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drawings/drawing14.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5.xml" ContentType="application/vnd.openxmlformats-officedocument.drawing+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E269" lockStructure="1"/>
  <bookViews>
    <workbookView xWindow="-15" yWindow="180" windowWidth="19215" windowHeight="4650" tabRatio="545" firstSheet="10" activeTab="10"/>
  </bookViews>
  <sheets>
    <sheet name="DB_CAL_Q1_Q4" sheetId="2" state="hidden" r:id="rId1"/>
    <sheet name="DB_ACS_Q1_Q4" sheetId="35" state="hidden" r:id="rId2"/>
    <sheet name="DB_REF_Q1_Q4" sheetId="47" state="hidden" r:id="rId3"/>
    <sheet name="DB_Q5" sheetId="28" state="hidden" r:id="rId4"/>
    <sheet name="DB_Q6" sheetId="50" state="hidden" r:id="rId5"/>
    <sheet name="DB_Q7" sheetId="55" state="hidden" r:id="rId6"/>
    <sheet name="DB_Q8" sheetId="63" state="hidden" r:id="rId7"/>
    <sheet name="DB_Q9" sheetId="65" state="hidden" r:id="rId8"/>
    <sheet name="DB_Q9a" sheetId="67" state="hidden" r:id="rId9"/>
    <sheet name="DB_Q10" sheetId="71" state="hidden" r:id="rId10"/>
    <sheet name="Instrucciones" sheetId="83" r:id="rId11"/>
    <sheet name="MODELO ENCUESTA" sheetId="79" r:id="rId12"/>
    <sheet name="MUESTRA" sheetId="1" r:id="rId13"/>
    <sheet name="Q1" sheetId="16" r:id="rId14"/>
    <sheet name="Q1a" sheetId="26" r:id="rId15"/>
    <sheet name="Q2" sheetId="58" r:id="rId16"/>
    <sheet name="Q2a" sheetId="80" r:id="rId17"/>
    <sheet name="Q3" sheetId="60" r:id="rId18"/>
    <sheet name="Q3a" sheetId="81" r:id="rId19"/>
    <sheet name="Q4" sheetId="82" r:id="rId20"/>
    <sheet name="Q5" sheetId="49" r:id="rId21"/>
    <sheet name="Q6" sheetId="52" r:id="rId22"/>
    <sheet name="Q7" sheetId="57" r:id="rId23"/>
    <sheet name="Q8" sheetId="62" r:id="rId24"/>
    <sheet name="Q9" sheetId="66" r:id="rId25"/>
    <sheet name="Q9a" sheetId="68" r:id="rId26"/>
    <sheet name="Q10" sheetId="70" r:id="rId27"/>
  </sheets>
  <definedNames>
    <definedName name="_xlnm._FilterDatabase" localSheetId="1" hidden="1">DB_ACS_Q1_Q4!$A$4:$AM$1267</definedName>
    <definedName name="_xlnm._FilterDatabase" localSheetId="0" hidden="1">DB_CAL_Q1_Q4!$A$4:$AM$1328</definedName>
    <definedName name="_xlnm._FilterDatabase" localSheetId="9" hidden="1">DB_Q10!$A$4:$AW$1254</definedName>
    <definedName name="_xlnm._FilterDatabase" localSheetId="3" hidden="1">DB_Q5!$A$4:$U$1254</definedName>
    <definedName name="_xlnm._FilterDatabase" localSheetId="4" hidden="1">DB_Q6!$A$4:$AI$1255</definedName>
    <definedName name="_xlnm._FilterDatabase" localSheetId="5" hidden="1">DB_Q7!$A$4:$AN$1254</definedName>
    <definedName name="_xlnm._FilterDatabase" localSheetId="6" hidden="1">DB_Q8!$A$4:$Y$1254</definedName>
    <definedName name="_xlnm._FilterDatabase" localSheetId="7" hidden="1">DB_Q9!$A$4:$BQ$1254</definedName>
    <definedName name="_xlnm._FilterDatabase" localSheetId="8" hidden="1">DB_Q9a!$A$4:$AR$1254</definedName>
    <definedName name="_xlnm._FilterDatabase" localSheetId="2" hidden="1">DB_REF_Q1_Q4!$A$4:$AM$1254</definedName>
    <definedName name="_xlnm.Print_Area" localSheetId="12">MUESTRA!$A$1:$Q$39</definedName>
    <definedName name="_xlnm.Print_Area" localSheetId="13">'Q1'!$A$1:$U$95</definedName>
    <definedName name="_xlnm.Print_Area" localSheetId="26">'Q10'!$A$1:$U$61</definedName>
    <definedName name="_xlnm.Print_Area" localSheetId="14">Q1a!$A$1:$U$87</definedName>
    <definedName name="_xlnm.Print_Area" localSheetId="15">'Q2'!$A$1:$U$83</definedName>
    <definedName name="_xlnm.Print_Area" localSheetId="16">Q2a!$A$1:$U$84</definedName>
    <definedName name="_xlnm.Print_Area" localSheetId="17">'Q3'!$A$1:$U$59</definedName>
    <definedName name="_xlnm.Print_Area" localSheetId="18">Q3a!$A$1:$U$77</definedName>
    <definedName name="_xlnm.Print_Area" localSheetId="20">'Q5'!$A$1:$U$61</definedName>
    <definedName name="_xlnm.Print_Area" localSheetId="21">'Q6'!$A$1:$U$76</definedName>
    <definedName name="_xlnm.Print_Area" localSheetId="22">'Q7'!$A$1:$U$80</definedName>
    <definedName name="_xlnm.Print_Area" localSheetId="23">'Q8'!$A$1:$U$64</definedName>
    <definedName name="_xlnm.Print_Area" localSheetId="24">'Q9'!$A$1:$U$88</definedName>
    <definedName name="_xlnm.Print_Area" localSheetId="25">Q9a!$A$1:$U$70</definedName>
  </definedNames>
  <calcPr calcId="145621"/>
  <pivotCaches>
    <pivotCache cacheId="0" r:id="rId28"/>
  </pivotCaches>
</workbook>
</file>

<file path=xl/calcChain.xml><?xml version="1.0" encoding="utf-8"?>
<calcChain xmlns="http://schemas.openxmlformats.org/spreadsheetml/2006/main">
  <c r="S7" i="68" l="1"/>
  <c r="S8" i="68"/>
  <c r="D23" i="82" l="1"/>
  <c r="G7" i="70" l="1"/>
  <c r="G6" i="70"/>
  <c r="K70" i="68"/>
  <c r="L70" i="68"/>
  <c r="J70" i="68"/>
  <c r="E70" i="68"/>
  <c r="F70" i="68"/>
  <c r="D70" i="68"/>
  <c r="Q54" i="68"/>
  <c r="R54" i="68"/>
  <c r="P54" i="68"/>
  <c r="K54" i="68"/>
  <c r="L54" i="68"/>
  <c r="J54" i="68"/>
  <c r="E54" i="68"/>
  <c r="F54" i="68"/>
  <c r="D54" i="68"/>
  <c r="O38" i="68"/>
  <c r="P38" i="68"/>
  <c r="Q38" i="68"/>
  <c r="N38" i="68"/>
  <c r="I38" i="68"/>
  <c r="J38" i="68"/>
  <c r="H38" i="68"/>
  <c r="E38" i="68"/>
  <c r="D38" i="68"/>
  <c r="W51" i="82"/>
  <c r="U51" i="82" s="1"/>
  <c r="W52" i="82"/>
  <c r="U52" i="82" s="1"/>
  <c r="W53" i="82"/>
  <c r="U53" i="82" s="1"/>
  <c r="U54" i="82"/>
  <c r="V54" i="82"/>
  <c r="W54" i="82"/>
  <c r="W55" i="82"/>
  <c r="U55" i="82" s="1"/>
  <c r="W56" i="82"/>
  <c r="V56" i="82" s="1"/>
  <c r="U57" i="82"/>
  <c r="W57" i="82"/>
  <c r="V57" i="82" s="1"/>
  <c r="W58" i="82"/>
  <c r="U58" i="82" s="1"/>
  <c r="W31" i="82"/>
  <c r="U31" i="82" s="1"/>
  <c r="U32" i="82"/>
  <c r="W32" i="82"/>
  <c r="V32" i="82" s="1"/>
  <c r="W33" i="82"/>
  <c r="U33" i="82" s="1"/>
  <c r="W34" i="82"/>
  <c r="U34" i="82" s="1"/>
  <c r="W35" i="82"/>
  <c r="U35" i="82" s="1"/>
  <c r="W36" i="82"/>
  <c r="V36" i="82" s="1"/>
  <c r="U37" i="82"/>
  <c r="V37" i="82"/>
  <c r="W37" i="82"/>
  <c r="W38" i="82"/>
  <c r="U38" i="82" s="1"/>
  <c r="V50" i="82"/>
  <c r="V30" i="82"/>
  <c r="U30" i="82"/>
  <c r="U50" i="82"/>
  <c r="W50" i="82"/>
  <c r="W30" i="82"/>
  <c r="U56" i="82" l="1"/>
  <c r="V53" i="82"/>
  <c r="V58" i="82"/>
  <c r="V55" i="82"/>
  <c r="V52" i="82"/>
  <c r="V51" i="82"/>
  <c r="V34" i="82"/>
  <c r="U36" i="82"/>
  <c r="V33" i="82"/>
  <c r="V38" i="82"/>
  <c r="V35" i="82"/>
  <c r="V31" i="82"/>
  <c r="T8" i="68" l="1"/>
  <c r="E9" i="66"/>
  <c r="D28" i="57"/>
  <c r="P8" i="57"/>
  <c r="R44" i="57"/>
  <c r="D44" i="57"/>
  <c r="F27" i="52"/>
  <c r="S8" i="52"/>
  <c r="D40" i="52"/>
  <c r="S8" i="49" l="1"/>
  <c r="D35" i="49"/>
  <c r="P88" i="26"/>
  <c r="Q88" i="26"/>
  <c r="R88" i="26"/>
  <c r="F77" i="26" l="1"/>
  <c r="L6" i="1"/>
  <c r="D38" i="81" l="1"/>
  <c r="B15" i="81"/>
  <c r="M10" i="82" l="1"/>
  <c r="D88" i="66" l="1"/>
  <c r="E88" i="66"/>
  <c r="F88" i="66"/>
  <c r="G88" i="66"/>
  <c r="H88" i="66"/>
  <c r="I88" i="66"/>
  <c r="J88" i="66"/>
  <c r="K88" i="66"/>
  <c r="L88" i="66"/>
  <c r="P59" i="66"/>
  <c r="O12" i="70"/>
  <c r="O13" i="70"/>
  <c r="O14" i="70"/>
  <c r="O15" i="70"/>
  <c r="O11" i="70"/>
  <c r="T8" i="70"/>
  <c r="U8" i="70"/>
  <c r="T9" i="70"/>
  <c r="U9" i="70"/>
  <c r="T10" i="70"/>
  <c r="U10" i="70"/>
  <c r="T11" i="70"/>
  <c r="U11" i="70"/>
  <c r="T12" i="70"/>
  <c r="U12" i="70"/>
  <c r="T13" i="70"/>
  <c r="U13" i="70"/>
  <c r="T14" i="70"/>
  <c r="U14" i="70"/>
  <c r="T15" i="70"/>
  <c r="U15" i="70"/>
  <c r="S9" i="70"/>
  <c r="S10" i="70"/>
  <c r="S11" i="70"/>
  <c r="S12" i="70"/>
  <c r="S13" i="70"/>
  <c r="S14" i="70"/>
  <c r="S15" i="70"/>
  <c r="O8" i="68"/>
  <c r="D27" i="68"/>
  <c r="O13" i="68" l="1"/>
  <c r="O14" i="68"/>
  <c r="D37" i="66"/>
  <c r="E14" i="66"/>
  <c r="E13" i="66"/>
  <c r="P15" i="66"/>
  <c r="C27" i="62"/>
  <c r="E15" i="57" l="1"/>
  <c r="P14" i="57"/>
  <c r="G18" i="68" l="1"/>
  <c r="S10" i="68"/>
  <c r="I8" i="66"/>
  <c r="Z7" i="67"/>
  <c r="Z5" i="67"/>
  <c r="AB5" i="65"/>
  <c r="L72" i="57" l="1"/>
  <c r="K72" i="57"/>
  <c r="J72" i="57"/>
  <c r="L79" i="57"/>
  <c r="K79" i="57"/>
  <c r="J79" i="57"/>
  <c r="F72" i="57"/>
  <c r="E72" i="57"/>
  <c r="D72" i="57"/>
  <c r="F79" i="57"/>
  <c r="E79" i="57"/>
  <c r="D79" i="57"/>
  <c r="R60" i="57"/>
  <c r="Q60" i="57"/>
  <c r="P60" i="57"/>
  <c r="R53" i="57"/>
  <c r="Q53" i="57"/>
  <c r="P53" i="57"/>
  <c r="J53" i="57"/>
  <c r="L60" i="57"/>
  <c r="K60" i="57"/>
  <c r="J60" i="57"/>
  <c r="L53" i="57"/>
  <c r="K53" i="57"/>
  <c r="F60" i="57"/>
  <c r="E60" i="57"/>
  <c r="D60" i="57"/>
  <c r="F53" i="57"/>
  <c r="E53" i="57"/>
  <c r="D53" i="57"/>
  <c r="Q41" i="57"/>
  <c r="P41" i="57"/>
  <c r="O41" i="57"/>
  <c r="N41" i="57"/>
  <c r="Q34" i="57"/>
  <c r="P34" i="57"/>
  <c r="O34" i="57"/>
  <c r="N34" i="57"/>
  <c r="J41" i="57"/>
  <c r="I41" i="57"/>
  <c r="H41" i="57"/>
  <c r="J34" i="57"/>
  <c r="I34" i="57"/>
  <c r="H34" i="57"/>
  <c r="D41" i="57"/>
  <c r="E41" i="57"/>
  <c r="E34" i="57"/>
  <c r="D34" i="57"/>
  <c r="M74" i="80"/>
  <c r="M77" i="26"/>
  <c r="M67" i="81"/>
  <c r="M1273" i="50" l="1"/>
  <c r="N1272" i="50"/>
  <c r="O1272" i="50"/>
  <c r="P1272" i="50"/>
  <c r="Q1272" i="50"/>
  <c r="R1272" i="50"/>
  <c r="S1272" i="50"/>
  <c r="T1272" i="50"/>
  <c r="U1272" i="50"/>
  <c r="V1272" i="50"/>
  <c r="W1255" i="50"/>
  <c r="X1255" i="50"/>
  <c r="Y1255" i="50"/>
  <c r="M1272" i="50"/>
  <c r="AC1255" i="50"/>
  <c r="AD1255" i="50"/>
  <c r="AE1255" i="50"/>
  <c r="AF1255" i="50"/>
  <c r="AG1255" i="50"/>
  <c r="AH1255" i="50"/>
  <c r="AI1255" i="50"/>
  <c r="N5" i="26" l="1"/>
  <c r="L60" i="70" l="1"/>
  <c r="K60" i="70"/>
  <c r="J60" i="70"/>
  <c r="L59" i="70"/>
  <c r="K59" i="70"/>
  <c r="N59" i="70" s="1"/>
  <c r="J59" i="70"/>
  <c r="L58" i="70"/>
  <c r="K58" i="70"/>
  <c r="J58" i="70"/>
  <c r="L57" i="70"/>
  <c r="K57" i="70"/>
  <c r="J57" i="70"/>
  <c r="L56" i="70"/>
  <c r="K56" i="70"/>
  <c r="J56" i="70"/>
  <c r="L55" i="70"/>
  <c r="K55" i="70"/>
  <c r="J55" i="70"/>
  <c r="L54" i="70"/>
  <c r="K54" i="70"/>
  <c r="J54" i="70"/>
  <c r="L53" i="70"/>
  <c r="K53" i="70"/>
  <c r="J53" i="70"/>
  <c r="L61" i="70"/>
  <c r="K61" i="70"/>
  <c r="J61" i="70"/>
  <c r="R47" i="70"/>
  <c r="Q47" i="70"/>
  <c r="P47" i="70"/>
  <c r="L47" i="70"/>
  <c r="K47" i="70"/>
  <c r="J47" i="70"/>
  <c r="F47" i="70"/>
  <c r="E47" i="70"/>
  <c r="D47" i="70"/>
  <c r="R46" i="70"/>
  <c r="Q46" i="70"/>
  <c r="P46" i="70"/>
  <c r="L46" i="70"/>
  <c r="K46" i="70"/>
  <c r="J46" i="70"/>
  <c r="F46" i="70"/>
  <c r="E46" i="70"/>
  <c r="D46" i="70"/>
  <c r="R45" i="70"/>
  <c r="Q45" i="70"/>
  <c r="P45" i="70"/>
  <c r="L45" i="70"/>
  <c r="K45" i="70"/>
  <c r="J45" i="70"/>
  <c r="F45" i="70"/>
  <c r="E45" i="70"/>
  <c r="D45" i="70"/>
  <c r="R44" i="70"/>
  <c r="Q44" i="70"/>
  <c r="P44" i="70"/>
  <c r="L44" i="70"/>
  <c r="K44" i="70"/>
  <c r="J44" i="70"/>
  <c r="F44" i="70"/>
  <c r="E44" i="70"/>
  <c r="D44" i="70"/>
  <c r="R43" i="70"/>
  <c r="Q43" i="70"/>
  <c r="P43" i="70"/>
  <c r="L43" i="70"/>
  <c r="K43" i="70"/>
  <c r="J43" i="70"/>
  <c r="F43" i="70"/>
  <c r="E43" i="70"/>
  <c r="D43" i="70"/>
  <c r="R42" i="70"/>
  <c r="Q42" i="70"/>
  <c r="P42" i="70"/>
  <c r="L42" i="70"/>
  <c r="K42" i="70"/>
  <c r="J42" i="70"/>
  <c r="F42" i="70"/>
  <c r="E42" i="70"/>
  <c r="D42" i="70"/>
  <c r="R41" i="70"/>
  <c r="Q41" i="70"/>
  <c r="P41" i="70"/>
  <c r="L41" i="70"/>
  <c r="K41" i="70"/>
  <c r="J41" i="70"/>
  <c r="F41" i="70"/>
  <c r="E41" i="70"/>
  <c r="D41" i="70"/>
  <c r="R40" i="70"/>
  <c r="Q40" i="70"/>
  <c r="P40" i="70"/>
  <c r="L40" i="70"/>
  <c r="K40" i="70"/>
  <c r="J40" i="70"/>
  <c r="F40" i="70"/>
  <c r="E40" i="70"/>
  <c r="D40" i="70"/>
  <c r="R48" i="70"/>
  <c r="Q48" i="70"/>
  <c r="P48" i="70"/>
  <c r="L48" i="70"/>
  <c r="K48" i="70"/>
  <c r="J48" i="70"/>
  <c r="F48" i="70"/>
  <c r="E48" i="70"/>
  <c r="D48" i="70"/>
  <c r="Q34" i="70"/>
  <c r="P34" i="70"/>
  <c r="O34" i="70"/>
  <c r="N34" i="70"/>
  <c r="J34" i="70"/>
  <c r="I34" i="70"/>
  <c r="H34" i="70"/>
  <c r="E34" i="70"/>
  <c r="D34" i="70"/>
  <c r="Q33" i="70"/>
  <c r="P33" i="70"/>
  <c r="O33" i="70"/>
  <c r="N33" i="70"/>
  <c r="J33" i="70"/>
  <c r="I33" i="70"/>
  <c r="H33" i="70"/>
  <c r="E33" i="70"/>
  <c r="D33" i="70"/>
  <c r="Q32" i="70"/>
  <c r="P32" i="70"/>
  <c r="O32" i="70"/>
  <c r="N32" i="70"/>
  <c r="J32" i="70"/>
  <c r="I32" i="70"/>
  <c r="H32" i="70"/>
  <c r="E32" i="70"/>
  <c r="D32" i="70"/>
  <c r="Q31" i="70"/>
  <c r="P31" i="70"/>
  <c r="O31" i="70"/>
  <c r="N31" i="70"/>
  <c r="J31" i="70"/>
  <c r="I31" i="70"/>
  <c r="H31" i="70"/>
  <c r="E31" i="70"/>
  <c r="D31" i="70"/>
  <c r="Q30" i="70"/>
  <c r="P30" i="70"/>
  <c r="O30" i="70"/>
  <c r="N30" i="70"/>
  <c r="J30" i="70"/>
  <c r="I30" i="70"/>
  <c r="H30" i="70"/>
  <c r="E30" i="70"/>
  <c r="D30" i="70"/>
  <c r="Q29" i="70"/>
  <c r="P29" i="70"/>
  <c r="O29" i="70"/>
  <c r="N29" i="70"/>
  <c r="J29" i="70"/>
  <c r="I29" i="70"/>
  <c r="H29" i="70"/>
  <c r="E29" i="70"/>
  <c r="D29" i="70"/>
  <c r="Q28" i="70"/>
  <c r="P28" i="70"/>
  <c r="O28" i="70"/>
  <c r="N28" i="70"/>
  <c r="J28" i="70"/>
  <c r="I28" i="70"/>
  <c r="H28" i="70"/>
  <c r="E28" i="70"/>
  <c r="D28" i="70"/>
  <c r="Q27" i="70"/>
  <c r="P27" i="70"/>
  <c r="O27" i="70"/>
  <c r="N27" i="70"/>
  <c r="J27" i="70"/>
  <c r="I27" i="70"/>
  <c r="H27" i="70"/>
  <c r="E27" i="70"/>
  <c r="D27" i="70"/>
  <c r="Q35" i="70"/>
  <c r="P35" i="70"/>
  <c r="O35" i="70"/>
  <c r="N35" i="70"/>
  <c r="J35" i="70"/>
  <c r="I35" i="70"/>
  <c r="H35" i="70"/>
  <c r="E35" i="70"/>
  <c r="D35" i="70"/>
  <c r="L69" i="68"/>
  <c r="K69" i="68"/>
  <c r="J69" i="68"/>
  <c r="M69" i="68" s="1"/>
  <c r="L68" i="68"/>
  <c r="K68" i="68"/>
  <c r="J68" i="68"/>
  <c r="L67" i="68"/>
  <c r="K67" i="68"/>
  <c r="J67" i="68"/>
  <c r="L66" i="68"/>
  <c r="K66" i="68"/>
  <c r="J66" i="68"/>
  <c r="L65" i="68"/>
  <c r="K65" i="68"/>
  <c r="J65" i="68"/>
  <c r="L64" i="68"/>
  <c r="K64" i="68"/>
  <c r="J64" i="68"/>
  <c r="M64" i="68" s="1"/>
  <c r="L63" i="68"/>
  <c r="K63" i="68"/>
  <c r="J63" i="68"/>
  <c r="L62" i="68"/>
  <c r="K62" i="68"/>
  <c r="J62" i="68"/>
  <c r="L61" i="68"/>
  <c r="K61" i="68"/>
  <c r="J61" i="68"/>
  <c r="M61" i="68" s="1"/>
  <c r="L60" i="68"/>
  <c r="K60" i="68"/>
  <c r="J60" i="68"/>
  <c r="L59" i="68"/>
  <c r="K59" i="68"/>
  <c r="J59" i="68"/>
  <c r="R53" i="68"/>
  <c r="Q53" i="68"/>
  <c r="P53" i="68"/>
  <c r="L53" i="68"/>
  <c r="K53" i="68"/>
  <c r="J53" i="68"/>
  <c r="F53" i="68"/>
  <c r="E53" i="68"/>
  <c r="D53" i="68"/>
  <c r="R52" i="68"/>
  <c r="Q52" i="68"/>
  <c r="P52" i="68"/>
  <c r="L52" i="68"/>
  <c r="K52" i="68"/>
  <c r="J52" i="68"/>
  <c r="F52" i="68"/>
  <c r="E52" i="68"/>
  <c r="D52" i="68"/>
  <c r="R51" i="68"/>
  <c r="Q51" i="68"/>
  <c r="P51" i="68"/>
  <c r="L51" i="68"/>
  <c r="K51" i="68"/>
  <c r="J51" i="68"/>
  <c r="F51" i="68"/>
  <c r="E51" i="68"/>
  <c r="D51" i="68"/>
  <c r="R50" i="68"/>
  <c r="Q50" i="68"/>
  <c r="P50" i="68"/>
  <c r="S50" i="68" s="1"/>
  <c r="L50" i="68"/>
  <c r="K50" i="68"/>
  <c r="J50" i="68"/>
  <c r="F50" i="68"/>
  <c r="E50" i="68"/>
  <c r="D50" i="68"/>
  <c r="R49" i="68"/>
  <c r="Q49" i="68"/>
  <c r="P49" i="68"/>
  <c r="L49" i="68"/>
  <c r="K49" i="68"/>
  <c r="J49" i="68"/>
  <c r="F49" i="68"/>
  <c r="E49" i="68"/>
  <c r="D49" i="68"/>
  <c r="R48" i="68"/>
  <c r="Q48" i="68"/>
  <c r="P48" i="68"/>
  <c r="L48" i="68"/>
  <c r="K48" i="68"/>
  <c r="J48" i="68"/>
  <c r="F48" i="68"/>
  <c r="E48" i="68"/>
  <c r="D48" i="68"/>
  <c r="R47" i="68"/>
  <c r="Q47" i="68"/>
  <c r="P47" i="68"/>
  <c r="L47" i="68"/>
  <c r="K47" i="68"/>
  <c r="J47" i="68"/>
  <c r="F47" i="68"/>
  <c r="E47" i="68"/>
  <c r="D47" i="68"/>
  <c r="R46" i="68"/>
  <c r="Q46" i="68"/>
  <c r="P46" i="68"/>
  <c r="L46" i="68"/>
  <c r="K46" i="68"/>
  <c r="J46" i="68"/>
  <c r="F46" i="68"/>
  <c r="E46" i="68"/>
  <c r="D46" i="68"/>
  <c r="R45" i="68"/>
  <c r="Q45" i="68"/>
  <c r="P45" i="68"/>
  <c r="L45" i="68"/>
  <c r="K45" i="68"/>
  <c r="J45" i="68"/>
  <c r="F45" i="68"/>
  <c r="E45" i="68"/>
  <c r="D45" i="68"/>
  <c r="R44" i="68"/>
  <c r="Q44" i="68"/>
  <c r="P44" i="68"/>
  <c r="L44" i="68"/>
  <c r="K44" i="68"/>
  <c r="J44" i="68"/>
  <c r="F44" i="68"/>
  <c r="E44" i="68"/>
  <c r="D44" i="68"/>
  <c r="R43" i="68"/>
  <c r="Q43" i="68"/>
  <c r="P43" i="68"/>
  <c r="S43" i="68" s="1"/>
  <c r="L43" i="68"/>
  <c r="K43" i="68"/>
  <c r="J43" i="68"/>
  <c r="F43" i="68"/>
  <c r="I43" i="68" s="1"/>
  <c r="E43" i="68"/>
  <c r="H43" i="68" s="1"/>
  <c r="D43" i="68"/>
  <c r="Q37" i="68"/>
  <c r="P37" i="68"/>
  <c r="O37" i="68"/>
  <c r="N37" i="68"/>
  <c r="J37" i="68"/>
  <c r="I37" i="68"/>
  <c r="H37" i="68"/>
  <c r="E37" i="68"/>
  <c r="D37" i="68"/>
  <c r="Q36" i="68"/>
  <c r="P36" i="68"/>
  <c r="O36" i="68"/>
  <c r="N36" i="68"/>
  <c r="J36" i="68"/>
  <c r="I36" i="68"/>
  <c r="H36" i="68"/>
  <c r="E36" i="68"/>
  <c r="D36" i="68"/>
  <c r="Q35" i="68"/>
  <c r="P35" i="68"/>
  <c r="O35" i="68"/>
  <c r="N35" i="68"/>
  <c r="J35" i="68"/>
  <c r="I35" i="68"/>
  <c r="H35" i="68"/>
  <c r="E35" i="68"/>
  <c r="D35" i="68"/>
  <c r="Q34" i="68"/>
  <c r="P34" i="68"/>
  <c r="O34" i="68"/>
  <c r="N34" i="68"/>
  <c r="J34" i="68"/>
  <c r="I34" i="68"/>
  <c r="H34" i="68"/>
  <c r="E34" i="68"/>
  <c r="D34" i="68"/>
  <c r="Q33" i="68"/>
  <c r="P33" i="68"/>
  <c r="O33" i="68"/>
  <c r="N33" i="68"/>
  <c r="J33" i="68"/>
  <c r="I33" i="68"/>
  <c r="H33" i="68"/>
  <c r="K33" i="68" s="1"/>
  <c r="E33" i="68"/>
  <c r="D33" i="68"/>
  <c r="Q32" i="68"/>
  <c r="P32" i="68"/>
  <c r="O32" i="68"/>
  <c r="N32" i="68"/>
  <c r="J32" i="68"/>
  <c r="I32" i="68"/>
  <c r="H32" i="68"/>
  <c r="E32" i="68"/>
  <c r="D32" i="68"/>
  <c r="Q31" i="68"/>
  <c r="P31" i="68"/>
  <c r="O31" i="68"/>
  <c r="N31" i="68"/>
  <c r="J31" i="68"/>
  <c r="I31" i="68"/>
  <c r="H31" i="68"/>
  <c r="E31" i="68"/>
  <c r="D31" i="68"/>
  <c r="Q30" i="68"/>
  <c r="P30" i="68"/>
  <c r="O30" i="68"/>
  <c r="N30" i="68"/>
  <c r="J30" i="68"/>
  <c r="I30" i="68"/>
  <c r="H30" i="68"/>
  <c r="E30" i="68"/>
  <c r="D30" i="68"/>
  <c r="Q29" i="68"/>
  <c r="P29" i="68"/>
  <c r="O29" i="68"/>
  <c r="N29" i="68"/>
  <c r="J29" i="68"/>
  <c r="I29" i="68"/>
  <c r="H29" i="68"/>
  <c r="E29" i="68"/>
  <c r="D29" i="68"/>
  <c r="Q28" i="68"/>
  <c r="P28" i="68"/>
  <c r="O28" i="68"/>
  <c r="N28" i="68"/>
  <c r="J28" i="68"/>
  <c r="I28" i="68"/>
  <c r="H28" i="68"/>
  <c r="E28" i="68"/>
  <c r="D28" i="68"/>
  <c r="F28" i="68" s="1"/>
  <c r="Q27" i="68"/>
  <c r="P27" i="68"/>
  <c r="O27" i="68"/>
  <c r="N27" i="68"/>
  <c r="J27" i="68"/>
  <c r="I27" i="68"/>
  <c r="H27" i="68"/>
  <c r="E27" i="68"/>
  <c r="G38" i="68"/>
  <c r="F38" i="68"/>
  <c r="F27" i="68"/>
  <c r="L87" i="66"/>
  <c r="K87" i="66"/>
  <c r="J87" i="66"/>
  <c r="M87" i="66" s="1"/>
  <c r="L86" i="66"/>
  <c r="K86" i="66"/>
  <c r="J86" i="66"/>
  <c r="M86" i="66" s="1"/>
  <c r="L85" i="66"/>
  <c r="K85" i="66"/>
  <c r="J85" i="66"/>
  <c r="L84" i="66"/>
  <c r="K84" i="66"/>
  <c r="J84" i="66"/>
  <c r="L83" i="66"/>
  <c r="K83" i="66"/>
  <c r="J83" i="66"/>
  <c r="L82" i="66"/>
  <c r="K82" i="66"/>
  <c r="J82" i="66"/>
  <c r="M82" i="66" s="1"/>
  <c r="L81" i="66"/>
  <c r="K81" i="66"/>
  <c r="J81" i="66"/>
  <c r="M81" i="66" s="1"/>
  <c r="L80" i="66"/>
  <c r="O80" i="66" s="1"/>
  <c r="K80" i="66"/>
  <c r="N80" i="66" s="1"/>
  <c r="J80" i="66"/>
  <c r="M80" i="66" s="1"/>
  <c r="L79" i="66"/>
  <c r="K79" i="66"/>
  <c r="J79" i="66"/>
  <c r="L78" i="66"/>
  <c r="K78" i="66"/>
  <c r="J78" i="66"/>
  <c r="L77" i="66"/>
  <c r="K77" i="66"/>
  <c r="J77" i="66"/>
  <c r="L76" i="66"/>
  <c r="K76" i="66"/>
  <c r="J76" i="66"/>
  <c r="L75" i="66"/>
  <c r="K75" i="66"/>
  <c r="J75" i="66"/>
  <c r="L74" i="66"/>
  <c r="K74" i="66"/>
  <c r="J74" i="66"/>
  <c r="L73" i="66"/>
  <c r="K73" i="66"/>
  <c r="J73" i="66"/>
  <c r="L72" i="66"/>
  <c r="K72" i="66"/>
  <c r="J72" i="66"/>
  <c r="R66" i="66"/>
  <c r="Q66" i="66"/>
  <c r="P66" i="66"/>
  <c r="S66" i="66" s="1"/>
  <c r="L66" i="66"/>
  <c r="K66" i="66"/>
  <c r="J66" i="66"/>
  <c r="F66" i="66"/>
  <c r="E66" i="66"/>
  <c r="D66" i="66"/>
  <c r="R65" i="66"/>
  <c r="Q65" i="66"/>
  <c r="T65" i="66" s="1"/>
  <c r="P65" i="66"/>
  <c r="L65" i="66"/>
  <c r="K65" i="66"/>
  <c r="J65" i="66"/>
  <c r="F65" i="66"/>
  <c r="E65" i="66"/>
  <c r="D65" i="66"/>
  <c r="R64" i="66"/>
  <c r="Q64" i="66"/>
  <c r="P64" i="66"/>
  <c r="L64" i="66"/>
  <c r="K64" i="66"/>
  <c r="J64" i="66"/>
  <c r="F64" i="66"/>
  <c r="E64" i="66"/>
  <c r="D64" i="66"/>
  <c r="R63" i="66"/>
  <c r="Q63" i="66"/>
  <c r="P63" i="66"/>
  <c r="L63" i="66"/>
  <c r="K63" i="66"/>
  <c r="J63" i="66"/>
  <c r="F63" i="66"/>
  <c r="E63" i="66"/>
  <c r="D63" i="66"/>
  <c r="R62" i="66"/>
  <c r="Q62" i="66"/>
  <c r="P62" i="66"/>
  <c r="L62" i="66"/>
  <c r="K62" i="66"/>
  <c r="J62" i="66"/>
  <c r="F62" i="66"/>
  <c r="E62" i="66"/>
  <c r="D62" i="66"/>
  <c r="R61" i="66"/>
  <c r="Q61" i="66"/>
  <c r="P61" i="66"/>
  <c r="L61" i="66"/>
  <c r="K61" i="66"/>
  <c r="J61" i="66"/>
  <c r="F61" i="66"/>
  <c r="E61" i="66"/>
  <c r="D61" i="66"/>
  <c r="R60" i="66"/>
  <c r="Q60" i="66"/>
  <c r="P60" i="66"/>
  <c r="L60" i="66"/>
  <c r="K60" i="66"/>
  <c r="J60" i="66"/>
  <c r="F60" i="66"/>
  <c r="E60" i="66"/>
  <c r="D60" i="66"/>
  <c r="R59" i="66"/>
  <c r="Q59" i="66"/>
  <c r="L59" i="66"/>
  <c r="K59" i="66"/>
  <c r="J59" i="66"/>
  <c r="F59" i="66"/>
  <c r="E59" i="66"/>
  <c r="D59" i="66"/>
  <c r="R58" i="66"/>
  <c r="Q58" i="66"/>
  <c r="P58" i="66"/>
  <c r="L58" i="66"/>
  <c r="K58" i="66"/>
  <c r="J58" i="66"/>
  <c r="F58" i="66"/>
  <c r="E58" i="66"/>
  <c r="D58" i="66"/>
  <c r="R57" i="66"/>
  <c r="Q57" i="66"/>
  <c r="P57" i="66"/>
  <c r="L57" i="66"/>
  <c r="K57" i="66"/>
  <c r="J57" i="66"/>
  <c r="F57" i="66"/>
  <c r="E57" i="66"/>
  <c r="D57" i="66"/>
  <c r="R56" i="66"/>
  <c r="Q56" i="66"/>
  <c r="P56" i="66"/>
  <c r="L56" i="66"/>
  <c r="K56" i="66"/>
  <c r="J56" i="66"/>
  <c r="F56" i="66"/>
  <c r="E56" i="66"/>
  <c r="D56" i="66"/>
  <c r="R55" i="66"/>
  <c r="Q55" i="66"/>
  <c r="P55" i="66"/>
  <c r="L55" i="66"/>
  <c r="K55" i="66"/>
  <c r="J55" i="66"/>
  <c r="F55" i="66"/>
  <c r="E55" i="66"/>
  <c r="D55" i="66"/>
  <c r="R54" i="66"/>
  <c r="Q54" i="66"/>
  <c r="P54" i="66"/>
  <c r="L54" i="66"/>
  <c r="K54" i="66"/>
  <c r="J54" i="66"/>
  <c r="F54" i="66"/>
  <c r="E54" i="66"/>
  <c r="D54" i="66"/>
  <c r="R53" i="66"/>
  <c r="Q53" i="66"/>
  <c r="P53" i="66"/>
  <c r="L53" i="66"/>
  <c r="K53" i="66"/>
  <c r="J53" i="66"/>
  <c r="F53" i="66"/>
  <c r="E53" i="66"/>
  <c r="D53" i="66"/>
  <c r="R52" i="66"/>
  <c r="Q52" i="66"/>
  <c r="P52" i="66"/>
  <c r="L52" i="66"/>
  <c r="K52" i="66"/>
  <c r="J52" i="66"/>
  <c r="F52" i="66"/>
  <c r="E52" i="66"/>
  <c r="D52" i="66"/>
  <c r="G52" i="66" s="1"/>
  <c r="R51" i="66"/>
  <c r="Q51" i="66"/>
  <c r="P51" i="66"/>
  <c r="L51" i="66"/>
  <c r="K51" i="66"/>
  <c r="J51" i="66"/>
  <c r="F51" i="66"/>
  <c r="E51" i="66"/>
  <c r="D51" i="66"/>
  <c r="R67" i="66"/>
  <c r="Q67" i="66"/>
  <c r="P67" i="66"/>
  <c r="S59" i="66" s="1"/>
  <c r="L67" i="66"/>
  <c r="K67" i="66"/>
  <c r="J67" i="66"/>
  <c r="F67" i="66"/>
  <c r="E67" i="66"/>
  <c r="D67" i="66"/>
  <c r="Q45" i="66"/>
  <c r="P45" i="66"/>
  <c r="O45" i="66"/>
  <c r="S45" i="66" s="1"/>
  <c r="N45" i="66"/>
  <c r="J45" i="66"/>
  <c r="I45" i="66"/>
  <c r="H45" i="66"/>
  <c r="E45" i="66"/>
  <c r="D45" i="66"/>
  <c r="Q44" i="66"/>
  <c r="P44" i="66"/>
  <c r="O44" i="66"/>
  <c r="N44" i="66"/>
  <c r="J44" i="66"/>
  <c r="I44" i="66"/>
  <c r="H44" i="66"/>
  <c r="E44" i="66"/>
  <c r="D44" i="66"/>
  <c r="Q43" i="66"/>
  <c r="P43" i="66"/>
  <c r="O43" i="66"/>
  <c r="N43" i="66"/>
  <c r="J43" i="66"/>
  <c r="I43" i="66"/>
  <c r="H43" i="66"/>
  <c r="E43" i="66"/>
  <c r="D43" i="66"/>
  <c r="Q42" i="66"/>
  <c r="P42" i="66"/>
  <c r="O42" i="66"/>
  <c r="N42" i="66"/>
  <c r="J42" i="66"/>
  <c r="I42" i="66"/>
  <c r="H42" i="66"/>
  <c r="E42" i="66"/>
  <c r="D42" i="66"/>
  <c r="Q41" i="66"/>
  <c r="P41" i="66"/>
  <c r="O41" i="66"/>
  <c r="N41" i="66"/>
  <c r="J41" i="66"/>
  <c r="I41" i="66"/>
  <c r="H41" i="66"/>
  <c r="E41" i="66"/>
  <c r="D41" i="66"/>
  <c r="Q40" i="66"/>
  <c r="P40" i="66"/>
  <c r="O40" i="66"/>
  <c r="N40" i="66"/>
  <c r="J40" i="66"/>
  <c r="I40" i="66"/>
  <c r="H40" i="66"/>
  <c r="E40" i="66"/>
  <c r="D40" i="66"/>
  <c r="Q39" i="66"/>
  <c r="P39" i="66"/>
  <c r="O39" i="66"/>
  <c r="N39" i="66"/>
  <c r="J39" i="66"/>
  <c r="I39" i="66"/>
  <c r="H39" i="66"/>
  <c r="E39" i="66"/>
  <c r="D39" i="66"/>
  <c r="Q38" i="66"/>
  <c r="P38" i="66"/>
  <c r="O38" i="66"/>
  <c r="N38" i="66"/>
  <c r="R38" i="66" s="1"/>
  <c r="J38" i="66"/>
  <c r="I38" i="66"/>
  <c r="H38" i="66"/>
  <c r="E38" i="66"/>
  <c r="D38" i="66"/>
  <c r="Q37" i="66"/>
  <c r="P37" i="66"/>
  <c r="O37" i="66"/>
  <c r="N37" i="66"/>
  <c r="J37" i="66"/>
  <c r="I37" i="66"/>
  <c r="H37" i="66"/>
  <c r="E37" i="66"/>
  <c r="Q36" i="66"/>
  <c r="P36" i="66"/>
  <c r="O36" i="66"/>
  <c r="N36" i="66"/>
  <c r="J36" i="66"/>
  <c r="I36" i="66"/>
  <c r="H36" i="66"/>
  <c r="D36" i="66"/>
  <c r="Q35" i="66"/>
  <c r="P35" i="66"/>
  <c r="O35" i="66"/>
  <c r="N35" i="66"/>
  <c r="J35" i="66"/>
  <c r="I35" i="66"/>
  <c r="H35" i="66"/>
  <c r="E35" i="66"/>
  <c r="D35" i="66"/>
  <c r="Q34" i="66"/>
  <c r="P34" i="66"/>
  <c r="O34" i="66"/>
  <c r="N34" i="66"/>
  <c r="J34" i="66"/>
  <c r="I34" i="66"/>
  <c r="H34" i="66"/>
  <c r="E34" i="66"/>
  <c r="D34" i="66"/>
  <c r="Q33" i="66"/>
  <c r="P33" i="66"/>
  <c r="O33" i="66"/>
  <c r="N33" i="66"/>
  <c r="J33" i="66"/>
  <c r="I33" i="66"/>
  <c r="H33" i="66"/>
  <c r="E33" i="66"/>
  <c r="D33" i="66"/>
  <c r="Q32" i="66"/>
  <c r="P32" i="66"/>
  <c r="O32" i="66"/>
  <c r="N32" i="66"/>
  <c r="J32" i="66"/>
  <c r="I32" i="66"/>
  <c r="H32" i="66"/>
  <c r="E32" i="66"/>
  <c r="D32" i="66"/>
  <c r="Q31" i="66"/>
  <c r="P31" i="66"/>
  <c r="O31" i="66"/>
  <c r="N31" i="66"/>
  <c r="J31" i="66"/>
  <c r="I31" i="66"/>
  <c r="H31" i="66"/>
  <c r="E31" i="66"/>
  <c r="D31" i="66"/>
  <c r="Q30" i="66"/>
  <c r="P30" i="66"/>
  <c r="O30" i="66"/>
  <c r="N30" i="66"/>
  <c r="J30" i="66"/>
  <c r="I30" i="66"/>
  <c r="H30" i="66"/>
  <c r="E30" i="66"/>
  <c r="D30" i="66"/>
  <c r="Q46" i="66"/>
  <c r="P46" i="66"/>
  <c r="O46" i="66"/>
  <c r="N46" i="66"/>
  <c r="J46" i="66"/>
  <c r="I46" i="66"/>
  <c r="H46" i="66"/>
  <c r="E46" i="66"/>
  <c r="D46" i="66"/>
  <c r="M24" i="66"/>
  <c r="L24" i="66"/>
  <c r="K24" i="66"/>
  <c r="I14" i="66"/>
  <c r="I13" i="66"/>
  <c r="I12" i="66"/>
  <c r="E12" i="66"/>
  <c r="I11" i="66"/>
  <c r="E11" i="66"/>
  <c r="I10" i="66"/>
  <c r="E10" i="66"/>
  <c r="I9" i="66"/>
  <c r="E8" i="66"/>
  <c r="L63" i="62"/>
  <c r="K63" i="62"/>
  <c r="J63" i="62"/>
  <c r="L62" i="62"/>
  <c r="K62" i="62"/>
  <c r="J62" i="62"/>
  <c r="L61" i="62"/>
  <c r="K61" i="62"/>
  <c r="J61" i="62"/>
  <c r="L60" i="62"/>
  <c r="K60" i="62"/>
  <c r="J60" i="62"/>
  <c r="L59" i="62"/>
  <c r="K59" i="62"/>
  <c r="J59" i="62"/>
  <c r="L58" i="62"/>
  <c r="K58" i="62"/>
  <c r="J58" i="62"/>
  <c r="L57" i="62"/>
  <c r="K57" i="62"/>
  <c r="J57" i="62"/>
  <c r="L56" i="62"/>
  <c r="K56" i="62"/>
  <c r="J56" i="62"/>
  <c r="L55" i="62"/>
  <c r="K55" i="62"/>
  <c r="J55" i="62"/>
  <c r="L64" i="62"/>
  <c r="K64" i="62"/>
  <c r="J64" i="62"/>
  <c r="R49" i="62"/>
  <c r="Q49" i="62"/>
  <c r="P49" i="62"/>
  <c r="L49" i="62"/>
  <c r="K49" i="62"/>
  <c r="J49" i="62"/>
  <c r="F49" i="62"/>
  <c r="E49" i="62"/>
  <c r="D49" i="62"/>
  <c r="R48" i="62"/>
  <c r="Q48" i="62"/>
  <c r="P48" i="62"/>
  <c r="L48" i="62"/>
  <c r="K48" i="62"/>
  <c r="J48" i="62"/>
  <c r="F48" i="62"/>
  <c r="E48" i="62"/>
  <c r="D48" i="62"/>
  <c r="R47" i="62"/>
  <c r="Q47" i="62"/>
  <c r="P47" i="62"/>
  <c r="L47" i="62"/>
  <c r="K47" i="62"/>
  <c r="J47" i="62"/>
  <c r="F47" i="62"/>
  <c r="E47" i="62"/>
  <c r="D47" i="62"/>
  <c r="R46" i="62"/>
  <c r="Q46" i="62"/>
  <c r="P46" i="62"/>
  <c r="L46" i="62"/>
  <c r="K46" i="62"/>
  <c r="J46" i="62"/>
  <c r="F46" i="62"/>
  <c r="E46" i="62"/>
  <c r="D46" i="62"/>
  <c r="R45" i="62"/>
  <c r="Q45" i="62"/>
  <c r="P45" i="62"/>
  <c r="L45" i="62"/>
  <c r="K45" i="62"/>
  <c r="J45" i="62"/>
  <c r="F45" i="62"/>
  <c r="E45" i="62"/>
  <c r="D45" i="62"/>
  <c r="R44" i="62"/>
  <c r="Q44" i="62"/>
  <c r="P44" i="62"/>
  <c r="L44" i="62"/>
  <c r="K44" i="62"/>
  <c r="J44" i="62"/>
  <c r="F44" i="62"/>
  <c r="E44" i="62"/>
  <c r="D44" i="62"/>
  <c r="R43" i="62"/>
  <c r="Q43" i="62"/>
  <c r="P43" i="62"/>
  <c r="L43" i="62"/>
  <c r="K43" i="62"/>
  <c r="J43" i="62"/>
  <c r="F43" i="62"/>
  <c r="E43" i="62"/>
  <c r="D43" i="62"/>
  <c r="R42" i="62"/>
  <c r="Q42" i="62"/>
  <c r="P42" i="62"/>
  <c r="L42" i="62"/>
  <c r="K42" i="62"/>
  <c r="J42" i="62"/>
  <c r="F42" i="62"/>
  <c r="E42" i="62"/>
  <c r="D42" i="62"/>
  <c r="R41" i="62"/>
  <c r="Q41" i="62"/>
  <c r="P41" i="62"/>
  <c r="L41" i="62"/>
  <c r="K41" i="62"/>
  <c r="J41" i="62"/>
  <c r="F41" i="62"/>
  <c r="E41" i="62"/>
  <c r="D41" i="62"/>
  <c r="R50" i="62"/>
  <c r="Q50" i="62"/>
  <c r="P50" i="62"/>
  <c r="L50" i="62"/>
  <c r="K50" i="62"/>
  <c r="J50" i="62"/>
  <c r="F50" i="62"/>
  <c r="E50" i="62"/>
  <c r="D50" i="62"/>
  <c r="Q35" i="62"/>
  <c r="P35" i="62"/>
  <c r="O35" i="62"/>
  <c r="N35" i="62"/>
  <c r="J35" i="62"/>
  <c r="I35" i="62"/>
  <c r="H35" i="62"/>
  <c r="E35" i="62"/>
  <c r="D35" i="62"/>
  <c r="Q34" i="62"/>
  <c r="P34" i="62"/>
  <c r="O34" i="62"/>
  <c r="N34" i="62"/>
  <c r="J34" i="62"/>
  <c r="I34" i="62"/>
  <c r="H34" i="62"/>
  <c r="E34" i="62"/>
  <c r="D34" i="62"/>
  <c r="Q33" i="62"/>
  <c r="P33" i="62"/>
  <c r="O33" i="62"/>
  <c r="N33" i="62"/>
  <c r="J33" i="62"/>
  <c r="I33" i="62"/>
  <c r="H33" i="62"/>
  <c r="E33" i="62"/>
  <c r="D33" i="62"/>
  <c r="Q32" i="62"/>
  <c r="P32" i="62"/>
  <c r="O32" i="62"/>
  <c r="N32" i="62"/>
  <c r="J32" i="62"/>
  <c r="I32" i="62"/>
  <c r="H32" i="62"/>
  <c r="E32" i="62"/>
  <c r="D32" i="62"/>
  <c r="Q31" i="62"/>
  <c r="P31" i="62"/>
  <c r="O31" i="62"/>
  <c r="N31" i="62"/>
  <c r="J31" i="62"/>
  <c r="I31" i="62"/>
  <c r="H31" i="62"/>
  <c r="E31" i="62"/>
  <c r="D31" i="62"/>
  <c r="Q30" i="62"/>
  <c r="P30" i="62"/>
  <c r="O30" i="62"/>
  <c r="N30" i="62"/>
  <c r="J30" i="62"/>
  <c r="I30" i="62"/>
  <c r="H30" i="62"/>
  <c r="E30" i="62"/>
  <c r="D30" i="62"/>
  <c r="Q29" i="62"/>
  <c r="P29" i="62"/>
  <c r="O29" i="62"/>
  <c r="N29" i="62"/>
  <c r="J29" i="62"/>
  <c r="I29" i="62"/>
  <c r="H29" i="62"/>
  <c r="E29" i="62"/>
  <c r="D29" i="62"/>
  <c r="Q28" i="62"/>
  <c r="P28" i="62"/>
  <c r="O28" i="62"/>
  <c r="N28" i="62"/>
  <c r="J28" i="62"/>
  <c r="I28" i="62"/>
  <c r="H28" i="62"/>
  <c r="E28" i="62"/>
  <c r="D28" i="62"/>
  <c r="Q27" i="62"/>
  <c r="P27" i="62"/>
  <c r="O27" i="62"/>
  <c r="N27" i="62"/>
  <c r="J27" i="62"/>
  <c r="I27" i="62"/>
  <c r="H27" i="62"/>
  <c r="E27" i="62"/>
  <c r="D27" i="62"/>
  <c r="Q36" i="62"/>
  <c r="P36" i="62"/>
  <c r="O36" i="62"/>
  <c r="N36" i="62"/>
  <c r="J36" i="62"/>
  <c r="I36" i="62"/>
  <c r="H36" i="62"/>
  <c r="E36" i="62"/>
  <c r="D36" i="62"/>
  <c r="L78" i="57"/>
  <c r="K78" i="57"/>
  <c r="J78" i="57"/>
  <c r="L77" i="57"/>
  <c r="K77" i="57"/>
  <c r="J77" i="57"/>
  <c r="L76" i="57"/>
  <c r="K76" i="57"/>
  <c r="J76" i="57"/>
  <c r="L75" i="57"/>
  <c r="K75" i="57"/>
  <c r="J75" i="57"/>
  <c r="L74" i="57"/>
  <c r="K74" i="57"/>
  <c r="J74" i="57"/>
  <c r="L73" i="57"/>
  <c r="K73" i="57"/>
  <c r="J73" i="57"/>
  <c r="L71" i="57"/>
  <c r="K71" i="57"/>
  <c r="J71" i="57"/>
  <c r="L70" i="57"/>
  <c r="K70" i="57"/>
  <c r="J70" i="57"/>
  <c r="L69" i="57"/>
  <c r="K69" i="57"/>
  <c r="J69" i="57"/>
  <c r="L68" i="57"/>
  <c r="K68" i="57"/>
  <c r="J68" i="57"/>
  <c r="L67" i="57"/>
  <c r="K67" i="57"/>
  <c r="J67" i="57"/>
  <c r="L66" i="57"/>
  <c r="K66" i="57"/>
  <c r="J66" i="57"/>
  <c r="L63" i="57"/>
  <c r="K63" i="57"/>
  <c r="J63" i="57"/>
  <c r="I63" i="57"/>
  <c r="H63" i="57"/>
  <c r="G63" i="57"/>
  <c r="O62" i="57"/>
  <c r="N62" i="57"/>
  <c r="R59" i="57"/>
  <c r="Q59" i="57"/>
  <c r="P59" i="57"/>
  <c r="L59" i="57"/>
  <c r="K59" i="57"/>
  <c r="J59" i="57"/>
  <c r="F59" i="57"/>
  <c r="E59" i="57"/>
  <c r="D59" i="57"/>
  <c r="R58" i="57"/>
  <c r="U58" i="57" s="1"/>
  <c r="Q58" i="57"/>
  <c r="P58" i="57"/>
  <c r="L58" i="57"/>
  <c r="K58" i="57"/>
  <c r="J58" i="57"/>
  <c r="F58" i="57"/>
  <c r="E58" i="57"/>
  <c r="D58" i="57"/>
  <c r="G58" i="57" s="1"/>
  <c r="R57" i="57"/>
  <c r="U57" i="57" s="1"/>
  <c r="Q57" i="57"/>
  <c r="P57" i="57"/>
  <c r="L57" i="57"/>
  <c r="K57" i="57"/>
  <c r="J57" i="57"/>
  <c r="M57" i="57" s="1"/>
  <c r="F57" i="57"/>
  <c r="E57" i="57"/>
  <c r="D57" i="57"/>
  <c r="G57" i="57" s="1"/>
  <c r="R56" i="57"/>
  <c r="Q56" i="57"/>
  <c r="P56" i="57"/>
  <c r="L56" i="57"/>
  <c r="K56" i="57"/>
  <c r="J56" i="57"/>
  <c r="F56" i="57"/>
  <c r="E56" i="57"/>
  <c r="D56" i="57"/>
  <c r="R55" i="57"/>
  <c r="Q55" i="57"/>
  <c r="P55" i="57"/>
  <c r="L55" i="57"/>
  <c r="O55" i="57" s="1"/>
  <c r="K55" i="57"/>
  <c r="J55" i="57"/>
  <c r="F55" i="57"/>
  <c r="E55" i="57"/>
  <c r="D55" i="57"/>
  <c r="R54" i="57"/>
  <c r="Q54" i="57"/>
  <c r="P54" i="57"/>
  <c r="S54" i="57" s="1"/>
  <c r="L54" i="57"/>
  <c r="K54" i="57"/>
  <c r="J54" i="57"/>
  <c r="F54" i="57"/>
  <c r="E54" i="57"/>
  <c r="D54" i="57"/>
  <c r="R52" i="57"/>
  <c r="Q52" i="57"/>
  <c r="P52" i="57"/>
  <c r="L52" i="57"/>
  <c r="K52" i="57"/>
  <c r="J52" i="57"/>
  <c r="F52" i="57"/>
  <c r="E52" i="57"/>
  <c r="D52" i="57"/>
  <c r="R51" i="57"/>
  <c r="Q51" i="57"/>
  <c r="P51" i="57"/>
  <c r="L51" i="57"/>
  <c r="K51" i="57"/>
  <c r="J51" i="57"/>
  <c r="F51" i="57"/>
  <c r="E51" i="57"/>
  <c r="D51" i="57"/>
  <c r="R50" i="57"/>
  <c r="Q50" i="57"/>
  <c r="P50" i="57"/>
  <c r="L50" i="57"/>
  <c r="K50" i="57"/>
  <c r="J50" i="57"/>
  <c r="F50" i="57"/>
  <c r="E50" i="57"/>
  <c r="D50" i="57"/>
  <c r="G50" i="57" s="1"/>
  <c r="R49" i="57"/>
  <c r="Q49" i="57"/>
  <c r="P49" i="57"/>
  <c r="L49" i="57"/>
  <c r="K49" i="57"/>
  <c r="J49" i="57"/>
  <c r="F49" i="57"/>
  <c r="E49" i="57"/>
  <c r="D49" i="57"/>
  <c r="R48" i="57"/>
  <c r="Q48" i="57"/>
  <c r="P48" i="57"/>
  <c r="L48" i="57"/>
  <c r="K48" i="57"/>
  <c r="J48" i="57"/>
  <c r="F48" i="57"/>
  <c r="E48" i="57"/>
  <c r="D48" i="57"/>
  <c r="G48" i="57" s="1"/>
  <c r="R47" i="57"/>
  <c r="Q47" i="57"/>
  <c r="P47" i="57"/>
  <c r="L47" i="57"/>
  <c r="K47" i="57"/>
  <c r="J47" i="57"/>
  <c r="F47" i="57"/>
  <c r="E47" i="57"/>
  <c r="D47" i="57"/>
  <c r="G47" i="57" s="1"/>
  <c r="Q44" i="57"/>
  <c r="P44" i="57"/>
  <c r="L44" i="57"/>
  <c r="O60" i="57" s="1"/>
  <c r="K44" i="57"/>
  <c r="N60" i="57" s="1"/>
  <c r="J44" i="57"/>
  <c r="M60" i="57" s="1"/>
  <c r="F44" i="57"/>
  <c r="I60" i="57" s="1"/>
  <c r="E44" i="57"/>
  <c r="H60" i="57" s="1"/>
  <c r="Q40" i="57"/>
  <c r="P40" i="57"/>
  <c r="O40" i="57"/>
  <c r="N40" i="57"/>
  <c r="J40" i="57"/>
  <c r="M40" i="57" s="1"/>
  <c r="I40" i="57"/>
  <c r="H40" i="57"/>
  <c r="E40" i="57"/>
  <c r="D40" i="57"/>
  <c r="Q39" i="57"/>
  <c r="P39" i="57"/>
  <c r="O39" i="57"/>
  <c r="N39" i="57"/>
  <c r="J39" i="57"/>
  <c r="I39" i="57"/>
  <c r="H39" i="57"/>
  <c r="E39" i="57"/>
  <c r="D39" i="57"/>
  <c r="Q38" i="57"/>
  <c r="P38" i="57"/>
  <c r="O38" i="57"/>
  <c r="N38" i="57"/>
  <c r="J38" i="57"/>
  <c r="M38" i="57" s="1"/>
  <c r="I38" i="57"/>
  <c r="H38" i="57"/>
  <c r="E38" i="57"/>
  <c r="D38" i="57"/>
  <c r="Q37" i="57"/>
  <c r="P37" i="57"/>
  <c r="T37" i="57" s="1"/>
  <c r="O37" i="57"/>
  <c r="N37" i="57"/>
  <c r="J37" i="57"/>
  <c r="M37" i="57" s="1"/>
  <c r="I37" i="57"/>
  <c r="H37" i="57"/>
  <c r="E37" i="57"/>
  <c r="D37" i="57"/>
  <c r="Q36" i="57"/>
  <c r="P36" i="57"/>
  <c r="O36" i="57"/>
  <c r="N36" i="57"/>
  <c r="J36" i="57"/>
  <c r="I36" i="57"/>
  <c r="H36" i="57"/>
  <c r="E36" i="57"/>
  <c r="D36" i="57"/>
  <c r="Q35" i="57"/>
  <c r="P35" i="57"/>
  <c r="O35" i="57"/>
  <c r="N35" i="57"/>
  <c r="J35" i="57"/>
  <c r="I35" i="57"/>
  <c r="H35" i="57"/>
  <c r="E35" i="57"/>
  <c r="D35" i="57"/>
  <c r="Q33" i="57"/>
  <c r="P33" i="57"/>
  <c r="O33" i="57"/>
  <c r="N33" i="57"/>
  <c r="J33" i="57"/>
  <c r="I33" i="57"/>
  <c r="H33" i="57"/>
  <c r="E33" i="57"/>
  <c r="D33" i="57"/>
  <c r="Q32" i="57"/>
  <c r="P32" i="57"/>
  <c r="O32" i="57"/>
  <c r="N32" i="57"/>
  <c r="J32" i="57"/>
  <c r="I32" i="57"/>
  <c r="H32" i="57"/>
  <c r="E32" i="57"/>
  <c r="D32" i="57"/>
  <c r="Q31" i="57"/>
  <c r="P31" i="57"/>
  <c r="O31" i="57"/>
  <c r="N31" i="57"/>
  <c r="J31" i="57"/>
  <c r="I31" i="57"/>
  <c r="H31" i="57"/>
  <c r="E31" i="57"/>
  <c r="D31" i="57"/>
  <c r="Q30" i="57"/>
  <c r="P30" i="57"/>
  <c r="O30" i="57"/>
  <c r="N30" i="57"/>
  <c r="J30" i="57"/>
  <c r="I30" i="57"/>
  <c r="H30" i="57"/>
  <c r="E30" i="57"/>
  <c r="D30" i="57"/>
  <c r="Q29" i="57"/>
  <c r="P29" i="57"/>
  <c r="O29" i="57"/>
  <c r="N29" i="57"/>
  <c r="J29" i="57"/>
  <c r="I29" i="57"/>
  <c r="H29" i="57"/>
  <c r="E29" i="57"/>
  <c r="D29" i="57"/>
  <c r="F29" i="57" s="1"/>
  <c r="Q28" i="57"/>
  <c r="P28" i="57"/>
  <c r="T34" i="57" s="1"/>
  <c r="O28" i="57"/>
  <c r="N28" i="57"/>
  <c r="J28" i="57"/>
  <c r="M34" i="57" s="1"/>
  <c r="I28" i="57"/>
  <c r="H28" i="57"/>
  <c r="E28" i="57"/>
  <c r="G34" i="57" s="1"/>
  <c r="Q24" i="57"/>
  <c r="P24" i="57"/>
  <c r="T41" i="57" s="1"/>
  <c r="O24" i="57"/>
  <c r="S41" i="57" s="1"/>
  <c r="N24" i="57"/>
  <c r="R41" i="57" s="1"/>
  <c r="J24" i="57"/>
  <c r="M41" i="57" s="1"/>
  <c r="I24" i="57"/>
  <c r="L41" i="57" s="1"/>
  <c r="H24" i="57"/>
  <c r="E24" i="57"/>
  <c r="D24" i="57"/>
  <c r="I15" i="57"/>
  <c r="I14" i="57"/>
  <c r="E14" i="57"/>
  <c r="I13" i="57"/>
  <c r="E13" i="57"/>
  <c r="I12" i="57"/>
  <c r="E12" i="57"/>
  <c r="I11" i="57"/>
  <c r="E11" i="57"/>
  <c r="I10" i="57"/>
  <c r="E10" i="57"/>
  <c r="L75" i="52"/>
  <c r="K75" i="52"/>
  <c r="J75" i="52"/>
  <c r="L74" i="52"/>
  <c r="K74" i="52"/>
  <c r="J74" i="52"/>
  <c r="L73" i="52"/>
  <c r="K73" i="52"/>
  <c r="J73" i="52"/>
  <c r="L72" i="52"/>
  <c r="K72" i="52"/>
  <c r="J72" i="52"/>
  <c r="L71" i="52"/>
  <c r="K71" i="52"/>
  <c r="J71" i="52"/>
  <c r="L70" i="52"/>
  <c r="K70" i="52"/>
  <c r="J70" i="52"/>
  <c r="L69" i="52"/>
  <c r="K69" i="52"/>
  <c r="J69" i="52"/>
  <c r="L68" i="52"/>
  <c r="K68" i="52"/>
  <c r="J68" i="52"/>
  <c r="L67" i="52"/>
  <c r="K67" i="52"/>
  <c r="J67" i="52"/>
  <c r="L66" i="52"/>
  <c r="K66" i="52"/>
  <c r="J66" i="52"/>
  <c r="L65" i="52"/>
  <c r="K65" i="52"/>
  <c r="J65" i="52"/>
  <c r="L64" i="52"/>
  <c r="K64" i="52"/>
  <c r="J64" i="52"/>
  <c r="L63" i="52"/>
  <c r="K63" i="52"/>
  <c r="J63" i="52"/>
  <c r="O76" i="52"/>
  <c r="L76" i="52"/>
  <c r="K76" i="52"/>
  <c r="J76" i="52"/>
  <c r="I76" i="52"/>
  <c r="R57" i="52"/>
  <c r="Q57" i="52"/>
  <c r="P57" i="52"/>
  <c r="L57" i="52"/>
  <c r="K57" i="52"/>
  <c r="J57" i="52"/>
  <c r="F57" i="52"/>
  <c r="E57" i="52"/>
  <c r="D57" i="52"/>
  <c r="R56" i="52"/>
  <c r="Q56" i="52"/>
  <c r="P56" i="52"/>
  <c r="L56" i="52"/>
  <c r="K56" i="52"/>
  <c r="J56" i="52"/>
  <c r="F56" i="52"/>
  <c r="E56" i="52"/>
  <c r="D56" i="52"/>
  <c r="R55" i="52"/>
  <c r="Q55" i="52"/>
  <c r="P55" i="52"/>
  <c r="L55" i="52"/>
  <c r="K55" i="52"/>
  <c r="J55" i="52"/>
  <c r="F55" i="52"/>
  <c r="E55" i="52"/>
  <c r="D55" i="52"/>
  <c r="R54" i="52"/>
  <c r="Q54" i="52"/>
  <c r="P54" i="52"/>
  <c r="L54" i="52"/>
  <c r="K54" i="52"/>
  <c r="J54" i="52"/>
  <c r="F54" i="52"/>
  <c r="E54" i="52"/>
  <c r="D54" i="52"/>
  <c r="R53" i="52"/>
  <c r="Q53" i="52"/>
  <c r="P53" i="52"/>
  <c r="L53" i="52"/>
  <c r="K53" i="52"/>
  <c r="J53" i="52"/>
  <c r="F53" i="52"/>
  <c r="E53" i="52"/>
  <c r="D53" i="52"/>
  <c r="R52" i="52"/>
  <c r="Q52" i="52"/>
  <c r="P52" i="52"/>
  <c r="L52" i="52"/>
  <c r="K52" i="52"/>
  <c r="J52" i="52"/>
  <c r="F52" i="52"/>
  <c r="E52" i="52"/>
  <c r="D52" i="52"/>
  <c r="R51" i="52"/>
  <c r="Q51" i="52"/>
  <c r="P51" i="52"/>
  <c r="L51" i="52"/>
  <c r="K51" i="52"/>
  <c r="J51" i="52"/>
  <c r="F51" i="52"/>
  <c r="E51" i="52"/>
  <c r="D51" i="52"/>
  <c r="R50" i="52"/>
  <c r="Q50" i="52"/>
  <c r="P50" i="52"/>
  <c r="L50" i="52"/>
  <c r="K50" i="52"/>
  <c r="J50" i="52"/>
  <c r="F50" i="52"/>
  <c r="E50" i="52"/>
  <c r="D50" i="52"/>
  <c r="R49" i="52"/>
  <c r="Q49" i="52"/>
  <c r="P49" i="52"/>
  <c r="L49" i="52"/>
  <c r="K49" i="52"/>
  <c r="J49" i="52"/>
  <c r="F49" i="52"/>
  <c r="E49" i="52"/>
  <c r="D49" i="52"/>
  <c r="R48" i="52"/>
  <c r="Q48" i="52"/>
  <c r="P48" i="52"/>
  <c r="L48" i="52"/>
  <c r="K48" i="52"/>
  <c r="J48" i="52"/>
  <c r="F48" i="52"/>
  <c r="E48" i="52"/>
  <c r="D48" i="52"/>
  <c r="R47" i="52"/>
  <c r="Q47" i="52"/>
  <c r="P47" i="52"/>
  <c r="L47" i="52"/>
  <c r="K47" i="52"/>
  <c r="J47" i="52"/>
  <c r="F47" i="52"/>
  <c r="E47" i="52"/>
  <c r="D47" i="52"/>
  <c r="R46" i="52"/>
  <c r="Q46" i="52"/>
  <c r="P46" i="52"/>
  <c r="L46" i="52"/>
  <c r="K46" i="52"/>
  <c r="J46" i="52"/>
  <c r="F46" i="52"/>
  <c r="E46" i="52"/>
  <c r="D46" i="52"/>
  <c r="R45" i="52"/>
  <c r="Q45" i="52"/>
  <c r="P45" i="52"/>
  <c r="L45" i="52"/>
  <c r="K45" i="52"/>
  <c r="J45" i="52"/>
  <c r="F45" i="52"/>
  <c r="E45" i="52"/>
  <c r="D45" i="52"/>
  <c r="AI42" i="52"/>
  <c r="AH42" i="52"/>
  <c r="U58" i="52"/>
  <c r="R58" i="52"/>
  <c r="Q58" i="52"/>
  <c r="P58" i="52"/>
  <c r="M58" i="52"/>
  <c r="L58" i="52"/>
  <c r="K58" i="52"/>
  <c r="J58" i="52"/>
  <c r="I58" i="52"/>
  <c r="F58" i="52"/>
  <c r="E58" i="52"/>
  <c r="D58" i="52"/>
  <c r="Q39" i="52"/>
  <c r="P39" i="52"/>
  <c r="O39" i="52"/>
  <c r="N39" i="52"/>
  <c r="J39" i="52"/>
  <c r="I39" i="52"/>
  <c r="H39" i="52"/>
  <c r="E39" i="52"/>
  <c r="D39" i="52"/>
  <c r="Q38" i="52"/>
  <c r="P38" i="52"/>
  <c r="O38" i="52"/>
  <c r="N38" i="52"/>
  <c r="J38" i="52"/>
  <c r="I38" i="52"/>
  <c r="H38" i="52"/>
  <c r="E38" i="52"/>
  <c r="D38" i="52"/>
  <c r="C38" i="52" s="1"/>
  <c r="Q37" i="52"/>
  <c r="P37" i="52"/>
  <c r="O37" i="52"/>
  <c r="N37" i="52"/>
  <c r="J37" i="52"/>
  <c r="I37" i="52"/>
  <c r="H37" i="52"/>
  <c r="E37" i="52"/>
  <c r="D37" i="52"/>
  <c r="C37" i="52" s="1"/>
  <c r="Q36" i="52"/>
  <c r="P36" i="52"/>
  <c r="O36" i="52"/>
  <c r="N36" i="52"/>
  <c r="J36" i="52"/>
  <c r="I36" i="52"/>
  <c r="H36" i="52"/>
  <c r="E36" i="52"/>
  <c r="D36" i="52"/>
  <c r="Q35" i="52"/>
  <c r="P35" i="52"/>
  <c r="O35" i="52"/>
  <c r="N35" i="52"/>
  <c r="J35" i="52"/>
  <c r="I35" i="52"/>
  <c r="H35" i="52"/>
  <c r="E35" i="52"/>
  <c r="D35" i="52"/>
  <c r="Q34" i="52"/>
  <c r="P34" i="52"/>
  <c r="O34" i="52"/>
  <c r="N34" i="52"/>
  <c r="J34" i="52"/>
  <c r="I34" i="52"/>
  <c r="H34" i="52"/>
  <c r="E34" i="52"/>
  <c r="D34" i="52"/>
  <c r="Q33" i="52"/>
  <c r="P33" i="52"/>
  <c r="O33" i="52"/>
  <c r="N33" i="52"/>
  <c r="J33" i="52"/>
  <c r="I33" i="52"/>
  <c r="H33" i="52"/>
  <c r="E33" i="52"/>
  <c r="D33" i="52"/>
  <c r="Q32" i="52"/>
  <c r="P32" i="52"/>
  <c r="O32" i="52"/>
  <c r="N32" i="52"/>
  <c r="J32" i="52"/>
  <c r="I32" i="52"/>
  <c r="H32" i="52"/>
  <c r="E32" i="52"/>
  <c r="D32" i="52"/>
  <c r="Q31" i="52"/>
  <c r="P31" i="52"/>
  <c r="O31" i="52"/>
  <c r="N31" i="52"/>
  <c r="J31" i="52"/>
  <c r="I31" i="52"/>
  <c r="H31" i="52"/>
  <c r="E31" i="52"/>
  <c r="D31" i="52"/>
  <c r="Q30" i="52"/>
  <c r="P30" i="52"/>
  <c r="O30" i="52"/>
  <c r="N30" i="52"/>
  <c r="J30" i="52"/>
  <c r="I30" i="52"/>
  <c r="H30" i="52"/>
  <c r="E30" i="52"/>
  <c r="D30" i="52"/>
  <c r="C30" i="52" s="1"/>
  <c r="Q29" i="52"/>
  <c r="P29" i="52"/>
  <c r="O29" i="52"/>
  <c r="N29" i="52"/>
  <c r="J29" i="52"/>
  <c r="I29" i="52"/>
  <c r="H29" i="52"/>
  <c r="E29" i="52"/>
  <c r="D29" i="52"/>
  <c r="C29" i="52" s="1"/>
  <c r="Q28" i="52"/>
  <c r="P28" i="52"/>
  <c r="O28" i="52"/>
  <c r="N28" i="52"/>
  <c r="J28" i="52"/>
  <c r="I28" i="52"/>
  <c r="H28" i="52"/>
  <c r="E28" i="52"/>
  <c r="D28" i="52"/>
  <c r="Q27" i="52"/>
  <c r="P27" i="52"/>
  <c r="O27" i="52"/>
  <c r="N27" i="52"/>
  <c r="J27" i="52"/>
  <c r="I27" i="52"/>
  <c r="H27" i="52"/>
  <c r="E27" i="52"/>
  <c r="D27" i="52"/>
  <c r="AC24" i="52"/>
  <c r="AB24" i="52"/>
  <c r="U40" i="52"/>
  <c r="T40" i="52"/>
  <c r="Q40" i="52"/>
  <c r="P40" i="52"/>
  <c r="O40" i="52"/>
  <c r="N40" i="52"/>
  <c r="E40" i="52"/>
  <c r="L60" i="49"/>
  <c r="K60" i="49"/>
  <c r="J60" i="49"/>
  <c r="L59" i="49"/>
  <c r="K59" i="49"/>
  <c r="J59" i="49"/>
  <c r="L58" i="49"/>
  <c r="K58" i="49"/>
  <c r="J58" i="49"/>
  <c r="L57" i="49"/>
  <c r="K57" i="49"/>
  <c r="J57" i="49"/>
  <c r="L56" i="49"/>
  <c r="K56" i="49"/>
  <c r="J56" i="49"/>
  <c r="L55" i="49"/>
  <c r="K55" i="49"/>
  <c r="J55" i="49"/>
  <c r="L54" i="49"/>
  <c r="K54" i="49"/>
  <c r="J54" i="49"/>
  <c r="L53" i="49"/>
  <c r="K53" i="49"/>
  <c r="J53" i="49"/>
  <c r="L61" i="49"/>
  <c r="K61" i="49"/>
  <c r="J61" i="49"/>
  <c r="R47" i="49"/>
  <c r="Q47" i="49"/>
  <c r="P47" i="49"/>
  <c r="L47" i="49"/>
  <c r="K47" i="49"/>
  <c r="J47" i="49"/>
  <c r="F47" i="49"/>
  <c r="E47" i="49"/>
  <c r="D47" i="49"/>
  <c r="R46" i="49"/>
  <c r="Q46" i="49"/>
  <c r="P46" i="49"/>
  <c r="L46" i="49"/>
  <c r="K46" i="49"/>
  <c r="J46" i="49"/>
  <c r="F46" i="49"/>
  <c r="E46" i="49"/>
  <c r="D46" i="49"/>
  <c r="R45" i="49"/>
  <c r="Q45" i="49"/>
  <c r="P45" i="49"/>
  <c r="L45" i="49"/>
  <c r="K45" i="49"/>
  <c r="J45" i="49"/>
  <c r="F45" i="49"/>
  <c r="E45" i="49"/>
  <c r="D45" i="49"/>
  <c r="R44" i="49"/>
  <c r="Q44" i="49"/>
  <c r="P44" i="49"/>
  <c r="L44" i="49"/>
  <c r="K44" i="49"/>
  <c r="J44" i="49"/>
  <c r="F44" i="49"/>
  <c r="E44" i="49"/>
  <c r="D44" i="49"/>
  <c r="R43" i="49"/>
  <c r="Q43" i="49"/>
  <c r="P43" i="49"/>
  <c r="L43" i="49"/>
  <c r="K43" i="49"/>
  <c r="J43" i="49"/>
  <c r="F43" i="49"/>
  <c r="E43" i="49"/>
  <c r="D43" i="49"/>
  <c r="R42" i="49"/>
  <c r="Q42" i="49"/>
  <c r="P42" i="49"/>
  <c r="L42" i="49"/>
  <c r="K42" i="49"/>
  <c r="J42" i="49"/>
  <c r="F42" i="49"/>
  <c r="E42" i="49"/>
  <c r="D42" i="49"/>
  <c r="R41" i="49"/>
  <c r="Q41" i="49"/>
  <c r="P41" i="49"/>
  <c r="L41" i="49"/>
  <c r="K41" i="49"/>
  <c r="J41" i="49"/>
  <c r="F41" i="49"/>
  <c r="E41" i="49"/>
  <c r="D41" i="49"/>
  <c r="R40" i="49"/>
  <c r="Q40" i="49"/>
  <c r="P40" i="49"/>
  <c r="L40" i="49"/>
  <c r="K40" i="49"/>
  <c r="J40" i="49"/>
  <c r="F40" i="49"/>
  <c r="E40" i="49"/>
  <c r="D40" i="49"/>
  <c r="R48" i="49"/>
  <c r="Q48" i="49"/>
  <c r="P48" i="49"/>
  <c r="M48" i="49"/>
  <c r="L48" i="49"/>
  <c r="K48" i="49"/>
  <c r="J48" i="49"/>
  <c r="F48" i="49"/>
  <c r="E48" i="49"/>
  <c r="D48" i="49"/>
  <c r="Q34" i="49"/>
  <c r="P34" i="49"/>
  <c r="O34" i="49"/>
  <c r="N34" i="49"/>
  <c r="E34" i="49"/>
  <c r="D34" i="49"/>
  <c r="Q33" i="49"/>
  <c r="P33" i="49"/>
  <c r="O33" i="49"/>
  <c r="N33" i="49"/>
  <c r="E33" i="49"/>
  <c r="D33" i="49"/>
  <c r="Q32" i="49"/>
  <c r="P32" i="49"/>
  <c r="O32" i="49"/>
  <c r="N32" i="49"/>
  <c r="E32" i="49"/>
  <c r="D32" i="49"/>
  <c r="Q31" i="49"/>
  <c r="P31" i="49"/>
  <c r="O31" i="49"/>
  <c r="N31" i="49"/>
  <c r="E31" i="49"/>
  <c r="D31" i="49"/>
  <c r="Q30" i="49"/>
  <c r="P30" i="49"/>
  <c r="O30" i="49"/>
  <c r="N30" i="49"/>
  <c r="E30" i="49"/>
  <c r="D30" i="49"/>
  <c r="Q29" i="49"/>
  <c r="P29" i="49"/>
  <c r="O29" i="49"/>
  <c r="N29" i="49"/>
  <c r="E29" i="49"/>
  <c r="D29" i="49"/>
  <c r="Q28" i="49"/>
  <c r="P28" i="49"/>
  <c r="O28" i="49"/>
  <c r="N28" i="49"/>
  <c r="E28" i="49"/>
  <c r="D28" i="49"/>
  <c r="Q27" i="49"/>
  <c r="P27" i="49"/>
  <c r="O27" i="49"/>
  <c r="N27" i="49"/>
  <c r="E27" i="49"/>
  <c r="D27" i="49"/>
  <c r="Q35" i="49"/>
  <c r="P35" i="49"/>
  <c r="O35" i="49"/>
  <c r="N35" i="49"/>
  <c r="E35" i="49"/>
  <c r="G7" i="49"/>
  <c r="M52" i="82"/>
  <c r="M51" i="82"/>
  <c r="M50" i="82"/>
  <c r="M39" i="82"/>
  <c r="M38" i="82"/>
  <c r="M37" i="82"/>
  <c r="M36" i="82"/>
  <c r="M35" i="82"/>
  <c r="M34" i="82"/>
  <c r="M33" i="82"/>
  <c r="M32" i="82"/>
  <c r="M31" i="82"/>
  <c r="M30" i="82"/>
  <c r="M21" i="82"/>
  <c r="M20" i="82"/>
  <c r="M19" i="82"/>
  <c r="M18" i="82"/>
  <c r="M17" i="82"/>
  <c r="M16" i="82"/>
  <c r="M15" i="82"/>
  <c r="M14" i="82"/>
  <c r="M13" i="82"/>
  <c r="M12" i="82"/>
  <c r="M11" i="82"/>
  <c r="R76" i="81"/>
  <c r="Q76" i="81"/>
  <c r="P76" i="81"/>
  <c r="R75" i="81"/>
  <c r="Q75" i="81"/>
  <c r="P75" i="81"/>
  <c r="R74" i="81"/>
  <c r="Q74" i="81"/>
  <c r="P74" i="81"/>
  <c r="R73" i="81"/>
  <c r="Q73" i="81"/>
  <c r="P73" i="81"/>
  <c r="R72" i="81"/>
  <c r="Q72" i="81"/>
  <c r="P72" i="81"/>
  <c r="R71" i="81"/>
  <c r="Q71" i="81"/>
  <c r="P71" i="81"/>
  <c r="R70" i="81"/>
  <c r="Q70" i="81"/>
  <c r="P70" i="81"/>
  <c r="R69" i="81"/>
  <c r="Q69" i="81"/>
  <c r="P69" i="81"/>
  <c r="R68" i="81"/>
  <c r="Q68" i="81"/>
  <c r="P68" i="81"/>
  <c r="R78" i="81"/>
  <c r="Q78" i="81"/>
  <c r="P78" i="81"/>
  <c r="L56" i="81"/>
  <c r="K56" i="81"/>
  <c r="J56" i="81"/>
  <c r="L55" i="81"/>
  <c r="K55" i="81"/>
  <c r="J55" i="81"/>
  <c r="L54" i="81"/>
  <c r="K54" i="81"/>
  <c r="J54" i="81"/>
  <c r="R48" i="81"/>
  <c r="Q48" i="81"/>
  <c r="P48" i="81"/>
  <c r="L48" i="81"/>
  <c r="K48" i="81"/>
  <c r="J48" i="81"/>
  <c r="F48" i="81"/>
  <c r="E48" i="81"/>
  <c r="D48" i="81"/>
  <c r="R47" i="81"/>
  <c r="Q47" i="81"/>
  <c r="P47" i="81"/>
  <c r="L47" i="81"/>
  <c r="K47" i="81"/>
  <c r="J47" i="81"/>
  <c r="F47" i="81"/>
  <c r="E47" i="81"/>
  <c r="D47" i="81"/>
  <c r="R46" i="81"/>
  <c r="Q46" i="81"/>
  <c r="P46" i="81"/>
  <c r="L46" i="81"/>
  <c r="K46" i="81"/>
  <c r="J46" i="81"/>
  <c r="F46" i="81"/>
  <c r="E46" i="81"/>
  <c r="D46" i="81"/>
  <c r="Q40" i="81"/>
  <c r="P40" i="81"/>
  <c r="O40" i="81"/>
  <c r="N40" i="81"/>
  <c r="J40" i="81"/>
  <c r="I40" i="81"/>
  <c r="H40" i="81"/>
  <c r="E40" i="81"/>
  <c r="D40" i="81"/>
  <c r="Q39" i="81"/>
  <c r="P39" i="81"/>
  <c r="O39" i="81"/>
  <c r="N39" i="81"/>
  <c r="J39" i="81"/>
  <c r="I39" i="81"/>
  <c r="H39" i="81"/>
  <c r="E39" i="81"/>
  <c r="D39" i="81"/>
  <c r="Q38" i="81"/>
  <c r="P38" i="81"/>
  <c r="O38" i="81"/>
  <c r="N38" i="81"/>
  <c r="J38" i="81"/>
  <c r="I38" i="81"/>
  <c r="H38" i="81"/>
  <c r="E38" i="81"/>
  <c r="R32" i="81"/>
  <c r="Q32" i="81"/>
  <c r="P32" i="81"/>
  <c r="L32" i="81"/>
  <c r="K32" i="81"/>
  <c r="J32" i="81"/>
  <c r="F32" i="81"/>
  <c r="E32" i="81"/>
  <c r="D32" i="81"/>
  <c r="R31" i="81"/>
  <c r="Q31" i="81"/>
  <c r="P31" i="81"/>
  <c r="L31" i="81"/>
  <c r="K31" i="81"/>
  <c r="J31" i="81"/>
  <c r="F31" i="81"/>
  <c r="E31" i="81"/>
  <c r="D31" i="81"/>
  <c r="R30" i="81"/>
  <c r="Q30" i="81"/>
  <c r="P30" i="81"/>
  <c r="L30" i="81"/>
  <c r="K30" i="81"/>
  <c r="J30" i="81"/>
  <c r="F30" i="81"/>
  <c r="E30" i="81"/>
  <c r="D30" i="81"/>
  <c r="R29" i="81"/>
  <c r="Q29" i="81"/>
  <c r="P29" i="81"/>
  <c r="L29" i="81"/>
  <c r="K29" i="81"/>
  <c r="J29" i="81"/>
  <c r="F29" i="81"/>
  <c r="E29" i="81"/>
  <c r="D29" i="81"/>
  <c r="R12" i="60"/>
  <c r="Q12" i="60"/>
  <c r="G12" i="60" s="1"/>
  <c r="P12" i="60"/>
  <c r="R11" i="60"/>
  <c r="Q11" i="60"/>
  <c r="P11" i="60"/>
  <c r="R10" i="60"/>
  <c r="Q10" i="60"/>
  <c r="P10" i="60"/>
  <c r="R9" i="60"/>
  <c r="Q9" i="60"/>
  <c r="P9" i="60"/>
  <c r="R83" i="80"/>
  <c r="Q83" i="80"/>
  <c r="P83" i="80"/>
  <c r="R82" i="80"/>
  <c r="Q82" i="80"/>
  <c r="P82" i="80"/>
  <c r="R81" i="80"/>
  <c r="Q81" i="80"/>
  <c r="P81" i="80"/>
  <c r="R80" i="80"/>
  <c r="Q80" i="80"/>
  <c r="P80" i="80"/>
  <c r="R79" i="80"/>
  <c r="Q79" i="80"/>
  <c r="P79" i="80"/>
  <c r="R78" i="80"/>
  <c r="Q78" i="80"/>
  <c r="P78" i="80"/>
  <c r="R77" i="80"/>
  <c r="Q77" i="80"/>
  <c r="P77" i="80"/>
  <c r="R76" i="80"/>
  <c r="Q76" i="80"/>
  <c r="P76" i="80"/>
  <c r="R75" i="80"/>
  <c r="Q75" i="80"/>
  <c r="P75" i="80"/>
  <c r="R85" i="80"/>
  <c r="Q85" i="80"/>
  <c r="P85" i="80"/>
  <c r="F74" i="80" s="1"/>
  <c r="L63" i="80"/>
  <c r="K63" i="80"/>
  <c r="J63" i="80"/>
  <c r="F63" i="80"/>
  <c r="E63" i="80"/>
  <c r="D63" i="80"/>
  <c r="L62" i="80"/>
  <c r="K62" i="80"/>
  <c r="J62" i="80"/>
  <c r="L61" i="80"/>
  <c r="K61" i="80"/>
  <c r="J61" i="80"/>
  <c r="R55" i="80"/>
  <c r="Q55" i="80"/>
  <c r="P55" i="80"/>
  <c r="L55" i="80"/>
  <c r="K55" i="80"/>
  <c r="J55" i="80"/>
  <c r="F55" i="80"/>
  <c r="E55" i="80"/>
  <c r="D55" i="80"/>
  <c r="R54" i="80"/>
  <c r="Q54" i="80"/>
  <c r="P54" i="80"/>
  <c r="L54" i="80"/>
  <c r="K54" i="80"/>
  <c r="J54" i="80"/>
  <c r="F54" i="80"/>
  <c r="E54" i="80"/>
  <c r="D54" i="80"/>
  <c r="R53" i="80"/>
  <c r="Q53" i="80"/>
  <c r="P53" i="80"/>
  <c r="L53" i="80"/>
  <c r="K53" i="80"/>
  <c r="J53" i="80"/>
  <c r="F53" i="80"/>
  <c r="E53" i="80"/>
  <c r="D53" i="80"/>
  <c r="Q47" i="80"/>
  <c r="P47" i="80"/>
  <c r="O47" i="80"/>
  <c r="N47" i="80"/>
  <c r="J47" i="80"/>
  <c r="I47" i="80"/>
  <c r="H47" i="80"/>
  <c r="E47" i="80"/>
  <c r="D47" i="80"/>
  <c r="Q46" i="80"/>
  <c r="P46" i="80"/>
  <c r="O46" i="80"/>
  <c r="N46" i="80"/>
  <c r="J46" i="80"/>
  <c r="I46" i="80"/>
  <c r="H46" i="80"/>
  <c r="E46" i="80"/>
  <c r="D46" i="80"/>
  <c r="Q45" i="80"/>
  <c r="P45" i="80"/>
  <c r="O45" i="80"/>
  <c r="N45" i="80"/>
  <c r="J45" i="80"/>
  <c r="I45" i="80"/>
  <c r="H45" i="80"/>
  <c r="E45" i="80"/>
  <c r="D45" i="80"/>
  <c r="R38" i="80"/>
  <c r="Q38" i="80"/>
  <c r="P38" i="80"/>
  <c r="L38" i="80"/>
  <c r="K38" i="80"/>
  <c r="J38" i="80"/>
  <c r="F38" i="80"/>
  <c r="E38" i="80"/>
  <c r="D38" i="80"/>
  <c r="R37" i="80"/>
  <c r="Q37" i="80"/>
  <c r="P37" i="80"/>
  <c r="L37" i="80"/>
  <c r="K37" i="80"/>
  <c r="J37" i="80"/>
  <c r="F37" i="80"/>
  <c r="E37" i="80"/>
  <c r="D37" i="80"/>
  <c r="R36" i="80"/>
  <c r="Q36" i="80"/>
  <c r="P36" i="80"/>
  <c r="L36" i="80"/>
  <c r="K36" i="80"/>
  <c r="J36" i="80"/>
  <c r="F36" i="80"/>
  <c r="E36" i="80"/>
  <c r="D36" i="80"/>
  <c r="R35" i="80"/>
  <c r="Q35" i="80"/>
  <c r="P35" i="80"/>
  <c r="L35" i="80"/>
  <c r="K35" i="80"/>
  <c r="J35" i="80"/>
  <c r="F35" i="80"/>
  <c r="E35" i="80"/>
  <c r="D35" i="80"/>
  <c r="R34" i="80"/>
  <c r="Q34" i="80"/>
  <c r="P34" i="80"/>
  <c r="L34" i="80"/>
  <c r="K34" i="80"/>
  <c r="J34" i="80"/>
  <c r="F34" i="80"/>
  <c r="E34" i="80"/>
  <c r="D34" i="80"/>
  <c r="R33" i="80"/>
  <c r="Q33" i="80"/>
  <c r="P33" i="80"/>
  <c r="L33" i="80"/>
  <c r="K33" i="80"/>
  <c r="J33" i="80"/>
  <c r="F33" i="80"/>
  <c r="E33" i="80"/>
  <c r="D33" i="80"/>
  <c r="R32" i="80"/>
  <c r="Q32" i="80"/>
  <c r="P32" i="80"/>
  <c r="L32" i="80"/>
  <c r="K32" i="80"/>
  <c r="J32" i="80"/>
  <c r="F32" i="80"/>
  <c r="E32" i="80"/>
  <c r="D32" i="80"/>
  <c r="R31" i="80"/>
  <c r="Q31" i="80"/>
  <c r="P31" i="80"/>
  <c r="L31" i="80"/>
  <c r="K31" i="80"/>
  <c r="J31" i="80"/>
  <c r="F31" i="80"/>
  <c r="E31" i="80"/>
  <c r="D31" i="80"/>
  <c r="R30" i="80"/>
  <c r="Q30" i="80"/>
  <c r="P30" i="80"/>
  <c r="L30" i="80"/>
  <c r="K30" i="80"/>
  <c r="J30" i="80"/>
  <c r="F30" i="80"/>
  <c r="E30" i="80"/>
  <c r="D30" i="80"/>
  <c r="R29" i="80"/>
  <c r="Q29" i="80"/>
  <c r="P29" i="80"/>
  <c r="L29" i="80"/>
  <c r="K29" i="80"/>
  <c r="J29" i="80"/>
  <c r="F29" i="80"/>
  <c r="E29" i="80"/>
  <c r="D29" i="80"/>
  <c r="R18" i="58"/>
  <c r="Q18" i="58"/>
  <c r="P18" i="58"/>
  <c r="R17" i="58"/>
  <c r="Q17" i="58"/>
  <c r="P17" i="58"/>
  <c r="G17" i="58" s="1"/>
  <c r="R16" i="58"/>
  <c r="Q16" i="58"/>
  <c r="P16" i="58"/>
  <c r="R15" i="58"/>
  <c r="Q15" i="58"/>
  <c r="P15" i="58"/>
  <c r="R14" i="58"/>
  <c r="Q14" i="58"/>
  <c r="P14" i="58"/>
  <c r="G14" i="58" s="1"/>
  <c r="R13" i="58"/>
  <c r="Q13" i="58"/>
  <c r="P13" i="58"/>
  <c r="R12" i="58"/>
  <c r="Q12" i="58"/>
  <c r="P12" i="58"/>
  <c r="R11" i="58"/>
  <c r="Q11" i="58"/>
  <c r="P11" i="58"/>
  <c r="R10" i="58"/>
  <c r="Q10" i="58"/>
  <c r="P10" i="58"/>
  <c r="R9" i="58"/>
  <c r="Q9" i="58"/>
  <c r="P9" i="58"/>
  <c r="G9" i="58" s="1"/>
  <c r="R86" i="26"/>
  <c r="Q86" i="26"/>
  <c r="P86" i="26"/>
  <c r="R85" i="26"/>
  <c r="Q85" i="26"/>
  <c r="P85" i="26"/>
  <c r="R84" i="26"/>
  <c r="Q84" i="26"/>
  <c r="P84" i="26"/>
  <c r="R83" i="26"/>
  <c r="Q83" i="26"/>
  <c r="P83" i="26"/>
  <c r="R82" i="26"/>
  <c r="Q82" i="26"/>
  <c r="P82" i="26"/>
  <c r="R81" i="26"/>
  <c r="Q81" i="26"/>
  <c r="P81" i="26"/>
  <c r="R80" i="26"/>
  <c r="Q80" i="26"/>
  <c r="P80" i="26"/>
  <c r="R79" i="26"/>
  <c r="Q79" i="26"/>
  <c r="P79" i="26"/>
  <c r="R78" i="26"/>
  <c r="Q78" i="26"/>
  <c r="P78" i="26"/>
  <c r="L66" i="26"/>
  <c r="K66" i="26"/>
  <c r="J66" i="26"/>
  <c r="L65" i="26"/>
  <c r="K65" i="26"/>
  <c r="J65" i="26"/>
  <c r="L64" i="26"/>
  <c r="K64" i="26"/>
  <c r="J64" i="26"/>
  <c r="R58" i="26"/>
  <c r="Q58" i="26"/>
  <c r="P58" i="26"/>
  <c r="L58" i="26"/>
  <c r="K58" i="26"/>
  <c r="J58" i="26"/>
  <c r="F58" i="26"/>
  <c r="E58" i="26"/>
  <c r="D58" i="26"/>
  <c r="R57" i="26"/>
  <c r="Q57" i="26"/>
  <c r="P57" i="26"/>
  <c r="L57" i="26"/>
  <c r="K57" i="26"/>
  <c r="J57" i="26"/>
  <c r="F57" i="26"/>
  <c r="E57" i="26"/>
  <c r="D57" i="26"/>
  <c r="R56" i="26"/>
  <c r="Q56" i="26"/>
  <c r="P56" i="26"/>
  <c r="L56" i="26"/>
  <c r="K56" i="26"/>
  <c r="J56" i="26"/>
  <c r="F56" i="26"/>
  <c r="E56" i="26"/>
  <c r="D56" i="26"/>
  <c r="Q50" i="26"/>
  <c r="P50" i="26"/>
  <c r="O50" i="26"/>
  <c r="N50" i="26"/>
  <c r="J50" i="26"/>
  <c r="I50" i="26"/>
  <c r="H50" i="26"/>
  <c r="E50" i="26"/>
  <c r="D50" i="26"/>
  <c r="Q49" i="26"/>
  <c r="P49" i="26"/>
  <c r="O49" i="26"/>
  <c r="N49" i="26"/>
  <c r="J49" i="26"/>
  <c r="I49" i="26"/>
  <c r="H49" i="26"/>
  <c r="E49" i="26"/>
  <c r="D49" i="26"/>
  <c r="Q48" i="26"/>
  <c r="P48" i="26"/>
  <c r="O48" i="26"/>
  <c r="N48" i="26"/>
  <c r="J48" i="26"/>
  <c r="I48" i="26"/>
  <c r="H48" i="26"/>
  <c r="E48" i="26"/>
  <c r="D48" i="26"/>
  <c r="R41" i="26"/>
  <c r="Q41" i="26"/>
  <c r="P41" i="26"/>
  <c r="L41" i="26"/>
  <c r="K41" i="26"/>
  <c r="J41" i="26"/>
  <c r="F41" i="26"/>
  <c r="E41" i="26"/>
  <c r="D41" i="26"/>
  <c r="R40" i="26"/>
  <c r="Q40" i="26"/>
  <c r="P40" i="26"/>
  <c r="L40" i="26"/>
  <c r="K40" i="26"/>
  <c r="J40" i="26"/>
  <c r="F40" i="26"/>
  <c r="E40" i="26"/>
  <c r="D40" i="26"/>
  <c r="R39" i="26"/>
  <c r="Q39" i="26"/>
  <c r="P39" i="26"/>
  <c r="L39" i="26"/>
  <c r="K39" i="26"/>
  <c r="J39" i="26"/>
  <c r="F39" i="26"/>
  <c r="E39" i="26"/>
  <c r="D39" i="26"/>
  <c r="R38" i="26"/>
  <c r="Q38" i="26"/>
  <c r="P38" i="26"/>
  <c r="L38" i="26"/>
  <c r="K38" i="26"/>
  <c r="J38" i="26"/>
  <c r="N18" i="26" s="1"/>
  <c r="F38" i="26"/>
  <c r="E38" i="26"/>
  <c r="D38" i="26"/>
  <c r="R37" i="26"/>
  <c r="Q37" i="26"/>
  <c r="P37" i="26"/>
  <c r="L37" i="26"/>
  <c r="K37" i="26"/>
  <c r="J37" i="26"/>
  <c r="F37" i="26"/>
  <c r="E37" i="26"/>
  <c r="D37" i="26"/>
  <c r="R36" i="26"/>
  <c r="Q36" i="26"/>
  <c r="P36" i="26"/>
  <c r="L36" i="26"/>
  <c r="K36" i="26"/>
  <c r="J36" i="26"/>
  <c r="F36" i="26"/>
  <c r="E36" i="26"/>
  <c r="D36" i="26"/>
  <c r="R35" i="26"/>
  <c r="Q35" i="26"/>
  <c r="P35" i="26"/>
  <c r="L35" i="26"/>
  <c r="K35" i="26"/>
  <c r="J35" i="26"/>
  <c r="F35" i="26"/>
  <c r="E35" i="26"/>
  <c r="D35" i="26"/>
  <c r="R34" i="26"/>
  <c r="Q34" i="26"/>
  <c r="P34" i="26"/>
  <c r="L34" i="26"/>
  <c r="K34" i="26"/>
  <c r="J34" i="26"/>
  <c r="F34" i="26"/>
  <c r="E34" i="26"/>
  <c r="D34" i="26"/>
  <c r="R33" i="26"/>
  <c r="Q33" i="26"/>
  <c r="P33" i="26"/>
  <c r="L33" i="26"/>
  <c r="K33" i="26"/>
  <c r="J33" i="26"/>
  <c r="F33" i="26"/>
  <c r="E33" i="26"/>
  <c r="D33" i="26"/>
  <c r="R32" i="26"/>
  <c r="Q32" i="26"/>
  <c r="P32" i="26"/>
  <c r="L32" i="26"/>
  <c r="K32" i="26"/>
  <c r="J32" i="26"/>
  <c r="F32" i="26"/>
  <c r="E32" i="26"/>
  <c r="D32" i="26"/>
  <c r="R31" i="26"/>
  <c r="Q31" i="26"/>
  <c r="P31" i="26"/>
  <c r="R11" i="26" s="1"/>
  <c r="L31" i="26"/>
  <c r="K31" i="26"/>
  <c r="J31" i="26"/>
  <c r="F31" i="26"/>
  <c r="E31" i="26"/>
  <c r="D31" i="26"/>
  <c r="R30" i="26"/>
  <c r="Q30" i="26"/>
  <c r="P30" i="26"/>
  <c r="L30" i="26"/>
  <c r="K30" i="26"/>
  <c r="J30" i="26"/>
  <c r="F30" i="26"/>
  <c r="E30" i="26"/>
  <c r="D30" i="26"/>
  <c r="R29" i="26"/>
  <c r="Q29" i="26"/>
  <c r="P29" i="26"/>
  <c r="L29" i="26"/>
  <c r="K29" i="26"/>
  <c r="J29" i="26"/>
  <c r="F29" i="26"/>
  <c r="E29" i="26"/>
  <c r="D29" i="26"/>
  <c r="R21" i="16"/>
  <c r="Q21" i="16"/>
  <c r="P21" i="16"/>
  <c r="R20" i="16"/>
  <c r="Q20" i="16"/>
  <c r="P20" i="16"/>
  <c r="R19" i="16"/>
  <c r="Q19" i="16"/>
  <c r="P19" i="16"/>
  <c r="R18" i="16"/>
  <c r="Q18" i="16"/>
  <c r="P18" i="16"/>
  <c r="R17" i="16"/>
  <c r="Q17" i="16"/>
  <c r="P17" i="16"/>
  <c r="R16" i="16"/>
  <c r="Q16" i="16"/>
  <c r="P16" i="16"/>
  <c r="R15" i="16"/>
  <c r="Q15" i="16"/>
  <c r="P15" i="16"/>
  <c r="R14" i="16"/>
  <c r="Q14" i="16"/>
  <c r="P14" i="16"/>
  <c r="R13" i="16"/>
  <c r="Q13" i="16"/>
  <c r="P13" i="16"/>
  <c r="R12" i="16"/>
  <c r="Q12" i="16"/>
  <c r="P12" i="16"/>
  <c r="R11" i="16"/>
  <c r="Q11" i="16"/>
  <c r="P11" i="16"/>
  <c r="R10" i="16"/>
  <c r="Q10" i="16"/>
  <c r="P10" i="16"/>
  <c r="R9" i="16"/>
  <c r="Q9" i="16"/>
  <c r="P9" i="16"/>
  <c r="P26" i="1"/>
  <c r="H26" i="1"/>
  <c r="D26" i="1"/>
  <c r="P25" i="1"/>
  <c r="H25" i="1"/>
  <c r="D25" i="1"/>
  <c r="P24" i="1"/>
  <c r="H24" i="1"/>
  <c r="D24" i="1"/>
  <c r="L9" i="1"/>
  <c r="P8" i="1"/>
  <c r="L8" i="1"/>
  <c r="P7" i="1"/>
  <c r="L7" i="1"/>
  <c r="H7" i="1"/>
  <c r="P6" i="1"/>
  <c r="H6" i="1"/>
  <c r="C2" i="1"/>
  <c r="R30" i="68" l="1"/>
  <c r="R31" i="68"/>
  <c r="K34" i="68"/>
  <c r="R33" i="68"/>
  <c r="M44" i="68"/>
  <c r="I45" i="68"/>
  <c r="H46" i="68"/>
  <c r="S49" i="68"/>
  <c r="M52" i="68"/>
  <c r="I53" i="68"/>
  <c r="I46" i="68"/>
  <c r="M65" i="68"/>
  <c r="K29" i="68"/>
  <c r="R34" i="68"/>
  <c r="K37" i="68"/>
  <c r="H47" i="68"/>
  <c r="M45" i="68"/>
  <c r="M53" i="68"/>
  <c r="S45" i="68"/>
  <c r="M48" i="68"/>
  <c r="I49" i="68"/>
  <c r="H50" i="68"/>
  <c r="S53" i="68"/>
  <c r="O58" i="70"/>
  <c r="O56" i="70"/>
  <c r="M57" i="70"/>
  <c r="O59" i="70"/>
  <c r="N58" i="70"/>
  <c r="M56" i="70"/>
  <c r="T32" i="70"/>
  <c r="H43" i="70"/>
  <c r="M43" i="70"/>
  <c r="I44" i="70"/>
  <c r="H45" i="70"/>
  <c r="M44" i="70"/>
  <c r="I45" i="70"/>
  <c r="H46" i="70"/>
  <c r="S45" i="70"/>
  <c r="S46" i="70"/>
  <c r="G30" i="70"/>
  <c r="F31" i="70"/>
  <c r="U31" i="70"/>
  <c r="S33" i="70"/>
  <c r="U43" i="70"/>
  <c r="T44" i="70"/>
  <c r="O46" i="70"/>
  <c r="K30" i="70"/>
  <c r="G31" i="70"/>
  <c r="M30" i="70"/>
  <c r="L31" i="70"/>
  <c r="K32" i="70"/>
  <c r="G33" i="70"/>
  <c r="U46" i="70"/>
  <c r="M31" i="70"/>
  <c r="L32" i="70"/>
  <c r="K33" i="70"/>
  <c r="I12" i="26"/>
  <c r="N19" i="26"/>
  <c r="I9" i="26"/>
  <c r="I13" i="26"/>
  <c r="I21" i="26"/>
  <c r="L30" i="70"/>
  <c r="K31" i="70"/>
  <c r="G32" i="70"/>
  <c r="F33" i="70"/>
  <c r="R34" i="70"/>
  <c r="F32" i="70"/>
  <c r="U32" i="70"/>
  <c r="T33" i="70"/>
  <c r="S34" i="70"/>
  <c r="G44" i="70"/>
  <c r="U44" i="70"/>
  <c r="T45" i="70"/>
  <c r="O47" i="70"/>
  <c r="U33" i="70"/>
  <c r="T34" i="70"/>
  <c r="I43" i="70"/>
  <c r="H44" i="70"/>
  <c r="G45" i="70"/>
  <c r="U45" i="70"/>
  <c r="T46" i="70"/>
  <c r="S47" i="70"/>
  <c r="N56" i="70"/>
  <c r="M59" i="70"/>
  <c r="G43" i="70"/>
  <c r="F34" i="70"/>
  <c r="N47" i="70"/>
  <c r="U34" i="70"/>
  <c r="T47" i="70"/>
  <c r="R30" i="70"/>
  <c r="U47" i="70"/>
  <c r="S30" i="70"/>
  <c r="R31" i="70"/>
  <c r="M32" i="70"/>
  <c r="L33" i="70"/>
  <c r="K34" i="70"/>
  <c r="O43" i="70"/>
  <c r="N44" i="70"/>
  <c r="M45" i="70"/>
  <c r="I46" i="70"/>
  <c r="H47" i="70"/>
  <c r="N57" i="70"/>
  <c r="M60" i="70"/>
  <c r="G46" i="70"/>
  <c r="G34" i="70"/>
  <c r="G47" i="70"/>
  <c r="T30" i="70"/>
  <c r="S31" i="70"/>
  <c r="R32" i="70"/>
  <c r="M33" i="70"/>
  <c r="L34" i="70"/>
  <c r="S43" i="70"/>
  <c r="O44" i="70"/>
  <c r="N45" i="70"/>
  <c r="M46" i="70"/>
  <c r="I47" i="70"/>
  <c r="O57" i="70"/>
  <c r="N60" i="70"/>
  <c r="N43" i="70"/>
  <c r="F30" i="70"/>
  <c r="U30" i="70"/>
  <c r="T31" i="70"/>
  <c r="S32" i="70"/>
  <c r="R33" i="70"/>
  <c r="M34" i="70"/>
  <c r="T43" i="70"/>
  <c r="S44" i="70"/>
  <c r="O45" i="70"/>
  <c r="N46" i="70"/>
  <c r="M47" i="70"/>
  <c r="M58" i="70"/>
  <c r="O60" i="70"/>
  <c r="U27" i="68"/>
  <c r="M31" i="68"/>
  <c r="L32" i="68"/>
  <c r="G34" i="68"/>
  <c r="O43" i="68"/>
  <c r="U47" i="68"/>
  <c r="T48" i="68"/>
  <c r="O50" i="68"/>
  <c r="N59" i="68"/>
  <c r="O63" i="68"/>
  <c r="N66" i="68"/>
  <c r="L33" i="68"/>
  <c r="R28" i="68"/>
  <c r="U33" i="68"/>
  <c r="T34" i="68"/>
  <c r="R29" i="68"/>
  <c r="U34" i="68"/>
  <c r="R37" i="68"/>
  <c r="T27" i="68"/>
  <c r="S36" i="68"/>
  <c r="S37" i="68"/>
  <c r="S30" i="68"/>
  <c r="T37" i="68"/>
  <c r="K27" i="68"/>
  <c r="U29" i="68"/>
  <c r="T30" i="68"/>
  <c r="S31" i="68"/>
  <c r="R32" i="68"/>
  <c r="U37" i="68"/>
  <c r="S27" i="68"/>
  <c r="S28" i="68"/>
  <c r="T35" i="68"/>
  <c r="T29" i="68"/>
  <c r="U36" i="68"/>
  <c r="T31" i="68"/>
  <c r="T28" i="68"/>
  <c r="T36" i="68"/>
  <c r="U31" i="68"/>
  <c r="S33" i="68"/>
  <c r="S29" i="68"/>
  <c r="U35" i="68"/>
  <c r="U28" i="68"/>
  <c r="U30" i="68"/>
  <c r="S32" i="68"/>
  <c r="T32" i="68"/>
  <c r="R27" i="68"/>
  <c r="U32" i="68"/>
  <c r="T33" i="68"/>
  <c r="S34" i="68"/>
  <c r="R35" i="68"/>
  <c r="S35" i="68"/>
  <c r="R36" i="68"/>
  <c r="T44" i="66"/>
  <c r="I62" i="66"/>
  <c r="F67" i="81"/>
  <c r="G11" i="60"/>
  <c r="G19" i="16"/>
  <c r="F82" i="26"/>
  <c r="G14" i="16"/>
  <c r="F30" i="66"/>
  <c r="N83" i="66"/>
  <c r="N86" i="66"/>
  <c r="M61" i="66"/>
  <c r="G64" i="66"/>
  <c r="U64" i="66"/>
  <c r="N84" i="66"/>
  <c r="S38" i="66"/>
  <c r="K42" i="66"/>
  <c r="F44" i="66"/>
  <c r="U44" i="66"/>
  <c r="T45" i="66"/>
  <c r="M62" i="66"/>
  <c r="G65" i="66"/>
  <c r="U65" i="66"/>
  <c r="T66" i="66"/>
  <c r="N87" i="66"/>
  <c r="F43" i="66"/>
  <c r="U43" i="66"/>
  <c r="K38" i="66"/>
  <c r="G39" i="66"/>
  <c r="F40" i="66"/>
  <c r="U40" i="66"/>
  <c r="T41" i="66"/>
  <c r="S42" i="66"/>
  <c r="R43" i="66"/>
  <c r="M44" i="66"/>
  <c r="L45" i="66"/>
  <c r="H59" i="66"/>
  <c r="G61" i="66"/>
  <c r="U61" i="66"/>
  <c r="T62" i="66"/>
  <c r="S63" i="66"/>
  <c r="O64" i="66"/>
  <c r="N65" i="66"/>
  <c r="M66" i="66"/>
  <c r="E36" i="66"/>
  <c r="L38" i="66"/>
  <c r="G40" i="66"/>
  <c r="F41" i="66"/>
  <c r="U41" i="66"/>
  <c r="T42" i="66"/>
  <c r="S43" i="66"/>
  <c r="R44" i="66"/>
  <c r="M45" i="66"/>
  <c r="G62" i="66"/>
  <c r="U62" i="66"/>
  <c r="T63" i="66"/>
  <c r="S64" i="66"/>
  <c r="O65" i="66"/>
  <c r="S65" i="66"/>
  <c r="M39" i="66"/>
  <c r="N59" i="66"/>
  <c r="M40" i="66"/>
  <c r="S61" i="66"/>
  <c r="G42" i="66"/>
  <c r="G43" i="66"/>
  <c r="S60" i="66"/>
  <c r="S62" i="66"/>
  <c r="H60" i="66"/>
  <c r="I59" i="66"/>
  <c r="I60" i="66"/>
  <c r="H61" i="66"/>
  <c r="N66" i="66"/>
  <c r="O83" i="66"/>
  <c r="M38" i="66"/>
  <c r="L39" i="66"/>
  <c r="K40" i="66"/>
  <c r="G41" i="66"/>
  <c r="F42" i="66"/>
  <c r="U42" i="66"/>
  <c r="T43" i="66"/>
  <c r="S44" i="66"/>
  <c r="R45" i="66"/>
  <c r="M59" i="66"/>
  <c r="M60" i="66"/>
  <c r="I61" i="66"/>
  <c r="H62" i="66"/>
  <c r="G63" i="66"/>
  <c r="U63" i="66"/>
  <c r="T64" i="66"/>
  <c r="O66" i="66"/>
  <c r="N81" i="66"/>
  <c r="M84" i="66"/>
  <c r="O86" i="66"/>
  <c r="K41" i="66"/>
  <c r="N60" i="66"/>
  <c r="H63" i="66"/>
  <c r="L41" i="66"/>
  <c r="F31" i="66"/>
  <c r="K39" i="66"/>
  <c r="L40" i="66"/>
  <c r="O81" i="66"/>
  <c r="R39" i="66"/>
  <c r="O59" i="66"/>
  <c r="N61" i="66"/>
  <c r="T38" i="66"/>
  <c r="S39" i="66"/>
  <c r="R40" i="66"/>
  <c r="M41" i="66"/>
  <c r="L42" i="66"/>
  <c r="K43" i="66"/>
  <c r="G44" i="66"/>
  <c r="F45" i="66"/>
  <c r="U45" i="66"/>
  <c r="T59" i="66"/>
  <c r="O61" i="66"/>
  <c r="N62" i="66"/>
  <c r="M63" i="66"/>
  <c r="I64" i="66"/>
  <c r="H65" i="66"/>
  <c r="G66" i="66"/>
  <c r="U66" i="66"/>
  <c r="N82" i="66"/>
  <c r="M85" i="66"/>
  <c r="O87" i="66"/>
  <c r="O60" i="66"/>
  <c r="I63" i="66"/>
  <c r="O84" i="66"/>
  <c r="F38" i="66"/>
  <c r="U38" i="66"/>
  <c r="T39" i="66"/>
  <c r="S40" i="66"/>
  <c r="R41" i="66"/>
  <c r="M42" i="66"/>
  <c r="L43" i="66"/>
  <c r="K44" i="66"/>
  <c r="G45" i="66"/>
  <c r="U59" i="66"/>
  <c r="T60" i="66"/>
  <c r="O62" i="66"/>
  <c r="N63" i="66"/>
  <c r="M64" i="66"/>
  <c r="I65" i="66"/>
  <c r="H66" i="66"/>
  <c r="O82" i="66"/>
  <c r="N85" i="66"/>
  <c r="H64" i="66"/>
  <c r="G38" i="66"/>
  <c r="F39" i="66"/>
  <c r="U39" i="66"/>
  <c r="T40" i="66"/>
  <c r="S41" i="66"/>
  <c r="R42" i="66"/>
  <c r="M43" i="66"/>
  <c r="L44" i="66"/>
  <c r="K45" i="66"/>
  <c r="G59" i="66"/>
  <c r="G60" i="66"/>
  <c r="U60" i="66"/>
  <c r="T61" i="66"/>
  <c r="O63" i="66"/>
  <c r="N64" i="66"/>
  <c r="M65" i="66"/>
  <c r="I66" i="66"/>
  <c r="M83" i="66"/>
  <c r="O85" i="66"/>
  <c r="G35" i="57"/>
  <c r="G41" i="57"/>
  <c r="G40" i="57"/>
  <c r="M54" i="57"/>
  <c r="S59" i="57"/>
  <c r="T35" i="57"/>
  <c r="M55" i="57"/>
  <c r="G59" i="57"/>
  <c r="U59" i="57"/>
  <c r="G37" i="57"/>
  <c r="S60" i="57"/>
  <c r="G54" i="57"/>
  <c r="G60" i="57"/>
  <c r="U54" i="57"/>
  <c r="U60" i="57"/>
  <c r="U41" i="57"/>
  <c r="K41" i="57"/>
  <c r="G38" i="57"/>
  <c r="T60" i="57"/>
  <c r="G55" i="57"/>
  <c r="U55" i="57"/>
  <c r="M48" i="57"/>
  <c r="F41" i="57"/>
  <c r="G39" i="57"/>
  <c r="G56" i="57"/>
  <c r="U56" i="57"/>
  <c r="K34" i="57"/>
  <c r="M35" i="57"/>
  <c r="T40" i="57"/>
  <c r="S48" i="57"/>
  <c r="H54" i="57"/>
  <c r="S57" i="57"/>
  <c r="O58" i="57"/>
  <c r="S35" i="57"/>
  <c r="R36" i="57"/>
  <c r="L38" i="57"/>
  <c r="K39" i="57"/>
  <c r="H47" i="57"/>
  <c r="I55" i="57"/>
  <c r="H56" i="57"/>
  <c r="T58" i="57"/>
  <c r="R34" i="57"/>
  <c r="S36" i="57"/>
  <c r="R37" i="57"/>
  <c r="L39" i="57"/>
  <c r="K40" i="57"/>
  <c r="I47" i="57"/>
  <c r="N54" i="57"/>
  <c r="I56" i="57"/>
  <c r="H57" i="57"/>
  <c r="T59" i="57"/>
  <c r="S34" i="57"/>
  <c r="F35" i="57"/>
  <c r="U35" i="57"/>
  <c r="T36" i="57"/>
  <c r="S37" i="57"/>
  <c r="R38" i="57"/>
  <c r="M39" i="57"/>
  <c r="L40" i="57"/>
  <c r="M47" i="57"/>
  <c r="O54" i="57"/>
  <c r="N55" i="57"/>
  <c r="M56" i="57"/>
  <c r="I57" i="57"/>
  <c r="H58" i="57"/>
  <c r="F36" i="57"/>
  <c r="U36" i="57"/>
  <c r="S38" i="57"/>
  <c r="R39" i="57"/>
  <c r="N56" i="57"/>
  <c r="I58" i="57"/>
  <c r="H59" i="57"/>
  <c r="F34" i="57"/>
  <c r="U34" i="57"/>
  <c r="K35" i="57"/>
  <c r="F37" i="57"/>
  <c r="U37" i="57"/>
  <c r="T38" i="57"/>
  <c r="S39" i="57"/>
  <c r="R40" i="57"/>
  <c r="T54" i="57"/>
  <c r="S55" i="57"/>
  <c r="O56" i="57"/>
  <c r="N57" i="57"/>
  <c r="M58" i="57"/>
  <c r="I59" i="57"/>
  <c r="L35" i="57"/>
  <c r="K36" i="57"/>
  <c r="F38" i="57"/>
  <c r="U38" i="57"/>
  <c r="T39" i="57"/>
  <c r="S40" i="57"/>
  <c r="S47" i="57"/>
  <c r="T55" i="57"/>
  <c r="S56" i="57"/>
  <c r="O57" i="57"/>
  <c r="N58" i="57"/>
  <c r="M59" i="57"/>
  <c r="L36" i="57"/>
  <c r="K37" i="57"/>
  <c r="F39" i="57"/>
  <c r="U39" i="57"/>
  <c r="T56" i="57"/>
  <c r="N59" i="57"/>
  <c r="L34" i="57"/>
  <c r="R35" i="57"/>
  <c r="M36" i="57"/>
  <c r="L37" i="57"/>
  <c r="K38" i="57"/>
  <c r="F40" i="57"/>
  <c r="U40" i="57"/>
  <c r="I54" i="57"/>
  <c r="H55" i="57"/>
  <c r="T57" i="57"/>
  <c r="S58" i="57"/>
  <c r="O59" i="57"/>
  <c r="R13" i="26"/>
  <c r="R14" i="26"/>
  <c r="N17" i="26"/>
  <c r="I19" i="26"/>
  <c r="I20" i="26"/>
  <c r="I14" i="26"/>
  <c r="N18" i="80"/>
  <c r="I12" i="80"/>
  <c r="R11" i="80"/>
  <c r="R18" i="80"/>
  <c r="F79" i="80"/>
  <c r="F81" i="80"/>
  <c r="G9" i="16"/>
  <c r="G18" i="16"/>
  <c r="G10" i="16"/>
  <c r="F80" i="26"/>
  <c r="F86" i="26"/>
  <c r="F78" i="80"/>
  <c r="F82" i="80"/>
  <c r="F83" i="80"/>
  <c r="T49" i="68"/>
  <c r="N61" i="68"/>
  <c r="N69" i="68"/>
  <c r="L27" i="68"/>
  <c r="L34" i="68"/>
  <c r="T43" i="68"/>
  <c r="M46" i="68"/>
  <c r="I47" i="68"/>
  <c r="T50" i="68"/>
  <c r="N64" i="68"/>
  <c r="L29" i="68"/>
  <c r="K30" i="68"/>
  <c r="L37" i="68"/>
  <c r="T45" i="68"/>
  <c r="S46" i="68"/>
  <c r="O47" i="68"/>
  <c r="L28" i="68"/>
  <c r="T52" i="68"/>
  <c r="N62" i="68"/>
  <c r="N60" i="68"/>
  <c r="L36" i="68"/>
  <c r="T44" i="68"/>
  <c r="O46" i="68"/>
  <c r="I44" i="68"/>
  <c r="C47" i="68"/>
  <c r="G47" i="68"/>
  <c r="N51" i="68"/>
  <c r="F35" i="68"/>
  <c r="C35" i="68"/>
  <c r="C28" i="68"/>
  <c r="M32" i="68"/>
  <c r="G35" i="68"/>
  <c r="C36" i="68"/>
  <c r="F36" i="68"/>
  <c r="G48" i="68"/>
  <c r="C48" i="68"/>
  <c r="O51" i="68"/>
  <c r="O66" i="68"/>
  <c r="G28" i="68"/>
  <c r="K35" i="68"/>
  <c r="C37" i="68"/>
  <c r="F37" i="68"/>
  <c r="O44" i="68"/>
  <c r="N45" i="68"/>
  <c r="H48" i="68"/>
  <c r="G49" i="68"/>
  <c r="C49" i="68"/>
  <c r="U49" i="68"/>
  <c r="S51" i="68"/>
  <c r="O52" i="68"/>
  <c r="N53" i="68"/>
  <c r="O61" i="68"/>
  <c r="M67" i="68"/>
  <c r="O69" i="68"/>
  <c r="N44" i="68"/>
  <c r="U48" i="68"/>
  <c r="N52" i="68"/>
  <c r="O59" i="68"/>
  <c r="C29" i="68"/>
  <c r="F29" i="68"/>
  <c r="M33" i="68"/>
  <c r="G36" i="68"/>
  <c r="M27" i="68"/>
  <c r="K28" i="68"/>
  <c r="G29" i="68"/>
  <c r="F30" i="68"/>
  <c r="C30" i="68"/>
  <c r="M34" i="68"/>
  <c r="L35" i="68"/>
  <c r="K36" i="68"/>
  <c r="G37" i="68"/>
  <c r="U43" i="68"/>
  <c r="S44" i="68"/>
  <c r="O45" i="68"/>
  <c r="N46" i="68"/>
  <c r="M47" i="68"/>
  <c r="I48" i="68"/>
  <c r="H49" i="68"/>
  <c r="C50" i="68"/>
  <c r="G50" i="68"/>
  <c r="U50" i="68"/>
  <c r="T51" i="68"/>
  <c r="S52" i="68"/>
  <c r="O53" i="68"/>
  <c r="M62" i="68"/>
  <c r="O64" i="68"/>
  <c r="N67" i="68"/>
  <c r="N48" i="68"/>
  <c r="M49" i="68"/>
  <c r="I50" i="68"/>
  <c r="H51" i="68"/>
  <c r="G52" i="68"/>
  <c r="C52" i="68"/>
  <c r="U52" i="68"/>
  <c r="T53" i="68"/>
  <c r="M60" i="68"/>
  <c r="O62" i="68"/>
  <c r="N65" i="68"/>
  <c r="M68" i="68"/>
  <c r="C31" i="68"/>
  <c r="F31" i="68"/>
  <c r="N47" i="68"/>
  <c r="G31" i="68"/>
  <c r="C44" i="68"/>
  <c r="G44" i="68"/>
  <c r="G27" i="68"/>
  <c r="M29" i="68"/>
  <c r="L30" i="68"/>
  <c r="K31" i="68"/>
  <c r="G32" i="68"/>
  <c r="F33" i="68"/>
  <c r="C33" i="68"/>
  <c r="M37" i="68"/>
  <c r="M43" i="68"/>
  <c r="H44" i="68"/>
  <c r="G45" i="68"/>
  <c r="C45" i="68"/>
  <c r="U45" i="68"/>
  <c r="T46" i="68"/>
  <c r="S47" i="68"/>
  <c r="O48" i="68"/>
  <c r="N49" i="68"/>
  <c r="M50" i="68"/>
  <c r="I51" i="68"/>
  <c r="H52" i="68"/>
  <c r="G53" i="68"/>
  <c r="C53" i="68"/>
  <c r="U53" i="68"/>
  <c r="M63" i="68"/>
  <c r="O65" i="68"/>
  <c r="N68" i="68"/>
  <c r="G30" i="68"/>
  <c r="M35" i="68"/>
  <c r="G51" i="68"/>
  <c r="C51" i="68"/>
  <c r="U51" i="68"/>
  <c r="O67" i="68"/>
  <c r="M28" i="68"/>
  <c r="C32" i="68"/>
  <c r="F32" i="68"/>
  <c r="M36" i="68"/>
  <c r="U44" i="68"/>
  <c r="M30" i="68"/>
  <c r="L31" i="68"/>
  <c r="K32" i="68"/>
  <c r="G33" i="68"/>
  <c r="F34" i="68"/>
  <c r="C34" i="68"/>
  <c r="N43" i="68"/>
  <c r="H45" i="68"/>
  <c r="C46" i="68"/>
  <c r="G46" i="68"/>
  <c r="U46" i="68"/>
  <c r="T47" i="68"/>
  <c r="S48" i="68"/>
  <c r="O49" i="68"/>
  <c r="N50" i="68"/>
  <c r="M51" i="68"/>
  <c r="I52" i="68"/>
  <c r="H53" i="68"/>
  <c r="M59" i="68"/>
  <c r="O60" i="68"/>
  <c r="N63" i="68"/>
  <c r="M66" i="68"/>
  <c r="O68" i="68"/>
  <c r="G43" i="68"/>
  <c r="C43" i="68"/>
  <c r="M31" i="66"/>
  <c r="I9" i="81"/>
  <c r="I10" i="81"/>
  <c r="R12" i="81"/>
  <c r="N11" i="81"/>
  <c r="G10" i="60"/>
  <c r="N10" i="80"/>
  <c r="N12" i="80"/>
  <c r="I14" i="80"/>
  <c r="R9" i="80"/>
  <c r="I15" i="80"/>
  <c r="R15" i="80"/>
  <c r="R16" i="80"/>
  <c r="R17" i="80"/>
  <c r="R10" i="80"/>
  <c r="N13" i="80"/>
  <c r="I16" i="80"/>
  <c r="N9" i="80"/>
  <c r="R14" i="80"/>
  <c r="N17" i="80"/>
  <c r="G18" i="58"/>
  <c r="R9" i="26"/>
  <c r="N21" i="26"/>
  <c r="I10" i="26"/>
  <c r="N15" i="26"/>
  <c r="N12" i="26"/>
  <c r="R12" i="26"/>
  <c r="I18" i="26"/>
  <c r="R20" i="26"/>
  <c r="I11" i="26"/>
  <c r="N16" i="26"/>
  <c r="F84" i="26"/>
  <c r="G13" i="16"/>
  <c r="G11" i="16"/>
  <c r="F76" i="81"/>
  <c r="F71" i="81"/>
  <c r="F74" i="81"/>
  <c r="F68" i="81"/>
  <c r="G12" i="58"/>
  <c r="G16" i="58"/>
  <c r="G11" i="58"/>
  <c r="G20" i="16"/>
  <c r="N9" i="81"/>
  <c r="I12" i="81"/>
  <c r="C33" i="52"/>
  <c r="R10" i="26"/>
  <c r="N14" i="26"/>
  <c r="R19" i="26"/>
  <c r="I17" i="26"/>
  <c r="I16" i="26"/>
  <c r="I9" i="80"/>
  <c r="N14" i="80"/>
  <c r="I17" i="80"/>
  <c r="G16" i="16"/>
  <c r="G13" i="58"/>
  <c r="I11" i="80"/>
  <c r="N16" i="80"/>
  <c r="I18" i="80"/>
  <c r="N10" i="81"/>
  <c r="F72" i="81"/>
  <c r="N9" i="26"/>
  <c r="N11" i="26"/>
  <c r="C27" i="52"/>
  <c r="C35" i="52"/>
  <c r="I10" i="80"/>
  <c r="R13" i="80"/>
  <c r="N15" i="80"/>
  <c r="C34" i="52"/>
  <c r="G12" i="16"/>
  <c r="N10" i="26"/>
  <c r="F85" i="26"/>
  <c r="F80" i="80"/>
  <c r="F70" i="81"/>
  <c r="F75" i="81"/>
  <c r="G15" i="16"/>
  <c r="R16" i="26"/>
  <c r="G10" i="58"/>
  <c r="G15" i="58"/>
  <c r="F75" i="80"/>
  <c r="F73" i="81"/>
  <c r="C28" i="52"/>
  <c r="C36" i="52"/>
  <c r="F76" i="80"/>
  <c r="G9" i="60"/>
  <c r="I11" i="81"/>
  <c r="C31" i="52"/>
  <c r="C39" i="52"/>
  <c r="R21" i="26"/>
  <c r="F69" i="81"/>
  <c r="C32" i="52"/>
  <c r="F79" i="26"/>
  <c r="F83" i="26"/>
  <c r="F78" i="26"/>
  <c r="F81" i="26"/>
  <c r="G17" i="16"/>
  <c r="R11" i="81"/>
  <c r="F77" i="80"/>
  <c r="G21" i="16"/>
  <c r="I13" i="80"/>
  <c r="I15" i="26"/>
  <c r="R17" i="26"/>
  <c r="N20" i="26"/>
  <c r="N13" i="26"/>
  <c r="R18" i="26"/>
  <c r="R12" i="80"/>
  <c r="N11" i="80"/>
  <c r="R9" i="81"/>
  <c r="R10" i="81"/>
  <c r="N12" i="81"/>
  <c r="R15" i="26"/>
  <c r="C16" i="66" l="1"/>
  <c r="C15" i="57"/>
  <c r="B80" i="66"/>
  <c r="B59" i="66"/>
  <c r="B38" i="66"/>
  <c r="B73" i="57"/>
  <c r="B54" i="57"/>
  <c r="B35" i="57"/>
  <c r="J10" i="57" l="1"/>
  <c r="R18" i="68" l="1"/>
  <c r="Q18" i="68"/>
  <c r="P18" i="68"/>
  <c r="Z6" i="67"/>
  <c r="Z8" i="67"/>
  <c r="Z9" i="67"/>
  <c r="Z10" i="67"/>
  <c r="Z11" i="67"/>
  <c r="Z12" i="67"/>
  <c r="Z13" i="67"/>
  <c r="Z14" i="67"/>
  <c r="Z15" i="67"/>
  <c r="Z16" i="67"/>
  <c r="Z17" i="67"/>
  <c r="Z18" i="67"/>
  <c r="Z19" i="67"/>
  <c r="Z20" i="67"/>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4"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Z258" i="67"/>
  <c r="Z259" i="67"/>
  <c r="Z260" i="67"/>
  <c r="Z261" i="67"/>
  <c r="Z262" i="67"/>
  <c r="Z263" i="67"/>
  <c r="Z264" i="67"/>
  <c r="Z265" i="67"/>
  <c r="Z266" i="67"/>
  <c r="Z267" i="67"/>
  <c r="Z268" i="67"/>
  <c r="Z269" i="67"/>
  <c r="Z270" i="67"/>
  <c r="Z271" i="67"/>
  <c r="Z272" i="67"/>
  <c r="Z273" i="67"/>
  <c r="Z274" i="67"/>
  <c r="Z275" i="67"/>
  <c r="Z276" i="67"/>
  <c r="Z277" i="67"/>
  <c r="Z278" i="67"/>
  <c r="Z279" i="67"/>
  <c r="Z280" i="67"/>
  <c r="Z281" i="67"/>
  <c r="Z282" i="67"/>
  <c r="Z283" i="67"/>
  <c r="Z284" i="67"/>
  <c r="Z285" i="67"/>
  <c r="Z286" i="67"/>
  <c r="Z287" i="67"/>
  <c r="Z288" i="67"/>
  <c r="Z289" i="67"/>
  <c r="Z290" i="67"/>
  <c r="Z291" i="67"/>
  <c r="Z292" i="67"/>
  <c r="Z293" i="67"/>
  <c r="Z294" i="67"/>
  <c r="Z295" i="67"/>
  <c r="Z296" i="67"/>
  <c r="Z297" i="67"/>
  <c r="Z298" i="67"/>
  <c r="Z299" i="67"/>
  <c r="Z300" i="67"/>
  <c r="Z301" i="67"/>
  <c r="Z302" i="67"/>
  <c r="Z303" i="67"/>
  <c r="Z304" i="67"/>
  <c r="Z305" i="67"/>
  <c r="Z306" i="67"/>
  <c r="Z307" i="67"/>
  <c r="Z308" i="67"/>
  <c r="Z309" i="67"/>
  <c r="Z310" i="67"/>
  <c r="Z311" i="67"/>
  <c r="Z312" i="67"/>
  <c r="Z313" i="67"/>
  <c r="Z314" i="67"/>
  <c r="Z315" i="67"/>
  <c r="Z316" i="67"/>
  <c r="Z317" i="67"/>
  <c r="Z318" i="67"/>
  <c r="Z319" i="67"/>
  <c r="Z320" i="67"/>
  <c r="Z321" i="67"/>
  <c r="Z322" i="67"/>
  <c r="Z323" i="67"/>
  <c r="Z324" i="67"/>
  <c r="Z325" i="67"/>
  <c r="Z326" i="67"/>
  <c r="Z327" i="67"/>
  <c r="Z328" i="67"/>
  <c r="Z329" i="67"/>
  <c r="Z330" i="67"/>
  <c r="Z331" i="67"/>
  <c r="Z332" i="67"/>
  <c r="Z333" i="67"/>
  <c r="Z334" i="67"/>
  <c r="Z335" i="67"/>
  <c r="Z336" i="67"/>
  <c r="Z337" i="67"/>
  <c r="Z338" i="67"/>
  <c r="Z339" i="67"/>
  <c r="Z340" i="67"/>
  <c r="Z341" i="67"/>
  <c r="Z342" i="67"/>
  <c r="Z343" i="67"/>
  <c r="Z344" i="67"/>
  <c r="Z345" i="67"/>
  <c r="Z346" i="67"/>
  <c r="Z347" i="67"/>
  <c r="Z348" i="67"/>
  <c r="Z349" i="67"/>
  <c r="Z350" i="67"/>
  <c r="Z351" i="67"/>
  <c r="Z352" i="67"/>
  <c r="Z353" i="67"/>
  <c r="Z354" i="67"/>
  <c r="Z355" i="67"/>
  <c r="Z356" i="67"/>
  <c r="Z357" i="67"/>
  <c r="Z358" i="67"/>
  <c r="Z359" i="67"/>
  <c r="Z360" i="67"/>
  <c r="Z361" i="67"/>
  <c r="Z362" i="67"/>
  <c r="Z363" i="67"/>
  <c r="Z364" i="67"/>
  <c r="Z365" i="67"/>
  <c r="Z366" i="67"/>
  <c r="Z367" i="67"/>
  <c r="Z368" i="67"/>
  <c r="Z369" i="67"/>
  <c r="Z370" i="67"/>
  <c r="Z371" i="67"/>
  <c r="Z372" i="67"/>
  <c r="Z373" i="67"/>
  <c r="Z374" i="67"/>
  <c r="Z375" i="67"/>
  <c r="Z376" i="67"/>
  <c r="Z377" i="67"/>
  <c r="Z378" i="67"/>
  <c r="Z379" i="67"/>
  <c r="Z380" i="67"/>
  <c r="Z381" i="67"/>
  <c r="Z382" i="67"/>
  <c r="Z383" i="67"/>
  <c r="Z384" i="67"/>
  <c r="Z385" i="67"/>
  <c r="Z386" i="67"/>
  <c r="Z387" i="67"/>
  <c r="Z388" i="67"/>
  <c r="Z389" i="67"/>
  <c r="Z390" i="67"/>
  <c r="Z391" i="67"/>
  <c r="Z392" i="67"/>
  <c r="Z393" i="67"/>
  <c r="Z394" i="67"/>
  <c r="Z395" i="67"/>
  <c r="Z396" i="67"/>
  <c r="Z397" i="67"/>
  <c r="Z398" i="67"/>
  <c r="Z399" i="67"/>
  <c r="Z400" i="67"/>
  <c r="Z401" i="67"/>
  <c r="Z402" i="67"/>
  <c r="Z403" i="67"/>
  <c r="Z404" i="67"/>
  <c r="Z405" i="67"/>
  <c r="Z406" i="67"/>
  <c r="Z407" i="67"/>
  <c r="Z408" i="67"/>
  <c r="Z409" i="67"/>
  <c r="Z410" i="67"/>
  <c r="Z411" i="67"/>
  <c r="Z412" i="67"/>
  <c r="Z413" i="67"/>
  <c r="Z414" i="67"/>
  <c r="Z415" i="67"/>
  <c r="Z416" i="67"/>
  <c r="Z417" i="67"/>
  <c r="Z418" i="67"/>
  <c r="Z419" i="67"/>
  <c r="Z420" i="67"/>
  <c r="Z421" i="67"/>
  <c r="Z422" i="67"/>
  <c r="Z423" i="67"/>
  <c r="Z424" i="67"/>
  <c r="Z425" i="67"/>
  <c r="Z426" i="67"/>
  <c r="Z427" i="67"/>
  <c r="Z428" i="67"/>
  <c r="Z429" i="67"/>
  <c r="Z430" i="67"/>
  <c r="Z431" i="67"/>
  <c r="Z432" i="67"/>
  <c r="Z433" i="67"/>
  <c r="Z434" i="67"/>
  <c r="Z435" i="67"/>
  <c r="Z436" i="67"/>
  <c r="Z437" i="67"/>
  <c r="Z438" i="67"/>
  <c r="Z439" i="67"/>
  <c r="Z440" i="67"/>
  <c r="Z441" i="67"/>
  <c r="Z442" i="67"/>
  <c r="Z443" i="67"/>
  <c r="Z444" i="67"/>
  <c r="Z445" i="67"/>
  <c r="Z446" i="67"/>
  <c r="Z447" i="67"/>
  <c r="Z448" i="67"/>
  <c r="Z449" i="67"/>
  <c r="Z450" i="67"/>
  <c r="Z451" i="67"/>
  <c r="Z452" i="67"/>
  <c r="Z453" i="67"/>
  <c r="Z454" i="67"/>
  <c r="Z455" i="67"/>
  <c r="Z456" i="67"/>
  <c r="Z457" i="67"/>
  <c r="Z458" i="67"/>
  <c r="Z459" i="67"/>
  <c r="Z460" i="67"/>
  <c r="Z461" i="67"/>
  <c r="Z462" i="67"/>
  <c r="Z463" i="67"/>
  <c r="Z464" i="67"/>
  <c r="Z465" i="67"/>
  <c r="Z466" i="67"/>
  <c r="Z467" i="67"/>
  <c r="Z468" i="67"/>
  <c r="Z469" i="67"/>
  <c r="Z470" i="67"/>
  <c r="Z471" i="67"/>
  <c r="Z472" i="67"/>
  <c r="Z473" i="67"/>
  <c r="Z474" i="67"/>
  <c r="Z475" i="67"/>
  <c r="Z476" i="67"/>
  <c r="Z477" i="67"/>
  <c r="Z478" i="67"/>
  <c r="Z479" i="67"/>
  <c r="Z480" i="67"/>
  <c r="Z481" i="67"/>
  <c r="Z482" i="67"/>
  <c r="Z483" i="67"/>
  <c r="Z484" i="67"/>
  <c r="Z485" i="67"/>
  <c r="Z486" i="67"/>
  <c r="Z487" i="67"/>
  <c r="Z488" i="67"/>
  <c r="Z489" i="67"/>
  <c r="Z490" i="67"/>
  <c r="Z491" i="67"/>
  <c r="Z492" i="67"/>
  <c r="Z493" i="67"/>
  <c r="Z494" i="67"/>
  <c r="Z495" i="67"/>
  <c r="Z496" i="67"/>
  <c r="Z497" i="67"/>
  <c r="Z498" i="67"/>
  <c r="Z499" i="67"/>
  <c r="Z500" i="67"/>
  <c r="Z501" i="67"/>
  <c r="Z502" i="67"/>
  <c r="Z503" i="67"/>
  <c r="Z504" i="67"/>
  <c r="Z505" i="67"/>
  <c r="Z506" i="67"/>
  <c r="Z507" i="67"/>
  <c r="Z508" i="67"/>
  <c r="Z509" i="67"/>
  <c r="Z510" i="67"/>
  <c r="Z511" i="67"/>
  <c r="Z512" i="67"/>
  <c r="Z513" i="67"/>
  <c r="Z514" i="67"/>
  <c r="Z515" i="67"/>
  <c r="Z516" i="67"/>
  <c r="Z517" i="67"/>
  <c r="Z518" i="67"/>
  <c r="Z519" i="67"/>
  <c r="Z520" i="67"/>
  <c r="Z521" i="67"/>
  <c r="Z522" i="67"/>
  <c r="Z523" i="67"/>
  <c r="Z524" i="67"/>
  <c r="Z525" i="67"/>
  <c r="Z526" i="67"/>
  <c r="Z527" i="67"/>
  <c r="Z528" i="67"/>
  <c r="Z529" i="67"/>
  <c r="Z530" i="67"/>
  <c r="Z531" i="67"/>
  <c r="Z532" i="67"/>
  <c r="Z533" i="67"/>
  <c r="Z534" i="67"/>
  <c r="Z535" i="67"/>
  <c r="Z536" i="67"/>
  <c r="Z537" i="67"/>
  <c r="Z538" i="67"/>
  <c r="Z539" i="67"/>
  <c r="Z540" i="67"/>
  <c r="Z541" i="67"/>
  <c r="Z542" i="67"/>
  <c r="Z543" i="67"/>
  <c r="Z544" i="67"/>
  <c r="Z545" i="67"/>
  <c r="Z546" i="67"/>
  <c r="Z547" i="67"/>
  <c r="Z548" i="67"/>
  <c r="Z549" i="67"/>
  <c r="Z550" i="67"/>
  <c r="Z551" i="67"/>
  <c r="Z552" i="67"/>
  <c r="Z553" i="67"/>
  <c r="Z554" i="67"/>
  <c r="Z555" i="67"/>
  <c r="Z556" i="67"/>
  <c r="Z557" i="67"/>
  <c r="Z558" i="67"/>
  <c r="Z559" i="67"/>
  <c r="Z560" i="67"/>
  <c r="Z561" i="67"/>
  <c r="Z562" i="67"/>
  <c r="Z563" i="67"/>
  <c r="Z564" i="67"/>
  <c r="Z565" i="67"/>
  <c r="Z566" i="67"/>
  <c r="Z567" i="67"/>
  <c r="Z568" i="67"/>
  <c r="Z569" i="67"/>
  <c r="Z570" i="67"/>
  <c r="Z571" i="67"/>
  <c r="Z572" i="67"/>
  <c r="Z573" i="67"/>
  <c r="Z574" i="67"/>
  <c r="Z575" i="67"/>
  <c r="Z576" i="67"/>
  <c r="Z577" i="67"/>
  <c r="Z578" i="67"/>
  <c r="Z579" i="67"/>
  <c r="Z580" i="67"/>
  <c r="Z581" i="67"/>
  <c r="Z582" i="67"/>
  <c r="Z583" i="67"/>
  <c r="Z584" i="67"/>
  <c r="Z585" i="67"/>
  <c r="Z586" i="67"/>
  <c r="Z587" i="67"/>
  <c r="Z588" i="67"/>
  <c r="Z589" i="67"/>
  <c r="Z590" i="67"/>
  <c r="Z591" i="67"/>
  <c r="Z592" i="67"/>
  <c r="Z593" i="67"/>
  <c r="Z594" i="67"/>
  <c r="Z595" i="67"/>
  <c r="Z596" i="67"/>
  <c r="Z597" i="67"/>
  <c r="Z598" i="67"/>
  <c r="Z599" i="67"/>
  <c r="Z600" i="67"/>
  <c r="Z601" i="67"/>
  <c r="Z602" i="67"/>
  <c r="Z603" i="67"/>
  <c r="Z604" i="67"/>
  <c r="Z605" i="67"/>
  <c r="Z606" i="67"/>
  <c r="Z607" i="67"/>
  <c r="Z608" i="67"/>
  <c r="Z609" i="67"/>
  <c r="Z610" i="67"/>
  <c r="Z611" i="67"/>
  <c r="Z612" i="67"/>
  <c r="Z613" i="67"/>
  <c r="Z614" i="67"/>
  <c r="Z615" i="67"/>
  <c r="Z616" i="67"/>
  <c r="Z617" i="67"/>
  <c r="Z618" i="67"/>
  <c r="Z619" i="67"/>
  <c r="Z620" i="67"/>
  <c r="Z621" i="67"/>
  <c r="Z622" i="67"/>
  <c r="Z623" i="67"/>
  <c r="Z624" i="67"/>
  <c r="Z625" i="67"/>
  <c r="Z626" i="67"/>
  <c r="Z627" i="67"/>
  <c r="Z628" i="67"/>
  <c r="Z629" i="67"/>
  <c r="Z630" i="67"/>
  <c r="Z631" i="67"/>
  <c r="Z632" i="67"/>
  <c r="Z633" i="67"/>
  <c r="Z634" i="67"/>
  <c r="Z635" i="67"/>
  <c r="Z636" i="67"/>
  <c r="Z637" i="67"/>
  <c r="Z638" i="67"/>
  <c r="Z639" i="67"/>
  <c r="Z640" i="67"/>
  <c r="Z641" i="67"/>
  <c r="Z642" i="67"/>
  <c r="Z643" i="67"/>
  <c r="Z644" i="67"/>
  <c r="Z645" i="67"/>
  <c r="Z646" i="67"/>
  <c r="Z647" i="67"/>
  <c r="Z648" i="67"/>
  <c r="Z649" i="67"/>
  <c r="Z650" i="67"/>
  <c r="Z651" i="67"/>
  <c r="Z652" i="67"/>
  <c r="Z653" i="67"/>
  <c r="Z654" i="67"/>
  <c r="Z655" i="67"/>
  <c r="Z656" i="67"/>
  <c r="Z657" i="67"/>
  <c r="Z658" i="67"/>
  <c r="Z659" i="67"/>
  <c r="Z660" i="67"/>
  <c r="Z661" i="67"/>
  <c r="Z662" i="67"/>
  <c r="Z663" i="67"/>
  <c r="Z664" i="67"/>
  <c r="Z665" i="67"/>
  <c r="Z666" i="67"/>
  <c r="Z667" i="67"/>
  <c r="Z668" i="67"/>
  <c r="Z669" i="67"/>
  <c r="Z670" i="67"/>
  <c r="Z671" i="67"/>
  <c r="Z672" i="67"/>
  <c r="Z673" i="67"/>
  <c r="Z674" i="67"/>
  <c r="Z675" i="67"/>
  <c r="Z676" i="67"/>
  <c r="Z677" i="67"/>
  <c r="Z678" i="67"/>
  <c r="Z679" i="67"/>
  <c r="Z680" i="67"/>
  <c r="Z681" i="67"/>
  <c r="Z682" i="67"/>
  <c r="Z683" i="67"/>
  <c r="Z684" i="67"/>
  <c r="Z685" i="67"/>
  <c r="Z686" i="67"/>
  <c r="Z687" i="67"/>
  <c r="Z688" i="67"/>
  <c r="Z689" i="67"/>
  <c r="Z690" i="67"/>
  <c r="Z691" i="67"/>
  <c r="Z692" i="67"/>
  <c r="Z693" i="67"/>
  <c r="Z694" i="67"/>
  <c r="Z695" i="67"/>
  <c r="Z696" i="67"/>
  <c r="Z697" i="67"/>
  <c r="Z698" i="67"/>
  <c r="Z699" i="67"/>
  <c r="Z700" i="67"/>
  <c r="Z701" i="67"/>
  <c r="Z702" i="67"/>
  <c r="Z703" i="67"/>
  <c r="Z704" i="67"/>
  <c r="Z705" i="67"/>
  <c r="Z706" i="67"/>
  <c r="Z707" i="67"/>
  <c r="Z708" i="67"/>
  <c r="Z709" i="67"/>
  <c r="Z710" i="67"/>
  <c r="Z711" i="67"/>
  <c r="Z712" i="67"/>
  <c r="Z713" i="67"/>
  <c r="Z714" i="67"/>
  <c r="Z715" i="67"/>
  <c r="Z716" i="67"/>
  <c r="Z717" i="67"/>
  <c r="Z718" i="67"/>
  <c r="Z719" i="67"/>
  <c r="Z720" i="67"/>
  <c r="Z721" i="67"/>
  <c r="Z722" i="67"/>
  <c r="Z723" i="67"/>
  <c r="Z724" i="67"/>
  <c r="Z725" i="67"/>
  <c r="Z726" i="67"/>
  <c r="Z727" i="67"/>
  <c r="Z728" i="67"/>
  <c r="Z729" i="67"/>
  <c r="Z730" i="67"/>
  <c r="Z731" i="67"/>
  <c r="Z732" i="67"/>
  <c r="Z733" i="67"/>
  <c r="Z734" i="67"/>
  <c r="Z735" i="67"/>
  <c r="Z736" i="67"/>
  <c r="Z737" i="67"/>
  <c r="Z738" i="67"/>
  <c r="Z739" i="67"/>
  <c r="Z740" i="67"/>
  <c r="Z741" i="67"/>
  <c r="Z742" i="67"/>
  <c r="Z743" i="67"/>
  <c r="Z744" i="67"/>
  <c r="Z745" i="67"/>
  <c r="Z746" i="67"/>
  <c r="Z747" i="67"/>
  <c r="Z748" i="67"/>
  <c r="Z749" i="67"/>
  <c r="Z750" i="67"/>
  <c r="Z751" i="67"/>
  <c r="Z752" i="67"/>
  <c r="Z753" i="67"/>
  <c r="Z754" i="67"/>
  <c r="Z755" i="67"/>
  <c r="Z756" i="67"/>
  <c r="Z757" i="67"/>
  <c r="Z758" i="67"/>
  <c r="Z759" i="67"/>
  <c r="Z760" i="67"/>
  <c r="Z761" i="67"/>
  <c r="Z762" i="67"/>
  <c r="Z763" i="67"/>
  <c r="Z764" i="67"/>
  <c r="Z765" i="67"/>
  <c r="Z766" i="67"/>
  <c r="Z767" i="67"/>
  <c r="Z768" i="67"/>
  <c r="Z769" i="67"/>
  <c r="Z770" i="67"/>
  <c r="Z771" i="67"/>
  <c r="Z772" i="67"/>
  <c r="Z773" i="67"/>
  <c r="Z774" i="67"/>
  <c r="Z775" i="67"/>
  <c r="Z776" i="67"/>
  <c r="Z777" i="67"/>
  <c r="Z778" i="67"/>
  <c r="Z779" i="67"/>
  <c r="Z780" i="67"/>
  <c r="Z781" i="67"/>
  <c r="Z782" i="67"/>
  <c r="Z783" i="67"/>
  <c r="Z784" i="67"/>
  <c r="Z785" i="67"/>
  <c r="Z786" i="67"/>
  <c r="Z787" i="67"/>
  <c r="Z788" i="67"/>
  <c r="Z789" i="67"/>
  <c r="Z790" i="67"/>
  <c r="Z791" i="67"/>
  <c r="Z792" i="67"/>
  <c r="Z793" i="67"/>
  <c r="Z794" i="67"/>
  <c r="Z795" i="67"/>
  <c r="Z796" i="67"/>
  <c r="Z797" i="67"/>
  <c r="Z798" i="67"/>
  <c r="Z799" i="67"/>
  <c r="Z800" i="67"/>
  <c r="Z801" i="67"/>
  <c r="Z802" i="67"/>
  <c r="Z803" i="67"/>
  <c r="Z804" i="67"/>
  <c r="Z805" i="67"/>
  <c r="Z806" i="67"/>
  <c r="Z807" i="67"/>
  <c r="Z808" i="67"/>
  <c r="Z809" i="67"/>
  <c r="Z810" i="67"/>
  <c r="Z811" i="67"/>
  <c r="Z812" i="67"/>
  <c r="Z813" i="67"/>
  <c r="Z814" i="67"/>
  <c r="Z815" i="67"/>
  <c r="Z816" i="67"/>
  <c r="Z817" i="67"/>
  <c r="Z818" i="67"/>
  <c r="Z819" i="67"/>
  <c r="Z820" i="67"/>
  <c r="Z821" i="67"/>
  <c r="Z822" i="67"/>
  <c r="Z823" i="67"/>
  <c r="Z824" i="67"/>
  <c r="Z825" i="67"/>
  <c r="Z826" i="67"/>
  <c r="Z827" i="67"/>
  <c r="Z828" i="67"/>
  <c r="Z829" i="67"/>
  <c r="Z830" i="67"/>
  <c r="Z831" i="67"/>
  <c r="Z832" i="67"/>
  <c r="Z833" i="67"/>
  <c r="Z834" i="67"/>
  <c r="Z835" i="67"/>
  <c r="Z836" i="67"/>
  <c r="Z837" i="67"/>
  <c r="Z838" i="67"/>
  <c r="Z839" i="67"/>
  <c r="Z840" i="67"/>
  <c r="Z841" i="67"/>
  <c r="Z842" i="67"/>
  <c r="Z843" i="67"/>
  <c r="Z844" i="67"/>
  <c r="Z845" i="67"/>
  <c r="Z846" i="67"/>
  <c r="Z847" i="67"/>
  <c r="Z848" i="67"/>
  <c r="Z849" i="67"/>
  <c r="Z850" i="67"/>
  <c r="Z851" i="67"/>
  <c r="Z852" i="67"/>
  <c r="Z853" i="67"/>
  <c r="Z854" i="67"/>
  <c r="Z855" i="67"/>
  <c r="Z856" i="67"/>
  <c r="Z857" i="67"/>
  <c r="Z858" i="67"/>
  <c r="Z859" i="67"/>
  <c r="Z860" i="67"/>
  <c r="Z861" i="67"/>
  <c r="Z862" i="67"/>
  <c r="Z863" i="67"/>
  <c r="Z864" i="67"/>
  <c r="Z865" i="67"/>
  <c r="Z866" i="67"/>
  <c r="Z867" i="67"/>
  <c r="Z868" i="67"/>
  <c r="Z869" i="67"/>
  <c r="Z870" i="67"/>
  <c r="Z871" i="67"/>
  <c r="Z872" i="67"/>
  <c r="Z873" i="67"/>
  <c r="Z874" i="67"/>
  <c r="Z875" i="67"/>
  <c r="Z876" i="67"/>
  <c r="Z877" i="67"/>
  <c r="Z878" i="67"/>
  <c r="Z879" i="67"/>
  <c r="Z880" i="67"/>
  <c r="Z881" i="67"/>
  <c r="Z882" i="67"/>
  <c r="Z883" i="67"/>
  <c r="Z884" i="67"/>
  <c r="Z885" i="67"/>
  <c r="Z886" i="67"/>
  <c r="Z887" i="67"/>
  <c r="Z888" i="67"/>
  <c r="Z889" i="67"/>
  <c r="Z890" i="67"/>
  <c r="Z891" i="67"/>
  <c r="Z892" i="67"/>
  <c r="Z893" i="67"/>
  <c r="Z894" i="67"/>
  <c r="Z895" i="67"/>
  <c r="Z896" i="67"/>
  <c r="Z897" i="67"/>
  <c r="Z898" i="67"/>
  <c r="Z899" i="67"/>
  <c r="Z900" i="67"/>
  <c r="Z901" i="67"/>
  <c r="Z902" i="67"/>
  <c r="Z903" i="67"/>
  <c r="Z904" i="67"/>
  <c r="Z905" i="67"/>
  <c r="Z906" i="67"/>
  <c r="Z907" i="67"/>
  <c r="Z908" i="67"/>
  <c r="Z909" i="67"/>
  <c r="Z910" i="67"/>
  <c r="Z911" i="67"/>
  <c r="Z912" i="67"/>
  <c r="Z913" i="67"/>
  <c r="Z914" i="67"/>
  <c r="Z915" i="67"/>
  <c r="Z916" i="67"/>
  <c r="Z917" i="67"/>
  <c r="Z918" i="67"/>
  <c r="Z919" i="67"/>
  <c r="Z920" i="67"/>
  <c r="Z921" i="67"/>
  <c r="Z922" i="67"/>
  <c r="Z923" i="67"/>
  <c r="Z924" i="67"/>
  <c r="Z925" i="67"/>
  <c r="Z926" i="67"/>
  <c r="Z927" i="67"/>
  <c r="Z928" i="67"/>
  <c r="Z929" i="67"/>
  <c r="Z930" i="67"/>
  <c r="Z931" i="67"/>
  <c r="Z932" i="67"/>
  <c r="Z933" i="67"/>
  <c r="Z934" i="67"/>
  <c r="Z935" i="67"/>
  <c r="Z936" i="67"/>
  <c r="Z937" i="67"/>
  <c r="Z938" i="67"/>
  <c r="Z939" i="67"/>
  <c r="Z940" i="67"/>
  <c r="Z941" i="67"/>
  <c r="Z942" i="67"/>
  <c r="Z943" i="67"/>
  <c r="Z944" i="67"/>
  <c r="Z945" i="67"/>
  <c r="Z946" i="67"/>
  <c r="Z947" i="67"/>
  <c r="Z948" i="67"/>
  <c r="Z949" i="67"/>
  <c r="Z950" i="67"/>
  <c r="Z951" i="67"/>
  <c r="Z952" i="67"/>
  <c r="Z953" i="67"/>
  <c r="Z954" i="67"/>
  <c r="Z955" i="67"/>
  <c r="Z956" i="67"/>
  <c r="Z957" i="67"/>
  <c r="Z958" i="67"/>
  <c r="Z959" i="67"/>
  <c r="Z960" i="67"/>
  <c r="Z961" i="67"/>
  <c r="Z962" i="67"/>
  <c r="Z963" i="67"/>
  <c r="Z964" i="67"/>
  <c r="Z965" i="67"/>
  <c r="Z966" i="67"/>
  <c r="Z967" i="67"/>
  <c r="Z968" i="67"/>
  <c r="Z969" i="67"/>
  <c r="Z970" i="67"/>
  <c r="Z971" i="67"/>
  <c r="Z972" i="67"/>
  <c r="Z973" i="67"/>
  <c r="Z974" i="67"/>
  <c r="Z975" i="67"/>
  <c r="Z976" i="67"/>
  <c r="Z977" i="67"/>
  <c r="Z978" i="67"/>
  <c r="Z979" i="67"/>
  <c r="Z980" i="67"/>
  <c r="Z981" i="67"/>
  <c r="Z982" i="67"/>
  <c r="Z983" i="67"/>
  <c r="Z984" i="67"/>
  <c r="Z985" i="67"/>
  <c r="Z986" i="67"/>
  <c r="Z987" i="67"/>
  <c r="Z988" i="67"/>
  <c r="Z989" i="67"/>
  <c r="Z990" i="67"/>
  <c r="Z991" i="67"/>
  <c r="Z992" i="67"/>
  <c r="Z993" i="67"/>
  <c r="Z994" i="67"/>
  <c r="Z995" i="67"/>
  <c r="Z996" i="67"/>
  <c r="Z997" i="67"/>
  <c r="Z998" i="67"/>
  <c r="Z999" i="67"/>
  <c r="Z1000" i="67"/>
  <c r="Z1001" i="67"/>
  <c r="Z1002" i="67"/>
  <c r="Z1003" i="67"/>
  <c r="Z1004" i="67"/>
  <c r="Z1005" i="67"/>
  <c r="Z1006" i="67"/>
  <c r="Z1007" i="67"/>
  <c r="Z1008" i="67"/>
  <c r="Z1009" i="67"/>
  <c r="Z1010" i="67"/>
  <c r="Z1011" i="67"/>
  <c r="Z1012" i="67"/>
  <c r="Z1013" i="67"/>
  <c r="Z1014" i="67"/>
  <c r="Z1015" i="67"/>
  <c r="Z1016" i="67"/>
  <c r="Z1017" i="67"/>
  <c r="Z1018" i="67"/>
  <c r="Z1019" i="67"/>
  <c r="Z1020" i="67"/>
  <c r="Z1021" i="67"/>
  <c r="Z1022" i="67"/>
  <c r="Z1023" i="67"/>
  <c r="Z1024" i="67"/>
  <c r="Z1025" i="67"/>
  <c r="Z1026" i="67"/>
  <c r="Z1027" i="67"/>
  <c r="Z1028" i="67"/>
  <c r="Z1029" i="67"/>
  <c r="Z1030" i="67"/>
  <c r="Z1031" i="67"/>
  <c r="Z1032" i="67"/>
  <c r="Z1033" i="67"/>
  <c r="Z1034" i="67"/>
  <c r="Z1035" i="67"/>
  <c r="Z1036" i="67"/>
  <c r="Z1037" i="67"/>
  <c r="Z1038" i="67"/>
  <c r="Z1039" i="67"/>
  <c r="Z1040" i="67"/>
  <c r="Z1041" i="67"/>
  <c r="Z1042" i="67"/>
  <c r="Z1043" i="67"/>
  <c r="Z1044" i="67"/>
  <c r="Z1045" i="67"/>
  <c r="Z1046" i="67"/>
  <c r="Z1047" i="67"/>
  <c r="Z1048" i="67"/>
  <c r="Z1049" i="67"/>
  <c r="Z1050" i="67"/>
  <c r="Z1051" i="67"/>
  <c r="Z1052" i="67"/>
  <c r="Z1053" i="67"/>
  <c r="Z1054" i="67"/>
  <c r="Z1055" i="67"/>
  <c r="Z1056" i="67"/>
  <c r="Z1057" i="67"/>
  <c r="Z1058" i="67"/>
  <c r="Z1059" i="67"/>
  <c r="Z1060" i="67"/>
  <c r="Z1061" i="67"/>
  <c r="Z1062" i="67"/>
  <c r="Z1063" i="67"/>
  <c r="Z1064" i="67"/>
  <c r="Z1065" i="67"/>
  <c r="Z1066" i="67"/>
  <c r="Z1067" i="67"/>
  <c r="Z1068" i="67"/>
  <c r="Z1069" i="67"/>
  <c r="Z1070" i="67"/>
  <c r="Z1071" i="67"/>
  <c r="Z1072" i="67"/>
  <c r="Z1073" i="67"/>
  <c r="Z1074" i="67"/>
  <c r="Z1075" i="67"/>
  <c r="Z1076" i="67"/>
  <c r="Z1077" i="67"/>
  <c r="Z1078" i="67"/>
  <c r="Z1079" i="67"/>
  <c r="Z1080" i="67"/>
  <c r="Z1081" i="67"/>
  <c r="Z1082" i="67"/>
  <c r="Z1083" i="67"/>
  <c r="Z1084" i="67"/>
  <c r="Z1085" i="67"/>
  <c r="Z1086" i="67"/>
  <c r="Z1087" i="67"/>
  <c r="Z1088" i="67"/>
  <c r="Z1089" i="67"/>
  <c r="Z1090" i="67"/>
  <c r="Z1091" i="67"/>
  <c r="Z1092" i="67"/>
  <c r="Z1093" i="67"/>
  <c r="Z1094" i="67"/>
  <c r="Z1095" i="67"/>
  <c r="Z1096" i="67"/>
  <c r="Z1097" i="67"/>
  <c r="Z1098" i="67"/>
  <c r="Z1099" i="67"/>
  <c r="Z1100" i="67"/>
  <c r="Z1101" i="67"/>
  <c r="Z1102" i="67"/>
  <c r="Z1103" i="67"/>
  <c r="Z1104" i="67"/>
  <c r="Z1105" i="67"/>
  <c r="Z1106" i="67"/>
  <c r="Z1107" i="67"/>
  <c r="Z1108" i="67"/>
  <c r="Z1109" i="67"/>
  <c r="Z1110" i="67"/>
  <c r="Z1111" i="67"/>
  <c r="Z1112" i="67"/>
  <c r="Z1113" i="67"/>
  <c r="Z1114" i="67"/>
  <c r="Z1115" i="67"/>
  <c r="Z1116" i="67"/>
  <c r="Z1117" i="67"/>
  <c r="Z1118" i="67"/>
  <c r="Z1119" i="67"/>
  <c r="Z1120" i="67"/>
  <c r="Z1121" i="67"/>
  <c r="Z1122" i="67"/>
  <c r="Z1123" i="67"/>
  <c r="Z1124" i="67"/>
  <c r="Z1125" i="67"/>
  <c r="Z1126" i="67"/>
  <c r="Z1127" i="67"/>
  <c r="Z1128" i="67"/>
  <c r="Z1129" i="67"/>
  <c r="Z1130" i="67"/>
  <c r="Z1131" i="67"/>
  <c r="Z1132" i="67"/>
  <c r="Z1133" i="67"/>
  <c r="Z1134" i="67"/>
  <c r="Z1135" i="67"/>
  <c r="Z1136" i="67"/>
  <c r="Z1137" i="67"/>
  <c r="Z1138" i="67"/>
  <c r="Z1139" i="67"/>
  <c r="Z1140" i="67"/>
  <c r="Z1141" i="67"/>
  <c r="Z1142" i="67"/>
  <c r="Z1143" i="67"/>
  <c r="Z1144" i="67"/>
  <c r="Z1145" i="67"/>
  <c r="Z1146" i="67"/>
  <c r="Z1147" i="67"/>
  <c r="Z1148" i="67"/>
  <c r="Z1149" i="67"/>
  <c r="Z1150" i="67"/>
  <c r="Z1151" i="67"/>
  <c r="Z1152" i="67"/>
  <c r="Z1153" i="67"/>
  <c r="Z1154" i="67"/>
  <c r="Z1155" i="67"/>
  <c r="Z1156" i="67"/>
  <c r="Z1157" i="67"/>
  <c r="Z1158" i="67"/>
  <c r="Z1159" i="67"/>
  <c r="Z1160" i="67"/>
  <c r="Z1161" i="67"/>
  <c r="Z1162" i="67"/>
  <c r="Z1163" i="67"/>
  <c r="Z1164" i="67"/>
  <c r="Z1165" i="67"/>
  <c r="Z1166" i="67"/>
  <c r="Z1167" i="67"/>
  <c r="Z1168" i="67"/>
  <c r="Z1169" i="67"/>
  <c r="Z1170" i="67"/>
  <c r="Z1171" i="67"/>
  <c r="Z1172" i="67"/>
  <c r="Z1173" i="67"/>
  <c r="Z1174" i="67"/>
  <c r="Z1175" i="67"/>
  <c r="Z1176" i="67"/>
  <c r="Z1177" i="67"/>
  <c r="Z1178" i="67"/>
  <c r="Z1179" i="67"/>
  <c r="Z1180" i="67"/>
  <c r="Z1181" i="67"/>
  <c r="Z1182" i="67"/>
  <c r="Z1183" i="67"/>
  <c r="Z1184" i="67"/>
  <c r="Z1185" i="67"/>
  <c r="Z1186" i="67"/>
  <c r="Z1187" i="67"/>
  <c r="Z1188" i="67"/>
  <c r="Z1189" i="67"/>
  <c r="Z1190" i="67"/>
  <c r="Z1191" i="67"/>
  <c r="Z1192" i="67"/>
  <c r="Z1193" i="67"/>
  <c r="Z1194" i="67"/>
  <c r="Z1195" i="67"/>
  <c r="Z1196" i="67"/>
  <c r="Z1197" i="67"/>
  <c r="Z1198" i="67"/>
  <c r="Z1199" i="67"/>
  <c r="Z1200" i="67"/>
  <c r="Z1201" i="67"/>
  <c r="Z1202" i="67"/>
  <c r="Z1203" i="67"/>
  <c r="Z1204" i="67"/>
  <c r="Z1205" i="67"/>
  <c r="Z1206" i="67"/>
  <c r="Z1207" i="67"/>
  <c r="Z1208" i="67"/>
  <c r="Z1209" i="67"/>
  <c r="Z1210" i="67"/>
  <c r="Z1211" i="67"/>
  <c r="Z1212" i="67"/>
  <c r="Z1213" i="67"/>
  <c r="Z1214" i="67"/>
  <c r="Z1215" i="67"/>
  <c r="Z1216" i="67"/>
  <c r="Z1217" i="67"/>
  <c r="Z1218" i="67"/>
  <c r="Z1219" i="67"/>
  <c r="Z1220" i="67"/>
  <c r="Z1221" i="67"/>
  <c r="Z1222" i="67"/>
  <c r="Z1223" i="67"/>
  <c r="Z1224" i="67"/>
  <c r="Z1225" i="67"/>
  <c r="Z1226" i="67"/>
  <c r="Z1227" i="67"/>
  <c r="Z1228" i="67"/>
  <c r="Z1229" i="67"/>
  <c r="Z1230" i="67"/>
  <c r="Z1231" i="67"/>
  <c r="Z1232" i="67"/>
  <c r="Z1233" i="67"/>
  <c r="Z1234" i="67"/>
  <c r="Z1235" i="67"/>
  <c r="Z1236" i="67"/>
  <c r="Z1237" i="67"/>
  <c r="Z1238" i="67"/>
  <c r="Z1239" i="67"/>
  <c r="Z1240" i="67"/>
  <c r="Z1241" i="67"/>
  <c r="Z1242" i="67"/>
  <c r="Z1243" i="67"/>
  <c r="Z1244" i="67"/>
  <c r="Z1245" i="67"/>
  <c r="Z1246" i="67"/>
  <c r="Z1247" i="67"/>
  <c r="Z1248" i="67"/>
  <c r="Z1249" i="67"/>
  <c r="Z1250" i="67"/>
  <c r="Z1251" i="67"/>
  <c r="Z1252" i="67"/>
  <c r="Z1253" i="67"/>
  <c r="Z1254" i="67"/>
  <c r="AB6" i="65"/>
  <c r="AB7" i="65"/>
  <c r="AB8" i="65"/>
  <c r="AB9" i="65"/>
  <c r="AB10" i="65"/>
  <c r="AB11" i="65"/>
  <c r="AB12" i="65"/>
  <c r="AB13" i="65"/>
  <c r="AB14" i="65"/>
  <c r="AB15" i="65"/>
  <c r="AB16" i="65"/>
  <c r="AB17" i="65"/>
  <c r="AB18" i="65"/>
  <c r="AB19" i="65"/>
  <c r="AB20" i="65"/>
  <c r="AB21" i="65"/>
  <c r="AB22" i="65"/>
  <c r="AB23" i="65"/>
  <c r="AB24" i="65"/>
  <c r="AB25" i="65"/>
  <c r="AB26" i="65"/>
  <c r="AB27" i="65"/>
  <c r="AB28" i="65"/>
  <c r="AB29" i="65"/>
  <c r="AB30" i="65"/>
  <c r="AB31" i="65"/>
  <c r="AB32" i="65"/>
  <c r="AB33" i="65"/>
  <c r="AB34" i="65"/>
  <c r="AB35" i="65"/>
  <c r="AB36" i="65"/>
  <c r="AB37" i="65"/>
  <c r="AB38" i="65"/>
  <c r="AB39" i="65"/>
  <c r="AB40" i="65"/>
  <c r="AB41" i="65"/>
  <c r="AB42" i="65"/>
  <c r="AB43" i="65"/>
  <c r="AB44" i="65"/>
  <c r="AB45" i="65"/>
  <c r="AB46" i="65"/>
  <c r="AB47" i="65"/>
  <c r="AB48" i="65"/>
  <c r="AB49" i="65"/>
  <c r="AB50" i="65"/>
  <c r="AB51" i="65"/>
  <c r="AB52" i="65"/>
  <c r="AB53" i="65"/>
  <c r="AB54" i="65"/>
  <c r="AB55" i="65"/>
  <c r="AB56" i="65"/>
  <c r="AB57" i="65"/>
  <c r="AB58" i="65"/>
  <c r="AB59" i="65"/>
  <c r="AB60" i="65"/>
  <c r="AB61" i="65"/>
  <c r="AB62" i="65"/>
  <c r="AB63" i="65"/>
  <c r="AB64" i="65"/>
  <c r="AB65" i="65"/>
  <c r="AB66" i="65"/>
  <c r="AB67" i="65"/>
  <c r="AB68" i="65"/>
  <c r="AB69" i="65"/>
  <c r="AB70" i="65"/>
  <c r="AB71" i="65"/>
  <c r="AB72" i="65"/>
  <c r="AB73" i="65"/>
  <c r="AB74" i="65"/>
  <c r="AB75" i="65"/>
  <c r="AB76" i="65"/>
  <c r="AB77" i="65"/>
  <c r="AB78" i="65"/>
  <c r="AB79" i="65"/>
  <c r="AB80" i="65"/>
  <c r="AB81" i="65"/>
  <c r="AB82" i="65"/>
  <c r="AB83" i="65"/>
  <c r="AB84" i="65"/>
  <c r="AB85" i="65"/>
  <c r="AB86" i="65"/>
  <c r="AB87" i="65"/>
  <c r="AB88" i="65"/>
  <c r="AB89" i="65"/>
  <c r="AB90" i="65"/>
  <c r="AB91" i="65"/>
  <c r="AB92" i="65"/>
  <c r="AB93" i="65"/>
  <c r="AB94" i="65"/>
  <c r="AB95" i="65"/>
  <c r="AB96" i="65"/>
  <c r="AB97" i="65"/>
  <c r="AB98" i="65"/>
  <c r="AB99" i="65"/>
  <c r="AB100" i="65"/>
  <c r="AB101" i="65"/>
  <c r="AB102" i="65"/>
  <c r="AB103" i="65"/>
  <c r="AB104" i="65"/>
  <c r="AB105" i="65"/>
  <c r="AB106" i="65"/>
  <c r="AB107" i="65"/>
  <c r="AB108" i="65"/>
  <c r="AB109" i="65"/>
  <c r="AB110" i="65"/>
  <c r="AB111" i="65"/>
  <c r="AB112" i="65"/>
  <c r="AB113" i="65"/>
  <c r="AB114" i="65"/>
  <c r="AB115" i="65"/>
  <c r="AB116" i="65"/>
  <c r="AB117" i="65"/>
  <c r="AB118" i="65"/>
  <c r="AB119" i="65"/>
  <c r="AB120" i="65"/>
  <c r="AB121" i="65"/>
  <c r="AB122" i="65"/>
  <c r="AB123" i="65"/>
  <c r="AB124" i="65"/>
  <c r="AB125" i="65"/>
  <c r="AB126" i="65"/>
  <c r="AB127" i="65"/>
  <c r="AB128" i="65"/>
  <c r="AB129" i="65"/>
  <c r="AB130" i="65"/>
  <c r="AB131" i="65"/>
  <c r="AB132" i="65"/>
  <c r="AB133" i="65"/>
  <c r="AB134" i="65"/>
  <c r="AB135" i="65"/>
  <c r="AB136" i="65"/>
  <c r="AB137" i="65"/>
  <c r="AB138" i="65"/>
  <c r="AB139" i="65"/>
  <c r="AB140" i="65"/>
  <c r="AB141" i="65"/>
  <c r="AB142" i="65"/>
  <c r="AB143" i="65"/>
  <c r="AB144" i="65"/>
  <c r="AB145" i="65"/>
  <c r="AB146" i="65"/>
  <c r="AB147" i="65"/>
  <c r="AB148" i="65"/>
  <c r="AB149" i="65"/>
  <c r="AB150" i="65"/>
  <c r="AB151" i="65"/>
  <c r="AB152" i="65"/>
  <c r="AB153" i="65"/>
  <c r="AB154" i="65"/>
  <c r="AB155" i="65"/>
  <c r="AB156" i="65"/>
  <c r="AB157" i="65"/>
  <c r="AB158" i="65"/>
  <c r="AB159" i="65"/>
  <c r="AB160" i="65"/>
  <c r="AB161" i="65"/>
  <c r="AB162" i="65"/>
  <c r="AB163" i="65"/>
  <c r="AB164" i="65"/>
  <c r="AB165" i="65"/>
  <c r="AB166" i="65"/>
  <c r="AB167" i="65"/>
  <c r="AB168" i="65"/>
  <c r="AB169" i="65"/>
  <c r="AB170" i="65"/>
  <c r="AB171" i="65"/>
  <c r="AB172" i="65"/>
  <c r="AB173" i="65"/>
  <c r="AB174" i="65"/>
  <c r="AB175" i="65"/>
  <c r="AB176" i="65"/>
  <c r="AB177" i="65"/>
  <c r="AB178" i="65"/>
  <c r="AB179" i="65"/>
  <c r="AB180" i="65"/>
  <c r="AB181" i="65"/>
  <c r="AB182" i="65"/>
  <c r="AB183" i="65"/>
  <c r="AB184" i="65"/>
  <c r="AB185" i="65"/>
  <c r="AB186" i="65"/>
  <c r="AB187" i="65"/>
  <c r="AB188" i="65"/>
  <c r="AB189" i="65"/>
  <c r="AB190" i="65"/>
  <c r="AB191" i="65"/>
  <c r="AB192" i="65"/>
  <c r="AB193" i="65"/>
  <c r="AB194" i="65"/>
  <c r="AB195" i="65"/>
  <c r="AB196" i="65"/>
  <c r="AB197" i="65"/>
  <c r="AB198" i="65"/>
  <c r="AB199" i="65"/>
  <c r="AB200" i="65"/>
  <c r="AB201" i="65"/>
  <c r="AB202" i="65"/>
  <c r="AB203" i="65"/>
  <c r="AB204" i="65"/>
  <c r="AB205" i="65"/>
  <c r="AB206" i="65"/>
  <c r="AB207" i="65"/>
  <c r="AB208" i="65"/>
  <c r="AB209" i="65"/>
  <c r="AB210" i="65"/>
  <c r="AB211" i="65"/>
  <c r="AB212" i="65"/>
  <c r="AB213" i="65"/>
  <c r="AB214" i="65"/>
  <c r="AB215" i="65"/>
  <c r="AB216" i="65"/>
  <c r="AB217" i="65"/>
  <c r="AB218" i="65"/>
  <c r="AB219" i="65"/>
  <c r="AB220" i="65"/>
  <c r="AB221" i="65"/>
  <c r="AB222" i="65"/>
  <c r="AB223" i="65"/>
  <c r="AB224" i="65"/>
  <c r="AB225" i="65"/>
  <c r="AB226" i="65"/>
  <c r="AB227" i="65"/>
  <c r="AB228" i="65"/>
  <c r="AB229" i="65"/>
  <c r="AB230" i="65"/>
  <c r="AB231" i="65"/>
  <c r="AB232" i="65"/>
  <c r="AB233" i="65"/>
  <c r="AB234" i="65"/>
  <c r="AB235" i="65"/>
  <c r="AB236" i="65"/>
  <c r="AB237" i="65"/>
  <c r="AB238" i="65"/>
  <c r="AB239" i="65"/>
  <c r="AB240" i="65"/>
  <c r="AB241" i="65"/>
  <c r="AB242" i="65"/>
  <c r="AB243" i="65"/>
  <c r="AB244" i="65"/>
  <c r="AB245" i="65"/>
  <c r="AB246" i="65"/>
  <c r="AB247" i="65"/>
  <c r="AB248" i="65"/>
  <c r="AB249" i="65"/>
  <c r="AB250" i="65"/>
  <c r="AB251" i="65"/>
  <c r="AB252" i="65"/>
  <c r="AB253" i="65"/>
  <c r="AB254" i="65"/>
  <c r="AB255" i="65"/>
  <c r="AB256" i="65"/>
  <c r="AB257" i="65"/>
  <c r="AB258" i="65"/>
  <c r="AB259" i="65"/>
  <c r="AB260" i="65"/>
  <c r="AB261" i="65"/>
  <c r="AB262" i="65"/>
  <c r="AB263" i="65"/>
  <c r="AB264" i="65"/>
  <c r="AB265" i="65"/>
  <c r="AB266" i="65"/>
  <c r="AB267" i="65"/>
  <c r="AB268" i="65"/>
  <c r="AB269" i="65"/>
  <c r="AB270" i="65"/>
  <c r="AB271" i="65"/>
  <c r="AB272" i="65"/>
  <c r="AB273" i="65"/>
  <c r="AB274" i="65"/>
  <c r="AB275" i="65"/>
  <c r="AB276" i="65"/>
  <c r="AB277" i="65"/>
  <c r="AB278" i="65"/>
  <c r="AB279" i="65"/>
  <c r="AB280" i="65"/>
  <c r="AB281" i="65"/>
  <c r="AB282" i="65"/>
  <c r="AB283" i="65"/>
  <c r="AB284" i="65"/>
  <c r="AB285" i="65"/>
  <c r="AB286" i="65"/>
  <c r="AB287" i="65"/>
  <c r="AB288" i="65"/>
  <c r="AB289" i="65"/>
  <c r="AB290" i="65"/>
  <c r="AB291" i="65"/>
  <c r="AB292" i="65"/>
  <c r="AB293" i="65"/>
  <c r="AB294" i="65"/>
  <c r="AB295" i="65"/>
  <c r="AB296" i="65"/>
  <c r="AB297" i="65"/>
  <c r="AB298" i="65"/>
  <c r="AB299" i="65"/>
  <c r="AB300" i="65"/>
  <c r="AB301" i="65"/>
  <c r="AB302" i="65"/>
  <c r="AB303" i="65"/>
  <c r="AB304" i="65"/>
  <c r="AB305" i="65"/>
  <c r="AB306" i="65"/>
  <c r="AB307" i="65"/>
  <c r="AB308" i="65"/>
  <c r="AB309" i="65"/>
  <c r="AB310" i="65"/>
  <c r="AB311" i="65"/>
  <c r="AB312" i="65"/>
  <c r="AB313" i="65"/>
  <c r="AB314" i="65"/>
  <c r="AB315" i="65"/>
  <c r="AB316" i="65"/>
  <c r="AB317" i="65"/>
  <c r="AB318" i="65"/>
  <c r="AB319" i="65"/>
  <c r="AB320" i="65"/>
  <c r="AB321" i="65"/>
  <c r="AB322" i="65"/>
  <c r="AB323" i="65"/>
  <c r="AB324" i="65"/>
  <c r="AB325" i="65"/>
  <c r="AB326" i="65"/>
  <c r="AB327" i="65"/>
  <c r="AB328" i="65"/>
  <c r="AB329" i="65"/>
  <c r="AB330" i="65"/>
  <c r="AB331" i="65"/>
  <c r="AB332" i="65"/>
  <c r="AB333" i="65"/>
  <c r="AB334" i="65"/>
  <c r="AB335" i="65"/>
  <c r="AB336" i="65"/>
  <c r="AB337" i="65"/>
  <c r="AB338" i="65"/>
  <c r="AB339" i="65"/>
  <c r="AB340" i="65"/>
  <c r="AB341" i="65"/>
  <c r="AB342" i="65"/>
  <c r="AB343" i="65"/>
  <c r="AB344" i="65"/>
  <c r="AB345" i="65"/>
  <c r="AB346" i="65"/>
  <c r="AB347" i="65"/>
  <c r="AB348" i="65"/>
  <c r="AB349" i="65"/>
  <c r="AB350" i="65"/>
  <c r="AB351" i="65"/>
  <c r="AB352" i="65"/>
  <c r="AB353" i="65"/>
  <c r="AB354" i="65"/>
  <c r="AB355" i="65"/>
  <c r="AB356" i="65"/>
  <c r="AB357" i="65"/>
  <c r="AB358" i="65"/>
  <c r="AB359" i="65"/>
  <c r="AB360" i="65"/>
  <c r="AB361" i="65"/>
  <c r="AB362" i="65"/>
  <c r="AB363" i="65"/>
  <c r="AB364" i="65"/>
  <c r="AB365" i="65"/>
  <c r="AB366" i="65"/>
  <c r="AB367" i="65"/>
  <c r="AB368" i="65"/>
  <c r="AB369" i="65"/>
  <c r="AB370" i="65"/>
  <c r="AB371" i="65"/>
  <c r="AB372" i="65"/>
  <c r="AB373" i="65"/>
  <c r="AB374" i="65"/>
  <c r="AB375" i="65"/>
  <c r="AB376" i="65"/>
  <c r="AB377" i="65"/>
  <c r="AB378" i="65"/>
  <c r="AB379" i="65"/>
  <c r="AB380" i="65"/>
  <c r="AB381" i="65"/>
  <c r="AB382" i="65"/>
  <c r="AB383" i="65"/>
  <c r="AB384" i="65"/>
  <c r="AB385" i="65"/>
  <c r="AB386" i="65"/>
  <c r="AB387" i="65"/>
  <c r="AB388" i="65"/>
  <c r="AB389" i="65"/>
  <c r="AB390" i="65"/>
  <c r="AB391" i="65"/>
  <c r="AB392" i="65"/>
  <c r="AB393" i="65"/>
  <c r="AB394" i="65"/>
  <c r="AB395" i="65"/>
  <c r="AB396" i="65"/>
  <c r="AB397" i="65"/>
  <c r="AB398" i="65"/>
  <c r="AB399" i="65"/>
  <c r="AB400" i="65"/>
  <c r="AB401" i="65"/>
  <c r="AB402" i="65"/>
  <c r="AB403" i="65"/>
  <c r="AB404" i="65"/>
  <c r="AB405" i="65"/>
  <c r="AB406" i="65"/>
  <c r="AB407" i="65"/>
  <c r="AB408" i="65"/>
  <c r="AB409" i="65"/>
  <c r="AB410" i="65"/>
  <c r="AB411" i="65"/>
  <c r="AB412" i="65"/>
  <c r="AB413" i="65"/>
  <c r="AB414" i="65"/>
  <c r="AB415" i="65"/>
  <c r="AB416" i="65"/>
  <c r="AB417" i="65"/>
  <c r="AB418" i="65"/>
  <c r="AB419" i="65"/>
  <c r="AB420" i="65"/>
  <c r="AB421" i="65"/>
  <c r="AB422" i="65"/>
  <c r="AB423" i="65"/>
  <c r="AB424" i="65"/>
  <c r="AB425" i="65"/>
  <c r="AB426" i="65"/>
  <c r="AB427" i="65"/>
  <c r="AB428" i="65"/>
  <c r="AB429" i="65"/>
  <c r="AB430" i="65"/>
  <c r="AB431" i="65"/>
  <c r="AB432" i="65"/>
  <c r="AB433" i="65"/>
  <c r="AB434" i="65"/>
  <c r="AB435" i="65"/>
  <c r="AB436" i="65"/>
  <c r="AB437" i="65"/>
  <c r="AB438" i="65"/>
  <c r="AB439" i="65"/>
  <c r="AB440" i="65"/>
  <c r="AB441" i="65"/>
  <c r="AB442" i="65"/>
  <c r="AB443" i="65"/>
  <c r="AB444" i="65"/>
  <c r="AB445" i="65"/>
  <c r="AB446" i="65"/>
  <c r="AB447" i="65"/>
  <c r="AB448" i="65"/>
  <c r="AB449" i="65"/>
  <c r="AB450" i="65"/>
  <c r="AB451" i="65"/>
  <c r="AB452" i="65"/>
  <c r="AB453" i="65"/>
  <c r="AB454" i="65"/>
  <c r="AB455" i="65"/>
  <c r="AB456" i="65"/>
  <c r="AB457" i="65"/>
  <c r="AB458" i="65"/>
  <c r="AB459" i="65"/>
  <c r="AB460" i="65"/>
  <c r="AB461" i="65"/>
  <c r="AB462" i="65"/>
  <c r="AB463" i="65"/>
  <c r="AB464" i="65"/>
  <c r="AB465" i="65"/>
  <c r="AB466" i="65"/>
  <c r="AB467" i="65"/>
  <c r="AB468" i="65"/>
  <c r="AB469" i="65"/>
  <c r="AB470" i="65"/>
  <c r="AB471" i="65"/>
  <c r="AB472" i="65"/>
  <c r="AB473" i="65"/>
  <c r="AB474" i="65"/>
  <c r="AB475" i="65"/>
  <c r="AB476" i="65"/>
  <c r="AB477" i="65"/>
  <c r="AB478" i="65"/>
  <c r="AB479" i="65"/>
  <c r="AB480" i="65"/>
  <c r="AB481" i="65"/>
  <c r="AB482" i="65"/>
  <c r="AB483" i="65"/>
  <c r="AB484" i="65"/>
  <c r="AB485" i="65"/>
  <c r="AB486" i="65"/>
  <c r="AB487" i="65"/>
  <c r="AB488" i="65"/>
  <c r="AB489" i="65"/>
  <c r="AB490" i="65"/>
  <c r="AB491" i="65"/>
  <c r="AB492" i="65"/>
  <c r="AB493" i="65"/>
  <c r="AB494" i="65"/>
  <c r="AB495" i="65"/>
  <c r="AB496" i="65"/>
  <c r="AB497" i="65"/>
  <c r="AB498" i="65"/>
  <c r="AB499" i="65"/>
  <c r="AB500" i="65"/>
  <c r="AB501" i="65"/>
  <c r="AB502" i="65"/>
  <c r="AB503" i="65"/>
  <c r="AB504" i="65"/>
  <c r="AB505" i="65"/>
  <c r="AB506" i="65"/>
  <c r="AB507" i="65"/>
  <c r="AB508" i="65"/>
  <c r="AB509" i="65"/>
  <c r="AB510" i="65"/>
  <c r="AB511" i="65"/>
  <c r="AB512" i="65"/>
  <c r="AB513" i="65"/>
  <c r="AB514" i="65"/>
  <c r="AB515" i="65"/>
  <c r="AB516" i="65"/>
  <c r="AB517" i="65"/>
  <c r="AB518" i="65"/>
  <c r="AB519" i="65"/>
  <c r="AB520" i="65"/>
  <c r="AB521" i="65"/>
  <c r="AB522" i="65"/>
  <c r="AB523" i="65"/>
  <c r="AB524" i="65"/>
  <c r="AB525" i="65"/>
  <c r="AB526" i="65"/>
  <c r="AB527" i="65"/>
  <c r="AB528" i="65"/>
  <c r="AB529" i="65"/>
  <c r="AB530" i="65"/>
  <c r="AB531" i="65"/>
  <c r="AB532" i="65"/>
  <c r="AB533" i="65"/>
  <c r="AB534" i="65"/>
  <c r="AB535" i="65"/>
  <c r="AB536" i="65"/>
  <c r="AB537" i="65"/>
  <c r="AB538" i="65"/>
  <c r="AB539" i="65"/>
  <c r="AB540" i="65"/>
  <c r="AB541" i="65"/>
  <c r="AB542" i="65"/>
  <c r="AB543" i="65"/>
  <c r="AB544" i="65"/>
  <c r="AB545" i="65"/>
  <c r="AB546" i="65"/>
  <c r="AB547" i="65"/>
  <c r="AB548" i="65"/>
  <c r="AB549" i="65"/>
  <c r="AB550" i="65"/>
  <c r="AB551" i="65"/>
  <c r="AB552" i="65"/>
  <c r="AB553" i="65"/>
  <c r="AB554" i="65"/>
  <c r="AB555" i="65"/>
  <c r="AB556" i="65"/>
  <c r="AB557" i="65"/>
  <c r="AB558" i="65"/>
  <c r="AB559" i="65"/>
  <c r="AB560" i="65"/>
  <c r="AB561" i="65"/>
  <c r="AB562" i="65"/>
  <c r="AB563" i="65"/>
  <c r="AB564" i="65"/>
  <c r="AB565" i="65"/>
  <c r="AB566" i="65"/>
  <c r="AB567" i="65"/>
  <c r="AB568" i="65"/>
  <c r="AB569" i="65"/>
  <c r="AB570" i="65"/>
  <c r="AB571" i="65"/>
  <c r="AB572" i="65"/>
  <c r="AB573" i="65"/>
  <c r="AB574" i="65"/>
  <c r="AB575" i="65"/>
  <c r="AB576" i="65"/>
  <c r="AB577" i="65"/>
  <c r="AB578" i="65"/>
  <c r="AB579" i="65"/>
  <c r="AB580" i="65"/>
  <c r="AB581" i="65"/>
  <c r="AB582" i="65"/>
  <c r="AB583" i="65"/>
  <c r="AB584" i="65"/>
  <c r="AB585" i="65"/>
  <c r="AB586" i="65"/>
  <c r="AB587" i="65"/>
  <c r="AB588" i="65"/>
  <c r="AB589" i="65"/>
  <c r="AB590" i="65"/>
  <c r="AB591" i="65"/>
  <c r="AB592" i="65"/>
  <c r="AB593" i="65"/>
  <c r="AB594" i="65"/>
  <c r="AB595" i="65"/>
  <c r="AB596" i="65"/>
  <c r="AB597" i="65"/>
  <c r="AB598" i="65"/>
  <c r="AB599" i="65"/>
  <c r="AB600" i="65"/>
  <c r="AB601" i="65"/>
  <c r="AB602" i="65"/>
  <c r="AB603" i="65"/>
  <c r="AB604" i="65"/>
  <c r="AB605" i="65"/>
  <c r="AB606" i="65"/>
  <c r="AB607" i="65"/>
  <c r="AB608" i="65"/>
  <c r="AB609" i="65"/>
  <c r="AB610" i="65"/>
  <c r="AB611" i="65"/>
  <c r="AB612" i="65"/>
  <c r="AB613" i="65"/>
  <c r="AB614" i="65"/>
  <c r="AB615" i="65"/>
  <c r="AB616" i="65"/>
  <c r="AB617" i="65"/>
  <c r="AB618" i="65"/>
  <c r="AB619" i="65"/>
  <c r="AB620" i="65"/>
  <c r="AB621" i="65"/>
  <c r="AB622" i="65"/>
  <c r="AB623" i="65"/>
  <c r="AB624" i="65"/>
  <c r="AB625" i="65"/>
  <c r="AB626" i="65"/>
  <c r="AB627" i="65"/>
  <c r="AB628" i="65"/>
  <c r="AB629" i="65"/>
  <c r="AB630" i="65"/>
  <c r="AB631" i="65"/>
  <c r="AB632" i="65"/>
  <c r="AB633" i="65"/>
  <c r="AB634" i="65"/>
  <c r="AB635" i="65"/>
  <c r="AB636" i="65"/>
  <c r="AB637" i="65"/>
  <c r="AB638" i="65"/>
  <c r="AB639" i="65"/>
  <c r="AB640" i="65"/>
  <c r="AB641" i="65"/>
  <c r="AB642" i="65"/>
  <c r="AB643" i="65"/>
  <c r="AB644" i="65"/>
  <c r="AB645" i="65"/>
  <c r="AB646" i="65"/>
  <c r="AB647" i="65"/>
  <c r="AB648" i="65"/>
  <c r="AB649" i="65"/>
  <c r="AB650" i="65"/>
  <c r="AB651" i="65"/>
  <c r="AB652" i="65"/>
  <c r="AB653" i="65"/>
  <c r="AB654" i="65"/>
  <c r="AB655" i="65"/>
  <c r="AB656" i="65"/>
  <c r="AB657" i="65"/>
  <c r="AB658" i="65"/>
  <c r="AB659" i="65"/>
  <c r="AB660" i="65"/>
  <c r="AB661" i="65"/>
  <c r="AB662" i="65"/>
  <c r="AB663" i="65"/>
  <c r="AB664" i="65"/>
  <c r="AB665" i="65"/>
  <c r="AB666" i="65"/>
  <c r="AB667" i="65"/>
  <c r="AB668" i="65"/>
  <c r="AB669" i="65"/>
  <c r="AB670" i="65"/>
  <c r="AB671" i="65"/>
  <c r="AB672" i="65"/>
  <c r="AB673" i="65"/>
  <c r="AB674" i="65"/>
  <c r="AB675" i="65"/>
  <c r="AB676" i="65"/>
  <c r="AB677" i="65"/>
  <c r="AB678" i="65"/>
  <c r="AB679" i="65"/>
  <c r="AB680" i="65"/>
  <c r="AB681" i="65"/>
  <c r="AB682" i="65"/>
  <c r="AB683" i="65"/>
  <c r="AB684" i="65"/>
  <c r="AB685" i="65"/>
  <c r="AB686" i="65"/>
  <c r="AB687" i="65"/>
  <c r="AB688" i="65"/>
  <c r="AB689" i="65"/>
  <c r="AB690" i="65"/>
  <c r="AB691" i="65"/>
  <c r="AB692" i="65"/>
  <c r="AB693" i="65"/>
  <c r="AB694" i="65"/>
  <c r="AB695" i="65"/>
  <c r="AB696" i="65"/>
  <c r="AB697" i="65"/>
  <c r="AB698" i="65"/>
  <c r="AB699" i="65"/>
  <c r="AB700" i="65"/>
  <c r="AB701" i="65"/>
  <c r="AB702" i="65"/>
  <c r="AB703" i="65"/>
  <c r="AB704" i="65"/>
  <c r="AB705" i="65"/>
  <c r="AB706" i="65"/>
  <c r="AB707" i="65"/>
  <c r="AB708" i="65"/>
  <c r="AB709" i="65"/>
  <c r="AB710" i="65"/>
  <c r="AB711" i="65"/>
  <c r="AB712" i="65"/>
  <c r="AB713" i="65"/>
  <c r="AB714" i="65"/>
  <c r="AB715" i="65"/>
  <c r="AB716" i="65"/>
  <c r="AB717" i="65"/>
  <c r="AB718" i="65"/>
  <c r="AB719" i="65"/>
  <c r="AB720" i="65"/>
  <c r="AB721" i="65"/>
  <c r="AB722" i="65"/>
  <c r="AB723" i="65"/>
  <c r="AB724" i="65"/>
  <c r="AB725" i="65"/>
  <c r="AB726" i="65"/>
  <c r="AB727" i="65"/>
  <c r="AB728" i="65"/>
  <c r="AB729" i="65"/>
  <c r="AB730" i="65"/>
  <c r="AB731" i="65"/>
  <c r="AB732" i="65"/>
  <c r="AB733" i="65"/>
  <c r="AB734" i="65"/>
  <c r="AB735" i="65"/>
  <c r="AB736" i="65"/>
  <c r="AB737" i="65"/>
  <c r="AB738" i="65"/>
  <c r="AB739" i="65"/>
  <c r="AB740" i="65"/>
  <c r="AB741" i="65"/>
  <c r="AB742" i="65"/>
  <c r="AB743" i="65"/>
  <c r="AB744" i="65"/>
  <c r="AB745" i="65"/>
  <c r="AB746" i="65"/>
  <c r="AB747" i="65"/>
  <c r="AB748" i="65"/>
  <c r="AB749" i="65"/>
  <c r="AB750" i="65"/>
  <c r="AB751" i="65"/>
  <c r="AB752" i="65"/>
  <c r="AB753" i="65"/>
  <c r="AB754" i="65"/>
  <c r="AB755" i="65"/>
  <c r="AB756" i="65"/>
  <c r="AB757" i="65"/>
  <c r="AB758" i="65"/>
  <c r="AB759" i="65"/>
  <c r="AB760" i="65"/>
  <c r="AB761" i="65"/>
  <c r="AB762" i="65"/>
  <c r="AB763" i="65"/>
  <c r="AB764" i="65"/>
  <c r="AB765" i="65"/>
  <c r="AB766" i="65"/>
  <c r="AB767" i="65"/>
  <c r="AB768" i="65"/>
  <c r="AB769" i="65"/>
  <c r="AB770" i="65"/>
  <c r="AB771" i="65"/>
  <c r="AB772" i="65"/>
  <c r="AB773" i="65"/>
  <c r="AB774" i="65"/>
  <c r="AB775" i="65"/>
  <c r="AB776" i="65"/>
  <c r="AB777" i="65"/>
  <c r="AB778" i="65"/>
  <c r="AB779" i="65"/>
  <c r="AB780" i="65"/>
  <c r="AB781" i="65"/>
  <c r="AB782" i="65"/>
  <c r="AB783" i="65"/>
  <c r="AB784" i="65"/>
  <c r="AB785" i="65"/>
  <c r="AB786" i="65"/>
  <c r="AB787" i="65"/>
  <c r="AB788" i="65"/>
  <c r="AB789" i="65"/>
  <c r="AB790" i="65"/>
  <c r="AB791" i="65"/>
  <c r="AB792" i="65"/>
  <c r="AB793" i="65"/>
  <c r="AB794" i="65"/>
  <c r="AB795" i="65"/>
  <c r="AB796" i="65"/>
  <c r="AB797" i="65"/>
  <c r="AB798" i="65"/>
  <c r="AB799" i="65"/>
  <c r="AB800" i="65"/>
  <c r="AB801" i="65"/>
  <c r="AB802" i="65"/>
  <c r="AB803" i="65"/>
  <c r="AB804" i="65"/>
  <c r="AB805" i="65"/>
  <c r="AB806" i="65"/>
  <c r="AB807" i="65"/>
  <c r="AB808" i="65"/>
  <c r="AB809" i="65"/>
  <c r="AB810" i="65"/>
  <c r="AB811" i="65"/>
  <c r="AB812" i="65"/>
  <c r="AB813" i="65"/>
  <c r="AB814" i="65"/>
  <c r="AB815" i="65"/>
  <c r="AB816" i="65"/>
  <c r="AB817" i="65"/>
  <c r="AB818" i="65"/>
  <c r="AB819" i="65"/>
  <c r="AB820" i="65"/>
  <c r="AB821" i="65"/>
  <c r="AB822" i="65"/>
  <c r="AB823" i="65"/>
  <c r="AB824" i="65"/>
  <c r="AB825" i="65"/>
  <c r="AB826" i="65"/>
  <c r="AB827" i="65"/>
  <c r="AB828" i="65"/>
  <c r="AB829" i="65"/>
  <c r="AB830" i="65"/>
  <c r="AB831" i="65"/>
  <c r="AB832" i="65"/>
  <c r="AB833" i="65"/>
  <c r="AB834" i="65"/>
  <c r="AB835" i="65"/>
  <c r="AB836" i="65"/>
  <c r="AB837" i="65"/>
  <c r="AB838" i="65"/>
  <c r="AB839" i="65"/>
  <c r="AB840" i="65"/>
  <c r="AB841" i="65"/>
  <c r="AB842" i="65"/>
  <c r="AB843" i="65"/>
  <c r="AB844" i="65"/>
  <c r="AB845" i="65"/>
  <c r="AB846" i="65"/>
  <c r="AB847" i="65"/>
  <c r="AB848" i="65"/>
  <c r="AB849" i="65"/>
  <c r="AB850" i="65"/>
  <c r="AB851" i="65"/>
  <c r="AB852" i="65"/>
  <c r="AB853" i="65"/>
  <c r="AB854" i="65"/>
  <c r="AB855" i="65"/>
  <c r="AB856" i="65"/>
  <c r="AB857" i="65"/>
  <c r="AB858" i="65"/>
  <c r="AB859" i="65"/>
  <c r="AB860" i="65"/>
  <c r="AB861" i="65"/>
  <c r="AB862" i="65"/>
  <c r="AB863" i="65"/>
  <c r="AB864" i="65"/>
  <c r="AB865" i="65"/>
  <c r="AB866" i="65"/>
  <c r="AB867" i="65"/>
  <c r="AB868" i="65"/>
  <c r="AB869" i="65"/>
  <c r="AB870" i="65"/>
  <c r="AB871" i="65"/>
  <c r="AB872" i="65"/>
  <c r="AB873" i="65"/>
  <c r="AB874" i="65"/>
  <c r="AB875" i="65"/>
  <c r="AB876" i="65"/>
  <c r="AB877" i="65"/>
  <c r="AB878" i="65"/>
  <c r="AB879" i="65"/>
  <c r="AB880" i="65"/>
  <c r="AB881" i="65"/>
  <c r="AB882" i="65"/>
  <c r="AB883" i="65"/>
  <c r="AB884" i="65"/>
  <c r="AB885" i="65"/>
  <c r="AB886" i="65"/>
  <c r="AB887" i="65"/>
  <c r="AB888" i="65"/>
  <c r="AB889" i="65"/>
  <c r="AB890" i="65"/>
  <c r="AB891" i="65"/>
  <c r="AB892" i="65"/>
  <c r="AB893" i="65"/>
  <c r="AB894" i="65"/>
  <c r="AB895" i="65"/>
  <c r="AB896" i="65"/>
  <c r="AB897" i="65"/>
  <c r="AB898" i="65"/>
  <c r="AB899" i="65"/>
  <c r="AB900" i="65"/>
  <c r="AB901" i="65"/>
  <c r="AB902" i="65"/>
  <c r="AB903" i="65"/>
  <c r="AB904" i="65"/>
  <c r="AB905" i="65"/>
  <c r="AB906" i="65"/>
  <c r="AB907" i="65"/>
  <c r="AB908" i="65"/>
  <c r="AB909" i="65"/>
  <c r="AB910" i="65"/>
  <c r="AB911" i="65"/>
  <c r="AB912" i="65"/>
  <c r="AB913" i="65"/>
  <c r="AB914" i="65"/>
  <c r="AB915" i="65"/>
  <c r="AB916" i="65"/>
  <c r="AB917" i="65"/>
  <c r="AB918" i="65"/>
  <c r="AB919" i="65"/>
  <c r="AB920" i="65"/>
  <c r="AB921" i="65"/>
  <c r="AB922" i="65"/>
  <c r="AB923" i="65"/>
  <c r="AB924" i="65"/>
  <c r="AB925" i="65"/>
  <c r="AB926" i="65"/>
  <c r="AB927" i="65"/>
  <c r="AB928" i="65"/>
  <c r="AB929" i="65"/>
  <c r="AB930" i="65"/>
  <c r="AB931" i="65"/>
  <c r="AB932" i="65"/>
  <c r="AB933" i="65"/>
  <c r="AB934" i="65"/>
  <c r="AB935" i="65"/>
  <c r="AB936" i="65"/>
  <c r="AB937" i="65"/>
  <c r="AB938" i="65"/>
  <c r="AB939" i="65"/>
  <c r="AB940" i="65"/>
  <c r="AB941" i="65"/>
  <c r="AB942" i="65"/>
  <c r="AB943" i="65"/>
  <c r="AB944" i="65"/>
  <c r="AB945" i="65"/>
  <c r="AB946" i="65"/>
  <c r="AB947" i="65"/>
  <c r="AB948" i="65"/>
  <c r="AB949" i="65"/>
  <c r="AB950" i="65"/>
  <c r="AB951" i="65"/>
  <c r="AB952" i="65"/>
  <c r="AB953" i="65"/>
  <c r="AB954" i="65"/>
  <c r="AB955" i="65"/>
  <c r="AB956" i="65"/>
  <c r="AB957" i="65"/>
  <c r="AB958" i="65"/>
  <c r="AB959" i="65"/>
  <c r="AB960" i="65"/>
  <c r="AB961" i="65"/>
  <c r="AB962" i="65"/>
  <c r="AB963" i="65"/>
  <c r="AB964" i="65"/>
  <c r="AB965" i="65"/>
  <c r="AB966" i="65"/>
  <c r="AB967" i="65"/>
  <c r="AB968" i="65"/>
  <c r="AB969" i="65"/>
  <c r="AB970" i="65"/>
  <c r="AB971" i="65"/>
  <c r="AB972" i="65"/>
  <c r="AB973" i="65"/>
  <c r="AB974" i="65"/>
  <c r="AB975" i="65"/>
  <c r="AB976" i="65"/>
  <c r="AB977" i="65"/>
  <c r="AB978" i="65"/>
  <c r="AB979" i="65"/>
  <c r="AB980" i="65"/>
  <c r="AB981" i="65"/>
  <c r="AB982" i="65"/>
  <c r="AB983" i="65"/>
  <c r="AB984" i="65"/>
  <c r="AB985" i="65"/>
  <c r="AB986" i="65"/>
  <c r="AB987" i="65"/>
  <c r="AB988" i="65"/>
  <c r="AB989" i="65"/>
  <c r="AB990" i="65"/>
  <c r="AB991" i="65"/>
  <c r="AB992" i="65"/>
  <c r="AB993" i="65"/>
  <c r="AB994" i="65"/>
  <c r="AB995" i="65"/>
  <c r="AB996" i="65"/>
  <c r="AB997" i="65"/>
  <c r="AB998" i="65"/>
  <c r="AB999" i="65"/>
  <c r="AB1000" i="65"/>
  <c r="AB1001" i="65"/>
  <c r="AB1002" i="65"/>
  <c r="AB1003" i="65"/>
  <c r="AB1004" i="65"/>
  <c r="AB1005" i="65"/>
  <c r="AB1006" i="65"/>
  <c r="AB1007" i="65"/>
  <c r="AB1008" i="65"/>
  <c r="AB1009" i="65"/>
  <c r="AB1010" i="65"/>
  <c r="AB1011" i="65"/>
  <c r="AB1012" i="65"/>
  <c r="AB1013" i="65"/>
  <c r="AB1014" i="65"/>
  <c r="AB1015" i="65"/>
  <c r="AB1016" i="65"/>
  <c r="AB1017" i="65"/>
  <c r="AB1018" i="65"/>
  <c r="AB1019" i="65"/>
  <c r="AB1020" i="65"/>
  <c r="AB1021" i="65"/>
  <c r="AB1022" i="65"/>
  <c r="AB1023" i="65"/>
  <c r="AB1024" i="65"/>
  <c r="AB1025" i="65"/>
  <c r="AB1026" i="65"/>
  <c r="AB1027" i="65"/>
  <c r="AB1028" i="65"/>
  <c r="AB1029" i="65"/>
  <c r="AB1030" i="65"/>
  <c r="AB1031" i="65"/>
  <c r="AB1032" i="65"/>
  <c r="AB1033" i="65"/>
  <c r="AB1034" i="65"/>
  <c r="AB1035" i="65"/>
  <c r="AB1036" i="65"/>
  <c r="AB1037" i="65"/>
  <c r="AB1038" i="65"/>
  <c r="AB1039" i="65"/>
  <c r="AB1040" i="65"/>
  <c r="AB1041" i="65"/>
  <c r="AB1042" i="65"/>
  <c r="AB1043" i="65"/>
  <c r="AB1044" i="65"/>
  <c r="AB1045" i="65"/>
  <c r="AB1046" i="65"/>
  <c r="AB1047" i="65"/>
  <c r="AB1048" i="65"/>
  <c r="AB1049" i="65"/>
  <c r="AB1050" i="65"/>
  <c r="AB1051" i="65"/>
  <c r="AB1052" i="65"/>
  <c r="AB1053" i="65"/>
  <c r="AB1054" i="65"/>
  <c r="AB1055" i="65"/>
  <c r="AB1056" i="65"/>
  <c r="AB1057" i="65"/>
  <c r="AB1058" i="65"/>
  <c r="AB1059" i="65"/>
  <c r="AB1060" i="65"/>
  <c r="AB1061" i="65"/>
  <c r="AB1062" i="65"/>
  <c r="AB1063" i="65"/>
  <c r="AB1064" i="65"/>
  <c r="AB1065" i="65"/>
  <c r="AB1066" i="65"/>
  <c r="AB1067" i="65"/>
  <c r="AB1068" i="65"/>
  <c r="AB1069" i="65"/>
  <c r="AB1070" i="65"/>
  <c r="AB1071" i="65"/>
  <c r="AB1072" i="65"/>
  <c r="AB1073" i="65"/>
  <c r="AB1074" i="65"/>
  <c r="AB1075" i="65"/>
  <c r="AB1076" i="65"/>
  <c r="AB1077" i="65"/>
  <c r="AB1078" i="65"/>
  <c r="AB1079" i="65"/>
  <c r="AB1080" i="65"/>
  <c r="AB1081" i="65"/>
  <c r="AB1082" i="65"/>
  <c r="AB1083" i="65"/>
  <c r="AB1084" i="65"/>
  <c r="AB1085" i="65"/>
  <c r="AB1086" i="65"/>
  <c r="AB1087" i="65"/>
  <c r="AB1088" i="65"/>
  <c r="AB1089" i="65"/>
  <c r="AB1090" i="65"/>
  <c r="AB1091" i="65"/>
  <c r="AB1092" i="65"/>
  <c r="AB1093" i="65"/>
  <c r="AB1094" i="65"/>
  <c r="AB1095" i="65"/>
  <c r="AB1096" i="65"/>
  <c r="AB1097" i="65"/>
  <c r="AB1098" i="65"/>
  <c r="AB1099" i="65"/>
  <c r="AB1100" i="65"/>
  <c r="AB1101" i="65"/>
  <c r="AB1102" i="65"/>
  <c r="AB1103" i="65"/>
  <c r="AB1104" i="65"/>
  <c r="AB1105" i="65"/>
  <c r="AB1106" i="65"/>
  <c r="AB1107" i="65"/>
  <c r="AB1108" i="65"/>
  <c r="AB1109" i="65"/>
  <c r="AB1110" i="65"/>
  <c r="AB1111" i="65"/>
  <c r="AB1112" i="65"/>
  <c r="AB1113" i="65"/>
  <c r="AB1114" i="65"/>
  <c r="AB1115" i="65"/>
  <c r="AB1116" i="65"/>
  <c r="AB1117" i="65"/>
  <c r="AB1118" i="65"/>
  <c r="AB1119" i="65"/>
  <c r="AB1120" i="65"/>
  <c r="AB1121" i="65"/>
  <c r="AB1122" i="65"/>
  <c r="AB1123" i="65"/>
  <c r="AB1124" i="65"/>
  <c r="AB1125" i="65"/>
  <c r="AB1126" i="65"/>
  <c r="AB1127" i="65"/>
  <c r="AB1128" i="65"/>
  <c r="AB1129" i="65"/>
  <c r="AB1130" i="65"/>
  <c r="AB1131" i="65"/>
  <c r="AB1132" i="65"/>
  <c r="AB1133" i="65"/>
  <c r="AB1134" i="65"/>
  <c r="AB1135" i="65"/>
  <c r="AB1136" i="65"/>
  <c r="AB1137" i="65"/>
  <c r="AB1138" i="65"/>
  <c r="AB1139" i="65"/>
  <c r="AB1140" i="65"/>
  <c r="AB1141" i="65"/>
  <c r="AB1142" i="65"/>
  <c r="AB1143" i="65"/>
  <c r="AB1144" i="65"/>
  <c r="AB1145" i="65"/>
  <c r="AB1146" i="65"/>
  <c r="AB1147" i="65"/>
  <c r="AB1148" i="65"/>
  <c r="AB1149" i="65"/>
  <c r="AB1150" i="65"/>
  <c r="AB1151" i="65"/>
  <c r="AB1152" i="65"/>
  <c r="AB1153" i="65"/>
  <c r="AB1154" i="65"/>
  <c r="AB1155" i="65"/>
  <c r="AB1156" i="65"/>
  <c r="AB1157" i="65"/>
  <c r="AB1158" i="65"/>
  <c r="AB1159" i="65"/>
  <c r="AB1160" i="65"/>
  <c r="AB1161" i="65"/>
  <c r="AB1162" i="65"/>
  <c r="AB1163" i="65"/>
  <c r="AB1164" i="65"/>
  <c r="AB1165" i="65"/>
  <c r="AB1166" i="65"/>
  <c r="AB1167" i="65"/>
  <c r="AB1168" i="65"/>
  <c r="AB1169" i="65"/>
  <c r="AB1170" i="65"/>
  <c r="AB1171" i="65"/>
  <c r="AB1172" i="65"/>
  <c r="AB1173" i="65"/>
  <c r="AB1174" i="65"/>
  <c r="AB1175" i="65"/>
  <c r="AB1176" i="65"/>
  <c r="AB1177" i="65"/>
  <c r="AB1178" i="65"/>
  <c r="AB1179" i="65"/>
  <c r="AB1180" i="65"/>
  <c r="AB1181" i="65"/>
  <c r="AB1182" i="65"/>
  <c r="AB1183" i="65"/>
  <c r="AB1184" i="65"/>
  <c r="AB1185" i="65"/>
  <c r="AB1186" i="65"/>
  <c r="AB1187" i="65"/>
  <c r="AB1188" i="65"/>
  <c r="AB1189" i="65"/>
  <c r="AB1190" i="65"/>
  <c r="AB1191" i="65"/>
  <c r="AB1192" i="65"/>
  <c r="AB1193" i="65"/>
  <c r="AB1194" i="65"/>
  <c r="AB1195" i="65"/>
  <c r="AB1196" i="65"/>
  <c r="AB1197" i="65"/>
  <c r="AB1198" i="65"/>
  <c r="AB1199" i="65"/>
  <c r="AB1200" i="65"/>
  <c r="AB1201" i="65"/>
  <c r="AB1202" i="65"/>
  <c r="AB1203" i="65"/>
  <c r="AB1204" i="65"/>
  <c r="AB1205" i="65"/>
  <c r="AB1206" i="65"/>
  <c r="AB1207" i="65"/>
  <c r="AB1208" i="65"/>
  <c r="AB1209" i="65"/>
  <c r="AB1210" i="65"/>
  <c r="AB1211" i="65"/>
  <c r="AB1212" i="65"/>
  <c r="AB1213" i="65"/>
  <c r="AB1214" i="65"/>
  <c r="AB1215" i="65"/>
  <c r="AB1216" i="65"/>
  <c r="AB1217" i="65"/>
  <c r="AB1218" i="65"/>
  <c r="AB1219" i="65"/>
  <c r="AB1220" i="65"/>
  <c r="AB1221" i="65"/>
  <c r="AB1222" i="65"/>
  <c r="AB1223" i="65"/>
  <c r="AB1224" i="65"/>
  <c r="AB1225" i="65"/>
  <c r="AB1226" i="65"/>
  <c r="AB1227" i="65"/>
  <c r="AB1228" i="65"/>
  <c r="AB1229" i="65"/>
  <c r="AB1230" i="65"/>
  <c r="AB1231" i="65"/>
  <c r="AB1232" i="65"/>
  <c r="AB1233" i="65"/>
  <c r="AB1234" i="65"/>
  <c r="AB1235" i="65"/>
  <c r="AB1236" i="65"/>
  <c r="AB1237" i="65"/>
  <c r="AB1238" i="65"/>
  <c r="AB1239" i="65"/>
  <c r="AB1240" i="65"/>
  <c r="AB1241" i="65"/>
  <c r="AB1242" i="65"/>
  <c r="AB1243" i="65"/>
  <c r="AB1244" i="65"/>
  <c r="AB1245" i="65"/>
  <c r="AB1246" i="65"/>
  <c r="AB1247" i="65"/>
  <c r="AB1248" i="65"/>
  <c r="AB1249" i="65"/>
  <c r="AB1250" i="65"/>
  <c r="AB1251" i="65"/>
  <c r="AB1252" i="65"/>
  <c r="AB1253" i="65"/>
  <c r="AB1254" i="65"/>
  <c r="P8" i="66"/>
  <c r="Q17" i="66"/>
  <c r="T17" i="66" s="1"/>
  <c r="R17" i="66"/>
  <c r="U17" i="66" s="1"/>
  <c r="Q18" i="66"/>
  <c r="T18" i="66" s="1"/>
  <c r="R18" i="66"/>
  <c r="Q19" i="66"/>
  <c r="R19" i="66"/>
  <c r="Q20" i="66"/>
  <c r="R20" i="66"/>
  <c r="U20" i="66" s="1"/>
  <c r="Q21" i="66"/>
  <c r="T21" i="66" s="1"/>
  <c r="R21" i="66"/>
  <c r="U21" i="66" s="1"/>
  <c r="Q22" i="66"/>
  <c r="T22" i="66" s="1"/>
  <c r="R22" i="66"/>
  <c r="Q23" i="66"/>
  <c r="R23" i="66"/>
  <c r="P23" i="66"/>
  <c r="P22" i="66"/>
  <c r="P21" i="66"/>
  <c r="P20" i="66"/>
  <c r="P19" i="66"/>
  <c r="P18" i="66"/>
  <c r="Q15" i="66"/>
  <c r="R15" i="66"/>
  <c r="Q14" i="66"/>
  <c r="R14" i="66"/>
  <c r="P14" i="66"/>
  <c r="Q13" i="66"/>
  <c r="R13" i="66"/>
  <c r="P13" i="66"/>
  <c r="Q12" i="66"/>
  <c r="R12" i="66"/>
  <c r="P12" i="66"/>
  <c r="Q11" i="66"/>
  <c r="R11" i="66"/>
  <c r="P11" i="66"/>
  <c r="Q10" i="66"/>
  <c r="R10" i="66"/>
  <c r="P10" i="66"/>
  <c r="P17" i="66"/>
  <c r="R16" i="66"/>
  <c r="Q16" i="66"/>
  <c r="P16" i="66"/>
  <c r="C18" i="66" s="1"/>
  <c r="I7" i="66" s="1"/>
  <c r="R8" i="66"/>
  <c r="Q8" i="66"/>
  <c r="R7" i="62"/>
  <c r="Q7" i="62"/>
  <c r="P7" i="62"/>
  <c r="R16" i="62"/>
  <c r="Q16" i="62"/>
  <c r="P16" i="62"/>
  <c r="R21" i="57"/>
  <c r="U21" i="57" s="1"/>
  <c r="Q21" i="57"/>
  <c r="T21" i="57" s="1"/>
  <c r="P21" i="57"/>
  <c r="R15" i="57"/>
  <c r="Q15" i="57"/>
  <c r="P15" i="57"/>
  <c r="C17" i="57" s="1"/>
  <c r="I9" i="57" s="1"/>
  <c r="R14" i="57"/>
  <c r="Q14" i="57"/>
  <c r="R8" i="57"/>
  <c r="Q8" i="57"/>
  <c r="C8" i="57" s="1"/>
  <c r="O19" i="66" l="1"/>
  <c r="S19" i="66"/>
  <c r="C8" i="66"/>
  <c r="S15" i="66"/>
  <c r="T20" i="66"/>
  <c r="O17" i="66"/>
  <c r="S17" i="66"/>
  <c r="U23" i="66"/>
  <c r="U19" i="66"/>
  <c r="S20" i="66"/>
  <c r="O20" i="66"/>
  <c r="T23" i="66"/>
  <c r="T19" i="66"/>
  <c r="S21" i="66"/>
  <c r="O21" i="66"/>
  <c r="S22" i="66"/>
  <c r="O22" i="66"/>
  <c r="O18" i="66"/>
  <c r="S18" i="66"/>
  <c r="U22" i="66"/>
  <c r="U18" i="66"/>
  <c r="S21" i="57"/>
  <c r="O21" i="57"/>
  <c r="S23" i="66"/>
  <c r="O23" i="66"/>
  <c r="F7" i="62"/>
  <c r="F35" i="66"/>
  <c r="J8" i="66"/>
  <c r="K8" i="66" s="1"/>
  <c r="F32" i="66"/>
  <c r="F34" i="66"/>
  <c r="G33" i="66"/>
  <c r="G34" i="66"/>
  <c r="F36" i="66"/>
  <c r="G37" i="66"/>
  <c r="G35" i="66"/>
  <c r="G32" i="66"/>
  <c r="F37" i="66"/>
  <c r="F33" i="66"/>
  <c r="J10" i="66"/>
  <c r="J9" i="66"/>
  <c r="J11" i="66"/>
  <c r="J14" i="66"/>
  <c r="J13" i="66"/>
  <c r="J12" i="66"/>
  <c r="T58" i="66"/>
  <c r="U58" i="66"/>
  <c r="R48" i="82" l="1"/>
  <c r="R47" i="82"/>
  <c r="R46" i="82"/>
  <c r="R45" i="82"/>
  <c r="C45" i="82"/>
  <c r="R28" i="82"/>
  <c r="R27" i="82"/>
  <c r="C27" i="82"/>
  <c r="C26" i="82"/>
  <c r="C25" i="82"/>
  <c r="R7" i="82"/>
  <c r="C5" i="82"/>
  <c r="R8" i="82"/>
  <c r="R26" i="82"/>
  <c r="R25" i="82"/>
  <c r="R6" i="82"/>
  <c r="R5" i="82"/>
  <c r="C47" i="82"/>
  <c r="C46" i="82"/>
  <c r="C7" i="82"/>
  <c r="C6" i="82"/>
  <c r="N50" i="82" l="1"/>
  <c r="O50" i="82" s="1"/>
  <c r="N52" i="82"/>
  <c r="O52" i="82" s="1"/>
  <c r="N51" i="82"/>
  <c r="O51" i="82" s="1"/>
  <c r="N10" i="82"/>
  <c r="O10" i="82" s="1"/>
  <c r="N35" i="82"/>
  <c r="O35" i="82" s="1"/>
  <c r="N31" i="82"/>
  <c r="O31" i="82" s="1"/>
  <c r="N39" i="82"/>
  <c r="O39" i="82" s="1"/>
  <c r="N34" i="82"/>
  <c r="O34" i="82" s="1"/>
  <c r="N32" i="82"/>
  <c r="O32" i="82" s="1"/>
  <c r="N37" i="82"/>
  <c r="O37" i="82" s="1"/>
  <c r="N36" i="82"/>
  <c r="O36" i="82" s="1"/>
  <c r="N38" i="82"/>
  <c r="O38" i="82" s="1"/>
  <c r="N33" i="82"/>
  <c r="O33" i="82" s="1"/>
  <c r="N30" i="82"/>
  <c r="O30" i="82" s="1"/>
  <c r="N21" i="82"/>
  <c r="O21" i="82" s="1"/>
  <c r="N20" i="82"/>
  <c r="O20" i="82" s="1"/>
  <c r="N13" i="82"/>
  <c r="O13" i="82" s="1"/>
  <c r="N19" i="82"/>
  <c r="O19" i="82" s="1"/>
  <c r="N12" i="82"/>
  <c r="O12" i="82" s="1"/>
  <c r="N14" i="82"/>
  <c r="O14" i="82" s="1"/>
  <c r="N18" i="82"/>
  <c r="O18" i="82" s="1"/>
  <c r="N11" i="82"/>
  <c r="O11" i="82" s="1"/>
  <c r="N17" i="82"/>
  <c r="O17" i="82" s="1"/>
  <c r="N15" i="82"/>
  <c r="O15" i="82" s="1"/>
  <c r="N16" i="82"/>
  <c r="O16" i="82" s="1"/>
  <c r="C25" i="70"/>
  <c r="M55" i="70"/>
  <c r="N53" i="70"/>
  <c r="S42" i="70"/>
  <c r="S41" i="70"/>
  <c r="F27" i="70"/>
  <c r="R15" i="70"/>
  <c r="Q15" i="70"/>
  <c r="P15" i="70"/>
  <c r="G15" i="70" s="1"/>
  <c r="R14" i="70"/>
  <c r="Q14" i="70"/>
  <c r="P14" i="70"/>
  <c r="G14" i="70" s="1"/>
  <c r="R13" i="70"/>
  <c r="Q13" i="70"/>
  <c r="P13" i="70"/>
  <c r="G13" i="70" s="1"/>
  <c r="R12" i="70"/>
  <c r="Q12" i="70"/>
  <c r="P12" i="70"/>
  <c r="R11" i="70"/>
  <c r="Q11" i="70"/>
  <c r="P11" i="70"/>
  <c r="Q16" i="70"/>
  <c r="R16" i="70"/>
  <c r="P16" i="70"/>
  <c r="H7" i="70"/>
  <c r="P9" i="70"/>
  <c r="Q9" i="70"/>
  <c r="R9" i="70"/>
  <c r="P10" i="70"/>
  <c r="Q10" i="70"/>
  <c r="R10" i="70"/>
  <c r="Q8" i="70"/>
  <c r="R8" i="70"/>
  <c r="P8" i="70"/>
  <c r="C6" i="70"/>
  <c r="G8" i="70" l="1"/>
  <c r="G9" i="70"/>
  <c r="G12" i="70"/>
  <c r="G10" i="70"/>
  <c r="G11" i="70"/>
  <c r="T41" i="70"/>
  <c r="T40" i="70"/>
  <c r="O42" i="70"/>
  <c r="O40" i="70"/>
  <c r="O41" i="70"/>
  <c r="N42" i="70"/>
  <c r="C30" i="82"/>
  <c r="B30" i="82" s="1"/>
  <c r="C15" i="82"/>
  <c r="C20" i="82"/>
  <c r="B20" i="82" s="1"/>
  <c r="C11" i="82"/>
  <c r="C12" i="82"/>
  <c r="B12" i="82" s="1"/>
  <c r="C18" i="82"/>
  <c r="B18" i="82" s="1"/>
  <c r="C17" i="82"/>
  <c r="B17" i="82" s="1"/>
  <c r="C19" i="82"/>
  <c r="C16" i="82"/>
  <c r="B16" i="82" s="1"/>
  <c r="C21" i="82"/>
  <c r="B21" i="82" s="1"/>
  <c r="D21" i="82" s="1"/>
  <c r="C10" i="82"/>
  <c r="C13" i="82"/>
  <c r="C14" i="82"/>
  <c r="B14" i="82" s="1"/>
  <c r="C51" i="82"/>
  <c r="B51" i="82" s="1"/>
  <c r="C52" i="82"/>
  <c r="B52" i="82" s="1"/>
  <c r="C50" i="82"/>
  <c r="C32" i="82"/>
  <c r="B32" i="82" s="1"/>
  <c r="C33" i="82"/>
  <c r="B33" i="82" s="1"/>
  <c r="C31" i="82"/>
  <c r="B31" i="82" s="1"/>
  <c r="C39" i="82"/>
  <c r="B39" i="82" s="1"/>
  <c r="C34" i="82"/>
  <c r="B34" i="82" s="1"/>
  <c r="C35" i="82"/>
  <c r="B35" i="82" s="1"/>
  <c r="C36" i="82"/>
  <c r="B36" i="82" s="1"/>
  <c r="C37" i="82"/>
  <c r="B37" i="82" s="1"/>
  <c r="C38" i="82"/>
  <c r="B38" i="82" s="1"/>
  <c r="O55" i="70"/>
  <c r="O54" i="70"/>
  <c r="O53" i="70"/>
  <c r="H42" i="70"/>
  <c r="S40" i="70"/>
  <c r="U27" i="70"/>
  <c r="T28" i="70"/>
  <c r="S29" i="70"/>
  <c r="G40" i="70"/>
  <c r="I42" i="70"/>
  <c r="U40" i="70"/>
  <c r="U41" i="70"/>
  <c r="T42" i="70"/>
  <c r="N55" i="70"/>
  <c r="L28" i="70"/>
  <c r="U42" i="70"/>
  <c r="N54" i="70"/>
  <c r="N41" i="70"/>
  <c r="M53" i="70"/>
  <c r="U28" i="70"/>
  <c r="F28" i="70"/>
  <c r="F29" i="70"/>
  <c r="L27" i="70"/>
  <c r="K28" i="70"/>
  <c r="H40" i="70"/>
  <c r="G41" i="70"/>
  <c r="M54" i="70"/>
  <c r="G28" i="70"/>
  <c r="M27" i="70"/>
  <c r="I40" i="70"/>
  <c r="R27" i="70"/>
  <c r="M28" i="70"/>
  <c r="L29" i="70"/>
  <c r="M40" i="70"/>
  <c r="I41" i="70"/>
  <c r="G27" i="70"/>
  <c r="U29" i="70"/>
  <c r="K29" i="70"/>
  <c r="H41" i="70"/>
  <c r="S27" i="70"/>
  <c r="R28" i="70"/>
  <c r="M29" i="70"/>
  <c r="M41" i="70"/>
  <c r="K27" i="70"/>
  <c r="G42" i="70"/>
  <c r="T27" i="70"/>
  <c r="S28" i="70"/>
  <c r="R29" i="70"/>
  <c r="M42" i="70"/>
  <c r="N40" i="70"/>
  <c r="T29" i="70"/>
  <c r="G29" i="70"/>
  <c r="S8" i="70"/>
  <c r="O8" i="70"/>
  <c r="O10" i="70"/>
  <c r="O9" i="70"/>
  <c r="C58" i="68"/>
  <c r="B57" i="68"/>
  <c r="B41" i="68"/>
  <c r="B25" i="68"/>
  <c r="B53" i="62"/>
  <c r="B39" i="62"/>
  <c r="B25" i="62"/>
  <c r="P7" i="68"/>
  <c r="C6" i="68"/>
  <c r="B72" i="66"/>
  <c r="B71" i="66"/>
  <c r="B30" i="66"/>
  <c r="B29" i="66"/>
  <c r="B51" i="66"/>
  <c r="B50" i="66"/>
  <c r="C6" i="66"/>
  <c r="C54" i="62"/>
  <c r="B55" i="62"/>
  <c r="C40" i="62"/>
  <c r="B41" i="62"/>
  <c r="B27" i="62"/>
  <c r="C26" i="62"/>
  <c r="C6" i="62"/>
  <c r="B66" i="57"/>
  <c r="B65" i="57"/>
  <c r="B47" i="57"/>
  <c r="B46" i="57"/>
  <c r="N15" i="57"/>
  <c r="N8" i="57"/>
  <c r="B28" i="57"/>
  <c r="B27" i="57"/>
  <c r="P9" i="57"/>
  <c r="C6" i="57"/>
  <c r="C61" i="52"/>
  <c r="D5" i="52"/>
  <c r="C6" i="49"/>
  <c r="O6" i="81"/>
  <c r="O5" i="81"/>
  <c r="B21" i="80"/>
  <c r="N6" i="80"/>
  <c r="N5" i="80"/>
  <c r="N6" i="26"/>
  <c r="B24" i="26"/>
  <c r="S9" i="57" l="1"/>
  <c r="B10" i="82"/>
  <c r="C22" i="82"/>
  <c r="G12" i="82"/>
  <c r="J12" i="82"/>
  <c r="D12" i="82"/>
  <c r="F12" i="82"/>
  <c r="E12" i="82"/>
  <c r="K12" i="82"/>
  <c r="H12" i="82"/>
  <c r="L12" i="82"/>
  <c r="I12" i="82"/>
  <c r="I39" i="82"/>
  <c r="L39" i="82"/>
  <c r="D39" i="82"/>
  <c r="J39" i="82"/>
  <c r="F39" i="82"/>
  <c r="E39" i="82"/>
  <c r="H39" i="82"/>
  <c r="K39" i="82"/>
  <c r="G39" i="82"/>
  <c r="G20" i="82"/>
  <c r="J20" i="82"/>
  <c r="F20" i="82"/>
  <c r="I20" i="82"/>
  <c r="H20" i="82"/>
  <c r="K20" i="82"/>
  <c r="D20" i="82"/>
  <c r="L20" i="82"/>
  <c r="E20" i="82"/>
  <c r="I35" i="82"/>
  <c r="L35" i="82"/>
  <c r="D35" i="82"/>
  <c r="H35" i="82"/>
  <c r="K35" i="82"/>
  <c r="J35" i="82"/>
  <c r="G35" i="82"/>
  <c r="F35" i="82"/>
  <c r="E35" i="82"/>
  <c r="E51" i="82"/>
  <c r="H51" i="82"/>
  <c r="K51" i="82"/>
  <c r="J51" i="82"/>
  <c r="I51" i="82"/>
  <c r="G51" i="82"/>
  <c r="D51" i="82"/>
  <c r="L51" i="82"/>
  <c r="F51" i="82"/>
  <c r="K18" i="82"/>
  <c r="F18" i="82"/>
  <c r="E18" i="82"/>
  <c r="D18" i="82"/>
  <c r="I18" i="82"/>
  <c r="J18" i="82"/>
  <c r="G18" i="82"/>
  <c r="L18" i="82"/>
  <c r="H18" i="82"/>
  <c r="I31" i="82"/>
  <c r="L31" i="82"/>
  <c r="D31" i="82"/>
  <c r="G31" i="82"/>
  <c r="F31" i="82"/>
  <c r="J31" i="82"/>
  <c r="H31" i="82"/>
  <c r="K31" i="82"/>
  <c r="E31" i="82"/>
  <c r="E33" i="82"/>
  <c r="H33" i="82"/>
  <c r="I33" i="82"/>
  <c r="G33" i="82"/>
  <c r="F33" i="82"/>
  <c r="D33" i="82"/>
  <c r="K33" i="82"/>
  <c r="L33" i="82"/>
  <c r="J33" i="82"/>
  <c r="E21" i="82"/>
  <c r="H21" i="82"/>
  <c r="G21" i="82"/>
  <c r="K21" i="82"/>
  <c r="J21" i="82"/>
  <c r="L21" i="82"/>
  <c r="I21" i="82"/>
  <c r="F21" i="82"/>
  <c r="K14" i="82"/>
  <c r="F14" i="82"/>
  <c r="D14" i="82"/>
  <c r="I14" i="82"/>
  <c r="H14" i="82"/>
  <c r="L14" i="82"/>
  <c r="E14" i="82"/>
  <c r="J14" i="82"/>
  <c r="G14" i="82"/>
  <c r="K10" i="82"/>
  <c r="F10" i="82"/>
  <c r="D10" i="82"/>
  <c r="H10" i="82"/>
  <c r="G10" i="82"/>
  <c r="J10" i="82"/>
  <c r="I10" i="82"/>
  <c r="E10" i="82"/>
  <c r="L10" i="82"/>
  <c r="K38" i="82"/>
  <c r="F38" i="82"/>
  <c r="I38" i="82"/>
  <c r="D38" i="82"/>
  <c r="G38" i="82"/>
  <c r="H38" i="82"/>
  <c r="L38" i="82"/>
  <c r="J38" i="82"/>
  <c r="E38" i="82"/>
  <c r="G32" i="82"/>
  <c r="J32" i="82"/>
  <c r="H32" i="82"/>
  <c r="E32" i="82"/>
  <c r="D32" i="82"/>
  <c r="I32" i="82"/>
  <c r="K32" i="82"/>
  <c r="F32" i="82"/>
  <c r="L32" i="82"/>
  <c r="G16" i="82"/>
  <c r="J16" i="82"/>
  <c r="E16" i="82"/>
  <c r="L16" i="82"/>
  <c r="F16" i="82"/>
  <c r="K16" i="82"/>
  <c r="I16" i="82"/>
  <c r="D16" i="82"/>
  <c r="H16" i="82"/>
  <c r="K30" i="82"/>
  <c r="F30" i="82"/>
  <c r="G30" i="82"/>
  <c r="L30" i="82"/>
  <c r="J30" i="82"/>
  <c r="D30" i="82"/>
  <c r="E30" i="82"/>
  <c r="I30" i="82"/>
  <c r="H30" i="82"/>
  <c r="E37" i="82"/>
  <c r="H37" i="82"/>
  <c r="J37" i="82"/>
  <c r="L37" i="82"/>
  <c r="F37" i="82"/>
  <c r="K37" i="82"/>
  <c r="D37" i="82"/>
  <c r="I37" i="82"/>
  <c r="G37" i="82"/>
  <c r="K34" i="82"/>
  <c r="F34" i="82"/>
  <c r="H34" i="82"/>
  <c r="I34" i="82"/>
  <c r="G34" i="82"/>
  <c r="E34" i="82"/>
  <c r="L34" i="82"/>
  <c r="D34" i="82"/>
  <c r="J34" i="82"/>
  <c r="G36" i="82"/>
  <c r="J36" i="82"/>
  <c r="I36" i="82"/>
  <c r="L36" i="82"/>
  <c r="K36" i="82"/>
  <c r="D36" i="82"/>
  <c r="H36" i="82"/>
  <c r="E36" i="82"/>
  <c r="F36" i="82"/>
  <c r="K52" i="82"/>
  <c r="F52" i="82"/>
  <c r="J52" i="82"/>
  <c r="L52" i="82"/>
  <c r="I52" i="82"/>
  <c r="H52" i="82"/>
  <c r="G52" i="82"/>
  <c r="D52" i="82"/>
  <c r="E52" i="82"/>
  <c r="E17" i="82"/>
  <c r="H17" i="82"/>
  <c r="F17" i="82"/>
  <c r="I17" i="82"/>
  <c r="D17" i="82"/>
  <c r="J17" i="82"/>
  <c r="K17" i="82"/>
  <c r="G17" i="82"/>
  <c r="L17" i="82"/>
  <c r="B50" i="82"/>
  <c r="C53" i="82"/>
  <c r="C41" i="82"/>
  <c r="B11" i="82"/>
  <c r="B15" i="82"/>
  <c r="B19" i="82"/>
  <c r="B13" i="82"/>
  <c r="C40" i="82"/>
  <c r="H15" i="70"/>
  <c r="H13" i="70"/>
  <c r="H14" i="70"/>
  <c r="H11" i="70"/>
  <c r="H12" i="70"/>
  <c r="H8" i="70"/>
  <c r="H9" i="70"/>
  <c r="H10" i="70"/>
  <c r="O66" i="81"/>
  <c r="C65" i="81"/>
  <c r="C64" i="81"/>
  <c r="C63" i="81"/>
  <c r="C53" i="81"/>
  <c r="C52" i="81"/>
  <c r="C45" i="81"/>
  <c r="C44" i="81"/>
  <c r="C37" i="81"/>
  <c r="C36" i="81"/>
  <c r="B33" i="81"/>
  <c r="C6" i="81"/>
  <c r="C5" i="81"/>
  <c r="B39" i="80"/>
  <c r="O73" i="80"/>
  <c r="C72" i="80"/>
  <c r="C71" i="80"/>
  <c r="C70" i="80"/>
  <c r="C60" i="80"/>
  <c r="C59" i="80"/>
  <c r="C52" i="80"/>
  <c r="C51" i="80"/>
  <c r="C44" i="80"/>
  <c r="C43" i="80"/>
  <c r="C6" i="80"/>
  <c r="C5" i="80"/>
  <c r="O76" i="26"/>
  <c r="O8" i="16"/>
  <c r="C75" i="26"/>
  <c r="C74" i="26"/>
  <c r="C73" i="26"/>
  <c r="C63" i="26"/>
  <c r="C55" i="26"/>
  <c r="C47" i="26"/>
  <c r="C62" i="26"/>
  <c r="C54" i="26"/>
  <c r="C46" i="26"/>
  <c r="C6" i="26"/>
  <c r="C5" i="26"/>
  <c r="J1228" i="71"/>
  <c r="J1205" i="71"/>
  <c r="J1193" i="71"/>
  <c r="J1191" i="71"/>
  <c r="J1179" i="71"/>
  <c r="J1178" i="71"/>
  <c r="J1171" i="71"/>
  <c r="J1160" i="71"/>
  <c r="J1158" i="71"/>
  <c r="J1150" i="71"/>
  <c r="J1106" i="71"/>
  <c r="J884" i="71"/>
  <c r="J769" i="71"/>
  <c r="J752" i="71"/>
  <c r="J743" i="71"/>
  <c r="J735" i="71"/>
  <c r="J699" i="71"/>
  <c r="J631" i="71"/>
  <c r="J525" i="71"/>
  <c r="J488" i="71"/>
  <c r="J458" i="71"/>
  <c r="J445" i="71"/>
  <c r="J315" i="71"/>
  <c r="J313" i="71"/>
  <c r="J276" i="71"/>
  <c r="J193" i="71"/>
  <c r="J171" i="71"/>
  <c r="J159" i="71"/>
  <c r="J90" i="71"/>
  <c r="J89" i="71"/>
  <c r="J77" i="71"/>
  <c r="J61" i="71"/>
  <c r="J19" i="71"/>
  <c r="J13" i="71"/>
  <c r="J1228" i="67"/>
  <c r="J1205" i="67"/>
  <c r="J1193" i="67"/>
  <c r="J1191" i="67"/>
  <c r="J1179" i="67"/>
  <c r="J1178" i="67"/>
  <c r="J1171" i="67"/>
  <c r="J1160" i="67"/>
  <c r="J1158" i="67"/>
  <c r="J1150" i="67"/>
  <c r="J1106" i="67"/>
  <c r="J884" i="67"/>
  <c r="J769" i="67"/>
  <c r="J752" i="67"/>
  <c r="J743" i="67"/>
  <c r="J735" i="67"/>
  <c r="J699" i="67"/>
  <c r="J631" i="67"/>
  <c r="J525" i="67"/>
  <c r="J488" i="67"/>
  <c r="J458" i="67"/>
  <c r="J445" i="67"/>
  <c r="J315" i="67"/>
  <c r="J313" i="67"/>
  <c r="J276" i="67"/>
  <c r="J193" i="67"/>
  <c r="J171" i="67"/>
  <c r="J159" i="67"/>
  <c r="J90" i="67"/>
  <c r="J89" i="67"/>
  <c r="J77" i="67"/>
  <c r="J61" i="67"/>
  <c r="J19" i="67"/>
  <c r="J13" i="67"/>
  <c r="J1228" i="65"/>
  <c r="J1205" i="65"/>
  <c r="J1193" i="65"/>
  <c r="J1191" i="65"/>
  <c r="J1179" i="65"/>
  <c r="J1178" i="65"/>
  <c r="J1171" i="65"/>
  <c r="J1160" i="65"/>
  <c r="J1158" i="65"/>
  <c r="J1150" i="65"/>
  <c r="J1106" i="65"/>
  <c r="J884" i="65"/>
  <c r="J769" i="65"/>
  <c r="J752" i="65"/>
  <c r="J743" i="65"/>
  <c r="J735" i="65"/>
  <c r="J699" i="65"/>
  <c r="J631" i="65"/>
  <c r="J525" i="65"/>
  <c r="J488" i="65"/>
  <c r="J458" i="65"/>
  <c r="J445" i="65"/>
  <c r="J315" i="65"/>
  <c r="J313" i="65"/>
  <c r="J276" i="65"/>
  <c r="J193" i="65"/>
  <c r="J171" i="65"/>
  <c r="J159" i="65"/>
  <c r="J90" i="65"/>
  <c r="J89" i="65"/>
  <c r="J77" i="65"/>
  <c r="J61" i="65"/>
  <c r="J19" i="65"/>
  <c r="J13" i="65"/>
  <c r="J1228" i="63"/>
  <c r="J1205" i="63"/>
  <c r="J1193" i="63"/>
  <c r="J1191" i="63"/>
  <c r="J1179" i="63"/>
  <c r="J1178" i="63"/>
  <c r="J1171" i="63"/>
  <c r="J1160" i="63"/>
  <c r="J1158" i="63"/>
  <c r="J1150" i="63"/>
  <c r="J1106" i="63"/>
  <c r="J884" i="63"/>
  <c r="J769" i="63"/>
  <c r="J752" i="63"/>
  <c r="J743" i="63"/>
  <c r="J735" i="63"/>
  <c r="J699" i="63"/>
  <c r="J631" i="63"/>
  <c r="J525" i="63"/>
  <c r="J488" i="63"/>
  <c r="J458" i="63"/>
  <c r="J445" i="63"/>
  <c r="J315" i="63"/>
  <c r="J313" i="63"/>
  <c r="J276" i="63"/>
  <c r="J193" i="63"/>
  <c r="J171" i="63"/>
  <c r="J159" i="63"/>
  <c r="J90" i="63"/>
  <c r="J89" i="63"/>
  <c r="J77" i="63"/>
  <c r="J61" i="63"/>
  <c r="J19" i="63"/>
  <c r="J13" i="63"/>
  <c r="J1228" i="55"/>
  <c r="J1205" i="55"/>
  <c r="J1193" i="55"/>
  <c r="J1191" i="55"/>
  <c r="J1179" i="55"/>
  <c r="J1178" i="55"/>
  <c r="J1171" i="55"/>
  <c r="J1160" i="55"/>
  <c r="J1158" i="55"/>
  <c r="J1150" i="55"/>
  <c r="J1106" i="55"/>
  <c r="J884" i="55"/>
  <c r="J769" i="55"/>
  <c r="J752" i="55"/>
  <c r="J743" i="55"/>
  <c r="J735" i="55"/>
  <c r="J699" i="55"/>
  <c r="J631" i="55"/>
  <c r="J525" i="55"/>
  <c r="J488" i="55"/>
  <c r="J458" i="55"/>
  <c r="J445" i="55"/>
  <c r="J315" i="55"/>
  <c r="J313" i="55"/>
  <c r="J276" i="55"/>
  <c r="J193" i="55"/>
  <c r="J171" i="55"/>
  <c r="J159" i="55"/>
  <c r="J90" i="55"/>
  <c r="J89" i="55"/>
  <c r="J77" i="55"/>
  <c r="J61" i="55"/>
  <c r="J19" i="55"/>
  <c r="J13" i="55"/>
  <c r="J1228" i="50"/>
  <c r="J1205" i="50"/>
  <c r="J1193" i="50"/>
  <c r="J1191" i="50"/>
  <c r="J1179" i="50"/>
  <c r="J1178" i="50"/>
  <c r="J1171" i="50"/>
  <c r="J1160" i="50"/>
  <c r="J1158" i="50"/>
  <c r="J1150" i="50"/>
  <c r="J1106" i="50"/>
  <c r="J884" i="50"/>
  <c r="J769" i="50"/>
  <c r="J752" i="50"/>
  <c r="J743" i="50"/>
  <c r="J735" i="50"/>
  <c r="J699" i="50"/>
  <c r="J631" i="50"/>
  <c r="J525" i="50"/>
  <c r="J488" i="50"/>
  <c r="J458" i="50"/>
  <c r="J445" i="50"/>
  <c r="J315" i="50"/>
  <c r="J313" i="50"/>
  <c r="J276" i="50"/>
  <c r="J193" i="50"/>
  <c r="J171" i="50"/>
  <c r="J159" i="50"/>
  <c r="J90" i="50"/>
  <c r="J89" i="50"/>
  <c r="J77" i="50"/>
  <c r="J61" i="50"/>
  <c r="J19" i="50"/>
  <c r="J13" i="50"/>
  <c r="J1228" i="28"/>
  <c r="J1205" i="28"/>
  <c r="J1193" i="28"/>
  <c r="J1191" i="28"/>
  <c r="J1179" i="28"/>
  <c r="J1178" i="28"/>
  <c r="J1171" i="28"/>
  <c r="J1160" i="28"/>
  <c r="J1158" i="28"/>
  <c r="J1150" i="28"/>
  <c r="J1106" i="28"/>
  <c r="J884" i="28"/>
  <c r="J769" i="28"/>
  <c r="J752" i="28"/>
  <c r="J743" i="28"/>
  <c r="J735" i="28"/>
  <c r="J699" i="28"/>
  <c r="J631" i="28"/>
  <c r="J525" i="28"/>
  <c r="J488" i="28"/>
  <c r="J458" i="28"/>
  <c r="J445" i="28"/>
  <c r="J315" i="28"/>
  <c r="J313" i="28"/>
  <c r="J276" i="28"/>
  <c r="J193" i="28"/>
  <c r="J171" i="28"/>
  <c r="J159" i="28"/>
  <c r="J90" i="28"/>
  <c r="J89" i="28"/>
  <c r="J77" i="28"/>
  <c r="J61" i="28"/>
  <c r="J19" i="28"/>
  <c r="J13" i="28"/>
  <c r="J1253" i="71"/>
  <c r="J1252" i="71"/>
  <c r="J1251" i="71"/>
  <c r="J1250" i="71"/>
  <c r="J1249" i="71"/>
  <c r="J1248" i="71"/>
  <c r="J1246" i="71"/>
  <c r="J1245" i="71"/>
  <c r="J1241" i="71"/>
  <c r="J1238" i="71"/>
  <c r="J1237" i="71"/>
  <c r="J1235" i="71"/>
  <c r="J1234" i="71"/>
  <c r="J1233" i="71"/>
  <c r="J1231" i="71"/>
  <c r="J1229" i="71"/>
  <c r="J1225" i="71"/>
  <c r="J1224" i="71"/>
  <c r="J1223" i="71"/>
  <c r="J1222" i="71"/>
  <c r="J1220" i="71"/>
  <c r="J1219" i="71"/>
  <c r="J1212" i="71"/>
  <c r="J1208" i="71"/>
  <c r="J1204" i="71"/>
  <c r="J1203" i="71"/>
  <c r="J1186" i="71"/>
  <c r="J1184" i="71"/>
  <c r="J1183" i="71"/>
  <c r="J1180" i="71"/>
  <c r="J1176" i="71"/>
  <c r="J1175" i="71"/>
  <c r="J1168" i="71"/>
  <c r="J1167" i="71"/>
  <c r="J1166" i="71"/>
  <c r="J1161" i="71"/>
  <c r="J1155" i="71"/>
  <c r="J1154" i="71"/>
  <c r="J1153" i="71"/>
  <c r="J1148" i="71"/>
  <c r="J1146" i="71"/>
  <c r="J1144" i="71"/>
  <c r="J1141" i="71"/>
  <c r="J1138" i="71"/>
  <c r="J1136" i="71"/>
  <c r="J1131" i="71"/>
  <c r="J1130" i="71"/>
  <c r="J1129" i="71"/>
  <c r="J1128" i="71"/>
  <c r="J1127" i="71"/>
  <c r="J1124" i="71"/>
  <c r="J1121" i="71"/>
  <c r="J1118" i="71"/>
  <c r="J1117" i="71"/>
  <c r="J1111" i="71"/>
  <c r="J1110" i="71"/>
  <c r="J1104" i="71"/>
  <c r="J1096" i="71"/>
  <c r="J1092" i="71"/>
  <c r="J1091" i="71"/>
  <c r="J1089" i="71"/>
  <c r="J1086" i="71"/>
  <c r="J1082" i="71"/>
  <c r="J1078" i="71"/>
  <c r="J1075" i="71"/>
  <c r="J1072" i="71"/>
  <c r="J1068" i="71"/>
  <c r="J1063" i="71"/>
  <c r="J1060" i="71"/>
  <c r="J1058" i="71"/>
  <c r="J1056" i="71"/>
  <c r="J1050" i="71"/>
  <c r="J1047" i="71"/>
  <c r="J1045" i="71"/>
  <c r="J1037" i="71"/>
  <c r="J1033" i="71"/>
  <c r="J1032" i="71"/>
  <c r="J1024" i="71"/>
  <c r="J1019" i="71"/>
  <c r="J1011" i="71"/>
  <c r="J1009" i="71"/>
  <c r="J1008" i="71"/>
  <c r="J1000" i="71"/>
  <c r="J999" i="71"/>
  <c r="J997" i="71"/>
  <c r="J996" i="71"/>
  <c r="J994" i="71"/>
  <c r="J992" i="71"/>
  <c r="J990" i="71"/>
  <c r="J988" i="71"/>
  <c r="J985" i="71"/>
  <c r="J984" i="71"/>
  <c r="J980" i="71"/>
  <c r="J978" i="71"/>
  <c r="J975" i="71"/>
  <c r="J973" i="71"/>
  <c r="J961" i="71"/>
  <c r="J958" i="71"/>
  <c r="J951" i="71"/>
  <c r="J948" i="71"/>
  <c r="J946" i="71"/>
  <c r="J943" i="71"/>
  <c r="J937" i="71"/>
  <c r="J931" i="71"/>
  <c r="J930" i="71"/>
  <c r="J929" i="71"/>
  <c r="J927" i="71"/>
  <c r="J926" i="71"/>
  <c r="J925" i="71"/>
  <c r="J922" i="71"/>
  <c r="J920" i="71"/>
  <c r="J913" i="71"/>
  <c r="J911" i="71"/>
  <c r="J908" i="71"/>
  <c r="J902" i="71"/>
  <c r="J900" i="71"/>
  <c r="J895" i="71"/>
  <c r="J894" i="71"/>
  <c r="J892" i="71"/>
  <c r="J882" i="71"/>
  <c r="J878" i="71"/>
  <c r="J866" i="71"/>
  <c r="J865" i="71"/>
  <c r="J862" i="71"/>
  <c r="J861" i="71"/>
  <c r="J858" i="71"/>
  <c r="J856" i="71"/>
  <c r="J855" i="71"/>
  <c r="J852" i="71"/>
  <c r="J851" i="71"/>
  <c r="J850" i="71"/>
  <c r="J849" i="71"/>
  <c r="J848" i="71"/>
  <c r="J847" i="71"/>
  <c r="J844" i="71"/>
  <c r="J839" i="71"/>
  <c r="J833" i="71"/>
  <c r="J826" i="71"/>
  <c r="J822" i="71"/>
  <c r="J820" i="71"/>
  <c r="J810" i="71"/>
  <c r="J807" i="71"/>
  <c r="J801" i="71"/>
  <c r="J800" i="71"/>
  <c r="J795" i="71"/>
  <c r="J794" i="71"/>
  <c r="J792" i="71"/>
  <c r="J785" i="71"/>
  <c r="J784" i="71"/>
  <c r="J780" i="71"/>
  <c r="J779" i="71"/>
  <c r="J776" i="71"/>
  <c r="J772" i="71"/>
  <c r="J770" i="71"/>
  <c r="J765" i="71"/>
  <c r="J763" i="71"/>
  <c r="J756" i="71"/>
  <c r="J754" i="71"/>
  <c r="J751" i="71"/>
  <c r="J750" i="71"/>
  <c r="J749" i="71"/>
  <c r="J747" i="71"/>
  <c r="J742" i="71"/>
  <c r="J740" i="71"/>
  <c r="J738" i="71"/>
  <c r="J736" i="71"/>
  <c r="J732" i="71"/>
  <c r="J730" i="71"/>
  <c r="J724" i="71"/>
  <c r="J719" i="71"/>
  <c r="J717" i="71"/>
  <c r="J711" i="71"/>
  <c r="J710" i="71"/>
  <c r="J708" i="71"/>
  <c r="J707" i="71"/>
  <c r="J704" i="71"/>
  <c r="J703" i="71"/>
  <c r="J696" i="71"/>
  <c r="J692" i="71"/>
  <c r="J691" i="71"/>
  <c r="J690" i="71"/>
  <c r="J687" i="71"/>
  <c r="J683" i="71"/>
  <c r="J680" i="71"/>
  <c r="J679" i="71"/>
  <c r="J675" i="71"/>
  <c r="J674" i="71"/>
  <c r="J673" i="71"/>
  <c r="J667" i="71"/>
  <c r="J659" i="71"/>
  <c r="J655" i="71"/>
  <c r="J651" i="71"/>
  <c r="J645" i="71"/>
  <c r="J641" i="71"/>
  <c r="J639" i="71"/>
  <c r="J638" i="71"/>
  <c r="J637" i="71"/>
  <c r="J636" i="71"/>
  <c r="J635" i="71"/>
  <c r="J632" i="71"/>
  <c r="J630" i="71"/>
  <c r="J629" i="71"/>
  <c r="J627" i="71"/>
  <c r="J625" i="71"/>
  <c r="J624" i="71"/>
  <c r="J621" i="71"/>
  <c r="J618" i="71"/>
  <c r="J612" i="71"/>
  <c r="J609" i="71"/>
  <c r="J605" i="71"/>
  <c r="J601" i="71"/>
  <c r="J595" i="71"/>
  <c r="J592" i="71"/>
  <c r="J591" i="71"/>
  <c r="J588" i="71"/>
  <c r="J584" i="71"/>
  <c r="J580" i="71"/>
  <c r="J577" i="71"/>
  <c r="J575" i="71"/>
  <c r="J572" i="71"/>
  <c r="J569" i="71"/>
  <c r="J567" i="71"/>
  <c r="J563" i="71"/>
  <c r="J562" i="71"/>
  <c r="J556" i="71"/>
  <c r="J555" i="71"/>
  <c r="J553" i="71"/>
  <c r="J552" i="71"/>
  <c r="J546" i="71"/>
  <c r="J542" i="71"/>
  <c r="J541" i="71"/>
  <c r="J539" i="71"/>
  <c r="J538" i="71"/>
  <c r="J537" i="71"/>
  <c r="J536" i="71"/>
  <c r="J535" i="71"/>
  <c r="J534" i="71"/>
  <c r="J533" i="71"/>
  <c r="J531" i="71"/>
  <c r="J530" i="71"/>
  <c r="J528" i="71"/>
  <c r="J514" i="71"/>
  <c r="J508" i="71"/>
  <c r="J505" i="71"/>
  <c r="J499" i="71"/>
  <c r="J494" i="71"/>
  <c r="J491" i="71"/>
  <c r="J490" i="71"/>
  <c r="J482" i="71"/>
  <c r="J480" i="71"/>
  <c r="J476" i="71"/>
  <c r="J475" i="71"/>
  <c r="J473" i="71"/>
  <c r="J472" i="71"/>
  <c r="J468" i="71"/>
  <c r="J462" i="71"/>
  <c r="J459" i="71"/>
  <c r="J453" i="71"/>
  <c r="J448" i="71"/>
  <c r="J447" i="71"/>
  <c r="J443" i="71"/>
  <c r="J436" i="71"/>
  <c r="J434" i="71"/>
  <c r="J432" i="71"/>
  <c r="J429" i="71"/>
  <c r="J425" i="71"/>
  <c r="J424" i="71"/>
  <c r="J423" i="71"/>
  <c r="J418" i="71"/>
  <c r="J417" i="71"/>
  <c r="J415" i="71"/>
  <c r="J413" i="71"/>
  <c r="J409" i="71"/>
  <c r="J407" i="71"/>
  <c r="J404" i="71"/>
  <c r="J401" i="71"/>
  <c r="J400" i="71"/>
  <c r="J397" i="71"/>
  <c r="J386" i="71"/>
  <c r="J384" i="71"/>
  <c r="J380" i="71"/>
  <c r="J378" i="71"/>
  <c r="J377" i="71"/>
  <c r="J368" i="71"/>
  <c r="J364" i="71"/>
  <c r="J356" i="71"/>
  <c r="J354" i="71"/>
  <c r="J352" i="71"/>
  <c r="J349" i="71"/>
  <c r="J346" i="71"/>
  <c r="J345" i="71"/>
  <c r="J343" i="71"/>
  <c r="J342" i="71"/>
  <c r="J341" i="71"/>
  <c r="J323" i="71"/>
  <c r="J317" i="71"/>
  <c r="J311" i="71"/>
  <c r="J310" i="71"/>
  <c r="J306" i="71"/>
  <c r="J305" i="71"/>
  <c r="J297" i="71"/>
  <c r="J294" i="71"/>
  <c r="J286" i="71"/>
  <c r="J267" i="71"/>
  <c r="J258" i="71"/>
  <c r="J252" i="71"/>
  <c r="J245" i="71"/>
  <c r="J243" i="71"/>
  <c r="J242" i="71"/>
  <c r="J239" i="71"/>
  <c r="J238" i="71"/>
  <c r="J235" i="71"/>
  <c r="J234" i="71"/>
  <c r="J232" i="71"/>
  <c r="J231" i="71"/>
  <c r="J228" i="71"/>
  <c r="J225" i="71"/>
  <c r="J216" i="71"/>
  <c r="J213" i="71"/>
  <c r="J206" i="71"/>
  <c r="J203" i="71"/>
  <c r="J199" i="71"/>
  <c r="J197" i="71"/>
  <c r="J192" i="71"/>
  <c r="J190" i="71"/>
  <c r="J189" i="71"/>
  <c r="J188" i="71"/>
  <c r="J187" i="71"/>
  <c r="J186" i="71"/>
  <c r="J185" i="71"/>
  <c r="J183" i="71"/>
  <c r="J177" i="71"/>
  <c r="J167" i="71"/>
  <c r="J150" i="71"/>
  <c r="J144" i="71"/>
  <c r="J141" i="71"/>
  <c r="J137" i="71"/>
  <c r="J130" i="71"/>
  <c r="J128" i="71"/>
  <c r="J126" i="71"/>
  <c r="J122" i="71"/>
  <c r="J118" i="71"/>
  <c r="J111" i="71"/>
  <c r="J110" i="71"/>
  <c r="J108" i="71"/>
  <c r="J107" i="71"/>
  <c r="J106" i="71"/>
  <c r="J105" i="71"/>
  <c r="J103" i="71"/>
  <c r="J100" i="71"/>
  <c r="J86" i="71"/>
  <c r="J84" i="71"/>
  <c r="J80" i="71"/>
  <c r="J67" i="71"/>
  <c r="J53" i="71"/>
  <c r="J48" i="71"/>
  <c r="J47" i="71"/>
  <c r="J46" i="71"/>
  <c r="J44" i="71"/>
  <c r="J21" i="71"/>
  <c r="J8" i="71"/>
  <c r="J6" i="71"/>
  <c r="J5" i="71"/>
  <c r="J1253" i="67"/>
  <c r="J1252" i="67"/>
  <c r="J1251" i="67"/>
  <c r="J1250" i="67"/>
  <c r="J1249" i="67"/>
  <c r="J1248" i="67"/>
  <c r="J1246" i="67"/>
  <c r="J1245" i="67"/>
  <c r="J1241" i="67"/>
  <c r="J1238" i="67"/>
  <c r="J1237" i="67"/>
  <c r="J1235" i="67"/>
  <c r="J1234" i="67"/>
  <c r="J1233" i="67"/>
  <c r="J1231" i="67"/>
  <c r="J1229" i="67"/>
  <c r="J1225" i="67"/>
  <c r="J1224" i="67"/>
  <c r="J1223" i="67"/>
  <c r="J1222" i="67"/>
  <c r="J1220" i="67"/>
  <c r="J1219" i="67"/>
  <c r="J1212" i="67"/>
  <c r="J1208" i="67"/>
  <c r="J1204" i="67"/>
  <c r="J1203" i="67"/>
  <c r="J1186" i="67"/>
  <c r="J1184" i="67"/>
  <c r="J1183" i="67"/>
  <c r="J1180" i="67"/>
  <c r="J1176" i="67"/>
  <c r="J1175" i="67"/>
  <c r="J1168" i="67"/>
  <c r="J1167" i="67"/>
  <c r="J1166" i="67"/>
  <c r="J1161" i="67"/>
  <c r="J1155" i="67"/>
  <c r="J1154" i="67"/>
  <c r="J1153" i="67"/>
  <c r="J1148" i="67"/>
  <c r="J1146" i="67"/>
  <c r="J1144" i="67"/>
  <c r="J1141" i="67"/>
  <c r="J1138" i="67"/>
  <c r="J1136" i="67"/>
  <c r="J1131" i="67"/>
  <c r="J1130" i="67"/>
  <c r="J1129" i="67"/>
  <c r="J1128" i="67"/>
  <c r="J1127" i="67"/>
  <c r="J1124" i="67"/>
  <c r="J1121" i="67"/>
  <c r="J1118" i="67"/>
  <c r="J1117" i="67"/>
  <c r="J1111" i="67"/>
  <c r="J1110" i="67"/>
  <c r="J1104" i="67"/>
  <c r="J1096" i="67"/>
  <c r="J1092" i="67"/>
  <c r="J1091" i="67"/>
  <c r="J1089" i="67"/>
  <c r="J1086" i="67"/>
  <c r="J1082" i="67"/>
  <c r="J1078" i="67"/>
  <c r="J1075" i="67"/>
  <c r="J1072" i="67"/>
  <c r="J1068" i="67"/>
  <c r="J1063" i="67"/>
  <c r="J1060" i="67"/>
  <c r="J1058" i="67"/>
  <c r="J1056" i="67"/>
  <c r="J1050" i="67"/>
  <c r="J1047" i="67"/>
  <c r="J1045" i="67"/>
  <c r="J1037" i="67"/>
  <c r="J1033" i="67"/>
  <c r="J1032" i="67"/>
  <c r="J1024" i="67"/>
  <c r="J1019" i="67"/>
  <c r="J1011" i="67"/>
  <c r="J1009" i="67"/>
  <c r="J1008" i="67"/>
  <c r="J1000" i="67"/>
  <c r="J999" i="67"/>
  <c r="J997" i="67"/>
  <c r="J996" i="67"/>
  <c r="J994" i="67"/>
  <c r="J992" i="67"/>
  <c r="J990" i="67"/>
  <c r="J988" i="67"/>
  <c r="J985" i="67"/>
  <c r="J984" i="67"/>
  <c r="J980" i="67"/>
  <c r="J978" i="67"/>
  <c r="J975" i="67"/>
  <c r="J973" i="67"/>
  <c r="J961" i="67"/>
  <c r="J958" i="67"/>
  <c r="J951" i="67"/>
  <c r="J948" i="67"/>
  <c r="J946" i="67"/>
  <c r="J943" i="67"/>
  <c r="J937" i="67"/>
  <c r="J931" i="67"/>
  <c r="J930" i="67"/>
  <c r="J929" i="67"/>
  <c r="J927" i="67"/>
  <c r="J926" i="67"/>
  <c r="J925" i="67"/>
  <c r="J922" i="67"/>
  <c r="J920" i="67"/>
  <c r="J913" i="67"/>
  <c r="J911" i="67"/>
  <c r="J908" i="67"/>
  <c r="J902" i="67"/>
  <c r="J900" i="67"/>
  <c r="J895" i="67"/>
  <c r="J894" i="67"/>
  <c r="J892" i="67"/>
  <c r="J882" i="67"/>
  <c r="J878" i="67"/>
  <c r="J866" i="67"/>
  <c r="J865" i="67"/>
  <c r="J862" i="67"/>
  <c r="J861" i="67"/>
  <c r="J858" i="67"/>
  <c r="J856" i="67"/>
  <c r="J855" i="67"/>
  <c r="J852" i="67"/>
  <c r="J851" i="67"/>
  <c r="J850" i="67"/>
  <c r="J849" i="67"/>
  <c r="J848" i="67"/>
  <c r="J847" i="67"/>
  <c r="J844" i="67"/>
  <c r="J839" i="67"/>
  <c r="J833" i="67"/>
  <c r="J826" i="67"/>
  <c r="J822" i="67"/>
  <c r="J820" i="67"/>
  <c r="J810" i="67"/>
  <c r="J807" i="67"/>
  <c r="J801" i="67"/>
  <c r="J800" i="67"/>
  <c r="J795" i="67"/>
  <c r="J794" i="67"/>
  <c r="J792" i="67"/>
  <c r="J785" i="67"/>
  <c r="J784" i="67"/>
  <c r="J780" i="67"/>
  <c r="J779" i="67"/>
  <c r="J776" i="67"/>
  <c r="J772" i="67"/>
  <c r="J770" i="67"/>
  <c r="J765" i="67"/>
  <c r="J763" i="67"/>
  <c r="J756" i="67"/>
  <c r="J754" i="67"/>
  <c r="J751" i="67"/>
  <c r="J750" i="67"/>
  <c r="J749" i="67"/>
  <c r="J747" i="67"/>
  <c r="J742" i="67"/>
  <c r="J740" i="67"/>
  <c r="J738" i="67"/>
  <c r="J736" i="67"/>
  <c r="J732" i="67"/>
  <c r="J730" i="67"/>
  <c r="J724" i="67"/>
  <c r="J719" i="67"/>
  <c r="J717" i="67"/>
  <c r="J711" i="67"/>
  <c r="J710" i="67"/>
  <c r="J708" i="67"/>
  <c r="J707" i="67"/>
  <c r="J704" i="67"/>
  <c r="J703" i="67"/>
  <c r="J696" i="67"/>
  <c r="J692" i="67"/>
  <c r="J691" i="67"/>
  <c r="J690" i="67"/>
  <c r="J687" i="67"/>
  <c r="J683" i="67"/>
  <c r="J680" i="67"/>
  <c r="J679" i="67"/>
  <c r="J675" i="67"/>
  <c r="J674" i="67"/>
  <c r="J673" i="67"/>
  <c r="J667" i="67"/>
  <c r="J659" i="67"/>
  <c r="J655" i="67"/>
  <c r="J651" i="67"/>
  <c r="J645" i="67"/>
  <c r="J641" i="67"/>
  <c r="J639" i="67"/>
  <c r="J638" i="67"/>
  <c r="J637" i="67"/>
  <c r="J636" i="67"/>
  <c r="J635" i="67"/>
  <c r="J632" i="67"/>
  <c r="J630" i="67"/>
  <c r="J629" i="67"/>
  <c r="J627" i="67"/>
  <c r="J625" i="67"/>
  <c r="J624" i="67"/>
  <c r="J621" i="67"/>
  <c r="J618" i="67"/>
  <c r="J612" i="67"/>
  <c r="J609" i="67"/>
  <c r="J605" i="67"/>
  <c r="J601" i="67"/>
  <c r="J595" i="67"/>
  <c r="J592" i="67"/>
  <c r="J591" i="67"/>
  <c r="J588" i="67"/>
  <c r="J584" i="67"/>
  <c r="J580" i="67"/>
  <c r="J577" i="67"/>
  <c r="J575" i="67"/>
  <c r="J572" i="67"/>
  <c r="J569" i="67"/>
  <c r="J567" i="67"/>
  <c r="J563" i="67"/>
  <c r="J562" i="67"/>
  <c r="J556" i="67"/>
  <c r="J555" i="67"/>
  <c r="J553" i="67"/>
  <c r="J552" i="67"/>
  <c r="J546" i="67"/>
  <c r="J542" i="67"/>
  <c r="J541" i="67"/>
  <c r="J539" i="67"/>
  <c r="J538" i="67"/>
  <c r="J537" i="67"/>
  <c r="J536" i="67"/>
  <c r="J535" i="67"/>
  <c r="J534" i="67"/>
  <c r="J533" i="67"/>
  <c r="J531" i="67"/>
  <c r="J530" i="67"/>
  <c r="J528" i="67"/>
  <c r="J514" i="67"/>
  <c r="J508" i="67"/>
  <c r="J505" i="67"/>
  <c r="J499" i="67"/>
  <c r="J494" i="67"/>
  <c r="J491" i="67"/>
  <c r="J490" i="67"/>
  <c r="J482" i="67"/>
  <c r="J480" i="67"/>
  <c r="J476" i="67"/>
  <c r="J475" i="67"/>
  <c r="J473" i="67"/>
  <c r="J472" i="67"/>
  <c r="J468" i="67"/>
  <c r="J462" i="67"/>
  <c r="J459" i="67"/>
  <c r="J453" i="67"/>
  <c r="J448" i="67"/>
  <c r="J447" i="67"/>
  <c r="J443" i="67"/>
  <c r="J436" i="67"/>
  <c r="J434" i="67"/>
  <c r="J432" i="67"/>
  <c r="J429" i="67"/>
  <c r="J425" i="67"/>
  <c r="J424" i="67"/>
  <c r="J423" i="67"/>
  <c r="J418" i="67"/>
  <c r="J417" i="67"/>
  <c r="J415" i="67"/>
  <c r="J413" i="67"/>
  <c r="J409" i="67"/>
  <c r="J407" i="67"/>
  <c r="J404" i="67"/>
  <c r="J401" i="67"/>
  <c r="J400" i="67"/>
  <c r="J397" i="67"/>
  <c r="J386" i="67"/>
  <c r="J384" i="67"/>
  <c r="J380" i="67"/>
  <c r="J378" i="67"/>
  <c r="J377" i="67"/>
  <c r="J368" i="67"/>
  <c r="J364" i="67"/>
  <c r="J356" i="67"/>
  <c r="J354" i="67"/>
  <c r="J352" i="67"/>
  <c r="J349" i="67"/>
  <c r="J346" i="67"/>
  <c r="J345" i="67"/>
  <c r="J343" i="67"/>
  <c r="J342" i="67"/>
  <c r="J341" i="67"/>
  <c r="J323" i="67"/>
  <c r="J317" i="67"/>
  <c r="J311" i="67"/>
  <c r="J310" i="67"/>
  <c r="J306" i="67"/>
  <c r="J305" i="67"/>
  <c r="J297" i="67"/>
  <c r="J294" i="67"/>
  <c r="J286" i="67"/>
  <c r="J267" i="67"/>
  <c r="J258" i="67"/>
  <c r="J252" i="67"/>
  <c r="J245" i="67"/>
  <c r="J243" i="67"/>
  <c r="J242" i="67"/>
  <c r="J239" i="67"/>
  <c r="J238" i="67"/>
  <c r="J235" i="67"/>
  <c r="J234" i="67"/>
  <c r="J232" i="67"/>
  <c r="J231" i="67"/>
  <c r="J228" i="67"/>
  <c r="J225" i="67"/>
  <c r="J216" i="67"/>
  <c r="J213" i="67"/>
  <c r="J206" i="67"/>
  <c r="J203" i="67"/>
  <c r="J199" i="67"/>
  <c r="J197" i="67"/>
  <c r="J192" i="67"/>
  <c r="J190" i="67"/>
  <c r="J189" i="67"/>
  <c r="J188" i="67"/>
  <c r="J187" i="67"/>
  <c r="J186" i="67"/>
  <c r="J185" i="67"/>
  <c r="J183" i="67"/>
  <c r="J177" i="67"/>
  <c r="J167" i="67"/>
  <c r="J150" i="67"/>
  <c r="J144" i="67"/>
  <c r="J141" i="67"/>
  <c r="J137" i="67"/>
  <c r="J130" i="67"/>
  <c r="J128" i="67"/>
  <c r="J126" i="67"/>
  <c r="J122" i="67"/>
  <c r="J118" i="67"/>
  <c r="J111" i="67"/>
  <c r="J110" i="67"/>
  <c r="J108" i="67"/>
  <c r="J107" i="67"/>
  <c r="J106" i="67"/>
  <c r="J105" i="67"/>
  <c r="J103" i="67"/>
  <c r="J100" i="67"/>
  <c r="J86" i="67"/>
  <c r="J84" i="67"/>
  <c r="J80" i="67"/>
  <c r="J67" i="67"/>
  <c r="J53" i="67"/>
  <c r="J48" i="67"/>
  <c r="J47" i="67"/>
  <c r="J46" i="67"/>
  <c r="J44" i="67"/>
  <c r="J21" i="67"/>
  <c r="J8" i="67"/>
  <c r="J6" i="67"/>
  <c r="J5" i="67"/>
  <c r="J1253" i="65"/>
  <c r="J1252" i="65"/>
  <c r="J1251" i="65"/>
  <c r="J1250" i="65"/>
  <c r="J1249" i="65"/>
  <c r="J1248" i="65"/>
  <c r="J1246" i="65"/>
  <c r="J1245" i="65"/>
  <c r="J1241" i="65"/>
  <c r="J1238" i="65"/>
  <c r="J1237" i="65"/>
  <c r="J1235" i="65"/>
  <c r="J1234" i="65"/>
  <c r="J1233" i="65"/>
  <c r="J1231" i="65"/>
  <c r="J1229" i="65"/>
  <c r="J1225" i="65"/>
  <c r="J1224" i="65"/>
  <c r="J1223" i="65"/>
  <c r="J1222" i="65"/>
  <c r="J1220" i="65"/>
  <c r="J1219" i="65"/>
  <c r="J1212" i="65"/>
  <c r="J1208" i="65"/>
  <c r="J1204" i="65"/>
  <c r="J1203" i="65"/>
  <c r="J1186" i="65"/>
  <c r="J1184" i="65"/>
  <c r="J1183" i="65"/>
  <c r="J1180" i="65"/>
  <c r="J1176" i="65"/>
  <c r="J1175" i="65"/>
  <c r="J1168" i="65"/>
  <c r="J1167" i="65"/>
  <c r="J1166" i="65"/>
  <c r="J1161" i="65"/>
  <c r="J1155" i="65"/>
  <c r="J1154" i="65"/>
  <c r="J1153" i="65"/>
  <c r="J1148" i="65"/>
  <c r="J1146" i="65"/>
  <c r="J1144" i="65"/>
  <c r="J1141" i="65"/>
  <c r="J1138" i="65"/>
  <c r="J1136" i="65"/>
  <c r="J1131" i="65"/>
  <c r="J1130" i="65"/>
  <c r="J1129" i="65"/>
  <c r="J1128" i="65"/>
  <c r="J1127" i="65"/>
  <c r="J1124" i="65"/>
  <c r="J1121" i="65"/>
  <c r="J1118" i="65"/>
  <c r="J1117" i="65"/>
  <c r="J1111" i="65"/>
  <c r="J1110" i="65"/>
  <c r="J1104" i="65"/>
  <c r="J1096" i="65"/>
  <c r="J1092" i="65"/>
  <c r="J1091" i="65"/>
  <c r="J1089" i="65"/>
  <c r="J1086" i="65"/>
  <c r="J1082" i="65"/>
  <c r="J1078" i="65"/>
  <c r="J1075" i="65"/>
  <c r="J1072" i="65"/>
  <c r="J1068" i="65"/>
  <c r="J1063" i="65"/>
  <c r="J1060" i="65"/>
  <c r="J1058" i="65"/>
  <c r="J1056" i="65"/>
  <c r="J1050" i="65"/>
  <c r="J1047" i="65"/>
  <c r="J1045" i="65"/>
  <c r="J1037" i="65"/>
  <c r="J1033" i="65"/>
  <c r="J1032" i="65"/>
  <c r="J1024" i="65"/>
  <c r="J1019" i="65"/>
  <c r="J1011" i="65"/>
  <c r="J1009" i="65"/>
  <c r="J1008" i="65"/>
  <c r="J1000" i="65"/>
  <c r="J999" i="65"/>
  <c r="J997" i="65"/>
  <c r="J996" i="65"/>
  <c r="J994" i="65"/>
  <c r="J992" i="65"/>
  <c r="J990" i="65"/>
  <c r="J988" i="65"/>
  <c r="J985" i="65"/>
  <c r="J984" i="65"/>
  <c r="J980" i="65"/>
  <c r="J978" i="65"/>
  <c r="J975" i="65"/>
  <c r="J973" i="65"/>
  <c r="J961" i="65"/>
  <c r="J958" i="65"/>
  <c r="J951" i="65"/>
  <c r="J948" i="65"/>
  <c r="J946" i="65"/>
  <c r="J943" i="65"/>
  <c r="J937" i="65"/>
  <c r="J931" i="65"/>
  <c r="J930" i="65"/>
  <c r="J929" i="65"/>
  <c r="J927" i="65"/>
  <c r="J926" i="65"/>
  <c r="J925" i="65"/>
  <c r="J922" i="65"/>
  <c r="J920" i="65"/>
  <c r="J913" i="65"/>
  <c r="J911" i="65"/>
  <c r="J908" i="65"/>
  <c r="J902" i="65"/>
  <c r="J900" i="65"/>
  <c r="J895" i="65"/>
  <c r="J894" i="65"/>
  <c r="J892" i="65"/>
  <c r="J882" i="65"/>
  <c r="J878" i="65"/>
  <c r="J866" i="65"/>
  <c r="J865" i="65"/>
  <c r="J862" i="65"/>
  <c r="J861" i="65"/>
  <c r="J858" i="65"/>
  <c r="J856" i="65"/>
  <c r="J855" i="65"/>
  <c r="J852" i="65"/>
  <c r="J851" i="65"/>
  <c r="J850" i="65"/>
  <c r="J849" i="65"/>
  <c r="J848" i="65"/>
  <c r="J847" i="65"/>
  <c r="J844" i="65"/>
  <c r="J839" i="65"/>
  <c r="J833" i="65"/>
  <c r="J826" i="65"/>
  <c r="J822" i="65"/>
  <c r="J820" i="65"/>
  <c r="J810" i="65"/>
  <c r="J807" i="65"/>
  <c r="J801" i="65"/>
  <c r="J800" i="65"/>
  <c r="J795" i="65"/>
  <c r="J794" i="65"/>
  <c r="J792" i="65"/>
  <c r="J785" i="65"/>
  <c r="J784" i="65"/>
  <c r="J780" i="65"/>
  <c r="J779" i="65"/>
  <c r="J776" i="65"/>
  <c r="J772" i="65"/>
  <c r="J770" i="65"/>
  <c r="J765" i="65"/>
  <c r="J763" i="65"/>
  <c r="J756" i="65"/>
  <c r="J754" i="65"/>
  <c r="J751" i="65"/>
  <c r="J750" i="65"/>
  <c r="J749" i="65"/>
  <c r="J747" i="65"/>
  <c r="J742" i="65"/>
  <c r="J740" i="65"/>
  <c r="J738" i="65"/>
  <c r="J736" i="65"/>
  <c r="J732" i="65"/>
  <c r="J730" i="65"/>
  <c r="J724" i="65"/>
  <c r="J719" i="65"/>
  <c r="J717" i="65"/>
  <c r="J711" i="65"/>
  <c r="J710" i="65"/>
  <c r="J708" i="65"/>
  <c r="J707" i="65"/>
  <c r="J704" i="65"/>
  <c r="J703" i="65"/>
  <c r="J696" i="65"/>
  <c r="J692" i="65"/>
  <c r="J691" i="65"/>
  <c r="J690" i="65"/>
  <c r="J687" i="65"/>
  <c r="J683" i="65"/>
  <c r="J680" i="65"/>
  <c r="J679" i="65"/>
  <c r="J675" i="65"/>
  <c r="J674" i="65"/>
  <c r="J673" i="65"/>
  <c r="J667" i="65"/>
  <c r="J659" i="65"/>
  <c r="J655" i="65"/>
  <c r="J651" i="65"/>
  <c r="J645" i="65"/>
  <c r="J641" i="65"/>
  <c r="J639" i="65"/>
  <c r="J638" i="65"/>
  <c r="J637" i="65"/>
  <c r="J636" i="65"/>
  <c r="J635" i="65"/>
  <c r="J632" i="65"/>
  <c r="J630" i="65"/>
  <c r="J629" i="65"/>
  <c r="J627" i="65"/>
  <c r="J625" i="65"/>
  <c r="J624" i="65"/>
  <c r="J621" i="65"/>
  <c r="J618" i="65"/>
  <c r="J612" i="65"/>
  <c r="J609" i="65"/>
  <c r="J605" i="65"/>
  <c r="J601" i="65"/>
  <c r="J595" i="65"/>
  <c r="J592" i="65"/>
  <c r="J591" i="65"/>
  <c r="J588" i="65"/>
  <c r="J584" i="65"/>
  <c r="J580" i="65"/>
  <c r="J577" i="65"/>
  <c r="J575" i="65"/>
  <c r="J572" i="65"/>
  <c r="J569" i="65"/>
  <c r="J567" i="65"/>
  <c r="J563" i="65"/>
  <c r="J562" i="65"/>
  <c r="J556" i="65"/>
  <c r="J555" i="65"/>
  <c r="J553" i="65"/>
  <c r="J552" i="65"/>
  <c r="J546" i="65"/>
  <c r="J542" i="65"/>
  <c r="J541" i="65"/>
  <c r="J539" i="65"/>
  <c r="J538" i="65"/>
  <c r="J537" i="65"/>
  <c r="J536" i="65"/>
  <c r="J535" i="65"/>
  <c r="J534" i="65"/>
  <c r="J533" i="65"/>
  <c r="J531" i="65"/>
  <c r="J530" i="65"/>
  <c r="J528" i="65"/>
  <c r="J514" i="65"/>
  <c r="J508" i="65"/>
  <c r="J505" i="65"/>
  <c r="J499" i="65"/>
  <c r="J494" i="65"/>
  <c r="J491" i="65"/>
  <c r="J490" i="65"/>
  <c r="J482" i="65"/>
  <c r="J480" i="65"/>
  <c r="J476" i="65"/>
  <c r="J475" i="65"/>
  <c r="J473" i="65"/>
  <c r="J472" i="65"/>
  <c r="J468" i="65"/>
  <c r="J462" i="65"/>
  <c r="J459" i="65"/>
  <c r="J453" i="65"/>
  <c r="J448" i="65"/>
  <c r="J447" i="65"/>
  <c r="J443" i="65"/>
  <c r="J436" i="65"/>
  <c r="J434" i="65"/>
  <c r="J432" i="65"/>
  <c r="J429" i="65"/>
  <c r="J425" i="65"/>
  <c r="J424" i="65"/>
  <c r="J423" i="65"/>
  <c r="J418" i="65"/>
  <c r="J417" i="65"/>
  <c r="J415" i="65"/>
  <c r="J413" i="65"/>
  <c r="J409" i="65"/>
  <c r="J407" i="65"/>
  <c r="J404" i="65"/>
  <c r="J401" i="65"/>
  <c r="J400" i="65"/>
  <c r="J397" i="65"/>
  <c r="J386" i="65"/>
  <c r="J384" i="65"/>
  <c r="J380" i="65"/>
  <c r="J378" i="65"/>
  <c r="J377" i="65"/>
  <c r="J368" i="65"/>
  <c r="J364" i="65"/>
  <c r="J356" i="65"/>
  <c r="J354" i="65"/>
  <c r="J352" i="65"/>
  <c r="J349" i="65"/>
  <c r="J346" i="65"/>
  <c r="J345" i="65"/>
  <c r="J343" i="65"/>
  <c r="J342" i="65"/>
  <c r="J341" i="65"/>
  <c r="J323" i="65"/>
  <c r="J317" i="65"/>
  <c r="J311" i="65"/>
  <c r="J310" i="65"/>
  <c r="J306" i="65"/>
  <c r="J305" i="65"/>
  <c r="J297" i="65"/>
  <c r="J294" i="65"/>
  <c r="J286" i="65"/>
  <c r="J267" i="65"/>
  <c r="J258" i="65"/>
  <c r="J252" i="65"/>
  <c r="J245" i="65"/>
  <c r="J243" i="65"/>
  <c r="J242" i="65"/>
  <c r="J239" i="65"/>
  <c r="J238" i="65"/>
  <c r="J235" i="65"/>
  <c r="J234" i="65"/>
  <c r="J232" i="65"/>
  <c r="J231" i="65"/>
  <c r="J228" i="65"/>
  <c r="J225" i="65"/>
  <c r="J216" i="65"/>
  <c r="J213" i="65"/>
  <c r="J206" i="65"/>
  <c r="J203" i="65"/>
  <c r="J199" i="65"/>
  <c r="J197" i="65"/>
  <c r="J192" i="65"/>
  <c r="J190" i="65"/>
  <c r="J189" i="65"/>
  <c r="J188" i="65"/>
  <c r="J187" i="65"/>
  <c r="J186" i="65"/>
  <c r="J185" i="65"/>
  <c r="J183" i="65"/>
  <c r="J177" i="65"/>
  <c r="J167" i="65"/>
  <c r="J150" i="65"/>
  <c r="J144" i="65"/>
  <c r="J141" i="65"/>
  <c r="J137" i="65"/>
  <c r="J130" i="65"/>
  <c r="J128" i="65"/>
  <c r="J126" i="65"/>
  <c r="J122" i="65"/>
  <c r="J118" i="65"/>
  <c r="J111" i="65"/>
  <c r="J110" i="65"/>
  <c r="J108" i="65"/>
  <c r="J107" i="65"/>
  <c r="J106" i="65"/>
  <c r="J105" i="65"/>
  <c r="J103" i="65"/>
  <c r="J100" i="65"/>
  <c r="J86" i="65"/>
  <c r="J84" i="65"/>
  <c r="J80" i="65"/>
  <c r="J67" i="65"/>
  <c r="J53" i="65"/>
  <c r="J48" i="65"/>
  <c r="J47" i="65"/>
  <c r="J46" i="65"/>
  <c r="J44" i="65"/>
  <c r="J21" i="65"/>
  <c r="J8" i="65"/>
  <c r="J6" i="65"/>
  <c r="J5" i="65"/>
  <c r="J1253" i="63"/>
  <c r="J1252" i="63"/>
  <c r="J1251" i="63"/>
  <c r="J1250" i="63"/>
  <c r="J1249" i="63"/>
  <c r="J1248" i="63"/>
  <c r="J1246" i="63"/>
  <c r="J1245" i="63"/>
  <c r="J1241" i="63"/>
  <c r="J1238" i="63"/>
  <c r="J1237" i="63"/>
  <c r="J1235" i="63"/>
  <c r="J1234" i="63"/>
  <c r="J1233" i="63"/>
  <c r="J1231" i="63"/>
  <c r="J1229" i="63"/>
  <c r="J1225" i="63"/>
  <c r="J1224" i="63"/>
  <c r="J1223" i="63"/>
  <c r="J1222" i="63"/>
  <c r="J1220" i="63"/>
  <c r="J1219" i="63"/>
  <c r="J1212" i="63"/>
  <c r="J1208" i="63"/>
  <c r="J1204" i="63"/>
  <c r="J1203" i="63"/>
  <c r="J1186" i="63"/>
  <c r="J1184" i="63"/>
  <c r="J1183" i="63"/>
  <c r="J1180" i="63"/>
  <c r="J1176" i="63"/>
  <c r="J1175" i="63"/>
  <c r="J1168" i="63"/>
  <c r="J1167" i="63"/>
  <c r="J1166" i="63"/>
  <c r="J1161" i="63"/>
  <c r="J1155" i="63"/>
  <c r="J1154" i="63"/>
  <c r="J1153" i="63"/>
  <c r="J1148" i="63"/>
  <c r="J1146" i="63"/>
  <c r="J1144" i="63"/>
  <c r="J1141" i="63"/>
  <c r="J1138" i="63"/>
  <c r="J1136" i="63"/>
  <c r="J1131" i="63"/>
  <c r="J1130" i="63"/>
  <c r="J1129" i="63"/>
  <c r="J1128" i="63"/>
  <c r="J1127" i="63"/>
  <c r="J1124" i="63"/>
  <c r="J1121" i="63"/>
  <c r="J1118" i="63"/>
  <c r="J1117" i="63"/>
  <c r="J1111" i="63"/>
  <c r="J1110" i="63"/>
  <c r="J1104" i="63"/>
  <c r="J1096" i="63"/>
  <c r="J1092" i="63"/>
  <c r="J1091" i="63"/>
  <c r="J1089" i="63"/>
  <c r="J1086" i="63"/>
  <c r="J1082" i="63"/>
  <c r="J1078" i="63"/>
  <c r="J1075" i="63"/>
  <c r="J1072" i="63"/>
  <c r="J1068" i="63"/>
  <c r="J1063" i="63"/>
  <c r="J1060" i="63"/>
  <c r="J1058" i="63"/>
  <c r="J1056" i="63"/>
  <c r="J1050" i="63"/>
  <c r="J1047" i="63"/>
  <c r="J1045" i="63"/>
  <c r="J1037" i="63"/>
  <c r="J1033" i="63"/>
  <c r="J1032" i="63"/>
  <c r="J1024" i="63"/>
  <c r="J1019" i="63"/>
  <c r="J1011" i="63"/>
  <c r="J1009" i="63"/>
  <c r="J1008" i="63"/>
  <c r="J1000" i="63"/>
  <c r="J999" i="63"/>
  <c r="J997" i="63"/>
  <c r="J996" i="63"/>
  <c r="J994" i="63"/>
  <c r="J992" i="63"/>
  <c r="J990" i="63"/>
  <c r="J988" i="63"/>
  <c r="J985" i="63"/>
  <c r="J984" i="63"/>
  <c r="J980" i="63"/>
  <c r="J978" i="63"/>
  <c r="J975" i="63"/>
  <c r="J973" i="63"/>
  <c r="J961" i="63"/>
  <c r="J958" i="63"/>
  <c r="J951" i="63"/>
  <c r="J948" i="63"/>
  <c r="J946" i="63"/>
  <c r="J943" i="63"/>
  <c r="J937" i="63"/>
  <c r="J931" i="63"/>
  <c r="J930" i="63"/>
  <c r="J929" i="63"/>
  <c r="J927" i="63"/>
  <c r="J926" i="63"/>
  <c r="J925" i="63"/>
  <c r="J922" i="63"/>
  <c r="J920" i="63"/>
  <c r="J913" i="63"/>
  <c r="J911" i="63"/>
  <c r="J908" i="63"/>
  <c r="J902" i="63"/>
  <c r="J900" i="63"/>
  <c r="J895" i="63"/>
  <c r="J894" i="63"/>
  <c r="J892" i="63"/>
  <c r="J882" i="63"/>
  <c r="J878" i="63"/>
  <c r="J866" i="63"/>
  <c r="J865" i="63"/>
  <c r="J862" i="63"/>
  <c r="J861" i="63"/>
  <c r="J858" i="63"/>
  <c r="J856" i="63"/>
  <c r="J855" i="63"/>
  <c r="J852" i="63"/>
  <c r="J851" i="63"/>
  <c r="J850" i="63"/>
  <c r="J849" i="63"/>
  <c r="J848" i="63"/>
  <c r="J847" i="63"/>
  <c r="J844" i="63"/>
  <c r="J839" i="63"/>
  <c r="J833" i="63"/>
  <c r="J826" i="63"/>
  <c r="J822" i="63"/>
  <c r="J820" i="63"/>
  <c r="J810" i="63"/>
  <c r="J807" i="63"/>
  <c r="J801" i="63"/>
  <c r="J800" i="63"/>
  <c r="J795" i="63"/>
  <c r="J794" i="63"/>
  <c r="J792" i="63"/>
  <c r="J785" i="63"/>
  <c r="J784" i="63"/>
  <c r="J780" i="63"/>
  <c r="J779" i="63"/>
  <c r="J776" i="63"/>
  <c r="J772" i="63"/>
  <c r="J770" i="63"/>
  <c r="J765" i="63"/>
  <c r="J763" i="63"/>
  <c r="J756" i="63"/>
  <c r="J754" i="63"/>
  <c r="J751" i="63"/>
  <c r="J750" i="63"/>
  <c r="J749" i="63"/>
  <c r="J747" i="63"/>
  <c r="J742" i="63"/>
  <c r="J740" i="63"/>
  <c r="J738" i="63"/>
  <c r="J736" i="63"/>
  <c r="J732" i="63"/>
  <c r="J730" i="63"/>
  <c r="J724" i="63"/>
  <c r="J719" i="63"/>
  <c r="J717" i="63"/>
  <c r="J711" i="63"/>
  <c r="J710" i="63"/>
  <c r="J708" i="63"/>
  <c r="J707" i="63"/>
  <c r="J704" i="63"/>
  <c r="J703" i="63"/>
  <c r="J696" i="63"/>
  <c r="J692" i="63"/>
  <c r="J691" i="63"/>
  <c r="J690" i="63"/>
  <c r="J687" i="63"/>
  <c r="J683" i="63"/>
  <c r="J680" i="63"/>
  <c r="J679" i="63"/>
  <c r="J675" i="63"/>
  <c r="J674" i="63"/>
  <c r="J673" i="63"/>
  <c r="J667" i="63"/>
  <c r="J659" i="63"/>
  <c r="J655" i="63"/>
  <c r="J651" i="63"/>
  <c r="J645" i="63"/>
  <c r="J641" i="63"/>
  <c r="J639" i="63"/>
  <c r="J638" i="63"/>
  <c r="J637" i="63"/>
  <c r="J636" i="63"/>
  <c r="J635" i="63"/>
  <c r="J632" i="63"/>
  <c r="J630" i="63"/>
  <c r="J629" i="63"/>
  <c r="J627" i="63"/>
  <c r="J625" i="63"/>
  <c r="J624" i="63"/>
  <c r="J621" i="63"/>
  <c r="J618" i="63"/>
  <c r="J612" i="63"/>
  <c r="J609" i="63"/>
  <c r="J605" i="63"/>
  <c r="J601" i="63"/>
  <c r="J595" i="63"/>
  <c r="J592" i="63"/>
  <c r="J591" i="63"/>
  <c r="J588" i="63"/>
  <c r="J584" i="63"/>
  <c r="J580" i="63"/>
  <c r="J577" i="63"/>
  <c r="J575" i="63"/>
  <c r="J572" i="63"/>
  <c r="J569" i="63"/>
  <c r="J567" i="63"/>
  <c r="J563" i="63"/>
  <c r="J562" i="63"/>
  <c r="J556" i="63"/>
  <c r="J555" i="63"/>
  <c r="J553" i="63"/>
  <c r="J552" i="63"/>
  <c r="J546" i="63"/>
  <c r="J542" i="63"/>
  <c r="J541" i="63"/>
  <c r="J539" i="63"/>
  <c r="J538" i="63"/>
  <c r="J537" i="63"/>
  <c r="J536" i="63"/>
  <c r="J535" i="63"/>
  <c r="J534" i="63"/>
  <c r="J533" i="63"/>
  <c r="J531" i="63"/>
  <c r="J530" i="63"/>
  <c r="J528" i="63"/>
  <c r="J514" i="63"/>
  <c r="J508" i="63"/>
  <c r="J505" i="63"/>
  <c r="J499" i="63"/>
  <c r="J494" i="63"/>
  <c r="J491" i="63"/>
  <c r="J490" i="63"/>
  <c r="J482" i="63"/>
  <c r="J480" i="63"/>
  <c r="J476" i="63"/>
  <c r="J475" i="63"/>
  <c r="J473" i="63"/>
  <c r="J472" i="63"/>
  <c r="J468" i="63"/>
  <c r="J462" i="63"/>
  <c r="J459" i="63"/>
  <c r="J453" i="63"/>
  <c r="J448" i="63"/>
  <c r="J447" i="63"/>
  <c r="J443" i="63"/>
  <c r="J436" i="63"/>
  <c r="J434" i="63"/>
  <c r="J432" i="63"/>
  <c r="J429" i="63"/>
  <c r="J425" i="63"/>
  <c r="J424" i="63"/>
  <c r="J423" i="63"/>
  <c r="J418" i="63"/>
  <c r="J417" i="63"/>
  <c r="J415" i="63"/>
  <c r="J413" i="63"/>
  <c r="J409" i="63"/>
  <c r="J407" i="63"/>
  <c r="J404" i="63"/>
  <c r="J401" i="63"/>
  <c r="J400" i="63"/>
  <c r="J397" i="63"/>
  <c r="J386" i="63"/>
  <c r="J384" i="63"/>
  <c r="J380" i="63"/>
  <c r="J378" i="63"/>
  <c r="J377" i="63"/>
  <c r="J368" i="63"/>
  <c r="J364" i="63"/>
  <c r="J356" i="63"/>
  <c r="J354" i="63"/>
  <c r="J352" i="63"/>
  <c r="J349" i="63"/>
  <c r="J346" i="63"/>
  <c r="J345" i="63"/>
  <c r="J343" i="63"/>
  <c r="J342" i="63"/>
  <c r="J341" i="63"/>
  <c r="J323" i="63"/>
  <c r="J317" i="63"/>
  <c r="J311" i="63"/>
  <c r="J310" i="63"/>
  <c r="J306" i="63"/>
  <c r="J305" i="63"/>
  <c r="J297" i="63"/>
  <c r="J294" i="63"/>
  <c r="J286" i="63"/>
  <c r="J267" i="63"/>
  <c r="J258" i="63"/>
  <c r="J252" i="63"/>
  <c r="J245" i="63"/>
  <c r="J243" i="63"/>
  <c r="J242" i="63"/>
  <c r="J239" i="63"/>
  <c r="J238" i="63"/>
  <c r="J235" i="63"/>
  <c r="J234" i="63"/>
  <c r="J232" i="63"/>
  <c r="J231" i="63"/>
  <c r="J228" i="63"/>
  <c r="J225" i="63"/>
  <c r="J216" i="63"/>
  <c r="J213" i="63"/>
  <c r="J206" i="63"/>
  <c r="J203" i="63"/>
  <c r="J199" i="63"/>
  <c r="J197" i="63"/>
  <c r="J192" i="63"/>
  <c r="J190" i="63"/>
  <c r="J189" i="63"/>
  <c r="J188" i="63"/>
  <c r="J187" i="63"/>
  <c r="J186" i="63"/>
  <c r="J185" i="63"/>
  <c r="J183" i="63"/>
  <c r="J177" i="63"/>
  <c r="J167" i="63"/>
  <c r="J150" i="63"/>
  <c r="J144" i="63"/>
  <c r="J141" i="63"/>
  <c r="J137" i="63"/>
  <c r="J130" i="63"/>
  <c r="J128" i="63"/>
  <c r="J126" i="63"/>
  <c r="J122" i="63"/>
  <c r="J118" i="63"/>
  <c r="J111" i="63"/>
  <c r="J110" i="63"/>
  <c r="J108" i="63"/>
  <c r="J107" i="63"/>
  <c r="J106" i="63"/>
  <c r="J105" i="63"/>
  <c r="J103" i="63"/>
  <c r="J100" i="63"/>
  <c r="J86" i="63"/>
  <c r="J84" i="63"/>
  <c r="J80" i="63"/>
  <c r="J67" i="63"/>
  <c r="J53" i="63"/>
  <c r="J48" i="63"/>
  <c r="J47" i="63"/>
  <c r="J46" i="63"/>
  <c r="J44" i="63"/>
  <c r="J21" i="63"/>
  <c r="J8" i="63"/>
  <c r="J6" i="63"/>
  <c r="J5" i="63"/>
  <c r="J1253" i="55"/>
  <c r="J1252" i="55"/>
  <c r="J1251" i="55"/>
  <c r="J1250" i="55"/>
  <c r="J1249" i="55"/>
  <c r="J1248" i="55"/>
  <c r="J1246" i="55"/>
  <c r="J1245" i="55"/>
  <c r="J1241" i="55"/>
  <c r="J1238" i="55"/>
  <c r="J1237" i="55"/>
  <c r="J1235" i="55"/>
  <c r="J1234" i="55"/>
  <c r="J1233" i="55"/>
  <c r="J1231" i="55"/>
  <c r="J1229" i="55"/>
  <c r="J1225" i="55"/>
  <c r="J1224" i="55"/>
  <c r="J1223" i="55"/>
  <c r="J1222" i="55"/>
  <c r="J1220" i="55"/>
  <c r="J1219" i="55"/>
  <c r="J1212" i="55"/>
  <c r="J1208" i="55"/>
  <c r="J1204" i="55"/>
  <c r="J1203" i="55"/>
  <c r="J1186" i="55"/>
  <c r="J1184" i="55"/>
  <c r="J1183" i="55"/>
  <c r="J1180" i="55"/>
  <c r="J1176" i="55"/>
  <c r="J1175" i="55"/>
  <c r="J1168" i="55"/>
  <c r="J1167" i="55"/>
  <c r="J1166" i="55"/>
  <c r="J1161" i="55"/>
  <c r="J1155" i="55"/>
  <c r="J1154" i="55"/>
  <c r="J1153" i="55"/>
  <c r="J1148" i="55"/>
  <c r="J1146" i="55"/>
  <c r="J1144" i="55"/>
  <c r="J1141" i="55"/>
  <c r="J1138" i="55"/>
  <c r="J1136" i="55"/>
  <c r="J1131" i="55"/>
  <c r="J1130" i="55"/>
  <c r="J1129" i="55"/>
  <c r="J1128" i="55"/>
  <c r="J1127" i="55"/>
  <c r="J1124" i="55"/>
  <c r="J1121" i="55"/>
  <c r="J1118" i="55"/>
  <c r="J1117" i="55"/>
  <c r="J1111" i="55"/>
  <c r="J1110" i="55"/>
  <c r="J1104" i="55"/>
  <c r="J1096" i="55"/>
  <c r="J1092" i="55"/>
  <c r="J1091" i="55"/>
  <c r="J1089" i="55"/>
  <c r="J1086" i="55"/>
  <c r="J1082" i="55"/>
  <c r="J1078" i="55"/>
  <c r="J1075" i="55"/>
  <c r="J1072" i="55"/>
  <c r="J1068" i="55"/>
  <c r="J1063" i="55"/>
  <c r="J1060" i="55"/>
  <c r="J1058" i="55"/>
  <c r="J1056" i="55"/>
  <c r="J1050" i="55"/>
  <c r="J1047" i="55"/>
  <c r="J1045" i="55"/>
  <c r="J1037" i="55"/>
  <c r="J1033" i="55"/>
  <c r="J1032" i="55"/>
  <c r="J1024" i="55"/>
  <c r="J1019" i="55"/>
  <c r="J1011" i="55"/>
  <c r="J1009" i="55"/>
  <c r="J1008" i="55"/>
  <c r="J1000" i="55"/>
  <c r="J999" i="55"/>
  <c r="J997" i="55"/>
  <c r="J996" i="55"/>
  <c r="J994" i="55"/>
  <c r="J992" i="55"/>
  <c r="J990" i="55"/>
  <c r="J988" i="55"/>
  <c r="J985" i="55"/>
  <c r="J984" i="55"/>
  <c r="J980" i="55"/>
  <c r="J978" i="55"/>
  <c r="J975" i="55"/>
  <c r="J973" i="55"/>
  <c r="J961" i="55"/>
  <c r="J958" i="55"/>
  <c r="J951" i="55"/>
  <c r="J948" i="55"/>
  <c r="J946" i="55"/>
  <c r="J943" i="55"/>
  <c r="J937" i="55"/>
  <c r="J931" i="55"/>
  <c r="J930" i="55"/>
  <c r="J929" i="55"/>
  <c r="J927" i="55"/>
  <c r="J926" i="55"/>
  <c r="J925" i="55"/>
  <c r="J922" i="55"/>
  <c r="J920" i="55"/>
  <c r="J913" i="55"/>
  <c r="J911" i="55"/>
  <c r="J908" i="55"/>
  <c r="J902" i="55"/>
  <c r="J900" i="55"/>
  <c r="J895" i="55"/>
  <c r="J894" i="55"/>
  <c r="J892" i="55"/>
  <c r="J882" i="55"/>
  <c r="J878" i="55"/>
  <c r="J866" i="55"/>
  <c r="J865" i="55"/>
  <c r="J862" i="55"/>
  <c r="J861" i="55"/>
  <c r="J858" i="55"/>
  <c r="J856" i="55"/>
  <c r="J855" i="55"/>
  <c r="J852" i="55"/>
  <c r="J851" i="55"/>
  <c r="J850" i="55"/>
  <c r="J849" i="55"/>
  <c r="J848" i="55"/>
  <c r="J847" i="55"/>
  <c r="J844" i="55"/>
  <c r="J839" i="55"/>
  <c r="J833" i="55"/>
  <c r="J826" i="55"/>
  <c r="J822" i="55"/>
  <c r="J820" i="55"/>
  <c r="J810" i="55"/>
  <c r="J807" i="55"/>
  <c r="J801" i="55"/>
  <c r="J800" i="55"/>
  <c r="J795" i="55"/>
  <c r="J794" i="55"/>
  <c r="J792" i="55"/>
  <c r="J785" i="55"/>
  <c r="J784" i="55"/>
  <c r="J780" i="55"/>
  <c r="J779" i="55"/>
  <c r="J776" i="55"/>
  <c r="J772" i="55"/>
  <c r="J770" i="55"/>
  <c r="J765" i="55"/>
  <c r="J763" i="55"/>
  <c r="J756" i="55"/>
  <c r="J754" i="55"/>
  <c r="J751" i="55"/>
  <c r="J750" i="55"/>
  <c r="J749" i="55"/>
  <c r="J747" i="55"/>
  <c r="J742" i="55"/>
  <c r="J740" i="55"/>
  <c r="J738" i="55"/>
  <c r="J736" i="55"/>
  <c r="J732" i="55"/>
  <c r="J730" i="55"/>
  <c r="J724" i="55"/>
  <c r="J719" i="55"/>
  <c r="J717" i="55"/>
  <c r="J711" i="55"/>
  <c r="J710" i="55"/>
  <c r="J708" i="55"/>
  <c r="J707" i="55"/>
  <c r="J704" i="55"/>
  <c r="J703" i="55"/>
  <c r="J696" i="55"/>
  <c r="J692" i="55"/>
  <c r="J691" i="55"/>
  <c r="J690" i="55"/>
  <c r="J687" i="55"/>
  <c r="J683" i="55"/>
  <c r="J680" i="55"/>
  <c r="J679" i="55"/>
  <c r="J675" i="55"/>
  <c r="J674" i="55"/>
  <c r="J673" i="55"/>
  <c r="J667" i="55"/>
  <c r="J659" i="55"/>
  <c r="J655" i="55"/>
  <c r="J651" i="55"/>
  <c r="J645" i="55"/>
  <c r="J641" i="55"/>
  <c r="J639" i="55"/>
  <c r="J638" i="55"/>
  <c r="J637" i="55"/>
  <c r="J636" i="55"/>
  <c r="J635" i="55"/>
  <c r="J632" i="55"/>
  <c r="J630" i="55"/>
  <c r="J629" i="55"/>
  <c r="J627" i="55"/>
  <c r="J625" i="55"/>
  <c r="J624" i="55"/>
  <c r="J621" i="55"/>
  <c r="J618" i="55"/>
  <c r="J612" i="55"/>
  <c r="J609" i="55"/>
  <c r="J605" i="55"/>
  <c r="J601" i="55"/>
  <c r="J595" i="55"/>
  <c r="J592" i="55"/>
  <c r="J591" i="55"/>
  <c r="J588" i="55"/>
  <c r="J584" i="55"/>
  <c r="J580" i="55"/>
  <c r="J577" i="55"/>
  <c r="J575" i="55"/>
  <c r="J572" i="55"/>
  <c r="J569" i="55"/>
  <c r="J567" i="55"/>
  <c r="J563" i="55"/>
  <c r="J562" i="55"/>
  <c r="J556" i="55"/>
  <c r="J555" i="55"/>
  <c r="J553" i="55"/>
  <c r="J552" i="55"/>
  <c r="J546" i="55"/>
  <c r="J542" i="55"/>
  <c r="J541" i="55"/>
  <c r="J539" i="55"/>
  <c r="J538" i="55"/>
  <c r="J537" i="55"/>
  <c r="J536" i="55"/>
  <c r="J535" i="55"/>
  <c r="J534" i="55"/>
  <c r="J533" i="55"/>
  <c r="J531" i="55"/>
  <c r="J530" i="55"/>
  <c r="J528" i="55"/>
  <c r="J514" i="55"/>
  <c r="J508" i="55"/>
  <c r="J505" i="55"/>
  <c r="J499" i="55"/>
  <c r="J494" i="55"/>
  <c r="J491" i="55"/>
  <c r="J490" i="55"/>
  <c r="J482" i="55"/>
  <c r="J480" i="55"/>
  <c r="J476" i="55"/>
  <c r="J475" i="55"/>
  <c r="J473" i="55"/>
  <c r="J472" i="55"/>
  <c r="J468" i="55"/>
  <c r="J462" i="55"/>
  <c r="J459" i="55"/>
  <c r="J453" i="55"/>
  <c r="J448" i="55"/>
  <c r="J447" i="55"/>
  <c r="J443" i="55"/>
  <c r="J436" i="55"/>
  <c r="J434" i="55"/>
  <c r="J432" i="55"/>
  <c r="J429" i="55"/>
  <c r="J425" i="55"/>
  <c r="J424" i="55"/>
  <c r="J423" i="55"/>
  <c r="J418" i="55"/>
  <c r="J417" i="55"/>
  <c r="J415" i="55"/>
  <c r="J413" i="55"/>
  <c r="J409" i="55"/>
  <c r="J407" i="55"/>
  <c r="J404" i="55"/>
  <c r="J401" i="55"/>
  <c r="J400" i="55"/>
  <c r="J397" i="55"/>
  <c r="J386" i="55"/>
  <c r="J384" i="55"/>
  <c r="J380" i="55"/>
  <c r="J378" i="55"/>
  <c r="J377" i="55"/>
  <c r="J368" i="55"/>
  <c r="J364" i="55"/>
  <c r="J356" i="55"/>
  <c r="J354" i="55"/>
  <c r="J352" i="55"/>
  <c r="J349" i="55"/>
  <c r="J346" i="55"/>
  <c r="J345" i="55"/>
  <c r="J343" i="55"/>
  <c r="J342" i="55"/>
  <c r="J341" i="55"/>
  <c r="J323" i="55"/>
  <c r="J317" i="55"/>
  <c r="J311" i="55"/>
  <c r="J310" i="55"/>
  <c r="J306" i="55"/>
  <c r="J305" i="55"/>
  <c r="J297" i="55"/>
  <c r="J294" i="55"/>
  <c r="J286" i="55"/>
  <c r="J267" i="55"/>
  <c r="J258" i="55"/>
  <c r="J252" i="55"/>
  <c r="J245" i="55"/>
  <c r="J243" i="55"/>
  <c r="J242" i="55"/>
  <c r="J239" i="55"/>
  <c r="J238" i="55"/>
  <c r="J235" i="55"/>
  <c r="J234" i="55"/>
  <c r="J232" i="55"/>
  <c r="J231" i="55"/>
  <c r="J228" i="55"/>
  <c r="J225" i="55"/>
  <c r="J216" i="55"/>
  <c r="J213" i="55"/>
  <c r="J206" i="55"/>
  <c r="J203" i="55"/>
  <c r="J199" i="55"/>
  <c r="J197" i="55"/>
  <c r="J192" i="55"/>
  <c r="J190" i="55"/>
  <c r="J189" i="55"/>
  <c r="J188" i="55"/>
  <c r="J187" i="55"/>
  <c r="J186" i="55"/>
  <c r="J185" i="55"/>
  <c r="J183" i="55"/>
  <c r="J177" i="55"/>
  <c r="J167" i="55"/>
  <c r="J150" i="55"/>
  <c r="J144" i="55"/>
  <c r="J141" i="55"/>
  <c r="J137" i="55"/>
  <c r="J130" i="55"/>
  <c r="J128" i="55"/>
  <c r="J126" i="55"/>
  <c r="J122" i="55"/>
  <c r="J118" i="55"/>
  <c r="J111" i="55"/>
  <c r="J110" i="55"/>
  <c r="J108" i="55"/>
  <c r="J107" i="55"/>
  <c r="J106" i="55"/>
  <c r="J105" i="55"/>
  <c r="J103" i="55"/>
  <c r="J100" i="55"/>
  <c r="J86" i="55"/>
  <c r="J84" i="55"/>
  <c r="J80" i="55"/>
  <c r="J67" i="55"/>
  <c r="J53" i="55"/>
  <c r="J48" i="55"/>
  <c r="J47" i="55"/>
  <c r="J46" i="55"/>
  <c r="J44" i="55"/>
  <c r="J21" i="55"/>
  <c r="J8" i="55"/>
  <c r="J6" i="55"/>
  <c r="J5" i="55"/>
  <c r="J1253" i="50"/>
  <c r="J1252" i="50"/>
  <c r="J1251" i="50"/>
  <c r="J1250" i="50"/>
  <c r="J1249" i="50"/>
  <c r="J1248" i="50"/>
  <c r="J1246" i="50"/>
  <c r="J1245" i="50"/>
  <c r="J1241" i="50"/>
  <c r="J1238" i="50"/>
  <c r="J1237" i="50"/>
  <c r="J1235" i="50"/>
  <c r="J1234" i="50"/>
  <c r="J1233" i="50"/>
  <c r="J1231" i="50"/>
  <c r="J1229" i="50"/>
  <c r="J1225" i="50"/>
  <c r="J1224" i="50"/>
  <c r="J1223" i="50"/>
  <c r="J1222" i="50"/>
  <c r="J1220" i="50"/>
  <c r="J1219" i="50"/>
  <c r="J1212" i="50"/>
  <c r="J1208" i="50"/>
  <c r="J1204" i="50"/>
  <c r="J1203" i="50"/>
  <c r="J1186" i="50"/>
  <c r="J1184" i="50"/>
  <c r="J1183" i="50"/>
  <c r="J1180" i="50"/>
  <c r="J1176" i="50"/>
  <c r="J1175" i="50"/>
  <c r="J1168" i="50"/>
  <c r="J1167" i="50"/>
  <c r="J1166" i="50"/>
  <c r="J1161" i="50"/>
  <c r="J1155" i="50"/>
  <c r="J1154" i="50"/>
  <c r="J1153" i="50"/>
  <c r="J1148" i="50"/>
  <c r="J1146" i="50"/>
  <c r="J1144" i="50"/>
  <c r="J1141" i="50"/>
  <c r="J1138" i="50"/>
  <c r="J1136" i="50"/>
  <c r="J1131" i="50"/>
  <c r="J1130" i="50"/>
  <c r="J1129" i="50"/>
  <c r="J1128" i="50"/>
  <c r="J1127" i="50"/>
  <c r="J1124" i="50"/>
  <c r="J1121" i="50"/>
  <c r="J1118" i="50"/>
  <c r="J1117" i="50"/>
  <c r="J1111" i="50"/>
  <c r="J1110" i="50"/>
  <c r="J1104" i="50"/>
  <c r="J1096" i="50"/>
  <c r="J1092" i="50"/>
  <c r="J1091" i="50"/>
  <c r="J1089" i="50"/>
  <c r="J1086" i="50"/>
  <c r="J1082" i="50"/>
  <c r="J1078" i="50"/>
  <c r="J1075" i="50"/>
  <c r="J1072" i="50"/>
  <c r="J1068" i="50"/>
  <c r="J1063" i="50"/>
  <c r="J1060" i="50"/>
  <c r="J1058" i="50"/>
  <c r="J1056" i="50"/>
  <c r="J1050" i="50"/>
  <c r="J1047" i="50"/>
  <c r="J1045" i="50"/>
  <c r="J1037" i="50"/>
  <c r="J1033" i="50"/>
  <c r="J1032" i="50"/>
  <c r="J1024" i="50"/>
  <c r="J1019" i="50"/>
  <c r="J1011" i="50"/>
  <c r="J1009" i="50"/>
  <c r="J1008" i="50"/>
  <c r="J1000" i="50"/>
  <c r="J999" i="50"/>
  <c r="J997" i="50"/>
  <c r="J996" i="50"/>
  <c r="J994" i="50"/>
  <c r="J992" i="50"/>
  <c r="J990" i="50"/>
  <c r="J988" i="50"/>
  <c r="J985" i="50"/>
  <c r="J984" i="50"/>
  <c r="J980" i="50"/>
  <c r="J978" i="50"/>
  <c r="J975" i="50"/>
  <c r="J973" i="50"/>
  <c r="J961" i="50"/>
  <c r="J958" i="50"/>
  <c r="J951" i="50"/>
  <c r="J948" i="50"/>
  <c r="J946" i="50"/>
  <c r="J943" i="50"/>
  <c r="J937" i="50"/>
  <c r="J931" i="50"/>
  <c r="J930" i="50"/>
  <c r="J929" i="50"/>
  <c r="J927" i="50"/>
  <c r="J926" i="50"/>
  <c r="J925" i="50"/>
  <c r="J922" i="50"/>
  <c r="J920" i="50"/>
  <c r="J913" i="50"/>
  <c r="J911" i="50"/>
  <c r="J908" i="50"/>
  <c r="J902" i="50"/>
  <c r="J900" i="50"/>
  <c r="J895" i="50"/>
  <c r="J894" i="50"/>
  <c r="J892" i="50"/>
  <c r="J882" i="50"/>
  <c r="J878" i="50"/>
  <c r="J866" i="50"/>
  <c r="J865" i="50"/>
  <c r="J862" i="50"/>
  <c r="J861" i="50"/>
  <c r="J858" i="50"/>
  <c r="J856" i="50"/>
  <c r="J855" i="50"/>
  <c r="J852" i="50"/>
  <c r="J851" i="50"/>
  <c r="J850" i="50"/>
  <c r="J849" i="50"/>
  <c r="J848" i="50"/>
  <c r="J847" i="50"/>
  <c r="J844" i="50"/>
  <c r="J839" i="50"/>
  <c r="J833" i="50"/>
  <c r="J826" i="50"/>
  <c r="J822" i="50"/>
  <c r="J820" i="50"/>
  <c r="J810" i="50"/>
  <c r="J807" i="50"/>
  <c r="J801" i="50"/>
  <c r="J800" i="50"/>
  <c r="J795" i="50"/>
  <c r="J794" i="50"/>
  <c r="J792" i="50"/>
  <c r="J785" i="50"/>
  <c r="J784" i="50"/>
  <c r="J780" i="50"/>
  <c r="J779" i="50"/>
  <c r="J776" i="50"/>
  <c r="J772" i="50"/>
  <c r="J770" i="50"/>
  <c r="J765" i="50"/>
  <c r="J763" i="50"/>
  <c r="J756" i="50"/>
  <c r="J754" i="50"/>
  <c r="J751" i="50"/>
  <c r="J750" i="50"/>
  <c r="J749" i="50"/>
  <c r="J747" i="50"/>
  <c r="J742" i="50"/>
  <c r="J740" i="50"/>
  <c r="J738" i="50"/>
  <c r="J736" i="50"/>
  <c r="J732" i="50"/>
  <c r="J730" i="50"/>
  <c r="J724" i="50"/>
  <c r="J719" i="50"/>
  <c r="J717" i="50"/>
  <c r="J711" i="50"/>
  <c r="J710" i="50"/>
  <c r="J708" i="50"/>
  <c r="J707" i="50"/>
  <c r="J704" i="50"/>
  <c r="J703" i="50"/>
  <c r="J696" i="50"/>
  <c r="J692" i="50"/>
  <c r="J691" i="50"/>
  <c r="J690" i="50"/>
  <c r="J687" i="50"/>
  <c r="J683" i="50"/>
  <c r="J680" i="50"/>
  <c r="J679" i="50"/>
  <c r="J675" i="50"/>
  <c r="J674" i="50"/>
  <c r="J673" i="50"/>
  <c r="J667" i="50"/>
  <c r="J659" i="50"/>
  <c r="J655" i="50"/>
  <c r="J651" i="50"/>
  <c r="J645" i="50"/>
  <c r="J641" i="50"/>
  <c r="J639" i="50"/>
  <c r="J638" i="50"/>
  <c r="J637" i="50"/>
  <c r="J636" i="50"/>
  <c r="J635" i="50"/>
  <c r="J632" i="50"/>
  <c r="J630" i="50"/>
  <c r="J629" i="50"/>
  <c r="J627" i="50"/>
  <c r="J625" i="50"/>
  <c r="J624" i="50"/>
  <c r="J621" i="50"/>
  <c r="J618" i="50"/>
  <c r="J612" i="50"/>
  <c r="J609" i="50"/>
  <c r="J605" i="50"/>
  <c r="J601" i="50"/>
  <c r="J595" i="50"/>
  <c r="J592" i="50"/>
  <c r="J591" i="50"/>
  <c r="J588" i="50"/>
  <c r="J584" i="50"/>
  <c r="J580" i="50"/>
  <c r="J577" i="50"/>
  <c r="J575" i="50"/>
  <c r="J572" i="50"/>
  <c r="J569" i="50"/>
  <c r="J567" i="50"/>
  <c r="J563" i="50"/>
  <c r="J562" i="50"/>
  <c r="J556" i="50"/>
  <c r="J555" i="50"/>
  <c r="J553" i="50"/>
  <c r="J552" i="50"/>
  <c r="J546" i="50"/>
  <c r="J542" i="50"/>
  <c r="J541" i="50"/>
  <c r="J539" i="50"/>
  <c r="J538" i="50"/>
  <c r="J537" i="50"/>
  <c r="J536" i="50"/>
  <c r="J535" i="50"/>
  <c r="J534" i="50"/>
  <c r="J533" i="50"/>
  <c r="J531" i="50"/>
  <c r="J530" i="50"/>
  <c r="J528" i="50"/>
  <c r="J514" i="50"/>
  <c r="J508" i="50"/>
  <c r="J505" i="50"/>
  <c r="J499" i="50"/>
  <c r="J494" i="50"/>
  <c r="J491" i="50"/>
  <c r="J490" i="50"/>
  <c r="J482" i="50"/>
  <c r="J480" i="50"/>
  <c r="J476" i="50"/>
  <c r="J475" i="50"/>
  <c r="J473" i="50"/>
  <c r="J472" i="50"/>
  <c r="J468" i="50"/>
  <c r="J462" i="50"/>
  <c r="J459" i="50"/>
  <c r="J453" i="50"/>
  <c r="J448" i="50"/>
  <c r="J447" i="50"/>
  <c r="J443" i="50"/>
  <c r="J436" i="50"/>
  <c r="J434" i="50"/>
  <c r="J432" i="50"/>
  <c r="J429" i="50"/>
  <c r="J425" i="50"/>
  <c r="J424" i="50"/>
  <c r="J423" i="50"/>
  <c r="J418" i="50"/>
  <c r="J417" i="50"/>
  <c r="J415" i="50"/>
  <c r="J413" i="50"/>
  <c r="J409" i="50"/>
  <c r="J407" i="50"/>
  <c r="J404" i="50"/>
  <c r="J401" i="50"/>
  <c r="J400" i="50"/>
  <c r="J397" i="50"/>
  <c r="J386" i="50"/>
  <c r="J384" i="50"/>
  <c r="J380" i="50"/>
  <c r="J378" i="50"/>
  <c r="J377" i="50"/>
  <c r="J368" i="50"/>
  <c r="J364" i="50"/>
  <c r="J356" i="50"/>
  <c r="J354" i="50"/>
  <c r="J352" i="50"/>
  <c r="J349" i="50"/>
  <c r="J346" i="50"/>
  <c r="J345" i="50"/>
  <c r="J343" i="50"/>
  <c r="J342" i="50"/>
  <c r="J341" i="50"/>
  <c r="J323" i="50"/>
  <c r="J317" i="50"/>
  <c r="J311" i="50"/>
  <c r="J310" i="50"/>
  <c r="J306" i="50"/>
  <c r="J305" i="50"/>
  <c r="J297" i="50"/>
  <c r="J294" i="50"/>
  <c r="J286" i="50"/>
  <c r="J267" i="50"/>
  <c r="J258" i="50"/>
  <c r="J252" i="50"/>
  <c r="J245" i="50"/>
  <c r="J243" i="50"/>
  <c r="J242" i="50"/>
  <c r="J239" i="50"/>
  <c r="J238" i="50"/>
  <c r="J235" i="50"/>
  <c r="J234" i="50"/>
  <c r="J232" i="50"/>
  <c r="J231" i="50"/>
  <c r="J228" i="50"/>
  <c r="J225" i="50"/>
  <c r="J216" i="50"/>
  <c r="J213" i="50"/>
  <c r="J206" i="50"/>
  <c r="J203" i="50"/>
  <c r="J199" i="50"/>
  <c r="J197" i="50"/>
  <c r="J192" i="50"/>
  <c r="J190" i="50"/>
  <c r="J189" i="50"/>
  <c r="J188" i="50"/>
  <c r="J187" i="50"/>
  <c r="J186" i="50"/>
  <c r="J185" i="50"/>
  <c r="J183" i="50"/>
  <c r="J177" i="50"/>
  <c r="J167" i="50"/>
  <c r="J150" i="50"/>
  <c r="J144" i="50"/>
  <c r="J141" i="50"/>
  <c r="J137" i="50"/>
  <c r="J130" i="50"/>
  <c r="J128" i="50"/>
  <c r="J126" i="50"/>
  <c r="J122" i="50"/>
  <c r="J118" i="50"/>
  <c r="J111" i="50"/>
  <c r="J110" i="50"/>
  <c r="J108" i="50"/>
  <c r="J107" i="50"/>
  <c r="J106" i="50"/>
  <c r="J105" i="50"/>
  <c r="J103" i="50"/>
  <c r="J100" i="50"/>
  <c r="J86" i="50"/>
  <c r="J84" i="50"/>
  <c r="J80" i="50"/>
  <c r="J67" i="50"/>
  <c r="J53" i="50"/>
  <c r="J48" i="50"/>
  <c r="J47" i="50"/>
  <c r="J46" i="50"/>
  <c r="J44" i="50"/>
  <c r="J21" i="50"/>
  <c r="J8" i="50"/>
  <c r="J6" i="50"/>
  <c r="J5" i="50"/>
  <c r="J1253" i="28"/>
  <c r="J1252" i="28"/>
  <c r="J1251" i="28"/>
  <c r="J1250" i="28"/>
  <c r="J1249" i="28"/>
  <c r="J1248" i="28"/>
  <c r="J1246" i="28"/>
  <c r="J1245" i="28"/>
  <c r="J1241" i="28"/>
  <c r="J1238" i="28"/>
  <c r="J1237" i="28"/>
  <c r="J1235" i="28"/>
  <c r="J1234" i="28"/>
  <c r="J1233" i="28"/>
  <c r="J1231" i="28"/>
  <c r="J1229" i="28"/>
  <c r="J1225" i="28"/>
  <c r="J1224" i="28"/>
  <c r="J1223" i="28"/>
  <c r="J1222" i="28"/>
  <c r="J1220" i="28"/>
  <c r="J1219" i="28"/>
  <c r="J1212" i="28"/>
  <c r="J1208" i="28"/>
  <c r="J1204" i="28"/>
  <c r="J1203" i="28"/>
  <c r="J1186" i="28"/>
  <c r="J1184" i="28"/>
  <c r="J1183" i="28"/>
  <c r="J1180" i="28"/>
  <c r="J1176" i="28"/>
  <c r="J1175" i="28"/>
  <c r="J1168" i="28"/>
  <c r="J1167" i="28"/>
  <c r="J1166" i="28"/>
  <c r="J1161" i="28"/>
  <c r="J1155" i="28"/>
  <c r="J1154" i="28"/>
  <c r="J1153" i="28"/>
  <c r="J1148" i="28"/>
  <c r="J1146" i="28"/>
  <c r="J1144" i="28"/>
  <c r="J1141" i="28"/>
  <c r="J1138" i="28"/>
  <c r="J1136" i="28"/>
  <c r="J1131" i="28"/>
  <c r="J1130" i="28"/>
  <c r="J1129" i="28"/>
  <c r="J1128" i="28"/>
  <c r="J1127" i="28"/>
  <c r="J1124" i="28"/>
  <c r="J1121" i="28"/>
  <c r="J1118" i="28"/>
  <c r="J1117" i="28"/>
  <c r="J1111" i="28"/>
  <c r="J1110" i="28"/>
  <c r="J1104" i="28"/>
  <c r="J1096" i="28"/>
  <c r="J1092" i="28"/>
  <c r="J1091" i="28"/>
  <c r="J1089" i="28"/>
  <c r="J1086" i="28"/>
  <c r="J1082" i="28"/>
  <c r="J1078" i="28"/>
  <c r="J1075" i="28"/>
  <c r="J1072" i="28"/>
  <c r="J1068" i="28"/>
  <c r="J1063" i="28"/>
  <c r="J1060" i="28"/>
  <c r="J1058" i="28"/>
  <c r="J1056" i="28"/>
  <c r="J1050" i="28"/>
  <c r="J1047" i="28"/>
  <c r="J1045" i="28"/>
  <c r="J1037" i="28"/>
  <c r="J1033" i="28"/>
  <c r="J1032" i="28"/>
  <c r="J1024" i="28"/>
  <c r="J1019" i="28"/>
  <c r="J1011" i="28"/>
  <c r="J1009" i="28"/>
  <c r="J1008" i="28"/>
  <c r="J1000" i="28"/>
  <c r="J999" i="28"/>
  <c r="J997" i="28"/>
  <c r="J996" i="28"/>
  <c r="J994" i="28"/>
  <c r="J992" i="28"/>
  <c r="J990" i="28"/>
  <c r="J988" i="28"/>
  <c r="J985" i="28"/>
  <c r="J984" i="28"/>
  <c r="J980" i="28"/>
  <c r="J978" i="28"/>
  <c r="J975" i="28"/>
  <c r="J973" i="28"/>
  <c r="J961" i="28"/>
  <c r="J958" i="28"/>
  <c r="J951" i="28"/>
  <c r="J948" i="28"/>
  <c r="J946" i="28"/>
  <c r="J943" i="28"/>
  <c r="J937" i="28"/>
  <c r="J931" i="28"/>
  <c r="J930" i="28"/>
  <c r="J929" i="28"/>
  <c r="J927" i="28"/>
  <c r="J926" i="28"/>
  <c r="J925" i="28"/>
  <c r="J922" i="28"/>
  <c r="J920" i="28"/>
  <c r="J913" i="28"/>
  <c r="J911" i="28"/>
  <c r="J908" i="28"/>
  <c r="J902" i="28"/>
  <c r="J900" i="28"/>
  <c r="J895" i="28"/>
  <c r="J894" i="28"/>
  <c r="J892" i="28"/>
  <c r="J882" i="28"/>
  <c r="J878" i="28"/>
  <c r="J866" i="28"/>
  <c r="J865" i="28"/>
  <c r="J862" i="28"/>
  <c r="J861" i="28"/>
  <c r="J858" i="28"/>
  <c r="J856" i="28"/>
  <c r="J855" i="28"/>
  <c r="J852" i="28"/>
  <c r="J851" i="28"/>
  <c r="J850" i="28"/>
  <c r="J849" i="28"/>
  <c r="J848" i="28"/>
  <c r="J847" i="28"/>
  <c r="J844" i="28"/>
  <c r="J839" i="28"/>
  <c r="J833" i="28"/>
  <c r="J826" i="28"/>
  <c r="J822" i="28"/>
  <c r="J820" i="28"/>
  <c r="J810" i="28"/>
  <c r="J807" i="28"/>
  <c r="J801" i="28"/>
  <c r="J800" i="28"/>
  <c r="J795" i="28"/>
  <c r="J794" i="28"/>
  <c r="J792" i="28"/>
  <c r="J785" i="28"/>
  <c r="J784" i="28"/>
  <c r="J780" i="28"/>
  <c r="J779" i="28"/>
  <c r="J776" i="28"/>
  <c r="J772" i="28"/>
  <c r="J770" i="28"/>
  <c r="J765" i="28"/>
  <c r="J763" i="28"/>
  <c r="J756" i="28"/>
  <c r="J754" i="28"/>
  <c r="J751" i="28"/>
  <c r="J750" i="28"/>
  <c r="J749" i="28"/>
  <c r="J747" i="28"/>
  <c r="J742" i="28"/>
  <c r="J740" i="28"/>
  <c r="J738" i="28"/>
  <c r="J736" i="28"/>
  <c r="J732" i="28"/>
  <c r="J730" i="28"/>
  <c r="J724" i="28"/>
  <c r="J719" i="28"/>
  <c r="J717" i="28"/>
  <c r="J711" i="28"/>
  <c r="J710" i="28"/>
  <c r="J708" i="28"/>
  <c r="J707" i="28"/>
  <c r="J704" i="28"/>
  <c r="J703" i="28"/>
  <c r="J696" i="28"/>
  <c r="J692" i="28"/>
  <c r="J691" i="28"/>
  <c r="J690" i="28"/>
  <c r="J687" i="28"/>
  <c r="J683" i="28"/>
  <c r="J680" i="28"/>
  <c r="J679" i="28"/>
  <c r="J675" i="28"/>
  <c r="J674" i="28"/>
  <c r="J673" i="28"/>
  <c r="J667" i="28"/>
  <c r="J659" i="28"/>
  <c r="J655" i="28"/>
  <c r="J651" i="28"/>
  <c r="J645" i="28"/>
  <c r="J641" i="28"/>
  <c r="J639" i="28"/>
  <c r="J638" i="28"/>
  <c r="J637" i="28"/>
  <c r="J636" i="28"/>
  <c r="J635" i="28"/>
  <c r="J632" i="28"/>
  <c r="J630" i="28"/>
  <c r="J629" i="28"/>
  <c r="J627" i="28"/>
  <c r="J625" i="28"/>
  <c r="J624" i="28"/>
  <c r="J621" i="28"/>
  <c r="J618" i="28"/>
  <c r="J612" i="28"/>
  <c r="J609" i="28"/>
  <c r="J605" i="28"/>
  <c r="J601" i="28"/>
  <c r="J595" i="28"/>
  <c r="J592" i="28"/>
  <c r="J591" i="28"/>
  <c r="J588" i="28"/>
  <c r="J584" i="28"/>
  <c r="J580" i="28"/>
  <c r="J577" i="28"/>
  <c r="J575" i="28"/>
  <c r="J572" i="28"/>
  <c r="J569" i="28"/>
  <c r="J567" i="28"/>
  <c r="J563" i="28"/>
  <c r="J562" i="28"/>
  <c r="J556" i="28"/>
  <c r="J555" i="28"/>
  <c r="J553" i="28"/>
  <c r="J552" i="28"/>
  <c r="J546" i="28"/>
  <c r="J542" i="28"/>
  <c r="J541" i="28"/>
  <c r="J539" i="28"/>
  <c r="J538" i="28"/>
  <c r="J537" i="28"/>
  <c r="J536" i="28"/>
  <c r="J535" i="28"/>
  <c r="J534" i="28"/>
  <c r="J533" i="28"/>
  <c r="J531" i="28"/>
  <c r="J530" i="28"/>
  <c r="J528" i="28"/>
  <c r="J514" i="28"/>
  <c r="J508" i="28"/>
  <c r="J505" i="28"/>
  <c r="J499" i="28"/>
  <c r="J494" i="28"/>
  <c r="J491" i="28"/>
  <c r="J490" i="28"/>
  <c r="J482" i="28"/>
  <c r="J480" i="28"/>
  <c r="J476" i="28"/>
  <c r="J475" i="28"/>
  <c r="J473" i="28"/>
  <c r="J472" i="28"/>
  <c r="J468" i="28"/>
  <c r="J462" i="28"/>
  <c r="J459" i="28"/>
  <c r="J453" i="28"/>
  <c r="J448" i="28"/>
  <c r="J447" i="28"/>
  <c r="J443" i="28"/>
  <c r="J436" i="28"/>
  <c r="J434" i="28"/>
  <c r="J432" i="28"/>
  <c r="J429" i="28"/>
  <c r="J425" i="28"/>
  <c r="J424" i="28"/>
  <c r="J423" i="28"/>
  <c r="J418" i="28"/>
  <c r="J417" i="28"/>
  <c r="J415" i="28"/>
  <c r="J413" i="28"/>
  <c r="J409" i="28"/>
  <c r="J407" i="28"/>
  <c r="J404" i="28"/>
  <c r="J401" i="28"/>
  <c r="J400" i="28"/>
  <c r="J397" i="28"/>
  <c r="J386" i="28"/>
  <c r="J384" i="28"/>
  <c r="J380" i="28"/>
  <c r="J378" i="28"/>
  <c r="J377" i="28"/>
  <c r="J368" i="28"/>
  <c r="J364" i="28"/>
  <c r="J356" i="28"/>
  <c r="J354" i="28"/>
  <c r="J352" i="28"/>
  <c r="J349" i="28"/>
  <c r="J346" i="28"/>
  <c r="J345" i="28"/>
  <c r="J343" i="28"/>
  <c r="J342" i="28"/>
  <c r="J341" i="28"/>
  <c r="J323" i="28"/>
  <c r="J317" i="28"/>
  <c r="J311" i="28"/>
  <c r="J310" i="28"/>
  <c r="J306" i="28"/>
  <c r="J305" i="28"/>
  <c r="J297" i="28"/>
  <c r="J294" i="28"/>
  <c r="J286" i="28"/>
  <c r="J267" i="28"/>
  <c r="J258" i="28"/>
  <c r="J252" i="28"/>
  <c r="J245" i="28"/>
  <c r="J243" i="28"/>
  <c r="J242" i="28"/>
  <c r="J239" i="28"/>
  <c r="J238" i="28"/>
  <c r="J235" i="28"/>
  <c r="J234" i="28"/>
  <c r="J232" i="28"/>
  <c r="J231" i="28"/>
  <c r="J228" i="28"/>
  <c r="J225" i="28"/>
  <c r="J216" i="28"/>
  <c r="J213" i="28"/>
  <c r="J206" i="28"/>
  <c r="J203" i="28"/>
  <c r="J199" i="28"/>
  <c r="J197" i="28"/>
  <c r="J192" i="28"/>
  <c r="J190" i="28"/>
  <c r="J189" i="28"/>
  <c r="J188" i="28"/>
  <c r="J187" i="28"/>
  <c r="J186" i="28"/>
  <c r="J185" i="28"/>
  <c r="J183" i="28"/>
  <c r="J177" i="28"/>
  <c r="J167" i="28"/>
  <c r="J150" i="28"/>
  <c r="J144" i="28"/>
  <c r="J141" i="28"/>
  <c r="J137" i="28"/>
  <c r="J130" i="28"/>
  <c r="J128" i="28"/>
  <c r="J126" i="28"/>
  <c r="J122" i="28"/>
  <c r="J118" i="28"/>
  <c r="J111" i="28"/>
  <c r="J110" i="28"/>
  <c r="J108" i="28"/>
  <c r="J107" i="28"/>
  <c r="J106" i="28"/>
  <c r="J105" i="28"/>
  <c r="J103" i="28"/>
  <c r="J100" i="28"/>
  <c r="J86" i="28"/>
  <c r="J84" i="28"/>
  <c r="J80" i="28"/>
  <c r="J67" i="28"/>
  <c r="J53" i="28"/>
  <c r="J48" i="28"/>
  <c r="J47" i="28"/>
  <c r="J46" i="28"/>
  <c r="J44" i="28"/>
  <c r="J21" i="28"/>
  <c r="J8" i="28"/>
  <c r="J6" i="28"/>
  <c r="J5" i="28"/>
  <c r="J1254" i="71"/>
  <c r="J1247" i="71"/>
  <c r="J1244" i="71"/>
  <c r="J1243" i="71"/>
  <c r="J1242" i="71"/>
  <c r="J1240" i="71"/>
  <c r="J1239" i="71"/>
  <c r="J1236" i="71"/>
  <c r="J1232" i="71"/>
  <c r="J1230" i="71"/>
  <c r="J1227" i="71"/>
  <c r="J1226" i="71"/>
  <c r="J1221" i="71"/>
  <c r="J1218" i="71"/>
  <c r="J1217" i="71"/>
  <c r="J1216" i="71"/>
  <c r="J1215" i="71"/>
  <c r="J1214" i="71"/>
  <c r="J1213" i="71"/>
  <c r="J1211" i="71"/>
  <c r="J1210" i="71"/>
  <c r="J1209" i="71"/>
  <c r="J1207" i="71"/>
  <c r="J1206" i="71"/>
  <c r="J1202" i="71"/>
  <c r="J1201" i="71"/>
  <c r="J1200" i="71"/>
  <c r="J1199" i="71"/>
  <c r="J1198" i="71"/>
  <c r="J1197" i="71"/>
  <c r="J1196" i="71"/>
  <c r="J1195" i="71"/>
  <c r="J1194" i="71"/>
  <c r="J1192" i="71"/>
  <c r="J1190" i="71"/>
  <c r="J1189" i="71"/>
  <c r="J1188" i="71"/>
  <c r="J1187" i="71"/>
  <c r="J1185" i="71"/>
  <c r="J1182" i="71"/>
  <c r="J1181" i="71"/>
  <c r="J1177" i="71"/>
  <c r="J1174" i="71"/>
  <c r="J1173" i="71"/>
  <c r="J1172" i="71"/>
  <c r="J1170" i="71"/>
  <c r="J1169" i="71"/>
  <c r="J1165" i="71"/>
  <c r="J1164" i="71"/>
  <c r="J1163" i="71"/>
  <c r="J1162" i="71"/>
  <c r="J1159" i="71"/>
  <c r="J1157" i="71"/>
  <c r="J1156" i="71"/>
  <c r="J1152" i="71"/>
  <c r="J1151" i="71"/>
  <c r="J1149" i="71"/>
  <c r="J1147" i="71"/>
  <c r="J1145" i="71"/>
  <c r="J1143" i="71"/>
  <c r="J1142" i="71"/>
  <c r="J1140" i="71"/>
  <c r="J1139" i="71"/>
  <c r="J1137" i="71"/>
  <c r="J1135" i="71"/>
  <c r="J1134" i="71"/>
  <c r="J1133" i="71"/>
  <c r="J1132" i="71"/>
  <c r="J1126" i="71"/>
  <c r="J1125" i="71"/>
  <c r="J1123" i="71"/>
  <c r="J1122" i="71"/>
  <c r="J1120" i="71"/>
  <c r="J1119" i="71"/>
  <c r="J1116" i="71"/>
  <c r="J1115" i="71"/>
  <c r="J1114" i="71"/>
  <c r="J1113" i="71"/>
  <c r="J1112" i="71"/>
  <c r="J1109" i="71"/>
  <c r="J1108" i="71"/>
  <c r="J1107" i="71"/>
  <c r="J1105" i="71"/>
  <c r="J1103" i="71"/>
  <c r="J1102" i="71"/>
  <c r="J1101" i="71"/>
  <c r="J1100" i="71"/>
  <c r="J1099" i="71"/>
  <c r="J1098" i="71"/>
  <c r="J1097" i="71"/>
  <c r="J1095" i="71"/>
  <c r="J1094" i="71"/>
  <c r="J1093" i="71"/>
  <c r="J1090" i="71"/>
  <c r="J1088" i="71"/>
  <c r="J1087" i="71"/>
  <c r="J1085" i="71"/>
  <c r="J1084" i="71"/>
  <c r="J1083" i="71"/>
  <c r="J1081" i="71"/>
  <c r="J1080" i="71"/>
  <c r="J1079" i="71"/>
  <c r="J1077" i="71"/>
  <c r="J1076" i="71"/>
  <c r="J1074" i="71"/>
  <c r="J1073" i="71"/>
  <c r="J1071" i="71"/>
  <c r="J1070" i="71"/>
  <c r="J1069" i="71"/>
  <c r="J1067" i="71"/>
  <c r="J1066" i="71"/>
  <c r="J1065" i="71"/>
  <c r="J1064" i="71"/>
  <c r="J1062" i="71"/>
  <c r="J1061" i="71"/>
  <c r="J1059" i="71"/>
  <c r="J1057" i="71"/>
  <c r="J1055" i="71"/>
  <c r="J1054" i="71"/>
  <c r="J1053" i="71"/>
  <c r="J1052" i="71"/>
  <c r="J1051" i="71"/>
  <c r="J1049" i="71"/>
  <c r="J1048" i="71"/>
  <c r="J1046" i="71"/>
  <c r="J1044" i="71"/>
  <c r="J1043" i="71"/>
  <c r="J1042" i="71"/>
  <c r="J1041" i="71"/>
  <c r="J1040" i="71"/>
  <c r="J1039" i="71"/>
  <c r="J1038" i="71"/>
  <c r="J1036" i="71"/>
  <c r="J1035" i="71"/>
  <c r="J1034" i="71"/>
  <c r="J1031" i="71"/>
  <c r="J1030" i="71"/>
  <c r="J1029" i="71"/>
  <c r="J1028" i="71"/>
  <c r="J1027" i="71"/>
  <c r="J1026" i="71"/>
  <c r="J1025" i="71"/>
  <c r="J1023" i="71"/>
  <c r="J1022" i="71"/>
  <c r="J1021" i="71"/>
  <c r="J1020" i="71"/>
  <c r="J1018" i="71"/>
  <c r="J1017" i="71"/>
  <c r="J1016" i="71"/>
  <c r="J1015" i="71"/>
  <c r="J1014" i="71"/>
  <c r="J1013" i="71"/>
  <c r="J1012" i="71"/>
  <c r="J1010" i="71"/>
  <c r="J1007" i="71"/>
  <c r="J1006" i="71"/>
  <c r="J1005" i="71"/>
  <c r="J1004" i="71"/>
  <c r="J1003" i="71"/>
  <c r="J1002" i="71"/>
  <c r="J1001" i="71"/>
  <c r="J998" i="71"/>
  <c r="J995" i="71"/>
  <c r="J993" i="71"/>
  <c r="J991" i="71"/>
  <c r="J989" i="71"/>
  <c r="J987" i="71"/>
  <c r="J986" i="71"/>
  <c r="J983" i="71"/>
  <c r="J982" i="71"/>
  <c r="J981" i="71"/>
  <c r="J979" i="71"/>
  <c r="J977" i="71"/>
  <c r="J976" i="71"/>
  <c r="J974" i="71"/>
  <c r="J972" i="71"/>
  <c r="J971" i="71"/>
  <c r="J970" i="71"/>
  <c r="J969" i="71"/>
  <c r="J968" i="71"/>
  <c r="J967" i="71"/>
  <c r="J966" i="71"/>
  <c r="J965" i="71"/>
  <c r="J964" i="71"/>
  <c r="J963" i="71"/>
  <c r="J962" i="71"/>
  <c r="J960" i="71"/>
  <c r="J959" i="71"/>
  <c r="J957" i="71"/>
  <c r="J956" i="71"/>
  <c r="J955" i="71"/>
  <c r="J954" i="71"/>
  <c r="J953" i="71"/>
  <c r="J952" i="71"/>
  <c r="J950" i="71"/>
  <c r="J949" i="71"/>
  <c r="J947" i="71"/>
  <c r="J945" i="71"/>
  <c r="J944" i="71"/>
  <c r="J942" i="71"/>
  <c r="J941" i="71"/>
  <c r="J940" i="71"/>
  <c r="J939" i="71"/>
  <c r="J938" i="71"/>
  <c r="J936" i="71"/>
  <c r="J935" i="71"/>
  <c r="J934" i="71"/>
  <c r="J933" i="71"/>
  <c r="J932" i="71"/>
  <c r="J928" i="71"/>
  <c r="J924" i="71"/>
  <c r="J923" i="71"/>
  <c r="J921" i="71"/>
  <c r="J919" i="71"/>
  <c r="J918" i="71"/>
  <c r="J917" i="71"/>
  <c r="J916" i="71"/>
  <c r="J915" i="71"/>
  <c r="J914" i="71"/>
  <c r="J912" i="71"/>
  <c r="J910" i="71"/>
  <c r="J909" i="71"/>
  <c r="J907" i="71"/>
  <c r="J906" i="71"/>
  <c r="J905" i="71"/>
  <c r="J904" i="71"/>
  <c r="J903" i="71"/>
  <c r="J901" i="71"/>
  <c r="J899" i="71"/>
  <c r="J898" i="71"/>
  <c r="J897" i="71"/>
  <c r="J896" i="71"/>
  <c r="J893" i="71"/>
  <c r="J891" i="71"/>
  <c r="J890" i="71"/>
  <c r="J889" i="71"/>
  <c r="J888" i="71"/>
  <c r="J887" i="71"/>
  <c r="J886" i="71"/>
  <c r="J885" i="71"/>
  <c r="J883" i="71"/>
  <c r="J881" i="71"/>
  <c r="J880" i="71"/>
  <c r="J879" i="71"/>
  <c r="J877" i="71"/>
  <c r="J876" i="71"/>
  <c r="J875" i="71"/>
  <c r="J874" i="71"/>
  <c r="J873" i="71"/>
  <c r="J872" i="71"/>
  <c r="J871" i="71"/>
  <c r="J870" i="71"/>
  <c r="J869" i="71"/>
  <c r="J868" i="71"/>
  <c r="J867" i="71"/>
  <c r="J864" i="71"/>
  <c r="J863" i="71"/>
  <c r="J860" i="71"/>
  <c r="J859" i="71"/>
  <c r="J857" i="71"/>
  <c r="J854" i="71"/>
  <c r="J853" i="71"/>
  <c r="J846" i="71"/>
  <c r="J845" i="71"/>
  <c r="J843" i="71"/>
  <c r="J842" i="71"/>
  <c r="J841" i="71"/>
  <c r="J840" i="71"/>
  <c r="J838" i="71"/>
  <c r="J837" i="71"/>
  <c r="J836" i="71"/>
  <c r="J835" i="71"/>
  <c r="J834" i="71"/>
  <c r="J832" i="71"/>
  <c r="J831" i="71"/>
  <c r="J830" i="71"/>
  <c r="J829" i="71"/>
  <c r="J828" i="71"/>
  <c r="J827" i="71"/>
  <c r="J825" i="71"/>
  <c r="J824" i="71"/>
  <c r="J823" i="71"/>
  <c r="J821" i="71"/>
  <c r="J819" i="71"/>
  <c r="J818" i="71"/>
  <c r="J817" i="71"/>
  <c r="J816" i="71"/>
  <c r="J815" i="71"/>
  <c r="J814" i="71"/>
  <c r="J813" i="71"/>
  <c r="J812" i="71"/>
  <c r="J811" i="71"/>
  <c r="J809" i="71"/>
  <c r="J808" i="71"/>
  <c r="J806" i="71"/>
  <c r="J805" i="71"/>
  <c r="J804" i="71"/>
  <c r="J803" i="71"/>
  <c r="J802" i="71"/>
  <c r="J799" i="71"/>
  <c r="J798" i="71"/>
  <c r="J797" i="71"/>
  <c r="J796" i="71"/>
  <c r="J793" i="71"/>
  <c r="J791" i="71"/>
  <c r="J790" i="71"/>
  <c r="J789" i="71"/>
  <c r="J788" i="71"/>
  <c r="J787" i="71"/>
  <c r="J786" i="71"/>
  <c r="J783" i="71"/>
  <c r="J782" i="71"/>
  <c r="J781" i="71"/>
  <c r="J778" i="71"/>
  <c r="J777" i="71"/>
  <c r="J775" i="71"/>
  <c r="J774" i="71"/>
  <c r="J773" i="71"/>
  <c r="J771" i="71"/>
  <c r="J768" i="71"/>
  <c r="J767" i="71"/>
  <c r="J766" i="71"/>
  <c r="J764" i="71"/>
  <c r="J762" i="71"/>
  <c r="J761" i="71"/>
  <c r="J760" i="71"/>
  <c r="J759" i="71"/>
  <c r="J758" i="71"/>
  <c r="J757" i="71"/>
  <c r="J755" i="71"/>
  <c r="J753" i="71"/>
  <c r="J748" i="71"/>
  <c r="J746" i="71"/>
  <c r="J745" i="71"/>
  <c r="J744" i="71"/>
  <c r="J741" i="71"/>
  <c r="J739" i="71"/>
  <c r="J737" i="71"/>
  <c r="J734" i="71"/>
  <c r="J733" i="71"/>
  <c r="J731" i="71"/>
  <c r="J729" i="71"/>
  <c r="J728" i="71"/>
  <c r="J727" i="71"/>
  <c r="J726" i="71"/>
  <c r="J725" i="71"/>
  <c r="J723" i="71"/>
  <c r="J722" i="71"/>
  <c r="J721" i="71"/>
  <c r="J720" i="71"/>
  <c r="J718" i="71"/>
  <c r="J716" i="71"/>
  <c r="J715" i="71"/>
  <c r="J714" i="71"/>
  <c r="J713" i="71"/>
  <c r="J712" i="71"/>
  <c r="J709" i="71"/>
  <c r="J706" i="71"/>
  <c r="J705" i="71"/>
  <c r="J702" i="71"/>
  <c r="J701" i="71"/>
  <c r="J700" i="71"/>
  <c r="J698" i="71"/>
  <c r="J697" i="71"/>
  <c r="J695" i="71"/>
  <c r="J694" i="71"/>
  <c r="J693" i="71"/>
  <c r="J689" i="71"/>
  <c r="J688" i="71"/>
  <c r="J686" i="71"/>
  <c r="J685" i="71"/>
  <c r="J684" i="71"/>
  <c r="J682" i="71"/>
  <c r="J681" i="71"/>
  <c r="J678" i="71"/>
  <c r="J677" i="71"/>
  <c r="J676" i="71"/>
  <c r="J672" i="71"/>
  <c r="J671" i="71"/>
  <c r="J670" i="71"/>
  <c r="J669" i="71"/>
  <c r="J668" i="71"/>
  <c r="J666" i="71"/>
  <c r="J665" i="71"/>
  <c r="J664" i="71"/>
  <c r="J663" i="71"/>
  <c r="J662" i="71"/>
  <c r="J661" i="71"/>
  <c r="J660" i="71"/>
  <c r="J658" i="71"/>
  <c r="J657" i="71"/>
  <c r="J656" i="71"/>
  <c r="J654" i="71"/>
  <c r="J653" i="71"/>
  <c r="J652" i="71"/>
  <c r="J650" i="71"/>
  <c r="J649" i="71"/>
  <c r="J648" i="71"/>
  <c r="J647" i="71"/>
  <c r="J646" i="71"/>
  <c r="J644" i="71"/>
  <c r="J643" i="71"/>
  <c r="J642" i="71"/>
  <c r="J640" i="71"/>
  <c r="J634" i="71"/>
  <c r="J633" i="71"/>
  <c r="J628" i="71"/>
  <c r="J626" i="71"/>
  <c r="J623" i="71"/>
  <c r="J622" i="71"/>
  <c r="J620" i="71"/>
  <c r="J619" i="71"/>
  <c r="J617" i="71"/>
  <c r="J616" i="71"/>
  <c r="J615" i="71"/>
  <c r="J614" i="71"/>
  <c r="J613" i="71"/>
  <c r="J611" i="71"/>
  <c r="J610" i="71"/>
  <c r="J608" i="71"/>
  <c r="J607" i="71"/>
  <c r="J606" i="71"/>
  <c r="J604" i="71"/>
  <c r="J603" i="71"/>
  <c r="J602" i="71"/>
  <c r="J600" i="71"/>
  <c r="J599" i="71"/>
  <c r="J598" i="71"/>
  <c r="J597" i="71"/>
  <c r="J596" i="71"/>
  <c r="J594" i="71"/>
  <c r="J593" i="71"/>
  <c r="J590" i="71"/>
  <c r="J589" i="71"/>
  <c r="J587" i="71"/>
  <c r="J586" i="71"/>
  <c r="J585" i="71"/>
  <c r="J583" i="71"/>
  <c r="J582" i="71"/>
  <c r="J581" i="71"/>
  <c r="J579" i="71"/>
  <c r="J578" i="71"/>
  <c r="J576" i="71"/>
  <c r="J574" i="71"/>
  <c r="J573" i="71"/>
  <c r="J571" i="71"/>
  <c r="J570" i="71"/>
  <c r="J568" i="71"/>
  <c r="J566" i="71"/>
  <c r="J565" i="71"/>
  <c r="J564" i="71"/>
  <c r="J561" i="71"/>
  <c r="J560" i="71"/>
  <c r="J559" i="71"/>
  <c r="J558" i="71"/>
  <c r="J557" i="71"/>
  <c r="J554" i="71"/>
  <c r="J551" i="71"/>
  <c r="J550" i="71"/>
  <c r="J549" i="71"/>
  <c r="J548" i="71"/>
  <c r="J547" i="71"/>
  <c r="J545" i="71"/>
  <c r="J544" i="71"/>
  <c r="J543" i="71"/>
  <c r="J540" i="71"/>
  <c r="J532" i="71"/>
  <c r="J529" i="71"/>
  <c r="J527" i="71"/>
  <c r="J526" i="71"/>
  <c r="J524" i="71"/>
  <c r="J523" i="71"/>
  <c r="J522" i="71"/>
  <c r="J521" i="71"/>
  <c r="J520" i="71"/>
  <c r="J519" i="71"/>
  <c r="J518" i="71"/>
  <c r="J517" i="71"/>
  <c r="J516" i="71"/>
  <c r="J515" i="71"/>
  <c r="J513" i="71"/>
  <c r="J512" i="71"/>
  <c r="J511" i="71"/>
  <c r="J510" i="71"/>
  <c r="J509" i="71"/>
  <c r="J507" i="71"/>
  <c r="J506" i="71"/>
  <c r="J504" i="71"/>
  <c r="J503" i="71"/>
  <c r="J502" i="71"/>
  <c r="J501" i="71"/>
  <c r="J500" i="71"/>
  <c r="J498" i="71"/>
  <c r="J497" i="71"/>
  <c r="J496" i="71"/>
  <c r="J495" i="71"/>
  <c r="J493" i="71"/>
  <c r="J492" i="71"/>
  <c r="J489" i="71"/>
  <c r="J487" i="71"/>
  <c r="J486" i="71"/>
  <c r="J485" i="71"/>
  <c r="J484" i="71"/>
  <c r="J483" i="71"/>
  <c r="J481" i="71"/>
  <c r="J479" i="71"/>
  <c r="J478" i="71"/>
  <c r="J477" i="71"/>
  <c r="J474" i="71"/>
  <c r="J471" i="71"/>
  <c r="J470" i="71"/>
  <c r="J469" i="71"/>
  <c r="J467" i="71"/>
  <c r="J466" i="71"/>
  <c r="J465" i="71"/>
  <c r="J464" i="71"/>
  <c r="J463" i="71"/>
  <c r="J461" i="71"/>
  <c r="J460" i="71"/>
  <c r="J457" i="71"/>
  <c r="J456" i="71"/>
  <c r="J455" i="71"/>
  <c r="J454" i="71"/>
  <c r="J452" i="71"/>
  <c r="J451" i="71"/>
  <c r="J450" i="71"/>
  <c r="J449" i="71"/>
  <c r="J446" i="71"/>
  <c r="J444" i="71"/>
  <c r="J442" i="71"/>
  <c r="J441" i="71"/>
  <c r="J440" i="71"/>
  <c r="J439" i="71"/>
  <c r="J438" i="71"/>
  <c r="J437" i="71"/>
  <c r="J435" i="71"/>
  <c r="J433" i="71"/>
  <c r="J431" i="71"/>
  <c r="J430" i="71"/>
  <c r="J428" i="71"/>
  <c r="J427" i="71"/>
  <c r="J426" i="71"/>
  <c r="J422" i="71"/>
  <c r="J421" i="71"/>
  <c r="J420" i="71"/>
  <c r="J419" i="71"/>
  <c r="J416" i="71"/>
  <c r="J414" i="71"/>
  <c r="J412" i="71"/>
  <c r="J411" i="71"/>
  <c r="J410" i="71"/>
  <c r="J408" i="71"/>
  <c r="J406" i="71"/>
  <c r="J405" i="71"/>
  <c r="J403" i="71"/>
  <c r="J402" i="71"/>
  <c r="J399" i="71"/>
  <c r="J398" i="71"/>
  <c r="J396" i="71"/>
  <c r="J395" i="71"/>
  <c r="J394" i="71"/>
  <c r="J393" i="71"/>
  <c r="J392" i="71"/>
  <c r="J391" i="71"/>
  <c r="J390" i="71"/>
  <c r="J389" i="71"/>
  <c r="J388" i="71"/>
  <c r="J387" i="71"/>
  <c r="J385" i="71"/>
  <c r="J383" i="71"/>
  <c r="J382" i="71"/>
  <c r="J381" i="71"/>
  <c r="J379" i="71"/>
  <c r="J376" i="71"/>
  <c r="J375" i="71"/>
  <c r="J374" i="71"/>
  <c r="J373" i="71"/>
  <c r="J372" i="71"/>
  <c r="J371" i="71"/>
  <c r="J370" i="71"/>
  <c r="J369" i="71"/>
  <c r="J367" i="71"/>
  <c r="J366" i="71"/>
  <c r="J365" i="71"/>
  <c r="J363" i="71"/>
  <c r="J362" i="71"/>
  <c r="J361" i="71"/>
  <c r="J360" i="71"/>
  <c r="J359" i="71"/>
  <c r="J358" i="71"/>
  <c r="J357" i="71"/>
  <c r="J355" i="71"/>
  <c r="J353" i="71"/>
  <c r="J351" i="71"/>
  <c r="J350" i="71"/>
  <c r="J348" i="71"/>
  <c r="J347" i="71"/>
  <c r="J344" i="71"/>
  <c r="J340" i="71"/>
  <c r="J339" i="71"/>
  <c r="J338" i="71"/>
  <c r="J337" i="71"/>
  <c r="J336" i="71"/>
  <c r="J335" i="71"/>
  <c r="J334" i="71"/>
  <c r="J333" i="71"/>
  <c r="J332" i="71"/>
  <c r="J331" i="71"/>
  <c r="J330" i="71"/>
  <c r="J329" i="71"/>
  <c r="J328" i="71"/>
  <c r="J327" i="71"/>
  <c r="J326" i="71"/>
  <c r="J325" i="71"/>
  <c r="J324" i="71"/>
  <c r="J322" i="71"/>
  <c r="J321" i="71"/>
  <c r="J320" i="71"/>
  <c r="J319" i="71"/>
  <c r="J318" i="71"/>
  <c r="J316" i="71"/>
  <c r="J314" i="71"/>
  <c r="J312" i="71"/>
  <c r="J309" i="71"/>
  <c r="J308" i="71"/>
  <c r="J307" i="71"/>
  <c r="J304" i="71"/>
  <c r="J303" i="71"/>
  <c r="J302" i="71"/>
  <c r="J301" i="71"/>
  <c r="J300" i="71"/>
  <c r="J299" i="71"/>
  <c r="J298" i="71"/>
  <c r="J296" i="71"/>
  <c r="J295" i="71"/>
  <c r="J293" i="71"/>
  <c r="J292" i="71"/>
  <c r="J291" i="71"/>
  <c r="J290" i="71"/>
  <c r="J289" i="71"/>
  <c r="J288" i="71"/>
  <c r="J287" i="71"/>
  <c r="J285" i="71"/>
  <c r="J284" i="71"/>
  <c r="J283" i="71"/>
  <c r="J282" i="71"/>
  <c r="J281" i="71"/>
  <c r="J280" i="71"/>
  <c r="J279" i="71"/>
  <c r="J278" i="71"/>
  <c r="J277" i="71"/>
  <c r="J275" i="71"/>
  <c r="J274" i="71"/>
  <c r="J273" i="71"/>
  <c r="J272" i="71"/>
  <c r="J271" i="71"/>
  <c r="J270" i="71"/>
  <c r="J269" i="71"/>
  <c r="J268" i="71"/>
  <c r="J266" i="71"/>
  <c r="J265" i="71"/>
  <c r="J264" i="71"/>
  <c r="J263" i="71"/>
  <c r="J262" i="71"/>
  <c r="J261" i="71"/>
  <c r="J260" i="71"/>
  <c r="J259" i="71"/>
  <c r="J257" i="71"/>
  <c r="J256" i="71"/>
  <c r="J255" i="71"/>
  <c r="J254" i="71"/>
  <c r="J253" i="71"/>
  <c r="J251" i="71"/>
  <c r="J250" i="71"/>
  <c r="J249" i="71"/>
  <c r="J248" i="71"/>
  <c r="J247" i="71"/>
  <c r="J246" i="71"/>
  <c r="J244" i="71"/>
  <c r="J241" i="71"/>
  <c r="J240" i="71"/>
  <c r="J237" i="71"/>
  <c r="J236" i="71"/>
  <c r="J233" i="71"/>
  <c r="J230" i="71"/>
  <c r="J229" i="71"/>
  <c r="J227" i="71"/>
  <c r="J226" i="71"/>
  <c r="J224" i="71"/>
  <c r="J223" i="71"/>
  <c r="J222" i="71"/>
  <c r="J221" i="71"/>
  <c r="J220" i="71"/>
  <c r="J219" i="71"/>
  <c r="J218" i="71"/>
  <c r="J217" i="71"/>
  <c r="J215" i="71"/>
  <c r="J214" i="71"/>
  <c r="J212" i="71"/>
  <c r="J211" i="71"/>
  <c r="J210" i="71"/>
  <c r="J209" i="71"/>
  <c r="J208" i="71"/>
  <c r="J207" i="71"/>
  <c r="J205" i="71"/>
  <c r="J204" i="71"/>
  <c r="J202" i="71"/>
  <c r="J201" i="71"/>
  <c r="J200" i="71"/>
  <c r="J198" i="71"/>
  <c r="J196" i="71"/>
  <c r="J195" i="71"/>
  <c r="J194" i="71"/>
  <c r="J191" i="71"/>
  <c r="J184" i="71"/>
  <c r="J182" i="71"/>
  <c r="J181" i="71"/>
  <c r="J180" i="71"/>
  <c r="J179" i="71"/>
  <c r="J178" i="71"/>
  <c r="J176" i="71"/>
  <c r="J175" i="71"/>
  <c r="J174" i="71"/>
  <c r="J173" i="71"/>
  <c r="J172" i="71"/>
  <c r="J170" i="71"/>
  <c r="J169" i="71"/>
  <c r="J168" i="71"/>
  <c r="J166" i="71"/>
  <c r="J165" i="71"/>
  <c r="J164" i="71"/>
  <c r="J163" i="71"/>
  <c r="J162" i="71"/>
  <c r="J161" i="71"/>
  <c r="J160" i="71"/>
  <c r="J158" i="71"/>
  <c r="J157" i="71"/>
  <c r="J156" i="71"/>
  <c r="J155" i="71"/>
  <c r="J154" i="71"/>
  <c r="J153" i="71"/>
  <c r="J152" i="71"/>
  <c r="J151" i="71"/>
  <c r="J149" i="71"/>
  <c r="J148" i="71"/>
  <c r="J147" i="71"/>
  <c r="J146" i="71"/>
  <c r="J145" i="71"/>
  <c r="J143" i="71"/>
  <c r="J142" i="71"/>
  <c r="J140" i="71"/>
  <c r="J139" i="71"/>
  <c r="J138" i="71"/>
  <c r="J136" i="71"/>
  <c r="J135" i="71"/>
  <c r="J134" i="71"/>
  <c r="J133" i="71"/>
  <c r="J132" i="71"/>
  <c r="J131" i="71"/>
  <c r="J129" i="71"/>
  <c r="J127" i="71"/>
  <c r="J125" i="71"/>
  <c r="J124" i="71"/>
  <c r="J123" i="71"/>
  <c r="J121" i="71"/>
  <c r="J120" i="71"/>
  <c r="J119" i="71"/>
  <c r="J117" i="71"/>
  <c r="J116" i="71"/>
  <c r="J115" i="71"/>
  <c r="J114" i="71"/>
  <c r="J113" i="71"/>
  <c r="J112" i="71"/>
  <c r="J109" i="71"/>
  <c r="J104" i="71"/>
  <c r="J102" i="71"/>
  <c r="J101" i="71"/>
  <c r="J99" i="71"/>
  <c r="J98" i="71"/>
  <c r="J97" i="71"/>
  <c r="J96" i="71"/>
  <c r="J95" i="71"/>
  <c r="J94" i="71"/>
  <c r="J93" i="71"/>
  <c r="J92" i="71"/>
  <c r="J91" i="71"/>
  <c r="J88" i="71"/>
  <c r="J87" i="71"/>
  <c r="J85" i="71"/>
  <c r="J83" i="71"/>
  <c r="J82" i="71"/>
  <c r="J81" i="71"/>
  <c r="J79" i="71"/>
  <c r="J78" i="71"/>
  <c r="J76" i="71"/>
  <c r="J75" i="71"/>
  <c r="J74" i="71"/>
  <c r="J73" i="71"/>
  <c r="J72" i="71"/>
  <c r="J71" i="71"/>
  <c r="J70" i="71"/>
  <c r="J69" i="71"/>
  <c r="J68" i="71"/>
  <c r="J66" i="71"/>
  <c r="J65" i="71"/>
  <c r="J64" i="71"/>
  <c r="J63" i="71"/>
  <c r="J62" i="71"/>
  <c r="J60" i="71"/>
  <c r="J59" i="71"/>
  <c r="J58" i="71"/>
  <c r="J57" i="71"/>
  <c r="J56" i="71"/>
  <c r="J55" i="71"/>
  <c r="J54" i="71"/>
  <c r="J52" i="71"/>
  <c r="J51" i="71"/>
  <c r="J50" i="71"/>
  <c r="J49" i="71"/>
  <c r="J45" i="71"/>
  <c r="J43" i="71"/>
  <c r="J42" i="71"/>
  <c r="J41" i="71"/>
  <c r="J40" i="71"/>
  <c r="J39" i="71"/>
  <c r="J38" i="71"/>
  <c r="J37" i="71"/>
  <c r="J36" i="71"/>
  <c r="J35" i="71"/>
  <c r="J34" i="71"/>
  <c r="J33" i="71"/>
  <c r="J32" i="71"/>
  <c r="J31" i="71"/>
  <c r="J30" i="71"/>
  <c r="J29" i="71"/>
  <c r="J28" i="71"/>
  <c r="J27" i="71"/>
  <c r="J26" i="71"/>
  <c r="J25" i="71"/>
  <c r="J24" i="71"/>
  <c r="J23" i="71"/>
  <c r="J22" i="71"/>
  <c r="J20" i="71"/>
  <c r="J18" i="71"/>
  <c r="J17" i="71"/>
  <c r="J16" i="71"/>
  <c r="J15" i="71"/>
  <c r="J14" i="71"/>
  <c r="J12" i="71"/>
  <c r="J11" i="71"/>
  <c r="J10" i="71"/>
  <c r="J9" i="71"/>
  <c r="J7" i="71"/>
  <c r="J1254" i="67"/>
  <c r="J1247" i="67"/>
  <c r="J1244" i="67"/>
  <c r="J1243" i="67"/>
  <c r="J1242" i="67"/>
  <c r="J1240" i="67"/>
  <c r="J1239" i="67"/>
  <c r="J1236" i="67"/>
  <c r="J1232" i="67"/>
  <c r="J1230" i="67"/>
  <c r="J1227" i="67"/>
  <c r="J1226" i="67"/>
  <c r="J1221" i="67"/>
  <c r="J1218" i="67"/>
  <c r="J1217" i="67"/>
  <c r="J1216" i="67"/>
  <c r="J1215" i="67"/>
  <c r="J1214" i="67"/>
  <c r="J1213" i="67"/>
  <c r="J1211" i="67"/>
  <c r="J1210" i="67"/>
  <c r="J1209" i="67"/>
  <c r="J1207" i="67"/>
  <c r="J1206" i="67"/>
  <c r="J1202" i="67"/>
  <c r="J1201" i="67"/>
  <c r="J1200" i="67"/>
  <c r="J1199" i="67"/>
  <c r="J1198" i="67"/>
  <c r="J1197" i="67"/>
  <c r="J1196" i="67"/>
  <c r="J1195" i="67"/>
  <c r="J1194" i="67"/>
  <c r="J1192" i="67"/>
  <c r="J1190" i="67"/>
  <c r="J1189" i="67"/>
  <c r="J1188" i="67"/>
  <c r="J1187" i="67"/>
  <c r="J1185" i="67"/>
  <c r="J1182" i="67"/>
  <c r="J1181" i="67"/>
  <c r="J1177" i="67"/>
  <c r="J1174" i="67"/>
  <c r="J1173" i="67"/>
  <c r="J1172" i="67"/>
  <c r="J1170" i="67"/>
  <c r="J1169" i="67"/>
  <c r="J1165" i="67"/>
  <c r="J1164" i="67"/>
  <c r="J1163" i="67"/>
  <c r="J1162" i="67"/>
  <c r="J1159" i="67"/>
  <c r="J1157" i="67"/>
  <c r="J1156" i="67"/>
  <c r="J1152" i="67"/>
  <c r="J1151" i="67"/>
  <c r="J1149" i="67"/>
  <c r="J1147" i="67"/>
  <c r="J1145" i="67"/>
  <c r="J1143" i="67"/>
  <c r="J1142" i="67"/>
  <c r="J1140" i="67"/>
  <c r="J1139" i="67"/>
  <c r="J1137" i="67"/>
  <c r="J1135" i="67"/>
  <c r="J1134" i="67"/>
  <c r="J1133" i="67"/>
  <c r="J1132" i="67"/>
  <c r="J1126" i="67"/>
  <c r="J1125" i="67"/>
  <c r="J1123" i="67"/>
  <c r="J1122" i="67"/>
  <c r="J1120" i="67"/>
  <c r="J1119" i="67"/>
  <c r="J1116" i="67"/>
  <c r="J1115" i="67"/>
  <c r="J1114" i="67"/>
  <c r="J1113" i="67"/>
  <c r="J1112" i="67"/>
  <c r="J1109" i="67"/>
  <c r="J1108" i="67"/>
  <c r="J1107" i="67"/>
  <c r="J1105" i="67"/>
  <c r="J1103" i="67"/>
  <c r="J1102" i="67"/>
  <c r="J1101" i="67"/>
  <c r="J1100" i="67"/>
  <c r="J1099" i="67"/>
  <c r="J1098" i="67"/>
  <c r="J1097" i="67"/>
  <c r="J1095" i="67"/>
  <c r="J1094" i="67"/>
  <c r="J1093" i="67"/>
  <c r="J1090" i="67"/>
  <c r="J1088" i="67"/>
  <c r="J1087" i="67"/>
  <c r="J1085" i="67"/>
  <c r="J1084" i="67"/>
  <c r="J1083" i="67"/>
  <c r="J1081" i="67"/>
  <c r="J1080" i="67"/>
  <c r="J1079" i="67"/>
  <c r="J1077" i="67"/>
  <c r="J1076" i="67"/>
  <c r="J1074" i="67"/>
  <c r="J1073" i="67"/>
  <c r="J1071" i="67"/>
  <c r="J1070" i="67"/>
  <c r="J1069" i="67"/>
  <c r="J1067" i="67"/>
  <c r="J1066" i="67"/>
  <c r="J1065" i="67"/>
  <c r="J1064" i="67"/>
  <c r="J1062" i="67"/>
  <c r="J1061" i="67"/>
  <c r="J1059" i="67"/>
  <c r="J1057" i="67"/>
  <c r="J1055" i="67"/>
  <c r="J1054" i="67"/>
  <c r="J1053" i="67"/>
  <c r="J1052" i="67"/>
  <c r="J1051" i="67"/>
  <c r="J1049" i="67"/>
  <c r="J1048" i="67"/>
  <c r="J1046" i="67"/>
  <c r="J1044" i="67"/>
  <c r="J1043" i="67"/>
  <c r="J1042" i="67"/>
  <c r="J1041" i="67"/>
  <c r="J1040" i="67"/>
  <c r="J1039" i="67"/>
  <c r="J1038" i="67"/>
  <c r="J1036" i="67"/>
  <c r="J1035" i="67"/>
  <c r="J1034" i="67"/>
  <c r="J1031" i="67"/>
  <c r="J1030" i="67"/>
  <c r="J1029" i="67"/>
  <c r="J1028" i="67"/>
  <c r="J1027" i="67"/>
  <c r="J1026" i="67"/>
  <c r="J1025" i="67"/>
  <c r="J1023" i="67"/>
  <c r="J1022" i="67"/>
  <c r="J1021" i="67"/>
  <c r="J1020" i="67"/>
  <c r="J1018" i="67"/>
  <c r="J1017" i="67"/>
  <c r="J1016" i="67"/>
  <c r="J1015" i="67"/>
  <c r="J1014" i="67"/>
  <c r="J1013" i="67"/>
  <c r="J1012" i="67"/>
  <c r="J1010" i="67"/>
  <c r="J1007" i="67"/>
  <c r="J1006" i="67"/>
  <c r="J1005" i="67"/>
  <c r="J1004" i="67"/>
  <c r="J1003" i="67"/>
  <c r="J1002" i="67"/>
  <c r="J1001" i="67"/>
  <c r="J998" i="67"/>
  <c r="J995" i="67"/>
  <c r="J993" i="67"/>
  <c r="J991" i="67"/>
  <c r="J989" i="67"/>
  <c r="J987" i="67"/>
  <c r="J986" i="67"/>
  <c r="J983" i="67"/>
  <c r="J982" i="67"/>
  <c r="J981" i="67"/>
  <c r="J979" i="67"/>
  <c r="J977" i="67"/>
  <c r="J976" i="67"/>
  <c r="J974" i="67"/>
  <c r="J972" i="67"/>
  <c r="J971" i="67"/>
  <c r="J970" i="67"/>
  <c r="J969" i="67"/>
  <c r="J968" i="67"/>
  <c r="J967" i="67"/>
  <c r="J966" i="67"/>
  <c r="J965" i="67"/>
  <c r="J964" i="67"/>
  <c r="J963" i="67"/>
  <c r="J962" i="67"/>
  <c r="J960" i="67"/>
  <c r="J959" i="67"/>
  <c r="J957" i="67"/>
  <c r="J956" i="67"/>
  <c r="J955" i="67"/>
  <c r="J954" i="67"/>
  <c r="J953" i="67"/>
  <c r="J952" i="67"/>
  <c r="J950" i="67"/>
  <c r="J949" i="67"/>
  <c r="J947" i="67"/>
  <c r="J945" i="67"/>
  <c r="J944" i="67"/>
  <c r="J942" i="67"/>
  <c r="J941" i="67"/>
  <c r="J940" i="67"/>
  <c r="J939" i="67"/>
  <c r="J938" i="67"/>
  <c r="J936" i="67"/>
  <c r="J935" i="67"/>
  <c r="J934" i="67"/>
  <c r="J933" i="67"/>
  <c r="J932" i="67"/>
  <c r="J928" i="67"/>
  <c r="J924" i="67"/>
  <c r="J923" i="67"/>
  <c r="J921" i="67"/>
  <c r="J919" i="67"/>
  <c r="J918" i="67"/>
  <c r="J917" i="67"/>
  <c r="J916" i="67"/>
  <c r="J915" i="67"/>
  <c r="J914" i="67"/>
  <c r="J912" i="67"/>
  <c r="J910" i="67"/>
  <c r="J909" i="67"/>
  <c r="J907" i="67"/>
  <c r="J906" i="67"/>
  <c r="J905" i="67"/>
  <c r="J904" i="67"/>
  <c r="J903" i="67"/>
  <c r="J901" i="67"/>
  <c r="J899" i="67"/>
  <c r="J898" i="67"/>
  <c r="J897" i="67"/>
  <c r="J896" i="67"/>
  <c r="J893" i="67"/>
  <c r="J891" i="67"/>
  <c r="J890" i="67"/>
  <c r="J889" i="67"/>
  <c r="J888" i="67"/>
  <c r="J887" i="67"/>
  <c r="J886" i="67"/>
  <c r="J885" i="67"/>
  <c r="J883" i="67"/>
  <c r="J881" i="67"/>
  <c r="J880" i="67"/>
  <c r="J879" i="67"/>
  <c r="J877" i="67"/>
  <c r="J876" i="67"/>
  <c r="J875" i="67"/>
  <c r="J874" i="67"/>
  <c r="J873" i="67"/>
  <c r="J872" i="67"/>
  <c r="J871" i="67"/>
  <c r="J870" i="67"/>
  <c r="J869" i="67"/>
  <c r="J868" i="67"/>
  <c r="J867" i="67"/>
  <c r="J864" i="67"/>
  <c r="J863" i="67"/>
  <c r="J860" i="67"/>
  <c r="J859" i="67"/>
  <c r="J857" i="67"/>
  <c r="J854" i="67"/>
  <c r="J853" i="67"/>
  <c r="J846" i="67"/>
  <c r="J845" i="67"/>
  <c r="J843" i="67"/>
  <c r="J842" i="67"/>
  <c r="J841" i="67"/>
  <c r="J840" i="67"/>
  <c r="J838" i="67"/>
  <c r="J837" i="67"/>
  <c r="J836" i="67"/>
  <c r="J835" i="67"/>
  <c r="J834" i="67"/>
  <c r="J832" i="67"/>
  <c r="J831" i="67"/>
  <c r="J830" i="67"/>
  <c r="J829" i="67"/>
  <c r="J828" i="67"/>
  <c r="J827" i="67"/>
  <c r="J825" i="67"/>
  <c r="J824" i="67"/>
  <c r="J823" i="67"/>
  <c r="J821" i="67"/>
  <c r="J819" i="67"/>
  <c r="J818" i="67"/>
  <c r="J817" i="67"/>
  <c r="J816" i="67"/>
  <c r="J815" i="67"/>
  <c r="J814" i="67"/>
  <c r="J813" i="67"/>
  <c r="J812" i="67"/>
  <c r="J811" i="67"/>
  <c r="J809" i="67"/>
  <c r="J808" i="67"/>
  <c r="J806" i="67"/>
  <c r="J805" i="67"/>
  <c r="J804" i="67"/>
  <c r="J803" i="67"/>
  <c r="J802" i="67"/>
  <c r="J799" i="67"/>
  <c r="J798" i="67"/>
  <c r="J797" i="67"/>
  <c r="J796" i="67"/>
  <c r="J793" i="67"/>
  <c r="J791" i="67"/>
  <c r="J790" i="67"/>
  <c r="J789" i="67"/>
  <c r="J788" i="67"/>
  <c r="J787" i="67"/>
  <c r="J786" i="67"/>
  <c r="J783" i="67"/>
  <c r="J782" i="67"/>
  <c r="J781" i="67"/>
  <c r="J778" i="67"/>
  <c r="J777" i="67"/>
  <c r="J775" i="67"/>
  <c r="J774" i="67"/>
  <c r="J773" i="67"/>
  <c r="J771" i="67"/>
  <c r="J768" i="67"/>
  <c r="J767" i="67"/>
  <c r="J766" i="67"/>
  <c r="J764" i="67"/>
  <c r="J762" i="67"/>
  <c r="J761" i="67"/>
  <c r="J760" i="67"/>
  <c r="J759" i="67"/>
  <c r="J758" i="67"/>
  <c r="J757" i="67"/>
  <c r="J755" i="67"/>
  <c r="J753" i="67"/>
  <c r="J748" i="67"/>
  <c r="J746" i="67"/>
  <c r="J745" i="67"/>
  <c r="J744" i="67"/>
  <c r="J741" i="67"/>
  <c r="J739" i="67"/>
  <c r="J737" i="67"/>
  <c r="J734" i="67"/>
  <c r="J733" i="67"/>
  <c r="J731" i="67"/>
  <c r="J729" i="67"/>
  <c r="J728" i="67"/>
  <c r="J727" i="67"/>
  <c r="J726" i="67"/>
  <c r="J725" i="67"/>
  <c r="J723" i="67"/>
  <c r="J722" i="67"/>
  <c r="J721" i="67"/>
  <c r="J720" i="67"/>
  <c r="J718" i="67"/>
  <c r="J716" i="67"/>
  <c r="J715" i="67"/>
  <c r="J714" i="67"/>
  <c r="J713" i="67"/>
  <c r="J712" i="67"/>
  <c r="J709" i="67"/>
  <c r="J706" i="67"/>
  <c r="J705" i="67"/>
  <c r="J702" i="67"/>
  <c r="J701" i="67"/>
  <c r="J700" i="67"/>
  <c r="J698" i="67"/>
  <c r="J697" i="67"/>
  <c r="J695" i="67"/>
  <c r="J694" i="67"/>
  <c r="J693" i="67"/>
  <c r="J689" i="67"/>
  <c r="J688" i="67"/>
  <c r="J686" i="67"/>
  <c r="J685" i="67"/>
  <c r="J684" i="67"/>
  <c r="J682" i="67"/>
  <c r="J681" i="67"/>
  <c r="J678" i="67"/>
  <c r="J677" i="67"/>
  <c r="J676" i="67"/>
  <c r="J672" i="67"/>
  <c r="J671" i="67"/>
  <c r="J670" i="67"/>
  <c r="J669" i="67"/>
  <c r="J668" i="67"/>
  <c r="J666" i="67"/>
  <c r="J665" i="67"/>
  <c r="J664" i="67"/>
  <c r="J663" i="67"/>
  <c r="J662" i="67"/>
  <c r="J661" i="67"/>
  <c r="J660" i="67"/>
  <c r="J658" i="67"/>
  <c r="J657" i="67"/>
  <c r="J656" i="67"/>
  <c r="J654" i="67"/>
  <c r="J653" i="67"/>
  <c r="J652" i="67"/>
  <c r="J650" i="67"/>
  <c r="J649" i="67"/>
  <c r="J648" i="67"/>
  <c r="J647" i="67"/>
  <c r="J646" i="67"/>
  <c r="J644" i="67"/>
  <c r="J643" i="67"/>
  <c r="J642" i="67"/>
  <c r="J640" i="67"/>
  <c r="J634" i="67"/>
  <c r="J633" i="67"/>
  <c r="J628" i="67"/>
  <c r="J626" i="67"/>
  <c r="J623" i="67"/>
  <c r="J622" i="67"/>
  <c r="J620" i="67"/>
  <c r="J619" i="67"/>
  <c r="J617" i="67"/>
  <c r="J616" i="67"/>
  <c r="J615" i="67"/>
  <c r="J614" i="67"/>
  <c r="J613" i="67"/>
  <c r="J611" i="67"/>
  <c r="J610" i="67"/>
  <c r="J608" i="67"/>
  <c r="J607" i="67"/>
  <c r="J606" i="67"/>
  <c r="J604" i="67"/>
  <c r="J603" i="67"/>
  <c r="J602" i="67"/>
  <c r="J600" i="67"/>
  <c r="J599" i="67"/>
  <c r="J598" i="67"/>
  <c r="J597" i="67"/>
  <c r="J596" i="67"/>
  <c r="J594" i="67"/>
  <c r="J593" i="67"/>
  <c r="J590" i="67"/>
  <c r="J589" i="67"/>
  <c r="J587" i="67"/>
  <c r="J586" i="67"/>
  <c r="J585" i="67"/>
  <c r="J583" i="67"/>
  <c r="J582" i="67"/>
  <c r="J581" i="67"/>
  <c r="J579" i="67"/>
  <c r="J578" i="67"/>
  <c r="J576" i="67"/>
  <c r="J574" i="67"/>
  <c r="J573" i="67"/>
  <c r="J571" i="67"/>
  <c r="J570" i="67"/>
  <c r="J568" i="67"/>
  <c r="J566" i="67"/>
  <c r="J565" i="67"/>
  <c r="J564" i="67"/>
  <c r="J561" i="67"/>
  <c r="J560" i="67"/>
  <c r="J559" i="67"/>
  <c r="J558" i="67"/>
  <c r="J557" i="67"/>
  <c r="J554" i="67"/>
  <c r="J551" i="67"/>
  <c r="J550" i="67"/>
  <c r="J549" i="67"/>
  <c r="J548" i="67"/>
  <c r="J547" i="67"/>
  <c r="J545" i="67"/>
  <c r="J544" i="67"/>
  <c r="J543" i="67"/>
  <c r="J540" i="67"/>
  <c r="J532" i="67"/>
  <c r="J529" i="67"/>
  <c r="J527" i="67"/>
  <c r="J526" i="67"/>
  <c r="J524" i="67"/>
  <c r="J523" i="67"/>
  <c r="J522" i="67"/>
  <c r="J521" i="67"/>
  <c r="J520" i="67"/>
  <c r="J519" i="67"/>
  <c r="J518" i="67"/>
  <c r="J517" i="67"/>
  <c r="J516" i="67"/>
  <c r="J515" i="67"/>
  <c r="J513" i="67"/>
  <c r="J512" i="67"/>
  <c r="J511" i="67"/>
  <c r="J510" i="67"/>
  <c r="J509" i="67"/>
  <c r="J507" i="67"/>
  <c r="J506" i="67"/>
  <c r="J504" i="67"/>
  <c r="J503" i="67"/>
  <c r="J502" i="67"/>
  <c r="J501" i="67"/>
  <c r="J500" i="67"/>
  <c r="J498" i="67"/>
  <c r="J497" i="67"/>
  <c r="J496" i="67"/>
  <c r="J495" i="67"/>
  <c r="J493" i="67"/>
  <c r="J492" i="67"/>
  <c r="J489" i="67"/>
  <c r="J487" i="67"/>
  <c r="J486" i="67"/>
  <c r="J485" i="67"/>
  <c r="J484" i="67"/>
  <c r="J483" i="67"/>
  <c r="J481" i="67"/>
  <c r="J479" i="67"/>
  <c r="J478" i="67"/>
  <c r="J477" i="67"/>
  <c r="J474" i="67"/>
  <c r="J471" i="67"/>
  <c r="J470" i="67"/>
  <c r="J469" i="67"/>
  <c r="J467" i="67"/>
  <c r="J466" i="67"/>
  <c r="J465" i="67"/>
  <c r="J464" i="67"/>
  <c r="J463" i="67"/>
  <c r="J461" i="67"/>
  <c r="J460" i="67"/>
  <c r="J457" i="67"/>
  <c r="J456" i="67"/>
  <c r="J455" i="67"/>
  <c r="J454" i="67"/>
  <c r="J452" i="67"/>
  <c r="J451" i="67"/>
  <c r="J450" i="67"/>
  <c r="J449" i="67"/>
  <c r="J446" i="67"/>
  <c r="J444" i="67"/>
  <c r="J442" i="67"/>
  <c r="J441" i="67"/>
  <c r="J440" i="67"/>
  <c r="J439" i="67"/>
  <c r="J438" i="67"/>
  <c r="J437" i="67"/>
  <c r="J435" i="67"/>
  <c r="J433" i="67"/>
  <c r="J431" i="67"/>
  <c r="J430" i="67"/>
  <c r="J428" i="67"/>
  <c r="J427" i="67"/>
  <c r="J426" i="67"/>
  <c r="J422" i="67"/>
  <c r="J421" i="67"/>
  <c r="J420" i="67"/>
  <c r="J419" i="67"/>
  <c r="J416" i="67"/>
  <c r="J414" i="67"/>
  <c r="J412" i="67"/>
  <c r="J411" i="67"/>
  <c r="J410" i="67"/>
  <c r="J408" i="67"/>
  <c r="J406" i="67"/>
  <c r="J405" i="67"/>
  <c r="J403" i="67"/>
  <c r="J402" i="67"/>
  <c r="J399" i="67"/>
  <c r="J398" i="67"/>
  <c r="J396" i="67"/>
  <c r="J395" i="67"/>
  <c r="J394" i="67"/>
  <c r="J393" i="67"/>
  <c r="J392" i="67"/>
  <c r="J391" i="67"/>
  <c r="J390" i="67"/>
  <c r="J389" i="67"/>
  <c r="J388" i="67"/>
  <c r="J387" i="67"/>
  <c r="J385" i="67"/>
  <c r="J383" i="67"/>
  <c r="J382" i="67"/>
  <c r="J381" i="67"/>
  <c r="J379" i="67"/>
  <c r="J376" i="67"/>
  <c r="J375" i="67"/>
  <c r="J374" i="67"/>
  <c r="J373" i="67"/>
  <c r="J372" i="67"/>
  <c r="J371" i="67"/>
  <c r="J370" i="67"/>
  <c r="J369" i="67"/>
  <c r="J367" i="67"/>
  <c r="J366" i="67"/>
  <c r="J365" i="67"/>
  <c r="J363" i="67"/>
  <c r="J362" i="67"/>
  <c r="J361" i="67"/>
  <c r="J360" i="67"/>
  <c r="J359" i="67"/>
  <c r="J358" i="67"/>
  <c r="J357" i="67"/>
  <c r="J355" i="67"/>
  <c r="J353" i="67"/>
  <c r="J351" i="67"/>
  <c r="J350" i="67"/>
  <c r="J348" i="67"/>
  <c r="J347" i="67"/>
  <c r="J344" i="67"/>
  <c r="J340" i="67"/>
  <c r="J339" i="67"/>
  <c r="J338" i="67"/>
  <c r="J337" i="67"/>
  <c r="J336" i="67"/>
  <c r="J335" i="67"/>
  <c r="J334" i="67"/>
  <c r="J333" i="67"/>
  <c r="J332" i="67"/>
  <c r="J331" i="67"/>
  <c r="J330" i="67"/>
  <c r="J329" i="67"/>
  <c r="J328" i="67"/>
  <c r="J327" i="67"/>
  <c r="J326" i="67"/>
  <c r="J325" i="67"/>
  <c r="J324" i="67"/>
  <c r="J322" i="67"/>
  <c r="J321" i="67"/>
  <c r="J320" i="67"/>
  <c r="J319" i="67"/>
  <c r="J318" i="67"/>
  <c r="J316" i="67"/>
  <c r="J314" i="67"/>
  <c r="J312" i="67"/>
  <c r="J309" i="67"/>
  <c r="J308" i="67"/>
  <c r="J307" i="67"/>
  <c r="J304" i="67"/>
  <c r="J303" i="67"/>
  <c r="J302" i="67"/>
  <c r="J301" i="67"/>
  <c r="J300" i="67"/>
  <c r="J299" i="67"/>
  <c r="J298" i="67"/>
  <c r="J296" i="67"/>
  <c r="J295" i="67"/>
  <c r="J293" i="67"/>
  <c r="J292" i="67"/>
  <c r="J291" i="67"/>
  <c r="J290" i="67"/>
  <c r="J289" i="67"/>
  <c r="J288" i="67"/>
  <c r="J287" i="67"/>
  <c r="J285" i="67"/>
  <c r="J284" i="67"/>
  <c r="J283" i="67"/>
  <c r="J282" i="67"/>
  <c r="J281" i="67"/>
  <c r="J280" i="67"/>
  <c r="J279" i="67"/>
  <c r="J278" i="67"/>
  <c r="J277" i="67"/>
  <c r="J275" i="67"/>
  <c r="J274" i="67"/>
  <c r="J273" i="67"/>
  <c r="J272" i="67"/>
  <c r="J271" i="67"/>
  <c r="J270" i="67"/>
  <c r="J269" i="67"/>
  <c r="J268" i="67"/>
  <c r="J266" i="67"/>
  <c r="J265" i="67"/>
  <c r="J264" i="67"/>
  <c r="J263" i="67"/>
  <c r="J262" i="67"/>
  <c r="J261" i="67"/>
  <c r="J260" i="67"/>
  <c r="J259" i="67"/>
  <c r="J257" i="67"/>
  <c r="J256" i="67"/>
  <c r="J255" i="67"/>
  <c r="J254" i="67"/>
  <c r="J253" i="67"/>
  <c r="J251" i="67"/>
  <c r="J250" i="67"/>
  <c r="J249" i="67"/>
  <c r="J248" i="67"/>
  <c r="J247" i="67"/>
  <c r="J246" i="67"/>
  <c r="J244" i="67"/>
  <c r="J241" i="67"/>
  <c r="J240" i="67"/>
  <c r="J237" i="67"/>
  <c r="J236" i="67"/>
  <c r="J233" i="67"/>
  <c r="J230" i="67"/>
  <c r="J229" i="67"/>
  <c r="J227" i="67"/>
  <c r="J226" i="67"/>
  <c r="J224" i="67"/>
  <c r="J223" i="67"/>
  <c r="J222" i="67"/>
  <c r="J221" i="67"/>
  <c r="J220" i="67"/>
  <c r="J219" i="67"/>
  <c r="J218" i="67"/>
  <c r="J217" i="67"/>
  <c r="J215" i="67"/>
  <c r="J214" i="67"/>
  <c r="J212" i="67"/>
  <c r="J211" i="67"/>
  <c r="J210" i="67"/>
  <c r="J209" i="67"/>
  <c r="J208" i="67"/>
  <c r="J207" i="67"/>
  <c r="J205" i="67"/>
  <c r="J204" i="67"/>
  <c r="J202" i="67"/>
  <c r="J201" i="67"/>
  <c r="J200" i="67"/>
  <c r="J198" i="67"/>
  <c r="J196" i="67"/>
  <c r="J195" i="67"/>
  <c r="J194" i="67"/>
  <c r="J191" i="67"/>
  <c r="J184" i="67"/>
  <c r="J182" i="67"/>
  <c r="J181" i="67"/>
  <c r="J180" i="67"/>
  <c r="J179" i="67"/>
  <c r="J178" i="67"/>
  <c r="J176" i="67"/>
  <c r="J175" i="67"/>
  <c r="J174" i="67"/>
  <c r="J173" i="67"/>
  <c r="J172" i="67"/>
  <c r="J170" i="67"/>
  <c r="J169" i="67"/>
  <c r="J168" i="67"/>
  <c r="J166" i="67"/>
  <c r="J165" i="67"/>
  <c r="J164" i="67"/>
  <c r="J163" i="67"/>
  <c r="J162" i="67"/>
  <c r="J161" i="67"/>
  <c r="J160" i="67"/>
  <c r="J158" i="67"/>
  <c r="J157" i="67"/>
  <c r="J156" i="67"/>
  <c r="J155" i="67"/>
  <c r="J154" i="67"/>
  <c r="J153" i="67"/>
  <c r="J152" i="67"/>
  <c r="J151" i="67"/>
  <c r="J149" i="67"/>
  <c r="J148" i="67"/>
  <c r="J147" i="67"/>
  <c r="J146" i="67"/>
  <c r="J145" i="67"/>
  <c r="J143" i="67"/>
  <c r="J142" i="67"/>
  <c r="J140" i="67"/>
  <c r="J139" i="67"/>
  <c r="J138" i="67"/>
  <c r="J136" i="67"/>
  <c r="J135" i="67"/>
  <c r="J134" i="67"/>
  <c r="J133" i="67"/>
  <c r="J132" i="67"/>
  <c r="J131" i="67"/>
  <c r="J129" i="67"/>
  <c r="J127" i="67"/>
  <c r="J125" i="67"/>
  <c r="J124" i="67"/>
  <c r="J123" i="67"/>
  <c r="J121" i="67"/>
  <c r="J120" i="67"/>
  <c r="J119" i="67"/>
  <c r="J117" i="67"/>
  <c r="J116" i="67"/>
  <c r="J115" i="67"/>
  <c r="J114" i="67"/>
  <c r="J113" i="67"/>
  <c r="J112" i="67"/>
  <c r="J109" i="67"/>
  <c r="J104" i="67"/>
  <c r="J102" i="67"/>
  <c r="J101" i="67"/>
  <c r="J99" i="67"/>
  <c r="J98" i="67"/>
  <c r="J97" i="67"/>
  <c r="J96" i="67"/>
  <c r="J95" i="67"/>
  <c r="J94" i="67"/>
  <c r="J93" i="67"/>
  <c r="J92" i="67"/>
  <c r="J91" i="67"/>
  <c r="J88" i="67"/>
  <c r="J87" i="67"/>
  <c r="J85" i="67"/>
  <c r="J83" i="67"/>
  <c r="J82" i="67"/>
  <c r="J81" i="67"/>
  <c r="J79" i="67"/>
  <c r="J78" i="67"/>
  <c r="J76" i="67"/>
  <c r="J75" i="67"/>
  <c r="J74" i="67"/>
  <c r="J73" i="67"/>
  <c r="J72" i="67"/>
  <c r="J71" i="67"/>
  <c r="J70" i="67"/>
  <c r="J69" i="67"/>
  <c r="J68" i="67"/>
  <c r="J66" i="67"/>
  <c r="J65" i="67"/>
  <c r="J64" i="67"/>
  <c r="J63" i="67"/>
  <c r="J62" i="67"/>
  <c r="J60" i="67"/>
  <c r="J59" i="67"/>
  <c r="J58" i="67"/>
  <c r="J57" i="67"/>
  <c r="J56" i="67"/>
  <c r="J55" i="67"/>
  <c r="J54" i="67"/>
  <c r="J52" i="67"/>
  <c r="J51" i="67"/>
  <c r="J50" i="67"/>
  <c r="J49" i="67"/>
  <c r="J45" i="67"/>
  <c r="J43" i="67"/>
  <c r="J42" i="67"/>
  <c r="J41" i="67"/>
  <c r="J40" i="67"/>
  <c r="J39" i="67"/>
  <c r="J38" i="67"/>
  <c r="J37" i="67"/>
  <c r="J36" i="67"/>
  <c r="J35" i="67"/>
  <c r="J34" i="67"/>
  <c r="J33" i="67"/>
  <c r="J32" i="67"/>
  <c r="J31" i="67"/>
  <c r="J30" i="67"/>
  <c r="J29" i="67"/>
  <c r="J28" i="67"/>
  <c r="J27" i="67"/>
  <c r="J26" i="67"/>
  <c r="J25" i="67"/>
  <c r="J24" i="67"/>
  <c r="J23" i="67"/>
  <c r="J22" i="67"/>
  <c r="J20" i="67"/>
  <c r="J18" i="67"/>
  <c r="J17" i="67"/>
  <c r="J16" i="67"/>
  <c r="J15" i="67"/>
  <c r="J14" i="67"/>
  <c r="J12" i="67"/>
  <c r="J11" i="67"/>
  <c r="J10" i="67"/>
  <c r="J9" i="67"/>
  <c r="J7" i="67"/>
  <c r="J1254" i="65"/>
  <c r="J1247" i="65"/>
  <c r="J1244" i="65"/>
  <c r="J1243" i="65"/>
  <c r="J1242" i="65"/>
  <c r="J1240" i="65"/>
  <c r="J1239" i="65"/>
  <c r="J1236" i="65"/>
  <c r="J1232" i="65"/>
  <c r="J1230" i="65"/>
  <c r="J1227" i="65"/>
  <c r="J1226" i="65"/>
  <c r="J1221" i="65"/>
  <c r="J1218" i="65"/>
  <c r="J1217" i="65"/>
  <c r="J1216" i="65"/>
  <c r="J1215" i="65"/>
  <c r="J1214" i="65"/>
  <c r="J1213" i="65"/>
  <c r="J1211" i="65"/>
  <c r="J1210" i="65"/>
  <c r="J1209" i="65"/>
  <c r="J1207" i="65"/>
  <c r="J1206" i="65"/>
  <c r="J1202" i="65"/>
  <c r="J1201" i="65"/>
  <c r="J1200" i="65"/>
  <c r="J1199" i="65"/>
  <c r="J1198" i="65"/>
  <c r="J1197" i="65"/>
  <c r="J1196" i="65"/>
  <c r="J1195" i="65"/>
  <c r="J1194" i="65"/>
  <c r="J1192" i="65"/>
  <c r="J1190" i="65"/>
  <c r="J1189" i="65"/>
  <c r="J1188" i="65"/>
  <c r="J1187" i="65"/>
  <c r="J1185" i="65"/>
  <c r="J1182" i="65"/>
  <c r="J1181" i="65"/>
  <c r="J1177" i="65"/>
  <c r="J1174" i="65"/>
  <c r="J1173" i="65"/>
  <c r="J1172" i="65"/>
  <c r="J1170" i="65"/>
  <c r="J1169" i="65"/>
  <c r="J1165" i="65"/>
  <c r="J1164" i="65"/>
  <c r="J1163" i="65"/>
  <c r="J1162" i="65"/>
  <c r="J1159" i="65"/>
  <c r="J1157" i="65"/>
  <c r="J1156" i="65"/>
  <c r="J1152" i="65"/>
  <c r="J1151" i="65"/>
  <c r="J1149" i="65"/>
  <c r="J1147" i="65"/>
  <c r="J1145" i="65"/>
  <c r="J1143" i="65"/>
  <c r="J1142" i="65"/>
  <c r="J1140" i="65"/>
  <c r="J1139" i="65"/>
  <c r="J1137" i="65"/>
  <c r="J1135" i="65"/>
  <c r="J1134" i="65"/>
  <c r="J1133" i="65"/>
  <c r="J1132" i="65"/>
  <c r="J1126" i="65"/>
  <c r="J1125" i="65"/>
  <c r="J1123" i="65"/>
  <c r="J1122" i="65"/>
  <c r="J1120" i="65"/>
  <c r="J1119" i="65"/>
  <c r="J1116" i="65"/>
  <c r="J1115" i="65"/>
  <c r="J1114" i="65"/>
  <c r="J1113" i="65"/>
  <c r="J1112" i="65"/>
  <c r="J1109" i="65"/>
  <c r="J1108" i="65"/>
  <c r="J1107" i="65"/>
  <c r="J1105" i="65"/>
  <c r="J1103" i="65"/>
  <c r="J1102" i="65"/>
  <c r="J1101" i="65"/>
  <c r="J1100" i="65"/>
  <c r="J1099" i="65"/>
  <c r="J1098" i="65"/>
  <c r="J1097" i="65"/>
  <c r="J1095" i="65"/>
  <c r="J1094" i="65"/>
  <c r="J1093" i="65"/>
  <c r="J1090" i="65"/>
  <c r="J1088" i="65"/>
  <c r="J1087" i="65"/>
  <c r="J1085" i="65"/>
  <c r="J1084" i="65"/>
  <c r="J1083" i="65"/>
  <c r="J1081" i="65"/>
  <c r="J1080" i="65"/>
  <c r="J1079" i="65"/>
  <c r="J1077" i="65"/>
  <c r="J1076" i="65"/>
  <c r="J1074" i="65"/>
  <c r="J1073" i="65"/>
  <c r="J1071" i="65"/>
  <c r="J1070" i="65"/>
  <c r="J1069" i="65"/>
  <c r="J1067" i="65"/>
  <c r="J1066" i="65"/>
  <c r="J1065" i="65"/>
  <c r="J1064" i="65"/>
  <c r="J1062" i="65"/>
  <c r="J1061" i="65"/>
  <c r="J1059" i="65"/>
  <c r="J1057" i="65"/>
  <c r="J1055" i="65"/>
  <c r="J1054" i="65"/>
  <c r="J1053" i="65"/>
  <c r="J1052" i="65"/>
  <c r="J1051" i="65"/>
  <c r="J1049" i="65"/>
  <c r="J1048" i="65"/>
  <c r="J1046" i="65"/>
  <c r="J1044" i="65"/>
  <c r="J1043" i="65"/>
  <c r="J1042" i="65"/>
  <c r="J1041" i="65"/>
  <c r="J1040" i="65"/>
  <c r="J1039" i="65"/>
  <c r="J1038" i="65"/>
  <c r="J1036" i="65"/>
  <c r="J1035" i="65"/>
  <c r="J1034" i="65"/>
  <c r="J1031" i="65"/>
  <c r="J1030" i="65"/>
  <c r="J1029" i="65"/>
  <c r="J1028" i="65"/>
  <c r="J1027" i="65"/>
  <c r="J1026" i="65"/>
  <c r="J1025" i="65"/>
  <c r="J1023" i="65"/>
  <c r="J1022" i="65"/>
  <c r="J1021" i="65"/>
  <c r="J1020" i="65"/>
  <c r="J1018" i="65"/>
  <c r="J1017" i="65"/>
  <c r="J1016" i="65"/>
  <c r="J1015" i="65"/>
  <c r="J1014" i="65"/>
  <c r="J1013" i="65"/>
  <c r="J1012" i="65"/>
  <c r="J1010" i="65"/>
  <c r="J1007" i="65"/>
  <c r="J1006" i="65"/>
  <c r="J1005" i="65"/>
  <c r="J1004" i="65"/>
  <c r="J1003" i="65"/>
  <c r="J1002" i="65"/>
  <c r="J1001" i="65"/>
  <c r="J998" i="65"/>
  <c r="J995" i="65"/>
  <c r="J993" i="65"/>
  <c r="J991" i="65"/>
  <c r="J989" i="65"/>
  <c r="J987" i="65"/>
  <c r="J986" i="65"/>
  <c r="J983" i="65"/>
  <c r="J982" i="65"/>
  <c r="J981" i="65"/>
  <c r="J979" i="65"/>
  <c r="J977" i="65"/>
  <c r="J976" i="65"/>
  <c r="J974" i="65"/>
  <c r="J972" i="65"/>
  <c r="J971" i="65"/>
  <c r="J970" i="65"/>
  <c r="J969" i="65"/>
  <c r="J968" i="65"/>
  <c r="J967" i="65"/>
  <c r="J966" i="65"/>
  <c r="J965" i="65"/>
  <c r="J964" i="65"/>
  <c r="J963" i="65"/>
  <c r="J962" i="65"/>
  <c r="J960" i="65"/>
  <c r="J959" i="65"/>
  <c r="J957" i="65"/>
  <c r="J956" i="65"/>
  <c r="J955" i="65"/>
  <c r="J954" i="65"/>
  <c r="J953" i="65"/>
  <c r="J952" i="65"/>
  <c r="J950" i="65"/>
  <c r="J949" i="65"/>
  <c r="J947" i="65"/>
  <c r="J945" i="65"/>
  <c r="J944" i="65"/>
  <c r="J942" i="65"/>
  <c r="J941" i="65"/>
  <c r="J940" i="65"/>
  <c r="J939" i="65"/>
  <c r="J938" i="65"/>
  <c r="J936" i="65"/>
  <c r="J935" i="65"/>
  <c r="J934" i="65"/>
  <c r="J933" i="65"/>
  <c r="J932" i="65"/>
  <c r="J928" i="65"/>
  <c r="J924" i="65"/>
  <c r="J923" i="65"/>
  <c r="J921" i="65"/>
  <c r="J919" i="65"/>
  <c r="J918" i="65"/>
  <c r="J917" i="65"/>
  <c r="J916" i="65"/>
  <c r="J915" i="65"/>
  <c r="J914" i="65"/>
  <c r="J912" i="65"/>
  <c r="J910" i="65"/>
  <c r="J909" i="65"/>
  <c r="J907" i="65"/>
  <c r="J906" i="65"/>
  <c r="J905" i="65"/>
  <c r="J904" i="65"/>
  <c r="J903" i="65"/>
  <c r="J901" i="65"/>
  <c r="J899" i="65"/>
  <c r="J898" i="65"/>
  <c r="J897" i="65"/>
  <c r="J896" i="65"/>
  <c r="J893" i="65"/>
  <c r="J891" i="65"/>
  <c r="J890" i="65"/>
  <c r="J889" i="65"/>
  <c r="J888" i="65"/>
  <c r="J887" i="65"/>
  <c r="J886" i="65"/>
  <c r="J885" i="65"/>
  <c r="J883" i="65"/>
  <c r="J881" i="65"/>
  <c r="J880" i="65"/>
  <c r="J879" i="65"/>
  <c r="J877" i="65"/>
  <c r="J876" i="65"/>
  <c r="J875" i="65"/>
  <c r="J874" i="65"/>
  <c r="J873" i="65"/>
  <c r="J872" i="65"/>
  <c r="J871" i="65"/>
  <c r="J870" i="65"/>
  <c r="J869" i="65"/>
  <c r="J868" i="65"/>
  <c r="J867" i="65"/>
  <c r="J864" i="65"/>
  <c r="J863" i="65"/>
  <c r="J860" i="65"/>
  <c r="J859" i="65"/>
  <c r="J857" i="65"/>
  <c r="J854" i="65"/>
  <c r="J853" i="65"/>
  <c r="J846" i="65"/>
  <c r="J845" i="65"/>
  <c r="J843" i="65"/>
  <c r="J842" i="65"/>
  <c r="J841" i="65"/>
  <c r="J840" i="65"/>
  <c r="J838" i="65"/>
  <c r="J837" i="65"/>
  <c r="J836" i="65"/>
  <c r="J835" i="65"/>
  <c r="J834" i="65"/>
  <c r="J832" i="65"/>
  <c r="J831" i="65"/>
  <c r="J830" i="65"/>
  <c r="J829" i="65"/>
  <c r="J828" i="65"/>
  <c r="J827" i="65"/>
  <c r="J825" i="65"/>
  <c r="J824" i="65"/>
  <c r="J823" i="65"/>
  <c r="J821" i="65"/>
  <c r="J819" i="65"/>
  <c r="J818" i="65"/>
  <c r="J817" i="65"/>
  <c r="J816" i="65"/>
  <c r="J815" i="65"/>
  <c r="J814" i="65"/>
  <c r="J813" i="65"/>
  <c r="J812" i="65"/>
  <c r="J811" i="65"/>
  <c r="J809" i="65"/>
  <c r="J808" i="65"/>
  <c r="J806" i="65"/>
  <c r="J805" i="65"/>
  <c r="J804" i="65"/>
  <c r="J803" i="65"/>
  <c r="J802" i="65"/>
  <c r="J799" i="65"/>
  <c r="J798" i="65"/>
  <c r="J797" i="65"/>
  <c r="J796" i="65"/>
  <c r="J793" i="65"/>
  <c r="J791" i="65"/>
  <c r="J790" i="65"/>
  <c r="J789" i="65"/>
  <c r="J788" i="65"/>
  <c r="J787" i="65"/>
  <c r="J786" i="65"/>
  <c r="J783" i="65"/>
  <c r="J782" i="65"/>
  <c r="J781" i="65"/>
  <c r="J778" i="65"/>
  <c r="J777" i="65"/>
  <c r="J775" i="65"/>
  <c r="J774" i="65"/>
  <c r="J773" i="65"/>
  <c r="J771" i="65"/>
  <c r="J768" i="65"/>
  <c r="J767" i="65"/>
  <c r="J766" i="65"/>
  <c r="J764" i="65"/>
  <c r="J762" i="65"/>
  <c r="J761" i="65"/>
  <c r="J760" i="65"/>
  <c r="J759" i="65"/>
  <c r="J758" i="65"/>
  <c r="J757" i="65"/>
  <c r="J755" i="65"/>
  <c r="J753" i="65"/>
  <c r="J748" i="65"/>
  <c r="J746" i="65"/>
  <c r="J745" i="65"/>
  <c r="J744" i="65"/>
  <c r="J741" i="65"/>
  <c r="J739" i="65"/>
  <c r="J737" i="65"/>
  <c r="J734" i="65"/>
  <c r="J733" i="65"/>
  <c r="J731" i="65"/>
  <c r="J729" i="65"/>
  <c r="J728" i="65"/>
  <c r="J727" i="65"/>
  <c r="J726" i="65"/>
  <c r="J725" i="65"/>
  <c r="J723" i="65"/>
  <c r="J722" i="65"/>
  <c r="J721" i="65"/>
  <c r="J720" i="65"/>
  <c r="J718" i="65"/>
  <c r="J716" i="65"/>
  <c r="J715" i="65"/>
  <c r="J714" i="65"/>
  <c r="J713" i="65"/>
  <c r="J712" i="65"/>
  <c r="J709" i="65"/>
  <c r="J706" i="65"/>
  <c r="J705" i="65"/>
  <c r="J702" i="65"/>
  <c r="J701" i="65"/>
  <c r="J700" i="65"/>
  <c r="J698" i="65"/>
  <c r="J697" i="65"/>
  <c r="J695" i="65"/>
  <c r="J694" i="65"/>
  <c r="J693" i="65"/>
  <c r="J689" i="65"/>
  <c r="J688" i="65"/>
  <c r="J686" i="65"/>
  <c r="J685" i="65"/>
  <c r="J684" i="65"/>
  <c r="J682" i="65"/>
  <c r="J681" i="65"/>
  <c r="J678" i="65"/>
  <c r="J677" i="65"/>
  <c r="J676" i="65"/>
  <c r="J672" i="65"/>
  <c r="J671" i="65"/>
  <c r="J670" i="65"/>
  <c r="J669" i="65"/>
  <c r="J668" i="65"/>
  <c r="J666" i="65"/>
  <c r="J665" i="65"/>
  <c r="J664" i="65"/>
  <c r="J663" i="65"/>
  <c r="J662" i="65"/>
  <c r="J661" i="65"/>
  <c r="J660" i="65"/>
  <c r="J658" i="65"/>
  <c r="J657" i="65"/>
  <c r="J656" i="65"/>
  <c r="J654" i="65"/>
  <c r="J653" i="65"/>
  <c r="J652" i="65"/>
  <c r="J650" i="65"/>
  <c r="J649" i="65"/>
  <c r="J648" i="65"/>
  <c r="J647" i="65"/>
  <c r="J646" i="65"/>
  <c r="J644" i="65"/>
  <c r="J643" i="65"/>
  <c r="J642" i="65"/>
  <c r="J640" i="65"/>
  <c r="J634" i="65"/>
  <c r="J633" i="65"/>
  <c r="J628" i="65"/>
  <c r="J626" i="65"/>
  <c r="J623" i="65"/>
  <c r="J622" i="65"/>
  <c r="J620" i="65"/>
  <c r="J619" i="65"/>
  <c r="J617" i="65"/>
  <c r="J616" i="65"/>
  <c r="J615" i="65"/>
  <c r="J614" i="65"/>
  <c r="J613" i="65"/>
  <c r="J611" i="65"/>
  <c r="J610" i="65"/>
  <c r="J608" i="65"/>
  <c r="J607" i="65"/>
  <c r="J606" i="65"/>
  <c r="J604" i="65"/>
  <c r="J603" i="65"/>
  <c r="J602" i="65"/>
  <c r="J600" i="65"/>
  <c r="J599" i="65"/>
  <c r="J598" i="65"/>
  <c r="J597" i="65"/>
  <c r="J596" i="65"/>
  <c r="J594" i="65"/>
  <c r="J593" i="65"/>
  <c r="J590" i="65"/>
  <c r="J589" i="65"/>
  <c r="J587" i="65"/>
  <c r="J586" i="65"/>
  <c r="J585" i="65"/>
  <c r="J583" i="65"/>
  <c r="J582" i="65"/>
  <c r="J581" i="65"/>
  <c r="J579" i="65"/>
  <c r="J578" i="65"/>
  <c r="J576" i="65"/>
  <c r="J574" i="65"/>
  <c r="J573" i="65"/>
  <c r="J571" i="65"/>
  <c r="J570" i="65"/>
  <c r="J568" i="65"/>
  <c r="J566" i="65"/>
  <c r="J565" i="65"/>
  <c r="J564" i="65"/>
  <c r="J561" i="65"/>
  <c r="J560" i="65"/>
  <c r="J559" i="65"/>
  <c r="J558" i="65"/>
  <c r="J557" i="65"/>
  <c r="J554" i="65"/>
  <c r="J551" i="65"/>
  <c r="J550" i="65"/>
  <c r="J549" i="65"/>
  <c r="J548" i="65"/>
  <c r="J547" i="65"/>
  <c r="J545" i="65"/>
  <c r="J544" i="65"/>
  <c r="J543" i="65"/>
  <c r="J540" i="65"/>
  <c r="J532" i="65"/>
  <c r="J529" i="65"/>
  <c r="J527" i="65"/>
  <c r="J526" i="65"/>
  <c r="J524" i="65"/>
  <c r="J523" i="65"/>
  <c r="J522" i="65"/>
  <c r="J521" i="65"/>
  <c r="J520" i="65"/>
  <c r="J519" i="65"/>
  <c r="J518" i="65"/>
  <c r="J517" i="65"/>
  <c r="J516" i="65"/>
  <c r="J515" i="65"/>
  <c r="J513" i="65"/>
  <c r="J512" i="65"/>
  <c r="J511" i="65"/>
  <c r="J510" i="65"/>
  <c r="J509" i="65"/>
  <c r="J507" i="65"/>
  <c r="J506" i="65"/>
  <c r="J504" i="65"/>
  <c r="J503" i="65"/>
  <c r="J502" i="65"/>
  <c r="J501" i="65"/>
  <c r="J500" i="65"/>
  <c r="J498" i="65"/>
  <c r="J497" i="65"/>
  <c r="J496" i="65"/>
  <c r="J495" i="65"/>
  <c r="J493" i="65"/>
  <c r="J492" i="65"/>
  <c r="J489" i="65"/>
  <c r="J487" i="65"/>
  <c r="J486" i="65"/>
  <c r="J485" i="65"/>
  <c r="J484" i="65"/>
  <c r="J483" i="65"/>
  <c r="J481" i="65"/>
  <c r="J479" i="65"/>
  <c r="J478" i="65"/>
  <c r="J477" i="65"/>
  <c r="J474" i="65"/>
  <c r="J471" i="65"/>
  <c r="J470" i="65"/>
  <c r="J469" i="65"/>
  <c r="J467" i="65"/>
  <c r="J466" i="65"/>
  <c r="J465" i="65"/>
  <c r="J464" i="65"/>
  <c r="J463" i="65"/>
  <c r="J461" i="65"/>
  <c r="J460" i="65"/>
  <c r="J457" i="65"/>
  <c r="J456" i="65"/>
  <c r="J455" i="65"/>
  <c r="J454" i="65"/>
  <c r="J452" i="65"/>
  <c r="J451" i="65"/>
  <c r="J450" i="65"/>
  <c r="J449" i="65"/>
  <c r="J446" i="65"/>
  <c r="J444" i="65"/>
  <c r="J442" i="65"/>
  <c r="J441" i="65"/>
  <c r="J440" i="65"/>
  <c r="J439" i="65"/>
  <c r="J438" i="65"/>
  <c r="J437" i="65"/>
  <c r="J435" i="65"/>
  <c r="J433" i="65"/>
  <c r="J431" i="65"/>
  <c r="J430" i="65"/>
  <c r="J428" i="65"/>
  <c r="J427" i="65"/>
  <c r="J426" i="65"/>
  <c r="J422" i="65"/>
  <c r="J421" i="65"/>
  <c r="J420" i="65"/>
  <c r="J419" i="65"/>
  <c r="J416" i="65"/>
  <c r="J414" i="65"/>
  <c r="J412" i="65"/>
  <c r="J411" i="65"/>
  <c r="J410" i="65"/>
  <c r="J408" i="65"/>
  <c r="J406" i="65"/>
  <c r="J405" i="65"/>
  <c r="J403" i="65"/>
  <c r="J402" i="65"/>
  <c r="J399" i="65"/>
  <c r="J398" i="65"/>
  <c r="J396" i="65"/>
  <c r="J395" i="65"/>
  <c r="J394" i="65"/>
  <c r="J393" i="65"/>
  <c r="J392" i="65"/>
  <c r="J391" i="65"/>
  <c r="J390" i="65"/>
  <c r="J389" i="65"/>
  <c r="J388" i="65"/>
  <c r="J387" i="65"/>
  <c r="J385" i="65"/>
  <c r="J383" i="65"/>
  <c r="J382" i="65"/>
  <c r="J381" i="65"/>
  <c r="J379" i="65"/>
  <c r="J376" i="65"/>
  <c r="J375" i="65"/>
  <c r="J374" i="65"/>
  <c r="J373" i="65"/>
  <c r="J372" i="65"/>
  <c r="J371" i="65"/>
  <c r="J370" i="65"/>
  <c r="J369" i="65"/>
  <c r="J367" i="65"/>
  <c r="J366" i="65"/>
  <c r="J365" i="65"/>
  <c r="J363" i="65"/>
  <c r="J362" i="65"/>
  <c r="J361" i="65"/>
  <c r="J360" i="65"/>
  <c r="J359" i="65"/>
  <c r="J358" i="65"/>
  <c r="J357" i="65"/>
  <c r="J355" i="65"/>
  <c r="J353" i="65"/>
  <c r="J351" i="65"/>
  <c r="J350" i="65"/>
  <c r="J348" i="65"/>
  <c r="J347" i="65"/>
  <c r="J344" i="65"/>
  <c r="J340" i="65"/>
  <c r="J339" i="65"/>
  <c r="J338" i="65"/>
  <c r="J337" i="65"/>
  <c r="J336" i="65"/>
  <c r="J335" i="65"/>
  <c r="J334" i="65"/>
  <c r="J333" i="65"/>
  <c r="J332" i="65"/>
  <c r="J331" i="65"/>
  <c r="J330" i="65"/>
  <c r="J329" i="65"/>
  <c r="J328" i="65"/>
  <c r="J327" i="65"/>
  <c r="J326" i="65"/>
  <c r="J325" i="65"/>
  <c r="J324" i="65"/>
  <c r="J322" i="65"/>
  <c r="J321" i="65"/>
  <c r="J320" i="65"/>
  <c r="J319" i="65"/>
  <c r="J318" i="65"/>
  <c r="J316" i="65"/>
  <c r="J314" i="65"/>
  <c r="J312" i="65"/>
  <c r="J309" i="65"/>
  <c r="J308" i="65"/>
  <c r="J307" i="65"/>
  <c r="J304" i="65"/>
  <c r="J303" i="65"/>
  <c r="J302" i="65"/>
  <c r="J301" i="65"/>
  <c r="J300" i="65"/>
  <c r="J299" i="65"/>
  <c r="J298" i="65"/>
  <c r="J296" i="65"/>
  <c r="J295" i="65"/>
  <c r="J293" i="65"/>
  <c r="J292" i="65"/>
  <c r="J291" i="65"/>
  <c r="J290" i="65"/>
  <c r="J289" i="65"/>
  <c r="J288" i="65"/>
  <c r="J287" i="65"/>
  <c r="J285" i="65"/>
  <c r="J284" i="65"/>
  <c r="J283" i="65"/>
  <c r="J282" i="65"/>
  <c r="J281" i="65"/>
  <c r="J280" i="65"/>
  <c r="J279" i="65"/>
  <c r="J278" i="65"/>
  <c r="J277" i="65"/>
  <c r="J275" i="65"/>
  <c r="J274" i="65"/>
  <c r="J273" i="65"/>
  <c r="J272" i="65"/>
  <c r="J271" i="65"/>
  <c r="J270" i="65"/>
  <c r="J269" i="65"/>
  <c r="J268" i="65"/>
  <c r="J266" i="65"/>
  <c r="J265" i="65"/>
  <c r="J264" i="65"/>
  <c r="J263" i="65"/>
  <c r="J262" i="65"/>
  <c r="J261" i="65"/>
  <c r="J260" i="65"/>
  <c r="J259" i="65"/>
  <c r="J257" i="65"/>
  <c r="J256" i="65"/>
  <c r="J255" i="65"/>
  <c r="J254" i="65"/>
  <c r="J253" i="65"/>
  <c r="J251" i="65"/>
  <c r="J250" i="65"/>
  <c r="J249" i="65"/>
  <c r="J248" i="65"/>
  <c r="J247" i="65"/>
  <c r="J246" i="65"/>
  <c r="J244" i="65"/>
  <c r="J241" i="65"/>
  <c r="J240" i="65"/>
  <c r="J237" i="65"/>
  <c r="J236" i="65"/>
  <c r="J233" i="65"/>
  <c r="J230" i="65"/>
  <c r="J229" i="65"/>
  <c r="J227" i="65"/>
  <c r="J226" i="65"/>
  <c r="J224" i="65"/>
  <c r="J223" i="65"/>
  <c r="J222" i="65"/>
  <c r="J221" i="65"/>
  <c r="J220" i="65"/>
  <c r="J219" i="65"/>
  <c r="J218" i="65"/>
  <c r="J217" i="65"/>
  <c r="J215" i="65"/>
  <c r="J214" i="65"/>
  <c r="J212" i="65"/>
  <c r="J211" i="65"/>
  <c r="J210" i="65"/>
  <c r="J209" i="65"/>
  <c r="J208" i="65"/>
  <c r="J207" i="65"/>
  <c r="J205" i="65"/>
  <c r="J204" i="65"/>
  <c r="J202" i="65"/>
  <c r="J201" i="65"/>
  <c r="J200" i="65"/>
  <c r="J198" i="65"/>
  <c r="J196" i="65"/>
  <c r="J195" i="65"/>
  <c r="J194" i="65"/>
  <c r="J191" i="65"/>
  <c r="J184" i="65"/>
  <c r="J182" i="65"/>
  <c r="J181" i="65"/>
  <c r="J180" i="65"/>
  <c r="J179" i="65"/>
  <c r="J178" i="65"/>
  <c r="J176" i="65"/>
  <c r="J175" i="65"/>
  <c r="J174" i="65"/>
  <c r="J173" i="65"/>
  <c r="J172" i="65"/>
  <c r="J170" i="65"/>
  <c r="J169" i="65"/>
  <c r="J168" i="65"/>
  <c r="J166" i="65"/>
  <c r="J165" i="65"/>
  <c r="J164" i="65"/>
  <c r="J163" i="65"/>
  <c r="J162" i="65"/>
  <c r="J161" i="65"/>
  <c r="J160" i="65"/>
  <c r="J158" i="65"/>
  <c r="J157" i="65"/>
  <c r="J156" i="65"/>
  <c r="J155" i="65"/>
  <c r="J154" i="65"/>
  <c r="J153" i="65"/>
  <c r="J152" i="65"/>
  <c r="J151" i="65"/>
  <c r="J149" i="65"/>
  <c r="J148" i="65"/>
  <c r="J147" i="65"/>
  <c r="J146" i="65"/>
  <c r="J145" i="65"/>
  <c r="J143" i="65"/>
  <c r="J142" i="65"/>
  <c r="J140" i="65"/>
  <c r="J139" i="65"/>
  <c r="J138" i="65"/>
  <c r="J136" i="65"/>
  <c r="J135" i="65"/>
  <c r="J134" i="65"/>
  <c r="J133" i="65"/>
  <c r="J132" i="65"/>
  <c r="J131" i="65"/>
  <c r="J129" i="65"/>
  <c r="J127" i="65"/>
  <c r="J125" i="65"/>
  <c r="J124" i="65"/>
  <c r="J123" i="65"/>
  <c r="J121" i="65"/>
  <c r="J120" i="65"/>
  <c r="J119" i="65"/>
  <c r="J117" i="65"/>
  <c r="J116" i="65"/>
  <c r="J115" i="65"/>
  <c r="J114" i="65"/>
  <c r="J113" i="65"/>
  <c r="J112" i="65"/>
  <c r="J109" i="65"/>
  <c r="J104" i="65"/>
  <c r="J102" i="65"/>
  <c r="J101" i="65"/>
  <c r="J99" i="65"/>
  <c r="J98" i="65"/>
  <c r="J97" i="65"/>
  <c r="J96" i="65"/>
  <c r="J95" i="65"/>
  <c r="J94" i="65"/>
  <c r="J93" i="65"/>
  <c r="J92" i="65"/>
  <c r="J91" i="65"/>
  <c r="J88" i="65"/>
  <c r="J87" i="65"/>
  <c r="J85" i="65"/>
  <c r="J83" i="65"/>
  <c r="J82" i="65"/>
  <c r="J81" i="65"/>
  <c r="J79" i="65"/>
  <c r="J78" i="65"/>
  <c r="J76" i="65"/>
  <c r="J75" i="65"/>
  <c r="J74" i="65"/>
  <c r="J73" i="65"/>
  <c r="J72" i="65"/>
  <c r="J71" i="65"/>
  <c r="J70" i="65"/>
  <c r="J69" i="65"/>
  <c r="J68" i="65"/>
  <c r="J66" i="65"/>
  <c r="J65" i="65"/>
  <c r="J64" i="65"/>
  <c r="J63" i="65"/>
  <c r="J62" i="65"/>
  <c r="J60" i="65"/>
  <c r="J59" i="65"/>
  <c r="J58" i="65"/>
  <c r="J57" i="65"/>
  <c r="J56" i="65"/>
  <c r="J55" i="65"/>
  <c r="J54" i="65"/>
  <c r="J52" i="65"/>
  <c r="J51" i="65"/>
  <c r="J50" i="65"/>
  <c r="J49" i="65"/>
  <c r="J45" i="65"/>
  <c r="J43" i="65"/>
  <c r="J42" i="65"/>
  <c r="J41" i="65"/>
  <c r="J40" i="65"/>
  <c r="J39" i="65"/>
  <c r="J38" i="65"/>
  <c r="J37" i="65"/>
  <c r="J36" i="65"/>
  <c r="J35" i="65"/>
  <c r="J34" i="65"/>
  <c r="J33" i="65"/>
  <c r="J32" i="65"/>
  <c r="J31" i="65"/>
  <c r="J30" i="65"/>
  <c r="J29" i="65"/>
  <c r="J28" i="65"/>
  <c r="J27" i="65"/>
  <c r="J26" i="65"/>
  <c r="J25" i="65"/>
  <c r="J24" i="65"/>
  <c r="J23" i="65"/>
  <c r="J22" i="65"/>
  <c r="J20" i="65"/>
  <c r="J18" i="65"/>
  <c r="J17" i="65"/>
  <c r="J16" i="65"/>
  <c r="J15" i="65"/>
  <c r="J14" i="65"/>
  <c r="J12" i="65"/>
  <c r="J11" i="65"/>
  <c r="J10" i="65"/>
  <c r="J9" i="65"/>
  <c r="J7" i="65"/>
  <c r="J1254" i="63"/>
  <c r="J1247" i="63"/>
  <c r="J1244" i="63"/>
  <c r="J1243" i="63"/>
  <c r="J1242" i="63"/>
  <c r="J1240" i="63"/>
  <c r="J1239" i="63"/>
  <c r="J1236" i="63"/>
  <c r="J1232" i="63"/>
  <c r="J1230" i="63"/>
  <c r="J1227" i="63"/>
  <c r="J1226" i="63"/>
  <c r="J1221" i="63"/>
  <c r="J1218" i="63"/>
  <c r="J1217" i="63"/>
  <c r="J1216" i="63"/>
  <c r="J1215" i="63"/>
  <c r="J1214" i="63"/>
  <c r="J1213" i="63"/>
  <c r="J1211" i="63"/>
  <c r="J1210" i="63"/>
  <c r="J1209" i="63"/>
  <c r="J1207" i="63"/>
  <c r="J1206" i="63"/>
  <c r="J1202" i="63"/>
  <c r="J1201" i="63"/>
  <c r="J1200" i="63"/>
  <c r="J1199" i="63"/>
  <c r="J1198" i="63"/>
  <c r="J1197" i="63"/>
  <c r="J1196" i="63"/>
  <c r="J1195" i="63"/>
  <c r="J1194" i="63"/>
  <c r="J1192" i="63"/>
  <c r="J1190" i="63"/>
  <c r="J1189" i="63"/>
  <c r="J1188" i="63"/>
  <c r="J1187" i="63"/>
  <c r="J1185" i="63"/>
  <c r="J1182" i="63"/>
  <c r="J1181" i="63"/>
  <c r="J1177" i="63"/>
  <c r="J1174" i="63"/>
  <c r="J1173" i="63"/>
  <c r="J1172" i="63"/>
  <c r="J1170" i="63"/>
  <c r="J1169" i="63"/>
  <c r="J1165" i="63"/>
  <c r="J1164" i="63"/>
  <c r="J1163" i="63"/>
  <c r="J1162" i="63"/>
  <c r="J1159" i="63"/>
  <c r="J1157" i="63"/>
  <c r="J1156" i="63"/>
  <c r="J1152" i="63"/>
  <c r="J1151" i="63"/>
  <c r="J1149" i="63"/>
  <c r="J1147" i="63"/>
  <c r="J1145" i="63"/>
  <c r="J1143" i="63"/>
  <c r="J1142" i="63"/>
  <c r="J1140" i="63"/>
  <c r="J1139" i="63"/>
  <c r="J1137" i="63"/>
  <c r="J1135" i="63"/>
  <c r="J1134" i="63"/>
  <c r="J1133" i="63"/>
  <c r="J1132" i="63"/>
  <c r="J1126" i="63"/>
  <c r="J1125" i="63"/>
  <c r="J1123" i="63"/>
  <c r="J1122" i="63"/>
  <c r="J1120" i="63"/>
  <c r="J1119" i="63"/>
  <c r="J1116" i="63"/>
  <c r="J1115" i="63"/>
  <c r="J1114" i="63"/>
  <c r="J1113" i="63"/>
  <c r="J1112" i="63"/>
  <c r="J1109" i="63"/>
  <c r="J1108" i="63"/>
  <c r="J1107" i="63"/>
  <c r="J1105" i="63"/>
  <c r="J1103" i="63"/>
  <c r="J1102" i="63"/>
  <c r="J1101" i="63"/>
  <c r="J1100" i="63"/>
  <c r="J1099" i="63"/>
  <c r="J1098" i="63"/>
  <c r="J1097" i="63"/>
  <c r="J1095" i="63"/>
  <c r="J1094" i="63"/>
  <c r="J1093" i="63"/>
  <c r="J1090" i="63"/>
  <c r="J1088" i="63"/>
  <c r="J1087" i="63"/>
  <c r="J1085" i="63"/>
  <c r="J1084" i="63"/>
  <c r="J1083" i="63"/>
  <c r="J1081" i="63"/>
  <c r="J1080" i="63"/>
  <c r="J1079" i="63"/>
  <c r="J1077" i="63"/>
  <c r="J1076" i="63"/>
  <c r="J1074" i="63"/>
  <c r="J1073" i="63"/>
  <c r="J1071" i="63"/>
  <c r="J1070" i="63"/>
  <c r="J1069" i="63"/>
  <c r="J1067" i="63"/>
  <c r="J1066" i="63"/>
  <c r="J1065" i="63"/>
  <c r="J1064" i="63"/>
  <c r="J1062" i="63"/>
  <c r="J1061" i="63"/>
  <c r="J1059" i="63"/>
  <c r="J1057" i="63"/>
  <c r="J1055" i="63"/>
  <c r="J1054" i="63"/>
  <c r="J1053" i="63"/>
  <c r="J1052" i="63"/>
  <c r="J1051" i="63"/>
  <c r="J1049" i="63"/>
  <c r="J1048" i="63"/>
  <c r="J1046" i="63"/>
  <c r="J1044" i="63"/>
  <c r="J1043" i="63"/>
  <c r="J1042" i="63"/>
  <c r="J1041" i="63"/>
  <c r="J1040" i="63"/>
  <c r="J1039" i="63"/>
  <c r="J1038" i="63"/>
  <c r="J1036" i="63"/>
  <c r="J1035" i="63"/>
  <c r="J1034" i="63"/>
  <c r="J1031" i="63"/>
  <c r="J1030" i="63"/>
  <c r="J1029" i="63"/>
  <c r="J1028" i="63"/>
  <c r="J1027" i="63"/>
  <c r="J1026" i="63"/>
  <c r="J1025" i="63"/>
  <c r="J1023" i="63"/>
  <c r="J1022" i="63"/>
  <c r="J1021" i="63"/>
  <c r="J1020" i="63"/>
  <c r="J1018" i="63"/>
  <c r="J1017" i="63"/>
  <c r="J1016" i="63"/>
  <c r="J1015" i="63"/>
  <c r="J1014" i="63"/>
  <c r="J1013" i="63"/>
  <c r="J1012" i="63"/>
  <c r="J1010" i="63"/>
  <c r="J1007" i="63"/>
  <c r="J1006" i="63"/>
  <c r="J1005" i="63"/>
  <c r="J1004" i="63"/>
  <c r="J1003" i="63"/>
  <c r="J1002" i="63"/>
  <c r="J1001" i="63"/>
  <c r="J998" i="63"/>
  <c r="J995" i="63"/>
  <c r="J993" i="63"/>
  <c r="J991" i="63"/>
  <c r="J989" i="63"/>
  <c r="J987" i="63"/>
  <c r="J986" i="63"/>
  <c r="J983" i="63"/>
  <c r="J982" i="63"/>
  <c r="J981" i="63"/>
  <c r="J979" i="63"/>
  <c r="J977" i="63"/>
  <c r="J976" i="63"/>
  <c r="J974" i="63"/>
  <c r="J972" i="63"/>
  <c r="J971" i="63"/>
  <c r="J970" i="63"/>
  <c r="J969" i="63"/>
  <c r="J968" i="63"/>
  <c r="J967" i="63"/>
  <c r="J966" i="63"/>
  <c r="J965" i="63"/>
  <c r="J964" i="63"/>
  <c r="J963" i="63"/>
  <c r="J962" i="63"/>
  <c r="J960" i="63"/>
  <c r="J959" i="63"/>
  <c r="J957" i="63"/>
  <c r="J956" i="63"/>
  <c r="J955" i="63"/>
  <c r="J954" i="63"/>
  <c r="J953" i="63"/>
  <c r="J952" i="63"/>
  <c r="J950" i="63"/>
  <c r="J949" i="63"/>
  <c r="J947" i="63"/>
  <c r="J945" i="63"/>
  <c r="J944" i="63"/>
  <c r="J942" i="63"/>
  <c r="J941" i="63"/>
  <c r="J940" i="63"/>
  <c r="J939" i="63"/>
  <c r="J938" i="63"/>
  <c r="J936" i="63"/>
  <c r="J935" i="63"/>
  <c r="J934" i="63"/>
  <c r="J933" i="63"/>
  <c r="J932" i="63"/>
  <c r="J928" i="63"/>
  <c r="J924" i="63"/>
  <c r="J923" i="63"/>
  <c r="J921" i="63"/>
  <c r="J919" i="63"/>
  <c r="J918" i="63"/>
  <c r="J917" i="63"/>
  <c r="J916" i="63"/>
  <c r="J915" i="63"/>
  <c r="J914" i="63"/>
  <c r="J912" i="63"/>
  <c r="J910" i="63"/>
  <c r="J909" i="63"/>
  <c r="J907" i="63"/>
  <c r="J906" i="63"/>
  <c r="J905" i="63"/>
  <c r="J904" i="63"/>
  <c r="J903" i="63"/>
  <c r="J901" i="63"/>
  <c r="J899" i="63"/>
  <c r="J898" i="63"/>
  <c r="J897" i="63"/>
  <c r="J896" i="63"/>
  <c r="J893" i="63"/>
  <c r="J891" i="63"/>
  <c r="J890" i="63"/>
  <c r="J889" i="63"/>
  <c r="J888" i="63"/>
  <c r="J887" i="63"/>
  <c r="J886" i="63"/>
  <c r="J885" i="63"/>
  <c r="J883" i="63"/>
  <c r="J881" i="63"/>
  <c r="J880" i="63"/>
  <c r="J879" i="63"/>
  <c r="J877" i="63"/>
  <c r="J876" i="63"/>
  <c r="J875" i="63"/>
  <c r="J874" i="63"/>
  <c r="J873" i="63"/>
  <c r="J872" i="63"/>
  <c r="J871" i="63"/>
  <c r="J870" i="63"/>
  <c r="J869" i="63"/>
  <c r="J868" i="63"/>
  <c r="J867" i="63"/>
  <c r="J864" i="63"/>
  <c r="J863" i="63"/>
  <c r="J860" i="63"/>
  <c r="J859" i="63"/>
  <c r="J857" i="63"/>
  <c r="J854" i="63"/>
  <c r="J853" i="63"/>
  <c r="J846" i="63"/>
  <c r="J845" i="63"/>
  <c r="J843" i="63"/>
  <c r="J842" i="63"/>
  <c r="J841" i="63"/>
  <c r="J840" i="63"/>
  <c r="J838" i="63"/>
  <c r="J837" i="63"/>
  <c r="J836" i="63"/>
  <c r="J835" i="63"/>
  <c r="J834" i="63"/>
  <c r="J832" i="63"/>
  <c r="J831" i="63"/>
  <c r="J830" i="63"/>
  <c r="J829" i="63"/>
  <c r="J828" i="63"/>
  <c r="J827" i="63"/>
  <c r="J825" i="63"/>
  <c r="J824" i="63"/>
  <c r="J823" i="63"/>
  <c r="J821" i="63"/>
  <c r="J819" i="63"/>
  <c r="J818" i="63"/>
  <c r="J817" i="63"/>
  <c r="J816" i="63"/>
  <c r="J815" i="63"/>
  <c r="J814" i="63"/>
  <c r="J813" i="63"/>
  <c r="J812" i="63"/>
  <c r="J811" i="63"/>
  <c r="J809" i="63"/>
  <c r="J808" i="63"/>
  <c r="J806" i="63"/>
  <c r="J805" i="63"/>
  <c r="J804" i="63"/>
  <c r="J803" i="63"/>
  <c r="J802" i="63"/>
  <c r="J799" i="63"/>
  <c r="J798" i="63"/>
  <c r="J797" i="63"/>
  <c r="J796" i="63"/>
  <c r="J793" i="63"/>
  <c r="J791" i="63"/>
  <c r="J790" i="63"/>
  <c r="J789" i="63"/>
  <c r="J788" i="63"/>
  <c r="J787" i="63"/>
  <c r="J786" i="63"/>
  <c r="J783" i="63"/>
  <c r="J782" i="63"/>
  <c r="J781" i="63"/>
  <c r="J778" i="63"/>
  <c r="J777" i="63"/>
  <c r="J775" i="63"/>
  <c r="J774" i="63"/>
  <c r="J773" i="63"/>
  <c r="J771" i="63"/>
  <c r="J768" i="63"/>
  <c r="J767" i="63"/>
  <c r="J766" i="63"/>
  <c r="J764" i="63"/>
  <c r="J762" i="63"/>
  <c r="J761" i="63"/>
  <c r="J760" i="63"/>
  <c r="J759" i="63"/>
  <c r="J758" i="63"/>
  <c r="J757" i="63"/>
  <c r="J755" i="63"/>
  <c r="J753" i="63"/>
  <c r="J748" i="63"/>
  <c r="J746" i="63"/>
  <c r="J745" i="63"/>
  <c r="J744" i="63"/>
  <c r="J741" i="63"/>
  <c r="J739" i="63"/>
  <c r="J737" i="63"/>
  <c r="J734" i="63"/>
  <c r="J733" i="63"/>
  <c r="J731" i="63"/>
  <c r="J729" i="63"/>
  <c r="J728" i="63"/>
  <c r="J727" i="63"/>
  <c r="J726" i="63"/>
  <c r="J725" i="63"/>
  <c r="J723" i="63"/>
  <c r="J722" i="63"/>
  <c r="J721" i="63"/>
  <c r="J720" i="63"/>
  <c r="J718" i="63"/>
  <c r="J716" i="63"/>
  <c r="J715" i="63"/>
  <c r="J714" i="63"/>
  <c r="J713" i="63"/>
  <c r="J712" i="63"/>
  <c r="J709" i="63"/>
  <c r="J706" i="63"/>
  <c r="J705" i="63"/>
  <c r="J702" i="63"/>
  <c r="J701" i="63"/>
  <c r="J700" i="63"/>
  <c r="J698" i="63"/>
  <c r="J697" i="63"/>
  <c r="J695" i="63"/>
  <c r="J694" i="63"/>
  <c r="J693" i="63"/>
  <c r="J689" i="63"/>
  <c r="J688" i="63"/>
  <c r="J686" i="63"/>
  <c r="J685" i="63"/>
  <c r="J684" i="63"/>
  <c r="J682" i="63"/>
  <c r="J681" i="63"/>
  <c r="J678" i="63"/>
  <c r="J677" i="63"/>
  <c r="J676" i="63"/>
  <c r="J672" i="63"/>
  <c r="J671" i="63"/>
  <c r="J670" i="63"/>
  <c r="J669" i="63"/>
  <c r="J668" i="63"/>
  <c r="J666" i="63"/>
  <c r="J665" i="63"/>
  <c r="J664" i="63"/>
  <c r="J663" i="63"/>
  <c r="J662" i="63"/>
  <c r="J661" i="63"/>
  <c r="J660" i="63"/>
  <c r="J658" i="63"/>
  <c r="J657" i="63"/>
  <c r="J656" i="63"/>
  <c r="J654" i="63"/>
  <c r="J653" i="63"/>
  <c r="J652" i="63"/>
  <c r="J650" i="63"/>
  <c r="J649" i="63"/>
  <c r="J648" i="63"/>
  <c r="J647" i="63"/>
  <c r="J646" i="63"/>
  <c r="J644" i="63"/>
  <c r="J643" i="63"/>
  <c r="J642" i="63"/>
  <c r="J640" i="63"/>
  <c r="J634" i="63"/>
  <c r="J633" i="63"/>
  <c r="J628" i="63"/>
  <c r="J626" i="63"/>
  <c r="J623" i="63"/>
  <c r="J622" i="63"/>
  <c r="J620" i="63"/>
  <c r="J619" i="63"/>
  <c r="J617" i="63"/>
  <c r="J616" i="63"/>
  <c r="J615" i="63"/>
  <c r="J614" i="63"/>
  <c r="J613" i="63"/>
  <c r="J611" i="63"/>
  <c r="J610" i="63"/>
  <c r="J608" i="63"/>
  <c r="J607" i="63"/>
  <c r="J606" i="63"/>
  <c r="J604" i="63"/>
  <c r="J603" i="63"/>
  <c r="J602" i="63"/>
  <c r="J600" i="63"/>
  <c r="J599" i="63"/>
  <c r="J598" i="63"/>
  <c r="J597" i="63"/>
  <c r="J596" i="63"/>
  <c r="J594" i="63"/>
  <c r="J593" i="63"/>
  <c r="J590" i="63"/>
  <c r="J589" i="63"/>
  <c r="J587" i="63"/>
  <c r="J586" i="63"/>
  <c r="J585" i="63"/>
  <c r="J583" i="63"/>
  <c r="J582" i="63"/>
  <c r="J581" i="63"/>
  <c r="J579" i="63"/>
  <c r="J578" i="63"/>
  <c r="J576" i="63"/>
  <c r="J574" i="63"/>
  <c r="J573" i="63"/>
  <c r="J571" i="63"/>
  <c r="J570" i="63"/>
  <c r="J568" i="63"/>
  <c r="J566" i="63"/>
  <c r="J565" i="63"/>
  <c r="J564" i="63"/>
  <c r="J561" i="63"/>
  <c r="J560" i="63"/>
  <c r="J559" i="63"/>
  <c r="J558" i="63"/>
  <c r="J557" i="63"/>
  <c r="J554" i="63"/>
  <c r="J551" i="63"/>
  <c r="J550" i="63"/>
  <c r="J549" i="63"/>
  <c r="J548" i="63"/>
  <c r="J547" i="63"/>
  <c r="J545" i="63"/>
  <c r="J544" i="63"/>
  <c r="J543" i="63"/>
  <c r="J540" i="63"/>
  <c r="J532" i="63"/>
  <c r="J529" i="63"/>
  <c r="J527" i="63"/>
  <c r="J526" i="63"/>
  <c r="J524" i="63"/>
  <c r="J523" i="63"/>
  <c r="J522" i="63"/>
  <c r="J521" i="63"/>
  <c r="J520" i="63"/>
  <c r="J519" i="63"/>
  <c r="J518" i="63"/>
  <c r="J517" i="63"/>
  <c r="J516" i="63"/>
  <c r="J515" i="63"/>
  <c r="J513" i="63"/>
  <c r="J512" i="63"/>
  <c r="J511" i="63"/>
  <c r="J510" i="63"/>
  <c r="J509" i="63"/>
  <c r="J507" i="63"/>
  <c r="J506" i="63"/>
  <c r="J504" i="63"/>
  <c r="J503" i="63"/>
  <c r="J502" i="63"/>
  <c r="J501" i="63"/>
  <c r="J500" i="63"/>
  <c r="J498" i="63"/>
  <c r="J497" i="63"/>
  <c r="J496" i="63"/>
  <c r="J495" i="63"/>
  <c r="J493" i="63"/>
  <c r="J492" i="63"/>
  <c r="J489" i="63"/>
  <c r="J487" i="63"/>
  <c r="J486" i="63"/>
  <c r="J485" i="63"/>
  <c r="J484" i="63"/>
  <c r="J483" i="63"/>
  <c r="J481" i="63"/>
  <c r="J479" i="63"/>
  <c r="J478" i="63"/>
  <c r="J477" i="63"/>
  <c r="J474" i="63"/>
  <c r="J471" i="63"/>
  <c r="J470" i="63"/>
  <c r="J469" i="63"/>
  <c r="J467" i="63"/>
  <c r="J466" i="63"/>
  <c r="J465" i="63"/>
  <c r="J464" i="63"/>
  <c r="J463" i="63"/>
  <c r="J461" i="63"/>
  <c r="J460" i="63"/>
  <c r="J457" i="63"/>
  <c r="J456" i="63"/>
  <c r="J455" i="63"/>
  <c r="J454" i="63"/>
  <c r="J452" i="63"/>
  <c r="J451" i="63"/>
  <c r="J450" i="63"/>
  <c r="J449" i="63"/>
  <c r="J446" i="63"/>
  <c r="J444" i="63"/>
  <c r="J442" i="63"/>
  <c r="J441" i="63"/>
  <c r="J440" i="63"/>
  <c r="J439" i="63"/>
  <c r="J438" i="63"/>
  <c r="J437" i="63"/>
  <c r="J435" i="63"/>
  <c r="J433" i="63"/>
  <c r="J431" i="63"/>
  <c r="J430" i="63"/>
  <c r="J428" i="63"/>
  <c r="J427" i="63"/>
  <c r="J426" i="63"/>
  <c r="J422" i="63"/>
  <c r="J421" i="63"/>
  <c r="J420" i="63"/>
  <c r="J419" i="63"/>
  <c r="J416" i="63"/>
  <c r="J414" i="63"/>
  <c r="J412" i="63"/>
  <c r="J411" i="63"/>
  <c r="J410" i="63"/>
  <c r="J408" i="63"/>
  <c r="J406" i="63"/>
  <c r="J405" i="63"/>
  <c r="J403" i="63"/>
  <c r="J402" i="63"/>
  <c r="J399" i="63"/>
  <c r="J398" i="63"/>
  <c r="J396" i="63"/>
  <c r="J395" i="63"/>
  <c r="J394" i="63"/>
  <c r="J393" i="63"/>
  <c r="J392" i="63"/>
  <c r="J391" i="63"/>
  <c r="J390" i="63"/>
  <c r="J389" i="63"/>
  <c r="J388" i="63"/>
  <c r="J387" i="63"/>
  <c r="J385" i="63"/>
  <c r="J383" i="63"/>
  <c r="J382" i="63"/>
  <c r="J381" i="63"/>
  <c r="J379" i="63"/>
  <c r="J376" i="63"/>
  <c r="J375" i="63"/>
  <c r="J374" i="63"/>
  <c r="J373" i="63"/>
  <c r="J372" i="63"/>
  <c r="J371" i="63"/>
  <c r="J370" i="63"/>
  <c r="J369" i="63"/>
  <c r="J367" i="63"/>
  <c r="J366" i="63"/>
  <c r="J365" i="63"/>
  <c r="J363" i="63"/>
  <c r="J362" i="63"/>
  <c r="J361" i="63"/>
  <c r="J360" i="63"/>
  <c r="J359" i="63"/>
  <c r="J358" i="63"/>
  <c r="J357" i="63"/>
  <c r="J355" i="63"/>
  <c r="J353" i="63"/>
  <c r="J351" i="63"/>
  <c r="J350" i="63"/>
  <c r="J348" i="63"/>
  <c r="J347" i="63"/>
  <c r="J344" i="63"/>
  <c r="J340" i="63"/>
  <c r="J339" i="63"/>
  <c r="J338" i="63"/>
  <c r="J337" i="63"/>
  <c r="J336" i="63"/>
  <c r="J335" i="63"/>
  <c r="J334" i="63"/>
  <c r="J333" i="63"/>
  <c r="J332" i="63"/>
  <c r="J331" i="63"/>
  <c r="J330" i="63"/>
  <c r="J329" i="63"/>
  <c r="J328" i="63"/>
  <c r="J327" i="63"/>
  <c r="J326" i="63"/>
  <c r="J325" i="63"/>
  <c r="J324" i="63"/>
  <c r="J322" i="63"/>
  <c r="J321" i="63"/>
  <c r="J320" i="63"/>
  <c r="J319" i="63"/>
  <c r="J318" i="63"/>
  <c r="J316" i="63"/>
  <c r="J314" i="63"/>
  <c r="J312" i="63"/>
  <c r="J309" i="63"/>
  <c r="J308" i="63"/>
  <c r="J307" i="63"/>
  <c r="J304" i="63"/>
  <c r="J303" i="63"/>
  <c r="J302" i="63"/>
  <c r="J301" i="63"/>
  <c r="J300" i="63"/>
  <c r="J299" i="63"/>
  <c r="J298" i="63"/>
  <c r="J296" i="63"/>
  <c r="J295" i="63"/>
  <c r="J293" i="63"/>
  <c r="J292" i="63"/>
  <c r="J291" i="63"/>
  <c r="J290" i="63"/>
  <c r="J289" i="63"/>
  <c r="J288" i="63"/>
  <c r="J287" i="63"/>
  <c r="J285" i="63"/>
  <c r="J284" i="63"/>
  <c r="J283" i="63"/>
  <c r="J282" i="63"/>
  <c r="J281" i="63"/>
  <c r="J280" i="63"/>
  <c r="J279" i="63"/>
  <c r="J278" i="63"/>
  <c r="J277" i="63"/>
  <c r="J275" i="63"/>
  <c r="J274" i="63"/>
  <c r="J273" i="63"/>
  <c r="J272" i="63"/>
  <c r="J271" i="63"/>
  <c r="J270" i="63"/>
  <c r="J269" i="63"/>
  <c r="J268" i="63"/>
  <c r="J266" i="63"/>
  <c r="J265" i="63"/>
  <c r="J264" i="63"/>
  <c r="J263" i="63"/>
  <c r="J262" i="63"/>
  <c r="J261" i="63"/>
  <c r="J260" i="63"/>
  <c r="J259" i="63"/>
  <c r="J257" i="63"/>
  <c r="J256" i="63"/>
  <c r="J255" i="63"/>
  <c r="J254" i="63"/>
  <c r="J253" i="63"/>
  <c r="J251" i="63"/>
  <c r="J250" i="63"/>
  <c r="J249" i="63"/>
  <c r="J248" i="63"/>
  <c r="J247" i="63"/>
  <c r="J246" i="63"/>
  <c r="J244" i="63"/>
  <c r="J241" i="63"/>
  <c r="J240" i="63"/>
  <c r="J237" i="63"/>
  <c r="J236" i="63"/>
  <c r="J233" i="63"/>
  <c r="J230" i="63"/>
  <c r="J229" i="63"/>
  <c r="J227" i="63"/>
  <c r="J226" i="63"/>
  <c r="J224" i="63"/>
  <c r="J223" i="63"/>
  <c r="J222" i="63"/>
  <c r="J221" i="63"/>
  <c r="J220" i="63"/>
  <c r="J219" i="63"/>
  <c r="J218" i="63"/>
  <c r="J217" i="63"/>
  <c r="J215" i="63"/>
  <c r="J214" i="63"/>
  <c r="J212" i="63"/>
  <c r="J211" i="63"/>
  <c r="J210" i="63"/>
  <c r="J209" i="63"/>
  <c r="J208" i="63"/>
  <c r="J207" i="63"/>
  <c r="J205" i="63"/>
  <c r="J204" i="63"/>
  <c r="J202" i="63"/>
  <c r="J201" i="63"/>
  <c r="J200" i="63"/>
  <c r="J198" i="63"/>
  <c r="J196" i="63"/>
  <c r="J195" i="63"/>
  <c r="J194" i="63"/>
  <c r="J191" i="63"/>
  <c r="J184" i="63"/>
  <c r="J182" i="63"/>
  <c r="J181" i="63"/>
  <c r="J180" i="63"/>
  <c r="J179" i="63"/>
  <c r="J178" i="63"/>
  <c r="J176" i="63"/>
  <c r="J175" i="63"/>
  <c r="J174" i="63"/>
  <c r="J173" i="63"/>
  <c r="J172" i="63"/>
  <c r="J170" i="63"/>
  <c r="J169" i="63"/>
  <c r="J168" i="63"/>
  <c r="J166" i="63"/>
  <c r="J165" i="63"/>
  <c r="J164" i="63"/>
  <c r="J163" i="63"/>
  <c r="J162" i="63"/>
  <c r="J161" i="63"/>
  <c r="J160" i="63"/>
  <c r="J158" i="63"/>
  <c r="J157" i="63"/>
  <c r="J156" i="63"/>
  <c r="J155" i="63"/>
  <c r="J154" i="63"/>
  <c r="J153" i="63"/>
  <c r="J152" i="63"/>
  <c r="J151" i="63"/>
  <c r="J149" i="63"/>
  <c r="J148" i="63"/>
  <c r="J147" i="63"/>
  <c r="J146" i="63"/>
  <c r="J145" i="63"/>
  <c r="J143" i="63"/>
  <c r="J142" i="63"/>
  <c r="J140" i="63"/>
  <c r="J139" i="63"/>
  <c r="J138" i="63"/>
  <c r="J136" i="63"/>
  <c r="J135" i="63"/>
  <c r="J134" i="63"/>
  <c r="J133" i="63"/>
  <c r="J132" i="63"/>
  <c r="J131" i="63"/>
  <c r="J129" i="63"/>
  <c r="J127" i="63"/>
  <c r="J125" i="63"/>
  <c r="J124" i="63"/>
  <c r="J123" i="63"/>
  <c r="J121" i="63"/>
  <c r="J120" i="63"/>
  <c r="J119" i="63"/>
  <c r="J117" i="63"/>
  <c r="J116" i="63"/>
  <c r="J115" i="63"/>
  <c r="J114" i="63"/>
  <c r="J113" i="63"/>
  <c r="J112" i="63"/>
  <c r="J109" i="63"/>
  <c r="J104" i="63"/>
  <c r="J102" i="63"/>
  <c r="J101" i="63"/>
  <c r="J99" i="63"/>
  <c r="J98" i="63"/>
  <c r="J97" i="63"/>
  <c r="J96" i="63"/>
  <c r="J95" i="63"/>
  <c r="J94" i="63"/>
  <c r="J93" i="63"/>
  <c r="J92" i="63"/>
  <c r="J91" i="63"/>
  <c r="J88" i="63"/>
  <c r="J87" i="63"/>
  <c r="J85" i="63"/>
  <c r="J83" i="63"/>
  <c r="J82" i="63"/>
  <c r="J81" i="63"/>
  <c r="J79" i="63"/>
  <c r="J78" i="63"/>
  <c r="J76" i="63"/>
  <c r="J75" i="63"/>
  <c r="J74" i="63"/>
  <c r="J73" i="63"/>
  <c r="J72" i="63"/>
  <c r="J71" i="63"/>
  <c r="J70" i="63"/>
  <c r="J69" i="63"/>
  <c r="J68" i="63"/>
  <c r="J66" i="63"/>
  <c r="J65" i="63"/>
  <c r="J64" i="63"/>
  <c r="J63" i="63"/>
  <c r="J62" i="63"/>
  <c r="J60" i="63"/>
  <c r="J59" i="63"/>
  <c r="J58" i="63"/>
  <c r="J57" i="63"/>
  <c r="J56" i="63"/>
  <c r="J55" i="63"/>
  <c r="J54" i="63"/>
  <c r="J52" i="63"/>
  <c r="J51" i="63"/>
  <c r="J50" i="63"/>
  <c r="J49" i="63"/>
  <c r="J45" i="63"/>
  <c r="J43" i="63"/>
  <c r="J42" i="63"/>
  <c r="J41" i="63"/>
  <c r="J40" i="63"/>
  <c r="J39" i="63"/>
  <c r="J38" i="63"/>
  <c r="J37" i="63"/>
  <c r="J36" i="63"/>
  <c r="J35" i="63"/>
  <c r="J34" i="63"/>
  <c r="J33" i="63"/>
  <c r="J32" i="63"/>
  <c r="J31" i="63"/>
  <c r="J30" i="63"/>
  <c r="J29" i="63"/>
  <c r="J28" i="63"/>
  <c r="J27" i="63"/>
  <c r="J26" i="63"/>
  <c r="J25" i="63"/>
  <c r="J24" i="63"/>
  <c r="J23" i="63"/>
  <c r="J22" i="63"/>
  <c r="J20" i="63"/>
  <c r="J18" i="63"/>
  <c r="J17" i="63"/>
  <c r="J16" i="63"/>
  <c r="J15" i="63"/>
  <c r="J14" i="63"/>
  <c r="J12" i="63"/>
  <c r="J11" i="63"/>
  <c r="J10" i="63"/>
  <c r="J9" i="63"/>
  <c r="J7" i="63"/>
  <c r="J1254" i="55"/>
  <c r="J1247" i="55"/>
  <c r="J1244" i="55"/>
  <c r="J1243" i="55"/>
  <c r="J1242" i="55"/>
  <c r="J1240" i="55"/>
  <c r="J1239" i="55"/>
  <c r="J1236" i="55"/>
  <c r="J1232" i="55"/>
  <c r="J1230" i="55"/>
  <c r="J1227" i="55"/>
  <c r="J1226" i="55"/>
  <c r="J1221" i="55"/>
  <c r="J1218" i="55"/>
  <c r="J1217" i="55"/>
  <c r="J1216" i="55"/>
  <c r="J1215" i="55"/>
  <c r="J1214" i="55"/>
  <c r="J1213" i="55"/>
  <c r="J1211" i="55"/>
  <c r="J1210" i="55"/>
  <c r="J1209" i="55"/>
  <c r="J1207" i="55"/>
  <c r="J1206" i="55"/>
  <c r="J1202" i="55"/>
  <c r="J1201" i="55"/>
  <c r="J1200" i="55"/>
  <c r="J1199" i="55"/>
  <c r="J1198" i="55"/>
  <c r="J1197" i="55"/>
  <c r="J1196" i="55"/>
  <c r="J1195" i="55"/>
  <c r="J1194" i="55"/>
  <c r="J1192" i="55"/>
  <c r="J1190" i="55"/>
  <c r="J1189" i="55"/>
  <c r="J1188" i="55"/>
  <c r="J1187" i="55"/>
  <c r="J1185" i="55"/>
  <c r="J1182" i="55"/>
  <c r="J1181" i="55"/>
  <c r="J1177" i="55"/>
  <c r="J1174" i="55"/>
  <c r="J1173" i="55"/>
  <c r="J1172" i="55"/>
  <c r="J1170" i="55"/>
  <c r="J1169" i="55"/>
  <c r="J1165" i="55"/>
  <c r="J1164" i="55"/>
  <c r="J1163" i="55"/>
  <c r="J1162" i="55"/>
  <c r="J1159" i="55"/>
  <c r="J1157" i="55"/>
  <c r="J1156" i="55"/>
  <c r="J1152" i="55"/>
  <c r="J1151" i="55"/>
  <c r="J1149" i="55"/>
  <c r="J1147" i="55"/>
  <c r="J1145" i="55"/>
  <c r="J1143" i="55"/>
  <c r="J1142" i="55"/>
  <c r="J1140" i="55"/>
  <c r="J1139" i="55"/>
  <c r="J1137" i="55"/>
  <c r="J1135" i="55"/>
  <c r="J1134" i="55"/>
  <c r="J1133" i="55"/>
  <c r="J1132" i="55"/>
  <c r="J1126" i="55"/>
  <c r="J1125" i="55"/>
  <c r="J1123" i="55"/>
  <c r="J1122" i="55"/>
  <c r="J1120" i="55"/>
  <c r="J1119" i="55"/>
  <c r="J1116" i="55"/>
  <c r="J1115" i="55"/>
  <c r="J1114" i="55"/>
  <c r="J1113" i="55"/>
  <c r="J1112" i="55"/>
  <c r="J1109" i="55"/>
  <c r="J1108" i="55"/>
  <c r="J1107" i="55"/>
  <c r="J1105" i="55"/>
  <c r="J1103" i="55"/>
  <c r="J1102" i="55"/>
  <c r="J1101" i="55"/>
  <c r="J1100" i="55"/>
  <c r="J1099" i="55"/>
  <c r="J1098" i="55"/>
  <c r="J1097" i="55"/>
  <c r="J1095" i="55"/>
  <c r="J1094" i="55"/>
  <c r="J1093" i="55"/>
  <c r="J1090" i="55"/>
  <c r="J1088" i="55"/>
  <c r="J1087" i="55"/>
  <c r="J1085" i="55"/>
  <c r="J1084" i="55"/>
  <c r="J1083" i="55"/>
  <c r="J1081" i="55"/>
  <c r="J1080" i="55"/>
  <c r="J1079" i="55"/>
  <c r="J1077" i="55"/>
  <c r="J1076" i="55"/>
  <c r="J1074" i="55"/>
  <c r="J1073" i="55"/>
  <c r="J1071" i="55"/>
  <c r="J1070" i="55"/>
  <c r="J1069" i="55"/>
  <c r="J1067" i="55"/>
  <c r="J1066" i="55"/>
  <c r="J1065" i="55"/>
  <c r="J1064" i="55"/>
  <c r="J1062" i="55"/>
  <c r="J1061" i="55"/>
  <c r="J1059" i="55"/>
  <c r="J1057" i="55"/>
  <c r="J1055" i="55"/>
  <c r="J1054" i="55"/>
  <c r="J1053" i="55"/>
  <c r="J1052" i="55"/>
  <c r="J1051" i="55"/>
  <c r="J1049" i="55"/>
  <c r="J1048" i="55"/>
  <c r="J1046" i="55"/>
  <c r="J1044" i="55"/>
  <c r="J1043" i="55"/>
  <c r="J1042" i="55"/>
  <c r="J1041" i="55"/>
  <c r="J1040" i="55"/>
  <c r="J1039" i="55"/>
  <c r="J1038" i="55"/>
  <c r="J1036" i="55"/>
  <c r="J1035" i="55"/>
  <c r="J1034" i="55"/>
  <c r="J1031" i="55"/>
  <c r="J1030" i="55"/>
  <c r="J1029" i="55"/>
  <c r="J1028" i="55"/>
  <c r="J1027" i="55"/>
  <c r="J1026" i="55"/>
  <c r="J1025" i="55"/>
  <c r="J1023" i="55"/>
  <c r="J1022" i="55"/>
  <c r="J1021" i="55"/>
  <c r="J1020" i="55"/>
  <c r="J1018" i="55"/>
  <c r="J1017" i="55"/>
  <c r="J1016" i="55"/>
  <c r="J1015" i="55"/>
  <c r="J1014" i="55"/>
  <c r="J1013" i="55"/>
  <c r="J1012" i="55"/>
  <c r="J1010" i="55"/>
  <c r="J1007" i="55"/>
  <c r="J1006" i="55"/>
  <c r="J1005" i="55"/>
  <c r="J1004" i="55"/>
  <c r="J1003" i="55"/>
  <c r="J1002" i="55"/>
  <c r="J1001" i="55"/>
  <c r="J998" i="55"/>
  <c r="J995" i="55"/>
  <c r="J993" i="55"/>
  <c r="J991" i="55"/>
  <c r="J989" i="55"/>
  <c r="J987" i="55"/>
  <c r="J986" i="55"/>
  <c r="J983" i="55"/>
  <c r="J982" i="55"/>
  <c r="J981" i="55"/>
  <c r="J979" i="55"/>
  <c r="J977" i="55"/>
  <c r="J976" i="55"/>
  <c r="J974" i="55"/>
  <c r="J972" i="55"/>
  <c r="J971" i="55"/>
  <c r="J970" i="55"/>
  <c r="J969" i="55"/>
  <c r="J968" i="55"/>
  <c r="J967" i="55"/>
  <c r="J966" i="55"/>
  <c r="J965" i="55"/>
  <c r="J964" i="55"/>
  <c r="J963" i="55"/>
  <c r="J962" i="55"/>
  <c r="J960" i="55"/>
  <c r="J959" i="55"/>
  <c r="J957" i="55"/>
  <c r="J956" i="55"/>
  <c r="J955" i="55"/>
  <c r="J954" i="55"/>
  <c r="J953" i="55"/>
  <c r="J952" i="55"/>
  <c r="J950" i="55"/>
  <c r="J949" i="55"/>
  <c r="J947" i="55"/>
  <c r="J945" i="55"/>
  <c r="J944" i="55"/>
  <c r="J942" i="55"/>
  <c r="J941" i="55"/>
  <c r="J940" i="55"/>
  <c r="J939" i="55"/>
  <c r="J938" i="55"/>
  <c r="J936" i="55"/>
  <c r="J935" i="55"/>
  <c r="J934" i="55"/>
  <c r="J933" i="55"/>
  <c r="J932" i="55"/>
  <c r="J928" i="55"/>
  <c r="J924" i="55"/>
  <c r="J923" i="55"/>
  <c r="J921" i="55"/>
  <c r="J919" i="55"/>
  <c r="J918" i="55"/>
  <c r="J917" i="55"/>
  <c r="J916" i="55"/>
  <c r="J915" i="55"/>
  <c r="J914" i="55"/>
  <c r="J912" i="55"/>
  <c r="J910" i="55"/>
  <c r="J909" i="55"/>
  <c r="J907" i="55"/>
  <c r="J906" i="55"/>
  <c r="J905" i="55"/>
  <c r="J904" i="55"/>
  <c r="J903" i="55"/>
  <c r="J901" i="55"/>
  <c r="J899" i="55"/>
  <c r="J898" i="55"/>
  <c r="J897" i="55"/>
  <c r="J896" i="55"/>
  <c r="J893" i="55"/>
  <c r="J891" i="55"/>
  <c r="J890" i="55"/>
  <c r="J889" i="55"/>
  <c r="J888" i="55"/>
  <c r="J887" i="55"/>
  <c r="J886" i="55"/>
  <c r="J885" i="55"/>
  <c r="J883" i="55"/>
  <c r="J881" i="55"/>
  <c r="J880" i="55"/>
  <c r="J879" i="55"/>
  <c r="J877" i="55"/>
  <c r="J876" i="55"/>
  <c r="J875" i="55"/>
  <c r="J874" i="55"/>
  <c r="J873" i="55"/>
  <c r="J872" i="55"/>
  <c r="J871" i="55"/>
  <c r="J870" i="55"/>
  <c r="J869" i="55"/>
  <c r="J868" i="55"/>
  <c r="J867" i="55"/>
  <c r="J864" i="55"/>
  <c r="J863" i="55"/>
  <c r="J860" i="55"/>
  <c r="J859" i="55"/>
  <c r="J857" i="55"/>
  <c r="J854" i="55"/>
  <c r="J853" i="55"/>
  <c r="J846" i="55"/>
  <c r="J845" i="55"/>
  <c r="J843" i="55"/>
  <c r="J842" i="55"/>
  <c r="J841" i="55"/>
  <c r="J840" i="55"/>
  <c r="J838" i="55"/>
  <c r="J837" i="55"/>
  <c r="J836" i="55"/>
  <c r="J835" i="55"/>
  <c r="J834" i="55"/>
  <c r="J832" i="55"/>
  <c r="J831" i="55"/>
  <c r="J830" i="55"/>
  <c r="J829" i="55"/>
  <c r="J828" i="55"/>
  <c r="J827" i="55"/>
  <c r="J825" i="55"/>
  <c r="J824" i="55"/>
  <c r="J823" i="55"/>
  <c r="J821" i="55"/>
  <c r="J819" i="55"/>
  <c r="J818" i="55"/>
  <c r="J817" i="55"/>
  <c r="J816" i="55"/>
  <c r="J815" i="55"/>
  <c r="J814" i="55"/>
  <c r="J813" i="55"/>
  <c r="J812" i="55"/>
  <c r="J811" i="55"/>
  <c r="J809" i="55"/>
  <c r="J808" i="55"/>
  <c r="J806" i="55"/>
  <c r="J805" i="55"/>
  <c r="J804" i="55"/>
  <c r="J803" i="55"/>
  <c r="J802" i="55"/>
  <c r="J799" i="55"/>
  <c r="J798" i="55"/>
  <c r="J797" i="55"/>
  <c r="J796" i="55"/>
  <c r="J793" i="55"/>
  <c r="J791" i="55"/>
  <c r="J790" i="55"/>
  <c r="J789" i="55"/>
  <c r="J788" i="55"/>
  <c r="J787" i="55"/>
  <c r="J786" i="55"/>
  <c r="J783" i="55"/>
  <c r="J782" i="55"/>
  <c r="J781" i="55"/>
  <c r="J778" i="55"/>
  <c r="J777" i="55"/>
  <c r="J775" i="55"/>
  <c r="J774" i="55"/>
  <c r="J773" i="55"/>
  <c r="J771" i="55"/>
  <c r="J768" i="55"/>
  <c r="J767" i="55"/>
  <c r="J766" i="55"/>
  <c r="J764" i="55"/>
  <c r="J762" i="55"/>
  <c r="J761" i="55"/>
  <c r="J760" i="55"/>
  <c r="J759" i="55"/>
  <c r="J758" i="55"/>
  <c r="J757" i="55"/>
  <c r="J755" i="55"/>
  <c r="J753" i="55"/>
  <c r="J748" i="55"/>
  <c r="J746" i="55"/>
  <c r="J745" i="55"/>
  <c r="J744" i="55"/>
  <c r="J741" i="55"/>
  <c r="J739" i="55"/>
  <c r="J737" i="55"/>
  <c r="J734" i="55"/>
  <c r="J733" i="55"/>
  <c r="J731" i="55"/>
  <c r="J729" i="55"/>
  <c r="J728" i="55"/>
  <c r="J727" i="55"/>
  <c r="J726" i="55"/>
  <c r="J725" i="55"/>
  <c r="J723" i="55"/>
  <c r="J722" i="55"/>
  <c r="J721" i="55"/>
  <c r="J720" i="55"/>
  <c r="J718" i="55"/>
  <c r="J716" i="55"/>
  <c r="J715" i="55"/>
  <c r="J714" i="55"/>
  <c r="J713" i="55"/>
  <c r="J712" i="55"/>
  <c r="J709" i="55"/>
  <c r="J706" i="55"/>
  <c r="J705" i="55"/>
  <c r="J702" i="55"/>
  <c r="J701" i="55"/>
  <c r="J700" i="55"/>
  <c r="J698" i="55"/>
  <c r="J697" i="55"/>
  <c r="J695" i="55"/>
  <c r="J694" i="55"/>
  <c r="J693" i="55"/>
  <c r="J689" i="55"/>
  <c r="J688" i="55"/>
  <c r="J686" i="55"/>
  <c r="J685" i="55"/>
  <c r="J684" i="55"/>
  <c r="J682" i="55"/>
  <c r="J681" i="55"/>
  <c r="J678" i="55"/>
  <c r="J677" i="55"/>
  <c r="J676" i="55"/>
  <c r="J672" i="55"/>
  <c r="J671" i="55"/>
  <c r="J670" i="55"/>
  <c r="J669" i="55"/>
  <c r="J668" i="55"/>
  <c r="J666" i="55"/>
  <c r="J665" i="55"/>
  <c r="J664" i="55"/>
  <c r="J663" i="55"/>
  <c r="J662" i="55"/>
  <c r="J661" i="55"/>
  <c r="J660" i="55"/>
  <c r="J658" i="55"/>
  <c r="J657" i="55"/>
  <c r="J656" i="55"/>
  <c r="J654" i="55"/>
  <c r="J653" i="55"/>
  <c r="J652" i="55"/>
  <c r="J650" i="55"/>
  <c r="J649" i="55"/>
  <c r="J648" i="55"/>
  <c r="J647" i="55"/>
  <c r="J646" i="55"/>
  <c r="J644" i="55"/>
  <c r="J643" i="55"/>
  <c r="J642" i="55"/>
  <c r="J640" i="55"/>
  <c r="J634" i="55"/>
  <c r="J633" i="55"/>
  <c r="J628" i="55"/>
  <c r="J626" i="55"/>
  <c r="J623" i="55"/>
  <c r="J622" i="55"/>
  <c r="J620" i="55"/>
  <c r="J619" i="55"/>
  <c r="J617" i="55"/>
  <c r="J616" i="55"/>
  <c r="J615" i="55"/>
  <c r="J614" i="55"/>
  <c r="J613" i="55"/>
  <c r="J611" i="55"/>
  <c r="J610" i="55"/>
  <c r="J608" i="55"/>
  <c r="J607" i="55"/>
  <c r="J606" i="55"/>
  <c r="J604" i="55"/>
  <c r="J603" i="55"/>
  <c r="J602" i="55"/>
  <c r="J600" i="55"/>
  <c r="J599" i="55"/>
  <c r="J598" i="55"/>
  <c r="J597" i="55"/>
  <c r="J596" i="55"/>
  <c r="J594" i="55"/>
  <c r="J593" i="55"/>
  <c r="J590" i="55"/>
  <c r="J589" i="55"/>
  <c r="J587" i="55"/>
  <c r="J586" i="55"/>
  <c r="J585" i="55"/>
  <c r="J583" i="55"/>
  <c r="J582" i="55"/>
  <c r="J581" i="55"/>
  <c r="J579" i="55"/>
  <c r="J578" i="55"/>
  <c r="J576" i="55"/>
  <c r="J574" i="55"/>
  <c r="J573" i="55"/>
  <c r="J571" i="55"/>
  <c r="J570" i="55"/>
  <c r="J568" i="55"/>
  <c r="J566" i="55"/>
  <c r="J565" i="55"/>
  <c r="J564" i="55"/>
  <c r="J561" i="55"/>
  <c r="J560" i="55"/>
  <c r="J559" i="55"/>
  <c r="J558" i="55"/>
  <c r="J557" i="55"/>
  <c r="J554" i="55"/>
  <c r="J551" i="55"/>
  <c r="J550" i="55"/>
  <c r="J549" i="55"/>
  <c r="J548" i="55"/>
  <c r="J547" i="55"/>
  <c r="J545" i="55"/>
  <c r="J544" i="55"/>
  <c r="J543" i="55"/>
  <c r="J540" i="55"/>
  <c r="J532" i="55"/>
  <c r="J529" i="55"/>
  <c r="J527" i="55"/>
  <c r="J526" i="55"/>
  <c r="J524" i="55"/>
  <c r="J523" i="55"/>
  <c r="J522" i="55"/>
  <c r="J521" i="55"/>
  <c r="J520" i="55"/>
  <c r="J519" i="55"/>
  <c r="J518" i="55"/>
  <c r="J517" i="55"/>
  <c r="J516" i="55"/>
  <c r="J515" i="55"/>
  <c r="J513" i="55"/>
  <c r="J512" i="55"/>
  <c r="J511" i="55"/>
  <c r="J510" i="55"/>
  <c r="J509" i="55"/>
  <c r="J507" i="55"/>
  <c r="J506" i="55"/>
  <c r="J504" i="55"/>
  <c r="J503" i="55"/>
  <c r="J502" i="55"/>
  <c r="J501" i="55"/>
  <c r="J500" i="55"/>
  <c r="J498" i="55"/>
  <c r="J497" i="55"/>
  <c r="J496" i="55"/>
  <c r="J495" i="55"/>
  <c r="J493" i="55"/>
  <c r="J492" i="55"/>
  <c r="J489" i="55"/>
  <c r="J487" i="55"/>
  <c r="J486" i="55"/>
  <c r="J485" i="55"/>
  <c r="J484" i="55"/>
  <c r="J483" i="55"/>
  <c r="J481" i="55"/>
  <c r="J479" i="55"/>
  <c r="J478" i="55"/>
  <c r="J477" i="55"/>
  <c r="J474" i="55"/>
  <c r="J471" i="55"/>
  <c r="J470" i="55"/>
  <c r="J469" i="55"/>
  <c r="J467" i="55"/>
  <c r="J466" i="55"/>
  <c r="J465" i="55"/>
  <c r="J464" i="55"/>
  <c r="J463" i="55"/>
  <c r="J461" i="55"/>
  <c r="J460" i="55"/>
  <c r="J457" i="55"/>
  <c r="J456" i="55"/>
  <c r="J455" i="55"/>
  <c r="J454" i="55"/>
  <c r="J452" i="55"/>
  <c r="J451" i="55"/>
  <c r="J450" i="55"/>
  <c r="J449" i="55"/>
  <c r="J446" i="55"/>
  <c r="J444" i="55"/>
  <c r="J442" i="55"/>
  <c r="J441" i="55"/>
  <c r="J440" i="55"/>
  <c r="J439" i="55"/>
  <c r="J438" i="55"/>
  <c r="J437" i="55"/>
  <c r="J435" i="55"/>
  <c r="J433" i="55"/>
  <c r="J431" i="55"/>
  <c r="J430" i="55"/>
  <c r="J428" i="55"/>
  <c r="J427" i="55"/>
  <c r="J426" i="55"/>
  <c r="J422" i="55"/>
  <c r="J421" i="55"/>
  <c r="J420" i="55"/>
  <c r="J419" i="55"/>
  <c r="J416" i="55"/>
  <c r="J414" i="55"/>
  <c r="J412" i="55"/>
  <c r="J411" i="55"/>
  <c r="J410" i="55"/>
  <c r="J408" i="55"/>
  <c r="J406" i="55"/>
  <c r="J405" i="55"/>
  <c r="J403" i="55"/>
  <c r="J402" i="55"/>
  <c r="J399" i="55"/>
  <c r="J398" i="55"/>
  <c r="J396" i="55"/>
  <c r="J395" i="55"/>
  <c r="J394" i="55"/>
  <c r="J393" i="55"/>
  <c r="J392" i="55"/>
  <c r="J391" i="55"/>
  <c r="J390" i="55"/>
  <c r="J389" i="55"/>
  <c r="J388" i="55"/>
  <c r="J387" i="55"/>
  <c r="J385" i="55"/>
  <c r="J383" i="55"/>
  <c r="J382" i="55"/>
  <c r="J381" i="55"/>
  <c r="J379" i="55"/>
  <c r="J376" i="55"/>
  <c r="J375" i="55"/>
  <c r="J374" i="55"/>
  <c r="J373" i="55"/>
  <c r="J372" i="55"/>
  <c r="J371" i="55"/>
  <c r="J370" i="55"/>
  <c r="J369" i="55"/>
  <c r="J367" i="55"/>
  <c r="J366" i="55"/>
  <c r="J365" i="55"/>
  <c r="J363" i="55"/>
  <c r="J362" i="55"/>
  <c r="J361" i="55"/>
  <c r="J360" i="55"/>
  <c r="J359" i="55"/>
  <c r="J358" i="55"/>
  <c r="J357" i="55"/>
  <c r="J355" i="55"/>
  <c r="J353" i="55"/>
  <c r="J351" i="55"/>
  <c r="J350" i="55"/>
  <c r="J348" i="55"/>
  <c r="J347" i="55"/>
  <c r="J344" i="55"/>
  <c r="J340" i="55"/>
  <c r="J339" i="55"/>
  <c r="J338" i="55"/>
  <c r="J337" i="55"/>
  <c r="J336" i="55"/>
  <c r="J335" i="55"/>
  <c r="J334" i="55"/>
  <c r="J333" i="55"/>
  <c r="J332" i="55"/>
  <c r="J331" i="55"/>
  <c r="J330" i="55"/>
  <c r="J329" i="55"/>
  <c r="J328" i="55"/>
  <c r="J327" i="55"/>
  <c r="J326" i="55"/>
  <c r="J325" i="55"/>
  <c r="J324" i="55"/>
  <c r="J322" i="55"/>
  <c r="J321" i="55"/>
  <c r="J320" i="55"/>
  <c r="J319" i="55"/>
  <c r="J318" i="55"/>
  <c r="J316" i="55"/>
  <c r="J314" i="55"/>
  <c r="J312" i="55"/>
  <c r="J309" i="55"/>
  <c r="J308" i="55"/>
  <c r="J307" i="55"/>
  <c r="J304" i="55"/>
  <c r="J303" i="55"/>
  <c r="J302" i="55"/>
  <c r="J301" i="55"/>
  <c r="J300" i="55"/>
  <c r="J299" i="55"/>
  <c r="J298" i="55"/>
  <c r="J296" i="55"/>
  <c r="J295" i="55"/>
  <c r="J293" i="55"/>
  <c r="J292" i="55"/>
  <c r="J291" i="55"/>
  <c r="J290" i="55"/>
  <c r="J289" i="55"/>
  <c r="J288" i="55"/>
  <c r="J287" i="55"/>
  <c r="J285" i="55"/>
  <c r="J284" i="55"/>
  <c r="J283" i="55"/>
  <c r="J282" i="55"/>
  <c r="J281" i="55"/>
  <c r="J280" i="55"/>
  <c r="J279" i="55"/>
  <c r="J278" i="55"/>
  <c r="J277" i="55"/>
  <c r="J275" i="55"/>
  <c r="J274" i="55"/>
  <c r="J273" i="55"/>
  <c r="J272" i="55"/>
  <c r="J271" i="55"/>
  <c r="J270" i="55"/>
  <c r="J269" i="55"/>
  <c r="J268" i="55"/>
  <c r="J266" i="55"/>
  <c r="J265" i="55"/>
  <c r="J264" i="55"/>
  <c r="J263" i="55"/>
  <c r="J262" i="55"/>
  <c r="J261" i="55"/>
  <c r="J260" i="55"/>
  <c r="J259" i="55"/>
  <c r="J257" i="55"/>
  <c r="J256" i="55"/>
  <c r="J255" i="55"/>
  <c r="J254" i="55"/>
  <c r="J253" i="55"/>
  <c r="J251" i="55"/>
  <c r="J250" i="55"/>
  <c r="J249" i="55"/>
  <c r="J248" i="55"/>
  <c r="J247" i="55"/>
  <c r="J246" i="55"/>
  <c r="J244" i="55"/>
  <c r="J241" i="55"/>
  <c r="J240" i="55"/>
  <c r="J237" i="55"/>
  <c r="J236" i="55"/>
  <c r="J233" i="55"/>
  <c r="J230" i="55"/>
  <c r="J229" i="55"/>
  <c r="J227" i="55"/>
  <c r="J226" i="55"/>
  <c r="J224" i="55"/>
  <c r="J223" i="55"/>
  <c r="J222" i="55"/>
  <c r="J221" i="55"/>
  <c r="J220" i="55"/>
  <c r="J219" i="55"/>
  <c r="J218" i="55"/>
  <c r="J217" i="55"/>
  <c r="J215" i="55"/>
  <c r="J214" i="55"/>
  <c r="J212" i="55"/>
  <c r="J211" i="55"/>
  <c r="J210" i="55"/>
  <c r="J209" i="55"/>
  <c r="J208" i="55"/>
  <c r="J207" i="55"/>
  <c r="J205" i="55"/>
  <c r="J204" i="55"/>
  <c r="J202" i="55"/>
  <c r="J201" i="55"/>
  <c r="J200" i="55"/>
  <c r="J198" i="55"/>
  <c r="J196" i="55"/>
  <c r="J195" i="55"/>
  <c r="J194" i="55"/>
  <c r="J191" i="55"/>
  <c r="J184" i="55"/>
  <c r="J182" i="55"/>
  <c r="J181" i="55"/>
  <c r="J180" i="55"/>
  <c r="J179" i="55"/>
  <c r="J178" i="55"/>
  <c r="J176" i="55"/>
  <c r="J175" i="55"/>
  <c r="J174" i="55"/>
  <c r="J173" i="55"/>
  <c r="J172" i="55"/>
  <c r="J170" i="55"/>
  <c r="J169" i="55"/>
  <c r="J168" i="55"/>
  <c r="J166" i="55"/>
  <c r="J165" i="55"/>
  <c r="J164" i="55"/>
  <c r="J163" i="55"/>
  <c r="J162" i="55"/>
  <c r="J161" i="55"/>
  <c r="J160" i="55"/>
  <c r="J158" i="55"/>
  <c r="J157" i="55"/>
  <c r="J156" i="55"/>
  <c r="J155" i="55"/>
  <c r="J154" i="55"/>
  <c r="J153" i="55"/>
  <c r="J152" i="55"/>
  <c r="J151" i="55"/>
  <c r="J149" i="55"/>
  <c r="J148" i="55"/>
  <c r="J147" i="55"/>
  <c r="J146" i="55"/>
  <c r="J145" i="55"/>
  <c r="J143" i="55"/>
  <c r="J142" i="55"/>
  <c r="J140" i="55"/>
  <c r="J139" i="55"/>
  <c r="J138" i="55"/>
  <c r="J136" i="55"/>
  <c r="J135" i="55"/>
  <c r="J134" i="55"/>
  <c r="J133" i="55"/>
  <c r="J132" i="55"/>
  <c r="J131" i="55"/>
  <c r="J129" i="55"/>
  <c r="J127" i="55"/>
  <c r="J125" i="55"/>
  <c r="J124" i="55"/>
  <c r="J123" i="55"/>
  <c r="J121" i="55"/>
  <c r="J120" i="55"/>
  <c r="J119" i="55"/>
  <c r="J117" i="55"/>
  <c r="J116" i="55"/>
  <c r="J115" i="55"/>
  <c r="J114" i="55"/>
  <c r="J113" i="55"/>
  <c r="J112" i="55"/>
  <c r="J109" i="55"/>
  <c r="J104" i="55"/>
  <c r="J102" i="55"/>
  <c r="J101" i="55"/>
  <c r="J99" i="55"/>
  <c r="J98" i="55"/>
  <c r="J97" i="55"/>
  <c r="J96" i="55"/>
  <c r="J95" i="55"/>
  <c r="J94" i="55"/>
  <c r="J93" i="55"/>
  <c r="J92" i="55"/>
  <c r="J91" i="55"/>
  <c r="J88" i="55"/>
  <c r="J87" i="55"/>
  <c r="J85" i="55"/>
  <c r="J83" i="55"/>
  <c r="J82" i="55"/>
  <c r="J81" i="55"/>
  <c r="J79" i="55"/>
  <c r="J78" i="55"/>
  <c r="J76" i="55"/>
  <c r="J75" i="55"/>
  <c r="J74" i="55"/>
  <c r="J73" i="55"/>
  <c r="J72" i="55"/>
  <c r="J71" i="55"/>
  <c r="J70" i="55"/>
  <c r="J69" i="55"/>
  <c r="J68" i="55"/>
  <c r="J66" i="55"/>
  <c r="J65" i="55"/>
  <c r="J64" i="55"/>
  <c r="J63" i="55"/>
  <c r="J62" i="55"/>
  <c r="J60" i="55"/>
  <c r="J59" i="55"/>
  <c r="J58" i="55"/>
  <c r="J57" i="55"/>
  <c r="J56" i="55"/>
  <c r="J55" i="55"/>
  <c r="J54" i="55"/>
  <c r="J52" i="55"/>
  <c r="J51" i="55"/>
  <c r="J50" i="55"/>
  <c r="J49" i="55"/>
  <c r="J45" i="55"/>
  <c r="J43" i="55"/>
  <c r="J42" i="55"/>
  <c r="J41" i="55"/>
  <c r="J40" i="55"/>
  <c r="J39" i="55"/>
  <c r="J38" i="55"/>
  <c r="J37" i="55"/>
  <c r="J36" i="55"/>
  <c r="J35" i="55"/>
  <c r="J34" i="55"/>
  <c r="J33" i="55"/>
  <c r="J32" i="55"/>
  <c r="J31" i="55"/>
  <c r="J30" i="55"/>
  <c r="J29" i="55"/>
  <c r="J28" i="55"/>
  <c r="J27" i="55"/>
  <c r="J26" i="55"/>
  <c r="J25" i="55"/>
  <c r="J24" i="55"/>
  <c r="J23" i="55"/>
  <c r="J22" i="55"/>
  <c r="J20" i="55"/>
  <c r="J18" i="55"/>
  <c r="J17" i="55"/>
  <c r="J16" i="55"/>
  <c r="J15" i="55"/>
  <c r="J14" i="55"/>
  <c r="J12" i="55"/>
  <c r="J11" i="55"/>
  <c r="J10" i="55"/>
  <c r="J9" i="55"/>
  <c r="J7" i="55"/>
  <c r="J1254" i="50"/>
  <c r="J1247" i="50"/>
  <c r="J1244" i="50"/>
  <c r="J1243" i="50"/>
  <c r="J1242" i="50"/>
  <c r="J1240" i="50"/>
  <c r="J1239" i="50"/>
  <c r="J1236" i="50"/>
  <c r="J1232" i="50"/>
  <c r="J1230" i="50"/>
  <c r="J1227" i="50"/>
  <c r="J1226" i="50"/>
  <c r="J1221" i="50"/>
  <c r="J1218" i="50"/>
  <c r="J1217" i="50"/>
  <c r="J1216" i="50"/>
  <c r="J1215" i="50"/>
  <c r="J1214" i="50"/>
  <c r="J1213" i="50"/>
  <c r="J1211" i="50"/>
  <c r="J1210" i="50"/>
  <c r="J1209" i="50"/>
  <c r="J1207" i="50"/>
  <c r="J1206" i="50"/>
  <c r="J1202" i="50"/>
  <c r="J1201" i="50"/>
  <c r="J1200" i="50"/>
  <c r="J1199" i="50"/>
  <c r="J1198" i="50"/>
  <c r="J1197" i="50"/>
  <c r="J1196" i="50"/>
  <c r="J1195" i="50"/>
  <c r="J1194" i="50"/>
  <c r="J1192" i="50"/>
  <c r="J1190" i="50"/>
  <c r="J1189" i="50"/>
  <c r="J1188" i="50"/>
  <c r="J1187" i="50"/>
  <c r="J1185" i="50"/>
  <c r="J1182" i="50"/>
  <c r="J1181" i="50"/>
  <c r="J1177" i="50"/>
  <c r="J1174" i="50"/>
  <c r="J1173" i="50"/>
  <c r="J1172" i="50"/>
  <c r="J1170" i="50"/>
  <c r="J1169" i="50"/>
  <c r="J1165" i="50"/>
  <c r="J1164" i="50"/>
  <c r="J1163" i="50"/>
  <c r="J1162" i="50"/>
  <c r="J1159" i="50"/>
  <c r="J1157" i="50"/>
  <c r="J1156" i="50"/>
  <c r="J1152" i="50"/>
  <c r="J1151" i="50"/>
  <c r="J1149" i="50"/>
  <c r="J1147" i="50"/>
  <c r="J1145" i="50"/>
  <c r="J1143" i="50"/>
  <c r="J1142" i="50"/>
  <c r="J1140" i="50"/>
  <c r="J1139" i="50"/>
  <c r="J1137" i="50"/>
  <c r="J1135" i="50"/>
  <c r="J1134" i="50"/>
  <c r="J1133" i="50"/>
  <c r="J1132" i="50"/>
  <c r="J1126" i="50"/>
  <c r="J1125" i="50"/>
  <c r="J1123" i="50"/>
  <c r="J1122" i="50"/>
  <c r="J1120" i="50"/>
  <c r="J1119" i="50"/>
  <c r="J1116" i="50"/>
  <c r="J1115" i="50"/>
  <c r="J1114" i="50"/>
  <c r="J1113" i="50"/>
  <c r="J1112" i="50"/>
  <c r="J1109" i="50"/>
  <c r="J1108" i="50"/>
  <c r="J1107" i="50"/>
  <c r="J1105" i="50"/>
  <c r="J1103" i="50"/>
  <c r="J1102" i="50"/>
  <c r="J1101" i="50"/>
  <c r="J1100" i="50"/>
  <c r="J1099" i="50"/>
  <c r="J1098" i="50"/>
  <c r="J1097" i="50"/>
  <c r="J1095" i="50"/>
  <c r="J1094" i="50"/>
  <c r="J1093" i="50"/>
  <c r="J1090" i="50"/>
  <c r="J1088" i="50"/>
  <c r="J1087" i="50"/>
  <c r="J1085" i="50"/>
  <c r="J1084" i="50"/>
  <c r="J1083" i="50"/>
  <c r="J1081" i="50"/>
  <c r="J1080" i="50"/>
  <c r="J1079" i="50"/>
  <c r="J1077" i="50"/>
  <c r="J1076" i="50"/>
  <c r="J1074" i="50"/>
  <c r="J1073" i="50"/>
  <c r="J1071" i="50"/>
  <c r="J1070" i="50"/>
  <c r="J1069" i="50"/>
  <c r="J1067" i="50"/>
  <c r="J1066" i="50"/>
  <c r="J1065" i="50"/>
  <c r="J1064" i="50"/>
  <c r="J1062" i="50"/>
  <c r="J1061" i="50"/>
  <c r="J1059" i="50"/>
  <c r="J1057" i="50"/>
  <c r="J1055" i="50"/>
  <c r="J1054" i="50"/>
  <c r="J1053" i="50"/>
  <c r="J1052" i="50"/>
  <c r="J1051" i="50"/>
  <c r="J1049" i="50"/>
  <c r="J1048" i="50"/>
  <c r="J1046" i="50"/>
  <c r="J1044" i="50"/>
  <c r="J1043" i="50"/>
  <c r="J1042" i="50"/>
  <c r="J1041" i="50"/>
  <c r="J1040" i="50"/>
  <c r="J1039" i="50"/>
  <c r="J1038" i="50"/>
  <c r="J1036" i="50"/>
  <c r="J1035" i="50"/>
  <c r="J1034" i="50"/>
  <c r="J1031" i="50"/>
  <c r="J1030" i="50"/>
  <c r="J1029" i="50"/>
  <c r="J1028" i="50"/>
  <c r="J1027" i="50"/>
  <c r="J1026" i="50"/>
  <c r="J1025" i="50"/>
  <c r="J1023" i="50"/>
  <c r="J1022" i="50"/>
  <c r="J1021" i="50"/>
  <c r="J1020" i="50"/>
  <c r="J1018" i="50"/>
  <c r="J1017" i="50"/>
  <c r="J1016" i="50"/>
  <c r="J1015" i="50"/>
  <c r="J1014" i="50"/>
  <c r="J1013" i="50"/>
  <c r="J1012" i="50"/>
  <c r="J1010" i="50"/>
  <c r="J1007" i="50"/>
  <c r="J1006" i="50"/>
  <c r="J1005" i="50"/>
  <c r="J1004" i="50"/>
  <c r="J1003" i="50"/>
  <c r="J1002" i="50"/>
  <c r="J1001" i="50"/>
  <c r="J998" i="50"/>
  <c r="J995" i="50"/>
  <c r="J993" i="50"/>
  <c r="J991" i="50"/>
  <c r="J989" i="50"/>
  <c r="J987" i="50"/>
  <c r="J986" i="50"/>
  <c r="J983" i="50"/>
  <c r="J982" i="50"/>
  <c r="J981" i="50"/>
  <c r="J979" i="50"/>
  <c r="J977" i="50"/>
  <c r="J976" i="50"/>
  <c r="J974" i="50"/>
  <c r="J972" i="50"/>
  <c r="J971" i="50"/>
  <c r="J970" i="50"/>
  <c r="J969" i="50"/>
  <c r="J968" i="50"/>
  <c r="J967" i="50"/>
  <c r="J966" i="50"/>
  <c r="J965" i="50"/>
  <c r="J964" i="50"/>
  <c r="J963" i="50"/>
  <c r="J962" i="50"/>
  <c r="J960" i="50"/>
  <c r="J959" i="50"/>
  <c r="J957" i="50"/>
  <c r="J956" i="50"/>
  <c r="J955" i="50"/>
  <c r="J954" i="50"/>
  <c r="J953" i="50"/>
  <c r="J952" i="50"/>
  <c r="J950" i="50"/>
  <c r="J949" i="50"/>
  <c r="J947" i="50"/>
  <c r="J945" i="50"/>
  <c r="J944" i="50"/>
  <c r="J942" i="50"/>
  <c r="J941" i="50"/>
  <c r="J940" i="50"/>
  <c r="J939" i="50"/>
  <c r="J938" i="50"/>
  <c r="J936" i="50"/>
  <c r="J935" i="50"/>
  <c r="J934" i="50"/>
  <c r="J933" i="50"/>
  <c r="J932" i="50"/>
  <c r="J928" i="50"/>
  <c r="J924" i="50"/>
  <c r="J923" i="50"/>
  <c r="J921" i="50"/>
  <c r="J919" i="50"/>
  <c r="J918" i="50"/>
  <c r="J917" i="50"/>
  <c r="J916" i="50"/>
  <c r="J915" i="50"/>
  <c r="J914" i="50"/>
  <c r="J912" i="50"/>
  <c r="J910" i="50"/>
  <c r="J909" i="50"/>
  <c r="J907" i="50"/>
  <c r="J906" i="50"/>
  <c r="J905" i="50"/>
  <c r="J904" i="50"/>
  <c r="J903" i="50"/>
  <c r="J901" i="50"/>
  <c r="J899" i="50"/>
  <c r="J898" i="50"/>
  <c r="J897" i="50"/>
  <c r="J896" i="50"/>
  <c r="J893" i="50"/>
  <c r="J891" i="50"/>
  <c r="J890" i="50"/>
  <c r="J889" i="50"/>
  <c r="J888" i="50"/>
  <c r="J887" i="50"/>
  <c r="J886" i="50"/>
  <c r="J885" i="50"/>
  <c r="J883" i="50"/>
  <c r="J881" i="50"/>
  <c r="J880" i="50"/>
  <c r="J879" i="50"/>
  <c r="J877" i="50"/>
  <c r="J876" i="50"/>
  <c r="J875" i="50"/>
  <c r="J874" i="50"/>
  <c r="J873" i="50"/>
  <c r="J872" i="50"/>
  <c r="J871" i="50"/>
  <c r="J870" i="50"/>
  <c r="J869" i="50"/>
  <c r="J868" i="50"/>
  <c r="J867" i="50"/>
  <c r="J864" i="50"/>
  <c r="J863" i="50"/>
  <c r="J860" i="50"/>
  <c r="J859" i="50"/>
  <c r="J857" i="50"/>
  <c r="J854" i="50"/>
  <c r="J853" i="50"/>
  <c r="J846" i="50"/>
  <c r="J845" i="50"/>
  <c r="J843" i="50"/>
  <c r="J842" i="50"/>
  <c r="J841" i="50"/>
  <c r="J840" i="50"/>
  <c r="J838" i="50"/>
  <c r="J837" i="50"/>
  <c r="J836" i="50"/>
  <c r="J835" i="50"/>
  <c r="J834" i="50"/>
  <c r="J832" i="50"/>
  <c r="J831" i="50"/>
  <c r="J830" i="50"/>
  <c r="J829" i="50"/>
  <c r="J828" i="50"/>
  <c r="J827" i="50"/>
  <c r="J825" i="50"/>
  <c r="J824" i="50"/>
  <c r="J823" i="50"/>
  <c r="J821" i="50"/>
  <c r="J819" i="50"/>
  <c r="J818" i="50"/>
  <c r="J817" i="50"/>
  <c r="J816" i="50"/>
  <c r="J815" i="50"/>
  <c r="J814" i="50"/>
  <c r="J813" i="50"/>
  <c r="J812" i="50"/>
  <c r="J811" i="50"/>
  <c r="J809" i="50"/>
  <c r="J808" i="50"/>
  <c r="J806" i="50"/>
  <c r="J805" i="50"/>
  <c r="J804" i="50"/>
  <c r="J803" i="50"/>
  <c r="J802" i="50"/>
  <c r="J799" i="50"/>
  <c r="J798" i="50"/>
  <c r="J797" i="50"/>
  <c r="J796" i="50"/>
  <c r="J793" i="50"/>
  <c r="J791" i="50"/>
  <c r="J790" i="50"/>
  <c r="J789" i="50"/>
  <c r="J788" i="50"/>
  <c r="J787" i="50"/>
  <c r="J786" i="50"/>
  <c r="J783" i="50"/>
  <c r="J782" i="50"/>
  <c r="J781" i="50"/>
  <c r="J778" i="50"/>
  <c r="J777" i="50"/>
  <c r="J775" i="50"/>
  <c r="J774" i="50"/>
  <c r="J773" i="50"/>
  <c r="J771" i="50"/>
  <c r="J768" i="50"/>
  <c r="J767" i="50"/>
  <c r="J766" i="50"/>
  <c r="J764" i="50"/>
  <c r="J762" i="50"/>
  <c r="J761" i="50"/>
  <c r="J760" i="50"/>
  <c r="J759" i="50"/>
  <c r="J758" i="50"/>
  <c r="J757" i="50"/>
  <c r="J755" i="50"/>
  <c r="J753" i="50"/>
  <c r="J748" i="50"/>
  <c r="J746" i="50"/>
  <c r="J745" i="50"/>
  <c r="J744" i="50"/>
  <c r="J741" i="50"/>
  <c r="J739" i="50"/>
  <c r="J737" i="50"/>
  <c r="J734" i="50"/>
  <c r="J733" i="50"/>
  <c r="J731" i="50"/>
  <c r="J729" i="50"/>
  <c r="J728" i="50"/>
  <c r="J727" i="50"/>
  <c r="J726" i="50"/>
  <c r="J725" i="50"/>
  <c r="J723" i="50"/>
  <c r="J722" i="50"/>
  <c r="J721" i="50"/>
  <c r="J720" i="50"/>
  <c r="J718" i="50"/>
  <c r="J716" i="50"/>
  <c r="J715" i="50"/>
  <c r="J714" i="50"/>
  <c r="J713" i="50"/>
  <c r="J712" i="50"/>
  <c r="J709" i="50"/>
  <c r="J706" i="50"/>
  <c r="J705" i="50"/>
  <c r="J702" i="50"/>
  <c r="J701" i="50"/>
  <c r="J700" i="50"/>
  <c r="J698" i="50"/>
  <c r="J697" i="50"/>
  <c r="J695" i="50"/>
  <c r="J694" i="50"/>
  <c r="J693" i="50"/>
  <c r="J689" i="50"/>
  <c r="J688" i="50"/>
  <c r="J686" i="50"/>
  <c r="J685" i="50"/>
  <c r="J684" i="50"/>
  <c r="J682" i="50"/>
  <c r="J681" i="50"/>
  <c r="J678" i="50"/>
  <c r="J677" i="50"/>
  <c r="J676" i="50"/>
  <c r="J672" i="50"/>
  <c r="J671" i="50"/>
  <c r="J670" i="50"/>
  <c r="J669" i="50"/>
  <c r="J668" i="50"/>
  <c r="J666" i="50"/>
  <c r="J665" i="50"/>
  <c r="J664" i="50"/>
  <c r="J663" i="50"/>
  <c r="J662" i="50"/>
  <c r="J661" i="50"/>
  <c r="J660" i="50"/>
  <c r="J658" i="50"/>
  <c r="J657" i="50"/>
  <c r="J656" i="50"/>
  <c r="J654" i="50"/>
  <c r="J653" i="50"/>
  <c r="J652" i="50"/>
  <c r="J650" i="50"/>
  <c r="J649" i="50"/>
  <c r="J648" i="50"/>
  <c r="J647" i="50"/>
  <c r="J646" i="50"/>
  <c r="J644" i="50"/>
  <c r="J643" i="50"/>
  <c r="J642" i="50"/>
  <c r="J640" i="50"/>
  <c r="J634" i="50"/>
  <c r="J633" i="50"/>
  <c r="J628" i="50"/>
  <c r="J626" i="50"/>
  <c r="J623" i="50"/>
  <c r="J622" i="50"/>
  <c r="J620" i="50"/>
  <c r="J619" i="50"/>
  <c r="J617" i="50"/>
  <c r="J616" i="50"/>
  <c r="J615" i="50"/>
  <c r="J614" i="50"/>
  <c r="J613" i="50"/>
  <c r="J611" i="50"/>
  <c r="J610" i="50"/>
  <c r="J608" i="50"/>
  <c r="J607" i="50"/>
  <c r="J606" i="50"/>
  <c r="J604" i="50"/>
  <c r="J603" i="50"/>
  <c r="J602" i="50"/>
  <c r="J600" i="50"/>
  <c r="J599" i="50"/>
  <c r="J598" i="50"/>
  <c r="J597" i="50"/>
  <c r="J596" i="50"/>
  <c r="J594" i="50"/>
  <c r="J593" i="50"/>
  <c r="J590" i="50"/>
  <c r="J589" i="50"/>
  <c r="J587" i="50"/>
  <c r="J586" i="50"/>
  <c r="J585" i="50"/>
  <c r="J583" i="50"/>
  <c r="J582" i="50"/>
  <c r="J581" i="50"/>
  <c r="J579" i="50"/>
  <c r="J578" i="50"/>
  <c r="J576" i="50"/>
  <c r="J574" i="50"/>
  <c r="J573" i="50"/>
  <c r="J571" i="50"/>
  <c r="J570" i="50"/>
  <c r="J568" i="50"/>
  <c r="J566" i="50"/>
  <c r="J565" i="50"/>
  <c r="J564" i="50"/>
  <c r="J561" i="50"/>
  <c r="J560" i="50"/>
  <c r="J559" i="50"/>
  <c r="J558" i="50"/>
  <c r="J557" i="50"/>
  <c r="J554" i="50"/>
  <c r="J551" i="50"/>
  <c r="J550" i="50"/>
  <c r="J549" i="50"/>
  <c r="J548" i="50"/>
  <c r="J547" i="50"/>
  <c r="J545" i="50"/>
  <c r="J544" i="50"/>
  <c r="J543" i="50"/>
  <c r="J540" i="50"/>
  <c r="J532" i="50"/>
  <c r="J529" i="50"/>
  <c r="J527" i="50"/>
  <c r="J526" i="50"/>
  <c r="J524" i="50"/>
  <c r="J523" i="50"/>
  <c r="J522" i="50"/>
  <c r="J521" i="50"/>
  <c r="J520" i="50"/>
  <c r="J519" i="50"/>
  <c r="J518" i="50"/>
  <c r="J517" i="50"/>
  <c r="J516" i="50"/>
  <c r="J515" i="50"/>
  <c r="J513" i="50"/>
  <c r="J512" i="50"/>
  <c r="J511" i="50"/>
  <c r="J510" i="50"/>
  <c r="J509" i="50"/>
  <c r="J507" i="50"/>
  <c r="J506" i="50"/>
  <c r="J504" i="50"/>
  <c r="J503" i="50"/>
  <c r="J502" i="50"/>
  <c r="J501" i="50"/>
  <c r="J500" i="50"/>
  <c r="J498" i="50"/>
  <c r="J497" i="50"/>
  <c r="J496" i="50"/>
  <c r="J495" i="50"/>
  <c r="J493" i="50"/>
  <c r="J492" i="50"/>
  <c r="J489" i="50"/>
  <c r="J487" i="50"/>
  <c r="J486" i="50"/>
  <c r="J485" i="50"/>
  <c r="J484" i="50"/>
  <c r="J483" i="50"/>
  <c r="J481" i="50"/>
  <c r="J479" i="50"/>
  <c r="J478" i="50"/>
  <c r="J477" i="50"/>
  <c r="J474" i="50"/>
  <c r="J471" i="50"/>
  <c r="J470" i="50"/>
  <c r="J469" i="50"/>
  <c r="J467" i="50"/>
  <c r="J466" i="50"/>
  <c r="J465" i="50"/>
  <c r="J464" i="50"/>
  <c r="J463" i="50"/>
  <c r="J461" i="50"/>
  <c r="J460" i="50"/>
  <c r="J457" i="50"/>
  <c r="J456" i="50"/>
  <c r="J455" i="50"/>
  <c r="J454" i="50"/>
  <c r="J452" i="50"/>
  <c r="J451" i="50"/>
  <c r="J450" i="50"/>
  <c r="J449" i="50"/>
  <c r="J446" i="50"/>
  <c r="J444" i="50"/>
  <c r="J442" i="50"/>
  <c r="J441" i="50"/>
  <c r="J440" i="50"/>
  <c r="J439" i="50"/>
  <c r="J438" i="50"/>
  <c r="J437" i="50"/>
  <c r="J435" i="50"/>
  <c r="J433" i="50"/>
  <c r="J431" i="50"/>
  <c r="J430" i="50"/>
  <c r="J428" i="50"/>
  <c r="J427" i="50"/>
  <c r="J426" i="50"/>
  <c r="J422" i="50"/>
  <c r="J421" i="50"/>
  <c r="J420" i="50"/>
  <c r="J419" i="50"/>
  <c r="J416" i="50"/>
  <c r="J414" i="50"/>
  <c r="J412" i="50"/>
  <c r="J411" i="50"/>
  <c r="J410" i="50"/>
  <c r="J408" i="50"/>
  <c r="J406" i="50"/>
  <c r="J405" i="50"/>
  <c r="J403" i="50"/>
  <c r="J402" i="50"/>
  <c r="J399" i="50"/>
  <c r="J398" i="50"/>
  <c r="J396" i="50"/>
  <c r="J395" i="50"/>
  <c r="J394" i="50"/>
  <c r="J393" i="50"/>
  <c r="J392" i="50"/>
  <c r="J391" i="50"/>
  <c r="J390" i="50"/>
  <c r="J389" i="50"/>
  <c r="J388" i="50"/>
  <c r="J387" i="50"/>
  <c r="J385" i="50"/>
  <c r="J383" i="50"/>
  <c r="J382" i="50"/>
  <c r="J381" i="50"/>
  <c r="J379" i="50"/>
  <c r="J376" i="50"/>
  <c r="J375" i="50"/>
  <c r="J374" i="50"/>
  <c r="J373" i="50"/>
  <c r="J372" i="50"/>
  <c r="J371" i="50"/>
  <c r="J370" i="50"/>
  <c r="J369" i="50"/>
  <c r="J367" i="50"/>
  <c r="J366" i="50"/>
  <c r="J365" i="50"/>
  <c r="J363" i="50"/>
  <c r="J362" i="50"/>
  <c r="J361" i="50"/>
  <c r="J360" i="50"/>
  <c r="J359" i="50"/>
  <c r="J358" i="50"/>
  <c r="J357" i="50"/>
  <c r="J355" i="50"/>
  <c r="J353" i="50"/>
  <c r="J351" i="50"/>
  <c r="J350" i="50"/>
  <c r="J348" i="50"/>
  <c r="J347" i="50"/>
  <c r="J344" i="50"/>
  <c r="J340" i="50"/>
  <c r="J339" i="50"/>
  <c r="J338" i="50"/>
  <c r="J337" i="50"/>
  <c r="J336" i="50"/>
  <c r="J335" i="50"/>
  <c r="J334" i="50"/>
  <c r="J333" i="50"/>
  <c r="J332" i="50"/>
  <c r="J331" i="50"/>
  <c r="J330" i="50"/>
  <c r="J329" i="50"/>
  <c r="J328" i="50"/>
  <c r="J327" i="50"/>
  <c r="J326" i="50"/>
  <c r="J325" i="50"/>
  <c r="J324" i="50"/>
  <c r="J322" i="50"/>
  <c r="J321" i="50"/>
  <c r="J320" i="50"/>
  <c r="J319" i="50"/>
  <c r="J318" i="50"/>
  <c r="J316" i="50"/>
  <c r="J314" i="50"/>
  <c r="J312" i="50"/>
  <c r="J309" i="50"/>
  <c r="J308" i="50"/>
  <c r="J307" i="50"/>
  <c r="J304" i="50"/>
  <c r="J303" i="50"/>
  <c r="J302" i="50"/>
  <c r="J301" i="50"/>
  <c r="J300" i="50"/>
  <c r="J299" i="50"/>
  <c r="J298" i="50"/>
  <c r="J296" i="50"/>
  <c r="J295" i="50"/>
  <c r="J293" i="50"/>
  <c r="J292" i="50"/>
  <c r="J291" i="50"/>
  <c r="J290" i="50"/>
  <c r="J289" i="50"/>
  <c r="J288" i="50"/>
  <c r="J287" i="50"/>
  <c r="J285" i="50"/>
  <c r="J284" i="50"/>
  <c r="J283" i="50"/>
  <c r="J282" i="50"/>
  <c r="J281" i="50"/>
  <c r="J280" i="50"/>
  <c r="J279" i="50"/>
  <c r="J278" i="50"/>
  <c r="J277" i="50"/>
  <c r="J275" i="50"/>
  <c r="J274" i="50"/>
  <c r="J273" i="50"/>
  <c r="J272" i="50"/>
  <c r="J271" i="50"/>
  <c r="J270" i="50"/>
  <c r="J269" i="50"/>
  <c r="J268" i="50"/>
  <c r="J266" i="50"/>
  <c r="J265" i="50"/>
  <c r="J264" i="50"/>
  <c r="J263" i="50"/>
  <c r="J262" i="50"/>
  <c r="J261" i="50"/>
  <c r="J260" i="50"/>
  <c r="J259" i="50"/>
  <c r="J257" i="50"/>
  <c r="J256" i="50"/>
  <c r="J255" i="50"/>
  <c r="J254" i="50"/>
  <c r="J253" i="50"/>
  <c r="J251" i="50"/>
  <c r="J250" i="50"/>
  <c r="J249" i="50"/>
  <c r="J248" i="50"/>
  <c r="J247" i="50"/>
  <c r="J246" i="50"/>
  <c r="J244" i="50"/>
  <c r="J241" i="50"/>
  <c r="J240" i="50"/>
  <c r="J237" i="50"/>
  <c r="J236" i="50"/>
  <c r="J233" i="50"/>
  <c r="J230" i="50"/>
  <c r="J229" i="50"/>
  <c r="J227" i="50"/>
  <c r="J226" i="50"/>
  <c r="J224" i="50"/>
  <c r="J223" i="50"/>
  <c r="J222" i="50"/>
  <c r="J221" i="50"/>
  <c r="J220" i="50"/>
  <c r="J219" i="50"/>
  <c r="J218" i="50"/>
  <c r="J217" i="50"/>
  <c r="J215" i="50"/>
  <c r="J214" i="50"/>
  <c r="J212" i="50"/>
  <c r="J211" i="50"/>
  <c r="J210" i="50"/>
  <c r="J209" i="50"/>
  <c r="J208" i="50"/>
  <c r="J207" i="50"/>
  <c r="J205" i="50"/>
  <c r="J204" i="50"/>
  <c r="J202" i="50"/>
  <c r="J201" i="50"/>
  <c r="J200" i="50"/>
  <c r="J198" i="50"/>
  <c r="J196" i="50"/>
  <c r="J195" i="50"/>
  <c r="J194" i="50"/>
  <c r="J191" i="50"/>
  <c r="J184" i="50"/>
  <c r="J182" i="50"/>
  <c r="J181" i="50"/>
  <c r="J180" i="50"/>
  <c r="J179" i="50"/>
  <c r="J178" i="50"/>
  <c r="J176" i="50"/>
  <c r="J175" i="50"/>
  <c r="J174" i="50"/>
  <c r="J173" i="50"/>
  <c r="J172" i="50"/>
  <c r="J170" i="50"/>
  <c r="J169" i="50"/>
  <c r="J168" i="50"/>
  <c r="J166" i="50"/>
  <c r="J165" i="50"/>
  <c r="J164" i="50"/>
  <c r="J163" i="50"/>
  <c r="J162" i="50"/>
  <c r="J161" i="50"/>
  <c r="J160" i="50"/>
  <c r="J158" i="50"/>
  <c r="J157" i="50"/>
  <c r="J156" i="50"/>
  <c r="J155" i="50"/>
  <c r="J154" i="50"/>
  <c r="J153" i="50"/>
  <c r="J152" i="50"/>
  <c r="J151" i="50"/>
  <c r="J149" i="50"/>
  <c r="J148" i="50"/>
  <c r="J147" i="50"/>
  <c r="J146" i="50"/>
  <c r="J145" i="50"/>
  <c r="J143" i="50"/>
  <c r="J142" i="50"/>
  <c r="J140" i="50"/>
  <c r="J139" i="50"/>
  <c r="J138" i="50"/>
  <c r="J136" i="50"/>
  <c r="J135" i="50"/>
  <c r="J134" i="50"/>
  <c r="J133" i="50"/>
  <c r="J132" i="50"/>
  <c r="J131" i="50"/>
  <c r="J129" i="50"/>
  <c r="J127" i="50"/>
  <c r="J125" i="50"/>
  <c r="J124" i="50"/>
  <c r="J123" i="50"/>
  <c r="J121" i="50"/>
  <c r="J120" i="50"/>
  <c r="J119" i="50"/>
  <c r="J117" i="50"/>
  <c r="J116" i="50"/>
  <c r="J115" i="50"/>
  <c r="J114" i="50"/>
  <c r="J113" i="50"/>
  <c r="J112" i="50"/>
  <c r="J109" i="50"/>
  <c r="J104" i="50"/>
  <c r="J102" i="50"/>
  <c r="J101" i="50"/>
  <c r="J99" i="50"/>
  <c r="J98" i="50"/>
  <c r="J97" i="50"/>
  <c r="J96" i="50"/>
  <c r="J95" i="50"/>
  <c r="J94" i="50"/>
  <c r="J93" i="50"/>
  <c r="J92" i="50"/>
  <c r="J91" i="50"/>
  <c r="J88" i="50"/>
  <c r="J87" i="50"/>
  <c r="J85" i="50"/>
  <c r="J83" i="50"/>
  <c r="J82" i="50"/>
  <c r="J81" i="50"/>
  <c r="J79" i="50"/>
  <c r="J78" i="50"/>
  <c r="J76" i="50"/>
  <c r="J75" i="50"/>
  <c r="J74" i="50"/>
  <c r="J73" i="50"/>
  <c r="J72" i="50"/>
  <c r="J71" i="50"/>
  <c r="J70" i="50"/>
  <c r="J69" i="50"/>
  <c r="J68" i="50"/>
  <c r="J66" i="50"/>
  <c r="J65" i="50"/>
  <c r="J64" i="50"/>
  <c r="J63" i="50"/>
  <c r="J62" i="50"/>
  <c r="J60" i="50"/>
  <c r="J59" i="50"/>
  <c r="J58" i="50"/>
  <c r="J57" i="50"/>
  <c r="J56" i="50"/>
  <c r="J55" i="50"/>
  <c r="J54" i="50"/>
  <c r="J52" i="50"/>
  <c r="J51" i="50"/>
  <c r="J50" i="50"/>
  <c r="J49" i="50"/>
  <c r="J45" i="50"/>
  <c r="J43" i="50"/>
  <c r="J42" i="50"/>
  <c r="J41" i="50"/>
  <c r="J40" i="50"/>
  <c r="J39" i="50"/>
  <c r="J38" i="50"/>
  <c r="J37" i="50"/>
  <c r="J36" i="50"/>
  <c r="J35" i="50"/>
  <c r="J34" i="50"/>
  <c r="J33" i="50"/>
  <c r="J32" i="50"/>
  <c r="J31" i="50"/>
  <c r="J30" i="50"/>
  <c r="J29" i="50"/>
  <c r="J28" i="50"/>
  <c r="J27" i="50"/>
  <c r="J26" i="50"/>
  <c r="J25" i="50"/>
  <c r="J24" i="50"/>
  <c r="J23" i="50"/>
  <c r="J22" i="50"/>
  <c r="J20" i="50"/>
  <c r="J18" i="50"/>
  <c r="J17" i="50"/>
  <c r="J16" i="50"/>
  <c r="J15" i="50"/>
  <c r="J14" i="50"/>
  <c r="J12" i="50"/>
  <c r="J11" i="50"/>
  <c r="J10" i="50"/>
  <c r="J9" i="50"/>
  <c r="J7" i="50"/>
  <c r="J1254" i="28"/>
  <c r="J1247" i="28"/>
  <c r="J1244" i="28"/>
  <c r="J1243" i="28"/>
  <c r="J1242" i="28"/>
  <c r="J1240" i="28"/>
  <c r="J1239" i="28"/>
  <c r="J1236" i="28"/>
  <c r="J1232" i="28"/>
  <c r="J1230" i="28"/>
  <c r="J1227" i="28"/>
  <c r="J1226" i="28"/>
  <c r="J1221" i="28"/>
  <c r="J1218" i="28"/>
  <c r="J1217" i="28"/>
  <c r="J1216" i="28"/>
  <c r="J1215" i="28"/>
  <c r="J1214" i="28"/>
  <c r="J1213" i="28"/>
  <c r="J1211" i="28"/>
  <c r="J1210" i="28"/>
  <c r="J1209" i="28"/>
  <c r="J1207" i="28"/>
  <c r="J1206" i="28"/>
  <c r="J1202" i="28"/>
  <c r="J1201" i="28"/>
  <c r="J1200" i="28"/>
  <c r="J1199" i="28"/>
  <c r="J1198" i="28"/>
  <c r="J1197" i="28"/>
  <c r="J1196" i="28"/>
  <c r="J1195" i="28"/>
  <c r="J1194" i="28"/>
  <c r="J1192" i="28"/>
  <c r="J1190" i="28"/>
  <c r="J1189" i="28"/>
  <c r="J1188" i="28"/>
  <c r="J1187" i="28"/>
  <c r="J1185" i="28"/>
  <c r="J1182" i="28"/>
  <c r="J1181" i="28"/>
  <c r="J1177" i="28"/>
  <c r="J1174" i="28"/>
  <c r="J1173" i="28"/>
  <c r="J1172" i="28"/>
  <c r="J1170" i="28"/>
  <c r="J1169" i="28"/>
  <c r="J1165" i="28"/>
  <c r="J1164" i="28"/>
  <c r="J1163" i="28"/>
  <c r="J1162" i="28"/>
  <c r="J1159" i="28"/>
  <c r="J1157" i="28"/>
  <c r="J1156" i="28"/>
  <c r="J1152" i="28"/>
  <c r="J1151" i="28"/>
  <c r="J1149" i="28"/>
  <c r="J1147" i="28"/>
  <c r="J1145" i="28"/>
  <c r="J1143" i="28"/>
  <c r="J1142" i="28"/>
  <c r="J1140" i="28"/>
  <c r="J1139" i="28"/>
  <c r="J1137" i="28"/>
  <c r="J1135" i="28"/>
  <c r="J1134" i="28"/>
  <c r="J1133" i="28"/>
  <c r="J1132" i="28"/>
  <c r="J1126" i="28"/>
  <c r="J1125" i="28"/>
  <c r="J1123" i="28"/>
  <c r="J1122" i="28"/>
  <c r="J1120" i="28"/>
  <c r="J1119" i="28"/>
  <c r="J1116" i="28"/>
  <c r="J1115" i="28"/>
  <c r="J1114" i="28"/>
  <c r="J1113" i="28"/>
  <c r="J1112" i="28"/>
  <c r="J1109" i="28"/>
  <c r="J1108" i="28"/>
  <c r="J1107" i="28"/>
  <c r="J1105" i="28"/>
  <c r="J1103" i="28"/>
  <c r="J1102" i="28"/>
  <c r="J1101" i="28"/>
  <c r="J1100" i="28"/>
  <c r="J1099" i="28"/>
  <c r="J1098" i="28"/>
  <c r="J1097" i="28"/>
  <c r="J1095" i="28"/>
  <c r="J1094" i="28"/>
  <c r="J1093" i="28"/>
  <c r="J1090" i="28"/>
  <c r="J1088" i="28"/>
  <c r="J1087" i="28"/>
  <c r="J1085" i="28"/>
  <c r="J1084" i="28"/>
  <c r="J1083" i="28"/>
  <c r="J1081" i="28"/>
  <c r="J1080" i="28"/>
  <c r="J1079" i="28"/>
  <c r="J1077" i="28"/>
  <c r="J1076" i="28"/>
  <c r="J1074" i="28"/>
  <c r="J1073" i="28"/>
  <c r="J1071" i="28"/>
  <c r="J1070" i="28"/>
  <c r="J1069" i="28"/>
  <c r="J1067" i="28"/>
  <c r="J1066" i="28"/>
  <c r="J1065" i="28"/>
  <c r="J1064" i="28"/>
  <c r="J1062" i="28"/>
  <c r="J1061" i="28"/>
  <c r="J1059" i="28"/>
  <c r="J1057" i="28"/>
  <c r="J1055" i="28"/>
  <c r="J1054" i="28"/>
  <c r="J1053" i="28"/>
  <c r="J1052" i="28"/>
  <c r="J1051" i="28"/>
  <c r="J1049" i="28"/>
  <c r="J1048" i="28"/>
  <c r="J1046" i="28"/>
  <c r="J1044" i="28"/>
  <c r="J1043" i="28"/>
  <c r="J1042" i="28"/>
  <c r="J1041" i="28"/>
  <c r="J1040" i="28"/>
  <c r="J1039" i="28"/>
  <c r="J1038" i="28"/>
  <c r="J1036" i="28"/>
  <c r="J1035" i="28"/>
  <c r="J1034" i="28"/>
  <c r="J1031" i="28"/>
  <c r="J1030" i="28"/>
  <c r="J1029" i="28"/>
  <c r="J1028" i="28"/>
  <c r="J1027" i="28"/>
  <c r="J1026" i="28"/>
  <c r="J1025" i="28"/>
  <c r="J1023" i="28"/>
  <c r="J1022" i="28"/>
  <c r="J1021" i="28"/>
  <c r="J1020" i="28"/>
  <c r="J1018" i="28"/>
  <c r="J1017" i="28"/>
  <c r="J1016" i="28"/>
  <c r="J1015" i="28"/>
  <c r="J1014" i="28"/>
  <c r="J1013" i="28"/>
  <c r="J1012" i="28"/>
  <c r="J1010" i="28"/>
  <c r="J1007" i="28"/>
  <c r="J1006" i="28"/>
  <c r="J1005" i="28"/>
  <c r="J1004" i="28"/>
  <c r="J1003" i="28"/>
  <c r="J1002" i="28"/>
  <c r="J1001" i="28"/>
  <c r="J998" i="28"/>
  <c r="J995" i="28"/>
  <c r="J993" i="28"/>
  <c r="J991" i="28"/>
  <c r="J989" i="28"/>
  <c r="J987" i="28"/>
  <c r="J986" i="28"/>
  <c r="J983" i="28"/>
  <c r="J982" i="28"/>
  <c r="J981" i="28"/>
  <c r="J979" i="28"/>
  <c r="J977" i="28"/>
  <c r="J976" i="28"/>
  <c r="J974" i="28"/>
  <c r="J972" i="28"/>
  <c r="J971" i="28"/>
  <c r="J970" i="28"/>
  <c r="J969" i="28"/>
  <c r="J968" i="28"/>
  <c r="J967" i="28"/>
  <c r="J966" i="28"/>
  <c r="J965" i="28"/>
  <c r="J964" i="28"/>
  <c r="J963" i="28"/>
  <c r="J962" i="28"/>
  <c r="J960" i="28"/>
  <c r="J959" i="28"/>
  <c r="J957" i="28"/>
  <c r="J956" i="28"/>
  <c r="J955" i="28"/>
  <c r="J954" i="28"/>
  <c r="J953" i="28"/>
  <c r="J952" i="28"/>
  <c r="J950" i="28"/>
  <c r="J949" i="28"/>
  <c r="J947" i="28"/>
  <c r="J945" i="28"/>
  <c r="J944" i="28"/>
  <c r="J942" i="28"/>
  <c r="J941" i="28"/>
  <c r="J940" i="28"/>
  <c r="J939" i="28"/>
  <c r="J938" i="28"/>
  <c r="J936" i="28"/>
  <c r="J935" i="28"/>
  <c r="J934" i="28"/>
  <c r="J933" i="28"/>
  <c r="J932" i="28"/>
  <c r="J928" i="28"/>
  <c r="J924" i="28"/>
  <c r="J923" i="28"/>
  <c r="J921" i="28"/>
  <c r="J919" i="28"/>
  <c r="J918" i="28"/>
  <c r="J917" i="28"/>
  <c r="J916" i="28"/>
  <c r="J915" i="28"/>
  <c r="J914" i="28"/>
  <c r="J912" i="28"/>
  <c r="J910" i="28"/>
  <c r="J909" i="28"/>
  <c r="J907" i="28"/>
  <c r="J906" i="28"/>
  <c r="J905" i="28"/>
  <c r="J904" i="28"/>
  <c r="J903" i="28"/>
  <c r="J901" i="28"/>
  <c r="J899" i="28"/>
  <c r="J898" i="28"/>
  <c r="J897" i="28"/>
  <c r="J896" i="28"/>
  <c r="J893" i="28"/>
  <c r="J891" i="28"/>
  <c r="J890" i="28"/>
  <c r="J889" i="28"/>
  <c r="J888" i="28"/>
  <c r="J887" i="28"/>
  <c r="J886" i="28"/>
  <c r="J885" i="28"/>
  <c r="J883" i="28"/>
  <c r="J881" i="28"/>
  <c r="J880" i="28"/>
  <c r="J879" i="28"/>
  <c r="J877" i="28"/>
  <c r="J876" i="28"/>
  <c r="J875" i="28"/>
  <c r="J874" i="28"/>
  <c r="J873" i="28"/>
  <c r="J872" i="28"/>
  <c r="J871" i="28"/>
  <c r="J870" i="28"/>
  <c r="J869" i="28"/>
  <c r="J868" i="28"/>
  <c r="J867" i="28"/>
  <c r="J864" i="28"/>
  <c r="J863" i="28"/>
  <c r="J860" i="28"/>
  <c r="J859" i="28"/>
  <c r="J857" i="28"/>
  <c r="J854" i="28"/>
  <c r="J853" i="28"/>
  <c r="J846" i="28"/>
  <c r="J845" i="28"/>
  <c r="J843" i="28"/>
  <c r="J842" i="28"/>
  <c r="J841" i="28"/>
  <c r="J840" i="28"/>
  <c r="J838" i="28"/>
  <c r="J837" i="28"/>
  <c r="J836" i="28"/>
  <c r="J835" i="28"/>
  <c r="J834" i="28"/>
  <c r="J832" i="28"/>
  <c r="J831" i="28"/>
  <c r="J830" i="28"/>
  <c r="J829" i="28"/>
  <c r="J828" i="28"/>
  <c r="J827" i="28"/>
  <c r="J825" i="28"/>
  <c r="J824" i="28"/>
  <c r="J823" i="28"/>
  <c r="J821" i="28"/>
  <c r="J819" i="28"/>
  <c r="J818" i="28"/>
  <c r="J817" i="28"/>
  <c r="J816" i="28"/>
  <c r="J815" i="28"/>
  <c r="J814" i="28"/>
  <c r="J813" i="28"/>
  <c r="J812" i="28"/>
  <c r="J811" i="28"/>
  <c r="J809" i="28"/>
  <c r="J808" i="28"/>
  <c r="J806" i="28"/>
  <c r="J805" i="28"/>
  <c r="J804" i="28"/>
  <c r="J803" i="28"/>
  <c r="J802" i="28"/>
  <c r="J799" i="28"/>
  <c r="J798" i="28"/>
  <c r="J797" i="28"/>
  <c r="J796" i="28"/>
  <c r="J793" i="28"/>
  <c r="J791" i="28"/>
  <c r="J790" i="28"/>
  <c r="J789" i="28"/>
  <c r="J788" i="28"/>
  <c r="J787" i="28"/>
  <c r="J786" i="28"/>
  <c r="J783" i="28"/>
  <c r="J782" i="28"/>
  <c r="J781" i="28"/>
  <c r="J778" i="28"/>
  <c r="J777" i="28"/>
  <c r="J775" i="28"/>
  <c r="J774" i="28"/>
  <c r="J773" i="28"/>
  <c r="J771" i="28"/>
  <c r="J768" i="28"/>
  <c r="J767" i="28"/>
  <c r="J766" i="28"/>
  <c r="J764" i="28"/>
  <c r="J762" i="28"/>
  <c r="J761" i="28"/>
  <c r="J760" i="28"/>
  <c r="J759" i="28"/>
  <c r="J758" i="28"/>
  <c r="J757" i="28"/>
  <c r="J755" i="28"/>
  <c r="J753" i="28"/>
  <c r="J748" i="28"/>
  <c r="J746" i="28"/>
  <c r="J745" i="28"/>
  <c r="J744" i="28"/>
  <c r="J741" i="28"/>
  <c r="J739" i="28"/>
  <c r="J737" i="28"/>
  <c r="J734" i="28"/>
  <c r="J733" i="28"/>
  <c r="J731" i="28"/>
  <c r="J729" i="28"/>
  <c r="J728" i="28"/>
  <c r="J727" i="28"/>
  <c r="J726" i="28"/>
  <c r="J725" i="28"/>
  <c r="J723" i="28"/>
  <c r="J722" i="28"/>
  <c r="J721" i="28"/>
  <c r="J720" i="28"/>
  <c r="J718" i="28"/>
  <c r="J716" i="28"/>
  <c r="J715" i="28"/>
  <c r="J714" i="28"/>
  <c r="J713" i="28"/>
  <c r="J712" i="28"/>
  <c r="J709" i="28"/>
  <c r="J706" i="28"/>
  <c r="J705" i="28"/>
  <c r="J702" i="28"/>
  <c r="J701" i="28"/>
  <c r="J700" i="28"/>
  <c r="J698" i="28"/>
  <c r="J697" i="28"/>
  <c r="J695" i="28"/>
  <c r="J694" i="28"/>
  <c r="J693" i="28"/>
  <c r="J689" i="28"/>
  <c r="J688" i="28"/>
  <c r="J686" i="28"/>
  <c r="J685" i="28"/>
  <c r="J684" i="28"/>
  <c r="J682" i="28"/>
  <c r="J681" i="28"/>
  <c r="J678" i="28"/>
  <c r="J677" i="28"/>
  <c r="J676" i="28"/>
  <c r="J672" i="28"/>
  <c r="J671" i="28"/>
  <c r="J670" i="28"/>
  <c r="J669" i="28"/>
  <c r="J668" i="28"/>
  <c r="J666" i="28"/>
  <c r="J665" i="28"/>
  <c r="J664" i="28"/>
  <c r="J663" i="28"/>
  <c r="J662" i="28"/>
  <c r="J661" i="28"/>
  <c r="J660" i="28"/>
  <c r="J658" i="28"/>
  <c r="J657" i="28"/>
  <c r="J656" i="28"/>
  <c r="J654" i="28"/>
  <c r="J653" i="28"/>
  <c r="J652" i="28"/>
  <c r="J650" i="28"/>
  <c r="J649" i="28"/>
  <c r="J648" i="28"/>
  <c r="J647" i="28"/>
  <c r="J646" i="28"/>
  <c r="J644" i="28"/>
  <c r="J643" i="28"/>
  <c r="J642" i="28"/>
  <c r="J640" i="28"/>
  <c r="J634" i="28"/>
  <c r="J633" i="28"/>
  <c r="J628" i="28"/>
  <c r="J626" i="28"/>
  <c r="J623" i="28"/>
  <c r="J622" i="28"/>
  <c r="J620" i="28"/>
  <c r="J619" i="28"/>
  <c r="J617" i="28"/>
  <c r="J616" i="28"/>
  <c r="J615" i="28"/>
  <c r="J614" i="28"/>
  <c r="J613" i="28"/>
  <c r="J611" i="28"/>
  <c r="J610" i="28"/>
  <c r="J608" i="28"/>
  <c r="J607" i="28"/>
  <c r="J606" i="28"/>
  <c r="J604" i="28"/>
  <c r="J603" i="28"/>
  <c r="J602" i="28"/>
  <c r="J600" i="28"/>
  <c r="J599" i="28"/>
  <c r="J598" i="28"/>
  <c r="J597" i="28"/>
  <c r="J596" i="28"/>
  <c r="J594" i="28"/>
  <c r="J593" i="28"/>
  <c r="J590" i="28"/>
  <c r="J589" i="28"/>
  <c r="J587" i="28"/>
  <c r="J586" i="28"/>
  <c r="J585" i="28"/>
  <c r="J583" i="28"/>
  <c r="J582" i="28"/>
  <c r="J581" i="28"/>
  <c r="J579" i="28"/>
  <c r="J578" i="28"/>
  <c r="J576" i="28"/>
  <c r="J574" i="28"/>
  <c r="J573" i="28"/>
  <c r="J571" i="28"/>
  <c r="J570" i="28"/>
  <c r="J568" i="28"/>
  <c r="J566" i="28"/>
  <c r="J565" i="28"/>
  <c r="J564" i="28"/>
  <c r="J561" i="28"/>
  <c r="J560" i="28"/>
  <c r="J559" i="28"/>
  <c r="J558" i="28"/>
  <c r="J557" i="28"/>
  <c r="J554" i="28"/>
  <c r="J551" i="28"/>
  <c r="J550" i="28"/>
  <c r="J549" i="28"/>
  <c r="J548" i="28"/>
  <c r="J547" i="28"/>
  <c r="J545" i="28"/>
  <c r="J544" i="28"/>
  <c r="J543" i="28"/>
  <c r="J540" i="28"/>
  <c r="J532" i="28"/>
  <c r="J529" i="28"/>
  <c r="J527" i="28"/>
  <c r="J526" i="28"/>
  <c r="J524" i="28"/>
  <c r="J523" i="28"/>
  <c r="J522" i="28"/>
  <c r="J521" i="28"/>
  <c r="J520" i="28"/>
  <c r="J519" i="28"/>
  <c r="J518" i="28"/>
  <c r="J517" i="28"/>
  <c r="J516" i="28"/>
  <c r="J515" i="28"/>
  <c r="J513" i="28"/>
  <c r="J512" i="28"/>
  <c r="J511" i="28"/>
  <c r="J510" i="28"/>
  <c r="J509" i="28"/>
  <c r="J507" i="28"/>
  <c r="J506" i="28"/>
  <c r="J504" i="28"/>
  <c r="J503" i="28"/>
  <c r="J502" i="28"/>
  <c r="J501" i="28"/>
  <c r="J500" i="28"/>
  <c r="J498" i="28"/>
  <c r="J497" i="28"/>
  <c r="J496" i="28"/>
  <c r="J495" i="28"/>
  <c r="J493" i="28"/>
  <c r="J492" i="28"/>
  <c r="J489" i="28"/>
  <c r="J487" i="28"/>
  <c r="J486" i="28"/>
  <c r="J485" i="28"/>
  <c r="J484" i="28"/>
  <c r="J483" i="28"/>
  <c r="J481" i="28"/>
  <c r="J479" i="28"/>
  <c r="J478" i="28"/>
  <c r="J477" i="28"/>
  <c r="J474" i="28"/>
  <c r="J471" i="28"/>
  <c r="J470" i="28"/>
  <c r="J469" i="28"/>
  <c r="J467" i="28"/>
  <c r="J466" i="28"/>
  <c r="J465" i="28"/>
  <c r="J464" i="28"/>
  <c r="J463" i="28"/>
  <c r="J461" i="28"/>
  <c r="J460" i="28"/>
  <c r="J457" i="28"/>
  <c r="J456" i="28"/>
  <c r="J455" i="28"/>
  <c r="J454" i="28"/>
  <c r="J452" i="28"/>
  <c r="J451" i="28"/>
  <c r="J450" i="28"/>
  <c r="J449" i="28"/>
  <c r="J446" i="28"/>
  <c r="J444" i="28"/>
  <c r="J442" i="28"/>
  <c r="J441" i="28"/>
  <c r="J440" i="28"/>
  <c r="J439" i="28"/>
  <c r="J438" i="28"/>
  <c r="J437" i="28"/>
  <c r="J435" i="28"/>
  <c r="J433" i="28"/>
  <c r="J431" i="28"/>
  <c r="J430" i="28"/>
  <c r="J428" i="28"/>
  <c r="J427" i="28"/>
  <c r="J426" i="28"/>
  <c r="J422" i="28"/>
  <c r="J421" i="28"/>
  <c r="J420" i="28"/>
  <c r="J419" i="28"/>
  <c r="J416" i="28"/>
  <c r="J414" i="28"/>
  <c r="J412" i="28"/>
  <c r="J411" i="28"/>
  <c r="J410" i="28"/>
  <c r="J408" i="28"/>
  <c r="J406" i="28"/>
  <c r="J405" i="28"/>
  <c r="J403" i="28"/>
  <c r="J402" i="28"/>
  <c r="J399" i="28"/>
  <c r="J398" i="28"/>
  <c r="J396" i="28"/>
  <c r="J395" i="28"/>
  <c r="J394" i="28"/>
  <c r="J393" i="28"/>
  <c r="J392" i="28"/>
  <c r="J391" i="28"/>
  <c r="J390" i="28"/>
  <c r="J389" i="28"/>
  <c r="J388" i="28"/>
  <c r="J387" i="28"/>
  <c r="J385" i="28"/>
  <c r="J383" i="28"/>
  <c r="J382" i="28"/>
  <c r="J381" i="28"/>
  <c r="J379" i="28"/>
  <c r="J376" i="28"/>
  <c r="J375" i="28"/>
  <c r="J374" i="28"/>
  <c r="J373" i="28"/>
  <c r="J372" i="28"/>
  <c r="J371" i="28"/>
  <c r="J370" i="28"/>
  <c r="J369" i="28"/>
  <c r="J367" i="28"/>
  <c r="J366" i="28"/>
  <c r="J365" i="28"/>
  <c r="J363" i="28"/>
  <c r="J362" i="28"/>
  <c r="J361" i="28"/>
  <c r="J360" i="28"/>
  <c r="J359" i="28"/>
  <c r="J358" i="28"/>
  <c r="J357" i="28"/>
  <c r="J355" i="28"/>
  <c r="J353" i="28"/>
  <c r="J351" i="28"/>
  <c r="J350" i="28"/>
  <c r="J348" i="28"/>
  <c r="J347" i="28"/>
  <c r="J344" i="28"/>
  <c r="J340" i="28"/>
  <c r="J339" i="28"/>
  <c r="J338" i="28"/>
  <c r="J337" i="28"/>
  <c r="J336" i="28"/>
  <c r="J335" i="28"/>
  <c r="J334" i="28"/>
  <c r="J333" i="28"/>
  <c r="J332" i="28"/>
  <c r="J331" i="28"/>
  <c r="J330" i="28"/>
  <c r="J329" i="28"/>
  <c r="J328" i="28"/>
  <c r="J327" i="28"/>
  <c r="J326" i="28"/>
  <c r="J325" i="28"/>
  <c r="J324" i="28"/>
  <c r="J322" i="28"/>
  <c r="J321" i="28"/>
  <c r="J320" i="28"/>
  <c r="J319" i="28"/>
  <c r="J318" i="28"/>
  <c r="J316" i="28"/>
  <c r="J314" i="28"/>
  <c r="J312" i="28"/>
  <c r="J309" i="28"/>
  <c r="J308" i="28"/>
  <c r="J307" i="28"/>
  <c r="J304" i="28"/>
  <c r="J303" i="28"/>
  <c r="J302" i="28"/>
  <c r="J301" i="28"/>
  <c r="J300" i="28"/>
  <c r="J299" i="28"/>
  <c r="J298" i="28"/>
  <c r="J296" i="28"/>
  <c r="J295" i="28"/>
  <c r="J293" i="28"/>
  <c r="J292" i="28"/>
  <c r="J291" i="28"/>
  <c r="J290" i="28"/>
  <c r="J289" i="28"/>
  <c r="J288" i="28"/>
  <c r="J287" i="28"/>
  <c r="J285" i="28"/>
  <c r="J284" i="28"/>
  <c r="J283" i="28"/>
  <c r="J282" i="28"/>
  <c r="J281" i="28"/>
  <c r="J280" i="28"/>
  <c r="J279" i="28"/>
  <c r="J278" i="28"/>
  <c r="J277" i="28"/>
  <c r="J275" i="28"/>
  <c r="J274" i="28"/>
  <c r="J273" i="28"/>
  <c r="J272" i="28"/>
  <c r="J271" i="28"/>
  <c r="J270" i="28"/>
  <c r="J269" i="28"/>
  <c r="J268" i="28"/>
  <c r="J266" i="28"/>
  <c r="J265" i="28"/>
  <c r="J264" i="28"/>
  <c r="J263" i="28"/>
  <c r="J262" i="28"/>
  <c r="J261" i="28"/>
  <c r="J260" i="28"/>
  <c r="J259" i="28"/>
  <c r="J257" i="28"/>
  <c r="J256" i="28"/>
  <c r="J255" i="28"/>
  <c r="J254" i="28"/>
  <c r="J253" i="28"/>
  <c r="J251" i="28"/>
  <c r="J250" i="28"/>
  <c r="J249" i="28"/>
  <c r="J248" i="28"/>
  <c r="J247" i="28"/>
  <c r="J246" i="28"/>
  <c r="J244" i="28"/>
  <c r="J241" i="28"/>
  <c r="J240" i="28"/>
  <c r="J237" i="28"/>
  <c r="J236" i="28"/>
  <c r="J233" i="28"/>
  <c r="J230" i="28"/>
  <c r="J229" i="28"/>
  <c r="J227" i="28"/>
  <c r="J226" i="28"/>
  <c r="J224" i="28"/>
  <c r="J223" i="28"/>
  <c r="J222" i="28"/>
  <c r="J221" i="28"/>
  <c r="J220" i="28"/>
  <c r="J219" i="28"/>
  <c r="J218" i="28"/>
  <c r="J217" i="28"/>
  <c r="J215" i="28"/>
  <c r="J214" i="28"/>
  <c r="J212" i="28"/>
  <c r="J211" i="28"/>
  <c r="J210" i="28"/>
  <c r="J209" i="28"/>
  <c r="J208" i="28"/>
  <c r="J207" i="28"/>
  <c r="J205" i="28"/>
  <c r="J204" i="28"/>
  <c r="J202" i="28"/>
  <c r="J201" i="28"/>
  <c r="J200" i="28"/>
  <c r="J198" i="28"/>
  <c r="J196" i="28"/>
  <c r="J195" i="28"/>
  <c r="J194" i="28"/>
  <c r="J191" i="28"/>
  <c r="J184" i="28"/>
  <c r="J182" i="28"/>
  <c r="J181" i="28"/>
  <c r="J180" i="28"/>
  <c r="J179" i="28"/>
  <c r="J178" i="28"/>
  <c r="J176" i="28"/>
  <c r="J175" i="28"/>
  <c r="J174" i="28"/>
  <c r="J173" i="28"/>
  <c r="J172" i="28"/>
  <c r="J170" i="28"/>
  <c r="J169" i="28"/>
  <c r="J168" i="28"/>
  <c r="J166" i="28"/>
  <c r="J165" i="28"/>
  <c r="J164" i="28"/>
  <c r="J163" i="28"/>
  <c r="J162" i="28"/>
  <c r="J161" i="28"/>
  <c r="J160" i="28"/>
  <c r="J158" i="28"/>
  <c r="J157" i="28"/>
  <c r="J156" i="28"/>
  <c r="J155" i="28"/>
  <c r="J154" i="28"/>
  <c r="J153" i="28"/>
  <c r="J152" i="28"/>
  <c r="J151" i="28"/>
  <c r="J149" i="28"/>
  <c r="J148" i="28"/>
  <c r="J147" i="28"/>
  <c r="J146" i="28"/>
  <c r="J145" i="28"/>
  <c r="J143" i="28"/>
  <c r="J142" i="28"/>
  <c r="J140" i="28"/>
  <c r="J139" i="28"/>
  <c r="J138" i="28"/>
  <c r="J136" i="28"/>
  <c r="J135" i="28"/>
  <c r="J134" i="28"/>
  <c r="J133" i="28"/>
  <c r="J132" i="28"/>
  <c r="J131" i="28"/>
  <c r="J129" i="28"/>
  <c r="J127" i="28"/>
  <c r="J125" i="28"/>
  <c r="J124" i="28"/>
  <c r="J123" i="28"/>
  <c r="J121" i="28"/>
  <c r="J120" i="28"/>
  <c r="J119" i="28"/>
  <c r="J117" i="28"/>
  <c r="J116" i="28"/>
  <c r="J115" i="28"/>
  <c r="J114" i="28"/>
  <c r="J113" i="28"/>
  <c r="J112" i="28"/>
  <c r="J109" i="28"/>
  <c r="J104" i="28"/>
  <c r="J102" i="28"/>
  <c r="J101" i="28"/>
  <c r="J99" i="28"/>
  <c r="J98" i="28"/>
  <c r="J97" i="28"/>
  <c r="J96" i="28"/>
  <c r="J95" i="28"/>
  <c r="J94" i="28"/>
  <c r="J93" i="28"/>
  <c r="J92" i="28"/>
  <c r="J91" i="28"/>
  <c r="J88" i="28"/>
  <c r="J87" i="28"/>
  <c r="J85" i="28"/>
  <c r="J83" i="28"/>
  <c r="J82" i="28"/>
  <c r="J81" i="28"/>
  <c r="J79" i="28"/>
  <c r="J78" i="28"/>
  <c r="J76" i="28"/>
  <c r="J75" i="28"/>
  <c r="J74" i="28"/>
  <c r="J73" i="28"/>
  <c r="J72" i="28"/>
  <c r="J71" i="28"/>
  <c r="J70" i="28"/>
  <c r="J69" i="28"/>
  <c r="J68" i="28"/>
  <c r="J66" i="28"/>
  <c r="J65" i="28"/>
  <c r="J64" i="28"/>
  <c r="J63" i="28"/>
  <c r="J62" i="28"/>
  <c r="J60" i="28"/>
  <c r="J59" i="28"/>
  <c r="J58" i="28"/>
  <c r="J57" i="28"/>
  <c r="J56" i="28"/>
  <c r="J55" i="28"/>
  <c r="J54" i="28"/>
  <c r="J52" i="28"/>
  <c r="J51" i="28"/>
  <c r="J50" i="28"/>
  <c r="J49" i="28"/>
  <c r="J45" i="28"/>
  <c r="J43" i="28"/>
  <c r="J42" i="28"/>
  <c r="J41" i="28"/>
  <c r="J40" i="28"/>
  <c r="J39" i="28"/>
  <c r="J38" i="28"/>
  <c r="J37" i="28"/>
  <c r="J36" i="28"/>
  <c r="J35" i="28"/>
  <c r="J34" i="28"/>
  <c r="J33" i="28"/>
  <c r="J32" i="28"/>
  <c r="J31" i="28"/>
  <c r="J30" i="28"/>
  <c r="J29" i="28"/>
  <c r="J28" i="28"/>
  <c r="J27" i="28"/>
  <c r="J26" i="28"/>
  <c r="J25" i="28"/>
  <c r="J24" i="28"/>
  <c r="J23" i="28"/>
  <c r="J22" i="28"/>
  <c r="J20" i="28"/>
  <c r="J18" i="28"/>
  <c r="J17" i="28"/>
  <c r="J16" i="28"/>
  <c r="J15" i="28"/>
  <c r="J14" i="28"/>
  <c r="J12" i="28"/>
  <c r="J11" i="28"/>
  <c r="J10" i="28"/>
  <c r="J9" i="28"/>
  <c r="J7" i="28"/>
  <c r="C51" i="49"/>
  <c r="C38" i="49"/>
  <c r="F27" i="49"/>
  <c r="C25" i="49"/>
  <c r="J1228" i="47"/>
  <c r="J1205" i="47"/>
  <c r="J1193" i="47"/>
  <c r="J1191" i="47"/>
  <c r="J1179" i="47"/>
  <c r="J1178" i="47"/>
  <c r="J1171" i="47"/>
  <c r="J1160" i="47"/>
  <c r="J1158" i="47"/>
  <c r="J1150" i="47"/>
  <c r="J1106" i="47"/>
  <c r="J884" i="47"/>
  <c r="J769" i="47"/>
  <c r="J752" i="47"/>
  <c r="J743" i="47"/>
  <c r="J735" i="47"/>
  <c r="J699" i="47"/>
  <c r="J631" i="47"/>
  <c r="J525" i="47"/>
  <c r="J488" i="47"/>
  <c r="J458" i="47"/>
  <c r="J445" i="47"/>
  <c r="J315" i="47"/>
  <c r="J313" i="47"/>
  <c r="J276" i="47"/>
  <c r="J193" i="47"/>
  <c r="J171" i="47"/>
  <c r="J159" i="47"/>
  <c r="J90" i="47"/>
  <c r="J89" i="47"/>
  <c r="J77" i="47"/>
  <c r="J61" i="47"/>
  <c r="J19" i="47"/>
  <c r="J13" i="47"/>
  <c r="J1217" i="35"/>
  <c r="J1253" i="47"/>
  <c r="J1252" i="47"/>
  <c r="J1251" i="47"/>
  <c r="J1250" i="47"/>
  <c r="J1249" i="47"/>
  <c r="J1248" i="47"/>
  <c r="J1246" i="47"/>
  <c r="J1245" i="47"/>
  <c r="J1241" i="47"/>
  <c r="J1238" i="47"/>
  <c r="J1237" i="47"/>
  <c r="J1235" i="47"/>
  <c r="J1234" i="47"/>
  <c r="J1233" i="47"/>
  <c r="J1231" i="47"/>
  <c r="J1229" i="47"/>
  <c r="J1225" i="47"/>
  <c r="J1224" i="47"/>
  <c r="J1223" i="47"/>
  <c r="J1222" i="47"/>
  <c r="J1220" i="47"/>
  <c r="J1219" i="47"/>
  <c r="J1212" i="47"/>
  <c r="J1208" i="47"/>
  <c r="J1204" i="47"/>
  <c r="J1203" i="47"/>
  <c r="J1186" i="47"/>
  <c r="J1184" i="47"/>
  <c r="J1183" i="47"/>
  <c r="J1180" i="47"/>
  <c r="J1176" i="47"/>
  <c r="J1175" i="47"/>
  <c r="J1168" i="47"/>
  <c r="J1167" i="47"/>
  <c r="J1166" i="47"/>
  <c r="J1161" i="47"/>
  <c r="J1155" i="47"/>
  <c r="J1154" i="47"/>
  <c r="J1153" i="47"/>
  <c r="J1148" i="47"/>
  <c r="J1146" i="47"/>
  <c r="J1144" i="47"/>
  <c r="J1141" i="47"/>
  <c r="J1138" i="47"/>
  <c r="J1136" i="47"/>
  <c r="J1131" i="47"/>
  <c r="J1130" i="47"/>
  <c r="J1129" i="47"/>
  <c r="J1128" i="47"/>
  <c r="J1127" i="47"/>
  <c r="J1124" i="47"/>
  <c r="J1121" i="47"/>
  <c r="J1118" i="47"/>
  <c r="J1117" i="47"/>
  <c r="J1111" i="47"/>
  <c r="J1110" i="47"/>
  <c r="J1104" i="47"/>
  <c r="J1096" i="47"/>
  <c r="J1092" i="47"/>
  <c r="J1091" i="47"/>
  <c r="J1089" i="47"/>
  <c r="J1086" i="47"/>
  <c r="J1082" i="47"/>
  <c r="J1078" i="47"/>
  <c r="J1075" i="47"/>
  <c r="J1072" i="47"/>
  <c r="J1068" i="47"/>
  <c r="J1063" i="47"/>
  <c r="J1060" i="47"/>
  <c r="J1058" i="47"/>
  <c r="J1056" i="47"/>
  <c r="J1050" i="47"/>
  <c r="J1047" i="47"/>
  <c r="J1045" i="47"/>
  <c r="J1037" i="47"/>
  <c r="J1033" i="47"/>
  <c r="J1032" i="47"/>
  <c r="J1024" i="47"/>
  <c r="J1019" i="47"/>
  <c r="J1011" i="47"/>
  <c r="J1009" i="47"/>
  <c r="J1008" i="47"/>
  <c r="J1000" i="47"/>
  <c r="J999" i="47"/>
  <c r="J997" i="47"/>
  <c r="J996" i="47"/>
  <c r="J994" i="47"/>
  <c r="J992" i="47"/>
  <c r="J990" i="47"/>
  <c r="J988" i="47"/>
  <c r="J985" i="47"/>
  <c r="J984" i="47"/>
  <c r="J980" i="47"/>
  <c r="J978" i="47"/>
  <c r="J975" i="47"/>
  <c r="J973" i="47"/>
  <c r="J961" i="47"/>
  <c r="J958" i="47"/>
  <c r="J951" i="47"/>
  <c r="J948" i="47"/>
  <c r="J946" i="47"/>
  <c r="J943" i="47"/>
  <c r="J937" i="47"/>
  <c r="J931" i="47"/>
  <c r="J930" i="47"/>
  <c r="J929" i="47"/>
  <c r="J927" i="47"/>
  <c r="J926" i="47"/>
  <c r="J925" i="47"/>
  <c r="J922" i="47"/>
  <c r="J920" i="47"/>
  <c r="J913" i="47"/>
  <c r="J911" i="47"/>
  <c r="J908" i="47"/>
  <c r="J902" i="47"/>
  <c r="J900" i="47"/>
  <c r="J895" i="47"/>
  <c r="J894" i="47"/>
  <c r="J892" i="47"/>
  <c r="J882" i="47"/>
  <c r="J878" i="47"/>
  <c r="J866" i="47"/>
  <c r="J865" i="47"/>
  <c r="J862" i="47"/>
  <c r="J861" i="47"/>
  <c r="J858" i="47"/>
  <c r="J856" i="47"/>
  <c r="J855" i="47"/>
  <c r="J852" i="47"/>
  <c r="J851" i="47"/>
  <c r="J850" i="47"/>
  <c r="J849" i="47"/>
  <c r="J848" i="47"/>
  <c r="J847" i="47"/>
  <c r="J844" i="47"/>
  <c r="J839" i="47"/>
  <c r="J833" i="47"/>
  <c r="J826" i="47"/>
  <c r="J822" i="47"/>
  <c r="J820" i="47"/>
  <c r="J810" i="47"/>
  <c r="J807" i="47"/>
  <c r="J801" i="47"/>
  <c r="J800" i="47"/>
  <c r="J795" i="47"/>
  <c r="J794" i="47"/>
  <c r="J792" i="47"/>
  <c r="J785" i="47"/>
  <c r="J784" i="47"/>
  <c r="J780" i="47"/>
  <c r="J779" i="47"/>
  <c r="J776" i="47"/>
  <c r="J772" i="47"/>
  <c r="J770" i="47"/>
  <c r="J765" i="47"/>
  <c r="J763" i="47"/>
  <c r="J756" i="47"/>
  <c r="J754" i="47"/>
  <c r="J751" i="47"/>
  <c r="J750" i="47"/>
  <c r="J749" i="47"/>
  <c r="J747" i="47"/>
  <c r="J742" i="47"/>
  <c r="J740" i="47"/>
  <c r="J738" i="47"/>
  <c r="J736" i="47"/>
  <c r="J732" i="47"/>
  <c r="J730" i="47"/>
  <c r="J724" i="47"/>
  <c r="J719" i="47"/>
  <c r="J717" i="47"/>
  <c r="J711" i="47"/>
  <c r="J710" i="47"/>
  <c r="J708" i="47"/>
  <c r="J707" i="47"/>
  <c r="J704" i="47"/>
  <c r="J703" i="47"/>
  <c r="J696" i="47"/>
  <c r="J692" i="47"/>
  <c r="J691" i="47"/>
  <c r="J690" i="47"/>
  <c r="J687" i="47"/>
  <c r="J683" i="47"/>
  <c r="J680" i="47"/>
  <c r="J679" i="47"/>
  <c r="J675" i="47"/>
  <c r="J674" i="47"/>
  <c r="J673" i="47"/>
  <c r="J667" i="47"/>
  <c r="J659" i="47"/>
  <c r="J655" i="47"/>
  <c r="J651" i="47"/>
  <c r="J645" i="47"/>
  <c r="J641" i="47"/>
  <c r="J639" i="47"/>
  <c r="J638" i="47"/>
  <c r="J637" i="47"/>
  <c r="J636" i="47"/>
  <c r="J635" i="47"/>
  <c r="J632" i="47"/>
  <c r="J630" i="47"/>
  <c r="J629" i="47"/>
  <c r="J627" i="47"/>
  <c r="J625" i="47"/>
  <c r="J624" i="47"/>
  <c r="J621" i="47"/>
  <c r="J618" i="47"/>
  <c r="J612" i="47"/>
  <c r="J609" i="47"/>
  <c r="J605" i="47"/>
  <c r="J601" i="47"/>
  <c r="J595" i="47"/>
  <c r="J592" i="47"/>
  <c r="J591" i="47"/>
  <c r="J588" i="47"/>
  <c r="J584" i="47"/>
  <c r="J580" i="47"/>
  <c r="J577" i="47"/>
  <c r="J575" i="47"/>
  <c r="J572" i="47"/>
  <c r="J569" i="47"/>
  <c r="J567" i="47"/>
  <c r="J563" i="47"/>
  <c r="J562" i="47"/>
  <c r="J556" i="47"/>
  <c r="J555" i="47"/>
  <c r="J553" i="47"/>
  <c r="J552" i="47"/>
  <c r="J546" i="47"/>
  <c r="J542" i="47"/>
  <c r="J541" i="47"/>
  <c r="J539" i="47"/>
  <c r="J538" i="47"/>
  <c r="J537" i="47"/>
  <c r="J536" i="47"/>
  <c r="J535" i="47"/>
  <c r="J534" i="47"/>
  <c r="J533" i="47"/>
  <c r="J531" i="47"/>
  <c r="J530" i="47"/>
  <c r="J528" i="47"/>
  <c r="J514" i="47"/>
  <c r="J508" i="47"/>
  <c r="J505" i="47"/>
  <c r="J499" i="47"/>
  <c r="J494" i="47"/>
  <c r="J491" i="47"/>
  <c r="J490" i="47"/>
  <c r="J482" i="47"/>
  <c r="J480" i="47"/>
  <c r="J476" i="47"/>
  <c r="J475" i="47"/>
  <c r="J473" i="47"/>
  <c r="J472" i="47"/>
  <c r="J468" i="47"/>
  <c r="J462" i="47"/>
  <c r="J459" i="47"/>
  <c r="J453" i="47"/>
  <c r="J448" i="47"/>
  <c r="J447" i="47"/>
  <c r="J443" i="47"/>
  <c r="J436" i="47"/>
  <c r="J434" i="47"/>
  <c r="J432" i="47"/>
  <c r="J429" i="47"/>
  <c r="J425" i="47"/>
  <c r="J424" i="47"/>
  <c r="J423" i="47"/>
  <c r="J418" i="47"/>
  <c r="J417" i="47"/>
  <c r="J415" i="47"/>
  <c r="J413" i="47"/>
  <c r="J409" i="47"/>
  <c r="J407" i="47"/>
  <c r="J404" i="47"/>
  <c r="J401" i="47"/>
  <c r="J400" i="47"/>
  <c r="J397" i="47"/>
  <c r="J386" i="47"/>
  <c r="J384" i="47"/>
  <c r="J380" i="47"/>
  <c r="J378" i="47"/>
  <c r="J377" i="47"/>
  <c r="J368" i="47"/>
  <c r="J364" i="47"/>
  <c r="J356" i="47"/>
  <c r="J354" i="47"/>
  <c r="J352" i="47"/>
  <c r="J349" i="47"/>
  <c r="J346" i="47"/>
  <c r="J345" i="47"/>
  <c r="J343" i="47"/>
  <c r="J342" i="47"/>
  <c r="J341" i="47"/>
  <c r="J323" i="47"/>
  <c r="J317" i="47"/>
  <c r="J311" i="47"/>
  <c r="J310" i="47"/>
  <c r="J306" i="47"/>
  <c r="J305" i="47"/>
  <c r="J297" i="47"/>
  <c r="J294" i="47"/>
  <c r="J286" i="47"/>
  <c r="J267" i="47"/>
  <c r="J258" i="47"/>
  <c r="J252" i="47"/>
  <c r="J245" i="47"/>
  <c r="J243" i="47"/>
  <c r="J242" i="47"/>
  <c r="J239" i="47"/>
  <c r="J238" i="47"/>
  <c r="J235" i="47"/>
  <c r="J234" i="47"/>
  <c r="J232" i="47"/>
  <c r="J231" i="47"/>
  <c r="J228" i="47"/>
  <c r="J225" i="47"/>
  <c r="J216" i="47"/>
  <c r="J213" i="47"/>
  <c r="J206" i="47"/>
  <c r="J203" i="47"/>
  <c r="J199" i="47"/>
  <c r="J197" i="47"/>
  <c r="J192" i="47"/>
  <c r="J190" i="47"/>
  <c r="J189" i="47"/>
  <c r="J188" i="47"/>
  <c r="J187" i="47"/>
  <c r="J186" i="47"/>
  <c r="J185" i="47"/>
  <c r="J183" i="47"/>
  <c r="J177" i="47"/>
  <c r="J167" i="47"/>
  <c r="J150" i="47"/>
  <c r="J144" i="47"/>
  <c r="J141" i="47"/>
  <c r="J137" i="47"/>
  <c r="J130" i="47"/>
  <c r="J128" i="47"/>
  <c r="J126" i="47"/>
  <c r="J122" i="47"/>
  <c r="J118" i="47"/>
  <c r="J111" i="47"/>
  <c r="J110" i="47"/>
  <c r="J108" i="47"/>
  <c r="J107" i="47"/>
  <c r="J106" i="47"/>
  <c r="J105" i="47"/>
  <c r="J103" i="47"/>
  <c r="J100" i="47"/>
  <c r="J86" i="47"/>
  <c r="J84" i="47"/>
  <c r="J80" i="47"/>
  <c r="J67" i="47"/>
  <c r="J53" i="47"/>
  <c r="J48" i="47"/>
  <c r="J47" i="47"/>
  <c r="J46" i="47"/>
  <c r="J44" i="47"/>
  <c r="J21" i="47"/>
  <c r="J8" i="47"/>
  <c r="J6" i="47"/>
  <c r="J5" i="47"/>
  <c r="J1254" i="47"/>
  <c r="J1247" i="47"/>
  <c r="J1244" i="47"/>
  <c r="J1243" i="47"/>
  <c r="J1242" i="47"/>
  <c r="J1240" i="47"/>
  <c r="J1239" i="47"/>
  <c r="J1236" i="47"/>
  <c r="J1232" i="47"/>
  <c r="J1230" i="47"/>
  <c r="J1227" i="47"/>
  <c r="J1226" i="47"/>
  <c r="J1221" i="47"/>
  <c r="J1218" i="47"/>
  <c r="J1217" i="47"/>
  <c r="J1216" i="47"/>
  <c r="J1215" i="47"/>
  <c r="J1214" i="47"/>
  <c r="J1213" i="47"/>
  <c r="J1211" i="47"/>
  <c r="J1210" i="47"/>
  <c r="J1209" i="47"/>
  <c r="J1207" i="47"/>
  <c r="J1206" i="47"/>
  <c r="J1202" i="47"/>
  <c r="J1201" i="47"/>
  <c r="J1200" i="47"/>
  <c r="J1199" i="47"/>
  <c r="J1198" i="47"/>
  <c r="J1197" i="47"/>
  <c r="J1196" i="47"/>
  <c r="J1195" i="47"/>
  <c r="J1194" i="47"/>
  <c r="J1192" i="47"/>
  <c r="J1190" i="47"/>
  <c r="J1189" i="47"/>
  <c r="J1188" i="47"/>
  <c r="J1187" i="47"/>
  <c r="J1185" i="47"/>
  <c r="J1182" i="47"/>
  <c r="J1181" i="47"/>
  <c r="J1177" i="47"/>
  <c r="J1174" i="47"/>
  <c r="J1173" i="47"/>
  <c r="J1172" i="47"/>
  <c r="J1170" i="47"/>
  <c r="J1169" i="47"/>
  <c r="J1165" i="47"/>
  <c r="J1164" i="47"/>
  <c r="J1163" i="47"/>
  <c r="J1162" i="47"/>
  <c r="J1159" i="47"/>
  <c r="J1157" i="47"/>
  <c r="J1156" i="47"/>
  <c r="J1152" i="47"/>
  <c r="J1151" i="47"/>
  <c r="J1149" i="47"/>
  <c r="J1147" i="47"/>
  <c r="J1145" i="47"/>
  <c r="J1143" i="47"/>
  <c r="J1142" i="47"/>
  <c r="J1140" i="47"/>
  <c r="J1139" i="47"/>
  <c r="J1137" i="47"/>
  <c r="J1135" i="47"/>
  <c r="J1134" i="47"/>
  <c r="J1133" i="47"/>
  <c r="J1132" i="47"/>
  <c r="J1126" i="47"/>
  <c r="J1125" i="47"/>
  <c r="J1123" i="47"/>
  <c r="J1122" i="47"/>
  <c r="J1120" i="47"/>
  <c r="J1119" i="47"/>
  <c r="J1116" i="47"/>
  <c r="J1115" i="47"/>
  <c r="J1114" i="47"/>
  <c r="J1113" i="47"/>
  <c r="J1112" i="47"/>
  <c r="J1109" i="47"/>
  <c r="J1108" i="47"/>
  <c r="J1107" i="47"/>
  <c r="J1105" i="47"/>
  <c r="J1103" i="47"/>
  <c r="J1102" i="47"/>
  <c r="J1101" i="47"/>
  <c r="J1100" i="47"/>
  <c r="J1099" i="47"/>
  <c r="J1098" i="47"/>
  <c r="J1097" i="47"/>
  <c r="J1095" i="47"/>
  <c r="J1094" i="47"/>
  <c r="J1093" i="47"/>
  <c r="J1090" i="47"/>
  <c r="J1088" i="47"/>
  <c r="J1087" i="47"/>
  <c r="J1085" i="47"/>
  <c r="J1084" i="47"/>
  <c r="J1083" i="47"/>
  <c r="J1081" i="47"/>
  <c r="J1080" i="47"/>
  <c r="J1079" i="47"/>
  <c r="J1077" i="47"/>
  <c r="J1076" i="47"/>
  <c r="J1074" i="47"/>
  <c r="J1073" i="47"/>
  <c r="J1071" i="47"/>
  <c r="J1070" i="47"/>
  <c r="J1069" i="47"/>
  <c r="J1067" i="47"/>
  <c r="J1066" i="47"/>
  <c r="J1065" i="47"/>
  <c r="J1064" i="47"/>
  <c r="J1062" i="47"/>
  <c r="J1061" i="47"/>
  <c r="J1059" i="47"/>
  <c r="J1057" i="47"/>
  <c r="J1055" i="47"/>
  <c r="J1054" i="47"/>
  <c r="J1053" i="47"/>
  <c r="J1052" i="47"/>
  <c r="J1051" i="47"/>
  <c r="J1049" i="47"/>
  <c r="J1048" i="47"/>
  <c r="J1046" i="47"/>
  <c r="J1044" i="47"/>
  <c r="J1043" i="47"/>
  <c r="J1042" i="47"/>
  <c r="J1041" i="47"/>
  <c r="J1040" i="47"/>
  <c r="J1039" i="47"/>
  <c r="J1038" i="47"/>
  <c r="J1036" i="47"/>
  <c r="J1035" i="47"/>
  <c r="J1034" i="47"/>
  <c r="J1031" i="47"/>
  <c r="J1030" i="47"/>
  <c r="J1029" i="47"/>
  <c r="J1028" i="47"/>
  <c r="J1027" i="47"/>
  <c r="J1026" i="47"/>
  <c r="J1025" i="47"/>
  <c r="J1023" i="47"/>
  <c r="J1022" i="47"/>
  <c r="J1021" i="47"/>
  <c r="J1020" i="47"/>
  <c r="J1018" i="47"/>
  <c r="J1017" i="47"/>
  <c r="J1016" i="47"/>
  <c r="J1015" i="47"/>
  <c r="J1014" i="47"/>
  <c r="J1013" i="47"/>
  <c r="J1012" i="47"/>
  <c r="J1010" i="47"/>
  <c r="J1007" i="47"/>
  <c r="J1006" i="47"/>
  <c r="J1005" i="47"/>
  <c r="J1004" i="47"/>
  <c r="J1003" i="47"/>
  <c r="J1002" i="47"/>
  <c r="J1001" i="47"/>
  <c r="J998" i="47"/>
  <c r="J995" i="47"/>
  <c r="J993" i="47"/>
  <c r="J991" i="47"/>
  <c r="J989" i="47"/>
  <c r="J987" i="47"/>
  <c r="J986" i="47"/>
  <c r="J983" i="47"/>
  <c r="J982" i="47"/>
  <c r="J981" i="47"/>
  <c r="J979" i="47"/>
  <c r="J977" i="47"/>
  <c r="J976" i="47"/>
  <c r="J974" i="47"/>
  <c r="J972" i="47"/>
  <c r="J971" i="47"/>
  <c r="J970" i="47"/>
  <c r="J969" i="47"/>
  <c r="J968" i="47"/>
  <c r="J967" i="47"/>
  <c r="J966" i="47"/>
  <c r="J965" i="47"/>
  <c r="J964" i="47"/>
  <c r="J963" i="47"/>
  <c r="J962" i="47"/>
  <c r="J960" i="47"/>
  <c r="J959" i="47"/>
  <c r="J957" i="47"/>
  <c r="J956" i="47"/>
  <c r="J955" i="47"/>
  <c r="J954" i="47"/>
  <c r="J953" i="47"/>
  <c r="J952" i="47"/>
  <c r="J950" i="47"/>
  <c r="J949" i="47"/>
  <c r="J947" i="47"/>
  <c r="J945" i="47"/>
  <c r="J944" i="47"/>
  <c r="J942" i="47"/>
  <c r="J941" i="47"/>
  <c r="J940" i="47"/>
  <c r="J939" i="47"/>
  <c r="J938" i="47"/>
  <c r="J936" i="47"/>
  <c r="J935" i="47"/>
  <c r="J934" i="47"/>
  <c r="J933" i="47"/>
  <c r="J932" i="47"/>
  <c r="J928" i="47"/>
  <c r="J924" i="47"/>
  <c r="J923" i="47"/>
  <c r="J921" i="47"/>
  <c r="J919" i="47"/>
  <c r="J918" i="47"/>
  <c r="J917" i="47"/>
  <c r="J916" i="47"/>
  <c r="J915" i="47"/>
  <c r="J914" i="47"/>
  <c r="J912" i="47"/>
  <c r="J910" i="47"/>
  <c r="J909" i="47"/>
  <c r="J907" i="47"/>
  <c r="J906" i="47"/>
  <c r="J905" i="47"/>
  <c r="J904" i="47"/>
  <c r="J903" i="47"/>
  <c r="J901" i="47"/>
  <c r="J899" i="47"/>
  <c r="J898" i="47"/>
  <c r="J897" i="47"/>
  <c r="J896" i="47"/>
  <c r="J893" i="47"/>
  <c r="J891" i="47"/>
  <c r="J890" i="47"/>
  <c r="J889" i="47"/>
  <c r="J888" i="47"/>
  <c r="J887" i="47"/>
  <c r="J886" i="47"/>
  <c r="J885" i="47"/>
  <c r="J883" i="47"/>
  <c r="J881" i="47"/>
  <c r="J880" i="47"/>
  <c r="J879" i="47"/>
  <c r="J877" i="47"/>
  <c r="J876" i="47"/>
  <c r="J875" i="47"/>
  <c r="J874" i="47"/>
  <c r="J873" i="47"/>
  <c r="J872" i="47"/>
  <c r="J871" i="47"/>
  <c r="J870" i="47"/>
  <c r="J869" i="47"/>
  <c r="J868" i="47"/>
  <c r="J867" i="47"/>
  <c r="J864" i="47"/>
  <c r="J863" i="47"/>
  <c r="J860" i="47"/>
  <c r="J859" i="47"/>
  <c r="J857" i="47"/>
  <c r="J854" i="47"/>
  <c r="J853" i="47"/>
  <c r="J846" i="47"/>
  <c r="J845" i="47"/>
  <c r="J843" i="47"/>
  <c r="J842" i="47"/>
  <c r="J841" i="47"/>
  <c r="J840" i="47"/>
  <c r="J838" i="47"/>
  <c r="J837" i="47"/>
  <c r="J836" i="47"/>
  <c r="J835" i="47"/>
  <c r="J834" i="47"/>
  <c r="J832" i="47"/>
  <c r="J831" i="47"/>
  <c r="J830" i="47"/>
  <c r="J829" i="47"/>
  <c r="J828" i="47"/>
  <c r="J827" i="47"/>
  <c r="J825" i="47"/>
  <c r="J824" i="47"/>
  <c r="J823" i="47"/>
  <c r="J821" i="47"/>
  <c r="J819" i="47"/>
  <c r="J818" i="47"/>
  <c r="J817" i="47"/>
  <c r="J816" i="47"/>
  <c r="J815" i="47"/>
  <c r="J814" i="47"/>
  <c r="J813" i="47"/>
  <c r="J812" i="47"/>
  <c r="J811" i="47"/>
  <c r="J809" i="47"/>
  <c r="J808" i="47"/>
  <c r="J806" i="47"/>
  <c r="J805" i="47"/>
  <c r="J804" i="47"/>
  <c r="J803" i="47"/>
  <c r="J802" i="47"/>
  <c r="J799" i="47"/>
  <c r="J798" i="47"/>
  <c r="J797" i="47"/>
  <c r="J796" i="47"/>
  <c r="J793" i="47"/>
  <c r="J791" i="47"/>
  <c r="J790" i="47"/>
  <c r="J789" i="47"/>
  <c r="J788" i="47"/>
  <c r="J787" i="47"/>
  <c r="J786" i="47"/>
  <c r="J783" i="47"/>
  <c r="J782" i="47"/>
  <c r="J781" i="47"/>
  <c r="J778" i="47"/>
  <c r="J777" i="47"/>
  <c r="J775" i="47"/>
  <c r="J774" i="47"/>
  <c r="J773" i="47"/>
  <c r="J771" i="47"/>
  <c r="J768" i="47"/>
  <c r="J767" i="47"/>
  <c r="J766" i="47"/>
  <c r="J764" i="47"/>
  <c r="J762" i="47"/>
  <c r="J761" i="47"/>
  <c r="J760" i="47"/>
  <c r="J759" i="47"/>
  <c r="J758" i="47"/>
  <c r="J757" i="47"/>
  <c r="J755" i="47"/>
  <c r="J753" i="47"/>
  <c r="J748" i="47"/>
  <c r="J746" i="47"/>
  <c r="J745" i="47"/>
  <c r="J744" i="47"/>
  <c r="J741" i="47"/>
  <c r="J739" i="47"/>
  <c r="J737" i="47"/>
  <c r="J734" i="47"/>
  <c r="J733" i="47"/>
  <c r="J731" i="47"/>
  <c r="J729" i="47"/>
  <c r="J728" i="47"/>
  <c r="J727" i="47"/>
  <c r="J726" i="47"/>
  <c r="J725" i="47"/>
  <c r="J723" i="47"/>
  <c r="J722" i="47"/>
  <c r="J721" i="47"/>
  <c r="J720" i="47"/>
  <c r="J718" i="47"/>
  <c r="J716" i="47"/>
  <c r="J715" i="47"/>
  <c r="J714" i="47"/>
  <c r="J713" i="47"/>
  <c r="J712" i="47"/>
  <c r="J709" i="47"/>
  <c r="J706" i="47"/>
  <c r="J705" i="47"/>
  <c r="J702" i="47"/>
  <c r="J701" i="47"/>
  <c r="J700" i="47"/>
  <c r="J698" i="47"/>
  <c r="J697" i="47"/>
  <c r="J695" i="47"/>
  <c r="J694" i="47"/>
  <c r="J693" i="47"/>
  <c r="J689" i="47"/>
  <c r="J688" i="47"/>
  <c r="J686" i="47"/>
  <c r="J685" i="47"/>
  <c r="J684" i="47"/>
  <c r="J682" i="47"/>
  <c r="J681" i="47"/>
  <c r="J678" i="47"/>
  <c r="J677" i="47"/>
  <c r="J676" i="47"/>
  <c r="J672" i="47"/>
  <c r="J671" i="47"/>
  <c r="J670" i="47"/>
  <c r="J669" i="47"/>
  <c r="J668" i="47"/>
  <c r="J666" i="47"/>
  <c r="J665" i="47"/>
  <c r="J664" i="47"/>
  <c r="J663" i="47"/>
  <c r="J662" i="47"/>
  <c r="J661" i="47"/>
  <c r="J660" i="47"/>
  <c r="J658" i="47"/>
  <c r="J657" i="47"/>
  <c r="J656" i="47"/>
  <c r="J654" i="47"/>
  <c r="J653" i="47"/>
  <c r="J652" i="47"/>
  <c r="J650" i="47"/>
  <c r="J649" i="47"/>
  <c r="J648" i="47"/>
  <c r="J647" i="47"/>
  <c r="J646" i="47"/>
  <c r="J644" i="47"/>
  <c r="J643" i="47"/>
  <c r="J642" i="47"/>
  <c r="J640" i="47"/>
  <c r="J634" i="47"/>
  <c r="J633" i="47"/>
  <c r="J628" i="47"/>
  <c r="J626" i="47"/>
  <c r="J623" i="47"/>
  <c r="J622" i="47"/>
  <c r="J620" i="47"/>
  <c r="J619" i="47"/>
  <c r="J617" i="47"/>
  <c r="J616" i="47"/>
  <c r="J615" i="47"/>
  <c r="J614" i="47"/>
  <c r="J613" i="47"/>
  <c r="J611" i="47"/>
  <c r="J610" i="47"/>
  <c r="J608" i="47"/>
  <c r="J607" i="47"/>
  <c r="J606" i="47"/>
  <c r="J604" i="47"/>
  <c r="J603" i="47"/>
  <c r="J602" i="47"/>
  <c r="J600" i="47"/>
  <c r="J599" i="47"/>
  <c r="J598" i="47"/>
  <c r="J597" i="47"/>
  <c r="J596" i="47"/>
  <c r="J594" i="47"/>
  <c r="J593" i="47"/>
  <c r="J590" i="47"/>
  <c r="J589" i="47"/>
  <c r="J587" i="47"/>
  <c r="J586" i="47"/>
  <c r="J585" i="47"/>
  <c r="J583" i="47"/>
  <c r="J582" i="47"/>
  <c r="J581" i="47"/>
  <c r="J579" i="47"/>
  <c r="J578" i="47"/>
  <c r="J576" i="47"/>
  <c r="J574" i="47"/>
  <c r="J573" i="47"/>
  <c r="J571" i="47"/>
  <c r="J570" i="47"/>
  <c r="J568" i="47"/>
  <c r="J566" i="47"/>
  <c r="J565" i="47"/>
  <c r="J564" i="47"/>
  <c r="J561" i="47"/>
  <c r="J560" i="47"/>
  <c r="J559" i="47"/>
  <c r="J558" i="47"/>
  <c r="J557" i="47"/>
  <c r="J554" i="47"/>
  <c r="J551" i="47"/>
  <c r="J550" i="47"/>
  <c r="J549" i="47"/>
  <c r="J548" i="47"/>
  <c r="J547" i="47"/>
  <c r="J545" i="47"/>
  <c r="J544" i="47"/>
  <c r="J543" i="47"/>
  <c r="J540" i="47"/>
  <c r="J532" i="47"/>
  <c r="J529" i="47"/>
  <c r="J527" i="47"/>
  <c r="J526" i="47"/>
  <c r="J524" i="47"/>
  <c r="J523" i="47"/>
  <c r="J522" i="47"/>
  <c r="J521" i="47"/>
  <c r="J520" i="47"/>
  <c r="J519" i="47"/>
  <c r="J518" i="47"/>
  <c r="J517" i="47"/>
  <c r="J516" i="47"/>
  <c r="J515" i="47"/>
  <c r="J513" i="47"/>
  <c r="J512" i="47"/>
  <c r="J511" i="47"/>
  <c r="J510" i="47"/>
  <c r="J509" i="47"/>
  <c r="J507" i="47"/>
  <c r="J506" i="47"/>
  <c r="J504" i="47"/>
  <c r="J503" i="47"/>
  <c r="J502" i="47"/>
  <c r="J501" i="47"/>
  <c r="J500" i="47"/>
  <c r="J498" i="47"/>
  <c r="J497" i="47"/>
  <c r="J496" i="47"/>
  <c r="J495" i="47"/>
  <c r="J493" i="47"/>
  <c r="J492" i="47"/>
  <c r="J489" i="47"/>
  <c r="J487" i="47"/>
  <c r="J486" i="47"/>
  <c r="J485" i="47"/>
  <c r="J484" i="47"/>
  <c r="J483" i="47"/>
  <c r="J481" i="47"/>
  <c r="J479" i="47"/>
  <c r="J478" i="47"/>
  <c r="J477" i="47"/>
  <c r="J474" i="47"/>
  <c r="J471" i="47"/>
  <c r="J470" i="47"/>
  <c r="J469" i="47"/>
  <c r="J467" i="47"/>
  <c r="J466" i="47"/>
  <c r="J465" i="47"/>
  <c r="J464" i="47"/>
  <c r="J463" i="47"/>
  <c r="J461" i="47"/>
  <c r="J460" i="47"/>
  <c r="J457" i="47"/>
  <c r="J456" i="47"/>
  <c r="J455" i="47"/>
  <c r="J454" i="47"/>
  <c r="J452" i="47"/>
  <c r="J451" i="47"/>
  <c r="J450" i="47"/>
  <c r="J449" i="47"/>
  <c r="J446" i="47"/>
  <c r="J444" i="47"/>
  <c r="J442" i="47"/>
  <c r="J441" i="47"/>
  <c r="J440" i="47"/>
  <c r="J439" i="47"/>
  <c r="J438" i="47"/>
  <c r="J437" i="47"/>
  <c r="J435" i="47"/>
  <c r="J433" i="47"/>
  <c r="J431" i="47"/>
  <c r="J430" i="47"/>
  <c r="J428" i="47"/>
  <c r="J427" i="47"/>
  <c r="J426" i="47"/>
  <c r="J422" i="47"/>
  <c r="J421" i="47"/>
  <c r="J420" i="47"/>
  <c r="J419" i="47"/>
  <c r="J416" i="47"/>
  <c r="J414" i="47"/>
  <c r="J412" i="47"/>
  <c r="J411" i="47"/>
  <c r="J410" i="47"/>
  <c r="J408" i="47"/>
  <c r="J406" i="47"/>
  <c r="J405" i="47"/>
  <c r="J403" i="47"/>
  <c r="J402" i="47"/>
  <c r="J399" i="47"/>
  <c r="J398" i="47"/>
  <c r="J396" i="47"/>
  <c r="J395" i="47"/>
  <c r="J394" i="47"/>
  <c r="J393" i="47"/>
  <c r="J392" i="47"/>
  <c r="J391" i="47"/>
  <c r="J390" i="47"/>
  <c r="J389" i="47"/>
  <c r="J388" i="47"/>
  <c r="J387" i="47"/>
  <c r="J385" i="47"/>
  <c r="J383" i="47"/>
  <c r="J382" i="47"/>
  <c r="J381" i="47"/>
  <c r="J379" i="47"/>
  <c r="J376" i="47"/>
  <c r="J375" i="47"/>
  <c r="J374" i="47"/>
  <c r="J373" i="47"/>
  <c r="J372" i="47"/>
  <c r="J371" i="47"/>
  <c r="J370" i="47"/>
  <c r="J369" i="47"/>
  <c r="J367" i="47"/>
  <c r="J366" i="47"/>
  <c r="J365" i="47"/>
  <c r="J363" i="47"/>
  <c r="J362" i="47"/>
  <c r="J361" i="47"/>
  <c r="J360" i="47"/>
  <c r="J359" i="47"/>
  <c r="J358" i="47"/>
  <c r="J357" i="47"/>
  <c r="J355" i="47"/>
  <c r="J353" i="47"/>
  <c r="J351" i="47"/>
  <c r="J350" i="47"/>
  <c r="J348" i="47"/>
  <c r="J347" i="47"/>
  <c r="J344" i="47"/>
  <c r="J340" i="47"/>
  <c r="J339" i="47"/>
  <c r="J338" i="47"/>
  <c r="J337" i="47"/>
  <c r="J336" i="47"/>
  <c r="J335" i="47"/>
  <c r="J334" i="47"/>
  <c r="J333" i="47"/>
  <c r="J332" i="47"/>
  <c r="J331" i="47"/>
  <c r="J330" i="47"/>
  <c r="J329" i="47"/>
  <c r="J328" i="47"/>
  <c r="J327" i="47"/>
  <c r="J326" i="47"/>
  <c r="J325" i="47"/>
  <c r="J324" i="47"/>
  <c r="J322" i="47"/>
  <c r="J321" i="47"/>
  <c r="J320" i="47"/>
  <c r="J319" i="47"/>
  <c r="J318" i="47"/>
  <c r="J316" i="47"/>
  <c r="J314" i="47"/>
  <c r="J312" i="47"/>
  <c r="J309" i="47"/>
  <c r="J308" i="47"/>
  <c r="J307" i="47"/>
  <c r="J304" i="47"/>
  <c r="J303" i="47"/>
  <c r="J302" i="47"/>
  <c r="J301" i="47"/>
  <c r="J300" i="47"/>
  <c r="J299" i="47"/>
  <c r="J298" i="47"/>
  <c r="J296" i="47"/>
  <c r="J295" i="47"/>
  <c r="J293" i="47"/>
  <c r="J292" i="47"/>
  <c r="J291" i="47"/>
  <c r="J290" i="47"/>
  <c r="J289" i="47"/>
  <c r="J288" i="47"/>
  <c r="J287" i="47"/>
  <c r="J285" i="47"/>
  <c r="J284" i="47"/>
  <c r="J283" i="47"/>
  <c r="J282" i="47"/>
  <c r="J281" i="47"/>
  <c r="J280" i="47"/>
  <c r="J279" i="47"/>
  <c r="J278" i="47"/>
  <c r="J277" i="47"/>
  <c r="J275" i="47"/>
  <c r="J274" i="47"/>
  <c r="J273" i="47"/>
  <c r="J272" i="47"/>
  <c r="J271" i="47"/>
  <c r="J270" i="47"/>
  <c r="J269" i="47"/>
  <c r="J268" i="47"/>
  <c r="J266" i="47"/>
  <c r="J265" i="47"/>
  <c r="J264" i="47"/>
  <c r="J263" i="47"/>
  <c r="J262" i="47"/>
  <c r="J261" i="47"/>
  <c r="J260" i="47"/>
  <c r="J259" i="47"/>
  <c r="J257" i="47"/>
  <c r="J256" i="47"/>
  <c r="J255" i="47"/>
  <c r="J254" i="47"/>
  <c r="J253" i="47"/>
  <c r="J251" i="47"/>
  <c r="J250" i="47"/>
  <c r="J249" i="47"/>
  <c r="J248" i="47"/>
  <c r="J247" i="47"/>
  <c r="J246" i="47"/>
  <c r="J244" i="47"/>
  <c r="J241" i="47"/>
  <c r="J240" i="47"/>
  <c r="J237" i="47"/>
  <c r="J236" i="47"/>
  <c r="J233" i="47"/>
  <c r="J230" i="47"/>
  <c r="J229" i="47"/>
  <c r="J227" i="47"/>
  <c r="J226" i="47"/>
  <c r="J224" i="47"/>
  <c r="J223" i="47"/>
  <c r="J222" i="47"/>
  <c r="J221" i="47"/>
  <c r="J220" i="47"/>
  <c r="J219" i="47"/>
  <c r="J218" i="47"/>
  <c r="J217" i="47"/>
  <c r="J215" i="47"/>
  <c r="J214" i="47"/>
  <c r="J212" i="47"/>
  <c r="J211" i="47"/>
  <c r="J210" i="47"/>
  <c r="J209" i="47"/>
  <c r="J208" i="47"/>
  <c r="J207" i="47"/>
  <c r="J205" i="47"/>
  <c r="J204" i="47"/>
  <c r="J202" i="47"/>
  <c r="J201" i="47"/>
  <c r="J200" i="47"/>
  <c r="J198" i="47"/>
  <c r="J196" i="47"/>
  <c r="J195" i="47"/>
  <c r="J194" i="47"/>
  <c r="J191" i="47"/>
  <c r="J184" i="47"/>
  <c r="J182" i="47"/>
  <c r="J181" i="47"/>
  <c r="J180" i="47"/>
  <c r="J179" i="47"/>
  <c r="J178" i="47"/>
  <c r="J176" i="47"/>
  <c r="J175" i="47"/>
  <c r="J174" i="47"/>
  <c r="J173" i="47"/>
  <c r="J172" i="47"/>
  <c r="J170" i="47"/>
  <c r="J169" i="47"/>
  <c r="J168" i="47"/>
  <c r="J166" i="47"/>
  <c r="J165" i="47"/>
  <c r="J164" i="47"/>
  <c r="J163" i="47"/>
  <c r="J162" i="47"/>
  <c r="J161" i="47"/>
  <c r="J160" i="47"/>
  <c r="J158" i="47"/>
  <c r="J157" i="47"/>
  <c r="J156" i="47"/>
  <c r="J155" i="47"/>
  <c r="J154" i="47"/>
  <c r="J153" i="47"/>
  <c r="J152" i="47"/>
  <c r="J151" i="47"/>
  <c r="J149" i="47"/>
  <c r="J148" i="47"/>
  <c r="J147" i="47"/>
  <c r="J146" i="47"/>
  <c r="J145" i="47"/>
  <c r="J143" i="47"/>
  <c r="J142" i="47"/>
  <c r="J140" i="47"/>
  <c r="J139" i="47"/>
  <c r="J138" i="47"/>
  <c r="J136" i="47"/>
  <c r="J135" i="47"/>
  <c r="J134" i="47"/>
  <c r="J133" i="47"/>
  <c r="J132" i="47"/>
  <c r="J131" i="47"/>
  <c r="J129" i="47"/>
  <c r="J127" i="47"/>
  <c r="J125" i="47"/>
  <c r="J124" i="47"/>
  <c r="J123" i="47"/>
  <c r="J121" i="47"/>
  <c r="J120" i="47"/>
  <c r="J119" i="47"/>
  <c r="J117" i="47"/>
  <c r="J116" i="47"/>
  <c r="J115" i="47"/>
  <c r="J114" i="47"/>
  <c r="J113" i="47"/>
  <c r="J112" i="47"/>
  <c r="J109" i="47"/>
  <c r="J104" i="47"/>
  <c r="J102" i="47"/>
  <c r="J101" i="47"/>
  <c r="J99" i="47"/>
  <c r="J98" i="47"/>
  <c r="J97" i="47"/>
  <c r="J96" i="47"/>
  <c r="J95" i="47"/>
  <c r="J94" i="47"/>
  <c r="J93" i="47"/>
  <c r="J92" i="47"/>
  <c r="J91" i="47"/>
  <c r="J88" i="47"/>
  <c r="J87" i="47"/>
  <c r="J85" i="47"/>
  <c r="J83" i="47"/>
  <c r="J82" i="47"/>
  <c r="J81" i="47"/>
  <c r="J79" i="47"/>
  <c r="J78" i="47"/>
  <c r="J76" i="47"/>
  <c r="J75" i="47"/>
  <c r="J74" i="47"/>
  <c r="J73" i="47"/>
  <c r="J72" i="47"/>
  <c r="J71" i="47"/>
  <c r="J70" i="47"/>
  <c r="J69" i="47"/>
  <c r="J68" i="47"/>
  <c r="J66" i="47"/>
  <c r="J65" i="47"/>
  <c r="J64" i="47"/>
  <c r="J63" i="47"/>
  <c r="J62" i="47"/>
  <c r="J60" i="47"/>
  <c r="J59" i="47"/>
  <c r="J58" i="47"/>
  <c r="J57" i="47"/>
  <c r="J56" i="47"/>
  <c r="J55" i="47"/>
  <c r="J54" i="47"/>
  <c r="J52" i="47"/>
  <c r="J51" i="47"/>
  <c r="J50" i="47"/>
  <c r="J49" i="47"/>
  <c r="J45" i="47"/>
  <c r="J43" i="47"/>
  <c r="J42" i="47"/>
  <c r="J41" i="47"/>
  <c r="J40" i="47"/>
  <c r="J39" i="47"/>
  <c r="J38" i="47"/>
  <c r="J37" i="47"/>
  <c r="J36" i="47"/>
  <c r="J35" i="47"/>
  <c r="J34" i="47"/>
  <c r="J33" i="47"/>
  <c r="J32" i="47"/>
  <c r="J31" i="47"/>
  <c r="J30" i="47"/>
  <c r="J29" i="47"/>
  <c r="J28" i="47"/>
  <c r="J27" i="47"/>
  <c r="J26" i="47"/>
  <c r="J25" i="47"/>
  <c r="J24" i="47"/>
  <c r="J23" i="47"/>
  <c r="J22" i="47"/>
  <c r="J20" i="47"/>
  <c r="J18" i="47"/>
  <c r="J17" i="47"/>
  <c r="J16" i="47"/>
  <c r="J15" i="47"/>
  <c r="J14" i="47"/>
  <c r="J12" i="47"/>
  <c r="J11" i="47"/>
  <c r="J10" i="47"/>
  <c r="J9" i="47"/>
  <c r="J7" i="47"/>
  <c r="J1209" i="35"/>
  <c r="C45" i="60"/>
  <c r="C44" i="60"/>
  <c r="C53" i="60"/>
  <c r="C35" i="60"/>
  <c r="C26" i="60"/>
  <c r="C54" i="60"/>
  <c r="C36" i="60"/>
  <c r="C27" i="60"/>
  <c r="O8" i="60"/>
  <c r="C6" i="60"/>
  <c r="C5" i="60"/>
  <c r="C57" i="58"/>
  <c r="C56" i="58"/>
  <c r="J1266" i="35"/>
  <c r="J1265" i="35"/>
  <c r="J1264" i="35"/>
  <c r="J1263" i="35"/>
  <c r="J1262" i="35"/>
  <c r="J1261" i="35"/>
  <c r="J1259" i="35"/>
  <c r="J1258" i="35"/>
  <c r="J1254" i="35"/>
  <c r="J1251" i="35"/>
  <c r="J1250" i="35"/>
  <c r="J1248" i="35"/>
  <c r="J1247" i="35"/>
  <c r="J1246" i="35"/>
  <c r="J1244" i="35"/>
  <c r="J1242" i="35"/>
  <c r="J1238" i="35"/>
  <c r="J1237" i="35"/>
  <c r="J1236" i="35"/>
  <c r="J1235" i="35"/>
  <c r="J1233" i="35"/>
  <c r="J1232" i="35"/>
  <c r="J1224" i="35"/>
  <c r="J1220" i="35"/>
  <c r="J1216" i="35"/>
  <c r="J1215" i="35"/>
  <c r="J1198" i="35"/>
  <c r="J1196" i="35"/>
  <c r="J1195" i="35"/>
  <c r="J1192" i="35"/>
  <c r="J1188" i="35"/>
  <c r="J1187" i="35"/>
  <c r="J1180" i="35"/>
  <c r="J1179" i="35"/>
  <c r="J1178" i="35"/>
  <c r="J1173" i="35"/>
  <c r="J1167" i="35"/>
  <c r="J1166" i="35"/>
  <c r="J1165" i="35"/>
  <c r="J1160" i="35"/>
  <c r="J1158" i="35"/>
  <c r="J1156" i="35"/>
  <c r="J1153" i="35"/>
  <c r="J1152" i="35"/>
  <c r="J1149" i="35"/>
  <c r="J1147" i="35"/>
  <c r="J1142" i="35"/>
  <c r="J1141" i="35"/>
  <c r="J1140" i="35"/>
  <c r="J1139" i="35"/>
  <c r="J1138" i="35"/>
  <c r="J1135" i="35"/>
  <c r="J1132" i="35"/>
  <c r="J1129" i="35"/>
  <c r="J1128" i="35"/>
  <c r="J1122" i="35"/>
  <c r="J1121" i="35"/>
  <c r="J1115" i="35"/>
  <c r="J1107" i="35"/>
  <c r="J1103" i="35"/>
  <c r="J1102" i="35"/>
  <c r="J1100" i="35"/>
  <c r="J1097" i="35"/>
  <c r="J1093" i="35"/>
  <c r="J1089" i="35"/>
  <c r="J1086" i="35"/>
  <c r="J1083" i="35"/>
  <c r="J1079" i="35"/>
  <c r="J1074" i="35"/>
  <c r="J1071" i="35"/>
  <c r="J1069" i="35"/>
  <c r="J1067" i="35"/>
  <c r="J1061" i="35"/>
  <c r="J1058" i="35"/>
  <c r="J1056" i="35"/>
  <c r="J1048" i="35"/>
  <c r="J1044" i="35"/>
  <c r="J1043" i="35"/>
  <c r="J1035" i="35"/>
  <c r="J1030" i="35"/>
  <c r="J1022" i="35"/>
  <c r="J1020" i="35"/>
  <c r="J1019" i="35"/>
  <c r="J1011" i="35"/>
  <c r="J1010" i="35"/>
  <c r="J1008" i="35"/>
  <c r="J1007" i="35"/>
  <c r="J1005" i="35"/>
  <c r="J1003" i="35"/>
  <c r="J1001" i="35"/>
  <c r="J999" i="35"/>
  <c r="J996" i="35"/>
  <c r="J995" i="35"/>
  <c r="J991" i="35"/>
  <c r="J989" i="35"/>
  <c r="J986" i="35"/>
  <c r="J984" i="35"/>
  <c r="J972" i="35"/>
  <c r="J969" i="35"/>
  <c r="J962" i="35"/>
  <c r="J959" i="35"/>
  <c r="J957" i="35"/>
  <c r="J954" i="35"/>
  <c r="J948" i="35"/>
  <c r="J942" i="35"/>
  <c r="J941" i="35"/>
  <c r="J940" i="35"/>
  <c r="J938" i="35"/>
  <c r="J937" i="35"/>
  <c r="J936" i="35"/>
  <c r="J933" i="35"/>
  <c r="J931" i="35"/>
  <c r="J924" i="35"/>
  <c r="J922" i="35"/>
  <c r="J919" i="35"/>
  <c r="J913" i="35"/>
  <c r="J911" i="35"/>
  <c r="J905" i="35"/>
  <c r="J904" i="35"/>
  <c r="J902" i="35"/>
  <c r="J892" i="35"/>
  <c r="J888" i="35"/>
  <c r="J876" i="35"/>
  <c r="J875" i="35"/>
  <c r="J872" i="35"/>
  <c r="J871" i="35"/>
  <c r="J868" i="35"/>
  <c r="J866" i="35"/>
  <c r="J865" i="35"/>
  <c r="J862" i="35"/>
  <c r="J861" i="35"/>
  <c r="J860" i="35"/>
  <c r="J859" i="35"/>
  <c r="J858" i="35"/>
  <c r="J857" i="35"/>
  <c r="J854" i="35"/>
  <c r="J849" i="35"/>
  <c r="J843" i="35"/>
  <c r="J836" i="35"/>
  <c r="J832" i="35"/>
  <c r="J830" i="35"/>
  <c r="J820" i="35"/>
  <c r="J817" i="35"/>
  <c r="J811" i="35"/>
  <c r="J810" i="35"/>
  <c r="J805" i="35"/>
  <c r="J804" i="35"/>
  <c r="J802" i="35"/>
  <c r="J795" i="35"/>
  <c r="J794" i="35"/>
  <c r="J790" i="35"/>
  <c r="J789" i="35"/>
  <c r="J786" i="35"/>
  <c r="J782" i="35"/>
  <c r="J780" i="35"/>
  <c r="J775" i="35"/>
  <c r="J773" i="35"/>
  <c r="J765" i="35"/>
  <c r="J763" i="35"/>
  <c r="J760" i="35"/>
  <c r="J759" i="35"/>
  <c r="J758" i="35"/>
  <c r="J756" i="35"/>
  <c r="J751" i="35"/>
  <c r="J749" i="35"/>
  <c r="J747" i="35"/>
  <c r="J745" i="35"/>
  <c r="J741" i="35"/>
  <c r="J739" i="35"/>
  <c r="J733" i="35"/>
  <c r="J728" i="35"/>
  <c r="J726" i="35"/>
  <c r="J720" i="35"/>
  <c r="J719" i="35"/>
  <c r="J717" i="35"/>
  <c r="J716" i="35"/>
  <c r="J713" i="35"/>
  <c r="J712" i="35"/>
  <c r="J705" i="35"/>
  <c r="J701" i="35"/>
  <c r="J700" i="35"/>
  <c r="J699" i="35"/>
  <c r="J696" i="35"/>
  <c r="J692" i="35"/>
  <c r="J689" i="35"/>
  <c r="J688" i="35"/>
  <c r="J684" i="35"/>
  <c r="J683" i="35"/>
  <c r="J682" i="35"/>
  <c r="J676" i="35"/>
  <c r="J668" i="35"/>
  <c r="J664" i="35"/>
  <c r="J660" i="35"/>
  <c r="J654" i="35"/>
  <c r="J650" i="35"/>
  <c r="J648" i="35"/>
  <c r="J647" i="35"/>
  <c r="J646" i="35"/>
  <c r="J645" i="35"/>
  <c r="J644" i="35"/>
  <c r="J641" i="35"/>
  <c r="J639" i="35"/>
  <c r="J638" i="35"/>
  <c r="J636" i="35"/>
  <c r="J634" i="35"/>
  <c r="J633" i="35"/>
  <c r="J632" i="35"/>
  <c r="J629" i="35"/>
  <c r="J626" i="35"/>
  <c r="J619" i="35"/>
  <c r="J616" i="35"/>
  <c r="J612" i="35"/>
  <c r="J608" i="35"/>
  <c r="J602" i="35"/>
  <c r="J599" i="35"/>
  <c r="J598" i="35"/>
  <c r="J595" i="35"/>
  <c r="J591" i="35"/>
  <c r="J587" i="35"/>
  <c r="J584" i="35"/>
  <c r="J582" i="35"/>
  <c r="J579" i="35"/>
  <c r="J576" i="35"/>
  <c r="J574" i="35"/>
  <c r="J570" i="35"/>
  <c r="J569" i="35"/>
  <c r="J563" i="35"/>
  <c r="J562" i="35"/>
  <c r="J560" i="35"/>
  <c r="J559" i="35"/>
  <c r="J553" i="35"/>
  <c r="J549" i="35"/>
  <c r="J548" i="35"/>
  <c r="J547" i="35"/>
  <c r="J545" i="35"/>
  <c r="J544" i="35"/>
  <c r="J543" i="35"/>
  <c r="J542" i="35"/>
  <c r="J541" i="35"/>
  <c r="J540" i="35"/>
  <c r="J539" i="35"/>
  <c r="J537" i="35"/>
  <c r="J536" i="35"/>
  <c r="J534" i="35"/>
  <c r="J519" i="35"/>
  <c r="J513" i="35"/>
  <c r="J510" i="35"/>
  <c r="J504" i="35"/>
  <c r="J499" i="35"/>
  <c r="J496" i="35"/>
  <c r="J495" i="35"/>
  <c r="J487" i="35"/>
  <c r="J485" i="35"/>
  <c r="J481" i="35"/>
  <c r="J480" i="35"/>
  <c r="J478" i="35"/>
  <c r="J477" i="35"/>
  <c r="J473" i="35"/>
  <c r="J467" i="35"/>
  <c r="J464" i="35"/>
  <c r="J458" i="35"/>
  <c r="J453" i="35"/>
  <c r="J452" i="35"/>
  <c r="J448" i="35"/>
  <c r="J440" i="35"/>
  <c r="J438" i="35"/>
  <c r="J436" i="35"/>
  <c r="J433" i="35"/>
  <c r="J429" i="35"/>
  <c r="J428" i="35"/>
  <c r="J427" i="35"/>
  <c r="J422" i="35"/>
  <c r="J421" i="35"/>
  <c r="J419" i="35"/>
  <c r="J417" i="35"/>
  <c r="J413" i="35"/>
  <c r="J411" i="35"/>
  <c r="J408" i="35"/>
  <c r="J405" i="35"/>
  <c r="J404" i="35"/>
  <c r="J401" i="35"/>
  <c r="J390" i="35"/>
  <c r="J388" i="35"/>
  <c r="J384" i="35"/>
  <c r="J382" i="35"/>
  <c r="J381" i="35"/>
  <c r="J380" i="35"/>
  <c r="J370" i="35"/>
  <c r="J366" i="35"/>
  <c r="J358" i="35"/>
  <c r="J356" i="35"/>
  <c r="J354" i="35"/>
  <c r="J351" i="35"/>
  <c r="J348" i="35"/>
  <c r="J347" i="35"/>
  <c r="J345" i="35"/>
  <c r="J344" i="35"/>
  <c r="J343" i="35"/>
  <c r="J325" i="35"/>
  <c r="J319" i="35"/>
  <c r="J313" i="35"/>
  <c r="J312" i="35"/>
  <c r="J308" i="35"/>
  <c r="J307" i="35"/>
  <c r="J299" i="35"/>
  <c r="J296" i="35"/>
  <c r="J288" i="35"/>
  <c r="J269" i="35"/>
  <c r="J260" i="35"/>
  <c r="J254" i="35"/>
  <c r="J247" i="35"/>
  <c r="J245" i="35"/>
  <c r="J244" i="35"/>
  <c r="J241" i="35"/>
  <c r="J240" i="35"/>
  <c r="J237" i="35"/>
  <c r="J236" i="35"/>
  <c r="J234" i="35"/>
  <c r="J233" i="35"/>
  <c r="J230" i="35"/>
  <c r="J227" i="35"/>
  <c r="J218" i="35"/>
  <c r="J215" i="35"/>
  <c r="J208" i="35"/>
  <c r="J205" i="35"/>
  <c r="J201" i="35"/>
  <c r="J199" i="35"/>
  <c r="J194" i="35"/>
  <c r="J192" i="35"/>
  <c r="J191" i="35"/>
  <c r="J190" i="35"/>
  <c r="J189" i="35"/>
  <c r="J188" i="35"/>
  <c r="J187" i="35"/>
  <c r="J185" i="35"/>
  <c r="J179" i="35"/>
  <c r="J169" i="35"/>
  <c r="J152" i="35"/>
  <c r="J146" i="35"/>
  <c r="J143" i="35"/>
  <c r="J139" i="35"/>
  <c r="J132" i="35"/>
  <c r="J130" i="35"/>
  <c r="J128" i="35"/>
  <c r="J124" i="35"/>
  <c r="J120" i="35"/>
  <c r="J113" i="35"/>
  <c r="J112" i="35"/>
  <c r="J110" i="35"/>
  <c r="J109" i="35"/>
  <c r="J108" i="35"/>
  <c r="J107" i="35"/>
  <c r="J105" i="35"/>
  <c r="J102" i="35"/>
  <c r="J88" i="35"/>
  <c r="J86" i="35"/>
  <c r="J82" i="35"/>
  <c r="J69" i="35"/>
  <c r="J55" i="35"/>
  <c r="J50" i="35"/>
  <c r="J49" i="35"/>
  <c r="J48" i="35"/>
  <c r="J45" i="35"/>
  <c r="J21" i="35"/>
  <c r="J8" i="35"/>
  <c r="J6" i="35"/>
  <c r="J5" i="35"/>
  <c r="J22" i="2"/>
  <c r="J1241" i="35"/>
  <c r="J1205" i="35"/>
  <c r="J1203" i="35"/>
  <c r="J1191" i="35"/>
  <c r="J1190" i="35"/>
  <c r="J1183" i="35"/>
  <c r="J1172" i="35"/>
  <c r="J1170" i="35"/>
  <c r="J1162" i="35"/>
  <c r="J1117" i="35"/>
  <c r="J894" i="35"/>
  <c r="J779" i="35"/>
  <c r="J761" i="35"/>
  <c r="J752" i="35"/>
  <c r="J744" i="35"/>
  <c r="J708" i="35"/>
  <c r="J640" i="35"/>
  <c r="J531" i="35"/>
  <c r="J493" i="35"/>
  <c r="J463" i="35"/>
  <c r="J450" i="35"/>
  <c r="J317" i="35"/>
  <c r="J315" i="35"/>
  <c r="J278" i="35"/>
  <c r="J195" i="35"/>
  <c r="J173" i="35"/>
  <c r="J161" i="35"/>
  <c r="J92" i="35"/>
  <c r="J91" i="35"/>
  <c r="J79" i="35"/>
  <c r="J63" i="35"/>
  <c r="J19" i="35"/>
  <c r="J13" i="35"/>
  <c r="J20" i="2"/>
  <c r="J1267" i="35"/>
  <c r="J1260" i="35"/>
  <c r="J1257" i="35"/>
  <c r="J1256" i="35"/>
  <c r="J1255" i="35"/>
  <c r="J1253" i="35"/>
  <c r="J1252" i="35"/>
  <c r="J1249" i="35"/>
  <c r="J1245" i="35"/>
  <c r="J1243" i="35"/>
  <c r="J1240" i="35"/>
  <c r="J1239" i="35"/>
  <c r="J1234" i="35"/>
  <c r="J1231" i="35"/>
  <c r="J1230" i="35"/>
  <c r="J1229" i="35"/>
  <c r="J1228" i="35"/>
  <c r="J1227" i="35"/>
  <c r="J1226" i="35"/>
  <c r="J1225" i="35"/>
  <c r="J1223" i="35"/>
  <c r="J1222" i="35"/>
  <c r="J1221" i="35"/>
  <c r="J1219" i="35"/>
  <c r="J1218" i="35"/>
  <c r="J1214" i="35"/>
  <c r="J1213" i="35"/>
  <c r="J1212" i="35"/>
  <c r="J1211" i="35"/>
  <c r="J1210" i="35"/>
  <c r="J1208" i="35"/>
  <c r="J1207" i="35"/>
  <c r="J1206" i="35"/>
  <c r="J1204" i="35"/>
  <c r="J1202" i="35"/>
  <c r="J1201" i="35"/>
  <c r="J1200" i="35"/>
  <c r="J1199" i="35"/>
  <c r="J1197" i="35"/>
  <c r="J1194" i="35"/>
  <c r="J1193" i="35"/>
  <c r="J1189" i="35"/>
  <c r="J1186" i="35"/>
  <c r="J1185" i="35"/>
  <c r="J1184" i="35"/>
  <c r="J1182" i="35"/>
  <c r="J1181" i="35"/>
  <c r="J1177" i="35"/>
  <c r="J1176" i="35"/>
  <c r="J1175" i="35"/>
  <c r="J1174" i="35"/>
  <c r="J1171" i="35"/>
  <c r="J1169" i="35"/>
  <c r="J1168" i="35"/>
  <c r="J1164" i="35"/>
  <c r="J1163" i="35"/>
  <c r="J1161" i="35"/>
  <c r="J1159" i="35"/>
  <c r="J1157" i="35"/>
  <c r="J1155" i="35"/>
  <c r="J1154" i="35"/>
  <c r="J1151" i="35"/>
  <c r="J1150" i="35"/>
  <c r="J1148" i="35"/>
  <c r="J1146" i="35"/>
  <c r="J1145" i="35"/>
  <c r="J1144" i="35"/>
  <c r="J1143" i="35"/>
  <c r="J1137" i="35"/>
  <c r="J1136" i="35"/>
  <c r="J1134" i="35"/>
  <c r="J1133" i="35"/>
  <c r="J1131" i="35"/>
  <c r="J1130" i="35"/>
  <c r="J1127" i="35"/>
  <c r="J1126" i="35"/>
  <c r="J1125" i="35"/>
  <c r="J1124" i="35"/>
  <c r="J1123" i="35"/>
  <c r="J1120" i="35"/>
  <c r="J1119" i="35"/>
  <c r="J1118" i="35"/>
  <c r="J1116" i="35"/>
  <c r="J1114" i="35"/>
  <c r="J1113" i="35"/>
  <c r="J1112" i="35"/>
  <c r="J1111" i="35"/>
  <c r="J1110" i="35"/>
  <c r="J1109" i="35"/>
  <c r="J1108" i="35"/>
  <c r="J1106" i="35"/>
  <c r="J1105" i="35"/>
  <c r="J1104" i="35"/>
  <c r="J1101" i="35"/>
  <c r="J1099" i="35"/>
  <c r="J1098" i="35"/>
  <c r="J1096" i="35"/>
  <c r="J1095" i="35"/>
  <c r="J1094" i="35"/>
  <c r="J1092" i="35"/>
  <c r="J1091" i="35"/>
  <c r="J1090" i="35"/>
  <c r="J1088" i="35"/>
  <c r="J1087" i="35"/>
  <c r="J1085" i="35"/>
  <c r="J1084" i="35"/>
  <c r="J1082" i="35"/>
  <c r="J1081" i="35"/>
  <c r="J1080" i="35"/>
  <c r="J1078" i="35"/>
  <c r="J1077" i="35"/>
  <c r="J1076" i="35"/>
  <c r="J1075" i="35"/>
  <c r="J1073" i="35"/>
  <c r="J1072" i="35"/>
  <c r="J1070" i="35"/>
  <c r="J1068" i="35"/>
  <c r="J1066" i="35"/>
  <c r="J1065" i="35"/>
  <c r="J1064" i="35"/>
  <c r="J1063" i="35"/>
  <c r="J1062" i="35"/>
  <c r="J1060" i="35"/>
  <c r="J1059" i="35"/>
  <c r="J1057" i="35"/>
  <c r="J1055" i="35"/>
  <c r="J1054" i="35"/>
  <c r="J1053" i="35"/>
  <c r="J1052" i="35"/>
  <c r="J1051" i="35"/>
  <c r="J1050" i="35"/>
  <c r="J1049" i="35"/>
  <c r="J1047" i="35"/>
  <c r="J1046" i="35"/>
  <c r="J1045" i="35"/>
  <c r="J1042" i="35"/>
  <c r="J1041" i="35"/>
  <c r="J1040" i="35"/>
  <c r="J1039" i="35"/>
  <c r="J1038" i="35"/>
  <c r="J1037" i="35"/>
  <c r="J1036" i="35"/>
  <c r="J1034" i="35"/>
  <c r="J1033" i="35"/>
  <c r="J1032" i="35"/>
  <c r="J1031" i="35"/>
  <c r="J1029" i="35"/>
  <c r="J1028" i="35"/>
  <c r="J1027" i="35"/>
  <c r="J1026" i="35"/>
  <c r="J1025" i="35"/>
  <c r="J1024" i="35"/>
  <c r="J1023" i="35"/>
  <c r="J1021" i="35"/>
  <c r="J1018" i="35"/>
  <c r="J1017" i="35"/>
  <c r="J1016" i="35"/>
  <c r="J1015" i="35"/>
  <c r="J1014" i="35"/>
  <c r="J1013" i="35"/>
  <c r="J1012" i="35"/>
  <c r="J1009" i="35"/>
  <c r="J1006" i="35"/>
  <c r="J1004" i="35"/>
  <c r="J1002" i="35"/>
  <c r="J1000" i="35"/>
  <c r="J998" i="35"/>
  <c r="J997" i="35"/>
  <c r="J994" i="35"/>
  <c r="J993" i="35"/>
  <c r="J992" i="35"/>
  <c r="J990" i="35"/>
  <c r="J988" i="35"/>
  <c r="J987" i="35"/>
  <c r="J985" i="35"/>
  <c r="J983" i="35"/>
  <c r="J982" i="35"/>
  <c r="J981" i="35"/>
  <c r="J980" i="35"/>
  <c r="J979" i="35"/>
  <c r="J978" i="35"/>
  <c r="J977" i="35"/>
  <c r="J976" i="35"/>
  <c r="J975" i="35"/>
  <c r="J974" i="35"/>
  <c r="J973" i="35"/>
  <c r="J971" i="35"/>
  <c r="J970" i="35"/>
  <c r="J968" i="35"/>
  <c r="J967" i="35"/>
  <c r="J966" i="35"/>
  <c r="J965" i="35"/>
  <c r="J964" i="35"/>
  <c r="J963" i="35"/>
  <c r="J961" i="35"/>
  <c r="J960" i="35"/>
  <c r="J958" i="35"/>
  <c r="J956" i="35"/>
  <c r="J955" i="35"/>
  <c r="J953" i="35"/>
  <c r="J952" i="35"/>
  <c r="J951" i="35"/>
  <c r="J950" i="35"/>
  <c r="J949" i="35"/>
  <c r="J947" i="35"/>
  <c r="J946" i="35"/>
  <c r="J945" i="35"/>
  <c r="J944" i="35"/>
  <c r="J943" i="35"/>
  <c r="J939" i="35"/>
  <c r="J935" i="35"/>
  <c r="J934" i="35"/>
  <c r="J932" i="35"/>
  <c r="J930" i="35"/>
  <c r="J929" i="35"/>
  <c r="J928" i="35"/>
  <c r="J927" i="35"/>
  <c r="J926" i="35"/>
  <c r="J925" i="35"/>
  <c r="J923" i="35"/>
  <c r="J921" i="35"/>
  <c r="J920" i="35"/>
  <c r="J918" i="35"/>
  <c r="J917" i="35"/>
  <c r="J916" i="35"/>
  <c r="J915" i="35"/>
  <c r="J914" i="35"/>
  <c r="J912" i="35"/>
  <c r="J910" i="35"/>
  <c r="J909" i="35"/>
  <c r="J908" i="35"/>
  <c r="J907" i="35"/>
  <c r="J906" i="35"/>
  <c r="J903" i="35"/>
  <c r="J901" i="35"/>
  <c r="J900" i="35"/>
  <c r="J899" i="35"/>
  <c r="J898" i="35"/>
  <c r="J897" i="35"/>
  <c r="J896" i="35"/>
  <c r="J895" i="35"/>
  <c r="J893" i="35"/>
  <c r="J891" i="35"/>
  <c r="J890" i="35"/>
  <c r="J889" i="35"/>
  <c r="J887" i="35"/>
  <c r="J886" i="35"/>
  <c r="J885" i="35"/>
  <c r="J884" i="35"/>
  <c r="J883" i="35"/>
  <c r="J882" i="35"/>
  <c r="J881" i="35"/>
  <c r="J880" i="35"/>
  <c r="J879" i="35"/>
  <c r="J878" i="35"/>
  <c r="J877" i="35"/>
  <c r="J874" i="35"/>
  <c r="J873" i="35"/>
  <c r="J870" i="35"/>
  <c r="J869" i="35"/>
  <c r="J867" i="35"/>
  <c r="J864" i="35"/>
  <c r="J863" i="35"/>
  <c r="J856" i="35"/>
  <c r="J855" i="35"/>
  <c r="J853" i="35"/>
  <c r="J852" i="35"/>
  <c r="J851" i="35"/>
  <c r="J850" i="35"/>
  <c r="J848" i="35"/>
  <c r="J847" i="35"/>
  <c r="J846" i="35"/>
  <c r="J845" i="35"/>
  <c r="J844" i="35"/>
  <c r="J842" i="35"/>
  <c r="J841" i="35"/>
  <c r="J840" i="35"/>
  <c r="J839" i="35"/>
  <c r="J838" i="35"/>
  <c r="J837" i="35"/>
  <c r="J835" i="35"/>
  <c r="J834" i="35"/>
  <c r="J833" i="35"/>
  <c r="J831" i="35"/>
  <c r="J829" i="35"/>
  <c r="J828" i="35"/>
  <c r="J827" i="35"/>
  <c r="J826" i="35"/>
  <c r="J825" i="35"/>
  <c r="J824" i="35"/>
  <c r="J823" i="35"/>
  <c r="J822" i="35"/>
  <c r="J821" i="35"/>
  <c r="J819" i="35"/>
  <c r="J818" i="35"/>
  <c r="J816" i="35"/>
  <c r="J815" i="35"/>
  <c r="J814" i="35"/>
  <c r="J813" i="35"/>
  <c r="J812" i="35"/>
  <c r="J809" i="35"/>
  <c r="J808" i="35"/>
  <c r="J807" i="35"/>
  <c r="J806" i="35"/>
  <c r="J803" i="35"/>
  <c r="J801" i="35"/>
  <c r="J800" i="35"/>
  <c r="J799" i="35"/>
  <c r="J798" i="35"/>
  <c r="J797" i="35"/>
  <c r="J796" i="35"/>
  <c r="J793" i="35"/>
  <c r="J792" i="35"/>
  <c r="J791" i="35"/>
  <c r="J788" i="35"/>
  <c r="J787" i="35"/>
  <c r="J785" i="35"/>
  <c r="J784" i="35"/>
  <c r="J783" i="35"/>
  <c r="J781" i="35"/>
  <c r="J778" i="35"/>
  <c r="J777" i="35"/>
  <c r="J776" i="35"/>
  <c r="J774" i="35"/>
  <c r="J772" i="35"/>
  <c r="J771" i="35"/>
  <c r="J770" i="35"/>
  <c r="J769" i="35"/>
  <c r="J768" i="35"/>
  <c r="J767" i="35"/>
  <c r="J766" i="35"/>
  <c r="J764" i="35"/>
  <c r="J762" i="35"/>
  <c r="J757" i="35"/>
  <c r="J755" i="35"/>
  <c r="J754" i="35"/>
  <c r="J753" i="35"/>
  <c r="J750" i="35"/>
  <c r="J748" i="35"/>
  <c r="J746" i="35"/>
  <c r="J743" i="35"/>
  <c r="J742" i="35"/>
  <c r="J740" i="35"/>
  <c r="J738" i="35"/>
  <c r="J737" i="35"/>
  <c r="J736" i="35"/>
  <c r="J735" i="35"/>
  <c r="J734" i="35"/>
  <c r="J732" i="35"/>
  <c r="J731" i="35"/>
  <c r="J730" i="35"/>
  <c r="J729" i="35"/>
  <c r="J727" i="35"/>
  <c r="J725" i="35"/>
  <c r="J724" i="35"/>
  <c r="J723" i="35"/>
  <c r="J722" i="35"/>
  <c r="J721" i="35"/>
  <c r="J718" i="35"/>
  <c r="J715" i="35"/>
  <c r="J714" i="35"/>
  <c r="J711" i="35"/>
  <c r="J710" i="35"/>
  <c r="J709" i="35"/>
  <c r="J707" i="35"/>
  <c r="J706" i="35"/>
  <c r="J704" i="35"/>
  <c r="J703" i="35"/>
  <c r="J702" i="35"/>
  <c r="J698" i="35"/>
  <c r="J697" i="35"/>
  <c r="J695" i="35"/>
  <c r="J694" i="35"/>
  <c r="J693" i="35"/>
  <c r="J691" i="35"/>
  <c r="J690" i="35"/>
  <c r="J687" i="35"/>
  <c r="J686" i="35"/>
  <c r="J685" i="35"/>
  <c r="J681" i="35"/>
  <c r="J680" i="35"/>
  <c r="J679" i="35"/>
  <c r="J678" i="35"/>
  <c r="J677" i="35"/>
  <c r="J675" i="35"/>
  <c r="J674" i="35"/>
  <c r="J673" i="35"/>
  <c r="J672" i="35"/>
  <c r="J671" i="35"/>
  <c r="J670" i="35"/>
  <c r="J669" i="35"/>
  <c r="J667" i="35"/>
  <c r="J666" i="35"/>
  <c r="J665" i="35"/>
  <c r="J663" i="35"/>
  <c r="J662" i="35"/>
  <c r="J661" i="35"/>
  <c r="J659" i="35"/>
  <c r="J658" i="35"/>
  <c r="J657" i="35"/>
  <c r="J656" i="35"/>
  <c r="J655" i="35"/>
  <c r="J653" i="35"/>
  <c r="J652" i="35"/>
  <c r="J651" i="35"/>
  <c r="J649" i="35"/>
  <c r="J643" i="35"/>
  <c r="J642" i="35"/>
  <c r="J637" i="35"/>
  <c r="J635" i="35"/>
  <c r="J631" i="35"/>
  <c r="J630" i="35"/>
  <c r="J628" i="35"/>
  <c r="J627" i="35"/>
  <c r="J625" i="35"/>
  <c r="J624" i="35"/>
  <c r="J623" i="35"/>
  <c r="J622" i="35"/>
  <c r="J621" i="35"/>
  <c r="J620" i="35"/>
  <c r="J618" i="35"/>
  <c r="J617" i="35"/>
  <c r="J615" i="35"/>
  <c r="J614" i="35"/>
  <c r="J613" i="35"/>
  <c r="J611" i="35"/>
  <c r="J610" i="35"/>
  <c r="J609" i="35"/>
  <c r="J607" i="35"/>
  <c r="J606" i="35"/>
  <c r="J605" i="35"/>
  <c r="J604" i="35"/>
  <c r="J603" i="35"/>
  <c r="J601" i="35"/>
  <c r="J600" i="35"/>
  <c r="J597" i="35"/>
  <c r="J596" i="35"/>
  <c r="J594" i="35"/>
  <c r="J593" i="35"/>
  <c r="J592" i="35"/>
  <c r="J590" i="35"/>
  <c r="J589" i="35"/>
  <c r="J588" i="35"/>
  <c r="J586" i="35"/>
  <c r="J585" i="35"/>
  <c r="J583" i="35"/>
  <c r="J581" i="35"/>
  <c r="J580" i="35"/>
  <c r="J578" i="35"/>
  <c r="J577" i="35"/>
  <c r="J575" i="35"/>
  <c r="J573" i="35"/>
  <c r="J572" i="35"/>
  <c r="J571" i="35"/>
  <c r="J568" i="35"/>
  <c r="J567" i="35"/>
  <c r="J566" i="35"/>
  <c r="J565" i="35"/>
  <c r="J564" i="35"/>
  <c r="J561" i="35"/>
  <c r="J558" i="35"/>
  <c r="J557" i="35"/>
  <c r="J556" i="35"/>
  <c r="J555" i="35"/>
  <c r="J554" i="35"/>
  <c r="J552" i="35"/>
  <c r="J551" i="35"/>
  <c r="J550" i="35"/>
  <c r="J546" i="35"/>
  <c r="J538" i="35"/>
  <c r="J535" i="35"/>
  <c r="J533" i="35"/>
  <c r="J532" i="35"/>
  <c r="J530" i="35"/>
  <c r="J529" i="35"/>
  <c r="J528" i="35"/>
  <c r="J527" i="35"/>
  <c r="J526" i="35"/>
  <c r="J525" i="35"/>
  <c r="J524" i="35"/>
  <c r="J523" i="35"/>
  <c r="J522" i="35"/>
  <c r="J521" i="35"/>
  <c r="J520" i="35"/>
  <c r="J518" i="35"/>
  <c r="J517" i="35"/>
  <c r="J516" i="35"/>
  <c r="J515" i="35"/>
  <c r="J514" i="35"/>
  <c r="J512" i="35"/>
  <c r="J511" i="35"/>
  <c r="J509" i="35"/>
  <c r="J508" i="35"/>
  <c r="J507" i="35"/>
  <c r="J506" i="35"/>
  <c r="J505" i="35"/>
  <c r="J503" i="35"/>
  <c r="J502" i="35"/>
  <c r="J501" i="35"/>
  <c r="J500" i="35"/>
  <c r="J498" i="35"/>
  <c r="J497" i="35"/>
  <c r="J494" i="35"/>
  <c r="J492" i="35"/>
  <c r="J491" i="35"/>
  <c r="J490" i="35"/>
  <c r="J489" i="35"/>
  <c r="J488" i="35"/>
  <c r="J486" i="35"/>
  <c r="J484" i="35"/>
  <c r="J483" i="35"/>
  <c r="J482" i="35"/>
  <c r="J479" i="35"/>
  <c r="J476" i="35"/>
  <c r="J475" i="35"/>
  <c r="J474" i="35"/>
  <c r="J472" i="35"/>
  <c r="J471" i="35"/>
  <c r="J470" i="35"/>
  <c r="J469" i="35"/>
  <c r="J468" i="35"/>
  <c r="J466" i="35"/>
  <c r="J465" i="35"/>
  <c r="J462" i="35"/>
  <c r="J461" i="35"/>
  <c r="J460" i="35"/>
  <c r="J459" i="35"/>
  <c r="J457" i="35"/>
  <c r="J456" i="35"/>
  <c r="J455" i="35"/>
  <c r="J454" i="35"/>
  <c r="J451" i="35"/>
  <c r="J449" i="35"/>
  <c r="J447" i="35"/>
  <c r="J446" i="35"/>
  <c r="J445" i="35"/>
  <c r="J444" i="35"/>
  <c r="J443" i="35"/>
  <c r="J442" i="35"/>
  <c r="J441" i="35"/>
  <c r="J439" i="35"/>
  <c r="J437" i="35"/>
  <c r="J435" i="35"/>
  <c r="J434" i="35"/>
  <c r="J432" i="35"/>
  <c r="J431" i="35"/>
  <c r="J430" i="35"/>
  <c r="J426" i="35"/>
  <c r="J425" i="35"/>
  <c r="J424" i="35"/>
  <c r="J423" i="35"/>
  <c r="J420" i="35"/>
  <c r="J418" i="35"/>
  <c r="J416" i="35"/>
  <c r="J415" i="35"/>
  <c r="J414" i="35"/>
  <c r="J412" i="35"/>
  <c r="J410" i="35"/>
  <c r="J409" i="35"/>
  <c r="J407" i="35"/>
  <c r="J406" i="35"/>
  <c r="J403" i="35"/>
  <c r="J402" i="35"/>
  <c r="J400" i="35"/>
  <c r="J399" i="35"/>
  <c r="J398" i="35"/>
  <c r="J397" i="35"/>
  <c r="J396" i="35"/>
  <c r="J395" i="35"/>
  <c r="J394" i="35"/>
  <c r="J393" i="35"/>
  <c r="J392" i="35"/>
  <c r="J391" i="35"/>
  <c r="J389" i="35"/>
  <c r="J387" i="35"/>
  <c r="J386" i="35"/>
  <c r="J385" i="35"/>
  <c r="J383" i="35"/>
  <c r="J379" i="35"/>
  <c r="J378" i="35"/>
  <c r="J377" i="35"/>
  <c r="J376" i="35"/>
  <c r="J375" i="35"/>
  <c r="J374" i="35"/>
  <c r="J373" i="35"/>
  <c r="J372" i="35"/>
  <c r="J371" i="35"/>
  <c r="J369" i="35"/>
  <c r="J368" i="35"/>
  <c r="J367" i="35"/>
  <c r="J365" i="35"/>
  <c r="J364" i="35"/>
  <c r="J363" i="35"/>
  <c r="J362" i="35"/>
  <c r="J361" i="35"/>
  <c r="J360" i="35"/>
  <c r="J359" i="35"/>
  <c r="J357" i="35"/>
  <c r="J355" i="35"/>
  <c r="J353" i="35"/>
  <c r="J352" i="35"/>
  <c r="J350" i="35"/>
  <c r="J349" i="35"/>
  <c r="J346" i="35"/>
  <c r="J342" i="35"/>
  <c r="J341" i="35"/>
  <c r="J340" i="35"/>
  <c r="J339" i="35"/>
  <c r="J338" i="35"/>
  <c r="J337" i="35"/>
  <c r="J336" i="35"/>
  <c r="J335" i="35"/>
  <c r="J334" i="35"/>
  <c r="J333" i="35"/>
  <c r="J332" i="35"/>
  <c r="J331" i="35"/>
  <c r="J330" i="35"/>
  <c r="J329" i="35"/>
  <c r="J328" i="35"/>
  <c r="J327" i="35"/>
  <c r="J326" i="35"/>
  <c r="J324" i="35"/>
  <c r="J323" i="35"/>
  <c r="J322" i="35"/>
  <c r="J321" i="35"/>
  <c r="J320" i="35"/>
  <c r="J318" i="35"/>
  <c r="J316" i="35"/>
  <c r="J314" i="35"/>
  <c r="J311" i="35"/>
  <c r="J310" i="35"/>
  <c r="J309" i="35"/>
  <c r="J306" i="35"/>
  <c r="J305" i="35"/>
  <c r="J304" i="35"/>
  <c r="J303" i="35"/>
  <c r="J302" i="35"/>
  <c r="J301" i="35"/>
  <c r="J300" i="35"/>
  <c r="J298" i="35"/>
  <c r="J297" i="35"/>
  <c r="J295" i="35"/>
  <c r="J294" i="35"/>
  <c r="J293" i="35"/>
  <c r="J292" i="35"/>
  <c r="J291" i="35"/>
  <c r="J290" i="35"/>
  <c r="J289" i="35"/>
  <c r="J287" i="35"/>
  <c r="J286" i="35"/>
  <c r="J285" i="35"/>
  <c r="J284" i="35"/>
  <c r="J283" i="35"/>
  <c r="J282" i="35"/>
  <c r="J281" i="35"/>
  <c r="J280" i="35"/>
  <c r="J279" i="35"/>
  <c r="J277" i="35"/>
  <c r="J276" i="35"/>
  <c r="J275" i="35"/>
  <c r="J274" i="35"/>
  <c r="J273" i="35"/>
  <c r="J272" i="35"/>
  <c r="J271" i="35"/>
  <c r="J270" i="35"/>
  <c r="J268" i="35"/>
  <c r="J267" i="35"/>
  <c r="J266" i="35"/>
  <c r="J265" i="35"/>
  <c r="J264" i="35"/>
  <c r="J263" i="35"/>
  <c r="J262" i="35"/>
  <c r="J261" i="35"/>
  <c r="J259" i="35"/>
  <c r="J258" i="35"/>
  <c r="J257" i="35"/>
  <c r="J256" i="35"/>
  <c r="J255" i="35"/>
  <c r="J253" i="35"/>
  <c r="J252" i="35"/>
  <c r="J251" i="35"/>
  <c r="J250" i="35"/>
  <c r="J249" i="35"/>
  <c r="J248" i="35"/>
  <c r="J246" i="35"/>
  <c r="J243" i="35"/>
  <c r="J242" i="35"/>
  <c r="J239" i="35"/>
  <c r="J238" i="35"/>
  <c r="J235" i="35"/>
  <c r="J232" i="35"/>
  <c r="J231" i="35"/>
  <c r="J229" i="35"/>
  <c r="J228" i="35"/>
  <c r="J226" i="35"/>
  <c r="J225" i="35"/>
  <c r="J224" i="35"/>
  <c r="J223" i="35"/>
  <c r="J222" i="35"/>
  <c r="J221" i="35"/>
  <c r="J220" i="35"/>
  <c r="J219" i="35"/>
  <c r="J217" i="35"/>
  <c r="J216" i="35"/>
  <c r="J214" i="35"/>
  <c r="J213" i="35"/>
  <c r="J212" i="35"/>
  <c r="J211" i="35"/>
  <c r="J210" i="35"/>
  <c r="J209" i="35"/>
  <c r="J207" i="35"/>
  <c r="J206" i="35"/>
  <c r="J204" i="35"/>
  <c r="J203" i="35"/>
  <c r="J202" i="35"/>
  <c r="J200" i="35"/>
  <c r="J198" i="35"/>
  <c r="J197" i="35"/>
  <c r="J196" i="35"/>
  <c r="J193" i="35"/>
  <c r="J186" i="35"/>
  <c r="J184" i="35"/>
  <c r="J183" i="35"/>
  <c r="J182" i="35"/>
  <c r="J181" i="35"/>
  <c r="J180" i="35"/>
  <c r="J178" i="35"/>
  <c r="J177" i="35"/>
  <c r="J176" i="35"/>
  <c r="J175" i="35"/>
  <c r="J174" i="35"/>
  <c r="J172" i="35"/>
  <c r="J171" i="35"/>
  <c r="J170" i="35"/>
  <c r="J168" i="35"/>
  <c r="J167" i="35"/>
  <c r="J166" i="35"/>
  <c r="J165" i="35"/>
  <c r="J164" i="35"/>
  <c r="J163" i="35"/>
  <c r="J162" i="35"/>
  <c r="J160" i="35"/>
  <c r="J159" i="35"/>
  <c r="J158" i="35"/>
  <c r="J157" i="35"/>
  <c r="J156" i="35"/>
  <c r="J155" i="35"/>
  <c r="J154" i="35"/>
  <c r="J153" i="35"/>
  <c r="J151" i="35"/>
  <c r="J150" i="35"/>
  <c r="J149" i="35"/>
  <c r="J148" i="35"/>
  <c r="J147" i="35"/>
  <c r="J145" i="35"/>
  <c r="J144" i="35"/>
  <c r="J142" i="35"/>
  <c r="J141" i="35"/>
  <c r="J140" i="35"/>
  <c r="J138" i="35"/>
  <c r="J137" i="35"/>
  <c r="J136" i="35"/>
  <c r="J135" i="35"/>
  <c r="J134" i="35"/>
  <c r="J133" i="35"/>
  <c r="J131" i="35"/>
  <c r="J129" i="35"/>
  <c r="J127" i="35"/>
  <c r="J126" i="35"/>
  <c r="J125" i="35"/>
  <c r="J123" i="35"/>
  <c r="J122" i="35"/>
  <c r="J121" i="35"/>
  <c r="J119" i="35"/>
  <c r="J118" i="35"/>
  <c r="J117" i="35"/>
  <c r="J116" i="35"/>
  <c r="J115" i="35"/>
  <c r="J114" i="35"/>
  <c r="J111" i="35"/>
  <c r="J106" i="35"/>
  <c r="J104" i="35"/>
  <c r="J103" i="35"/>
  <c r="J101" i="35"/>
  <c r="J100" i="35"/>
  <c r="J99" i="35"/>
  <c r="J98" i="35"/>
  <c r="J97" i="35"/>
  <c r="J96" i="35"/>
  <c r="J95" i="35"/>
  <c r="J94" i="35"/>
  <c r="J93" i="35"/>
  <c r="J90" i="35"/>
  <c r="J89" i="35"/>
  <c r="J87" i="35"/>
  <c r="J85" i="35"/>
  <c r="J84" i="35"/>
  <c r="J83" i="35"/>
  <c r="J81" i="35"/>
  <c r="J80" i="35"/>
  <c r="J78" i="35"/>
  <c r="J77" i="35"/>
  <c r="J76" i="35"/>
  <c r="J75" i="35"/>
  <c r="J74" i="35"/>
  <c r="J73" i="35"/>
  <c r="J72" i="35"/>
  <c r="J71" i="35"/>
  <c r="J70" i="35"/>
  <c r="J68" i="35"/>
  <c r="J67" i="35"/>
  <c r="J66" i="35"/>
  <c r="J65" i="35"/>
  <c r="J64" i="35"/>
  <c r="J62" i="35"/>
  <c r="J61" i="35"/>
  <c r="J60" i="35"/>
  <c r="J59" i="35"/>
  <c r="J58" i="35"/>
  <c r="J57" i="35"/>
  <c r="J56" i="35"/>
  <c r="J54" i="35"/>
  <c r="J53" i="35"/>
  <c r="J52" i="35"/>
  <c r="J51" i="35"/>
  <c r="J47" i="35"/>
  <c r="J46" i="35"/>
  <c r="J44" i="35"/>
  <c r="J43" i="35"/>
  <c r="J42" i="35"/>
  <c r="J41" i="35"/>
  <c r="J40" i="35"/>
  <c r="J39" i="35"/>
  <c r="J38" i="35"/>
  <c r="J37" i="35"/>
  <c r="J36" i="35"/>
  <c r="J35" i="35"/>
  <c r="J34" i="35"/>
  <c r="J33" i="35"/>
  <c r="J32" i="35"/>
  <c r="J31" i="35"/>
  <c r="J30" i="35"/>
  <c r="J29" i="35"/>
  <c r="J28" i="35"/>
  <c r="J27" i="35"/>
  <c r="J26" i="35"/>
  <c r="J25" i="35"/>
  <c r="J24" i="35"/>
  <c r="J23" i="35"/>
  <c r="J22" i="35"/>
  <c r="J20" i="35"/>
  <c r="J18" i="35"/>
  <c r="J17" i="35"/>
  <c r="J16" i="35"/>
  <c r="J15" i="35"/>
  <c r="J14" i="35"/>
  <c r="J12" i="35"/>
  <c r="J11" i="35"/>
  <c r="J10" i="35"/>
  <c r="J9" i="35"/>
  <c r="J7" i="35"/>
  <c r="J17" i="2"/>
  <c r="C71" i="58"/>
  <c r="C41" i="58"/>
  <c r="C26" i="58"/>
  <c r="C6" i="58"/>
  <c r="C72" i="58"/>
  <c r="C42" i="58"/>
  <c r="C27" i="58"/>
  <c r="O8" i="58"/>
  <c r="C5" i="58"/>
  <c r="C45" i="16"/>
  <c r="C44" i="16"/>
  <c r="J1300" i="2"/>
  <c r="J1275" i="2"/>
  <c r="J1263" i="2"/>
  <c r="J1261" i="2"/>
  <c r="J1248" i="2"/>
  <c r="J1247" i="2"/>
  <c r="J1240" i="2"/>
  <c r="J1228" i="2"/>
  <c r="J1226" i="2"/>
  <c r="J1218" i="2"/>
  <c r="J1170" i="2"/>
  <c r="J941" i="2"/>
  <c r="J818" i="2"/>
  <c r="J801" i="2"/>
  <c r="J790" i="2"/>
  <c r="J782" i="2"/>
  <c r="J745" i="2"/>
  <c r="J672" i="2"/>
  <c r="J671" i="2"/>
  <c r="J559" i="2"/>
  <c r="J516" i="2"/>
  <c r="J486" i="2"/>
  <c r="J473" i="2"/>
  <c r="J334" i="2"/>
  <c r="J332" i="2"/>
  <c r="J293" i="2"/>
  <c r="J207" i="2"/>
  <c r="J183" i="2"/>
  <c r="J170" i="2"/>
  <c r="J93" i="2"/>
  <c r="J92" i="2"/>
  <c r="J79" i="2"/>
  <c r="J63" i="2"/>
  <c r="J13" i="2"/>
  <c r="J1327" i="2"/>
  <c r="J1326" i="2"/>
  <c r="J1325" i="2"/>
  <c r="J1324" i="2"/>
  <c r="J1323" i="2"/>
  <c r="J1322" i="2"/>
  <c r="J1321" i="2"/>
  <c r="J1319" i="2"/>
  <c r="J1318" i="2"/>
  <c r="J1313" i="2"/>
  <c r="J1310" i="2"/>
  <c r="J1309" i="2"/>
  <c r="J1307" i="2"/>
  <c r="J1306" i="2"/>
  <c r="J1305" i="2"/>
  <c r="J1303" i="2"/>
  <c r="J1301" i="2"/>
  <c r="J1296" i="2"/>
  <c r="J1295" i="2"/>
  <c r="J1294" i="2"/>
  <c r="J1293" i="2"/>
  <c r="J1291" i="2"/>
  <c r="J1290" i="2"/>
  <c r="J1283" i="2"/>
  <c r="J1278" i="2"/>
  <c r="J1274" i="2"/>
  <c r="J1273" i="2"/>
  <c r="J1256" i="2"/>
  <c r="J1254" i="2"/>
  <c r="J1253" i="2"/>
  <c r="J1252" i="2"/>
  <c r="J1249" i="2"/>
  <c r="J1245" i="2"/>
  <c r="J1244" i="2"/>
  <c r="J1237" i="2"/>
  <c r="J1236" i="2"/>
  <c r="J1235" i="2"/>
  <c r="J1234" i="2"/>
  <c r="J1229" i="2"/>
  <c r="J1223" i="2"/>
  <c r="J1222" i="2"/>
  <c r="J1221" i="2"/>
  <c r="J1216" i="2"/>
  <c r="J1214" i="2"/>
  <c r="J1212" i="2"/>
  <c r="J1209" i="2"/>
  <c r="J1208" i="2"/>
  <c r="J1205" i="2"/>
  <c r="J1203" i="2"/>
  <c r="J1198" i="2"/>
  <c r="J1197" i="2"/>
  <c r="J1196" i="2"/>
  <c r="J1195" i="2"/>
  <c r="J1194" i="2"/>
  <c r="J1191" i="2"/>
  <c r="J1188" i="2"/>
  <c r="J1185" i="2"/>
  <c r="J1184" i="2"/>
  <c r="J1176" i="2"/>
  <c r="J1175" i="2"/>
  <c r="J1174" i="2"/>
  <c r="J1168" i="2"/>
  <c r="J1159" i="2"/>
  <c r="J1155" i="2"/>
  <c r="J1154" i="2"/>
  <c r="J1152" i="2"/>
  <c r="J1149" i="2"/>
  <c r="J1145" i="2"/>
  <c r="J1141" i="2"/>
  <c r="J1137" i="2"/>
  <c r="J1134" i="2"/>
  <c r="J1130" i="2"/>
  <c r="J1125" i="2"/>
  <c r="J1122" i="2"/>
  <c r="J1120" i="2"/>
  <c r="J1118" i="2"/>
  <c r="J1111" i="2"/>
  <c r="J1108" i="2"/>
  <c r="J1106" i="2"/>
  <c r="J1098" i="2"/>
  <c r="J1094" i="2"/>
  <c r="J1093" i="2"/>
  <c r="J1085" i="2"/>
  <c r="J1080" i="2"/>
  <c r="J1072" i="2"/>
  <c r="J1070" i="2"/>
  <c r="J1069" i="2"/>
  <c r="J1061" i="2"/>
  <c r="J1060" i="2"/>
  <c r="J1058" i="2"/>
  <c r="J1057" i="2"/>
  <c r="J1055" i="2"/>
  <c r="J1053" i="2"/>
  <c r="J1051" i="2"/>
  <c r="J1049" i="2"/>
  <c r="J1046" i="2"/>
  <c r="J1045" i="2"/>
  <c r="J1041" i="2"/>
  <c r="J1039" i="2"/>
  <c r="J1036" i="2"/>
  <c r="J1034" i="2"/>
  <c r="J1022" i="2"/>
  <c r="J1019" i="2"/>
  <c r="J1011" i="2"/>
  <c r="J1008" i="2"/>
  <c r="J1006" i="2"/>
  <c r="J1003" i="2"/>
  <c r="J997" i="2"/>
  <c r="J991" i="2"/>
  <c r="J990" i="2"/>
  <c r="J989" i="2"/>
  <c r="J987" i="2"/>
  <c r="J986" i="2"/>
  <c r="J985" i="2"/>
  <c r="J981" i="2"/>
  <c r="J979" i="2"/>
  <c r="J972" i="2"/>
  <c r="J970" i="2"/>
  <c r="J967" i="2"/>
  <c r="J961" i="2"/>
  <c r="J959" i="2"/>
  <c r="J952" i="2"/>
  <c r="J951" i="2"/>
  <c r="J949" i="2"/>
  <c r="J939" i="2"/>
  <c r="J935" i="2"/>
  <c r="J922" i="2"/>
  <c r="J921" i="2"/>
  <c r="J918" i="2"/>
  <c r="J917" i="2"/>
  <c r="J914" i="2"/>
  <c r="J912" i="2"/>
  <c r="J911" i="2"/>
  <c r="J908" i="2"/>
  <c r="J907" i="2"/>
  <c r="J906" i="2"/>
  <c r="J905" i="2"/>
  <c r="J904" i="2"/>
  <c r="J903" i="2"/>
  <c r="J900" i="2"/>
  <c r="J895" i="2"/>
  <c r="J889" i="2"/>
  <c r="J882" i="2"/>
  <c r="J878" i="2"/>
  <c r="J876" i="2"/>
  <c r="J866" i="2"/>
  <c r="J862" i="2"/>
  <c r="J855" i="2"/>
  <c r="J854" i="2"/>
  <c r="J853" i="2"/>
  <c r="J848" i="2"/>
  <c r="J847" i="2"/>
  <c r="J846" i="2"/>
  <c r="J844" i="2"/>
  <c r="J843" i="2"/>
  <c r="J836" i="2"/>
  <c r="J835" i="2"/>
  <c r="J831" i="2"/>
  <c r="J830" i="2"/>
  <c r="J827" i="2"/>
  <c r="J822" i="2"/>
  <c r="J821" i="2"/>
  <c r="J819" i="2"/>
  <c r="J814" i="2"/>
  <c r="J812" i="2"/>
  <c r="J805" i="2"/>
  <c r="J803" i="2"/>
  <c r="J800" i="2"/>
  <c r="J799" i="2"/>
  <c r="J798" i="2"/>
  <c r="J797" i="2"/>
  <c r="J795" i="2"/>
  <c r="J789" i="2"/>
  <c r="J787" i="2"/>
  <c r="J785" i="2"/>
  <c r="J783" i="2"/>
  <c r="J779" i="2"/>
  <c r="J777" i="2"/>
  <c r="J771" i="2"/>
  <c r="J765" i="2"/>
  <c r="J763" i="2"/>
  <c r="J757" i="2"/>
  <c r="J756" i="2"/>
  <c r="J754" i="2"/>
  <c r="J753" i="2"/>
  <c r="J750" i="2"/>
  <c r="J749" i="2"/>
  <c r="J742" i="2"/>
  <c r="J738" i="2"/>
  <c r="J737" i="2"/>
  <c r="J736" i="2"/>
  <c r="J732" i="2"/>
  <c r="J728" i="2"/>
  <c r="J725" i="2"/>
  <c r="J724" i="2"/>
  <c r="J720" i="2"/>
  <c r="J719" i="2"/>
  <c r="J718" i="2"/>
  <c r="J712" i="2"/>
  <c r="J704" i="2"/>
  <c r="J700" i="2"/>
  <c r="J695" i="2"/>
  <c r="J689" i="2"/>
  <c r="J684" i="2"/>
  <c r="J682" i="2"/>
  <c r="J681" i="2"/>
  <c r="J680" i="2"/>
  <c r="J679" i="2"/>
  <c r="J678" i="2"/>
  <c r="J674" i="2"/>
  <c r="J673" i="2"/>
  <c r="J670" i="2"/>
  <c r="J669" i="2"/>
  <c r="J667" i="2"/>
  <c r="J665" i="2"/>
  <c r="J664" i="2"/>
  <c r="J663" i="2"/>
  <c r="J660" i="2"/>
  <c r="J657" i="2"/>
  <c r="J651" i="2"/>
  <c r="J648" i="2"/>
  <c r="J643" i="2"/>
  <c r="J639" i="2"/>
  <c r="J633" i="2"/>
  <c r="J630" i="2"/>
  <c r="J629" i="2"/>
  <c r="J626" i="2"/>
  <c r="J622" i="2"/>
  <c r="J618" i="2"/>
  <c r="J615" i="2"/>
  <c r="J613" i="2"/>
  <c r="J610" i="2"/>
  <c r="J607" i="2"/>
  <c r="J605" i="2"/>
  <c r="J601" i="2"/>
  <c r="J600" i="2"/>
  <c r="J592" i="2"/>
  <c r="J591" i="2"/>
  <c r="J590" i="2"/>
  <c r="J588" i="2"/>
  <c r="J587" i="2"/>
  <c r="J581" i="2"/>
  <c r="J577" i="2"/>
  <c r="J576" i="2"/>
  <c r="J575" i="2"/>
  <c r="J573" i="2"/>
  <c r="J572" i="2"/>
  <c r="J571" i="2"/>
  <c r="J570" i="2"/>
  <c r="J569" i="2"/>
  <c r="J568" i="2"/>
  <c r="J567" i="2"/>
  <c r="J565" i="2"/>
  <c r="J564" i="2"/>
  <c r="J562" i="2"/>
  <c r="J548" i="2"/>
  <c r="J547" i="2"/>
  <c r="J539" i="2"/>
  <c r="J538" i="2"/>
  <c r="J534" i="2"/>
  <c r="J528" i="2"/>
  <c r="J522" i="2"/>
  <c r="J519" i="2"/>
  <c r="J518" i="2"/>
  <c r="J510" i="2"/>
  <c r="J508" i="2"/>
  <c r="J504" i="2"/>
  <c r="J503" i="2"/>
  <c r="J501" i="2"/>
  <c r="J500" i="2"/>
  <c r="J496" i="2"/>
  <c r="J490" i="2"/>
  <c r="J487" i="2"/>
  <c r="J481" i="2"/>
  <c r="J476" i="2"/>
  <c r="J475" i="2"/>
  <c r="J471" i="2"/>
  <c r="J463" i="2"/>
  <c r="J461" i="2"/>
  <c r="J459" i="2"/>
  <c r="J456" i="2"/>
  <c r="J452" i="2"/>
  <c r="J451" i="2"/>
  <c r="J450" i="2"/>
  <c r="J449" i="2"/>
  <c r="J444" i="2"/>
  <c r="J443" i="2"/>
  <c r="J441" i="2"/>
  <c r="J439" i="2"/>
  <c r="J435" i="2"/>
  <c r="J433" i="2"/>
  <c r="J430" i="2"/>
  <c r="J427" i="2"/>
  <c r="J426" i="2"/>
  <c r="J423" i="2"/>
  <c r="J411" i="2"/>
  <c r="J409" i="2"/>
  <c r="J405" i="2"/>
  <c r="J403" i="2"/>
  <c r="J402" i="2"/>
  <c r="J401" i="2"/>
  <c r="J391" i="2"/>
  <c r="J386" i="2"/>
  <c r="J378" i="2"/>
  <c r="J376" i="2"/>
  <c r="J374" i="2"/>
  <c r="J373" i="2"/>
  <c r="J370" i="2"/>
  <c r="J366" i="2"/>
  <c r="J365" i="2"/>
  <c r="J363" i="2"/>
  <c r="J362" i="2"/>
  <c r="J361" i="2"/>
  <c r="J360" i="2"/>
  <c r="J342" i="2"/>
  <c r="J336" i="2"/>
  <c r="J330" i="2"/>
  <c r="J329" i="2"/>
  <c r="J325" i="2"/>
  <c r="J324" i="2"/>
  <c r="J315" i="2"/>
  <c r="J312" i="2"/>
  <c r="J303" i="2"/>
  <c r="J284" i="2"/>
  <c r="J275" i="2"/>
  <c r="J269" i="2"/>
  <c r="J261" i="2"/>
  <c r="J259" i="2"/>
  <c r="J258" i="2"/>
  <c r="J255" i="2"/>
  <c r="J254" i="2"/>
  <c r="J251" i="2"/>
  <c r="J250" i="2"/>
  <c r="J248" i="2"/>
  <c r="J247" i="2"/>
  <c r="J244" i="2"/>
  <c r="J241" i="2"/>
  <c r="J232" i="2"/>
  <c r="J229" i="2"/>
  <c r="J221" i="2"/>
  <c r="J217" i="2"/>
  <c r="J213" i="2"/>
  <c r="J211" i="2"/>
  <c r="J206" i="2"/>
  <c r="J204" i="2"/>
  <c r="J203" i="2"/>
  <c r="J202" i="2"/>
  <c r="J201" i="2"/>
  <c r="J200" i="2"/>
  <c r="J199" i="2"/>
  <c r="J198" i="2"/>
  <c r="J196" i="2"/>
  <c r="J190" i="2"/>
  <c r="J189" i="2"/>
  <c r="J179" i="2"/>
  <c r="J161" i="2"/>
  <c r="J155" i="2"/>
  <c r="J152" i="2"/>
  <c r="J151" i="2"/>
  <c r="J147" i="2"/>
  <c r="J137" i="2"/>
  <c r="J135" i="2"/>
  <c r="J133" i="2"/>
  <c r="J129" i="2"/>
  <c r="J125" i="2"/>
  <c r="J118" i="2"/>
  <c r="J117" i="2"/>
  <c r="J115" i="2"/>
  <c r="J114" i="2"/>
  <c r="J113" i="2"/>
  <c r="J112" i="2"/>
  <c r="J111" i="2"/>
  <c r="J110" i="2"/>
  <c r="J107" i="2"/>
  <c r="J104" i="2"/>
  <c r="J89" i="2"/>
  <c r="J87" i="2"/>
  <c r="J86" i="2"/>
  <c r="J82" i="2"/>
  <c r="J69" i="2"/>
  <c r="J55" i="2"/>
  <c r="J50" i="2"/>
  <c r="J49" i="2"/>
  <c r="J48" i="2"/>
  <c r="J47" i="2"/>
  <c r="J45" i="2"/>
  <c r="J8" i="2"/>
  <c r="J6" i="2"/>
  <c r="J5" i="2"/>
  <c r="J1328" i="2"/>
  <c r="J1320" i="2"/>
  <c r="J1317" i="2"/>
  <c r="J1316" i="2"/>
  <c r="J1315" i="2"/>
  <c r="J1314" i="2"/>
  <c r="J1312" i="2"/>
  <c r="J1311" i="2"/>
  <c r="J1308" i="2"/>
  <c r="J1304" i="2"/>
  <c r="J1302" i="2"/>
  <c r="J1299" i="2"/>
  <c r="J1298" i="2"/>
  <c r="J1297" i="2"/>
  <c r="J1292" i="2"/>
  <c r="J1289" i="2"/>
  <c r="J1288" i="2"/>
  <c r="J1287" i="2"/>
  <c r="J1286" i="2"/>
  <c r="J1285" i="2"/>
  <c r="J1284" i="2"/>
  <c r="J1282" i="2"/>
  <c r="J1281" i="2"/>
  <c r="J1280" i="2"/>
  <c r="J1279" i="2"/>
  <c r="J1277" i="2"/>
  <c r="J1276" i="2"/>
  <c r="J1272" i="2"/>
  <c r="J1271" i="2"/>
  <c r="J1270" i="2"/>
  <c r="J1269" i="2"/>
  <c r="J1268" i="2"/>
  <c r="J1267" i="2"/>
  <c r="J1266" i="2"/>
  <c r="J1265" i="2"/>
  <c r="J1264" i="2"/>
  <c r="J1262" i="2"/>
  <c r="J1260" i="2"/>
  <c r="J1259" i="2"/>
  <c r="J1258" i="2"/>
  <c r="J1257" i="2"/>
  <c r="J1255" i="2"/>
  <c r="J1251" i="2"/>
  <c r="J1250" i="2"/>
  <c r="J1246" i="2"/>
  <c r="J1243" i="2"/>
  <c r="J1242" i="2"/>
  <c r="J1241" i="2"/>
  <c r="J1239" i="2"/>
  <c r="J1238" i="2"/>
  <c r="J1233" i="2"/>
  <c r="J1232" i="2"/>
  <c r="J1231" i="2"/>
  <c r="J1230" i="2"/>
  <c r="J1227" i="2"/>
  <c r="J1225" i="2"/>
  <c r="J1224" i="2"/>
  <c r="J1220" i="2"/>
  <c r="J1219" i="2"/>
  <c r="J1217" i="2"/>
  <c r="J1215" i="2"/>
  <c r="J1213" i="2"/>
  <c r="J1211" i="2"/>
  <c r="J1210" i="2"/>
  <c r="J1207" i="2"/>
  <c r="J1206" i="2"/>
  <c r="J1204" i="2"/>
  <c r="J1202" i="2"/>
  <c r="J1201" i="2"/>
  <c r="J1200" i="2"/>
  <c r="J1199" i="2"/>
  <c r="J1193" i="2"/>
  <c r="J1192" i="2"/>
  <c r="J1190" i="2"/>
  <c r="J1189" i="2"/>
  <c r="J1187" i="2"/>
  <c r="J1186" i="2"/>
  <c r="J1183" i="2"/>
  <c r="J1182" i="2"/>
  <c r="J1181" i="2"/>
  <c r="J1180" i="2"/>
  <c r="J1179" i="2"/>
  <c r="J1178" i="2"/>
  <c r="J1177" i="2"/>
  <c r="J1173" i="2"/>
  <c r="J1172" i="2"/>
  <c r="J1171" i="2"/>
  <c r="J1169" i="2"/>
  <c r="J1167" i="2"/>
  <c r="J1166" i="2"/>
  <c r="J1165" i="2"/>
  <c r="J1164" i="2"/>
  <c r="J1163" i="2"/>
  <c r="J1162" i="2"/>
  <c r="J1161" i="2"/>
  <c r="J1160" i="2"/>
  <c r="J1158" i="2"/>
  <c r="J1157" i="2"/>
  <c r="J1156" i="2"/>
  <c r="J1153" i="2"/>
  <c r="J1151" i="2"/>
  <c r="J1150" i="2"/>
  <c r="J1148" i="2"/>
  <c r="J1147" i="2"/>
  <c r="J1146" i="2"/>
  <c r="J1144" i="2"/>
  <c r="J1143" i="2"/>
  <c r="J1142" i="2"/>
  <c r="J1140" i="2"/>
  <c r="J1139" i="2"/>
  <c r="J1138" i="2"/>
  <c r="J1136" i="2"/>
  <c r="J1135" i="2"/>
  <c r="J1133" i="2"/>
  <c r="J1132" i="2"/>
  <c r="J1131" i="2"/>
  <c r="J1129" i="2"/>
  <c r="J1128" i="2"/>
  <c r="J1127" i="2"/>
  <c r="J1126" i="2"/>
  <c r="J1124" i="2"/>
  <c r="J1123" i="2"/>
  <c r="J1121" i="2"/>
  <c r="J1119" i="2"/>
  <c r="J1117" i="2"/>
  <c r="J1116" i="2"/>
  <c r="J1115" i="2"/>
  <c r="J1114" i="2"/>
  <c r="J1113" i="2"/>
  <c r="J1112" i="2"/>
  <c r="J1110" i="2"/>
  <c r="J1109" i="2"/>
  <c r="J1107" i="2"/>
  <c r="J1105" i="2"/>
  <c r="J1104" i="2"/>
  <c r="J1103" i="2"/>
  <c r="J1102" i="2"/>
  <c r="J1101" i="2"/>
  <c r="J1100" i="2"/>
  <c r="J1099" i="2"/>
  <c r="J1097" i="2"/>
  <c r="J1096" i="2"/>
  <c r="J1095" i="2"/>
  <c r="J1092" i="2"/>
  <c r="J1091" i="2"/>
  <c r="J1090" i="2"/>
  <c r="J1089" i="2"/>
  <c r="J1088" i="2"/>
  <c r="J1087" i="2"/>
  <c r="J1086" i="2"/>
  <c r="J1084" i="2"/>
  <c r="J1083" i="2"/>
  <c r="J1082" i="2"/>
  <c r="J1081" i="2"/>
  <c r="J1079" i="2"/>
  <c r="J1078" i="2"/>
  <c r="J1077" i="2"/>
  <c r="J1076" i="2"/>
  <c r="J1075" i="2"/>
  <c r="J1074" i="2"/>
  <c r="J1073" i="2"/>
  <c r="J1071" i="2"/>
  <c r="J1068" i="2"/>
  <c r="J1067" i="2"/>
  <c r="J1066" i="2"/>
  <c r="J1065" i="2"/>
  <c r="J1064" i="2"/>
  <c r="J1063" i="2"/>
  <c r="J1062" i="2"/>
  <c r="J1059" i="2"/>
  <c r="J1056" i="2"/>
  <c r="J1054" i="2"/>
  <c r="J1052" i="2"/>
  <c r="J1050" i="2"/>
  <c r="J1048" i="2"/>
  <c r="J1047" i="2"/>
  <c r="J1044" i="2"/>
  <c r="J1043" i="2"/>
  <c r="J1042" i="2"/>
  <c r="J1040" i="2"/>
  <c r="J1038" i="2"/>
  <c r="J1037" i="2"/>
  <c r="J1035" i="2"/>
  <c r="J1033" i="2"/>
  <c r="J1032" i="2"/>
  <c r="J1031" i="2"/>
  <c r="J1030" i="2"/>
  <c r="J1029" i="2"/>
  <c r="J1028" i="2"/>
  <c r="J1027" i="2"/>
  <c r="J1026" i="2"/>
  <c r="J1025" i="2"/>
  <c r="J1024" i="2"/>
  <c r="J1023" i="2"/>
  <c r="J1021" i="2"/>
  <c r="J1020" i="2"/>
  <c r="J1018" i="2"/>
  <c r="J1017" i="2"/>
  <c r="J1016" i="2"/>
  <c r="J1015" i="2"/>
  <c r="J1014" i="2"/>
  <c r="J1013" i="2"/>
  <c r="J1012" i="2"/>
  <c r="J1010" i="2"/>
  <c r="J1009" i="2"/>
  <c r="J1007" i="2"/>
  <c r="J1005" i="2"/>
  <c r="J1004" i="2"/>
  <c r="J1002" i="2"/>
  <c r="J1001" i="2"/>
  <c r="J1000" i="2"/>
  <c r="J999" i="2"/>
  <c r="J998" i="2"/>
  <c r="J996" i="2"/>
  <c r="J995" i="2"/>
  <c r="J994" i="2"/>
  <c r="J993" i="2"/>
  <c r="J992" i="2"/>
  <c r="J988" i="2"/>
  <c r="J984" i="2"/>
  <c r="J983" i="2"/>
  <c r="J982" i="2"/>
  <c r="J980" i="2"/>
  <c r="J978" i="2"/>
  <c r="J977" i="2"/>
  <c r="J976" i="2"/>
  <c r="J975" i="2"/>
  <c r="J974" i="2"/>
  <c r="J973" i="2"/>
  <c r="J971" i="2"/>
  <c r="J969" i="2"/>
  <c r="J968" i="2"/>
  <c r="J966" i="2"/>
  <c r="J965" i="2"/>
  <c r="J964" i="2"/>
  <c r="J963" i="2"/>
  <c r="J962" i="2"/>
  <c r="J960" i="2"/>
  <c r="J958" i="2"/>
  <c r="J957" i="2"/>
  <c r="J956" i="2"/>
  <c r="J955" i="2"/>
  <c r="J954" i="2"/>
  <c r="J953" i="2"/>
  <c r="J950" i="2"/>
  <c r="J948" i="2"/>
  <c r="J947" i="2"/>
  <c r="J946" i="2"/>
  <c r="J945" i="2"/>
  <c r="J944" i="2"/>
  <c r="J943" i="2"/>
  <c r="J942" i="2"/>
  <c r="J940" i="2"/>
  <c r="J938" i="2"/>
  <c r="J937" i="2"/>
  <c r="J936" i="2"/>
  <c r="J934" i="2"/>
  <c r="J933" i="2"/>
  <c r="J932" i="2"/>
  <c r="J931" i="2"/>
  <c r="J930" i="2"/>
  <c r="J929" i="2"/>
  <c r="J928" i="2"/>
  <c r="J927" i="2"/>
  <c r="J926" i="2"/>
  <c r="J925" i="2"/>
  <c r="J924" i="2"/>
  <c r="J923" i="2"/>
  <c r="J920" i="2"/>
  <c r="J919" i="2"/>
  <c r="J916" i="2"/>
  <c r="J915" i="2"/>
  <c r="J913" i="2"/>
  <c r="J910" i="2"/>
  <c r="J909" i="2"/>
  <c r="J902" i="2"/>
  <c r="J901" i="2"/>
  <c r="J899" i="2"/>
  <c r="J898" i="2"/>
  <c r="J897" i="2"/>
  <c r="J896" i="2"/>
  <c r="J894" i="2"/>
  <c r="J893" i="2"/>
  <c r="J892" i="2"/>
  <c r="J891" i="2"/>
  <c r="J890" i="2"/>
  <c r="J888" i="2"/>
  <c r="J887" i="2"/>
  <c r="J886" i="2"/>
  <c r="J885" i="2"/>
  <c r="J884" i="2"/>
  <c r="J883" i="2"/>
  <c r="J881" i="2"/>
  <c r="J880" i="2"/>
  <c r="J879" i="2"/>
  <c r="J877" i="2"/>
  <c r="J875" i="2"/>
  <c r="J874" i="2"/>
  <c r="J873" i="2"/>
  <c r="J872" i="2"/>
  <c r="J871" i="2"/>
  <c r="J870" i="2"/>
  <c r="J869" i="2"/>
  <c r="J868" i="2"/>
  <c r="J867" i="2"/>
  <c r="J865" i="2"/>
  <c r="J864" i="2"/>
  <c r="J863" i="2"/>
  <c r="J861" i="2"/>
  <c r="J860" i="2"/>
  <c r="J859" i="2"/>
  <c r="J858" i="2"/>
  <c r="J857" i="2"/>
  <c r="J856" i="2"/>
  <c r="J852" i="2"/>
  <c r="J851" i="2"/>
  <c r="J850" i="2"/>
  <c r="J849" i="2"/>
  <c r="J845" i="2"/>
  <c r="J842" i="2"/>
  <c r="J841" i="2"/>
  <c r="J840" i="2"/>
  <c r="J839" i="2"/>
  <c r="J838" i="2"/>
  <c r="J837" i="2"/>
  <c r="J834" i="2"/>
  <c r="J833" i="2"/>
  <c r="J832" i="2"/>
  <c r="J829" i="2"/>
  <c r="J828" i="2"/>
  <c r="J826" i="2"/>
  <c r="J825" i="2"/>
  <c r="J824" i="2"/>
  <c r="J823" i="2"/>
  <c r="J820" i="2"/>
  <c r="J817" i="2"/>
  <c r="J816" i="2"/>
  <c r="J815" i="2"/>
  <c r="J813" i="2"/>
  <c r="J811" i="2"/>
  <c r="J810" i="2"/>
  <c r="J809" i="2"/>
  <c r="J808" i="2"/>
  <c r="J807" i="2"/>
  <c r="J806" i="2"/>
  <c r="J804" i="2"/>
  <c r="J802" i="2"/>
  <c r="J796" i="2"/>
  <c r="J794" i="2"/>
  <c r="J793" i="2"/>
  <c r="J792" i="2"/>
  <c r="J791" i="2"/>
  <c r="J788" i="2"/>
  <c r="J786" i="2"/>
  <c r="J784" i="2"/>
  <c r="J781" i="2"/>
  <c r="J780" i="2"/>
  <c r="J778" i="2"/>
  <c r="J776" i="2"/>
  <c r="J775" i="2"/>
  <c r="J774" i="2"/>
  <c r="J773" i="2"/>
  <c r="J772" i="2"/>
  <c r="J770" i="2"/>
  <c r="J769" i="2"/>
  <c r="J768" i="2"/>
  <c r="J767" i="2"/>
  <c r="J766" i="2"/>
  <c r="J764" i="2"/>
  <c r="J762" i="2"/>
  <c r="J761" i="2"/>
  <c r="J760" i="2"/>
  <c r="J759" i="2"/>
  <c r="J758" i="2"/>
  <c r="J755" i="2"/>
  <c r="J752" i="2"/>
  <c r="J751" i="2"/>
  <c r="J748" i="2"/>
  <c r="J747" i="2"/>
  <c r="J746" i="2"/>
  <c r="J744" i="2"/>
  <c r="J743" i="2"/>
  <c r="J741" i="2"/>
  <c r="J740" i="2"/>
  <c r="J739" i="2"/>
  <c r="J735" i="2"/>
  <c r="J734" i="2"/>
  <c r="J733" i="2"/>
  <c r="J731" i="2"/>
  <c r="J730" i="2"/>
  <c r="J729" i="2"/>
  <c r="J727" i="2"/>
  <c r="J726" i="2"/>
  <c r="J723" i="2"/>
  <c r="J722" i="2"/>
  <c r="J721" i="2"/>
  <c r="J717" i="2"/>
  <c r="J716" i="2"/>
  <c r="J715" i="2"/>
  <c r="J714" i="2"/>
  <c r="J713" i="2"/>
  <c r="J711" i="2"/>
  <c r="J710" i="2"/>
  <c r="J709" i="2"/>
  <c r="J708" i="2"/>
  <c r="J707" i="2"/>
  <c r="J706" i="2"/>
  <c r="J705" i="2"/>
  <c r="J703" i="2"/>
  <c r="J702" i="2"/>
  <c r="J701" i="2"/>
  <c r="J699" i="2"/>
  <c r="J698" i="2"/>
  <c r="J697" i="2"/>
  <c r="J696" i="2"/>
  <c r="J694" i="2"/>
  <c r="J693" i="2"/>
  <c r="J692" i="2"/>
  <c r="J691" i="2"/>
  <c r="J690" i="2"/>
  <c r="J688" i="2"/>
  <c r="J687" i="2"/>
  <c r="J686" i="2"/>
  <c r="J685" i="2"/>
  <c r="J683" i="2"/>
  <c r="J677" i="2"/>
  <c r="J676" i="2"/>
  <c r="J675" i="2"/>
  <c r="J668" i="2"/>
  <c r="J666" i="2"/>
  <c r="J662" i="2"/>
  <c r="J661" i="2"/>
  <c r="J659" i="2"/>
  <c r="J658" i="2"/>
  <c r="J656" i="2"/>
  <c r="J655" i="2"/>
  <c r="J654" i="2"/>
  <c r="J653" i="2"/>
  <c r="J652" i="2"/>
  <c r="J650" i="2"/>
  <c r="J649" i="2"/>
  <c r="J647" i="2"/>
  <c r="J646" i="2"/>
  <c r="J645" i="2"/>
  <c r="J644" i="2"/>
  <c r="J642" i="2"/>
  <c r="J641" i="2"/>
  <c r="J640" i="2"/>
  <c r="J638" i="2"/>
  <c r="J637" i="2"/>
  <c r="J636" i="2"/>
  <c r="J635" i="2"/>
  <c r="J634" i="2"/>
  <c r="J632" i="2"/>
  <c r="J631" i="2"/>
  <c r="J628" i="2"/>
  <c r="J627" i="2"/>
  <c r="J625" i="2"/>
  <c r="J624" i="2"/>
  <c r="J623" i="2"/>
  <c r="J621" i="2"/>
  <c r="J620" i="2"/>
  <c r="J619" i="2"/>
  <c r="J617" i="2"/>
  <c r="J616" i="2"/>
  <c r="J614" i="2"/>
  <c r="J612" i="2"/>
  <c r="J611" i="2"/>
  <c r="J609" i="2"/>
  <c r="J608" i="2"/>
  <c r="J606" i="2"/>
  <c r="J604" i="2"/>
  <c r="J603" i="2"/>
  <c r="J602" i="2"/>
  <c r="J599" i="2"/>
  <c r="J598" i="2"/>
  <c r="J597" i="2"/>
  <c r="J596" i="2"/>
  <c r="J595" i="2"/>
  <c r="J594" i="2"/>
  <c r="J593" i="2"/>
  <c r="J589" i="2"/>
  <c r="J586" i="2"/>
  <c r="J585" i="2"/>
  <c r="J584" i="2"/>
  <c r="J583" i="2"/>
  <c r="J582" i="2"/>
  <c r="J580" i="2"/>
  <c r="J579" i="2"/>
  <c r="J578" i="2"/>
  <c r="J574" i="2"/>
  <c r="J566" i="2"/>
  <c r="J563" i="2"/>
  <c r="J561" i="2"/>
  <c r="J560" i="2"/>
  <c r="J558" i="2"/>
  <c r="J557" i="2"/>
  <c r="J556" i="2"/>
  <c r="J555" i="2"/>
  <c r="J554" i="2"/>
  <c r="J553" i="2"/>
  <c r="J552" i="2"/>
  <c r="J551" i="2"/>
  <c r="J550" i="2"/>
  <c r="J549" i="2"/>
  <c r="J546" i="2"/>
  <c r="J545" i="2"/>
  <c r="J544" i="2"/>
  <c r="J543" i="2"/>
  <c r="J542" i="2"/>
  <c r="J541" i="2"/>
  <c r="J540" i="2"/>
  <c r="J537" i="2"/>
  <c r="J536" i="2"/>
  <c r="J535" i="2"/>
  <c r="J533" i="2"/>
  <c r="J532" i="2"/>
  <c r="J531" i="2"/>
  <c r="J530" i="2"/>
  <c r="J529" i="2"/>
  <c r="J527" i="2"/>
  <c r="J526" i="2"/>
  <c r="J525" i="2"/>
  <c r="J524" i="2"/>
  <c r="J523" i="2"/>
  <c r="J521" i="2"/>
  <c r="J520" i="2"/>
  <c r="J517" i="2"/>
  <c r="J515" i="2"/>
  <c r="J514" i="2"/>
  <c r="J513" i="2"/>
  <c r="J512" i="2"/>
  <c r="J511" i="2"/>
  <c r="J509" i="2"/>
  <c r="J507" i="2"/>
  <c r="J506" i="2"/>
  <c r="J505" i="2"/>
  <c r="J502" i="2"/>
  <c r="J499" i="2"/>
  <c r="J498" i="2"/>
  <c r="J497" i="2"/>
  <c r="J495" i="2"/>
  <c r="J494" i="2"/>
  <c r="J493" i="2"/>
  <c r="J492" i="2"/>
  <c r="J491" i="2"/>
  <c r="J489" i="2"/>
  <c r="J488" i="2"/>
  <c r="J485" i="2"/>
  <c r="J484" i="2"/>
  <c r="J483" i="2"/>
  <c r="J482" i="2"/>
  <c r="J480" i="2"/>
  <c r="J479" i="2"/>
  <c r="J478" i="2"/>
  <c r="J477" i="2"/>
  <c r="J474" i="2"/>
  <c r="J472" i="2"/>
  <c r="J470" i="2"/>
  <c r="J469" i="2"/>
  <c r="J468" i="2"/>
  <c r="J467" i="2"/>
  <c r="J466" i="2"/>
  <c r="J465" i="2"/>
  <c r="J464" i="2"/>
  <c r="J462" i="2"/>
  <c r="J460" i="2"/>
  <c r="J458" i="2"/>
  <c r="J457" i="2"/>
  <c r="J455" i="2"/>
  <c r="J454" i="2"/>
  <c r="J453" i="2"/>
  <c r="J448" i="2"/>
  <c r="J447" i="2"/>
  <c r="J446" i="2"/>
  <c r="J445" i="2"/>
  <c r="J442" i="2"/>
  <c r="J440" i="2"/>
  <c r="J438" i="2"/>
  <c r="J437" i="2"/>
  <c r="J436" i="2"/>
  <c r="J434" i="2"/>
  <c r="J432" i="2"/>
  <c r="J431" i="2"/>
  <c r="J429" i="2"/>
  <c r="J428" i="2"/>
  <c r="J425" i="2"/>
  <c r="J424" i="2"/>
  <c r="J422" i="2"/>
  <c r="J421" i="2"/>
  <c r="J420" i="2"/>
  <c r="J419" i="2"/>
  <c r="J418" i="2"/>
  <c r="J417" i="2"/>
  <c r="J416" i="2"/>
  <c r="J415" i="2"/>
  <c r="J414" i="2"/>
  <c r="J413" i="2"/>
  <c r="J412" i="2"/>
  <c r="J410" i="2"/>
  <c r="J408" i="2"/>
  <c r="J407" i="2"/>
  <c r="J406" i="2"/>
  <c r="J404" i="2"/>
  <c r="J400" i="2"/>
  <c r="J399" i="2"/>
  <c r="J398" i="2"/>
  <c r="J397" i="2"/>
  <c r="J396" i="2"/>
  <c r="J395" i="2"/>
  <c r="J394" i="2"/>
  <c r="J393" i="2"/>
  <c r="J392" i="2"/>
  <c r="J390" i="2"/>
  <c r="J389" i="2"/>
  <c r="J388" i="2"/>
  <c r="J387" i="2"/>
  <c r="J385" i="2"/>
  <c r="J384" i="2"/>
  <c r="J383" i="2"/>
  <c r="J382" i="2"/>
  <c r="J381" i="2"/>
  <c r="J380" i="2"/>
  <c r="J379" i="2"/>
  <c r="J377" i="2"/>
  <c r="J375" i="2"/>
  <c r="J372" i="2"/>
  <c r="J371" i="2"/>
  <c r="J369" i="2"/>
  <c r="J368" i="2"/>
  <c r="J367" i="2"/>
  <c r="J364" i="2"/>
  <c r="J359" i="2"/>
  <c r="J358" i="2"/>
  <c r="J357" i="2"/>
  <c r="J356" i="2"/>
  <c r="J355" i="2"/>
  <c r="J354" i="2"/>
  <c r="J353" i="2"/>
  <c r="J352" i="2"/>
  <c r="J351" i="2"/>
  <c r="J350" i="2"/>
  <c r="J349" i="2"/>
  <c r="J348" i="2"/>
  <c r="J347" i="2"/>
  <c r="J346" i="2"/>
  <c r="J345" i="2"/>
  <c r="J344" i="2"/>
  <c r="J343" i="2"/>
  <c r="J341" i="2"/>
  <c r="J340" i="2"/>
  <c r="J339" i="2"/>
  <c r="J338" i="2"/>
  <c r="J337" i="2"/>
  <c r="J335" i="2"/>
  <c r="J333" i="2"/>
  <c r="J331" i="2"/>
  <c r="J328" i="2"/>
  <c r="J327" i="2"/>
  <c r="J326" i="2"/>
  <c r="J323" i="2"/>
  <c r="J322" i="2"/>
  <c r="J321" i="2"/>
  <c r="J320" i="2"/>
  <c r="J319" i="2"/>
  <c r="J318" i="2"/>
  <c r="J317" i="2"/>
  <c r="J316" i="2"/>
  <c r="J314" i="2"/>
  <c r="J313" i="2"/>
  <c r="J311" i="2"/>
  <c r="J310" i="2"/>
  <c r="J309" i="2"/>
  <c r="J308" i="2"/>
  <c r="J307" i="2"/>
  <c r="J306" i="2"/>
  <c r="J305" i="2"/>
  <c r="J304" i="2"/>
  <c r="J302" i="2"/>
  <c r="J301" i="2"/>
  <c r="J300" i="2"/>
  <c r="J299" i="2"/>
  <c r="J298" i="2"/>
  <c r="J297" i="2"/>
  <c r="J296" i="2"/>
  <c r="J295" i="2"/>
  <c r="J294" i="2"/>
  <c r="J292" i="2"/>
  <c r="J291" i="2"/>
  <c r="J290" i="2"/>
  <c r="J289" i="2"/>
  <c r="J288" i="2"/>
  <c r="J287" i="2"/>
  <c r="J286" i="2"/>
  <c r="J285" i="2"/>
  <c r="J283" i="2"/>
  <c r="J282" i="2"/>
  <c r="J281" i="2"/>
  <c r="J280" i="2"/>
  <c r="J279" i="2"/>
  <c r="J278" i="2"/>
  <c r="J277" i="2"/>
  <c r="J276" i="2"/>
  <c r="J274" i="2"/>
  <c r="J273" i="2"/>
  <c r="J272" i="2"/>
  <c r="J271" i="2"/>
  <c r="J270" i="2"/>
  <c r="J268" i="2"/>
  <c r="J267" i="2"/>
  <c r="J266" i="2"/>
  <c r="J265" i="2"/>
  <c r="J264" i="2"/>
  <c r="J263" i="2"/>
  <c r="J262" i="2"/>
  <c r="J260" i="2"/>
  <c r="J257" i="2"/>
  <c r="J256" i="2"/>
  <c r="J253" i="2"/>
  <c r="J252" i="2"/>
  <c r="J249" i="2"/>
  <c r="J246" i="2"/>
  <c r="J245" i="2"/>
  <c r="J243" i="2"/>
  <c r="J242" i="2"/>
  <c r="J240" i="2"/>
  <c r="J239" i="2"/>
  <c r="J238" i="2"/>
  <c r="J237" i="2"/>
  <c r="J236" i="2"/>
  <c r="J235" i="2"/>
  <c r="J234" i="2"/>
  <c r="J233" i="2"/>
  <c r="J231" i="2"/>
  <c r="J230" i="2"/>
  <c r="J228" i="2"/>
  <c r="J227" i="2"/>
  <c r="J226" i="2"/>
  <c r="J225" i="2"/>
  <c r="J224" i="2"/>
  <c r="J223" i="2"/>
  <c r="J222" i="2"/>
  <c r="J220" i="2"/>
  <c r="J219" i="2"/>
  <c r="J218" i="2"/>
  <c r="J216" i="2"/>
  <c r="J215" i="2"/>
  <c r="J214" i="2"/>
  <c r="J212" i="2"/>
  <c r="J210" i="2"/>
  <c r="J209" i="2"/>
  <c r="J208" i="2"/>
  <c r="J205" i="2"/>
  <c r="J197" i="2"/>
  <c r="J195" i="2"/>
  <c r="J194" i="2"/>
  <c r="J193" i="2"/>
  <c r="J192" i="2"/>
  <c r="J191" i="2"/>
  <c r="J188" i="2"/>
  <c r="J187" i="2"/>
  <c r="J186" i="2"/>
  <c r="J185" i="2"/>
  <c r="J184" i="2"/>
  <c r="J182" i="2"/>
  <c r="J181" i="2"/>
  <c r="J180" i="2"/>
  <c r="J178" i="2"/>
  <c r="J177" i="2"/>
  <c r="J176" i="2"/>
  <c r="J175" i="2"/>
  <c r="J174" i="2"/>
  <c r="J173" i="2"/>
  <c r="J172" i="2"/>
  <c r="J171" i="2"/>
  <c r="J169" i="2"/>
  <c r="J168" i="2"/>
  <c r="J167" i="2"/>
  <c r="J166" i="2"/>
  <c r="J165" i="2"/>
  <c r="J164" i="2"/>
  <c r="J163" i="2"/>
  <c r="J162" i="2"/>
  <c r="J160" i="2"/>
  <c r="J159" i="2"/>
  <c r="J158" i="2"/>
  <c r="J157" i="2"/>
  <c r="J156" i="2"/>
  <c r="J154" i="2"/>
  <c r="J153" i="2"/>
  <c r="J150" i="2"/>
  <c r="J149" i="2"/>
  <c r="J148" i="2"/>
  <c r="J146" i="2"/>
  <c r="J145" i="2"/>
  <c r="J144" i="2"/>
  <c r="J143" i="2"/>
  <c r="J142" i="2"/>
  <c r="J141" i="2"/>
  <c r="J140" i="2"/>
  <c r="J139" i="2"/>
  <c r="J138" i="2"/>
  <c r="J136" i="2"/>
  <c r="J134" i="2"/>
  <c r="J132" i="2"/>
  <c r="J131" i="2"/>
  <c r="J130" i="2"/>
  <c r="J128" i="2"/>
  <c r="J127" i="2"/>
  <c r="J126" i="2"/>
  <c r="J124" i="2"/>
  <c r="J123" i="2"/>
  <c r="J122" i="2"/>
  <c r="J121" i="2"/>
  <c r="J120" i="2"/>
  <c r="J119" i="2"/>
  <c r="J116" i="2"/>
  <c r="J109" i="2"/>
  <c r="J108" i="2"/>
  <c r="J106" i="2"/>
  <c r="J105" i="2"/>
  <c r="J103" i="2"/>
  <c r="J102" i="2"/>
  <c r="J101" i="2"/>
  <c r="J100" i="2"/>
  <c r="J99" i="2"/>
  <c r="J98" i="2"/>
  <c r="J97" i="2"/>
  <c r="J96" i="2"/>
  <c r="J95" i="2"/>
  <c r="J94" i="2"/>
  <c r="J91" i="2"/>
  <c r="J90" i="2"/>
  <c r="J88" i="2"/>
  <c r="J85" i="2"/>
  <c r="J84" i="2"/>
  <c r="J83" i="2"/>
  <c r="J81" i="2"/>
  <c r="J80" i="2"/>
  <c r="J78" i="2"/>
  <c r="J77" i="2"/>
  <c r="J76" i="2"/>
  <c r="J75" i="2"/>
  <c r="J74" i="2"/>
  <c r="J73" i="2"/>
  <c r="J72" i="2"/>
  <c r="J71" i="2"/>
  <c r="J70" i="2"/>
  <c r="J68" i="2"/>
  <c r="J67" i="2"/>
  <c r="J66" i="2"/>
  <c r="J65" i="2"/>
  <c r="J64" i="2"/>
  <c r="J62" i="2"/>
  <c r="J61" i="2"/>
  <c r="J60" i="2"/>
  <c r="J59" i="2"/>
  <c r="J58" i="2"/>
  <c r="J57" i="2"/>
  <c r="J56" i="2"/>
  <c r="J54" i="2"/>
  <c r="J53" i="2"/>
  <c r="J52" i="2"/>
  <c r="J51" i="2"/>
  <c r="J46" i="2"/>
  <c r="J44" i="2"/>
  <c r="J43" i="2"/>
  <c r="J42" i="2"/>
  <c r="J41" i="2"/>
  <c r="J40" i="2"/>
  <c r="J39" i="2"/>
  <c r="J38" i="2"/>
  <c r="J37" i="2"/>
  <c r="J36" i="2"/>
  <c r="J35" i="2"/>
  <c r="J34" i="2"/>
  <c r="J33" i="2"/>
  <c r="J32" i="2"/>
  <c r="J31" i="2"/>
  <c r="J30" i="2"/>
  <c r="J29" i="2"/>
  <c r="J28" i="2"/>
  <c r="J27" i="2"/>
  <c r="J26" i="2"/>
  <c r="J25" i="2"/>
  <c r="J24" i="2"/>
  <c r="J23" i="2"/>
  <c r="J21" i="2"/>
  <c r="J19" i="2"/>
  <c r="J18" i="2"/>
  <c r="J16" i="2"/>
  <c r="J15" i="2"/>
  <c r="J12" i="2"/>
  <c r="J11" i="2"/>
  <c r="J10" i="2"/>
  <c r="J9" i="2"/>
  <c r="J7" i="2"/>
  <c r="J14" i="2"/>
  <c r="D66" i="26" l="1"/>
  <c r="F66" i="26"/>
  <c r="E66" i="26"/>
  <c r="E61" i="62"/>
  <c r="E57" i="62"/>
  <c r="F62" i="62"/>
  <c r="D61" i="62"/>
  <c r="F58" i="62"/>
  <c r="D57" i="62"/>
  <c r="F64" i="62"/>
  <c r="E62" i="62"/>
  <c r="E58" i="62"/>
  <c r="E64" i="62"/>
  <c r="F63" i="62"/>
  <c r="D62" i="62"/>
  <c r="F59" i="62"/>
  <c r="D58" i="62"/>
  <c r="F55" i="62"/>
  <c r="D64" i="62"/>
  <c r="E63" i="62"/>
  <c r="E59" i="62"/>
  <c r="E55" i="62"/>
  <c r="E60" i="62"/>
  <c r="E56" i="62"/>
  <c r="D63" i="62"/>
  <c r="F60" i="62"/>
  <c r="D59" i="62"/>
  <c r="F56" i="62"/>
  <c r="D55" i="62"/>
  <c r="D56" i="62"/>
  <c r="D60" i="62"/>
  <c r="F57" i="62"/>
  <c r="F61" i="62"/>
  <c r="E56" i="81"/>
  <c r="D56" i="81"/>
  <c r="F56" i="81"/>
  <c r="E58" i="70"/>
  <c r="E54" i="70"/>
  <c r="F59" i="70"/>
  <c r="I59" i="70" s="1"/>
  <c r="D58" i="70"/>
  <c r="G58" i="70" s="1"/>
  <c r="F55" i="70"/>
  <c r="D54" i="70"/>
  <c r="E59" i="70"/>
  <c r="E55" i="70"/>
  <c r="F60" i="70"/>
  <c r="D59" i="70"/>
  <c r="F56" i="70"/>
  <c r="I56" i="70" s="1"/>
  <c r="D55" i="70"/>
  <c r="G55" i="70" s="1"/>
  <c r="F61" i="70"/>
  <c r="E60" i="70"/>
  <c r="E56" i="70"/>
  <c r="E61" i="70"/>
  <c r="D60" i="70"/>
  <c r="F57" i="70"/>
  <c r="D56" i="70"/>
  <c r="G56" i="70" s="1"/>
  <c r="F53" i="70"/>
  <c r="I53" i="70" s="1"/>
  <c r="D61" i="70"/>
  <c r="E57" i="70"/>
  <c r="E53" i="70"/>
  <c r="F58" i="70"/>
  <c r="I58" i="70" s="1"/>
  <c r="D57" i="70"/>
  <c r="G57" i="70" s="1"/>
  <c r="F54" i="70"/>
  <c r="I54" i="70" s="1"/>
  <c r="D53" i="70"/>
  <c r="E54" i="81"/>
  <c r="D54" i="81"/>
  <c r="F54" i="81"/>
  <c r="E73" i="52"/>
  <c r="E69" i="52"/>
  <c r="E65" i="52"/>
  <c r="F74" i="52"/>
  <c r="D73" i="52"/>
  <c r="F70" i="52"/>
  <c r="D69" i="52"/>
  <c r="F66" i="52"/>
  <c r="D65" i="52"/>
  <c r="F75" i="52"/>
  <c r="D74" i="52"/>
  <c r="F71" i="52"/>
  <c r="D70" i="52"/>
  <c r="F67" i="52"/>
  <c r="D66" i="52"/>
  <c r="F63" i="52"/>
  <c r="E75" i="52"/>
  <c r="E71" i="52"/>
  <c r="E67" i="52"/>
  <c r="E63" i="52"/>
  <c r="E64" i="52"/>
  <c r="D75" i="52"/>
  <c r="F72" i="52"/>
  <c r="D71" i="52"/>
  <c r="F68" i="52"/>
  <c r="D67" i="52"/>
  <c r="F64" i="52"/>
  <c r="D63" i="52"/>
  <c r="E72" i="52"/>
  <c r="E68" i="52"/>
  <c r="E66" i="52"/>
  <c r="D64" i="52"/>
  <c r="E70" i="52"/>
  <c r="D68" i="52"/>
  <c r="E74" i="52"/>
  <c r="D72" i="52"/>
  <c r="F65" i="52"/>
  <c r="F69" i="52"/>
  <c r="F73" i="52"/>
  <c r="F62" i="80"/>
  <c r="E62" i="80"/>
  <c r="D62" i="80"/>
  <c r="F86" i="66"/>
  <c r="D85" i="66"/>
  <c r="F82" i="66"/>
  <c r="D81" i="66"/>
  <c r="G81" i="66" s="1"/>
  <c r="F78" i="66"/>
  <c r="D77" i="66"/>
  <c r="F74" i="66"/>
  <c r="D73" i="66"/>
  <c r="E86" i="66"/>
  <c r="E82" i="66"/>
  <c r="E78" i="66"/>
  <c r="E74" i="66"/>
  <c r="F87" i="66"/>
  <c r="D86" i="66"/>
  <c r="F83" i="66"/>
  <c r="D82" i="66"/>
  <c r="F79" i="66"/>
  <c r="D78" i="66"/>
  <c r="F75" i="66"/>
  <c r="D74" i="66"/>
  <c r="E87" i="66"/>
  <c r="E83" i="66"/>
  <c r="E79" i="66"/>
  <c r="E75" i="66"/>
  <c r="D87" i="66"/>
  <c r="G87" i="66" s="1"/>
  <c r="F84" i="66"/>
  <c r="D83" i="66"/>
  <c r="G83" i="66" s="1"/>
  <c r="F80" i="66"/>
  <c r="I80" i="66" s="1"/>
  <c r="D79" i="66"/>
  <c r="F76" i="66"/>
  <c r="D75" i="66"/>
  <c r="F72" i="66"/>
  <c r="E84" i="66"/>
  <c r="E80" i="66"/>
  <c r="H80" i="66" s="1"/>
  <c r="E76" i="66"/>
  <c r="E72" i="66"/>
  <c r="F85" i="66"/>
  <c r="D84" i="66"/>
  <c r="F81" i="66"/>
  <c r="D80" i="66"/>
  <c r="G80" i="66" s="1"/>
  <c r="F77" i="66"/>
  <c r="D76" i="66"/>
  <c r="F73" i="66"/>
  <c r="D72" i="66"/>
  <c r="E85" i="66"/>
  <c r="E81" i="66"/>
  <c r="E77" i="66"/>
  <c r="E73" i="66"/>
  <c r="E66" i="68"/>
  <c r="E62" i="68"/>
  <c r="F67" i="68"/>
  <c r="I67" i="68" s="1"/>
  <c r="D66" i="68"/>
  <c r="F63" i="68"/>
  <c r="D62" i="68"/>
  <c r="F59" i="68"/>
  <c r="E67" i="68"/>
  <c r="E63" i="68"/>
  <c r="E59" i="68"/>
  <c r="F68" i="68"/>
  <c r="D67" i="68"/>
  <c r="F64" i="68"/>
  <c r="D63" i="68"/>
  <c r="F60" i="68"/>
  <c r="I60" i="68" s="1"/>
  <c r="D59" i="68"/>
  <c r="E68" i="68"/>
  <c r="E64" i="68"/>
  <c r="H64" i="68" s="1"/>
  <c r="E60" i="68"/>
  <c r="F69" i="68"/>
  <c r="D68" i="68"/>
  <c r="F65" i="68"/>
  <c r="I65" i="68" s="1"/>
  <c r="D64" i="68"/>
  <c r="F61" i="68"/>
  <c r="D60" i="68"/>
  <c r="E69" i="68"/>
  <c r="H69" i="68" s="1"/>
  <c r="E65" i="68"/>
  <c r="E61" i="68"/>
  <c r="D69" i="68"/>
  <c r="F66" i="68"/>
  <c r="I66" i="68" s="1"/>
  <c r="D65" i="68"/>
  <c r="F62" i="68"/>
  <c r="I62" i="68" s="1"/>
  <c r="D61" i="68"/>
  <c r="I59" i="68"/>
  <c r="L25" i="1"/>
  <c r="L24" i="1"/>
  <c r="L26" i="1"/>
  <c r="F64" i="26"/>
  <c r="E64" i="26"/>
  <c r="D64" i="26"/>
  <c r="E65" i="26"/>
  <c r="F65" i="26"/>
  <c r="D65" i="26"/>
  <c r="F77" i="57"/>
  <c r="D76" i="57"/>
  <c r="F73" i="57"/>
  <c r="F69" i="57"/>
  <c r="D68" i="57"/>
  <c r="E77" i="57"/>
  <c r="E73" i="57"/>
  <c r="E69" i="57"/>
  <c r="F78" i="57"/>
  <c r="D77" i="57"/>
  <c r="F74" i="57"/>
  <c r="D73" i="57"/>
  <c r="F70" i="57"/>
  <c r="D69" i="57"/>
  <c r="E78" i="57"/>
  <c r="E74" i="57"/>
  <c r="E70" i="57"/>
  <c r="E66" i="57"/>
  <c r="F63" i="57"/>
  <c r="D78" i="57"/>
  <c r="F75" i="57"/>
  <c r="D74" i="57"/>
  <c r="F71" i="57"/>
  <c r="D70" i="57"/>
  <c r="F67" i="57"/>
  <c r="D66" i="57"/>
  <c r="E63" i="57"/>
  <c r="F76" i="57"/>
  <c r="D75" i="57"/>
  <c r="F68" i="57"/>
  <c r="D67" i="57"/>
  <c r="E75" i="57"/>
  <c r="E71" i="57"/>
  <c r="E67" i="57"/>
  <c r="D63" i="57"/>
  <c r="D71" i="57"/>
  <c r="E76" i="57"/>
  <c r="F66" i="57"/>
  <c r="E68" i="57"/>
  <c r="E61" i="80"/>
  <c r="D61" i="80"/>
  <c r="F61" i="80"/>
  <c r="F64" i="80" s="1"/>
  <c r="I63" i="80" s="1"/>
  <c r="E60" i="49"/>
  <c r="E56" i="49"/>
  <c r="E61" i="49"/>
  <c r="D60" i="49"/>
  <c r="F57" i="49"/>
  <c r="D56" i="49"/>
  <c r="F53" i="49"/>
  <c r="D61" i="49"/>
  <c r="F76" i="52"/>
  <c r="E76" i="52"/>
  <c r="E58" i="49"/>
  <c r="E54" i="49"/>
  <c r="E55" i="49"/>
  <c r="D76" i="52"/>
  <c r="F59" i="49"/>
  <c r="D58" i="49"/>
  <c r="F55" i="49"/>
  <c r="D54" i="49"/>
  <c r="E59" i="49"/>
  <c r="F60" i="49"/>
  <c r="F58" i="49"/>
  <c r="F56" i="49"/>
  <c r="F54" i="49"/>
  <c r="F61" i="49"/>
  <c r="D59" i="49"/>
  <c r="E57" i="49"/>
  <c r="D57" i="49"/>
  <c r="D55" i="49"/>
  <c r="E53" i="49"/>
  <c r="D53" i="49"/>
  <c r="F55" i="81"/>
  <c r="E55" i="81"/>
  <c r="D55" i="81"/>
  <c r="I15" i="82"/>
  <c r="L15" i="82"/>
  <c r="D15" i="82"/>
  <c r="E15" i="82"/>
  <c r="K15" i="82"/>
  <c r="J15" i="82"/>
  <c r="G15" i="82"/>
  <c r="H15" i="82"/>
  <c r="F15" i="82"/>
  <c r="I11" i="82"/>
  <c r="L11" i="82"/>
  <c r="D11" i="82"/>
  <c r="E11" i="82"/>
  <c r="H11" i="82"/>
  <c r="K11" i="82"/>
  <c r="G11" i="82"/>
  <c r="F11" i="82"/>
  <c r="J11" i="82"/>
  <c r="G50" i="82"/>
  <c r="G53" i="82" s="1"/>
  <c r="J50" i="82"/>
  <c r="J53" i="82" s="1"/>
  <c r="K50" i="82"/>
  <c r="K53" i="82" s="1"/>
  <c r="H50" i="82"/>
  <c r="F50" i="82"/>
  <c r="F53" i="82" s="1"/>
  <c r="F54" i="82" s="1"/>
  <c r="E50" i="82"/>
  <c r="E53" i="82" s="1"/>
  <c r="E54" i="82" s="1"/>
  <c r="L50" i="82"/>
  <c r="L53" i="82" s="1"/>
  <c r="I50" i="82"/>
  <c r="I53" i="82" s="1"/>
  <c r="D50" i="82"/>
  <c r="D53" i="82" s="1"/>
  <c r="E13" i="82"/>
  <c r="H13" i="82"/>
  <c r="D13" i="82"/>
  <c r="I13" i="82"/>
  <c r="G13" i="82"/>
  <c r="L13" i="82"/>
  <c r="K13" i="82"/>
  <c r="F13" i="82"/>
  <c r="J13" i="82"/>
  <c r="I19" i="82"/>
  <c r="L19" i="82"/>
  <c r="D19" i="82"/>
  <c r="F19" i="82"/>
  <c r="G19" i="82"/>
  <c r="E19" i="82"/>
  <c r="K19" i="82"/>
  <c r="J19" i="82"/>
  <c r="H19" i="82"/>
  <c r="C23" i="82"/>
  <c r="C54" i="82"/>
  <c r="H41" i="82"/>
  <c r="D40" i="82"/>
  <c r="D41" i="82" s="1"/>
  <c r="E40" i="82"/>
  <c r="E41" i="82" s="1"/>
  <c r="I40" i="82"/>
  <c r="I41" i="82" s="1"/>
  <c r="F40" i="82"/>
  <c r="F41" i="82" s="1"/>
  <c r="H40" i="82"/>
  <c r="J40" i="82"/>
  <c r="J41" i="82" s="1"/>
  <c r="L40" i="82"/>
  <c r="L41" i="82" s="1"/>
  <c r="G40" i="82"/>
  <c r="G41" i="82" s="1"/>
  <c r="K40" i="82"/>
  <c r="K41" i="82" s="1"/>
  <c r="O82" i="26"/>
  <c r="O81" i="26"/>
  <c r="O84" i="26"/>
  <c r="O86" i="26"/>
  <c r="O79" i="26"/>
  <c r="O83" i="26"/>
  <c r="O78" i="26"/>
  <c r="J12" i="70"/>
  <c r="C12" i="70" s="1"/>
  <c r="C31" i="70" s="1"/>
  <c r="K12" i="70"/>
  <c r="J11" i="70"/>
  <c r="C11" i="70" s="1"/>
  <c r="K11" i="70"/>
  <c r="K9" i="70"/>
  <c r="J9" i="70"/>
  <c r="E9" i="70" s="1"/>
  <c r="J8" i="70"/>
  <c r="K8" i="70"/>
  <c r="J14" i="70"/>
  <c r="C14" i="70" s="1"/>
  <c r="C33" i="70" s="1"/>
  <c r="K14" i="70"/>
  <c r="J13" i="70"/>
  <c r="C13" i="70" s="1"/>
  <c r="C58" i="70" s="1"/>
  <c r="K13" i="70"/>
  <c r="J10" i="70"/>
  <c r="E10" i="70" s="1"/>
  <c r="K10" i="70"/>
  <c r="J15" i="70"/>
  <c r="C15" i="70" s="1"/>
  <c r="C47" i="70" s="1"/>
  <c r="K15" i="70"/>
  <c r="O83" i="80"/>
  <c r="O82" i="80"/>
  <c r="P84" i="80"/>
  <c r="S78" i="80" s="1"/>
  <c r="O81" i="80"/>
  <c r="R84" i="80"/>
  <c r="U79" i="80" s="1"/>
  <c r="O80" i="80"/>
  <c r="Q84" i="80"/>
  <c r="T78" i="80" s="1"/>
  <c r="O79" i="80"/>
  <c r="O78" i="80"/>
  <c r="O77" i="80"/>
  <c r="O75" i="80"/>
  <c r="O76" i="80"/>
  <c r="O76" i="81"/>
  <c r="O74" i="81"/>
  <c r="E33" i="81"/>
  <c r="O41" i="81"/>
  <c r="S40" i="81" s="1"/>
  <c r="D49" i="81"/>
  <c r="Q41" i="81"/>
  <c r="U40" i="81" s="1"/>
  <c r="E41" i="81"/>
  <c r="G40" i="81" s="1"/>
  <c r="P49" i="81"/>
  <c r="S48" i="81" s="1"/>
  <c r="F49" i="81"/>
  <c r="I46" i="81" s="1"/>
  <c r="R33" i="81"/>
  <c r="U32" i="81" s="1"/>
  <c r="Q77" i="81"/>
  <c r="T68" i="81" s="1"/>
  <c r="L57" i="81"/>
  <c r="O56" i="81" s="1"/>
  <c r="O72" i="81"/>
  <c r="L33" i="81"/>
  <c r="O32" i="81" s="1"/>
  <c r="O75" i="81"/>
  <c r="J41" i="81"/>
  <c r="M39" i="81" s="1"/>
  <c r="O69" i="81"/>
  <c r="I41" i="81"/>
  <c r="L38" i="81" s="1"/>
  <c r="R49" i="81"/>
  <c r="U46" i="81" s="1"/>
  <c r="P77" i="81"/>
  <c r="S68" i="81" s="1"/>
  <c r="O68" i="81"/>
  <c r="Q49" i="81"/>
  <c r="T47" i="81" s="1"/>
  <c r="E49" i="81"/>
  <c r="H47" i="81" s="1"/>
  <c r="D41" i="81"/>
  <c r="C38" i="81" s="1"/>
  <c r="J49" i="81"/>
  <c r="O73" i="81"/>
  <c r="K33" i="81"/>
  <c r="K57" i="81"/>
  <c r="N55" i="81" s="1"/>
  <c r="D33" i="81"/>
  <c r="L49" i="81"/>
  <c r="O47" i="81" s="1"/>
  <c r="O70" i="81"/>
  <c r="J57" i="81"/>
  <c r="M55" i="81" s="1"/>
  <c r="R77" i="81"/>
  <c r="U70" i="81" s="1"/>
  <c r="J33" i="81"/>
  <c r="N41" i="81"/>
  <c r="R38" i="81" s="1"/>
  <c r="P33" i="81"/>
  <c r="Q33" i="81"/>
  <c r="O71" i="81"/>
  <c r="F33" i="81"/>
  <c r="H41" i="81"/>
  <c r="P41" i="81"/>
  <c r="T38" i="81" s="1"/>
  <c r="K49" i="81"/>
  <c r="E48" i="80"/>
  <c r="G47" i="80" s="1"/>
  <c r="J64" i="80"/>
  <c r="M61" i="80" s="1"/>
  <c r="L64" i="80"/>
  <c r="O63" i="80" s="1"/>
  <c r="N48" i="80"/>
  <c r="R47" i="80" s="1"/>
  <c r="O48" i="80"/>
  <c r="S46" i="80" s="1"/>
  <c r="Q48" i="80"/>
  <c r="U46" i="80" s="1"/>
  <c r="Q56" i="80"/>
  <c r="T53" i="80" s="1"/>
  <c r="L56" i="80"/>
  <c r="O54" i="80" s="1"/>
  <c r="I48" i="80"/>
  <c r="L46" i="80" s="1"/>
  <c r="J48" i="80"/>
  <c r="M45" i="80" s="1"/>
  <c r="E56" i="80"/>
  <c r="H53" i="80" s="1"/>
  <c r="P56" i="80"/>
  <c r="S55" i="80" s="1"/>
  <c r="F56" i="80"/>
  <c r="I53" i="80" s="1"/>
  <c r="D48" i="80"/>
  <c r="F46" i="80" s="1"/>
  <c r="K64" i="80"/>
  <c r="N62" i="80" s="1"/>
  <c r="D56" i="80"/>
  <c r="J56" i="80"/>
  <c r="M54" i="80" s="1"/>
  <c r="R56" i="80"/>
  <c r="U54" i="80" s="1"/>
  <c r="H48" i="80"/>
  <c r="K45" i="80" s="1"/>
  <c r="P48" i="80"/>
  <c r="T46" i="80" s="1"/>
  <c r="K56" i="80"/>
  <c r="N54" i="80" s="1"/>
  <c r="O80" i="26"/>
  <c r="O85" i="26"/>
  <c r="Q87" i="26"/>
  <c r="T83" i="26" s="1"/>
  <c r="R87" i="26"/>
  <c r="U84" i="26" s="1"/>
  <c r="P87" i="26"/>
  <c r="C53" i="49"/>
  <c r="C54" i="49"/>
  <c r="C55" i="49"/>
  <c r="C56" i="49"/>
  <c r="C57" i="49"/>
  <c r="C58" i="49"/>
  <c r="C59" i="49"/>
  <c r="C60" i="49"/>
  <c r="I57" i="70" l="1"/>
  <c r="E64" i="80"/>
  <c r="H62" i="80" s="1"/>
  <c r="G60" i="70"/>
  <c r="I60" i="70"/>
  <c r="H58" i="70"/>
  <c r="G59" i="70"/>
  <c r="H56" i="70"/>
  <c r="H59" i="70"/>
  <c r="H57" i="70"/>
  <c r="H60" i="70"/>
  <c r="I61" i="68"/>
  <c r="I64" i="68"/>
  <c r="H61" i="68"/>
  <c r="I69" i="68"/>
  <c r="I63" i="68"/>
  <c r="H65" i="68"/>
  <c r="H60" i="68"/>
  <c r="I68" i="68"/>
  <c r="G48" i="81"/>
  <c r="C47" i="81"/>
  <c r="C48" i="81"/>
  <c r="C46" i="81"/>
  <c r="H86" i="66"/>
  <c r="H81" i="66"/>
  <c r="H84" i="66"/>
  <c r="H85" i="66"/>
  <c r="I82" i="66"/>
  <c r="I84" i="66"/>
  <c r="H82" i="66"/>
  <c r="G85" i="66"/>
  <c r="I81" i="66"/>
  <c r="I83" i="66"/>
  <c r="I86" i="66"/>
  <c r="G82" i="66"/>
  <c r="G84" i="66"/>
  <c r="H83" i="66"/>
  <c r="G86" i="66"/>
  <c r="I85" i="66"/>
  <c r="H87" i="66"/>
  <c r="I87" i="66"/>
  <c r="G66" i="57"/>
  <c r="S82" i="26"/>
  <c r="S78" i="26"/>
  <c r="D64" i="80"/>
  <c r="C62" i="80" s="1"/>
  <c r="C61" i="80"/>
  <c r="G54" i="80"/>
  <c r="C53" i="80"/>
  <c r="C55" i="80"/>
  <c r="C54" i="80"/>
  <c r="C66" i="68"/>
  <c r="G66" i="68"/>
  <c r="C61" i="68"/>
  <c r="G61" i="68"/>
  <c r="G60" i="68"/>
  <c r="C60" i="68"/>
  <c r="H68" i="68"/>
  <c r="H63" i="68"/>
  <c r="H59" i="68"/>
  <c r="G67" i="68"/>
  <c r="C67" i="68"/>
  <c r="H62" i="68"/>
  <c r="G64" i="68"/>
  <c r="C64" i="68"/>
  <c r="H66" i="68"/>
  <c r="H67" i="68"/>
  <c r="C63" i="68"/>
  <c r="G63" i="68"/>
  <c r="C65" i="68"/>
  <c r="G65" i="68"/>
  <c r="C69" i="68"/>
  <c r="G69" i="68"/>
  <c r="G68" i="68"/>
  <c r="C68" i="68"/>
  <c r="C62" i="68"/>
  <c r="G62" i="68"/>
  <c r="G59" i="68"/>
  <c r="C59" i="68"/>
  <c r="G53" i="70"/>
  <c r="H54" i="70"/>
  <c r="H55" i="70"/>
  <c r="H53" i="70"/>
  <c r="G54" i="70"/>
  <c r="I55" i="70"/>
  <c r="S70" i="81"/>
  <c r="J54" i="82"/>
  <c r="C57" i="70"/>
  <c r="G54" i="82"/>
  <c r="I54" i="82"/>
  <c r="H53" i="82"/>
  <c r="H54" i="82" s="1"/>
  <c r="K54" i="82"/>
  <c r="D54" i="82"/>
  <c r="L54" i="82"/>
  <c r="C60" i="70"/>
  <c r="C44" i="70"/>
  <c r="C45" i="70"/>
  <c r="C32" i="70"/>
  <c r="C56" i="70"/>
  <c r="C30" i="70"/>
  <c r="C43" i="70"/>
  <c r="C34" i="70"/>
  <c r="D57" i="81"/>
  <c r="G56" i="81" s="1"/>
  <c r="L42" i="82"/>
  <c r="L43" i="82" s="1"/>
  <c r="J42" i="82"/>
  <c r="J43" i="82" s="1"/>
  <c r="E42" i="82"/>
  <c r="E43" i="82" s="1"/>
  <c r="I42" i="82"/>
  <c r="I43" i="82" s="1"/>
  <c r="H42" i="82"/>
  <c r="H43" i="82" s="1"/>
  <c r="D42" i="82"/>
  <c r="D43" i="82" s="1"/>
  <c r="K42" i="82"/>
  <c r="K43" i="82" s="1"/>
  <c r="F42" i="82"/>
  <c r="F43" i="82" s="1"/>
  <c r="G42" i="82"/>
  <c r="G43" i="82" s="1"/>
  <c r="D22" i="82"/>
  <c r="H22" i="82"/>
  <c r="H23" i="82" s="1"/>
  <c r="F22" i="82"/>
  <c r="F23" i="82" s="1"/>
  <c r="E22" i="82"/>
  <c r="E23" i="82" s="1"/>
  <c r="I22" i="82"/>
  <c r="I23" i="82" s="1"/>
  <c r="L22" i="82"/>
  <c r="L23" i="82" s="1"/>
  <c r="K22" i="82"/>
  <c r="K23" i="82" s="1"/>
  <c r="J22" i="82"/>
  <c r="J23" i="82" s="1"/>
  <c r="G22" i="82"/>
  <c r="G23" i="82" s="1"/>
  <c r="C32" i="81"/>
  <c r="E57" i="81"/>
  <c r="H55" i="81" s="1"/>
  <c r="H11" i="60"/>
  <c r="I11" i="60" s="1"/>
  <c r="F57" i="81"/>
  <c r="I56" i="81" s="1"/>
  <c r="O54" i="81"/>
  <c r="C75" i="80"/>
  <c r="G75" i="80"/>
  <c r="H75" i="80" s="1"/>
  <c r="I75" i="80" s="1"/>
  <c r="C79" i="26"/>
  <c r="T82" i="26"/>
  <c r="T79" i="26"/>
  <c r="C59" i="70"/>
  <c r="C10" i="70"/>
  <c r="C46" i="70"/>
  <c r="C9" i="70"/>
  <c r="E8" i="70"/>
  <c r="C8" i="70"/>
  <c r="T71" i="81"/>
  <c r="H30" i="81"/>
  <c r="S81" i="80"/>
  <c r="U78" i="80"/>
  <c r="U80" i="80"/>
  <c r="T76" i="80"/>
  <c r="T79" i="80"/>
  <c r="T80" i="80"/>
  <c r="S77" i="80"/>
  <c r="T83" i="80"/>
  <c r="T77" i="80"/>
  <c r="S76" i="80"/>
  <c r="T81" i="80"/>
  <c r="T82" i="80"/>
  <c r="U81" i="80"/>
  <c r="U76" i="80"/>
  <c r="U77" i="80"/>
  <c r="U75" i="80"/>
  <c r="S79" i="80"/>
  <c r="S82" i="80"/>
  <c r="S83" i="80"/>
  <c r="S75" i="80"/>
  <c r="U82" i="80"/>
  <c r="T75" i="80"/>
  <c r="S80" i="80"/>
  <c r="U83" i="80"/>
  <c r="H10" i="60"/>
  <c r="I10" i="60" s="1"/>
  <c r="H12" i="60"/>
  <c r="I12" i="60" s="1"/>
  <c r="H9" i="60"/>
  <c r="I9" i="60" s="1"/>
  <c r="C31" i="81"/>
  <c r="U31" i="81"/>
  <c r="O12" i="81"/>
  <c r="P12" i="81" s="1"/>
  <c r="S10" i="81"/>
  <c r="T10" i="81" s="1"/>
  <c r="U29" i="81"/>
  <c r="G46" i="81"/>
  <c r="T74" i="81"/>
  <c r="T72" i="81"/>
  <c r="T76" i="81"/>
  <c r="T70" i="81"/>
  <c r="T75" i="81"/>
  <c r="T69" i="81"/>
  <c r="T73" i="81"/>
  <c r="O11" i="81"/>
  <c r="P11" i="81" s="1"/>
  <c r="S11" i="81"/>
  <c r="T11" i="81" s="1"/>
  <c r="H32" i="81"/>
  <c r="O10" i="81"/>
  <c r="P10" i="81" s="1"/>
  <c r="S9" i="81"/>
  <c r="O9" i="81"/>
  <c r="C30" i="81"/>
  <c r="H31" i="81"/>
  <c r="H29" i="81"/>
  <c r="C29" i="81"/>
  <c r="S12" i="81"/>
  <c r="T12" i="81" s="1"/>
  <c r="H33" i="81"/>
  <c r="I48" i="81"/>
  <c r="G47" i="81"/>
  <c r="H48" i="81"/>
  <c r="S39" i="81"/>
  <c r="S46" i="81"/>
  <c r="S38" i="81"/>
  <c r="G39" i="81"/>
  <c r="G38" i="81"/>
  <c r="U39" i="81"/>
  <c r="C39" i="81"/>
  <c r="U38" i="81"/>
  <c r="U33" i="81"/>
  <c r="U30" i="81"/>
  <c r="O55" i="81"/>
  <c r="S47" i="81"/>
  <c r="I47" i="81"/>
  <c r="N56" i="81"/>
  <c r="S69" i="81"/>
  <c r="U69" i="81"/>
  <c r="U75" i="81"/>
  <c r="N54" i="81"/>
  <c r="G75" i="81"/>
  <c r="H75" i="81" s="1"/>
  <c r="I75" i="81" s="1"/>
  <c r="O29" i="81"/>
  <c r="O31" i="81"/>
  <c r="O30" i="81"/>
  <c r="O33" i="81"/>
  <c r="S73" i="81"/>
  <c r="S71" i="81"/>
  <c r="U47" i="81"/>
  <c r="N46" i="81"/>
  <c r="F40" i="81"/>
  <c r="S74" i="81"/>
  <c r="M32" i="81"/>
  <c r="G71" i="81"/>
  <c r="H71" i="81" s="1"/>
  <c r="I71" i="81" s="1"/>
  <c r="F39" i="81"/>
  <c r="J12" i="81"/>
  <c r="K12" i="81" s="1"/>
  <c r="G29" i="81"/>
  <c r="G31" i="81"/>
  <c r="G32" i="81"/>
  <c r="G33" i="81"/>
  <c r="U68" i="81"/>
  <c r="J10" i="81"/>
  <c r="K10" i="81" s="1"/>
  <c r="M40" i="81"/>
  <c r="I29" i="81"/>
  <c r="S30" i="81"/>
  <c r="U48" i="81"/>
  <c r="I32" i="81"/>
  <c r="H46" i="81"/>
  <c r="M38" i="81"/>
  <c r="G74" i="81"/>
  <c r="H74" i="81" s="1"/>
  <c r="I74" i="81" s="1"/>
  <c r="M47" i="81"/>
  <c r="M29" i="81"/>
  <c r="M30" i="81"/>
  <c r="M33" i="81"/>
  <c r="M31" i="81"/>
  <c r="G30" i="81"/>
  <c r="T46" i="81"/>
  <c r="T48" i="81"/>
  <c r="M48" i="81"/>
  <c r="N30" i="81"/>
  <c r="T33" i="81"/>
  <c r="R39" i="81"/>
  <c r="K39" i="81"/>
  <c r="K40" i="81"/>
  <c r="G70" i="81"/>
  <c r="H70" i="81" s="1"/>
  <c r="I70" i="81" s="1"/>
  <c r="G73" i="81"/>
  <c r="H73" i="81" s="1"/>
  <c r="I73" i="81" s="1"/>
  <c r="F38" i="81"/>
  <c r="C40" i="81"/>
  <c r="O46" i="81"/>
  <c r="J9" i="81"/>
  <c r="K9" i="81" s="1"/>
  <c r="C11" i="81"/>
  <c r="C10" i="81"/>
  <c r="C12" i="81"/>
  <c r="J11" i="81"/>
  <c r="K11" i="81" s="1"/>
  <c r="C9" i="81"/>
  <c r="U71" i="81"/>
  <c r="S33" i="81"/>
  <c r="M56" i="81"/>
  <c r="M54" i="81"/>
  <c r="S75" i="81"/>
  <c r="S76" i="81"/>
  <c r="S72" i="81"/>
  <c r="M46" i="81"/>
  <c r="O48" i="81"/>
  <c r="S32" i="81"/>
  <c r="S29" i="81"/>
  <c r="S31" i="81"/>
  <c r="C71" i="81"/>
  <c r="C68" i="81"/>
  <c r="C72" i="81"/>
  <c r="C73" i="81"/>
  <c r="C69" i="81"/>
  <c r="C70" i="81"/>
  <c r="G68" i="81"/>
  <c r="H68" i="81" s="1"/>
  <c r="I68" i="81" s="1"/>
  <c r="C75" i="81"/>
  <c r="C76" i="81"/>
  <c r="C74" i="81"/>
  <c r="L39" i="81"/>
  <c r="L40" i="81"/>
  <c r="K38" i="81"/>
  <c r="N33" i="81"/>
  <c r="N31" i="81"/>
  <c r="N32" i="81"/>
  <c r="I30" i="81"/>
  <c r="I33" i="81"/>
  <c r="I31" i="81"/>
  <c r="U73" i="81"/>
  <c r="U76" i="81"/>
  <c r="U72" i="81"/>
  <c r="U74" i="81"/>
  <c r="N47" i="81"/>
  <c r="N48" i="81"/>
  <c r="T29" i="81"/>
  <c r="T30" i="81"/>
  <c r="T32" i="81"/>
  <c r="T39" i="81"/>
  <c r="T40" i="81"/>
  <c r="N29" i="81"/>
  <c r="T31" i="81"/>
  <c r="R40" i="81"/>
  <c r="G69" i="81"/>
  <c r="H69" i="81" s="1"/>
  <c r="I69" i="81" s="1"/>
  <c r="G72" i="81"/>
  <c r="H72" i="81" s="1"/>
  <c r="I72" i="81" s="1"/>
  <c r="G76" i="81"/>
  <c r="H76" i="81" s="1"/>
  <c r="I76" i="81" s="1"/>
  <c r="G45" i="80"/>
  <c r="G46" i="80"/>
  <c r="R45" i="80"/>
  <c r="O61" i="80"/>
  <c r="S45" i="80"/>
  <c r="U55" i="80"/>
  <c r="U53" i="80"/>
  <c r="N63" i="80"/>
  <c r="N61" i="80"/>
  <c r="G61" i="80"/>
  <c r="H63" i="80"/>
  <c r="I61" i="80"/>
  <c r="M62" i="80"/>
  <c r="O62" i="80"/>
  <c r="M63" i="80"/>
  <c r="S47" i="80"/>
  <c r="R46" i="80"/>
  <c r="R48" i="80" s="1"/>
  <c r="U47" i="80"/>
  <c r="U45" i="80"/>
  <c r="L47" i="80"/>
  <c r="M55" i="80"/>
  <c r="N55" i="80"/>
  <c r="G80" i="80"/>
  <c r="H80" i="80" s="1"/>
  <c r="I80" i="80" s="1"/>
  <c r="M53" i="80"/>
  <c r="O55" i="80"/>
  <c r="G55" i="80"/>
  <c r="G79" i="80"/>
  <c r="H79" i="80" s="1"/>
  <c r="I79" i="80" s="1"/>
  <c r="L45" i="80"/>
  <c r="T47" i="80"/>
  <c r="G81" i="80"/>
  <c r="H81" i="80" s="1"/>
  <c r="I81" i="80" s="1"/>
  <c r="S54" i="80"/>
  <c r="H55" i="80"/>
  <c r="M47" i="80"/>
  <c r="O1" i="80"/>
  <c r="T55" i="80"/>
  <c r="N53" i="80"/>
  <c r="C45" i="80"/>
  <c r="H54" i="80"/>
  <c r="I55" i="80"/>
  <c r="G78" i="80"/>
  <c r="H78" i="80" s="1"/>
  <c r="I78" i="80" s="1"/>
  <c r="I62" i="80"/>
  <c r="O53" i="80"/>
  <c r="T54" i="80"/>
  <c r="F45" i="80"/>
  <c r="C47" i="80"/>
  <c r="C46" i="80"/>
  <c r="S53" i="80"/>
  <c r="G82" i="80"/>
  <c r="H82" i="80" s="1"/>
  <c r="I82" i="80" s="1"/>
  <c r="I54" i="80"/>
  <c r="G53" i="80"/>
  <c r="G77" i="80"/>
  <c r="H77" i="80" s="1"/>
  <c r="I77" i="80" s="1"/>
  <c r="K46" i="80"/>
  <c r="K47" i="80"/>
  <c r="G76" i="80"/>
  <c r="H76" i="80" s="1"/>
  <c r="I76" i="80" s="1"/>
  <c r="T45" i="80"/>
  <c r="G83" i="80"/>
  <c r="H83" i="80" s="1"/>
  <c r="I83" i="80" s="1"/>
  <c r="C78" i="80"/>
  <c r="C79" i="80"/>
  <c r="C80" i="80"/>
  <c r="C81" i="80"/>
  <c r="C76" i="80"/>
  <c r="C82" i="80"/>
  <c r="C77" i="80"/>
  <c r="C83" i="80"/>
  <c r="F47" i="80"/>
  <c r="M46" i="80"/>
  <c r="C81" i="26"/>
  <c r="G78" i="26"/>
  <c r="H78" i="26" s="1"/>
  <c r="I78" i="26" s="1"/>
  <c r="C85" i="26"/>
  <c r="C84" i="26"/>
  <c r="S80" i="26"/>
  <c r="C82" i="26"/>
  <c r="C80" i="26"/>
  <c r="C78" i="26"/>
  <c r="C83" i="26"/>
  <c r="C86" i="26"/>
  <c r="T85" i="26"/>
  <c r="T86" i="26"/>
  <c r="U81" i="26"/>
  <c r="U82" i="26"/>
  <c r="U83" i="26"/>
  <c r="U79" i="26"/>
  <c r="U86" i="26"/>
  <c r="U80" i="26"/>
  <c r="U78" i="26"/>
  <c r="U85" i="26"/>
  <c r="T80" i="26"/>
  <c r="T84" i="26"/>
  <c r="T81" i="26"/>
  <c r="T78" i="26"/>
  <c r="S83" i="26"/>
  <c r="S81" i="26"/>
  <c r="S85" i="26"/>
  <c r="S86" i="26"/>
  <c r="S84" i="26"/>
  <c r="S79" i="26"/>
  <c r="P13" i="60"/>
  <c r="C81" i="16"/>
  <c r="C80" i="16"/>
  <c r="C63" i="16"/>
  <c r="C27" i="16"/>
  <c r="C62" i="16"/>
  <c r="C26" i="16"/>
  <c r="C5" i="16"/>
  <c r="C6" i="16"/>
  <c r="C42" i="68"/>
  <c r="C26" i="68"/>
  <c r="P8" i="68"/>
  <c r="G7" i="62"/>
  <c r="H61" i="80" l="1"/>
  <c r="H64" i="80" s="1"/>
  <c r="G63" i="80"/>
  <c r="C54" i="81"/>
  <c r="I49" i="81"/>
  <c r="C56" i="81"/>
  <c r="C55" i="81"/>
  <c r="G62" i="80"/>
  <c r="C63" i="80"/>
  <c r="G55" i="81"/>
  <c r="G54" i="81"/>
  <c r="G57" i="81" s="1"/>
  <c r="I55" i="82"/>
  <c r="I56" i="82" s="1"/>
  <c r="K55" i="82"/>
  <c r="K56" i="82" s="1"/>
  <c r="D55" i="82"/>
  <c r="D56" i="82" s="1"/>
  <c r="E55" i="82"/>
  <c r="E56" i="82" s="1"/>
  <c r="L55" i="82"/>
  <c r="L56" i="82" s="1"/>
  <c r="H55" i="82"/>
  <c r="H56" i="82" s="1"/>
  <c r="J55" i="82"/>
  <c r="J56" i="82" s="1"/>
  <c r="F55" i="82"/>
  <c r="F56" i="82" s="1"/>
  <c r="G55" i="82"/>
  <c r="G56" i="82" s="1"/>
  <c r="I24" i="82"/>
  <c r="I25" i="82" s="1"/>
  <c r="J24" i="82"/>
  <c r="J25" i="82" s="1"/>
  <c r="K24" i="82"/>
  <c r="K25" i="82" s="1"/>
  <c r="L24" i="82"/>
  <c r="L25" i="82" s="1"/>
  <c r="F24" i="82"/>
  <c r="F25" i="82" s="1"/>
  <c r="H24" i="82"/>
  <c r="H25" i="82" s="1"/>
  <c r="E24" i="82"/>
  <c r="E25" i="82" s="1"/>
  <c r="G24" i="82"/>
  <c r="G25" i="82" s="1"/>
  <c r="D24" i="82"/>
  <c r="D25" i="82" s="1"/>
  <c r="I55" i="81"/>
  <c r="H56" i="81"/>
  <c r="H54" i="81"/>
  <c r="O1" i="81"/>
  <c r="T77" i="81"/>
  <c r="S77" i="81"/>
  <c r="I54" i="81"/>
  <c r="G41" i="81"/>
  <c r="U77" i="81"/>
  <c r="O57" i="81"/>
  <c r="G48" i="80"/>
  <c r="S84" i="80"/>
  <c r="U84" i="80"/>
  <c r="T84" i="80"/>
  <c r="S87" i="26"/>
  <c r="U87" i="26"/>
  <c r="T87" i="26"/>
  <c r="C40" i="70"/>
  <c r="C27" i="70"/>
  <c r="C53" i="70"/>
  <c r="C55" i="70"/>
  <c r="C42" i="70"/>
  <c r="C29" i="70"/>
  <c r="C41" i="70"/>
  <c r="C54" i="70"/>
  <c r="C28" i="70"/>
  <c r="D75" i="80"/>
  <c r="B75" i="80" s="1"/>
  <c r="S9" i="60"/>
  <c r="S49" i="81"/>
  <c r="G49" i="81"/>
  <c r="P9" i="81"/>
  <c r="Q9" i="81"/>
  <c r="T9" i="81"/>
  <c r="U9" i="81"/>
  <c r="H49" i="81"/>
  <c r="S41" i="81"/>
  <c r="U41" i="81"/>
  <c r="R41" i="81"/>
  <c r="C13" i="81"/>
  <c r="N57" i="81"/>
  <c r="Q10" i="81"/>
  <c r="U49" i="81"/>
  <c r="M57" i="81"/>
  <c r="L41" i="81"/>
  <c r="T41" i="81"/>
  <c r="N49" i="81"/>
  <c r="F41" i="81"/>
  <c r="U10" i="81"/>
  <c r="O49" i="81"/>
  <c r="T49" i="81"/>
  <c r="M41" i="81"/>
  <c r="Q12" i="81"/>
  <c r="D72" i="81"/>
  <c r="B72" i="81" s="1"/>
  <c r="D73" i="81"/>
  <c r="B73" i="81" s="1"/>
  <c r="D68" i="81"/>
  <c r="B68" i="81" s="1"/>
  <c r="D74" i="81"/>
  <c r="B74" i="81" s="1"/>
  <c r="D75" i="81"/>
  <c r="B75" i="81" s="1"/>
  <c r="D76" i="81"/>
  <c r="B76" i="81" s="1"/>
  <c r="D70" i="81"/>
  <c r="B70" i="81" s="1"/>
  <c r="D69" i="81"/>
  <c r="B69" i="81" s="1"/>
  <c r="D71" i="81"/>
  <c r="B71" i="81" s="1"/>
  <c r="U11" i="81"/>
  <c r="M12" i="81"/>
  <c r="U12" i="81"/>
  <c r="K41" i="81"/>
  <c r="M49" i="81"/>
  <c r="M10" i="81"/>
  <c r="Q11" i="81"/>
  <c r="M9" i="81"/>
  <c r="M11" i="81"/>
  <c r="O56" i="80"/>
  <c r="I64" i="80"/>
  <c r="O64" i="80"/>
  <c r="G56" i="80"/>
  <c r="U56" i="80"/>
  <c r="S48" i="80"/>
  <c r="N64" i="80"/>
  <c r="K48" i="80"/>
  <c r="L48" i="80"/>
  <c r="T48" i="80"/>
  <c r="M64" i="80"/>
  <c r="I56" i="80"/>
  <c r="U48" i="80"/>
  <c r="T56" i="80"/>
  <c r="H56" i="80"/>
  <c r="N56" i="80"/>
  <c r="M56" i="80"/>
  <c r="M48" i="80"/>
  <c r="F48" i="80"/>
  <c r="S56" i="80"/>
  <c r="D79" i="80"/>
  <c r="B79" i="80" s="1"/>
  <c r="D80" i="80"/>
  <c r="B80" i="80" s="1"/>
  <c r="D81" i="80"/>
  <c r="B81" i="80" s="1"/>
  <c r="D82" i="80"/>
  <c r="B82" i="80" s="1"/>
  <c r="D77" i="80"/>
  <c r="B77" i="80" s="1"/>
  <c r="D83" i="80"/>
  <c r="B83" i="80" s="1"/>
  <c r="D78" i="80"/>
  <c r="B78" i="80" s="1"/>
  <c r="D76" i="80"/>
  <c r="B76" i="80" s="1"/>
  <c r="N7" i="62"/>
  <c r="F28" i="57"/>
  <c r="J9" i="57"/>
  <c r="F9" i="57"/>
  <c r="B17" i="57"/>
  <c r="B8" i="57"/>
  <c r="C43" i="52"/>
  <c r="U39" i="52"/>
  <c r="T39" i="52"/>
  <c r="S39" i="52"/>
  <c r="R39" i="52"/>
  <c r="U38" i="52"/>
  <c r="T38" i="52"/>
  <c r="S38" i="52"/>
  <c r="R38" i="52"/>
  <c r="U37" i="52"/>
  <c r="T37" i="52"/>
  <c r="S37" i="52"/>
  <c r="R37" i="52"/>
  <c r="U36" i="52"/>
  <c r="T36" i="52"/>
  <c r="S36" i="52"/>
  <c r="R36" i="52"/>
  <c r="U35" i="52"/>
  <c r="T35" i="52"/>
  <c r="S35" i="52"/>
  <c r="R35" i="52"/>
  <c r="U34" i="52"/>
  <c r="T34" i="52"/>
  <c r="S34" i="52"/>
  <c r="R34" i="52"/>
  <c r="U33" i="52"/>
  <c r="T33" i="52"/>
  <c r="S33" i="52"/>
  <c r="R33" i="52"/>
  <c r="U32" i="52"/>
  <c r="T32" i="52"/>
  <c r="S32" i="52"/>
  <c r="R32" i="52"/>
  <c r="U31" i="52"/>
  <c r="T31" i="52"/>
  <c r="S31" i="52"/>
  <c r="R31" i="52"/>
  <c r="U30" i="52"/>
  <c r="T30" i="52"/>
  <c r="S30" i="52"/>
  <c r="R30" i="52"/>
  <c r="U29" i="52"/>
  <c r="T29" i="52"/>
  <c r="S29" i="52"/>
  <c r="R29" i="52"/>
  <c r="U28" i="52"/>
  <c r="T28" i="52"/>
  <c r="S28" i="52"/>
  <c r="R28" i="52"/>
  <c r="U27" i="52"/>
  <c r="T27" i="52"/>
  <c r="S27" i="52"/>
  <c r="R27" i="52"/>
  <c r="C25" i="52"/>
  <c r="P8" i="52"/>
  <c r="P8" i="49"/>
  <c r="P16" i="49"/>
  <c r="M58" i="66"/>
  <c r="O75" i="66"/>
  <c r="S58" i="66"/>
  <c r="O58" i="66"/>
  <c r="N58" i="66"/>
  <c r="Q9" i="66"/>
  <c r="R9" i="66"/>
  <c r="P9" i="66"/>
  <c r="S37" i="66"/>
  <c r="G36" i="66"/>
  <c r="H56" i="66"/>
  <c r="S35" i="66"/>
  <c r="R35" i="66"/>
  <c r="I55" i="66"/>
  <c r="R34" i="66"/>
  <c r="M34" i="66"/>
  <c r="L34" i="66"/>
  <c r="I54" i="66"/>
  <c r="S33" i="66"/>
  <c r="R33" i="66"/>
  <c r="M33" i="66"/>
  <c r="L33" i="66"/>
  <c r="U32" i="66"/>
  <c r="T32" i="66"/>
  <c r="R32" i="66"/>
  <c r="M32" i="66"/>
  <c r="B18" i="66"/>
  <c r="J7" i="66"/>
  <c r="W16" i="82" l="1"/>
  <c r="W18" i="82"/>
  <c r="W10" i="82"/>
  <c r="V10" i="82" s="1"/>
  <c r="W11" i="82"/>
  <c r="W12" i="82"/>
  <c r="W17" i="82"/>
  <c r="W13" i="82"/>
  <c r="W14" i="82"/>
  <c r="W15" i="82"/>
  <c r="G64" i="80"/>
  <c r="I56" i="66"/>
  <c r="T33" i="66"/>
  <c r="H53" i="66"/>
  <c r="T35" i="66"/>
  <c r="L32" i="66"/>
  <c r="I53" i="66"/>
  <c r="T34" i="66"/>
  <c r="G55" i="66"/>
  <c r="M76" i="66"/>
  <c r="N77" i="66"/>
  <c r="S32" i="66"/>
  <c r="K34" i="66"/>
  <c r="H55" i="66"/>
  <c r="T36" i="66"/>
  <c r="T37" i="66"/>
  <c r="M75" i="66"/>
  <c r="N76" i="66"/>
  <c r="O77" i="66"/>
  <c r="N78" i="66"/>
  <c r="N79" i="66"/>
  <c r="S36" i="66"/>
  <c r="U36" i="66"/>
  <c r="U37" i="66"/>
  <c r="M79" i="66"/>
  <c r="M78" i="66"/>
  <c r="M74" i="66"/>
  <c r="N75" i="66"/>
  <c r="O76" i="66"/>
  <c r="U33" i="66"/>
  <c r="S34" i="66"/>
  <c r="L36" i="66"/>
  <c r="L35" i="66"/>
  <c r="L37" i="66"/>
  <c r="I57" i="66"/>
  <c r="I58" i="66"/>
  <c r="H76" i="66"/>
  <c r="H77" i="66"/>
  <c r="H79" i="66"/>
  <c r="H74" i="66"/>
  <c r="H78" i="66"/>
  <c r="H75" i="66"/>
  <c r="G57" i="66"/>
  <c r="G58" i="66"/>
  <c r="N74" i="66"/>
  <c r="G53" i="66"/>
  <c r="H57" i="66"/>
  <c r="H58" i="66"/>
  <c r="O78" i="66"/>
  <c r="O79" i="66"/>
  <c r="K32" i="66"/>
  <c r="G54" i="66"/>
  <c r="U35" i="66"/>
  <c r="M36" i="66"/>
  <c r="M35" i="66"/>
  <c r="M37" i="66"/>
  <c r="I77" i="66"/>
  <c r="I76" i="66"/>
  <c r="I75" i="66"/>
  <c r="I74" i="66"/>
  <c r="I78" i="66"/>
  <c r="I79" i="66"/>
  <c r="K36" i="66"/>
  <c r="K35" i="66"/>
  <c r="K37" i="66"/>
  <c r="G76" i="66"/>
  <c r="G77" i="66"/>
  <c r="G75" i="66"/>
  <c r="G79" i="66"/>
  <c r="G78" i="66"/>
  <c r="G74" i="66"/>
  <c r="O74" i="66"/>
  <c r="K33" i="66"/>
  <c r="H54" i="66"/>
  <c r="U34" i="66"/>
  <c r="G56" i="66"/>
  <c r="R36" i="66"/>
  <c r="R37" i="66"/>
  <c r="M77" i="66"/>
  <c r="F12" i="57"/>
  <c r="F13" i="57"/>
  <c r="F14" i="57"/>
  <c r="F11" i="57"/>
  <c r="F15" i="57"/>
  <c r="H73" i="66"/>
  <c r="S52" i="66"/>
  <c r="N53" i="66"/>
  <c r="S56" i="66"/>
  <c r="G73" i="66"/>
  <c r="O53" i="66"/>
  <c r="M54" i="66"/>
  <c r="S53" i="66"/>
  <c r="N54" i="66"/>
  <c r="I73" i="66"/>
  <c r="O54" i="66"/>
  <c r="M55" i="66"/>
  <c r="S57" i="66"/>
  <c r="M73" i="66"/>
  <c r="S54" i="66"/>
  <c r="N55" i="66"/>
  <c r="N73" i="66"/>
  <c r="O55" i="66"/>
  <c r="M56" i="66"/>
  <c r="T51" i="66"/>
  <c r="T55" i="66"/>
  <c r="T57" i="66"/>
  <c r="T54" i="66"/>
  <c r="T56" i="66"/>
  <c r="T52" i="66"/>
  <c r="T53" i="66"/>
  <c r="N52" i="66"/>
  <c r="O73" i="66"/>
  <c r="S55" i="66"/>
  <c r="N56" i="66"/>
  <c r="U51" i="66"/>
  <c r="U55" i="66"/>
  <c r="U54" i="66"/>
  <c r="U56" i="66"/>
  <c r="U52" i="66"/>
  <c r="U53" i="66"/>
  <c r="U57" i="66"/>
  <c r="O52" i="66"/>
  <c r="M53" i="66"/>
  <c r="O56" i="66"/>
  <c r="M52" i="66"/>
  <c r="H57" i="81"/>
  <c r="I57" i="81"/>
  <c r="G67" i="57"/>
  <c r="N48" i="57"/>
  <c r="B9" i="81"/>
  <c r="B12" i="81"/>
  <c r="B11" i="81"/>
  <c r="B10" i="81"/>
  <c r="C9" i="60"/>
  <c r="K32" i="57"/>
  <c r="H51" i="57"/>
  <c r="M30" i="57"/>
  <c r="L29" i="57"/>
  <c r="L31" i="57"/>
  <c r="L33" i="57"/>
  <c r="H69" i="57"/>
  <c r="O47" i="57"/>
  <c r="K31" i="66"/>
  <c r="H52" i="66"/>
  <c r="M51" i="66"/>
  <c r="T33" i="57"/>
  <c r="S53" i="57"/>
  <c r="M50" i="57"/>
  <c r="T51" i="57"/>
  <c r="M72" i="57"/>
  <c r="N79" i="57"/>
  <c r="G69" i="57"/>
  <c r="O72" i="57"/>
  <c r="O79" i="57"/>
  <c r="O53" i="57"/>
  <c r="G29" i="57"/>
  <c r="K31" i="57"/>
  <c r="H50" i="57"/>
  <c r="K33" i="57"/>
  <c r="H52" i="57"/>
  <c r="T30" i="57"/>
  <c r="T32" i="57"/>
  <c r="M53" i="57"/>
  <c r="I75" i="57"/>
  <c r="R33" i="57"/>
  <c r="I69" i="57"/>
  <c r="M57" i="66"/>
  <c r="N57" i="66"/>
  <c r="T29" i="57"/>
  <c r="L30" i="57"/>
  <c r="L32" i="57"/>
  <c r="N49" i="57"/>
  <c r="N51" i="57"/>
  <c r="O57" i="66"/>
  <c r="U29" i="57"/>
  <c r="O49" i="57"/>
  <c r="O51" i="57"/>
  <c r="R30" i="57"/>
  <c r="G31" i="57"/>
  <c r="R32" i="57"/>
  <c r="M67" i="57"/>
  <c r="M68" i="57"/>
  <c r="M70" i="57"/>
  <c r="O70" i="57"/>
  <c r="M74" i="57"/>
  <c r="O75" i="57"/>
  <c r="M76" i="57"/>
  <c r="O77" i="57"/>
  <c r="M78" i="57"/>
  <c r="M69" i="57"/>
  <c r="G74" i="57"/>
  <c r="H74" i="57"/>
  <c r="H76" i="57"/>
  <c r="H78" i="57"/>
  <c r="I76" i="57"/>
  <c r="I78" i="57"/>
  <c r="U50" i="57"/>
  <c r="T53" i="57"/>
  <c r="I48" i="57"/>
  <c r="I49" i="57"/>
  <c r="I50" i="57"/>
  <c r="I51" i="57"/>
  <c r="I52" i="57"/>
  <c r="C10" i="60"/>
  <c r="B10" i="60" s="1"/>
  <c r="C12" i="60"/>
  <c r="B12" i="60" s="1"/>
  <c r="C11" i="60"/>
  <c r="B11" i="60" s="1"/>
  <c r="H15" i="58"/>
  <c r="I15" i="58" s="1"/>
  <c r="H11" i="58"/>
  <c r="I11" i="58" s="1"/>
  <c r="H12" i="58"/>
  <c r="I12" i="58" s="1"/>
  <c r="H17" i="58"/>
  <c r="I17" i="58" s="1"/>
  <c r="H10" i="58"/>
  <c r="I10" i="58" s="1"/>
  <c r="H9" i="58"/>
  <c r="I9" i="58" s="1"/>
  <c r="H16" i="58"/>
  <c r="I16" i="58" s="1"/>
  <c r="H14" i="58"/>
  <c r="I14" i="58" s="1"/>
  <c r="H13" i="58"/>
  <c r="I13" i="58" s="1"/>
  <c r="H18" i="58"/>
  <c r="I18" i="58" s="1"/>
  <c r="H11" i="16"/>
  <c r="I11" i="16" s="1"/>
  <c r="H16" i="16"/>
  <c r="I16" i="16" s="1"/>
  <c r="H20" i="16"/>
  <c r="I20" i="16" s="1"/>
  <c r="H21" i="16"/>
  <c r="I21" i="16" s="1"/>
  <c r="H14" i="16"/>
  <c r="I14" i="16" s="1"/>
  <c r="H17" i="16"/>
  <c r="I17" i="16" s="1"/>
  <c r="H9" i="16"/>
  <c r="I9" i="16" s="1"/>
  <c r="H19" i="16"/>
  <c r="I19" i="16" s="1"/>
  <c r="H15" i="16"/>
  <c r="I15" i="16" s="1"/>
  <c r="H13" i="16"/>
  <c r="I13" i="16" s="1"/>
  <c r="H10" i="16"/>
  <c r="I10" i="16" s="1"/>
  <c r="H12" i="16"/>
  <c r="I12" i="16" s="1"/>
  <c r="H18" i="16"/>
  <c r="I18" i="16" s="1"/>
  <c r="G77" i="57"/>
  <c r="M77" i="57"/>
  <c r="N77" i="57"/>
  <c r="G79" i="57"/>
  <c r="G76" i="57"/>
  <c r="G78" i="57"/>
  <c r="N76" i="57"/>
  <c r="N74" i="57"/>
  <c r="G75" i="57"/>
  <c r="N78" i="57"/>
  <c r="O74" i="57"/>
  <c r="H75" i="57"/>
  <c r="O76" i="57"/>
  <c r="H77" i="57"/>
  <c r="O78" i="57"/>
  <c r="H79" i="57"/>
  <c r="M32" i="57"/>
  <c r="S49" i="57"/>
  <c r="M29" i="57"/>
  <c r="M33" i="57"/>
  <c r="N47" i="57"/>
  <c r="I67" i="57"/>
  <c r="H67" i="57"/>
  <c r="O68" i="57"/>
  <c r="S51" i="57"/>
  <c r="H71" i="57"/>
  <c r="M31" i="57"/>
  <c r="R29" i="57"/>
  <c r="G30" i="57"/>
  <c r="G49" i="57"/>
  <c r="R31" i="57"/>
  <c r="G32" i="57"/>
  <c r="G51" i="57"/>
  <c r="M52" i="57"/>
  <c r="N50" i="57"/>
  <c r="M71" i="57"/>
  <c r="G52" i="57"/>
  <c r="H48" i="57"/>
  <c r="T31" i="57"/>
  <c r="I71" i="57"/>
  <c r="O67" i="57"/>
  <c r="H68" i="57"/>
  <c r="S50" i="57"/>
  <c r="O69" i="57"/>
  <c r="H70" i="57"/>
  <c r="S52" i="57"/>
  <c r="O71" i="57"/>
  <c r="I72" i="57"/>
  <c r="G33" i="57"/>
  <c r="G71" i="57"/>
  <c r="K29" i="57"/>
  <c r="U31" i="57"/>
  <c r="U33" i="57"/>
  <c r="T48" i="57"/>
  <c r="M49" i="57"/>
  <c r="I68" i="57"/>
  <c r="T50" i="57"/>
  <c r="M51" i="57"/>
  <c r="I70" i="57"/>
  <c r="T52" i="57"/>
  <c r="N53" i="57"/>
  <c r="S33" i="57"/>
  <c r="S32" i="57"/>
  <c r="U49" i="57"/>
  <c r="U51" i="57"/>
  <c r="U53" i="57"/>
  <c r="N70" i="57"/>
  <c r="N68" i="57"/>
  <c r="U30" i="57"/>
  <c r="N72" i="57"/>
  <c r="S29" i="57"/>
  <c r="S31" i="57"/>
  <c r="U48" i="57"/>
  <c r="U52" i="57"/>
  <c r="S30" i="57"/>
  <c r="U32" i="57"/>
  <c r="G36" i="57"/>
  <c r="M75" i="57"/>
  <c r="H53" i="57"/>
  <c r="K30" i="57"/>
  <c r="H49" i="57"/>
  <c r="N52" i="57"/>
  <c r="G72" i="57"/>
  <c r="F31" i="57"/>
  <c r="O48" i="57"/>
  <c r="N67" i="57"/>
  <c r="G68" i="57"/>
  <c r="O50" i="57"/>
  <c r="N69" i="57"/>
  <c r="G70" i="57"/>
  <c r="O52" i="57"/>
  <c r="N71" i="57"/>
  <c r="H72" i="57"/>
  <c r="N75" i="57"/>
  <c r="I74" i="57"/>
  <c r="G53" i="57"/>
  <c r="I79" i="57"/>
  <c r="I77" i="57"/>
  <c r="M79" i="57"/>
  <c r="I53" i="57"/>
  <c r="T49" i="57"/>
  <c r="F30" i="57"/>
  <c r="F32" i="57"/>
  <c r="F33" i="57"/>
  <c r="T31" i="66"/>
  <c r="U31" i="66"/>
  <c r="G31" i="66"/>
  <c r="I52" i="66"/>
  <c r="L31" i="66"/>
  <c r="R31" i="66"/>
  <c r="S31" i="66"/>
  <c r="F7" i="66"/>
  <c r="B8" i="66"/>
  <c r="P24" i="66"/>
  <c r="Q16" i="49"/>
  <c r="R16" i="49"/>
  <c r="V13" i="82" l="1"/>
  <c r="U13" i="82"/>
  <c r="V17" i="82"/>
  <c r="U17" i="82"/>
  <c r="U12" i="82"/>
  <c r="V12" i="82"/>
  <c r="V11" i="82"/>
  <c r="U11" i="82"/>
  <c r="U14" i="82"/>
  <c r="V14" i="82"/>
  <c r="U10" i="82"/>
  <c r="V18" i="82"/>
  <c r="U18" i="82"/>
  <c r="U15" i="82"/>
  <c r="V15" i="82"/>
  <c r="V16" i="82"/>
  <c r="U16" i="82"/>
  <c r="C15" i="81"/>
  <c r="S10" i="66"/>
  <c r="S13" i="66"/>
  <c r="S11" i="66"/>
  <c r="S12" i="66"/>
  <c r="S14" i="66"/>
  <c r="S9" i="66"/>
  <c r="F11" i="66"/>
  <c r="F12" i="66"/>
  <c r="F10" i="66"/>
  <c r="F9" i="66"/>
  <c r="F8" i="66"/>
  <c r="F14" i="66"/>
  <c r="F13" i="66"/>
  <c r="D11" i="81"/>
  <c r="H11" i="81"/>
  <c r="F11" i="81"/>
  <c r="E11" i="81"/>
  <c r="E15" i="81" s="1"/>
  <c r="G11" i="81"/>
  <c r="H12" i="81"/>
  <c r="E12" i="81"/>
  <c r="G12" i="81"/>
  <c r="F12" i="81"/>
  <c r="D12" i="81"/>
  <c r="F9" i="81"/>
  <c r="D9" i="81"/>
  <c r="H9" i="81"/>
  <c r="G9" i="81"/>
  <c r="E9" i="81"/>
  <c r="G10" i="81"/>
  <c r="F10" i="81"/>
  <c r="H10" i="81"/>
  <c r="E10" i="81"/>
  <c r="D10" i="81"/>
  <c r="D9" i="60"/>
  <c r="B9" i="60"/>
  <c r="B46" i="60" s="1"/>
  <c r="C10" i="58"/>
  <c r="B10" i="58" s="1"/>
  <c r="C18" i="58"/>
  <c r="B18" i="58" s="1"/>
  <c r="C11" i="58"/>
  <c r="B11" i="58" s="1"/>
  <c r="C9" i="58"/>
  <c r="B9" i="58" s="1"/>
  <c r="C12" i="58"/>
  <c r="B12" i="58" s="1"/>
  <c r="C13" i="58"/>
  <c r="B13" i="58" s="1"/>
  <c r="C14" i="58"/>
  <c r="B14" i="58" s="1"/>
  <c r="C15" i="58"/>
  <c r="B15" i="58" s="1"/>
  <c r="C16" i="58"/>
  <c r="B16" i="58" s="1"/>
  <c r="C17" i="58"/>
  <c r="B17" i="58" s="1"/>
  <c r="D11" i="60"/>
  <c r="D12" i="60"/>
  <c r="B47" i="60"/>
  <c r="D10" i="60"/>
  <c r="B48" i="60"/>
  <c r="B49" i="60"/>
  <c r="C12" i="16"/>
  <c r="B12" i="16" s="1"/>
  <c r="C20" i="16"/>
  <c r="B20" i="16" s="1"/>
  <c r="C17" i="16"/>
  <c r="B17" i="16" s="1"/>
  <c r="C11" i="16"/>
  <c r="B11" i="16" s="1"/>
  <c r="C13" i="16"/>
  <c r="B13" i="16" s="1"/>
  <c r="C10" i="16"/>
  <c r="B10" i="16" s="1"/>
  <c r="C9" i="16"/>
  <c r="B9" i="16" s="1"/>
  <c r="C14" i="16"/>
  <c r="B14" i="16" s="1"/>
  <c r="C21" i="16"/>
  <c r="B21" i="16" s="1"/>
  <c r="C16" i="16"/>
  <c r="B16" i="16" s="1"/>
  <c r="C18" i="16"/>
  <c r="B18" i="16" s="1"/>
  <c r="C15" i="16"/>
  <c r="B15" i="16" s="1"/>
  <c r="C19" i="16"/>
  <c r="B19" i="16" s="1"/>
  <c r="R17" i="68"/>
  <c r="U17" i="68" s="1"/>
  <c r="Q17" i="68"/>
  <c r="P17" i="68"/>
  <c r="R16" i="68"/>
  <c r="Q16" i="68"/>
  <c r="P16" i="68"/>
  <c r="R15" i="68"/>
  <c r="Q15" i="68"/>
  <c r="T15" i="68" s="1"/>
  <c r="P15" i="68"/>
  <c r="R14" i="68"/>
  <c r="Q14" i="68"/>
  <c r="P14" i="68"/>
  <c r="R13" i="68"/>
  <c r="Q13" i="68"/>
  <c r="P13" i="68"/>
  <c r="R12" i="68"/>
  <c r="U12" i="68" s="1"/>
  <c r="Q12" i="68"/>
  <c r="T12" i="68" s="1"/>
  <c r="P12" i="68"/>
  <c r="R11" i="68"/>
  <c r="Q11" i="68"/>
  <c r="P11" i="68"/>
  <c r="R10" i="68"/>
  <c r="Q10" i="68"/>
  <c r="T10" i="68" s="1"/>
  <c r="P10" i="68"/>
  <c r="R9" i="68"/>
  <c r="U9" i="68" s="1"/>
  <c r="Q9" i="68"/>
  <c r="P9" i="68"/>
  <c r="Q8" i="68"/>
  <c r="R8" i="68"/>
  <c r="Q7" i="68"/>
  <c r="R7" i="68"/>
  <c r="T16" i="68" l="1"/>
  <c r="U15" i="68"/>
  <c r="O7" i="68"/>
  <c r="U10" i="68"/>
  <c r="T13" i="68"/>
  <c r="O16" i="68"/>
  <c r="S16" i="68"/>
  <c r="S13" i="68"/>
  <c r="U13" i="68"/>
  <c r="G8" i="68"/>
  <c r="T11" i="68"/>
  <c r="S14" i="68"/>
  <c r="U16" i="68"/>
  <c r="O10" i="68"/>
  <c r="S9" i="68"/>
  <c r="O9" i="68"/>
  <c r="U11" i="68"/>
  <c r="T14" i="68"/>
  <c r="S17" i="68"/>
  <c r="O17" i="68"/>
  <c r="S15" i="68"/>
  <c r="O15" i="68"/>
  <c r="U8" i="68"/>
  <c r="O11" i="68"/>
  <c r="S11" i="68"/>
  <c r="T9" i="68"/>
  <c r="O12" i="68"/>
  <c r="S12" i="68"/>
  <c r="U14" i="68"/>
  <c r="T17" i="68"/>
  <c r="G12" i="68"/>
  <c r="G15" i="68"/>
  <c r="G10" i="68"/>
  <c r="G13" i="68"/>
  <c r="G16" i="68"/>
  <c r="G11" i="68"/>
  <c r="G14" i="68"/>
  <c r="G9" i="68"/>
  <c r="G17" i="68"/>
  <c r="L49" i="60"/>
  <c r="D49" i="60"/>
  <c r="E49" i="60"/>
  <c r="K49" i="60"/>
  <c r="F49" i="60"/>
  <c r="J49" i="60"/>
  <c r="J48" i="60"/>
  <c r="K48" i="60"/>
  <c r="E48" i="60"/>
  <c r="D48" i="60"/>
  <c r="L48" i="60"/>
  <c r="F48" i="60"/>
  <c r="F46" i="60"/>
  <c r="L46" i="60"/>
  <c r="E46" i="60"/>
  <c r="D46" i="60"/>
  <c r="K46" i="60"/>
  <c r="J46" i="60"/>
  <c r="E47" i="60"/>
  <c r="K47" i="60"/>
  <c r="D47" i="60"/>
  <c r="J47" i="60"/>
  <c r="L47" i="60"/>
  <c r="F47" i="60"/>
  <c r="E13" i="81"/>
  <c r="D13" i="81"/>
  <c r="D15" i="81" s="1"/>
  <c r="D17" i="58"/>
  <c r="D16" i="58"/>
  <c r="D12" i="58"/>
  <c r="D15" i="58"/>
  <c r="D14" i="58"/>
  <c r="D13" i="58"/>
  <c r="D18" i="58"/>
  <c r="D11" i="58"/>
  <c r="D9" i="58"/>
  <c r="D10" i="58"/>
  <c r="B40" i="60"/>
  <c r="B31" i="60"/>
  <c r="B37" i="60"/>
  <c r="B28" i="60"/>
  <c r="B39" i="60"/>
  <c r="B30" i="60"/>
  <c r="B38" i="60"/>
  <c r="B29" i="60"/>
  <c r="D15" i="16"/>
  <c r="D19" i="16"/>
  <c r="D16" i="16"/>
  <c r="D14" i="16"/>
  <c r="D10" i="16"/>
  <c r="D11" i="16"/>
  <c r="D20" i="16"/>
  <c r="D18" i="16"/>
  <c r="D21" i="16"/>
  <c r="D9" i="16"/>
  <c r="D13" i="16"/>
  <c r="D17" i="16"/>
  <c r="D12" i="16"/>
  <c r="B52" i="16"/>
  <c r="B53" i="16"/>
  <c r="B51" i="16"/>
  <c r="B47" i="16"/>
  <c r="B48" i="16"/>
  <c r="B57" i="16"/>
  <c r="B56" i="16"/>
  <c r="B55" i="16"/>
  <c r="B58" i="16"/>
  <c r="B46" i="16"/>
  <c r="B50" i="16"/>
  <c r="B54" i="16"/>
  <c r="B49" i="16"/>
  <c r="B66" i="58"/>
  <c r="B65" i="58"/>
  <c r="B61" i="58"/>
  <c r="B59" i="58"/>
  <c r="B67" i="58"/>
  <c r="B60" i="58"/>
  <c r="B58" i="58"/>
  <c r="B64" i="58"/>
  <c r="B62" i="58"/>
  <c r="B63" i="58"/>
  <c r="B71" i="16"/>
  <c r="F66" i="58" l="1"/>
  <c r="J66" i="58"/>
  <c r="E66" i="58"/>
  <c r="D66" i="58"/>
  <c r="L66" i="58"/>
  <c r="K66" i="58"/>
  <c r="Q57" i="16"/>
  <c r="J57" i="16"/>
  <c r="E57" i="16"/>
  <c r="L57" i="16"/>
  <c r="R57" i="16"/>
  <c r="D57" i="16"/>
  <c r="P57" i="16"/>
  <c r="K57" i="16"/>
  <c r="F57" i="16"/>
  <c r="J37" i="60"/>
  <c r="P37" i="60"/>
  <c r="E37" i="60"/>
  <c r="D37" i="60"/>
  <c r="L37" i="60"/>
  <c r="F37" i="60"/>
  <c r="Q37" i="60"/>
  <c r="R37" i="60"/>
  <c r="K37" i="60"/>
  <c r="L64" i="58"/>
  <c r="J64" i="58"/>
  <c r="F64" i="58"/>
  <c r="D64" i="58"/>
  <c r="E64" i="58"/>
  <c r="K64" i="58"/>
  <c r="Q49" i="16"/>
  <c r="F49" i="16"/>
  <c r="D49" i="16"/>
  <c r="K49" i="16"/>
  <c r="P49" i="16"/>
  <c r="R49" i="16"/>
  <c r="L49" i="16"/>
  <c r="J49" i="16"/>
  <c r="E49" i="16"/>
  <c r="R48" i="16"/>
  <c r="D48" i="16"/>
  <c r="F48" i="16"/>
  <c r="K48" i="16"/>
  <c r="P48" i="16"/>
  <c r="E48" i="16"/>
  <c r="L48" i="16"/>
  <c r="J48" i="16"/>
  <c r="Q48" i="16"/>
  <c r="J31" i="60"/>
  <c r="P31" i="60"/>
  <c r="Q31" i="60"/>
  <c r="H31" i="60"/>
  <c r="N31" i="60"/>
  <c r="I31" i="60"/>
  <c r="E31" i="60"/>
  <c r="O31" i="60"/>
  <c r="D31" i="60"/>
  <c r="F58" i="58"/>
  <c r="L58" i="58"/>
  <c r="E58" i="58"/>
  <c r="J58" i="58"/>
  <c r="D58" i="58"/>
  <c r="K58" i="58"/>
  <c r="F54" i="16"/>
  <c r="J54" i="16"/>
  <c r="D54" i="16"/>
  <c r="L54" i="16"/>
  <c r="P54" i="16"/>
  <c r="R54" i="16"/>
  <c r="Q54" i="16"/>
  <c r="K54" i="16"/>
  <c r="E54" i="16"/>
  <c r="E47" i="16"/>
  <c r="F47" i="16"/>
  <c r="R47" i="16"/>
  <c r="K47" i="16"/>
  <c r="D47" i="16"/>
  <c r="J47" i="16"/>
  <c r="Q47" i="16"/>
  <c r="P47" i="16"/>
  <c r="L47" i="16"/>
  <c r="R40" i="60"/>
  <c r="D40" i="60"/>
  <c r="J40" i="60"/>
  <c r="K40" i="60"/>
  <c r="F40" i="60"/>
  <c r="Q40" i="60"/>
  <c r="P40" i="60"/>
  <c r="L40" i="60"/>
  <c r="E40" i="60"/>
  <c r="K59" i="58"/>
  <c r="F59" i="58"/>
  <c r="E59" i="58"/>
  <c r="L59" i="58"/>
  <c r="J59" i="58"/>
  <c r="D59" i="58"/>
  <c r="K58" i="16"/>
  <c r="Q58" i="16"/>
  <c r="J58" i="16"/>
  <c r="E58" i="16"/>
  <c r="P58" i="16"/>
  <c r="L58" i="16"/>
  <c r="F58" i="16"/>
  <c r="D58" i="16"/>
  <c r="R58" i="16"/>
  <c r="K52" i="16"/>
  <c r="F52" i="16"/>
  <c r="D52" i="16"/>
  <c r="L52" i="16"/>
  <c r="R52" i="16"/>
  <c r="E52" i="16"/>
  <c r="Q52" i="16"/>
  <c r="P52" i="16"/>
  <c r="J52" i="16"/>
  <c r="N30" i="60"/>
  <c r="Q30" i="60"/>
  <c r="D30" i="60"/>
  <c r="O30" i="60"/>
  <c r="P30" i="60"/>
  <c r="J30" i="60"/>
  <c r="E30" i="60"/>
  <c r="I30" i="60"/>
  <c r="H30" i="60"/>
  <c r="E71" i="16"/>
  <c r="F71" i="16"/>
  <c r="L71" i="16"/>
  <c r="J71" i="16"/>
  <c r="K71" i="16"/>
  <c r="D71" i="16"/>
  <c r="D61" i="58"/>
  <c r="L61" i="58"/>
  <c r="E61" i="58"/>
  <c r="K61" i="58"/>
  <c r="F61" i="58"/>
  <c r="J61" i="58"/>
  <c r="E55" i="16"/>
  <c r="J55" i="16"/>
  <c r="D55" i="16"/>
  <c r="L55" i="16"/>
  <c r="F55" i="16"/>
  <c r="K55" i="16"/>
  <c r="R55" i="16"/>
  <c r="Q55" i="16"/>
  <c r="P55" i="16"/>
  <c r="E39" i="60"/>
  <c r="K39" i="60"/>
  <c r="F39" i="60"/>
  <c r="Q39" i="60"/>
  <c r="P39" i="60"/>
  <c r="J39" i="60"/>
  <c r="R39" i="60"/>
  <c r="L39" i="60"/>
  <c r="D39" i="60"/>
  <c r="F62" i="58"/>
  <c r="L62" i="58"/>
  <c r="K62" i="58"/>
  <c r="J62" i="58"/>
  <c r="D62" i="58"/>
  <c r="E62" i="58"/>
  <c r="F60" i="58"/>
  <c r="L60" i="58"/>
  <c r="D60" i="58"/>
  <c r="J60" i="58"/>
  <c r="K60" i="58"/>
  <c r="E60" i="58"/>
  <c r="P50" i="16"/>
  <c r="F50" i="16"/>
  <c r="D50" i="16"/>
  <c r="K50" i="16"/>
  <c r="J50" i="16"/>
  <c r="E50" i="16"/>
  <c r="L50" i="16"/>
  <c r="R50" i="16"/>
  <c r="Q50" i="16"/>
  <c r="L51" i="16"/>
  <c r="F51" i="16"/>
  <c r="D51" i="16"/>
  <c r="K51" i="16"/>
  <c r="R51" i="16"/>
  <c r="J51" i="16"/>
  <c r="Q51" i="16"/>
  <c r="P51" i="16"/>
  <c r="E51" i="16"/>
  <c r="O29" i="60"/>
  <c r="E29" i="60"/>
  <c r="J29" i="60"/>
  <c r="I29" i="60"/>
  <c r="H29" i="60"/>
  <c r="Q29" i="60"/>
  <c r="N29" i="60"/>
  <c r="D29" i="60"/>
  <c r="P29" i="60"/>
  <c r="K67" i="58"/>
  <c r="L67" i="58"/>
  <c r="D67" i="58"/>
  <c r="E67" i="58"/>
  <c r="J67" i="58"/>
  <c r="F67" i="58"/>
  <c r="F46" i="16"/>
  <c r="E46" i="16"/>
  <c r="R46" i="16"/>
  <c r="K46" i="16"/>
  <c r="L46" i="16"/>
  <c r="Q46" i="16"/>
  <c r="P46" i="16"/>
  <c r="J46" i="16"/>
  <c r="D46" i="16"/>
  <c r="J53" i="16"/>
  <c r="F53" i="16"/>
  <c r="D53" i="16"/>
  <c r="L53" i="16"/>
  <c r="P53" i="16"/>
  <c r="K53" i="16"/>
  <c r="E53" i="16"/>
  <c r="Q53" i="16"/>
  <c r="R53" i="16"/>
  <c r="F38" i="60"/>
  <c r="L38" i="60"/>
  <c r="D38" i="60"/>
  <c r="K38" i="60"/>
  <c r="J38" i="60"/>
  <c r="R38" i="60"/>
  <c r="Q38" i="60"/>
  <c r="P38" i="60"/>
  <c r="E38" i="60"/>
  <c r="K63" i="58"/>
  <c r="F63" i="58"/>
  <c r="J63" i="58"/>
  <c r="E63" i="58"/>
  <c r="L63" i="58"/>
  <c r="D63" i="58"/>
  <c r="D65" i="58"/>
  <c r="F65" i="58"/>
  <c r="L65" i="58"/>
  <c r="J65" i="58"/>
  <c r="K65" i="58"/>
  <c r="E65" i="58"/>
  <c r="R56" i="16"/>
  <c r="D56" i="16"/>
  <c r="J56" i="16"/>
  <c r="E56" i="16"/>
  <c r="L56" i="16"/>
  <c r="Q56" i="16"/>
  <c r="F56" i="16"/>
  <c r="P56" i="16"/>
  <c r="K56" i="16"/>
  <c r="P28" i="60"/>
  <c r="H28" i="60"/>
  <c r="I28" i="60"/>
  <c r="D28" i="60"/>
  <c r="N28" i="60"/>
  <c r="J28" i="60"/>
  <c r="Q28" i="60"/>
  <c r="O28" i="60"/>
  <c r="E28" i="60"/>
  <c r="H12" i="68"/>
  <c r="B90" i="16"/>
  <c r="B65" i="16"/>
  <c r="B39" i="16"/>
  <c r="T7" i="68"/>
  <c r="U7" i="68"/>
  <c r="B86" i="16"/>
  <c r="B56" i="60"/>
  <c r="B57" i="60"/>
  <c r="B55" i="60"/>
  <c r="B58" i="60"/>
  <c r="B75" i="16"/>
  <c r="B36" i="16"/>
  <c r="B29" i="16"/>
  <c r="B31" i="16"/>
  <c r="B76" i="16"/>
  <c r="B30" i="16"/>
  <c r="B67" i="16"/>
  <c r="B92" i="16"/>
  <c r="B88" i="16"/>
  <c r="B40" i="16"/>
  <c r="B66" i="16"/>
  <c r="B82" i="16"/>
  <c r="B85" i="16"/>
  <c r="B74" i="16"/>
  <c r="B38" i="16"/>
  <c r="B93" i="16"/>
  <c r="B68" i="16"/>
  <c r="B32" i="16"/>
  <c r="I32" i="16" s="1"/>
  <c r="B72" i="16"/>
  <c r="B70" i="16"/>
  <c r="B34" i="16"/>
  <c r="B83" i="16"/>
  <c r="B64" i="16"/>
  <c r="B28" i="16"/>
  <c r="B94" i="16"/>
  <c r="B89" i="16"/>
  <c r="B35" i="16"/>
  <c r="B84" i="16"/>
  <c r="B74" i="58"/>
  <c r="B44" i="58"/>
  <c r="B29" i="58"/>
  <c r="B28" i="58"/>
  <c r="B73" i="58"/>
  <c r="B43" i="58"/>
  <c r="B31" i="58"/>
  <c r="B76" i="58"/>
  <c r="B46" i="58"/>
  <c r="B80" i="58"/>
  <c r="B50" i="58"/>
  <c r="B35" i="58"/>
  <c r="B33" i="58"/>
  <c r="B48" i="58"/>
  <c r="B78" i="58"/>
  <c r="B30" i="58"/>
  <c r="B75" i="58"/>
  <c r="B45" i="58"/>
  <c r="B82" i="58"/>
  <c r="B52" i="58"/>
  <c r="B37" i="58"/>
  <c r="B49" i="58"/>
  <c r="B34" i="58"/>
  <c r="B79" i="58"/>
  <c r="B47" i="58"/>
  <c r="B32" i="58"/>
  <c r="B77" i="58"/>
  <c r="B81" i="58"/>
  <c r="B51" i="58"/>
  <c r="B36" i="58"/>
  <c r="B33" i="16"/>
  <c r="B87" i="16"/>
  <c r="B69" i="16"/>
  <c r="B37" i="16"/>
  <c r="B91" i="16"/>
  <c r="B73" i="16"/>
  <c r="H13" i="68"/>
  <c r="H9" i="68"/>
  <c r="H17" i="68"/>
  <c r="H11" i="68"/>
  <c r="H10" i="68"/>
  <c r="H8" i="68"/>
  <c r="I8" i="68" s="1"/>
  <c r="H15" i="68"/>
  <c r="H16" i="68"/>
  <c r="H14" i="68"/>
  <c r="Q24" i="66"/>
  <c r="R24" i="66"/>
  <c r="N16" i="66"/>
  <c r="N8" i="66"/>
  <c r="U14" i="66" l="1"/>
  <c r="U11" i="66"/>
  <c r="U10" i="66"/>
  <c r="U13" i="66"/>
  <c r="U12" i="66"/>
  <c r="U15" i="66"/>
  <c r="T15" i="66"/>
  <c r="T10" i="66"/>
  <c r="T14" i="66"/>
  <c r="T12" i="66"/>
  <c r="T13" i="66"/>
  <c r="T11" i="66"/>
  <c r="O15" i="66"/>
  <c r="O13" i="66"/>
  <c r="O12" i="66"/>
  <c r="O10" i="66"/>
  <c r="O9" i="66"/>
  <c r="O14" i="66"/>
  <c r="O11" i="66"/>
  <c r="E7" i="66"/>
  <c r="G10" i="66" s="1"/>
  <c r="L73" i="16"/>
  <c r="J73" i="16"/>
  <c r="E73" i="16"/>
  <c r="F73" i="16"/>
  <c r="K73" i="16"/>
  <c r="D73" i="16"/>
  <c r="E81" i="58"/>
  <c r="D81" i="58"/>
  <c r="J52" i="58"/>
  <c r="L52" i="58"/>
  <c r="Q52" i="58"/>
  <c r="P52" i="58"/>
  <c r="D52" i="58"/>
  <c r="R52" i="58"/>
  <c r="F52" i="58"/>
  <c r="K52" i="58"/>
  <c r="E52" i="58"/>
  <c r="P35" i="58"/>
  <c r="I35" i="58"/>
  <c r="D35" i="58"/>
  <c r="J35" i="58"/>
  <c r="H35" i="58"/>
  <c r="O35" i="58"/>
  <c r="N35" i="58"/>
  <c r="E35" i="58"/>
  <c r="Q35" i="58"/>
  <c r="O28" i="58"/>
  <c r="H28" i="58"/>
  <c r="D28" i="58"/>
  <c r="J28" i="58"/>
  <c r="P28" i="58"/>
  <c r="Q28" i="58"/>
  <c r="I28" i="58"/>
  <c r="N28" i="58"/>
  <c r="E28" i="58"/>
  <c r="J28" i="16"/>
  <c r="H28" i="16"/>
  <c r="O28" i="16"/>
  <c r="Q28" i="16"/>
  <c r="I28" i="16"/>
  <c r="P28" i="16"/>
  <c r="N28" i="16"/>
  <c r="E28" i="16"/>
  <c r="D28" i="16"/>
  <c r="D93" i="16"/>
  <c r="E93" i="16"/>
  <c r="E92" i="16"/>
  <c r="D92" i="16"/>
  <c r="E58" i="60"/>
  <c r="D58" i="60"/>
  <c r="L65" i="16"/>
  <c r="E65" i="16"/>
  <c r="F65" i="16"/>
  <c r="D65" i="16"/>
  <c r="K65" i="16"/>
  <c r="J65" i="16"/>
  <c r="L69" i="16"/>
  <c r="K69" i="16"/>
  <c r="J69" i="16"/>
  <c r="D69" i="16"/>
  <c r="E69" i="16"/>
  <c r="F69" i="16"/>
  <c r="R47" i="58"/>
  <c r="D47" i="58"/>
  <c r="K47" i="58"/>
  <c r="J47" i="58"/>
  <c r="F47" i="58"/>
  <c r="P47" i="58"/>
  <c r="E47" i="58"/>
  <c r="Q47" i="58"/>
  <c r="L47" i="58"/>
  <c r="D75" i="58"/>
  <c r="E75" i="58"/>
  <c r="E46" i="58"/>
  <c r="K46" i="58"/>
  <c r="R46" i="58"/>
  <c r="Q46" i="58"/>
  <c r="F46" i="58"/>
  <c r="P46" i="58"/>
  <c r="L46" i="58"/>
  <c r="J46" i="58"/>
  <c r="D46" i="58"/>
  <c r="D74" i="58"/>
  <c r="E74" i="58"/>
  <c r="O34" i="16"/>
  <c r="J34" i="16"/>
  <c r="Q34" i="16"/>
  <c r="D34" i="16"/>
  <c r="N34" i="16"/>
  <c r="E34" i="16"/>
  <c r="I34" i="16"/>
  <c r="H34" i="16"/>
  <c r="P34" i="16"/>
  <c r="E85" i="16"/>
  <c r="D85" i="16"/>
  <c r="J76" i="16"/>
  <c r="K76" i="16"/>
  <c r="E76" i="16"/>
  <c r="L76" i="16"/>
  <c r="F76" i="16"/>
  <c r="D76" i="16"/>
  <c r="D56" i="60"/>
  <c r="E56" i="60"/>
  <c r="O36" i="58"/>
  <c r="I36" i="58"/>
  <c r="E36" i="58"/>
  <c r="D36" i="58"/>
  <c r="N36" i="58"/>
  <c r="P36" i="58"/>
  <c r="H36" i="58"/>
  <c r="Q36" i="58"/>
  <c r="J36" i="58"/>
  <c r="P49" i="58"/>
  <c r="K49" i="58"/>
  <c r="F49" i="58"/>
  <c r="E49" i="58"/>
  <c r="Q49" i="58"/>
  <c r="D49" i="58"/>
  <c r="L49" i="58"/>
  <c r="R49" i="58"/>
  <c r="J49" i="58"/>
  <c r="Q48" i="58"/>
  <c r="K48" i="58"/>
  <c r="E48" i="58"/>
  <c r="D48" i="58"/>
  <c r="L48" i="58"/>
  <c r="P48" i="58"/>
  <c r="R48" i="58"/>
  <c r="F48" i="58"/>
  <c r="J48" i="58"/>
  <c r="K43" i="58"/>
  <c r="J43" i="58"/>
  <c r="L43" i="58"/>
  <c r="F43" i="58"/>
  <c r="R43" i="58"/>
  <c r="P43" i="58"/>
  <c r="D43" i="58"/>
  <c r="Q43" i="58"/>
  <c r="E43" i="58"/>
  <c r="D89" i="16"/>
  <c r="E89" i="16"/>
  <c r="Q32" i="16"/>
  <c r="D32" i="16"/>
  <c r="O32" i="16"/>
  <c r="H32" i="16"/>
  <c r="P32" i="16"/>
  <c r="N32" i="16"/>
  <c r="J32" i="16"/>
  <c r="E32" i="16"/>
  <c r="I40" i="16"/>
  <c r="E40" i="16"/>
  <c r="Q40" i="16"/>
  <c r="J40" i="16"/>
  <c r="N40" i="16"/>
  <c r="H40" i="16"/>
  <c r="D40" i="16"/>
  <c r="O40" i="16"/>
  <c r="P40" i="16"/>
  <c r="J36" i="16"/>
  <c r="H36" i="16"/>
  <c r="O36" i="16"/>
  <c r="D36" i="16"/>
  <c r="E36" i="16"/>
  <c r="Q36" i="16"/>
  <c r="P36" i="16"/>
  <c r="N36" i="16"/>
  <c r="I36" i="16"/>
  <c r="E33" i="58"/>
  <c r="I33" i="58"/>
  <c r="P33" i="58"/>
  <c r="O33" i="58"/>
  <c r="D33" i="58"/>
  <c r="J33" i="58"/>
  <c r="Q33" i="58"/>
  <c r="H33" i="58"/>
  <c r="N33" i="58"/>
  <c r="D91" i="16"/>
  <c r="E91" i="16"/>
  <c r="E77" i="58"/>
  <c r="D77" i="58"/>
  <c r="D82" i="58"/>
  <c r="E82" i="58"/>
  <c r="L50" i="58"/>
  <c r="K50" i="58"/>
  <c r="J50" i="58"/>
  <c r="F50" i="58"/>
  <c r="R50" i="58"/>
  <c r="P50" i="58"/>
  <c r="D50" i="58"/>
  <c r="Q50" i="58"/>
  <c r="E50" i="58"/>
  <c r="N29" i="58"/>
  <c r="H29" i="58"/>
  <c r="E29" i="58"/>
  <c r="D29" i="58"/>
  <c r="O29" i="58"/>
  <c r="I29" i="58"/>
  <c r="P29" i="58"/>
  <c r="Q29" i="58"/>
  <c r="J29" i="58"/>
  <c r="J64" i="16"/>
  <c r="L64" i="16"/>
  <c r="F64" i="16"/>
  <c r="K64" i="16"/>
  <c r="E64" i="16"/>
  <c r="D64" i="16"/>
  <c r="H38" i="16"/>
  <c r="Q38" i="16"/>
  <c r="D38" i="16"/>
  <c r="J38" i="16"/>
  <c r="P38" i="16"/>
  <c r="I38" i="16"/>
  <c r="O38" i="16"/>
  <c r="N38" i="16"/>
  <c r="E38" i="16"/>
  <c r="E67" i="16"/>
  <c r="L67" i="16"/>
  <c r="D67" i="16"/>
  <c r="K67" i="16"/>
  <c r="J67" i="16"/>
  <c r="F67" i="16"/>
  <c r="E55" i="60"/>
  <c r="D55" i="60"/>
  <c r="E90" i="16"/>
  <c r="D90" i="16"/>
  <c r="E87" i="16"/>
  <c r="D87" i="16"/>
  <c r="E79" i="58"/>
  <c r="D79" i="58"/>
  <c r="J30" i="58"/>
  <c r="H30" i="58"/>
  <c r="I30" i="58"/>
  <c r="E30" i="58"/>
  <c r="P30" i="58"/>
  <c r="O30" i="58"/>
  <c r="D30" i="58"/>
  <c r="Q30" i="58"/>
  <c r="N30" i="58"/>
  <c r="D76" i="58"/>
  <c r="E76" i="58"/>
  <c r="E84" i="16"/>
  <c r="D84" i="16"/>
  <c r="E70" i="16"/>
  <c r="J70" i="16"/>
  <c r="K70" i="16"/>
  <c r="L70" i="16"/>
  <c r="F70" i="16"/>
  <c r="D70" i="16"/>
  <c r="D82" i="16"/>
  <c r="E82" i="16"/>
  <c r="E31" i="16"/>
  <c r="P31" i="16"/>
  <c r="I31" i="16"/>
  <c r="O31" i="16"/>
  <c r="H31" i="16"/>
  <c r="N31" i="16"/>
  <c r="J31" i="16"/>
  <c r="Q31" i="16"/>
  <c r="D31" i="16"/>
  <c r="D86" i="16"/>
  <c r="E86" i="16"/>
  <c r="P33" i="16"/>
  <c r="N33" i="16"/>
  <c r="E33" i="16"/>
  <c r="H33" i="16"/>
  <c r="D33" i="16"/>
  <c r="I33" i="16"/>
  <c r="Q33" i="16"/>
  <c r="O33" i="16"/>
  <c r="J33" i="16"/>
  <c r="Q34" i="58"/>
  <c r="D34" i="58"/>
  <c r="I34" i="58"/>
  <c r="P34" i="58"/>
  <c r="H34" i="58"/>
  <c r="O34" i="58"/>
  <c r="J34" i="58"/>
  <c r="E34" i="58"/>
  <c r="N34" i="58"/>
  <c r="E78" i="58"/>
  <c r="D78" i="58"/>
  <c r="I31" i="58"/>
  <c r="H31" i="58"/>
  <c r="N31" i="58"/>
  <c r="J31" i="58"/>
  <c r="Q31" i="58"/>
  <c r="D31" i="58"/>
  <c r="O31" i="58"/>
  <c r="E31" i="58"/>
  <c r="P31" i="58"/>
  <c r="N35" i="16"/>
  <c r="I35" i="16"/>
  <c r="P35" i="16"/>
  <c r="J35" i="16"/>
  <c r="Q35" i="16"/>
  <c r="O35" i="16"/>
  <c r="H35" i="16"/>
  <c r="E35" i="16"/>
  <c r="D35" i="16"/>
  <c r="J72" i="16"/>
  <c r="L72" i="16"/>
  <c r="E72" i="16"/>
  <c r="D72" i="16"/>
  <c r="K72" i="16"/>
  <c r="F72" i="16"/>
  <c r="K66" i="16"/>
  <c r="J66" i="16"/>
  <c r="E66" i="16"/>
  <c r="D66" i="16"/>
  <c r="F66" i="16"/>
  <c r="L66" i="16"/>
  <c r="I29" i="16"/>
  <c r="E29" i="16"/>
  <c r="N29" i="16"/>
  <c r="Q29" i="16"/>
  <c r="D29" i="16"/>
  <c r="P29" i="16"/>
  <c r="O29" i="16"/>
  <c r="J29" i="16"/>
  <c r="H29" i="16"/>
  <c r="I37" i="16"/>
  <c r="E37" i="16"/>
  <c r="N37" i="16"/>
  <c r="J37" i="16"/>
  <c r="H37" i="16"/>
  <c r="D37" i="16"/>
  <c r="O37" i="16"/>
  <c r="Q37" i="16"/>
  <c r="P37" i="16"/>
  <c r="H32" i="58"/>
  <c r="I32" i="58"/>
  <c r="O32" i="58"/>
  <c r="N32" i="58"/>
  <c r="Q32" i="58"/>
  <c r="J32" i="58"/>
  <c r="P32" i="58"/>
  <c r="E32" i="58"/>
  <c r="D32" i="58"/>
  <c r="F45" i="58"/>
  <c r="K45" i="58"/>
  <c r="Q45" i="58"/>
  <c r="P45" i="58"/>
  <c r="D45" i="58"/>
  <c r="J45" i="58"/>
  <c r="R45" i="58"/>
  <c r="E45" i="58"/>
  <c r="L45" i="58"/>
  <c r="D80" i="58"/>
  <c r="E80" i="58"/>
  <c r="J44" i="58"/>
  <c r="K44" i="58"/>
  <c r="P44" i="58"/>
  <c r="L44" i="58"/>
  <c r="R44" i="58"/>
  <c r="D44" i="58"/>
  <c r="E44" i="58"/>
  <c r="Q44" i="58"/>
  <c r="F44" i="58"/>
  <c r="D83" i="16"/>
  <c r="E83" i="16"/>
  <c r="F74" i="16"/>
  <c r="L74" i="16"/>
  <c r="D74" i="16"/>
  <c r="J74" i="16"/>
  <c r="E74" i="16"/>
  <c r="K74" i="16"/>
  <c r="H30" i="16"/>
  <c r="Q30" i="16"/>
  <c r="D30" i="16"/>
  <c r="J30" i="16"/>
  <c r="I30" i="16"/>
  <c r="E30" i="16"/>
  <c r="N30" i="16"/>
  <c r="P30" i="16"/>
  <c r="O30" i="16"/>
  <c r="E57" i="60"/>
  <c r="D57" i="60"/>
  <c r="K51" i="58"/>
  <c r="L51" i="58"/>
  <c r="P51" i="58"/>
  <c r="J51" i="58"/>
  <c r="D51" i="58"/>
  <c r="F51" i="58"/>
  <c r="R51" i="58"/>
  <c r="E51" i="58"/>
  <c r="Q51" i="58"/>
  <c r="N37" i="58"/>
  <c r="I37" i="58"/>
  <c r="H37" i="58"/>
  <c r="E37" i="58"/>
  <c r="P37" i="58"/>
  <c r="D37" i="58"/>
  <c r="Q37" i="58"/>
  <c r="J37" i="58"/>
  <c r="O37" i="58"/>
  <c r="D73" i="58"/>
  <c r="E73" i="58"/>
  <c r="D94" i="16"/>
  <c r="E94" i="16"/>
  <c r="J68" i="16"/>
  <c r="E68" i="16"/>
  <c r="F68" i="16"/>
  <c r="L68" i="16"/>
  <c r="K68" i="16"/>
  <c r="D68" i="16"/>
  <c r="E88" i="16"/>
  <c r="D88" i="16"/>
  <c r="E75" i="16"/>
  <c r="L75" i="16"/>
  <c r="F75" i="16"/>
  <c r="K75" i="16"/>
  <c r="J75" i="16"/>
  <c r="D75" i="16"/>
  <c r="J39" i="16"/>
  <c r="E39" i="16"/>
  <c r="Q39" i="16"/>
  <c r="I39" i="16"/>
  <c r="P39" i="16"/>
  <c r="D39" i="16"/>
  <c r="O39" i="16"/>
  <c r="N39" i="16"/>
  <c r="H39" i="16"/>
  <c r="C27" i="68"/>
  <c r="I14" i="68"/>
  <c r="U9" i="66"/>
  <c r="T9" i="66"/>
  <c r="O16" i="66" l="1"/>
  <c r="O8" i="66"/>
  <c r="E6" i="66"/>
  <c r="G9" i="66"/>
  <c r="G13" i="66"/>
  <c r="G12" i="66"/>
  <c r="G14" i="66"/>
  <c r="C15" i="66" s="1"/>
  <c r="G8" i="66"/>
  <c r="G11" i="66"/>
  <c r="I6" i="66"/>
  <c r="K14" i="66"/>
  <c r="C25" i="66" s="1"/>
  <c r="K10" i="66"/>
  <c r="K12" i="66"/>
  <c r="K9" i="66"/>
  <c r="K13" i="66"/>
  <c r="C24" i="66" s="1"/>
  <c r="K11" i="66"/>
  <c r="I9" i="68"/>
  <c r="I17" i="68"/>
  <c r="I13" i="68"/>
  <c r="I11" i="68"/>
  <c r="I10" i="68"/>
  <c r="I12" i="68"/>
  <c r="I16" i="68"/>
  <c r="I15" i="68"/>
  <c r="J59" i="16"/>
  <c r="B15" i="66" l="1"/>
  <c r="B25" i="66"/>
  <c r="C15" i="68"/>
  <c r="B15" i="68" s="1"/>
  <c r="C16" i="68"/>
  <c r="B16" i="68" s="1"/>
  <c r="C14" i="68"/>
  <c r="B14" i="68" s="1"/>
  <c r="C8" i="68"/>
  <c r="B8" i="68" s="1"/>
  <c r="C9" i="68"/>
  <c r="B9" i="68" s="1"/>
  <c r="C12" i="68"/>
  <c r="B12" i="68" s="1"/>
  <c r="C13" i="68"/>
  <c r="B13" i="68" s="1"/>
  <c r="C10" i="68"/>
  <c r="B10" i="68" s="1"/>
  <c r="C17" i="68"/>
  <c r="B17" i="68" s="1"/>
  <c r="C11" i="68"/>
  <c r="B11" i="68" s="1"/>
  <c r="M46" i="16"/>
  <c r="Q22" i="57"/>
  <c r="R22" i="57"/>
  <c r="P22" i="57"/>
  <c r="Q16" i="57"/>
  <c r="T16" i="57" s="1"/>
  <c r="R16" i="57"/>
  <c r="U16" i="57" s="1"/>
  <c r="Q17" i="57"/>
  <c r="T17" i="57" s="1"/>
  <c r="R17" i="57"/>
  <c r="U17" i="57" s="1"/>
  <c r="Q18" i="57"/>
  <c r="T18" i="57" s="1"/>
  <c r="R18" i="57"/>
  <c r="U18" i="57" s="1"/>
  <c r="Q19" i="57"/>
  <c r="T19" i="57" s="1"/>
  <c r="R19" i="57"/>
  <c r="U19" i="57" s="1"/>
  <c r="Q20" i="57"/>
  <c r="T20" i="57" s="1"/>
  <c r="R20" i="57"/>
  <c r="U20" i="57" s="1"/>
  <c r="P20" i="57"/>
  <c r="P19" i="57"/>
  <c r="P18" i="57"/>
  <c r="P17" i="57"/>
  <c r="P16" i="57"/>
  <c r="S15" i="57"/>
  <c r="Q9" i="57"/>
  <c r="O9" i="57" s="1"/>
  <c r="R9" i="57"/>
  <c r="Q10" i="57"/>
  <c r="R10" i="57"/>
  <c r="Q11" i="57"/>
  <c r="R11" i="57"/>
  <c r="Q12" i="57"/>
  <c r="R12" i="57"/>
  <c r="Q13" i="57"/>
  <c r="R13" i="57"/>
  <c r="P13" i="57"/>
  <c r="P12" i="57"/>
  <c r="P11" i="57"/>
  <c r="P10" i="57"/>
  <c r="V5" i="28"/>
  <c r="S17" i="57" l="1"/>
  <c r="O17" i="57"/>
  <c r="S20" i="57"/>
  <c r="O20" i="57"/>
  <c r="O19" i="57"/>
  <c r="S19" i="57"/>
  <c r="S16" i="57"/>
  <c r="O16" i="57"/>
  <c r="O18" i="57"/>
  <c r="S18" i="57"/>
  <c r="E9" i="57"/>
  <c r="U11" i="57"/>
  <c r="T11" i="57"/>
  <c r="U14" i="57"/>
  <c r="T14" i="57"/>
  <c r="S8" i="57"/>
  <c r="O10" i="57"/>
  <c r="S10" i="57"/>
  <c r="O14" i="57"/>
  <c r="O8" i="57" s="1"/>
  <c r="S14" i="57"/>
  <c r="T10" i="57"/>
  <c r="U9" i="57"/>
  <c r="O15" i="57"/>
  <c r="O12" i="57"/>
  <c r="S12" i="57"/>
  <c r="S13" i="57"/>
  <c r="O13" i="57"/>
  <c r="T13" i="57"/>
  <c r="T9" i="57"/>
  <c r="S11" i="57"/>
  <c r="O11" i="57"/>
  <c r="U13" i="57"/>
  <c r="U12" i="57"/>
  <c r="U10" i="57"/>
  <c r="T12" i="57"/>
  <c r="U15" i="57"/>
  <c r="T8" i="57"/>
  <c r="N66" i="57"/>
  <c r="B24" i="66"/>
  <c r="C22" i="66"/>
  <c r="B22" i="66" s="1"/>
  <c r="C21" i="66"/>
  <c r="C20" i="66"/>
  <c r="B20" i="66" s="1"/>
  <c r="C19" i="66"/>
  <c r="B19" i="66" s="1"/>
  <c r="C23" i="66"/>
  <c r="B23" i="66" s="1"/>
  <c r="C9" i="66"/>
  <c r="B9" i="66" s="1"/>
  <c r="C14" i="66"/>
  <c r="B14" i="66" s="1"/>
  <c r="C10" i="66"/>
  <c r="B10" i="66" s="1"/>
  <c r="C13" i="66"/>
  <c r="B13" i="66" s="1"/>
  <c r="C11" i="66"/>
  <c r="B11" i="66" s="1"/>
  <c r="C12" i="66"/>
  <c r="B12" i="66" s="1"/>
  <c r="U8" i="57"/>
  <c r="T15" i="57"/>
  <c r="G73" i="57"/>
  <c r="H66" i="57"/>
  <c r="I66" i="57"/>
  <c r="O66" i="57"/>
  <c r="M66" i="57"/>
  <c r="U47" i="57"/>
  <c r="T47" i="57"/>
  <c r="O73" i="57"/>
  <c r="H73" i="57"/>
  <c r="M73" i="57"/>
  <c r="I73" i="57"/>
  <c r="N73" i="57"/>
  <c r="G60" i="49"/>
  <c r="M59" i="49"/>
  <c r="N46" i="49"/>
  <c r="M57" i="49"/>
  <c r="N44" i="49"/>
  <c r="M55" i="49"/>
  <c r="N42" i="49"/>
  <c r="M53" i="49"/>
  <c r="O40" i="49"/>
  <c r="N40" i="49"/>
  <c r="G59" i="49"/>
  <c r="T44" i="49"/>
  <c r="I47" i="49"/>
  <c r="H47" i="49"/>
  <c r="S34" i="49"/>
  <c r="R34" i="49"/>
  <c r="S33" i="49"/>
  <c r="R33" i="49"/>
  <c r="I45" i="49"/>
  <c r="H45" i="49"/>
  <c r="U32" i="49"/>
  <c r="S32" i="49"/>
  <c r="R32" i="49"/>
  <c r="S31" i="49"/>
  <c r="R31" i="49"/>
  <c r="I43" i="49"/>
  <c r="H43" i="49"/>
  <c r="U30" i="49"/>
  <c r="S30" i="49"/>
  <c r="R30" i="49"/>
  <c r="F30" i="49"/>
  <c r="S29" i="49"/>
  <c r="R29" i="49"/>
  <c r="I41" i="49"/>
  <c r="H41" i="49"/>
  <c r="U28" i="49"/>
  <c r="S28" i="49"/>
  <c r="R28" i="49"/>
  <c r="S27" i="49"/>
  <c r="R27" i="49"/>
  <c r="C79" i="66" l="1"/>
  <c r="C55" i="66"/>
  <c r="C52" i="66"/>
  <c r="C73" i="66"/>
  <c r="C56" i="66"/>
  <c r="C74" i="66"/>
  <c r="C75" i="66"/>
  <c r="C57" i="66"/>
  <c r="C58" i="66"/>
  <c r="C77" i="66"/>
  <c r="C53" i="66"/>
  <c r="C78" i="66"/>
  <c r="C54" i="66"/>
  <c r="C76" i="66"/>
  <c r="C35" i="66"/>
  <c r="C36" i="66"/>
  <c r="C37" i="66"/>
  <c r="C32" i="66"/>
  <c r="C33" i="66"/>
  <c r="C34" i="66"/>
  <c r="C31" i="66"/>
  <c r="G12" i="57"/>
  <c r="G14" i="57"/>
  <c r="G13" i="57"/>
  <c r="G15" i="57"/>
  <c r="B21" i="66"/>
  <c r="C45" i="66" s="1"/>
  <c r="H60" i="49"/>
  <c r="H44" i="49"/>
  <c r="I40" i="49"/>
  <c r="I42" i="49"/>
  <c r="I44" i="49"/>
  <c r="I46" i="49"/>
  <c r="C28" i="49"/>
  <c r="C32" i="49"/>
  <c r="S42" i="49"/>
  <c r="O57" i="49"/>
  <c r="H57" i="49"/>
  <c r="G28" i="49"/>
  <c r="G41" i="49"/>
  <c r="G30" i="49"/>
  <c r="G32" i="49"/>
  <c r="G34" i="49"/>
  <c r="M40" i="49"/>
  <c r="I53" i="49"/>
  <c r="M42" i="49"/>
  <c r="I55" i="49"/>
  <c r="C44" i="49"/>
  <c r="I57" i="49"/>
  <c r="C46" i="49"/>
  <c r="I59" i="49"/>
  <c r="C31" i="49"/>
  <c r="U44" i="49"/>
  <c r="M60" i="49"/>
  <c r="T28" i="49"/>
  <c r="T30" i="49"/>
  <c r="T32" i="49"/>
  <c r="T34" i="49"/>
  <c r="N53" i="49"/>
  <c r="O42" i="49"/>
  <c r="N55" i="49"/>
  <c r="O44" i="49"/>
  <c r="O46" i="49"/>
  <c r="T29" i="49"/>
  <c r="T33" i="49"/>
  <c r="H59" i="49"/>
  <c r="S40" i="49"/>
  <c r="O53" i="49"/>
  <c r="T27" i="49"/>
  <c r="T31" i="49"/>
  <c r="G29" i="49"/>
  <c r="G42" i="49"/>
  <c r="G33" i="49"/>
  <c r="N47" i="49"/>
  <c r="M41" i="49"/>
  <c r="M43" i="49"/>
  <c r="M45" i="49"/>
  <c r="T47" i="49"/>
  <c r="U43" i="49"/>
  <c r="U45" i="49"/>
  <c r="U47" i="49"/>
  <c r="T45" i="49"/>
  <c r="U41" i="49"/>
  <c r="G58" i="49"/>
  <c r="C27" i="49"/>
  <c r="U27" i="49"/>
  <c r="C29" i="49"/>
  <c r="U29" i="49"/>
  <c r="F31" i="49"/>
  <c r="U31" i="49"/>
  <c r="C33" i="49"/>
  <c r="U33" i="49"/>
  <c r="H54" i="49"/>
  <c r="O55" i="49"/>
  <c r="H56" i="49"/>
  <c r="S44" i="49"/>
  <c r="H58" i="49"/>
  <c r="S46" i="49"/>
  <c r="O59" i="49"/>
  <c r="G43" i="49"/>
  <c r="T41" i="49"/>
  <c r="G56" i="49"/>
  <c r="G27" i="49"/>
  <c r="G46" i="49"/>
  <c r="T42" i="49"/>
  <c r="I56" i="49"/>
  <c r="I58" i="49"/>
  <c r="T46" i="49"/>
  <c r="C47" i="49"/>
  <c r="I60" i="49"/>
  <c r="G54" i="49"/>
  <c r="G40" i="49"/>
  <c r="G44" i="49"/>
  <c r="I54" i="49"/>
  <c r="H40" i="49"/>
  <c r="H42" i="49"/>
  <c r="H46" i="49"/>
  <c r="U40" i="49"/>
  <c r="N41" i="49"/>
  <c r="M54" i="49"/>
  <c r="U42" i="49"/>
  <c r="N43" i="49"/>
  <c r="M56" i="49"/>
  <c r="N45" i="49"/>
  <c r="M58" i="49"/>
  <c r="U46" i="49"/>
  <c r="M47" i="49"/>
  <c r="G45" i="49"/>
  <c r="G47" i="49"/>
  <c r="T43" i="49"/>
  <c r="G31" i="49"/>
  <c r="T40" i="49"/>
  <c r="N59" i="49"/>
  <c r="G53" i="49"/>
  <c r="O41" i="49"/>
  <c r="N54" i="49"/>
  <c r="G55" i="49"/>
  <c r="O43" i="49"/>
  <c r="N56" i="49"/>
  <c r="G57" i="49"/>
  <c r="O45" i="49"/>
  <c r="N58" i="49"/>
  <c r="O47" i="49"/>
  <c r="F34" i="49"/>
  <c r="U34" i="49"/>
  <c r="H53" i="49"/>
  <c r="S41" i="49"/>
  <c r="O54" i="49"/>
  <c r="H55" i="49"/>
  <c r="S43" i="49"/>
  <c r="O56" i="49"/>
  <c r="S45" i="49"/>
  <c r="O58" i="49"/>
  <c r="O60" i="49"/>
  <c r="F33" i="49"/>
  <c r="F29" i="49"/>
  <c r="C30" i="49"/>
  <c r="C43" i="49"/>
  <c r="S47" i="49"/>
  <c r="N57" i="49"/>
  <c r="C42" i="49"/>
  <c r="M44" i="49"/>
  <c r="N60" i="49"/>
  <c r="F32" i="49"/>
  <c r="F28" i="49"/>
  <c r="C41" i="49"/>
  <c r="C40" i="49"/>
  <c r="M46" i="49"/>
  <c r="C34" i="49"/>
  <c r="C45" i="49"/>
  <c r="G79" i="26"/>
  <c r="G80" i="26"/>
  <c r="G81" i="26"/>
  <c r="G82" i="26"/>
  <c r="G83" i="26"/>
  <c r="G84" i="26"/>
  <c r="G85" i="26"/>
  <c r="G86" i="26"/>
  <c r="C39" i="66" l="1"/>
  <c r="C40" i="66"/>
  <c r="C61" i="66"/>
  <c r="C82" i="66"/>
  <c r="C60" i="66"/>
  <c r="C81" i="66"/>
  <c r="C30" i="66"/>
  <c r="C51" i="66"/>
  <c r="C72" i="66"/>
  <c r="C65" i="66"/>
  <c r="C62" i="66"/>
  <c r="C85" i="66"/>
  <c r="C84" i="66"/>
  <c r="C64" i="66"/>
  <c r="C63" i="66"/>
  <c r="C87" i="66"/>
  <c r="C66" i="66"/>
  <c r="C86" i="66"/>
  <c r="C83" i="66"/>
  <c r="C44" i="66"/>
  <c r="C38" i="66" s="1"/>
  <c r="C43" i="66"/>
  <c r="C42" i="66"/>
  <c r="C41" i="66"/>
  <c r="H81" i="26"/>
  <c r="I81" i="26" s="1"/>
  <c r="H79" i="26"/>
  <c r="I79" i="26" s="1"/>
  <c r="H86" i="26"/>
  <c r="I86" i="26" s="1"/>
  <c r="H85" i="26"/>
  <c r="I85" i="26" s="1"/>
  <c r="H84" i="26"/>
  <c r="I84" i="26" s="1"/>
  <c r="H82" i="26"/>
  <c r="I82" i="26" s="1"/>
  <c r="H83" i="26"/>
  <c r="I83" i="26" s="1"/>
  <c r="H80" i="26"/>
  <c r="I80" i="26" s="1"/>
  <c r="H72" i="66"/>
  <c r="S30" i="66"/>
  <c r="N51" i="66"/>
  <c r="M30" i="66"/>
  <c r="K30" i="66"/>
  <c r="M72" i="66"/>
  <c r="N72" i="66"/>
  <c r="S51" i="66"/>
  <c r="T30" i="66"/>
  <c r="O72" i="66"/>
  <c r="G30" i="66"/>
  <c r="I51" i="66"/>
  <c r="G51" i="66"/>
  <c r="I72" i="66"/>
  <c r="H51" i="66"/>
  <c r="L30" i="66"/>
  <c r="U30" i="66"/>
  <c r="G72" i="66"/>
  <c r="O51" i="66"/>
  <c r="R30" i="66"/>
  <c r="D78" i="26" l="1"/>
  <c r="B78" i="26" s="1"/>
  <c r="C59" i="66"/>
  <c r="C80" i="66"/>
  <c r="D86" i="26"/>
  <c r="B86" i="26" s="1"/>
  <c r="D85" i="26"/>
  <c r="B85" i="26" s="1"/>
  <c r="D79" i="26"/>
  <c r="B79" i="26" s="1"/>
  <c r="D82" i="26"/>
  <c r="B82" i="26" s="1"/>
  <c r="D80" i="26"/>
  <c r="B80" i="26" s="1"/>
  <c r="D81" i="26"/>
  <c r="B81" i="26" s="1"/>
  <c r="D83" i="26"/>
  <c r="B83" i="26" s="1"/>
  <c r="D84" i="26"/>
  <c r="B84" i="26" s="1"/>
  <c r="J13" i="57"/>
  <c r="K13" i="57" s="1"/>
  <c r="J15" i="57"/>
  <c r="K15" i="57" s="1"/>
  <c r="K10" i="57"/>
  <c r="J11" i="57"/>
  <c r="K11" i="57" s="1"/>
  <c r="J12" i="57"/>
  <c r="K12" i="57" s="1"/>
  <c r="J14" i="57"/>
  <c r="K14" i="57" s="1"/>
  <c r="F10" i="57"/>
  <c r="G10" i="57" s="1"/>
  <c r="G11" i="57"/>
  <c r="C14" i="57" l="1"/>
  <c r="C23" i="57"/>
  <c r="B23" i="57" l="1"/>
  <c r="C13" i="57"/>
  <c r="B13" i="57" s="1"/>
  <c r="C10" i="57"/>
  <c r="B10" i="57" s="1"/>
  <c r="C11" i="57"/>
  <c r="B11" i="57" s="1"/>
  <c r="C9" i="57"/>
  <c r="B9" i="57" s="1"/>
  <c r="C12" i="57"/>
  <c r="B12" i="57" s="1"/>
  <c r="B14" i="57"/>
  <c r="C18" i="57"/>
  <c r="B18" i="57" s="1"/>
  <c r="C19" i="57"/>
  <c r="B19" i="57" s="1"/>
  <c r="C20" i="57"/>
  <c r="B20" i="57" s="1"/>
  <c r="C21" i="57"/>
  <c r="B21" i="57" s="1"/>
  <c r="C22" i="57"/>
  <c r="B22" i="57" s="1"/>
  <c r="C41" i="57" l="1"/>
  <c r="C35" i="57" s="1"/>
  <c r="C55" i="57"/>
  <c r="C79" i="57"/>
  <c r="C73" i="57" s="1"/>
  <c r="C76" i="57"/>
  <c r="C74" i="57"/>
  <c r="C78" i="57"/>
  <c r="C77" i="57"/>
  <c r="C75" i="57"/>
  <c r="C72" i="57"/>
  <c r="C66" i="57" s="1"/>
  <c r="C70" i="57"/>
  <c r="C68" i="57"/>
  <c r="C71" i="57"/>
  <c r="C67" i="57"/>
  <c r="C69" i="57"/>
  <c r="C34" i="57"/>
  <c r="C28" i="57" s="1"/>
  <c r="C29" i="57"/>
  <c r="C30" i="57"/>
  <c r="C32" i="57"/>
  <c r="C33" i="57"/>
  <c r="C31" i="57"/>
  <c r="C49" i="57"/>
  <c r="C53" i="57"/>
  <c r="C47" i="57" s="1"/>
  <c r="C48" i="57"/>
  <c r="C51" i="57"/>
  <c r="C52" i="57"/>
  <c r="C50" i="57"/>
  <c r="C37" i="57"/>
  <c r="C38" i="57"/>
  <c r="C39" i="57"/>
  <c r="C36" i="57"/>
  <c r="C40" i="57"/>
  <c r="C57" i="57"/>
  <c r="C60" i="57"/>
  <c r="C54" i="57" s="1"/>
  <c r="C56" i="57"/>
  <c r="C58" i="57"/>
  <c r="C59" i="57"/>
  <c r="D59" i="60" l="1"/>
  <c r="E59" i="60"/>
  <c r="G58" i="60" s="1"/>
  <c r="F58" i="60" l="1"/>
  <c r="C55" i="60"/>
  <c r="C58" i="60"/>
  <c r="F55" i="60"/>
  <c r="C57" i="60"/>
  <c r="C56" i="60"/>
  <c r="P22" i="16"/>
  <c r="S9" i="16" s="1"/>
  <c r="G55" i="60"/>
  <c r="G56" i="60"/>
  <c r="G57" i="60"/>
  <c r="F56" i="60"/>
  <c r="F57" i="60"/>
  <c r="Q22" i="16"/>
  <c r="R22" i="16"/>
  <c r="X1254" i="63"/>
  <c r="W1254" i="63"/>
  <c r="V1254" i="63"/>
  <c r="X1253" i="63"/>
  <c r="W1253" i="63"/>
  <c r="V1253" i="63"/>
  <c r="X1252" i="63"/>
  <c r="W1252" i="63"/>
  <c r="V1252" i="63"/>
  <c r="X1251" i="63"/>
  <c r="W1251" i="63"/>
  <c r="V1251" i="63"/>
  <c r="X1250" i="63"/>
  <c r="W1250" i="63"/>
  <c r="V1250" i="63"/>
  <c r="X1249" i="63"/>
  <c r="W1249" i="63"/>
  <c r="V1249" i="63"/>
  <c r="X1248" i="63"/>
  <c r="W1248" i="63"/>
  <c r="V1248" i="63"/>
  <c r="X1247" i="63"/>
  <c r="W1247" i="63"/>
  <c r="V1247" i="63"/>
  <c r="X1246" i="63"/>
  <c r="W1246" i="63"/>
  <c r="V1246" i="63"/>
  <c r="X1245" i="63"/>
  <c r="W1245" i="63"/>
  <c r="V1245" i="63"/>
  <c r="X1244" i="63"/>
  <c r="W1244" i="63"/>
  <c r="V1244" i="63"/>
  <c r="X1243" i="63"/>
  <c r="W1243" i="63"/>
  <c r="V1243" i="63"/>
  <c r="X1242" i="63"/>
  <c r="W1242" i="63"/>
  <c r="V1242" i="63"/>
  <c r="X1241" i="63"/>
  <c r="W1241" i="63"/>
  <c r="V1241" i="63"/>
  <c r="X1240" i="63"/>
  <c r="W1240" i="63"/>
  <c r="V1240" i="63"/>
  <c r="X1239" i="63"/>
  <c r="W1239" i="63"/>
  <c r="V1239" i="63"/>
  <c r="X1238" i="63"/>
  <c r="W1238" i="63"/>
  <c r="V1238" i="63"/>
  <c r="X1237" i="63"/>
  <c r="W1237" i="63"/>
  <c r="V1237" i="63"/>
  <c r="X1236" i="63"/>
  <c r="W1236" i="63"/>
  <c r="V1236" i="63"/>
  <c r="X1235" i="63"/>
  <c r="W1235" i="63"/>
  <c r="V1235" i="63"/>
  <c r="X1234" i="63"/>
  <c r="W1234" i="63"/>
  <c r="V1234" i="63"/>
  <c r="X1233" i="63"/>
  <c r="W1233" i="63"/>
  <c r="V1233" i="63"/>
  <c r="X1232" i="63"/>
  <c r="W1232" i="63"/>
  <c r="V1232" i="63"/>
  <c r="X1231" i="63"/>
  <c r="W1231" i="63"/>
  <c r="V1231" i="63"/>
  <c r="X1230" i="63"/>
  <c r="W1230" i="63"/>
  <c r="V1230" i="63"/>
  <c r="X1229" i="63"/>
  <c r="W1229" i="63"/>
  <c r="V1229" i="63"/>
  <c r="X1228" i="63"/>
  <c r="W1228" i="63"/>
  <c r="V1228" i="63"/>
  <c r="X1227" i="63"/>
  <c r="W1227" i="63"/>
  <c r="V1227" i="63"/>
  <c r="X1226" i="63"/>
  <c r="W1226" i="63"/>
  <c r="V1226" i="63"/>
  <c r="X1225" i="63"/>
  <c r="W1225" i="63"/>
  <c r="V1225" i="63"/>
  <c r="X1224" i="63"/>
  <c r="W1224" i="63"/>
  <c r="V1224" i="63"/>
  <c r="X1223" i="63"/>
  <c r="W1223" i="63"/>
  <c r="V1223" i="63"/>
  <c r="X1222" i="63"/>
  <c r="W1222" i="63"/>
  <c r="V1222" i="63"/>
  <c r="X1221" i="63"/>
  <c r="W1221" i="63"/>
  <c r="V1221" i="63"/>
  <c r="X1220" i="63"/>
  <c r="W1220" i="63"/>
  <c r="V1220" i="63"/>
  <c r="X1219" i="63"/>
  <c r="W1219" i="63"/>
  <c r="V1219" i="63"/>
  <c r="X1218" i="63"/>
  <c r="W1218" i="63"/>
  <c r="V1218" i="63"/>
  <c r="X1217" i="63"/>
  <c r="W1217" i="63"/>
  <c r="V1217" i="63"/>
  <c r="X1216" i="63"/>
  <c r="W1216" i="63"/>
  <c r="V1216" i="63"/>
  <c r="X1215" i="63"/>
  <c r="W1215" i="63"/>
  <c r="V1215" i="63"/>
  <c r="X1214" i="63"/>
  <c r="W1214" i="63"/>
  <c r="V1214" i="63"/>
  <c r="X1213" i="63"/>
  <c r="W1213" i="63"/>
  <c r="V1213" i="63"/>
  <c r="X1212" i="63"/>
  <c r="W1212" i="63"/>
  <c r="V1212" i="63"/>
  <c r="X1211" i="63"/>
  <c r="W1211" i="63"/>
  <c r="V1211" i="63"/>
  <c r="X1210" i="63"/>
  <c r="W1210" i="63"/>
  <c r="V1210" i="63"/>
  <c r="X1209" i="63"/>
  <c r="W1209" i="63"/>
  <c r="V1209" i="63"/>
  <c r="X1208" i="63"/>
  <c r="W1208" i="63"/>
  <c r="V1208" i="63"/>
  <c r="X1207" i="63"/>
  <c r="W1207" i="63"/>
  <c r="V1207" i="63"/>
  <c r="X1206" i="63"/>
  <c r="W1206" i="63"/>
  <c r="V1206" i="63"/>
  <c r="X1205" i="63"/>
  <c r="W1205" i="63"/>
  <c r="V1205" i="63"/>
  <c r="X1204" i="63"/>
  <c r="W1204" i="63"/>
  <c r="V1204" i="63"/>
  <c r="X1203" i="63"/>
  <c r="W1203" i="63"/>
  <c r="V1203" i="63"/>
  <c r="X1202" i="63"/>
  <c r="W1202" i="63"/>
  <c r="V1202" i="63"/>
  <c r="X1201" i="63"/>
  <c r="W1201" i="63"/>
  <c r="V1201" i="63"/>
  <c r="X1200" i="63"/>
  <c r="W1200" i="63"/>
  <c r="V1200" i="63"/>
  <c r="X1199" i="63"/>
  <c r="W1199" i="63"/>
  <c r="V1199" i="63"/>
  <c r="X1198" i="63"/>
  <c r="W1198" i="63"/>
  <c r="V1198" i="63"/>
  <c r="X1197" i="63"/>
  <c r="W1197" i="63"/>
  <c r="V1197" i="63"/>
  <c r="X1196" i="63"/>
  <c r="W1196" i="63"/>
  <c r="V1196" i="63"/>
  <c r="X1195" i="63"/>
  <c r="W1195" i="63"/>
  <c r="V1195" i="63"/>
  <c r="X1194" i="63"/>
  <c r="W1194" i="63"/>
  <c r="V1194" i="63"/>
  <c r="X1193" i="63"/>
  <c r="W1193" i="63"/>
  <c r="V1193" i="63"/>
  <c r="X1192" i="63"/>
  <c r="W1192" i="63"/>
  <c r="V1192" i="63"/>
  <c r="X1191" i="63"/>
  <c r="W1191" i="63"/>
  <c r="V1191" i="63"/>
  <c r="X1190" i="63"/>
  <c r="W1190" i="63"/>
  <c r="V1190" i="63"/>
  <c r="X1189" i="63"/>
  <c r="W1189" i="63"/>
  <c r="V1189" i="63"/>
  <c r="X1188" i="63"/>
  <c r="W1188" i="63"/>
  <c r="V1188" i="63"/>
  <c r="X1187" i="63"/>
  <c r="W1187" i="63"/>
  <c r="V1187" i="63"/>
  <c r="X1186" i="63"/>
  <c r="W1186" i="63"/>
  <c r="V1186" i="63"/>
  <c r="X1185" i="63"/>
  <c r="W1185" i="63"/>
  <c r="V1185" i="63"/>
  <c r="X1184" i="63"/>
  <c r="W1184" i="63"/>
  <c r="V1184" i="63"/>
  <c r="X1183" i="63"/>
  <c r="W1183" i="63"/>
  <c r="V1183" i="63"/>
  <c r="X1182" i="63"/>
  <c r="W1182" i="63"/>
  <c r="V1182" i="63"/>
  <c r="X1181" i="63"/>
  <c r="W1181" i="63"/>
  <c r="V1181" i="63"/>
  <c r="X1180" i="63"/>
  <c r="W1180" i="63"/>
  <c r="V1180" i="63"/>
  <c r="X1179" i="63"/>
  <c r="W1179" i="63"/>
  <c r="V1179" i="63"/>
  <c r="X1178" i="63"/>
  <c r="W1178" i="63"/>
  <c r="V1178" i="63"/>
  <c r="X1177" i="63"/>
  <c r="W1177" i="63"/>
  <c r="V1177" i="63"/>
  <c r="X1176" i="63"/>
  <c r="W1176" i="63"/>
  <c r="V1176" i="63"/>
  <c r="X1175" i="63"/>
  <c r="W1175" i="63"/>
  <c r="V1175" i="63"/>
  <c r="X1174" i="63"/>
  <c r="W1174" i="63"/>
  <c r="V1174" i="63"/>
  <c r="X1173" i="63"/>
  <c r="W1173" i="63"/>
  <c r="V1173" i="63"/>
  <c r="X1172" i="63"/>
  <c r="W1172" i="63"/>
  <c r="V1172" i="63"/>
  <c r="X1171" i="63"/>
  <c r="W1171" i="63"/>
  <c r="V1171" i="63"/>
  <c r="X1170" i="63"/>
  <c r="W1170" i="63"/>
  <c r="V1170" i="63"/>
  <c r="X1169" i="63"/>
  <c r="W1169" i="63"/>
  <c r="V1169" i="63"/>
  <c r="X1168" i="63"/>
  <c r="W1168" i="63"/>
  <c r="V1168" i="63"/>
  <c r="X1167" i="63"/>
  <c r="W1167" i="63"/>
  <c r="V1167" i="63"/>
  <c r="X1166" i="63"/>
  <c r="W1166" i="63"/>
  <c r="V1166" i="63"/>
  <c r="X1165" i="63"/>
  <c r="W1165" i="63"/>
  <c r="V1165" i="63"/>
  <c r="X1164" i="63"/>
  <c r="W1164" i="63"/>
  <c r="V1164" i="63"/>
  <c r="X1163" i="63"/>
  <c r="W1163" i="63"/>
  <c r="V1163" i="63"/>
  <c r="X1162" i="63"/>
  <c r="W1162" i="63"/>
  <c r="V1162" i="63"/>
  <c r="X1161" i="63"/>
  <c r="W1161" i="63"/>
  <c r="V1161" i="63"/>
  <c r="X1160" i="63"/>
  <c r="W1160" i="63"/>
  <c r="V1160" i="63"/>
  <c r="X1159" i="63"/>
  <c r="W1159" i="63"/>
  <c r="V1159" i="63"/>
  <c r="X1158" i="63"/>
  <c r="W1158" i="63"/>
  <c r="V1158" i="63"/>
  <c r="X1157" i="63"/>
  <c r="W1157" i="63"/>
  <c r="V1157" i="63"/>
  <c r="X1156" i="63"/>
  <c r="W1156" i="63"/>
  <c r="V1156" i="63"/>
  <c r="X1155" i="63"/>
  <c r="W1155" i="63"/>
  <c r="V1155" i="63"/>
  <c r="X1154" i="63"/>
  <c r="W1154" i="63"/>
  <c r="V1154" i="63"/>
  <c r="X1153" i="63"/>
  <c r="W1153" i="63"/>
  <c r="V1153" i="63"/>
  <c r="X1152" i="63"/>
  <c r="W1152" i="63"/>
  <c r="V1152" i="63"/>
  <c r="X1151" i="63"/>
  <c r="W1151" i="63"/>
  <c r="V1151" i="63"/>
  <c r="X1150" i="63"/>
  <c r="W1150" i="63"/>
  <c r="V1150" i="63"/>
  <c r="X1149" i="63"/>
  <c r="W1149" i="63"/>
  <c r="V1149" i="63"/>
  <c r="X1148" i="63"/>
  <c r="W1148" i="63"/>
  <c r="V1148" i="63"/>
  <c r="X1147" i="63"/>
  <c r="W1147" i="63"/>
  <c r="V1147" i="63"/>
  <c r="X1146" i="63"/>
  <c r="W1146" i="63"/>
  <c r="V1146" i="63"/>
  <c r="X1145" i="63"/>
  <c r="W1145" i="63"/>
  <c r="V1145" i="63"/>
  <c r="X1144" i="63"/>
  <c r="W1144" i="63"/>
  <c r="V1144" i="63"/>
  <c r="X1143" i="63"/>
  <c r="W1143" i="63"/>
  <c r="V1143" i="63"/>
  <c r="X1142" i="63"/>
  <c r="W1142" i="63"/>
  <c r="V1142" i="63"/>
  <c r="X1141" i="63"/>
  <c r="W1141" i="63"/>
  <c r="V1141" i="63"/>
  <c r="X1140" i="63"/>
  <c r="W1140" i="63"/>
  <c r="V1140" i="63"/>
  <c r="X1139" i="63"/>
  <c r="W1139" i="63"/>
  <c r="V1139" i="63"/>
  <c r="X1138" i="63"/>
  <c r="W1138" i="63"/>
  <c r="V1138" i="63"/>
  <c r="X1137" i="63"/>
  <c r="W1137" i="63"/>
  <c r="V1137" i="63"/>
  <c r="X1136" i="63"/>
  <c r="W1136" i="63"/>
  <c r="V1136" i="63"/>
  <c r="X1135" i="63"/>
  <c r="W1135" i="63"/>
  <c r="V1135" i="63"/>
  <c r="X1134" i="63"/>
  <c r="W1134" i="63"/>
  <c r="V1134" i="63"/>
  <c r="X1133" i="63"/>
  <c r="W1133" i="63"/>
  <c r="V1133" i="63"/>
  <c r="X1132" i="63"/>
  <c r="W1132" i="63"/>
  <c r="V1132" i="63"/>
  <c r="X1131" i="63"/>
  <c r="W1131" i="63"/>
  <c r="V1131" i="63"/>
  <c r="X1130" i="63"/>
  <c r="W1130" i="63"/>
  <c r="V1130" i="63"/>
  <c r="X1129" i="63"/>
  <c r="W1129" i="63"/>
  <c r="V1129" i="63"/>
  <c r="X1128" i="63"/>
  <c r="W1128" i="63"/>
  <c r="V1128" i="63"/>
  <c r="X1127" i="63"/>
  <c r="W1127" i="63"/>
  <c r="V1127" i="63"/>
  <c r="X1126" i="63"/>
  <c r="W1126" i="63"/>
  <c r="V1126" i="63"/>
  <c r="X1125" i="63"/>
  <c r="W1125" i="63"/>
  <c r="V1125" i="63"/>
  <c r="X1124" i="63"/>
  <c r="W1124" i="63"/>
  <c r="V1124" i="63"/>
  <c r="X1123" i="63"/>
  <c r="W1123" i="63"/>
  <c r="V1123" i="63"/>
  <c r="X1122" i="63"/>
  <c r="W1122" i="63"/>
  <c r="V1122" i="63"/>
  <c r="X1121" i="63"/>
  <c r="W1121" i="63"/>
  <c r="V1121" i="63"/>
  <c r="X1120" i="63"/>
  <c r="W1120" i="63"/>
  <c r="V1120" i="63"/>
  <c r="X1119" i="63"/>
  <c r="W1119" i="63"/>
  <c r="V1119" i="63"/>
  <c r="X1118" i="63"/>
  <c r="W1118" i="63"/>
  <c r="V1118" i="63"/>
  <c r="X1117" i="63"/>
  <c r="W1117" i="63"/>
  <c r="V1117" i="63"/>
  <c r="X1116" i="63"/>
  <c r="W1116" i="63"/>
  <c r="V1116" i="63"/>
  <c r="X1115" i="63"/>
  <c r="W1115" i="63"/>
  <c r="V1115" i="63"/>
  <c r="X1114" i="63"/>
  <c r="W1114" i="63"/>
  <c r="V1114" i="63"/>
  <c r="X1113" i="63"/>
  <c r="W1113" i="63"/>
  <c r="V1113" i="63"/>
  <c r="X1112" i="63"/>
  <c r="W1112" i="63"/>
  <c r="V1112" i="63"/>
  <c r="X1111" i="63"/>
  <c r="W1111" i="63"/>
  <c r="V1111" i="63"/>
  <c r="X1110" i="63"/>
  <c r="W1110" i="63"/>
  <c r="V1110" i="63"/>
  <c r="X1109" i="63"/>
  <c r="W1109" i="63"/>
  <c r="V1109" i="63"/>
  <c r="X1108" i="63"/>
  <c r="W1108" i="63"/>
  <c r="V1108" i="63"/>
  <c r="X1107" i="63"/>
  <c r="W1107" i="63"/>
  <c r="V1107" i="63"/>
  <c r="X1106" i="63"/>
  <c r="W1106" i="63"/>
  <c r="V1106" i="63"/>
  <c r="X1105" i="63"/>
  <c r="W1105" i="63"/>
  <c r="V1105" i="63"/>
  <c r="X1104" i="63"/>
  <c r="W1104" i="63"/>
  <c r="V1104" i="63"/>
  <c r="X1103" i="63"/>
  <c r="W1103" i="63"/>
  <c r="V1103" i="63"/>
  <c r="X1102" i="63"/>
  <c r="W1102" i="63"/>
  <c r="V1102" i="63"/>
  <c r="X1101" i="63"/>
  <c r="W1101" i="63"/>
  <c r="V1101" i="63"/>
  <c r="X1100" i="63"/>
  <c r="W1100" i="63"/>
  <c r="V1100" i="63"/>
  <c r="X1099" i="63"/>
  <c r="W1099" i="63"/>
  <c r="V1099" i="63"/>
  <c r="X1098" i="63"/>
  <c r="W1098" i="63"/>
  <c r="V1098" i="63"/>
  <c r="X1097" i="63"/>
  <c r="W1097" i="63"/>
  <c r="V1097" i="63"/>
  <c r="X1096" i="63"/>
  <c r="W1096" i="63"/>
  <c r="V1096" i="63"/>
  <c r="X1095" i="63"/>
  <c r="W1095" i="63"/>
  <c r="V1095" i="63"/>
  <c r="X1094" i="63"/>
  <c r="W1094" i="63"/>
  <c r="V1094" i="63"/>
  <c r="X1093" i="63"/>
  <c r="W1093" i="63"/>
  <c r="V1093" i="63"/>
  <c r="X1092" i="63"/>
  <c r="W1092" i="63"/>
  <c r="V1092" i="63"/>
  <c r="X1091" i="63"/>
  <c r="W1091" i="63"/>
  <c r="V1091" i="63"/>
  <c r="X1090" i="63"/>
  <c r="W1090" i="63"/>
  <c r="V1090" i="63"/>
  <c r="X1089" i="63"/>
  <c r="W1089" i="63"/>
  <c r="V1089" i="63"/>
  <c r="X1088" i="63"/>
  <c r="W1088" i="63"/>
  <c r="V1088" i="63"/>
  <c r="X1087" i="63"/>
  <c r="W1087" i="63"/>
  <c r="V1087" i="63"/>
  <c r="X1086" i="63"/>
  <c r="W1086" i="63"/>
  <c r="V1086" i="63"/>
  <c r="X1085" i="63"/>
  <c r="W1085" i="63"/>
  <c r="V1085" i="63"/>
  <c r="X1084" i="63"/>
  <c r="W1084" i="63"/>
  <c r="V1084" i="63"/>
  <c r="X1083" i="63"/>
  <c r="W1083" i="63"/>
  <c r="V1083" i="63"/>
  <c r="X1082" i="63"/>
  <c r="W1082" i="63"/>
  <c r="V1082" i="63"/>
  <c r="X1081" i="63"/>
  <c r="W1081" i="63"/>
  <c r="V1081" i="63"/>
  <c r="X1080" i="63"/>
  <c r="W1080" i="63"/>
  <c r="V1080" i="63"/>
  <c r="X1079" i="63"/>
  <c r="W1079" i="63"/>
  <c r="V1079" i="63"/>
  <c r="X1078" i="63"/>
  <c r="W1078" i="63"/>
  <c r="V1078" i="63"/>
  <c r="X1077" i="63"/>
  <c r="W1077" i="63"/>
  <c r="V1077" i="63"/>
  <c r="X1076" i="63"/>
  <c r="W1076" i="63"/>
  <c r="V1076" i="63"/>
  <c r="X1075" i="63"/>
  <c r="W1075" i="63"/>
  <c r="V1075" i="63"/>
  <c r="X1074" i="63"/>
  <c r="W1074" i="63"/>
  <c r="V1074" i="63"/>
  <c r="X1073" i="63"/>
  <c r="W1073" i="63"/>
  <c r="V1073" i="63"/>
  <c r="X1072" i="63"/>
  <c r="W1072" i="63"/>
  <c r="V1072" i="63"/>
  <c r="X1071" i="63"/>
  <c r="W1071" i="63"/>
  <c r="V1071" i="63"/>
  <c r="X1070" i="63"/>
  <c r="W1070" i="63"/>
  <c r="V1070" i="63"/>
  <c r="X1069" i="63"/>
  <c r="W1069" i="63"/>
  <c r="V1069" i="63"/>
  <c r="X1068" i="63"/>
  <c r="W1068" i="63"/>
  <c r="V1068" i="63"/>
  <c r="X1067" i="63"/>
  <c r="W1067" i="63"/>
  <c r="V1067" i="63"/>
  <c r="X1066" i="63"/>
  <c r="W1066" i="63"/>
  <c r="V1066" i="63"/>
  <c r="X1065" i="63"/>
  <c r="W1065" i="63"/>
  <c r="V1065" i="63"/>
  <c r="X1064" i="63"/>
  <c r="W1064" i="63"/>
  <c r="V1064" i="63"/>
  <c r="X1063" i="63"/>
  <c r="W1063" i="63"/>
  <c r="V1063" i="63"/>
  <c r="X1062" i="63"/>
  <c r="W1062" i="63"/>
  <c r="V1062" i="63"/>
  <c r="X1061" i="63"/>
  <c r="W1061" i="63"/>
  <c r="V1061" i="63"/>
  <c r="X1060" i="63"/>
  <c r="W1060" i="63"/>
  <c r="V1060" i="63"/>
  <c r="X1059" i="63"/>
  <c r="W1059" i="63"/>
  <c r="V1059" i="63"/>
  <c r="X1058" i="63"/>
  <c r="W1058" i="63"/>
  <c r="V1058" i="63"/>
  <c r="X1057" i="63"/>
  <c r="W1057" i="63"/>
  <c r="V1057" i="63"/>
  <c r="X1056" i="63"/>
  <c r="W1056" i="63"/>
  <c r="V1056" i="63"/>
  <c r="X1055" i="63"/>
  <c r="W1055" i="63"/>
  <c r="V1055" i="63"/>
  <c r="X1054" i="63"/>
  <c r="W1054" i="63"/>
  <c r="V1054" i="63"/>
  <c r="X1053" i="63"/>
  <c r="W1053" i="63"/>
  <c r="V1053" i="63"/>
  <c r="X1052" i="63"/>
  <c r="W1052" i="63"/>
  <c r="V1052" i="63"/>
  <c r="X1051" i="63"/>
  <c r="W1051" i="63"/>
  <c r="V1051" i="63"/>
  <c r="X1050" i="63"/>
  <c r="W1050" i="63"/>
  <c r="V1050" i="63"/>
  <c r="X1049" i="63"/>
  <c r="W1049" i="63"/>
  <c r="V1049" i="63"/>
  <c r="X1048" i="63"/>
  <c r="W1048" i="63"/>
  <c r="V1048" i="63"/>
  <c r="X1047" i="63"/>
  <c r="W1047" i="63"/>
  <c r="V1047" i="63"/>
  <c r="X1046" i="63"/>
  <c r="W1046" i="63"/>
  <c r="V1046" i="63"/>
  <c r="X1045" i="63"/>
  <c r="W1045" i="63"/>
  <c r="V1045" i="63"/>
  <c r="X1044" i="63"/>
  <c r="W1044" i="63"/>
  <c r="V1044" i="63"/>
  <c r="X1043" i="63"/>
  <c r="W1043" i="63"/>
  <c r="V1043" i="63"/>
  <c r="X1042" i="63"/>
  <c r="W1042" i="63"/>
  <c r="V1042" i="63"/>
  <c r="X1041" i="63"/>
  <c r="W1041" i="63"/>
  <c r="V1041" i="63"/>
  <c r="X1040" i="63"/>
  <c r="W1040" i="63"/>
  <c r="V1040" i="63"/>
  <c r="X1039" i="63"/>
  <c r="W1039" i="63"/>
  <c r="V1039" i="63"/>
  <c r="X1038" i="63"/>
  <c r="W1038" i="63"/>
  <c r="V1038" i="63"/>
  <c r="X1037" i="63"/>
  <c r="W1037" i="63"/>
  <c r="V1037" i="63"/>
  <c r="X1036" i="63"/>
  <c r="W1036" i="63"/>
  <c r="V1036" i="63"/>
  <c r="X1035" i="63"/>
  <c r="W1035" i="63"/>
  <c r="V1035" i="63"/>
  <c r="X1034" i="63"/>
  <c r="W1034" i="63"/>
  <c r="V1034" i="63"/>
  <c r="X1033" i="63"/>
  <c r="W1033" i="63"/>
  <c r="V1033" i="63"/>
  <c r="X1032" i="63"/>
  <c r="W1032" i="63"/>
  <c r="V1032" i="63"/>
  <c r="X1031" i="63"/>
  <c r="W1031" i="63"/>
  <c r="V1031" i="63"/>
  <c r="X1030" i="63"/>
  <c r="W1030" i="63"/>
  <c r="V1030" i="63"/>
  <c r="X1029" i="63"/>
  <c r="W1029" i="63"/>
  <c r="V1029" i="63"/>
  <c r="X1028" i="63"/>
  <c r="W1028" i="63"/>
  <c r="V1028" i="63"/>
  <c r="X1027" i="63"/>
  <c r="W1027" i="63"/>
  <c r="V1027" i="63"/>
  <c r="X1026" i="63"/>
  <c r="W1026" i="63"/>
  <c r="V1026" i="63"/>
  <c r="X1025" i="63"/>
  <c r="W1025" i="63"/>
  <c r="V1025" i="63"/>
  <c r="X1024" i="63"/>
  <c r="W1024" i="63"/>
  <c r="V1024" i="63"/>
  <c r="X1023" i="63"/>
  <c r="W1023" i="63"/>
  <c r="V1023" i="63"/>
  <c r="X1022" i="63"/>
  <c r="W1022" i="63"/>
  <c r="V1022" i="63"/>
  <c r="X1021" i="63"/>
  <c r="W1021" i="63"/>
  <c r="V1021" i="63"/>
  <c r="X1020" i="63"/>
  <c r="W1020" i="63"/>
  <c r="V1020" i="63"/>
  <c r="X1019" i="63"/>
  <c r="W1019" i="63"/>
  <c r="V1019" i="63"/>
  <c r="X1018" i="63"/>
  <c r="W1018" i="63"/>
  <c r="V1018" i="63"/>
  <c r="X1017" i="63"/>
  <c r="W1017" i="63"/>
  <c r="V1017" i="63"/>
  <c r="X1016" i="63"/>
  <c r="W1016" i="63"/>
  <c r="V1016" i="63"/>
  <c r="X1015" i="63"/>
  <c r="W1015" i="63"/>
  <c r="V1015" i="63"/>
  <c r="X1014" i="63"/>
  <c r="W1014" i="63"/>
  <c r="V1014" i="63"/>
  <c r="X1013" i="63"/>
  <c r="W1013" i="63"/>
  <c r="V1013" i="63"/>
  <c r="X1012" i="63"/>
  <c r="W1012" i="63"/>
  <c r="V1012" i="63"/>
  <c r="X1011" i="63"/>
  <c r="W1011" i="63"/>
  <c r="V1011" i="63"/>
  <c r="X1010" i="63"/>
  <c r="W1010" i="63"/>
  <c r="V1010" i="63"/>
  <c r="X1009" i="63"/>
  <c r="W1009" i="63"/>
  <c r="V1009" i="63"/>
  <c r="X1008" i="63"/>
  <c r="W1008" i="63"/>
  <c r="V1008" i="63"/>
  <c r="X1007" i="63"/>
  <c r="W1007" i="63"/>
  <c r="V1007" i="63"/>
  <c r="X1006" i="63"/>
  <c r="W1006" i="63"/>
  <c r="V1006" i="63"/>
  <c r="X1005" i="63"/>
  <c r="W1005" i="63"/>
  <c r="V1005" i="63"/>
  <c r="X1004" i="63"/>
  <c r="W1004" i="63"/>
  <c r="V1004" i="63"/>
  <c r="X1003" i="63"/>
  <c r="W1003" i="63"/>
  <c r="V1003" i="63"/>
  <c r="X1002" i="63"/>
  <c r="W1002" i="63"/>
  <c r="V1002" i="63"/>
  <c r="X1001" i="63"/>
  <c r="W1001" i="63"/>
  <c r="V1001" i="63"/>
  <c r="X1000" i="63"/>
  <c r="W1000" i="63"/>
  <c r="V1000" i="63"/>
  <c r="X999" i="63"/>
  <c r="W999" i="63"/>
  <c r="V999" i="63"/>
  <c r="X998" i="63"/>
  <c r="W998" i="63"/>
  <c r="V998" i="63"/>
  <c r="X997" i="63"/>
  <c r="W997" i="63"/>
  <c r="V997" i="63"/>
  <c r="X996" i="63"/>
  <c r="W996" i="63"/>
  <c r="V996" i="63"/>
  <c r="X995" i="63"/>
  <c r="W995" i="63"/>
  <c r="V995" i="63"/>
  <c r="X994" i="63"/>
  <c r="W994" i="63"/>
  <c r="V994" i="63"/>
  <c r="X993" i="63"/>
  <c r="W993" i="63"/>
  <c r="V993" i="63"/>
  <c r="X992" i="63"/>
  <c r="W992" i="63"/>
  <c r="V992" i="63"/>
  <c r="X991" i="63"/>
  <c r="W991" i="63"/>
  <c r="V991" i="63"/>
  <c r="X990" i="63"/>
  <c r="W990" i="63"/>
  <c r="V990" i="63"/>
  <c r="X989" i="63"/>
  <c r="W989" i="63"/>
  <c r="V989" i="63"/>
  <c r="X988" i="63"/>
  <c r="W988" i="63"/>
  <c r="V988" i="63"/>
  <c r="X987" i="63"/>
  <c r="W987" i="63"/>
  <c r="V987" i="63"/>
  <c r="X986" i="63"/>
  <c r="W986" i="63"/>
  <c r="V986" i="63"/>
  <c r="X985" i="63"/>
  <c r="W985" i="63"/>
  <c r="V985" i="63"/>
  <c r="X984" i="63"/>
  <c r="W984" i="63"/>
  <c r="V984" i="63"/>
  <c r="X983" i="63"/>
  <c r="W983" i="63"/>
  <c r="V983" i="63"/>
  <c r="X982" i="63"/>
  <c r="W982" i="63"/>
  <c r="V982" i="63"/>
  <c r="X981" i="63"/>
  <c r="W981" i="63"/>
  <c r="V981" i="63"/>
  <c r="X980" i="63"/>
  <c r="W980" i="63"/>
  <c r="V980" i="63"/>
  <c r="X979" i="63"/>
  <c r="W979" i="63"/>
  <c r="V979" i="63"/>
  <c r="X978" i="63"/>
  <c r="W978" i="63"/>
  <c r="V978" i="63"/>
  <c r="X977" i="63"/>
  <c r="W977" i="63"/>
  <c r="V977" i="63"/>
  <c r="X976" i="63"/>
  <c r="W976" i="63"/>
  <c r="V976" i="63"/>
  <c r="X975" i="63"/>
  <c r="W975" i="63"/>
  <c r="V975" i="63"/>
  <c r="X974" i="63"/>
  <c r="W974" i="63"/>
  <c r="V974" i="63"/>
  <c r="X973" i="63"/>
  <c r="W973" i="63"/>
  <c r="V973" i="63"/>
  <c r="X972" i="63"/>
  <c r="W972" i="63"/>
  <c r="V972" i="63"/>
  <c r="X971" i="63"/>
  <c r="W971" i="63"/>
  <c r="V971" i="63"/>
  <c r="X970" i="63"/>
  <c r="W970" i="63"/>
  <c r="V970" i="63"/>
  <c r="X969" i="63"/>
  <c r="W969" i="63"/>
  <c r="V969" i="63"/>
  <c r="X968" i="63"/>
  <c r="W968" i="63"/>
  <c r="V968" i="63"/>
  <c r="X967" i="63"/>
  <c r="W967" i="63"/>
  <c r="V967" i="63"/>
  <c r="X966" i="63"/>
  <c r="W966" i="63"/>
  <c r="V966" i="63"/>
  <c r="X965" i="63"/>
  <c r="W965" i="63"/>
  <c r="V965" i="63"/>
  <c r="X964" i="63"/>
  <c r="W964" i="63"/>
  <c r="V964" i="63"/>
  <c r="X963" i="63"/>
  <c r="W963" i="63"/>
  <c r="V963" i="63"/>
  <c r="X962" i="63"/>
  <c r="W962" i="63"/>
  <c r="V962" i="63"/>
  <c r="X961" i="63"/>
  <c r="W961" i="63"/>
  <c r="V961" i="63"/>
  <c r="X960" i="63"/>
  <c r="W960" i="63"/>
  <c r="V960" i="63"/>
  <c r="X959" i="63"/>
  <c r="W959" i="63"/>
  <c r="V959" i="63"/>
  <c r="X958" i="63"/>
  <c r="W958" i="63"/>
  <c r="V958" i="63"/>
  <c r="X957" i="63"/>
  <c r="W957" i="63"/>
  <c r="V957" i="63"/>
  <c r="X956" i="63"/>
  <c r="W956" i="63"/>
  <c r="V956" i="63"/>
  <c r="X955" i="63"/>
  <c r="W955" i="63"/>
  <c r="V955" i="63"/>
  <c r="X954" i="63"/>
  <c r="W954" i="63"/>
  <c r="V954" i="63"/>
  <c r="X953" i="63"/>
  <c r="W953" i="63"/>
  <c r="V953" i="63"/>
  <c r="X952" i="63"/>
  <c r="W952" i="63"/>
  <c r="V952" i="63"/>
  <c r="X951" i="63"/>
  <c r="W951" i="63"/>
  <c r="V951" i="63"/>
  <c r="X950" i="63"/>
  <c r="W950" i="63"/>
  <c r="V950" i="63"/>
  <c r="X949" i="63"/>
  <c r="W949" i="63"/>
  <c r="V949" i="63"/>
  <c r="X948" i="63"/>
  <c r="W948" i="63"/>
  <c r="V948" i="63"/>
  <c r="X947" i="63"/>
  <c r="W947" i="63"/>
  <c r="V947" i="63"/>
  <c r="X946" i="63"/>
  <c r="W946" i="63"/>
  <c r="V946" i="63"/>
  <c r="X945" i="63"/>
  <c r="W945" i="63"/>
  <c r="V945" i="63"/>
  <c r="X944" i="63"/>
  <c r="W944" i="63"/>
  <c r="V944" i="63"/>
  <c r="X943" i="63"/>
  <c r="W943" i="63"/>
  <c r="V943" i="63"/>
  <c r="X942" i="63"/>
  <c r="W942" i="63"/>
  <c r="V942" i="63"/>
  <c r="X941" i="63"/>
  <c r="W941" i="63"/>
  <c r="V941" i="63"/>
  <c r="X940" i="63"/>
  <c r="W940" i="63"/>
  <c r="V940" i="63"/>
  <c r="X939" i="63"/>
  <c r="W939" i="63"/>
  <c r="V939" i="63"/>
  <c r="X938" i="63"/>
  <c r="W938" i="63"/>
  <c r="V938" i="63"/>
  <c r="X937" i="63"/>
  <c r="W937" i="63"/>
  <c r="V937" i="63"/>
  <c r="X936" i="63"/>
  <c r="W936" i="63"/>
  <c r="V936" i="63"/>
  <c r="X935" i="63"/>
  <c r="W935" i="63"/>
  <c r="V935" i="63"/>
  <c r="X934" i="63"/>
  <c r="W934" i="63"/>
  <c r="V934" i="63"/>
  <c r="X933" i="63"/>
  <c r="W933" i="63"/>
  <c r="V933" i="63"/>
  <c r="X932" i="63"/>
  <c r="W932" i="63"/>
  <c r="V932" i="63"/>
  <c r="X931" i="63"/>
  <c r="W931" i="63"/>
  <c r="V931" i="63"/>
  <c r="X930" i="63"/>
  <c r="W930" i="63"/>
  <c r="V930" i="63"/>
  <c r="X929" i="63"/>
  <c r="W929" i="63"/>
  <c r="V929" i="63"/>
  <c r="X928" i="63"/>
  <c r="W928" i="63"/>
  <c r="V928" i="63"/>
  <c r="X927" i="63"/>
  <c r="W927" i="63"/>
  <c r="V927" i="63"/>
  <c r="X926" i="63"/>
  <c r="W926" i="63"/>
  <c r="V926" i="63"/>
  <c r="X925" i="63"/>
  <c r="W925" i="63"/>
  <c r="V925" i="63"/>
  <c r="X924" i="63"/>
  <c r="W924" i="63"/>
  <c r="V924" i="63"/>
  <c r="X923" i="63"/>
  <c r="W923" i="63"/>
  <c r="V923" i="63"/>
  <c r="X922" i="63"/>
  <c r="W922" i="63"/>
  <c r="V922" i="63"/>
  <c r="X921" i="63"/>
  <c r="W921" i="63"/>
  <c r="V921" i="63"/>
  <c r="X920" i="63"/>
  <c r="W920" i="63"/>
  <c r="V920" i="63"/>
  <c r="X919" i="63"/>
  <c r="W919" i="63"/>
  <c r="V919" i="63"/>
  <c r="X918" i="63"/>
  <c r="W918" i="63"/>
  <c r="V918" i="63"/>
  <c r="X917" i="63"/>
  <c r="W917" i="63"/>
  <c r="V917" i="63"/>
  <c r="X916" i="63"/>
  <c r="W916" i="63"/>
  <c r="V916" i="63"/>
  <c r="X915" i="63"/>
  <c r="W915" i="63"/>
  <c r="V915" i="63"/>
  <c r="X914" i="63"/>
  <c r="W914" i="63"/>
  <c r="V914" i="63"/>
  <c r="X913" i="63"/>
  <c r="W913" i="63"/>
  <c r="V913" i="63"/>
  <c r="X912" i="63"/>
  <c r="W912" i="63"/>
  <c r="V912" i="63"/>
  <c r="X911" i="63"/>
  <c r="W911" i="63"/>
  <c r="V911" i="63"/>
  <c r="X910" i="63"/>
  <c r="W910" i="63"/>
  <c r="V910" i="63"/>
  <c r="X909" i="63"/>
  <c r="W909" i="63"/>
  <c r="V909" i="63"/>
  <c r="X908" i="63"/>
  <c r="W908" i="63"/>
  <c r="V908" i="63"/>
  <c r="X907" i="63"/>
  <c r="W907" i="63"/>
  <c r="V907" i="63"/>
  <c r="X906" i="63"/>
  <c r="W906" i="63"/>
  <c r="V906" i="63"/>
  <c r="X905" i="63"/>
  <c r="W905" i="63"/>
  <c r="V905" i="63"/>
  <c r="X904" i="63"/>
  <c r="W904" i="63"/>
  <c r="V904" i="63"/>
  <c r="X903" i="63"/>
  <c r="W903" i="63"/>
  <c r="V903" i="63"/>
  <c r="X902" i="63"/>
  <c r="W902" i="63"/>
  <c r="V902" i="63"/>
  <c r="X901" i="63"/>
  <c r="W901" i="63"/>
  <c r="V901" i="63"/>
  <c r="X900" i="63"/>
  <c r="W900" i="63"/>
  <c r="V900" i="63"/>
  <c r="X899" i="63"/>
  <c r="W899" i="63"/>
  <c r="V899" i="63"/>
  <c r="X898" i="63"/>
  <c r="W898" i="63"/>
  <c r="V898" i="63"/>
  <c r="X897" i="63"/>
  <c r="W897" i="63"/>
  <c r="V897" i="63"/>
  <c r="X896" i="63"/>
  <c r="W896" i="63"/>
  <c r="V896" i="63"/>
  <c r="X895" i="63"/>
  <c r="W895" i="63"/>
  <c r="V895" i="63"/>
  <c r="X894" i="63"/>
  <c r="W894" i="63"/>
  <c r="V894" i="63"/>
  <c r="X893" i="63"/>
  <c r="W893" i="63"/>
  <c r="V893" i="63"/>
  <c r="X892" i="63"/>
  <c r="W892" i="63"/>
  <c r="V892" i="63"/>
  <c r="X891" i="63"/>
  <c r="W891" i="63"/>
  <c r="V891" i="63"/>
  <c r="X890" i="63"/>
  <c r="W890" i="63"/>
  <c r="V890" i="63"/>
  <c r="X889" i="63"/>
  <c r="W889" i="63"/>
  <c r="V889" i="63"/>
  <c r="X888" i="63"/>
  <c r="W888" i="63"/>
  <c r="V888" i="63"/>
  <c r="X887" i="63"/>
  <c r="W887" i="63"/>
  <c r="V887" i="63"/>
  <c r="X886" i="63"/>
  <c r="W886" i="63"/>
  <c r="V886" i="63"/>
  <c r="X885" i="63"/>
  <c r="W885" i="63"/>
  <c r="V885" i="63"/>
  <c r="X884" i="63"/>
  <c r="W884" i="63"/>
  <c r="V884" i="63"/>
  <c r="X883" i="63"/>
  <c r="W883" i="63"/>
  <c r="V883" i="63"/>
  <c r="X882" i="63"/>
  <c r="W882" i="63"/>
  <c r="V882" i="63"/>
  <c r="X881" i="63"/>
  <c r="W881" i="63"/>
  <c r="V881" i="63"/>
  <c r="X880" i="63"/>
  <c r="W880" i="63"/>
  <c r="V880" i="63"/>
  <c r="X879" i="63"/>
  <c r="W879" i="63"/>
  <c r="V879" i="63"/>
  <c r="X878" i="63"/>
  <c r="W878" i="63"/>
  <c r="V878" i="63"/>
  <c r="X877" i="63"/>
  <c r="W877" i="63"/>
  <c r="V877" i="63"/>
  <c r="X876" i="63"/>
  <c r="W876" i="63"/>
  <c r="V876" i="63"/>
  <c r="X875" i="63"/>
  <c r="W875" i="63"/>
  <c r="V875" i="63"/>
  <c r="X874" i="63"/>
  <c r="W874" i="63"/>
  <c r="V874" i="63"/>
  <c r="X873" i="63"/>
  <c r="W873" i="63"/>
  <c r="V873" i="63"/>
  <c r="X872" i="63"/>
  <c r="W872" i="63"/>
  <c r="V872" i="63"/>
  <c r="X871" i="63"/>
  <c r="W871" i="63"/>
  <c r="V871" i="63"/>
  <c r="X870" i="63"/>
  <c r="W870" i="63"/>
  <c r="V870" i="63"/>
  <c r="X869" i="63"/>
  <c r="W869" i="63"/>
  <c r="V869" i="63"/>
  <c r="X868" i="63"/>
  <c r="W868" i="63"/>
  <c r="V868" i="63"/>
  <c r="X867" i="63"/>
  <c r="W867" i="63"/>
  <c r="V867" i="63"/>
  <c r="X866" i="63"/>
  <c r="W866" i="63"/>
  <c r="V866" i="63"/>
  <c r="X865" i="63"/>
  <c r="W865" i="63"/>
  <c r="V865" i="63"/>
  <c r="X864" i="63"/>
  <c r="W864" i="63"/>
  <c r="V864" i="63"/>
  <c r="X863" i="63"/>
  <c r="W863" i="63"/>
  <c r="V863" i="63"/>
  <c r="X862" i="63"/>
  <c r="W862" i="63"/>
  <c r="V862" i="63"/>
  <c r="X861" i="63"/>
  <c r="W861" i="63"/>
  <c r="V861" i="63"/>
  <c r="X860" i="63"/>
  <c r="W860" i="63"/>
  <c r="V860" i="63"/>
  <c r="X859" i="63"/>
  <c r="W859" i="63"/>
  <c r="V859" i="63"/>
  <c r="X858" i="63"/>
  <c r="W858" i="63"/>
  <c r="V858" i="63"/>
  <c r="X857" i="63"/>
  <c r="W857" i="63"/>
  <c r="V857" i="63"/>
  <c r="X856" i="63"/>
  <c r="W856" i="63"/>
  <c r="V856" i="63"/>
  <c r="X855" i="63"/>
  <c r="W855" i="63"/>
  <c r="V855" i="63"/>
  <c r="X854" i="63"/>
  <c r="W854" i="63"/>
  <c r="V854" i="63"/>
  <c r="X853" i="63"/>
  <c r="W853" i="63"/>
  <c r="V853" i="63"/>
  <c r="X852" i="63"/>
  <c r="W852" i="63"/>
  <c r="V852" i="63"/>
  <c r="X851" i="63"/>
  <c r="W851" i="63"/>
  <c r="V851" i="63"/>
  <c r="X850" i="63"/>
  <c r="W850" i="63"/>
  <c r="V850" i="63"/>
  <c r="X849" i="63"/>
  <c r="W849" i="63"/>
  <c r="V849" i="63"/>
  <c r="X848" i="63"/>
  <c r="W848" i="63"/>
  <c r="V848" i="63"/>
  <c r="X847" i="63"/>
  <c r="W847" i="63"/>
  <c r="V847" i="63"/>
  <c r="X846" i="63"/>
  <c r="W846" i="63"/>
  <c r="V846" i="63"/>
  <c r="X845" i="63"/>
  <c r="W845" i="63"/>
  <c r="V845" i="63"/>
  <c r="X844" i="63"/>
  <c r="W844" i="63"/>
  <c r="V844" i="63"/>
  <c r="X843" i="63"/>
  <c r="W843" i="63"/>
  <c r="V843" i="63"/>
  <c r="X842" i="63"/>
  <c r="W842" i="63"/>
  <c r="V842" i="63"/>
  <c r="X841" i="63"/>
  <c r="W841" i="63"/>
  <c r="V841" i="63"/>
  <c r="X840" i="63"/>
  <c r="W840" i="63"/>
  <c r="V840" i="63"/>
  <c r="X839" i="63"/>
  <c r="W839" i="63"/>
  <c r="V839" i="63"/>
  <c r="X838" i="63"/>
  <c r="W838" i="63"/>
  <c r="V838" i="63"/>
  <c r="X837" i="63"/>
  <c r="W837" i="63"/>
  <c r="V837" i="63"/>
  <c r="X836" i="63"/>
  <c r="W836" i="63"/>
  <c r="V836" i="63"/>
  <c r="X835" i="63"/>
  <c r="W835" i="63"/>
  <c r="V835" i="63"/>
  <c r="X834" i="63"/>
  <c r="W834" i="63"/>
  <c r="V834" i="63"/>
  <c r="X833" i="63"/>
  <c r="W833" i="63"/>
  <c r="V833" i="63"/>
  <c r="X832" i="63"/>
  <c r="W832" i="63"/>
  <c r="V832" i="63"/>
  <c r="X831" i="63"/>
  <c r="W831" i="63"/>
  <c r="V831" i="63"/>
  <c r="X830" i="63"/>
  <c r="W830" i="63"/>
  <c r="V830" i="63"/>
  <c r="X829" i="63"/>
  <c r="W829" i="63"/>
  <c r="V829" i="63"/>
  <c r="X828" i="63"/>
  <c r="W828" i="63"/>
  <c r="V828" i="63"/>
  <c r="X827" i="63"/>
  <c r="W827" i="63"/>
  <c r="V827" i="63"/>
  <c r="X826" i="63"/>
  <c r="W826" i="63"/>
  <c r="V826" i="63"/>
  <c r="X825" i="63"/>
  <c r="W825" i="63"/>
  <c r="V825" i="63"/>
  <c r="X824" i="63"/>
  <c r="W824" i="63"/>
  <c r="V824" i="63"/>
  <c r="X823" i="63"/>
  <c r="W823" i="63"/>
  <c r="V823" i="63"/>
  <c r="X822" i="63"/>
  <c r="W822" i="63"/>
  <c r="V822" i="63"/>
  <c r="X821" i="63"/>
  <c r="W821" i="63"/>
  <c r="V821" i="63"/>
  <c r="X820" i="63"/>
  <c r="W820" i="63"/>
  <c r="V820" i="63"/>
  <c r="X819" i="63"/>
  <c r="W819" i="63"/>
  <c r="V819" i="63"/>
  <c r="X818" i="63"/>
  <c r="W818" i="63"/>
  <c r="V818" i="63"/>
  <c r="X817" i="63"/>
  <c r="W817" i="63"/>
  <c r="V817" i="63"/>
  <c r="X816" i="63"/>
  <c r="W816" i="63"/>
  <c r="V816" i="63"/>
  <c r="X815" i="63"/>
  <c r="W815" i="63"/>
  <c r="V815" i="63"/>
  <c r="X814" i="63"/>
  <c r="W814" i="63"/>
  <c r="V814" i="63"/>
  <c r="X813" i="63"/>
  <c r="W813" i="63"/>
  <c r="V813" i="63"/>
  <c r="X812" i="63"/>
  <c r="W812" i="63"/>
  <c r="V812" i="63"/>
  <c r="X811" i="63"/>
  <c r="W811" i="63"/>
  <c r="V811" i="63"/>
  <c r="X810" i="63"/>
  <c r="W810" i="63"/>
  <c r="V810" i="63"/>
  <c r="X809" i="63"/>
  <c r="W809" i="63"/>
  <c r="V809" i="63"/>
  <c r="X808" i="63"/>
  <c r="W808" i="63"/>
  <c r="V808" i="63"/>
  <c r="X807" i="63"/>
  <c r="W807" i="63"/>
  <c r="V807" i="63"/>
  <c r="X806" i="63"/>
  <c r="W806" i="63"/>
  <c r="V806" i="63"/>
  <c r="X805" i="63"/>
  <c r="W805" i="63"/>
  <c r="V805" i="63"/>
  <c r="X804" i="63"/>
  <c r="W804" i="63"/>
  <c r="V804" i="63"/>
  <c r="X803" i="63"/>
  <c r="W803" i="63"/>
  <c r="V803" i="63"/>
  <c r="X802" i="63"/>
  <c r="W802" i="63"/>
  <c r="V802" i="63"/>
  <c r="X801" i="63"/>
  <c r="W801" i="63"/>
  <c r="V801" i="63"/>
  <c r="X800" i="63"/>
  <c r="W800" i="63"/>
  <c r="V800" i="63"/>
  <c r="X799" i="63"/>
  <c r="W799" i="63"/>
  <c r="V799" i="63"/>
  <c r="X798" i="63"/>
  <c r="W798" i="63"/>
  <c r="V798" i="63"/>
  <c r="X797" i="63"/>
  <c r="W797" i="63"/>
  <c r="V797" i="63"/>
  <c r="X796" i="63"/>
  <c r="W796" i="63"/>
  <c r="V796" i="63"/>
  <c r="X795" i="63"/>
  <c r="W795" i="63"/>
  <c r="V795" i="63"/>
  <c r="X794" i="63"/>
  <c r="W794" i="63"/>
  <c r="V794" i="63"/>
  <c r="X793" i="63"/>
  <c r="W793" i="63"/>
  <c r="V793" i="63"/>
  <c r="X792" i="63"/>
  <c r="W792" i="63"/>
  <c r="V792" i="63"/>
  <c r="X791" i="63"/>
  <c r="W791" i="63"/>
  <c r="V791" i="63"/>
  <c r="X790" i="63"/>
  <c r="W790" i="63"/>
  <c r="V790" i="63"/>
  <c r="X789" i="63"/>
  <c r="W789" i="63"/>
  <c r="V789" i="63"/>
  <c r="X788" i="63"/>
  <c r="W788" i="63"/>
  <c r="V788" i="63"/>
  <c r="X787" i="63"/>
  <c r="W787" i="63"/>
  <c r="V787" i="63"/>
  <c r="X786" i="63"/>
  <c r="W786" i="63"/>
  <c r="V786" i="63"/>
  <c r="X785" i="63"/>
  <c r="W785" i="63"/>
  <c r="V785" i="63"/>
  <c r="X784" i="63"/>
  <c r="W784" i="63"/>
  <c r="V784" i="63"/>
  <c r="X783" i="63"/>
  <c r="W783" i="63"/>
  <c r="V783" i="63"/>
  <c r="X782" i="63"/>
  <c r="W782" i="63"/>
  <c r="V782" i="63"/>
  <c r="X781" i="63"/>
  <c r="W781" i="63"/>
  <c r="V781" i="63"/>
  <c r="X780" i="63"/>
  <c r="W780" i="63"/>
  <c r="V780" i="63"/>
  <c r="X779" i="63"/>
  <c r="W779" i="63"/>
  <c r="V779" i="63"/>
  <c r="X778" i="63"/>
  <c r="W778" i="63"/>
  <c r="V778" i="63"/>
  <c r="X777" i="63"/>
  <c r="W777" i="63"/>
  <c r="V777" i="63"/>
  <c r="X776" i="63"/>
  <c r="W776" i="63"/>
  <c r="V776" i="63"/>
  <c r="X775" i="63"/>
  <c r="W775" i="63"/>
  <c r="V775" i="63"/>
  <c r="X774" i="63"/>
  <c r="W774" i="63"/>
  <c r="V774" i="63"/>
  <c r="X773" i="63"/>
  <c r="W773" i="63"/>
  <c r="V773" i="63"/>
  <c r="X772" i="63"/>
  <c r="W772" i="63"/>
  <c r="V772" i="63"/>
  <c r="X771" i="63"/>
  <c r="W771" i="63"/>
  <c r="V771" i="63"/>
  <c r="X770" i="63"/>
  <c r="W770" i="63"/>
  <c r="V770" i="63"/>
  <c r="X769" i="63"/>
  <c r="W769" i="63"/>
  <c r="V769" i="63"/>
  <c r="X768" i="63"/>
  <c r="W768" i="63"/>
  <c r="V768" i="63"/>
  <c r="X767" i="63"/>
  <c r="W767" i="63"/>
  <c r="V767" i="63"/>
  <c r="X766" i="63"/>
  <c r="W766" i="63"/>
  <c r="V766" i="63"/>
  <c r="X765" i="63"/>
  <c r="W765" i="63"/>
  <c r="V765" i="63"/>
  <c r="X764" i="63"/>
  <c r="W764" i="63"/>
  <c r="V764" i="63"/>
  <c r="X763" i="63"/>
  <c r="W763" i="63"/>
  <c r="V763" i="63"/>
  <c r="X762" i="63"/>
  <c r="W762" i="63"/>
  <c r="V762" i="63"/>
  <c r="X761" i="63"/>
  <c r="W761" i="63"/>
  <c r="V761" i="63"/>
  <c r="X760" i="63"/>
  <c r="W760" i="63"/>
  <c r="V760" i="63"/>
  <c r="X759" i="63"/>
  <c r="W759" i="63"/>
  <c r="V759" i="63"/>
  <c r="X758" i="63"/>
  <c r="W758" i="63"/>
  <c r="V758" i="63"/>
  <c r="X757" i="63"/>
  <c r="W757" i="63"/>
  <c r="V757" i="63"/>
  <c r="X756" i="63"/>
  <c r="W756" i="63"/>
  <c r="V756" i="63"/>
  <c r="X755" i="63"/>
  <c r="W755" i="63"/>
  <c r="V755" i="63"/>
  <c r="X754" i="63"/>
  <c r="W754" i="63"/>
  <c r="V754" i="63"/>
  <c r="X753" i="63"/>
  <c r="W753" i="63"/>
  <c r="V753" i="63"/>
  <c r="X752" i="63"/>
  <c r="W752" i="63"/>
  <c r="V752" i="63"/>
  <c r="X751" i="63"/>
  <c r="W751" i="63"/>
  <c r="V751" i="63"/>
  <c r="X750" i="63"/>
  <c r="W750" i="63"/>
  <c r="V750" i="63"/>
  <c r="X749" i="63"/>
  <c r="W749" i="63"/>
  <c r="V749" i="63"/>
  <c r="X748" i="63"/>
  <c r="W748" i="63"/>
  <c r="V748" i="63"/>
  <c r="X747" i="63"/>
  <c r="W747" i="63"/>
  <c r="V747" i="63"/>
  <c r="X746" i="63"/>
  <c r="W746" i="63"/>
  <c r="V746" i="63"/>
  <c r="X745" i="63"/>
  <c r="W745" i="63"/>
  <c r="V745" i="63"/>
  <c r="X744" i="63"/>
  <c r="W744" i="63"/>
  <c r="V744" i="63"/>
  <c r="X743" i="63"/>
  <c r="W743" i="63"/>
  <c r="V743" i="63"/>
  <c r="X742" i="63"/>
  <c r="W742" i="63"/>
  <c r="V742" i="63"/>
  <c r="X741" i="63"/>
  <c r="W741" i="63"/>
  <c r="V741" i="63"/>
  <c r="X740" i="63"/>
  <c r="W740" i="63"/>
  <c r="V740" i="63"/>
  <c r="X739" i="63"/>
  <c r="W739" i="63"/>
  <c r="V739" i="63"/>
  <c r="X738" i="63"/>
  <c r="W738" i="63"/>
  <c r="V738" i="63"/>
  <c r="X737" i="63"/>
  <c r="W737" i="63"/>
  <c r="V737" i="63"/>
  <c r="X736" i="63"/>
  <c r="W736" i="63"/>
  <c r="V736" i="63"/>
  <c r="X735" i="63"/>
  <c r="W735" i="63"/>
  <c r="V735" i="63"/>
  <c r="X734" i="63"/>
  <c r="W734" i="63"/>
  <c r="V734" i="63"/>
  <c r="X733" i="63"/>
  <c r="W733" i="63"/>
  <c r="V733" i="63"/>
  <c r="X732" i="63"/>
  <c r="W732" i="63"/>
  <c r="V732" i="63"/>
  <c r="X731" i="63"/>
  <c r="W731" i="63"/>
  <c r="V731" i="63"/>
  <c r="X730" i="63"/>
  <c r="W730" i="63"/>
  <c r="V730" i="63"/>
  <c r="X729" i="63"/>
  <c r="W729" i="63"/>
  <c r="V729" i="63"/>
  <c r="X728" i="63"/>
  <c r="W728" i="63"/>
  <c r="V728" i="63"/>
  <c r="X727" i="63"/>
  <c r="W727" i="63"/>
  <c r="V727" i="63"/>
  <c r="X726" i="63"/>
  <c r="W726" i="63"/>
  <c r="V726" i="63"/>
  <c r="X725" i="63"/>
  <c r="W725" i="63"/>
  <c r="V725" i="63"/>
  <c r="X724" i="63"/>
  <c r="W724" i="63"/>
  <c r="V724" i="63"/>
  <c r="X723" i="63"/>
  <c r="W723" i="63"/>
  <c r="V723" i="63"/>
  <c r="X722" i="63"/>
  <c r="W722" i="63"/>
  <c r="V722" i="63"/>
  <c r="X721" i="63"/>
  <c r="W721" i="63"/>
  <c r="V721" i="63"/>
  <c r="X720" i="63"/>
  <c r="W720" i="63"/>
  <c r="V720" i="63"/>
  <c r="X719" i="63"/>
  <c r="W719" i="63"/>
  <c r="V719" i="63"/>
  <c r="X718" i="63"/>
  <c r="W718" i="63"/>
  <c r="V718" i="63"/>
  <c r="X717" i="63"/>
  <c r="W717" i="63"/>
  <c r="V717" i="63"/>
  <c r="X716" i="63"/>
  <c r="W716" i="63"/>
  <c r="V716" i="63"/>
  <c r="X715" i="63"/>
  <c r="W715" i="63"/>
  <c r="V715" i="63"/>
  <c r="X714" i="63"/>
  <c r="W714" i="63"/>
  <c r="V714" i="63"/>
  <c r="X713" i="63"/>
  <c r="W713" i="63"/>
  <c r="V713" i="63"/>
  <c r="X712" i="63"/>
  <c r="W712" i="63"/>
  <c r="V712" i="63"/>
  <c r="X711" i="63"/>
  <c r="W711" i="63"/>
  <c r="V711" i="63"/>
  <c r="X710" i="63"/>
  <c r="W710" i="63"/>
  <c r="V710" i="63"/>
  <c r="X709" i="63"/>
  <c r="W709" i="63"/>
  <c r="V709" i="63"/>
  <c r="X708" i="63"/>
  <c r="W708" i="63"/>
  <c r="V708" i="63"/>
  <c r="X707" i="63"/>
  <c r="W707" i="63"/>
  <c r="V707" i="63"/>
  <c r="X706" i="63"/>
  <c r="W706" i="63"/>
  <c r="V706" i="63"/>
  <c r="X705" i="63"/>
  <c r="W705" i="63"/>
  <c r="V705" i="63"/>
  <c r="X704" i="63"/>
  <c r="W704" i="63"/>
  <c r="V704" i="63"/>
  <c r="X703" i="63"/>
  <c r="W703" i="63"/>
  <c r="V703" i="63"/>
  <c r="X702" i="63"/>
  <c r="W702" i="63"/>
  <c r="V702" i="63"/>
  <c r="X701" i="63"/>
  <c r="W701" i="63"/>
  <c r="V701" i="63"/>
  <c r="X700" i="63"/>
  <c r="W700" i="63"/>
  <c r="V700" i="63"/>
  <c r="X699" i="63"/>
  <c r="W699" i="63"/>
  <c r="V699" i="63"/>
  <c r="X698" i="63"/>
  <c r="W698" i="63"/>
  <c r="V698" i="63"/>
  <c r="X697" i="63"/>
  <c r="W697" i="63"/>
  <c r="V697" i="63"/>
  <c r="X696" i="63"/>
  <c r="W696" i="63"/>
  <c r="V696" i="63"/>
  <c r="X695" i="63"/>
  <c r="W695" i="63"/>
  <c r="V695" i="63"/>
  <c r="X694" i="63"/>
  <c r="W694" i="63"/>
  <c r="V694" i="63"/>
  <c r="X693" i="63"/>
  <c r="W693" i="63"/>
  <c r="V693" i="63"/>
  <c r="X692" i="63"/>
  <c r="W692" i="63"/>
  <c r="V692" i="63"/>
  <c r="X691" i="63"/>
  <c r="W691" i="63"/>
  <c r="V691" i="63"/>
  <c r="X690" i="63"/>
  <c r="W690" i="63"/>
  <c r="V690" i="63"/>
  <c r="X689" i="63"/>
  <c r="W689" i="63"/>
  <c r="V689" i="63"/>
  <c r="X688" i="63"/>
  <c r="W688" i="63"/>
  <c r="V688" i="63"/>
  <c r="X687" i="63"/>
  <c r="W687" i="63"/>
  <c r="V687" i="63"/>
  <c r="X686" i="63"/>
  <c r="W686" i="63"/>
  <c r="V686" i="63"/>
  <c r="X685" i="63"/>
  <c r="W685" i="63"/>
  <c r="V685" i="63"/>
  <c r="X684" i="63"/>
  <c r="W684" i="63"/>
  <c r="V684" i="63"/>
  <c r="X683" i="63"/>
  <c r="W683" i="63"/>
  <c r="V683" i="63"/>
  <c r="X682" i="63"/>
  <c r="W682" i="63"/>
  <c r="V682" i="63"/>
  <c r="X681" i="63"/>
  <c r="W681" i="63"/>
  <c r="V681" i="63"/>
  <c r="X680" i="63"/>
  <c r="W680" i="63"/>
  <c r="V680" i="63"/>
  <c r="X679" i="63"/>
  <c r="W679" i="63"/>
  <c r="V679" i="63"/>
  <c r="X678" i="63"/>
  <c r="W678" i="63"/>
  <c r="V678" i="63"/>
  <c r="X677" i="63"/>
  <c r="W677" i="63"/>
  <c r="V677" i="63"/>
  <c r="X676" i="63"/>
  <c r="W676" i="63"/>
  <c r="V676" i="63"/>
  <c r="X675" i="63"/>
  <c r="W675" i="63"/>
  <c r="V675" i="63"/>
  <c r="X674" i="63"/>
  <c r="W674" i="63"/>
  <c r="V674" i="63"/>
  <c r="X673" i="63"/>
  <c r="W673" i="63"/>
  <c r="V673" i="63"/>
  <c r="X672" i="63"/>
  <c r="W672" i="63"/>
  <c r="V672" i="63"/>
  <c r="X671" i="63"/>
  <c r="W671" i="63"/>
  <c r="V671" i="63"/>
  <c r="X670" i="63"/>
  <c r="W670" i="63"/>
  <c r="V670" i="63"/>
  <c r="X669" i="63"/>
  <c r="W669" i="63"/>
  <c r="V669" i="63"/>
  <c r="X668" i="63"/>
  <c r="W668" i="63"/>
  <c r="V668" i="63"/>
  <c r="X667" i="63"/>
  <c r="W667" i="63"/>
  <c r="V667" i="63"/>
  <c r="X666" i="63"/>
  <c r="W666" i="63"/>
  <c r="V666" i="63"/>
  <c r="X665" i="63"/>
  <c r="W665" i="63"/>
  <c r="V665" i="63"/>
  <c r="X664" i="63"/>
  <c r="W664" i="63"/>
  <c r="V664" i="63"/>
  <c r="X663" i="63"/>
  <c r="W663" i="63"/>
  <c r="V663" i="63"/>
  <c r="X662" i="63"/>
  <c r="W662" i="63"/>
  <c r="V662" i="63"/>
  <c r="X661" i="63"/>
  <c r="W661" i="63"/>
  <c r="V661" i="63"/>
  <c r="X660" i="63"/>
  <c r="W660" i="63"/>
  <c r="V660" i="63"/>
  <c r="X659" i="63"/>
  <c r="W659" i="63"/>
  <c r="V659" i="63"/>
  <c r="X658" i="63"/>
  <c r="W658" i="63"/>
  <c r="V658" i="63"/>
  <c r="X657" i="63"/>
  <c r="W657" i="63"/>
  <c r="V657" i="63"/>
  <c r="X656" i="63"/>
  <c r="W656" i="63"/>
  <c r="V656" i="63"/>
  <c r="X655" i="63"/>
  <c r="W655" i="63"/>
  <c r="V655" i="63"/>
  <c r="X654" i="63"/>
  <c r="W654" i="63"/>
  <c r="V654" i="63"/>
  <c r="X653" i="63"/>
  <c r="W653" i="63"/>
  <c r="V653" i="63"/>
  <c r="X652" i="63"/>
  <c r="W652" i="63"/>
  <c r="V652" i="63"/>
  <c r="X651" i="63"/>
  <c r="W651" i="63"/>
  <c r="V651" i="63"/>
  <c r="X650" i="63"/>
  <c r="W650" i="63"/>
  <c r="V650" i="63"/>
  <c r="X649" i="63"/>
  <c r="W649" i="63"/>
  <c r="V649" i="63"/>
  <c r="X648" i="63"/>
  <c r="W648" i="63"/>
  <c r="V648" i="63"/>
  <c r="X647" i="63"/>
  <c r="W647" i="63"/>
  <c r="V647" i="63"/>
  <c r="X646" i="63"/>
  <c r="W646" i="63"/>
  <c r="V646" i="63"/>
  <c r="X645" i="63"/>
  <c r="W645" i="63"/>
  <c r="V645" i="63"/>
  <c r="X644" i="63"/>
  <c r="W644" i="63"/>
  <c r="V644" i="63"/>
  <c r="X643" i="63"/>
  <c r="W643" i="63"/>
  <c r="V643" i="63"/>
  <c r="X642" i="63"/>
  <c r="W642" i="63"/>
  <c r="V642" i="63"/>
  <c r="X641" i="63"/>
  <c r="W641" i="63"/>
  <c r="V641" i="63"/>
  <c r="X640" i="63"/>
  <c r="W640" i="63"/>
  <c r="V640" i="63"/>
  <c r="X639" i="63"/>
  <c r="W639" i="63"/>
  <c r="V639" i="63"/>
  <c r="X638" i="63"/>
  <c r="W638" i="63"/>
  <c r="V638" i="63"/>
  <c r="X637" i="63"/>
  <c r="W637" i="63"/>
  <c r="V637" i="63"/>
  <c r="X636" i="63"/>
  <c r="W636" i="63"/>
  <c r="V636" i="63"/>
  <c r="X635" i="63"/>
  <c r="W635" i="63"/>
  <c r="V635" i="63"/>
  <c r="X634" i="63"/>
  <c r="W634" i="63"/>
  <c r="V634" i="63"/>
  <c r="X633" i="63"/>
  <c r="W633" i="63"/>
  <c r="V633" i="63"/>
  <c r="X632" i="63"/>
  <c r="W632" i="63"/>
  <c r="V632" i="63"/>
  <c r="X631" i="63"/>
  <c r="W631" i="63"/>
  <c r="V631" i="63"/>
  <c r="X630" i="63"/>
  <c r="W630" i="63"/>
  <c r="V630" i="63"/>
  <c r="X629" i="63"/>
  <c r="W629" i="63"/>
  <c r="V629" i="63"/>
  <c r="X628" i="63"/>
  <c r="W628" i="63"/>
  <c r="V628" i="63"/>
  <c r="X627" i="63"/>
  <c r="W627" i="63"/>
  <c r="V627" i="63"/>
  <c r="X626" i="63"/>
  <c r="W626" i="63"/>
  <c r="V626" i="63"/>
  <c r="X625" i="63"/>
  <c r="W625" i="63"/>
  <c r="V625" i="63"/>
  <c r="X624" i="63"/>
  <c r="W624" i="63"/>
  <c r="V624" i="63"/>
  <c r="X623" i="63"/>
  <c r="W623" i="63"/>
  <c r="V623" i="63"/>
  <c r="X622" i="63"/>
  <c r="W622" i="63"/>
  <c r="V622" i="63"/>
  <c r="X621" i="63"/>
  <c r="W621" i="63"/>
  <c r="V621" i="63"/>
  <c r="X620" i="63"/>
  <c r="W620" i="63"/>
  <c r="V620" i="63"/>
  <c r="X619" i="63"/>
  <c r="W619" i="63"/>
  <c r="V619" i="63"/>
  <c r="X618" i="63"/>
  <c r="W618" i="63"/>
  <c r="V618" i="63"/>
  <c r="X617" i="63"/>
  <c r="W617" i="63"/>
  <c r="V617" i="63"/>
  <c r="X616" i="63"/>
  <c r="W616" i="63"/>
  <c r="V616" i="63"/>
  <c r="X615" i="63"/>
  <c r="W615" i="63"/>
  <c r="V615" i="63"/>
  <c r="X614" i="63"/>
  <c r="W614" i="63"/>
  <c r="V614" i="63"/>
  <c r="X613" i="63"/>
  <c r="W613" i="63"/>
  <c r="V613" i="63"/>
  <c r="X612" i="63"/>
  <c r="W612" i="63"/>
  <c r="V612" i="63"/>
  <c r="X611" i="63"/>
  <c r="W611" i="63"/>
  <c r="V611" i="63"/>
  <c r="X610" i="63"/>
  <c r="W610" i="63"/>
  <c r="V610" i="63"/>
  <c r="X609" i="63"/>
  <c r="W609" i="63"/>
  <c r="V609" i="63"/>
  <c r="X608" i="63"/>
  <c r="W608" i="63"/>
  <c r="V608" i="63"/>
  <c r="X607" i="63"/>
  <c r="W607" i="63"/>
  <c r="V607" i="63"/>
  <c r="X606" i="63"/>
  <c r="W606" i="63"/>
  <c r="V606" i="63"/>
  <c r="X605" i="63"/>
  <c r="W605" i="63"/>
  <c r="V605" i="63"/>
  <c r="X604" i="63"/>
  <c r="W604" i="63"/>
  <c r="V604" i="63"/>
  <c r="X603" i="63"/>
  <c r="W603" i="63"/>
  <c r="V603" i="63"/>
  <c r="X602" i="63"/>
  <c r="W602" i="63"/>
  <c r="V602" i="63"/>
  <c r="X601" i="63"/>
  <c r="W601" i="63"/>
  <c r="V601" i="63"/>
  <c r="X600" i="63"/>
  <c r="W600" i="63"/>
  <c r="V600" i="63"/>
  <c r="X599" i="63"/>
  <c r="W599" i="63"/>
  <c r="V599" i="63"/>
  <c r="X598" i="63"/>
  <c r="W598" i="63"/>
  <c r="V598" i="63"/>
  <c r="X597" i="63"/>
  <c r="W597" i="63"/>
  <c r="V597" i="63"/>
  <c r="X596" i="63"/>
  <c r="W596" i="63"/>
  <c r="V596" i="63"/>
  <c r="X595" i="63"/>
  <c r="W595" i="63"/>
  <c r="V595" i="63"/>
  <c r="X594" i="63"/>
  <c r="W594" i="63"/>
  <c r="V594" i="63"/>
  <c r="X593" i="63"/>
  <c r="W593" i="63"/>
  <c r="V593" i="63"/>
  <c r="X592" i="63"/>
  <c r="W592" i="63"/>
  <c r="V592" i="63"/>
  <c r="X591" i="63"/>
  <c r="W591" i="63"/>
  <c r="V591" i="63"/>
  <c r="X590" i="63"/>
  <c r="W590" i="63"/>
  <c r="V590" i="63"/>
  <c r="X589" i="63"/>
  <c r="W589" i="63"/>
  <c r="V589" i="63"/>
  <c r="X588" i="63"/>
  <c r="W588" i="63"/>
  <c r="V588" i="63"/>
  <c r="X587" i="63"/>
  <c r="W587" i="63"/>
  <c r="V587" i="63"/>
  <c r="X586" i="63"/>
  <c r="W586" i="63"/>
  <c r="V586" i="63"/>
  <c r="X585" i="63"/>
  <c r="W585" i="63"/>
  <c r="V585" i="63"/>
  <c r="X584" i="63"/>
  <c r="W584" i="63"/>
  <c r="V584" i="63"/>
  <c r="X583" i="63"/>
  <c r="W583" i="63"/>
  <c r="V583" i="63"/>
  <c r="X582" i="63"/>
  <c r="W582" i="63"/>
  <c r="V582" i="63"/>
  <c r="X581" i="63"/>
  <c r="W581" i="63"/>
  <c r="V581" i="63"/>
  <c r="X580" i="63"/>
  <c r="W580" i="63"/>
  <c r="V580" i="63"/>
  <c r="X579" i="63"/>
  <c r="W579" i="63"/>
  <c r="V579" i="63"/>
  <c r="X578" i="63"/>
  <c r="W578" i="63"/>
  <c r="V578" i="63"/>
  <c r="X577" i="63"/>
  <c r="W577" i="63"/>
  <c r="V577" i="63"/>
  <c r="X576" i="63"/>
  <c r="W576" i="63"/>
  <c r="V576" i="63"/>
  <c r="X575" i="63"/>
  <c r="W575" i="63"/>
  <c r="V575" i="63"/>
  <c r="X574" i="63"/>
  <c r="W574" i="63"/>
  <c r="V574" i="63"/>
  <c r="X573" i="63"/>
  <c r="W573" i="63"/>
  <c r="V573" i="63"/>
  <c r="X572" i="63"/>
  <c r="W572" i="63"/>
  <c r="V572" i="63"/>
  <c r="X571" i="63"/>
  <c r="W571" i="63"/>
  <c r="V571" i="63"/>
  <c r="X570" i="63"/>
  <c r="W570" i="63"/>
  <c r="V570" i="63"/>
  <c r="X569" i="63"/>
  <c r="W569" i="63"/>
  <c r="V569" i="63"/>
  <c r="X568" i="63"/>
  <c r="W568" i="63"/>
  <c r="V568" i="63"/>
  <c r="X567" i="63"/>
  <c r="W567" i="63"/>
  <c r="V567" i="63"/>
  <c r="X566" i="63"/>
  <c r="W566" i="63"/>
  <c r="V566" i="63"/>
  <c r="X565" i="63"/>
  <c r="W565" i="63"/>
  <c r="V565" i="63"/>
  <c r="X564" i="63"/>
  <c r="W564" i="63"/>
  <c r="V564" i="63"/>
  <c r="X563" i="63"/>
  <c r="W563" i="63"/>
  <c r="V563" i="63"/>
  <c r="X562" i="63"/>
  <c r="W562" i="63"/>
  <c r="V562" i="63"/>
  <c r="X561" i="63"/>
  <c r="W561" i="63"/>
  <c r="V561" i="63"/>
  <c r="X560" i="63"/>
  <c r="W560" i="63"/>
  <c r="V560" i="63"/>
  <c r="X559" i="63"/>
  <c r="W559" i="63"/>
  <c r="V559" i="63"/>
  <c r="X558" i="63"/>
  <c r="W558" i="63"/>
  <c r="V558" i="63"/>
  <c r="X557" i="63"/>
  <c r="W557" i="63"/>
  <c r="V557" i="63"/>
  <c r="X556" i="63"/>
  <c r="W556" i="63"/>
  <c r="V556" i="63"/>
  <c r="X555" i="63"/>
  <c r="W555" i="63"/>
  <c r="V555" i="63"/>
  <c r="X554" i="63"/>
  <c r="W554" i="63"/>
  <c r="V554" i="63"/>
  <c r="X553" i="63"/>
  <c r="W553" i="63"/>
  <c r="V553" i="63"/>
  <c r="X552" i="63"/>
  <c r="W552" i="63"/>
  <c r="V552" i="63"/>
  <c r="X551" i="63"/>
  <c r="W551" i="63"/>
  <c r="V551" i="63"/>
  <c r="X550" i="63"/>
  <c r="W550" i="63"/>
  <c r="V550" i="63"/>
  <c r="X549" i="63"/>
  <c r="W549" i="63"/>
  <c r="V549" i="63"/>
  <c r="X548" i="63"/>
  <c r="W548" i="63"/>
  <c r="V548" i="63"/>
  <c r="X547" i="63"/>
  <c r="W547" i="63"/>
  <c r="V547" i="63"/>
  <c r="X546" i="63"/>
  <c r="W546" i="63"/>
  <c r="V546" i="63"/>
  <c r="X545" i="63"/>
  <c r="W545" i="63"/>
  <c r="V545" i="63"/>
  <c r="X544" i="63"/>
  <c r="W544" i="63"/>
  <c r="V544" i="63"/>
  <c r="X543" i="63"/>
  <c r="W543" i="63"/>
  <c r="V543" i="63"/>
  <c r="X542" i="63"/>
  <c r="W542" i="63"/>
  <c r="V542" i="63"/>
  <c r="X541" i="63"/>
  <c r="W541" i="63"/>
  <c r="V541" i="63"/>
  <c r="X540" i="63"/>
  <c r="W540" i="63"/>
  <c r="V540" i="63"/>
  <c r="X539" i="63"/>
  <c r="W539" i="63"/>
  <c r="V539" i="63"/>
  <c r="X538" i="63"/>
  <c r="W538" i="63"/>
  <c r="V538" i="63"/>
  <c r="X537" i="63"/>
  <c r="W537" i="63"/>
  <c r="V537" i="63"/>
  <c r="X536" i="63"/>
  <c r="W536" i="63"/>
  <c r="V536" i="63"/>
  <c r="X535" i="63"/>
  <c r="W535" i="63"/>
  <c r="V535" i="63"/>
  <c r="X534" i="63"/>
  <c r="W534" i="63"/>
  <c r="V534" i="63"/>
  <c r="X533" i="63"/>
  <c r="W533" i="63"/>
  <c r="V533" i="63"/>
  <c r="X532" i="63"/>
  <c r="W532" i="63"/>
  <c r="V532" i="63"/>
  <c r="X531" i="63"/>
  <c r="W531" i="63"/>
  <c r="V531" i="63"/>
  <c r="X530" i="63"/>
  <c r="W530" i="63"/>
  <c r="V530" i="63"/>
  <c r="X529" i="63"/>
  <c r="W529" i="63"/>
  <c r="V529" i="63"/>
  <c r="X528" i="63"/>
  <c r="W528" i="63"/>
  <c r="V528" i="63"/>
  <c r="X527" i="63"/>
  <c r="W527" i="63"/>
  <c r="V527" i="63"/>
  <c r="X526" i="63"/>
  <c r="W526" i="63"/>
  <c r="V526" i="63"/>
  <c r="X525" i="63"/>
  <c r="W525" i="63"/>
  <c r="V525" i="63"/>
  <c r="X524" i="63"/>
  <c r="W524" i="63"/>
  <c r="V524" i="63"/>
  <c r="X523" i="63"/>
  <c r="W523" i="63"/>
  <c r="V523" i="63"/>
  <c r="X522" i="63"/>
  <c r="W522" i="63"/>
  <c r="V522" i="63"/>
  <c r="X521" i="63"/>
  <c r="W521" i="63"/>
  <c r="V521" i="63"/>
  <c r="X520" i="63"/>
  <c r="W520" i="63"/>
  <c r="V520" i="63"/>
  <c r="X519" i="63"/>
  <c r="W519" i="63"/>
  <c r="V519" i="63"/>
  <c r="X518" i="63"/>
  <c r="W518" i="63"/>
  <c r="V518" i="63"/>
  <c r="X517" i="63"/>
  <c r="W517" i="63"/>
  <c r="V517" i="63"/>
  <c r="X516" i="63"/>
  <c r="W516" i="63"/>
  <c r="V516" i="63"/>
  <c r="X515" i="63"/>
  <c r="W515" i="63"/>
  <c r="V515" i="63"/>
  <c r="X514" i="63"/>
  <c r="W514" i="63"/>
  <c r="V514" i="63"/>
  <c r="X513" i="63"/>
  <c r="W513" i="63"/>
  <c r="V513" i="63"/>
  <c r="X512" i="63"/>
  <c r="W512" i="63"/>
  <c r="V512" i="63"/>
  <c r="X511" i="63"/>
  <c r="W511" i="63"/>
  <c r="V511" i="63"/>
  <c r="X510" i="63"/>
  <c r="W510" i="63"/>
  <c r="V510" i="63"/>
  <c r="X509" i="63"/>
  <c r="W509" i="63"/>
  <c r="V509" i="63"/>
  <c r="X508" i="63"/>
  <c r="W508" i="63"/>
  <c r="V508" i="63"/>
  <c r="X507" i="63"/>
  <c r="W507" i="63"/>
  <c r="V507" i="63"/>
  <c r="X506" i="63"/>
  <c r="W506" i="63"/>
  <c r="V506" i="63"/>
  <c r="X505" i="63"/>
  <c r="W505" i="63"/>
  <c r="V505" i="63"/>
  <c r="X504" i="63"/>
  <c r="W504" i="63"/>
  <c r="V504" i="63"/>
  <c r="X503" i="63"/>
  <c r="W503" i="63"/>
  <c r="V503" i="63"/>
  <c r="X502" i="63"/>
  <c r="W502" i="63"/>
  <c r="V502" i="63"/>
  <c r="X501" i="63"/>
  <c r="W501" i="63"/>
  <c r="V501" i="63"/>
  <c r="X500" i="63"/>
  <c r="W500" i="63"/>
  <c r="V500" i="63"/>
  <c r="X499" i="63"/>
  <c r="W499" i="63"/>
  <c r="V499" i="63"/>
  <c r="X498" i="63"/>
  <c r="W498" i="63"/>
  <c r="V498" i="63"/>
  <c r="X497" i="63"/>
  <c r="W497" i="63"/>
  <c r="V497" i="63"/>
  <c r="X496" i="63"/>
  <c r="W496" i="63"/>
  <c r="V496" i="63"/>
  <c r="X495" i="63"/>
  <c r="W495" i="63"/>
  <c r="V495" i="63"/>
  <c r="X494" i="63"/>
  <c r="W494" i="63"/>
  <c r="V494" i="63"/>
  <c r="X493" i="63"/>
  <c r="W493" i="63"/>
  <c r="V493" i="63"/>
  <c r="X492" i="63"/>
  <c r="W492" i="63"/>
  <c r="V492" i="63"/>
  <c r="X491" i="63"/>
  <c r="W491" i="63"/>
  <c r="V491" i="63"/>
  <c r="X490" i="63"/>
  <c r="W490" i="63"/>
  <c r="V490" i="63"/>
  <c r="X489" i="63"/>
  <c r="W489" i="63"/>
  <c r="V489" i="63"/>
  <c r="X488" i="63"/>
  <c r="W488" i="63"/>
  <c r="V488" i="63"/>
  <c r="X487" i="63"/>
  <c r="W487" i="63"/>
  <c r="V487" i="63"/>
  <c r="X486" i="63"/>
  <c r="W486" i="63"/>
  <c r="V486" i="63"/>
  <c r="X485" i="63"/>
  <c r="W485" i="63"/>
  <c r="V485" i="63"/>
  <c r="X484" i="63"/>
  <c r="W484" i="63"/>
  <c r="V484" i="63"/>
  <c r="X483" i="63"/>
  <c r="W483" i="63"/>
  <c r="V483" i="63"/>
  <c r="X482" i="63"/>
  <c r="W482" i="63"/>
  <c r="V482" i="63"/>
  <c r="X481" i="63"/>
  <c r="W481" i="63"/>
  <c r="V481" i="63"/>
  <c r="X480" i="63"/>
  <c r="W480" i="63"/>
  <c r="V480" i="63"/>
  <c r="X479" i="63"/>
  <c r="W479" i="63"/>
  <c r="V479" i="63"/>
  <c r="X478" i="63"/>
  <c r="W478" i="63"/>
  <c r="V478" i="63"/>
  <c r="X477" i="63"/>
  <c r="W477" i="63"/>
  <c r="V477" i="63"/>
  <c r="X476" i="63"/>
  <c r="W476" i="63"/>
  <c r="V476" i="63"/>
  <c r="X475" i="63"/>
  <c r="W475" i="63"/>
  <c r="V475" i="63"/>
  <c r="X474" i="63"/>
  <c r="W474" i="63"/>
  <c r="V474" i="63"/>
  <c r="X473" i="63"/>
  <c r="W473" i="63"/>
  <c r="V473" i="63"/>
  <c r="X472" i="63"/>
  <c r="W472" i="63"/>
  <c r="V472" i="63"/>
  <c r="X471" i="63"/>
  <c r="W471" i="63"/>
  <c r="V471" i="63"/>
  <c r="X470" i="63"/>
  <c r="W470" i="63"/>
  <c r="V470" i="63"/>
  <c r="X469" i="63"/>
  <c r="W469" i="63"/>
  <c r="V469" i="63"/>
  <c r="X468" i="63"/>
  <c r="W468" i="63"/>
  <c r="V468" i="63"/>
  <c r="X467" i="63"/>
  <c r="W467" i="63"/>
  <c r="V467" i="63"/>
  <c r="X466" i="63"/>
  <c r="W466" i="63"/>
  <c r="V466" i="63"/>
  <c r="X465" i="63"/>
  <c r="W465" i="63"/>
  <c r="V465" i="63"/>
  <c r="X464" i="63"/>
  <c r="W464" i="63"/>
  <c r="V464" i="63"/>
  <c r="X463" i="63"/>
  <c r="W463" i="63"/>
  <c r="V463" i="63"/>
  <c r="X462" i="63"/>
  <c r="W462" i="63"/>
  <c r="V462" i="63"/>
  <c r="X461" i="63"/>
  <c r="W461" i="63"/>
  <c r="V461" i="63"/>
  <c r="X460" i="63"/>
  <c r="W460" i="63"/>
  <c r="V460" i="63"/>
  <c r="X459" i="63"/>
  <c r="W459" i="63"/>
  <c r="V459" i="63"/>
  <c r="X458" i="63"/>
  <c r="W458" i="63"/>
  <c r="V458" i="63"/>
  <c r="X457" i="63"/>
  <c r="W457" i="63"/>
  <c r="V457" i="63"/>
  <c r="X456" i="63"/>
  <c r="W456" i="63"/>
  <c r="V456" i="63"/>
  <c r="X455" i="63"/>
  <c r="W455" i="63"/>
  <c r="V455" i="63"/>
  <c r="X454" i="63"/>
  <c r="W454" i="63"/>
  <c r="V454" i="63"/>
  <c r="X453" i="63"/>
  <c r="W453" i="63"/>
  <c r="V453" i="63"/>
  <c r="X452" i="63"/>
  <c r="W452" i="63"/>
  <c r="V452" i="63"/>
  <c r="X451" i="63"/>
  <c r="W451" i="63"/>
  <c r="V451" i="63"/>
  <c r="X450" i="63"/>
  <c r="W450" i="63"/>
  <c r="V450" i="63"/>
  <c r="X449" i="63"/>
  <c r="W449" i="63"/>
  <c r="V449" i="63"/>
  <c r="X448" i="63"/>
  <c r="W448" i="63"/>
  <c r="V448" i="63"/>
  <c r="X447" i="63"/>
  <c r="W447" i="63"/>
  <c r="V447" i="63"/>
  <c r="X446" i="63"/>
  <c r="W446" i="63"/>
  <c r="V446" i="63"/>
  <c r="X445" i="63"/>
  <c r="W445" i="63"/>
  <c r="V445" i="63"/>
  <c r="X444" i="63"/>
  <c r="W444" i="63"/>
  <c r="V444" i="63"/>
  <c r="X443" i="63"/>
  <c r="W443" i="63"/>
  <c r="V443" i="63"/>
  <c r="X442" i="63"/>
  <c r="W442" i="63"/>
  <c r="V442" i="63"/>
  <c r="X441" i="63"/>
  <c r="W441" i="63"/>
  <c r="V441" i="63"/>
  <c r="X440" i="63"/>
  <c r="W440" i="63"/>
  <c r="V440" i="63"/>
  <c r="X439" i="63"/>
  <c r="W439" i="63"/>
  <c r="V439" i="63"/>
  <c r="X438" i="63"/>
  <c r="W438" i="63"/>
  <c r="V438" i="63"/>
  <c r="X437" i="63"/>
  <c r="W437" i="63"/>
  <c r="V437" i="63"/>
  <c r="X436" i="63"/>
  <c r="W436" i="63"/>
  <c r="V436" i="63"/>
  <c r="X435" i="63"/>
  <c r="W435" i="63"/>
  <c r="V435" i="63"/>
  <c r="X434" i="63"/>
  <c r="W434" i="63"/>
  <c r="V434" i="63"/>
  <c r="X433" i="63"/>
  <c r="W433" i="63"/>
  <c r="V433" i="63"/>
  <c r="X432" i="63"/>
  <c r="W432" i="63"/>
  <c r="V432" i="63"/>
  <c r="X431" i="63"/>
  <c r="W431" i="63"/>
  <c r="V431" i="63"/>
  <c r="X430" i="63"/>
  <c r="W430" i="63"/>
  <c r="V430" i="63"/>
  <c r="X429" i="63"/>
  <c r="W429" i="63"/>
  <c r="V429" i="63"/>
  <c r="X428" i="63"/>
  <c r="W428" i="63"/>
  <c r="V428" i="63"/>
  <c r="X427" i="63"/>
  <c r="W427" i="63"/>
  <c r="V427" i="63"/>
  <c r="X426" i="63"/>
  <c r="W426" i="63"/>
  <c r="V426" i="63"/>
  <c r="X425" i="63"/>
  <c r="W425" i="63"/>
  <c r="V425" i="63"/>
  <c r="X424" i="63"/>
  <c r="W424" i="63"/>
  <c r="V424" i="63"/>
  <c r="X423" i="63"/>
  <c r="W423" i="63"/>
  <c r="V423" i="63"/>
  <c r="X422" i="63"/>
  <c r="W422" i="63"/>
  <c r="V422" i="63"/>
  <c r="X421" i="63"/>
  <c r="W421" i="63"/>
  <c r="V421" i="63"/>
  <c r="X420" i="63"/>
  <c r="W420" i="63"/>
  <c r="V420" i="63"/>
  <c r="X419" i="63"/>
  <c r="W419" i="63"/>
  <c r="V419" i="63"/>
  <c r="X418" i="63"/>
  <c r="W418" i="63"/>
  <c r="V418" i="63"/>
  <c r="X417" i="63"/>
  <c r="W417" i="63"/>
  <c r="V417" i="63"/>
  <c r="X416" i="63"/>
  <c r="W416" i="63"/>
  <c r="V416" i="63"/>
  <c r="X415" i="63"/>
  <c r="W415" i="63"/>
  <c r="V415" i="63"/>
  <c r="X414" i="63"/>
  <c r="W414" i="63"/>
  <c r="V414" i="63"/>
  <c r="X413" i="63"/>
  <c r="W413" i="63"/>
  <c r="V413" i="63"/>
  <c r="X412" i="63"/>
  <c r="W412" i="63"/>
  <c r="V412" i="63"/>
  <c r="X411" i="63"/>
  <c r="W411" i="63"/>
  <c r="V411" i="63"/>
  <c r="X410" i="63"/>
  <c r="W410" i="63"/>
  <c r="V410" i="63"/>
  <c r="X409" i="63"/>
  <c r="W409" i="63"/>
  <c r="V409" i="63"/>
  <c r="X408" i="63"/>
  <c r="W408" i="63"/>
  <c r="V408" i="63"/>
  <c r="X407" i="63"/>
  <c r="W407" i="63"/>
  <c r="V407" i="63"/>
  <c r="X406" i="63"/>
  <c r="W406" i="63"/>
  <c r="V406" i="63"/>
  <c r="X405" i="63"/>
  <c r="W405" i="63"/>
  <c r="V405" i="63"/>
  <c r="X404" i="63"/>
  <c r="W404" i="63"/>
  <c r="V404" i="63"/>
  <c r="X403" i="63"/>
  <c r="W403" i="63"/>
  <c r="V403" i="63"/>
  <c r="X402" i="63"/>
  <c r="W402" i="63"/>
  <c r="V402" i="63"/>
  <c r="X401" i="63"/>
  <c r="W401" i="63"/>
  <c r="V401" i="63"/>
  <c r="X400" i="63"/>
  <c r="W400" i="63"/>
  <c r="V400" i="63"/>
  <c r="X399" i="63"/>
  <c r="W399" i="63"/>
  <c r="V399" i="63"/>
  <c r="X398" i="63"/>
  <c r="W398" i="63"/>
  <c r="V398" i="63"/>
  <c r="X397" i="63"/>
  <c r="W397" i="63"/>
  <c r="V397" i="63"/>
  <c r="X396" i="63"/>
  <c r="W396" i="63"/>
  <c r="V396" i="63"/>
  <c r="X395" i="63"/>
  <c r="W395" i="63"/>
  <c r="V395" i="63"/>
  <c r="X394" i="63"/>
  <c r="W394" i="63"/>
  <c r="V394" i="63"/>
  <c r="X393" i="63"/>
  <c r="W393" i="63"/>
  <c r="V393" i="63"/>
  <c r="X392" i="63"/>
  <c r="W392" i="63"/>
  <c r="V392" i="63"/>
  <c r="X391" i="63"/>
  <c r="W391" i="63"/>
  <c r="V391" i="63"/>
  <c r="X390" i="63"/>
  <c r="W390" i="63"/>
  <c r="V390" i="63"/>
  <c r="X389" i="63"/>
  <c r="W389" i="63"/>
  <c r="V389" i="63"/>
  <c r="X388" i="63"/>
  <c r="W388" i="63"/>
  <c r="V388" i="63"/>
  <c r="X387" i="63"/>
  <c r="W387" i="63"/>
  <c r="V387" i="63"/>
  <c r="X386" i="63"/>
  <c r="W386" i="63"/>
  <c r="V386" i="63"/>
  <c r="X385" i="63"/>
  <c r="W385" i="63"/>
  <c r="V385" i="63"/>
  <c r="X384" i="63"/>
  <c r="W384" i="63"/>
  <c r="V384" i="63"/>
  <c r="X383" i="63"/>
  <c r="W383" i="63"/>
  <c r="V383" i="63"/>
  <c r="X382" i="63"/>
  <c r="W382" i="63"/>
  <c r="V382" i="63"/>
  <c r="X381" i="63"/>
  <c r="W381" i="63"/>
  <c r="V381" i="63"/>
  <c r="X380" i="63"/>
  <c r="W380" i="63"/>
  <c r="V380" i="63"/>
  <c r="X379" i="63"/>
  <c r="W379" i="63"/>
  <c r="V379" i="63"/>
  <c r="X378" i="63"/>
  <c r="W378" i="63"/>
  <c r="V378" i="63"/>
  <c r="X377" i="63"/>
  <c r="W377" i="63"/>
  <c r="V377" i="63"/>
  <c r="X376" i="63"/>
  <c r="W376" i="63"/>
  <c r="V376" i="63"/>
  <c r="X375" i="63"/>
  <c r="W375" i="63"/>
  <c r="V375" i="63"/>
  <c r="X374" i="63"/>
  <c r="W374" i="63"/>
  <c r="V374" i="63"/>
  <c r="X373" i="63"/>
  <c r="W373" i="63"/>
  <c r="V373" i="63"/>
  <c r="X372" i="63"/>
  <c r="W372" i="63"/>
  <c r="V372" i="63"/>
  <c r="X371" i="63"/>
  <c r="W371" i="63"/>
  <c r="V371" i="63"/>
  <c r="X370" i="63"/>
  <c r="W370" i="63"/>
  <c r="V370" i="63"/>
  <c r="X369" i="63"/>
  <c r="W369" i="63"/>
  <c r="V369" i="63"/>
  <c r="X368" i="63"/>
  <c r="W368" i="63"/>
  <c r="V368" i="63"/>
  <c r="X367" i="63"/>
  <c r="W367" i="63"/>
  <c r="V367" i="63"/>
  <c r="X366" i="63"/>
  <c r="W366" i="63"/>
  <c r="V366" i="63"/>
  <c r="X365" i="63"/>
  <c r="W365" i="63"/>
  <c r="V365" i="63"/>
  <c r="X364" i="63"/>
  <c r="W364" i="63"/>
  <c r="V364" i="63"/>
  <c r="X363" i="63"/>
  <c r="W363" i="63"/>
  <c r="V363" i="63"/>
  <c r="X362" i="63"/>
  <c r="W362" i="63"/>
  <c r="V362" i="63"/>
  <c r="X361" i="63"/>
  <c r="W361" i="63"/>
  <c r="V361" i="63"/>
  <c r="X360" i="63"/>
  <c r="W360" i="63"/>
  <c r="V360" i="63"/>
  <c r="X359" i="63"/>
  <c r="W359" i="63"/>
  <c r="V359" i="63"/>
  <c r="X358" i="63"/>
  <c r="W358" i="63"/>
  <c r="V358" i="63"/>
  <c r="X357" i="63"/>
  <c r="W357" i="63"/>
  <c r="V357" i="63"/>
  <c r="X356" i="63"/>
  <c r="W356" i="63"/>
  <c r="V356" i="63"/>
  <c r="X355" i="63"/>
  <c r="W355" i="63"/>
  <c r="V355" i="63"/>
  <c r="X354" i="63"/>
  <c r="W354" i="63"/>
  <c r="V354" i="63"/>
  <c r="X353" i="63"/>
  <c r="W353" i="63"/>
  <c r="V353" i="63"/>
  <c r="X352" i="63"/>
  <c r="W352" i="63"/>
  <c r="V352" i="63"/>
  <c r="X351" i="63"/>
  <c r="W351" i="63"/>
  <c r="V351" i="63"/>
  <c r="X350" i="63"/>
  <c r="W350" i="63"/>
  <c r="V350" i="63"/>
  <c r="X349" i="63"/>
  <c r="W349" i="63"/>
  <c r="V349" i="63"/>
  <c r="X348" i="63"/>
  <c r="W348" i="63"/>
  <c r="V348" i="63"/>
  <c r="X347" i="63"/>
  <c r="W347" i="63"/>
  <c r="V347" i="63"/>
  <c r="X346" i="63"/>
  <c r="W346" i="63"/>
  <c r="V346" i="63"/>
  <c r="X345" i="63"/>
  <c r="W345" i="63"/>
  <c r="V345" i="63"/>
  <c r="X344" i="63"/>
  <c r="W344" i="63"/>
  <c r="V344" i="63"/>
  <c r="X343" i="63"/>
  <c r="W343" i="63"/>
  <c r="V343" i="63"/>
  <c r="X342" i="63"/>
  <c r="W342" i="63"/>
  <c r="V342" i="63"/>
  <c r="X341" i="63"/>
  <c r="W341" i="63"/>
  <c r="V341" i="63"/>
  <c r="X340" i="63"/>
  <c r="W340" i="63"/>
  <c r="V340" i="63"/>
  <c r="X339" i="63"/>
  <c r="W339" i="63"/>
  <c r="V339" i="63"/>
  <c r="X338" i="63"/>
  <c r="W338" i="63"/>
  <c r="V338" i="63"/>
  <c r="X337" i="63"/>
  <c r="W337" i="63"/>
  <c r="V337" i="63"/>
  <c r="X336" i="63"/>
  <c r="W336" i="63"/>
  <c r="V336" i="63"/>
  <c r="X335" i="63"/>
  <c r="W335" i="63"/>
  <c r="V335" i="63"/>
  <c r="X334" i="63"/>
  <c r="W334" i="63"/>
  <c r="V334" i="63"/>
  <c r="X333" i="63"/>
  <c r="W333" i="63"/>
  <c r="V333" i="63"/>
  <c r="X332" i="63"/>
  <c r="W332" i="63"/>
  <c r="V332" i="63"/>
  <c r="X331" i="63"/>
  <c r="W331" i="63"/>
  <c r="V331" i="63"/>
  <c r="X330" i="63"/>
  <c r="W330" i="63"/>
  <c r="V330" i="63"/>
  <c r="X329" i="63"/>
  <c r="W329" i="63"/>
  <c r="V329" i="63"/>
  <c r="X328" i="63"/>
  <c r="W328" i="63"/>
  <c r="V328" i="63"/>
  <c r="X327" i="63"/>
  <c r="W327" i="63"/>
  <c r="V327" i="63"/>
  <c r="X326" i="63"/>
  <c r="W326" i="63"/>
  <c r="V326" i="63"/>
  <c r="X325" i="63"/>
  <c r="W325" i="63"/>
  <c r="V325" i="63"/>
  <c r="X324" i="63"/>
  <c r="W324" i="63"/>
  <c r="V324" i="63"/>
  <c r="X323" i="63"/>
  <c r="W323" i="63"/>
  <c r="V323" i="63"/>
  <c r="X322" i="63"/>
  <c r="W322" i="63"/>
  <c r="V322" i="63"/>
  <c r="X321" i="63"/>
  <c r="W321" i="63"/>
  <c r="V321" i="63"/>
  <c r="X320" i="63"/>
  <c r="W320" i="63"/>
  <c r="V320" i="63"/>
  <c r="X319" i="63"/>
  <c r="W319" i="63"/>
  <c r="V319" i="63"/>
  <c r="X318" i="63"/>
  <c r="W318" i="63"/>
  <c r="V318" i="63"/>
  <c r="X317" i="63"/>
  <c r="W317" i="63"/>
  <c r="V317" i="63"/>
  <c r="X316" i="63"/>
  <c r="W316" i="63"/>
  <c r="V316" i="63"/>
  <c r="X315" i="63"/>
  <c r="W315" i="63"/>
  <c r="V315" i="63"/>
  <c r="X314" i="63"/>
  <c r="W314" i="63"/>
  <c r="V314" i="63"/>
  <c r="X313" i="63"/>
  <c r="W313" i="63"/>
  <c r="V313" i="63"/>
  <c r="X312" i="63"/>
  <c r="W312" i="63"/>
  <c r="V312" i="63"/>
  <c r="X311" i="63"/>
  <c r="W311" i="63"/>
  <c r="V311" i="63"/>
  <c r="X310" i="63"/>
  <c r="W310" i="63"/>
  <c r="V310" i="63"/>
  <c r="X309" i="63"/>
  <c r="W309" i="63"/>
  <c r="V309" i="63"/>
  <c r="X308" i="63"/>
  <c r="W308" i="63"/>
  <c r="V308" i="63"/>
  <c r="X307" i="63"/>
  <c r="W307" i="63"/>
  <c r="V307" i="63"/>
  <c r="X306" i="63"/>
  <c r="W306" i="63"/>
  <c r="V306" i="63"/>
  <c r="X305" i="63"/>
  <c r="W305" i="63"/>
  <c r="V305" i="63"/>
  <c r="X304" i="63"/>
  <c r="W304" i="63"/>
  <c r="V304" i="63"/>
  <c r="X303" i="63"/>
  <c r="W303" i="63"/>
  <c r="V303" i="63"/>
  <c r="X302" i="63"/>
  <c r="W302" i="63"/>
  <c r="V302" i="63"/>
  <c r="X301" i="63"/>
  <c r="W301" i="63"/>
  <c r="V301" i="63"/>
  <c r="X300" i="63"/>
  <c r="W300" i="63"/>
  <c r="V300" i="63"/>
  <c r="X299" i="63"/>
  <c r="W299" i="63"/>
  <c r="V299" i="63"/>
  <c r="X298" i="63"/>
  <c r="W298" i="63"/>
  <c r="V298" i="63"/>
  <c r="X297" i="63"/>
  <c r="W297" i="63"/>
  <c r="V297" i="63"/>
  <c r="X296" i="63"/>
  <c r="W296" i="63"/>
  <c r="V296" i="63"/>
  <c r="X295" i="63"/>
  <c r="W295" i="63"/>
  <c r="V295" i="63"/>
  <c r="X294" i="63"/>
  <c r="W294" i="63"/>
  <c r="V294" i="63"/>
  <c r="X293" i="63"/>
  <c r="W293" i="63"/>
  <c r="V293" i="63"/>
  <c r="X292" i="63"/>
  <c r="W292" i="63"/>
  <c r="V292" i="63"/>
  <c r="X291" i="63"/>
  <c r="W291" i="63"/>
  <c r="V291" i="63"/>
  <c r="X290" i="63"/>
  <c r="W290" i="63"/>
  <c r="V290" i="63"/>
  <c r="X289" i="63"/>
  <c r="W289" i="63"/>
  <c r="V289" i="63"/>
  <c r="X288" i="63"/>
  <c r="W288" i="63"/>
  <c r="V288" i="63"/>
  <c r="X287" i="63"/>
  <c r="W287" i="63"/>
  <c r="V287" i="63"/>
  <c r="X286" i="63"/>
  <c r="W286" i="63"/>
  <c r="V286" i="63"/>
  <c r="X285" i="63"/>
  <c r="W285" i="63"/>
  <c r="V285" i="63"/>
  <c r="X284" i="63"/>
  <c r="W284" i="63"/>
  <c r="V284" i="63"/>
  <c r="X283" i="63"/>
  <c r="W283" i="63"/>
  <c r="V283" i="63"/>
  <c r="X282" i="63"/>
  <c r="W282" i="63"/>
  <c r="V282" i="63"/>
  <c r="X281" i="63"/>
  <c r="W281" i="63"/>
  <c r="V281" i="63"/>
  <c r="X280" i="63"/>
  <c r="W280" i="63"/>
  <c r="V280" i="63"/>
  <c r="X279" i="63"/>
  <c r="W279" i="63"/>
  <c r="V279" i="63"/>
  <c r="X278" i="63"/>
  <c r="W278" i="63"/>
  <c r="V278" i="63"/>
  <c r="X277" i="63"/>
  <c r="W277" i="63"/>
  <c r="V277" i="63"/>
  <c r="X276" i="63"/>
  <c r="W276" i="63"/>
  <c r="V276" i="63"/>
  <c r="X275" i="63"/>
  <c r="W275" i="63"/>
  <c r="V275" i="63"/>
  <c r="X274" i="63"/>
  <c r="W274" i="63"/>
  <c r="V274" i="63"/>
  <c r="X273" i="63"/>
  <c r="W273" i="63"/>
  <c r="V273" i="63"/>
  <c r="X272" i="63"/>
  <c r="W272" i="63"/>
  <c r="V272" i="63"/>
  <c r="X271" i="63"/>
  <c r="W271" i="63"/>
  <c r="V271" i="63"/>
  <c r="X270" i="63"/>
  <c r="W270" i="63"/>
  <c r="V270" i="63"/>
  <c r="X269" i="63"/>
  <c r="W269" i="63"/>
  <c r="V269" i="63"/>
  <c r="X268" i="63"/>
  <c r="W268" i="63"/>
  <c r="V268" i="63"/>
  <c r="X267" i="63"/>
  <c r="W267" i="63"/>
  <c r="V267" i="63"/>
  <c r="X266" i="63"/>
  <c r="W266" i="63"/>
  <c r="V266" i="63"/>
  <c r="X265" i="63"/>
  <c r="W265" i="63"/>
  <c r="V265" i="63"/>
  <c r="X264" i="63"/>
  <c r="W264" i="63"/>
  <c r="V264" i="63"/>
  <c r="X263" i="63"/>
  <c r="W263" i="63"/>
  <c r="V263" i="63"/>
  <c r="X262" i="63"/>
  <c r="W262" i="63"/>
  <c r="V262" i="63"/>
  <c r="X261" i="63"/>
  <c r="W261" i="63"/>
  <c r="V261" i="63"/>
  <c r="X260" i="63"/>
  <c r="W260" i="63"/>
  <c r="V260" i="63"/>
  <c r="X259" i="63"/>
  <c r="W259" i="63"/>
  <c r="V259" i="63"/>
  <c r="X258" i="63"/>
  <c r="W258" i="63"/>
  <c r="V258" i="63"/>
  <c r="X257" i="63"/>
  <c r="W257" i="63"/>
  <c r="V257" i="63"/>
  <c r="X256" i="63"/>
  <c r="W256" i="63"/>
  <c r="V256" i="63"/>
  <c r="X255" i="63"/>
  <c r="W255" i="63"/>
  <c r="V255" i="63"/>
  <c r="X254" i="63"/>
  <c r="W254" i="63"/>
  <c r="V254" i="63"/>
  <c r="X253" i="63"/>
  <c r="W253" i="63"/>
  <c r="V253" i="63"/>
  <c r="X252" i="63"/>
  <c r="W252" i="63"/>
  <c r="V252" i="63"/>
  <c r="X251" i="63"/>
  <c r="W251" i="63"/>
  <c r="V251" i="63"/>
  <c r="X250" i="63"/>
  <c r="W250" i="63"/>
  <c r="V250" i="63"/>
  <c r="X249" i="63"/>
  <c r="W249" i="63"/>
  <c r="V249" i="63"/>
  <c r="X248" i="63"/>
  <c r="W248" i="63"/>
  <c r="V248" i="63"/>
  <c r="X247" i="63"/>
  <c r="W247" i="63"/>
  <c r="V247" i="63"/>
  <c r="X246" i="63"/>
  <c r="W246" i="63"/>
  <c r="V246" i="63"/>
  <c r="X245" i="63"/>
  <c r="W245" i="63"/>
  <c r="V245" i="63"/>
  <c r="X244" i="63"/>
  <c r="W244" i="63"/>
  <c r="V244" i="63"/>
  <c r="X243" i="63"/>
  <c r="W243" i="63"/>
  <c r="V243" i="63"/>
  <c r="X242" i="63"/>
  <c r="W242" i="63"/>
  <c r="V242" i="63"/>
  <c r="X241" i="63"/>
  <c r="W241" i="63"/>
  <c r="V241" i="63"/>
  <c r="X240" i="63"/>
  <c r="W240" i="63"/>
  <c r="V240" i="63"/>
  <c r="X239" i="63"/>
  <c r="W239" i="63"/>
  <c r="V239" i="63"/>
  <c r="X238" i="63"/>
  <c r="W238" i="63"/>
  <c r="V238" i="63"/>
  <c r="X237" i="63"/>
  <c r="W237" i="63"/>
  <c r="V237" i="63"/>
  <c r="X236" i="63"/>
  <c r="W236" i="63"/>
  <c r="V236" i="63"/>
  <c r="X235" i="63"/>
  <c r="W235" i="63"/>
  <c r="V235" i="63"/>
  <c r="X234" i="63"/>
  <c r="W234" i="63"/>
  <c r="V234" i="63"/>
  <c r="X233" i="63"/>
  <c r="W233" i="63"/>
  <c r="V233" i="63"/>
  <c r="X232" i="63"/>
  <c r="W232" i="63"/>
  <c r="V232" i="63"/>
  <c r="X231" i="63"/>
  <c r="W231" i="63"/>
  <c r="V231" i="63"/>
  <c r="X230" i="63"/>
  <c r="W230" i="63"/>
  <c r="V230" i="63"/>
  <c r="X229" i="63"/>
  <c r="W229" i="63"/>
  <c r="V229" i="63"/>
  <c r="X228" i="63"/>
  <c r="W228" i="63"/>
  <c r="V228" i="63"/>
  <c r="X227" i="63"/>
  <c r="W227" i="63"/>
  <c r="V227" i="63"/>
  <c r="X226" i="63"/>
  <c r="W226" i="63"/>
  <c r="V226" i="63"/>
  <c r="X225" i="63"/>
  <c r="W225" i="63"/>
  <c r="V225" i="63"/>
  <c r="X224" i="63"/>
  <c r="W224" i="63"/>
  <c r="V224" i="63"/>
  <c r="X223" i="63"/>
  <c r="W223" i="63"/>
  <c r="V223" i="63"/>
  <c r="X222" i="63"/>
  <c r="W222" i="63"/>
  <c r="V222" i="63"/>
  <c r="X221" i="63"/>
  <c r="W221" i="63"/>
  <c r="V221" i="63"/>
  <c r="X220" i="63"/>
  <c r="W220" i="63"/>
  <c r="V220" i="63"/>
  <c r="X219" i="63"/>
  <c r="W219" i="63"/>
  <c r="V219" i="63"/>
  <c r="X218" i="63"/>
  <c r="W218" i="63"/>
  <c r="V218" i="63"/>
  <c r="X217" i="63"/>
  <c r="W217" i="63"/>
  <c r="V217" i="63"/>
  <c r="X216" i="63"/>
  <c r="W216" i="63"/>
  <c r="V216" i="63"/>
  <c r="X215" i="63"/>
  <c r="W215" i="63"/>
  <c r="V215" i="63"/>
  <c r="X214" i="63"/>
  <c r="W214" i="63"/>
  <c r="V214" i="63"/>
  <c r="X213" i="63"/>
  <c r="W213" i="63"/>
  <c r="V213" i="63"/>
  <c r="X212" i="63"/>
  <c r="W212" i="63"/>
  <c r="V212" i="63"/>
  <c r="X211" i="63"/>
  <c r="W211" i="63"/>
  <c r="V211" i="63"/>
  <c r="X210" i="63"/>
  <c r="W210" i="63"/>
  <c r="V210" i="63"/>
  <c r="X209" i="63"/>
  <c r="W209" i="63"/>
  <c r="V209" i="63"/>
  <c r="X208" i="63"/>
  <c r="W208" i="63"/>
  <c r="V208" i="63"/>
  <c r="X207" i="63"/>
  <c r="W207" i="63"/>
  <c r="V207" i="63"/>
  <c r="X206" i="63"/>
  <c r="W206" i="63"/>
  <c r="V206" i="63"/>
  <c r="X205" i="63"/>
  <c r="W205" i="63"/>
  <c r="V205" i="63"/>
  <c r="X204" i="63"/>
  <c r="W204" i="63"/>
  <c r="V204" i="63"/>
  <c r="X203" i="63"/>
  <c r="W203" i="63"/>
  <c r="V203" i="63"/>
  <c r="X202" i="63"/>
  <c r="W202" i="63"/>
  <c r="V202" i="63"/>
  <c r="X201" i="63"/>
  <c r="W201" i="63"/>
  <c r="V201" i="63"/>
  <c r="X200" i="63"/>
  <c r="W200" i="63"/>
  <c r="V200" i="63"/>
  <c r="X199" i="63"/>
  <c r="W199" i="63"/>
  <c r="V199" i="63"/>
  <c r="X198" i="63"/>
  <c r="W198" i="63"/>
  <c r="V198" i="63"/>
  <c r="X197" i="63"/>
  <c r="W197" i="63"/>
  <c r="V197" i="63"/>
  <c r="X196" i="63"/>
  <c r="W196" i="63"/>
  <c r="V196" i="63"/>
  <c r="X195" i="63"/>
  <c r="W195" i="63"/>
  <c r="V195" i="63"/>
  <c r="X194" i="63"/>
  <c r="W194" i="63"/>
  <c r="V194" i="63"/>
  <c r="X193" i="63"/>
  <c r="W193" i="63"/>
  <c r="V193" i="63"/>
  <c r="X192" i="63"/>
  <c r="W192" i="63"/>
  <c r="V192" i="63"/>
  <c r="X191" i="63"/>
  <c r="W191" i="63"/>
  <c r="V191" i="63"/>
  <c r="X190" i="63"/>
  <c r="W190" i="63"/>
  <c r="V190" i="63"/>
  <c r="X189" i="63"/>
  <c r="W189" i="63"/>
  <c r="V189" i="63"/>
  <c r="X188" i="63"/>
  <c r="W188" i="63"/>
  <c r="V188" i="63"/>
  <c r="X187" i="63"/>
  <c r="W187" i="63"/>
  <c r="V187" i="63"/>
  <c r="X186" i="63"/>
  <c r="W186" i="63"/>
  <c r="V186" i="63"/>
  <c r="X185" i="63"/>
  <c r="W185" i="63"/>
  <c r="V185" i="63"/>
  <c r="X184" i="63"/>
  <c r="W184" i="63"/>
  <c r="V184" i="63"/>
  <c r="X183" i="63"/>
  <c r="W183" i="63"/>
  <c r="V183" i="63"/>
  <c r="X182" i="63"/>
  <c r="W182" i="63"/>
  <c r="V182" i="63"/>
  <c r="X181" i="63"/>
  <c r="W181" i="63"/>
  <c r="V181" i="63"/>
  <c r="X180" i="63"/>
  <c r="W180" i="63"/>
  <c r="V180" i="63"/>
  <c r="X179" i="63"/>
  <c r="W179" i="63"/>
  <c r="V179" i="63"/>
  <c r="X178" i="63"/>
  <c r="W178" i="63"/>
  <c r="V178" i="63"/>
  <c r="X177" i="63"/>
  <c r="W177" i="63"/>
  <c r="V177" i="63"/>
  <c r="X176" i="63"/>
  <c r="W176" i="63"/>
  <c r="V176" i="63"/>
  <c r="X175" i="63"/>
  <c r="W175" i="63"/>
  <c r="V175" i="63"/>
  <c r="X174" i="63"/>
  <c r="W174" i="63"/>
  <c r="V174" i="63"/>
  <c r="X173" i="63"/>
  <c r="W173" i="63"/>
  <c r="V173" i="63"/>
  <c r="X172" i="63"/>
  <c r="W172" i="63"/>
  <c r="V172" i="63"/>
  <c r="X171" i="63"/>
  <c r="W171" i="63"/>
  <c r="V171" i="63"/>
  <c r="X170" i="63"/>
  <c r="W170" i="63"/>
  <c r="V170" i="63"/>
  <c r="X169" i="63"/>
  <c r="W169" i="63"/>
  <c r="V169" i="63"/>
  <c r="X168" i="63"/>
  <c r="W168" i="63"/>
  <c r="V168" i="63"/>
  <c r="X167" i="63"/>
  <c r="W167" i="63"/>
  <c r="V167" i="63"/>
  <c r="X166" i="63"/>
  <c r="W166" i="63"/>
  <c r="V166" i="63"/>
  <c r="X165" i="63"/>
  <c r="W165" i="63"/>
  <c r="V165" i="63"/>
  <c r="X164" i="63"/>
  <c r="W164" i="63"/>
  <c r="V164" i="63"/>
  <c r="X163" i="63"/>
  <c r="W163" i="63"/>
  <c r="V163" i="63"/>
  <c r="X162" i="63"/>
  <c r="W162" i="63"/>
  <c r="V162" i="63"/>
  <c r="X161" i="63"/>
  <c r="W161" i="63"/>
  <c r="V161" i="63"/>
  <c r="X160" i="63"/>
  <c r="W160" i="63"/>
  <c r="V160" i="63"/>
  <c r="X159" i="63"/>
  <c r="W159" i="63"/>
  <c r="V159" i="63"/>
  <c r="X158" i="63"/>
  <c r="W158" i="63"/>
  <c r="V158" i="63"/>
  <c r="X157" i="63"/>
  <c r="W157" i="63"/>
  <c r="V157" i="63"/>
  <c r="X156" i="63"/>
  <c r="W156" i="63"/>
  <c r="V156" i="63"/>
  <c r="X155" i="63"/>
  <c r="W155" i="63"/>
  <c r="V155" i="63"/>
  <c r="X154" i="63"/>
  <c r="W154" i="63"/>
  <c r="V154" i="63"/>
  <c r="X153" i="63"/>
  <c r="W153" i="63"/>
  <c r="V153" i="63"/>
  <c r="X152" i="63"/>
  <c r="W152" i="63"/>
  <c r="V152" i="63"/>
  <c r="X151" i="63"/>
  <c r="W151" i="63"/>
  <c r="V151" i="63"/>
  <c r="X150" i="63"/>
  <c r="W150" i="63"/>
  <c r="V150" i="63"/>
  <c r="X149" i="63"/>
  <c r="W149" i="63"/>
  <c r="V149" i="63"/>
  <c r="X148" i="63"/>
  <c r="W148" i="63"/>
  <c r="V148" i="63"/>
  <c r="X147" i="63"/>
  <c r="W147" i="63"/>
  <c r="V147" i="63"/>
  <c r="X146" i="63"/>
  <c r="W146" i="63"/>
  <c r="V146" i="63"/>
  <c r="X145" i="63"/>
  <c r="W145" i="63"/>
  <c r="V145" i="63"/>
  <c r="X144" i="63"/>
  <c r="W144" i="63"/>
  <c r="V144" i="63"/>
  <c r="X143" i="63"/>
  <c r="W143" i="63"/>
  <c r="V143" i="63"/>
  <c r="X142" i="63"/>
  <c r="W142" i="63"/>
  <c r="V142" i="63"/>
  <c r="X141" i="63"/>
  <c r="W141" i="63"/>
  <c r="V141" i="63"/>
  <c r="X140" i="63"/>
  <c r="W140" i="63"/>
  <c r="V140" i="63"/>
  <c r="X139" i="63"/>
  <c r="W139" i="63"/>
  <c r="V139" i="63"/>
  <c r="X138" i="63"/>
  <c r="W138" i="63"/>
  <c r="V138" i="63"/>
  <c r="X137" i="63"/>
  <c r="W137" i="63"/>
  <c r="V137" i="63"/>
  <c r="X136" i="63"/>
  <c r="W136" i="63"/>
  <c r="V136" i="63"/>
  <c r="X135" i="63"/>
  <c r="W135" i="63"/>
  <c r="V135" i="63"/>
  <c r="X134" i="63"/>
  <c r="W134" i="63"/>
  <c r="V134" i="63"/>
  <c r="X133" i="63"/>
  <c r="W133" i="63"/>
  <c r="V133" i="63"/>
  <c r="X132" i="63"/>
  <c r="W132" i="63"/>
  <c r="V132" i="63"/>
  <c r="X131" i="63"/>
  <c r="W131" i="63"/>
  <c r="V131" i="63"/>
  <c r="X130" i="63"/>
  <c r="W130" i="63"/>
  <c r="V130" i="63"/>
  <c r="X129" i="63"/>
  <c r="W129" i="63"/>
  <c r="V129" i="63"/>
  <c r="X128" i="63"/>
  <c r="W128" i="63"/>
  <c r="V128" i="63"/>
  <c r="X127" i="63"/>
  <c r="W127" i="63"/>
  <c r="V127" i="63"/>
  <c r="X126" i="63"/>
  <c r="W126" i="63"/>
  <c r="V126" i="63"/>
  <c r="X125" i="63"/>
  <c r="W125" i="63"/>
  <c r="V125" i="63"/>
  <c r="X124" i="63"/>
  <c r="W124" i="63"/>
  <c r="V124" i="63"/>
  <c r="X123" i="63"/>
  <c r="W123" i="63"/>
  <c r="V123" i="63"/>
  <c r="X122" i="63"/>
  <c r="W122" i="63"/>
  <c r="V122" i="63"/>
  <c r="X121" i="63"/>
  <c r="W121" i="63"/>
  <c r="V121" i="63"/>
  <c r="X120" i="63"/>
  <c r="W120" i="63"/>
  <c r="V120" i="63"/>
  <c r="X119" i="63"/>
  <c r="W119" i="63"/>
  <c r="V119" i="63"/>
  <c r="X118" i="63"/>
  <c r="W118" i="63"/>
  <c r="V118" i="63"/>
  <c r="X117" i="63"/>
  <c r="W117" i="63"/>
  <c r="V117" i="63"/>
  <c r="X116" i="63"/>
  <c r="W116" i="63"/>
  <c r="V116" i="63"/>
  <c r="X115" i="63"/>
  <c r="W115" i="63"/>
  <c r="V115" i="63"/>
  <c r="X114" i="63"/>
  <c r="W114" i="63"/>
  <c r="V114" i="63"/>
  <c r="X113" i="63"/>
  <c r="W113" i="63"/>
  <c r="V113" i="63"/>
  <c r="X112" i="63"/>
  <c r="W112" i="63"/>
  <c r="V112" i="63"/>
  <c r="X111" i="63"/>
  <c r="W111" i="63"/>
  <c r="V111" i="63"/>
  <c r="X110" i="63"/>
  <c r="W110" i="63"/>
  <c r="V110" i="63"/>
  <c r="X109" i="63"/>
  <c r="W109" i="63"/>
  <c r="V109" i="63"/>
  <c r="X108" i="63"/>
  <c r="W108" i="63"/>
  <c r="V108" i="63"/>
  <c r="X107" i="63"/>
  <c r="W107" i="63"/>
  <c r="V107" i="63"/>
  <c r="X106" i="63"/>
  <c r="W106" i="63"/>
  <c r="V106" i="63"/>
  <c r="X105" i="63"/>
  <c r="W105" i="63"/>
  <c r="V105" i="63"/>
  <c r="X104" i="63"/>
  <c r="W104" i="63"/>
  <c r="V104" i="63"/>
  <c r="X103" i="63"/>
  <c r="W103" i="63"/>
  <c r="V103" i="63"/>
  <c r="X102" i="63"/>
  <c r="W102" i="63"/>
  <c r="V102" i="63"/>
  <c r="X101" i="63"/>
  <c r="W101" i="63"/>
  <c r="V101" i="63"/>
  <c r="X100" i="63"/>
  <c r="W100" i="63"/>
  <c r="V100" i="63"/>
  <c r="X99" i="63"/>
  <c r="W99" i="63"/>
  <c r="V99" i="63"/>
  <c r="X98" i="63"/>
  <c r="W98" i="63"/>
  <c r="V98" i="63"/>
  <c r="X97" i="63"/>
  <c r="W97" i="63"/>
  <c r="V97" i="63"/>
  <c r="X96" i="63"/>
  <c r="W96" i="63"/>
  <c r="V96" i="63"/>
  <c r="X95" i="63"/>
  <c r="W95" i="63"/>
  <c r="V95" i="63"/>
  <c r="X94" i="63"/>
  <c r="W94" i="63"/>
  <c r="V94" i="63"/>
  <c r="X93" i="63"/>
  <c r="W93" i="63"/>
  <c r="V93" i="63"/>
  <c r="X92" i="63"/>
  <c r="W92" i="63"/>
  <c r="V92" i="63"/>
  <c r="X91" i="63"/>
  <c r="W91" i="63"/>
  <c r="V91" i="63"/>
  <c r="X90" i="63"/>
  <c r="W90" i="63"/>
  <c r="V90" i="63"/>
  <c r="X89" i="63"/>
  <c r="W89" i="63"/>
  <c r="V89" i="63"/>
  <c r="X88" i="63"/>
  <c r="W88" i="63"/>
  <c r="V88" i="63"/>
  <c r="X87" i="63"/>
  <c r="W87" i="63"/>
  <c r="V87" i="63"/>
  <c r="X86" i="63"/>
  <c r="W86" i="63"/>
  <c r="V86" i="63"/>
  <c r="X85" i="63"/>
  <c r="W85" i="63"/>
  <c r="V85" i="63"/>
  <c r="X84" i="63"/>
  <c r="W84" i="63"/>
  <c r="V84" i="63"/>
  <c r="X83" i="63"/>
  <c r="W83" i="63"/>
  <c r="V83" i="63"/>
  <c r="X82" i="63"/>
  <c r="W82" i="63"/>
  <c r="V82" i="63"/>
  <c r="X81" i="63"/>
  <c r="W81" i="63"/>
  <c r="V81" i="63"/>
  <c r="X80" i="63"/>
  <c r="W80" i="63"/>
  <c r="V80" i="63"/>
  <c r="X79" i="63"/>
  <c r="W79" i="63"/>
  <c r="V79" i="63"/>
  <c r="X78" i="63"/>
  <c r="W78" i="63"/>
  <c r="V78" i="63"/>
  <c r="X77" i="63"/>
  <c r="W77" i="63"/>
  <c r="V77" i="63"/>
  <c r="X76" i="63"/>
  <c r="W76" i="63"/>
  <c r="V76" i="63"/>
  <c r="X75" i="63"/>
  <c r="W75" i="63"/>
  <c r="V75" i="63"/>
  <c r="X74" i="63"/>
  <c r="W74" i="63"/>
  <c r="V74" i="63"/>
  <c r="X73" i="63"/>
  <c r="W73" i="63"/>
  <c r="V73" i="63"/>
  <c r="X72" i="63"/>
  <c r="W72" i="63"/>
  <c r="V72" i="63"/>
  <c r="X71" i="63"/>
  <c r="W71" i="63"/>
  <c r="V71" i="63"/>
  <c r="X70" i="63"/>
  <c r="W70" i="63"/>
  <c r="V70" i="63"/>
  <c r="X69" i="63"/>
  <c r="W69" i="63"/>
  <c r="V69" i="63"/>
  <c r="X68" i="63"/>
  <c r="W68" i="63"/>
  <c r="V68" i="63"/>
  <c r="X67" i="63"/>
  <c r="W67" i="63"/>
  <c r="V67" i="63"/>
  <c r="X66" i="63"/>
  <c r="W66" i="63"/>
  <c r="V66" i="63"/>
  <c r="X65" i="63"/>
  <c r="W65" i="63"/>
  <c r="V65" i="63"/>
  <c r="X64" i="63"/>
  <c r="W64" i="63"/>
  <c r="V64" i="63"/>
  <c r="X63" i="63"/>
  <c r="W63" i="63"/>
  <c r="V63" i="63"/>
  <c r="X62" i="63"/>
  <c r="W62" i="63"/>
  <c r="V62" i="63"/>
  <c r="X61" i="63"/>
  <c r="W61" i="63"/>
  <c r="V61" i="63"/>
  <c r="X60" i="63"/>
  <c r="W60" i="63"/>
  <c r="V60" i="63"/>
  <c r="X59" i="63"/>
  <c r="W59" i="63"/>
  <c r="V59" i="63"/>
  <c r="X58" i="63"/>
  <c r="W58" i="63"/>
  <c r="V58" i="63"/>
  <c r="X57" i="63"/>
  <c r="W57" i="63"/>
  <c r="V57" i="63"/>
  <c r="X56" i="63"/>
  <c r="W56" i="63"/>
  <c r="V56" i="63"/>
  <c r="X55" i="63"/>
  <c r="W55" i="63"/>
  <c r="V55" i="63"/>
  <c r="X54" i="63"/>
  <c r="W54" i="63"/>
  <c r="V54" i="63"/>
  <c r="X53" i="63"/>
  <c r="W53" i="63"/>
  <c r="V53" i="63"/>
  <c r="X52" i="63"/>
  <c r="W52" i="63"/>
  <c r="V52" i="63"/>
  <c r="X51" i="63"/>
  <c r="W51" i="63"/>
  <c r="V51" i="63"/>
  <c r="X50" i="63"/>
  <c r="W50" i="63"/>
  <c r="V50" i="63"/>
  <c r="X49" i="63"/>
  <c r="W49" i="63"/>
  <c r="V49" i="63"/>
  <c r="X48" i="63"/>
  <c r="W48" i="63"/>
  <c r="V48" i="63"/>
  <c r="X47" i="63"/>
  <c r="W47" i="63"/>
  <c r="V47" i="63"/>
  <c r="X46" i="63"/>
  <c r="W46" i="63"/>
  <c r="V46" i="63"/>
  <c r="X45" i="63"/>
  <c r="W45" i="63"/>
  <c r="V45" i="63"/>
  <c r="X44" i="63"/>
  <c r="W44" i="63"/>
  <c r="V44" i="63"/>
  <c r="X43" i="63"/>
  <c r="W43" i="63"/>
  <c r="V43" i="63"/>
  <c r="X42" i="63"/>
  <c r="W42" i="63"/>
  <c r="V42" i="63"/>
  <c r="X41" i="63"/>
  <c r="W41" i="63"/>
  <c r="V41" i="63"/>
  <c r="X40" i="63"/>
  <c r="W40" i="63"/>
  <c r="V40" i="63"/>
  <c r="X39" i="63"/>
  <c r="W39" i="63"/>
  <c r="V39" i="63"/>
  <c r="X38" i="63"/>
  <c r="W38" i="63"/>
  <c r="V38" i="63"/>
  <c r="X37" i="63"/>
  <c r="W37" i="63"/>
  <c r="V37" i="63"/>
  <c r="X36" i="63"/>
  <c r="W36" i="63"/>
  <c r="V36" i="63"/>
  <c r="X35" i="63"/>
  <c r="W35" i="63"/>
  <c r="V35" i="63"/>
  <c r="X34" i="63"/>
  <c r="W34" i="63"/>
  <c r="V34" i="63"/>
  <c r="X33" i="63"/>
  <c r="W33" i="63"/>
  <c r="V33" i="63"/>
  <c r="X32" i="63"/>
  <c r="W32" i="63"/>
  <c r="V32" i="63"/>
  <c r="X31" i="63"/>
  <c r="W31" i="63"/>
  <c r="V31" i="63"/>
  <c r="X30" i="63"/>
  <c r="W30" i="63"/>
  <c r="V30" i="63"/>
  <c r="X29" i="63"/>
  <c r="W29" i="63"/>
  <c r="V29" i="63"/>
  <c r="X28" i="63"/>
  <c r="W28" i="63"/>
  <c r="V28" i="63"/>
  <c r="X27" i="63"/>
  <c r="W27" i="63"/>
  <c r="V27" i="63"/>
  <c r="X26" i="63"/>
  <c r="W26" i="63"/>
  <c r="V26" i="63"/>
  <c r="X25" i="63"/>
  <c r="W25" i="63"/>
  <c r="V25" i="63"/>
  <c r="X24" i="63"/>
  <c r="W24" i="63"/>
  <c r="V24" i="63"/>
  <c r="X23" i="63"/>
  <c r="W23" i="63"/>
  <c r="V23" i="63"/>
  <c r="X22" i="63"/>
  <c r="W22" i="63"/>
  <c r="V22" i="63"/>
  <c r="X21" i="63"/>
  <c r="W21" i="63"/>
  <c r="V21" i="63"/>
  <c r="X20" i="63"/>
  <c r="W20" i="63"/>
  <c r="V20" i="63"/>
  <c r="X19" i="63"/>
  <c r="W19" i="63"/>
  <c r="V19" i="63"/>
  <c r="X18" i="63"/>
  <c r="W18" i="63"/>
  <c r="V18" i="63"/>
  <c r="X17" i="63"/>
  <c r="W17" i="63"/>
  <c r="V17" i="63"/>
  <c r="X16" i="63"/>
  <c r="W16" i="63"/>
  <c r="V16" i="63"/>
  <c r="X15" i="63"/>
  <c r="W15" i="63"/>
  <c r="V15" i="63"/>
  <c r="X14" i="63"/>
  <c r="W14" i="63"/>
  <c r="V14" i="63"/>
  <c r="X13" i="63"/>
  <c r="W13" i="63"/>
  <c r="V13" i="63"/>
  <c r="X12" i="63"/>
  <c r="W12" i="63"/>
  <c r="V12" i="63"/>
  <c r="X11" i="63"/>
  <c r="W11" i="63"/>
  <c r="V11" i="63"/>
  <c r="X10" i="63"/>
  <c r="W10" i="63"/>
  <c r="V10" i="63"/>
  <c r="X9" i="63"/>
  <c r="W9" i="63"/>
  <c r="V9" i="63"/>
  <c r="X8" i="63"/>
  <c r="W8" i="63"/>
  <c r="V8" i="63"/>
  <c r="X7" i="63"/>
  <c r="W7" i="63"/>
  <c r="V7" i="63"/>
  <c r="X6" i="63"/>
  <c r="W6" i="63"/>
  <c r="V6" i="63"/>
  <c r="X5" i="63"/>
  <c r="W5" i="63"/>
  <c r="V5" i="63"/>
  <c r="Z5" i="55"/>
  <c r="AA5" i="55"/>
  <c r="AB5" i="55"/>
  <c r="Z6" i="55"/>
  <c r="AA6" i="55"/>
  <c r="AB6" i="55"/>
  <c r="AB1254" i="55"/>
  <c r="AA1254" i="55"/>
  <c r="Z1254" i="55"/>
  <c r="AB1253" i="55"/>
  <c r="AA1253" i="55"/>
  <c r="Z1253" i="55"/>
  <c r="AB1252" i="55"/>
  <c r="AA1252" i="55"/>
  <c r="Z1252" i="55"/>
  <c r="AB1251" i="55"/>
  <c r="AA1251" i="55"/>
  <c r="Z1251" i="55"/>
  <c r="AB1250" i="55"/>
  <c r="AA1250" i="55"/>
  <c r="Z1250" i="55"/>
  <c r="AB1249" i="55"/>
  <c r="AA1249" i="55"/>
  <c r="Z1249" i="55"/>
  <c r="AB1248" i="55"/>
  <c r="AA1248" i="55"/>
  <c r="Z1248" i="55"/>
  <c r="AB1247" i="55"/>
  <c r="AA1247" i="55"/>
  <c r="Z1247" i="55"/>
  <c r="AB1246" i="55"/>
  <c r="AA1246" i="55"/>
  <c r="Z1246" i="55"/>
  <c r="AB1245" i="55"/>
  <c r="AA1245" i="55"/>
  <c r="Z1245" i="55"/>
  <c r="AB1244" i="55"/>
  <c r="AA1244" i="55"/>
  <c r="Z1244" i="55"/>
  <c r="AB1243" i="55"/>
  <c r="AA1243" i="55"/>
  <c r="Z1243" i="55"/>
  <c r="AB1242" i="55"/>
  <c r="AA1242" i="55"/>
  <c r="Z1242" i="55"/>
  <c r="AB1241" i="55"/>
  <c r="AA1241" i="55"/>
  <c r="Z1241" i="55"/>
  <c r="AB1240" i="55"/>
  <c r="AA1240" i="55"/>
  <c r="Z1240" i="55"/>
  <c r="AB1239" i="55"/>
  <c r="AA1239" i="55"/>
  <c r="Z1239" i="55"/>
  <c r="AB1238" i="55"/>
  <c r="AA1238" i="55"/>
  <c r="Z1238" i="55"/>
  <c r="AB1237" i="55"/>
  <c r="AA1237" i="55"/>
  <c r="Z1237" i="55"/>
  <c r="AB1236" i="55"/>
  <c r="AA1236" i="55"/>
  <c r="Z1236" i="55"/>
  <c r="AB1235" i="55"/>
  <c r="AA1235" i="55"/>
  <c r="Z1235" i="55"/>
  <c r="AB1234" i="55"/>
  <c r="AA1234" i="55"/>
  <c r="Z1234" i="55"/>
  <c r="AB1233" i="55"/>
  <c r="AA1233" i="55"/>
  <c r="Z1233" i="55"/>
  <c r="AB1232" i="55"/>
  <c r="AA1232" i="55"/>
  <c r="Z1232" i="55"/>
  <c r="AB1231" i="55"/>
  <c r="AA1231" i="55"/>
  <c r="Z1231" i="55"/>
  <c r="AB1230" i="55"/>
  <c r="AA1230" i="55"/>
  <c r="Z1230" i="55"/>
  <c r="AB1229" i="55"/>
  <c r="AA1229" i="55"/>
  <c r="Z1229" i="55"/>
  <c r="AB1228" i="55"/>
  <c r="AA1228" i="55"/>
  <c r="Z1228" i="55"/>
  <c r="AB1227" i="55"/>
  <c r="AA1227" i="55"/>
  <c r="Z1227" i="55"/>
  <c r="AB1226" i="55"/>
  <c r="AA1226" i="55"/>
  <c r="Z1226" i="55"/>
  <c r="AB1225" i="55"/>
  <c r="AA1225" i="55"/>
  <c r="Z1225" i="55"/>
  <c r="AB1224" i="55"/>
  <c r="AA1224" i="55"/>
  <c r="Z1224" i="55"/>
  <c r="AB1223" i="55"/>
  <c r="AA1223" i="55"/>
  <c r="Z1223" i="55"/>
  <c r="AB1222" i="55"/>
  <c r="AA1222" i="55"/>
  <c r="Z1222" i="55"/>
  <c r="AB1221" i="55"/>
  <c r="AA1221" i="55"/>
  <c r="Z1221" i="55"/>
  <c r="AB1220" i="55"/>
  <c r="AA1220" i="55"/>
  <c r="Z1220" i="55"/>
  <c r="AB1219" i="55"/>
  <c r="AA1219" i="55"/>
  <c r="Z1219" i="55"/>
  <c r="AB1218" i="55"/>
  <c r="AA1218" i="55"/>
  <c r="Z1218" i="55"/>
  <c r="AB1217" i="55"/>
  <c r="AA1217" i="55"/>
  <c r="Z1217" i="55"/>
  <c r="AB1216" i="55"/>
  <c r="AA1216" i="55"/>
  <c r="Z1216" i="55"/>
  <c r="AB1215" i="55"/>
  <c r="AA1215" i="55"/>
  <c r="Z1215" i="55"/>
  <c r="AB1214" i="55"/>
  <c r="AA1214" i="55"/>
  <c r="Z1214" i="55"/>
  <c r="AB1213" i="55"/>
  <c r="AA1213" i="55"/>
  <c r="Z1213" i="55"/>
  <c r="AB1212" i="55"/>
  <c r="AA1212" i="55"/>
  <c r="Z1212" i="55"/>
  <c r="AB1211" i="55"/>
  <c r="AA1211" i="55"/>
  <c r="Z1211" i="55"/>
  <c r="AB1210" i="55"/>
  <c r="AA1210" i="55"/>
  <c r="Z1210" i="55"/>
  <c r="AB1209" i="55"/>
  <c r="AA1209" i="55"/>
  <c r="Z1209" i="55"/>
  <c r="AB1208" i="55"/>
  <c r="AA1208" i="55"/>
  <c r="Z1208" i="55"/>
  <c r="AB1207" i="55"/>
  <c r="AA1207" i="55"/>
  <c r="Z1207" i="55"/>
  <c r="AB1206" i="55"/>
  <c r="AA1206" i="55"/>
  <c r="Z1206" i="55"/>
  <c r="AB1205" i="55"/>
  <c r="AA1205" i="55"/>
  <c r="Z1205" i="55"/>
  <c r="AB1204" i="55"/>
  <c r="AA1204" i="55"/>
  <c r="Z1204" i="55"/>
  <c r="AB1203" i="55"/>
  <c r="AA1203" i="55"/>
  <c r="Z1203" i="55"/>
  <c r="AB1202" i="55"/>
  <c r="AA1202" i="55"/>
  <c r="Z1202" i="55"/>
  <c r="AB1201" i="55"/>
  <c r="AA1201" i="55"/>
  <c r="Z1201" i="55"/>
  <c r="AB1200" i="55"/>
  <c r="AA1200" i="55"/>
  <c r="Z1200" i="55"/>
  <c r="AB1199" i="55"/>
  <c r="AA1199" i="55"/>
  <c r="Z1199" i="55"/>
  <c r="AB1198" i="55"/>
  <c r="AA1198" i="55"/>
  <c r="Z1198" i="55"/>
  <c r="AB1197" i="55"/>
  <c r="AA1197" i="55"/>
  <c r="Z1197" i="55"/>
  <c r="AB1196" i="55"/>
  <c r="AA1196" i="55"/>
  <c r="Z1196" i="55"/>
  <c r="AB1195" i="55"/>
  <c r="AA1195" i="55"/>
  <c r="Z1195" i="55"/>
  <c r="AB1194" i="55"/>
  <c r="AA1194" i="55"/>
  <c r="Z1194" i="55"/>
  <c r="AB1193" i="55"/>
  <c r="AA1193" i="55"/>
  <c r="Z1193" i="55"/>
  <c r="AB1192" i="55"/>
  <c r="AA1192" i="55"/>
  <c r="Z1192" i="55"/>
  <c r="AB1191" i="55"/>
  <c r="AA1191" i="55"/>
  <c r="Z1191" i="55"/>
  <c r="AB1190" i="55"/>
  <c r="AA1190" i="55"/>
  <c r="Z1190" i="55"/>
  <c r="AB1189" i="55"/>
  <c r="AA1189" i="55"/>
  <c r="Z1189" i="55"/>
  <c r="AB1188" i="55"/>
  <c r="AA1188" i="55"/>
  <c r="Z1188" i="55"/>
  <c r="AB1187" i="55"/>
  <c r="AA1187" i="55"/>
  <c r="Z1187" i="55"/>
  <c r="AB1186" i="55"/>
  <c r="AA1186" i="55"/>
  <c r="Z1186" i="55"/>
  <c r="AB1185" i="55"/>
  <c r="AA1185" i="55"/>
  <c r="Z1185" i="55"/>
  <c r="AB1184" i="55"/>
  <c r="AA1184" i="55"/>
  <c r="Z1184" i="55"/>
  <c r="AB1183" i="55"/>
  <c r="AA1183" i="55"/>
  <c r="Z1183" i="55"/>
  <c r="AB1182" i="55"/>
  <c r="AA1182" i="55"/>
  <c r="Z1182" i="55"/>
  <c r="AB1181" i="55"/>
  <c r="AA1181" i="55"/>
  <c r="Z1181" i="55"/>
  <c r="AB1180" i="55"/>
  <c r="AA1180" i="55"/>
  <c r="Z1180" i="55"/>
  <c r="AB1179" i="55"/>
  <c r="AA1179" i="55"/>
  <c r="Z1179" i="55"/>
  <c r="AB1178" i="55"/>
  <c r="AA1178" i="55"/>
  <c r="Z1178" i="55"/>
  <c r="AB1177" i="55"/>
  <c r="AA1177" i="55"/>
  <c r="Z1177" i="55"/>
  <c r="AB1176" i="55"/>
  <c r="AA1176" i="55"/>
  <c r="Z1176" i="55"/>
  <c r="AB1175" i="55"/>
  <c r="AA1175" i="55"/>
  <c r="Z1175" i="55"/>
  <c r="AB1174" i="55"/>
  <c r="AA1174" i="55"/>
  <c r="Z1174" i="55"/>
  <c r="AB1173" i="55"/>
  <c r="AA1173" i="55"/>
  <c r="Z1173" i="55"/>
  <c r="AB1172" i="55"/>
  <c r="AA1172" i="55"/>
  <c r="Z1172" i="55"/>
  <c r="AB1171" i="55"/>
  <c r="AA1171" i="55"/>
  <c r="Z1171" i="55"/>
  <c r="AB1170" i="55"/>
  <c r="AA1170" i="55"/>
  <c r="Z1170" i="55"/>
  <c r="AB1169" i="55"/>
  <c r="AA1169" i="55"/>
  <c r="Z1169" i="55"/>
  <c r="AB1168" i="55"/>
  <c r="AA1168" i="55"/>
  <c r="Z1168" i="55"/>
  <c r="AB1167" i="55"/>
  <c r="AA1167" i="55"/>
  <c r="Z1167" i="55"/>
  <c r="AB1166" i="55"/>
  <c r="AA1166" i="55"/>
  <c r="Z1166" i="55"/>
  <c r="AB1165" i="55"/>
  <c r="AA1165" i="55"/>
  <c r="Z1165" i="55"/>
  <c r="AB1164" i="55"/>
  <c r="AA1164" i="55"/>
  <c r="Z1164" i="55"/>
  <c r="AB1163" i="55"/>
  <c r="AA1163" i="55"/>
  <c r="Z1163" i="55"/>
  <c r="AB1162" i="55"/>
  <c r="AA1162" i="55"/>
  <c r="Z1162" i="55"/>
  <c r="AB1161" i="55"/>
  <c r="AA1161" i="55"/>
  <c r="Z1161" i="55"/>
  <c r="AB1160" i="55"/>
  <c r="AA1160" i="55"/>
  <c r="Z1160" i="55"/>
  <c r="AB1159" i="55"/>
  <c r="AA1159" i="55"/>
  <c r="Z1159" i="55"/>
  <c r="AB1158" i="55"/>
  <c r="AA1158" i="55"/>
  <c r="Z1158" i="55"/>
  <c r="AB1157" i="55"/>
  <c r="AA1157" i="55"/>
  <c r="Z1157" i="55"/>
  <c r="AB1156" i="55"/>
  <c r="AA1156" i="55"/>
  <c r="Z1156" i="55"/>
  <c r="AB1155" i="55"/>
  <c r="AA1155" i="55"/>
  <c r="Z1155" i="55"/>
  <c r="AB1154" i="55"/>
  <c r="AA1154" i="55"/>
  <c r="Z1154" i="55"/>
  <c r="AB1153" i="55"/>
  <c r="AA1153" i="55"/>
  <c r="Z1153" i="55"/>
  <c r="AB1152" i="55"/>
  <c r="AA1152" i="55"/>
  <c r="Z1152" i="55"/>
  <c r="AB1151" i="55"/>
  <c r="AA1151" i="55"/>
  <c r="Z1151" i="55"/>
  <c r="AB1150" i="55"/>
  <c r="AA1150" i="55"/>
  <c r="Z1150" i="55"/>
  <c r="AB1149" i="55"/>
  <c r="AA1149" i="55"/>
  <c r="Z1149" i="55"/>
  <c r="AB1148" i="55"/>
  <c r="AA1148" i="55"/>
  <c r="Z1148" i="55"/>
  <c r="AB1147" i="55"/>
  <c r="AA1147" i="55"/>
  <c r="Z1147" i="55"/>
  <c r="AB1146" i="55"/>
  <c r="AA1146" i="55"/>
  <c r="Z1146" i="55"/>
  <c r="AB1145" i="55"/>
  <c r="AA1145" i="55"/>
  <c r="Z1145" i="55"/>
  <c r="AB1144" i="55"/>
  <c r="AA1144" i="55"/>
  <c r="Z1144" i="55"/>
  <c r="AB1143" i="55"/>
  <c r="AA1143" i="55"/>
  <c r="Z1143" i="55"/>
  <c r="AB1142" i="55"/>
  <c r="AA1142" i="55"/>
  <c r="Z1142" i="55"/>
  <c r="AB1141" i="55"/>
  <c r="AA1141" i="55"/>
  <c r="Z1141" i="55"/>
  <c r="AB1140" i="55"/>
  <c r="AA1140" i="55"/>
  <c r="Z1140" i="55"/>
  <c r="AB1139" i="55"/>
  <c r="AA1139" i="55"/>
  <c r="Z1139" i="55"/>
  <c r="AB1138" i="55"/>
  <c r="AA1138" i="55"/>
  <c r="Z1138" i="55"/>
  <c r="AB1137" i="55"/>
  <c r="AA1137" i="55"/>
  <c r="Z1137" i="55"/>
  <c r="AB1136" i="55"/>
  <c r="AA1136" i="55"/>
  <c r="Z1136" i="55"/>
  <c r="AB1135" i="55"/>
  <c r="AA1135" i="55"/>
  <c r="Z1135" i="55"/>
  <c r="AB1134" i="55"/>
  <c r="AA1134" i="55"/>
  <c r="Z1134" i="55"/>
  <c r="AB1133" i="55"/>
  <c r="AA1133" i="55"/>
  <c r="Z1133" i="55"/>
  <c r="AB1132" i="55"/>
  <c r="AA1132" i="55"/>
  <c r="Z1132" i="55"/>
  <c r="AB1131" i="55"/>
  <c r="AA1131" i="55"/>
  <c r="Z1131" i="55"/>
  <c r="AB1130" i="55"/>
  <c r="AA1130" i="55"/>
  <c r="Z1130" i="55"/>
  <c r="AB1129" i="55"/>
  <c r="AA1129" i="55"/>
  <c r="Z1129" i="55"/>
  <c r="AB1128" i="55"/>
  <c r="AA1128" i="55"/>
  <c r="Z1128" i="55"/>
  <c r="AB1127" i="55"/>
  <c r="AA1127" i="55"/>
  <c r="Z1127" i="55"/>
  <c r="AB1126" i="55"/>
  <c r="AA1126" i="55"/>
  <c r="Z1126" i="55"/>
  <c r="AB1125" i="55"/>
  <c r="AA1125" i="55"/>
  <c r="Z1125" i="55"/>
  <c r="AB1124" i="55"/>
  <c r="AA1124" i="55"/>
  <c r="Z1124" i="55"/>
  <c r="AB1123" i="55"/>
  <c r="AA1123" i="55"/>
  <c r="Z1123" i="55"/>
  <c r="AB1122" i="55"/>
  <c r="AA1122" i="55"/>
  <c r="Z1122" i="55"/>
  <c r="AB1121" i="55"/>
  <c r="AA1121" i="55"/>
  <c r="Z1121" i="55"/>
  <c r="AB1120" i="55"/>
  <c r="AA1120" i="55"/>
  <c r="Z1120" i="55"/>
  <c r="AB1119" i="55"/>
  <c r="AA1119" i="55"/>
  <c r="Z1119" i="55"/>
  <c r="AB1118" i="55"/>
  <c r="AA1118" i="55"/>
  <c r="Z1118" i="55"/>
  <c r="AB1117" i="55"/>
  <c r="AA1117" i="55"/>
  <c r="Z1117" i="55"/>
  <c r="AB1116" i="55"/>
  <c r="AA1116" i="55"/>
  <c r="Z1116" i="55"/>
  <c r="AB1115" i="55"/>
  <c r="AA1115" i="55"/>
  <c r="Z1115" i="55"/>
  <c r="AB1114" i="55"/>
  <c r="AA1114" i="55"/>
  <c r="Z1114" i="55"/>
  <c r="AB1113" i="55"/>
  <c r="AA1113" i="55"/>
  <c r="Z1113" i="55"/>
  <c r="AB1112" i="55"/>
  <c r="AA1112" i="55"/>
  <c r="Z1112" i="55"/>
  <c r="AB1111" i="55"/>
  <c r="AA1111" i="55"/>
  <c r="Z1111" i="55"/>
  <c r="AB1110" i="55"/>
  <c r="AA1110" i="55"/>
  <c r="Z1110" i="55"/>
  <c r="AB1109" i="55"/>
  <c r="AA1109" i="55"/>
  <c r="Z1109" i="55"/>
  <c r="AB1108" i="55"/>
  <c r="AA1108" i="55"/>
  <c r="Z1108" i="55"/>
  <c r="AB1107" i="55"/>
  <c r="AA1107" i="55"/>
  <c r="Z1107" i="55"/>
  <c r="AB1106" i="55"/>
  <c r="AA1106" i="55"/>
  <c r="Z1106" i="55"/>
  <c r="AB1105" i="55"/>
  <c r="AA1105" i="55"/>
  <c r="Z1105" i="55"/>
  <c r="AB1104" i="55"/>
  <c r="AA1104" i="55"/>
  <c r="Z1104" i="55"/>
  <c r="AB1103" i="55"/>
  <c r="AA1103" i="55"/>
  <c r="Z1103" i="55"/>
  <c r="AB1102" i="55"/>
  <c r="AA1102" i="55"/>
  <c r="Z1102" i="55"/>
  <c r="AB1101" i="55"/>
  <c r="AA1101" i="55"/>
  <c r="Z1101" i="55"/>
  <c r="AB1100" i="55"/>
  <c r="AA1100" i="55"/>
  <c r="Z1100" i="55"/>
  <c r="AB1099" i="55"/>
  <c r="AA1099" i="55"/>
  <c r="Z1099" i="55"/>
  <c r="AB1098" i="55"/>
  <c r="AA1098" i="55"/>
  <c r="Z1098" i="55"/>
  <c r="AB1097" i="55"/>
  <c r="AA1097" i="55"/>
  <c r="Z1097" i="55"/>
  <c r="AB1096" i="55"/>
  <c r="AA1096" i="55"/>
  <c r="Z1096" i="55"/>
  <c r="AB1095" i="55"/>
  <c r="AA1095" i="55"/>
  <c r="Z1095" i="55"/>
  <c r="AB1094" i="55"/>
  <c r="AA1094" i="55"/>
  <c r="Z1094" i="55"/>
  <c r="AB1093" i="55"/>
  <c r="AA1093" i="55"/>
  <c r="Z1093" i="55"/>
  <c r="AB1092" i="55"/>
  <c r="AA1092" i="55"/>
  <c r="Z1092" i="55"/>
  <c r="AB1091" i="55"/>
  <c r="AA1091" i="55"/>
  <c r="Z1091" i="55"/>
  <c r="AB1090" i="55"/>
  <c r="AA1090" i="55"/>
  <c r="Z1090" i="55"/>
  <c r="AB1089" i="55"/>
  <c r="AA1089" i="55"/>
  <c r="Z1089" i="55"/>
  <c r="AB1088" i="55"/>
  <c r="AA1088" i="55"/>
  <c r="Z1088" i="55"/>
  <c r="AB1087" i="55"/>
  <c r="AA1087" i="55"/>
  <c r="Z1087" i="55"/>
  <c r="AB1086" i="55"/>
  <c r="AA1086" i="55"/>
  <c r="Z1086" i="55"/>
  <c r="AB1085" i="55"/>
  <c r="AA1085" i="55"/>
  <c r="Z1085" i="55"/>
  <c r="AB1084" i="55"/>
  <c r="AA1084" i="55"/>
  <c r="Z1084" i="55"/>
  <c r="AB1083" i="55"/>
  <c r="AA1083" i="55"/>
  <c r="Z1083" i="55"/>
  <c r="AB1082" i="55"/>
  <c r="AA1082" i="55"/>
  <c r="Z1082" i="55"/>
  <c r="AB1081" i="55"/>
  <c r="AA1081" i="55"/>
  <c r="Z1081" i="55"/>
  <c r="AB1080" i="55"/>
  <c r="AA1080" i="55"/>
  <c r="Z1080" i="55"/>
  <c r="AB1079" i="55"/>
  <c r="AA1079" i="55"/>
  <c r="Z1079" i="55"/>
  <c r="AB1078" i="55"/>
  <c r="AA1078" i="55"/>
  <c r="Z1078" i="55"/>
  <c r="AB1077" i="55"/>
  <c r="AA1077" i="55"/>
  <c r="Z1077" i="55"/>
  <c r="AB1076" i="55"/>
  <c r="AA1076" i="55"/>
  <c r="Z1076" i="55"/>
  <c r="AB1075" i="55"/>
  <c r="AA1075" i="55"/>
  <c r="Z1075" i="55"/>
  <c r="AB1074" i="55"/>
  <c r="AA1074" i="55"/>
  <c r="Z1074" i="55"/>
  <c r="AB1073" i="55"/>
  <c r="AA1073" i="55"/>
  <c r="Z1073" i="55"/>
  <c r="AB1072" i="55"/>
  <c r="AA1072" i="55"/>
  <c r="Z1072" i="55"/>
  <c r="AB1071" i="55"/>
  <c r="AA1071" i="55"/>
  <c r="Z1071" i="55"/>
  <c r="AB1070" i="55"/>
  <c r="AA1070" i="55"/>
  <c r="Z1070" i="55"/>
  <c r="AB1069" i="55"/>
  <c r="AA1069" i="55"/>
  <c r="Z1069" i="55"/>
  <c r="AB1068" i="55"/>
  <c r="AA1068" i="55"/>
  <c r="Z1068" i="55"/>
  <c r="AB1067" i="55"/>
  <c r="AA1067" i="55"/>
  <c r="Z1067" i="55"/>
  <c r="AB1066" i="55"/>
  <c r="AA1066" i="55"/>
  <c r="Z1066" i="55"/>
  <c r="AB1065" i="55"/>
  <c r="AA1065" i="55"/>
  <c r="Z1065" i="55"/>
  <c r="AB1064" i="55"/>
  <c r="AA1064" i="55"/>
  <c r="Z1064" i="55"/>
  <c r="AB1063" i="55"/>
  <c r="AA1063" i="55"/>
  <c r="Z1063" i="55"/>
  <c r="AB1062" i="55"/>
  <c r="AA1062" i="55"/>
  <c r="Z1062" i="55"/>
  <c r="AB1061" i="55"/>
  <c r="AA1061" i="55"/>
  <c r="Z1061" i="55"/>
  <c r="AB1060" i="55"/>
  <c r="AA1060" i="55"/>
  <c r="Z1060" i="55"/>
  <c r="AB1059" i="55"/>
  <c r="AA1059" i="55"/>
  <c r="Z1059" i="55"/>
  <c r="AB1058" i="55"/>
  <c r="AA1058" i="55"/>
  <c r="Z1058" i="55"/>
  <c r="AB1057" i="55"/>
  <c r="AA1057" i="55"/>
  <c r="Z1057" i="55"/>
  <c r="AB1056" i="55"/>
  <c r="AA1056" i="55"/>
  <c r="Z1056" i="55"/>
  <c r="AB1055" i="55"/>
  <c r="AA1055" i="55"/>
  <c r="Z1055" i="55"/>
  <c r="AB1054" i="55"/>
  <c r="AA1054" i="55"/>
  <c r="Z1054" i="55"/>
  <c r="AB1053" i="55"/>
  <c r="AA1053" i="55"/>
  <c r="Z1053" i="55"/>
  <c r="AB1052" i="55"/>
  <c r="AA1052" i="55"/>
  <c r="Z1052" i="55"/>
  <c r="AB1051" i="55"/>
  <c r="AA1051" i="55"/>
  <c r="Z1051" i="55"/>
  <c r="AB1050" i="55"/>
  <c r="AA1050" i="55"/>
  <c r="Z1050" i="55"/>
  <c r="AB1049" i="55"/>
  <c r="AA1049" i="55"/>
  <c r="Z1049" i="55"/>
  <c r="AB1048" i="55"/>
  <c r="AA1048" i="55"/>
  <c r="Z1048" i="55"/>
  <c r="AB1047" i="55"/>
  <c r="AA1047" i="55"/>
  <c r="Z1047" i="55"/>
  <c r="AB1046" i="55"/>
  <c r="AA1046" i="55"/>
  <c r="Z1046" i="55"/>
  <c r="AB1045" i="55"/>
  <c r="AA1045" i="55"/>
  <c r="Z1045" i="55"/>
  <c r="AB1044" i="55"/>
  <c r="AA1044" i="55"/>
  <c r="Z1044" i="55"/>
  <c r="AB1043" i="55"/>
  <c r="AA1043" i="55"/>
  <c r="Z1043" i="55"/>
  <c r="AB1042" i="55"/>
  <c r="AA1042" i="55"/>
  <c r="Z1042" i="55"/>
  <c r="AB1041" i="55"/>
  <c r="AA1041" i="55"/>
  <c r="Z1041" i="55"/>
  <c r="AB1040" i="55"/>
  <c r="AA1040" i="55"/>
  <c r="Z1040" i="55"/>
  <c r="AB1039" i="55"/>
  <c r="AA1039" i="55"/>
  <c r="Z1039" i="55"/>
  <c r="AB1038" i="55"/>
  <c r="AA1038" i="55"/>
  <c r="Z1038" i="55"/>
  <c r="AB1037" i="55"/>
  <c r="AA1037" i="55"/>
  <c r="Z1037" i="55"/>
  <c r="AB1036" i="55"/>
  <c r="AA1036" i="55"/>
  <c r="Z1036" i="55"/>
  <c r="AB1035" i="55"/>
  <c r="AA1035" i="55"/>
  <c r="Z1035" i="55"/>
  <c r="AB1034" i="55"/>
  <c r="AA1034" i="55"/>
  <c r="Z1034" i="55"/>
  <c r="AB1033" i="55"/>
  <c r="AA1033" i="55"/>
  <c r="Z1033" i="55"/>
  <c r="AB1032" i="55"/>
  <c r="AA1032" i="55"/>
  <c r="Z1032" i="55"/>
  <c r="AB1031" i="55"/>
  <c r="AA1031" i="55"/>
  <c r="Z1031" i="55"/>
  <c r="AB1030" i="55"/>
  <c r="AA1030" i="55"/>
  <c r="Z1030" i="55"/>
  <c r="AB1029" i="55"/>
  <c r="AA1029" i="55"/>
  <c r="Z1029" i="55"/>
  <c r="AB1028" i="55"/>
  <c r="AA1028" i="55"/>
  <c r="Z1028" i="55"/>
  <c r="AB1027" i="55"/>
  <c r="AA1027" i="55"/>
  <c r="Z1027" i="55"/>
  <c r="AB1026" i="55"/>
  <c r="AA1026" i="55"/>
  <c r="Z1026" i="55"/>
  <c r="AB1025" i="55"/>
  <c r="AA1025" i="55"/>
  <c r="Z1025" i="55"/>
  <c r="AB1024" i="55"/>
  <c r="AA1024" i="55"/>
  <c r="Z1024" i="55"/>
  <c r="AB1023" i="55"/>
  <c r="AA1023" i="55"/>
  <c r="Z1023" i="55"/>
  <c r="AB1022" i="55"/>
  <c r="AA1022" i="55"/>
  <c r="Z1022" i="55"/>
  <c r="AB1021" i="55"/>
  <c r="AA1021" i="55"/>
  <c r="Z1021" i="55"/>
  <c r="AB1020" i="55"/>
  <c r="AA1020" i="55"/>
  <c r="Z1020" i="55"/>
  <c r="AB1019" i="55"/>
  <c r="AA1019" i="55"/>
  <c r="Z1019" i="55"/>
  <c r="AB1018" i="55"/>
  <c r="AA1018" i="55"/>
  <c r="Z1018" i="55"/>
  <c r="AB1017" i="55"/>
  <c r="AA1017" i="55"/>
  <c r="Z1017" i="55"/>
  <c r="AB1016" i="55"/>
  <c r="AA1016" i="55"/>
  <c r="Z1016" i="55"/>
  <c r="AB1015" i="55"/>
  <c r="AA1015" i="55"/>
  <c r="Z1015" i="55"/>
  <c r="AB1014" i="55"/>
  <c r="AA1014" i="55"/>
  <c r="Z1014" i="55"/>
  <c r="AB1013" i="55"/>
  <c r="AA1013" i="55"/>
  <c r="Z1013" i="55"/>
  <c r="AB1012" i="55"/>
  <c r="AA1012" i="55"/>
  <c r="Z1012" i="55"/>
  <c r="AB1011" i="55"/>
  <c r="AA1011" i="55"/>
  <c r="Z1011" i="55"/>
  <c r="AB1010" i="55"/>
  <c r="AA1010" i="55"/>
  <c r="Z1010" i="55"/>
  <c r="AB1009" i="55"/>
  <c r="AA1009" i="55"/>
  <c r="Z1009" i="55"/>
  <c r="AB1008" i="55"/>
  <c r="AA1008" i="55"/>
  <c r="Z1008" i="55"/>
  <c r="AB1007" i="55"/>
  <c r="AA1007" i="55"/>
  <c r="Z1007" i="55"/>
  <c r="AB1006" i="55"/>
  <c r="AA1006" i="55"/>
  <c r="Z1006" i="55"/>
  <c r="AB1005" i="55"/>
  <c r="AA1005" i="55"/>
  <c r="Z1005" i="55"/>
  <c r="AB1004" i="55"/>
  <c r="AA1004" i="55"/>
  <c r="Z1004" i="55"/>
  <c r="AB1003" i="55"/>
  <c r="AA1003" i="55"/>
  <c r="Z1003" i="55"/>
  <c r="AB1002" i="55"/>
  <c r="AA1002" i="55"/>
  <c r="Z1002" i="55"/>
  <c r="AB1001" i="55"/>
  <c r="AA1001" i="55"/>
  <c r="Z1001" i="55"/>
  <c r="AB1000" i="55"/>
  <c r="AA1000" i="55"/>
  <c r="Z1000" i="55"/>
  <c r="AB999" i="55"/>
  <c r="AA999" i="55"/>
  <c r="Z999" i="55"/>
  <c r="AB998" i="55"/>
  <c r="AA998" i="55"/>
  <c r="Z998" i="55"/>
  <c r="AB997" i="55"/>
  <c r="AA997" i="55"/>
  <c r="Z997" i="55"/>
  <c r="AB996" i="55"/>
  <c r="AA996" i="55"/>
  <c r="Z996" i="55"/>
  <c r="AB995" i="55"/>
  <c r="AA995" i="55"/>
  <c r="Z995" i="55"/>
  <c r="AB994" i="55"/>
  <c r="AA994" i="55"/>
  <c r="Z994" i="55"/>
  <c r="AB993" i="55"/>
  <c r="AA993" i="55"/>
  <c r="Z993" i="55"/>
  <c r="AB992" i="55"/>
  <c r="AA992" i="55"/>
  <c r="Z992" i="55"/>
  <c r="AB991" i="55"/>
  <c r="AA991" i="55"/>
  <c r="Z991" i="55"/>
  <c r="AB990" i="55"/>
  <c r="AA990" i="55"/>
  <c r="Z990" i="55"/>
  <c r="AB989" i="55"/>
  <c r="AA989" i="55"/>
  <c r="Z989" i="55"/>
  <c r="AB988" i="55"/>
  <c r="AA988" i="55"/>
  <c r="Z988" i="55"/>
  <c r="AB987" i="55"/>
  <c r="AA987" i="55"/>
  <c r="Z987" i="55"/>
  <c r="AB986" i="55"/>
  <c r="AA986" i="55"/>
  <c r="Z986" i="55"/>
  <c r="AB985" i="55"/>
  <c r="AA985" i="55"/>
  <c r="Z985" i="55"/>
  <c r="AB984" i="55"/>
  <c r="AA984" i="55"/>
  <c r="Z984" i="55"/>
  <c r="AB983" i="55"/>
  <c r="AA983" i="55"/>
  <c r="Z983" i="55"/>
  <c r="AB982" i="55"/>
  <c r="AA982" i="55"/>
  <c r="Z982" i="55"/>
  <c r="AB981" i="55"/>
  <c r="AA981" i="55"/>
  <c r="Z981" i="55"/>
  <c r="AB980" i="55"/>
  <c r="AA980" i="55"/>
  <c r="Z980" i="55"/>
  <c r="AB979" i="55"/>
  <c r="AA979" i="55"/>
  <c r="Z979" i="55"/>
  <c r="AB978" i="55"/>
  <c r="AA978" i="55"/>
  <c r="Z978" i="55"/>
  <c r="AB977" i="55"/>
  <c r="AA977" i="55"/>
  <c r="Z977" i="55"/>
  <c r="AB976" i="55"/>
  <c r="AA976" i="55"/>
  <c r="Z976" i="55"/>
  <c r="AB975" i="55"/>
  <c r="AA975" i="55"/>
  <c r="Z975" i="55"/>
  <c r="AB974" i="55"/>
  <c r="AA974" i="55"/>
  <c r="Z974" i="55"/>
  <c r="AB973" i="55"/>
  <c r="AA973" i="55"/>
  <c r="Z973" i="55"/>
  <c r="AB972" i="55"/>
  <c r="AA972" i="55"/>
  <c r="Z972" i="55"/>
  <c r="AB971" i="55"/>
  <c r="AA971" i="55"/>
  <c r="Z971" i="55"/>
  <c r="AB970" i="55"/>
  <c r="AA970" i="55"/>
  <c r="Z970" i="55"/>
  <c r="AB969" i="55"/>
  <c r="AA969" i="55"/>
  <c r="Z969" i="55"/>
  <c r="AB968" i="55"/>
  <c r="AA968" i="55"/>
  <c r="Z968" i="55"/>
  <c r="AB967" i="55"/>
  <c r="AA967" i="55"/>
  <c r="Z967" i="55"/>
  <c r="AB966" i="55"/>
  <c r="AA966" i="55"/>
  <c r="Z966" i="55"/>
  <c r="AB965" i="55"/>
  <c r="AA965" i="55"/>
  <c r="Z965" i="55"/>
  <c r="AB964" i="55"/>
  <c r="AA964" i="55"/>
  <c r="Z964" i="55"/>
  <c r="AB963" i="55"/>
  <c r="AA963" i="55"/>
  <c r="Z963" i="55"/>
  <c r="AB962" i="55"/>
  <c r="AA962" i="55"/>
  <c r="Z962" i="55"/>
  <c r="AB961" i="55"/>
  <c r="AA961" i="55"/>
  <c r="Z961" i="55"/>
  <c r="AB960" i="55"/>
  <c r="AA960" i="55"/>
  <c r="Z960" i="55"/>
  <c r="AB959" i="55"/>
  <c r="AA959" i="55"/>
  <c r="Z959" i="55"/>
  <c r="AB958" i="55"/>
  <c r="AA958" i="55"/>
  <c r="Z958" i="55"/>
  <c r="AB957" i="55"/>
  <c r="AA957" i="55"/>
  <c r="Z957" i="55"/>
  <c r="AB956" i="55"/>
  <c r="AA956" i="55"/>
  <c r="Z956" i="55"/>
  <c r="AB955" i="55"/>
  <c r="AA955" i="55"/>
  <c r="Z955" i="55"/>
  <c r="AB954" i="55"/>
  <c r="AA954" i="55"/>
  <c r="Z954" i="55"/>
  <c r="AB953" i="55"/>
  <c r="AA953" i="55"/>
  <c r="Z953" i="55"/>
  <c r="AB952" i="55"/>
  <c r="AA952" i="55"/>
  <c r="Z952" i="55"/>
  <c r="AB951" i="55"/>
  <c r="AA951" i="55"/>
  <c r="Z951" i="55"/>
  <c r="AB950" i="55"/>
  <c r="AA950" i="55"/>
  <c r="Z950" i="55"/>
  <c r="AB949" i="55"/>
  <c r="AA949" i="55"/>
  <c r="Z949" i="55"/>
  <c r="AB948" i="55"/>
  <c r="AA948" i="55"/>
  <c r="Z948" i="55"/>
  <c r="AB947" i="55"/>
  <c r="AA947" i="55"/>
  <c r="Z947" i="55"/>
  <c r="AB946" i="55"/>
  <c r="AA946" i="55"/>
  <c r="Z946" i="55"/>
  <c r="AB945" i="55"/>
  <c r="AA945" i="55"/>
  <c r="Z945" i="55"/>
  <c r="AB944" i="55"/>
  <c r="AA944" i="55"/>
  <c r="Z944" i="55"/>
  <c r="AB943" i="55"/>
  <c r="AA943" i="55"/>
  <c r="Z943" i="55"/>
  <c r="AB942" i="55"/>
  <c r="AA942" i="55"/>
  <c r="Z942" i="55"/>
  <c r="AB941" i="55"/>
  <c r="AA941" i="55"/>
  <c r="Z941" i="55"/>
  <c r="AB940" i="55"/>
  <c r="AA940" i="55"/>
  <c r="Z940" i="55"/>
  <c r="AB939" i="55"/>
  <c r="AA939" i="55"/>
  <c r="Z939" i="55"/>
  <c r="AB938" i="55"/>
  <c r="AA938" i="55"/>
  <c r="Z938" i="55"/>
  <c r="AB937" i="55"/>
  <c r="AA937" i="55"/>
  <c r="Z937" i="55"/>
  <c r="AB936" i="55"/>
  <c r="AA936" i="55"/>
  <c r="Z936" i="55"/>
  <c r="AB935" i="55"/>
  <c r="AA935" i="55"/>
  <c r="Z935" i="55"/>
  <c r="AB934" i="55"/>
  <c r="AA934" i="55"/>
  <c r="Z934" i="55"/>
  <c r="AB933" i="55"/>
  <c r="AA933" i="55"/>
  <c r="Z933" i="55"/>
  <c r="AB932" i="55"/>
  <c r="AA932" i="55"/>
  <c r="Z932" i="55"/>
  <c r="AB931" i="55"/>
  <c r="AA931" i="55"/>
  <c r="Z931" i="55"/>
  <c r="AB930" i="55"/>
  <c r="AA930" i="55"/>
  <c r="Z930" i="55"/>
  <c r="AB929" i="55"/>
  <c r="AA929" i="55"/>
  <c r="Z929" i="55"/>
  <c r="AB928" i="55"/>
  <c r="AA928" i="55"/>
  <c r="Z928" i="55"/>
  <c r="AB927" i="55"/>
  <c r="AA927" i="55"/>
  <c r="Z927" i="55"/>
  <c r="AB926" i="55"/>
  <c r="AA926" i="55"/>
  <c r="Z926" i="55"/>
  <c r="AB925" i="55"/>
  <c r="AA925" i="55"/>
  <c r="Z925" i="55"/>
  <c r="AB924" i="55"/>
  <c r="AA924" i="55"/>
  <c r="Z924" i="55"/>
  <c r="AB923" i="55"/>
  <c r="AA923" i="55"/>
  <c r="Z923" i="55"/>
  <c r="AB922" i="55"/>
  <c r="AA922" i="55"/>
  <c r="Z922" i="55"/>
  <c r="AB921" i="55"/>
  <c r="AA921" i="55"/>
  <c r="Z921" i="55"/>
  <c r="AB920" i="55"/>
  <c r="AA920" i="55"/>
  <c r="Z920" i="55"/>
  <c r="AB919" i="55"/>
  <c r="AA919" i="55"/>
  <c r="Z919" i="55"/>
  <c r="AB918" i="55"/>
  <c r="AA918" i="55"/>
  <c r="Z918" i="55"/>
  <c r="AB917" i="55"/>
  <c r="AA917" i="55"/>
  <c r="Z917" i="55"/>
  <c r="AB916" i="55"/>
  <c r="AA916" i="55"/>
  <c r="Z916" i="55"/>
  <c r="AB915" i="55"/>
  <c r="AA915" i="55"/>
  <c r="Z915" i="55"/>
  <c r="AB914" i="55"/>
  <c r="AA914" i="55"/>
  <c r="Z914" i="55"/>
  <c r="AB913" i="55"/>
  <c r="AA913" i="55"/>
  <c r="Z913" i="55"/>
  <c r="AB912" i="55"/>
  <c r="AA912" i="55"/>
  <c r="Z912" i="55"/>
  <c r="AB911" i="55"/>
  <c r="AA911" i="55"/>
  <c r="Z911" i="55"/>
  <c r="AB910" i="55"/>
  <c r="AA910" i="55"/>
  <c r="Z910" i="55"/>
  <c r="AB909" i="55"/>
  <c r="AA909" i="55"/>
  <c r="Z909" i="55"/>
  <c r="AB908" i="55"/>
  <c r="AA908" i="55"/>
  <c r="Z908" i="55"/>
  <c r="AB907" i="55"/>
  <c r="AA907" i="55"/>
  <c r="Z907" i="55"/>
  <c r="AB906" i="55"/>
  <c r="AA906" i="55"/>
  <c r="Z906" i="55"/>
  <c r="AB905" i="55"/>
  <c r="AA905" i="55"/>
  <c r="Z905" i="55"/>
  <c r="AB904" i="55"/>
  <c r="AA904" i="55"/>
  <c r="Z904" i="55"/>
  <c r="AB903" i="55"/>
  <c r="AA903" i="55"/>
  <c r="Z903" i="55"/>
  <c r="AB902" i="55"/>
  <c r="AA902" i="55"/>
  <c r="Z902" i="55"/>
  <c r="AB901" i="55"/>
  <c r="AA901" i="55"/>
  <c r="Z901" i="55"/>
  <c r="AB900" i="55"/>
  <c r="AA900" i="55"/>
  <c r="Z900" i="55"/>
  <c r="AB899" i="55"/>
  <c r="AA899" i="55"/>
  <c r="Z899" i="55"/>
  <c r="AB898" i="55"/>
  <c r="AA898" i="55"/>
  <c r="Z898" i="55"/>
  <c r="AB897" i="55"/>
  <c r="AA897" i="55"/>
  <c r="Z897" i="55"/>
  <c r="AB896" i="55"/>
  <c r="AA896" i="55"/>
  <c r="Z896" i="55"/>
  <c r="AB895" i="55"/>
  <c r="AA895" i="55"/>
  <c r="Z895" i="55"/>
  <c r="AB894" i="55"/>
  <c r="AA894" i="55"/>
  <c r="Z894" i="55"/>
  <c r="AB893" i="55"/>
  <c r="AA893" i="55"/>
  <c r="Z893" i="55"/>
  <c r="AB892" i="55"/>
  <c r="AA892" i="55"/>
  <c r="Z892" i="55"/>
  <c r="AB891" i="55"/>
  <c r="AA891" i="55"/>
  <c r="Z891" i="55"/>
  <c r="AB890" i="55"/>
  <c r="AA890" i="55"/>
  <c r="Z890" i="55"/>
  <c r="AB889" i="55"/>
  <c r="AA889" i="55"/>
  <c r="Z889" i="55"/>
  <c r="AB888" i="55"/>
  <c r="AA888" i="55"/>
  <c r="Z888" i="55"/>
  <c r="AB887" i="55"/>
  <c r="AA887" i="55"/>
  <c r="Z887" i="55"/>
  <c r="AB886" i="55"/>
  <c r="AA886" i="55"/>
  <c r="Z886" i="55"/>
  <c r="AB885" i="55"/>
  <c r="AA885" i="55"/>
  <c r="Z885" i="55"/>
  <c r="AB884" i="55"/>
  <c r="AA884" i="55"/>
  <c r="Z884" i="55"/>
  <c r="AB883" i="55"/>
  <c r="AA883" i="55"/>
  <c r="Z883" i="55"/>
  <c r="AB882" i="55"/>
  <c r="AA882" i="55"/>
  <c r="Z882" i="55"/>
  <c r="AB881" i="55"/>
  <c r="AA881" i="55"/>
  <c r="Z881" i="55"/>
  <c r="AB880" i="55"/>
  <c r="AA880" i="55"/>
  <c r="Z880" i="55"/>
  <c r="AB879" i="55"/>
  <c r="AA879" i="55"/>
  <c r="Z879" i="55"/>
  <c r="AB878" i="55"/>
  <c r="AA878" i="55"/>
  <c r="Z878" i="55"/>
  <c r="AB877" i="55"/>
  <c r="AA877" i="55"/>
  <c r="Z877" i="55"/>
  <c r="AB876" i="55"/>
  <c r="AA876" i="55"/>
  <c r="Z876" i="55"/>
  <c r="AB875" i="55"/>
  <c r="AA875" i="55"/>
  <c r="Z875" i="55"/>
  <c r="AB874" i="55"/>
  <c r="AA874" i="55"/>
  <c r="Z874" i="55"/>
  <c r="AB873" i="55"/>
  <c r="AA873" i="55"/>
  <c r="Z873" i="55"/>
  <c r="AB872" i="55"/>
  <c r="AA872" i="55"/>
  <c r="Z872" i="55"/>
  <c r="AB871" i="55"/>
  <c r="AA871" i="55"/>
  <c r="Z871" i="55"/>
  <c r="AB870" i="55"/>
  <c r="AA870" i="55"/>
  <c r="Z870" i="55"/>
  <c r="AB869" i="55"/>
  <c r="AA869" i="55"/>
  <c r="Z869" i="55"/>
  <c r="AB868" i="55"/>
  <c r="AA868" i="55"/>
  <c r="Z868" i="55"/>
  <c r="AB867" i="55"/>
  <c r="AA867" i="55"/>
  <c r="Z867" i="55"/>
  <c r="AB866" i="55"/>
  <c r="AA866" i="55"/>
  <c r="Z866" i="55"/>
  <c r="AB865" i="55"/>
  <c r="AA865" i="55"/>
  <c r="Z865" i="55"/>
  <c r="AB864" i="55"/>
  <c r="AA864" i="55"/>
  <c r="Z864" i="55"/>
  <c r="AB863" i="55"/>
  <c r="AA863" i="55"/>
  <c r="Z863" i="55"/>
  <c r="AB862" i="55"/>
  <c r="AA862" i="55"/>
  <c r="Z862" i="55"/>
  <c r="AB861" i="55"/>
  <c r="AA861" i="55"/>
  <c r="Z861" i="55"/>
  <c r="AB860" i="55"/>
  <c r="AA860" i="55"/>
  <c r="Z860" i="55"/>
  <c r="AB859" i="55"/>
  <c r="AA859" i="55"/>
  <c r="Z859" i="55"/>
  <c r="AB858" i="55"/>
  <c r="AA858" i="55"/>
  <c r="Z858" i="55"/>
  <c r="AB857" i="55"/>
  <c r="AA857" i="55"/>
  <c r="Z857" i="55"/>
  <c r="AB856" i="55"/>
  <c r="AA856" i="55"/>
  <c r="Z856" i="55"/>
  <c r="AB855" i="55"/>
  <c r="AA855" i="55"/>
  <c r="Z855" i="55"/>
  <c r="AB854" i="55"/>
  <c r="AA854" i="55"/>
  <c r="Z854" i="55"/>
  <c r="AB853" i="55"/>
  <c r="AA853" i="55"/>
  <c r="Z853" i="55"/>
  <c r="AB852" i="55"/>
  <c r="AA852" i="55"/>
  <c r="Z852" i="55"/>
  <c r="AB851" i="55"/>
  <c r="AA851" i="55"/>
  <c r="Z851" i="55"/>
  <c r="AB850" i="55"/>
  <c r="AA850" i="55"/>
  <c r="Z850" i="55"/>
  <c r="AB849" i="55"/>
  <c r="AA849" i="55"/>
  <c r="Z849" i="55"/>
  <c r="AB848" i="55"/>
  <c r="AA848" i="55"/>
  <c r="Z848" i="55"/>
  <c r="AB847" i="55"/>
  <c r="AA847" i="55"/>
  <c r="Z847" i="55"/>
  <c r="AB846" i="55"/>
  <c r="AA846" i="55"/>
  <c r="Z846" i="55"/>
  <c r="AB845" i="55"/>
  <c r="AA845" i="55"/>
  <c r="Z845" i="55"/>
  <c r="AB844" i="55"/>
  <c r="AA844" i="55"/>
  <c r="Z844" i="55"/>
  <c r="AB843" i="55"/>
  <c r="AA843" i="55"/>
  <c r="Z843" i="55"/>
  <c r="AB842" i="55"/>
  <c r="AA842" i="55"/>
  <c r="Z842" i="55"/>
  <c r="AB841" i="55"/>
  <c r="AA841" i="55"/>
  <c r="Z841" i="55"/>
  <c r="AB840" i="55"/>
  <c r="AA840" i="55"/>
  <c r="Z840" i="55"/>
  <c r="AB839" i="55"/>
  <c r="AA839" i="55"/>
  <c r="Z839" i="55"/>
  <c r="AB838" i="55"/>
  <c r="AA838" i="55"/>
  <c r="Z838" i="55"/>
  <c r="AB837" i="55"/>
  <c r="AA837" i="55"/>
  <c r="Z837" i="55"/>
  <c r="AB836" i="55"/>
  <c r="AA836" i="55"/>
  <c r="Z836" i="55"/>
  <c r="AB835" i="55"/>
  <c r="AA835" i="55"/>
  <c r="Z835" i="55"/>
  <c r="AB834" i="55"/>
  <c r="AA834" i="55"/>
  <c r="Z834" i="55"/>
  <c r="AB833" i="55"/>
  <c r="AA833" i="55"/>
  <c r="Z833" i="55"/>
  <c r="AB832" i="55"/>
  <c r="AA832" i="55"/>
  <c r="Z832" i="55"/>
  <c r="AB831" i="55"/>
  <c r="AA831" i="55"/>
  <c r="Z831" i="55"/>
  <c r="AB830" i="55"/>
  <c r="AA830" i="55"/>
  <c r="Z830" i="55"/>
  <c r="AB829" i="55"/>
  <c r="AA829" i="55"/>
  <c r="Z829" i="55"/>
  <c r="AB828" i="55"/>
  <c r="AA828" i="55"/>
  <c r="Z828" i="55"/>
  <c r="AB827" i="55"/>
  <c r="AA827" i="55"/>
  <c r="Z827" i="55"/>
  <c r="AB826" i="55"/>
  <c r="AA826" i="55"/>
  <c r="Z826" i="55"/>
  <c r="AB825" i="55"/>
  <c r="AA825" i="55"/>
  <c r="Z825" i="55"/>
  <c r="AB824" i="55"/>
  <c r="AA824" i="55"/>
  <c r="Z824" i="55"/>
  <c r="AB823" i="55"/>
  <c r="AA823" i="55"/>
  <c r="Z823" i="55"/>
  <c r="AB822" i="55"/>
  <c r="AA822" i="55"/>
  <c r="Z822" i="55"/>
  <c r="AB821" i="55"/>
  <c r="AA821" i="55"/>
  <c r="Z821" i="55"/>
  <c r="AB820" i="55"/>
  <c r="AA820" i="55"/>
  <c r="Z820" i="55"/>
  <c r="AB819" i="55"/>
  <c r="AA819" i="55"/>
  <c r="Z819" i="55"/>
  <c r="AB818" i="55"/>
  <c r="AA818" i="55"/>
  <c r="Z818" i="55"/>
  <c r="AB817" i="55"/>
  <c r="AA817" i="55"/>
  <c r="Z817" i="55"/>
  <c r="AB816" i="55"/>
  <c r="AA816" i="55"/>
  <c r="Z816" i="55"/>
  <c r="AB815" i="55"/>
  <c r="AA815" i="55"/>
  <c r="Z815" i="55"/>
  <c r="AB814" i="55"/>
  <c r="AA814" i="55"/>
  <c r="Z814" i="55"/>
  <c r="AB813" i="55"/>
  <c r="AA813" i="55"/>
  <c r="Z813" i="55"/>
  <c r="AB812" i="55"/>
  <c r="AA812" i="55"/>
  <c r="Z812" i="55"/>
  <c r="AB811" i="55"/>
  <c r="AA811" i="55"/>
  <c r="Z811" i="55"/>
  <c r="AB810" i="55"/>
  <c r="AA810" i="55"/>
  <c r="Z810" i="55"/>
  <c r="AB809" i="55"/>
  <c r="AA809" i="55"/>
  <c r="Z809" i="55"/>
  <c r="AB808" i="55"/>
  <c r="AA808" i="55"/>
  <c r="Z808" i="55"/>
  <c r="AB807" i="55"/>
  <c r="AA807" i="55"/>
  <c r="Z807" i="55"/>
  <c r="AB806" i="55"/>
  <c r="AA806" i="55"/>
  <c r="Z806" i="55"/>
  <c r="AB805" i="55"/>
  <c r="AA805" i="55"/>
  <c r="Z805" i="55"/>
  <c r="AB804" i="55"/>
  <c r="AA804" i="55"/>
  <c r="Z804" i="55"/>
  <c r="AB803" i="55"/>
  <c r="AA803" i="55"/>
  <c r="Z803" i="55"/>
  <c r="AB802" i="55"/>
  <c r="AA802" i="55"/>
  <c r="Z802" i="55"/>
  <c r="AB801" i="55"/>
  <c r="AA801" i="55"/>
  <c r="Z801" i="55"/>
  <c r="AB800" i="55"/>
  <c r="AA800" i="55"/>
  <c r="Z800" i="55"/>
  <c r="AB799" i="55"/>
  <c r="AA799" i="55"/>
  <c r="Z799" i="55"/>
  <c r="AB798" i="55"/>
  <c r="AA798" i="55"/>
  <c r="Z798" i="55"/>
  <c r="AB797" i="55"/>
  <c r="AA797" i="55"/>
  <c r="Z797" i="55"/>
  <c r="AB796" i="55"/>
  <c r="AA796" i="55"/>
  <c r="Z796" i="55"/>
  <c r="AB795" i="55"/>
  <c r="AA795" i="55"/>
  <c r="Z795" i="55"/>
  <c r="AB794" i="55"/>
  <c r="AA794" i="55"/>
  <c r="Z794" i="55"/>
  <c r="AB793" i="55"/>
  <c r="AA793" i="55"/>
  <c r="Z793" i="55"/>
  <c r="AB792" i="55"/>
  <c r="AA792" i="55"/>
  <c r="Z792" i="55"/>
  <c r="AB791" i="55"/>
  <c r="AA791" i="55"/>
  <c r="Z791" i="55"/>
  <c r="AB790" i="55"/>
  <c r="AA790" i="55"/>
  <c r="Z790" i="55"/>
  <c r="AB789" i="55"/>
  <c r="AA789" i="55"/>
  <c r="Z789" i="55"/>
  <c r="AB788" i="55"/>
  <c r="AA788" i="55"/>
  <c r="Z788" i="55"/>
  <c r="AB787" i="55"/>
  <c r="AA787" i="55"/>
  <c r="Z787" i="55"/>
  <c r="AB786" i="55"/>
  <c r="AA786" i="55"/>
  <c r="Z786" i="55"/>
  <c r="AB785" i="55"/>
  <c r="AA785" i="55"/>
  <c r="Z785" i="55"/>
  <c r="AB784" i="55"/>
  <c r="AA784" i="55"/>
  <c r="Z784" i="55"/>
  <c r="AB783" i="55"/>
  <c r="AA783" i="55"/>
  <c r="Z783" i="55"/>
  <c r="AB782" i="55"/>
  <c r="AA782" i="55"/>
  <c r="Z782" i="55"/>
  <c r="AB781" i="55"/>
  <c r="AA781" i="55"/>
  <c r="Z781" i="55"/>
  <c r="AB780" i="55"/>
  <c r="AA780" i="55"/>
  <c r="Z780" i="55"/>
  <c r="AB779" i="55"/>
  <c r="AA779" i="55"/>
  <c r="Z779" i="55"/>
  <c r="AB778" i="55"/>
  <c r="AA778" i="55"/>
  <c r="Z778" i="55"/>
  <c r="AB777" i="55"/>
  <c r="AA777" i="55"/>
  <c r="Z777" i="55"/>
  <c r="AB776" i="55"/>
  <c r="AA776" i="55"/>
  <c r="Z776" i="55"/>
  <c r="AB775" i="55"/>
  <c r="AA775" i="55"/>
  <c r="Z775" i="55"/>
  <c r="AB774" i="55"/>
  <c r="AA774" i="55"/>
  <c r="Z774" i="55"/>
  <c r="AB773" i="55"/>
  <c r="AA773" i="55"/>
  <c r="Z773" i="55"/>
  <c r="AB772" i="55"/>
  <c r="AA772" i="55"/>
  <c r="Z772" i="55"/>
  <c r="AB771" i="55"/>
  <c r="AA771" i="55"/>
  <c r="Z771" i="55"/>
  <c r="AB770" i="55"/>
  <c r="AA770" i="55"/>
  <c r="Z770" i="55"/>
  <c r="AB769" i="55"/>
  <c r="AA769" i="55"/>
  <c r="Z769" i="55"/>
  <c r="AB768" i="55"/>
  <c r="AA768" i="55"/>
  <c r="Z768" i="55"/>
  <c r="AB767" i="55"/>
  <c r="AA767" i="55"/>
  <c r="Z767" i="55"/>
  <c r="AB766" i="55"/>
  <c r="AA766" i="55"/>
  <c r="Z766" i="55"/>
  <c r="AB765" i="55"/>
  <c r="AA765" i="55"/>
  <c r="Z765" i="55"/>
  <c r="AB764" i="55"/>
  <c r="AA764" i="55"/>
  <c r="Z764" i="55"/>
  <c r="AB763" i="55"/>
  <c r="AA763" i="55"/>
  <c r="Z763" i="55"/>
  <c r="AB762" i="55"/>
  <c r="AA762" i="55"/>
  <c r="Z762" i="55"/>
  <c r="AB761" i="55"/>
  <c r="AA761" i="55"/>
  <c r="Z761" i="55"/>
  <c r="AB760" i="55"/>
  <c r="AA760" i="55"/>
  <c r="Z760" i="55"/>
  <c r="AB759" i="55"/>
  <c r="AA759" i="55"/>
  <c r="Z759" i="55"/>
  <c r="AB758" i="55"/>
  <c r="AA758" i="55"/>
  <c r="Z758" i="55"/>
  <c r="AB757" i="55"/>
  <c r="AA757" i="55"/>
  <c r="Z757" i="55"/>
  <c r="AB756" i="55"/>
  <c r="AA756" i="55"/>
  <c r="Z756" i="55"/>
  <c r="AB755" i="55"/>
  <c r="AA755" i="55"/>
  <c r="Z755" i="55"/>
  <c r="AB754" i="55"/>
  <c r="AA754" i="55"/>
  <c r="Z754" i="55"/>
  <c r="AB753" i="55"/>
  <c r="AA753" i="55"/>
  <c r="Z753" i="55"/>
  <c r="AB752" i="55"/>
  <c r="AA752" i="55"/>
  <c r="Z752" i="55"/>
  <c r="AB751" i="55"/>
  <c r="AA751" i="55"/>
  <c r="Z751" i="55"/>
  <c r="AB750" i="55"/>
  <c r="AA750" i="55"/>
  <c r="Z750" i="55"/>
  <c r="AB749" i="55"/>
  <c r="AA749" i="55"/>
  <c r="Z749" i="55"/>
  <c r="AB748" i="55"/>
  <c r="AA748" i="55"/>
  <c r="Z748" i="55"/>
  <c r="AB747" i="55"/>
  <c r="AA747" i="55"/>
  <c r="Z747" i="55"/>
  <c r="AB746" i="55"/>
  <c r="AA746" i="55"/>
  <c r="Z746" i="55"/>
  <c r="AB745" i="55"/>
  <c r="AA745" i="55"/>
  <c r="Z745" i="55"/>
  <c r="AB744" i="55"/>
  <c r="AA744" i="55"/>
  <c r="Z744" i="55"/>
  <c r="AB743" i="55"/>
  <c r="AA743" i="55"/>
  <c r="Z743" i="55"/>
  <c r="AB742" i="55"/>
  <c r="AA742" i="55"/>
  <c r="Z742" i="55"/>
  <c r="AB741" i="55"/>
  <c r="AA741" i="55"/>
  <c r="Z741" i="55"/>
  <c r="AB740" i="55"/>
  <c r="AA740" i="55"/>
  <c r="Z740" i="55"/>
  <c r="AB739" i="55"/>
  <c r="AA739" i="55"/>
  <c r="Z739" i="55"/>
  <c r="AB738" i="55"/>
  <c r="AA738" i="55"/>
  <c r="Z738" i="55"/>
  <c r="AB737" i="55"/>
  <c r="AA737" i="55"/>
  <c r="Z737" i="55"/>
  <c r="AB736" i="55"/>
  <c r="AA736" i="55"/>
  <c r="Z736" i="55"/>
  <c r="AB735" i="55"/>
  <c r="AA735" i="55"/>
  <c r="Z735" i="55"/>
  <c r="AB734" i="55"/>
  <c r="AA734" i="55"/>
  <c r="Z734" i="55"/>
  <c r="AB733" i="55"/>
  <c r="AA733" i="55"/>
  <c r="Z733" i="55"/>
  <c r="AB732" i="55"/>
  <c r="AA732" i="55"/>
  <c r="Z732" i="55"/>
  <c r="AB731" i="55"/>
  <c r="AA731" i="55"/>
  <c r="Z731" i="55"/>
  <c r="AB730" i="55"/>
  <c r="AA730" i="55"/>
  <c r="Z730" i="55"/>
  <c r="AB729" i="55"/>
  <c r="AA729" i="55"/>
  <c r="Z729" i="55"/>
  <c r="AB728" i="55"/>
  <c r="AA728" i="55"/>
  <c r="Z728" i="55"/>
  <c r="AB727" i="55"/>
  <c r="AA727" i="55"/>
  <c r="Z727" i="55"/>
  <c r="AB726" i="55"/>
  <c r="AA726" i="55"/>
  <c r="Z726" i="55"/>
  <c r="AB725" i="55"/>
  <c r="AA725" i="55"/>
  <c r="Z725" i="55"/>
  <c r="AB724" i="55"/>
  <c r="AA724" i="55"/>
  <c r="Z724" i="55"/>
  <c r="AB723" i="55"/>
  <c r="AA723" i="55"/>
  <c r="Z723" i="55"/>
  <c r="AB722" i="55"/>
  <c r="AA722" i="55"/>
  <c r="Z722" i="55"/>
  <c r="AB721" i="55"/>
  <c r="AA721" i="55"/>
  <c r="Z721" i="55"/>
  <c r="AB720" i="55"/>
  <c r="AA720" i="55"/>
  <c r="Z720" i="55"/>
  <c r="AB719" i="55"/>
  <c r="AA719" i="55"/>
  <c r="Z719" i="55"/>
  <c r="AB718" i="55"/>
  <c r="AA718" i="55"/>
  <c r="Z718" i="55"/>
  <c r="AB717" i="55"/>
  <c r="AA717" i="55"/>
  <c r="Z717" i="55"/>
  <c r="AB716" i="55"/>
  <c r="AA716" i="55"/>
  <c r="Z716" i="55"/>
  <c r="AB715" i="55"/>
  <c r="AA715" i="55"/>
  <c r="Z715" i="55"/>
  <c r="AB714" i="55"/>
  <c r="AA714" i="55"/>
  <c r="Z714" i="55"/>
  <c r="AB713" i="55"/>
  <c r="AA713" i="55"/>
  <c r="Z713" i="55"/>
  <c r="AB712" i="55"/>
  <c r="AA712" i="55"/>
  <c r="Z712" i="55"/>
  <c r="AB711" i="55"/>
  <c r="AA711" i="55"/>
  <c r="Z711" i="55"/>
  <c r="AB710" i="55"/>
  <c r="AA710" i="55"/>
  <c r="Z710" i="55"/>
  <c r="AB709" i="55"/>
  <c r="AA709" i="55"/>
  <c r="Z709" i="55"/>
  <c r="AB708" i="55"/>
  <c r="AA708" i="55"/>
  <c r="Z708" i="55"/>
  <c r="AB707" i="55"/>
  <c r="AA707" i="55"/>
  <c r="Z707" i="55"/>
  <c r="AB706" i="55"/>
  <c r="AA706" i="55"/>
  <c r="Z706" i="55"/>
  <c r="AB705" i="55"/>
  <c r="AA705" i="55"/>
  <c r="Z705" i="55"/>
  <c r="AB704" i="55"/>
  <c r="AA704" i="55"/>
  <c r="Z704" i="55"/>
  <c r="AB703" i="55"/>
  <c r="AA703" i="55"/>
  <c r="Z703" i="55"/>
  <c r="AB702" i="55"/>
  <c r="AA702" i="55"/>
  <c r="Z702" i="55"/>
  <c r="AB701" i="55"/>
  <c r="AA701" i="55"/>
  <c r="Z701" i="55"/>
  <c r="AB700" i="55"/>
  <c r="AA700" i="55"/>
  <c r="Z700" i="55"/>
  <c r="AB699" i="55"/>
  <c r="AA699" i="55"/>
  <c r="Z699" i="55"/>
  <c r="AB698" i="55"/>
  <c r="AA698" i="55"/>
  <c r="Z698" i="55"/>
  <c r="AB697" i="55"/>
  <c r="AA697" i="55"/>
  <c r="Z697" i="55"/>
  <c r="AB696" i="55"/>
  <c r="AA696" i="55"/>
  <c r="Z696" i="55"/>
  <c r="AB695" i="55"/>
  <c r="AA695" i="55"/>
  <c r="Z695" i="55"/>
  <c r="AB694" i="55"/>
  <c r="AA694" i="55"/>
  <c r="Z694" i="55"/>
  <c r="AB693" i="55"/>
  <c r="AA693" i="55"/>
  <c r="Z693" i="55"/>
  <c r="AB692" i="55"/>
  <c r="AA692" i="55"/>
  <c r="Z692" i="55"/>
  <c r="AB691" i="55"/>
  <c r="AA691" i="55"/>
  <c r="Z691" i="55"/>
  <c r="AB690" i="55"/>
  <c r="AA690" i="55"/>
  <c r="Z690" i="55"/>
  <c r="AB689" i="55"/>
  <c r="AA689" i="55"/>
  <c r="Z689" i="55"/>
  <c r="AB688" i="55"/>
  <c r="AA688" i="55"/>
  <c r="Z688" i="55"/>
  <c r="AB687" i="55"/>
  <c r="AA687" i="55"/>
  <c r="Z687" i="55"/>
  <c r="AB686" i="55"/>
  <c r="AA686" i="55"/>
  <c r="Z686" i="55"/>
  <c r="AB685" i="55"/>
  <c r="AA685" i="55"/>
  <c r="Z685" i="55"/>
  <c r="AB684" i="55"/>
  <c r="AA684" i="55"/>
  <c r="Z684" i="55"/>
  <c r="AB683" i="55"/>
  <c r="AA683" i="55"/>
  <c r="Z683" i="55"/>
  <c r="AB682" i="55"/>
  <c r="AA682" i="55"/>
  <c r="Z682" i="55"/>
  <c r="AB681" i="55"/>
  <c r="AA681" i="55"/>
  <c r="Z681" i="55"/>
  <c r="AB680" i="55"/>
  <c r="AA680" i="55"/>
  <c r="Z680" i="55"/>
  <c r="AB679" i="55"/>
  <c r="AA679" i="55"/>
  <c r="Z679" i="55"/>
  <c r="AB678" i="55"/>
  <c r="AA678" i="55"/>
  <c r="Z678" i="55"/>
  <c r="AB677" i="55"/>
  <c r="AA677" i="55"/>
  <c r="Z677" i="55"/>
  <c r="AB676" i="55"/>
  <c r="AA676" i="55"/>
  <c r="Z676" i="55"/>
  <c r="AB675" i="55"/>
  <c r="AA675" i="55"/>
  <c r="Z675" i="55"/>
  <c r="AB674" i="55"/>
  <c r="AA674" i="55"/>
  <c r="Z674" i="55"/>
  <c r="AB673" i="55"/>
  <c r="AA673" i="55"/>
  <c r="Z673" i="55"/>
  <c r="AB672" i="55"/>
  <c r="AA672" i="55"/>
  <c r="Z672" i="55"/>
  <c r="AB671" i="55"/>
  <c r="AA671" i="55"/>
  <c r="Z671" i="55"/>
  <c r="AB670" i="55"/>
  <c r="AA670" i="55"/>
  <c r="Z670" i="55"/>
  <c r="AB669" i="55"/>
  <c r="AA669" i="55"/>
  <c r="Z669" i="55"/>
  <c r="AB668" i="55"/>
  <c r="AA668" i="55"/>
  <c r="Z668" i="55"/>
  <c r="AB667" i="55"/>
  <c r="AA667" i="55"/>
  <c r="Z667" i="55"/>
  <c r="AB666" i="55"/>
  <c r="AA666" i="55"/>
  <c r="Z666" i="55"/>
  <c r="AB665" i="55"/>
  <c r="AA665" i="55"/>
  <c r="Z665" i="55"/>
  <c r="AB664" i="55"/>
  <c r="AA664" i="55"/>
  <c r="Z664" i="55"/>
  <c r="AB663" i="55"/>
  <c r="AA663" i="55"/>
  <c r="Z663" i="55"/>
  <c r="AB662" i="55"/>
  <c r="AA662" i="55"/>
  <c r="Z662" i="55"/>
  <c r="AB661" i="55"/>
  <c r="AA661" i="55"/>
  <c r="Z661" i="55"/>
  <c r="AB660" i="55"/>
  <c r="AA660" i="55"/>
  <c r="Z660" i="55"/>
  <c r="AB659" i="55"/>
  <c r="AA659" i="55"/>
  <c r="Z659" i="55"/>
  <c r="AB658" i="55"/>
  <c r="AA658" i="55"/>
  <c r="Z658" i="55"/>
  <c r="AB657" i="55"/>
  <c r="AA657" i="55"/>
  <c r="Z657" i="55"/>
  <c r="AB656" i="55"/>
  <c r="AA656" i="55"/>
  <c r="Z656" i="55"/>
  <c r="AB655" i="55"/>
  <c r="AA655" i="55"/>
  <c r="Z655" i="55"/>
  <c r="AB654" i="55"/>
  <c r="AA654" i="55"/>
  <c r="Z654" i="55"/>
  <c r="AB653" i="55"/>
  <c r="AA653" i="55"/>
  <c r="Z653" i="55"/>
  <c r="AB652" i="55"/>
  <c r="AA652" i="55"/>
  <c r="Z652" i="55"/>
  <c r="AB651" i="55"/>
  <c r="AA651" i="55"/>
  <c r="Z651" i="55"/>
  <c r="AB650" i="55"/>
  <c r="AA650" i="55"/>
  <c r="Z650" i="55"/>
  <c r="AB649" i="55"/>
  <c r="AA649" i="55"/>
  <c r="Z649" i="55"/>
  <c r="AB648" i="55"/>
  <c r="AA648" i="55"/>
  <c r="Z648" i="55"/>
  <c r="AB647" i="55"/>
  <c r="AA647" i="55"/>
  <c r="Z647" i="55"/>
  <c r="AB646" i="55"/>
  <c r="AA646" i="55"/>
  <c r="Z646" i="55"/>
  <c r="AB645" i="55"/>
  <c r="AA645" i="55"/>
  <c r="Z645" i="55"/>
  <c r="AB644" i="55"/>
  <c r="AA644" i="55"/>
  <c r="Z644" i="55"/>
  <c r="AB643" i="55"/>
  <c r="AA643" i="55"/>
  <c r="Z643" i="55"/>
  <c r="AB642" i="55"/>
  <c r="AA642" i="55"/>
  <c r="Z642" i="55"/>
  <c r="AB641" i="55"/>
  <c r="AA641" i="55"/>
  <c r="Z641" i="55"/>
  <c r="AB640" i="55"/>
  <c r="AA640" i="55"/>
  <c r="Z640" i="55"/>
  <c r="AB639" i="55"/>
  <c r="AA639" i="55"/>
  <c r="Z639" i="55"/>
  <c r="AB638" i="55"/>
  <c r="AA638" i="55"/>
  <c r="Z638" i="55"/>
  <c r="AB637" i="55"/>
  <c r="AA637" i="55"/>
  <c r="Z637" i="55"/>
  <c r="AB636" i="55"/>
  <c r="AA636" i="55"/>
  <c r="Z636" i="55"/>
  <c r="AB635" i="55"/>
  <c r="AA635" i="55"/>
  <c r="Z635" i="55"/>
  <c r="AB634" i="55"/>
  <c r="AA634" i="55"/>
  <c r="Z634" i="55"/>
  <c r="AB633" i="55"/>
  <c r="AA633" i="55"/>
  <c r="Z633" i="55"/>
  <c r="AB632" i="55"/>
  <c r="AA632" i="55"/>
  <c r="Z632" i="55"/>
  <c r="AB631" i="55"/>
  <c r="AA631" i="55"/>
  <c r="Z631" i="55"/>
  <c r="AB630" i="55"/>
  <c r="AA630" i="55"/>
  <c r="Z630" i="55"/>
  <c r="AB629" i="55"/>
  <c r="AA629" i="55"/>
  <c r="Z629" i="55"/>
  <c r="AB628" i="55"/>
  <c r="AA628" i="55"/>
  <c r="Z628" i="55"/>
  <c r="AB627" i="55"/>
  <c r="AA627" i="55"/>
  <c r="Z627" i="55"/>
  <c r="AB626" i="55"/>
  <c r="AA626" i="55"/>
  <c r="Z626" i="55"/>
  <c r="AB625" i="55"/>
  <c r="AA625" i="55"/>
  <c r="Z625" i="55"/>
  <c r="AB624" i="55"/>
  <c r="AA624" i="55"/>
  <c r="Z624" i="55"/>
  <c r="AB623" i="55"/>
  <c r="AA623" i="55"/>
  <c r="Z623" i="55"/>
  <c r="AB622" i="55"/>
  <c r="AA622" i="55"/>
  <c r="Z622" i="55"/>
  <c r="AB621" i="55"/>
  <c r="AA621" i="55"/>
  <c r="Z621" i="55"/>
  <c r="AB620" i="55"/>
  <c r="AA620" i="55"/>
  <c r="Z620" i="55"/>
  <c r="AB619" i="55"/>
  <c r="AA619" i="55"/>
  <c r="Z619" i="55"/>
  <c r="AB618" i="55"/>
  <c r="AA618" i="55"/>
  <c r="Z618" i="55"/>
  <c r="AB617" i="55"/>
  <c r="AA617" i="55"/>
  <c r="Z617" i="55"/>
  <c r="AB616" i="55"/>
  <c r="AA616" i="55"/>
  <c r="Z616" i="55"/>
  <c r="AB615" i="55"/>
  <c r="AA615" i="55"/>
  <c r="Z615" i="55"/>
  <c r="AB614" i="55"/>
  <c r="AA614" i="55"/>
  <c r="Z614" i="55"/>
  <c r="AB613" i="55"/>
  <c r="AA613" i="55"/>
  <c r="Z613" i="55"/>
  <c r="AB612" i="55"/>
  <c r="AA612" i="55"/>
  <c r="Z612" i="55"/>
  <c r="AB611" i="55"/>
  <c r="AA611" i="55"/>
  <c r="Z611" i="55"/>
  <c r="AB610" i="55"/>
  <c r="AA610" i="55"/>
  <c r="Z610" i="55"/>
  <c r="AB609" i="55"/>
  <c r="AA609" i="55"/>
  <c r="Z609" i="55"/>
  <c r="AB608" i="55"/>
  <c r="AA608" i="55"/>
  <c r="Z608" i="55"/>
  <c r="AB607" i="55"/>
  <c r="AA607" i="55"/>
  <c r="Z607" i="55"/>
  <c r="AB606" i="55"/>
  <c r="AA606" i="55"/>
  <c r="Z606" i="55"/>
  <c r="AB605" i="55"/>
  <c r="AA605" i="55"/>
  <c r="Z605" i="55"/>
  <c r="AB604" i="55"/>
  <c r="AA604" i="55"/>
  <c r="Z604" i="55"/>
  <c r="AB603" i="55"/>
  <c r="AA603" i="55"/>
  <c r="Z603" i="55"/>
  <c r="AB602" i="55"/>
  <c r="AA602" i="55"/>
  <c r="Z602" i="55"/>
  <c r="AB601" i="55"/>
  <c r="AA601" i="55"/>
  <c r="Z601" i="55"/>
  <c r="AB600" i="55"/>
  <c r="AA600" i="55"/>
  <c r="Z600" i="55"/>
  <c r="AB599" i="55"/>
  <c r="AA599" i="55"/>
  <c r="Z599" i="55"/>
  <c r="AB598" i="55"/>
  <c r="AA598" i="55"/>
  <c r="Z598" i="55"/>
  <c r="AB597" i="55"/>
  <c r="AA597" i="55"/>
  <c r="Z597" i="55"/>
  <c r="AB596" i="55"/>
  <c r="AA596" i="55"/>
  <c r="Z596" i="55"/>
  <c r="AB595" i="55"/>
  <c r="AA595" i="55"/>
  <c r="Z595" i="55"/>
  <c r="AB594" i="55"/>
  <c r="AA594" i="55"/>
  <c r="Z594" i="55"/>
  <c r="AB593" i="55"/>
  <c r="AA593" i="55"/>
  <c r="Z593" i="55"/>
  <c r="AB592" i="55"/>
  <c r="AA592" i="55"/>
  <c r="Z592" i="55"/>
  <c r="AB591" i="55"/>
  <c r="AA591" i="55"/>
  <c r="Z591" i="55"/>
  <c r="AB590" i="55"/>
  <c r="AA590" i="55"/>
  <c r="Z590" i="55"/>
  <c r="AB589" i="55"/>
  <c r="AA589" i="55"/>
  <c r="Z589" i="55"/>
  <c r="AB588" i="55"/>
  <c r="AA588" i="55"/>
  <c r="Z588" i="55"/>
  <c r="AB587" i="55"/>
  <c r="AA587" i="55"/>
  <c r="Z587" i="55"/>
  <c r="AB586" i="55"/>
  <c r="AA586" i="55"/>
  <c r="Z586" i="55"/>
  <c r="AB585" i="55"/>
  <c r="AA585" i="55"/>
  <c r="Z585" i="55"/>
  <c r="AB584" i="55"/>
  <c r="AA584" i="55"/>
  <c r="Z584" i="55"/>
  <c r="AB583" i="55"/>
  <c r="AA583" i="55"/>
  <c r="Z583" i="55"/>
  <c r="AB582" i="55"/>
  <c r="AA582" i="55"/>
  <c r="Z582" i="55"/>
  <c r="AB581" i="55"/>
  <c r="AA581" i="55"/>
  <c r="Z581" i="55"/>
  <c r="AB580" i="55"/>
  <c r="AA580" i="55"/>
  <c r="Z580" i="55"/>
  <c r="AB579" i="55"/>
  <c r="AA579" i="55"/>
  <c r="Z579" i="55"/>
  <c r="AB578" i="55"/>
  <c r="AA578" i="55"/>
  <c r="Z578" i="55"/>
  <c r="AB577" i="55"/>
  <c r="AA577" i="55"/>
  <c r="Z577" i="55"/>
  <c r="AB576" i="55"/>
  <c r="AA576" i="55"/>
  <c r="Z576" i="55"/>
  <c r="AB575" i="55"/>
  <c r="AA575" i="55"/>
  <c r="Z575" i="55"/>
  <c r="AB574" i="55"/>
  <c r="AA574" i="55"/>
  <c r="Z574" i="55"/>
  <c r="AB573" i="55"/>
  <c r="AA573" i="55"/>
  <c r="Z573" i="55"/>
  <c r="AB572" i="55"/>
  <c r="AA572" i="55"/>
  <c r="Z572" i="55"/>
  <c r="AB571" i="55"/>
  <c r="AA571" i="55"/>
  <c r="Z571" i="55"/>
  <c r="AB570" i="55"/>
  <c r="AA570" i="55"/>
  <c r="Z570" i="55"/>
  <c r="AB569" i="55"/>
  <c r="AA569" i="55"/>
  <c r="Z569" i="55"/>
  <c r="AB568" i="55"/>
  <c r="AA568" i="55"/>
  <c r="Z568" i="55"/>
  <c r="AB567" i="55"/>
  <c r="AA567" i="55"/>
  <c r="Z567" i="55"/>
  <c r="AB566" i="55"/>
  <c r="AA566" i="55"/>
  <c r="Z566" i="55"/>
  <c r="AB565" i="55"/>
  <c r="AA565" i="55"/>
  <c r="Z565" i="55"/>
  <c r="AB564" i="55"/>
  <c r="AA564" i="55"/>
  <c r="Z564" i="55"/>
  <c r="AB563" i="55"/>
  <c r="AA563" i="55"/>
  <c r="Z563" i="55"/>
  <c r="AB562" i="55"/>
  <c r="AA562" i="55"/>
  <c r="Z562" i="55"/>
  <c r="AB561" i="55"/>
  <c r="AA561" i="55"/>
  <c r="Z561" i="55"/>
  <c r="AB560" i="55"/>
  <c r="AA560" i="55"/>
  <c r="Z560" i="55"/>
  <c r="AB559" i="55"/>
  <c r="AA559" i="55"/>
  <c r="Z559" i="55"/>
  <c r="AB558" i="55"/>
  <c r="AA558" i="55"/>
  <c r="Z558" i="55"/>
  <c r="AB557" i="55"/>
  <c r="AA557" i="55"/>
  <c r="Z557" i="55"/>
  <c r="AB556" i="55"/>
  <c r="AA556" i="55"/>
  <c r="Z556" i="55"/>
  <c r="AB555" i="55"/>
  <c r="AA555" i="55"/>
  <c r="Z555" i="55"/>
  <c r="AB554" i="55"/>
  <c r="AA554" i="55"/>
  <c r="Z554" i="55"/>
  <c r="AB553" i="55"/>
  <c r="AA553" i="55"/>
  <c r="Z553" i="55"/>
  <c r="AB552" i="55"/>
  <c r="AA552" i="55"/>
  <c r="Z552" i="55"/>
  <c r="AB551" i="55"/>
  <c r="AA551" i="55"/>
  <c r="Z551" i="55"/>
  <c r="AB550" i="55"/>
  <c r="AA550" i="55"/>
  <c r="Z550" i="55"/>
  <c r="AB549" i="55"/>
  <c r="AA549" i="55"/>
  <c r="Z549" i="55"/>
  <c r="AB548" i="55"/>
  <c r="AA548" i="55"/>
  <c r="Z548" i="55"/>
  <c r="AB547" i="55"/>
  <c r="AA547" i="55"/>
  <c r="Z547" i="55"/>
  <c r="AB546" i="55"/>
  <c r="AA546" i="55"/>
  <c r="Z546" i="55"/>
  <c r="AB545" i="55"/>
  <c r="AA545" i="55"/>
  <c r="Z545" i="55"/>
  <c r="AB544" i="55"/>
  <c r="AA544" i="55"/>
  <c r="Z544" i="55"/>
  <c r="AB543" i="55"/>
  <c r="AA543" i="55"/>
  <c r="Z543" i="55"/>
  <c r="AB542" i="55"/>
  <c r="AA542" i="55"/>
  <c r="Z542" i="55"/>
  <c r="AB541" i="55"/>
  <c r="AA541" i="55"/>
  <c r="Z541" i="55"/>
  <c r="AB540" i="55"/>
  <c r="AA540" i="55"/>
  <c r="Z540" i="55"/>
  <c r="AB539" i="55"/>
  <c r="AA539" i="55"/>
  <c r="Z539" i="55"/>
  <c r="AB538" i="55"/>
  <c r="AA538" i="55"/>
  <c r="Z538" i="55"/>
  <c r="AB537" i="55"/>
  <c r="AA537" i="55"/>
  <c r="Z537" i="55"/>
  <c r="AB536" i="55"/>
  <c r="AA536" i="55"/>
  <c r="Z536" i="55"/>
  <c r="AB535" i="55"/>
  <c r="AA535" i="55"/>
  <c r="Z535" i="55"/>
  <c r="AB534" i="55"/>
  <c r="AA534" i="55"/>
  <c r="Z534" i="55"/>
  <c r="AB533" i="55"/>
  <c r="AA533" i="55"/>
  <c r="Z533" i="55"/>
  <c r="AB532" i="55"/>
  <c r="AA532" i="55"/>
  <c r="Z532" i="55"/>
  <c r="AB531" i="55"/>
  <c r="AA531" i="55"/>
  <c r="Z531" i="55"/>
  <c r="AB530" i="55"/>
  <c r="AA530" i="55"/>
  <c r="Z530" i="55"/>
  <c r="AB529" i="55"/>
  <c r="AA529" i="55"/>
  <c r="Z529" i="55"/>
  <c r="AB528" i="55"/>
  <c r="AA528" i="55"/>
  <c r="Z528" i="55"/>
  <c r="AB527" i="55"/>
  <c r="AA527" i="55"/>
  <c r="Z527" i="55"/>
  <c r="AB526" i="55"/>
  <c r="AA526" i="55"/>
  <c r="Z526" i="55"/>
  <c r="AB525" i="55"/>
  <c r="AA525" i="55"/>
  <c r="Z525" i="55"/>
  <c r="AB524" i="55"/>
  <c r="AA524" i="55"/>
  <c r="Z524" i="55"/>
  <c r="AB523" i="55"/>
  <c r="AA523" i="55"/>
  <c r="Z523" i="55"/>
  <c r="AB522" i="55"/>
  <c r="AA522" i="55"/>
  <c r="Z522" i="55"/>
  <c r="AB521" i="55"/>
  <c r="AA521" i="55"/>
  <c r="Z521" i="55"/>
  <c r="AB520" i="55"/>
  <c r="AA520" i="55"/>
  <c r="Z520" i="55"/>
  <c r="AB519" i="55"/>
  <c r="AA519" i="55"/>
  <c r="Z519" i="55"/>
  <c r="AB518" i="55"/>
  <c r="AA518" i="55"/>
  <c r="Z518" i="55"/>
  <c r="AB517" i="55"/>
  <c r="AA517" i="55"/>
  <c r="Z517" i="55"/>
  <c r="AB516" i="55"/>
  <c r="AA516" i="55"/>
  <c r="Z516" i="55"/>
  <c r="AB515" i="55"/>
  <c r="AA515" i="55"/>
  <c r="Z515" i="55"/>
  <c r="AB514" i="55"/>
  <c r="AA514" i="55"/>
  <c r="Z514" i="55"/>
  <c r="AB513" i="55"/>
  <c r="AA513" i="55"/>
  <c r="Z513" i="55"/>
  <c r="AB512" i="55"/>
  <c r="AA512" i="55"/>
  <c r="Z512" i="55"/>
  <c r="AB511" i="55"/>
  <c r="AA511" i="55"/>
  <c r="Z511" i="55"/>
  <c r="AB510" i="55"/>
  <c r="AA510" i="55"/>
  <c r="Z510" i="55"/>
  <c r="AB509" i="55"/>
  <c r="AA509" i="55"/>
  <c r="Z509" i="55"/>
  <c r="AB508" i="55"/>
  <c r="AA508" i="55"/>
  <c r="Z508" i="55"/>
  <c r="AB507" i="55"/>
  <c r="AA507" i="55"/>
  <c r="Z507" i="55"/>
  <c r="AB506" i="55"/>
  <c r="AA506" i="55"/>
  <c r="Z506" i="55"/>
  <c r="AB505" i="55"/>
  <c r="AA505" i="55"/>
  <c r="Z505" i="55"/>
  <c r="AB504" i="55"/>
  <c r="AA504" i="55"/>
  <c r="Z504" i="55"/>
  <c r="AB503" i="55"/>
  <c r="AA503" i="55"/>
  <c r="Z503" i="55"/>
  <c r="AB502" i="55"/>
  <c r="AA502" i="55"/>
  <c r="Z502" i="55"/>
  <c r="AB501" i="55"/>
  <c r="AA501" i="55"/>
  <c r="Z501" i="55"/>
  <c r="AB500" i="55"/>
  <c r="AA500" i="55"/>
  <c r="Z500" i="55"/>
  <c r="AB499" i="55"/>
  <c r="AA499" i="55"/>
  <c r="Z499" i="55"/>
  <c r="AB498" i="55"/>
  <c r="AA498" i="55"/>
  <c r="Z498" i="55"/>
  <c r="AB497" i="55"/>
  <c r="AA497" i="55"/>
  <c r="Z497" i="55"/>
  <c r="AB496" i="55"/>
  <c r="AA496" i="55"/>
  <c r="Z496" i="55"/>
  <c r="AB495" i="55"/>
  <c r="AA495" i="55"/>
  <c r="Z495" i="55"/>
  <c r="AB494" i="55"/>
  <c r="AA494" i="55"/>
  <c r="Z494" i="55"/>
  <c r="AB493" i="55"/>
  <c r="AA493" i="55"/>
  <c r="Z493" i="55"/>
  <c r="AB492" i="55"/>
  <c r="AA492" i="55"/>
  <c r="Z492" i="55"/>
  <c r="AB491" i="55"/>
  <c r="AA491" i="55"/>
  <c r="Z491" i="55"/>
  <c r="AB490" i="55"/>
  <c r="AA490" i="55"/>
  <c r="Z490" i="55"/>
  <c r="AB489" i="55"/>
  <c r="AA489" i="55"/>
  <c r="Z489" i="55"/>
  <c r="AB488" i="55"/>
  <c r="AA488" i="55"/>
  <c r="Z488" i="55"/>
  <c r="AB487" i="55"/>
  <c r="AA487" i="55"/>
  <c r="Z487" i="55"/>
  <c r="AB486" i="55"/>
  <c r="AA486" i="55"/>
  <c r="Z486" i="55"/>
  <c r="AB485" i="55"/>
  <c r="AA485" i="55"/>
  <c r="Z485" i="55"/>
  <c r="AB484" i="55"/>
  <c r="AA484" i="55"/>
  <c r="Z484" i="55"/>
  <c r="AB483" i="55"/>
  <c r="AA483" i="55"/>
  <c r="Z483" i="55"/>
  <c r="AB482" i="55"/>
  <c r="AA482" i="55"/>
  <c r="Z482" i="55"/>
  <c r="AB481" i="55"/>
  <c r="AA481" i="55"/>
  <c r="Z481" i="55"/>
  <c r="AB480" i="55"/>
  <c r="AA480" i="55"/>
  <c r="Z480" i="55"/>
  <c r="AB479" i="55"/>
  <c r="AA479" i="55"/>
  <c r="Z479" i="55"/>
  <c r="AB478" i="55"/>
  <c r="AA478" i="55"/>
  <c r="Z478" i="55"/>
  <c r="AB477" i="55"/>
  <c r="AA477" i="55"/>
  <c r="Z477" i="55"/>
  <c r="AB476" i="55"/>
  <c r="AA476" i="55"/>
  <c r="Z476" i="55"/>
  <c r="AB475" i="55"/>
  <c r="AA475" i="55"/>
  <c r="Z475" i="55"/>
  <c r="AB474" i="55"/>
  <c r="AA474" i="55"/>
  <c r="Z474" i="55"/>
  <c r="AB473" i="55"/>
  <c r="AA473" i="55"/>
  <c r="Z473" i="55"/>
  <c r="AB472" i="55"/>
  <c r="AA472" i="55"/>
  <c r="Z472" i="55"/>
  <c r="AB471" i="55"/>
  <c r="AA471" i="55"/>
  <c r="Z471" i="55"/>
  <c r="AB470" i="55"/>
  <c r="AA470" i="55"/>
  <c r="Z470" i="55"/>
  <c r="AB469" i="55"/>
  <c r="AA469" i="55"/>
  <c r="Z469" i="55"/>
  <c r="AB468" i="55"/>
  <c r="AA468" i="55"/>
  <c r="Z468" i="55"/>
  <c r="AB467" i="55"/>
  <c r="AA467" i="55"/>
  <c r="Z467" i="55"/>
  <c r="AB466" i="55"/>
  <c r="AA466" i="55"/>
  <c r="Z466" i="55"/>
  <c r="AB465" i="55"/>
  <c r="AA465" i="55"/>
  <c r="Z465" i="55"/>
  <c r="AB464" i="55"/>
  <c r="AA464" i="55"/>
  <c r="Z464" i="55"/>
  <c r="AB463" i="55"/>
  <c r="AA463" i="55"/>
  <c r="Z463" i="55"/>
  <c r="AB462" i="55"/>
  <c r="AA462" i="55"/>
  <c r="Z462" i="55"/>
  <c r="AB461" i="55"/>
  <c r="AA461" i="55"/>
  <c r="Z461" i="55"/>
  <c r="AB460" i="55"/>
  <c r="AA460" i="55"/>
  <c r="Z460" i="55"/>
  <c r="AB459" i="55"/>
  <c r="AA459" i="55"/>
  <c r="Z459" i="55"/>
  <c r="AB458" i="55"/>
  <c r="AA458" i="55"/>
  <c r="Z458" i="55"/>
  <c r="AB457" i="55"/>
  <c r="AA457" i="55"/>
  <c r="Z457" i="55"/>
  <c r="AB456" i="55"/>
  <c r="AA456" i="55"/>
  <c r="Z456" i="55"/>
  <c r="AB455" i="55"/>
  <c r="AA455" i="55"/>
  <c r="Z455" i="55"/>
  <c r="AB454" i="55"/>
  <c r="AA454" i="55"/>
  <c r="Z454" i="55"/>
  <c r="AB453" i="55"/>
  <c r="AA453" i="55"/>
  <c r="Z453" i="55"/>
  <c r="AB452" i="55"/>
  <c r="AA452" i="55"/>
  <c r="Z452" i="55"/>
  <c r="AB451" i="55"/>
  <c r="AA451" i="55"/>
  <c r="Z451" i="55"/>
  <c r="AB450" i="55"/>
  <c r="AA450" i="55"/>
  <c r="Z450" i="55"/>
  <c r="AB449" i="55"/>
  <c r="AA449" i="55"/>
  <c r="Z449" i="55"/>
  <c r="AB448" i="55"/>
  <c r="AA448" i="55"/>
  <c r="Z448" i="55"/>
  <c r="AB447" i="55"/>
  <c r="AA447" i="55"/>
  <c r="Z447" i="55"/>
  <c r="AB446" i="55"/>
  <c r="AA446" i="55"/>
  <c r="Z446" i="55"/>
  <c r="AB445" i="55"/>
  <c r="AA445" i="55"/>
  <c r="Z445" i="55"/>
  <c r="AB444" i="55"/>
  <c r="AA444" i="55"/>
  <c r="Z444" i="55"/>
  <c r="AB443" i="55"/>
  <c r="AA443" i="55"/>
  <c r="Z443" i="55"/>
  <c r="AB442" i="55"/>
  <c r="AA442" i="55"/>
  <c r="Z442" i="55"/>
  <c r="AB441" i="55"/>
  <c r="AA441" i="55"/>
  <c r="Z441" i="55"/>
  <c r="AB440" i="55"/>
  <c r="AA440" i="55"/>
  <c r="Z440" i="55"/>
  <c r="AB439" i="55"/>
  <c r="AA439" i="55"/>
  <c r="Z439" i="55"/>
  <c r="AB438" i="55"/>
  <c r="AA438" i="55"/>
  <c r="Z438" i="55"/>
  <c r="AB437" i="55"/>
  <c r="AA437" i="55"/>
  <c r="Z437" i="55"/>
  <c r="AB436" i="55"/>
  <c r="AA436" i="55"/>
  <c r="Z436" i="55"/>
  <c r="AB435" i="55"/>
  <c r="AA435" i="55"/>
  <c r="Z435" i="55"/>
  <c r="AB434" i="55"/>
  <c r="AA434" i="55"/>
  <c r="Z434" i="55"/>
  <c r="AB433" i="55"/>
  <c r="AA433" i="55"/>
  <c r="Z433" i="55"/>
  <c r="AB432" i="55"/>
  <c r="AA432" i="55"/>
  <c r="Z432" i="55"/>
  <c r="AB431" i="55"/>
  <c r="AA431" i="55"/>
  <c r="Z431" i="55"/>
  <c r="AB430" i="55"/>
  <c r="AA430" i="55"/>
  <c r="Z430" i="55"/>
  <c r="AB429" i="55"/>
  <c r="AA429" i="55"/>
  <c r="Z429" i="55"/>
  <c r="AB428" i="55"/>
  <c r="AA428" i="55"/>
  <c r="Z428" i="55"/>
  <c r="AB427" i="55"/>
  <c r="AA427" i="55"/>
  <c r="Z427" i="55"/>
  <c r="AB426" i="55"/>
  <c r="AA426" i="55"/>
  <c r="Z426" i="55"/>
  <c r="AB425" i="55"/>
  <c r="AA425" i="55"/>
  <c r="Z425" i="55"/>
  <c r="AB424" i="55"/>
  <c r="AA424" i="55"/>
  <c r="Z424" i="55"/>
  <c r="AB423" i="55"/>
  <c r="AA423" i="55"/>
  <c r="Z423" i="55"/>
  <c r="AB422" i="55"/>
  <c r="AA422" i="55"/>
  <c r="Z422" i="55"/>
  <c r="AB421" i="55"/>
  <c r="AA421" i="55"/>
  <c r="Z421" i="55"/>
  <c r="AB420" i="55"/>
  <c r="AA420" i="55"/>
  <c r="Z420" i="55"/>
  <c r="AB419" i="55"/>
  <c r="AA419" i="55"/>
  <c r="Z419" i="55"/>
  <c r="AB418" i="55"/>
  <c r="AA418" i="55"/>
  <c r="Z418" i="55"/>
  <c r="AB417" i="55"/>
  <c r="AA417" i="55"/>
  <c r="Z417" i="55"/>
  <c r="AB416" i="55"/>
  <c r="AA416" i="55"/>
  <c r="Z416" i="55"/>
  <c r="AB415" i="55"/>
  <c r="AA415" i="55"/>
  <c r="Z415" i="55"/>
  <c r="AB414" i="55"/>
  <c r="AA414" i="55"/>
  <c r="Z414" i="55"/>
  <c r="AB413" i="55"/>
  <c r="AA413" i="55"/>
  <c r="Z413" i="55"/>
  <c r="AB412" i="55"/>
  <c r="AA412" i="55"/>
  <c r="Z412" i="55"/>
  <c r="AB411" i="55"/>
  <c r="AA411" i="55"/>
  <c r="Z411" i="55"/>
  <c r="AB410" i="55"/>
  <c r="AA410" i="55"/>
  <c r="Z410" i="55"/>
  <c r="AB409" i="55"/>
  <c r="AA409" i="55"/>
  <c r="Z409" i="55"/>
  <c r="AB408" i="55"/>
  <c r="AA408" i="55"/>
  <c r="Z408" i="55"/>
  <c r="AB407" i="55"/>
  <c r="AA407" i="55"/>
  <c r="Z407" i="55"/>
  <c r="AB406" i="55"/>
  <c r="AA406" i="55"/>
  <c r="Z406" i="55"/>
  <c r="AB405" i="55"/>
  <c r="AA405" i="55"/>
  <c r="Z405" i="55"/>
  <c r="AB404" i="55"/>
  <c r="AA404" i="55"/>
  <c r="Z404" i="55"/>
  <c r="AB403" i="55"/>
  <c r="AA403" i="55"/>
  <c r="Z403" i="55"/>
  <c r="AB402" i="55"/>
  <c r="AA402" i="55"/>
  <c r="Z402" i="55"/>
  <c r="AB401" i="55"/>
  <c r="AA401" i="55"/>
  <c r="Z401" i="55"/>
  <c r="AB400" i="55"/>
  <c r="AA400" i="55"/>
  <c r="Z400" i="55"/>
  <c r="AB399" i="55"/>
  <c r="AA399" i="55"/>
  <c r="Z399" i="55"/>
  <c r="AB398" i="55"/>
  <c r="AA398" i="55"/>
  <c r="Z398" i="55"/>
  <c r="AB397" i="55"/>
  <c r="AA397" i="55"/>
  <c r="Z397" i="55"/>
  <c r="AB396" i="55"/>
  <c r="AA396" i="55"/>
  <c r="Z396" i="55"/>
  <c r="AB395" i="55"/>
  <c r="AA395" i="55"/>
  <c r="Z395" i="55"/>
  <c r="AB394" i="55"/>
  <c r="AA394" i="55"/>
  <c r="Z394" i="55"/>
  <c r="AB393" i="55"/>
  <c r="AA393" i="55"/>
  <c r="Z393" i="55"/>
  <c r="AB392" i="55"/>
  <c r="AA392" i="55"/>
  <c r="Z392" i="55"/>
  <c r="AB391" i="55"/>
  <c r="AA391" i="55"/>
  <c r="Z391" i="55"/>
  <c r="AB390" i="55"/>
  <c r="AA390" i="55"/>
  <c r="Z390" i="55"/>
  <c r="AB389" i="55"/>
  <c r="AA389" i="55"/>
  <c r="Z389" i="55"/>
  <c r="AB388" i="55"/>
  <c r="AA388" i="55"/>
  <c r="Z388" i="55"/>
  <c r="AB387" i="55"/>
  <c r="AA387" i="55"/>
  <c r="Z387" i="55"/>
  <c r="AB386" i="55"/>
  <c r="AA386" i="55"/>
  <c r="Z386" i="55"/>
  <c r="AB385" i="55"/>
  <c r="AA385" i="55"/>
  <c r="Z385" i="55"/>
  <c r="AB384" i="55"/>
  <c r="AA384" i="55"/>
  <c r="Z384" i="55"/>
  <c r="AB383" i="55"/>
  <c r="AA383" i="55"/>
  <c r="Z383" i="55"/>
  <c r="AB382" i="55"/>
  <c r="AA382" i="55"/>
  <c r="Z382" i="55"/>
  <c r="AB381" i="55"/>
  <c r="AA381" i="55"/>
  <c r="Z381" i="55"/>
  <c r="AB380" i="55"/>
  <c r="AA380" i="55"/>
  <c r="Z380" i="55"/>
  <c r="AB379" i="55"/>
  <c r="AA379" i="55"/>
  <c r="Z379" i="55"/>
  <c r="AB378" i="55"/>
  <c r="AA378" i="55"/>
  <c r="Z378" i="55"/>
  <c r="AB377" i="55"/>
  <c r="AA377" i="55"/>
  <c r="Z377" i="55"/>
  <c r="AB376" i="55"/>
  <c r="AA376" i="55"/>
  <c r="Z376" i="55"/>
  <c r="AB375" i="55"/>
  <c r="AA375" i="55"/>
  <c r="Z375" i="55"/>
  <c r="AB374" i="55"/>
  <c r="AA374" i="55"/>
  <c r="Z374" i="55"/>
  <c r="AB373" i="55"/>
  <c r="AA373" i="55"/>
  <c r="Z373" i="55"/>
  <c r="AB372" i="55"/>
  <c r="AA372" i="55"/>
  <c r="Z372" i="55"/>
  <c r="AB371" i="55"/>
  <c r="AA371" i="55"/>
  <c r="Z371" i="55"/>
  <c r="AB370" i="55"/>
  <c r="AA370" i="55"/>
  <c r="Z370" i="55"/>
  <c r="AB369" i="55"/>
  <c r="AA369" i="55"/>
  <c r="Z369" i="55"/>
  <c r="AB368" i="55"/>
  <c r="AA368" i="55"/>
  <c r="Z368" i="55"/>
  <c r="AB367" i="55"/>
  <c r="AA367" i="55"/>
  <c r="Z367" i="55"/>
  <c r="AB366" i="55"/>
  <c r="AA366" i="55"/>
  <c r="Z366" i="55"/>
  <c r="AB365" i="55"/>
  <c r="AA365" i="55"/>
  <c r="Z365" i="55"/>
  <c r="AB364" i="55"/>
  <c r="AA364" i="55"/>
  <c r="Z364" i="55"/>
  <c r="AB363" i="55"/>
  <c r="AA363" i="55"/>
  <c r="Z363" i="55"/>
  <c r="AB362" i="55"/>
  <c r="AA362" i="55"/>
  <c r="Z362" i="55"/>
  <c r="AB361" i="55"/>
  <c r="AA361" i="55"/>
  <c r="Z361" i="55"/>
  <c r="AB360" i="55"/>
  <c r="AA360" i="55"/>
  <c r="Z360" i="55"/>
  <c r="AB359" i="55"/>
  <c r="AA359" i="55"/>
  <c r="Z359" i="55"/>
  <c r="AB358" i="55"/>
  <c r="AA358" i="55"/>
  <c r="Z358" i="55"/>
  <c r="AB357" i="55"/>
  <c r="AA357" i="55"/>
  <c r="Z357" i="55"/>
  <c r="AB356" i="55"/>
  <c r="AA356" i="55"/>
  <c r="Z356" i="55"/>
  <c r="AB355" i="55"/>
  <c r="AA355" i="55"/>
  <c r="Z355" i="55"/>
  <c r="AB354" i="55"/>
  <c r="AA354" i="55"/>
  <c r="Z354" i="55"/>
  <c r="AB353" i="55"/>
  <c r="AA353" i="55"/>
  <c r="Z353" i="55"/>
  <c r="AB352" i="55"/>
  <c r="AA352" i="55"/>
  <c r="Z352" i="55"/>
  <c r="AB351" i="55"/>
  <c r="AA351" i="55"/>
  <c r="Z351" i="55"/>
  <c r="AB350" i="55"/>
  <c r="AA350" i="55"/>
  <c r="Z350" i="55"/>
  <c r="AB349" i="55"/>
  <c r="AA349" i="55"/>
  <c r="Z349" i="55"/>
  <c r="AB348" i="55"/>
  <c r="AA348" i="55"/>
  <c r="Z348" i="55"/>
  <c r="AB347" i="55"/>
  <c r="AA347" i="55"/>
  <c r="Z347" i="55"/>
  <c r="AB346" i="55"/>
  <c r="AA346" i="55"/>
  <c r="Z346" i="55"/>
  <c r="AB345" i="55"/>
  <c r="AA345" i="55"/>
  <c r="Z345" i="55"/>
  <c r="AB344" i="55"/>
  <c r="AA344" i="55"/>
  <c r="Z344" i="55"/>
  <c r="AB343" i="55"/>
  <c r="AA343" i="55"/>
  <c r="Z343" i="55"/>
  <c r="AB342" i="55"/>
  <c r="AA342" i="55"/>
  <c r="Z342" i="55"/>
  <c r="AB341" i="55"/>
  <c r="AA341" i="55"/>
  <c r="Z341" i="55"/>
  <c r="AB340" i="55"/>
  <c r="AA340" i="55"/>
  <c r="Z340" i="55"/>
  <c r="AB339" i="55"/>
  <c r="AA339" i="55"/>
  <c r="Z339" i="55"/>
  <c r="AB338" i="55"/>
  <c r="AA338" i="55"/>
  <c r="Z338" i="55"/>
  <c r="AB337" i="55"/>
  <c r="AA337" i="55"/>
  <c r="Z337" i="55"/>
  <c r="AB336" i="55"/>
  <c r="AA336" i="55"/>
  <c r="Z336" i="55"/>
  <c r="AB335" i="55"/>
  <c r="AA335" i="55"/>
  <c r="Z335" i="55"/>
  <c r="AB334" i="55"/>
  <c r="AA334" i="55"/>
  <c r="Z334" i="55"/>
  <c r="AB333" i="55"/>
  <c r="AA333" i="55"/>
  <c r="Z333" i="55"/>
  <c r="AB332" i="55"/>
  <c r="AA332" i="55"/>
  <c r="Z332" i="55"/>
  <c r="AB331" i="55"/>
  <c r="AA331" i="55"/>
  <c r="Z331" i="55"/>
  <c r="AB330" i="55"/>
  <c r="AA330" i="55"/>
  <c r="Z330" i="55"/>
  <c r="AB329" i="55"/>
  <c r="AA329" i="55"/>
  <c r="Z329" i="55"/>
  <c r="AB328" i="55"/>
  <c r="AA328" i="55"/>
  <c r="Z328" i="55"/>
  <c r="AB327" i="55"/>
  <c r="AA327" i="55"/>
  <c r="Z327" i="55"/>
  <c r="AB326" i="55"/>
  <c r="AA326" i="55"/>
  <c r="Z326" i="55"/>
  <c r="AB325" i="55"/>
  <c r="AA325" i="55"/>
  <c r="Z325" i="55"/>
  <c r="AB324" i="55"/>
  <c r="AA324" i="55"/>
  <c r="Z324" i="55"/>
  <c r="AB323" i="55"/>
  <c r="AA323" i="55"/>
  <c r="Z323" i="55"/>
  <c r="AB322" i="55"/>
  <c r="AA322" i="55"/>
  <c r="Z322" i="55"/>
  <c r="AB321" i="55"/>
  <c r="AA321" i="55"/>
  <c r="Z321" i="55"/>
  <c r="AB320" i="55"/>
  <c r="AA320" i="55"/>
  <c r="Z320" i="55"/>
  <c r="AB319" i="55"/>
  <c r="AA319" i="55"/>
  <c r="Z319" i="55"/>
  <c r="AB318" i="55"/>
  <c r="AA318" i="55"/>
  <c r="Z318" i="55"/>
  <c r="AB317" i="55"/>
  <c r="AA317" i="55"/>
  <c r="Z317" i="55"/>
  <c r="AB316" i="55"/>
  <c r="AA316" i="55"/>
  <c r="Z316" i="55"/>
  <c r="AB315" i="55"/>
  <c r="AA315" i="55"/>
  <c r="Z315" i="55"/>
  <c r="AB314" i="55"/>
  <c r="AA314" i="55"/>
  <c r="Z314" i="55"/>
  <c r="AB313" i="55"/>
  <c r="AA313" i="55"/>
  <c r="Z313" i="55"/>
  <c r="AB312" i="55"/>
  <c r="AA312" i="55"/>
  <c r="Z312" i="55"/>
  <c r="AB311" i="55"/>
  <c r="AA311" i="55"/>
  <c r="Z311" i="55"/>
  <c r="AB310" i="55"/>
  <c r="AA310" i="55"/>
  <c r="Z310" i="55"/>
  <c r="AB309" i="55"/>
  <c r="AA309" i="55"/>
  <c r="Z309" i="55"/>
  <c r="AB308" i="55"/>
  <c r="AA308" i="55"/>
  <c r="Z308" i="55"/>
  <c r="AB307" i="55"/>
  <c r="AA307" i="55"/>
  <c r="Z307" i="55"/>
  <c r="AB306" i="55"/>
  <c r="AA306" i="55"/>
  <c r="Z306" i="55"/>
  <c r="AB305" i="55"/>
  <c r="AA305" i="55"/>
  <c r="Z305" i="55"/>
  <c r="AB304" i="55"/>
  <c r="AA304" i="55"/>
  <c r="Z304" i="55"/>
  <c r="AB303" i="55"/>
  <c r="AA303" i="55"/>
  <c r="Z303" i="55"/>
  <c r="AB302" i="55"/>
  <c r="AA302" i="55"/>
  <c r="Z302" i="55"/>
  <c r="AB301" i="55"/>
  <c r="AA301" i="55"/>
  <c r="Z301" i="55"/>
  <c r="AB300" i="55"/>
  <c r="AA300" i="55"/>
  <c r="Z300" i="55"/>
  <c r="AB299" i="55"/>
  <c r="AA299" i="55"/>
  <c r="Z299" i="55"/>
  <c r="AB298" i="55"/>
  <c r="AA298" i="55"/>
  <c r="Z298" i="55"/>
  <c r="AB297" i="55"/>
  <c r="AA297" i="55"/>
  <c r="Z297" i="55"/>
  <c r="AB296" i="55"/>
  <c r="AA296" i="55"/>
  <c r="Z296" i="55"/>
  <c r="AB295" i="55"/>
  <c r="AA295" i="55"/>
  <c r="Z295" i="55"/>
  <c r="AB294" i="55"/>
  <c r="AA294" i="55"/>
  <c r="Z294" i="55"/>
  <c r="AB293" i="55"/>
  <c r="AA293" i="55"/>
  <c r="Z293" i="55"/>
  <c r="AB292" i="55"/>
  <c r="AA292" i="55"/>
  <c r="Z292" i="55"/>
  <c r="AB291" i="55"/>
  <c r="AA291" i="55"/>
  <c r="Z291" i="55"/>
  <c r="AB290" i="55"/>
  <c r="AA290" i="55"/>
  <c r="Z290" i="55"/>
  <c r="AB289" i="55"/>
  <c r="AA289" i="55"/>
  <c r="Z289" i="55"/>
  <c r="AB288" i="55"/>
  <c r="AA288" i="55"/>
  <c r="Z288" i="55"/>
  <c r="AB287" i="55"/>
  <c r="AA287" i="55"/>
  <c r="Z287" i="55"/>
  <c r="AB286" i="55"/>
  <c r="AA286" i="55"/>
  <c r="Z286" i="55"/>
  <c r="AB285" i="55"/>
  <c r="AA285" i="55"/>
  <c r="Z285" i="55"/>
  <c r="AB284" i="55"/>
  <c r="AA284" i="55"/>
  <c r="Z284" i="55"/>
  <c r="AB283" i="55"/>
  <c r="AA283" i="55"/>
  <c r="Z283" i="55"/>
  <c r="AB282" i="55"/>
  <c r="AA282" i="55"/>
  <c r="Z282" i="55"/>
  <c r="AB281" i="55"/>
  <c r="AA281" i="55"/>
  <c r="Z281" i="55"/>
  <c r="AB280" i="55"/>
  <c r="AA280" i="55"/>
  <c r="Z280" i="55"/>
  <c r="AB279" i="55"/>
  <c r="AA279" i="55"/>
  <c r="Z279" i="55"/>
  <c r="AB278" i="55"/>
  <c r="AA278" i="55"/>
  <c r="Z278" i="55"/>
  <c r="AB277" i="55"/>
  <c r="AA277" i="55"/>
  <c r="Z277" i="55"/>
  <c r="AB276" i="55"/>
  <c r="AA276" i="55"/>
  <c r="Z276" i="55"/>
  <c r="AB275" i="55"/>
  <c r="AA275" i="55"/>
  <c r="Z275" i="55"/>
  <c r="AB274" i="55"/>
  <c r="AA274" i="55"/>
  <c r="Z274" i="55"/>
  <c r="AB273" i="55"/>
  <c r="AA273" i="55"/>
  <c r="Z273" i="55"/>
  <c r="AB272" i="55"/>
  <c r="AA272" i="55"/>
  <c r="Z272" i="55"/>
  <c r="AB271" i="55"/>
  <c r="AA271" i="55"/>
  <c r="Z271" i="55"/>
  <c r="AB270" i="55"/>
  <c r="AA270" i="55"/>
  <c r="Z270" i="55"/>
  <c r="AB269" i="55"/>
  <c r="AA269" i="55"/>
  <c r="Z269" i="55"/>
  <c r="AB268" i="55"/>
  <c r="AA268" i="55"/>
  <c r="Z268" i="55"/>
  <c r="AB267" i="55"/>
  <c r="AA267" i="55"/>
  <c r="Z267" i="55"/>
  <c r="AB266" i="55"/>
  <c r="AA266" i="55"/>
  <c r="Z266" i="55"/>
  <c r="AB265" i="55"/>
  <c r="AA265" i="55"/>
  <c r="Z265" i="55"/>
  <c r="AB264" i="55"/>
  <c r="AA264" i="55"/>
  <c r="Z264" i="55"/>
  <c r="AB263" i="55"/>
  <c r="AA263" i="55"/>
  <c r="Z263" i="55"/>
  <c r="AB262" i="55"/>
  <c r="AA262" i="55"/>
  <c r="Z262" i="55"/>
  <c r="AB261" i="55"/>
  <c r="AA261" i="55"/>
  <c r="Z261" i="55"/>
  <c r="AB260" i="55"/>
  <c r="AA260" i="55"/>
  <c r="Z260" i="55"/>
  <c r="AB259" i="55"/>
  <c r="AA259" i="55"/>
  <c r="Z259" i="55"/>
  <c r="AB258" i="55"/>
  <c r="AA258" i="55"/>
  <c r="Z258" i="55"/>
  <c r="AB257" i="55"/>
  <c r="AA257" i="55"/>
  <c r="Z257" i="55"/>
  <c r="AB256" i="55"/>
  <c r="AA256" i="55"/>
  <c r="Z256" i="55"/>
  <c r="AB255" i="55"/>
  <c r="AA255" i="55"/>
  <c r="Z255" i="55"/>
  <c r="AB254" i="55"/>
  <c r="AA254" i="55"/>
  <c r="Z254" i="55"/>
  <c r="AB253" i="55"/>
  <c r="AA253" i="55"/>
  <c r="Z253" i="55"/>
  <c r="AB252" i="55"/>
  <c r="AA252" i="55"/>
  <c r="Z252" i="55"/>
  <c r="AB251" i="55"/>
  <c r="AA251" i="55"/>
  <c r="Z251" i="55"/>
  <c r="AB250" i="55"/>
  <c r="AA250" i="55"/>
  <c r="Z250" i="55"/>
  <c r="AB249" i="55"/>
  <c r="AA249" i="55"/>
  <c r="Z249" i="55"/>
  <c r="AB248" i="55"/>
  <c r="AA248" i="55"/>
  <c r="Z248" i="55"/>
  <c r="AB247" i="55"/>
  <c r="AA247" i="55"/>
  <c r="Z247" i="55"/>
  <c r="AB246" i="55"/>
  <c r="AA246" i="55"/>
  <c r="Z246" i="55"/>
  <c r="AB245" i="55"/>
  <c r="AA245" i="55"/>
  <c r="Z245" i="55"/>
  <c r="AB244" i="55"/>
  <c r="AA244" i="55"/>
  <c r="Z244" i="55"/>
  <c r="AB243" i="55"/>
  <c r="AA243" i="55"/>
  <c r="Z243" i="55"/>
  <c r="AB242" i="55"/>
  <c r="AA242" i="55"/>
  <c r="Z242" i="55"/>
  <c r="AB241" i="55"/>
  <c r="AA241" i="55"/>
  <c r="Z241" i="55"/>
  <c r="AB240" i="55"/>
  <c r="AA240" i="55"/>
  <c r="Z240" i="55"/>
  <c r="AB239" i="55"/>
  <c r="AA239" i="55"/>
  <c r="Z239" i="55"/>
  <c r="AB238" i="55"/>
  <c r="AA238" i="55"/>
  <c r="Z238" i="55"/>
  <c r="AB237" i="55"/>
  <c r="AA237" i="55"/>
  <c r="Z237" i="55"/>
  <c r="AB236" i="55"/>
  <c r="AA236" i="55"/>
  <c r="Z236" i="55"/>
  <c r="AB235" i="55"/>
  <c r="AA235" i="55"/>
  <c r="Z235" i="55"/>
  <c r="AB234" i="55"/>
  <c r="AA234" i="55"/>
  <c r="Z234" i="55"/>
  <c r="AB233" i="55"/>
  <c r="AA233" i="55"/>
  <c r="Z233" i="55"/>
  <c r="AB232" i="55"/>
  <c r="AA232" i="55"/>
  <c r="Z232" i="55"/>
  <c r="AB231" i="55"/>
  <c r="AA231" i="55"/>
  <c r="Z231" i="55"/>
  <c r="AB230" i="55"/>
  <c r="AA230" i="55"/>
  <c r="Z230" i="55"/>
  <c r="AB229" i="55"/>
  <c r="AA229" i="55"/>
  <c r="Z229" i="55"/>
  <c r="AB228" i="55"/>
  <c r="AA228" i="55"/>
  <c r="Z228" i="55"/>
  <c r="AB227" i="55"/>
  <c r="AA227" i="55"/>
  <c r="Z227" i="55"/>
  <c r="AB226" i="55"/>
  <c r="AA226" i="55"/>
  <c r="Z226" i="55"/>
  <c r="AB225" i="55"/>
  <c r="AA225" i="55"/>
  <c r="Z225" i="55"/>
  <c r="AB224" i="55"/>
  <c r="AA224" i="55"/>
  <c r="Z224" i="55"/>
  <c r="AB223" i="55"/>
  <c r="AA223" i="55"/>
  <c r="Z223" i="55"/>
  <c r="AB222" i="55"/>
  <c r="AA222" i="55"/>
  <c r="Z222" i="55"/>
  <c r="AB221" i="55"/>
  <c r="AA221" i="55"/>
  <c r="Z221" i="55"/>
  <c r="AB220" i="55"/>
  <c r="AA220" i="55"/>
  <c r="Z220" i="55"/>
  <c r="AB219" i="55"/>
  <c r="AA219" i="55"/>
  <c r="Z219" i="55"/>
  <c r="AB218" i="55"/>
  <c r="AA218" i="55"/>
  <c r="Z218" i="55"/>
  <c r="AB217" i="55"/>
  <c r="AA217" i="55"/>
  <c r="Z217" i="55"/>
  <c r="AB216" i="55"/>
  <c r="AA216" i="55"/>
  <c r="Z216" i="55"/>
  <c r="AB215" i="55"/>
  <c r="AA215" i="55"/>
  <c r="Z215" i="55"/>
  <c r="AB214" i="55"/>
  <c r="AA214" i="55"/>
  <c r="Z214" i="55"/>
  <c r="AB213" i="55"/>
  <c r="AA213" i="55"/>
  <c r="Z213" i="55"/>
  <c r="AB212" i="55"/>
  <c r="AA212" i="55"/>
  <c r="Z212" i="55"/>
  <c r="AB211" i="55"/>
  <c r="AA211" i="55"/>
  <c r="Z211" i="55"/>
  <c r="AB210" i="55"/>
  <c r="AA210" i="55"/>
  <c r="Z210" i="55"/>
  <c r="AB209" i="55"/>
  <c r="AA209" i="55"/>
  <c r="Z209" i="55"/>
  <c r="AB208" i="55"/>
  <c r="AA208" i="55"/>
  <c r="Z208" i="55"/>
  <c r="AB207" i="55"/>
  <c r="AA207" i="55"/>
  <c r="Z207" i="55"/>
  <c r="AB206" i="55"/>
  <c r="AA206" i="55"/>
  <c r="Z206" i="55"/>
  <c r="AB205" i="55"/>
  <c r="AA205" i="55"/>
  <c r="Z205" i="55"/>
  <c r="AB204" i="55"/>
  <c r="AA204" i="55"/>
  <c r="Z204" i="55"/>
  <c r="AB203" i="55"/>
  <c r="AA203" i="55"/>
  <c r="Z203" i="55"/>
  <c r="AB202" i="55"/>
  <c r="AA202" i="55"/>
  <c r="Z202" i="55"/>
  <c r="AB201" i="55"/>
  <c r="AA201" i="55"/>
  <c r="Z201" i="55"/>
  <c r="AB200" i="55"/>
  <c r="AA200" i="55"/>
  <c r="Z200" i="55"/>
  <c r="AB199" i="55"/>
  <c r="AA199" i="55"/>
  <c r="Z199" i="55"/>
  <c r="AB198" i="55"/>
  <c r="AA198" i="55"/>
  <c r="Z198" i="55"/>
  <c r="AB197" i="55"/>
  <c r="AA197" i="55"/>
  <c r="Z197" i="55"/>
  <c r="AB196" i="55"/>
  <c r="AA196" i="55"/>
  <c r="Z196" i="55"/>
  <c r="AB195" i="55"/>
  <c r="AA195" i="55"/>
  <c r="Z195" i="55"/>
  <c r="AB194" i="55"/>
  <c r="AA194" i="55"/>
  <c r="Z194" i="55"/>
  <c r="AB193" i="55"/>
  <c r="AA193" i="55"/>
  <c r="Z193" i="55"/>
  <c r="AB192" i="55"/>
  <c r="AA192" i="55"/>
  <c r="Z192" i="55"/>
  <c r="AB191" i="55"/>
  <c r="AA191" i="55"/>
  <c r="Z191" i="55"/>
  <c r="AB190" i="55"/>
  <c r="AA190" i="55"/>
  <c r="Z190" i="55"/>
  <c r="AB189" i="55"/>
  <c r="AA189" i="55"/>
  <c r="Z189" i="55"/>
  <c r="AB188" i="55"/>
  <c r="AA188" i="55"/>
  <c r="Z188" i="55"/>
  <c r="AB187" i="55"/>
  <c r="AA187" i="55"/>
  <c r="Z187" i="55"/>
  <c r="AB186" i="55"/>
  <c r="AA186" i="55"/>
  <c r="Z186" i="55"/>
  <c r="AB185" i="55"/>
  <c r="AA185" i="55"/>
  <c r="Z185" i="55"/>
  <c r="AB184" i="55"/>
  <c r="AA184" i="55"/>
  <c r="Z184" i="55"/>
  <c r="AB183" i="55"/>
  <c r="AA183" i="55"/>
  <c r="Z183" i="55"/>
  <c r="AB182" i="55"/>
  <c r="AA182" i="55"/>
  <c r="Z182" i="55"/>
  <c r="AB181" i="55"/>
  <c r="AA181" i="55"/>
  <c r="Z181" i="55"/>
  <c r="AB180" i="55"/>
  <c r="AA180" i="55"/>
  <c r="Z180" i="55"/>
  <c r="AB179" i="55"/>
  <c r="AA179" i="55"/>
  <c r="Z179" i="55"/>
  <c r="AB178" i="55"/>
  <c r="AA178" i="55"/>
  <c r="Z178" i="55"/>
  <c r="AB177" i="55"/>
  <c r="AA177" i="55"/>
  <c r="Z177" i="55"/>
  <c r="AB176" i="55"/>
  <c r="AA176" i="55"/>
  <c r="Z176" i="55"/>
  <c r="AB175" i="55"/>
  <c r="AA175" i="55"/>
  <c r="Z175" i="55"/>
  <c r="AB174" i="55"/>
  <c r="AA174" i="55"/>
  <c r="Z174" i="55"/>
  <c r="AB173" i="55"/>
  <c r="AA173" i="55"/>
  <c r="Z173" i="55"/>
  <c r="AB172" i="55"/>
  <c r="AA172" i="55"/>
  <c r="Z172" i="55"/>
  <c r="AB171" i="55"/>
  <c r="AA171" i="55"/>
  <c r="Z171" i="55"/>
  <c r="AB170" i="55"/>
  <c r="AA170" i="55"/>
  <c r="Z170" i="55"/>
  <c r="AB169" i="55"/>
  <c r="AA169" i="55"/>
  <c r="Z169" i="55"/>
  <c r="AB168" i="55"/>
  <c r="AA168" i="55"/>
  <c r="Z168" i="55"/>
  <c r="AB167" i="55"/>
  <c r="AA167" i="55"/>
  <c r="Z167" i="55"/>
  <c r="AB166" i="55"/>
  <c r="AA166" i="55"/>
  <c r="Z166" i="55"/>
  <c r="AB165" i="55"/>
  <c r="AA165" i="55"/>
  <c r="Z165" i="55"/>
  <c r="AB164" i="55"/>
  <c r="AA164" i="55"/>
  <c r="Z164" i="55"/>
  <c r="AB163" i="55"/>
  <c r="AA163" i="55"/>
  <c r="Z163" i="55"/>
  <c r="AB162" i="55"/>
  <c r="AA162" i="55"/>
  <c r="Z162" i="55"/>
  <c r="AB161" i="55"/>
  <c r="AA161" i="55"/>
  <c r="Z161" i="55"/>
  <c r="AB160" i="55"/>
  <c r="AA160" i="55"/>
  <c r="Z160" i="55"/>
  <c r="AB159" i="55"/>
  <c r="AA159" i="55"/>
  <c r="Z159" i="55"/>
  <c r="AB158" i="55"/>
  <c r="AA158" i="55"/>
  <c r="Z158" i="55"/>
  <c r="AB157" i="55"/>
  <c r="AA157" i="55"/>
  <c r="Z157" i="55"/>
  <c r="AB156" i="55"/>
  <c r="AA156" i="55"/>
  <c r="Z156" i="55"/>
  <c r="AB155" i="55"/>
  <c r="AA155" i="55"/>
  <c r="Z155" i="55"/>
  <c r="AB154" i="55"/>
  <c r="AA154" i="55"/>
  <c r="Z154" i="55"/>
  <c r="AB153" i="55"/>
  <c r="AA153" i="55"/>
  <c r="Z153" i="55"/>
  <c r="AB152" i="55"/>
  <c r="AA152" i="55"/>
  <c r="Z152" i="55"/>
  <c r="AB151" i="55"/>
  <c r="AA151" i="55"/>
  <c r="Z151" i="55"/>
  <c r="AB150" i="55"/>
  <c r="AA150" i="55"/>
  <c r="Z150" i="55"/>
  <c r="AB149" i="55"/>
  <c r="AA149" i="55"/>
  <c r="Z149" i="55"/>
  <c r="AB148" i="55"/>
  <c r="AA148" i="55"/>
  <c r="Z148" i="55"/>
  <c r="AB147" i="55"/>
  <c r="AA147" i="55"/>
  <c r="Z147" i="55"/>
  <c r="AB146" i="55"/>
  <c r="AA146" i="55"/>
  <c r="Z146" i="55"/>
  <c r="AB145" i="55"/>
  <c r="AA145" i="55"/>
  <c r="Z145" i="55"/>
  <c r="AB144" i="55"/>
  <c r="AA144" i="55"/>
  <c r="Z144" i="55"/>
  <c r="AB143" i="55"/>
  <c r="AA143" i="55"/>
  <c r="Z143" i="55"/>
  <c r="AB142" i="55"/>
  <c r="AA142" i="55"/>
  <c r="Z142" i="55"/>
  <c r="AB141" i="55"/>
  <c r="AA141" i="55"/>
  <c r="Z141" i="55"/>
  <c r="AB140" i="55"/>
  <c r="AA140" i="55"/>
  <c r="Z140" i="55"/>
  <c r="AB139" i="55"/>
  <c r="AA139" i="55"/>
  <c r="Z139" i="55"/>
  <c r="AB138" i="55"/>
  <c r="AA138" i="55"/>
  <c r="Z138" i="55"/>
  <c r="AB137" i="55"/>
  <c r="AA137" i="55"/>
  <c r="Z137" i="55"/>
  <c r="AB136" i="55"/>
  <c r="AA136" i="55"/>
  <c r="Z136" i="55"/>
  <c r="AB135" i="55"/>
  <c r="AA135" i="55"/>
  <c r="Z135" i="55"/>
  <c r="AB134" i="55"/>
  <c r="AA134" i="55"/>
  <c r="Z134" i="55"/>
  <c r="AB133" i="55"/>
  <c r="AA133" i="55"/>
  <c r="Z133" i="55"/>
  <c r="AB132" i="55"/>
  <c r="AA132" i="55"/>
  <c r="Z132" i="55"/>
  <c r="AB131" i="55"/>
  <c r="AA131" i="55"/>
  <c r="Z131" i="55"/>
  <c r="AB130" i="55"/>
  <c r="AA130" i="55"/>
  <c r="Z130" i="55"/>
  <c r="AB129" i="55"/>
  <c r="AA129" i="55"/>
  <c r="Z129" i="55"/>
  <c r="AB128" i="55"/>
  <c r="AA128" i="55"/>
  <c r="Z128" i="55"/>
  <c r="AB127" i="55"/>
  <c r="AA127" i="55"/>
  <c r="Z127" i="55"/>
  <c r="AB126" i="55"/>
  <c r="AA126" i="55"/>
  <c r="Z126" i="55"/>
  <c r="AB125" i="55"/>
  <c r="AA125" i="55"/>
  <c r="Z125" i="55"/>
  <c r="AB124" i="55"/>
  <c r="AA124" i="55"/>
  <c r="Z124" i="55"/>
  <c r="AB123" i="55"/>
  <c r="AA123" i="55"/>
  <c r="Z123" i="55"/>
  <c r="AB122" i="55"/>
  <c r="AA122" i="55"/>
  <c r="Z122" i="55"/>
  <c r="AB121" i="55"/>
  <c r="AA121" i="55"/>
  <c r="Z121" i="55"/>
  <c r="AB120" i="55"/>
  <c r="AA120" i="55"/>
  <c r="Z120" i="55"/>
  <c r="AB119" i="55"/>
  <c r="AA119" i="55"/>
  <c r="Z119" i="55"/>
  <c r="AB118" i="55"/>
  <c r="AA118" i="55"/>
  <c r="Z118" i="55"/>
  <c r="AB117" i="55"/>
  <c r="AA117" i="55"/>
  <c r="Z117" i="55"/>
  <c r="AB116" i="55"/>
  <c r="AA116" i="55"/>
  <c r="Z116" i="55"/>
  <c r="AB115" i="55"/>
  <c r="AA115" i="55"/>
  <c r="Z115" i="55"/>
  <c r="AB114" i="55"/>
  <c r="AA114" i="55"/>
  <c r="Z114" i="55"/>
  <c r="AB113" i="55"/>
  <c r="AA113" i="55"/>
  <c r="Z113" i="55"/>
  <c r="AB112" i="55"/>
  <c r="AA112" i="55"/>
  <c r="Z112" i="55"/>
  <c r="AB111" i="55"/>
  <c r="AA111" i="55"/>
  <c r="Z111" i="55"/>
  <c r="AB110" i="55"/>
  <c r="AA110" i="55"/>
  <c r="Z110" i="55"/>
  <c r="AB109" i="55"/>
  <c r="AA109" i="55"/>
  <c r="Z109" i="55"/>
  <c r="AB108" i="55"/>
  <c r="AA108" i="55"/>
  <c r="Z108" i="55"/>
  <c r="AB107" i="55"/>
  <c r="AA107" i="55"/>
  <c r="Z107" i="55"/>
  <c r="AB106" i="55"/>
  <c r="AA106" i="55"/>
  <c r="Z106" i="55"/>
  <c r="AB105" i="55"/>
  <c r="AA105" i="55"/>
  <c r="Z105" i="55"/>
  <c r="AB104" i="55"/>
  <c r="AA104" i="55"/>
  <c r="Z104" i="55"/>
  <c r="AB103" i="55"/>
  <c r="AA103" i="55"/>
  <c r="Z103" i="55"/>
  <c r="AB102" i="55"/>
  <c r="AA102" i="55"/>
  <c r="Z102" i="55"/>
  <c r="AB101" i="55"/>
  <c r="AA101" i="55"/>
  <c r="Z101" i="55"/>
  <c r="AB100" i="55"/>
  <c r="AA100" i="55"/>
  <c r="Z100" i="55"/>
  <c r="AB99" i="55"/>
  <c r="AA99" i="55"/>
  <c r="Z99" i="55"/>
  <c r="AB98" i="55"/>
  <c r="AA98" i="55"/>
  <c r="Z98" i="55"/>
  <c r="AB97" i="55"/>
  <c r="AA97" i="55"/>
  <c r="Z97" i="55"/>
  <c r="AB96" i="55"/>
  <c r="AA96" i="55"/>
  <c r="Z96" i="55"/>
  <c r="AB95" i="55"/>
  <c r="AA95" i="55"/>
  <c r="Z95" i="55"/>
  <c r="AB94" i="55"/>
  <c r="AA94" i="55"/>
  <c r="Z94" i="55"/>
  <c r="AB93" i="55"/>
  <c r="AA93" i="55"/>
  <c r="Z93" i="55"/>
  <c r="AB92" i="55"/>
  <c r="AA92" i="55"/>
  <c r="Z92" i="55"/>
  <c r="AB91" i="55"/>
  <c r="AA91" i="55"/>
  <c r="Z91" i="55"/>
  <c r="AB90" i="55"/>
  <c r="AA90" i="55"/>
  <c r="Z90" i="55"/>
  <c r="AB89" i="55"/>
  <c r="AA89" i="55"/>
  <c r="Z89" i="55"/>
  <c r="AB88" i="55"/>
  <c r="AA88" i="55"/>
  <c r="Z88" i="55"/>
  <c r="AB87" i="55"/>
  <c r="AA87" i="55"/>
  <c r="Z87" i="55"/>
  <c r="AB86" i="55"/>
  <c r="AA86" i="55"/>
  <c r="Z86" i="55"/>
  <c r="AB85" i="55"/>
  <c r="AA85" i="55"/>
  <c r="Z85" i="55"/>
  <c r="AB84" i="55"/>
  <c r="AA84" i="55"/>
  <c r="Z84" i="55"/>
  <c r="AB83" i="55"/>
  <c r="AA83" i="55"/>
  <c r="Z83" i="55"/>
  <c r="AB82" i="55"/>
  <c r="AA82" i="55"/>
  <c r="Z82" i="55"/>
  <c r="AB81" i="55"/>
  <c r="AA81" i="55"/>
  <c r="Z81" i="55"/>
  <c r="AB80" i="55"/>
  <c r="AA80" i="55"/>
  <c r="Z80" i="55"/>
  <c r="AB79" i="55"/>
  <c r="AA79" i="55"/>
  <c r="Z79" i="55"/>
  <c r="AB78" i="55"/>
  <c r="AA78" i="55"/>
  <c r="Z78" i="55"/>
  <c r="AB77" i="55"/>
  <c r="AA77" i="55"/>
  <c r="Z77" i="55"/>
  <c r="AB76" i="55"/>
  <c r="AA76" i="55"/>
  <c r="Z76" i="55"/>
  <c r="AB75" i="55"/>
  <c r="AA75" i="55"/>
  <c r="Z75" i="55"/>
  <c r="AB74" i="55"/>
  <c r="AA74" i="55"/>
  <c r="Z74" i="55"/>
  <c r="AB73" i="55"/>
  <c r="AA73" i="55"/>
  <c r="Z73" i="55"/>
  <c r="AB72" i="55"/>
  <c r="AA72" i="55"/>
  <c r="Z72" i="55"/>
  <c r="AB71" i="55"/>
  <c r="AA71" i="55"/>
  <c r="Z71" i="55"/>
  <c r="AB70" i="55"/>
  <c r="AA70" i="55"/>
  <c r="Z70" i="55"/>
  <c r="AB69" i="55"/>
  <c r="AA69" i="55"/>
  <c r="Z69" i="55"/>
  <c r="AB68" i="55"/>
  <c r="AA68" i="55"/>
  <c r="Z68" i="55"/>
  <c r="AB67" i="55"/>
  <c r="AA67" i="55"/>
  <c r="Z67" i="55"/>
  <c r="AB66" i="55"/>
  <c r="AA66" i="55"/>
  <c r="Z66" i="55"/>
  <c r="AB65" i="55"/>
  <c r="AA65" i="55"/>
  <c r="Z65" i="55"/>
  <c r="AB64" i="55"/>
  <c r="AA64" i="55"/>
  <c r="Z64" i="55"/>
  <c r="AB63" i="55"/>
  <c r="AA63" i="55"/>
  <c r="Z63" i="55"/>
  <c r="AB62" i="55"/>
  <c r="AA62" i="55"/>
  <c r="Z62" i="55"/>
  <c r="AB61" i="55"/>
  <c r="AA61" i="55"/>
  <c r="Z61" i="55"/>
  <c r="AB60" i="55"/>
  <c r="AA60" i="55"/>
  <c r="Z60" i="55"/>
  <c r="AB59" i="55"/>
  <c r="AA59" i="55"/>
  <c r="Z59" i="55"/>
  <c r="AB58" i="55"/>
  <c r="AA58" i="55"/>
  <c r="Z58" i="55"/>
  <c r="AB57" i="55"/>
  <c r="AA57" i="55"/>
  <c r="Z57" i="55"/>
  <c r="AB56" i="55"/>
  <c r="AA56" i="55"/>
  <c r="Z56" i="55"/>
  <c r="AB55" i="55"/>
  <c r="AA55" i="55"/>
  <c r="Z55" i="55"/>
  <c r="AB54" i="55"/>
  <c r="AA54" i="55"/>
  <c r="Z54" i="55"/>
  <c r="AB53" i="55"/>
  <c r="AA53" i="55"/>
  <c r="Z53" i="55"/>
  <c r="AB52" i="55"/>
  <c r="AA52" i="55"/>
  <c r="Z52" i="55"/>
  <c r="AB51" i="55"/>
  <c r="AA51" i="55"/>
  <c r="Z51" i="55"/>
  <c r="AB50" i="55"/>
  <c r="AA50" i="55"/>
  <c r="Z50" i="55"/>
  <c r="AB49" i="55"/>
  <c r="AA49" i="55"/>
  <c r="Z49" i="55"/>
  <c r="AB48" i="55"/>
  <c r="AA48" i="55"/>
  <c r="Z48" i="55"/>
  <c r="AB47" i="55"/>
  <c r="AA47" i="55"/>
  <c r="Z47" i="55"/>
  <c r="AB46" i="55"/>
  <c r="AA46" i="55"/>
  <c r="Z46" i="55"/>
  <c r="AB45" i="55"/>
  <c r="AA45" i="55"/>
  <c r="Z45" i="55"/>
  <c r="AB44" i="55"/>
  <c r="AA44" i="55"/>
  <c r="Z44" i="55"/>
  <c r="AB43" i="55"/>
  <c r="AA43" i="55"/>
  <c r="Z43" i="55"/>
  <c r="AB42" i="55"/>
  <c r="AA42" i="55"/>
  <c r="Z42" i="55"/>
  <c r="AB41" i="55"/>
  <c r="AA41" i="55"/>
  <c r="Z41" i="55"/>
  <c r="AB40" i="55"/>
  <c r="AA40" i="55"/>
  <c r="Z40" i="55"/>
  <c r="AB39" i="55"/>
  <c r="AA39" i="55"/>
  <c r="Z39" i="55"/>
  <c r="AB38" i="55"/>
  <c r="AA38" i="55"/>
  <c r="Z38" i="55"/>
  <c r="AB37" i="55"/>
  <c r="AA37" i="55"/>
  <c r="Z37" i="55"/>
  <c r="AB36" i="55"/>
  <c r="AA36" i="55"/>
  <c r="Z36" i="55"/>
  <c r="AB35" i="55"/>
  <c r="AA35" i="55"/>
  <c r="Z35" i="55"/>
  <c r="AB34" i="55"/>
  <c r="AA34" i="55"/>
  <c r="Z34" i="55"/>
  <c r="AB33" i="55"/>
  <c r="AA33" i="55"/>
  <c r="Z33" i="55"/>
  <c r="AB32" i="55"/>
  <c r="AA32" i="55"/>
  <c r="Z32" i="55"/>
  <c r="AB31" i="55"/>
  <c r="AA31" i="55"/>
  <c r="Z31" i="55"/>
  <c r="AB30" i="55"/>
  <c r="AA30" i="55"/>
  <c r="Z30" i="55"/>
  <c r="AB29" i="55"/>
  <c r="AA29" i="55"/>
  <c r="Z29" i="55"/>
  <c r="AB28" i="55"/>
  <c r="AA28" i="55"/>
  <c r="Z28" i="55"/>
  <c r="AB27" i="55"/>
  <c r="AA27" i="55"/>
  <c r="Z27" i="55"/>
  <c r="AB26" i="55"/>
  <c r="AA26" i="55"/>
  <c r="Z26" i="55"/>
  <c r="AB25" i="55"/>
  <c r="AA25" i="55"/>
  <c r="Z25" i="55"/>
  <c r="AB24" i="55"/>
  <c r="AA24" i="55"/>
  <c r="Z24" i="55"/>
  <c r="AB23" i="55"/>
  <c r="AA23" i="55"/>
  <c r="Z23" i="55"/>
  <c r="AB22" i="55"/>
  <c r="AA22" i="55"/>
  <c r="Z22" i="55"/>
  <c r="AB21" i="55"/>
  <c r="AA21" i="55"/>
  <c r="Z21" i="55"/>
  <c r="AB20" i="55"/>
  <c r="AA20" i="55"/>
  <c r="Z20" i="55"/>
  <c r="AB19" i="55"/>
  <c r="AA19" i="55"/>
  <c r="Z19" i="55"/>
  <c r="AB18" i="55"/>
  <c r="AA18" i="55"/>
  <c r="Z18" i="55"/>
  <c r="AB17" i="55"/>
  <c r="AA17" i="55"/>
  <c r="Z17" i="55"/>
  <c r="AB16" i="55"/>
  <c r="AA16" i="55"/>
  <c r="Z16" i="55"/>
  <c r="AB15" i="55"/>
  <c r="AA15" i="55"/>
  <c r="Z15" i="55"/>
  <c r="AB14" i="55"/>
  <c r="AA14" i="55"/>
  <c r="Z14" i="55"/>
  <c r="AB13" i="55"/>
  <c r="AA13" i="55"/>
  <c r="Z13" i="55"/>
  <c r="AB12" i="55"/>
  <c r="AA12" i="55"/>
  <c r="Z12" i="55"/>
  <c r="AB11" i="55"/>
  <c r="AA11" i="55"/>
  <c r="Z11" i="55"/>
  <c r="AB10" i="55"/>
  <c r="AA10" i="55"/>
  <c r="Z10" i="55"/>
  <c r="AB9" i="55"/>
  <c r="AA9" i="55"/>
  <c r="Z9" i="55"/>
  <c r="AB8" i="55"/>
  <c r="AA8" i="55"/>
  <c r="Z8" i="55"/>
  <c r="AB7" i="55"/>
  <c r="AA7" i="55"/>
  <c r="Z7" i="55"/>
  <c r="Q21" i="52"/>
  <c r="R21" i="52"/>
  <c r="P21" i="52"/>
  <c r="AB1254" i="50"/>
  <c r="AA1254" i="50"/>
  <c r="Z1254" i="50"/>
  <c r="AB1253" i="50"/>
  <c r="AA1253" i="50"/>
  <c r="Z1253" i="50"/>
  <c r="AB1252" i="50"/>
  <c r="AA1252" i="50"/>
  <c r="Z1252" i="50"/>
  <c r="AB1251" i="50"/>
  <c r="AA1251" i="50"/>
  <c r="Z1251" i="50"/>
  <c r="AB1250" i="50"/>
  <c r="AA1250" i="50"/>
  <c r="Z1250" i="50"/>
  <c r="AB1249" i="50"/>
  <c r="AA1249" i="50"/>
  <c r="Z1249" i="50"/>
  <c r="AB1248" i="50"/>
  <c r="AA1248" i="50"/>
  <c r="Z1248" i="50"/>
  <c r="AB1247" i="50"/>
  <c r="AA1247" i="50"/>
  <c r="Z1247" i="50"/>
  <c r="AB1246" i="50"/>
  <c r="AA1246" i="50"/>
  <c r="Z1246" i="50"/>
  <c r="AB1245" i="50"/>
  <c r="AA1245" i="50"/>
  <c r="Z1245" i="50"/>
  <c r="AB1244" i="50"/>
  <c r="AA1244" i="50"/>
  <c r="Z1244" i="50"/>
  <c r="AB1243" i="50"/>
  <c r="AA1243" i="50"/>
  <c r="Z1243" i="50"/>
  <c r="AB1242" i="50"/>
  <c r="AA1242" i="50"/>
  <c r="Z1242" i="50"/>
  <c r="AB1241" i="50"/>
  <c r="AA1241" i="50"/>
  <c r="Z1241" i="50"/>
  <c r="AB1240" i="50"/>
  <c r="AA1240" i="50"/>
  <c r="Z1240" i="50"/>
  <c r="AB1239" i="50"/>
  <c r="AA1239" i="50"/>
  <c r="Z1239" i="50"/>
  <c r="AB1238" i="50"/>
  <c r="AA1238" i="50"/>
  <c r="Z1238" i="50"/>
  <c r="AB1237" i="50"/>
  <c r="AA1237" i="50"/>
  <c r="Z1237" i="50"/>
  <c r="AB1236" i="50"/>
  <c r="AA1236" i="50"/>
  <c r="Z1236" i="50"/>
  <c r="AB1235" i="50"/>
  <c r="AA1235" i="50"/>
  <c r="Z1235" i="50"/>
  <c r="AB1234" i="50"/>
  <c r="AA1234" i="50"/>
  <c r="Z1234" i="50"/>
  <c r="AB1233" i="50"/>
  <c r="AA1233" i="50"/>
  <c r="Z1233" i="50"/>
  <c r="AB1232" i="50"/>
  <c r="AA1232" i="50"/>
  <c r="Z1232" i="50"/>
  <c r="AB1231" i="50"/>
  <c r="AA1231" i="50"/>
  <c r="Z1231" i="50"/>
  <c r="AB1230" i="50"/>
  <c r="AA1230" i="50"/>
  <c r="Z1230" i="50"/>
  <c r="AB1229" i="50"/>
  <c r="AA1229" i="50"/>
  <c r="Z1229" i="50"/>
  <c r="AB1228" i="50"/>
  <c r="AA1228" i="50"/>
  <c r="Z1228" i="50"/>
  <c r="AB1227" i="50"/>
  <c r="AA1227" i="50"/>
  <c r="Z1227" i="50"/>
  <c r="AB1226" i="50"/>
  <c r="AA1226" i="50"/>
  <c r="Z1226" i="50"/>
  <c r="AB1225" i="50"/>
  <c r="AA1225" i="50"/>
  <c r="Z1225" i="50"/>
  <c r="AB1224" i="50"/>
  <c r="AA1224" i="50"/>
  <c r="Z1224" i="50"/>
  <c r="AB1223" i="50"/>
  <c r="AA1223" i="50"/>
  <c r="Z1223" i="50"/>
  <c r="AB1222" i="50"/>
  <c r="AA1222" i="50"/>
  <c r="Z1222" i="50"/>
  <c r="AB1221" i="50"/>
  <c r="AA1221" i="50"/>
  <c r="Z1221" i="50"/>
  <c r="AB1220" i="50"/>
  <c r="AA1220" i="50"/>
  <c r="Z1220" i="50"/>
  <c r="AB1219" i="50"/>
  <c r="AA1219" i="50"/>
  <c r="Z1219" i="50"/>
  <c r="AB1218" i="50"/>
  <c r="AA1218" i="50"/>
  <c r="Z1218" i="50"/>
  <c r="AB1217" i="50"/>
  <c r="AA1217" i="50"/>
  <c r="Z1217" i="50"/>
  <c r="AB1216" i="50"/>
  <c r="AA1216" i="50"/>
  <c r="Z1216" i="50"/>
  <c r="AB1215" i="50"/>
  <c r="AA1215" i="50"/>
  <c r="Z1215" i="50"/>
  <c r="AB1214" i="50"/>
  <c r="AA1214" i="50"/>
  <c r="Z1214" i="50"/>
  <c r="AB1213" i="50"/>
  <c r="AA1213" i="50"/>
  <c r="Z1213" i="50"/>
  <c r="AB1212" i="50"/>
  <c r="AA1212" i="50"/>
  <c r="Z1212" i="50"/>
  <c r="AB1211" i="50"/>
  <c r="AA1211" i="50"/>
  <c r="Z1211" i="50"/>
  <c r="AB1210" i="50"/>
  <c r="AA1210" i="50"/>
  <c r="Z1210" i="50"/>
  <c r="AB1209" i="50"/>
  <c r="AA1209" i="50"/>
  <c r="Z1209" i="50"/>
  <c r="AB1208" i="50"/>
  <c r="AA1208" i="50"/>
  <c r="Z1208" i="50"/>
  <c r="AB1207" i="50"/>
  <c r="AA1207" i="50"/>
  <c r="Z1207" i="50"/>
  <c r="AB1206" i="50"/>
  <c r="AA1206" i="50"/>
  <c r="Z1206" i="50"/>
  <c r="AB1205" i="50"/>
  <c r="AA1205" i="50"/>
  <c r="Z1205" i="50"/>
  <c r="AB1204" i="50"/>
  <c r="AA1204" i="50"/>
  <c r="Z1204" i="50"/>
  <c r="AB1203" i="50"/>
  <c r="AA1203" i="50"/>
  <c r="Z1203" i="50"/>
  <c r="AB1202" i="50"/>
  <c r="AA1202" i="50"/>
  <c r="Z1202" i="50"/>
  <c r="AB1201" i="50"/>
  <c r="AA1201" i="50"/>
  <c r="Z1201" i="50"/>
  <c r="AB1200" i="50"/>
  <c r="AA1200" i="50"/>
  <c r="Z1200" i="50"/>
  <c r="AB1199" i="50"/>
  <c r="AA1199" i="50"/>
  <c r="Z1199" i="50"/>
  <c r="AB1198" i="50"/>
  <c r="AA1198" i="50"/>
  <c r="Z1198" i="50"/>
  <c r="AB1197" i="50"/>
  <c r="AA1197" i="50"/>
  <c r="Z1197" i="50"/>
  <c r="AB1196" i="50"/>
  <c r="AA1196" i="50"/>
  <c r="Z1196" i="50"/>
  <c r="AB1195" i="50"/>
  <c r="AA1195" i="50"/>
  <c r="Z1195" i="50"/>
  <c r="AB1194" i="50"/>
  <c r="AA1194" i="50"/>
  <c r="Z1194" i="50"/>
  <c r="AB1193" i="50"/>
  <c r="AA1193" i="50"/>
  <c r="Z1193" i="50"/>
  <c r="AB1192" i="50"/>
  <c r="AA1192" i="50"/>
  <c r="Z1192" i="50"/>
  <c r="AB1191" i="50"/>
  <c r="AA1191" i="50"/>
  <c r="Z1191" i="50"/>
  <c r="AB1190" i="50"/>
  <c r="AA1190" i="50"/>
  <c r="Z1190" i="50"/>
  <c r="AB1189" i="50"/>
  <c r="AA1189" i="50"/>
  <c r="Z1189" i="50"/>
  <c r="AB1188" i="50"/>
  <c r="AA1188" i="50"/>
  <c r="Z1188" i="50"/>
  <c r="AB1187" i="50"/>
  <c r="AA1187" i="50"/>
  <c r="Z1187" i="50"/>
  <c r="AB1186" i="50"/>
  <c r="AA1186" i="50"/>
  <c r="Z1186" i="50"/>
  <c r="AB1185" i="50"/>
  <c r="AA1185" i="50"/>
  <c r="Z1185" i="50"/>
  <c r="AB1184" i="50"/>
  <c r="AA1184" i="50"/>
  <c r="Z1184" i="50"/>
  <c r="AB1183" i="50"/>
  <c r="AA1183" i="50"/>
  <c r="Z1183" i="50"/>
  <c r="AB1182" i="50"/>
  <c r="AA1182" i="50"/>
  <c r="Z1182" i="50"/>
  <c r="AB1181" i="50"/>
  <c r="AA1181" i="50"/>
  <c r="Z1181" i="50"/>
  <c r="AB1180" i="50"/>
  <c r="AA1180" i="50"/>
  <c r="Z1180" i="50"/>
  <c r="AB1179" i="50"/>
  <c r="AA1179" i="50"/>
  <c r="Z1179" i="50"/>
  <c r="AB1178" i="50"/>
  <c r="AA1178" i="50"/>
  <c r="Z1178" i="50"/>
  <c r="AB1177" i="50"/>
  <c r="AA1177" i="50"/>
  <c r="Z1177" i="50"/>
  <c r="AB1176" i="50"/>
  <c r="AA1176" i="50"/>
  <c r="Z1176" i="50"/>
  <c r="AB1175" i="50"/>
  <c r="AA1175" i="50"/>
  <c r="Z1175" i="50"/>
  <c r="AB1174" i="50"/>
  <c r="AA1174" i="50"/>
  <c r="Z1174" i="50"/>
  <c r="AB1173" i="50"/>
  <c r="AA1173" i="50"/>
  <c r="Z1173" i="50"/>
  <c r="AB1172" i="50"/>
  <c r="AA1172" i="50"/>
  <c r="Z1172" i="50"/>
  <c r="AB1171" i="50"/>
  <c r="AA1171" i="50"/>
  <c r="Z1171" i="50"/>
  <c r="AB1170" i="50"/>
  <c r="AA1170" i="50"/>
  <c r="Z1170" i="50"/>
  <c r="AB1169" i="50"/>
  <c r="AA1169" i="50"/>
  <c r="Z1169" i="50"/>
  <c r="AB1168" i="50"/>
  <c r="AA1168" i="50"/>
  <c r="Z1168" i="50"/>
  <c r="AB1167" i="50"/>
  <c r="AA1167" i="50"/>
  <c r="Z1167" i="50"/>
  <c r="AB1166" i="50"/>
  <c r="AA1166" i="50"/>
  <c r="Z1166" i="50"/>
  <c r="AB1165" i="50"/>
  <c r="AA1165" i="50"/>
  <c r="Z1165" i="50"/>
  <c r="AB1164" i="50"/>
  <c r="AA1164" i="50"/>
  <c r="Z1164" i="50"/>
  <c r="AB1163" i="50"/>
  <c r="AA1163" i="50"/>
  <c r="Z1163" i="50"/>
  <c r="AB1162" i="50"/>
  <c r="AA1162" i="50"/>
  <c r="Z1162" i="50"/>
  <c r="AB1161" i="50"/>
  <c r="AA1161" i="50"/>
  <c r="Z1161" i="50"/>
  <c r="AB1160" i="50"/>
  <c r="AA1160" i="50"/>
  <c r="Z1160" i="50"/>
  <c r="AB1159" i="50"/>
  <c r="AA1159" i="50"/>
  <c r="Z1159" i="50"/>
  <c r="AB1158" i="50"/>
  <c r="AA1158" i="50"/>
  <c r="Z1158" i="50"/>
  <c r="AB1157" i="50"/>
  <c r="AA1157" i="50"/>
  <c r="Z1157" i="50"/>
  <c r="AB1156" i="50"/>
  <c r="AA1156" i="50"/>
  <c r="Z1156" i="50"/>
  <c r="AB1155" i="50"/>
  <c r="AA1155" i="50"/>
  <c r="Z1155" i="50"/>
  <c r="AB1154" i="50"/>
  <c r="AA1154" i="50"/>
  <c r="Z1154" i="50"/>
  <c r="AB1153" i="50"/>
  <c r="AA1153" i="50"/>
  <c r="Z1153" i="50"/>
  <c r="AB1152" i="50"/>
  <c r="AA1152" i="50"/>
  <c r="Z1152" i="50"/>
  <c r="AB1151" i="50"/>
  <c r="AA1151" i="50"/>
  <c r="Z1151" i="50"/>
  <c r="AB1150" i="50"/>
  <c r="AA1150" i="50"/>
  <c r="Z1150" i="50"/>
  <c r="AB1149" i="50"/>
  <c r="AA1149" i="50"/>
  <c r="Z1149" i="50"/>
  <c r="AB1148" i="50"/>
  <c r="AA1148" i="50"/>
  <c r="Z1148" i="50"/>
  <c r="AB1147" i="50"/>
  <c r="AA1147" i="50"/>
  <c r="Z1147" i="50"/>
  <c r="AB1146" i="50"/>
  <c r="AA1146" i="50"/>
  <c r="Z1146" i="50"/>
  <c r="AB1145" i="50"/>
  <c r="AA1145" i="50"/>
  <c r="Z1145" i="50"/>
  <c r="AB1144" i="50"/>
  <c r="AA1144" i="50"/>
  <c r="Z1144" i="50"/>
  <c r="AB1143" i="50"/>
  <c r="AA1143" i="50"/>
  <c r="Z1143" i="50"/>
  <c r="AB1142" i="50"/>
  <c r="AA1142" i="50"/>
  <c r="Z1142" i="50"/>
  <c r="AB1141" i="50"/>
  <c r="AA1141" i="50"/>
  <c r="Z1141" i="50"/>
  <c r="AB1140" i="50"/>
  <c r="AA1140" i="50"/>
  <c r="Z1140" i="50"/>
  <c r="AB1139" i="50"/>
  <c r="AA1139" i="50"/>
  <c r="Z1139" i="50"/>
  <c r="AB1138" i="50"/>
  <c r="AA1138" i="50"/>
  <c r="Z1138" i="50"/>
  <c r="AB1137" i="50"/>
  <c r="AA1137" i="50"/>
  <c r="Z1137" i="50"/>
  <c r="AB1136" i="50"/>
  <c r="AA1136" i="50"/>
  <c r="Z1136" i="50"/>
  <c r="AB1135" i="50"/>
  <c r="AA1135" i="50"/>
  <c r="Z1135" i="50"/>
  <c r="AB1134" i="50"/>
  <c r="AA1134" i="50"/>
  <c r="Z1134" i="50"/>
  <c r="AB1133" i="50"/>
  <c r="AA1133" i="50"/>
  <c r="Z1133" i="50"/>
  <c r="AB1132" i="50"/>
  <c r="AA1132" i="50"/>
  <c r="Z1132" i="50"/>
  <c r="AB1131" i="50"/>
  <c r="AA1131" i="50"/>
  <c r="Z1131" i="50"/>
  <c r="AB1130" i="50"/>
  <c r="AA1130" i="50"/>
  <c r="Z1130" i="50"/>
  <c r="AB1129" i="50"/>
  <c r="AA1129" i="50"/>
  <c r="Z1129" i="50"/>
  <c r="AB1128" i="50"/>
  <c r="AA1128" i="50"/>
  <c r="Z1128" i="50"/>
  <c r="AB1127" i="50"/>
  <c r="AA1127" i="50"/>
  <c r="Z1127" i="50"/>
  <c r="AB1126" i="50"/>
  <c r="AA1126" i="50"/>
  <c r="Z1126" i="50"/>
  <c r="AB1125" i="50"/>
  <c r="AA1125" i="50"/>
  <c r="Z1125" i="50"/>
  <c r="AB1124" i="50"/>
  <c r="AA1124" i="50"/>
  <c r="Z1124" i="50"/>
  <c r="AB1123" i="50"/>
  <c r="AA1123" i="50"/>
  <c r="Z1123" i="50"/>
  <c r="AB1122" i="50"/>
  <c r="AA1122" i="50"/>
  <c r="Z1122" i="50"/>
  <c r="AB1121" i="50"/>
  <c r="AA1121" i="50"/>
  <c r="Z1121" i="50"/>
  <c r="AB1120" i="50"/>
  <c r="AA1120" i="50"/>
  <c r="Z1120" i="50"/>
  <c r="AB1119" i="50"/>
  <c r="AA1119" i="50"/>
  <c r="Z1119" i="50"/>
  <c r="AB1118" i="50"/>
  <c r="AA1118" i="50"/>
  <c r="Z1118" i="50"/>
  <c r="AB1117" i="50"/>
  <c r="AA1117" i="50"/>
  <c r="Z1117" i="50"/>
  <c r="AB1116" i="50"/>
  <c r="AA1116" i="50"/>
  <c r="Z1116" i="50"/>
  <c r="AB1115" i="50"/>
  <c r="AA1115" i="50"/>
  <c r="Z1115" i="50"/>
  <c r="AB1114" i="50"/>
  <c r="AA1114" i="50"/>
  <c r="Z1114" i="50"/>
  <c r="AB1113" i="50"/>
  <c r="AA1113" i="50"/>
  <c r="Z1113" i="50"/>
  <c r="AB1112" i="50"/>
  <c r="AA1112" i="50"/>
  <c r="Z1112" i="50"/>
  <c r="AB1111" i="50"/>
  <c r="AA1111" i="50"/>
  <c r="Z1111" i="50"/>
  <c r="AB1110" i="50"/>
  <c r="AA1110" i="50"/>
  <c r="Z1110" i="50"/>
  <c r="AB1109" i="50"/>
  <c r="AA1109" i="50"/>
  <c r="Z1109" i="50"/>
  <c r="AB1108" i="50"/>
  <c r="AA1108" i="50"/>
  <c r="Z1108" i="50"/>
  <c r="AB1107" i="50"/>
  <c r="AA1107" i="50"/>
  <c r="Z1107" i="50"/>
  <c r="AB1106" i="50"/>
  <c r="AA1106" i="50"/>
  <c r="Z1106" i="50"/>
  <c r="AB1105" i="50"/>
  <c r="AA1105" i="50"/>
  <c r="Z1105" i="50"/>
  <c r="AB1104" i="50"/>
  <c r="AA1104" i="50"/>
  <c r="Z1104" i="50"/>
  <c r="AB1103" i="50"/>
  <c r="AA1103" i="50"/>
  <c r="Z1103" i="50"/>
  <c r="AB1102" i="50"/>
  <c r="AA1102" i="50"/>
  <c r="Z1102" i="50"/>
  <c r="AB1101" i="50"/>
  <c r="AA1101" i="50"/>
  <c r="Z1101" i="50"/>
  <c r="AB1100" i="50"/>
  <c r="AA1100" i="50"/>
  <c r="Z1100" i="50"/>
  <c r="AB1099" i="50"/>
  <c r="AA1099" i="50"/>
  <c r="Z1099" i="50"/>
  <c r="AB1098" i="50"/>
  <c r="AA1098" i="50"/>
  <c r="Z1098" i="50"/>
  <c r="AB1097" i="50"/>
  <c r="AA1097" i="50"/>
  <c r="Z1097" i="50"/>
  <c r="AB1096" i="50"/>
  <c r="AA1096" i="50"/>
  <c r="Z1096" i="50"/>
  <c r="AB1095" i="50"/>
  <c r="AA1095" i="50"/>
  <c r="Z1095" i="50"/>
  <c r="AB1094" i="50"/>
  <c r="AA1094" i="50"/>
  <c r="Z1094" i="50"/>
  <c r="AB1093" i="50"/>
  <c r="AA1093" i="50"/>
  <c r="Z1093" i="50"/>
  <c r="AB1092" i="50"/>
  <c r="AA1092" i="50"/>
  <c r="Z1092" i="50"/>
  <c r="AB1091" i="50"/>
  <c r="AA1091" i="50"/>
  <c r="Z1091" i="50"/>
  <c r="AB1090" i="50"/>
  <c r="AA1090" i="50"/>
  <c r="Z1090" i="50"/>
  <c r="AB1089" i="50"/>
  <c r="AA1089" i="50"/>
  <c r="Z1089" i="50"/>
  <c r="AB1088" i="50"/>
  <c r="AA1088" i="50"/>
  <c r="Z1088" i="50"/>
  <c r="AB1087" i="50"/>
  <c r="AA1087" i="50"/>
  <c r="Z1087" i="50"/>
  <c r="AB1086" i="50"/>
  <c r="AA1086" i="50"/>
  <c r="Z1086" i="50"/>
  <c r="AB1085" i="50"/>
  <c r="AA1085" i="50"/>
  <c r="Z1085" i="50"/>
  <c r="AB1084" i="50"/>
  <c r="AA1084" i="50"/>
  <c r="Z1084" i="50"/>
  <c r="AB1083" i="50"/>
  <c r="AA1083" i="50"/>
  <c r="Z1083" i="50"/>
  <c r="AB1082" i="50"/>
  <c r="AA1082" i="50"/>
  <c r="Z1082" i="50"/>
  <c r="AB1081" i="50"/>
  <c r="AA1081" i="50"/>
  <c r="Z1081" i="50"/>
  <c r="AB1080" i="50"/>
  <c r="AA1080" i="50"/>
  <c r="Z1080" i="50"/>
  <c r="AB1079" i="50"/>
  <c r="AA1079" i="50"/>
  <c r="Z1079" i="50"/>
  <c r="AB1078" i="50"/>
  <c r="AA1078" i="50"/>
  <c r="Z1078" i="50"/>
  <c r="AB1077" i="50"/>
  <c r="AA1077" i="50"/>
  <c r="Z1077" i="50"/>
  <c r="AB1076" i="50"/>
  <c r="AA1076" i="50"/>
  <c r="Z1076" i="50"/>
  <c r="AB1075" i="50"/>
  <c r="AA1075" i="50"/>
  <c r="Z1075" i="50"/>
  <c r="AB1074" i="50"/>
  <c r="AA1074" i="50"/>
  <c r="Z1074" i="50"/>
  <c r="AB1073" i="50"/>
  <c r="AA1073" i="50"/>
  <c r="Z1073" i="50"/>
  <c r="AB1072" i="50"/>
  <c r="AA1072" i="50"/>
  <c r="Z1072" i="50"/>
  <c r="AB1071" i="50"/>
  <c r="AA1071" i="50"/>
  <c r="Z1071" i="50"/>
  <c r="AB1070" i="50"/>
  <c r="AA1070" i="50"/>
  <c r="Z1070" i="50"/>
  <c r="AB1069" i="50"/>
  <c r="AA1069" i="50"/>
  <c r="Z1069" i="50"/>
  <c r="AB1068" i="50"/>
  <c r="AA1068" i="50"/>
  <c r="Z1068" i="50"/>
  <c r="AB1067" i="50"/>
  <c r="AA1067" i="50"/>
  <c r="Z1067" i="50"/>
  <c r="AB1066" i="50"/>
  <c r="AA1066" i="50"/>
  <c r="Z1066" i="50"/>
  <c r="AB1065" i="50"/>
  <c r="AA1065" i="50"/>
  <c r="Z1065" i="50"/>
  <c r="AB1064" i="50"/>
  <c r="AA1064" i="50"/>
  <c r="Z1064" i="50"/>
  <c r="AB1063" i="50"/>
  <c r="AA1063" i="50"/>
  <c r="Z1063" i="50"/>
  <c r="AB1062" i="50"/>
  <c r="AA1062" i="50"/>
  <c r="Z1062" i="50"/>
  <c r="AB1061" i="50"/>
  <c r="AA1061" i="50"/>
  <c r="Z1061" i="50"/>
  <c r="AB1060" i="50"/>
  <c r="AA1060" i="50"/>
  <c r="Z1060" i="50"/>
  <c r="AB1059" i="50"/>
  <c r="AA1059" i="50"/>
  <c r="Z1059" i="50"/>
  <c r="AB1058" i="50"/>
  <c r="AA1058" i="50"/>
  <c r="Z1058" i="50"/>
  <c r="AB1057" i="50"/>
  <c r="AA1057" i="50"/>
  <c r="Z1057" i="50"/>
  <c r="AB1056" i="50"/>
  <c r="AA1056" i="50"/>
  <c r="Z1056" i="50"/>
  <c r="AB1055" i="50"/>
  <c r="AA1055" i="50"/>
  <c r="Z1055" i="50"/>
  <c r="AB1054" i="50"/>
  <c r="AA1054" i="50"/>
  <c r="Z1054" i="50"/>
  <c r="AB1053" i="50"/>
  <c r="AA1053" i="50"/>
  <c r="Z1053" i="50"/>
  <c r="AB1052" i="50"/>
  <c r="AA1052" i="50"/>
  <c r="Z1052" i="50"/>
  <c r="AB1051" i="50"/>
  <c r="AA1051" i="50"/>
  <c r="Z1051" i="50"/>
  <c r="AB1050" i="50"/>
  <c r="AA1050" i="50"/>
  <c r="Z1050" i="50"/>
  <c r="AB1049" i="50"/>
  <c r="AA1049" i="50"/>
  <c r="Z1049" i="50"/>
  <c r="AB1048" i="50"/>
  <c r="AA1048" i="50"/>
  <c r="Z1048" i="50"/>
  <c r="AB1047" i="50"/>
  <c r="AA1047" i="50"/>
  <c r="Z1047" i="50"/>
  <c r="AB1046" i="50"/>
  <c r="AA1046" i="50"/>
  <c r="Z1046" i="50"/>
  <c r="AB1045" i="50"/>
  <c r="AA1045" i="50"/>
  <c r="Z1045" i="50"/>
  <c r="AB1044" i="50"/>
  <c r="AA1044" i="50"/>
  <c r="Z1044" i="50"/>
  <c r="AB1043" i="50"/>
  <c r="AA1043" i="50"/>
  <c r="Z1043" i="50"/>
  <c r="AB1042" i="50"/>
  <c r="AA1042" i="50"/>
  <c r="Z1042" i="50"/>
  <c r="AB1041" i="50"/>
  <c r="AA1041" i="50"/>
  <c r="Z1041" i="50"/>
  <c r="AB1040" i="50"/>
  <c r="AA1040" i="50"/>
  <c r="Z1040" i="50"/>
  <c r="AB1039" i="50"/>
  <c r="AA1039" i="50"/>
  <c r="Z1039" i="50"/>
  <c r="AB1038" i="50"/>
  <c r="AA1038" i="50"/>
  <c r="Z1038" i="50"/>
  <c r="AB1037" i="50"/>
  <c r="AA1037" i="50"/>
  <c r="Z1037" i="50"/>
  <c r="AB1036" i="50"/>
  <c r="AA1036" i="50"/>
  <c r="Z1036" i="50"/>
  <c r="AB1035" i="50"/>
  <c r="AA1035" i="50"/>
  <c r="Z1035" i="50"/>
  <c r="AB1034" i="50"/>
  <c r="AA1034" i="50"/>
  <c r="Z1034" i="50"/>
  <c r="AB1033" i="50"/>
  <c r="AA1033" i="50"/>
  <c r="Z1033" i="50"/>
  <c r="AB1032" i="50"/>
  <c r="AA1032" i="50"/>
  <c r="Z1032" i="50"/>
  <c r="AB1031" i="50"/>
  <c r="AA1031" i="50"/>
  <c r="Z1031" i="50"/>
  <c r="AB1030" i="50"/>
  <c r="AA1030" i="50"/>
  <c r="Z1030" i="50"/>
  <c r="AB1029" i="50"/>
  <c r="AA1029" i="50"/>
  <c r="Z1029" i="50"/>
  <c r="AB1028" i="50"/>
  <c r="AA1028" i="50"/>
  <c r="Z1028" i="50"/>
  <c r="AB1027" i="50"/>
  <c r="AA1027" i="50"/>
  <c r="Z1027" i="50"/>
  <c r="AB1026" i="50"/>
  <c r="AA1026" i="50"/>
  <c r="Z1026" i="50"/>
  <c r="AB1025" i="50"/>
  <c r="AA1025" i="50"/>
  <c r="Z1025" i="50"/>
  <c r="AB1024" i="50"/>
  <c r="AA1024" i="50"/>
  <c r="Z1024" i="50"/>
  <c r="AB1023" i="50"/>
  <c r="AA1023" i="50"/>
  <c r="Z1023" i="50"/>
  <c r="AB1022" i="50"/>
  <c r="AA1022" i="50"/>
  <c r="Z1022" i="50"/>
  <c r="AB1021" i="50"/>
  <c r="AA1021" i="50"/>
  <c r="Z1021" i="50"/>
  <c r="AB1020" i="50"/>
  <c r="AA1020" i="50"/>
  <c r="Z1020" i="50"/>
  <c r="AB1019" i="50"/>
  <c r="AA1019" i="50"/>
  <c r="Z1019" i="50"/>
  <c r="AB1018" i="50"/>
  <c r="AA1018" i="50"/>
  <c r="Z1018" i="50"/>
  <c r="AB1017" i="50"/>
  <c r="AA1017" i="50"/>
  <c r="Z1017" i="50"/>
  <c r="AB1016" i="50"/>
  <c r="AA1016" i="50"/>
  <c r="Z1016" i="50"/>
  <c r="AB1015" i="50"/>
  <c r="AA1015" i="50"/>
  <c r="Z1015" i="50"/>
  <c r="AB1014" i="50"/>
  <c r="AA1014" i="50"/>
  <c r="Z1014" i="50"/>
  <c r="AB1013" i="50"/>
  <c r="AA1013" i="50"/>
  <c r="Z1013" i="50"/>
  <c r="AB1012" i="50"/>
  <c r="AA1012" i="50"/>
  <c r="Z1012" i="50"/>
  <c r="AB1011" i="50"/>
  <c r="AA1011" i="50"/>
  <c r="Z1011" i="50"/>
  <c r="AB1010" i="50"/>
  <c r="AA1010" i="50"/>
  <c r="Z1010" i="50"/>
  <c r="AB1009" i="50"/>
  <c r="AA1009" i="50"/>
  <c r="Z1009" i="50"/>
  <c r="AB1008" i="50"/>
  <c r="AA1008" i="50"/>
  <c r="Z1008" i="50"/>
  <c r="AB1007" i="50"/>
  <c r="AA1007" i="50"/>
  <c r="Z1007" i="50"/>
  <c r="AB1006" i="50"/>
  <c r="AA1006" i="50"/>
  <c r="Z1006" i="50"/>
  <c r="AB1005" i="50"/>
  <c r="AA1005" i="50"/>
  <c r="Z1005" i="50"/>
  <c r="AB1004" i="50"/>
  <c r="AA1004" i="50"/>
  <c r="Z1004" i="50"/>
  <c r="AB1003" i="50"/>
  <c r="AA1003" i="50"/>
  <c r="Z1003" i="50"/>
  <c r="AB1002" i="50"/>
  <c r="AA1002" i="50"/>
  <c r="Z1002" i="50"/>
  <c r="AB1001" i="50"/>
  <c r="AA1001" i="50"/>
  <c r="Z1001" i="50"/>
  <c r="AB1000" i="50"/>
  <c r="AA1000" i="50"/>
  <c r="Z1000" i="50"/>
  <c r="AB999" i="50"/>
  <c r="AA999" i="50"/>
  <c r="Z999" i="50"/>
  <c r="AB998" i="50"/>
  <c r="AA998" i="50"/>
  <c r="Z998" i="50"/>
  <c r="AB997" i="50"/>
  <c r="AA997" i="50"/>
  <c r="Z997" i="50"/>
  <c r="AB996" i="50"/>
  <c r="AA996" i="50"/>
  <c r="Z996" i="50"/>
  <c r="AB995" i="50"/>
  <c r="AA995" i="50"/>
  <c r="Z995" i="50"/>
  <c r="AB994" i="50"/>
  <c r="AA994" i="50"/>
  <c r="Z994" i="50"/>
  <c r="AB993" i="50"/>
  <c r="AA993" i="50"/>
  <c r="Z993" i="50"/>
  <c r="AB992" i="50"/>
  <c r="AA992" i="50"/>
  <c r="Z992" i="50"/>
  <c r="AB991" i="50"/>
  <c r="AA991" i="50"/>
  <c r="Z991" i="50"/>
  <c r="AB990" i="50"/>
  <c r="AA990" i="50"/>
  <c r="Z990" i="50"/>
  <c r="AB989" i="50"/>
  <c r="AA989" i="50"/>
  <c r="Z989" i="50"/>
  <c r="AB988" i="50"/>
  <c r="AA988" i="50"/>
  <c r="Z988" i="50"/>
  <c r="AB987" i="50"/>
  <c r="AA987" i="50"/>
  <c r="Z987" i="50"/>
  <c r="AB986" i="50"/>
  <c r="AA986" i="50"/>
  <c r="Z986" i="50"/>
  <c r="AB985" i="50"/>
  <c r="AA985" i="50"/>
  <c r="Z985" i="50"/>
  <c r="AB984" i="50"/>
  <c r="AA984" i="50"/>
  <c r="Z984" i="50"/>
  <c r="AB983" i="50"/>
  <c r="AA983" i="50"/>
  <c r="Z983" i="50"/>
  <c r="AB982" i="50"/>
  <c r="AA982" i="50"/>
  <c r="Z982" i="50"/>
  <c r="AB981" i="50"/>
  <c r="AA981" i="50"/>
  <c r="Z981" i="50"/>
  <c r="AB980" i="50"/>
  <c r="AA980" i="50"/>
  <c r="Z980" i="50"/>
  <c r="AB979" i="50"/>
  <c r="AA979" i="50"/>
  <c r="Z979" i="50"/>
  <c r="AB978" i="50"/>
  <c r="AA978" i="50"/>
  <c r="Z978" i="50"/>
  <c r="AB977" i="50"/>
  <c r="AA977" i="50"/>
  <c r="Z977" i="50"/>
  <c r="AB976" i="50"/>
  <c r="AA976" i="50"/>
  <c r="Z976" i="50"/>
  <c r="AB975" i="50"/>
  <c r="AA975" i="50"/>
  <c r="Z975" i="50"/>
  <c r="AB974" i="50"/>
  <c r="AA974" i="50"/>
  <c r="Z974" i="50"/>
  <c r="AB973" i="50"/>
  <c r="AA973" i="50"/>
  <c r="Z973" i="50"/>
  <c r="AB972" i="50"/>
  <c r="AA972" i="50"/>
  <c r="Z972" i="50"/>
  <c r="AB971" i="50"/>
  <c r="AA971" i="50"/>
  <c r="Z971" i="50"/>
  <c r="AB970" i="50"/>
  <c r="AA970" i="50"/>
  <c r="Z970" i="50"/>
  <c r="AB969" i="50"/>
  <c r="AA969" i="50"/>
  <c r="Z969" i="50"/>
  <c r="AB968" i="50"/>
  <c r="AA968" i="50"/>
  <c r="Z968" i="50"/>
  <c r="AB967" i="50"/>
  <c r="AA967" i="50"/>
  <c r="Z967" i="50"/>
  <c r="AB966" i="50"/>
  <c r="AA966" i="50"/>
  <c r="Z966" i="50"/>
  <c r="AB965" i="50"/>
  <c r="AA965" i="50"/>
  <c r="Z965" i="50"/>
  <c r="AB964" i="50"/>
  <c r="AA964" i="50"/>
  <c r="Z964" i="50"/>
  <c r="AB963" i="50"/>
  <c r="AA963" i="50"/>
  <c r="Z963" i="50"/>
  <c r="AB962" i="50"/>
  <c r="AA962" i="50"/>
  <c r="Z962" i="50"/>
  <c r="AB961" i="50"/>
  <c r="AA961" i="50"/>
  <c r="Z961" i="50"/>
  <c r="AB960" i="50"/>
  <c r="AA960" i="50"/>
  <c r="Z960" i="50"/>
  <c r="AB959" i="50"/>
  <c r="AA959" i="50"/>
  <c r="Z959" i="50"/>
  <c r="AB958" i="50"/>
  <c r="AA958" i="50"/>
  <c r="Z958" i="50"/>
  <c r="AB957" i="50"/>
  <c r="AA957" i="50"/>
  <c r="Z957" i="50"/>
  <c r="AB956" i="50"/>
  <c r="AA956" i="50"/>
  <c r="Z956" i="50"/>
  <c r="AB955" i="50"/>
  <c r="AA955" i="50"/>
  <c r="Z955" i="50"/>
  <c r="AB954" i="50"/>
  <c r="AA954" i="50"/>
  <c r="Z954" i="50"/>
  <c r="AB953" i="50"/>
  <c r="AA953" i="50"/>
  <c r="Z953" i="50"/>
  <c r="AB952" i="50"/>
  <c r="AA952" i="50"/>
  <c r="Z952" i="50"/>
  <c r="AB951" i="50"/>
  <c r="AA951" i="50"/>
  <c r="Z951" i="50"/>
  <c r="AB950" i="50"/>
  <c r="AA950" i="50"/>
  <c r="Z950" i="50"/>
  <c r="AB949" i="50"/>
  <c r="AA949" i="50"/>
  <c r="Z949" i="50"/>
  <c r="AB948" i="50"/>
  <c r="AA948" i="50"/>
  <c r="Z948" i="50"/>
  <c r="AB947" i="50"/>
  <c r="AA947" i="50"/>
  <c r="Z947" i="50"/>
  <c r="AB946" i="50"/>
  <c r="AA946" i="50"/>
  <c r="Z946" i="50"/>
  <c r="AB945" i="50"/>
  <c r="AA945" i="50"/>
  <c r="Z945" i="50"/>
  <c r="AB944" i="50"/>
  <c r="AA944" i="50"/>
  <c r="Z944" i="50"/>
  <c r="AB943" i="50"/>
  <c r="AA943" i="50"/>
  <c r="Z943" i="50"/>
  <c r="AB942" i="50"/>
  <c r="AA942" i="50"/>
  <c r="Z942" i="50"/>
  <c r="AB941" i="50"/>
  <c r="AA941" i="50"/>
  <c r="Z941" i="50"/>
  <c r="AB940" i="50"/>
  <c r="AA940" i="50"/>
  <c r="Z940" i="50"/>
  <c r="AB939" i="50"/>
  <c r="AA939" i="50"/>
  <c r="Z939" i="50"/>
  <c r="AB938" i="50"/>
  <c r="AA938" i="50"/>
  <c r="Z938" i="50"/>
  <c r="AB937" i="50"/>
  <c r="AA937" i="50"/>
  <c r="Z937" i="50"/>
  <c r="AB936" i="50"/>
  <c r="AA936" i="50"/>
  <c r="Z936" i="50"/>
  <c r="AB935" i="50"/>
  <c r="AA935" i="50"/>
  <c r="Z935" i="50"/>
  <c r="AB934" i="50"/>
  <c r="AA934" i="50"/>
  <c r="Z934" i="50"/>
  <c r="AB933" i="50"/>
  <c r="AA933" i="50"/>
  <c r="Z933" i="50"/>
  <c r="AB932" i="50"/>
  <c r="AA932" i="50"/>
  <c r="Z932" i="50"/>
  <c r="AB931" i="50"/>
  <c r="AA931" i="50"/>
  <c r="Z931" i="50"/>
  <c r="AB930" i="50"/>
  <c r="AA930" i="50"/>
  <c r="Z930" i="50"/>
  <c r="AB929" i="50"/>
  <c r="AA929" i="50"/>
  <c r="Z929" i="50"/>
  <c r="AB928" i="50"/>
  <c r="AA928" i="50"/>
  <c r="Z928" i="50"/>
  <c r="AB927" i="50"/>
  <c r="AA927" i="50"/>
  <c r="Z927" i="50"/>
  <c r="AB926" i="50"/>
  <c r="AA926" i="50"/>
  <c r="Z926" i="50"/>
  <c r="AB925" i="50"/>
  <c r="AA925" i="50"/>
  <c r="Z925" i="50"/>
  <c r="AB924" i="50"/>
  <c r="AA924" i="50"/>
  <c r="Z924" i="50"/>
  <c r="AB923" i="50"/>
  <c r="AA923" i="50"/>
  <c r="Z923" i="50"/>
  <c r="AB922" i="50"/>
  <c r="AA922" i="50"/>
  <c r="Z922" i="50"/>
  <c r="AB921" i="50"/>
  <c r="AA921" i="50"/>
  <c r="Z921" i="50"/>
  <c r="AB920" i="50"/>
  <c r="AA920" i="50"/>
  <c r="Z920" i="50"/>
  <c r="AB919" i="50"/>
  <c r="AA919" i="50"/>
  <c r="Z919" i="50"/>
  <c r="AB918" i="50"/>
  <c r="AA918" i="50"/>
  <c r="Z918" i="50"/>
  <c r="AB917" i="50"/>
  <c r="AA917" i="50"/>
  <c r="Z917" i="50"/>
  <c r="AB916" i="50"/>
  <c r="AA916" i="50"/>
  <c r="Z916" i="50"/>
  <c r="AB915" i="50"/>
  <c r="AA915" i="50"/>
  <c r="Z915" i="50"/>
  <c r="AB914" i="50"/>
  <c r="AA914" i="50"/>
  <c r="Z914" i="50"/>
  <c r="AB913" i="50"/>
  <c r="AA913" i="50"/>
  <c r="Z913" i="50"/>
  <c r="AB912" i="50"/>
  <c r="AA912" i="50"/>
  <c r="Z912" i="50"/>
  <c r="AB911" i="50"/>
  <c r="AA911" i="50"/>
  <c r="Z911" i="50"/>
  <c r="AB910" i="50"/>
  <c r="AA910" i="50"/>
  <c r="Z910" i="50"/>
  <c r="AB909" i="50"/>
  <c r="AA909" i="50"/>
  <c r="Z909" i="50"/>
  <c r="AB908" i="50"/>
  <c r="AA908" i="50"/>
  <c r="Z908" i="50"/>
  <c r="AB907" i="50"/>
  <c r="AA907" i="50"/>
  <c r="Z907" i="50"/>
  <c r="AB906" i="50"/>
  <c r="AA906" i="50"/>
  <c r="Z906" i="50"/>
  <c r="AB905" i="50"/>
  <c r="AA905" i="50"/>
  <c r="Z905" i="50"/>
  <c r="AB904" i="50"/>
  <c r="AA904" i="50"/>
  <c r="Z904" i="50"/>
  <c r="AB903" i="50"/>
  <c r="AA903" i="50"/>
  <c r="Z903" i="50"/>
  <c r="AB902" i="50"/>
  <c r="AA902" i="50"/>
  <c r="Z902" i="50"/>
  <c r="AB901" i="50"/>
  <c r="AA901" i="50"/>
  <c r="Z901" i="50"/>
  <c r="AB900" i="50"/>
  <c r="AA900" i="50"/>
  <c r="Z900" i="50"/>
  <c r="AB899" i="50"/>
  <c r="AA899" i="50"/>
  <c r="Z899" i="50"/>
  <c r="AB898" i="50"/>
  <c r="AA898" i="50"/>
  <c r="Z898" i="50"/>
  <c r="AB897" i="50"/>
  <c r="AA897" i="50"/>
  <c r="Z897" i="50"/>
  <c r="AB896" i="50"/>
  <c r="AA896" i="50"/>
  <c r="Z896" i="50"/>
  <c r="AB895" i="50"/>
  <c r="AA895" i="50"/>
  <c r="Z895" i="50"/>
  <c r="AB894" i="50"/>
  <c r="AA894" i="50"/>
  <c r="Z894" i="50"/>
  <c r="AB893" i="50"/>
  <c r="AA893" i="50"/>
  <c r="Z893" i="50"/>
  <c r="AB892" i="50"/>
  <c r="AA892" i="50"/>
  <c r="Z892" i="50"/>
  <c r="AB891" i="50"/>
  <c r="AA891" i="50"/>
  <c r="Z891" i="50"/>
  <c r="AB890" i="50"/>
  <c r="AA890" i="50"/>
  <c r="Z890" i="50"/>
  <c r="AB889" i="50"/>
  <c r="AA889" i="50"/>
  <c r="Z889" i="50"/>
  <c r="AB888" i="50"/>
  <c r="AA888" i="50"/>
  <c r="Z888" i="50"/>
  <c r="AB887" i="50"/>
  <c r="AA887" i="50"/>
  <c r="Z887" i="50"/>
  <c r="AB886" i="50"/>
  <c r="AA886" i="50"/>
  <c r="Z886" i="50"/>
  <c r="AB885" i="50"/>
  <c r="AA885" i="50"/>
  <c r="Z885" i="50"/>
  <c r="AB884" i="50"/>
  <c r="AA884" i="50"/>
  <c r="Z884" i="50"/>
  <c r="AB883" i="50"/>
  <c r="AA883" i="50"/>
  <c r="Z883" i="50"/>
  <c r="AB882" i="50"/>
  <c r="AA882" i="50"/>
  <c r="Z882" i="50"/>
  <c r="AB881" i="50"/>
  <c r="AA881" i="50"/>
  <c r="Z881" i="50"/>
  <c r="AB880" i="50"/>
  <c r="AA880" i="50"/>
  <c r="Z880" i="50"/>
  <c r="AB879" i="50"/>
  <c r="AA879" i="50"/>
  <c r="Z879" i="50"/>
  <c r="AB878" i="50"/>
  <c r="AA878" i="50"/>
  <c r="Z878" i="50"/>
  <c r="AB877" i="50"/>
  <c r="AA877" i="50"/>
  <c r="Z877" i="50"/>
  <c r="AB876" i="50"/>
  <c r="AA876" i="50"/>
  <c r="Z876" i="50"/>
  <c r="AB875" i="50"/>
  <c r="AA875" i="50"/>
  <c r="Z875" i="50"/>
  <c r="AB874" i="50"/>
  <c r="AA874" i="50"/>
  <c r="Z874" i="50"/>
  <c r="AB873" i="50"/>
  <c r="AA873" i="50"/>
  <c r="Z873" i="50"/>
  <c r="AB872" i="50"/>
  <c r="AA872" i="50"/>
  <c r="Z872" i="50"/>
  <c r="AB871" i="50"/>
  <c r="AA871" i="50"/>
  <c r="Z871" i="50"/>
  <c r="AB870" i="50"/>
  <c r="AA870" i="50"/>
  <c r="Z870" i="50"/>
  <c r="AB869" i="50"/>
  <c r="AA869" i="50"/>
  <c r="Z869" i="50"/>
  <c r="AB868" i="50"/>
  <c r="AA868" i="50"/>
  <c r="Z868" i="50"/>
  <c r="AB867" i="50"/>
  <c r="AA867" i="50"/>
  <c r="Z867" i="50"/>
  <c r="AB866" i="50"/>
  <c r="AA866" i="50"/>
  <c r="Z866" i="50"/>
  <c r="AB865" i="50"/>
  <c r="AA865" i="50"/>
  <c r="Z865" i="50"/>
  <c r="AB864" i="50"/>
  <c r="AA864" i="50"/>
  <c r="Z864" i="50"/>
  <c r="AB863" i="50"/>
  <c r="AA863" i="50"/>
  <c r="Z863" i="50"/>
  <c r="AB862" i="50"/>
  <c r="AA862" i="50"/>
  <c r="Z862" i="50"/>
  <c r="AB861" i="50"/>
  <c r="AA861" i="50"/>
  <c r="Z861" i="50"/>
  <c r="AB860" i="50"/>
  <c r="AA860" i="50"/>
  <c r="Z860" i="50"/>
  <c r="AB859" i="50"/>
  <c r="AA859" i="50"/>
  <c r="Z859" i="50"/>
  <c r="AB858" i="50"/>
  <c r="AA858" i="50"/>
  <c r="Z858" i="50"/>
  <c r="AB857" i="50"/>
  <c r="AA857" i="50"/>
  <c r="Z857" i="50"/>
  <c r="AB856" i="50"/>
  <c r="AA856" i="50"/>
  <c r="Z856" i="50"/>
  <c r="AB855" i="50"/>
  <c r="AA855" i="50"/>
  <c r="Z855" i="50"/>
  <c r="AB854" i="50"/>
  <c r="AA854" i="50"/>
  <c r="Z854" i="50"/>
  <c r="AB853" i="50"/>
  <c r="AA853" i="50"/>
  <c r="Z853" i="50"/>
  <c r="AB852" i="50"/>
  <c r="AA852" i="50"/>
  <c r="Z852" i="50"/>
  <c r="AB851" i="50"/>
  <c r="AA851" i="50"/>
  <c r="Z851" i="50"/>
  <c r="AB850" i="50"/>
  <c r="AA850" i="50"/>
  <c r="Z850" i="50"/>
  <c r="AB849" i="50"/>
  <c r="AA849" i="50"/>
  <c r="Z849" i="50"/>
  <c r="AB848" i="50"/>
  <c r="AA848" i="50"/>
  <c r="Z848" i="50"/>
  <c r="AB847" i="50"/>
  <c r="AA847" i="50"/>
  <c r="Z847" i="50"/>
  <c r="AB846" i="50"/>
  <c r="AA846" i="50"/>
  <c r="Z846" i="50"/>
  <c r="AB845" i="50"/>
  <c r="AA845" i="50"/>
  <c r="Z845" i="50"/>
  <c r="AB844" i="50"/>
  <c r="AA844" i="50"/>
  <c r="Z844" i="50"/>
  <c r="AB843" i="50"/>
  <c r="AA843" i="50"/>
  <c r="Z843" i="50"/>
  <c r="AB842" i="50"/>
  <c r="AA842" i="50"/>
  <c r="Z842" i="50"/>
  <c r="AB841" i="50"/>
  <c r="AA841" i="50"/>
  <c r="Z841" i="50"/>
  <c r="AB840" i="50"/>
  <c r="AA840" i="50"/>
  <c r="Z840" i="50"/>
  <c r="AB839" i="50"/>
  <c r="AA839" i="50"/>
  <c r="Z839" i="50"/>
  <c r="AB838" i="50"/>
  <c r="AA838" i="50"/>
  <c r="Z838" i="50"/>
  <c r="AB837" i="50"/>
  <c r="AA837" i="50"/>
  <c r="Z837" i="50"/>
  <c r="AB836" i="50"/>
  <c r="AA836" i="50"/>
  <c r="Z836" i="50"/>
  <c r="AB835" i="50"/>
  <c r="AA835" i="50"/>
  <c r="Z835" i="50"/>
  <c r="AB834" i="50"/>
  <c r="AA834" i="50"/>
  <c r="Z834" i="50"/>
  <c r="AB833" i="50"/>
  <c r="AA833" i="50"/>
  <c r="Z833" i="50"/>
  <c r="AB832" i="50"/>
  <c r="AA832" i="50"/>
  <c r="Z832" i="50"/>
  <c r="AB831" i="50"/>
  <c r="AA831" i="50"/>
  <c r="Z831" i="50"/>
  <c r="AB830" i="50"/>
  <c r="AA830" i="50"/>
  <c r="Z830" i="50"/>
  <c r="AB829" i="50"/>
  <c r="AA829" i="50"/>
  <c r="Z829" i="50"/>
  <c r="AB828" i="50"/>
  <c r="AA828" i="50"/>
  <c r="Z828" i="50"/>
  <c r="AB827" i="50"/>
  <c r="AA827" i="50"/>
  <c r="Z827" i="50"/>
  <c r="AB826" i="50"/>
  <c r="AA826" i="50"/>
  <c r="Z826" i="50"/>
  <c r="AB825" i="50"/>
  <c r="AA825" i="50"/>
  <c r="Z825" i="50"/>
  <c r="AB824" i="50"/>
  <c r="AA824" i="50"/>
  <c r="Z824" i="50"/>
  <c r="AB823" i="50"/>
  <c r="AA823" i="50"/>
  <c r="Z823" i="50"/>
  <c r="AB822" i="50"/>
  <c r="AA822" i="50"/>
  <c r="Z822" i="50"/>
  <c r="AB821" i="50"/>
  <c r="AA821" i="50"/>
  <c r="Z821" i="50"/>
  <c r="AB820" i="50"/>
  <c r="AA820" i="50"/>
  <c r="Z820" i="50"/>
  <c r="AB819" i="50"/>
  <c r="AA819" i="50"/>
  <c r="Z819" i="50"/>
  <c r="AB818" i="50"/>
  <c r="AA818" i="50"/>
  <c r="Z818" i="50"/>
  <c r="AB817" i="50"/>
  <c r="AA817" i="50"/>
  <c r="Z817" i="50"/>
  <c r="AB816" i="50"/>
  <c r="AA816" i="50"/>
  <c r="Z816" i="50"/>
  <c r="AB815" i="50"/>
  <c r="AA815" i="50"/>
  <c r="Z815" i="50"/>
  <c r="AB814" i="50"/>
  <c r="AA814" i="50"/>
  <c r="Z814" i="50"/>
  <c r="AB813" i="50"/>
  <c r="AA813" i="50"/>
  <c r="Z813" i="50"/>
  <c r="AB812" i="50"/>
  <c r="AA812" i="50"/>
  <c r="Z812" i="50"/>
  <c r="AB811" i="50"/>
  <c r="AA811" i="50"/>
  <c r="Z811" i="50"/>
  <c r="AB810" i="50"/>
  <c r="AA810" i="50"/>
  <c r="Z810" i="50"/>
  <c r="AB809" i="50"/>
  <c r="AA809" i="50"/>
  <c r="Z809" i="50"/>
  <c r="AB808" i="50"/>
  <c r="AA808" i="50"/>
  <c r="Z808" i="50"/>
  <c r="AB807" i="50"/>
  <c r="AA807" i="50"/>
  <c r="Z807" i="50"/>
  <c r="AB806" i="50"/>
  <c r="AA806" i="50"/>
  <c r="Z806" i="50"/>
  <c r="AB805" i="50"/>
  <c r="AA805" i="50"/>
  <c r="Z805" i="50"/>
  <c r="AB804" i="50"/>
  <c r="AA804" i="50"/>
  <c r="Z804" i="50"/>
  <c r="AB803" i="50"/>
  <c r="AA803" i="50"/>
  <c r="Z803" i="50"/>
  <c r="AB802" i="50"/>
  <c r="AA802" i="50"/>
  <c r="Z802" i="50"/>
  <c r="AB801" i="50"/>
  <c r="AA801" i="50"/>
  <c r="Z801" i="50"/>
  <c r="AB800" i="50"/>
  <c r="AA800" i="50"/>
  <c r="Z800" i="50"/>
  <c r="AB799" i="50"/>
  <c r="AA799" i="50"/>
  <c r="Z799" i="50"/>
  <c r="AB798" i="50"/>
  <c r="AA798" i="50"/>
  <c r="Z798" i="50"/>
  <c r="AB797" i="50"/>
  <c r="AA797" i="50"/>
  <c r="Z797" i="50"/>
  <c r="AB796" i="50"/>
  <c r="AA796" i="50"/>
  <c r="Z796" i="50"/>
  <c r="AB795" i="50"/>
  <c r="AA795" i="50"/>
  <c r="Z795" i="50"/>
  <c r="AB794" i="50"/>
  <c r="AA794" i="50"/>
  <c r="Z794" i="50"/>
  <c r="AB793" i="50"/>
  <c r="AA793" i="50"/>
  <c r="Z793" i="50"/>
  <c r="AB792" i="50"/>
  <c r="AA792" i="50"/>
  <c r="Z792" i="50"/>
  <c r="AB791" i="50"/>
  <c r="AA791" i="50"/>
  <c r="Z791" i="50"/>
  <c r="AB790" i="50"/>
  <c r="AA790" i="50"/>
  <c r="Z790" i="50"/>
  <c r="AB789" i="50"/>
  <c r="AA789" i="50"/>
  <c r="Z789" i="50"/>
  <c r="AB788" i="50"/>
  <c r="AA788" i="50"/>
  <c r="Z788" i="50"/>
  <c r="AB787" i="50"/>
  <c r="AA787" i="50"/>
  <c r="Z787" i="50"/>
  <c r="AB786" i="50"/>
  <c r="AA786" i="50"/>
  <c r="Z786" i="50"/>
  <c r="AB785" i="50"/>
  <c r="AA785" i="50"/>
  <c r="Z785" i="50"/>
  <c r="AB784" i="50"/>
  <c r="AA784" i="50"/>
  <c r="Z784" i="50"/>
  <c r="AB783" i="50"/>
  <c r="AA783" i="50"/>
  <c r="Z783" i="50"/>
  <c r="AB782" i="50"/>
  <c r="AA782" i="50"/>
  <c r="Z782" i="50"/>
  <c r="AB781" i="50"/>
  <c r="AA781" i="50"/>
  <c r="Z781" i="50"/>
  <c r="AB780" i="50"/>
  <c r="AA780" i="50"/>
  <c r="Z780" i="50"/>
  <c r="AB779" i="50"/>
  <c r="AA779" i="50"/>
  <c r="Z779" i="50"/>
  <c r="AB778" i="50"/>
  <c r="AA778" i="50"/>
  <c r="Z778" i="50"/>
  <c r="AB777" i="50"/>
  <c r="AA777" i="50"/>
  <c r="Z777" i="50"/>
  <c r="AB776" i="50"/>
  <c r="AA776" i="50"/>
  <c r="Z776" i="50"/>
  <c r="AB775" i="50"/>
  <c r="AA775" i="50"/>
  <c r="Z775" i="50"/>
  <c r="AB774" i="50"/>
  <c r="AA774" i="50"/>
  <c r="Z774" i="50"/>
  <c r="AB773" i="50"/>
  <c r="AA773" i="50"/>
  <c r="Z773" i="50"/>
  <c r="AB772" i="50"/>
  <c r="AA772" i="50"/>
  <c r="Z772" i="50"/>
  <c r="AB771" i="50"/>
  <c r="AA771" i="50"/>
  <c r="Z771" i="50"/>
  <c r="AB770" i="50"/>
  <c r="AA770" i="50"/>
  <c r="Z770" i="50"/>
  <c r="AB769" i="50"/>
  <c r="AA769" i="50"/>
  <c r="Z769" i="50"/>
  <c r="AB768" i="50"/>
  <c r="AA768" i="50"/>
  <c r="Z768" i="50"/>
  <c r="AB767" i="50"/>
  <c r="AA767" i="50"/>
  <c r="Z767" i="50"/>
  <c r="AB766" i="50"/>
  <c r="AA766" i="50"/>
  <c r="Z766" i="50"/>
  <c r="AB765" i="50"/>
  <c r="AA765" i="50"/>
  <c r="Z765" i="50"/>
  <c r="AB764" i="50"/>
  <c r="AA764" i="50"/>
  <c r="Z764" i="50"/>
  <c r="AB763" i="50"/>
  <c r="AA763" i="50"/>
  <c r="Z763" i="50"/>
  <c r="AB762" i="50"/>
  <c r="AA762" i="50"/>
  <c r="Z762" i="50"/>
  <c r="AB761" i="50"/>
  <c r="AA761" i="50"/>
  <c r="Z761" i="50"/>
  <c r="AB760" i="50"/>
  <c r="AA760" i="50"/>
  <c r="Z760" i="50"/>
  <c r="AB759" i="50"/>
  <c r="AA759" i="50"/>
  <c r="Z759" i="50"/>
  <c r="AB758" i="50"/>
  <c r="AA758" i="50"/>
  <c r="Z758" i="50"/>
  <c r="AB757" i="50"/>
  <c r="AA757" i="50"/>
  <c r="Z757" i="50"/>
  <c r="AB756" i="50"/>
  <c r="AA756" i="50"/>
  <c r="Z756" i="50"/>
  <c r="AB755" i="50"/>
  <c r="AA755" i="50"/>
  <c r="Z755" i="50"/>
  <c r="AB754" i="50"/>
  <c r="AA754" i="50"/>
  <c r="Z754" i="50"/>
  <c r="AB753" i="50"/>
  <c r="AA753" i="50"/>
  <c r="Z753" i="50"/>
  <c r="AB752" i="50"/>
  <c r="AA752" i="50"/>
  <c r="Z752" i="50"/>
  <c r="AB751" i="50"/>
  <c r="AA751" i="50"/>
  <c r="Z751" i="50"/>
  <c r="AB750" i="50"/>
  <c r="AA750" i="50"/>
  <c r="Z750" i="50"/>
  <c r="AB749" i="50"/>
  <c r="AA749" i="50"/>
  <c r="Z749" i="50"/>
  <c r="AB748" i="50"/>
  <c r="AA748" i="50"/>
  <c r="Z748" i="50"/>
  <c r="AB747" i="50"/>
  <c r="AA747" i="50"/>
  <c r="Z747" i="50"/>
  <c r="AB746" i="50"/>
  <c r="AA746" i="50"/>
  <c r="Z746" i="50"/>
  <c r="AB745" i="50"/>
  <c r="AA745" i="50"/>
  <c r="Z745" i="50"/>
  <c r="AB744" i="50"/>
  <c r="AA744" i="50"/>
  <c r="Z744" i="50"/>
  <c r="AB743" i="50"/>
  <c r="AA743" i="50"/>
  <c r="Z743" i="50"/>
  <c r="AB742" i="50"/>
  <c r="AA742" i="50"/>
  <c r="Z742" i="50"/>
  <c r="AB741" i="50"/>
  <c r="AA741" i="50"/>
  <c r="Z741" i="50"/>
  <c r="AB740" i="50"/>
  <c r="AA740" i="50"/>
  <c r="Z740" i="50"/>
  <c r="AB739" i="50"/>
  <c r="AA739" i="50"/>
  <c r="Z739" i="50"/>
  <c r="AB738" i="50"/>
  <c r="AA738" i="50"/>
  <c r="Z738" i="50"/>
  <c r="AB737" i="50"/>
  <c r="AA737" i="50"/>
  <c r="Z737" i="50"/>
  <c r="AB736" i="50"/>
  <c r="AA736" i="50"/>
  <c r="Z736" i="50"/>
  <c r="AB735" i="50"/>
  <c r="AA735" i="50"/>
  <c r="Z735" i="50"/>
  <c r="AB734" i="50"/>
  <c r="AA734" i="50"/>
  <c r="Z734" i="50"/>
  <c r="AB733" i="50"/>
  <c r="AA733" i="50"/>
  <c r="Z733" i="50"/>
  <c r="AB732" i="50"/>
  <c r="AA732" i="50"/>
  <c r="Z732" i="50"/>
  <c r="AB731" i="50"/>
  <c r="AA731" i="50"/>
  <c r="Z731" i="50"/>
  <c r="AB730" i="50"/>
  <c r="AA730" i="50"/>
  <c r="Z730" i="50"/>
  <c r="AB729" i="50"/>
  <c r="AA729" i="50"/>
  <c r="Z729" i="50"/>
  <c r="AB728" i="50"/>
  <c r="AA728" i="50"/>
  <c r="Z728" i="50"/>
  <c r="AB727" i="50"/>
  <c r="AA727" i="50"/>
  <c r="Z727" i="50"/>
  <c r="AB726" i="50"/>
  <c r="AA726" i="50"/>
  <c r="Z726" i="50"/>
  <c r="AB725" i="50"/>
  <c r="AA725" i="50"/>
  <c r="Z725" i="50"/>
  <c r="AB724" i="50"/>
  <c r="AA724" i="50"/>
  <c r="Z724" i="50"/>
  <c r="AB723" i="50"/>
  <c r="AA723" i="50"/>
  <c r="Z723" i="50"/>
  <c r="AB722" i="50"/>
  <c r="AA722" i="50"/>
  <c r="Z722" i="50"/>
  <c r="AB721" i="50"/>
  <c r="AA721" i="50"/>
  <c r="Z721" i="50"/>
  <c r="AB720" i="50"/>
  <c r="AA720" i="50"/>
  <c r="Z720" i="50"/>
  <c r="AB719" i="50"/>
  <c r="AA719" i="50"/>
  <c r="Z719" i="50"/>
  <c r="AB718" i="50"/>
  <c r="AA718" i="50"/>
  <c r="Z718" i="50"/>
  <c r="AB717" i="50"/>
  <c r="AA717" i="50"/>
  <c r="Z717" i="50"/>
  <c r="AB716" i="50"/>
  <c r="AA716" i="50"/>
  <c r="Z716" i="50"/>
  <c r="AB715" i="50"/>
  <c r="AA715" i="50"/>
  <c r="Z715" i="50"/>
  <c r="AB714" i="50"/>
  <c r="AA714" i="50"/>
  <c r="Z714" i="50"/>
  <c r="AB713" i="50"/>
  <c r="AA713" i="50"/>
  <c r="Z713" i="50"/>
  <c r="AB712" i="50"/>
  <c r="AA712" i="50"/>
  <c r="Z712" i="50"/>
  <c r="AB711" i="50"/>
  <c r="AA711" i="50"/>
  <c r="Z711" i="50"/>
  <c r="AB710" i="50"/>
  <c r="AA710" i="50"/>
  <c r="Z710" i="50"/>
  <c r="AB709" i="50"/>
  <c r="AA709" i="50"/>
  <c r="Z709" i="50"/>
  <c r="AB708" i="50"/>
  <c r="AA708" i="50"/>
  <c r="Z708" i="50"/>
  <c r="AB707" i="50"/>
  <c r="AA707" i="50"/>
  <c r="Z707" i="50"/>
  <c r="AB706" i="50"/>
  <c r="AA706" i="50"/>
  <c r="Z706" i="50"/>
  <c r="AB705" i="50"/>
  <c r="AA705" i="50"/>
  <c r="Z705" i="50"/>
  <c r="AB704" i="50"/>
  <c r="AA704" i="50"/>
  <c r="Z704" i="50"/>
  <c r="AB703" i="50"/>
  <c r="AA703" i="50"/>
  <c r="Z703" i="50"/>
  <c r="AB702" i="50"/>
  <c r="AA702" i="50"/>
  <c r="Z702" i="50"/>
  <c r="AB701" i="50"/>
  <c r="AA701" i="50"/>
  <c r="Z701" i="50"/>
  <c r="AB700" i="50"/>
  <c r="AA700" i="50"/>
  <c r="Z700" i="50"/>
  <c r="AB699" i="50"/>
  <c r="AA699" i="50"/>
  <c r="Z699" i="50"/>
  <c r="AB698" i="50"/>
  <c r="AA698" i="50"/>
  <c r="Z698" i="50"/>
  <c r="AB697" i="50"/>
  <c r="AA697" i="50"/>
  <c r="Z697" i="50"/>
  <c r="AB696" i="50"/>
  <c r="AA696" i="50"/>
  <c r="Z696" i="50"/>
  <c r="AB695" i="50"/>
  <c r="AA695" i="50"/>
  <c r="Z695" i="50"/>
  <c r="AB694" i="50"/>
  <c r="AA694" i="50"/>
  <c r="Z694" i="50"/>
  <c r="AB693" i="50"/>
  <c r="AA693" i="50"/>
  <c r="Z693" i="50"/>
  <c r="AB692" i="50"/>
  <c r="AA692" i="50"/>
  <c r="Z692" i="50"/>
  <c r="AB691" i="50"/>
  <c r="AA691" i="50"/>
  <c r="Z691" i="50"/>
  <c r="AB690" i="50"/>
  <c r="AA690" i="50"/>
  <c r="Z690" i="50"/>
  <c r="AB689" i="50"/>
  <c r="AA689" i="50"/>
  <c r="Z689" i="50"/>
  <c r="AB688" i="50"/>
  <c r="AA688" i="50"/>
  <c r="Z688" i="50"/>
  <c r="AB687" i="50"/>
  <c r="AA687" i="50"/>
  <c r="Z687" i="50"/>
  <c r="AB686" i="50"/>
  <c r="AA686" i="50"/>
  <c r="Z686" i="50"/>
  <c r="AB685" i="50"/>
  <c r="AA685" i="50"/>
  <c r="Z685" i="50"/>
  <c r="AB684" i="50"/>
  <c r="AA684" i="50"/>
  <c r="Z684" i="50"/>
  <c r="AB683" i="50"/>
  <c r="AA683" i="50"/>
  <c r="Z683" i="50"/>
  <c r="AB682" i="50"/>
  <c r="AA682" i="50"/>
  <c r="Z682" i="50"/>
  <c r="AB681" i="50"/>
  <c r="AA681" i="50"/>
  <c r="Z681" i="50"/>
  <c r="AB680" i="50"/>
  <c r="AA680" i="50"/>
  <c r="Z680" i="50"/>
  <c r="AB679" i="50"/>
  <c r="AA679" i="50"/>
  <c r="Z679" i="50"/>
  <c r="AB678" i="50"/>
  <c r="AA678" i="50"/>
  <c r="Z678" i="50"/>
  <c r="AB677" i="50"/>
  <c r="AA677" i="50"/>
  <c r="Z677" i="50"/>
  <c r="AB676" i="50"/>
  <c r="AA676" i="50"/>
  <c r="Z676" i="50"/>
  <c r="AB675" i="50"/>
  <c r="AA675" i="50"/>
  <c r="Z675" i="50"/>
  <c r="AB674" i="50"/>
  <c r="AA674" i="50"/>
  <c r="Z674" i="50"/>
  <c r="AB673" i="50"/>
  <c r="AA673" i="50"/>
  <c r="Z673" i="50"/>
  <c r="AB672" i="50"/>
  <c r="AA672" i="50"/>
  <c r="Z672" i="50"/>
  <c r="AB671" i="50"/>
  <c r="AA671" i="50"/>
  <c r="Z671" i="50"/>
  <c r="AB670" i="50"/>
  <c r="AA670" i="50"/>
  <c r="Z670" i="50"/>
  <c r="AB669" i="50"/>
  <c r="AA669" i="50"/>
  <c r="Z669" i="50"/>
  <c r="AB668" i="50"/>
  <c r="AA668" i="50"/>
  <c r="Z668" i="50"/>
  <c r="AB667" i="50"/>
  <c r="AA667" i="50"/>
  <c r="Z667" i="50"/>
  <c r="AB666" i="50"/>
  <c r="AA666" i="50"/>
  <c r="Z666" i="50"/>
  <c r="AB665" i="50"/>
  <c r="AA665" i="50"/>
  <c r="Z665" i="50"/>
  <c r="AB664" i="50"/>
  <c r="AA664" i="50"/>
  <c r="Z664" i="50"/>
  <c r="AB663" i="50"/>
  <c r="AA663" i="50"/>
  <c r="Z663" i="50"/>
  <c r="AB662" i="50"/>
  <c r="AA662" i="50"/>
  <c r="Z662" i="50"/>
  <c r="AB661" i="50"/>
  <c r="AA661" i="50"/>
  <c r="Z661" i="50"/>
  <c r="AB660" i="50"/>
  <c r="AA660" i="50"/>
  <c r="Z660" i="50"/>
  <c r="AB659" i="50"/>
  <c r="AA659" i="50"/>
  <c r="Z659" i="50"/>
  <c r="AB658" i="50"/>
  <c r="AA658" i="50"/>
  <c r="Z658" i="50"/>
  <c r="AB657" i="50"/>
  <c r="AA657" i="50"/>
  <c r="Z657" i="50"/>
  <c r="AB656" i="50"/>
  <c r="AA656" i="50"/>
  <c r="Z656" i="50"/>
  <c r="AB655" i="50"/>
  <c r="AA655" i="50"/>
  <c r="Z655" i="50"/>
  <c r="AB654" i="50"/>
  <c r="AA654" i="50"/>
  <c r="Z654" i="50"/>
  <c r="AB653" i="50"/>
  <c r="AA653" i="50"/>
  <c r="Z653" i="50"/>
  <c r="AB652" i="50"/>
  <c r="AA652" i="50"/>
  <c r="Z652" i="50"/>
  <c r="AB651" i="50"/>
  <c r="AA651" i="50"/>
  <c r="Z651" i="50"/>
  <c r="AB650" i="50"/>
  <c r="AA650" i="50"/>
  <c r="Z650" i="50"/>
  <c r="AB649" i="50"/>
  <c r="AA649" i="50"/>
  <c r="Z649" i="50"/>
  <c r="AB648" i="50"/>
  <c r="AA648" i="50"/>
  <c r="Z648" i="50"/>
  <c r="AB647" i="50"/>
  <c r="AA647" i="50"/>
  <c r="Z647" i="50"/>
  <c r="AB646" i="50"/>
  <c r="AA646" i="50"/>
  <c r="Z646" i="50"/>
  <c r="AB645" i="50"/>
  <c r="AA645" i="50"/>
  <c r="Z645" i="50"/>
  <c r="AB644" i="50"/>
  <c r="AA644" i="50"/>
  <c r="Z644" i="50"/>
  <c r="AB643" i="50"/>
  <c r="AA643" i="50"/>
  <c r="Z643" i="50"/>
  <c r="AB642" i="50"/>
  <c r="AA642" i="50"/>
  <c r="Z642" i="50"/>
  <c r="AB641" i="50"/>
  <c r="AA641" i="50"/>
  <c r="Z641" i="50"/>
  <c r="AB640" i="50"/>
  <c r="AA640" i="50"/>
  <c r="Z640" i="50"/>
  <c r="AB639" i="50"/>
  <c r="AA639" i="50"/>
  <c r="Z639" i="50"/>
  <c r="AB638" i="50"/>
  <c r="AA638" i="50"/>
  <c r="Z638" i="50"/>
  <c r="AB637" i="50"/>
  <c r="AA637" i="50"/>
  <c r="Z637" i="50"/>
  <c r="AB636" i="50"/>
  <c r="AA636" i="50"/>
  <c r="Z636" i="50"/>
  <c r="AB635" i="50"/>
  <c r="AA635" i="50"/>
  <c r="Z635" i="50"/>
  <c r="AB634" i="50"/>
  <c r="AA634" i="50"/>
  <c r="Z634" i="50"/>
  <c r="AB633" i="50"/>
  <c r="AA633" i="50"/>
  <c r="Z633" i="50"/>
  <c r="AB632" i="50"/>
  <c r="AA632" i="50"/>
  <c r="Z632" i="50"/>
  <c r="AB631" i="50"/>
  <c r="AA631" i="50"/>
  <c r="Z631" i="50"/>
  <c r="AB630" i="50"/>
  <c r="AA630" i="50"/>
  <c r="Z630" i="50"/>
  <c r="AB629" i="50"/>
  <c r="AA629" i="50"/>
  <c r="Z629" i="50"/>
  <c r="AB628" i="50"/>
  <c r="AA628" i="50"/>
  <c r="Z628" i="50"/>
  <c r="AB627" i="50"/>
  <c r="AA627" i="50"/>
  <c r="Z627" i="50"/>
  <c r="AB626" i="50"/>
  <c r="AA626" i="50"/>
  <c r="Z626" i="50"/>
  <c r="AB625" i="50"/>
  <c r="AA625" i="50"/>
  <c r="Z625" i="50"/>
  <c r="AB624" i="50"/>
  <c r="AA624" i="50"/>
  <c r="Z624" i="50"/>
  <c r="AB623" i="50"/>
  <c r="AA623" i="50"/>
  <c r="Z623" i="50"/>
  <c r="AB622" i="50"/>
  <c r="AA622" i="50"/>
  <c r="Z622" i="50"/>
  <c r="AB621" i="50"/>
  <c r="AA621" i="50"/>
  <c r="Z621" i="50"/>
  <c r="AB620" i="50"/>
  <c r="AA620" i="50"/>
  <c r="Z620" i="50"/>
  <c r="AB619" i="50"/>
  <c r="AA619" i="50"/>
  <c r="Z619" i="50"/>
  <c r="AB618" i="50"/>
  <c r="AA618" i="50"/>
  <c r="Z618" i="50"/>
  <c r="AB617" i="50"/>
  <c r="AA617" i="50"/>
  <c r="Z617" i="50"/>
  <c r="AB616" i="50"/>
  <c r="AA616" i="50"/>
  <c r="Z616" i="50"/>
  <c r="AB615" i="50"/>
  <c r="AA615" i="50"/>
  <c r="Z615" i="50"/>
  <c r="AB614" i="50"/>
  <c r="AA614" i="50"/>
  <c r="Z614" i="50"/>
  <c r="AB613" i="50"/>
  <c r="AA613" i="50"/>
  <c r="Z613" i="50"/>
  <c r="AB612" i="50"/>
  <c r="AA612" i="50"/>
  <c r="Z612" i="50"/>
  <c r="AB611" i="50"/>
  <c r="AA611" i="50"/>
  <c r="Z611" i="50"/>
  <c r="AB610" i="50"/>
  <c r="AA610" i="50"/>
  <c r="Z610" i="50"/>
  <c r="AB609" i="50"/>
  <c r="AA609" i="50"/>
  <c r="Z609" i="50"/>
  <c r="AB608" i="50"/>
  <c r="AA608" i="50"/>
  <c r="Z608" i="50"/>
  <c r="AB607" i="50"/>
  <c r="AA607" i="50"/>
  <c r="Z607" i="50"/>
  <c r="AB606" i="50"/>
  <c r="AA606" i="50"/>
  <c r="Z606" i="50"/>
  <c r="AB605" i="50"/>
  <c r="AA605" i="50"/>
  <c r="Z605" i="50"/>
  <c r="AB604" i="50"/>
  <c r="AA604" i="50"/>
  <c r="Z604" i="50"/>
  <c r="AB603" i="50"/>
  <c r="AA603" i="50"/>
  <c r="Z603" i="50"/>
  <c r="AB602" i="50"/>
  <c r="AA602" i="50"/>
  <c r="Z602" i="50"/>
  <c r="AB601" i="50"/>
  <c r="AA601" i="50"/>
  <c r="Z601" i="50"/>
  <c r="AB600" i="50"/>
  <c r="AA600" i="50"/>
  <c r="Z600" i="50"/>
  <c r="AB599" i="50"/>
  <c r="AA599" i="50"/>
  <c r="Z599" i="50"/>
  <c r="AB598" i="50"/>
  <c r="AA598" i="50"/>
  <c r="Z598" i="50"/>
  <c r="AB597" i="50"/>
  <c r="AA597" i="50"/>
  <c r="Z597" i="50"/>
  <c r="AB596" i="50"/>
  <c r="AA596" i="50"/>
  <c r="Z596" i="50"/>
  <c r="AB595" i="50"/>
  <c r="AA595" i="50"/>
  <c r="Z595" i="50"/>
  <c r="AB594" i="50"/>
  <c r="AA594" i="50"/>
  <c r="Z594" i="50"/>
  <c r="AB593" i="50"/>
  <c r="AA593" i="50"/>
  <c r="Z593" i="50"/>
  <c r="AB592" i="50"/>
  <c r="AA592" i="50"/>
  <c r="Z592" i="50"/>
  <c r="AB591" i="50"/>
  <c r="AA591" i="50"/>
  <c r="Z591" i="50"/>
  <c r="AB590" i="50"/>
  <c r="AA590" i="50"/>
  <c r="Z590" i="50"/>
  <c r="AB589" i="50"/>
  <c r="AA589" i="50"/>
  <c r="Z589" i="50"/>
  <c r="AB588" i="50"/>
  <c r="AA588" i="50"/>
  <c r="Z588" i="50"/>
  <c r="AB587" i="50"/>
  <c r="AA587" i="50"/>
  <c r="Z587" i="50"/>
  <c r="AB586" i="50"/>
  <c r="AA586" i="50"/>
  <c r="Z586" i="50"/>
  <c r="AB585" i="50"/>
  <c r="AA585" i="50"/>
  <c r="Z585" i="50"/>
  <c r="AB584" i="50"/>
  <c r="AA584" i="50"/>
  <c r="Z584" i="50"/>
  <c r="AB583" i="50"/>
  <c r="AA583" i="50"/>
  <c r="Z583" i="50"/>
  <c r="AB582" i="50"/>
  <c r="AA582" i="50"/>
  <c r="Z582" i="50"/>
  <c r="AB581" i="50"/>
  <c r="AA581" i="50"/>
  <c r="Z581" i="50"/>
  <c r="AB580" i="50"/>
  <c r="AA580" i="50"/>
  <c r="Z580" i="50"/>
  <c r="AB579" i="50"/>
  <c r="AA579" i="50"/>
  <c r="Z579" i="50"/>
  <c r="AB578" i="50"/>
  <c r="AA578" i="50"/>
  <c r="Z578" i="50"/>
  <c r="AB577" i="50"/>
  <c r="AA577" i="50"/>
  <c r="Z577" i="50"/>
  <c r="AB576" i="50"/>
  <c r="AA576" i="50"/>
  <c r="Z576" i="50"/>
  <c r="AB575" i="50"/>
  <c r="AA575" i="50"/>
  <c r="Z575" i="50"/>
  <c r="AB574" i="50"/>
  <c r="AA574" i="50"/>
  <c r="Z574" i="50"/>
  <c r="AB573" i="50"/>
  <c r="AA573" i="50"/>
  <c r="Z573" i="50"/>
  <c r="AB572" i="50"/>
  <c r="AA572" i="50"/>
  <c r="Z572" i="50"/>
  <c r="AB571" i="50"/>
  <c r="AA571" i="50"/>
  <c r="Z571" i="50"/>
  <c r="AB570" i="50"/>
  <c r="AA570" i="50"/>
  <c r="Z570" i="50"/>
  <c r="AB569" i="50"/>
  <c r="AA569" i="50"/>
  <c r="Z569" i="50"/>
  <c r="AB568" i="50"/>
  <c r="AA568" i="50"/>
  <c r="Z568" i="50"/>
  <c r="AB567" i="50"/>
  <c r="AA567" i="50"/>
  <c r="Z567" i="50"/>
  <c r="AB566" i="50"/>
  <c r="AA566" i="50"/>
  <c r="Z566" i="50"/>
  <c r="AB565" i="50"/>
  <c r="AA565" i="50"/>
  <c r="Z565" i="50"/>
  <c r="AB564" i="50"/>
  <c r="AA564" i="50"/>
  <c r="Z564" i="50"/>
  <c r="AB563" i="50"/>
  <c r="AA563" i="50"/>
  <c r="Z563" i="50"/>
  <c r="AB562" i="50"/>
  <c r="AA562" i="50"/>
  <c r="Z562" i="50"/>
  <c r="AB561" i="50"/>
  <c r="AA561" i="50"/>
  <c r="Z561" i="50"/>
  <c r="AB560" i="50"/>
  <c r="AA560" i="50"/>
  <c r="Z560" i="50"/>
  <c r="AB559" i="50"/>
  <c r="AA559" i="50"/>
  <c r="Z559" i="50"/>
  <c r="AB558" i="50"/>
  <c r="AA558" i="50"/>
  <c r="Z558" i="50"/>
  <c r="AB557" i="50"/>
  <c r="AA557" i="50"/>
  <c r="Z557" i="50"/>
  <c r="AB556" i="50"/>
  <c r="AA556" i="50"/>
  <c r="Z556" i="50"/>
  <c r="AB555" i="50"/>
  <c r="AA555" i="50"/>
  <c r="Z555" i="50"/>
  <c r="AB554" i="50"/>
  <c r="AA554" i="50"/>
  <c r="Z554" i="50"/>
  <c r="AB553" i="50"/>
  <c r="AA553" i="50"/>
  <c r="Z553" i="50"/>
  <c r="AB552" i="50"/>
  <c r="AA552" i="50"/>
  <c r="Z552" i="50"/>
  <c r="AB551" i="50"/>
  <c r="AA551" i="50"/>
  <c r="Z551" i="50"/>
  <c r="AB550" i="50"/>
  <c r="AA550" i="50"/>
  <c r="Z550" i="50"/>
  <c r="AB549" i="50"/>
  <c r="AA549" i="50"/>
  <c r="Z549" i="50"/>
  <c r="AB548" i="50"/>
  <c r="AA548" i="50"/>
  <c r="Z548" i="50"/>
  <c r="AB547" i="50"/>
  <c r="AA547" i="50"/>
  <c r="Z547" i="50"/>
  <c r="AB546" i="50"/>
  <c r="AA546" i="50"/>
  <c r="Z546" i="50"/>
  <c r="AB545" i="50"/>
  <c r="AA545" i="50"/>
  <c r="Z545" i="50"/>
  <c r="AB544" i="50"/>
  <c r="AA544" i="50"/>
  <c r="Z544" i="50"/>
  <c r="AB543" i="50"/>
  <c r="AA543" i="50"/>
  <c r="Z543" i="50"/>
  <c r="AB542" i="50"/>
  <c r="AA542" i="50"/>
  <c r="Z542" i="50"/>
  <c r="AB541" i="50"/>
  <c r="AA541" i="50"/>
  <c r="Z541" i="50"/>
  <c r="AB540" i="50"/>
  <c r="AA540" i="50"/>
  <c r="Z540" i="50"/>
  <c r="AB539" i="50"/>
  <c r="AA539" i="50"/>
  <c r="Z539" i="50"/>
  <c r="AB538" i="50"/>
  <c r="AA538" i="50"/>
  <c r="Z538" i="50"/>
  <c r="AB537" i="50"/>
  <c r="AA537" i="50"/>
  <c r="Z537" i="50"/>
  <c r="AB536" i="50"/>
  <c r="AA536" i="50"/>
  <c r="Z536" i="50"/>
  <c r="AB535" i="50"/>
  <c r="AA535" i="50"/>
  <c r="Z535" i="50"/>
  <c r="AB534" i="50"/>
  <c r="AA534" i="50"/>
  <c r="Z534" i="50"/>
  <c r="AB533" i="50"/>
  <c r="AA533" i="50"/>
  <c r="Z533" i="50"/>
  <c r="AB532" i="50"/>
  <c r="AA532" i="50"/>
  <c r="Z532" i="50"/>
  <c r="AB531" i="50"/>
  <c r="AA531" i="50"/>
  <c r="Z531" i="50"/>
  <c r="AB530" i="50"/>
  <c r="AA530" i="50"/>
  <c r="Z530" i="50"/>
  <c r="AB529" i="50"/>
  <c r="AA529" i="50"/>
  <c r="Z529" i="50"/>
  <c r="AB528" i="50"/>
  <c r="AA528" i="50"/>
  <c r="Z528" i="50"/>
  <c r="AB527" i="50"/>
  <c r="AA527" i="50"/>
  <c r="Z527" i="50"/>
  <c r="AB526" i="50"/>
  <c r="AA526" i="50"/>
  <c r="Z526" i="50"/>
  <c r="AB525" i="50"/>
  <c r="AA525" i="50"/>
  <c r="Z525" i="50"/>
  <c r="AB524" i="50"/>
  <c r="AA524" i="50"/>
  <c r="Z524" i="50"/>
  <c r="AB523" i="50"/>
  <c r="AA523" i="50"/>
  <c r="Z523" i="50"/>
  <c r="AB522" i="50"/>
  <c r="AA522" i="50"/>
  <c r="Z522" i="50"/>
  <c r="AB521" i="50"/>
  <c r="AA521" i="50"/>
  <c r="Z521" i="50"/>
  <c r="AB520" i="50"/>
  <c r="AA520" i="50"/>
  <c r="Z520" i="50"/>
  <c r="AB519" i="50"/>
  <c r="AA519" i="50"/>
  <c r="Z519" i="50"/>
  <c r="AB518" i="50"/>
  <c r="AA518" i="50"/>
  <c r="Z518" i="50"/>
  <c r="AB517" i="50"/>
  <c r="AA517" i="50"/>
  <c r="Z517" i="50"/>
  <c r="AB516" i="50"/>
  <c r="AA516" i="50"/>
  <c r="Z516" i="50"/>
  <c r="AB515" i="50"/>
  <c r="AA515" i="50"/>
  <c r="Z515" i="50"/>
  <c r="AB514" i="50"/>
  <c r="AA514" i="50"/>
  <c r="Z514" i="50"/>
  <c r="AB513" i="50"/>
  <c r="AA513" i="50"/>
  <c r="Z513" i="50"/>
  <c r="AB512" i="50"/>
  <c r="AA512" i="50"/>
  <c r="Z512" i="50"/>
  <c r="AB511" i="50"/>
  <c r="AA511" i="50"/>
  <c r="Z511" i="50"/>
  <c r="AB510" i="50"/>
  <c r="AA510" i="50"/>
  <c r="Z510" i="50"/>
  <c r="AB509" i="50"/>
  <c r="AA509" i="50"/>
  <c r="Z509" i="50"/>
  <c r="AB508" i="50"/>
  <c r="AA508" i="50"/>
  <c r="Z508" i="50"/>
  <c r="AB507" i="50"/>
  <c r="AA507" i="50"/>
  <c r="Z507" i="50"/>
  <c r="AB506" i="50"/>
  <c r="AA506" i="50"/>
  <c r="Z506" i="50"/>
  <c r="AB505" i="50"/>
  <c r="AA505" i="50"/>
  <c r="Z505" i="50"/>
  <c r="AB504" i="50"/>
  <c r="AA504" i="50"/>
  <c r="Z504" i="50"/>
  <c r="AB503" i="50"/>
  <c r="AA503" i="50"/>
  <c r="Z503" i="50"/>
  <c r="AB502" i="50"/>
  <c r="AA502" i="50"/>
  <c r="Z502" i="50"/>
  <c r="AB501" i="50"/>
  <c r="AA501" i="50"/>
  <c r="Z501" i="50"/>
  <c r="AB500" i="50"/>
  <c r="AA500" i="50"/>
  <c r="Z500" i="50"/>
  <c r="AB499" i="50"/>
  <c r="AA499" i="50"/>
  <c r="Z499" i="50"/>
  <c r="AB498" i="50"/>
  <c r="AA498" i="50"/>
  <c r="Z498" i="50"/>
  <c r="AB497" i="50"/>
  <c r="AA497" i="50"/>
  <c r="Z497" i="50"/>
  <c r="AB496" i="50"/>
  <c r="AA496" i="50"/>
  <c r="Z496" i="50"/>
  <c r="AB495" i="50"/>
  <c r="AA495" i="50"/>
  <c r="Z495" i="50"/>
  <c r="AB494" i="50"/>
  <c r="AA494" i="50"/>
  <c r="Z494" i="50"/>
  <c r="AB493" i="50"/>
  <c r="AA493" i="50"/>
  <c r="Z493" i="50"/>
  <c r="AB492" i="50"/>
  <c r="AA492" i="50"/>
  <c r="Z492" i="50"/>
  <c r="AB491" i="50"/>
  <c r="AA491" i="50"/>
  <c r="Z491" i="50"/>
  <c r="AB490" i="50"/>
  <c r="AA490" i="50"/>
  <c r="Z490" i="50"/>
  <c r="AB489" i="50"/>
  <c r="AA489" i="50"/>
  <c r="Z489" i="50"/>
  <c r="AB488" i="50"/>
  <c r="AA488" i="50"/>
  <c r="Z488" i="50"/>
  <c r="AB487" i="50"/>
  <c r="AA487" i="50"/>
  <c r="Z487" i="50"/>
  <c r="AB486" i="50"/>
  <c r="AA486" i="50"/>
  <c r="Z486" i="50"/>
  <c r="AB485" i="50"/>
  <c r="AA485" i="50"/>
  <c r="Z485" i="50"/>
  <c r="AB484" i="50"/>
  <c r="AA484" i="50"/>
  <c r="Z484" i="50"/>
  <c r="AB483" i="50"/>
  <c r="AA483" i="50"/>
  <c r="Z483" i="50"/>
  <c r="AB482" i="50"/>
  <c r="AA482" i="50"/>
  <c r="Z482" i="50"/>
  <c r="AB481" i="50"/>
  <c r="AA481" i="50"/>
  <c r="Z481" i="50"/>
  <c r="AB480" i="50"/>
  <c r="AA480" i="50"/>
  <c r="Z480" i="50"/>
  <c r="AB479" i="50"/>
  <c r="AA479" i="50"/>
  <c r="Z479" i="50"/>
  <c r="AB478" i="50"/>
  <c r="AA478" i="50"/>
  <c r="Z478" i="50"/>
  <c r="AB477" i="50"/>
  <c r="AA477" i="50"/>
  <c r="Z477" i="50"/>
  <c r="AB476" i="50"/>
  <c r="AA476" i="50"/>
  <c r="Z476" i="50"/>
  <c r="AB475" i="50"/>
  <c r="AA475" i="50"/>
  <c r="Z475" i="50"/>
  <c r="AB474" i="50"/>
  <c r="AA474" i="50"/>
  <c r="Z474" i="50"/>
  <c r="AB473" i="50"/>
  <c r="AA473" i="50"/>
  <c r="Z473" i="50"/>
  <c r="AB472" i="50"/>
  <c r="AA472" i="50"/>
  <c r="Z472" i="50"/>
  <c r="AB471" i="50"/>
  <c r="AA471" i="50"/>
  <c r="Z471" i="50"/>
  <c r="AB470" i="50"/>
  <c r="AA470" i="50"/>
  <c r="Z470" i="50"/>
  <c r="AB469" i="50"/>
  <c r="AA469" i="50"/>
  <c r="Z469" i="50"/>
  <c r="AB468" i="50"/>
  <c r="AA468" i="50"/>
  <c r="Z468" i="50"/>
  <c r="AB467" i="50"/>
  <c r="AA467" i="50"/>
  <c r="Z467" i="50"/>
  <c r="AB466" i="50"/>
  <c r="AA466" i="50"/>
  <c r="Z466" i="50"/>
  <c r="AB465" i="50"/>
  <c r="AA465" i="50"/>
  <c r="Z465" i="50"/>
  <c r="AB464" i="50"/>
  <c r="AA464" i="50"/>
  <c r="Z464" i="50"/>
  <c r="AB463" i="50"/>
  <c r="AA463" i="50"/>
  <c r="Z463" i="50"/>
  <c r="AB462" i="50"/>
  <c r="AA462" i="50"/>
  <c r="Z462" i="50"/>
  <c r="AB461" i="50"/>
  <c r="AA461" i="50"/>
  <c r="Z461" i="50"/>
  <c r="AB460" i="50"/>
  <c r="AA460" i="50"/>
  <c r="Z460" i="50"/>
  <c r="AB459" i="50"/>
  <c r="AA459" i="50"/>
  <c r="Z459" i="50"/>
  <c r="AB458" i="50"/>
  <c r="AA458" i="50"/>
  <c r="Z458" i="50"/>
  <c r="AB457" i="50"/>
  <c r="AA457" i="50"/>
  <c r="Z457" i="50"/>
  <c r="AB456" i="50"/>
  <c r="AA456" i="50"/>
  <c r="Z456" i="50"/>
  <c r="AB455" i="50"/>
  <c r="AA455" i="50"/>
  <c r="Z455" i="50"/>
  <c r="AB454" i="50"/>
  <c r="AA454" i="50"/>
  <c r="Z454" i="50"/>
  <c r="AB453" i="50"/>
  <c r="AA453" i="50"/>
  <c r="Z453" i="50"/>
  <c r="AB452" i="50"/>
  <c r="AA452" i="50"/>
  <c r="Z452" i="50"/>
  <c r="AB451" i="50"/>
  <c r="AA451" i="50"/>
  <c r="Z451" i="50"/>
  <c r="AB450" i="50"/>
  <c r="AA450" i="50"/>
  <c r="Z450" i="50"/>
  <c r="AB449" i="50"/>
  <c r="AA449" i="50"/>
  <c r="Z449" i="50"/>
  <c r="AB448" i="50"/>
  <c r="AA448" i="50"/>
  <c r="Z448" i="50"/>
  <c r="AB447" i="50"/>
  <c r="AA447" i="50"/>
  <c r="Z447" i="50"/>
  <c r="AB446" i="50"/>
  <c r="AA446" i="50"/>
  <c r="Z446" i="50"/>
  <c r="AB445" i="50"/>
  <c r="AA445" i="50"/>
  <c r="Z445" i="50"/>
  <c r="AB444" i="50"/>
  <c r="AA444" i="50"/>
  <c r="Z444" i="50"/>
  <c r="AB443" i="50"/>
  <c r="AA443" i="50"/>
  <c r="Z443" i="50"/>
  <c r="AB442" i="50"/>
  <c r="AA442" i="50"/>
  <c r="Z442" i="50"/>
  <c r="AB441" i="50"/>
  <c r="AA441" i="50"/>
  <c r="Z441" i="50"/>
  <c r="AB440" i="50"/>
  <c r="AA440" i="50"/>
  <c r="Z440" i="50"/>
  <c r="AB439" i="50"/>
  <c r="AA439" i="50"/>
  <c r="Z439" i="50"/>
  <c r="AB438" i="50"/>
  <c r="AA438" i="50"/>
  <c r="Z438" i="50"/>
  <c r="AB437" i="50"/>
  <c r="AA437" i="50"/>
  <c r="Z437" i="50"/>
  <c r="AB436" i="50"/>
  <c r="AA436" i="50"/>
  <c r="Z436" i="50"/>
  <c r="AB435" i="50"/>
  <c r="AA435" i="50"/>
  <c r="Z435" i="50"/>
  <c r="AB434" i="50"/>
  <c r="AA434" i="50"/>
  <c r="Z434" i="50"/>
  <c r="AB433" i="50"/>
  <c r="AA433" i="50"/>
  <c r="Z433" i="50"/>
  <c r="AB432" i="50"/>
  <c r="AA432" i="50"/>
  <c r="Z432" i="50"/>
  <c r="AB431" i="50"/>
  <c r="AA431" i="50"/>
  <c r="Z431" i="50"/>
  <c r="AB430" i="50"/>
  <c r="AA430" i="50"/>
  <c r="Z430" i="50"/>
  <c r="AB429" i="50"/>
  <c r="AA429" i="50"/>
  <c r="Z429" i="50"/>
  <c r="AB428" i="50"/>
  <c r="AA428" i="50"/>
  <c r="Z428" i="50"/>
  <c r="AB427" i="50"/>
  <c r="AA427" i="50"/>
  <c r="Z427" i="50"/>
  <c r="AB426" i="50"/>
  <c r="AA426" i="50"/>
  <c r="Z426" i="50"/>
  <c r="AB425" i="50"/>
  <c r="AA425" i="50"/>
  <c r="Z425" i="50"/>
  <c r="AB424" i="50"/>
  <c r="AA424" i="50"/>
  <c r="Z424" i="50"/>
  <c r="AB423" i="50"/>
  <c r="AA423" i="50"/>
  <c r="Z423" i="50"/>
  <c r="AB422" i="50"/>
  <c r="AA422" i="50"/>
  <c r="Z422" i="50"/>
  <c r="AB421" i="50"/>
  <c r="AA421" i="50"/>
  <c r="Z421" i="50"/>
  <c r="AB420" i="50"/>
  <c r="AA420" i="50"/>
  <c r="Z420" i="50"/>
  <c r="AB419" i="50"/>
  <c r="AA419" i="50"/>
  <c r="Z419" i="50"/>
  <c r="AB418" i="50"/>
  <c r="AA418" i="50"/>
  <c r="Z418" i="50"/>
  <c r="AB417" i="50"/>
  <c r="AA417" i="50"/>
  <c r="Z417" i="50"/>
  <c r="AB416" i="50"/>
  <c r="AA416" i="50"/>
  <c r="Z416" i="50"/>
  <c r="AB415" i="50"/>
  <c r="AA415" i="50"/>
  <c r="Z415" i="50"/>
  <c r="AB414" i="50"/>
  <c r="AA414" i="50"/>
  <c r="Z414" i="50"/>
  <c r="AB413" i="50"/>
  <c r="AA413" i="50"/>
  <c r="Z413" i="50"/>
  <c r="AB412" i="50"/>
  <c r="AA412" i="50"/>
  <c r="Z412" i="50"/>
  <c r="AB411" i="50"/>
  <c r="AA411" i="50"/>
  <c r="Z411" i="50"/>
  <c r="AB410" i="50"/>
  <c r="AA410" i="50"/>
  <c r="Z410" i="50"/>
  <c r="AB409" i="50"/>
  <c r="AA409" i="50"/>
  <c r="Z409" i="50"/>
  <c r="AB408" i="50"/>
  <c r="AA408" i="50"/>
  <c r="Z408" i="50"/>
  <c r="AB407" i="50"/>
  <c r="AA407" i="50"/>
  <c r="Z407" i="50"/>
  <c r="AB406" i="50"/>
  <c r="AA406" i="50"/>
  <c r="Z406" i="50"/>
  <c r="AB405" i="50"/>
  <c r="AA405" i="50"/>
  <c r="Z405" i="50"/>
  <c r="AB404" i="50"/>
  <c r="AA404" i="50"/>
  <c r="Z404" i="50"/>
  <c r="AB403" i="50"/>
  <c r="AA403" i="50"/>
  <c r="Z403" i="50"/>
  <c r="AB402" i="50"/>
  <c r="AA402" i="50"/>
  <c r="Z402" i="50"/>
  <c r="AB401" i="50"/>
  <c r="AA401" i="50"/>
  <c r="Z401" i="50"/>
  <c r="AB400" i="50"/>
  <c r="AA400" i="50"/>
  <c r="Z400" i="50"/>
  <c r="AB399" i="50"/>
  <c r="AA399" i="50"/>
  <c r="Z399" i="50"/>
  <c r="AB398" i="50"/>
  <c r="AA398" i="50"/>
  <c r="Z398" i="50"/>
  <c r="AB397" i="50"/>
  <c r="AA397" i="50"/>
  <c r="Z397" i="50"/>
  <c r="AB396" i="50"/>
  <c r="AA396" i="50"/>
  <c r="Z396" i="50"/>
  <c r="AB395" i="50"/>
  <c r="AA395" i="50"/>
  <c r="Z395" i="50"/>
  <c r="AB394" i="50"/>
  <c r="AA394" i="50"/>
  <c r="Z394" i="50"/>
  <c r="AB393" i="50"/>
  <c r="AA393" i="50"/>
  <c r="Z393" i="50"/>
  <c r="AB392" i="50"/>
  <c r="AA392" i="50"/>
  <c r="Z392" i="50"/>
  <c r="AB391" i="50"/>
  <c r="AA391" i="50"/>
  <c r="Z391" i="50"/>
  <c r="AB390" i="50"/>
  <c r="AA390" i="50"/>
  <c r="Z390" i="50"/>
  <c r="AB389" i="50"/>
  <c r="AA389" i="50"/>
  <c r="Z389" i="50"/>
  <c r="AB388" i="50"/>
  <c r="AA388" i="50"/>
  <c r="Z388" i="50"/>
  <c r="AB387" i="50"/>
  <c r="AA387" i="50"/>
  <c r="Z387" i="50"/>
  <c r="AB386" i="50"/>
  <c r="AA386" i="50"/>
  <c r="Z386" i="50"/>
  <c r="AB385" i="50"/>
  <c r="AA385" i="50"/>
  <c r="Z385" i="50"/>
  <c r="AB384" i="50"/>
  <c r="AA384" i="50"/>
  <c r="Z384" i="50"/>
  <c r="AB383" i="50"/>
  <c r="AA383" i="50"/>
  <c r="Z383" i="50"/>
  <c r="AB382" i="50"/>
  <c r="AA382" i="50"/>
  <c r="Z382" i="50"/>
  <c r="AB381" i="50"/>
  <c r="AA381" i="50"/>
  <c r="Z381" i="50"/>
  <c r="AB380" i="50"/>
  <c r="AA380" i="50"/>
  <c r="Z380" i="50"/>
  <c r="AB379" i="50"/>
  <c r="AA379" i="50"/>
  <c r="Z379" i="50"/>
  <c r="AB378" i="50"/>
  <c r="AA378" i="50"/>
  <c r="Z378" i="50"/>
  <c r="AB377" i="50"/>
  <c r="AA377" i="50"/>
  <c r="Z377" i="50"/>
  <c r="AB376" i="50"/>
  <c r="AA376" i="50"/>
  <c r="Z376" i="50"/>
  <c r="AB375" i="50"/>
  <c r="AA375" i="50"/>
  <c r="Z375" i="50"/>
  <c r="AB374" i="50"/>
  <c r="AA374" i="50"/>
  <c r="Z374" i="50"/>
  <c r="AB373" i="50"/>
  <c r="AA373" i="50"/>
  <c r="Z373" i="50"/>
  <c r="AB372" i="50"/>
  <c r="AA372" i="50"/>
  <c r="Z372" i="50"/>
  <c r="AB371" i="50"/>
  <c r="AA371" i="50"/>
  <c r="Z371" i="50"/>
  <c r="AB370" i="50"/>
  <c r="AA370" i="50"/>
  <c r="Z370" i="50"/>
  <c r="AB369" i="50"/>
  <c r="AA369" i="50"/>
  <c r="Z369" i="50"/>
  <c r="AB368" i="50"/>
  <c r="AA368" i="50"/>
  <c r="Z368" i="50"/>
  <c r="AB367" i="50"/>
  <c r="AA367" i="50"/>
  <c r="Z367" i="50"/>
  <c r="AB366" i="50"/>
  <c r="AA366" i="50"/>
  <c r="Z366" i="50"/>
  <c r="AB365" i="50"/>
  <c r="AA365" i="50"/>
  <c r="Z365" i="50"/>
  <c r="AB364" i="50"/>
  <c r="AA364" i="50"/>
  <c r="Z364" i="50"/>
  <c r="AB363" i="50"/>
  <c r="AA363" i="50"/>
  <c r="Z363" i="50"/>
  <c r="AB362" i="50"/>
  <c r="AA362" i="50"/>
  <c r="Z362" i="50"/>
  <c r="AB361" i="50"/>
  <c r="AA361" i="50"/>
  <c r="Z361" i="50"/>
  <c r="AB360" i="50"/>
  <c r="AA360" i="50"/>
  <c r="Z360" i="50"/>
  <c r="AB359" i="50"/>
  <c r="AA359" i="50"/>
  <c r="Z359" i="50"/>
  <c r="AB358" i="50"/>
  <c r="AA358" i="50"/>
  <c r="Z358" i="50"/>
  <c r="AB357" i="50"/>
  <c r="AA357" i="50"/>
  <c r="Z357" i="50"/>
  <c r="AB356" i="50"/>
  <c r="AA356" i="50"/>
  <c r="Z356" i="50"/>
  <c r="AB355" i="50"/>
  <c r="AA355" i="50"/>
  <c r="Z355" i="50"/>
  <c r="AB354" i="50"/>
  <c r="AA354" i="50"/>
  <c r="Z354" i="50"/>
  <c r="AB353" i="50"/>
  <c r="AA353" i="50"/>
  <c r="Z353" i="50"/>
  <c r="AB352" i="50"/>
  <c r="AA352" i="50"/>
  <c r="Z352" i="50"/>
  <c r="AB351" i="50"/>
  <c r="AA351" i="50"/>
  <c r="Z351" i="50"/>
  <c r="AB350" i="50"/>
  <c r="AA350" i="50"/>
  <c r="Z350" i="50"/>
  <c r="AB349" i="50"/>
  <c r="AA349" i="50"/>
  <c r="Z349" i="50"/>
  <c r="AB348" i="50"/>
  <c r="AA348" i="50"/>
  <c r="Z348" i="50"/>
  <c r="AB347" i="50"/>
  <c r="AA347" i="50"/>
  <c r="Z347" i="50"/>
  <c r="AB346" i="50"/>
  <c r="AA346" i="50"/>
  <c r="Z346" i="50"/>
  <c r="AB345" i="50"/>
  <c r="AA345" i="50"/>
  <c r="Z345" i="50"/>
  <c r="AB344" i="50"/>
  <c r="AA344" i="50"/>
  <c r="Z344" i="50"/>
  <c r="AB343" i="50"/>
  <c r="AA343" i="50"/>
  <c r="Z343" i="50"/>
  <c r="AB342" i="50"/>
  <c r="AA342" i="50"/>
  <c r="Z342" i="50"/>
  <c r="AB341" i="50"/>
  <c r="AA341" i="50"/>
  <c r="Z341" i="50"/>
  <c r="AB340" i="50"/>
  <c r="AA340" i="50"/>
  <c r="Z340" i="50"/>
  <c r="AB339" i="50"/>
  <c r="AA339" i="50"/>
  <c r="Z339" i="50"/>
  <c r="AB338" i="50"/>
  <c r="AA338" i="50"/>
  <c r="Z338" i="50"/>
  <c r="AB337" i="50"/>
  <c r="AA337" i="50"/>
  <c r="Z337" i="50"/>
  <c r="AB336" i="50"/>
  <c r="AA336" i="50"/>
  <c r="Z336" i="50"/>
  <c r="AB335" i="50"/>
  <c r="AA335" i="50"/>
  <c r="Z335" i="50"/>
  <c r="AB334" i="50"/>
  <c r="AA334" i="50"/>
  <c r="Z334" i="50"/>
  <c r="AB333" i="50"/>
  <c r="AA333" i="50"/>
  <c r="Z333" i="50"/>
  <c r="AB332" i="50"/>
  <c r="AA332" i="50"/>
  <c r="Z332" i="50"/>
  <c r="AB331" i="50"/>
  <c r="AA331" i="50"/>
  <c r="Z331" i="50"/>
  <c r="AB330" i="50"/>
  <c r="AA330" i="50"/>
  <c r="Z330" i="50"/>
  <c r="AB329" i="50"/>
  <c r="AA329" i="50"/>
  <c r="Z329" i="50"/>
  <c r="AB328" i="50"/>
  <c r="AA328" i="50"/>
  <c r="Z328" i="50"/>
  <c r="AB327" i="50"/>
  <c r="AA327" i="50"/>
  <c r="Z327" i="50"/>
  <c r="AB326" i="50"/>
  <c r="AA326" i="50"/>
  <c r="Z326" i="50"/>
  <c r="AB325" i="50"/>
  <c r="AA325" i="50"/>
  <c r="Z325" i="50"/>
  <c r="AB324" i="50"/>
  <c r="AA324" i="50"/>
  <c r="Z324" i="50"/>
  <c r="AB323" i="50"/>
  <c r="AA323" i="50"/>
  <c r="Z323" i="50"/>
  <c r="AB322" i="50"/>
  <c r="AA322" i="50"/>
  <c r="Z322" i="50"/>
  <c r="AB321" i="50"/>
  <c r="AA321" i="50"/>
  <c r="Z321" i="50"/>
  <c r="AB320" i="50"/>
  <c r="AA320" i="50"/>
  <c r="Z320" i="50"/>
  <c r="AB319" i="50"/>
  <c r="AA319" i="50"/>
  <c r="Z319" i="50"/>
  <c r="AB318" i="50"/>
  <c r="AA318" i="50"/>
  <c r="Z318" i="50"/>
  <c r="AB317" i="50"/>
  <c r="AA317" i="50"/>
  <c r="Z317" i="50"/>
  <c r="AB316" i="50"/>
  <c r="AA316" i="50"/>
  <c r="Z316" i="50"/>
  <c r="AB315" i="50"/>
  <c r="AA315" i="50"/>
  <c r="Z315" i="50"/>
  <c r="AB314" i="50"/>
  <c r="AA314" i="50"/>
  <c r="Z314" i="50"/>
  <c r="AB313" i="50"/>
  <c r="AA313" i="50"/>
  <c r="Z313" i="50"/>
  <c r="AB312" i="50"/>
  <c r="AA312" i="50"/>
  <c r="Z312" i="50"/>
  <c r="AB311" i="50"/>
  <c r="AA311" i="50"/>
  <c r="Z311" i="50"/>
  <c r="AB310" i="50"/>
  <c r="AA310" i="50"/>
  <c r="Z310" i="50"/>
  <c r="AB309" i="50"/>
  <c r="AA309" i="50"/>
  <c r="Z309" i="50"/>
  <c r="AB308" i="50"/>
  <c r="AA308" i="50"/>
  <c r="Z308" i="50"/>
  <c r="AB307" i="50"/>
  <c r="AA307" i="50"/>
  <c r="Z307" i="50"/>
  <c r="AB306" i="50"/>
  <c r="AA306" i="50"/>
  <c r="Z306" i="50"/>
  <c r="AB305" i="50"/>
  <c r="AA305" i="50"/>
  <c r="Z305" i="50"/>
  <c r="AB304" i="50"/>
  <c r="AA304" i="50"/>
  <c r="Z304" i="50"/>
  <c r="AB303" i="50"/>
  <c r="AA303" i="50"/>
  <c r="Z303" i="50"/>
  <c r="AB302" i="50"/>
  <c r="AA302" i="50"/>
  <c r="Z302" i="50"/>
  <c r="AB301" i="50"/>
  <c r="AA301" i="50"/>
  <c r="Z301" i="50"/>
  <c r="AB300" i="50"/>
  <c r="AA300" i="50"/>
  <c r="Z300" i="50"/>
  <c r="AB299" i="50"/>
  <c r="AA299" i="50"/>
  <c r="Z299" i="50"/>
  <c r="AB298" i="50"/>
  <c r="AA298" i="50"/>
  <c r="Z298" i="50"/>
  <c r="AB297" i="50"/>
  <c r="AA297" i="50"/>
  <c r="Z297" i="50"/>
  <c r="AB296" i="50"/>
  <c r="AA296" i="50"/>
  <c r="Z296" i="50"/>
  <c r="AB295" i="50"/>
  <c r="AA295" i="50"/>
  <c r="Z295" i="50"/>
  <c r="AB294" i="50"/>
  <c r="AA294" i="50"/>
  <c r="Z294" i="50"/>
  <c r="AB293" i="50"/>
  <c r="AA293" i="50"/>
  <c r="Z293" i="50"/>
  <c r="AB292" i="50"/>
  <c r="AA292" i="50"/>
  <c r="Z292" i="50"/>
  <c r="AB291" i="50"/>
  <c r="AA291" i="50"/>
  <c r="Z291" i="50"/>
  <c r="AB290" i="50"/>
  <c r="AA290" i="50"/>
  <c r="Z290" i="50"/>
  <c r="AB289" i="50"/>
  <c r="AA289" i="50"/>
  <c r="Z289" i="50"/>
  <c r="AB288" i="50"/>
  <c r="AA288" i="50"/>
  <c r="Z288" i="50"/>
  <c r="AB287" i="50"/>
  <c r="AA287" i="50"/>
  <c r="Z287" i="50"/>
  <c r="AB286" i="50"/>
  <c r="AA286" i="50"/>
  <c r="Z286" i="50"/>
  <c r="AB285" i="50"/>
  <c r="AA285" i="50"/>
  <c r="Z285" i="50"/>
  <c r="AB284" i="50"/>
  <c r="AA284" i="50"/>
  <c r="Z284" i="50"/>
  <c r="AB283" i="50"/>
  <c r="AA283" i="50"/>
  <c r="Z283" i="50"/>
  <c r="AB282" i="50"/>
  <c r="AA282" i="50"/>
  <c r="Z282" i="50"/>
  <c r="AB281" i="50"/>
  <c r="AA281" i="50"/>
  <c r="Z281" i="50"/>
  <c r="AB280" i="50"/>
  <c r="AA280" i="50"/>
  <c r="Z280" i="50"/>
  <c r="AB279" i="50"/>
  <c r="AA279" i="50"/>
  <c r="Z279" i="50"/>
  <c r="AB278" i="50"/>
  <c r="AA278" i="50"/>
  <c r="Z278" i="50"/>
  <c r="AB277" i="50"/>
  <c r="AA277" i="50"/>
  <c r="Z277" i="50"/>
  <c r="AB276" i="50"/>
  <c r="AA276" i="50"/>
  <c r="Z276" i="50"/>
  <c r="AB275" i="50"/>
  <c r="AA275" i="50"/>
  <c r="Z275" i="50"/>
  <c r="AB274" i="50"/>
  <c r="AA274" i="50"/>
  <c r="Z274" i="50"/>
  <c r="AB273" i="50"/>
  <c r="AA273" i="50"/>
  <c r="Z273" i="50"/>
  <c r="AB272" i="50"/>
  <c r="AA272" i="50"/>
  <c r="Z272" i="50"/>
  <c r="AB271" i="50"/>
  <c r="AA271" i="50"/>
  <c r="Z271" i="50"/>
  <c r="AB270" i="50"/>
  <c r="AA270" i="50"/>
  <c r="Z270" i="50"/>
  <c r="AB269" i="50"/>
  <c r="AA269" i="50"/>
  <c r="Z269" i="50"/>
  <c r="AB268" i="50"/>
  <c r="AA268" i="50"/>
  <c r="Z268" i="50"/>
  <c r="AB267" i="50"/>
  <c r="AA267" i="50"/>
  <c r="Z267" i="50"/>
  <c r="AB266" i="50"/>
  <c r="AA266" i="50"/>
  <c r="Z266" i="50"/>
  <c r="AB265" i="50"/>
  <c r="AA265" i="50"/>
  <c r="Z265" i="50"/>
  <c r="AB264" i="50"/>
  <c r="AA264" i="50"/>
  <c r="Z264" i="50"/>
  <c r="AB263" i="50"/>
  <c r="AA263" i="50"/>
  <c r="Z263" i="50"/>
  <c r="AB262" i="50"/>
  <c r="AA262" i="50"/>
  <c r="Z262" i="50"/>
  <c r="AB261" i="50"/>
  <c r="AA261" i="50"/>
  <c r="Z261" i="50"/>
  <c r="AB260" i="50"/>
  <c r="AA260" i="50"/>
  <c r="Z260" i="50"/>
  <c r="AB259" i="50"/>
  <c r="AA259" i="50"/>
  <c r="Z259" i="50"/>
  <c r="AB258" i="50"/>
  <c r="AA258" i="50"/>
  <c r="Z258" i="50"/>
  <c r="AB257" i="50"/>
  <c r="AA257" i="50"/>
  <c r="Z257" i="50"/>
  <c r="AB256" i="50"/>
  <c r="AA256" i="50"/>
  <c r="Z256" i="50"/>
  <c r="AB255" i="50"/>
  <c r="AA255" i="50"/>
  <c r="Z255" i="50"/>
  <c r="AB254" i="50"/>
  <c r="AA254" i="50"/>
  <c r="Z254" i="50"/>
  <c r="AB253" i="50"/>
  <c r="AA253" i="50"/>
  <c r="Z253" i="50"/>
  <c r="AB252" i="50"/>
  <c r="AA252" i="50"/>
  <c r="Z252" i="50"/>
  <c r="AB251" i="50"/>
  <c r="AA251" i="50"/>
  <c r="Z251" i="50"/>
  <c r="AB250" i="50"/>
  <c r="AA250" i="50"/>
  <c r="Z250" i="50"/>
  <c r="AB249" i="50"/>
  <c r="AA249" i="50"/>
  <c r="Z249" i="50"/>
  <c r="AB248" i="50"/>
  <c r="AA248" i="50"/>
  <c r="Z248" i="50"/>
  <c r="AB247" i="50"/>
  <c r="AA247" i="50"/>
  <c r="Z247" i="50"/>
  <c r="AB246" i="50"/>
  <c r="AA246" i="50"/>
  <c r="Z246" i="50"/>
  <c r="AB245" i="50"/>
  <c r="AA245" i="50"/>
  <c r="Z245" i="50"/>
  <c r="AB244" i="50"/>
  <c r="AA244" i="50"/>
  <c r="Z244" i="50"/>
  <c r="AB243" i="50"/>
  <c r="AA243" i="50"/>
  <c r="Z243" i="50"/>
  <c r="AB242" i="50"/>
  <c r="AA242" i="50"/>
  <c r="Z242" i="50"/>
  <c r="AB241" i="50"/>
  <c r="AA241" i="50"/>
  <c r="Z241" i="50"/>
  <c r="AB240" i="50"/>
  <c r="AA240" i="50"/>
  <c r="Z240" i="50"/>
  <c r="AB239" i="50"/>
  <c r="AA239" i="50"/>
  <c r="Z239" i="50"/>
  <c r="AB238" i="50"/>
  <c r="AA238" i="50"/>
  <c r="Z238" i="50"/>
  <c r="AB237" i="50"/>
  <c r="AA237" i="50"/>
  <c r="Z237" i="50"/>
  <c r="AB236" i="50"/>
  <c r="AA236" i="50"/>
  <c r="Z236" i="50"/>
  <c r="AB235" i="50"/>
  <c r="AA235" i="50"/>
  <c r="Z235" i="50"/>
  <c r="AB234" i="50"/>
  <c r="AA234" i="50"/>
  <c r="Z234" i="50"/>
  <c r="AB233" i="50"/>
  <c r="AA233" i="50"/>
  <c r="Z233" i="50"/>
  <c r="AB232" i="50"/>
  <c r="AA232" i="50"/>
  <c r="Z232" i="50"/>
  <c r="AB231" i="50"/>
  <c r="AA231" i="50"/>
  <c r="Z231" i="50"/>
  <c r="AB230" i="50"/>
  <c r="AA230" i="50"/>
  <c r="Z230" i="50"/>
  <c r="AB229" i="50"/>
  <c r="AA229" i="50"/>
  <c r="Z229" i="50"/>
  <c r="AB228" i="50"/>
  <c r="AA228" i="50"/>
  <c r="Z228" i="50"/>
  <c r="AB227" i="50"/>
  <c r="AA227" i="50"/>
  <c r="Z227" i="50"/>
  <c r="AB226" i="50"/>
  <c r="AA226" i="50"/>
  <c r="Z226" i="50"/>
  <c r="AB225" i="50"/>
  <c r="AA225" i="50"/>
  <c r="Z225" i="50"/>
  <c r="AB224" i="50"/>
  <c r="AA224" i="50"/>
  <c r="Z224" i="50"/>
  <c r="AB223" i="50"/>
  <c r="AA223" i="50"/>
  <c r="Z223" i="50"/>
  <c r="AB222" i="50"/>
  <c r="AA222" i="50"/>
  <c r="Z222" i="50"/>
  <c r="AB221" i="50"/>
  <c r="AA221" i="50"/>
  <c r="Z221" i="50"/>
  <c r="AB220" i="50"/>
  <c r="AA220" i="50"/>
  <c r="Z220" i="50"/>
  <c r="AB219" i="50"/>
  <c r="AA219" i="50"/>
  <c r="Z219" i="50"/>
  <c r="AB218" i="50"/>
  <c r="AA218" i="50"/>
  <c r="Z218" i="50"/>
  <c r="AB217" i="50"/>
  <c r="AA217" i="50"/>
  <c r="Z217" i="50"/>
  <c r="AB216" i="50"/>
  <c r="AA216" i="50"/>
  <c r="Z216" i="50"/>
  <c r="AB215" i="50"/>
  <c r="AA215" i="50"/>
  <c r="Z215" i="50"/>
  <c r="AB214" i="50"/>
  <c r="AA214" i="50"/>
  <c r="Z214" i="50"/>
  <c r="AB213" i="50"/>
  <c r="AA213" i="50"/>
  <c r="Z213" i="50"/>
  <c r="AB212" i="50"/>
  <c r="AA212" i="50"/>
  <c r="Z212" i="50"/>
  <c r="AB211" i="50"/>
  <c r="AA211" i="50"/>
  <c r="Z211" i="50"/>
  <c r="AB210" i="50"/>
  <c r="AA210" i="50"/>
  <c r="Z210" i="50"/>
  <c r="AB209" i="50"/>
  <c r="AA209" i="50"/>
  <c r="Z209" i="50"/>
  <c r="AB208" i="50"/>
  <c r="AA208" i="50"/>
  <c r="Z208" i="50"/>
  <c r="AB207" i="50"/>
  <c r="AA207" i="50"/>
  <c r="Z207" i="50"/>
  <c r="AB206" i="50"/>
  <c r="AA206" i="50"/>
  <c r="Z206" i="50"/>
  <c r="AB205" i="50"/>
  <c r="AA205" i="50"/>
  <c r="Z205" i="50"/>
  <c r="AB204" i="50"/>
  <c r="AA204" i="50"/>
  <c r="Z204" i="50"/>
  <c r="AB203" i="50"/>
  <c r="AA203" i="50"/>
  <c r="Z203" i="50"/>
  <c r="AB202" i="50"/>
  <c r="AA202" i="50"/>
  <c r="Z202" i="50"/>
  <c r="AB201" i="50"/>
  <c r="AA201" i="50"/>
  <c r="Z201" i="50"/>
  <c r="AB200" i="50"/>
  <c r="AA200" i="50"/>
  <c r="Z200" i="50"/>
  <c r="AB199" i="50"/>
  <c r="AA199" i="50"/>
  <c r="Z199" i="50"/>
  <c r="AB198" i="50"/>
  <c r="AA198" i="50"/>
  <c r="Z198" i="50"/>
  <c r="AB197" i="50"/>
  <c r="AA197" i="50"/>
  <c r="Z197" i="50"/>
  <c r="AB196" i="50"/>
  <c r="AA196" i="50"/>
  <c r="Z196" i="50"/>
  <c r="AB195" i="50"/>
  <c r="AA195" i="50"/>
  <c r="Z195" i="50"/>
  <c r="AB194" i="50"/>
  <c r="AA194" i="50"/>
  <c r="Z194" i="50"/>
  <c r="AB193" i="50"/>
  <c r="AA193" i="50"/>
  <c r="Z193" i="50"/>
  <c r="AB192" i="50"/>
  <c r="AA192" i="50"/>
  <c r="Z192" i="50"/>
  <c r="AB191" i="50"/>
  <c r="AA191" i="50"/>
  <c r="Z191" i="50"/>
  <c r="AB190" i="50"/>
  <c r="AA190" i="50"/>
  <c r="Z190" i="50"/>
  <c r="AB189" i="50"/>
  <c r="AA189" i="50"/>
  <c r="Z189" i="50"/>
  <c r="AB188" i="50"/>
  <c r="AA188" i="50"/>
  <c r="Z188" i="50"/>
  <c r="AB187" i="50"/>
  <c r="AA187" i="50"/>
  <c r="Z187" i="50"/>
  <c r="AB186" i="50"/>
  <c r="AA186" i="50"/>
  <c r="Z186" i="50"/>
  <c r="AB185" i="50"/>
  <c r="AA185" i="50"/>
  <c r="Z185" i="50"/>
  <c r="AB184" i="50"/>
  <c r="AA184" i="50"/>
  <c r="Z184" i="50"/>
  <c r="AB183" i="50"/>
  <c r="AA183" i="50"/>
  <c r="Z183" i="50"/>
  <c r="AB182" i="50"/>
  <c r="AA182" i="50"/>
  <c r="Z182" i="50"/>
  <c r="AB181" i="50"/>
  <c r="AA181" i="50"/>
  <c r="Z181" i="50"/>
  <c r="AB180" i="50"/>
  <c r="AA180" i="50"/>
  <c r="Z180" i="50"/>
  <c r="AB179" i="50"/>
  <c r="AA179" i="50"/>
  <c r="Z179" i="50"/>
  <c r="AB178" i="50"/>
  <c r="AA178" i="50"/>
  <c r="Z178" i="50"/>
  <c r="AB177" i="50"/>
  <c r="AA177" i="50"/>
  <c r="Z177" i="50"/>
  <c r="AB176" i="50"/>
  <c r="AA176" i="50"/>
  <c r="Z176" i="50"/>
  <c r="AB175" i="50"/>
  <c r="AA175" i="50"/>
  <c r="Z175" i="50"/>
  <c r="AB174" i="50"/>
  <c r="AA174" i="50"/>
  <c r="Z174" i="50"/>
  <c r="AB173" i="50"/>
  <c r="AA173" i="50"/>
  <c r="Z173" i="50"/>
  <c r="AB172" i="50"/>
  <c r="AA172" i="50"/>
  <c r="Z172" i="50"/>
  <c r="AB171" i="50"/>
  <c r="AA171" i="50"/>
  <c r="Z171" i="50"/>
  <c r="AB170" i="50"/>
  <c r="AA170" i="50"/>
  <c r="Z170" i="50"/>
  <c r="AB169" i="50"/>
  <c r="AA169" i="50"/>
  <c r="Z169" i="50"/>
  <c r="AB168" i="50"/>
  <c r="AA168" i="50"/>
  <c r="Z168" i="50"/>
  <c r="AB167" i="50"/>
  <c r="AA167" i="50"/>
  <c r="Z167" i="50"/>
  <c r="AB166" i="50"/>
  <c r="AA166" i="50"/>
  <c r="Z166" i="50"/>
  <c r="AB165" i="50"/>
  <c r="AA165" i="50"/>
  <c r="Z165" i="50"/>
  <c r="AB164" i="50"/>
  <c r="AA164" i="50"/>
  <c r="Z164" i="50"/>
  <c r="AB163" i="50"/>
  <c r="AA163" i="50"/>
  <c r="Z163" i="50"/>
  <c r="AB162" i="50"/>
  <c r="AA162" i="50"/>
  <c r="Z162" i="50"/>
  <c r="AB161" i="50"/>
  <c r="AA161" i="50"/>
  <c r="Z161" i="50"/>
  <c r="AB160" i="50"/>
  <c r="AA160" i="50"/>
  <c r="Z160" i="50"/>
  <c r="AB159" i="50"/>
  <c r="AA159" i="50"/>
  <c r="Z159" i="50"/>
  <c r="AB158" i="50"/>
  <c r="AA158" i="50"/>
  <c r="Z158" i="50"/>
  <c r="AB157" i="50"/>
  <c r="AA157" i="50"/>
  <c r="Z157" i="50"/>
  <c r="AB156" i="50"/>
  <c r="AA156" i="50"/>
  <c r="Z156" i="50"/>
  <c r="AB155" i="50"/>
  <c r="AA155" i="50"/>
  <c r="Z155" i="50"/>
  <c r="AB154" i="50"/>
  <c r="AA154" i="50"/>
  <c r="Z154" i="50"/>
  <c r="AB153" i="50"/>
  <c r="AA153" i="50"/>
  <c r="Z153" i="50"/>
  <c r="AB152" i="50"/>
  <c r="AA152" i="50"/>
  <c r="Z152" i="50"/>
  <c r="AB151" i="50"/>
  <c r="AA151" i="50"/>
  <c r="Z151" i="50"/>
  <c r="AB150" i="50"/>
  <c r="AA150" i="50"/>
  <c r="Z150" i="50"/>
  <c r="AB149" i="50"/>
  <c r="AA149" i="50"/>
  <c r="Z149" i="50"/>
  <c r="AB148" i="50"/>
  <c r="AA148" i="50"/>
  <c r="Z148" i="50"/>
  <c r="AB147" i="50"/>
  <c r="AA147" i="50"/>
  <c r="Z147" i="50"/>
  <c r="AB146" i="50"/>
  <c r="AA146" i="50"/>
  <c r="Z146" i="50"/>
  <c r="AB145" i="50"/>
  <c r="AA145" i="50"/>
  <c r="Z145" i="50"/>
  <c r="AB144" i="50"/>
  <c r="AA144" i="50"/>
  <c r="Z144" i="50"/>
  <c r="AB143" i="50"/>
  <c r="AA143" i="50"/>
  <c r="Z143" i="50"/>
  <c r="AB142" i="50"/>
  <c r="AA142" i="50"/>
  <c r="Z142" i="50"/>
  <c r="AB141" i="50"/>
  <c r="AA141" i="50"/>
  <c r="Z141" i="50"/>
  <c r="AB140" i="50"/>
  <c r="AA140" i="50"/>
  <c r="Z140" i="50"/>
  <c r="AB139" i="50"/>
  <c r="AA139" i="50"/>
  <c r="Z139" i="50"/>
  <c r="AB138" i="50"/>
  <c r="AA138" i="50"/>
  <c r="Z138" i="50"/>
  <c r="AB137" i="50"/>
  <c r="AA137" i="50"/>
  <c r="Z137" i="50"/>
  <c r="AB136" i="50"/>
  <c r="AA136" i="50"/>
  <c r="Z136" i="50"/>
  <c r="AB135" i="50"/>
  <c r="AA135" i="50"/>
  <c r="Z135" i="50"/>
  <c r="AB134" i="50"/>
  <c r="AA134" i="50"/>
  <c r="Z134" i="50"/>
  <c r="AB133" i="50"/>
  <c r="AA133" i="50"/>
  <c r="Z133" i="50"/>
  <c r="AB132" i="50"/>
  <c r="AA132" i="50"/>
  <c r="Z132" i="50"/>
  <c r="AB131" i="50"/>
  <c r="AA131" i="50"/>
  <c r="Z131" i="50"/>
  <c r="AB130" i="50"/>
  <c r="AA130" i="50"/>
  <c r="Z130" i="50"/>
  <c r="AB129" i="50"/>
  <c r="AA129" i="50"/>
  <c r="Z129" i="50"/>
  <c r="AB128" i="50"/>
  <c r="AA128" i="50"/>
  <c r="Z128" i="50"/>
  <c r="AB127" i="50"/>
  <c r="AA127" i="50"/>
  <c r="Z127" i="50"/>
  <c r="AB126" i="50"/>
  <c r="AA126" i="50"/>
  <c r="Z126" i="50"/>
  <c r="AB125" i="50"/>
  <c r="AA125" i="50"/>
  <c r="Z125" i="50"/>
  <c r="AB124" i="50"/>
  <c r="AA124" i="50"/>
  <c r="Z124" i="50"/>
  <c r="AB123" i="50"/>
  <c r="AA123" i="50"/>
  <c r="Z123" i="50"/>
  <c r="AB122" i="50"/>
  <c r="AA122" i="50"/>
  <c r="Z122" i="50"/>
  <c r="AB121" i="50"/>
  <c r="AA121" i="50"/>
  <c r="Z121" i="50"/>
  <c r="AB120" i="50"/>
  <c r="AA120" i="50"/>
  <c r="Z120" i="50"/>
  <c r="AB119" i="50"/>
  <c r="AA119" i="50"/>
  <c r="Z119" i="50"/>
  <c r="AB118" i="50"/>
  <c r="AA118" i="50"/>
  <c r="Z118" i="50"/>
  <c r="AB117" i="50"/>
  <c r="AA117" i="50"/>
  <c r="Z117" i="50"/>
  <c r="AB116" i="50"/>
  <c r="AA116" i="50"/>
  <c r="Z116" i="50"/>
  <c r="AB115" i="50"/>
  <c r="AA115" i="50"/>
  <c r="Z115" i="50"/>
  <c r="AB114" i="50"/>
  <c r="AA114" i="50"/>
  <c r="Z114" i="50"/>
  <c r="AB113" i="50"/>
  <c r="AA113" i="50"/>
  <c r="Z113" i="50"/>
  <c r="AB112" i="50"/>
  <c r="AA112" i="50"/>
  <c r="Z112" i="50"/>
  <c r="AB111" i="50"/>
  <c r="AA111" i="50"/>
  <c r="Z111" i="50"/>
  <c r="AB110" i="50"/>
  <c r="AA110" i="50"/>
  <c r="Z110" i="50"/>
  <c r="AB109" i="50"/>
  <c r="AA109" i="50"/>
  <c r="Z109" i="50"/>
  <c r="AB108" i="50"/>
  <c r="AA108" i="50"/>
  <c r="Z108" i="50"/>
  <c r="AB107" i="50"/>
  <c r="AA107" i="50"/>
  <c r="Z107" i="50"/>
  <c r="AB106" i="50"/>
  <c r="AA106" i="50"/>
  <c r="Z106" i="50"/>
  <c r="AB105" i="50"/>
  <c r="AA105" i="50"/>
  <c r="Z105" i="50"/>
  <c r="AB104" i="50"/>
  <c r="AA104" i="50"/>
  <c r="Z104" i="50"/>
  <c r="AB103" i="50"/>
  <c r="AA103" i="50"/>
  <c r="Z103" i="50"/>
  <c r="AB102" i="50"/>
  <c r="AA102" i="50"/>
  <c r="Z102" i="50"/>
  <c r="AB101" i="50"/>
  <c r="AA101" i="50"/>
  <c r="Z101" i="50"/>
  <c r="AB100" i="50"/>
  <c r="AA100" i="50"/>
  <c r="Z100" i="50"/>
  <c r="AB99" i="50"/>
  <c r="AA99" i="50"/>
  <c r="Z99" i="50"/>
  <c r="AB98" i="50"/>
  <c r="AA98" i="50"/>
  <c r="Z98" i="50"/>
  <c r="AB97" i="50"/>
  <c r="AA97" i="50"/>
  <c r="Z97" i="50"/>
  <c r="AB96" i="50"/>
  <c r="AA96" i="50"/>
  <c r="Z96" i="50"/>
  <c r="AB95" i="50"/>
  <c r="AA95" i="50"/>
  <c r="Z95" i="50"/>
  <c r="AB94" i="50"/>
  <c r="AA94" i="50"/>
  <c r="Z94" i="50"/>
  <c r="AB93" i="50"/>
  <c r="AA93" i="50"/>
  <c r="Z93" i="50"/>
  <c r="AB92" i="50"/>
  <c r="AA92" i="50"/>
  <c r="Z92" i="50"/>
  <c r="AB91" i="50"/>
  <c r="AA91" i="50"/>
  <c r="Z91" i="50"/>
  <c r="AB90" i="50"/>
  <c r="AA90" i="50"/>
  <c r="Z90" i="50"/>
  <c r="AB89" i="50"/>
  <c r="AA89" i="50"/>
  <c r="Z89" i="50"/>
  <c r="AB88" i="50"/>
  <c r="AA88" i="50"/>
  <c r="Z88" i="50"/>
  <c r="AB87" i="50"/>
  <c r="AA87" i="50"/>
  <c r="Z87" i="50"/>
  <c r="AB86" i="50"/>
  <c r="AA86" i="50"/>
  <c r="Z86" i="50"/>
  <c r="AB85" i="50"/>
  <c r="AA85" i="50"/>
  <c r="Z85" i="50"/>
  <c r="AB84" i="50"/>
  <c r="AA84" i="50"/>
  <c r="Z84" i="50"/>
  <c r="AB83" i="50"/>
  <c r="AA83" i="50"/>
  <c r="Z83" i="50"/>
  <c r="AB82" i="50"/>
  <c r="AA82" i="50"/>
  <c r="Z82" i="50"/>
  <c r="AB81" i="50"/>
  <c r="AA81" i="50"/>
  <c r="Z81" i="50"/>
  <c r="AB80" i="50"/>
  <c r="AA80" i="50"/>
  <c r="Z80" i="50"/>
  <c r="AB79" i="50"/>
  <c r="AA79" i="50"/>
  <c r="Z79" i="50"/>
  <c r="AB78" i="50"/>
  <c r="AA78" i="50"/>
  <c r="Z78" i="50"/>
  <c r="AB77" i="50"/>
  <c r="AA77" i="50"/>
  <c r="Z77" i="50"/>
  <c r="AB76" i="50"/>
  <c r="AA76" i="50"/>
  <c r="Z76" i="50"/>
  <c r="AB75" i="50"/>
  <c r="AA75" i="50"/>
  <c r="Z75" i="50"/>
  <c r="AB74" i="50"/>
  <c r="AA74" i="50"/>
  <c r="Z74" i="50"/>
  <c r="AB73" i="50"/>
  <c r="AA73" i="50"/>
  <c r="Z73" i="50"/>
  <c r="AB72" i="50"/>
  <c r="AA72" i="50"/>
  <c r="Z72" i="50"/>
  <c r="AB71" i="50"/>
  <c r="AA71" i="50"/>
  <c r="Z71" i="50"/>
  <c r="AB70" i="50"/>
  <c r="AA70" i="50"/>
  <c r="Z70" i="50"/>
  <c r="AB69" i="50"/>
  <c r="AA69" i="50"/>
  <c r="Z69" i="50"/>
  <c r="AB68" i="50"/>
  <c r="AA68" i="50"/>
  <c r="Z68" i="50"/>
  <c r="AB67" i="50"/>
  <c r="AA67" i="50"/>
  <c r="Z67" i="50"/>
  <c r="AB66" i="50"/>
  <c r="AA66" i="50"/>
  <c r="Z66" i="50"/>
  <c r="AB65" i="50"/>
  <c r="AA65" i="50"/>
  <c r="Z65" i="50"/>
  <c r="AB64" i="50"/>
  <c r="AA64" i="50"/>
  <c r="Z64" i="50"/>
  <c r="AB63" i="50"/>
  <c r="AA63" i="50"/>
  <c r="Z63" i="50"/>
  <c r="AB62" i="50"/>
  <c r="AA62" i="50"/>
  <c r="Z62" i="50"/>
  <c r="AB61" i="50"/>
  <c r="AA61" i="50"/>
  <c r="Z61" i="50"/>
  <c r="AB60" i="50"/>
  <c r="AA60" i="50"/>
  <c r="Z60" i="50"/>
  <c r="AB59" i="50"/>
  <c r="AA59" i="50"/>
  <c r="Z59" i="50"/>
  <c r="AB58" i="50"/>
  <c r="AA58" i="50"/>
  <c r="Z58" i="50"/>
  <c r="AB57" i="50"/>
  <c r="AA57" i="50"/>
  <c r="Z57" i="50"/>
  <c r="AB56" i="50"/>
  <c r="AA56" i="50"/>
  <c r="Z56" i="50"/>
  <c r="AB55" i="50"/>
  <c r="AA55" i="50"/>
  <c r="Z55" i="50"/>
  <c r="AB54" i="50"/>
  <c r="AA54" i="50"/>
  <c r="Z54" i="50"/>
  <c r="AB53" i="50"/>
  <c r="AA53" i="50"/>
  <c r="Z53" i="50"/>
  <c r="AB52" i="50"/>
  <c r="AA52" i="50"/>
  <c r="Z52" i="50"/>
  <c r="AB51" i="50"/>
  <c r="AA51" i="50"/>
  <c r="Z51" i="50"/>
  <c r="AB50" i="50"/>
  <c r="AA50" i="50"/>
  <c r="Z50" i="50"/>
  <c r="AB49" i="50"/>
  <c r="AA49" i="50"/>
  <c r="Z49" i="50"/>
  <c r="AB48" i="50"/>
  <c r="AA48" i="50"/>
  <c r="Z48" i="50"/>
  <c r="AB47" i="50"/>
  <c r="AA47" i="50"/>
  <c r="Z47" i="50"/>
  <c r="AB46" i="50"/>
  <c r="AA46" i="50"/>
  <c r="Z46" i="50"/>
  <c r="AB45" i="50"/>
  <c r="AA45" i="50"/>
  <c r="Z45" i="50"/>
  <c r="AB44" i="50"/>
  <c r="AA44" i="50"/>
  <c r="Z44" i="50"/>
  <c r="AB43" i="50"/>
  <c r="AA43" i="50"/>
  <c r="Z43" i="50"/>
  <c r="AB42" i="50"/>
  <c r="AA42" i="50"/>
  <c r="Z42" i="50"/>
  <c r="AB41" i="50"/>
  <c r="AA41" i="50"/>
  <c r="Z41" i="50"/>
  <c r="AB40" i="50"/>
  <c r="AA40" i="50"/>
  <c r="Z40" i="50"/>
  <c r="AB39" i="50"/>
  <c r="AA39" i="50"/>
  <c r="Z39" i="50"/>
  <c r="AB38" i="50"/>
  <c r="AA38" i="50"/>
  <c r="Z38" i="50"/>
  <c r="AB37" i="50"/>
  <c r="AA37" i="50"/>
  <c r="Z37" i="50"/>
  <c r="AB36" i="50"/>
  <c r="AA36" i="50"/>
  <c r="Z36" i="50"/>
  <c r="AB35" i="50"/>
  <c r="AA35" i="50"/>
  <c r="Z35" i="50"/>
  <c r="AB34" i="50"/>
  <c r="AA34" i="50"/>
  <c r="Z34" i="50"/>
  <c r="AB33" i="50"/>
  <c r="AA33" i="50"/>
  <c r="Z33" i="50"/>
  <c r="AB32" i="50"/>
  <c r="AA32" i="50"/>
  <c r="Z32" i="50"/>
  <c r="AB31" i="50"/>
  <c r="AA31" i="50"/>
  <c r="Z31" i="50"/>
  <c r="AB30" i="50"/>
  <c r="AA30" i="50"/>
  <c r="Z30" i="50"/>
  <c r="AB29" i="50"/>
  <c r="AA29" i="50"/>
  <c r="Z29" i="50"/>
  <c r="AB28" i="50"/>
  <c r="AA28" i="50"/>
  <c r="Z28" i="50"/>
  <c r="AB27" i="50"/>
  <c r="AA27" i="50"/>
  <c r="Z27" i="50"/>
  <c r="AB26" i="50"/>
  <c r="AA26" i="50"/>
  <c r="Z26" i="50"/>
  <c r="AB25" i="50"/>
  <c r="AA25" i="50"/>
  <c r="Z25" i="50"/>
  <c r="AB24" i="50"/>
  <c r="AA24" i="50"/>
  <c r="Z24" i="50"/>
  <c r="AB23" i="50"/>
  <c r="AA23" i="50"/>
  <c r="Z23" i="50"/>
  <c r="AB22" i="50"/>
  <c r="AA22" i="50"/>
  <c r="Z22" i="50"/>
  <c r="AB21" i="50"/>
  <c r="AA21" i="50"/>
  <c r="Z21" i="50"/>
  <c r="AB20" i="50"/>
  <c r="AA20" i="50"/>
  <c r="Z20" i="50"/>
  <c r="AB19" i="50"/>
  <c r="AA19" i="50"/>
  <c r="Z19" i="50"/>
  <c r="AB18" i="50"/>
  <c r="AA18" i="50"/>
  <c r="Z18" i="50"/>
  <c r="AB17" i="50"/>
  <c r="AA17" i="50"/>
  <c r="Z17" i="50"/>
  <c r="AB16" i="50"/>
  <c r="AA16" i="50"/>
  <c r="Z16" i="50"/>
  <c r="AB15" i="50"/>
  <c r="AA15" i="50"/>
  <c r="Z15" i="50"/>
  <c r="AB14" i="50"/>
  <c r="AA14" i="50"/>
  <c r="Z14" i="50"/>
  <c r="AB13" i="50"/>
  <c r="AA13" i="50"/>
  <c r="Z13" i="50"/>
  <c r="AB12" i="50"/>
  <c r="AA12" i="50"/>
  <c r="Z12" i="50"/>
  <c r="AB11" i="50"/>
  <c r="AA11" i="50"/>
  <c r="Z11" i="50"/>
  <c r="AB10" i="50"/>
  <c r="AA10" i="50"/>
  <c r="Z10" i="50"/>
  <c r="AB9" i="50"/>
  <c r="AA9" i="50"/>
  <c r="Z9" i="50"/>
  <c r="AB8" i="50"/>
  <c r="AA8" i="50"/>
  <c r="Z8" i="50"/>
  <c r="AB7" i="50"/>
  <c r="AA7" i="50"/>
  <c r="Z7" i="50"/>
  <c r="AB6" i="50"/>
  <c r="AA6" i="50"/>
  <c r="Z6" i="50"/>
  <c r="AB5" i="50"/>
  <c r="AA5" i="50"/>
  <c r="Z5" i="50"/>
  <c r="AB1255" i="50" l="1"/>
  <c r="G7" i="52"/>
  <c r="Z1255" i="50"/>
  <c r="AA1255" i="50"/>
  <c r="O16" i="16"/>
  <c r="O18" i="16"/>
  <c r="O10" i="16"/>
  <c r="O15" i="16"/>
  <c r="O11" i="16"/>
  <c r="O19" i="16"/>
  <c r="O17" i="16"/>
  <c r="O20" i="16"/>
  <c r="O14" i="16"/>
  <c r="O12" i="16"/>
  <c r="O21" i="16"/>
  <c r="O9" i="16"/>
  <c r="O13" i="16"/>
  <c r="T21" i="16"/>
  <c r="T17" i="16"/>
  <c r="T13" i="16"/>
  <c r="T18" i="16"/>
  <c r="T14" i="16"/>
  <c r="T10" i="16"/>
  <c r="T9" i="16"/>
  <c r="T19" i="16"/>
  <c r="T15" i="16"/>
  <c r="T11" i="16"/>
  <c r="T20" i="16"/>
  <c r="T16" i="16"/>
  <c r="T12" i="16"/>
  <c r="S20" i="16"/>
  <c r="S16" i="16"/>
  <c r="S12" i="16"/>
  <c r="S21" i="16"/>
  <c r="S17" i="16"/>
  <c r="S13" i="16"/>
  <c r="S18" i="16"/>
  <c r="S14" i="16"/>
  <c r="S10" i="16"/>
  <c r="S19" i="16"/>
  <c r="S15" i="16"/>
  <c r="S11" i="16"/>
  <c r="U18" i="16"/>
  <c r="U14" i="16"/>
  <c r="U10" i="16"/>
  <c r="U9" i="16"/>
  <c r="U19" i="16"/>
  <c r="U15" i="16"/>
  <c r="U11" i="16"/>
  <c r="U20" i="16"/>
  <c r="U16" i="16"/>
  <c r="U12" i="16"/>
  <c r="U21" i="16"/>
  <c r="U17" i="16"/>
  <c r="U13" i="16"/>
  <c r="F59" i="60"/>
  <c r="G59" i="60"/>
  <c r="R15" i="49"/>
  <c r="Q15" i="49"/>
  <c r="P15" i="49"/>
  <c r="R14" i="49"/>
  <c r="Q14" i="49"/>
  <c r="P14" i="49"/>
  <c r="R13" i="49"/>
  <c r="Q13" i="49"/>
  <c r="P13" i="49"/>
  <c r="G13" i="49" s="1"/>
  <c r="R12" i="49"/>
  <c r="Q12" i="49"/>
  <c r="P12" i="49"/>
  <c r="R11" i="49"/>
  <c r="Q11" i="49"/>
  <c r="P11" i="49"/>
  <c r="R10" i="49"/>
  <c r="Q10" i="49"/>
  <c r="P10" i="49"/>
  <c r="G10" i="49" s="1"/>
  <c r="R9" i="49"/>
  <c r="Q9" i="49"/>
  <c r="P9" i="49"/>
  <c r="G9" i="49" s="1"/>
  <c r="Q8" i="49"/>
  <c r="G8" i="49" s="1"/>
  <c r="R8" i="49"/>
  <c r="W1254" i="28"/>
  <c r="V1254" i="28"/>
  <c r="W1253" i="28"/>
  <c r="V1253" i="28"/>
  <c r="W1252" i="28"/>
  <c r="V1252" i="28"/>
  <c r="W1251" i="28"/>
  <c r="V1251" i="28"/>
  <c r="W1250" i="28"/>
  <c r="V1250" i="28"/>
  <c r="W1249" i="28"/>
  <c r="V1249" i="28"/>
  <c r="W1248" i="28"/>
  <c r="V1248" i="28"/>
  <c r="W1247" i="28"/>
  <c r="V1247" i="28"/>
  <c r="W1246" i="28"/>
  <c r="V1246" i="28"/>
  <c r="W1245" i="28"/>
  <c r="V1245" i="28"/>
  <c r="W1244" i="28"/>
  <c r="V1244" i="28"/>
  <c r="W1243" i="28"/>
  <c r="V1243" i="28"/>
  <c r="W1242" i="28"/>
  <c r="V1242" i="28"/>
  <c r="W1241" i="28"/>
  <c r="V1241" i="28"/>
  <c r="W1240" i="28"/>
  <c r="V1240" i="28"/>
  <c r="W1239" i="28"/>
  <c r="V1239" i="28"/>
  <c r="W1238" i="28"/>
  <c r="V1238" i="28"/>
  <c r="W1237" i="28"/>
  <c r="V1237" i="28"/>
  <c r="W1236" i="28"/>
  <c r="V1236" i="28"/>
  <c r="W1235" i="28"/>
  <c r="V1235" i="28"/>
  <c r="W1234" i="28"/>
  <c r="V1234" i="28"/>
  <c r="W1233" i="28"/>
  <c r="V1233" i="28"/>
  <c r="W1232" i="28"/>
  <c r="V1232" i="28"/>
  <c r="W1231" i="28"/>
  <c r="V1231" i="28"/>
  <c r="W1230" i="28"/>
  <c r="V1230" i="28"/>
  <c r="W1229" i="28"/>
  <c r="V1229" i="28"/>
  <c r="W1228" i="28"/>
  <c r="V1228" i="28"/>
  <c r="W1227" i="28"/>
  <c r="V1227" i="28"/>
  <c r="W1226" i="28"/>
  <c r="V1226" i="28"/>
  <c r="W1225" i="28"/>
  <c r="V1225" i="28"/>
  <c r="W1224" i="28"/>
  <c r="V1224" i="28"/>
  <c r="W1223" i="28"/>
  <c r="V1223" i="28"/>
  <c r="W1222" i="28"/>
  <c r="V1222" i="28"/>
  <c r="W1221" i="28"/>
  <c r="V1221" i="28"/>
  <c r="W1220" i="28"/>
  <c r="V1220" i="28"/>
  <c r="W1219" i="28"/>
  <c r="V1219" i="28"/>
  <c r="W1218" i="28"/>
  <c r="V1218" i="28"/>
  <c r="W1217" i="28"/>
  <c r="V1217" i="28"/>
  <c r="W1216" i="28"/>
  <c r="V1216" i="28"/>
  <c r="W1215" i="28"/>
  <c r="V1215" i="28"/>
  <c r="W1214" i="28"/>
  <c r="V1214" i="28"/>
  <c r="W1213" i="28"/>
  <c r="V1213" i="28"/>
  <c r="W1212" i="28"/>
  <c r="V1212" i="28"/>
  <c r="W1211" i="28"/>
  <c r="V1211" i="28"/>
  <c r="W1210" i="28"/>
  <c r="V1210" i="28"/>
  <c r="W1209" i="28"/>
  <c r="V1209" i="28"/>
  <c r="W1208" i="28"/>
  <c r="V1208" i="28"/>
  <c r="W1207" i="28"/>
  <c r="V1207" i="28"/>
  <c r="W1206" i="28"/>
  <c r="V1206" i="28"/>
  <c r="W1205" i="28"/>
  <c r="V1205" i="28"/>
  <c r="W1204" i="28"/>
  <c r="V1204" i="28"/>
  <c r="W1203" i="28"/>
  <c r="V1203" i="28"/>
  <c r="W1202" i="28"/>
  <c r="V1202" i="28"/>
  <c r="W1201" i="28"/>
  <c r="V1201" i="28"/>
  <c r="W1200" i="28"/>
  <c r="V1200" i="28"/>
  <c r="W1199" i="28"/>
  <c r="V1199" i="28"/>
  <c r="W1198" i="28"/>
  <c r="V1198" i="28"/>
  <c r="W1197" i="28"/>
  <c r="V1197" i="28"/>
  <c r="W1196" i="28"/>
  <c r="V1196" i="28"/>
  <c r="W1195" i="28"/>
  <c r="V1195" i="28"/>
  <c r="W1194" i="28"/>
  <c r="V1194" i="28"/>
  <c r="W1193" i="28"/>
  <c r="V1193" i="28"/>
  <c r="W1192" i="28"/>
  <c r="V1192" i="28"/>
  <c r="W1191" i="28"/>
  <c r="V1191" i="28"/>
  <c r="W1190" i="28"/>
  <c r="V1190" i="28"/>
  <c r="W1189" i="28"/>
  <c r="V1189" i="28"/>
  <c r="W1188" i="28"/>
  <c r="V1188" i="28"/>
  <c r="W1187" i="28"/>
  <c r="V1187" i="28"/>
  <c r="W1186" i="28"/>
  <c r="V1186" i="28"/>
  <c r="W1185" i="28"/>
  <c r="V1185" i="28"/>
  <c r="W1184" i="28"/>
  <c r="V1184" i="28"/>
  <c r="W1183" i="28"/>
  <c r="V1183" i="28"/>
  <c r="W1182" i="28"/>
  <c r="V1182" i="28"/>
  <c r="W1181" i="28"/>
  <c r="V1181" i="28"/>
  <c r="W1180" i="28"/>
  <c r="V1180" i="28"/>
  <c r="W1179" i="28"/>
  <c r="V1179" i="28"/>
  <c r="W1178" i="28"/>
  <c r="V1178" i="28"/>
  <c r="W1177" i="28"/>
  <c r="V1177" i="28"/>
  <c r="W1176" i="28"/>
  <c r="V1176" i="28"/>
  <c r="W1175" i="28"/>
  <c r="V1175" i="28"/>
  <c r="W1174" i="28"/>
  <c r="V1174" i="28"/>
  <c r="W1173" i="28"/>
  <c r="V1173" i="28"/>
  <c r="W1172" i="28"/>
  <c r="V1172" i="28"/>
  <c r="W1171" i="28"/>
  <c r="V1171" i="28"/>
  <c r="W1170" i="28"/>
  <c r="V1170" i="28"/>
  <c r="W1169" i="28"/>
  <c r="V1169" i="28"/>
  <c r="W1168" i="28"/>
  <c r="V1168" i="28"/>
  <c r="W1167" i="28"/>
  <c r="V1167" i="28"/>
  <c r="W1166" i="28"/>
  <c r="V1166" i="28"/>
  <c r="W1165" i="28"/>
  <c r="V1165" i="28"/>
  <c r="W1164" i="28"/>
  <c r="V1164" i="28"/>
  <c r="W1163" i="28"/>
  <c r="V1163" i="28"/>
  <c r="W1162" i="28"/>
  <c r="V1162" i="28"/>
  <c r="W1161" i="28"/>
  <c r="V1161" i="28"/>
  <c r="W1160" i="28"/>
  <c r="V1160" i="28"/>
  <c r="W1159" i="28"/>
  <c r="V1159" i="28"/>
  <c r="W1158" i="28"/>
  <c r="V1158" i="28"/>
  <c r="W1157" i="28"/>
  <c r="V1157" i="28"/>
  <c r="W1156" i="28"/>
  <c r="V1156" i="28"/>
  <c r="W1155" i="28"/>
  <c r="V1155" i="28"/>
  <c r="W1154" i="28"/>
  <c r="V1154" i="28"/>
  <c r="W1153" i="28"/>
  <c r="V1153" i="28"/>
  <c r="W1152" i="28"/>
  <c r="V1152" i="28"/>
  <c r="W1151" i="28"/>
  <c r="V1151" i="28"/>
  <c r="W1150" i="28"/>
  <c r="V1150" i="28"/>
  <c r="W1149" i="28"/>
  <c r="V1149" i="28"/>
  <c r="W1148" i="28"/>
  <c r="V1148" i="28"/>
  <c r="W1147" i="28"/>
  <c r="V1147" i="28"/>
  <c r="W1146" i="28"/>
  <c r="V1146" i="28"/>
  <c r="W1145" i="28"/>
  <c r="V1145" i="28"/>
  <c r="W1144" i="28"/>
  <c r="V1144" i="28"/>
  <c r="W1143" i="28"/>
  <c r="V1143" i="28"/>
  <c r="W1142" i="28"/>
  <c r="V1142" i="28"/>
  <c r="W1141" i="28"/>
  <c r="V1141" i="28"/>
  <c r="W1140" i="28"/>
  <c r="V1140" i="28"/>
  <c r="W1139" i="28"/>
  <c r="V1139" i="28"/>
  <c r="W1138" i="28"/>
  <c r="V1138" i="28"/>
  <c r="W1137" i="28"/>
  <c r="V1137" i="28"/>
  <c r="W1136" i="28"/>
  <c r="V1136" i="28"/>
  <c r="W1135" i="28"/>
  <c r="V1135" i="28"/>
  <c r="W1134" i="28"/>
  <c r="V1134" i="28"/>
  <c r="W1133" i="28"/>
  <c r="V1133" i="28"/>
  <c r="W1132" i="28"/>
  <c r="V1132" i="28"/>
  <c r="W1131" i="28"/>
  <c r="V1131" i="28"/>
  <c r="W1130" i="28"/>
  <c r="V1130" i="28"/>
  <c r="W1129" i="28"/>
  <c r="V1129" i="28"/>
  <c r="W1128" i="28"/>
  <c r="V1128" i="28"/>
  <c r="W1127" i="28"/>
  <c r="V1127" i="28"/>
  <c r="W1126" i="28"/>
  <c r="V1126" i="28"/>
  <c r="W1125" i="28"/>
  <c r="V1125" i="28"/>
  <c r="W1124" i="28"/>
  <c r="V1124" i="28"/>
  <c r="W1123" i="28"/>
  <c r="V1123" i="28"/>
  <c r="W1122" i="28"/>
  <c r="V1122" i="28"/>
  <c r="W1121" i="28"/>
  <c r="V1121" i="28"/>
  <c r="W1120" i="28"/>
  <c r="V1120" i="28"/>
  <c r="W1119" i="28"/>
  <c r="V1119" i="28"/>
  <c r="W1118" i="28"/>
  <c r="V1118" i="28"/>
  <c r="W1117" i="28"/>
  <c r="V1117" i="28"/>
  <c r="W1116" i="28"/>
  <c r="V1116" i="28"/>
  <c r="W1115" i="28"/>
  <c r="V1115" i="28"/>
  <c r="W1114" i="28"/>
  <c r="V1114" i="28"/>
  <c r="W1113" i="28"/>
  <c r="V1113" i="28"/>
  <c r="W1112" i="28"/>
  <c r="V1112" i="28"/>
  <c r="W1111" i="28"/>
  <c r="V1111" i="28"/>
  <c r="W1110" i="28"/>
  <c r="V1110" i="28"/>
  <c r="W1109" i="28"/>
  <c r="V1109" i="28"/>
  <c r="W1108" i="28"/>
  <c r="V1108" i="28"/>
  <c r="W1107" i="28"/>
  <c r="V1107" i="28"/>
  <c r="W1106" i="28"/>
  <c r="V1106" i="28"/>
  <c r="W1105" i="28"/>
  <c r="V1105" i="28"/>
  <c r="W1104" i="28"/>
  <c r="V1104" i="28"/>
  <c r="W1103" i="28"/>
  <c r="V1103" i="28"/>
  <c r="W1102" i="28"/>
  <c r="V1102" i="28"/>
  <c r="W1101" i="28"/>
  <c r="V1101" i="28"/>
  <c r="W1100" i="28"/>
  <c r="V1100" i="28"/>
  <c r="W1099" i="28"/>
  <c r="V1099" i="28"/>
  <c r="W1098" i="28"/>
  <c r="V1098" i="28"/>
  <c r="W1097" i="28"/>
  <c r="V1097" i="28"/>
  <c r="W1096" i="28"/>
  <c r="V1096" i="28"/>
  <c r="W1095" i="28"/>
  <c r="V1095" i="28"/>
  <c r="W1094" i="28"/>
  <c r="V1094" i="28"/>
  <c r="W1093" i="28"/>
  <c r="V1093" i="28"/>
  <c r="W1092" i="28"/>
  <c r="V1092" i="28"/>
  <c r="W1091" i="28"/>
  <c r="V1091" i="28"/>
  <c r="W1090" i="28"/>
  <c r="V1090" i="28"/>
  <c r="W1089" i="28"/>
  <c r="V1089" i="28"/>
  <c r="W1088" i="28"/>
  <c r="V1088" i="28"/>
  <c r="W1087" i="28"/>
  <c r="V1087" i="28"/>
  <c r="W1086" i="28"/>
  <c r="V1086" i="28"/>
  <c r="W1085" i="28"/>
  <c r="V1085" i="28"/>
  <c r="W1084" i="28"/>
  <c r="V1084" i="28"/>
  <c r="W1083" i="28"/>
  <c r="V1083" i="28"/>
  <c r="W1082" i="28"/>
  <c r="V1082" i="28"/>
  <c r="W1081" i="28"/>
  <c r="V1081" i="28"/>
  <c r="W1080" i="28"/>
  <c r="V1080" i="28"/>
  <c r="W1079" i="28"/>
  <c r="V1079" i="28"/>
  <c r="W1078" i="28"/>
  <c r="V1078" i="28"/>
  <c r="W1077" i="28"/>
  <c r="V1077" i="28"/>
  <c r="W1076" i="28"/>
  <c r="V1076" i="28"/>
  <c r="W1075" i="28"/>
  <c r="V1075" i="28"/>
  <c r="W1074" i="28"/>
  <c r="V1074" i="28"/>
  <c r="W1073" i="28"/>
  <c r="V1073" i="28"/>
  <c r="W1072" i="28"/>
  <c r="V1072" i="28"/>
  <c r="W1071" i="28"/>
  <c r="V1071" i="28"/>
  <c r="W1070" i="28"/>
  <c r="V1070" i="28"/>
  <c r="W1069" i="28"/>
  <c r="V1069" i="28"/>
  <c r="W1068" i="28"/>
  <c r="V1068" i="28"/>
  <c r="W1067" i="28"/>
  <c r="V1067" i="28"/>
  <c r="W1066" i="28"/>
  <c r="V1066" i="28"/>
  <c r="W1065" i="28"/>
  <c r="V1065" i="28"/>
  <c r="W1064" i="28"/>
  <c r="V1064" i="28"/>
  <c r="W1063" i="28"/>
  <c r="V1063" i="28"/>
  <c r="W1062" i="28"/>
  <c r="V1062" i="28"/>
  <c r="W1061" i="28"/>
  <c r="V1061" i="28"/>
  <c r="W1060" i="28"/>
  <c r="V1060" i="28"/>
  <c r="W1059" i="28"/>
  <c r="V1059" i="28"/>
  <c r="W1058" i="28"/>
  <c r="V1058" i="28"/>
  <c r="W1057" i="28"/>
  <c r="V1057" i="28"/>
  <c r="W1056" i="28"/>
  <c r="V1056" i="28"/>
  <c r="W1055" i="28"/>
  <c r="V1055" i="28"/>
  <c r="W1054" i="28"/>
  <c r="V1054" i="28"/>
  <c r="W1053" i="28"/>
  <c r="V1053" i="28"/>
  <c r="W1052" i="28"/>
  <c r="V1052" i="28"/>
  <c r="W1051" i="28"/>
  <c r="V1051" i="28"/>
  <c r="W1050" i="28"/>
  <c r="V1050" i="28"/>
  <c r="W1049" i="28"/>
  <c r="V1049" i="28"/>
  <c r="W1048" i="28"/>
  <c r="V1048" i="28"/>
  <c r="W1047" i="28"/>
  <c r="V1047" i="28"/>
  <c r="W1046" i="28"/>
  <c r="V1046" i="28"/>
  <c r="W1045" i="28"/>
  <c r="V1045" i="28"/>
  <c r="W1044" i="28"/>
  <c r="V1044" i="28"/>
  <c r="W1043" i="28"/>
  <c r="V1043" i="28"/>
  <c r="W1042" i="28"/>
  <c r="V1042" i="28"/>
  <c r="W1041" i="28"/>
  <c r="V1041" i="28"/>
  <c r="W1040" i="28"/>
  <c r="V1040" i="28"/>
  <c r="W1039" i="28"/>
  <c r="V1039" i="28"/>
  <c r="W1038" i="28"/>
  <c r="V1038" i="28"/>
  <c r="W1037" i="28"/>
  <c r="V1037" i="28"/>
  <c r="W1036" i="28"/>
  <c r="V1036" i="28"/>
  <c r="W1035" i="28"/>
  <c r="V1035" i="28"/>
  <c r="W1034" i="28"/>
  <c r="V1034" i="28"/>
  <c r="W1033" i="28"/>
  <c r="V1033" i="28"/>
  <c r="W1032" i="28"/>
  <c r="V1032" i="28"/>
  <c r="W1031" i="28"/>
  <c r="V1031" i="28"/>
  <c r="W1030" i="28"/>
  <c r="V1030" i="28"/>
  <c r="W1029" i="28"/>
  <c r="V1029" i="28"/>
  <c r="W1028" i="28"/>
  <c r="V1028" i="28"/>
  <c r="W1027" i="28"/>
  <c r="V1027" i="28"/>
  <c r="W1026" i="28"/>
  <c r="V1026" i="28"/>
  <c r="W1025" i="28"/>
  <c r="V1025" i="28"/>
  <c r="W1024" i="28"/>
  <c r="V1024" i="28"/>
  <c r="W1023" i="28"/>
  <c r="V1023" i="28"/>
  <c r="W1022" i="28"/>
  <c r="V1022" i="28"/>
  <c r="W1021" i="28"/>
  <c r="V1021" i="28"/>
  <c r="W1020" i="28"/>
  <c r="V1020" i="28"/>
  <c r="W1019" i="28"/>
  <c r="V1019" i="28"/>
  <c r="W1018" i="28"/>
  <c r="V1018" i="28"/>
  <c r="W1017" i="28"/>
  <c r="V1017" i="28"/>
  <c r="W1016" i="28"/>
  <c r="V1016" i="28"/>
  <c r="W1015" i="28"/>
  <c r="V1015" i="28"/>
  <c r="W1014" i="28"/>
  <c r="V1014" i="28"/>
  <c r="W1013" i="28"/>
  <c r="V1013" i="28"/>
  <c r="W1012" i="28"/>
  <c r="V1012" i="28"/>
  <c r="W1011" i="28"/>
  <c r="V1011" i="28"/>
  <c r="W1010" i="28"/>
  <c r="V1010" i="28"/>
  <c r="W1009" i="28"/>
  <c r="V1009" i="28"/>
  <c r="W1008" i="28"/>
  <c r="V1008" i="28"/>
  <c r="W1007" i="28"/>
  <c r="V1007" i="28"/>
  <c r="W1006" i="28"/>
  <c r="V1006" i="28"/>
  <c r="W1005" i="28"/>
  <c r="V1005" i="28"/>
  <c r="W1004" i="28"/>
  <c r="V1004" i="28"/>
  <c r="W1003" i="28"/>
  <c r="V1003" i="28"/>
  <c r="W1002" i="28"/>
  <c r="V1002" i="28"/>
  <c r="W1001" i="28"/>
  <c r="V1001" i="28"/>
  <c r="W1000" i="28"/>
  <c r="V1000" i="28"/>
  <c r="W999" i="28"/>
  <c r="V999" i="28"/>
  <c r="W998" i="28"/>
  <c r="V998" i="28"/>
  <c r="W997" i="28"/>
  <c r="V997" i="28"/>
  <c r="W996" i="28"/>
  <c r="V996" i="28"/>
  <c r="W995" i="28"/>
  <c r="V995" i="28"/>
  <c r="W994" i="28"/>
  <c r="V994" i="28"/>
  <c r="W993" i="28"/>
  <c r="V993" i="28"/>
  <c r="W992" i="28"/>
  <c r="V992" i="28"/>
  <c r="W991" i="28"/>
  <c r="V991" i="28"/>
  <c r="W990" i="28"/>
  <c r="V990" i="28"/>
  <c r="W989" i="28"/>
  <c r="V989" i="28"/>
  <c r="W988" i="28"/>
  <c r="V988" i="28"/>
  <c r="W987" i="28"/>
  <c r="V987" i="28"/>
  <c r="W986" i="28"/>
  <c r="V986" i="28"/>
  <c r="W985" i="28"/>
  <c r="V985" i="28"/>
  <c r="W984" i="28"/>
  <c r="V984" i="28"/>
  <c r="W983" i="28"/>
  <c r="V983" i="28"/>
  <c r="W982" i="28"/>
  <c r="V982" i="28"/>
  <c r="W981" i="28"/>
  <c r="V981" i="28"/>
  <c r="W980" i="28"/>
  <c r="V980" i="28"/>
  <c r="W979" i="28"/>
  <c r="V979" i="28"/>
  <c r="W978" i="28"/>
  <c r="V978" i="28"/>
  <c r="W977" i="28"/>
  <c r="V977" i="28"/>
  <c r="W976" i="28"/>
  <c r="V976" i="28"/>
  <c r="W975" i="28"/>
  <c r="V975" i="28"/>
  <c r="W974" i="28"/>
  <c r="V974" i="28"/>
  <c r="W973" i="28"/>
  <c r="V973" i="28"/>
  <c r="W972" i="28"/>
  <c r="V972" i="28"/>
  <c r="W971" i="28"/>
  <c r="V971" i="28"/>
  <c r="W970" i="28"/>
  <c r="V970" i="28"/>
  <c r="W969" i="28"/>
  <c r="V969" i="28"/>
  <c r="W968" i="28"/>
  <c r="V968" i="28"/>
  <c r="W967" i="28"/>
  <c r="V967" i="28"/>
  <c r="W966" i="28"/>
  <c r="V966" i="28"/>
  <c r="W965" i="28"/>
  <c r="V965" i="28"/>
  <c r="W964" i="28"/>
  <c r="V964" i="28"/>
  <c r="W963" i="28"/>
  <c r="V963" i="28"/>
  <c r="W962" i="28"/>
  <c r="V962" i="28"/>
  <c r="W961" i="28"/>
  <c r="V961" i="28"/>
  <c r="W960" i="28"/>
  <c r="V960" i="28"/>
  <c r="W959" i="28"/>
  <c r="V959" i="28"/>
  <c r="W958" i="28"/>
  <c r="V958" i="28"/>
  <c r="W957" i="28"/>
  <c r="V957" i="28"/>
  <c r="W956" i="28"/>
  <c r="V956" i="28"/>
  <c r="W955" i="28"/>
  <c r="V955" i="28"/>
  <c r="W954" i="28"/>
  <c r="V954" i="28"/>
  <c r="W953" i="28"/>
  <c r="V953" i="28"/>
  <c r="W952" i="28"/>
  <c r="V952" i="28"/>
  <c r="W951" i="28"/>
  <c r="V951" i="28"/>
  <c r="W950" i="28"/>
  <c r="V950" i="28"/>
  <c r="W949" i="28"/>
  <c r="V949" i="28"/>
  <c r="W948" i="28"/>
  <c r="V948" i="28"/>
  <c r="W947" i="28"/>
  <c r="V947" i="28"/>
  <c r="W946" i="28"/>
  <c r="V946" i="28"/>
  <c r="W945" i="28"/>
  <c r="V945" i="28"/>
  <c r="W944" i="28"/>
  <c r="V944" i="28"/>
  <c r="W943" i="28"/>
  <c r="V943" i="28"/>
  <c r="W942" i="28"/>
  <c r="V942" i="28"/>
  <c r="W941" i="28"/>
  <c r="V941" i="28"/>
  <c r="W940" i="28"/>
  <c r="V940" i="28"/>
  <c r="W939" i="28"/>
  <c r="V939" i="28"/>
  <c r="W938" i="28"/>
  <c r="V938" i="28"/>
  <c r="W937" i="28"/>
  <c r="V937" i="28"/>
  <c r="W936" i="28"/>
  <c r="V936" i="28"/>
  <c r="W935" i="28"/>
  <c r="V935" i="28"/>
  <c r="W934" i="28"/>
  <c r="V934" i="28"/>
  <c r="W933" i="28"/>
  <c r="V933" i="28"/>
  <c r="W932" i="28"/>
  <c r="V932" i="28"/>
  <c r="W931" i="28"/>
  <c r="V931" i="28"/>
  <c r="W930" i="28"/>
  <c r="V930" i="28"/>
  <c r="W929" i="28"/>
  <c r="V929" i="28"/>
  <c r="W928" i="28"/>
  <c r="V928" i="28"/>
  <c r="W927" i="28"/>
  <c r="V927" i="28"/>
  <c r="W926" i="28"/>
  <c r="V926" i="28"/>
  <c r="W925" i="28"/>
  <c r="V925" i="28"/>
  <c r="W924" i="28"/>
  <c r="V924" i="28"/>
  <c r="W923" i="28"/>
  <c r="V923" i="28"/>
  <c r="W922" i="28"/>
  <c r="V922" i="28"/>
  <c r="W921" i="28"/>
  <c r="V921" i="28"/>
  <c r="W920" i="28"/>
  <c r="V920" i="28"/>
  <c r="W919" i="28"/>
  <c r="V919" i="28"/>
  <c r="W918" i="28"/>
  <c r="V918" i="28"/>
  <c r="W917" i="28"/>
  <c r="V917" i="28"/>
  <c r="W916" i="28"/>
  <c r="V916" i="28"/>
  <c r="W915" i="28"/>
  <c r="V915" i="28"/>
  <c r="W914" i="28"/>
  <c r="V914" i="28"/>
  <c r="W913" i="28"/>
  <c r="V913" i="28"/>
  <c r="W912" i="28"/>
  <c r="V912" i="28"/>
  <c r="W911" i="28"/>
  <c r="V911" i="28"/>
  <c r="W910" i="28"/>
  <c r="V910" i="28"/>
  <c r="W909" i="28"/>
  <c r="V909" i="28"/>
  <c r="W908" i="28"/>
  <c r="V908" i="28"/>
  <c r="W907" i="28"/>
  <c r="V907" i="28"/>
  <c r="W906" i="28"/>
  <c r="V906" i="28"/>
  <c r="W905" i="28"/>
  <c r="V905" i="28"/>
  <c r="W904" i="28"/>
  <c r="V904" i="28"/>
  <c r="W903" i="28"/>
  <c r="V903" i="28"/>
  <c r="W902" i="28"/>
  <c r="V902" i="28"/>
  <c r="W901" i="28"/>
  <c r="V901" i="28"/>
  <c r="W900" i="28"/>
  <c r="V900" i="28"/>
  <c r="W899" i="28"/>
  <c r="V899" i="28"/>
  <c r="W898" i="28"/>
  <c r="V898" i="28"/>
  <c r="W897" i="28"/>
  <c r="V897" i="28"/>
  <c r="W896" i="28"/>
  <c r="V896" i="28"/>
  <c r="W895" i="28"/>
  <c r="V895" i="28"/>
  <c r="W894" i="28"/>
  <c r="V894" i="28"/>
  <c r="W893" i="28"/>
  <c r="V893" i="28"/>
  <c r="W892" i="28"/>
  <c r="V892" i="28"/>
  <c r="W891" i="28"/>
  <c r="V891" i="28"/>
  <c r="W890" i="28"/>
  <c r="V890" i="28"/>
  <c r="W889" i="28"/>
  <c r="V889" i="28"/>
  <c r="W888" i="28"/>
  <c r="V888" i="28"/>
  <c r="W887" i="28"/>
  <c r="V887" i="28"/>
  <c r="W886" i="28"/>
  <c r="V886" i="28"/>
  <c r="W885" i="28"/>
  <c r="V885" i="28"/>
  <c r="W884" i="28"/>
  <c r="V884" i="28"/>
  <c r="W883" i="28"/>
  <c r="V883" i="28"/>
  <c r="W882" i="28"/>
  <c r="V882" i="28"/>
  <c r="W881" i="28"/>
  <c r="V881" i="28"/>
  <c r="W880" i="28"/>
  <c r="V880" i="28"/>
  <c r="W879" i="28"/>
  <c r="V879" i="28"/>
  <c r="W878" i="28"/>
  <c r="V878" i="28"/>
  <c r="W877" i="28"/>
  <c r="V877" i="28"/>
  <c r="W876" i="28"/>
  <c r="V876" i="28"/>
  <c r="W875" i="28"/>
  <c r="V875" i="28"/>
  <c r="W874" i="28"/>
  <c r="V874" i="28"/>
  <c r="W873" i="28"/>
  <c r="V873" i="28"/>
  <c r="W872" i="28"/>
  <c r="V872" i="28"/>
  <c r="W871" i="28"/>
  <c r="V871" i="28"/>
  <c r="W870" i="28"/>
  <c r="V870" i="28"/>
  <c r="W869" i="28"/>
  <c r="V869" i="28"/>
  <c r="W868" i="28"/>
  <c r="V868" i="28"/>
  <c r="W867" i="28"/>
  <c r="V867" i="28"/>
  <c r="W866" i="28"/>
  <c r="V866" i="28"/>
  <c r="W865" i="28"/>
  <c r="V865" i="28"/>
  <c r="W864" i="28"/>
  <c r="V864" i="28"/>
  <c r="W863" i="28"/>
  <c r="V863" i="28"/>
  <c r="W862" i="28"/>
  <c r="V862" i="28"/>
  <c r="W861" i="28"/>
  <c r="V861" i="28"/>
  <c r="W860" i="28"/>
  <c r="V860" i="28"/>
  <c r="W859" i="28"/>
  <c r="V859" i="28"/>
  <c r="W858" i="28"/>
  <c r="V858" i="28"/>
  <c r="W857" i="28"/>
  <c r="V857" i="28"/>
  <c r="W856" i="28"/>
  <c r="V856" i="28"/>
  <c r="W855" i="28"/>
  <c r="V855" i="28"/>
  <c r="W854" i="28"/>
  <c r="V854" i="28"/>
  <c r="W853" i="28"/>
  <c r="V853" i="28"/>
  <c r="W852" i="28"/>
  <c r="V852" i="28"/>
  <c r="W851" i="28"/>
  <c r="V851" i="28"/>
  <c r="W850" i="28"/>
  <c r="V850" i="28"/>
  <c r="W849" i="28"/>
  <c r="V849" i="28"/>
  <c r="W848" i="28"/>
  <c r="V848" i="28"/>
  <c r="W847" i="28"/>
  <c r="V847" i="28"/>
  <c r="W846" i="28"/>
  <c r="V846" i="28"/>
  <c r="W845" i="28"/>
  <c r="V845" i="28"/>
  <c r="W844" i="28"/>
  <c r="V844" i="28"/>
  <c r="W843" i="28"/>
  <c r="V843" i="28"/>
  <c r="W842" i="28"/>
  <c r="V842" i="28"/>
  <c r="W841" i="28"/>
  <c r="V841" i="28"/>
  <c r="W840" i="28"/>
  <c r="V840" i="28"/>
  <c r="W839" i="28"/>
  <c r="V839" i="28"/>
  <c r="W838" i="28"/>
  <c r="V838" i="28"/>
  <c r="W837" i="28"/>
  <c r="V837" i="28"/>
  <c r="W836" i="28"/>
  <c r="V836" i="28"/>
  <c r="W835" i="28"/>
  <c r="V835" i="28"/>
  <c r="W834" i="28"/>
  <c r="V834" i="28"/>
  <c r="W833" i="28"/>
  <c r="V833" i="28"/>
  <c r="W832" i="28"/>
  <c r="V832" i="28"/>
  <c r="W831" i="28"/>
  <c r="V831" i="28"/>
  <c r="W830" i="28"/>
  <c r="V830" i="28"/>
  <c r="W829" i="28"/>
  <c r="V829" i="28"/>
  <c r="W828" i="28"/>
  <c r="V828" i="28"/>
  <c r="W827" i="28"/>
  <c r="V827" i="28"/>
  <c r="W826" i="28"/>
  <c r="V826" i="28"/>
  <c r="W825" i="28"/>
  <c r="V825" i="28"/>
  <c r="W824" i="28"/>
  <c r="V824" i="28"/>
  <c r="W823" i="28"/>
  <c r="V823" i="28"/>
  <c r="W822" i="28"/>
  <c r="V822" i="28"/>
  <c r="W821" i="28"/>
  <c r="V821" i="28"/>
  <c r="W820" i="28"/>
  <c r="V820" i="28"/>
  <c r="W819" i="28"/>
  <c r="V819" i="28"/>
  <c r="W818" i="28"/>
  <c r="V818" i="28"/>
  <c r="W817" i="28"/>
  <c r="V817" i="28"/>
  <c r="W816" i="28"/>
  <c r="V816" i="28"/>
  <c r="W815" i="28"/>
  <c r="V815" i="28"/>
  <c r="W814" i="28"/>
  <c r="V814" i="28"/>
  <c r="W813" i="28"/>
  <c r="V813" i="28"/>
  <c r="W812" i="28"/>
  <c r="V812" i="28"/>
  <c r="W811" i="28"/>
  <c r="V811" i="28"/>
  <c r="W810" i="28"/>
  <c r="V810" i="28"/>
  <c r="W809" i="28"/>
  <c r="V809" i="28"/>
  <c r="W808" i="28"/>
  <c r="V808" i="28"/>
  <c r="W807" i="28"/>
  <c r="V807" i="28"/>
  <c r="W806" i="28"/>
  <c r="V806" i="28"/>
  <c r="W805" i="28"/>
  <c r="V805" i="28"/>
  <c r="W804" i="28"/>
  <c r="V804" i="28"/>
  <c r="W803" i="28"/>
  <c r="V803" i="28"/>
  <c r="W802" i="28"/>
  <c r="V802" i="28"/>
  <c r="W801" i="28"/>
  <c r="V801" i="28"/>
  <c r="W800" i="28"/>
  <c r="V800" i="28"/>
  <c r="W799" i="28"/>
  <c r="V799" i="28"/>
  <c r="W798" i="28"/>
  <c r="V798" i="28"/>
  <c r="W797" i="28"/>
  <c r="V797" i="28"/>
  <c r="W796" i="28"/>
  <c r="V796" i="28"/>
  <c r="W795" i="28"/>
  <c r="V795" i="28"/>
  <c r="W794" i="28"/>
  <c r="V794" i="28"/>
  <c r="W793" i="28"/>
  <c r="V793" i="28"/>
  <c r="W792" i="28"/>
  <c r="V792" i="28"/>
  <c r="W791" i="28"/>
  <c r="V791" i="28"/>
  <c r="W790" i="28"/>
  <c r="V790" i="28"/>
  <c r="W789" i="28"/>
  <c r="V789" i="28"/>
  <c r="W788" i="28"/>
  <c r="V788" i="28"/>
  <c r="W787" i="28"/>
  <c r="V787" i="28"/>
  <c r="W786" i="28"/>
  <c r="V786" i="28"/>
  <c r="W785" i="28"/>
  <c r="V785" i="28"/>
  <c r="W784" i="28"/>
  <c r="V784" i="28"/>
  <c r="W783" i="28"/>
  <c r="V783" i="28"/>
  <c r="W782" i="28"/>
  <c r="V782" i="28"/>
  <c r="W781" i="28"/>
  <c r="V781" i="28"/>
  <c r="W780" i="28"/>
  <c r="V780" i="28"/>
  <c r="W779" i="28"/>
  <c r="V779" i="28"/>
  <c r="W778" i="28"/>
  <c r="V778" i="28"/>
  <c r="W777" i="28"/>
  <c r="V777" i="28"/>
  <c r="W776" i="28"/>
  <c r="V776" i="28"/>
  <c r="W775" i="28"/>
  <c r="V775" i="28"/>
  <c r="W774" i="28"/>
  <c r="V774" i="28"/>
  <c r="W773" i="28"/>
  <c r="V773" i="28"/>
  <c r="W772" i="28"/>
  <c r="V772" i="28"/>
  <c r="W771" i="28"/>
  <c r="V771" i="28"/>
  <c r="W770" i="28"/>
  <c r="V770" i="28"/>
  <c r="W769" i="28"/>
  <c r="V769" i="28"/>
  <c r="W768" i="28"/>
  <c r="V768" i="28"/>
  <c r="W767" i="28"/>
  <c r="V767" i="28"/>
  <c r="W766" i="28"/>
  <c r="V766" i="28"/>
  <c r="W765" i="28"/>
  <c r="V765" i="28"/>
  <c r="W764" i="28"/>
  <c r="V764" i="28"/>
  <c r="W763" i="28"/>
  <c r="V763" i="28"/>
  <c r="W762" i="28"/>
  <c r="V762" i="28"/>
  <c r="W761" i="28"/>
  <c r="V761" i="28"/>
  <c r="W760" i="28"/>
  <c r="V760" i="28"/>
  <c r="W759" i="28"/>
  <c r="V759" i="28"/>
  <c r="W758" i="28"/>
  <c r="V758" i="28"/>
  <c r="W757" i="28"/>
  <c r="V757" i="28"/>
  <c r="W756" i="28"/>
  <c r="V756" i="28"/>
  <c r="W755" i="28"/>
  <c r="V755" i="28"/>
  <c r="W754" i="28"/>
  <c r="V754" i="28"/>
  <c r="W753" i="28"/>
  <c r="V753" i="28"/>
  <c r="W752" i="28"/>
  <c r="V752" i="28"/>
  <c r="W751" i="28"/>
  <c r="V751" i="28"/>
  <c r="W750" i="28"/>
  <c r="V750" i="28"/>
  <c r="W749" i="28"/>
  <c r="V749" i="28"/>
  <c r="W748" i="28"/>
  <c r="V748" i="28"/>
  <c r="W747" i="28"/>
  <c r="V747" i="28"/>
  <c r="W746" i="28"/>
  <c r="V746" i="28"/>
  <c r="W745" i="28"/>
  <c r="V745" i="28"/>
  <c r="W744" i="28"/>
  <c r="V744" i="28"/>
  <c r="W743" i="28"/>
  <c r="V743" i="28"/>
  <c r="W742" i="28"/>
  <c r="V742" i="28"/>
  <c r="W741" i="28"/>
  <c r="V741" i="28"/>
  <c r="W740" i="28"/>
  <c r="V740" i="28"/>
  <c r="W739" i="28"/>
  <c r="V739" i="28"/>
  <c r="W738" i="28"/>
  <c r="V738" i="28"/>
  <c r="W737" i="28"/>
  <c r="V737" i="28"/>
  <c r="W736" i="28"/>
  <c r="V736" i="28"/>
  <c r="W735" i="28"/>
  <c r="V735" i="28"/>
  <c r="W734" i="28"/>
  <c r="V734" i="28"/>
  <c r="W733" i="28"/>
  <c r="V733" i="28"/>
  <c r="W732" i="28"/>
  <c r="V732" i="28"/>
  <c r="W731" i="28"/>
  <c r="V731" i="28"/>
  <c r="W730" i="28"/>
  <c r="V730" i="28"/>
  <c r="W729" i="28"/>
  <c r="V729" i="28"/>
  <c r="W728" i="28"/>
  <c r="V728" i="28"/>
  <c r="W727" i="28"/>
  <c r="V727" i="28"/>
  <c r="W726" i="28"/>
  <c r="V726" i="28"/>
  <c r="W725" i="28"/>
  <c r="V725" i="28"/>
  <c r="W724" i="28"/>
  <c r="V724" i="28"/>
  <c r="W723" i="28"/>
  <c r="V723" i="28"/>
  <c r="W722" i="28"/>
  <c r="V722" i="28"/>
  <c r="W721" i="28"/>
  <c r="V721" i="28"/>
  <c r="W720" i="28"/>
  <c r="V720" i="28"/>
  <c r="W719" i="28"/>
  <c r="V719" i="28"/>
  <c r="W718" i="28"/>
  <c r="V718" i="28"/>
  <c r="W717" i="28"/>
  <c r="V717" i="28"/>
  <c r="W716" i="28"/>
  <c r="V716" i="28"/>
  <c r="W715" i="28"/>
  <c r="V715" i="28"/>
  <c r="W714" i="28"/>
  <c r="V714" i="28"/>
  <c r="W713" i="28"/>
  <c r="V713" i="28"/>
  <c r="W712" i="28"/>
  <c r="V712" i="28"/>
  <c r="W711" i="28"/>
  <c r="V711" i="28"/>
  <c r="W710" i="28"/>
  <c r="V710" i="28"/>
  <c r="W709" i="28"/>
  <c r="V709" i="28"/>
  <c r="W708" i="28"/>
  <c r="V708" i="28"/>
  <c r="W707" i="28"/>
  <c r="V707" i="28"/>
  <c r="W706" i="28"/>
  <c r="V706" i="28"/>
  <c r="W705" i="28"/>
  <c r="V705" i="28"/>
  <c r="W704" i="28"/>
  <c r="V704" i="28"/>
  <c r="W703" i="28"/>
  <c r="V703" i="28"/>
  <c r="W702" i="28"/>
  <c r="V702" i="28"/>
  <c r="W701" i="28"/>
  <c r="V701" i="28"/>
  <c r="W700" i="28"/>
  <c r="V700" i="28"/>
  <c r="W699" i="28"/>
  <c r="V699" i="28"/>
  <c r="W698" i="28"/>
  <c r="V698" i="28"/>
  <c r="W697" i="28"/>
  <c r="V697" i="28"/>
  <c r="W696" i="28"/>
  <c r="V696" i="28"/>
  <c r="W695" i="28"/>
  <c r="V695" i="28"/>
  <c r="W694" i="28"/>
  <c r="V694" i="28"/>
  <c r="W693" i="28"/>
  <c r="V693" i="28"/>
  <c r="W692" i="28"/>
  <c r="V692" i="28"/>
  <c r="W691" i="28"/>
  <c r="V691" i="28"/>
  <c r="W690" i="28"/>
  <c r="V690" i="28"/>
  <c r="W689" i="28"/>
  <c r="V689" i="28"/>
  <c r="W688" i="28"/>
  <c r="V688" i="28"/>
  <c r="W687" i="28"/>
  <c r="V687" i="28"/>
  <c r="W686" i="28"/>
  <c r="V686" i="28"/>
  <c r="W685" i="28"/>
  <c r="V685" i="28"/>
  <c r="W684" i="28"/>
  <c r="V684" i="28"/>
  <c r="W683" i="28"/>
  <c r="V683" i="28"/>
  <c r="W682" i="28"/>
  <c r="V682" i="28"/>
  <c r="W681" i="28"/>
  <c r="V681" i="28"/>
  <c r="W680" i="28"/>
  <c r="V680" i="28"/>
  <c r="W679" i="28"/>
  <c r="V679" i="28"/>
  <c r="W678" i="28"/>
  <c r="V678" i="28"/>
  <c r="W677" i="28"/>
  <c r="V677" i="28"/>
  <c r="W676" i="28"/>
  <c r="V676" i="28"/>
  <c r="W675" i="28"/>
  <c r="V675" i="28"/>
  <c r="W674" i="28"/>
  <c r="V674" i="28"/>
  <c r="W673" i="28"/>
  <c r="V673" i="28"/>
  <c r="W672" i="28"/>
  <c r="V672" i="28"/>
  <c r="W671" i="28"/>
  <c r="V671" i="28"/>
  <c r="W670" i="28"/>
  <c r="V670" i="28"/>
  <c r="W669" i="28"/>
  <c r="V669" i="28"/>
  <c r="W668" i="28"/>
  <c r="V668" i="28"/>
  <c r="W667" i="28"/>
  <c r="V667" i="28"/>
  <c r="W666" i="28"/>
  <c r="V666" i="28"/>
  <c r="W665" i="28"/>
  <c r="V665" i="28"/>
  <c r="W664" i="28"/>
  <c r="V664" i="28"/>
  <c r="W663" i="28"/>
  <c r="V663" i="28"/>
  <c r="W662" i="28"/>
  <c r="V662" i="28"/>
  <c r="W661" i="28"/>
  <c r="V661" i="28"/>
  <c r="W660" i="28"/>
  <c r="V660" i="28"/>
  <c r="W659" i="28"/>
  <c r="V659" i="28"/>
  <c r="W658" i="28"/>
  <c r="V658" i="28"/>
  <c r="W657" i="28"/>
  <c r="V657" i="28"/>
  <c r="W656" i="28"/>
  <c r="V656" i="28"/>
  <c r="W655" i="28"/>
  <c r="V655" i="28"/>
  <c r="W654" i="28"/>
  <c r="V654" i="28"/>
  <c r="W653" i="28"/>
  <c r="V653" i="28"/>
  <c r="W652" i="28"/>
  <c r="V652" i="28"/>
  <c r="W651" i="28"/>
  <c r="V651" i="28"/>
  <c r="W650" i="28"/>
  <c r="V650" i="28"/>
  <c r="W649" i="28"/>
  <c r="V649" i="28"/>
  <c r="W648" i="28"/>
  <c r="V648" i="28"/>
  <c r="W647" i="28"/>
  <c r="V647" i="28"/>
  <c r="W646" i="28"/>
  <c r="V646" i="28"/>
  <c r="W645" i="28"/>
  <c r="V645" i="28"/>
  <c r="W644" i="28"/>
  <c r="V644" i="28"/>
  <c r="W643" i="28"/>
  <c r="V643" i="28"/>
  <c r="W642" i="28"/>
  <c r="V642" i="28"/>
  <c r="W641" i="28"/>
  <c r="V641" i="28"/>
  <c r="W640" i="28"/>
  <c r="V640" i="28"/>
  <c r="W639" i="28"/>
  <c r="V639" i="28"/>
  <c r="W638" i="28"/>
  <c r="V638" i="28"/>
  <c r="W637" i="28"/>
  <c r="V637" i="28"/>
  <c r="W636" i="28"/>
  <c r="V636" i="28"/>
  <c r="W635" i="28"/>
  <c r="V635" i="28"/>
  <c r="W634" i="28"/>
  <c r="V634" i="28"/>
  <c r="W633" i="28"/>
  <c r="V633" i="28"/>
  <c r="W632" i="28"/>
  <c r="V632" i="28"/>
  <c r="W631" i="28"/>
  <c r="V631" i="28"/>
  <c r="W630" i="28"/>
  <c r="V630" i="28"/>
  <c r="W629" i="28"/>
  <c r="V629" i="28"/>
  <c r="W628" i="28"/>
  <c r="V628" i="28"/>
  <c r="W627" i="28"/>
  <c r="V627" i="28"/>
  <c r="W626" i="28"/>
  <c r="V626" i="28"/>
  <c r="W625" i="28"/>
  <c r="V625" i="28"/>
  <c r="W624" i="28"/>
  <c r="V624" i="28"/>
  <c r="W623" i="28"/>
  <c r="V623" i="28"/>
  <c r="W622" i="28"/>
  <c r="V622" i="28"/>
  <c r="W621" i="28"/>
  <c r="V621" i="28"/>
  <c r="W620" i="28"/>
  <c r="V620" i="28"/>
  <c r="W619" i="28"/>
  <c r="V619" i="28"/>
  <c r="W618" i="28"/>
  <c r="V618" i="28"/>
  <c r="W617" i="28"/>
  <c r="V617" i="28"/>
  <c r="W616" i="28"/>
  <c r="V616" i="28"/>
  <c r="W615" i="28"/>
  <c r="V615" i="28"/>
  <c r="W614" i="28"/>
  <c r="V614" i="28"/>
  <c r="W613" i="28"/>
  <c r="V613" i="28"/>
  <c r="W612" i="28"/>
  <c r="V612" i="28"/>
  <c r="W611" i="28"/>
  <c r="V611" i="28"/>
  <c r="W610" i="28"/>
  <c r="V610" i="28"/>
  <c r="W609" i="28"/>
  <c r="V609" i="28"/>
  <c r="W608" i="28"/>
  <c r="V608" i="28"/>
  <c r="W607" i="28"/>
  <c r="V607" i="28"/>
  <c r="W606" i="28"/>
  <c r="V606" i="28"/>
  <c r="W605" i="28"/>
  <c r="V605" i="28"/>
  <c r="W604" i="28"/>
  <c r="V604" i="28"/>
  <c r="W603" i="28"/>
  <c r="V603" i="28"/>
  <c r="W602" i="28"/>
  <c r="V602" i="28"/>
  <c r="W601" i="28"/>
  <c r="V601" i="28"/>
  <c r="W600" i="28"/>
  <c r="V600" i="28"/>
  <c r="W599" i="28"/>
  <c r="V599" i="28"/>
  <c r="W598" i="28"/>
  <c r="V598" i="28"/>
  <c r="W597" i="28"/>
  <c r="V597" i="28"/>
  <c r="W596" i="28"/>
  <c r="V596" i="28"/>
  <c r="W595" i="28"/>
  <c r="V595" i="28"/>
  <c r="W594" i="28"/>
  <c r="V594" i="28"/>
  <c r="W593" i="28"/>
  <c r="V593" i="28"/>
  <c r="W592" i="28"/>
  <c r="V592" i="28"/>
  <c r="W591" i="28"/>
  <c r="V591" i="28"/>
  <c r="W590" i="28"/>
  <c r="V590" i="28"/>
  <c r="W589" i="28"/>
  <c r="V589" i="28"/>
  <c r="W588" i="28"/>
  <c r="V588" i="28"/>
  <c r="W587" i="28"/>
  <c r="V587" i="28"/>
  <c r="W586" i="28"/>
  <c r="V586" i="28"/>
  <c r="W585" i="28"/>
  <c r="V585" i="28"/>
  <c r="W584" i="28"/>
  <c r="V584" i="28"/>
  <c r="W583" i="28"/>
  <c r="V583" i="28"/>
  <c r="W582" i="28"/>
  <c r="V582" i="28"/>
  <c r="W581" i="28"/>
  <c r="V581" i="28"/>
  <c r="W580" i="28"/>
  <c r="V580" i="28"/>
  <c r="W579" i="28"/>
  <c r="V579" i="28"/>
  <c r="W578" i="28"/>
  <c r="V578" i="28"/>
  <c r="W577" i="28"/>
  <c r="V577" i="28"/>
  <c r="W576" i="28"/>
  <c r="V576" i="28"/>
  <c r="W575" i="28"/>
  <c r="V575" i="28"/>
  <c r="W574" i="28"/>
  <c r="V574" i="28"/>
  <c r="W573" i="28"/>
  <c r="V573" i="28"/>
  <c r="W572" i="28"/>
  <c r="V572" i="28"/>
  <c r="W571" i="28"/>
  <c r="V571" i="28"/>
  <c r="W570" i="28"/>
  <c r="V570" i="28"/>
  <c r="W569" i="28"/>
  <c r="V569" i="28"/>
  <c r="W568" i="28"/>
  <c r="V568" i="28"/>
  <c r="W567" i="28"/>
  <c r="V567" i="28"/>
  <c r="W566" i="28"/>
  <c r="V566" i="28"/>
  <c r="W565" i="28"/>
  <c r="V565" i="28"/>
  <c r="W564" i="28"/>
  <c r="V564" i="28"/>
  <c r="W563" i="28"/>
  <c r="V563" i="28"/>
  <c r="W562" i="28"/>
  <c r="V562" i="28"/>
  <c r="W561" i="28"/>
  <c r="V561" i="28"/>
  <c r="W560" i="28"/>
  <c r="V560" i="28"/>
  <c r="W559" i="28"/>
  <c r="V559" i="28"/>
  <c r="W558" i="28"/>
  <c r="V558" i="28"/>
  <c r="W557" i="28"/>
  <c r="V557" i="28"/>
  <c r="W556" i="28"/>
  <c r="V556" i="28"/>
  <c r="W555" i="28"/>
  <c r="V555" i="28"/>
  <c r="W554" i="28"/>
  <c r="V554" i="28"/>
  <c r="W553" i="28"/>
  <c r="V553" i="28"/>
  <c r="W552" i="28"/>
  <c r="V552" i="28"/>
  <c r="W551" i="28"/>
  <c r="V551" i="28"/>
  <c r="W550" i="28"/>
  <c r="V550" i="28"/>
  <c r="W549" i="28"/>
  <c r="V549" i="28"/>
  <c r="W548" i="28"/>
  <c r="V548" i="28"/>
  <c r="W547" i="28"/>
  <c r="V547" i="28"/>
  <c r="W546" i="28"/>
  <c r="V546" i="28"/>
  <c r="W545" i="28"/>
  <c r="V545" i="28"/>
  <c r="W544" i="28"/>
  <c r="V544" i="28"/>
  <c r="W543" i="28"/>
  <c r="V543" i="28"/>
  <c r="W542" i="28"/>
  <c r="V542" i="28"/>
  <c r="W541" i="28"/>
  <c r="V541" i="28"/>
  <c r="W540" i="28"/>
  <c r="V540" i="28"/>
  <c r="W539" i="28"/>
  <c r="V539" i="28"/>
  <c r="W538" i="28"/>
  <c r="V538" i="28"/>
  <c r="W537" i="28"/>
  <c r="V537" i="28"/>
  <c r="W536" i="28"/>
  <c r="V536" i="28"/>
  <c r="W535" i="28"/>
  <c r="V535" i="28"/>
  <c r="W534" i="28"/>
  <c r="V534" i="28"/>
  <c r="W533" i="28"/>
  <c r="V533" i="28"/>
  <c r="W532" i="28"/>
  <c r="V532" i="28"/>
  <c r="W531" i="28"/>
  <c r="V531" i="28"/>
  <c r="W530" i="28"/>
  <c r="V530" i="28"/>
  <c r="W529" i="28"/>
  <c r="V529" i="28"/>
  <c r="W528" i="28"/>
  <c r="V528" i="28"/>
  <c r="W527" i="28"/>
  <c r="V527" i="28"/>
  <c r="W526" i="28"/>
  <c r="V526" i="28"/>
  <c r="W525" i="28"/>
  <c r="V525" i="28"/>
  <c r="W524" i="28"/>
  <c r="V524" i="28"/>
  <c r="W523" i="28"/>
  <c r="V523" i="28"/>
  <c r="W522" i="28"/>
  <c r="V522" i="28"/>
  <c r="W521" i="28"/>
  <c r="V521" i="28"/>
  <c r="W520" i="28"/>
  <c r="V520" i="28"/>
  <c r="W519" i="28"/>
  <c r="V519" i="28"/>
  <c r="W518" i="28"/>
  <c r="V518" i="28"/>
  <c r="W517" i="28"/>
  <c r="V517" i="28"/>
  <c r="W516" i="28"/>
  <c r="V516" i="28"/>
  <c r="W515" i="28"/>
  <c r="V515" i="28"/>
  <c r="W514" i="28"/>
  <c r="V514" i="28"/>
  <c r="W513" i="28"/>
  <c r="V513" i="28"/>
  <c r="W512" i="28"/>
  <c r="V512" i="28"/>
  <c r="W511" i="28"/>
  <c r="V511" i="28"/>
  <c r="W510" i="28"/>
  <c r="V510" i="28"/>
  <c r="W509" i="28"/>
  <c r="V509" i="28"/>
  <c r="W508" i="28"/>
  <c r="V508" i="28"/>
  <c r="W507" i="28"/>
  <c r="V507" i="28"/>
  <c r="W506" i="28"/>
  <c r="V506" i="28"/>
  <c r="W505" i="28"/>
  <c r="V505" i="28"/>
  <c r="W504" i="28"/>
  <c r="V504" i="28"/>
  <c r="W503" i="28"/>
  <c r="V503" i="28"/>
  <c r="W502" i="28"/>
  <c r="V502" i="28"/>
  <c r="W501" i="28"/>
  <c r="V501" i="28"/>
  <c r="W500" i="28"/>
  <c r="V500" i="28"/>
  <c r="W499" i="28"/>
  <c r="V499" i="28"/>
  <c r="W498" i="28"/>
  <c r="V498" i="28"/>
  <c r="W497" i="28"/>
  <c r="V497" i="28"/>
  <c r="W496" i="28"/>
  <c r="V496" i="28"/>
  <c r="W495" i="28"/>
  <c r="V495" i="28"/>
  <c r="W494" i="28"/>
  <c r="V494" i="28"/>
  <c r="W493" i="28"/>
  <c r="V493" i="28"/>
  <c r="W492" i="28"/>
  <c r="V492" i="28"/>
  <c r="W491" i="28"/>
  <c r="V491" i="28"/>
  <c r="W490" i="28"/>
  <c r="V490" i="28"/>
  <c r="W489" i="28"/>
  <c r="V489" i="28"/>
  <c r="W488" i="28"/>
  <c r="V488" i="28"/>
  <c r="W487" i="28"/>
  <c r="V487" i="28"/>
  <c r="W486" i="28"/>
  <c r="V486" i="28"/>
  <c r="W485" i="28"/>
  <c r="V485" i="28"/>
  <c r="W484" i="28"/>
  <c r="V484" i="28"/>
  <c r="W483" i="28"/>
  <c r="V483" i="28"/>
  <c r="W482" i="28"/>
  <c r="V482" i="28"/>
  <c r="W481" i="28"/>
  <c r="V481" i="28"/>
  <c r="W480" i="28"/>
  <c r="V480" i="28"/>
  <c r="W479" i="28"/>
  <c r="V479" i="28"/>
  <c r="W478" i="28"/>
  <c r="V478" i="28"/>
  <c r="W477" i="28"/>
  <c r="V477" i="28"/>
  <c r="W476" i="28"/>
  <c r="V476" i="28"/>
  <c r="W475" i="28"/>
  <c r="V475" i="28"/>
  <c r="W474" i="28"/>
  <c r="V474" i="28"/>
  <c r="W473" i="28"/>
  <c r="V473" i="28"/>
  <c r="W472" i="28"/>
  <c r="V472" i="28"/>
  <c r="W471" i="28"/>
  <c r="V471" i="28"/>
  <c r="W470" i="28"/>
  <c r="V470" i="28"/>
  <c r="W469" i="28"/>
  <c r="V469" i="28"/>
  <c r="W468" i="28"/>
  <c r="V468" i="28"/>
  <c r="W467" i="28"/>
  <c r="V467" i="28"/>
  <c r="W466" i="28"/>
  <c r="V466" i="28"/>
  <c r="W465" i="28"/>
  <c r="V465" i="28"/>
  <c r="W464" i="28"/>
  <c r="V464" i="28"/>
  <c r="W463" i="28"/>
  <c r="V463" i="28"/>
  <c r="W462" i="28"/>
  <c r="V462" i="28"/>
  <c r="W461" i="28"/>
  <c r="V461" i="28"/>
  <c r="W460" i="28"/>
  <c r="V460" i="28"/>
  <c r="W459" i="28"/>
  <c r="V459" i="28"/>
  <c r="W458" i="28"/>
  <c r="V458" i="28"/>
  <c r="W457" i="28"/>
  <c r="V457" i="28"/>
  <c r="W456" i="28"/>
  <c r="V456" i="28"/>
  <c r="W455" i="28"/>
  <c r="V455" i="28"/>
  <c r="W454" i="28"/>
  <c r="V454" i="28"/>
  <c r="W453" i="28"/>
  <c r="V453" i="28"/>
  <c r="W452" i="28"/>
  <c r="V452" i="28"/>
  <c r="W451" i="28"/>
  <c r="V451" i="28"/>
  <c r="W450" i="28"/>
  <c r="V450" i="28"/>
  <c r="W449" i="28"/>
  <c r="V449" i="28"/>
  <c r="W448" i="28"/>
  <c r="V448" i="28"/>
  <c r="W447" i="28"/>
  <c r="V447" i="28"/>
  <c r="W446" i="28"/>
  <c r="V446" i="28"/>
  <c r="W445" i="28"/>
  <c r="V445" i="28"/>
  <c r="W444" i="28"/>
  <c r="V444" i="28"/>
  <c r="W443" i="28"/>
  <c r="V443" i="28"/>
  <c r="W442" i="28"/>
  <c r="V442" i="28"/>
  <c r="W441" i="28"/>
  <c r="V441" i="28"/>
  <c r="W440" i="28"/>
  <c r="V440" i="28"/>
  <c r="W439" i="28"/>
  <c r="V439" i="28"/>
  <c r="W438" i="28"/>
  <c r="V438" i="28"/>
  <c r="W437" i="28"/>
  <c r="V437" i="28"/>
  <c r="W436" i="28"/>
  <c r="V436" i="28"/>
  <c r="W435" i="28"/>
  <c r="V435" i="28"/>
  <c r="W434" i="28"/>
  <c r="V434" i="28"/>
  <c r="W433" i="28"/>
  <c r="V433" i="28"/>
  <c r="W432" i="28"/>
  <c r="V432" i="28"/>
  <c r="W431" i="28"/>
  <c r="V431" i="28"/>
  <c r="W430" i="28"/>
  <c r="V430" i="28"/>
  <c r="W429" i="28"/>
  <c r="V429" i="28"/>
  <c r="W428" i="28"/>
  <c r="V428" i="28"/>
  <c r="W427" i="28"/>
  <c r="V427" i="28"/>
  <c r="W426" i="28"/>
  <c r="V426" i="28"/>
  <c r="W425" i="28"/>
  <c r="V425" i="28"/>
  <c r="W424" i="28"/>
  <c r="V424" i="28"/>
  <c r="W423" i="28"/>
  <c r="V423" i="28"/>
  <c r="W422" i="28"/>
  <c r="V422" i="28"/>
  <c r="W421" i="28"/>
  <c r="V421" i="28"/>
  <c r="W420" i="28"/>
  <c r="V420" i="28"/>
  <c r="W419" i="28"/>
  <c r="V419" i="28"/>
  <c r="W418" i="28"/>
  <c r="V418" i="28"/>
  <c r="W417" i="28"/>
  <c r="V417" i="28"/>
  <c r="W416" i="28"/>
  <c r="V416" i="28"/>
  <c r="W415" i="28"/>
  <c r="V415" i="28"/>
  <c r="W414" i="28"/>
  <c r="V414" i="28"/>
  <c r="W413" i="28"/>
  <c r="V413" i="28"/>
  <c r="W412" i="28"/>
  <c r="V412" i="28"/>
  <c r="W411" i="28"/>
  <c r="V411" i="28"/>
  <c r="W410" i="28"/>
  <c r="V410" i="28"/>
  <c r="W409" i="28"/>
  <c r="V409" i="28"/>
  <c r="W408" i="28"/>
  <c r="V408" i="28"/>
  <c r="W407" i="28"/>
  <c r="V407" i="28"/>
  <c r="W406" i="28"/>
  <c r="V406" i="28"/>
  <c r="W405" i="28"/>
  <c r="V405" i="28"/>
  <c r="W404" i="28"/>
  <c r="V404" i="28"/>
  <c r="W403" i="28"/>
  <c r="V403" i="28"/>
  <c r="W402" i="28"/>
  <c r="V402" i="28"/>
  <c r="W401" i="28"/>
  <c r="V401" i="28"/>
  <c r="W400" i="28"/>
  <c r="V400" i="28"/>
  <c r="W399" i="28"/>
  <c r="V399" i="28"/>
  <c r="W398" i="28"/>
  <c r="V398" i="28"/>
  <c r="W397" i="28"/>
  <c r="V397" i="28"/>
  <c r="W396" i="28"/>
  <c r="V396" i="28"/>
  <c r="W395" i="28"/>
  <c r="V395" i="28"/>
  <c r="W394" i="28"/>
  <c r="V394" i="28"/>
  <c r="W393" i="28"/>
  <c r="V393" i="28"/>
  <c r="W392" i="28"/>
  <c r="V392" i="28"/>
  <c r="W391" i="28"/>
  <c r="V391" i="28"/>
  <c r="W390" i="28"/>
  <c r="V390" i="28"/>
  <c r="W389" i="28"/>
  <c r="V389" i="28"/>
  <c r="W388" i="28"/>
  <c r="V388" i="28"/>
  <c r="W387" i="28"/>
  <c r="V387" i="28"/>
  <c r="W386" i="28"/>
  <c r="V386" i="28"/>
  <c r="W385" i="28"/>
  <c r="V385" i="28"/>
  <c r="W384" i="28"/>
  <c r="V384" i="28"/>
  <c r="W383" i="28"/>
  <c r="V383" i="28"/>
  <c r="W382" i="28"/>
  <c r="V382" i="28"/>
  <c r="W381" i="28"/>
  <c r="V381" i="28"/>
  <c r="W380" i="28"/>
  <c r="V380" i="28"/>
  <c r="W379" i="28"/>
  <c r="V379" i="28"/>
  <c r="W378" i="28"/>
  <c r="V378" i="28"/>
  <c r="W377" i="28"/>
  <c r="V377" i="28"/>
  <c r="W376" i="28"/>
  <c r="V376" i="28"/>
  <c r="W375" i="28"/>
  <c r="V375" i="28"/>
  <c r="W374" i="28"/>
  <c r="V374" i="28"/>
  <c r="W373" i="28"/>
  <c r="V373" i="28"/>
  <c r="W372" i="28"/>
  <c r="V372" i="28"/>
  <c r="W371" i="28"/>
  <c r="V371" i="28"/>
  <c r="W370" i="28"/>
  <c r="V370" i="28"/>
  <c r="W369" i="28"/>
  <c r="V369" i="28"/>
  <c r="W368" i="28"/>
  <c r="V368" i="28"/>
  <c r="W367" i="28"/>
  <c r="V367" i="28"/>
  <c r="W366" i="28"/>
  <c r="V366" i="28"/>
  <c r="W365" i="28"/>
  <c r="V365" i="28"/>
  <c r="W364" i="28"/>
  <c r="V364" i="28"/>
  <c r="W363" i="28"/>
  <c r="V363" i="28"/>
  <c r="W362" i="28"/>
  <c r="V362" i="28"/>
  <c r="W361" i="28"/>
  <c r="V361" i="28"/>
  <c r="W360" i="28"/>
  <c r="V360" i="28"/>
  <c r="W359" i="28"/>
  <c r="V359" i="28"/>
  <c r="W358" i="28"/>
  <c r="V358" i="28"/>
  <c r="W357" i="28"/>
  <c r="V357" i="28"/>
  <c r="W356" i="28"/>
  <c r="V356" i="28"/>
  <c r="W355" i="28"/>
  <c r="V355" i="28"/>
  <c r="W354" i="28"/>
  <c r="V354" i="28"/>
  <c r="W353" i="28"/>
  <c r="V353" i="28"/>
  <c r="W352" i="28"/>
  <c r="V352" i="28"/>
  <c r="W351" i="28"/>
  <c r="V351" i="28"/>
  <c r="W350" i="28"/>
  <c r="V350" i="28"/>
  <c r="W349" i="28"/>
  <c r="V349" i="28"/>
  <c r="W348" i="28"/>
  <c r="V348" i="28"/>
  <c r="W347" i="28"/>
  <c r="V347" i="28"/>
  <c r="W346" i="28"/>
  <c r="V346" i="28"/>
  <c r="W345" i="28"/>
  <c r="V345" i="28"/>
  <c r="W344" i="28"/>
  <c r="V344" i="28"/>
  <c r="W343" i="28"/>
  <c r="V343" i="28"/>
  <c r="W342" i="28"/>
  <c r="V342" i="28"/>
  <c r="W341" i="28"/>
  <c r="V341" i="28"/>
  <c r="W340" i="28"/>
  <c r="V340" i="28"/>
  <c r="W339" i="28"/>
  <c r="V339" i="28"/>
  <c r="W338" i="28"/>
  <c r="V338" i="28"/>
  <c r="W337" i="28"/>
  <c r="V337" i="28"/>
  <c r="W336" i="28"/>
  <c r="V336" i="28"/>
  <c r="W335" i="28"/>
  <c r="V335" i="28"/>
  <c r="W334" i="28"/>
  <c r="V334" i="28"/>
  <c r="W333" i="28"/>
  <c r="V333" i="28"/>
  <c r="W332" i="28"/>
  <c r="V332" i="28"/>
  <c r="W331" i="28"/>
  <c r="V331" i="28"/>
  <c r="W330" i="28"/>
  <c r="V330" i="28"/>
  <c r="W329" i="28"/>
  <c r="V329" i="28"/>
  <c r="W328" i="28"/>
  <c r="V328" i="28"/>
  <c r="W327" i="28"/>
  <c r="V327" i="28"/>
  <c r="W326" i="28"/>
  <c r="V326" i="28"/>
  <c r="W325" i="28"/>
  <c r="V325" i="28"/>
  <c r="W324" i="28"/>
  <c r="V324" i="28"/>
  <c r="W323" i="28"/>
  <c r="V323" i="28"/>
  <c r="W322" i="28"/>
  <c r="V322" i="28"/>
  <c r="W321" i="28"/>
  <c r="V321" i="28"/>
  <c r="W320" i="28"/>
  <c r="V320" i="28"/>
  <c r="W319" i="28"/>
  <c r="V319" i="28"/>
  <c r="W318" i="28"/>
  <c r="V318" i="28"/>
  <c r="W317" i="28"/>
  <c r="V317" i="28"/>
  <c r="W316" i="28"/>
  <c r="V316" i="28"/>
  <c r="W315" i="28"/>
  <c r="V315" i="28"/>
  <c r="W314" i="28"/>
  <c r="V314" i="28"/>
  <c r="W313" i="28"/>
  <c r="V313" i="28"/>
  <c r="W312" i="28"/>
  <c r="V312" i="28"/>
  <c r="W311" i="28"/>
  <c r="V311" i="28"/>
  <c r="W310" i="28"/>
  <c r="V310" i="28"/>
  <c r="W309" i="28"/>
  <c r="V309" i="28"/>
  <c r="W308" i="28"/>
  <c r="V308" i="28"/>
  <c r="W307" i="28"/>
  <c r="V307" i="28"/>
  <c r="W306" i="28"/>
  <c r="V306" i="28"/>
  <c r="W305" i="28"/>
  <c r="V305" i="28"/>
  <c r="W304" i="28"/>
  <c r="V304" i="28"/>
  <c r="W303" i="28"/>
  <c r="V303" i="28"/>
  <c r="W302" i="28"/>
  <c r="V302" i="28"/>
  <c r="W301" i="28"/>
  <c r="V301" i="28"/>
  <c r="W300" i="28"/>
  <c r="V300" i="28"/>
  <c r="W299" i="28"/>
  <c r="V299" i="28"/>
  <c r="W298" i="28"/>
  <c r="V298" i="28"/>
  <c r="W297" i="28"/>
  <c r="V297" i="28"/>
  <c r="W296" i="28"/>
  <c r="V296" i="28"/>
  <c r="W295" i="28"/>
  <c r="V295" i="28"/>
  <c r="W294" i="28"/>
  <c r="V294" i="28"/>
  <c r="W293" i="28"/>
  <c r="V293" i="28"/>
  <c r="W292" i="28"/>
  <c r="V292" i="28"/>
  <c r="W291" i="28"/>
  <c r="V291" i="28"/>
  <c r="W290" i="28"/>
  <c r="V290" i="28"/>
  <c r="W289" i="28"/>
  <c r="V289" i="28"/>
  <c r="W288" i="28"/>
  <c r="V288" i="28"/>
  <c r="W287" i="28"/>
  <c r="V287" i="28"/>
  <c r="W286" i="28"/>
  <c r="V286" i="28"/>
  <c r="W285" i="28"/>
  <c r="V285" i="28"/>
  <c r="W284" i="28"/>
  <c r="V284" i="28"/>
  <c r="W283" i="28"/>
  <c r="V283" i="28"/>
  <c r="W282" i="28"/>
  <c r="V282" i="28"/>
  <c r="W281" i="28"/>
  <c r="V281" i="28"/>
  <c r="W280" i="28"/>
  <c r="V280" i="28"/>
  <c r="W279" i="28"/>
  <c r="V279" i="28"/>
  <c r="W278" i="28"/>
  <c r="V278" i="28"/>
  <c r="W277" i="28"/>
  <c r="V277" i="28"/>
  <c r="W276" i="28"/>
  <c r="V276" i="28"/>
  <c r="W275" i="28"/>
  <c r="V275" i="28"/>
  <c r="W274" i="28"/>
  <c r="V274" i="28"/>
  <c r="W273" i="28"/>
  <c r="V273" i="28"/>
  <c r="W272" i="28"/>
  <c r="V272" i="28"/>
  <c r="W271" i="28"/>
  <c r="V271" i="28"/>
  <c r="W270" i="28"/>
  <c r="V270" i="28"/>
  <c r="W269" i="28"/>
  <c r="V269" i="28"/>
  <c r="W268" i="28"/>
  <c r="V268" i="28"/>
  <c r="W267" i="28"/>
  <c r="V267" i="28"/>
  <c r="W266" i="28"/>
  <c r="V266" i="28"/>
  <c r="W265" i="28"/>
  <c r="V265" i="28"/>
  <c r="W264" i="28"/>
  <c r="V264" i="28"/>
  <c r="W263" i="28"/>
  <c r="V263" i="28"/>
  <c r="W262" i="28"/>
  <c r="V262" i="28"/>
  <c r="W261" i="28"/>
  <c r="V261" i="28"/>
  <c r="W260" i="28"/>
  <c r="V260" i="28"/>
  <c r="W259" i="28"/>
  <c r="V259" i="28"/>
  <c r="W258" i="28"/>
  <c r="V258" i="28"/>
  <c r="W257" i="28"/>
  <c r="V257" i="28"/>
  <c r="W256" i="28"/>
  <c r="V256" i="28"/>
  <c r="W255" i="28"/>
  <c r="V255" i="28"/>
  <c r="W254" i="28"/>
  <c r="V254" i="28"/>
  <c r="W253" i="28"/>
  <c r="V253" i="28"/>
  <c r="W252" i="28"/>
  <c r="V252" i="28"/>
  <c r="W251" i="28"/>
  <c r="V251" i="28"/>
  <c r="W250" i="28"/>
  <c r="V250" i="28"/>
  <c r="W249" i="28"/>
  <c r="V249" i="28"/>
  <c r="W248" i="28"/>
  <c r="V248" i="28"/>
  <c r="W247" i="28"/>
  <c r="V247" i="28"/>
  <c r="W246" i="28"/>
  <c r="V246" i="28"/>
  <c r="W245" i="28"/>
  <c r="V245" i="28"/>
  <c r="W244" i="28"/>
  <c r="V244" i="28"/>
  <c r="W243" i="28"/>
  <c r="V243" i="28"/>
  <c r="W242" i="28"/>
  <c r="V242" i="28"/>
  <c r="W241" i="28"/>
  <c r="V241" i="28"/>
  <c r="W240" i="28"/>
  <c r="V240" i="28"/>
  <c r="W239" i="28"/>
  <c r="V239" i="28"/>
  <c r="W238" i="28"/>
  <c r="V238" i="28"/>
  <c r="W237" i="28"/>
  <c r="V237" i="28"/>
  <c r="W236" i="28"/>
  <c r="V236" i="28"/>
  <c r="W235" i="28"/>
  <c r="V235" i="28"/>
  <c r="W234" i="28"/>
  <c r="V234" i="28"/>
  <c r="W233" i="28"/>
  <c r="V233" i="28"/>
  <c r="W232" i="28"/>
  <c r="V232" i="28"/>
  <c r="W231" i="28"/>
  <c r="V231" i="28"/>
  <c r="W230" i="28"/>
  <c r="V230" i="28"/>
  <c r="W229" i="28"/>
  <c r="V229" i="28"/>
  <c r="W228" i="28"/>
  <c r="V228" i="28"/>
  <c r="W227" i="28"/>
  <c r="V227" i="28"/>
  <c r="W226" i="28"/>
  <c r="V226" i="28"/>
  <c r="W225" i="28"/>
  <c r="V225" i="28"/>
  <c r="W224" i="28"/>
  <c r="V224" i="28"/>
  <c r="W223" i="28"/>
  <c r="V223" i="28"/>
  <c r="W222" i="28"/>
  <c r="V222" i="28"/>
  <c r="W221" i="28"/>
  <c r="V221" i="28"/>
  <c r="W220" i="28"/>
  <c r="V220" i="28"/>
  <c r="W219" i="28"/>
  <c r="V219" i="28"/>
  <c r="W218" i="28"/>
  <c r="V218" i="28"/>
  <c r="W217" i="28"/>
  <c r="V217" i="28"/>
  <c r="W216" i="28"/>
  <c r="V216" i="28"/>
  <c r="W215" i="28"/>
  <c r="V215" i="28"/>
  <c r="W214" i="28"/>
  <c r="V214" i="28"/>
  <c r="W213" i="28"/>
  <c r="V213" i="28"/>
  <c r="W212" i="28"/>
  <c r="V212" i="28"/>
  <c r="W211" i="28"/>
  <c r="V211" i="28"/>
  <c r="W210" i="28"/>
  <c r="V210" i="28"/>
  <c r="W209" i="28"/>
  <c r="V209" i="28"/>
  <c r="W208" i="28"/>
  <c r="V208" i="28"/>
  <c r="W207" i="28"/>
  <c r="V207" i="28"/>
  <c r="W206" i="28"/>
  <c r="V206" i="28"/>
  <c r="W205" i="28"/>
  <c r="V205" i="28"/>
  <c r="W204" i="28"/>
  <c r="V204" i="28"/>
  <c r="W203" i="28"/>
  <c r="V203" i="28"/>
  <c r="W202" i="28"/>
  <c r="V202" i="28"/>
  <c r="W201" i="28"/>
  <c r="V201" i="28"/>
  <c r="W200" i="28"/>
  <c r="V200" i="28"/>
  <c r="W199" i="28"/>
  <c r="V199" i="28"/>
  <c r="W198" i="28"/>
  <c r="V198" i="28"/>
  <c r="W197" i="28"/>
  <c r="V197" i="28"/>
  <c r="W196" i="28"/>
  <c r="V196" i="28"/>
  <c r="W195" i="28"/>
  <c r="V195" i="28"/>
  <c r="W194" i="28"/>
  <c r="V194" i="28"/>
  <c r="W193" i="28"/>
  <c r="V193" i="28"/>
  <c r="W192" i="28"/>
  <c r="V192" i="28"/>
  <c r="W191" i="28"/>
  <c r="V191" i="28"/>
  <c r="W190" i="28"/>
  <c r="V190" i="28"/>
  <c r="W189" i="28"/>
  <c r="V189" i="28"/>
  <c r="W188" i="28"/>
  <c r="V188" i="28"/>
  <c r="W187" i="28"/>
  <c r="V187" i="28"/>
  <c r="W186" i="28"/>
  <c r="V186" i="28"/>
  <c r="W185" i="28"/>
  <c r="V185" i="28"/>
  <c r="W184" i="28"/>
  <c r="V184" i="28"/>
  <c r="W183" i="28"/>
  <c r="V183" i="28"/>
  <c r="W182" i="28"/>
  <c r="V182" i="28"/>
  <c r="W181" i="28"/>
  <c r="V181" i="28"/>
  <c r="W180" i="28"/>
  <c r="V180" i="28"/>
  <c r="W179" i="28"/>
  <c r="V179" i="28"/>
  <c r="W178" i="28"/>
  <c r="V178" i="28"/>
  <c r="W177" i="28"/>
  <c r="V177" i="28"/>
  <c r="W176" i="28"/>
  <c r="V176" i="28"/>
  <c r="W175" i="28"/>
  <c r="V175" i="28"/>
  <c r="W174" i="28"/>
  <c r="V174" i="28"/>
  <c r="W173" i="28"/>
  <c r="V173" i="28"/>
  <c r="W172" i="28"/>
  <c r="V172" i="28"/>
  <c r="W171" i="28"/>
  <c r="V171" i="28"/>
  <c r="W170" i="28"/>
  <c r="V170" i="28"/>
  <c r="W169" i="28"/>
  <c r="V169" i="28"/>
  <c r="W168" i="28"/>
  <c r="V168" i="28"/>
  <c r="W167" i="28"/>
  <c r="V167" i="28"/>
  <c r="W166" i="28"/>
  <c r="V166" i="28"/>
  <c r="W165" i="28"/>
  <c r="V165" i="28"/>
  <c r="W164" i="28"/>
  <c r="V164" i="28"/>
  <c r="W163" i="28"/>
  <c r="V163" i="28"/>
  <c r="W162" i="28"/>
  <c r="V162" i="28"/>
  <c r="W161" i="28"/>
  <c r="V161" i="28"/>
  <c r="W160" i="28"/>
  <c r="V160" i="28"/>
  <c r="W159" i="28"/>
  <c r="V159" i="28"/>
  <c r="W158" i="28"/>
  <c r="V158" i="28"/>
  <c r="W157" i="28"/>
  <c r="V157" i="28"/>
  <c r="W156" i="28"/>
  <c r="V156" i="28"/>
  <c r="W155" i="28"/>
  <c r="V155" i="28"/>
  <c r="W154" i="28"/>
  <c r="V154" i="28"/>
  <c r="W153" i="28"/>
  <c r="V153" i="28"/>
  <c r="W152" i="28"/>
  <c r="V152" i="28"/>
  <c r="W151" i="28"/>
  <c r="V151" i="28"/>
  <c r="W150" i="28"/>
  <c r="V150" i="28"/>
  <c r="W149" i="28"/>
  <c r="V149" i="28"/>
  <c r="W148" i="28"/>
  <c r="V148" i="28"/>
  <c r="W147" i="28"/>
  <c r="V147" i="28"/>
  <c r="W146" i="28"/>
  <c r="V146" i="28"/>
  <c r="W145" i="28"/>
  <c r="V145" i="28"/>
  <c r="W144" i="28"/>
  <c r="V144" i="28"/>
  <c r="W143" i="28"/>
  <c r="V143" i="28"/>
  <c r="W142" i="28"/>
  <c r="V142" i="28"/>
  <c r="W141" i="28"/>
  <c r="V141" i="28"/>
  <c r="W140" i="28"/>
  <c r="V140" i="28"/>
  <c r="W139" i="28"/>
  <c r="V139" i="28"/>
  <c r="W138" i="28"/>
  <c r="V138" i="28"/>
  <c r="W137" i="28"/>
  <c r="V137" i="28"/>
  <c r="W136" i="28"/>
  <c r="V136" i="28"/>
  <c r="W135" i="28"/>
  <c r="V135" i="28"/>
  <c r="W134" i="28"/>
  <c r="V134" i="28"/>
  <c r="W133" i="28"/>
  <c r="V133" i="28"/>
  <c r="W132" i="28"/>
  <c r="V132" i="28"/>
  <c r="W131" i="28"/>
  <c r="V131" i="28"/>
  <c r="W130" i="28"/>
  <c r="V130" i="28"/>
  <c r="W129" i="28"/>
  <c r="V129" i="28"/>
  <c r="W128" i="28"/>
  <c r="V128" i="28"/>
  <c r="W127" i="28"/>
  <c r="V127" i="28"/>
  <c r="W126" i="28"/>
  <c r="V126" i="28"/>
  <c r="W125" i="28"/>
  <c r="V125" i="28"/>
  <c r="W124" i="28"/>
  <c r="V124" i="28"/>
  <c r="W123" i="28"/>
  <c r="V123" i="28"/>
  <c r="W122" i="28"/>
  <c r="V122" i="28"/>
  <c r="W121" i="28"/>
  <c r="V121" i="28"/>
  <c r="W120" i="28"/>
  <c r="V120" i="28"/>
  <c r="W119" i="28"/>
  <c r="V119" i="28"/>
  <c r="W118" i="28"/>
  <c r="V118" i="28"/>
  <c r="W117" i="28"/>
  <c r="V117" i="28"/>
  <c r="W116" i="28"/>
  <c r="V116" i="28"/>
  <c r="W115" i="28"/>
  <c r="V115" i="28"/>
  <c r="W114" i="28"/>
  <c r="V114" i="28"/>
  <c r="W113" i="28"/>
  <c r="V113" i="28"/>
  <c r="W112" i="28"/>
  <c r="V112" i="28"/>
  <c r="W111" i="28"/>
  <c r="V111" i="28"/>
  <c r="W110" i="28"/>
  <c r="V110" i="28"/>
  <c r="W109" i="28"/>
  <c r="V109" i="28"/>
  <c r="W108" i="28"/>
  <c r="V108" i="28"/>
  <c r="W107" i="28"/>
  <c r="V107" i="28"/>
  <c r="W106" i="28"/>
  <c r="V106" i="28"/>
  <c r="W105" i="28"/>
  <c r="V105" i="28"/>
  <c r="W104" i="28"/>
  <c r="V104" i="28"/>
  <c r="W103" i="28"/>
  <c r="V103" i="28"/>
  <c r="W102" i="28"/>
  <c r="V102" i="28"/>
  <c r="W101" i="28"/>
  <c r="V101" i="28"/>
  <c r="W100" i="28"/>
  <c r="V100" i="28"/>
  <c r="W99" i="28"/>
  <c r="V99" i="28"/>
  <c r="W98" i="28"/>
  <c r="V98" i="28"/>
  <c r="W97" i="28"/>
  <c r="V97" i="28"/>
  <c r="W96" i="28"/>
  <c r="V96" i="28"/>
  <c r="W95" i="28"/>
  <c r="V95" i="28"/>
  <c r="W94" i="28"/>
  <c r="V94" i="28"/>
  <c r="W93" i="28"/>
  <c r="V93" i="28"/>
  <c r="W92" i="28"/>
  <c r="V92" i="28"/>
  <c r="W91" i="28"/>
  <c r="V91" i="28"/>
  <c r="W90" i="28"/>
  <c r="V90" i="28"/>
  <c r="W89" i="28"/>
  <c r="V89" i="28"/>
  <c r="W88" i="28"/>
  <c r="V88" i="28"/>
  <c r="W87" i="28"/>
  <c r="V87" i="28"/>
  <c r="W86" i="28"/>
  <c r="V86" i="28"/>
  <c r="W85" i="28"/>
  <c r="V85" i="28"/>
  <c r="W84" i="28"/>
  <c r="V84" i="28"/>
  <c r="W83" i="28"/>
  <c r="V83" i="28"/>
  <c r="W82" i="28"/>
  <c r="V82" i="28"/>
  <c r="W81" i="28"/>
  <c r="V81" i="28"/>
  <c r="W80" i="28"/>
  <c r="V80" i="28"/>
  <c r="W79" i="28"/>
  <c r="V79" i="28"/>
  <c r="W78" i="28"/>
  <c r="V78" i="28"/>
  <c r="W77" i="28"/>
  <c r="V77" i="28"/>
  <c r="W76" i="28"/>
  <c r="V76" i="28"/>
  <c r="W75" i="28"/>
  <c r="V75" i="28"/>
  <c r="W74" i="28"/>
  <c r="V74" i="28"/>
  <c r="W73" i="28"/>
  <c r="V73" i="28"/>
  <c r="W72" i="28"/>
  <c r="V72" i="28"/>
  <c r="W71" i="28"/>
  <c r="V71" i="28"/>
  <c r="W70" i="28"/>
  <c r="V70" i="28"/>
  <c r="W69" i="28"/>
  <c r="V69" i="28"/>
  <c r="W68" i="28"/>
  <c r="V68" i="28"/>
  <c r="W67" i="28"/>
  <c r="V67" i="28"/>
  <c r="W66" i="28"/>
  <c r="V66" i="28"/>
  <c r="W65" i="28"/>
  <c r="V65" i="28"/>
  <c r="W64" i="28"/>
  <c r="V64" i="28"/>
  <c r="W63" i="28"/>
  <c r="V63" i="28"/>
  <c r="W62" i="28"/>
  <c r="V62" i="28"/>
  <c r="W61" i="28"/>
  <c r="V61" i="28"/>
  <c r="W60" i="28"/>
  <c r="V60" i="28"/>
  <c r="W59" i="28"/>
  <c r="V59" i="28"/>
  <c r="W58" i="28"/>
  <c r="V58" i="28"/>
  <c r="W57" i="28"/>
  <c r="V57" i="28"/>
  <c r="W56" i="28"/>
  <c r="V56" i="28"/>
  <c r="W55" i="28"/>
  <c r="V55" i="28"/>
  <c r="W54" i="28"/>
  <c r="V54" i="28"/>
  <c r="W53" i="28"/>
  <c r="V53" i="28"/>
  <c r="W52" i="28"/>
  <c r="V52" i="28"/>
  <c r="W51" i="28"/>
  <c r="V51" i="28"/>
  <c r="W50" i="28"/>
  <c r="V50" i="28"/>
  <c r="W49" i="28"/>
  <c r="V49" i="28"/>
  <c r="W48" i="28"/>
  <c r="V48" i="28"/>
  <c r="W47" i="28"/>
  <c r="V47" i="28"/>
  <c r="W46" i="28"/>
  <c r="V46" i="28"/>
  <c r="W45" i="28"/>
  <c r="V45" i="28"/>
  <c r="W44" i="28"/>
  <c r="V44" i="28"/>
  <c r="W43" i="28"/>
  <c r="V43" i="28"/>
  <c r="W42" i="28"/>
  <c r="V42" i="28"/>
  <c r="W41" i="28"/>
  <c r="V41" i="28"/>
  <c r="W40" i="28"/>
  <c r="V40" i="28"/>
  <c r="W39" i="28"/>
  <c r="V39" i="28"/>
  <c r="W38" i="28"/>
  <c r="V38" i="28"/>
  <c r="W37" i="28"/>
  <c r="V37" i="28"/>
  <c r="W36" i="28"/>
  <c r="V36" i="28"/>
  <c r="W35" i="28"/>
  <c r="V35" i="28"/>
  <c r="W34" i="28"/>
  <c r="V34" i="28"/>
  <c r="W33" i="28"/>
  <c r="V33" i="28"/>
  <c r="W32" i="28"/>
  <c r="V32" i="28"/>
  <c r="W31" i="28"/>
  <c r="V31" i="28"/>
  <c r="W30" i="28"/>
  <c r="V30" i="28"/>
  <c r="W29" i="28"/>
  <c r="V29" i="28"/>
  <c r="W28" i="28"/>
  <c r="V28" i="28"/>
  <c r="W27" i="28"/>
  <c r="V27" i="28"/>
  <c r="W26" i="28"/>
  <c r="V26" i="28"/>
  <c r="W25" i="28"/>
  <c r="V25" i="28"/>
  <c r="W24" i="28"/>
  <c r="V24" i="28"/>
  <c r="W23" i="28"/>
  <c r="V23" i="28"/>
  <c r="W22" i="28"/>
  <c r="V22" i="28"/>
  <c r="W21" i="28"/>
  <c r="V21" i="28"/>
  <c r="W20" i="28"/>
  <c r="V20" i="28"/>
  <c r="W19" i="28"/>
  <c r="V19" i="28"/>
  <c r="W18" i="28"/>
  <c r="V18" i="28"/>
  <c r="W17" i="28"/>
  <c r="V17" i="28"/>
  <c r="W16" i="28"/>
  <c r="V16" i="28"/>
  <c r="W15" i="28"/>
  <c r="V15" i="28"/>
  <c r="W14" i="28"/>
  <c r="V14" i="28"/>
  <c r="W13" i="28"/>
  <c r="V13" i="28"/>
  <c r="W12" i="28"/>
  <c r="V12" i="28"/>
  <c r="W11" i="28"/>
  <c r="V11" i="28"/>
  <c r="W10" i="28"/>
  <c r="V10" i="28"/>
  <c r="W9" i="28"/>
  <c r="V9" i="28"/>
  <c r="W8" i="28"/>
  <c r="V8" i="28"/>
  <c r="W7" i="28"/>
  <c r="V7" i="28"/>
  <c r="W6" i="28"/>
  <c r="V6" i="28"/>
  <c r="W5" i="28"/>
  <c r="G12" i="49" l="1"/>
  <c r="G15" i="49"/>
  <c r="G11" i="49"/>
  <c r="G14" i="49"/>
  <c r="T11" i="49"/>
  <c r="T10" i="49"/>
  <c r="T13" i="49"/>
  <c r="U8" i="49"/>
  <c r="T9" i="49"/>
  <c r="U9" i="49"/>
  <c r="T12" i="49"/>
  <c r="U13" i="49"/>
  <c r="T14" i="49"/>
  <c r="U12" i="49"/>
  <c r="T15" i="49"/>
  <c r="U10" i="49"/>
  <c r="O10" i="49"/>
  <c r="S10" i="49"/>
  <c r="S13" i="49"/>
  <c r="O13" i="49"/>
  <c r="U15" i="49"/>
  <c r="S14" i="49"/>
  <c r="O14" i="49"/>
  <c r="S15" i="49"/>
  <c r="O15" i="49"/>
  <c r="T8" i="49"/>
  <c r="O8" i="49"/>
  <c r="S9" i="49"/>
  <c r="O9" i="49"/>
  <c r="U11" i="49"/>
  <c r="O11" i="49"/>
  <c r="S11" i="49"/>
  <c r="S12" i="49"/>
  <c r="O12" i="49"/>
  <c r="U14" i="49"/>
  <c r="H8" i="49" l="1"/>
  <c r="I8" i="49" s="1"/>
  <c r="H9" i="49"/>
  <c r="I9" i="49" s="1"/>
  <c r="H12" i="49"/>
  <c r="I12" i="49" s="1"/>
  <c r="H11" i="49"/>
  <c r="I11" i="49" s="1"/>
  <c r="H14" i="49"/>
  <c r="I14" i="49" s="1"/>
  <c r="H13" i="49"/>
  <c r="I13" i="49" s="1"/>
  <c r="H10" i="49"/>
  <c r="I10" i="49" s="1"/>
  <c r="H15" i="49"/>
  <c r="I15" i="49" s="1"/>
  <c r="C10" i="49" l="1"/>
  <c r="B10" i="49" s="1"/>
  <c r="C11" i="49"/>
  <c r="B11" i="49" s="1"/>
  <c r="C15" i="49"/>
  <c r="B15" i="49" s="1"/>
  <c r="C8" i="49"/>
  <c r="B8" i="49" s="1"/>
  <c r="C12" i="49"/>
  <c r="B12" i="49" s="1"/>
  <c r="C13" i="49"/>
  <c r="B13" i="49" s="1"/>
  <c r="C14" i="49"/>
  <c r="B14" i="49" s="1"/>
  <c r="C9" i="49"/>
  <c r="B9" i="49" s="1"/>
  <c r="E83" i="58"/>
  <c r="G82" i="58" s="1"/>
  <c r="D83" i="58"/>
  <c r="F82" i="58" l="1"/>
  <c r="C77" i="58"/>
  <c r="C78" i="58"/>
  <c r="C81" i="58"/>
  <c r="C82" i="58"/>
  <c r="C79" i="58"/>
  <c r="C76" i="58"/>
  <c r="C75" i="58"/>
  <c r="C74" i="58"/>
  <c r="C80" i="58"/>
  <c r="C73" i="58"/>
  <c r="F76" i="58"/>
  <c r="F81" i="58"/>
  <c r="F79" i="58"/>
  <c r="F78" i="58"/>
  <c r="F77" i="58"/>
  <c r="F74" i="58"/>
  <c r="F73" i="58"/>
  <c r="F75" i="58"/>
  <c r="F80" i="58"/>
  <c r="G80" i="58"/>
  <c r="G76" i="58"/>
  <c r="G75" i="58"/>
  <c r="G79" i="58"/>
  <c r="G81" i="58"/>
  <c r="G74" i="58"/>
  <c r="G78" i="58"/>
  <c r="G77" i="58"/>
  <c r="G73" i="58"/>
  <c r="G83" i="58" l="1"/>
  <c r="F83" i="58"/>
  <c r="P59" i="16" l="1"/>
  <c r="K59" i="16"/>
  <c r="L59" i="16"/>
  <c r="E95" i="16"/>
  <c r="G93" i="16" s="1"/>
  <c r="D95" i="16"/>
  <c r="C82" i="16" l="1"/>
  <c r="C56" i="16"/>
  <c r="C51" i="16"/>
  <c r="C48" i="16"/>
  <c r="C52" i="16"/>
  <c r="C53" i="16"/>
  <c r="C58" i="16"/>
  <c r="C57" i="16"/>
  <c r="C49" i="16"/>
  <c r="C50" i="16"/>
  <c r="C55" i="16"/>
  <c r="C47" i="16"/>
  <c r="C54" i="16"/>
  <c r="C46" i="16"/>
  <c r="C64" i="16"/>
  <c r="F85" i="16"/>
  <c r="C85" i="16"/>
  <c r="C88" i="16"/>
  <c r="C92" i="16"/>
  <c r="C90" i="16"/>
  <c r="C83" i="16"/>
  <c r="C89" i="16"/>
  <c r="C94" i="16"/>
  <c r="C93" i="16"/>
  <c r="C84" i="16"/>
  <c r="C86" i="16"/>
  <c r="C91" i="16"/>
  <c r="C87" i="16"/>
  <c r="C65" i="16"/>
  <c r="C73" i="16"/>
  <c r="C66" i="16"/>
  <c r="C74" i="16"/>
  <c r="C67" i="16"/>
  <c r="C75" i="16"/>
  <c r="C71" i="16"/>
  <c r="C68" i="16"/>
  <c r="C76" i="16"/>
  <c r="C69" i="16"/>
  <c r="C70" i="16"/>
  <c r="C72" i="16"/>
  <c r="F83" i="16"/>
  <c r="F87" i="16"/>
  <c r="F91" i="16"/>
  <c r="F92" i="16"/>
  <c r="F93" i="16"/>
  <c r="F86" i="16"/>
  <c r="F84" i="16"/>
  <c r="G94" i="16"/>
  <c r="G90" i="16"/>
  <c r="G89" i="16"/>
  <c r="G92" i="16"/>
  <c r="G82" i="16"/>
  <c r="G86" i="16"/>
  <c r="G85" i="16"/>
  <c r="G88" i="16"/>
  <c r="G91" i="16"/>
  <c r="G84" i="16"/>
  <c r="G87" i="16"/>
  <c r="G83" i="16"/>
  <c r="F82" i="16"/>
  <c r="F94" i="16"/>
  <c r="F90" i="16"/>
  <c r="F88" i="16"/>
  <c r="F89" i="16"/>
  <c r="G95" i="16" l="1"/>
  <c r="F95" i="16"/>
  <c r="R13" i="60" l="1"/>
  <c r="U12" i="60" s="1"/>
  <c r="S12" i="60"/>
  <c r="Q13" i="60"/>
  <c r="O9" i="60" l="1"/>
  <c r="O10" i="60"/>
  <c r="S11" i="60"/>
  <c r="T11" i="60"/>
  <c r="T12" i="60"/>
  <c r="S10" i="60"/>
  <c r="T9" i="60"/>
  <c r="O11" i="60"/>
  <c r="T10" i="60"/>
  <c r="U9" i="60"/>
  <c r="U11" i="60"/>
  <c r="U10" i="60"/>
  <c r="O12" i="60"/>
  <c r="D53" i="58"/>
  <c r="G43" i="58" l="1"/>
  <c r="G49" i="58"/>
  <c r="G50" i="58"/>
  <c r="G46" i="58"/>
  <c r="G51" i="58"/>
  <c r="G48" i="58"/>
  <c r="G45" i="58"/>
  <c r="G47" i="58"/>
  <c r="G52" i="58"/>
  <c r="G44" i="58"/>
  <c r="U13" i="60"/>
  <c r="S13" i="60"/>
  <c r="T13" i="60"/>
  <c r="G28" i="57" l="1"/>
  <c r="H61" i="62" l="1"/>
  <c r="M56" i="62"/>
  <c r="S27" i="62"/>
  <c r="U27" i="62"/>
  <c r="K27" i="62"/>
  <c r="T41" i="62"/>
  <c r="L27" i="62"/>
  <c r="T27" i="62"/>
  <c r="G61" i="62"/>
  <c r="R27" i="62"/>
  <c r="M27" i="62"/>
  <c r="G41" i="62"/>
  <c r="Q15" i="62"/>
  <c r="R12" i="62"/>
  <c r="P10" i="62"/>
  <c r="Q14" i="62"/>
  <c r="R11" i="62"/>
  <c r="P9" i="62"/>
  <c r="R13" i="62"/>
  <c r="P15" i="62"/>
  <c r="Q12" i="62"/>
  <c r="R9" i="62"/>
  <c r="P14" i="62"/>
  <c r="Q11" i="62"/>
  <c r="R8" i="62"/>
  <c r="R14" i="62"/>
  <c r="P12" i="62"/>
  <c r="Q9" i="62"/>
  <c r="Q8" i="62"/>
  <c r="P11" i="62"/>
  <c r="Q13" i="62"/>
  <c r="R10" i="62"/>
  <c r="P8" i="62"/>
  <c r="R15" i="62"/>
  <c r="P13" i="62"/>
  <c r="Q10" i="62"/>
  <c r="R20" i="52"/>
  <c r="U20" i="52" s="1"/>
  <c r="P18" i="52"/>
  <c r="Q15" i="52"/>
  <c r="T15" i="52" s="1"/>
  <c r="R12" i="52"/>
  <c r="U12" i="52" s="1"/>
  <c r="P10" i="52"/>
  <c r="Q14" i="52"/>
  <c r="T14" i="52" s="1"/>
  <c r="Q19" i="52"/>
  <c r="T19" i="52" s="1"/>
  <c r="P14" i="52"/>
  <c r="Q8" i="52"/>
  <c r="R13" i="52"/>
  <c r="U13" i="52" s="1"/>
  <c r="R8" i="52"/>
  <c r="U8" i="52" s="1"/>
  <c r="Q20" i="52"/>
  <c r="T20" i="52" s="1"/>
  <c r="R17" i="52"/>
  <c r="U17" i="52" s="1"/>
  <c r="P15" i="52"/>
  <c r="Q12" i="52"/>
  <c r="T12" i="52" s="1"/>
  <c r="R9" i="52"/>
  <c r="U9" i="52" s="1"/>
  <c r="R19" i="52"/>
  <c r="U19" i="52" s="1"/>
  <c r="R11" i="52"/>
  <c r="U11" i="52" s="1"/>
  <c r="R16" i="52"/>
  <c r="U16" i="52" s="1"/>
  <c r="Q11" i="52"/>
  <c r="T11" i="52" s="1"/>
  <c r="P19" i="52"/>
  <c r="P11" i="52"/>
  <c r="P20" i="52"/>
  <c r="G20" i="52" s="1"/>
  <c r="Q17" i="52"/>
  <c r="T17" i="52" s="1"/>
  <c r="R14" i="52"/>
  <c r="U14" i="52" s="1"/>
  <c r="P12" i="52"/>
  <c r="Q9" i="52"/>
  <c r="T9" i="52" s="1"/>
  <c r="P17" i="52"/>
  <c r="P9" i="52"/>
  <c r="Q16" i="52"/>
  <c r="T16" i="52" s="1"/>
  <c r="R18" i="52"/>
  <c r="U18" i="52" s="1"/>
  <c r="P16" i="52"/>
  <c r="Q13" i="52"/>
  <c r="T13" i="52" s="1"/>
  <c r="R10" i="52"/>
  <c r="U10" i="52" s="1"/>
  <c r="Q18" i="52"/>
  <c r="T18" i="52" s="1"/>
  <c r="R15" i="52"/>
  <c r="U15" i="52" s="1"/>
  <c r="P13" i="52"/>
  <c r="Q10" i="52"/>
  <c r="T10" i="52" s="1"/>
  <c r="T57" i="52"/>
  <c r="G57" i="52"/>
  <c r="G74" i="52"/>
  <c r="I56" i="52"/>
  <c r="I73" i="52"/>
  <c r="N55" i="52"/>
  <c r="N72" i="52"/>
  <c r="F36" i="52"/>
  <c r="T53" i="52"/>
  <c r="O75" i="52"/>
  <c r="S57" i="52"/>
  <c r="G39" i="52"/>
  <c r="U56" i="52"/>
  <c r="H56" i="52"/>
  <c r="H73" i="52"/>
  <c r="M55" i="52"/>
  <c r="M72" i="52"/>
  <c r="O54" i="52"/>
  <c r="O71" i="52"/>
  <c r="S53" i="52"/>
  <c r="G35" i="52"/>
  <c r="U52" i="52"/>
  <c r="N75" i="52"/>
  <c r="F39" i="52"/>
  <c r="T56" i="52"/>
  <c r="G56" i="52"/>
  <c r="G73" i="52"/>
  <c r="I55" i="52"/>
  <c r="I72" i="52"/>
  <c r="N54" i="52"/>
  <c r="N71" i="52"/>
  <c r="F35" i="52"/>
  <c r="T52" i="52"/>
  <c r="G52" i="52"/>
  <c r="G69" i="52"/>
  <c r="I51" i="52"/>
  <c r="I68" i="52"/>
  <c r="N50" i="52"/>
  <c r="N67" i="52"/>
  <c r="F31" i="52"/>
  <c r="I75" i="52"/>
  <c r="N57" i="52"/>
  <c r="N74" i="52"/>
  <c r="F38" i="52"/>
  <c r="T55" i="52"/>
  <c r="G55" i="52"/>
  <c r="G72" i="52"/>
  <c r="I54" i="52"/>
  <c r="I71" i="52"/>
  <c r="N53" i="52"/>
  <c r="N70" i="52"/>
  <c r="F34" i="52"/>
  <c r="T51" i="52"/>
  <c r="G51" i="52"/>
  <c r="G68" i="52"/>
  <c r="I50" i="52"/>
  <c r="M75" i="52"/>
  <c r="S56" i="52"/>
  <c r="G38" i="52"/>
  <c r="H55" i="52"/>
  <c r="H72" i="52"/>
  <c r="O53" i="52"/>
  <c r="O52" i="52"/>
  <c r="H69" i="52"/>
  <c r="O68" i="52"/>
  <c r="O50" i="52"/>
  <c r="G67" i="52"/>
  <c r="H49" i="52"/>
  <c r="U48" i="52"/>
  <c r="H48" i="52"/>
  <c r="H65" i="52"/>
  <c r="M47" i="52"/>
  <c r="M64" i="52"/>
  <c r="O46" i="52"/>
  <c r="O63" i="52"/>
  <c r="S45" i="52"/>
  <c r="H45" i="52"/>
  <c r="H75" i="52"/>
  <c r="O56" i="52"/>
  <c r="O73" i="52"/>
  <c r="U54" i="52"/>
  <c r="M53" i="52"/>
  <c r="N52" i="52"/>
  <c r="U51" i="52"/>
  <c r="N68" i="52"/>
  <c r="M50" i="52"/>
  <c r="U49" i="52"/>
  <c r="G49" i="52"/>
  <c r="G31" i="52"/>
  <c r="T48" i="52"/>
  <c r="G48" i="52"/>
  <c r="G65" i="52"/>
  <c r="I47" i="52"/>
  <c r="I64" i="52"/>
  <c r="N46" i="52"/>
  <c r="N63" i="52"/>
  <c r="G45" i="52"/>
  <c r="G75" i="52"/>
  <c r="N56" i="52"/>
  <c r="N73" i="52"/>
  <c r="T54" i="52"/>
  <c r="I53" i="52"/>
  <c r="O70" i="52"/>
  <c r="M52" i="52"/>
  <c r="S51" i="52"/>
  <c r="M68" i="52"/>
  <c r="H50" i="52"/>
  <c r="G32" i="52"/>
  <c r="T49" i="52"/>
  <c r="O66" i="52"/>
  <c r="S48" i="52"/>
  <c r="G30" i="52"/>
  <c r="U47" i="52"/>
  <c r="H47" i="52"/>
  <c r="H64" i="52"/>
  <c r="M46" i="52"/>
  <c r="M63" i="52"/>
  <c r="O45" i="52"/>
  <c r="U57" i="52"/>
  <c r="M56" i="52"/>
  <c r="M73" i="52"/>
  <c r="S54" i="52"/>
  <c r="G36" i="52"/>
  <c r="H53" i="52"/>
  <c r="M70" i="52"/>
  <c r="I52" i="52"/>
  <c r="G34" i="52"/>
  <c r="H68" i="52"/>
  <c r="G50" i="52"/>
  <c r="F32" i="52"/>
  <c r="S49" i="52"/>
  <c r="N66" i="52"/>
  <c r="F30" i="52"/>
  <c r="T47" i="52"/>
  <c r="G47" i="52"/>
  <c r="G64" i="52"/>
  <c r="I46" i="52"/>
  <c r="I63" i="52"/>
  <c r="N45" i="52"/>
  <c r="I57" i="52"/>
  <c r="I74" i="52"/>
  <c r="F37" i="52"/>
  <c r="G54" i="52"/>
  <c r="G71" i="52"/>
  <c r="G70" i="52"/>
  <c r="M69" i="52"/>
  <c r="M51" i="52"/>
  <c r="G33" i="52"/>
  <c r="S50" i="52"/>
  <c r="I67" i="52"/>
  <c r="M49" i="52"/>
  <c r="H66" i="52"/>
  <c r="M48" i="52"/>
  <c r="M65" i="52"/>
  <c r="O47" i="52"/>
  <c r="O64" i="52"/>
  <c r="S46" i="52"/>
  <c r="G28" i="52"/>
  <c r="U45" i="52"/>
  <c r="H74" i="52"/>
  <c r="G37" i="52"/>
  <c r="G53" i="52"/>
  <c r="O67" i="52"/>
  <c r="G63" i="52"/>
  <c r="O72" i="52"/>
  <c r="O69" i="52"/>
  <c r="F33" i="52"/>
  <c r="M67" i="52"/>
  <c r="M66" i="52"/>
  <c r="H46" i="52"/>
  <c r="T45" i="52"/>
  <c r="M54" i="52"/>
  <c r="N69" i="52"/>
  <c r="U50" i="52"/>
  <c r="H67" i="52"/>
  <c r="I66" i="52"/>
  <c r="O65" i="52"/>
  <c r="G46" i="52"/>
  <c r="M45" i="52"/>
  <c r="O57" i="52"/>
  <c r="H54" i="52"/>
  <c r="I70" i="52"/>
  <c r="I69" i="52"/>
  <c r="T50" i="52"/>
  <c r="O49" i="52"/>
  <c r="G66" i="52"/>
  <c r="N65" i="52"/>
  <c r="G29" i="52"/>
  <c r="G27" i="52"/>
  <c r="M57" i="52"/>
  <c r="U55" i="52"/>
  <c r="H70" i="52"/>
  <c r="O51" i="52"/>
  <c r="N49" i="52"/>
  <c r="O48" i="52"/>
  <c r="I65" i="52"/>
  <c r="F29" i="52"/>
  <c r="I45" i="52"/>
  <c r="H57" i="52"/>
  <c r="S55" i="52"/>
  <c r="M71" i="52"/>
  <c r="S52" i="52"/>
  <c r="N51" i="52"/>
  <c r="I49" i="52"/>
  <c r="N48" i="52"/>
  <c r="S47" i="52"/>
  <c r="N64" i="52"/>
  <c r="O74" i="52"/>
  <c r="O55" i="52"/>
  <c r="H71" i="52"/>
  <c r="H52" i="52"/>
  <c r="H51" i="52"/>
  <c r="I48" i="52"/>
  <c r="U46" i="52"/>
  <c r="F28" i="52"/>
  <c r="M74" i="52"/>
  <c r="U53" i="52"/>
  <c r="N47" i="52"/>
  <c r="T46" i="52"/>
  <c r="H63" i="52"/>
  <c r="G11" i="62" l="1"/>
  <c r="G14" i="62"/>
  <c r="G10" i="62"/>
  <c r="G15" i="62"/>
  <c r="G13" i="62"/>
  <c r="G12" i="62"/>
  <c r="G11" i="52"/>
  <c r="G9" i="62"/>
  <c r="G13" i="52"/>
  <c r="G9" i="52"/>
  <c r="G19" i="52"/>
  <c r="G8" i="62"/>
  <c r="G10" i="52"/>
  <c r="G8" i="52"/>
  <c r="G16" i="52"/>
  <c r="G17" i="52"/>
  <c r="G12" i="52"/>
  <c r="G15" i="52"/>
  <c r="G14" i="52"/>
  <c r="G18" i="52"/>
  <c r="U7" i="62"/>
  <c r="G59" i="62"/>
  <c r="M61" i="62"/>
  <c r="G60" i="62"/>
  <c r="N56" i="62"/>
  <c r="G58" i="62"/>
  <c r="H59" i="62"/>
  <c r="G62" i="62"/>
  <c r="N57" i="62"/>
  <c r="H62" i="62"/>
  <c r="N59" i="62"/>
  <c r="H57" i="62"/>
  <c r="H60" i="62"/>
  <c r="N62" i="62"/>
  <c r="N63" i="62"/>
  <c r="H63" i="62"/>
  <c r="N60" i="62"/>
  <c r="H56" i="62"/>
  <c r="T7" i="62"/>
  <c r="H58" i="62"/>
  <c r="N58" i="62"/>
  <c r="C55" i="62"/>
  <c r="M60" i="62"/>
  <c r="M59" i="62"/>
  <c r="N61" i="62"/>
  <c r="M63" i="62"/>
  <c r="M57" i="62"/>
  <c r="M58" i="62"/>
  <c r="G56" i="62"/>
  <c r="G57" i="62"/>
  <c r="G63" i="62"/>
  <c r="M62" i="62"/>
  <c r="F35" i="62"/>
  <c r="F29" i="62"/>
  <c r="F28" i="62"/>
  <c r="F30" i="62"/>
  <c r="F33" i="62"/>
  <c r="F31" i="62"/>
  <c r="F32" i="62"/>
  <c r="F34" i="62"/>
  <c r="G44" i="62"/>
  <c r="G43" i="62"/>
  <c r="G48" i="62"/>
  <c r="G45" i="62"/>
  <c r="G46" i="62"/>
  <c r="G47" i="62"/>
  <c r="G49" i="62"/>
  <c r="G42" i="62"/>
  <c r="T31" i="62"/>
  <c r="T34" i="62"/>
  <c r="T28" i="62"/>
  <c r="T33" i="62"/>
  <c r="T35" i="62"/>
  <c r="T30" i="62"/>
  <c r="T29" i="62"/>
  <c r="T32" i="62"/>
  <c r="M30" i="62"/>
  <c r="M33" i="62"/>
  <c r="M35" i="62"/>
  <c r="M29" i="62"/>
  <c r="M28" i="62"/>
  <c r="M31" i="62"/>
  <c r="M32" i="62"/>
  <c r="M34" i="62"/>
  <c r="H49" i="62"/>
  <c r="H47" i="62"/>
  <c r="H42" i="62"/>
  <c r="H46" i="62"/>
  <c r="H45" i="62"/>
  <c r="H48" i="62"/>
  <c r="H41" i="62"/>
  <c r="H43" i="62"/>
  <c r="H44" i="62"/>
  <c r="M45" i="62"/>
  <c r="M48" i="62"/>
  <c r="M46" i="62"/>
  <c r="M47" i="62"/>
  <c r="M42" i="62"/>
  <c r="M43" i="62"/>
  <c r="M44" i="62"/>
  <c r="M49" i="62"/>
  <c r="L34" i="62"/>
  <c r="L33" i="62"/>
  <c r="L29" i="62"/>
  <c r="L28" i="62"/>
  <c r="L35" i="62"/>
  <c r="L31" i="62"/>
  <c r="L30" i="62"/>
  <c r="L32" i="62"/>
  <c r="N42" i="62"/>
  <c r="N43" i="62"/>
  <c r="N44" i="62"/>
  <c r="N45" i="62"/>
  <c r="N46" i="62"/>
  <c r="N47" i="62"/>
  <c r="N48" i="62"/>
  <c r="N49" i="62"/>
  <c r="S43" i="62"/>
  <c r="S42" i="62"/>
  <c r="S45" i="62"/>
  <c r="S47" i="62"/>
  <c r="S44" i="62"/>
  <c r="S48" i="62"/>
  <c r="S49" i="62"/>
  <c r="S46" i="62"/>
  <c r="I42" i="62"/>
  <c r="I46" i="62"/>
  <c r="I41" i="62"/>
  <c r="I48" i="62"/>
  <c r="I45" i="62"/>
  <c r="I47" i="62"/>
  <c r="I43" i="62"/>
  <c r="I49" i="62"/>
  <c r="I44" i="62"/>
  <c r="T49" i="62"/>
  <c r="T45" i="62"/>
  <c r="T47" i="62"/>
  <c r="T46" i="62"/>
  <c r="T42" i="62"/>
  <c r="T43" i="62"/>
  <c r="T48" i="62"/>
  <c r="T44" i="62"/>
  <c r="O48" i="62"/>
  <c r="O49" i="62"/>
  <c r="O44" i="62"/>
  <c r="O43" i="62"/>
  <c r="O45" i="62"/>
  <c r="O42" i="62"/>
  <c r="O46" i="62"/>
  <c r="O47" i="62"/>
  <c r="R33" i="62"/>
  <c r="R31" i="62"/>
  <c r="R34" i="62"/>
  <c r="R29" i="62"/>
  <c r="R28" i="62"/>
  <c r="R30" i="62"/>
  <c r="R32" i="62"/>
  <c r="R35" i="62"/>
  <c r="K31" i="62"/>
  <c r="K28" i="62"/>
  <c r="K33" i="62"/>
  <c r="K30" i="62"/>
  <c r="K35" i="62"/>
  <c r="K29" i="62"/>
  <c r="K32" i="62"/>
  <c r="K34" i="62"/>
  <c r="U34" i="62"/>
  <c r="U35" i="62"/>
  <c r="U29" i="62"/>
  <c r="U30" i="62"/>
  <c r="U31" i="62"/>
  <c r="U28" i="62"/>
  <c r="U32" i="62"/>
  <c r="U33" i="62"/>
  <c r="S29" i="62"/>
  <c r="S31" i="62"/>
  <c r="S34" i="62"/>
  <c r="S33" i="62"/>
  <c r="S35" i="62"/>
  <c r="S32" i="62"/>
  <c r="S28" i="62"/>
  <c r="S30" i="62"/>
  <c r="G27" i="62"/>
  <c r="G30" i="62"/>
  <c r="G32" i="62"/>
  <c r="G34" i="62"/>
  <c r="G35" i="62"/>
  <c r="G31" i="62"/>
  <c r="G29" i="62"/>
  <c r="G33" i="62"/>
  <c r="G28" i="62"/>
  <c r="I63" i="62"/>
  <c r="O62" i="62"/>
  <c r="O59" i="62"/>
  <c r="I56" i="62"/>
  <c r="I62" i="62"/>
  <c r="O60" i="62"/>
  <c r="O61" i="62"/>
  <c r="I59" i="62"/>
  <c r="O56" i="62"/>
  <c r="O57" i="62"/>
  <c r="O58" i="62"/>
  <c r="I58" i="62"/>
  <c r="O63" i="62"/>
  <c r="I60" i="62"/>
  <c r="I57" i="62"/>
  <c r="I61" i="62"/>
  <c r="U42" i="62"/>
  <c r="U43" i="62"/>
  <c r="U46" i="62"/>
  <c r="U45" i="62"/>
  <c r="U47" i="62"/>
  <c r="U44" i="62"/>
  <c r="U49" i="62"/>
  <c r="U48" i="62"/>
  <c r="O8" i="52"/>
  <c r="C41" i="62"/>
  <c r="M41" i="62"/>
  <c r="F27" i="62"/>
  <c r="U10" i="62"/>
  <c r="U8" i="62"/>
  <c r="U11" i="62"/>
  <c r="T14" i="62"/>
  <c r="U9" i="62"/>
  <c r="T11" i="62"/>
  <c r="T13" i="62"/>
  <c r="T8" i="62"/>
  <c r="T10" i="62"/>
  <c r="T9" i="62"/>
  <c r="U12" i="62"/>
  <c r="T12" i="62"/>
  <c r="U13" i="62"/>
  <c r="S7" i="62"/>
  <c r="T15" i="62"/>
  <c r="U15" i="62"/>
  <c r="U14" i="62"/>
  <c r="O13" i="62"/>
  <c r="S13" i="62"/>
  <c r="O9" i="62"/>
  <c r="S9" i="62"/>
  <c r="S14" i="62"/>
  <c r="O14" i="62"/>
  <c r="O11" i="62"/>
  <c r="S11" i="62"/>
  <c r="S12" i="62"/>
  <c r="O12" i="62"/>
  <c r="O8" i="62"/>
  <c r="S8" i="62"/>
  <c r="O10" i="62"/>
  <c r="S10" i="62"/>
  <c r="S15" i="62"/>
  <c r="O15" i="62"/>
  <c r="U41" i="62"/>
  <c r="N41" i="62"/>
  <c r="S41" i="62"/>
  <c r="O41" i="62"/>
  <c r="T8" i="52"/>
  <c r="S12" i="52"/>
  <c r="O12" i="52"/>
  <c r="O18" i="52"/>
  <c r="S18" i="52"/>
  <c r="O16" i="52"/>
  <c r="S16" i="52"/>
  <c r="O13" i="52"/>
  <c r="S13" i="52"/>
  <c r="S11" i="52"/>
  <c r="O11" i="52"/>
  <c r="S15" i="52"/>
  <c r="O15" i="52"/>
  <c r="O9" i="52"/>
  <c r="S9" i="52"/>
  <c r="S19" i="52"/>
  <c r="O19" i="52"/>
  <c r="O10" i="52"/>
  <c r="S10" i="52"/>
  <c r="S14" i="52"/>
  <c r="O14" i="52"/>
  <c r="S20" i="52"/>
  <c r="O20" i="52"/>
  <c r="O17" i="52"/>
  <c r="S17" i="52"/>
  <c r="H10" i="52" l="1"/>
  <c r="I10" i="52" s="1"/>
  <c r="H20" i="52"/>
  <c r="I20" i="52" s="1"/>
  <c r="H14" i="52"/>
  <c r="I14" i="52" s="1"/>
  <c r="H8" i="52"/>
  <c r="I8" i="52" s="1"/>
  <c r="H11" i="52"/>
  <c r="I11" i="52" s="1"/>
  <c r="H19" i="52"/>
  <c r="I19" i="52" s="1"/>
  <c r="H16" i="52"/>
  <c r="I16" i="52" s="1"/>
  <c r="H15" i="52"/>
  <c r="I15" i="52" s="1"/>
  <c r="H12" i="52"/>
  <c r="I12" i="52" s="1"/>
  <c r="H17" i="52"/>
  <c r="I17" i="52" s="1"/>
  <c r="H9" i="52"/>
  <c r="I9" i="52" s="1"/>
  <c r="H13" i="52"/>
  <c r="I13" i="52" s="1"/>
  <c r="H18" i="52"/>
  <c r="I18" i="52" s="1"/>
  <c r="H8" i="62"/>
  <c r="D17" i="52" l="1"/>
  <c r="C17" i="52" s="1"/>
  <c r="D14" i="52"/>
  <c r="C14" i="52" s="1"/>
  <c r="D9" i="52"/>
  <c r="C9" i="52" s="1"/>
  <c r="D16" i="52"/>
  <c r="C16" i="52" s="1"/>
  <c r="D20" i="52"/>
  <c r="C20" i="52" s="1"/>
  <c r="D15" i="52"/>
  <c r="C15" i="52" s="1"/>
  <c r="D10" i="52"/>
  <c r="C10" i="52" s="1"/>
  <c r="D13" i="52"/>
  <c r="C13" i="52" s="1"/>
  <c r="D18" i="52"/>
  <c r="C18" i="52" s="1"/>
  <c r="D11" i="52"/>
  <c r="C11" i="52" s="1"/>
  <c r="D12" i="52"/>
  <c r="C12" i="52" s="1"/>
  <c r="D8" i="52"/>
  <c r="C8" i="52" s="1"/>
  <c r="D19" i="52"/>
  <c r="C19" i="52" s="1"/>
  <c r="I8" i="62"/>
  <c r="J8" i="62" s="1"/>
  <c r="C57" i="52" l="1"/>
  <c r="C74" i="52"/>
  <c r="C47" i="52"/>
  <c r="C56" i="52"/>
  <c r="C49" i="52"/>
  <c r="C65" i="52"/>
  <c r="C55" i="52"/>
  <c r="C50" i="52"/>
  <c r="C75" i="52"/>
  <c r="C67" i="52"/>
  <c r="C46" i="52"/>
  <c r="C66" i="52"/>
  <c r="C64" i="52"/>
  <c r="C53" i="52"/>
  <c r="C68" i="52"/>
  <c r="C73" i="52"/>
  <c r="C51" i="52"/>
  <c r="C69" i="52"/>
  <c r="C48" i="52"/>
  <c r="C52" i="52"/>
  <c r="C70" i="52"/>
  <c r="C63" i="52"/>
  <c r="C45" i="52"/>
  <c r="C72" i="52"/>
  <c r="C71" i="52"/>
  <c r="C54" i="52"/>
  <c r="J50" i="60"/>
  <c r="N32" i="60"/>
  <c r="R41" i="60"/>
  <c r="J41" i="60"/>
  <c r="L41" i="60"/>
  <c r="K50" i="60"/>
  <c r="F50" i="60"/>
  <c r="D50" i="60"/>
  <c r="G46" i="60" s="1"/>
  <c r="K41" i="60"/>
  <c r="P41" i="60"/>
  <c r="E50" i="60"/>
  <c r="Q41" i="60"/>
  <c r="L50" i="60"/>
  <c r="L77" i="16"/>
  <c r="E32" i="60"/>
  <c r="D32" i="60"/>
  <c r="Q32" i="60"/>
  <c r="O32" i="60"/>
  <c r="D41" i="60"/>
  <c r="E41" i="60"/>
  <c r="F41" i="60"/>
  <c r="P32" i="60"/>
  <c r="B8" i="1"/>
  <c r="D1251" i="28"/>
  <c r="D1249" i="28"/>
  <c r="D1248" i="28"/>
  <c r="D1244" i="28"/>
  <c r="D1243" i="28"/>
  <c r="D1234" i="28"/>
  <c r="D1223" i="28"/>
  <c r="D1220" i="28"/>
  <c r="D1218" i="28"/>
  <c r="D1207" i="28"/>
  <c r="D1196" i="28"/>
  <c r="D1195" i="28"/>
  <c r="D1194" i="28"/>
  <c r="D1192" i="28"/>
  <c r="D1189" i="28"/>
  <c r="D1185" i="28"/>
  <c r="D1147" i="28"/>
  <c r="D1145" i="28"/>
  <c r="D1126" i="28"/>
  <c r="D1123" i="28"/>
  <c r="D1122" i="28"/>
  <c r="D1120" i="28"/>
  <c r="D1119" i="28"/>
  <c r="D1107" i="28"/>
  <c r="D1105" i="28"/>
  <c r="D1092" i="28"/>
  <c r="D1076" i="28"/>
  <c r="D1060" i="28"/>
  <c r="D1055" i="28"/>
  <c r="D1052" i="28"/>
  <c r="D1025" i="28"/>
  <c r="D998" i="28"/>
  <c r="D996" i="28"/>
  <c r="D995" i="28"/>
  <c r="D994" i="28"/>
  <c r="D989" i="28"/>
  <c r="D988" i="28"/>
  <c r="D987" i="28"/>
  <c r="D985" i="28"/>
  <c r="D978" i="28"/>
  <c r="D976" i="28"/>
  <c r="D972" i="28"/>
  <c r="D971" i="28"/>
  <c r="D970" i="28"/>
  <c r="D967" i="28"/>
  <c r="D965" i="28"/>
  <c r="D964" i="28"/>
  <c r="D962" i="28"/>
  <c r="D959" i="28"/>
  <c r="D958" i="28"/>
  <c r="D957" i="28"/>
  <c r="D956" i="28"/>
  <c r="D953" i="28"/>
  <c r="D948" i="28"/>
  <c r="D942" i="28"/>
  <c r="D941" i="28"/>
  <c r="D939" i="28"/>
  <c r="D934" i="28"/>
  <c r="D927" i="28"/>
  <c r="D925" i="28"/>
  <c r="D924" i="28"/>
  <c r="D921" i="28"/>
  <c r="D916" i="28"/>
  <c r="D915" i="28"/>
  <c r="D914" i="28"/>
  <c r="D909" i="28"/>
  <c r="D907" i="28"/>
  <c r="D905" i="28"/>
  <c r="D904" i="28"/>
  <c r="D901" i="28"/>
  <c r="D898" i="28"/>
  <c r="D897" i="28"/>
  <c r="D888" i="28"/>
  <c r="D886" i="28"/>
  <c r="D882" i="28"/>
  <c r="D881" i="28"/>
  <c r="D880" i="28"/>
  <c r="D879" i="28"/>
  <c r="D877" i="28"/>
  <c r="D876" i="28"/>
  <c r="D875" i="28"/>
  <c r="D874" i="28"/>
  <c r="D873" i="28"/>
  <c r="D871" i="28"/>
  <c r="D870" i="28"/>
  <c r="D869" i="28"/>
  <c r="D867" i="28"/>
  <c r="D865" i="28"/>
  <c r="D855" i="28"/>
  <c r="D846" i="28"/>
  <c r="D841" i="28"/>
  <c r="D838" i="28"/>
  <c r="D836" i="28"/>
  <c r="D835" i="28"/>
  <c r="D824" i="28"/>
  <c r="D823" i="28"/>
  <c r="D819" i="28"/>
  <c r="D818" i="28"/>
  <c r="D816" i="28"/>
  <c r="D815" i="28"/>
  <c r="D812" i="28"/>
  <c r="D809" i="28"/>
  <c r="D808" i="28"/>
  <c r="D805" i="28"/>
  <c r="D803" i="28"/>
  <c r="D802" i="28"/>
  <c r="D799" i="28"/>
  <c r="D798" i="28"/>
  <c r="D797" i="28"/>
  <c r="D796" i="28"/>
  <c r="D795" i="28"/>
  <c r="D793" i="28"/>
  <c r="D791" i="28"/>
  <c r="D789" i="28"/>
  <c r="D786" i="28"/>
  <c r="D781" i="28"/>
  <c r="D780" i="28"/>
  <c r="D776" i="28"/>
  <c r="D773" i="28"/>
  <c r="D771" i="28"/>
  <c r="D766" i="28"/>
  <c r="D765" i="28"/>
  <c r="D764" i="28"/>
  <c r="D763" i="28"/>
  <c r="D757" i="28"/>
  <c r="D751" i="28"/>
  <c r="D746" i="28"/>
  <c r="D743" i="28"/>
  <c r="D738" i="28"/>
  <c r="D736" i="28"/>
  <c r="D734" i="28"/>
  <c r="D731" i="28"/>
  <c r="D730" i="28"/>
  <c r="D729" i="28"/>
  <c r="D726" i="28"/>
  <c r="D724" i="28"/>
  <c r="D723" i="28"/>
  <c r="D720" i="28"/>
  <c r="D719" i="28"/>
  <c r="D716" i="28"/>
  <c r="D713" i="28"/>
  <c r="D711" i="28"/>
  <c r="D708" i="28"/>
  <c r="D701" i="28"/>
  <c r="D700" i="28"/>
  <c r="D698" i="28"/>
  <c r="D697" i="28"/>
  <c r="D695" i="28"/>
  <c r="D693" i="28"/>
  <c r="D692" i="28"/>
  <c r="D691" i="28"/>
  <c r="D690" i="28"/>
  <c r="D689" i="28"/>
  <c r="D688" i="28"/>
  <c r="D686" i="28"/>
  <c r="D685" i="28"/>
  <c r="D684" i="28"/>
  <c r="D683" i="28"/>
  <c r="D681" i="28"/>
  <c r="D678" i="28"/>
  <c r="D673" i="28"/>
  <c r="D671" i="28"/>
  <c r="D670" i="28"/>
  <c r="D667" i="28"/>
  <c r="D663" i="28"/>
  <c r="D659" i="28"/>
  <c r="D656" i="28"/>
  <c r="D655" i="28"/>
  <c r="D654" i="28"/>
  <c r="D653" i="28"/>
  <c r="D652" i="28"/>
  <c r="D650" i="28"/>
  <c r="D649" i="28"/>
  <c r="D647" i="28"/>
  <c r="D645" i="28"/>
  <c r="D644" i="28"/>
  <c r="D643" i="28"/>
  <c r="D642" i="28"/>
  <c r="D641" i="28"/>
  <c r="D636" i="28"/>
  <c r="D633" i="28"/>
  <c r="D631" i="28"/>
  <c r="D628" i="28"/>
  <c r="D626" i="28"/>
  <c r="D621" i="28"/>
  <c r="D620" i="28"/>
  <c r="D619" i="28"/>
  <c r="D616" i="28"/>
  <c r="D615" i="28"/>
  <c r="D614" i="28"/>
  <c r="D613" i="28"/>
  <c r="D612" i="28"/>
  <c r="D611" i="28"/>
  <c r="D610" i="28"/>
  <c r="D606" i="28"/>
  <c r="D601" i="28"/>
  <c r="D593" i="28"/>
  <c r="D591" i="28"/>
  <c r="D590" i="28"/>
  <c r="D588" i="28"/>
  <c r="D585" i="28"/>
  <c r="D584" i="28"/>
  <c r="D583" i="28"/>
  <c r="D582" i="28"/>
  <c r="D581" i="28"/>
  <c r="D580" i="28"/>
  <c r="D577" i="28"/>
  <c r="D575" i="28"/>
  <c r="D574" i="28"/>
  <c r="D573" i="28"/>
  <c r="D571" i="28"/>
  <c r="D569" i="28"/>
  <c r="D568" i="28"/>
  <c r="D566" i="28"/>
  <c r="D565" i="28"/>
  <c r="D564" i="28"/>
  <c r="D561" i="28"/>
  <c r="D560" i="28"/>
  <c r="D559" i="28"/>
  <c r="D557" i="28"/>
  <c r="D555" i="28"/>
  <c r="D549" i="28"/>
  <c r="D545" i="28"/>
  <c r="D544" i="28"/>
  <c r="D543" i="28"/>
  <c r="D541" i="28"/>
  <c r="D538" i="28"/>
  <c r="D535" i="28"/>
  <c r="D533" i="28"/>
  <c r="D530" i="28"/>
  <c r="D527" i="28"/>
  <c r="D526" i="28"/>
  <c r="D523" i="28"/>
  <c r="D519" i="28"/>
  <c r="D518" i="28"/>
  <c r="D516" i="28"/>
  <c r="D515" i="28"/>
  <c r="D514" i="28"/>
  <c r="D513" i="28"/>
  <c r="D509" i="28"/>
  <c r="D503" i="28"/>
  <c r="D500" i="28"/>
  <c r="D498" i="28"/>
  <c r="D496" i="28"/>
  <c r="D495" i="28"/>
  <c r="D494" i="28"/>
  <c r="D492" i="28"/>
  <c r="D489" i="28"/>
  <c r="D488" i="28"/>
  <c r="D487" i="28"/>
  <c r="D484" i="28"/>
  <c r="D483" i="28"/>
  <c r="D482" i="28"/>
  <c r="D481" i="28"/>
  <c r="D479" i="28"/>
  <c r="D478" i="28"/>
  <c r="D472" i="28"/>
  <c r="D471" i="28"/>
  <c r="D470" i="28"/>
  <c r="D469" i="28"/>
  <c r="D468" i="28"/>
  <c r="D467" i="28"/>
  <c r="D466" i="28"/>
  <c r="D464" i="28"/>
  <c r="D462" i="28"/>
  <c r="D460" i="28"/>
  <c r="D457" i="28"/>
  <c r="D454" i="28"/>
  <c r="D452" i="28"/>
  <c r="D451" i="28"/>
  <c r="D449" i="28"/>
  <c r="D448" i="28"/>
  <c r="D446" i="28"/>
  <c r="D440" i="28"/>
  <c r="D435" i="28"/>
  <c r="D432" i="28"/>
  <c r="D431" i="28"/>
  <c r="D430" i="28"/>
  <c r="D426" i="28"/>
  <c r="D424" i="28"/>
  <c r="D422" i="28"/>
  <c r="D419" i="28"/>
  <c r="D417" i="28"/>
  <c r="D415" i="28"/>
  <c r="D414" i="28"/>
  <c r="D412" i="28"/>
  <c r="D410" i="28"/>
  <c r="D407" i="28"/>
  <c r="D405" i="28"/>
  <c r="D403" i="28"/>
  <c r="D400" i="28"/>
  <c r="D396" i="28"/>
  <c r="D394" i="28"/>
  <c r="D391" i="28"/>
  <c r="D389" i="28"/>
  <c r="D387" i="28"/>
  <c r="D386" i="28"/>
  <c r="D382" i="28"/>
  <c r="D381" i="28"/>
  <c r="D375" i="28"/>
  <c r="D373" i="28"/>
  <c r="D366" i="28"/>
  <c r="D362" i="28"/>
  <c r="D360" i="28"/>
  <c r="D358" i="28"/>
  <c r="D357" i="28"/>
  <c r="D355" i="28"/>
  <c r="D354" i="28"/>
  <c r="D351" i="28"/>
  <c r="D342" i="28"/>
  <c r="D339" i="28"/>
  <c r="D338" i="28"/>
  <c r="D335" i="28"/>
  <c r="D334" i="28"/>
  <c r="D332" i="28"/>
  <c r="D330" i="28"/>
  <c r="D329" i="28"/>
  <c r="D328" i="28"/>
  <c r="D327" i="28"/>
  <c r="D326" i="28"/>
  <c r="D325" i="28"/>
  <c r="D322" i="28"/>
  <c r="D320" i="28"/>
  <c r="D318" i="28"/>
  <c r="D314" i="28"/>
  <c r="D312" i="28"/>
  <c r="D298" i="28"/>
  <c r="D295" i="28"/>
  <c r="D294" i="28"/>
  <c r="D289" i="28"/>
  <c r="D280" i="28"/>
  <c r="D278" i="28"/>
  <c r="D277" i="28"/>
  <c r="D275" i="28"/>
  <c r="D272" i="28"/>
  <c r="D264" i="28"/>
  <c r="D261" i="28"/>
  <c r="D258" i="28"/>
  <c r="D253" i="28"/>
  <c r="D250" i="28"/>
  <c r="D249" i="28"/>
  <c r="D243" i="28"/>
  <c r="D238" i="28"/>
  <c r="D236" i="28"/>
  <c r="D235" i="28"/>
  <c r="D226" i="28"/>
  <c r="D223" i="28"/>
  <c r="D222" i="28"/>
  <c r="D221" i="28"/>
  <c r="D216" i="28"/>
  <c r="D215" i="28"/>
  <c r="D213" i="28"/>
  <c r="D212" i="28"/>
  <c r="D211" i="28"/>
  <c r="D209" i="28"/>
  <c r="D208" i="28"/>
  <c r="D205" i="28"/>
  <c r="D199" i="28"/>
  <c r="D196" i="28"/>
  <c r="D191" i="28"/>
  <c r="D190" i="28"/>
  <c r="D186" i="28"/>
  <c r="D184" i="28"/>
  <c r="D182" i="28"/>
  <c r="D181" i="28"/>
  <c r="D179" i="28"/>
  <c r="D178" i="28"/>
  <c r="D174" i="28"/>
  <c r="D173" i="28"/>
  <c r="D172" i="28"/>
  <c r="D170" i="28"/>
  <c r="D168" i="28"/>
  <c r="D166" i="28"/>
  <c r="D165" i="28"/>
  <c r="D164" i="28"/>
  <c r="D163" i="28"/>
  <c r="D162" i="28"/>
  <c r="D161" i="28"/>
  <c r="D160" i="28"/>
  <c r="D157" i="28"/>
  <c r="D155" i="28"/>
  <c r="D151" i="28"/>
  <c r="D148" i="28"/>
  <c r="D146" i="28"/>
  <c r="D145" i="28"/>
  <c r="D143" i="28"/>
  <c r="D142" i="28"/>
  <c r="D138" i="28"/>
  <c r="D136" i="28"/>
  <c r="D134" i="28"/>
  <c r="D132" i="28"/>
  <c r="D131" i="28"/>
  <c r="D129" i="28"/>
  <c r="D124" i="28"/>
  <c r="D123" i="28"/>
  <c r="D121" i="28"/>
  <c r="D119" i="28"/>
  <c r="D110" i="28"/>
  <c r="D109" i="28"/>
  <c r="D107" i="28"/>
  <c r="D105" i="28"/>
  <c r="D104" i="28"/>
  <c r="D103" i="28"/>
  <c r="D98" i="28"/>
  <c r="D95" i="28"/>
  <c r="D94" i="28"/>
  <c r="D85" i="28"/>
  <c r="D82" i="28"/>
  <c r="D73" i="28"/>
  <c r="D72" i="28"/>
  <c r="D71" i="28"/>
  <c r="D67" i="28"/>
  <c r="D66" i="28"/>
  <c r="D57" i="28"/>
  <c r="D56" i="28"/>
  <c r="D55" i="28"/>
  <c r="D54" i="28"/>
  <c r="D52" i="28"/>
  <c r="D51" i="28"/>
  <c r="D50" i="28"/>
  <c r="D43" i="28"/>
  <c r="D42" i="28"/>
  <c r="D40" i="28"/>
  <c r="D38" i="28"/>
  <c r="D34" i="28"/>
  <c r="D29" i="28"/>
  <c r="D28" i="28"/>
  <c r="D27" i="28"/>
  <c r="D25" i="28"/>
  <c r="D23" i="28"/>
  <c r="D22" i="28"/>
  <c r="D17" i="28"/>
  <c r="D9" i="28"/>
  <c r="D7" i="28"/>
  <c r="D5" i="28"/>
  <c r="D7" i="1" l="1"/>
  <c r="D6" i="1"/>
  <c r="H40" i="52"/>
  <c r="J34" i="49"/>
  <c r="H28" i="49"/>
  <c r="I27" i="49"/>
  <c r="J35" i="49"/>
  <c r="I34" i="49"/>
  <c r="J33" i="49"/>
  <c r="H27" i="49"/>
  <c r="I35" i="49"/>
  <c r="H32" i="49"/>
  <c r="I31" i="49"/>
  <c r="J30" i="49"/>
  <c r="J40" i="52"/>
  <c r="H31" i="49"/>
  <c r="I30" i="49"/>
  <c r="J29" i="49"/>
  <c r="H30" i="49"/>
  <c r="I29" i="49"/>
  <c r="J28" i="49"/>
  <c r="I33" i="49"/>
  <c r="J32" i="49"/>
  <c r="J31" i="49"/>
  <c r="I40" i="52"/>
  <c r="H34" i="49"/>
  <c r="K34" i="49" s="1"/>
  <c r="H33" i="49"/>
  <c r="I32" i="49"/>
  <c r="H35" i="49"/>
  <c r="K28" i="49" s="1"/>
  <c r="J27" i="49"/>
  <c r="I28" i="49"/>
  <c r="H29" i="49"/>
  <c r="D8" i="1"/>
  <c r="K27" i="52"/>
  <c r="C28" i="60"/>
  <c r="C47" i="60"/>
  <c r="C49" i="60"/>
  <c r="C48" i="60"/>
  <c r="C46" i="60"/>
  <c r="C38" i="60"/>
  <c r="C40" i="60"/>
  <c r="C39" i="60"/>
  <c r="C37" i="60"/>
  <c r="C29" i="60"/>
  <c r="C31" i="60"/>
  <c r="C30" i="60"/>
  <c r="G49" i="60"/>
  <c r="G47" i="60"/>
  <c r="G48" i="60"/>
  <c r="I46" i="60"/>
  <c r="I48" i="60"/>
  <c r="I49" i="60"/>
  <c r="I47" i="60"/>
  <c r="T31" i="60"/>
  <c r="T30" i="60"/>
  <c r="T29" i="60"/>
  <c r="T28" i="60"/>
  <c r="N48" i="60"/>
  <c r="N46" i="60"/>
  <c r="N47" i="60"/>
  <c r="N49" i="60"/>
  <c r="S28" i="60"/>
  <c r="S31" i="60"/>
  <c r="S30" i="60"/>
  <c r="S29" i="60"/>
  <c r="S40" i="60"/>
  <c r="S39" i="60"/>
  <c r="S38" i="60"/>
  <c r="S37" i="60"/>
  <c r="R31" i="60"/>
  <c r="R30" i="60"/>
  <c r="R29" i="60"/>
  <c r="R28" i="60"/>
  <c r="U28" i="60"/>
  <c r="U29" i="60"/>
  <c r="U31" i="60"/>
  <c r="U30" i="60"/>
  <c r="N40" i="60"/>
  <c r="N38" i="60"/>
  <c r="N37" i="60"/>
  <c r="N39" i="60"/>
  <c r="M46" i="60"/>
  <c r="M49" i="60"/>
  <c r="M47" i="60"/>
  <c r="M48" i="60"/>
  <c r="F28" i="60"/>
  <c r="F30" i="60"/>
  <c r="F31" i="60"/>
  <c r="F29" i="60"/>
  <c r="G31" i="60"/>
  <c r="G28" i="60"/>
  <c r="G29" i="60"/>
  <c r="G30" i="60"/>
  <c r="I37" i="60"/>
  <c r="I40" i="60"/>
  <c r="I39" i="60"/>
  <c r="I38" i="60"/>
  <c r="O47" i="60"/>
  <c r="O46" i="60"/>
  <c r="O48" i="60"/>
  <c r="O49" i="60"/>
  <c r="O37" i="60"/>
  <c r="O40" i="60"/>
  <c r="O38" i="60"/>
  <c r="O39" i="60"/>
  <c r="H39" i="60"/>
  <c r="H37" i="60"/>
  <c r="H38" i="60"/>
  <c r="H40" i="60"/>
  <c r="T38" i="60"/>
  <c r="T40" i="60"/>
  <c r="T39" i="60"/>
  <c r="T37" i="60"/>
  <c r="M40" i="60"/>
  <c r="M37" i="60"/>
  <c r="M39" i="60"/>
  <c r="M38" i="60"/>
  <c r="G37" i="60"/>
  <c r="G38" i="60"/>
  <c r="G40" i="60"/>
  <c r="G39" i="60"/>
  <c r="H46" i="60"/>
  <c r="H49" i="60"/>
  <c r="H48" i="60"/>
  <c r="H47" i="60"/>
  <c r="U40" i="60"/>
  <c r="U37" i="60"/>
  <c r="U39" i="60"/>
  <c r="U38" i="60"/>
  <c r="O76" i="16"/>
  <c r="O66" i="16"/>
  <c r="O64" i="16"/>
  <c r="O68" i="16"/>
  <c r="O71" i="16"/>
  <c r="O69" i="16"/>
  <c r="O75" i="16"/>
  <c r="O73" i="16"/>
  <c r="O70" i="16"/>
  <c r="O72" i="16"/>
  <c r="O65" i="16"/>
  <c r="O74" i="16"/>
  <c r="O67" i="16"/>
  <c r="D41" i="16"/>
  <c r="F28" i="16" s="1"/>
  <c r="K77" i="16"/>
  <c r="N51" i="26"/>
  <c r="R50" i="26" s="1"/>
  <c r="D67" i="26"/>
  <c r="G66" i="26" s="1"/>
  <c r="R59" i="26"/>
  <c r="U56" i="26" s="1"/>
  <c r="D77" i="16"/>
  <c r="Q59" i="16"/>
  <c r="E77" i="16"/>
  <c r="F59" i="16"/>
  <c r="D59" i="26"/>
  <c r="G56" i="26" s="1"/>
  <c r="P59" i="26"/>
  <c r="S56" i="26" s="1"/>
  <c r="K67" i="26"/>
  <c r="N65" i="26" s="1"/>
  <c r="K59" i="26"/>
  <c r="N56" i="26" s="1"/>
  <c r="P51" i="26"/>
  <c r="T48" i="26" s="1"/>
  <c r="L59" i="26"/>
  <c r="O57" i="26" s="1"/>
  <c r="E51" i="26"/>
  <c r="G49" i="26" s="1"/>
  <c r="E59" i="16"/>
  <c r="E67" i="26"/>
  <c r="H66" i="26" s="1"/>
  <c r="N41" i="16"/>
  <c r="R59" i="16"/>
  <c r="P41" i="16"/>
  <c r="Q41" i="16"/>
  <c r="E41" i="16"/>
  <c r="J67" i="26"/>
  <c r="M64" i="26" s="1"/>
  <c r="J77" i="16"/>
  <c r="D51" i="26"/>
  <c r="Q59" i="26"/>
  <c r="E59" i="26"/>
  <c r="H56" i="26" s="1"/>
  <c r="D59" i="16"/>
  <c r="G46" i="16" s="1"/>
  <c r="F77" i="16"/>
  <c r="O51" i="26"/>
  <c r="S49" i="26" s="1"/>
  <c r="F59" i="26"/>
  <c r="I56" i="26" s="1"/>
  <c r="J59" i="26"/>
  <c r="M56" i="26" s="1"/>
  <c r="F67" i="26"/>
  <c r="I64" i="26" s="1"/>
  <c r="O41" i="16"/>
  <c r="Q51" i="26"/>
  <c r="U48" i="26" s="1"/>
  <c r="L67" i="26"/>
  <c r="O66" i="26" s="1"/>
  <c r="D38" i="58"/>
  <c r="N38" i="58"/>
  <c r="P38" i="58"/>
  <c r="P53" i="58"/>
  <c r="E38" i="58"/>
  <c r="L68" i="58"/>
  <c r="K68" i="58"/>
  <c r="Q38" i="58"/>
  <c r="E53" i="58"/>
  <c r="Q53" i="58"/>
  <c r="J68" i="58"/>
  <c r="M58" i="58" s="1"/>
  <c r="R53" i="58"/>
  <c r="O38" i="58"/>
  <c r="F53" i="58"/>
  <c r="M27" i="52" l="1"/>
  <c r="M34" i="52"/>
  <c r="M37" i="52"/>
  <c r="M29" i="52"/>
  <c r="M39" i="52"/>
  <c r="M31" i="52"/>
  <c r="M32" i="52"/>
  <c r="M35" i="52"/>
  <c r="M38" i="52"/>
  <c r="M30" i="52"/>
  <c r="M33" i="52"/>
  <c r="M36" i="52"/>
  <c r="M28" i="52"/>
  <c r="K30" i="49"/>
  <c r="M31" i="49"/>
  <c r="L29" i="49"/>
  <c r="M30" i="49"/>
  <c r="L33" i="49"/>
  <c r="M32" i="49"/>
  <c r="M28" i="49"/>
  <c r="M27" i="49"/>
  <c r="M34" i="49"/>
  <c r="C58" i="26"/>
  <c r="C57" i="26"/>
  <c r="C56" i="26"/>
  <c r="F48" i="26"/>
  <c r="K29" i="49"/>
  <c r="T56" i="26"/>
  <c r="C28" i="16"/>
  <c r="M29" i="49"/>
  <c r="K31" i="49"/>
  <c r="M33" i="49"/>
  <c r="L27" i="49"/>
  <c r="L31" i="49"/>
  <c r="K32" i="49"/>
  <c r="L28" i="49"/>
  <c r="K33" i="49"/>
  <c r="L30" i="49"/>
  <c r="L32" i="49"/>
  <c r="K27" i="49"/>
  <c r="L34" i="49"/>
  <c r="C47" i="58"/>
  <c r="C49" i="58"/>
  <c r="C50" i="58"/>
  <c r="C52" i="58"/>
  <c r="C44" i="58"/>
  <c r="C45" i="58"/>
  <c r="C51" i="58"/>
  <c r="C48" i="58"/>
  <c r="C46" i="58"/>
  <c r="C43" i="58"/>
  <c r="C28" i="58"/>
  <c r="S60" i="16"/>
  <c r="C30" i="58"/>
  <c r="C32" i="58"/>
  <c r="C33" i="58"/>
  <c r="C35" i="58"/>
  <c r="C34" i="58"/>
  <c r="C36" i="58"/>
  <c r="C37" i="58"/>
  <c r="C31" i="58"/>
  <c r="C29" i="58"/>
  <c r="C36" i="16"/>
  <c r="C39" i="16"/>
  <c r="C40" i="16"/>
  <c r="C30" i="16"/>
  <c r="C38" i="16"/>
  <c r="C32" i="16"/>
  <c r="C35" i="16"/>
  <c r="C34" i="16"/>
  <c r="C33" i="16"/>
  <c r="C37" i="16"/>
  <c r="C29" i="16"/>
  <c r="C31" i="16"/>
  <c r="I46" i="58"/>
  <c r="I51" i="58"/>
  <c r="I48" i="58"/>
  <c r="I50" i="58"/>
  <c r="I47" i="58"/>
  <c r="I44" i="58"/>
  <c r="I49" i="58"/>
  <c r="I45" i="58"/>
  <c r="I52" i="58"/>
  <c r="I43" i="58"/>
  <c r="T29" i="58"/>
  <c r="T28" i="58"/>
  <c r="T37" i="58"/>
  <c r="T30" i="58"/>
  <c r="T31" i="58"/>
  <c r="T35" i="58"/>
  <c r="T33" i="58"/>
  <c r="T34" i="58"/>
  <c r="T36" i="58"/>
  <c r="T32" i="58"/>
  <c r="S37" i="58"/>
  <c r="S33" i="58"/>
  <c r="S29" i="58"/>
  <c r="S34" i="58"/>
  <c r="S31" i="58"/>
  <c r="S30" i="58"/>
  <c r="S32" i="58"/>
  <c r="S35" i="58"/>
  <c r="S28" i="58"/>
  <c r="S36" i="58"/>
  <c r="U50" i="58"/>
  <c r="U49" i="58"/>
  <c r="U51" i="58"/>
  <c r="U44" i="58"/>
  <c r="U43" i="58"/>
  <c r="U48" i="58"/>
  <c r="U47" i="58"/>
  <c r="U52" i="58"/>
  <c r="U46" i="58"/>
  <c r="U45" i="58"/>
  <c r="H44" i="58"/>
  <c r="H49" i="58"/>
  <c r="H46" i="58"/>
  <c r="H51" i="58"/>
  <c r="H50" i="58"/>
  <c r="H47" i="58"/>
  <c r="H52" i="58"/>
  <c r="H48" i="58"/>
  <c r="H45" i="58"/>
  <c r="H43" i="58"/>
  <c r="R34" i="58"/>
  <c r="R36" i="58"/>
  <c r="R28" i="58"/>
  <c r="R31" i="58"/>
  <c r="R29" i="58"/>
  <c r="R32" i="58"/>
  <c r="R33" i="58"/>
  <c r="R35" i="58"/>
  <c r="R37" i="58"/>
  <c r="R30" i="58"/>
  <c r="U35" i="58"/>
  <c r="U31" i="58"/>
  <c r="U28" i="58"/>
  <c r="U36" i="58"/>
  <c r="U29" i="58"/>
  <c r="U33" i="58"/>
  <c r="U37" i="58"/>
  <c r="U30" i="58"/>
  <c r="U32" i="58"/>
  <c r="U34" i="58"/>
  <c r="N64" i="58"/>
  <c r="N66" i="58"/>
  <c r="N58" i="58"/>
  <c r="N67" i="58"/>
  <c r="N65" i="58"/>
  <c r="N62" i="58"/>
  <c r="N60" i="58"/>
  <c r="N63" i="58"/>
  <c r="N61" i="58"/>
  <c r="N59" i="58"/>
  <c r="F31" i="58"/>
  <c r="F28" i="58"/>
  <c r="F35" i="58"/>
  <c r="F32" i="58"/>
  <c r="F33" i="58"/>
  <c r="F36" i="58"/>
  <c r="F34" i="58"/>
  <c r="F29" i="58"/>
  <c r="F30" i="58"/>
  <c r="F37" i="58"/>
  <c r="M65" i="58"/>
  <c r="M64" i="58"/>
  <c r="M67" i="58"/>
  <c r="M62" i="58"/>
  <c r="M61" i="58"/>
  <c r="M66" i="58"/>
  <c r="M63" i="58"/>
  <c r="M60" i="58"/>
  <c r="M59" i="58"/>
  <c r="O59" i="58"/>
  <c r="O66" i="58"/>
  <c r="O67" i="58"/>
  <c r="O64" i="58"/>
  <c r="O63" i="58"/>
  <c r="O60" i="58"/>
  <c r="O62" i="58"/>
  <c r="O65" i="58"/>
  <c r="O61" i="58"/>
  <c r="O58" i="58"/>
  <c r="T52" i="58"/>
  <c r="T43" i="58"/>
  <c r="T50" i="58"/>
  <c r="T44" i="58"/>
  <c r="T45" i="58"/>
  <c r="T46" i="58"/>
  <c r="T49" i="58"/>
  <c r="T48" i="58"/>
  <c r="T51" i="58"/>
  <c r="T47" i="58"/>
  <c r="G28" i="58"/>
  <c r="G29" i="58"/>
  <c r="G31" i="58"/>
  <c r="G37" i="58"/>
  <c r="G35" i="58"/>
  <c r="G33" i="58"/>
  <c r="G30" i="58"/>
  <c r="G34" i="58"/>
  <c r="G32" i="58"/>
  <c r="G36" i="58"/>
  <c r="S44" i="58"/>
  <c r="S51" i="58"/>
  <c r="S49" i="58"/>
  <c r="S50" i="58"/>
  <c r="S52" i="58"/>
  <c r="S43" i="58"/>
  <c r="S47" i="58"/>
  <c r="S48" i="58"/>
  <c r="S46" i="58"/>
  <c r="S45" i="58"/>
  <c r="C66" i="26"/>
  <c r="C50" i="26"/>
  <c r="C64" i="26"/>
  <c r="C49" i="26"/>
  <c r="C65" i="26"/>
  <c r="C48" i="26"/>
  <c r="I66" i="26"/>
  <c r="S57" i="26"/>
  <c r="U58" i="26"/>
  <c r="T57" i="26"/>
  <c r="S58" i="26"/>
  <c r="N57" i="26"/>
  <c r="G65" i="26"/>
  <c r="N64" i="26"/>
  <c r="M58" i="26"/>
  <c r="H64" i="26"/>
  <c r="H65" i="26"/>
  <c r="S48" i="26"/>
  <c r="H57" i="26"/>
  <c r="I65" i="26"/>
  <c r="H58" i="26"/>
  <c r="N58" i="26"/>
  <c r="T58" i="26"/>
  <c r="M57" i="26"/>
  <c r="F49" i="26"/>
  <c r="U57" i="26"/>
  <c r="O58" i="26"/>
  <c r="U49" i="26"/>
  <c r="R49" i="26"/>
  <c r="T50" i="26"/>
  <c r="R48" i="26"/>
  <c r="G64" i="26"/>
  <c r="N66" i="26"/>
  <c r="M66" i="26"/>
  <c r="G48" i="26"/>
  <c r="U50" i="26"/>
  <c r="I58" i="26"/>
  <c r="M65" i="26"/>
  <c r="O64" i="26"/>
  <c r="S50" i="26"/>
  <c r="O65" i="26"/>
  <c r="I57" i="26"/>
  <c r="G57" i="26"/>
  <c r="F50" i="26"/>
  <c r="T49" i="26"/>
  <c r="G58" i="26"/>
  <c r="O56" i="26"/>
  <c r="G50" i="26"/>
  <c r="G48" i="16"/>
  <c r="G49" i="16"/>
  <c r="G50" i="16"/>
  <c r="G52" i="16"/>
  <c r="G47" i="16"/>
  <c r="G56" i="16"/>
  <c r="G54" i="16"/>
  <c r="G58" i="16"/>
  <c r="G53" i="16"/>
  <c r="G57" i="16"/>
  <c r="G55" i="16"/>
  <c r="G51" i="16"/>
  <c r="T53" i="16"/>
  <c r="T51" i="16"/>
  <c r="T50" i="16"/>
  <c r="T52" i="16"/>
  <c r="T46" i="16"/>
  <c r="T47" i="16"/>
  <c r="T48" i="16"/>
  <c r="T49" i="16"/>
  <c r="T57" i="16"/>
  <c r="T55" i="16"/>
  <c r="T54" i="16"/>
  <c r="T58" i="16"/>
  <c r="T56" i="16"/>
  <c r="N73" i="16"/>
  <c r="N69" i="16"/>
  <c r="N67" i="16"/>
  <c r="N76" i="16"/>
  <c r="N71" i="16"/>
  <c r="N64" i="16"/>
  <c r="N70" i="16"/>
  <c r="N75" i="16"/>
  <c r="N65" i="16"/>
  <c r="N68" i="16"/>
  <c r="N74" i="16"/>
  <c r="N72" i="16"/>
  <c r="N66" i="16"/>
  <c r="F35" i="16"/>
  <c r="F37" i="16"/>
  <c r="F40" i="16"/>
  <c r="F34" i="16"/>
  <c r="F30" i="16"/>
  <c r="F39" i="16"/>
  <c r="F38" i="16"/>
  <c r="F32" i="16"/>
  <c r="F33" i="16"/>
  <c r="F31" i="16"/>
  <c r="F29" i="16"/>
  <c r="F36" i="16"/>
  <c r="I72" i="16"/>
  <c r="I67" i="16"/>
  <c r="I73" i="16"/>
  <c r="I76" i="16"/>
  <c r="I74" i="16"/>
  <c r="I70" i="16"/>
  <c r="I75" i="16"/>
  <c r="I71" i="16"/>
  <c r="I65" i="16"/>
  <c r="I66" i="16"/>
  <c r="I69" i="16"/>
  <c r="I64" i="16"/>
  <c r="I68" i="16"/>
  <c r="G38" i="16"/>
  <c r="G32" i="16"/>
  <c r="G37" i="16"/>
  <c r="G30" i="16"/>
  <c r="G33" i="16"/>
  <c r="G28" i="16"/>
  <c r="G39" i="16"/>
  <c r="G29" i="16"/>
  <c r="G36" i="16"/>
  <c r="G35" i="16"/>
  <c r="G34" i="16"/>
  <c r="G31" i="16"/>
  <c r="G40" i="16"/>
  <c r="O50" i="16"/>
  <c r="O56" i="16"/>
  <c r="O51" i="16"/>
  <c r="O57" i="16"/>
  <c r="O52" i="16"/>
  <c r="O47" i="16"/>
  <c r="O58" i="16"/>
  <c r="O48" i="16"/>
  <c r="O55" i="16"/>
  <c r="O54" i="16"/>
  <c r="O53" i="16"/>
  <c r="O46" i="16"/>
  <c r="O49" i="16"/>
  <c r="G70" i="16"/>
  <c r="G65" i="16"/>
  <c r="G71" i="16"/>
  <c r="G74" i="16"/>
  <c r="G72" i="16"/>
  <c r="G66" i="16"/>
  <c r="G75" i="16"/>
  <c r="G64" i="16"/>
  <c r="G76" i="16"/>
  <c r="G67" i="16"/>
  <c r="G69" i="16"/>
  <c r="G68" i="16"/>
  <c r="G73" i="16"/>
  <c r="T35" i="16"/>
  <c r="T28" i="16"/>
  <c r="T33" i="16"/>
  <c r="T30" i="16"/>
  <c r="T37" i="16"/>
  <c r="T34" i="16"/>
  <c r="T40" i="16"/>
  <c r="T31" i="16"/>
  <c r="T29" i="16"/>
  <c r="T36" i="16"/>
  <c r="T38" i="16"/>
  <c r="T39" i="16"/>
  <c r="T32" i="16"/>
  <c r="R28" i="16"/>
  <c r="R29" i="16"/>
  <c r="R40" i="16"/>
  <c r="R31" i="16"/>
  <c r="R33" i="16"/>
  <c r="R35" i="16"/>
  <c r="R37" i="16"/>
  <c r="R39" i="16"/>
  <c r="R32" i="16"/>
  <c r="R30" i="16"/>
  <c r="R34" i="16"/>
  <c r="R36" i="16"/>
  <c r="R38" i="16"/>
  <c r="N57" i="16"/>
  <c r="N54" i="16"/>
  <c r="N48" i="16"/>
  <c r="N46" i="16"/>
  <c r="N50" i="16"/>
  <c r="N47" i="16"/>
  <c r="N56" i="16"/>
  <c r="N49" i="16"/>
  <c r="N58" i="16"/>
  <c r="N55" i="16"/>
  <c r="N52" i="16"/>
  <c r="N53" i="16"/>
  <c r="N51" i="16"/>
  <c r="S32" i="16"/>
  <c r="S34" i="16"/>
  <c r="S29" i="16"/>
  <c r="S36" i="16"/>
  <c r="S35" i="16"/>
  <c r="S28" i="16"/>
  <c r="S31" i="16"/>
  <c r="S38" i="16"/>
  <c r="S33" i="16"/>
  <c r="S40" i="16"/>
  <c r="S37" i="16"/>
  <c r="S39" i="16"/>
  <c r="S30" i="16"/>
  <c r="U49" i="16"/>
  <c r="U57" i="16"/>
  <c r="U58" i="16"/>
  <c r="U56" i="16"/>
  <c r="U50" i="16"/>
  <c r="U53" i="16"/>
  <c r="U54" i="16"/>
  <c r="U55" i="16"/>
  <c r="U52" i="16"/>
  <c r="U51" i="16"/>
  <c r="U47" i="16"/>
  <c r="U46" i="16"/>
  <c r="U48" i="16"/>
  <c r="M70" i="16"/>
  <c r="M76" i="16"/>
  <c r="M72" i="16"/>
  <c r="M69" i="16"/>
  <c r="M64" i="16"/>
  <c r="M66" i="16"/>
  <c r="M71" i="16"/>
  <c r="M74" i="16"/>
  <c r="M67" i="16"/>
  <c r="M73" i="16"/>
  <c r="M68" i="16"/>
  <c r="M75" i="16"/>
  <c r="M65" i="16"/>
  <c r="I55" i="16"/>
  <c r="I54" i="16"/>
  <c r="I49" i="16"/>
  <c r="I50" i="16"/>
  <c r="I51" i="16"/>
  <c r="I47" i="16"/>
  <c r="I58" i="16"/>
  <c r="I46" i="16"/>
  <c r="I57" i="16"/>
  <c r="I56" i="16"/>
  <c r="I48" i="16"/>
  <c r="I52" i="16"/>
  <c r="I53" i="16"/>
  <c r="U35" i="16"/>
  <c r="U38" i="16"/>
  <c r="U37" i="16"/>
  <c r="U40" i="16"/>
  <c r="U29" i="16"/>
  <c r="U31" i="16"/>
  <c r="U30" i="16"/>
  <c r="U33" i="16"/>
  <c r="U28" i="16"/>
  <c r="U32" i="16"/>
  <c r="U39" i="16"/>
  <c r="U34" i="16"/>
  <c r="U36" i="16"/>
  <c r="S47" i="16"/>
  <c r="S49" i="16"/>
  <c r="S56" i="16"/>
  <c r="S54" i="16"/>
  <c r="S55" i="16"/>
  <c r="S50" i="16"/>
  <c r="S52" i="16"/>
  <c r="S48" i="16"/>
  <c r="S58" i="16"/>
  <c r="S51" i="16"/>
  <c r="S57" i="16"/>
  <c r="S53" i="16"/>
  <c r="S46" i="16"/>
  <c r="M55" i="16"/>
  <c r="M57" i="16"/>
  <c r="M56" i="16"/>
  <c r="M54" i="16"/>
  <c r="M47" i="16"/>
  <c r="M58" i="16"/>
  <c r="M53" i="16"/>
  <c r="M50" i="16"/>
  <c r="M49" i="16"/>
  <c r="M51" i="16"/>
  <c r="M48" i="16"/>
  <c r="M52" i="16"/>
  <c r="H46" i="16"/>
  <c r="H57" i="16"/>
  <c r="H47" i="16"/>
  <c r="H58" i="16"/>
  <c r="H53" i="16"/>
  <c r="H48" i="16"/>
  <c r="H51" i="16"/>
  <c r="H52" i="16"/>
  <c r="H55" i="16"/>
  <c r="H50" i="16"/>
  <c r="H54" i="16"/>
  <c r="H49" i="16"/>
  <c r="H56" i="16"/>
  <c r="H71" i="16"/>
  <c r="H68" i="16"/>
  <c r="H69" i="16"/>
  <c r="H75" i="16"/>
  <c r="H70" i="16"/>
  <c r="H65" i="16"/>
  <c r="H64" i="16"/>
  <c r="H72" i="16"/>
  <c r="H73" i="16"/>
  <c r="H66" i="16"/>
  <c r="H74" i="16"/>
  <c r="H76" i="16"/>
  <c r="H67" i="16"/>
  <c r="L2" i="52"/>
  <c r="O77" i="16"/>
  <c r="L35" i="52"/>
  <c r="K35" i="52"/>
  <c r="L29" i="52"/>
  <c r="L39" i="52"/>
  <c r="K28" i="52"/>
  <c r="L33" i="52"/>
  <c r="K39" i="52"/>
  <c r="K31" i="52"/>
  <c r="L34" i="52"/>
  <c r="K34" i="52"/>
  <c r="L31" i="52"/>
  <c r="L38" i="52"/>
  <c r="K33" i="52"/>
  <c r="L28" i="52"/>
  <c r="L30" i="52"/>
  <c r="K30" i="52"/>
  <c r="K38" i="52"/>
  <c r="L36" i="52"/>
  <c r="K36" i="52"/>
  <c r="K37" i="52"/>
  <c r="L32" i="52"/>
  <c r="L27" i="52"/>
  <c r="K32" i="52"/>
  <c r="K29" i="52"/>
  <c r="L37" i="52"/>
  <c r="H51" i="26"/>
  <c r="K50" i="26" s="1"/>
  <c r="I51" i="26"/>
  <c r="L48" i="26" s="1"/>
  <c r="H41" i="16"/>
  <c r="I41" i="16"/>
  <c r="J51" i="26"/>
  <c r="M49" i="26" s="1"/>
  <c r="J41" i="16"/>
  <c r="G53" i="58"/>
  <c r="F41" i="16" l="1"/>
  <c r="O1" i="16"/>
  <c r="N59" i="16"/>
  <c r="M59" i="16"/>
  <c r="O59" i="16"/>
  <c r="R28" i="57"/>
  <c r="K28" i="57"/>
  <c r="U28" i="57" s="1"/>
  <c r="T28" i="57"/>
  <c r="M28" i="57"/>
  <c r="S28" i="57"/>
  <c r="L28" i="57"/>
  <c r="K48" i="26"/>
  <c r="M50" i="26"/>
  <c r="L49" i="26"/>
  <c r="L50" i="26"/>
  <c r="M48" i="26"/>
  <c r="K49" i="26"/>
  <c r="M28" i="16"/>
  <c r="M32" i="16"/>
  <c r="M38" i="16"/>
  <c r="M31" i="16"/>
  <c r="M30" i="16"/>
  <c r="M29" i="16"/>
  <c r="M37" i="16"/>
  <c r="M36" i="16"/>
  <c r="M34" i="16"/>
  <c r="M40" i="16"/>
  <c r="M39" i="16"/>
  <c r="M33" i="16"/>
  <c r="M35" i="16"/>
  <c r="L40" i="16"/>
  <c r="L30" i="16"/>
  <c r="L34" i="16"/>
  <c r="L31" i="16"/>
  <c r="L32" i="16"/>
  <c r="L37" i="16"/>
  <c r="L33" i="16"/>
  <c r="L35" i="16"/>
  <c r="L28" i="16"/>
  <c r="L29" i="16"/>
  <c r="L39" i="16"/>
  <c r="L38" i="16"/>
  <c r="L36" i="16"/>
  <c r="K28" i="16"/>
  <c r="K31" i="16"/>
  <c r="K36" i="16"/>
  <c r="K30" i="16"/>
  <c r="K32" i="16"/>
  <c r="K29" i="16"/>
  <c r="K40" i="16"/>
  <c r="K34" i="16"/>
  <c r="K38" i="16"/>
  <c r="K37" i="16"/>
  <c r="K33" i="16"/>
  <c r="K35" i="16"/>
  <c r="K39" i="16"/>
  <c r="S51" i="26"/>
  <c r="H59" i="26"/>
  <c r="O67" i="26"/>
  <c r="T51" i="26"/>
  <c r="G51" i="26"/>
  <c r="S59" i="26"/>
  <c r="G59" i="26"/>
  <c r="T59" i="26"/>
  <c r="U59" i="26"/>
  <c r="M67" i="26"/>
  <c r="G67" i="26"/>
  <c r="N59" i="26"/>
  <c r="R51" i="26"/>
  <c r="M59" i="26"/>
  <c r="I59" i="26"/>
  <c r="O59" i="26"/>
  <c r="H67" i="26"/>
  <c r="F51" i="26"/>
  <c r="I67" i="26"/>
  <c r="U51" i="26"/>
  <c r="N67" i="26"/>
  <c r="S53" i="58"/>
  <c r="T53" i="58"/>
  <c r="F38" i="58"/>
  <c r="M68" i="58"/>
  <c r="U38" i="58"/>
  <c r="U53" i="58"/>
  <c r="N68" i="58"/>
  <c r="O68" i="58"/>
  <c r="R38" i="58"/>
  <c r="T38" i="58"/>
  <c r="S38" i="58"/>
  <c r="G38" i="58"/>
  <c r="I53" i="58"/>
  <c r="H53" i="58"/>
  <c r="G41" i="16"/>
  <c r="U59" i="16"/>
  <c r="I59" i="16"/>
  <c r="G77" i="16"/>
  <c r="R41" i="16"/>
  <c r="T41" i="16"/>
  <c r="I77" i="16"/>
  <c r="U41" i="16"/>
  <c r="S41" i="16"/>
  <c r="N77" i="16"/>
  <c r="T59" i="16"/>
  <c r="M77" i="16"/>
  <c r="H59" i="16"/>
  <c r="H77" i="16"/>
  <c r="S59" i="16"/>
  <c r="I38" i="58"/>
  <c r="L35" i="58" s="1"/>
  <c r="H38" i="58"/>
  <c r="K35" i="58" s="1"/>
  <c r="O1" i="58" s="1"/>
  <c r="H32" i="60"/>
  <c r="K30" i="60" s="1"/>
  <c r="J32" i="60"/>
  <c r="M28" i="60" s="1"/>
  <c r="I32" i="60"/>
  <c r="L28" i="60" s="1"/>
  <c r="J38" i="58"/>
  <c r="M35" i="58" s="1"/>
  <c r="M30" i="60" l="1"/>
  <c r="K29" i="60"/>
  <c r="K28" i="60"/>
  <c r="L29" i="60"/>
  <c r="L31" i="60"/>
  <c r="K31" i="60"/>
  <c r="M29" i="60"/>
  <c r="L30" i="60"/>
  <c r="M31" i="60"/>
  <c r="K32" i="58"/>
  <c r="K30" i="58"/>
  <c r="L28" i="58"/>
  <c r="L30" i="58"/>
  <c r="K37" i="58"/>
  <c r="L34" i="58"/>
  <c r="M33" i="58"/>
  <c r="M36" i="58"/>
  <c r="K31" i="58"/>
  <c r="M30" i="58"/>
  <c r="M29" i="58"/>
  <c r="L36" i="58"/>
  <c r="K36" i="58"/>
  <c r="M32" i="58"/>
  <c r="L37" i="58"/>
  <c r="L32" i="58"/>
  <c r="M34" i="58"/>
  <c r="M28" i="58"/>
  <c r="M37" i="58"/>
  <c r="M31" i="58"/>
  <c r="L31" i="58"/>
  <c r="K34" i="58"/>
  <c r="L29" i="58"/>
  <c r="L33" i="58"/>
  <c r="K29" i="58"/>
  <c r="K28" i="58"/>
  <c r="K33" i="58"/>
  <c r="M51" i="26"/>
  <c r="K51" i="26"/>
  <c r="L51" i="26"/>
  <c r="T32" i="60"/>
  <c r="R32" i="60"/>
  <c r="G32" i="60"/>
  <c r="S32" i="60"/>
  <c r="F32" i="60"/>
  <c r="U32" i="60"/>
  <c r="M41" i="16"/>
  <c r="K41" i="16"/>
  <c r="L41" i="16"/>
  <c r="G41" i="60"/>
  <c r="H41" i="60"/>
  <c r="I41" i="60"/>
  <c r="N41" i="60" l="1"/>
  <c r="M50" i="60"/>
  <c r="M32" i="60"/>
  <c r="L32" i="60"/>
  <c r="H50" i="60"/>
  <c r="S41" i="60"/>
  <c r="N50" i="60"/>
  <c r="U41" i="60"/>
  <c r="O41" i="60"/>
  <c r="I50" i="60"/>
  <c r="G50" i="60"/>
  <c r="O50" i="60"/>
  <c r="T41" i="60"/>
  <c r="K32" i="60"/>
  <c r="M41" i="60"/>
  <c r="L38" i="58"/>
  <c r="K38" i="58"/>
  <c r="M38" i="58"/>
  <c r="G59" i="16"/>
  <c r="J53" i="58" l="1"/>
  <c r="K53" i="58"/>
  <c r="L53" i="58"/>
  <c r="O46" i="58" l="1"/>
  <c r="O48" i="58"/>
  <c r="O43" i="58"/>
  <c r="O45" i="58"/>
  <c r="O51" i="58"/>
  <c r="O50" i="58"/>
  <c r="O47" i="58"/>
  <c r="O49" i="58"/>
  <c r="O44" i="58"/>
  <c r="O52" i="58"/>
  <c r="N51" i="58"/>
  <c r="N48" i="58"/>
  <c r="N45" i="58"/>
  <c r="N50" i="58"/>
  <c r="N52" i="58"/>
  <c r="N43" i="58"/>
  <c r="N46" i="58"/>
  <c r="N47" i="58"/>
  <c r="N49" i="58"/>
  <c r="N44" i="58"/>
  <c r="M49" i="58"/>
  <c r="M47" i="58"/>
  <c r="M44" i="58"/>
  <c r="M51" i="58"/>
  <c r="M50" i="58"/>
  <c r="M52" i="58"/>
  <c r="M43" i="58"/>
  <c r="M46" i="58"/>
  <c r="M48" i="58"/>
  <c r="M45" i="58"/>
  <c r="D68" i="58"/>
  <c r="E68" i="58"/>
  <c r="F68" i="58"/>
  <c r="C59" i="58" l="1"/>
  <c r="C60" i="58"/>
  <c r="C66" i="58"/>
  <c r="C62" i="58"/>
  <c r="C65" i="58"/>
  <c r="C67" i="58"/>
  <c r="C64" i="58"/>
  <c r="C61" i="58"/>
  <c r="C63" i="58"/>
  <c r="C58" i="58"/>
  <c r="I65" i="58"/>
  <c r="I64" i="58"/>
  <c r="I59" i="58"/>
  <c r="I58" i="58"/>
  <c r="I62" i="58"/>
  <c r="I67" i="58"/>
  <c r="I60" i="58"/>
  <c r="I63" i="58"/>
  <c r="I66" i="58"/>
  <c r="I61" i="58"/>
  <c r="H67" i="58"/>
  <c r="H60" i="58"/>
  <c r="H65" i="58"/>
  <c r="H58" i="58"/>
  <c r="H63" i="58"/>
  <c r="H62" i="58"/>
  <c r="H66" i="58"/>
  <c r="H59" i="58"/>
  <c r="H61" i="58"/>
  <c r="H64" i="58"/>
  <c r="G64" i="58"/>
  <c r="G60" i="58"/>
  <c r="G58" i="58"/>
  <c r="G59" i="58"/>
  <c r="G62" i="58"/>
  <c r="G63" i="58"/>
  <c r="G66" i="58"/>
  <c r="G61" i="58"/>
  <c r="G65" i="58"/>
  <c r="G67" i="58"/>
  <c r="N53" i="58"/>
  <c r="M53" i="58"/>
  <c r="O53" i="58"/>
  <c r="P19" i="58"/>
  <c r="S9" i="58" s="1"/>
  <c r="Q19" i="58"/>
  <c r="R19" i="58"/>
  <c r="U15" i="58" l="1"/>
  <c r="U9" i="58"/>
  <c r="U17" i="58"/>
  <c r="U14" i="58"/>
  <c r="U10" i="58"/>
  <c r="U18" i="58"/>
  <c r="U11" i="58"/>
  <c r="U12" i="58"/>
  <c r="U16" i="58"/>
  <c r="U13" i="58"/>
  <c r="T11" i="58"/>
  <c r="T18" i="58"/>
  <c r="T10" i="58"/>
  <c r="T17" i="58"/>
  <c r="T13" i="58"/>
  <c r="T12" i="58"/>
  <c r="T16" i="58"/>
  <c r="T9" i="58"/>
  <c r="T15" i="58"/>
  <c r="T14" i="58"/>
  <c r="O12" i="58"/>
  <c r="S17" i="58"/>
  <c r="O10" i="58"/>
  <c r="O18" i="58"/>
  <c r="S14" i="58"/>
  <c r="S16" i="58"/>
  <c r="O16" i="58"/>
  <c r="S12" i="58"/>
  <c r="O11" i="58"/>
  <c r="S13" i="58"/>
  <c r="S18" i="58"/>
  <c r="S11" i="58"/>
  <c r="O14" i="58"/>
  <c r="O13" i="58"/>
  <c r="S15" i="58"/>
  <c r="O15" i="58"/>
  <c r="O9" i="58"/>
  <c r="O17" i="58"/>
  <c r="S10" i="58"/>
  <c r="G68" i="58"/>
  <c r="I68" i="58"/>
  <c r="H68" i="58"/>
  <c r="S19" i="58" l="1"/>
  <c r="U19" i="58"/>
  <c r="T19" i="58"/>
  <c r="H9" i="62"/>
  <c r="H10" i="62"/>
  <c r="H11" i="62"/>
  <c r="H12" i="62"/>
  <c r="H13" i="62"/>
  <c r="H14" i="62"/>
  <c r="H15" i="62"/>
  <c r="I10" i="62" l="1"/>
  <c r="J10" i="62" s="1"/>
  <c r="I9" i="62"/>
  <c r="J9" i="62" s="1"/>
  <c r="I14" i="62"/>
  <c r="J14" i="62" s="1"/>
  <c r="I13" i="62"/>
  <c r="J13" i="62" s="1"/>
  <c r="I12" i="62"/>
  <c r="J12" i="62" s="1"/>
  <c r="I11" i="62"/>
  <c r="J11" i="62" s="1"/>
  <c r="I15" i="62"/>
  <c r="J15" i="62" s="1"/>
  <c r="C11" i="62" l="1"/>
  <c r="B11" i="62" s="1"/>
  <c r="C15" i="62"/>
  <c r="B15" i="62" s="1"/>
  <c r="C9" i="62"/>
  <c r="B9" i="62" s="1"/>
  <c r="C10" i="62"/>
  <c r="B10" i="62" s="1"/>
  <c r="C13" i="62"/>
  <c r="B13" i="62" s="1"/>
  <c r="C14" i="62"/>
  <c r="B14" i="62" s="1"/>
  <c r="C8" i="62"/>
  <c r="B8" i="62" s="1"/>
  <c r="C12" i="62"/>
  <c r="B12" i="62" s="1"/>
  <c r="C60" i="62" l="1"/>
  <c r="C57" i="62"/>
  <c r="C58" i="62"/>
  <c r="C63" i="62"/>
  <c r="C62" i="62"/>
  <c r="C61" i="62"/>
  <c r="C59" i="62"/>
  <c r="C56" i="62"/>
  <c r="C29" i="62"/>
  <c r="C42" i="62"/>
  <c r="C32" i="62"/>
  <c r="C48" i="62"/>
  <c r="C28" i="62"/>
  <c r="C35" i="62"/>
  <c r="C47" i="62"/>
  <c r="C33" i="62"/>
  <c r="C46" i="62"/>
  <c r="C44" i="62"/>
  <c r="C34" i="62"/>
  <c r="C49" i="62"/>
  <c r="C45" i="62"/>
  <c r="C31" i="62"/>
  <c r="C43" i="62"/>
  <c r="C30" i="62"/>
  <c r="E42" i="26"/>
  <c r="K42" i="26"/>
  <c r="L42" i="26"/>
  <c r="O41" i="26" s="1"/>
  <c r="Q42" i="26"/>
  <c r="T38" i="26" s="1"/>
  <c r="R42" i="26"/>
  <c r="U32" i="26" s="1"/>
  <c r="O31" i="26"/>
  <c r="D42" i="26" l="1"/>
  <c r="O29" i="26"/>
  <c r="H41" i="26"/>
  <c r="H33" i="26"/>
  <c r="H36" i="26"/>
  <c r="H31" i="26"/>
  <c r="H40" i="26"/>
  <c r="G30" i="26"/>
  <c r="G31" i="26"/>
  <c r="G34" i="26"/>
  <c r="G37" i="26"/>
  <c r="G41" i="26"/>
  <c r="U37" i="26"/>
  <c r="T40" i="26"/>
  <c r="T37" i="26"/>
  <c r="T34" i="26"/>
  <c r="U29" i="26"/>
  <c r="T32" i="26"/>
  <c r="U39" i="26"/>
  <c r="U36" i="26"/>
  <c r="U33" i="26"/>
  <c r="S12" i="26"/>
  <c r="P42" i="26"/>
  <c r="S35" i="26" s="1"/>
  <c r="U38" i="26"/>
  <c r="T33" i="26"/>
  <c r="T29" i="26"/>
  <c r="J42" i="26"/>
  <c r="N29" i="26"/>
  <c r="F42" i="26"/>
  <c r="I29" i="26" s="1"/>
  <c r="H30" i="26"/>
  <c r="H34" i="26"/>
  <c r="H38" i="26"/>
  <c r="H37" i="26"/>
  <c r="H39" i="26"/>
  <c r="H32" i="26"/>
  <c r="H35" i="26"/>
  <c r="H29" i="26"/>
  <c r="O32" i="26"/>
  <c r="O36" i="26"/>
  <c r="O40" i="26"/>
  <c r="O33" i="26"/>
  <c r="O34" i="26"/>
  <c r="O38" i="26"/>
  <c r="O35" i="26"/>
  <c r="O39" i="26"/>
  <c r="G40" i="26"/>
  <c r="G29" i="26"/>
  <c r="G33" i="26"/>
  <c r="O37" i="26"/>
  <c r="G35" i="26"/>
  <c r="G32" i="26"/>
  <c r="O30" i="26"/>
  <c r="T36" i="26"/>
  <c r="U35" i="26"/>
  <c r="U34" i="26"/>
  <c r="U41" i="26"/>
  <c r="U31" i="26"/>
  <c r="U30" i="26"/>
  <c r="J18" i="26"/>
  <c r="T31" i="26"/>
  <c r="T35" i="26"/>
  <c r="T39" i="26"/>
  <c r="T41" i="26"/>
  <c r="U40" i="26"/>
  <c r="T30" i="26"/>
  <c r="G36" i="26" l="1"/>
  <c r="C38" i="26"/>
  <c r="C32" i="26"/>
  <c r="C31" i="26"/>
  <c r="C33" i="26"/>
  <c r="C39" i="26"/>
  <c r="C35" i="26"/>
  <c r="C30" i="26"/>
  <c r="C37" i="26"/>
  <c r="C40" i="26"/>
  <c r="C41" i="26"/>
  <c r="C34" i="26"/>
  <c r="C29" i="26"/>
  <c r="C36" i="26"/>
  <c r="G38" i="26"/>
  <c r="G39" i="26"/>
  <c r="M40" i="26"/>
  <c r="S15" i="26"/>
  <c r="S13" i="26"/>
  <c r="S30" i="26"/>
  <c r="S10" i="26"/>
  <c r="M33" i="26"/>
  <c r="S36" i="26"/>
  <c r="S11" i="26"/>
  <c r="S16" i="26"/>
  <c r="S17" i="26"/>
  <c r="S40" i="26"/>
  <c r="H42" i="26"/>
  <c r="S21" i="26"/>
  <c r="S19" i="26"/>
  <c r="U42" i="26"/>
  <c r="M41" i="26"/>
  <c r="S41" i="26"/>
  <c r="S37" i="26"/>
  <c r="S20" i="26"/>
  <c r="S9" i="26"/>
  <c r="S29" i="26"/>
  <c r="T42" i="26"/>
  <c r="M37" i="26"/>
  <c r="S34" i="26"/>
  <c r="S33" i="26"/>
  <c r="S18" i="26"/>
  <c r="S38" i="26"/>
  <c r="S32" i="26"/>
  <c r="S14" i="26"/>
  <c r="M38" i="26"/>
  <c r="M36" i="26"/>
  <c r="M39" i="26"/>
  <c r="M29" i="26"/>
  <c r="M31" i="26"/>
  <c r="M34" i="26"/>
  <c r="M32" i="26"/>
  <c r="M35" i="26"/>
  <c r="M30" i="26"/>
  <c r="O42" i="26"/>
  <c r="S39" i="26"/>
  <c r="S31" i="26"/>
  <c r="C10" i="26"/>
  <c r="C11" i="26"/>
  <c r="C12" i="26"/>
  <c r="C13" i="26"/>
  <c r="C14" i="26"/>
  <c r="C15" i="26"/>
  <c r="C16" i="26"/>
  <c r="C17" i="26"/>
  <c r="C18" i="26"/>
  <c r="C19" i="26"/>
  <c r="C20" i="26"/>
  <c r="C21" i="26"/>
  <c r="J9" i="26"/>
  <c r="J12" i="26"/>
  <c r="J20" i="26"/>
  <c r="J13" i="26"/>
  <c r="J16" i="26"/>
  <c r="J19" i="26"/>
  <c r="J14" i="26"/>
  <c r="J17" i="26"/>
  <c r="C9" i="26"/>
  <c r="J11" i="26"/>
  <c r="O9" i="26"/>
  <c r="O10" i="26"/>
  <c r="O11" i="26"/>
  <c r="O12" i="26"/>
  <c r="O13" i="26"/>
  <c r="O16" i="26"/>
  <c r="O17" i="26"/>
  <c r="O18" i="26"/>
  <c r="O19" i="26"/>
  <c r="O20" i="26"/>
  <c r="J10" i="26"/>
  <c r="I36" i="26"/>
  <c r="I37" i="26"/>
  <c r="I38" i="26"/>
  <c r="I31" i="26"/>
  <c r="I41" i="26"/>
  <c r="I35" i="26"/>
  <c r="I32" i="26"/>
  <c r="I39" i="26"/>
  <c r="I34" i="26"/>
  <c r="I33" i="26"/>
  <c r="I40" i="26"/>
  <c r="I30" i="26"/>
  <c r="J15" i="26"/>
  <c r="O21" i="26"/>
  <c r="K18" i="26"/>
  <c r="M18" i="26"/>
  <c r="J21" i="26"/>
  <c r="O15" i="26"/>
  <c r="N34" i="26"/>
  <c r="N35" i="26"/>
  <c r="N39" i="26"/>
  <c r="N33" i="26"/>
  <c r="N40" i="26"/>
  <c r="N36" i="26"/>
  <c r="N32" i="26"/>
  <c r="N31" i="26"/>
  <c r="N41" i="26"/>
  <c r="N38" i="26"/>
  <c r="N30" i="26"/>
  <c r="N37" i="26"/>
  <c r="O14" i="26"/>
  <c r="G42" i="26" l="1"/>
  <c r="S42" i="26"/>
  <c r="N42" i="26"/>
  <c r="I42" i="26"/>
  <c r="M42" i="26"/>
  <c r="Q15" i="26"/>
  <c r="P15" i="26"/>
  <c r="Q17" i="26"/>
  <c r="P17" i="26"/>
  <c r="C22" i="26"/>
  <c r="K20" i="26"/>
  <c r="M20" i="26"/>
  <c r="T12" i="26"/>
  <c r="U12" i="26"/>
  <c r="K21" i="26"/>
  <c r="M21" i="26"/>
  <c r="Q16" i="26"/>
  <c r="P16" i="26"/>
  <c r="K17" i="26"/>
  <c r="M17" i="26"/>
  <c r="K12" i="26"/>
  <c r="M12" i="26"/>
  <c r="T11" i="26"/>
  <c r="U11" i="26"/>
  <c r="T19" i="26"/>
  <c r="U19" i="26"/>
  <c r="T9" i="26"/>
  <c r="U9" i="26"/>
  <c r="Q13" i="26"/>
  <c r="P13" i="26"/>
  <c r="K14" i="26"/>
  <c r="M14" i="26"/>
  <c r="T18" i="26"/>
  <c r="U18" i="26"/>
  <c r="T10" i="26"/>
  <c r="U10" i="26"/>
  <c r="Q14" i="26"/>
  <c r="P14" i="26"/>
  <c r="K10" i="26"/>
  <c r="M10" i="26"/>
  <c r="T17" i="26"/>
  <c r="U17" i="26"/>
  <c r="Q21" i="26"/>
  <c r="P21" i="26"/>
  <c r="Q20" i="26"/>
  <c r="P20" i="26"/>
  <c r="Q10" i="26"/>
  <c r="P10" i="26"/>
  <c r="K16" i="26"/>
  <c r="M16" i="26"/>
  <c r="U15" i="26"/>
  <c r="T15" i="26"/>
  <c r="Q12" i="26"/>
  <c r="P12" i="26"/>
  <c r="K9" i="26"/>
  <c r="M9" i="26"/>
  <c r="Q11" i="26"/>
  <c r="P11" i="26"/>
  <c r="T16" i="26"/>
  <c r="U16" i="26"/>
  <c r="Q19" i="26"/>
  <c r="P19" i="26"/>
  <c r="P9" i="26"/>
  <c r="Q9" i="26"/>
  <c r="U20" i="26"/>
  <c r="T20" i="26"/>
  <c r="U14" i="26"/>
  <c r="T14" i="26"/>
  <c r="T21" i="26"/>
  <c r="U21" i="26"/>
  <c r="K19" i="26"/>
  <c r="M19" i="26"/>
  <c r="K15" i="26"/>
  <c r="M15" i="26"/>
  <c r="Q18" i="26"/>
  <c r="P18" i="26"/>
  <c r="K11" i="26"/>
  <c r="M11" i="26"/>
  <c r="K13" i="26"/>
  <c r="M13" i="26"/>
  <c r="T13" i="26"/>
  <c r="U13" i="26"/>
  <c r="B10" i="26" l="1"/>
  <c r="B11" i="26"/>
  <c r="B12" i="26"/>
  <c r="B13" i="26"/>
  <c r="B14" i="26"/>
  <c r="B15" i="26"/>
  <c r="B16" i="26"/>
  <c r="B17" i="26"/>
  <c r="B18" i="26"/>
  <c r="B19" i="26"/>
  <c r="B20" i="26"/>
  <c r="B21" i="26"/>
  <c r="B9" i="26"/>
  <c r="F9" i="26" l="1"/>
  <c r="C24" i="26"/>
  <c r="D21" i="26"/>
  <c r="F21" i="26"/>
  <c r="E21" i="26"/>
  <c r="G21" i="26"/>
  <c r="H21" i="26"/>
  <c r="D19" i="26"/>
  <c r="F19" i="26"/>
  <c r="E19" i="26"/>
  <c r="G19" i="26"/>
  <c r="H19" i="26"/>
  <c r="D18" i="26"/>
  <c r="F18" i="26"/>
  <c r="E18" i="26"/>
  <c r="G18" i="26"/>
  <c r="H18" i="26"/>
  <c r="D17" i="26"/>
  <c r="F17" i="26"/>
  <c r="E17" i="26"/>
  <c r="G17" i="26"/>
  <c r="H17" i="26"/>
  <c r="D16" i="26"/>
  <c r="F16" i="26"/>
  <c r="E16" i="26"/>
  <c r="G16" i="26"/>
  <c r="H16" i="26"/>
  <c r="D15" i="26"/>
  <c r="F15" i="26"/>
  <c r="E15" i="26"/>
  <c r="G15" i="26"/>
  <c r="H15" i="26"/>
  <c r="D14" i="26"/>
  <c r="F14" i="26"/>
  <c r="E14" i="26"/>
  <c r="G14" i="26"/>
  <c r="H14" i="26"/>
  <c r="D12" i="26"/>
  <c r="F12" i="26"/>
  <c r="E12" i="26"/>
  <c r="G12" i="26"/>
  <c r="H12" i="26"/>
  <c r="E9" i="26"/>
  <c r="G9" i="26"/>
  <c r="H9" i="26"/>
  <c r="D9" i="26"/>
  <c r="D11" i="26"/>
  <c r="F11" i="26"/>
  <c r="E11" i="26"/>
  <c r="G11" i="26"/>
  <c r="H11" i="26"/>
  <c r="D13" i="26"/>
  <c r="F13" i="26"/>
  <c r="E13" i="26"/>
  <c r="G13" i="26"/>
  <c r="H13" i="26"/>
  <c r="D20" i="26"/>
  <c r="F20" i="26"/>
  <c r="E20" i="26"/>
  <c r="G20" i="26"/>
  <c r="H20" i="26"/>
  <c r="D10" i="26"/>
  <c r="F10" i="26"/>
  <c r="E10" i="26"/>
  <c r="G10" i="26"/>
  <c r="H10" i="26"/>
  <c r="D22" i="26" l="1"/>
  <c r="D24" i="26" s="1"/>
  <c r="E22" i="26"/>
  <c r="E24" i="26" s="1"/>
  <c r="R39" i="80" l="1"/>
  <c r="U37" i="80" s="1"/>
  <c r="Q39" i="80"/>
  <c r="T37" i="80" s="1"/>
  <c r="P39" i="80"/>
  <c r="S29" i="80" s="1"/>
  <c r="L39" i="80"/>
  <c r="O29" i="80" s="1"/>
  <c r="K39" i="80"/>
  <c r="N31" i="80" s="1"/>
  <c r="J39" i="80"/>
  <c r="M30" i="80" s="1"/>
  <c r="F39" i="80"/>
  <c r="I33" i="80" s="1"/>
  <c r="D39" i="80"/>
  <c r="G29" i="80" s="1"/>
  <c r="E39" i="80"/>
  <c r="H32" i="80" s="1"/>
  <c r="N37" i="80" l="1"/>
  <c r="N33" i="80"/>
  <c r="H31" i="80"/>
  <c r="N36" i="80"/>
  <c r="H37" i="80"/>
  <c r="N30" i="80"/>
  <c r="C34" i="80"/>
  <c r="N35" i="80"/>
  <c r="M34" i="80"/>
  <c r="M37" i="80"/>
  <c r="T38" i="80"/>
  <c r="M35" i="80"/>
  <c r="M36" i="80"/>
  <c r="C37" i="80"/>
  <c r="M33" i="80"/>
  <c r="N34" i="80"/>
  <c r="M38" i="80"/>
  <c r="C32" i="80"/>
  <c r="H35" i="80"/>
  <c r="C33" i="80"/>
  <c r="C30" i="80"/>
  <c r="C35" i="80"/>
  <c r="C36" i="80"/>
  <c r="C38" i="80"/>
  <c r="C29" i="80"/>
  <c r="C31" i="80"/>
  <c r="H29" i="80"/>
  <c r="S34" i="80"/>
  <c r="N32" i="80"/>
  <c r="M29" i="80"/>
  <c r="N38" i="80"/>
  <c r="H33" i="80"/>
  <c r="T29" i="80"/>
  <c r="N29" i="80"/>
  <c r="I34" i="80"/>
  <c r="I35" i="80"/>
  <c r="O35" i="80"/>
  <c r="O15" i="80"/>
  <c r="H30" i="80"/>
  <c r="S9" i="80"/>
  <c r="U9" i="80" s="1"/>
  <c r="U29" i="80"/>
  <c r="H36" i="80"/>
  <c r="I38" i="80"/>
  <c r="I36" i="80"/>
  <c r="J11" i="80"/>
  <c r="U31" i="80"/>
  <c r="M31" i="80"/>
  <c r="M32" i="80"/>
  <c r="I37" i="80"/>
  <c r="T32" i="80"/>
  <c r="I30" i="80"/>
  <c r="H34" i="80"/>
  <c r="T34" i="80"/>
  <c r="I31" i="80"/>
  <c r="U34" i="80"/>
  <c r="H38" i="80"/>
  <c r="I29" i="80"/>
  <c r="J9" i="80"/>
  <c r="K9" i="80" s="1"/>
  <c r="J10" i="80"/>
  <c r="C9" i="80"/>
  <c r="U30" i="80"/>
  <c r="O9" i="80"/>
  <c r="O11" i="80"/>
  <c r="P11" i="80" s="1"/>
  <c r="T35" i="80"/>
  <c r="O30" i="80"/>
  <c r="J15" i="80"/>
  <c r="M15" i="80" s="1"/>
  <c r="O31" i="80"/>
  <c r="T30" i="80"/>
  <c r="O38" i="80"/>
  <c r="T31" i="80"/>
  <c r="J18" i="80"/>
  <c r="O17" i="80"/>
  <c r="J16" i="80"/>
  <c r="K16" i="80" s="1"/>
  <c r="S13" i="80"/>
  <c r="T13" i="80" s="1"/>
  <c r="S18" i="80"/>
  <c r="T18" i="80" s="1"/>
  <c r="S36" i="80"/>
  <c r="U35" i="80"/>
  <c r="S10" i="80"/>
  <c r="T10" i="80" s="1"/>
  <c r="O33" i="80"/>
  <c r="G36" i="80"/>
  <c r="U38" i="80"/>
  <c r="U36" i="80"/>
  <c r="S12" i="80"/>
  <c r="T12" i="80" s="1"/>
  <c r="S33" i="80"/>
  <c r="S38" i="80"/>
  <c r="G33" i="80"/>
  <c r="S16" i="80"/>
  <c r="T16" i="80" s="1"/>
  <c r="T36" i="80"/>
  <c r="O13" i="80"/>
  <c r="S31" i="80"/>
  <c r="G37" i="80"/>
  <c r="S32" i="80"/>
  <c r="S15" i="80"/>
  <c r="T15" i="80" s="1"/>
  <c r="O34" i="80"/>
  <c r="J13" i="80"/>
  <c r="I32" i="80"/>
  <c r="O37" i="80"/>
  <c r="S37" i="80"/>
  <c r="O14" i="80"/>
  <c r="G38" i="80"/>
  <c r="J17" i="80"/>
  <c r="G32" i="80"/>
  <c r="S35" i="80"/>
  <c r="U32" i="80"/>
  <c r="U33" i="80"/>
  <c r="O12" i="80"/>
  <c r="S17" i="80"/>
  <c r="T17" i="80" s="1"/>
  <c r="J14" i="80"/>
  <c r="K14" i="80" s="1"/>
  <c r="S14" i="80"/>
  <c r="T14" i="80" s="1"/>
  <c r="G35" i="80"/>
  <c r="S30" i="80"/>
  <c r="O36" i="80"/>
  <c r="S11" i="80"/>
  <c r="T11" i="80" s="1"/>
  <c r="O32" i="80"/>
  <c r="T33" i="80"/>
  <c r="G30" i="80"/>
  <c r="J12" i="80"/>
  <c r="O18" i="80"/>
  <c r="G31" i="80"/>
  <c r="O16" i="80"/>
  <c r="O10" i="80"/>
  <c r="G34" i="80"/>
  <c r="C14" i="80"/>
  <c r="C15" i="80"/>
  <c r="C13" i="80"/>
  <c r="C17" i="80"/>
  <c r="C12" i="80"/>
  <c r="C11" i="80"/>
  <c r="C18" i="80"/>
  <c r="C16" i="80"/>
  <c r="C10" i="80"/>
  <c r="G39" i="80" l="1"/>
  <c r="C19" i="80"/>
  <c r="O39" i="80"/>
  <c r="S39" i="80"/>
  <c r="I39" i="80"/>
  <c r="H39" i="80"/>
  <c r="N39" i="80"/>
  <c r="M16" i="80"/>
  <c r="M39" i="80"/>
  <c r="U39" i="80"/>
  <c r="T39" i="80"/>
  <c r="T9" i="80"/>
  <c r="U11" i="80"/>
  <c r="U17" i="80"/>
  <c r="U12" i="80"/>
  <c r="Q11" i="80"/>
  <c r="U18" i="80"/>
  <c r="M14" i="80"/>
  <c r="K15" i="80"/>
  <c r="M13" i="80"/>
  <c r="K13" i="80"/>
  <c r="P13" i="80"/>
  <c r="Q13" i="80"/>
  <c r="Q10" i="80"/>
  <c r="P10" i="80"/>
  <c r="P12" i="80"/>
  <c r="Q12" i="80"/>
  <c r="U14" i="80"/>
  <c r="P15" i="80"/>
  <c r="Q15" i="80"/>
  <c r="U16" i="80"/>
  <c r="K12" i="80"/>
  <c r="M12" i="80"/>
  <c r="K18" i="80"/>
  <c r="M18" i="80"/>
  <c r="Q9" i="80"/>
  <c r="P9" i="80"/>
  <c r="K11" i="80"/>
  <c r="M11" i="80"/>
  <c r="K17" i="80"/>
  <c r="M17" i="80"/>
  <c r="P16" i="80"/>
  <c r="Q16" i="80"/>
  <c r="M10" i="80"/>
  <c r="K10" i="80"/>
  <c r="U13" i="80"/>
  <c r="P14" i="80"/>
  <c r="Q14" i="80"/>
  <c r="U10" i="80"/>
  <c r="Q18" i="80"/>
  <c r="P18" i="80"/>
  <c r="U15" i="80"/>
  <c r="Q17" i="80"/>
  <c r="P17" i="80"/>
  <c r="M9" i="80"/>
  <c r="B9" i="80" l="1"/>
  <c r="B11" i="80"/>
  <c r="B14" i="80"/>
  <c r="B12" i="80"/>
  <c r="B17" i="80"/>
  <c r="B13" i="80"/>
  <c r="B15" i="80"/>
  <c r="B10" i="80"/>
  <c r="B18" i="80"/>
  <c r="B16" i="80"/>
  <c r="C21" i="80" l="1"/>
  <c r="H13" i="80"/>
  <c r="F13" i="80"/>
  <c r="G13" i="80"/>
  <c r="F10" i="80"/>
  <c r="G10" i="80"/>
  <c r="H10" i="80"/>
  <c r="H12" i="80"/>
  <c r="G12" i="80"/>
  <c r="F12" i="80"/>
  <c r="F14" i="80"/>
  <c r="G14" i="80"/>
  <c r="H14" i="80"/>
  <c r="H17" i="80"/>
  <c r="F17" i="80"/>
  <c r="G17" i="80"/>
  <c r="G16" i="80"/>
  <c r="H16" i="80"/>
  <c r="F16" i="80"/>
  <c r="F11" i="80"/>
  <c r="G11" i="80"/>
  <c r="H11" i="80"/>
  <c r="G15" i="80"/>
  <c r="H15" i="80"/>
  <c r="F15" i="80"/>
  <c r="F18" i="80"/>
  <c r="G18" i="80"/>
  <c r="H18" i="80"/>
  <c r="H9" i="80"/>
  <c r="G9" i="80"/>
  <c r="D9" i="80"/>
  <c r="F9" i="80"/>
  <c r="E9" i="80"/>
  <c r="E18" i="80"/>
  <c r="D18" i="80"/>
  <c r="E10" i="80"/>
  <c r="D10" i="80"/>
  <c r="D15" i="80"/>
  <c r="E15" i="80"/>
  <c r="D13" i="80"/>
  <c r="E13" i="80"/>
  <c r="D17" i="80"/>
  <c r="E17" i="80"/>
  <c r="E12" i="80"/>
  <c r="D12" i="80"/>
  <c r="D14" i="80"/>
  <c r="E14" i="80"/>
  <c r="D16" i="80"/>
  <c r="E16" i="80"/>
  <c r="E11" i="80"/>
  <c r="D11" i="80"/>
  <c r="E19" i="80" l="1"/>
  <c r="E21" i="80" s="1"/>
  <c r="D19" i="80"/>
  <c r="D21" i="80" s="1"/>
</calcChain>
</file>

<file path=xl/sharedStrings.xml><?xml version="1.0" encoding="utf-8"?>
<sst xmlns="http://schemas.openxmlformats.org/spreadsheetml/2006/main" count="165579" uniqueCount="658">
  <si>
    <t>No</t>
  </si>
  <si>
    <t>Q1</t>
  </si>
  <si>
    <t>Q2</t>
  </si>
  <si>
    <t>Q3</t>
  </si>
  <si>
    <t>Q4</t>
  </si>
  <si>
    <t>Q5</t>
  </si>
  <si>
    <t>Q6</t>
  </si>
  <si>
    <t>Q7</t>
  </si>
  <si>
    <t>Q8</t>
  </si>
  <si>
    <t>Q9</t>
  </si>
  <si>
    <t>Q10</t>
  </si>
  <si>
    <t>Q1a</t>
  </si>
  <si>
    <t>Q2a</t>
  </si>
  <si>
    <t>Q3a</t>
  </si>
  <si>
    <t>Q7a</t>
  </si>
  <si>
    <t>Q9a</t>
  </si>
  <si>
    <t>Q10a</t>
  </si>
  <si>
    <t>Solar Thermal_H</t>
  </si>
  <si>
    <t>Biomass_H</t>
  </si>
  <si>
    <t>Heat pump_H</t>
  </si>
  <si>
    <t>Geothermal_H</t>
  </si>
  <si>
    <t>Renewable DH_H</t>
  </si>
  <si>
    <t>None_H</t>
  </si>
  <si>
    <t>Biomass_C</t>
  </si>
  <si>
    <t>None_C</t>
  </si>
  <si>
    <t>18-40</t>
  </si>
  <si>
    <t>12-16h</t>
  </si>
  <si>
    <t>TOTAL</t>
  </si>
  <si>
    <t>Familiar</t>
  </si>
  <si>
    <t>Key decision factors</t>
  </si>
  <si>
    <t>ST_K_H</t>
  </si>
  <si>
    <t>Biomass_K_H</t>
  </si>
  <si>
    <t>HP_K_H</t>
  </si>
  <si>
    <t>Geo_K_H</t>
  </si>
  <si>
    <t>DH_K_H</t>
  </si>
  <si>
    <t>ST_K_C</t>
  </si>
  <si>
    <t>Biomass_K_C</t>
  </si>
  <si>
    <t>HP_K_C</t>
  </si>
  <si>
    <t>Geo_K_C</t>
  </si>
  <si>
    <t>DH_K_C</t>
  </si>
  <si>
    <t>ST_C</t>
  </si>
  <si>
    <t>HP_C</t>
  </si>
  <si>
    <t>Geo_C</t>
  </si>
  <si>
    <t>DH_C</t>
  </si>
  <si>
    <t>5-10%</t>
  </si>
  <si>
    <t>10-25%</t>
  </si>
  <si>
    <t>25-40%</t>
  </si>
  <si>
    <t>Ind</t>
  </si>
  <si>
    <t>Univ.</t>
  </si>
  <si>
    <t>Prim.</t>
  </si>
  <si>
    <t>Sec.</t>
  </si>
  <si>
    <t>41-59</t>
  </si>
  <si>
    <t>+60</t>
  </si>
  <si>
    <t>Q4a</t>
  </si>
  <si>
    <t>None_K_HS</t>
  </si>
  <si>
    <t>None_K_CS</t>
  </si>
  <si>
    <t>Internet/ Webs</t>
  </si>
  <si>
    <t>-</t>
  </si>
  <si>
    <t>%</t>
  </si>
  <si>
    <t>Baleares</t>
  </si>
  <si>
    <t>Coruña, La</t>
  </si>
  <si>
    <t>GUITIRIZ</t>
  </si>
  <si>
    <t>Villaobispo Regueras</t>
  </si>
  <si>
    <t>Castellón</t>
  </si>
  <si>
    <t>Córdoba</t>
  </si>
  <si>
    <t>Santa Cruz de Tenerife</t>
  </si>
  <si>
    <t>Frontera</t>
  </si>
  <si>
    <t>Sevilla</t>
  </si>
  <si>
    <t>Alumbres</t>
  </si>
  <si>
    <t>Murcia</t>
  </si>
  <si>
    <t>Gijón</t>
  </si>
  <si>
    <t>Asturias</t>
  </si>
  <si>
    <t>Ávila</t>
  </si>
  <si>
    <t>Sotillo de Adrada</t>
  </si>
  <si>
    <t>Vitoria</t>
  </si>
  <si>
    <t>Álava</t>
  </si>
  <si>
    <t>Laudio</t>
  </si>
  <si>
    <t>Busto</t>
  </si>
  <si>
    <t>Santander</t>
  </si>
  <si>
    <t>Cantabria</t>
  </si>
  <si>
    <t>Bosque</t>
  </si>
  <si>
    <t>Málaga</t>
  </si>
  <si>
    <t>Valencia</t>
  </si>
  <si>
    <t>Almería</t>
  </si>
  <si>
    <t>AVILESES</t>
  </si>
  <si>
    <t>Las Palmas</t>
  </si>
  <si>
    <t>Abades</t>
  </si>
  <si>
    <t>Langreo</t>
  </si>
  <si>
    <t>Sestao</t>
  </si>
  <si>
    <t>Vizcaya</t>
  </si>
  <si>
    <t>Portugalete</t>
  </si>
  <si>
    <t>Sta Cristina Polvorosa</t>
  </si>
  <si>
    <t>Bilbao</t>
  </si>
  <si>
    <t>Baracaldo</t>
  </si>
  <si>
    <t>Ullibarri-Arrazua</t>
  </si>
  <si>
    <t>Trokoniz</t>
  </si>
  <si>
    <t>Oion</t>
  </si>
  <si>
    <t>Amurrio</t>
  </si>
  <si>
    <t>Alicante</t>
  </si>
  <si>
    <t>Roquetas de Mar</t>
  </si>
  <si>
    <t>Abla</t>
  </si>
  <si>
    <t>Guarros</t>
  </si>
  <si>
    <t>Garrucha</t>
  </si>
  <si>
    <t>Ejido</t>
  </si>
  <si>
    <t>Adra</t>
  </si>
  <si>
    <t>Tabernas</t>
  </si>
  <si>
    <t>Avilés</t>
  </si>
  <si>
    <t>Bayas</t>
  </si>
  <si>
    <t>Caldones</t>
  </si>
  <si>
    <t>Corredoria</t>
  </si>
  <si>
    <t>El Castro</t>
  </si>
  <si>
    <t>Grado</t>
  </si>
  <si>
    <t>Mieres</t>
  </si>
  <si>
    <t>Oviedo</t>
  </si>
  <si>
    <t>Villaviciosa</t>
  </si>
  <si>
    <t>Arenas de San Pedro</t>
  </si>
  <si>
    <t>Ramacastañas</t>
  </si>
  <si>
    <t>Atalaya</t>
  </si>
  <si>
    <t>Monsalupe</t>
  </si>
  <si>
    <t>Navaluengo</t>
  </si>
  <si>
    <t>Quejigo</t>
  </si>
  <si>
    <t>San Martín de la Vega del Alberche</t>
  </si>
  <si>
    <t>Navarredondilla</t>
  </si>
  <si>
    <t>Barraco</t>
  </si>
  <si>
    <t>El Tiemblo</t>
  </si>
  <si>
    <t>Palma de Mallorca</t>
  </si>
  <si>
    <t>Barcelona</t>
  </si>
  <si>
    <t>Badalona</t>
  </si>
  <si>
    <t>Capellades</t>
  </si>
  <si>
    <t>Muinia</t>
  </si>
  <si>
    <t>Cardona</t>
  </si>
  <si>
    <t>Burgos</t>
  </si>
  <si>
    <t>Aguilar de Bureba</t>
  </si>
  <si>
    <t>Aranda de Duero</t>
  </si>
  <si>
    <t>Briviesca</t>
  </si>
  <si>
    <t>Castrillo de la Vega</t>
  </si>
  <si>
    <t>Melgar de Fernamental</t>
  </si>
  <si>
    <t>Miranda de Ebro</t>
  </si>
  <si>
    <t>Peñaranda de Duero</t>
  </si>
  <si>
    <t>Roa</t>
  </si>
  <si>
    <t>San Juan del Monte</t>
  </si>
  <si>
    <t>Cádiz</t>
  </si>
  <si>
    <t>Castro Urdiales</t>
  </si>
  <si>
    <t>Torrelavega</t>
  </si>
  <si>
    <t>Villaverde</t>
  </si>
  <si>
    <t>Hazas</t>
  </si>
  <si>
    <t>Lavin</t>
  </si>
  <si>
    <t>Quintana</t>
  </si>
  <si>
    <t>San Martín</t>
  </si>
  <si>
    <t>Astrana</t>
  </si>
  <si>
    <t>Cañedo</t>
  </si>
  <si>
    <t>Arnuero</t>
  </si>
  <si>
    <t>Ermita</t>
  </si>
  <si>
    <t>Mazuecas</t>
  </si>
  <si>
    <t>Cicero</t>
  </si>
  <si>
    <t>Matanza</t>
  </si>
  <si>
    <t>Adino</t>
  </si>
  <si>
    <t>A Coruña</t>
  </si>
  <si>
    <t>Lestedo</t>
  </si>
  <si>
    <t>Cambre</t>
  </si>
  <si>
    <t>Fisterra</t>
  </si>
  <si>
    <t>Santa Comba</t>
  </si>
  <si>
    <t>Ois</t>
  </si>
  <si>
    <t>Santiago de Compostela</t>
  </si>
  <si>
    <t>Culleredo</t>
  </si>
  <si>
    <t>Ferrol</t>
  </si>
  <si>
    <t>Girona</t>
  </si>
  <si>
    <t>Granada</t>
  </si>
  <si>
    <t>Guipúzcoa</t>
  </si>
  <si>
    <t>Aia</t>
  </si>
  <si>
    <t>Anoeta</t>
  </si>
  <si>
    <t>Azcoitia</t>
  </si>
  <si>
    <t>Donostia</t>
  </si>
  <si>
    <t>Irún</t>
  </si>
  <si>
    <t>Hondarribia</t>
  </si>
  <si>
    <t>Ergoiena</t>
  </si>
  <si>
    <t>Amezketa</t>
  </si>
  <si>
    <t>Alegia</t>
  </si>
  <si>
    <t>Albiztur</t>
  </si>
  <si>
    <t>Zarautz</t>
  </si>
  <si>
    <t>Mondragón</t>
  </si>
  <si>
    <t>Pasai San Pedro</t>
  </si>
  <si>
    <t>Langaurrealdea</t>
  </si>
  <si>
    <t>Ordizia</t>
  </si>
  <si>
    <t>Lazcao</t>
  </si>
  <si>
    <t>Orio</t>
  </si>
  <si>
    <t>Urretxu</t>
  </si>
  <si>
    <t>Legazpi</t>
  </si>
  <si>
    <t>Huelva</t>
  </si>
  <si>
    <t>Huesca</t>
  </si>
  <si>
    <t>Jaén</t>
  </si>
  <si>
    <t>La Rioja</t>
  </si>
  <si>
    <t>Logroño</t>
  </si>
  <si>
    <t>León</t>
  </si>
  <si>
    <t>San Andrés de Rabanedo</t>
  </si>
  <si>
    <t>Ponferrada</t>
  </si>
  <si>
    <t>Lleida</t>
  </si>
  <si>
    <t>Pinos</t>
  </si>
  <si>
    <t>Lugo</t>
  </si>
  <si>
    <t>Ribadeo</t>
  </si>
  <si>
    <t>Portomarín</t>
  </si>
  <si>
    <t>Xove</t>
  </si>
  <si>
    <t>Mondoñedo</t>
  </si>
  <si>
    <t>Pontenova</t>
  </si>
  <si>
    <t>Lodos</t>
  </si>
  <si>
    <t>Fazouro</t>
  </si>
  <si>
    <t>Bureña</t>
  </si>
  <si>
    <t>Reigosa</t>
  </si>
  <si>
    <t>Viveiro</t>
  </si>
  <si>
    <t>Piñeiro</t>
  </si>
  <si>
    <t>Pereira</t>
  </si>
  <si>
    <t>Melilla</t>
  </si>
  <si>
    <t>Raspay</t>
  </si>
  <si>
    <t>Cartagena</t>
  </si>
  <si>
    <t>Abanilla</t>
  </si>
  <si>
    <t>Abaran</t>
  </si>
  <si>
    <t>Agridulce</t>
  </si>
  <si>
    <t>Alamillo</t>
  </si>
  <si>
    <t>Alberca</t>
  </si>
  <si>
    <t>Albujón</t>
  </si>
  <si>
    <t>Albudite</t>
  </si>
  <si>
    <t>Alcanara y los Bucanos</t>
  </si>
  <si>
    <t>Alcayna</t>
  </si>
  <si>
    <t>Algar</t>
  </si>
  <si>
    <t>Almendricos</t>
  </si>
  <si>
    <t>Campos del Río</t>
  </si>
  <si>
    <t>Cabezo torres</t>
  </si>
  <si>
    <t>Los Nietos</t>
  </si>
  <si>
    <t>Los Belones</t>
  </si>
  <si>
    <t>Librilla</t>
  </si>
  <si>
    <t>Esparragal</t>
  </si>
  <si>
    <t>Calabardina</t>
  </si>
  <si>
    <t>Zeneta</t>
  </si>
  <si>
    <t>Zarzadilla de Totana</t>
  </si>
  <si>
    <t>Balsicas</t>
  </si>
  <si>
    <t>Navarra</t>
  </si>
  <si>
    <t>Pamplona</t>
  </si>
  <si>
    <t>Ayegui</t>
  </si>
  <si>
    <t>Ourense</t>
  </si>
  <si>
    <t>Mezquita</t>
  </si>
  <si>
    <t>Quereño</t>
  </si>
  <si>
    <t>Palencia</t>
  </si>
  <si>
    <t>Dueñas</t>
  </si>
  <si>
    <t>Las Palmas de Gran CAnaria</t>
  </si>
  <si>
    <t>San Cristóbal de la Laguna</t>
  </si>
  <si>
    <t>Pontevedra</t>
  </si>
  <si>
    <t>Aldán</t>
  </si>
  <si>
    <t>Cambados</t>
  </si>
  <si>
    <t>Vigo</t>
  </si>
  <si>
    <t>Tui</t>
  </si>
  <si>
    <t>Sobradelo</t>
  </si>
  <si>
    <t>Mondáriz Balneario</t>
  </si>
  <si>
    <t>Botos</t>
  </si>
  <si>
    <t>Boa Vista</t>
  </si>
  <si>
    <t>Estrada</t>
  </si>
  <si>
    <t>Vilaxoán</t>
  </si>
  <si>
    <t>Segovia</t>
  </si>
  <si>
    <t>Rebollo</t>
  </si>
  <si>
    <t>Turégano</t>
  </si>
  <si>
    <t>Hontalbilla</t>
  </si>
  <si>
    <t>Soria</t>
  </si>
  <si>
    <t>Montenegro de Cameros</t>
  </si>
  <si>
    <t>Fuente Tovar</t>
  </si>
  <si>
    <t>Velamazán</t>
  </si>
  <si>
    <t>Zamora</t>
  </si>
  <si>
    <t>Coreses</t>
  </si>
  <si>
    <t>Pinilla del Toro</t>
  </si>
  <si>
    <t>Rosinos de la Requejada</t>
  </si>
  <si>
    <t>Valdefinjas</t>
  </si>
  <si>
    <t>Peleagonzalo</t>
  </si>
  <si>
    <t>Algorta</t>
  </si>
  <si>
    <t>Andra Mari</t>
  </si>
  <si>
    <t>Basauri</t>
  </si>
  <si>
    <t>Bermeo</t>
  </si>
  <si>
    <t>Cuesta-Aldapa</t>
  </si>
  <si>
    <t>El Puerto</t>
  </si>
  <si>
    <t>Ermua</t>
  </si>
  <si>
    <t>Las Carreras</t>
  </si>
  <si>
    <t>San Mamés</t>
  </si>
  <si>
    <t>Santurtzi</t>
  </si>
  <si>
    <t>Valle</t>
  </si>
  <si>
    <t>Valladolid</t>
  </si>
  <si>
    <t>Peñafiel</t>
  </si>
  <si>
    <t>Tordesillas</t>
  </si>
  <si>
    <t>Tudela de Duero</t>
  </si>
  <si>
    <t>Zaratán</t>
  </si>
  <si>
    <t>Santovenia de Pisuerga</t>
  </si>
  <si>
    <t>Pedraja de Portillo</t>
  </si>
  <si>
    <t>Boecillo</t>
  </si>
  <si>
    <t>Arroyo de la Encomienda</t>
  </si>
  <si>
    <t>Aldeamayor de San Martín</t>
  </si>
  <si>
    <t>Teruel</t>
  </si>
  <si>
    <t>Tarragona</t>
  </si>
  <si>
    <t>TAMAÑO MUESTRA</t>
  </si>
  <si>
    <t>Zona Climática</t>
  </si>
  <si>
    <t>Edad</t>
  </si>
  <si>
    <t>Género</t>
  </si>
  <si>
    <t>Nivel de Educación</t>
  </si>
  <si>
    <t>Localización</t>
  </si>
  <si>
    <t>Tipo de edificio</t>
  </si>
  <si>
    <t>Número de habitaciones</t>
  </si>
  <si>
    <t>Ocupación</t>
  </si>
  <si>
    <t>Ingresos</t>
  </si>
  <si>
    <t>Hombre</t>
  </si>
  <si>
    <t>Mujer</t>
  </si>
  <si>
    <t>Centro ciudad</t>
  </si>
  <si>
    <t>Multifamiliar</t>
  </si>
  <si>
    <t>Adosado</t>
  </si>
  <si>
    <t>Individual</t>
  </si>
  <si>
    <t>Otros</t>
  </si>
  <si>
    <t>Centro Ciudad</t>
  </si>
  <si>
    <t>Familiares/amigos</t>
  </si>
  <si>
    <t>Agencias de la Energía</t>
  </si>
  <si>
    <t>Total entrevistas</t>
  </si>
  <si>
    <t>GÉNERO</t>
  </si>
  <si>
    <t>EDAD</t>
  </si>
  <si>
    <t>NIVEL DE EDUCACIÓN</t>
  </si>
  <si>
    <t>LOCALIZACIÓN</t>
  </si>
  <si>
    <t>TIPO DE EDIFICIO</t>
  </si>
  <si>
    <t>NÚMERO DE HABITACIONES</t>
  </si>
  <si>
    <t>OCUPACIÓN</t>
  </si>
  <si>
    <t>INGRESOS</t>
  </si>
  <si>
    <t>ZONA CLIMÁTICA</t>
  </si>
  <si>
    <t>Inversión</t>
  </si>
  <si>
    <t>Ahorros totales</t>
  </si>
  <si>
    <t>Mantenimiento</t>
  </si>
  <si>
    <t>Confort</t>
  </si>
  <si>
    <t>Razones medioambientales</t>
  </si>
  <si>
    <t>Recomendación</t>
  </si>
  <si>
    <t>Fiable y seguro</t>
  </si>
  <si>
    <t>Etiquetado energético</t>
  </si>
  <si>
    <t>Acceso al combustible</t>
  </si>
  <si>
    <t>Integración arquitectónica</t>
  </si>
  <si>
    <t>Marca</t>
  </si>
  <si>
    <t>Tecnología familiar</t>
  </si>
  <si>
    <t>Comerciales</t>
  </si>
  <si>
    <t>Profesionales</t>
  </si>
  <si>
    <t>Recursos</t>
  </si>
  <si>
    <t>Solar Térmica</t>
  </si>
  <si>
    <t>Biomasa</t>
  </si>
  <si>
    <t>Bomba calor</t>
  </si>
  <si>
    <t>Geotermia</t>
  </si>
  <si>
    <t>Ninguna</t>
  </si>
  <si>
    <t>Alta inversión</t>
  </si>
  <si>
    <t>Alto impacto visual</t>
  </si>
  <si>
    <t>Conocimiento general</t>
  </si>
  <si>
    <t>CALOR</t>
  </si>
  <si>
    <t>FRÍO</t>
  </si>
  <si>
    <t>Cambios estructurales</t>
  </si>
  <si>
    <t>Aprobación vecinos</t>
  </si>
  <si>
    <t>Concidiones climáticas</t>
  </si>
  <si>
    <t>Poca fiabilidad</t>
  </si>
  <si>
    <t>Falta de instaladores</t>
  </si>
  <si>
    <t>Costes de mantenimiento</t>
  </si>
  <si>
    <t>Dificultad de uso</t>
  </si>
  <si>
    <t>Otras</t>
  </si>
  <si>
    <t>Alto precio</t>
  </si>
  <si>
    <t>Zona climática</t>
  </si>
  <si>
    <t>Si</t>
  </si>
  <si>
    <t>NS/NC</t>
  </si>
  <si>
    <t>Hasta 5%</t>
  </si>
  <si>
    <t>Disponibilidad para pagar</t>
  </si>
  <si>
    <t>Opción barata</t>
  </si>
  <si>
    <t>No conoce otra</t>
  </si>
  <si>
    <t>Otros decidieron</t>
  </si>
  <si>
    <t>Incentivos</t>
  </si>
  <si>
    <t>Obligación legal</t>
  </si>
  <si>
    <t>Central</t>
  </si>
  <si>
    <t>Satisfecho</t>
  </si>
  <si>
    <t>No Satisfecho</t>
  </si>
  <si>
    <t>No satisfecho</t>
  </si>
  <si>
    <t>Electricidad</t>
  </si>
  <si>
    <t>GLP</t>
  </si>
  <si>
    <t>Gas Natural</t>
  </si>
  <si>
    <t>Gasóleo</t>
  </si>
  <si>
    <t>Carbón</t>
  </si>
  <si>
    <t>Almacenamiento</t>
  </si>
  <si>
    <t>Fácil, fiable y seguro</t>
  </si>
  <si>
    <t>Sistema Principal</t>
  </si>
  <si>
    <t>Precio combustible</t>
  </si>
  <si>
    <t>Sostenibilidad</t>
  </si>
  <si>
    <t>Ninguno</t>
  </si>
  <si>
    <t>AC Eléctrico</t>
  </si>
  <si>
    <t>Combustible accesible</t>
  </si>
  <si>
    <t>Precio equipos</t>
  </si>
  <si>
    <t>Bomba de calor aire</t>
  </si>
  <si>
    <t>DH renovable</t>
  </si>
  <si>
    <t>Bomba de calor agua</t>
  </si>
  <si>
    <t>DH no renovable</t>
  </si>
  <si>
    <t>Municipio</t>
  </si>
  <si>
    <t>Provincia</t>
  </si>
  <si>
    <t>Rango edad</t>
  </si>
  <si>
    <t>Educación</t>
  </si>
  <si>
    <t>Ubicación</t>
  </si>
  <si>
    <t>Habitaciones</t>
  </si>
  <si>
    <t>Tecnología</t>
  </si>
  <si>
    <t>Tipo de sistema</t>
  </si>
  <si>
    <t>Satisfacción</t>
  </si>
  <si>
    <t>Sistema principal</t>
  </si>
  <si>
    <t>Satifacción</t>
  </si>
  <si>
    <t>Tecnología_HS</t>
  </si>
  <si>
    <t>Tecnología_DHW</t>
  </si>
  <si>
    <t>Tecnología_CS</t>
  </si>
  <si>
    <t>TIPO DE SISTEMA</t>
  </si>
  <si>
    <t>Factores de decisión</t>
  </si>
  <si>
    <t>Entrevistas totales</t>
  </si>
  <si>
    <t>Por favor, elegir una opción</t>
  </si>
  <si>
    <t>Tecnología_Cal</t>
  </si>
  <si>
    <t>Tecnología_ACS</t>
  </si>
  <si>
    <t>Tecnología_Ref</t>
  </si>
  <si>
    <t>Parte I - Datos descriptivos de la muestra</t>
  </si>
  <si>
    <t>ID</t>
  </si>
  <si>
    <t>Parte II - Criterios energéticos</t>
  </si>
  <si>
    <t>Factores determinantes en la toma de decisiones</t>
  </si>
  <si>
    <t>Tecnologías conocidas</t>
  </si>
  <si>
    <t>Conocimientos sobre energías renovables térmicas</t>
  </si>
  <si>
    <t>Percepción sobre las energías renovables térmicas</t>
  </si>
  <si>
    <t>Razones de la negativa a instalar energías renovables térmicas</t>
  </si>
  <si>
    <t>Disposición a pagar más por el uso de energías renovables térmicas</t>
  </si>
  <si>
    <t>Cantidad máxima a pagar por el uso de energías renovables</t>
  </si>
  <si>
    <t>Tecnología/s renovable/s térmica/s más adaptada a sus necesidades</t>
  </si>
  <si>
    <t>Existía antes</t>
  </si>
  <si>
    <t>Acceso y coste combustible</t>
  </si>
  <si>
    <t>Medios de información</t>
  </si>
  <si>
    <t>Internet/Webs</t>
  </si>
  <si>
    <t>Multi-respuesta</t>
  </si>
  <si>
    <t>Factores</t>
  </si>
  <si>
    <t>Red urb. calor</t>
  </si>
  <si>
    <t>Precio_equipos</t>
  </si>
  <si>
    <t>Precio_combustible</t>
  </si>
  <si>
    <t>Combustible_accesible</t>
  </si>
  <si>
    <t>Confort_</t>
  </si>
  <si>
    <t>Sostenibilidad_</t>
  </si>
  <si>
    <t>Almacenamiento_</t>
  </si>
  <si>
    <t>Fácil, fiable y seguro_</t>
  </si>
  <si>
    <t>Mantenimiento_</t>
  </si>
  <si>
    <t>Otros_</t>
  </si>
  <si>
    <t>Sastisfacción</t>
  </si>
  <si>
    <t>Sistema actual calefacción</t>
  </si>
  <si>
    <t>Sistema actual ACS</t>
  </si>
  <si>
    <t>Sistema actual refrigeración</t>
  </si>
  <si>
    <t>Existía_antes</t>
  </si>
  <si>
    <t>Acceso y coste_combustible</t>
  </si>
  <si>
    <t>Opción_barata</t>
  </si>
  <si>
    <t>No_conoce_otra</t>
  </si>
  <si>
    <t>Familiar_</t>
  </si>
  <si>
    <t>Otros_decidieron</t>
  </si>
  <si>
    <t>Incentivos_</t>
  </si>
  <si>
    <t>Obligación_legal</t>
  </si>
  <si>
    <t>Profesionales_</t>
  </si>
  <si>
    <t>Comerciales_</t>
  </si>
  <si>
    <t>Asoc_consumidores</t>
  </si>
  <si>
    <t>Familiares_amigos</t>
  </si>
  <si>
    <t>Medios_comunicación</t>
  </si>
  <si>
    <t>Internet_ Webs</t>
  </si>
  <si>
    <t>Agencias_Energía</t>
  </si>
  <si>
    <t>Bajo_mantenimiento</t>
  </si>
  <si>
    <t>Fiabilidad_seguridad</t>
  </si>
  <si>
    <t>Inversión_Inicial</t>
  </si>
  <si>
    <t>Ahorros_</t>
  </si>
  <si>
    <t>Medioambiente_</t>
  </si>
  <si>
    <t>Familiaridad_</t>
  </si>
  <si>
    <t>Recomendación_amigos</t>
  </si>
  <si>
    <t>Etiquetado_energético</t>
  </si>
  <si>
    <t>Disponibilidad_tecnológica</t>
  </si>
  <si>
    <t>Accesibilidad_combustible</t>
  </si>
  <si>
    <t>Integración_arquitectónica</t>
  </si>
  <si>
    <t>Marca_fiable</t>
  </si>
  <si>
    <t>Red urb. Frío</t>
  </si>
  <si>
    <t>Alta_inversión</t>
  </si>
  <si>
    <t>Altos_coste_operación</t>
  </si>
  <si>
    <t>Ahorro_</t>
  </si>
  <si>
    <t>Sostenible_</t>
  </si>
  <si>
    <t>Fiable_</t>
  </si>
  <si>
    <t>Alto_impacto_visual</t>
  </si>
  <si>
    <t>Seguro_</t>
  </si>
  <si>
    <t>Conocmiento RHC</t>
  </si>
  <si>
    <t>Altos costes operación</t>
  </si>
  <si>
    <t>Inst_especializados</t>
  </si>
  <si>
    <t>Atributo perceptible</t>
  </si>
  <si>
    <t>Tecnologías apropiadas calor</t>
  </si>
  <si>
    <t>Tecnologías apropiadas frío</t>
  </si>
  <si>
    <t>ENERGÍAS RENOVABLES ADECUADAS PARA USO RESIDENCIAL</t>
  </si>
  <si>
    <t>No conocen</t>
  </si>
  <si>
    <t>Precio_</t>
  </si>
  <si>
    <t>Cambios_estructurales</t>
  </si>
  <si>
    <t>Aprobación_vecinos</t>
  </si>
  <si>
    <t>Condiciones_climáticas</t>
  </si>
  <si>
    <t>Fiabilidad_</t>
  </si>
  <si>
    <t>Falta_instaladores</t>
  </si>
  <si>
    <t>Costes_mantenimiento</t>
  </si>
  <si>
    <t>Dificultad_uso</t>
  </si>
  <si>
    <t>Ninguna RE</t>
  </si>
  <si>
    <t>Ninguna RE considerada</t>
  </si>
  <si>
    <t>Total rechazo</t>
  </si>
  <si>
    <t>Razones del rechazo</t>
  </si>
  <si>
    <t>Conocimiento RE</t>
  </si>
  <si>
    <t>¿Cuánto?</t>
  </si>
  <si>
    <t>Recursos informativos</t>
  </si>
  <si>
    <t>Calefacción y ACS</t>
  </si>
  <si>
    <t>Refrigeración</t>
  </si>
  <si>
    <t>Instalaciones</t>
  </si>
  <si>
    <t>&gt;17h</t>
  </si>
  <si>
    <t>&lt;12h</t>
  </si>
  <si>
    <t>3 Hab</t>
  </si>
  <si>
    <t>≤2 Hab</t>
  </si>
  <si>
    <r>
      <rPr>
        <sz val="9"/>
        <rFont val="Calibri"/>
        <family val="2"/>
      </rPr>
      <t>≥</t>
    </r>
    <r>
      <rPr>
        <sz val="9"/>
        <rFont val="Calibri"/>
        <family val="2"/>
        <scheme val="minor"/>
      </rPr>
      <t>4 Hab</t>
    </r>
  </si>
  <si>
    <t>≥4 Hab</t>
  </si>
  <si>
    <t>≥17h</t>
  </si>
  <si>
    <t>≤12h</t>
  </si>
  <si>
    <t>Urbana</t>
  </si>
  <si>
    <t>Rural</t>
  </si>
  <si>
    <t>Inf. Media</t>
  </si>
  <si>
    <t>Sup. Media</t>
  </si>
  <si>
    <t>Medios comunicación</t>
  </si>
  <si>
    <t>SATISFECHO</t>
  </si>
  <si>
    <t>NO SABE/NO CONTESTA</t>
  </si>
  <si>
    <t>NO SATISFECHO</t>
  </si>
  <si>
    <t>Med.</t>
  </si>
  <si>
    <t>Cont.</t>
  </si>
  <si>
    <t>Atlán.</t>
  </si>
  <si>
    <t>%sobre total</t>
  </si>
  <si>
    <t>%sobre tecnología</t>
  </si>
  <si>
    <t>Seleccionar nivel satisfacción</t>
  </si>
  <si>
    <t>Nivel de satisfacción</t>
  </si>
  <si>
    <t>Respuestas</t>
  </si>
  <si>
    <t>Satisfacción por tecnología:</t>
  </si>
  <si>
    <t>Disponibilidad tecnología</t>
  </si>
  <si>
    <t>Disponibilidad</t>
  </si>
  <si>
    <t>¿Por qué no se considara el uso de energías renovables?</t>
  </si>
  <si>
    <t>Conocimiento tecnologías calor y ACS</t>
  </si>
  <si>
    <t>Conocimiento tecnologías refrigeración</t>
  </si>
  <si>
    <t>Atributos perceptibles</t>
  </si>
  <si>
    <t xml:space="preserve">* Estos porcentajes son sobre el total de </t>
  </si>
  <si>
    <t>población dispuesta a pagar más</t>
  </si>
  <si>
    <t>*</t>
  </si>
  <si>
    <t>Total SI</t>
  </si>
  <si>
    <t>Razones por tecnología:</t>
  </si>
  <si>
    <t>Seleccionar tecnología para mostrar en el gráfico</t>
  </si>
  <si>
    <t xml:space="preserve">Seleccionar tecnología </t>
  </si>
  <si>
    <t>¿Instalaría RE?</t>
  </si>
  <si>
    <t>Seguro si</t>
  </si>
  <si>
    <t>Probable si</t>
  </si>
  <si>
    <t>Probable no</t>
  </si>
  <si>
    <t>Seguro no</t>
  </si>
  <si>
    <t>NS/NC_H</t>
  </si>
  <si>
    <t>NS/NC_C</t>
  </si>
  <si>
    <t>Zona climática CALEFACCIÓN, ACS y REFRIGERACIÓN</t>
  </si>
  <si>
    <r>
      <t xml:space="preserve">Nivel de satisfacción - </t>
    </r>
    <r>
      <rPr>
        <i/>
        <sz val="11"/>
        <color theme="1"/>
        <rFont val="Calibri"/>
        <family val="2"/>
        <scheme val="minor"/>
      </rPr>
      <t>razones</t>
    </r>
  </si>
  <si>
    <t>Todas</t>
  </si>
  <si>
    <t>Desarrollo de las encuestas en el sector RESIDENCIAL</t>
  </si>
  <si>
    <t>Para conocer las respuestas para cada pregunta de la encuesta, haga click en la casilla correspondiente</t>
  </si>
  <si>
    <t>Sistema refrigeración existente en la vivienda en la actualidad</t>
  </si>
  <si>
    <t>Sistema calefacción existente en la vivienda en la actualidad</t>
  </si>
  <si>
    <t>Sistema ACS existente en la vivienda en la actualidad</t>
  </si>
  <si>
    <t>Influencia en la toma de decisiones para el uso de la tecnología actual</t>
  </si>
  <si>
    <t>Fuentes de información consultadas para la toma de decisiones</t>
  </si>
  <si>
    <t xml:space="preserve">Factors such as investment costs, fuel supply security, image, and feasibility were generally evaluated as being higher for alternative than for fossil heating systems. Conversely, operational costs, environmental impact, and operational convenience received a higher rating for fossil than for alternative heating systems. </t>
  </si>
  <si>
    <t>(Todas)</t>
  </si>
  <si>
    <t>Cuenta de Disponibilidad_tecnológica</t>
  </si>
  <si>
    <t>Cuenta de Accesibilidad_combustible</t>
  </si>
  <si>
    <t>Cuenta de Confort_</t>
  </si>
  <si>
    <t>Cuenta de Recomendación_amigos</t>
  </si>
  <si>
    <t>Cuenta de Integración_arquitectónica</t>
  </si>
  <si>
    <t>Cuenta de Fiabilidad_seguridad</t>
  </si>
  <si>
    <t>Cuenta de Inversión_Inicial</t>
  </si>
  <si>
    <t>Cuenta de Familiaridad_</t>
  </si>
  <si>
    <t>Cuenta de Etiquetado_energético</t>
  </si>
  <si>
    <t>Cuenta de Bajo_mantenimiento</t>
  </si>
  <si>
    <t>Cuenta de Medioambiente_</t>
  </si>
  <si>
    <t>Cuenta de Ahorros_</t>
  </si>
  <si>
    <t>Valores</t>
  </si>
  <si>
    <t>Cuenta de Marca_fiable</t>
  </si>
  <si>
    <t>st</t>
  </si>
  <si>
    <t>ahorros</t>
  </si>
  <si>
    <t>confort</t>
  </si>
  <si>
    <t>bajo mto</t>
  </si>
  <si>
    <t>biomasa</t>
  </si>
  <si>
    <t>Asoc. Consumidores</t>
  </si>
  <si>
    <t>Asoc. consumidores</t>
  </si>
  <si>
    <t>Mayores ahorros</t>
  </si>
  <si>
    <t>Más sostenible</t>
  </si>
  <si>
    <t>Más fiable</t>
  </si>
  <si>
    <t>Más seguro</t>
  </si>
  <si>
    <t>Más inst. especializados</t>
  </si>
  <si>
    <t>Población con la que se comparan los resultados</t>
  </si>
  <si>
    <t>sobre el total de respuestas que rechazan el uso de renovables</t>
  </si>
  <si>
    <t>DISPONIBILIDAD PARA PAGAR MÁS POR USAR TECNOLOGÍAS RENOVABLES EN EL SECTOR RESIDENCIAL</t>
  </si>
  <si>
    <t>Sistema de calefacción principal</t>
  </si>
  <si>
    <t>Sistema de ACS principal</t>
  </si>
  <si>
    <t>Sistema de refrigeración principal</t>
  </si>
  <si>
    <t>Número de encuestas</t>
  </si>
  <si>
    <t>Nivel de confianza</t>
  </si>
  <si>
    <t>Margen de error</t>
  </si>
  <si>
    <t>La distribución de la muestra en base a las variables socioeconómicas se ha equilibrado para que todos los sectores de población estén debidamente representados.</t>
  </si>
  <si>
    <r>
      <t xml:space="preserve">En la pestaña </t>
    </r>
    <r>
      <rPr>
        <b/>
        <sz val="10"/>
        <color theme="1"/>
        <rFont val="Calibri"/>
        <family val="2"/>
        <scheme val="minor"/>
      </rPr>
      <t>MODELO ENCUESTA</t>
    </r>
    <r>
      <rPr>
        <sz val="10"/>
        <color theme="1"/>
        <rFont val="Calibri"/>
        <family val="2"/>
        <scheme val="minor"/>
      </rPr>
      <t xml:space="preserve"> se muestra el diagrama de flujo seguido para el desarrollo de los cuestionarios. </t>
    </r>
  </si>
  <si>
    <r>
      <t>En la descripción del sistema de calefacción/ACS/refrigeración actual y el análisis de la satisfacción del usuario (</t>
    </r>
    <r>
      <rPr>
        <b/>
        <sz val="10"/>
        <color theme="1"/>
        <rFont val="Calibri"/>
        <family val="2"/>
        <scheme val="minor"/>
      </rPr>
      <t>Q1-Q3a</t>
    </r>
    <r>
      <rPr>
        <sz val="10"/>
        <color theme="1"/>
        <rFont val="Calibri"/>
        <family val="2"/>
        <scheme val="minor"/>
      </rPr>
      <t>), se preguntó si el sistema al que hacía referencia era el principal o el secundario (pudiéndose filtrar las respuestas por esta característica).</t>
    </r>
  </si>
  <si>
    <t>Esta pregunta es eliminatoria, para aquellas personas que no conocen las energías renovables, se da por finalizada la entrevista.</t>
  </si>
  <si>
    <r>
      <t>En esta cuestión, se puede elegir la población con la que se comparan los resultados (celda B4). Se puede considerar el total de personas entrevistadas (</t>
    </r>
    <r>
      <rPr>
        <i/>
        <sz val="10"/>
        <color theme="1"/>
        <rFont val="Calibri"/>
        <family val="2"/>
        <scheme val="minor"/>
      </rPr>
      <t>Entrevistas totales</t>
    </r>
    <r>
      <rPr>
        <sz val="10"/>
        <color theme="1"/>
        <rFont val="Calibri"/>
        <family val="2"/>
        <scheme val="minor"/>
      </rPr>
      <t>) o el total de personas que conoce las energías renovables (</t>
    </r>
    <r>
      <rPr>
        <i/>
        <sz val="10"/>
        <color theme="1"/>
        <rFont val="Calibri"/>
        <family val="2"/>
        <scheme val="minor"/>
      </rPr>
      <t>Conocimiento general</t>
    </r>
    <r>
      <rPr>
        <sz val="10"/>
        <color theme="1"/>
        <rFont val="Calibri"/>
        <family val="2"/>
        <scheme val="minor"/>
      </rPr>
      <t>).</t>
    </r>
  </si>
  <si>
    <t>La población con la que se comparan los resultados en la pregunta Q9a es la misma que la seleccionada en la pregunta Q9.</t>
  </si>
  <si>
    <r>
      <t>Mediterránea/cálida (</t>
    </r>
    <r>
      <rPr>
        <b/>
        <sz val="9"/>
        <color theme="1"/>
        <rFont val="Calibri"/>
        <family val="2"/>
        <scheme val="minor"/>
      </rPr>
      <t>Med.</t>
    </r>
    <r>
      <rPr>
        <sz val="9"/>
        <color theme="1"/>
        <rFont val="Calibri"/>
        <family val="2"/>
        <scheme val="minor"/>
      </rPr>
      <t>)</t>
    </r>
  </si>
  <si>
    <r>
      <t>Continental (</t>
    </r>
    <r>
      <rPr>
        <b/>
        <sz val="9"/>
        <color theme="1"/>
        <rFont val="Calibri"/>
        <family val="2"/>
        <scheme val="minor"/>
      </rPr>
      <t>Cont.</t>
    </r>
    <r>
      <rPr>
        <sz val="9"/>
        <color theme="1"/>
        <rFont val="Calibri"/>
        <family val="2"/>
        <scheme val="minor"/>
      </rPr>
      <t>)</t>
    </r>
  </si>
  <si>
    <r>
      <t>Atlántica/norte (</t>
    </r>
    <r>
      <rPr>
        <b/>
        <sz val="9"/>
        <color theme="1"/>
        <rFont val="Calibri"/>
        <family val="2"/>
        <scheme val="minor"/>
      </rPr>
      <t>Atlán.</t>
    </r>
    <r>
      <rPr>
        <sz val="9"/>
        <color theme="1"/>
        <rFont val="Calibri"/>
        <family val="2"/>
        <scheme val="minor"/>
      </rPr>
      <t>)</t>
    </r>
  </si>
  <si>
    <t>Rango 18-40 años</t>
  </si>
  <si>
    <t>Mayores de 60 años</t>
  </si>
  <si>
    <t>Rango 41-59 años</t>
  </si>
  <si>
    <t>Educación primaria</t>
  </si>
  <si>
    <t>Educación secundaria</t>
  </si>
  <si>
    <t>Educación universitaria</t>
  </si>
  <si>
    <t>Indeterminado</t>
  </si>
  <si>
    <t>Menos de 2 habitaciones</t>
  </si>
  <si>
    <t>3 habitaciones</t>
  </si>
  <si>
    <t>Más de 4 habitaciones</t>
  </si>
  <si>
    <t>Menos de 12 horas</t>
  </si>
  <si>
    <t>Entre 12 y 16 horas</t>
  </si>
  <si>
    <t>Más de 17 horas</t>
  </si>
  <si>
    <t>Inferiores a la media</t>
  </si>
  <si>
    <t>Superiores a la media</t>
  </si>
  <si>
    <r>
      <t xml:space="preserve">Las variables socioeconómicas analizadas son: edad, género, nivel de educación, localización del edificio, tipo de edificio, número de dormitorios, ocupación e ingresos. En la pestaña </t>
    </r>
    <r>
      <rPr>
        <b/>
        <sz val="10"/>
        <color theme="1"/>
        <rFont val="Calibri"/>
        <family val="2"/>
        <scheme val="minor"/>
      </rPr>
      <t>MUESTRA</t>
    </r>
    <r>
      <rPr>
        <sz val="10"/>
        <color theme="1"/>
        <rFont val="Calibri"/>
        <family val="2"/>
        <scheme val="minor"/>
      </rPr>
      <t xml:space="preserve"> se puede visualizar la distribución de las mismas por zona climática. </t>
    </r>
  </si>
  <si>
    <r>
      <t xml:space="preserve">Cada pregunta de la encuestas se presenta en una pestaña del presente documento; se puede acceder a las mismas pinchando en la pestaña correspondiente o a través del diagrama de flujo representado en la pestaña </t>
    </r>
    <r>
      <rPr>
        <b/>
        <sz val="10"/>
        <color theme="1"/>
        <rFont val="Calibri"/>
        <family val="2"/>
        <scheme val="minor"/>
      </rPr>
      <t>MODELO DE ENCUESTA</t>
    </r>
    <r>
      <rPr>
        <sz val="10"/>
        <color theme="1"/>
        <rFont val="Calibri"/>
        <family val="2"/>
        <scheme val="minor"/>
      </rPr>
      <t xml:space="preserve"> (Hipervínculos).</t>
    </r>
  </si>
  <si>
    <t>En cada tabla se indica a qué total se refieren los porcentajes mostrados.</t>
  </si>
  <si>
    <t>* Los porcentajes se calculan sobre el total de instalaciones que coinciden con la variable socioeconómica analizada</t>
  </si>
  <si>
    <t>En 2015, se llevaron a cabo en España encuestas en el sector residencial para identificar los factores de decisión que intervienen en la adquisición de sistemas de generación de calor y frío en viviendas, en el marco del proyecto europeo FROnT.</t>
  </si>
  <si>
    <r>
      <rPr>
        <u/>
        <sz val="10"/>
        <color theme="1"/>
        <rFont val="Calibri"/>
        <family val="2"/>
        <scheme val="minor"/>
      </rPr>
      <t xml:space="preserve">Preguntas </t>
    </r>
    <r>
      <rPr>
        <b/>
        <u/>
        <sz val="10"/>
        <color theme="1"/>
        <rFont val="Calibri"/>
        <family val="2"/>
        <scheme val="minor"/>
      </rPr>
      <t>Q1-Q4:</t>
    </r>
    <r>
      <rPr>
        <sz val="10"/>
        <color theme="1"/>
        <rFont val="Calibri"/>
        <family val="2"/>
        <scheme val="minor"/>
      </rPr>
      <t xml:space="preserve"> se formulan con el fin de conocer el sistema actual de calefacción/ACS/refrigeración utilizado en los hogares españoles (</t>
    </r>
    <r>
      <rPr>
        <b/>
        <sz val="10"/>
        <color theme="1"/>
        <rFont val="Calibri"/>
        <family val="2"/>
        <scheme val="minor"/>
      </rPr>
      <t>Q1-Q3</t>
    </r>
    <r>
      <rPr>
        <sz val="10"/>
        <color theme="1"/>
        <rFont val="Calibri"/>
        <family val="2"/>
        <scheme val="minor"/>
      </rPr>
      <t>), el nivel de satisfacción de los usuarios (</t>
    </r>
    <r>
      <rPr>
        <b/>
        <sz val="10"/>
        <color theme="1"/>
        <rFont val="Calibri"/>
        <family val="2"/>
        <scheme val="minor"/>
      </rPr>
      <t>Q1a-Q3a</t>
    </r>
    <r>
      <rPr>
        <sz val="10"/>
        <color theme="1"/>
        <rFont val="Calibri"/>
        <family val="2"/>
        <scheme val="minor"/>
      </rPr>
      <t>) y los motivos por los que se utiliza el sistema referido (</t>
    </r>
    <r>
      <rPr>
        <b/>
        <sz val="10"/>
        <color theme="1"/>
        <rFont val="Calibri"/>
        <family val="2"/>
        <scheme val="minor"/>
      </rPr>
      <t>Q4</t>
    </r>
    <r>
      <rPr>
        <sz val="10"/>
        <color theme="1"/>
        <rFont val="Calibri"/>
        <family val="2"/>
        <scheme val="minor"/>
      </rPr>
      <t>).</t>
    </r>
  </si>
  <si>
    <r>
      <rPr>
        <u/>
        <sz val="10"/>
        <color theme="1"/>
        <rFont val="Calibri"/>
        <family val="2"/>
        <scheme val="minor"/>
      </rPr>
      <t xml:space="preserve">Pregunta </t>
    </r>
    <r>
      <rPr>
        <b/>
        <u/>
        <sz val="10"/>
        <color theme="1"/>
        <rFont val="Calibri"/>
        <family val="2"/>
        <scheme val="minor"/>
      </rPr>
      <t>Q5:</t>
    </r>
    <r>
      <rPr>
        <sz val="10"/>
        <color theme="1"/>
        <rFont val="Calibri"/>
        <family val="2"/>
        <scheme val="minor"/>
      </rPr>
      <t xml:space="preserve"> pretende analizar los recursos utilizados por el usuario para informarse en el momento de elegir un sistema de calefacción/ACS/refrigeración. Se trata de una pregunta múlti-respuesta, por lo que los porcentajes totales suman más de 100%.</t>
    </r>
  </si>
  <si>
    <r>
      <rPr>
        <u/>
        <sz val="10"/>
        <color theme="1"/>
        <rFont val="Calibri"/>
        <family val="2"/>
        <scheme val="minor"/>
      </rPr>
      <t xml:space="preserve">Pregunta </t>
    </r>
    <r>
      <rPr>
        <b/>
        <u/>
        <sz val="10"/>
        <color theme="1"/>
        <rFont val="Calibri"/>
        <family val="2"/>
        <scheme val="minor"/>
      </rPr>
      <t>Q6</t>
    </r>
    <r>
      <rPr>
        <u/>
        <sz val="10"/>
        <color theme="1"/>
        <rFont val="Calibri"/>
        <family val="2"/>
        <scheme val="minor"/>
      </rPr>
      <t>:</t>
    </r>
    <r>
      <rPr>
        <sz val="10"/>
        <color theme="1"/>
        <rFont val="Calibri"/>
        <family val="2"/>
        <scheme val="minor"/>
      </rPr>
      <t xml:space="preserve"> analiza los factores que afectan la toma de decisiones a la hora de adquirir sistemas de calefacción/ACS/refrigeración. Se trata de una cuestión con múltiples respuestas, por lo que los porcentajes totales suman más de 100%.</t>
    </r>
  </si>
  <si>
    <r>
      <rPr>
        <u/>
        <sz val="10"/>
        <color theme="1"/>
        <rFont val="Calibri"/>
        <family val="2"/>
        <scheme val="minor"/>
      </rPr>
      <t xml:space="preserve">Pregunta </t>
    </r>
    <r>
      <rPr>
        <b/>
        <u/>
        <sz val="10"/>
        <color theme="1"/>
        <rFont val="Calibri"/>
        <family val="2"/>
        <scheme val="minor"/>
      </rPr>
      <t>Q7:</t>
    </r>
    <r>
      <rPr>
        <sz val="10"/>
        <color theme="1"/>
        <rFont val="Calibri"/>
        <family val="2"/>
        <scheme val="minor"/>
      </rPr>
      <t xml:space="preserve"> aporta información sobre el número de personas que ha oído alguna vez hablar sobre tecnologías renovables para sistemas de calefacción/ACS/refrigeración. Se trata de una pregunta multi-respuesta; se pueden conocer varias tecnologías a la vez.</t>
    </r>
  </si>
  <si>
    <r>
      <rPr>
        <u/>
        <sz val="10"/>
        <color theme="1"/>
        <rFont val="Calibri"/>
        <family val="2"/>
        <scheme val="minor"/>
      </rPr>
      <t xml:space="preserve">Pregunta </t>
    </r>
    <r>
      <rPr>
        <b/>
        <u/>
        <sz val="10"/>
        <color theme="1"/>
        <rFont val="Calibri"/>
        <family val="2"/>
        <scheme val="minor"/>
      </rPr>
      <t>Q9:</t>
    </r>
    <r>
      <rPr>
        <sz val="10"/>
        <color theme="1"/>
        <rFont val="Calibri"/>
        <family val="2"/>
        <scheme val="minor"/>
      </rPr>
      <t xml:space="preserve"> aporta información sobre las tecnologías renovables que los usuarios instalarían en sus viviendas, si tuvieran que hacerlo. Se preguntó por las tecnologías prefereridas para la producción de calor/ACS y frío por separado. </t>
    </r>
  </si>
  <si>
    <r>
      <rPr>
        <u/>
        <sz val="10"/>
        <color theme="1"/>
        <rFont val="Calibri"/>
        <family val="2"/>
        <scheme val="minor"/>
      </rPr>
      <t xml:space="preserve">Pregunta </t>
    </r>
    <r>
      <rPr>
        <b/>
        <u/>
        <sz val="10"/>
        <color theme="1"/>
        <rFont val="Calibri"/>
        <family val="2"/>
        <scheme val="minor"/>
      </rPr>
      <t>Q9a</t>
    </r>
    <r>
      <rPr>
        <sz val="10"/>
        <color theme="1"/>
        <rFont val="Calibri"/>
        <family val="2"/>
        <scheme val="minor"/>
      </rPr>
      <t xml:space="preserve">: analiza las causas de rechazo entre aquellos participantes que respondieron en la pregunta 9 que no instalarían ninguna tecnología renovable en su vivienda. Se ofrecen varias posibilidades (multi-respuesta). </t>
    </r>
  </si>
  <si>
    <r>
      <rPr>
        <u/>
        <sz val="10"/>
        <color theme="1"/>
        <rFont val="Calibri"/>
        <family val="2"/>
        <scheme val="minor"/>
      </rPr>
      <t xml:space="preserve">Pregunta </t>
    </r>
    <r>
      <rPr>
        <b/>
        <u/>
        <sz val="10"/>
        <color theme="1"/>
        <rFont val="Calibri"/>
        <family val="2"/>
        <scheme val="minor"/>
      </rPr>
      <t>Q10</t>
    </r>
    <r>
      <rPr>
        <u/>
        <sz val="10"/>
        <color theme="1"/>
        <rFont val="Calibri"/>
        <family val="2"/>
        <scheme val="minor"/>
      </rPr>
      <t>:</t>
    </r>
    <r>
      <rPr>
        <sz val="10"/>
        <color theme="1"/>
        <rFont val="Calibri"/>
        <family val="2"/>
        <scheme val="minor"/>
      </rPr>
      <t xml:space="preserve"> encaminada a conocer la disponibilidad de los clientes a pagar más por tecnologías renovables en su vivienda. Los resultados se comparan con el total de personas que conocen las energías renovables (Conocimiento general)</t>
    </r>
  </si>
  <si>
    <t>* Los porcentajes se calculan sobre el total de instalaciones.</t>
  </si>
  <si>
    <t>* Los porcentajes se calculan sobre el total de instalaciones con una tecnología común.</t>
  </si>
  <si>
    <t>* Los porcentajes se calculan sobre el total de respuestas - Se trata de una pregunta multi-respuesta, por lo que el total no tiene por qué sumar 100%</t>
  </si>
  <si>
    <t>* Porcentajes calculados sobre el total de respuestas - Se trata de una pregunta multi-respuesta, por lo que el total no tiene por qué sumar 100%</t>
  </si>
  <si>
    <t>* Los porcentajes se calculan sobre el total de instalaciones con tecnología común.</t>
  </si>
  <si>
    <t xml:space="preserve">Los resultados permiten analizar las instalaciones existentes (calefacción, agua caliente sanitaria -ACS- y refrigeración), la disposición a pagar más por las renovables térmicas, así como el conocimiento y percepción de estas tecnologías por el público en España. </t>
  </si>
  <si>
    <t>* Porcentajes calculados sobre el total de instalaciones de la zona climática analizada</t>
  </si>
  <si>
    <t>SISTEMAS DE CALEFACCIÓN EN EL SECTOR RESIDENCIAL</t>
  </si>
  <si>
    <t>SATISFACCIÓN CON LOS SISTEMAS DE CALEFACCIÓN EN EL SECTOR RESIDENCIAL</t>
  </si>
  <si>
    <t>SISTEMAS DE AGUA CALIENTE SANITARIA EN EL SECTOR RESIDENCIAL</t>
  </si>
  <si>
    <t>SATISFACCIÓN CON LOS SISTEMAS DE AGUA CALIENTE SANITARIA EN EL SECTOR RESIDENCIAL</t>
  </si>
  <si>
    <t>SISTEMAS DE REFRIGERACIÓN EN EL SECTOR RESIDENCIAL</t>
  </si>
  <si>
    <t>SATISFACCIÓN CON LOS SISTEMAS DE REFRIGERACIÓN EN EL SECTOR RESIDENCIAL</t>
  </si>
  <si>
    <t>RAZONES PARA EL USO DE LAS TECNOLOGÍAS ACTUALES DE CALEFACCIÓN, ACS Y REFRIGERACIÓN EN EL SECTOR RESIDENCIAL - Sistemas principales</t>
  </si>
  <si>
    <t>RECURSOS INFORMATIVOS UTILIZADOS EN EL SECTOR RESIDENCIAL</t>
  </si>
  <si>
    <t>PERCEPCIÓN DE LAS ENERGÍAS RENOVABLES EN EL SECTOR RESIDENCIAL</t>
  </si>
  <si>
    <t>RAZONES POR LAS QUE DESESTIMA EL USO DE ENERGÍAS RENOVABLES EN EL SECTOR RESIDENCIAL</t>
  </si>
  <si>
    <r>
      <t>En los porcentajes a mostrar, se puede elegir con qué población comparar los resultados (celda B4), pudiendo considerarse el total de personas entrevistadas (</t>
    </r>
    <r>
      <rPr>
        <i/>
        <sz val="10"/>
        <color theme="1"/>
        <rFont val="Calibri"/>
        <family val="2"/>
        <scheme val="minor"/>
      </rPr>
      <t>Entrevistas totales</t>
    </r>
    <r>
      <rPr>
        <sz val="10"/>
        <color theme="1"/>
        <rFont val="Calibri"/>
        <family val="2"/>
        <scheme val="minor"/>
      </rPr>
      <t>) o el total de personas que conoce las energías renovables (</t>
    </r>
    <r>
      <rPr>
        <i/>
        <sz val="10"/>
        <color theme="1"/>
        <rFont val="Calibri"/>
        <family val="2"/>
        <scheme val="minor"/>
      </rPr>
      <t>Conocimiento general</t>
    </r>
    <r>
      <rPr>
        <sz val="10"/>
        <color theme="1"/>
        <rFont val="Calibri"/>
        <family val="2"/>
        <scheme val="minor"/>
      </rPr>
      <t>).</t>
    </r>
  </si>
  <si>
    <r>
      <rPr>
        <u/>
        <sz val="10"/>
        <color theme="1"/>
        <rFont val="Calibri"/>
        <family val="2"/>
        <scheme val="minor"/>
      </rPr>
      <t xml:space="preserve">Pregunta </t>
    </r>
    <r>
      <rPr>
        <b/>
        <u/>
        <sz val="10"/>
        <color theme="1"/>
        <rFont val="Calibri"/>
        <family val="2"/>
        <scheme val="minor"/>
      </rPr>
      <t>Q8:</t>
    </r>
    <r>
      <rPr>
        <sz val="10"/>
        <color theme="1"/>
        <rFont val="Calibri"/>
        <family val="2"/>
        <scheme val="minor"/>
      </rPr>
      <t xml:space="preserve"> estudia la percepción de los encuestados sobre las energías renovables para la producción de calor/ACS/frío. Los resultados se comparan con las personas que conocen las energías renovables (</t>
    </r>
    <r>
      <rPr>
        <i/>
        <sz val="10"/>
        <color theme="1"/>
        <rFont val="Calibri"/>
        <family val="2"/>
        <scheme val="minor"/>
      </rPr>
      <t>Conocimiento general</t>
    </r>
    <r>
      <rPr>
        <sz val="10"/>
        <color theme="1"/>
        <rFont val="Calibri"/>
        <family val="2"/>
        <scheme val="minor"/>
      </rPr>
      <t>). Cuestión multi-respuesta.</t>
    </r>
  </si>
  <si>
    <t>Se trata de un muestreo aleatorio estratificado por zona climática. La representatividad de la muestra y el margen de error se muestran en el cuadro adjunto:</t>
  </si>
  <si>
    <t>Se llevaron a cabo 1.250 encuestas telefónicas (CATI), siendo el universo el total de hogares españoles. Las encuestas se realizaron únicamente a los propietarios de las viviendas con edad superior a 18 años.</t>
  </si>
  <si>
    <t>En cada pestaña se aportan datos sobre las cuestiones de la encuesta. El usuario puede cambiar únicamente las celdas sombreadas en gris (desplegables). Se muestran los resultados distribuidos por las diferentes variables socioeconómicas analizadas.</t>
  </si>
  <si>
    <t>CAUSAS DE LA SATISFACCIÓN/INSATISFACCIÓN DEL USUARIO RESIDENCIAL</t>
  </si>
  <si>
    <t>CAUSAS DE LA SATISFACCIÓN/INSATISFACCIÓN DEL USUARIO NO RESIDENCIAL</t>
  </si>
  <si>
    <t>FACTORES QUE AFECTAN EN LA TOMA DE DECISIÓN PARA LA ADQUISIÓN DE SISTEMAS DE CALOR Y/O FRÍO - SECTOR RESIDENCIAL</t>
  </si>
  <si>
    <t>ENERGÍAS RENOVABLES CONOCIDAS - SECTOR RESIDENCIAL</t>
  </si>
  <si>
    <t>* Porcentajes calculados sobre el total de respuestas</t>
  </si>
  <si>
    <t>Pregunta multi-respuesta; el total no tiene por qué ser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</si>
</sst>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
    <numFmt numFmtId="166" formatCode="0.000000"/>
    <numFmt numFmtId="167" formatCode="0.00000"/>
    <numFmt numFmtId="168" formatCode="0.0000000"/>
  </numFmts>
  <fonts count="63">
    <font>
      <sz val="12"/>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9"/>
      <color theme="1"/>
      <name val="Calibri"/>
      <family val="2"/>
      <scheme val="minor"/>
    </font>
    <font>
      <sz val="8"/>
      <name val="Calibri"/>
      <family val="2"/>
      <scheme val="minor"/>
    </font>
    <font>
      <sz val="12"/>
      <color theme="1"/>
      <name val="Calibri"/>
      <family val="2"/>
      <scheme val="minor"/>
    </font>
    <font>
      <sz val="9"/>
      <name val="Calibri"/>
      <family val="2"/>
      <scheme val="minor"/>
    </font>
    <font>
      <b/>
      <sz val="9"/>
      <name val="Calibri"/>
      <family val="2"/>
      <scheme val="minor"/>
    </font>
    <font>
      <b/>
      <sz val="9"/>
      <color theme="1"/>
      <name val="Calibri"/>
      <family val="2"/>
      <scheme val="minor"/>
    </font>
    <font>
      <sz val="11"/>
      <color theme="1"/>
      <name val="Czcionka tekstu podstawowego"/>
      <family val="2"/>
      <charset val="238"/>
    </font>
    <font>
      <b/>
      <sz val="12"/>
      <name val="Calibri"/>
      <family val="2"/>
      <scheme val="minor"/>
    </font>
    <font>
      <b/>
      <sz val="12"/>
      <color theme="1"/>
      <name val="Calibri"/>
      <family val="2"/>
      <scheme val="minor"/>
    </font>
    <font>
      <sz val="11"/>
      <color theme="1"/>
      <name val="Calibri"/>
      <family val="2"/>
      <charset val="238"/>
      <scheme val="minor"/>
    </font>
    <font>
      <b/>
      <sz val="9"/>
      <color theme="0"/>
      <name val="Calibri"/>
      <family val="2"/>
      <scheme val="minor"/>
    </font>
    <font>
      <b/>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i/>
      <sz val="11"/>
      <color theme="1"/>
      <name val="Calibri"/>
      <family val="2"/>
      <scheme val="minor"/>
    </font>
    <font>
      <b/>
      <sz val="11"/>
      <color theme="0"/>
      <name val="Calibri"/>
      <family val="2"/>
      <scheme val="minor"/>
    </font>
    <font>
      <sz val="11"/>
      <color theme="6" tint="-0.249977111117893"/>
      <name val="Calibri"/>
      <family val="2"/>
      <scheme val="minor"/>
    </font>
    <font>
      <sz val="11"/>
      <color theme="7" tint="-0.249977111117893"/>
      <name val="Calibri"/>
      <family val="2"/>
      <scheme val="minor"/>
    </font>
    <font>
      <b/>
      <sz val="14"/>
      <color theme="1"/>
      <name val="Calibri"/>
      <family val="2"/>
      <scheme val="minor"/>
    </font>
    <font>
      <sz val="9"/>
      <name val="Calibri"/>
      <family val="2"/>
    </font>
    <font>
      <u/>
      <sz val="11"/>
      <color theme="1"/>
      <name val="Calibri"/>
      <family val="2"/>
      <scheme val="minor"/>
    </font>
    <font>
      <b/>
      <sz val="16"/>
      <color theme="1"/>
      <name val="Calibri"/>
      <family val="2"/>
      <scheme val="minor"/>
    </font>
    <font>
      <sz val="10"/>
      <color theme="0"/>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sz val="10"/>
      <name val="Calibri"/>
      <family val="2"/>
      <scheme val="minor"/>
    </font>
    <font>
      <b/>
      <sz val="10"/>
      <color theme="6" tint="-0.249977111117893"/>
      <name val="Calibri"/>
      <family val="2"/>
      <scheme val="minor"/>
    </font>
    <font>
      <b/>
      <sz val="10"/>
      <color theme="0"/>
      <name val="Calibri"/>
      <family val="2"/>
      <scheme val="minor"/>
    </font>
    <font>
      <b/>
      <sz val="10"/>
      <color rgb="FF73893D"/>
      <name val="Calibri"/>
      <family val="2"/>
      <scheme val="minor"/>
    </font>
    <font>
      <sz val="10"/>
      <color rgb="FFFF0000"/>
      <name val="Calibri"/>
      <family val="2"/>
      <scheme val="minor"/>
    </font>
    <font>
      <b/>
      <sz val="10"/>
      <color theme="7" tint="-0.249977111117893"/>
      <name val="Calibri"/>
      <family val="2"/>
      <scheme val="minor"/>
    </font>
    <font>
      <b/>
      <sz val="10"/>
      <color theme="8" tint="-0.249977111117893"/>
      <name val="Calibri"/>
      <family val="2"/>
      <scheme val="minor"/>
    </font>
    <font>
      <i/>
      <sz val="10"/>
      <color theme="0"/>
      <name val="Calibri"/>
      <family val="2"/>
      <scheme val="minor"/>
    </font>
    <font>
      <b/>
      <sz val="10"/>
      <color theme="3"/>
      <name val="Calibri"/>
      <family val="2"/>
      <scheme val="minor"/>
    </font>
    <font>
      <i/>
      <sz val="10"/>
      <name val="Calibri"/>
      <family val="2"/>
      <scheme val="minor"/>
    </font>
    <font>
      <b/>
      <sz val="10"/>
      <name val="Calibri"/>
      <family val="2"/>
      <scheme val="minor"/>
    </font>
    <font>
      <b/>
      <sz val="10"/>
      <color theme="9" tint="-0.499984740745262"/>
      <name val="Calibri"/>
      <family val="2"/>
      <scheme val="minor"/>
    </font>
    <font>
      <b/>
      <sz val="10"/>
      <color theme="2" tint="-0.749992370372631"/>
      <name val="Calibri"/>
      <family val="2"/>
      <scheme val="minor"/>
    </font>
    <font>
      <b/>
      <i/>
      <sz val="10"/>
      <color theme="1"/>
      <name val="Calibri"/>
      <family val="2"/>
      <scheme val="minor"/>
    </font>
    <font>
      <sz val="10"/>
      <color theme="7"/>
      <name val="Calibri"/>
      <family val="2"/>
      <scheme val="minor"/>
    </font>
    <font>
      <b/>
      <sz val="10"/>
      <color theme="7"/>
      <name val="Calibri"/>
      <family val="2"/>
      <scheme val="minor"/>
    </font>
    <font>
      <sz val="10"/>
      <color theme="4" tint="-0.249977111117893"/>
      <name val="Calibri"/>
      <family val="2"/>
      <scheme val="minor"/>
    </font>
    <font>
      <b/>
      <sz val="10"/>
      <color theme="4" tint="-0.249977111117893"/>
      <name val="Calibri"/>
      <family val="2"/>
      <scheme val="minor"/>
    </font>
    <font>
      <b/>
      <sz val="10"/>
      <color rgb="FF7030A0"/>
      <name val="Calibri"/>
      <family val="2"/>
      <scheme val="minor"/>
    </font>
    <font>
      <sz val="10"/>
      <color theme="7" tint="-0.249977111117893"/>
      <name val="Calibri"/>
      <family val="2"/>
      <scheme val="minor"/>
    </font>
    <font>
      <sz val="10"/>
      <color theme="6" tint="-0.249977111117893"/>
      <name val="Calibri"/>
      <family val="2"/>
      <scheme val="minor"/>
    </font>
    <font>
      <b/>
      <sz val="10"/>
      <color theme="8" tint="-0.499984740745262"/>
      <name val="Calibri"/>
      <family val="2"/>
      <scheme val="minor"/>
    </font>
    <font>
      <i/>
      <sz val="10"/>
      <color theme="1" tint="0.34998626667073579"/>
      <name val="Calibri"/>
      <family val="2"/>
      <scheme val="minor"/>
    </font>
    <font>
      <u/>
      <sz val="10"/>
      <color theme="1"/>
      <name val="Calibri"/>
      <family val="2"/>
      <scheme val="minor"/>
    </font>
    <font>
      <b/>
      <sz val="10"/>
      <color theme="4"/>
      <name val="Calibri"/>
      <family val="2"/>
      <scheme val="minor"/>
    </font>
    <font>
      <b/>
      <sz val="10"/>
      <color rgb="FF54652E"/>
      <name val="Calibri"/>
      <family val="2"/>
      <scheme val="minor"/>
    </font>
    <font>
      <b/>
      <i/>
      <sz val="9"/>
      <color theme="1"/>
      <name val="Calibri"/>
      <family val="2"/>
      <scheme val="minor"/>
    </font>
    <font>
      <b/>
      <sz val="10"/>
      <color rgb="FF1C1C1C"/>
      <name val="Calibri"/>
      <family val="2"/>
    </font>
    <font>
      <i/>
      <sz val="9"/>
      <color theme="1"/>
      <name val="Calibri"/>
      <family val="2"/>
      <scheme val="minor"/>
    </font>
    <font>
      <i/>
      <sz val="9"/>
      <color theme="0" tint="-0.499984740745262"/>
      <name val="Calibri"/>
      <family val="2"/>
      <scheme val="minor"/>
    </font>
    <font>
      <b/>
      <u/>
      <sz val="10"/>
      <color theme="1"/>
      <name val="Calibri"/>
      <family val="2"/>
      <scheme val="minor"/>
    </font>
  </fonts>
  <fills count="51">
    <fill>
      <patternFill patternType="none"/>
    </fill>
    <fill>
      <patternFill patternType="gray125"/>
    </fill>
    <fill>
      <patternFill patternType="solid">
        <fgColor theme="2"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249977111117893"/>
        <bgColor theme="6" tint="-0.249977111117893"/>
      </patternFill>
    </fill>
    <fill>
      <patternFill patternType="solid">
        <fgColor theme="2" tint="-9.9948118533890809E-2"/>
        <bgColor indexed="64"/>
      </patternFill>
    </fill>
    <fill>
      <patternFill patternType="solid">
        <fgColor theme="7" tint="-0.249977111117893"/>
        <bgColor theme="6" tint="-0.249977111117893"/>
      </patternFill>
    </fill>
    <fill>
      <patternFill patternType="solid">
        <fgColor theme="8" tint="-0.249977111117893"/>
        <bgColor theme="6" tint="-0.249977111117893"/>
      </patternFill>
    </fill>
    <fill>
      <patternFill patternType="solid">
        <fgColor theme="0" tint="-4.9989318521683403E-2"/>
        <bgColor indexed="64"/>
      </patternFill>
    </fill>
    <fill>
      <patternFill patternType="solid">
        <fgColor theme="6" tint="0.59999389629810485"/>
        <bgColor theme="6" tint="-0.249977111117893"/>
      </patternFill>
    </fill>
    <fill>
      <patternFill patternType="solid">
        <fgColor theme="7" tint="0.79998168889431442"/>
        <bgColor theme="6" tint="-0.249977111117893"/>
      </patternFill>
    </fill>
    <fill>
      <patternFill patternType="solid">
        <fgColor theme="3" tint="0.59999389629810485"/>
        <bgColor theme="6" tint="-0.249977111117893"/>
      </patternFill>
    </fill>
    <fill>
      <patternFill patternType="solid">
        <fgColor theme="4"/>
        <bgColor theme="6" tint="-0.249977111117893"/>
      </patternFill>
    </fill>
    <fill>
      <patternFill patternType="solid">
        <fgColor theme="9" tint="-0.499984740745262"/>
        <bgColor theme="6" tint="-0.249977111117893"/>
      </patternFill>
    </fill>
    <fill>
      <patternFill patternType="solid">
        <fgColor theme="9" tint="0.59999389629810485"/>
        <bgColor theme="6" tint="-0.249977111117893"/>
      </patternFill>
    </fill>
    <fill>
      <patternFill patternType="solid">
        <fgColor theme="0" tint="-0.499984740745262"/>
        <bgColor theme="6" tint="-0.249977111117893"/>
      </patternFill>
    </fill>
    <fill>
      <patternFill patternType="solid">
        <fgColor theme="2" tint="-0.499984740745262"/>
        <bgColor theme="6" tint="-0.249977111117893"/>
      </patternFill>
    </fill>
    <fill>
      <patternFill patternType="solid">
        <fgColor theme="2" tint="-9.9978637043366805E-2"/>
        <bgColor theme="6" tint="-0.249977111117893"/>
      </patternFill>
    </fill>
    <fill>
      <patternFill patternType="solid">
        <fgColor rgb="FF7030A0"/>
        <bgColor theme="6" tint="-0.249977111117893"/>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24994659260841701"/>
        <bgColor theme="6" tint="-0.249977111117893"/>
      </patternFill>
    </fill>
    <fill>
      <patternFill patternType="solid">
        <fgColor theme="0"/>
        <bgColor indexed="64"/>
      </patternFill>
    </fill>
    <fill>
      <patternFill patternType="solid">
        <fgColor theme="7" tint="0.59999389629810485"/>
        <bgColor indexed="64"/>
      </patternFill>
    </fill>
    <fill>
      <patternFill patternType="solid">
        <fgColor theme="1" tint="0.499984740745262"/>
        <bgColor theme="5" tint="-0.249977111117893"/>
      </patternFill>
    </fill>
    <fill>
      <patternFill patternType="solid">
        <fgColor theme="2"/>
        <bgColor indexed="64"/>
      </patternFill>
    </fill>
    <fill>
      <patternFill patternType="solid">
        <fgColor theme="8" tint="-0.499984740745262"/>
        <bgColor theme="6" tint="-0.249977111117893"/>
      </patternFill>
    </fill>
    <fill>
      <patternFill patternType="solid">
        <fgColor theme="8" tint="0.79998168889431442"/>
        <bgColor theme="6" tint="-0.249977111117893"/>
      </patternFill>
    </fill>
    <fill>
      <patternFill patternType="solid">
        <fgColor theme="6" tint="-0.249977111117893"/>
        <bgColor indexed="64"/>
      </patternFill>
    </fill>
    <fill>
      <patternFill patternType="solid">
        <fgColor theme="3"/>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EAEAEA"/>
        <bgColor theme="6" tint="-0.249977111117893"/>
      </patternFill>
    </fill>
    <fill>
      <patternFill patternType="solid">
        <fgColor theme="9" tint="0.79998168889431442"/>
        <bgColor indexed="64"/>
      </patternFill>
    </fill>
    <fill>
      <patternFill patternType="solid">
        <fgColor rgb="FFF2F2F2"/>
        <bgColor indexed="64"/>
      </patternFill>
    </fill>
    <fill>
      <patternFill patternType="solid">
        <fgColor rgb="FFE7E7FF"/>
        <bgColor theme="6" tint="-0.249977111117893"/>
      </patternFill>
    </fill>
    <fill>
      <patternFill patternType="solid">
        <fgColor rgb="FFE7E7FF"/>
        <bgColor indexed="64"/>
      </patternFill>
    </fill>
    <fill>
      <patternFill patternType="solid">
        <fgColor theme="8" tint="0.59996337778862885"/>
        <bgColor indexed="64"/>
      </patternFill>
    </fill>
    <fill>
      <patternFill patternType="solid">
        <fgColor theme="8" tint="-0.499984740745262"/>
        <bgColor indexed="64"/>
      </patternFill>
    </fill>
  </fills>
  <borders count="2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top/>
      <bottom style="thin">
        <color theme="6" tint="0.59999389629810485"/>
      </bottom>
      <diagonal/>
    </border>
    <border>
      <left/>
      <right/>
      <top/>
      <bottom style="thin">
        <color theme="0" tint="-0.14999847407452621"/>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top style="thin">
        <color theme="6" tint="0.79998168889431442"/>
      </top>
      <bottom style="thin">
        <color theme="6" tint="0.79998168889431442"/>
      </bottom>
      <diagonal/>
    </border>
    <border>
      <left/>
      <right/>
      <top/>
      <bottom style="thin">
        <color theme="6" tint="0.79998168889431442"/>
      </bottom>
      <diagonal/>
    </border>
    <border>
      <left/>
      <right/>
      <top style="double">
        <color theme="6" tint="-0.249977111117893"/>
      </top>
      <bottom/>
      <diagonal/>
    </border>
    <border>
      <left style="thin">
        <color indexed="64"/>
      </left>
      <right/>
      <top/>
      <bottom style="thin">
        <color theme="6" tint="0.79998168889431442"/>
      </bottom>
      <diagonal/>
    </border>
    <border>
      <left style="thin">
        <color indexed="64"/>
      </left>
      <right/>
      <top style="thin">
        <color theme="6" tint="0.79998168889431442"/>
      </top>
      <bottom style="thin">
        <color theme="6" tint="0.79998168889431442"/>
      </bottom>
      <diagonal/>
    </border>
    <border>
      <left style="thin">
        <color indexed="64"/>
      </left>
      <right/>
      <top style="double">
        <color theme="6" tint="-0.249977111117893"/>
      </top>
      <bottom/>
      <diagonal/>
    </border>
    <border>
      <left/>
      <right/>
      <top style="thin">
        <color theme="7" tint="0.79998168889431442"/>
      </top>
      <bottom style="thin">
        <color theme="7" tint="0.79998168889431442"/>
      </bottom>
      <diagonal/>
    </border>
    <border>
      <left/>
      <right/>
      <top style="thin">
        <color theme="7" tint="0.79998168889431442"/>
      </top>
      <bottom style="double">
        <color theme="7" tint="-0.24994659260841701"/>
      </bottom>
      <diagonal/>
    </border>
    <border>
      <left style="thin">
        <color indexed="64"/>
      </left>
      <right/>
      <top style="thin">
        <color theme="7" tint="0.79998168889431442"/>
      </top>
      <bottom style="thin">
        <color theme="7" tint="0.79998168889431442"/>
      </bottom>
      <diagonal/>
    </border>
    <border>
      <left style="thin">
        <color indexed="64"/>
      </left>
      <right/>
      <top style="thin">
        <color theme="7" tint="0.79998168889431442"/>
      </top>
      <bottom style="double">
        <color theme="7" tint="-0.24994659260841701"/>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bottom style="double">
        <color rgb="FF7030A0"/>
      </bottom>
      <diagonal/>
    </border>
    <border>
      <left/>
      <right/>
      <top style="thin">
        <color theme="0" tint="-0.14996795556505021"/>
      </top>
      <bottom style="double">
        <color rgb="FF7030A0"/>
      </bottom>
      <diagonal/>
    </border>
    <border>
      <left style="thin">
        <color indexed="64"/>
      </left>
      <right/>
      <top style="thin">
        <color theme="0" tint="-0.14996795556505021"/>
      </top>
      <bottom style="double">
        <color rgb="FF7030A0"/>
      </bottom>
      <diagonal/>
    </border>
    <border>
      <left/>
      <right/>
      <top/>
      <bottom style="double">
        <color theme="6" tint="-0.24994659260841701"/>
      </bottom>
      <diagonal/>
    </border>
    <border>
      <left/>
      <right/>
      <top style="thin">
        <color theme="6" tint="0.79998168889431442"/>
      </top>
      <bottom style="double">
        <color theme="6" tint="-0.24994659260841701"/>
      </bottom>
      <diagonal/>
    </border>
    <border>
      <left/>
      <right/>
      <top/>
      <bottom style="double">
        <color theme="7" tint="-0.24994659260841701"/>
      </bottom>
      <diagonal/>
    </border>
    <border>
      <left/>
      <right/>
      <top style="thin">
        <color theme="7" tint="-0.24994659260841701"/>
      </top>
      <bottom/>
      <diagonal/>
    </border>
    <border>
      <left style="thin">
        <color indexed="64"/>
      </left>
      <right/>
      <top style="thin">
        <color indexed="64"/>
      </top>
      <bottom/>
      <diagonal/>
    </border>
    <border>
      <left/>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top style="double">
        <color theme="7" tint="-0.249977111117893"/>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style="thin">
        <color theme="0"/>
      </bottom>
      <diagonal/>
    </border>
    <border>
      <left/>
      <right/>
      <top style="thin">
        <color theme="7" tint="-0.24994659260841701"/>
      </top>
      <bottom style="thin">
        <color theme="7" tint="-0.24994659260841701"/>
      </bottom>
      <diagonal/>
    </border>
    <border>
      <left/>
      <right/>
      <top style="medium">
        <color theme="6"/>
      </top>
      <bottom/>
      <diagonal/>
    </border>
    <border>
      <left style="medium">
        <color theme="6"/>
      </left>
      <right/>
      <top/>
      <bottom/>
      <diagonal/>
    </border>
    <border>
      <left/>
      <right/>
      <top style="thin">
        <color theme="6" tint="0.79998168889431442"/>
      </top>
      <bottom style="double">
        <color theme="6" tint="-0.249977111117893"/>
      </bottom>
      <diagonal/>
    </border>
    <border>
      <left style="thin">
        <color indexed="64"/>
      </left>
      <right/>
      <top style="thin">
        <color theme="6" tint="0.79998168889431442"/>
      </top>
      <bottom style="double">
        <color theme="6" tint="-0.249977111117893"/>
      </bottom>
      <diagonal/>
    </border>
    <border>
      <left/>
      <right/>
      <top style="thin">
        <color theme="6" tint="-0.249977111117893"/>
      </top>
      <bottom style="thin">
        <color theme="6" tint="0.79998168889431442"/>
      </bottom>
      <diagonal/>
    </border>
    <border>
      <left style="thin">
        <color indexed="64"/>
      </left>
      <right/>
      <top style="thin">
        <color theme="6" tint="-0.249977111117893"/>
      </top>
      <bottom style="thin">
        <color theme="6" tint="0.79998168889431442"/>
      </bottom>
      <diagonal/>
    </border>
    <border>
      <left/>
      <right/>
      <top/>
      <bottom style="thin">
        <color theme="6" tint="-0.249977111117893"/>
      </bottom>
      <diagonal/>
    </border>
    <border>
      <left style="thin">
        <color indexed="64"/>
      </left>
      <right/>
      <top/>
      <bottom style="thin">
        <color theme="6" tint="-0.249977111117893"/>
      </bottom>
      <diagonal/>
    </border>
    <border>
      <left/>
      <right/>
      <top style="thin">
        <color theme="6"/>
      </top>
      <bottom style="thin">
        <color theme="6" tint="0.79998168889431442"/>
      </bottom>
      <diagonal/>
    </border>
    <border>
      <left style="thin">
        <color indexed="64"/>
      </left>
      <right/>
      <top style="thin">
        <color theme="6"/>
      </top>
      <bottom style="thin">
        <color theme="6" tint="0.79998168889431442"/>
      </bottom>
      <diagonal/>
    </border>
    <border>
      <left/>
      <right/>
      <top style="thin">
        <color theme="7" tint="-0.249977111117893"/>
      </top>
      <bottom style="thin">
        <color theme="7" tint="0.79998168889431442"/>
      </bottom>
      <diagonal/>
    </border>
    <border>
      <left style="thin">
        <color indexed="64"/>
      </left>
      <right/>
      <top style="thin">
        <color theme="7" tint="-0.249977111117893"/>
      </top>
      <bottom style="thin">
        <color theme="7" tint="0.79998168889431442"/>
      </bottom>
      <diagonal/>
    </border>
    <border>
      <left/>
      <right/>
      <top style="thin">
        <color theme="7" tint="0.79998168889431442"/>
      </top>
      <bottom style="double">
        <color theme="7" tint="-0.249977111117893"/>
      </bottom>
      <diagonal/>
    </border>
    <border>
      <left style="thin">
        <color indexed="64"/>
      </left>
      <right/>
      <top style="thin">
        <color theme="7" tint="0.79998168889431442"/>
      </top>
      <bottom style="double">
        <color theme="7" tint="-0.249977111117893"/>
      </bottom>
      <diagonal/>
    </border>
    <border>
      <left/>
      <right/>
      <top style="thin">
        <color theme="7" tint="-0.24994659260841701"/>
      </top>
      <bottom style="thin">
        <color theme="7" tint="0.79998168889431442"/>
      </bottom>
      <diagonal/>
    </border>
    <border>
      <left style="thin">
        <color indexed="64"/>
      </left>
      <right/>
      <top style="thin">
        <color theme="7" tint="-0.24994659260841701"/>
      </top>
      <bottom style="thin">
        <color theme="7" tint="0.79998168889431442"/>
      </bottom>
      <diagonal/>
    </border>
    <border>
      <left/>
      <right/>
      <top style="thin">
        <color theme="6" tint="0.79998168889431442"/>
      </top>
      <bottom style="double">
        <color theme="3"/>
      </bottom>
      <diagonal/>
    </border>
    <border>
      <left/>
      <right/>
      <top/>
      <bottom style="double">
        <color theme="3"/>
      </bottom>
      <diagonal/>
    </border>
    <border>
      <left/>
      <right/>
      <top/>
      <bottom style="thin">
        <color theme="3"/>
      </bottom>
      <diagonal/>
    </border>
    <border>
      <left style="thin">
        <color indexed="64"/>
      </left>
      <right/>
      <top/>
      <bottom style="thin">
        <color theme="3"/>
      </bottom>
      <diagonal/>
    </border>
    <border>
      <left/>
      <right/>
      <top style="thin">
        <color theme="2" tint="-0.24994659260841701"/>
      </top>
      <bottom style="double">
        <color theme="2" tint="-0.24994659260841701"/>
      </bottom>
      <diagonal/>
    </border>
    <border>
      <left style="thin">
        <color indexed="64"/>
      </left>
      <right/>
      <top style="thin">
        <color theme="2" tint="-0.24994659260841701"/>
      </top>
      <bottom style="double">
        <color theme="2" tint="-0.24994659260841701"/>
      </bottom>
      <diagonal/>
    </border>
    <border>
      <left/>
      <right/>
      <top style="thin">
        <color theme="4"/>
      </top>
      <bottom style="thin">
        <color theme="4"/>
      </bottom>
      <diagonal/>
    </border>
    <border>
      <left style="thin">
        <color theme="0"/>
      </left>
      <right/>
      <top style="thin">
        <color theme="0" tint="-0.14996795556505021"/>
      </top>
      <bottom style="thin">
        <color theme="0" tint="-0.14996795556505021"/>
      </bottom>
      <diagonal/>
    </border>
    <border>
      <left/>
      <right/>
      <top style="thin">
        <color rgb="FF7030A0"/>
      </top>
      <bottom style="thin">
        <color rgb="FF7030A0"/>
      </bottom>
      <diagonal/>
    </border>
    <border>
      <left style="thin">
        <color indexed="64"/>
      </left>
      <right/>
      <top style="thin">
        <color rgb="FF7030A0"/>
      </top>
      <bottom style="thin">
        <color rgb="FF7030A0"/>
      </bottom>
      <diagonal/>
    </border>
    <border>
      <left/>
      <right/>
      <top/>
      <bottom style="thin">
        <color rgb="FF7030A0"/>
      </bottom>
      <diagonal/>
    </border>
    <border>
      <left style="thin">
        <color indexed="64"/>
      </left>
      <right/>
      <top/>
      <bottom style="thin">
        <color rgb="FF7030A0"/>
      </bottom>
      <diagonal/>
    </border>
    <border>
      <left/>
      <right/>
      <top/>
      <bottom style="thin">
        <color theme="2" tint="-0.24994659260841701"/>
      </bottom>
      <diagonal/>
    </border>
    <border>
      <left style="thin">
        <color indexed="64"/>
      </left>
      <right/>
      <top/>
      <bottom style="thin">
        <color theme="2" tint="-0.24994659260841701"/>
      </bottom>
      <diagonal/>
    </border>
    <border>
      <left/>
      <right style="thin">
        <color auto="1"/>
      </right>
      <top style="thin">
        <color theme="2" tint="-0.24994659260841701"/>
      </top>
      <bottom style="double">
        <color theme="2" tint="-0.24994659260841701"/>
      </bottom>
      <diagonal/>
    </border>
    <border>
      <left/>
      <right style="thin">
        <color auto="1"/>
      </right>
      <top/>
      <bottom style="thin">
        <color theme="6" tint="0.79998168889431442"/>
      </bottom>
      <diagonal/>
    </border>
    <border>
      <left/>
      <right style="thin">
        <color auto="1"/>
      </right>
      <top style="thin">
        <color theme="6" tint="0.79998168889431442"/>
      </top>
      <bottom style="thin">
        <color theme="6" tint="0.79998168889431442"/>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8" tint="-0.499984740745262"/>
      </top>
      <bottom/>
      <diagonal/>
    </border>
    <border>
      <left/>
      <right/>
      <top/>
      <bottom style="double">
        <color theme="8" tint="-0.499984740745262"/>
      </bottom>
      <diagonal/>
    </border>
    <border>
      <left/>
      <right/>
      <top style="thin">
        <color theme="8" tint="-0.499984740745262"/>
      </top>
      <bottom style="thin">
        <color theme="8" tint="-0.499984740745262"/>
      </bottom>
      <diagonal/>
    </border>
    <border>
      <left style="thin">
        <color indexed="64"/>
      </left>
      <right/>
      <top style="thin">
        <color theme="8" tint="-0.499984740745262"/>
      </top>
      <bottom style="thin">
        <color theme="8" tint="-0.499984740745262"/>
      </bottom>
      <diagonal/>
    </border>
    <border>
      <left/>
      <right style="thin">
        <color indexed="64"/>
      </right>
      <top style="thin">
        <color theme="8" tint="-0.499984740745262"/>
      </top>
      <bottom style="thin">
        <color theme="8" tint="-0.499984740745262"/>
      </bottom>
      <diagonal/>
    </border>
    <border>
      <left/>
      <right/>
      <top style="thin">
        <color theme="6" tint="-0.249977111117893"/>
      </top>
      <bottom/>
      <diagonal/>
    </border>
    <border>
      <left/>
      <right/>
      <top style="thin">
        <color theme="6" tint="-0.249977111117893"/>
      </top>
      <bottom style="thin">
        <color theme="0"/>
      </bottom>
      <diagonal/>
    </border>
    <border>
      <left/>
      <right/>
      <top style="thin">
        <color theme="0"/>
      </top>
      <bottom style="double">
        <color theme="6" tint="-0.249977111117893"/>
      </bottom>
      <diagonal/>
    </border>
    <border>
      <left/>
      <right/>
      <top/>
      <bottom style="thin">
        <color theme="7" tint="-0.249977111117893"/>
      </bottom>
      <diagonal/>
    </border>
    <border>
      <left style="thin">
        <color indexed="64"/>
      </left>
      <right/>
      <top/>
      <bottom style="thin">
        <color theme="7" tint="-0.249977111117893"/>
      </bottom>
      <diagonal/>
    </border>
    <border>
      <left/>
      <right/>
      <top style="thin">
        <color theme="6" tint="-0.249977111117893"/>
      </top>
      <bottom style="thin">
        <color theme="6" tint="-0.249977111117893"/>
      </bottom>
      <diagonal/>
    </border>
    <border>
      <left/>
      <right style="thin">
        <color auto="1"/>
      </right>
      <top style="thin">
        <color theme="6" tint="-0.249977111117893"/>
      </top>
      <bottom style="thin">
        <color theme="6" tint="0.79998168889431442"/>
      </bottom>
      <diagonal/>
    </border>
    <border>
      <left/>
      <right style="thin">
        <color auto="1"/>
      </right>
      <top style="thin">
        <color theme="6" tint="0.79998168889431442"/>
      </top>
      <bottom style="double">
        <color theme="6" tint="-0.249977111117893"/>
      </bottom>
      <diagonal/>
    </border>
    <border>
      <left style="thin">
        <color auto="1"/>
      </left>
      <right/>
      <top style="thin">
        <color theme="6" tint="-0.249977111117893"/>
      </top>
      <bottom style="thin">
        <color theme="6" tint="-0.249977111117893"/>
      </bottom>
      <diagonal/>
    </border>
    <border>
      <left/>
      <right/>
      <top style="thin">
        <color theme="0"/>
      </top>
      <bottom style="double">
        <color theme="6" tint="-0.24994659260841701"/>
      </bottom>
      <diagonal/>
    </border>
    <border>
      <left/>
      <right/>
      <top style="thin">
        <color theme="7" tint="-0.24994659260841701"/>
      </top>
      <bottom style="double">
        <color theme="7" tint="-0.24994659260841701"/>
      </bottom>
      <diagonal/>
    </border>
    <border>
      <left/>
      <right/>
      <top style="thin">
        <color theme="7" tint="-0.24994659260841701"/>
      </top>
      <bottom style="thin">
        <color theme="0"/>
      </bottom>
      <diagonal/>
    </border>
    <border>
      <left/>
      <right/>
      <top style="thin">
        <color theme="0"/>
      </top>
      <bottom style="double">
        <color theme="7" tint="-0.24994659260841701"/>
      </bottom>
      <diagonal/>
    </border>
    <border>
      <left/>
      <right/>
      <top style="thin">
        <color theme="6"/>
      </top>
      <bottom style="thin">
        <color theme="0"/>
      </bottom>
      <diagonal/>
    </border>
    <border>
      <left/>
      <right/>
      <top style="thin">
        <color theme="7" tint="-0.249977111117893"/>
      </top>
      <bottom style="thin">
        <color theme="0"/>
      </bottom>
      <diagonal/>
    </border>
    <border>
      <left/>
      <right/>
      <top style="thin">
        <color theme="0"/>
      </top>
      <bottom style="double">
        <color theme="7" tint="-0.249977111117893"/>
      </bottom>
      <diagonal/>
    </border>
    <border>
      <left/>
      <right/>
      <top style="thin">
        <color auto="1"/>
      </top>
      <bottom style="thin">
        <color theme="7" tint="-0.24994659260841701"/>
      </bottom>
      <diagonal/>
    </border>
    <border>
      <left style="thin">
        <color indexed="64"/>
      </left>
      <right/>
      <top style="thin">
        <color auto="1"/>
      </top>
      <bottom style="thin">
        <color theme="7" tint="-0.24994659260841701"/>
      </bottom>
      <diagonal/>
    </border>
    <border>
      <left/>
      <right style="thin">
        <color indexed="64"/>
      </right>
      <top style="thin">
        <color auto="1"/>
      </top>
      <bottom style="thin">
        <color theme="7" tint="-0.24994659260841701"/>
      </bottom>
      <diagonal/>
    </border>
    <border>
      <left/>
      <right style="thin">
        <color indexed="64"/>
      </right>
      <top style="thin">
        <color theme="7" tint="0.79998168889431442"/>
      </top>
      <bottom style="thin">
        <color theme="7" tint="0.79998168889431442"/>
      </bottom>
      <diagonal/>
    </border>
    <border>
      <left/>
      <right style="thin">
        <color indexed="64"/>
      </right>
      <top style="thin">
        <color theme="7" tint="0.79998168889431442"/>
      </top>
      <bottom style="double">
        <color theme="7" tint="-0.24994659260841701"/>
      </bottom>
      <diagonal/>
    </border>
    <border>
      <left/>
      <right/>
      <top style="double">
        <color theme="7" tint="-0.24994659260841701"/>
      </top>
      <bottom/>
      <diagonal/>
    </border>
    <border>
      <left/>
      <right/>
      <top style="thin">
        <color theme="0" tint="-0.14999847407452621"/>
      </top>
      <bottom style="double">
        <color theme="7" tint="-0.24994659260841701"/>
      </bottom>
      <diagonal/>
    </border>
    <border>
      <left/>
      <right/>
      <top style="thin">
        <color theme="7" tint="0.79998168889431442"/>
      </top>
      <bottom style="thin">
        <color theme="7" tint="0.79995117038483843"/>
      </bottom>
      <diagonal/>
    </border>
    <border>
      <left/>
      <right/>
      <top style="thin">
        <color theme="7" tint="0.79995117038483843"/>
      </top>
      <bottom style="thin">
        <color theme="7" tint="0.79995117038483843"/>
      </bottom>
      <diagonal/>
    </border>
    <border>
      <left/>
      <right/>
      <top style="thin">
        <color theme="7" tint="0.79995117038483843"/>
      </top>
      <bottom style="double">
        <color theme="7" tint="-0.24994659260841701"/>
      </bottom>
      <diagonal/>
    </border>
    <border>
      <left/>
      <right/>
      <top style="thin">
        <color theme="3"/>
      </top>
      <bottom style="thin">
        <color theme="0"/>
      </bottom>
      <diagonal/>
    </border>
    <border>
      <left/>
      <right/>
      <top style="thin">
        <color theme="0"/>
      </top>
      <bottom style="double">
        <color theme="3"/>
      </bottom>
      <diagonal/>
    </border>
    <border>
      <left/>
      <right/>
      <top style="double">
        <color theme="3"/>
      </top>
      <bottom/>
      <diagonal/>
    </border>
    <border>
      <left/>
      <right/>
      <top style="thin">
        <color theme="3"/>
      </top>
      <bottom style="thin">
        <color theme="3" tint="0.79998168889431442"/>
      </bottom>
      <diagonal/>
    </border>
    <border>
      <left/>
      <right/>
      <top style="thin">
        <color theme="3" tint="0.79998168889431442"/>
      </top>
      <bottom style="thin">
        <color theme="3" tint="0.79998168889431442"/>
      </bottom>
      <diagonal/>
    </border>
    <border>
      <left/>
      <right/>
      <top style="thin">
        <color theme="3" tint="0.79998168889431442"/>
      </top>
      <bottom style="double">
        <color theme="3"/>
      </bottom>
      <diagonal/>
    </border>
    <border>
      <left style="thin">
        <color indexed="64"/>
      </left>
      <right/>
      <top style="thin">
        <color theme="3"/>
      </top>
      <bottom style="thin">
        <color theme="3" tint="0.79998168889431442"/>
      </bottom>
      <diagonal/>
    </border>
    <border>
      <left style="thin">
        <color indexed="64"/>
      </left>
      <right/>
      <top style="thin">
        <color theme="3" tint="0.79998168889431442"/>
      </top>
      <bottom style="thin">
        <color theme="3" tint="0.79998168889431442"/>
      </bottom>
      <diagonal/>
    </border>
    <border>
      <left style="thin">
        <color indexed="64"/>
      </left>
      <right/>
      <top style="thin">
        <color theme="3" tint="0.79998168889431442"/>
      </top>
      <bottom style="double">
        <color theme="3"/>
      </bottom>
      <diagonal/>
    </border>
    <border>
      <left/>
      <right style="thin">
        <color auto="1"/>
      </right>
      <top style="thin">
        <color theme="3"/>
      </top>
      <bottom style="thin">
        <color theme="3" tint="0.79998168889431442"/>
      </bottom>
      <diagonal/>
    </border>
    <border>
      <left/>
      <right style="thin">
        <color auto="1"/>
      </right>
      <top style="thin">
        <color theme="3" tint="0.79998168889431442"/>
      </top>
      <bottom style="thin">
        <color theme="3" tint="0.79998168889431442"/>
      </bottom>
      <diagonal/>
    </border>
    <border>
      <left/>
      <right style="thin">
        <color auto="1"/>
      </right>
      <top style="thin">
        <color theme="3" tint="0.79998168889431442"/>
      </top>
      <bottom style="double">
        <color theme="3"/>
      </bottom>
      <diagonal/>
    </border>
    <border>
      <left style="thin">
        <color indexed="64"/>
      </left>
      <right/>
      <top style="thin">
        <color indexed="64"/>
      </top>
      <bottom style="thin">
        <color theme="3"/>
      </bottom>
      <diagonal/>
    </border>
    <border>
      <left/>
      <right/>
      <top style="thin">
        <color indexed="64"/>
      </top>
      <bottom style="thin">
        <color theme="3"/>
      </bottom>
      <diagonal/>
    </border>
    <border>
      <left/>
      <right style="thin">
        <color indexed="64"/>
      </right>
      <top style="thin">
        <color indexed="64"/>
      </top>
      <bottom style="thin">
        <color theme="3"/>
      </bottom>
      <diagonal/>
    </border>
    <border>
      <left/>
      <right style="thin">
        <color indexed="64"/>
      </right>
      <top style="thin">
        <color theme="7" tint="-0.24994659260841701"/>
      </top>
      <bottom style="thin">
        <color theme="7" tint="0.79998168889431442"/>
      </bottom>
      <diagonal/>
    </border>
    <border>
      <left/>
      <right style="thin">
        <color indexed="64"/>
      </right>
      <top style="thin">
        <color theme="6"/>
      </top>
      <bottom style="thin">
        <color theme="6" tint="0.79998168889431442"/>
      </bottom>
      <diagonal/>
    </border>
    <border>
      <left/>
      <right style="thin">
        <color indexed="64"/>
      </right>
      <top style="double">
        <color theme="6" tint="-0.249977111117893"/>
      </top>
      <bottom/>
      <diagonal/>
    </border>
    <border>
      <left/>
      <right/>
      <top style="thin">
        <color theme="0" tint="-0.14999847407452621"/>
      </top>
      <bottom style="thin">
        <color theme="0" tint="-0.14999847407452621"/>
      </bottom>
      <diagonal/>
    </border>
    <border>
      <left/>
      <right/>
      <top style="thin">
        <color auto="1"/>
      </top>
      <bottom style="thin">
        <color theme="9" tint="0.59996337778862885"/>
      </bottom>
      <diagonal/>
    </border>
    <border>
      <left/>
      <right/>
      <top style="thin">
        <color theme="9" tint="0.59996337778862885"/>
      </top>
      <bottom style="thin">
        <color theme="9" tint="0.59996337778862885"/>
      </bottom>
      <diagonal/>
    </border>
    <border>
      <left/>
      <right/>
      <top style="thin">
        <color indexed="64"/>
      </top>
      <bottom style="thin">
        <color theme="0"/>
      </bottom>
      <diagonal/>
    </border>
    <border>
      <left/>
      <right/>
      <top style="thin">
        <color theme="5"/>
      </top>
      <bottom style="thin">
        <color theme="9" tint="0.59996337778862885"/>
      </bottom>
      <diagonal/>
    </border>
    <border>
      <left style="thin">
        <color indexed="64"/>
      </left>
      <right/>
      <top style="thin">
        <color theme="5"/>
      </top>
      <bottom style="thin">
        <color theme="9" tint="0.59996337778862885"/>
      </bottom>
      <diagonal/>
    </border>
    <border>
      <left style="thin">
        <color indexed="64"/>
      </left>
      <right/>
      <top style="thin">
        <color theme="9" tint="0.59996337778862885"/>
      </top>
      <bottom style="thin">
        <color theme="9" tint="0.59996337778862885"/>
      </bottom>
      <diagonal/>
    </border>
    <border>
      <left/>
      <right/>
      <top style="thin">
        <color theme="9" tint="0.59996337778862885"/>
      </top>
      <bottom style="double">
        <color theme="9" tint="-0.24994659260841701"/>
      </bottom>
      <diagonal/>
    </border>
    <border>
      <left style="thin">
        <color indexed="64"/>
      </left>
      <right/>
      <top style="thin">
        <color theme="9" tint="0.59996337778862885"/>
      </top>
      <bottom style="double">
        <color theme="9" tint="-0.24994659260841701"/>
      </bottom>
      <diagonal/>
    </border>
    <border>
      <left/>
      <right style="thin">
        <color indexed="64"/>
      </right>
      <top style="thin">
        <color theme="9" tint="0.59996337778862885"/>
      </top>
      <bottom style="double">
        <color theme="9" tint="-0.24994659260841701"/>
      </bottom>
      <diagonal/>
    </border>
    <border>
      <left/>
      <right/>
      <top style="thin">
        <color theme="0" tint="-0.499984740745262"/>
      </top>
      <bottom style="thin">
        <color theme="0" tint="-0.14996795556505021"/>
      </bottom>
      <diagonal/>
    </border>
    <border>
      <left/>
      <right/>
      <top style="thin">
        <color theme="0" tint="-0.14996795556505021"/>
      </top>
      <bottom style="double">
        <color theme="0" tint="-0.499984740745262"/>
      </bottom>
      <diagonal/>
    </border>
    <border>
      <left/>
      <right style="thin">
        <color theme="0"/>
      </right>
      <top style="thin">
        <color indexed="64"/>
      </top>
      <bottom style="thin">
        <color theme="0"/>
      </bottom>
      <diagonal/>
    </border>
    <border>
      <left style="thin">
        <color theme="0"/>
      </left>
      <right/>
      <top style="thin">
        <color indexed="64"/>
      </top>
      <bottom style="thin">
        <color theme="0" tint="-0.14996795556505021"/>
      </bottom>
      <diagonal/>
    </border>
    <border>
      <left/>
      <right/>
      <top style="thin">
        <color theme="0"/>
      </top>
      <bottom style="double">
        <color theme="0" tint="-0.499984740745262"/>
      </bottom>
      <diagonal/>
    </border>
    <border>
      <left/>
      <right style="thin">
        <color theme="0"/>
      </right>
      <top style="thin">
        <color theme="0"/>
      </top>
      <bottom style="double">
        <color theme="0" tint="-0.499984740745262"/>
      </bottom>
      <diagonal/>
    </border>
    <border>
      <left style="thin">
        <color theme="0"/>
      </left>
      <right/>
      <top style="thin">
        <color theme="0" tint="-0.14996795556505021"/>
      </top>
      <bottom style="double">
        <color theme="0" tint="-0.499984740745262"/>
      </bottom>
      <diagonal/>
    </border>
    <border>
      <left/>
      <right/>
      <top style="thin">
        <color theme="1" tint="0.499984740745262"/>
      </top>
      <bottom style="thin">
        <color theme="0" tint="-0.14996795556505021"/>
      </bottom>
      <diagonal/>
    </border>
    <border>
      <left style="thin">
        <color indexed="64"/>
      </left>
      <right/>
      <top style="thin">
        <color theme="1" tint="0.499984740745262"/>
      </top>
      <bottom style="thin">
        <color theme="0" tint="-0.14996795556505021"/>
      </bottom>
      <diagonal/>
    </border>
    <border>
      <left/>
      <right/>
      <top style="thin">
        <color theme="0" tint="-0.14996795556505021"/>
      </top>
      <bottom style="double">
        <color theme="1" tint="0.499984740745262"/>
      </bottom>
      <diagonal/>
    </border>
    <border>
      <left style="thin">
        <color indexed="64"/>
      </left>
      <right/>
      <top style="thin">
        <color theme="0" tint="-0.14996795556505021"/>
      </top>
      <bottom style="double">
        <color theme="1" tint="0.499984740745262"/>
      </bottom>
      <diagonal/>
    </border>
    <border>
      <left/>
      <right/>
      <top style="thin">
        <color theme="5"/>
      </top>
      <bottom style="thin">
        <color theme="0"/>
      </bottom>
      <diagonal/>
    </border>
    <border>
      <left/>
      <right/>
      <top style="thin">
        <color theme="0"/>
      </top>
      <bottom style="double">
        <color theme="9" tint="-0.24994659260841701"/>
      </bottom>
      <diagonal/>
    </border>
    <border>
      <left/>
      <right/>
      <top style="thin">
        <color theme="1" tint="0.499984740745262"/>
      </top>
      <bottom style="thin">
        <color theme="0"/>
      </bottom>
      <diagonal/>
    </border>
    <border>
      <left/>
      <right/>
      <top style="thin">
        <color theme="0"/>
      </top>
      <bottom style="double">
        <color theme="1" tint="0.499984740745262"/>
      </bottom>
      <diagonal/>
    </border>
    <border>
      <left/>
      <right/>
      <top/>
      <bottom style="thin">
        <color theme="1" tint="0.499984740745262"/>
      </bottom>
      <diagonal/>
    </border>
    <border>
      <left/>
      <right style="thin">
        <color indexed="64"/>
      </right>
      <top style="thin">
        <color theme="1" tint="0.499984740745262"/>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double">
        <color theme="1" tint="0.499984740745262"/>
      </bottom>
      <diagonal/>
    </border>
    <border>
      <left/>
      <right/>
      <top style="thin">
        <color theme="0" tint="-0.499984740745262"/>
      </top>
      <bottom style="thin">
        <color theme="0"/>
      </bottom>
      <diagonal/>
    </border>
    <border>
      <left/>
      <right/>
      <top style="double">
        <color theme="2" tint="-0.24994659260841701"/>
      </top>
      <bottom style="thin">
        <color theme="2" tint="-9.9948118533890809E-2"/>
      </bottom>
      <diagonal/>
    </border>
    <border>
      <left style="thin">
        <color indexed="64"/>
      </left>
      <right/>
      <top style="double">
        <color theme="2" tint="-0.24994659260841701"/>
      </top>
      <bottom style="thin">
        <color theme="2" tint="-9.9948118533890809E-2"/>
      </bottom>
      <diagonal/>
    </border>
    <border>
      <left/>
      <right/>
      <top style="thin">
        <color theme="2" tint="-9.9948118533890809E-2"/>
      </top>
      <bottom style="thin">
        <color theme="2" tint="-9.9948118533890809E-2"/>
      </bottom>
      <diagonal/>
    </border>
    <border>
      <left style="thin">
        <color indexed="64"/>
      </left>
      <right/>
      <top style="thin">
        <color theme="2" tint="-9.9948118533890809E-2"/>
      </top>
      <bottom style="thin">
        <color theme="2" tint="-9.9948118533890809E-2"/>
      </bottom>
      <diagonal/>
    </border>
    <border>
      <left/>
      <right/>
      <top style="thin">
        <color theme="2" tint="-9.9948118533890809E-2"/>
      </top>
      <bottom style="thin">
        <color theme="2" tint="-0.24994659260841701"/>
      </bottom>
      <diagonal/>
    </border>
    <border>
      <left style="thin">
        <color indexed="64"/>
      </left>
      <right/>
      <top style="thin">
        <color theme="2" tint="-9.9948118533890809E-2"/>
      </top>
      <bottom style="thin">
        <color theme="2" tint="-0.24994659260841701"/>
      </bottom>
      <diagonal/>
    </border>
    <border>
      <left/>
      <right/>
      <top style="thin">
        <color theme="2" tint="-9.9948118533890809E-2"/>
      </top>
      <bottom style="double">
        <color theme="2" tint="-0.24994659260841701"/>
      </bottom>
      <diagonal/>
    </border>
    <border>
      <left style="thin">
        <color indexed="64"/>
      </left>
      <right/>
      <top style="thin">
        <color theme="2" tint="-9.9948118533890809E-2"/>
      </top>
      <bottom style="double">
        <color theme="2" tint="-0.24994659260841701"/>
      </bottom>
      <diagonal/>
    </border>
    <border>
      <left/>
      <right/>
      <top style="thin">
        <color theme="2" tint="-9.9948118533890809E-2"/>
      </top>
      <bottom/>
      <diagonal/>
    </border>
    <border>
      <left style="thin">
        <color indexed="64"/>
      </left>
      <right/>
      <top style="thin">
        <color theme="2" tint="-9.9948118533890809E-2"/>
      </top>
      <bottom/>
      <diagonal/>
    </border>
    <border>
      <left/>
      <right/>
      <top style="double">
        <color theme="2" tint="-0.24994659260841701"/>
      </top>
      <bottom style="thin">
        <color theme="0"/>
      </bottom>
      <diagonal/>
    </border>
    <border>
      <left/>
      <right/>
      <top style="thin">
        <color theme="0"/>
      </top>
      <bottom style="thin">
        <color theme="2" tint="-0.24994659260841701"/>
      </bottom>
      <diagonal/>
    </border>
    <border>
      <left/>
      <right/>
      <top style="thin">
        <color theme="0"/>
      </top>
      <bottom style="double">
        <color theme="2" tint="-0.24994659260841701"/>
      </bottom>
      <diagonal/>
    </border>
    <border>
      <left/>
      <right style="thin">
        <color indexed="64"/>
      </right>
      <top/>
      <bottom style="thin">
        <color theme="2" tint="-0.24994659260841701"/>
      </bottom>
      <diagonal/>
    </border>
    <border>
      <left/>
      <right style="thin">
        <color indexed="64"/>
      </right>
      <top style="double">
        <color theme="2" tint="-0.24994659260841701"/>
      </top>
      <bottom style="thin">
        <color theme="2" tint="-9.9948118533890809E-2"/>
      </bottom>
      <diagonal/>
    </border>
    <border>
      <left/>
      <right style="thin">
        <color indexed="64"/>
      </right>
      <top style="thin">
        <color theme="2" tint="-9.9948118533890809E-2"/>
      </top>
      <bottom style="thin">
        <color theme="2" tint="-9.9948118533890809E-2"/>
      </bottom>
      <diagonal/>
    </border>
    <border>
      <left/>
      <right style="thin">
        <color indexed="64"/>
      </right>
      <top style="thin">
        <color theme="2" tint="-9.9948118533890809E-2"/>
      </top>
      <bottom style="thin">
        <color theme="2" tint="-0.24994659260841701"/>
      </bottom>
      <diagonal/>
    </border>
    <border>
      <left/>
      <right style="thin">
        <color indexed="64"/>
      </right>
      <top style="thin">
        <color theme="2" tint="-9.9948118533890809E-2"/>
      </top>
      <bottom/>
      <diagonal/>
    </border>
    <border>
      <left/>
      <right style="thin">
        <color indexed="64"/>
      </right>
      <top style="thin">
        <color theme="2" tint="-9.9948118533890809E-2"/>
      </top>
      <bottom style="double">
        <color theme="2" tint="-0.24994659260841701"/>
      </bottom>
      <diagonal/>
    </border>
    <border>
      <left/>
      <right/>
      <top style="thin">
        <color rgb="FF7030A0"/>
      </top>
      <bottom style="double">
        <color rgb="FF7030A0"/>
      </bottom>
      <diagonal/>
    </border>
    <border>
      <left/>
      <right/>
      <top style="thin">
        <color rgb="FF7030A0"/>
      </top>
      <bottom style="thin">
        <color theme="0" tint="-0.14996795556505021"/>
      </bottom>
      <diagonal/>
    </border>
    <border>
      <left/>
      <right/>
      <top style="thin">
        <color rgb="FF7030A0"/>
      </top>
      <bottom style="thin">
        <color theme="0"/>
      </bottom>
      <diagonal/>
    </border>
    <border>
      <left/>
      <right/>
      <top style="thin">
        <color theme="0"/>
      </top>
      <bottom style="double">
        <color rgb="FF7030A0"/>
      </bottom>
      <diagonal/>
    </border>
    <border>
      <left/>
      <right style="thin">
        <color indexed="64"/>
      </right>
      <top/>
      <bottom style="thin">
        <color rgb="FF7030A0"/>
      </bottom>
      <diagonal/>
    </border>
    <border>
      <left/>
      <right style="thin">
        <color indexed="64"/>
      </right>
      <top style="thin">
        <color rgb="FF7030A0"/>
      </top>
      <bottom style="thin">
        <color rgb="FF7030A0"/>
      </bottom>
      <diagonal/>
    </border>
    <border>
      <left style="thin">
        <color indexed="64"/>
      </left>
      <right/>
      <top style="thin">
        <color rgb="FF7030A0"/>
      </top>
      <bottom style="thin">
        <color theme="0" tint="-0.14996795556505021"/>
      </bottom>
      <diagonal/>
    </border>
    <border>
      <left/>
      <right style="thin">
        <color indexed="64"/>
      </right>
      <top style="thin">
        <color rgb="FF7030A0"/>
      </top>
      <bottom style="thin">
        <color theme="0" tint="-0.14996795556505021"/>
      </bottom>
      <diagonal/>
    </border>
    <border>
      <left/>
      <right style="thin">
        <color indexed="64"/>
      </right>
      <top style="thin">
        <color theme="0" tint="-0.14996795556505021"/>
      </top>
      <bottom style="double">
        <color rgb="FF7030A0"/>
      </bottom>
      <diagonal/>
    </border>
    <border>
      <left/>
      <right/>
      <top style="thin">
        <color theme="0"/>
      </top>
      <bottom style="thin">
        <color theme="7" tint="-0.24994659260841701"/>
      </bottom>
      <diagonal/>
    </border>
    <border>
      <left/>
      <right/>
      <top style="thin">
        <color theme="0"/>
      </top>
      <bottom style="thin">
        <color theme="3"/>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double">
        <color theme="0" tint="-0.499984740745262"/>
      </bottom>
      <diagonal/>
    </border>
    <border>
      <left/>
      <right/>
      <top style="thin">
        <color auto="1"/>
      </top>
      <bottom style="thin">
        <color theme="6" tint="0.59999389629810485"/>
      </bottom>
      <diagonal/>
    </border>
    <border>
      <left/>
      <right/>
      <top style="thin">
        <color auto="1"/>
      </top>
      <bottom style="thin">
        <color rgb="FF7030A0"/>
      </bottom>
      <diagonal/>
    </border>
    <border>
      <left/>
      <right/>
      <top/>
      <bottom style="thin">
        <color theme="8" tint="-0.499984740745262"/>
      </bottom>
      <diagonal/>
    </border>
    <border>
      <left/>
      <right/>
      <top style="thin">
        <color theme="3" tint="-0.499984740745262"/>
      </top>
      <bottom style="thin">
        <color theme="0"/>
      </bottom>
      <diagonal/>
    </border>
    <border>
      <left/>
      <right/>
      <top style="thin">
        <color theme="8" tint="-0.499984740745262"/>
      </top>
      <bottom style="double">
        <color theme="8" tint="-0.499984740745262"/>
      </bottom>
      <diagonal/>
    </border>
    <border>
      <left/>
      <right/>
      <top style="thin">
        <color theme="8" tint="-0.499984740745262"/>
      </top>
      <bottom style="hair">
        <color theme="8" tint="-0.499984740745262"/>
      </bottom>
      <diagonal/>
    </border>
    <border>
      <left/>
      <right/>
      <top style="hair">
        <color theme="8" tint="-0.499984740745262"/>
      </top>
      <bottom style="hair">
        <color theme="8" tint="-0.499984740745262"/>
      </bottom>
      <diagonal/>
    </border>
    <border>
      <left/>
      <right/>
      <top style="hair">
        <color theme="8" tint="-0.499984740745262"/>
      </top>
      <bottom style="double">
        <color theme="8" tint="-0.499984740745262"/>
      </bottom>
      <diagonal/>
    </border>
    <border>
      <left/>
      <right/>
      <top style="double">
        <color theme="8" tint="-0.499984740745262"/>
      </top>
      <bottom style="thin">
        <color theme="0"/>
      </bottom>
      <diagonal/>
    </border>
    <border>
      <left/>
      <right/>
      <top style="thin">
        <color theme="0"/>
      </top>
      <bottom style="double">
        <color theme="8" tint="-0.499984740745262"/>
      </bottom>
      <diagonal/>
    </border>
    <border>
      <left/>
      <right/>
      <top style="double">
        <color theme="8" tint="-0.499984740745262"/>
      </top>
      <bottom/>
      <diagonal/>
    </border>
    <border>
      <left/>
      <right/>
      <top style="double">
        <color theme="8" tint="-0.499984740745262"/>
      </top>
      <bottom style="hair">
        <color theme="0"/>
      </bottom>
      <diagonal/>
    </border>
    <border>
      <left/>
      <right/>
      <top style="hair">
        <color theme="0"/>
      </top>
      <bottom style="hair">
        <color theme="0"/>
      </bottom>
      <diagonal/>
    </border>
    <border>
      <left/>
      <right/>
      <top style="hair">
        <color theme="0"/>
      </top>
      <bottom style="double">
        <color theme="8" tint="-0.499984740745262"/>
      </bottom>
      <diagonal/>
    </border>
    <border>
      <left/>
      <right/>
      <top style="double">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double">
        <color theme="8" tint="-0.499984740745262"/>
      </bottom>
      <diagonal/>
    </border>
    <border>
      <left/>
      <right/>
      <top style="thin">
        <color theme="8" tint="0.59996337778862885"/>
      </top>
      <bottom/>
      <diagonal/>
    </border>
    <border>
      <left/>
      <right/>
      <top style="double">
        <color auto="1"/>
      </top>
      <bottom style="hair">
        <color theme="8" tint="0.59996337778862885"/>
      </bottom>
      <diagonal/>
    </border>
    <border>
      <left style="thin">
        <color indexed="64"/>
      </left>
      <right/>
      <top style="double">
        <color auto="1"/>
      </top>
      <bottom style="hair">
        <color theme="8" tint="0.59996337778862885"/>
      </bottom>
      <diagonal/>
    </border>
    <border>
      <left/>
      <right/>
      <top style="hair">
        <color theme="8" tint="0.59996337778862885"/>
      </top>
      <bottom style="hair">
        <color theme="8" tint="0.59996337778862885"/>
      </bottom>
      <diagonal/>
    </border>
    <border>
      <left style="thin">
        <color indexed="64"/>
      </left>
      <right/>
      <top style="hair">
        <color theme="8" tint="0.59996337778862885"/>
      </top>
      <bottom style="hair">
        <color theme="8" tint="0.59996337778862885"/>
      </bottom>
      <diagonal/>
    </border>
    <border>
      <left/>
      <right/>
      <top style="hair">
        <color theme="8" tint="0.59996337778862885"/>
      </top>
      <bottom style="double">
        <color theme="8" tint="-0.499984740745262"/>
      </bottom>
      <diagonal/>
    </border>
    <border>
      <left style="thin">
        <color indexed="64"/>
      </left>
      <right/>
      <top style="hair">
        <color theme="8" tint="0.59996337778862885"/>
      </top>
      <bottom style="double">
        <color theme="8" tint="-0.499984740745262"/>
      </bottom>
      <diagonal/>
    </border>
    <border>
      <left/>
      <right/>
      <top style="thin">
        <color theme="8" tint="-0.499984740745262"/>
      </top>
      <bottom style="thin">
        <color theme="8" tint="0.59996337778862885"/>
      </bottom>
      <diagonal/>
    </border>
    <border>
      <left style="thin">
        <color indexed="64"/>
      </left>
      <right/>
      <top style="thin">
        <color theme="8" tint="-0.499984740745262"/>
      </top>
      <bottom style="thin">
        <color theme="8" tint="0.59996337778862885"/>
      </bottom>
      <diagonal/>
    </border>
    <border>
      <left style="thin">
        <color indexed="64"/>
      </left>
      <right/>
      <top style="thin">
        <color theme="8" tint="0.59996337778862885"/>
      </top>
      <bottom style="thin">
        <color theme="8" tint="0.59996337778862885"/>
      </bottom>
      <diagonal/>
    </border>
    <border>
      <left/>
      <right/>
      <top style="thin">
        <color theme="8" tint="0.59996337778862885"/>
      </top>
      <bottom style="double">
        <color auto="1"/>
      </bottom>
      <diagonal/>
    </border>
    <border>
      <left style="thin">
        <color indexed="64"/>
      </left>
      <right/>
      <top style="thin">
        <color theme="8" tint="0.59996337778862885"/>
      </top>
      <bottom style="double">
        <color auto="1"/>
      </bottom>
      <diagonal/>
    </border>
    <border>
      <left/>
      <right/>
      <top style="thin">
        <color theme="8" tint="-0.499984740745262"/>
      </top>
      <bottom style="thin">
        <color theme="8" tint="0.39994506668294322"/>
      </bottom>
      <diagonal/>
    </border>
    <border>
      <left/>
      <right/>
      <top style="thin">
        <color theme="8" tint="0.39994506668294322"/>
      </top>
      <bottom style="thin">
        <color theme="8" tint="0.39994506668294322"/>
      </bottom>
      <diagonal/>
    </border>
    <border>
      <left/>
      <right/>
      <top style="thin">
        <color theme="8" tint="0.39994506668294322"/>
      </top>
      <bottom style="double">
        <color theme="8" tint="-0.499984740745262"/>
      </bottom>
      <diagonal/>
    </border>
    <border>
      <left/>
      <right/>
      <top style="thin">
        <color theme="8" tint="-0.499984740745262"/>
      </top>
      <bottom style="thin">
        <color theme="0"/>
      </bottom>
      <diagonal/>
    </border>
    <border>
      <left/>
      <right/>
      <top style="double">
        <color theme="8" tint="-0.499984740745262"/>
      </top>
      <bottom style="hair">
        <color theme="8" tint="0.59996337778862885"/>
      </bottom>
      <diagonal/>
    </border>
    <border>
      <left/>
      <right style="thin">
        <color indexed="64"/>
      </right>
      <top style="thin">
        <color theme="8" tint="-0.499984740745262"/>
      </top>
      <bottom style="thin">
        <color theme="8" tint="0.59996337778862885"/>
      </bottom>
      <diagonal/>
    </border>
    <border>
      <left/>
      <right style="thin">
        <color indexed="64"/>
      </right>
      <top style="thin">
        <color theme="8" tint="0.59996337778862885"/>
      </top>
      <bottom style="thin">
        <color theme="8" tint="0.59996337778862885"/>
      </bottom>
      <diagonal/>
    </border>
    <border>
      <left/>
      <right style="thin">
        <color indexed="64"/>
      </right>
      <top style="thin">
        <color theme="8" tint="0.59996337778862885"/>
      </top>
      <bottom style="double">
        <color auto="1"/>
      </bottom>
      <diagonal/>
    </border>
    <border>
      <left/>
      <right style="thin">
        <color indexed="64"/>
      </right>
      <top style="double">
        <color auto="1"/>
      </top>
      <bottom style="hair">
        <color theme="8" tint="0.59996337778862885"/>
      </bottom>
      <diagonal/>
    </border>
    <border>
      <left/>
      <right style="thin">
        <color indexed="64"/>
      </right>
      <top style="hair">
        <color theme="8" tint="0.59996337778862885"/>
      </top>
      <bottom style="hair">
        <color theme="8" tint="0.59996337778862885"/>
      </bottom>
      <diagonal/>
    </border>
    <border>
      <left/>
      <right style="thin">
        <color indexed="64"/>
      </right>
      <top style="hair">
        <color theme="8" tint="0.59996337778862885"/>
      </top>
      <bottom style="double">
        <color theme="8" tint="-0.499984740745262"/>
      </bottom>
      <diagonal/>
    </border>
    <border>
      <left style="thin">
        <color theme="0"/>
      </left>
      <right/>
      <top style="thin">
        <color indexed="64"/>
      </top>
      <bottom style="thin">
        <color indexed="64"/>
      </bottom>
      <diagonal/>
    </border>
    <border>
      <left style="thin">
        <color indexed="64"/>
      </left>
      <right/>
      <top style="double">
        <color theme="7" tint="-0.249977111117893"/>
      </top>
      <bottom/>
      <diagonal/>
    </border>
    <border>
      <left/>
      <right/>
      <top style="thin">
        <color theme="6" tint="-0.24994659260841701"/>
      </top>
      <bottom style="thin">
        <color theme="6" tint="-0.24994659260841701"/>
      </bottom>
      <diagonal/>
    </border>
    <border>
      <left/>
      <right/>
      <top/>
      <bottom style="thin">
        <color theme="7" tint="-0.24994659260841701"/>
      </bottom>
      <diagonal/>
    </border>
    <border>
      <left/>
      <right/>
      <top style="thin">
        <color theme="3" tint="-0.24994659260841701"/>
      </top>
      <bottom style="thin">
        <color theme="3" tint="-0.24994659260841701"/>
      </bottom>
      <diagonal/>
    </border>
    <border>
      <left/>
      <right/>
      <top style="thin">
        <color theme="6" tint="0.79998168889431442"/>
      </top>
      <bottom style="double">
        <color theme="2" tint="-0.24994659260841701"/>
      </bottom>
      <diagonal/>
    </border>
    <border>
      <left style="thin">
        <color indexed="64"/>
      </left>
      <right/>
      <top style="thin">
        <color theme="6" tint="0.79998168889431442"/>
      </top>
      <bottom style="double">
        <color theme="2" tint="-0.24994659260841701"/>
      </bottom>
      <diagonal/>
    </border>
    <border>
      <left style="medium">
        <color rgb="FFFFFFFF"/>
      </left>
      <right style="thick">
        <color rgb="FFFFFFFF"/>
      </right>
      <top style="medium">
        <color rgb="FFFFFFFF"/>
      </top>
      <bottom style="medium">
        <color rgb="FFFFFFFF"/>
      </bottom>
      <diagonal/>
    </border>
    <border>
      <left style="medium">
        <color rgb="FFFFFFFF"/>
      </left>
      <right style="thick">
        <color rgb="FFFFFFFF"/>
      </right>
      <top/>
      <bottom style="medium">
        <color rgb="FFFFFFFF"/>
      </bottom>
      <diagonal/>
    </border>
    <border>
      <left/>
      <right/>
      <top/>
      <bottom style="thin">
        <color theme="3" tint="0.79998168889431442"/>
      </bottom>
      <diagonal/>
    </border>
  </borders>
  <cellStyleXfs count="1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11" fillId="0" borderId="0"/>
    <xf numFmtId="0" fontId="2" fillId="0" borderId="0"/>
    <xf numFmtId="9" fontId="11" fillId="0" borderId="0" applyFont="0" applyFill="0" applyBorder="0" applyAlignment="0" applyProtection="0"/>
    <xf numFmtId="0" fontId="2" fillId="0" borderId="0"/>
    <xf numFmtId="0" fontId="7" fillId="0" borderId="0"/>
    <xf numFmtId="0" fontId="14" fillId="0" borderId="0"/>
    <xf numFmtId="0" fontId="3" fillId="0" borderId="0" applyNumberFormat="0" applyFill="0" applyBorder="0" applyAlignment="0" applyProtection="0"/>
  </cellStyleXfs>
  <cellXfs count="1169">
    <xf numFmtId="0" fontId="0" fillId="0" borderId="0" xfId="0"/>
    <xf numFmtId="0" fontId="10" fillId="0" borderId="0" xfId="0" applyFont="1"/>
    <xf numFmtId="0" fontId="5" fillId="0" borderId="0" xfId="0" applyFont="1"/>
    <xf numFmtId="0" fontId="9"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9" fillId="14" borderId="1" xfId="0" applyFont="1" applyFill="1" applyBorder="1" applyAlignment="1">
      <alignment horizontal="center" vertical="center" wrapText="1"/>
    </xf>
    <xf numFmtId="0" fontId="9" fillId="2" borderId="5" xfId="0" applyFont="1" applyFill="1" applyBorder="1" applyAlignment="1">
      <alignment vertical="center"/>
    </xf>
    <xf numFmtId="0" fontId="10" fillId="0" borderId="0" xfId="0" applyFont="1" applyFill="1"/>
    <xf numFmtId="0" fontId="9" fillId="0" borderId="7" xfId="0" applyFont="1" applyFill="1" applyBorder="1" applyAlignment="1">
      <alignment vertical="center"/>
    </xf>
    <xf numFmtId="0" fontId="9" fillId="2" borderId="7" xfId="0" applyFont="1" applyFill="1" applyBorder="1" applyAlignment="1">
      <alignment horizontal="center"/>
    </xf>
    <xf numFmtId="0" fontId="8" fillId="0" borderId="7" xfId="0" applyFont="1" applyFill="1" applyBorder="1" applyAlignment="1">
      <alignment horizontal="center"/>
    </xf>
    <xf numFmtId="0" fontId="8" fillId="0" borderId="7"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2" xfId="0" applyFont="1" applyFill="1" applyBorder="1" applyAlignment="1">
      <alignment horizontal="center"/>
    </xf>
    <xf numFmtId="0" fontId="8" fillId="0" borderId="8" xfId="0" applyFont="1" applyFill="1" applyBorder="1" applyAlignment="1">
      <alignment horizontal="center"/>
    </xf>
    <xf numFmtId="0" fontId="8" fillId="0" borderId="14" xfId="0" applyFont="1" applyFill="1" applyBorder="1" applyAlignment="1">
      <alignment horizontal="center"/>
    </xf>
    <xf numFmtId="0" fontId="8" fillId="0" borderId="6" xfId="0" applyFont="1" applyFill="1" applyBorder="1" applyAlignment="1">
      <alignment horizontal="center"/>
    </xf>
    <xf numFmtId="0" fontId="8" fillId="0" borderId="6" xfId="0" applyFont="1" applyFill="1" applyBorder="1" applyAlignment="1">
      <alignment horizontal="center" vertical="center"/>
    </xf>
    <xf numFmtId="0" fontId="8" fillId="0" borderId="16" xfId="0" applyFont="1" applyFill="1" applyBorder="1" applyAlignment="1">
      <alignment horizontal="center"/>
    </xf>
    <xf numFmtId="0" fontId="8" fillId="0" borderId="17"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5" xfId="0" applyFont="1" applyFill="1" applyBorder="1" applyAlignment="1">
      <alignment horizontal="center"/>
    </xf>
    <xf numFmtId="0" fontId="8" fillId="0" borderId="5" xfId="0" applyFont="1" applyFill="1" applyBorder="1" applyAlignment="1">
      <alignment horizontal="center" vertical="center"/>
    </xf>
    <xf numFmtId="0" fontId="8" fillId="0" borderId="22" xfId="0" applyFont="1" applyFill="1" applyBorder="1" applyAlignment="1">
      <alignment horizontal="center"/>
    </xf>
    <xf numFmtId="0" fontId="8" fillId="0" borderId="23" xfId="0" applyFont="1" applyFill="1" applyBorder="1" applyAlignment="1">
      <alignment horizontal="center"/>
    </xf>
    <xf numFmtId="0" fontId="8" fillId="0" borderId="0" xfId="0" applyFont="1" applyFill="1" applyBorder="1" applyAlignment="1">
      <alignment horizontal="center"/>
    </xf>
    <xf numFmtId="0" fontId="8" fillId="0" borderId="24" xfId="0" applyFont="1" applyFill="1" applyBorder="1" applyAlignment="1">
      <alignment horizontal="center"/>
    </xf>
    <xf numFmtId="0" fontId="8" fillId="0" borderId="9" xfId="0" applyFont="1" applyFill="1" applyBorder="1" applyAlignment="1">
      <alignment horizontal="center"/>
    </xf>
    <xf numFmtId="0" fontId="8" fillId="0" borderId="10" xfId="0" applyFont="1" applyFill="1" applyBorder="1" applyAlignment="1">
      <alignment horizontal="center"/>
    </xf>
    <xf numFmtId="0" fontId="8" fillId="0" borderId="25" xfId="0" applyFont="1" applyFill="1" applyBorder="1" applyAlignment="1">
      <alignment horizontal="center"/>
    </xf>
    <xf numFmtId="0" fontId="8" fillId="0" borderId="0" xfId="0" applyFont="1" applyFill="1" applyBorder="1" applyAlignment="1">
      <alignment horizontal="center" vertical="center"/>
    </xf>
    <xf numFmtId="0" fontId="10" fillId="0" borderId="3" xfId="0" applyFont="1" applyFill="1" applyBorder="1" applyAlignment="1"/>
    <xf numFmtId="0" fontId="9" fillId="14" borderId="26" xfId="0" applyFont="1" applyFill="1" applyBorder="1" applyAlignment="1">
      <alignment horizontal="center" vertical="center" wrapText="1"/>
    </xf>
    <xf numFmtId="0" fontId="9" fillId="14" borderId="27" xfId="0" applyFont="1" applyFill="1" applyBorder="1" applyAlignment="1">
      <alignment horizontal="center" vertical="center" wrapText="1"/>
    </xf>
    <xf numFmtId="0" fontId="9" fillId="14" borderId="28"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9" fillId="9" borderId="27" xfId="0" applyFont="1" applyFill="1" applyBorder="1" applyAlignment="1">
      <alignment horizontal="center" vertical="center" wrapText="1"/>
    </xf>
    <xf numFmtId="0" fontId="9" fillId="9" borderId="28"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27"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9" fillId="7" borderId="28"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8" fillId="0" borderId="29" xfId="0" applyFont="1" applyFill="1" applyBorder="1" applyAlignment="1">
      <alignment horizontal="center"/>
    </xf>
    <xf numFmtId="0" fontId="8" fillId="0" borderId="30" xfId="0" applyFont="1" applyFill="1" applyBorder="1" applyAlignment="1">
      <alignment horizontal="center"/>
    </xf>
    <xf numFmtId="0" fontId="8" fillId="0" borderId="31" xfId="0" applyFont="1" applyFill="1" applyBorder="1" applyAlignment="1">
      <alignment horizontal="center"/>
    </xf>
    <xf numFmtId="0" fontId="8" fillId="0" borderId="32" xfId="0" applyFont="1" applyFill="1" applyBorder="1" applyAlignment="1">
      <alignment horizontal="center"/>
    </xf>
    <xf numFmtId="0" fontId="8" fillId="0" borderId="33" xfId="0" applyFont="1" applyFill="1" applyBorder="1" applyAlignment="1">
      <alignment horizontal="center"/>
    </xf>
    <xf numFmtId="0" fontId="8" fillId="0" borderId="18" xfId="0" applyFont="1" applyFill="1" applyBorder="1" applyAlignment="1">
      <alignment horizontal="center"/>
    </xf>
    <xf numFmtId="0" fontId="8" fillId="0" borderId="19" xfId="0" applyFont="1" applyFill="1" applyBorder="1" applyAlignment="1">
      <alignment horizontal="center"/>
    </xf>
    <xf numFmtId="0" fontId="8" fillId="0" borderId="11" xfId="0" applyFont="1" applyFill="1" applyBorder="1" applyAlignment="1">
      <alignment horizontal="center"/>
    </xf>
    <xf numFmtId="0" fontId="8" fillId="0" borderId="17" xfId="0" applyFont="1" applyFill="1" applyBorder="1" applyAlignment="1">
      <alignment horizontal="center"/>
    </xf>
    <xf numFmtId="0" fontId="5" fillId="0" borderId="24" xfId="0" applyFont="1" applyBorder="1"/>
    <xf numFmtId="0" fontId="9" fillId="2" borderId="6" xfId="0" applyFont="1" applyFill="1" applyBorder="1" applyAlignment="1">
      <alignment horizontal="center"/>
    </xf>
    <xf numFmtId="0" fontId="5" fillId="0" borderId="10" xfId="0" applyFont="1" applyBorder="1"/>
    <xf numFmtId="0" fontId="5" fillId="0" borderId="25" xfId="0" applyFont="1" applyBorder="1"/>
    <xf numFmtId="0" fontId="9" fillId="17" borderId="2" xfId="0" applyFont="1" applyFill="1" applyBorder="1" applyAlignment="1">
      <alignment horizontal="center" vertical="center" wrapText="1"/>
    </xf>
    <xf numFmtId="0" fontId="9" fillId="17" borderId="3" xfId="0" applyFont="1" applyFill="1" applyBorder="1" applyAlignment="1">
      <alignment horizontal="center" vertical="center" wrapText="1"/>
    </xf>
    <xf numFmtId="0" fontId="9" fillId="17" borderId="4" xfId="0" applyFont="1" applyFill="1" applyBorder="1" applyAlignment="1">
      <alignment horizontal="center" vertical="center" wrapText="1"/>
    </xf>
    <xf numFmtId="0" fontId="8" fillId="0" borderId="5"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
    </xf>
    <xf numFmtId="0" fontId="5" fillId="0" borderId="21" xfId="0" applyFont="1" applyBorder="1"/>
    <xf numFmtId="0" fontId="5" fillId="0" borderId="22" xfId="0" applyFont="1" applyBorder="1"/>
    <xf numFmtId="0" fontId="5" fillId="0" borderId="8" xfId="0" applyFont="1" applyBorder="1"/>
    <xf numFmtId="0" fontId="5" fillId="0" borderId="0" xfId="0" applyFont="1" applyBorder="1"/>
    <xf numFmtId="0" fontId="5" fillId="0" borderId="24" xfId="0" applyFont="1" applyBorder="1" applyAlignment="1">
      <alignment horizontal="center"/>
    </xf>
    <xf numFmtId="0" fontId="5" fillId="0" borderId="25" xfId="0" applyFont="1" applyBorder="1" applyAlignment="1">
      <alignment horizontal="center"/>
    </xf>
    <xf numFmtId="0" fontId="5" fillId="0" borderId="20" xfId="0" applyFont="1" applyBorder="1" applyAlignment="1">
      <alignment horizontal="center"/>
    </xf>
    <xf numFmtId="0" fontId="5" fillId="0" borderId="13" xfId="0" applyFont="1" applyBorder="1" applyAlignment="1">
      <alignment horizontal="center"/>
    </xf>
    <xf numFmtId="0" fontId="5" fillId="0" borderId="15" xfId="0" applyFont="1" applyBorder="1" applyAlignment="1">
      <alignment horizont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24"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23" xfId="0" applyFont="1" applyBorder="1" applyAlignment="1">
      <alignment horizontal="center"/>
    </xf>
    <xf numFmtId="0" fontId="5" fillId="0" borderId="8" xfId="0" applyFont="1" applyBorder="1" applyAlignment="1">
      <alignment horizontal="center"/>
    </xf>
    <xf numFmtId="0" fontId="5" fillId="0" borderId="0"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8" fillId="0" borderId="8" xfId="0" applyFont="1" applyFill="1" applyBorder="1" applyAlignment="1">
      <alignment horizontal="center" vertical="center"/>
    </xf>
    <xf numFmtId="0" fontId="10" fillId="0" borderId="22" xfId="0" applyFont="1" applyFill="1" applyBorder="1" applyAlignment="1"/>
    <xf numFmtId="0" fontId="8" fillId="0" borderId="8" xfId="0" applyFont="1" applyBorder="1" applyAlignment="1">
      <alignment horizontal="center"/>
    </xf>
    <xf numFmtId="0" fontId="8" fillId="0" borderId="21" xfId="0" applyFont="1" applyBorder="1" applyAlignment="1">
      <alignment horizontal="center"/>
    </xf>
    <xf numFmtId="0" fontId="8" fillId="0" borderId="9" xfId="0" applyFont="1" applyBorder="1" applyAlignment="1">
      <alignment horizontal="center"/>
    </xf>
    <xf numFmtId="0" fontId="5" fillId="0" borderId="9" xfId="0" applyFont="1" applyBorder="1"/>
    <xf numFmtId="0" fontId="5" fillId="0" borderId="5" xfId="0" applyFont="1" applyBorder="1" applyAlignment="1">
      <alignment horizontal="center"/>
    </xf>
    <xf numFmtId="0" fontId="5" fillId="0" borderId="7"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vertical="center"/>
    </xf>
    <xf numFmtId="0" fontId="5" fillId="0" borderId="23" xfId="0" applyFont="1" applyBorder="1"/>
    <xf numFmtId="0" fontId="9" fillId="9" borderId="3" xfId="0" applyFont="1" applyFill="1" applyBorder="1" applyAlignment="1">
      <alignment horizontal="center" vertical="center" wrapText="1"/>
    </xf>
    <xf numFmtId="0" fontId="10" fillId="0" borderId="0" xfId="0" applyFont="1" applyFill="1" applyBorder="1" applyAlignment="1"/>
    <xf numFmtId="0" fontId="9" fillId="4" borderId="0"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5" fillId="0" borderId="32" xfId="0" applyFont="1" applyBorder="1" applyAlignment="1">
      <alignment horizontal="center"/>
    </xf>
    <xf numFmtId="0" fontId="5" fillId="0" borderId="33" xfId="0" applyFont="1" applyBorder="1" applyAlignment="1">
      <alignment horizontal="center"/>
    </xf>
    <xf numFmtId="0" fontId="5" fillId="0" borderId="31" xfId="0" applyFont="1" applyBorder="1" applyAlignment="1">
      <alignment horizontal="center"/>
    </xf>
    <xf numFmtId="0" fontId="5" fillId="0" borderId="5" xfId="0" applyFont="1" applyBorder="1" applyAlignment="1">
      <alignment horizontal="center" vertical="center"/>
    </xf>
    <xf numFmtId="0" fontId="8" fillId="0" borderId="7" xfId="0" applyFont="1" applyBorder="1" applyAlignment="1">
      <alignment horizontal="center" vertical="center"/>
    </xf>
    <xf numFmtId="0" fontId="15" fillId="5" borderId="5" xfId="0" applyFont="1" applyFill="1" applyBorder="1" applyAlignment="1">
      <alignment horizontal="center" vertical="center" wrapText="1"/>
    </xf>
    <xf numFmtId="0" fontId="8" fillId="0" borderId="58" xfId="0" applyFont="1" applyBorder="1" applyAlignment="1">
      <alignment horizontal="center"/>
    </xf>
    <xf numFmtId="0" fontId="15" fillId="5" borderId="6" xfId="0" applyFont="1" applyFill="1" applyBorder="1" applyAlignment="1">
      <alignment vertical="center" wrapText="1"/>
    </xf>
    <xf numFmtId="0" fontId="15" fillId="5" borderId="5" xfId="0" applyFont="1" applyFill="1" applyBorder="1" applyAlignment="1">
      <alignment vertical="center" wrapText="1"/>
    </xf>
    <xf numFmtId="0" fontId="15" fillId="5" borderId="6" xfId="0" applyFont="1" applyFill="1" applyBorder="1" applyAlignment="1">
      <alignment horizontal="center" vertical="center" wrapText="1"/>
    </xf>
    <xf numFmtId="0" fontId="8" fillId="0" borderId="9" xfId="0" applyFont="1" applyFill="1" applyBorder="1" applyAlignment="1">
      <alignment horizontal="center" vertical="center"/>
    </xf>
    <xf numFmtId="0" fontId="10" fillId="0" borderId="0" xfId="0" applyFont="1" applyAlignment="1">
      <alignment horizontal="center"/>
    </xf>
    <xf numFmtId="0" fontId="9" fillId="35" borderId="26"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0" borderId="0" xfId="0" applyFont="1" applyAlignment="1">
      <alignment horizontal="center" vertical="center"/>
    </xf>
    <xf numFmtId="0" fontId="10" fillId="0" borderId="0" xfId="0" applyFont="1" applyAlignment="1">
      <alignment horizontal="center" vertical="center"/>
    </xf>
    <xf numFmtId="0" fontId="5" fillId="0" borderId="18" xfId="0" applyFont="1" applyBorder="1" applyAlignment="1">
      <alignment horizontal="center" vertical="center"/>
    </xf>
    <xf numFmtId="0" fontId="5" fillId="0" borderId="20" xfId="0" applyFont="1" applyBorder="1" applyAlignment="1">
      <alignment horizontal="center" vertical="center"/>
    </xf>
    <xf numFmtId="0" fontId="5" fillId="0" borderId="19" xfId="0" applyFont="1" applyBorder="1" applyAlignment="1">
      <alignment horizontal="center" vertical="center"/>
    </xf>
    <xf numFmtId="0" fontId="5" fillId="0" borderId="11"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10" fillId="0" borderId="2" xfId="0" applyFont="1" applyFill="1" applyBorder="1" applyAlignment="1">
      <alignment horizontal="centerContinuous"/>
    </xf>
    <xf numFmtId="0" fontId="10" fillId="0" borderId="3" xfId="0" applyFont="1" applyFill="1" applyBorder="1" applyAlignment="1">
      <alignment horizontal="centerContinuous"/>
    </xf>
    <xf numFmtId="0" fontId="10" fillId="0" borderId="0" xfId="0" applyFont="1" applyAlignment="1">
      <alignment horizontal="centerContinuous"/>
    </xf>
    <xf numFmtId="0" fontId="10" fillId="0" borderId="3" xfId="0" applyNumberFormat="1" applyFont="1" applyFill="1" applyBorder="1" applyAlignment="1"/>
    <xf numFmtId="0" fontId="9" fillId="14" borderId="26" xfId="0" applyNumberFormat="1" applyFont="1" applyFill="1" applyBorder="1" applyAlignment="1">
      <alignment horizontal="center" vertical="center" wrapText="1"/>
    </xf>
    <xf numFmtId="0" fontId="9" fillId="14" borderId="27" xfId="0" applyNumberFormat="1" applyFont="1" applyFill="1" applyBorder="1" applyAlignment="1">
      <alignment horizontal="center" vertical="center" wrapText="1"/>
    </xf>
    <xf numFmtId="0" fontId="9" fillId="14" borderId="28" xfId="0" applyNumberFormat="1" applyFont="1" applyFill="1" applyBorder="1" applyAlignment="1">
      <alignment horizontal="center" vertical="center" wrapText="1"/>
    </xf>
    <xf numFmtId="0" fontId="5" fillId="0" borderId="21" xfId="0" applyNumberFormat="1" applyFont="1" applyBorder="1" applyAlignment="1">
      <alignment horizontal="center" vertical="center"/>
    </xf>
    <xf numFmtId="0" fontId="5" fillId="0" borderId="22" xfId="0" applyNumberFormat="1" applyFont="1" applyBorder="1" applyAlignment="1">
      <alignment horizontal="center" vertical="center"/>
    </xf>
    <xf numFmtId="0" fontId="5" fillId="0" borderId="23" xfId="0" applyNumberFormat="1" applyFont="1" applyBorder="1" applyAlignment="1">
      <alignment horizontal="center" vertical="center"/>
    </xf>
    <xf numFmtId="0" fontId="5" fillId="0" borderId="8" xfId="0" applyNumberFormat="1" applyFont="1" applyBorder="1" applyAlignment="1">
      <alignment horizontal="center" vertical="center"/>
    </xf>
    <xf numFmtId="0" fontId="5" fillId="0" borderId="0" xfId="0" applyNumberFormat="1" applyFont="1" applyBorder="1" applyAlignment="1">
      <alignment horizontal="center" vertical="center"/>
    </xf>
    <xf numFmtId="0" fontId="5" fillId="0" borderId="24" xfId="0" applyNumberFormat="1" applyFont="1" applyBorder="1" applyAlignment="1">
      <alignment horizontal="center" vertical="center"/>
    </xf>
    <xf numFmtId="0" fontId="5" fillId="0" borderId="9" xfId="0" applyNumberFormat="1" applyFont="1" applyBorder="1" applyAlignment="1">
      <alignment horizontal="center" vertical="center"/>
    </xf>
    <xf numFmtId="0" fontId="5" fillId="0" borderId="10" xfId="0" applyNumberFormat="1" applyFont="1" applyBorder="1" applyAlignment="1">
      <alignment horizontal="center" vertical="center"/>
    </xf>
    <xf numFmtId="0" fontId="5" fillId="0" borderId="25" xfId="0" applyNumberFormat="1" applyFont="1" applyBorder="1" applyAlignment="1">
      <alignment horizontal="center" vertical="center"/>
    </xf>
    <xf numFmtId="0" fontId="5" fillId="0" borderId="0" xfId="0" applyNumberFormat="1" applyFont="1"/>
    <xf numFmtId="166" fontId="5" fillId="0" borderId="22" xfId="0" applyNumberFormat="1" applyFont="1" applyBorder="1" applyAlignment="1">
      <alignment horizontal="center" vertical="center"/>
    </xf>
    <xf numFmtId="166" fontId="5" fillId="0" borderId="0" xfId="0" applyNumberFormat="1" applyFont="1" applyBorder="1" applyAlignment="1">
      <alignment horizontal="center" vertical="center"/>
    </xf>
    <xf numFmtId="166" fontId="5" fillId="0" borderId="0" xfId="0" applyNumberFormat="1" applyFont="1"/>
    <xf numFmtId="167" fontId="5" fillId="0" borderId="0" xfId="0" applyNumberFormat="1" applyFont="1" applyBorder="1" applyAlignment="1">
      <alignment horizontal="center" vertical="center"/>
    </xf>
    <xf numFmtId="167" fontId="5" fillId="0" borderId="10" xfId="0" applyNumberFormat="1" applyFont="1" applyBorder="1" applyAlignment="1">
      <alignment horizontal="center" vertical="center"/>
    </xf>
    <xf numFmtId="0" fontId="8" fillId="0" borderId="61" xfId="0" applyFont="1" applyFill="1" applyBorder="1" applyAlignment="1">
      <alignment horizontal="center" vertical="center"/>
    </xf>
    <xf numFmtId="0" fontId="15" fillId="13" borderId="60" xfId="0" applyFont="1" applyFill="1" applyBorder="1" applyAlignment="1">
      <alignment vertical="center" wrapText="1"/>
    </xf>
    <xf numFmtId="0" fontId="15" fillId="13" borderId="23" xfId="0" applyFont="1" applyFill="1" applyBorder="1" applyAlignment="1">
      <alignment vertical="center" wrapText="1"/>
    </xf>
    <xf numFmtId="0" fontId="15" fillId="13" borderId="9" xfId="0" applyFont="1" applyFill="1" applyBorder="1" applyAlignment="1">
      <alignment vertical="center" wrapText="1"/>
    </xf>
    <xf numFmtId="0" fontId="15" fillId="13" borderId="10" xfId="0" applyFont="1" applyFill="1" applyBorder="1" applyAlignment="1">
      <alignment vertical="center" wrapText="1"/>
    </xf>
    <xf numFmtId="0" fontId="15" fillId="13" borderId="25" xfId="0" applyFont="1" applyFill="1" applyBorder="1" applyAlignment="1">
      <alignment vertical="center" wrapText="1"/>
    </xf>
    <xf numFmtId="0" fontId="15" fillId="11" borderId="61" xfId="0" applyFont="1" applyFill="1" applyBorder="1" applyAlignment="1">
      <alignment vertical="center" wrapText="1"/>
    </xf>
    <xf numFmtId="0" fontId="15" fillId="11" borderId="60" xfId="0" applyFont="1" applyFill="1" applyBorder="1" applyAlignment="1">
      <alignment vertical="center" wrapText="1"/>
    </xf>
    <xf numFmtId="0" fontId="15" fillId="11" borderId="23" xfId="0" applyFont="1" applyFill="1" applyBorder="1" applyAlignment="1">
      <alignment vertical="center" wrapText="1"/>
    </xf>
    <xf numFmtId="0" fontId="15" fillId="11" borderId="9" xfId="0" applyFont="1" applyFill="1" applyBorder="1" applyAlignment="1">
      <alignment vertical="center" wrapText="1"/>
    </xf>
    <xf numFmtId="0" fontId="15" fillId="11" borderId="10" xfId="0" applyFont="1" applyFill="1" applyBorder="1" applyAlignment="1">
      <alignment vertical="center" wrapText="1"/>
    </xf>
    <xf numFmtId="0" fontId="15" fillId="11" borderId="25" xfId="0" applyFont="1" applyFill="1" applyBorder="1" applyAlignment="1">
      <alignment vertical="center" wrapText="1"/>
    </xf>
    <xf numFmtId="0" fontId="15" fillId="5" borderId="23" xfId="0" applyFont="1" applyFill="1" applyBorder="1" applyAlignment="1">
      <alignment horizontal="center" vertical="center" wrapText="1"/>
    </xf>
    <xf numFmtId="0" fontId="9" fillId="0" borderId="8" xfId="0" applyFont="1" applyFill="1" applyBorder="1" applyAlignment="1">
      <alignment vertical="center"/>
    </xf>
    <xf numFmtId="0" fontId="9" fillId="14" borderId="6" xfId="0" applyFont="1" applyFill="1" applyBorder="1" applyAlignment="1">
      <alignment horizontal="center" vertical="center" wrapText="1"/>
    </xf>
    <xf numFmtId="0" fontId="15" fillId="5" borderId="61" xfId="0" applyFont="1" applyFill="1" applyBorder="1" applyAlignment="1">
      <alignment vertical="center" wrapText="1"/>
    </xf>
    <xf numFmtId="0" fontId="15" fillId="5" borderId="60" xfId="0" applyFont="1" applyFill="1" applyBorder="1" applyAlignment="1">
      <alignment vertical="center" wrapText="1"/>
    </xf>
    <xf numFmtId="0" fontId="15" fillId="5" borderId="23" xfId="0" applyFont="1" applyFill="1" applyBorder="1" applyAlignment="1">
      <alignment vertical="center" wrapText="1"/>
    </xf>
    <xf numFmtId="0" fontId="15" fillId="5" borderId="9" xfId="0" applyFont="1" applyFill="1" applyBorder="1" applyAlignment="1">
      <alignment vertical="center" wrapText="1"/>
    </xf>
    <xf numFmtId="0" fontId="15" fillId="5" borderId="10" xfId="0" applyFont="1" applyFill="1" applyBorder="1" applyAlignment="1">
      <alignment vertical="center" wrapText="1"/>
    </xf>
    <xf numFmtId="0" fontId="15" fillId="5" borderId="25" xfId="0" applyFont="1" applyFill="1" applyBorder="1" applyAlignment="1">
      <alignment vertical="center" wrapText="1"/>
    </xf>
    <xf numFmtId="0" fontId="9" fillId="0" borderId="8" xfId="0" applyFont="1" applyFill="1" applyBorder="1" applyAlignment="1">
      <alignment horizontal="center" vertical="center"/>
    </xf>
    <xf numFmtId="0" fontId="9" fillId="2" borderId="5" xfId="0" applyFont="1" applyFill="1" applyBorder="1" applyAlignment="1">
      <alignment horizontal="center" vertical="center"/>
    </xf>
    <xf numFmtId="0" fontId="10" fillId="0" borderId="0" xfId="0" applyFont="1" applyFill="1" applyAlignment="1">
      <alignment horizontal="center" vertical="center"/>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0" borderId="0" xfId="0" applyFont="1" applyAlignment="1">
      <alignment horizontal="center" vertical="center"/>
    </xf>
    <xf numFmtId="0" fontId="10" fillId="0" borderId="101" xfId="0" applyFont="1" applyFill="1" applyBorder="1" applyAlignment="1">
      <alignment horizontal="centerContinuous" vertical="center" wrapText="1"/>
    </xf>
    <xf numFmtId="0" fontId="10" fillId="0" borderId="4" xfId="0" applyFont="1" applyFill="1" applyBorder="1" applyAlignment="1">
      <alignment horizontal="centerContinuous" vertical="center" wrapText="1"/>
    </xf>
    <xf numFmtId="0" fontId="15" fillId="5" borderId="61" xfId="0" applyFont="1" applyFill="1" applyBorder="1" applyAlignment="1">
      <alignment horizontal="center" vertical="center" wrapText="1"/>
    </xf>
    <xf numFmtId="0" fontId="15" fillId="5" borderId="60"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0" fillId="0" borderId="9" xfId="0" applyFont="1" applyFill="1" applyBorder="1" applyAlignment="1">
      <alignment horizontal="centerContinuous" vertical="center" wrapText="1"/>
    </xf>
    <xf numFmtId="0" fontId="10" fillId="0" borderId="10" xfId="0" applyFont="1" applyFill="1" applyBorder="1" applyAlignment="1">
      <alignment horizontal="centerContinuous" vertical="center" wrapText="1"/>
    </xf>
    <xf numFmtId="0" fontId="10" fillId="0" borderId="10" xfId="0" applyFont="1" applyFill="1" applyBorder="1" applyAlignment="1">
      <alignment horizontal="centerContinuous"/>
    </xf>
    <xf numFmtId="0" fontId="15" fillId="13" borderId="2" xfId="0" applyFont="1" applyFill="1" applyBorder="1" applyAlignment="1">
      <alignment horizontal="centerContinuous"/>
    </xf>
    <xf numFmtId="0" fontId="15" fillId="13" borderId="59" xfId="0" applyFont="1" applyFill="1" applyBorder="1" applyAlignment="1">
      <alignment horizontal="centerContinuous"/>
    </xf>
    <xf numFmtId="0" fontId="15" fillId="13" borderId="4" xfId="0" applyFont="1" applyFill="1" applyBorder="1" applyAlignment="1">
      <alignment horizontal="centerContinuous"/>
    </xf>
    <xf numFmtId="0" fontId="15" fillId="13" borderId="61" xfId="0" applyFont="1" applyFill="1" applyBorder="1" applyAlignment="1">
      <alignment horizontal="centerContinuous"/>
    </xf>
    <xf numFmtId="0" fontId="15" fillId="13" borderId="60" xfId="0" applyFont="1" applyFill="1" applyBorder="1" applyAlignment="1">
      <alignment horizontal="centerContinuous"/>
    </xf>
    <xf numFmtId="0" fontId="15" fillId="13" borderId="23" xfId="0" applyFont="1" applyFill="1" applyBorder="1" applyAlignment="1">
      <alignment horizontal="centerContinuous"/>
    </xf>
    <xf numFmtId="0" fontId="10" fillId="0" borderId="60" xfId="0" applyFont="1" applyFill="1" applyBorder="1" applyAlignment="1">
      <alignment horizontal="centerContinuous"/>
    </xf>
    <xf numFmtId="0" fontId="9" fillId="4" borderId="10" xfId="0" applyFont="1" applyFill="1" applyBorder="1" applyAlignment="1">
      <alignment horizontal="center" vertical="center" wrapText="1"/>
    </xf>
    <xf numFmtId="0" fontId="10" fillId="0" borderId="101" xfId="0" applyFont="1" applyFill="1" applyBorder="1" applyAlignment="1">
      <alignment horizontal="centerContinuous"/>
    </xf>
    <xf numFmtId="0" fontId="10" fillId="0" borderId="4" xfId="0" applyFont="1" applyBorder="1"/>
    <xf numFmtId="0" fontId="10" fillId="0" borderId="101" xfId="0" applyFont="1" applyBorder="1" applyAlignment="1">
      <alignment horizontal="centerContinuous"/>
    </xf>
    <xf numFmtId="0" fontId="10" fillId="0" borderId="4" xfId="0" applyFont="1" applyBorder="1" applyAlignment="1">
      <alignment horizontal="centerContinuous"/>
    </xf>
    <xf numFmtId="0" fontId="10" fillId="0" borderId="61" xfId="0" applyFont="1" applyFill="1" applyBorder="1" applyAlignment="1">
      <alignment horizontal="centerContinuous"/>
    </xf>
    <xf numFmtId="0" fontId="9" fillId="15" borderId="2" xfId="0" applyFont="1" applyFill="1" applyBorder="1" applyAlignment="1">
      <alignment horizontal="centerContinuous" vertical="center"/>
    </xf>
    <xf numFmtId="0" fontId="9" fillId="15" borderId="101" xfId="0" applyFont="1" applyFill="1" applyBorder="1" applyAlignment="1">
      <alignment horizontal="centerContinuous" vertical="center" wrapText="1"/>
    </xf>
    <xf numFmtId="0" fontId="9" fillId="15" borderId="4" xfId="0" applyFont="1" applyFill="1" applyBorder="1" applyAlignment="1">
      <alignment horizontal="centerContinuous" vertical="center" wrapText="1"/>
    </xf>
    <xf numFmtId="0" fontId="15" fillId="5" borderId="61" xfId="0" applyFont="1" applyFill="1" applyBorder="1" applyAlignment="1">
      <alignment horizontal="centerContinuous" vertical="center" wrapText="1"/>
    </xf>
    <xf numFmtId="0" fontId="15" fillId="5" borderId="60" xfId="0" applyFont="1" applyFill="1" applyBorder="1" applyAlignment="1">
      <alignment horizontal="centerContinuous" vertical="center" wrapText="1"/>
    </xf>
    <xf numFmtId="0" fontId="15" fillId="5" borderId="23" xfId="0" applyFont="1" applyFill="1" applyBorder="1" applyAlignment="1">
      <alignment horizontal="centerContinuous" vertical="center" wrapText="1"/>
    </xf>
    <xf numFmtId="0" fontId="9" fillId="14" borderId="8"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14" borderId="24" xfId="0" applyFont="1" applyFill="1" applyBorder="1" applyAlignment="1">
      <alignment horizontal="center" vertical="center" wrapText="1"/>
    </xf>
    <xf numFmtId="0" fontId="9" fillId="17" borderId="101" xfId="0" applyFont="1" applyFill="1" applyBorder="1" applyAlignment="1">
      <alignment horizontal="center" vertical="center" wrapText="1"/>
    </xf>
    <xf numFmtId="0" fontId="5" fillId="0" borderId="60" xfId="0" applyFont="1" applyBorder="1" applyAlignment="1">
      <alignment horizontal="center" vertical="center"/>
    </xf>
    <xf numFmtId="0" fontId="10" fillId="0" borderId="0" xfId="0" applyFont="1" applyAlignment="1">
      <alignment horizontal="left"/>
    </xf>
    <xf numFmtId="0" fontId="10" fillId="0" borderId="22" xfId="0" applyFont="1" applyFill="1" applyBorder="1" applyAlignment="1">
      <alignment horizontal="left"/>
    </xf>
    <xf numFmtId="0" fontId="10" fillId="0" borderId="4" xfId="0" applyFont="1" applyFill="1" applyBorder="1" applyAlignment="1">
      <alignment horizontal="centerContinuous"/>
    </xf>
    <xf numFmtId="0" fontId="5" fillId="0" borderId="60" xfId="0" applyFont="1" applyBorder="1"/>
    <xf numFmtId="0" fontId="5" fillId="0" borderId="61" xfId="0" applyFont="1" applyBorder="1"/>
    <xf numFmtId="0" fontId="10" fillId="0" borderId="101" xfId="0" applyFont="1" applyFill="1" applyBorder="1" applyAlignment="1"/>
    <xf numFmtId="0" fontId="24" fillId="0" borderId="0" xfId="0" applyFont="1" applyAlignment="1" applyProtection="1">
      <alignment vertical="center"/>
      <protection hidden="1"/>
    </xf>
    <xf numFmtId="0" fontId="8" fillId="0" borderId="60" xfId="0" applyFont="1" applyFill="1" applyBorder="1" applyAlignment="1">
      <alignment horizontal="center"/>
    </xf>
    <xf numFmtId="0" fontId="9" fillId="4" borderId="254" xfId="0" applyFont="1" applyFill="1" applyBorder="1" applyAlignment="1">
      <alignment horizontal="center" vertical="center" wrapText="1"/>
    </xf>
    <xf numFmtId="0" fontId="8" fillId="0" borderId="61" xfId="0" applyFont="1" applyFill="1" applyBorder="1" applyAlignment="1">
      <alignment horizontal="center"/>
    </xf>
    <xf numFmtId="0" fontId="1" fillId="0" borderId="0" xfId="0" applyFont="1" applyAlignment="1" applyProtection="1">
      <alignment horizontal="left" indent="1"/>
      <protection hidden="1"/>
    </xf>
    <xf numFmtId="0" fontId="0" fillId="0" borderId="0" xfId="0" pivotButton="1"/>
    <xf numFmtId="0" fontId="0" fillId="0" borderId="0" xfId="0" applyAlignment="1">
      <alignment horizontal="left"/>
    </xf>
    <xf numFmtId="0" fontId="0" fillId="0" borderId="0" xfId="0" applyNumberFormat="1"/>
    <xf numFmtId="0" fontId="28" fillId="0" borderId="0" xfId="0" applyFont="1" applyAlignment="1" applyProtection="1">
      <alignment vertical="center"/>
      <protection hidden="1"/>
    </xf>
    <xf numFmtId="0" fontId="29" fillId="0" borderId="0" xfId="0" applyFont="1" applyAlignment="1" applyProtection="1">
      <alignment vertical="center"/>
      <protection hidden="1"/>
    </xf>
    <xf numFmtId="0" fontId="28"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Border="1" applyAlignment="1" applyProtection="1">
      <alignment vertical="center"/>
      <protection hidden="1"/>
    </xf>
    <xf numFmtId="0" fontId="30" fillId="0" borderId="0" xfId="0" applyFont="1" applyAlignment="1" applyProtection="1">
      <alignment vertical="center"/>
      <protection hidden="1"/>
    </xf>
    <xf numFmtId="3" fontId="30" fillId="0" borderId="0" xfId="0" applyNumberFormat="1" applyFont="1" applyFill="1" applyBorder="1" applyAlignment="1" applyProtection="1">
      <alignment horizontal="center" vertical="center"/>
      <protection hidden="1"/>
    </xf>
    <xf numFmtId="3" fontId="29" fillId="0" borderId="0" xfId="0" applyNumberFormat="1"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164" fontId="28" fillId="0" borderId="0" xfId="0" applyNumberFormat="1" applyFont="1" applyFill="1" applyBorder="1" applyAlignment="1" applyProtection="1">
      <alignment horizontal="center" vertical="center"/>
      <protection hidden="1"/>
    </xf>
    <xf numFmtId="9" fontId="28" fillId="0" borderId="0" xfId="3" applyFont="1" applyFill="1" applyBorder="1" applyAlignment="1" applyProtection="1">
      <alignment vertical="center"/>
      <protection hidden="1"/>
    </xf>
    <xf numFmtId="0" fontId="29" fillId="0" borderId="0" xfId="0" applyFont="1" applyFill="1" applyAlignment="1" applyProtection="1">
      <alignment horizontal="right" vertical="center"/>
      <protection hidden="1"/>
    </xf>
    <xf numFmtId="0" fontId="31" fillId="15" borderId="63" xfId="0" applyFont="1" applyFill="1" applyBorder="1" applyAlignment="1" applyProtection="1">
      <alignment horizontal="center" vertical="center"/>
      <protection locked="0" hidden="1"/>
    </xf>
    <xf numFmtId="0" fontId="29" fillId="0" borderId="0" xfId="0" applyFont="1" applyAlignment="1" applyProtection="1">
      <alignment horizontal="left" indent="1"/>
      <protection hidden="1"/>
    </xf>
    <xf numFmtId="164" fontId="30" fillId="0" borderId="0" xfId="0" applyNumberFormat="1" applyFont="1" applyFill="1" applyBorder="1" applyAlignment="1" applyProtection="1">
      <alignment horizontal="center" vertical="center"/>
      <protection hidden="1"/>
    </xf>
    <xf numFmtId="9" fontId="29" fillId="0" borderId="0" xfId="3" applyFont="1" applyFill="1" applyBorder="1" applyAlignment="1" applyProtection="1">
      <alignment vertical="center"/>
      <protection hidden="1"/>
    </xf>
    <xf numFmtId="0" fontId="28" fillId="0" borderId="0" xfId="0" applyFont="1" applyFill="1" applyProtection="1">
      <protection hidden="1"/>
    </xf>
    <xf numFmtId="0" fontId="31" fillId="15" borderId="65" xfId="0" applyFont="1" applyFill="1" applyBorder="1" applyAlignment="1" applyProtection="1">
      <alignment horizontal="center"/>
      <protection locked="0" hidden="1"/>
    </xf>
    <xf numFmtId="0" fontId="29" fillId="0" borderId="0" xfId="0" applyFont="1" applyAlignment="1" applyProtection="1">
      <alignment horizontal="right" vertical="center"/>
      <protection hidden="1"/>
    </xf>
    <xf numFmtId="0" fontId="32" fillId="0" borderId="0" xfId="0" applyFont="1" applyFill="1" applyAlignment="1" applyProtection="1">
      <alignment horizontal="right"/>
      <protection hidden="1"/>
    </xf>
    <xf numFmtId="0" fontId="33" fillId="15" borderId="3" xfId="0" applyFont="1" applyFill="1" applyBorder="1" applyAlignment="1" applyProtection="1">
      <alignment horizontal="centerContinuous" vertical="center"/>
      <protection hidden="1"/>
    </xf>
    <xf numFmtId="0" fontId="33" fillId="15" borderId="2" xfId="0" applyFont="1" applyFill="1" applyBorder="1" applyAlignment="1" applyProtection="1">
      <alignment horizontal="centerContinuous" vertical="center"/>
      <protection hidden="1"/>
    </xf>
    <xf numFmtId="0" fontId="33" fillId="15" borderId="101" xfId="0" applyFont="1" applyFill="1" applyBorder="1" applyAlignment="1" applyProtection="1">
      <alignment horizontal="centerContinuous" vertical="center"/>
      <protection hidden="1"/>
    </xf>
    <xf numFmtId="0" fontId="28" fillId="16" borderId="0" xfId="0" applyFont="1" applyFill="1" applyBorder="1" applyAlignment="1" applyProtection="1">
      <alignment horizontal="center" vertical="center" wrapText="1"/>
      <protection hidden="1"/>
    </xf>
    <xf numFmtId="0" fontId="32" fillId="21" borderId="0" xfId="0" applyFont="1" applyFill="1" applyBorder="1" applyAlignment="1" applyProtection="1">
      <alignment horizontal="center" vertical="center" wrapText="1"/>
      <protection hidden="1"/>
    </xf>
    <xf numFmtId="0" fontId="28" fillId="40" borderId="35" xfId="0" applyFont="1" applyFill="1" applyBorder="1" applyAlignment="1" applyProtection="1">
      <alignment horizontal="left" vertical="center" wrapText="1"/>
      <protection hidden="1"/>
    </xf>
    <xf numFmtId="3" fontId="29" fillId="0" borderId="72" xfId="0" applyNumberFormat="1" applyFont="1" applyBorder="1" applyAlignment="1" applyProtection="1">
      <alignment horizontal="center" vertical="center"/>
      <protection hidden="1"/>
    </xf>
    <xf numFmtId="164" fontId="30" fillId="7" borderId="109" xfId="3" applyNumberFormat="1" applyFont="1" applyFill="1" applyBorder="1" applyAlignment="1" applyProtection="1">
      <alignment horizontal="center" vertical="center"/>
      <protection hidden="1"/>
    </xf>
    <xf numFmtId="0" fontId="28" fillId="0" borderId="0" xfId="0" applyFont="1" applyFill="1" applyBorder="1" applyAlignment="1" applyProtection="1">
      <alignment vertical="center"/>
      <protection hidden="1"/>
    </xf>
    <xf numFmtId="3" fontId="28" fillId="0" borderId="0" xfId="0" applyNumberFormat="1"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29" fillId="0" borderId="72" xfId="0" applyFont="1" applyBorder="1" applyAlignment="1" applyProtection="1">
      <alignment horizontal="left" vertical="center"/>
      <protection hidden="1"/>
    </xf>
    <xf numFmtId="0" fontId="29" fillId="0" borderId="72" xfId="0" applyFont="1" applyBorder="1" applyAlignment="1" applyProtection="1">
      <alignment horizontal="right" vertical="center"/>
      <protection hidden="1"/>
    </xf>
    <xf numFmtId="9" fontId="31" fillId="20" borderId="72" xfId="3" applyFont="1" applyFill="1" applyBorder="1" applyAlignment="1" applyProtection="1">
      <alignment horizontal="center" vertical="center"/>
      <protection hidden="1"/>
    </xf>
    <xf numFmtId="3" fontId="29" fillId="0" borderId="39" xfId="0" applyNumberFormat="1" applyFont="1" applyBorder="1" applyAlignment="1" applyProtection="1">
      <alignment horizontal="center" vertical="center"/>
      <protection hidden="1"/>
    </xf>
    <xf numFmtId="164" fontId="30" fillId="7" borderId="64" xfId="3" applyNumberFormat="1" applyFont="1" applyFill="1" applyBorder="1" applyAlignment="1" applyProtection="1">
      <alignment horizontal="center" vertical="center"/>
      <protection hidden="1"/>
    </xf>
    <xf numFmtId="0" fontId="29" fillId="0" borderId="39" xfId="0" applyFont="1" applyBorder="1" applyAlignment="1" applyProtection="1">
      <alignment horizontal="left" vertical="center"/>
      <protection hidden="1"/>
    </xf>
    <xf numFmtId="0" fontId="29" fillId="0" borderId="39" xfId="0" applyFont="1" applyBorder="1" applyAlignment="1" applyProtection="1">
      <alignment horizontal="right" vertical="center"/>
      <protection hidden="1"/>
    </xf>
    <xf numFmtId="9" fontId="31" fillId="20" borderId="39" xfId="3" applyFont="1" applyFill="1" applyBorder="1" applyAlignment="1" applyProtection="1">
      <alignment horizontal="center" vertical="center"/>
      <protection hidden="1"/>
    </xf>
    <xf numFmtId="0" fontId="28" fillId="40" borderId="54" xfId="0" applyFont="1" applyFill="1" applyBorder="1" applyAlignment="1" applyProtection="1">
      <alignment horizontal="left" vertical="center" wrapText="1"/>
      <protection hidden="1"/>
    </xf>
    <xf numFmtId="3" fontId="29" fillId="0" borderId="70" xfId="0" applyNumberFormat="1" applyFont="1" applyBorder="1" applyAlignment="1" applyProtection="1">
      <alignment horizontal="center" vertical="center"/>
      <protection hidden="1"/>
    </xf>
    <xf numFmtId="164" fontId="30" fillId="7" borderId="110" xfId="3" applyNumberFormat="1" applyFont="1" applyFill="1" applyBorder="1" applyAlignment="1" applyProtection="1">
      <alignment horizontal="center" vertical="center"/>
      <protection hidden="1"/>
    </xf>
    <xf numFmtId="0" fontId="29" fillId="0" borderId="70" xfId="0" applyFont="1" applyBorder="1" applyAlignment="1" applyProtection="1">
      <alignment horizontal="left" vertical="center"/>
      <protection hidden="1"/>
    </xf>
    <xf numFmtId="0" fontId="29" fillId="0" borderId="70" xfId="0" applyFont="1" applyBorder="1" applyAlignment="1" applyProtection="1">
      <alignment horizontal="right" vertical="center"/>
      <protection hidden="1"/>
    </xf>
    <xf numFmtId="9" fontId="31" fillId="20" borderId="70" xfId="3" applyFont="1" applyFill="1" applyBorder="1" applyAlignment="1" applyProtection="1">
      <alignment horizontal="center" vertical="center"/>
      <protection hidden="1"/>
    </xf>
    <xf numFmtId="3" fontId="30" fillId="0" borderId="41" xfId="0" applyNumberFormat="1" applyFont="1" applyFill="1" applyBorder="1" applyAlignment="1" applyProtection="1">
      <alignment horizontal="center" vertical="center"/>
      <protection hidden="1"/>
    </xf>
    <xf numFmtId="9" fontId="30" fillId="0" borderId="41" xfId="3" applyFont="1" applyFill="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33" fillId="15" borderId="59" xfId="0" applyFont="1" applyFill="1" applyBorder="1" applyAlignment="1" applyProtection="1">
      <alignment horizontal="centerContinuous" vertical="center"/>
      <protection hidden="1"/>
    </xf>
    <xf numFmtId="0" fontId="33" fillId="15" borderId="4" xfId="0" applyFont="1" applyFill="1" applyBorder="1" applyAlignment="1" applyProtection="1">
      <alignment horizontal="centerContinuous" vertical="center"/>
      <protection hidden="1"/>
    </xf>
    <xf numFmtId="0" fontId="28" fillId="16" borderId="74" xfId="0" applyFont="1" applyFill="1" applyBorder="1" applyAlignment="1" applyProtection="1">
      <alignment horizontal="center" vertical="center" wrapText="1"/>
      <protection hidden="1"/>
    </xf>
    <xf numFmtId="0" fontId="32" fillId="21" borderId="74" xfId="0" applyFont="1" applyFill="1" applyBorder="1" applyAlignment="1" applyProtection="1">
      <alignment horizontal="center" vertical="center" wrapText="1"/>
      <protection hidden="1"/>
    </xf>
    <xf numFmtId="0" fontId="28" fillId="16" borderId="75" xfId="0" applyFont="1" applyFill="1" applyBorder="1" applyAlignment="1" applyProtection="1">
      <alignment horizontal="center" vertical="center" wrapText="1"/>
      <protection hidden="1"/>
    </xf>
    <xf numFmtId="3" fontId="29" fillId="0" borderId="73" xfId="0" applyNumberFormat="1" applyFont="1" applyBorder="1" applyAlignment="1" applyProtection="1">
      <alignment horizontal="center" vertical="center"/>
      <protection hidden="1"/>
    </xf>
    <xf numFmtId="3" fontId="29" fillId="0" borderId="43" xfId="0" applyNumberFormat="1" applyFont="1" applyBorder="1" applyAlignment="1" applyProtection="1">
      <alignment horizontal="center" vertical="center"/>
      <protection hidden="1"/>
    </xf>
    <xf numFmtId="3" fontId="29" fillId="0" borderId="71" xfId="0" applyNumberFormat="1" applyFont="1" applyBorder="1" applyAlignment="1" applyProtection="1">
      <alignment horizontal="center" vertical="center"/>
      <protection hidden="1"/>
    </xf>
    <xf numFmtId="0" fontId="30" fillId="0" borderId="41" xfId="0" applyFont="1" applyFill="1" applyBorder="1" applyAlignment="1" applyProtection="1">
      <alignment horizontal="left" vertical="center"/>
      <protection hidden="1"/>
    </xf>
    <xf numFmtId="164" fontId="30" fillId="0" borderId="41" xfId="0" applyNumberFormat="1" applyFont="1" applyFill="1" applyBorder="1" applyAlignment="1" applyProtection="1">
      <alignment horizontal="left" vertical="center"/>
      <protection hidden="1"/>
    </xf>
    <xf numFmtId="3" fontId="30" fillId="0" borderId="44" xfId="0" applyNumberFormat="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164" fontId="30" fillId="0" borderId="0" xfId="0" applyNumberFormat="1" applyFont="1" applyFill="1" applyBorder="1" applyAlignment="1" applyProtection="1">
      <alignment horizontal="left" vertical="center"/>
      <protection hidden="1"/>
    </xf>
    <xf numFmtId="3" fontId="29" fillId="0" borderId="0" xfId="3" applyNumberFormat="1" applyFont="1" applyFill="1" applyBorder="1" applyAlignment="1" applyProtection="1">
      <alignment horizontal="center" vertical="center"/>
      <protection hidden="1"/>
    </xf>
    <xf numFmtId="9" fontId="30" fillId="0" borderId="0" xfId="3" applyFont="1" applyFill="1" applyBorder="1" applyAlignment="1" applyProtection="1">
      <alignment horizontal="center" vertical="center"/>
      <protection hidden="1"/>
    </xf>
    <xf numFmtId="0" fontId="33" fillId="0" borderId="0" xfId="0" applyFont="1" applyFill="1" applyBorder="1" applyAlignment="1" applyProtection="1">
      <alignment vertical="center"/>
      <protection hidden="1"/>
    </xf>
    <xf numFmtId="0" fontId="28" fillId="0" borderId="0" xfId="0" applyFont="1" applyFill="1" applyBorder="1" applyAlignment="1" applyProtection="1">
      <alignment vertical="center" wrapText="1"/>
      <protection hidden="1"/>
    </xf>
    <xf numFmtId="0" fontId="32" fillId="0" borderId="0" xfId="0" applyFont="1" applyFill="1" applyBorder="1" applyAlignment="1" applyProtection="1">
      <alignment vertical="center" wrapText="1"/>
      <protection hidden="1"/>
    </xf>
    <xf numFmtId="9" fontId="31" fillId="0" borderId="0" xfId="3" applyFont="1" applyFill="1" applyBorder="1" applyAlignment="1" applyProtection="1">
      <alignment vertical="center"/>
      <protection hidden="1"/>
    </xf>
    <xf numFmtId="3" fontId="30" fillId="0" borderId="0" xfId="0" applyNumberFormat="1" applyFont="1" applyFill="1" applyBorder="1" applyAlignment="1" applyProtection="1">
      <alignment vertical="center"/>
      <protection hidden="1"/>
    </xf>
    <xf numFmtId="9" fontId="30" fillId="0" borderId="0" xfId="3" applyFont="1" applyFill="1" applyBorder="1" applyAlignment="1" applyProtection="1">
      <alignment vertical="center"/>
      <protection hidden="1"/>
    </xf>
    <xf numFmtId="0" fontId="29" fillId="0" borderId="0" xfId="0" applyFont="1" applyProtection="1">
      <protection hidden="1"/>
    </xf>
    <xf numFmtId="0" fontId="57" fillId="15" borderId="59" xfId="0" applyFont="1" applyFill="1" applyBorder="1" applyAlignment="1" applyProtection="1">
      <alignment horizontal="centerContinuous" vertical="center"/>
      <protection hidden="1"/>
    </xf>
    <xf numFmtId="3" fontId="29" fillId="0" borderId="40" xfId="0" applyNumberFormat="1" applyFont="1" applyBorder="1" applyAlignment="1" applyProtection="1">
      <alignment horizontal="center" vertical="center"/>
      <protection hidden="1"/>
    </xf>
    <xf numFmtId="164" fontId="30" fillId="7" borderId="63" xfId="3" applyNumberFormat="1" applyFont="1" applyFill="1" applyBorder="1" applyAlignment="1" applyProtection="1">
      <alignment horizontal="center" vertical="center"/>
      <protection hidden="1"/>
    </xf>
    <xf numFmtId="3" fontId="60" fillId="0" borderId="0" xfId="0" applyNumberFormat="1" applyFont="1" applyFill="1" applyBorder="1" applyAlignment="1" applyProtection="1">
      <alignment horizontal="left" vertical="center"/>
      <protection hidden="1"/>
    </xf>
    <xf numFmtId="0" fontId="1" fillId="0" borderId="0" xfId="0" applyFont="1" applyProtection="1">
      <protection hidden="1"/>
    </xf>
    <xf numFmtId="0" fontId="19" fillId="0" borderId="0" xfId="0" applyFont="1" applyProtection="1">
      <protection hidden="1"/>
    </xf>
    <xf numFmtId="0" fontId="13" fillId="0" borderId="0" xfId="0" applyFont="1" applyAlignment="1" applyProtection="1">
      <alignment horizontal="right"/>
      <protection hidden="1"/>
    </xf>
    <xf numFmtId="3" fontId="12" fillId="0" borderId="0" xfId="0" applyNumberFormat="1" applyFont="1" applyAlignment="1" applyProtection="1">
      <alignment horizontal="center"/>
      <protection hidden="1"/>
    </xf>
    <xf numFmtId="0" fontId="0" fillId="0" borderId="0" xfId="0" applyFont="1" applyProtection="1">
      <protection hidden="1"/>
    </xf>
    <xf numFmtId="0" fontId="1" fillId="0" borderId="0" xfId="0" applyFont="1" applyFill="1" applyAlignment="1" applyProtection="1">
      <alignment horizontal="right" vertical="center"/>
      <protection hidden="1"/>
    </xf>
    <xf numFmtId="0" fontId="16" fillId="0" borderId="0" xfId="0" applyFont="1" applyAlignment="1" applyProtection="1">
      <alignment horizontal="right"/>
      <protection hidden="1"/>
    </xf>
    <xf numFmtId="0" fontId="18" fillId="0" borderId="0" xfId="0" applyFont="1" applyAlignment="1" applyProtection="1">
      <alignment horizontal="center"/>
      <protection hidden="1"/>
    </xf>
    <xf numFmtId="0" fontId="18" fillId="0" borderId="0" xfId="0" applyFont="1" applyAlignment="1" applyProtection="1">
      <alignment horizontal="left"/>
      <protection hidden="1"/>
    </xf>
    <xf numFmtId="0" fontId="16" fillId="0" borderId="0" xfId="0" applyFont="1" applyAlignment="1" applyProtection="1">
      <alignment horizontal="left"/>
      <protection hidden="1"/>
    </xf>
    <xf numFmtId="0" fontId="1" fillId="0" borderId="0" xfId="0" applyFont="1" applyAlignment="1" applyProtection="1">
      <alignment horizontal="left"/>
      <protection hidden="1"/>
    </xf>
    <xf numFmtId="0" fontId="61" fillId="0" borderId="0" xfId="0" applyFont="1" applyAlignment="1" applyProtection="1">
      <alignment horizontal="left"/>
      <protection hidden="1"/>
    </xf>
    <xf numFmtId="3" fontId="16" fillId="0" borderId="0" xfId="0" applyNumberFormat="1" applyFont="1" applyAlignment="1" applyProtection="1">
      <alignment horizontal="center"/>
      <protection hidden="1"/>
    </xf>
    <xf numFmtId="164" fontId="20" fillId="0" borderId="0" xfId="3" applyNumberFormat="1" applyFont="1" applyAlignment="1" applyProtection="1">
      <alignment horizontal="left"/>
      <protection hidden="1"/>
    </xf>
    <xf numFmtId="3" fontId="21" fillId="0" borderId="0" xfId="0" applyNumberFormat="1" applyFont="1" applyProtection="1">
      <protection hidden="1"/>
    </xf>
    <xf numFmtId="0" fontId="16" fillId="0" borderId="0" xfId="0" applyFont="1" applyProtection="1">
      <protection hidden="1"/>
    </xf>
    <xf numFmtId="0" fontId="16" fillId="0" borderId="0" xfId="0" applyFont="1" applyAlignment="1" applyProtection="1">
      <alignment horizontal="center"/>
      <protection hidden="1"/>
    </xf>
    <xf numFmtId="0" fontId="1" fillId="0" borderId="0" xfId="0" applyFont="1" applyAlignment="1" applyProtection="1">
      <alignment horizontal="center"/>
      <protection hidden="1"/>
    </xf>
    <xf numFmtId="0" fontId="17" fillId="0" borderId="0" xfId="0" applyFont="1" applyAlignment="1" applyProtection="1">
      <alignment horizontal="center"/>
      <protection hidden="1"/>
    </xf>
    <xf numFmtId="0" fontId="1" fillId="0" borderId="0" xfId="0" applyFont="1" applyAlignment="1" applyProtection="1">
      <protection hidden="1"/>
    </xf>
    <xf numFmtId="0" fontId="1" fillId="0" borderId="0" xfId="0" applyFont="1" applyAlignment="1" applyProtection="1">
      <alignment horizontal="right"/>
      <protection hidden="1"/>
    </xf>
    <xf numFmtId="0" fontId="1" fillId="0" borderId="0" xfId="0" applyFont="1" applyFill="1" applyProtection="1">
      <protection hidden="1"/>
    </xf>
    <xf numFmtId="0" fontId="29" fillId="0" borderId="0" xfId="0" applyFont="1" applyAlignment="1" applyProtection="1">
      <alignment horizontal="left" vertical="center" indent="1"/>
      <protection hidden="1"/>
    </xf>
    <xf numFmtId="0" fontId="32" fillId="0" borderId="0" xfId="0" applyFont="1" applyFill="1" applyAlignment="1" applyProtection="1">
      <alignment horizontal="left" indent="1"/>
      <protection hidden="1"/>
    </xf>
    <xf numFmtId="9" fontId="29" fillId="0" borderId="0" xfId="3" applyFont="1" applyAlignment="1" applyProtection="1">
      <alignment vertical="center"/>
      <protection hidden="1"/>
    </xf>
    <xf numFmtId="0" fontId="29" fillId="37" borderId="256" xfId="0" applyFont="1" applyFill="1" applyBorder="1" applyAlignment="1" applyProtection="1">
      <alignment vertical="center"/>
      <protection hidden="1"/>
    </xf>
    <xf numFmtId="0" fontId="29" fillId="37" borderId="256" xfId="0" applyFont="1" applyFill="1" applyBorder="1" applyAlignment="1" applyProtection="1">
      <alignment horizontal="center" vertical="center"/>
      <protection hidden="1"/>
    </xf>
    <xf numFmtId="0" fontId="29" fillId="37" borderId="256" xfId="0" applyFont="1" applyFill="1" applyBorder="1" applyAlignment="1" applyProtection="1">
      <alignment horizontal="center" vertical="center" wrapText="1"/>
      <protection hidden="1"/>
    </xf>
    <xf numFmtId="0" fontId="28" fillId="0" borderId="0" xfId="0" applyFont="1" applyBorder="1" applyAlignment="1" applyProtection="1">
      <alignment horizontal="right" vertical="center"/>
      <protection hidden="1"/>
    </xf>
    <xf numFmtId="3" fontId="28" fillId="0" borderId="0" xfId="0" applyNumberFormat="1" applyFont="1" applyFill="1" applyBorder="1" applyAlignment="1" applyProtection="1">
      <alignment horizontal="right" vertical="center"/>
      <protection hidden="1"/>
    </xf>
    <xf numFmtId="0" fontId="28" fillId="0" borderId="0" xfId="0" applyFont="1" applyFill="1" applyBorder="1" applyAlignment="1" applyProtection="1">
      <alignment horizontal="right" vertical="center"/>
      <protection hidden="1"/>
    </xf>
    <xf numFmtId="9" fontId="28" fillId="0" borderId="0" xfId="3" applyFont="1" applyFill="1" applyBorder="1" applyAlignment="1" applyProtection="1">
      <alignment horizontal="right" vertical="center"/>
      <protection hidden="1"/>
    </xf>
    <xf numFmtId="0" fontId="33" fillId="0" borderId="0" xfId="0" applyFont="1" applyAlignment="1" applyProtection="1">
      <alignment vertical="center"/>
      <protection hidden="1"/>
    </xf>
    <xf numFmtId="3" fontId="30" fillId="0" borderId="0" xfId="0" applyNumberFormat="1" applyFont="1" applyAlignment="1" applyProtection="1">
      <alignment horizontal="center" vertical="center"/>
      <protection hidden="1"/>
    </xf>
    <xf numFmtId="0" fontId="28" fillId="0" borderId="0" xfId="0" applyFont="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0" xfId="0" applyNumberFormat="1" applyFont="1" applyFill="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5" fillId="0" borderId="0" xfId="0" applyFont="1" applyAlignment="1" applyProtection="1">
      <alignment horizontal="centerContinuous" vertical="center"/>
      <protection hidden="1"/>
    </xf>
    <xf numFmtId="0" fontId="35" fillId="0" borderId="61" xfId="0" applyFont="1" applyBorder="1" applyAlignment="1" applyProtection="1">
      <alignment horizontal="centerContinuous" vertical="center"/>
      <protection hidden="1"/>
    </xf>
    <xf numFmtId="0" fontId="35" fillId="0" borderId="60" xfId="0" applyFont="1" applyBorder="1" applyAlignment="1" applyProtection="1">
      <alignment horizontal="centerContinuous" vertical="center"/>
      <protection hidden="1"/>
    </xf>
    <xf numFmtId="0" fontId="35" fillId="0" borderId="23" xfId="0" applyFont="1" applyBorder="1" applyAlignment="1" applyProtection="1">
      <alignment horizontal="centerContinuous" vertical="center"/>
      <protection hidden="1"/>
    </xf>
    <xf numFmtId="0" fontId="28" fillId="16" borderId="113" xfId="0" applyFont="1" applyFill="1" applyBorder="1" applyAlignment="1" applyProtection="1">
      <alignment horizontal="center" vertical="center" wrapText="1"/>
      <protection hidden="1"/>
    </xf>
    <xf numFmtId="0" fontId="32" fillId="21" borderId="113" xfId="0" applyFont="1" applyFill="1" applyBorder="1" applyAlignment="1" applyProtection="1">
      <alignment horizontal="center" vertical="center" wrapText="1"/>
      <protection hidden="1"/>
    </xf>
    <xf numFmtId="0" fontId="28" fillId="16" borderId="116" xfId="0" applyFont="1" applyFill="1" applyBorder="1" applyAlignment="1" applyProtection="1">
      <alignment horizontal="center" vertical="center" wrapText="1"/>
      <protection hidden="1"/>
    </xf>
    <xf numFmtId="9" fontId="31" fillId="20" borderId="114" xfId="3" applyFont="1" applyFill="1" applyBorder="1" applyAlignment="1" applyProtection="1">
      <alignment horizontal="center" vertical="center"/>
      <protection hidden="1"/>
    </xf>
    <xf numFmtId="9" fontId="31" fillId="20" borderId="100" xfId="3" applyFont="1" applyFill="1" applyBorder="1" applyAlignment="1" applyProtection="1">
      <alignment horizontal="center" vertical="center"/>
      <protection hidden="1"/>
    </xf>
    <xf numFmtId="9" fontId="31" fillId="20" borderId="115" xfId="3" applyFont="1" applyFill="1" applyBorder="1" applyAlignment="1" applyProtection="1">
      <alignment horizontal="center" vertical="center"/>
      <protection hidden="1"/>
    </xf>
    <xf numFmtId="9" fontId="30" fillId="0" borderId="0" xfId="3" applyFont="1" applyAlignment="1" applyProtection="1">
      <alignment vertical="center"/>
      <protection hidden="1"/>
    </xf>
    <xf numFmtId="9" fontId="30" fillId="0" borderId="0" xfId="3" applyFont="1" applyBorder="1" applyAlignment="1" applyProtection="1">
      <alignment vertical="center"/>
      <protection hidden="1"/>
    </xf>
    <xf numFmtId="0" fontId="28" fillId="16" borderId="8" xfId="0" applyFont="1" applyFill="1" applyBorder="1" applyAlignment="1" applyProtection="1">
      <alignment horizontal="center" vertical="center" wrapText="1"/>
      <protection hidden="1"/>
    </xf>
    <xf numFmtId="3" fontId="29" fillId="7" borderId="121" xfId="0" applyNumberFormat="1" applyFont="1" applyFill="1" applyBorder="1" applyAlignment="1" applyProtection="1">
      <alignment vertical="center"/>
      <protection hidden="1"/>
    </xf>
    <xf numFmtId="9" fontId="30" fillId="7" borderId="121" xfId="3" applyFont="1" applyFill="1" applyBorder="1" applyAlignment="1" applyProtection="1">
      <alignment horizontal="center" vertical="center"/>
      <protection hidden="1"/>
    </xf>
    <xf numFmtId="3" fontId="29" fillId="0" borderId="76" xfId="0" applyNumberFormat="1" applyFont="1" applyBorder="1" applyAlignment="1" applyProtection="1">
      <alignment horizontal="center" vertical="center"/>
      <protection hidden="1"/>
    </xf>
    <xf numFmtId="9" fontId="31" fillId="20" borderId="76" xfId="3" applyFont="1" applyFill="1" applyBorder="1" applyAlignment="1" applyProtection="1">
      <alignment horizontal="center" vertical="center"/>
      <protection hidden="1"/>
    </xf>
    <xf numFmtId="3" fontId="29" fillId="0" borderId="77" xfId="0" applyNumberFormat="1" applyFont="1" applyBorder="1" applyAlignment="1" applyProtection="1">
      <alignment horizontal="center" vertical="center"/>
      <protection hidden="1"/>
    </xf>
    <xf numFmtId="3" fontId="29" fillId="7" borderId="64" xfId="0" applyNumberFormat="1" applyFont="1" applyFill="1" applyBorder="1" applyAlignment="1" applyProtection="1">
      <alignment vertical="center"/>
      <protection hidden="1"/>
    </xf>
    <xf numFmtId="9" fontId="30" fillId="7" borderId="64" xfId="3" applyFont="1" applyFill="1" applyBorder="1" applyAlignment="1" applyProtection="1">
      <alignment horizontal="center" vertical="center"/>
      <protection hidden="1"/>
    </xf>
    <xf numFmtId="3" fontId="29" fillId="7" borderId="117" xfId="0" applyNumberFormat="1" applyFont="1" applyFill="1" applyBorder="1" applyAlignment="1" applyProtection="1">
      <alignment vertical="center"/>
      <protection hidden="1"/>
    </xf>
    <xf numFmtId="9" fontId="30" fillId="7" borderId="117" xfId="3" applyFont="1" applyFill="1" applyBorder="1" applyAlignment="1" applyProtection="1">
      <alignment horizontal="center" vertical="center"/>
      <protection hidden="1"/>
    </xf>
    <xf numFmtId="0" fontId="29" fillId="0" borderId="0" xfId="0" applyFont="1" applyFill="1" applyAlignment="1" applyProtection="1">
      <alignment vertical="center"/>
      <protection hidden="1"/>
    </xf>
    <xf numFmtId="0" fontId="29" fillId="0" borderId="0" xfId="0" applyFont="1" applyFill="1" applyAlignment="1" applyProtection="1">
      <alignment horizontal="center" vertical="center"/>
      <protection hidden="1"/>
    </xf>
    <xf numFmtId="3" fontId="29" fillId="0" borderId="0" xfId="0" applyNumberFormat="1" applyFont="1" applyFill="1" applyBorder="1" applyAlignment="1" applyProtection="1">
      <alignment horizontal="left" vertical="center"/>
      <protection hidden="1"/>
    </xf>
    <xf numFmtId="0" fontId="32" fillId="21" borderId="24" xfId="0" applyFont="1" applyFill="1" applyBorder="1" applyAlignment="1" applyProtection="1">
      <alignment horizontal="center" vertical="center" wrapText="1"/>
      <protection hidden="1"/>
    </xf>
    <xf numFmtId="9" fontId="31" fillId="20" borderId="150" xfId="3" applyFont="1" applyFill="1" applyBorder="1" applyAlignment="1" applyProtection="1">
      <alignment horizontal="center" vertical="center"/>
      <protection hidden="1"/>
    </xf>
    <xf numFmtId="0" fontId="28" fillId="0" borderId="0" xfId="0" applyFont="1" applyFill="1" applyAlignment="1" applyProtection="1">
      <alignment vertical="center"/>
      <protection hidden="1"/>
    </xf>
    <xf numFmtId="0" fontId="33" fillId="0" borderId="0" xfId="0" applyFont="1" applyFill="1" applyBorder="1" applyAlignment="1" applyProtection="1">
      <alignment horizontal="centerContinuous" vertical="center"/>
      <protection hidden="1"/>
    </xf>
    <xf numFmtId="9" fontId="30" fillId="0" borderId="151" xfId="3" applyFont="1" applyFill="1" applyBorder="1" applyAlignment="1" applyProtection="1">
      <alignment horizontal="center" vertical="center"/>
      <protection hidden="1"/>
    </xf>
    <xf numFmtId="0" fontId="29" fillId="0" borderId="0" xfId="0" applyFont="1" applyFill="1" applyBorder="1" applyAlignment="1" applyProtection="1">
      <alignment horizontal="right" vertical="center"/>
      <protection hidden="1"/>
    </xf>
    <xf numFmtId="3" fontId="29" fillId="0" borderId="0" xfId="0" applyNumberFormat="1" applyFont="1" applyFill="1" applyBorder="1" applyAlignment="1" applyProtection="1">
      <alignment horizontal="center" vertical="center"/>
      <protection hidden="1"/>
    </xf>
    <xf numFmtId="9" fontId="31" fillId="0" borderId="0" xfId="3" applyFont="1" applyFill="1" applyBorder="1" applyAlignment="1" applyProtection="1">
      <alignment horizontal="center" vertical="center"/>
      <protection hidden="1"/>
    </xf>
    <xf numFmtId="0" fontId="32" fillId="0" borderId="0" xfId="0" applyFont="1" applyAlignment="1" applyProtection="1">
      <alignment vertical="center"/>
      <protection hidden="1"/>
    </xf>
    <xf numFmtId="0" fontId="29" fillId="0" borderId="0" xfId="0" applyFont="1" applyFill="1" applyAlignment="1" applyProtection="1">
      <alignment horizontal="left" vertical="center" indent="1"/>
      <protection hidden="1"/>
    </xf>
    <xf numFmtId="3" fontId="29" fillId="0" borderId="0" xfId="0" applyNumberFormat="1" applyFont="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64" fontId="30" fillId="7" borderId="108" xfId="3" applyNumberFormat="1" applyFont="1" applyFill="1" applyBorder="1" applyAlignment="1" applyProtection="1">
      <alignment horizontal="center" vertical="center"/>
      <protection hidden="1"/>
    </xf>
    <xf numFmtId="3" fontId="28" fillId="0" borderId="0" xfId="0" applyNumberFormat="1" applyFont="1" applyFill="1" applyBorder="1" applyAlignment="1" applyProtection="1">
      <alignment horizontal="center" vertical="center"/>
      <protection hidden="1"/>
    </xf>
    <xf numFmtId="0" fontId="28" fillId="0" borderId="0" xfId="0" applyFont="1" applyFill="1" applyAlignment="1" applyProtection="1">
      <alignment horizontal="left" vertical="center"/>
      <protection hidden="1"/>
    </xf>
    <xf numFmtId="0" fontId="28" fillId="16" borderId="34" xfId="0" applyFont="1" applyFill="1" applyBorder="1" applyAlignment="1" applyProtection="1">
      <alignment horizontal="left" vertical="center"/>
      <protection hidden="1"/>
    </xf>
    <xf numFmtId="164" fontId="29" fillId="0" borderId="0" xfId="3" applyNumberFormat="1" applyFont="1" applyBorder="1" applyAlignment="1" applyProtection="1">
      <alignment horizontal="center" vertical="center"/>
      <protection hidden="1"/>
    </xf>
    <xf numFmtId="164" fontId="28" fillId="0" borderId="0" xfId="0" applyNumberFormat="1" applyFont="1" applyFill="1" applyBorder="1" applyAlignment="1" applyProtection="1">
      <alignment horizontal="left" vertical="center"/>
      <protection hidden="1"/>
    </xf>
    <xf numFmtId="164" fontId="30" fillId="7" borderId="117" xfId="3" applyNumberFormat="1" applyFont="1" applyFill="1" applyBorder="1" applyAlignment="1" applyProtection="1">
      <alignment horizontal="center" vertical="center"/>
      <protection hidden="1"/>
    </xf>
    <xf numFmtId="3" fontId="29" fillId="0" borderId="55" xfId="0" applyNumberFormat="1" applyFont="1" applyBorder="1" applyAlignment="1" applyProtection="1">
      <alignment horizontal="center" vertical="center"/>
      <protection hidden="1"/>
    </xf>
    <xf numFmtId="9" fontId="31" fillId="20" borderId="55" xfId="3" applyFont="1" applyFill="1" applyBorder="1" applyAlignment="1" applyProtection="1">
      <alignment horizontal="center" vertical="center"/>
      <protection hidden="1"/>
    </xf>
    <xf numFmtId="0" fontId="32" fillId="0" borderId="0" xfId="0" applyFont="1" applyFill="1" applyBorder="1" applyAlignment="1" applyProtection="1">
      <alignment horizontal="left" vertical="center"/>
      <protection hidden="1"/>
    </xf>
    <xf numFmtId="9" fontId="30" fillId="0" borderId="0" xfId="3" applyFont="1" applyAlignment="1" applyProtection="1">
      <alignment horizontal="center" vertical="center"/>
      <protection hidden="1"/>
    </xf>
    <xf numFmtId="9" fontId="30" fillId="0" borderId="0" xfId="3" applyFont="1" applyBorder="1" applyAlignment="1" applyProtection="1">
      <alignment horizontal="center" vertical="center"/>
      <protection hidden="1"/>
    </xf>
    <xf numFmtId="0" fontId="29" fillId="0" borderId="0" xfId="0" applyFont="1" applyBorder="1" applyProtection="1">
      <protection hidden="1"/>
    </xf>
    <xf numFmtId="0" fontId="32" fillId="0" borderId="0" xfId="0" applyFont="1" applyFill="1" applyAlignment="1" applyProtection="1">
      <alignment vertical="center"/>
      <protection hidden="1"/>
    </xf>
    <xf numFmtId="3" fontId="32" fillId="0" borderId="0" xfId="0" applyNumberFormat="1" applyFont="1" applyFill="1" applyBorder="1" applyAlignment="1" applyProtection="1">
      <alignment horizontal="center" vertical="center"/>
      <protection hidden="1"/>
    </xf>
    <xf numFmtId="164" fontId="32" fillId="0" borderId="0" xfId="0" applyNumberFormat="1" applyFont="1" applyFill="1" applyBorder="1" applyAlignment="1" applyProtection="1">
      <alignment horizontal="center" vertical="center"/>
      <protection hidden="1"/>
    </xf>
    <xf numFmtId="0" fontId="36" fillId="0" borderId="0" xfId="0" applyFont="1" applyAlignment="1" applyProtection="1">
      <alignment vertical="center"/>
      <protection hidden="1"/>
    </xf>
    <xf numFmtId="0" fontId="29" fillId="0" borderId="0" xfId="0" applyFont="1" applyFill="1" applyAlignment="1" applyProtection="1">
      <alignment horizontal="left" vertical="center"/>
      <protection hidden="1"/>
    </xf>
    <xf numFmtId="0" fontId="29" fillId="0" borderId="0" xfId="0" applyFont="1" applyAlignment="1" applyProtection="1">
      <alignment horizontal="center" vertical="center" wrapText="1"/>
      <protection hidden="1"/>
    </xf>
    <xf numFmtId="0" fontId="29" fillId="0" borderId="0" xfId="0" applyFont="1" applyAlignment="1" applyProtection="1">
      <alignment horizontal="left" vertical="center"/>
      <protection hidden="1"/>
    </xf>
    <xf numFmtId="3" fontId="29" fillId="0" borderId="0" xfId="0" applyNumberFormat="1" applyFont="1" applyAlignment="1" applyProtection="1">
      <alignment horizontal="center" vertical="center"/>
      <protection hidden="1"/>
    </xf>
    <xf numFmtId="0" fontId="31" fillId="15" borderId="64" xfId="0" applyFont="1" applyFill="1" applyBorder="1" applyAlignment="1" applyProtection="1">
      <alignment horizontal="center"/>
      <protection locked="0" hidden="1"/>
    </xf>
    <xf numFmtId="10" fontId="29" fillId="0" borderId="0" xfId="0" applyNumberFormat="1" applyFont="1" applyAlignment="1" applyProtection="1">
      <alignment horizontal="center" vertical="center"/>
      <protection hidden="1"/>
    </xf>
    <xf numFmtId="0" fontId="16" fillId="0" borderId="0" xfId="0" applyFont="1" applyAlignment="1" applyProtection="1">
      <alignment vertical="center"/>
      <protection hidden="1"/>
    </xf>
    <xf numFmtId="0" fontId="37" fillId="15" borderId="59" xfId="0" applyFont="1" applyFill="1" applyBorder="1" applyAlignment="1" applyProtection="1">
      <alignment horizontal="centerContinuous"/>
      <protection hidden="1"/>
    </xf>
    <xf numFmtId="0" fontId="37" fillId="15" borderId="2" xfId="0" applyFont="1" applyFill="1" applyBorder="1" applyAlignment="1" applyProtection="1">
      <alignment horizontal="centerContinuous"/>
      <protection hidden="1"/>
    </xf>
    <xf numFmtId="0" fontId="37" fillId="15" borderId="101" xfId="0" applyFont="1" applyFill="1" applyBorder="1" applyAlignment="1" applyProtection="1">
      <alignment horizontal="centerContinuous"/>
      <protection hidden="1"/>
    </xf>
    <xf numFmtId="0" fontId="29" fillId="37" borderId="67" xfId="0" applyFont="1" applyFill="1" applyBorder="1" applyAlignment="1" applyProtection="1">
      <alignment vertical="center"/>
      <protection hidden="1"/>
    </xf>
    <xf numFmtId="0" fontId="29" fillId="37" borderId="67" xfId="0" applyFont="1" applyFill="1" applyBorder="1" applyAlignment="1" applyProtection="1">
      <alignment horizontal="center" vertical="center"/>
      <protection hidden="1"/>
    </xf>
    <xf numFmtId="0" fontId="29" fillId="37" borderId="67" xfId="0" applyFont="1" applyFill="1" applyBorder="1" applyAlignment="1" applyProtection="1">
      <alignment horizontal="center" vertical="center" wrapText="1"/>
      <protection hidden="1"/>
    </xf>
    <xf numFmtId="0" fontId="28" fillId="18" borderId="0" xfId="0" applyFont="1" applyFill="1" applyBorder="1" applyAlignment="1" applyProtection="1">
      <alignment horizontal="center" vertical="center" wrapText="1"/>
      <protection hidden="1"/>
    </xf>
    <xf numFmtId="0" fontId="32" fillId="22" borderId="0" xfId="0" applyFont="1" applyFill="1" applyBorder="1" applyAlignment="1" applyProtection="1">
      <alignment horizontal="center" vertical="center" wrapText="1"/>
      <protection hidden="1"/>
    </xf>
    <xf numFmtId="0" fontId="28" fillId="32" borderId="35" xfId="0" applyFont="1" applyFill="1" applyBorder="1" applyAlignment="1" applyProtection="1">
      <alignment horizontal="left" vertical="center" wrapText="1"/>
      <protection hidden="1"/>
    </xf>
    <xf numFmtId="3" fontId="29" fillId="0" borderId="257" xfId="3" applyNumberFormat="1" applyFont="1" applyBorder="1" applyAlignment="1" applyProtection="1">
      <alignment horizontal="center" vertical="center"/>
      <protection hidden="1"/>
    </xf>
    <xf numFmtId="164" fontId="29" fillId="9" borderId="63" xfId="3" applyNumberFormat="1" applyFont="1" applyFill="1" applyBorder="1" applyAlignment="1" applyProtection="1">
      <alignment horizontal="center" vertical="center"/>
      <protection hidden="1"/>
    </xf>
    <xf numFmtId="0" fontId="29" fillId="0" borderId="78" xfId="0" applyFont="1" applyFill="1" applyBorder="1" applyProtection="1">
      <protection hidden="1"/>
    </xf>
    <xf numFmtId="0" fontId="29" fillId="0" borderId="78" xfId="0" applyFont="1" applyFill="1" applyBorder="1" applyAlignment="1" applyProtection="1">
      <alignment horizontal="right"/>
      <protection hidden="1"/>
    </xf>
    <xf numFmtId="164" fontId="30" fillId="9" borderId="122" xfId="3" applyNumberFormat="1" applyFont="1" applyFill="1" applyBorder="1" applyAlignment="1" applyProtection="1">
      <alignment horizontal="center" vertical="center"/>
      <protection hidden="1"/>
    </xf>
    <xf numFmtId="3" fontId="29" fillId="0" borderId="78" xfId="0" applyNumberFormat="1" applyFont="1" applyBorder="1" applyAlignment="1" applyProtection="1">
      <alignment horizontal="center" vertical="center"/>
      <protection hidden="1"/>
    </xf>
    <xf numFmtId="9" fontId="31" fillId="20" borderId="78" xfId="3" applyFont="1" applyFill="1" applyBorder="1" applyAlignment="1" applyProtection="1">
      <alignment horizontal="center" vertical="center"/>
      <protection hidden="1"/>
    </xf>
    <xf numFmtId="3" fontId="29" fillId="0" borderId="67" xfId="3" applyNumberFormat="1" applyFont="1" applyBorder="1" applyAlignment="1" applyProtection="1">
      <alignment horizontal="center" vertical="center"/>
      <protection hidden="1"/>
    </xf>
    <xf numFmtId="164" fontId="29" fillId="9" borderId="64" xfId="3" applyNumberFormat="1" applyFont="1" applyFill="1" applyBorder="1" applyAlignment="1" applyProtection="1">
      <alignment horizontal="center" vertical="center"/>
      <protection hidden="1"/>
    </xf>
    <xf numFmtId="0" fontId="29" fillId="0" borderId="45" xfId="0" applyFont="1" applyFill="1" applyBorder="1" applyProtection="1">
      <protection hidden="1"/>
    </xf>
    <xf numFmtId="0" fontId="29" fillId="0" borderId="45" xfId="0" applyFont="1" applyFill="1" applyBorder="1" applyAlignment="1" applyProtection="1">
      <alignment horizontal="right"/>
      <protection hidden="1"/>
    </xf>
    <xf numFmtId="164" fontId="30" fillId="9" borderId="64" xfId="3" applyNumberFormat="1" applyFont="1" applyFill="1" applyBorder="1" applyAlignment="1" applyProtection="1">
      <alignment horizontal="center" vertical="center"/>
      <protection hidden="1"/>
    </xf>
    <xf numFmtId="3" fontId="29" fillId="0" borderId="45" xfId="0" applyNumberFormat="1" applyFont="1" applyBorder="1" applyAlignment="1" applyProtection="1">
      <alignment horizontal="center" vertical="center"/>
      <protection hidden="1"/>
    </xf>
    <xf numFmtId="9" fontId="31" fillId="20" borderId="45" xfId="3" applyFont="1" applyFill="1" applyBorder="1" applyAlignment="1" applyProtection="1">
      <alignment horizontal="center" vertical="center"/>
      <protection hidden="1"/>
    </xf>
    <xf numFmtId="0" fontId="28" fillId="0" borderId="0" xfId="0" applyFont="1" applyProtection="1">
      <protection hidden="1"/>
    </xf>
    <xf numFmtId="0" fontId="28" fillId="32" borderId="56" xfId="0" applyFont="1" applyFill="1" applyBorder="1" applyAlignment="1" applyProtection="1">
      <alignment horizontal="left" vertical="center" wrapText="1"/>
      <protection hidden="1"/>
    </xf>
    <xf numFmtId="3" fontId="29" fillId="0" borderId="118" xfId="3" applyNumberFormat="1" applyFont="1" applyBorder="1" applyAlignment="1" applyProtection="1">
      <alignment horizontal="center" vertical="center"/>
      <protection hidden="1"/>
    </xf>
    <xf numFmtId="164" fontId="29" fillId="9" borderId="120" xfId="3" applyNumberFormat="1" applyFont="1" applyFill="1" applyBorder="1" applyAlignment="1" applyProtection="1">
      <alignment horizontal="center" vertical="center"/>
      <protection hidden="1"/>
    </xf>
    <xf numFmtId="0" fontId="29" fillId="0" borderId="80" xfId="0" applyFont="1" applyFill="1" applyBorder="1" applyProtection="1">
      <protection hidden="1"/>
    </xf>
    <xf numFmtId="0" fontId="29" fillId="0" borderId="80" xfId="0" applyFont="1" applyFill="1" applyBorder="1" applyAlignment="1" applyProtection="1">
      <alignment horizontal="right"/>
      <protection hidden="1"/>
    </xf>
    <xf numFmtId="164" fontId="30" fillId="9" borderId="123" xfId="3" applyNumberFormat="1" applyFont="1" applyFill="1" applyBorder="1" applyAlignment="1" applyProtection="1">
      <alignment horizontal="center" vertical="center"/>
      <protection hidden="1"/>
    </xf>
    <xf numFmtId="3" fontId="29" fillId="0" borderId="80" xfId="0" applyNumberFormat="1" applyFont="1" applyBorder="1" applyAlignment="1" applyProtection="1">
      <alignment horizontal="center" vertical="center"/>
      <protection hidden="1"/>
    </xf>
    <xf numFmtId="9" fontId="31" fillId="20" borderId="80" xfId="3" applyFont="1" applyFill="1" applyBorder="1" applyAlignment="1" applyProtection="1">
      <alignment horizontal="center" vertical="center"/>
      <protection hidden="1"/>
    </xf>
    <xf numFmtId="3" fontId="30" fillId="0" borderId="62" xfId="0" applyNumberFormat="1" applyFont="1" applyFill="1" applyBorder="1" applyAlignment="1" applyProtection="1">
      <alignment horizontal="center" vertical="center"/>
      <protection hidden="1"/>
    </xf>
    <xf numFmtId="9" fontId="30" fillId="0" borderId="62" xfId="3"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wrapText="1"/>
      <protection hidden="1"/>
    </xf>
    <xf numFmtId="164" fontId="29" fillId="0" borderId="0" xfId="3" applyNumberFormat="1" applyFont="1" applyFill="1" applyBorder="1" applyAlignment="1" applyProtection="1">
      <alignment horizontal="center" vertical="center"/>
      <protection hidden="1"/>
    </xf>
    <xf numFmtId="0" fontId="37" fillId="15" borderId="4" xfId="0" applyFont="1" applyFill="1" applyBorder="1" applyAlignment="1" applyProtection="1">
      <alignment horizontal="centerContinuous"/>
      <protection hidden="1"/>
    </xf>
    <xf numFmtId="0" fontId="28" fillId="18" borderId="8" xfId="0" applyFont="1" applyFill="1" applyBorder="1" applyAlignment="1" applyProtection="1">
      <alignment horizontal="center" vertical="center" wrapText="1"/>
      <protection hidden="1"/>
    </xf>
    <xf numFmtId="3" fontId="29" fillId="0" borderId="79" xfId="0" applyNumberFormat="1" applyFont="1" applyBorder="1" applyAlignment="1" applyProtection="1">
      <alignment horizontal="center" vertical="center"/>
      <protection hidden="1"/>
    </xf>
    <xf numFmtId="3" fontId="29" fillId="0" borderId="47" xfId="0" applyNumberFormat="1" applyFont="1" applyBorder="1" applyAlignment="1" applyProtection="1">
      <alignment horizontal="center" vertical="center"/>
      <protection hidden="1"/>
    </xf>
    <xf numFmtId="3" fontId="29" fillId="0" borderId="81" xfId="0" applyNumberFormat="1" applyFont="1" applyBorder="1" applyAlignment="1" applyProtection="1">
      <alignment horizontal="center" vertical="center"/>
      <protection hidden="1"/>
    </xf>
    <xf numFmtId="0" fontId="30" fillId="0" borderId="62" xfId="0" applyFont="1" applyFill="1" applyBorder="1" applyAlignment="1" applyProtection="1">
      <alignment horizontal="left"/>
      <protection hidden="1"/>
    </xf>
    <xf numFmtId="0" fontId="30" fillId="0" borderId="62" xfId="0" applyFont="1" applyFill="1" applyBorder="1" applyAlignment="1" applyProtection="1">
      <alignment horizontal="center" vertical="center"/>
      <protection hidden="1"/>
    </xf>
    <xf numFmtId="0" fontId="30" fillId="0" borderId="0" xfId="0" applyFont="1" applyFill="1" applyBorder="1" applyAlignment="1" applyProtection="1">
      <alignment horizontal="left"/>
      <protection hidden="1"/>
    </xf>
    <xf numFmtId="0" fontId="28" fillId="18" borderId="111" xfId="0" applyFont="1" applyFill="1" applyBorder="1" applyAlignment="1" applyProtection="1">
      <alignment horizontal="center" vertical="center" wrapText="1"/>
      <protection hidden="1"/>
    </xf>
    <xf numFmtId="0" fontId="32" fillId="22" borderId="111" xfId="0" applyFont="1" applyFill="1" applyBorder="1" applyAlignment="1" applyProtection="1">
      <alignment horizontal="center" vertical="center" wrapText="1"/>
      <protection hidden="1"/>
    </xf>
    <xf numFmtId="0" fontId="28" fillId="18" borderId="112" xfId="0" applyFont="1" applyFill="1" applyBorder="1" applyAlignment="1" applyProtection="1">
      <alignment horizontal="center" vertical="center" wrapText="1"/>
      <protection hidden="1"/>
    </xf>
    <xf numFmtId="3" fontId="30" fillId="0" borderId="255" xfId="0" applyNumberFormat="1" applyFont="1" applyFill="1" applyBorder="1" applyAlignment="1" applyProtection="1">
      <alignment horizontal="center" vertical="center"/>
      <protection hidden="1"/>
    </xf>
    <xf numFmtId="0" fontId="37" fillId="15" borderId="3" xfId="0" applyFont="1" applyFill="1" applyBorder="1" applyAlignment="1" applyProtection="1">
      <alignment horizontal="centerContinuous"/>
      <protection hidden="1"/>
    </xf>
    <xf numFmtId="0" fontId="29" fillId="0" borderId="0" xfId="0" applyFont="1" applyAlignment="1" applyProtection="1">
      <protection hidden="1"/>
    </xf>
    <xf numFmtId="0" fontId="29" fillId="0" borderId="78" xfId="0" applyFont="1" applyFill="1" applyBorder="1" applyAlignment="1" applyProtection="1">
      <alignment horizontal="right" vertical="center"/>
      <protection hidden="1"/>
    </xf>
    <xf numFmtId="0" fontId="29" fillId="0" borderId="0" xfId="0" applyFont="1" applyBorder="1" applyAlignment="1" applyProtection="1">
      <protection hidden="1"/>
    </xf>
    <xf numFmtId="0" fontId="29" fillId="0" borderId="0" xfId="0" applyFont="1" applyFill="1" applyBorder="1" applyProtection="1">
      <protection hidden="1"/>
    </xf>
    <xf numFmtId="0" fontId="29" fillId="0" borderId="0" xfId="0" applyFont="1" applyAlignment="1" applyProtection="1">
      <alignment horizontal="left"/>
      <protection hidden="1"/>
    </xf>
    <xf numFmtId="3" fontId="29" fillId="0" borderId="0" xfId="0" applyNumberFormat="1" applyFont="1" applyProtection="1">
      <protection hidden="1"/>
    </xf>
    <xf numFmtId="9" fontId="29" fillId="0" borderId="0" xfId="0" applyNumberFormat="1" applyFont="1" applyProtection="1">
      <protection hidden="1"/>
    </xf>
    <xf numFmtId="0" fontId="29" fillId="0" borderId="0" xfId="0" applyFont="1" applyFill="1" applyAlignment="1" applyProtection="1">
      <alignment horizontal="left"/>
      <protection hidden="1"/>
    </xf>
    <xf numFmtId="3" fontId="29" fillId="0" borderId="0" xfId="0" applyNumberFormat="1" applyFont="1" applyFill="1" applyProtection="1">
      <protection hidden="1"/>
    </xf>
    <xf numFmtId="9" fontId="29" fillId="0" borderId="0" xfId="0" applyNumberFormat="1" applyFont="1" applyFill="1" applyProtection="1">
      <protection hidden="1"/>
    </xf>
    <xf numFmtId="0" fontId="29" fillId="0" borderId="0" xfId="0" applyFont="1" applyFill="1" applyProtection="1">
      <protection hidden="1"/>
    </xf>
    <xf numFmtId="164" fontId="30" fillId="9" borderId="63" xfId="3" applyNumberFormat="1" applyFont="1" applyFill="1" applyBorder="1" applyAlignment="1" applyProtection="1">
      <alignment horizontal="center" vertical="center"/>
      <protection hidden="1"/>
    </xf>
    <xf numFmtId="0" fontId="28" fillId="32" borderId="0" xfId="0" applyFont="1" applyFill="1" applyBorder="1" applyAlignment="1" applyProtection="1">
      <alignment horizontal="left" vertical="center" wrapText="1"/>
      <protection hidden="1"/>
    </xf>
    <xf numFmtId="3" fontId="29" fillId="0" borderId="57" xfId="3" applyNumberFormat="1" applyFont="1" applyBorder="1" applyAlignment="1" applyProtection="1">
      <alignment horizontal="center" vertical="center"/>
      <protection hidden="1"/>
    </xf>
    <xf numFmtId="164" fontId="30" fillId="9" borderId="65" xfId="3" applyNumberFormat="1" applyFont="1" applyFill="1" applyBorder="1" applyAlignment="1" applyProtection="1">
      <alignment horizontal="center" vertical="center"/>
      <protection hidden="1"/>
    </xf>
    <xf numFmtId="0" fontId="37" fillId="0" borderId="129" xfId="0" applyFont="1" applyFill="1" applyBorder="1" applyAlignment="1" applyProtection="1">
      <alignment horizontal="left" vertical="center" wrapText="1"/>
      <protection hidden="1"/>
    </xf>
    <xf numFmtId="3" fontId="30" fillId="0" borderId="129" xfId="3" applyNumberFormat="1" applyFont="1" applyFill="1" applyBorder="1" applyAlignment="1" applyProtection="1">
      <alignment horizontal="center" vertical="center"/>
      <protection hidden="1"/>
    </xf>
    <xf numFmtId="164" fontId="30" fillId="0" borderId="129" xfId="3" applyNumberFormat="1" applyFont="1" applyFill="1" applyBorder="1" applyAlignment="1" applyProtection="1">
      <alignment horizontal="center" vertical="center"/>
      <protection hidden="1"/>
    </xf>
    <xf numFmtId="3" fontId="29" fillId="0" borderId="0" xfId="0" applyNumberFormat="1" applyFont="1" applyFill="1" applyBorder="1" applyAlignment="1" applyProtection="1">
      <alignment horizontal="right" vertical="center"/>
      <protection hidden="1"/>
    </xf>
    <xf numFmtId="9" fontId="29" fillId="0" borderId="0" xfId="3" applyFont="1" applyFill="1" applyBorder="1" applyAlignment="1" applyProtection="1">
      <alignment horizontal="right" vertical="center"/>
      <protection hidden="1"/>
    </xf>
    <xf numFmtId="164" fontId="30" fillId="0" borderId="0" xfId="3" applyNumberFormat="1" applyFont="1" applyFill="1" applyBorder="1" applyAlignment="1" applyProtection="1">
      <alignment horizontal="center" vertical="center"/>
      <protection hidden="1"/>
    </xf>
    <xf numFmtId="3" fontId="28" fillId="0" borderId="0" xfId="3" applyNumberFormat="1" applyFont="1" applyFill="1" applyBorder="1" applyAlignment="1" applyProtection="1">
      <alignment horizontal="center" vertical="center"/>
      <protection hidden="1"/>
    </xf>
    <xf numFmtId="0" fontId="37" fillId="15" borderId="3" xfId="0" applyFont="1" applyFill="1" applyBorder="1" applyAlignment="1" applyProtection="1">
      <alignment horizontal="centerContinuous" vertical="center"/>
      <protection hidden="1"/>
    </xf>
    <xf numFmtId="0" fontId="37" fillId="0" borderId="0" xfId="0" applyFont="1" applyAlignment="1" applyProtection="1">
      <alignment horizontal="centerContinuous" vertical="center"/>
      <protection hidden="1"/>
    </xf>
    <xf numFmtId="0" fontId="37" fillId="0" borderId="61" xfId="0" applyFont="1" applyBorder="1" applyAlignment="1" applyProtection="1">
      <alignment horizontal="centerContinuous" vertical="center"/>
      <protection hidden="1"/>
    </xf>
    <xf numFmtId="0" fontId="37" fillId="0" borderId="60" xfId="0" applyFont="1" applyBorder="1" applyAlignment="1" applyProtection="1">
      <alignment horizontal="centerContinuous" vertical="center"/>
      <protection hidden="1"/>
    </xf>
    <xf numFmtId="0" fontId="37" fillId="0" borderId="23" xfId="0" applyFont="1" applyBorder="1" applyAlignment="1" applyProtection="1">
      <alignment horizontal="centerContinuous" vertical="center"/>
      <protection hidden="1"/>
    </xf>
    <xf numFmtId="0" fontId="28" fillId="18" borderId="124" xfId="0" applyFont="1" applyFill="1" applyBorder="1" applyAlignment="1" applyProtection="1">
      <alignment horizontal="center" vertical="center" wrapText="1"/>
      <protection hidden="1"/>
    </xf>
    <xf numFmtId="0" fontId="32" fillId="22" borderId="124" xfId="0" applyFont="1" applyFill="1" applyBorder="1" applyAlignment="1" applyProtection="1">
      <alignment horizontal="center" vertical="center" wrapText="1"/>
      <protection hidden="1"/>
    </xf>
    <xf numFmtId="0" fontId="28" fillId="18" borderId="125" xfId="0" applyFont="1" applyFill="1" applyBorder="1" applyAlignment="1" applyProtection="1">
      <alignment horizontal="center" vertical="center" wrapText="1"/>
      <protection hidden="1"/>
    </xf>
    <xf numFmtId="0" fontId="32" fillId="22" borderId="126" xfId="0" applyFont="1" applyFill="1" applyBorder="1" applyAlignment="1" applyProtection="1">
      <alignment horizontal="center" vertical="center" wrapText="1"/>
      <protection hidden="1"/>
    </xf>
    <xf numFmtId="0" fontId="29" fillId="0" borderId="82" xfId="0" applyFont="1" applyFill="1" applyBorder="1" applyProtection="1">
      <protection hidden="1"/>
    </xf>
    <xf numFmtId="164" fontId="30" fillId="9" borderId="119" xfId="3" applyNumberFormat="1" applyFont="1" applyFill="1" applyBorder="1" applyAlignment="1" applyProtection="1">
      <alignment horizontal="center" vertical="center"/>
      <protection hidden="1"/>
    </xf>
    <xf numFmtId="9" fontId="31" fillId="20" borderId="127" xfId="3" applyFont="1" applyFill="1" applyBorder="1" applyAlignment="1" applyProtection="1">
      <alignment horizontal="center" vertical="center"/>
      <protection hidden="1"/>
    </xf>
    <xf numFmtId="0" fontId="29" fillId="0" borderId="118" xfId="0" applyFont="1" applyFill="1" applyBorder="1" applyProtection="1">
      <protection hidden="1"/>
    </xf>
    <xf numFmtId="3" fontId="29" fillId="0" borderId="46" xfId="0" applyNumberFormat="1" applyFont="1" applyBorder="1" applyAlignment="1" applyProtection="1">
      <alignment horizontal="center" vertical="center"/>
      <protection hidden="1"/>
    </xf>
    <xf numFmtId="9" fontId="31" fillId="20" borderId="46" xfId="3" applyFont="1" applyFill="1" applyBorder="1" applyAlignment="1" applyProtection="1">
      <alignment horizontal="center" vertical="center"/>
      <protection hidden="1"/>
    </xf>
    <xf numFmtId="3" fontId="29" fillId="0" borderId="48" xfId="0" applyNumberFormat="1" applyFont="1" applyBorder="1" applyAlignment="1" applyProtection="1">
      <alignment horizontal="center" vertical="center"/>
      <protection hidden="1"/>
    </xf>
    <xf numFmtId="9" fontId="31" fillId="20" borderId="128" xfId="3" applyFont="1" applyFill="1" applyBorder="1" applyAlignment="1" applyProtection="1">
      <alignment horizontal="center" vertical="center"/>
      <protection hidden="1"/>
    </xf>
    <xf numFmtId="0" fontId="37" fillId="15" borderId="101" xfId="0" applyFont="1" applyFill="1" applyBorder="1" applyAlignment="1" applyProtection="1">
      <alignment horizontal="centerContinuous" vertical="center"/>
      <protection hidden="1"/>
    </xf>
    <xf numFmtId="0" fontId="37" fillId="15" borderId="2" xfId="0" applyFont="1" applyFill="1" applyBorder="1" applyAlignment="1" applyProtection="1">
      <alignment horizontal="centerContinuous" vertical="center"/>
      <protection hidden="1"/>
    </xf>
    <xf numFmtId="0" fontId="37" fillId="15" borderId="4" xfId="0" applyFont="1" applyFill="1" applyBorder="1" applyAlignment="1" applyProtection="1">
      <alignment horizontal="centerContinuous" vertical="center"/>
      <protection hidden="1"/>
    </xf>
    <xf numFmtId="3" fontId="29" fillId="9" borderId="119" xfId="0" applyNumberFormat="1" applyFont="1" applyFill="1" applyBorder="1" applyAlignment="1" applyProtection="1">
      <alignment vertical="center"/>
      <protection hidden="1"/>
    </xf>
    <xf numFmtId="9" fontId="30" fillId="9" borderId="119" xfId="3" applyFont="1" applyFill="1" applyBorder="1" applyAlignment="1" applyProtection="1">
      <alignment horizontal="center" vertical="center"/>
      <protection hidden="1"/>
    </xf>
    <xf numFmtId="3" fontId="29" fillId="0" borderId="82" xfId="0" applyNumberFormat="1" applyFont="1" applyBorder="1" applyAlignment="1" applyProtection="1">
      <alignment horizontal="center" vertical="center"/>
      <protection hidden="1"/>
    </xf>
    <xf numFmtId="9" fontId="31" fillId="20" borderId="82" xfId="3" applyFont="1" applyFill="1" applyBorder="1" applyAlignment="1" applyProtection="1">
      <alignment horizontal="center" vertical="center"/>
      <protection hidden="1"/>
    </xf>
    <xf numFmtId="3" fontId="29" fillId="0" borderId="83" xfId="0" applyNumberFormat="1" applyFont="1" applyBorder="1" applyAlignment="1" applyProtection="1">
      <alignment horizontal="center" vertical="center"/>
      <protection hidden="1"/>
    </xf>
    <xf numFmtId="3" fontId="29" fillId="9" borderId="64" xfId="0" applyNumberFormat="1" applyFont="1" applyFill="1" applyBorder="1" applyAlignment="1" applyProtection="1">
      <alignment vertical="center"/>
      <protection hidden="1"/>
    </xf>
    <xf numFmtId="9" fontId="30" fillId="9" borderId="64" xfId="3" applyFont="1" applyFill="1" applyBorder="1" applyAlignment="1" applyProtection="1">
      <alignment horizontal="center" vertical="center"/>
      <protection hidden="1"/>
    </xf>
    <xf numFmtId="3" fontId="29" fillId="9" borderId="120" xfId="0" applyNumberFormat="1" applyFont="1" applyFill="1" applyBorder="1" applyAlignment="1" applyProtection="1">
      <alignment vertical="center"/>
      <protection hidden="1"/>
    </xf>
    <xf numFmtId="9" fontId="30" fillId="9" borderId="120" xfId="3" applyFont="1" applyFill="1" applyBorder="1" applyAlignment="1" applyProtection="1">
      <alignment horizontal="center" vertical="center"/>
      <protection hidden="1"/>
    </xf>
    <xf numFmtId="3" fontId="30" fillId="0" borderId="8" xfId="0" applyNumberFormat="1" applyFont="1" applyFill="1" applyBorder="1" applyAlignment="1" applyProtection="1">
      <alignment horizontal="center" vertical="center"/>
      <protection hidden="1"/>
    </xf>
    <xf numFmtId="0" fontId="28" fillId="18" borderId="60" xfId="0" applyFont="1" applyFill="1" applyBorder="1" applyAlignment="1" applyProtection="1">
      <alignment horizontal="center" vertical="center" wrapText="1"/>
      <protection hidden="1"/>
    </xf>
    <xf numFmtId="9" fontId="31" fillId="20" borderId="149" xfId="3" applyFont="1" applyFill="1" applyBorder="1" applyAlignment="1" applyProtection="1">
      <alignment horizontal="center" vertical="center"/>
      <protection hidden="1"/>
    </xf>
    <xf numFmtId="9" fontId="30" fillId="0" borderId="24" xfId="3" applyFont="1" applyFill="1" applyBorder="1" applyAlignment="1" applyProtection="1">
      <alignment horizontal="center" vertical="center"/>
      <protection hidden="1"/>
    </xf>
    <xf numFmtId="0" fontId="47" fillId="15" borderId="3" xfId="0" applyFont="1" applyFill="1" applyBorder="1" applyAlignment="1" applyProtection="1">
      <alignment horizontal="centerContinuous" vertical="center"/>
      <protection hidden="1"/>
    </xf>
    <xf numFmtId="0" fontId="47" fillId="15" borderId="2" xfId="0" applyFont="1" applyFill="1" applyBorder="1" applyAlignment="1" applyProtection="1">
      <alignment horizontal="centerContinuous" vertical="center"/>
      <protection hidden="1"/>
    </xf>
    <xf numFmtId="0" fontId="47" fillId="15" borderId="101" xfId="0" applyFont="1" applyFill="1" applyBorder="1" applyAlignment="1" applyProtection="1">
      <alignment horizontal="centerContinuous" vertical="center"/>
      <protection hidden="1"/>
    </xf>
    <xf numFmtId="0" fontId="29" fillId="0" borderId="82" xfId="0" applyFont="1" applyFill="1" applyBorder="1" applyAlignment="1" applyProtection="1">
      <alignment horizontal="center"/>
      <protection hidden="1"/>
    </xf>
    <xf numFmtId="0" fontId="29" fillId="0" borderId="82" xfId="0" applyFont="1" applyFill="1" applyBorder="1" applyAlignment="1" applyProtection="1">
      <alignment horizontal="right"/>
      <protection hidden="1"/>
    </xf>
    <xf numFmtId="3" fontId="29" fillId="0" borderId="131" xfId="0" applyNumberFormat="1" applyFont="1" applyBorder="1" applyAlignment="1" applyProtection="1">
      <alignment horizontal="center" vertical="center"/>
      <protection hidden="1"/>
    </xf>
    <xf numFmtId="3" fontId="29" fillId="0" borderId="132" xfId="0" applyNumberFormat="1" applyFont="1" applyBorder="1" applyAlignment="1" applyProtection="1">
      <alignment horizontal="center" vertical="center"/>
      <protection hidden="1"/>
    </xf>
    <xf numFmtId="0" fontId="28" fillId="32" borderId="130" xfId="0" applyFont="1" applyFill="1" applyBorder="1" applyAlignment="1" applyProtection="1">
      <alignment horizontal="left" vertical="center" wrapText="1"/>
      <protection hidden="1"/>
    </xf>
    <xf numFmtId="3" fontId="29" fillId="0" borderId="133" xfId="0" applyNumberFormat="1" applyFont="1" applyBorder="1" applyAlignment="1" applyProtection="1">
      <alignment horizontal="center" vertical="center"/>
      <protection hidden="1"/>
    </xf>
    <xf numFmtId="164" fontId="30" fillId="9" borderId="120" xfId="3" applyNumberFormat="1" applyFont="1" applyFill="1" applyBorder="1" applyAlignment="1" applyProtection="1">
      <alignment horizontal="center" vertical="center"/>
      <protection hidden="1"/>
    </xf>
    <xf numFmtId="0" fontId="29" fillId="0" borderId="118" xfId="0" applyFont="1" applyFill="1" applyBorder="1" applyAlignment="1" applyProtection="1">
      <alignment horizontal="right"/>
      <protection hidden="1"/>
    </xf>
    <xf numFmtId="9" fontId="59" fillId="0" borderId="261" xfId="0" applyNumberFormat="1" applyFont="1" applyFill="1" applyBorder="1" applyAlignment="1" applyProtection="1">
      <alignment horizontal="right" vertical="center"/>
      <protection hidden="1"/>
    </xf>
    <xf numFmtId="9" fontId="59" fillId="0" borderId="262" xfId="0" applyNumberFormat="1" applyFont="1" applyFill="1" applyBorder="1" applyAlignment="1" applyProtection="1">
      <alignment horizontal="right" vertical="center"/>
      <protection hidden="1"/>
    </xf>
    <xf numFmtId="0" fontId="38" fillId="15" borderId="59" xfId="0" applyFont="1" applyFill="1" applyBorder="1" applyAlignment="1" applyProtection="1">
      <alignment horizontal="centerContinuous"/>
      <protection hidden="1"/>
    </xf>
    <xf numFmtId="0" fontId="38" fillId="15" borderId="2" xfId="0" applyFont="1" applyFill="1" applyBorder="1" applyAlignment="1" applyProtection="1">
      <alignment horizontal="centerContinuous"/>
      <protection hidden="1"/>
    </xf>
    <xf numFmtId="0" fontId="38" fillId="15" borderId="101" xfId="0" applyFont="1" applyFill="1" applyBorder="1" applyAlignment="1" applyProtection="1">
      <alignment horizontal="centerContinuous"/>
      <protection hidden="1"/>
    </xf>
    <xf numFmtId="0" fontId="29" fillId="37" borderId="258" xfId="0" applyFont="1" applyFill="1" applyBorder="1" applyAlignment="1" applyProtection="1">
      <alignment vertical="center"/>
      <protection hidden="1"/>
    </xf>
    <xf numFmtId="0" fontId="29" fillId="37" borderId="258" xfId="0" applyFont="1" applyFill="1" applyBorder="1" applyAlignment="1" applyProtection="1">
      <alignment horizontal="center" vertical="center"/>
      <protection hidden="1"/>
    </xf>
    <xf numFmtId="0" fontId="28" fillId="24" borderId="86" xfId="0" applyFont="1" applyFill="1" applyBorder="1" applyAlignment="1" applyProtection="1">
      <alignment horizontal="center" vertical="center" wrapText="1"/>
      <protection hidden="1"/>
    </xf>
    <xf numFmtId="0" fontId="32" fillId="23" borderId="86" xfId="0" applyFont="1" applyFill="1" applyBorder="1" applyAlignment="1" applyProtection="1">
      <alignment horizontal="center" vertical="center" wrapText="1"/>
      <protection hidden="1"/>
    </xf>
    <xf numFmtId="0" fontId="28" fillId="41" borderId="35" xfId="0" applyFont="1" applyFill="1" applyBorder="1" applyAlignment="1" applyProtection="1">
      <alignment horizontal="left" vertical="center" wrapText="1"/>
      <protection hidden="1"/>
    </xf>
    <xf numFmtId="3" fontId="29" fillId="0" borderId="137" xfId="0" applyNumberFormat="1" applyFont="1" applyBorder="1" applyAlignment="1" applyProtection="1">
      <alignment horizontal="center" vertical="center"/>
      <protection hidden="1"/>
    </xf>
    <xf numFmtId="9" fontId="30" fillId="10" borderId="134" xfId="3" applyFont="1" applyFill="1" applyBorder="1" applyAlignment="1" applyProtection="1">
      <alignment horizontal="center" vertical="center"/>
      <protection hidden="1"/>
    </xf>
    <xf numFmtId="3" fontId="29" fillId="0" borderId="137" xfId="0" applyNumberFormat="1" applyFont="1" applyBorder="1" applyAlignment="1" applyProtection="1">
      <alignment horizontal="left" vertical="center"/>
      <protection hidden="1"/>
    </xf>
    <xf numFmtId="3" fontId="29" fillId="0" borderId="137" xfId="0" applyNumberFormat="1" applyFont="1" applyBorder="1" applyAlignment="1" applyProtection="1">
      <alignment horizontal="right" vertical="center"/>
      <protection hidden="1"/>
    </xf>
    <xf numFmtId="9" fontId="31" fillId="20" borderId="137" xfId="3" applyFont="1" applyFill="1" applyBorder="1" applyAlignment="1" applyProtection="1">
      <alignment horizontal="center" vertical="center"/>
      <protection hidden="1"/>
    </xf>
    <xf numFmtId="3" fontId="29" fillId="0" borderId="138" xfId="0" applyNumberFormat="1" applyFont="1" applyBorder="1" applyAlignment="1" applyProtection="1">
      <alignment horizontal="center" vertical="center"/>
      <protection hidden="1"/>
    </xf>
    <xf numFmtId="9" fontId="30" fillId="10" borderId="64" xfId="3" applyFont="1" applyFill="1" applyBorder="1" applyAlignment="1" applyProtection="1">
      <alignment horizontal="center" vertical="center"/>
      <protection hidden="1"/>
    </xf>
    <xf numFmtId="3" fontId="29" fillId="0" borderId="138" xfId="0" applyNumberFormat="1" applyFont="1" applyBorder="1" applyAlignment="1" applyProtection="1">
      <alignment horizontal="left" vertical="center"/>
      <protection hidden="1"/>
    </xf>
    <xf numFmtId="3" fontId="29" fillId="0" borderId="138" xfId="0" applyNumberFormat="1" applyFont="1" applyBorder="1" applyAlignment="1" applyProtection="1">
      <alignment horizontal="right" vertical="center"/>
      <protection hidden="1"/>
    </xf>
    <xf numFmtId="9" fontId="31" fillId="20" borderId="138" xfId="3" applyFont="1" applyFill="1" applyBorder="1" applyAlignment="1" applyProtection="1">
      <alignment horizontal="center" vertical="center"/>
      <protection hidden="1"/>
    </xf>
    <xf numFmtId="3" fontId="28" fillId="41" borderId="84" xfId="0" applyNumberFormat="1" applyFont="1" applyFill="1" applyBorder="1" applyAlignment="1" applyProtection="1">
      <alignment horizontal="left" vertical="center"/>
      <protection hidden="1"/>
    </xf>
    <xf numFmtId="3" fontId="29" fillId="0" borderId="139" xfId="0" applyNumberFormat="1" applyFont="1" applyBorder="1" applyAlignment="1" applyProtection="1">
      <alignment horizontal="center" vertical="center"/>
      <protection hidden="1"/>
    </xf>
    <xf numFmtId="9" fontId="30" fillId="10" borderId="135" xfId="3" applyFont="1" applyFill="1" applyBorder="1" applyAlignment="1" applyProtection="1">
      <alignment horizontal="center" vertical="center"/>
      <protection hidden="1"/>
    </xf>
    <xf numFmtId="3" fontId="29" fillId="0" borderId="139" xfId="0" applyNumberFormat="1" applyFont="1" applyBorder="1" applyAlignment="1" applyProtection="1">
      <alignment horizontal="left" vertical="center"/>
      <protection hidden="1"/>
    </xf>
    <xf numFmtId="3" fontId="29" fillId="0" borderId="139" xfId="0" applyNumberFormat="1" applyFont="1" applyBorder="1" applyAlignment="1" applyProtection="1">
      <alignment horizontal="right" vertical="center"/>
      <protection hidden="1"/>
    </xf>
    <xf numFmtId="9" fontId="31" fillId="20" borderId="139" xfId="3" applyFont="1" applyFill="1" applyBorder="1" applyAlignment="1" applyProtection="1">
      <alignment horizontal="center" vertical="center"/>
      <protection hidden="1"/>
    </xf>
    <xf numFmtId="0" fontId="39" fillId="0" borderId="0" xfId="0" applyFont="1" applyBorder="1" applyProtection="1">
      <protection hidden="1"/>
    </xf>
    <xf numFmtId="0" fontId="29" fillId="0" borderId="0" xfId="0" applyFont="1" applyBorder="1" applyAlignment="1" applyProtection="1">
      <alignment horizontal="right" vertical="center"/>
      <protection hidden="1"/>
    </xf>
    <xf numFmtId="0" fontId="31" fillId="0" borderId="0" xfId="0" applyFont="1" applyBorder="1" applyAlignment="1" applyProtection="1">
      <alignment horizontal="center"/>
      <protection hidden="1"/>
    </xf>
    <xf numFmtId="0" fontId="32" fillId="0" borderId="0" xfId="0" applyFont="1" applyFill="1" applyBorder="1" applyAlignment="1" applyProtection="1">
      <alignment horizontal="right"/>
      <protection hidden="1"/>
    </xf>
    <xf numFmtId="0" fontId="29" fillId="0" borderId="0" xfId="0" applyFont="1" applyFill="1" applyBorder="1" applyAlignment="1" applyProtection="1">
      <alignment horizontal="right"/>
      <protection hidden="1"/>
    </xf>
    <xf numFmtId="0" fontId="38" fillId="15" borderId="4" xfId="0" applyFont="1" applyFill="1" applyBorder="1" applyAlignment="1" applyProtection="1">
      <alignment horizontal="centerContinuous"/>
      <protection hidden="1"/>
    </xf>
    <xf numFmtId="0" fontId="28" fillId="24" borderId="87" xfId="0" applyFont="1" applyFill="1" applyBorder="1" applyAlignment="1" applyProtection="1">
      <alignment horizontal="center" vertical="center" wrapText="1"/>
      <protection hidden="1"/>
    </xf>
    <xf numFmtId="3" fontId="29" fillId="0" borderId="140" xfId="0" applyNumberFormat="1" applyFont="1" applyBorder="1" applyAlignment="1" applyProtection="1">
      <alignment horizontal="center" vertical="center"/>
      <protection hidden="1"/>
    </xf>
    <xf numFmtId="3" fontId="29" fillId="0" borderId="141" xfId="0" applyNumberFormat="1" applyFont="1" applyBorder="1" applyAlignment="1" applyProtection="1">
      <alignment horizontal="center" vertical="center"/>
      <protection hidden="1"/>
    </xf>
    <xf numFmtId="3" fontId="29" fillId="0" borderId="142" xfId="0" applyNumberFormat="1" applyFont="1" applyBorder="1" applyAlignment="1" applyProtection="1">
      <alignment horizontal="center" vertical="center"/>
      <protection hidden="1"/>
    </xf>
    <xf numFmtId="3" fontId="29" fillId="0" borderId="0" xfId="0" applyNumberFormat="1" applyFont="1" applyBorder="1" applyAlignment="1" applyProtection="1">
      <alignment horizontal="left" vertical="center"/>
      <protection hidden="1"/>
    </xf>
    <xf numFmtId="0" fontId="29" fillId="37" borderId="258" xfId="0" applyFont="1" applyFill="1" applyBorder="1" applyAlignment="1" applyProtection="1">
      <alignment horizontal="center" vertical="center" wrapText="1"/>
      <protection hidden="1"/>
    </xf>
    <xf numFmtId="0" fontId="40" fillId="0" borderId="136" xfId="0" applyFont="1" applyFill="1" applyBorder="1" applyAlignment="1" applyProtection="1">
      <alignment horizontal="left" vertical="center" wrapText="1"/>
      <protection hidden="1"/>
    </xf>
    <xf numFmtId="3" fontId="29" fillId="0" borderId="136" xfId="3" applyNumberFormat="1" applyFont="1" applyFill="1" applyBorder="1" applyAlignment="1" applyProtection="1">
      <alignment horizontal="center" vertical="center"/>
      <protection hidden="1"/>
    </xf>
    <xf numFmtId="164" fontId="30" fillId="0" borderId="136" xfId="3" applyNumberFormat="1" applyFont="1" applyFill="1" applyBorder="1" applyAlignment="1" applyProtection="1">
      <alignment horizontal="center" vertical="center"/>
      <protection hidden="1"/>
    </xf>
    <xf numFmtId="164" fontId="42" fillId="0" borderId="0" xfId="3" applyNumberFormat="1" applyFont="1" applyFill="1" applyBorder="1" applyAlignment="1" applyProtection="1">
      <alignment horizontal="center" vertical="center"/>
      <protection hidden="1"/>
    </xf>
    <xf numFmtId="0" fontId="32" fillId="0" borderId="0" xfId="0" applyFont="1" applyFill="1" applyBorder="1" applyAlignment="1" applyProtection="1">
      <alignment horizontal="left" vertical="center" wrapText="1"/>
      <protection hidden="1"/>
    </xf>
    <xf numFmtId="3" fontId="32" fillId="0" borderId="0" xfId="3" applyNumberFormat="1" applyFont="1" applyFill="1" applyBorder="1" applyAlignment="1" applyProtection="1">
      <alignment horizontal="center" vertical="center"/>
      <protection hidden="1"/>
    </xf>
    <xf numFmtId="3" fontId="42" fillId="0" borderId="0" xfId="3" applyNumberFormat="1" applyFont="1" applyFill="1" applyBorder="1" applyAlignment="1" applyProtection="1">
      <alignment horizontal="center" vertical="center"/>
      <protection hidden="1"/>
    </xf>
    <xf numFmtId="0" fontId="40" fillId="15" borderId="101" xfId="0" applyFont="1" applyFill="1" applyBorder="1" applyAlignment="1" applyProtection="1">
      <alignment horizontal="centerContinuous" vertical="center"/>
      <protection hidden="1"/>
    </xf>
    <xf numFmtId="0" fontId="40" fillId="0" borderId="10" xfId="0" applyFont="1" applyBorder="1" applyAlignment="1" applyProtection="1">
      <alignment horizontal="centerContinuous" vertical="center"/>
      <protection hidden="1"/>
    </xf>
    <xf numFmtId="0" fontId="40" fillId="0" borderId="2" xfId="0" applyFont="1" applyBorder="1" applyAlignment="1" applyProtection="1">
      <alignment horizontal="centerContinuous" vertical="center"/>
      <protection hidden="1"/>
    </xf>
    <xf numFmtId="0" fontId="40" fillId="0" borderId="101" xfId="0" applyFont="1" applyBorder="1" applyAlignment="1" applyProtection="1">
      <alignment horizontal="centerContinuous" vertical="center"/>
      <protection hidden="1"/>
    </xf>
    <xf numFmtId="0" fontId="40" fillId="0" borderId="4" xfId="0" applyFont="1" applyBorder="1" applyAlignment="1" applyProtection="1">
      <alignment horizontal="centerContinuous" vertical="center"/>
      <protection hidden="1"/>
    </xf>
    <xf numFmtId="3" fontId="29" fillId="0" borderId="137" xfId="0" applyNumberFormat="1" applyFont="1" applyBorder="1" applyAlignment="1" applyProtection="1">
      <alignment vertical="center"/>
      <protection hidden="1"/>
    </xf>
    <xf numFmtId="9" fontId="31" fillId="20" borderId="143" xfId="3" applyFont="1" applyFill="1" applyBorder="1" applyAlignment="1" applyProtection="1">
      <alignment horizontal="center" vertical="center"/>
      <protection hidden="1"/>
    </xf>
    <xf numFmtId="3" fontId="29" fillId="0" borderId="138" xfId="0" applyNumberFormat="1" applyFont="1" applyBorder="1" applyAlignment="1" applyProtection="1">
      <alignment vertical="center"/>
      <protection hidden="1"/>
    </xf>
    <xf numFmtId="9" fontId="31" fillId="20" borderId="144" xfId="3" applyFont="1" applyFill="1" applyBorder="1" applyAlignment="1" applyProtection="1">
      <alignment horizontal="center" vertical="center"/>
      <protection hidden="1"/>
    </xf>
    <xf numFmtId="3" fontId="29" fillId="0" borderId="139" xfId="0" applyNumberFormat="1" applyFont="1" applyBorder="1" applyAlignment="1" applyProtection="1">
      <alignment vertical="center"/>
      <protection hidden="1"/>
    </xf>
    <xf numFmtId="9" fontId="31" fillId="20" borderId="145" xfId="3" applyFont="1" applyFill="1" applyBorder="1" applyAlignment="1" applyProtection="1">
      <alignment horizontal="center" vertical="center"/>
      <protection hidden="1"/>
    </xf>
    <xf numFmtId="0" fontId="40" fillId="15" borderId="2" xfId="0" applyFont="1" applyFill="1" applyBorder="1" applyAlignment="1" applyProtection="1">
      <alignment horizontal="centerContinuous" vertical="center"/>
      <protection hidden="1"/>
    </xf>
    <xf numFmtId="0" fontId="40" fillId="15" borderId="4" xfId="0" applyFont="1" applyFill="1" applyBorder="1" applyAlignment="1" applyProtection="1">
      <alignment horizontal="centerContinuous" vertical="center"/>
      <protection hidden="1"/>
    </xf>
    <xf numFmtId="0" fontId="28" fillId="24" borderId="147" xfId="0" applyFont="1" applyFill="1" applyBorder="1" applyAlignment="1" applyProtection="1">
      <alignment horizontal="center" vertical="center" wrapText="1"/>
      <protection hidden="1"/>
    </xf>
    <xf numFmtId="0" fontId="32" fillId="23" borderId="147" xfId="0" applyFont="1" applyFill="1" applyBorder="1" applyAlignment="1" applyProtection="1">
      <alignment horizontal="center" vertical="center" wrapText="1"/>
      <protection hidden="1"/>
    </xf>
    <xf numFmtId="0" fontId="32" fillId="23" borderId="148" xfId="0" applyFont="1" applyFill="1" applyBorder="1" applyAlignment="1" applyProtection="1">
      <alignment horizontal="center" vertical="center" wrapText="1"/>
      <protection hidden="1"/>
    </xf>
    <xf numFmtId="0" fontId="28" fillId="24" borderId="146" xfId="0" applyFont="1" applyFill="1" applyBorder="1" applyAlignment="1" applyProtection="1">
      <alignment horizontal="center" vertical="center" wrapText="1"/>
      <protection hidden="1"/>
    </xf>
    <xf numFmtId="3" fontId="29" fillId="42" borderId="134" xfId="0" applyNumberFormat="1" applyFont="1" applyFill="1" applyBorder="1" applyAlignment="1" applyProtection="1">
      <alignment vertical="center"/>
      <protection hidden="1"/>
    </xf>
    <xf numFmtId="9" fontId="30" fillId="42" borderId="134" xfId="3" applyFont="1" applyFill="1" applyBorder="1" applyAlignment="1" applyProtection="1">
      <alignment horizontal="center" vertical="center"/>
      <protection hidden="1"/>
    </xf>
    <xf numFmtId="3" fontId="29" fillId="42" borderId="64" xfId="0" applyNumberFormat="1" applyFont="1" applyFill="1" applyBorder="1" applyAlignment="1" applyProtection="1">
      <alignment vertical="center"/>
      <protection hidden="1"/>
    </xf>
    <xf numFmtId="9" fontId="30" fillId="42" borderId="64" xfId="3" applyFont="1" applyFill="1" applyBorder="1" applyAlignment="1" applyProtection="1">
      <alignment horizontal="center" vertical="center"/>
      <protection hidden="1"/>
    </xf>
    <xf numFmtId="3" fontId="29" fillId="42" borderId="135" xfId="0" applyNumberFormat="1" applyFont="1" applyFill="1" applyBorder="1" applyAlignment="1" applyProtection="1">
      <alignment vertical="center"/>
      <protection hidden="1"/>
    </xf>
    <xf numFmtId="9" fontId="30" fillId="42" borderId="135" xfId="3" applyFont="1" applyFill="1" applyBorder="1" applyAlignment="1" applyProtection="1">
      <alignment horizontal="center" vertical="center"/>
      <protection hidden="1"/>
    </xf>
    <xf numFmtId="164" fontId="30" fillId="42" borderId="134" xfId="3" applyNumberFormat="1" applyFont="1" applyFill="1" applyBorder="1" applyAlignment="1" applyProtection="1">
      <alignment horizontal="center" vertical="center"/>
      <protection hidden="1"/>
    </xf>
    <xf numFmtId="164" fontId="30" fillId="42" borderId="64" xfId="3" applyNumberFormat="1" applyFont="1" applyFill="1" applyBorder="1" applyAlignment="1" applyProtection="1">
      <alignment horizontal="center" vertical="center"/>
      <protection hidden="1"/>
    </xf>
    <xf numFmtId="0" fontId="28" fillId="41" borderId="152" xfId="0" applyFont="1" applyFill="1" applyBorder="1" applyAlignment="1" applyProtection="1">
      <alignment horizontal="left" vertical="center" wrapText="1"/>
      <protection hidden="1"/>
    </xf>
    <xf numFmtId="0" fontId="28" fillId="41" borderId="85" xfId="0" applyFont="1" applyFill="1" applyBorder="1" applyAlignment="1" applyProtection="1">
      <alignment horizontal="left" vertical="center" wrapText="1"/>
      <protection hidden="1"/>
    </xf>
    <xf numFmtId="164" fontId="30" fillId="42" borderId="135" xfId="3" applyNumberFormat="1" applyFont="1" applyFill="1" applyBorder="1" applyAlignment="1" applyProtection="1">
      <alignment horizontal="center" vertical="center"/>
      <protection hidden="1"/>
    </xf>
    <xf numFmtId="0" fontId="30" fillId="15" borderId="0" xfId="0" applyFont="1" applyFill="1" applyAlignment="1" applyProtection="1">
      <alignment horizontal="center" vertical="center"/>
      <protection locked="0" hidden="1"/>
    </xf>
    <xf numFmtId="0" fontId="31" fillId="0" borderId="0" xfId="0" applyFont="1" applyAlignment="1" applyProtection="1">
      <alignment horizontal="center"/>
      <protection hidden="1"/>
    </xf>
    <xf numFmtId="0" fontId="0" fillId="0" borderId="0" xfId="0" applyProtection="1">
      <protection hidden="1"/>
    </xf>
    <xf numFmtId="0" fontId="5" fillId="0" borderId="0" xfId="0" applyFont="1" applyProtection="1">
      <protection hidden="1"/>
    </xf>
    <xf numFmtId="0" fontId="58" fillId="15" borderId="101" xfId="0" applyFont="1" applyFill="1" applyBorder="1" applyAlignment="1" applyProtection="1">
      <alignment horizontal="left" vertical="center" wrapText="1"/>
      <protection hidden="1"/>
    </xf>
    <xf numFmtId="0" fontId="58" fillId="15" borderId="1" xfId="0" applyFont="1" applyFill="1" applyBorder="1" applyAlignment="1" applyProtection="1">
      <alignment horizontal="center" vertical="center" wrapText="1"/>
      <protection hidden="1"/>
    </xf>
    <xf numFmtId="0" fontId="58" fillId="15" borderId="101" xfId="0" applyFont="1" applyFill="1" applyBorder="1" applyAlignment="1" applyProtection="1">
      <alignment horizontal="center" vertical="center" wrapText="1"/>
      <protection hidden="1"/>
    </xf>
    <xf numFmtId="0" fontId="5" fillId="0" borderId="60" xfId="0" applyFont="1" applyBorder="1" applyAlignment="1" applyProtection="1">
      <alignment horizontal="left" vertical="center" wrapText="1"/>
      <protection hidden="1"/>
    </xf>
    <xf numFmtId="0" fontId="5" fillId="0" borderId="5" xfId="0" applyFont="1" applyBorder="1" applyAlignment="1" applyProtection="1">
      <alignment horizontal="center" vertical="center" wrapText="1"/>
      <protection hidden="1"/>
    </xf>
    <xf numFmtId="9" fontId="5" fillId="0" borderId="5" xfId="0" applyNumberFormat="1" applyFont="1" applyBorder="1" applyAlignment="1" applyProtection="1">
      <alignment horizontal="center" vertical="center" wrapText="1"/>
      <protection hidden="1"/>
    </xf>
    <xf numFmtId="10" fontId="5" fillId="0" borderId="60" xfId="0" applyNumberFormat="1" applyFont="1" applyBorder="1" applyAlignment="1" applyProtection="1">
      <alignment horizontal="center" vertical="center" wrapText="1"/>
      <protection hidden="1"/>
    </xf>
    <xf numFmtId="0" fontId="5" fillId="0" borderId="0" xfId="0" applyFont="1" applyBorder="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9" fontId="5" fillId="0" borderId="7" xfId="0" applyNumberFormat="1" applyFont="1" applyBorder="1" applyAlignment="1" applyProtection="1">
      <alignment horizontal="center" vertical="center" wrapText="1"/>
      <protection hidden="1"/>
    </xf>
    <xf numFmtId="10" fontId="5" fillId="0" borderId="0" xfId="0" applyNumberFormat="1" applyFont="1" applyBorder="1" applyAlignment="1" applyProtection="1">
      <alignment horizontal="center" vertical="center" wrapText="1"/>
      <protection hidden="1"/>
    </xf>
    <xf numFmtId="0" fontId="5" fillId="0" borderId="10" xfId="0" applyFont="1" applyBorder="1" applyAlignment="1" applyProtection="1">
      <alignment horizontal="left" vertical="center" wrapText="1"/>
      <protection hidden="1"/>
    </xf>
    <xf numFmtId="0" fontId="5" fillId="0" borderId="6" xfId="0" applyFont="1" applyBorder="1" applyAlignment="1" applyProtection="1">
      <alignment horizontal="center" vertical="center" wrapText="1"/>
      <protection hidden="1"/>
    </xf>
    <xf numFmtId="9" fontId="5" fillId="0" borderId="6" xfId="0" applyNumberFormat="1" applyFont="1" applyBorder="1" applyAlignment="1" applyProtection="1">
      <alignment horizontal="center" vertical="center" wrapText="1"/>
      <protection hidden="1"/>
    </xf>
    <xf numFmtId="10" fontId="5" fillId="0" borderId="10" xfId="0" applyNumberFormat="1" applyFont="1" applyBorder="1" applyAlignment="1" applyProtection="1">
      <alignment horizontal="center" vertical="center" wrapText="1"/>
      <protection hidden="1"/>
    </xf>
    <xf numFmtId="0" fontId="10" fillId="0" borderId="101" xfId="0" applyFont="1" applyBorder="1" applyAlignment="1" applyProtection="1">
      <alignment horizontal="left" vertical="center" wrapText="1"/>
      <protection hidden="1"/>
    </xf>
    <xf numFmtId="3" fontId="10" fillId="0" borderId="1" xfId="0" applyNumberFormat="1" applyFont="1" applyBorder="1" applyAlignment="1" applyProtection="1">
      <alignment horizontal="center" vertical="center" wrapText="1"/>
      <protection hidden="1"/>
    </xf>
    <xf numFmtId="9" fontId="10" fillId="0" borderId="1" xfId="0" applyNumberFormat="1" applyFont="1" applyBorder="1" applyAlignment="1" applyProtection="1">
      <alignment horizontal="center" vertical="center" wrapText="1"/>
      <protection hidden="1"/>
    </xf>
    <xf numFmtId="10" fontId="10" fillId="0" borderId="101" xfId="0" applyNumberFormat="1" applyFont="1" applyBorder="1" applyAlignment="1" applyProtection="1">
      <alignment horizontal="center" vertical="center" wrapText="1"/>
      <protection hidden="1"/>
    </xf>
    <xf numFmtId="0" fontId="27" fillId="0" borderId="0" xfId="0" applyFont="1" applyProtection="1">
      <protection hidden="1"/>
    </xf>
    <xf numFmtId="0" fontId="20" fillId="0" borderId="0" xfId="0" applyFont="1" applyAlignment="1" applyProtection="1">
      <alignment horizontal="left"/>
      <protection hidden="1"/>
    </xf>
    <xf numFmtId="0" fontId="1" fillId="0" borderId="0" xfId="0" applyFont="1" applyAlignment="1" applyProtection="1">
      <alignment horizontal="right" indent="1"/>
      <protection hidden="1"/>
    </xf>
    <xf numFmtId="0" fontId="1" fillId="0" borderId="68" xfId="0" applyFont="1" applyBorder="1" applyAlignment="1" applyProtection="1">
      <alignment horizontal="center"/>
      <protection hidden="1"/>
    </xf>
    <xf numFmtId="0" fontId="16" fillId="0" borderId="0" xfId="0" applyFont="1" applyAlignment="1" applyProtection="1">
      <alignment horizontal="right" indent="2"/>
      <protection hidden="1"/>
    </xf>
    <xf numFmtId="0" fontId="21" fillId="0" borderId="69" xfId="0" applyFont="1" applyFill="1" applyBorder="1" applyAlignment="1" applyProtection="1">
      <alignment horizontal="center" vertical="center"/>
      <protection hidden="1"/>
    </xf>
    <xf numFmtId="0" fontId="1" fillId="0" borderId="0" xfId="0" applyFont="1" applyBorder="1" applyAlignment="1" applyProtection="1">
      <alignment horizontal="center"/>
      <protection hidden="1"/>
    </xf>
    <xf numFmtId="0" fontId="21" fillId="0" borderId="0" xfId="0" applyFont="1" applyFill="1" applyAlignment="1" applyProtection="1">
      <alignment horizontal="center" vertical="center"/>
      <protection hidden="1"/>
    </xf>
    <xf numFmtId="0" fontId="1" fillId="0" borderId="69" xfId="0" applyFont="1" applyBorder="1" applyAlignment="1" applyProtection="1">
      <alignment horizontal="center"/>
      <protection hidden="1"/>
    </xf>
    <xf numFmtId="0" fontId="1" fillId="0" borderId="0" xfId="0" applyFont="1" applyFill="1" applyBorder="1" applyAlignment="1" applyProtection="1">
      <alignment horizontal="center"/>
      <protection hidden="1"/>
    </xf>
    <xf numFmtId="0" fontId="1" fillId="0" borderId="0" xfId="0" applyFont="1" applyAlignment="1" applyProtection="1">
      <alignment horizontal="center" wrapText="1"/>
      <protection hidden="1"/>
    </xf>
    <xf numFmtId="0" fontId="21" fillId="0" borderId="0" xfId="0" applyFont="1" applyFill="1" applyBorder="1" applyAlignment="1" applyProtection="1">
      <alignment horizontal="center" vertical="center"/>
      <protection hidden="1"/>
    </xf>
    <xf numFmtId="0" fontId="21" fillId="0" borderId="0" xfId="10" applyFont="1" applyFill="1" applyAlignment="1" applyProtection="1">
      <alignment vertical="center"/>
      <protection hidden="1"/>
    </xf>
    <xf numFmtId="0" fontId="18" fillId="15" borderId="0" xfId="0" applyFont="1" applyFill="1" applyAlignment="1" applyProtection="1">
      <alignment horizontal="center"/>
      <protection locked="0" hidden="1"/>
    </xf>
    <xf numFmtId="0" fontId="31" fillId="15" borderId="65" xfId="0" applyFont="1" applyFill="1" applyBorder="1" applyAlignment="1" applyProtection="1">
      <alignment horizontal="center"/>
      <protection hidden="1"/>
    </xf>
    <xf numFmtId="0" fontId="28" fillId="0" borderId="0" xfId="0" applyFont="1" applyAlignment="1" applyProtection="1">
      <alignment horizontal="left" vertical="center" indent="1"/>
      <protection hidden="1"/>
    </xf>
    <xf numFmtId="0" fontId="39" fillId="0" borderId="0" xfId="0" applyFont="1" applyAlignment="1" applyProtection="1">
      <alignment horizontal="center"/>
      <protection hidden="1"/>
    </xf>
    <xf numFmtId="0" fontId="28" fillId="0" borderId="0" xfId="0" applyFont="1" applyFill="1" applyAlignment="1" applyProtection="1">
      <alignment horizontal="left" indent="1"/>
      <protection hidden="1"/>
    </xf>
    <xf numFmtId="0" fontId="29" fillId="37" borderId="101" xfId="0" applyFont="1" applyFill="1" applyBorder="1" applyAlignment="1" applyProtection="1">
      <alignment vertical="center"/>
      <protection hidden="1"/>
    </xf>
    <xf numFmtId="0" fontId="29" fillId="37" borderId="101" xfId="0" applyFont="1" applyFill="1" applyBorder="1" applyAlignment="1" applyProtection="1">
      <alignment horizontal="center" vertical="center"/>
      <protection hidden="1"/>
    </xf>
    <xf numFmtId="0" fontId="29" fillId="37" borderId="101" xfId="0" applyFont="1" applyFill="1" applyBorder="1" applyAlignment="1" applyProtection="1">
      <alignment horizontal="center" vertical="center" wrapText="1"/>
      <protection hidden="1"/>
    </xf>
    <xf numFmtId="0" fontId="28" fillId="0" borderId="0" xfId="0" applyNumberFormat="1" applyFont="1" applyAlignment="1" applyProtection="1">
      <alignment vertical="center"/>
      <protection hidden="1"/>
    </xf>
    <xf numFmtId="0" fontId="28" fillId="0" borderId="0" xfId="0" applyNumberFormat="1" applyFont="1" applyAlignment="1" applyProtection="1">
      <alignment horizontal="center" vertical="center"/>
      <protection hidden="1"/>
    </xf>
    <xf numFmtId="0" fontId="28" fillId="0" borderId="0" xfId="0" applyNumberFormat="1" applyFont="1" applyFill="1" applyBorder="1" applyAlignment="1" applyProtection="1">
      <alignment horizontal="right" vertical="center"/>
      <protection hidden="1"/>
    </xf>
    <xf numFmtId="3" fontId="30" fillId="0" borderId="40" xfId="0" applyNumberFormat="1" applyFont="1" applyBorder="1" applyAlignment="1" applyProtection="1">
      <alignment horizontal="center" vertical="center"/>
      <protection hidden="1"/>
    </xf>
    <xf numFmtId="0" fontId="28" fillId="0" borderId="0" xfId="3" applyNumberFormat="1" applyFont="1" applyFill="1" applyBorder="1" applyAlignment="1" applyProtection="1">
      <alignment horizontal="right" vertical="center"/>
      <protection hidden="1"/>
    </xf>
    <xf numFmtId="0" fontId="28" fillId="16" borderId="64" xfId="0" applyFont="1" applyFill="1" applyBorder="1" applyAlignment="1" applyProtection="1">
      <alignment horizontal="left" vertical="center"/>
      <protection hidden="1"/>
    </xf>
    <xf numFmtId="0" fontId="28" fillId="16" borderId="64" xfId="0" applyFont="1" applyFill="1" applyBorder="1" applyAlignment="1" applyProtection="1">
      <alignment horizontal="right" vertical="center"/>
      <protection hidden="1"/>
    </xf>
    <xf numFmtId="164" fontId="30" fillId="3" borderId="63" xfId="0" applyNumberFormat="1" applyFont="1" applyFill="1" applyBorder="1" applyAlignment="1" applyProtection="1">
      <alignment horizontal="center"/>
      <protection hidden="1"/>
    </xf>
    <xf numFmtId="3" fontId="30" fillId="0" borderId="39" xfId="0" applyNumberFormat="1" applyFont="1" applyBorder="1" applyAlignment="1" applyProtection="1">
      <alignment horizontal="center" vertical="center"/>
      <protection hidden="1"/>
    </xf>
    <xf numFmtId="9" fontId="32" fillId="0" borderId="0" xfId="3" applyFont="1" applyFill="1" applyBorder="1" applyAlignment="1" applyProtection="1">
      <alignment horizontal="right" vertical="center"/>
      <protection hidden="1"/>
    </xf>
    <xf numFmtId="0" fontId="32" fillId="0" borderId="0" xfId="0" applyFont="1" applyBorder="1" applyAlignment="1" applyProtection="1">
      <alignment vertical="center"/>
      <protection hidden="1"/>
    </xf>
    <xf numFmtId="3" fontId="30" fillId="0" borderId="70" xfId="0" applyNumberFormat="1" applyFont="1" applyBorder="1" applyAlignment="1" applyProtection="1">
      <alignment horizontal="center" vertical="center"/>
      <protection hidden="1"/>
    </xf>
    <xf numFmtId="9" fontId="28" fillId="0" borderId="0" xfId="3" applyFont="1" applyAlignment="1" applyProtection="1">
      <alignment horizontal="center" vertical="center"/>
      <protection hidden="1"/>
    </xf>
    <xf numFmtId="0" fontId="34" fillId="0" borderId="0" xfId="0" applyFont="1" applyFill="1" applyBorder="1" applyAlignment="1" applyProtection="1">
      <alignment horizontal="centerContinuous" vertical="center"/>
      <protection hidden="1"/>
    </xf>
    <xf numFmtId="3" fontId="30" fillId="0" borderId="257" xfId="3" applyNumberFormat="1" applyFont="1" applyBorder="1" applyAlignment="1" applyProtection="1">
      <alignment horizontal="center" vertical="center"/>
      <protection hidden="1"/>
    </xf>
    <xf numFmtId="0" fontId="28" fillId="0" borderId="0" xfId="0" applyFont="1" applyFill="1" applyBorder="1" applyAlignment="1" applyProtection="1">
      <alignment horizontal="center" vertical="center" wrapText="1"/>
      <protection hidden="1"/>
    </xf>
    <xf numFmtId="0" fontId="28" fillId="33" borderId="63" xfId="0" applyFont="1" applyFill="1" applyBorder="1" applyAlignment="1" applyProtection="1">
      <alignment horizontal="left" vertical="center"/>
      <protection hidden="1"/>
    </xf>
    <xf numFmtId="0" fontId="28" fillId="33" borderId="63" xfId="0" applyFont="1" applyFill="1" applyBorder="1" applyAlignment="1" applyProtection="1">
      <alignment horizontal="right" vertical="center"/>
      <protection hidden="1"/>
    </xf>
    <xf numFmtId="164" fontId="30" fillId="9" borderId="63" xfId="0" applyNumberFormat="1" applyFont="1" applyFill="1" applyBorder="1" applyAlignment="1" applyProtection="1">
      <alignment horizontal="center"/>
      <protection hidden="1"/>
    </xf>
    <xf numFmtId="3" fontId="30" fillId="0" borderId="67" xfId="3" applyNumberFormat="1" applyFont="1" applyBorder="1" applyAlignment="1" applyProtection="1">
      <alignment horizontal="center" vertical="center"/>
      <protection hidden="1"/>
    </xf>
    <xf numFmtId="0" fontId="28" fillId="33" borderId="64" xfId="0" applyFont="1" applyFill="1" applyBorder="1" applyAlignment="1" applyProtection="1">
      <alignment horizontal="left" vertical="center"/>
      <protection hidden="1"/>
    </xf>
    <xf numFmtId="3" fontId="30" fillId="0" borderId="57" xfId="3" applyNumberFormat="1" applyFont="1" applyBorder="1" applyAlignment="1" applyProtection="1">
      <alignment horizontal="center" vertical="center"/>
      <protection hidden="1"/>
    </xf>
    <xf numFmtId="0" fontId="32" fillId="0" borderId="0" xfId="0" applyFont="1" applyFill="1" applyBorder="1" applyAlignment="1" applyProtection="1">
      <alignment horizontal="center" vertical="center" wrapText="1"/>
      <protection hidden="1"/>
    </xf>
    <xf numFmtId="9" fontId="41" fillId="0" borderId="0" xfId="3" applyFont="1" applyFill="1" applyBorder="1" applyAlignment="1" applyProtection="1">
      <alignment horizontal="center" vertical="center"/>
      <protection hidden="1"/>
    </xf>
    <xf numFmtId="3" fontId="32" fillId="0" borderId="0" xfId="0" applyNumberFormat="1" applyFont="1" applyFill="1" applyBorder="1" applyAlignment="1" applyProtection="1">
      <alignment horizontal="right" vertical="center"/>
      <protection hidden="1"/>
    </xf>
    <xf numFmtId="0" fontId="32" fillId="0" borderId="0" xfId="0" applyNumberFormat="1" applyFont="1" applyFill="1" applyBorder="1" applyAlignment="1" applyProtection="1">
      <alignment horizontal="right" vertical="center"/>
      <protection hidden="1"/>
    </xf>
    <xf numFmtId="0" fontId="32" fillId="0" borderId="0" xfId="3" applyNumberFormat="1" applyFont="1" applyFill="1" applyBorder="1" applyAlignment="1" applyProtection="1">
      <alignment horizontal="right" vertical="center"/>
      <protection hidden="1"/>
    </xf>
    <xf numFmtId="0" fontId="32" fillId="0" borderId="0" xfId="0" applyFont="1" applyFill="1" applyBorder="1" applyAlignment="1" applyProtection="1">
      <alignment vertical="center"/>
      <protection hidden="1"/>
    </xf>
    <xf numFmtId="0" fontId="42" fillId="0" borderId="0" xfId="0" applyFont="1" applyFill="1" applyBorder="1" applyAlignment="1" applyProtection="1">
      <alignment horizontal="centerContinuous" vertical="center"/>
      <protection hidden="1"/>
    </xf>
    <xf numFmtId="0" fontId="40" fillId="0" borderId="0" xfId="0" applyFont="1" applyFill="1" applyBorder="1" applyAlignment="1" applyProtection="1">
      <alignment horizontal="centerContinuous" vertical="center"/>
      <protection hidden="1"/>
    </xf>
    <xf numFmtId="3" fontId="30" fillId="0" borderId="263" xfId="0" applyNumberFormat="1" applyFont="1" applyBorder="1" applyAlignment="1" applyProtection="1">
      <alignment horizontal="center" vertical="center"/>
      <protection hidden="1"/>
    </xf>
    <xf numFmtId="3" fontId="29" fillId="0" borderId="263" xfId="0" applyNumberFormat="1" applyFont="1" applyBorder="1" applyAlignment="1" applyProtection="1">
      <alignment horizontal="center" vertical="center"/>
      <protection hidden="1"/>
    </xf>
    <xf numFmtId="0" fontId="28" fillId="19" borderId="63" xfId="0" applyFont="1" applyFill="1" applyBorder="1" applyAlignment="1" applyProtection="1">
      <alignment horizontal="center" vertical="center" wrapText="1"/>
      <protection hidden="1"/>
    </xf>
    <xf numFmtId="0" fontId="28" fillId="19" borderId="63" xfId="0" applyFont="1" applyFill="1" applyBorder="1" applyAlignment="1" applyProtection="1">
      <alignment horizontal="right" vertical="center"/>
      <protection hidden="1"/>
    </xf>
    <xf numFmtId="164" fontId="30" fillId="4" borderId="63" xfId="0" applyNumberFormat="1" applyFont="1" applyFill="1" applyBorder="1" applyAlignment="1" applyProtection="1">
      <alignment horizontal="center"/>
      <protection hidden="1"/>
    </xf>
    <xf numFmtId="3" fontId="30" fillId="0" borderId="138" xfId="0" applyNumberFormat="1" applyFont="1" applyBorder="1" applyAlignment="1" applyProtection="1">
      <alignment horizontal="center" vertical="center"/>
      <protection hidden="1"/>
    </xf>
    <xf numFmtId="0" fontId="28" fillId="19" borderId="64" xfId="0" applyFont="1" applyFill="1" applyBorder="1" applyAlignment="1" applyProtection="1">
      <alignment horizontal="center" vertical="center" wrapText="1"/>
      <protection hidden="1"/>
    </xf>
    <xf numFmtId="3" fontId="30" fillId="0" borderId="136" xfId="3" applyNumberFormat="1" applyFont="1" applyFill="1" applyBorder="1" applyAlignment="1" applyProtection="1">
      <alignment horizontal="center" vertical="center"/>
      <protection hidden="1"/>
    </xf>
    <xf numFmtId="0" fontId="29" fillId="0" borderId="0" xfId="0" applyFont="1" applyBorder="1" applyAlignment="1" applyProtection="1">
      <alignment horizontal="left" vertical="center"/>
      <protection hidden="1"/>
    </xf>
    <xf numFmtId="0" fontId="29" fillId="0" borderId="0" xfId="0" applyFont="1" applyAlignment="1" applyProtection="1">
      <alignment horizontal="center"/>
      <protection hidden="1"/>
    </xf>
    <xf numFmtId="0" fontId="32" fillId="0" borderId="0" xfId="0" applyFont="1" applyProtection="1">
      <protection hidden="1"/>
    </xf>
    <xf numFmtId="0" fontId="32" fillId="0" borderId="0" xfId="0" applyFont="1" applyBorder="1" applyProtection="1">
      <protection hidden="1"/>
    </xf>
    <xf numFmtId="164" fontId="28" fillId="0" borderId="0" xfId="3" applyNumberFormat="1" applyFont="1" applyBorder="1" applyAlignment="1" applyProtection="1">
      <alignment horizontal="center"/>
      <protection hidden="1"/>
    </xf>
    <xf numFmtId="165" fontId="28" fillId="0" borderId="0" xfId="0" applyNumberFormat="1" applyFont="1" applyBorder="1" applyProtection="1">
      <protection hidden="1"/>
    </xf>
    <xf numFmtId="0" fontId="43" fillId="15" borderId="59" xfId="0" applyFont="1" applyFill="1" applyBorder="1" applyAlignment="1" applyProtection="1">
      <alignment horizontal="centerContinuous"/>
      <protection hidden="1"/>
    </xf>
    <xf numFmtId="0" fontId="43" fillId="15" borderId="2" xfId="0" applyFont="1" applyFill="1" applyBorder="1" applyAlignment="1" applyProtection="1">
      <alignment horizontal="centerContinuous"/>
      <protection hidden="1"/>
    </xf>
    <xf numFmtId="0" fontId="43" fillId="15" borderId="101" xfId="0" applyFont="1" applyFill="1" applyBorder="1" applyAlignment="1" applyProtection="1">
      <alignment horizontal="centerContinuous"/>
      <protection hidden="1"/>
    </xf>
    <xf numFmtId="0" fontId="32" fillId="37" borderId="101" xfId="0" applyFont="1" applyFill="1" applyBorder="1" applyProtection="1">
      <protection hidden="1"/>
    </xf>
    <xf numFmtId="0" fontId="29" fillId="37" borderId="101" xfId="0" applyFont="1" applyFill="1" applyBorder="1" applyAlignment="1" applyProtection="1">
      <alignment horizontal="center"/>
      <protection hidden="1"/>
    </xf>
    <xf numFmtId="3" fontId="34" fillId="0" borderId="0" xfId="0" applyNumberFormat="1" applyFont="1" applyAlignment="1" applyProtection="1">
      <protection hidden="1"/>
    </xf>
    <xf numFmtId="0" fontId="28" fillId="0" borderId="0" xfId="0" applyFont="1" applyAlignment="1" applyProtection="1">
      <alignment horizontal="left"/>
      <protection hidden="1"/>
    </xf>
    <xf numFmtId="0" fontId="28" fillId="25" borderId="60" xfId="0" applyFont="1" applyFill="1" applyBorder="1" applyAlignment="1" applyProtection="1">
      <alignment horizontal="left" vertical="center" wrapText="1"/>
      <protection hidden="1"/>
    </xf>
    <xf numFmtId="0" fontId="28" fillId="25" borderId="60" xfId="0" applyFont="1" applyFill="1" applyBorder="1" applyAlignment="1" applyProtection="1">
      <alignment horizontal="right" vertical="center"/>
      <protection hidden="1"/>
    </xf>
    <xf numFmtId="0" fontId="28" fillId="25" borderId="60" xfId="0" applyFont="1" applyFill="1" applyBorder="1" applyAlignment="1" applyProtection="1">
      <alignment horizontal="center" vertical="center" wrapText="1"/>
      <protection hidden="1"/>
    </xf>
    <xf numFmtId="0" fontId="28" fillId="25" borderId="61" xfId="0" applyFont="1" applyFill="1" applyBorder="1" applyAlignment="1" applyProtection="1">
      <alignment horizontal="center" vertical="center" wrapText="1"/>
      <protection hidden="1"/>
    </xf>
    <xf numFmtId="0" fontId="32" fillId="26" borderId="60" xfId="0" applyFont="1" applyFill="1" applyBorder="1" applyAlignment="1" applyProtection="1">
      <alignment horizontal="center" vertical="center" wrapText="1"/>
      <protection hidden="1"/>
    </xf>
    <xf numFmtId="3" fontId="29" fillId="43" borderId="155" xfId="0" applyNumberFormat="1" applyFont="1" applyFill="1" applyBorder="1" applyAlignment="1" applyProtection="1">
      <alignment horizontal="right" vertical="center"/>
      <protection hidden="1"/>
    </xf>
    <xf numFmtId="9" fontId="29" fillId="0" borderId="153" xfId="3" applyNumberFormat="1" applyFont="1" applyBorder="1" applyAlignment="1" applyProtection="1">
      <alignment horizontal="center"/>
      <protection hidden="1"/>
    </xf>
    <xf numFmtId="1" fontId="28" fillId="0" borderId="0" xfId="3" applyNumberFormat="1" applyFont="1" applyFill="1" applyBorder="1" applyAlignment="1" applyProtection="1">
      <alignment horizontal="center"/>
      <protection hidden="1"/>
    </xf>
    <xf numFmtId="0" fontId="28" fillId="0" borderId="0" xfId="3" applyNumberFormat="1" applyFont="1" applyFill="1" applyBorder="1" applyAlignment="1" applyProtection="1">
      <alignment horizontal="center"/>
      <protection hidden="1"/>
    </xf>
    <xf numFmtId="0" fontId="28" fillId="0" borderId="0" xfId="0" applyFont="1" applyFill="1" applyBorder="1" applyAlignment="1" applyProtection="1">
      <alignment horizontal="left"/>
      <protection hidden="1"/>
    </xf>
    <xf numFmtId="3" fontId="29" fillId="0" borderId="156" xfId="0" applyNumberFormat="1" applyFont="1" applyFill="1" applyBorder="1" applyAlignment="1" applyProtection="1">
      <alignment horizontal="left" vertical="center"/>
      <protection hidden="1"/>
    </xf>
    <xf numFmtId="3" fontId="29" fillId="0" borderId="156" xfId="0" applyNumberFormat="1" applyFont="1" applyFill="1" applyBorder="1" applyAlignment="1" applyProtection="1">
      <alignment horizontal="right" vertical="center"/>
      <protection hidden="1"/>
    </xf>
    <xf numFmtId="9" fontId="30" fillId="45" borderId="173" xfId="3" applyFont="1" applyFill="1" applyBorder="1" applyAlignment="1" applyProtection="1">
      <alignment horizontal="center" vertical="center"/>
      <protection hidden="1"/>
    </xf>
    <xf numFmtId="3" fontId="29" fillId="0" borderId="157" xfId="0" applyNumberFormat="1" applyFont="1" applyBorder="1" applyAlignment="1" applyProtection="1">
      <alignment horizontal="center" vertical="center"/>
      <protection hidden="1"/>
    </xf>
    <xf numFmtId="3" fontId="29" fillId="0" borderId="156" xfId="0" applyNumberFormat="1" applyFont="1" applyBorder="1" applyAlignment="1" applyProtection="1">
      <alignment horizontal="center" vertical="center"/>
      <protection hidden="1"/>
    </xf>
    <xf numFmtId="9" fontId="31" fillId="46" borderId="156" xfId="3" applyFont="1" applyFill="1" applyBorder="1" applyAlignment="1" applyProtection="1">
      <alignment horizontal="center" vertical="center"/>
      <protection hidden="1"/>
    </xf>
    <xf numFmtId="3" fontId="29" fillId="43" borderId="64" xfId="0" applyNumberFormat="1" applyFont="1" applyFill="1" applyBorder="1" applyAlignment="1" applyProtection="1">
      <alignment horizontal="right" vertical="center"/>
      <protection hidden="1"/>
    </xf>
    <xf numFmtId="9" fontId="29" fillId="0" borderId="154" xfId="3" applyNumberFormat="1" applyFont="1" applyBorder="1" applyAlignment="1" applyProtection="1">
      <alignment horizontal="center"/>
      <protection hidden="1"/>
    </xf>
    <xf numFmtId="0" fontId="31" fillId="0" borderId="0" xfId="0" applyFont="1" applyProtection="1">
      <protection hidden="1"/>
    </xf>
    <xf numFmtId="3" fontId="29" fillId="0" borderId="154" xfId="0" applyNumberFormat="1" applyFont="1" applyFill="1" applyBorder="1" applyAlignment="1" applyProtection="1">
      <alignment horizontal="left" vertical="center"/>
      <protection hidden="1"/>
    </xf>
    <xf numFmtId="3" fontId="29" fillId="0" borderId="154" xfId="0" applyNumberFormat="1" applyFont="1" applyFill="1" applyBorder="1" applyAlignment="1" applyProtection="1">
      <alignment horizontal="right" vertical="center"/>
      <protection hidden="1"/>
    </xf>
    <xf numFmtId="9" fontId="30" fillId="45" borderId="64" xfId="3" applyFont="1" applyFill="1" applyBorder="1" applyAlignment="1" applyProtection="1">
      <alignment horizontal="center" vertical="center"/>
      <protection hidden="1"/>
    </xf>
    <xf numFmtId="3" fontId="29" fillId="0" borderId="158" xfId="0" applyNumberFormat="1" applyFont="1" applyBorder="1" applyAlignment="1" applyProtection="1">
      <alignment horizontal="center" vertical="center"/>
      <protection hidden="1"/>
    </xf>
    <xf numFmtId="3" fontId="29" fillId="0" borderId="154" xfId="0" applyNumberFormat="1" applyFont="1" applyBorder="1" applyAlignment="1" applyProtection="1">
      <alignment horizontal="center" vertical="center"/>
      <protection hidden="1"/>
    </xf>
    <xf numFmtId="9" fontId="31" fillId="46" borderId="154" xfId="3" applyFont="1" applyFill="1" applyBorder="1" applyAlignment="1" applyProtection="1">
      <alignment horizontal="center" vertical="center"/>
      <protection hidden="1"/>
    </xf>
    <xf numFmtId="0" fontId="39" fillId="0" borderId="0" xfId="0" applyFont="1" applyProtection="1">
      <protection hidden="1"/>
    </xf>
    <xf numFmtId="3" fontId="29" fillId="43" borderId="174" xfId="0" applyNumberFormat="1" applyFont="1" applyFill="1" applyBorder="1" applyAlignment="1" applyProtection="1">
      <alignment horizontal="right" vertical="center"/>
      <protection hidden="1"/>
    </xf>
    <xf numFmtId="9" fontId="29" fillId="0" borderId="159" xfId="3" applyNumberFormat="1" applyFont="1" applyBorder="1" applyAlignment="1" applyProtection="1">
      <alignment horizontal="center"/>
      <protection hidden="1"/>
    </xf>
    <xf numFmtId="3" fontId="29" fillId="0" borderId="159" xfId="0" applyNumberFormat="1" applyFont="1" applyFill="1" applyBorder="1" applyAlignment="1" applyProtection="1">
      <alignment horizontal="left" vertical="center"/>
      <protection hidden="1"/>
    </xf>
    <xf numFmtId="3" fontId="29" fillId="0" borderId="159" xfId="0" applyNumberFormat="1" applyFont="1" applyFill="1" applyBorder="1" applyAlignment="1" applyProtection="1">
      <alignment horizontal="right" vertical="center"/>
      <protection hidden="1"/>
    </xf>
    <xf numFmtId="9" fontId="30" fillId="45" borderId="174" xfId="3" applyFont="1" applyFill="1" applyBorder="1" applyAlignment="1" applyProtection="1">
      <alignment horizontal="center" vertical="center"/>
      <protection hidden="1"/>
    </xf>
    <xf numFmtId="3" fontId="29" fillId="0" borderId="160" xfId="0" applyNumberFormat="1" applyFont="1" applyBorder="1" applyAlignment="1" applyProtection="1">
      <alignment horizontal="center" vertical="center"/>
      <protection hidden="1"/>
    </xf>
    <xf numFmtId="3" fontId="29" fillId="0" borderId="159" xfId="0" applyNumberFormat="1" applyFont="1" applyBorder="1" applyAlignment="1" applyProtection="1">
      <alignment horizontal="center" vertical="center"/>
      <protection hidden="1"/>
    </xf>
    <xf numFmtId="9" fontId="31" fillId="46" borderId="159" xfId="3" applyFont="1" applyFill="1" applyBorder="1" applyAlignment="1" applyProtection="1">
      <alignment horizontal="center" vertical="center"/>
      <protection hidden="1"/>
    </xf>
    <xf numFmtId="3" fontId="28" fillId="0" borderId="64" xfId="0" applyNumberFormat="1" applyFont="1" applyFill="1" applyBorder="1" applyAlignment="1" applyProtection="1">
      <alignment horizontal="right" vertical="center"/>
      <protection hidden="1"/>
    </xf>
    <xf numFmtId="3" fontId="28" fillId="0" borderId="0" xfId="0" applyNumberFormat="1" applyFont="1" applyAlignment="1" applyProtection="1">
      <alignment horizontal="center"/>
      <protection hidden="1"/>
    </xf>
    <xf numFmtId="10" fontId="28" fillId="0" borderId="0" xfId="3" applyNumberFormat="1" applyFont="1" applyBorder="1" applyAlignment="1" applyProtection="1">
      <alignment horizontal="center"/>
      <protection hidden="1"/>
    </xf>
    <xf numFmtId="0" fontId="28" fillId="0" borderId="0" xfId="0" applyFont="1" applyBorder="1" applyProtection="1">
      <protection hidden="1"/>
    </xf>
    <xf numFmtId="3" fontId="28" fillId="0" borderId="0" xfId="0" applyNumberFormat="1" applyFont="1" applyFill="1" applyBorder="1" applyProtection="1">
      <protection hidden="1"/>
    </xf>
    <xf numFmtId="168" fontId="28" fillId="0" borderId="0" xfId="0" applyNumberFormat="1" applyFont="1" applyProtection="1">
      <protection hidden="1"/>
    </xf>
    <xf numFmtId="3" fontId="34" fillId="0" borderId="0" xfId="0" applyNumberFormat="1" applyFont="1" applyAlignment="1" applyProtection="1">
      <alignment horizontal="center"/>
      <protection hidden="1"/>
    </xf>
    <xf numFmtId="0" fontId="29" fillId="0" borderId="0" xfId="0" applyFont="1" applyAlignment="1" applyProtection="1">
      <alignment horizontal="right"/>
      <protection hidden="1"/>
    </xf>
    <xf numFmtId="0" fontId="43" fillId="15" borderId="4" xfId="0" applyFont="1" applyFill="1" applyBorder="1" applyAlignment="1" applyProtection="1">
      <alignment horizontal="centerContinuous"/>
      <protection hidden="1"/>
    </xf>
    <xf numFmtId="9" fontId="31" fillId="20" borderId="156" xfId="3" applyFont="1" applyFill="1" applyBorder="1" applyAlignment="1" applyProtection="1">
      <alignment horizontal="center" vertical="center"/>
      <protection hidden="1"/>
    </xf>
    <xf numFmtId="9" fontId="31" fillId="20" borderId="154" xfId="3" applyFont="1" applyFill="1" applyBorder="1" applyAlignment="1" applyProtection="1">
      <alignment horizontal="center" vertical="center"/>
      <protection hidden="1"/>
    </xf>
    <xf numFmtId="9" fontId="31" fillId="20" borderId="159" xfId="3" applyFont="1" applyFill="1" applyBorder="1" applyAlignment="1" applyProtection="1">
      <alignment horizontal="center" vertical="center"/>
      <protection hidden="1"/>
    </xf>
    <xf numFmtId="9" fontId="31" fillId="20" borderId="161" xfId="3" applyFont="1" applyFill="1" applyBorder="1" applyAlignment="1" applyProtection="1">
      <alignment horizontal="center" vertical="center"/>
      <protection hidden="1"/>
    </xf>
    <xf numFmtId="0" fontId="28" fillId="0" borderId="0" xfId="0" applyFont="1" applyBorder="1" applyAlignment="1" applyProtection="1">
      <alignment horizontal="center"/>
      <protection hidden="1"/>
    </xf>
    <xf numFmtId="3" fontId="28" fillId="0" borderId="0" xfId="0" applyNumberFormat="1" applyFont="1" applyBorder="1" applyAlignment="1" applyProtection="1">
      <alignment horizontal="center"/>
      <protection hidden="1"/>
    </xf>
    <xf numFmtId="3" fontId="28" fillId="0" borderId="0" xfId="0" applyNumberFormat="1" applyFont="1" applyFill="1" applyAlignment="1" applyProtection="1">
      <alignment horizontal="left"/>
      <protection hidden="1"/>
    </xf>
    <xf numFmtId="0" fontId="28" fillId="0" borderId="0" xfId="0" applyFont="1" applyFill="1" applyAlignment="1" applyProtection="1">
      <alignment horizontal="center"/>
      <protection hidden="1"/>
    </xf>
    <xf numFmtId="3" fontId="28" fillId="0" borderId="0" xfId="0" applyNumberFormat="1" applyFont="1" applyFill="1" applyAlignment="1" applyProtection="1">
      <alignment horizontal="center"/>
      <protection hidden="1"/>
    </xf>
    <xf numFmtId="3" fontId="28" fillId="0" borderId="0" xfId="0" applyNumberFormat="1" applyFont="1" applyFill="1" applyBorder="1" applyAlignment="1" applyProtection="1">
      <alignment horizontal="center"/>
      <protection hidden="1"/>
    </xf>
    <xf numFmtId="0" fontId="28" fillId="0" borderId="0" xfId="0" applyFont="1" applyAlignment="1" applyProtection="1">
      <alignment horizontal="center"/>
      <protection hidden="1"/>
    </xf>
    <xf numFmtId="0" fontId="28" fillId="0" borderId="0" xfId="0" applyFont="1" applyAlignment="1" applyProtection="1">
      <alignment horizontal="right"/>
      <protection hidden="1"/>
    </xf>
    <xf numFmtId="10" fontId="28" fillId="0" borderId="0" xfId="3" applyNumberFormat="1" applyFont="1" applyFill="1" applyBorder="1" applyAlignment="1" applyProtection="1">
      <alignment horizontal="center" vertical="top"/>
      <protection hidden="1"/>
    </xf>
    <xf numFmtId="0" fontId="28" fillId="0" borderId="0" xfId="0" applyFont="1" applyFill="1" applyBorder="1" applyProtection="1">
      <protection hidden="1"/>
    </xf>
    <xf numFmtId="0" fontId="32" fillId="0" borderId="0" xfId="0" applyFont="1" applyFill="1" applyBorder="1" applyProtection="1">
      <protection hidden="1"/>
    </xf>
    <xf numFmtId="0" fontId="31" fillId="0" borderId="0" xfId="0" applyFont="1" applyAlignment="1" applyProtection="1">
      <alignment horizontal="right"/>
      <protection hidden="1"/>
    </xf>
    <xf numFmtId="3" fontId="30" fillId="0" borderId="0" xfId="0" applyNumberFormat="1" applyFont="1" applyAlignment="1" applyProtection="1">
      <alignment horizontal="center"/>
      <protection hidden="1"/>
    </xf>
    <xf numFmtId="0" fontId="42" fillId="15" borderId="3" xfId="0" applyFont="1" applyFill="1" applyBorder="1" applyAlignment="1" applyProtection="1">
      <alignment horizontal="centerContinuous"/>
      <protection hidden="1"/>
    </xf>
    <xf numFmtId="0" fontId="42" fillId="15" borderId="2" xfId="0" applyFont="1" applyFill="1" applyBorder="1" applyAlignment="1" applyProtection="1">
      <alignment horizontal="centerContinuous"/>
      <protection hidden="1"/>
    </xf>
    <xf numFmtId="0" fontId="42" fillId="15" borderId="101" xfId="0" applyFont="1" applyFill="1" applyBorder="1" applyAlignment="1" applyProtection="1">
      <alignment horizontal="centerContinuous"/>
      <protection hidden="1"/>
    </xf>
    <xf numFmtId="0" fontId="32" fillId="37" borderId="101" xfId="0" applyFont="1" applyFill="1" applyBorder="1" applyAlignment="1" applyProtection="1">
      <alignment horizontal="center" vertical="center"/>
      <protection hidden="1"/>
    </xf>
    <xf numFmtId="0" fontId="39" fillId="0" borderId="0" xfId="0" applyFont="1" applyAlignment="1" applyProtection="1">
      <alignment horizontal="left"/>
      <protection hidden="1"/>
    </xf>
    <xf numFmtId="0" fontId="34" fillId="0" borderId="0" xfId="0" applyFont="1" applyFill="1" applyBorder="1" applyAlignment="1" applyProtection="1">
      <alignment horizontal="right" vertical="center"/>
      <protection hidden="1"/>
    </xf>
    <xf numFmtId="0" fontId="34" fillId="36" borderId="0" xfId="0" applyFont="1" applyFill="1" applyBorder="1" applyAlignment="1" applyProtection="1">
      <alignment horizontal="right" vertical="center"/>
      <protection hidden="1"/>
    </xf>
    <xf numFmtId="0" fontId="28" fillId="36" borderId="0" xfId="0" applyFont="1" applyFill="1" applyBorder="1" applyAlignment="1" applyProtection="1">
      <alignment horizontal="right" vertical="center"/>
      <protection hidden="1"/>
    </xf>
    <xf numFmtId="0" fontId="34" fillId="36" borderId="0"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wrapText="1"/>
      <protection hidden="1"/>
    </xf>
    <xf numFmtId="0" fontId="32" fillId="44" borderId="0" xfId="0" applyFont="1" applyFill="1" applyBorder="1" applyAlignment="1" applyProtection="1">
      <alignment horizontal="center" vertical="center" wrapText="1"/>
      <protection hidden="1"/>
    </xf>
    <xf numFmtId="3" fontId="29" fillId="15" borderId="155" xfId="0" applyNumberFormat="1" applyFont="1" applyFill="1" applyBorder="1" applyAlignment="1" applyProtection="1">
      <alignment horizontal="right" vertical="center"/>
      <protection hidden="1"/>
    </xf>
    <xf numFmtId="3" fontId="29" fillId="15" borderId="164" xfId="0" applyNumberFormat="1" applyFont="1" applyFill="1" applyBorder="1" applyAlignment="1" applyProtection="1">
      <alignment horizontal="right" vertical="center"/>
      <protection hidden="1"/>
    </xf>
    <xf numFmtId="9" fontId="29" fillId="0" borderId="165" xfId="3" applyNumberFormat="1" applyFont="1" applyBorder="1" applyAlignment="1" applyProtection="1">
      <alignment horizontal="center" vertical="center"/>
      <protection hidden="1"/>
    </xf>
    <xf numFmtId="3" fontId="29" fillId="0" borderId="162" xfId="0" applyNumberFormat="1" applyFont="1" applyFill="1" applyBorder="1" applyAlignment="1" applyProtection="1">
      <alignment horizontal="left" vertical="center"/>
      <protection hidden="1"/>
    </xf>
    <xf numFmtId="3" fontId="29" fillId="0" borderId="162" xfId="0" applyNumberFormat="1" applyFont="1" applyFill="1" applyBorder="1" applyAlignment="1" applyProtection="1">
      <alignment horizontal="right" vertical="center"/>
      <protection hidden="1"/>
    </xf>
    <xf numFmtId="9" fontId="30" fillId="20" borderId="181" xfId="3" applyFont="1" applyFill="1" applyBorder="1" applyAlignment="1" applyProtection="1">
      <alignment horizontal="center" vertical="center"/>
      <protection hidden="1"/>
    </xf>
    <xf numFmtId="3" fontId="29" fillId="0" borderId="162" xfId="0" applyNumberFormat="1" applyFont="1" applyBorder="1" applyAlignment="1" applyProtection="1">
      <alignment horizontal="center" vertical="center"/>
      <protection hidden="1"/>
    </xf>
    <xf numFmtId="9" fontId="31" fillId="20" borderId="162" xfId="3" applyFont="1" applyFill="1" applyBorder="1" applyAlignment="1" applyProtection="1">
      <alignment horizontal="center" vertical="center"/>
      <protection hidden="1"/>
    </xf>
    <xf numFmtId="3" fontId="29" fillId="15" borderId="64" xfId="0" applyNumberFormat="1" applyFont="1" applyFill="1" applyBorder="1" applyAlignment="1" applyProtection="1">
      <alignment horizontal="right" vertical="center"/>
      <protection hidden="1"/>
    </xf>
    <xf numFmtId="3" fontId="29" fillId="15" borderId="66" xfId="0" applyNumberFormat="1" applyFont="1" applyFill="1" applyBorder="1" applyAlignment="1" applyProtection="1">
      <alignment horizontal="right" vertical="center"/>
      <protection hidden="1"/>
    </xf>
    <xf numFmtId="9" fontId="29" fillId="0" borderId="91" xfId="3" applyNumberFormat="1" applyFont="1" applyBorder="1" applyAlignment="1" applyProtection="1">
      <alignment horizontal="center" vertical="center"/>
      <protection hidden="1"/>
    </xf>
    <xf numFmtId="3" fontId="29" fillId="0" borderId="49" xfId="0" applyNumberFormat="1" applyFont="1" applyFill="1" applyBorder="1" applyAlignment="1" applyProtection="1">
      <alignment horizontal="left" vertical="center"/>
      <protection hidden="1"/>
    </xf>
    <xf numFmtId="3" fontId="29" fillId="0" borderId="49" xfId="0" applyNumberFormat="1" applyFont="1" applyFill="1" applyBorder="1" applyAlignment="1" applyProtection="1">
      <alignment horizontal="right" vertical="center"/>
      <protection hidden="1"/>
    </xf>
    <xf numFmtId="9" fontId="30" fillId="20" borderId="64" xfId="3" applyFont="1" applyFill="1" applyBorder="1" applyAlignment="1" applyProtection="1">
      <alignment horizontal="center" vertical="center"/>
      <protection hidden="1"/>
    </xf>
    <xf numFmtId="3" fontId="29" fillId="0" borderId="49" xfId="0" applyNumberFormat="1" applyFont="1" applyBorder="1" applyAlignment="1" applyProtection="1">
      <alignment horizontal="center" vertical="center"/>
      <protection hidden="1"/>
    </xf>
    <xf numFmtId="9" fontId="31" fillId="20" borderId="49" xfId="3" applyFont="1" applyFill="1" applyBorder="1" applyAlignment="1" applyProtection="1">
      <alignment horizontal="center" vertical="center"/>
      <protection hidden="1"/>
    </xf>
    <xf numFmtId="0" fontId="29" fillId="0" borderId="49" xfId="0" applyFont="1" applyBorder="1" applyProtection="1">
      <protection hidden="1"/>
    </xf>
    <xf numFmtId="0" fontId="29" fillId="0" borderId="49" xfId="0" applyFont="1" applyBorder="1" applyAlignment="1" applyProtection="1">
      <alignment horizontal="right"/>
      <protection hidden="1"/>
    </xf>
    <xf numFmtId="3" fontId="29" fillId="15" borderId="166" xfId="0" applyNumberFormat="1" applyFont="1" applyFill="1" applyBorder="1" applyAlignment="1" applyProtection="1">
      <alignment horizontal="right" vertical="center"/>
      <protection hidden="1"/>
    </xf>
    <xf numFmtId="3" fontId="29" fillId="15" borderId="167" xfId="0" applyNumberFormat="1" applyFont="1" applyFill="1" applyBorder="1" applyAlignment="1" applyProtection="1">
      <alignment horizontal="right" vertical="center"/>
      <protection hidden="1"/>
    </xf>
    <xf numFmtId="9" fontId="29" fillId="0" borderId="168" xfId="3" applyNumberFormat="1" applyFont="1" applyBorder="1" applyAlignment="1" applyProtection="1">
      <alignment horizontal="center" vertical="center"/>
      <protection hidden="1"/>
    </xf>
    <xf numFmtId="0" fontId="29" fillId="0" borderId="163" xfId="0" applyFont="1" applyBorder="1" applyProtection="1">
      <protection hidden="1"/>
    </xf>
    <xf numFmtId="0" fontId="29" fillId="0" borderId="163" xfId="0" applyFont="1" applyBorder="1" applyAlignment="1" applyProtection="1">
      <alignment horizontal="right"/>
      <protection hidden="1"/>
    </xf>
    <xf numFmtId="9" fontId="30" fillId="20" borderId="166" xfId="3" applyFont="1" applyFill="1" applyBorder="1" applyAlignment="1" applyProtection="1">
      <alignment horizontal="center" vertical="center"/>
      <protection hidden="1"/>
    </xf>
    <xf numFmtId="3" fontId="29" fillId="0" borderId="163" xfId="0" applyNumberFormat="1" applyFont="1" applyBorder="1" applyAlignment="1" applyProtection="1">
      <alignment horizontal="center" vertical="center"/>
      <protection hidden="1"/>
    </xf>
    <xf numFmtId="9" fontId="31" fillId="20" borderId="163" xfId="3" applyFont="1" applyFill="1" applyBorder="1" applyAlignment="1" applyProtection="1">
      <alignment horizontal="center" vertical="center"/>
      <protection hidden="1"/>
    </xf>
    <xf numFmtId="3" fontId="28" fillId="0" borderId="0" xfId="0" applyNumberFormat="1" applyFont="1" applyBorder="1" applyAlignment="1" applyProtection="1">
      <alignment horizontal="center" vertical="center"/>
      <protection hidden="1"/>
    </xf>
    <xf numFmtId="164" fontId="32" fillId="0" borderId="0" xfId="3" applyNumberFormat="1" applyFont="1" applyBorder="1" applyAlignment="1" applyProtection="1">
      <alignment horizontal="center"/>
      <protection hidden="1"/>
    </xf>
    <xf numFmtId="0" fontId="32" fillId="0" borderId="0" xfId="0" applyFont="1" applyAlignment="1" applyProtection="1">
      <alignment horizontal="center" vertical="center"/>
      <protection hidden="1"/>
    </xf>
    <xf numFmtId="0" fontId="42" fillId="15" borderId="59" xfId="0" applyFont="1" applyFill="1" applyBorder="1" applyAlignment="1" applyProtection="1">
      <alignment horizontal="centerContinuous"/>
      <protection hidden="1"/>
    </xf>
    <xf numFmtId="0" fontId="42" fillId="15" borderId="4" xfId="0" applyFont="1" applyFill="1" applyBorder="1" applyAlignment="1" applyProtection="1">
      <alignment horizontal="centerContinuous"/>
      <protection hidden="1"/>
    </xf>
    <xf numFmtId="0" fontId="28" fillId="36" borderId="0" xfId="0" applyFont="1" applyFill="1" applyBorder="1" applyAlignment="1" applyProtection="1">
      <alignment horizontal="center" vertical="center"/>
      <protection hidden="1"/>
    </xf>
    <xf numFmtId="0" fontId="28" fillId="27" borderId="8" xfId="0" applyFont="1" applyFill="1" applyBorder="1" applyAlignment="1" applyProtection="1">
      <alignment horizontal="center" vertical="center" wrapText="1"/>
      <protection hidden="1"/>
    </xf>
    <xf numFmtId="0" fontId="29" fillId="0" borderId="169" xfId="0" applyFont="1" applyBorder="1" applyProtection="1">
      <protection hidden="1"/>
    </xf>
    <xf numFmtId="9" fontId="30" fillId="20" borderId="175" xfId="3" applyFont="1" applyFill="1" applyBorder="1" applyAlignment="1" applyProtection="1">
      <alignment horizontal="center" vertical="center"/>
      <protection hidden="1"/>
    </xf>
    <xf numFmtId="3" fontId="29" fillId="0" borderId="169" xfId="0" applyNumberFormat="1" applyFont="1" applyBorder="1" applyAlignment="1" applyProtection="1">
      <alignment horizontal="center" vertical="center"/>
      <protection hidden="1"/>
    </xf>
    <xf numFmtId="9" fontId="31" fillId="20" borderId="169" xfId="3" applyFont="1" applyFill="1" applyBorder="1" applyAlignment="1" applyProtection="1">
      <alignment horizontal="center" vertical="center"/>
      <protection hidden="1"/>
    </xf>
    <xf numFmtId="3" fontId="29" fillId="0" borderId="170" xfId="0" applyNumberFormat="1" applyFont="1" applyBorder="1" applyAlignment="1" applyProtection="1">
      <alignment horizontal="center" vertical="center"/>
      <protection hidden="1"/>
    </xf>
    <xf numFmtId="3" fontId="29" fillId="0" borderId="50" xfId="0" applyNumberFormat="1" applyFont="1" applyBorder="1" applyAlignment="1" applyProtection="1">
      <alignment horizontal="center" vertical="center"/>
      <protection hidden="1"/>
    </xf>
    <xf numFmtId="0" fontId="29" fillId="0" borderId="171" xfId="0" applyFont="1" applyBorder="1" applyProtection="1">
      <protection hidden="1"/>
    </xf>
    <xf numFmtId="9" fontId="30" fillId="20" borderId="176" xfId="3" applyFont="1" applyFill="1" applyBorder="1" applyAlignment="1" applyProtection="1">
      <alignment horizontal="center" vertical="center"/>
      <protection hidden="1"/>
    </xf>
    <xf numFmtId="3" fontId="29" fillId="0" borderId="171" xfId="0" applyNumberFormat="1" applyFont="1" applyBorder="1" applyAlignment="1" applyProtection="1">
      <alignment horizontal="center" vertical="center"/>
      <protection hidden="1"/>
    </xf>
    <xf numFmtId="9" fontId="31" fillId="20" borderId="171" xfId="3" applyFont="1" applyFill="1" applyBorder="1" applyAlignment="1" applyProtection="1">
      <alignment horizontal="center" vertical="center"/>
      <protection hidden="1"/>
    </xf>
    <xf numFmtId="3" fontId="29" fillId="0" borderId="172" xfId="0" applyNumberFormat="1" applyFont="1" applyBorder="1" applyAlignment="1" applyProtection="1">
      <alignment horizontal="center" vertical="center"/>
      <protection hidden="1"/>
    </xf>
    <xf numFmtId="0" fontId="28" fillId="27" borderId="177" xfId="0" applyFont="1" applyFill="1" applyBorder="1" applyAlignment="1" applyProtection="1">
      <alignment horizontal="center" vertical="center" wrapText="1"/>
      <protection hidden="1"/>
    </xf>
    <xf numFmtId="0" fontId="32" fillId="44" borderId="24" xfId="0" applyFont="1" applyFill="1" applyBorder="1" applyAlignment="1" applyProtection="1">
      <alignment horizontal="center" vertical="center" wrapText="1"/>
      <protection hidden="1"/>
    </xf>
    <xf numFmtId="9" fontId="31" fillId="20" borderId="178" xfId="3" applyFont="1" applyFill="1" applyBorder="1" applyAlignment="1" applyProtection="1">
      <alignment horizontal="center" vertical="center"/>
      <protection hidden="1"/>
    </xf>
    <xf numFmtId="9" fontId="31" fillId="20" borderId="179" xfId="3" applyFont="1" applyFill="1" applyBorder="1" applyAlignment="1" applyProtection="1">
      <alignment horizontal="center" vertical="center"/>
      <protection hidden="1"/>
    </xf>
    <xf numFmtId="9" fontId="31" fillId="20" borderId="180" xfId="3" applyFont="1" applyFill="1" applyBorder="1" applyAlignment="1" applyProtection="1">
      <alignment horizontal="center" vertical="center"/>
      <protection hidden="1"/>
    </xf>
    <xf numFmtId="0" fontId="24" fillId="0" borderId="0" xfId="0" applyFont="1" applyProtection="1">
      <protection hidden="1"/>
    </xf>
    <xf numFmtId="0" fontId="28" fillId="0" borderId="0" xfId="0" applyFont="1" applyFill="1" applyAlignment="1" applyProtection="1">
      <alignment horizontal="left"/>
      <protection hidden="1"/>
    </xf>
    <xf numFmtId="0" fontId="32" fillId="0" borderId="0" xfId="0" applyFont="1" applyAlignment="1" applyProtection="1">
      <alignment horizontal="center"/>
      <protection hidden="1"/>
    </xf>
    <xf numFmtId="0" fontId="41" fillId="0" borderId="0" xfId="0" applyFont="1" applyFill="1" applyProtection="1">
      <protection hidden="1"/>
    </xf>
    <xf numFmtId="0" fontId="32" fillId="0" borderId="0" xfId="0" applyFont="1" applyFill="1" applyProtection="1">
      <protection hidden="1"/>
    </xf>
    <xf numFmtId="0" fontId="44" fillId="15" borderId="3" xfId="0" applyFont="1" applyFill="1" applyBorder="1" applyAlignment="1" applyProtection="1">
      <alignment horizontal="centerContinuous"/>
      <protection hidden="1"/>
    </xf>
    <xf numFmtId="0" fontId="44" fillId="15" borderId="2" xfId="0" applyFont="1" applyFill="1" applyBorder="1" applyAlignment="1" applyProtection="1">
      <alignment horizontal="centerContinuous"/>
      <protection hidden="1"/>
    </xf>
    <xf numFmtId="0" fontId="44" fillId="15" borderId="101" xfId="0" applyFont="1" applyFill="1" applyBorder="1" applyAlignment="1" applyProtection="1">
      <alignment horizontal="centerContinuous"/>
      <protection hidden="1"/>
    </xf>
    <xf numFmtId="0" fontId="42" fillId="0" borderId="0" xfId="0" applyFont="1" applyFill="1" applyProtection="1">
      <protection hidden="1"/>
    </xf>
    <xf numFmtId="0" fontId="28" fillId="28" borderId="40" xfId="0" applyFont="1" applyFill="1" applyBorder="1" applyAlignment="1" applyProtection="1">
      <alignment horizontal="center" vertical="center" wrapText="1"/>
      <protection hidden="1"/>
    </xf>
    <xf numFmtId="0" fontId="32" fillId="29" borderId="40" xfId="0" applyFont="1" applyFill="1" applyBorder="1" applyAlignment="1" applyProtection="1">
      <alignment horizontal="center" vertical="center" wrapText="1"/>
      <protection hidden="1"/>
    </xf>
    <xf numFmtId="0" fontId="28" fillId="13" borderId="119" xfId="0" applyFont="1" applyFill="1" applyBorder="1" applyAlignment="1" applyProtection="1">
      <alignment horizontal="left" vertical="center" wrapText="1"/>
      <protection hidden="1"/>
    </xf>
    <xf numFmtId="0" fontId="42" fillId="0" borderId="88" xfId="0" applyFont="1" applyFill="1" applyBorder="1" applyAlignment="1" applyProtection="1">
      <alignment horizontal="left"/>
      <protection hidden="1"/>
    </xf>
    <xf numFmtId="0" fontId="30" fillId="0" borderId="88" xfId="0" applyFont="1" applyFill="1" applyBorder="1" applyAlignment="1" applyProtection="1">
      <alignment horizontal="right"/>
      <protection hidden="1"/>
    </xf>
    <xf numFmtId="9" fontId="45" fillId="0" borderId="88" xfId="3" applyFont="1" applyFill="1" applyBorder="1" applyAlignment="1" applyProtection="1">
      <alignment horizontal="center" vertical="center" wrapText="1"/>
      <protection hidden="1"/>
    </xf>
    <xf numFmtId="3" fontId="30" fillId="0" borderId="88" xfId="0" applyNumberFormat="1" applyFont="1" applyBorder="1" applyAlignment="1" applyProtection="1">
      <alignment horizontal="center" vertical="center"/>
      <protection hidden="1"/>
    </xf>
    <xf numFmtId="9" fontId="45" fillId="20" borderId="88" xfId="3" applyFont="1" applyFill="1" applyBorder="1" applyAlignment="1" applyProtection="1">
      <alignment horizontal="center" vertical="center"/>
      <protection hidden="1"/>
    </xf>
    <xf numFmtId="0" fontId="28" fillId="13" borderId="64" xfId="0" applyFont="1" applyFill="1" applyBorder="1" applyAlignment="1" applyProtection="1">
      <alignment horizontal="left" vertical="center" wrapText="1"/>
      <protection hidden="1"/>
    </xf>
    <xf numFmtId="164" fontId="29" fillId="0" borderId="67" xfId="3" applyNumberFormat="1" applyFont="1" applyBorder="1" applyAlignment="1" applyProtection="1">
      <alignment horizontal="center" vertical="center"/>
      <protection hidden="1"/>
    </xf>
    <xf numFmtId="3" fontId="28" fillId="0" borderId="0" xfId="0" applyNumberFormat="1" applyFont="1" applyFill="1" applyAlignment="1" applyProtection="1">
      <alignment horizontal="center" vertical="center"/>
      <protection hidden="1"/>
    </xf>
    <xf numFmtId="0" fontId="28" fillId="0" borderId="0" xfId="0" applyFont="1" applyFill="1" applyAlignment="1" applyProtection="1">
      <alignment horizontal="center" vertical="center"/>
      <protection hidden="1"/>
    </xf>
    <xf numFmtId="0" fontId="32" fillId="0" borderId="182" xfId="0" applyFont="1" applyBorder="1" applyProtection="1">
      <protection hidden="1"/>
    </xf>
    <xf numFmtId="0" fontId="46" fillId="0" borderId="182" xfId="0" applyFont="1" applyBorder="1" applyAlignment="1" applyProtection="1">
      <alignment horizontal="right" vertical="center"/>
      <protection hidden="1"/>
    </xf>
    <xf numFmtId="9" fontId="47" fillId="37" borderId="192" xfId="3" applyNumberFormat="1" applyFont="1" applyFill="1" applyBorder="1" applyAlignment="1" applyProtection="1">
      <alignment horizontal="center"/>
      <protection hidden="1"/>
    </xf>
    <xf numFmtId="3" fontId="29" fillId="0" borderId="182" xfId="0" applyNumberFormat="1" applyFont="1" applyBorder="1" applyAlignment="1" applyProtection="1">
      <alignment horizontal="center" vertical="center"/>
      <protection hidden="1"/>
    </xf>
    <xf numFmtId="9" fontId="31" fillId="20" borderId="182" xfId="3" applyFont="1" applyFill="1" applyBorder="1" applyAlignment="1" applyProtection="1">
      <alignment horizontal="center" vertical="center"/>
      <protection hidden="1"/>
    </xf>
    <xf numFmtId="0" fontId="28" fillId="0" borderId="0" xfId="3" applyNumberFormat="1" applyFont="1" applyFill="1" applyBorder="1" applyAlignment="1" applyProtection="1">
      <alignment horizontal="center" vertical="center"/>
      <protection hidden="1"/>
    </xf>
    <xf numFmtId="164" fontId="28" fillId="0" borderId="0" xfId="3" applyNumberFormat="1" applyFont="1" applyFill="1" applyAlignment="1" applyProtection="1">
      <alignment horizontal="center" vertical="center"/>
      <protection hidden="1"/>
    </xf>
    <xf numFmtId="0" fontId="28" fillId="0" borderId="0" xfId="0" applyFont="1" applyFill="1" applyAlignment="1" applyProtection="1">
      <alignment horizontal="right"/>
      <protection hidden="1"/>
    </xf>
    <xf numFmtId="0" fontId="32" fillId="0" borderId="184" xfId="0" applyFont="1" applyBorder="1" applyProtection="1">
      <protection hidden="1"/>
    </xf>
    <xf numFmtId="0" fontId="46" fillId="0" borderId="184" xfId="0" applyFont="1" applyBorder="1" applyAlignment="1" applyProtection="1">
      <alignment horizontal="right" vertical="center"/>
      <protection hidden="1"/>
    </xf>
    <xf numFmtId="9" fontId="47" fillId="37" borderId="64" xfId="3" applyFont="1" applyFill="1" applyBorder="1" applyAlignment="1" applyProtection="1">
      <alignment horizontal="center"/>
      <protection hidden="1"/>
    </xf>
    <xf numFmtId="3" fontId="29" fillId="0" borderId="184" xfId="0" applyNumberFormat="1" applyFont="1" applyBorder="1" applyAlignment="1" applyProtection="1">
      <alignment horizontal="center" vertical="center"/>
      <protection hidden="1"/>
    </xf>
    <xf numFmtId="9" fontId="31" fillId="20" borderId="184" xfId="3" applyFont="1" applyFill="1" applyBorder="1" applyAlignment="1" applyProtection="1">
      <alignment horizontal="center" vertical="center"/>
      <protection hidden="1"/>
    </xf>
    <xf numFmtId="0" fontId="28" fillId="13" borderId="210" xfId="0" applyFont="1" applyFill="1" applyBorder="1" applyAlignment="1" applyProtection="1">
      <alignment horizontal="left" vertical="center" wrapText="1"/>
      <protection hidden="1"/>
    </xf>
    <xf numFmtId="0" fontId="32" fillId="0" borderId="186" xfId="0" applyFont="1" applyBorder="1" applyProtection="1">
      <protection hidden="1"/>
    </xf>
    <xf numFmtId="0" fontId="46" fillId="0" borderId="186" xfId="0" applyFont="1" applyBorder="1" applyAlignment="1" applyProtection="1">
      <alignment horizontal="right" vertical="center"/>
      <protection hidden="1"/>
    </xf>
    <xf numFmtId="9" fontId="47" fillId="37" borderId="193" xfId="3" applyFont="1" applyFill="1" applyBorder="1" applyAlignment="1" applyProtection="1">
      <alignment horizontal="center"/>
      <protection hidden="1"/>
    </xf>
    <xf numFmtId="3" fontId="29" fillId="0" borderId="186" xfId="0" applyNumberFormat="1" applyFont="1" applyBorder="1" applyAlignment="1" applyProtection="1">
      <alignment horizontal="center" vertical="center"/>
      <protection hidden="1"/>
    </xf>
    <xf numFmtId="9" fontId="31" fillId="20" borderId="186" xfId="3" applyFont="1" applyFill="1" applyBorder="1" applyAlignment="1" applyProtection="1">
      <alignment horizontal="center" vertical="center"/>
      <protection hidden="1"/>
    </xf>
    <xf numFmtId="0" fontId="48" fillId="0" borderId="182" xfId="0" applyFont="1" applyBorder="1" applyAlignment="1" applyProtection="1">
      <alignment horizontal="right" vertical="center"/>
      <protection hidden="1"/>
    </xf>
    <xf numFmtId="9" fontId="49" fillId="37" borderId="192" xfId="3" applyFont="1" applyFill="1" applyBorder="1" applyAlignment="1" applyProtection="1">
      <alignment horizontal="center"/>
      <protection hidden="1"/>
    </xf>
    <xf numFmtId="0" fontId="28" fillId="31" borderId="134" xfId="0" applyFont="1" applyFill="1" applyBorder="1" applyAlignment="1" applyProtection="1">
      <alignment horizontal="left" vertical="center" wrapText="1"/>
      <protection hidden="1"/>
    </xf>
    <xf numFmtId="3" fontId="29" fillId="0" borderId="90" xfId="3" applyNumberFormat="1" applyFont="1" applyBorder="1" applyAlignment="1" applyProtection="1">
      <alignment horizontal="center" vertical="center"/>
      <protection hidden="1"/>
    </xf>
    <xf numFmtId="0" fontId="48" fillId="0" borderId="184" xfId="0" applyFont="1" applyBorder="1" applyAlignment="1" applyProtection="1">
      <alignment horizontal="right" vertical="center"/>
      <protection hidden="1"/>
    </xf>
    <xf numFmtId="9" fontId="49" fillId="37" borderId="64" xfId="3" applyFont="1" applyFill="1" applyBorder="1" applyAlignment="1" applyProtection="1">
      <alignment horizontal="center"/>
      <protection hidden="1"/>
    </xf>
    <xf numFmtId="0" fontId="28" fillId="31" borderId="64" xfId="0" applyFont="1" applyFill="1" applyBorder="1" applyAlignment="1" applyProtection="1">
      <alignment horizontal="left" vertical="center" wrapText="1"/>
      <protection hidden="1"/>
    </xf>
    <xf numFmtId="164" fontId="29" fillId="0" borderId="90" xfId="3" applyNumberFormat="1" applyFont="1" applyBorder="1" applyAlignment="1" applyProtection="1">
      <alignment horizontal="center" vertical="center"/>
      <protection hidden="1"/>
    </xf>
    <xf numFmtId="9" fontId="49" fillId="37" borderId="65" xfId="3" applyFont="1" applyFill="1" applyBorder="1" applyAlignment="1" applyProtection="1">
      <alignment horizontal="center"/>
      <protection hidden="1"/>
    </xf>
    <xf numFmtId="0" fontId="32" fillId="0" borderId="188" xfId="0" applyFont="1" applyBorder="1" applyProtection="1">
      <protection hidden="1"/>
    </xf>
    <xf numFmtId="0" fontId="48" fillId="0" borderId="188" xfId="0" applyFont="1" applyBorder="1" applyAlignment="1" applyProtection="1">
      <alignment horizontal="right" vertical="center"/>
      <protection hidden="1"/>
    </xf>
    <xf numFmtId="9" fontId="49" fillId="37" borderId="194" xfId="3" applyFont="1" applyFill="1" applyBorder="1" applyAlignment="1" applyProtection="1">
      <alignment horizontal="center"/>
      <protection hidden="1"/>
    </xf>
    <xf numFmtId="3" fontId="29" fillId="0" borderId="188" xfId="0" applyNumberFormat="1" applyFont="1" applyBorder="1" applyAlignment="1" applyProtection="1">
      <alignment horizontal="center" vertical="center"/>
      <protection hidden="1"/>
    </xf>
    <xf numFmtId="9" fontId="31" fillId="20" borderId="188" xfId="3" applyFont="1" applyFill="1" applyBorder="1" applyAlignment="1" applyProtection="1">
      <alignment horizontal="center" vertical="center"/>
      <protection hidden="1"/>
    </xf>
    <xf numFmtId="0" fontId="28" fillId="31" borderId="211" xfId="0" applyFont="1" applyFill="1" applyBorder="1" applyAlignment="1" applyProtection="1">
      <alignment horizontal="left" vertical="center" wrapText="1"/>
      <protection hidden="1"/>
    </xf>
    <xf numFmtId="0" fontId="46" fillId="0" borderId="0" xfId="0" applyFont="1" applyAlignment="1" applyProtection="1">
      <alignment horizontal="center"/>
      <protection hidden="1"/>
    </xf>
    <xf numFmtId="0" fontId="32" fillId="0" borderId="0" xfId="0" applyFont="1" applyAlignment="1" applyProtection="1">
      <alignment horizontal="left"/>
      <protection hidden="1"/>
    </xf>
    <xf numFmtId="0" fontId="46" fillId="0" borderId="0" xfId="0" applyFont="1" applyBorder="1" applyAlignment="1" applyProtection="1">
      <alignment horizontal="center"/>
      <protection hidden="1"/>
    </xf>
    <xf numFmtId="0" fontId="46" fillId="0" borderId="0" xfId="0" applyFont="1" applyProtection="1">
      <protection hidden="1"/>
    </xf>
    <xf numFmtId="0" fontId="46" fillId="0" borderId="0" xfId="0" applyFont="1" applyBorder="1" applyProtection="1">
      <protection hidden="1"/>
    </xf>
    <xf numFmtId="0" fontId="44" fillId="15" borderId="4" xfId="0" applyFont="1" applyFill="1" applyBorder="1" applyAlignment="1" applyProtection="1">
      <alignment horizontal="centerContinuous"/>
      <protection hidden="1"/>
    </xf>
    <xf numFmtId="0" fontId="30" fillId="0" borderId="0" xfId="0" applyFont="1" applyFill="1" applyAlignment="1" applyProtection="1">
      <alignment horizontal="left"/>
      <protection hidden="1"/>
    </xf>
    <xf numFmtId="0" fontId="28" fillId="28" borderId="96" xfId="0" applyFont="1" applyFill="1" applyBorder="1" applyAlignment="1" applyProtection="1">
      <alignment horizontal="center" vertical="center" wrapText="1"/>
      <protection hidden="1"/>
    </xf>
    <xf numFmtId="0" fontId="32" fillId="29" borderId="96" xfId="0" applyFont="1" applyFill="1" applyBorder="1" applyAlignment="1" applyProtection="1">
      <alignment horizontal="center" vertical="center" wrapText="1"/>
      <protection hidden="1"/>
    </xf>
    <xf numFmtId="0" fontId="28" fillId="28" borderId="97" xfId="0" applyFont="1" applyFill="1" applyBorder="1" applyAlignment="1" applyProtection="1">
      <alignment horizontal="center" vertical="center" wrapText="1"/>
      <protection hidden="1"/>
    </xf>
    <xf numFmtId="0" fontId="29" fillId="0" borderId="88" xfId="0" applyFont="1" applyFill="1" applyBorder="1" applyAlignment="1" applyProtection="1">
      <alignment horizontal="left"/>
      <protection hidden="1"/>
    </xf>
    <xf numFmtId="3" fontId="30" fillId="0" borderId="89" xfId="0" applyNumberFormat="1" applyFont="1" applyBorder="1" applyAlignment="1" applyProtection="1">
      <alignment horizontal="center" vertical="center"/>
      <protection hidden="1"/>
    </xf>
    <xf numFmtId="0" fontId="46" fillId="0" borderId="182" xfId="0" applyFont="1" applyBorder="1" applyProtection="1">
      <protection hidden="1"/>
    </xf>
    <xf numFmtId="9" fontId="47" fillId="37" borderId="192" xfId="3" applyFont="1" applyFill="1" applyBorder="1" applyAlignment="1" applyProtection="1">
      <alignment horizontal="center"/>
      <protection hidden="1"/>
    </xf>
    <xf numFmtId="3" fontId="29" fillId="0" borderId="183" xfId="0" applyNumberFormat="1" applyFont="1" applyBorder="1" applyAlignment="1" applyProtection="1">
      <alignment horizontal="center" vertical="center"/>
      <protection hidden="1"/>
    </xf>
    <xf numFmtId="0" fontId="46" fillId="0" borderId="184" xfId="0" applyFont="1" applyBorder="1" applyProtection="1">
      <protection hidden="1"/>
    </xf>
    <xf numFmtId="3" fontId="29" fillId="0" borderId="185" xfId="0" applyNumberFormat="1" applyFont="1" applyBorder="1" applyAlignment="1" applyProtection="1">
      <alignment horizontal="center" vertical="center"/>
      <protection hidden="1"/>
    </xf>
    <xf numFmtId="0" fontId="46" fillId="0" borderId="186" xfId="0" applyFont="1" applyBorder="1" applyProtection="1">
      <protection hidden="1"/>
    </xf>
    <xf numFmtId="3" fontId="29" fillId="0" borderId="187" xfId="0" applyNumberFormat="1" applyFont="1" applyBorder="1" applyAlignment="1" applyProtection="1">
      <alignment horizontal="center" vertical="center"/>
      <protection hidden="1"/>
    </xf>
    <xf numFmtId="0" fontId="48" fillId="0" borderId="182" xfId="0" applyFont="1" applyBorder="1" applyProtection="1">
      <protection hidden="1"/>
    </xf>
    <xf numFmtId="0" fontId="48" fillId="0" borderId="184" xfId="0" applyFont="1" applyBorder="1" applyProtection="1">
      <protection hidden="1"/>
    </xf>
    <xf numFmtId="0" fontId="48" fillId="0" borderId="190" xfId="0" applyFont="1" applyBorder="1" applyProtection="1">
      <protection hidden="1"/>
    </xf>
    <xf numFmtId="3" fontId="29" fillId="0" borderId="190" xfId="0" applyNumberFormat="1" applyFont="1" applyBorder="1" applyAlignment="1" applyProtection="1">
      <alignment horizontal="center" vertical="center"/>
      <protection hidden="1"/>
    </xf>
    <xf numFmtId="9" fontId="31" fillId="20" borderId="190" xfId="3" applyFont="1" applyFill="1" applyBorder="1" applyAlignment="1" applyProtection="1">
      <alignment horizontal="center" vertical="center"/>
      <protection hidden="1"/>
    </xf>
    <xf numFmtId="3" fontId="29" fillId="0" borderId="191" xfId="0" applyNumberFormat="1" applyFont="1" applyBorder="1" applyAlignment="1" applyProtection="1">
      <alignment horizontal="center" vertical="center"/>
      <protection hidden="1"/>
    </xf>
    <xf numFmtId="0" fontId="48" fillId="0" borderId="188" xfId="0" applyFont="1" applyBorder="1" applyProtection="1">
      <protection hidden="1"/>
    </xf>
    <xf numFmtId="3" fontId="29" fillId="0" borderId="189" xfId="0" applyNumberFormat="1" applyFont="1" applyBorder="1" applyAlignment="1" applyProtection="1">
      <alignment horizontal="center" vertical="center"/>
      <protection hidden="1"/>
    </xf>
    <xf numFmtId="0" fontId="46" fillId="0" borderId="0" xfId="0" applyFont="1" applyFill="1" applyAlignment="1" applyProtection="1">
      <alignment horizontal="left"/>
      <protection hidden="1"/>
    </xf>
    <xf numFmtId="3" fontId="46" fillId="0" borderId="0" xfId="0" applyNumberFormat="1" applyFont="1" applyBorder="1" applyAlignment="1" applyProtection="1">
      <alignment horizontal="center" vertical="center"/>
      <protection hidden="1"/>
    </xf>
    <xf numFmtId="9" fontId="28" fillId="0" borderId="0" xfId="0" applyNumberFormat="1" applyFont="1" applyAlignment="1" applyProtection="1">
      <alignment horizontal="center"/>
      <protection hidden="1"/>
    </xf>
    <xf numFmtId="0" fontId="28" fillId="0" borderId="0" xfId="0" applyFont="1" applyAlignment="1" applyProtection="1">
      <protection hidden="1"/>
    </xf>
    <xf numFmtId="0" fontId="32" fillId="29" borderId="195" xfId="0" applyFont="1" applyFill="1" applyBorder="1" applyAlignment="1" applyProtection="1">
      <alignment horizontal="center" vertical="center" wrapText="1"/>
      <protection hidden="1"/>
    </xf>
    <xf numFmtId="0" fontId="28" fillId="28" borderId="0" xfId="0" applyFont="1" applyFill="1" applyBorder="1" applyAlignment="1" applyProtection="1">
      <alignment horizontal="center" vertical="center" wrapText="1"/>
      <protection hidden="1"/>
    </xf>
    <xf numFmtId="0" fontId="32" fillId="29" borderId="0" xfId="0" applyFont="1" applyFill="1" applyBorder="1" applyAlignment="1" applyProtection="1">
      <alignment horizontal="center" vertical="center" wrapText="1"/>
      <protection hidden="1"/>
    </xf>
    <xf numFmtId="0" fontId="28" fillId="28" borderId="8" xfId="0" applyFont="1" applyFill="1" applyBorder="1" applyAlignment="1" applyProtection="1">
      <alignment horizontal="center" vertical="center" wrapText="1"/>
      <protection hidden="1"/>
    </xf>
    <xf numFmtId="0" fontId="34" fillId="0" borderId="0" xfId="0" applyFont="1" applyProtection="1">
      <protection hidden="1"/>
    </xf>
    <xf numFmtId="9" fontId="45" fillId="20" borderId="98" xfId="3" applyFont="1" applyFill="1" applyBorder="1" applyAlignment="1" applyProtection="1">
      <alignment horizontal="center" vertical="center"/>
      <protection hidden="1"/>
    </xf>
    <xf numFmtId="0" fontId="30" fillId="0" borderId="0" xfId="0" applyFont="1" applyProtection="1">
      <protection hidden="1"/>
    </xf>
    <xf numFmtId="9" fontId="31" fillId="20" borderId="196" xfId="3" applyFont="1" applyFill="1" applyBorder="1" applyAlignment="1" applyProtection="1">
      <alignment horizontal="center" vertical="center"/>
      <protection hidden="1"/>
    </xf>
    <xf numFmtId="9" fontId="31" fillId="20" borderId="197" xfId="3" applyFont="1" applyFill="1" applyBorder="1" applyAlignment="1" applyProtection="1">
      <alignment horizontal="center" vertical="center"/>
      <protection hidden="1"/>
    </xf>
    <xf numFmtId="9" fontId="31" fillId="20" borderId="198" xfId="3" applyFont="1" applyFill="1" applyBorder="1" applyAlignment="1" applyProtection="1">
      <alignment horizontal="center" vertical="center"/>
      <protection hidden="1"/>
    </xf>
    <xf numFmtId="9" fontId="31" fillId="20" borderId="199" xfId="3" applyFont="1" applyFill="1" applyBorder="1" applyAlignment="1" applyProtection="1">
      <alignment horizontal="center" vertical="center"/>
      <protection hidden="1"/>
    </xf>
    <xf numFmtId="9" fontId="31" fillId="20" borderId="200" xfId="3" applyFont="1" applyFill="1" applyBorder="1" applyAlignment="1" applyProtection="1">
      <alignment horizontal="center" vertical="center"/>
      <protection hidden="1"/>
    </xf>
    <xf numFmtId="3" fontId="32" fillId="0" borderId="0" xfId="0" applyNumberFormat="1" applyFont="1" applyBorder="1" applyAlignment="1" applyProtection="1">
      <alignment horizontal="center" vertical="center"/>
      <protection hidden="1"/>
    </xf>
    <xf numFmtId="3" fontId="32" fillId="0" borderId="0" xfId="0" applyNumberFormat="1" applyFont="1" applyBorder="1" applyAlignment="1" applyProtection="1">
      <alignment horizontal="left" vertical="center"/>
      <protection hidden="1"/>
    </xf>
    <xf numFmtId="3" fontId="32" fillId="0" borderId="0" xfId="0" applyNumberFormat="1" applyFont="1" applyFill="1" applyBorder="1" applyAlignment="1" applyProtection="1">
      <alignment vertical="center"/>
      <protection hidden="1"/>
    </xf>
    <xf numFmtId="0" fontId="32" fillId="0" borderId="0" xfId="0" applyFont="1" applyFill="1" applyBorder="1" applyAlignment="1" applyProtection="1">
      <protection hidden="1"/>
    </xf>
    <xf numFmtId="0" fontId="32" fillId="0" borderId="0" xfId="0" applyFont="1" applyAlignment="1" applyProtection="1">
      <protection hidden="1"/>
    </xf>
    <xf numFmtId="0" fontId="32" fillId="0" borderId="0" xfId="0" applyFont="1" applyFill="1" applyAlignment="1" applyProtection="1">
      <alignment horizontal="left"/>
      <protection hidden="1"/>
    </xf>
    <xf numFmtId="0" fontId="44" fillId="0" borderId="0" xfId="0" applyFont="1" applyFill="1" applyBorder="1" applyAlignment="1" applyProtection="1">
      <protection hidden="1"/>
    </xf>
    <xf numFmtId="0" fontId="29" fillId="0" borderId="0" xfId="0" applyFont="1" applyFill="1" applyBorder="1" applyAlignment="1" applyProtection="1">
      <protection hidden="1"/>
    </xf>
    <xf numFmtId="0" fontId="32" fillId="29" borderId="24" xfId="0" applyFont="1" applyFill="1" applyBorder="1" applyAlignment="1" applyProtection="1">
      <alignment horizontal="center" vertical="center" wrapText="1"/>
      <protection hidden="1"/>
    </xf>
    <xf numFmtId="9" fontId="45" fillId="0" borderId="0" xfId="3" applyFont="1" applyFill="1" applyBorder="1" applyAlignment="1" applyProtection="1">
      <alignment vertical="center"/>
      <protection hidden="1"/>
    </xf>
    <xf numFmtId="0" fontId="30" fillId="0" borderId="0" xfId="0" applyFont="1" applyFill="1" applyBorder="1" applyAlignment="1" applyProtection="1">
      <protection hidden="1"/>
    </xf>
    <xf numFmtId="0" fontId="30" fillId="0" borderId="0" xfId="0" applyFont="1" applyAlignment="1" applyProtection="1">
      <protection hidden="1"/>
    </xf>
    <xf numFmtId="9" fontId="31" fillId="20" borderId="40" xfId="3" applyFont="1" applyFill="1" applyBorder="1" applyAlignment="1" applyProtection="1">
      <alignment horizontal="center" vertical="center"/>
      <protection hidden="1"/>
    </xf>
    <xf numFmtId="9" fontId="31" fillId="20" borderId="99" xfId="3" applyFont="1" applyFill="1" applyBorder="1" applyAlignment="1" applyProtection="1">
      <alignment horizontal="center" vertical="center"/>
      <protection hidden="1"/>
    </xf>
    <xf numFmtId="3" fontId="29" fillId="0" borderId="42" xfId="0" applyNumberFormat="1" applyFont="1" applyBorder="1" applyAlignment="1" applyProtection="1">
      <alignment horizontal="center" vertical="center"/>
      <protection hidden="1"/>
    </xf>
    <xf numFmtId="0" fontId="45" fillId="0" borderId="0" xfId="0" applyFont="1" applyFill="1" applyBorder="1" applyAlignment="1" applyProtection="1">
      <alignment horizontal="left"/>
      <protection hidden="1"/>
    </xf>
    <xf numFmtId="9" fontId="45" fillId="0" borderId="0" xfId="3" applyFont="1" applyFill="1" applyBorder="1" applyAlignment="1" applyProtection="1">
      <alignment horizontal="center" vertical="center" wrapText="1"/>
      <protection hidden="1"/>
    </xf>
    <xf numFmtId="0" fontId="46" fillId="0" borderId="0" xfId="0" applyFont="1" applyFill="1" applyBorder="1" applyProtection="1">
      <protection hidden="1"/>
    </xf>
    <xf numFmtId="9" fontId="47" fillId="0" borderId="0" xfId="3" applyFont="1" applyFill="1" applyBorder="1" applyAlignment="1" applyProtection="1">
      <alignment horizontal="center"/>
      <protection hidden="1"/>
    </xf>
    <xf numFmtId="0" fontId="48" fillId="0" borderId="0" xfId="0" applyFont="1" applyFill="1" applyBorder="1" applyProtection="1">
      <protection hidden="1"/>
    </xf>
    <xf numFmtId="9" fontId="49" fillId="0" borderId="0" xfId="3" applyFont="1" applyFill="1" applyBorder="1" applyAlignment="1" applyProtection="1">
      <alignment horizontal="center"/>
      <protection hidden="1"/>
    </xf>
    <xf numFmtId="0" fontId="28" fillId="0" borderId="0" xfId="0" applyFont="1" applyFill="1" applyBorder="1" applyAlignment="1" applyProtection="1">
      <protection hidden="1"/>
    </xf>
    <xf numFmtId="0" fontId="44" fillId="0" borderId="0" xfId="0" applyFont="1" applyFill="1" applyBorder="1" applyAlignment="1" applyProtection="1">
      <alignment horizontal="centerContinuous"/>
      <protection hidden="1"/>
    </xf>
    <xf numFmtId="0" fontId="29"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wrapText="1"/>
      <protection hidden="1"/>
    </xf>
    <xf numFmtId="0" fontId="46" fillId="0" borderId="0" xfId="0" applyFont="1" applyFill="1" applyBorder="1" applyAlignment="1" applyProtection="1">
      <alignment horizontal="right"/>
      <protection hidden="1"/>
    </xf>
    <xf numFmtId="0" fontId="48" fillId="0" borderId="0" xfId="0" applyFont="1" applyFill="1" applyBorder="1" applyAlignment="1" applyProtection="1">
      <alignment horizontal="right"/>
      <protection hidden="1"/>
    </xf>
    <xf numFmtId="0" fontId="48" fillId="0" borderId="0" xfId="0" applyFont="1" applyBorder="1" applyProtection="1">
      <protection hidden="1"/>
    </xf>
    <xf numFmtId="0" fontId="48" fillId="0" borderId="0" xfId="0" applyFont="1" applyBorder="1" applyAlignment="1" applyProtection="1">
      <alignment horizontal="right"/>
      <protection hidden="1"/>
    </xf>
    <xf numFmtId="9" fontId="49" fillId="0" borderId="0" xfId="3" applyFont="1" applyBorder="1" applyAlignment="1" applyProtection="1">
      <alignment horizontal="center"/>
      <protection hidden="1"/>
    </xf>
    <xf numFmtId="0" fontId="31" fillId="15" borderId="0" xfId="0" applyFont="1" applyFill="1" applyAlignment="1" applyProtection="1">
      <alignment horizontal="center"/>
      <protection locked="0" hidden="1"/>
    </xf>
    <xf numFmtId="0" fontId="31" fillId="15" borderId="63" xfId="0" applyFont="1" applyFill="1" applyBorder="1" applyAlignment="1" applyProtection="1">
      <alignment horizontal="center"/>
      <protection locked="0" hidden="1"/>
    </xf>
    <xf numFmtId="0" fontId="41" fillId="0" borderId="0" xfId="0" applyFont="1" applyFill="1" applyAlignment="1" applyProtection="1">
      <alignment horizontal="center"/>
      <protection hidden="1"/>
    </xf>
    <xf numFmtId="0" fontId="50" fillId="15" borderId="59" xfId="0" applyFont="1" applyFill="1" applyBorder="1" applyAlignment="1" applyProtection="1">
      <alignment horizontal="centerContinuous"/>
      <protection hidden="1"/>
    </xf>
    <xf numFmtId="0" fontId="50" fillId="15" borderId="2" xfId="0" applyFont="1" applyFill="1" applyBorder="1" applyAlignment="1" applyProtection="1">
      <alignment horizontal="centerContinuous"/>
      <protection hidden="1"/>
    </xf>
    <xf numFmtId="0" fontId="50" fillId="15" borderId="101" xfId="0" applyFont="1" applyFill="1" applyBorder="1" applyAlignment="1" applyProtection="1">
      <alignment horizontal="centerContinuous"/>
      <protection hidden="1"/>
    </xf>
    <xf numFmtId="0" fontId="28" fillId="30" borderId="94" xfId="0" applyFont="1" applyFill="1" applyBorder="1" applyAlignment="1" applyProtection="1">
      <alignment horizontal="center" vertical="center" wrapText="1"/>
      <protection hidden="1"/>
    </xf>
    <xf numFmtId="0" fontId="32" fillId="47" borderId="94" xfId="0" applyFont="1" applyFill="1" applyBorder="1" applyAlignment="1" applyProtection="1">
      <alignment horizontal="center" vertical="center" wrapText="1"/>
      <protection hidden="1"/>
    </xf>
    <xf numFmtId="0" fontId="32" fillId="0" borderId="0" xfId="0" applyFont="1" applyFill="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30" fillId="0" borderId="92" xfId="0" applyFont="1" applyBorder="1" applyProtection="1">
      <protection hidden="1"/>
    </xf>
    <xf numFmtId="0" fontId="30" fillId="0" borderId="92" xfId="0" applyFont="1" applyBorder="1" applyAlignment="1" applyProtection="1">
      <alignment horizontal="right" vertical="center"/>
      <protection hidden="1"/>
    </xf>
    <xf numFmtId="3" fontId="30" fillId="0" borderId="92" xfId="0" applyNumberFormat="1" applyFont="1" applyBorder="1" applyAlignment="1" applyProtection="1">
      <alignment horizontal="center" vertical="center"/>
      <protection hidden="1"/>
    </xf>
    <xf numFmtId="9" fontId="45" fillId="20" borderId="92" xfId="3" applyFont="1" applyFill="1" applyBorder="1" applyAlignment="1" applyProtection="1">
      <alignment horizontal="center" vertical="center"/>
      <protection hidden="1"/>
    </xf>
    <xf numFmtId="0" fontId="28" fillId="30" borderId="214" xfId="0" applyFont="1" applyFill="1" applyBorder="1" applyAlignment="1" applyProtection="1">
      <alignment horizontal="right" vertical="center"/>
      <protection hidden="1"/>
    </xf>
    <xf numFmtId="9" fontId="32" fillId="0" borderId="215" xfId="3" applyFont="1" applyFill="1" applyBorder="1" applyAlignment="1" applyProtection="1">
      <alignment horizontal="center" vertical="center" wrapText="1"/>
      <protection hidden="1"/>
    </xf>
    <xf numFmtId="3" fontId="28" fillId="0" borderId="0" xfId="3" applyNumberFormat="1" applyFont="1" applyFill="1" applyBorder="1" applyAlignment="1" applyProtection="1">
      <alignment horizontal="center"/>
      <protection hidden="1"/>
    </xf>
    <xf numFmtId="164" fontId="28" fillId="0" borderId="0" xfId="3" applyNumberFormat="1" applyFont="1" applyProtection="1">
      <protection hidden="1"/>
    </xf>
    <xf numFmtId="0" fontId="29" fillId="0" borderId="202" xfId="0" applyFont="1" applyBorder="1" applyAlignment="1" applyProtection="1">
      <alignment horizontal="right"/>
      <protection hidden="1"/>
    </xf>
    <xf numFmtId="9" fontId="30" fillId="48" borderId="203" xfId="3" applyFont="1" applyFill="1" applyBorder="1" applyAlignment="1" applyProtection="1">
      <alignment horizontal="center" vertical="center"/>
      <protection hidden="1"/>
    </xf>
    <xf numFmtId="3" fontId="29" fillId="0" borderId="202" xfId="0" applyNumberFormat="1" applyFont="1" applyBorder="1" applyAlignment="1" applyProtection="1">
      <alignment horizontal="center" vertical="center"/>
      <protection hidden="1"/>
    </xf>
    <xf numFmtId="9" fontId="31" fillId="20" borderId="202" xfId="3" applyFont="1" applyFill="1" applyBorder="1" applyAlignment="1" applyProtection="1">
      <alignment horizontal="center" vertical="center"/>
      <protection hidden="1"/>
    </xf>
    <xf numFmtId="0" fontId="28" fillId="30" borderId="34" xfId="0" applyFont="1" applyFill="1" applyBorder="1" applyAlignment="1" applyProtection="1">
      <alignment horizontal="right" vertical="center"/>
      <protection hidden="1"/>
    </xf>
    <xf numFmtId="9" fontId="32" fillId="0" borderId="92" xfId="3" applyFont="1" applyFill="1" applyBorder="1" applyAlignment="1" applyProtection="1">
      <alignment horizontal="center" vertical="center" wrapText="1"/>
      <protection hidden="1"/>
    </xf>
    <xf numFmtId="9" fontId="30" fillId="48" borderId="64" xfId="3" applyFont="1" applyFill="1" applyBorder="1" applyAlignment="1" applyProtection="1">
      <alignment horizontal="center" vertical="center"/>
      <protection hidden="1"/>
    </xf>
    <xf numFmtId="0" fontId="28" fillId="30" borderId="51" xfId="0" applyFont="1" applyFill="1" applyBorder="1" applyAlignment="1" applyProtection="1">
      <alignment horizontal="right" vertical="center"/>
      <protection hidden="1"/>
    </xf>
    <xf numFmtId="9" fontId="32" fillId="0" borderId="201" xfId="3" applyFont="1" applyFill="1" applyBorder="1" applyAlignment="1" applyProtection="1">
      <alignment horizontal="center" vertical="center" wrapText="1"/>
      <protection hidden="1"/>
    </xf>
    <xf numFmtId="0" fontId="29" fillId="0" borderId="52" xfId="0" applyFont="1" applyBorder="1" applyAlignment="1" applyProtection="1">
      <alignment horizontal="right"/>
      <protection hidden="1"/>
    </xf>
    <xf numFmtId="9" fontId="30" fillId="48" borderId="204" xfId="3" applyFont="1" applyFill="1" applyBorder="1" applyAlignment="1" applyProtection="1">
      <alignment horizontal="center" vertical="center"/>
      <protection hidden="1"/>
    </xf>
    <xf numFmtId="3" fontId="29" fillId="0" borderId="52" xfId="0" applyNumberFormat="1" applyFont="1" applyBorder="1" applyAlignment="1" applyProtection="1">
      <alignment horizontal="center" vertical="center"/>
      <protection hidden="1"/>
    </xf>
    <xf numFmtId="9" fontId="31" fillId="20" borderId="52" xfId="3" applyFont="1" applyFill="1" applyBorder="1" applyAlignment="1" applyProtection="1">
      <alignment horizontal="center" vertical="center"/>
      <protection hidden="1"/>
    </xf>
    <xf numFmtId="0" fontId="30" fillId="34" borderId="0" xfId="0" applyFont="1" applyFill="1" applyAlignment="1" applyProtection="1">
      <alignment horizontal="center"/>
      <protection hidden="1"/>
    </xf>
    <xf numFmtId="0" fontId="50" fillId="15" borderId="4" xfId="0" applyFont="1" applyFill="1" applyBorder="1" applyAlignment="1" applyProtection="1">
      <alignment horizontal="centerContinuous"/>
      <protection hidden="1"/>
    </xf>
    <xf numFmtId="0" fontId="28" fillId="30" borderId="95" xfId="0" applyFont="1" applyFill="1" applyBorder="1" applyAlignment="1" applyProtection="1">
      <alignment horizontal="center" vertical="center" wrapText="1"/>
      <protection hidden="1"/>
    </xf>
    <xf numFmtId="0" fontId="32" fillId="47" borderId="205" xfId="0" applyFont="1" applyFill="1" applyBorder="1" applyAlignment="1" applyProtection="1">
      <alignment horizontal="center" vertical="center" wrapText="1"/>
      <protection hidden="1"/>
    </xf>
    <xf numFmtId="0" fontId="29" fillId="0" borderId="92" xfId="0" applyFont="1" applyBorder="1" applyProtection="1">
      <protection hidden="1"/>
    </xf>
    <xf numFmtId="9" fontId="31" fillId="0" borderId="92" xfId="3" applyFont="1" applyFill="1" applyBorder="1" applyAlignment="1" applyProtection="1">
      <alignment horizontal="center" vertical="center" wrapText="1"/>
      <protection hidden="1"/>
    </xf>
    <xf numFmtId="3" fontId="30" fillId="0" borderId="93" xfId="0" applyNumberFormat="1" applyFont="1" applyBorder="1" applyAlignment="1" applyProtection="1">
      <alignment horizontal="center" vertical="center"/>
      <protection hidden="1"/>
    </xf>
    <xf numFmtId="9" fontId="45" fillId="20" borderId="206" xfId="3" applyFont="1" applyFill="1" applyBorder="1" applyAlignment="1" applyProtection="1">
      <alignment horizontal="center" vertical="center"/>
      <protection hidden="1"/>
    </xf>
    <xf numFmtId="0" fontId="29" fillId="0" borderId="202" xfId="0" applyFont="1" applyBorder="1" applyProtection="1">
      <protection hidden="1"/>
    </xf>
    <xf numFmtId="3" fontId="29" fillId="0" borderId="207" xfId="0" applyNumberFormat="1" applyFont="1" applyBorder="1" applyAlignment="1" applyProtection="1">
      <alignment horizontal="center" vertical="center"/>
      <protection hidden="1"/>
    </xf>
    <xf numFmtId="9" fontId="31" fillId="20" borderId="208" xfId="3" applyFont="1" applyFill="1" applyBorder="1" applyAlignment="1" applyProtection="1">
      <alignment horizontal="center" vertical="center"/>
      <protection hidden="1"/>
    </xf>
    <xf numFmtId="0" fontId="29" fillId="0" borderId="52" xfId="0" applyFont="1" applyBorder="1" applyProtection="1">
      <protection hidden="1"/>
    </xf>
    <xf numFmtId="3" fontId="29" fillId="0" borderId="53" xfId="0" applyNumberFormat="1" applyFont="1" applyBorder="1" applyAlignment="1" applyProtection="1">
      <alignment horizontal="center" vertical="center"/>
      <protection hidden="1"/>
    </xf>
    <xf numFmtId="9" fontId="31" fillId="20" borderId="209" xfId="3" applyFont="1" applyFill="1" applyBorder="1" applyAlignment="1" applyProtection="1">
      <alignment horizontal="center" vertical="center"/>
      <protection hidden="1"/>
    </xf>
    <xf numFmtId="0" fontId="28" fillId="0" borderId="0" xfId="0" applyFont="1" applyFill="1" applyBorder="1" applyAlignment="1" applyProtection="1">
      <alignment horizontal="center"/>
      <protection hidden="1"/>
    </xf>
    <xf numFmtId="0" fontId="36" fillId="0" borderId="0" xfId="0" applyFont="1" applyProtection="1">
      <protection hidden="1"/>
    </xf>
    <xf numFmtId="0" fontId="41" fillId="0" borderId="0" xfId="0" applyFont="1" applyProtection="1">
      <protection hidden="1"/>
    </xf>
    <xf numFmtId="9" fontId="28" fillId="0" borderId="0" xfId="3" applyFont="1" applyFill="1" applyBorder="1" applyProtection="1">
      <protection hidden="1"/>
    </xf>
    <xf numFmtId="3" fontId="28" fillId="0" borderId="0" xfId="0" applyNumberFormat="1" applyFont="1" applyProtection="1">
      <protection hidden="1"/>
    </xf>
    <xf numFmtId="9" fontId="28" fillId="0" borderId="0" xfId="3" applyFont="1" applyProtection="1">
      <protection hidden="1"/>
    </xf>
    <xf numFmtId="0" fontId="30" fillId="0" borderId="88" xfId="0" applyFont="1" applyFill="1" applyBorder="1" applyAlignment="1" applyProtection="1">
      <alignment horizontal="left"/>
      <protection hidden="1"/>
    </xf>
    <xf numFmtId="9" fontId="28" fillId="0" borderId="0" xfId="3" applyFont="1" applyFill="1" applyProtection="1">
      <protection hidden="1"/>
    </xf>
    <xf numFmtId="164" fontId="28" fillId="0" borderId="0" xfId="3" applyNumberFormat="1" applyFont="1" applyFill="1" applyProtection="1">
      <protection hidden="1"/>
    </xf>
    <xf numFmtId="164" fontId="28" fillId="0" borderId="0" xfId="3"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right"/>
      <protection hidden="1"/>
    </xf>
    <xf numFmtId="0" fontId="34" fillId="0" borderId="0" xfId="0" applyFont="1" applyFill="1" applyProtection="1">
      <protection hidden="1"/>
    </xf>
    <xf numFmtId="0" fontId="32" fillId="0" borderId="0" xfId="0" applyFont="1" applyFill="1" applyAlignment="1" applyProtection="1">
      <alignment horizontal="center" vertical="center"/>
      <protection hidden="1"/>
    </xf>
    <xf numFmtId="0" fontId="32" fillId="0" borderId="0" xfId="0" applyFont="1" applyBorder="1" applyAlignment="1" applyProtection="1">
      <alignment horizontal="center"/>
      <protection hidden="1"/>
    </xf>
    <xf numFmtId="3" fontId="28" fillId="0" borderId="0" xfId="0" applyNumberFormat="1" applyFont="1" applyBorder="1" applyAlignment="1" applyProtection="1">
      <alignment horizontal="left" vertical="center"/>
      <protection hidden="1"/>
    </xf>
    <xf numFmtId="3" fontId="29" fillId="0" borderId="259" xfId="0" applyNumberFormat="1" applyFont="1" applyBorder="1" applyAlignment="1" applyProtection="1">
      <alignment horizontal="center" vertical="center"/>
      <protection hidden="1"/>
    </xf>
    <xf numFmtId="9" fontId="31" fillId="20" borderId="259" xfId="3" applyFont="1" applyFill="1" applyBorder="1" applyAlignment="1" applyProtection="1">
      <alignment horizontal="center" vertical="center"/>
      <protection hidden="1"/>
    </xf>
    <xf numFmtId="3" fontId="29" fillId="0" borderId="260" xfId="0" applyNumberFormat="1" applyFont="1" applyBorder="1" applyAlignment="1" applyProtection="1">
      <alignment horizontal="center" vertical="center"/>
      <protection hidden="1"/>
    </xf>
    <xf numFmtId="0" fontId="29" fillId="0" borderId="0" xfId="0" applyFont="1" applyFill="1" applyAlignment="1" applyProtection="1">
      <alignment horizontal="center"/>
      <protection hidden="1"/>
    </xf>
    <xf numFmtId="0" fontId="41" fillId="0" borderId="0" xfId="0" applyFont="1" applyFill="1" applyBorder="1" applyAlignment="1" applyProtection="1">
      <alignment horizontal="left" vertical="center"/>
      <protection hidden="1"/>
    </xf>
    <xf numFmtId="0" fontId="36" fillId="0" borderId="0" xfId="0" applyFont="1" applyAlignment="1" applyProtection="1">
      <alignment horizontal="center"/>
      <protection hidden="1"/>
    </xf>
    <xf numFmtId="0" fontId="31" fillId="0" borderId="88" xfId="0" applyFont="1" applyFill="1" applyBorder="1" applyAlignment="1" applyProtection="1">
      <alignment horizontal="right" vertical="center"/>
      <protection hidden="1"/>
    </xf>
    <xf numFmtId="9" fontId="29" fillId="0" borderId="212" xfId="3" applyNumberFormat="1" applyFont="1" applyBorder="1" applyAlignment="1" applyProtection="1">
      <alignment horizontal="center"/>
      <protection hidden="1"/>
    </xf>
    <xf numFmtId="9" fontId="28" fillId="0" borderId="0" xfId="3" applyFont="1" applyFill="1" applyBorder="1" applyAlignment="1" applyProtection="1">
      <alignment horizontal="center"/>
      <protection hidden="1"/>
    </xf>
    <xf numFmtId="0" fontId="32" fillId="0" borderId="182" xfId="0" applyFont="1" applyBorder="1" applyAlignment="1" applyProtection="1">
      <alignment horizontal="right"/>
      <protection hidden="1"/>
    </xf>
    <xf numFmtId="9" fontId="42" fillId="37" borderId="192" xfId="3" applyFont="1" applyFill="1" applyBorder="1" applyAlignment="1" applyProtection="1">
      <alignment horizontal="center"/>
      <protection hidden="1"/>
    </xf>
    <xf numFmtId="9" fontId="29" fillId="0" borderId="102" xfId="3" applyNumberFormat="1" applyFont="1" applyBorder="1" applyAlignment="1" applyProtection="1">
      <alignment horizontal="center"/>
      <protection hidden="1"/>
    </xf>
    <xf numFmtId="0" fontId="32" fillId="0" borderId="184" xfId="0" applyFont="1" applyBorder="1" applyAlignment="1" applyProtection="1">
      <alignment horizontal="right"/>
      <protection hidden="1"/>
    </xf>
    <xf numFmtId="9" fontId="42" fillId="37" borderId="64" xfId="3" applyFont="1" applyFill="1" applyBorder="1" applyAlignment="1" applyProtection="1">
      <alignment horizontal="center"/>
      <protection hidden="1"/>
    </xf>
    <xf numFmtId="0" fontId="28" fillId="0" borderId="0" xfId="0" applyFont="1" applyAlignment="1" applyProtection="1">
      <alignment horizontal="center" vertical="center" wrapText="1"/>
      <protection hidden="1"/>
    </xf>
    <xf numFmtId="9" fontId="29" fillId="0" borderId="213" xfId="3" applyNumberFormat="1" applyFont="1" applyBorder="1" applyAlignment="1" applyProtection="1">
      <alignment horizontal="center"/>
      <protection hidden="1"/>
    </xf>
    <xf numFmtId="0" fontId="32" fillId="0" borderId="188" xfId="0" applyFont="1" applyBorder="1" applyAlignment="1" applyProtection="1">
      <alignment horizontal="right"/>
      <protection hidden="1"/>
    </xf>
    <xf numFmtId="9" fontId="42" fillId="37" borderId="194" xfId="3" applyFont="1" applyFill="1" applyBorder="1" applyAlignment="1" applyProtection="1">
      <alignment horizontal="center"/>
      <protection hidden="1"/>
    </xf>
    <xf numFmtId="0" fontId="28" fillId="0" borderId="0" xfId="0" applyFont="1" applyAlignment="1" applyProtection="1">
      <alignment wrapText="1"/>
      <protection hidden="1"/>
    </xf>
    <xf numFmtId="0" fontId="29" fillId="0" borderId="0" xfId="0" applyFont="1" applyAlignment="1" applyProtection="1">
      <alignment wrapText="1"/>
      <protection hidden="1"/>
    </xf>
    <xf numFmtId="0" fontId="29" fillId="0" borderId="0" xfId="0" applyFont="1" applyBorder="1" applyAlignment="1" applyProtection="1">
      <alignment wrapText="1"/>
      <protection hidden="1"/>
    </xf>
    <xf numFmtId="0" fontId="30" fillId="0" borderId="0" xfId="0" applyFont="1" applyFill="1" applyProtection="1">
      <protection hidden="1"/>
    </xf>
    <xf numFmtId="0" fontId="36" fillId="0" borderId="0" xfId="0" applyFont="1" applyFill="1" applyProtection="1">
      <protection hidden="1"/>
    </xf>
    <xf numFmtId="0" fontId="19" fillId="0" borderId="0" xfId="0" applyFont="1" applyFill="1" applyProtection="1">
      <protection hidden="1"/>
    </xf>
    <xf numFmtId="0" fontId="51" fillId="0" borderId="0" xfId="0" applyFont="1" applyAlignment="1" applyProtection="1">
      <protection hidden="1"/>
    </xf>
    <xf numFmtId="0" fontId="44" fillId="15" borderId="59" xfId="0" applyFont="1" applyFill="1" applyBorder="1" applyAlignment="1" applyProtection="1">
      <alignment horizontal="centerContinuous"/>
      <protection hidden="1"/>
    </xf>
    <xf numFmtId="0" fontId="23" fillId="0" borderId="0" xfId="0" applyFont="1" applyAlignment="1" applyProtection="1">
      <protection hidden="1"/>
    </xf>
    <xf numFmtId="0" fontId="31" fillId="0" borderId="88" xfId="0" applyFont="1" applyFill="1" applyBorder="1" applyAlignment="1" applyProtection="1">
      <alignment horizontal="left"/>
      <protection hidden="1"/>
    </xf>
    <xf numFmtId="9" fontId="42" fillId="0" borderId="0" xfId="3" applyFont="1" applyFill="1" applyBorder="1" applyAlignment="1" applyProtection="1">
      <alignment horizontal="center"/>
      <protection hidden="1"/>
    </xf>
    <xf numFmtId="3" fontId="1" fillId="0" borderId="0" xfId="0" applyNumberFormat="1" applyFont="1" applyFill="1" applyBorder="1" applyAlignment="1" applyProtection="1">
      <alignment horizontal="center" vertical="center"/>
      <protection hidden="1"/>
    </xf>
    <xf numFmtId="9" fontId="20" fillId="0" borderId="0" xfId="3" applyFont="1" applyFill="1" applyBorder="1" applyAlignment="1" applyProtection="1">
      <alignment horizontal="center" vertical="center"/>
      <protection hidden="1"/>
    </xf>
    <xf numFmtId="0" fontId="51" fillId="0" borderId="0" xfId="0" applyFont="1" applyAlignment="1" applyProtection="1">
      <alignment vertical="center"/>
      <protection hidden="1"/>
    </xf>
    <xf numFmtId="0" fontId="23" fillId="0" borderId="0" xfId="0" applyFont="1" applyAlignment="1" applyProtection="1">
      <alignment vertical="center"/>
      <protection hidden="1"/>
    </xf>
    <xf numFmtId="0" fontId="52" fillId="0" borderId="0" xfId="0" applyFont="1" applyProtection="1">
      <protection hidden="1"/>
    </xf>
    <xf numFmtId="0" fontId="22" fillId="0" borderId="0" xfId="0" applyFont="1" applyProtection="1">
      <protection hidden="1"/>
    </xf>
    <xf numFmtId="0" fontId="52" fillId="0" borderId="0" xfId="0" applyFont="1" applyFill="1" applyProtection="1">
      <protection hidden="1"/>
    </xf>
    <xf numFmtId="0" fontId="31" fillId="0" borderId="0" xfId="0" applyFont="1" applyFill="1" applyAlignment="1" applyProtection="1">
      <alignment horizontal="center"/>
      <protection hidden="1"/>
    </xf>
    <xf numFmtId="0" fontId="29" fillId="0" borderId="0" xfId="0" applyFont="1" applyFill="1" applyAlignment="1" applyProtection="1">
      <alignment horizontal="left" indent="1"/>
      <protection hidden="1"/>
    </xf>
    <xf numFmtId="0" fontId="22" fillId="0" borderId="0" xfId="0" applyFont="1" applyFill="1" applyProtection="1">
      <protection hidden="1"/>
    </xf>
    <xf numFmtId="0" fontId="56" fillId="15" borderId="101" xfId="0" applyFont="1" applyFill="1" applyBorder="1" applyAlignment="1" applyProtection="1">
      <alignment horizontal="centerContinuous"/>
      <protection hidden="1"/>
    </xf>
    <xf numFmtId="0" fontId="30" fillId="0" borderId="0" xfId="0" applyFont="1" applyFill="1" applyBorder="1" applyAlignment="1" applyProtection="1">
      <alignment vertical="center"/>
      <protection hidden="1"/>
    </xf>
    <xf numFmtId="0" fontId="30" fillId="0" borderId="216" xfId="0" applyFont="1" applyFill="1" applyBorder="1" applyAlignment="1" applyProtection="1">
      <alignment horizontal="center" vertical="center"/>
      <protection hidden="1"/>
    </xf>
    <xf numFmtId="0" fontId="30" fillId="0" borderId="104" xfId="0" applyFont="1" applyFill="1" applyBorder="1" applyAlignment="1" applyProtection="1">
      <alignment horizontal="left"/>
      <protection hidden="1"/>
    </xf>
    <xf numFmtId="0" fontId="30" fillId="0" borderId="104" xfId="0" applyFont="1" applyFill="1" applyBorder="1" applyAlignment="1" applyProtection="1">
      <alignment horizontal="right" vertical="center"/>
      <protection hidden="1"/>
    </xf>
    <xf numFmtId="9" fontId="45" fillId="0" borderId="104" xfId="3" applyFont="1" applyFill="1" applyBorder="1" applyAlignment="1" applyProtection="1">
      <alignment horizontal="center" vertical="center" wrapText="1"/>
      <protection hidden="1"/>
    </xf>
    <xf numFmtId="0" fontId="28" fillId="38" borderId="218" xfId="0" applyFont="1" applyFill="1" applyBorder="1" applyAlignment="1" applyProtection="1">
      <alignment horizontal="center" vertical="center" wrapText="1"/>
      <protection hidden="1"/>
    </xf>
    <xf numFmtId="0" fontId="32" fillId="39" borderId="218" xfId="0" applyFont="1" applyFill="1" applyBorder="1" applyAlignment="1" applyProtection="1">
      <alignment horizontal="center" vertical="center" wrapText="1"/>
      <protection hidden="1"/>
    </xf>
    <xf numFmtId="0" fontId="34" fillId="31" borderId="217" xfId="0" applyFont="1" applyFill="1" applyBorder="1" applyProtection="1">
      <protection hidden="1"/>
    </xf>
    <xf numFmtId="9" fontId="30" fillId="0" borderId="105" xfId="3" applyFont="1" applyBorder="1" applyAlignment="1" applyProtection="1">
      <alignment horizontal="center"/>
      <protection hidden="1"/>
    </xf>
    <xf numFmtId="9" fontId="52" fillId="0" borderId="0" xfId="0" applyNumberFormat="1" applyFont="1" applyFill="1" applyProtection="1">
      <protection hidden="1"/>
    </xf>
    <xf numFmtId="3" fontId="32" fillId="0" borderId="0" xfId="0" applyNumberFormat="1" applyFont="1" applyProtection="1">
      <protection hidden="1"/>
    </xf>
    <xf numFmtId="9" fontId="32" fillId="0" borderId="0" xfId="3" applyFont="1" applyAlignment="1" applyProtection="1">
      <alignment horizontal="center" vertical="center"/>
      <protection hidden="1"/>
    </xf>
    <xf numFmtId="9" fontId="32" fillId="0" borderId="0" xfId="3" applyFont="1" applyFill="1" applyProtection="1">
      <protection hidden="1"/>
    </xf>
    <xf numFmtId="0" fontId="34" fillId="31" borderId="222" xfId="0" applyFont="1" applyFill="1" applyBorder="1" applyProtection="1">
      <protection hidden="1"/>
    </xf>
    <xf numFmtId="9" fontId="42" fillId="49" borderId="222" xfId="3" applyFont="1" applyFill="1" applyBorder="1" applyAlignment="1" applyProtection="1">
      <alignment horizontal="center"/>
      <protection hidden="1"/>
    </xf>
    <xf numFmtId="3" fontId="29" fillId="0" borderId="228" xfId="0" applyNumberFormat="1" applyFont="1" applyBorder="1" applyAlignment="1" applyProtection="1">
      <alignment horizontal="center" vertical="center"/>
      <protection hidden="1"/>
    </xf>
    <xf numFmtId="9" fontId="31" fillId="20" borderId="228" xfId="3" applyFont="1" applyFill="1" applyBorder="1" applyAlignment="1" applyProtection="1">
      <alignment horizontal="center" vertical="center"/>
      <protection hidden="1"/>
    </xf>
    <xf numFmtId="0" fontId="34" fillId="31" borderId="64" xfId="0" applyFont="1" applyFill="1" applyBorder="1" applyProtection="1">
      <protection hidden="1"/>
    </xf>
    <xf numFmtId="9" fontId="42" fillId="49" borderId="64" xfId="3" applyFont="1" applyFill="1" applyBorder="1" applyAlignment="1" applyProtection="1">
      <alignment horizontal="center"/>
      <protection hidden="1"/>
    </xf>
    <xf numFmtId="3" fontId="29" fillId="0" borderId="229" xfId="0" applyNumberFormat="1" applyFont="1" applyBorder="1" applyAlignment="1" applyProtection="1">
      <alignment horizontal="center" vertical="center"/>
      <protection hidden="1"/>
    </xf>
    <xf numFmtId="9" fontId="31" fillId="20" borderId="229" xfId="3" applyFont="1" applyFill="1" applyBorder="1" applyAlignment="1" applyProtection="1">
      <alignment horizontal="center" vertical="center"/>
      <protection hidden="1"/>
    </xf>
    <xf numFmtId="0" fontId="34" fillId="31" borderId="65" xfId="0" applyFont="1" applyFill="1" applyBorder="1" applyProtection="1">
      <protection hidden="1"/>
    </xf>
    <xf numFmtId="9" fontId="30" fillId="0" borderId="103" xfId="3" applyFont="1" applyBorder="1" applyAlignment="1" applyProtection="1">
      <alignment horizontal="center"/>
      <protection hidden="1"/>
    </xf>
    <xf numFmtId="0" fontId="34" fillId="31" borderId="223" xfId="0" applyFont="1" applyFill="1" applyBorder="1" applyProtection="1">
      <protection hidden="1"/>
    </xf>
    <xf numFmtId="9" fontId="42" fillId="49" borderId="223" xfId="3" applyFont="1" applyFill="1" applyBorder="1" applyAlignment="1" applyProtection="1">
      <alignment horizontal="center"/>
      <protection hidden="1"/>
    </xf>
    <xf numFmtId="3" fontId="29" fillId="0" borderId="231" xfId="0" applyNumberFormat="1" applyFont="1" applyBorder="1" applyAlignment="1" applyProtection="1">
      <alignment horizontal="center" vertical="center"/>
      <protection hidden="1"/>
    </xf>
    <xf numFmtId="9" fontId="31" fillId="20" borderId="231" xfId="3" applyFont="1" applyFill="1" applyBorder="1" applyAlignment="1" applyProtection="1">
      <alignment horizontal="center" vertical="center"/>
      <protection hidden="1"/>
    </xf>
    <xf numFmtId="0" fontId="29" fillId="10" borderId="219" xfId="0" applyFont="1" applyFill="1" applyBorder="1" applyProtection="1">
      <protection hidden="1"/>
    </xf>
    <xf numFmtId="9" fontId="29" fillId="0" borderId="219" xfId="3" applyFont="1" applyBorder="1" applyAlignment="1" applyProtection="1">
      <alignment horizontal="center"/>
      <protection hidden="1"/>
    </xf>
    <xf numFmtId="0" fontId="29" fillId="49" borderId="225" xfId="0" applyFont="1" applyFill="1" applyBorder="1" applyProtection="1">
      <protection hidden="1"/>
    </xf>
    <xf numFmtId="9" fontId="42" fillId="10" borderId="63" xfId="3" applyFont="1" applyFill="1" applyBorder="1" applyAlignment="1" applyProtection="1">
      <alignment horizontal="center"/>
      <protection hidden="1"/>
    </xf>
    <xf numFmtId="0" fontId="29" fillId="10" borderId="220" xfId="0" applyFont="1" applyFill="1" applyBorder="1" applyProtection="1">
      <protection hidden="1"/>
    </xf>
    <xf numFmtId="9" fontId="29" fillId="0" borderId="220" xfId="3" applyFont="1" applyBorder="1" applyAlignment="1" applyProtection="1">
      <alignment horizontal="center"/>
      <protection hidden="1"/>
    </xf>
    <xf numFmtId="0" fontId="29" fillId="49" borderId="226" xfId="0" applyFont="1" applyFill="1" applyBorder="1" applyProtection="1">
      <protection hidden="1"/>
    </xf>
    <xf numFmtId="9" fontId="42" fillId="10" borderId="64" xfId="3" applyFont="1" applyFill="1" applyBorder="1" applyAlignment="1" applyProtection="1">
      <alignment horizontal="center"/>
      <protection hidden="1"/>
    </xf>
    <xf numFmtId="0" fontId="29" fillId="10" borderId="221" xfId="0" applyFont="1" applyFill="1" applyBorder="1" applyProtection="1">
      <protection hidden="1"/>
    </xf>
    <xf numFmtId="9" fontId="29" fillId="0" borderId="221" xfId="3" applyFont="1" applyBorder="1" applyAlignment="1" applyProtection="1">
      <alignment horizontal="center"/>
      <protection hidden="1"/>
    </xf>
    <xf numFmtId="0" fontId="29" fillId="49" borderId="227" xfId="0" applyFont="1" applyFill="1" applyBorder="1" applyProtection="1">
      <protection hidden="1"/>
    </xf>
    <xf numFmtId="9" fontId="42" fillId="10" borderId="65" xfId="3" applyFont="1" applyFill="1" applyBorder="1" applyAlignment="1" applyProtection="1">
      <alignment horizontal="center"/>
      <protection hidden="1"/>
    </xf>
    <xf numFmtId="3" fontId="29" fillId="0" borderId="230" xfId="0" applyNumberFormat="1" applyFont="1" applyBorder="1" applyAlignment="1" applyProtection="1">
      <alignment horizontal="center" vertical="center"/>
      <protection hidden="1"/>
    </xf>
    <xf numFmtId="9" fontId="31" fillId="20" borderId="230" xfId="3" applyFont="1" applyFill="1" applyBorder="1" applyAlignment="1" applyProtection="1">
      <alignment horizontal="center" vertical="center"/>
      <protection hidden="1"/>
    </xf>
    <xf numFmtId="0" fontId="31" fillId="0" borderId="0" xfId="0" applyFont="1" applyFill="1" applyAlignment="1" applyProtection="1">
      <alignment horizontal="left"/>
      <protection hidden="1"/>
    </xf>
    <xf numFmtId="0" fontId="32" fillId="0" borderId="224" xfId="0" applyFont="1" applyFill="1" applyBorder="1" applyProtection="1">
      <protection hidden="1"/>
    </xf>
    <xf numFmtId="0" fontId="32" fillId="0" borderId="224" xfId="0" applyFont="1" applyFill="1" applyBorder="1" applyAlignment="1" applyProtection="1">
      <alignment horizontal="right"/>
      <protection hidden="1"/>
    </xf>
    <xf numFmtId="9" fontId="42" fillId="0" borderId="224" xfId="3" applyFont="1" applyFill="1" applyBorder="1" applyAlignment="1" applyProtection="1">
      <alignment horizontal="center"/>
      <protection hidden="1"/>
    </xf>
    <xf numFmtId="0" fontId="52" fillId="0" borderId="0" xfId="0" applyFont="1" applyFill="1" applyBorder="1" applyProtection="1">
      <protection hidden="1"/>
    </xf>
    <xf numFmtId="0" fontId="32" fillId="0" borderId="0" xfId="0"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17" fillId="0" borderId="0" xfId="0" applyFont="1" applyProtection="1">
      <protection hidden="1"/>
    </xf>
    <xf numFmtId="0" fontId="49" fillId="15" borderId="105" xfId="0" applyFont="1" applyFill="1" applyBorder="1" applyAlignment="1" applyProtection="1">
      <alignment horizontal="centerContinuous" vertical="center"/>
      <protection hidden="1"/>
    </xf>
    <xf numFmtId="0" fontId="53" fillId="15" borderId="105" xfId="0" applyFont="1" applyFill="1" applyBorder="1" applyAlignment="1" applyProtection="1">
      <alignment horizontal="centerContinuous" vertical="center"/>
      <protection hidden="1"/>
    </xf>
    <xf numFmtId="0" fontId="49" fillId="15" borderId="106" xfId="0" applyFont="1" applyFill="1" applyBorder="1" applyAlignment="1" applyProtection="1">
      <alignment horizontal="centerContinuous" vertical="center"/>
      <protection hidden="1"/>
    </xf>
    <xf numFmtId="0" fontId="53" fillId="15" borderId="106" xfId="0" applyFont="1" applyFill="1" applyBorder="1" applyAlignment="1" applyProtection="1">
      <alignment horizontal="centerContinuous" vertical="center"/>
      <protection hidden="1"/>
    </xf>
    <xf numFmtId="0" fontId="53" fillId="15" borderId="107" xfId="0" applyFont="1" applyFill="1" applyBorder="1" applyAlignment="1" applyProtection="1">
      <alignment horizontal="centerContinuous" vertical="center"/>
      <protection hidden="1"/>
    </xf>
    <xf numFmtId="0" fontId="34" fillId="50" borderId="105" xfId="0" applyFont="1" applyFill="1" applyBorder="1" applyAlignment="1" applyProtection="1">
      <alignment vertical="center"/>
      <protection hidden="1"/>
    </xf>
    <xf numFmtId="0" fontId="34" fillId="50" borderId="103" xfId="0" applyFont="1" applyFill="1" applyBorder="1" applyAlignment="1" applyProtection="1">
      <alignment horizontal="center" vertical="center"/>
      <protection hidden="1"/>
    </xf>
    <xf numFmtId="0" fontId="28" fillId="38" borderId="105" xfId="0" applyFont="1" applyFill="1" applyBorder="1" applyAlignment="1" applyProtection="1">
      <alignment horizontal="center" vertical="center" wrapText="1"/>
      <protection hidden="1"/>
    </xf>
    <xf numFmtId="0" fontId="32" fillId="39" borderId="105" xfId="0" applyFont="1" applyFill="1" applyBorder="1" applyAlignment="1" applyProtection="1">
      <alignment horizontal="center" vertical="center" wrapText="1"/>
      <protection hidden="1"/>
    </xf>
    <xf numFmtId="0" fontId="28" fillId="38" borderId="106" xfId="0" applyFont="1" applyFill="1" applyBorder="1" applyAlignment="1" applyProtection="1">
      <alignment horizontal="center" vertical="center" wrapText="1"/>
      <protection hidden="1"/>
    </xf>
    <xf numFmtId="0" fontId="30" fillId="0" borderId="243" xfId="0" applyFont="1" applyBorder="1" applyProtection="1">
      <protection hidden="1"/>
    </xf>
    <xf numFmtId="9" fontId="42" fillId="49" borderId="246" xfId="3" applyFont="1" applyFill="1" applyBorder="1" applyAlignment="1" applyProtection="1">
      <alignment horizontal="center"/>
      <protection hidden="1"/>
    </xf>
    <xf numFmtId="3" fontId="29" fillId="0" borderId="238" xfId="0" applyNumberFormat="1" applyFont="1" applyBorder="1" applyAlignment="1" applyProtection="1">
      <alignment horizontal="center" vertical="center"/>
      <protection hidden="1"/>
    </xf>
    <xf numFmtId="9" fontId="31" fillId="20" borderId="238" xfId="3" applyFont="1" applyFill="1" applyBorder="1" applyAlignment="1" applyProtection="1">
      <alignment horizontal="center" vertical="center"/>
      <protection hidden="1"/>
    </xf>
    <xf numFmtId="3" fontId="29" fillId="0" borderId="239" xfId="0" applyNumberFormat="1" applyFont="1" applyBorder="1" applyAlignment="1" applyProtection="1">
      <alignment horizontal="center" vertical="center"/>
      <protection hidden="1"/>
    </xf>
    <xf numFmtId="0" fontId="30" fillId="0" borderId="244" xfId="0" applyFont="1" applyBorder="1" applyProtection="1">
      <protection hidden="1"/>
    </xf>
    <xf numFmtId="3" fontId="29" fillId="0" borderId="240" xfId="0" applyNumberFormat="1" applyFont="1" applyBorder="1" applyAlignment="1" applyProtection="1">
      <alignment horizontal="center" vertical="center"/>
      <protection hidden="1"/>
    </xf>
    <xf numFmtId="0" fontId="30" fillId="0" borderId="245" xfId="0" applyFont="1" applyBorder="1" applyProtection="1">
      <protection hidden="1"/>
    </xf>
    <xf numFmtId="3" fontId="29" fillId="0" borderId="241" xfId="0" applyNumberFormat="1" applyFont="1" applyBorder="1" applyAlignment="1" applyProtection="1">
      <alignment horizontal="center" vertical="center"/>
      <protection hidden="1"/>
    </xf>
    <xf numFmtId="9" fontId="31" fillId="20" borderId="241" xfId="3" applyFont="1" applyFill="1" applyBorder="1" applyAlignment="1" applyProtection="1">
      <alignment horizontal="center" vertical="center"/>
      <protection hidden="1"/>
    </xf>
    <xf numFmtId="3" fontId="29" fillId="0" borderId="242" xfId="0" applyNumberFormat="1" applyFont="1" applyBorder="1" applyAlignment="1" applyProtection="1">
      <alignment horizontal="center" vertical="center"/>
      <protection hidden="1"/>
    </xf>
    <xf numFmtId="0" fontId="29" fillId="0" borderId="247" xfId="0" applyFont="1" applyBorder="1" applyProtection="1">
      <protection hidden="1"/>
    </xf>
    <xf numFmtId="9" fontId="42" fillId="10" borderId="222" xfId="3" applyFont="1" applyFill="1" applyBorder="1" applyAlignment="1" applyProtection="1">
      <alignment horizontal="center"/>
      <protection hidden="1"/>
    </xf>
    <xf numFmtId="3" fontId="54" fillId="0" borderId="232" xfId="0" applyNumberFormat="1" applyFont="1" applyBorder="1" applyAlignment="1" applyProtection="1">
      <alignment horizontal="center" vertical="center"/>
      <protection hidden="1"/>
    </xf>
    <xf numFmtId="9" fontId="54" fillId="20" borderId="232" xfId="3" applyFont="1" applyFill="1" applyBorder="1" applyAlignment="1" applyProtection="1">
      <alignment horizontal="center" vertical="center"/>
      <protection hidden="1"/>
    </xf>
    <xf numFmtId="3" fontId="54" fillId="0" borderId="233" xfId="0" applyNumberFormat="1" applyFont="1" applyBorder="1" applyAlignment="1" applyProtection="1">
      <alignment horizontal="center" vertical="center"/>
      <protection hidden="1"/>
    </xf>
    <xf numFmtId="0" fontId="29" fillId="0" borderId="234" xfId="0" applyFont="1" applyBorder="1" applyProtection="1">
      <protection hidden="1"/>
    </xf>
    <xf numFmtId="3" fontId="54" fillId="0" borderId="234" xfId="0" applyNumberFormat="1" applyFont="1" applyBorder="1" applyAlignment="1" applyProtection="1">
      <alignment horizontal="center" vertical="center"/>
      <protection hidden="1"/>
    </xf>
    <xf numFmtId="9" fontId="54" fillId="20" borderId="234" xfId="3" applyFont="1" applyFill="1" applyBorder="1" applyAlignment="1" applyProtection="1">
      <alignment horizontal="center" vertical="center"/>
      <protection hidden="1"/>
    </xf>
    <xf numFmtId="3" fontId="54" fillId="0" borderId="235" xfId="0" applyNumberFormat="1" applyFont="1" applyBorder="1" applyAlignment="1" applyProtection="1">
      <alignment horizontal="center" vertical="center"/>
      <protection hidden="1"/>
    </xf>
    <xf numFmtId="0" fontId="29" fillId="0" borderId="236" xfId="0" applyFont="1" applyBorder="1" applyProtection="1">
      <protection hidden="1"/>
    </xf>
    <xf numFmtId="9" fontId="42" fillId="10" borderId="223" xfId="3" applyFont="1" applyFill="1" applyBorder="1" applyAlignment="1" applyProtection="1">
      <alignment horizontal="center"/>
      <protection hidden="1"/>
    </xf>
    <xf numFmtId="3" fontId="54" fillId="0" borderId="236" xfId="0" applyNumberFormat="1" applyFont="1" applyBorder="1" applyAlignment="1" applyProtection="1">
      <alignment horizontal="center" vertical="center"/>
      <protection hidden="1"/>
    </xf>
    <xf numFmtId="9" fontId="54" fillId="20" borderId="236" xfId="3" applyFont="1" applyFill="1" applyBorder="1" applyAlignment="1" applyProtection="1">
      <alignment horizontal="center" vertical="center"/>
      <protection hidden="1"/>
    </xf>
    <xf numFmtId="3" fontId="54" fillId="0" borderId="237" xfId="0" applyNumberFormat="1" applyFont="1" applyBorder="1" applyAlignment="1" applyProtection="1">
      <alignment horizontal="center" vertical="center"/>
      <protection hidden="1"/>
    </xf>
    <xf numFmtId="3" fontId="16" fillId="0" borderId="0" xfId="0" applyNumberFormat="1" applyFont="1" applyFill="1" applyBorder="1" applyAlignment="1" applyProtection="1">
      <alignment horizontal="center" vertical="center"/>
      <protection hidden="1"/>
    </xf>
    <xf numFmtId="9" fontId="16" fillId="0" borderId="0" xfId="3" applyFont="1" applyFill="1" applyBorder="1" applyAlignment="1" applyProtection="1">
      <alignment horizontal="center" vertical="center"/>
      <protection hidden="1"/>
    </xf>
    <xf numFmtId="0" fontId="32" fillId="39" borderId="107"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9" fontId="31" fillId="20" borderId="248" xfId="3" applyFont="1" applyFill="1" applyBorder="1" applyAlignment="1" applyProtection="1">
      <alignment horizontal="center" vertical="center"/>
      <protection hidden="1"/>
    </xf>
    <xf numFmtId="9" fontId="31" fillId="20" borderId="249" xfId="3" applyFont="1" applyFill="1" applyBorder="1" applyAlignment="1" applyProtection="1">
      <alignment horizontal="center" vertical="center"/>
      <protection hidden="1"/>
    </xf>
    <xf numFmtId="9" fontId="31" fillId="20" borderId="250" xfId="3" applyFont="1" applyFill="1" applyBorder="1" applyAlignment="1" applyProtection="1">
      <alignment horizontal="center" vertical="center"/>
      <protection hidden="1"/>
    </xf>
    <xf numFmtId="9" fontId="54" fillId="20" borderId="251" xfId="3" applyFont="1" applyFill="1" applyBorder="1" applyAlignment="1" applyProtection="1">
      <alignment horizontal="center" vertical="center"/>
      <protection hidden="1"/>
    </xf>
    <xf numFmtId="9" fontId="54" fillId="20" borderId="252" xfId="3" applyFont="1" applyFill="1" applyBorder="1" applyAlignment="1" applyProtection="1">
      <alignment horizontal="center" vertical="center"/>
      <protection hidden="1"/>
    </xf>
    <xf numFmtId="9" fontId="54" fillId="20" borderId="253" xfId="3" applyFont="1" applyFill="1" applyBorder="1" applyAlignment="1" applyProtection="1">
      <alignment horizontal="center" vertical="center"/>
      <protection hidden="1"/>
    </xf>
    <xf numFmtId="9" fontId="31" fillId="0" borderId="0" xfId="3" applyFont="1" applyAlignment="1" applyProtection="1">
      <alignment horizontal="center"/>
      <protection hidden="1"/>
    </xf>
    <xf numFmtId="3" fontId="30" fillId="0" borderId="0" xfId="0" applyNumberFormat="1" applyFont="1" applyBorder="1" applyAlignment="1" applyProtection="1">
      <alignment horizontal="center" wrapText="1"/>
      <protection hidden="1"/>
    </xf>
    <xf numFmtId="0" fontId="15" fillId="5" borderId="2" xfId="0" applyFont="1" applyFill="1" applyBorder="1" applyAlignment="1">
      <alignment horizontal="center" vertical="center" wrapText="1"/>
    </xf>
    <xf numFmtId="0" fontId="15" fillId="5" borderId="101"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9" fillId="15" borderId="2" xfId="0" applyFont="1" applyFill="1" applyBorder="1" applyAlignment="1">
      <alignment horizontal="center" vertical="center" wrapText="1"/>
    </xf>
    <xf numFmtId="0" fontId="9" fillId="15" borderId="101" xfId="0" applyFont="1" applyFill="1" applyBorder="1" applyAlignment="1">
      <alignment horizontal="center" vertical="center" wrapText="1"/>
    </xf>
    <xf numFmtId="0" fontId="9" fillId="15" borderId="4" xfId="0" applyFont="1" applyFill="1" applyBorder="1" applyAlignment="1">
      <alignment horizontal="center" vertical="center" wrapText="1"/>
    </xf>
    <xf numFmtId="0" fontId="10" fillId="0" borderId="2" xfId="0" applyFont="1" applyFill="1" applyBorder="1" applyAlignment="1">
      <alignment horizontal="center"/>
    </xf>
    <xf numFmtId="0" fontId="10" fillId="0" borderId="101" xfId="0" applyFont="1" applyFill="1" applyBorder="1" applyAlignment="1">
      <alignment horizontal="center"/>
    </xf>
    <xf numFmtId="0" fontId="10" fillId="0" borderId="4" xfId="0" applyFont="1" applyFill="1" applyBorder="1" applyAlignment="1">
      <alignment horizontal="center"/>
    </xf>
    <xf numFmtId="0" fontId="15" fillId="12" borderId="60" xfId="0" applyFont="1" applyFill="1" applyBorder="1" applyAlignment="1">
      <alignment horizontal="center" vertical="center" wrapText="1"/>
    </xf>
    <xf numFmtId="0" fontId="15" fillId="12" borderId="23"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2" borderId="25" xfId="0" applyFont="1" applyFill="1" applyBorder="1" applyAlignment="1">
      <alignment horizontal="center" vertical="center" wrapText="1"/>
    </xf>
    <xf numFmtId="0" fontId="15" fillId="12" borderId="61"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15" fillId="5" borderId="2" xfId="0" applyFont="1" applyFill="1" applyBorder="1" applyAlignment="1">
      <alignment horizontal="center"/>
    </xf>
    <xf numFmtId="0" fontId="15" fillId="5" borderId="101" xfId="0" applyFont="1" applyFill="1" applyBorder="1" applyAlignment="1">
      <alignment horizontal="center"/>
    </xf>
    <xf numFmtId="0" fontId="15" fillId="5" borderId="4" xfId="0" applyFont="1" applyFill="1" applyBorder="1" applyAlignment="1">
      <alignment horizontal="center"/>
    </xf>
    <xf numFmtId="0" fontId="15" fillId="11" borderId="4"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5" fillId="5" borderId="1" xfId="0" applyNumberFormat="1" applyFont="1" applyFill="1" applyBorder="1" applyAlignment="1">
      <alignment horizontal="center" vertical="center" wrapText="1"/>
    </xf>
    <xf numFmtId="0" fontId="9" fillId="15" borderId="1" xfId="0" applyNumberFormat="1" applyFont="1" applyFill="1" applyBorder="1" applyAlignment="1">
      <alignment horizontal="center" vertical="center" wrapText="1"/>
    </xf>
    <xf numFmtId="0" fontId="9" fillId="15" borderId="3"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6" fillId="0" borderId="0" xfId="0" applyFont="1" applyAlignment="1" applyProtection="1">
      <alignment horizontal="right" indent="2"/>
      <protection hidden="1"/>
    </xf>
    <xf numFmtId="0" fontId="21" fillId="12" borderId="0" xfId="10" applyFont="1" applyFill="1" applyAlignment="1" applyProtection="1">
      <alignment horizontal="center" vertical="center"/>
      <protection hidden="1"/>
    </xf>
    <xf numFmtId="0" fontId="26" fillId="0" borderId="0" xfId="0" applyFont="1" applyAlignment="1" applyProtection="1">
      <alignment horizontal="left" indent="1"/>
      <protection hidden="1"/>
    </xf>
    <xf numFmtId="0" fontId="29" fillId="15" borderId="0" xfId="0" applyFont="1" applyFill="1" applyAlignment="1" applyProtection="1">
      <alignment horizontal="center" vertical="center"/>
      <protection locked="0" hidden="1"/>
    </xf>
    <xf numFmtId="0" fontId="31" fillId="0" borderId="0" xfId="0" applyFont="1" applyAlignment="1" applyProtection="1">
      <alignment horizontal="center"/>
      <protection hidden="1"/>
    </xf>
    <xf numFmtId="0" fontId="29" fillId="37" borderId="101" xfId="0" applyFont="1" applyFill="1" applyBorder="1" applyAlignment="1" applyProtection="1">
      <alignment horizontal="center" vertical="center"/>
      <protection hidden="1"/>
    </xf>
  </cellXfs>
  <cellStyles count="11">
    <cellStyle name="Hipervínculo" xfId="1" builtinId="8" hidden="1"/>
    <cellStyle name="Hipervínculo" xfId="10" builtinId="8"/>
    <cellStyle name="Hipervínculo visitado" xfId="2" builtinId="9" hidden="1"/>
    <cellStyle name="Normal" xfId="0" builtinId="0"/>
    <cellStyle name="Normal 2" xfId="4"/>
    <cellStyle name="Normal 2 2" xfId="5"/>
    <cellStyle name="Normal 3" xfId="7"/>
    <cellStyle name="Normal 4" xfId="8"/>
    <cellStyle name="Normalny 2" xfId="9"/>
    <cellStyle name="Porcentaje" xfId="3" builtinId="5"/>
    <cellStyle name="Porcentaje 2" xfId="6"/>
  </cellStyles>
  <dxfs count="6">
    <dxf>
      <fill>
        <patternFill patternType="solid">
          <fgColor indexed="64"/>
          <bgColor rgb="FFFFC000"/>
        </patternFill>
      </fill>
    </dxf>
    <dxf>
      <font>
        <color auto="1"/>
      </font>
      <fill>
        <patternFill patternType="none">
          <fgColor indexed="64"/>
          <bgColor auto="1"/>
        </patternFill>
      </fill>
    </dxf>
    <dxf>
      <font>
        <color theme="0"/>
      </font>
      <fill>
        <patternFill patternType="solid">
          <fgColor indexed="64"/>
          <bgColor rgb="FFBE5E2B"/>
        </patternFill>
      </fill>
    </dxf>
    <dxf>
      <font>
        <color theme="0"/>
      </font>
      <fill>
        <patternFill patternType="solid">
          <fgColor auto="1"/>
          <bgColor rgb="FFFFC000"/>
        </patternFill>
      </fill>
    </dxf>
    <dxf>
      <font>
        <color theme="0"/>
      </font>
      <fill>
        <patternFill patternType="solid">
          <fgColor indexed="64"/>
          <bgColor rgb="FF595959"/>
        </patternFill>
      </fill>
    </dxf>
    <dxf>
      <font>
        <b val="0"/>
        <i val="0"/>
        <color auto="1"/>
      </font>
    </dxf>
  </dxfs>
  <tableStyles count="1" defaultTableStyle="FROnT table" defaultPivotStyle="PivotStyleMedium4">
    <tableStyle name="FROnT table" pivot="0" count="6">
      <tableStyleElement type="wholeTable" dxfId="5"/>
      <tableStyleElement type="headerRow" dxfId="4"/>
      <tableStyleElement type="firstColumn" dxfId="3"/>
      <tableStyleElement type="secondRowStripe" dxfId="2"/>
      <tableStyleElement type="secondColumnStripe" dxfId="1"/>
      <tableStyleElement type="firstHeaderCell" dxfId="0"/>
    </tableStyle>
  </tableStyles>
  <colors>
    <mruColors>
      <color rgb="FFDCB9FF"/>
      <color rgb="FFCCCCFF"/>
      <color rgb="FF54652E"/>
      <color rgb="FFE7E7FF"/>
      <color rgb="FF73893D"/>
      <color rgb="FFF2F2F2"/>
      <color rgb="FFEAEAEA"/>
      <color rgb="FFE29298"/>
      <color rgb="FF66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w="12700">
              <a:solidFill>
                <a:schemeClr val="bg1"/>
              </a:solidFill>
            </a:ln>
          </c:spPr>
          <c:dLbls>
            <c:txPr>
              <a:bodyPr/>
              <a:lstStyle/>
              <a:p>
                <a:pPr>
                  <a:defRPr sz="1000">
                    <a:solidFill>
                      <a:schemeClr val="bg1"/>
                    </a:solidFill>
                  </a:defRPr>
                </a:pPr>
                <a:endParaRPr lang="es-ES"/>
              </a:p>
            </c:txPr>
            <c:dLblPos val="bestFit"/>
            <c:showLegendKey val="0"/>
            <c:showVal val="0"/>
            <c:showCatName val="1"/>
            <c:showSerName val="0"/>
            <c:showPercent val="1"/>
            <c:showBubbleSize val="0"/>
            <c:separator>
</c:separator>
            <c:showLeaderLines val="0"/>
          </c:dLbls>
          <c:cat>
            <c:strRef>
              <c:f>MUESTRA!$B$6:$B$8</c:f>
              <c:strCache>
                <c:ptCount val="3"/>
                <c:pt idx="0">
                  <c:v>18-40</c:v>
                </c:pt>
                <c:pt idx="1">
                  <c:v>41-59</c:v>
                </c:pt>
                <c:pt idx="2">
                  <c:v>+60</c:v>
                </c:pt>
              </c:strCache>
            </c:strRef>
          </c:cat>
          <c:val>
            <c:numRef>
              <c:f>MUESTRA!$D$6:$D$8</c:f>
              <c:numCache>
                <c:formatCode>#,##0</c:formatCode>
                <c:ptCount val="3"/>
                <c:pt idx="0">
                  <c:v>266</c:v>
                </c:pt>
                <c:pt idx="1">
                  <c:v>549</c:v>
                </c:pt>
                <c:pt idx="2">
                  <c:v>435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11418943857463608"/>
          <c:y val="0.84848484848484862"/>
          <c:w val="0.66841930086310775"/>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0338640712740535"/>
          <c:y val="3.8202202745696974E-2"/>
          <c:w val="0.86862377659758894"/>
          <c:h val="0.88781253343998179"/>
        </c:manualLayout>
      </c:layout>
      <c:barChart>
        <c:barDir val="col"/>
        <c:grouping val="clustered"/>
        <c:varyColors val="0"/>
        <c:ser>
          <c:idx val="0"/>
          <c:order val="0"/>
          <c:tx>
            <c:strRef>
              <c:f>Q1a!$B$78</c:f>
              <c:strCache>
                <c:ptCount val="1"/>
                <c:pt idx="0">
                  <c:v>Confort</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Q1a!$D$78</c:f>
              <c:numCache>
                <c:formatCode>0.0%</c:formatCode>
                <c:ptCount val="1"/>
                <c:pt idx="0">
                  <c:v>0.64425981873111782</c:v>
                </c:pt>
              </c:numCache>
            </c:numRef>
          </c:val>
        </c:ser>
        <c:ser>
          <c:idx val="1"/>
          <c:order val="1"/>
          <c:tx>
            <c:strRef>
              <c:f>Q1a!$B$79</c:f>
              <c:strCache>
                <c:ptCount val="1"/>
                <c:pt idx="0">
                  <c:v>Fácil, 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Q1a!$D$79</c:f>
              <c:numCache>
                <c:formatCode>0.0%</c:formatCode>
                <c:ptCount val="1"/>
                <c:pt idx="0">
                  <c:v>0.33308157099697883</c:v>
                </c:pt>
              </c:numCache>
            </c:numRef>
          </c:val>
        </c:ser>
        <c:ser>
          <c:idx val="2"/>
          <c:order val="2"/>
          <c:tx>
            <c:strRef>
              <c:f>Q1a!$B$80</c:f>
              <c:strCache>
                <c:ptCount val="1"/>
                <c:pt idx="0">
                  <c:v>Precio combustible</c:v>
                </c:pt>
              </c:strCache>
            </c:strRef>
          </c:tx>
          <c:invertIfNegative val="0"/>
          <c:dLbls>
            <c:dLbl>
              <c:idx val="0"/>
              <c:spPr/>
              <c:txPr>
                <a:bodyPr rot="-5400000" vert="horz"/>
                <a:lstStyle/>
                <a:p>
                  <a:pPr>
                    <a:defRPr/>
                  </a:pPr>
                  <a:endParaRPr lang="es-ES"/>
                </a:p>
              </c:txPr>
              <c:dLblPos val="outEnd"/>
              <c:showLegendKey val="0"/>
              <c:showVal val="1"/>
              <c:showCatName val="0"/>
              <c:showSerName val="1"/>
              <c:showPercent val="0"/>
              <c:showBubbleSize val="0"/>
              <c:separator>
</c:separator>
            </c:dLbl>
            <c:txPr>
              <a:bodyPr rot="5400000"/>
              <a:lstStyle/>
              <a:p>
                <a:pPr>
                  <a:defRPr/>
                </a:pPr>
                <a:endParaRPr lang="es-ES"/>
              </a:p>
            </c:txPr>
            <c:dLblPos val="outEnd"/>
            <c:showLegendKey val="0"/>
            <c:showVal val="1"/>
            <c:showCatName val="0"/>
            <c:showSerName val="1"/>
            <c:showPercent val="0"/>
            <c:showBubbleSize val="0"/>
            <c:showLeaderLines val="0"/>
          </c:dLbls>
          <c:val>
            <c:numRef>
              <c:f>Q1a!$D$80</c:f>
              <c:numCache>
                <c:formatCode>0.0%</c:formatCode>
                <c:ptCount val="1"/>
                <c:pt idx="0">
                  <c:v>0.16767371601208458</c:v>
                </c:pt>
              </c:numCache>
            </c:numRef>
          </c:val>
        </c:ser>
        <c:ser>
          <c:idx val="3"/>
          <c:order val="3"/>
          <c:tx>
            <c:strRef>
              <c:f>Q1a!$B$81</c:f>
              <c:strCache>
                <c:ptCount val="1"/>
                <c:pt idx="0">
                  <c:v>Combustible accesible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Q1a!$D$81</c:f>
              <c:numCache>
                <c:formatCode>0.0%</c:formatCode>
                <c:ptCount val="1"/>
                <c:pt idx="0">
                  <c:v>0.16616314199395771</c:v>
                </c:pt>
              </c:numCache>
            </c:numRef>
          </c:val>
        </c:ser>
        <c:ser>
          <c:idx val="4"/>
          <c:order val="4"/>
          <c:tx>
            <c:strRef>
              <c:f>Q1a!$B$82</c:f>
              <c:strCache>
                <c:ptCount val="1"/>
                <c:pt idx="0">
                  <c:v>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Q1a!$D$82</c:f>
              <c:numCache>
                <c:formatCode>0.0%</c:formatCode>
                <c:ptCount val="1"/>
                <c:pt idx="0">
                  <c:v>9.4410876132930519E-2</c:v>
                </c:pt>
              </c:numCache>
            </c:numRef>
          </c:val>
        </c:ser>
        <c:ser>
          <c:idx val="5"/>
          <c:order val="5"/>
          <c:tx>
            <c:strRef>
              <c:f>Q1a!$B$83</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Q1a!$D$83</c:f>
              <c:numCache>
                <c:formatCode>0.0%</c:formatCode>
                <c:ptCount val="1"/>
                <c:pt idx="0">
                  <c:v>8.7613293051359523E-2</c:v>
                </c:pt>
              </c:numCache>
            </c:numRef>
          </c:val>
        </c:ser>
        <c:ser>
          <c:idx val="6"/>
          <c:order val="6"/>
          <c:tx>
            <c:strRef>
              <c:f>Q1a!$B$84</c:f>
              <c:strCache>
                <c:ptCount val="1"/>
                <c:pt idx="0">
                  <c:v>Almacenamiento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Q1a!$D$84</c:f>
              <c:numCache>
                <c:formatCode>0.0%</c:formatCode>
                <c:ptCount val="1"/>
                <c:pt idx="0">
                  <c:v>2.4924471299093656E-2</c:v>
                </c:pt>
              </c:numCache>
            </c:numRef>
          </c:val>
        </c:ser>
        <c:ser>
          <c:idx val="7"/>
          <c:order val="7"/>
          <c:tx>
            <c:strRef>
              <c:f>Q1a!$B$85</c:f>
              <c:strCache>
                <c:ptCount val="1"/>
                <c:pt idx="0">
                  <c:v>Precio equipos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Q1a!$D$85</c:f>
              <c:numCache>
                <c:formatCode>0.0%</c:formatCode>
                <c:ptCount val="1"/>
                <c:pt idx="0">
                  <c:v>2.1148036253776436E-2</c:v>
                </c:pt>
              </c:numCache>
            </c:numRef>
          </c:val>
        </c:ser>
        <c:ser>
          <c:idx val="8"/>
          <c:order val="8"/>
          <c:tx>
            <c:strRef>
              <c:f>Q1a!$B$86</c:f>
              <c:strCache>
                <c:ptCount val="1"/>
                <c:pt idx="0">
                  <c:v>Sostenibilidad</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Q1a!$D$86</c:f>
              <c:numCache>
                <c:formatCode>0.0%</c:formatCode>
                <c:ptCount val="1"/>
                <c:pt idx="0">
                  <c:v>9.8187311178247732E-3</c:v>
                </c:pt>
              </c:numCache>
            </c:numRef>
          </c:val>
        </c:ser>
        <c:dLbls>
          <c:showLegendKey val="0"/>
          <c:showVal val="0"/>
          <c:showCatName val="0"/>
          <c:showSerName val="0"/>
          <c:showPercent val="0"/>
          <c:showBubbleSize val="0"/>
        </c:dLbls>
        <c:gapWidth val="150"/>
        <c:overlap val="-20"/>
        <c:axId val="139397760"/>
        <c:axId val="139403648"/>
      </c:barChart>
      <c:catAx>
        <c:axId val="139397760"/>
        <c:scaling>
          <c:orientation val="minMax"/>
        </c:scaling>
        <c:delete val="1"/>
        <c:axPos val="b"/>
        <c:numFmt formatCode="#,##0" sourceLinked="1"/>
        <c:majorTickMark val="out"/>
        <c:minorTickMark val="none"/>
        <c:tickLblPos val="none"/>
        <c:crossAx val="139403648"/>
        <c:crosses val="autoZero"/>
        <c:auto val="1"/>
        <c:lblAlgn val="ctr"/>
        <c:lblOffset val="100"/>
        <c:noMultiLvlLbl val="0"/>
      </c:catAx>
      <c:valAx>
        <c:axId val="139403648"/>
        <c:scaling>
          <c:orientation val="minMax"/>
          <c:max val="1"/>
        </c:scaling>
        <c:delete val="0"/>
        <c:axPos val="l"/>
        <c:numFmt formatCode="0%" sourceLinked="0"/>
        <c:majorTickMark val="out"/>
        <c:minorTickMark val="none"/>
        <c:tickLblPos val="nextTo"/>
        <c:crossAx val="139397760"/>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9654603116802744"/>
          <c:y val="8.7835072936538583E-2"/>
          <c:w val="0.48242750396662915"/>
          <c:h val="0.88776629569220067"/>
        </c:manualLayout>
      </c:layout>
      <c:pieChart>
        <c:varyColors val="1"/>
        <c:ser>
          <c:idx val="0"/>
          <c:order val="0"/>
          <c:spPr>
            <a:ln>
              <a:solidFill>
                <a:schemeClr val="bg1"/>
              </a:solidFill>
            </a:ln>
          </c:spPr>
          <c:dPt>
            <c:idx val="1"/>
            <c:bubble3D val="0"/>
            <c:spPr>
              <a:solidFill>
                <a:schemeClr val="accent3">
                  <a:lumMod val="60000"/>
                  <a:lumOff val="40000"/>
                </a:schemeClr>
              </a:solidFill>
              <a:ln>
                <a:solidFill>
                  <a:schemeClr val="bg1"/>
                </a:solidFill>
              </a:ln>
            </c:spPr>
          </c:dPt>
          <c:dPt>
            <c:idx val="2"/>
            <c:bubble3D val="0"/>
            <c:spPr>
              <a:solidFill>
                <a:schemeClr val="bg1">
                  <a:lumMod val="65000"/>
                </a:schemeClr>
              </a:solidFill>
              <a:ln>
                <a:solidFill>
                  <a:schemeClr val="bg1"/>
                </a:solidFill>
              </a:ln>
            </c:spPr>
          </c:dPt>
          <c:dLbls>
            <c:txPr>
              <a:bodyPr/>
              <a:lstStyle/>
              <a:p>
                <a:pPr>
                  <a:defRPr i="0"/>
                </a:pPr>
                <a:endParaRPr lang="es-ES"/>
              </a:p>
            </c:txPr>
            <c:dLblPos val="bestFit"/>
            <c:showLegendKey val="0"/>
            <c:showVal val="0"/>
            <c:showCatName val="1"/>
            <c:showSerName val="0"/>
            <c:showPercent val="1"/>
            <c:showBubbleSize val="0"/>
            <c:separator>
</c:separator>
            <c:showLeaderLines val="1"/>
          </c:dLbls>
          <c:cat>
            <c:strRef>
              <c:f>Q1a!$C$8:$E$8</c:f>
              <c:strCache>
                <c:ptCount val="3"/>
                <c:pt idx="0">
                  <c:v>Satisfecho</c:v>
                </c:pt>
                <c:pt idx="1">
                  <c:v>No satisfecho</c:v>
                </c:pt>
                <c:pt idx="2">
                  <c:v>NS/NC</c:v>
                </c:pt>
              </c:strCache>
            </c:strRef>
          </c:cat>
          <c:val>
            <c:numRef>
              <c:f>Q1a!$C$24:$E$24</c:f>
              <c:numCache>
                <c:formatCode>#,##0</c:formatCode>
                <c:ptCount val="3"/>
                <c:pt idx="0">
                  <c:v>358</c:v>
                </c:pt>
                <c:pt idx="1">
                  <c:v>34</c:v>
                </c:pt>
                <c:pt idx="2">
                  <c:v>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8301524037891"/>
          <c:y val="0.11891015546133658"/>
          <c:w val="0.45713316699610079"/>
          <c:h val="0.85448738138501912"/>
        </c:manualLayout>
      </c:layout>
      <c:pieChart>
        <c:varyColors val="1"/>
        <c:ser>
          <c:idx val="0"/>
          <c:order val="0"/>
          <c:spPr>
            <a:ln>
              <a:solidFill>
                <a:schemeClr val="bg1"/>
              </a:solidFill>
            </a:ln>
          </c:spPr>
          <c:dPt>
            <c:idx val="0"/>
            <c:bubble3D val="0"/>
            <c:spPr>
              <a:solidFill>
                <a:schemeClr val="accent6">
                  <a:lumMod val="75000"/>
                </a:schemeClr>
              </a:solidFill>
              <a:ln>
                <a:solidFill>
                  <a:schemeClr val="bg1"/>
                </a:solidFill>
              </a:ln>
            </c:spPr>
          </c:dPt>
          <c:dPt>
            <c:idx val="1"/>
            <c:bubble3D val="0"/>
            <c:spPr>
              <a:solidFill>
                <a:schemeClr val="accent3">
                  <a:alpha val="99000"/>
                </a:schemeClr>
              </a:solidFill>
              <a:ln>
                <a:solidFill>
                  <a:schemeClr val="bg1"/>
                </a:solidFill>
              </a:ln>
            </c:spPr>
          </c:dPt>
          <c:dPt>
            <c:idx val="2"/>
            <c:bubble3D val="0"/>
            <c:spPr>
              <a:solidFill>
                <a:schemeClr val="accent1"/>
              </a:solidFill>
              <a:ln>
                <a:solidFill>
                  <a:schemeClr val="bg1"/>
                </a:solidFill>
              </a:ln>
            </c:spPr>
          </c:dPt>
          <c:dPt>
            <c:idx val="3"/>
            <c:bubble3D val="0"/>
            <c:spPr>
              <a:solidFill>
                <a:schemeClr val="accent4">
                  <a:lumMod val="40000"/>
                  <a:lumOff val="60000"/>
                </a:schemeClr>
              </a:solidFill>
              <a:ln>
                <a:solidFill>
                  <a:schemeClr val="bg1"/>
                </a:solidFill>
              </a:ln>
            </c:spPr>
          </c:dPt>
          <c:dPt>
            <c:idx val="4"/>
            <c:bubble3D val="0"/>
            <c:spPr>
              <a:solidFill>
                <a:schemeClr val="bg1">
                  <a:lumMod val="65000"/>
                </a:schemeClr>
              </a:solidFill>
              <a:ln>
                <a:solidFill>
                  <a:schemeClr val="bg1"/>
                </a:solidFill>
              </a:ln>
            </c:spPr>
          </c:dPt>
          <c:dPt>
            <c:idx val="5"/>
            <c:bubble3D val="0"/>
            <c:spPr>
              <a:solidFill>
                <a:srgbClr val="7030A0"/>
              </a:solidFill>
              <a:ln>
                <a:solidFill>
                  <a:schemeClr val="bg1"/>
                </a:solidFill>
              </a:ln>
            </c:spPr>
          </c:dPt>
          <c:dPt>
            <c:idx val="6"/>
            <c:bubble3D val="0"/>
            <c:spPr>
              <a:solidFill>
                <a:schemeClr val="accent6">
                  <a:lumMod val="50000"/>
                </a:schemeClr>
              </a:solidFill>
              <a:ln>
                <a:solidFill>
                  <a:schemeClr val="bg1"/>
                </a:solidFill>
              </a:ln>
            </c:spPr>
          </c:dPt>
          <c:dPt>
            <c:idx val="7"/>
            <c:bubble3D val="0"/>
            <c:spPr>
              <a:solidFill>
                <a:schemeClr val="accent3">
                  <a:lumMod val="60000"/>
                  <a:lumOff val="40000"/>
                </a:schemeClr>
              </a:solidFill>
              <a:ln>
                <a:solidFill>
                  <a:schemeClr val="bg1"/>
                </a:solidFill>
              </a:ln>
            </c:spPr>
          </c:dPt>
          <c:dPt>
            <c:idx val="8"/>
            <c:bubble3D val="0"/>
            <c:spPr>
              <a:solidFill>
                <a:schemeClr val="bg2">
                  <a:lumMod val="25000"/>
                </a:schemeClr>
              </a:solidFill>
              <a:ln>
                <a:solidFill>
                  <a:schemeClr val="bg1"/>
                </a:solidFill>
              </a:ln>
            </c:spPr>
          </c:dPt>
          <c:dPt>
            <c:idx val="12"/>
            <c:bubble3D val="0"/>
            <c:spPr>
              <a:solidFill>
                <a:schemeClr val="bg2">
                  <a:lumMod val="75000"/>
                </a:schemeClr>
              </a:solidFill>
              <a:ln>
                <a:solidFill>
                  <a:schemeClr val="bg1"/>
                </a:solidFill>
              </a:ln>
            </c:spPr>
          </c:dPt>
          <c:dLbls>
            <c:dLbl>
              <c:idx val="11"/>
              <c:layout>
                <c:manualLayout>
                  <c:x val="0.14354320054415839"/>
                  <c:y val="-2.4636262370859585E-2"/>
                </c:manualLayout>
              </c:layout>
              <c:showLegendKey val="0"/>
              <c:showVal val="0"/>
              <c:showCatName val="0"/>
              <c:showSerName val="0"/>
              <c:showPercent val="1"/>
              <c:showBubbleSize val="0"/>
            </c:dLbl>
            <c:dLbl>
              <c:idx val="12"/>
              <c:layout>
                <c:manualLayout>
                  <c:x val="0.19777180353437257"/>
                  <c:y val="3.4823353681608084E-2"/>
                </c:manualLayout>
              </c:layout>
              <c:showLegendKey val="0"/>
              <c:showVal val="0"/>
              <c:showCatName val="0"/>
              <c:showSerName val="0"/>
              <c:showPercent val="1"/>
              <c:showBubbleSize val="0"/>
            </c:dLbl>
            <c:numFmt formatCode="0.0%" sourceLinked="0"/>
            <c:showLegendKey val="0"/>
            <c:showVal val="0"/>
            <c:showCatName val="0"/>
            <c:showSerName val="0"/>
            <c:showPercent val="1"/>
            <c:showBubbleSize val="0"/>
            <c:showLeaderLines val="1"/>
          </c:dLbls>
          <c:cat>
            <c:strRef>
              <c:f>'Q2'!$B$9:$B$18</c:f>
              <c:strCache>
                <c:ptCount val="10"/>
                <c:pt idx="0">
                  <c:v>Gas Natural</c:v>
                </c:pt>
                <c:pt idx="1">
                  <c:v>Electricidad</c:v>
                </c:pt>
                <c:pt idx="2">
                  <c:v>GLP</c:v>
                </c:pt>
                <c:pt idx="3">
                  <c:v>Gasóleo</c:v>
                </c:pt>
                <c:pt idx="4">
                  <c:v>Solar Térmica</c:v>
                </c:pt>
                <c:pt idx="5">
                  <c:v>Otros</c:v>
                </c:pt>
                <c:pt idx="6">
                  <c:v>Biomasa</c:v>
                </c:pt>
                <c:pt idx="7">
                  <c:v>Bomba de calor agua</c:v>
                </c:pt>
                <c:pt idx="8">
                  <c:v>DH no renovable</c:v>
                </c:pt>
                <c:pt idx="9">
                  <c:v>Carbón</c:v>
                </c:pt>
              </c:strCache>
            </c:strRef>
          </c:cat>
          <c:val>
            <c:numRef>
              <c:f>'Q2'!$C$9:$C$18</c:f>
              <c:numCache>
                <c:formatCode>#,##0</c:formatCode>
                <c:ptCount val="10"/>
                <c:pt idx="0">
                  <c:v>632</c:v>
                </c:pt>
                <c:pt idx="1">
                  <c:v>242</c:v>
                </c:pt>
                <c:pt idx="2">
                  <c:v>176</c:v>
                </c:pt>
                <c:pt idx="3">
                  <c:v>171</c:v>
                </c:pt>
                <c:pt idx="4">
                  <c:v>21</c:v>
                </c:pt>
                <c:pt idx="5">
                  <c:v>12</c:v>
                </c:pt>
                <c:pt idx="6">
                  <c:v>4</c:v>
                </c:pt>
                <c:pt idx="7">
                  <c:v>3</c:v>
                </c:pt>
                <c:pt idx="8">
                  <c:v>1.0001</c:v>
                </c:pt>
                <c:pt idx="9">
                  <c:v>1.0000899999999999</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9174254452761297"/>
          <c:y val="2.6291540480516875E-2"/>
          <c:w val="0.2917965501225927"/>
          <c:h val="0.97370845951948337"/>
        </c:manualLayout>
      </c:layout>
      <c:overlay val="0"/>
      <c:txPr>
        <a:bodyPr/>
        <a:lstStyle/>
        <a:p>
          <a:pPr>
            <a:defRPr sz="1100"/>
          </a:pPr>
          <a:endParaRPr lang="es-E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0338640712740535"/>
          <c:y val="3.8202202745696974E-2"/>
          <c:w val="0.86862377659758894"/>
          <c:h val="0.88781253343998179"/>
        </c:manualLayout>
      </c:layout>
      <c:barChart>
        <c:barDir val="col"/>
        <c:grouping val="clustered"/>
        <c:varyColors val="0"/>
        <c:ser>
          <c:idx val="0"/>
          <c:order val="0"/>
          <c:tx>
            <c:strRef>
              <c:f>Q2a!$B$75</c:f>
              <c:strCache>
                <c:ptCount val="1"/>
                <c:pt idx="0">
                  <c:v>Confort</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Q2a!$D$75</c:f>
              <c:numCache>
                <c:formatCode>0.0%</c:formatCode>
                <c:ptCount val="1"/>
                <c:pt idx="0">
                  <c:v>0.72446555819477432</c:v>
                </c:pt>
              </c:numCache>
            </c:numRef>
          </c:val>
        </c:ser>
        <c:ser>
          <c:idx val="1"/>
          <c:order val="1"/>
          <c:tx>
            <c:strRef>
              <c:f>Q2a!$B$76</c:f>
              <c:strCache>
                <c:ptCount val="1"/>
                <c:pt idx="0">
                  <c:v>Fácil, 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Q2a!$D$76</c:f>
              <c:numCache>
                <c:formatCode>0.0%</c:formatCode>
                <c:ptCount val="1"/>
                <c:pt idx="0">
                  <c:v>0.3745051464766429</c:v>
                </c:pt>
              </c:numCache>
            </c:numRef>
          </c:val>
        </c:ser>
        <c:ser>
          <c:idx val="2"/>
          <c:order val="2"/>
          <c:tx>
            <c:strRef>
              <c:f>Q2a!$B$77</c:f>
              <c:strCache>
                <c:ptCount val="1"/>
                <c:pt idx="0">
                  <c:v>Combustible accesible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Q2a!$D$77</c:f>
              <c:numCache>
                <c:formatCode>0.0%</c:formatCode>
                <c:ptCount val="1"/>
                <c:pt idx="0">
                  <c:v>0.1995249406175772</c:v>
                </c:pt>
              </c:numCache>
            </c:numRef>
          </c:val>
        </c:ser>
        <c:ser>
          <c:idx val="3"/>
          <c:order val="3"/>
          <c:tx>
            <c:strRef>
              <c:f>Q2a!$B$78</c:f>
              <c:strCache>
                <c:ptCount val="1"/>
                <c:pt idx="0">
                  <c:v>Precio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Q2a!$D$78</c:f>
              <c:numCache>
                <c:formatCode>0.0%</c:formatCode>
                <c:ptCount val="1"/>
                <c:pt idx="0">
                  <c:v>0.13618368962787014</c:v>
                </c:pt>
              </c:numCache>
            </c:numRef>
          </c:val>
        </c:ser>
        <c:ser>
          <c:idx val="4"/>
          <c:order val="4"/>
          <c:tx>
            <c:strRef>
              <c:f>Q2a!$B$79</c:f>
              <c:strCache>
                <c:ptCount val="1"/>
                <c:pt idx="0">
                  <c:v>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Q2a!$D$79</c:f>
              <c:numCache>
                <c:formatCode>0.0%</c:formatCode>
                <c:ptCount val="1"/>
                <c:pt idx="0">
                  <c:v>0.12034837688044339</c:v>
                </c:pt>
              </c:numCache>
            </c:numRef>
          </c:val>
        </c:ser>
        <c:ser>
          <c:idx val="5"/>
          <c:order val="5"/>
          <c:tx>
            <c:strRef>
              <c:f>Q2a!$B$80</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Q2a!$D$80</c:f>
              <c:numCache>
                <c:formatCode>0.0%</c:formatCode>
                <c:ptCount val="1"/>
                <c:pt idx="0">
                  <c:v>6.413301662707839E-2</c:v>
                </c:pt>
              </c:numCache>
            </c:numRef>
          </c:val>
        </c:ser>
        <c:ser>
          <c:idx val="6"/>
          <c:order val="6"/>
          <c:tx>
            <c:strRef>
              <c:f>Q2a!$B$81</c:f>
              <c:strCache>
                <c:ptCount val="1"/>
                <c:pt idx="0">
                  <c:v>Precio equipos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Q2a!$D$81</c:f>
              <c:numCache>
                <c:formatCode>0.0%</c:formatCode>
                <c:ptCount val="1"/>
                <c:pt idx="0">
                  <c:v>2.9295328582739508E-2</c:v>
                </c:pt>
              </c:numCache>
            </c:numRef>
          </c:val>
        </c:ser>
        <c:ser>
          <c:idx val="7"/>
          <c:order val="7"/>
          <c:tx>
            <c:strRef>
              <c:f>Q2a!$B$82</c:f>
              <c:strCache>
                <c:ptCount val="1"/>
                <c:pt idx="0">
                  <c:v>Almacenamiento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Q2a!$D$82</c:f>
              <c:numCache>
                <c:formatCode>0.0%</c:formatCode>
                <c:ptCount val="1"/>
                <c:pt idx="0">
                  <c:v>2.3752969121140142E-2</c:v>
                </c:pt>
              </c:numCache>
            </c:numRef>
          </c:val>
        </c:ser>
        <c:ser>
          <c:idx val="8"/>
          <c:order val="8"/>
          <c:tx>
            <c:strRef>
              <c:f>Q2a!$B$83</c:f>
              <c:strCache>
                <c:ptCount val="1"/>
                <c:pt idx="0">
                  <c:v>Sostenibilidad</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Q2a!$D$83</c:f>
              <c:numCache>
                <c:formatCode>0.0%</c:formatCode>
                <c:ptCount val="1"/>
                <c:pt idx="0">
                  <c:v>4.7505938242280287E-3</c:v>
                </c:pt>
              </c:numCache>
            </c:numRef>
          </c:val>
        </c:ser>
        <c:dLbls>
          <c:showLegendKey val="0"/>
          <c:showVal val="0"/>
          <c:showCatName val="0"/>
          <c:showSerName val="0"/>
          <c:showPercent val="0"/>
          <c:showBubbleSize val="0"/>
        </c:dLbls>
        <c:gapWidth val="150"/>
        <c:overlap val="-20"/>
        <c:axId val="140912512"/>
        <c:axId val="140914048"/>
      </c:barChart>
      <c:catAx>
        <c:axId val="140912512"/>
        <c:scaling>
          <c:orientation val="minMax"/>
        </c:scaling>
        <c:delete val="1"/>
        <c:axPos val="b"/>
        <c:numFmt formatCode="#,##0" sourceLinked="1"/>
        <c:majorTickMark val="out"/>
        <c:minorTickMark val="none"/>
        <c:tickLblPos val="none"/>
        <c:crossAx val="140914048"/>
        <c:crosses val="autoZero"/>
        <c:auto val="1"/>
        <c:lblAlgn val="ctr"/>
        <c:lblOffset val="100"/>
        <c:noMultiLvlLbl val="0"/>
      </c:catAx>
      <c:valAx>
        <c:axId val="140914048"/>
        <c:scaling>
          <c:orientation val="minMax"/>
          <c:max val="1"/>
        </c:scaling>
        <c:delete val="0"/>
        <c:axPos val="l"/>
        <c:numFmt formatCode="0%" sourceLinked="0"/>
        <c:majorTickMark val="out"/>
        <c:minorTickMark val="none"/>
        <c:tickLblPos val="nextTo"/>
        <c:crossAx val="140912512"/>
        <c:crosses val="autoZero"/>
        <c:crossBetween val="between"/>
      </c:valAx>
      <c:spPr>
        <a:ln>
          <a:noFill/>
        </a:ln>
      </c:spPr>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3025284339457568"/>
          <c:y val="0.10222669888088314"/>
          <c:w val="0.49778674540682422"/>
          <c:h val="0.88989791836675658"/>
        </c:manualLayout>
      </c:layout>
      <c:pieChart>
        <c:varyColors val="1"/>
        <c:ser>
          <c:idx val="0"/>
          <c:order val="0"/>
          <c:spPr>
            <a:ln>
              <a:solidFill>
                <a:schemeClr val="bg1"/>
              </a:solidFill>
            </a:ln>
          </c:spPr>
          <c:dPt>
            <c:idx val="1"/>
            <c:bubble3D val="0"/>
            <c:spPr>
              <a:solidFill>
                <a:srgbClr val="E29298"/>
              </a:solidFill>
              <a:ln>
                <a:solidFill>
                  <a:schemeClr val="bg1"/>
                </a:solidFill>
              </a:ln>
            </c:spPr>
          </c:dPt>
          <c:dPt>
            <c:idx val="2"/>
            <c:bubble3D val="0"/>
            <c:spPr>
              <a:solidFill>
                <a:schemeClr val="accent4">
                  <a:lumMod val="20000"/>
                  <a:lumOff val="80000"/>
                </a:schemeClr>
              </a:solidFill>
              <a:ln>
                <a:solidFill>
                  <a:schemeClr val="bg1"/>
                </a:solidFill>
              </a:ln>
            </c:spPr>
          </c:dPt>
          <c:dLbls>
            <c:dLbl>
              <c:idx val="2"/>
              <c:layout>
                <c:manualLayout>
                  <c:x val="5.8700131233595812E-2"/>
                  <c:y val="1.2414646859016155E-3"/>
                </c:manualLayout>
              </c:layout>
              <c:showLegendKey val="0"/>
              <c:showVal val="0"/>
              <c:showCatName val="1"/>
              <c:showSerName val="0"/>
              <c:showPercent val="1"/>
              <c:showBubbleSize val="0"/>
            </c:dLbl>
            <c:txPr>
              <a:bodyPr/>
              <a:lstStyle/>
              <a:p>
                <a:pPr>
                  <a:defRPr>
                    <a:solidFill>
                      <a:sysClr val="windowText" lastClr="000000"/>
                    </a:solidFill>
                  </a:defRPr>
                </a:pPr>
                <a:endParaRPr lang="es-ES"/>
              </a:p>
            </c:txPr>
            <c:showLegendKey val="0"/>
            <c:showVal val="0"/>
            <c:showCatName val="1"/>
            <c:showSerName val="0"/>
            <c:showPercent val="1"/>
            <c:showBubbleSize val="0"/>
            <c:showLeaderLines val="1"/>
          </c:dLbls>
          <c:cat>
            <c:strRef>
              <c:f>Q2a!$C$8:$E$8</c:f>
              <c:strCache>
                <c:ptCount val="3"/>
                <c:pt idx="0">
                  <c:v>Satisfecho</c:v>
                </c:pt>
                <c:pt idx="1">
                  <c:v>No satisfecho</c:v>
                </c:pt>
                <c:pt idx="2">
                  <c:v>NS/NC</c:v>
                </c:pt>
              </c:strCache>
            </c:strRef>
          </c:cat>
          <c:val>
            <c:numRef>
              <c:f>Q2a!$C$21:$E$21</c:f>
              <c:numCache>
                <c:formatCode>#,##0</c:formatCode>
                <c:ptCount val="3"/>
                <c:pt idx="0">
                  <c:v>1182</c:v>
                </c:pt>
                <c:pt idx="1">
                  <c:v>81</c:v>
                </c:pt>
                <c:pt idx="2">
                  <c:v>#N/A</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8301524037891"/>
          <c:y val="0.11891015546133658"/>
          <c:w val="0.45713316699610079"/>
          <c:h val="0.85448738138501912"/>
        </c:manualLayout>
      </c:layout>
      <c:pieChart>
        <c:varyColors val="1"/>
        <c:ser>
          <c:idx val="0"/>
          <c:order val="0"/>
          <c:spPr>
            <a:ln>
              <a:solidFill>
                <a:schemeClr val="bg1"/>
              </a:solidFill>
            </a:ln>
          </c:spPr>
          <c:dPt>
            <c:idx val="0"/>
            <c:bubble3D val="0"/>
            <c:spPr>
              <a:solidFill>
                <a:schemeClr val="accent6">
                  <a:lumMod val="75000"/>
                </a:schemeClr>
              </a:solidFill>
              <a:ln>
                <a:solidFill>
                  <a:schemeClr val="bg1"/>
                </a:solidFill>
              </a:ln>
            </c:spPr>
          </c:dPt>
          <c:dPt>
            <c:idx val="1"/>
            <c:bubble3D val="0"/>
            <c:spPr>
              <a:solidFill>
                <a:schemeClr val="accent3">
                  <a:alpha val="99000"/>
                </a:schemeClr>
              </a:solidFill>
              <a:ln>
                <a:solidFill>
                  <a:schemeClr val="bg1"/>
                </a:solidFill>
              </a:ln>
            </c:spPr>
          </c:dPt>
          <c:dPt>
            <c:idx val="2"/>
            <c:bubble3D val="0"/>
            <c:spPr>
              <a:solidFill>
                <a:schemeClr val="accent1"/>
              </a:solidFill>
              <a:ln>
                <a:solidFill>
                  <a:schemeClr val="bg1"/>
                </a:solidFill>
              </a:ln>
            </c:spPr>
          </c:dPt>
          <c:dPt>
            <c:idx val="3"/>
            <c:bubble3D val="0"/>
            <c:spPr>
              <a:solidFill>
                <a:schemeClr val="accent4">
                  <a:lumMod val="40000"/>
                  <a:lumOff val="60000"/>
                </a:schemeClr>
              </a:solidFill>
              <a:ln>
                <a:solidFill>
                  <a:schemeClr val="bg1"/>
                </a:solidFill>
              </a:ln>
            </c:spPr>
          </c:dPt>
          <c:dPt>
            <c:idx val="4"/>
            <c:bubble3D val="0"/>
            <c:spPr>
              <a:solidFill>
                <a:schemeClr val="bg1">
                  <a:lumMod val="65000"/>
                </a:schemeClr>
              </a:solidFill>
              <a:ln>
                <a:solidFill>
                  <a:schemeClr val="bg1"/>
                </a:solidFill>
              </a:ln>
            </c:spPr>
          </c:dPt>
          <c:dPt>
            <c:idx val="5"/>
            <c:bubble3D val="0"/>
            <c:spPr>
              <a:solidFill>
                <a:srgbClr val="7030A0"/>
              </a:solidFill>
              <a:ln>
                <a:solidFill>
                  <a:schemeClr val="bg1"/>
                </a:solidFill>
              </a:ln>
            </c:spPr>
          </c:dPt>
          <c:dPt>
            <c:idx val="6"/>
            <c:bubble3D val="0"/>
            <c:spPr>
              <a:solidFill>
                <a:schemeClr val="accent6">
                  <a:lumMod val="50000"/>
                </a:schemeClr>
              </a:solidFill>
              <a:ln>
                <a:solidFill>
                  <a:schemeClr val="bg1"/>
                </a:solidFill>
              </a:ln>
            </c:spPr>
          </c:dPt>
          <c:dPt>
            <c:idx val="7"/>
            <c:bubble3D val="0"/>
            <c:spPr>
              <a:solidFill>
                <a:schemeClr val="accent3">
                  <a:lumMod val="60000"/>
                  <a:lumOff val="40000"/>
                </a:schemeClr>
              </a:solidFill>
              <a:ln>
                <a:solidFill>
                  <a:schemeClr val="bg1"/>
                </a:solidFill>
              </a:ln>
            </c:spPr>
          </c:dPt>
          <c:dPt>
            <c:idx val="8"/>
            <c:bubble3D val="0"/>
            <c:spPr>
              <a:solidFill>
                <a:schemeClr val="bg2">
                  <a:lumMod val="25000"/>
                </a:schemeClr>
              </a:solidFill>
              <a:ln>
                <a:solidFill>
                  <a:schemeClr val="bg1"/>
                </a:solidFill>
              </a:ln>
            </c:spPr>
          </c:dPt>
          <c:dPt>
            <c:idx val="12"/>
            <c:bubble3D val="0"/>
            <c:spPr>
              <a:solidFill>
                <a:schemeClr val="bg2">
                  <a:lumMod val="75000"/>
                </a:schemeClr>
              </a:solidFill>
              <a:ln>
                <a:solidFill>
                  <a:schemeClr val="bg1"/>
                </a:solidFill>
              </a:ln>
            </c:spPr>
          </c:dPt>
          <c:dLbls>
            <c:dLbl>
              <c:idx val="11"/>
              <c:layout>
                <c:manualLayout>
                  <c:x val="0.14354320054415839"/>
                  <c:y val="-2.4636262370859585E-2"/>
                </c:manualLayout>
              </c:layout>
              <c:showLegendKey val="0"/>
              <c:showVal val="0"/>
              <c:showCatName val="0"/>
              <c:showSerName val="0"/>
              <c:showPercent val="1"/>
              <c:showBubbleSize val="0"/>
            </c:dLbl>
            <c:dLbl>
              <c:idx val="12"/>
              <c:layout>
                <c:manualLayout>
                  <c:x val="0.19777180353437257"/>
                  <c:y val="3.4823353681608084E-2"/>
                </c:manualLayout>
              </c:layout>
              <c:showLegendKey val="0"/>
              <c:showVal val="0"/>
              <c:showCatName val="0"/>
              <c:showSerName val="0"/>
              <c:showPercent val="1"/>
              <c:showBubbleSize val="0"/>
            </c:dLbl>
            <c:numFmt formatCode="0.0%" sourceLinked="0"/>
            <c:showLegendKey val="0"/>
            <c:showVal val="0"/>
            <c:showCatName val="0"/>
            <c:showSerName val="0"/>
            <c:showPercent val="1"/>
            <c:showBubbleSize val="0"/>
            <c:showLeaderLines val="1"/>
          </c:dLbls>
          <c:cat>
            <c:strRef>
              <c:f>'Q3'!$B$9:$B$12</c:f>
              <c:strCache>
                <c:ptCount val="4"/>
                <c:pt idx="0">
                  <c:v>Ninguno</c:v>
                </c:pt>
                <c:pt idx="1">
                  <c:v>AC Eléctrico</c:v>
                </c:pt>
                <c:pt idx="2">
                  <c:v>Bomba de calor aire</c:v>
                </c:pt>
                <c:pt idx="3">
                  <c:v>Bomba de calor agua</c:v>
                </c:pt>
              </c:strCache>
            </c:strRef>
          </c:cat>
          <c:val>
            <c:numRef>
              <c:f>'Q3'!$C$9:$C$12</c:f>
              <c:numCache>
                <c:formatCode>#,##0</c:formatCode>
                <c:ptCount val="4"/>
                <c:pt idx="0">
                  <c:v>900</c:v>
                </c:pt>
                <c:pt idx="1">
                  <c:v>184</c:v>
                </c:pt>
                <c:pt idx="2">
                  <c:v>152</c:v>
                </c:pt>
                <c:pt idx="3">
                  <c:v>14</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9174254452761297"/>
          <c:y val="2.6291540480516875E-2"/>
          <c:w val="0.2917965501225927"/>
          <c:h val="0.97370845951948337"/>
        </c:manualLayout>
      </c:layout>
      <c:overlay val="0"/>
      <c:txPr>
        <a:bodyPr/>
        <a:lstStyle/>
        <a:p>
          <a:pPr>
            <a:defRPr sz="1100"/>
          </a:pPr>
          <a:endParaRPr lang="es-E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0338640712740535"/>
          <c:y val="3.8202202745696974E-2"/>
          <c:w val="0.86862377659758894"/>
          <c:h val="0.88781253343998179"/>
        </c:manualLayout>
      </c:layout>
      <c:barChart>
        <c:barDir val="col"/>
        <c:grouping val="clustered"/>
        <c:varyColors val="0"/>
        <c:ser>
          <c:idx val="0"/>
          <c:order val="0"/>
          <c:tx>
            <c:strRef>
              <c:f>Q3a!$B$68</c:f>
              <c:strCache>
                <c:ptCount val="1"/>
                <c:pt idx="0">
                  <c:v>Confort</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Q3a!$D$68</c:f>
              <c:numCache>
                <c:formatCode>0.0%</c:formatCode>
                <c:ptCount val="1"/>
                <c:pt idx="0">
                  <c:v>0.1608</c:v>
                </c:pt>
              </c:numCache>
            </c:numRef>
          </c:val>
        </c:ser>
        <c:ser>
          <c:idx val="1"/>
          <c:order val="1"/>
          <c:tx>
            <c:strRef>
              <c:f>Q3a!$B$69</c:f>
              <c:strCache>
                <c:ptCount val="1"/>
                <c:pt idx="0">
                  <c:v>Fácil, 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Q3a!$D$69</c:f>
              <c:numCache>
                <c:formatCode>0.0%</c:formatCode>
                <c:ptCount val="1"/>
                <c:pt idx="0">
                  <c:v>0.1336</c:v>
                </c:pt>
              </c:numCache>
            </c:numRef>
          </c:val>
        </c:ser>
        <c:ser>
          <c:idx val="2"/>
          <c:order val="2"/>
          <c:tx>
            <c:strRef>
              <c:f>Q3a!$B$70</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Q3a!$D$70</c:f>
              <c:numCache>
                <c:formatCode>0.0%</c:formatCode>
                <c:ptCount val="1"/>
                <c:pt idx="0">
                  <c:v>3.7600000000000001E-2</c:v>
                </c:pt>
              </c:numCache>
            </c:numRef>
          </c:val>
        </c:ser>
        <c:ser>
          <c:idx val="3"/>
          <c:order val="3"/>
          <c:tx>
            <c:strRef>
              <c:f>Q3a!$B$71</c:f>
              <c:strCache>
                <c:ptCount val="1"/>
                <c:pt idx="0">
                  <c:v>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Q3a!$D$71</c:f>
              <c:numCache>
                <c:formatCode>0.0%</c:formatCode>
                <c:ptCount val="1"/>
                <c:pt idx="0">
                  <c:v>3.6799999999999999E-2</c:v>
                </c:pt>
              </c:numCache>
            </c:numRef>
          </c:val>
        </c:ser>
        <c:ser>
          <c:idx val="4"/>
          <c:order val="4"/>
          <c:tx>
            <c:strRef>
              <c:f>Q3a!$B$72</c:f>
              <c:strCache>
                <c:ptCount val="1"/>
                <c:pt idx="0">
                  <c:v>Precio equipos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Q3a!$D$72</c:f>
              <c:numCache>
                <c:formatCode>0.0%</c:formatCode>
                <c:ptCount val="1"/>
                <c:pt idx="0">
                  <c:v>2.1600000000000001E-2</c:v>
                </c:pt>
              </c:numCache>
            </c:numRef>
          </c:val>
        </c:ser>
        <c:ser>
          <c:idx val="5"/>
          <c:order val="5"/>
          <c:tx>
            <c:strRef>
              <c:f>Q3a!$B$73</c:f>
              <c:strCache>
                <c:ptCount val="1"/>
                <c:pt idx="0">
                  <c:v>Combustible accesible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Q3a!$D$73</c:f>
              <c:numCache>
                <c:formatCode>0.0%</c:formatCode>
                <c:ptCount val="1"/>
                <c:pt idx="0">
                  <c:v>0.02</c:v>
                </c:pt>
              </c:numCache>
            </c:numRef>
          </c:val>
        </c:ser>
        <c:ser>
          <c:idx val="6"/>
          <c:order val="6"/>
          <c:tx>
            <c:strRef>
              <c:f>Q3a!$B$74</c:f>
              <c:strCache>
                <c:ptCount val="1"/>
                <c:pt idx="0">
                  <c:v>Precio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Q3a!$D$74</c:f>
              <c:numCache>
                <c:formatCode>0.0%</c:formatCode>
                <c:ptCount val="1"/>
                <c:pt idx="0">
                  <c:v>1.84E-2</c:v>
                </c:pt>
              </c:numCache>
            </c:numRef>
          </c:val>
        </c:ser>
        <c:ser>
          <c:idx val="7"/>
          <c:order val="7"/>
          <c:tx>
            <c:strRef>
              <c:f>Q3a!$B$75</c:f>
              <c:strCache>
                <c:ptCount val="1"/>
                <c:pt idx="0">
                  <c:v>Almacenamiento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Q3a!$D$75</c:f>
              <c:numCache>
                <c:formatCode>0.0%</c:formatCode>
                <c:ptCount val="1"/>
                <c:pt idx="0">
                  <c:v>4.8E-8</c:v>
                </c:pt>
              </c:numCache>
            </c:numRef>
          </c:val>
        </c:ser>
        <c:ser>
          <c:idx val="8"/>
          <c:order val="8"/>
          <c:tx>
            <c:strRef>
              <c:f>Q3a!$B$76</c:f>
              <c:strCache>
                <c:ptCount val="1"/>
                <c:pt idx="0">
                  <c:v>Sostenibilidad</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Q3a!$D$76</c:f>
              <c:numCache>
                <c:formatCode>0.0%</c:formatCode>
                <c:ptCount val="1"/>
                <c:pt idx="0">
                  <c:v>4.0000000000000001E-8</c:v>
                </c:pt>
              </c:numCache>
            </c:numRef>
          </c:val>
        </c:ser>
        <c:dLbls>
          <c:showLegendKey val="0"/>
          <c:showVal val="0"/>
          <c:showCatName val="0"/>
          <c:showSerName val="0"/>
          <c:showPercent val="0"/>
          <c:showBubbleSize val="0"/>
        </c:dLbls>
        <c:gapWidth val="150"/>
        <c:overlap val="-20"/>
        <c:axId val="142119296"/>
        <c:axId val="142120832"/>
      </c:barChart>
      <c:catAx>
        <c:axId val="142119296"/>
        <c:scaling>
          <c:orientation val="minMax"/>
        </c:scaling>
        <c:delete val="1"/>
        <c:axPos val="b"/>
        <c:numFmt formatCode="#,##0" sourceLinked="1"/>
        <c:majorTickMark val="out"/>
        <c:minorTickMark val="none"/>
        <c:tickLblPos val="none"/>
        <c:crossAx val="142120832"/>
        <c:crosses val="autoZero"/>
        <c:auto val="1"/>
        <c:lblAlgn val="ctr"/>
        <c:lblOffset val="100"/>
        <c:noMultiLvlLbl val="0"/>
      </c:catAx>
      <c:valAx>
        <c:axId val="142120832"/>
        <c:scaling>
          <c:orientation val="minMax"/>
          <c:max val="1"/>
        </c:scaling>
        <c:delete val="0"/>
        <c:axPos val="l"/>
        <c:numFmt formatCode="0%" sourceLinked="0"/>
        <c:majorTickMark val="out"/>
        <c:minorTickMark val="none"/>
        <c:tickLblPos val="nextTo"/>
        <c:crossAx val="142119296"/>
        <c:crosses val="autoZero"/>
        <c:crossBetween val="between"/>
      </c:valAx>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3025284339457568"/>
          <c:y val="0.10222669888088314"/>
          <c:w val="0.49778674540682422"/>
          <c:h val="0.88989791836675658"/>
        </c:manualLayout>
      </c:layout>
      <c:pieChart>
        <c:varyColors val="1"/>
        <c:ser>
          <c:idx val="0"/>
          <c:order val="0"/>
          <c:spPr>
            <a:ln>
              <a:solidFill>
                <a:schemeClr val="bg1"/>
              </a:solidFill>
            </a:ln>
          </c:spPr>
          <c:dPt>
            <c:idx val="0"/>
            <c:bubble3D val="0"/>
            <c:spPr>
              <a:solidFill>
                <a:schemeClr val="tx2"/>
              </a:solidFill>
              <a:ln>
                <a:solidFill>
                  <a:schemeClr val="bg1"/>
                </a:solidFill>
              </a:ln>
            </c:spPr>
          </c:dPt>
          <c:dLbls>
            <c:dLbl>
              <c:idx val="0"/>
              <c:layout/>
              <c:dLblPos val="outEnd"/>
              <c:showLegendKey val="0"/>
              <c:showVal val="0"/>
              <c:showCatName val="1"/>
              <c:showSerName val="0"/>
              <c:showPercent val="1"/>
              <c:showBubbleSize val="0"/>
            </c:dLbl>
            <c:txPr>
              <a:bodyPr/>
              <a:lstStyle/>
              <a:p>
                <a:pPr>
                  <a:defRPr>
                    <a:solidFill>
                      <a:sysClr val="windowText" lastClr="000000"/>
                    </a:solidFill>
                  </a:defRPr>
                </a:pPr>
                <a:endParaRPr lang="es-ES"/>
              </a:p>
            </c:txPr>
            <c:dLblPos val="outEnd"/>
            <c:showLegendKey val="0"/>
            <c:showVal val="0"/>
            <c:showCatName val="1"/>
            <c:showSerName val="0"/>
            <c:showPercent val="1"/>
            <c:showBubbleSize val="0"/>
            <c:separator>
</c:separator>
            <c:showLeaderLines val="1"/>
          </c:dLbls>
          <c:cat>
            <c:strRef>
              <c:f>Q3a!$C$8:$E$8</c:f>
              <c:strCache>
                <c:ptCount val="3"/>
                <c:pt idx="0">
                  <c:v>Satisfecho</c:v>
                </c:pt>
                <c:pt idx="1">
                  <c:v>No satisfecho</c:v>
                </c:pt>
                <c:pt idx="2">
                  <c:v>NS/NC</c:v>
                </c:pt>
              </c:strCache>
            </c:strRef>
          </c:cat>
          <c:val>
            <c:numRef>
              <c:f>Q3a!$C$15:$E$15</c:f>
              <c:numCache>
                <c:formatCode>#,##0</c:formatCode>
                <c:ptCount val="3"/>
                <c:pt idx="0">
                  <c:v>324</c:v>
                </c:pt>
                <c:pt idx="1">
                  <c:v>21</c:v>
                </c:pt>
                <c:pt idx="2">
                  <c:v>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1021561848441139"/>
          <c:y val="3.8202122883653218E-2"/>
          <c:w val="0.88978436867235555"/>
          <c:h val="0.8931366579177602"/>
        </c:manualLayout>
      </c:layout>
      <c:barChart>
        <c:barDir val="col"/>
        <c:grouping val="clustered"/>
        <c:varyColors val="0"/>
        <c:ser>
          <c:idx val="0"/>
          <c:order val="0"/>
          <c:tx>
            <c:strRef>
              <c:f>'Q4'!$U$10</c:f>
              <c:strCache>
                <c:ptCount val="1"/>
                <c:pt idx="0">
                  <c:v>Existía antes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'Q4'!$V$10</c:f>
              <c:numCache>
                <c:formatCode>0.0%</c:formatCode>
                <c:ptCount val="1"/>
                <c:pt idx="0">
                  <c:v>0.52094230382484308</c:v>
                </c:pt>
              </c:numCache>
            </c:numRef>
          </c:val>
        </c:ser>
        <c:ser>
          <c:idx val="1"/>
          <c:order val="1"/>
          <c:tx>
            <c:strRef>
              <c:f>'Q4'!$U$11</c:f>
              <c:strCache>
                <c:ptCount val="1"/>
                <c:pt idx="0">
                  <c:v>Acceso y coste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'Q4'!$V$11</c:f>
              <c:numCache>
                <c:formatCode>0.0%</c:formatCode>
                <c:ptCount val="1"/>
                <c:pt idx="0">
                  <c:v>0.2958114589558154</c:v>
                </c:pt>
              </c:numCache>
            </c:numRef>
          </c:val>
        </c:ser>
        <c:ser>
          <c:idx val="2"/>
          <c:order val="2"/>
          <c:tx>
            <c:strRef>
              <c:f>'Q4'!$U$12</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'Q4'!$V$12</c:f>
              <c:numCache>
                <c:formatCode>0.0%</c:formatCode>
                <c:ptCount val="1"/>
                <c:pt idx="0">
                  <c:v>9.1623018260650793E-2</c:v>
                </c:pt>
              </c:numCache>
            </c:numRef>
          </c:val>
        </c:ser>
        <c:ser>
          <c:idx val="3"/>
          <c:order val="3"/>
          <c:tx>
            <c:strRef>
              <c:f>'Q4'!$U$13</c:f>
              <c:strCache>
                <c:ptCount val="1"/>
                <c:pt idx="0">
                  <c:v>Opción barata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'Q4'!$V$13</c:f>
              <c:numCache>
                <c:formatCode>0.0%</c:formatCode>
                <c:ptCount val="1"/>
                <c:pt idx="0">
                  <c:v>8.6387417217185042E-2</c:v>
                </c:pt>
              </c:numCache>
            </c:numRef>
          </c:val>
        </c:ser>
        <c:ser>
          <c:idx val="4"/>
          <c:order val="4"/>
          <c:tx>
            <c:strRef>
              <c:f>'Q4'!$U$14</c:f>
              <c:strCache>
                <c:ptCount val="1"/>
                <c:pt idx="0">
                  <c:v>Otros decidieron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'Q4'!$V$14</c:f>
              <c:numCache>
                <c:formatCode>0.0%</c:formatCode>
                <c:ptCount val="1"/>
                <c:pt idx="0">
                  <c:v>4.4502608869458955E-2</c:v>
                </c:pt>
              </c:numCache>
            </c:numRef>
          </c:val>
        </c:ser>
        <c:ser>
          <c:idx val="5"/>
          <c:order val="5"/>
          <c:tx>
            <c:strRef>
              <c:f>'Q4'!$U$15</c:f>
              <c:strCache>
                <c:ptCount val="1"/>
                <c:pt idx="0">
                  <c:v>Familiar</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'Q4'!$V$15</c:f>
              <c:numCache>
                <c:formatCode>0.0%</c:formatCode>
                <c:ptCount val="1"/>
                <c:pt idx="0">
                  <c:v>4.3630008695547999E-2</c:v>
                </c:pt>
              </c:numCache>
            </c:numRef>
          </c:val>
        </c:ser>
        <c:ser>
          <c:idx val="6"/>
          <c:order val="6"/>
          <c:tx>
            <c:strRef>
              <c:f>'Q4'!$U$16</c:f>
              <c:strCache>
                <c:ptCount val="1"/>
                <c:pt idx="0">
                  <c:v>No conoce otra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'Q4'!$V$16</c:f>
              <c:numCache>
                <c:formatCode>0.0%</c:formatCode>
                <c:ptCount val="1"/>
                <c:pt idx="0">
                  <c:v>2.1815004347774E-2</c:v>
                </c:pt>
              </c:numCache>
            </c:numRef>
          </c:val>
        </c:ser>
        <c:ser>
          <c:idx val="7"/>
          <c:order val="7"/>
          <c:tx>
            <c:strRef>
              <c:f>'Q4'!$U$17</c:f>
              <c:strCache>
                <c:ptCount val="1"/>
                <c:pt idx="0">
                  <c:v>Obligación legal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'Q4'!$V$17</c:f>
              <c:numCache>
                <c:formatCode>0.0%</c:formatCode>
                <c:ptCount val="1"/>
                <c:pt idx="0">
                  <c:v>4.3630008695547994E-3</c:v>
                </c:pt>
              </c:numCache>
            </c:numRef>
          </c:val>
        </c:ser>
        <c:ser>
          <c:idx val="8"/>
          <c:order val="8"/>
          <c:tx>
            <c:strRef>
              <c:f>'Q4'!$U$18</c:f>
              <c:strCache>
                <c:ptCount val="1"/>
                <c:pt idx="0">
                  <c:v>Incentivos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'Q4'!$V$18</c:f>
              <c:numCache>
                <c:formatCode>0.0%</c:formatCode>
                <c:ptCount val="1"/>
                <c:pt idx="0">
                  <c:v>2.61780052173288E-3</c:v>
                </c:pt>
              </c:numCache>
            </c:numRef>
          </c:val>
        </c:ser>
        <c:dLbls>
          <c:showLegendKey val="0"/>
          <c:showVal val="0"/>
          <c:showCatName val="0"/>
          <c:showSerName val="0"/>
          <c:showPercent val="0"/>
          <c:showBubbleSize val="0"/>
        </c:dLbls>
        <c:gapWidth val="150"/>
        <c:overlap val="-20"/>
        <c:axId val="117934336"/>
        <c:axId val="117948416"/>
      </c:barChart>
      <c:catAx>
        <c:axId val="117934336"/>
        <c:scaling>
          <c:orientation val="minMax"/>
        </c:scaling>
        <c:delete val="1"/>
        <c:axPos val="b"/>
        <c:numFmt formatCode="0.0%" sourceLinked="1"/>
        <c:majorTickMark val="out"/>
        <c:minorTickMark val="none"/>
        <c:tickLblPos val="none"/>
        <c:crossAx val="117948416"/>
        <c:crosses val="autoZero"/>
        <c:auto val="1"/>
        <c:lblAlgn val="ctr"/>
        <c:lblOffset val="100"/>
        <c:noMultiLvlLbl val="0"/>
      </c:catAx>
      <c:valAx>
        <c:axId val="117948416"/>
        <c:scaling>
          <c:orientation val="minMax"/>
          <c:max val="1"/>
        </c:scaling>
        <c:delete val="0"/>
        <c:axPos val="l"/>
        <c:numFmt formatCode="0%" sourceLinked="0"/>
        <c:majorTickMark val="out"/>
        <c:minorTickMark val="none"/>
        <c:tickLblPos val="nextTo"/>
        <c:crossAx val="117934336"/>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1021561848441139"/>
          <c:y val="3.8202122883653218E-2"/>
          <c:w val="0.88978436867235555"/>
          <c:h val="0.8931366579177602"/>
        </c:manualLayout>
      </c:layout>
      <c:barChart>
        <c:barDir val="col"/>
        <c:grouping val="clustered"/>
        <c:varyColors val="0"/>
        <c:ser>
          <c:idx val="0"/>
          <c:order val="0"/>
          <c:tx>
            <c:strRef>
              <c:f>'Q4'!$U$30</c:f>
              <c:strCache>
                <c:ptCount val="1"/>
                <c:pt idx="0">
                  <c:v>Existía antes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'Q4'!$V$30</c:f>
              <c:numCache>
                <c:formatCode>0.0%</c:formatCode>
                <c:ptCount val="1"/>
                <c:pt idx="0">
                  <c:v>0.54479991719041265</c:v>
                </c:pt>
              </c:numCache>
            </c:numRef>
          </c:val>
        </c:ser>
        <c:ser>
          <c:idx val="1"/>
          <c:order val="1"/>
          <c:tx>
            <c:strRef>
              <c:f>'Q4'!$U$31</c:f>
              <c:strCache>
                <c:ptCount val="1"/>
                <c:pt idx="0">
                  <c:v>Acceso y coste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'Q4'!$V$31</c:f>
              <c:numCache>
                <c:formatCode>0.0%</c:formatCode>
                <c:ptCount val="1"/>
                <c:pt idx="0">
                  <c:v>0.26159996023680604</c:v>
                </c:pt>
              </c:numCache>
            </c:numRef>
          </c:val>
        </c:ser>
        <c:ser>
          <c:idx val="2"/>
          <c:order val="2"/>
          <c:tx>
            <c:strRef>
              <c:f>'Q4'!$U$32</c:f>
              <c:strCache>
                <c:ptCount val="1"/>
                <c:pt idx="0">
                  <c:v>Opción barata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'Q4'!$V$32</c:f>
              <c:numCache>
                <c:formatCode>0.0%</c:formatCode>
                <c:ptCount val="1"/>
                <c:pt idx="0">
                  <c:v>7.7599988204801795E-2</c:v>
                </c:pt>
              </c:numCache>
            </c:numRef>
          </c:val>
        </c:ser>
        <c:ser>
          <c:idx val="3"/>
          <c:order val="3"/>
          <c:tx>
            <c:strRef>
              <c:f>'Q4'!$U$33</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'Q4'!$V$33</c:f>
              <c:numCache>
                <c:formatCode>0.0%</c:formatCode>
                <c:ptCount val="1"/>
                <c:pt idx="0">
                  <c:v>7.5999988448001751E-2</c:v>
                </c:pt>
              </c:numCache>
            </c:numRef>
          </c:val>
        </c:ser>
        <c:ser>
          <c:idx val="4"/>
          <c:order val="4"/>
          <c:tx>
            <c:strRef>
              <c:f>'Q4'!$U$34</c:f>
              <c:strCache>
                <c:ptCount val="1"/>
                <c:pt idx="0">
                  <c:v>Otros decidieron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'Q4'!$V$34</c:f>
              <c:numCache>
                <c:formatCode>0.0%</c:formatCode>
                <c:ptCount val="1"/>
                <c:pt idx="0">
                  <c:v>5.1199992217601187E-2</c:v>
                </c:pt>
              </c:numCache>
            </c:numRef>
          </c:val>
        </c:ser>
        <c:ser>
          <c:idx val="5"/>
          <c:order val="5"/>
          <c:tx>
            <c:strRef>
              <c:f>'Q4'!$U$35</c:f>
              <c:strCache>
                <c:ptCount val="1"/>
                <c:pt idx="0">
                  <c:v>Familiar</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'Q4'!$V$35</c:f>
              <c:numCache>
                <c:formatCode>0.0%</c:formatCode>
                <c:ptCount val="1"/>
                <c:pt idx="0">
                  <c:v>4.1599993676800964E-2</c:v>
                </c:pt>
              </c:numCache>
            </c:numRef>
          </c:val>
        </c:ser>
        <c:ser>
          <c:idx val="6"/>
          <c:order val="6"/>
          <c:tx>
            <c:strRef>
              <c:f>'Q4'!$U$36</c:f>
              <c:strCache>
                <c:ptCount val="1"/>
                <c:pt idx="0">
                  <c:v>No conoce otra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'Q4'!$V$36</c:f>
              <c:numCache>
                <c:formatCode>0.0%</c:formatCode>
                <c:ptCount val="1"/>
                <c:pt idx="0">
                  <c:v>1.9999996960000464E-2</c:v>
                </c:pt>
              </c:numCache>
            </c:numRef>
          </c:val>
        </c:ser>
        <c:ser>
          <c:idx val="7"/>
          <c:order val="7"/>
          <c:tx>
            <c:strRef>
              <c:f>'Q4'!$U$37</c:f>
              <c:strCache>
                <c:ptCount val="1"/>
                <c:pt idx="0">
                  <c:v>Obligación legal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'Q4'!$V$37</c:f>
              <c:numCache>
                <c:formatCode>0.0%</c:formatCode>
                <c:ptCount val="1"/>
                <c:pt idx="0">
                  <c:v>4.7999992784001095E-3</c:v>
                </c:pt>
              </c:numCache>
            </c:numRef>
          </c:val>
        </c:ser>
        <c:ser>
          <c:idx val="8"/>
          <c:order val="8"/>
          <c:tx>
            <c:strRef>
              <c:f>'Q4'!$U$38</c:f>
              <c:strCache>
                <c:ptCount val="1"/>
                <c:pt idx="0">
                  <c:v>Incentivos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'Q4'!$V$38</c:f>
              <c:numCache>
                <c:formatCode>0.0%</c:formatCode>
                <c:ptCount val="1"/>
                <c:pt idx="0">
                  <c:v>4.7999992768001098E-3</c:v>
                </c:pt>
              </c:numCache>
            </c:numRef>
          </c:val>
        </c:ser>
        <c:dLbls>
          <c:showLegendKey val="0"/>
          <c:showVal val="0"/>
          <c:showCatName val="0"/>
          <c:showSerName val="0"/>
          <c:showPercent val="0"/>
          <c:showBubbleSize val="0"/>
        </c:dLbls>
        <c:gapWidth val="150"/>
        <c:overlap val="-20"/>
        <c:axId val="129279104"/>
        <c:axId val="129280640"/>
      </c:barChart>
      <c:catAx>
        <c:axId val="129279104"/>
        <c:scaling>
          <c:orientation val="minMax"/>
        </c:scaling>
        <c:delete val="1"/>
        <c:axPos val="b"/>
        <c:numFmt formatCode="0.0%" sourceLinked="1"/>
        <c:majorTickMark val="out"/>
        <c:minorTickMark val="none"/>
        <c:tickLblPos val="none"/>
        <c:crossAx val="129280640"/>
        <c:crosses val="autoZero"/>
        <c:auto val="1"/>
        <c:lblAlgn val="ctr"/>
        <c:lblOffset val="100"/>
        <c:noMultiLvlLbl val="0"/>
      </c:catAx>
      <c:valAx>
        <c:axId val="129280640"/>
        <c:scaling>
          <c:orientation val="minMax"/>
          <c:max val="1"/>
        </c:scaling>
        <c:delete val="0"/>
        <c:axPos val="l"/>
        <c:numFmt formatCode="0%" sourceLinked="0"/>
        <c:majorTickMark val="out"/>
        <c:minorTickMark val="none"/>
        <c:tickLblPos val="nextTo"/>
        <c:crossAx val="129279104"/>
        <c:crosses val="autoZero"/>
        <c:crossBetween val="between"/>
      </c:valAx>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dLbl>
              <c:idx val="0"/>
              <c:layout>
                <c:manualLayout>
                  <c:x val="-0.22003229667420793"/>
                  <c:y val="7.8235675086068782E-2"/>
                </c:manualLayout>
              </c:layout>
              <c:showLegendKey val="0"/>
              <c:showVal val="0"/>
              <c:showCatName val="1"/>
              <c:showSerName val="0"/>
              <c:showPercent val="1"/>
              <c:showBubbleSize val="0"/>
              <c:separator>
</c:separator>
            </c:dLbl>
            <c:dLbl>
              <c:idx val="1"/>
              <c:layout>
                <c:manualLayout>
                  <c:x val="0.20580645258748545"/>
                  <c:y val="-5.8401336196611794E-2"/>
                </c:manualLayout>
              </c:layout>
              <c:showLegendKey val="0"/>
              <c:showVal val="0"/>
              <c:showCatName val="1"/>
              <c:showSerName val="0"/>
              <c:showPercent val="1"/>
              <c:showBubbleSize val="0"/>
              <c:separator>
</c:separator>
            </c:dLbl>
            <c:dLbl>
              <c:idx val="2"/>
              <c:layout>
                <c:manualLayout>
                  <c:x val="0.13682077662071232"/>
                  <c:y val="0.11082841917487579"/>
                </c:manualLayout>
              </c:layout>
              <c:showLegendKey val="0"/>
              <c:showVal val="0"/>
              <c:showCatName val="1"/>
              <c:showSerName val="0"/>
              <c:showPercent val="1"/>
              <c:showBubbleSize val="0"/>
              <c:separator>
</c:separator>
            </c:dLbl>
            <c:numFmt formatCode="0%" sourceLinked="0"/>
            <c:txPr>
              <a:bodyPr/>
              <a:lstStyle/>
              <a:p>
                <a:pPr>
                  <a:defRPr sz="1000">
                    <a:solidFill>
                      <a:schemeClr val="bg1"/>
                    </a:solidFill>
                  </a:defRPr>
                </a:pPr>
                <a:endParaRPr lang="es-ES"/>
              </a:p>
            </c:txPr>
            <c:showLegendKey val="0"/>
            <c:showVal val="0"/>
            <c:showCatName val="1"/>
            <c:showSerName val="0"/>
            <c:showPercent val="1"/>
            <c:showBubbleSize val="0"/>
            <c:separator>
</c:separator>
            <c:showLeaderLines val="0"/>
          </c:dLbls>
          <c:cat>
            <c:strRef>
              <c:f>MUESTRA!$F$6:$F$7</c:f>
              <c:strCache>
                <c:ptCount val="2"/>
                <c:pt idx="0">
                  <c:v>Hombre</c:v>
                </c:pt>
                <c:pt idx="1">
                  <c:v>Mujer</c:v>
                </c:pt>
              </c:strCache>
            </c:strRef>
          </c:cat>
          <c:val>
            <c:numRef>
              <c:f>MUESTRA!$H$6:$H$7</c:f>
              <c:numCache>
                <c:formatCode>#,##0</c:formatCode>
                <c:ptCount val="2"/>
                <c:pt idx="0">
                  <c:v>492</c:v>
                </c:pt>
                <c:pt idx="1">
                  <c:v>758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11418943857463608"/>
          <c:y val="0.84848484848484862"/>
          <c:w val="0.66841930086310775"/>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1021561848441139"/>
          <c:y val="3.8202122883653218E-2"/>
          <c:w val="0.88978444298162374"/>
          <c:h val="0.8931366579177602"/>
        </c:manualLayout>
      </c:layout>
      <c:barChart>
        <c:barDir val="col"/>
        <c:grouping val="clustered"/>
        <c:varyColors val="0"/>
        <c:ser>
          <c:idx val="0"/>
          <c:order val="0"/>
          <c:tx>
            <c:strRef>
              <c:f>'Q4'!$U$50</c:f>
              <c:strCache>
                <c:ptCount val="1"/>
                <c:pt idx="0">
                  <c:v>Opción barata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'Q4'!$V$50</c:f>
              <c:numCache>
                <c:formatCode>0.0%</c:formatCode>
                <c:ptCount val="1"/>
                <c:pt idx="0">
                  <c:v>0.27142857142857141</c:v>
                </c:pt>
              </c:numCache>
            </c:numRef>
          </c:val>
        </c:ser>
        <c:ser>
          <c:idx val="1"/>
          <c:order val="1"/>
          <c:tx>
            <c:strRef>
              <c:f>'Q4'!$U$51</c:f>
              <c:strCache>
                <c:ptCount val="1"/>
                <c:pt idx="0">
                  <c:v>Acceso y coste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'Q4'!$V$51</c:f>
              <c:numCache>
                <c:formatCode>0.0%</c:formatCode>
                <c:ptCount val="1"/>
                <c:pt idx="0">
                  <c:v>0.25714285714285712</c:v>
                </c:pt>
              </c:numCache>
            </c:numRef>
          </c:val>
        </c:ser>
        <c:ser>
          <c:idx val="2"/>
          <c:order val="2"/>
          <c:tx>
            <c:strRef>
              <c:f>'Q4'!$U$52</c:f>
              <c:strCache>
                <c:ptCount val="1"/>
                <c:pt idx="0">
                  <c:v>Existía antes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'Q4'!$V$52</c:f>
              <c:numCache>
                <c:formatCode>0.0%</c:formatCode>
                <c:ptCount val="1"/>
                <c:pt idx="0">
                  <c:v>0.20857142857142857</c:v>
                </c:pt>
              </c:numCache>
            </c:numRef>
          </c:val>
        </c:ser>
        <c:ser>
          <c:idx val="3"/>
          <c:order val="3"/>
          <c:tx>
            <c:strRef>
              <c:f>'Q4'!$U$53</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'Q4'!$V$53</c:f>
              <c:numCache>
                <c:formatCode>0.0%</c:formatCode>
                <c:ptCount val="1"/>
                <c:pt idx="0">
                  <c:v>0.14571428571428571</c:v>
                </c:pt>
              </c:numCache>
            </c:numRef>
          </c:val>
        </c:ser>
        <c:ser>
          <c:idx val="4"/>
          <c:order val="4"/>
          <c:tx>
            <c:strRef>
              <c:f>'Q4'!$U$54</c:f>
              <c:strCache>
                <c:ptCount val="1"/>
                <c:pt idx="0">
                  <c:v>Familiar</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'Q4'!$V$54</c:f>
              <c:numCache>
                <c:formatCode>0.0%</c:formatCode>
                <c:ptCount val="1"/>
                <c:pt idx="0">
                  <c:v>0.11142857142857143</c:v>
                </c:pt>
              </c:numCache>
            </c:numRef>
          </c:val>
        </c:ser>
        <c:ser>
          <c:idx val="5"/>
          <c:order val="5"/>
          <c:tx>
            <c:strRef>
              <c:f>'Q4'!$U$55</c:f>
              <c:strCache>
                <c:ptCount val="1"/>
                <c:pt idx="0">
                  <c:v>Otros decidieron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'Q4'!$V$55</c:f>
              <c:numCache>
                <c:formatCode>0.0%</c:formatCode>
                <c:ptCount val="1"/>
                <c:pt idx="0">
                  <c:v>8.2857142857142851E-2</c:v>
                </c:pt>
              </c:numCache>
            </c:numRef>
          </c:val>
        </c:ser>
        <c:ser>
          <c:idx val="6"/>
          <c:order val="6"/>
          <c:tx>
            <c:strRef>
              <c:f>'Q4'!$U$56</c:f>
              <c:strCache>
                <c:ptCount val="1"/>
                <c:pt idx="0">
                  <c:v>No conoce otra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'Q4'!$V$56</c:f>
              <c:numCache>
                <c:formatCode>0.0%</c:formatCode>
                <c:ptCount val="1"/>
                <c:pt idx="0">
                  <c:v>6.5714285714285711E-2</c:v>
                </c:pt>
              </c:numCache>
            </c:numRef>
          </c:val>
        </c:ser>
        <c:ser>
          <c:idx val="7"/>
          <c:order val="7"/>
          <c:tx>
            <c:strRef>
              <c:f>'Q4'!$U$57</c:f>
              <c:strCache>
                <c:ptCount val="1"/>
                <c:pt idx="0">
                  <c:v>Obligación legal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'Q4'!$V$57</c:f>
              <c:numCache>
                <c:formatCode>0.0%</c:formatCode>
                <c:ptCount val="1"/>
                <c:pt idx="0">
                  <c:v>8.5714285714285719E-3</c:v>
                </c:pt>
              </c:numCache>
            </c:numRef>
          </c:val>
        </c:ser>
        <c:ser>
          <c:idx val="8"/>
          <c:order val="8"/>
          <c:tx>
            <c:strRef>
              <c:f>'Q4'!$U$58</c:f>
              <c:strCache>
                <c:ptCount val="1"/>
                <c:pt idx="0">
                  <c:v>Incentivos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'Q4'!$V$58</c:f>
              <c:numCache>
                <c:formatCode>0.0%</c:formatCode>
                <c:ptCount val="1"/>
                <c:pt idx="0">
                  <c:v>5.7142857142857143E-3</c:v>
                </c:pt>
              </c:numCache>
            </c:numRef>
          </c:val>
        </c:ser>
        <c:dLbls>
          <c:showLegendKey val="0"/>
          <c:showVal val="0"/>
          <c:showCatName val="0"/>
          <c:showSerName val="0"/>
          <c:showPercent val="0"/>
          <c:showBubbleSize val="0"/>
        </c:dLbls>
        <c:gapWidth val="150"/>
        <c:overlap val="-20"/>
        <c:axId val="129355776"/>
        <c:axId val="129357312"/>
      </c:barChart>
      <c:catAx>
        <c:axId val="129355776"/>
        <c:scaling>
          <c:orientation val="minMax"/>
        </c:scaling>
        <c:delete val="1"/>
        <c:axPos val="b"/>
        <c:numFmt formatCode="0.0%" sourceLinked="1"/>
        <c:majorTickMark val="out"/>
        <c:minorTickMark val="none"/>
        <c:tickLblPos val="none"/>
        <c:crossAx val="129357312"/>
        <c:crosses val="autoZero"/>
        <c:auto val="1"/>
        <c:lblAlgn val="ctr"/>
        <c:lblOffset val="100"/>
        <c:noMultiLvlLbl val="0"/>
      </c:catAx>
      <c:valAx>
        <c:axId val="129357312"/>
        <c:scaling>
          <c:orientation val="minMax"/>
          <c:max val="1"/>
        </c:scaling>
        <c:delete val="0"/>
        <c:axPos val="l"/>
        <c:numFmt formatCode="0%" sourceLinked="0"/>
        <c:majorTickMark val="out"/>
        <c:minorTickMark val="none"/>
        <c:tickLblPos val="nextTo"/>
        <c:crossAx val="129355776"/>
        <c:crosses val="autoZero"/>
        <c:crossBetween val="between"/>
      </c:valAx>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640712740535"/>
          <c:y val="3.8202202745696974E-2"/>
          <c:w val="0.86862377659758894"/>
          <c:h val="0.84272466708601268"/>
        </c:manualLayout>
      </c:layout>
      <c:barChart>
        <c:barDir val="col"/>
        <c:grouping val="clustered"/>
        <c:varyColors val="0"/>
        <c:ser>
          <c:idx val="0"/>
          <c:order val="0"/>
          <c:tx>
            <c:strRef>
              <c:f>'Q5'!$B$8</c:f>
              <c:strCache>
                <c:ptCount val="1"/>
                <c:pt idx="0">
                  <c:v>Profesionales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'Q5'!$C$8</c:f>
              <c:numCache>
                <c:formatCode>0%</c:formatCode>
                <c:ptCount val="1"/>
                <c:pt idx="0">
                  <c:v>0.6744</c:v>
                </c:pt>
              </c:numCache>
            </c:numRef>
          </c:val>
        </c:ser>
        <c:ser>
          <c:idx val="1"/>
          <c:order val="1"/>
          <c:tx>
            <c:strRef>
              <c:f>'Q5'!$B$9</c:f>
              <c:strCache>
                <c:ptCount val="1"/>
                <c:pt idx="0">
                  <c:v>Familiares/amigos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'Q5'!$C$9</c:f>
              <c:numCache>
                <c:formatCode>0%</c:formatCode>
                <c:ptCount val="1"/>
                <c:pt idx="0">
                  <c:v>0.34160000000000001</c:v>
                </c:pt>
              </c:numCache>
            </c:numRef>
          </c:val>
        </c:ser>
        <c:ser>
          <c:idx val="2"/>
          <c:order val="2"/>
          <c:tx>
            <c:strRef>
              <c:f>'Q5'!$B$10</c:f>
              <c:strCache>
                <c:ptCount val="1"/>
                <c:pt idx="0">
                  <c:v>Internet/Webs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'Q5'!$C$10</c:f>
              <c:numCache>
                <c:formatCode>0%</c:formatCode>
                <c:ptCount val="1"/>
                <c:pt idx="0">
                  <c:v>0.14319999999999999</c:v>
                </c:pt>
              </c:numCache>
            </c:numRef>
          </c:val>
        </c:ser>
        <c:ser>
          <c:idx val="3"/>
          <c:order val="3"/>
          <c:tx>
            <c:strRef>
              <c:f>'Q5'!$B$11</c:f>
              <c:strCache>
                <c:ptCount val="1"/>
                <c:pt idx="0">
                  <c:v>Agencias de la Energía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'Q5'!$C$11</c:f>
              <c:numCache>
                <c:formatCode>0%</c:formatCode>
                <c:ptCount val="1"/>
                <c:pt idx="0">
                  <c:v>3.5999999999999997E-2</c:v>
                </c:pt>
              </c:numCache>
            </c:numRef>
          </c:val>
        </c:ser>
        <c:ser>
          <c:idx val="4"/>
          <c:order val="4"/>
          <c:tx>
            <c:strRef>
              <c:f>'Q5'!$B$12</c:f>
              <c:strCache>
                <c:ptCount val="1"/>
                <c:pt idx="0">
                  <c:v>Otros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'Q5'!$C$12</c:f>
              <c:numCache>
                <c:formatCode>0%</c:formatCode>
                <c:ptCount val="1"/>
                <c:pt idx="0">
                  <c:v>1.9200071999999999E-2</c:v>
                </c:pt>
              </c:numCache>
            </c:numRef>
          </c:val>
        </c:ser>
        <c:ser>
          <c:idx val="5"/>
          <c:order val="5"/>
          <c:tx>
            <c:strRef>
              <c:f>'Q5'!$B$13</c:f>
              <c:strCache>
                <c:ptCount val="1"/>
                <c:pt idx="0">
                  <c:v>Comerciales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'Q5'!$C$13</c:f>
              <c:numCache>
                <c:formatCode>0%</c:formatCode>
                <c:ptCount val="1"/>
                <c:pt idx="0">
                  <c:v>1.9200024E-2</c:v>
                </c:pt>
              </c:numCache>
            </c:numRef>
          </c:val>
        </c:ser>
        <c:ser>
          <c:idx val="6"/>
          <c:order val="6"/>
          <c:tx>
            <c:strRef>
              <c:f>'Q5'!$B$14</c:f>
              <c:strCache>
                <c:ptCount val="1"/>
                <c:pt idx="0">
                  <c:v>Medios comunicación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'Q5'!$C$14</c:f>
              <c:numCache>
                <c:formatCode>0%</c:formatCode>
                <c:ptCount val="1"/>
                <c:pt idx="0">
                  <c:v>1.6799999999999999E-2</c:v>
                </c:pt>
              </c:numCache>
            </c:numRef>
          </c:val>
        </c:ser>
        <c:ser>
          <c:idx val="7"/>
          <c:order val="7"/>
          <c:tx>
            <c:strRef>
              <c:f>'Q5'!$B$15</c:f>
              <c:strCache>
                <c:ptCount val="1"/>
                <c:pt idx="0">
                  <c:v>Asoc. Consumidores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cat>
            <c:strRef>
              <c:f>'Q5'!$C$7</c:f>
              <c:strCache>
                <c:ptCount val="1"/>
                <c:pt idx="0">
                  <c:v>%</c:v>
                </c:pt>
              </c:strCache>
            </c:strRef>
          </c:cat>
          <c:val>
            <c:numRef>
              <c:f>'Q5'!$C$15</c:f>
              <c:numCache>
                <c:formatCode>0%</c:formatCode>
                <c:ptCount val="1"/>
                <c:pt idx="0">
                  <c:v>5.5999999999999999E-3</c:v>
                </c:pt>
              </c:numCache>
            </c:numRef>
          </c:val>
        </c:ser>
        <c:dLbls>
          <c:showLegendKey val="0"/>
          <c:showVal val="0"/>
          <c:showCatName val="0"/>
          <c:showSerName val="0"/>
          <c:showPercent val="0"/>
          <c:showBubbleSize val="0"/>
        </c:dLbls>
        <c:gapWidth val="150"/>
        <c:overlap val="-20"/>
        <c:axId val="129374464"/>
        <c:axId val="129388544"/>
      </c:barChart>
      <c:catAx>
        <c:axId val="129374464"/>
        <c:scaling>
          <c:orientation val="minMax"/>
        </c:scaling>
        <c:delete val="1"/>
        <c:axPos val="b"/>
        <c:numFmt formatCode="General" sourceLinked="1"/>
        <c:majorTickMark val="out"/>
        <c:minorTickMark val="none"/>
        <c:tickLblPos val="none"/>
        <c:crossAx val="129388544"/>
        <c:crosses val="autoZero"/>
        <c:auto val="1"/>
        <c:lblAlgn val="ctr"/>
        <c:lblOffset val="100"/>
        <c:noMultiLvlLbl val="0"/>
      </c:catAx>
      <c:valAx>
        <c:axId val="129388544"/>
        <c:scaling>
          <c:orientation val="minMax"/>
          <c:max val="1"/>
        </c:scaling>
        <c:delete val="0"/>
        <c:axPos val="l"/>
        <c:numFmt formatCode="0%" sourceLinked="1"/>
        <c:majorTickMark val="out"/>
        <c:minorTickMark val="none"/>
        <c:tickLblPos val="nextTo"/>
        <c:crossAx val="129374464"/>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494819726482E-2"/>
          <c:y val="0.39185839149292179"/>
          <c:w val="0.90095415383738731"/>
          <c:h val="0.53434943559775683"/>
        </c:manualLayout>
      </c:layout>
      <c:barChart>
        <c:barDir val="col"/>
        <c:grouping val="clustered"/>
        <c:varyColors val="0"/>
        <c:ser>
          <c:idx val="0"/>
          <c:order val="0"/>
          <c:tx>
            <c:strRef>
              <c:f>'Q6'!$C$8</c:f>
              <c:strCache>
                <c:ptCount val="1"/>
                <c:pt idx="0">
                  <c:v>Confort</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'Q6'!$D$8</c:f>
              <c:numCache>
                <c:formatCode>0%</c:formatCode>
                <c:ptCount val="1"/>
                <c:pt idx="0">
                  <c:v>0.96399999999999997</c:v>
                </c:pt>
              </c:numCache>
            </c:numRef>
          </c:val>
        </c:ser>
        <c:ser>
          <c:idx val="1"/>
          <c:order val="1"/>
          <c:tx>
            <c:strRef>
              <c:f>'Q6'!$C$9</c:f>
              <c:strCache>
                <c:ptCount val="1"/>
                <c:pt idx="0">
                  <c:v>Ahorros totales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'Q6'!$D$9</c:f>
              <c:numCache>
                <c:formatCode>0%</c:formatCode>
                <c:ptCount val="1"/>
                <c:pt idx="0">
                  <c:v>0.94720000000000004</c:v>
                </c:pt>
              </c:numCache>
            </c:numRef>
          </c:val>
        </c:ser>
        <c:ser>
          <c:idx val="2"/>
          <c:order val="2"/>
          <c:tx>
            <c:strRef>
              <c:f>'Q6'!$C$10</c:f>
              <c:strCache>
                <c:ptCount val="1"/>
                <c:pt idx="0">
                  <c:v>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'Q6'!$D$10</c:f>
              <c:numCache>
                <c:formatCode>0%</c:formatCode>
                <c:ptCount val="1"/>
                <c:pt idx="0">
                  <c:v>0.94240000000000002</c:v>
                </c:pt>
              </c:numCache>
            </c:numRef>
          </c:val>
        </c:ser>
        <c:ser>
          <c:idx val="3"/>
          <c:order val="3"/>
          <c:tx>
            <c:strRef>
              <c:f>'Q6'!$C$11</c:f>
              <c:strCache>
                <c:ptCount val="1"/>
                <c:pt idx="0">
                  <c:v>Inversión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'Q6'!$D$11</c:f>
              <c:numCache>
                <c:formatCode>0%</c:formatCode>
                <c:ptCount val="1"/>
                <c:pt idx="0">
                  <c:v>0.91520000000000001</c:v>
                </c:pt>
              </c:numCache>
            </c:numRef>
          </c:val>
        </c:ser>
        <c:ser>
          <c:idx val="4"/>
          <c:order val="4"/>
          <c:tx>
            <c:strRef>
              <c:f>'Q6'!$C$12</c:f>
              <c:strCache>
                <c:ptCount val="1"/>
                <c:pt idx="0">
                  <c:v>Fiable y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'Q6'!$D$12</c:f>
              <c:numCache>
                <c:formatCode>0%</c:formatCode>
                <c:ptCount val="1"/>
                <c:pt idx="0">
                  <c:v>0.91279999999999994</c:v>
                </c:pt>
              </c:numCache>
            </c:numRef>
          </c:val>
        </c:ser>
        <c:ser>
          <c:idx val="5"/>
          <c:order val="5"/>
          <c:tx>
            <c:strRef>
              <c:f>'Q6'!$C$13</c:f>
              <c:strCache>
                <c:ptCount val="1"/>
                <c:pt idx="0">
                  <c:v>Acceso al combustible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'Q6'!$D$13</c:f>
              <c:numCache>
                <c:formatCode>0%</c:formatCode>
                <c:ptCount val="1"/>
                <c:pt idx="0">
                  <c:v>0.90559999999999996</c:v>
                </c:pt>
              </c:numCache>
            </c:numRef>
          </c:val>
        </c:ser>
        <c:ser>
          <c:idx val="6"/>
          <c:order val="6"/>
          <c:tx>
            <c:strRef>
              <c:f>'Q6'!$C$14</c:f>
              <c:strCache>
                <c:ptCount val="1"/>
                <c:pt idx="0">
                  <c:v>Razones medioambientales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'Q6'!$D$14</c:f>
              <c:numCache>
                <c:formatCode>0%</c:formatCode>
                <c:ptCount val="1"/>
                <c:pt idx="0">
                  <c:v>0.85199999999999998</c:v>
                </c:pt>
              </c:numCache>
            </c:numRef>
          </c:val>
        </c:ser>
        <c:ser>
          <c:idx val="7"/>
          <c:order val="7"/>
          <c:tx>
            <c:strRef>
              <c:f>'Q6'!$C$15</c:f>
              <c:strCache>
                <c:ptCount val="1"/>
                <c:pt idx="0">
                  <c:v>Disponibilidad tecnología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'Q6'!$D$15</c:f>
              <c:numCache>
                <c:formatCode>0%</c:formatCode>
                <c:ptCount val="1"/>
                <c:pt idx="0">
                  <c:v>0.84160000000000001</c:v>
                </c:pt>
              </c:numCache>
            </c:numRef>
          </c:val>
        </c:ser>
        <c:ser>
          <c:idx val="8"/>
          <c:order val="8"/>
          <c:tx>
            <c:strRef>
              <c:f>'Q6'!$C$16</c:f>
              <c:strCache>
                <c:ptCount val="1"/>
                <c:pt idx="0">
                  <c:v>Integración arquitectónica</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'Q6'!$D$16</c:f>
              <c:numCache>
                <c:formatCode>0%</c:formatCode>
                <c:ptCount val="1"/>
                <c:pt idx="0">
                  <c:v>0.84</c:v>
                </c:pt>
              </c:numCache>
            </c:numRef>
          </c:val>
        </c:ser>
        <c:ser>
          <c:idx val="9"/>
          <c:order val="9"/>
          <c:tx>
            <c:strRef>
              <c:f>'Q6'!$C$17</c:f>
              <c:strCache>
                <c:ptCount val="1"/>
                <c:pt idx="0">
                  <c:v>Tecnología familiar</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'Q6'!$D$17</c:f>
              <c:numCache>
                <c:formatCode>0%</c:formatCode>
                <c:ptCount val="1"/>
                <c:pt idx="0">
                  <c:v>0.8296</c:v>
                </c:pt>
              </c:numCache>
            </c:numRef>
          </c:val>
        </c:ser>
        <c:ser>
          <c:idx val="10"/>
          <c:order val="10"/>
          <c:tx>
            <c:strRef>
              <c:f>'Q6'!$C$18</c:f>
              <c:strCache>
                <c:ptCount val="1"/>
                <c:pt idx="0">
                  <c:v>Etiquetado energético</c:v>
                </c:pt>
              </c:strCache>
            </c:strRef>
          </c:tx>
          <c:invertIfNegative val="0"/>
          <c:dLbls>
            <c:txPr>
              <a:bodyPr rot="-5400000" vert="horz" anchor="ctr" anchorCtr="0"/>
              <a:lstStyle/>
              <a:p>
                <a:pPr>
                  <a:defRPr/>
                </a:pPr>
                <a:endParaRPr lang="es-ES"/>
              </a:p>
            </c:txPr>
            <c:dLblPos val="outEnd"/>
            <c:showLegendKey val="0"/>
            <c:showVal val="1"/>
            <c:showCatName val="0"/>
            <c:showSerName val="1"/>
            <c:showPercent val="0"/>
            <c:showBubbleSize val="0"/>
            <c:separator>
</c:separator>
            <c:showLeaderLines val="0"/>
          </c:dLbls>
          <c:val>
            <c:numRef>
              <c:f>'Q6'!$D$18</c:f>
              <c:numCache>
                <c:formatCode>0%</c:formatCode>
                <c:ptCount val="1"/>
                <c:pt idx="0">
                  <c:v>0.81679999999999997</c:v>
                </c:pt>
              </c:numCache>
            </c:numRef>
          </c:val>
        </c:ser>
        <c:ser>
          <c:idx val="11"/>
          <c:order val="11"/>
          <c:tx>
            <c:strRef>
              <c:f>'Q6'!$C$19</c:f>
              <c:strCache>
                <c:ptCount val="1"/>
                <c:pt idx="0">
                  <c:v>Recomendación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'Q6'!$D$19</c:f>
              <c:numCache>
                <c:formatCode>0%</c:formatCode>
                <c:ptCount val="1"/>
                <c:pt idx="0">
                  <c:v>0.70640000000000003</c:v>
                </c:pt>
              </c:numCache>
            </c:numRef>
          </c:val>
        </c:ser>
        <c:ser>
          <c:idx val="12"/>
          <c:order val="12"/>
          <c:tx>
            <c:strRef>
              <c:f>'Q6'!$C$20</c:f>
              <c:strCache>
                <c:ptCount val="1"/>
                <c:pt idx="0">
                  <c:v>Marca</c:v>
                </c:pt>
              </c:strCache>
            </c:strRef>
          </c:tx>
          <c:invertIfNegative val="0"/>
          <c:dLbls>
            <c:dLbl>
              <c:idx val="0"/>
              <c:layout/>
              <c:spPr/>
              <c:txPr>
                <a:bodyPr rot="-5400000" vert="horz"/>
                <a:lstStyle/>
                <a:p>
                  <a:pPr>
                    <a:defRPr/>
                  </a:pPr>
                  <a:endParaRPr lang="es-ES"/>
                </a:p>
              </c:txPr>
              <c:showLegendKey val="0"/>
              <c:showVal val="1"/>
              <c:showCatName val="0"/>
              <c:showSerName val="1"/>
              <c:showPercent val="0"/>
              <c:showBubbleSize val="0"/>
            </c:dLbl>
            <c:showLegendKey val="0"/>
            <c:showVal val="1"/>
            <c:showCatName val="0"/>
            <c:showSerName val="1"/>
            <c:showPercent val="0"/>
            <c:showBubbleSize val="0"/>
            <c:separator>
</c:separator>
            <c:showLeaderLines val="0"/>
          </c:dLbls>
          <c:val>
            <c:numRef>
              <c:f>'Q6'!$D$20</c:f>
              <c:numCache>
                <c:formatCode>0%</c:formatCode>
                <c:ptCount val="1"/>
                <c:pt idx="0">
                  <c:v>0.63200000000000001</c:v>
                </c:pt>
              </c:numCache>
            </c:numRef>
          </c:val>
        </c:ser>
        <c:dLbls>
          <c:showLegendKey val="0"/>
          <c:showVal val="0"/>
          <c:showCatName val="0"/>
          <c:showSerName val="0"/>
          <c:showPercent val="0"/>
          <c:showBubbleSize val="0"/>
        </c:dLbls>
        <c:gapWidth val="200"/>
        <c:overlap val="-30"/>
        <c:axId val="129551360"/>
        <c:axId val="128713472"/>
      </c:barChart>
      <c:catAx>
        <c:axId val="129551360"/>
        <c:scaling>
          <c:orientation val="minMax"/>
        </c:scaling>
        <c:delete val="0"/>
        <c:axPos val="b"/>
        <c:majorTickMark val="out"/>
        <c:minorTickMark val="none"/>
        <c:tickLblPos val="none"/>
        <c:crossAx val="128713472"/>
        <c:crosses val="autoZero"/>
        <c:auto val="1"/>
        <c:lblAlgn val="ctr"/>
        <c:lblOffset val="100"/>
        <c:noMultiLvlLbl val="0"/>
      </c:catAx>
      <c:valAx>
        <c:axId val="128713472"/>
        <c:scaling>
          <c:orientation val="minMax"/>
          <c:max val="1"/>
        </c:scaling>
        <c:delete val="0"/>
        <c:axPos val="l"/>
        <c:numFmt formatCode="0%" sourceLinked="1"/>
        <c:majorTickMark val="out"/>
        <c:minorTickMark val="none"/>
        <c:tickLblPos val="nextTo"/>
        <c:crossAx val="129551360"/>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07085401540461"/>
          <c:y val="0.18877571743331611"/>
          <c:w val="0.89992916069366746"/>
          <c:h val="0.76560264045363813"/>
        </c:manualLayout>
      </c:layout>
      <c:barChart>
        <c:barDir val="col"/>
        <c:grouping val="clustered"/>
        <c:varyColors val="0"/>
        <c:ser>
          <c:idx val="0"/>
          <c:order val="0"/>
          <c:tx>
            <c:strRef>
              <c:f>'Q7'!$B$18</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'Q7'!$C$18</c:f>
              <c:numCache>
                <c:formatCode>0.0%</c:formatCode>
                <c:ptCount val="1"/>
                <c:pt idx="0">
                  <c:v>0.44289340101522845</c:v>
                </c:pt>
              </c:numCache>
            </c:numRef>
          </c:val>
        </c:ser>
        <c:ser>
          <c:idx val="1"/>
          <c:order val="1"/>
          <c:tx>
            <c:strRef>
              <c:f>'Q7'!$B$19</c:f>
              <c:strCache>
                <c:ptCount val="1"/>
                <c:pt idx="0">
                  <c:v>Biomasa</c:v>
                </c:pt>
              </c:strCache>
            </c:strRef>
          </c:tx>
          <c:invertIfNegative val="0"/>
          <c:dLbls>
            <c:showLegendKey val="0"/>
            <c:showVal val="1"/>
            <c:showCatName val="0"/>
            <c:showSerName val="1"/>
            <c:showPercent val="0"/>
            <c:showBubbleSize val="0"/>
            <c:separator>
</c:separator>
            <c:showLeaderLines val="0"/>
          </c:dLbls>
          <c:val>
            <c:numRef>
              <c:f>'Q7'!$C$19</c:f>
              <c:numCache>
                <c:formatCode>0.0%</c:formatCode>
                <c:ptCount val="1"/>
                <c:pt idx="0">
                  <c:v>8.5025380710659904E-2</c:v>
                </c:pt>
              </c:numCache>
            </c:numRef>
          </c:val>
        </c:ser>
        <c:ser>
          <c:idx val="2"/>
          <c:order val="2"/>
          <c:tx>
            <c:strRef>
              <c:f>'Q7'!$B$20</c:f>
              <c:strCache>
                <c:ptCount val="1"/>
                <c:pt idx="0">
                  <c:v>Red urb. Frío</c:v>
                </c:pt>
              </c:strCache>
            </c:strRef>
          </c:tx>
          <c:invertIfNegative val="0"/>
          <c:dLbls>
            <c:showLegendKey val="0"/>
            <c:showVal val="1"/>
            <c:showCatName val="0"/>
            <c:showSerName val="1"/>
            <c:showPercent val="0"/>
            <c:showBubbleSize val="0"/>
            <c:separator>
</c:separator>
            <c:showLeaderLines val="0"/>
          </c:dLbls>
          <c:val>
            <c:numRef>
              <c:f>'Q7'!$C$20</c:f>
              <c:numCache>
                <c:formatCode>0.0%</c:formatCode>
                <c:ptCount val="1"/>
                <c:pt idx="0">
                  <c:v>5.4568527918781723E-2</c:v>
                </c:pt>
              </c:numCache>
            </c:numRef>
          </c:val>
        </c:ser>
        <c:ser>
          <c:idx val="3"/>
          <c:order val="3"/>
          <c:tx>
            <c:strRef>
              <c:f>'Q7'!$B$21</c:f>
              <c:strCache>
                <c:ptCount val="1"/>
                <c:pt idx="0">
                  <c:v>Geotermia</c:v>
                </c:pt>
              </c:strCache>
            </c:strRef>
          </c:tx>
          <c:invertIfNegative val="0"/>
          <c:dLbls>
            <c:showLegendKey val="0"/>
            <c:showVal val="1"/>
            <c:showCatName val="0"/>
            <c:showSerName val="1"/>
            <c:showPercent val="0"/>
            <c:showBubbleSize val="0"/>
            <c:separator>
</c:separator>
            <c:showLeaderLines val="0"/>
          </c:dLbls>
          <c:val>
            <c:numRef>
              <c:f>'Q7'!$C$21</c:f>
              <c:numCache>
                <c:formatCode>0.0%</c:formatCode>
                <c:ptCount val="1"/>
                <c:pt idx="0">
                  <c:v>2.5380710659898477E-2</c:v>
                </c:pt>
              </c:numCache>
            </c:numRef>
          </c:val>
        </c:ser>
        <c:ser>
          <c:idx val="4"/>
          <c:order val="4"/>
          <c:tx>
            <c:strRef>
              <c:f>'Q7'!$B$22</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'Q7'!$C$22</c:f>
              <c:numCache>
                <c:formatCode>0.0%</c:formatCode>
                <c:ptCount val="1"/>
                <c:pt idx="0">
                  <c:v>1.2690355329949238E-2</c:v>
                </c:pt>
              </c:numCache>
            </c:numRef>
          </c:val>
        </c:ser>
        <c:ser>
          <c:idx val="5"/>
          <c:order val="5"/>
          <c:tx>
            <c:strRef>
              <c:f>'Q7'!$B$23</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'Q7'!$C$23</c:f>
              <c:numCache>
                <c:formatCode>0.0%</c:formatCode>
                <c:ptCount val="1"/>
                <c:pt idx="0">
                  <c:v>0.53299492385786806</c:v>
                </c:pt>
              </c:numCache>
            </c:numRef>
          </c:val>
        </c:ser>
        <c:dLbls>
          <c:showLegendKey val="0"/>
          <c:showVal val="0"/>
          <c:showCatName val="0"/>
          <c:showSerName val="0"/>
          <c:showPercent val="0"/>
          <c:showBubbleSize val="0"/>
        </c:dLbls>
        <c:gapWidth val="150"/>
        <c:overlap val="-20"/>
        <c:axId val="97295744"/>
        <c:axId val="97301632"/>
      </c:barChart>
      <c:catAx>
        <c:axId val="97295744"/>
        <c:scaling>
          <c:orientation val="minMax"/>
        </c:scaling>
        <c:delete val="1"/>
        <c:axPos val="b"/>
        <c:majorTickMark val="out"/>
        <c:minorTickMark val="none"/>
        <c:tickLblPos val="none"/>
        <c:crossAx val="97301632"/>
        <c:crosses val="autoZero"/>
        <c:auto val="1"/>
        <c:lblAlgn val="ctr"/>
        <c:lblOffset val="100"/>
        <c:noMultiLvlLbl val="0"/>
      </c:catAx>
      <c:valAx>
        <c:axId val="97301632"/>
        <c:scaling>
          <c:orientation val="minMax"/>
          <c:max val="1"/>
        </c:scaling>
        <c:delete val="0"/>
        <c:axPos val="l"/>
        <c:numFmt formatCode="0%" sourceLinked="0"/>
        <c:majorTickMark val="out"/>
        <c:minorTickMark val="none"/>
        <c:tickLblPos val="nextTo"/>
        <c:crossAx val="97295744"/>
        <c:crosses val="autoZero"/>
        <c:crossBetween val="between"/>
      </c:valAx>
    </c:plotArea>
    <c:plotVisOnly val="1"/>
    <c:dispBlanksAs val="gap"/>
    <c:showDLblsOverMax val="0"/>
  </c:chart>
  <c:spPr>
    <a:noFill/>
    <a:ln>
      <a:noFill/>
    </a:ln>
  </c:sp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338640712740535"/>
          <c:y val="0.23734743754503518"/>
          <c:w val="0.89661359728049195"/>
          <c:h val="0.71467570960577043"/>
        </c:manualLayout>
      </c:layout>
      <c:barChart>
        <c:barDir val="col"/>
        <c:grouping val="clustered"/>
        <c:varyColors val="0"/>
        <c:ser>
          <c:idx val="0"/>
          <c:order val="0"/>
          <c:tx>
            <c:strRef>
              <c:f>'Q7'!$B$9</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'Q7'!$C$9</c:f>
              <c:numCache>
                <c:formatCode>0.0%</c:formatCode>
                <c:ptCount val="1"/>
                <c:pt idx="0">
                  <c:v>0.95812182741116747</c:v>
                </c:pt>
              </c:numCache>
            </c:numRef>
          </c:val>
        </c:ser>
        <c:ser>
          <c:idx val="1"/>
          <c:order val="1"/>
          <c:tx>
            <c:strRef>
              <c:f>'Q7'!$B$10</c:f>
              <c:strCache>
                <c:ptCount val="1"/>
                <c:pt idx="0">
                  <c:v>Biomasa</c:v>
                </c:pt>
              </c:strCache>
            </c:strRef>
          </c:tx>
          <c:invertIfNegative val="0"/>
          <c:dLbls>
            <c:showLegendKey val="0"/>
            <c:showVal val="1"/>
            <c:showCatName val="0"/>
            <c:showSerName val="1"/>
            <c:showPercent val="0"/>
            <c:showBubbleSize val="0"/>
            <c:separator>
</c:separator>
            <c:showLeaderLines val="0"/>
          </c:dLbls>
          <c:val>
            <c:numRef>
              <c:f>'Q7'!$C$10</c:f>
              <c:numCache>
                <c:formatCode>0.0%</c:formatCode>
                <c:ptCount val="1"/>
                <c:pt idx="0">
                  <c:v>0.29441624365482233</c:v>
                </c:pt>
              </c:numCache>
            </c:numRef>
          </c:val>
        </c:ser>
        <c:ser>
          <c:idx val="2"/>
          <c:order val="2"/>
          <c:tx>
            <c:strRef>
              <c:f>'Q7'!$B$11</c:f>
              <c:strCache>
                <c:ptCount val="1"/>
                <c:pt idx="0">
                  <c:v>Geotermia</c:v>
                </c:pt>
              </c:strCache>
            </c:strRef>
          </c:tx>
          <c:invertIfNegative val="0"/>
          <c:dLbls>
            <c:showLegendKey val="0"/>
            <c:showVal val="1"/>
            <c:showCatName val="0"/>
            <c:showSerName val="1"/>
            <c:showPercent val="0"/>
            <c:showBubbleSize val="0"/>
            <c:separator>
</c:separator>
            <c:showLeaderLines val="0"/>
          </c:dLbls>
          <c:val>
            <c:numRef>
              <c:f>'Q7'!$C$11</c:f>
              <c:numCache>
                <c:formatCode>0.0%</c:formatCode>
                <c:ptCount val="1"/>
                <c:pt idx="0">
                  <c:v>0.10913705583756345</c:v>
                </c:pt>
              </c:numCache>
            </c:numRef>
          </c:val>
        </c:ser>
        <c:ser>
          <c:idx val="3"/>
          <c:order val="3"/>
          <c:tx>
            <c:strRef>
              <c:f>'Q7'!$B$12</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'Q7'!$C$12</c:f>
              <c:numCache>
                <c:formatCode>0.0%</c:formatCode>
                <c:ptCount val="1"/>
                <c:pt idx="0">
                  <c:v>2.6649746192893401E-2</c:v>
                </c:pt>
              </c:numCache>
            </c:numRef>
          </c:val>
        </c:ser>
        <c:ser>
          <c:idx val="4"/>
          <c:order val="4"/>
          <c:tx>
            <c:strRef>
              <c:f>'Q7'!$B$13</c:f>
              <c:strCache>
                <c:ptCount val="1"/>
                <c:pt idx="0">
                  <c:v>Red urb. calor</c:v>
                </c:pt>
              </c:strCache>
            </c:strRef>
          </c:tx>
          <c:invertIfNegative val="0"/>
          <c:dLbls>
            <c:showLegendKey val="0"/>
            <c:showVal val="1"/>
            <c:showCatName val="0"/>
            <c:showSerName val="1"/>
            <c:showPercent val="0"/>
            <c:showBubbleSize val="0"/>
            <c:separator>
</c:separator>
            <c:showLeaderLines val="0"/>
          </c:dLbls>
          <c:val>
            <c:numRef>
              <c:f>'Q7'!$C$13</c:f>
              <c:numCache>
                <c:formatCode>0.0%</c:formatCode>
                <c:ptCount val="1"/>
                <c:pt idx="0">
                  <c:v>1.6497461928934011E-2</c:v>
                </c:pt>
              </c:numCache>
            </c:numRef>
          </c:val>
        </c:ser>
        <c:ser>
          <c:idx val="5"/>
          <c:order val="5"/>
          <c:tx>
            <c:strRef>
              <c:f>'Q7'!$B$14</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'Q7'!$C$14</c:f>
              <c:numCache>
                <c:formatCode>0.0%</c:formatCode>
                <c:ptCount val="1"/>
                <c:pt idx="0">
                  <c:v>0</c:v>
                </c:pt>
              </c:numCache>
            </c:numRef>
          </c:val>
        </c:ser>
        <c:dLbls>
          <c:showLegendKey val="0"/>
          <c:showVal val="0"/>
          <c:showCatName val="0"/>
          <c:showSerName val="0"/>
          <c:showPercent val="0"/>
          <c:showBubbleSize val="0"/>
        </c:dLbls>
        <c:gapWidth val="150"/>
        <c:overlap val="-20"/>
        <c:axId val="97331840"/>
        <c:axId val="97350016"/>
      </c:barChart>
      <c:catAx>
        <c:axId val="97331840"/>
        <c:scaling>
          <c:orientation val="minMax"/>
        </c:scaling>
        <c:delete val="1"/>
        <c:axPos val="b"/>
        <c:majorTickMark val="out"/>
        <c:minorTickMark val="none"/>
        <c:tickLblPos val="none"/>
        <c:crossAx val="97350016"/>
        <c:crosses val="autoZero"/>
        <c:auto val="1"/>
        <c:lblAlgn val="ctr"/>
        <c:lblOffset val="100"/>
        <c:noMultiLvlLbl val="0"/>
      </c:catAx>
      <c:valAx>
        <c:axId val="97350016"/>
        <c:scaling>
          <c:orientation val="minMax"/>
          <c:max val="1"/>
        </c:scaling>
        <c:delete val="0"/>
        <c:axPos val="l"/>
        <c:numFmt formatCode="0%" sourceLinked="0"/>
        <c:majorTickMark val="out"/>
        <c:minorTickMark val="none"/>
        <c:tickLblPos val="nextTo"/>
        <c:crossAx val="97331840"/>
        <c:crosses val="autoZero"/>
        <c:crossBetween val="between"/>
      </c:valAx>
    </c:plotArea>
    <c:plotVisOnly val="1"/>
    <c:dispBlanksAs val="gap"/>
    <c:showDLblsOverMax val="0"/>
  </c:chart>
  <c:spPr>
    <a:noFill/>
    <a:ln>
      <a:noFill/>
    </a:ln>
  </c:sp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8640712740535"/>
          <c:y val="0.30352584522820003"/>
          <c:w val="0.89445907844220096"/>
          <c:h val="0.66473212464892029"/>
        </c:manualLayout>
      </c:layout>
      <c:barChart>
        <c:barDir val="col"/>
        <c:grouping val="clustered"/>
        <c:varyColors val="0"/>
        <c:ser>
          <c:idx val="0"/>
          <c:order val="0"/>
          <c:tx>
            <c:strRef>
              <c:f>'Q8'!$B$8</c:f>
              <c:strCache>
                <c:ptCount val="1"/>
                <c:pt idx="0">
                  <c:v>Más sostenible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'Q8'!$C$8</c:f>
              <c:numCache>
                <c:formatCode>0%</c:formatCode>
                <c:ptCount val="1"/>
                <c:pt idx="0">
                  <c:v>0.95939086294416243</c:v>
                </c:pt>
              </c:numCache>
            </c:numRef>
          </c:val>
        </c:ser>
        <c:ser>
          <c:idx val="1"/>
          <c:order val="1"/>
          <c:tx>
            <c:strRef>
              <c:f>'Q8'!$B$9</c:f>
              <c:strCache>
                <c:ptCount val="1"/>
                <c:pt idx="0">
                  <c:v>Mayores ahorros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'Q8'!$C$9</c:f>
              <c:numCache>
                <c:formatCode>0%</c:formatCode>
                <c:ptCount val="1"/>
                <c:pt idx="0">
                  <c:v>0.74111675126903553</c:v>
                </c:pt>
              </c:numCache>
            </c:numRef>
          </c:val>
        </c:ser>
        <c:ser>
          <c:idx val="2"/>
          <c:order val="2"/>
          <c:tx>
            <c:strRef>
              <c:f>'Q8'!$B$10</c:f>
              <c:strCache>
                <c:ptCount val="1"/>
                <c:pt idx="0">
                  <c:v>Alta inversión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'Q8'!$C$10</c:f>
              <c:numCache>
                <c:formatCode>0%</c:formatCode>
                <c:ptCount val="1"/>
                <c:pt idx="0">
                  <c:v>0.65609137055837563</c:v>
                </c:pt>
              </c:numCache>
            </c:numRef>
          </c:val>
        </c:ser>
        <c:ser>
          <c:idx val="3"/>
          <c:order val="3"/>
          <c:tx>
            <c:strRef>
              <c:f>'Q8'!$B$11</c:f>
              <c:strCache>
                <c:ptCount val="1"/>
                <c:pt idx="0">
                  <c:v>Alto impacto visual</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'Q8'!$C$11</c:f>
              <c:numCache>
                <c:formatCode>0%</c:formatCode>
                <c:ptCount val="1"/>
                <c:pt idx="0">
                  <c:v>0.60659898477157359</c:v>
                </c:pt>
              </c:numCache>
            </c:numRef>
          </c:val>
        </c:ser>
        <c:ser>
          <c:idx val="4"/>
          <c:order val="4"/>
          <c:tx>
            <c:strRef>
              <c:f>'Q8'!$B$12</c:f>
              <c:strCache>
                <c:ptCount val="1"/>
                <c:pt idx="0">
                  <c:v>Más fiable</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'Q8'!$C$12</c:f>
              <c:numCache>
                <c:formatCode>0%</c:formatCode>
                <c:ptCount val="1"/>
                <c:pt idx="0">
                  <c:v>0.50888324873096447</c:v>
                </c:pt>
              </c:numCache>
            </c:numRef>
          </c:val>
        </c:ser>
        <c:ser>
          <c:idx val="5"/>
          <c:order val="5"/>
          <c:tx>
            <c:strRef>
              <c:f>'Q8'!$B$13</c:f>
              <c:strCache>
                <c:ptCount val="1"/>
                <c:pt idx="0">
                  <c:v>Más seguro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'Q8'!$C$13</c:f>
              <c:numCache>
                <c:formatCode>0%</c:formatCode>
                <c:ptCount val="1"/>
                <c:pt idx="0">
                  <c:v>0.50634517766497467</c:v>
                </c:pt>
              </c:numCache>
            </c:numRef>
          </c:val>
        </c:ser>
        <c:ser>
          <c:idx val="6"/>
          <c:order val="6"/>
          <c:tx>
            <c:strRef>
              <c:f>'Q8'!$B$14</c:f>
              <c:strCache>
                <c:ptCount val="1"/>
                <c:pt idx="0">
                  <c:v>Más inst. especializados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'Q8'!$C$14</c:f>
              <c:numCache>
                <c:formatCode>0%</c:formatCode>
                <c:ptCount val="1"/>
                <c:pt idx="0">
                  <c:v>0.30583756345177665</c:v>
                </c:pt>
              </c:numCache>
            </c:numRef>
          </c:val>
        </c:ser>
        <c:ser>
          <c:idx val="7"/>
          <c:order val="7"/>
          <c:tx>
            <c:strRef>
              <c:f>'Q8'!$B$15</c:f>
              <c:strCache>
                <c:ptCount val="1"/>
                <c:pt idx="0">
                  <c:v>Altos costes operación</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'Q8'!$C$15</c:f>
              <c:numCache>
                <c:formatCode>0%</c:formatCode>
                <c:ptCount val="1"/>
                <c:pt idx="0">
                  <c:v>0.22715736040609136</c:v>
                </c:pt>
              </c:numCache>
            </c:numRef>
          </c:val>
        </c:ser>
        <c:dLbls>
          <c:showLegendKey val="0"/>
          <c:showVal val="0"/>
          <c:showCatName val="0"/>
          <c:showSerName val="0"/>
          <c:showPercent val="0"/>
          <c:showBubbleSize val="0"/>
        </c:dLbls>
        <c:gapWidth val="150"/>
        <c:overlap val="-20"/>
        <c:axId val="105170048"/>
        <c:axId val="105171584"/>
      </c:barChart>
      <c:catAx>
        <c:axId val="105170048"/>
        <c:scaling>
          <c:orientation val="minMax"/>
        </c:scaling>
        <c:delete val="1"/>
        <c:axPos val="b"/>
        <c:majorTickMark val="out"/>
        <c:minorTickMark val="none"/>
        <c:tickLblPos val="none"/>
        <c:crossAx val="105171584"/>
        <c:crosses val="autoZero"/>
        <c:auto val="1"/>
        <c:lblAlgn val="ctr"/>
        <c:lblOffset val="100"/>
        <c:noMultiLvlLbl val="0"/>
      </c:catAx>
      <c:valAx>
        <c:axId val="105171584"/>
        <c:scaling>
          <c:orientation val="minMax"/>
          <c:max val="1"/>
        </c:scaling>
        <c:delete val="0"/>
        <c:axPos val="l"/>
        <c:numFmt formatCode="0%" sourceLinked="1"/>
        <c:majorTickMark val="out"/>
        <c:minorTickMark val="none"/>
        <c:tickLblPos val="nextTo"/>
        <c:crossAx val="105170048"/>
        <c:crosses val="autoZero"/>
        <c:crossBetween val="between"/>
      </c:valAx>
      <c:spPr>
        <a:noFill/>
      </c:spPr>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0107610527680543E-2"/>
          <c:y val="9.7311518521875792E-2"/>
          <c:w val="0.90795158131565512"/>
          <c:h val="0.86036758707231065"/>
        </c:manualLayout>
      </c:layout>
      <c:barChart>
        <c:barDir val="col"/>
        <c:grouping val="clustered"/>
        <c:varyColors val="0"/>
        <c:ser>
          <c:idx val="0"/>
          <c:order val="0"/>
          <c:tx>
            <c:strRef>
              <c:f>'Q9'!$B$9</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'Q9'!$C$9</c:f>
              <c:numCache>
                <c:formatCode>0.0%</c:formatCode>
                <c:ptCount val="1"/>
                <c:pt idx="0">
                  <c:v>0.49619289340101524</c:v>
                </c:pt>
              </c:numCache>
            </c:numRef>
          </c:val>
        </c:ser>
        <c:ser>
          <c:idx val="1"/>
          <c:order val="1"/>
          <c:tx>
            <c:strRef>
              <c:f>'Q9'!$B$10</c:f>
              <c:strCache>
                <c:ptCount val="1"/>
                <c:pt idx="0">
                  <c:v>Biomasa</c:v>
                </c:pt>
              </c:strCache>
            </c:strRef>
          </c:tx>
          <c:invertIfNegative val="0"/>
          <c:dLbls>
            <c:showLegendKey val="0"/>
            <c:showVal val="1"/>
            <c:showCatName val="0"/>
            <c:showSerName val="1"/>
            <c:showPercent val="0"/>
            <c:showBubbleSize val="0"/>
            <c:separator>
</c:separator>
            <c:showLeaderLines val="0"/>
          </c:dLbls>
          <c:val>
            <c:numRef>
              <c:f>'Q9'!$C$10</c:f>
              <c:numCache>
                <c:formatCode>0.0%</c:formatCode>
                <c:ptCount val="1"/>
                <c:pt idx="0">
                  <c:v>7.9949238578680207E-2</c:v>
                </c:pt>
              </c:numCache>
            </c:numRef>
          </c:val>
        </c:ser>
        <c:ser>
          <c:idx val="2"/>
          <c:order val="2"/>
          <c:tx>
            <c:strRef>
              <c:f>'Q9'!$B$11</c:f>
              <c:strCache>
                <c:ptCount val="1"/>
                <c:pt idx="0">
                  <c:v>Geotermia</c:v>
                </c:pt>
              </c:strCache>
            </c:strRef>
          </c:tx>
          <c:invertIfNegative val="0"/>
          <c:dLbls>
            <c:showLegendKey val="0"/>
            <c:showVal val="1"/>
            <c:showCatName val="0"/>
            <c:showSerName val="1"/>
            <c:showPercent val="0"/>
            <c:showBubbleSize val="0"/>
            <c:separator>
</c:separator>
            <c:showLeaderLines val="0"/>
          </c:dLbls>
          <c:val>
            <c:numRef>
              <c:f>'Q9'!$C$11</c:f>
              <c:numCache>
                <c:formatCode>0.0%</c:formatCode>
                <c:ptCount val="1"/>
                <c:pt idx="0">
                  <c:v>2.030456852791878E-2</c:v>
                </c:pt>
              </c:numCache>
            </c:numRef>
          </c:val>
        </c:ser>
        <c:ser>
          <c:idx val="3"/>
          <c:order val="3"/>
          <c:tx>
            <c:strRef>
              <c:f>'Q9'!$B$12</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'Q9'!$C$12</c:f>
              <c:numCache>
                <c:formatCode>0.0%</c:formatCode>
                <c:ptCount val="1"/>
                <c:pt idx="0">
                  <c:v>2.5380710659898475E-3</c:v>
                </c:pt>
              </c:numCache>
            </c:numRef>
          </c:val>
        </c:ser>
        <c:ser>
          <c:idx val="4"/>
          <c:order val="4"/>
          <c:tx>
            <c:strRef>
              <c:f>'Q9'!$B$13</c:f>
              <c:strCache>
                <c:ptCount val="1"/>
                <c:pt idx="0">
                  <c:v>Red urb. calor</c:v>
                </c:pt>
              </c:strCache>
            </c:strRef>
          </c:tx>
          <c:invertIfNegative val="0"/>
          <c:dLbls>
            <c:dLblPos val="ctr"/>
            <c:showLegendKey val="0"/>
            <c:showVal val="1"/>
            <c:showCatName val="0"/>
            <c:showSerName val="1"/>
            <c:showPercent val="0"/>
            <c:showBubbleSize val="0"/>
            <c:separator>
</c:separator>
            <c:showLeaderLines val="0"/>
          </c:dLbls>
          <c:val>
            <c:numRef>
              <c:f>'Q9'!$C$13</c:f>
              <c:numCache>
                <c:formatCode>0.0%</c:formatCode>
                <c:ptCount val="1"/>
                <c:pt idx="0">
                  <c:v>0</c:v>
                </c:pt>
              </c:numCache>
            </c:numRef>
          </c:val>
        </c:ser>
        <c:ser>
          <c:idx val="5"/>
          <c:order val="5"/>
          <c:tx>
            <c:strRef>
              <c:f>'Q9'!$B$14</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'Q9'!$C$14</c:f>
              <c:numCache>
                <c:formatCode>0.0%</c:formatCode>
                <c:ptCount val="1"/>
                <c:pt idx="0">
                  <c:v>0.34137055837563451</c:v>
                </c:pt>
              </c:numCache>
            </c:numRef>
          </c:val>
        </c:ser>
        <c:ser>
          <c:idx val="6"/>
          <c:order val="6"/>
          <c:tx>
            <c:strRef>
              <c:f>'Q9'!$B$15</c:f>
              <c:strCache>
                <c:ptCount val="1"/>
                <c:pt idx="0">
                  <c:v>NS/NC</c:v>
                </c:pt>
              </c:strCache>
            </c:strRef>
          </c:tx>
          <c:invertIfNegative val="0"/>
          <c:dLbls>
            <c:showLegendKey val="0"/>
            <c:showVal val="1"/>
            <c:showCatName val="0"/>
            <c:showSerName val="1"/>
            <c:showPercent val="0"/>
            <c:showBubbleSize val="0"/>
            <c:separator>
</c:separator>
            <c:showLeaderLines val="0"/>
          </c:dLbls>
          <c:val>
            <c:numRef>
              <c:f>'Q9'!$C$15</c:f>
              <c:numCache>
                <c:formatCode>0.0%</c:formatCode>
                <c:ptCount val="1"/>
                <c:pt idx="0">
                  <c:v>5.964467005076142E-2</c:v>
                </c:pt>
              </c:numCache>
            </c:numRef>
          </c:val>
        </c:ser>
        <c:dLbls>
          <c:showLegendKey val="0"/>
          <c:showVal val="0"/>
          <c:showCatName val="0"/>
          <c:showSerName val="0"/>
          <c:showPercent val="0"/>
          <c:showBubbleSize val="0"/>
        </c:dLbls>
        <c:gapWidth val="150"/>
        <c:overlap val="-20"/>
        <c:axId val="105245696"/>
        <c:axId val="105513728"/>
      </c:barChart>
      <c:catAx>
        <c:axId val="105245696"/>
        <c:scaling>
          <c:orientation val="minMax"/>
        </c:scaling>
        <c:delete val="1"/>
        <c:axPos val="b"/>
        <c:majorTickMark val="out"/>
        <c:minorTickMark val="none"/>
        <c:tickLblPos val="none"/>
        <c:crossAx val="105513728"/>
        <c:crosses val="autoZero"/>
        <c:auto val="1"/>
        <c:lblAlgn val="ctr"/>
        <c:lblOffset val="100"/>
        <c:noMultiLvlLbl val="0"/>
      </c:catAx>
      <c:valAx>
        <c:axId val="105513728"/>
        <c:scaling>
          <c:orientation val="minMax"/>
          <c:max val="1"/>
        </c:scaling>
        <c:delete val="0"/>
        <c:axPos val="l"/>
        <c:numFmt formatCode="0%" sourceLinked="0"/>
        <c:majorTickMark val="out"/>
        <c:minorTickMark val="none"/>
        <c:tickLblPos val="nextTo"/>
        <c:crossAx val="105245696"/>
        <c:crosses val="autoZero"/>
        <c:crossBetween val="between"/>
        <c:minorUnit val="4.0000000000000022E-2"/>
      </c:valAx>
      <c:spPr>
        <a:noFill/>
      </c:spPr>
    </c:plotArea>
    <c:plotVisOnly val="1"/>
    <c:dispBlanksAs val="gap"/>
    <c:showDLblsOverMax val="0"/>
  </c:chart>
  <c:spPr>
    <a:solidFill>
      <a:schemeClr val="bg1"/>
    </a:solidFill>
    <a:ln>
      <a:noFill/>
    </a:ln>
  </c:sp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3968386509139981E-2"/>
          <c:y val="9.2774096505534365E-2"/>
          <c:w val="0.90414510911955337"/>
          <c:h val="0.86044591346589128"/>
        </c:manualLayout>
      </c:layout>
      <c:barChart>
        <c:barDir val="col"/>
        <c:grouping val="clustered"/>
        <c:varyColors val="0"/>
        <c:ser>
          <c:idx val="0"/>
          <c:order val="0"/>
          <c:tx>
            <c:strRef>
              <c:f>'Q9'!$B$19</c:f>
              <c:strCache>
                <c:ptCount val="1"/>
                <c:pt idx="0">
                  <c:v>Solar Térmica</c:v>
                </c:pt>
              </c:strCache>
            </c:strRef>
          </c:tx>
          <c:invertIfNegative val="0"/>
          <c:dLbls>
            <c:showLegendKey val="0"/>
            <c:showVal val="1"/>
            <c:showCatName val="0"/>
            <c:showSerName val="1"/>
            <c:showPercent val="0"/>
            <c:showBubbleSize val="0"/>
            <c:separator>
</c:separator>
            <c:showLeaderLines val="0"/>
          </c:dLbls>
          <c:val>
            <c:numRef>
              <c:f>'Q9'!$C$19</c:f>
              <c:numCache>
                <c:formatCode>0.0%</c:formatCode>
                <c:ptCount val="1"/>
                <c:pt idx="0">
                  <c:v>0.18781725888324874</c:v>
                </c:pt>
              </c:numCache>
            </c:numRef>
          </c:val>
        </c:ser>
        <c:ser>
          <c:idx val="1"/>
          <c:order val="1"/>
          <c:tx>
            <c:strRef>
              <c:f>'Q9'!$B$20</c:f>
              <c:strCache>
                <c:ptCount val="1"/>
                <c:pt idx="0">
                  <c:v>Biomasa</c:v>
                </c:pt>
              </c:strCache>
            </c:strRef>
          </c:tx>
          <c:invertIfNegative val="0"/>
          <c:dLbls>
            <c:showLegendKey val="0"/>
            <c:showVal val="1"/>
            <c:showCatName val="0"/>
            <c:showSerName val="1"/>
            <c:showPercent val="0"/>
            <c:showBubbleSize val="0"/>
            <c:separator>
</c:separator>
            <c:showLeaderLines val="0"/>
          </c:dLbls>
          <c:val>
            <c:numRef>
              <c:f>'Q9'!$C$20</c:f>
              <c:numCache>
                <c:formatCode>0.0%</c:formatCode>
                <c:ptCount val="1"/>
                <c:pt idx="0">
                  <c:v>1.1421319796954314E-2</c:v>
                </c:pt>
              </c:numCache>
            </c:numRef>
          </c:val>
        </c:ser>
        <c:ser>
          <c:idx val="2"/>
          <c:order val="2"/>
          <c:tx>
            <c:strRef>
              <c:f>'Q9'!$B$21</c:f>
              <c:strCache>
                <c:ptCount val="1"/>
                <c:pt idx="0">
                  <c:v>Bomba calor</c:v>
                </c:pt>
              </c:strCache>
            </c:strRef>
          </c:tx>
          <c:invertIfNegative val="0"/>
          <c:dLbls>
            <c:showLegendKey val="0"/>
            <c:showVal val="1"/>
            <c:showCatName val="0"/>
            <c:showSerName val="1"/>
            <c:showPercent val="0"/>
            <c:showBubbleSize val="0"/>
            <c:separator>
</c:separator>
            <c:showLeaderLines val="0"/>
          </c:dLbls>
          <c:val>
            <c:numRef>
              <c:f>'Q9'!$C$21</c:f>
              <c:numCache>
                <c:formatCode>0.0%</c:formatCode>
                <c:ptCount val="1"/>
                <c:pt idx="0">
                  <c:v>2.5380710659898475E-3</c:v>
                </c:pt>
              </c:numCache>
            </c:numRef>
          </c:val>
        </c:ser>
        <c:ser>
          <c:idx val="3"/>
          <c:order val="3"/>
          <c:tx>
            <c:strRef>
              <c:f>'Q9'!$B$22</c:f>
              <c:strCache>
                <c:ptCount val="1"/>
                <c:pt idx="0">
                  <c:v>Red urb. Frío</c:v>
                </c:pt>
              </c:strCache>
            </c:strRef>
          </c:tx>
          <c:invertIfNegative val="0"/>
          <c:dLbls>
            <c:dLblPos val="ctr"/>
            <c:showLegendKey val="0"/>
            <c:showVal val="1"/>
            <c:showCatName val="0"/>
            <c:showSerName val="1"/>
            <c:showPercent val="0"/>
            <c:showBubbleSize val="0"/>
            <c:separator>
</c:separator>
            <c:showLeaderLines val="0"/>
          </c:dLbls>
          <c:val>
            <c:numRef>
              <c:f>'Q9'!$C$22</c:f>
              <c:numCache>
                <c:formatCode>0.0%</c:formatCode>
                <c:ptCount val="1"/>
                <c:pt idx="0">
                  <c:v>6.3451776649746202E-8</c:v>
                </c:pt>
              </c:numCache>
            </c:numRef>
          </c:val>
        </c:ser>
        <c:ser>
          <c:idx val="4"/>
          <c:order val="4"/>
          <c:tx>
            <c:strRef>
              <c:f>'Q9'!$B$23</c:f>
              <c:strCache>
                <c:ptCount val="1"/>
                <c:pt idx="0">
                  <c:v>Geotermia</c:v>
                </c:pt>
              </c:strCache>
            </c:strRef>
          </c:tx>
          <c:invertIfNegative val="0"/>
          <c:dLbls>
            <c:dLblPos val="ctr"/>
            <c:showLegendKey val="0"/>
            <c:showVal val="1"/>
            <c:showCatName val="0"/>
            <c:showSerName val="1"/>
            <c:showPercent val="0"/>
            <c:showBubbleSize val="0"/>
            <c:separator>
</c:separator>
            <c:showLeaderLines val="0"/>
          </c:dLbls>
          <c:val>
            <c:numRef>
              <c:f>'Q9'!$C$23</c:f>
              <c:numCache>
                <c:formatCode>0.0%</c:formatCode>
                <c:ptCount val="1"/>
                <c:pt idx="0">
                  <c:v>5.0761421319796957E-8</c:v>
                </c:pt>
              </c:numCache>
            </c:numRef>
          </c:val>
        </c:ser>
        <c:ser>
          <c:idx val="5"/>
          <c:order val="5"/>
          <c:tx>
            <c:strRef>
              <c:f>'Q9'!$B$24</c:f>
              <c:strCache>
                <c:ptCount val="1"/>
                <c:pt idx="0">
                  <c:v>Ninguna</c:v>
                </c:pt>
              </c:strCache>
            </c:strRef>
          </c:tx>
          <c:invertIfNegative val="0"/>
          <c:dLbls>
            <c:showLegendKey val="0"/>
            <c:showVal val="1"/>
            <c:showCatName val="0"/>
            <c:showSerName val="1"/>
            <c:showPercent val="0"/>
            <c:showBubbleSize val="0"/>
            <c:separator>
</c:separator>
            <c:showLeaderLines val="0"/>
          </c:dLbls>
          <c:val>
            <c:numRef>
              <c:f>'Q9'!$C$24</c:f>
              <c:numCache>
                <c:formatCode>0.0%</c:formatCode>
                <c:ptCount val="1"/>
                <c:pt idx="0">
                  <c:v>0.22208121827411167</c:v>
                </c:pt>
              </c:numCache>
            </c:numRef>
          </c:val>
        </c:ser>
        <c:ser>
          <c:idx val="6"/>
          <c:order val="6"/>
          <c:tx>
            <c:strRef>
              <c:f>'Q9'!$B$25</c:f>
              <c:strCache>
                <c:ptCount val="1"/>
                <c:pt idx="0">
                  <c:v>NS/NC</c:v>
                </c:pt>
              </c:strCache>
            </c:strRef>
          </c:tx>
          <c:invertIfNegative val="0"/>
          <c:dLbls>
            <c:showLegendKey val="0"/>
            <c:showVal val="1"/>
            <c:showCatName val="0"/>
            <c:showSerName val="1"/>
            <c:showPercent val="0"/>
            <c:showBubbleSize val="0"/>
            <c:separator>
</c:separator>
            <c:showLeaderLines val="0"/>
          </c:dLbls>
          <c:val>
            <c:numRef>
              <c:f>'Q9'!$C$25</c:f>
              <c:numCache>
                <c:formatCode>0.0%</c:formatCode>
                <c:ptCount val="1"/>
                <c:pt idx="0">
                  <c:v>0.57614213197969544</c:v>
                </c:pt>
              </c:numCache>
            </c:numRef>
          </c:val>
        </c:ser>
        <c:dLbls>
          <c:showLegendKey val="0"/>
          <c:showVal val="0"/>
          <c:showCatName val="0"/>
          <c:showSerName val="0"/>
          <c:showPercent val="0"/>
          <c:showBubbleSize val="0"/>
        </c:dLbls>
        <c:gapWidth val="150"/>
        <c:overlap val="-20"/>
        <c:axId val="105557376"/>
        <c:axId val="105571456"/>
      </c:barChart>
      <c:catAx>
        <c:axId val="105557376"/>
        <c:scaling>
          <c:orientation val="minMax"/>
        </c:scaling>
        <c:delete val="1"/>
        <c:axPos val="b"/>
        <c:majorTickMark val="out"/>
        <c:minorTickMark val="none"/>
        <c:tickLblPos val="none"/>
        <c:crossAx val="105571456"/>
        <c:crosses val="autoZero"/>
        <c:auto val="1"/>
        <c:lblAlgn val="ctr"/>
        <c:lblOffset val="100"/>
        <c:noMultiLvlLbl val="0"/>
      </c:catAx>
      <c:valAx>
        <c:axId val="105571456"/>
        <c:scaling>
          <c:orientation val="minMax"/>
          <c:max val="1"/>
        </c:scaling>
        <c:delete val="0"/>
        <c:axPos val="l"/>
        <c:numFmt formatCode="0%" sourceLinked="0"/>
        <c:majorTickMark val="out"/>
        <c:minorTickMark val="none"/>
        <c:tickLblPos val="nextTo"/>
        <c:crossAx val="105557376"/>
        <c:crosses val="autoZero"/>
        <c:crossBetween val="between"/>
      </c:valAx>
      <c:spPr>
        <a:noFill/>
      </c:spPr>
    </c:plotArea>
    <c:plotVisOnly val="1"/>
    <c:dispBlanksAs val="gap"/>
    <c:showDLblsOverMax val="0"/>
  </c:chart>
  <c:spPr>
    <a:solidFill>
      <a:schemeClr val="bg1"/>
    </a:solidFill>
    <a:ln>
      <a:noFill/>
    </a:ln>
  </c:sp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40217619333985E-2"/>
          <c:y val="7.6161814292786373E-2"/>
          <c:w val="0.9086458199311227"/>
          <c:h val="0.84509989632078941"/>
        </c:manualLayout>
      </c:layout>
      <c:barChart>
        <c:barDir val="col"/>
        <c:grouping val="clustered"/>
        <c:varyColors val="0"/>
        <c:ser>
          <c:idx val="0"/>
          <c:order val="0"/>
          <c:tx>
            <c:strRef>
              <c:f>Q9a!$B$8</c:f>
              <c:strCache>
                <c:ptCount val="1"/>
                <c:pt idx="0">
                  <c:v>Aprobación vecinos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Q9a!$C$8</c:f>
              <c:numCache>
                <c:formatCode>0%</c:formatCode>
                <c:ptCount val="1"/>
                <c:pt idx="0">
                  <c:v>0.42105263157894735</c:v>
                </c:pt>
              </c:numCache>
            </c:numRef>
          </c:val>
        </c:ser>
        <c:ser>
          <c:idx val="1"/>
          <c:order val="1"/>
          <c:tx>
            <c:strRef>
              <c:f>Q9a!$B$9</c:f>
              <c:strCache>
                <c:ptCount val="1"/>
                <c:pt idx="0">
                  <c:v>Alto precio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Q9a!$C$9</c:f>
              <c:numCache>
                <c:formatCode>0%</c:formatCode>
                <c:ptCount val="1"/>
                <c:pt idx="0">
                  <c:v>0.3125</c:v>
                </c:pt>
              </c:numCache>
            </c:numRef>
          </c:val>
        </c:ser>
        <c:ser>
          <c:idx val="2"/>
          <c:order val="2"/>
          <c:tx>
            <c:strRef>
              <c:f>Q9a!$B$10</c:f>
              <c:strCache>
                <c:ptCount val="1"/>
                <c:pt idx="0">
                  <c:v>Cambios estructurales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Q9a!$C$10</c:f>
              <c:numCache>
                <c:formatCode>0%</c:formatCode>
                <c:ptCount val="1"/>
                <c:pt idx="0">
                  <c:v>0.20394736842105263</c:v>
                </c:pt>
              </c:numCache>
            </c:numRef>
          </c:val>
        </c:ser>
        <c:ser>
          <c:idx val="3"/>
          <c:order val="3"/>
          <c:tx>
            <c:strRef>
              <c:f>Q9a!$B$11</c:f>
              <c:strCache>
                <c:ptCount val="1"/>
                <c:pt idx="0">
                  <c:v>NS/NC</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Q9a!$C$11</c:f>
              <c:numCache>
                <c:formatCode>0%</c:formatCode>
                <c:ptCount val="1"/>
                <c:pt idx="0">
                  <c:v>0.18092105263157895</c:v>
                </c:pt>
              </c:numCache>
            </c:numRef>
          </c:val>
        </c:ser>
        <c:ser>
          <c:idx val="4"/>
          <c:order val="4"/>
          <c:tx>
            <c:strRef>
              <c:f>Q9a!$B$12</c:f>
              <c:strCache>
                <c:ptCount val="1"/>
                <c:pt idx="0">
                  <c:v>Otras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Q9a!$C$12</c:f>
              <c:numCache>
                <c:formatCode>0%</c:formatCode>
                <c:ptCount val="1"/>
                <c:pt idx="0">
                  <c:v>0.11842134868421053</c:v>
                </c:pt>
              </c:numCache>
            </c:numRef>
          </c:val>
        </c:ser>
        <c:ser>
          <c:idx val="5"/>
          <c:order val="5"/>
          <c:tx>
            <c:strRef>
              <c:f>Q9a!$B$13</c:f>
              <c:strCache>
                <c:ptCount val="1"/>
                <c:pt idx="0">
                  <c:v>Concidiones climáticas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Q9a!$C$13</c:f>
              <c:numCache>
                <c:formatCode>0%</c:formatCode>
                <c:ptCount val="1"/>
                <c:pt idx="0">
                  <c:v>0.11842118421052632</c:v>
                </c:pt>
              </c:numCache>
            </c:numRef>
          </c:val>
        </c:ser>
        <c:ser>
          <c:idx val="6"/>
          <c:order val="6"/>
          <c:tx>
            <c:strRef>
              <c:f>Q9a!$B$14</c:f>
              <c:strCache>
                <c:ptCount val="1"/>
                <c:pt idx="0">
                  <c:v>Costes de mantenimiento</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Q9a!$C$14</c:f>
              <c:numCache>
                <c:formatCode>0%</c:formatCode>
                <c:ptCount val="1"/>
                <c:pt idx="0">
                  <c:v>2.9605263157894735E-2</c:v>
                </c:pt>
              </c:numCache>
            </c:numRef>
          </c:val>
        </c:ser>
        <c:ser>
          <c:idx val="7"/>
          <c:order val="7"/>
          <c:tx>
            <c:strRef>
              <c:f>Q9a!$B$15</c:f>
              <c:strCache>
                <c:ptCount val="1"/>
                <c:pt idx="0">
                  <c:v>Poca fiabilidad</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Q9a!$C$15</c:f>
              <c:numCache>
                <c:formatCode>0%</c:formatCode>
                <c:ptCount val="1"/>
                <c:pt idx="0">
                  <c:v>1.6447368421052631E-2</c:v>
                </c:pt>
              </c:numCache>
            </c:numRef>
          </c:val>
        </c:ser>
        <c:ser>
          <c:idx val="8"/>
          <c:order val="8"/>
          <c:tx>
            <c:strRef>
              <c:f>Q9a!$B$16</c:f>
              <c:strCache>
                <c:ptCount val="1"/>
                <c:pt idx="0">
                  <c:v>Falta de instaladores</c:v>
                </c:pt>
              </c:strCache>
            </c:strRef>
          </c:tx>
          <c:invertIfNegative val="0"/>
          <c:dLbls>
            <c:txPr>
              <a:bodyPr rot="-5400000" vert="horz"/>
              <a:lstStyle/>
              <a:p>
                <a:pPr>
                  <a:defRPr/>
                </a:pPr>
                <a:endParaRPr lang="es-ES"/>
              </a:p>
            </c:txPr>
            <c:showLegendKey val="0"/>
            <c:showVal val="1"/>
            <c:showCatName val="0"/>
            <c:showSerName val="1"/>
            <c:showPercent val="0"/>
            <c:showBubbleSize val="0"/>
            <c:separator>
</c:separator>
            <c:showLeaderLines val="0"/>
          </c:dLbls>
          <c:val>
            <c:numRef>
              <c:f>Q9a!$C$16</c:f>
              <c:numCache>
                <c:formatCode>0%</c:formatCode>
                <c:ptCount val="1"/>
                <c:pt idx="0">
                  <c:v>9.8684210526315784E-3</c:v>
                </c:pt>
              </c:numCache>
            </c:numRef>
          </c:val>
        </c:ser>
        <c:ser>
          <c:idx val="9"/>
          <c:order val="9"/>
          <c:tx>
            <c:strRef>
              <c:f>Q9a!$B$17</c:f>
              <c:strCache>
                <c:ptCount val="1"/>
                <c:pt idx="0">
                  <c:v>Dificultad de uso</c:v>
                </c:pt>
              </c:strCache>
            </c:strRef>
          </c:tx>
          <c:invertIfNegative val="0"/>
          <c:dLbls>
            <c:txPr>
              <a:bodyPr rot="-5400000" vert="horz"/>
              <a:lstStyle/>
              <a:p>
                <a:pPr>
                  <a:defRPr/>
                </a:pPr>
                <a:endParaRPr lang="es-ES"/>
              </a:p>
            </c:txPr>
            <c:dLblPos val="ctr"/>
            <c:showLegendKey val="0"/>
            <c:showVal val="1"/>
            <c:showCatName val="0"/>
            <c:showSerName val="1"/>
            <c:showPercent val="0"/>
            <c:showBubbleSize val="0"/>
            <c:separator>
</c:separator>
            <c:showLeaderLines val="0"/>
          </c:dLbls>
          <c:val>
            <c:numRef>
              <c:f>Q9a!$C$17</c:f>
              <c:numCache>
                <c:formatCode>0%</c:formatCode>
                <c:ptCount val="1"/>
                <c:pt idx="0">
                  <c:v>0</c:v>
                </c:pt>
              </c:numCache>
            </c:numRef>
          </c:val>
        </c:ser>
        <c:dLbls>
          <c:showLegendKey val="0"/>
          <c:showVal val="0"/>
          <c:showCatName val="0"/>
          <c:showSerName val="0"/>
          <c:showPercent val="0"/>
          <c:showBubbleSize val="0"/>
        </c:dLbls>
        <c:gapWidth val="150"/>
        <c:overlap val="-20"/>
        <c:axId val="105357696"/>
        <c:axId val="105359232"/>
      </c:barChart>
      <c:catAx>
        <c:axId val="105357696"/>
        <c:scaling>
          <c:orientation val="minMax"/>
        </c:scaling>
        <c:delete val="1"/>
        <c:axPos val="b"/>
        <c:majorTickMark val="out"/>
        <c:minorTickMark val="none"/>
        <c:tickLblPos val="none"/>
        <c:crossAx val="105359232"/>
        <c:crosses val="autoZero"/>
        <c:auto val="1"/>
        <c:lblAlgn val="ctr"/>
        <c:lblOffset val="100"/>
        <c:noMultiLvlLbl val="0"/>
      </c:catAx>
      <c:valAx>
        <c:axId val="105359232"/>
        <c:scaling>
          <c:orientation val="minMax"/>
          <c:max val="1"/>
        </c:scaling>
        <c:delete val="0"/>
        <c:axPos val="l"/>
        <c:numFmt formatCode="0%" sourceLinked="1"/>
        <c:majorTickMark val="out"/>
        <c:minorTickMark val="none"/>
        <c:tickLblPos val="nextTo"/>
        <c:crossAx val="105357696"/>
        <c:crosses val="autoZero"/>
        <c:crossBetween val="between"/>
      </c:valAx>
      <c:spPr>
        <a:noFill/>
      </c:spPr>
    </c:plotArea>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9.7760764833761032E-2"/>
          <c:y val="6.5208924771134144E-2"/>
          <c:w val="0.71675678040244961"/>
          <c:h val="0.82870370370370372"/>
        </c:manualLayout>
      </c:layout>
      <c:ofPieChart>
        <c:ofPieType val="bar"/>
        <c:varyColors val="1"/>
        <c:ser>
          <c:idx val="0"/>
          <c:order val="0"/>
          <c:spPr>
            <a:ln>
              <a:solidFill>
                <a:schemeClr val="bg1"/>
              </a:solidFill>
            </a:ln>
          </c:spPr>
          <c:dPt>
            <c:idx val="1"/>
            <c:bubble3D val="0"/>
            <c:spPr>
              <a:solidFill>
                <a:schemeClr val="accent1">
                  <a:lumMod val="75000"/>
                </a:schemeClr>
              </a:solidFill>
              <a:ln>
                <a:solidFill>
                  <a:schemeClr val="bg1"/>
                </a:solidFill>
              </a:ln>
            </c:spPr>
          </c:dPt>
          <c:dPt>
            <c:idx val="2"/>
            <c:bubble3D val="0"/>
            <c:spPr>
              <a:solidFill>
                <a:schemeClr val="accent3">
                  <a:lumMod val="50000"/>
                </a:schemeClr>
              </a:solidFill>
              <a:ln>
                <a:solidFill>
                  <a:schemeClr val="bg1"/>
                </a:solidFill>
              </a:ln>
            </c:spPr>
          </c:dPt>
          <c:dPt>
            <c:idx val="3"/>
            <c:bubble3D val="0"/>
            <c:spPr>
              <a:solidFill>
                <a:schemeClr val="accent3">
                  <a:lumMod val="75000"/>
                </a:schemeClr>
              </a:solidFill>
              <a:ln>
                <a:solidFill>
                  <a:schemeClr val="bg1"/>
                </a:solidFill>
              </a:ln>
            </c:spPr>
          </c:dPt>
          <c:dPt>
            <c:idx val="4"/>
            <c:bubble3D val="0"/>
            <c:spPr>
              <a:solidFill>
                <a:schemeClr val="accent3">
                  <a:lumMod val="60000"/>
                  <a:lumOff val="40000"/>
                </a:schemeClr>
              </a:solidFill>
              <a:ln>
                <a:solidFill>
                  <a:schemeClr val="bg1"/>
                </a:solidFill>
              </a:ln>
            </c:spPr>
          </c:dPt>
          <c:dPt>
            <c:idx val="5"/>
            <c:bubble3D val="0"/>
            <c:spPr>
              <a:solidFill>
                <a:schemeClr val="accent3">
                  <a:lumMod val="40000"/>
                  <a:lumOff val="60000"/>
                </a:schemeClr>
              </a:solidFill>
              <a:ln>
                <a:solidFill>
                  <a:schemeClr val="bg1"/>
                </a:solidFill>
              </a:ln>
            </c:spPr>
          </c:dPt>
          <c:dPt>
            <c:idx val="6"/>
            <c:bubble3D val="0"/>
            <c:spPr>
              <a:solidFill>
                <a:schemeClr val="accent3">
                  <a:lumMod val="40000"/>
                  <a:lumOff val="60000"/>
                </a:schemeClr>
              </a:solidFill>
              <a:ln>
                <a:solidFill>
                  <a:schemeClr val="bg1"/>
                </a:solidFill>
              </a:ln>
            </c:spPr>
          </c:dPt>
          <c:dPt>
            <c:idx val="7"/>
            <c:bubble3D val="0"/>
            <c:spPr>
              <a:solidFill>
                <a:schemeClr val="accent1">
                  <a:lumMod val="40000"/>
                  <a:lumOff val="60000"/>
                </a:schemeClr>
              </a:solidFill>
              <a:ln>
                <a:solidFill>
                  <a:schemeClr val="bg1"/>
                </a:solidFill>
              </a:ln>
            </c:spPr>
          </c:dPt>
          <c:dLbls>
            <c:dLbl>
              <c:idx val="2"/>
              <c:layout/>
              <c:spPr/>
              <c:txPr>
                <a:bodyPr/>
                <a:lstStyle/>
                <a:p>
                  <a:pPr>
                    <a:defRPr>
                      <a:solidFill>
                        <a:schemeClr val="bg1"/>
                      </a:solidFill>
                    </a:defRPr>
                  </a:pPr>
                  <a:endParaRPr lang="es-ES"/>
                </a:p>
              </c:txPr>
              <c:dLblPos val="ctr"/>
              <c:showLegendKey val="0"/>
              <c:showVal val="1"/>
              <c:showCatName val="1"/>
              <c:showSerName val="0"/>
              <c:showPercent val="0"/>
              <c:showBubbleSize val="0"/>
              <c:separator>
</c:separator>
            </c:dLbl>
            <c:dLbl>
              <c:idx val="3"/>
              <c:layout/>
              <c:spPr/>
              <c:txPr>
                <a:bodyPr/>
                <a:lstStyle/>
                <a:p>
                  <a:pPr>
                    <a:defRPr>
                      <a:solidFill>
                        <a:schemeClr val="bg1"/>
                      </a:solidFill>
                    </a:defRPr>
                  </a:pPr>
                  <a:endParaRPr lang="es-ES"/>
                </a:p>
              </c:txPr>
              <c:dLblPos val="ctr"/>
              <c:showLegendKey val="0"/>
              <c:showVal val="1"/>
              <c:showCatName val="1"/>
              <c:showSerName val="0"/>
              <c:showPercent val="0"/>
              <c:showBubbleSize val="0"/>
              <c:separator>
</c:separator>
            </c:dLbl>
            <c:dLbl>
              <c:idx val="4"/>
              <c:layout>
                <c:manualLayout>
                  <c:x val="0"/>
                  <c:y val="-4.0361747579884193E-2"/>
                </c:manualLayout>
              </c:layout>
              <c:dLblPos val="bestFit"/>
              <c:showLegendKey val="0"/>
              <c:showVal val="1"/>
              <c:showCatName val="1"/>
              <c:showSerName val="0"/>
              <c:showPercent val="0"/>
              <c:showBubbleSize val="0"/>
              <c:separator>
</c:separator>
            </c:dLbl>
            <c:dLbl>
              <c:idx val="5"/>
              <c:layout>
                <c:manualLayout>
                  <c:x val="-2.1037036448073635E-3"/>
                  <c:y val="2.5684748459926302E-2"/>
                </c:manualLayout>
              </c:layout>
              <c:dLblPos val="bestFit"/>
              <c:showLegendKey val="0"/>
              <c:showVal val="1"/>
              <c:showCatName val="1"/>
              <c:showSerName val="0"/>
              <c:showPercent val="0"/>
              <c:showBubbleSize val="0"/>
              <c:separator>
</c:separator>
            </c:dLbl>
            <c:dLbl>
              <c:idx val="6"/>
              <c:layout/>
              <c:dLblPos val="ctr"/>
              <c:showLegendKey val="0"/>
              <c:showVal val="1"/>
              <c:showCatName val="1"/>
              <c:showSerName val="0"/>
              <c:showPercent val="0"/>
              <c:showBubbleSize val="0"/>
              <c:separator>
</c:separator>
            </c:dLbl>
            <c:dLbl>
              <c:idx val="7"/>
              <c:layout/>
              <c:dLblPos val="outEnd"/>
              <c:showLegendKey val="0"/>
              <c:showVal val="1"/>
              <c:showCatName val="0"/>
              <c:showSerName val="0"/>
              <c:showPercent val="0"/>
              <c:showBubbleSize val="0"/>
              <c:separator>
</c:separator>
            </c:dLbl>
            <c:dLblPos val="outEnd"/>
            <c:showLegendKey val="0"/>
            <c:showVal val="1"/>
            <c:showCatName val="1"/>
            <c:showSerName val="0"/>
            <c:showPercent val="0"/>
            <c:showBubbleSize val="0"/>
            <c:separator>
</c:separator>
            <c:showLeaderLines val="1"/>
          </c:dLbls>
          <c:cat>
            <c:strRef>
              <c:f>('Q10'!$I$8:$I$9,'Q10'!$I$11:$I$15)</c:f>
              <c:strCache>
                <c:ptCount val="7"/>
                <c:pt idx="0">
                  <c:v>NS/NC</c:v>
                </c:pt>
                <c:pt idx="1">
                  <c:v>No</c:v>
                </c:pt>
                <c:pt idx="2">
                  <c:v>Hasta 5%</c:v>
                </c:pt>
                <c:pt idx="3">
                  <c:v>5-10%</c:v>
                </c:pt>
                <c:pt idx="4">
                  <c:v>10-25%</c:v>
                </c:pt>
                <c:pt idx="5">
                  <c:v>25-40%</c:v>
                </c:pt>
                <c:pt idx="6">
                  <c:v>NS/NC</c:v>
                </c:pt>
              </c:strCache>
            </c:strRef>
          </c:cat>
          <c:val>
            <c:numRef>
              <c:f>('Q10'!$K$8:$K$9,'Q10'!$K$11:$K$15)</c:f>
              <c:numCache>
                <c:formatCode>0%</c:formatCode>
                <c:ptCount val="7"/>
                <c:pt idx="0">
                  <c:v>7.6142131979695438E-2</c:v>
                </c:pt>
                <c:pt idx="1">
                  <c:v>0.34898477157360408</c:v>
                </c:pt>
                <c:pt idx="2">
                  <c:v>0.20304568527918782</c:v>
                </c:pt>
                <c:pt idx="3">
                  <c:v>0.17385786802030456</c:v>
                </c:pt>
                <c:pt idx="4">
                  <c:v>1.3959390862944163E-2</c:v>
                </c:pt>
                <c:pt idx="5">
                  <c:v>1.5228426395939087E-2</c:v>
                </c:pt>
                <c:pt idx="6">
                  <c:v>0.16878172588832488</c:v>
                </c:pt>
              </c:numCache>
            </c:numRef>
          </c:val>
        </c:ser>
        <c:dLbls>
          <c:showLegendKey val="0"/>
          <c:showVal val="0"/>
          <c:showCatName val="0"/>
          <c:showSerName val="0"/>
          <c:showPercent val="0"/>
          <c:showBubbleSize val="0"/>
          <c:showLeaderLines val="1"/>
        </c:dLbls>
        <c:gapWidth val="100"/>
        <c:splitType val="pos"/>
        <c:splitPos val="5"/>
        <c:secondPieSize val="75"/>
        <c:serLines/>
      </c:of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dLbl>
              <c:idx val="3"/>
              <c:layout>
                <c:manualLayout>
                  <c:x val="-5.6139011653288627E-3"/>
                  <c:y val="0.12842712842712847"/>
                </c:manualLayout>
              </c:layout>
              <c:showLegendKey val="0"/>
              <c:showVal val="0"/>
              <c:showCatName val="1"/>
              <c:showSerName val="0"/>
              <c:showPercent val="1"/>
              <c:showBubbleSize val="0"/>
              <c:separator>
</c:separator>
            </c:dLbl>
            <c:txPr>
              <a:bodyPr/>
              <a:lstStyle/>
              <a:p>
                <a:pPr>
                  <a:defRPr sz="1000">
                    <a:solidFill>
                      <a:schemeClr val="bg1"/>
                    </a:solidFill>
                  </a:defRPr>
                </a:pPr>
                <a:endParaRPr lang="es-ES"/>
              </a:p>
            </c:txPr>
            <c:showLegendKey val="0"/>
            <c:showVal val="0"/>
            <c:showCatName val="1"/>
            <c:showSerName val="0"/>
            <c:showPercent val="1"/>
            <c:showBubbleSize val="0"/>
            <c:separator>
</c:separator>
            <c:showLeaderLines val="0"/>
          </c:dLbls>
          <c:cat>
            <c:strRef>
              <c:f>MUESTRA!$J$6:$J$9</c:f>
              <c:strCache>
                <c:ptCount val="4"/>
                <c:pt idx="0">
                  <c:v>Prim.</c:v>
                </c:pt>
                <c:pt idx="1">
                  <c:v>Sec.</c:v>
                </c:pt>
                <c:pt idx="2">
                  <c:v>Univ.</c:v>
                </c:pt>
                <c:pt idx="3">
                  <c:v>Ind</c:v>
                </c:pt>
              </c:strCache>
            </c:strRef>
          </c:cat>
          <c:val>
            <c:numRef>
              <c:f>MUESTRA!$L$6:$L$9</c:f>
              <c:numCache>
                <c:formatCode>#,##0</c:formatCode>
                <c:ptCount val="4"/>
                <c:pt idx="0">
                  <c:v>448</c:v>
                </c:pt>
                <c:pt idx="1">
                  <c:v>425</c:v>
                </c:pt>
                <c:pt idx="2">
                  <c:v>368</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5.0240613747587454E-2"/>
          <c:y val="0.84848484848484862"/>
          <c:w val="0.93700436513671181"/>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txPr>
              <a:bodyPr/>
              <a:lstStyle/>
              <a:p>
                <a:pPr>
                  <a:defRPr sz="1000">
                    <a:solidFill>
                      <a:schemeClr val="bg1"/>
                    </a:solidFill>
                  </a:defRPr>
                </a:pPr>
                <a:endParaRPr lang="es-ES"/>
              </a:p>
            </c:txPr>
            <c:showLegendKey val="0"/>
            <c:showVal val="0"/>
            <c:showCatName val="1"/>
            <c:showSerName val="0"/>
            <c:showPercent val="1"/>
            <c:showBubbleSize val="0"/>
            <c:separator>
</c:separator>
            <c:showLeaderLines val="0"/>
          </c:dLbls>
          <c:cat>
            <c:strRef>
              <c:f>MUESTRA!$N$6:$N$8</c:f>
              <c:strCache>
                <c:ptCount val="3"/>
                <c:pt idx="0">
                  <c:v>Centro ciudad</c:v>
                </c:pt>
                <c:pt idx="1">
                  <c:v>Urbana</c:v>
                </c:pt>
                <c:pt idx="2">
                  <c:v>Rural</c:v>
                </c:pt>
              </c:strCache>
            </c:strRef>
          </c:cat>
          <c:val>
            <c:numRef>
              <c:f>MUESTRA!$P$6:$P$8</c:f>
              <c:numCache>
                <c:formatCode>#,##0</c:formatCode>
                <c:ptCount val="3"/>
                <c:pt idx="0">
                  <c:v>714</c:v>
                </c:pt>
                <c:pt idx="1">
                  <c:v>241</c:v>
                </c:pt>
                <c:pt idx="2">
                  <c:v>295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1.5729321061397052E-2"/>
          <c:y val="0.84848484848484862"/>
          <c:w val="0.96381921377005431"/>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dLbl>
              <c:idx val="3"/>
              <c:layout>
                <c:manualLayout>
                  <c:x val="5.1846383845016303E-3"/>
                  <c:y val="0.10389610389610393"/>
                </c:manualLayout>
              </c:layout>
              <c:showLegendKey val="0"/>
              <c:showVal val="0"/>
              <c:showCatName val="1"/>
              <c:showSerName val="0"/>
              <c:showPercent val="1"/>
              <c:showBubbleSize val="0"/>
              <c:separator>
</c:separator>
            </c:dLbl>
            <c:txPr>
              <a:bodyPr/>
              <a:lstStyle/>
              <a:p>
                <a:pPr>
                  <a:defRPr sz="1000">
                    <a:solidFill>
                      <a:schemeClr val="bg1"/>
                    </a:solidFill>
                  </a:defRPr>
                </a:pPr>
                <a:endParaRPr lang="es-ES"/>
              </a:p>
            </c:txPr>
            <c:showLegendKey val="0"/>
            <c:showVal val="0"/>
            <c:showCatName val="1"/>
            <c:showSerName val="0"/>
            <c:showPercent val="1"/>
            <c:showBubbleSize val="0"/>
            <c:separator>
</c:separator>
            <c:showLeaderLines val="0"/>
          </c:dLbls>
          <c:cat>
            <c:strRef>
              <c:f>MUESTRA!$B$24:$B$26</c:f>
              <c:strCache>
                <c:ptCount val="3"/>
                <c:pt idx="0">
                  <c:v>Multifamiliar</c:v>
                </c:pt>
                <c:pt idx="1">
                  <c:v>Adosado</c:v>
                </c:pt>
                <c:pt idx="2">
                  <c:v>Individual</c:v>
                </c:pt>
              </c:strCache>
            </c:strRef>
          </c:cat>
          <c:val>
            <c:numRef>
              <c:f>MUESTRA!$D$24:$D$26</c:f>
              <c:numCache>
                <c:formatCode>#,##0</c:formatCode>
                <c:ptCount val="3"/>
                <c:pt idx="0">
                  <c:v>925</c:v>
                </c:pt>
                <c:pt idx="1">
                  <c:v>140</c:v>
                </c:pt>
                <c:pt idx="2">
                  <c:v>185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5.6635496230292313E-2"/>
          <c:y val="0.81962481962482014"/>
          <c:w val="0.83468624541343439"/>
          <c:h val="0.17921714331163158"/>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txPr>
              <a:bodyPr/>
              <a:lstStyle/>
              <a:p>
                <a:pPr>
                  <a:defRPr sz="1000">
                    <a:solidFill>
                      <a:schemeClr val="bg1"/>
                    </a:solidFill>
                  </a:defRPr>
                </a:pPr>
                <a:endParaRPr lang="es-ES"/>
              </a:p>
            </c:txPr>
            <c:showLegendKey val="0"/>
            <c:showVal val="0"/>
            <c:showCatName val="1"/>
            <c:showSerName val="0"/>
            <c:showPercent val="1"/>
            <c:showBubbleSize val="0"/>
            <c:separator>
</c:separator>
            <c:showLeaderLines val="0"/>
          </c:dLbls>
          <c:cat>
            <c:strRef>
              <c:f>MUESTRA!$F$24:$F$26</c:f>
              <c:strCache>
                <c:ptCount val="3"/>
                <c:pt idx="0">
                  <c:v>≤2 Hab</c:v>
                </c:pt>
                <c:pt idx="1">
                  <c:v>3 Hab</c:v>
                </c:pt>
                <c:pt idx="2">
                  <c:v>≥4 Hab</c:v>
                </c:pt>
              </c:strCache>
            </c:strRef>
          </c:cat>
          <c:val>
            <c:numRef>
              <c:f>MUESTRA!$H$24:$H$26</c:f>
              <c:numCache>
                <c:formatCode>#,##0</c:formatCode>
                <c:ptCount val="3"/>
                <c:pt idx="0">
                  <c:v>284</c:v>
                </c:pt>
                <c:pt idx="1">
                  <c:v>725</c:v>
                </c:pt>
                <c:pt idx="2">
                  <c:v>241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11418943857463608"/>
          <c:y val="0.84848484848484862"/>
          <c:w val="0.66841930086310775"/>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txPr>
              <a:bodyPr/>
              <a:lstStyle/>
              <a:p>
                <a:pPr>
                  <a:defRPr sz="1000">
                    <a:solidFill>
                      <a:schemeClr val="bg1"/>
                    </a:solidFill>
                  </a:defRPr>
                </a:pPr>
                <a:endParaRPr lang="es-ES"/>
              </a:p>
            </c:txPr>
            <c:dLblPos val="inEnd"/>
            <c:showLegendKey val="0"/>
            <c:showVal val="0"/>
            <c:showCatName val="1"/>
            <c:showSerName val="0"/>
            <c:showPercent val="1"/>
            <c:showBubbleSize val="0"/>
            <c:separator>
</c:separator>
            <c:showLeaderLines val="0"/>
          </c:dLbls>
          <c:cat>
            <c:strRef>
              <c:f>MUESTRA!$J$24:$J$26</c:f>
              <c:strCache>
                <c:ptCount val="3"/>
                <c:pt idx="0">
                  <c:v>≤12h</c:v>
                </c:pt>
                <c:pt idx="1">
                  <c:v>12-16h</c:v>
                </c:pt>
                <c:pt idx="2">
                  <c:v>≥17h</c:v>
                </c:pt>
              </c:strCache>
            </c:strRef>
          </c:cat>
          <c:val>
            <c:numRef>
              <c:f>MUESTRA!$L$24:$L$26</c:f>
              <c:numCache>
                <c:formatCode>#,##0</c:formatCode>
                <c:ptCount val="3"/>
                <c:pt idx="0">
                  <c:v>34</c:v>
                </c:pt>
                <c:pt idx="1">
                  <c:v>363</c:v>
                </c:pt>
                <c:pt idx="2">
                  <c:v>853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5.024061374758744E-2"/>
          <c:y val="0.84271284271284252"/>
          <c:w val="0.86026577534425352"/>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07758603760478E-2"/>
          <c:y val="8.3029166808694418E-2"/>
          <c:w val="0.8026483877091366"/>
          <c:h val="0.72446853234254804"/>
        </c:manualLayout>
      </c:layout>
      <c:pieChart>
        <c:varyColors val="1"/>
        <c:ser>
          <c:idx val="0"/>
          <c:order val="0"/>
          <c:spPr>
            <a:ln>
              <a:solidFill>
                <a:schemeClr val="bg1"/>
              </a:solidFill>
            </a:ln>
          </c:spPr>
          <c:dLbls>
            <c:txPr>
              <a:bodyPr/>
              <a:lstStyle/>
              <a:p>
                <a:pPr>
                  <a:defRPr sz="1000">
                    <a:solidFill>
                      <a:schemeClr val="bg1"/>
                    </a:solidFill>
                  </a:defRPr>
                </a:pPr>
                <a:endParaRPr lang="es-ES"/>
              </a:p>
            </c:txPr>
            <c:showLegendKey val="0"/>
            <c:showVal val="0"/>
            <c:showCatName val="1"/>
            <c:showSerName val="0"/>
            <c:showPercent val="1"/>
            <c:showBubbleSize val="0"/>
            <c:separator>
</c:separator>
            <c:showLeaderLines val="0"/>
          </c:dLbls>
          <c:cat>
            <c:strRef>
              <c:f>MUESTRA!$N$24:$N$26</c:f>
              <c:strCache>
                <c:ptCount val="3"/>
                <c:pt idx="0">
                  <c:v>Inf. Media</c:v>
                </c:pt>
                <c:pt idx="1">
                  <c:v>Sup. Media</c:v>
                </c:pt>
                <c:pt idx="2">
                  <c:v>Ind</c:v>
                </c:pt>
              </c:strCache>
            </c:strRef>
          </c:cat>
          <c:val>
            <c:numRef>
              <c:f>MUESTRA!$P$24:$P$26</c:f>
              <c:numCache>
                <c:formatCode>#,##0</c:formatCode>
                <c:ptCount val="3"/>
                <c:pt idx="0">
                  <c:v>597</c:v>
                </c:pt>
                <c:pt idx="1">
                  <c:v>300</c:v>
                </c:pt>
                <c:pt idx="2">
                  <c:v>353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3.7450848782177748E-2"/>
          <c:y val="0.84848484848484862"/>
          <c:w val="0.9242146001713023"/>
          <c:h val="0.15035711445160271"/>
        </c:manualLayout>
      </c:layout>
      <c:overlay val="0"/>
      <c:txPr>
        <a:bodyPr/>
        <a:lstStyle/>
        <a:p>
          <a:pPr rtl="0">
            <a:defRPr sz="1000"/>
          </a:pPr>
          <a:endParaRPr lang="es-ES"/>
        </a:p>
      </c:txPr>
    </c:legend>
    <c:plotVisOnly val="1"/>
    <c:dispBlanksAs val="zero"/>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8301524037891"/>
          <c:y val="0.11891015546133658"/>
          <c:w val="0.45713316699610079"/>
          <c:h val="0.85448738138501912"/>
        </c:manualLayout>
      </c:layout>
      <c:pieChart>
        <c:varyColors val="1"/>
        <c:ser>
          <c:idx val="0"/>
          <c:order val="0"/>
          <c:spPr>
            <a:ln>
              <a:solidFill>
                <a:schemeClr val="bg1"/>
              </a:solidFill>
            </a:ln>
          </c:spPr>
          <c:dPt>
            <c:idx val="0"/>
            <c:bubble3D val="0"/>
            <c:spPr>
              <a:solidFill>
                <a:schemeClr val="accent6">
                  <a:lumMod val="75000"/>
                </a:schemeClr>
              </a:solidFill>
              <a:ln>
                <a:solidFill>
                  <a:schemeClr val="bg1"/>
                </a:solidFill>
              </a:ln>
            </c:spPr>
          </c:dPt>
          <c:dPt>
            <c:idx val="1"/>
            <c:bubble3D val="0"/>
            <c:spPr>
              <a:solidFill>
                <a:schemeClr val="accent3">
                  <a:alpha val="99000"/>
                </a:schemeClr>
              </a:solidFill>
              <a:ln>
                <a:solidFill>
                  <a:schemeClr val="bg1"/>
                </a:solidFill>
              </a:ln>
            </c:spPr>
          </c:dPt>
          <c:dPt>
            <c:idx val="2"/>
            <c:bubble3D val="0"/>
            <c:spPr>
              <a:solidFill>
                <a:schemeClr val="accent1"/>
              </a:solidFill>
              <a:ln>
                <a:solidFill>
                  <a:schemeClr val="bg1"/>
                </a:solidFill>
              </a:ln>
            </c:spPr>
          </c:dPt>
          <c:dPt>
            <c:idx val="3"/>
            <c:bubble3D val="0"/>
            <c:spPr>
              <a:solidFill>
                <a:schemeClr val="accent4">
                  <a:lumMod val="40000"/>
                  <a:lumOff val="60000"/>
                </a:schemeClr>
              </a:solidFill>
              <a:ln>
                <a:solidFill>
                  <a:schemeClr val="bg1"/>
                </a:solidFill>
              </a:ln>
            </c:spPr>
          </c:dPt>
          <c:dPt>
            <c:idx val="4"/>
            <c:bubble3D val="0"/>
            <c:spPr>
              <a:solidFill>
                <a:schemeClr val="bg1">
                  <a:lumMod val="65000"/>
                </a:schemeClr>
              </a:solidFill>
              <a:ln>
                <a:solidFill>
                  <a:schemeClr val="bg1"/>
                </a:solidFill>
              </a:ln>
            </c:spPr>
          </c:dPt>
          <c:dPt>
            <c:idx val="5"/>
            <c:bubble3D val="0"/>
            <c:spPr>
              <a:solidFill>
                <a:srgbClr val="7030A0"/>
              </a:solidFill>
              <a:ln>
                <a:solidFill>
                  <a:schemeClr val="bg1"/>
                </a:solidFill>
              </a:ln>
            </c:spPr>
          </c:dPt>
          <c:dPt>
            <c:idx val="6"/>
            <c:bubble3D val="0"/>
            <c:spPr>
              <a:solidFill>
                <a:schemeClr val="accent6">
                  <a:lumMod val="50000"/>
                </a:schemeClr>
              </a:solidFill>
              <a:ln>
                <a:solidFill>
                  <a:schemeClr val="bg1"/>
                </a:solidFill>
              </a:ln>
            </c:spPr>
          </c:dPt>
          <c:dPt>
            <c:idx val="7"/>
            <c:bubble3D val="0"/>
            <c:spPr>
              <a:solidFill>
                <a:schemeClr val="accent3">
                  <a:lumMod val="60000"/>
                  <a:lumOff val="40000"/>
                </a:schemeClr>
              </a:solidFill>
              <a:ln>
                <a:solidFill>
                  <a:schemeClr val="bg1"/>
                </a:solidFill>
              </a:ln>
            </c:spPr>
          </c:dPt>
          <c:dPt>
            <c:idx val="8"/>
            <c:bubble3D val="0"/>
            <c:spPr>
              <a:solidFill>
                <a:schemeClr val="bg2">
                  <a:lumMod val="25000"/>
                </a:schemeClr>
              </a:solidFill>
              <a:ln>
                <a:solidFill>
                  <a:schemeClr val="bg1"/>
                </a:solidFill>
              </a:ln>
            </c:spPr>
          </c:dPt>
          <c:dPt>
            <c:idx val="12"/>
            <c:bubble3D val="0"/>
            <c:spPr>
              <a:solidFill>
                <a:schemeClr val="bg2">
                  <a:lumMod val="75000"/>
                </a:schemeClr>
              </a:solidFill>
              <a:ln>
                <a:solidFill>
                  <a:schemeClr val="bg1"/>
                </a:solidFill>
              </a:ln>
            </c:spPr>
          </c:dPt>
          <c:dLbls>
            <c:dLbl>
              <c:idx val="11"/>
              <c:layout>
                <c:manualLayout>
                  <c:x val="0.14354320054415839"/>
                  <c:y val="-2.4636262370859585E-2"/>
                </c:manualLayout>
              </c:layout>
              <c:showLegendKey val="0"/>
              <c:showVal val="0"/>
              <c:showCatName val="0"/>
              <c:showSerName val="0"/>
              <c:showPercent val="1"/>
              <c:showBubbleSize val="0"/>
            </c:dLbl>
            <c:dLbl>
              <c:idx val="12"/>
              <c:layout>
                <c:manualLayout>
                  <c:x val="0.19777180353437257"/>
                  <c:y val="3.4823353681608084E-2"/>
                </c:manualLayout>
              </c:layout>
              <c:showLegendKey val="0"/>
              <c:showVal val="0"/>
              <c:showCatName val="0"/>
              <c:showSerName val="0"/>
              <c:showPercent val="1"/>
              <c:showBubbleSize val="0"/>
            </c:dLbl>
            <c:numFmt formatCode="0.0%" sourceLinked="0"/>
            <c:showLegendKey val="0"/>
            <c:showVal val="0"/>
            <c:showCatName val="0"/>
            <c:showSerName val="0"/>
            <c:showPercent val="1"/>
            <c:showBubbleSize val="0"/>
            <c:showLeaderLines val="1"/>
          </c:dLbls>
          <c:cat>
            <c:strRef>
              <c:f>'Q1'!$B$9:$B$21</c:f>
              <c:strCache>
                <c:ptCount val="13"/>
                <c:pt idx="0">
                  <c:v>Gas Natural</c:v>
                </c:pt>
                <c:pt idx="1">
                  <c:v>Electricidad</c:v>
                </c:pt>
                <c:pt idx="2">
                  <c:v>Gasóleo</c:v>
                </c:pt>
                <c:pt idx="3">
                  <c:v>Bomba de calor aire</c:v>
                </c:pt>
                <c:pt idx="4">
                  <c:v>Ninguna</c:v>
                </c:pt>
                <c:pt idx="5">
                  <c:v>Otros</c:v>
                </c:pt>
                <c:pt idx="6">
                  <c:v>GLP</c:v>
                </c:pt>
                <c:pt idx="7">
                  <c:v>Biomasa</c:v>
                </c:pt>
                <c:pt idx="8">
                  <c:v>Carbón</c:v>
                </c:pt>
                <c:pt idx="9">
                  <c:v>Solar Térmica</c:v>
                </c:pt>
                <c:pt idx="10">
                  <c:v>DH renovable</c:v>
                </c:pt>
                <c:pt idx="11">
                  <c:v>Bomba de calor agua</c:v>
                </c:pt>
                <c:pt idx="12">
                  <c:v>DH no renovable</c:v>
                </c:pt>
              </c:strCache>
            </c:strRef>
          </c:cat>
          <c:val>
            <c:numRef>
              <c:f>'Q1'!$C$9:$C$21</c:f>
              <c:numCache>
                <c:formatCode>#,##0</c:formatCode>
                <c:ptCount val="13"/>
                <c:pt idx="0">
                  <c:v>524</c:v>
                </c:pt>
                <c:pt idx="1">
                  <c:v>250</c:v>
                </c:pt>
                <c:pt idx="2">
                  <c:v>194</c:v>
                </c:pt>
                <c:pt idx="3">
                  <c:v>130</c:v>
                </c:pt>
                <c:pt idx="4">
                  <c:v>104</c:v>
                </c:pt>
                <c:pt idx="5">
                  <c:v>42</c:v>
                </c:pt>
                <c:pt idx="6">
                  <c:v>39</c:v>
                </c:pt>
                <c:pt idx="7">
                  <c:v>25</c:v>
                </c:pt>
                <c:pt idx="8">
                  <c:v>9</c:v>
                </c:pt>
                <c:pt idx="9">
                  <c:v>3</c:v>
                </c:pt>
                <c:pt idx="10">
                  <c:v>2</c:v>
                </c:pt>
                <c:pt idx="11">
                  <c:v>1.00013</c:v>
                </c:pt>
                <c:pt idx="12">
                  <c:v>1.0001199999999999</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9174254452761297"/>
          <c:y val="2.6291540480516875E-2"/>
          <c:w val="0.2917965501225927"/>
          <c:h val="0.97370845951948337"/>
        </c:manualLayout>
      </c:layout>
      <c:overlay val="0"/>
      <c:txPr>
        <a:bodyPr/>
        <a:lstStyle/>
        <a:p>
          <a:pPr>
            <a:defRPr sz="1100"/>
          </a:pPr>
          <a:endParaRPr lang="es-E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634280</xdr:colOff>
      <xdr:row>3</xdr:row>
      <xdr:rowOff>47925</xdr:rowOff>
    </xdr:to>
    <xdr:pic>
      <xdr:nvPicPr>
        <xdr:cNvPr id="4" name="3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987080" cy="648000"/>
        </a:xfrm>
        <a:prstGeom prst="rect">
          <a:avLst/>
        </a:prstGeom>
      </xdr:spPr>
    </xdr:pic>
    <xdr:clientData/>
  </xdr:twoCellAnchor>
  <xdr:twoCellAnchor>
    <xdr:from>
      <xdr:col>9</xdr:col>
      <xdr:colOff>0</xdr:colOff>
      <xdr:row>0</xdr:row>
      <xdr:rowOff>19050</xdr:rowOff>
    </xdr:from>
    <xdr:to>
      <xdr:col>12</xdr:col>
      <xdr:colOff>577063</xdr:colOff>
      <xdr:row>3</xdr:row>
      <xdr:rowOff>66975</xdr:rowOff>
    </xdr:to>
    <xdr:pic>
      <xdr:nvPicPr>
        <xdr:cNvPr id="5" name="4 Imagen" descr="FROnt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42350" y="19050"/>
          <a:ext cx="3091663" cy="6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828676</xdr:colOff>
      <xdr:row>0</xdr:row>
      <xdr:rowOff>0</xdr:rowOff>
    </xdr:from>
    <xdr:to>
      <xdr:col>14</xdr:col>
      <xdr:colOff>488827</xdr:colOff>
      <xdr:row>3</xdr:row>
      <xdr:rowOff>83925</xdr:rowOff>
    </xdr:to>
    <xdr:pic>
      <xdr:nvPicPr>
        <xdr:cNvPr id="6" name="5 Imagen" descr="co-funded-iee-vert_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85626" y="0"/>
          <a:ext cx="1336551"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5</xdr:row>
      <xdr:rowOff>159205</xdr:rowOff>
    </xdr:from>
    <xdr:to>
      <xdr:col>12</xdr:col>
      <xdr:colOff>0</xdr:colOff>
      <xdr:row>21</xdr:row>
      <xdr:rowOff>0</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4</xdr:row>
      <xdr:rowOff>1</xdr:rowOff>
    </xdr:from>
    <xdr:to>
      <xdr:col>12</xdr:col>
      <xdr:colOff>0</xdr:colOff>
      <xdr:row>23</xdr:row>
      <xdr:rowOff>0</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13</xdr:row>
      <xdr:rowOff>139700</xdr:rowOff>
    </xdr:from>
    <xdr:to>
      <xdr:col>12</xdr:col>
      <xdr:colOff>0</xdr:colOff>
      <xdr:row>23</xdr:row>
      <xdr:rowOff>174978</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xdr:colOff>
      <xdr:row>4</xdr:row>
      <xdr:rowOff>0</xdr:rowOff>
    </xdr:from>
    <xdr:to>
      <xdr:col>12</xdr:col>
      <xdr:colOff>1</xdr:colOff>
      <xdr:row>13</xdr:row>
      <xdr:rowOff>139700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xdr:colOff>
      <xdr:row>5</xdr:row>
      <xdr:rowOff>0</xdr:rowOff>
    </xdr:from>
    <xdr:to>
      <xdr:col>11</xdr:col>
      <xdr:colOff>657358</xdr:colOff>
      <xdr:row>22</xdr:row>
      <xdr:rowOff>80493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0</xdr:colOff>
      <xdr:row>15</xdr:row>
      <xdr:rowOff>33618</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15</xdr:row>
      <xdr:rowOff>33618</xdr:rowOff>
    </xdr:from>
    <xdr:to>
      <xdr:col>12</xdr:col>
      <xdr:colOff>0</xdr:colOff>
      <xdr:row>25</xdr:row>
      <xdr:rowOff>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xdr:colOff>
      <xdr:row>7</xdr:row>
      <xdr:rowOff>0</xdr:rowOff>
    </xdr:from>
    <xdr:to>
      <xdr:col>11</xdr:col>
      <xdr:colOff>657358</xdr:colOff>
      <xdr:row>23</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0</xdr:colOff>
      <xdr:row>23</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938212</xdr:colOff>
      <xdr:row>9</xdr:row>
      <xdr:rowOff>0</xdr:rowOff>
    </xdr:from>
    <xdr:to>
      <xdr:col>4</xdr:col>
      <xdr:colOff>0</xdr:colOff>
      <xdr:row>20</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9</xdr:row>
      <xdr:rowOff>0</xdr:rowOff>
    </xdr:from>
    <xdr:to>
      <xdr:col>8</xdr:col>
      <xdr:colOff>309563</xdr:colOff>
      <xdr:row>20</xdr:row>
      <xdr:rowOff>0</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9</xdr:row>
      <xdr:rowOff>0</xdr:rowOff>
    </xdr:from>
    <xdr:to>
      <xdr:col>12</xdr:col>
      <xdr:colOff>309563</xdr:colOff>
      <xdr:row>20</xdr:row>
      <xdr:rowOff>0</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9</xdr:row>
      <xdr:rowOff>0</xdr:rowOff>
    </xdr:from>
    <xdr:to>
      <xdr:col>16</xdr:col>
      <xdr:colOff>309563</xdr:colOff>
      <xdr:row>20</xdr:row>
      <xdr:rowOff>0</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938212</xdr:colOff>
      <xdr:row>27</xdr:row>
      <xdr:rowOff>0</xdr:rowOff>
    </xdr:from>
    <xdr:to>
      <xdr:col>4</xdr:col>
      <xdr:colOff>0</xdr:colOff>
      <xdr:row>38</xdr:row>
      <xdr:rowOff>0</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27</xdr:row>
      <xdr:rowOff>0</xdr:rowOff>
    </xdr:from>
    <xdr:to>
      <xdr:col>8</xdr:col>
      <xdr:colOff>309563</xdr:colOff>
      <xdr:row>38</xdr:row>
      <xdr:rowOff>0</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27</xdr:row>
      <xdr:rowOff>0</xdr:rowOff>
    </xdr:from>
    <xdr:to>
      <xdr:col>12</xdr:col>
      <xdr:colOff>309563</xdr:colOff>
      <xdr:row>38</xdr:row>
      <xdr:rowOff>0</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27</xdr:row>
      <xdr:rowOff>0</xdr:rowOff>
    </xdr:from>
    <xdr:to>
      <xdr:col>16</xdr:col>
      <xdr:colOff>309563</xdr:colOff>
      <xdr:row>38</xdr:row>
      <xdr:rowOff>0</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7</xdr:row>
      <xdr:rowOff>0</xdr:rowOff>
    </xdr:from>
    <xdr:to>
      <xdr:col>11</xdr:col>
      <xdr:colOff>657224</xdr:colOff>
      <xdr:row>22</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73</xdr:row>
      <xdr:rowOff>158671</xdr:rowOff>
    </xdr:from>
    <xdr:to>
      <xdr:col>12</xdr:col>
      <xdr:colOff>0</xdr:colOff>
      <xdr:row>89</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7</xdr:row>
      <xdr:rowOff>1</xdr:rowOff>
    </xdr:from>
    <xdr:to>
      <xdr:col>19</xdr:col>
      <xdr:colOff>0</xdr:colOff>
      <xdr:row>21</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6</xdr:row>
      <xdr:rowOff>0</xdr:rowOff>
    </xdr:from>
    <xdr:to>
      <xdr:col>11</xdr:col>
      <xdr:colOff>657224</xdr:colOff>
      <xdr:row>21</xdr:row>
      <xdr:rowOff>26831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70</xdr:row>
      <xdr:rowOff>160985</xdr:rowOff>
    </xdr:from>
    <xdr:to>
      <xdr:col>12</xdr:col>
      <xdr:colOff>0</xdr:colOff>
      <xdr:row>86</xdr:row>
      <xdr:rowOff>2779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7</xdr:row>
      <xdr:rowOff>0</xdr:rowOff>
    </xdr:from>
    <xdr:to>
      <xdr:col>18</xdr:col>
      <xdr:colOff>960344</xdr:colOff>
      <xdr:row>21</xdr:row>
      <xdr:rowOff>-1</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136</xdr:colOff>
      <xdr:row>4</xdr:row>
      <xdr:rowOff>160985</xdr:rowOff>
    </xdr:from>
    <xdr:to>
      <xdr:col>12</xdr:col>
      <xdr:colOff>0</xdr:colOff>
      <xdr:row>22</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64</xdr:row>
      <xdr:rowOff>0</xdr:rowOff>
    </xdr:from>
    <xdr:to>
      <xdr:col>12</xdr:col>
      <xdr:colOff>0</xdr:colOff>
      <xdr:row>79</xdr:row>
      <xdr:rowOff>2780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7</xdr:row>
      <xdr:rowOff>28575</xdr:rowOff>
    </xdr:from>
    <xdr:to>
      <xdr:col>19</xdr:col>
      <xdr:colOff>7844</xdr:colOff>
      <xdr:row>21</xdr:row>
      <xdr:rowOff>28574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3269</xdr:colOff>
      <xdr:row>8</xdr:row>
      <xdr:rowOff>0</xdr:rowOff>
    </xdr:from>
    <xdr:to>
      <xdr:col>18</xdr:col>
      <xdr:colOff>809624</xdr:colOff>
      <xdr:row>22</xdr:row>
      <xdr:rowOff>0</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657224</xdr:colOff>
      <xdr:row>28</xdr:row>
      <xdr:rowOff>0</xdr:rowOff>
    </xdr:from>
    <xdr:to>
      <xdr:col>18</xdr:col>
      <xdr:colOff>809624</xdr:colOff>
      <xdr:row>41</xdr:row>
      <xdr:rowOff>180975</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657224</xdr:colOff>
      <xdr:row>48</xdr:row>
      <xdr:rowOff>0</xdr:rowOff>
    </xdr:from>
    <xdr:to>
      <xdr:col>19</xdr:col>
      <xdr:colOff>1442</xdr:colOff>
      <xdr:row>63</xdr:row>
      <xdr:rowOff>120337</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oi" refreshedDate="43129.461118402774" createdVersion="3" refreshedVersion="3" minRefreshableVersion="3" recordCount="1250">
  <cacheSource type="worksheet">
    <worksheetSource ref="B4:AI1254" sheet="DB_Q6"/>
  </cacheSource>
  <cacheFields count="34">
    <cacheField name="Municipio" numFmtId="0">
      <sharedItems/>
    </cacheField>
    <cacheField name="Provincia" numFmtId="0">
      <sharedItems/>
    </cacheField>
    <cacheField name="Rango edad" numFmtId="0">
      <sharedItems/>
    </cacheField>
    <cacheField name="Género" numFmtId="0">
      <sharedItems/>
    </cacheField>
    <cacheField name="Educación" numFmtId="0">
      <sharedItems/>
    </cacheField>
    <cacheField name="Ubicación" numFmtId="0">
      <sharedItems/>
    </cacheField>
    <cacheField name="Tipo de edificio" numFmtId="0">
      <sharedItems/>
    </cacheField>
    <cacheField name="Habitaciones" numFmtId="0">
      <sharedItems/>
    </cacheField>
    <cacheField name="Ocupación" numFmtId="0">
      <sharedItems/>
    </cacheField>
    <cacheField name="Ingresos" numFmtId="0">
      <sharedItems/>
    </cacheField>
    <cacheField name="Zona Climática" numFmtId="0">
      <sharedItems/>
    </cacheField>
    <cacheField name="Inversión_Inicial" numFmtId="0">
      <sharedItems containsString="0" containsBlank="1" containsNumber="1" containsInteger="1" minValue="1" maxValue="1" count="2">
        <n v="1"/>
        <m/>
      </sharedItems>
    </cacheField>
    <cacheField name="Ahorros_" numFmtId="0">
      <sharedItems containsString="0" containsBlank="1" containsNumber="1" containsInteger="1" minValue="1" maxValue="1" count="2">
        <m/>
        <n v="1"/>
      </sharedItems>
    </cacheField>
    <cacheField name="Bajo_mantenimiento" numFmtId="0">
      <sharedItems containsString="0" containsBlank="1" containsNumber="1" containsInteger="1" minValue="1" maxValue="1" count="2">
        <m/>
        <n v="1"/>
      </sharedItems>
    </cacheField>
    <cacheField name="Confort_" numFmtId="0">
      <sharedItems containsString="0" containsBlank="1" containsNumber="1" containsInteger="1" minValue="1" maxValue="1" count="2">
        <n v="1"/>
        <m/>
      </sharedItems>
    </cacheField>
    <cacheField name="Medioambiente_" numFmtId="0">
      <sharedItems containsString="0" containsBlank="1" containsNumber="1" containsInteger="1" minValue="1" maxValue="1" count="2">
        <m/>
        <n v="1"/>
      </sharedItems>
    </cacheField>
    <cacheField name="Familiaridad_" numFmtId="0">
      <sharedItems containsString="0" containsBlank="1" containsNumber="1" containsInteger="1" minValue="1" maxValue="1" count="2">
        <m/>
        <n v="1"/>
      </sharedItems>
    </cacheField>
    <cacheField name="Recomendación_amigos" numFmtId="0">
      <sharedItems containsString="0" containsBlank="1" containsNumber="1" containsInteger="1" minValue="1" maxValue="1" count="2">
        <m/>
        <n v="1"/>
      </sharedItems>
    </cacheField>
    <cacheField name="Fiabilidad_seguridad" numFmtId="0">
      <sharedItems containsString="0" containsBlank="1" containsNumber="1" containsInteger="1" minValue="1" maxValue="1" count="2">
        <m/>
        <n v="1"/>
      </sharedItems>
    </cacheField>
    <cacheField name="Etiquetado_energético" numFmtId="0">
      <sharedItems containsString="0" containsBlank="1" containsNumber="1" containsInteger="1" minValue="1" maxValue="1" count="2">
        <m/>
        <n v="1"/>
      </sharedItems>
    </cacheField>
    <cacheField name="Disponibilidad_tecnológica" numFmtId="0">
      <sharedItems containsString="0" containsBlank="1" containsNumber="1" containsInteger="1" minValue="1" maxValue="1" count="2">
        <m/>
        <n v="1"/>
      </sharedItems>
    </cacheField>
    <cacheField name="Accesibilidad_combustible" numFmtId="0">
      <sharedItems containsString="0" containsBlank="1" containsNumber="1" containsInteger="1" minValue="1" maxValue="1" count="2">
        <m/>
        <n v="1"/>
      </sharedItems>
    </cacheField>
    <cacheField name="Integración_arquitectónica" numFmtId="0">
      <sharedItems containsString="0" containsBlank="1" containsNumber="1" containsInteger="1" minValue="1" maxValue="1" count="2">
        <m/>
        <n v="1"/>
      </sharedItems>
    </cacheField>
    <cacheField name="Marca_fiable" numFmtId="0">
      <sharedItems containsString="0" containsBlank="1" containsNumber="1" containsInteger="1" minValue="1" maxValue="1" count="2">
        <m/>
        <n v="1"/>
      </sharedItems>
    </cacheField>
    <cacheField name="Tecnología_Cal" numFmtId="0">
      <sharedItems/>
    </cacheField>
    <cacheField name="Tecnología_ACS" numFmtId="0">
      <sharedItems/>
    </cacheField>
    <cacheField name="Tecnología_Ref" numFmtId="0">
      <sharedItems/>
    </cacheField>
    <cacheField name="Solar Thermal_H" numFmtId="0">
      <sharedItems containsString="0" containsBlank="1" containsNumber="1" containsInteger="1" minValue="1" maxValue="1" count="2">
        <m/>
        <n v="1"/>
      </sharedItems>
    </cacheField>
    <cacheField name="Biomass_H" numFmtId="0">
      <sharedItems containsString="0" containsBlank="1" containsNumber="1" containsInteger="1" minValue="1" maxValue="1" count="2">
        <m/>
        <n v="1"/>
      </sharedItems>
    </cacheField>
    <cacheField name="Heat pump_H" numFmtId="0">
      <sharedItems containsString="0" containsBlank="1" containsNumber="1" containsInteger="1" minValue="1" maxValue="1" count="2">
        <m/>
        <n v="1"/>
      </sharedItems>
    </cacheField>
    <cacheField name="Geothermal_H" numFmtId="0">
      <sharedItems containsString="0" containsBlank="1" containsNumber="1" containsInteger="1" minValue="1" maxValue="1" count="2">
        <m/>
        <n v="1"/>
      </sharedItems>
    </cacheField>
    <cacheField name="Renewable DH_H" numFmtId="0">
      <sharedItems containsNonDate="0" containsString="0" containsBlank="1" count="1">
        <m/>
      </sharedItems>
    </cacheField>
    <cacheField name="None_H" numFmtId="0">
      <sharedItems containsString="0" containsBlank="1" containsNumber="1" containsInteger="1" minValue="1" maxValue="1" count="2">
        <m/>
        <n v="1"/>
      </sharedItems>
    </cacheField>
    <cacheField name="NS/NC_H" numFmtId="0">
      <sharedItems containsString="0" containsBlank="1" containsNumber="1" containsInteger="1" minValue="1" maxValue="1" count="2">
        <n v="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50">
  <r>
    <s v="Palma de Mallorca"/>
    <s v="Baleares"/>
    <s v="+60"/>
    <s v="Mujer"/>
    <s v="Prim."/>
    <s v="Centro Ciudad"/>
    <s v="Multifamiliar"/>
    <s v="3 Hab"/>
    <s v="12-16h"/>
    <s v="Inf. Media"/>
    <s v="Med."/>
    <x v="0"/>
    <x v="0"/>
    <x v="0"/>
    <x v="0"/>
    <x v="0"/>
    <x v="0"/>
    <x v="0"/>
    <x v="0"/>
    <x v="0"/>
    <x v="0"/>
    <x v="0"/>
    <x v="0"/>
    <x v="0"/>
    <s v="Electricidad"/>
    <s v="Electricidad"/>
    <s v="AC Eléctrico"/>
    <x v="0"/>
    <x v="0"/>
    <x v="0"/>
    <x v="0"/>
    <x v="0"/>
    <x v="0"/>
    <x v="0"/>
  </r>
  <r>
    <s v="Palma de Mallorca"/>
    <s v="Baleares"/>
    <s v="18-40"/>
    <s v="Hombre"/>
    <s v="Univ."/>
    <s v="Centro Ciudad"/>
    <s v="Multifamiliar"/>
    <s v="3 Hab"/>
    <s v="12-16h"/>
    <s v="Sup. Media"/>
    <s v="Med."/>
    <x v="0"/>
    <x v="1"/>
    <x v="1"/>
    <x v="0"/>
    <x v="1"/>
    <x v="0"/>
    <x v="0"/>
    <x v="1"/>
    <x v="1"/>
    <x v="0"/>
    <x v="1"/>
    <x v="1"/>
    <x v="0"/>
    <s v="Bomba de calor aire"/>
    <s v="Gas Natural"/>
    <s v="Bomba de calor aire"/>
    <x v="1"/>
    <x v="0"/>
    <x v="0"/>
    <x v="0"/>
    <x v="0"/>
    <x v="0"/>
    <x v="1"/>
  </r>
  <r>
    <s v="Palma de Mallorca"/>
    <s v="Baleares"/>
    <s v="+60"/>
    <s v="Mujer"/>
    <s v="Prim."/>
    <s v="Centro Ciudad"/>
    <s v="Multifamiliar"/>
    <s v="3 Hab"/>
    <s v="≥17h"/>
    <s v="Inf. Media"/>
    <s v="Med."/>
    <x v="0"/>
    <x v="1"/>
    <x v="1"/>
    <x v="0"/>
    <x v="0"/>
    <x v="0"/>
    <x v="1"/>
    <x v="1"/>
    <x v="0"/>
    <x v="0"/>
    <x v="0"/>
    <x v="0"/>
    <x v="0"/>
    <s v="Gas Natural"/>
    <s v="Gas Natural"/>
    <s v="AC Eléctrico"/>
    <x v="0"/>
    <x v="0"/>
    <x v="0"/>
    <x v="0"/>
    <x v="0"/>
    <x v="1"/>
    <x v="1"/>
  </r>
  <r>
    <s v="Jaén"/>
    <s v="Jaén"/>
    <s v="41-59"/>
    <s v="Mujer"/>
    <s v="Sec."/>
    <s v="Urbana"/>
    <s v="Multifamiliar"/>
    <s v="≤2 Hab"/>
    <s v="12-16h"/>
    <s v="Inf. Media"/>
    <s v="Med."/>
    <x v="0"/>
    <x v="1"/>
    <x v="1"/>
    <x v="0"/>
    <x v="1"/>
    <x v="0"/>
    <x v="0"/>
    <x v="1"/>
    <x v="1"/>
    <x v="1"/>
    <x v="1"/>
    <x v="1"/>
    <x v="0"/>
    <s v="Electricidad"/>
    <s v="Electricidad"/>
    <s v="Bomba de calor aire"/>
    <x v="0"/>
    <x v="1"/>
    <x v="0"/>
    <x v="0"/>
    <x v="0"/>
    <x v="0"/>
    <x v="1"/>
  </r>
  <r>
    <s v="Jaén"/>
    <s v="Jaén"/>
    <s v="+60"/>
    <s v="Hombre"/>
    <s v="Univ."/>
    <s v="Centro Ciudad"/>
    <s v="Multifamiliar"/>
    <s v="≤2 Hab"/>
    <s v="≥17h"/>
    <s v="Ind"/>
    <s v="Med."/>
    <x v="1"/>
    <x v="1"/>
    <x v="1"/>
    <x v="0"/>
    <x v="1"/>
    <x v="1"/>
    <x v="0"/>
    <x v="1"/>
    <x v="1"/>
    <x v="1"/>
    <x v="1"/>
    <x v="1"/>
    <x v="1"/>
    <s v="Gas Natural"/>
    <s v="Gas Natural"/>
    <s v="AC Eléctrico"/>
    <x v="0"/>
    <x v="0"/>
    <x v="0"/>
    <x v="0"/>
    <x v="0"/>
    <x v="1"/>
    <x v="1"/>
  </r>
  <r>
    <s v="Jaén"/>
    <s v="Jaén"/>
    <s v="41-59"/>
    <s v="Hombre"/>
    <s v="Univ."/>
    <s v="Centro Ciudad"/>
    <s v="Multifamiliar"/>
    <s v="3 Hab"/>
    <s v="≥17h"/>
    <s v="Sup. Media"/>
    <s v="Med."/>
    <x v="0"/>
    <x v="1"/>
    <x v="1"/>
    <x v="0"/>
    <x v="1"/>
    <x v="0"/>
    <x v="0"/>
    <x v="1"/>
    <x v="1"/>
    <x v="1"/>
    <x v="1"/>
    <x v="1"/>
    <x v="0"/>
    <s v="Gas Natural"/>
    <s v="Gas Natural"/>
    <s v="Bomba de calor aire"/>
    <x v="0"/>
    <x v="0"/>
    <x v="0"/>
    <x v="0"/>
    <x v="0"/>
    <x v="0"/>
    <x v="0"/>
  </r>
  <r>
    <s v="Jaén"/>
    <s v="Jaén"/>
    <s v="18-40"/>
    <s v="Hombre"/>
    <s v="Univ."/>
    <s v="Centro Ciudad"/>
    <s v="Multifamiliar"/>
    <s v="3 Hab"/>
    <s v="≥17h"/>
    <s v="Ind"/>
    <s v="Med."/>
    <x v="0"/>
    <x v="1"/>
    <x v="1"/>
    <x v="0"/>
    <x v="1"/>
    <x v="1"/>
    <x v="0"/>
    <x v="1"/>
    <x v="0"/>
    <x v="1"/>
    <x v="1"/>
    <x v="1"/>
    <x v="1"/>
    <s v="Gas Natural"/>
    <s v="Gas Natural"/>
    <s v="Bomba de calor aire"/>
    <x v="0"/>
    <x v="1"/>
    <x v="0"/>
    <x v="0"/>
    <x v="0"/>
    <x v="0"/>
    <x v="1"/>
  </r>
  <r>
    <s v="Málaga"/>
    <s v="Málaga"/>
    <s v="18-40"/>
    <s v="Mujer"/>
    <s v="Sec."/>
    <s v="Urbana"/>
    <s v="Multifamiliar"/>
    <s v="≤2 Hab"/>
    <s v="≥17h"/>
    <s v="Inf. Media"/>
    <s v="Med."/>
    <x v="0"/>
    <x v="1"/>
    <x v="1"/>
    <x v="0"/>
    <x v="1"/>
    <x v="1"/>
    <x v="1"/>
    <x v="1"/>
    <x v="1"/>
    <x v="1"/>
    <x v="1"/>
    <x v="0"/>
    <x v="1"/>
    <s v="Bomba de calor aire"/>
    <s v="Gas Natural"/>
    <s v="Bomba de calor aire"/>
    <x v="0"/>
    <x v="0"/>
    <x v="0"/>
    <x v="0"/>
    <x v="0"/>
    <x v="1"/>
    <x v="1"/>
  </r>
  <r>
    <s v="Málaga"/>
    <s v="Málaga"/>
    <s v="18-40"/>
    <s v="Hombre"/>
    <s v="Sec."/>
    <s v="Urbana"/>
    <s v="Multifamiliar"/>
    <s v="3 Hab"/>
    <s v="≤12h"/>
    <s v="Sup. Media"/>
    <s v="Med."/>
    <x v="0"/>
    <x v="1"/>
    <x v="1"/>
    <x v="0"/>
    <x v="1"/>
    <x v="1"/>
    <x v="1"/>
    <x v="1"/>
    <x v="1"/>
    <x v="1"/>
    <x v="1"/>
    <x v="1"/>
    <x v="1"/>
    <s v="Bomba de calor aire"/>
    <s v="Gas Natural"/>
    <s v="Bomba de calor aire"/>
    <x v="0"/>
    <x v="0"/>
    <x v="0"/>
    <x v="0"/>
    <x v="0"/>
    <x v="1"/>
    <x v="1"/>
  </r>
  <r>
    <s v="Lestedo"/>
    <s v="Coruña, La"/>
    <s v="18-40"/>
    <s v="Hombre"/>
    <s v="Sec."/>
    <s v="Rural"/>
    <s v="Individual"/>
    <s v="≤2 Hab"/>
    <s v="≥17h"/>
    <s v="Sup. Media"/>
    <s v="Atlán."/>
    <x v="0"/>
    <x v="1"/>
    <x v="1"/>
    <x v="0"/>
    <x v="1"/>
    <x v="1"/>
    <x v="0"/>
    <x v="1"/>
    <x v="1"/>
    <x v="1"/>
    <x v="1"/>
    <x v="1"/>
    <x v="0"/>
    <s v="GLP"/>
    <s v="GLP"/>
    <s v="Ninguno"/>
    <x v="1"/>
    <x v="0"/>
    <x v="0"/>
    <x v="0"/>
    <x v="0"/>
    <x v="0"/>
    <x v="1"/>
  </r>
  <r>
    <s v="Málaga"/>
    <s v="Málaga"/>
    <s v="41-59"/>
    <s v="Mujer"/>
    <s v="Sec."/>
    <s v="Urbana"/>
    <s v="Multifamiliar"/>
    <s v="≤2 Hab"/>
    <s v="≥17h"/>
    <s v="Inf. Media"/>
    <s v="Med."/>
    <x v="0"/>
    <x v="1"/>
    <x v="1"/>
    <x v="0"/>
    <x v="1"/>
    <x v="1"/>
    <x v="0"/>
    <x v="1"/>
    <x v="1"/>
    <x v="1"/>
    <x v="1"/>
    <x v="1"/>
    <x v="1"/>
    <s v="Electricidad"/>
    <s v="Electricidad"/>
    <s v="AC Eléctrico"/>
    <x v="0"/>
    <x v="0"/>
    <x v="0"/>
    <x v="0"/>
    <x v="0"/>
    <x v="0"/>
    <x v="0"/>
  </r>
  <r>
    <s v="Zarautz"/>
    <s v="Guipúzcoa"/>
    <s v="41-59"/>
    <s v="Mujer"/>
    <s v="Sec."/>
    <s v="Urbana"/>
    <s v="Multifamiliar"/>
    <s v="≤2 Hab"/>
    <s v="≥17h"/>
    <s v="Sup. Media"/>
    <s v="Atlán."/>
    <x v="0"/>
    <x v="1"/>
    <x v="1"/>
    <x v="0"/>
    <x v="1"/>
    <x v="1"/>
    <x v="1"/>
    <x v="1"/>
    <x v="1"/>
    <x v="1"/>
    <x v="1"/>
    <x v="1"/>
    <x v="1"/>
    <s v="Gas Natural"/>
    <s v="Gas Natural"/>
    <s v="Ninguno"/>
    <x v="0"/>
    <x v="0"/>
    <x v="0"/>
    <x v="0"/>
    <x v="0"/>
    <x v="0"/>
    <x v="0"/>
  </r>
  <r>
    <s v="Valencia"/>
    <s v="Valencia"/>
    <s v="+60"/>
    <s v="Hombre"/>
    <s v="Sec."/>
    <s v="Centro Ciudad"/>
    <s v="Multifamiliar"/>
    <s v="≤2 Hab"/>
    <s v="≥17h"/>
    <s v="Ind"/>
    <s v="Med."/>
    <x v="0"/>
    <x v="1"/>
    <x v="0"/>
    <x v="1"/>
    <x v="0"/>
    <x v="0"/>
    <x v="1"/>
    <x v="1"/>
    <x v="0"/>
    <x v="0"/>
    <x v="0"/>
    <x v="0"/>
    <x v="0"/>
    <s v="Bomba de calor aire"/>
    <s v="Gas Natural"/>
    <s v="Bomba de calor aire"/>
    <x v="0"/>
    <x v="0"/>
    <x v="0"/>
    <x v="0"/>
    <x v="0"/>
    <x v="1"/>
    <x v="1"/>
  </r>
  <r>
    <s v="Azcoitia"/>
    <s v="Guipúzcoa"/>
    <s v="41-59"/>
    <s v="Hombre"/>
    <s v="Sec."/>
    <s v="Urbana"/>
    <s v="Adosado"/>
    <s v="3 Hab"/>
    <s v="≥17h"/>
    <s v="Sup. Media"/>
    <s v="Atlán."/>
    <x v="0"/>
    <x v="1"/>
    <x v="1"/>
    <x v="0"/>
    <x v="1"/>
    <x v="0"/>
    <x v="0"/>
    <x v="1"/>
    <x v="0"/>
    <x v="0"/>
    <x v="1"/>
    <x v="1"/>
    <x v="1"/>
    <s v="Gas Natural"/>
    <s v="Gas Natural"/>
    <s v="Ninguno"/>
    <x v="0"/>
    <x v="0"/>
    <x v="0"/>
    <x v="0"/>
    <x v="0"/>
    <x v="0"/>
    <x v="0"/>
  </r>
  <r>
    <s v="Valencia"/>
    <s v="Valencia"/>
    <s v="18-40"/>
    <s v="Mujer"/>
    <s v="Univ."/>
    <s v="Centro Ciudad"/>
    <s v="Multifamiliar"/>
    <s v="≤2 Hab"/>
    <s v="≤12h"/>
    <s v="Inf. Media"/>
    <s v="Med."/>
    <x v="0"/>
    <x v="1"/>
    <x v="1"/>
    <x v="0"/>
    <x v="1"/>
    <x v="0"/>
    <x v="1"/>
    <x v="1"/>
    <x v="1"/>
    <x v="1"/>
    <x v="1"/>
    <x v="1"/>
    <x v="0"/>
    <s v="Otros"/>
    <s v="Otros"/>
    <s v="Ninguno"/>
    <x v="0"/>
    <x v="0"/>
    <x v="0"/>
    <x v="0"/>
    <x v="0"/>
    <x v="1"/>
    <x v="1"/>
  </r>
  <r>
    <s v="Azcoitia"/>
    <s v="Guipúzcoa"/>
    <s v="41-59"/>
    <s v="Mujer"/>
    <s v="Prim."/>
    <s v="Centro Ciudad"/>
    <s v="Adosado"/>
    <s v="3 Hab"/>
    <s v="≥17h"/>
    <s v="Ind"/>
    <s v="Atlán."/>
    <x v="0"/>
    <x v="1"/>
    <x v="1"/>
    <x v="0"/>
    <x v="1"/>
    <x v="1"/>
    <x v="1"/>
    <x v="1"/>
    <x v="1"/>
    <x v="1"/>
    <x v="1"/>
    <x v="1"/>
    <x v="1"/>
    <s v="Gas Natural"/>
    <s v="Gas Natural"/>
    <s v="Ninguno"/>
    <x v="0"/>
    <x v="0"/>
    <x v="0"/>
    <x v="0"/>
    <x v="0"/>
    <x v="0"/>
    <x v="0"/>
  </r>
  <r>
    <s v="Tarragona"/>
    <s v="Tarragona"/>
    <s v="41-59"/>
    <s v="Mujer"/>
    <s v="Sec."/>
    <s v="Urbana"/>
    <s v="Adosado"/>
    <s v="3 Hab"/>
    <s v="12-16h"/>
    <s v="Sup. Media"/>
    <s v="Med."/>
    <x v="0"/>
    <x v="1"/>
    <x v="1"/>
    <x v="0"/>
    <x v="1"/>
    <x v="1"/>
    <x v="1"/>
    <x v="1"/>
    <x v="1"/>
    <x v="1"/>
    <x v="1"/>
    <x v="1"/>
    <x v="1"/>
    <s v="Gas Natural"/>
    <s v="Gas Natural"/>
    <s v="Ninguno"/>
    <x v="0"/>
    <x v="1"/>
    <x v="0"/>
    <x v="0"/>
    <x v="0"/>
    <x v="0"/>
    <x v="1"/>
  </r>
  <r>
    <s v="Arenas de San Pedro"/>
    <s v="Ávila"/>
    <s v="+60"/>
    <s v="Mujer"/>
    <s v="Prim."/>
    <s v="Rural"/>
    <s v="Individual"/>
    <s v="≤2 Hab"/>
    <s v="≥17h"/>
    <s v="Inf. Media"/>
    <s v="Cont."/>
    <x v="0"/>
    <x v="1"/>
    <x v="1"/>
    <x v="0"/>
    <x v="1"/>
    <x v="1"/>
    <x v="1"/>
    <x v="1"/>
    <x v="1"/>
    <x v="1"/>
    <x v="1"/>
    <x v="1"/>
    <x v="0"/>
    <s v="Otros"/>
    <s v="Electricidad"/>
    <s v="Ninguno"/>
    <x v="1"/>
    <x v="0"/>
    <x v="0"/>
    <x v="0"/>
    <x v="0"/>
    <x v="0"/>
    <x v="1"/>
  </r>
  <r>
    <s v="Ramacastañas"/>
    <s v="Ávila"/>
    <s v="+60"/>
    <s v="Hombre"/>
    <s v="Prim."/>
    <s v="Rural"/>
    <s v="Adosado"/>
    <s v="≤2 Hab"/>
    <s v="≥17h"/>
    <s v="Inf. Media"/>
    <s v="Cont."/>
    <x v="0"/>
    <x v="1"/>
    <x v="1"/>
    <x v="0"/>
    <x v="1"/>
    <x v="1"/>
    <x v="0"/>
    <x v="1"/>
    <x v="0"/>
    <x v="1"/>
    <x v="1"/>
    <x v="1"/>
    <x v="1"/>
    <s v="Gasóleo"/>
    <s v="Gasóleo"/>
    <s v="AC Eléctrico"/>
    <x v="0"/>
    <x v="0"/>
    <x v="0"/>
    <x v="0"/>
    <x v="0"/>
    <x v="0"/>
    <x v="0"/>
  </r>
  <r>
    <s v="Tarragona"/>
    <s v="Tarragona"/>
    <s v="18-40"/>
    <s v="Hombre"/>
    <s v="Univ."/>
    <s v="Urbana"/>
    <s v="Multifamiliar"/>
    <s v="≥4 Hab"/>
    <s v="≥17h"/>
    <s v="Inf. Media"/>
    <s v="Med."/>
    <x v="0"/>
    <x v="1"/>
    <x v="1"/>
    <x v="0"/>
    <x v="1"/>
    <x v="0"/>
    <x v="0"/>
    <x v="1"/>
    <x v="1"/>
    <x v="0"/>
    <x v="1"/>
    <x v="1"/>
    <x v="1"/>
    <s v="Gas Natural"/>
    <s v="Gas Natural"/>
    <s v="Bomba de calor aire"/>
    <x v="0"/>
    <x v="0"/>
    <x v="0"/>
    <x v="0"/>
    <x v="0"/>
    <x v="1"/>
    <x v="1"/>
  </r>
  <r>
    <s v="Raspay"/>
    <s v="Murcia"/>
    <s v="+60"/>
    <s v="Hombre"/>
    <s v="Prim."/>
    <s v="Rural"/>
    <s v="Adosado"/>
    <s v="≥4 Hab"/>
    <s v="≥17h"/>
    <s v="Inf. Media"/>
    <s v="Med."/>
    <x v="0"/>
    <x v="1"/>
    <x v="1"/>
    <x v="0"/>
    <x v="0"/>
    <x v="1"/>
    <x v="1"/>
    <x v="1"/>
    <x v="0"/>
    <x v="0"/>
    <x v="0"/>
    <x v="0"/>
    <x v="0"/>
    <s v="Carbón"/>
    <s v="Electricidad"/>
    <s v="Ninguno"/>
    <x v="0"/>
    <x v="0"/>
    <x v="0"/>
    <x v="0"/>
    <x v="0"/>
    <x v="0"/>
    <x v="0"/>
  </r>
  <r>
    <s v="Cartagena"/>
    <s v="Murcia"/>
    <s v="41-59"/>
    <s v="Mujer"/>
    <s v="Sec."/>
    <s v="Centro Ciudad"/>
    <s v="Multifamiliar"/>
    <s v="3 Hab"/>
    <s v="≥17h"/>
    <s v="Ind"/>
    <s v="Med."/>
    <x v="0"/>
    <x v="1"/>
    <x v="1"/>
    <x v="0"/>
    <x v="1"/>
    <x v="1"/>
    <x v="1"/>
    <x v="1"/>
    <x v="1"/>
    <x v="1"/>
    <x v="1"/>
    <x v="1"/>
    <x v="1"/>
    <s v="Bomba de calor agua"/>
    <s v="Bomba de calor agua"/>
    <s v="Bomba de calor agua"/>
    <x v="0"/>
    <x v="0"/>
    <x v="0"/>
    <x v="0"/>
    <x v="0"/>
    <x v="0"/>
    <x v="0"/>
  </r>
  <r>
    <s v="Burgos"/>
    <s v="Burgos"/>
    <s v="+60"/>
    <s v="Hombre"/>
    <s v="Univ."/>
    <s v="Centro Ciudad"/>
    <s v="Multifamiliar"/>
    <s v="3 Hab"/>
    <s v="≥17h"/>
    <s v="Sup. Media"/>
    <s v="Cont."/>
    <x v="0"/>
    <x v="1"/>
    <x v="1"/>
    <x v="0"/>
    <x v="1"/>
    <x v="1"/>
    <x v="1"/>
    <x v="1"/>
    <x v="1"/>
    <x v="1"/>
    <x v="1"/>
    <x v="1"/>
    <x v="1"/>
    <s v="Gas Natural"/>
    <s v="Gas Natural"/>
    <s v="AC Eléctrico"/>
    <x v="0"/>
    <x v="1"/>
    <x v="0"/>
    <x v="0"/>
    <x v="0"/>
    <x v="0"/>
    <x v="1"/>
  </r>
  <r>
    <s v="Cartagena"/>
    <s v="Murcia"/>
    <s v="+60"/>
    <s v="Mujer"/>
    <s v="Prim."/>
    <s v="Centro Ciudad"/>
    <s v="Multifamiliar"/>
    <s v="3 Hab"/>
    <s v="≥17h"/>
    <s v="Inf. Media"/>
    <s v="Med."/>
    <x v="0"/>
    <x v="1"/>
    <x v="1"/>
    <x v="0"/>
    <x v="1"/>
    <x v="1"/>
    <x v="1"/>
    <x v="1"/>
    <x v="1"/>
    <x v="1"/>
    <x v="1"/>
    <x v="1"/>
    <x v="1"/>
    <s v="Gas Natural"/>
    <s v="Gas Natural"/>
    <s v="Bomba de calor aire"/>
    <x v="0"/>
    <x v="0"/>
    <x v="0"/>
    <x v="0"/>
    <x v="0"/>
    <x v="0"/>
    <x v="0"/>
  </r>
  <r>
    <s v="Cartagena"/>
    <s v="Murcia"/>
    <s v="+60"/>
    <s v="Mujer"/>
    <s v="Prim."/>
    <s v="Urbana"/>
    <s v="Multifamiliar"/>
    <s v="≤2 Hab"/>
    <s v="≥17h"/>
    <s v="Inf. Media"/>
    <s v="Med."/>
    <x v="0"/>
    <x v="1"/>
    <x v="1"/>
    <x v="0"/>
    <x v="0"/>
    <x v="0"/>
    <x v="1"/>
    <x v="0"/>
    <x v="0"/>
    <x v="0"/>
    <x v="0"/>
    <x v="0"/>
    <x v="0"/>
    <s v="Bomba de calor aire"/>
    <s v="GLP"/>
    <s v="Bomba de calor aire"/>
    <x v="0"/>
    <x v="0"/>
    <x v="0"/>
    <x v="0"/>
    <x v="0"/>
    <x v="0"/>
    <x v="0"/>
  </r>
  <r>
    <s v="Melilla"/>
    <s v="Melilla"/>
    <s v="41-59"/>
    <s v="Mujer"/>
    <s v="Univ."/>
    <s v="Centro Ciudad"/>
    <s v="Multifamiliar"/>
    <s v="≥4 Hab"/>
    <s v="≥17h"/>
    <s v="Sup. Media"/>
    <s v="Med."/>
    <x v="0"/>
    <x v="1"/>
    <x v="1"/>
    <x v="0"/>
    <x v="1"/>
    <x v="1"/>
    <x v="1"/>
    <x v="1"/>
    <x v="1"/>
    <x v="1"/>
    <x v="1"/>
    <x v="1"/>
    <x v="1"/>
    <s v="Bomba de calor aire"/>
    <s v="GLP"/>
    <s v="Bomba de calor aire"/>
    <x v="1"/>
    <x v="0"/>
    <x v="0"/>
    <x v="0"/>
    <x v="0"/>
    <x v="0"/>
    <x v="1"/>
  </r>
  <r>
    <s v="Vitoria"/>
    <s v="Álava"/>
    <s v="18-40"/>
    <s v="Mujer"/>
    <s v="Sec."/>
    <s v="Centro Ciudad"/>
    <s v="Multifamiliar"/>
    <s v="≤2 Hab"/>
    <s v="≥17h"/>
    <s v="Sup. Media"/>
    <s v="Cont."/>
    <x v="0"/>
    <x v="1"/>
    <x v="1"/>
    <x v="0"/>
    <x v="1"/>
    <x v="1"/>
    <x v="1"/>
    <x v="1"/>
    <x v="1"/>
    <x v="1"/>
    <x v="1"/>
    <x v="1"/>
    <x v="0"/>
    <s v="Gas Natural"/>
    <s v="Gas Natural"/>
    <s v="Ninguno"/>
    <x v="0"/>
    <x v="0"/>
    <x v="0"/>
    <x v="0"/>
    <x v="0"/>
    <x v="0"/>
    <x v="0"/>
  </r>
  <r>
    <s v="Vitoria"/>
    <s v="Álava"/>
    <s v="41-59"/>
    <s v="Hombre"/>
    <s v="Sec."/>
    <s v="Centro Ciudad"/>
    <s v="Multifamiliar"/>
    <s v="≤2 Hab"/>
    <s v="≥17h"/>
    <s v="Sup. Media"/>
    <s v="Cont."/>
    <x v="0"/>
    <x v="1"/>
    <x v="1"/>
    <x v="0"/>
    <x v="1"/>
    <x v="1"/>
    <x v="1"/>
    <x v="1"/>
    <x v="1"/>
    <x v="1"/>
    <x v="1"/>
    <x v="1"/>
    <x v="1"/>
    <s v="Gas Natural"/>
    <s v="Gas Natural"/>
    <s v="Ninguno"/>
    <x v="0"/>
    <x v="1"/>
    <x v="0"/>
    <x v="0"/>
    <x v="0"/>
    <x v="0"/>
    <x v="1"/>
  </r>
  <r>
    <s v="Vitoria"/>
    <s v="Álava"/>
    <s v="41-59"/>
    <s v="Mujer"/>
    <s v="Prim."/>
    <s v="Urbana"/>
    <s v="Multifamiliar"/>
    <s v="≤2 Hab"/>
    <s v="≥17h"/>
    <s v="Inf. Media"/>
    <s v="Cont."/>
    <x v="0"/>
    <x v="1"/>
    <x v="1"/>
    <x v="0"/>
    <x v="1"/>
    <x v="1"/>
    <x v="0"/>
    <x v="1"/>
    <x v="1"/>
    <x v="1"/>
    <x v="1"/>
    <x v="1"/>
    <x v="1"/>
    <s v="Gas Natural"/>
    <s v="Gas Natural"/>
    <s v="Ninguno"/>
    <x v="0"/>
    <x v="0"/>
    <x v="0"/>
    <x v="0"/>
    <x v="0"/>
    <x v="0"/>
    <x v="0"/>
  </r>
  <r>
    <s v="Valencia"/>
    <s v="Valencia"/>
    <s v="+60"/>
    <s v="Mujer"/>
    <s v="Prim."/>
    <s v="Centro Ciudad"/>
    <s v="Multifamiliar"/>
    <s v="3 Hab"/>
    <s v="≥17h"/>
    <s v="Inf. Media"/>
    <s v="Med."/>
    <x v="0"/>
    <x v="0"/>
    <x v="1"/>
    <x v="0"/>
    <x v="0"/>
    <x v="0"/>
    <x v="0"/>
    <x v="0"/>
    <x v="0"/>
    <x v="0"/>
    <x v="0"/>
    <x v="0"/>
    <x v="0"/>
    <s v="Gas Natural"/>
    <s v="Electricidad"/>
    <s v="Ninguno"/>
    <x v="0"/>
    <x v="0"/>
    <x v="0"/>
    <x v="0"/>
    <x v="0"/>
    <x v="0"/>
    <x v="0"/>
  </r>
  <r>
    <s v="Vitoria"/>
    <s v="Álava"/>
    <s v="18-40"/>
    <s v="Hombre"/>
    <s v="Univ."/>
    <s v="Centro Ciudad"/>
    <s v="Multifamiliar"/>
    <s v="≤2 Hab"/>
    <s v="≥17h"/>
    <s v="Sup. Media"/>
    <s v="Cont."/>
    <x v="0"/>
    <x v="1"/>
    <x v="0"/>
    <x v="0"/>
    <x v="1"/>
    <x v="0"/>
    <x v="0"/>
    <x v="1"/>
    <x v="1"/>
    <x v="1"/>
    <x v="1"/>
    <x v="0"/>
    <x v="0"/>
    <s v="Gas Natural"/>
    <s v="Gas Natural"/>
    <s v="Ninguno"/>
    <x v="0"/>
    <x v="0"/>
    <x v="0"/>
    <x v="0"/>
    <x v="0"/>
    <x v="1"/>
    <x v="1"/>
  </r>
  <r>
    <s v="Valencia"/>
    <s v="Valencia"/>
    <s v="18-40"/>
    <s v="Mujer"/>
    <s v="Univ."/>
    <s v="Urbana"/>
    <s v="Multifamiliar"/>
    <s v="3 Hab"/>
    <s v="≥17h"/>
    <s v="Sup. Media"/>
    <s v="Med."/>
    <x v="0"/>
    <x v="1"/>
    <x v="1"/>
    <x v="0"/>
    <x v="1"/>
    <x v="1"/>
    <x v="1"/>
    <x v="1"/>
    <x v="1"/>
    <x v="1"/>
    <x v="1"/>
    <x v="1"/>
    <x v="1"/>
    <s v="Gas Natural"/>
    <s v="Gas Natural"/>
    <s v="Bomba de calor aire"/>
    <x v="0"/>
    <x v="0"/>
    <x v="0"/>
    <x v="0"/>
    <x v="0"/>
    <x v="1"/>
    <x v="1"/>
  </r>
  <r>
    <s v="Sevilla"/>
    <s v="Sevilla"/>
    <s v="41-59"/>
    <s v="Mujer"/>
    <s v="Univ."/>
    <s v="Centro Ciudad"/>
    <s v="Multifamiliar"/>
    <s v="3 Hab"/>
    <s v="≥17h"/>
    <s v="Sup. Media"/>
    <s v="Med."/>
    <x v="0"/>
    <x v="1"/>
    <x v="1"/>
    <x v="0"/>
    <x v="1"/>
    <x v="1"/>
    <x v="1"/>
    <x v="1"/>
    <x v="1"/>
    <x v="1"/>
    <x v="1"/>
    <x v="1"/>
    <x v="1"/>
    <s v="Ninguna"/>
    <s v="GLP"/>
    <s v="Ninguno"/>
    <x v="0"/>
    <x v="0"/>
    <x v="0"/>
    <x v="0"/>
    <x v="0"/>
    <x v="1"/>
    <x v="1"/>
  </r>
  <r>
    <s v="Las Palmas de Gran CAnaria"/>
    <s v="Las Palmas"/>
    <s v="+60"/>
    <s v="Mujer"/>
    <s v="Univ."/>
    <s v="Centro Ciudad"/>
    <s v="Multifamiliar"/>
    <s v="3 Hab"/>
    <s v="≥17h"/>
    <s v="Inf. Media"/>
    <s v="Med."/>
    <x v="0"/>
    <x v="1"/>
    <x v="1"/>
    <x v="0"/>
    <x v="1"/>
    <x v="1"/>
    <x v="1"/>
    <x v="1"/>
    <x v="1"/>
    <x v="1"/>
    <x v="1"/>
    <x v="1"/>
    <x v="1"/>
    <s v="Ninguna"/>
    <s v="Electricidad"/>
    <s v="Ninguno"/>
    <x v="0"/>
    <x v="0"/>
    <x v="0"/>
    <x v="0"/>
    <x v="0"/>
    <x v="1"/>
    <x v="1"/>
  </r>
  <r>
    <s v="Gijón"/>
    <s v="Asturias"/>
    <s v="41-59"/>
    <s v="Mujer"/>
    <s v="Sec."/>
    <s v="Centro Ciudad"/>
    <s v="Multifamiliar"/>
    <s v="≤2 Hab"/>
    <s v="≥17h"/>
    <s v="Sup. Media"/>
    <s v="Atlán."/>
    <x v="0"/>
    <x v="1"/>
    <x v="1"/>
    <x v="0"/>
    <x v="1"/>
    <x v="1"/>
    <x v="1"/>
    <x v="1"/>
    <x v="1"/>
    <x v="1"/>
    <x v="1"/>
    <x v="1"/>
    <x v="1"/>
    <s v="Gas Natural"/>
    <s v="Gas Natural"/>
    <s v="Ninguno"/>
    <x v="1"/>
    <x v="0"/>
    <x v="0"/>
    <x v="0"/>
    <x v="0"/>
    <x v="0"/>
    <x v="1"/>
  </r>
  <r>
    <s v="Avilés"/>
    <s v="Asturias"/>
    <s v="+60"/>
    <s v="Mujer"/>
    <s v="Prim."/>
    <s v="Centro Ciudad"/>
    <s v="Multifamiliar"/>
    <s v="≤2 Hab"/>
    <s v="≥17h"/>
    <s v="Inf. Media"/>
    <s v="Atlán."/>
    <x v="0"/>
    <x v="1"/>
    <x v="1"/>
    <x v="0"/>
    <x v="1"/>
    <x v="1"/>
    <x v="0"/>
    <x v="1"/>
    <x v="1"/>
    <x v="1"/>
    <x v="1"/>
    <x v="1"/>
    <x v="1"/>
    <s v="Gas Natural"/>
    <s v="Gas Natural"/>
    <s v="Ninguno"/>
    <x v="0"/>
    <x v="0"/>
    <x v="0"/>
    <x v="0"/>
    <x v="0"/>
    <x v="0"/>
    <x v="0"/>
  </r>
  <r>
    <s v="Palma de Mallorca"/>
    <s v="Baleares"/>
    <s v="18-40"/>
    <s v="Mujer"/>
    <s v="Univ."/>
    <s v="Centro Ciudad"/>
    <s v="Multifamiliar"/>
    <s v="3 Hab"/>
    <s v="≥17h"/>
    <s v="Ind"/>
    <s v="Med."/>
    <x v="0"/>
    <x v="1"/>
    <x v="1"/>
    <x v="0"/>
    <x v="1"/>
    <x v="1"/>
    <x v="1"/>
    <x v="1"/>
    <x v="1"/>
    <x v="1"/>
    <x v="1"/>
    <x v="1"/>
    <x v="1"/>
    <s v="Gas Natural"/>
    <s v="Gas Natural"/>
    <s v="Ninguno"/>
    <x v="1"/>
    <x v="0"/>
    <x v="0"/>
    <x v="0"/>
    <x v="0"/>
    <x v="0"/>
    <x v="1"/>
  </r>
  <r>
    <s v="GUITIRIZ"/>
    <s v="Lugo"/>
    <s v="+60"/>
    <s v="Mujer"/>
    <s v="Univ."/>
    <s v="Rural"/>
    <s v="Multifamiliar"/>
    <s v="≤2 Hab"/>
    <s v="≥17h"/>
    <s v="Inf. Media"/>
    <s v="Atlán."/>
    <x v="1"/>
    <x v="0"/>
    <x v="0"/>
    <x v="1"/>
    <x v="0"/>
    <x v="0"/>
    <x v="0"/>
    <x v="0"/>
    <x v="0"/>
    <x v="0"/>
    <x v="0"/>
    <x v="0"/>
    <x v="0"/>
    <s v="Electricidad"/>
    <s v="GLP"/>
    <s v="Ninguno"/>
    <x v="0"/>
    <x v="0"/>
    <x v="0"/>
    <x v="0"/>
    <x v="0"/>
    <x v="0"/>
    <x v="0"/>
  </r>
  <r>
    <s v="Aranda de Duero"/>
    <s v="Burgos"/>
    <s v="+60"/>
    <s v="Mujer"/>
    <s v="Prim."/>
    <s v="Urbana"/>
    <s v="Multifamiliar"/>
    <s v="3 Hab"/>
    <s v="≥17h"/>
    <s v="Ind"/>
    <s v="Cont."/>
    <x v="0"/>
    <x v="1"/>
    <x v="1"/>
    <x v="0"/>
    <x v="1"/>
    <x v="1"/>
    <x v="1"/>
    <x v="1"/>
    <x v="1"/>
    <x v="1"/>
    <x v="1"/>
    <x v="1"/>
    <x v="1"/>
    <s v="Gas Natural"/>
    <s v="Gas Natural"/>
    <s v="Ninguno"/>
    <x v="0"/>
    <x v="0"/>
    <x v="0"/>
    <x v="0"/>
    <x v="0"/>
    <x v="0"/>
    <x v="0"/>
  </r>
  <r>
    <s v="Málaga"/>
    <s v="Málaga"/>
    <s v="41-59"/>
    <s v="Hombre"/>
    <s v="Ind"/>
    <s v="Centro Ciudad"/>
    <s v="Multifamiliar"/>
    <s v="3 Hab"/>
    <s v="12-16h"/>
    <s v="Inf. Media"/>
    <s v="Med."/>
    <x v="0"/>
    <x v="1"/>
    <x v="1"/>
    <x v="0"/>
    <x v="1"/>
    <x v="1"/>
    <x v="1"/>
    <x v="1"/>
    <x v="1"/>
    <x v="1"/>
    <x v="1"/>
    <x v="1"/>
    <x v="1"/>
    <s v="Bomba de calor aire"/>
    <s v="GLP"/>
    <s v="Bomba de calor aire"/>
    <x v="1"/>
    <x v="0"/>
    <x v="0"/>
    <x v="0"/>
    <x v="0"/>
    <x v="0"/>
    <x v="1"/>
  </r>
  <r>
    <s v="Atalaya"/>
    <s v="Ávila"/>
    <s v="41-59"/>
    <s v="Hombre"/>
    <s v="Univ."/>
    <s v="Rural"/>
    <s v="Individual"/>
    <s v="3 Hab"/>
    <s v="≥17h"/>
    <s v="Ind"/>
    <s v="Cont."/>
    <x v="0"/>
    <x v="1"/>
    <x v="0"/>
    <x v="0"/>
    <x v="1"/>
    <x v="0"/>
    <x v="0"/>
    <x v="1"/>
    <x v="1"/>
    <x v="1"/>
    <x v="1"/>
    <x v="1"/>
    <x v="0"/>
    <s v="Otros"/>
    <s v="Electricidad"/>
    <s v="Ninguno"/>
    <x v="1"/>
    <x v="0"/>
    <x v="0"/>
    <x v="0"/>
    <x v="0"/>
    <x v="0"/>
    <x v="1"/>
  </r>
  <r>
    <s v="Málaga"/>
    <s v="Málaga"/>
    <s v="41-59"/>
    <s v="Mujer"/>
    <s v="Univ."/>
    <s v="Centro Ciudad"/>
    <s v="Multifamiliar"/>
    <s v="3 Hab"/>
    <s v="12-16h"/>
    <s v="Inf. Media"/>
    <s v="Med."/>
    <x v="0"/>
    <x v="1"/>
    <x v="1"/>
    <x v="0"/>
    <x v="1"/>
    <x v="1"/>
    <x v="1"/>
    <x v="1"/>
    <x v="1"/>
    <x v="1"/>
    <x v="1"/>
    <x v="1"/>
    <x v="1"/>
    <s v="Bomba de calor aire"/>
    <s v="Gas Natural"/>
    <s v="Bomba de calor aire"/>
    <x v="0"/>
    <x v="0"/>
    <x v="0"/>
    <x v="0"/>
    <x v="0"/>
    <x v="0"/>
    <x v="0"/>
  </r>
  <r>
    <s v="Vitoria"/>
    <s v="Álava"/>
    <s v="41-59"/>
    <s v="Mujer"/>
    <s v="Univ."/>
    <s v="Urbana"/>
    <s v="Multifamiliar"/>
    <s v="≤2 Hab"/>
    <s v="12-16h"/>
    <s v="Ind"/>
    <s v="Cont."/>
    <x v="0"/>
    <x v="1"/>
    <x v="1"/>
    <x v="0"/>
    <x v="1"/>
    <x v="0"/>
    <x v="1"/>
    <x v="1"/>
    <x v="1"/>
    <x v="1"/>
    <x v="1"/>
    <x v="1"/>
    <x v="1"/>
    <s v="Gas Natural"/>
    <s v="Gas Natural"/>
    <s v="Ninguno"/>
    <x v="0"/>
    <x v="0"/>
    <x v="0"/>
    <x v="0"/>
    <x v="0"/>
    <x v="0"/>
    <x v="0"/>
  </r>
  <r>
    <s v="Palma de Mallorca"/>
    <s v="Baleares"/>
    <s v="41-59"/>
    <s v="Hombre"/>
    <s v="Prim."/>
    <s v="Centro Ciudad"/>
    <s v="Multifamiliar"/>
    <s v="3 Hab"/>
    <s v="12-16h"/>
    <s v="Inf. Media"/>
    <s v="Med."/>
    <x v="0"/>
    <x v="1"/>
    <x v="1"/>
    <x v="0"/>
    <x v="0"/>
    <x v="0"/>
    <x v="1"/>
    <x v="1"/>
    <x v="1"/>
    <x v="1"/>
    <x v="1"/>
    <x v="1"/>
    <x v="0"/>
    <s v="GLP"/>
    <s v="Electricidad"/>
    <s v="Bomba de calor aire"/>
    <x v="0"/>
    <x v="0"/>
    <x v="0"/>
    <x v="0"/>
    <x v="0"/>
    <x v="0"/>
    <x v="0"/>
  </r>
  <r>
    <s v="Bilbao"/>
    <s v="Vizcaya"/>
    <s v="41-59"/>
    <s v="Hombre"/>
    <s v="Sec."/>
    <s v="Centro Ciudad"/>
    <s v="Multifamiliar"/>
    <s v="≤2 Hab"/>
    <s v="≥17h"/>
    <s v="Sup. Media"/>
    <s v="Atlán."/>
    <x v="0"/>
    <x v="1"/>
    <x v="1"/>
    <x v="0"/>
    <x v="1"/>
    <x v="1"/>
    <x v="1"/>
    <x v="1"/>
    <x v="1"/>
    <x v="1"/>
    <x v="1"/>
    <x v="1"/>
    <x v="1"/>
    <s v="Gas Natural"/>
    <s v="Gas Natural"/>
    <s v="Bomba de calor aire"/>
    <x v="1"/>
    <x v="0"/>
    <x v="0"/>
    <x v="0"/>
    <x v="0"/>
    <x v="0"/>
    <x v="1"/>
  </r>
  <r>
    <s v="Palma de Mallorca"/>
    <s v="Baleares"/>
    <s v="+60"/>
    <s v="Hombre"/>
    <s v="Sec."/>
    <s v="Centro Ciudad"/>
    <s v="Multifamiliar"/>
    <s v="3 Hab"/>
    <s v="≥17h"/>
    <s v="Inf. Media"/>
    <s v="Med."/>
    <x v="0"/>
    <x v="1"/>
    <x v="1"/>
    <x v="0"/>
    <x v="0"/>
    <x v="0"/>
    <x v="0"/>
    <x v="1"/>
    <x v="1"/>
    <x v="0"/>
    <x v="1"/>
    <x v="0"/>
    <x v="0"/>
    <s v="Bomba de calor aire"/>
    <s v="Gas Natural"/>
    <s v="Bomba de calor aire"/>
    <x v="0"/>
    <x v="0"/>
    <x v="0"/>
    <x v="0"/>
    <x v="0"/>
    <x v="0"/>
    <x v="0"/>
  </r>
  <r>
    <s v="Palma de Mallorca"/>
    <s v="Baleares"/>
    <s v="+60"/>
    <s v="Mujer"/>
    <s v="Prim."/>
    <s v="Centro Ciudad"/>
    <s v="Individual"/>
    <s v="3 Hab"/>
    <s v="≥17h"/>
    <s v="Inf. Media"/>
    <s v="Med."/>
    <x v="0"/>
    <x v="1"/>
    <x v="1"/>
    <x v="0"/>
    <x v="0"/>
    <x v="0"/>
    <x v="0"/>
    <x v="1"/>
    <x v="0"/>
    <x v="0"/>
    <x v="1"/>
    <x v="0"/>
    <x v="0"/>
    <s v="Bomba de calor aire"/>
    <s v="Electricidad"/>
    <s v="Bomba de calor aire"/>
    <x v="0"/>
    <x v="0"/>
    <x v="0"/>
    <x v="0"/>
    <x v="0"/>
    <x v="0"/>
    <x v="0"/>
  </r>
  <r>
    <s v="Algorta"/>
    <s v="Vizcaya"/>
    <s v="+60"/>
    <s v="Mujer"/>
    <s v="Univ."/>
    <s v="Urbana"/>
    <s v="Multifamiliar"/>
    <s v="3 Hab"/>
    <s v="≥17h"/>
    <s v="Ind"/>
    <s v="Atlán."/>
    <x v="0"/>
    <x v="1"/>
    <x v="1"/>
    <x v="0"/>
    <x v="1"/>
    <x v="1"/>
    <x v="0"/>
    <x v="1"/>
    <x v="1"/>
    <x v="1"/>
    <x v="1"/>
    <x v="1"/>
    <x v="1"/>
    <s v="Gasóleo"/>
    <s v="Gasóleo"/>
    <s v="Ninguno"/>
    <x v="0"/>
    <x v="0"/>
    <x v="0"/>
    <x v="0"/>
    <x v="0"/>
    <x v="1"/>
    <x v="1"/>
  </r>
  <r>
    <s v="Jaén"/>
    <s v="Jaén"/>
    <s v="41-59"/>
    <s v="Mujer"/>
    <s v="Univ."/>
    <s v="Centro Ciudad"/>
    <s v="Multifamiliar"/>
    <s v="≤2 Hab"/>
    <s v="12-16h"/>
    <s v="Sup. Media"/>
    <s v="Med."/>
    <x v="0"/>
    <x v="1"/>
    <x v="1"/>
    <x v="0"/>
    <x v="1"/>
    <x v="1"/>
    <x v="1"/>
    <x v="1"/>
    <x v="1"/>
    <x v="1"/>
    <x v="1"/>
    <x v="1"/>
    <x v="1"/>
    <s v="Gasóleo"/>
    <s v="Electricidad"/>
    <s v="Ninguno"/>
    <x v="0"/>
    <x v="1"/>
    <x v="0"/>
    <x v="0"/>
    <x v="0"/>
    <x v="0"/>
    <x v="1"/>
  </r>
  <r>
    <s v="Algorta"/>
    <s v="Vizcaya"/>
    <s v="+60"/>
    <s v="Mujer"/>
    <s v="Univ."/>
    <s v="Urbana"/>
    <s v="Multifamiliar"/>
    <s v="3 Hab"/>
    <s v="≥17h"/>
    <s v="Sup. Media"/>
    <s v="Atlán."/>
    <x v="0"/>
    <x v="1"/>
    <x v="1"/>
    <x v="0"/>
    <x v="1"/>
    <x v="1"/>
    <x v="0"/>
    <x v="1"/>
    <x v="1"/>
    <x v="1"/>
    <x v="1"/>
    <x v="1"/>
    <x v="1"/>
    <s v="Gasóleo"/>
    <s v="Gasóleo"/>
    <s v="Ninguno"/>
    <x v="0"/>
    <x v="0"/>
    <x v="0"/>
    <x v="0"/>
    <x v="0"/>
    <x v="1"/>
    <x v="1"/>
  </r>
  <r>
    <s v="Algorta"/>
    <s v="Vizcaya"/>
    <s v="+60"/>
    <s v="Mujer"/>
    <s v="Prim."/>
    <s v="Centro Ciudad"/>
    <s v="Multifamiliar"/>
    <s v="≤2 Hab"/>
    <s v="≥17h"/>
    <s v="Ind"/>
    <s v="Atlán."/>
    <x v="0"/>
    <x v="1"/>
    <x v="1"/>
    <x v="0"/>
    <x v="1"/>
    <x v="0"/>
    <x v="0"/>
    <x v="0"/>
    <x v="0"/>
    <x v="0"/>
    <x v="0"/>
    <x v="0"/>
    <x v="0"/>
    <s v="Gasóleo"/>
    <s v="Gasóleo"/>
    <s v="Ninguno"/>
    <x v="0"/>
    <x v="0"/>
    <x v="0"/>
    <x v="0"/>
    <x v="0"/>
    <x v="0"/>
    <x v="0"/>
  </r>
  <r>
    <s v="Andra Mari"/>
    <s v="Vizcaya"/>
    <s v="+60"/>
    <s v="Hombre"/>
    <s v="Univ."/>
    <s v="Urbana"/>
    <s v="Adosado"/>
    <s v="≤2 Hab"/>
    <s v="≥17h"/>
    <s v="Sup. Media"/>
    <s v="Atlán."/>
    <x v="0"/>
    <x v="1"/>
    <x v="1"/>
    <x v="0"/>
    <x v="1"/>
    <x v="0"/>
    <x v="0"/>
    <x v="1"/>
    <x v="0"/>
    <x v="1"/>
    <x v="1"/>
    <x v="1"/>
    <x v="1"/>
    <s v="Gas Natural"/>
    <s v="Gas Natural"/>
    <s v="Ninguno"/>
    <x v="1"/>
    <x v="0"/>
    <x v="0"/>
    <x v="0"/>
    <x v="0"/>
    <x v="0"/>
    <x v="1"/>
  </r>
  <r>
    <s v="Algorta"/>
    <s v="Vizcaya"/>
    <s v="+60"/>
    <s v="Mujer"/>
    <s v="Prim."/>
    <s v="Centro Ciudad"/>
    <s v="Multifamiliar"/>
    <s v="≤2 Hab"/>
    <s v="≥17h"/>
    <s v="Inf. Media"/>
    <s v="Atlán."/>
    <x v="0"/>
    <x v="1"/>
    <x v="1"/>
    <x v="0"/>
    <x v="1"/>
    <x v="0"/>
    <x v="1"/>
    <x v="1"/>
    <x v="1"/>
    <x v="1"/>
    <x v="1"/>
    <x v="1"/>
    <x v="1"/>
    <s v="Gasóleo"/>
    <s v="Gasóleo"/>
    <s v="Ninguno"/>
    <x v="0"/>
    <x v="0"/>
    <x v="0"/>
    <x v="0"/>
    <x v="0"/>
    <x v="0"/>
    <x v="0"/>
  </r>
  <r>
    <s v="Málaga"/>
    <s v="Málaga"/>
    <s v="18-40"/>
    <s v="Mujer"/>
    <s v="Univ."/>
    <s v="Centro Ciudad"/>
    <s v="Multifamiliar"/>
    <s v="3 Hab"/>
    <s v="≥17h"/>
    <s v="Inf. Media"/>
    <s v="Med."/>
    <x v="0"/>
    <x v="1"/>
    <x v="1"/>
    <x v="0"/>
    <x v="1"/>
    <x v="1"/>
    <x v="1"/>
    <x v="1"/>
    <x v="1"/>
    <x v="1"/>
    <x v="1"/>
    <x v="1"/>
    <x v="1"/>
    <s v="Electricidad"/>
    <s v="Electricidad"/>
    <s v="Bomba de calor aire"/>
    <x v="0"/>
    <x v="0"/>
    <x v="0"/>
    <x v="0"/>
    <x v="0"/>
    <x v="1"/>
    <x v="1"/>
  </r>
  <r>
    <s v="Oviedo"/>
    <s v="Asturias"/>
    <s v="41-59"/>
    <s v="Hombre"/>
    <s v="Prim."/>
    <s v="Centro Ciudad"/>
    <s v="Multifamiliar"/>
    <s v="≤2 Hab"/>
    <s v="≥17h"/>
    <s v="Inf. Media"/>
    <s v="Atlán."/>
    <x v="0"/>
    <x v="1"/>
    <x v="1"/>
    <x v="0"/>
    <x v="1"/>
    <x v="0"/>
    <x v="1"/>
    <x v="1"/>
    <x v="1"/>
    <x v="0"/>
    <x v="1"/>
    <x v="1"/>
    <x v="0"/>
    <s v="Electricidad"/>
    <s v="GLP"/>
    <s v="Ninguno"/>
    <x v="0"/>
    <x v="0"/>
    <x v="0"/>
    <x v="0"/>
    <x v="0"/>
    <x v="0"/>
    <x v="0"/>
  </r>
  <r>
    <s v="Málaga"/>
    <s v="Málaga"/>
    <s v="18-40"/>
    <s v="Mujer"/>
    <s v="Prim."/>
    <s v="Centro Ciudad"/>
    <s v="Multifamiliar"/>
    <s v="3 Hab"/>
    <s v="≥17h"/>
    <s v="Inf. Media"/>
    <s v="Med."/>
    <x v="0"/>
    <x v="1"/>
    <x v="1"/>
    <x v="0"/>
    <x v="1"/>
    <x v="1"/>
    <x v="1"/>
    <x v="1"/>
    <x v="1"/>
    <x v="1"/>
    <x v="1"/>
    <x v="1"/>
    <x v="1"/>
    <s v="Ninguna"/>
    <s v="GLP"/>
    <s v="Ninguno"/>
    <x v="0"/>
    <x v="0"/>
    <x v="0"/>
    <x v="0"/>
    <x v="0"/>
    <x v="1"/>
    <x v="1"/>
  </r>
  <r>
    <s v="Cartagena"/>
    <s v="Murcia"/>
    <s v="41-59"/>
    <s v="Mujer"/>
    <s v="Sec."/>
    <s v="Urbana"/>
    <s v="Multifamiliar"/>
    <s v="3 Hab"/>
    <s v="≤12h"/>
    <s v="Inf. Media"/>
    <s v="Med."/>
    <x v="0"/>
    <x v="1"/>
    <x v="1"/>
    <x v="0"/>
    <x v="0"/>
    <x v="1"/>
    <x v="1"/>
    <x v="1"/>
    <x v="1"/>
    <x v="1"/>
    <x v="1"/>
    <x v="1"/>
    <x v="1"/>
    <s v="Bomba de calor aire"/>
    <s v="GLP"/>
    <s v="Bomba de calor aire"/>
    <x v="1"/>
    <x v="0"/>
    <x v="0"/>
    <x v="0"/>
    <x v="0"/>
    <x v="0"/>
    <x v="1"/>
  </r>
  <r>
    <s v="Mieres"/>
    <s v="Asturias"/>
    <s v="41-59"/>
    <s v="Hombre"/>
    <s v="Sec."/>
    <s v="Centro Ciudad"/>
    <s v="Multifamiliar"/>
    <s v="≤2 Hab"/>
    <s v="≥17h"/>
    <s v="Inf. Media"/>
    <s v="Atlán."/>
    <x v="0"/>
    <x v="0"/>
    <x v="1"/>
    <x v="0"/>
    <x v="0"/>
    <x v="0"/>
    <x v="0"/>
    <x v="1"/>
    <x v="0"/>
    <x v="1"/>
    <x v="1"/>
    <x v="1"/>
    <x v="0"/>
    <s v="Electricidad"/>
    <s v="Electricidad"/>
    <s v="Ninguno"/>
    <x v="0"/>
    <x v="0"/>
    <x v="0"/>
    <x v="0"/>
    <x v="0"/>
    <x v="1"/>
    <x v="1"/>
  </r>
  <r>
    <s v="Cartagena"/>
    <s v="Murcia"/>
    <s v="41-59"/>
    <s v="Mujer"/>
    <s v="Sec."/>
    <s v="Urbana"/>
    <s v="Multifamiliar"/>
    <s v="3 Hab"/>
    <s v="≥17h"/>
    <s v="Inf. Media"/>
    <s v="Med."/>
    <x v="0"/>
    <x v="1"/>
    <x v="1"/>
    <x v="0"/>
    <x v="1"/>
    <x v="1"/>
    <x v="0"/>
    <x v="1"/>
    <x v="1"/>
    <x v="1"/>
    <x v="1"/>
    <x v="1"/>
    <x v="1"/>
    <s v="Electricidad"/>
    <s v="Electricidad"/>
    <s v="AC Eléctrico"/>
    <x v="1"/>
    <x v="0"/>
    <x v="0"/>
    <x v="0"/>
    <x v="0"/>
    <x v="0"/>
    <x v="1"/>
  </r>
  <r>
    <s v="Oviedo"/>
    <s v="Asturias"/>
    <s v="41-59"/>
    <s v="Hombre"/>
    <s v="Univ."/>
    <s v="Centro Ciudad"/>
    <s v="Multifamiliar"/>
    <s v="≤2 Hab"/>
    <s v="≥17h"/>
    <s v="Ind"/>
    <s v="Atlán."/>
    <x v="1"/>
    <x v="0"/>
    <x v="0"/>
    <x v="1"/>
    <x v="0"/>
    <x v="0"/>
    <x v="0"/>
    <x v="0"/>
    <x v="0"/>
    <x v="0"/>
    <x v="0"/>
    <x v="0"/>
    <x v="0"/>
    <s v="Gasóleo"/>
    <s v="Gasóleo"/>
    <s v="Ninguno"/>
    <x v="1"/>
    <x v="0"/>
    <x v="0"/>
    <x v="0"/>
    <x v="0"/>
    <x v="0"/>
    <x v="1"/>
  </r>
  <r>
    <s v="Cartagena"/>
    <s v="Murcia"/>
    <s v="41-59"/>
    <s v="Mujer"/>
    <s v="Sec."/>
    <s v="Urbana"/>
    <s v="Adosado"/>
    <s v="3 Hab"/>
    <s v="≥17h"/>
    <s v="Inf. Media"/>
    <s v="Med."/>
    <x v="0"/>
    <x v="1"/>
    <x v="1"/>
    <x v="0"/>
    <x v="1"/>
    <x v="1"/>
    <x v="1"/>
    <x v="1"/>
    <x v="1"/>
    <x v="1"/>
    <x v="1"/>
    <x v="1"/>
    <x v="1"/>
    <s v="Ninguna"/>
    <s v="GLP"/>
    <s v="Ninguno"/>
    <x v="0"/>
    <x v="0"/>
    <x v="0"/>
    <x v="0"/>
    <x v="0"/>
    <x v="0"/>
    <x v="0"/>
  </r>
  <r>
    <s v="Pereira"/>
    <s v="Lugo"/>
    <s v="+60"/>
    <s v="Mujer"/>
    <s v="Prim."/>
    <s v="Rural"/>
    <s v="Individual"/>
    <s v="≥4 Hab"/>
    <s v="≥17h"/>
    <s v="Inf. Media"/>
    <s v="Atlán."/>
    <x v="1"/>
    <x v="1"/>
    <x v="1"/>
    <x v="0"/>
    <x v="0"/>
    <x v="0"/>
    <x v="1"/>
    <x v="0"/>
    <x v="0"/>
    <x v="0"/>
    <x v="0"/>
    <x v="0"/>
    <x v="0"/>
    <s v="Ninguna"/>
    <s v="Electricidad"/>
    <s v="Ninguno"/>
    <x v="0"/>
    <x v="0"/>
    <x v="0"/>
    <x v="0"/>
    <x v="0"/>
    <x v="0"/>
    <x v="0"/>
  </r>
  <r>
    <s v="Sevilla"/>
    <s v="Sevilla"/>
    <s v="+60"/>
    <s v="Hombre"/>
    <s v="Univ."/>
    <s v="Urbana"/>
    <s v="Multifamiliar"/>
    <s v="≥4 Hab"/>
    <s v="12-16h"/>
    <s v="Inf. Media"/>
    <s v="Med."/>
    <x v="0"/>
    <x v="1"/>
    <x v="1"/>
    <x v="0"/>
    <x v="1"/>
    <x v="1"/>
    <x v="1"/>
    <x v="1"/>
    <x v="1"/>
    <x v="1"/>
    <x v="1"/>
    <x v="1"/>
    <x v="1"/>
    <s v="Bomba de calor aire"/>
    <s v="Electricidad"/>
    <s v="Bomba de calor aire"/>
    <x v="0"/>
    <x v="0"/>
    <x v="0"/>
    <x v="0"/>
    <x v="0"/>
    <x v="1"/>
    <x v="1"/>
  </r>
  <r>
    <s v="Valencia"/>
    <s v="Valencia"/>
    <s v="41-59"/>
    <s v="Hombre"/>
    <s v="Sec."/>
    <s v="Centro Ciudad"/>
    <s v="Multifamiliar"/>
    <s v="≤2 Hab"/>
    <s v="≥17h"/>
    <s v="Inf. Media"/>
    <s v="Med."/>
    <x v="0"/>
    <x v="1"/>
    <x v="1"/>
    <x v="0"/>
    <x v="1"/>
    <x v="1"/>
    <x v="1"/>
    <x v="1"/>
    <x v="1"/>
    <x v="1"/>
    <x v="1"/>
    <x v="1"/>
    <x v="1"/>
    <s v="Bomba de calor aire"/>
    <s v="Electricidad"/>
    <s v="Bomba de calor agua"/>
    <x v="0"/>
    <x v="0"/>
    <x v="0"/>
    <x v="0"/>
    <x v="0"/>
    <x v="1"/>
    <x v="1"/>
  </r>
  <r>
    <s v="Ávila"/>
    <s v="Ávila"/>
    <s v="41-59"/>
    <s v="Hombre"/>
    <s v="Sec."/>
    <s v="Urbana"/>
    <s v="Multifamiliar"/>
    <s v="≤2 Hab"/>
    <s v="≥17h"/>
    <s v="Inf. Media"/>
    <s v="Cont."/>
    <x v="0"/>
    <x v="1"/>
    <x v="1"/>
    <x v="0"/>
    <x v="1"/>
    <x v="1"/>
    <x v="1"/>
    <x v="1"/>
    <x v="1"/>
    <x v="1"/>
    <x v="1"/>
    <x v="1"/>
    <x v="1"/>
    <s v="Gas Natural"/>
    <s v="Gas Natural"/>
    <s v="Ninguno"/>
    <x v="1"/>
    <x v="0"/>
    <x v="0"/>
    <x v="0"/>
    <x v="0"/>
    <x v="0"/>
    <x v="1"/>
  </r>
  <r>
    <s v="Ullibarri-Arrazua"/>
    <s v="Álava"/>
    <s v="41-59"/>
    <s v="Mujer"/>
    <s v="Sec."/>
    <s v="Rural"/>
    <s v="Individual"/>
    <s v="3 Hab"/>
    <s v="≥17h"/>
    <s v="Sup. Media"/>
    <s v="Cont."/>
    <x v="0"/>
    <x v="1"/>
    <x v="1"/>
    <x v="0"/>
    <x v="1"/>
    <x v="1"/>
    <x v="0"/>
    <x v="1"/>
    <x v="1"/>
    <x v="1"/>
    <x v="1"/>
    <x v="1"/>
    <x v="1"/>
    <s v="Gasóleo"/>
    <s v="Gasóleo"/>
    <s v="Ninguno"/>
    <x v="1"/>
    <x v="0"/>
    <x v="0"/>
    <x v="0"/>
    <x v="0"/>
    <x v="0"/>
    <x v="1"/>
  </r>
  <r>
    <s v="Trokoniz"/>
    <s v="Álava"/>
    <s v="+60"/>
    <s v="Mujer"/>
    <s v="Sec."/>
    <s v="Rural"/>
    <s v="Individual"/>
    <s v="≤2 Hab"/>
    <s v="≥17h"/>
    <s v="Ind"/>
    <s v="Cont."/>
    <x v="0"/>
    <x v="1"/>
    <x v="1"/>
    <x v="0"/>
    <x v="1"/>
    <x v="1"/>
    <x v="1"/>
    <x v="1"/>
    <x v="1"/>
    <x v="1"/>
    <x v="1"/>
    <x v="1"/>
    <x v="0"/>
    <s v="Gasóleo"/>
    <s v="Gasóleo"/>
    <s v="Ninguno"/>
    <x v="0"/>
    <x v="0"/>
    <x v="0"/>
    <x v="0"/>
    <x v="0"/>
    <x v="0"/>
    <x v="0"/>
  </r>
  <r>
    <s v="Valencia"/>
    <s v="Valencia"/>
    <s v="+60"/>
    <s v="Mujer"/>
    <s v="Prim."/>
    <s v="Centro Ciudad"/>
    <s v="Multifamiliar"/>
    <s v="3 Hab"/>
    <s v="≥17h"/>
    <s v="Inf. Media"/>
    <s v="Med."/>
    <x v="0"/>
    <x v="1"/>
    <x v="1"/>
    <x v="0"/>
    <x v="1"/>
    <x v="1"/>
    <x v="1"/>
    <x v="1"/>
    <x v="1"/>
    <x v="1"/>
    <x v="1"/>
    <x v="1"/>
    <x v="1"/>
    <s v="Gas Natural"/>
    <s v="Gas Natural"/>
    <s v="Ninguno"/>
    <x v="0"/>
    <x v="0"/>
    <x v="0"/>
    <x v="0"/>
    <x v="0"/>
    <x v="0"/>
    <x v="0"/>
  </r>
  <r>
    <s v="Santa Cruz de Tenerife"/>
    <s v="Santa Cruz de Tenerife"/>
    <s v="+60"/>
    <s v="Mujer"/>
    <s v="Prim."/>
    <s v="Centro Ciudad"/>
    <s v="Multifamiliar"/>
    <s v="≤2 Hab"/>
    <s v="≥17h"/>
    <s v="Inf. Media"/>
    <s v="Med."/>
    <x v="0"/>
    <x v="1"/>
    <x v="1"/>
    <x v="0"/>
    <x v="1"/>
    <x v="0"/>
    <x v="1"/>
    <x v="1"/>
    <x v="0"/>
    <x v="0"/>
    <x v="0"/>
    <x v="0"/>
    <x v="0"/>
    <s v="Ninguna"/>
    <s v="Electricidad"/>
    <s v="Ninguno"/>
    <x v="0"/>
    <x v="0"/>
    <x v="0"/>
    <x v="0"/>
    <x v="0"/>
    <x v="0"/>
    <x v="0"/>
  </r>
  <r>
    <s v="Briviesca"/>
    <s v="Burgos"/>
    <s v="41-59"/>
    <s v="Mujer"/>
    <s v="Sec."/>
    <s v="Rural"/>
    <s v="Multifamiliar"/>
    <s v="3 Hab"/>
    <s v="≥17h"/>
    <s v="Inf. Media"/>
    <s v="Cont."/>
    <x v="0"/>
    <x v="1"/>
    <x v="1"/>
    <x v="0"/>
    <x v="1"/>
    <x v="1"/>
    <x v="1"/>
    <x v="1"/>
    <x v="1"/>
    <x v="1"/>
    <x v="1"/>
    <x v="1"/>
    <x v="1"/>
    <s v="Gas Natural"/>
    <s v="Gas Natural"/>
    <s v="Ninguno"/>
    <x v="1"/>
    <x v="0"/>
    <x v="0"/>
    <x v="0"/>
    <x v="0"/>
    <x v="0"/>
    <x v="1"/>
  </r>
  <r>
    <s v="Briviesca"/>
    <s v="Burgos"/>
    <s v="41-59"/>
    <s v="Mujer"/>
    <s v="Univ."/>
    <s v="Rural"/>
    <s v="Multifamiliar"/>
    <s v="≤2 Hab"/>
    <s v="≥17h"/>
    <s v="Ind"/>
    <s v="Cont."/>
    <x v="0"/>
    <x v="1"/>
    <x v="1"/>
    <x v="0"/>
    <x v="1"/>
    <x v="1"/>
    <x v="1"/>
    <x v="1"/>
    <x v="0"/>
    <x v="1"/>
    <x v="1"/>
    <x v="1"/>
    <x v="1"/>
    <s v="Gas Natural"/>
    <s v="Gas Natural"/>
    <s v="Ninguno"/>
    <x v="0"/>
    <x v="0"/>
    <x v="0"/>
    <x v="0"/>
    <x v="0"/>
    <x v="1"/>
    <x v="1"/>
  </r>
  <r>
    <s v="Avilés"/>
    <s v="Asturias"/>
    <s v="18-40"/>
    <s v="Mujer"/>
    <s v="Prim."/>
    <s v="Urbana"/>
    <s v="Individual"/>
    <s v="≤2 Hab"/>
    <s v="≥17h"/>
    <s v="Inf. Media"/>
    <s v="Atlán."/>
    <x v="0"/>
    <x v="1"/>
    <x v="1"/>
    <x v="0"/>
    <x v="1"/>
    <x v="1"/>
    <x v="1"/>
    <x v="1"/>
    <x v="1"/>
    <x v="1"/>
    <x v="1"/>
    <x v="1"/>
    <x v="1"/>
    <s v="Gas Natural"/>
    <s v="Gas Natural"/>
    <s v="Ninguno"/>
    <x v="0"/>
    <x v="0"/>
    <x v="0"/>
    <x v="0"/>
    <x v="0"/>
    <x v="0"/>
    <x v="0"/>
  </r>
  <r>
    <s v="Tarragona"/>
    <s v="Tarragona"/>
    <s v="41-59"/>
    <s v="Mujer"/>
    <s v="Univ."/>
    <s v="Centro Ciudad"/>
    <s v="Multifamiliar"/>
    <s v="3 Hab"/>
    <s v="≤12h"/>
    <s v="Inf. Media"/>
    <s v="Med."/>
    <x v="0"/>
    <x v="1"/>
    <x v="1"/>
    <x v="0"/>
    <x v="0"/>
    <x v="1"/>
    <x v="1"/>
    <x v="1"/>
    <x v="1"/>
    <x v="1"/>
    <x v="1"/>
    <x v="1"/>
    <x v="1"/>
    <s v="Gas Natural"/>
    <s v="Gas Natural"/>
    <s v="Bomba de calor aire"/>
    <x v="0"/>
    <x v="0"/>
    <x v="0"/>
    <x v="0"/>
    <x v="0"/>
    <x v="1"/>
    <x v="1"/>
  </r>
  <r>
    <s v="Avilés"/>
    <s v="Asturias"/>
    <s v="18-40"/>
    <s v="Mujer"/>
    <s v="Sec."/>
    <s v="Centro Ciudad"/>
    <s v="Multifamiliar"/>
    <s v="≤2 Hab"/>
    <s v="≥17h"/>
    <s v="Inf. Media"/>
    <s v="Atlán."/>
    <x v="0"/>
    <x v="1"/>
    <x v="1"/>
    <x v="0"/>
    <x v="1"/>
    <x v="1"/>
    <x v="1"/>
    <x v="1"/>
    <x v="1"/>
    <x v="1"/>
    <x v="1"/>
    <x v="1"/>
    <x v="0"/>
    <s v="Gas Natural"/>
    <s v="Gas Natural"/>
    <s v="Ninguno"/>
    <x v="0"/>
    <x v="0"/>
    <x v="0"/>
    <x v="0"/>
    <x v="0"/>
    <x v="1"/>
    <x v="1"/>
  </r>
  <r>
    <s v="Melilla"/>
    <s v="Melilla"/>
    <s v="41-59"/>
    <s v="Hombre"/>
    <s v="Prim."/>
    <s v="Centro Ciudad"/>
    <s v="Multifamiliar"/>
    <s v="3 Hab"/>
    <s v="≥17h"/>
    <s v="Inf. Media"/>
    <s v="Med."/>
    <x v="0"/>
    <x v="1"/>
    <x v="1"/>
    <x v="0"/>
    <x v="1"/>
    <x v="1"/>
    <x v="1"/>
    <x v="1"/>
    <x v="1"/>
    <x v="1"/>
    <x v="1"/>
    <x v="1"/>
    <x v="1"/>
    <s v="Ninguna"/>
    <s v="GLP"/>
    <s v="AC Eléctrico"/>
    <x v="0"/>
    <x v="0"/>
    <x v="0"/>
    <x v="0"/>
    <x v="0"/>
    <x v="1"/>
    <x v="1"/>
  </r>
  <r>
    <s v="Melilla"/>
    <s v="Melilla"/>
    <s v="41-59"/>
    <s v="Mujer"/>
    <s v="Univ."/>
    <s v="Centro Ciudad"/>
    <s v="Multifamiliar"/>
    <s v="≤2 Hab"/>
    <s v="12-16h"/>
    <s v="Inf. Media"/>
    <s v="Med."/>
    <x v="0"/>
    <x v="1"/>
    <x v="1"/>
    <x v="0"/>
    <x v="1"/>
    <x v="1"/>
    <x v="1"/>
    <x v="1"/>
    <x v="1"/>
    <x v="1"/>
    <x v="1"/>
    <x v="1"/>
    <x v="1"/>
    <s v="Electricidad"/>
    <s v="GLP"/>
    <s v="AC Eléctrico"/>
    <x v="0"/>
    <x v="0"/>
    <x v="0"/>
    <x v="0"/>
    <x v="0"/>
    <x v="1"/>
    <x v="1"/>
  </r>
  <r>
    <s v="Avilés"/>
    <s v="Asturias"/>
    <s v="18-40"/>
    <s v="Mujer"/>
    <s v="Univ."/>
    <s v="Centro Ciudad"/>
    <s v="Multifamiliar"/>
    <s v="3 Hab"/>
    <s v="≥17h"/>
    <s v="Sup. Media"/>
    <s v="Atlán."/>
    <x v="0"/>
    <x v="1"/>
    <x v="1"/>
    <x v="0"/>
    <x v="0"/>
    <x v="0"/>
    <x v="1"/>
    <x v="1"/>
    <x v="1"/>
    <x v="1"/>
    <x v="1"/>
    <x v="1"/>
    <x v="1"/>
    <s v="Gas Natural"/>
    <s v="Gas Natural"/>
    <s v="Ninguno"/>
    <x v="1"/>
    <x v="0"/>
    <x v="0"/>
    <x v="0"/>
    <x v="0"/>
    <x v="0"/>
    <x v="1"/>
  </r>
  <r>
    <s v="Melilla"/>
    <s v="Melilla"/>
    <s v="+60"/>
    <s v="Hombre"/>
    <s v="Univ."/>
    <s v="Urbana"/>
    <s v="Adosado"/>
    <s v="3 Hab"/>
    <s v="≥17h"/>
    <s v="Sup. Media"/>
    <s v="Med."/>
    <x v="0"/>
    <x v="1"/>
    <x v="1"/>
    <x v="0"/>
    <x v="1"/>
    <x v="1"/>
    <x v="0"/>
    <x v="1"/>
    <x v="1"/>
    <x v="1"/>
    <x v="1"/>
    <x v="1"/>
    <x v="1"/>
    <s v="Bomba de calor aire"/>
    <s v="GLP"/>
    <s v="Bomba de calor aire"/>
    <x v="0"/>
    <x v="0"/>
    <x v="0"/>
    <x v="0"/>
    <x v="0"/>
    <x v="1"/>
    <x v="1"/>
  </r>
  <r>
    <s v="Caldones"/>
    <s v="Asturias"/>
    <s v="18-40"/>
    <s v="Mujer"/>
    <s v="Univ."/>
    <s v="Rural"/>
    <s v="Individual"/>
    <s v="3 Hab"/>
    <s v="≥17h"/>
    <s v="Sup. Media"/>
    <s v="Atlán."/>
    <x v="0"/>
    <x v="1"/>
    <x v="1"/>
    <x v="0"/>
    <x v="1"/>
    <x v="0"/>
    <x v="0"/>
    <x v="1"/>
    <x v="1"/>
    <x v="1"/>
    <x v="1"/>
    <x v="1"/>
    <x v="0"/>
    <s v="Gasóleo"/>
    <s v="Gasóleo"/>
    <s v="Ninguno"/>
    <x v="0"/>
    <x v="0"/>
    <x v="0"/>
    <x v="0"/>
    <x v="0"/>
    <x v="0"/>
    <x v="0"/>
  </r>
  <r>
    <s v="Melilla"/>
    <s v="Melilla"/>
    <s v="41-59"/>
    <s v="Hombre"/>
    <s v="Univ."/>
    <s v="Centro Ciudad"/>
    <s v="Adosado"/>
    <s v="3 Hab"/>
    <s v="12-16h"/>
    <s v="Sup. Media"/>
    <s v="Med."/>
    <x v="0"/>
    <x v="1"/>
    <x v="1"/>
    <x v="0"/>
    <x v="1"/>
    <x v="1"/>
    <x v="1"/>
    <x v="1"/>
    <x v="1"/>
    <x v="1"/>
    <x v="1"/>
    <x v="1"/>
    <x v="0"/>
    <s v="Electricidad"/>
    <s v="GLP"/>
    <s v="Bomba de calor aire"/>
    <x v="0"/>
    <x v="0"/>
    <x v="0"/>
    <x v="0"/>
    <x v="0"/>
    <x v="1"/>
    <x v="1"/>
  </r>
  <r>
    <s v="Sobradelo"/>
    <s v="Pontevedra"/>
    <s v="+60"/>
    <s v="Hombre"/>
    <s v="Univ."/>
    <s v="Rural"/>
    <s v="Multifamiliar"/>
    <s v="3 Hab"/>
    <s v="≥17h"/>
    <s v="Inf. Media"/>
    <s v="Atlán."/>
    <x v="0"/>
    <x v="1"/>
    <x v="1"/>
    <x v="0"/>
    <x v="1"/>
    <x v="1"/>
    <x v="1"/>
    <x v="1"/>
    <x v="0"/>
    <x v="1"/>
    <x v="1"/>
    <x v="1"/>
    <x v="0"/>
    <s v="Electricidad"/>
    <s v="GLP"/>
    <s v="Ninguno"/>
    <x v="0"/>
    <x v="0"/>
    <x v="0"/>
    <x v="0"/>
    <x v="0"/>
    <x v="0"/>
    <x v="0"/>
  </r>
  <r>
    <s v="Las Palmas de Gran CAnaria"/>
    <s v="Las Palmas"/>
    <s v="18-40"/>
    <s v="Hombre"/>
    <s v="Ind"/>
    <s v="Centro Ciudad"/>
    <s v="Multifamiliar"/>
    <s v="3 Hab"/>
    <s v="12-16h"/>
    <s v="Inf. Media"/>
    <s v="Med."/>
    <x v="0"/>
    <x v="1"/>
    <x v="1"/>
    <x v="0"/>
    <x v="1"/>
    <x v="1"/>
    <x v="1"/>
    <x v="1"/>
    <x v="1"/>
    <x v="1"/>
    <x v="1"/>
    <x v="1"/>
    <x v="1"/>
    <s v="Ninguna"/>
    <s v="Electricidad"/>
    <s v="Ninguno"/>
    <x v="0"/>
    <x v="0"/>
    <x v="0"/>
    <x v="0"/>
    <x v="0"/>
    <x v="1"/>
    <x v="1"/>
  </r>
  <r>
    <s v="Las Palmas de Gran CAnaria"/>
    <s v="Las Palmas"/>
    <s v="41-59"/>
    <s v="Mujer"/>
    <s v="Sec."/>
    <s v="Centro Ciudad"/>
    <s v="Multifamiliar"/>
    <s v="3 Hab"/>
    <s v="≥17h"/>
    <s v="Inf. Media"/>
    <s v="Med."/>
    <x v="0"/>
    <x v="1"/>
    <x v="1"/>
    <x v="0"/>
    <x v="1"/>
    <x v="1"/>
    <x v="1"/>
    <x v="1"/>
    <x v="1"/>
    <x v="1"/>
    <x v="1"/>
    <x v="1"/>
    <x v="1"/>
    <s v="Ninguna"/>
    <s v="Electricidad"/>
    <s v="Ninguno"/>
    <x v="0"/>
    <x v="0"/>
    <x v="0"/>
    <x v="0"/>
    <x v="0"/>
    <x v="1"/>
    <x v="1"/>
  </r>
  <r>
    <s v="Vigo"/>
    <s v="Pontevedra"/>
    <s v="41-59"/>
    <s v="Hombre"/>
    <s v="Univ."/>
    <s v="Centro Ciudad"/>
    <s v="Multifamiliar"/>
    <s v="≤2 Hab"/>
    <s v="≥17h"/>
    <s v="Ind"/>
    <s v="Atlán."/>
    <x v="0"/>
    <x v="1"/>
    <x v="1"/>
    <x v="0"/>
    <x v="0"/>
    <x v="1"/>
    <x v="0"/>
    <x v="1"/>
    <x v="1"/>
    <x v="1"/>
    <x v="1"/>
    <x v="1"/>
    <x v="0"/>
    <s v="Gas Natural"/>
    <s v="Gas Natural"/>
    <s v="Ninguno"/>
    <x v="0"/>
    <x v="0"/>
    <x v="0"/>
    <x v="0"/>
    <x v="0"/>
    <x v="1"/>
    <x v="1"/>
  </r>
  <r>
    <s v="Las Palmas de Gran CAnaria"/>
    <s v="Las Palmas"/>
    <s v="18-40"/>
    <s v="Mujer"/>
    <s v="Sec."/>
    <s v="Centro Ciudad"/>
    <s v="Multifamiliar"/>
    <s v="≤2 Hab"/>
    <s v="≤12h"/>
    <s v="Inf. Media"/>
    <s v="Med."/>
    <x v="1"/>
    <x v="1"/>
    <x v="1"/>
    <x v="0"/>
    <x v="1"/>
    <x v="1"/>
    <x v="1"/>
    <x v="1"/>
    <x v="1"/>
    <x v="0"/>
    <x v="1"/>
    <x v="1"/>
    <x v="1"/>
    <s v="Ninguna"/>
    <s v="Electricidad"/>
    <s v="Ninguno"/>
    <x v="0"/>
    <x v="0"/>
    <x v="0"/>
    <x v="0"/>
    <x v="0"/>
    <x v="1"/>
    <x v="1"/>
  </r>
  <r>
    <s v="Santa Cruz de Tenerife"/>
    <s v="Santa Cruz de Tenerife"/>
    <s v="18-40"/>
    <s v="Hombre"/>
    <s v="Univ."/>
    <s v="Centro Ciudad"/>
    <s v="Multifamiliar"/>
    <s v="≤2 Hab"/>
    <s v="≤12h"/>
    <s v="Sup. Media"/>
    <s v="Med."/>
    <x v="0"/>
    <x v="1"/>
    <x v="1"/>
    <x v="0"/>
    <x v="1"/>
    <x v="1"/>
    <x v="0"/>
    <x v="1"/>
    <x v="1"/>
    <x v="1"/>
    <x v="1"/>
    <x v="1"/>
    <x v="0"/>
    <s v="Ninguna"/>
    <s v="Electricidad"/>
    <s v="Ninguno"/>
    <x v="0"/>
    <x v="0"/>
    <x v="0"/>
    <x v="0"/>
    <x v="0"/>
    <x v="1"/>
    <x v="1"/>
  </r>
  <r>
    <s v="Briviesca"/>
    <s v="Burgos"/>
    <s v="41-59"/>
    <s v="Mujer"/>
    <s v="Sec."/>
    <s v="Rural"/>
    <s v="Multifamiliar"/>
    <s v="3 Hab"/>
    <s v="≥17h"/>
    <s v="Ind"/>
    <s v="Cont."/>
    <x v="0"/>
    <x v="1"/>
    <x v="1"/>
    <x v="0"/>
    <x v="1"/>
    <x v="1"/>
    <x v="1"/>
    <x v="1"/>
    <x v="0"/>
    <x v="1"/>
    <x v="1"/>
    <x v="1"/>
    <x v="1"/>
    <s v="Gasóleo"/>
    <s v="Gasóleo"/>
    <s v="Bomba de calor aire"/>
    <x v="0"/>
    <x v="0"/>
    <x v="0"/>
    <x v="0"/>
    <x v="0"/>
    <x v="0"/>
    <x v="0"/>
  </r>
  <r>
    <s v="Briviesca"/>
    <s v="Burgos"/>
    <s v="41-59"/>
    <s v="Hombre"/>
    <s v="Prim."/>
    <s v="Rural"/>
    <s v="Adosado"/>
    <s v="3 Hab"/>
    <s v="≥17h"/>
    <s v="Ind"/>
    <s v="Cont."/>
    <x v="0"/>
    <x v="1"/>
    <x v="1"/>
    <x v="0"/>
    <x v="1"/>
    <x v="0"/>
    <x v="1"/>
    <x v="1"/>
    <x v="1"/>
    <x v="1"/>
    <x v="1"/>
    <x v="1"/>
    <x v="0"/>
    <s v="Gas Natural"/>
    <s v="Gas Natural"/>
    <s v="Ninguno"/>
    <x v="0"/>
    <x v="0"/>
    <x v="0"/>
    <x v="0"/>
    <x v="0"/>
    <x v="0"/>
    <x v="0"/>
  </r>
  <r>
    <s v="Sevilla"/>
    <s v="Sevilla"/>
    <s v="41-59"/>
    <s v="Mujer"/>
    <s v="Sec."/>
    <s v="Centro Ciudad"/>
    <s v="Multifamiliar"/>
    <s v="3 Hab"/>
    <s v="≥17h"/>
    <s v="Inf. Media"/>
    <s v="Med."/>
    <x v="1"/>
    <x v="1"/>
    <x v="1"/>
    <x v="0"/>
    <x v="1"/>
    <x v="1"/>
    <x v="1"/>
    <x v="1"/>
    <x v="1"/>
    <x v="1"/>
    <x v="1"/>
    <x v="1"/>
    <x v="1"/>
    <s v="Bomba de calor aire"/>
    <s v="GLP"/>
    <s v="Bomba de calor agua"/>
    <x v="0"/>
    <x v="0"/>
    <x v="0"/>
    <x v="0"/>
    <x v="0"/>
    <x v="1"/>
    <x v="1"/>
  </r>
  <r>
    <s v="Roa"/>
    <s v="Burgos"/>
    <s v="+60"/>
    <s v="Mujer"/>
    <s v="Sec."/>
    <s v="Rural"/>
    <s v="Multifamiliar"/>
    <s v="≤2 Hab"/>
    <s v="≥17h"/>
    <s v="Ind"/>
    <s v="Cont."/>
    <x v="0"/>
    <x v="1"/>
    <x v="1"/>
    <x v="0"/>
    <x v="1"/>
    <x v="0"/>
    <x v="1"/>
    <x v="0"/>
    <x v="0"/>
    <x v="0"/>
    <x v="0"/>
    <x v="1"/>
    <x v="1"/>
    <s v="Gasóleo"/>
    <s v="Gasóleo"/>
    <s v="Ninguno"/>
    <x v="0"/>
    <x v="0"/>
    <x v="0"/>
    <x v="0"/>
    <x v="0"/>
    <x v="0"/>
    <x v="0"/>
  </r>
  <r>
    <s v="Campos del Río"/>
    <s v="Murcia"/>
    <s v="+60"/>
    <s v="Hombre"/>
    <s v="Prim."/>
    <s v="Rural"/>
    <s v="Multifamiliar"/>
    <s v="3 Hab"/>
    <s v="≥17h"/>
    <s v="Inf. Media"/>
    <s v="Med."/>
    <x v="0"/>
    <x v="1"/>
    <x v="1"/>
    <x v="0"/>
    <x v="1"/>
    <x v="1"/>
    <x v="1"/>
    <x v="1"/>
    <x v="0"/>
    <x v="1"/>
    <x v="1"/>
    <x v="0"/>
    <x v="1"/>
    <s v="Electricidad"/>
    <s v="Electricidad"/>
    <s v="Bomba de calor aire"/>
    <x v="0"/>
    <x v="0"/>
    <x v="0"/>
    <x v="0"/>
    <x v="0"/>
    <x v="0"/>
    <x v="0"/>
  </r>
  <r>
    <s v="Vitoria"/>
    <s v="Álava"/>
    <s v="41-59"/>
    <s v="Mujer"/>
    <s v="Univ."/>
    <s v="Centro Ciudad"/>
    <s v="Multifamiliar"/>
    <s v="≤2 Hab"/>
    <s v="≥17h"/>
    <s v="Ind"/>
    <s v="Cont."/>
    <x v="0"/>
    <x v="1"/>
    <x v="1"/>
    <x v="0"/>
    <x v="1"/>
    <x v="1"/>
    <x v="1"/>
    <x v="1"/>
    <x v="1"/>
    <x v="1"/>
    <x v="1"/>
    <x v="1"/>
    <x v="1"/>
    <s v="Gas Natural"/>
    <s v="Gas Natural"/>
    <s v="Ninguno"/>
    <x v="0"/>
    <x v="0"/>
    <x v="0"/>
    <x v="0"/>
    <x v="0"/>
    <x v="0"/>
    <x v="0"/>
  </r>
  <r>
    <s v="Vitoria"/>
    <s v="Álava"/>
    <s v="18-40"/>
    <s v="Hombre"/>
    <s v="Sec."/>
    <s v="Urbana"/>
    <s v="Multifamiliar"/>
    <s v="≤2 Hab"/>
    <s v="≥17h"/>
    <s v="Inf. Media"/>
    <s v="Cont."/>
    <x v="0"/>
    <x v="1"/>
    <x v="1"/>
    <x v="0"/>
    <x v="1"/>
    <x v="1"/>
    <x v="0"/>
    <x v="1"/>
    <x v="1"/>
    <x v="1"/>
    <x v="1"/>
    <x v="1"/>
    <x v="0"/>
    <s v="Gas Natural"/>
    <s v="Gas Natural"/>
    <s v="Ninguno"/>
    <x v="1"/>
    <x v="0"/>
    <x v="0"/>
    <x v="0"/>
    <x v="0"/>
    <x v="0"/>
    <x v="1"/>
  </r>
  <r>
    <s v="Cartagena"/>
    <s v="Murcia"/>
    <s v="+60"/>
    <s v="Mujer"/>
    <s v="Prim."/>
    <s v="Centro Ciudad"/>
    <s v="Multifamiliar"/>
    <s v="3 Hab"/>
    <s v="≥17h"/>
    <s v="Inf. Media"/>
    <s v="Med."/>
    <x v="0"/>
    <x v="1"/>
    <x v="1"/>
    <x v="0"/>
    <x v="1"/>
    <x v="1"/>
    <x v="1"/>
    <x v="1"/>
    <x v="1"/>
    <x v="1"/>
    <x v="1"/>
    <x v="1"/>
    <x v="1"/>
    <s v="Electricidad"/>
    <s v="Electricidad"/>
    <s v="AC Eléctrico"/>
    <x v="0"/>
    <x v="0"/>
    <x v="0"/>
    <x v="0"/>
    <x v="0"/>
    <x v="0"/>
    <x v="0"/>
  </r>
  <r>
    <s v="Amurrio"/>
    <s v="Álava"/>
    <s v="41-59"/>
    <s v="Mujer"/>
    <s v="Univ."/>
    <s v="Centro Ciudad"/>
    <s v="Multifamiliar"/>
    <s v="3 Hab"/>
    <s v="≥17h"/>
    <s v="Sup. Media"/>
    <s v="Cont."/>
    <x v="0"/>
    <x v="1"/>
    <x v="1"/>
    <x v="0"/>
    <x v="1"/>
    <x v="1"/>
    <x v="0"/>
    <x v="1"/>
    <x v="1"/>
    <x v="1"/>
    <x v="1"/>
    <x v="1"/>
    <x v="1"/>
    <s v="Gas Natural"/>
    <s v="Gas Natural"/>
    <s v="Ninguno"/>
    <x v="0"/>
    <x v="0"/>
    <x v="0"/>
    <x v="0"/>
    <x v="0"/>
    <x v="0"/>
    <x v="0"/>
  </r>
  <r>
    <s v="Málaga"/>
    <s v="Málaga"/>
    <s v="41-59"/>
    <s v="Hombre"/>
    <s v="Sec."/>
    <s v="Centro Ciudad"/>
    <s v="Multifamiliar"/>
    <s v="3 Hab"/>
    <s v="12-16h"/>
    <s v="Inf. Media"/>
    <s v="Med."/>
    <x v="0"/>
    <x v="1"/>
    <x v="1"/>
    <x v="0"/>
    <x v="1"/>
    <x v="1"/>
    <x v="1"/>
    <x v="1"/>
    <x v="1"/>
    <x v="1"/>
    <x v="1"/>
    <x v="1"/>
    <x v="1"/>
    <s v="Ninguna"/>
    <s v="GLP"/>
    <s v="Ninguno"/>
    <x v="0"/>
    <x v="0"/>
    <x v="0"/>
    <x v="0"/>
    <x v="0"/>
    <x v="1"/>
    <x v="1"/>
  </r>
  <r>
    <s v="Jaén"/>
    <s v="Jaén"/>
    <s v="41-59"/>
    <s v="Mujer"/>
    <s v="Prim."/>
    <s v="Urbana"/>
    <s v="Multifamiliar"/>
    <s v="3 Hab"/>
    <s v="≥17h"/>
    <s v="Inf. Media"/>
    <s v="Med."/>
    <x v="0"/>
    <x v="1"/>
    <x v="1"/>
    <x v="0"/>
    <x v="1"/>
    <x v="1"/>
    <x v="1"/>
    <x v="1"/>
    <x v="1"/>
    <x v="1"/>
    <x v="1"/>
    <x v="1"/>
    <x v="1"/>
    <s v="Electricidad"/>
    <s v="GLP"/>
    <s v="AC Eléctrico"/>
    <x v="0"/>
    <x v="0"/>
    <x v="0"/>
    <x v="0"/>
    <x v="0"/>
    <x v="1"/>
    <x v="1"/>
  </r>
  <r>
    <s v="Jaén"/>
    <s v="Jaén"/>
    <s v="41-59"/>
    <s v="Hombre"/>
    <s v="Prim."/>
    <s v="Centro Ciudad"/>
    <s v="Multifamiliar"/>
    <s v="≤2 Hab"/>
    <s v="≥17h"/>
    <s v="Inf. Media"/>
    <s v="Med."/>
    <x v="0"/>
    <x v="1"/>
    <x v="1"/>
    <x v="0"/>
    <x v="1"/>
    <x v="1"/>
    <x v="1"/>
    <x v="1"/>
    <x v="1"/>
    <x v="1"/>
    <x v="1"/>
    <x v="1"/>
    <x v="1"/>
    <s v="Ninguna"/>
    <s v="Gas Natural"/>
    <s v="AC Eléctrico"/>
    <x v="0"/>
    <x v="0"/>
    <x v="0"/>
    <x v="0"/>
    <x v="0"/>
    <x v="0"/>
    <x v="0"/>
  </r>
  <r>
    <s v="Bilbao"/>
    <s v="Vizcaya"/>
    <s v="+60"/>
    <s v="Mujer"/>
    <s v="Prim."/>
    <s v="Centro Ciudad"/>
    <s v="Multifamiliar"/>
    <s v="3 Hab"/>
    <s v="12-16h"/>
    <s v="Ind"/>
    <s v="Atlán."/>
    <x v="0"/>
    <x v="1"/>
    <x v="1"/>
    <x v="0"/>
    <x v="0"/>
    <x v="0"/>
    <x v="0"/>
    <x v="0"/>
    <x v="0"/>
    <x v="0"/>
    <x v="0"/>
    <x v="0"/>
    <x v="0"/>
    <s v="Electricidad"/>
    <s v="Electricidad"/>
    <s v="Ninguno"/>
    <x v="0"/>
    <x v="0"/>
    <x v="0"/>
    <x v="0"/>
    <x v="0"/>
    <x v="0"/>
    <x v="0"/>
  </r>
  <r>
    <s v="Jaén"/>
    <s v="Jaén"/>
    <s v="+60"/>
    <s v="Mujer"/>
    <s v="Prim."/>
    <s v="Urbana"/>
    <s v="Multifamiliar"/>
    <s v="≤2 Hab"/>
    <s v="≥17h"/>
    <s v="Inf. Media"/>
    <s v="Med."/>
    <x v="0"/>
    <x v="1"/>
    <x v="1"/>
    <x v="0"/>
    <x v="0"/>
    <x v="1"/>
    <x v="1"/>
    <x v="1"/>
    <x v="0"/>
    <x v="1"/>
    <x v="1"/>
    <x v="0"/>
    <x v="0"/>
    <s v="Electricidad"/>
    <s v="GLP"/>
    <s v="Bomba de calor agua"/>
    <x v="0"/>
    <x v="0"/>
    <x v="0"/>
    <x v="0"/>
    <x v="0"/>
    <x v="0"/>
    <x v="0"/>
  </r>
  <r>
    <s v="Bilbao"/>
    <s v="Vizcaya"/>
    <s v="+60"/>
    <s v="Mujer"/>
    <s v="Prim."/>
    <s v="Centro Ciudad"/>
    <s v="Adosado"/>
    <s v="3 Hab"/>
    <s v="12-16h"/>
    <s v="Inf. Media"/>
    <s v="Atlán."/>
    <x v="0"/>
    <x v="1"/>
    <x v="1"/>
    <x v="0"/>
    <x v="1"/>
    <x v="0"/>
    <x v="1"/>
    <x v="1"/>
    <x v="0"/>
    <x v="1"/>
    <x v="1"/>
    <x v="1"/>
    <x v="1"/>
    <s v="Gas Natural"/>
    <s v="Gas Natural"/>
    <s v="Ninguno"/>
    <x v="0"/>
    <x v="0"/>
    <x v="0"/>
    <x v="0"/>
    <x v="0"/>
    <x v="0"/>
    <x v="0"/>
  </r>
  <r>
    <s v="Jaén"/>
    <s v="Jaén"/>
    <s v="41-59"/>
    <s v="Mujer"/>
    <s v="Prim."/>
    <s v="Urbana"/>
    <s v="Multifamiliar"/>
    <s v="≤2 Hab"/>
    <s v="12-16h"/>
    <s v="Inf. Media"/>
    <s v="Med."/>
    <x v="0"/>
    <x v="1"/>
    <x v="1"/>
    <x v="0"/>
    <x v="1"/>
    <x v="1"/>
    <x v="1"/>
    <x v="1"/>
    <x v="1"/>
    <x v="1"/>
    <x v="1"/>
    <x v="1"/>
    <x v="1"/>
    <s v="Electricidad"/>
    <s v="Electricidad"/>
    <s v="Bomba de calor agua"/>
    <x v="0"/>
    <x v="0"/>
    <x v="0"/>
    <x v="0"/>
    <x v="0"/>
    <x v="1"/>
    <x v="1"/>
  </r>
  <r>
    <s v="Bilbao"/>
    <s v="Vizcaya"/>
    <s v="+60"/>
    <s v="Mujer"/>
    <s v="Sec."/>
    <s v="Centro Ciudad"/>
    <s v="Multifamiliar"/>
    <s v="≤2 Hab"/>
    <s v="12-16h"/>
    <s v="Ind"/>
    <s v="Atlán."/>
    <x v="0"/>
    <x v="1"/>
    <x v="1"/>
    <x v="0"/>
    <x v="1"/>
    <x v="0"/>
    <x v="1"/>
    <x v="1"/>
    <x v="0"/>
    <x v="1"/>
    <x v="1"/>
    <x v="1"/>
    <x v="1"/>
    <s v="Gasóleo"/>
    <s v="Gasóleo"/>
    <s v="Ninguno"/>
    <x v="0"/>
    <x v="0"/>
    <x v="0"/>
    <x v="0"/>
    <x v="0"/>
    <x v="0"/>
    <x v="0"/>
  </r>
  <r>
    <s v="Jaén"/>
    <s v="Jaén"/>
    <s v="41-59"/>
    <s v="Mujer"/>
    <s v="Prim."/>
    <s v="Centro Ciudad"/>
    <s v="Multifamiliar"/>
    <s v="3 Hab"/>
    <s v="12-16h"/>
    <s v="Inf. Media"/>
    <s v="Med."/>
    <x v="0"/>
    <x v="1"/>
    <x v="1"/>
    <x v="0"/>
    <x v="1"/>
    <x v="0"/>
    <x v="1"/>
    <x v="0"/>
    <x v="0"/>
    <x v="0"/>
    <x v="0"/>
    <x v="0"/>
    <x v="1"/>
    <s v="Electricidad"/>
    <s v="Electricidad"/>
    <s v="Bomba de calor aire"/>
    <x v="0"/>
    <x v="0"/>
    <x v="0"/>
    <x v="0"/>
    <x v="0"/>
    <x v="0"/>
    <x v="0"/>
  </r>
  <r>
    <s v="Bilbao"/>
    <s v="Vizcaya"/>
    <s v="+60"/>
    <s v="Mujer"/>
    <s v="Prim."/>
    <s v="Centro Ciudad"/>
    <s v="Multifamiliar"/>
    <s v="≤2 Hab"/>
    <s v="≥17h"/>
    <s v="Ind"/>
    <s v="Atlán."/>
    <x v="0"/>
    <x v="1"/>
    <x v="1"/>
    <x v="0"/>
    <x v="1"/>
    <x v="0"/>
    <x v="0"/>
    <x v="1"/>
    <x v="0"/>
    <x v="1"/>
    <x v="1"/>
    <x v="1"/>
    <x v="1"/>
    <s v="Gas Natural"/>
    <s v="Gas Natural"/>
    <s v="Ninguno"/>
    <x v="1"/>
    <x v="0"/>
    <x v="0"/>
    <x v="0"/>
    <x v="0"/>
    <x v="0"/>
    <x v="1"/>
  </r>
  <r>
    <s v="Bilbao"/>
    <s v="Vizcaya"/>
    <s v="+60"/>
    <s v="Mujer"/>
    <s v="Prim."/>
    <s v="Urbana"/>
    <s v="Multifamiliar"/>
    <s v="3 Hab"/>
    <s v="12-16h"/>
    <s v="Inf. Media"/>
    <s v="Atlán."/>
    <x v="0"/>
    <x v="1"/>
    <x v="1"/>
    <x v="0"/>
    <x v="0"/>
    <x v="0"/>
    <x v="1"/>
    <x v="1"/>
    <x v="1"/>
    <x v="1"/>
    <x v="1"/>
    <x v="1"/>
    <x v="1"/>
    <s v="Gas Natural"/>
    <s v="Gas Natural"/>
    <s v="Ninguno"/>
    <x v="0"/>
    <x v="0"/>
    <x v="0"/>
    <x v="0"/>
    <x v="0"/>
    <x v="0"/>
    <x v="0"/>
  </r>
  <r>
    <s v="Palma de Mallorca"/>
    <s v="Baleares"/>
    <s v="18-40"/>
    <s v="Hombre"/>
    <s v="Sec."/>
    <s v="Centro Ciudad"/>
    <s v="Multifamiliar"/>
    <s v="3 Hab"/>
    <s v="12-16h"/>
    <s v="Inf. Media"/>
    <s v="Med."/>
    <x v="0"/>
    <x v="1"/>
    <x v="1"/>
    <x v="0"/>
    <x v="1"/>
    <x v="1"/>
    <x v="1"/>
    <x v="1"/>
    <x v="1"/>
    <x v="1"/>
    <x v="1"/>
    <x v="1"/>
    <x v="1"/>
    <s v="Gas Natural"/>
    <s v="Gas Natural"/>
    <s v="Ninguno"/>
    <x v="0"/>
    <x v="0"/>
    <x v="0"/>
    <x v="0"/>
    <x v="0"/>
    <x v="0"/>
    <x v="0"/>
  </r>
  <r>
    <s v="Palma de Mallorca"/>
    <s v="Baleares"/>
    <s v="41-59"/>
    <s v="Mujer"/>
    <s v="Sec."/>
    <s v="Centro Ciudad"/>
    <s v="Multifamiliar"/>
    <s v="3 Hab"/>
    <s v="≥17h"/>
    <s v="Inf. Media"/>
    <s v="Med."/>
    <x v="0"/>
    <x v="1"/>
    <x v="1"/>
    <x v="0"/>
    <x v="1"/>
    <x v="1"/>
    <x v="1"/>
    <x v="1"/>
    <x v="1"/>
    <x v="1"/>
    <x v="1"/>
    <x v="0"/>
    <x v="1"/>
    <s v="Bomba de calor aire"/>
    <s v="Gas Natural"/>
    <s v="Bomba de calor agua"/>
    <x v="1"/>
    <x v="0"/>
    <x v="0"/>
    <x v="0"/>
    <x v="0"/>
    <x v="0"/>
    <x v="1"/>
  </r>
  <r>
    <s v="Sestao"/>
    <s v="Vizcaya"/>
    <s v="41-59"/>
    <s v="Mujer"/>
    <s v="Prim."/>
    <s v="Centro Ciudad"/>
    <s v="Multifamiliar"/>
    <s v="≤2 Hab"/>
    <s v="≥17h"/>
    <s v="Inf. Media"/>
    <s v="Atlán."/>
    <x v="0"/>
    <x v="1"/>
    <x v="1"/>
    <x v="0"/>
    <x v="1"/>
    <x v="0"/>
    <x v="1"/>
    <x v="0"/>
    <x v="1"/>
    <x v="1"/>
    <x v="1"/>
    <x v="1"/>
    <x v="1"/>
    <s v="Electricidad"/>
    <s v="GLP"/>
    <s v="Ninguno"/>
    <x v="0"/>
    <x v="0"/>
    <x v="0"/>
    <x v="0"/>
    <x v="0"/>
    <x v="0"/>
    <x v="0"/>
  </r>
  <r>
    <s v="Portugalete"/>
    <s v="Vizcaya"/>
    <s v="18-40"/>
    <s v="Mujer"/>
    <s v="Prim."/>
    <s v="Urbana"/>
    <s v="Multifamiliar"/>
    <s v="≤2 Hab"/>
    <s v="≥17h"/>
    <s v="Inf. Media"/>
    <s v="Atlán."/>
    <x v="0"/>
    <x v="1"/>
    <x v="1"/>
    <x v="0"/>
    <x v="1"/>
    <x v="1"/>
    <x v="1"/>
    <x v="1"/>
    <x v="1"/>
    <x v="1"/>
    <x v="1"/>
    <x v="1"/>
    <x v="0"/>
    <s v="Gas Natural"/>
    <s v="Gas Natural"/>
    <s v="Ninguno"/>
    <x v="1"/>
    <x v="0"/>
    <x v="0"/>
    <x v="0"/>
    <x v="0"/>
    <x v="0"/>
    <x v="1"/>
  </r>
  <r>
    <s v="Palencia"/>
    <s v="Palencia"/>
    <s v="41-59"/>
    <s v="Mujer"/>
    <s v="Univ."/>
    <s v="Urbana"/>
    <s v="Individual"/>
    <s v="3 Hab"/>
    <s v="≥17h"/>
    <s v="Sup. Media"/>
    <s v="Cont."/>
    <x v="0"/>
    <x v="1"/>
    <x v="1"/>
    <x v="0"/>
    <x v="1"/>
    <x v="1"/>
    <x v="1"/>
    <x v="1"/>
    <x v="1"/>
    <x v="1"/>
    <x v="1"/>
    <x v="1"/>
    <x v="1"/>
    <s v="Gas Natural"/>
    <s v="Gas Natural"/>
    <s v="Ninguno"/>
    <x v="0"/>
    <x v="1"/>
    <x v="0"/>
    <x v="0"/>
    <x v="0"/>
    <x v="0"/>
    <x v="1"/>
  </r>
  <r>
    <s v="Dueñas"/>
    <s v="Palencia"/>
    <s v="41-59"/>
    <s v="Mujer"/>
    <s v="Prim."/>
    <s v="Rural"/>
    <s v="Individual"/>
    <s v="≥4 Hab"/>
    <s v="≥17h"/>
    <s v="Inf. Media"/>
    <s v="Cont."/>
    <x v="0"/>
    <x v="1"/>
    <x v="1"/>
    <x v="0"/>
    <x v="1"/>
    <x v="1"/>
    <x v="1"/>
    <x v="1"/>
    <x v="1"/>
    <x v="1"/>
    <x v="1"/>
    <x v="1"/>
    <x v="1"/>
    <s v="Gas Natural"/>
    <s v="Gas Natural"/>
    <s v="Ninguno"/>
    <x v="0"/>
    <x v="1"/>
    <x v="0"/>
    <x v="0"/>
    <x v="0"/>
    <x v="0"/>
    <x v="1"/>
  </r>
  <r>
    <s v="Portugalete"/>
    <s v="Vizcaya"/>
    <s v="18-40"/>
    <s v="Hombre"/>
    <s v="Sec."/>
    <s v="Centro Ciudad"/>
    <s v="Multifamiliar"/>
    <s v="≤2 Hab"/>
    <s v="≥17h"/>
    <s v="Ind"/>
    <s v="Atlán."/>
    <x v="0"/>
    <x v="1"/>
    <x v="1"/>
    <x v="0"/>
    <x v="0"/>
    <x v="1"/>
    <x v="1"/>
    <x v="1"/>
    <x v="1"/>
    <x v="1"/>
    <x v="1"/>
    <x v="1"/>
    <x v="1"/>
    <s v="Electricidad"/>
    <s v="Electricidad"/>
    <s v="Ninguno"/>
    <x v="0"/>
    <x v="0"/>
    <x v="0"/>
    <x v="0"/>
    <x v="0"/>
    <x v="1"/>
    <x v="1"/>
  </r>
  <r>
    <s v="Huesca"/>
    <s v="Huesca"/>
    <s v="18-40"/>
    <s v="Mujer"/>
    <s v="Univ."/>
    <s v="Urbana"/>
    <s v="Multifamiliar"/>
    <s v="3 Hab"/>
    <s v="12-16h"/>
    <s v="Sup. Media"/>
    <s v="Cont."/>
    <x v="0"/>
    <x v="1"/>
    <x v="1"/>
    <x v="0"/>
    <x v="1"/>
    <x v="1"/>
    <x v="0"/>
    <x v="1"/>
    <x v="1"/>
    <x v="1"/>
    <x v="1"/>
    <x v="1"/>
    <x v="0"/>
    <s v="Gas Natural"/>
    <s v="Gas Natural"/>
    <s v="Bomba de calor aire"/>
    <x v="0"/>
    <x v="0"/>
    <x v="0"/>
    <x v="0"/>
    <x v="0"/>
    <x v="0"/>
    <x v="0"/>
  </r>
  <r>
    <s v="Sestao"/>
    <s v="Vizcaya"/>
    <s v="+60"/>
    <s v="Mujer"/>
    <s v="Prim."/>
    <s v="Centro Ciudad"/>
    <s v="Multifamiliar"/>
    <s v="3 Hab"/>
    <s v="≥17h"/>
    <s v="Ind"/>
    <s v="Atlán."/>
    <x v="0"/>
    <x v="1"/>
    <x v="1"/>
    <x v="0"/>
    <x v="1"/>
    <x v="0"/>
    <x v="1"/>
    <x v="1"/>
    <x v="0"/>
    <x v="1"/>
    <x v="1"/>
    <x v="1"/>
    <x v="1"/>
    <s v="Gas Natural"/>
    <s v="Gas Natural"/>
    <s v="Ninguno"/>
    <x v="0"/>
    <x v="0"/>
    <x v="0"/>
    <x v="0"/>
    <x v="0"/>
    <x v="0"/>
    <x v="0"/>
  </r>
  <r>
    <s v="Logroño"/>
    <s v="La Rioja"/>
    <s v="18-40"/>
    <s v="Mujer"/>
    <s v="Prim."/>
    <s v="Urbana"/>
    <s v="Multifamiliar"/>
    <s v="≤2 Hab"/>
    <s v="≥17h"/>
    <s v="Inf. Media"/>
    <s v="Cont."/>
    <x v="0"/>
    <x v="1"/>
    <x v="1"/>
    <x v="0"/>
    <x v="0"/>
    <x v="1"/>
    <x v="1"/>
    <x v="1"/>
    <x v="0"/>
    <x v="1"/>
    <x v="1"/>
    <x v="1"/>
    <x v="1"/>
    <s v="Gas Natural"/>
    <s v="Gas Natural"/>
    <s v="Ninguno"/>
    <x v="0"/>
    <x v="0"/>
    <x v="0"/>
    <x v="0"/>
    <x v="0"/>
    <x v="0"/>
    <x v="0"/>
  </r>
  <r>
    <s v="Monsalupe"/>
    <s v="Ávila"/>
    <s v="+60"/>
    <s v="Mujer"/>
    <s v="Sec."/>
    <s v="Rural"/>
    <s v="Adosado"/>
    <s v="≤2 Hab"/>
    <s v="≥17h"/>
    <s v="Inf. Media"/>
    <s v="Cont."/>
    <x v="1"/>
    <x v="0"/>
    <x v="0"/>
    <x v="1"/>
    <x v="0"/>
    <x v="0"/>
    <x v="0"/>
    <x v="0"/>
    <x v="0"/>
    <x v="0"/>
    <x v="0"/>
    <x v="0"/>
    <x v="0"/>
    <s v="Gasóleo"/>
    <s v="Gasóleo"/>
    <s v="Ninguno"/>
    <x v="0"/>
    <x v="0"/>
    <x v="0"/>
    <x v="0"/>
    <x v="0"/>
    <x v="0"/>
    <x v="0"/>
  </r>
  <r>
    <s v="Vitoria"/>
    <s v="Álava"/>
    <s v="41-59"/>
    <s v="Mujer"/>
    <s v="Prim."/>
    <s v="Centro Ciudad"/>
    <s v="Multifamiliar"/>
    <s v="≤2 Hab"/>
    <s v="12-16h"/>
    <s v="Ind"/>
    <s v="Cont."/>
    <x v="0"/>
    <x v="1"/>
    <x v="1"/>
    <x v="0"/>
    <x v="1"/>
    <x v="1"/>
    <x v="1"/>
    <x v="1"/>
    <x v="1"/>
    <x v="1"/>
    <x v="1"/>
    <x v="1"/>
    <x v="1"/>
    <s v="Gas Natural"/>
    <s v="Gas Natural"/>
    <s v="Ninguno"/>
    <x v="0"/>
    <x v="0"/>
    <x v="0"/>
    <x v="0"/>
    <x v="0"/>
    <x v="0"/>
    <x v="0"/>
  </r>
  <r>
    <s v="Logroño"/>
    <s v="La Rioja"/>
    <s v="+60"/>
    <s v="Hombre"/>
    <s v="Prim."/>
    <s v="Centro Ciudad"/>
    <s v="Multifamiliar"/>
    <s v="≥4 Hab"/>
    <s v="≥17h"/>
    <s v="Sup. Media"/>
    <s v="Cont."/>
    <x v="0"/>
    <x v="1"/>
    <x v="1"/>
    <x v="0"/>
    <x v="1"/>
    <x v="1"/>
    <x v="1"/>
    <x v="1"/>
    <x v="1"/>
    <x v="1"/>
    <x v="1"/>
    <x v="1"/>
    <x v="1"/>
    <s v="Gas Natural"/>
    <s v="Gas Natural"/>
    <s v="Ninguno"/>
    <x v="0"/>
    <x v="1"/>
    <x v="0"/>
    <x v="0"/>
    <x v="0"/>
    <x v="0"/>
    <x v="1"/>
  </r>
  <r>
    <s v="Logroño"/>
    <s v="La Rioja"/>
    <s v="+60"/>
    <s v="Hombre"/>
    <s v="Sec."/>
    <s v="Centro Ciudad"/>
    <s v="Multifamiliar"/>
    <s v="3 Hab"/>
    <s v="≥17h"/>
    <s v="Sup. Media"/>
    <s v="Cont."/>
    <x v="1"/>
    <x v="1"/>
    <x v="1"/>
    <x v="1"/>
    <x v="0"/>
    <x v="1"/>
    <x v="1"/>
    <x v="1"/>
    <x v="0"/>
    <x v="0"/>
    <x v="0"/>
    <x v="1"/>
    <x v="1"/>
    <s v="Gas Natural"/>
    <s v="Gas Natural"/>
    <s v="Ninguno"/>
    <x v="1"/>
    <x v="0"/>
    <x v="0"/>
    <x v="0"/>
    <x v="0"/>
    <x v="0"/>
    <x v="1"/>
  </r>
  <r>
    <s v="Vitoria"/>
    <s v="Álava"/>
    <s v="41-59"/>
    <s v="Mujer"/>
    <s v="Sec."/>
    <s v="Urbana"/>
    <s v="Multifamiliar"/>
    <s v="3 Hab"/>
    <s v="≥17h"/>
    <s v="Inf. Media"/>
    <s v="Cont."/>
    <x v="0"/>
    <x v="1"/>
    <x v="1"/>
    <x v="0"/>
    <x v="1"/>
    <x v="1"/>
    <x v="1"/>
    <x v="1"/>
    <x v="1"/>
    <x v="0"/>
    <x v="1"/>
    <x v="1"/>
    <x v="1"/>
    <s v="Gasóleo"/>
    <s v="Gasóleo"/>
    <s v="Ninguno"/>
    <x v="0"/>
    <x v="0"/>
    <x v="0"/>
    <x v="0"/>
    <x v="0"/>
    <x v="0"/>
    <x v="0"/>
  </r>
  <r>
    <s v="Logroño"/>
    <s v="La Rioja"/>
    <s v="18-40"/>
    <s v="Hombre"/>
    <s v="Sec."/>
    <s v="Urbana"/>
    <s v="Multifamiliar"/>
    <s v="3 Hab"/>
    <s v="12-16h"/>
    <s v="Sup. Media"/>
    <s v="Cont."/>
    <x v="0"/>
    <x v="1"/>
    <x v="1"/>
    <x v="0"/>
    <x v="1"/>
    <x v="1"/>
    <x v="1"/>
    <x v="1"/>
    <x v="1"/>
    <x v="1"/>
    <x v="1"/>
    <x v="1"/>
    <x v="1"/>
    <s v="Gas Natural"/>
    <s v="Gas Natural"/>
    <s v="Ninguno"/>
    <x v="0"/>
    <x v="1"/>
    <x v="0"/>
    <x v="0"/>
    <x v="0"/>
    <x v="0"/>
    <x v="1"/>
  </r>
  <r>
    <s v="Villaobispo Regueras"/>
    <s v="León"/>
    <s v="41-59"/>
    <s v="Mujer"/>
    <s v="Sec."/>
    <s v="Rural"/>
    <s v="Multifamiliar"/>
    <s v="3 Hab"/>
    <s v="≥17h"/>
    <s v="Inf. Media"/>
    <s v="Cont."/>
    <x v="0"/>
    <x v="1"/>
    <x v="1"/>
    <x v="0"/>
    <x v="1"/>
    <x v="1"/>
    <x v="1"/>
    <x v="1"/>
    <x v="1"/>
    <x v="1"/>
    <x v="1"/>
    <x v="1"/>
    <x v="0"/>
    <s v="Gas Natural"/>
    <s v="Gas Natural"/>
    <s v="Ninguno"/>
    <x v="0"/>
    <x v="1"/>
    <x v="0"/>
    <x v="0"/>
    <x v="0"/>
    <x v="0"/>
    <x v="1"/>
  </r>
  <r>
    <s v="Miranda de Ebro"/>
    <s v="Burgos"/>
    <s v="41-59"/>
    <s v="Mujer"/>
    <s v="Sec."/>
    <s v="Centro Ciudad"/>
    <s v="Multifamiliar"/>
    <s v="3 Hab"/>
    <s v="12-16h"/>
    <s v="Ind"/>
    <s v="Cont."/>
    <x v="0"/>
    <x v="1"/>
    <x v="1"/>
    <x v="0"/>
    <x v="1"/>
    <x v="0"/>
    <x v="1"/>
    <x v="1"/>
    <x v="1"/>
    <x v="1"/>
    <x v="1"/>
    <x v="1"/>
    <x v="1"/>
    <s v="Gasóleo"/>
    <s v="Gasóleo"/>
    <s v="Ninguno"/>
    <x v="0"/>
    <x v="0"/>
    <x v="0"/>
    <x v="0"/>
    <x v="0"/>
    <x v="0"/>
    <x v="0"/>
  </r>
  <r>
    <s v="Miranda de Ebro"/>
    <s v="Burgos"/>
    <s v="+60"/>
    <s v="Mujer"/>
    <s v="Prim."/>
    <s v="Urbana"/>
    <s v="Adosado"/>
    <s v="3 Hab"/>
    <s v="≥17h"/>
    <s v="Inf. Media"/>
    <s v="Cont."/>
    <x v="0"/>
    <x v="1"/>
    <x v="1"/>
    <x v="0"/>
    <x v="1"/>
    <x v="1"/>
    <x v="0"/>
    <x v="1"/>
    <x v="1"/>
    <x v="1"/>
    <x v="1"/>
    <x v="1"/>
    <x v="1"/>
    <s v="Gasóleo"/>
    <s v="Gasóleo"/>
    <s v="Ninguno"/>
    <x v="0"/>
    <x v="0"/>
    <x v="0"/>
    <x v="0"/>
    <x v="0"/>
    <x v="0"/>
    <x v="0"/>
  </r>
  <r>
    <s v="San Andrés de Rabanedo"/>
    <s v="León"/>
    <s v="41-59"/>
    <s v="Mujer"/>
    <s v="Sec."/>
    <s v="Centro Ciudad"/>
    <s v="Multifamiliar"/>
    <s v="3 Hab"/>
    <s v="12-16h"/>
    <s v="Inf. Media"/>
    <s v="Cont."/>
    <x v="0"/>
    <x v="1"/>
    <x v="1"/>
    <x v="0"/>
    <x v="1"/>
    <x v="1"/>
    <x v="0"/>
    <x v="1"/>
    <x v="1"/>
    <x v="1"/>
    <x v="1"/>
    <x v="1"/>
    <x v="0"/>
    <s v="Gas Natural"/>
    <s v="Gas Natural"/>
    <s v="Ninguno"/>
    <x v="0"/>
    <x v="1"/>
    <x v="0"/>
    <x v="0"/>
    <x v="0"/>
    <x v="0"/>
    <x v="1"/>
  </r>
  <r>
    <s v="Navaluengo"/>
    <s v="Ávila"/>
    <s v="+60"/>
    <s v="Mujer"/>
    <s v="Prim."/>
    <s v="Urbana"/>
    <s v="Adosado"/>
    <s v="3 Hab"/>
    <s v="≥17h"/>
    <s v="Inf. Media"/>
    <s v="Cont."/>
    <x v="1"/>
    <x v="0"/>
    <x v="0"/>
    <x v="1"/>
    <x v="0"/>
    <x v="0"/>
    <x v="0"/>
    <x v="0"/>
    <x v="0"/>
    <x v="0"/>
    <x v="0"/>
    <x v="0"/>
    <x v="0"/>
    <s v="Gasóleo"/>
    <s v="Gasóleo"/>
    <s v="Ninguno"/>
    <x v="0"/>
    <x v="0"/>
    <x v="0"/>
    <x v="0"/>
    <x v="0"/>
    <x v="0"/>
    <x v="0"/>
  </r>
  <r>
    <s v="León"/>
    <s v="León"/>
    <s v="+60"/>
    <s v="Mujer"/>
    <s v="Prim."/>
    <s v="Urbana"/>
    <s v="Multifamiliar"/>
    <s v="3 Hab"/>
    <s v="≥17h"/>
    <s v="Inf. Media"/>
    <s v="Cont."/>
    <x v="1"/>
    <x v="1"/>
    <x v="1"/>
    <x v="0"/>
    <x v="1"/>
    <x v="1"/>
    <x v="1"/>
    <x v="1"/>
    <x v="1"/>
    <x v="1"/>
    <x v="1"/>
    <x v="1"/>
    <x v="1"/>
    <s v="Gasóleo"/>
    <s v="Gasóleo"/>
    <s v="Ninguno"/>
    <x v="0"/>
    <x v="1"/>
    <x v="0"/>
    <x v="0"/>
    <x v="0"/>
    <x v="0"/>
    <x v="1"/>
  </r>
  <r>
    <s v="Lleida"/>
    <s v="Lleida"/>
    <s v="41-59"/>
    <s v="Hombre"/>
    <s v="Univ."/>
    <s v="Centro Ciudad"/>
    <s v="Multifamiliar"/>
    <s v="≤2 Hab"/>
    <s v="≥17h"/>
    <s v="Inf. Media"/>
    <s v="Cont."/>
    <x v="1"/>
    <x v="1"/>
    <x v="1"/>
    <x v="0"/>
    <x v="1"/>
    <x v="1"/>
    <x v="1"/>
    <x v="1"/>
    <x v="1"/>
    <x v="1"/>
    <x v="1"/>
    <x v="1"/>
    <x v="1"/>
    <s v="Bomba de calor aire"/>
    <s v="Electricidad"/>
    <s v="Bomba de calor aire"/>
    <x v="0"/>
    <x v="0"/>
    <x v="1"/>
    <x v="0"/>
    <x v="0"/>
    <x v="0"/>
    <x v="1"/>
  </r>
  <r>
    <s v="Quejigo"/>
    <s v="Ávila"/>
    <s v="+60"/>
    <s v="Mujer"/>
    <s v="Prim."/>
    <s v="Rural"/>
    <s v="Individual"/>
    <s v="3 Hab"/>
    <s v="≥17h"/>
    <s v="Inf. Media"/>
    <s v="Cont."/>
    <x v="0"/>
    <x v="1"/>
    <x v="1"/>
    <x v="0"/>
    <x v="1"/>
    <x v="1"/>
    <x v="1"/>
    <x v="1"/>
    <x v="1"/>
    <x v="1"/>
    <x v="1"/>
    <x v="1"/>
    <x v="1"/>
    <s v="Electricidad"/>
    <s v="GLP"/>
    <s v="Ninguno"/>
    <x v="0"/>
    <x v="0"/>
    <x v="0"/>
    <x v="0"/>
    <x v="0"/>
    <x v="1"/>
    <x v="1"/>
  </r>
  <r>
    <s v="Pamplona"/>
    <s v="Navarra"/>
    <s v="18-40"/>
    <s v="Hombre"/>
    <s v="Univ."/>
    <s v="Urbana"/>
    <s v="Multifamiliar"/>
    <s v="3 Hab"/>
    <s v="≥17h"/>
    <s v="Ind"/>
    <s v="Cont."/>
    <x v="0"/>
    <x v="1"/>
    <x v="1"/>
    <x v="0"/>
    <x v="1"/>
    <x v="1"/>
    <x v="0"/>
    <x v="1"/>
    <x v="1"/>
    <x v="1"/>
    <x v="1"/>
    <x v="1"/>
    <x v="1"/>
    <s v="Gas Natural"/>
    <s v="Gas Natural"/>
    <s v="Ninguno"/>
    <x v="0"/>
    <x v="0"/>
    <x v="0"/>
    <x v="0"/>
    <x v="0"/>
    <x v="0"/>
    <x v="0"/>
  </r>
  <r>
    <s v="San Martín de la Vega del Alberche"/>
    <s v="Ávila"/>
    <s v="+60"/>
    <s v="Mujer"/>
    <s v="Prim."/>
    <s v="Rural"/>
    <s v="Individual"/>
    <s v="≤2 Hab"/>
    <s v="≥17h"/>
    <s v="Inf. Media"/>
    <s v="Cont."/>
    <x v="0"/>
    <x v="1"/>
    <x v="1"/>
    <x v="0"/>
    <x v="1"/>
    <x v="0"/>
    <x v="1"/>
    <x v="0"/>
    <x v="0"/>
    <x v="0"/>
    <x v="1"/>
    <x v="1"/>
    <x v="1"/>
    <s v="Electricidad"/>
    <s v="Electricidad"/>
    <s v="Ninguno"/>
    <x v="0"/>
    <x v="0"/>
    <x v="0"/>
    <x v="0"/>
    <x v="0"/>
    <x v="0"/>
    <x v="0"/>
  </r>
  <r>
    <s v="Pamplona"/>
    <s v="Navarra"/>
    <s v="41-59"/>
    <s v="Hombre"/>
    <s v="Sec."/>
    <s v="Centro Ciudad"/>
    <s v="Multifamiliar"/>
    <s v="3 Hab"/>
    <s v="12-16h"/>
    <s v="Inf. Media"/>
    <s v="Cont."/>
    <x v="0"/>
    <x v="1"/>
    <x v="1"/>
    <x v="0"/>
    <x v="1"/>
    <x v="1"/>
    <x v="1"/>
    <x v="1"/>
    <x v="1"/>
    <x v="1"/>
    <x v="1"/>
    <x v="1"/>
    <x v="1"/>
    <s v="Gas Natural"/>
    <s v="Gas Natural"/>
    <s v="Ninguno"/>
    <x v="0"/>
    <x v="0"/>
    <x v="0"/>
    <x v="0"/>
    <x v="0"/>
    <x v="1"/>
    <x v="1"/>
  </r>
  <r>
    <s v="San Martín de la Vega del Alberche"/>
    <s v="Ávila"/>
    <s v="+60"/>
    <s v="Mujer"/>
    <s v="Prim."/>
    <s v="Rural"/>
    <s v="Individual"/>
    <s v="3 Hab"/>
    <s v="≥17h"/>
    <s v="Inf. Media"/>
    <s v="Cont."/>
    <x v="1"/>
    <x v="0"/>
    <x v="0"/>
    <x v="0"/>
    <x v="0"/>
    <x v="0"/>
    <x v="0"/>
    <x v="0"/>
    <x v="0"/>
    <x v="0"/>
    <x v="0"/>
    <x v="0"/>
    <x v="0"/>
    <s v="Otros"/>
    <s v="Electricidad"/>
    <s v="Ninguno"/>
    <x v="0"/>
    <x v="0"/>
    <x v="0"/>
    <x v="0"/>
    <x v="0"/>
    <x v="0"/>
    <x v="0"/>
  </r>
  <r>
    <s v="Quereño"/>
    <s v="Ourense"/>
    <s v="41-59"/>
    <s v="Hombre"/>
    <s v="Sec."/>
    <s v="Rural"/>
    <s v="Individual"/>
    <s v="≥4 Hab"/>
    <s v="≥17h"/>
    <s v="Inf. Media"/>
    <s v="Cont."/>
    <x v="0"/>
    <x v="1"/>
    <x v="1"/>
    <x v="0"/>
    <x v="1"/>
    <x v="1"/>
    <x v="1"/>
    <x v="1"/>
    <x v="1"/>
    <x v="1"/>
    <x v="1"/>
    <x v="1"/>
    <x v="1"/>
    <s v="Carbón"/>
    <s v="GLP"/>
    <s v="Ninguno"/>
    <x v="0"/>
    <x v="1"/>
    <x v="0"/>
    <x v="0"/>
    <x v="0"/>
    <x v="0"/>
    <x v="1"/>
  </r>
  <r>
    <s v="Navarredondilla"/>
    <s v="Ávila"/>
    <s v="41-59"/>
    <s v="Hombre"/>
    <s v="Prim."/>
    <s v="Rural"/>
    <s v="Individual"/>
    <s v="≤2 Hab"/>
    <s v="≥17h"/>
    <s v="Inf. Media"/>
    <s v="Cont."/>
    <x v="0"/>
    <x v="1"/>
    <x v="1"/>
    <x v="0"/>
    <x v="1"/>
    <x v="1"/>
    <x v="1"/>
    <x v="1"/>
    <x v="1"/>
    <x v="1"/>
    <x v="1"/>
    <x v="1"/>
    <x v="1"/>
    <s v="Gasóleo"/>
    <s v="Gasóleo"/>
    <s v="Ninguno"/>
    <x v="0"/>
    <x v="1"/>
    <x v="0"/>
    <x v="0"/>
    <x v="0"/>
    <x v="0"/>
    <x v="1"/>
  </r>
  <r>
    <s v="Quereño"/>
    <s v="Ourense"/>
    <s v="41-59"/>
    <s v="Mujer"/>
    <s v="Prim."/>
    <s v="Rural"/>
    <s v="Adosado"/>
    <s v="3 Hab"/>
    <s v="12-16h"/>
    <s v="Inf. Media"/>
    <s v="Cont."/>
    <x v="0"/>
    <x v="1"/>
    <x v="1"/>
    <x v="0"/>
    <x v="1"/>
    <x v="1"/>
    <x v="1"/>
    <x v="1"/>
    <x v="1"/>
    <x v="1"/>
    <x v="1"/>
    <x v="1"/>
    <x v="1"/>
    <s v="Gasóleo"/>
    <s v="Gasóleo"/>
    <s v="Ninguno"/>
    <x v="0"/>
    <x v="1"/>
    <x v="0"/>
    <x v="0"/>
    <x v="0"/>
    <x v="0"/>
    <x v="1"/>
  </r>
  <r>
    <s v="Palencia"/>
    <s v="Palencia"/>
    <s v="+60"/>
    <s v="Mujer"/>
    <s v="Prim."/>
    <s v="Centro Ciudad"/>
    <s v="Multifamiliar"/>
    <s v="3 Hab"/>
    <s v="≥17h"/>
    <s v="Inf. Media"/>
    <s v="Cont."/>
    <x v="0"/>
    <x v="1"/>
    <x v="1"/>
    <x v="0"/>
    <x v="0"/>
    <x v="0"/>
    <x v="1"/>
    <x v="1"/>
    <x v="1"/>
    <x v="1"/>
    <x v="1"/>
    <x v="1"/>
    <x v="1"/>
    <s v="Gas Natural"/>
    <s v="Gas Natural"/>
    <s v="Ninguno"/>
    <x v="0"/>
    <x v="0"/>
    <x v="0"/>
    <x v="0"/>
    <x v="0"/>
    <x v="0"/>
    <x v="0"/>
  </r>
  <r>
    <s v="Aguilar de Bureba"/>
    <s v="Burgos"/>
    <s v="+60"/>
    <s v="Mujer"/>
    <s v="Prim."/>
    <s v="Rural"/>
    <s v="Individual"/>
    <s v="≤2 Hab"/>
    <s v="≥17h"/>
    <s v="Inf. Media"/>
    <s v="Cont."/>
    <x v="0"/>
    <x v="1"/>
    <x v="1"/>
    <x v="0"/>
    <x v="1"/>
    <x v="0"/>
    <x v="1"/>
    <x v="0"/>
    <x v="0"/>
    <x v="1"/>
    <x v="1"/>
    <x v="1"/>
    <x v="1"/>
    <s v="Gasóleo"/>
    <s v="Gasóleo"/>
    <s v="Ninguno"/>
    <x v="0"/>
    <x v="0"/>
    <x v="0"/>
    <x v="0"/>
    <x v="0"/>
    <x v="0"/>
    <x v="0"/>
  </r>
  <r>
    <s v="Vitoria"/>
    <s v="Álava"/>
    <s v="41-59"/>
    <s v="Mujer"/>
    <s v="Univ."/>
    <s v="Urbana"/>
    <s v="Multifamiliar"/>
    <s v="≤2 Hab"/>
    <s v="12-16h"/>
    <s v="Inf. Media"/>
    <s v="Cont."/>
    <x v="0"/>
    <x v="1"/>
    <x v="1"/>
    <x v="0"/>
    <x v="1"/>
    <x v="0"/>
    <x v="1"/>
    <x v="1"/>
    <x v="0"/>
    <x v="1"/>
    <x v="0"/>
    <x v="1"/>
    <x v="0"/>
    <s v="Gas Natural"/>
    <s v="Gas Natural"/>
    <s v="Ninguno"/>
    <x v="0"/>
    <x v="0"/>
    <x v="0"/>
    <x v="0"/>
    <x v="0"/>
    <x v="1"/>
    <x v="1"/>
  </r>
  <r>
    <s v="Dueñas"/>
    <s v="Palencia"/>
    <s v="+60"/>
    <s v="Mujer"/>
    <s v="Prim."/>
    <s v="Rural"/>
    <s v="Adosado"/>
    <s v="3 Hab"/>
    <s v="≥17h"/>
    <s v="Inf. Media"/>
    <s v="Cont."/>
    <x v="0"/>
    <x v="1"/>
    <x v="1"/>
    <x v="0"/>
    <x v="0"/>
    <x v="0"/>
    <x v="1"/>
    <x v="1"/>
    <x v="0"/>
    <x v="0"/>
    <x v="0"/>
    <x v="0"/>
    <x v="0"/>
    <s v="Carbón"/>
    <s v="GLP"/>
    <s v="Ninguno"/>
    <x v="0"/>
    <x v="0"/>
    <x v="0"/>
    <x v="0"/>
    <x v="0"/>
    <x v="0"/>
    <x v="0"/>
  </r>
  <r>
    <s v="Alicante"/>
    <s v="Alicante"/>
    <s v="+60"/>
    <s v="Hombre"/>
    <s v="Prim."/>
    <s v="Centro Ciudad"/>
    <s v="Multifamiliar"/>
    <s v="3 Hab"/>
    <s v="≥17h"/>
    <s v="Inf. Media"/>
    <s v="Med."/>
    <x v="0"/>
    <x v="1"/>
    <x v="1"/>
    <x v="0"/>
    <x v="1"/>
    <x v="1"/>
    <x v="1"/>
    <x v="1"/>
    <x v="1"/>
    <x v="1"/>
    <x v="1"/>
    <x v="1"/>
    <x v="1"/>
    <s v="Bomba de calor aire"/>
    <s v="GLP"/>
    <s v="Bomba de calor aire"/>
    <x v="0"/>
    <x v="0"/>
    <x v="0"/>
    <x v="0"/>
    <x v="0"/>
    <x v="0"/>
    <x v="0"/>
  </r>
  <r>
    <s v="Vitoria"/>
    <s v="Álava"/>
    <s v="18-40"/>
    <s v="Hombre"/>
    <s v="Sec."/>
    <s v="Urbana"/>
    <s v="Multifamiliar"/>
    <s v="3 Hab"/>
    <s v="≥17h"/>
    <s v="Ind"/>
    <s v="Cont."/>
    <x v="0"/>
    <x v="1"/>
    <x v="1"/>
    <x v="0"/>
    <x v="1"/>
    <x v="1"/>
    <x v="1"/>
    <x v="1"/>
    <x v="1"/>
    <x v="1"/>
    <x v="1"/>
    <x v="1"/>
    <x v="1"/>
    <s v="Gas Natural"/>
    <s v="Gas Natural"/>
    <s v="Ninguno"/>
    <x v="1"/>
    <x v="0"/>
    <x v="0"/>
    <x v="0"/>
    <x v="0"/>
    <x v="0"/>
    <x v="1"/>
  </r>
  <r>
    <s v="Almería"/>
    <s v="Almería"/>
    <s v="+60"/>
    <s v="Mujer"/>
    <s v="Prim."/>
    <s v="Centro Ciudad"/>
    <s v="Multifamiliar"/>
    <s v="3 Hab"/>
    <s v="≥17h"/>
    <s v="Inf. Media"/>
    <s v="Med."/>
    <x v="0"/>
    <x v="1"/>
    <x v="1"/>
    <x v="0"/>
    <x v="1"/>
    <x v="1"/>
    <x v="1"/>
    <x v="1"/>
    <x v="1"/>
    <x v="1"/>
    <x v="1"/>
    <x v="1"/>
    <x v="1"/>
    <s v="Electricidad"/>
    <s v="Electricidad"/>
    <s v="AC Eléctrico"/>
    <x v="0"/>
    <x v="0"/>
    <x v="0"/>
    <x v="0"/>
    <x v="0"/>
    <x v="0"/>
    <x v="0"/>
  </r>
  <r>
    <s v="Amurrio"/>
    <s v="Álava"/>
    <s v="41-59"/>
    <s v="Hombre"/>
    <s v="Sec."/>
    <s v="Centro Ciudad"/>
    <s v="Multifamiliar"/>
    <s v="≤2 Hab"/>
    <s v="≥17h"/>
    <s v="Inf. Media"/>
    <s v="Cont."/>
    <x v="0"/>
    <x v="1"/>
    <x v="1"/>
    <x v="0"/>
    <x v="1"/>
    <x v="1"/>
    <x v="0"/>
    <x v="1"/>
    <x v="1"/>
    <x v="1"/>
    <x v="1"/>
    <x v="1"/>
    <x v="0"/>
    <s v="Gas Natural"/>
    <s v="Gas Natural"/>
    <s v="Ninguno"/>
    <x v="0"/>
    <x v="0"/>
    <x v="0"/>
    <x v="0"/>
    <x v="0"/>
    <x v="0"/>
    <x v="0"/>
  </r>
  <r>
    <s v="Almería"/>
    <s v="Almería"/>
    <s v="41-59"/>
    <s v="Hombre"/>
    <s v="Univ."/>
    <s v="Urbana"/>
    <s v="Multifamiliar"/>
    <s v="3 Hab"/>
    <s v="12-16h"/>
    <s v="Sup. Media"/>
    <s v="Med."/>
    <x v="1"/>
    <x v="1"/>
    <x v="1"/>
    <x v="0"/>
    <x v="1"/>
    <x v="1"/>
    <x v="0"/>
    <x v="1"/>
    <x v="1"/>
    <x v="1"/>
    <x v="0"/>
    <x v="0"/>
    <x v="0"/>
    <s v="GLP"/>
    <s v="Electricidad"/>
    <s v="Ninguno"/>
    <x v="1"/>
    <x v="0"/>
    <x v="0"/>
    <x v="0"/>
    <x v="0"/>
    <x v="0"/>
    <x v="1"/>
  </r>
  <r>
    <s v="Amurrio"/>
    <s v="Álava"/>
    <s v="+60"/>
    <s v="Mujer"/>
    <s v="Sec."/>
    <s v="Centro Ciudad"/>
    <s v="Multifamiliar"/>
    <s v="3 Hab"/>
    <s v="≥17h"/>
    <s v="Inf. Media"/>
    <s v="Cont."/>
    <x v="0"/>
    <x v="1"/>
    <x v="1"/>
    <x v="0"/>
    <x v="1"/>
    <x v="0"/>
    <x v="1"/>
    <x v="1"/>
    <x v="0"/>
    <x v="0"/>
    <x v="1"/>
    <x v="1"/>
    <x v="0"/>
    <s v="Electricidad"/>
    <s v="GLP"/>
    <s v="Ninguno"/>
    <x v="1"/>
    <x v="0"/>
    <x v="0"/>
    <x v="0"/>
    <x v="0"/>
    <x v="0"/>
    <x v="1"/>
  </r>
  <r>
    <s v="Bermeo"/>
    <s v="Vizcaya"/>
    <s v="41-59"/>
    <s v="Mujer"/>
    <s v="Univ."/>
    <s v="Rural"/>
    <s v="Adosado"/>
    <s v="≤2 Hab"/>
    <s v="≥17h"/>
    <s v="Sup. Media"/>
    <s v="Atlán."/>
    <x v="0"/>
    <x v="1"/>
    <x v="1"/>
    <x v="0"/>
    <x v="0"/>
    <x v="0"/>
    <x v="1"/>
    <x v="1"/>
    <x v="0"/>
    <x v="0"/>
    <x v="0"/>
    <x v="1"/>
    <x v="0"/>
    <s v="Gas Natural"/>
    <s v="Gas Natural"/>
    <s v="Ninguno"/>
    <x v="0"/>
    <x v="0"/>
    <x v="0"/>
    <x v="0"/>
    <x v="0"/>
    <x v="1"/>
    <x v="1"/>
  </r>
  <r>
    <s v="Roquetas de Mar"/>
    <s v="Almería"/>
    <s v="41-59"/>
    <s v="Hombre"/>
    <s v="Univ."/>
    <s v="Urbana"/>
    <s v="Individual"/>
    <s v="≥4 Hab"/>
    <s v="≥17h"/>
    <s v="Sup. Media"/>
    <s v="Med."/>
    <x v="1"/>
    <x v="1"/>
    <x v="1"/>
    <x v="0"/>
    <x v="1"/>
    <x v="1"/>
    <x v="0"/>
    <x v="1"/>
    <x v="1"/>
    <x v="1"/>
    <x v="1"/>
    <x v="1"/>
    <x v="1"/>
    <s v="Solar Térmica"/>
    <s v="Solar Térmica"/>
    <s v="Bomba de calor aire"/>
    <x v="1"/>
    <x v="0"/>
    <x v="0"/>
    <x v="0"/>
    <x v="0"/>
    <x v="0"/>
    <x v="1"/>
  </r>
  <r>
    <s v="Barcelona"/>
    <s v="Barcelona"/>
    <s v="18-40"/>
    <s v="Hombre"/>
    <s v="Univ."/>
    <s v="Centro Ciudad"/>
    <s v="Multifamiliar"/>
    <s v="≤2 Hab"/>
    <s v="≥17h"/>
    <s v="Sup. Media"/>
    <s v="Med."/>
    <x v="1"/>
    <x v="1"/>
    <x v="1"/>
    <x v="0"/>
    <x v="1"/>
    <x v="0"/>
    <x v="0"/>
    <x v="1"/>
    <x v="0"/>
    <x v="1"/>
    <x v="0"/>
    <x v="0"/>
    <x v="0"/>
    <s v="Gas Natural"/>
    <s v="Gas Natural"/>
    <s v="Ninguno"/>
    <x v="1"/>
    <x v="0"/>
    <x v="0"/>
    <x v="0"/>
    <x v="0"/>
    <x v="0"/>
    <x v="1"/>
  </r>
  <r>
    <s v="Cádiz"/>
    <s v="Cádiz"/>
    <s v="+60"/>
    <s v="Hombre"/>
    <s v="Prim."/>
    <s v="Centro Ciudad"/>
    <s v="Multifamiliar"/>
    <s v="3 Hab"/>
    <s v="≥17h"/>
    <s v="Inf. Media"/>
    <s v="Med."/>
    <x v="0"/>
    <x v="1"/>
    <x v="1"/>
    <x v="0"/>
    <x v="1"/>
    <x v="1"/>
    <x v="1"/>
    <x v="1"/>
    <x v="1"/>
    <x v="1"/>
    <x v="1"/>
    <x v="1"/>
    <x v="1"/>
    <s v="Bomba de calor aire"/>
    <s v="GLP"/>
    <s v="Bomba de calor aire"/>
    <x v="0"/>
    <x v="0"/>
    <x v="0"/>
    <x v="0"/>
    <x v="0"/>
    <x v="1"/>
    <x v="1"/>
  </r>
  <r>
    <s v="Bermeo"/>
    <s v="Vizcaya"/>
    <s v="41-59"/>
    <s v="Mujer"/>
    <s v="Sec."/>
    <s v="Urbana"/>
    <s v="Multifamiliar"/>
    <s v="≤2 Hab"/>
    <s v="≥17h"/>
    <s v="Ind"/>
    <s v="Atlán."/>
    <x v="0"/>
    <x v="1"/>
    <x v="1"/>
    <x v="0"/>
    <x v="1"/>
    <x v="1"/>
    <x v="1"/>
    <x v="1"/>
    <x v="1"/>
    <x v="1"/>
    <x v="1"/>
    <x v="1"/>
    <x v="1"/>
    <s v="Gas Natural"/>
    <s v="Gas Natural"/>
    <s v="AC Eléctrico"/>
    <x v="0"/>
    <x v="0"/>
    <x v="0"/>
    <x v="0"/>
    <x v="0"/>
    <x v="0"/>
    <x v="0"/>
  </r>
  <r>
    <s v="Sevilla"/>
    <s v="Sevilla"/>
    <s v="+60"/>
    <s v="Mujer"/>
    <s v="Univ."/>
    <s v="Centro Ciudad"/>
    <s v="Multifamiliar"/>
    <s v="3 Hab"/>
    <s v="≥17h"/>
    <s v="Inf. Media"/>
    <s v="Med."/>
    <x v="0"/>
    <x v="1"/>
    <x v="0"/>
    <x v="0"/>
    <x v="0"/>
    <x v="1"/>
    <x v="1"/>
    <x v="1"/>
    <x v="0"/>
    <x v="0"/>
    <x v="1"/>
    <x v="1"/>
    <x v="1"/>
    <s v="Electricidad"/>
    <s v="Gas Natural"/>
    <s v="AC Eléctrico"/>
    <x v="1"/>
    <x v="0"/>
    <x v="0"/>
    <x v="0"/>
    <x v="0"/>
    <x v="0"/>
    <x v="1"/>
  </r>
  <r>
    <s v="Castellón"/>
    <s v="Castellón"/>
    <s v="41-59"/>
    <s v="Mujer"/>
    <s v="Prim."/>
    <s v="Centro Ciudad"/>
    <s v="Multifamiliar"/>
    <s v="≤2 Hab"/>
    <s v="≥17h"/>
    <s v="Inf. Media"/>
    <s v="Med."/>
    <x v="0"/>
    <x v="1"/>
    <x v="1"/>
    <x v="0"/>
    <x v="0"/>
    <x v="1"/>
    <x v="1"/>
    <x v="1"/>
    <x v="0"/>
    <x v="0"/>
    <x v="0"/>
    <x v="0"/>
    <x v="1"/>
    <s v="Bomba de calor aire"/>
    <s v="Electricidad"/>
    <s v="Bomba de calor aire"/>
    <x v="0"/>
    <x v="0"/>
    <x v="0"/>
    <x v="0"/>
    <x v="0"/>
    <x v="0"/>
    <x v="0"/>
  </r>
  <r>
    <s v="Castellón"/>
    <s v="Castellón"/>
    <s v="41-59"/>
    <s v="Hombre"/>
    <s v="Univ."/>
    <s v="Centro Ciudad"/>
    <s v="Multifamiliar"/>
    <s v="3 Hab"/>
    <s v="≤12h"/>
    <s v="Sup. Media"/>
    <s v="Med."/>
    <x v="0"/>
    <x v="1"/>
    <x v="1"/>
    <x v="0"/>
    <x v="0"/>
    <x v="1"/>
    <x v="1"/>
    <x v="1"/>
    <x v="1"/>
    <x v="1"/>
    <x v="1"/>
    <x v="0"/>
    <x v="1"/>
    <s v="Bomba de calor aire"/>
    <s v="Gas Natural"/>
    <s v="Bomba de calor aire"/>
    <x v="1"/>
    <x v="0"/>
    <x v="0"/>
    <x v="0"/>
    <x v="0"/>
    <x v="0"/>
    <x v="1"/>
  </r>
  <r>
    <s v="Teruel"/>
    <s v="Teruel"/>
    <s v="+60"/>
    <s v="Mujer"/>
    <s v="Sec."/>
    <s v="Urbana"/>
    <s v="Adosado"/>
    <s v="≥4 Hab"/>
    <s v="≥17h"/>
    <s v="Inf. Media"/>
    <s v="Cont."/>
    <x v="0"/>
    <x v="1"/>
    <x v="1"/>
    <x v="0"/>
    <x v="1"/>
    <x v="1"/>
    <x v="1"/>
    <x v="1"/>
    <x v="0"/>
    <x v="0"/>
    <x v="1"/>
    <x v="1"/>
    <x v="1"/>
    <s v="Gasóleo"/>
    <s v="Gasóleo"/>
    <s v="Ninguno"/>
    <x v="1"/>
    <x v="0"/>
    <x v="0"/>
    <x v="0"/>
    <x v="0"/>
    <x v="0"/>
    <x v="1"/>
  </r>
  <r>
    <s v="Teruel"/>
    <s v="Teruel"/>
    <s v="+60"/>
    <s v="Hombre"/>
    <s v="Prim."/>
    <s v="Centro Ciudad"/>
    <s v="Multifamiliar"/>
    <s v="≤2 Hab"/>
    <s v="≥17h"/>
    <s v="Sup. Media"/>
    <s v="Cont."/>
    <x v="0"/>
    <x v="1"/>
    <x v="1"/>
    <x v="0"/>
    <x v="1"/>
    <x v="0"/>
    <x v="0"/>
    <x v="0"/>
    <x v="0"/>
    <x v="0"/>
    <x v="0"/>
    <x v="1"/>
    <x v="0"/>
    <s v="Gasóleo"/>
    <s v="Gasóleo"/>
    <s v="Ninguno"/>
    <x v="1"/>
    <x v="0"/>
    <x v="0"/>
    <x v="0"/>
    <x v="0"/>
    <x v="0"/>
    <x v="1"/>
  </r>
  <r>
    <s v="Castellón"/>
    <s v="Castellón"/>
    <s v="+60"/>
    <s v="Mujer"/>
    <s v="Prim."/>
    <s v="Centro Ciudad"/>
    <s v="Multifamiliar"/>
    <s v="3 Hab"/>
    <s v="≥17h"/>
    <s v="Inf. Media"/>
    <s v="Med."/>
    <x v="0"/>
    <x v="1"/>
    <x v="1"/>
    <x v="0"/>
    <x v="0"/>
    <x v="0"/>
    <x v="1"/>
    <x v="1"/>
    <x v="1"/>
    <x v="1"/>
    <x v="1"/>
    <x v="0"/>
    <x v="1"/>
    <s v="Gas Natural"/>
    <s v="Gas Natural"/>
    <s v="Ninguno"/>
    <x v="0"/>
    <x v="0"/>
    <x v="0"/>
    <x v="0"/>
    <x v="0"/>
    <x v="0"/>
    <x v="0"/>
  </r>
  <r>
    <s v="Castellón"/>
    <s v="Castellón"/>
    <s v="+60"/>
    <s v="Mujer"/>
    <s v="Prim."/>
    <s v="Centro Ciudad"/>
    <s v="Multifamiliar"/>
    <s v="3 Hab"/>
    <s v="≥17h"/>
    <s v="Inf. Media"/>
    <s v="Med."/>
    <x v="0"/>
    <x v="1"/>
    <x v="1"/>
    <x v="0"/>
    <x v="1"/>
    <x v="1"/>
    <x v="1"/>
    <x v="1"/>
    <x v="1"/>
    <x v="1"/>
    <x v="1"/>
    <x v="1"/>
    <x v="1"/>
    <s v="Electricidad"/>
    <s v="GLP"/>
    <s v="Bomba de calor aire"/>
    <x v="0"/>
    <x v="0"/>
    <x v="0"/>
    <x v="0"/>
    <x v="0"/>
    <x v="0"/>
    <x v="0"/>
  </r>
  <r>
    <s v="Córdoba"/>
    <s v="Córdoba"/>
    <s v="+60"/>
    <s v="Mujer"/>
    <s v="Sec."/>
    <s v="Centro Ciudad"/>
    <s v="Multifamiliar"/>
    <s v="3 Hab"/>
    <s v="≥17h"/>
    <s v="Inf. Media"/>
    <s v="Med."/>
    <x v="0"/>
    <x v="1"/>
    <x v="1"/>
    <x v="0"/>
    <x v="1"/>
    <x v="1"/>
    <x v="1"/>
    <x v="1"/>
    <x v="1"/>
    <x v="1"/>
    <x v="1"/>
    <x v="1"/>
    <x v="1"/>
    <s v="Electricidad"/>
    <s v="GLP"/>
    <s v="AC Eléctrico"/>
    <x v="0"/>
    <x v="0"/>
    <x v="0"/>
    <x v="0"/>
    <x v="0"/>
    <x v="0"/>
    <x v="0"/>
  </r>
  <r>
    <s v="Teruel"/>
    <s v="Teruel"/>
    <s v="+60"/>
    <s v="Hombre"/>
    <s v="Prim."/>
    <s v="Centro Ciudad"/>
    <s v="Individual"/>
    <s v="3 Hab"/>
    <s v="≥17h"/>
    <s v="Ind"/>
    <s v="Cont."/>
    <x v="0"/>
    <x v="1"/>
    <x v="1"/>
    <x v="0"/>
    <x v="1"/>
    <x v="1"/>
    <x v="0"/>
    <x v="1"/>
    <x v="1"/>
    <x v="1"/>
    <x v="1"/>
    <x v="0"/>
    <x v="1"/>
    <s v="Gasóleo"/>
    <s v="Gasóleo"/>
    <s v="Ninguno"/>
    <x v="0"/>
    <x v="0"/>
    <x v="0"/>
    <x v="0"/>
    <x v="0"/>
    <x v="0"/>
    <x v="0"/>
  </r>
  <r>
    <s v="Córdoba"/>
    <s v="Córdoba"/>
    <s v="+60"/>
    <s v="Mujer"/>
    <s v="Prim."/>
    <s v="Centro Ciudad"/>
    <s v="Multifamiliar"/>
    <s v="≤2 Hab"/>
    <s v="≥17h"/>
    <s v="Inf. Media"/>
    <s v="Med."/>
    <x v="0"/>
    <x v="1"/>
    <x v="1"/>
    <x v="0"/>
    <x v="1"/>
    <x v="1"/>
    <x v="1"/>
    <x v="1"/>
    <x v="1"/>
    <x v="1"/>
    <x v="1"/>
    <x v="1"/>
    <x v="1"/>
    <s v="Electricidad"/>
    <s v="GLP"/>
    <s v="Bomba de calor aire"/>
    <x v="0"/>
    <x v="0"/>
    <x v="0"/>
    <x v="0"/>
    <x v="0"/>
    <x v="0"/>
    <x v="0"/>
  </r>
  <r>
    <s v="Teruel"/>
    <s v="Teruel"/>
    <s v="41-59"/>
    <s v="Hombre"/>
    <s v="Prim."/>
    <s v="Centro Ciudad"/>
    <s v="Multifamiliar"/>
    <s v="≤2 Hab"/>
    <s v="12-16h"/>
    <s v="Inf. Media"/>
    <s v="Cont."/>
    <x v="0"/>
    <x v="1"/>
    <x v="1"/>
    <x v="0"/>
    <x v="1"/>
    <x v="1"/>
    <x v="1"/>
    <x v="1"/>
    <x v="1"/>
    <x v="1"/>
    <x v="1"/>
    <x v="1"/>
    <x v="1"/>
    <s v="Gas Natural"/>
    <s v="Gas Natural"/>
    <s v="Ninguno"/>
    <x v="1"/>
    <x v="0"/>
    <x v="0"/>
    <x v="0"/>
    <x v="0"/>
    <x v="0"/>
    <x v="1"/>
  </r>
  <r>
    <s v="Girona"/>
    <s v="Girona"/>
    <s v="+60"/>
    <s v="Mujer"/>
    <s v="Prim."/>
    <s v="Centro Ciudad"/>
    <s v="Multifamiliar"/>
    <s v="≤2 Hab"/>
    <s v="≥17h"/>
    <s v="Inf. Media"/>
    <s v="Med."/>
    <x v="0"/>
    <x v="0"/>
    <x v="0"/>
    <x v="0"/>
    <x v="0"/>
    <x v="0"/>
    <x v="0"/>
    <x v="0"/>
    <x v="0"/>
    <x v="0"/>
    <x v="0"/>
    <x v="0"/>
    <x v="1"/>
    <s v="Gas Natural"/>
    <s v="Gas Natural"/>
    <s v="Bomba de calor aire"/>
    <x v="0"/>
    <x v="0"/>
    <x v="0"/>
    <x v="0"/>
    <x v="0"/>
    <x v="1"/>
    <x v="1"/>
  </r>
  <r>
    <s v="Teruel"/>
    <s v="Teruel"/>
    <s v="18-40"/>
    <s v="Mujer"/>
    <s v="Univ."/>
    <s v="Urbana"/>
    <s v="Individual"/>
    <s v="≥4 Hab"/>
    <s v="≥17h"/>
    <s v="Sup. Media"/>
    <s v="Cont."/>
    <x v="0"/>
    <x v="1"/>
    <x v="1"/>
    <x v="0"/>
    <x v="1"/>
    <x v="1"/>
    <x v="1"/>
    <x v="1"/>
    <x v="1"/>
    <x v="1"/>
    <x v="1"/>
    <x v="1"/>
    <x v="1"/>
    <s v="Gasóleo"/>
    <s v="Gasóleo"/>
    <s v="Ninguno"/>
    <x v="0"/>
    <x v="0"/>
    <x v="0"/>
    <x v="0"/>
    <x v="0"/>
    <x v="1"/>
    <x v="1"/>
  </r>
  <r>
    <s v="Teruel"/>
    <s v="Teruel"/>
    <s v="+60"/>
    <s v="Mujer"/>
    <s v="Prim."/>
    <s v="Centro Ciudad"/>
    <s v="Multifamiliar"/>
    <s v="3 Hab"/>
    <s v="≥17h"/>
    <s v="Inf. Media"/>
    <s v="Cont."/>
    <x v="0"/>
    <x v="1"/>
    <x v="1"/>
    <x v="0"/>
    <x v="1"/>
    <x v="1"/>
    <x v="1"/>
    <x v="1"/>
    <x v="0"/>
    <x v="1"/>
    <x v="1"/>
    <x v="1"/>
    <x v="1"/>
    <s v="Gas Natural"/>
    <s v="Gas Natural"/>
    <s v="Ninguno"/>
    <x v="1"/>
    <x v="0"/>
    <x v="0"/>
    <x v="0"/>
    <x v="0"/>
    <x v="0"/>
    <x v="1"/>
  </r>
  <r>
    <s v="Granada"/>
    <s v="Granada"/>
    <s v="18-40"/>
    <s v="Mujer"/>
    <s v="Univ."/>
    <s v="Centro Ciudad"/>
    <s v="Multifamiliar"/>
    <s v="≤2 Hab"/>
    <s v="≤12h"/>
    <s v="Ind"/>
    <s v="Med."/>
    <x v="1"/>
    <x v="1"/>
    <x v="1"/>
    <x v="0"/>
    <x v="1"/>
    <x v="1"/>
    <x v="1"/>
    <x v="1"/>
    <x v="1"/>
    <x v="1"/>
    <x v="1"/>
    <x v="1"/>
    <x v="0"/>
    <s v="Bomba de calor aire"/>
    <s v="GLP"/>
    <s v="Bomba de calor aire"/>
    <x v="0"/>
    <x v="0"/>
    <x v="0"/>
    <x v="0"/>
    <x v="0"/>
    <x v="1"/>
    <x v="1"/>
  </r>
  <r>
    <s v="Granada"/>
    <s v="Granada"/>
    <s v="+60"/>
    <s v="Mujer"/>
    <s v="Prim."/>
    <s v="Centro Ciudad"/>
    <s v="Multifamiliar"/>
    <s v="3 Hab"/>
    <s v="≥17h"/>
    <s v="Inf. Media"/>
    <s v="Med."/>
    <x v="0"/>
    <x v="1"/>
    <x v="1"/>
    <x v="0"/>
    <x v="0"/>
    <x v="1"/>
    <x v="1"/>
    <x v="1"/>
    <x v="0"/>
    <x v="0"/>
    <x v="0"/>
    <x v="0"/>
    <x v="0"/>
    <s v="Gas Natural"/>
    <s v="Gas Natural"/>
    <s v="Ninguno"/>
    <x v="1"/>
    <x v="0"/>
    <x v="0"/>
    <x v="0"/>
    <x v="0"/>
    <x v="0"/>
    <x v="1"/>
  </r>
  <r>
    <s v="Teruel"/>
    <s v="Teruel"/>
    <s v="+60"/>
    <s v="Mujer"/>
    <s v="Prim."/>
    <s v="Centro Ciudad"/>
    <s v="Multifamiliar"/>
    <s v="3 Hab"/>
    <s v="≥17h"/>
    <s v="Inf. Media"/>
    <s v="Cont."/>
    <x v="0"/>
    <x v="1"/>
    <x v="1"/>
    <x v="0"/>
    <x v="1"/>
    <x v="0"/>
    <x v="0"/>
    <x v="0"/>
    <x v="0"/>
    <x v="0"/>
    <x v="1"/>
    <x v="1"/>
    <x v="0"/>
    <s v="Gas Natural"/>
    <s v="Gas Natural"/>
    <s v="Ninguno"/>
    <x v="1"/>
    <x v="0"/>
    <x v="0"/>
    <x v="0"/>
    <x v="0"/>
    <x v="0"/>
    <x v="1"/>
  </r>
  <r>
    <s v="Huelva"/>
    <s v="Huelva"/>
    <s v="+60"/>
    <s v="Hombre"/>
    <s v="Sec."/>
    <s v="Centro Ciudad"/>
    <s v="Adosado"/>
    <s v="3 Hab"/>
    <s v="≥17h"/>
    <s v="Inf. Media"/>
    <s v="Med."/>
    <x v="0"/>
    <x v="1"/>
    <x v="1"/>
    <x v="0"/>
    <x v="1"/>
    <x v="1"/>
    <x v="1"/>
    <x v="1"/>
    <x v="1"/>
    <x v="1"/>
    <x v="1"/>
    <x v="1"/>
    <x v="1"/>
    <s v="Ninguna"/>
    <s v="GLP"/>
    <s v="Ninguno"/>
    <x v="0"/>
    <x v="0"/>
    <x v="0"/>
    <x v="0"/>
    <x v="0"/>
    <x v="1"/>
    <x v="1"/>
  </r>
  <r>
    <s v="Teruel"/>
    <s v="Teruel"/>
    <s v="41-59"/>
    <s v="Mujer"/>
    <s v="Prim."/>
    <s v="Centro Ciudad"/>
    <s v="Multifamiliar"/>
    <s v="3 Hab"/>
    <s v="≥17h"/>
    <s v="Ind"/>
    <s v="Cont."/>
    <x v="1"/>
    <x v="0"/>
    <x v="0"/>
    <x v="1"/>
    <x v="0"/>
    <x v="0"/>
    <x v="0"/>
    <x v="0"/>
    <x v="0"/>
    <x v="0"/>
    <x v="0"/>
    <x v="0"/>
    <x v="0"/>
    <s v="Gasóleo"/>
    <s v="Gasóleo"/>
    <s v="Ninguno"/>
    <x v="0"/>
    <x v="0"/>
    <x v="0"/>
    <x v="0"/>
    <x v="0"/>
    <x v="0"/>
    <x v="0"/>
  </r>
  <r>
    <s v="Valladolid"/>
    <s v="Valladolid"/>
    <s v="41-59"/>
    <s v="Hombre"/>
    <s v="Univ."/>
    <s v="Centro Ciudad"/>
    <s v="Multifamiliar"/>
    <s v="≥4 Hab"/>
    <s v="≥17h"/>
    <s v="Inf. Media"/>
    <s v="Cont."/>
    <x v="0"/>
    <x v="1"/>
    <x v="1"/>
    <x v="0"/>
    <x v="1"/>
    <x v="1"/>
    <x v="0"/>
    <x v="1"/>
    <x v="0"/>
    <x v="0"/>
    <x v="0"/>
    <x v="0"/>
    <x v="0"/>
    <s v="Gasóleo"/>
    <s v="Gasóleo"/>
    <s v="Ninguno"/>
    <x v="0"/>
    <x v="0"/>
    <x v="0"/>
    <x v="0"/>
    <x v="0"/>
    <x v="1"/>
    <x v="1"/>
  </r>
  <r>
    <s v="Huesca"/>
    <s v="Huesca"/>
    <s v="41-59"/>
    <s v="Hombre"/>
    <s v="Univ."/>
    <s v="Centro Ciudad"/>
    <s v="Multifamiliar"/>
    <s v="3 Hab"/>
    <s v="12-16h"/>
    <s v="Inf. Media"/>
    <s v="Cont."/>
    <x v="0"/>
    <x v="1"/>
    <x v="0"/>
    <x v="0"/>
    <x v="1"/>
    <x v="1"/>
    <x v="1"/>
    <x v="1"/>
    <x v="1"/>
    <x v="1"/>
    <x v="1"/>
    <x v="1"/>
    <x v="0"/>
    <s v="Gasóleo"/>
    <s v="Gasóleo"/>
    <s v="Bomba de calor aire"/>
    <x v="0"/>
    <x v="0"/>
    <x v="0"/>
    <x v="0"/>
    <x v="0"/>
    <x v="1"/>
    <x v="1"/>
  </r>
  <r>
    <s v="Valladolid"/>
    <s v="Valladolid"/>
    <s v="+60"/>
    <s v="Hombre"/>
    <s v="Univ."/>
    <s v="Centro Ciudad"/>
    <s v="Multifamiliar"/>
    <s v="≥4 Hab"/>
    <s v="≥17h"/>
    <s v="Sup. Media"/>
    <s v="Cont."/>
    <x v="0"/>
    <x v="1"/>
    <x v="1"/>
    <x v="0"/>
    <x v="1"/>
    <x v="1"/>
    <x v="0"/>
    <x v="1"/>
    <x v="1"/>
    <x v="1"/>
    <x v="1"/>
    <x v="1"/>
    <x v="1"/>
    <s v="Gasóleo"/>
    <s v="Gasóleo"/>
    <s v="Ninguno"/>
    <x v="0"/>
    <x v="1"/>
    <x v="0"/>
    <x v="0"/>
    <x v="0"/>
    <x v="0"/>
    <x v="1"/>
  </r>
  <r>
    <s v="Mondáriz Balneario"/>
    <s v="Pontevedra"/>
    <s v="+60"/>
    <s v="Mujer"/>
    <s v="Sec."/>
    <s v="Rural"/>
    <s v="Individual"/>
    <s v="≤2 Hab"/>
    <s v="≥17h"/>
    <s v="Inf. Media"/>
    <s v="Atlán."/>
    <x v="0"/>
    <x v="1"/>
    <x v="1"/>
    <x v="0"/>
    <x v="0"/>
    <x v="1"/>
    <x v="1"/>
    <x v="1"/>
    <x v="0"/>
    <x v="0"/>
    <x v="1"/>
    <x v="1"/>
    <x v="0"/>
    <s v="Gasóleo"/>
    <s v="Gasóleo"/>
    <s v="Ninguno"/>
    <x v="0"/>
    <x v="0"/>
    <x v="0"/>
    <x v="0"/>
    <x v="0"/>
    <x v="0"/>
    <x v="0"/>
  </r>
  <r>
    <s v="Huesca"/>
    <s v="Huesca"/>
    <s v="18-40"/>
    <s v="Hombre"/>
    <s v="Univ."/>
    <s v="Centro Ciudad"/>
    <s v="Multifamiliar"/>
    <s v="3 Hab"/>
    <s v="≥17h"/>
    <s v="Sup. Media"/>
    <s v="Cont."/>
    <x v="0"/>
    <x v="1"/>
    <x v="1"/>
    <x v="0"/>
    <x v="1"/>
    <x v="1"/>
    <x v="0"/>
    <x v="1"/>
    <x v="1"/>
    <x v="1"/>
    <x v="1"/>
    <x v="0"/>
    <x v="0"/>
    <s v="Gasóleo"/>
    <s v="Gasóleo"/>
    <s v="Ninguno"/>
    <x v="1"/>
    <x v="0"/>
    <x v="0"/>
    <x v="0"/>
    <x v="0"/>
    <x v="0"/>
    <x v="1"/>
  </r>
  <r>
    <s v="Huesca"/>
    <s v="Huesca"/>
    <s v="+60"/>
    <s v="Mujer"/>
    <s v="Prim."/>
    <s v="Centro Ciudad"/>
    <s v="Multifamiliar"/>
    <s v="≤2 Hab"/>
    <s v="≥17h"/>
    <s v="Inf. Media"/>
    <s v="Cont."/>
    <x v="0"/>
    <x v="1"/>
    <x v="1"/>
    <x v="1"/>
    <x v="0"/>
    <x v="0"/>
    <x v="0"/>
    <x v="0"/>
    <x v="0"/>
    <x v="0"/>
    <x v="0"/>
    <x v="0"/>
    <x v="1"/>
    <s v="Electricidad"/>
    <s v="Electricidad"/>
    <s v="Ninguno"/>
    <x v="0"/>
    <x v="0"/>
    <x v="0"/>
    <x v="0"/>
    <x v="0"/>
    <x v="0"/>
    <x v="0"/>
  </r>
  <r>
    <s v="Vigo"/>
    <s v="Pontevedra"/>
    <s v="+60"/>
    <s v="Mujer"/>
    <s v="Prim."/>
    <s v="Centro Ciudad"/>
    <s v="Individual"/>
    <s v="3 Hab"/>
    <s v="≥17h"/>
    <s v="Inf. Media"/>
    <s v="Atlán."/>
    <x v="1"/>
    <x v="0"/>
    <x v="0"/>
    <x v="1"/>
    <x v="0"/>
    <x v="0"/>
    <x v="0"/>
    <x v="0"/>
    <x v="0"/>
    <x v="0"/>
    <x v="0"/>
    <x v="0"/>
    <x v="0"/>
    <s v="Gasóleo"/>
    <s v="Gasóleo"/>
    <s v="Ninguno"/>
    <x v="0"/>
    <x v="0"/>
    <x v="0"/>
    <x v="0"/>
    <x v="0"/>
    <x v="0"/>
    <x v="0"/>
  </r>
  <r>
    <s v="Huesca"/>
    <s v="Huesca"/>
    <s v="41-59"/>
    <s v="Mujer"/>
    <s v="Prim."/>
    <s v="Centro Ciudad"/>
    <s v="Multifamiliar"/>
    <s v="3 Hab"/>
    <s v="12-16h"/>
    <s v="Inf. Media"/>
    <s v="Cont."/>
    <x v="0"/>
    <x v="1"/>
    <x v="1"/>
    <x v="0"/>
    <x v="1"/>
    <x v="1"/>
    <x v="0"/>
    <x v="1"/>
    <x v="1"/>
    <x v="1"/>
    <x v="1"/>
    <x v="1"/>
    <x v="1"/>
    <s v="Gas Natural"/>
    <s v="Gas Natural"/>
    <s v="Ninguno"/>
    <x v="0"/>
    <x v="0"/>
    <x v="0"/>
    <x v="0"/>
    <x v="0"/>
    <x v="0"/>
    <x v="0"/>
  </r>
  <r>
    <s v="Logroño"/>
    <s v="La Rioja"/>
    <s v="+60"/>
    <s v="Mujer"/>
    <s v="Prim."/>
    <s v="Centro Ciudad"/>
    <s v="Multifamiliar"/>
    <s v="3 Hab"/>
    <s v="≥17h"/>
    <s v="Inf. Media"/>
    <s v="Cont."/>
    <x v="0"/>
    <x v="1"/>
    <x v="1"/>
    <x v="0"/>
    <x v="1"/>
    <x v="1"/>
    <x v="1"/>
    <x v="1"/>
    <x v="1"/>
    <x v="1"/>
    <x v="1"/>
    <x v="1"/>
    <x v="1"/>
    <s v="Gas Natural"/>
    <s v="Gas Natural"/>
    <s v="Ninguno"/>
    <x v="0"/>
    <x v="0"/>
    <x v="0"/>
    <x v="0"/>
    <x v="0"/>
    <x v="1"/>
    <x v="1"/>
  </r>
  <r>
    <s v="Pontevedra"/>
    <s v="Pontevedra"/>
    <s v="41-59"/>
    <s v="Mujer"/>
    <s v="Univ."/>
    <s v="Centro Ciudad"/>
    <s v="Multifamiliar"/>
    <s v="≤2 Hab"/>
    <s v="12-16h"/>
    <s v="Sup. Media"/>
    <s v="Atlán."/>
    <x v="0"/>
    <x v="1"/>
    <x v="1"/>
    <x v="0"/>
    <x v="1"/>
    <x v="0"/>
    <x v="0"/>
    <x v="1"/>
    <x v="1"/>
    <x v="1"/>
    <x v="1"/>
    <x v="1"/>
    <x v="0"/>
    <s v="Gasóleo"/>
    <s v="Gasóleo"/>
    <s v="Ninguno"/>
    <x v="0"/>
    <x v="0"/>
    <x v="0"/>
    <x v="0"/>
    <x v="0"/>
    <x v="1"/>
    <x v="1"/>
  </r>
  <r>
    <s v="Botos"/>
    <s v="Pontevedra"/>
    <s v="+60"/>
    <s v="Mujer"/>
    <s v="Sec."/>
    <s v="Rural"/>
    <s v="Individual"/>
    <s v="3 Hab"/>
    <s v="12-16h"/>
    <s v="Sup. Media"/>
    <s v="Atlán."/>
    <x v="0"/>
    <x v="1"/>
    <x v="1"/>
    <x v="0"/>
    <x v="1"/>
    <x v="1"/>
    <x v="1"/>
    <x v="1"/>
    <x v="1"/>
    <x v="1"/>
    <x v="1"/>
    <x v="1"/>
    <x v="0"/>
    <s v="Gasóleo"/>
    <s v="Gasóleo"/>
    <s v="Ninguno"/>
    <x v="0"/>
    <x v="0"/>
    <x v="0"/>
    <x v="1"/>
    <x v="0"/>
    <x v="0"/>
    <x v="1"/>
  </r>
  <r>
    <s v="Logroño"/>
    <s v="La Rioja"/>
    <s v="41-59"/>
    <s v="Hombre"/>
    <s v="Sec."/>
    <s v="Urbana"/>
    <s v="Multifamiliar"/>
    <s v="3 Hab"/>
    <s v="12-16h"/>
    <s v="Sup. Media"/>
    <s v="Cont."/>
    <x v="1"/>
    <x v="1"/>
    <x v="1"/>
    <x v="0"/>
    <x v="1"/>
    <x v="1"/>
    <x v="1"/>
    <x v="1"/>
    <x v="1"/>
    <x v="1"/>
    <x v="1"/>
    <x v="1"/>
    <x v="1"/>
    <s v="Gas Natural"/>
    <s v="Gas Natural"/>
    <s v="Bomba de calor agua"/>
    <x v="0"/>
    <x v="0"/>
    <x v="0"/>
    <x v="0"/>
    <x v="0"/>
    <x v="1"/>
    <x v="1"/>
  </r>
  <r>
    <s v="Boa Vista"/>
    <s v="Pontevedra"/>
    <s v="41-59"/>
    <s v="Hombre"/>
    <s v="Sec."/>
    <s v="Rural"/>
    <s v="Adosado"/>
    <s v="3 Hab"/>
    <s v="12-16h"/>
    <s v="Sup. Media"/>
    <s v="Atlán."/>
    <x v="0"/>
    <x v="1"/>
    <x v="1"/>
    <x v="0"/>
    <x v="1"/>
    <x v="1"/>
    <x v="1"/>
    <x v="1"/>
    <x v="1"/>
    <x v="1"/>
    <x v="1"/>
    <x v="1"/>
    <x v="1"/>
    <s v="Gas Natural"/>
    <s v="Gas Natural"/>
    <s v="Ninguno"/>
    <x v="1"/>
    <x v="0"/>
    <x v="0"/>
    <x v="0"/>
    <x v="0"/>
    <x v="0"/>
    <x v="1"/>
  </r>
  <r>
    <s v="Logroño"/>
    <s v="La Rioja"/>
    <s v="41-59"/>
    <s v="Hombre"/>
    <s v="Univ."/>
    <s v="Urbana"/>
    <s v="Multifamiliar"/>
    <s v="3 Hab"/>
    <s v="12-16h"/>
    <s v="Ind"/>
    <s v="Cont."/>
    <x v="1"/>
    <x v="1"/>
    <x v="1"/>
    <x v="0"/>
    <x v="1"/>
    <x v="1"/>
    <x v="0"/>
    <x v="1"/>
    <x v="1"/>
    <x v="1"/>
    <x v="1"/>
    <x v="1"/>
    <x v="1"/>
    <s v="Gas Natural"/>
    <s v="Gas Natural"/>
    <s v="Ninguno"/>
    <x v="0"/>
    <x v="0"/>
    <x v="0"/>
    <x v="0"/>
    <x v="0"/>
    <x v="1"/>
    <x v="1"/>
  </r>
  <r>
    <s v="Boa Vista"/>
    <s v="Pontevedra"/>
    <s v="+60"/>
    <s v="Mujer"/>
    <s v="Univ."/>
    <s v="Rural"/>
    <s v="Adosado"/>
    <s v="≤2 Hab"/>
    <s v="12-16h"/>
    <s v="Sup. Media"/>
    <s v="Atlán."/>
    <x v="0"/>
    <x v="1"/>
    <x v="1"/>
    <x v="0"/>
    <x v="1"/>
    <x v="1"/>
    <x v="0"/>
    <x v="1"/>
    <x v="1"/>
    <x v="1"/>
    <x v="1"/>
    <x v="1"/>
    <x v="1"/>
    <s v="GLP"/>
    <s v="GLP"/>
    <s v="Ninguno"/>
    <x v="0"/>
    <x v="0"/>
    <x v="0"/>
    <x v="0"/>
    <x v="0"/>
    <x v="0"/>
    <x v="0"/>
  </r>
  <r>
    <s v="León"/>
    <s v="León"/>
    <s v="+60"/>
    <s v="Hombre"/>
    <s v="Prim."/>
    <s v="Centro Ciudad"/>
    <s v="Multifamiliar"/>
    <s v="3 Hab"/>
    <s v="≥17h"/>
    <s v="Inf. Media"/>
    <s v="Cont."/>
    <x v="0"/>
    <x v="1"/>
    <x v="1"/>
    <x v="0"/>
    <x v="1"/>
    <x v="0"/>
    <x v="1"/>
    <x v="0"/>
    <x v="0"/>
    <x v="0"/>
    <x v="0"/>
    <x v="0"/>
    <x v="0"/>
    <s v="Electricidad"/>
    <s v="Electricidad"/>
    <s v="AC Eléctrico"/>
    <x v="0"/>
    <x v="0"/>
    <x v="0"/>
    <x v="0"/>
    <x v="0"/>
    <x v="0"/>
    <x v="0"/>
  </r>
  <r>
    <s v="Barraco"/>
    <s v="Ávila"/>
    <s v="41-59"/>
    <s v="Mujer"/>
    <s v="Prim."/>
    <s v="Rural"/>
    <s v="Individual"/>
    <s v="≤2 Hab"/>
    <s v="12-16h"/>
    <s v="Inf. Media"/>
    <s v="Cont."/>
    <x v="0"/>
    <x v="1"/>
    <x v="1"/>
    <x v="0"/>
    <x v="1"/>
    <x v="1"/>
    <x v="1"/>
    <x v="1"/>
    <x v="0"/>
    <x v="0"/>
    <x v="0"/>
    <x v="0"/>
    <x v="0"/>
    <s v="Otros"/>
    <s v="Otros"/>
    <s v="Ninguno"/>
    <x v="0"/>
    <x v="0"/>
    <x v="0"/>
    <x v="0"/>
    <x v="0"/>
    <x v="0"/>
    <x v="0"/>
  </r>
  <r>
    <s v="Mondragón"/>
    <s v="Guipúzcoa"/>
    <s v="41-59"/>
    <s v="Hombre"/>
    <s v="Univ."/>
    <s v="Centro Ciudad"/>
    <s v="Multifamiliar"/>
    <s v="≤2 Hab"/>
    <s v="≤12h"/>
    <s v="Sup. Media"/>
    <s v="Atlán."/>
    <x v="0"/>
    <x v="1"/>
    <x v="1"/>
    <x v="0"/>
    <x v="0"/>
    <x v="1"/>
    <x v="1"/>
    <x v="1"/>
    <x v="1"/>
    <x v="1"/>
    <x v="1"/>
    <x v="1"/>
    <x v="1"/>
    <s v="Gas Natural"/>
    <s v="Gas Natural"/>
    <s v="Ninguno"/>
    <x v="1"/>
    <x v="0"/>
    <x v="0"/>
    <x v="0"/>
    <x v="0"/>
    <x v="0"/>
    <x v="1"/>
  </r>
  <r>
    <s v="León"/>
    <s v="León"/>
    <s v="41-59"/>
    <s v="Mujer"/>
    <s v="Sec."/>
    <s v="Centro Ciudad"/>
    <s v="Multifamiliar"/>
    <s v="3 Hab"/>
    <s v="≥17h"/>
    <s v="Sup. Media"/>
    <s v="Cont."/>
    <x v="0"/>
    <x v="1"/>
    <x v="1"/>
    <x v="0"/>
    <x v="1"/>
    <x v="1"/>
    <x v="1"/>
    <x v="1"/>
    <x v="1"/>
    <x v="1"/>
    <x v="1"/>
    <x v="1"/>
    <x v="1"/>
    <s v="Gas Natural"/>
    <s v="Gas Natural"/>
    <s v="Ninguno"/>
    <x v="0"/>
    <x v="0"/>
    <x v="0"/>
    <x v="0"/>
    <x v="0"/>
    <x v="1"/>
    <x v="1"/>
  </r>
  <r>
    <s v="León"/>
    <s v="León"/>
    <s v="18-40"/>
    <s v="Hombre"/>
    <s v="Prim."/>
    <s v="Centro Ciudad"/>
    <s v="Adosado"/>
    <s v="3 Hab"/>
    <s v="≥17h"/>
    <s v="Inf. Media"/>
    <s v="Cont."/>
    <x v="0"/>
    <x v="1"/>
    <x v="1"/>
    <x v="0"/>
    <x v="1"/>
    <x v="1"/>
    <x v="1"/>
    <x v="1"/>
    <x v="1"/>
    <x v="1"/>
    <x v="1"/>
    <x v="1"/>
    <x v="1"/>
    <s v="Gasóleo"/>
    <s v="Gasóleo"/>
    <s v="Ninguno"/>
    <x v="1"/>
    <x v="0"/>
    <x v="0"/>
    <x v="0"/>
    <x v="0"/>
    <x v="0"/>
    <x v="1"/>
  </r>
  <r>
    <s v="Pinos"/>
    <s v="Lleida"/>
    <s v="+60"/>
    <s v="Hombre"/>
    <s v="Prim."/>
    <s v="Rural"/>
    <s v="Individual"/>
    <s v="≥4 Hab"/>
    <s v="≥17h"/>
    <s v="Ind"/>
    <s v="Cont."/>
    <x v="0"/>
    <x v="1"/>
    <x v="1"/>
    <x v="0"/>
    <x v="1"/>
    <x v="1"/>
    <x v="1"/>
    <x v="1"/>
    <x v="1"/>
    <x v="1"/>
    <x v="1"/>
    <x v="1"/>
    <x v="1"/>
    <s v="Carbón"/>
    <s v="Carbón"/>
    <s v="Ninguno"/>
    <x v="0"/>
    <x v="0"/>
    <x v="0"/>
    <x v="0"/>
    <x v="0"/>
    <x v="1"/>
    <x v="1"/>
  </r>
  <r>
    <s v="Pamplona"/>
    <s v="Navarra"/>
    <s v="41-59"/>
    <s v="Hombre"/>
    <s v="Univ."/>
    <s v="Centro Ciudad"/>
    <s v="Multifamiliar"/>
    <s v="3 Hab"/>
    <s v="12-16h"/>
    <s v="Inf. Media"/>
    <s v="Cont."/>
    <x v="0"/>
    <x v="1"/>
    <x v="1"/>
    <x v="0"/>
    <x v="1"/>
    <x v="1"/>
    <x v="1"/>
    <x v="1"/>
    <x v="1"/>
    <x v="1"/>
    <x v="1"/>
    <x v="1"/>
    <x v="1"/>
    <s v="Gas Natural"/>
    <s v="Gas Natural"/>
    <s v="Ninguno"/>
    <x v="0"/>
    <x v="0"/>
    <x v="0"/>
    <x v="0"/>
    <x v="0"/>
    <x v="0"/>
    <x v="0"/>
  </r>
  <r>
    <s v="Vitoria"/>
    <s v="Álava"/>
    <s v="18-40"/>
    <s v="Mujer"/>
    <s v="Univ."/>
    <s v="Centro Ciudad"/>
    <s v="Adosado"/>
    <s v="≤2 Hab"/>
    <s v="≥17h"/>
    <s v="Ind"/>
    <s v="Cont."/>
    <x v="0"/>
    <x v="1"/>
    <x v="1"/>
    <x v="0"/>
    <x v="1"/>
    <x v="1"/>
    <x v="1"/>
    <x v="1"/>
    <x v="1"/>
    <x v="1"/>
    <x v="1"/>
    <x v="1"/>
    <x v="1"/>
    <s v="Gas Natural"/>
    <s v="Gas Natural"/>
    <s v="Ninguno"/>
    <x v="0"/>
    <x v="0"/>
    <x v="0"/>
    <x v="0"/>
    <x v="0"/>
    <x v="0"/>
    <x v="0"/>
  </r>
  <r>
    <s v="Vitoria"/>
    <s v="Álava"/>
    <s v="+60"/>
    <s v="Mujer"/>
    <s v="Prim."/>
    <s v="Urbana"/>
    <s v="Multifamiliar"/>
    <s v="≤2 Hab"/>
    <s v="12-16h"/>
    <s v="Ind"/>
    <s v="Cont."/>
    <x v="0"/>
    <x v="1"/>
    <x v="1"/>
    <x v="0"/>
    <x v="1"/>
    <x v="1"/>
    <x v="1"/>
    <x v="1"/>
    <x v="1"/>
    <x v="1"/>
    <x v="1"/>
    <x v="1"/>
    <x v="1"/>
    <s v="Gas Natural"/>
    <s v="Gas Natural"/>
    <s v="Ninguno"/>
    <x v="1"/>
    <x v="0"/>
    <x v="0"/>
    <x v="0"/>
    <x v="0"/>
    <x v="0"/>
    <x v="1"/>
  </r>
  <r>
    <s v="Rebollo"/>
    <s v="Segovia"/>
    <s v="41-59"/>
    <s v="Mujer"/>
    <s v="Univ."/>
    <s v="Rural"/>
    <s v="Adosado"/>
    <s v="≤2 Hab"/>
    <s v="≥17h"/>
    <s v="Inf. Media"/>
    <s v="Cont."/>
    <x v="0"/>
    <x v="1"/>
    <x v="1"/>
    <x v="0"/>
    <x v="1"/>
    <x v="1"/>
    <x v="1"/>
    <x v="1"/>
    <x v="1"/>
    <x v="1"/>
    <x v="1"/>
    <x v="1"/>
    <x v="1"/>
    <s v="Electricidad"/>
    <s v="Electricidad"/>
    <s v="Ninguno"/>
    <x v="1"/>
    <x v="0"/>
    <x v="0"/>
    <x v="0"/>
    <x v="0"/>
    <x v="0"/>
    <x v="1"/>
  </r>
  <r>
    <s v="Vitoria"/>
    <s v="Álava"/>
    <s v="41-59"/>
    <s v="Hombre"/>
    <s v="Sec."/>
    <s v="Urbana"/>
    <s v="Multifamiliar"/>
    <s v="≤2 Hab"/>
    <s v="≥17h"/>
    <s v="Sup. Media"/>
    <s v="Cont."/>
    <x v="0"/>
    <x v="1"/>
    <x v="1"/>
    <x v="0"/>
    <x v="1"/>
    <x v="0"/>
    <x v="1"/>
    <x v="1"/>
    <x v="1"/>
    <x v="1"/>
    <x v="1"/>
    <x v="1"/>
    <x v="1"/>
    <s v="Gas Natural"/>
    <s v="Gas Natural"/>
    <s v="Ninguno"/>
    <x v="0"/>
    <x v="0"/>
    <x v="0"/>
    <x v="0"/>
    <x v="0"/>
    <x v="0"/>
    <x v="0"/>
  </r>
  <r>
    <s v="Peñaranda de Duero"/>
    <s v="Burgos"/>
    <s v="18-40"/>
    <s v="Mujer"/>
    <s v="Sec."/>
    <s v="Rural"/>
    <s v="Adosado"/>
    <s v="3 Hab"/>
    <s v="≥17h"/>
    <s v="Ind"/>
    <s v="Cont."/>
    <x v="0"/>
    <x v="1"/>
    <x v="1"/>
    <x v="0"/>
    <x v="1"/>
    <x v="1"/>
    <x v="1"/>
    <x v="1"/>
    <x v="1"/>
    <x v="1"/>
    <x v="1"/>
    <x v="1"/>
    <x v="1"/>
    <s v="Gasóleo"/>
    <s v="Gasóleo"/>
    <s v="Ninguno"/>
    <x v="1"/>
    <x v="0"/>
    <x v="0"/>
    <x v="0"/>
    <x v="0"/>
    <x v="0"/>
    <x v="1"/>
  </r>
  <r>
    <s v="Pamplona"/>
    <s v="Navarra"/>
    <s v="18-40"/>
    <s v="Mujer"/>
    <s v="Sec."/>
    <s v="Centro Ciudad"/>
    <s v="Multifamiliar"/>
    <s v="≤2 Hab"/>
    <s v="12-16h"/>
    <s v="Inf. Media"/>
    <s v="Cont."/>
    <x v="0"/>
    <x v="1"/>
    <x v="1"/>
    <x v="0"/>
    <x v="1"/>
    <x v="1"/>
    <x v="1"/>
    <x v="1"/>
    <x v="1"/>
    <x v="1"/>
    <x v="1"/>
    <x v="1"/>
    <x v="1"/>
    <s v="Gas Natural"/>
    <s v="Gas Natural"/>
    <s v="Ninguno"/>
    <x v="0"/>
    <x v="0"/>
    <x v="0"/>
    <x v="0"/>
    <x v="0"/>
    <x v="1"/>
    <x v="1"/>
  </r>
  <r>
    <s v="Mezquita"/>
    <s v="Ourense"/>
    <s v="41-59"/>
    <s v="Hombre"/>
    <s v="Prim."/>
    <s v="Rural"/>
    <s v="Adosado"/>
    <s v="≥4 Hab"/>
    <s v="≥17h"/>
    <s v="Inf. Media"/>
    <s v="Cont."/>
    <x v="0"/>
    <x v="1"/>
    <x v="1"/>
    <x v="0"/>
    <x v="1"/>
    <x v="1"/>
    <x v="1"/>
    <x v="1"/>
    <x v="1"/>
    <x v="1"/>
    <x v="1"/>
    <x v="1"/>
    <x v="0"/>
    <s v="Gasóleo"/>
    <s v="GLP"/>
    <s v="Ninguno"/>
    <x v="0"/>
    <x v="0"/>
    <x v="0"/>
    <x v="0"/>
    <x v="0"/>
    <x v="1"/>
    <x v="1"/>
  </r>
  <r>
    <s v="Peñaranda de Duero"/>
    <s v="Burgos"/>
    <s v="+60"/>
    <s v="Mujer"/>
    <s v="Prim."/>
    <s v="Rural"/>
    <s v="Individual"/>
    <s v="≥4 Hab"/>
    <s v="≥17h"/>
    <s v="Ind"/>
    <s v="Cont."/>
    <x v="0"/>
    <x v="1"/>
    <x v="1"/>
    <x v="0"/>
    <x v="1"/>
    <x v="1"/>
    <x v="1"/>
    <x v="1"/>
    <x v="0"/>
    <x v="0"/>
    <x v="0"/>
    <x v="1"/>
    <x v="1"/>
    <s v="Gasóleo"/>
    <s v="Gasóleo"/>
    <s v="Ninguno"/>
    <x v="0"/>
    <x v="0"/>
    <x v="0"/>
    <x v="0"/>
    <x v="0"/>
    <x v="1"/>
    <x v="1"/>
  </r>
  <r>
    <s v="Jaén"/>
    <s v="Jaén"/>
    <s v="41-59"/>
    <s v="Hombre"/>
    <s v="Sec."/>
    <s v="Urbana"/>
    <s v="Multifamiliar"/>
    <s v="≤2 Hab"/>
    <s v="12-16h"/>
    <s v="Inf. Media"/>
    <s v="Med."/>
    <x v="0"/>
    <x v="0"/>
    <x v="1"/>
    <x v="0"/>
    <x v="0"/>
    <x v="1"/>
    <x v="0"/>
    <x v="1"/>
    <x v="1"/>
    <x v="0"/>
    <x v="1"/>
    <x v="0"/>
    <x v="1"/>
    <s v="Gas Natural"/>
    <s v="Gas Natural"/>
    <s v="AC Eléctrico"/>
    <x v="0"/>
    <x v="0"/>
    <x v="0"/>
    <x v="0"/>
    <x v="0"/>
    <x v="0"/>
    <x v="0"/>
  </r>
  <r>
    <s v="Ourense"/>
    <s v="Ourense"/>
    <s v="18-40"/>
    <s v="Mujer"/>
    <s v="Sec."/>
    <s v="Centro Ciudad"/>
    <s v="Multifamiliar"/>
    <s v="3 Hab"/>
    <s v="≥17h"/>
    <s v="Inf. Media"/>
    <s v="Cont."/>
    <x v="0"/>
    <x v="1"/>
    <x v="1"/>
    <x v="0"/>
    <x v="1"/>
    <x v="1"/>
    <x v="1"/>
    <x v="1"/>
    <x v="1"/>
    <x v="1"/>
    <x v="1"/>
    <x v="0"/>
    <x v="1"/>
    <s v="Electricidad"/>
    <s v="Electricidad"/>
    <s v="Ninguno"/>
    <x v="0"/>
    <x v="0"/>
    <x v="0"/>
    <x v="0"/>
    <x v="0"/>
    <x v="1"/>
    <x v="1"/>
  </r>
  <r>
    <s v="Turégano"/>
    <s v="Segovia"/>
    <s v="+60"/>
    <s v="Hombre"/>
    <s v="Prim."/>
    <s v="Rural"/>
    <s v="Adosado"/>
    <s v="≤2 Hab"/>
    <s v="≥17h"/>
    <s v="Inf. Media"/>
    <s v="Cont."/>
    <x v="0"/>
    <x v="1"/>
    <x v="1"/>
    <x v="0"/>
    <x v="1"/>
    <x v="1"/>
    <x v="0"/>
    <x v="1"/>
    <x v="1"/>
    <x v="1"/>
    <x v="1"/>
    <x v="0"/>
    <x v="1"/>
    <s v="Biomasa"/>
    <s v="Biomasa"/>
    <s v="Ninguno"/>
    <x v="1"/>
    <x v="0"/>
    <x v="0"/>
    <x v="0"/>
    <x v="0"/>
    <x v="0"/>
    <x v="1"/>
  </r>
  <r>
    <s v="San Juan del Monte"/>
    <s v="Burgos"/>
    <s v="+60"/>
    <s v="Hombre"/>
    <s v="Prim."/>
    <s v="Rural"/>
    <s v="Individual"/>
    <s v="3 Hab"/>
    <s v="≥17h"/>
    <s v="Inf. Media"/>
    <s v="Cont."/>
    <x v="1"/>
    <x v="0"/>
    <x v="0"/>
    <x v="0"/>
    <x v="0"/>
    <x v="0"/>
    <x v="0"/>
    <x v="0"/>
    <x v="0"/>
    <x v="0"/>
    <x v="0"/>
    <x v="0"/>
    <x v="0"/>
    <s v="Gasóleo"/>
    <s v="Gasóleo"/>
    <s v="Ninguno"/>
    <x v="0"/>
    <x v="0"/>
    <x v="0"/>
    <x v="0"/>
    <x v="0"/>
    <x v="0"/>
    <x v="0"/>
  </r>
  <r>
    <s v="Palencia"/>
    <s v="Palencia"/>
    <s v="41-59"/>
    <s v="Hombre"/>
    <s v="Sec."/>
    <s v="Urbana"/>
    <s v="Multifamiliar"/>
    <s v="≥4 Hab"/>
    <s v="≥17h"/>
    <s v="Ind"/>
    <s v="Cont."/>
    <x v="0"/>
    <x v="1"/>
    <x v="1"/>
    <x v="0"/>
    <x v="1"/>
    <x v="1"/>
    <x v="1"/>
    <x v="1"/>
    <x v="1"/>
    <x v="1"/>
    <x v="1"/>
    <x v="1"/>
    <x v="1"/>
    <s v="Gas Natural"/>
    <s v="Gas Natural"/>
    <s v="Ninguno"/>
    <x v="1"/>
    <x v="0"/>
    <x v="0"/>
    <x v="0"/>
    <x v="0"/>
    <x v="0"/>
    <x v="1"/>
  </r>
  <r>
    <s v="Jaén"/>
    <s v="Jaén"/>
    <s v="+60"/>
    <s v="Hombre"/>
    <s v="Sec."/>
    <s v="Centro Ciudad"/>
    <s v="Multifamiliar"/>
    <s v="3 Hab"/>
    <s v="≥17h"/>
    <s v="Ind"/>
    <s v="Med."/>
    <x v="0"/>
    <x v="1"/>
    <x v="1"/>
    <x v="0"/>
    <x v="1"/>
    <x v="1"/>
    <x v="1"/>
    <x v="1"/>
    <x v="1"/>
    <x v="1"/>
    <x v="1"/>
    <x v="1"/>
    <x v="1"/>
    <s v="Gasóleo"/>
    <s v="Gas Natural"/>
    <s v="AC Eléctrico"/>
    <x v="0"/>
    <x v="0"/>
    <x v="0"/>
    <x v="0"/>
    <x v="0"/>
    <x v="1"/>
    <x v="1"/>
  </r>
  <r>
    <s v="San Juan del Monte"/>
    <s v="Burgos"/>
    <s v="+60"/>
    <s v="Hombre"/>
    <s v="Prim."/>
    <s v="Rural"/>
    <s v="Individual"/>
    <s v="3 Hab"/>
    <s v="≥17h"/>
    <s v="Inf. Media"/>
    <s v="Cont."/>
    <x v="0"/>
    <x v="1"/>
    <x v="1"/>
    <x v="0"/>
    <x v="1"/>
    <x v="1"/>
    <x v="1"/>
    <x v="1"/>
    <x v="1"/>
    <x v="0"/>
    <x v="0"/>
    <x v="0"/>
    <x v="0"/>
    <s v="Electricidad"/>
    <s v="Electricidad"/>
    <s v="Ninguno"/>
    <x v="0"/>
    <x v="0"/>
    <x v="0"/>
    <x v="0"/>
    <x v="0"/>
    <x v="0"/>
    <x v="0"/>
  </r>
  <r>
    <s v="Logroño"/>
    <s v="La Rioja"/>
    <s v="+60"/>
    <s v="Hombre"/>
    <s v="Sec."/>
    <s v="Urbana"/>
    <s v="Multifamiliar"/>
    <s v="3 Hab"/>
    <s v="12-16h"/>
    <s v="Inf. Media"/>
    <s v="Cont."/>
    <x v="0"/>
    <x v="1"/>
    <x v="1"/>
    <x v="0"/>
    <x v="0"/>
    <x v="1"/>
    <x v="1"/>
    <x v="1"/>
    <x v="1"/>
    <x v="1"/>
    <x v="1"/>
    <x v="1"/>
    <x v="1"/>
    <s v="Gas Natural"/>
    <s v="Gas Natural"/>
    <s v="Ninguno"/>
    <x v="0"/>
    <x v="0"/>
    <x v="0"/>
    <x v="0"/>
    <x v="0"/>
    <x v="0"/>
    <x v="0"/>
  </r>
  <r>
    <s v="Jaén"/>
    <s v="Jaén"/>
    <s v="41-59"/>
    <s v="Mujer"/>
    <s v="Prim."/>
    <s v="Urbana"/>
    <s v="Multifamiliar"/>
    <s v="3 Hab"/>
    <s v="≥17h"/>
    <s v="Sup. Media"/>
    <s v="Med."/>
    <x v="0"/>
    <x v="1"/>
    <x v="1"/>
    <x v="0"/>
    <x v="1"/>
    <x v="1"/>
    <x v="1"/>
    <x v="1"/>
    <x v="1"/>
    <x v="1"/>
    <x v="1"/>
    <x v="1"/>
    <x v="1"/>
    <s v="Gasóleo"/>
    <s v="Electricidad"/>
    <s v="AC Eléctrico"/>
    <x v="0"/>
    <x v="0"/>
    <x v="0"/>
    <x v="0"/>
    <x v="0"/>
    <x v="1"/>
    <x v="1"/>
  </r>
  <r>
    <s v="Jaén"/>
    <s v="Jaén"/>
    <s v="+60"/>
    <s v="Mujer"/>
    <s v="Prim."/>
    <s v="Urbana"/>
    <s v="Multifamiliar"/>
    <s v="3 Hab"/>
    <s v="≥17h"/>
    <s v="Inf. Media"/>
    <s v="Med."/>
    <x v="0"/>
    <x v="1"/>
    <x v="1"/>
    <x v="0"/>
    <x v="1"/>
    <x v="1"/>
    <x v="1"/>
    <x v="1"/>
    <x v="1"/>
    <x v="1"/>
    <x v="1"/>
    <x v="1"/>
    <x v="1"/>
    <s v="Ninguna"/>
    <s v="Gas Natural"/>
    <s v="AC Eléctrico"/>
    <x v="0"/>
    <x v="0"/>
    <x v="0"/>
    <x v="0"/>
    <x v="0"/>
    <x v="1"/>
    <x v="1"/>
  </r>
  <r>
    <s v="Logroño"/>
    <s v="La Rioja"/>
    <s v="+60"/>
    <s v="Mujer"/>
    <s v="Prim."/>
    <s v="Urbana"/>
    <s v="Multifamiliar"/>
    <s v="3 Hab"/>
    <s v="12-16h"/>
    <s v="Inf. Media"/>
    <s v="Cont."/>
    <x v="0"/>
    <x v="1"/>
    <x v="1"/>
    <x v="0"/>
    <x v="1"/>
    <x v="1"/>
    <x v="1"/>
    <x v="1"/>
    <x v="1"/>
    <x v="1"/>
    <x v="1"/>
    <x v="1"/>
    <x v="1"/>
    <s v="Gas Natural"/>
    <s v="Gas Natural"/>
    <s v="Ninguno"/>
    <x v="0"/>
    <x v="0"/>
    <x v="0"/>
    <x v="0"/>
    <x v="0"/>
    <x v="0"/>
    <x v="0"/>
  </r>
  <r>
    <s v="Donostia"/>
    <s v="Guipúzcoa"/>
    <s v="41-59"/>
    <s v="Mujer"/>
    <s v="Univ."/>
    <s v="Urbana"/>
    <s v="Multifamiliar"/>
    <s v="≤2 Hab"/>
    <s v="≥17h"/>
    <s v="Ind"/>
    <s v="Atlán."/>
    <x v="0"/>
    <x v="1"/>
    <x v="1"/>
    <x v="0"/>
    <x v="1"/>
    <x v="1"/>
    <x v="1"/>
    <x v="1"/>
    <x v="1"/>
    <x v="1"/>
    <x v="1"/>
    <x v="1"/>
    <x v="1"/>
    <s v="Electricidad"/>
    <s v="Electricidad"/>
    <s v="Ninguno"/>
    <x v="0"/>
    <x v="0"/>
    <x v="0"/>
    <x v="0"/>
    <x v="0"/>
    <x v="1"/>
    <x v="1"/>
  </r>
  <r>
    <s v="Logroño"/>
    <s v="La Rioja"/>
    <s v="41-59"/>
    <s v="Mujer"/>
    <s v="Univ."/>
    <s v="Urbana"/>
    <s v="Multifamiliar"/>
    <s v="3 Hab"/>
    <s v="≥17h"/>
    <s v="Inf. Media"/>
    <s v="Cont."/>
    <x v="0"/>
    <x v="1"/>
    <x v="1"/>
    <x v="0"/>
    <x v="1"/>
    <x v="1"/>
    <x v="1"/>
    <x v="1"/>
    <x v="1"/>
    <x v="1"/>
    <x v="1"/>
    <x v="1"/>
    <x v="1"/>
    <s v="Gas Natural"/>
    <s v="Gas Natural"/>
    <s v="Ninguno"/>
    <x v="1"/>
    <x v="0"/>
    <x v="0"/>
    <x v="0"/>
    <x v="0"/>
    <x v="0"/>
    <x v="1"/>
  </r>
  <r>
    <s v="Donostia"/>
    <s v="Guipúzcoa"/>
    <s v="18-40"/>
    <s v="Mujer"/>
    <s v="Sec."/>
    <s v="Centro Ciudad"/>
    <s v="Multifamiliar"/>
    <s v="3 Hab"/>
    <s v="≥17h"/>
    <s v="Inf. Media"/>
    <s v="Atlán."/>
    <x v="0"/>
    <x v="1"/>
    <x v="1"/>
    <x v="0"/>
    <x v="1"/>
    <x v="1"/>
    <x v="1"/>
    <x v="1"/>
    <x v="1"/>
    <x v="1"/>
    <x v="1"/>
    <x v="1"/>
    <x v="1"/>
    <s v="Gas Natural"/>
    <s v="Gas Natural"/>
    <s v="Ninguno"/>
    <x v="0"/>
    <x v="0"/>
    <x v="0"/>
    <x v="0"/>
    <x v="0"/>
    <x v="0"/>
    <x v="0"/>
  </r>
  <r>
    <s v="Jaén"/>
    <s v="Jaén"/>
    <s v="41-59"/>
    <s v="Mujer"/>
    <s v="Univ."/>
    <s v="Centro Ciudad"/>
    <s v="Multifamiliar"/>
    <s v="≥4 Hab"/>
    <s v="≥17h"/>
    <s v="Sup. Media"/>
    <s v="Med."/>
    <x v="0"/>
    <x v="1"/>
    <x v="1"/>
    <x v="0"/>
    <x v="1"/>
    <x v="1"/>
    <x v="1"/>
    <x v="1"/>
    <x v="1"/>
    <x v="1"/>
    <x v="1"/>
    <x v="1"/>
    <x v="1"/>
    <s v="Gas Natural"/>
    <s v="Gas Natural"/>
    <s v="AC Eléctrico"/>
    <x v="1"/>
    <x v="0"/>
    <x v="0"/>
    <x v="0"/>
    <x v="0"/>
    <x v="0"/>
    <x v="1"/>
  </r>
  <r>
    <s v="Teruel"/>
    <s v="Teruel"/>
    <s v="+60"/>
    <s v="Mujer"/>
    <s v="Prim."/>
    <s v="Urbana"/>
    <s v="Adosado"/>
    <s v="3 Hab"/>
    <s v="≥17h"/>
    <s v="Inf. Media"/>
    <s v="Cont."/>
    <x v="0"/>
    <x v="1"/>
    <x v="1"/>
    <x v="0"/>
    <x v="1"/>
    <x v="1"/>
    <x v="0"/>
    <x v="1"/>
    <x v="1"/>
    <x v="1"/>
    <x v="1"/>
    <x v="0"/>
    <x v="0"/>
    <s v="Gasóleo"/>
    <s v="Gasóleo"/>
    <s v="Ninguno"/>
    <x v="0"/>
    <x v="1"/>
    <x v="0"/>
    <x v="0"/>
    <x v="0"/>
    <x v="0"/>
    <x v="1"/>
  </r>
  <r>
    <s v="Huesca"/>
    <s v="Huesca"/>
    <s v="+60"/>
    <s v="Hombre"/>
    <s v="Prim."/>
    <s v="Urbana"/>
    <s v="Multifamiliar"/>
    <s v="3 Hab"/>
    <s v="≥17h"/>
    <s v="Ind"/>
    <s v="Cont."/>
    <x v="0"/>
    <x v="1"/>
    <x v="1"/>
    <x v="0"/>
    <x v="0"/>
    <x v="0"/>
    <x v="1"/>
    <x v="1"/>
    <x v="0"/>
    <x v="0"/>
    <x v="1"/>
    <x v="0"/>
    <x v="1"/>
    <s v="Gas Natural"/>
    <s v="Gas Natural"/>
    <s v="Ninguno"/>
    <x v="1"/>
    <x v="0"/>
    <x v="0"/>
    <x v="0"/>
    <x v="0"/>
    <x v="0"/>
    <x v="1"/>
  </r>
  <r>
    <s v="Pasai San Pedro"/>
    <s v="Guipúzcoa"/>
    <s v="+60"/>
    <s v="Hombre"/>
    <s v="Prim."/>
    <s v="Rural"/>
    <s v="Adosado"/>
    <s v="3 Hab"/>
    <s v="≥17h"/>
    <s v="Inf. Media"/>
    <s v="Atlán."/>
    <x v="0"/>
    <x v="1"/>
    <x v="1"/>
    <x v="0"/>
    <x v="1"/>
    <x v="1"/>
    <x v="1"/>
    <x v="1"/>
    <x v="1"/>
    <x v="1"/>
    <x v="1"/>
    <x v="1"/>
    <x v="1"/>
    <s v="Gas Natural"/>
    <s v="Gas Natural"/>
    <s v="Ninguno"/>
    <x v="0"/>
    <x v="0"/>
    <x v="0"/>
    <x v="0"/>
    <x v="0"/>
    <x v="1"/>
    <x v="1"/>
  </r>
  <r>
    <s v="Huesca"/>
    <s v="Huesca"/>
    <s v="41-59"/>
    <s v="Mujer"/>
    <s v="Univ."/>
    <s v="Centro Ciudad"/>
    <s v="Multifamiliar"/>
    <s v="3 Hab"/>
    <s v="≥17h"/>
    <s v="Sup. Media"/>
    <s v="Cont."/>
    <x v="0"/>
    <x v="1"/>
    <x v="1"/>
    <x v="0"/>
    <x v="0"/>
    <x v="1"/>
    <x v="0"/>
    <x v="1"/>
    <x v="0"/>
    <x v="1"/>
    <x v="1"/>
    <x v="1"/>
    <x v="1"/>
    <s v="Gas Natural"/>
    <s v="Gas Natural"/>
    <s v="Ninguno"/>
    <x v="0"/>
    <x v="0"/>
    <x v="0"/>
    <x v="0"/>
    <x v="0"/>
    <x v="0"/>
    <x v="0"/>
  </r>
  <r>
    <s v="Teruel"/>
    <s v="Teruel"/>
    <s v="18-40"/>
    <s v="Mujer"/>
    <s v="Univ."/>
    <s v="Urbana"/>
    <s v="Multifamiliar"/>
    <s v="3 Hab"/>
    <s v="12-16h"/>
    <s v="Sup. Media"/>
    <s v="Cont."/>
    <x v="0"/>
    <x v="1"/>
    <x v="1"/>
    <x v="0"/>
    <x v="1"/>
    <x v="1"/>
    <x v="1"/>
    <x v="1"/>
    <x v="1"/>
    <x v="1"/>
    <x v="1"/>
    <x v="0"/>
    <x v="0"/>
    <s v="Electricidad"/>
    <s v="GLP"/>
    <s v="Ninguno"/>
    <x v="1"/>
    <x v="0"/>
    <x v="0"/>
    <x v="0"/>
    <x v="0"/>
    <x v="0"/>
    <x v="1"/>
  </r>
  <r>
    <s v="Pasai San Pedro"/>
    <s v="Guipúzcoa"/>
    <s v="+60"/>
    <s v="Mujer"/>
    <s v="Prim."/>
    <s v="Urbana"/>
    <s v="Multifamiliar"/>
    <s v="≤2 Hab"/>
    <s v="≥17h"/>
    <s v="Ind"/>
    <s v="Atlán."/>
    <x v="0"/>
    <x v="1"/>
    <x v="1"/>
    <x v="0"/>
    <x v="0"/>
    <x v="0"/>
    <x v="1"/>
    <x v="0"/>
    <x v="0"/>
    <x v="0"/>
    <x v="1"/>
    <x v="1"/>
    <x v="1"/>
    <s v="Gas Natural"/>
    <s v="Gas Natural"/>
    <s v="Ninguno"/>
    <x v="0"/>
    <x v="0"/>
    <x v="0"/>
    <x v="0"/>
    <x v="0"/>
    <x v="0"/>
    <x v="0"/>
  </r>
  <r>
    <s v="Huesca"/>
    <s v="Huesca"/>
    <s v="41-59"/>
    <s v="Mujer"/>
    <s v="Univ."/>
    <s v="Centro Ciudad"/>
    <s v="Multifamiliar"/>
    <s v="3 Hab"/>
    <s v="≥17h"/>
    <s v="Inf. Media"/>
    <s v="Cont."/>
    <x v="0"/>
    <x v="1"/>
    <x v="1"/>
    <x v="0"/>
    <x v="1"/>
    <x v="1"/>
    <x v="1"/>
    <x v="1"/>
    <x v="1"/>
    <x v="1"/>
    <x v="1"/>
    <x v="1"/>
    <x v="0"/>
    <s v="Gasóleo"/>
    <s v="Electricidad"/>
    <s v="Ninguno"/>
    <x v="1"/>
    <x v="0"/>
    <x v="0"/>
    <x v="0"/>
    <x v="0"/>
    <x v="0"/>
    <x v="1"/>
  </r>
  <r>
    <s v="Pasai San Pedro"/>
    <s v="Guipúzcoa"/>
    <s v="41-59"/>
    <s v="Mujer"/>
    <s v="Sec."/>
    <s v="Urbana"/>
    <s v="Multifamiliar"/>
    <s v="≤2 Hab"/>
    <s v="12-16h"/>
    <s v="Ind"/>
    <s v="Atlán."/>
    <x v="0"/>
    <x v="1"/>
    <x v="1"/>
    <x v="0"/>
    <x v="1"/>
    <x v="1"/>
    <x v="1"/>
    <x v="1"/>
    <x v="1"/>
    <x v="1"/>
    <x v="1"/>
    <x v="1"/>
    <x v="0"/>
    <s v="Gas Natural"/>
    <s v="Gas Natural"/>
    <s v="Ninguno"/>
    <x v="0"/>
    <x v="0"/>
    <x v="0"/>
    <x v="0"/>
    <x v="0"/>
    <x v="1"/>
    <x v="1"/>
  </r>
  <r>
    <s v="Teruel"/>
    <s v="Teruel"/>
    <s v="18-40"/>
    <s v="Mujer"/>
    <s v="Univ."/>
    <s v="Centro Ciudad"/>
    <s v="Multifamiliar"/>
    <s v="3 Hab"/>
    <s v="≥17h"/>
    <s v="Inf. Media"/>
    <s v="Cont."/>
    <x v="0"/>
    <x v="1"/>
    <x v="1"/>
    <x v="0"/>
    <x v="1"/>
    <x v="1"/>
    <x v="1"/>
    <x v="1"/>
    <x v="1"/>
    <x v="1"/>
    <x v="0"/>
    <x v="1"/>
    <x v="0"/>
    <s v="Gas Natural"/>
    <s v="Gas Natural"/>
    <s v="Ninguno"/>
    <x v="1"/>
    <x v="0"/>
    <x v="0"/>
    <x v="0"/>
    <x v="0"/>
    <x v="0"/>
    <x v="1"/>
  </r>
  <r>
    <s v="Santa Cruz de Tenerife"/>
    <s v="Santa Cruz de Tenerife"/>
    <s v="41-59"/>
    <s v="Hombre"/>
    <s v="Univ."/>
    <s v="Centro Ciudad"/>
    <s v="Multifamiliar"/>
    <s v="≤2 Hab"/>
    <s v="≥17h"/>
    <s v="Sup. Media"/>
    <s v="Med."/>
    <x v="1"/>
    <x v="1"/>
    <x v="1"/>
    <x v="0"/>
    <x v="1"/>
    <x v="0"/>
    <x v="0"/>
    <x v="1"/>
    <x v="0"/>
    <x v="1"/>
    <x v="1"/>
    <x v="1"/>
    <x v="0"/>
    <s v="Ninguna"/>
    <s v="Gas Natural"/>
    <s v="Ninguno"/>
    <x v="0"/>
    <x v="0"/>
    <x v="0"/>
    <x v="0"/>
    <x v="0"/>
    <x v="0"/>
    <x v="0"/>
  </r>
  <r>
    <s v="Teruel"/>
    <s v="Teruel"/>
    <s v="18-40"/>
    <s v="Mujer"/>
    <s v="Univ."/>
    <s v="Centro Ciudad"/>
    <s v="Multifamiliar"/>
    <s v="3 Hab"/>
    <s v="12-16h"/>
    <s v="Sup. Media"/>
    <s v="Cont."/>
    <x v="0"/>
    <x v="1"/>
    <x v="1"/>
    <x v="0"/>
    <x v="1"/>
    <x v="1"/>
    <x v="0"/>
    <x v="1"/>
    <x v="1"/>
    <x v="0"/>
    <x v="1"/>
    <x v="1"/>
    <x v="0"/>
    <s v="Gas Natural"/>
    <s v="Gas Natural"/>
    <s v="Ninguno"/>
    <x v="0"/>
    <x v="0"/>
    <x v="0"/>
    <x v="0"/>
    <x v="0"/>
    <x v="0"/>
    <x v="0"/>
  </r>
  <r>
    <s v="Vigo"/>
    <s v="Pontevedra"/>
    <s v="41-59"/>
    <s v="Mujer"/>
    <s v="Sec."/>
    <s v="Urbana"/>
    <s v="Multifamiliar"/>
    <s v="3 Hab"/>
    <s v="12-16h"/>
    <s v="Sup. Media"/>
    <s v="Atlán."/>
    <x v="0"/>
    <x v="1"/>
    <x v="1"/>
    <x v="0"/>
    <x v="1"/>
    <x v="1"/>
    <x v="1"/>
    <x v="1"/>
    <x v="1"/>
    <x v="1"/>
    <x v="1"/>
    <x v="1"/>
    <x v="0"/>
    <s v="Gas Natural"/>
    <s v="Gas Natural"/>
    <s v="Ninguno"/>
    <x v="1"/>
    <x v="0"/>
    <x v="0"/>
    <x v="0"/>
    <x v="0"/>
    <x v="0"/>
    <x v="1"/>
  </r>
  <r>
    <s v="Huesca"/>
    <s v="Huesca"/>
    <s v="18-40"/>
    <s v="Mujer"/>
    <s v="Sec."/>
    <s v="Urbana"/>
    <s v="Multifamiliar"/>
    <s v="3 Hab"/>
    <s v="≥17h"/>
    <s v="Inf. Media"/>
    <s v="Cont."/>
    <x v="0"/>
    <x v="1"/>
    <x v="1"/>
    <x v="0"/>
    <x v="1"/>
    <x v="1"/>
    <x v="0"/>
    <x v="1"/>
    <x v="1"/>
    <x v="1"/>
    <x v="1"/>
    <x v="1"/>
    <x v="1"/>
    <s v="Gas Natural"/>
    <s v="Gas Natural"/>
    <s v="Ninguno"/>
    <x v="0"/>
    <x v="0"/>
    <x v="0"/>
    <x v="0"/>
    <x v="0"/>
    <x v="1"/>
    <x v="1"/>
  </r>
  <r>
    <s v="Teruel"/>
    <s v="Teruel"/>
    <s v="41-59"/>
    <s v="Hombre"/>
    <s v="Sec."/>
    <s v="Urbana"/>
    <s v="Multifamiliar"/>
    <s v="3 Hab"/>
    <s v="12-16h"/>
    <s v="Ind"/>
    <s v="Cont."/>
    <x v="0"/>
    <x v="1"/>
    <x v="1"/>
    <x v="0"/>
    <x v="1"/>
    <x v="0"/>
    <x v="1"/>
    <x v="1"/>
    <x v="0"/>
    <x v="1"/>
    <x v="1"/>
    <x v="0"/>
    <x v="1"/>
    <s v="Gasóleo"/>
    <s v="Gasóleo"/>
    <s v="Ninguno"/>
    <x v="1"/>
    <x v="0"/>
    <x v="0"/>
    <x v="0"/>
    <x v="0"/>
    <x v="0"/>
    <x v="1"/>
  </r>
  <r>
    <s v="Frontera"/>
    <s v="Santa Cruz de Tenerife"/>
    <s v="+60"/>
    <s v="Mujer"/>
    <s v="Prim."/>
    <s v="Rural"/>
    <s v="Multifamiliar"/>
    <s v="≤2 Hab"/>
    <s v="12-16h"/>
    <s v="Inf. Media"/>
    <s v="Med."/>
    <x v="0"/>
    <x v="1"/>
    <x v="1"/>
    <x v="0"/>
    <x v="1"/>
    <x v="1"/>
    <x v="1"/>
    <x v="1"/>
    <x v="1"/>
    <x v="1"/>
    <x v="1"/>
    <x v="1"/>
    <x v="1"/>
    <s v="Ninguna"/>
    <s v="Gas Natural"/>
    <s v="Ninguno"/>
    <x v="0"/>
    <x v="0"/>
    <x v="0"/>
    <x v="0"/>
    <x v="0"/>
    <x v="0"/>
    <x v="0"/>
  </r>
  <r>
    <s v="Jaén"/>
    <s v="Jaén"/>
    <s v="+60"/>
    <s v="Hombre"/>
    <s v="Prim."/>
    <s v="Urbana"/>
    <s v="Individual"/>
    <s v="≤2 Hab"/>
    <s v="≥17h"/>
    <s v="Inf. Media"/>
    <s v="Med."/>
    <x v="0"/>
    <x v="1"/>
    <x v="1"/>
    <x v="0"/>
    <x v="1"/>
    <x v="1"/>
    <x v="1"/>
    <x v="1"/>
    <x v="0"/>
    <x v="0"/>
    <x v="1"/>
    <x v="1"/>
    <x v="1"/>
    <s v="Gas Natural"/>
    <s v="Gas Natural"/>
    <s v="Ninguno"/>
    <x v="0"/>
    <x v="0"/>
    <x v="0"/>
    <x v="0"/>
    <x v="0"/>
    <x v="0"/>
    <x v="0"/>
  </r>
  <r>
    <s v="Sevilla"/>
    <s v="Sevilla"/>
    <s v="41-59"/>
    <s v="Hombre"/>
    <s v="Univ."/>
    <s v="Centro Ciudad"/>
    <s v="Multifamiliar"/>
    <s v="3 Hab"/>
    <s v="≥17h"/>
    <s v="Ind"/>
    <s v="Med."/>
    <x v="0"/>
    <x v="1"/>
    <x v="0"/>
    <x v="1"/>
    <x v="1"/>
    <x v="0"/>
    <x v="1"/>
    <x v="0"/>
    <x v="0"/>
    <x v="1"/>
    <x v="0"/>
    <x v="0"/>
    <x v="0"/>
    <s v="Ninguna"/>
    <s v="Otros"/>
    <s v="Ninguno"/>
    <x v="1"/>
    <x v="0"/>
    <x v="0"/>
    <x v="0"/>
    <x v="0"/>
    <x v="0"/>
    <x v="1"/>
  </r>
  <r>
    <s v="Huesca"/>
    <s v="Huesca"/>
    <s v="+60"/>
    <s v="Mujer"/>
    <s v="Prim."/>
    <s v="Centro Ciudad"/>
    <s v="Multifamiliar"/>
    <s v="3 Hab"/>
    <s v="12-16h"/>
    <s v="Inf. Media"/>
    <s v="Cont."/>
    <x v="0"/>
    <x v="1"/>
    <x v="1"/>
    <x v="0"/>
    <x v="0"/>
    <x v="0"/>
    <x v="0"/>
    <x v="1"/>
    <x v="1"/>
    <x v="0"/>
    <x v="0"/>
    <x v="0"/>
    <x v="0"/>
    <s v="Gas Natural"/>
    <s v="Gas Natural"/>
    <s v="Ninguno"/>
    <x v="0"/>
    <x v="0"/>
    <x v="0"/>
    <x v="0"/>
    <x v="0"/>
    <x v="0"/>
    <x v="0"/>
  </r>
  <r>
    <s v="Oviedo"/>
    <s v="Asturias"/>
    <s v="18-40"/>
    <s v="Mujer"/>
    <s v="Univ."/>
    <s v="Centro Ciudad"/>
    <s v="Adosado"/>
    <s v="≤2 Hab"/>
    <s v="12-16h"/>
    <s v="Ind"/>
    <s v="Atlán."/>
    <x v="0"/>
    <x v="1"/>
    <x v="1"/>
    <x v="0"/>
    <x v="1"/>
    <x v="1"/>
    <x v="1"/>
    <x v="1"/>
    <x v="1"/>
    <x v="1"/>
    <x v="1"/>
    <x v="1"/>
    <x v="0"/>
    <s v="Electricidad"/>
    <s v="Electricidad"/>
    <s v="Ninguno"/>
    <x v="0"/>
    <x v="0"/>
    <x v="0"/>
    <x v="0"/>
    <x v="0"/>
    <x v="1"/>
    <x v="1"/>
  </r>
  <r>
    <s v="Sevilla"/>
    <s v="Sevilla"/>
    <s v="41-59"/>
    <s v="Hombre"/>
    <s v="Sec."/>
    <s v="Urbana"/>
    <s v="Individual"/>
    <s v="≥4 Hab"/>
    <s v="≥17h"/>
    <s v="Sup. Media"/>
    <s v="Med."/>
    <x v="0"/>
    <x v="1"/>
    <x v="1"/>
    <x v="0"/>
    <x v="1"/>
    <x v="1"/>
    <x v="1"/>
    <x v="1"/>
    <x v="1"/>
    <x v="1"/>
    <x v="1"/>
    <x v="1"/>
    <x v="0"/>
    <s v="Electricidad"/>
    <s v="GLP"/>
    <s v="Ninguno"/>
    <x v="1"/>
    <x v="0"/>
    <x v="0"/>
    <x v="0"/>
    <x v="0"/>
    <x v="0"/>
    <x v="1"/>
  </r>
  <r>
    <s v="Alumbres"/>
    <s v="Murcia"/>
    <s v="18-40"/>
    <s v="Hombre"/>
    <s v="Prim."/>
    <s v="Rural"/>
    <s v="Adosado"/>
    <s v="≤2 Hab"/>
    <s v="≥17h"/>
    <s v="Inf. Media"/>
    <s v="Med."/>
    <x v="0"/>
    <x v="1"/>
    <x v="1"/>
    <x v="0"/>
    <x v="1"/>
    <x v="1"/>
    <x v="0"/>
    <x v="1"/>
    <x v="1"/>
    <x v="0"/>
    <x v="1"/>
    <x v="0"/>
    <x v="0"/>
    <s v="Electricidad"/>
    <s v="Electricidad"/>
    <s v="AC Eléctrico"/>
    <x v="1"/>
    <x v="0"/>
    <x v="0"/>
    <x v="0"/>
    <x v="0"/>
    <x v="0"/>
    <x v="1"/>
  </r>
  <r>
    <s v="Valencia"/>
    <s v="Valencia"/>
    <s v="41-59"/>
    <s v="Mujer"/>
    <s v="Prim."/>
    <s v="Rural"/>
    <s v="Adosado"/>
    <s v="≥4 Hab"/>
    <s v="12-16h"/>
    <s v="Ind"/>
    <s v="Med."/>
    <x v="0"/>
    <x v="1"/>
    <x v="1"/>
    <x v="0"/>
    <x v="1"/>
    <x v="1"/>
    <x v="1"/>
    <x v="1"/>
    <x v="1"/>
    <x v="1"/>
    <x v="1"/>
    <x v="1"/>
    <x v="1"/>
    <s v="Bomba de calor aire"/>
    <s v="Gas Natural"/>
    <s v="Bomba de calor aire"/>
    <x v="0"/>
    <x v="0"/>
    <x v="0"/>
    <x v="0"/>
    <x v="0"/>
    <x v="0"/>
    <x v="0"/>
  </r>
  <r>
    <s v="Corredoria"/>
    <s v="Asturias"/>
    <s v="+60"/>
    <s v="Mujer"/>
    <s v="Univ."/>
    <s v="Urbana"/>
    <s v="Multifamiliar"/>
    <s v="3 Hab"/>
    <s v="12-16h"/>
    <s v="Sup. Media"/>
    <s v="Atlán."/>
    <x v="0"/>
    <x v="1"/>
    <x v="1"/>
    <x v="0"/>
    <x v="1"/>
    <x v="1"/>
    <x v="1"/>
    <x v="1"/>
    <x v="1"/>
    <x v="1"/>
    <x v="1"/>
    <x v="1"/>
    <x v="1"/>
    <s v="Gas Natural"/>
    <s v="Gas Natural"/>
    <s v="Ninguno"/>
    <x v="0"/>
    <x v="0"/>
    <x v="0"/>
    <x v="0"/>
    <x v="0"/>
    <x v="1"/>
    <x v="1"/>
  </r>
  <r>
    <s v="Aldeamayor de San Martín"/>
    <s v="Valladolid"/>
    <s v="41-59"/>
    <s v="Hombre"/>
    <s v="Univ."/>
    <s v="Rural"/>
    <s v="Adosado"/>
    <s v="3 Hab"/>
    <s v="≥17h"/>
    <s v="Sup. Media"/>
    <s v="Cont."/>
    <x v="1"/>
    <x v="1"/>
    <x v="1"/>
    <x v="0"/>
    <x v="1"/>
    <x v="1"/>
    <x v="0"/>
    <x v="1"/>
    <x v="1"/>
    <x v="1"/>
    <x v="1"/>
    <x v="1"/>
    <x v="0"/>
    <s v="Gas Natural"/>
    <s v="Gas Natural"/>
    <s v="Ninguno"/>
    <x v="1"/>
    <x v="0"/>
    <x v="0"/>
    <x v="0"/>
    <x v="0"/>
    <x v="0"/>
    <x v="1"/>
  </r>
  <r>
    <s v="Gijón"/>
    <s v="Asturias"/>
    <s v="41-59"/>
    <s v="Hombre"/>
    <s v="Univ."/>
    <s v="Centro Ciudad"/>
    <s v="Multifamiliar"/>
    <s v="3 Hab"/>
    <s v="12-16h"/>
    <s v="Sup. Media"/>
    <s v="Atlán."/>
    <x v="0"/>
    <x v="1"/>
    <x v="1"/>
    <x v="0"/>
    <x v="0"/>
    <x v="0"/>
    <x v="1"/>
    <x v="1"/>
    <x v="1"/>
    <x v="1"/>
    <x v="1"/>
    <x v="1"/>
    <x v="0"/>
    <s v="Electricidad"/>
    <s v="Electricidad"/>
    <s v="Ninguno"/>
    <x v="0"/>
    <x v="0"/>
    <x v="0"/>
    <x v="0"/>
    <x v="0"/>
    <x v="0"/>
    <x v="0"/>
  </r>
  <r>
    <s v="El Castro"/>
    <s v="Asturias"/>
    <s v="41-59"/>
    <s v="Hombre"/>
    <s v="Sec."/>
    <s v="Rural"/>
    <s v="Individual"/>
    <s v="3 Hab"/>
    <s v="≥17h"/>
    <s v="Ind"/>
    <s v="Atlán."/>
    <x v="1"/>
    <x v="1"/>
    <x v="1"/>
    <x v="0"/>
    <x v="1"/>
    <x v="1"/>
    <x v="1"/>
    <x v="1"/>
    <x v="1"/>
    <x v="0"/>
    <x v="0"/>
    <x v="1"/>
    <x v="1"/>
    <s v="Gasóleo"/>
    <s v="Gasóleo"/>
    <s v="Ninguno"/>
    <x v="0"/>
    <x v="0"/>
    <x v="0"/>
    <x v="0"/>
    <x v="0"/>
    <x v="0"/>
    <x v="0"/>
  </r>
  <r>
    <s v="Valencia"/>
    <s v="Valencia"/>
    <s v="18-40"/>
    <s v="Hombre"/>
    <s v="Univ."/>
    <s v="Urbana"/>
    <s v="Individual"/>
    <s v="≥4 Hab"/>
    <s v="≥17h"/>
    <s v="Inf. Media"/>
    <s v="Med."/>
    <x v="0"/>
    <x v="1"/>
    <x v="1"/>
    <x v="0"/>
    <x v="1"/>
    <x v="1"/>
    <x v="1"/>
    <x v="1"/>
    <x v="1"/>
    <x v="1"/>
    <x v="1"/>
    <x v="1"/>
    <x v="1"/>
    <s v="Bomba de calor aire"/>
    <s v="Solar Térmica"/>
    <s v="Bomba de calor aire"/>
    <x v="0"/>
    <x v="0"/>
    <x v="0"/>
    <x v="0"/>
    <x v="0"/>
    <x v="1"/>
    <x v="1"/>
  </r>
  <r>
    <s v="Mieres"/>
    <s v="Asturias"/>
    <s v="41-59"/>
    <s v="Mujer"/>
    <s v="Sec."/>
    <s v="Centro Ciudad"/>
    <s v="Multifamiliar"/>
    <s v="≤2 Hab"/>
    <s v="≥17h"/>
    <s v="Sup. Media"/>
    <s v="Atlán."/>
    <x v="0"/>
    <x v="1"/>
    <x v="1"/>
    <x v="0"/>
    <x v="1"/>
    <x v="1"/>
    <x v="1"/>
    <x v="1"/>
    <x v="0"/>
    <x v="1"/>
    <x v="1"/>
    <x v="1"/>
    <x v="0"/>
    <s v="Electricidad"/>
    <s v="Electricidad"/>
    <s v="Ninguno"/>
    <x v="0"/>
    <x v="1"/>
    <x v="0"/>
    <x v="0"/>
    <x v="0"/>
    <x v="0"/>
    <x v="1"/>
  </r>
  <r>
    <s v="Tudela de Duero"/>
    <s v="Valladolid"/>
    <s v="+60"/>
    <s v="Mujer"/>
    <s v="Prim."/>
    <s v="Rural"/>
    <s v="Adosado"/>
    <s v="3 Hab"/>
    <s v="≥17h"/>
    <s v="Inf. Media"/>
    <s v="Cont."/>
    <x v="0"/>
    <x v="1"/>
    <x v="1"/>
    <x v="0"/>
    <x v="1"/>
    <x v="1"/>
    <x v="0"/>
    <x v="1"/>
    <x v="1"/>
    <x v="1"/>
    <x v="1"/>
    <x v="1"/>
    <x v="1"/>
    <s v="Gas Natural"/>
    <s v="Gas Natural"/>
    <s v="Ninguno"/>
    <x v="0"/>
    <x v="1"/>
    <x v="0"/>
    <x v="0"/>
    <x v="0"/>
    <x v="0"/>
    <x v="1"/>
  </r>
  <r>
    <s v="Huesca"/>
    <s v="Huesca"/>
    <s v="+60"/>
    <s v="Mujer"/>
    <s v="Prim."/>
    <s v="Centro Ciudad"/>
    <s v="Multifamiliar"/>
    <s v="≤2 Hab"/>
    <s v="≥17h"/>
    <s v="Inf. Media"/>
    <s v="Cont."/>
    <x v="0"/>
    <x v="0"/>
    <x v="0"/>
    <x v="0"/>
    <x v="0"/>
    <x v="0"/>
    <x v="1"/>
    <x v="1"/>
    <x v="0"/>
    <x v="0"/>
    <x v="0"/>
    <x v="0"/>
    <x v="0"/>
    <s v="Gas Natural"/>
    <s v="Gas Natural"/>
    <s v="Ninguno"/>
    <x v="0"/>
    <x v="0"/>
    <x v="0"/>
    <x v="0"/>
    <x v="0"/>
    <x v="0"/>
    <x v="0"/>
  </r>
  <r>
    <s v="Sotillo de Adrada"/>
    <s v="Ávila"/>
    <s v="41-59"/>
    <s v="Mujer"/>
    <s v="Sec."/>
    <s v="Rural"/>
    <s v="Adosado"/>
    <s v="3 Hab"/>
    <s v="≥17h"/>
    <s v="Sup. Media"/>
    <s v="Cont."/>
    <x v="0"/>
    <x v="1"/>
    <x v="1"/>
    <x v="0"/>
    <x v="1"/>
    <x v="1"/>
    <x v="1"/>
    <x v="1"/>
    <x v="0"/>
    <x v="0"/>
    <x v="1"/>
    <x v="1"/>
    <x v="1"/>
    <s v="Gasóleo"/>
    <s v="Gasóleo"/>
    <s v="AC Eléctrico"/>
    <x v="1"/>
    <x v="0"/>
    <x v="0"/>
    <x v="0"/>
    <x v="0"/>
    <x v="0"/>
    <x v="1"/>
  </r>
  <r>
    <s v="Oviedo"/>
    <s v="Asturias"/>
    <s v="41-59"/>
    <s v="Mujer"/>
    <s v="Sec."/>
    <s v="Centro Ciudad"/>
    <s v="Multifamiliar"/>
    <s v="3 Hab"/>
    <s v="12-16h"/>
    <s v="Inf. Media"/>
    <s v="Atlán."/>
    <x v="0"/>
    <x v="1"/>
    <x v="1"/>
    <x v="0"/>
    <x v="1"/>
    <x v="1"/>
    <x v="1"/>
    <x v="1"/>
    <x v="1"/>
    <x v="1"/>
    <x v="1"/>
    <x v="1"/>
    <x v="1"/>
    <s v="Gas Natural"/>
    <s v="Gas Natural"/>
    <s v="Ninguno"/>
    <x v="1"/>
    <x v="0"/>
    <x v="0"/>
    <x v="0"/>
    <x v="0"/>
    <x v="0"/>
    <x v="1"/>
  </r>
  <r>
    <s v="Logroño"/>
    <s v="La Rioja"/>
    <s v="+60"/>
    <s v="Hombre"/>
    <s v="Prim."/>
    <s v="Urbana"/>
    <s v="Multifamiliar"/>
    <s v="3 Hab"/>
    <s v="≥17h"/>
    <s v="Inf. Media"/>
    <s v="Cont."/>
    <x v="0"/>
    <x v="1"/>
    <x v="1"/>
    <x v="0"/>
    <x v="1"/>
    <x v="1"/>
    <x v="0"/>
    <x v="1"/>
    <x v="1"/>
    <x v="1"/>
    <x v="1"/>
    <x v="0"/>
    <x v="1"/>
    <s v="Gas Natural"/>
    <s v="Gas Natural"/>
    <s v="Ninguno"/>
    <x v="1"/>
    <x v="0"/>
    <x v="0"/>
    <x v="0"/>
    <x v="0"/>
    <x v="0"/>
    <x v="1"/>
  </r>
  <r>
    <s v="Sotillo de Adrada"/>
    <s v="Ávila"/>
    <s v="41-59"/>
    <s v="Mujer"/>
    <s v="Prim."/>
    <s v="Rural"/>
    <s v="Individual"/>
    <s v="≤2 Hab"/>
    <s v="≥17h"/>
    <s v="Inf. Media"/>
    <s v="Cont."/>
    <x v="0"/>
    <x v="1"/>
    <x v="1"/>
    <x v="0"/>
    <x v="0"/>
    <x v="0"/>
    <x v="1"/>
    <x v="1"/>
    <x v="1"/>
    <x v="1"/>
    <x v="1"/>
    <x v="1"/>
    <x v="0"/>
    <s v="Gasóleo"/>
    <s v="Gasóleo"/>
    <s v="AC Eléctrico"/>
    <x v="0"/>
    <x v="0"/>
    <x v="0"/>
    <x v="0"/>
    <x v="0"/>
    <x v="0"/>
    <x v="0"/>
  </r>
  <r>
    <s v="Valencia"/>
    <s v="Valencia"/>
    <s v="41-59"/>
    <s v="Mujer"/>
    <s v="Prim."/>
    <s v="Rural"/>
    <s v="Individual"/>
    <s v="≥4 Hab"/>
    <s v="≥17h"/>
    <s v="Ind"/>
    <s v="Med."/>
    <x v="1"/>
    <x v="1"/>
    <x v="1"/>
    <x v="0"/>
    <x v="1"/>
    <x v="0"/>
    <x v="1"/>
    <x v="1"/>
    <x v="1"/>
    <x v="1"/>
    <x v="1"/>
    <x v="0"/>
    <x v="1"/>
    <s v="Gas Natural"/>
    <s v="Gas Natural"/>
    <s v="Ninguno"/>
    <x v="0"/>
    <x v="0"/>
    <x v="0"/>
    <x v="0"/>
    <x v="0"/>
    <x v="1"/>
    <x v="1"/>
  </r>
  <r>
    <s v="Oviedo"/>
    <s v="Asturias"/>
    <s v="41-59"/>
    <s v="Hombre"/>
    <s v="Sec."/>
    <s v="Centro Ciudad"/>
    <s v="Multifamiliar"/>
    <s v="3 Hab"/>
    <s v="≥17h"/>
    <s v="Sup. Media"/>
    <s v="Atlán."/>
    <x v="0"/>
    <x v="1"/>
    <x v="1"/>
    <x v="0"/>
    <x v="1"/>
    <x v="1"/>
    <x v="1"/>
    <x v="1"/>
    <x v="1"/>
    <x v="1"/>
    <x v="1"/>
    <x v="1"/>
    <x v="1"/>
    <s v="Gas Natural"/>
    <s v="Gas Natural"/>
    <s v="Ninguno"/>
    <x v="0"/>
    <x v="0"/>
    <x v="0"/>
    <x v="0"/>
    <x v="0"/>
    <x v="0"/>
    <x v="0"/>
  </r>
  <r>
    <s v="Oviedo"/>
    <s v="Asturias"/>
    <s v="18-40"/>
    <s v="Mujer"/>
    <s v="Sec."/>
    <s v="Centro Ciudad"/>
    <s v="Multifamiliar"/>
    <s v="3 Hab"/>
    <s v="≥17h"/>
    <s v="Sup. Media"/>
    <s v="Atlán."/>
    <x v="0"/>
    <x v="1"/>
    <x v="1"/>
    <x v="0"/>
    <x v="1"/>
    <x v="1"/>
    <x v="1"/>
    <x v="1"/>
    <x v="1"/>
    <x v="1"/>
    <x v="1"/>
    <x v="1"/>
    <x v="0"/>
    <s v="Gas Natural"/>
    <s v="Gas Natural"/>
    <s v="Ninguno"/>
    <x v="0"/>
    <x v="0"/>
    <x v="0"/>
    <x v="0"/>
    <x v="0"/>
    <x v="1"/>
    <x v="1"/>
  </r>
  <r>
    <s v="Tudela de Duero"/>
    <s v="Valladolid"/>
    <s v="+60"/>
    <s v="Hombre"/>
    <s v="Prim."/>
    <s v="Rural"/>
    <s v="Adosado"/>
    <s v="≥4 Hab"/>
    <s v="12-16h"/>
    <s v="Inf. Media"/>
    <s v="Cont."/>
    <x v="1"/>
    <x v="1"/>
    <x v="1"/>
    <x v="0"/>
    <x v="1"/>
    <x v="1"/>
    <x v="0"/>
    <x v="1"/>
    <x v="1"/>
    <x v="1"/>
    <x v="1"/>
    <x v="1"/>
    <x v="1"/>
    <s v="Gas Natural"/>
    <s v="Gas Natural"/>
    <s v="Ninguno"/>
    <x v="1"/>
    <x v="0"/>
    <x v="0"/>
    <x v="0"/>
    <x v="0"/>
    <x v="0"/>
    <x v="1"/>
  </r>
  <r>
    <s v="Vitoria"/>
    <s v="Álava"/>
    <s v="18-40"/>
    <s v="Mujer"/>
    <s v="Sec."/>
    <s v="Centro Ciudad"/>
    <s v="Multifamiliar"/>
    <s v="≤2 Hab"/>
    <s v="≥17h"/>
    <s v="Sup. Media"/>
    <s v="Cont."/>
    <x v="0"/>
    <x v="1"/>
    <x v="1"/>
    <x v="0"/>
    <x v="1"/>
    <x v="1"/>
    <x v="1"/>
    <x v="1"/>
    <x v="1"/>
    <x v="1"/>
    <x v="1"/>
    <x v="1"/>
    <x v="0"/>
    <s v="Gas Natural"/>
    <s v="Gas Natural"/>
    <s v="Ninguno"/>
    <x v="0"/>
    <x v="0"/>
    <x v="0"/>
    <x v="0"/>
    <x v="0"/>
    <x v="0"/>
    <x v="0"/>
  </r>
  <r>
    <s v="Valencia"/>
    <s v="Valencia"/>
    <s v="41-59"/>
    <s v="Hombre"/>
    <s v="Sec."/>
    <s v="Urbana"/>
    <s v="Individual"/>
    <s v="≥4 Hab"/>
    <s v="≥17h"/>
    <s v="Inf. Media"/>
    <s v="Med."/>
    <x v="0"/>
    <x v="1"/>
    <x v="1"/>
    <x v="0"/>
    <x v="1"/>
    <x v="1"/>
    <x v="1"/>
    <x v="1"/>
    <x v="1"/>
    <x v="1"/>
    <x v="1"/>
    <x v="1"/>
    <x v="0"/>
    <s v="Electricidad"/>
    <s v="GLP"/>
    <s v="AC Eléctrico"/>
    <x v="1"/>
    <x v="0"/>
    <x v="0"/>
    <x v="0"/>
    <x v="0"/>
    <x v="0"/>
    <x v="1"/>
  </r>
  <r>
    <s v="Tudela de Duero"/>
    <s v="Valladolid"/>
    <s v="+60"/>
    <s v="Mujer"/>
    <s v="Prim."/>
    <s v="Rural"/>
    <s v="Adosado"/>
    <s v="3 Hab"/>
    <s v="≥17h"/>
    <s v="Inf. Media"/>
    <s v="Cont."/>
    <x v="0"/>
    <x v="1"/>
    <x v="1"/>
    <x v="1"/>
    <x v="1"/>
    <x v="1"/>
    <x v="0"/>
    <x v="1"/>
    <x v="1"/>
    <x v="1"/>
    <x v="1"/>
    <x v="1"/>
    <x v="1"/>
    <s v="Gas Natural"/>
    <s v="Gas Natural"/>
    <s v="Ninguno"/>
    <x v="0"/>
    <x v="0"/>
    <x v="0"/>
    <x v="0"/>
    <x v="0"/>
    <x v="0"/>
    <x v="0"/>
  </r>
  <r>
    <s v="Laudio"/>
    <s v="Álava"/>
    <s v="41-59"/>
    <s v="Mujer"/>
    <s v="Sec."/>
    <s v="Centro Ciudad"/>
    <s v="Multifamiliar"/>
    <s v="≤2 Hab"/>
    <s v="≥17h"/>
    <s v="Inf. Media"/>
    <s v="Cont."/>
    <x v="0"/>
    <x v="1"/>
    <x v="1"/>
    <x v="0"/>
    <x v="1"/>
    <x v="1"/>
    <x v="1"/>
    <x v="1"/>
    <x v="1"/>
    <x v="1"/>
    <x v="1"/>
    <x v="1"/>
    <x v="1"/>
    <s v="Gas Natural"/>
    <s v="Gas Natural"/>
    <s v="Ninguno"/>
    <x v="1"/>
    <x v="0"/>
    <x v="0"/>
    <x v="0"/>
    <x v="0"/>
    <x v="0"/>
    <x v="1"/>
  </r>
  <r>
    <s v="Laudio"/>
    <s v="Álava"/>
    <s v="41-59"/>
    <s v="Mujer"/>
    <s v="Univ."/>
    <s v="Urbana"/>
    <s v="Multifamiliar"/>
    <s v="≤2 Hab"/>
    <s v="≥17h"/>
    <s v="Sup. Media"/>
    <s v="Cont."/>
    <x v="0"/>
    <x v="1"/>
    <x v="1"/>
    <x v="0"/>
    <x v="1"/>
    <x v="0"/>
    <x v="1"/>
    <x v="1"/>
    <x v="0"/>
    <x v="1"/>
    <x v="1"/>
    <x v="1"/>
    <x v="0"/>
    <s v="Gas Natural"/>
    <s v="Gas Natural"/>
    <s v="Ninguno"/>
    <x v="1"/>
    <x v="0"/>
    <x v="0"/>
    <x v="0"/>
    <x v="0"/>
    <x v="0"/>
    <x v="1"/>
  </r>
  <r>
    <s v="Tudela de Duero"/>
    <s v="Valladolid"/>
    <s v="+60"/>
    <s v="Mujer"/>
    <s v="Prim."/>
    <s v="Rural"/>
    <s v="Adosado"/>
    <s v="≤2 Hab"/>
    <s v="≥17h"/>
    <s v="Ind"/>
    <s v="Cont."/>
    <x v="0"/>
    <x v="1"/>
    <x v="1"/>
    <x v="0"/>
    <x v="1"/>
    <x v="0"/>
    <x v="0"/>
    <x v="1"/>
    <x v="1"/>
    <x v="1"/>
    <x v="0"/>
    <x v="1"/>
    <x v="1"/>
    <s v="Gasóleo"/>
    <s v="Gasóleo"/>
    <s v="Ninguno"/>
    <x v="1"/>
    <x v="0"/>
    <x v="0"/>
    <x v="0"/>
    <x v="0"/>
    <x v="0"/>
    <x v="1"/>
  </r>
  <r>
    <s v="Oviedo"/>
    <s v="Asturias"/>
    <s v="41-59"/>
    <s v="Hombre"/>
    <s v="Univ."/>
    <s v="Centro Ciudad"/>
    <s v="Multifamiliar"/>
    <s v="≤2 Hab"/>
    <s v="≥17h"/>
    <s v="Sup. Media"/>
    <s v="Atlán."/>
    <x v="0"/>
    <x v="1"/>
    <x v="1"/>
    <x v="0"/>
    <x v="1"/>
    <x v="1"/>
    <x v="1"/>
    <x v="1"/>
    <x v="1"/>
    <x v="1"/>
    <x v="1"/>
    <x v="1"/>
    <x v="0"/>
    <s v="Gas Natural"/>
    <s v="Gas Natural"/>
    <s v="Ninguno"/>
    <x v="1"/>
    <x v="0"/>
    <x v="0"/>
    <x v="0"/>
    <x v="0"/>
    <x v="0"/>
    <x v="1"/>
  </r>
  <r>
    <s v="Laudio"/>
    <s v="Álava"/>
    <s v="41-59"/>
    <s v="Mujer"/>
    <s v="Prim."/>
    <s v="Centro Ciudad"/>
    <s v="Multifamiliar"/>
    <s v="≤2 Hab"/>
    <s v="≥17h"/>
    <s v="Inf. Media"/>
    <s v="Cont."/>
    <x v="0"/>
    <x v="1"/>
    <x v="0"/>
    <x v="0"/>
    <x v="1"/>
    <x v="0"/>
    <x v="1"/>
    <x v="1"/>
    <x v="1"/>
    <x v="1"/>
    <x v="1"/>
    <x v="1"/>
    <x v="0"/>
    <s v="Gasóleo"/>
    <s v="Gasóleo"/>
    <s v="Ninguno"/>
    <x v="0"/>
    <x v="0"/>
    <x v="0"/>
    <x v="0"/>
    <x v="0"/>
    <x v="0"/>
    <x v="0"/>
  </r>
  <r>
    <s v="Laudio"/>
    <s v="Álava"/>
    <s v="18-40"/>
    <s v="Hombre"/>
    <s v="Sec."/>
    <s v="Centro Ciudad"/>
    <s v="Multifamiliar"/>
    <s v="≤2 Hab"/>
    <s v="12-16h"/>
    <s v="Inf. Media"/>
    <s v="Cont."/>
    <x v="0"/>
    <x v="1"/>
    <x v="1"/>
    <x v="0"/>
    <x v="1"/>
    <x v="0"/>
    <x v="1"/>
    <x v="1"/>
    <x v="1"/>
    <x v="1"/>
    <x v="1"/>
    <x v="1"/>
    <x v="1"/>
    <s v="Gas Natural"/>
    <s v="Gas Natural"/>
    <s v="Ninguno"/>
    <x v="1"/>
    <x v="0"/>
    <x v="0"/>
    <x v="0"/>
    <x v="0"/>
    <x v="0"/>
    <x v="1"/>
  </r>
  <r>
    <s v="Sevilla"/>
    <s v="Sevilla"/>
    <s v="41-59"/>
    <s v="Hombre"/>
    <s v="Prim."/>
    <s v="Centro Ciudad"/>
    <s v="Multifamiliar"/>
    <s v="3 Hab"/>
    <s v="≥17h"/>
    <s v="Ind"/>
    <s v="Med."/>
    <x v="1"/>
    <x v="1"/>
    <x v="1"/>
    <x v="0"/>
    <x v="1"/>
    <x v="1"/>
    <x v="1"/>
    <x v="1"/>
    <x v="1"/>
    <x v="0"/>
    <x v="1"/>
    <x v="1"/>
    <x v="0"/>
    <s v="Ninguna"/>
    <s v="Gas Natural"/>
    <s v="AC Eléctrico"/>
    <x v="0"/>
    <x v="0"/>
    <x v="0"/>
    <x v="0"/>
    <x v="0"/>
    <x v="0"/>
    <x v="0"/>
  </r>
  <r>
    <s v="San Andrés de Rabanedo"/>
    <s v="León"/>
    <s v="18-40"/>
    <s v="Mujer"/>
    <s v="Sec."/>
    <s v="Centro Ciudad"/>
    <s v="Multifamiliar"/>
    <s v="3 Hab"/>
    <s v="≥17h"/>
    <s v="Inf. Media"/>
    <s v="Cont."/>
    <x v="0"/>
    <x v="1"/>
    <x v="1"/>
    <x v="0"/>
    <x v="1"/>
    <x v="1"/>
    <x v="1"/>
    <x v="1"/>
    <x v="1"/>
    <x v="1"/>
    <x v="1"/>
    <x v="1"/>
    <x v="1"/>
    <s v="Gas Natural"/>
    <s v="Gas Natural"/>
    <s v="Ninguno"/>
    <x v="1"/>
    <x v="0"/>
    <x v="0"/>
    <x v="0"/>
    <x v="0"/>
    <x v="0"/>
    <x v="1"/>
  </r>
  <r>
    <s v="Oviedo"/>
    <s v="Asturias"/>
    <s v="41-59"/>
    <s v="Mujer"/>
    <s v="Univ."/>
    <s v="Centro Ciudad"/>
    <s v="Multifamiliar"/>
    <s v="≥4 Hab"/>
    <s v="≥17h"/>
    <s v="Sup. Media"/>
    <s v="Atlán."/>
    <x v="0"/>
    <x v="1"/>
    <x v="1"/>
    <x v="0"/>
    <x v="1"/>
    <x v="1"/>
    <x v="0"/>
    <x v="1"/>
    <x v="1"/>
    <x v="1"/>
    <x v="1"/>
    <x v="1"/>
    <x v="0"/>
    <s v="Gasóleo"/>
    <s v="Gasóleo"/>
    <s v="Ninguno"/>
    <x v="1"/>
    <x v="0"/>
    <x v="0"/>
    <x v="0"/>
    <x v="0"/>
    <x v="0"/>
    <x v="1"/>
  </r>
  <r>
    <s v="Laudio"/>
    <s v="Álava"/>
    <s v="41-59"/>
    <s v="Mujer"/>
    <s v="Sec."/>
    <s v="Centro Ciudad"/>
    <s v="Multifamiliar"/>
    <s v="≤2 Hab"/>
    <s v="≥17h"/>
    <s v="Sup. Media"/>
    <s v="Cont."/>
    <x v="0"/>
    <x v="1"/>
    <x v="1"/>
    <x v="0"/>
    <x v="1"/>
    <x v="1"/>
    <x v="1"/>
    <x v="1"/>
    <x v="1"/>
    <x v="1"/>
    <x v="1"/>
    <x v="1"/>
    <x v="1"/>
    <s v="Gas Natural"/>
    <s v="Gas Natural"/>
    <s v="Ninguno"/>
    <x v="0"/>
    <x v="0"/>
    <x v="0"/>
    <x v="0"/>
    <x v="0"/>
    <x v="0"/>
    <x v="0"/>
  </r>
  <r>
    <s v="Laudio"/>
    <s v="Álava"/>
    <s v="+60"/>
    <s v="Hombre"/>
    <s v="Univ."/>
    <s v="Centro Ciudad"/>
    <s v="Multifamiliar"/>
    <s v="3 Hab"/>
    <s v="≥17h"/>
    <s v="Inf. Media"/>
    <s v="Cont."/>
    <x v="0"/>
    <x v="1"/>
    <x v="1"/>
    <x v="0"/>
    <x v="1"/>
    <x v="1"/>
    <x v="1"/>
    <x v="1"/>
    <x v="1"/>
    <x v="1"/>
    <x v="1"/>
    <x v="1"/>
    <x v="0"/>
    <s v="Gas Natural"/>
    <s v="Gas Natural"/>
    <s v="Ninguno"/>
    <x v="0"/>
    <x v="0"/>
    <x v="0"/>
    <x v="0"/>
    <x v="0"/>
    <x v="0"/>
    <x v="0"/>
  </r>
  <r>
    <s v="Ponferrada"/>
    <s v="León"/>
    <s v="41-59"/>
    <s v="Hombre"/>
    <s v="Sec."/>
    <s v="Urbana"/>
    <s v="Multifamiliar"/>
    <s v="≥4 Hab"/>
    <s v="≥17h"/>
    <s v="Ind"/>
    <s v="Cont."/>
    <x v="0"/>
    <x v="1"/>
    <x v="1"/>
    <x v="0"/>
    <x v="0"/>
    <x v="1"/>
    <x v="1"/>
    <x v="1"/>
    <x v="0"/>
    <x v="1"/>
    <x v="1"/>
    <x v="1"/>
    <x v="1"/>
    <s v="Gas Natural"/>
    <s v="Gas Natural"/>
    <s v="Ninguno"/>
    <x v="1"/>
    <x v="0"/>
    <x v="0"/>
    <x v="0"/>
    <x v="0"/>
    <x v="0"/>
    <x v="1"/>
  </r>
  <r>
    <s v="Tudela de Duero"/>
    <s v="Valladolid"/>
    <s v="41-59"/>
    <s v="Mujer"/>
    <s v="Prim."/>
    <s v="Rural"/>
    <s v="Adosado"/>
    <s v="3 Hab"/>
    <s v="≥17h"/>
    <s v="Inf. Media"/>
    <s v="Cont."/>
    <x v="0"/>
    <x v="1"/>
    <x v="1"/>
    <x v="0"/>
    <x v="1"/>
    <x v="1"/>
    <x v="1"/>
    <x v="1"/>
    <x v="1"/>
    <x v="1"/>
    <x v="1"/>
    <x v="1"/>
    <x v="0"/>
    <s v="Gas Natural"/>
    <s v="Gas Natural"/>
    <s v="Ninguno"/>
    <x v="0"/>
    <x v="0"/>
    <x v="0"/>
    <x v="0"/>
    <x v="0"/>
    <x v="0"/>
    <x v="0"/>
  </r>
  <r>
    <s v="Laudio"/>
    <s v="Álava"/>
    <s v="+60"/>
    <s v="Mujer"/>
    <s v="Sec."/>
    <s v="Centro Ciudad"/>
    <s v="Multifamiliar"/>
    <s v="≤2 Hab"/>
    <s v="≥17h"/>
    <s v="Inf. Media"/>
    <s v="Cont."/>
    <x v="0"/>
    <x v="1"/>
    <x v="1"/>
    <x v="0"/>
    <x v="1"/>
    <x v="1"/>
    <x v="0"/>
    <x v="1"/>
    <x v="1"/>
    <x v="1"/>
    <x v="1"/>
    <x v="1"/>
    <x v="1"/>
    <s v="Gasóleo"/>
    <s v="Gasóleo"/>
    <s v="Ninguno"/>
    <x v="0"/>
    <x v="0"/>
    <x v="0"/>
    <x v="0"/>
    <x v="0"/>
    <x v="0"/>
    <x v="0"/>
  </r>
  <r>
    <s v="Lleida"/>
    <s v="Lleida"/>
    <s v="41-59"/>
    <s v="Mujer"/>
    <s v="Univ."/>
    <s v="Centro Ciudad"/>
    <s v="Multifamiliar"/>
    <s v="≥4 Hab"/>
    <s v="≤12h"/>
    <s v="Sup. Media"/>
    <s v="Cont."/>
    <x v="0"/>
    <x v="1"/>
    <x v="1"/>
    <x v="0"/>
    <x v="1"/>
    <x v="1"/>
    <x v="1"/>
    <x v="1"/>
    <x v="1"/>
    <x v="1"/>
    <x v="1"/>
    <x v="1"/>
    <x v="1"/>
    <s v="Gas Natural"/>
    <s v="Gas Natural"/>
    <s v="AC Eléctrico"/>
    <x v="1"/>
    <x v="0"/>
    <x v="0"/>
    <x v="0"/>
    <x v="0"/>
    <x v="0"/>
    <x v="1"/>
  </r>
  <r>
    <s v="Laudio"/>
    <s v="Álava"/>
    <s v="+60"/>
    <s v="Hombre"/>
    <s v="Sec."/>
    <s v="Centro Ciudad"/>
    <s v="Multifamiliar"/>
    <s v="≤2 Hab"/>
    <s v="≥17h"/>
    <s v="Sup. Media"/>
    <s v="Cont."/>
    <x v="0"/>
    <x v="1"/>
    <x v="1"/>
    <x v="0"/>
    <x v="1"/>
    <x v="0"/>
    <x v="0"/>
    <x v="0"/>
    <x v="1"/>
    <x v="1"/>
    <x v="1"/>
    <x v="1"/>
    <x v="1"/>
    <s v="Gas Natural"/>
    <s v="Gas Natural"/>
    <s v="Ninguno"/>
    <x v="0"/>
    <x v="0"/>
    <x v="0"/>
    <x v="0"/>
    <x v="0"/>
    <x v="0"/>
    <x v="0"/>
  </r>
  <r>
    <s v="Vigo"/>
    <s v="Pontevedra"/>
    <s v="+60"/>
    <s v="Hombre"/>
    <s v="Univ."/>
    <s v="Centro Ciudad"/>
    <s v="Multifamiliar"/>
    <s v="3 Hab"/>
    <s v="≥17h"/>
    <s v="Ind"/>
    <s v="Atlán."/>
    <x v="0"/>
    <x v="1"/>
    <x v="1"/>
    <x v="0"/>
    <x v="1"/>
    <x v="0"/>
    <x v="1"/>
    <x v="1"/>
    <x v="1"/>
    <x v="1"/>
    <x v="1"/>
    <x v="1"/>
    <x v="1"/>
    <s v="Gasóleo"/>
    <s v="Gasóleo"/>
    <s v="Ninguno"/>
    <x v="0"/>
    <x v="0"/>
    <x v="0"/>
    <x v="0"/>
    <x v="0"/>
    <x v="1"/>
    <x v="1"/>
  </r>
  <r>
    <s v="Laudio"/>
    <s v="Álava"/>
    <s v="41-59"/>
    <s v="Hombre"/>
    <s v="Sec."/>
    <s v="Centro Ciudad"/>
    <s v="Multifamiliar"/>
    <s v="≤2 Hab"/>
    <s v="≥17h"/>
    <s v="Sup. Media"/>
    <s v="Cont."/>
    <x v="0"/>
    <x v="1"/>
    <x v="1"/>
    <x v="0"/>
    <x v="1"/>
    <x v="1"/>
    <x v="0"/>
    <x v="1"/>
    <x v="1"/>
    <x v="1"/>
    <x v="1"/>
    <x v="1"/>
    <x v="1"/>
    <s v="Gas Natural"/>
    <s v="Gas Natural"/>
    <s v="Ninguno"/>
    <x v="0"/>
    <x v="0"/>
    <x v="0"/>
    <x v="0"/>
    <x v="0"/>
    <x v="0"/>
    <x v="0"/>
  </r>
  <r>
    <s v="Laudio"/>
    <s v="Álava"/>
    <s v="+60"/>
    <s v="Hombre"/>
    <s v="Prim."/>
    <s v="Centro Ciudad"/>
    <s v="Multifamiliar"/>
    <s v="≤2 Hab"/>
    <s v="≥17h"/>
    <s v="Ind"/>
    <s v="Cont."/>
    <x v="0"/>
    <x v="1"/>
    <x v="1"/>
    <x v="0"/>
    <x v="1"/>
    <x v="1"/>
    <x v="0"/>
    <x v="1"/>
    <x v="1"/>
    <x v="1"/>
    <x v="1"/>
    <x v="1"/>
    <x v="1"/>
    <s v="Gas Natural"/>
    <s v="Gas Natural"/>
    <s v="Ninguno"/>
    <x v="0"/>
    <x v="0"/>
    <x v="0"/>
    <x v="0"/>
    <x v="0"/>
    <x v="0"/>
    <x v="0"/>
  </r>
  <r>
    <s v="Sevilla"/>
    <s v="Sevilla"/>
    <s v="18-40"/>
    <s v="Mujer"/>
    <s v="Univ."/>
    <s v="Centro Ciudad"/>
    <s v="Multifamiliar"/>
    <s v="≥4 Hab"/>
    <s v="≥17h"/>
    <s v="Inf. Media"/>
    <s v="Med."/>
    <x v="0"/>
    <x v="1"/>
    <x v="1"/>
    <x v="0"/>
    <x v="1"/>
    <x v="1"/>
    <x v="1"/>
    <x v="1"/>
    <x v="1"/>
    <x v="1"/>
    <x v="1"/>
    <x v="1"/>
    <x v="1"/>
    <s v="Electricidad"/>
    <s v="Gas Natural"/>
    <s v="AC Eléctrico"/>
    <x v="0"/>
    <x v="0"/>
    <x v="0"/>
    <x v="0"/>
    <x v="0"/>
    <x v="0"/>
    <x v="0"/>
  </r>
  <r>
    <s v="Busto"/>
    <s v="Coruña, La"/>
    <s v="41-59"/>
    <s v="Mujer"/>
    <s v="Sec."/>
    <s v="Rural"/>
    <s v="Individual"/>
    <s v="≥4 Hab"/>
    <s v="≥17h"/>
    <s v="Inf. Media"/>
    <s v="Atlán."/>
    <x v="0"/>
    <x v="1"/>
    <x v="1"/>
    <x v="0"/>
    <x v="0"/>
    <x v="0"/>
    <x v="1"/>
    <x v="1"/>
    <x v="0"/>
    <x v="0"/>
    <x v="1"/>
    <x v="1"/>
    <x v="0"/>
    <s v="Gasóleo"/>
    <s v="Gasóleo"/>
    <s v="Ninguno"/>
    <x v="1"/>
    <x v="0"/>
    <x v="0"/>
    <x v="0"/>
    <x v="0"/>
    <x v="0"/>
    <x v="1"/>
  </r>
  <r>
    <s v="Lleida"/>
    <s v="Lleida"/>
    <s v="18-40"/>
    <s v="Hombre"/>
    <s v="Sec."/>
    <s v="Centro Ciudad"/>
    <s v="Multifamiliar"/>
    <s v="≤2 Hab"/>
    <s v="≥17h"/>
    <s v="Ind"/>
    <s v="Cont."/>
    <x v="0"/>
    <x v="1"/>
    <x v="1"/>
    <x v="0"/>
    <x v="0"/>
    <x v="0"/>
    <x v="0"/>
    <x v="1"/>
    <x v="1"/>
    <x v="1"/>
    <x v="1"/>
    <x v="1"/>
    <x v="1"/>
    <s v="Bomba de calor aire"/>
    <s v="Electricidad"/>
    <s v="Bomba de calor aire"/>
    <x v="1"/>
    <x v="0"/>
    <x v="0"/>
    <x v="0"/>
    <x v="0"/>
    <x v="0"/>
    <x v="1"/>
  </r>
  <r>
    <s v="Teruel"/>
    <s v="Teruel"/>
    <s v="18-40"/>
    <s v="Mujer"/>
    <s v="Sec."/>
    <s v="Centro Ciudad"/>
    <s v="Multifamiliar"/>
    <s v="3 Hab"/>
    <s v="≥17h"/>
    <s v="Ind"/>
    <s v="Cont."/>
    <x v="0"/>
    <x v="1"/>
    <x v="1"/>
    <x v="0"/>
    <x v="1"/>
    <x v="1"/>
    <x v="1"/>
    <x v="1"/>
    <x v="1"/>
    <x v="0"/>
    <x v="1"/>
    <x v="1"/>
    <x v="0"/>
    <s v="Gas Natural"/>
    <s v="Gas Natural"/>
    <s v="Ninguno"/>
    <x v="1"/>
    <x v="0"/>
    <x v="0"/>
    <x v="0"/>
    <x v="0"/>
    <x v="0"/>
    <x v="1"/>
  </r>
  <r>
    <s v="Santander"/>
    <s v="Cantabria"/>
    <s v="41-59"/>
    <s v="Mujer"/>
    <s v="Sec."/>
    <s v="Urbana"/>
    <s v="Multifamiliar"/>
    <s v="3 Hab"/>
    <s v="≥17h"/>
    <s v="Inf. Media"/>
    <s v="Atlán."/>
    <x v="0"/>
    <x v="1"/>
    <x v="1"/>
    <x v="0"/>
    <x v="0"/>
    <x v="1"/>
    <x v="0"/>
    <x v="1"/>
    <x v="1"/>
    <x v="1"/>
    <x v="1"/>
    <x v="1"/>
    <x v="1"/>
    <s v="Gas Natural"/>
    <s v="Gas Natural"/>
    <s v="Ninguno"/>
    <x v="0"/>
    <x v="0"/>
    <x v="0"/>
    <x v="0"/>
    <x v="0"/>
    <x v="0"/>
    <x v="0"/>
  </r>
  <r>
    <s v="Santander"/>
    <s v="Cantabria"/>
    <s v="41-59"/>
    <s v="Mujer"/>
    <s v="Sec."/>
    <s v="Centro Ciudad"/>
    <s v="Multifamiliar"/>
    <s v="≤2 Hab"/>
    <s v="12-16h"/>
    <s v="Sup. Media"/>
    <s v="Atlán."/>
    <x v="0"/>
    <x v="1"/>
    <x v="1"/>
    <x v="0"/>
    <x v="0"/>
    <x v="0"/>
    <x v="1"/>
    <x v="1"/>
    <x v="0"/>
    <x v="1"/>
    <x v="1"/>
    <x v="1"/>
    <x v="0"/>
    <s v="Gas Natural"/>
    <s v="Gas Natural"/>
    <s v="Ninguno"/>
    <x v="1"/>
    <x v="0"/>
    <x v="0"/>
    <x v="0"/>
    <x v="0"/>
    <x v="0"/>
    <x v="1"/>
  </r>
  <r>
    <s v="Bosque"/>
    <s v="Cantabria"/>
    <s v="18-40"/>
    <s v="Mujer"/>
    <s v="Univ."/>
    <s v="Rural"/>
    <s v="Multifamiliar"/>
    <s v="≤2 Hab"/>
    <s v="≥17h"/>
    <s v="Inf. Media"/>
    <s v="Atlán."/>
    <x v="0"/>
    <x v="1"/>
    <x v="1"/>
    <x v="0"/>
    <x v="1"/>
    <x v="1"/>
    <x v="1"/>
    <x v="1"/>
    <x v="1"/>
    <x v="1"/>
    <x v="1"/>
    <x v="1"/>
    <x v="0"/>
    <s v="Gas Natural"/>
    <s v="Gas Natural"/>
    <s v="Ninguno"/>
    <x v="1"/>
    <x v="0"/>
    <x v="0"/>
    <x v="0"/>
    <x v="0"/>
    <x v="0"/>
    <x v="1"/>
  </r>
  <r>
    <s v="Santovenia de Pisuerga"/>
    <s v="Valladolid"/>
    <s v="41-59"/>
    <s v="Hombre"/>
    <s v="Prim."/>
    <s v="Rural"/>
    <s v="Adosado"/>
    <s v="3 Hab"/>
    <s v="≥17h"/>
    <s v="Ind"/>
    <s v="Cont."/>
    <x v="1"/>
    <x v="1"/>
    <x v="1"/>
    <x v="0"/>
    <x v="1"/>
    <x v="0"/>
    <x v="1"/>
    <x v="1"/>
    <x v="1"/>
    <x v="1"/>
    <x v="1"/>
    <x v="0"/>
    <x v="1"/>
    <s v="Gas Natural"/>
    <s v="Gas Natural"/>
    <s v="Ninguno"/>
    <x v="0"/>
    <x v="0"/>
    <x v="0"/>
    <x v="0"/>
    <x v="0"/>
    <x v="0"/>
    <x v="0"/>
  </r>
  <r>
    <s v="Lleida"/>
    <s v="Lleida"/>
    <s v="+60"/>
    <s v="Mujer"/>
    <s v="Prim."/>
    <s v="Centro Ciudad"/>
    <s v="Multifamiliar"/>
    <s v="3 Hab"/>
    <s v="≥17h"/>
    <s v="Inf. Media"/>
    <s v="Cont."/>
    <x v="0"/>
    <x v="1"/>
    <x v="1"/>
    <x v="0"/>
    <x v="1"/>
    <x v="1"/>
    <x v="1"/>
    <x v="1"/>
    <x v="1"/>
    <x v="1"/>
    <x v="1"/>
    <x v="1"/>
    <x v="1"/>
    <s v="Gas Natural"/>
    <s v="Gas Natural"/>
    <s v="Ninguno"/>
    <x v="0"/>
    <x v="0"/>
    <x v="0"/>
    <x v="0"/>
    <x v="0"/>
    <x v="0"/>
    <x v="0"/>
  </r>
  <r>
    <s v="Santovenia de Pisuerga"/>
    <s v="Valladolid"/>
    <s v="18-40"/>
    <s v="Mujer"/>
    <s v="Prim."/>
    <s v="Rural"/>
    <s v="Multifamiliar"/>
    <s v="≤2 Hab"/>
    <s v="≥17h"/>
    <s v="Inf. Media"/>
    <s v="Cont."/>
    <x v="0"/>
    <x v="1"/>
    <x v="1"/>
    <x v="0"/>
    <x v="1"/>
    <x v="1"/>
    <x v="1"/>
    <x v="1"/>
    <x v="1"/>
    <x v="1"/>
    <x v="1"/>
    <x v="1"/>
    <x v="0"/>
    <s v="Gas Natural"/>
    <s v="Gas Natural"/>
    <s v="Ninguno"/>
    <x v="1"/>
    <x v="0"/>
    <x v="0"/>
    <x v="0"/>
    <x v="0"/>
    <x v="0"/>
    <x v="1"/>
  </r>
  <r>
    <s v="Melilla"/>
    <s v="Melilla"/>
    <s v="41-59"/>
    <s v="Mujer"/>
    <s v="Prim."/>
    <s v="Centro Ciudad"/>
    <s v="Multifamiliar"/>
    <s v="≤2 Hab"/>
    <s v="≥17h"/>
    <s v="Inf. Media"/>
    <s v="Med."/>
    <x v="0"/>
    <x v="0"/>
    <x v="1"/>
    <x v="1"/>
    <x v="1"/>
    <x v="1"/>
    <x v="1"/>
    <x v="1"/>
    <x v="1"/>
    <x v="1"/>
    <x v="1"/>
    <x v="1"/>
    <x v="1"/>
    <s v="Ninguna"/>
    <s v="GLP"/>
    <s v="Ninguno"/>
    <x v="0"/>
    <x v="0"/>
    <x v="0"/>
    <x v="0"/>
    <x v="0"/>
    <x v="1"/>
    <x v="1"/>
  </r>
  <r>
    <s v="Santovenia de Pisuerga"/>
    <s v="Valladolid"/>
    <s v="41-59"/>
    <s v="Mujer"/>
    <s v="Prim."/>
    <s v="Rural"/>
    <s v="Multifamiliar"/>
    <s v="≤2 Hab"/>
    <s v="≥17h"/>
    <s v="Ind"/>
    <s v="Cont."/>
    <x v="0"/>
    <x v="1"/>
    <x v="1"/>
    <x v="0"/>
    <x v="1"/>
    <x v="1"/>
    <x v="0"/>
    <x v="1"/>
    <x v="1"/>
    <x v="1"/>
    <x v="0"/>
    <x v="1"/>
    <x v="1"/>
    <s v="Gas Natural"/>
    <s v="Gas Natural"/>
    <s v="Ninguno"/>
    <x v="0"/>
    <x v="0"/>
    <x v="0"/>
    <x v="0"/>
    <x v="0"/>
    <x v="0"/>
    <x v="0"/>
  </r>
  <r>
    <s v="Lleida"/>
    <s v="Lleida"/>
    <s v="18-40"/>
    <s v="Mujer"/>
    <s v="Univ."/>
    <s v="Centro Ciudad"/>
    <s v="Multifamiliar"/>
    <s v="≥4 Hab"/>
    <s v="≥17h"/>
    <s v="Ind"/>
    <s v="Cont."/>
    <x v="1"/>
    <x v="1"/>
    <x v="1"/>
    <x v="0"/>
    <x v="1"/>
    <x v="1"/>
    <x v="0"/>
    <x v="1"/>
    <x v="1"/>
    <x v="1"/>
    <x v="1"/>
    <x v="1"/>
    <x v="1"/>
    <s v="Gas Natural"/>
    <s v="Gas Natural"/>
    <s v="Bomba de calor agua"/>
    <x v="1"/>
    <x v="0"/>
    <x v="0"/>
    <x v="0"/>
    <x v="0"/>
    <x v="0"/>
    <x v="1"/>
  </r>
  <r>
    <s v="Ávila"/>
    <s v="Ávila"/>
    <s v="+60"/>
    <s v="Mujer"/>
    <s v="Prim."/>
    <s v="Centro Ciudad"/>
    <s v="Multifamiliar"/>
    <s v="3 Hab"/>
    <s v="12-16h"/>
    <s v="Ind"/>
    <s v="Cont."/>
    <x v="1"/>
    <x v="0"/>
    <x v="0"/>
    <x v="1"/>
    <x v="0"/>
    <x v="0"/>
    <x v="0"/>
    <x v="0"/>
    <x v="0"/>
    <x v="0"/>
    <x v="0"/>
    <x v="0"/>
    <x v="0"/>
    <s v="Gasóleo"/>
    <s v="Gasóleo"/>
    <s v="Ninguno"/>
    <x v="0"/>
    <x v="0"/>
    <x v="0"/>
    <x v="0"/>
    <x v="0"/>
    <x v="0"/>
    <x v="0"/>
  </r>
  <r>
    <s v="Melilla"/>
    <s v="Melilla"/>
    <s v="+60"/>
    <s v="Mujer"/>
    <s v="Prim."/>
    <s v="Centro Ciudad"/>
    <s v="Multifamiliar"/>
    <s v="3 Hab"/>
    <s v="≥17h"/>
    <s v="Ind"/>
    <s v="Med."/>
    <x v="1"/>
    <x v="0"/>
    <x v="0"/>
    <x v="1"/>
    <x v="1"/>
    <x v="0"/>
    <x v="0"/>
    <x v="0"/>
    <x v="0"/>
    <x v="0"/>
    <x v="0"/>
    <x v="0"/>
    <x v="0"/>
    <s v="Ninguna"/>
    <s v="GLP"/>
    <s v="AC Eléctrico"/>
    <x v="0"/>
    <x v="0"/>
    <x v="0"/>
    <x v="0"/>
    <x v="0"/>
    <x v="0"/>
    <x v="0"/>
  </r>
  <r>
    <s v="Santovenia de Pisuerga"/>
    <s v="Valladolid"/>
    <s v="18-40"/>
    <s v="Hombre"/>
    <s v="Univ."/>
    <s v="Rural"/>
    <s v="Adosado"/>
    <s v="3 Hab"/>
    <s v="≥17h"/>
    <s v="Ind"/>
    <s v="Cont."/>
    <x v="0"/>
    <x v="1"/>
    <x v="1"/>
    <x v="0"/>
    <x v="0"/>
    <x v="1"/>
    <x v="1"/>
    <x v="1"/>
    <x v="1"/>
    <x v="1"/>
    <x v="1"/>
    <x v="0"/>
    <x v="1"/>
    <s v="Gasóleo"/>
    <s v="Gasóleo"/>
    <s v="Ninguno"/>
    <x v="0"/>
    <x v="1"/>
    <x v="0"/>
    <x v="0"/>
    <x v="0"/>
    <x v="0"/>
    <x v="1"/>
  </r>
  <r>
    <s v="Melilla"/>
    <s v="Melilla"/>
    <s v="41-59"/>
    <s v="Mujer"/>
    <s v="Prim."/>
    <s v="Centro Ciudad"/>
    <s v="Multifamiliar"/>
    <s v="3 Hab"/>
    <s v="12-16h"/>
    <s v="Ind"/>
    <s v="Med."/>
    <x v="0"/>
    <x v="1"/>
    <x v="1"/>
    <x v="0"/>
    <x v="1"/>
    <x v="1"/>
    <x v="0"/>
    <x v="1"/>
    <x v="1"/>
    <x v="1"/>
    <x v="1"/>
    <x v="0"/>
    <x v="0"/>
    <s v="Ninguna"/>
    <s v="GLP"/>
    <s v="AC Eléctrico"/>
    <x v="0"/>
    <x v="0"/>
    <x v="0"/>
    <x v="0"/>
    <x v="0"/>
    <x v="1"/>
    <x v="1"/>
  </r>
  <r>
    <s v="Santovenia de Pisuerga"/>
    <s v="Valladolid"/>
    <s v="+60"/>
    <s v="Mujer"/>
    <s v="Prim."/>
    <s v="Rural"/>
    <s v="Adosado"/>
    <s v="≤2 Hab"/>
    <s v="≥17h"/>
    <s v="Inf. Media"/>
    <s v="Cont."/>
    <x v="0"/>
    <x v="1"/>
    <x v="1"/>
    <x v="0"/>
    <x v="1"/>
    <x v="1"/>
    <x v="0"/>
    <x v="0"/>
    <x v="0"/>
    <x v="1"/>
    <x v="1"/>
    <x v="1"/>
    <x v="1"/>
    <s v="Gasóleo"/>
    <s v="Gasóleo"/>
    <s v="Ninguno"/>
    <x v="0"/>
    <x v="0"/>
    <x v="0"/>
    <x v="0"/>
    <x v="0"/>
    <x v="0"/>
    <x v="0"/>
  </r>
  <r>
    <s v="Lleida"/>
    <s v="Lleida"/>
    <s v="41-59"/>
    <s v="Mujer"/>
    <s v="Sec."/>
    <s v="Centro Ciudad"/>
    <s v="Multifamiliar"/>
    <s v="≥4 Hab"/>
    <s v="≥17h"/>
    <s v="Sup. Media"/>
    <s v="Cont."/>
    <x v="0"/>
    <x v="1"/>
    <x v="1"/>
    <x v="0"/>
    <x v="1"/>
    <x v="1"/>
    <x v="1"/>
    <x v="1"/>
    <x v="1"/>
    <x v="1"/>
    <x v="1"/>
    <x v="1"/>
    <x v="1"/>
    <s v="Gas Natural"/>
    <s v="Gas Natural"/>
    <s v="Bomba de calor aire"/>
    <x v="1"/>
    <x v="0"/>
    <x v="0"/>
    <x v="0"/>
    <x v="0"/>
    <x v="0"/>
    <x v="1"/>
  </r>
  <r>
    <s v="Aranda de Duero"/>
    <s v="Burgos"/>
    <s v="41-59"/>
    <s v="Hombre"/>
    <s v="Sec."/>
    <s v="Centro Ciudad"/>
    <s v="Multifamiliar"/>
    <s v="3 Hab"/>
    <s v="≥17h"/>
    <s v="Ind"/>
    <s v="Cont."/>
    <x v="0"/>
    <x v="1"/>
    <x v="1"/>
    <x v="1"/>
    <x v="1"/>
    <x v="1"/>
    <x v="1"/>
    <x v="1"/>
    <x v="1"/>
    <x v="0"/>
    <x v="1"/>
    <x v="1"/>
    <x v="1"/>
    <s v="Gas Natural"/>
    <s v="Gas Natural"/>
    <s v="Ninguno"/>
    <x v="1"/>
    <x v="0"/>
    <x v="0"/>
    <x v="0"/>
    <x v="0"/>
    <x v="0"/>
    <x v="1"/>
  </r>
  <r>
    <s v="Pamplona"/>
    <s v="Navarra"/>
    <s v="41-59"/>
    <s v="Mujer"/>
    <s v="Univ."/>
    <s v="Urbana"/>
    <s v="Multifamiliar"/>
    <s v="3 Hab"/>
    <s v="≥17h"/>
    <s v="Sup. Media"/>
    <s v="Cont."/>
    <x v="0"/>
    <x v="1"/>
    <x v="1"/>
    <x v="0"/>
    <x v="1"/>
    <x v="1"/>
    <x v="1"/>
    <x v="1"/>
    <x v="1"/>
    <x v="1"/>
    <x v="1"/>
    <x v="1"/>
    <x v="0"/>
    <s v="Gas Natural"/>
    <s v="Gas Natural"/>
    <s v="Ninguno"/>
    <x v="1"/>
    <x v="0"/>
    <x v="0"/>
    <x v="0"/>
    <x v="0"/>
    <x v="0"/>
    <x v="1"/>
  </r>
  <r>
    <s v="Melilla"/>
    <s v="Melilla"/>
    <s v="18-40"/>
    <s v="Mujer"/>
    <s v="Univ."/>
    <s v="Centro Ciudad"/>
    <s v="Multifamiliar"/>
    <s v="3 Hab"/>
    <s v="≥17h"/>
    <s v="Inf. Media"/>
    <s v="Med."/>
    <x v="0"/>
    <x v="1"/>
    <x v="1"/>
    <x v="0"/>
    <x v="1"/>
    <x v="1"/>
    <x v="1"/>
    <x v="1"/>
    <x v="1"/>
    <x v="1"/>
    <x v="1"/>
    <x v="1"/>
    <x v="1"/>
    <s v="Ninguna"/>
    <s v="GLP"/>
    <s v="Ninguno"/>
    <x v="0"/>
    <x v="0"/>
    <x v="0"/>
    <x v="0"/>
    <x v="0"/>
    <x v="0"/>
    <x v="0"/>
  </r>
  <r>
    <s v="Santovenia de Pisuerga"/>
    <s v="Valladolid"/>
    <s v="41-59"/>
    <s v="Mujer"/>
    <s v="Univ."/>
    <s v="Rural"/>
    <s v="Adosado"/>
    <s v="3 Hab"/>
    <s v="≥17h"/>
    <s v="Inf. Media"/>
    <s v="Cont."/>
    <x v="0"/>
    <x v="1"/>
    <x v="1"/>
    <x v="0"/>
    <x v="1"/>
    <x v="1"/>
    <x v="1"/>
    <x v="1"/>
    <x v="1"/>
    <x v="1"/>
    <x v="1"/>
    <x v="1"/>
    <x v="1"/>
    <s v="Gas Natural"/>
    <s v="Gas Natural"/>
    <s v="Ninguno"/>
    <x v="0"/>
    <x v="0"/>
    <x v="0"/>
    <x v="0"/>
    <x v="0"/>
    <x v="0"/>
    <x v="0"/>
  </r>
  <r>
    <s v="Aranda de Duero"/>
    <s v="Burgos"/>
    <s v="41-59"/>
    <s v="Mujer"/>
    <s v="Univ."/>
    <s v="Centro Ciudad"/>
    <s v="Multifamiliar"/>
    <s v="3 Hab"/>
    <s v="≥17h"/>
    <s v="Ind"/>
    <s v="Cont."/>
    <x v="0"/>
    <x v="1"/>
    <x v="1"/>
    <x v="0"/>
    <x v="0"/>
    <x v="1"/>
    <x v="0"/>
    <x v="1"/>
    <x v="1"/>
    <x v="0"/>
    <x v="1"/>
    <x v="0"/>
    <x v="0"/>
    <s v="Gas Natural"/>
    <s v="Gas Natural"/>
    <s v="Ninguno"/>
    <x v="0"/>
    <x v="0"/>
    <x v="0"/>
    <x v="0"/>
    <x v="0"/>
    <x v="1"/>
    <x v="1"/>
  </r>
  <r>
    <s v="Melilla"/>
    <s v="Melilla"/>
    <s v="18-40"/>
    <s v="Mujer"/>
    <s v="Univ."/>
    <s v="Centro Ciudad"/>
    <s v="Multifamiliar"/>
    <s v="3 Hab"/>
    <s v="12-16h"/>
    <s v="Sup. Media"/>
    <s v="Med."/>
    <x v="0"/>
    <x v="1"/>
    <x v="1"/>
    <x v="0"/>
    <x v="1"/>
    <x v="1"/>
    <x v="1"/>
    <x v="1"/>
    <x v="1"/>
    <x v="1"/>
    <x v="1"/>
    <x v="1"/>
    <x v="1"/>
    <s v="Bomba de calor aire"/>
    <s v="GLP"/>
    <s v="AC Eléctrico"/>
    <x v="0"/>
    <x v="0"/>
    <x v="0"/>
    <x v="0"/>
    <x v="0"/>
    <x v="0"/>
    <x v="0"/>
  </r>
  <r>
    <s v="Pamplona"/>
    <s v="Navarra"/>
    <s v="41-59"/>
    <s v="Hombre"/>
    <s v="Univ."/>
    <s v="Centro Ciudad"/>
    <s v="Multifamiliar"/>
    <s v="3 Hab"/>
    <s v="12-16h"/>
    <s v="Sup. Media"/>
    <s v="Cont."/>
    <x v="0"/>
    <x v="1"/>
    <x v="1"/>
    <x v="0"/>
    <x v="1"/>
    <x v="1"/>
    <x v="1"/>
    <x v="1"/>
    <x v="1"/>
    <x v="1"/>
    <x v="1"/>
    <x v="0"/>
    <x v="0"/>
    <s v="Gas Natural"/>
    <s v="Gas Natural"/>
    <s v="Ninguno"/>
    <x v="0"/>
    <x v="0"/>
    <x v="0"/>
    <x v="0"/>
    <x v="0"/>
    <x v="1"/>
    <x v="1"/>
  </r>
  <r>
    <s v="Ávila"/>
    <s v="Ávila"/>
    <s v="41-59"/>
    <s v="Mujer"/>
    <s v="Sec."/>
    <s v="Centro Ciudad"/>
    <s v="Individual"/>
    <s v="3 Hab"/>
    <s v="≥17h"/>
    <s v="Ind"/>
    <s v="Cont."/>
    <x v="0"/>
    <x v="1"/>
    <x v="1"/>
    <x v="0"/>
    <x v="1"/>
    <x v="1"/>
    <x v="0"/>
    <x v="1"/>
    <x v="1"/>
    <x v="1"/>
    <x v="1"/>
    <x v="1"/>
    <x v="1"/>
    <s v="Gasóleo"/>
    <s v="Gasóleo"/>
    <s v="Ninguno"/>
    <x v="0"/>
    <x v="0"/>
    <x v="0"/>
    <x v="0"/>
    <x v="0"/>
    <x v="1"/>
    <x v="1"/>
  </r>
  <r>
    <s v="Santovenia de Pisuerga"/>
    <s v="Valladolid"/>
    <s v="41-59"/>
    <s v="Mujer"/>
    <s v="Sec."/>
    <s v="Rural"/>
    <s v="Multifamiliar"/>
    <s v="≤2 Hab"/>
    <s v="≥17h"/>
    <s v="Ind"/>
    <s v="Cont."/>
    <x v="0"/>
    <x v="1"/>
    <x v="1"/>
    <x v="0"/>
    <x v="1"/>
    <x v="1"/>
    <x v="0"/>
    <x v="1"/>
    <x v="1"/>
    <x v="1"/>
    <x v="1"/>
    <x v="1"/>
    <x v="1"/>
    <s v="Gas Natural"/>
    <s v="Gas Natural"/>
    <s v="Ninguno"/>
    <x v="0"/>
    <x v="0"/>
    <x v="0"/>
    <x v="0"/>
    <x v="0"/>
    <x v="0"/>
    <x v="0"/>
  </r>
  <r>
    <s v="Boecillo"/>
    <s v="Valladolid"/>
    <s v="41-59"/>
    <s v="Hombre"/>
    <s v="Univ."/>
    <s v="Rural"/>
    <s v="Adosado"/>
    <s v="3 Hab"/>
    <s v="≥17h"/>
    <s v="Ind"/>
    <s v="Cont."/>
    <x v="0"/>
    <x v="1"/>
    <x v="1"/>
    <x v="0"/>
    <x v="1"/>
    <x v="1"/>
    <x v="1"/>
    <x v="1"/>
    <x v="1"/>
    <x v="1"/>
    <x v="1"/>
    <x v="1"/>
    <x v="0"/>
    <s v="Gas Natural"/>
    <s v="Gas Natural"/>
    <s v="Ninguno"/>
    <x v="0"/>
    <x v="0"/>
    <x v="0"/>
    <x v="1"/>
    <x v="0"/>
    <x v="0"/>
    <x v="1"/>
  </r>
  <r>
    <s v="Pamplona"/>
    <s v="Navarra"/>
    <s v="18-40"/>
    <s v="Mujer"/>
    <s v="Univ."/>
    <s v="Centro Ciudad"/>
    <s v="Multifamiliar"/>
    <s v="≤2 Hab"/>
    <s v="12-16h"/>
    <s v="Inf. Media"/>
    <s v="Cont."/>
    <x v="0"/>
    <x v="1"/>
    <x v="1"/>
    <x v="0"/>
    <x v="1"/>
    <x v="1"/>
    <x v="1"/>
    <x v="1"/>
    <x v="1"/>
    <x v="1"/>
    <x v="1"/>
    <x v="1"/>
    <x v="1"/>
    <s v="Gas Natural"/>
    <s v="Gas Natural"/>
    <s v="Ninguno"/>
    <x v="0"/>
    <x v="0"/>
    <x v="0"/>
    <x v="0"/>
    <x v="0"/>
    <x v="0"/>
    <x v="0"/>
  </r>
  <r>
    <s v="Melilla"/>
    <s v="Melilla"/>
    <s v="41-59"/>
    <s v="Mujer"/>
    <s v="Sec."/>
    <s v="Centro Ciudad"/>
    <s v="Multifamiliar"/>
    <s v="≥4 Hab"/>
    <s v="12-16h"/>
    <s v="Sup. Media"/>
    <s v="Med."/>
    <x v="0"/>
    <x v="1"/>
    <x v="1"/>
    <x v="0"/>
    <x v="0"/>
    <x v="0"/>
    <x v="1"/>
    <x v="1"/>
    <x v="1"/>
    <x v="1"/>
    <x v="1"/>
    <x v="1"/>
    <x v="1"/>
    <s v="Bomba de calor aire"/>
    <s v="Electricidad"/>
    <s v="Bomba de calor aire"/>
    <x v="0"/>
    <x v="0"/>
    <x v="0"/>
    <x v="0"/>
    <x v="0"/>
    <x v="1"/>
    <x v="1"/>
  </r>
  <r>
    <s v="Ávila"/>
    <s v="Ávila"/>
    <s v="+60"/>
    <s v="Mujer"/>
    <s v="Univ."/>
    <s v="Centro Ciudad"/>
    <s v="Multifamiliar"/>
    <s v="3 Hab"/>
    <s v="≥17h"/>
    <s v="Sup. Media"/>
    <s v="Cont."/>
    <x v="0"/>
    <x v="1"/>
    <x v="1"/>
    <x v="0"/>
    <x v="1"/>
    <x v="1"/>
    <x v="1"/>
    <x v="1"/>
    <x v="0"/>
    <x v="0"/>
    <x v="1"/>
    <x v="1"/>
    <x v="0"/>
    <s v="Gasóleo"/>
    <s v="Gasóleo"/>
    <s v="Ninguno"/>
    <x v="1"/>
    <x v="0"/>
    <x v="0"/>
    <x v="0"/>
    <x v="0"/>
    <x v="0"/>
    <x v="1"/>
  </r>
  <r>
    <s v="Pamplona"/>
    <s v="Navarra"/>
    <s v="41-59"/>
    <s v="Hombre"/>
    <s v="Sec."/>
    <s v="Centro Ciudad"/>
    <s v="Multifamiliar"/>
    <s v="3 Hab"/>
    <s v="≤12h"/>
    <s v="Ind"/>
    <s v="Cont."/>
    <x v="0"/>
    <x v="1"/>
    <x v="1"/>
    <x v="0"/>
    <x v="1"/>
    <x v="1"/>
    <x v="0"/>
    <x v="1"/>
    <x v="1"/>
    <x v="1"/>
    <x v="1"/>
    <x v="1"/>
    <x v="0"/>
    <s v="Gas Natural"/>
    <s v="Gas Natural"/>
    <s v="Ninguno"/>
    <x v="0"/>
    <x v="0"/>
    <x v="0"/>
    <x v="0"/>
    <x v="0"/>
    <x v="1"/>
    <x v="1"/>
  </r>
  <r>
    <s v="Ávila"/>
    <s v="Ávila"/>
    <s v="+60"/>
    <s v="Mujer"/>
    <s v="Sec."/>
    <s v="Centro Ciudad"/>
    <s v="Multifamiliar"/>
    <s v="≤2 Hab"/>
    <s v="≥17h"/>
    <s v="Ind"/>
    <s v="Cont."/>
    <x v="0"/>
    <x v="1"/>
    <x v="1"/>
    <x v="0"/>
    <x v="1"/>
    <x v="0"/>
    <x v="1"/>
    <x v="0"/>
    <x v="1"/>
    <x v="1"/>
    <x v="1"/>
    <x v="1"/>
    <x v="1"/>
    <s v="Gas Natural"/>
    <s v="Gas Natural"/>
    <s v="Ninguno"/>
    <x v="0"/>
    <x v="0"/>
    <x v="0"/>
    <x v="0"/>
    <x v="0"/>
    <x v="0"/>
    <x v="0"/>
  </r>
  <r>
    <s v="Melilla"/>
    <s v="Melilla"/>
    <s v="18-40"/>
    <s v="Hombre"/>
    <s v="Sec."/>
    <s v="Centro Ciudad"/>
    <s v="Multifamiliar"/>
    <s v="3 Hab"/>
    <s v="≤12h"/>
    <s v="Sup. Media"/>
    <s v="Med."/>
    <x v="0"/>
    <x v="1"/>
    <x v="1"/>
    <x v="0"/>
    <x v="1"/>
    <x v="1"/>
    <x v="1"/>
    <x v="1"/>
    <x v="1"/>
    <x v="1"/>
    <x v="1"/>
    <x v="1"/>
    <x v="0"/>
    <s v="Bomba de calor aire"/>
    <s v="Electricidad"/>
    <s v="Bomba de calor aire"/>
    <x v="0"/>
    <x v="0"/>
    <x v="0"/>
    <x v="0"/>
    <x v="0"/>
    <x v="1"/>
    <x v="1"/>
  </r>
  <r>
    <s v="Pamplona"/>
    <s v="Navarra"/>
    <s v="41-59"/>
    <s v="Hombre"/>
    <s v="Sec."/>
    <s v="Urbana"/>
    <s v="Multifamiliar"/>
    <s v="≤2 Hab"/>
    <s v="≥17h"/>
    <s v="Ind"/>
    <s v="Cont."/>
    <x v="0"/>
    <x v="1"/>
    <x v="1"/>
    <x v="0"/>
    <x v="1"/>
    <x v="1"/>
    <x v="0"/>
    <x v="1"/>
    <x v="1"/>
    <x v="1"/>
    <x v="1"/>
    <x v="1"/>
    <x v="0"/>
    <s v="Gas Natural"/>
    <s v="Gas Natural"/>
    <s v="Ninguno"/>
    <x v="0"/>
    <x v="0"/>
    <x v="0"/>
    <x v="0"/>
    <x v="0"/>
    <x v="1"/>
    <x v="1"/>
  </r>
  <r>
    <s v="Boecillo"/>
    <s v="Valladolid"/>
    <s v="41-59"/>
    <s v="Mujer"/>
    <s v="Prim."/>
    <s v="Rural"/>
    <s v="Adosado"/>
    <s v="≥4 Hab"/>
    <s v="12-16h"/>
    <s v="Ind"/>
    <s v="Cont."/>
    <x v="0"/>
    <x v="1"/>
    <x v="1"/>
    <x v="0"/>
    <x v="1"/>
    <x v="1"/>
    <x v="1"/>
    <x v="1"/>
    <x v="1"/>
    <x v="1"/>
    <x v="1"/>
    <x v="1"/>
    <x v="0"/>
    <s v="Gas Natural"/>
    <s v="Gas Natural"/>
    <s v="AC Eléctrico"/>
    <x v="0"/>
    <x v="0"/>
    <x v="0"/>
    <x v="0"/>
    <x v="0"/>
    <x v="0"/>
    <x v="0"/>
  </r>
  <r>
    <s v="Pamplona"/>
    <s v="Navarra"/>
    <s v="+60"/>
    <s v="Hombre"/>
    <s v="Univ."/>
    <s v="Centro Ciudad"/>
    <s v="Multifamiliar"/>
    <s v="3 Hab"/>
    <s v="≥17h"/>
    <s v="Inf. Media"/>
    <s v="Cont."/>
    <x v="0"/>
    <x v="1"/>
    <x v="1"/>
    <x v="0"/>
    <x v="1"/>
    <x v="1"/>
    <x v="1"/>
    <x v="1"/>
    <x v="1"/>
    <x v="1"/>
    <x v="1"/>
    <x v="1"/>
    <x v="1"/>
    <s v="Gas Natural"/>
    <s v="Gas Natural"/>
    <s v="Ninguno"/>
    <x v="0"/>
    <x v="0"/>
    <x v="0"/>
    <x v="0"/>
    <x v="0"/>
    <x v="1"/>
    <x v="1"/>
  </r>
  <r>
    <s v="Melilla"/>
    <s v="Melilla"/>
    <s v="18-40"/>
    <s v="Hombre"/>
    <s v="Prim."/>
    <s v="Urbana"/>
    <s v="Multifamiliar"/>
    <s v="3 Hab"/>
    <s v="≥17h"/>
    <s v="Sup. Media"/>
    <s v="Med."/>
    <x v="0"/>
    <x v="1"/>
    <x v="1"/>
    <x v="0"/>
    <x v="1"/>
    <x v="1"/>
    <x v="1"/>
    <x v="1"/>
    <x v="1"/>
    <x v="1"/>
    <x v="1"/>
    <x v="1"/>
    <x v="0"/>
    <s v="Ninguna"/>
    <s v="Electricidad"/>
    <s v="Ninguno"/>
    <x v="0"/>
    <x v="0"/>
    <x v="0"/>
    <x v="0"/>
    <x v="0"/>
    <x v="0"/>
    <x v="0"/>
  </r>
  <r>
    <s v="Ayegui"/>
    <s v="Navarra"/>
    <s v="+60"/>
    <s v="Hombre"/>
    <s v="Univ."/>
    <s v="Rural"/>
    <s v="Individual"/>
    <s v="≥4 Hab"/>
    <s v="≥17h"/>
    <s v="Inf. Media"/>
    <s v="Cont."/>
    <x v="0"/>
    <x v="1"/>
    <x v="1"/>
    <x v="0"/>
    <x v="1"/>
    <x v="1"/>
    <x v="1"/>
    <x v="1"/>
    <x v="1"/>
    <x v="1"/>
    <x v="1"/>
    <x v="1"/>
    <x v="1"/>
    <s v="Gas Natural"/>
    <s v="Solar Térmica"/>
    <s v="Ninguno"/>
    <x v="1"/>
    <x v="0"/>
    <x v="0"/>
    <x v="0"/>
    <x v="0"/>
    <x v="0"/>
    <x v="1"/>
  </r>
  <r>
    <s v="Boecillo"/>
    <s v="Valladolid"/>
    <s v="41-59"/>
    <s v="Mujer"/>
    <s v="Prim."/>
    <s v="Rural"/>
    <s v="Multifamiliar"/>
    <s v="3 Hab"/>
    <s v="≥17h"/>
    <s v="Inf. Media"/>
    <s v="Cont."/>
    <x v="0"/>
    <x v="1"/>
    <x v="1"/>
    <x v="0"/>
    <x v="1"/>
    <x v="1"/>
    <x v="0"/>
    <x v="1"/>
    <x v="1"/>
    <x v="1"/>
    <x v="1"/>
    <x v="1"/>
    <x v="1"/>
    <s v="Gas Natural"/>
    <s v="Gas Natural"/>
    <s v="Ninguno"/>
    <x v="0"/>
    <x v="0"/>
    <x v="0"/>
    <x v="0"/>
    <x v="0"/>
    <x v="0"/>
    <x v="0"/>
  </r>
  <r>
    <s v="Ourense"/>
    <s v="Ourense"/>
    <s v="+60"/>
    <s v="Mujer"/>
    <s v="Univ."/>
    <s v="Centro Ciudad"/>
    <s v="Multifamiliar"/>
    <s v="3 Hab"/>
    <s v="≥17h"/>
    <s v="Inf. Media"/>
    <s v="Cont."/>
    <x v="0"/>
    <x v="1"/>
    <x v="1"/>
    <x v="0"/>
    <x v="1"/>
    <x v="1"/>
    <x v="0"/>
    <x v="1"/>
    <x v="1"/>
    <x v="1"/>
    <x v="1"/>
    <x v="0"/>
    <x v="1"/>
    <s v="GLP"/>
    <s v="GLP"/>
    <s v="Ninguno"/>
    <x v="0"/>
    <x v="0"/>
    <x v="0"/>
    <x v="0"/>
    <x v="0"/>
    <x v="1"/>
    <x v="1"/>
  </r>
  <r>
    <s v="Pedraja de Portillo"/>
    <s v="Valladolid"/>
    <s v="41-59"/>
    <s v="Hombre"/>
    <s v="Sec."/>
    <s v="Rural"/>
    <s v="Adosado"/>
    <s v="≥4 Hab"/>
    <s v="12-16h"/>
    <s v="Inf. Media"/>
    <s v="Cont."/>
    <x v="0"/>
    <x v="1"/>
    <x v="1"/>
    <x v="0"/>
    <x v="1"/>
    <x v="1"/>
    <x v="1"/>
    <x v="1"/>
    <x v="1"/>
    <x v="1"/>
    <x v="1"/>
    <x v="1"/>
    <x v="1"/>
    <s v="Gasóleo"/>
    <s v="Gasóleo"/>
    <s v="Ninguno"/>
    <x v="0"/>
    <x v="1"/>
    <x v="0"/>
    <x v="0"/>
    <x v="0"/>
    <x v="0"/>
    <x v="1"/>
  </r>
  <r>
    <s v="Irún"/>
    <s v="Guipúzcoa"/>
    <s v="41-59"/>
    <s v="Mujer"/>
    <s v="Prim."/>
    <s v="Centro Ciudad"/>
    <s v="Multifamiliar"/>
    <s v="3 Hab"/>
    <s v="≥17h"/>
    <s v="Inf. Media"/>
    <s v="Atlán."/>
    <x v="0"/>
    <x v="1"/>
    <x v="1"/>
    <x v="0"/>
    <x v="1"/>
    <x v="1"/>
    <x v="1"/>
    <x v="1"/>
    <x v="0"/>
    <x v="1"/>
    <x v="1"/>
    <x v="1"/>
    <x v="0"/>
    <s v="Electricidad"/>
    <s v="Gas Natural"/>
    <s v="Ninguno"/>
    <x v="0"/>
    <x v="0"/>
    <x v="0"/>
    <x v="0"/>
    <x v="0"/>
    <x v="1"/>
    <x v="1"/>
  </r>
  <r>
    <s v="Pedraja de Portillo"/>
    <s v="Valladolid"/>
    <s v="+60"/>
    <s v="Mujer"/>
    <s v="Prim."/>
    <s v="Rural"/>
    <s v="Adosado"/>
    <s v="≥4 Hab"/>
    <s v="≥17h"/>
    <s v="Ind"/>
    <s v="Cont."/>
    <x v="0"/>
    <x v="1"/>
    <x v="1"/>
    <x v="0"/>
    <x v="1"/>
    <x v="1"/>
    <x v="1"/>
    <x v="1"/>
    <x v="1"/>
    <x v="1"/>
    <x v="1"/>
    <x v="1"/>
    <x v="1"/>
    <s v="Gasóleo"/>
    <s v="Gasóleo"/>
    <s v="Ninguno"/>
    <x v="0"/>
    <x v="0"/>
    <x v="0"/>
    <x v="0"/>
    <x v="0"/>
    <x v="0"/>
    <x v="0"/>
  </r>
  <r>
    <s v="Tarragona"/>
    <s v="Tarragona"/>
    <s v="+60"/>
    <s v="Hombre"/>
    <s v="Prim."/>
    <s v="Centro Ciudad"/>
    <s v="Multifamiliar"/>
    <s v="≤2 Hab"/>
    <s v="≥17h"/>
    <s v="Ind"/>
    <s v="Med."/>
    <x v="0"/>
    <x v="0"/>
    <x v="1"/>
    <x v="0"/>
    <x v="1"/>
    <x v="1"/>
    <x v="1"/>
    <x v="0"/>
    <x v="1"/>
    <x v="1"/>
    <x v="1"/>
    <x v="0"/>
    <x v="1"/>
    <s v="Bomba de calor aire"/>
    <s v="Electricidad"/>
    <s v="Bomba de calor aire"/>
    <x v="0"/>
    <x v="0"/>
    <x v="0"/>
    <x v="0"/>
    <x v="0"/>
    <x v="0"/>
    <x v="0"/>
  </r>
  <r>
    <s v="Pedraja de Portillo"/>
    <s v="Valladolid"/>
    <s v="+60"/>
    <s v="Hombre"/>
    <s v="Sec."/>
    <s v="Rural"/>
    <s v="Adosado"/>
    <s v="3 Hab"/>
    <s v="≥17h"/>
    <s v="Sup. Media"/>
    <s v="Cont."/>
    <x v="0"/>
    <x v="1"/>
    <x v="1"/>
    <x v="0"/>
    <x v="1"/>
    <x v="1"/>
    <x v="0"/>
    <x v="1"/>
    <x v="1"/>
    <x v="1"/>
    <x v="0"/>
    <x v="1"/>
    <x v="1"/>
    <s v="Gasóleo"/>
    <s v="Gasóleo"/>
    <s v="Ninguno"/>
    <x v="0"/>
    <x v="1"/>
    <x v="0"/>
    <x v="0"/>
    <x v="0"/>
    <x v="0"/>
    <x v="1"/>
  </r>
  <r>
    <s v="Irún"/>
    <s v="Guipúzcoa"/>
    <s v="+60"/>
    <s v="Mujer"/>
    <s v="Prim."/>
    <s v="Centro Ciudad"/>
    <s v="Multifamiliar"/>
    <s v="3 Hab"/>
    <s v="≥17h"/>
    <s v="Ind"/>
    <s v="Atlán."/>
    <x v="0"/>
    <x v="1"/>
    <x v="1"/>
    <x v="0"/>
    <x v="1"/>
    <x v="1"/>
    <x v="0"/>
    <x v="1"/>
    <x v="0"/>
    <x v="1"/>
    <x v="1"/>
    <x v="1"/>
    <x v="1"/>
    <s v="Electricidad"/>
    <s v="Electricidad"/>
    <s v="Ninguno"/>
    <x v="0"/>
    <x v="0"/>
    <x v="0"/>
    <x v="0"/>
    <x v="0"/>
    <x v="0"/>
    <x v="0"/>
  </r>
  <r>
    <s v="Ourense"/>
    <s v="Ourense"/>
    <s v="+60"/>
    <s v="Hombre"/>
    <s v="Prim."/>
    <s v="Centro Ciudad"/>
    <s v="Multifamiliar"/>
    <s v="3 Hab"/>
    <s v="≥17h"/>
    <s v="Inf. Media"/>
    <s v="Cont."/>
    <x v="0"/>
    <x v="1"/>
    <x v="1"/>
    <x v="0"/>
    <x v="1"/>
    <x v="1"/>
    <x v="1"/>
    <x v="1"/>
    <x v="1"/>
    <x v="1"/>
    <x v="1"/>
    <x v="1"/>
    <x v="1"/>
    <s v="Gas Natural"/>
    <s v="Gas Natural"/>
    <s v="Ninguno"/>
    <x v="0"/>
    <x v="0"/>
    <x v="0"/>
    <x v="0"/>
    <x v="0"/>
    <x v="1"/>
    <x v="1"/>
  </r>
  <r>
    <s v="Pedraja de Portillo"/>
    <s v="Valladolid"/>
    <s v="+60"/>
    <s v="Mujer"/>
    <s v="Prim."/>
    <s v="Rural"/>
    <s v="Individual"/>
    <s v="3 Hab"/>
    <s v="≥17h"/>
    <s v="Ind"/>
    <s v="Cont."/>
    <x v="0"/>
    <x v="1"/>
    <x v="1"/>
    <x v="1"/>
    <x v="0"/>
    <x v="1"/>
    <x v="0"/>
    <x v="0"/>
    <x v="0"/>
    <x v="0"/>
    <x v="1"/>
    <x v="0"/>
    <x v="0"/>
    <s v="Gasóleo"/>
    <s v="Gasóleo"/>
    <s v="AC Eléctrico"/>
    <x v="0"/>
    <x v="0"/>
    <x v="0"/>
    <x v="0"/>
    <x v="0"/>
    <x v="0"/>
    <x v="0"/>
  </r>
  <r>
    <s v="Aldeamayor de San Martín"/>
    <s v="Valladolid"/>
    <s v="18-40"/>
    <s v="Hombre"/>
    <s v="Univ."/>
    <s v="Rural"/>
    <s v="Individual"/>
    <s v="3 Hab"/>
    <s v="≥17h"/>
    <s v="Inf. Media"/>
    <s v="Cont."/>
    <x v="0"/>
    <x v="1"/>
    <x v="1"/>
    <x v="0"/>
    <x v="1"/>
    <x v="0"/>
    <x v="1"/>
    <x v="1"/>
    <x v="1"/>
    <x v="1"/>
    <x v="1"/>
    <x v="1"/>
    <x v="1"/>
    <s v="Gasóleo"/>
    <s v="Gasóleo"/>
    <s v="Ninguno"/>
    <x v="1"/>
    <x v="0"/>
    <x v="0"/>
    <x v="0"/>
    <x v="0"/>
    <x v="0"/>
    <x v="1"/>
  </r>
  <r>
    <s v="Ourense"/>
    <s v="Ourense"/>
    <s v="+60"/>
    <s v="Mujer"/>
    <s v="Prim."/>
    <s v="Centro Ciudad"/>
    <s v="Multifamiliar"/>
    <s v="3 Hab"/>
    <s v="≥17h"/>
    <s v="Inf. Media"/>
    <s v="Cont."/>
    <x v="0"/>
    <x v="1"/>
    <x v="1"/>
    <x v="0"/>
    <x v="0"/>
    <x v="1"/>
    <x v="1"/>
    <x v="1"/>
    <x v="1"/>
    <x v="1"/>
    <x v="1"/>
    <x v="1"/>
    <x v="1"/>
    <s v="Gas Natural"/>
    <s v="Gas Natural"/>
    <s v="Ninguno"/>
    <x v="0"/>
    <x v="0"/>
    <x v="0"/>
    <x v="0"/>
    <x v="0"/>
    <x v="0"/>
    <x v="0"/>
  </r>
  <r>
    <s v="Irún"/>
    <s v="Guipúzcoa"/>
    <s v="41-59"/>
    <s v="Hombre"/>
    <s v="Sec."/>
    <s v="Centro Ciudad"/>
    <s v="Multifamiliar"/>
    <s v="≥4 Hab"/>
    <s v="≥17h"/>
    <s v="Sup. Media"/>
    <s v="Atlán."/>
    <x v="0"/>
    <x v="1"/>
    <x v="1"/>
    <x v="0"/>
    <x v="1"/>
    <x v="1"/>
    <x v="1"/>
    <x v="1"/>
    <x v="1"/>
    <x v="1"/>
    <x v="0"/>
    <x v="1"/>
    <x v="1"/>
    <s v="Gas Natural"/>
    <s v="Gas Natural"/>
    <s v="Ninguno"/>
    <x v="0"/>
    <x v="0"/>
    <x v="0"/>
    <x v="0"/>
    <x v="0"/>
    <x v="1"/>
    <x v="1"/>
  </r>
  <r>
    <s v="Ourense"/>
    <s v="Ourense"/>
    <s v="+60"/>
    <s v="Mujer"/>
    <s v="Sec."/>
    <s v="Centro Ciudad"/>
    <s v="Multifamiliar"/>
    <s v="3 Hab"/>
    <s v="≥17h"/>
    <s v="Inf. Media"/>
    <s v="Cont."/>
    <x v="0"/>
    <x v="1"/>
    <x v="1"/>
    <x v="0"/>
    <x v="1"/>
    <x v="1"/>
    <x v="1"/>
    <x v="1"/>
    <x v="1"/>
    <x v="1"/>
    <x v="1"/>
    <x v="1"/>
    <x v="1"/>
    <s v="Gas Natural"/>
    <s v="Gas Natural"/>
    <s v="Ninguno"/>
    <x v="0"/>
    <x v="0"/>
    <x v="0"/>
    <x v="0"/>
    <x v="0"/>
    <x v="0"/>
    <x v="0"/>
  </r>
  <r>
    <s v="Jaén"/>
    <s v="Jaén"/>
    <s v="+60"/>
    <s v="Mujer"/>
    <s v="Prim."/>
    <s v="Centro Ciudad"/>
    <s v="Multifamiliar"/>
    <s v="≤2 Hab"/>
    <s v="≥17h"/>
    <s v="Inf. Media"/>
    <s v="Med."/>
    <x v="0"/>
    <x v="1"/>
    <x v="1"/>
    <x v="0"/>
    <x v="1"/>
    <x v="1"/>
    <x v="1"/>
    <x v="1"/>
    <x v="1"/>
    <x v="1"/>
    <x v="1"/>
    <x v="1"/>
    <x v="1"/>
    <s v="Electricidad"/>
    <s v="GLP"/>
    <s v="AC Eléctrico"/>
    <x v="0"/>
    <x v="0"/>
    <x v="0"/>
    <x v="0"/>
    <x v="0"/>
    <x v="0"/>
    <x v="0"/>
  </r>
  <r>
    <s v="Irún"/>
    <s v="Guipúzcoa"/>
    <s v="18-40"/>
    <s v="Hombre"/>
    <s v="Univ."/>
    <s v="Centro Ciudad"/>
    <s v="Multifamiliar"/>
    <s v="3 Hab"/>
    <s v="≥17h"/>
    <s v="Sup. Media"/>
    <s v="Atlán."/>
    <x v="1"/>
    <x v="1"/>
    <x v="0"/>
    <x v="0"/>
    <x v="1"/>
    <x v="1"/>
    <x v="1"/>
    <x v="1"/>
    <x v="0"/>
    <x v="1"/>
    <x v="1"/>
    <x v="1"/>
    <x v="0"/>
    <s v="Gas Natural"/>
    <s v="Gas Natural"/>
    <s v="Ninguno"/>
    <x v="0"/>
    <x v="0"/>
    <x v="0"/>
    <x v="0"/>
    <x v="0"/>
    <x v="1"/>
    <x v="1"/>
  </r>
  <r>
    <s v="Palencia"/>
    <s v="Palencia"/>
    <s v="18-40"/>
    <s v="Mujer"/>
    <s v="Prim."/>
    <s v="Centro Ciudad"/>
    <s v="Multifamiliar"/>
    <s v="3 Hab"/>
    <s v="≥17h"/>
    <s v="Inf. Media"/>
    <s v="Cont."/>
    <x v="0"/>
    <x v="1"/>
    <x v="1"/>
    <x v="0"/>
    <x v="1"/>
    <x v="1"/>
    <x v="1"/>
    <x v="1"/>
    <x v="1"/>
    <x v="1"/>
    <x v="1"/>
    <x v="1"/>
    <x v="1"/>
    <s v="Gas Natural"/>
    <s v="Gas Natural"/>
    <s v="Ninguno"/>
    <x v="0"/>
    <x v="0"/>
    <x v="0"/>
    <x v="0"/>
    <x v="0"/>
    <x v="1"/>
    <x v="1"/>
  </r>
  <r>
    <s v="Pedraja de Portillo"/>
    <s v="Valladolid"/>
    <s v="+60"/>
    <s v="Mujer"/>
    <s v="Prim."/>
    <s v="Rural"/>
    <s v="Individual"/>
    <s v="≥4 Hab"/>
    <s v="≥17h"/>
    <s v="Inf. Media"/>
    <s v="Cont."/>
    <x v="0"/>
    <x v="1"/>
    <x v="1"/>
    <x v="0"/>
    <x v="1"/>
    <x v="1"/>
    <x v="1"/>
    <x v="1"/>
    <x v="1"/>
    <x v="1"/>
    <x v="1"/>
    <x v="1"/>
    <x v="1"/>
    <s v="Gasóleo"/>
    <s v="Gasóleo"/>
    <s v="Ninguno"/>
    <x v="0"/>
    <x v="0"/>
    <x v="0"/>
    <x v="0"/>
    <x v="0"/>
    <x v="0"/>
    <x v="0"/>
  </r>
  <r>
    <s v="Irún"/>
    <s v="Guipúzcoa"/>
    <s v="+60"/>
    <s v="Mujer"/>
    <s v="Sec."/>
    <s v="Centro Ciudad"/>
    <s v="Multifamiliar"/>
    <s v="3 Hab"/>
    <s v="≥17h"/>
    <s v="Ind"/>
    <s v="Atlán."/>
    <x v="0"/>
    <x v="1"/>
    <x v="1"/>
    <x v="0"/>
    <x v="1"/>
    <x v="0"/>
    <x v="1"/>
    <x v="0"/>
    <x v="1"/>
    <x v="1"/>
    <x v="1"/>
    <x v="1"/>
    <x v="1"/>
    <s v="Gas Natural"/>
    <s v="Gas Natural"/>
    <s v="Ninguno"/>
    <x v="0"/>
    <x v="0"/>
    <x v="0"/>
    <x v="0"/>
    <x v="0"/>
    <x v="1"/>
    <x v="1"/>
  </r>
  <r>
    <s v="Palencia"/>
    <s v="Palencia"/>
    <s v="41-59"/>
    <s v="Hombre"/>
    <s v="Univ."/>
    <s v="Centro Ciudad"/>
    <s v="Multifamiliar"/>
    <s v="3 Hab"/>
    <s v="≥17h"/>
    <s v="Sup. Media"/>
    <s v="Cont."/>
    <x v="0"/>
    <x v="1"/>
    <x v="1"/>
    <x v="0"/>
    <x v="0"/>
    <x v="1"/>
    <x v="0"/>
    <x v="1"/>
    <x v="1"/>
    <x v="1"/>
    <x v="1"/>
    <x v="1"/>
    <x v="0"/>
    <s v="Gas Natural"/>
    <s v="Gas Natural"/>
    <s v="Ninguno"/>
    <x v="0"/>
    <x v="0"/>
    <x v="0"/>
    <x v="0"/>
    <x v="0"/>
    <x v="1"/>
    <x v="1"/>
  </r>
  <r>
    <s v="Málaga"/>
    <s v="Málaga"/>
    <s v="18-40"/>
    <s v="Hombre"/>
    <s v="Univ."/>
    <s v="Urbana"/>
    <s v="Multifamiliar"/>
    <s v="3 Hab"/>
    <s v="12-16h"/>
    <s v="Sup. Media"/>
    <s v="Med."/>
    <x v="0"/>
    <x v="1"/>
    <x v="0"/>
    <x v="0"/>
    <x v="1"/>
    <x v="0"/>
    <x v="0"/>
    <x v="0"/>
    <x v="0"/>
    <x v="0"/>
    <x v="0"/>
    <x v="0"/>
    <x v="1"/>
    <s v="Bomba de calor aire"/>
    <s v="Gas Natural"/>
    <s v="Bomba de calor aire"/>
    <x v="1"/>
    <x v="0"/>
    <x v="0"/>
    <x v="0"/>
    <x v="0"/>
    <x v="0"/>
    <x v="1"/>
  </r>
  <r>
    <s v="Barcelona"/>
    <s v="Barcelona"/>
    <s v="+60"/>
    <s v="Hombre"/>
    <s v="Univ."/>
    <s v="Centro Ciudad"/>
    <s v="Multifamiliar"/>
    <s v="≥4 Hab"/>
    <s v="12-16h"/>
    <s v="Sup. Media"/>
    <s v="Med."/>
    <x v="0"/>
    <x v="1"/>
    <x v="1"/>
    <x v="0"/>
    <x v="0"/>
    <x v="1"/>
    <x v="1"/>
    <x v="1"/>
    <x v="1"/>
    <x v="1"/>
    <x v="1"/>
    <x v="1"/>
    <x v="1"/>
    <s v="GLP"/>
    <s v="Gas Natural"/>
    <s v="Bomba de calor aire"/>
    <x v="0"/>
    <x v="0"/>
    <x v="0"/>
    <x v="0"/>
    <x v="0"/>
    <x v="1"/>
    <x v="1"/>
  </r>
  <r>
    <s v="Irún"/>
    <s v="Guipúzcoa"/>
    <s v="41-59"/>
    <s v="Mujer"/>
    <s v="Prim."/>
    <s v="Centro Ciudad"/>
    <s v="Multifamiliar"/>
    <s v="≥4 Hab"/>
    <s v="12-16h"/>
    <s v="Ind"/>
    <s v="Atlán."/>
    <x v="0"/>
    <x v="1"/>
    <x v="1"/>
    <x v="0"/>
    <x v="1"/>
    <x v="1"/>
    <x v="1"/>
    <x v="1"/>
    <x v="1"/>
    <x v="0"/>
    <x v="1"/>
    <x v="1"/>
    <x v="1"/>
    <s v="Gas Natural"/>
    <s v="Gas Natural"/>
    <s v="Ninguno"/>
    <x v="0"/>
    <x v="0"/>
    <x v="0"/>
    <x v="0"/>
    <x v="0"/>
    <x v="1"/>
    <x v="1"/>
  </r>
  <r>
    <s v="Piñeiro"/>
    <s v="Lugo"/>
    <s v="18-40"/>
    <s v="Mujer"/>
    <s v="Sec."/>
    <s v="Rural"/>
    <s v="Individual"/>
    <s v="3 Hab"/>
    <s v="≥17h"/>
    <s v="Ind"/>
    <s v="Atlán."/>
    <x v="0"/>
    <x v="1"/>
    <x v="1"/>
    <x v="0"/>
    <x v="1"/>
    <x v="1"/>
    <x v="1"/>
    <x v="1"/>
    <x v="1"/>
    <x v="1"/>
    <x v="1"/>
    <x v="1"/>
    <x v="0"/>
    <s v="Gasóleo"/>
    <s v="Gasóleo"/>
    <s v="Ninguno"/>
    <x v="0"/>
    <x v="0"/>
    <x v="0"/>
    <x v="0"/>
    <x v="0"/>
    <x v="0"/>
    <x v="0"/>
  </r>
  <r>
    <s v="Teruel"/>
    <s v="Teruel"/>
    <s v="41-59"/>
    <s v="Mujer"/>
    <s v="Univ."/>
    <s v="Centro Ciudad"/>
    <s v="Multifamiliar"/>
    <s v="≥4 Hab"/>
    <s v="12-16h"/>
    <s v="Ind"/>
    <s v="Cont."/>
    <x v="0"/>
    <x v="1"/>
    <x v="1"/>
    <x v="0"/>
    <x v="1"/>
    <x v="1"/>
    <x v="1"/>
    <x v="1"/>
    <x v="1"/>
    <x v="1"/>
    <x v="1"/>
    <x v="1"/>
    <x v="1"/>
    <s v="Gas Natural"/>
    <s v="Gas Natural"/>
    <s v="Ninguno"/>
    <x v="0"/>
    <x v="1"/>
    <x v="0"/>
    <x v="0"/>
    <x v="0"/>
    <x v="0"/>
    <x v="1"/>
  </r>
  <r>
    <s v="Málaga"/>
    <s v="Málaga"/>
    <s v="18-40"/>
    <s v="Mujer"/>
    <s v="Prim."/>
    <s v="Centro Ciudad"/>
    <s v="Multifamiliar"/>
    <s v="3 Hab"/>
    <s v="12-16h"/>
    <s v="Inf. Media"/>
    <s v="Med."/>
    <x v="0"/>
    <x v="1"/>
    <x v="1"/>
    <x v="0"/>
    <x v="1"/>
    <x v="1"/>
    <x v="0"/>
    <x v="1"/>
    <x v="1"/>
    <x v="1"/>
    <x v="1"/>
    <x v="1"/>
    <x v="1"/>
    <s v="Electricidad"/>
    <s v="GLP"/>
    <s v="Ninguno"/>
    <x v="1"/>
    <x v="0"/>
    <x v="0"/>
    <x v="0"/>
    <x v="0"/>
    <x v="0"/>
    <x v="1"/>
  </r>
  <r>
    <s v="Girona"/>
    <s v="Girona"/>
    <s v="41-59"/>
    <s v="Hombre"/>
    <s v="Prim."/>
    <s v="Centro Ciudad"/>
    <s v="Multifamiliar"/>
    <s v="3 Hab"/>
    <s v="≥17h"/>
    <s v="Sup. Media"/>
    <s v="Med."/>
    <x v="0"/>
    <x v="1"/>
    <x v="1"/>
    <x v="0"/>
    <x v="1"/>
    <x v="1"/>
    <x v="0"/>
    <x v="1"/>
    <x v="1"/>
    <x v="1"/>
    <x v="1"/>
    <x v="1"/>
    <x v="0"/>
    <s v="Gas Natural"/>
    <s v="Gas Natural"/>
    <s v="Bomba de calor aire"/>
    <x v="0"/>
    <x v="0"/>
    <x v="0"/>
    <x v="0"/>
    <x v="0"/>
    <x v="1"/>
    <x v="1"/>
  </r>
  <r>
    <s v="Málaga"/>
    <s v="Málaga"/>
    <s v="41-59"/>
    <s v="Hombre"/>
    <s v="Univ."/>
    <s v="Urbana"/>
    <s v="Individual"/>
    <s v="3 Hab"/>
    <s v="≥17h"/>
    <s v="Ind"/>
    <s v="Med."/>
    <x v="0"/>
    <x v="1"/>
    <x v="1"/>
    <x v="0"/>
    <x v="1"/>
    <x v="1"/>
    <x v="1"/>
    <x v="1"/>
    <x v="1"/>
    <x v="1"/>
    <x v="1"/>
    <x v="1"/>
    <x v="1"/>
    <s v="Electricidad"/>
    <s v="Solar Térmica"/>
    <s v="Ninguno"/>
    <x v="0"/>
    <x v="1"/>
    <x v="0"/>
    <x v="0"/>
    <x v="0"/>
    <x v="0"/>
    <x v="1"/>
  </r>
  <r>
    <s v="Oviedo"/>
    <s v="Asturias"/>
    <s v="41-59"/>
    <s v="Hombre"/>
    <s v="Sec."/>
    <s v="Centro Ciudad"/>
    <s v="Multifamiliar"/>
    <s v="≤2 Hab"/>
    <s v="12-16h"/>
    <s v="Sup. Media"/>
    <s v="Atlán."/>
    <x v="0"/>
    <x v="1"/>
    <x v="1"/>
    <x v="0"/>
    <x v="0"/>
    <x v="0"/>
    <x v="1"/>
    <x v="1"/>
    <x v="1"/>
    <x v="1"/>
    <x v="1"/>
    <x v="1"/>
    <x v="1"/>
    <s v="Electricidad"/>
    <s v="GLP"/>
    <s v="Ninguno"/>
    <x v="0"/>
    <x v="1"/>
    <x v="0"/>
    <x v="0"/>
    <x v="0"/>
    <x v="0"/>
    <x v="1"/>
  </r>
  <r>
    <s v="Málaga"/>
    <s v="Málaga"/>
    <s v="41-59"/>
    <s v="Hombre"/>
    <s v="Univ."/>
    <s v="Centro Ciudad"/>
    <s v="Multifamiliar"/>
    <s v="3 Hab"/>
    <s v="≥17h"/>
    <s v="Sup. Media"/>
    <s v="Med."/>
    <x v="0"/>
    <x v="1"/>
    <x v="1"/>
    <x v="0"/>
    <x v="0"/>
    <x v="1"/>
    <x v="0"/>
    <x v="1"/>
    <x v="1"/>
    <x v="1"/>
    <x v="1"/>
    <x v="0"/>
    <x v="0"/>
    <s v="Ninguna"/>
    <s v="Gas Natural"/>
    <s v="AC Eléctrico"/>
    <x v="1"/>
    <x v="0"/>
    <x v="0"/>
    <x v="0"/>
    <x v="0"/>
    <x v="0"/>
    <x v="1"/>
  </r>
  <r>
    <s v="Teruel"/>
    <s v="Teruel"/>
    <s v="+60"/>
    <s v="Mujer"/>
    <s v="Prim."/>
    <s v="Centro Ciudad"/>
    <s v="Multifamiliar"/>
    <s v="≤2 Hab"/>
    <s v="≥17h"/>
    <s v="Inf. Media"/>
    <s v="Cont."/>
    <x v="0"/>
    <x v="1"/>
    <x v="1"/>
    <x v="0"/>
    <x v="1"/>
    <x v="0"/>
    <x v="1"/>
    <x v="0"/>
    <x v="1"/>
    <x v="1"/>
    <x v="1"/>
    <x v="1"/>
    <x v="1"/>
    <s v="Gas Natural"/>
    <s v="Gas Natural"/>
    <s v="Ninguno"/>
    <x v="0"/>
    <x v="0"/>
    <x v="0"/>
    <x v="0"/>
    <x v="0"/>
    <x v="0"/>
    <x v="0"/>
  </r>
  <r>
    <s v="Huesca"/>
    <s v="Huesca"/>
    <s v="41-59"/>
    <s v="Hombre"/>
    <s v="Univ."/>
    <s v="Urbana"/>
    <s v="Multifamiliar"/>
    <s v="3 Hab"/>
    <s v="12-16h"/>
    <s v="Ind"/>
    <s v="Cont."/>
    <x v="0"/>
    <x v="1"/>
    <x v="1"/>
    <x v="0"/>
    <x v="1"/>
    <x v="1"/>
    <x v="0"/>
    <x v="1"/>
    <x v="1"/>
    <x v="1"/>
    <x v="1"/>
    <x v="1"/>
    <x v="1"/>
    <s v="Gasóleo"/>
    <s v="Gasóleo"/>
    <s v="Bomba de calor aire"/>
    <x v="0"/>
    <x v="0"/>
    <x v="0"/>
    <x v="0"/>
    <x v="0"/>
    <x v="1"/>
    <x v="1"/>
  </r>
  <r>
    <s v="Teruel"/>
    <s v="Teruel"/>
    <s v="41-59"/>
    <s v="Mujer"/>
    <s v="Univ."/>
    <s v="Centro Ciudad"/>
    <s v="Multifamiliar"/>
    <s v="≥4 Hab"/>
    <s v="≥17h"/>
    <s v="Ind"/>
    <s v="Cont."/>
    <x v="0"/>
    <x v="1"/>
    <x v="1"/>
    <x v="0"/>
    <x v="1"/>
    <x v="1"/>
    <x v="1"/>
    <x v="1"/>
    <x v="0"/>
    <x v="0"/>
    <x v="1"/>
    <x v="1"/>
    <x v="1"/>
    <s v="Gasóleo"/>
    <s v="Gasóleo"/>
    <s v="Ninguno"/>
    <x v="1"/>
    <x v="0"/>
    <x v="0"/>
    <x v="0"/>
    <x v="0"/>
    <x v="0"/>
    <x v="1"/>
  </r>
  <r>
    <s v="Huesca"/>
    <s v="Huesca"/>
    <s v="+60"/>
    <s v="Mujer"/>
    <s v="Sec."/>
    <s v="Centro Ciudad"/>
    <s v="Multifamiliar"/>
    <s v="≤2 Hab"/>
    <s v="12-16h"/>
    <s v="Inf. Media"/>
    <s v="Cont."/>
    <x v="0"/>
    <x v="1"/>
    <x v="1"/>
    <x v="0"/>
    <x v="1"/>
    <x v="1"/>
    <x v="0"/>
    <x v="1"/>
    <x v="1"/>
    <x v="1"/>
    <x v="1"/>
    <x v="1"/>
    <x v="1"/>
    <s v="Gas Natural"/>
    <s v="Gas Natural"/>
    <s v="AC Eléctrico"/>
    <x v="0"/>
    <x v="0"/>
    <x v="0"/>
    <x v="0"/>
    <x v="0"/>
    <x v="0"/>
    <x v="0"/>
  </r>
  <r>
    <s v="Cabezo torres"/>
    <s v="Murcia"/>
    <s v="+60"/>
    <s v="Mujer"/>
    <s v="Sec."/>
    <s v="Centro Ciudad"/>
    <s v="Multifamiliar"/>
    <s v="≤2 Hab"/>
    <s v="≥17h"/>
    <s v="Inf. Media"/>
    <s v="Med."/>
    <x v="0"/>
    <x v="1"/>
    <x v="1"/>
    <x v="0"/>
    <x v="1"/>
    <x v="1"/>
    <x v="0"/>
    <x v="1"/>
    <x v="1"/>
    <x v="1"/>
    <x v="1"/>
    <x v="1"/>
    <x v="0"/>
    <s v="Otros"/>
    <s v="Gas Natural"/>
    <s v="AC Eléctrico"/>
    <x v="0"/>
    <x v="0"/>
    <x v="0"/>
    <x v="0"/>
    <x v="0"/>
    <x v="1"/>
    <x v="1"/>
  </r>
  <r>
    <s v="Teruel"/>
    <s v="Teruel"/>
    <s v="18-40"/>
    <s v="Hombre"/>
    <s v="Prim."/>
    <s v="Urbana"/>
    <s v="Multifamiliar"/>
    <s v="3 Hab"/>
    <s v="12-16h"/>
    <s v="Inf. Media"/>
    <s v="Cont."/>
    <x v="0"/>
    <x v="1"/>
    <x v="1"/>
    <x v="0"/>
    <x v="1"/>
    <x v="1"/>
    <x v="0"/>
    <x v="1"/>
    <x v="1"/>
    <x v="1"/>
    <x v="1"/>
    <x v="0"/>
    <x v="0"/>
    <s v="Gas Natural"/>
    <s v="Gas Natural"/>
    <s v="Ninguno"/>
    <x v="0"/>
    <x v="0"/>
    <x v="0"/>
    <x v="1"/>
    <x v="0"/>
    <x v="0"/>
    <x v="1"/>
  </r>
  <r>
    <s v="Huesca"/>
    <s v="Huesca"/>
    <s v="+60"/>
    <s v="Mujer"/>
    <s v="Prim."/>
    <s v="Centro Ciudad"/>
    <s v="Multifamiliar"/>
    <s v="3 Hab"/>
    <s v="≥17h"/>
    <s v="Inf. Media"/>
    <s v="Cont."/>
    <x v="0"/>
    <x v="1"/>
    <x v="1"/>
    <x v="0"/>
    <x v="0"/>
    <x v="0"/>
    <x v="0"/>
    <x v="1"/>
    <x v="0"/>
    <x v="0"/>
    <x v="0"/>
    <x v="0"/>
    <x v="1"/>
    <s v="Gasóleo"/>
    <s v="Gasóleo"/>
    <s v="AC Eléctrico"/>
    <x v="0"/>
    <x v="0"/>
    <x v="0"/>
    <x v="0"/>
    <x v="0"/>
    <x v="0"/>
    <x v="0"/>
  </r>
  <r>
    <s v="Murcia"/>
    <s v="Murcia"/>
    <s v="+60"/>
    <s v="Hombre"/>
    <s v="Univ."/>
    <s v="Centro Ciudad"/>
    <s v="Multifamiliar"/>
    <s v="≥4 Hab"/>
    <s v="≥17h"/>
    <s v="Inf. Media"/>
    <s v="Med."/>
    <x v="0"/>
    <x v="1"/>
    <x v="1"/>
    <x v="0"/>
    <x v="1"/>
    <x v="1"/>
    <x v="1"/>
    <x v="1"/>
    <x v="1"/>
    <x v="1"/>
    <x v="1"/>
    <x v="1"/>
    <x v="1"/>
    <s v="Gas Natural"/>
    <s v="Gas Natural"/>
    <s v="AC Eléctrico"/>
    <x v="0"/>
    <x v="0"/>
    <x v="0"/>
    <x v="0"/>
    <x v="0"/>
    <x v="0"/>
    <x v="0"/>
  </r>
  <r>
    <s v="Teruel"/>
    <s v="Teruel"/>
    <s v="41-59"/>
    <s v="Hombre"/>
    <s v="Sec."/>
    <s v="Centro Ciudad"/>
    <s v="Multifamiliar"/>
    <s v="3 Hab"/>
    <s v="≥17h"/>
    <s v="Ind"/>
    <s v="Cont."/>
    <x v="0"/>
    <x v="1"/>
    <x v="1"/>
    <x v="0"/>
    <x v="1"/>
    <x v="0"/>
    <x v="0"/>
    <x v="1"/>
    <x v="1"/>
    <x v="1"/>
    <x v="1"/>
    <x v="1"/>
    <x v="0"/>
    <s v="Gas Natural"/>
    <s v="Gas Natural"/>
    <s v="Ninguno"/>
    <x v="1"/>
    <x v="0"/>
    <x v="0"/>
    <x v="0"/>
    <x v="0"/>
    <x v="0"/>
    <x v="1"/>
  </r>
  <r>
    <s v="Huesca"/>
    <s v="Huesca"/>
    <s v="+60"/>
    <s v="Mujer"/>
    <s v="Sec."/>
    <s v="Centro Ciudad"/>
    <s v="Multifamiliar"/>
    <s v="3 Hab"/>
    <s v="≥17h"/>
    <s v="Inf. Media"/>
    <s v="Cont."/>
    <x v="1"/>
    <x v="0"/>
    <x v="0"/>
    <x v="1"/>
    <x v="0"/>
    <x v="0"/>
    <x v="0"/>
    <x v="0"/>
    <x v="0"/>
    <x v="0"/>
    <x v="0"/>
    <x v="0"/>
    <x v="0"/>
    <s v="Gas Natural"/>
    <s v="Gasóleo"/>
    <s v="Ninguno"/>
    <x v="0"/>
    <x v="0"/>
    <x v="0"/>
    <x v="0"/>
    <x v="0"/>
    <x v="0"/>
    <x v="0"/>
  </r>
  <r>
    <s v="Logroño"/>
    <s v="La Rioja"/>
    <s v="18-40"/>
    <s v="Mujer"/>
    <s v="Sec."/>
    <s v="Urbana"/>
    <s v="Multifamiliar"/>
    <s v="3 Hab"/>
    <s v="≥17h"/>
    <s v="Sup. Media"/>
    <s v="Cont."/>
    <x v="0"/>
    <x v="1"/>
    <x v="1"/>
    <x v="0"/>
    <x v="1"/>
    <x v="1"/>
    <x v="1"/>
    <x v="1"/>
    <x v="1"/>
    <x v="1"/>
    <x v="1"/>
    <x v="1"/>
    <x v="1"/>
    <s v="Gas Natural"/>
    <s v="Gas Natural"/>
    <s v="Ninguno"/>
    <x v="0"/>
    <x v="0"/>
    <x v="0"/>
    <x v="0"/>
    <x v="0"/>
    <x v="1"/>
    <x v="1"/>
  </r>
  <r>
    <s v="Teruel"/>
    <s v="Teruel"/>
    <s v="+60"/>
    <s v="Mujer"/>
    <s v="Prim."/>
    <s v="Urbana"/>
    <s v="Adosado"/>
    <s v="≥4 Hab"/>
    <s v="≥17h"/>
    <s v="Ind"/>
    <s v="Cont."/>
    <x v="0"/>
    <x v="1"/>
    <x v="1"/>
    <x v="0"/>
    <x v="1"/>
    <x v="1"/>
    <x v="0"/>
    <x v="1"/>
    <x v="0"/>
    <x v="1"/>
    <x v="1"/>
    <x v="0"/>
    <x v="1"/>
    <s v="Gasóleo"/>
    <s v="Gasóleo"/>
    <s v="Ninguno"/>
    <x v="0"/>
    <x v="0"/>
    <x v="0"/>
    <x v="0"/>
    <x v="0"/>
    <x v="0"/>
    <x v="0"/>
  </r>
  <r>
    <s v="Teruel"/>
    <s v="Teruel"/>
    <s v="41-59"/>
    <s v="Mujer"/>
    <s v="Sec."/>
    <s v="Centro Ciudad"/>
    <s v="Multifamiliar"/>
    <s v="≥4 Hab"/>
    <s v="≥17h"/>
    <s v="Sup. Media"/>
    <s v="Cont."/>
    <x v="0"/>
    <x v="1"/>
    <x v="1"/>
    <x v="0"/>
    <x v="1"/>
    <x v="1"/>
    <x v="1"/>
    <x v="1"/>
    <x v="1"/>
    <x v="1"/>
    <x v="1"/>
    <x v="1"/>
    <x v="0"/>
    <s v="Gas Natural"/>
    <s v="Gas Natural"/>
    <s v="Ninguno"/>
    <x v="1"/>
    <x v="0"/>
    <x v="0"/>
    <x v="0"/>
    <x v="0"/>
    <x v="0"/>
    <x v="1"/>
  </r>
  <r>
    <s v="Avilés"/>
    <s v="Asturias"/>
    <s v="41-59"/>
    <s v="Hombre"/>
    <s v="Prim."/>
    <s v="Centro Ciudad"/>
    <s v="Multifamiliar"/>
    <s v="≤2 Hab"/>
    <s v="12-16h"/>
    <s v="Inf. Media"/>
    <s v="Atlán."/>
    <x v="1"/>
    <x v="1"/>
    <x v="1"/>
    <x v="0"/>
    <x v="1"/>
    <x v="1"/>
    <x v="1"/>
    <x v="1"/>
    <x v="1"/>
    <x v="0"/>
    <x v="1"/>
    <x v="1"/>
    <x v="0"/>
    <s v="Electricidad"/>
    <s v="Electricidad"/>
    <s v="Ninguno"/>
    <x v="0"/>
    <x v="0"/>
    <x v="0"/>
    <x v="0"/>
    <x v="0"/>
    <x v="0"/>
    <x v="0"/>
  </r>
  <r>
    <s v="Logroño"/>
    <s v="La Rioja"/>
    <s v="41-59"/>
    <s v="Hombre"/>
    <s v="Prim."/>
    <s v="Urbana"/>
    <s v="Multifamiliar"/>
    <s v="3 Hab"/>
    <s v="≥17h"/>
    <s v="Ind"/>
    <s v="Cont."/>
    <x v="1"/>
    <x v="1"/>
    <x v="1"/>
    <x v="0"/>
    <x v="1"/>
    <x v="1"/>
    <x v="0"/>
    <x v="1"/>
    <x v="1"/>
    <x v="1"/>
    <x v="1"/>
    <x v="1"/>
    <x v="1"/>
    <s v="Gas Natural"/>
    <s v="Gas Natural"/>
    <s v="AC Eléctrico"/>
    <x v="1"/>
    <x v="0"/>
    <x v="0"/>
    <x v="0"/>
    <x v="0"/>
    <x v="0"/>
    <x v="1"/>
  </r>
  <r>
    <s v="Avilés"/>
    <s v="Asturias"/>
    <s v="+60"/>
    <s v="Mujer"/>
    <s v="Sec."/>
    <s v="Centro Ciudad"/>
    <s v="Multifamiliar"/>
    <s v="3 Hab"/>
    <s v="≥17h"/>
    <s v="Inf. Media"/>
    <s v="Atlán."/>
    <x v="0"/>
    <x v="1"/>
    <x v="1"/>
    <x v="0"/>
    <x v="1"/>
    <x v="1"/>
    <x v="1"/>
    <x v="1"/>
    <x v="1"/>
    <x v="1"/>
    <x v="1"/>
    <x v="0"/>
    <x v="0"/>
    <s v="Gasóleo"/>
    <s v="Gasóleo"/>
    <s v="Ninguno"/>
    <x v="0"/>
    <x v="0"/>
    <x v="0"/>
    <x v="0"/>
    <x v="0"/>
    <x v="1"/>
    <x v="1"/>
  </r>
  <r>
    <s v="Logroño"/>
    <s v="La Rioja"/>
    <s v="41-59"/>
    <s v="Hombre"/>
    <s v="Sec."/>
    <s v="Urbana"/>
    <s v="Multifamiliar"/>
    <s v="3 Hab"/>
    <s v="≥17h"/>
    <s v="Sup. Media"/>
    <s v="Cont."/>
    <x v="0"/>
    <x v="1"/>
    <x v="1"/>
    <x v="0"/>
    <x v="1"/>
    <x v="1"/>
    <x v="1"/>
    <x v="1"/>
    <x v="1"/>
    <x v="1"/>
    <x v="1"/>
    <x v="1"/>
    <x v="0"/>
    <s v="Gas Natural"/>
    <s v="Gas Natural"/>
    <s v="Bomba de calor aire"/>
    <x v="0"/>
    <x v="0"/>
    <x v="0"/>
    <x v="0"/>
    <x v="0"/>
    <x v="0"/>
    <x v="0"/>
  </r>
  <r>
    <s v="Sevilla"/>
    <s v="Sevilla"/>
    <s v="18-40"/>
    <s v="Mujer"/>
    <s v="Sec."/>
    <s v="Centro Ciudad"/>
    <s v="Multifamiliar"/>
    <s v="3 Hab"/>
    <s v="12-16h"/>
    <s v="Sup. Media"/>
    <s v="Med."/>
    <x v="0"/>
    <x v="1"/>
    <x v="1"/>
    <x v="0"/>
    <x v="1"/>
    <x v="1"/>
    <x v="1"/>
    <x v="1"/>
    <x v="1"/>
    <x v="1"/>
    <x v="1"/>
    <x v="1"/>
    <x v="1"/>
    <s v="Bomba de calor aire"/>
    <s v="Gas Natural"/>
    <s v="Bomba de calor aire"/>
    <x v="0"/>
    <x v="0"/>
    <x v="0"/>
    <x v="0"/>
    <x v="0"/>
    <x v="1"/>
    <x v="1"/>
  </r>
  <r>
    <s v="Teruel"/>
    <s v="Teruel"/>
    <s v="41-59"/>
    <s v="Hombre"/>
    <s v="Sec."/>
    <s v="Urbana"/>
    <s v="Adosado"/>
    <s v="≥4 Hab"/>
    <s v="≥17h"/>
    <s v="Sup. Media"/>
    <s v="Cont."/>
    <x v="0"/>
    <x v="1"/>
    <x v="1"/>
    <x v="0"/>
    <x v="1"/>
    <x v="1"/>
    <x v="1"/>
    <x v="1"/>
    <x v="1"/>
    <x v="0"/>
    <x v="1"/>
    <x v="1"/>
    <x v="1"/>
    <s v="Gasóleo"/>
    <s v="Gasóleo"/>
    <s v="Ninguno"/>
    <x v="1"/>
    <x v="0"/>
    <x v="0"/>
    <x v="0"/>
    <x v="0"/>
    <x v="0"/>
    <x v="1"/>
  </r>
  <r>
    <s v="Avilés"/>
    <s v="Asturias"/>
    <s v="41-59"/>
    <s v="Mujer"/>
    <s v="Sec."/>
    <s v="Urbana"/>
    <s v="Multifamiliar"/>
    <s v="3 Hab"/>
    <s v="≥17h"/>
    <s v="Ind"/>
    <s v="Atlán."/>
    <x v="0"/>
    <x v="1"/>
    <x v="1"/>
    <x v="0"/>
    <x v="1"/>
    <x v="1"/>
    <x v="1"/>
    <x v="1"/>
    <x v="1"/>
    <x v="1"/>
    <x v="1"/>
    <x v="1"/>
    <x v="1"/>
    <s v="Gasóleo"/>
    <s v="Gasóleo"/>
    <s v="Ninguno"/>
    <x v="0"/>
    <x v="0"/>
    <x v="0"/>
    <x v="0"/>
    <x v="0"/>
    <x v="0"/>
    <x v="0"/>
  </r>
  <r>
    <s v="Logroño"/>
    <s v="La Rioja"/>
    <s v="41-59"/>
    <s v="Hombre"/>
    <s v="Sec."/>
    <s v="Urbana"/>
    <s v="Multifamiliar"/>
    <s v="≤2 Hab"/>
    <s v="≥17h"/>
    <s v="Sup. Media"/>
    <s v="Cont."/>
    <x v="0"/>
    <x v="1"/>
    <x v="1"/>
    <x v="0"/>
    <x v="1"/>
    <x v="1"/>
    <x v="0"/>
    <x v="1"/>
    <x v="1"/>
    <x v="1"/>
    <x v="1"/>
    <x v="1"/>
    <x v="0"/>
    <s v="Gas Natural"/>
    <s v="Gas Natural"/>
    <s v="Bomba de calor aire"/>
    <x v="0"/>
    <x v="0"/>
    <x v="0"/>
    <x v="0"/>
    <x v="0"/>
    <x v="0"/>
    <x v="0"/>
  </r>
  <r>
    <s v="Avilés"/>
    <s v="Asturias"/>
    <s v="41-59"/>
    <s v="Mujer"/>
    <s v="Prim."/>
    <s v="Centro Ciudad"/>
    <s v="Multifamiliar"/>
    <s v="≤2 Hab"/>
    <s v="≥17h"/>
    <s v="Ind"/>
    <s v="Atlán."/>
    <x v="0"/>
    <x v="1"/>
    <x v="1"/>
    <x v="0"/>
    <x v="1"/>
    <x v="1"/>
    <x v="1"/>
    <x v="1"/>
    <x v="1"/>
    <x v="1"/>
    <x v="1"/>
    <x v="1"/>
    <x v="1"/>
    <s v="Gas Natural"/>
    <s v="Gas Natural"/>
    <s v="Ninguno"/>
    <x v="0"/>
    <x v="0"/>
    <x v="0"/>
    <x v="0"/>
    <x v="0"/>
    <x v="0"/>
    <x v="0"/>
  </r>
  <r>
    <s v="León"/>
    <s v="León"/>
    <s v="+60"/>
    <s v="Mujer"/>
    <s v="Prim."/>
    <s v="Centro Ciudad"/>
    <s v="Multifamiliar"/>
    <s v="3 Hab"/>
    <s v="≥17h"/>
    <s v="Inf. Media"/>
    <s v="Cont."/>
    <x v="0"/>
    <x v="1"/>
    <x v="1"/>
    <x v="0"/>
    <x v="1"/>
    <x v="1"/>
    <x v="1"/>
    <x v="1"/>
    <x v="1"/>
    <x v="0"/>
    <x v="0"/>
    <x v="0"/>
    <x v="1"/>
    <s v="Gasóleo"/>
    <s v="Gasóleo"/>
    <s v="Ninguno"/>
    <x v="0"/>
    <x v="0"/>
    <x v="0"/>
    <x v="0"/>
    <x v="0"/>
    <x v="0"/>
    <x v="0"/>
  </r>
  <r>
    <s v="Sevilla"/>
    <s v="Sevilla"/>
    <s v="41-59"/>
    <s v="Mujer"/>
    <s v="Univ."/>
    <s v="Centro Ciudad"/>
    <s v="Multifamiliar"/>
    <s v="3 Hab"/>
    <s v="≥17h"/>
    <s v="Inf. Media"/>
    <s v="Med."/>
    <x v="0"/>
    <x v="1"/>
    <x v="1"/>
    <x v="0"/>
    <x v="1"/>
    <x v="1"/>
    <x v="1"/>
    <x v="1"/>
    <x v="1"/>
    <x v="0"/>
    <x v="1"/>
    <x v="1"/>
    <x v="0"/>
    <s v="Electricidad"/>
    <s v="Electricidad"/>
    <s v="AC Eléctrico"/>
    <x v="0"/>
    <x v="0"/>
    <x v="0"/>
    <x v="0"/>
    <x v="0"/>
    <x v="1"/>
    <x v="1"/>
  </r>
  <r>
    <s v="Avilés"/>
    <s v="Asturias"/>
    <s v="+60"/>
    <s v="Mujer"/>
    <s v="Prim."/>
    <s v="Urbana"/>
    <s v="Individual"/>
    <s v="3 Hab"/>
    <s v="≥17h"/>
    <s v="Inf. Media"/>
    <s v="Atlán."/>
    <x v="0"/>
    <x v="1"/>
    <x v="1"/>
    <x v="0"/>
    <x v="1"/>
    <x v="1"/>
    <x v="1"/>
    <x v="1"/>
    <x v="1"/>
    <x v="1"/>
    <x v="1"/>
    <x v="1"/>
    <x v="1"/>
    <s v="Gas Natural"/>
    <s v="Gas Natural"/>
    <s v="Ninguno"/>
    <x v="0"/>
    <x v="0"/>
    <x v="0"/>
    <x v="0"/>
    <x v="0"/>
    <x v="1"/>
    <x v="1"/>
  </r>
  <r>
    <s v="Sevilla"/>
    <s v="Sevilla"/>
    <s v="18-40"/>
    <s v="Hombre"/>
    <s v="Sec."/>
    <s v="Centro Ciudad"/>
    <s v="Multifamiliar"/>
    <s v="≤2 Hab"/>
    <s v="≥17h"/>
    <s v="Inf. Media"/>
    <s v="Med."/>
    <x v="0"/>
    <x v="1"/>
    <x v="1"/>
    <x v="0"/>
    <x v="1"/>
    <x v="1"/>
    <x v="1"/>
    <x v="1"/>
    <x v="1"/>
    <x v="1"/>
    <x v="1"/>
    <x v="1"/>
    <x v="1"/>
    <s v="Bomba de calor aire"/>
    <s v="Gas Natural"/>
    <s v="Bomba de calor agua"/>
    <x v="1"/>
    <x v="0"/>
    <x v="0"/>
    <x v="0"/>
    <x v="0"/>
    <x v="0"/>
    <x v="1"/>
  </r>
  <r>
    <s v="Valencia"/>
    <s v="Valencia"/>
    <s v="18-40"/>
    <s v="Hombre"/>
    <s v="Sec."/>
    <s v="Centro Ciudad"/>
    <s v="Multifamiliar"/>
    <s v="3 Hab"/>
    <s v="12-16h"/>
    <s v="Inf. Media"/>
    <s v="Med."/>
    <x v="0"/>
    <x v="1"/>
    <x v="1"/>
    <x v="0"/>
    <x v="1"/>
    <x v="1"/>
    <x v="1"/>
    <x v="1"/>
    <x v="1"/>
    <x v="1"/>
    <x v="1"/>
    <x v="1"/>
    <x v="1"/>
    <s v="Bomba de calor aire"/>
    <s v="Gas Natural"/>
    <s v="Bomba de calor aire"/>
    <x v="1"/>
    <x v="0"/>
    <x v="0"/>
    <x v="0"/>
    <x v="0"/>
    <x v="0"/>
    <x v="1"/>
  </r>
  <r>
    <s v="Sevilla"/>
    <s v="Sevilla"/>
    <s v="41-59"/>
    <s v="Hombre"/>
    <s v="Prim."/>
    <s v="Centro Ciudad"/>
    <s v="Multifamiliar"/>
    <s v="3 Hab"/>
    <s v="12-16h"/>
    <s v="Inf. Media"/>
    <s v="Med."/>
    <x v="0"/>
    <x v="1"/>
    <x v="1"/>
    <x v="0"/>
    <x v="1"/>
    <x v="1"/>
    <x v="1"/>
    <x v="1"/>
    <x v="1"/>
    <x v="1"/>
    <x v="1"/>
    <x v="1"/>
    <x v="1"/>
    <s v="Otros"/>
    <s v="GLP"/>
    <s v="Bomba de calor aire"/>
    <x v="1"/>
    <x v="0"/>
    <x v="0"/>
    <x v="0"/>
    <x v="0"/>
    <x v="0"/>
    <x v="1"/>
  </r>
  <r>
    <s v="León"/>
    <s v="León"/>
    <s v="41-59"/>
    <s v="Mujer"/>
    <s v="Univ."/>
    <s v="Centro Ciudad"/>
    <s v="Multifamiliar"/>
    <s v="≤2 Hab"/>
    <s v="≥17h"/>
    <s v="Sup. Media"/>
    <s v="Cont."/>
    <x v="0"/>
    <x v="1"/>
    <x v="1"/>
    <x v="0"/>
    <x v="1"/>
    <x v="1"/>
    <x v="1"/>
    <x v="1"/>
    <x v="1"/>
    <x v="1"/>
    <x v="1"/>
    <x v="1"/>
    <x v="1"/>
    <s v="Gas Natural"/>
    <s v="Gas Natural"/>
    <s v="Ninguno"/>
    <x v="0"/>
    <x v="0"/>
    <x v="0"/>
    <x v="0"/>
    <x v="0"/>
    <x v="0"/>
    <x v="0"/>
  </r>
  <r>
    <s v="Valladolid"/>
    <s v="Valladolid"/>
    <s v="41-59"/>
    <s v="Hombre"/>
    <s v="Univ."/>
    <s v="Centro Ciudad"/>
    <s v="Multifamiliar"/>
    <s v="≥4 Hab"/>
    <s v="12-16h"/>
    <s v="Ind"/>
    <s v="Cont."/>
    <x v="0"/>
    <x v="1"/>
    <x v="1"/>
    <x v="0"/>
    <x v="1"/>
    <x v="1"/>
    <x v="1"/>
    <x v="1"/>
    <x v="0"/>
    <x v="1"/>
    <x v="1"/>
    <x v="1"/>
    <x v="0"/>
    <s v="Gas Natural"/>
    <s v="Electricidad"/>
    <s v="Ninguno"/>
    <x v="1"/>
    <x v="0"/>
    <x v="0"/>
    <x v="0"/>
    <x v="0"/>
    <x v="0"/>
    <x v="1"/>
  </r>
  <r>
    <s v="Ponferrada"/>
    <s v="León"/>
    <s v="+60"/>
    <s v="Mujer"/>
    <s v="Prim."/>
    <s v="Centro Ciudad"/>
    <s v="Multifamiliar"/>
    <s v="≤2 Hab"/>
    <s v="≥17h"/>
    <s v="Inf. Media"/>
    <s v="Cont."/>
    <x v="0"/>
    <x v="1"/>
    <x v="1"/>
    <x v="0"/>
    <x v="1"/>
    <x v="1"/>
    <x v="1"/>
    <x v="1"/>
    <x v="1"/>
    <x v="1"/>
    <x v="1"/>
    <x v="1"/>
    <x v="1"/>
    <s v="Gas Natural"/>
    <s v="Gas Natural"/>
    <s v="Ninguno"/>
    <x v="0"/>
    <x v="0"/>
    <x v="0"/>
    <x v="0"/>
    <x v="0"/>
    <x v="0"/>
    <x v="0"/>
  </r>
  <r>
    <s v="Vigo"/>
    <s v="Pontevedra"/>
    <s v="+60"/>
    <s v="Mujer"/>
    <s v="Univ."/>
    <s v="Centro Ciudad"/>
    <s v="Multifamiliar"/>
    <s v="3 Hab"/>
    <s v="≥17h"/>
    <s v="Sup. Media"/>
    <s v="Atlán."/>
    <x v="0"/>
    <x v="0"/>
    <x v="1"/>
    <x v="0"/>
    <x v="1"/>
    <x v="1"/>
    <x v="1"/>
    <x v="1"/>
    <x v="1"/>
    <x v="1"/>
    <x v="1"/>
    <x v="1"/>
    <x v="0"/>
    <s v="Gasóleo"/>
    <s v="Electricidad"/>
    <s v="Ninguno"/>
    <x v="1"/>
    <x v="0"/>
    <x v="0"/>
    <x v="0"/>
    <x v="0"/>
    <x v="0"/>
    <x v="1"/>
  </r>
  <r>
    <s v="Ponferrada"/>
    <s v="León"/>
    <s v="41-59"/>
    <s v="Hombre"/>
    <s v="Univ."/>
    <s v="Centro Ciudad"/>
    <s v="Multifamiliar"/>
    <s v="≤2 Hab"/>
    <s v="≥17h"/>
    <s v="Inf. Media"/>
    <s v="Cont."/>
    <x v="0"/>
    <x v="1"/>
    <x v="1"/>
    <x v="0"/>
    <x v="1"/>
    <x v="0"/>
    <x v="0"/>
    <x v="1"/>
    <x v="1"/>
    <x v="1"/>
    <x v="1"/>
    <x v="0"/>
    <x v="0"/>
    <s v="Gas Natural"/>
    <s v="Gas Natural"/>
    <s v="Ninguno"/>
    <x v="0"/>
    <x v="0"/>
    <x v="0"/>
    <x v="0"/>
    <x v="0"/>
    <x v="1"/>
    <x v="1"/>
  </r>
  <r>
    <s v="Valladolid"/>
    <s v="Valladolid"/>
    <s v="41-59"/>
    <s v="Hombre"/>
    <s v="Univ."/>
    <s v="Centro Ciudad"/>
    <s v="Multifamiliar"/>
    <s v="3 Hab"/>
    <s v="12-16h"/>
    <s v="Sup. Media"/>
    <s v="Cont."/>
    <x v="0"/>
    <x v="1"/>
    <x v="1"/>
    <x v="0"/>
    <x v="1"/>
    <x v="1"/>
    <x v="0"/>
    <x v="1"/>
    <x v="1"/>
    <x v="1"/>
    <x v="1"/>
    <x v="1"/>
    <x v="1"/>
    <s v="Gas Natural"/>
    <s v="Gas Natural"/>
    <s v="Ninguno"/>
    <x v="0"/>
    <x v="0"/>
    <x v="0"/>
    <x v="0"/>
    <x v="0"/>
    <x v="0"/>
    <x v="0"/>
  </r>
  <r>
    <s v="Tui"/>
    <s v="Pontevedra"/>
    <s v="18-40"/>
    <s v="Hombre"/>
    <s v="Univ."/>
    <s v="Centro Ciudad"/>
    <s v="Individual"/>
    <s v="3 Hab"/>
    <s v="≥17h"/>
    <s v="Sup. Media"/>
    <s v="Atlán."/>
    <x v="0"/>
    <x v="1"/>
    <x v="1"/>
    <x v="1"/>
    <x v="1"/>
    <x v="1"/>
    <x v="1"/>
    <x v="1"/>
    <x v="1"/>
    <x v="1"/>
    <x v="1"/>
    <x v="1"/>
    <x v="1"/>
    <s v="Ninguna"/>
    <s v="GLP"/>
    <s v="Ninguno"/>
    <x v="0"/>
    <x v="0"/>
    <x v="0"/>
    <x v="1"/>
    <x v="0"/>
    <x v="0"/>
    <x v="1"/>
  </r>
  <r>
    <s v="Valencia"/>
    <s v="Valencia"/>
    <s v="+60"/>
    <s v="Mujer"/>
    <s v="Prim."/>
    <s v="Centro Ciudad"/>
    <s v="Multifamiliar"/>
    <s v="3 Hab"/>
    <s v="12-16h"/>
    <s v="Inf. Media"/>
    <s v="Med."/>
    <x v="0"/>
    <x v="1"/>
    <x v="1"/>
    <x v="0"/>
    <x v="1"/>
    <x v="1"/>
    <x v="1"/>
    <x v="1"/>
    <x v="1"/>
    <x v="1"/>
    <x v="1"/>
    <x v="1"/>
    <x v="1"/>
    <s v="Gas Natural"/>
    <s v="Solar Térmica"/>
    <s v="AC Eléctrico"/>
    <x v="0"/>
    <x v="0"/>
    <x v="0"/>
    <x v="0"/>
    <x v="0"/>
    <x v="0"/>
    <x v="0"/>
  </r>
  <r>
    <s v="Lleida"/>
    <s v="Lleida"/>
    <s v="+60"/>
    <s v="Mujer"/>
    <s v="Prim."/>
    <s v="Centro Ciudad"/>
    <s v="Multifamiliar"/>
    <s v="≤2 Hab"/>
    <s v="≥17h"/>
    <s v="Inf. Media"/>
    <s v="Cont."/>
    <x v="0"/>
    <x v="1"/>
    <x v="1"/>
    <x v="1"/>
    <x v="0"/>
    <x v="0"/>
    <x v="1"/>
    <x v="1"/>
    <x v="0"/>
    <x v="0"/>
    <x v="0"/>
    <x v="0"/>
    <x v="0"/>
    <s v="Gas Natural"/>
    <s v="Gas Natural"/>
    <s v="Bomba de calor aire"/>
    <x v="0"/>
    <x v="0"/>
    <x v="0"/>
    <x v="0"/>
    <x v="0"/>
    <x v="0"/>
    <x v="0"/>
  </r>
  <r>
    <s v="Valencia"/>
    <s v="Valencia"/>
    <s v="41-59"/>
    <s v="Mujer"/>
    <s v="Univ."/>
    <s v="Centro Ciudad"/>
    <s v="Multifamiliar"/>
    <s v="≤2 Hab"/>
    <s v="≥17h"/>
    <s v="Ind"/>
    <s v="Med."/>
    <x v="0"/>
    <x v="1"/>
    <x v="1"/>
    <x v="0"/>
    <x v="1"/>
    <x v="1"/>
    <x v="1"/>
    <x v="1"/>
    <x v="1"/>
    <x v="0"/>
    <x v="1"/>
    <x v="1"/>
    <x v="1"/>
    <s v="Electricidad"/>
    <s v="Gas Natural"/>
    <s v="AC Eléctrico"/>
    <x v="0"/>
    <x v="0"/>
    <x v="0"/>
    <x v="0"/>
    <x v="0"/>
    <x v="1"/>
    <x v="1"/>
  </r>
  <r>
    <s v="Valladolid"/>
    <s v="Valladolid"/>
    <s v="+60"/>
    <s v="Mujer"/>
    <s v="Prim."/>
    <s v="Centro Ciudad"/>
    <s v="Multifamiliar"/>
    <s v="3 Hab"/>
    <s v="≥17h"/>
    <s v="Inf. Media"/>
    <s v="Cont."/>
    <x v="0"/>
    <x v="1"/>
    <x v="1"/>
    <x v="0"/>
    <x v="1"/>
    <x v="1"/>
    <x v="1"/>
    <x v="1"/>
    <x v="1"/>
    <x v="1"/>
    <x v="1"/>
    <x v="1"/>
    <x v="0"/>
    <s v="Gas Natural"/>
    <s v="Gas Natural"/>
    <s v="Ninguno"/>
    <x v="0"/>
    <x v="0"/>
    <x v="0"/>
    <x v="0"/>
    <x v="0"/>
    <x v="0"/>
    <x v="0"/>
  </r>
  <r>
    <s v="Valencia"/>
    <s v="Valencia"/>
    <s v="18-40"/>
    <s v="Mujer"/>
    <s v="Univ."/>
    <s v="Centro Ciudad"/>
    <s v="Multifamiliar"/>
    <s v="≥4 Hab"/>
    <s v="≥17h"/>
    <s v="Sup. Media"/>
    <s v="Med."/>
    <x v="0"/>
    <x v="1"/>
    <x v="0"/>
    <x v="1"/>
    <x v="1"/>
    <x v="1"/>
    <x v="1"/>
    <x v="1"/>
    <x v="1"/>
    <x v="0"/>
    <x v="1"/>
    <x v="0"/>
    <x v="0"/>
    <s v="Electricidad"/>
    <s v="Electricidad"/>
    <s v="Ninguno"/>
    <x v="0"/>
    <x v="0"/>
    <x v="0"/>
    <x v="0"/>
    <x v="0"/>
    <x v="1"/>
    <x v="1"/>
  </r>
  <r>
    <s v="Pamplona"/>
    <s v="Navarra"/>
    <s v="+60"/>
    <s v="Mujer"/>
    <s v="Prim."/>
    <s v="Centro Ciudad"/>
    <s v="Multifamiliar"/>
    <s v="≥4 Hab"/>
    <s v="≥17h"/>
    <s v="Inf. Media"/>
    <s v="Cont."/>
    <x v="0"/>
    <x v="1"/>
    <x v="1"/>
    <x v="0"/>
    <x v="1"/>
    <x v="1"/>
    <x v="1"/>
    <x v="1"/>
    <x v="1"/>
    <x v="1"/>
    <x v="1"/>
    <x v="1"/>
    <x v="1"/>
    <s v="Gas Natural"/>
    <s v="Gas Natural"/>
    <s v="Ninguno"/>
    <x v="0"/>
    <x v="0"/>
    <x v="0"/>
    <x v="0"/>
    <x v="0"/>
    <x v="0"/>
    <x v="0"/>
  </r>
  <r>
    <s v="Bermeo"/>
    <s v="Vizcaya"/>
    <s v="18-40"/>
    <s v="Mujer"/>
    <s v="Sec."/>
    <s v="Centro Ciudad"/>
    <s v="Multifamiliar"/>
    <s v="3 Hab"/>
    <s v="≥17h"/>
    <s v="Ind"/>
    <s v="Atlán."/>
    <x v="0"/>
    <x v="1"/>
    <x v="1"/>
    <x v="0"/>
    <x v="0"/>
    <x v="0"/>
    <x v="1"/>
    <x v="0"/>
    <x v="0"/>
    <x v="0"/>
    <x v="0"/>
    <x v="0"/>
    <x v="0"/>
    <s v="Electricidad"/>
    <s v="Electricidad"/>
    <s v="Ninguno"/>
    <x v="0"/>
    <x v="0"/>
    <x v="0"/>
    <x v="0"/>
    <x v="0"/>
    <x v="0"/>
    <x v="0"/>
  </r>
  <r>
    <s v="Valencia"/>
    <s v="Valencia"/>
    <s v="41-59"/>
    <s v="Hombre"/>
    <s v="Prim."/>
    <s v="Centro Ciudad"/>
    <s v="Multifamiliar"/>
    <s v="3 Hab"/>
    <s v="≥17h"/>
    <s v="Inf. Media"/>
    <s v="Med."/>
    <x v="0"/>
    <x v="1"/>
    <x v="1"/>
    <x v="0"/>
    <x v="1"/>
    <x v="1"/>
    <x v="1"/>
    <x v="1"/>
    <x v="1"/>
    <x v="1"/>
    <x v="1"/>
    <x v="1"/>
    <x v="1"/>
    <s v="Bomba de calor aire"/>
    <s v="Gas Natural"/>
    <s v="Bomba de calor aire"/>
    <x v="0"/>
    <x v="0"/>
    <x v="0"/>
    <x v="0"/>
    <x v="0"/>
    <x v="0"/>
    <x v="0"/>
  </r>
  <r>
    <s v="Valencia"/>
    <s v="Valencia"/>
    <s v="+60"/>
    <s v="Mujer"/>
    <s v="Prim."/>
    <s v="Centro Ciudad"/>
    <s v="Multifamiliar"/>
    <s v="3 Hab"/>
    <s v="≥17h"/>
    <s v="Inf. Media"/>
    <s v="Med."/>
    <x v="0"/>
    <x v="1"/>
    <x v="1"/>
    <x v="0"/>
    <x v="1"/>
    <x v="1"/>
    <x v="1"/>
    <x v="1"/>
    <x v="1"/>
    <x v="1"/>
    <x v="1"/>
    <x v="1"/>
    <x v="1"/>
    <s v="Electricidad"/>
    <s v="GLP"/>
    <s v="Ninguno"/>
    <x v="0"/>
    <x v="0"/>
    <x v="0"/>
    <x v="0"/>
    <x v="0"/>
    <x v="0"/>
    <x v="0"/>
  </r>
  <r>
    <s v="Bermeo"/>
    <s v="Vizcaya"/>
    <s v="41-59"/>
    <s v="Hombre"/>
    <s v="Univ."/>
    <s v="Centro Ciudad"/>
    <s v="Multifamiliar"/>
    <s v="≤2 Hab"/>
    <s v="≥17h"/>
    <s v="Inf. Media"/>
    <s v="Atlán."/>
    <x v="1"/>
    <x v="1"/>
    <x v="1"/>
    <x v="0"/>
    <x v="0"/>
    <x v="1"/>
    <x v="1"/>
    <x v="1"/>
    <x v="0"/>
    <x v="1"/>
    <x v="1"/>
    <x v="1"/>
    <x v="0"/>
    <s v="Electricidad"/>
    <s v="Electricidad"/>
    <s v="Ninguno"/>
    <x v="0"/>
    <x v="0"/>
    <x v="0"/>
    <x v="0"/>
    <x v="0"/>
    <x v="1"/>
    <x v="1"/>
  </r>
  <r>
    <s v="Pamplona"/>
    <s v="Navarra"/>
    <s v="+60"/>
    <s v="Mujer"/>
    <s v="Prim."/>
    <s v="Centro Ciudad"/>
    <s v="Multifamiliar"/>
    <s v="3 Hab"/>
    <s v="≥17h"/>
    <s v="Inf. Media"/>
    <s v="Cont."/>
    <x v="0"/>
    <x v="1"/>
    <x v="1"/>
    <x v="0"/>
    <x v="1"/>
    <x v="1"/>
    <x v="0"/>
    <x v="1"/>
    <x v="1"/>
    <x v="1"/>
    <x v="1"/>
    <x v="1"/>
    <x v="1"/>
    <s v="Gas Natural"/>
    <s v="Gas Natural"/>
    <s v="Ninguno"/>
    <x v="0"/>
    <x v="0"/>
    <x v="0"/>
    <x v="0"/>
    <x v="0"/>
    <x v="0"/>
    <x v="0"/>
  </r>
  <r>
    <s v="Valencia"/>
    <s v="Valencia"/>
    <s v="41-59"/>
    <s v="Hombre"/>
    <s v="Univ."/>
    <s v="Centro Ciudad"/>
    <s v="Multifamiliar"/>
    <s v="3 Hab"/>
    <s v="12-16h"/>
    <s v="Inf. Media"/>
    <s v="Med."/>
    <x v="1"/>
    <x v="1"/>
    <x v="1"/>
    <x v="0"/>
    <x v="1"/>
    <x v="1"/>
    <x v="0"/>
    <x v="1"/>
    <x v="1"/>
    <x v="1"/>
    <x v="1"/>
    <x v="1"/>
    <x v="1"/>
    <s v="Bomba de calor aire"/>
    <s v="Gas Natural"/>
    <s v="Bomba de calor aire"/>
    <x v="1"/>
    <x v="0"/>
    <x v="0"/>
    <x v="0"/>
    <x v="0"/>
    <x v="0"/>
    <x v="1"/>
  </r>
  <r>
    <s v="Pamplona"/>
    <s v="Navarra"/>
    <s v="41-59"/>
    <s v="Mujer"/>
    <s v="Univ."/>
    <s v="Centro Ciudad"/>
    <s v="Multifamiliar"/>
    <s v="3 Hab"/>
    <s v="≥17h"/>
    <s v="Sup. Media"/>
    <s v="Cont."/>
    <x v="0"/>
    <x v="1"/>
    <x v="1"/>
    <x v="0"/>
    <x v="1"/>
    <x v="1"/>
    <x v="1"/>
    <x v="1"/>
    <x v="1"/>
    <x v="1"/>
    <x v="1"/>
    <x v="1"/>
    <x v="1"/>
    <s v="Gas Natural"/>
    <s v="Gas Natural"/>
    <s v="Ninguno"/>
    <x v="0"/>
    <x v="0"/>
    <x v="0"/>
    <x v="0"/>
    <x v="0"/>
    <x v="0"/>
    <x v="0"/>
  </r>
  <r>
    <s v="Bilbao"/>
    <s v="Vizcaya"/>
    <s v="41-59"/>
    <s v="Mujer"/>
    <s v="Sec."/>
    <s v="Centro Ciudad"/>
    <s v="Multifamiliar"/>
    <s v="≤2 Hab"/>
    <s v="≥17h"/>
    <s v="Sup. Media"/>
    <s v="Atlán."/>
    <x v="0"/>
    <x v="1"/>
    <x v="1"/>
    <x v="0"/>
    <x v="1"/>
    <x v="1"/>
    <x v="1"/>
    <x v="1"/>
    <x v="1"/>
    <x v="1"/>
    <x v="1"/>
    <x v="1"/>
    <x v="0"/>
    <s v="Gas Natural"/>
    <s v="Gas Natural"/>
    <s v="Ninguno"/>
    <x v="1"/>
    <x v="0"/>
    <x v="0"/>
    <x v="0"/>
    <x v="0"/>
    <x v="0"/>
    <x v="1"/>
  </r>
  <r>
    <s v="Valladolid"/>
    <s v="Valladolid"/>
    <s v="+60"/>
    <s v="Hombre"/>
    <s v="Prim."/>
    <s v="Centro Ciudad"/>
    <s v="Multifamiliar"/>
    <s v="≤2 Hab"/>
    <s v="12-16h"/>
    <s v="Sup. Media"/>
    <s v="Cont."/>
    <x v="0"/>
    <x v="1"/>
    <x v="1"/>
    <x v="0"/>
    <x v="1"/>
    <x v="0"/>
    <x v="1"/>
    <x v="1"/>
    <x v="1"/>
    <x v="1"/>
    <x v="1"/>
    <x v="1"/>
    <x v="1"/>
    <s v="Gas Natural"/>
    <s v="Gas Natural"/>
    <s v="Ninguno"/>
    <x v="0"/>
    <x v="0"/>
    <x v="0"/>
    <x v="0"/>
    <x v="0"/>
    <x v="0"/>
    <x v="0"/>
  </r>
  <r>
    <s v="Valladolid"/>
    <s v="Valladolid"/>
    <s v="18-40"/>
    <s v="Mujer"/>
    <s v="Sec."/>
    <s v="Centro Ciudad"/>
    <s v="Multifamiliar"/>
    <s v="3 Hab"/>
    <s v="12-16h"/>
    <s v="Inf. Media"/>
    <s v="Cont."/>
    <x v="0"/>
    <x v="1"/>
    <x v="1"/>
    <x v="0"/>
    <x v="0"/>
    <x v="1"/>
    <x v="1"/>
    <x v="1"/>
    <x v="1"/>
    <x v="0"/>
    <x v="1"/>
    <x v="1"/>
    <x v="0"/>
    <s v="Gas Natural"/>
    <s v="Gas Natural"/>
    <s v="Ninguno"/>
    <x v="0"/>
    <x v="0"/>
    <x v="0"/>
    <x v="0"/>
    <x v="0"/>
    <x v="0"/>
    <x v="0"/>
  </r>
  <r>
    <s v="Bilbao"/>
    <s v="Vizcaya"/>
    <s v="18-40"/>
    <s v="Mujer"/>
    <s v="Univ."/>
    <s v="Centro Ciudad"/>
    <s v="Multifamiliar"/>
    <s v="≥4 Hab"/>
    <s v="≥17h"/>
    <s v="Sup. Media"/>
    <s v="Atlán."/>
    <x v="0"/>
    <x v="1"/>
    <x v="1"/>
    <x v="0"/>
    <x v="1"/>
    <x v="1"/>
    <x v="1"/>
    <x v="1"/>
    <x v="1"/>
    <x v="1"/>
    <x v="1"/>
    <x v="1"/>
    <x v="1"/>
    <s v="Ninguna"/>
    <s v="Electricidad"/>
    <s v="Ninguno"/>
    <x v="0"/>
    <x v="0"/>
    <x v="0"/>
    <x v="0"/>
    <x v="0"/>
    <x v="1"/>
    <x v="1"/>
  </r>
  <r>
    <s v="Pamplona"/>
    <s v="Navarra"/>
    <s v="+60"/>
    <s v="Mujer"/>
    <s v="Univ."/>
    <s v="Centro Ciudad"/>
    <s v="Multifamiliar"/>
    <s v="≥4 Hab"/>
    <s v="≥17h"/>
    <s v="Sup. Media"/>
    <s v="Cont."/>
    <x v="0"/>
    <x v="0"/>
    <x v="1"/>
    <x v="0"/>
    <x v="1"/>
    <x v="1"/>
    <x v="1"/>
    <x v="1"/>
    <x v="1"/>
    <x v="1"/>
    <x v="1"/>
    <x v="1"/>
    <x v="1"/>
    <s v="Gas Natural"/>
    <s v="Gas Natural"/>
    <s v="Ninguno"/>
    <x v="0"/>
    <x v="0"/>
    <x v="0"/>
    <x v="0"/>
    <x v="0"/>
    <x v="0"/>
    <x v="0"/>
  </r>
  <r>
    <s v="Valladolid"/>
    <s v="Valladolid"/>
    <s v="41-59"/>
    <s v="Mujer"/>
    <s v="Univ."/>
    <s v="Centro Ciudad"/>
    <s v="Multifamiliar"/>
    <s v="3 Hab"/>
    <s v="12-16h"/>
    <s v="Sup. Media"/>
    <s v="Cont."/>
    <x v="0"/>
    <x v="1"/>
    <x v="1"/>
    <x v="0"/>
    <x v="1"/>
    <x v="1"/>
    <x v="1"/>
    <x v="1"/>
    <x v="1"/>
    <x v="1"/>
    <x v="1"/>
    <x v="1"/>
    <x v="0"/>
    <s v="Gas Natural"/>
    <s v="Gas Natural"/>
    <s v="Ninguno"/>
    <x v="1"/>
    <x v="0"/>
    <x v="0"/>
    <x v="0"/>
    <x v="0"/>
    <x v="0"/>
    <x v="1"/>
  </r>
  <r>
    <s v="Bilbao"/>
    <s v="Vizcaya"/>
    <s v="+60"/>
    <s v="Hombre"/>
    <s v="Univ."/>
    <s v="Centro Ciudad"/>
    <s v="Multifamiliar"/>
    <s v="3 Hab"/>
    <s v="≥17h"/>
    <s v="Inf. Media"/>
    <s v="Atlán."/>
    <x v="0"/>
    <x v="1"/>
    <x v="1"/>
    <x v="0"/>
    <x v="1"/>
    <x v="1"/>
    <x v="1"/>
    <x v="1"/>
    <x v="1"/>
    <x v="1"/>
    <x v="1"/>
    <x v="1"/>
    <x v="1"/>
    <s v="Gas Natural"/>
    <s v="Gas Natural"/>
    <s v="Ninguno"/>
    <x v="0"/>
    <x v="0"/>
    <x v="0"/>
    <x v="0"/>
    <x v="0"/>
    <x v="0"/>
    <x v="0"/>
  </r>
  <r>
    <s v="Bilbao"/>
    <s v="Vizcaya"/>
    <s v="41-59"/>
    <s v="Mujer"/>
    <s v="Sec."/>
    <s v="Centro Ciudad"/>
    <s v="Multifamiliar"/>
    <s v="≤2 Hab"/>
    <s v="≥17h"/>
    <s v="Ind"/>
    <s v="Atlán."/>
    <x v="0"/>
    <x v="1"/>
    <x v="0"/>
    <x v="0"/>
    <x v="0"/>
    <x v="0"/>
    <x v="1"/>
    <x v="1"/>
    <x v="1"/>
    <x v="0"/>
    <x v="0"/>
    <x v="1"/>
    <x v="0"/>
    <s v="Gas Natural"/>
    <s v="Gas Natural"/>
    <s v="Ninguno"/>
    <x v="1"/>
    <x v="0"/>
    <x v="0"/>
    <x v="0"/>
    <x v="0"/>
    <x v="0"/>
    <x v="1"/>
  </r>
  <r>
    <s v="Valencia"/>
    <s v="Valencia"/>
    <s v="+60"/>
    <s v="Hombre"/>
    <s v="Prim."/>
    <s v="Centro Ciudad"/>
    <s v="Multifamiliar"/>
    <s v="≤2 Hab"/>
    <s v="12-16h"/>
    <s v="Inf. Media"/>
    <s v="Med."/>
    <x v="0"/>
    <x v="1"/>
    <x v="1"/>
    <x v="0"/>
    <x v="1"/>
    <x v="1"/>
    <x v="1"/>
    <x v="1"/>
    <x v="1"/>
    <x v="1"/>
    <x v="1"/>
    <x v="1"/>
    <x v="1"/>
    <s v="GLP"/>
    <s v="Gasóleo"/>
    <s v="AC Eléctrico"/>
    <x v="1"/>
    <x v="0"/>
    <x v="0"/>
    <x v="0"/>
    <x v="0"/>
    <x v="0"/>
    <x v="1"/>
  </r>
  <r>
    <s v="Las Palmas de Gran CAnaria"/>
    <s v="Las Palmas"/>
    <s v="41-59"/>
    <s v="Hombre"/>
    <s v="Sec."/>
    <s v="Centro Ciudad"/>
    <s v="Multifamiliar"/>
    <s v="≥4 Hab"/>
    <s v="≥17h"/>
    <s v="Ind"/>
    <s v="Med."/>
    <x v="0"/>
    <x v="1"/>
    <x v="1"/>
    <x v="0"/>
    <x v="1"/>
    <x v="1"/>
    <x v="1"/>
    <x v="1"/>
    <x v="1"/>
    <x v="1"/>
    <x v="1"/>
    <x v="1"/>
    <x v="1"/>
    <s v="Ninguna"/>
    <s v="Electricidad"/>
    <s v="Ninguno"/>
    <x v="0"/>
    <x v="0"/>
    <x v="0"/>
    <x v="0"/>
    <x v="0"/>
    <x v="1"/>
    <x v="1"/>
  </r>
  <r>
    <s v="Valladolid"/>
    <s v="Valladolid"/>
    <s v="18-40"/>
    <s v="Mujer"/>
    <s v="Univ."/>
    <s v="Centro Ciudad"/>
    <s v="Multifamiliar"/>
    <s v="≤2 Hab"/>
    <s v="12-16h"/>
    <s v="Sup. Media"/>
    <s v="Cont."/>
    <x v="0"/>
    <x v="1"/>
    <x v="1"/>
    <x v="0"/>
    <x v="1"/>
    <x v="0"/>
    <x v="1"/>
    <x v="1"/>
    <x v="1"/>
    <x v="1"/>
    <x v="1"/>
    <x v="1"/>
    <x v="1"/>
    <s v="Gas Natural"/>
    <s v="Gas Natural"/>
    <s v="Ninguno"/>
    <x v="1"/>
    <x v="0"/>
    <x v="0"/>
    <x v="0"/>
    <x v="0"/>
    <x v="0"/>
    <x v="1"/>
  </r>
  <r>
    <s v="Valladolid"/>
    <s v="Valladolid"/>
    <s v="+60"/>
    <s v="Mujer"/>
    <s v="Sec."/>
    <s v="Centro Ciudad"/>
    <s v="Multifamiliar"/>
    <s v="3 Hab"/>
    <s v="≥17h"/>
    <s v="Ind"/>
    <s v="Cont."/>
    <x v="0"/>
    <x v="1"/>
    <x v="1"/>
    <x v="0"/>
    <x v="1"/>
    <x v="1"/>
    <x v="0"/>
    <x v="1"/>
    <x v="1"/>
    <x v="1"/>
    <x v="1"/>
    <x v="1"/>
    <x v="1"/>
    <s v="Gas Natural"/>
    <s v="Gas Natural"/>
    <s v="Ninguno"/>
    <x v="0"/>
    <x v="0"/>
    <x v="0"/>
    <x v="0"/>
    <x v="0"/>
    <x v="0"/>
    <x v="0"/>
  </r>
  <r>
    <s v="Bilbao"/>
    <s v="Vizcaya"/>
    <s v="18-40"/>
    <s v="Hombre"/>
    <s v="Univ."/>
    <s v="Centro Ciudad"/>
    <s v="Multifamiliar"/>
    <s v="3 Hab"/>
    <s v="≥17h"/>
    <s v="Ind"/>
    <s v="Atlán."/>
    <x v="0"/>
    <x v="1"/>
    <x v="1"/>
    <x v="0"/>
    <x v="1"/>
    <x v="1"/>
    <x v="1"/>
    <x v="1"/>
    <x v="1"/>
    <x v="1"/>
    <x v="1"/>
    <x v="1"/>
    <x v="1"/>
    <s v="Electricidad"/>
    <s v="Electricidad"/>
    <s v="Ninguno"/>
    <x v="0"/>
    <x v="0"/>
    <x v="0"/>
    <x v="0"/>
    <x v="0"/>
    <x v="1"/>
    <x v="1"/>
  </r>
  <r>
    <s v="Las Palmas de Gran CAnaria"/>
    <s v="Las Palmas"/>
    <s v="+60"/>
    <s v="Mujer"/>
    <s v="Prim."/>
    <s v="Centro Ciudad"/>
    <s v="Multifamiliar"/>
    <s v="≤2 Hab"/>
    <s v="≥17h"/>
    <s v="Ind"/>
    <s v="Med."/>
    <x v="0"/>
    <x v="1"/>
    <x v="1"/>
    <x v="0"/>
    <x v="1"/>
    <x v="0"/>
    <x v="1"/>
    <x v="1"/>
    <x v="1"/>
    <x v="1"/>
    <x v="1"/>
    <x v="1"/>
    <x v="1"/>
    <s v="Ninguna"/>
    <s v="Electricidad"/>
    <s v="Ninguno"/>
    <x v="0"/>
    <x v="0"/>
    <x v="0"/>
    <x v="0"/>
    <x v="0"/>
    <x v="1"/>
    <x v="1"/>
  </r>
  <r>
    <s v="Valencia"/>
    <s v="Valencia"/>
    <s v="41-59"/>
    <s v="Mujer"/>
    <s v="Sec."/>
    <s v="Centro Ciudad"/>
    <s v="Multifamiliar"/>
    <s v="3 Hab"/>
    <s v="12-16h"/>
    <s v="Sup. Media"/>
    <s v="Med."/>
    <x v="0"/>
    <x v="1"/>
    <x v="1"/>
    <x v="0"/>
    <x v="1"/>
    <x v="1"/>
    <x v="0"/>
    <x v="1"/>
    <x v="1"/>
    <x v="1"/>
    <x v="1"/>
    <x v="1"/>
    <x v="1"/>
    <s v="Bomba de calor aire"/>
    <s v="Gas Natural"/>
    <s v="Bomba de calor aire"/>
    <x v="1"/>
    <x v="0"/>
    <x v="0"/>
    <x v="0"/>
    <x v="0"/>
    <x v="0"/>
    <x v="1"/>
  </r>
  <r>
    <s v="Ourense"/>
    <s v="Ourense"/>
    <s v="+60"/>
    <s v="Mujer"/>
    <s v="Prim."/>
    <s v="Centro Ciudad"/>
    <s v="Multifamiliar"/>
    <s v="≤2 Hab"/>
    <s v="≥17h"/>
    <s v="Inf. Media"/>
    <s v="Cont."/>
    <x v="0"/>
    <x v="1"/>
    <x v="1"/>
    <x v="0"/>
    <x v="1"/>
    <x v="1"/>
    <x v="1"/>
    <x v="1"/>
    <x v="1"/>
    <x v="1"/>
    <x v="1"/>
    <x v="1"/>
    <x v="1"/>
    <s v="Gasóleo"/>
    <s v="GLP"/>
    <s v="Ninguno"/>
    <x v="0"/>
    <x v="0"/>
    <x v="0"/>
    <x v="0"/>
    <x v="0"/>
    <x v="0"/>
    <x v="0"/>
  </r>
  <r>
    <s v="Valencia"/>
    <s v="Valencia"/>
    <s v="+60"/>
    <s v="Mujer"/>
    <s v="Prim."/>
    <s v="Centro Ciudad"/>
    <s v="Multifamiliar"/>
    <s v="3 Hab"/>
    <s v="12-16h"/>
    <s v="Ind"/>
    <s v="Med."/>
    <x v="0"/>
    <x v="1"/>
    <x v="1"/>
    <x v="0"/>
    <x v="0"/>
    <x v="1"/>
    <x v="0"/>
    <x v="1"/>
    <x v="1"/>
    <x v="1"/>
    <x v="1"/>
    <x v="0"/>
    <x v="1"/>
    <s v="Gas Natural"/>
    <s v="Gas Natural"/>
    <s v="Ninguno"/>
    <x v="1"/>
    <x v="0"/>
    <x v="0"/>
    <x v="0"/>
    <x v="0"/>
    <x v="0"/>
    <x v="1"/>
  </r>
  <r>
    <s v="Burgos"/>
    <s v="Burgos"/>
    <s v="41-59"/>
    <s v="Mujer"/>
    <s v="Univ."/>
    <s v="Centro Ciudad"/>
    <s v="Multifamiliar"/>
    <s v="3 Hab"/>
    <s v="≥17h"/>
    <s v="Ind"/>
    <s v="Cont."/>
    <x v="0"/>
    <x v="1"/>
    <x v="1"/>
    <x v="0"/>
    <x v="0"/>
    <x v="1"/>
    <x v="1"/>
    <x v="1"/>
    <x v="0"/>
    <x v="0"/>
    <x v="1"/>
    <x v="1"/>
    <x v="0"/>
    <s v="Gas Natural"/>
    <s v="Gas Natural"/>
    <s v="Ninguno"/>
    <x v="0"/>
    <x v="0"/>
    <x v="0"/>
    <x v="0"/>
    <x v="0"/>
    <x v="1"/>
    <x v="1"/>
  </r>
  <r>
    <s v="Valladolid"/>
    <s v="Valladolid"/>
    <s v="+60"/>
    <s v="Hombre"/>
    <s v="Univ."/>
    <s v="Centro Ciudad"/>
    <s v="Multifamiliar"/>
    <s v="3 Hab"/>
    <s v="12-16h"/>
    <s v="Sup. Media"/>
    <s v="Cont."/>
    <x v="0"/>
    <x v="1"/>
    <x v="1"/>
    <x v="0"/>
    <x v="1"/>
    <x v="1"/>
    <x v="1"/>
    <x v="1"/>
    <x v="1"/>
    <x v="1"/>
    <x v="1"/>
    <x v="1"/>
    <x v="0"/>
    <s v="Gas Natural"/>
    <s v="Gas Natural"/>
    <s v="Ninguno"/>
    <x v="1"/>
    <x v="0"/>
    <x v="0"/>
    <x v="0"/>
    <x v="0"/>
    <x v="0"/>
    <x v="1"/>
  </r>
  <r>
    <s v="Valladolid"/>
    <s v="Valladolid"/>
    <s v="18-40"/>
    <s v="Mujer"/>
    <s v="Univ."/>
    <s v="Centro Ciudad"/>
    <s v="Multifamiliar"/>
    <s v="3 Hab"/>
    <s v="12-16h"/>
    <s v="Inf. Media"/>
    <s v="Cont."/>
    <x v="0"/>
    <x v="1"/>
    <x v="1"/>
    <x v="0"/>
    <x v="1"/>
    <x v="1"/>
    <x v="0"/>
    <x v="1"/>
    <x v="1"/>
    <x v="1"/>
    <x v="1"/>
    <x v="1"/>
    <x v="0"/>
    <s v="Gas Natural"/>
    <s v="Gas Natural"/>
    <s v="Ninguno"/>
    <x v="1"/>
    <x v="0"/>
    <x v="0"/>
    <x v="0"/>
    <x v="0"/>
    <x v="0"/>
    <x v="1"/>
  </r>
  <r>
    <s v="Burgos"/>
    <s v="Burgos"/>
    <s v="+60"/>
    <s v="Mujer"/>
    <s v="Prim."/>
    <s v="Centro Ciudad"/>
    <s v="Multifamiliar"/>
    <s v="3 Hab"/>
    <s v="≥17h"/>
    <s v="Ind"/>
    <s v="Cont."/>
    <x v="0"/>
    <x v="1"/>
    <x v="1"/>
    <x v="0"/>
    <x v="1"/>
    <x v="1"/>
    <x v="0"/>
    <x v="1"/>
    <x v="1"/>
    <x v="1"/>
    <x v="1"/>
    <x v="1"/>
    <x v="1"/>
    <s v="Gas Natural"/>
    <s v="Gas Natural"/>
    <s v="Ninguno"/>
    <x v="0"/>
    <x v="0"/>
    <x v="0"/>
    <x v="0"/>
    <x v="0"/>
    <x v="0"/>
    <x v="0"/>
  </r>
  <r>
    <s v="Ourense"/>
    <s v="Ourense"/>
    <s v="41-59"/>
    <s v="Mujer"/>
    <s v="Univ."/>
    <s v="Centro Ciudad"/>
    <s v="Multifamiliar"/>
    <s v="3 Hab"/>
    <s v="≥17h"/>
    <s v="Sup. Media"/>
    <s v="Cont."/>
    <x v="0"/>
    <x v="1"/>
    <x v="1"/>
    <x v="0"/>
    <x v="1"/>
    <x v="1"/>
    <x v="1"/>
    <x v="1"/>
    <x v="1"/>
    <x v="1"/>
    <x v="1"/>
    <x v="1"/>
    <x v="1"/>
    <s v="Gas Natural"/>
    <s v="Gas Natural"/>
    <s v="Ninguno"/>
    <x v="0"/>
    <x v="0"/>
    <x v="0"/>
    <x v="0"/>
    <x v="0"/>
    <x v="1"/>
    <x v="1"/>
  </r>
  <r>
    <s v="Valladolid"/>
    <s v="Valladolid"/>
    <s v="18-40"/>
    <s v="Hombre"/>
    <s v="Prim."/>
    <s v="Centro Ciudad"/>
    <s v="Multifamiliar"/>
    <s v="≤2 Hab"/>
    <s v="≥17h"/>
    <s v="Inf. Media"/>
    <s v="Cont."/>
    <x v="0"/>
    <x v="1"/>
    <x v="1"/>
    <x v="0"/>
    <x v="1"/>
    <x v="1"/>
    <x v="1"/>
    <x v="1"/>
    <x v="0"/>
    <x v="1"/>
    <x v="1"/>
    <x v="1"/>
    <x v="1"/>
    <s v="Gas Natural"/>
    <s v="Gas Natural"/>
    <s v="Ninguno"/>
    <x v="0"/>
    <x v="1"/>
    <x v="0"/>
    <x v="0"/>
    <x v="0"/>
    <x v="0"/>
    <x v="1"/>
  </r>
  <r>
    <s v="Jaén"/>
    <s v="Jaén"/>
    <s v="+60"/>
    <s v="Hombre"/>
    <s v="Prim."/>
    <s v="Centro Ciudad"/>
    <s v="Multifamiliar"/>
    <s v="3 Hab"/>
    <s v="≥17h"/>
    <s v="Ind"/>
    <s v="Med."/>
    <x v="1"/>
    <x v="1"/>
    <x v="1"/>
    <x v="0"/>
    <x v="1"/>
    <x v="0"/>
    <x v="1"/>
    <x v="0"/>
    <x v="0"/>
    <x v="1"/>
    <x v="1"/>
    <x v="0"/>
    <x v="0"/>
    <s v="Electricidad"/>
    <s v="GLP"/>
    <s v="AC Eléctrico"/>
    <x v="0"/>
    <x v="0"/>
    <x v="0"/>
    <x v="0"/>
    <x v="0"/>
    <x v="0"/>
    <x v="0"/>
  </r>
  <r>
    <s v="Burgos"/>
    <s v="Burgos"/>
    <s v="41-59"/>
    <s v="Hombre"/>
    <s v="Univ."/>
    <s v="Urbana"/>
    <s v="Adosado"/>
    <s v="3 Hab"/>
    <s v="12-16h"/>
    <s v="Sup. Media"/>
    <s v="Cont."/>
    <x v="0"/>
    <x v="1"/>
    <x v="1"/>
    <x v="0"/>
    <x v="1"/>
    <x v="1"/>
    <x v="0"/>
    <x v="1"/>
    <x v="1"/>
    <x v="1"/>
    <x v="1"/>
    <x v="1"/>
    <x v="1"/>
    <s v="Gasóleo"/>
    <s v="Gasóleo"/>
    <s v="Ninguno"/>
    <x v="1"/>
    <x v="0"/>
    <x v="0"/>
    <x v="0"/>
    <x v="0"/>
    <x v="0"/>
    <x v="1"/>
  </r>
  <r>
    <s v="Valencia"/>
    <s v="Valencia"/>
    <s v="+60"/>
    <s v="Mujer"/>
    <s v="Univ."/>
    <s v="Centro Ciudad"/>
    <s v="Multifamiliar"/>
    <s v="≥4 Hab"/>
    <s v="12-16h"/>
    <s v="Inf. Media"/>
    <s v="Med."/>
    <x v="0"/>
    <x v="1"/>
    <x v="1"/>
    <x v="0"/>
    <x v="1"/>
    <x v="1"/>
    <x v="0"/>
    <x v="1"/>
    <x v="1"/>
    <x v="1"/>
    <x v="1"/>
    <x v="1"/>
    <x v="1"/>
    <s v="Gas Natural"/>
    <s v="Gas Natural"/>
    <s v="Bomba de calor aire"/>
    <x v="0"/>
    <x v="0"/>
    <x v="0"/>
    <x v="0"/>
    <x v="0"/>
    <x v="0"/>
    <x v="0"/>
  </r>
  <r>
    <s v="Jaén"/>
    <s v="Jaén"/>
    <s v="41-59"/>
    <s v="Mujer"/>
    <s v="Sec."/>
    <s v="Urbana"/>
    <s v="Multifamiliar"/>
    <s v="3 Hab"/>
    <s v="12-16h"/>
    <s v="Inf. Media"/>
    <s v="Med."/>
    <x v="0"/>
    <x v="1"/>
    <x v="1"/>
    <x v="0"/>
    <x v="1"/>
    <x v="1"/>
    <x v="1"/>
    <x v="1"/>
    <x v="1"/>
    <x v="1"/>
    <x v="1"/>
    <x v="1"/>
    <x v="1"/>
    <s v="Gasóleo"/>
    <s v="Gas Natural"/>
    <s v="AC Eléctrico"/>
    <x v="0"/>
    <x v="0"/>
    <x v="0"/>
    <x v="0"/>
    <x v="0"/>
    <x v="1"/>
    <x v="1"/>
  </r>
  <r>
    <s v="Ourense"/>
    <s v="Ourense"/>
    <s v="+60"/>
    <s v="Mujer"/>
    <s v="Prim."/>
    <s v="Centro Ciudad"/>
    <s v="Multifamiliar"/>
    <s v="3 Hab"/>
    <s v="≥17h"/>
    <s v="Inf. Media"/>
    <s v="Cont."/>
    <x v="0"/>
    <x v="1"/>
    <x v="1"/>
    <x v="1"/>
    <x v="0"/>
    <x v="0"/>
    <x v="0"/>
    <x v="0"/>
    <x v="0"/>
    <x v="0"/>
    <x v="0"/>
    <x v="0"/>
    <x v="0"/>
    <s v="Electricidad"/>
    <s v="Electricidad"/>
    <s v="Ninguno"/>
    <x v="0"/>
    <x v="0"/>
    <x v="0"/>
    <x v="0"/>
    <x v="0"/>
    <x v="0"/>
    <x v="0"/>
  </r>
  <r>
    <s v="Valladolid"/>
    <s v="Valladolid"/>
    <s v="41-59"/>
    <s v="Mujer"/>
    <s v="Univ."/>
    <s v="Centro Ciudad"/>
    <s v="Multifamiliar"/>
    <s v="≥4 Hab"/>
    <s v="≥17h"/>
    <s v="Sup. Media"/>
    <s v="Cont."/>
    <x v="0"/>
    <x v="1"/>
    <x v="1"/>
    <x v="0"/>
    <x v="0"/>
    <x v="1"/>
    <x v="0"/>
    <x v="1"/>
    <x v="1"/>
    <x v="1"/>
    <x v="1"/>
    <x v="1"/>
    <x v="1"/>
    <s v="Gasóleo"/>
    <s v="Gasóleo"/>
    <s v="Ninguno"/>
    <x v="1"/>
    <x v="0"/>
    <x v="0"/>
    <x v="0"/>
    <x v="0"/>
    <x v="0"/>
    <x v="1"/>
  </r>
  <r>
    <s v="Aranda de Duero"/>
    <s v="Burgos"/>
    <s v="41-59"/>
    <s v="Mujer"/>
    <s v="Sec."/>
    <s v="Centro Ciudad"/>
    <s v="Multifamiliar"/>
    <s v="3 Hab"/>
    <s v="≥17h"/>
    <s v="Ind"/>
    <s v="Cont."/>
    <x v="0"/>
    <x v="1"/>
    <x v="1"/>
    <x v="0"/>
    <x v="1"/>
    <x v="1"/>
    <x v="1"/>
    <x v="1"/>
    <x v="1"/>
    <x v="1"/>
    <x v="1"/>
    <x v="1"/>
    <x v="1"/>
    <s v="Gas Natural"/>
    <s v="Gas Natural"/>
    <s v="Ninguno"/>
    <x v="0"/>
    <x v="0"/>
    <x v="0"/>
    <x v="0"/>
    <x v="0"/>
    <x v="0"/>
    <x v="0"/>
  </r>
  <r>
    <s v="Jaén"/>
    <s v="Jaén"/>
    <s v="41-59"/>
    <s v="Hombre"/>
    <s v="Sec."/>
    <s v="Centro Ciudad"/>
    <s v="Multifamiliar"/>
    <s v="3 Hab"/>
    <s v="12-16h"/>
    <s v="Inf. Media"/>
    <s v="Med."/>
    <x v="0"/>
    <x v="1"/>
    <x v="1"/>
    <x v="0"/>
    <x v="0"/>
    <x v="1"/>
    <x v="1"/>
    <x v="1"/>
    <x v="1"/>
    <x v="1"/>
    <x v="1"/>
    <x v="0"/>
    <x v="1"/>
    <s v="Electricidad"/>
    <s v="Gas Natural"/>
    <s v="AC Eléctrico"/>
    <x v="0"/>
    <x v="0"/>
    <x v="0"/>
    <x v="0"/>
    <x v="0"/>
    <x v="1"/>
    <x v="1"/>
  </r>
  <r>
    <s v="Valladolid"/>
    <s v="Valladolid"/>
    <s v="+60"/>
    <s v="Mujer"/>
    <s v="Univ."/>
    <s v="Centro Ciudad"/>
    <s v="Multifamiliar"/>
    <s v="≤2 Hab"/>
    <s v="≥17h"/>
    <s v="Inf. Media"/>
    <s v="Cont."/>
    <x v="1"/>
    <x v="1"/>
    <x v="1"/>
    <x v="0"/>
    <x v="1"/>
    <x v="1"/>
    <x v="0"/>
    <x v="1"/>
    <x v="0"/>
    <x v="0"/>
    <x v="0"/>
    <x v="0"/>
    <x v="1"/>
    <s v="Gas Natural"/>
    <s v="Gas Natural"/>
    <s v="Ninguno"/>
    <x v="1"/>
    <x v="0"/>
    <x v="0"/>
    <x v="0"/>
    <x v="0"/>
    <x v="0"/>
    <x v="1"/>
  </r>
  <r>
    <s v="Aranda de Duero"/>
    <s v="Burgos"/>
    <s v="+60"/>
    <s v="Mujer"/>
    <s v="Prim."/>
    <s v="Centro Ciudad"/>
    <s v="Multifamiliar"/>
    <s v="≤2 Hab"/>
    <s v="≥17h"/>
    <s v="Ind"/>
    <s v="Cont."/>
    <x v="1"/>
    <x v="0"/>
    <x v="0"/>
    <x v="0"/>
    <x v="1"/>
    <x v="1"/>
    <x v="1"/>
    <x v="1"/>
    <x v="0"/>
    <x v="1"/>
    <x v="1"/>
    <x v="1"/>
    <x v="1"/>
    <s v="Gas Natural"/>
    <s v="Gas Natural"/>
    <s v="Ninguno"/>
    <x v="0"/>
    <x v="0"/>
    <x v="0"/>
    <x v="0"/>
    <x v="0"/>
    <x v="1"/>
    <x v="1"/>
  </r>
  <r>
    <s v="Valladolid"/>
    <s v="Valladolid"/>
    <s v="+60"/>
    <s v="Mujer"/>
    <s v="Prim."/>
    <s v="Centro Ciudad"/>
    <s v="Multifamiliar"/>
    <s v="3 Hab"/>
    <s v="12-16h"/>
    <s v="Inf. Media"/>
    <s v="Cont."/>
    <x v="0"/>
    <x v="1"/>
    <x v="1"/>
    <x v="0"/>
    <x v="1"/>
    <x v="1"/>
    <x v="0"/>
    <x v="1"/>
    <x v="1"/>
    <x v="1"/>
    <x v="1"/>
    <x v="1"/>
    <x v="0"/>
    <s v="Gas Natural"/>
    <s v="Gas Natural"/>
    <s v="Ninguno"/>
    <x v="1"/>
    <x v="0"/>
    <x v="0"/>
    <x v="0"/>
    <x v="0"/>
    <x v="0"/>
    <x v="1"/>
  </r>
  <r>
    <s v="Jaén"/>
    <s v="Jaén"/>
    <s v="41-59"/>
    <s v="Hombre"/>
    <s v="Univ."/>
    <s v="Urbana"/>
    <s v="Multifamiliar"/>
    <s v="3 Hab"/>
    <s v="≥17h"/>
    <s v="Sup. Media"/>
    <s v="Med."/>
    <x v="0"/>
    <x v="1"/>
    <x v="1"/>
    <x v="1"/>
    <x v="1"/>
    <x v="1"/>
    <x v="0"/>
    <x v="1"/>
    <x v="1"/>
    <x v="1"/>
    <x v="1"/>
    <x v="0"/>
    <x v="1"/>
    <s v="Gas Natural"/>
    <s v="Gas Natural"/>
    <s v="Ninguno"/>
    <x v="0"/>
    <x v="0"/>
    <x v="0"/>
    <x v="0"/>
    <x v="0"/>
    <x v="1"/>
    <x v="1"/>
  </r>
  <r>
    <s v="Valencia"/>
    <s v="Valencia"/>
    <s v="41-59"/>
    <s v="Mujer"/>
    <s v="Prim."/>
    <s v="Centro Ciudad"/>
    <s v="Multifamiliar"/>
    <s v="≥4 Hab"/>
    <s v="12-16h"/>
    <s v="Inf. Media"/>
    <s v="Med."/>
    <x v="0"/>
    <x v="1"/>
    <x v="1"/>
    <x v="0"/>
    <x v="1"/>
    <x v="1"/>
    <x v="0"/>
    <x v="1"/>
    <x v="1"/>
    <x v="0"/>
    <x v="1"/>
    <x v="1"/>
    <x v="1"/>
    <s v="Electricidad"/>
    <s v="Gas Natural"/>
    <s v="Ninguno"/>
    <x v="1"/>
    <x v="0"/>
    <x v="0"/>
    <x v="0"/>
    <x v="0"/>
    <x v="0"/>
    <x v="1"/>
  </r>
  <r>
    <s v="Melgar de Fernamental"/>
    <s v="Burgos"/>
    <s v="+60"/>
    <s v="Hombre"/>
    <s v="Sec."/>
    <s v="Urbana"/>
    <s v="Multifamiliar"/>
    <s v="3 Hab"/>
    <s v="≥17h"/>
    <s v="Ind"/>
    <s v="Cont."/>
    <x v="0"/>
    <x v="1"/>
    <x v="1"/>
    <x v="0"/>
    <x v="0"/>
    <x v="0"/>
    <x v="0"/>
    <x v="0"/>
    <x v="0"/>
    <x v="1"/>
    <x v="1"/>
    <x v="1"/>
    <x v="1"/>
    <s v="Gasóleo"/>
    <s v="Gasóleo"/>
    <s v="Ninguno"/>
    <x v="0"/>
    <x v="0"/>
    <x v="0"/>
    <x v="0"/>
    <x v="0"/>
    <x v="1"/>
    <x v="1"/>
  </r>
  <r>
    <s v="Palencia"/>
    <s v="Palencia"/>
    <s v="41-59"/>
    <s v="Mujer"/>
    <s v="Univ."/>
    <s v="Urbana"/>
    <s v="Adosado"/>
    <s v="≥4 Hab"/>
    <s v="12-16h"/>
    <s v="Sup. Media"/>
    <s v="Cont."/>
    <x v="0"/>
    <x v="1"/>
    <x v="1"/>
    <x v="0"/>
    <x v="1"/>
    <x v="1"/>
    <x v="1"/>
    <x v="1"/>
    <x v="1"/>
    <x v="1"/>
    <x v="1"/>
    <x v="1"/>
    <x v="1"/>
    <s v="Gas Natural"/>
    <s v="Gas Natural"/>
    <s v="Ninguno"/>
    <x v="0"/>
    <x v="0"/>
    <x v="0"/>
    <x v="0"/>
    <x v="0"/>
    <x v="0"/>
    <x v="0"/>
  </r>
  <r>
    <s v="Palencia"/>
    <s v="Palencia"/>
    <s v="41-59"/>
    <s v="Mujer"/>
    <s v="Univ."/>
    <s v="Centro Ciudad"/>
    <s v="Multifamiliar"/>
    <s v="3 Hab"/>
    <s v="≥17h"/>
    <s v="Sup. Media"/>
    <s v="Cont."/>
    <x v="0"/>
    <x v="1"/>
    <x v="1"/>
    <x v="0"/>
    <x v="1"/>
    <x v="1"/>
    <x v="0"/>
    <x v="1"/>
    <x v="1"/>
    <x v="1"/>
    <x v="1"/>
    <x v="1"/>
    <x v="0"/>
    <s v="Gas Natural"/>
    <s v="Gas Natural"/>
    <s v="Ninguno"/>
    <x v="0"/>
    <x v="0"/>
    <x v="0"/>
    <x v="0"/>
    <x v="0"/>
    <x v="1"/>
    <x v="1"/>
  </r>
  <r>
    <s v="Girona"/>
    <s v="Girona"/>
    <s v="18-40"/>
    <s v="Hombre"/>
    <s v="Univ."/>
    <s v="Centro Ciudad"/>
    <s v="Adosado"/>
    <s v="≤2 Hab"/>
    <s v="≥17h"/>
    <s v="Ind"/>
    <s v="Med."/>
    <x v="0"/>
    <x v="1"/>
    <x v="1"/>
    <x v="0"/>
    <x v="1"/>
    <x v="1"/>
    <x v="1"/>
    <x v="1"/>
    <x v="1"/>
    <x v="1"/>
    <x v="1"/>
    <x v="1"/>
    <x v="0"/>
    <s v="Bomba de calor aire"/>
    <s v="Electricidad"/>
    <s v="Bomba de calor agua"/>
    <x v="0"/>
    <x v="0"/>
    <x v="0"/>
    <x v="0"/>
    <x v="0"/>
    <x v="1"/>
    <x v="1"/>
  </r>
  <r>
    <s v="Melgar de Fernamental"/>
    <s v="Burgos"/>
    <s v="41-59"/>
    <s v="Mujer"/>
    <s v="Sec."/>
    <s v="Rural"/>
    <s v="Individual"/>
    <s v="≥4 Hab"/>
    <s v="≥17h"/>
    <s v="Inf. Media"/>
    <s v="Cont."/>
    <x v="0"/>
    <x v="1"/>
    <x v="1"/>
    <x v="0"/>
    <x v="1"/>
    <x v="1"/>
    <x v="1"/>
    <x v="1"/>
    <x v="1"/>
    <x v="1"/>
    <x v="1"/>
    <x v="1"/>
    <x v="1"/>
    <s v="Gasóleo"/>
    <s v="Gasóleo"/>
    <s v="Ninguno"/>
    <x v="0"/>
    <x v="0"/>
    <x v="0"/>
    <x v="0"/>
    <x v="0"/>
    <x v="0"/>
    <x v="0"/>
  </r>
  <r>
    <s v="Valladolid"/>
    <s v="Valladolid"/>
    <s v="+60"/>
    <s v="Mujer"/>
    <s v="Prim."/>
    <s v="Centro Ciudad"/>
    <s v="Multifamiliar"/>
    <s v="≤2 Hab"/>
    <s v="≥17h"/>
    <s v="Ind"/>
    <s v="Cont."/>
    <x v="0"/>
    <x v="1"/>
    <x v="1"/>
    <x v="0"/>
    <x v="1"/>
    <x v="0"/>
    <x v="1"/>
    <x v="1"/>
    <x v="0"/>
    <x v="0"/>
    <x v="0"/>
    <x v="1"/>
    <x v="1"/>
    <s v="Biomasa"/>
    <s v="Biomasa"/>
    <s v="Ninguno"/>
    <x v="0"/>
    <x v="1"/>
    <x v="0"/>
    <x v="0"/>
    <x v="0"/>
    <x v="0"/>
    <x v="1"/>
  </r>
  <r>
    <s v="Jaén"/>
    <s v="Jaén"/>
    <s v="18-40"/>
    <s v="Mujer"/>
    <s v="Univ."/>
    <s v="Centro Ciudad"/>
    <s v="Multifamiliar"/>
    <s v="≥4 Hab"/>
    <s v="≥17h"/>
    <s v="Inf. Media"/>
    <s v="Med."/>
    <x v="0"/>
    <x v="1"/>
    <x v="1"/>
    <x v="0"/>
    <x v="1"/>
    <x v="1"/>
    <x v="1"/>
    <x v="1"/>
    <x v="1"/>
    <x v="1"/>
    <x v="1"/>
    <x v="0"/>
    <x v="1"/>
    <s v="Electricidad"/>
    <s v="Electricidad"/>
    <s v="Bomba de calor aire"/>
    <x v="0"/>
    <x v="0"/>
    <x v="0"/>
    <x v="0"/>
    <x v="0"/>
    <x v="1"/>
    <x v="1"/>
  </r>
  <r>
    <s v="Melgar de Fernamental"/>
    <s v="Burgos"/>
    <s v="18-40"/>
    <s v="Mujer"/>
    <s v="Univ."/>
    <s v="Rural"/>
    <s v="Adosado"/>
    <s v="≤2 Hab"/>
    <s v="≥17h"/>
    <s v="Inf. Media"/>
    <s v="Cont."/>
    <x v="0"/>
    <x v="1"/>
    <x v="1"/>
    <x v="0"/>
    <x v="1"/>
    <x v="1"/>
    <x v="1"/>
    <x v="1"/>
    <x v="0"/>
    <x v="0"/>
    <x v="1"/>
    <x v="1"/>
    <x v="0"/>
    <s v="Gasóleo"/>
    <s v="Gasóleo"/>
    <s v="Ninguno"/>
    <x v="1"/>
    <x v="0"/>
    <x v="0"/>
    <x v="0"/>
    <x v="0"/>
    <x v="0"/>
    <x v="1"/>
  </r>
  <r>
    <s v="Valladolid"/>
    <s v="Valladolid"/>
    <s v="41-59"/>
    <s v="Hombre"/>
    <s v="Univ."/>
    <s v="Centro Ciudad"/>
    <s v="Multifamiliar"/>
    <s v="≤2 Hab"/>
    <s v="12-16h"/>
    <s v="Inf. Media"/>
    <s v="Cont."/>
    <x v="0"/>
    <x v="1"/>
    <x v="1"/>
    <x v="0"/>
    <x v="1"/>
    <x v="1"/>
    <x v="0"/>
    <x v="1"/>
    <x v="1"/>
    <x v="1"/>
    <x v="1"/>
    <x v="1"/>
    <x v="1"/>
    <s v="Gas Natural"/>
    <s v="Gas Natural"/>
    <s v="Ninguno"/>
    <x v="1"/>
    <x v="0"/>
    <x v="0"/>
    <x v="0"/>
    <x v="0"/>
    <x v="0"/>
    <x v="1"/>
  </r>
  <r>
    <s v="Melgar de Fernamental"/>
    <s v="Burgos"/>
    <s v="41-59"/>
    <s v="Mujer"/>
    <s v="Prim."/>
    <s v="Rural"/>
    <s v="Adosado"/>
    <s v="3 Hab"/>
    <s v="≥17h"/>
    <s v="Inf. Media"/>
    <s v="Cont."/>
    <x v="0"/>
    <x v="1"/>
    <x v="1"/>
    <x v="0"/>
    <x v="1"/>
    <x v="1"/>
    <x v="1"/>
    <x v="1"/>
    <x v="1"/>
    <x v="1"/>
    <x v="1"/>
    <x v="1"/>
    <x v="1"/>
    <s v="Gasóleo"/>
    <s v="Gasóleo"/>
    <s v="Ninguno"/>
    <x v="1"/>
    <x v="0"/>
    <x v="0"/>
    <x v="0"/>
    <x v="0"/>
    <x v="0"/>
    <x v="1"/>
  </r>
  <r>
    <s v="Girona"/>
    <s v="Girona"/>
    <s v="41-59"/>
    <s v="Hombre"/>
    <s v="Univ."/>
    <s v="Centro Ciudad"/>
    <s v="Individual"/>
    <s v="≥4 Hab"/>
    <s v="≤12h"/>
    <s v="Sup. Media"/>
    <s v="Med."/>
    <x v="0"/>
    <x v="1"/>
    <x v="1"/>
    <x v="0"/>
    <x v="1"/>
    <x v="1"/>
    <x v="1"/>
    <x v="1"/>
    <x v="1"/>
    <x v="1"/>
    <x v="1"/>
    <x v="1"/>
    <x v="1"/>
    <s v="Carbón"/>
    <s v="Electricidad"/>
    <s v="Ninguno"/>
    <x v="0"/>
    <x v="0"/>
    <x v="0"/>
    <x v="0"/>
    <x v="0"/>
    <x v="0"/>
    <x v="0"/>
  </r>
  <r>
    <s v="Valladolid"/>
    <s v="Valladolid"/>
    <s v="+60"/>
    <s v="Mujer"/>
    <s v="Prim."/>
    <s v="Centro Ciudad"/>
    <s v="Multifamiliar"/>
    <s v="3 Hab"/>
    <s v="≥17h"/>
    <s v="Ind"/>
    <s v="Cont."/>
    <x v="0"/>
    <x v="1"/>
    <x v="0"/>
    <x v="0"/>
    <x v="0"/>
    <x v="1"/>
    <x v="1"/>
    <x v="1"/>
    <x v="1"/>
    <x v="1"/>
    <x v="1"/>
    <x v="1"/>
    <x v="1"/>
    <s v="Gas Natural"/>
    <s v="Gas Natural"/>
    <s v="Ninguno"/>
    <x v="0"/>
    <x v="0"/>
    <x v="0"/>
    <x v="0"/>
    <x v="0"/>
    <x v="0"/>
    <x v="0"/>
  </r>
  <r>
    <s v="Melilla"/>
    <s v="Melilla"/>
    <s v="41-59"/>
    <s v="Hombre"/>
    <s v="Univ."/>
    <s v="Centro Ciudad"/>
    <s v="Multifamiliar"/>
    <s v="≥4 Hab"/>
    <s v="12-16h"/>
    <s v="Sup. Media"/>
    <s v="Med."/>
    <x v="0"/>
    <x v="1"/>
    <x v="1"/>
    <x v="0"/>
    <x v="1"/>
    <x v="1"/>
    <x v="1"/>
    <x v="1"/>
    <x v="1"/>
    <x v="1"/>
    <x v="1"/>
    <x v="1"/>
    <x v="1"/>
    <s v="Bomba de calor aire"/>
    <s v="Gas Natural"/>
    <s v="Bomba de calor aire"/>
    <x v="0"/>
    <x v="0"/>
    <x v="0"/>
    <x v="0"/>
    <x v="0"/>
    <x v="0"/>
    <x v="0"/>
  </r>
  <r>
    <s v="Valencia"/>
    <s v="Valencia"/>
    <s v="+60"/>
    <s v="Mujer"/>
    <s v="Univ."/>
    <s v="Centro Ciudad"/>
    <s v="Multifamiliar"/>
    <s v="≥4 Hab"/>
    <s v="12-16h"/>
    <s v="Inf. Media"/>
    <s v="Med."/>
    <x v="0"/>
    <x v="1"/>
    <x v="1"/>
    <x v="0"/>
    <x v="1"/>
    <x v="1"/>
    <x v="1"/>
    <x v="1"/>
    <x v="1"/>
    <x v="1"/>
    <x v="1"/>
    <x v="1"/>
    <x v="1"/>
    <s v="Ninguna"/>
    <s v="Gas Natural"/>
    <s v="Bomba de calor aire"/>
    <x v="1"/>
    <x v="0"/>
    <x v="0"/>
    <x v="0"/>
    <x v="0"/>
    <x v="0"/>
    <x v="1"/>
  </r>
  <r>
    <s v="Tordesillas"/>
    <s v="Valladolid"/>
    <s v="+60"/>
    <s v="Mujer"/>
    <s v="Prim."/>
    <s v="Rural"/>
    <s v="Adosado"/>
    <s v="≤2 Hab"/>
    <s v="≥17h"/>
    <s v="Inf. Media"/>
    <s v="Cont."/>
    <x v="0"/>
    <x v="1"/>
    <x v="1"/>
    <x v="0"/>
    <x v="0"/>
    <x v="1"/>
    <x v="1"/>
    <x v="1"/>
    <x v="0"/>
    <x v="0"/>
    <x v="1"/>
    <x v="1"/>
    <x v="1"/>
    <s v="Gas Natural"/>
    <s v="Gas Natural"/>
    <s v="Ninguno"/>
    <x v="0"/>
    <x v="0"/>
    <x v="0"/>
    <x v="0"/>
    <x v="0"/>
    <x v="0"/>
    <x v="0"/>
  </r>
  <r>
    <s v="Girona"/>
    <s v="Girona"/>
    <s v="18-40"/>
    <s v="Hombre"/>
    <s v="Prim."/>
    <s v="Urbana"/>
    <s v="Multifamiliar"/>
    <s v="3 Hab"/>
    <s v="≥17h"/>
    <s v="Ind"/>
    <s v="Med."/>
    <x v="0"/>
    <x v="1"/>
    <x v="1"/>
    <x v="0"/>
    <x v="1"/>
    <x v="1"/>
    <x v="1"/>
    <x v="1"/>
    <x v="1"/>
    <x v="1"/>
    <x v="1"/>
    <x v="1"/>
    <x v="1"/>
    <s v="Gas Natural"/>
    <s v="Gas Natural"/>
    <s v="Ninguno"/>
    <x v="0"/>
    <x v="0"/>
    <x v="0"/>
    <x v="0"/>
    <x v="0"/>
    <x v="1"/>
    <x v="1"/>
  </r>
  <r>
    <s v="Girona"/>
    <s v="Girona"/>
    <s v="+60"/>
    <s v="Mujer"/>
    <s v="Prim."/>
    <s v="Urbana"/>
    <s v="Multifamiliar"/>
    <s v="3 Hab"/>
    <s v="≥17h"/>
    <s v="Inf. Media"/>
    <s v="Med."/>
    <x v="0"/>
    <x v="1"/>
    <x v="1"/>
    <x v="0"/>
    <x v="1"/>
    <x v="1"/>
    <x v="1"/>
    <x v="1"/>
    <x v="1"/>
    <x v="1"/>
    <x v="1"/>
    <x v="1"/>
    <x v="1"/>
    <s v="Electricidad"/>
    <s v="Electricidad"/>
    <s v="Ninguno"/>
    <x v="0"/>
    <x v="0"/>
    <x v="0"/>
    <x v="0"/>
    <x v="0"/>
    <x v="0"/>
    <x v="0"/>
  </r>
  <r>
    <s v="Castrillo de la Vega"/>
    <s v="Burgos"/>
    <s v="+60"/>
    <s v="Mujer"/>
    <s v="Prim."/>
    <s v="Rural"/>
    <s v="Adosado"/>
    <s v="≥4 Hab"/>
    <s v="≥17h"/>
    <s v="Inf. Media"/>
    <s v="Cont."/>
    <x v="0"/>
    <x v="1"/>
    <x v="1"/>
    <x v="0"/>
    <x v="1"/>
    <x v="0"/>
    <x v="0"/>
    <x v="0"/>
    <x v="0"/>
    <x v="1"/>
    <x v="1"/>
    <x v="0"/>
    <x v="0"/>
    <s v="Gasóleo"/>
    <s v="Gasóleo"/>
    <s v="Ninguno"/>
    <x v="0"/>
    <x v="0"/>
    <x v="0"/>
    <x v="0"/>
    <x v="0"/>
    <x v="0"/>
    <x v="0"/>
  </r>
  <r>
    <s v="Melilla"/>
    <s v="Melilla"/>
    <s v="41-59"/>
    <s v="Mujer"/>
    <s v="Sec."/>
    <s v="Centro Ciudad"/>
    <s v="Multifamiliar"/>
    <s v="3 Hab"/>
    <s v="12-16h"/>
    <s v="Ind"/>
    <s v="Med."/>
    <x v="0"/>
    <x v="1"/>
    <x v="1"/>
    <x v="0"/>
    <x v="1"/>
    <x v="1"/>
    <x v="1"/>
    <x v="1"/>
    <x v="1"/>
    <x v="1"/>
    <x v="1"/>
    <x v="0"/>
    <x v="1"/>
    <s v="Ninguna"/>
    <s v="GLP"/>
    <s v="AC Eléctrico"/>
    <x v="0"/>
    <x v="0"/>
    <x v="0"/>
    <x v="0"/>
    <x v="0"/>
    <x v="0"/>
    <x v="0"/>
  </r>
  <r>
    <s v="Valencia"/>
    <s v="Valencia"/>
    <s v="+60"/>
    <s v="Hombre"/>
    <s v="Univ."/>
    <s v="Centro Ciudad"/>
    <s v="Multifamiliar"/>
    <s v="≥4 Hab"/>
    <s v="≥17h"/>
    <s v="Ind"/>
    <s v="Med."/>
    <x v="0"/>
    <x v="1"/>
    <x v="1"/>
    <x v="0"/>
    <x v="0"/>
    <x v="1"/>
    <x v="0"/>
    <x v="1"/>
    <x v="0"/>
    <x v="1"/>
    <x v="1"/>
    <x v="1"/>
    <x v="1"/>
    <s v="Bomba de calor aire"/>
    <s v="Gas Natural"/>
    <s v="Bomba de calor agua"/>
    <x v="1"/>
    <x v="0"/>
    <x v="0"/>
    <x v="0"/>
    <x v="0"/>
    <x v="0"/>
    <x v="1"/>
  </r>
  <r>
    <s v="Melilla"/>
    <s v="Melilla"/>
    <s v="41-59"/>
    <s v="Hombre"/>
    <s v="Sec."/>
    <s v="Centro Ciudad"/>
    <s v="Adosado"/>
    <s v="3 Hab"/>
    <s v="≥17h"/>
    <s v="Inf. Media"/>
    <s v="Med."/>
    <x v="0"/>
    <x v="1"/>
    <x v="1"/>
    <x v="0"/>
    <x v="1"/>
    <x v="1"/>
    <x v="1"/>
    <x v="1"/>
    <x v="1"/>
    <x v="1"/>
    <x v="1"/>
    <x v="1"/>
    <x v="1"/>
    <s v="Ninguna"/>
    <s v="GLP"/>
    <s v="Ninguno"/>
    <x v="0"/>
    <x v="0"/>
    <x v="0"/>
    <x v="0"/>
    <x v="0"/>
    <x v="1"/>
    <x v="1"/>
  </r>
  <r>
    <s v="Tordesillas"/>
    <s v="Valladolid"/>
    <s v="41-59"/>
    <s v="Mujer"/>
    <s v="Prim."/>
    <s v="Rural"/>
    <s v="Multifamiliar"/>
    <s v="3 Hab"/>
    <s v="≥17h"/>
    <s v="Inf. Media"/>
    <s v="Cont."/>
    <x v="0"/>
    <x v="1"/>
    <x v="1"/>
    <x v="0"/>
    <x v="1"/>
    <x v="1"/>
    <x v="1"/>
    <x v="1"/>
    <x v="1"/>
    <x v="1"/>
    <x v="1"/>
    <x v="1"/>
    <x v="1"/>
    <s v="Gas Natural"/>
    <s v="Gas Natural"/>
    <s v="Ninguno"/>
    <x v="0"/>
    <x v="0"/>
    <x v="0"/>
    <x v="0"/>
    <x v="0"/>
    <x v="0"/>
    <x v="0"/>
  </r>
  <r>
    <s v="Barcelona"/>
    <s v="Barcelona"/>
    <s v="+60"/>
    <s v="Hombre"/>
    <s v="Sec."/>
    <s v="Centro Ciudad"/>
    <s v="Multifamiliar"/>
    <s v="≤2 Hab"/>
    <s v="≥17h"/>
    <s v="Inf. Media"/>
    <s v="Med."/>
    <x v="0"/>
    <x v="1"/>
    <x v="1"/>
    <x v="0"/>
    <x v="0"/>
    <x v="1"/>
    <x v="1"/>
    <x v="1"/>
    <x v="1"/>
    <x v="1"/>
    <x v="1"/>
    <x v="1"/>
    <x v="1"/>
    <s v="Gas Natural"/>
    <s v="Gas Natural"/>
    <s v="Ninguno"/>
    <x v="0"/>
    <x v="0"/>
    <x v="0"/>
    <x v="0"/>
    <x v="0"/>
    <x v="0"/>
    <x v="0"/>
  </r>
  <r>
    <s v="Tordesillas"/>
    <s v="Valladolid"/>
    <s v="41-59"/>
    <s v="Hombre"/>
    <s v="Prim."/>
    <s v="Rural"/>
    <s v="Multifamiliar"/>
    <s v="3 Hab"/>
    <s v="≤12h"/>
    <s v="Ind"/>
    <s v="Cont."/>
    <x v="0"/>
    <x v="1"/>
    <x v="1"/>
    <x v="0"/>
    <x v="1"/>
    <x v="1"/>
    <x v="0"/>
    <x v="1"/>
    <x v="0"/>
    <x v="1"/>
    <x v="1"/>
    <x v="1"/>
    <x v="0"/>
    <s v="Gas Natural"/>
    <s v="Gas Natural"/>
    <s v="Ninguno"/>
    <x v="0"/>
    <x v="0"/>
    <x v="0"/>
    <x v="0"/>
    <x v="0"/>
    <x v="0"/>
    <x v="0"/>
  </r>
  <r>
    <s v="Melilla"/>
    <s v="Melilla"/>
    <s v="18-40"/>
    <s v="Hombre"/>
    <s v="Sec."/>
    <s v="Centro Ciudad"/>
    <s v="Multifamiliar"/>
    <s v="3 Hab"/>
    <s v="12-16h"/>
    <s v="Inf. Media"/>
    <s v="Med."/>
    <x v="0"/>
    <x v="1"/>
    <x v="1"/>
    <x v="0"/>
    <x v="1"/>
    <x v="1"/>
    <x v="1"/>
    <x v="1"/>
    <x v="1"/>
    <x v="1"/>
    <x v="1"/>
    <x v="0"/>
    <x v="0"/>
    <s v="Otros"/>
    <s v="Electricidad"/>
    <s v="AC Eléctrico"/>
    <x v="0"/>
    <x v="0"/>
    <x v="0"/>
    <x v="0"/>
    <x v="0"/>
    <x v="1"/>
    <x v="1"/>
  </r>
  <r>
    <s v="Briviesca"/>
    <s v="Burgos"/>
    <s v="+60"/>
    <s v="Mujer"/>
    <s v="Prim."/>
    <s v="Rural"/>
    <s v="Individual"/>
    <s v="≤2 Hab"/>
    <s v="≥17h"/>
    <s v="Inf. Media"/>
    <s v="Cont."/>
    <x v="1"/>
    <x v="0"/>
    <x v="0"/>
    <x v="1"/>
    <x v="0"/>
    <x v="0"/>
    <x v="0"/>
    <x v="0"/>
    <x v="0"/>
    <x v="0"/>
    <x v="0"/>
    <x v="0"/>
    <x v="0"/>
    <s v="Gas Natural"/>
    <s v="Gas Natural"/>
    <s v="Ninguno"/>
    <x v="0"/>
    <x v="0"/>
    <x v="0"/>
    <x v="0"/>
    <x v="0"/>
    <x v="0"/>
    <x v="0"/>
  </r>
  <r>
    <s v="Melilla"/>
    <s v="Melilla"/>
    <s v="18-40"/>
    <s v="Hombre"/>
    <s v="Sec."/>
    <s v="Centro Ciudad"/>
    <s v="Individual"/>
    <s v="≥4 Hab"/>
    <s v="≥17h"/>
    <s v="Sup. Media"/>
    <s v="Med."/>
    <x v="0"/>
    <x v="1"/>
    <x v="1"/>
    <x v="0"/>
    <x v="1"/>
    <x v="1"/>
    <x v="1"/>
    <x v="1"/>
    <x v="1"/>
    <x v="1"/>
    <x v="1"/>
    <x v="1"/>
    <x v="0"/>
    <s v="Ninguna"/>
    <s v="Electricidad"/>
    <s v="Ninguno"/>
    <x v="1"/>
    <x v="0"/>
    <x v="0"/>
    <x v="0"/>
    <x v="0"/>
    <x v="0"/>
    <x v="1"/>
  </r>
  <r>
    <s v="Valencia"/>
    <s v="Valencia"/>
    <s v="+60"/>
    <s v="Mujer"/>
    <s v="Univ."/>
    <s v="Centro Ciudad"/>
    <s v="Multifamiliar"/>
    <s v="≥4 Hab"/>
    <s v="12-16h"/>
    <s v="Inf. Media"/>
    <s v="Med."/>
    <x v="0"/>
    <x v="0"/>
    <x v="1"/>
    <x v="1"/>
    <x v="0"/>
    <x v="1"/>
    <x v="1"/>
    <x v="1"/>
    <x v="1"/>
    <x v="1"/>
    <x v="0"/>
    <x v="1"/>
    <x v="0"/>
    <s v="Ninguna"/>
    <s v="Gas Natural"/>
    <s v="AC Eléctrico"/>
    <x v="1"/>
    <x v="0"/>
    <x v="0"/>
    <x v="0"/>
    <x v="0"/>
    <x v="0"/>
    <x v="1"/>
  </r>
  <r>
    <s v="Granada"/>
    <s v="Granada"/>
    <s v="41-59"/>
    <s v="Mujer"/>
    <s v="Prim."/>
    <s v="Urbana"/>
    <s v="Adosado"/>
    <s v="3 Hab"/>
    <s v="≥17h"/>
    <s v="Inf. Media"/>
    <s v="Med."/>
    <x v="0"/>
    <x v="1"/>
    <x v="1"/>
    <x v="0"/>
    <x v="1"/>
    <x v="1"/>
    <x v="1"/>
    <x v="1"/>
    <x v="1"/>
    <x v="1"/>
    <x v="1"/>
    <x v="1"/>
    <x v="0"/>
    <s v="Carbón"/>
    <s v="GLP"/>
    <s v="Ninguno"/>
    <x v="0"/>
    <x v="0"/>
    <x v="0"/>
    <x v="0"/>
    <x v="0"/>
    <x v="1"/>
    <x v="1"/>
  </r>
  <r>
    <s v="Briviesca"/>
    <s v="Burgos"/>
    <s v="+60"/>
    <s v="Mujer"/>
    <s v="Prim."/>
    <s v="Rural"/>
    <s v="Multifamiliar"/>
    <s v="3 Hab"/>
    <s v="≥17h"/>
    <s v="Ind"/>
    <s v="Cont."/>
    <x v="0"/>
    <x v="1"/>
    <x v="1"/>
    <x v="0"/>
    <x v="1"/>
    <x v="1"/>
    <x v="1"/>
    <x v="1"/>
    <x v="1"/>
    <x v="1"/>
    <x v="1"/>
    <x v="1"/>
    <x v="1"/>
    <s v="Gas Natural"/>
    <s v="Gas Natural"/>
    <s v="Ninguno"/>
    <x v="0"/>
    <x v="1"/>
    <x v="0"/>
    <x v="0"/>
    <x v="0"/>
    <x v="0"/>
    <x v="1"/>
  </r>
  <r>
    <s v="Tordesillas"/>
    <s v="Valladolid"/>
    <s v="41-59"/>
    <s v="Mujer"/>
    <s v="Prim."/>
    <s v="Rural"/>
    <s v="Adosado"/>
    <s v="3 Hab"/>
    <s v="≥17h"/>
    <s v="Inf. Media"/>
    <s v="Cont."/>
    <x v="0"/>
    <x v="1"/>
    <x v="1"/>
    <x v="0"/>
    <x v="1"/>
    <x v="1"/>
    <x v="0"/>
    <x v="1"/>
    <x v="0"/>
    <x v="1"/>
    <x v="1"/>
    <x v="1"/>
    <x v="0"/>
    <s v="Gasóleo"/>
    <s v="Gasóleo"/>
    <s v="Ninguno"/>
    <x v="1"/>
    <x v="0"/>
    <x v="0"/>
    <x v="0"/>
    <x v="0"/>
    <x v="0"/>
    <x v="1"/>
  </r>
  <r>
    <s v="Ávila"/>
    <s v="Ávila"/>
    <s v="+60"/>
    <s v="Mujer"/>
    <s v="Sec."/>
    <s v="Centro Ciudad"/>
    <s v="Adosado"/>
    <s v="3 Hab"/>
    <s v="≥17h"/>
    <s v="Sup. Media"/>
    <s v="Cont."/>
    <x v="0"/>
    <x v="1"/>
    <x v="1"/>
    <x v="0"/>
    <x v="1"/>
    <x v="1"/>
    <x v="1"/>
    <x v="1"/>
    <x v="1"/>
    <x v="1"/>
    <x v="1"/>
    <x v="1"/>
    <x v="1"/>
    <s v="DH no renovable"/>
    <s v="DH no renovable"/>
    <s v="Ninguno"/>
    <x v="1"/>
    <x v="0"/>
    <x v="0"/>
    <x v="0"/>
    <x v="0"/>
    <x v="0"/>
    <x v="1"/>
  </r>
  <r>
    <s v="Melilla"/>
    <s v="Melilla"/>
    <s v="+60"/>
    <s v="Hombre"/>
    <s v="Prim."/>
    <s v="Centro Ciudad"/>
    <s v="Multifamiliar"/>
    <s v="≤2 Hab"/>
    <s v="≥17h"/>
    <s v="Inf. Media"/>
    <s v="Med."/>
    <x v="0"/>
    <x v="1"/>
    <x v="1"/>
    <x v="0"/>
    <x v="1"/>
    <x v="1"/>
    <x v="1"/>
    <x v="1"/>
    <x v="1"/>
    <x v="1"/>
    <x v="1"/>
    <x v="1"/>
    <x v="1"/>
    <s v="Ninguna"/>
    <s v="GLP"/>
    <s v="Ninguno"/>
    <x v="0"/>
    <x v="0"/>
    <x v="0"/>
    <x v="0"/>
    <x v="0"/>
    <x v="1"/>
    <x v="1"/>
  </r>
  <r>
    <s v="Valencia"/>
    <s v="Valencia"/>
    <s v="+60"/>
    <s v="Hombre"/>
    <s v="Prim."/>
    <s v="Centro Ciudad"/>
    <s v="Multifamiliar"/>
    <s v="≤2 Hab"/>
    <s v="12-16h"/>
    <s v="Inf. Media"/>
    <s v="Med."/>
    <x v="1"/>
    <x v="0"/>
    <x v="0"/>
    <x v="1"/>
    <x v="0"/>
    <x v="0"/>
    <x v="0"/>
    <x v="0"/>
    <x v="0"/>
    <x v="0"/>
    <x v="0"/>
    <x v="0"/>
    <x v="0"/>
    <s v="GLP"/>
    <s v="Electricidad"/>
    <s v="AC Eléctrico"/>
    <x v="0"/>
    <x v="0"/>
    <x v="0"/>
    <x v="0"/>
    <x v="0"/>
    <x v="0"/>
    <x v="0"/>
  </r>
  <r>
    <s v="Granada"/>
    <s v="Granada"/>
    <s v="+60"/>
    <s v="Mujer"/>
    <s v="Univ."/>
    <s v="Centro Ciudad"/>
    <s v="Multifamiliar"/>
    <s v="≥4 Hab"/>
    <s v="≥17h"/>
    <s v="Inf. Media"/>
    <s v="Med."/>
    <x v="0"/>
    <x v="1"/>
    <x v="1"/>
    <x v="1"/>
    <x v="1"/>
    <x v="1"/>
    <x v="1"/>
    <x v="1"/>
    <x v="0"/>
    <x v="0"/>
    <x v="0"/>
    <x v="0"/>
    <x v="0"/>
    <s v="Electricidad"/>
    <s v="Gas Natural"/>
    <s v="Ninguno"/>
    <x v="0"/>
    <x v="0"/>
    <x v="0"/>
    <x v="0"/>
    <x v="0"/>
    <x v="1"/>
    <x v="1"/>
  </r>
  <r>
    <s v="Tordesillas"/>
    <s v="Valladolid"/>
    <s v="+60"/>
    <s v="Mujer"/>
    <s v="Prim."/>
    <s v="Rural"/>
    <s v="Multifamiliar"/>
    <s v="3 Hab"/>
    <s v="≥17h"/>
    <s v="Ind"/>
    <s v="Cont."/>
    <x v="1"/>
    <x v="0"/>
    <x v="0"/>
    <x v="1"/>
    <x v="0"/>
    <x v="0"/>
    <x v="0"/>
    <x v="0"/>
    <x v="0"/>
    <x v="0"/>
    <x v="0"/>
    <x v="1"/>
    <x v="1"/>
    <s v="Gas Natural"/>
    <s v="Electricidad"/>
    <s v="Ninguno"/>
    <x v="0"/>
    <x v="0"/>
    <x v="0"/>
    <x v="0"/>
    <x v="0"/>
    <x v="0"/>
    <x v="0"/>
  </r>
  <r>
    <s v="Ávila"/>
    <s v="Ávila"/>
    <s v="+60"/>
    <s v="Hombre"/>
    <s v="Prim."/>
    <s v="Centro Ciudad"/>
    <s v="Multifamiliar"/>
    <s v="3 Hab"/>
    <s v="≥17h"/>
    <s v="Inf. Media"/>
    <s v="Cont."/>
    <x v="0"/>
    <x v="1"/>
    <x v="1"/>
    <x v="0"/>
    <x v="1"/>
    <x v="1"/>
    <x v="1"/>
    <x v="1"/>
    <x v="0"/>
    <x v="0"/>
    <x v="0"/>
    <x v="1"/>
    <x v="1"/>
    <s v="Gas Natural"/>
    <s v="Gas Natural"/>
    <s v="Ninguno"/>
    <x v="0"/>
    <x v="0"/>
    <x v="0"/>
    <x v="0"/>
    <x v="0"/>
    <x v="0"/>
    <x v="0"/>
  </r>
  <r>
    <s v="Valencia"/>
    <s v="Valencia"/>
    <s v="+60"/>
    <s v="Mujer"/>
    <s v="Univ."/>
    <s v="Centro Ciudad"/>
    <s v="Multifamiliar"/>
    <s v="3 Hab"/>
    <s v="12-16h"/>
    <s v="Inf. Media"/>
    <s v="Med."/>
    <x v="0"/>
    <x v="1"/>
    <x v="1"/>
    <x v="0"/>
    <x v="1"/>
    <x v="1"/>
    <x v="0"/>
    <x v="1"/>
    <x v="1"/>
    <x v="1"/>
    <x v="1"/>
    <x v="1"/>
    <x v="0"/>
    <s v="Gas Natural"/>
    <s v="Gas Natural"/>
    <s v="Ninguno"/>
    <x v="1"/>
    <x v="0"/>
    <x v="0"/>
    <x v="0"/>
    <x v="0"/>
    <x v="0"/>
    <x v="1"/>
  </r>
  <r>
    <s v="Granada"/>
    <s v="Granada"/>
    <s v="41-59"/>
    <s v="Mujer"/>
    <s v="Sec."/>
    <s v="Centro Ciudad"/>
    <s v="Multifamiliar"/>
    <s v="≥4 Hab"/>
    <s v="12-16h"/>
    <s v="Inf. Media"/>
    <s v="Med."/>
    <x v="0"/>
    <x v="1"/>
    <x v="1"/>
    <x v="0"/>
    <x v="1"/>
    <x v="1"/>
    <x v="1"/>
    <x v="1"/>
    <x v="1"/>
    <x v="1"/>
    <x v="1"/>
    <x v="1"/>
    <x v="1"/>
    <s v="GLP"/>
    <s v="GLP"/>
    <s v="Ninguno"/>
    <x v="0"/>
    <x v="0"/>
    <x v="0"/>
    <x v="0"/>
    <x v="0"/>
    <x v="0"/>
    <x v="0"/>
  </r>
  <r>
    <s v="Castellón"/>
    <s v="Castellón"/>
    <s v="41-59"/>
    <s v="Hombre"/>
    <s v="Sec."/>
    <s v="Centro Ciudad"/>
    <s v="Multifamiliar"/>
    <s v="3 Hab"/>
    <s v="≥17h"/>
    <s v="Inf. Media"/>
    <s v="Med."/>
    <x v="0"/>
    <x v="1"/>
    <x v="1"/>
    <x v="0"/>
    <x v="1"/>
    <x v="1"/>
    <x v="1"/>
    <x v="1"/>
    <x v="1"/>
    <x v="1"/>
    <x v="1"/>
    <x v="0"/>
    <x v="1"/>
    <s v="Ninguna"/>
    <s v="Electricidad"/>
    <s v="Ninguno"/>
    <x v="0"/>
    <x v="0"/>
    <x v="0"/>
    <x v="0"/>
    <x v="0"/>
    <x v="1"/>
    <x v="1"/>
  </r>
  <r>
    <s v="Valencia"/>
    <s v="Valencia"/>
    <s v="41-59"/>
    <s v="Mujer"/>
    <s v="Univ."/>
    <s v="Centro Ciudad"/>
    <s v="Multifamiliar"/>
    <s v="3 Hab"/>
    <s v="12-16h"/>
    <s v="Sup. Media"/>
    <s v="Med."/>
    <x v="0"/>
    <x v="1"/>
    <x v="0"/>
    <x v="0"/>
    <x v="0"/>
    <x v="1"/>
    <x v="1"/>
    <x v="1"/>
    <x v="1"/>
    <x v="1"/>
    <x v="1"/>
    <x v="1"/>
    <x v="0"/>
    <s v="Electricidad"/>
    <s v="Gas Natural"/>
    <s v="AC Eléctrico"/>
    <x v="1"/>
    <x v="0"/>
    <x v="0"/>
    <x v="0"/>
    <x v="0"/>
    <x v="0"/>
    <x v="1"/>
  </r>
  <r>
    <s v="Tarragona"/>
    <s v="Tarragona"/>
    <s v="41-59"/>
    <s v="Hombre"/>
    <s v="Prim."/>
    <s v="Centro Ciudad"/>
    <s v="Multifamiliar"/>
    <s v="3 Hab"/>
    <s v="12-16h"/>
    <s v="Ind"/>
    <s v="Med."/>
    <x v="0"/>
    <x v="1"/>
    <x v="0"/>
    <x v="0"/>
    <x v="1"/>
    <x v="1"/>
    <x v="1"/>
    <x v="1"/>
    <x v="1"/>
    <x v="1"/>
    <x v="1"/>
    <x v="0"/>
    <x v="0"/>
    <s v="Gas Natural"/>
    <s v="Gas Natural"/>
    <s v="Ninguno"/>
    <x v="0"/>
    <x v="0"/>
    <x v="0"/>
    <x v="0"/>
    <x v="0"/>
    <x v="0"/>
    <x v="0"/>
  </r>
  <r>
    <s v="Ávila"/>
    <s v="Ávila"/>
    <s v="18-40"/>
    <s v="Mujer"/>
    <s v="Univ."/>
    <s v="Urbana"/>
    <s v="Adosado"/>
    <s v="3 Hab"/>
    <s v="≥17h"/>
    <s v="Ind"/>
    <s v="Cont."/>
    <x v="0"/>
    <x v="1"/>
    <x v="1"/>
    <x v="0"/>
    <x v="1"/>
    <x v="1"/>
    <x v="0"/>
    <x v="1"/>
    <x v="1"/>
    <x v="1"/>
    <x v="1"/>
    <x v="1"/>
    <x v="1"/>
    <s v="Gas Natural"/>
    <s v="Gas Natural"/>
    <s v="Ninguno"/>
    <x v="1"/>
    <x v="0"/>
    <x v="0"/>
    <x v="0"/>
    <x v="0"/>
    <x v="0"/>
    <x v="1"/>
  </r>
  <r>
    <s v="Tordesillas"/>
    <s v="Valladolid"/>
    <s v="+60"/>
    <s v="Hombre"/>
    <s v="Univ."/>
    <s v="Rural"/>
    <s v="Multifamiliar"/>
    <s v="3 Hab"/>
    <s v="≥17h"/>
    <s v="Sup. Media"/>
    <s v="Cont."/>
    <x v="1"/>
    <x v="1"/>
    <x v="1"/>
    <x v="0"/>
    <x v="1"/>
    <x v="1"/>
    <x v="0"/>
    <x v="1"/>
    <x v="1"/>
    <x v="1"/>
    <x v="1"/>
    <x v="1"/>
    <x v="1"/>
    <s v="Gasóleo"/>
    <s v="Gasóleo"/>
    <s v="Ninguno"/>
    <x v="1"/>
    <x v="0"/>
    <x v="0"/>
    <x v="0"/>
    <x v="0"/>
    <x v="0"/>
    <x v="1"/>
  </r>
  <r>
    <s v="Ávila"/>
    <s v="Ávila"/>
    <s v="+60"/>
    <s v="Mujer"/>
    <s v="Sec."/>
    <s v="Urbana"/>
    <s v="Individual"/>
    <s v="≥4 Hab"/>
    <s v="≥17h"/>
    <s v="Sup. Media"/>
    <s v="Cont."/>
    <x v="0"/>
    <x v="1"/>
    <x v="1"/>
    <x v="0"/>
    <x v="1"/>
    <x v="1"/>
    <x v="1"/>
    <x v="1"/>
    <x v="1"/>
    <x v="1"/>
    <x v="1"/>
    <x v="1"/>
    <x v="1"/>
    <s v="Gas Natural"/>
    <s v="Gas Natural"/>
    <s v="Ninguno"/>
    <x v="1"/>
    <x v="0"/>
    <x v="0"/>
    <x v="0"/>
    <x v="0"/>
    <x v="0"/>
    <x v="1"/>
  </r>
  <r>
    <s v="Tarragona"/>
    <s v="Tarragona"/>
    <s v="41-59"/>
    <s v="Hombre"/>
    <s v="Univ."/>
    <s v="Centro Ciudad"/>
    <s v="Multifamiliar"/>
    <s v="3 Hab"/>
    <s v="12-16h"/>
    <s v="Sup. Media"/>
    <s v="Med."/>
    <x v="0"/>
    <x v="1"/>
    <x v="1"/>
    <x v="0"/>
    <x v="1"/>
    <x v="1"/>
    <x v="1"/>
    <x v="1"/>
    <x v="0"/>
    <x v="0"/>
    <x v="1"/>
    <x v="1"/>
    <x v="0"/>
    <s v="Gas Natural"/>
    <s v="Gas Natural"/>
    <s v="AC Eléctrico"/>
    <x v="0"/>
    <x v="0"/>
    <x v="0"/>
    <x v="0"/>
    <x v="0"/>
    <x v="1"/>
    <x v="1"/>
  </r>
  <r>
    <s v="Tordesillas"/>
    <s v="Valladolid"/>
    <s v="+60"/>
    <s v="Mujer"/>
    <s v="Sec."/>
    <s v="Rural"/>
    <s v="Multifamiliar"/>
    <s v="≥4 Hab"/>
    <s v="≥17h"/>
    <s v="Sup. Media"/>
    <s v="Cont."/>
    <x v="0"/>
    <x v="1"/>
    <x v="1"/>
    <x v="0"/>
    <x v="1"/>
    <x v="1"/>
    <x v="1"/>
    <x v="1"/>
    <x v="1"/>
    <x v="0"/>
    <x v="1"/>
    <x v="1"/>
    <x v="1"/>
    <s v="Gas Natural"/>
    <s v="Gas Natural"/>
    <s v="Ninguno"/>
    <x v="0"/>
    <x v="0"/>
    <x v="0"/>
    <x v="0"/>
    <x v="0"/>
    <x v="0"/>
    <x v="0"/>
  </r>
  <r>
    <s v="Valencia"/>
    <s v="Valencia"/>
    <s v="+60"/>
    <s v="Hombre"/>
    <s v="Univ."/>
    <s v="Centro Ciudad"/>
    <s v="Multifamiliar"/>
    <s v="3 Hab"/>
    <s v="12-16h"/>
    <s v="Sup. Media"/>
    <s v="Med."/>
    <x v="0"/>
    <x v="1"/>
    <x v="1"/>
    <x v="0"/>
    <x v="1"/>
    <x v="0"/>
    <x v="1"/>
    <x v="1"/>
    <x v="0"/>
    <x v="1"/>
    <x v="1"/>
    <x v="1"/>
    <x v="0"/>
    <s v="Electricidad"/>
    <s v="Gas Natural"/>
    <s v="Bomba de calor aire"/>
    <x v="1"/>
    <x v="0"/>
    <x v="0"/>
    <x v="0"/>
    <x v="0"/>
    <x v="0"/>
    <x v="1"/>
  </r>
  <r>
    <s v="Ávila"/>
    <s v="Ávila"/>
    <s v="+60"/>
    <s v="Mujer"/>
    <s v="Prim."/>
    <s v="Centro Ciudad"/>
    <s v="Multifamiliar"/>
    <s v="≥4 Hab"/>
    <s v="≥17h"/>
    <s v="Inf. Media"/>
    <s v="Cont."/>
    <x v="0"/>
    <x v="1"/>
    <x v="1"/>
    <x v="0"/>
    <x v="1"/>
    <x v="1"/>
    <x v="0"/>
    <x v="1"/>
    <x v="1"/>
    <x v="1"/>
    <x v="1"/>
    <x v="1"/>
    <x v="0"/>
    <s v="Gas Natural"/>
    <s v="Gas Natural"/>
    <s v="Ninguno"/>
    <x v="1"/>
    <x v="0"/>
    <x v="0"/>
    <x v="0"/>
    <x v="0"/>
    <x v="0"/>
    <x v="1"/>
  </r>
  <r>
    <s v="Tarragona"/>
    <s v="Tarragona"/>
    <s v="+60"/>
    <s v="Mujer"/>
    <s v="Univ."/>
    <s v="Centro Ciudad"/>
    <s v="Individual"/>
    <s v="3 Hab"/>
    <s v="≥17h"/>
    <s v="Sup. Media"/>
    <s v="Med."/>
    <x v="0"/>
    <x v="1"/>
    <x v="1"/>
    <x v="0"/>
    <x v="1"/>
    <x v="1"/>
    <x v="1"/>
    <x v="1"/>
    <x v="1"/>
    <x v="1"/>
    <x v="1"/>
    <x v="1"/>
    <x v="1"/>
    <s v="Gas Natural"/>
    <s v="Electricidad"/>
    <s v="AC Eléctrico"/>
    <x v="0"/>
    <x v="0"/>
    <x v="0"/>
    <x v="0"/>
    <x v="0"/>
    <x v="1"/>
    <x v="1"/>
  </r>
  <r>
    <s v="Tordesillas"/>
    <s v="Valladolid"/>
    <s v="41-59"/>
    <s v="Mujer"/>
    <s v="Sec."/>
    <s v="Rural"/>
    <s v="Multifamiliar"/>
    <s v="3 Hab"/>
    <s v="≥17h"/>
    <s v="Ind"/>
    <s v="Cont."/>
    <x v="0"/>
    <x v="1"/>
    <x v="1"/>
    <x v="0"/>
    <x v="0"/>
    <x v="0"/>
    <x v="1"/>
    <x v="0"/>
    <x v="0"/>
    <x v="0"/>
    <x v="1"/>
    <x v="1"/>
    <x v="1"/>
    <s v="Gas Natural"/>
    <s v="Gas Natural"/>
    <s v="Ninguno"/>
    <x v="0"/>
    <x v="0"/>
    <x v="0"/>
    <x v="0"/>
    <x v="0"/>
    <x v="0"/>
    <x v="0"/>
  </r>
  <r>
    <s v="Montenegro de Cameros"/>
    <s v="Soria"/>
    <s v="18-40"/>
    <s v="Mujer"/>
    <s v="Prim."/>
    <s v="Rural"/>
    <s v="Individual"/>
    <s v="3 Hab"/>
    <s v="≥17h"/>
    <s v="Ind"/>
    <s v="Cont."/>
    <x v="0"/>
    <x v="1"/>
    <x v="1"/>
    <x v="0"/>
    <x v="1"/>
    <x v="1"/>
    <x v="1"/>
    <x v="1"/>
    <x v="1"/>
    <x v="1"/>
    <x v="1"/>
    <x v="1"/>
    <x v="1"/>
    <s v="Gasóleo"/>
    <s v="Gasóleo"/>
    <s v="Ninguno"/>
    <x v="0"/>
    <x v="0"/>
    <x v="0"/>
    <x v="0"/>
    <x v="0"/>
    <x v="0"/>
    <x v="0"/>
  </r>
  <r>
    <s v="Villaverde"/>
    <s v="Cantabria"/>
    <s v="+60"/>
    <s v="Mujer"/>
    <s v="Prim."/>
    <s v="Rural"/>
    <s v="Individual"/>
    <s v="3 Hab"/>
    <s v="≥17h"/>
    <s v="Inf. Media"/>
    <s v="Atlán."/>
    <x v="1"/>
    <x v="0"/>
    <x v="0"/>
    <x v="0"/>
    <x v="0"/>
    <x v="0"/>
    <x v="1"/>
    <x v="0"/>
    <x v="0"/>
    <x v="0"/>
    <x v="0"/>
    <x v="0"/>
    <x v="0"/>
    <s v="Gasóleo"/>
    <s v="Gasóleo"/>
    <s v="Ninguno"/>
    <x v="0"/>
    <x v="0"/>
    <x v="0"/>
    <x v="0"/>
    <x v="0"/>
    <x v="0"/>
    <x v="0"/>
  </r>
  <r>
    <s v="Los Nietos"/>
    <s v="Murcia"/>
    <s v="+60"/>
    <s v="Mujer"/>
    <s v="Prim."/>
    <s v="Rural"/>
    <s v="Individual"/>
    <s v="3 Hab"/>
    <s v="≤12h"/>
    <s v="Inf. Media"/>
    <s v="Med."/>
    <x v="1"/>
    <x v="1"/>
    <x v="1"/>
    <x v="0"/>
    <x v="1"/>
    <x v="1"/>
    <x v="1"/>
    <x v="0"/>
    <x v="0"/>
    <x v="0"/>
    <x v="1"/>
    <x v="1"/>
    <x v="1"/>
    <s v="Ninguna"/>
    <s v="GLP"/>
    <s v="AC Eléctrico"/>
    <x v="0"/>
    <x v="0"/>
    <x v="0"/>
    <x v="0"/>
    <x v="0"/>
    <x v="0"/>
    <x v="0"/>
  </r>
  <r>
    <s v="Montenegro de Cameros"/>
    <s v="Soria"/>
    <s v="+60"/>
    <s v="Mujer"/>
    <s v="Prim."/>
    <s v="Rural"/>
    <s v="Individual"/>
    <s v="≥4 Hab"/>
    <s v="≥17h"/>
    <s v="Ind"/>
    <s v="Cont."/>
    <x v="0"/>
    <x v="1"/>
    <x v="1"/>
    <x v="1"/>
    <x v="1"/>
    <x v="0"/>
    <x v="1"/>
    <x v="0"/>
    <x v="0"/>
    <x v="0"/>
    <x v="1"/>
    <x v="0"/>
    <x v="0"/>
    <s v="Gasóleo"/>
    <s v="Gasóleo"/>
    <s v="Ninguno"/>
    <x v="0"/>
    <x v="0"/>
    <x v="0"/>
    <x v="0"/>
    <x v="0"/>
    <x v="0"/>
    <x v="0"/>
  </r>
  <r>
    <s v="Alicante"/>
    <s v="Alicante"/>
    <s v="41-59"/>
    <s v="Mujer"/>
    <s v="Univ."/>
    <s v="Centro Ciudad"/>
    <s v="Multifamiliar"/>
    <s v="3 Hab"/>
    <s v="12-16h"/>
    <s v="Sup. Media"/>
    <s v="Med."/>
    <x v="0"/>
    <x v="1"/>
    <x v="1"/>
    <x v="0"/>
    <x v="1"/>
    <x v="1"/>
    <x v="1"/>
    <x v="1"/>
    <x v="1"/>
    <x v="1"/>
    <x v="1"/>
    <x v="1"/>
    <x v="1"/>
    <s v="Bomba de calor aire"/>
    <s v="Gas Natural"/>
    <s v="Bomba de calor aire"/>
    <x v="0"/>
    <x v="0"/>
    <x v="0"/>
    <x v="0"/>
    <x v="0"/>
    <x v="1"/>
    <x v="1"/>
  </r>
  <r>
    <s v="Hazas"/>
    <s v="Cantabria"/>
    <s v="41-59"/>
    <s v="Hombre"/>
    <s v="Prim."/>
    <s v="Rural"/>
    <s v="Individual"/>
    <s v="≤2 Hab"/>
    <s v="12-16h"/>
    <s v="Ind"/>
    <s v="Atlán."/>
    <x v="1"/>
    <x v="0"/>
    <x v="0"/>
    <x v="0"/>
    <x v="0"/>
    <x v="1"/>
    <x v="1"/>
    <x v="1"/>
    <x v="0"/>
    <x v="1"/>
    <x v="1"/>
    <x v="1"/>
    <x v="0"/>
    <s v="Otros"/>
    <s v="Electricidad"/>
    <s v="Ninguno"/>
    <x v="0"/>
    <x v="0"/>
    <x v="0"/>
    <x v="0"/>
    <x v="0"/>
    <x v="1"/>
    <x v="1"/>
  </r>
  <r>
    <s v="Montenegro de Cameros"/>
    <s v="Soria"/>
    <s v="+60"/>
    <s v="Mujer"/>
    <s v="Prim."/>
    <s v="Rural"/>
    <s v="Individual"/>
    <s v="3 Hab"/>
    <s v="≥17h"/>
    <s v="Ind"/>
    <s v="Cont."/>
    <x v="1"/>
    <x v="0"/>
    <x v="1"/>
    <x v="0"/>
    <x v="1"/>
    <x v="0"/>
    <x v="1"/>
    <x v="0"/>
    <x v="0"/>
    <x v="0"/>
    <x v="0"/>
    <x v="1"/>
    <x v="0"/>
    <s v="Gas Natural"/>
    <s v="Gas Natural"/>
    <s v="Ninguno"/>
    <x v="0"/>
    <x v="0"/>
    <x v="0"/>
    <x v="0"/>
    <x v="0"/>
    <x v="0"/>
    <x v="0"/>
  </r>
  <r>
    <s v="Los Nietos"/>
    <s v="Murcia"/>
    <s v="41-59"/>
    <s v="Hombre"/>
    <s v="Univ."/>
    <s v="Rural"/>
    <s v="Individual"/>
    <s v="≥4 Hab"/>
    <s v="≥17h"/>
    <s v="Inf. Media"/>
    <s v="Med."/>
    <x v="0"/>
    <x v="1"/>
    <x v="1"/>
    <x v="0"/>
    <x v="1"/>
    <x v="1"/>
    <x v="0"/>
    <x v="1"/>
    <x v="1"/>
    <x v="0"/>
    <x v="1"/>
    <x v="0"/>
    <x v="1"/>
    <s v="Electricidad"/>
    <s v="Electricidad"/>
    <s v="AC Eléctrico"/>
    <x v="0"/>
    <x v="0"/>
    <x v="0"/>
    <x v="0"/>
    <x v="0"/>
    <x v="0"/>
    <x v="0"/>
  </r>
  <r>
    <s v="Valencia"/>
    <s v="Valencia"/>
    <s v="+60"/>
    <s v="Hombre"/>
    <s v="Sec."/>
    <s v="Centro Ciudad"/>
    <s v="Multifamiliar"/>
    <s v="≥4 Hab"/>
    <s v="12-16h"/>
    <s v="Inf. Media"/>
    <s v="Med."/>
    <x v="0"/>
    <x v="1"/>
    <x v="1"/>
    <x v="0"/>
    <x v="1"/>
    <x v="1"/>
    <x v="0"/>
    <x v="1"/>
    <x v="1"/>
    <x v="1"/>
    <x v="1"/>
    <x v="1"/>
    <x v="0"/>
    <s v="Ninguna"/>
    <s v="Gas Natural"/>
    <s v="Bomba de calor agua"/>
    <x v="1"/>
    <x v="0"/>
    <x v="0"/>
    <x v="0"/>
    <x v="0"/>
    <x v="0"/>
    <x v="1"/>
  </r>
  <r>
    <s v="Villaverde"/>
    <s v="Cantabria"/>
    <s v="+60"/>
    <s v="Mujer"/>
    <s v="Prim."/>
    <s v="Rural"/>
    <s v="Individual"/>
    <s v="3 Hab"/>
    <s v="≥17h"/>
    <s v="Inf. Media"/>
    <s v="Atlán."/>
    <x v="1"/>
    <x v="0"/>
    <x v="0"/>
    <x v="0"/>
    <x v="0"/>
    <x v="0"/>
    <x v="1"/>
    <x v="1"/>
    <x v="0"/>
    <x v="1"/>
    <x v="1"/>
    <x v="1"/>
    <x v="1"/>
    <s v="Gasóleo"/>
    <s v="Gasóleo"/>
    <s v="Ninguno"/>
    <x v="0"/>
    <x v="0"/>
    <x v="0"/>
    <x v="0"/>
    <x v="0"/>
    <x v="0"/>
    <x v="0"/>
  </r>
  <r>
    <s v="Montenegro de Cameros"/>
    <s v="Soria"/>
    <s v="+60"/>
    <s v="Hombre"/>
    <s v="Prim."/>
    <s v="Rural"/>
    <s v="Individual"/>
    <s v="≤2 Hab"/>
    <s v="≥17h"/>
    <s v="Inf. Media"/>
    <s v="Cont."/>
    <x v="1"/>
    <x v="1"/>
    <x v="1"/>
    <x v="0"/>
    <x v="1"/>
    <x v="0"/>
    <x v="1"/>
    <x v="0"/>
    <x v="0"/>
    <x v="0"/>
    <x v="1"/>
    <x v="0"/>
    <x v="0"/>
    <s v="Biomasa"/>
    <s v="Electricidad"/>
    <s v="Ninguno"/>
    <x v="0"/>
    <x v="0"/>
    <x v="0"/>
    <x v="0"/>
    <x v="0"/>
    <x v="0"/>
    <x v="0"/>
  </r>
  <r>
    <s v="Hazas"/>
    <s v="Cantabria"/>
    <s v="41-59"/>
    <s v="Mujer"/>
    <s v="Sec."/>
    <s v="Rural"/>
    <s v="Individual"/>
    <s v="≥4 Hab"/>
    <s v="≥17h"/>
    <s v="Inf. Media"/>
    <s v="Atlán."/>
    <x v="0"/>
    <x v="1"/>
    <x v="1"/>
    <x v="0"/>
    <x v="1"/>
    <x v="1"/>
    <x v="1"/>
    <x v="1"/>
    <x v="1"/>
    <x v="1"/>
    <x v="1"/>
    <x v="1"/>
    <x v="1"/>
    <s v="Biomasa"/>
    <s v="GLP"/>
    <s v="Ninguno"/>
    <x v="0"/>
    <x v="0"/>
    <x v="0"/>
    <x v="0"/>
    <x v="0"/>
    <x v="0"/>
    <x v="0"/>
  </r>
  <r>
    <s v="Alicante"/>
    <s v="Alicante"/>
    <s v="+60"/>
    <s v="Mujer"/>
    <s v="Prim."/>
    <s v="Urbana"/>
    <s v="Multifamiliar"/>
    <s v="≤2 Hab"/>
    <s v="≥17h"/>
    <s v="Inf. Media"/>
    <s v="Med."/>
    <x v="0"/>
    <x v="1"/>
    <x v="1"/>
    <x v="0"/>
    <x v="0"/>
    <x v="0"/>
    <x v="1"/>
    <x v="1"/>
    <x v="0"/>
    <x v="0"/>
    <x v="0"/>
    <x v="0"/>
    <x v="1"/>
    <s v="Bomba de calor aire"/>
    <s v="Electricidad"/>
    <s v="Bomba de calor aire"/>
    <x v="0"/>
    <x v="0"/>
    <x v="0"/>
    <x v="0"/>
    <x v="0"/>
    <x v="0"/>
    <x v="0"/>
  </r>
  <r>
    <s v="Valencia"/>
    <s v="Valencia"/>
    <s v="41-59"/>
    <s v="Mujer"/>
    <s v="Univ."/>
    <s v="Centro Ciudad"/>
    <s v="Multifamiliar"/>
    <s v="3 Hab"/>
    <s v="12-16h"/>
    <s v="Inf. Media"/>
    <s v="Med."/>
    <x v="0"/>
    <x v="1"/>
    <x v="1"/>
    <x v="0"/>
    <x v="1"/>
    <x v="1"/>
    <x v="0"/>
    <x v="1"/>
    <x v="1"/>
    <x v="1"/>
    <x v="1"/>
    <x v="1"/>
    <x v="1"/>
    <s v="Ninguna"/>
    <s v="Gas Natural"/>
    <s v="AC Eléctrico"/>
    <x v="1"/>
    <x v="0"/>
    <x v="0"/>
    <x v="0"/>
    <x v="0"/>
    <x v="0"/>
    <x v="1"/>
  </r>
  <r>
    <s v="Coreses"/>
    <s v="Zamora"/>
    <s v="+60"/>
    <s v="Mujer"/>
    <s v="Prim."/>
    <s v="Rural"/>
    <s v="Individual"/>
    <s v="3 Hab"/>
    <s v="≥17h"/>
    <s v="Inf. Media"/>
    <s v="Cont."/>
    <x v="0"/>
    <x v="1"/>
    <x v="1"/>
    <x v="0"/>
    <x v="1"/>
    <x v="1"/>
    <x v="0"/>
    <x v="1"/>
    <x v="0"/>
    <x v="0"/>
    <x v="1"/>
    <x v="1"/>
    <x v="1"/>
    <s v="Gas Natural"/>
    <s v="Gas Natural"/>
    <s v="Ninguno"/>
    <x v="1"/>
    <x v="0"/>
    <x v="0"/>
    <x v="0"/>
    <x v="0"/>
    <x v="0"/>
    <x v="1"/>
  </r>
  <r>
    <s v="Lavin"/>
    <s v="Cantabria"/>
    <s v="41-59"/>
    <s v="Hombre"/>
    <s v="Prim."/>
    <s v="Rural"/>
    <s v="Individual"/>
    <s v="≤2 Hab"/>
    <s v="≥17h"/>
    <s v="Inf. Media"/>
    <s v="Atlán."/>
    <x v="0"/>
    <x v="1"/>
    <x v="1"/>
    <x v="0"/>
    <x v="0"/>
    <x v="1"/>
    <x v="0"/>
    <x v="1"/>
    <x v="0"/>
    <x v="1"/>
    <x v="1"/>
    <x v="1"/>
    <x v="1"/>
    <s v="Gasóleo"/>
    <s v="Gasóleo"/>
    <s v="Ninguno"/>
    <x v="0"/>
    <x v="0"/>
    <x v="0"/>
    <x v="0"/>
    <x v="0"/>
    <x v="1"/>
    <x v="1"/>
  </r>
  <r>
    <s v="Alicante"/>
    <s v="Alicante"/>
    <s v="41-59"/>
    <s v="Hombre"/>
    <s v="Univ."/>
    <s v="Centro Ciudad"/>
    <s v="Multifamiliar"/>
    <s v="≤2 Hab"/>
    <s v="≥17h"/>
    <s v="Ind"/>
    <s v="Med."/>
    <x v="0"/>
    <x v="1"/>
    <x v="1"/>
    <x v="0"/>
    <x v="1"/>
    <x v="1"/>
    <x v="0"/>
    <x v="1"/>
    <x v="1"/>
    <x v="1"/>
    <x v="1"/>
    <x v="0"/>
    <x v="1"/>
    <s v="Gas Natural"/>
    <s v="Gas Natural"/>
    <s v="Ninguno"/>
    <x v="0"/>
    <x v="0"/>
    <x v="0"/>
    <x v="0"/>
    <x v="0"/>
    <x v="0"/>
    <x v="0"/>
  </r>
  <r>
    <s v="Los Nietos"/>
    <s v="Murcia"/>
    <s v="+60"/>
    <s v="Hombre"/>
    <s v="Univ."/>
    <s v="Rural"/>
    <s v="Individual"/>
    <s v="3 Hab"/>
    <s v="≥17h"/>
    <s v="Inf. Media"/>
    <s v="Med."/>
    <x v="0"/>
    <x v="1"/>
    <x v="1"/>
    <x v="0"/>
    <x v="1"/>
    <x v="1"/>
    <x v="0"/>
    <x v="1"/>
    <x v="1"/>
    <x v="1"/>
    <x v="1"/>
    <x v="1"/>
    <x v="0"/>
    <s v="Ninguna"/>
    <s v="Electricidad"/>
    <s v="Bomba de calor aire"/>
    <x v="1"/>
    <x v="0"/>
    <x v="0"/>
    <x v="0"/>
    <x v="0"/>
    <x v="0"/>
    <x v="1"/>
  </r>
  <r>
    <s v="Alicante"/>
    <s v="Alicante"/>
    <s v="41-59"/>
    <s v="Mujer"/>
    <s v="Prim."/>
    <s v="Urbana"/>
    <s v="Multifamiliar"/>
    <s v="3 Hab"/>
    <s v="≥17h"/>
    <s v="Inf. Media"/>
    <s v="Med."/>
    <x v="0"/>
    <x v="1"/>
    <x v="1"/>
    <x v="0"/>
    <x v="1"/>
    <x v="1"/>
    <x v="1"/>
    <x v="1"/>
    <x v="1"/>
    <x v="1"/>
    <x v="1"/>
    <x v="1"/>
    <x v="1"/>
    <s v="Bomba de calor aire"/>
    <s v="Electricidad"/>
    <s v="Bomba de calor aire"/>
    <x v="0"/>
    <x v="0"/>
    <x v="0"/>
    <x v="0"/>
    <x v="0"/>
    <x v="0"/>
    <x v="0"/>
  </r>
  <r>
    <s v="Valencia"/>
    <s v="Valencia"/>
    <s v="41-59"/>
    <s v="Hombre"/>
    <s v="Sec."/>
    <s v="Centro Ciudad"/>
    <s v="Multifamiliar"/>
    <s v="≥4 Hab"/>
    <s v="12-16h"/>
    <s v="Inf. Media"/>
    <s v="Med."/>
    <x v="0"/>
    <x v="1"/>
    <x v="1"/>
    <x v="0"/>
    <x v="1"/>
    <x v="1"/>
    <x v="0"/>
    <x v="1"/>
    <x v="1"/>
    <x v="1"/>
    <x v="1"/>
    <x v="1"/>
    <x v="0"/>
    <s v="Ninguna"/>
    <s v="Gas Natural"/>
    <s v="AC Eléctrico"/>
    <x v="1"/>
    <x v="0"/>
    <x v="0"/>
    <x v="0"/>
    <x v="0"/>
    <x v="0"/>
    <x v="1"/>
  </r>
  <r>
    <s v="Los Belones"/>
    <s v="Murcia"/>
    <s v="41-59"/>
    <s v="Mujer"/>
    <s v="Prim."/>
    <s v="Rural"/>
    <s v="Individual"/>
    <s v="3 Hab"/>
    <s v="≥17h"/>
    <s v="Ind"/>
    <s v="Med."/>
    <x v="0"/>
    <x v="1"/>
    <x v="1"/>
    <x v="0"/>
    <x v="1"/>
    <x v="1"/>
    <x v="1"/>
    <x v="1"/>
    <x v="1"/>
    <x v="1"/>
    <x v="1"/>
    <x v="1"/>
    <x v="0"/>
    <s v="Ninguna"/>
    <s v="Electricidad"/>
    <s v="Ninguno"/>
    <x v="0"/>
    <x v="0"/>
    <x v="0"/>
    <x v="0"/>
    <x v="0"/>
    <x v="1"/>
    <x v="1"/>
  </r>
  <r>
    <s v="Alicante"/>
    <s v="Alicante"/>
    <s v="18-40"/>
    <s v="Mujer"/>
    <s v="Sec."/>
    <s v="Centro Ciudad"/>
    <s v="Multifamiliar"/>
    <s v="≥4 Hab"/>
    <s v="≥17h"/>
    <s v="Sup. Media"/>
    <s v="Med."/>
    <x v="0"/>
    <x v="1"/>
    <x v="1"/>
    <x v="0"/>
    <x v="1"/>
    <x v="1"/>
    <x v="1"/>
    <x v="1"/>
    <x v="1"/>
    <x v="1"/>
    <x v="1"/>
    <x v="0"/>
    <x v="0"/>
    <s v="Electricidad"/>
    <s v="Electricidad"/>
    <s v="Bomba de calor aire"/>
    <x v="0"/>
    <x v="0"/>
    <x v="0"/>
    <x v="0"/>
    <x v="0"/>
    <x v="0"/>
    <x v="0"/>
  </r>
  <r>
    <s v="Quintana"/>
    <s v="Cantabria"/>
    <s v="41-59"/>
    <s v="Mujer"/>
    <s v="Prim."/>
    <s v="Rural"/>
    <s v="Individual"/>
    <s v="3 Hab"/>
    <s v="12-16h"/>
    <s v="Ind"/>
    <s v="Atlán."/>
    <x v="0"/>
    <x v="1"/>
    <x v="1"/>
    <x v="0"/>
    <x v="1"/>
    <x v="1"/>
    <x v="1"/>
    <x v="1"/>
    <x v="1"/>
    <x v="1"/>
    <x v="1"/>
    <x v="1"/>
    <x v="1"/>
    <s v="Gasóleo"/>
    <s v="Gasóleo"/>
    <s v="Ninguno"/>
    <x v="0"/>
    <x v="1"/>
    <x v="0"/>
    <x v="0"/>
    <x v="0"/>
    <x v="0"/>
    <x v="1"/>
  </r>
  <r>
    <s v="Almería"/>
    <s v="Almería"/>
    <s v="+60"/>
    <s v="Mujer"/>
    <s v="Univ."/>
    <s v="Centro Ciudad"/>
    <s v="Multifamiliar"/>
    <s v="≤2 Hab"/>
    <s v="≥17h"/>
    <s v="Sup. Media"/>
    <s v="Med."/>
    <x v="0"/>
    <x v="1"/>
    <x v="1"/>
    <x v="0"/>
    <x v="1"/>
    <x v="1"/>
    <x v="1"/>
    <x v="1"/>
    <x v="1"/>
    <x v="1"/>
    <x v="1"/>
    <x v="1"/>
    <x v="0"/>
    <s v="Bomba de calor aire"/>
    <s v="Electricidad"/>
    <s v="Bomba de calor aire"/>
    <x v="0"/>
    <x v="0"/>
    <x v="0"/>
    <x v="0"/>
    <x v="0"/>
    <x v="1"/>
    <x v="1"/>
  </r>
  <r>
    <s v="Coreses"/>
    <s v="Zamora"/>
    <s v="41-59"/>
    <s v="Mujer"/>
    <s v="Prim."/>
    <s v="Rural"/>
    <s v="Adosado"/>
    <s v="≤2 Hab"/>
    <s v="≥17h"/>
    <s v="Inf. Media"/>
    <s v="Cont."/>
    <x v="0"/>
    <x v="1"/>
    <x v="1"/>
    <x v="0"/>
    <x v="1"/>
    <x v="1"/>
    <x v="0"/>
    <x v="1"/>
    <x v="1"/>
    <x v="1"/>
    <x v="1"/>
    <x v="1"/>
    <x v="0"/>
    <s v="Gasóleo"/>
    <s v="Gasóleo"/>
    <s v="Ninguno"/>
    <x v="1"/>
    <x v="0"/>
    <x v="0"/>
    <x v="0"/>
    <x v="0"/>
    <x v="0"/>
    <x v="1"/>
  </r>
  <r>
    <s v="Los Belones"/>
    <s v="Murcia"/>
    <s v="41-59"/>
    <s v="Mujer"/>
    <s v="Sec."/>
    <s v="Rural"/>
    <s v="Adosado"/>
    <s v="3 Hab"/>
    <s v="≥17h"/>
    <s v="Inf. Media"/>
    <s v="Med."/>
    <x v="0"/>
    <x v="1"/>
    <x v="1"/>
    <x v="0"/>
    <x v="1"/>
    <x v="1"/>
    <x v="0"/>
    <x v="1"/>
    <x v="1"/>
    <x v="0"/>
    <x v="1"/>
    <x v="1"/>
    <x v="0"/>
    <s v="Electricidad"/>
    <s v="GLP"/>
    <s v="Bomba de calor aire"/>
    <x v="1"/>
    <x v="0"/>
    <x v="0"/>
    <x v="0"/>
    <x v="0"/>
    <x v="0"/>
    <x v="1"/>
  </r>
  <r>
    <s v="Quintana"/>
    <s v="Cantabria"/>
    <s v="41-59"/>
    <s v="Mujer"/>
    <s v="Sec."/>
    <s v="Rural"/>
    <s v="Individual"/>
    <s v="3 Hab"/>
    <s v="≥17h"/>
    <s v="Ind"/>
    <s v="Atlán."/>
    <x v="0"/>
    <x v="1"/>
    <x v="1"/>
    <x v="0"/>
    <x v="1"/>
    <x v="1"/>
    <x v="0"/>
    <x v="1"/>
    <x v="1"/>
    <x v="1"/>
    <x v="1"/>
    <x v="1"/>
    <x v="1"/>
    <s v="Electricidad"/>
    <s v="GLP"/>
    <s v="Ninguno"/>
    <x v="1"/>
    <x v="0"/>
    <x v="0"/>
    <x v="0"/>
    <x v="0"/>
    <x v="0"/>
    <x v="1"/>
  </r>
  <r>
    <s v="Almería"/>
    <s v="Almería"/>
    <s v="+60"/>
    <s v="Mujer"/>
    <s v="Prim."/>
    <s v="Centro Ciudad"/>
    <s v="Multifamiliar"/>
    <s v="3 Hab"/>
    <s v="≥17h"/>
    <s v="Inf. Media"/>
    <s v="Med."/>
    <x v="0"/>
    <x v="1"/>
    <x v="1"/>
    <x v="0"/>
    <x v="0"/>
    <x v="1"/>
    <x v="1"/>
    <x v="1"/>
    <x v="1"/>
    <x v="0"/>
    <x v="0"/>
    <x v="0"/>
    <x v="0"/>
    <s v="Electricidad"/>
    <s v="GLP"/>
    <s v="Ninguno"/>
    <x v="0"/>
    <x v="0"/>
    <x v="0"/>
    <x v="0"/>
    <x v="0"/>
    <x v="0"/>
    <x v="0"/>
  </r>
  <r>
    <s v="Valencia"/>
    <s v="Valencia"/>
    <s v="+60"/>
    <s v="Hombre"/>
    <s v="Prim."/>
    <s v="Centro Ciudad"/>
    <s v="Multifamiliar"/>
    <s v="3 Hab"/>
    <s v="12-16h"/>
    <s v="Inf. Media"/>
    <s v="Med."/>
    <x v="1"/>
    <x v="0"/>
    <x v="1"/>
    <x v="0"/>
    <x v="0"/>
    <x v="0"/>
    <x v="1"/>
    <x v="1"/>
    <x v="0"/>
    <x v="1"/>
    <x v="1"/>
    <x v="0"/>
    <x v="1"/>
    <s v="Electricidad"/>
    <s v="Electricidad"/>
    <s v="Bomba de calor aire"/>
    <x v="0"/>
    <x v="0"/>
    <x v="0"/>
    <x v="0"/>
    <x v="0"/>
    <x v="0"/>
    <x v="0"/>
  </r>
  <r>
    <s v="Coreses"/>
    <s v="Zamora"/>
    <s v="+60"/>
    <s v="Mujer"/>
    <s v="Prim."/>
    <s v="Rural"/>
    <s v="Individual"/>
    <s v="≥4 Hab"/>
    <s v="≥17h"/>
    <s v="Inf. Media"/>
    <s v="Cont."/>
    <x v="0"/>
    <x v="0"/>
    <x v="1"/>
    <x v="0"/>
    <x v="1"/>
    <x v="1"/>
    <x v="0"/>
    <x v="1"/>
    <x v="0"/>
    <x v="0"/>
    <x v="1"/>
    <x v="1"/>
    <x v="0"/>
    <s v="Gasóleo"/>
    <s v="Gasóleo"/>
    <s v="Ninguno"/>
    <x v="0"/>
    <x v="0"/>
    <x v="0"/>
    <x v="0"/>
    <x v="0"/>
    <x v="0"/>
    <x v="0"/>
  </r>
  <r>
    <s v="Los Belones"/>
    <s v="Murcia"/>
    <s v="+60"/>
    <s v="Mujer"/>
    <s v="Prim."/>
    <s v="Rural"/>
    <s v="Adosado"/>
    <s v="3 Hab"/>
    <s v="≥17h"/>
    <s v="Ind"/>
    <s v="Med."/>
    <x v="0"/>
    <x v="1"/>
    <x v="1"/>
    <x v="0"/>
    <x v="1"/>
    <x v="1"/>
    <x v="1"/>
    <x v="1"/>
    <x v="1"/>
    <x v="1"/>
    <x v="1"/>
    <x v="1"/>
    <x v="1"/>
    <s v="Bomba de calor aire"/>
    <s v="Electricidad"/>
    <s v="Bomba de calor aire"/>
    <x v="0"/>
    <x v="0"/>
    <x v="0"/>
    <x v="0"/>
    <x v="0"/>
    <x v="1"/>
    <x v="1"/>
  </r>
  <r>
    <s v="San Martín"/>
    <s v="Cantabria"/>
    <s v="41-59"/>
    <s v="Hombre"/>
    <s v="Prim."/>
    <s v="Rural"/>
    <s v="Individual"/>
    <s v="≤2 Hab"/>
    <s v="≥17h"/>
    <s v="Ind"/>
    <s v="Atlán."/>
    <x v="0"/>
    <x v="0"/>
    <x v="0"/>
    <x v="0"/>
    <x v="1"/>
    <x v="0"/>
    <x v="1"/>
    <x v="0"/>
    <x v="0"/>
    <x v="0"/>
    <x v="1"/>
    <x v="1"/>
    <x v="1"/>
    <s v="Gasóleo"/>
    <s v="Gasóleo"/>
    <s v="Ninguno"/>
    <x v="0"/>
    <x v="0"/>
    <x v="0"/>
    <x v="0"/>
    <x v="0"/>
    <x v="0"/>
    <x v="0"/>
  </r>
  <r>
    <s v="Almería"/>
    <s v="Almería"/>
    <s v="+60"/>
    <s v="Hombre"/>
    <s v="Univ."/>
    <s v="Urbana"/>
    <s v="Multifamiliar"/>
    <s v="≤2 Hab"/>
    <s v="≥17h"/>
    <s v="Sup. Media"/>
    <s v="Med."/>
    <x v="0"/>
    <x v="1"/>
    <x v="1"/>
    <x v="0"/>
    <x v="1"/>
    <x v="1"/>
    <x v="1"/>
    <x v="1"/>
    <x v="1"/>
    <x v="1"/>
    <x v="1"/>
    <x v="1"/>
    <x v="1"/>
    <s v="Bomba de calor aire"/>
    <s v="Solar Térmica"/>
    <s v="Bomba de calor aire"/>
    <x v="0"/>
    <x v="0"/>
    <x v="0"/>
    <x v="0"/>
    <x v="0"/>
    <x v="0"/>
    <x v="0"/>
  </r>
  <r>
    <s v="Coreses"/>
    <s v="Zamora"/>
    <s v="+60"/>
    <s v="Mujer"/>
    <s v="Prim."/>
    <s v="Rural"/>
    <s v="Adosado"/>
    <s v="3 Hab"/>
    <s v="≥17h"/>
    <s v="Inf. Media"/>
    <s v="Cont."/>
    <x v="1"/>
    <x v="0"/>
    <x v="1"/>
    <x v="0"/>
    <x v="0"/>
    <x v="0"/>
    <x v="0"/>
    <x v="0"/>
    <x v="0"/>
    <x v="0"/>
    <x v="0"/>
    <x v="1"/>
    <x v="0"/>
    <s v="Gasóleo"/>
    <s v="Gasóleo"/>
    <s v="Ninguno"/>
    <x v="0"/>
    <x v="0"/>
    <x v="0"/>
    <x v="0"/>
    <x v="0"/>
    <x v="0"/>
    <x v="0"/>
  </r>
  <r>
    <s v="Los Belones"/>
    <s v="Murcia"/>
    <s v="41-59"/>
    <s v="Mujer"/>
    <s v="Univ."/>
    <s v="Rural"/>
    <s v="Individual"/>
    <s v="≥4 Hab"/>
    <s v="≥17h"/>
    <s v="Sup. Media"/>
    <s v="Med."/>
    <x v="0"/>
    <x v="1"/>
    <x v="1"/>
    <x v="0"/>
    <x v="1"/>
    <x v="1"/>
    <x v="1"/>
    <x v="1"/>
    <x v="1"/>
    <x v="0"/>
    <x v="1"/>
    <x v="0"/>
    <x v="0"/>
    <s v="Bomba de calor aire"/>
    <s v="Electricidad"/>
    <s v="Bomba de calor aire"/>
    <x v="1"/>
    <x v="0"/>
    <x v="0"/>
    <x v="0"/>
    <x v="0"/>
    <x v="0"/>
    <x v="1"/>
  </r>
  <r>
    <s v="Astrana"/>
    <s v="Cantabria"/>
    <s v="18-40"/>
    <s v="Mujer"/>
    <s v="Sec."/>
    <s v="Rural"/>
    <s v="Individual"/>
    <s v="≥4 Hab"/>
    <s v="≥17h"/>
    <s v="Ind"/>
    <s v="Atlán."/>
    <x v="0"/>
    <x v="1"/>
    <x v="1"/>
    <x v="0"/>
    <x v="1"/>
    <x v="1"/>
    <x v="1"/>
    <x v="1"/>
    <x v="1"/>
    <x v="1"/>
    <x v="1"/>
    <x v="1"/>
    <x v="0"/>
    <s v="Gasóleo"/>
    <s v="Gasóleo"/>
    <s v="Ninguno"/>
    <x v="0"/>
    <x v="1"/>
    <x v="0"/>
    <x v="0"/>
    <x v="0"/>
    <x v="0"/>
    <x v="1"/>
  </r>
  <r>
    <s v="Coreses"/>
    <s v="Zamora"/>
    <s v="41-59"/>
    <s v="Hombre"/>
    <s v="Prim."/>
    <s v="Rural"/>
    <s v="Individual"/>
    <s v="≥4 Hab"/>
    <s v="≥17h"/>
    <s v="Sup. Media"/>
    <s v="Cont."/>
    <x v="0"/>
    <x v="1"/>
    <x v="1"/>
    <x v="0"/>
    <x v="0"/>
    <x v="1"/>
    <x v="1"/>
    <x v="1"/>
    <x v="1"/>
    <x v="1"/>
    <x v="1"/>
    <x v="0"/>
    <x v="1"/>
    <s v="Gasóleo"/>
    <s v="Gasóleo"/>
    <s v="Ninguno"/>
    <x v="1"/>
    <x v="0"/>
    <x v="0"/>
    <x v="0"/>
    <x v="0"/>
    <x v="0"/>
    <x v="1"/>
  </r>
  <r>
    <s v="Barcelona"/>
    <s v="Barcelona"/>
    <s v="+60"/>
    <s v="Hombre"/>
    <s v="Prim."/>
    <s v="Centro Ciudad"/>
    <s v="Multifamiliar"/>
    <s v="3 Hab"/>
    <s v="≥17h"/>
    <s v="Inf. Media"/>
    <s v="Med."/>
    <x v="0"/>
    <x v="1"/>
    <x v="1"/>
    <x v="0"/>
    <x v="1"/>
    <x v="1"/>
    <x v="1"/>
    <x v="1"/>
    <x v="1"/>
    <x v="1"/>
    <x v="1"/>
    <x v="1"/>
    <x v="1"/>
    <s v="Electricidad"/>
    <s v="Gas Natural"/>
    <s v="Ninguno"/>
    <x v="0"/>
    <x v="0"/>
    <x v="0"/>
    <x v="0"/>
    <x v="0"/>
    <x v="0"/>
    <x v="0"/>
  </r>
  <r>
    <s v="Cañedo"/>
    <s v="Cantabria"/>
    <s v="18-40"/>
    <s v="Mujer"/>
    <s v="Prim."/>
    <s v="Rural"/>
    <s v="Adosado"/>
    <s v="≤2 Hab"/>
    <s v="≥17h"/>
    <s v="Inf. Media"/>
    <s v="Atlán."/>
    <x v="0"/>
    <x v="1"/>
    <x v="1"/>
    <x v="0"/>
    <x v="1"/>
    <x v="1"/>
    <x v="1"/>
    <x v="1"/>
    <x v="1"/>
    <x v="0"/>
    <x v="0"/>
    <x v="1"/>
    <x v="1"/>
    <s v="Electricidad"/>
    <s v="GLP"/>
    <s v="Ninguno"/>
    <x v="0"/>
    <x v="0"/>
    <x v="0"/>
    <x v="0"/>
    <x v="0"/>
    <x v="0"/>
    <x v="0"/>
  </r>
  <r>
    <s v="Los Belones"/>
    <s v="Murcia"/>
    <s v="18-40"/>
    <s v="Hombre"/>
    <s v="Univ."/>
    <s v="Rural"/>
    <s v="Individual"/>
    <s v="≥4 Hab"/>
    <s v="≤12h"/>
    <s v="Inf. Media"/>
    <s v="Med."/>
    <x v="0"/>
    <x v="0"/>
    <x v="1"/>
    <x v="0"/>
    <x v="0"/>
    <x v="1"/>
    <x v="1"/>
    <x v="1"/>
    <x v="1"/>
    <x v="1"/>
    <x v="1"/>
    <x v="0"/>
    <x v="1"/>
    <s v="Electricidad"/>
    <s v="Electricidad"/>
    <s v="AC Eléctrico"/>
    <x v="0"/>
    <x v="0"/>
    <x v="0"/>
    <x v="0"/>
    <x v="0"/>
    <x v="0"/>
    <x v="0"/>
  </r>
  <r>
    <s v="Astrana"/>
    <s v="Cantabria"/>
    <s v="+60"/>
    <s v="Mujer"/>
    <s v="Prim."/>
    <s v="Rural"/>
    <s v="Individual"/>
    <s v="3 Hab"/>
    <s v="≥17h"/>
    <s v="Inf. Media"/>
    <s v="Atlán."/>
    <x v="0"/>
    <x v="1"/>
    <x v="1"/>
    <x v="0"/>
    <x v="1"/>
    <x v="1"/>
    <x v="1"/>
    <x v="1"/>
    <x v="0"/>
    <x v="1"/>
    <x v="1"/>
    <x v="1"/>
    <x v="1"/>
    <s v="Otros"/>
    <s v="GLP"/>
    <s v="Ninguno"/>
    <x v="1"/>
    <x v="0"/>
    <x v="0"/>
    <x v="0"/>
    <x v="0"/>
    <x v="0"/>
    <x v="1"/>
  </r>
  <r>
    <s v="Barcelona"/>
    <s v="Barcelona"/>
    <s v="+60"/>
    <s v="Mujer"/>
    <s v="Univ."/>
    <s v="Centro Ciudad"/>
    <s v="Multifamiliar"/>
    <s v="≥4 Hab"/>
    <s v="≥17h"/>
    <s v="Sup. Media"/>
    <s v="Med."/>
    <x v="0"/>
    <x v="1"/>
    <x v="1"/>
    <x v="0"/>
    <x v="1"/>
    <x v="1"/>
    <x v="1"/>
    <x v="1"/>
    <x v="1"/>
    <x v="1"/>
    <x v="1"/>
    <x v="0"/>
    <x v="1"/>
    <s v="Gas Natural"/>
    <s v="Gas Natural"/>
    <s v="Ninguno"/>
    <x v="0"/>
    <x v="0"/>
    <x v="0"/>
    <x v="0"/>
    <x v="0"/>
    <x v="0"/>
    <x v="0"/>
  </r>
  <r>
    <s v="Valencia"/>
    <s v="Valencia"/>
    <s v="41-59"/>
    <s v="Mujer"/>
    <s v="Sec."/>
    <s v="Centro Ciudad"/>
    <s v="Multifamiliar"/>
    <s v="3 Hab"/>
    <s v="12-16h"/>
    <s v="Ind"/>
    <s v="Med."/>
    <x v="0"/>
    <x v="1"/>
    <x v="1"/>
    <x v="0"/>
    <x v="1"/>
    <x v="1"/>
    <x v="1"/>
    <x v="1"/>
    <x v="1"/>
    <x v="1"/>
    <x v="1"/>
    <x v="1"/>
    <x v="1"/>
    <s v="Electricidad"/>
    <s v="Electricidad"/>
    <s v="Bomba de calor aire"/>
    <x v="1"/>
    <x v="0"/>
    <x v="0"/>
    <x v="0"/>
    <x v="0"/>
    <x v="0"/>
    <x v="1"/>
  </r>
  <r>
    <s v="Peñafiel"/>
    <s v="Valladolid"/>
    <s v="18-40"/>
    <s v="Mujer"/>
    <s v="Univ."/>
    <s v="Rural"/>
    <s v="Adosado"/>
    <s v="3 Hab"/>
    <s v="≥17h"/>
    <s v="Ind"/>
    <s v="Cont."/>
    <x v="0"/>
    <x v="1"/>
    <x v="1"/>
    <x v="0"/>
    <x v="0"/>
    <x v="1"/>
    <x v="0"/>
    <x v="1"/>
    <x v="0"/>
    <x v="0"/>
    <x v="1"/>
    <x v="1"/>
    <x v="0"/>
    <s v="Gas Natural"/>
    <s v="Gas Natural"/>
    <s v="Ninguno"/>
    <x v="0"/>
    <x v="0"/>
    <x v="0"/>
    <x v="0"/>
    <x v="0"/>
    <x v="0"/>
    <x v="0"/>
  </r>
  <r>
    <s v="Valencia"/>
    <s v="Valencia"/>
    <s v="+60"/>
    <s v="Mujer"/>
    <s v="Sec."/>
    <s v="Centro Ciudad"/>
    <s v="Multifamiliar"/>
    <s v="3 Hab"/>
    <s v="12-16h"/>
    <s v="Inf. Media"/>
    <s v="Med."/>
    <x v="0"/>
    <x v="1"/>
    <x v="1"/>
    <x v="0"/>
    <x v="1"/>
    <x v="1"/>
    <x v="1"/>
    <x v="1"/>
    <x v="1"/>
    <x v="1"/>
    <x v="1"/>
    <x v="1"/>
    <x v="1"/>
    <s v="Gas Natural"/>
    <s v="Gas Natural"/>
    <s v="AC Eléctrico"/>
    <x v="0"/>
    <x v="0"/>
    <x v="0"/>
    <x v="0"/>
    <x v="0"/>
    <x v="0"/>
    <x v="0"/>
  </r>
  <r>
    <s v="Valencia"/>
    <s v="Valencia"/>
    <s v="41-59"/>
    <s v="Hombre"/>
    <s v="Sec."/>
    <s v="Centro Ciudad"/>
    <s v="Multifamiliar"/>
    <s v="3 Hab"/>
    <s v="12-16h"/>
    <s v="Inf. Media"/>
    <s v="Med."/>
    <x v="0"/>
    <x v="1"/>
    <x v="1"/>
    <x v="0"/>
    <x v="1"/>
    <x v="1"/>
    <x v="1"/>
    <x v="1"/>
    <x v="1"/>
    <x v="1"/>
    <x v="1"/>
    <x v="1"/>
    <x v="1"/>
    <s v="Bomba de calor aire"/>
    <s v="Gas Natural"/>
    <s v="Bomba de calor aire"/>
    <x v="1"/>
    <x v="0"/>
    <x v="0"/>
    <x v="0"/>
    <x v="0"/>
    <x v="0"/>
    <x v="1"/>
  </r>
  <r>
    <s v="Cádiz"/>
    <s v="Cádiz"/>
    <s v="41-59"/>
    <s v="Hombre"/>
    <s v="Univ."/>
    <s v="Centro Ciudad"/>
    <s v="Multifamiliar"/>
    <s v="3 Hab"/>
    <s v="≥17h"/>
    <s v="Sup. Media"/>
    <s v="Med."/>
    <x v="0"/>
    <x v="1"/>
    <x v="1"/>
    <x v="0"/>
    <x v="1"/>
    <x v="1"/>
    <x v="1"/>
    <x v="1"/>
    <x v="1"/>
    <x v="1"/>
    <x v="1"/>
    <x v="1"/>
    <x v="0"/>
    <s v="Gas Natural"/>
    <s v="Gas Natural"/>
    <s v="Ninguno"/>
    <x v="0"/>
    <x v="0"/>
    <x v="0"/>
    <x v="0"/>
    <x v="0"/>
    <x v="0"/>
    <x v="0"/>
  </r>
  <r>
    <s v="Palma de Mallorca"/>
    <s v="Baleares"/>
    <s v="+60"/>
    <s v="Mujer"/>
    <s v="Univ."/>
    <s v="Centro Ciudad"/>
    <s v="Multifamiliar"/>
    <s v="≥4 Hab"/>
    <s v="12-16h"/>
    <s v="Inf. Media"/>
    <s v="Med."/>
    <x v="0"/>
    <x v="1"/>
    <x v="1"/>
    <x v="0"/>
    <x v="1"/>
    <x v="0"/>
    <x v="0"/>
    <x v="1"/>
    <x v="1"/>
    <x v="1"/>
    <x v="1"/>
    <x v="1"/>
    <x v="1"/>
    <s v="Gas Natural"/>
    <s v="Gas Natural"/>
    <s v="AC Eléctrico"/>
    <x v="0"/>
    <x v="0"/>
    <x v="0"/>
    <x v="0"/>
    <x v="0"/>
    <x v="1"/>
    <x v="1"/>
  </r>
  <r>
    <s v="Peñafiel"/>
    <s v="Valladolid"/>
    <s v="41-59"/>
    <s v="Mujer"/>
    <s v="Sec."/>
    <s v="Rural"/>
    <s v="Adosado"/>
    <s v="3 Hab"/>
    <s v="12-16h"/>
    <s v="Inf. Media"/>
    <s v="Cont."/>
    <x v="0"/>
    <x v="1"/>
    <x v="1"/>
    <x v="0"/>
    <x v="1"/>
    <x v="1"/>
    <x v="0"/>
    <x v="1"/>
    <x v="1"/>
    <x v="1"/>
    <x v="1"/>
    <x v="1"/>
    <x v="0"/>
    <s v="Otros"/>
    <s v="Gasóleo"/>
    <s v="Ninguno"/>
    <x v="1"/>
    <x v="0"/>
    <x v="0"/>
    <x v="0"/>
    <x v="0"/>
    <x v="0"/>
    <x v="1"/>
  </r>
  <r>
    <s v="Valencia"/>
    <s v="Valencia"/>
    <s v="+60"/>
    <s v="Hombre"/>
    <s v="Prim."/>
    <s v="Centro Ciudad"/>
    <s v="Multifamiliar"/>
    <s v="≥4 Hab"/>
    <s v="12-16h"/>
    <s v="Inf. Media"/>
    <s v="Med."/>
    <x v="0"/>
    <x v="1"/>
    <x v="1"/>
    <x v="0"/>
    <x v="1"/>
    <x v="1"/>
    <x v="1"/>
    <x v="1"/>
    <x v="1"/>
    <x v="1"/>
    <x v="1"/>
    <x v="1"/>
    <x v="0"/>
    <s v="Gas Natural"/>
    <s v="Gas Natural"/>
    <s v="AC Eléctrico"/>
    <x v="0"/>
    <x v="0"/>
    <x v="0"/>
    <x v="0"/>
    <x v="0"/>
    <x v="0"/>
    <x v="0"/>
  </r>
  <r>
    <s v="Hazas"/>
    <s v="Cantabria"/>
    <s v="41-59"/>
    <s v="Mujer"/>
    <s v="Sec."/>
    <s v="Rural"/>
    <s v="Multifamiliar"/>
    <s v="3 Hab"/>
    <s v="12-16h"/>
    <s v="Ind"/>
    <s v="Atlán."/>
    <x v="0"/>
    <x v="0"/>
    <x v="0"/>
    <x v="0"/>
    <x v="1"/>
    <x v="1"/>
    <x v="1"/>
    <x v="1"/>
    <x v="1"/>
    <x v="1"/>
    <x v="1"/>
    <x v="1"/>
    <x v="1"/>
    <s v="Otros"/>
    <s v="GLP"/>
    <s v="Ninguno"/>
    <x v="1"/>
    <x v="0"/>
    <x v="0"/>
    <x v="0"/>
    <x v="0"/>
    <x v="0"/>
    <x v="1"/>
  </r>
  <r>
    <s v="Peñafiel"/>
    <s v="Valladolid"/>
    <s v="41-59"/>
    <s v="Mujer"/>
    <s v="Prim."/>
    <s v="Rural"/>
    <s v="Multifamiliar"/>
    <s v="3 Hab"/>
    <s v="12-16h"/>
    <s v="Inf. Media"/>
    <s v="Cont."/>
    <x v="0"/>
    <x v="1"/>
    <x v="1"/>
    <x v="0"/>
    <x v="1"/>
    <x v="1"/>
    <x v="1"/>
    <x v="1"/>
    <x v="1"/>
    <x v="1"/>
    <x v="1"/>
    <x v="0"/>
    <x v="0"/>
    <s v="Gasóleo"/>
    <s v="GLP"/>
    <s v="Ninguno"/>
    <x v="0"/>
    <x v="0"/>
    <x v="0"/>
    <x v="0"/>
    <x v="0"/>
    <x v="0"/>
    <x v="0"/>
  </r>
  <r>
    <s v="Valencia"/>
    <s v="Valencia"/>
    <s v="+60"/>
    <s v="Mujer"/>
    <s v="Sec."/>
    <s v="Centro Ciudad"/>
    <s v="Multifamiliar"/>
    <s v="≤2 Hab"/>
    <s v="12-16h"/>
    <s v="Inf. Media"/>
    <s v="Med."/>
    <x v="0"/>
    <x v="1"/>
    <x v="1"/>
    <x v="0"/>
    <x v="1"/>
    <x v="1"/>
    <x v="1"/>
    <x v="1"/>
    <x v="1"/>
    <x v="1"/>
    <x v="1"/>
    <x v="1"/>
    <x v="1"/>
    <s v="Bomba de calor aire"/>
    <s v="Electricidad"/>
    <s v="Bomba de calor aire"/>
    <x v="0"/>
    <x v="0"/>
    <x v="0"/>
    <x v="0"/>
    <x v="0"/>
    <x v="0"/>
    <x v="0"/>
  </r>
  <r>
    <s v="Málaga"/>
    <s v="Málaga"/>
    <s v="18-40"/>
    <s v="Mujer"/>
    <s v="Sec."/>
    <s v="Centro Ciudad"/>
    <s v="Multifamiliar"/>
    <s v="3 Hab"/>
    <s v="12-16h"/>
    <s v="Ind"/>
    <s v="Med."/>
    <x v="0"/>
    <x v="1"/>
    <x v="1"/>
    <x v="0"/>
    <x v="1"/>
    <x v="1"/>
    <x v="1"/>
    <x v="1"/>
    <x v="1"/>
    <x v="1"/>
    <x v="1"/>
    <x v="1"/>
    <x v="1"/>
    <s v="Bomba de calor aire"/>
    <s v="Gas Natural"/>
    <s v="Bomba de calor aire"/>
    <x v="0"/>
    <x v="0"/>
    <x v="0"/>
    <x v="0"/>
    <x v="0"/>
    <x v="1"/>
    <x v="1"/>
  </r>
  <r>
    <s v="Cádiz"/>
    <s v="Cádiz"/>
    <s v="41-59"/>
    <s v="Hombre"/>
    <s v="Univ."/>
    <s v="Centro Ciudad"/>
    <s v="Multifamiliar"/>
    <s v="3 Hab"/>
    <s v="≥17h"/>
    <s v="Sup. Media"/>
    <s v="Med."/>
    <x v="0"/>
    <x v="1"/>
    <x v="1"/>
    <x v="0"/>
    <x v="1"/>
    <x v="1"/>
    <x v="0"/>
    <x v="1"/>
    <x v="1"/>
    <x v="1"/>
    <x v="1"/>
    <x v="1"/>
    <x v="1"/>
    <s v="Electricidad"/>
    <s v="GLP"/>
    <s v="Ninguno"/>
    <x v="0"/>
    <x v="0"/>
    <x v="0"/>
    <x v="0"/>
    <x v="0"/>
    <x v="1"/>
    <x v="1"/>
  </r>
  <r>
    <s v="Valencia"/>
    <s v="Valencia"/>
    <s v="+60"/>
    <s v="Mujer"/>
    <s v="Prim."/>
    <s v="Centro Ciudad"/>
    <s v="Multifamiliar"/>
    <s v="3 Hab"/>
    <s v="12-16h"/>
    <s v="Inf. Media"/>
    <s v="Med."/>
    <x v="0"/>
    <x v="1"/>
    <x v="1"/>
    <x v="0"/>
    <x v="1"/>
    <x v="1"/>
    <x v="1"/>
    <x v="1"/>
    <x v="1"/>
    <x v="1"/>
    <x v="1"/>
    <x v="1"/>
    <x v="1"/>
    <s v="Bomba de calor aire"/>
    <s v="Gas Natural"/>
    <s v="Bomba de calor aire"/>
    <x v="1"/>
    <x v="0"/>
    <x v="0"/>
    <x v="0"/>
    <x v="0"/>
    <x v="0"/>
    <x v="1"/>
  </r>
  <r>
    <s v="Cañedo"/>
    <s v="Cantabria"/>
    <s v="18-40"/>
    <s v="Mujer"/>
    <s v="Univ."/>
    <s v="Rural"/>
    <s v="Individual"/>
    <s v="≥4 Hab"/>
    <s v="12-16h"/>
    <s v="Inf. Media"/>
    <s v="Atlán."/>
    <x v="0"/>
    <x v="1"/>
    <x v="1"/>
    <x v="0"/>
    <x v="0"/>
    <x v="1"/>
    <x v="1"/>
    <x v="1"/>
    <x v="1"/>
    <x v="1"/>
    <x v="1"/>
    <x v="1"/>
    <x v="1"/>
    <s v="Gasóleo"/>
    <s v="Gasóleo"/>
    <s v="Ninguno"/>
    <x v="0"/>
    <x v="0"/>
    <x v="0"/>
    <x v="1"/>
    <x v="0"/>
    <x v="0"/>
    <x v="1"/>
  </r>
  <r>
    <s v="Peñafiel"/>
    <s v="Valladolid"/>
    <s v="+60"/>
    <s v="Mujer"/>
    <s v="Prim."/>
    <s v="Rural"/>
    <s v="Individual"/>
    <s v="≤2 Hab"/>
    <s v="≥17h"/>
    <s v="Ind"/>
    <s v="Cont."/>
    <x v="0"/>
    <x v="1"/>
    <x v="1"/>
    <x v="0"/>
    <x v="0"/>
    <x v="0"/>
    <x v="1"/>
    <x v="0"/>
    <x v="0"/>
    <x v="0"/>
    <x v="1"/>
    <x v="1"/>
    <x v="0"/>
    <s v="Gas Natural"/>
    <s v="Gas Natural"/>
    <s v="Ninguno"/>
    <x v="0"/>
    <x v="0"/>
    <x v="0"/>
    <x v="0"/>
    <x v="0"/>
    <x v="0"/>
    <x v="0"/>
  </r>
  <r>
    <s v="Peñafiel"/>
    <s v="Valladolid"/>
    <s v="+60"/>
    <s v="Mujer"/>
    <s v="Prim."/>
    <s v="Rural"/>
    <s v="Multifamiliar"/>
    <s v="3 Hab"/>
    <s v="≥17h"/>
    <s v="Inf. Media"/>
    <s v="Cont."/>
    <x v="0"/>
    <x v="1"/>
    <x v="0"/>
    <x v="0"/>
    <x v="0"/>
    <x v="0"/>
    <x v="0"/>
    <x v="0"/>
    <x v="1"/>
    <x v="0"/>
    <x v="1"/>
    <x v="1"/>
    <x v="1"/>
    <s v="Gas Natural"/>
    <s v="Gas Natural"/>
    <s v="Ninguno"/>
    <x v="0"/>
    <x v="0"/>
    <x v="0"/>
    <x v="0"/>
    <x v="0"/>
    <x v="0"/>
    <x v="0"/>
  </r>
  <r>
    <s v="Cádiz"/>
    <s v="Cádiz"/>
    <s v="+60"/>
    <s v="Mujer"/>
    <s v="Prim."/>
    <s v="Centro Ciudad"/>
    <s v="Multifamiliar"/>
    <s v="3 Hab"/>
    <s v="≥17h"/>
    <s v="Inf. Media"/>
    <s v="Med."/>
    <x v="0"/>
    <x v="1"/>
    <x v="1"/>
    <x v="0"/>
    <x v="1"/>
    <x v="1"/>
    <x v="1"/>
    <x v="1"/>
    <x v="1"/>
    <x v="1"/>
    <x v="1"/>
    <x v="1"/>
    <x v="1"/>
    <s v="Ninguna"/>
    <s v="Electricidad"/>
    <s v="Ninguno"/>
    <x v="0"/>
    <x v="0"/>
    <x v="0"/>
    <x v="0"/>
    <x v="0"/>
    <x v="0"/>
    <x v="0"/>
  </r>
  <r>
    <s v="Valencia"/>
    <s v="Valencia"/>
    <s v="18-40"/>
    <s v="Mujer"/>
    <s v="Univ."/>
    <s v="Centro Ciudad"/>
    <s v="Multifamiliar"/>
    <s v="3 Hab"/>
    <s v="12-16h"/>
    <s v="Inf. Media"/>
    <s v="Med."/>
    <x v="0"/>
    <x v="1"/>
    <x v="1"/>
    <x v="0"/>
    <x v="1"/>
    <x v="1"/>
    <x v="0"/>
    <x v="1"/>
    <x v="1"/>
    <x v="1"/>
    <x v="1"/>
    <x v="0"/>
    <x v="0"/>
    <s v="Gas Natural"/>
    <s v="Electricidad"/>
    <s v="AC Eléctrico"/>
    <x v="1"/>
    <x v="0"/>
    <x v="0"/>
    <x v="0"/>
    <x v="0"/>
    <x v="0"/>
    <x v="1"/>
  </r>
  <r>
    <s v="Arnuero"/>
    <s v="Cantabria"/>
    <s v="41-59"/>
    <s v="Mujer"/>
    <s v="Univ."/>
    <s v="Rural"/>
    <s v="Individual"/>
    <s v="≥4 Hab"/>
    <s v="≥17h"/>
    <s v="Sup. Media"/>
    <s v="Atlán."/>
    <x v="0"/>
    <x v="1"/>
    <x v="1"/>
    <x v="0"/>
    <x v="1"/>
    <x v="1"/>
    <x v="1"/>
    <x v="1"/>
    <x v="1"/>
    <x v="1"/>
    <x v="1"/>
    <x v="1"/>
    <x v="0"/>
    <s v="Gasóleo"/>
    <s v="Gasóleo"/>
    <s v="Ninguno"/>
    <x v="0"/>
    <x v="1"/>
    <x v="0"/>
    <x v="0"/>
    <x v="0"/>
    <x v="0"/>
    <x v="1"/>
  </r>
  <r>
    <s v="San Cristóbal de la Laguna"/>
    <s v="Las Palmas"/>
    <s v="41-59"/>
    <s v="Hombre"/>
    <s v="Univ."/>
    <s v="Centro Ciudad"/>
    <s v="Multifamiliar"/>
    <s v="3 Hab"/>
    <s v="≥17h"/>
    <s v="Inf. Media"/>
    <s v="Med."/>
    <x v="0"/>
    <x v="1"/>
    <x v="1"/>
    <x v="0"/>
    <x v="1"/>
    <x v="1"/>
    <x v="1"/>
    <x v="1"/>
    <x v="1"/>
    <x v="0"/>
    <x v="0"/>
    <x v="0"/>
    <x v="0"/>
    <s v="Electricidad"/>
    <s v="Electricidad"/>
    <s v="AC Eléctrico"/>
    <x v="0"/>
    <x v="0"/>
    <x v="0"/>
    <x v="0"/>
    <x v="0"/>
    <x v="1"/>
    <x v="1"/>
  </r>
  <r>
    <s v="Castellón"/>
    <s v="Castellón"/>
    <s v="+60"/>
    <s v="Hombre"/>
    <s v="Sec."/>
    <s v="Centro Ciudad"/>
    <s v="Multifamiliar"/>
    <s v="3 Hab"/>
    <s v="≥17h"/>
    <s v="Inf. Media"/>
    <s v="Med."/>
    <x v="0"/>
    <x v="1"/>
    <x v="1"/>
    <x v="0"/>
    <x v="1"/>
    <x v="1"/>
    <x v="0"/>
    <x v="1"/>
    <x v="1"/>
    <x v="1"/>
    <x v="1"/>
    <x v="0"/>
    <x v="1"/>
    <s v="Electricidad"/>
    <s v="Electricidad"/>
    <s v="Ninguno"/>
    <x v="0"/>
    <x v="0"/>
    <x v="0"/>
    <x v="0"/>
    <x v="0"/>
    <x v="0"/>
    <x v="0"/>
  </r>
  <r>
    <s v="Peñafiel"/>
    <s v="Valladolid"/>
    <s v="41-59"/>
    <s v="Hombre"/>
    <s v="Sec."/>
    <s v="Rural"/>
    <s v="Multifamiliar"/>
    <s v="3 Hab"/>
    <s v="≥17h"/>
    <s v="Inf. Media"/>
    <s v="Cont."/>
    <x v="0"/>
    <x v="1"/>
    <x v="1"/>
    <x v="0"/>
    <x v="1"/>
    <x v="0"/>
    <x v="1"/>
    <x v="1"/>
    <x v="0"/>
    <x v="1"/>
    <x v="1"/>
    <x v="1"/>
    <x v="1"/>
    <s v="Gasóleo"/>
    <s v="Gasóleo"/>
    <s v="Ninguno"/>
    <x v="0"/>
    <x v="0"/>
    <x v="0"/>
    <x v="0"/>
    <x v="0"/>
    <x v="0"/>
    <x v="0"/>
  </r>
  <r>
    <s v="Castellón"/>
    <s v="Castellón"/>
    <s v="18-40"/>
    <s v="Mujer"/>
    <s v="Prim."/>
    <s v="Centro Ciudad"/>
    <s v="Multifamiliar"/>
    <s v="3 Hab"/>
    <s v="≥17h"/>
    <s v="Inf. Media"/>
    <s v="Med."/>
    <x v="0"/>
    <x v="1"/>
    <x v="1"/>
    <x v="0"/>
    <x v="0"/>
    <x v="1"/>
    <x v="1"/>
    <x v="1"/>
    <x v="1"/>
    <x v="1"/>
    <x v="1"/>
    <x v="1"/>
    <x v="1"/>
    <s v="Gas Natural"/>
    <s v="Gas Natural"/>
    <s v="AC Eléctrico"/>
    <x v="0"/>
    <x v="0"/>
    <x v="0"/>
    <x v="0"/>
    <x v="0"/>
    <x v="0"/>
    <x v="0"/>
  </r>
  <r>
    <s v="Castellón"/>
    <s v="Castellón"/>
    <s v="41-59"/>
    <s v="Hombre"/>
    <s v="Prim."/>
    <s v="Centro Ciudad"/>
    <s v="Multifamiliar"/>
    <s v="3 Hab"/>
    <s v="12-16h"/>
    <s v="Inf. Media"/>
    <s v="Med."/>
    <x v="1"/>
    <x v="1"/>
    <x v="1"/>
    <x v="0"/>
    <x v="1"/>
    <x v="1"/>
    <x v="1"/>
    <x v="1"/>
    <x v="1"/>
    <x v="1"/>
    <x v="1"/>
    <x v="1"/>
    <x v="1"/>
    <s v="Gas Natural"/>
    <s v="Gas Natural"/>
    <s v="AC Eléctrico"/>
    <x v="0"/>
    <x v="0"/>
    <x v="0"/>
    <x v="0"/>
    <x v="0"/>
    <x v="0"/>
    <x v="0"/>
  </r>
  <r>
    <s v="Peñafiel"/>
    <s v="Valladolid"/>
    <s v="41-59"/>
    <s v="Hombre"/>
    <s v="Prim."/>
    <s v="Rural"/>
    <s v="Multifamiliar"/>
    <s v="≥4 Hab"/>
    <s v="12-16h"/>
    <s v="Sup. Media"/>
    <s v="Cont."/>
    <x v="0"/>
    <x v="1"/>
    <x v="1"/>
    <x v="0"/>
    <x v="0"/>
    <x v="1"/>
    <x v="0"/>
    <x v="1"/>
    <x v="0"/>
    <x v="1"/>
    <x v="1"/>
    <x v="1"/>
    <x v="0"/>
    <s v="Gas Natural"/>
    <s v="Gas Natural"/>
    <s v="Ninguno"/>
    <x v="1"/>
    <x v="0"/>
    <x v="0"/>
    <x v="0"/>
    <x v="0"/>
    <x v="0"/>
    <x v="1"/>
  </r>
  <r>
    <s v="Arnuero"/>
    <s v="Cantabria"/>
    <s v="41-59"/>
    <s v="Hombre"/>
    <s v="Sec."/>
    <s v="Rural"/>
    <s v="Individual"/>
    <s v="3 Hab"/>
    <s v="≥17h"/>
    <s v="Sup. Media"/>
    <s v="Atlán."/>
    <x v="0"/>
    <x v="1"/>
    <x v="1"/>
    <x v="0"/>
    <x v="1"/>
    <x v="0"/>
    <x v="1"/>
    <x v="0"/>
    <x v="1"/>
    <x v="1"/>
    <x v="1"/>
    <x v="1"/>
    <x v="1"/>
    <s v="Gasóleo"/>
    <s v="Gasóleo"/>
    <s v="Ninguno"/>
    <x v="0"/>
    <x v="0"/>
    <x v="0"/>
    <x v="0"/>
    <x v="0"/>
    <x v="1"/>
    <x v="1"/>
  </r>
  <r>
    <s v="Valencia"/>
    <s v="Valencia"/>
    <s v="+60"/>
    <s v="Mujer"/>
    <s v="Sec."/>
    <s v="Centro Ciudad"/>
    <s v="Multifamiliar"/>
    <s v="3 Hab"/>
    <s v="12-16h"/>
    <s v="Inf. Media"/>
    <s v="Med."/>
    <x v="0"/>
    <x v="1"/>
    <x v="1"/>
    <x v="0"/>
    <x v="1"/>
    <x v="1"/>
    <x v="1"/>
    <x v="1"/>
    <x v="1"/>
    <x v="1"/>
    <x v="1"/>
    <x v="1"/>
    <x v="1"/>
    <s v="Electricidad"/>
    <s v="Electricidad"/>
    <s v="AC Eléctrico"/>
    <x v="1"/>
    <x v="0"/>
    <x v="0"/>
    <x v="0"/>
    <x v="0"/>
    <x v="0"/>
    <x v="1"/>
  </r>
  <r>
    <s v="Castellón"/>
    <s v="Castellón"/>
    <s v="18-40"/>
    <s v="Mujer"/>
    <s v="Univ."/>
    <s v="Centro Ciudad"/>
    <s v="Multifamiliar"/>
    <s v="3 Hab"/>
    <s v="12-16h"/>
    <s v="Sup. Media"/>
    <s v="Med."/>
    <x v="0"/>
    <x v="1"/>
    <x v="1"/>
    <x v="0"/>
    <x v="1"/>
    <x v="1"/>
    <x v="0"/>
    <x v="1"/>
    <x v="1"/>
    <x v="1"/>
    <x v="1"/>
    <x v="1"/>
    <x v="0"/>
    <s v="Bomba de calor aire"/>
    <s v="Gas Natural"/>
    <s v="Bomba de calor aire"/>
    <x v="0"/>
    <x v="0"/>
    <x v="0"/>
    <x v="0"/>
    <x v="0"/>
    <x v="0"/>
    <x v="0"/>
  </r>
  <r>
    <s v="Santa Cruz de Tenerife"/>
    <s v="Santa Cruz de Tenerife"/>
    <s v="+60"/>
    <s v="Hombre"/>
    <s v="Sec."/>
    <s v="Centro Ciudad"/>
    <s v="Adosado"/>
    <s v="≤2 Hab"/>
    <s v="≥17h"/>
    <s v="Ind"/>
    <s v="Med."/>
    <x v="1"/>
    <x v="0"/>
    <x v="0"/>
    <x v="1"/>
    <x v="0"/>
    <x v="0"/>
    <x v="0"/>
    <x v="0"/>
    <x v="0"/>
    <x v="0"/>
    <x v="0"/>
    <x v="0"/>
    <x v="0"/>
    <s v="Ninguna"/>
    <s v="Electricidad"/>
    <s v="AC Eléctrico"/>
    <x v="0"/>
    <x v="0"/>
    <x v="0"/>
    <x v="0"/>
    <x v="0"/>
    <x v="0"/>
    <x v="0"/>
  </r>
  <r>
    <s v="Castellón"/>
    <s v="Castellón"/>
    <s v="41-59"/>
    <s v="Mujer"/>
    <s v="Prim."/>
    <s v="Centro Ciudad"/>
    <s v="Multifamiliar"/>
    <s v="3 Hab"/>
    <s v="≥17h"/>
    <s v="Ind"/>
    <s v="Med."/>
    <x v="0"/>
    <x v="1"/>
    <x v="1"/>
    <x v="0"/>
    <x v="1"/>
    <x v="1"/>
    <x v="1"/>
    <x v="1"/>
    <x v="1"/>
    <x v="1"/>
    <x v="1"/>
    <x v="1"/>
    <x v="0"/>
    <s v="Electricidad"/>
    <s v="Gas Natural"/>
    <s v="Ninguno"/>
    <x v="0"/>
    <x v="0"/>
    <x v="0"/>
    <x v="0"/>
    <x v="0"/>
    <x v="0"/>
    <x v="0"/>
  </r>
  <r>
    <s v="Arnuero"/>
    <s v="Cantabria"/>
    <s v="+60"/>
    <s v="Mujer"/>
    <s v="Prim."/>
    <s v="Rural"/>
    <s v="Individual"/>
    <s v="≥4 Hab"/>
    <s v="≥17h"/>
    <s v="Inf. Media"/>
    <s v="Atlán."/>
    <x v="0"/>
    <x v="1"/>
    <x v="1"/>
    <x v="0"/>
    <x v="1"/>
    <x v="0"/>
    <x v="1"/>
    <x v="0"/>
    <x v="0"/>
    <x v="0"/>
    <x v="0"/>
    <x v="1"/>
    <x v="1"/>
    <s v="Gasóleo"/>
    <s v="Gasóleo"/>
    <s v="Ninguno"/>
    <x v="0"/>
    <x v="0"/>
    <x v="0"/>
    <x v="0"/>
    <x v="0"/>
    <x v="0"/>
    <x v="0"/>
  </r>
  <r>
    <s v="Valencia"/>
    <s v="Valencia"/>
    <s v="+60"/>
    <s v="Mujer"/>
    <s v="Univ."/>
    <s v="Centro Ciudad"/>
    <s v="Multifamiliar"/>
    <s v="3 Hab"/>
    <s v="≥17h"/>
    <s v="Ind"/>
    <s v="Med."/>
    <x v="0"/>
    <x v="1"/>
    <x v="1"/>
    <x v="0"/>
    <x v="1"/>
    <x v="1"/>
    <x v="0"/>
    <x v="1"/>
    <x v="1"/>
    <x v="1"/>
    <x v="1"/>
    <x v="1"/>
    <x v="0"/>
    <s v="Gas Natural"/>
    <s v="Gas Natural"/>
    <s v="AC Eléctrico"/>
    <x v="1"/>
    <x v="0"/>
    <x v="0"/>
    <x v="0"/>
    <x v="0"/>
    <x v="0"/>
    <x v="1"/>
  </r>
  <r>
    <s v="Valencia"/>
    <s v="Valencia"/>
    <s v="+60"/>
    <s v="Hombre"/>
    <s v="Prim."/>
    <s v="Centro Ciudad"/>
    <s v="Multifamiliar"/>
    <s v="3 Hab"/>
    <s v="≥17h"/>
    <s v="Ind"/>
    <s v="Med."/>
    <x v="0"/>
    <x v="1"/>
    <x v="1"/>
    <x v="0"/>
    <x v="1"/>
    <x v="1"/>
    <x v="1"/>
    <x v="1"/>
    <x v="0"/>
    <x v="1"/>
    <x v="1"/>
    <x v="1"/>
    <x v="1"/>
    <s v="Ninguna"/>
    <s v="Electricidad"/>
    <s v="AC Eléctrico"/>
    <x v="0"/>
    <x v="0"/>
    <x v="0"/>
    <x v="0"/>
    <x v="0"/>
    <x v="0"/>
    <x v="0"/>
  </r>
  <r>
    <s v="Arnuero"/>
    <s v="Cantabria"/>
    <s v="41-59"/>
    <s v="Hombre"/>
    <s v="Sec."/>
    <s v="Rural"/>
    <s v="Individual"/>
    <s v="3 Hab"/>
    <s v="12-16h"/>
    <s v="Ind"/>
    <s v="Atlán."/>
    <x v="0"/>
    <x v="1"/>
    <x v="1"/>
    <x v="0"/>
    <x v="1"/>
    <x v="1"/>
    <x v="1"/>
    <x v="1"/>
    <x v="1"/>
    <x v="1"/>
    <x v="1"/>
    <x v="1"/>
    <x v="1"/>
    <s v="Gasóleo"/>
    <s v="Gasóleo"/>
    <s v="Ninguno"/>
    <x v="1"/>
    <x v="0"/>
    <x v="0"/>
    <x v="0"/>
    <x v="0"/>
    <x v="0"/>
    <x v="1"/>
  </r>
  <r>
    <s v="Almendricos"/>
    <s v="Murcia"/>
    <s v="41-59"/>
    <s v="Hombre"/>
    <s v="Prim."/>
    <s v="Rural"/>
    <s v="Individual"/>
    <s v="3 Hab"/>
    <s v="12-16h"/>
    <s v="Inf. Media"/>
    <s v="Med."/>
    <x v="0"/>
    <x v="1"/>
    <x v="1"/>
    <x v="0"/>
    <x v="1"/>
    <x v="1"/>
    <x v="1"/>
    <x v="1"/>
    <x v="1"/>
    <x v="1"/>
    <x v="1"/>
    <x v="1"/>
    <x v="1"/>
    <s v="Electricidad"/>
    <s v="Gas Natural"/>
    <s v="AC Eléctrico"/>
    <x v="1"/>
    <x v="0"/>
    <x v="0"/>
    <x v="0"/>
    <x v="0"/>
    <x v="0"/>
    <x v="1"/>
  </r>
  <r>
    <s v="Arnuero"/>
    <s v="Cantabria"/>
    <s v="+60"/>
    <s v="Mujer"/>
    <s v="Prim."/>
    <s v="Rural"/>
    <s v="Adosado"/>
    <s v="≥4 Hab"/>
    <s v="≥17h"/>
    <s v="Sup. Media"/>
    <s v="Atlán."/>
    <x v="0"/>
    <x v="1"/>
    <x v="1"/>
    <x v="0"/>
    <x v="0"/>
    <x v="0"/>
    <x v="0"/>
    <x v="0"/>
    <x v="0"/>
    <x v="0"/>
    <x v="1"/>
    <x v="1"/>
    <x v="0"/>
    <s v="Gasóleo"/>
    <s v="Gasóleo"/>
    <s v="Ninguno"/>
    <x v="0"/>
    <x v="0"/>
    <x v="0"/>
    <x v="0"/>
    <x v="0"/>
    <x v="0"/>
    <x v="0"/>
  </r>
  <r>
    <s v="Valencia"/>
    <s v="Valencia"/>
    <s v="+60"/>
    <s v="Mujer"/>
    <s v="Sec."/>
    <s v="Urbana"/>
    <s v="Adosado"/>
    <s v="≤2 Hab"/>
    <s v="≥17h"/>
    <s v="Inf. Media"/>
    <s v="Med."/>
    <x v="0"/>
    <x v="1"/>
    <x v="1"/>
    <x v="0"/>
    <x v="1"/>
    <x v="1"/>
    <x v="1"/>
    <x v="1"/>
    <x v="1"/>
    <x v="1"/>
    <x v="1"/>
    <x v="1"/>
    <x v="0"/>
    <s v="Bomba de calor aire"/>
    <s v="Electricidad"/>
    <s v="Bomba de calor aire"/>
    <x v="1"/>
    <x v="0"/>
    <x v="0"/>
    <x v="0"/>
    <x v="0"/>
    <x v="0"/>
    <x v="1"/>
  </r>
  <r>
    <s v="Peñafiel"/>
    <s v="Valladolid"/>
    <s v="+60"/>
    <s v="Hombre"/>
    <s v="Sec."/>
    <s v="Rural"/>
    <s v="Multifamiliar"/>
    <s v="≥4 Hab"/>
    <s v="≥17h"/>
    <s v="Inf. Media"/>
    <s v="Cont."/>
    <x v="0"/>
    <x v="1"/>
    <x v="1"/>
    <x v="0"/>
    <x v="1"/>
    <x v="0"/>
    <x v="0"/>
    <x v="1"/>
    <x v="1"/>
    <x v="1"/>
    <x v="1"/>
    <x v="1"/>
    <x v="0"/>
    <s v="Gas Natural"/>
    <s v="Gas Natural"/>
    <s v="Ninguno"/>
    <x v="0"/>
    <x v="1"/>
    <x v="0"/>
    <x v="0"/>
    <x v="0"/>
    <x v="0"/>
    <x v="1"/>
  </r>
  <r>
    <s v="Valencia"/>
    <s v="Valencia"/>
    <s v="41-59"/>
    <s v="Hombre"/>
    <s v="Univ."/>
    <s v="Centro Ciudad"/>
    <s v="Multifamiliar"/>
    <s v="3 Hab"/>
    <s v="12-16h"/>
    <s v="Sup. Media"/>
    <s v="Med."/>
    <x v="0"/>
    <x v="1"/>
    <x v="1"/>
    <x v="0"/>
    <x v="1"/>
    <x v="1"/>
    <x v="0"/>
    <x v="1"/>
    <x v="1"/>
    <x v="1"/>
    <x v="1"/>
    <x v="1"/>
    <x v="1"/>
    <s v="Gas Natural"/>
    <s v="Gas Natural"/>
    <s v="AC Eléctrico"/>
    <x v="1"/>
    <x v="0"/>
    <x v="0"/>
    <x v="0"/>
    <x v="0"/>
    <x v="0"/>
    <x v="1"/>
  </r>
  <r>
    <s v="Peñafiel"/>
    <s v="Valladolid"/>
    <s v="+60"/>
    <s v="Mujer"/>
    <s v="Univ."/>
    <s v="Rural"/>
    <s v="Multifamiliar"/>
    <s v="≥4 Hab"/>
    <s v="≥17h"/>
    <s v="Sup. Media"/>
    <s v="Cont."/>
    <x v="0"/>
    <x v="1"/>
    <x v="1"/>
    <x v="0"/>
    <x v="1"/>
    <x v="1"/>
    <x v="1"/>
    <x v="1"/>
    <x v="1"/>
    <x v="1"/>
    <x v="1"/>
    <x v="1"/>
    <x v="1"/>
    <s v="Gas Natural"/>
    <s v="Gas Natural"/>
    <s v="Ninguno"/>
    <x v="0"/>
    <x v="0"/>
    <x v="0"/>
    <x v="0"/>
    <x v="0"/>
    <x v="0"/>
    <x v="0"/>
  </r>
  <r>
    <s v="San Mamés"/>
    <s v="Vizcaya"/>
    <s v="+60"/>
    <s v="Mujer"/>
    <s v="Prim."/>
    <s v="Rural"/>
    <s v="Adosado"/>
    <s v="≥4 Hab"/>
    <s v="12-16h"/>
    <s v="Inf. Media"/>
    <s v="Atlán."/>
    <x v="1"/>
    <x v="0"/>
    <x v="0"/>
    <x v="0"/>
    <x v="1"/>
    <x v="1"/>
    <x v="1"/>
    <x v="1"/>
    <x v="0"/>
    <x v="1"/>
    <x v="1"/>
    <x v="1"/>
    <x v="1"/>
    <s v="Gas Natural"/>
    <s v="Gas Natural"/>
    <s v="Ninguno"/>
    <x v="0"/>
    <x v="0"/>
    <x v="0"/>
    <x v="0"/>
    <x v="0"/>
    <x v="0"/>
    <x v="0"/>
  </r>
  <r>
    <s v="Peñafiel"/>
    <s v="Valladolid"/>
    <s v="41-59"/>
    <s v="Hombre"/>
    <s v="Sec."/>
    <s v="Rural"/>
    <s v="Multifamiliar"/>
    <s v="≥4 Hab"/>
    <s v="≥17h"/>
    <s v="Ind"/>
    <s v="Cont."/>
    <x v="0"/>
    <x v="1"/>
    <x v="1"/>
    <x v="0"/>
    <x v="0"/>
    <x v="1"/>
    <x v="0"/>
    <x v="1"/>
    <x v="1"/>
    <x v="1"/>
    <x v="1"/>
    <x v="1"/>
    <x v="0"/>
    <s v="Gas Natural"/>
    <s v="Gas Natural"/>
    <s v="Ninguno"/>
    <x v="1"/>
    <x v="0"/>
    <x v="0"/>
    <x v="0"/>
    <x v="0"/>
    <x v="0"/>
    <x v="1"/>
  </r>
  <r>
    <s v="Librilla"/>
    <s v="Murcia"/>
    <s v="+60"/>
    <s v="Mujer"/>
    <s v="Prim."/>
    <s v="Rural"/>
    <s v="Individual"/>
    <s v="3 Hab"/>
    <s v="≥17h"/>
    <s v="Inf. Media"/>
    <s v="Med."/>
    <x v="0"/>
    <x v="1"/>
    <x v="1"/>
    <x v="0"/>
    <x v="1"/>
    <x v="1"/>
    <x v="1"/>
    <x v="1"/>
    <x v="1"/>
    <x v="1"/>
    <x v="1"/>
    <x v="1"/>
    <x v="1"/>
    <s v="Ninguna"/>
    <s v="Electricidad"/>
    <s v="AC Eléctrico"/>
    <x v="0"/>
    <x v="0"/>
    <x v="0"/>
    <x v="0"/>
    <x v="0"/>
    <x v="0"/>
    <x v="0"/>
  </r>
  <r>
    <s v="Valencia"/>
    <s v="Valencia"/>
    <s v="18-40"/>
    <s v="Hombre"/>
    <s v="Univ."/>
    <s v="Centro Ciudad"/>
    <s v="Multifamiliar"/>
    <s v="3 Hab"/>
    <s v="12-16h"/>
    <s v="Inf. Media"/>
    <s v="Med."/>
    <x v="0"/>
    <x v="1"/>
    <x v="1"/>
    <x v="0"/>
    <x v="1"/>
    <x v="1"/>
    <x v="1"/>
    <x v="1"/>
    <x v="1"/>
    <x v="1"/>
    <x v="1"/>
    <x v="1"/>
    <x v="0"/>
    <s v="GLP"/>
    <s v="GLP"/>
    <s v="Ninguno"/>
    <x v="1"/>
    <x v="0"/>
    <x v="0"/>
    <x v="0"/>
    <x v="0"/>
    <x v="0"/>
    <x v="1"/>
  </r>
  <r>
    <s v="Cuesta-Aldapa"/>
    <s v="Vizcaya"/>
    <s v="+60"/>
    <s v="Hombre"/>
    <s v="Prim."/>
    <s v="Rural"/>
    <s v="Individual"/>
    <s v="3 Hab"/>
    <s v="≥17h"/>
    <s v="Inf. Media"/>
    <s v="Atlán."/>
    <x v="0"/>
    <x v="1"/>
    <x v="0"/>
    <x v="0"/>
    <x v="1"/>
    <x v="1"/>
    <x v="1"/>
    <x v="1"/>
    <x v="0"/>
    <x v="1"/>
    <x v="1"/>
    <x v="1"/>
    <x v="1"/>
    <s v="Gas Natural"/>
    <s v="Gas Natural"/>
    <s v="Ninguno"/>
    <x v="0"/>
    <x v="0"/>
    <x v="0"/>
    <x v="0"/>
    <x v="0"/>
    <x v="0"/>
    <x v="0"/>
  </r>
  <r>
    <s v="Peñafiel"/>
    <s v="Valladolid"/>
    <s v="+60"/>
    <s v="Mujer"/>
    <s v="Prim."/>
    <s v="Rural"/>
    <s v="Multifamiliar"/>
    <s v="3 Hab"/>
    <s v="≥17h"/>
    <s v="Ind"/>
    <s v="Cont."/>
    <x v="0"/>
    <x v="1"/>
    <x v="1"/>
    <x v="0"/>
    <x v="1"/>
    <x v="1"/>
    <x v="0"/>
    <x v="1"/>
    <x v="1"/>
    <x v="1"/>
    <x v="1"/>
    <x v="1"/>
    <x v="1"/>
    <s v="Gas Natural"/>
    <s v="Gas Natural"/>
    <s v="Ninguno"/>
    <x v="1"/>
    <x v="0"/>
    <x v="0"/>
    <x v="0"/>
    <x v="0"/>
    <x v="0"/>
    <x v="1"/>
  </r>
  <r>
    <s v="Valencia"/>
    <s v="Valencia"/>
    <s v="+60"/>
    <s v="Hombre"/>
    <s v="Sec."/>
    <s v="Centro Ciudad"/>
    <s v="Multifamiliar"/>
    <s v="3 Hab"/>
    <s v="12-16h"/>
    <s v="Inf. Media"/>
    <s v="Med."/>
    <x v="0"/>
    <x v="1"/>
    <x v="1"/>
    <x v="0"/>
    <x v="1"/>
    <x v="1"/>
    <x v="1"/>
    <x v="1"/>
    <x v="1"/>
    <x v="1"/>
    <x v="1"/>
    <x v="1"/>
    <x v="0"/>
    <s v="Gas Natural"/>
    <s v="Gas Natural"/>
    <s v="AC Eléctrico"/>
    <x v="0"/>
    <x v="0"/>
    <x v="0"/>
    <x v="0"/>
    <x v="0"/>
    <x v="0"/>
    <x v="0"/>
  </r>
  <r>
    <s v="Librilla"/>
    <s v="Murcia"/>
    <s v="41-59"/>
    <s v="Mujer"/>
    <s v="Sec."/>
    <s v="Rural"/>
    <s v="Multifamiliar"/>
    <s v="3 Hab"/>
    <s v="≥17h"/>
    <s v="Ind"/>
    <s v="Med."/>
    <x v="0"/>
    <x v="1"/>
    <x v="1"/>
    <x v="0"/>
    <x v="1"/>
    <x v="1"/>
    <x v="1"/>
    <x v="1"/>
    <x v="1"/>
    <x v="1"/>
    <x v="1"/>
    <x v="1"/>
    <x v="1"/>
    <s v="Ninguna"/>
    <s v="GLP"/>
    <s v="AC Eléctrico"/>
    <x v="0"/>
    <x v="0"/>
    <x v="0"/>
    <x v="0"/>
    <x v="0"/>
    <x v="0"/>
    <x v="0"/>
  </r>
  <r>
    <s v="El Puerto"/>
    <s v="Vizcaya"/>
    <s v="+60"/>
    <s v="Mujer"/>
    <s v="Prim."/>
    <s v="Rural"/>
    <s v="Individual"/>
    <s v="≥4 Hab"/>
    <s v="12-16h"/>
    <s v="Inf. Media"/>
    <s v="Atlán."/>
    <x v="0"/>
    <x v="1"/>
    <x v="1"/>
    <x v="0"/>
    <x v="1"/>
    <x v="1"/>
    <x v="1"/>
    <x v="1"/>
    <x v="0"/>
    <x v="0"/>
    <x v="0"/>
    <x v="1"/>
    <x v="1"/>
    <s v="Gasóleo"/>
    <s v="Electricidad"/>
    <s v="Ninguno"/>
    <x v="0"/>
    <x v="0"/>
    <x v="0"/>
    <x v="0"/>
    <x v="0"/>
    <x v="0"/>
    <x v="0"/>
  </r>
  <r>
    <s v="Peñafiel"/>
    <s v="Valladolid"/>
    <s v="41-59"/>
    <s v="Mujer"/>
    <s v="Sec."/>
    <s v="Rural"/>
    <s v="Multifamiliar"/>
    <s v="≥4 Hab"/>
    <s v="≥17h"/>
    <s v="Inf. Media"/>
    <s v="Cont."/>
    <x v="0"/>
    <x v="1"/>
    <x v="1"/>
    <x v="0"/>
    <x v="0"/>
    <x v="1"/>
    <x v="0"/>
    <x v="1"/>
    <x v="1"/>
    <x v="1"/>
    <x v="1"/>
    <x v="1"/>
    <x v="0"/>
    <s v="Gasóleo"/>
    <s v="Gas Natural"/>
    <s v="Ninguno"/>
    <x v="1"/>
    <x v="0"/>
    <x v="0"/>
    <x v="0"/>
    <x v="0"/>
    <x v="0"/>
    <x v="1"/>
  </r>
  <r>
    <s v="Librilla"/>
    <s v="Murcia"/>
    <s v="18-40"/>
    <s v="Mujer"/>
    <s v="Prim."/>
    <s v="Rural"/>
    <s v="Multifamiliar"/>
    <s v="3 Hab"/>
    <s v="≥17h"/>
    <s v="Ind"/>
    <s v="Med."/>
    <x v="0"/>
    <x v="1"/>
    <x v="1"/>
    <x v="0"/>
    <x v="1"/>
    <x v="1"/>
    <x v="1"/>
    <x v="1"/>
    <x v="1"/>
    <x v="1"/>
    <x v="1"/>
    <x v="1"/>
    <x v="1"/>
    <s v="Ninguna"/>
    <s v="GLP"/>
    <s v="Ninguno"/>
    <x v="0"/>
    <x v="0"/>
    <x v="0"/>
    <x v="0"/>
    <x v="0"/>
    <x v="1"/>
    <x v="1"/>
  </r>
  <r>
    <s v="Valencia"/>
    <s v="Valencia"/>
    <s v="+60"/>
    <s v="Mujer"/>
    <s v="Prim."/>
    <s v="Centro Ciudad"/>
    <s v="Multifamiliar"/>
    <s v="3 Hab"/>
    <s v="12-16h"/>
    <s v="Inf. Media"/>
    <s v="Med."/>
    <x v="0"/>
    <x v="1"/>
    <x v="1"/>
    <x v="0"/>
    <x v="1"/>
    <x v="1"/>
    <x v="0"/>
    <x v="1"/>
    <x v="1"/>
    <x v="1"/>
    <x v="1"/>
    <x v="1"/>
    <x v="1"/>
    <s v="Ninguna"/>
    <s v="Gas Natural"/>
    <s v="AC Eléctrico"/>
    <x v="0"/>
    <x v="0"/>
    <x v="0"/>
    <x v="0"/>
    <x v="0"/>
    <x v="0"/>
    <x v="0"/>
  </r>
  <r>
    <s v="El Puerto"/>
    <s v="Vizcaya"/>
    <s v="+60"/>
    <s v="Mujer"/>
    <s v="Sec."/>
    <s v="Rural"/>
    <s v="Multifamiliar"/>
    <s v="3 Hab"/>
    <s v="≥17h"/>
    <s v="Ind"/>
    <s v="Atlán."/>
    <x v="0"/>
    <x v="1"/>
    <x v="1"/>
    <x v="0"/>
    <x v="1"/>
    <x v="1"/>
    <x v="1"/>
    <x v="1"/>
    <x v="1"/>
    <x v="1"/>
    <x v="1"/>
    <x v="1"/>
    <x v="0"/>
    <s v="GLP"/>
    <s v="GLP"/>
    <s v="Ninguno"/>
    <x v="0"/>
    <x v="0"/>
    <x v="0"/>
    <x v="0"/>
    <x v="0"/>
    <x v="1"/>
    <x v="1"/>
  </r>
  <r>
    <s v="Peñafiel"/>
    <s v="Valladolid"/>
    <s v="+60"/>
    <s v="Mujer"/>
    <s v="Prim."/>
    <s v="Rural"/>
    <s v="Adosado"/>
    <s v="3 Hab"/>
    <s v="≥17h"/>
    <s v="Inf. Media"/>
    <s v="Cont."/>
    <x v="0"/>
    <x v="1"/>
    <x v="1"/>
    <x v="0"/>
    <x v="0"/>
    <x v="0"/>
    <x v="1"/>
    <x v="1"/>
    <x v="0"/>
    <x v="0"/>
    <x v="1"/>
    <x v="0"/>
    <x v="0"/>
    <s v="Gasóleo"/>
    <s v="Electricidad"/>
    <s v="Ninguno"/>
    <x v="0"/>
    <x v="0"/>
    <x v="0"/>
    <x v="0"/>
    <x v="0"/>
    <x v="0"/>
    <x v="0"/>
  </r>
  <r>
    <s v="Librilla"/>
    <s v="Murcia"/>
    <s v="+60"/>
    <s v="Mujer"/>
    <s v="Prim."/>
    <s v="Rural"/>
    <s v="Individual"/>
    <s v="3 Hab"/>
    <s v="≥17h"/>
    <s v="Inf. Media"/>
    <s v="Med."/>
    <x v="0"/>
    <x v="1"/>
    <x v="1"/>
    <x v="0"/>
    <x v="1"/>
    <x v="1"/>
    <x v="1"/>
    <x v="1"/>
    <x v="1"/>
    <x v="1"/>
    <x v="1"/>
    <x v="1"/>
    <x v="0"/>
    <s v="Electricidad"/>
    <s v="GLP"/>
    <s v="AC Eléctrico"/>
    <x v="0"/>
    <x v="0"/>
    <x v="0"/>
    <x v="0"/>
    <x v="0"/>
    <x v="1"/>
    <x v="1"/>
  </r>
  <r>
    <s v="Valencia"/>
    <s v="Valencia"/>
    <s v="+60"/>
    <s v="Hombre"/>
    <s v="Univ."/>
    <s v="Centro Ciudad"/>
    <s v="Multifamiliar"/>
    <s v="3 Hab"/>
    <s v="12-16h"/>
    <s v="Inf. Media"/>
    <s v="Med."/>
    <x v="0"/>
    <x v="1"/>
    <x v="1"/>
    <x v="0"/>
    <x v="1"/>
    <x v="1"/>
    <x v="1"/>
    <x v="1"/>
    <x v="1"/>
    <x v="1"/>
    <x v="1"/>
    <x v="1"/>
    <x v="0"/>
    <s v="Gas Natural"/>
    <s v="Gas Natural"/>
    <s v="AC Eléctrico"/>
    <x v="1"/>
    <x v="0"/>
    <x v="0"/>
    <x v="0"/>
    <x v="0"/>
    <x v="0"/>
    <x v="1"/>
  </r>
  <r>
    <s v="Cuesta-Aldapa"/>
    <s v="Vizcaya"/>
    <s v="+60"/>
    <s v="Mujer"/>
    <s v="Prim."/>
    <s v="Rural"/>
    <s v="Multifamiliar"/>
    <s v="≤2 Hab"/>
    <s v="≥17h"/>
    <s v="Ind"/>
    <s v="Atlán."/>
    <x v="1"/>
    <x v="1"/>
    <x v="1"/>
    <x v="0"/>
    <x v="0"/>
    <x v="1"/>
    <x v="1"/>
    <x v="1"/>
    <x v="0"/>
    <x v="0"/>
    <x v="0"/>
    <x v="0"/>
    <x v="0"/>
    <s v="Gas Natural"/>
    <s v="Gas Natural"/>
    <s v="Ninguno"/>
    <x v="0"/>
    <x v="0"/>
    <x v="0"/>
    <x v="0"/>
    <x v="0"/>
    <x v="0"/>
    <x v="0"/>
  </r>
  <r>
    <s v="Peñafiel"/>
    <s v="Valladolid"/>
    <s v="41-59"/>
    <s v="Mujer"/>
    <s v="Sec."/>
    <s v="Rural"/>
    <s v="Multifamiliar"/>
    <s v="3 Hab"/>
    <s v="≥17h"/>
    <s v="Inf. Media"/>
    <s v="Cont."/>
    <x v="0"/>
    <x v="1"/>
    <x v="1"/>
    <x v="0"/>
    <x v="1"/>
    <x v="1"/>
    <x v="0"/>
    <x v="1"/>
    <x v="1"/>
    <x v="1"/>
    <x v="1"/>
    <x v="1"/>
    <x v="0"/>
    <s v="Gas Natural"/>
    <s v="Gas Natural"/>
    <s v="Ninguno"/>
    <x v="0"/>
    <x v="0"/>
    <x v="0"/>
    <x v="0"/>
    <x v="0"/>
    <x v="0"/>
    <x v="0"/>
  </r>
  <r>
    <s v="Valle"/>
    <s v="Vizcaya"/>
    <s v="41-59"/>
    <s v="Mujer"/>
    <s v="Prim."/>
    <s v="Rural"/>
    <s v="Adosado"/>
    <s v="3 Hab"/>
    <s v="≥17h"/>
    <s v="Inf. Media"/>
    <s v="Atlán."/>
    <x v="1"/>
    <x v="1"/>
    <x v="1"/>
    <x v="0"/>
    <x v="1"/>
    <x v="1"/>
    <x v="1"/>
    <x v="1"/>
    <x v="1"/>
    <x v="1"/>
    <x v="1"/>
    <x v="1"/>
    <x v="0"/>
    <s v="GLP"/>
    <s v="GLP"/>
    <s v="Ninguno"/>
    <x v="0"/>
    <x v="0"/>
    <x v="0"/>
    <x v="0"/>
    <x v="0"/>
    <x v="1"/>
    <x v="1"/>
  </r>
  <r>
    <s v="Valencia"/>
    <s v="Valencia"/>
    <s v="+60"/>
    <s v="Hombre"/>
    <s v="Univ."/>
    <s v="Urbana"/>
    <s v="Multifamiliar"/>
    <s v="3 Hab"/>
    <s v="12-16h"/>
    <s v="Sup. Media"/>
    <s v="Med."/>
    <x v="0"/>
    <x v="1"/>
    <x v="1"/>
    <x v="0"/>
    <x v="1"/>
    <x v="1"/>
    <x v="1"/>
    <x v="1"/>
    <x v="1"/>
    <x v="1"/>
    <x v="1"/>
    <x v="1"/>
    <x v="1"/>
    <s v="Gas Natural"/>
    <s v="Gas Natural"/>
    <s v="Bomba de calor aire"/>
    <x v="1"/>
    <x v="0"/>
    <x v="0"/>
    <x v="0"/>
    <x v="0"/>
    <x v="0"/>
    <x v="1"/>
  </r>
  <r>
    <s v="Librilla"/>
    <s v="Murcia"/>
    <s v="18-40"/>
    <s v="Hombre"/>
    <s v="Univ."/>
    <s v="Rural"/>
    <s v="Individual"/>
    <s v="≥4 Hab"/>
    <s v="≥17h"/>
    <s v="Ind"/>
    <s v="Med."/>
    <x v="0"/>
    <x v="1"/>
    <x v="1"/>
    <x v="0"/>
    <x v="0"/>
    <x v="0"/>
    <x v="0"/>
    <x v="0"/>
    <x v="0"/>
    <x v="0"/>
    <x v="1"/>
    <x v="1"/>
    <x v="0"/>
    <s v="Electricidad"/>
    <s v="Electricidad"/>
    <s v="AC Eléctrico"/>
    <x v="1"/>
    <x v="0"/>
    <x v="0"/>
    <x v="0"/>
    <x v="0"/>
    <x v="0"/>
    <x v="1"/>
  </r>
  <r>
    <s v="Peñafiel"/>
    <s v="Valladolid"/>
    <s v="+60"/>
    <s v="Mujer"/>
    <s v="Prim."/>
    <s v="Rural"/>
    <s v="Individual"/>
    <s v="≥4 Hab"/>
    <s v="≥17h"/>
    <s v="Inf. Media"/>
    <s v="Cont."/>
    <x v="0"/>
    <x v="1"/>
    <x v="1"/>
    <x v="0"/>
    <x v="0"/>
    <x v="0"/>
    <x v="1"/>
    <x v="1"/>
    <x v="0"/>
    <x v="0"/>
    <x v="1"/>
    <x v="1"/>
    <x v="1"/>
    <s v="Gas Natural"/>
    <s v="Gas Natural"/>
    <s v="Ninguno"/>
    <x v="0"/>
    <x v="0"/>
    <x v="0"/>
    <x v="0"/>
    <x v="0"/>
    <x v="0"/>
    <x v="0"/>
  </r>
  <r>
    <s v="Las Carreras"/>
    <s v="Vizcaya"/>
    <s v="+60"/>
    <s v="Hombre"/>
    <s v="Ind"/>
    <s v="Rural"/>
    <s v="Adosado"/>
    <s v="≥4 Hab"/>
    <s v="12-16h"/>
    <s v="Ind"/>
    <s v="Atlán."/>
    <x v="0"/>
    <x v="1"/>
    <x v="1"/>
    <x v="0"/>
    <x v="1"/>
    <x v="1"/>
    <x v="1"/>
    <x v="1"/>
    <x v="1"/>
    <x v="1"/>
    <x v="1"/>
    <x v="1"/>
    <x v="1"/>
    <s v="Gas Natural"/>
    <s v="Gas Natural"/>
    <s v="Ninguno"/>
    <x v="1"/>
    <x v="0"/>
    <x v="0"/>
    <x v="0"/>
    <x v="0"/>
    <x v="0"/>
    <x v="1"/>
  </r>
  <r>
    <s v="Librilla"/>
    <s v="Murcia"/>
    <s v="18-40"/>
    <s v="Mujer"/>
    <s v="Sec."/>
    <s v="Rural"/>
    <s v="Multifamiliar"/>
    <s v="≥4 Hab"/>
    <s v="12-16h"/>
    <s v="Ind"/>
    <s v="Med."/>
    <x v="0"/>
    <x v="1"/>
    <x v="1"/>
    <x v="0"/>
    <x v="1"/>
    <x v="1"/>
    <x v="0"/>
    <x v="1"/>
    <x v="1"/>
    <x v="1"/>
    <x v="1"/>
    <x v="1"/>
    <x v="1"/>
    <s v="Electricidad"/>
    <s v="Electricidad"/>
    <s v="AC Eléctrico"/>
    <x v="1"/>
    <x v="0"/>
    <x v="0"/>
    <x v="0"/>
    <x v="0"/>
    <x v="0"/>
    <x v="1"/>
  </r>
  <r>
    <s v="Librilla"/>
    <s v="Murcia"/>
    <s v="+60"/>
    <s v="Mujer"/>
    <s v="Prim."/>
    <s v="Rural"/>
    <s v="Individual"/>
    <s v="≤2 Hab"/>
    <s v="≥17h"/>
    <s v="Inf. Media"/>
    <s v="Med."/>
    <x v="0"/>
    <x v="1"/>
    <x v="1"/>
    <x v="0"/>
    <x v="1"/>
    <x v="1"/>
    <x v="1"/>
    <x v="1"/>
    <x v="1"/>
    <x v="1"/>
    <x v="1"/>
    <x v="1"/>
    <x v="1"/>
    <s v="Ninguna"/>
    <s v="GLP"/>
    <s v="AC Eléctrico"/>
    <x v="0"/>
    <x v="0"/>
    <x v="0"/>
    <x v="0"/>
    <x v="0"/>
    <x v="0"/>
    <x v="0"/>
  </r>
  <r>
    <s v="Peñafiel"/>
    <s v="Valladolid"/>
    <s v="41-59"/>
    <s v="Mujer"/>
    <s v="Prim."/>
    <s v="Rural"/>
    <s v="Multifamiliar"/>
    <s v="≥4 Hab"/>
    <s v="≥17h"/>
    <s v="Sup. Media"/>
    <s v="Cont."/>
    <x v="0"/>
    <x v="1"/>
    <x v="1"/>
    <x v="0"/>
    <x v="1"/>
    <x v="1"/>
    <x v="1"/>
    <x v="1"/>
    <x v="1"/>
    <x v="1"/>
    <x v="1"/>
    <x v="1"/>
    <x v="1"/>
    <s v="Gas Natural"/>
    <s v="Gas Natural"/>
    <s v="Ninguno"/>
    <x v="1"/>
    <x v="0"/>
    <x v="0"/>
    <x v="0"/>
    <x v="0"/>
    <x v="0"/>
    <x v="1"/>
  </r>
  <r>
    <s v="Librilla"/>
    <s v="Murcia"/>
    <s v="41-59"/>
    <s v="Hombre"/>
    <s v="Prim."/>
    <s v="Rural"/>
    <s v="Multifamiliar"/>
    <s v="3 Hab"/>
    <s v="12-16h"/>
    <s v="Inf. Media"/>
    <s v="Med."/>
    <x v="0"/>
    <x v="1"/>
    <x v="1"/>
    <x v="1"/>
    <x v="1"/>
    <x v="1"/>
    <x v="1"/>
    <x v="1"/>
    <x v="1"/>
    <x v="1"/>
    <x v="1"/>
    <x v="0"/>
    <x v="1"/>
    <s v="Electricidad"/>
    <s v="GLP"/>
    <s v="AC Eléctrico"/>
    <x v="1"/>
    <x v="0"/>
    <x v="0"/>
    <x v="0"/>
    <x v="0"/>
    <x v="0"/>
    <x v="1"/>
  </r>
  <r>
    <s v="Estrada"/>
    <s v="Pontevedra"/>
    <s v="41-59"/>
    <s v="Mujer"/>
    <s v="Prim."/>
    <s v="Urbana"/>
    <s v="Individual"/>
    <s v="3 Hab"/>
    <s v="≥17h"/>
    <s v="Inf. Media"/>
    <s v="Atlán."/>
    <x v="0"/>
    <x v="1"/>
    <x v="1"/>
    <x v="0"/>
    <x v="1"/>
    <x v="1"/>
    <x v="1"/>
    <x v="1"/>
    <x v="0"/>
    <x v="1"/>
    <x v="1"/>
    <x v="1"/>
    <x v="1"/>
    <s v="Otros"/>
    <s v="Otros"/>
    <s v="Ninguno"/>
    <x v="0"/>
    <x v="0"/>
    <x v="0"/>
    <x v="0"/>
    <x v="0"/>
    <x v="0"/>
    <x v="0"/>
  </r>
  <r>
    <s v="Peñafiel"/>
    <s v="Valladolid"/>
    <s v="41-59"/>
    <s v="Mujer"/>
    <s v="Prim."/>
    <s v="Rural"/>
    <s v="Adosado"/>
    <s v="3 Hab"/>
    <s v="≥17h"/>
    <s v="Ind"/>
    <s v="Cont."/>
    <x v="0"/>
    <x v="1"/>
    <x v="1"/>
    <x v="0"/>
    <x v="1"/>
    <x v="1"/>
    <x v="1"/>
    <x v="1"/>
    <x v="1"/>
    <x v="1"/>
    <x v="1"/>
    <x v="1"/>
    <x v="1"/>
    <s v="Gas Natural"/>
    <s v="Gas Natural"/>
    <s v="Ninguno"/>
    <x v="0"/>
    <x v="1"/>
    <x v="0"/>
    <x v="0"/>
    <x v="0"/>
    <x v="0"/>
    <x v="1"/>
  </r>
  <r>
    <s v="Cambados"/>
    <s v="Pontevedra"/>
    <s v="18-40"/>
    <s v="Mujer"/>
    <s v="Univ."/>
    <s v="Centro Ciudad"/>
    <s v="Adosado"/>
    <s v="≤2 Hab"/>
    <s v="≥17h"/>
    <s v="Ind"/>
    <s v="Atlán."/>
    <x v="0"/>
    <x v="1"/>
    <x v="0"/>
    <x v="1"/>
    <x v="1"/>
    <x v="0"/>
    <x v="0"/>
    <x v="1"/>
    <x v="1"/>
    <x v="0"/>
    <x v="1"/>
    <x v="1"/>
    <x v="0"/>
    <s v="Electricidad"/>
    <s v="GLP"/>
    <s v="Ninguno"/>
    <x v="1"/>
    <x v="0"/>
    <x v="0"/>
    <x v="0"/>
    <x v="0"/>
    <x v="0"/>
    <x v="1"/>
  </r>
  <r>
    <s v="Peñafiel"/>
    <s v="Valladolid"/>
    <s v="41-59"/>
    <s v="Mujer"/>
    <s v="Prim."/>
    <s v="Rural"/>
    <s v="Multifamiliar"/>
    <s v="≥4 Hab"/>
    <s v="≥17h"/>
    <s v="Ind"/>
    <s v="Cont."/>
    <x v="1"/>
    <x v="1"/>
    <x v="1"/>
    <x v="0"/>
    <x v="1"/>
    <x v="1"/>
    <x v="1"/>
    <x v="1"/>
    <x v="1"/>
    <x v="1"/>
    <x v="1"/>
    <x v="1"/>
    <x v="1"/>
    <s v="Gas Natural"/>
    <s v="Gas Natural"/>
    <s v="Ninguno"/>
    <x v="0"/>
    <x v="0"/>
    <x v="0"/>
    <x v="0"/>
    <x v="0"/>
    <x v="0"/>
    <x v="0"/>
  </r>
  <r>
    <s v="Aldán"/>
    <s v="Pontevedra"/>
    <s v="41-59"/>
    <s v="Hombre"/>
    <s v="Prim."/>
    <s v="Rural"/>
    <s v="Individual"/>
    <s v="3 Hab"/>
    <s v="≥17h"/>
    <s v="Ind"/>
    <s v="Atlán."/>
    <x v="0"/>
    <x v="1"/>
    <x v="1"/>
    <x v="0"/>
    <x v="1"/>
    <x v="0"/>
    <x v="1"/>
    <x v="0"/>
    <x v="1"/>
    <x v="1"/>
    <x v="1"/>
    <x v="1"/>
    <x v="1"/>
    <s v="Gasóleo"/>
    <s v="Gasóleo"/>
    <s v="Ninguno"/>
    <x v="1"/>
    <x v="0"/>
    <x v="0"/>
    <x v="0"/>
    <x v="0"/>
    <x v="0"/>
    <x v="1"/>
  </r>
  <r>
    <s v="Valencia"/>
    <s v="Valencia"/>
    <s v="+60"/>
    <s v="Hombre"/>
    <s v="Prim."/>
    <s v="Centro Ciudad"/>
    <s v="Multifamiliar"/>
    <s v="≥4 Hab"/>
    <s v="12-16h"/>
    <s v="Inf. Media"/>
    <s v="Med."/>
    <x v="0"/>
    <x v="1"/>
    <x v="1"/>
    <x v="0"/>
    <x v="1"/>
    <x v="1"/>
    <x v="1"/>
    <x v="1"/>
    <x v="1"/>
    <x v="1"/>
    <x v="1"/>
    <x v="1"/>
    <x v="0"/>
    <s v="Bomba de calor aire"/>
    <s v="Gas Natural"/>
    <s v="Bomba de calor aire"/>
    <x v="1"/>
    <x v="0"/>
    <x v="0"/>
    <x v="0"/>
    <x v="0"/>
    <x v="0"/>
    <x v="1"/>
  </r>
  <r>
    <s v="Esparragal"/>
    <s v="Murcia"/>
    <s v="41-59"/>
    <s v="Mujer"/>
    <s v="Prim."/>
    <s v="Rural"/>
    <s v="Individual"/>
    <s v="3 Hab"/>
    <s v="≥17h"/>
    <s v="Inf. Media"/>
    <s v="Med."/>
    <x v="0"/>
    <x v="1"/>
    <x v="1"/>
    <x v="0"/>
    <x v="1"/>
    <x v="1"/>
    <x v="0"/>
    <x v="1"/>
    <x v="1"/>
    <x v="1"/>
    <x v="1"/>
    <x v="1"/>
    <x v="1"/>
    <s v="Biomasa"/>
    <s v="GLP"/>
    <s v="AC Eléctrico"/>
    <x v="0"/>
    <x v="1"/>
    <x v="0"/>
    <x v="0"/>
    <x v="0"/>
    <x v="0"/>
    <x v="1"/>
  </r>
  <r>
    <s v="Vilaxoán"/>
    <s v="Pontevedra"/>
    <s v="41-59"/>
    <s v="Mujer"/>
    <s v="Prim."/>
    <s v="Rural"/>
    <s v="Individual"/>
    <s v="≤2 Hab"/>
    <s v="≥17h"/>
    <s v="Inf. Media"/>
    <s v="Atlán."/>
    <x v="0"/>
    <x v="1"/>
    <x v="1"/>
    <x v="0"/>
    <x v="1"/>
    <x v="1"/>
    <x v="1"/>
    <x v="1"/>
    <x v="1"/>
    <x v="1"/>
    <x v="1"/>
    <x v="1"/>
    <x v="1"/>
    <s v="Gas Natural"/>
    <s v="GLP"/>
    <s v="Ninguno"/>
    <x v="0"/>
    <x v="0"/>
    <x v="0"/>
    <x v="0"/>
    <x v="0"/>
    <x v="0"/>
    <x v="0"/>
  </r>
  <r>
    <s v="Abades"/>
    <s v="Segovia"/>
    <s v="41-59"/>
    <s v="Mujer"/>
    <s v="Sec."/>
    <s v="Rural"/>
    <s v="Individual"/>
    <s v="≥4 Hab"/>
    <s v="≥17h"/>
    <s v="Inf. Media"/>
    <s v="Cont."/>
    <x v="0"/>
    <x v="1"/>
    <x v="1"/>
    <x v="0"/>
    <x v="1"/>
    <x v="1"/>
    <x v="1"/>
    <x v="1"/>
    <x v="1"/>
    <x v="1"/>
    <x v="1"/>
    <x v="1"/>
    <x v="1"/>
    <s v="Gasóleo"/>
    <s v="Gasóleo"/>
    <s v="Ninguno"/>
    <x v="0"/>
    <x v="1"/>
    <x v="0"/>
    <x v="0"/>
    <x v="0"/>
    <x v="0"/>
    <x v="1"/>
  </r>
  <r>
    <s v="Valencia"/>
    <s v="Valencia"/>
    <s v="18-40"/>
    <s v="Hombre"/>
    <s v="Univ."/>
    <s v="Centro Ciudad"/>
    <s v="Multifamiliar"/>
    <s v="3 Hab"/>
    <s v="12-16h"/>
    <s v="Inf. Media"/>
    <s v="Med."/>
    <x v="0"/>
    <x v="1"/>
    <x v="1"/>
    <x v="0"/>
    <x v="1"/>
    <x v="1"/>
    <x v="1"/>
    <x v="1"/>
    <x v="0"/>
    <x v="1"/>
    <x v="1"/>
    <x v="1"/>
    <x v="0"/>
    <s v="Gas Natural"/>
    <s v="Gas Natural"/>
    <s v="Bomba de calor aire"/>
    <x v="0"/>
    <x v="0"/>
    <x v="0"/>
    <x v="0"/>
    <x v="0"/>
    <x v="0"/>
    <x v="0"/>
  </r>
  <r>
    <s v="Valencia"/>
    <s v="Valencia"/>
    <s v="+60"/>
    <s v="Mujer"/>
    <s v="Prim."/>
    <s v="Centro Ciudad"/>
    <s v="Multifamiliar"/>
    <s v="≤2 Hab"/>
    <s v="≥17h"/>
    <s v="Inf. Media"/>
    <s v="Med."/>
    <x v="0"/>
    <x v="1"/>
    <x v="1"/>
    <x v="0"/>
    <x v="1"/>
    <x v="1"/>
    <x v="0"/>
    <x v="1"/>
    <x v="0"/>
    <x v="0"/>
    <x v="1"/>
    <x v="1"/>
    <x v="1"/>
    <s v="Electricidad"/>
    <s v="GLP"/>
    <s v="AC Eléctrico"/>
    <x v="0"/>
    <x v="0"/>
    <x v="0"/>
    <x v="0"/>
    <x v="0"/>
    <x v="0"/>
    <x v="0"/>
  </r>
  <r>
    <s v="Viveiro"/>
    <s v="Lugo"/>
    <s v="41-59"/>
    <s v="Hombre"/>
    <s v="Prim."/>
    <s v="Centro Ciudad"/>
    <s v="Multifamiliar"/>
    <s v="3 Hab"/>
    <s v="≥17h"/>
    <s v="Inf. Media"/>
    <s v="Atlán."/>
    <x v="0"/>
    <x v="1"/>
    <x v="1"/>
    <x v="0"/>
    <x v="1"/>
    <x v="1"/>
    <x v="1"/>
    <x v="1"/>
    <x v="1"/>
    <x v="1"/>
    <x v="1"/>
    <x v="1"/>
    <x v="1"/>
    <s v="Electricidad"/>
    <s v="Electricidad"/>
    <s v="Ninguno"/>
    <x v="0"/>
    <x v="1"/>
    <x v="0"/>
    <x v="0"/>
    <x v="0"/>
    <x v="0"/>
    <x v="1"/>
  </r>
  <r>
    <s v="Abades"/>
    <s v="Segovia"/>
    <s v="41-59"/>
    <s v="Mujer"/>
    <s v="Sec."/>
    <s v="Rural"/>
    <s v="Individual"/>
    <s v="3 Hab"/>
    <s v="≥17h"/>
    <s v="Sup. Media"/>
    <s v="Cont."/>
    <x v="0"/>
    <x v="1"/>
    <x v="1"/>
    <x v="0"/>
    <x v="0"/>
    <x v="1"/>
    <x v="0"/>
    <x v="1"/>
    <x v="1"/>
    <x v="1"/>
    <x v="1"/>
    <x v="1"/>
    <x v="1"/>
    <s v="Electricidad"/>
    <s v="Electricidad"/>
    <s v="Ninguno"/>
    <x v="0"/>
    <x v="1"/>
    <x v="0"/>
    <x v="0"/>
    <x v="0"/>
    <x v="0"/>
    <x v="1"/>
  </r>
  <r>
    <s v="Valencia"/>
    <s v="Valencia"/>
    <s v="18-40"/>
    <s v="Hombre"/>
    <s v="Sec."/>
    <s v="Centro Ciudad"/>
    <s v="Multifamiliar"/>
    <s v="3 Hab"/>
    <s v="12-16h"/>
    <s v="Ind"/>
    <s v="Med."/>
    <x v="0"/>
    <x v="1"/>
    <x v="1"/>
    <x v="0"/>
    <x v="1"/>
    <x v="1"/>
    <x v="0"/>
    <x v="1"/>
    <x v="0"/>
    <x v="1"/>
    <x v="1"/>
    <x v="1"/>
    <x v="1"/>
    <s v="Bomba de calor aire"/>
    <s v="Gas Natural"/>
    <s v="Bomba de calor aire"/>
    <x v="0"/>
    <x v="0"/>
    <x v="0"/>
    <x v="0"/>
    <x v="0"/>
    <x v="0"/>
    <x v="0"/>
  </r>
  <r>
    <s v="Esparragal"/>
    <s v="Murcia"/>
    <s v="+60"/>
    <s v="Mujer"/>
    <s v="Prim."/>
    <s v="Rural"/>
    <s v="Individual"/>
    <s v="3 Hab"/>
    <s v="≥17h"/>
    <s v="Inf. Media"/>
    <s v="Med."/>
    <x v="1"/>
    <x v="1"/>
    <x v="1"/>
    <x v="0"/>
    <x v="1"/>
    <x v="0"/>
    <x v="1"/>
    <x v="0"/>
    <x v="0"/>
    <x v="1"/>
    <x v="0"/>
    <x v="0"/>
    <x v="1"/>
    <s v="Ninguna"/>
    <s v="GLP"/>
    <s v="Ninguno"/>
    <x v="0"/>
    <x v="0"/>
    <x v="0"/>
    <x v="0"/>
    <x v="0"/>
    <x v="0"/>
    <x v="0"/>
  </r>
  <r>
    <s v="Abades"/>
    <s v="Segovia"/>
    <s v="+60"/>
    <s v="Mujer"/>
    <s v="Prim."/>
    <s v="Rural"/>
    <s v="Adosado"/>
    <s v="3 Hab"/>
    <s v="≥17h"/>
    <s v="Inf. Media"/>
    <s v="Cont."/>
    <x v="0"/>
    <x v="1"/>
    <x v="1"/>
    <x v="0"/>
    <x v="1"/>
    <x v="1"/>
    <x v="0"/>
    <x v="1"/>
    <x v="1"/>
    <x v="0"/>
    <x v="1"/>
    <x v="1"/>
    <x v="0"/>
    <s v="Gasóleo"/>
    <s v="Gasóleo"/>
    <s v="Ninguno"/>
    <x v="0"/>
    <x v="0"/>
    <x v="0"/>
    <x v="0"/>
    <x v="0"/>
    <x v="0"/>
    <x v="0"/>
  </r>
  <r>
    <s v="Valencia"/>
    <s v="Valencia"/>
    <s v="+60"/>
    <s v="Mujer"/>
    <s v="Sec."/>
    <s v="Centro Ciudad"/>
    <s v="Multifamiliar"/>
    <s v="≥4 Hab"/>
    <s v="12-16h"/>
    <s v="Inf. Media"/>
    <s v="Med."/>
    <x v="0"/>
    <x v="1"/>
    <x v="1"/>
    <x v="0"/>
    <x v="1"/>
    <x v="1"/>
    <x v="1"/>
    <x v="1"/>
    <x v="1"/>
    <x v="1"/>
    <x v="1"/>
    <x v="1"/>
    <x v="0"/>
    <s v="Electricidad"/>
    <s v="Gas Natural"/>
    <s v="Ninguno"/>
    <x v="1"/>
    <x v="0"/>
    <x v="0"/>
    <x v="0"/>
    <x v="0"/>
    <x v="0"/>
    <x v="1"/>
  </r>
  <r>
    <s v="Calabardina"/>
    <s v="Murcia"/>
    <s v="+60"/>
    <s v="Hombre"/>
    <s v="Univ."/>
    <s v="Rural"/>
    <s v="Multifamiliar"/>
    <s v="3 Hab"/>
    <s v="≥17h"/>
    <s v="Ind"/>
    <s v="Med."/>
    <x v="0"/>
    <x v="1"/>
    <x v="1"/>
    <x v="0"/>
    <x v="1"/>
    <x v="1"/>
    <x v="1"/>
    <x v="1"/>
    <x v="1"/>
    <x v="1"/>
    <x v="1"/>
    <x v="0"/>
    <x v="1"/>
    <s v="Ninguna"/>
    <s v="GLP"/>
    <s v="AC Eléctrico"/>
    <x v="1"/>
    <x v="0"/>
    <x v="0"/>
    <x v="0"/>
    <x v="0"/>
    <x v="0"/>
    <x v="1"/>
  </r>
  <r>
    <s v="Reigosa"/>
    <s v="Lugo"/>
    <s v="+60"/>
    <s v="Mujer"/>
    <s v="Prim."/>
    <s v="Rural"/>
    <s v="Individual"/>
    <s v="≥4 Hab"/>
    <s v="≥17h"/>
    <s v="Inf. Media"/>
    <s v="Atlán."/>
    <x v="0"/>
    <x v="1"/>
    <x v="1"/>
    <x v="0"/>
    <x v="1"/>
    <x v="1"/>
    <x v="1"/>
    <x v="1"/>
    <x v="0"/>
    <x v="0"/>
    <x v="0"/>
    <x v="1"/>
    <x v="1"/>
    <s v="Electricidad"/>
    <s v="GLP"/>
    <s v="Ninguno"/>
    <x v="0"/>
    <x v="0"/>
    <x v="0"/>
    <x v="0"/>
    <x v="0"/>
    <x v="0"/>
    <x v="0"/>
  </r>
  <r>
    <s v="Valencia"/>
    <s v="Valencia"/>
    <s v="+60"/>
    <s v="Mujer"/>
    <s v="Prim."/>
    <s v="Centro Ciudad"/>
    <s v="Multifamiliar"/>
    <s v="3 Hab"/>
    <s v="≥17h"/>
    <s v="Inf. Media"/>
    <s v="Med."/>
    <x v="0"/>
    <x v="1"/>
    <x v="1"/>
    <x v="0"/>
    <x v="1"/>
    <x v="1"/>
    <x v="1"/>
    <x v="1"/>
    <x v="1"/>
    <x v="1"/>
    <x v="1"/>
    <x v="1"/>
    <x v="0"/>
    <s v="Bomba de calor aire"/>
    <s v="Electricidad"/>
    <s v="Bomba de calor aire"/>
    <x v="1"/>
    <x v="0"/>
    <x v="0"/>
    <x v="0"/>
    <x v="0"/>
    <x v="0"/>
    <x v="1"/>
  </r>
  <r>
    <s v="Lugo"/>
    <s v="Lugo"/>
    <s v="+60"/>
    <s v="Hombre"/>
    <s v="Prim."/>
    <s v="Centro Ciudad"/>
    <s v="Multifamiliar"/>
    <s v="≤2 Hab"/>
    <s v="≥17h"/>
    <s v="Ind"/>
    <s v="Atlán."/>
    <x v="1"/>
    <x v="0"/>
    <x v="0"/>
    <x v="1"/>
    <x v="0"/>
    <x v="0"/>
    <x v="1"/>
    <x v="0"/>
    <x v="0"/>
    <x v="0"/>
    <x v="0"/>
    <x v="1"/>
    <x v="1"/>
    <s v="GLP"/>
    <s v="GLP"/>
    <s v="Ninguno"/>
    <x v="0"/>
    <x v="0"/>
    <x v="0"/>
    <x v="0"/>
    <x v="0"/>
    <x v="1"/>
    <x v="1"/>
  </r>
  <r>
    <s v="Abades"/>
    <s v="Segovia"/>
    <s v="41-59"/>
    <s v="Mujer"/>
    <s v="Sec."/>
    <s v="Rural"/>
    <s v="Individual"/>
    <s v="3 Hab"/>
    <s v="≥17h"/>
    <s v="Ind"/>
    <s v="Cont."/>
    <x v="0"/>
    <x v="1"/>
    <x v="1"/>
    <x v="0"/>
    <x v="1"/>
    <x v="1"/>
    <x v="0"/>
    <x v="1"/>
    <x v="1"/>
    <x v="1"/>
    <x v="1"/>
    <x v="1"/>
    <x v="0"/>
    <s v="Gasóleo"/>
    <s v="Gasóleo"/>
    <s v="Ninguno"/>
    <x v="1"/>
    <x v="0"/>
    <x v="0"/>
    <x v="0"/>
    <x v="0"/>
    <x v="0"/>
    <x v="1"/>
  </r>
  <r>
    <s v="Valencia"/>
    <s v="Valencia"/>
    <s v="18-40"/>
    <s v="Mujer"/>
    <s v="Sec."/>
    <s v="Centro Ciudad"/>
    <s v="Multifamiliar"/>
    <s v="3 Hab"/>
    <s v="12-16h"/>
    <s v="Sup. Media"/>
    <s v="Med."/>
    <x v="0"/>
    <x v="1"/>
    <x v="1"/>
    <x v="0"/>
    <x v="1"/>
    <x v="1"/>
    <x v="1"/>
    <x v="1"/>
    <x v="0"/>
    <x v="1"/>
    <x v="1"/>
    <x v="1"/>
    <x v="0"/>
    <s v="Gas Natural"/>
    <s v="Gas Natural"/>
    <s v="AC Eléctrico"/>
    <x v="1"/>
    <x v="0"/>
    <x v="0"/>
    <x v="0"/>
    <x v="0"/>
    <x v="0"/>
    <x v="1"/>
  </r>
  <r>
    <s v="Bureña"/>
    <s v="Lugo"/>
    <s v="+60"/>
    <s v="Mujer"/>
    <s v="Prim."/>
    <s v="Rural"/>
    <s v="Multifamiliar"/>
    <s v="≤2 Hab"/>
    <s v="≥17h"/>
    <s v="Inf. Media"/>
    <s v="Atlán."/>
    <x v="0"/>
    <x v="1"/>
    <x v="1"/>
    <x v="0"/>
    <x v="0"/>
    <x v="0"/>
    <x v="1"/>
    <x v="1"/>
    <x v="0"/>
    <x v="1"/>
    <x v="1"/>
    <x v="1"/>
    <x v="0"/>
    <s v="Gas Natural"/>
    <s v="Gas Natural"/>
    <s v="Ninguno"/>
    <x v="0"/>
    <x v="0"/>
    <x v="0"/>
    <x v="0"/>
    <x v="0"/>
    <x v="0"/>
    <x v="0"/>
  </r>
  <r>
    <s v="Abades"/>
    <s v="Segovia"/>
    <s v="+60"/>
    <s v="Mujer"/>
    <s v="Prim."/>
    <s v="Rural"/>
    <s v="Individual"/>
    <s v="3 Hab"/>
    <s v="≥17h"/>
    <s v="Inf. Media"/>
    <s v="Cont."/>
    <x v="0"/>
    <x v="1"/>
    <x v="1"/>
    <x v="0"/>
    <x v="1"/>
    <x v="0"/>
    <x v="1"/>
    <x v="1"/>
    <x v="1"/>
    <x v="1"/>
    <x v="1"/>
    <x v="1"/>
    <x v="1"/>
    <s v="Gasóleo"/>
    <s v="Gasóleo"/>
    <s v="Ninguno"/>
    <x v="0"/>
    <x v="0"/>
    <x v="0"/>
    <x v="0"/>
    <x v="0"/>
    <x v="0"/>
    <x v="0"/>
  </r>
  <r>
    <s v="Valencia"/>
    <s v="Valencia"/>
    <s v="+60"/>
    <s v="Hombre"/>
    <s v="Prim."/>
    <s v="Centro Ciudad"/>
    <s v="Multifamiliar"/>
    <s v="≤2 Hab"/>
    <s v="12-16h"/>
    <s v="Inf. Media"/>
    <s v="Med."/>
    <x v="0"/>
    <x v="1"/>
    <x v="1"/>
    <x v="0"/>
    <x v="1"/>
    <x v="1"/>
    <x v="1"/>
    <x v="1"/>
    <x v="1"/>
    <x v="1"/>
    <x v="1"/>
    <x v="1"/>
    <x v="1"/>
    <s v="Bomba de calor aire"/>
    <s v="Gas Natural"/>
    <s v="Bomba de calor aire"/>
    <x v="1"/>
    <x v="0"/>
    <x v="0"/>
    <x v="0"/>
    <x v="0"/>
    <x v="0"/>
    <x v="1"/>
  </r>
  <r>
    <s v="Fazouro"/>
    <s v="Lugo"/>
    <s v="18-40"/>
    <s v="Mujer"/>
    <s v="Sec."/>
    <s v="Rural"/>
    <s v="Adosado"/>
    <s v="≥4 Hab"/>
    <s v="≥17h"/>
    <s v="Inf. Media"/>
    <s v="Atlán."/>
    <x v="0"/>
    <x v="1"/>
    <x v="1"/>
    <x v="0"/>
    <x v="1"/>
    <x v="1"/>
    <x v="1"/>
    <x v="1"/>
    <x v="1"/>
    <x v="1"/>
    <x v="1"/>
    <x v="1"/>
    <x v="1"/>
    <s v="Electricidad"/>
    <s v="GLP"/>
    <s v="Ninguno"/>
    <x v="1"/>
    <x v="0"/>
    <x v="0"/>
    <x v="0"/>
    <x v="0"/>
    <x v="0"/>
    <x v="1"/>
  </r>
  <r>
    <s v="Abades"/>
    <s v="Segovia"/>
    <s v="41-59"/>
    <s v="Mujer"/>
    <s v="Prim."/>
    <s v="Rural"/>
    <s v="Individual"/>
    <s v="3 Hab"/>
    <s v="≥17h"/>
    <s v="Ind"/>
    <s v="Cont."/>
    <x v="0"/>
    <x v="1"/>
    <x v="1"/>
    <x v="0"/>
    <x v="1"/>
    <x v="1"/>
    <x v="1"/>
    <x v="1"/>
    <x v="1"/>
    <x v="1"/>
    <x v="1"/>
    <x v="1"/>
    <x v="0"/>
    <s v="Gasóleo"/>
    <s v="Gasóleo"/>
    <s v="Ninguno"/>
    <x v="0"/>
    <x v="0"/>
    <x v="0"/>
    <x v="0"/>
    <x v="0"/>
    <x v="0"/>
    <x v="0"/>
  </r>
  <r>
    <s v="Abades"/>
    <s v="Segovia"/>
    <s v="41-59"/>
    <s v="Hombre"/>
    <s v="Prim."/>
    <s v="Rural"/>
    <s v="Individual"/>
    <s v="3 Hab"/>
    <s v="12-16h"/>
    <s v="Inf. Media"/>
    <s v="Cont."/>
    <x v="0"/>
    <x v="1"/>
    <x v="1"/>
    <x v="0"/>
    <x v="1"/>
    <x v="1"/>
    <x v="1"/>
    <x v="1"/>
    <x v="1"/>
    <x v="1"/>
    <x v="1"/>
    <x v="1"/>
    <x v="1"/>
    <s v="Electricidad"/>
    <s v="Electricidad"/>
    <s v="Ninguno"/>
    <x v="0"/>
    <x v="0"/>
    <x v="0"/>
    <x v="1"/>
    <x v="0"/>
    <x v="0"/>
    <x v="1"/>
  </r>
  <r>
    <s v="Santa Cruz de Tenerife"/>
    <s v="Santa Cruz de Tenerife"/>
    <s v="41-59"/>
    <s v="Mujer"/>
    <s v="Univ."/>
    <s v="Centro Ciudad"/>
    <s v="Multifamiliar"/>
    <s v="≥4 Hab"/>
    <s v="12-16h"/>
    <s v="Inf. Media"/>
    <s v="Med."/>
    <x v="0"/>
    <x v="1"/>
    <x v="1"/>
    <x v="1"/>
    <x v="1"/>
    <x v="0"/>
    <x v="0"/>
    <x v="1"/>
    <x v="1"/>
    <x v="1"/>
    <x v="1"/>
    <x v="1"/>
    <x v="1"/>
    <s v="Ninguna"/>
    <s v="Electricidad"/>
    <s v="Ninguno"/>
    <x v="0"/>
    <x v="0"/>
    <x v="0"/>
    <x v="0"/>
    <x v="0"/>
    <x v="1"/>
    <x v="1"/>
  </r>
  <r>
    <s v="Lodos"/>
    <s v="Lugo"/>
    <s v="+60"/>
    <s v="Mujer"/>
    <s v="Prim."/>
    <s v="Rural"/>
    <s v="Individual"/>
    <s v="≤2 Hab"/>
    <s v="≥17h"/>
    <s v="Inf. Media"/>
    <s v="Atlán."/>
    <x v="1"/>
    <x v="0"/>
    <x v="0"/>
    <x v="0"/>
    <x v="0"/>
    <x v="0"/>
    <x v="1"/>
    <x v="0"/>
    <x v="0"/>
    <x v="0"/>
    <x v="1"/>
    <x v="1"/>
    <x v="0"/>
    <s v="Electricidad"/>
    <s v="GLP"/>
    <s v="Ninguno"/>
    <x v="0"/>
    <x v="0"/>
    <x v="0"/>
    <x v="0"/>
    <x v="0"/>
    <x v="0"/>
    <x v="0"/>
  </r>
  <r>
    <s v="Pontenova"/>
    <s v="Lugo"/>
    <s v="18-40"/>
    <s v="Mujer"/>
    <s v="Univ."/>
    <s v="Rural"/>
    <s v="Multifamiliar"/>
    <s v="3 Hab"/>
    <s v="12-16h"/>
    <s v="Sup. Media"/>
    <s v="Atlán."/>
    <x v="0"/>
    <x v="1"/>
    <x v="1"/>
    <x v="0"/>
    <x v="1"/>
    <x v="1"/>
    <x v="0"/>
    <x v="1"/>
    <x v="0"/>
    <x v="1"/>
    <x v="1"/>
    <x v="1"/>
    <x v="0"/>
    <s v="Gas Natural"/>
    <s v="Gas Natural"/>
    <s v="Ninguno"/>
    <x v="0"/>
    <x v="0"/>
    <x v="0"/>
    <x v="0"/>
    <x v="0"/>
    <x v="1"/>
    <x v="1"/>
  </r>
  <r>
    <s v="Abades"/>
    <s v="Segovia"/>
    <s v="+60"/>
    <s v="Hombre"/>
    <s v="Sec."/>
    <s v="Rural"/>
    <s v="Individual"/>
    <s v="≥4 Hab"/>
    <s v="≥17h"/>
    <s v="Sup. Media"/>
    <s v="Cont."/>
    <x v="0"/>
    <x v="1"/>
    <x v="1"/>
    <x v="0"/>
    <x v="0"/>
    <x v="0"/>
    <x v="1"/>
    <x v="1"/>
    <x v="1"/>
    <x v="1"/>
    <x v="1"/>
    <x v="1"/>
    <x v="1"/>
    <s v="Gasóleo"/>
    <s v="Gasóleo"/>
    <s v="Ninguno"/>
    <x v="0"/>
    <x v="1"/>
    <x v="0"/>
    <x v="0"/>
    <x v="0"/>
    <x v="0"/>
    <x v="1"/>
  </r>
  <r>
    <s v="Santa Cruz de Tenerife"/>
    <s v="Santa Cruz de Tenerife"/>
    <s v="41-59"/>
    <s v="Mujer"/>
    <s v="Univ."/>
    <s v="Centro Ciudad"/>
    <s v="Multifamiliar"/>
    <s v="≤2 Hab"/>
    <s v="12-16h"/>
    <s v="Sup. Media"/>
    <s v="Med."/>
    <x v="0"/>
    <x v="1"/>
    <x v="1"/>
    <x v="0"/>
    <x v="0"/>
    <x v="1"/>
    <x v="1"/>
    <x v="1"/>
    <x v="1"/>
    <x v="1"/>
    <x v="1"/>
    <x v="1"/>
    <x v="0"/>
    <s v="Ninguna"/>
    <s v="Gas Natural"/>
    <s v="Ninguno"/>
    <x v="0"/>
    <x v="0"/>
    <x v="0"/>
    <x v="0"/>
    <x v="0"/>
    <x v="0"/>
    <x v="0"/>
  </r>
  <r>
    <s v="Valencia"/>
    <s v="Valencia"/>
    <s v="41-59"/>
    <s v="Hombre"/>
    <s v="Univ."/>
    <s v="Centro Ciudad"/>
    <s v="Multifamiliar"/>
    <s v="3 Hab"/>
    <s v="12-16h"/>
    <s v="Inf. Media"/>
    <s v="Med."/>
    <x v="0"/>
    <x v="1"/>
    <x v="1"/>
    <x v="0"/>
    <x v="1"/>
    <x v="1"/>
    <x v="0"/>
    <x v="1"/>
    <x v="1"/>
    <x v="1"/>
    <x v="1"/>
    <x v="1"/>
    <x v="1"/>
    <s v="Gas Natural"/>
    <s v="Gas Natural"/>
    <s v="AC Eléctrico"/>
    <x v="1"/>
    <x v="0"/>
    <x v="0"/>
    <x v="0"/>
    <x v="0"/>
    <x v="0"/>
    <x v="1"/>
  </r>
  <r>
    <s v="Abla"/>
    <s v="Almería"/>
    <s v="+60"/>
    <s v="Mujer"/>
    <s v="Prim."/>
    <s v="Rural"/>
    <s v="Adosado"/>
    <s v="≥4 Hab"/>
    <s v="≤12h"/>
    <s v="Ind"/>
    <s v="Med."/>
    <x v="0"/>
    <x v="0"/>
    <x v="1"/>
    <x v="0"/>
    <x v="1"/>
    <x v="0"/>
    <x v="1"/>
    <x v="1"/>
    <x v="1"/>
    <x v="1"/>
    <x v="1"/>
    <x v="1"/>
    <x v="1"/>
    <s v="Biomasa"/>
    <s v="GLP"/>
    <s v="Ninguno"/>
    <x v="1"/>
    <x v="0"/>
    <x v="0"/>
    <x v="0"/>
    <x v="0"/>
    <x v="0"/>
    <x v="1"/>
  </r>
  <r>
    <s v="Valencia"/>
    <s v="Valencia"/>
    <s v="41-59"/>
    <s v="Hombre"/>
    <s v="Sec."/>
    <s v="Centro Ciudad"/>
    <s v="Multifamiliar"/>
    <s v="3 Hab"/>
    <s v="12-16h"/>
    <s v="Inf. Media"/>
    <s v="Med."/>
    <x v="0"/>
    <x v="1"/>
    <x v="1"/>
    <x v="0"/>
    <x v="0"/>
    <x v="1"/>
    <x v="0"/>
    <x v="1"/>
    <x v="1"/>
    <x v="1"/>
    <x v="1"/>
    <x v="1"/>
    <x v="1"/>
    <s v="Electricidad"/>
    <s v="Gas Natural"/>
    <s v="Bomba de calor aire"/>
    <x v="1"/>
    <x v="0"/>
    <x v="0"/>
    <x v="0"/>
    <x v="0"/>
    <x v="0"/>
    <x v="1"/>
  </r>
  <r>
    <s v="Abanilla"/>
    <s v="Murcia"/>
    <s v="+60"/>
    <s v="Mujer"/>
    <s v="Univ."/>
    <s v="Rural"/>
    <s v="Individual"/>
    <s v="3 Hab"/>
    <s v="≥17h"/>
    <s v="Inf. Media"/>
    <s v="Med."/>
    <x v="1"/>
    <x v="1"/>
    <x v="1"/>
    <x v="0"/>
    <x v="1"/>
    <x v="0"/>
    <x v="1"/>
    <x v="1"/>
    <x v="1"/>
    <x v="1"/>
    <x v="0"/>
    <x v="0"/>
    <x v="1"/>
    <s v="Electricidad"/>
    <s v="Electricidad"/>
    <s v="AC Eléctrico"/>
    <x v="0"/>
    <x v="0"/>
    <x v="0"/>
    <x v="0"/>
    <x v="0"/>
    <x v="0"/>
    <x v="0"/>
  </r>
  <r>
    <s v="Anoeta"/>
    <s v="Guipúzcoa"/>
    <s v="41-59"/>
    <s v="Mujer"/>
    <s v="Sec."/>
    <s v="Rural"/>
    <s v="Multifamiliar"/>
    <s v="3 Hab"/>
    <s v="≥17h"/>
    <s v="Sup. Media"/>
    <s v="Atlán."/>
    <x v="0"/>
    <x v="1"/>
    <x v="1"/>
    <x v="0"/>
    <x v="1"/>
    <x v="1"/>
    <x v="1"/>
    <x v="1"/>
    <x v="1"/>
    <x v="1"/>
    <x v="1"/>
    <x v="1"/>
    <x v="0"/>
    <s v="Electricidad"/>
    <s v="GLP"/>
    <s v="Ninguno"/>
    <x v="0"/>
    <x v="0"/>
    <x v="0"/>
    <x v="0"/>
    <x v="0"/>
    <x v="0"/>
    <x v="0"/>
  </r>
  <r>
    <s v="Anoeta"/>
    <s v="Guipúzcoa"/>
    <s v="41-59"/>
    <s v="Mujer"/>
    <s v="Sec."/>
    <s v="Rural"/>
    <s v="Multifamiliar"/>
    <s v="3 Hab"/>
    <s v="12-16h"/>
    <s v="Ind"/>
    <s v="Atlán."/>
    <x v="0"/>
    <x v="0"/>
    <x v="0"/>
    <x v="0"/>
    <x v="1"/>
    <x v="1"/>
    <x v="1"/>
    <x v="1"/>
    <x v="1"/>
    <x v="1"/>
    <x v="1"/>
    <x v="1"/>
    <x v="1"/>
    <s v="Gas Natural"/>
    <s v="Gas Natural"/>
    <s v="Ninguno"/>
    <x v="0"/>
    <x v="0"/>
    <x v="0"/>
    <x v="0"/>
    <x v="0"/>
    <x v="0"/>
    <x v="0"/>
  </r>
  <r>
    <s v="Guarros"/>
    <s v="Almería"/>
    <s v="+60"/>
    <s v="Hombre"/>
    <s v="Prim."/>
    <s v="Rural"/>
    <s v="Individual"/>
    <s v="3 Hab"/>
    <s v="12-16h"/>
    <s v="Inf. Media"/>
    <s v="Med."/>
    <x v="0"/>
    <x v="1"/>
    <x v="1"/>
    <x v="0"/>
    <x v="1"/>
    <x v="1"/>
    <x v="1"/>
    <x v="1"/>
    <x v="1"/>
    <x v="1"/>
    <x v="1"/>
    <x v="1"/>
    <x v="0"/>
    <s v="Biomasa"/>
    <s v="Solar Térmica"/>
    <s v="Ninguno"/>
    <x v="1"/>
    <x v="0"/>
    <x v="0"/>
    <x v="0"/>
    <x v="0"/>
    <x v="0"/>
    <x v="1"/>
  </r>
  <r>
    <s v="Abanilla"/>
    <s v="Murcia"/>
    <s v="41-59"/>
    <s v="Mujer"/>
    <s v="Sec."/>
    <s v="Rural"/>
    <s v="Multifamiliar"/>
    <s v="≤2 Hab"/>
    <s v="12-16h"/>
    <s v="Inf. Media"/>
    <s v="Med."/>
    <x v="0"/>
    <x v="1"/>
    <x v="1"/>
    <x v="0"/>
    <x v="1"/>
    <x v="1"/>
    <x v="1"/>
    <x v="1"/>
    <x v="1"/>
    <x v="1"/>
    <x v="1"/>
    <x v="1"/>
    <x v="1"/>
    <s v="Electricidad"/>
    <s v="GLP"/>
    <s v="AC Eléctrico"/>
    <x v="0"/>
    <x v="0"/>
    <x v="0"/>
    <x v="0"/>
    <x v="0"/>
    <x v="1"/>
    <x v="1"/>
  </r>
  <r>
    <s v="Alegia"/>
    <s v="Guipúzcoa"/>
    <s v="41-59"/>
    <s v="Hombre"/>
    <s v="Univ."/>
    <s v="Rural"/>
    <s v="Multifamiliar"/>
    <s v="3 Hab"/>
    <s v="12-16h"/>
    <s v="Inf. Media"/>
    <s v="Atlán."/>
    <x v="0"/>
    <x v="1"/>
    <x v="1"/>
    <x v="0"/>
    <x v="1"/>
    <x v="1"/>
    <x v="0"/>
    <x v="1"/>
    <x v="1"/>
    <x v="1"/>
    <x v="1"/>
    <x v="1"/>
    <x v="0"/>
    <s v="Gas Natural"/>
    <s v="Gas Natural"/>
    <s v="Ninguno"/>
    <x v="1"/>
    <x v="0"/>
    <x v="0"/>
    <x v="0"/>
    <x v="0"/>
    <x v="0"/>
    <x v="1"/>
  </r>
  <r>
    <s v="Amezketa"/>
    <s v="Guipúzcoa"/>
    <s v="41-59"/>
    <s v="Mujer"/>
    <s v="Sec."/>
    <s v="Rural"/>
    <s v="Multifamiliar"/>
    <s v="3 Hab"/>
    <s v="12-16h"/>
    <s v="Ind"/>
    <s v="Atlán."/>
    <x v="0"/>
    <x v="1"/>
    <x v="1"/>
    <x v="0"/>
    <x v="1"/>
    <x v="1"/>
    <x v="1"/>
    <x v="1"/>
    <x v="1"/>
    <x v="1"/>
    <x v="1"/>
    <x v="1"/>
    <x v="1"/>
    <s v="Gas Natural"/>
    <s v="Gas Natural"/>
    <s v="Ninguno"/>
    <x v="0"/>
    <x v="0"/>
    <x v="0"/>
    <x v="0"/>
    <x v="0"/>
    <x v="0"/>
    <x v="0"/>
  </r>
  <r>
    <s v="Abanilla"/>
    <s v="Murcia"/>
    <s v="41-59"/>
    <s v="Mujer"/>
    <s v="Prim."/>
    <s v="Rural"/>
    <s v="Individual"/>
    <s v="3 Hab"/>
    <s v="≥17h"/>
    <s v="Inf. Media"/>
    <s v="Med."/>
    <x v="0"/>
    <x v="1"/>
    <x v="1"/>
    <x v="0"/>
    <x v="1"/>
    <x v="1"/>
    <x v="1"/>
    <x v="1"/>
    <x v="1"/>
    <x v="1"/>
    <x v="1"/>
    <x v="0"/>
    <x v="1"/>
    <s v="Ninguna"/>
    <s v="GLP"/>
    <s v="Ninguno"/>
    <x v="0"/>
    <x v="0"/>
    <x v="0"/>
    <x v="0"/>
    <x v="0"/>
    <x v="0"/>
    <x v="0"/>
  </r>
  <r>
    <s v="Valencia"/>
    <s v="Valencia"/>
    <s v="+60"/>
    <s v="Mujer"/>
    <s v="Prim."/>
    <s v="Centro Ciudad"/>
    <s v="Multifamiliar"/>
    <s v="≤2 Hab"/>
    <s v="12-16h"/>
    <s v="Inf. Media"/>
    <s v="Med."/>
    <x v="0"/>
    <x v="1"/>
    <x v="1"/>
    <x v="0"/>
    <x v="1"/>
    <x v="1"/>
    <x v="1"/>
    <x v="1"/>
    <x v="1"/>
    <x v="1"/>
    <x v="1"/>
    <x v="1"/>
    <x v="0"/>
    <s v="Gas Natural"/>
    <s v="Gas Natural"/>
    <s v="AC Eléctrico"/>
    <x v="0"/>
    <x v="0"/>
    <x v="0"/>
    <x v="0"/>
    <x v="0"/>
    <x v="0"/>
    <x v="0"/>
  </r>
  <r>
    <s v="Ergoiena"/>
    <s v="Guipúzcoa"/>
    <s v="+60"/>
    <s v="Mujer"/>
    <s v="Prim."/>
    <s v="Rural"/>
    <s v="Multifamiliar"/>
    <s v="3 Hab"/>
    <s v="≥17h"/>
    <s v="Inf. Media"/>
    <s v="Atlán."/>
    <x v="0"/>
    <x v="1"/>
    <x v="1"/>
    <x v="0"/>
    <x v="1"/>
    <x v="1"/>
    <x v="1"/>
    <x v="1"/>
    <x v="1"/>
    <x v="1"/>
    <x v="1"/>
    <x v="0"/>
    <x v="0"/>
    <s v="Electricidad"/>
    <s v="GLP"/>
    <s v="Ninguno"/>
    <x v="0"/>
    <x v="0"/>
    <x v="0"/>
    <x v="0"/>
    <x v="0"/>
    <x v="0"/>
    <x v="0"/>
  </r>
  <r>
    <s v="Abanilla"/>
    <s v="Murcia"/>
    <s v="+60"/>
    <s v="Hombre"/>
    <s v="Prim."/>
    <s v="Rural"/>
    <s v="Individual"/>
    <s v="3 Hab"/>
    <s v="≥17h"/>
    <s v="Ind"/>
    <s v="Med."/>
    <x v="1"/>
    <x v="1"/>
    <x v="1"/>
    <x v="0"/>
    <x v="1"/>
    <x v="0"/>
    <x v="1"/>
    <x v="1"/>
    <x v="1"/>
    <x v="1"/>
    <x v="0"/>
    <x v="0"/>
    <x v="0"/>
    <s v="Ninguna"/>
    <s v="GLP"/>
    <s v="AC Eléctrico"/>
    <x v="0"/>
    <x v="0"/>
    <x v="0"/>
    <x v="0"/>
    <x v="0"/>
    <x v="0"/>
    <x v="0"/>
  </r>
  <r>
    <s v="Valencia"/>
    <s v="Valencia"/>
    <s v="+60"/>
    <s v="Hombre"/>
    <s v="Prim."/>
    <s v="Centro Ciudad"/>
    <s v="Multifamiliar"/>
    <s v="≤2 Hab"/>
    <s v="≥17h"/>
    <s v="Inf. Media"/>
    <s v="Med."/>
    <x v="0"/>
    <x v="1"/>
    <x v="1"/>
    <x v="0"/>
    <x v="1"/>
    <x v="1"/>
    <x v="1"/>
    <x v="1"/>
    <x v="1"/>
    <x v="1"/>
    <x v="1"/>
    <x v="1"/>
    <x v="0"/>
    <s v="Electricidad"/>
    <s v="GLP"/>
    <s v="AC Eléctrico"/>
    <x v="1"/>
    <x v="0"/>
    <x v="0"/>
    <x v="0"/>
    <x v="0"/>
    <x v="0"/>
    <x v="1"/>
  </r>
  <r>
    <s v="Alegia"/>
    <s v="Guipúzcoa"/>
    <s v="+60"/>
    <s v="Mujer"/>
    <s v="Prim."/>
    <s v="Rural"/>
    <s v="Multifamiliar"/>
    <s v="≤2 Hab"/>
    <s v="12-16h"/>
    <s v="Inf. Media"/>
    <s v="Atlán."/>
    <x v="0"/>
    <x v="1"/>
    <x v="1"/>
    <x v="0"/>
    <x v="1"/>
    <x v="0"/>
    <x v="1"/>
    <x v="0"/>
    <x v="0"/>
    <x v="0"/>
    <x v="0"/>
    <x v="0"/>
    <x v="0"/>
    <s v="Electricidad"/>
    <s v="Electricidad"/>
    <s v="Ninguno"/>
    <x v="0"/>
    <x v="0"/>
    <x v="0"/>
    <x v="0"/>
    <x v="0"/>
    <x v="0"/>
    <x v="0"/>
  </r>
  <r>
    <s v="Muinia"/>
    <s v="Barcelona"/>
    <s v="41-59"/>
    <s v="Hombre"/>
    <s v="Sec."/>
    <s v="Rural"/>
    <s v="Individual"/>
    <s v="≥4 Hab"/>
    <s v="≥17h"/>
    <s v="Inf. Media"/>
    <s v="Med."/>
    <x v="0"/>
    <x v="1"/>
    <x v="1"/>
    <x v="0"/>
    <x v="1"/>
    <x v="1"/>
    <x v="1"/>
    <x v="1"/>
    <x v="1"/>
    <x v="1"/>
    <x v="1"/>
    <x v="1"/>
    <x v="0"/>
    <s v="Gasóleo"/>
    <s v="Gasóleo"/>
    <s v="AC Eléctrico"/>
    <x v="0"/>
    <x v="0"/>
    <x v="0"/>
    <x v="0"/>
    <x v="0"/>
    <x v="0"/>
    <x v="0"/>
  </r>
  <r>
    <s v="Cardona"/>
    <s v="Barcelona"/>
    <s v="+60"/>
    <s v="Hombre"/>
    <s v="Prim."/>
    <s v="Rural"/>
    <s v="Adosado"/>
    <s v="≥4 Hab"/>
    <s v="≥17h"/>
    <s v="Ind"/>
    <s v="Med."/>
    <x v="0"/>
    <x v="1"/>
    <x v="1"/>
    <x v="0"/>
    <x v="1"/>
    <x v="1"/>
    <x v="1"/>
    <x v="1"/>
    <x v="1"/>
    <x v="1"/>
    <x v="1"/>
    <x v="1"/>
    <x v="1"/>
    <s v="Gasóleo"/>
    <s v="Gasóleo"/>
    <s v="Ninguno"/>
    <x v="0"/>
    <x v="0"/>
    <x v="0"/>
    <x v="0"/>
    <x v="0"/>
    <x v="0"/>
    <x v="0"/>
  </r>
  <r>
    <s v="Abaran"/>
    <s v="Murcia"/>
    <s v="18-40"/>
    <s v="Hombre"/>
    <s v="Sec."/>
    <s v="Rural"/>
    <s v="Adosado"/>
    <s v="≥4 Hab"/>
    <s v="≥17h"/>
    <s v="Ind"/>
    <s v="Med."/>
    <x v="0"/>
    <x v="1"/>
    <x v="1"/>
    <x v="1"/>
    <x v="0"/>
    <x v="1"/>
    <x v="1"/>
    <x v="1"/>
    <x v="1"/>
    <x v="0"/>
    <x v="0"/>
    <x v="0"/>
    <x v="0"/>
    <s v="Gasóleo"/>
    <s v="Gasóleo"/>
    <s v="Ninguno"/>
    <x v="1"/>
    <x v="0"/>
    <x v="0"/>
    <x v="0"/>
    <x v="0"/>
    <x v="0"/>
    <x v="1"/>
  </r>
  <r>
    <s v="Valencia"/>
    <s v="Valencia"/>
    <s v="+60"/>
    <s v="Mujer"/>
    <s v="Prim."/>
    <s v="Centro Ciudad"/>
    <s v="Multifamiliar"/>
    <s v="3 Hab"/>
    <s v="≥17h"/>
    <s v="Inf. Media"/>
    <s v="Med."/>
    <x v="0"/>
    <x v="1"/>
    <x v="1"/>
    <x v="0"/>
    <x v="1"/>
    <x v="1"/>
    <x v="1"/>
    <x v="1"/>
    <x v="1"/>
    <x v="1"/>
    <x v="1"/>
    <x v="1"/>
    <x v="0"/>
    <s v="Electricidad"/>
    <s v="GLP"/>
    <s v="AC Eléctrico"/>
    <x v="1"/>
    <x v="0"/>
    <x v="0"/>
    <x v="0"/>
    <x v="0"/>
    <x v="0"/>
    <x v="1"/>
  </r>
  <r>
    <s v="Anoeta"/>
    <s v="Guipúzcoa"/>
    <s v="+60"/>
    <s v="Mujer"/>
    <s v="Prim."/>
    <s v="Rural"/>
    <s v="Multifamiliar"/>
    <s v="3 Hab"/>
    <s v="≥17h"/>
    <s v="Ind"/>
    <s v="Atlán."/>
    <x v="0"/>
    <x v="1"/>
    <x v="1"/>
    <x v="0"/>
    <x v="1"/>
    <x v="1"/>
    <x v="1"/>
    <x v="1"/>
    <x v="1"/>
    <x v="1"/>
    <x v="1"/>
    <x v="1"/>
    <x v="1"/>
    <s v="Electricidad"/>
    <s v="Gas Natural"/>
    <s v="Ninguno"/>
    <x v="0"/>
    <x v="0"/>
    <x v="0"/>
    <x v="0"/>
    <x v="0"/>
    <x v="0"/>
    <x v="0"/>
  </r>
  <r>
    <s v="Langaurrealdea"/>
    <s v="Guipúzcoa"/>
    <s v="41-59"/>
    <s v="Mujer"/>
    <s v="Univ."/>
    <s v="Rural"/>
    <s v="Individual"/>
    <s v="3 Hab"/>
    <s v="12-16h"/>
    <s v="Sup. Media"/>
    <s v="Atlán."/>
    <x v="0"/>
    <x v="1"/>
    <x v="1"/>
    <x v="0"/>
    <x v="1"/>
    <x v="1"/>
    <x v="1"/>
    <x v="1"/>
    <x v="1"/>
    <x v="1"/>
    <x v="1"/>
    <x v="1"/>
    <x v="1"/>
    <s v="Otros"/>
    <s v="Otros"/>
    <s v="Ninguno"/>
    <x v="1"/>
    <x v="0"/>
    <x v="0"/>
    <x v="0"/>
    <x v="0"/>
    <x v="0"/>
    <x v="1"/>
  </r>
  <r>
    <s v="Agridulce"/>
    <s v="Murcia"/>
    <s v="+60"/>
    <s v="Mujer"/>
    <s v="Univ."/>
    <s v="Rural"/>
    <s v="Individual"/>
    <s v="≥4 Hab"/>
    <s v="≥17h"/>
    <s v="Sup. Media"/>
    <s v="Med."/>
    <x v="0"/>
    <x v="1"/>
    <x v="1"/>
    <x v="0"/>
    <x v="1"/>
    <x v="1"/>
    <x v="1"/>
    <x v="1"/>
    <x v="1"/>
    <x v="1"/>
    <x v="1"/>
    <x v="1"/>
    <x v="1"/>
    <s v="Electricidad"/>
    <s v="Electricidad"/>
    <s v="AC Eléctrico"/>
    <x v="1"/>
    <x v="0"/>
    <x v="0"/>
    <x v="0"/>
    <x v="0"/>
    <x v="0"/>
    <x v="1"/>
  </r>
  <r>
    <s v="Anoeta"/>
    <s v="Guipúzcoa"/>
    <s v="+60"/>
    <s v="Mujer"/>
    <s v="Univ."/>
    <s v="Rural"/>
    <s v="Multifamiliar"/>
    <s v="≤2 Hab"/>
    <s v="≥17h"/>
    <s v="Ind"/>
    <s v="Atlán."/>
    <x v="0"/>
    <x v="1"/>
    <x v="1"/>
    <x v="0"/>
    <x v="1"/>
    <x v="1"/>
    <x v="0"/>
    <x v="1"/>
    <x v="0"/>
    <x v="0"/>
    <x v="1"/>
    <x v="1"/>
    <x v="1"/>
    <s v="Gas Natural"/>
    <s v="Gas Natural"/>
    <s v="Ninguno"/>
    <x v="0"/>
    <x v="0"/>
    <x v="0"/>
    <x v="0"/>
    <x v="0"/>
    <x v="0"/>
    <x v="0"/>
  </r>
  <r>
    <s v="Alamillo"/>
    <s v="Murcia"/>
    <s v="+60"/>
    <s v="Mujer"/>
    <s v="Sec."/>
    <s v="Rural"/>
    <s v="Individual"/>
    <s v="≥4 Hab"/>
    <s v="≥17h"/>
    <s v="Inf. Media"/>
    <s v="Med."/>
    <x v="0"/>
    <x v="1"/>
    <x v="1"/>
    <x v="0"/>
    <x v="1"/>
    <x v="1"/>
    <x v="1"/>
    <x v="1"/>
    <x v="0"/>
    <x v="1"/>
    <x v="1"/>
    <x v="1"/>
    <x v="1"/>
    <s v="Electricidad"/>
    <s v="Electricidad"/>
    <s v="AC Eléctrico"/>
    <x v="0"/>
    <x v="0"/>
    <x v="0"/>
    <x v="0"/>
    <x v="0"/>
    <x v="1"/>
    <x v="1"/>
  </r>
  <r>
    <s v="Valencia"/>
    <s v="Valencia"/>
    <s v="+60"/>
    <s v="Hombre"/>
    <s v="Univ."/>
    <s v="Centro Ciudad"/>
    <s v="Multifamiliar"/>
    <s v="3 Hab"/>
    <s v="12-16h"/>
    <s v="Sup. Media"/>
    <s v="Med."/>
    <x v="0"/>
    <x v="1"/>
    <x v="1"/>
    <x v="0"/>
    <x v="1"/>
    <x v="1"/>
    <x v="1"/>
    <x v="1"/>
    <x v="1"/>
    <x v="1"/>
    <x v="1"/>
    <x v="1"/>
    <x v="1"/>
    <s v="Gas Natural"/>
    <s v="Gas Natural"/>
    <s v="AC Eléctrico"/>
    <x v="1"/>
    <x v="0"/>
    <x v="0"/>
    <x v="0"/>
    <x v="0"/>
    <x v="0"/>
    <x v="1"/>
  </r>
  <r>
    <s v="Capellades"/>
    <s v="Barcelona"/>
    <s v="+60"/>
    <s v="Mujer"/>
    <s v="Prim."/>
    <s v="Rural"/>
    <s v="Multifamiliar"/>
    <s v="3 Hab"/>
    <s v="≥17h"/>
    <s v="Ind"/>
    <s v="Med."/>
    <x v="0"/>
    <x v="1"/>
    <x v="1"/>
    <x v="0"/>
    <x v="1"/>
    <x v="1"/>
    <x v="1"/>
    <x v="1"/>
    <x v="1"/>
    <x v="1"/>
    <x v="1"/>
    <x v="1"/>
    <x v="1"/>
    <s v="Gas Natural"/>
    <s v="Gas Natural"/>
    <s v="Ninguno"/>
    <x v="0"/>
    <x v="0"/>
    <x v="0"/>
    <x v="0"/>
    <x v="0"/>
    <x v="0"/>
    <x v="0"/>
  </r>
  <r>
    <s v="Albiztur"/>
    <s v="Guipúzcoa"/>
    <s v="41-59"/>
    <s v="Hombre"/>
    <s v="Sec."/>
    <s v="Rural"/>
    <s v="Individual"/>
    <s v="3 Hab"/>
    <s v="≥17h"/>
    <s v="Ind"/>
    <s v="Atlán."/>
    <x v="0"/>
    <x v="1"/>
    <x v="1"/>
    <x v="0"/>
    <x v="1"/>
    <x v="1"/>
    <x v="1"/>
    <x v="1"/>
    <x v="1"/>
    <x v="1"/>
    <x v="1"/>
    <x v="1"/>
    <x v="1"/>
    <s v="GLP"/>
    <s v="GLP"/>
    <s v="Ninguno"/>
    <x v="1"/>
    <x v="0"/>
    <x v="0"/>
    <x v="0"/>
    <x v="0"/>
    <x v="0"/>
    <x v="1"/>
  </r>
  <r>
    <s v="Alamillo"/>
    <s v="Murcia"/>
    <s v="18-40"/>
    <s v="Mujer"/>
    <s v="Univ."/>
    <s v="Rural"/>
    <s v="Adosado"/>
    <s v="3 Hab"/>
    <s v="≥17h"/>
    <s v="Sup. Media"/>
    <s v="Med."/>
    <x v="0"/>
    <x v="1"/>
    <x v="1"/>
    <x v="0"/>
    <x v="1"/>
    <x v="1"/>
    <x v="0"/>
    <x v="1"/>
    <x v="1"/>
    <x v="1"/>
    <x v="1"/>
    <x v="1"/>
    <x v="1"/>
    <s v="Bomba de calor aire"/>
    <s v="Electricidad"/>
    <s v="Bomba de calor aire"/>
    <x v="0"/>
    <x v="0"/>
    <x v="0"/>
    <x v="0"/>
    <x v="0"/>
    <x v="0"/>
    <x v="0"/>
  </r>
  <r>
    <s v="Valencia"/>
    <s v="Valencia"/>
    <s v="+60"/>
    <s v="Hombre"/>
    <s v="Univ."/>
    <s v="Centro Ciudad"/>
    <s v="Multifamiliar"/>
    <s v="≥4 Hab"/>
    <s v="12-16h"/>
    <s v="Sup. Media"/>
    <s v="Med."/>
    <x v="0"/>
    <x v="1"/>
    <x v="1"/>
    <x v="0"/>
    <x v="1"/>
    <x v="1"/>
    <x v="1"/>
    <x v="1"/>
    <x v="1"/>
    <x v="1"/>
    <x v="1"/>
    <x v="1"/>
    <x v="1"/>
    <s v="Gas Natural"/>
    <s v="Gas Natural"/>
    <s v="AC Eléctrico"/>
    <x v="0"/>
    <x v="0"/>
    <x v="0"/>
    <x v="0"/>
    <x v="0"/>
    <x v="0"/>
    <x v="0"/>
  </r>
  <r>
    <s v="Alberca"/>
    <s v="Murcia"/>
    <s v="41-59"/>
    <s v="Hombre"/>
    <s v="Univ."/>
    <s v="Rural"/>
    <s v="Individual"/>
    <s v="≥4 Hab"/>
    <s v="≥17h"/>
    <s v="Sup. Media"/>
    <s v="Med."/>
    <x v="0"/>
    <x v="1"/>
    <x v="1"/>
    <x v="0"/>
    <x v="1"/>
    <x v="1"/>
    <x v="0"/>
    <x v="1"/>
    <x v="1"/>
    <x v="1"/>
    <x v="1"/>
    <x v="0"/>
    <x v="1"/>
    <s v="GLP"/>
    <s v="GLP"/>
    <s v="AC Eléctrico"/>
    <x v="0"/>
    <x v="0"/>
    <x v="0"/>
    <x v="0"/>
    <x v="0"/>
    <x v="1"/>
    <x v="1"/>
  </r>
  <r>
    <s v="Ordizia"/>
    <s v="Guipúzcoa"/>
    <s v="41-59"/>
    <s v="Mujer"/>
    <s v="Ind"/>
    <s v="Rural"/>
    <s v="Multifamiliar"/>
    <s v="3 Hab"/>
    <s v="≥17h"/>
    <s v="Ind"/>
    <s v="Atlán."/>
    <x v="0"/>
    <x v="1"/>
    <x v="1"/>
    <x v="0"/>
    <x v="1"/>
    <x v="1"/>
    <x v="1"/>
    <x v="1"/>
    <x v="0"/>
    <x v="1"/>
    <x v="1"/>
    <x v="1"/>
    <x v="1"/>
    <s v="Gas Natural"/>
    <s v="Gas Natural"/>
    <s v="Ninguno"/>
    <x v="0"/>
    <x v="0"/>
    <x v="0"/>
    <x v="0"/>
    <x v="0"/>
    <x v="0"/>
    <x v="0"/>
  </r>
  <r>
    <s v="Capellades"/>
    <s v="Barcelona"/>
    <s v="41-59"/>
    <s v="Mujer"/>
    <s v="Prim."/>
    <s v="Rural"/>
    <s v="Multifamiliar"/>
    <s v="≤2 Hab"/>
    <s v="≥17h"/>
    <s v="Ind"/>
    <s v="Med."/>
    <x v="0"/>
    <x v="1"/>
    <x v="1"/>
    <x v="0"/>
    <x v="1"/>
    <x v="1"/>
    <x v="0"/>
    <x v="1"/>
    <x v="1"/>
    <x v="1"/>
    <x v="1"/>
    <x v="1"/>
    <x v="1"/>
    <s v="Gas Natural"/>
    <s v="Gas Natural"/>
    <s v="AC Eléctrico"/>
    <x v="0"/>
    <x v="0"/>
    <x v="0"/>
    <x v="0"/>
    <x v="0"/>
    <x v="0"/>
    <x v="0"/>
  </r>
  <r>
    <s v="Alberca"/>
    <s v="Murcia"/>
    <s v="+60"/>
    <s v="Hombre"/>
    <s v="Univ."/>
    <s v="Rural"/>
    <s v="Adosado"/>
    <s v="≥4 Hab"/>
    <s v="≥17h"/>
    <s v="Sup. Media"/>
    <s v="Med."/>
    <x v="0"/>
    <x v="1"/>
    <x v="1"/>
    <x v="0"/>
    <x v="1"/>
    <x v="1"/>
    <x v="1"/>
    <x v="1"/>
    <x v="1"/>
    <x v="1"/>
    <x v="1"/>
    <x v="1"/>
    <x v="1"/>
    <s v="Ninguna"/>
    <s v="Gas Natural"/>
    <s v="AC Eléctrico"/>
    <x v="0"/>
    <x v="0"/>
    <x v="0"/>
    <x v="0"/>
    <x v="0"/>
    <x v="0"/>
    <x v="0"/>
  </r>
  <r>
    <s v="Capellades"/>
    <s v="Barcelona"/>
    <s v="41-59"/>
    <s v="Mujer"/>
    <s v="Prim."/>
    <s v="Rural"/>
    <s v="Multifamiliar"/>
    <s v="3 Hab"/>
    <s v="≥17h"/>
    <s v="Ind"/>
    <s v="Med."/>
    <x v="0"/>
    <x v="1"/>
    <x v="1"/>
    <x v="0"/>
    <x v="1"/>
    <x v="1"/>
    <x v="1"/>
    <x v="1"/>
    <x v="1"/>
    <x v="1"/>
    <x v="1"/>
    <x v="1"/>
    <x v="1"/>
    <s v="Gas Natural"/>
    <s v="Gas Natural"/>
    <s v="Ninguno"/>
    <x v="0"/>
    <x v="0"/>
    <x v="0"/>
    <x v="0"/>
    <x v="0"/>
    <x v="0"/>
    <x v="0"/>
  </r>
  <r>
    <s v="Ordizia"/>
    <s v="Guipúzcoa"/>
    <s v="18-40"/>
    <s v="Mujer"/>
    <s v="Prim."/>
    <s v="Rural"/>
    <s v="Multifamiliar"/>
    <s v="3 Hab"/>
    <s v="≥17h"/>
    <s v="Inf. Media"/>
    <s v="Atlán."/>
    <x v="0"/>
    <x v="1"/>
    <x v="1"/>
    <x v="0"/>
    <x v="1"/>
    <x v="1"/>
    <x v="1"/>
    <x v="1"/>
    <x v="1"/>
    <x v="1"/>
    <x v="1"/>
    <x v="1"/>
    <x v="1"/>
    <s v="Gas Natural"/>
    <s v="Gas Natural"/>
    <s v="Ninguno"/>
    <x v="0"/>
    <x v="0"/>
    <x v="0"/>
    <x v="0"/>
    <x v="0"/>
    <x v="1"/>
    <x v="1"/>
  </r>
  <r>
    <s v="Alberca"/>
    <s v="Murcia"/>
    <s v="41-59"/>
    <s v="Mujer"/>
    <s v="Univ."/>
    <s v="Rural"/>
    <s v="Adosado"/>
    <s v="3 Hab"/>
    <s v="≥17h"/>
    <s v="Inf. Media"/>
    <s v="Med."/>
    <x v="0"/>
    <x v="1"/>
    <x v="1"/>
    <x v="0"/>
    <x v="1"/>
    <x v="1"/>
    <x v="1"/>
    <x v="1"/>
    <x v="1"/>
    <x v="1"/>
    <x v="1"/>
    <x v="1"/>
    <x v="0"/>
    <s v="Gasóleo"/>
    <s v="Gasóleo"/>
    <s v="Ninguno"/>
    <x v="0"/>
    <x v="0"/>
    <x v="0"/>
    <x v="0"/>
    <x v="0"/>
    <x v="1"/>
    <x v="1"/>
  </r>
  <r>
    <s v="Valencia"/>
    <s v="Valencia"/>
    <s v="+60"/>
    <s v="Hombre"/>
    <s v="Prim."/>
    <s v="Centro Ciudad"/>
    <s v="Multifamiliar"/>
    <s v="3 Hab"/>
    <s v="12-16h"/>
    <s v="Ind"/>
    <s v="Med."/>
    <x v="0"/>
    <x v="1"/>
    <x v="1"/>
    <x v="0"/>
    <x v="1"/>
    <x v="1"/>
    <x v="1"/>
    <x v="1"/>
    <x v="1"/>
    <x v="1"/>
    <x v="1"/>
    <x v="1"/>
    <x v="1"/>
    <s v="GLP"/>
    <s v="GLP"/>
    <s v="AC Eléctrico"/>
    <x v="0"/>
    <x v="0"/>
    <x v="0"/>
    <x v="0"/>
    <x v="0"/>
    <x v="0"/>
    <x v="0"/>
  </r>
  <r>
    <s v="Garrucha"/>
    <s v="Almería"/>
    <s v="18-40"/>
    <s v="Hombre"/>
    <s v="Univ."/>
    <s v="Rural"/>
    <s v="Multifamiliar"/>
    <s v="3 Hab"/>
    <s v="≥17h"/>
    <s v="Ind"/>
    <s v="Med."/>
    <x v="0"/>
    <x v="1"/>
    <x v="1"/>
    <x v="0"/>
    <x v="1"/>
    <x v="1"/>
    <x v="1"/>
    <x v="1"/>
    <x v="1"/>
    <x v="1"/>
    <x v="1"/>
    <x v="1"/>
    <x v="1"/>
    <s v="Ninguna"/>
    <s v="Solar Térmica"/>
    <s v="Bomba de calor aire"/>
    <x v="1"/>
    <x v="0"/>
    <x v="0"/>
    <x v="0"/>
    <x v="0"/>
    <x v="0"/>
    <x v="1"/>
  </r>
  <r>
    <s v="Ordizia"/>
    <s v="Guipúzcoa"/>
    <s v="18-40"/>
    <s v="Hombre"/>
    <s v="Sec."/>
    <s v="Rural"/>
    <s v="Multifamiliar"/>
    <s v="3 Hab"/>
    <s v="≥17h"/>
    <s v="Ind"/>
    <s v="Atlán."/>
    <x v="0"/>
    <x v="1"/>
    <x v="1"/>
    <x v="1"/>
    <x v="1"/>
    <x v="1"/>
    <x v="0"/>
    <x v="1"/>
    <x v="1"/>
    <x v="1"/>
    <x v="1"/>
    <x v="1"/>
    <x v="1"/>
    <s v="Gas Natural"/>
    <s v="Gas Natural"/>
    <s v="Ninguno"/>
    <x v="1"/>
    <x v="0"/>
    <x v="0"/>
    <x v="0"/>
    <x v="0"/>
    <x v="0"/>
    <x v="1"/>
  </r>
  <r>
    <s v="Valencia"/>
    <s v="Valencia"/>
    <s v="+60"/>
    <s v="Hombre"/>
    <s v="Prim."/>
    <s v="Centro Ciudad"/>
    <s v="Multifamiliar"/>
    <s v="3 Hab"/>
    <s v="≥17h"/>
    <s v="Inf. Media"/>
    <s v="Med."/>
    <x v="0"/>
    <x v="1"/>
    <x v="1"/>
    <x v="0"/>
    <x v="1"/>
    <x v="1"/>
    <x v="1"/>
    <x v="1"/>
    <x v="1"/>
    <x v="1"/>
    <x v="1"/>
    <x v="1"/>
    <x v="1"/>
    <s v="Electricidad"/>
    <s v="Electricidad"/>
    <s v="AC Eléctrico"/>
    <x v="1"/>
    <x v="0"/>
    <x v="0"/>
    <x v="0"/>
    <x v="0"/>
    <x v="0"/>
    <x v="1"/>
  </r>
  <r>
    <s v="Ordizia"/>
    <s v="Guipúzcoa"/>
    <s v="+60"/>
    <s v="Hombre"/>
    <s v="Sec."/>
    <s v="Rural"/>
    <s v="Multifamiliar"/>
    <s v="≥4 Hab"/>
    <s v="≥17h"/>
    <s v="Inf. Media"/>
    <s v="Atlán."/>
    <x v="0"/>
    <x v="1"/>
    <x v="1"/>
    <x v="0"/>
    <x v="1"/>
    <x v="0"/>
    <x v="1"/>
    <x v="0"/>
    <x v="1"/>
    <x v="1"/>
    <x v="1"/>
    <x v="1"/>
    <x v="1"/>
    <s v="Electricidad"/>
    <s v="Electricidad"/>
    <s v="Ninguno"/>
    <x v="0"/>
    <x v="0"/>
    <x v="0"/>
    <x v="0"/>
    <x v="0"/>
    <x v="1"/>
    <x v="1"/>
  </r>
  <r>
    <s v="Ordizia"/>
    <s v="Guipúzcoa"/>
    <s v="41-59"/>
    <s v="Mujer"/>
    <s v="Sec."/>
    <s v="Rural"/>
    <s v="Multifamiliar"/>
    <s v="≤2 Hab"/>
    <s v="≥17h"/>
    <s v="Sup. Media"/>
    <s v="Atlán."/>
    <x v="0"/>
    <x v="1"/>
    <x v="1"/>
    <x v="0"/>
    <x v="1"/>
    <x v="1"/>
    <x v="1"/>
    <x v="1"/>
    <x v="1"/>
    <x v="0"/>
    <x v="1"/>
    <x v="1"/>
    <x v="0"/>
    <s v="Gas Natural"/>
    <s v="Gas Natural"/>
    <s v="Ninguno"/>
    <x v="0"/>
    <x v="0"/>
    <x v="0"/>
    <x v="0"/>
    <x v="0"/>
    <x v="0"/>
    <x v="0"/>
  </r>
  <r>
    <s v="Valencia"/>
    <s v="Valencia"/>
    <s v="+60"/>
    <s v="Mujer"/>
    <s v="Univ."/>
    <s v="Centro Ciudad"/>
    <s v="Multifamiliar"/>
    <s v="3 Hab"/>
    <s v="12-16h"/>
    <s v="Sup. Media"/>
    <s v="Med."/>
    <x v="0"/>
    <x v="1"/>
    <x v="1"/>
    <x v="0"/>
    <x v="1"/>
    <x v="1"/>
    <x v="0"/>
    <x v="1"/>
    <x v="1"/>
    <x v="1"/>
    <x v="1"/>
    <x v="1"/>
    <x v="0"/>
    <s v="Electricidad"/>
    <s v="Gas Natural"/>
    <s v="AC Eléctrico"/>
    <x v="1"/>
    <x v="0"/>
    <x v="0"/>
    <x v="0"/>
    <x v="0"/>
    <x v="0"/>
    <x v="1"/>
  </r>
  <r>
    <s v="Lazcao"/>
    <s v="Guipúzcoa"/>
    <s v="41-59"/>
    <s v="Mujer"/>
    <s v="Univ."/>
    <s v="Rural"/>
    <s v="Multifamiliar"/>
    <s v="3 Hab"/>
    <s v="12-16h"/>
    <s v="Ind"/>
    <s v="Atlán."/>
    <x v="0"/>
    <x v="1"/>
    <x v="1"/>
    <x v="0"/>
    <x v="1"/>
    <x v="1"/>
    <x v="1"/>
    <x v="1"/>
    <x v="1"/>
    <x v="1"/>
    <x v="1"/>
    <x v="1"/>
    <x v="0"/>
    <s v="Gas Natural"/>
    <s v="Gas Natural"/>
    <s v="Ninguno"/>
    <x v="1"/>
    <x v="0"/>
    <x v="0"/>
    <x v="0"/>
    <x v="0"/>
    <x v="0"/>
    <x v="1"/>
  </r>
  <r>
    <s v="Valencia"/>
    <s v="Valencia"/>
    <s v="41-59"/>
    <s v="Mujer"/>
    <s v="Prim."/>
    <s v="Centro Ciudad"/>
    <s v="Multifamiliar"/>
    <s v="3 Hab"/>
    <s v="12-16h"/>
    <s v="Inf. Media"/>
    <s v="Med."/>
    <x v="0"/>
    <x v="1"/>
    <x v="1"/>
    <x v="0"/>
    <x v="1"/>
    <x v="1"/>
    <x v="1"/>
    <x v="1"/>
    <x v="1"/>
    <x v="1"/>
    <x v="1"/>
    <x v="1"/>
    <x v="0"/>
    <s v="GLP"/>
    <s v="GLP"/>
    <s v="AC Eléctrico"/>
    <x v="0"/>
    <x v="0"/>
    <x v="0"/>
    <x v="0"/>
    <x v="0"/>
    <x v="0"/>
    <x v="0"/>
  </r>
  <r>
    <s v="Aia"/>
    <s v="Guipúzcoa"/>
    <s v="18-40"/>
    <s v="Mujer"/>
    <s v="Univ."/>
    <s v="Rural"/>
    <s v="Multifamiliar"/>
    <s v="3 Hab"/>
    <s v="≥17h"/>
    <s v="Sup. Media"/>
    <s v="Atlán."/>
    <x v="0"/>
    <x v="1"/>
    <x v="1"/>
    <x v="0"/>
    <x v="1"/>
    <x v="1"/>
    <x v="1"/>
    <x v="1"/>
    <x v="1"/>
    <x v="1"/>
    <x v="1"/>
    <x v="1"/>
    <x v="0"/>
    <s v="Gas Natural"/>
    <s v="Gas Natural"/>
    <s v="Ninguno"/>
    <x v="0"/>
    <x v="0"/>
    <x v="0"/>
    <x v="1"/>
    <x v="0"/>
    <x v="0"/>
    <x v="1"/>
  </r>
  <r>
    <s v="Orio"/>
    <s v="Guipúzcoa"/>
    <s v="41-59"/>
    <s v="Mujer"/>
    <s v="Prim."/>
    <s v="Rural"/>
    <s v="Multifamiliar"/>
    <s v="3 Hab"/>
    <s v="≥17h"/>
    <s v="Sup. Media"/>
    <s v="Atlán."/>
    <x v="0"/>
    <x v="1"/>
    <x v="1"/>
    <x v="0"/>
    <x v="1"/>
    <x v="1"/>
    <x v="1"/>
    <x v="1"/>
    <x v="1"/>
    <x v="1"/>
    <x v="1"/>
    <x v="1"/>
    <x v="0"/>
    <s v="Gas Natural"/>
    <s v="Gas Natural"/>
    <s v="Ninguno"/>
    <x v="1"/>
    <x v="0"/>
    <x v="0"/>
    <x v="0"/>
    <x v="0"/>
    <x v="0"/>
    <x v="1"/>
  </r>
  <r>
    <s v="Santa Cruz de Tenerife"/>
    <s v="Santa Cruz de Tenerife"/>
    <s v="+60"/>
    <s v="Hombre"/>
    <s v="Univ."/>
    <s v="Centro Ciudad"/>
    <s v="Multifamiliar"/>
    <s v="≥4 Hab"/>
    <s v="≥17h"/>
    <s v="Ind"/>
    <s v="Med."/>
    <x v="0"/>
    <x v="1"/>
    <x v="1"/>
    <x v="0"/>
    <x v="1"/>
    <x v="1"/>
    <x v="1"/>
    <x v="1"/>
    <x v="1"/>
    <x v="1"/>
    <x v="1"/>
    <x v="0"/>
    <x v="1"/>
    <s v="Ninguna"/>
    <s v="GLP"/>
    <s v="Ninguno"/>
    <x v="1"/>
    <x v="0"/>
    <x v="0"/>
    <x v="0"/>
    <x v="0"/>
    <x v="0"/>
    <x v="1"/>
  </r>
  <r>
    <s v="Santa Cruz de Tenerife"/>
    <s v="Santa Cruz de Tenerife"/>
    <s v="41-59"/>
    <s v="Mujer"/>
    <s v="Univ."/>
    <s v="Centro Ciudad"/>
    <s v="Multifamiliar"/>
    <s v="3 Hab"/>
    <s v="12-16h"/>
    <s v="Inf. Media"/>
    <s v="Med."/>
    <x v="0"/>
    <x v="1"/>
    <x v="1"/>
    <x v="0"/>
    <x v="1"/>
    <x v="1"/>
    <x v="1"/>
    <x v="1"/>
    <x v="1"/>
    <x v="1"/>
    <x v="1"/>
    <x v="0"/>
    <x v="1"/>
    <s v="Ninguna"/>
    <s v="Electricidad"/>
    <s v="Ninguno"/>
    <x v="0"/>
    <x v="0"/>
    <x v="0"/>
    <x v="0"/>
    <x v="0"/>
    <x v="1"/>
    <x v="1"/>
  </r>
  <r>
    <s v="Ejido"/>
    <s v="Almería"/>
    <s v="41-59"/>
    <s v="Mujer"/>
    <s v="Prim."/>
    <s v="Urbana"/>
    <s v="Adosado"/>
    <s v="≥4 Hab"/>
    <s v="12-16h"/>
    <s v="Inf. Media"/>
    <s v="Med."/>
    <x v="0"/>
    <x v="1"/>
    <x v="1"/>
    <x v="0"/>
    <x v="1"/>
    <x v="1"/>
    <x v="1"/>
    <x v="1"/>
    <x v="1"/>
    <x v="1"/>
    <x v="1"/>
    <x v="1"/>
    <x v="0"/>
    <s v="Ninguna"/>
    <s v="Electricidad"/>
    <s v="Ninguno"/>
    <x v="1"/>
    <x v="0"/>
    <x v="0"/>
    <x v="0"/>
    <x v="0"/>
    <x v="0"/>
    <x v="1"/>
  </r>
  <r>
    <s v="Valencia"/>
    <s v="Valencia"/>
    <s v="+60"/>
    <s v="Mujer"/>
    <s v="Univ."/>
    <s v="Centro Ciudad"/>
    <s v="Multifamiliar"/>
    <s v="≥4 Hab"/>
    <s v="≥17h"/>
    <s v="Sup. Media"/>
    <s v="Med."/>
    <x v="0"/>
    <x v="1"/>
    <x v="1"/>
    <x v="0"/>
    <x v="1"/>
    <x v="1"/>
    <x v="1"/>
    <x v="1"/>
    <x v="1"/>
    <x v="1"/>
    <x v="1"/>
    <x v="1"/>
    <x v="1"/>
    <s v="Gas Natural"/>
    <s v="Gas Natural"/>
    <s v="Bomba de calor aire"/>
    <x v="1"/>
    <x v="0"/>
    <x v="0"/>
    <x v="0"/>
    <x v="0"/>
    <x v="0"/>
    <x v="1"/>
  </r>
  <r>
    <s v="Zeneta"/>
    <s v="Murcia"/>
    <s v="18-40"/>
    <s v="Mujer"/>
    <s v="Ind"/>
    <s v="Rural"/>
    <s v="Individual"/>
    <s v="≤2 Hab"/>
    <s v="≥17h"/>
    <s v="Ind"/>
    <s v="Med."/>
    <x v="0"/>
    <x v="1"/>
    <x v="1"/>
    <x v="0"/>
    <x v="1"/>
    <x v="1"/>
    <x v="1"/>
    <x v="1"/>
    <x v="1"/>
    <x v="1"/>
    <x v="1"/>
    <x v="0"/>
    <x v="0"/>
    <s v="Electricidad"/>
    <s v="Gas Natural"/>
    <s v="AC Eléctrico"/>
    <x v="0"/>
    <x v="0"/>
    <x v="0"/>
    <x v="0"/>
    <x v="0"/>
    <x v="1"/>
    <x v="1"/>
  </r>
  <r>
    <s v="Valencia"/>
    <s v="Valencia"/>
    <s v="+60"/>
    <s v="Mujer"/>
    <s v="Sec."/>
    <s v="Centro Ciudad"/>
    <s v="Multifamiliar"/>
    <s v="≥4 Hab"/>
    <s v="12-16h"/>
    <s v="Inf. Media"/>
    <s v="Med."/>
    <x v="0"/>
    <x v="1"/>
    <x v="1"/>
    <x v="0"/>
    <x v="1"/>
    <x v="1"/>
    <x v="1"/>
    <x v="1"/>
    <x v="1"/>
    <x v="1"/>
    <x v="1"/>
    <x v="1"/>
    <x v="0"/>
    <s v="Bomba de calor aire"/>
    <s v="Gas Natural"/>
    <s v="Bomba de calor aire"/>
    <x v="1"/>
    <x v="0"/>
    <x v="0"/>
    <x v="0"/>
    <x v="0"/>
    <x v="0"/>
    <x v="1"/>
  </r>
  <r>
    <s v="Mondoñedo"/>
    <s v="Lugo"/>
    <s v="+60"/>
    <s v="Hombre"/>
    <s v="Prim."/>
    <s v="Rural"/>
    <s v="Multifamiliar"/>
    <s v="3 Hab"/>
    <s v="≥17h"/>
    <s v="Inf. Media"/>
    <s v="Atlán."/>
    <x v="1"/>
    <x v="0"/>
    <x v="0"/>
    <x v="1"/>
    <x v="0"/>
    <x v="0"/>
    <x v="0"/>
    <x v="0"/>
    <x v="0"/>
    <x v="0"/>
    <x v="0"/>
    <x v="0"/>
    <x v="0"/>
    <s v="Gas Natural"/>
    <s v="Gas Natural"/>
    <s v="Ninguno"/>
    <x v="0"/>
    <x v="0"/>
    <x v="0"/>
    <x v="0"/>
    <x v="0"/>
    <x v="0"/>
    <x v="0"/>
  </r>
  <r>
    <s v="Zeneta"/>
    <s v="Murcia"/>
    <s v="+60"/>
    <s v="Mujer"/>
    <s v="Prim."/>
    <s v="Rural"/>
    <s v="Individual"/>
    <s v="≤2 Hab"/>
    <s v="≥17h"/>
    <s v="Inf. Media"/>
    <s v="Med."/>
    <x v="1"/>
    <x v="1"/>
    <x v="1"/>
    <x v="0"/>
    <x v="1"/>
    <x v="0"/>
    <x v="1"/>
    <x v="0"/>
    <x v="0"/>
    <x v="1"/>
    <x v="0"/>
    <x v="0"/>
    <x v="0"/>
    <s v="Electricidad"/>
    <s v="Gas Natural"/>
    <s v="AC Eléctrico"/>
    <x v="0"/>
    <x v="0"/>
    <x v="0"/>
    <x v="0"/>
    <x v="0"/>
    <x v="0"/>
    <x v="0"/>
  </r>
  <r>
    <s v="Ejido"/>
    <s v="Almería"/>
    <s v="+60"/>
    <s v="Mujer"/>
    <s v="Prim."/>
    <s v="Centro Ciudad"/>
    <s v="Multifamiliar"/>
    <s v="3 Hab"/>
    <s v="≥17h"/>
    <s v="Ind"/>
    <s v="Med."/>
    <x v="1"/>
    <x v="0"/>
    <x v="1"/>
    <x v="1"/>
    <x v="1"/>
    <x v="0"/>
    <x v="1"/>
    <x v="0"/>
    <x v="0"/>
    <x v="0"/>
    <x v="0"/>
    <x v="0"/>
    <x v="0"/>
    <s v="Ninguna"/>
    <s v="Electricidad"/>
    <s v="Bomba de calor aire"/>
    <x v="0"/>
    <x v="0"/>
    <x v="0"/>
    <x v="0"/>
    <x v="0"/>
    <x v="0"/>
    <x v="0"/>
  </r>
  <r>
    <s v="Mondoñedo"/>
    <s v="Lugo"/>
    <s v="18-40"/>
    <s v="Mujer"/>
    <s v="Sec."/>
    <s v="Rural"/>
    <s v="Individual"/>
    <s v="≤2 Hab"/>
    <s v="12-16h"/>
    <s v="Ind"/>
    <s v="Atlán."/>
    <x v="0"/>
    <x v="1"/>
    <x v="1"/>
    <x v="0"/>
    <x v="1"/>
    <x v="1"/>
    <x v="0"/>
    <x v="1"/>
    <x v="1"/>
    <x v="1"/>
    <x v="1"/>
    <x v="1"/>
    <x v="1"/>
    <s v="Electricidad"/>
    <s v="GLP"/>
    <s v="Ninguno"/>
    <x v="1"/>
    <x v="0"/>
    <x v="0"/>
    <x v="0"/>
    <x v="0"/>
    <x v="0"/>
    <x v="1"/>
  </r>
  <r>
    <s v="Valencia"/>
    <s v="Valencia"/>
    <s v="+60"/>
    <s v="Mujer"/>
    <s v="Sec."/>
    <s v="Centro Ciudad"/>
    <s v="Multifamiliar"/>
    <s v="≥4 Hab"/>
    <s v="≥17h"/>
    <s v="Ind"/>
    <s v="Med."/>
    <x v="0"/>
    <x v="1"/>
    <x v="1"/>
    <x v="0"/>
    <x v="1"/>
    <x v="1"/>
    <x v="1"/>
    <x v="1"/>
    <x v="1"/>
    <x v="1"/>
    <x v="1"/>
    <x v="1"/>
    <x v="1"/>
    <s v="Electricidad"/>
    <s v="Electricidad"/>
    <s v="AC Eléctrico"/>
    <x v="1"/>
    <x v="0"/>
    <x v="0"/>
    <x v="0"/>
    <x v="0"/>
    <x v="0"/>
    <x v="1"/>
  </r>
  <r>
    <s v="Zarzadilla de Totana"/>
    <s v="Murcia"/>
    <s v="+60"/>
    <s v="Mujer"/>
    <s v="Prim."/>
    <s v="Rural"/>
    <s v="Individual"/>
    <s v="≥4 Hab"/>
    <s v="≥17h"/>
    <s v="Inf. Media"/>
    <s v="Med."/>
    <x v="0"/>
    <x v="1"/>
    <x v="1"/>
    <x v="0"/>
    <x v="1"/>
    <x v="0"/>
    <x v="1"/>
    <x v="0"/>
    <x v="0"/>
    <x v="1"/>
    <x v="0"/>
    <x v="0"/>
    <x v="1"/>
    <s v="Electricidad"/>
    <s v="Electricidad"/>
    <s v="AC Eléctrico"/>
    <x v="0"/>
    <x v="0"/>
    <x v="0"/>
    <x v="0"/>
    <x v="0"/>
    <x v="0"/>
    <x v="0"/>
  </r>
  <r>
    <s v="Valencia"/>
    <s v="Valencia"/>
    <s v="+60"/>
    <s v="Mujer"/>
    <s v="Univ."/>
    <s v="Centro Ciudad"/>
    <s v="Multifamiliar"/>
    <s v="3 Hab"/>
    <s v="12-16h"/>
    <s v="Sup. Media"/>
    <s v="Med."/>
    <x v="0"/>
    <x v="1"/>
    <x v="1"/>
    <x v="0"/>
    <x v="1"/>
    <x v="1"/>
    <x v="1"/>
    <x v="1"/>
    <x v="1"/>
    <x v="1"/>
    <x v="1"/>
    <x v="1"/>
    <x v="1"/>
    <s v="GLP"/>
    <s v="Gas Natural"/>
    <s v="AC Eléctrico"/>
    <x v="1"/>
    <x v="0"/>
    <x v="0"/>
    <x v="0"/>
    <x v="0"/>
    <x v="0"/>
    <x v="1"/>
  </r>
  <r>
    <s v="Valencia"/>
    <s v="Valencia"/>
    <s v="+60"/>
    <s v="Hombre"/>
    <s v="Univ."/>
    <s v="Centro Ciudad"/>
    <s v="Multifamiliar"/>
    <s v="≥4 Hab"/>
    <s v="12-16h"/>
    <s v="Sup. Media"/>
    <s v="Med."/>
    <x v="0"/>
    <x v="1"/>
    <x v="1"/>
    <x v="0"/>
    <x v="1"/>
    <x v="1"/>
    <x v="1"/>
    <x v="1"/>
    <x v="1"/>
    <x v="1"/>
    <x v="1"/>
    <x v="1"/>
    <x v="1"/>
    <s v="Electricidad"/>
    <s v="Gas Natural"/>
    <s v="AC Eléctrico"/>
    <x v="1"/>
    <x v="0"/>
    <x v="0"/>
    <x v="0"/>
    <x v="0"/>
    <x v="0"/>
    <x v="1"/>
  </r>
  <r>
    <s v="Badalona"/>
    <s v="Barcelona"/>
    <s v="+60"/>
    <s v="Mujer"/>
    <s v="Sec."/>
    <s v="Centro Ciudad"/>
    <s v="Multifamiliar"/>
    <s v="3 Hab"/>
    <s v="12-16h"/>
    <s v="Ind"/>
    <s v="Med."/>
    <x v="0"/>
    <x v="1"/>
    <x v="1"/>
    <x v="0"/>
    <x v="1"/>
    <x v="1"/>
    <x v="1"/>
    <x v="1"/>
    <x v="1"/>
    <x v="1"/>
    <x v="1"/>
    <x v="1"/>
    <x v="1"/>
    <s v="Electricidad"/>
    <s v="Gas Natural"/>
    <s v="AC Eléctrico"/>
    <x v="1"/>
    <x v="0"/>
    <x v="0"/>
    <x v="0"/>
    <x v="0"/>
    <x v="0"/>
    <x v="1"/>
  </r>
  <r>
    <s v="Oion"/>
    <s v="Álava"/>
    <s v="+60"/>
    <s v="Mujer"/>
    <s v="Prim."/>
    <s v="Rural"/>
    <s v="Multifamiliar"/>
    <s v="3 Hab"/>
    <s v="≥17h"/>
    <s v="Inf. Media"/>
    <s v="Cont."/>
    <x v="0"/>
    <x v="1"/>
    <x v="1"/>
    <x v="0"/>
    <x v="1"/>
    <x v="1"/>
    <x v="1"/>
    <x v="1"/>
    <x v="1"/>
    <x v="1"/>
    <x v="1"/>
    <x v="1"/>
    <x v="1"/>
    <s v="Gasóleo"/>
    <s v="Gasóleo"/>
    <s v="AC Eléctrico"/>
    <x v="0"/>
    <x v="0"/>
    <x v="0"/>
    <x v="0"/>
    <x v="0"/>
    <x v="0"/>
    <x v="0"/>
  </r>
  <r>
    <s v="Badalona"/>
    <s v="Barcelona"/>
    <s v="18-40"/>
    <s v="Mujer"/>
    <s v="Sec."/>
    <s v="Urbana"/>
    <s v="Adosado"/>
    <s v="≥4 Hab"/>
    <s v="≥17h"/>
    <s v="Ind"/>
    <s v="Med."/>
    <x v="0"/>
    <x v="1"/>
    <x v="1"/>
    <x v="0"/>
    <x v="1"/>
    <x v="1"/>
    <x v="1"/>
    <x v="1"/>
    <x v="1"/>
    <x v="1"/>
    <x v="1"/>
    <x v="1"/>
    <x v="0"/>
    <s v="Ninguna"/>
    <s v="GLP"/>
    <s v="AC Eléctrico"/>
    <x v="1"/>
    <x v="0"/>
    <x v="0"/>
    <x v="0"/>
    <x v="0"/>
    <x v="0"/>
    <x v="1"/>
  </r>
  <r>
    <s v="Briviesca"/>
    <s v="Burgos"/>
    <s v="+60"/>
    <s v="Mujer"/>
    <s v="Prim."/>
    <s v="Rural"/>
    <s v="Multifamiliar"/>
    <s v="≥4 Hab"/>
    <s v="≥17h"/>
    <s v="Inf. Media"/>
    <s v="Cont."/>
    <x v="0"/>
    <x v="1"/>
    <x v="1"/>
    <x v="0"/>
    <x v="1"/>
    <x v="1"/>
    <x v="1"/>
    <x v="1"/>
    <x v="1"/>
    <x v="1"/>
    <x v="1"/>
    <x v="1"/>
    <x v="1"/>
    <s v="Gas Natural"/>
    <s v="Gas Natural"/>
    <s v="Ninguno"/>
    <x v="0"/>
    <x v="0"/>
    <x v="0"/>
    <x v="0"/>
    <x v="0"/>
    <x v="0"/>
    <x v="0"/>
  </r>
  <r>
    <s v="Albujón"/>
    <s v="Murcia"/>
    <s v="18-40"/>
    <s v="Hombre"/>
    <s v="Univ."/>
    <s v="Rural"/>
    <s v="Adosado"/>
    <s v="≤2 Hab"/>
    <s v="12-16h"/>
    <s v="Inf. Media"/>
    <s v="Med."/>
    <x v="0"/>
    <x v="1"/>
    <x v="1"/>
    <x v="0"/>
    <x v="1"/>
    <x v="0"/>
    <x v="1"/>
    <x v="1"/>
    <x v="1"/>
    <x v="0"/>
    <x v="1"/>
    <x v="0"/>
    <x v="0"/>
    <s v="Ninguna"/>
    <s v="GLP"/>
    <s v="Ninguno"/>
    <x v="0"/>
    <x v="0"/>
    <x v="0"/>
    <x v="0"/>
    <x v="0"/>
    <x v="1"/>
    <x v="1"/>
  </r>
  <r>
    <s v="Badalona"/>
    <s v="Barcelona"/>
    <s v="+60"/>
    <s v="Mujer"/>
    <s v="Prim."/>
    <s v="Centro Ciudad"/>
    <s v="Multifamiliar"/>
    <s v="≥4 Hab"/>
    <s v="≥17h"/>
    <s v="Inf. Media"/>
    <s v="Med."/>
    <x v="0"/>
    <x v="1"/>
    <x v="1"/>
    <x v="0"/>
    <x v="1"/>
    <x v="1"/>
    <x v="1"/>
    <x v="1"/>
    <x v="1"/>
    <x v="1"/>
    <x v="1"/>
    <x v="1"/>
    <x v="1"/>
    <s v="Ninguna"/>
    <s v="Gas Natural"/>
    <s v="Bomba de calor aire"/>
    <x v="1"/>
    <x v="0"/>
    <x v="0"/>
    <x v="0"/>
    <x v="0"/>
    <x v="0"/>
    <x v="1"/>
  </r>
  <r>
    <s v="Briviesca"/>
    <s v="Burgos"/>
    <s v="+60"/>
    <s v="Hombre"/>
    <s v="Prim."/>
    <s v="Rural"/>
    <s v="Multifamiliar"/>
    <s v="3 Hab"/>
    <s v="≥17h"/>
    <s v="Inf. Media"/>
    <s v="Cont."/>
    <x v="0"/>
    <x v="1"/>
    <x v="1"/>
    <x v="0"/>
    <x v="1"/>
    <x v="0"/>
    <x v="1"/>
    <x v="0"/>
    <x v="1"/>
    <x v="1"/>
    <x v="1"/>
    <x v="1"/>
    <x v="1"/>
    <s v="Gas Natural"/>
    <s v="Gas Natural"/>
    <s v="Ninguno"/>
    <x v="0"/>
    <x v="0"/>
    <x v="0"/>
    <x v="0"/>
    <x v="0"/>
    <x v="0"/>
    <x v="0"/>
  </r>
  <r>
    <s v="Albujón"/>
    <s v="Murcia"/>
    <s v="18-40"/>
    <s v="Mujer"/>
    <s v="Sec."/>
    <s v="Rural"/>
    <s v="Adosado"/>
    <s v="3 Hab"/>
    <s v="≤12h"/>
    <s v="Inf. Media"/>
    <s v="Med."/>
    <x v="0"/>
    <x v="1"/>
    <x v="1"/>
    <x v="0"/>
    <x v="1"/>
    <x v="1"/>
    <x v="1"/>
    <x v="0"/>
    <x v="0"/>
    <x v="0"/>
    <x v="0"/>
    <x v="0"/>
    <x v="0"/>
    <s v="Electricidad"/>
    <s v="Electricidad"/>
    <s v="AC Eléctrico"/>
    <x v="0"/>
    <x v="0"/>
    <x v="0"/>
    <x v="0"/>
    <x v="0"/>
    <x v="1"/>
    <x v="1"/>
  </r>
  <r>
    <s v="Briviesca"/>
    <s v="Burgos"/>
    <s v="+60"/>
    <s v="Hombre"/>
    <s v="Prim."/>
    <s v="Rural"/>
    <s v="Multifamiliar"/>
    <s v="3 Hab"/>
    <s v="≥17h"/>
    <s v="Ind"/>
    <s v="Cont."/>
    <x v="0"/>
    <x v="1"/>
    <x v="1"/>
    <x v="0"/>
    <x v="1"/>
    <x v="0"/>
    <x v="1"/>
    <x v="0"/>
    <x v="0"/>
    <x v="0"/>
    <x v="0"/>
    <x v="1"/>
    <x v="1"/>
    <s v="Gasóleo"/>
    <s v="Gasóleo"/>
    <s v="Ninguno"/>
    <x v="1"/>
    <x v="0"/>
    <x v="0"/>
    <x v="0"/>
    <x v="0"/>
    <x v="0"/>
    <x v="1"/>
  </r>
  <r>
    <s v="Badalona"/>
    <s v="Barcelona"/>
    <s v="+60"/>
    <s v="Mujer"/>
    <s v="Prim."/>
    <s v="Centro Ciudad"/>
    <s v="Multifamiliar"/>
    <s v="≥4 Hab"/>
    <s v="≥17h"/>
    <s v="Ind"/>
    <s v="Med."/>
    <x v="0"/>
    <x v="1"/>
    <x v="1"/>
    <x v="0"/>
    <x v="1"/>
    <x v="1"/>
    <x v="1"/>
    <x v="1"/>
    <x v="1"/>
    <x v="1"/>
    <x v="1"/>
    <x v="1"/>
    <x v="1"/>
    <s v="Gas Natural"/>
    <s v="Gas Natural"/>
    <s v="AC Eléctrico"/>
    <x v="0"/>
    <x v="0"/>
    <x v="0"/>
    <x v="0"/>
    <x v="0"/>
    <x v="0"/>
    <x v="0"/>
  </r>
  <r>
    <s v="Briviesca"/>
    <s v="Burgos"/>
    <s v="41-59"/>
    <s v="Mujer"/>
    <s v="Sec."/>
    <s v="Rural"/>
    <s v="Adosado"/>
    <s v="≥4 Hab"/>
    <s v="≥17h"/>
    <s v="Inf. Media"/>
    <s v="Cont."/>
    <x v="0"/>
    <x v="1"/>
    <x v="1"/>
    <x v="0"/>
    <x v="1"/>
    <x v="1"/>
    <x v="1"/>
    <x v="1"/>
    <x v="1"/>
    <x v="1"/>
    <x v="1"/>
    <x v="1"/>
    <x v="0"/>
    <s v="Gas Natural"/>
    <s v="Gas Natural"/>
    <s v="Ninguno"/>
    <x v="0"/>
    <x v="1"/>
    <x v="0"/>
    <x v="0"/>
    <x v="0"/>
    <x v="0"/>
    <x v="1"/>
  </r>
  <r>
    <s v="Albujón"/>
    <s v="Murcia"/>
    <s v="18-40"/>
    <s v="Mujer"/>
    <s v="Sec."/>
    <s v="Rural"/>
    <s v="Adosado"/>
    <s v="3 Hab"/>
    <s v="12-16h"/>
    <s v="Inf. Media"/>
    <s v="Med."/>
    <x v="0"/>
    <x v="1"/>
    <x v="1"/>
    <x v="0"/>
    <x v="1"/>
    <x v="1"/>
    <x v="0"/>
    <x v="1"/>
    <x v="1"/>
    <x v="1"/>
    <x v="0"/>
    <x v="0"/>
    <x v="1"/>
    <s v="Ninguna"/>
    <s v="Electricidad"/>
    <s v="AC Eléctrico"/>
    <x v="0"/>
    <x v="0"/>
    <x v="0"/>
    <x v="0"/>
    <x v="0"/>
    <x v="1"/>
    <x v="1"/>
  </r>
  <r>
    <s v="Valencia"/>
    <s v="Valencia"/>
    <s v="41-59"/>
    <s v="Hombre"/>
    <s v="Univ."/>
    <s v="Centro Ciudad"/>
    <s v="Multifamiliar"/>
    <s v="3 Hab"/>
    <s v="12-16h"/>
    <s v="Inf. Media"/>
    <s v="Med."/>
    <x v="0"/>
    <x v="1"/>
    <x v="1"/>
    <x v="0"/>
    <x v="1"/>
    <x v="1"/>
    <x v="1"/>
    <x v="1"/>
    <x v="1"/>
    <x v="1"/>
    <x v="1"/>
    <x v="1"/>
    <x v="1"/>
    <s v="Electricidad"/>
    <s v="Gas Natural"/>
    <s v="AC Eléctrico"/>
    <x v="1"/>
    <x v="0"/>
    <x v="0"/>
    <x v="0"/>
    <x v="0"/>
    <x v="0"/>
    <x v="1"/>
  </r>
  <r>
    <s v="Briviesca"/>
    <s v="Burgos"/>
    <s v="41-59"/>
    <s v="Mujer"/>
    <s v="Sec."/>
    <s v="Rural"/>
    <s v="Multifamiliar"/>
    <s v="3 Hab"/>
    <s v="≥17h"/>
    <s v="Inf. Media"/>
    <s v="Cont."/>
    <x v="0"/>
    <x v="1"/>
    <x v="1"/>
    <x v="0"/>
    <x v="1"/>
    <x v="1"/>
    <x v="0"/>
    <x v="1"/>
    <x v="1"/>
    <x v="1"/>
    <x v="1"/>
    <x v="1"/>
    <x v="0"/>
    <s v="Gasóleo"/>
    <s v="Gasóleo"/>
    <s v="Ninguno"/>
    <x v="0"/>
    <x v="0"/>
    <x v="0"/>
    <x v="0"/>
    <x v="0"/>
    <x v="0"/>
    <x v="0"/>
  </r>
  <r>
    <s v="Badalona"/>
    <s v="Barcelona"/>
    <s v="18-40"/>
    <s v="Mujer"/>
    <s v="Univ."/>
    <s v="Urbana"/>
    <s v="Adosado"/>
    <s v="≥4 Hab"/>
    <s v="≥17h"/>
    <s v="Ind"/>
    <s v="Med."/>
    <x v="0"/>
    <x v="1"/>
    <x v="1"/>
    <x v="0"/>
    <x v="1"/>
    <x v="1"/>
    <x v="0"/>
    <x v="1"/>
    <x v="1"/>
    <x v="1"/>
    <x v="1"/>
    <x v="1"/>
    <x v="0"/>
    <s v="Gas Natural"/>
    <s v="Solar Térmica"/>
    <s v="Ninguno"/>
    <x v="1"/>
    <x v="0"/>
    <x v="0"/>
    <x v="0"/>
    <x v="0"/>
    <x v="0"/>
    <x v="1"/>
  </r>
  <r>
    <s v="Albujón"/>
    <s v="Murcia"/>
    <s v="18-40"/>
    <s v="Hombre"/>
    <s v="Sec."/>
    <s v="Rural"/>
    <s v="Adosado"/>
    <s v="≥4 Hab"/>
    <s v="12-16h"/>
    <s v="Sup. Media"/>
    <s v="Med."/>
    <x v="0"/>
    <x v="1"/>
    <x v="1"/>
    <x v="0"/>
    <x v="1"/>
    <x v="1"/>
    <x v="0"/>
    <x v="1"/>
    <x v="1"/>
    <x v="0"/>
    <x v="0"/>
    <x v="0"/>
    <x v="0"/>
    <s v="Gas Natural"/>
    <s v="Gas Natural"/>
    <s v="AC Eléctrico"/>
    <x v="1"/>
    <x v="0"/>
    <x v="0"/>
    <x v="0"/>
    <x v="0"/>
    <x v="0"/>
    <x v="1"/>
  </r>
  <r>
    <s v="Valencia"/>
    <s v="Valencia"/>
    <s v="+60"/>
    <s v="Mujer"/>
    <s v="Sec."/>
    <s v="Centro Ciudad"/>
    <s v="Multifamiliar"/>
    <s v="≥4 Hab"/>
    <s v="12-16h"/>
    <s v="Sup. Media"/>
    <s v="Med."/>
    <x v="0"/>
    <x v="1"/>
    <x v="1"/>
    <x v="0"/>
    <x v="1"/>
    <x v="1"/>
    <x v="1"/>
    <x v="1"/>
    <x v="1"/>
    <x v="1"/>
    <x v="1"/>
    <x v="1"/>
    <x v="0"/>
    <s v="Gas Natural"/>
    <s v="Gas Natural"/>
    <s v="AC Eléctrico"/>
    <x v="0"/>
    <x v="0"/>
    <x v="0"/>
    <x v="0"/>
    <x v="0"/>
    <x v="0"/>
    <x v="0"/>
  </r>
  <r>
    <s v="Albujón"/>
    <s v="Murcia"/>
    <s v="41-59"/>
    <s v="Mujer"/>
    <s v="Prim."/>
    <s v="Rural"/>
    <s v="Adosado"/>
    <s v="≥4 Hab"/>
    <s v="≥17h"/>
    <s v="Inf. Media"/>
    <s v="Med."/>
    <x v="0"/>
    <x v="1"/>
    <x v="1"/>
    <x v="0"/>
    <x v="1"/>
    <x v="1"/>
    <x v="1"/>
    <x v="1"/>
    <x v="1"/>
    <x v="1"/>
    <x v="1"/>
    <x v="1"/>
    <x v="1"/>
    <s v="Gasóleo"/>
    <s v="Electricidad"/>
    <s v="AC Eléctrico"/>
    <x v="0"/>
    <x v="0"/>
    <x v="0"/>
    <x v="0"/>
    <x v="0"/>
    <x v="0"/>
    <x v="0"/>
  </r>
  <r>
    <s v="Briviesca"/>
    <s v="Burgos"/>
    <s v="41-59"/>
    <s v="Mujer"/>
    <s v="Sec."/>
    <s v="Rural"/>
    <s v="Multifamiliar"/>
    <s v="≥4 Hab"/>
    <s v="12-16h"/>
    <s v="Inf. Media"/>
    <s v="Cont."/>
    <x v="0"/>
    <x v="1"/>
    <x v="1"/>
    <x v="0"/>
    <x v="1"/>
    <x v="1"/>
    <x v="0"/>
    <x v="1"/>
    <x v="1"/>
    <x v="1"/>
    <x v="1"/>
    <x v="1"/>
    <x v="0"/>
    <s v="Gas Natural"/>
    <s v="Gas Natural"/>
    <s v="Ninguno"/>
    <x v="0"/>
    <x v="0"/>
    <x v="0"/>
    <x v="0"/>
    <x v="0"/>
    <x v="0"/>
    <x v="0"/>
  </r>
  <r>
    <s v="Adra"/>
    <s v="Almería"/>
    <s v="+60"/>
    <s v="Hombre"/>
    <s v="Univ."/>
    <s v="Centro Ciudad"/>
    <s v="Multifamiliar"/>
    <s v="≤2 Hab"/>
    <s v="12-16h"/>
    <s v="Sup. Media"/>
    <s v="Med."/>
    <x v="0"/>
    <x v="1"/>
    <x v="1"/>
    <x v="0"/>
    <x v="1"/>
    <x v="1"/>
    <x v="1"/>
    <x v="1"/>
    <x v="0"/>
    <x v="1"/>
    <x v="1"/>
    <x v="1"/>
    <x v="0"/>
    <s v="Ninguna"/>
    <s v="Electricidad"/>
    <s v="Bomba de calor aire"/>
    <x v="0"/>
    <x v="0"/>
    <x v="0"/>
    <x v="0"/>
    <x v="0"/>
    <x v="0"/>
    <x v="0"/>
  </r>
  <r>
    <s v="Briviesca"/>
    <s v="Burgos"/>
    <s v="41-59"/>
    <s v="Hombre"/>
    <s v="Sec."/>
    <s v="Rural"/>
    <s v="Multifamiliar"/>
    <s v="3 Hab"/>
    <s v="≥17h"/>
    <s v="Inf. Media"/>
    <s v="Cont."/>
    <x v="0"/>
    <x v="1"/>
    <x v="1"/>
    <x v="0"/>
    <x v="1"/>
    <x v="1"/>
    <x v="1"/>
    <x v="1"/>
    <x v="1"/>
    <x v="1"/>
    <x v="1"/>
    <x v="1"/>
    <x v="1"/>
    <s v="Gas Natural"/>
    <s v="Gas Natural"/>
    <s v="Ninguno"/>
    <x v="0"/>
    <x v="0"/>
    <x v="0"/>
    <x v="0"/>
    <x v="0"/>
    <x v="0"/>
    <x v="0"/>
  </r>
  <r>
    <s v="Albudite"/>
    <s v="Murcia"/>
    <s v="+60"/>
    <s v="Mujer"/>
    <s v="Univ."/>
    <s v="Centro Ciudad"/>
    <s v="Individual"/>
    <s v="≥4 Hab"/>
    <s v="≥17h"/>
    <s v="Sup. Media"/>
    <s v="Med."/>
    <x v="1"/>
    <x v="1"/>
    <x v="1"/>
    <x v="0"/>
    <x v="1"/>
    <x v="1"/>
    <x v="0"/>
    <x v="1"/>
    <x v="1"/>
    <x v="0"/>
    <x v="1"/>
    <x v="0"/>
    <x v="1"/>
    <s v="Electricidad"/>
    <s v="GLP"/>
    <s v="AC Eléctrico"/>
    <x v="1"/>
    <x v="0"/>
    <x v="0"/>
    <x v="0"/>
    <x v="0"/>
    <x v="0"/>
    <x v="1"/>
  </r>
  <r>
    <s v="Adra"/>
    <s v="Almería"/>
    <s v="41-59"/>
    <s v="Mujer"/>
    <s v="Prim."/>
    <s v="Urbana"/>
    <s v="Adosado"/>
    <s v="≥4 Hab"/>
    <s v="≥17h"/>
    <s v="Inf. Media"/>
    <s v="Med."/>
    <x v="0"/>
    <x v="1"/>
    <x v="1"/>
    <x v="0"/>
    <x v="1"/>
    <x v="1"/>
    <x v="1"/>
    <x v="1"/>
    <x v="1"/>
    <x v="1"/>
    <x v="1"/>
    <x v="1"/>
    <x v="1"/>
    <s v="Ninguna"/>
    <s v="Electricidad"/>
    <s v="Ninguno"/>
    <x v="1"/>
    <x v="0"/>
    <x v="0"/>
    <x v="0"/>
    <x v="0"/>
    <x v="0"/>
    <x v="1"/>
  </r>
  <r>
    <s v="Alcanara y los Bucanos"/>
    <s v="Murcia"/>
    <s v="41-59"/>
    <s v="Mujer"/>
    <s v="Sec."/>
    <s v="Rural"/>
    <s v="Individual"/>
    <s v="3 Hab"/>
    <s v="≥17h"/>
    <s v="Inf. Media"/>
    <s v="Med."/>
    <x v="1"/>
    <x v="1"/>
    <x v="1"/>
    <x v="0"/>
    <x v="1"/>
    <x v="1"/>
    <x v="1"/>
    <x v="1"/>
    <x v="1"/>
    <x v="1"/>
    <x v="1"/>
    <x v="0"/>
    <x v="1"/>
    <s v="Ninguna"/>
    <s v="Electricidad"/>
    <s v="AC Eléctrico"/>
    <x v="0"/>
    <x v="0"/>
    <x v="0"/>
    <x v="0"/>
    <x v="0"/>
    <x v="0"/>
    <x v="0"/>
  </r>
  <r>
    <s v="El Tiemblo"/>
    <s v="Ávila"/>
    <s v="+60"/>
    <s v="Hombre"/>
    <s v="Sec."/>
    <s v="Rural"/>
    <s v="Individual"/>
    <s v="≤2 Hab"/>
    <s v="≥17h"/>
    <s v="Ind"/>
    <s v="Cont."/>
    <x v="0"/>
    <x v="1"/>
    <x v="1"/>
    <x v="0"/>
    <x v="1"/>
    <x v="1"/>
    <x v="1"/>
    <x v="1"/>
    <x v="1"/>
    <x v="1"/>
    <x v="1"/>
    <x v="0"/>
    <x v="1"/>
    <s v="Gasóleo"/>
    <s v="Gasóleo"/>
    <s v="Ninguno"/>
    <x v="1"/>
    <x v="0"/>
    <x v="0"/>
    <x v="0"/>
    <x v="0"/>
    <x v="0"/>
    <x v="1"/>
  </r>
  <r>
    <s v="Alcayna"/>
    <s v="Murcia"/>
    <s v="41-59"/>
    <s v="Mujer"/>
    <s v="Sec."/>
    <s v="Rural"/>
    <s v="Individual"/>
    <s v="≥4 Hab"/>
    <s v="12-16h"/>
    <s v="Sup. Media"/>
    <s v="Med."/>
    <x v="0"/>
    <x v="1"/>
    <x v="1"/>
    <x v="0"/>
    <x v="1"/>
    <x v="1"/>
    <x v="1"/>
    <x v="1"/>
    <x v="1"/>
    <x v="1"/>
    <x v="1"/>
    <x v="1"/>
    <x v="1"/>
    <s v="Gas Natural"/>
    <s v="Gas Natural"/>
    <s v="AC Eléctrico"/>
    <x v="0"/>
    <x v="0"/>
    <x v="0"/>
    <x v="0"/>
    <x v="0"/>
    <x v="1"/>
    <x v="1"/>
  </r>
  <r>
    <s v="Adra"/>
    <s v="Almería"/>
    <s v="41-59"/>
    <s v="Mujer"/>
    <s v="Univ."/>
    <s v="Urbana"/>
    <s v="Adosado"/>
    <s v="≥4 Hab"/>
    <s v="≥17h"/>
    <s v="Ind"/>
    <s v="Med."/>
    <x v="0"/>
    <x v="1"/>
    <x v="1"/>
    <x v="0"/>
    <x v="1"/>
    <x v="1"/>
    <x v="1"/>
    <x v="0"/>
    <x v="0"/>
    <x v="0"/>
    <x v="1"/>
    <x v="1"/>
    <x v="0"/>
    <s v="Ninguna"/>
    <s v="Electricidad"/>
    <s v="Ninguno"/>
    <x v="0"/>
    <x v="0"/>
    <x v="0"/>
    <x v="0"/>
    <x v="0"/>
    <x v="0"/>
    <x v="0"/>
  </r>
  <r>
    <s v="Valencia"/>
    <s v="Valencia"/>
    <s v="+60"/>
    <s v="Hombre"/>
    <s v="Sec."/>
    <s v="Centro Ciudad"/>
    <s v="Multifamiliar"/>
    <s v="3 Hab"/>
    <s v="12-16h"/>
    <s v="Inf. Media"/>
    <s v="Med."/>
    <x v="0"/>
    <x v="1"/>
    <x v="1"/>
    <x v="0"/>
    <x v="1"/>
    <x v="1"/>
    <x v="0"/>
    <x v="1"/>
    <x v="1"/>
    <x v="1"/>
    <x v="1"/>
    <x v="1"/>
    <x v="0"/>
    <s v="Electricidad"/>
    <s v="GLP"/>
    <s v="AC Eléctrico"/>
    <x v="1"/>
    <x v="0"/>
    <x v="0"/>
    <x v="0"/>
    <x v="0"/>
    <x v="0"/>
    <x v="1"/>
  </r>
  <r>
    <s v="Adra"/>
    <s v="Almería"/>
    <s v="+60"/>
    <s v="Hombre"/>
    <s v="Univ."/>
    <s v="Centro Ciudad"/>
    <s v="Multifamiliar"/>
    <s v="3 Hab"/>
    <s v="≥17h"/>
    <s v="Sup. Media"/>
    <s v="Med."/>
    <x v="0"/>
    <x v="1"/>
    <x v="1"/>
    <x v="0"/>
    <x v="1"/>
    <x v="1"/>
    <x v="1"/>
    <x v="1"/>
    <x v="1"/>
    <x v="1"/>
    <x v="1"/>
    <x v="1"/>
    <x v="1"/>
    <s v="Electricidad"/>
    <s v="GLP"/>
    <s v="AC Eléctrico"/>
    <x v="0"/>
    <x v="0"/>
    <x v="0"/>
    <x v="0"/>
    <x v="0"/>
    <x v="0"/>
    <x v="0"/>
  </r>
  <r>
    <s v="Ermita"/>
    <s v="Cantabria"/>
    <s v="41-59"/>
    <s v="Mujer"/>
    <s v="Prim."/>
    <s v="Rural"/>
    <s v="Adosado"/>
    <s v="3 Hab"/>
    <s v="≥17h"/>
    <s v="Inf. Media"/>
    <s v="Atlán."/>
    <x v="0"/>
    <x v="1"/>
    <x v="1"/>
    <x v="0"/>
    <x v="1"/>
    <x v="1"/>
    <x v="1"/>
    <x v="1"/>
    <x v="1"/>
    <x v="1"/>
    <x v="1"/>
    <x v="1"/>
    <x v="1"/>
    <s v="Gas Natural"/>
    <s v="Gas Natural"/>
    <s v="Ninguno"/>
    <x v="0"/>
    <x v="0"/>
    <x v="0"/>
    <x v="0"/>
    <x v="0"/>
    <x v="0"/>
    <x v="0"/>
  </r>
  <r>
    <s v="Alcayna"/>
    <s v="Murcia"/>
    <s v="41-59"/>
    <s v="Hombre"/>
    <s v="Univ."/>
    <s v="Rural"/>
    <s v="Individual"/>
    <s v="≥4 Hab"/>
    <s v="≥17h"/>
    <s v="Sup. Media"/>
    <s v="Med."/>
    <x v="0"/>
    <x v="1"/>
    <x v="1"/>
    <x v="0"/>
    <x v="1"/>
    <x v="1"/>
    <x v="0"/>
    <x v="1"/>
    <x v="1"/>
    <x v="1"/>
    <x v="1"/>
    <x v="1"/>
    <x v="1"/>
    <s v="Gas Natural"/>
    <s v="Gas Natural"/>
    <s v="AC Eléctrico"/>
    <x v="0"/>
    <x v="0"/>
    <x v="0"/>
    <x v="0"/>
    <x v="0"/>
    <x v="0"/>
    <x v="0"/>
  </r>
  <r>
    <s v="Valencia"/>
    <s v="Valencia"/>
    <s v="+60"/>
    <s v="Mujer"/>
    <s v="Sec."/>
    <s v="Centro Ciudad"/>
    <s v="Multifamiliar"/>
    <s v="3 Hab"/>
    <s v="≥17h"/>
    <s v="Ind"/>
    <s v="Med."/>
    <x v="0"/>
    <x v="1"/>
    <x v="1"/>
    <x v="0"/>
    <x v="1"/>
    <x v="1"/>
    <x v="1"/>
    <x v="1"/>
    <x v="1"/>
    <x v="1"/>
    <x v="1"/>
    <x v="1"/>
    <x v="1"/>
    <s v="Gas Natural"/>
    <s v="Gas Natural"/>
    <s v="AC Eléctrico"/>
    <x v="0"/>
    <x v="0"/>
    <x v="0"/>
    <x v="0"/>
    <x v="0"/>
    <x v="0"/>
    <x v="0"/>
  </r>
  <r>
    <s v="Valencia"/>
    <s v="Valencia"/>
    <s v="+60"/>
    <s v="Hombre"/>
    <s v="Univ."/>
    <s v="Centro Ciudad"/>
    <s v="Multifamiliar"/>
    <s v="3 Hab"/>
    <s v="12-16h"/>
    <s v="Ind"/>
    <s v="Med."/>
    <x v="0"/>
    <x v="0"/>
    <x v="0"/>
    <x v="0"/>
    <x v="1"/>
    <x v="1"/>
    <x v="0"/>
    <x v="1"/>
    <x v="0"/>
    <x v="1"/>
    <x v="1"/>
    <x v="1"/>
    <x v="1"/>
    <s v="Electricidad"/>
    <s v="Gas Natural"/>
    <s v="Bomba de calor aire"/>
    <x v="0"/>
    <x v="0"/>
    <x v="0"/>
    <x v="0"/>
    <x v="0"/>
    <x v="0"/>
    <x v="0"/>
  </r>
  <r>
    <s v="Alcayna"/>
    <s v="Murcia"/>
    <s v="41-59"/>
    <s v="Mujer"/>
    <s v="Sec."/>
    <s v="Rural"/>
    <s v="Adosado"/>
    <s v="≥4 Hab"/>
    <s v="≥17h"/>
    <s v="Sup. Media"/>
    <s v="Med."/>
    <x v="0"/>
    <x v="1"/>
    <x v="1"/>
    <x v="0"/>
    <x v="1"/>
    <x v="1"/>
    <x v="1"/>
    <x v="1"/>
    <x v="1"/>
    <x v="1"/>
    <x v="1"/>
    <x v="1"/>
    <x v="1"/>
    <s v="Gas Natural"/>
    <s v="Gas Natural"/>
    <s v="AC Eléctrico"/>
    <x v="0"/>
    <x v="0"/>
    <x v="0"/>
    <x v="0"/>
    <x v="0"/>
    <x v="1"/>
    <x v="1"/>
  </r>
  <r>
    <s v="Valencia"/>
    <s v="Valencia"/>
    <s v="+60"/>
    <s v="Hombre"/>
    <s v="Prim."/>
    <s v="Centro Ciudad"/>
    <s v="Multifamiliar"/>
    <s v="≤2 Hab"/>
    <s v="≥17h"/>
    <s v="Inf. Media"/>
    <s v="Med."/>
    <x v="0"/>
    <x v="1"/>
    <x v="1"/>
    <x v="0"/>
    <x v="1"/>
    <x v="1"/>
    <x v="1"/>
    <x v="1"/>
    <x v="1"/>
    <x v="1"/>
    <x v="1"/>
    <x v="1"/>
    <x v="1"/>
    <s v="Electricidad"/>
    <s v="Gas Natural"/>
    <s v="AC Eléctrico"/>
    <x v="0"/>
    <x v="0"/>
    <x v="0"/>
    <x v="0"/>
    <x v="0"/>
    <x v="0"/>
    <x v="0"/>
  </r>
  <r>
    <s v="Ermita"/>
    <s v="Cantabria"/>
    <s v="41-59"/>
    <s v="Hombre"/>
    <s v="Prim."/>
    <s v="Rural"/>
    <s v="Multifamiliar"/>
    <s v="3 Hab"/>
    <s v="≥17h"/>
    <s v="Sup. Media"/>
    <s v="Atlán."/>
    <x v="0"/>
    <x v="1"/>
    <x v="1"/>
    <x v="0"/>
    <x v="1"/>
    <x v="1"/>
    <x v="0"/>
    <x v="1"/>
    <x v="1"/>
    <x v="1"/>
    <x v="1"/>
    <x v="1"/>
    <x v="1"/>
    <s v="GLP"/>
    <s v="GLP"/>
    <s v="Ninguno"/>
    <x v="1"/>
    <x v="0"/>
    <x v="0"/>
    <x v="0"/>
    <x v="0"/>
    <x v="0"/>
    <x v="1"/>
  </r>
  <r>
    <s v="Alcayna"/>
    <s v="Murcia"/>
    <s v="41-59"/>
    <s v="Mujer"/>
    <s v="Univ."/>
    <s v="Urbana"/>
    <s v="Individual"/>
    <s v="3 Hab"/>
    <s v="≥17h"/>
    <s v="Ind"/>
    <s v="Med."/>
    <x v="0"/>
    <x v="1"/>
    <x v="1"/>
    <x v="0"/>
    <x v="1"/>
    <x v="1"/>
    <x v="0"/>
    <x v="1"/>
    <x v="1"/>
    <x v="1"/>
    <x v="1"/>
    <x v="1"/>
    <x v="1"/>
    <s v="Gas Natural"/>
    <s v="Gas Natural"/>
    <s v="AC Eléctrico"/>
    <x v="1"/>
    <x v="0"/>
    <x v="0"/>
    <x v="0"/>
    <x v="0"/>
    <x v="0"/>
    <x v="1"/>
  </r>
  <r>
    <s v="Ermita"/>
    <s v="Cantabria"/>
    <s v="+60"/>
    <s v="Mujer"/>
    <s v="Prim."/>
    <s v="Rural"/>
    <s v="Multifamiliar"/>
    <s v="3 Hab"/>
    <s v="≥17h"/>
    <s v="Inf. Media"/>
    <s v="Atlán."/>
    <x v="1"/>
    <x v="0"/>
    <x v="0"/>
    <x v="0"/>
    <x v="0"/>
    <x v="0"/>
    <x v="0"/>
    <x v="0"/>
    <x v="0"/>
    <x v="0"/>
    <x v="0"/>
    <x v="0"/>
    <x v="0"/>
    <s v="GLP"/>
    <s v="GLP"/>
    <s v="Ninguno"/>
    <x v="0"/>
    <x v="0"/>
    <x v="0"/>
    <x v="0"/>
    <x v="0"/>
    <x v="0"/>
    <x v="0"/>
  </r>
  <r>
    <s v="Valencia"/>
    <s v="Valencia"/>
    <s v="+60"/>
    <s v="Hombre"/>
    <s v="Univ."/>
    <s v="Centro Ciudad"/>
    <s v="Multifamiliar"/>
    <s v="3 Hab"/>
    <s v="12-16h"/>
    <s v="Sup. Media"/>
    <s v="Med."/>
    <x v="0"/>
    <x v="1"/>
    <x v="1"/>
    <x v="0"/>
    <x v="1"/>
    <x v="1"/>
    <x v="1"/>
    <x v="1"/>
    <x v="1"/>
    <x v="1"/>
    <x v="1"/>
    <x v="1"/>
    <x v="0"/>
    <s v="Electricidad"/>
    <s v="Electricidad"/>
    <s v="AC Eléctrico"/>
    <x v="1"/>
    <x v="0"/>
    <x v="0"/>
    <x v="0"/>
    <x v="0"/>
    <x v="0"/>
    <x v="1"/>
  </r>
  <r>
    <s v="Adra"/>
    <s v="Almería"/>
    <s v="+60"/>
    <s v="Mujer"/>
    <s v="Prim."/>
    <s v="Centro Ciudad"/>
    <s v="Multifamiliar"/>
    <s v="≥4 Hab"/>
    <s v="≥17h"/>
    <s v="Inf. Media"/>
    <s v="Med."/>
    <x v="0"/>
    <x v="1"/>
    <x v="1"/>
    <x v="0"/>
    <x v="1"/>
    <x v="1"/>
    <x v="1"/>
    <x v="1"/>
    <x v="1"/>
    <x v="1"/>
    <x v="1"/>
    <x v="1"/>
    <x v="1"/>
    <s v="Ninguna"/>
    <s v="Electricidad"/>
    <s v="Bomba de calor aire"/>
    <x v="1"/>
    <x v="0"/>
    <x v="0"/>
    <x v="0"/>
    <x v="0"/>
    <x v="0"/>
    <x v="1"/>
  </r>
  <r>
    <s v="Mazuecas"/>
    <s v="Cantabria"/>
    <s v="41-59"/>
    <s v="Mujer"/>
    <s v="Sec."/>
    <s v="Rural"/>
    <s v="Adosado"/>
    <s v="3 Hab"/>
    <s v="12-16h"/>
    <s v="Ind"/>
    <s v="Atlán."/>
    <x v="0"/>
    <x v="1"/>
    <x v="1"/>
    <x v="0"/>
    <x v="1"/>
    <x v="1"/>
    <x v="1"/>
    <x v="1"/>
    <x v="1"/>
    <x v="1"/>
    <x v="1"/>
    <x v="1"/>
    <x v="0"/>
    <s v="Gas Natural"/>
    <s v="Gas Natural"/>
    <s v="Ninguno"/>
    <x v="1"/>
    <x v="0"/>
    <x v="0"/>
    <x v="0"/>
    <x v="0"/>
    <x v="0"/>
    <x v="1"/>
  </r>
  <r>
    <s v="Mazuecas"/>
    <s v="Cantabria"/>
    <s v="18-40"/>
    <s v="Mujer"/>
    <s v="Univ."/>
    <s v="Rural"/>
    <s v="Multifamiliar"/>
    <s v="3 Hab"/>
    <s v="≥17h"/>
    <s v="Inf. Media"/>
    <s v="Atlán."/>
    <x v="0"/>
    <x v="1"/>
    <x v="1"/>
    <x v="0"/>
    <x v="1"/>
    <x v="1"/>
    <x v="0"/>
    <x v="1"/>
    <x v="1"/>
    <x v="1"/>
    <x v="1"/>
    <x v="1"/>
    <x v="1"/>
    <s v="Gas Natural"/>
    <s v="Gas Natural"/>
    <s v="Ninguno"/>
    <x v="0"/>
    <x v="0"/>
    <x v="0"/>
    <x v="0"/>
    <x v="0"/>
    <x v="1"/>
    <x v="1"/>
  </r>
  <r>
    <s v="Valencia"/>
    <s v="Valencia"/>
    <s v="+60"/>
    <s v="Hombre"/>
    <s v="Prim."/>
    <s v="Centro Ciudad"/>
    <s v="Multifamiliar"/>
    <s v="3 Hab"/>
    <s v="≥17h"/>
    <s v="Inf. Media"/>
    <s v="Med."/>
    <x v="0"/>
    <x v="1"/>
    <x v="1"/>
    <x v="0"/>
    <x v="1"/>
    <x v="1"/>
    <x v="1"/>
    <x v="1"/>
    <x v="1"/>
    <x v="1"/>
    <x v="1"/>
    <x v="1"/>
    <x v="1"/>
    <s v="GLP"/>
    <s v="GLP"/>
    <s v="AC Eléctrico"/>
    <x v="1"/>
    <x v="0"/>
    <x v="0"/>
    <x v="0"/>
    <x v="0"/>
    <x v="0"/>
    <x v="1"/>
  </r>
  <r>
    <s v="AVILESES"/>
    <s v="Murcia"/>
    <s v="41-59"/>
    <s v="Hombre"/>
    <s v="Sec."/>
    <s v="Urbana"/>
    <s v="Adosado"/>
    <s v="3 Hab"/>
    <s v="≤12h"/>
    <s v="Ind"/>
    <s v="Med."/>
    <x v="0"/>
    <x v="1"/>
    <x v="0"/>
    <x v="0"/>
    <x v="1"/>
    <x v="1"/>
    <x v="0"/>
    <x v="1"/>
    <x v="1"/>
    <x v="0"/>
    <x v="1"/>
    <x v="0"/>
    <x v="0"/>
    <s v="Electricidad"/>
    <s v="Electricidad"/>
    <s v="AC Eléctrico"/>
    <x v="1"/>
    <x v="0"/>
    <x v="0"/>
    <x v="0"/>
    <x v="0"/>
    <x v="0"/>
    <x v="1"/>
  </r>
  <r>
    <s v="Valencia"/>
    <s v="Valencia"/>
    <s v="+60"/>
    <s v="Mujer"/>
    <s v="Prim."/>
    <s v="Centro Ciudad"/>
    <s v="Multifamiliar"/>
    <s v="≥4 Hab"/>
    <s v="12-16h"/>
    <s v="Inf. Media"/>
    <s v="Med."/>
    <x v="0"/>
    <x v="1"/>
    <x v="1"/>
    <x v="0"/>
    <x v="1"/>
    <x v="1"/>
    <x v="1"/>
    <x v="1"/>
    <x v="1"/>
    <x v="1"/>
    <x v="1"/>
    <x v="1"/>
    <x v="1"/>
    <s v="Electricidad"/>
    <s v="Gas Natural"/>
    <s v="AC Eléctrico"/>
    <x v="1"/>
    <x v="0"/>
    <x v="0"/>
    <x v="0"/>
    <x v="0"/>
    <x v="0"/>
    <x v="1"/>
  </r>
  <r>
    <s v="Adra"/>
    <s v="Almería"/>
    <s v="41-59"/>
    <s v="Mujer"/>
    <s v="Prim."/>
    <s v="Centro Ciudad"/>
    <s v="Multifamiliar"/>
    <s v="3 Hab"/>
    <s v="≥17h"/>
    <s v="Inf. Media"/>
    <s v="Med."/>
    <x v="0"/>
    <x v="1"/>
    <x v="1"/>
    <x v="0"/>
    <x v="1"/>
    <x v="0"/>
    <x v="1"/>
    <x v="1"/>
    <x v="1"/>
    <x v="1"/>
    <x v="1"/>
    <x v="1"/>
    <x v="1"/>
    <s v="Ninguna"/>
    <s v="Electricidad"/>
    <s v="Ninguno"/>
    <x v="0"/>
    <x v="0"/>
    <x v="0"/>
    <x v="0"/>
    <x v="0"/>
    <x v="0"/>
    <x v="0"/>
  </r>
  <r>
    <s v="Valencia"/>
    <s v="Valencia"/>
    <s v="+60"/>
    <s v="Mujer"/>
    <s v="Univ."/>
    <s v="Centro Ciudad"/>
    <s v="Multifamiliar"/>
    <s v="3 Hab"/>
    <s v="12-16h"/>
    <s v="Inf. Media"/>
    <s v="Med."/>
    <x v="0"/>
    <x v="1"/>
    <x v="1"/>
    <x v="0"/>
    <x v="1"/>
    <x v="1"/>
    <x v="1"/>
    <x v="1"/>
    <x v="1"/>
    <x v="1"/>
    <x v="1"/>
    <x v="1"/>
    <x v="0"/>
    <s v="Electricidad"/>
    <s v="Electricidad"/>
    <s v="AC Eléctrico"/>
    <x v="0"/>
    <x v="0"/>
    <x v="0"/>
    <x v="0"/>
    <x v="0"/>
    <x v="0"/>
    <x v="0"/>
  </r>
  <r>
    <s v="Tabernas"/>
    <s v="Almería"/>
    <s v="41-59"/>
    <s v="Hombre"/>
    <s v="Prim."/>
    <s v="Centro Ciudad"/>
    <s v="Adosado"/>
    <s v="≥4 Hab"/>
    <s v="≥17h"/>
    <s v="Inf. Media"/>
    <s v="Med."/>
    <x v="0"/>
    <x v="1"/>
    <x v="1"/>
    <x v="0"/>
    <x v="1"/>
    <x v="1"/>
    <x v="1"/>
    <x v="0"/>
    <x v="1"/>
    <x v="1"/>
    <x v="1"/>
    <x v="1"/>
    <x v="1"/>
    <s v="Otros"/>
    <s v="Electricidad"/>
    <s v="Bomba de calor aire"/>
    <x v="1"/>
    <x v="0"/>
    <x v="0"/>
    <x v="0"/>
    <x v="0"/>
    <x v="0"/>
    <x v="1"/>
  </r>
  <r>
    <s v="Algar"/>
    <s v="Murcia"/>
    <s v="18-40"/>
    <s v="Mujer"/>
    <s v="Prim."/>
    <s v="Rural"/>
    <s v="Adosado"/>
    <s v="3 Hab"/>
    <s v="12-16h"/>
    <s v="Ind"/>
    <s v="Med."/>
    <x v="0"/>
    <x v="1"/>
    <x v="1"/>
    <x v="0"/>
    <x v="1"/>
    <x v="1"/>
    <x v="0"/>
    <x v="1"/>
    <x v="1"/>
    <x v="1"/>
    <x v="1"/>
    <x v="0"/>
    <x v="1"/>
    <s v="Bomba de calor aire"/>
    <s v="Electricidad"/>
    <s v="Bomba de calor aire"/>
    <x v="0"/>
    <x v="0"/>
    <x v="0"/>
    <x v="0"/>
    <x v="0"/>
    <x v="1"/>
    <x v="1"/>
  </r>
  <r>
    <s v="A Coruña"/>
    <s v="Coruña, La"/>
    <s v="41-59"/>
    <s v="Mujer"/>
    <s v="Sec."/>
    <s v="Centro Ciudad"/>
    <s v="Multifamiliar"/>
    <s v="3 Hab"/>
    <s v="≥17h"/>
    <s v="Ind"/>
    <s v="Atlán."/>
    <x v="0"/>
    <x v="1"/>
    <x v="1"/>
    <x v="0"/>
    <x v="1"/>
    <x v="1"/>
    <x v="0"/>
    <x v="1"/>
    <x v="1"/>
    <x v="1"/>
    <x v="1"/>
    <x v="1"/>
    <x v="0"/>
    <s v="Electricidad"/>
    <s v="GLP"/>
    <s v="Ninguno"/>
    <x v="0"/>
    <x v="0"/>
    <x v="0"/>
    <x v="0"/>
    <x v="0"/>
    <x v="1"/>
    <x v="1"/>
  </r>
  <r>
    <s v="Valencia"/>
    <s v="Valencia"/>
    <s v="41-59"/>
    <s v="Mujer"/>
    <s v="Prim."/>
    <s v="Centro Ciudad"/>
    <s v="Multifamiliar"/>
    <s v="3 Hab"/>
    <s v="12-16h"/>
    <s v="Inf. Media"/>
    <s v="Med."/>
    <x v="0"/>
    <x v="1"/>
    <x v="1"/>
    <x v="0"/>
    <x v="1"/>
    <x v="1"/>
    <x v="1"/>
    <x v="1"/>
    <x v="1"/>
    <x v="1"/>
    <x v="1"/>
    <x v="1"/>
    <x v="0"/>
    <s v="Electricidad"/>
    <s v="GLP"/>
    <s v="AC Eléctrico"/>
    <x v="1"/>
    <x v="0"/>
    <x v="0"/>
    <x v="0"/>
    <x v="0"/>
    <x v="0"/>
    <x v="1"/>
  </r>
  <r>
    <s v="A Coruña"/>
    <s v="Coruña, La"/>
    <s v="+60"/>
    <s v="Mujer"/>
    <s v="Prim."/>
    <s v="Urbana"/>
    <s v="Multifamiliar"/>
    <s v="3 Hab"/>
    <s v="≤12h"/>
    <s v="Ind"/>
    <s v="Atlán."/>
    <x v="0"/>
    <x v="1"/>
    <x v="1"/>
    <x v="0"/>
    <x v="1"/>
    <x v="0"/>
    <x v="0"/>
    <x v="1"/>
    <x v="1"/>
    <x v="1"/>
    <x v="1"/>
    <x v="1"/>
    <x v="1"/>
    <s v="Gas Natural"/>
    <s v="Gas Natural"/>
    <s v="Ninguno"/>
    <x v="0"/>
    <x v="0"/>
    <x v="0"/>
    <x v="0"/>
    <x v="0"/>
    <x v="0"/>
    <x v="0"/>
  </r>
  <r>
    <s v="Algar"/>
    <s v="Murcia"/>
    <s v="18-40"/>
    <s v="Hombre"/>
    <s v="Univ."/>
    <s v="Rural"/>
    <s v="Adosado"/>
    <s v="3 Hab"/>
    <s v="≥17h"/>
    <s v="Ind"/>
    <s v="Med."/>
    <x v="0"/>
    <x v="1"/>
    <x v="1"/>
    <x v="0"/>
    <x v="1"/>
    <x v="1"/>
    <x v="1"/>
    <x v="1"/>
    <x v="1"/>
    <x v="1"/>
    <x v="1"/>
    <x v="1"/>
    <x v="1"/>
    <s v="Electricidad"/>
    <s v="Electricidad"/>
    <s v="AC Eléctrico"/>
    <x v="0"/>
    <x v="0"/>
    <x v="0"/>
    <x v="0"/>
    <x v="0"/>
    <x v="1"/>
    <x v="1"/>
  </r>
  <r>
    <s v="Valencia"/>
    <s v="Valencia"/>
    <s v="41-59"/>
    <s v="Hombre"/>
    <s v="Sec."/>
    <s v="Centro Ciudad"/>
    <s v="Multifamiliar"/>
    <s v="3 Hab"/>
    <s v="≥17h"/>
    <s v="Inf. Media"/>
    <s v="Med."/>
    <x v="0"/>
    <x v="1"/>
    <x v="1"/>
    <x v="0"/>
    <x v="1"/>
    <x v="1"/>
    <x v="1"/>
    <x v="1"/>
    <x v="1"/>
    <x v="1"/>
    <x v="1"/>
    <x v="1"/>
    <x v="0"/>
    <s v="Electricidad"/>
    <s v="Electricidad"/>
    <s v="AC Eléctrico"/>
    <x v="1"/>
    <x v="0"/>
    <x v="0"/>
    <x v="0"/>
    <x v="0"/>
    <x v="0"/>
    <x v="1"/>
  </r>
  <r>
    <s v="Valencia"/>
    <s v="Valencia"/>
    <s v="+60"/>
    <s v="Mujer"/>
    <s v="Sec."/>
    <s v="Urbana"/>
    <s v="Multifamiliar"/>
    <s v="3 Hab"/>
    <s v="≥17h"/>
    <s v="Sup. Media"/>
    <s v="Med."/>
    <x v="0"/>
    <x v="1"/>
    <x v="1"/>
    <x v="0"/>
    <x v="1"/>
    <x v="1"/>
    <x v="0"/>
    <x v="1"/>
    <x v="1"/>
    <x v="1"/>
    <x v="1"/>
    <x v="1"/>
    <x v="1"/>
    <s v="Gas Natural"/>
    <s v="Gas Natural"/>
    <s v="AC Eléctrico"/>
    <x v="1"/>
    <x v="0"/>
    <x v="0"/>
    <x v="0"/>
    <x v="0"/>
    <x v="0"/>
    <x v="1"/>
  </r>
  <r>
    <s v="Algar"/>
    <s v="Murcia"/>
    <s v="18-40"/>
    <s v="Mujer"/>
    <s v="Univ."/>
    <s v="Rural"/>
    <s v="Multifamiliar"/>
    <s v="3 Hab"/>
    <s v="12-16h"/>
    <s v="Ind"/>
    <s v="Med."/>
    <x v="0"/>
    <x v="1"/>
    <x v="1"/>
    <x v="0"/>
    <x v="1"/>
    <x v="1"/>
    <x v="1"/>
    <x v="1"/>
    <x v="1"/>
    <x v="1"/>
    <x v="1"/>
    <x v="1"/>
    <x v="1"/>
    <s v="Bomba de calor aire"/>
    <s v="Electricidad"/>
    <s v="Bomba de calor aire"/>
    <x v="0"/>
    <x v="0"/>
    <x v="0"/>
    <x v="0"/>
    <x v="0"/>
    <x v="1"/>
    <x v="1"/>
  </r>
  <r>
    <s v="Avilés"/>
    <s v="Asturias"/>
    <s v="18-40"/>
    <s v="Hombre"/>
    <s v="Sec."/>
    <s v="Urbana"/>
    <s v="Multifamiliar"/>
    <s v="≥4 Hab"/>
    <s v="≥17h"/>
    <s v="Ind"/>
    <s v="Atlán."/>
    <x v="0"/>
    <x v="1"/>
    <x v="1"/>
    <x v="0"/>
    <x v="1"/>
    <x v="1"/>
    <x v="1"/>
    <x v="1"/>
    <x v="1"/>
    <x v="1"/>
    <x v="1"/>
    <x v="1"/>
    <x v="0"/>
    <s v="Gas Natural"/>
    <s v="Gas Natural"/>
    <s v="Ninguno"/>
    <x v="0"/>
    <x v="0"/>
    <x v="0"/>
    <x v="0"/>
    <x v="0"/>
    <x v="0"/>
    <x v="0"/>
  </r>
  <r>
    <s v="Algar"/>
    <s v="Murcia"/>
    <s v="18-40"/>
    <s v="Hombre"/>
    <s v="Sec."/>
    <s v="Rural"/>
    <s v="Adosado"/>
    <s v="3 Hab"/>
    <s v="12-16h"/>
    <s v="Ind"/>
    <s v="Med."/>
    <x v="0"/>
    <x v="1"/>
    <x v="1"/>
    <x v="0"/>
    <x v="1"/>
    <x v="1"/>
    <x v="1"/>
    <x v="1"/>
    <x v="1"/>
    <x v="1"/>
    <x v="1"/>
    <x v="1"/>
    <x v="1"/>
    <s v="Bomba de calor aire"/>
    <s v="Solar Térmica"/>
    <s v="Bomba de calor aire"/>
    <x v="0"/>
    <x v="0"/>
    <x v="0"/>
    <x v="0"/>
    <x v="0"/>
    <x v="1"/>
    <x v="1"/>
  </r>
  <r>
    <s v="Valencia"/>
    <s v="Valencia"/>
    <s v="18-40"/>
    <s v="Hombre"/>
    <s v="Univ."/>
    <s v="Centro Ciudad"/>
    <s v="Multifamiliar"/>
    <s v="≥4 Hab"/>
    <s v="12-16h"/>
    <s v="Inf. Media"/>
    <s v="Med."/>
    <x v="0"/>
    <x v="1"/>
    <x v="1"/>
    <x v="0"/>
    <x v="1"/>
    <x v="1"/>
    <x v="1"/>
    <x v="1"/>
    <x v="1"/>
    <x v="1"/>
    <x v="1"/>
    <x v="1"/>
    <x v="0"/>
    <s v="Electricidad"/>
    <s v="Gas Natural"/>
    <s v="AC Eléctrico"/>
    <x v="0"/>
    <x v="0"/>
    <x v="0"/>
    <x v="0"/>
    <x v="0"/>
    <x v="0"/>
    <x v="0"/>
  </r>
  <r>
    <s v="Valencia"/>
    <s v="Valencia"/>
    <s v="+60"/>
    <s v="Mujer"/>
    <s v="Prim."/>
    <s v="Centro Ciudad"/>
    <s v="Multifamiliar"/>
    <s v="3 Hab"/>
    <s v="12-16h"/>
    <s v="Inf. Media"/>
    <s v="Med."/>
    <x v="0"/>
    <x v="1"/>
    <x v="1"/>
    <x v="0"/>
    <x v="1"/>
    <x v="1"/>
    <x v="1"/>
    <x v="1"/>
    <x v="1"/>
    <x v="1"/>
    <x v="1"/>
    <x v="1"/>
    <x v="1"/>
    <s v="GLP"/>
    <s v="Gas Natural"/>
    <s v="AC Eléctrico"/>
    <x v="1"/>
    <x v="0"/>
    <x v="0"/>
    <x v="0"/>
    <x v="0"/>
    <x v="0"/>
    <x v="1"/>
  </r>
  <r>
    <s v="Algar"/>
    <s v="Murcia"/>
    <s v="18-40"/>
    <s v="Hombre"/>
    <s v="Univ."/>
    <s v="Rural"/>
    <s v="Adosado"/>
    <s v="3 Hab"/>
    <s v="≤12h"/>
    <s v="Ind"/>
    <s v="Med."/>
    <x v="0"/>
    <x v="1"/>
    <x v="1"/>
    <x v="0"/>
    <x v="1"/>
    <x v="1"/>
    <x v="1"/>
    <x v="1"/>
    <x v="1"/>
    <x v="1"/>
    <x v="1"/>
    <x v="1"/>
    <x v="1"/>
    <s v="Electricidad"/>
    <s v="Electricidad"/>
    <s v="AC Eléctrico"/>
    <x v="0"/>
    <x v="0"/>
    <x v="0"/>
    <x v="0"/>
    <x v="0"/>
    <x v="0"/>
    <x v="0"/>
  </r>
  <r>
    <s v="Avilés"/>
    <s v="Asturias"/>
    <s v="18-40"/>
    <s v="Hombre"/>
    <s v="Sec."/>
    <s v="Urbana"/>
    <s v="Multifamiliar"/>
    <s v="3 Hab"/>
    <s v="≥17h"/>
    <s v="Inf. Media"/>
    <s v="Atlán."/>
    <x v="0"/>
    <x v="1"/>
    <x v="1"/>
    <x v="0"/>
    <x v="1"/>
    <x v="1"/>
    <x v="1"/>
    <x v="1"/>
    <x v="1"/>
    <x v="1"/>
    <x v="1"/>
    <x v="1"/>
    <x v="1"/>
    <s v="Electricidad"/>
    <s v="Electricidad"/>
    <s v="Ninguno"/>
    <x v="1"/>
    <x v="0"/>
    <x v="0"/>
    <x v="0"/>
    <x v="0"/>
    <x v="0"/>
    <x v="1"/>
  </r>
  <r>
    <s v="Valencia"/>
    <s v="Valencia"/>
    <s v="41-59"/>
    <s v="Mujer"/>
    <s v="Sec."/>
    <s v="Urbana"/>
    <s v="Multifamiliar"/>
    <s v="≤2 Hab"/>
    <s v="12-16h"/>
    <s v="Sup. Media"/>
    <s v="Med."/>
    <x v="0"/>
    <x v="1"/>
    <x v="1"/>
    <x v="0"/>
    <x v="1"/>
    <x v="1"/>
    <x v="1"/>
    <x v="1"/>
    <x v="1"/>
    <x v="1"/>
    <x v="1"/>
    <x v="1"/>
    <x v="0"/>
    <s v="Electricidad"/>
    <s v="Gas Natural"/>
    <s v="AC Eléctrico"/>
    <x v="1"/>
    <x v="0"/>
    <x v="0"/>
    <x v="0"/>
    <x v="0"/>
    <x v="0"/>
    <x v="1"/>
  </r>
  <r>
    <s v="Avilés"/>
    <s v="Asturias"/>
    <s v="41-59"/>
    <s v="Mujer"/>
    <s v="Prim."/>
    <s v="Urbana"/>
    <s v="Multifamiliar"/>
    <s v="3 Hab"/>
    <s v="≥17h"/>
    <s v="Inf. Media"/>
    <s v="Atlán."/>
    <x v="1"/>
    <x v="1"/>
    <x v="1"/>
    <x v="0"/>
    <x v="1"/>
    <x v="1"/>
    <x v="1"/>
    <x v="1"/>
    <x v="1"/>
    <x v="1"/>
    <x v="1"/>
    <x v="1"/>
    <x v="1"/>
    <s v="Gas Natural"/>
    <s v="Gas Natural"/>
    <s v="Ninguno"/>
    <x v="1"/>
    <x v="0"/>
    <x v="0"/>
    <x v="0"/>
    <x v="0"/>
    <x v="0"/>
    <x v="1"/>
  </r>
  <r>
    <s v="Portugalete"/>
    <s v="Vizcaya"/>
    <s v="18-40"/>
    <s v="Hombre"/>
    <s v="Sec."/>
    <s v="Centro Ciudad"/>
    <s v="Multifamiliar"/>
    <s v="3 Hab"/>
    <s v="12-16h"/>
    <s v="Sup. Media"/>
    <s v="Atlán."/>
    <x v="0"/>
    <x v="1"/>
    <x v="1"/>
    <x v="0"/>
    <x v="0"/>
    <x v="1"/>
    <x v="1"/>
    <x v="1"/>
    <x v="1"/>
    <x v="1"/>
    <x v="1"/>
    <x v="1"/>
    <x v="0"/>
    <s v="Gas Natural"/>
    <s v="Gas Natural"/>
    <s v="Ninguno"/>
    <x v="0"/>
    <x v="0"/>
    <x v="0"/>
    <x v="1"/>
    <x v="0"/>
    <x v="0"/>
    <x v="1"/>
  </r>
  <r>
    <s v="Algar"/>
    <s v="Murcia"/>
    <s v="+60"/>
    <s v="Hombre"/>
    <s v="Prim."/>
    <s v="Rural"/>
    <s v="Adosado"/>
    <s v="3 Hab"/>
    <s v="≥17h"/>
    <s v="Inf. Media"/>
    <s v="Med."/>
    <x v="0"/>
    <x v="1"/>
    <x v="1"/>
    <x v="0"/>
    <x v="1"/>
    <x v="1"/>
    <x v="1"/>
    <x v="1"/>
    <x v="1"/>
    <x v="1"/>
    <x v="1"/>
    <x v="1"/>
    <x v="1"/>
    <s v="Bomba de calor aire"/>
    <s v="GLP"/>
    <s v="Bomba de calor aire"/>
    <x v="0"/>
    <x v="0"/>
    <x v="0"/>
    <x v="0"/>
    <x v="0"/>
    <x v="0"/>
    <x v="0"/>
  </r>
  <r>
    <s v="Villaviciosa"/>
    <s v="Asturias"/>
    <s v="41-59"/>
    <s v="Hombre"/>
    <s v="Univ."/>
    <s v="Centro Ciudad"/>
    <s v="Multifamiliar"/>
    <s v="≤2 Hab"/>
    <s v="≥17h"/>
    <s v="Sup. Media"/>
    <s v="Atlán."/>
    <x v="0"/>
    <x v="1"/>
    <x v="1"/>
    <x v="0"/>
    <x v="1"/>
    <x v="1"/>
    <x v="1"/>
    <x v="1"/>
    <x v="0"/>
    <x v="1"/>
    <x v="1"/>
    <x v="1"/>
    <x v="1"/>
    <s v="GLP"/>
    <s v="GLP"/>
    <s v="Ninguno"/>
    <x v="1"/>
    <x v="0"/>
    <x v="0"/>
    <x v="0"/>
    <x v="0"/>
    <x v="0"/>
    <x v="1"/>
  </r>
  <r>
    <s v="Portugalete"/>
    <s v="Vizcaya"/>
    <s v="41-59"/>
    <s v="Mujer"/>
    <s v="Sec."/>
    <s v="Centro Ciudad"/>
    <s v="Multifamiliar"/>
    <s v="3 Hab"/>
    <s v="≥17h"/>
    <s v="Ind"/>
    <s v="Atlán."/>
    <x v="0"/>
    <x v="1"/>
    <x v="0"/>
    <x v="0"/>
    <x v="1"/>
    <x v="1"/>
    <x v="1"/>
    <x v="1"/>
    <x v="1"/>
    <x v="1"/>
    <x v="1"/>
    <x v="1"/>
    <x v="1"/>
    <s v="Gasóleo"/>
    <s v="Gasóleo"/>
    <s v="Ninguno"/>
    <x v="0"/>
    <x v="0"/>
    <x v="0"/>
    <x v="0"/>
    <x v="0"/>
    <x v="0"/>
    <x v="0"/>
  </r>
  <r>
    <s v="Portugalete"/>
    <s v="Vizcaya"/>
    <s v="41-59"/>
    <s v="Hombre"/>
    <s v="Univ."/>
    <s v="Centro Ciudad"/>
    <s v="Multifamiliar"/>
    <s v="3 Hab"/>
    <s v="≥17h"/>
    <s v="Ind"/>
    <s v="Atlán."/>
    <x v="0"/>
    <x v="0"/>
    <x v="1"/>
    <x v="0"/>
    <x v="0"/>
    <x v="1"/>
    <x v="0"/>
    <x v="1"/>
    <x v="1"/>
    <x v="1"/>
    <x v="1"/>
    <x v="1"/>
    <x v="0"/>
    <s v="Electricidad"/>
    <s v="GLP"/>
    <s v="Ninguno"/>
    <x v="0"/>
    <x v="0"/>
    <x v="0"/>
    <x v="0"/>
    <x v="0"/>
    <x v="0"/>
    <x v="0"/>
  </r>
  <r>
    <s v="Villaviciosa"/>
    <s v="Asturias"/>
    <s v="18-40"/>
    <s v="Hombre"/>
    <s v="Univ."/>
    <s v="Centro Ciudad"/>
    <s v="Multifamiliar"/>
    <s v="3 Hab"/>
    <s v="≥17h"/>
    <s v="Inf. Media"/>
    <s v="Atlán."/>
    <x v="0"/>
    <x v="1"/>
    <x v="1"/>
    <x v="0"/>
    <x v="1"/>
    <x v="1"/>
    <x v="1"/>
    <x v="1"/>
    <x v="1"/>
    <x v="1"/>
    <x v="1"/>
    <x v="1"/>
    <x v="1"/>
    <s v="Electricidad"/>
    <s v="Gas Natural"/>
    <s v="Ninguno"/>
    <x v="1"/>
    <x v="0"/>
    <x v="0"/>
    <x v="0"/>
    <x v="0"/>
    <x v="0"/>
    <x v="1"/>
  </r>
  <r>
    <s v="Portugalete"/>
    <s v="Vizcaya"/>
    <s v="41-59"/>
    <s v="Hombre"/>
    <s v="Univ."/>
    <s v="Centro Ciudad"/>
    <s v="Multifamiliar"/>
    <s v="≥4 Hab"/>
    <s v="≥17h"/>
    <s v="Ind"/>
    <s v="Atlán."/>
    <x v="0"/>
    <x v="1"/>
    <x v="1"/>
    <x v="0"/>
    <x v="1"/>
    <x v="1"/>
    <x v="1"/>
    <x v="1"/>
    <x v="1"/>
    <x v="1"/>
    <x v="1"/>
    <x v="1"/>
    <x v="1"/>
    <s v="Electricidad"/>
    <s v="Electricidad"/>
    <s v="Ninguno"/>
    <x v="1"/>
    <x v="0"/>
    <x v="0"/>
    <x v="0"/>
    <x v="0"/>
    <x v="0"/>
    <x v="1"/>
  </r>
  <r>
    <s v="Valencia"/>
    <s v="Valencia"/>
    <s v="+60"/>
    <s v="Hombre"/>
    <s v="Prim."/>
    <s v="Centro Ciudad"/>
    <s v="Multifamiliar"/>
    <s v="≤2 Hab"/>
    <s v="12-16h"/>
    <s v="Inf. Media"/>
    <s v="Med."/>
    <x v="0"/>
    <x v="1"/>
    <x v="1"/>
    <x v="0"/>
    <x v="1"/>
    <x v="1"/>
    <x v="0"/>
    <x v="1"/>
    <x v="1"/>
    <x v="1"/>
    <x v="1"/>
    <x v="1"/>
    <x v="0"/>
    <s v="GLP"/>
    <s v="Electricidad"/>
    <s v="Ninguno"/>
    <x v="1"/>
    <x v="0"/>
    <x v="0"/>
    <x v="0"/>
    <x v="0"/>
    <x v="0"/>
    <x v="1"/>
  </r>
  <r>
    <s v="Villaviciosa"/>
    <s v="Asturias"/>
    <s v="+60"/>
    <s v="Mujer"/>
    <s v="Prim."/>
    <s v="Centro Ciudad"/>
    <s v="Multifamiliar"/>
    <s v="≤2 Hab"/>
    <s v="≥17h"/>
    <s v="Inf. Media"/>
    <s v="Atlán."/>
    <x v="1"/>
    <x v="0"/>
    <x v="0"/>
    <x v="1"/>
    <x v="0"/>
    <x v="0"/>
    <x v="0"/>
    <x v="0"/>
    <x v="0"/>
    <x v="0"/>
    <x v="0"/>
    <x v="0"/>
    <x v="0"/>
    <s v="Gasóleo"/>
    <s v="Gasóleo"/>
    <s v="Ninguno"/>
    <x v="0"/>
    <x v="0"/>
    <x v="0"/>
    <x v="0"/>
    <x v="0"/>
    <x v="0"/>
    <x v="0"/>
  </r>
  <r>
    <s v="Balsicas"/>
    <s v="Murcia"/>
    <s v="+60"/>
    <s v="Hombre"/>
    <s v="Prim."/>
    <s v="Rural"/>
    <s v="Adosado"/>
    <s v="3 Hab"/>
    <s v="12-16h"/>
    <s v="Sup. Media"/>
    <s v="Med."/>
    <x v="0"/>
    <x v="1"/>
    <x v="1"/>
    <x v="0"/>
    <x v="1"/>
    <x v="1"/>
    <x v="0"/>
    <x v="1"/>
    <x v="1"/>
    <x v="1"/>
    <x v="1"/>
    <x v="1"/>
    <x v="1"/>
    <s v="Ninguna"/>
    <s v="Electricidad"/>
    <s v="Ninguno"/>
    <x v="0"/>
    <x v="0"/>
    <x v="0"/>
    <x v="0"/>
    <x v="0"/>
    <x v="0"/>
    <x v="0"/>
  </r>
  <r>
    <s v="Valencia"/>
    <s v="Valencia"/>
    <s v="+60"/>
    <s v="Mujer"/>
    <s v="Prim."/>
    <s v="Centro Ciudad"/>
    <s v="Multifamiliar"/>
    <s v="≤2 Hab"/>
    <s v="≥17h"/>
    <s v="Inf. Media"/>
    <s v="Med."/>
    <x v="0"/>
    <x v="1"/>
    <x v="1"/>
    <x v="0"/>
    <x v="1"/>
    <x v="1"/>
    <x v="1"/>
    <x v="1"/>
    <x v="1"/>
    <x v="1"/>
    <x v="1"/>
    <x v="1"/>
    <x v="1"/>
    <s v="Electricidad"/>
    <s v="Electricidad"/>
    <s v="Ninguno"/>
    <x v="0"/>
    <x v="0"/>
    <x v="0"/>
    <x v="0"/>
    <x v="0"/>
    <x v="0"/>
    <x v="0"/>
  </r>
  <r>
    <s v="Portugalete"/>
    <s v="Vizcaya"/>
    <s v="41-59"/>
    <s v="Mujer"/>
    <s v="Univ."/>
    <s v="Centro Ciudad"/>
    <s v="Multifamiliar"/>
    <s v="3 Hab"/>
    <s v="≥17h"/>
    <s v="Ind"/>
    <s v="Atlán."/>
    <x v="0"/>
    <x v="1"/>
    <x v="1"/>
    <x v="0"/>
    <x v="1"/>
    <x v="1"/>
    <x v="0"/>
    <x v="1"/>
    <x v="1"/>
    <x v="0"/>
    <x v="1"/>
    <x v="1"/>
    <x v="1"/>
    <s v="Electricidad"/>
    <s v="Gas Natural"/>
    <s v="Ninguno"/>
    <x v="0"/>
    <x v="0"/>
    <x v="0"/>
    <x v="0"/>
    <x v="0"/>
    <x v="0"/>
    <x v="0"/>
  </r>
  <r>
    <s v="Cambre"/>
    <s v="Coruña, La"/>
    <s v="41-59"/>
    <s v="Mujer"/>
    <s v="Sec."/>
    <s v="Urbana"/>
    <s v="Individual"/>
    <s v="≥4 Hab"/>
    <s v="≥17h"/>
    <s v="Sup. Media"/>
    <s v="Atlán."/>
    <x v="0"/>
    <x v="1"/>
    <x v="1"/>
    <x v="0"/>
    <x v="1"/>
    <x v="0"/>
    <x v="1"/>
    <x v="0"/>
    <x v="1"/>
    <x v="1"/>
    <x v="1"/>
    <x v="0"/>
    <x v="1"/>
    <s v="Gasóleo"/>
    <s v="Gasóleo"/>
    <s v="Ninguno"/>
    <x v="1"/>
    <x v="0"/>
    <x v="0"/>
    <x v="0"/>
    <x v="0"/>
    <x v="0"/>
    <x v="1"/>
  </r>
  <r>
    <s v="Balsicas"/>
    <s v="Murcia"/>
    <s v="18-40"/>
    <s v="Hombre"/>
    <s v="Sec."/>
    <s v="Rural"/>
    <s v="Adosado"/>
    <s v="≥4 Hab"/>
    <s v="≤12h"/>
    <s v="Inf. Media"/>
    <s v="Med."/>
    <x v="0"/>
    <x v="1"/>
    <x v="1"/>
    <x v="0"/>
    <x v="1"/>
    <x v="1"/>
    <x v="1"/>
    <x v="1"/>
    <x v="1"/>
    <x v="1"/>
    <x v="1"/>
    <x v="1"/>
    <x v="1"/>
    <s v="Electricidad"/>
    <s v="Solar Térmica"/>
    <s v="Bomba de calor aire"/>
    <x v="0"/>
    <x v="0"/>
    <x v="0"/>
    <x v="0"/>
    <x v="0"/>
    <x v="1"/>
    <x v="1"/>
  </r>
  <r>
    <s v="Valencia"/>
    <s v="Valencia"/>
    <s v="41-59"/>
    <s v="Mujer"/>
    <s v="Sec."/>
    <s v="Centro Ciudad"/>
    <s v="Multifamiliar"/>
    <s v="≥4 Hab"/>
    <s v="12-16h"/>
    <s v="Inf. Media"/>
    <s v="Med."/>
    <x v="0"/>
    <x v="1"/>
    <x v="1"/>
    <x v="0"/>
    <x v="1"/>
    <x v="1"/>
    <x v="1"/>
    <x v="1"/>
    <x v="1"/>
    <x v="1"/>
    <x v="1"/>
    <x v="1"/>
    <x v="0"/>
    <s v="Electricidad"/>
    <s v="Gas Natural"/>
    <s v="AC Eléctrico"/>
    <x v="1"/>
    <x v="0"/>
    <x v="0"/>
    <x v="0"/>
    <x v="0"/>
    <x v="0"/>
    <x v="1"/>
  </r>
  <r>
    <s v="Balsicas"/>
    <s v="Murcia"/>
    <s v="+60"/>
    <s v="Mujer"/>
    <s v="Prim."/>
    <s v="Rural"/>
    <s v="Individual"/>
    <s v="≥4 Hab"/>
    <s v="≥17h"/>
    <s v="Inf. Media"/>
    <s v="Med."/>
    <x v="0"/>
    <x v="1"/>
    <x v="1"/>
    <x v="0"/>
    <x v="1"/>
    <x v="1"/>
    <x v="1"/>
    <x v="1"/>
    <x v="1"/>
    <x v="1"/>
    <x v="1"/>
    <x v="1"/>
    <x v="1"/>
    <s v="Biomasa"/>
    <s v="GLP"/>
    <s v="AC Eléctrico"/>
    <x v="0"/>
    <x v="0"/>
    <x v="0"/>
    <x v="0"/>
    <x v="0"/>
    <x v="0"/>
    <x v="0"/>
  </r>
  <r>
    <s v="Balsicas"/>
    <s v="Murcia"/>
    <s v="18-40"/>
    <s v="Hombre"/>
    <s v="Univ."/>
    <s v="Rural"/>
    <s v="Adosado"/>
    <s v="3 Hab"/>
    <s v="12-16h"/>
    <s v="Inf. Media"/>
    <s v="Med."/>
    <x v="0"/>
    <x v="1"/>
    <x v="1"/>
    <x v="0"/>
    <x v="0"/>
    <x v="1"/>
    <x v="0"/>
    <x v="1"/>
    <x v="1"/>
    <x v="0"/>
    <x v="1"/>
    <x v="0"/>
    <x v="0"/>
    <s v="Electricidad"/>
    <s v="GLP"/>
    <s v="Bomba de calor aire"/>
    <x v="0"/>
    <x v="0"/>
    <x v="0"/>
    <x v="0"/>
    <x v="0"/>
    <x v="1"/>
    <x v="1"/>
  </r>
  <r>
    <s v="Fisterra"/>
    <s v="Coruña, La"/>
    <s v="+60"/>
    <s v="Mujer"/>
    <s v="Prim."/>
    <s v="Rural"/>
    <s v="Individual"/>
    <s v="≥4 Hab"/>
    <s v="≥17h"/>
    <s v="Inf. Media"/>
    <s v="Atlán."/>
    <x v="1"/>
    <x v="0"/>
    <x v="0"/>
    <x v="0"/>
    <x v="1"/>
    <x v="0"/>
    <x v="0"/>
    <x v="1"/>
    <x v="1"/>
    <x v="1"/>
    <x v="1"/>
    <x v="1"/>
    <x v="1"/>
    <s v="Electricidad"/>
    <s v="GLP"/>
    <s v="Ninguno"/>
    <x v="0"/>
    <x v="0"/>
    <x v="0"/>
    <x v="0"/>
    <x v="0"/>
    <x v="0"/>
    <x v="0"/>
  </r>
  <r>
    <s v="Tui"/>
    <s v="Pontevedra"/>
    <s v="41-59"/>
    <s v="Mujer"/>
    <s v="Sec."/>
    <s v="Centro Ciudad"/>
    <s v="Multifamiliar"/>
    <s v="≥4 Hab"/>
    <s v="≥17h"/>
    <s v="Inf. Media"/>
    <s v="Atlán."/>
    <x v="0"/>
    <x v="1"/>
    <x v="1"/>
    <x v="0"/>
    <x v="1"/>
    <x v="1"/>
    <x v="0"/>
    <x v="1"/>
    <x v="1"/>
    <x v="1"/>
    <x v="1"/>
    <x v="1"/>
    <x v="0"/>
    <s v="Gas Natural"/>
    <s v="Gas Natural"/>
    <s v="Ninguno"/>
    <x v="1"/>
    <x v="0"/>
    <x v="0"/>
    <x v="0"/>
    <x v="0"/>
    <x v="0"/>
    <x v="1"/>
  </r>
  <r>
    <s v="Fisterra"/>
    <s v="Coruña, La"/>
    <s v="41-59"/>
    <s v="Mujer"/>
    <s v="Sec."/>
    <s v="Rural"/>
    <s v="Individual"/>
    <s v="3 Hab"/>
    <s v="≥17h"/>
    <s v="Inf. Media"/>
    <s v="Atlán."/>
    <x v="0"/>
    <x v="1"/>
    <x v="1"/>
    <x v="0"/>
    <x v="1"/>
    <x v="1"/>
    <x v="1"/>
    <x v="1"/>
    <x v="1"/>
    <x v="1"/>
    <x v="1"/>
    <x v="1"/>
    <x v="1"/>
    <s v="Electricidad"/>
    <s v="GLP"/>
    <s v="Ninguno"/>
    <x v="0"/>
    <x v="0"/>
    <x v="0"/>
    <x v="0"/>
    <x v="0"/>
    <x v="0"/>
    <x v="0"/>
  </r>
  <r>
    <s v="Valencia"/>
    <s v="Valencia"/>
    <s v="+60"/>
    <s v="Hombre"/>
    <s v="Prim."/>
    <s v="Centro Ciudad"/>
    <s v="Multifamiliar"/>
    <s v="≤2 Hab"/>
    <s v="12-16h"/>
    <s v="Inf. Media"/>
    <s v="Med."/>
    <x v="0"/>
    <x v="1"/>
    <x v="1"/>
    <x v="0"/>
    <x v="1"/>
    <x v="1"/>
    <x v="1"/>
    <x v="1"/>
    <x v="1"/>
    <x v="1"/>
    <x v="1"/>
    <x v="1"/>
    <x v="0"/>
    <s v="GLP"/>
    <s v="GLP"/>
    <s v="AC Eléctrico"/>
    <x v="1"/>
    <x v="0"/>
    <x v="0"/>
    <x v="0"/>
    <x v="0"/>
    <x v="0"/>
    <x v="1"/>
  </r>
  <r>
    <s v="Balsicas"/>
    <s v="Murcia"/>
    <s v="41-59"/>
    <s v="Mujer"/>
    <s v="Sec."/>
    <s v="Rural"/>
    <s v="Multifamiliar"/>
    <s v="3 Hab"/>
    <s v="≥17h"/>
    <s v="Inf. Media"/>
    <s v="Med."/>
    <x v="0"/>
    <x v="1"/>
    <x v="1"/>
    <x v="0"/>
    <x v="1"/>
    <x v="1"/>
    <x v="1"/>
    <x v="1"/>
    <x v="1"/>
    <x v="1"/>
    <x v="1"/>
    <x v="1"/>
    <x v="1"/>
    <s v="Electricidad"/>
    <s v="Electricidad"/>
    <s v="Ninguno"/>
    <x v="0"/>
    <x v="0"/>
    <x v="0"/>
    <x v="0"/>
    <x v="0"/>
    <x v="0"/>
    <x v="0"/>
  </r>
  <r>
    <s v="Cambados"/>
    <s v="Pontevedra"/>
    <s v="41-59"/>
    <s v="Hombre"/>
    <s v="Sec."/>
    <s v="Centro Ciudad"/>
    <s v="Multifamiliar"/>
    <s v="≤2 Hab"/>
    <s v="≥17h"/>
    <s v="Ind"/>
    <s v="Atlán."/>
    <x v="0"/>
    <x v="1"/>
    <x v="1"/>
    <x v="0"/>
    <x v="1"/>
    <x v="1"/>
    <x v="0"/>
    <x v="1"/>
    <x v="1"/>
    <x v="1"/>
    <x v="1"/>
    <x v="1"/>
    <x v="0"/>
    <s v="Electricidad"/>
    <s v="Electricidad"/>
    <s v="Ninguno"/>
    <x v="0"/>
    <x v="1"/>
    <x v="0"/>
    <x v="0"/>
    <x v="0"/>
    <x v="0"/>
    <x v="1"/>
  </r>
  <r>
    <s v="Santa Comba"/>
    <s v="Coruña, La"/>
    <s v="41-59"/>
    <s v="Mujer"/>
    <s v="Sec."/>
    <s v="Urbana"/>
    <s v="Individual"/>
    <s v="≥4 Hab"/>
    <s v="12-16h"/>
    <s v="Ind"/>
    <s v="Atlán."/>
    <x v="0"/>
    <x v="1"/>
    <x v="1"/>
    <x v="0"/>
    <x v="1"/>
    <x v="1"/>
    <x v="1"/>
    <x v="1"/>
    <x v="1"/>
    <x v="1"/>
    <x v="1"/>
    <x v="1"/>
    <x v="1"/>
    <s v="Otros"/>
    <s v="Otros"/>
    <s v="Ninguno"/>
    <x v="1"/>
    <x v="0"/>
    <x v="0"/>
    <x v="0"/>
    <x v="0"/>
    <x v="0"/>
    <x v="1"/>
  </r>
  <r>
    <s v="Valencia"/>
    <s v="Valencia"/>
    <s v="+60"/>
    <s v="Mujer"/>
    <s v="Prim."/>
    <s v="Centro Ciudad"/>
    <s v="Multifamiliar"/>
    <s v="3 Hab"/>
    <s v="12-16h"/>
    <s v="Inf. Media"/>
    <s v="Med."/>
    <x v="0"/>
    <x v="1"/>
    <x v="1"/>
    <x v="0"/>
    <x v="1"/>
    <x v="1"/>
    <x v="1"/>
    <x v="1"/>
    <x v="1"/>
    <x v="1"/>
    <x v="1"/>
    <x v="1"/>
    <x v="1"/>
    <s v="Gas Natural"/>
    <s v="Gas Natural"/>
    <s v="AC Eléctrico"/>
    <x v="1"/>
    <x v="0"/>
    <x v="0"/>
    <x v="0"/>
    <x v="0"/>
    <x v="0"/>
    <x v="1"/>
  </r>
  <r>
    <s v="Balsicas"/>
    <s v="Murcia"/>
    <s v="+60"/>
    <s v="Mujer"/>
    <s v="Prim."/>
    <s v="Rural"/>
    <s v="Adosado"/>
    <s v="3 Hab"/>
    <s v="≥17h"/>
    <s v="Inf. Media"/>
    <s v="Med."/>
    <x v="0"/>
    <x v="1"/>
    <x v="1"/>
    <x v="0"/>
    <x v="1"/>
    <x v="1"/>
    <x v="1"/>
    <x v="1"/>
    <x v="1"/>
    <x v="1"/>
    <x v="1"/>
    <x v="1"/>
    <x v="1"/>
    <s v="Ninguna"/>
    <s v="GLP"/>
    <s v="AC Eléctrico"/>
    <x v="0"/>
    <x v="0"/>
    <x v="0"/>
    <x v="0"/>
    <x v="0"/>
    <x v="1"/>
    <x v="1"/>
  </r>
  <r>
    <s v="Ermita"/>
    <s v="Cantabria"/>
    <s v="41-59"/>
    <s v="Hombre"/>
    <s v="Univ."/>
    <s v="Rural"/>
    <s v="Multifamiliar"/>
    <s v="3 Hab"/>
    <s v="≥17h"/>
    <s v="Ind"/>
    <s v="Atlán."/>
    <x v="1"/>
    <x v="1"/>
    <x v="1"/>
    <x v="0"/>
    <x v="1"/>
    <x v="1"/>
    <x v="1"/>
    <x v="1"/>
    <x v="1"/>
    <x v="1"/>
    <x v="1"/>
    <x v="1"/>
    <x v="0"/>
    <s v="Gas Natural"/>
    <s v="Gas Natural"/>
    <s v="Ninguno"/>
    <x v="1"/>
    <x v="0"/>
    <x v="0"/>
    <x v="0"/>
    <x v="0"/>
    <x v="0"/>
    <x v="1"/>
  </r>
  <r>
    <s v="Cambados"/>
    <s v="Pontevedra"/>
    <s v="41-59"/>
    <s v="Mujer"/>
    <s v="Univ."/>
    <s v="Centro Ciudad"/>
    <s v="Multifamiliar"/>
    <s v="≥4 Hab"/>
    <s v="≥17h"/>
    <s v="Ind"/>
    <s v="Atlán."/>
    <x v="0"/>
    <x v="1"/>
    <x v="1"/>
    <x v="0"/>
    <x v="1"/>
    <x v="1"/>
    <x v="1"/>
    <x v="1"/>
    <x v="1"/>
    <x v="1"/>
    <x v="1"/>
    <x v="1"/>
    <x v="1"/>
    <s v="Electricidad"/>
    <s v="Electricidad"/>
    <s v="Ninguno"/>
    <x v="1"/>
    <x v="0"/>
    <x v="0"/>
    <x v="0"/>
    <x v="0"/>
    <x v="0"/>
    <x v="1"/>
  </r>
  <r>
    <s v="Las Palmas de Gran CAnaria"/>
    <s v="Las Palmas"/>
    <s v="41-59"/>
    <s v="Hombre"/>
    <s v="Univ."/>
    <s v="Centro Ciudad"/>
    <s v="Multifamiliar"/>
    <s v="≥4 Hab"/>
    <s v="12-16h"/>
    <s v="Sup. Media"/>
    <s v="Med."/>
    <x v="0"/>
    <x v="1"/>
    <x v="1"/>
    <x v="0"/>
    <x v="1"/>
    <x v="1"/>
    <x v="1"/>
    <x v="1"/>
    <x v="1"/>
    <x v="0"/>
    <x v="1"/>
    <x v="0"/>
    <x v="0"/>
    <s v="Ninguna"/>
    <s v="Electricidad"/>
    <s v="Ninguno"/>
    <x v="0"/>
    <x v="0"/>
    <x v="0"/>
    <x v="0"/>
    <x v="0"/>
    <x v="1"/>
    <x v="1"/>
  </r>
  <r>
    <s v="Valencia"/>
    <s v="Valencia"/>
    <s v="41-59"/>
    <s v="Hombre"/>
    <s v="Prim."/>
    <s v="Centro Ciudad"/>
    <s v="Multifamiliar"/>
    <s v="3 Hab"/>
    <s v="12-16h"/>
    <s v="Inf. Media"/>
    <s v="Med."/>
    <x v="0"/>
    <x v="1"/>
    <x v="1"/>
    <x v="0"/>
    <x v="1"/>
    <x v="1"/>
    <x v="1"/>
    <x v="1"/>
    <x v="1"/>
    <x v="1"/>
    <x v="1"/>
    <x v="1"/>
    <x v="0"/>
    <s v="Electricidad"/>
    <s v="Gas Natural"/>
    <s v="AC Eléctrico"/>
    <x v="1"/>
    <x v="0"/>
    <x v="0"/>
    <x v="0"/>
    <x v="0"/>
    <x v="0"/>
    <x v="1"/>
  </r>
  <r>
    <s v="Cambados"/>
    <s v="Pontevedra"/>
    <s v="+60"/>
    <s v="Hombre"/>
    <s v="Univ."/>
    <s v="Urbana"/>
    <s v="Adosado"/>
    <s v="3 Hab"/>
    <s v="≥17h"/>
    <s v="Ind"/>
    <s v="Atlán."/>
    <x v="0"/>
    <x v="1"/>
    <x v="1"/>
    <x v="0"/>
    <x v="1"/>
    <x v="1"/>
    <x v="1"/>
    <x v="1"/>
    <x v="0"/>
    <x v="1"/>
    <x v="1"/>
    <x v="1"/>
    <x v="1"/>
    <s v="Gas Natural"/>
    <s v="Gas Natural"/>
    <s v="Ninguno"/>
    <x v="1"/>
    <x v="0"/>
    <x v="0"/>
    <x v="0"/>
    <x v="0"/>
    <x v="0"/>
    <x v="1"/>
  </r>
  <r>
    <s v="Mazuecas"/>
    <s v="Cantabria"/>
    <s v="41-59"/>
    <s v="Mujer"/>
    <s v="Sec."/>
    <s v="Rural"/>
    <s v="Multifamiliar"/>
    <s v="3 Hab"/>
    <s v="≥17h"/>
    <s v="Inf. Media"/>
    <s v="Atlán."/>
    <x v="0"/>
    <x v="1"/>
    <x v="0"/>
    <x v="0"/>
    <x v="1"/>
    <x v="1"/>
    <x v="1"/>
    <x v="1"/>
    <x v="1"/>
    <x v="1"/>
    <x v="1"/>
    <x v="1"/>
    <x v="1"/>
    <s v="Gas Natural"/>
    <s v="Gas Natural"/>
    <s v="Ninguno"/>
    <x v="1"/>
    <x v="0"/>
    <x v="0"/>
    <x v="0"/>
    <x v="0"/>
    <x v="0"/>
    <x v="1"/>
  </r>
  <r>
    <s v="Valencia"/>
    <s v="Valencia"/>
    <s v="18-40"/>
    <s v="Hombre"/>
    <s v="Univ."/>
    <s v="Centro Ciudad"/>
    <s v="Multifamiliar"/>
    <s v="3 Hab"/>
    <s v="≥17h"/>
    <s v="Sup. Media"/>
    <s v="Med."/>
    <x v="0"/>
    <x v="0"/>
    <x v="1"/>
    <x v="0"/>
    <x v="0"/>
    <x v="0"/>
    <x v="1"/>
    <x v="0"/>
    <x v="1"/>
    <x v="1"/>
    <x v="1"/>
    <x v="1"/>
    <x v="0"/>
    <s v="Electricidad"/>
    <s v="Gas Natural"/>
    <s v="AC Eléctrico"/>
    <x v="1"/>
    <x v="0"/>
    <x v="0"/>
    <x v="0"/>
    <x v="0"/>
    <x v="0"/>
    <x v="1"/>
  </r>
  <r>
    <s v="Cicero"/>
    <s v="Cantabria"/>
    <s v="+60"/>
    <s v="Hombre"/>
    <s v="Prim."/>
    <s v="Rural"/>
    <s v="Individual"/>
    <s v="3 Hab"/>
    <s v="≥17h"/>
    <s v="Inf. Media"/>
    <s v="Atlán."/>
    <x v="1"/>
    <x v="0"/>
    <x v="0"/>
    <x v="0"/>
    <x v="0"/>
    <x v="0"/>
    <x v="0"/>
    <x v="0"/>
    <x v="0"/>
    <x v="0"/>
    <x v="0"/>
    <x v="1"/>
    <x v="0"/>
    <s v="Gas Natural"/>
    <s v="Gas Natural"/>
    <s v="Ninguno"/>
    <x v="0"/>
    <x v="0"/>
    <x v="0"/>
    <x v="0"/>
    <x v="0"/>
    <x v="1"/>
    <x v="1"/>
  </r>
  <r>
    <s v="Cambados"/>
    <s v="Pontevedra"/>
    <s v="41-59"/>
    <s v="Hombre"/>
    <s v="Prim."/>
    <s v="Centro Ciudad"/>
    <s v="Multifamiliar"/>
    <s v="3 Hab"/>
    <s v="≥17h"/>
    <s v="Ind"/>
    <s v="Atlán."/>
    <x v="0"/>
    <x v="1"/>
    <x v="1"/>
    <x v="0"/>
    <x v="1"/>
    <x v="1"/>
    <x v="0"/>
    <x v="1"/>
    <x v="1"/>
    <x v="1"/>
    <x v="1"/>
    <x v="1"/>
    <x v="0"/>
    <s v="Electricidad"/>
    <s v="Electricidad"/>
    <s v="Ninguno"/>
    <x v="1"/>
    <x v="0"/>
    <x v="0"/>
    <x v="0"/>
    <x v="0"/>
    <x v="0"/>
    <x v="1"/>
  </r>
  <r>
    <s v="Las Palmas de Gran CAnaria"/>
    <s v="Las Palmas"/>
    <s v="+60"/>
    <s v="Hombre"/>
    <s v="Sec."/>
    <s v="Centro Ciudad"/>
    <s v="Individual"/>
    <s v="3 Hab"/>
    <s v="≥17h"/>
    <s v="Ind"/>
    <s v="Med."/>
    <x v="0"/>
    <x v="1"/>
    <x v="1"/>
    <x v="0"/>
    <x v="1"/>
    <x v="1"/>
    <x v="1"/>
    <x v="1"/>
    <x v="1"/>
    <x v="1"/>
    <x v="1"/>
    <x v="1"/>
    <x v="1"/>
    <s v="Ninguna"/>
    <s v="Electricidad"/>
    <s v="Ninguno"/>
    <x v="0"/>
    <x v="0"/>
    <x v="0"/>
    <x v="0"/>
    <x v="0"/>
    <x v="0"/>
    <x v="0"/>
  </r>
  <r>
    <s v="Valencia"/>
    <s v="Valencia"/>
    <s v="41-59"/>
    <s v="Mujer"/>
    <s v="Univ."/>
    <s v="Centro Ciudad"/>
    <s v="Multifamiliar"/>
    <s v="≤2 Hab"/>
    <s v="12-16h"/>
    <s v="Inf. Media"/>
    <s v="Med."/>
    <x v="0"/>
    <x v="1"/>
    <x v="1"/>
    <x v="0"/>
    <x v="1"/>
    <x v="1"/>
    <x v="1"/>
    <x v="1"/>
    <x v="1"/>
    <x v="1"/>
    <x v="1"/>
    <x v="1"/>
    <x v="1"/>
    <s v="GLP"/>
    <s v="Electricidad"/>
    <s v="AC Eléctrico"/>
    <x v="1"/>
    <x v="0"/>
    <x v="0"/>
    <x v="0"/>
    <x v="0"/>
    <x v="0"/>
    <x v="1"/>
  </r>
  <r>
    <s v="Xove"/>
    <s v="Lugo"/>
    <s v="+60"/>
    <s v="Mujer"/>
    <s v="Prim."/>
    <s v="Rural"/>
    <s v="Adosado"/>
    <s v="3 Hab"/>
    <s v="≥17h"/>
    <s v="Inf. Media"/>
    <s v="Atlán."/>
    <x v="0"/>
    <x v="1"/>
    <x v="1"/>
    <x v="0"/>
    <x v="1"/>
    <x v="1"/>
    <x v="1"/>
    <x v="1"/>
    <x v="1"/>
    <x v="1"/>
    <x v="1"/>
    <x v="1"/>
    <x v="1"/>
    <s v="Gasóleo"/>
    <s v="Gasóleo"/>
    <s v="Ninguno"/>
    <x v="0"/>
    <x v="0"/>
    <x v="0"/>
    <x v="0"/>
    <x v="0"/>
    <x v="0"/>
    <x v="0"/>
  </r>
  <r>
    <s v="Ois"/>
    <s v="Coruña, La"/>
    <s v="18-40"/>
    <s v="Mujer"/>
    <s v="Sec."/>
    <s v="Rural"/>
    <s v="Individual"/>
    <s v="≥4 Hab"/>
    <s v="12-16h"/>
    <s v="Ind"/>
    <s v="Atlán."/>
    <x v="0"/>
    <x v="1"/>
    <x v="1"/>
    <x v="0"/>
    <x v="1"/>
    <x v="1"/>
    <x v="1"/>
    <x v="1"/>
    <x v="1"/>
    <x v="1"/>
    <x v="1"/>
    <x v="1"/>
    <x v="1"/>
    <s v="Electricidad"/>
    <s v="GLP"/>
    <s v="Ninguno"/>
    <x v="0"/>
    <x v="0"/>
    <x v="0"/>
    <x v="0"/>
    <x v="0"/>
    <x v="1"/>
    <x v="1"/>
  </r>
  <r>
    <s v="Vitoria"/>
    <s v="Álava"/>
    <s v="+60"/>
    <s v="Hombre"/>
    <s v="Prim."/>
    <s v="Centro Ciudad"/>
    <s v="Multifamiliar"/>
    <s v="3 Hab"/>
    <s v="12-16h"/>
    <s v="Inf. Media"/>
    <s v="Cont."/>
    <x v="0"/>
    <x v="1"/>
    <x v="1"/>
    <x v="0"/>
    <x v="1"/>
    <x v="1"/>
    <x v="0"/>
    <x v="1"/>
    <x v="1"/>
    <x v="1"/>
    <x v="1"/>
    <x v="1"/>
    <x v="1"/>
    <s v="Gas Natural"/>
    <s v="Gas Natural"/>
    <s v="Ninguno"/>
    <x v="1"/>
    <x v="0"/>
    <x v="0"/>
    <x v="0"/>
    <x v="0"/>
    <x v="0"/>
    <x v="1"/>
  </r>
  <r>
    <s v="Abades"/>
    <s v="Segovia"/>
    <s v="+60"/>
    <s v="Hombre"/>
    <s v="Prim."/>
    <s v="Rural"/>
    <s v="Individual"/>
    <s v="≥4 Hab"/>
    <s v="≥17h"/>
    <s v="Ind"/>
    <s v="Cont."/>
    <x v="1"/>
    <x v="1"/>
    <x v="0"/>
    <x v="0"/>
    <x v="1"/>
    <x v="0"/>
    <x v="0"/>
    <x v="1"/>
    <x v="1"/>
    <x v="0"/>
    <x v="0"/>
    <x v="0"/>
    <x v="1"/>
    <s v="Gasóleo"/>
    <s v="Gasóleo"/>
    <s v="Ninguno"/>
    <x v="0"/>
    <x v="0"/>
    <x v="0"/>
    <x v="0"/>
    <x v="0"/>
    <x v="0"/>
    <x v="0"/>
  </r>
  <r>
    <s v="Xove"/>
    <s v="Lugo"/>
    <s v="+60"/>
    <s v="Mujer"/>
    <s v="Univ."/>
    <s v="Rural"/>
    <s v="Individual"/>
    <s v="3 Hab"/>
    <s v="≥17h"/>
    <s v="Sup. Media"/>
    <s v="Atlán."/>
    <x v="0"/>
    <x v="1"/>
    <x v="1"/>
    <x v="0"/>
    <x v="1"/>
    <x v="1"/>
    <x v="1"/>
    <x v="1"/>
    <x v="1"/>
    <x v="1"/>
    <x v="1"/>
    <x v="1"/>
    <x v="1"/>
    <s v="Gasóleo"/>
    <s v="Gasóleo"/>
    <s v="Ninguno"/>
    <x v="0"/>
    <x v="1"/>
    <x v="0"/>
    <x v="0"/>
    <x v="0"/>
    <x v="0"/>
    <x v="1"/>
  </r>
  <r>
    <s v="Abades"/>
    <s v="Segovia"/>
    <s v="+60"/>
    <s v="Mujer"/>
    <s v="Prim."/>
    <s v="Rural"/>
    <s v="Adosado"/>
    <s v="3 Hab"/>
    <s v="≥17h"/>
    <s v="Inf. Media"/>
    <s v="Cont."/>
    <x v="0"/>
    <x v="1"/>
    <x v="1"/>
    <x v="0"/>
    <x v="1"/>
    <x v="1"/>
    <x v="1"/>
    <x v="1"/>
    <x v="1"/>
    <x v="1"/>
    <x v="1"/>
    <x v="1"/>
    <x v="1"/>
    <s v="Gasóleo"/>
    <s v="Gasóleo"/>
    <s v="Ninguno"/>
    <x v="0"/>
    <x v="0"/>
    <x v="0"/>
    <x v="0"/>
    <x v="0"/>
    <x v="1"/>
    <x v="1"/>
  </r>
  <r>
    <s v="Santiago de Compostela"/>
    <s v="Coruña, La"/>
    <s v="+60"/>
    <s v="Mujer"/>
    <s v="Prim."/>
    <s v="Urbana"/>
    <s v="Multifamiliar"/>
    <s v="3 Hab"/>
    <s v="≥17h"/>
    <s v="Inf. Media"/>
    <s v="Atlán."/>
    <x v="0"/>
    <x v="1"/>
    <x v="1"/>
    <x v="0"/>
    <x v="1"/>
    <x v="1"/>
    <x v="1"/>
    <x v="1"/>
    <x v="1"/>
    <x v="1"/>
    <x v="1"/>
    <x v="1"/>
    <x v="1"/>
    <s v="Gas Natural"/>
    <s v="Gas Natural"/>
    <s v="Ninguno"/>
    <x v="0"/>
    <x v="0"/>
    <x v="0"/>
    <x v="0"/>
    <x v="0"/>
    <x v="0"/>
    <x v="0"/>
  </r>
  <r>
    <s v="Abades"/>
    <s v="Segovia"/>
    <s v="41-59"/>
    <s v="Mujer"/>
    <s v="Sec."/>
    <s v="Rural"/>
    <s v="Individual"/>
    <s v="3 Hab"/>
    <s v="12-16h"/>
    <s v="Inf. Media"/>
    <s v="Cont."/>
    <x v="0"/>
    <x v="1"/>
    <x v="1"/>
    <x v="0"/>
    <x v="1"/>
    <x v="1"/>
    <x v="1"/>
    <x v="1"/>
    <x v="1"/>
    <x v="1"/>
    <x v="1"/>
    <x v="1"/>
    <x v="1"/>
    <s v="Biomasa"/>
    <s v="Gas Natural"/>
    <s v="Ninguno"/>
    <x v="0"/>
    <x v="1"/>
    <x v="0"/>
    <x v="0"/>
    <x v="0"/>
    <x v="0"/>
    <x v="1"/>
  </r>
  <r>
    <s v="Vitoria"/>
    <s v="Álava"/>
    <s v="41-59"/>
    <s v="Hombre"/>
    <s v="Sec."/>
    <s v="Centro Ciudad"/>
    <s v="Multifamiliar"/>
    <s v="3 Hab"/>
    <s v="12-16h"/>
    <s v="Sup. Media"/>
    <s v="Cont."/>
    <x v="0"/>
    <x v="1"/>
    <x v="1"/>
    <x v="0"/>
    <x v="1"/>
    <x v="1"/>
    <x v="1"/>
    <x v="1"/>
    <x v="1"/>
    <x v="1"/>
    <x v="1"/>
    <x v="1"/>
    <x v="0"/>
    <s v="Gas Natural"/>
    <s v="Gas Natural"/>
    <s v="Ninguno"/>
    <x v="1"/>
    <x v="0"/>
    <x v="0"/>
    <x v="0"/>
    <x v="0"/>
    <x v="0"/>
    <x v="1"/>
  </r>
  <r>
    <s v="Xove"/>
    <s v="Lugo"/>
    <s v="+60"/>
    <s v="Mujer"/>
    <s v="Prim."/>
    <s v="Rural"/>
    <s v="Individual"/>
    <s v="3 Hab"/>
    <s v="≥17h"/>
    <s v="Sup. Media"/>
    <s v="Atlán."/>
    <x v="0"/>
    <x v="1"/>
    <x v="1"/>
    <x v="0"/>
    <x v="1"/>
    <x v="1"/>
    <x v="1"/>
    <x v="1"/>
    <x v="1"/>
    <x v="1"/>
    <x v="1"/>
    <x v="1"/>
    <x v="1"/>
    <s v="Electricidad"/>
    <s v="Electricidad"/>
    <s v="Ninguno"/>
    <x v="0"/>
    <x v="0"/>
    <x v="0"/>
    <x v="0"/>
    <x v="0"/>
    <x v="0"/>
    <x v="0"/>
  </r>
  <r>
    <s v="Abades"/>
    <s v="Segovia"/>
    <s v="+60"/>
    <s v="Hombre"/>
    <s v="Prim."/>
    <s v="Rural"/>
    <s v="Individual"/>
    <s v="≤2 Hab"/>
    <s v="≥17h"/>
    <s v="Ind"/>
    <s v="Cont."/>
    <x v="0"/>
    <x v="1"/>
    <x v="1"/>
    <x v="0"/>
    <x v="1"/>
    <x v="0"/>
    <x v="1"/>
    <x v="1"/>
    <x v="1"/>
    <x v="1"/>
    <x v="1"/>
    <x v="1"/>
    <x v="0"/>
    <s v="Gasóleo"/>
    <s v="Gas Natural"/>
    <s v="Ninguno"/>
    <x v="0"/>
    <x v="0"/>
    <x v="0"/>
    <x v="0"/>
    <x v="0"/>
    <x v="0"/>
    <x v="0"/>
  </r>
  <r>
    <s v="Santiago de Compostela"/>
    <s v="Coruña, La"/>
    <s v="41-59"/>
    <s v="Hombre"/>
    <s v="Univ."/>
    <s v="Centro Ciudad"/>
    <s v="Individual"/>
    <s v="≤2 Hab"/>
    <s v="≥17h"/>
    <s v="Inf. Media"/>
    <s v="Atlán."/>
    <x v="0"/>
    <x v="1"/>
    <x v="1"/>
    <x v="0"/>
    <x v="1"/>
    <x v="1"/>
    <x v="1"/>
    <x v="1"/>
    <x v="1"/>
    <x v="1"/>
    <x v="1"/>
    <x v="1"/>
    <x v="0"/>
    <s v="Electricidad"/>
    <s v="Electricidad"/>
    <s v="Ninguno"/>
    <x v="0"/>
    <x v="0"/>
    <x v="0"/>
    <x v="0"/>
    <x v="0"/>
    <x v="1"/>
    <x v="1"/>
  </r>
  <r>
    <s v="Abades"/>
    <s v="Segovia"/>
    <s v="+60"/>
    <s v="Hombre"/>
    <s v="Univ."/>
    <s v="Rural"/>
    <s v="Individual"/>
    <s v="≥4 Hab"/>
    <s v="≥17h"/>
    <s v="Ind"/>
    <s v="Cont."/>
    <x v="0"/>
    <x v="1"/>
    <x v="1"/>
    <x v="0"/>
    <x v="1"/>
    <x v="1"/>
    <x v="1"/>
    <x v="1"/>
    <x v="1"/>
    <x v="1"/>
    <x v="1"/>
    <x v="1"/>
    <x v="1"/>
    <s v="Gasóleo"/>
    <s v="GLP"/>
    <s v="AC Eléctrico"/>
    <x v="0"/>
    <x v="0"/>
    <x v="0"/>
    <x v="0"/>
    <x v="0"/>
    <x v="0"/>
    <x v="0"/>
  </r>
  <r>
    <s v="Santiago de Compostela"/>
    <s v="Coruña, La"/>
    <s v="41-59"/>
    <s v="Mujer"/>
    <s v="Sec."/>
    <s v="Urbana"/>
    <s v="Multifamiliar"/>
    <s v="3 Hab"/>
    <s v="≥17h"/>
    <s v="Inf. Media"/>
    <s v="Atlán."/>
    <x v="0"/>
    <x v="1"/>
    <x v="1"/>
    <x v="0"/>
    <x v="1"/>
    <x v="1"/>
    <x v="1"/>
    <x v="1"/>
    <x v="1"/>
    <x v="1"/>
    <x v="1"/>
    <x v="1"/>
    <x v="1"/>
    <s v="Gasóleo"/>
    <s v="GLP"/>
    <s v="Ninguno"/>
    <x v="1"/>
    <x v="0"/>
    <x v="0"/>
    <x v="0"/>
    <x v="0"/>
    <x v="0"/>
    <x v="1"/>
  </r>
  <r>
    <s v="Vitoria"/>
    <s v="Álava"/>
    <s v="18-40"/>
    <s v="Mujer"/>
    <s v="Univ."/>
    <s v="Centro Ciudad"/>
    <s v="Multifamiliar"/>
    <s v="≤2 Hab"/>
    <s v="12-16h"/>
    <s v="Inf. Media"/>
    <s v="Cont."/>
    <x v="0"/>
    <x v="1"/>
    <x v="1"/>
    <x v="0"/>
    <x v="1"/>
    <x v="1"/>
    <x v="1"/>
    <x v="1"/>
    <x v="1"/>
    <x v="1"/>
    <x v="1"/>
    <x v="1"/>
    <x v="1"/>
    <s v="Gas Natural"/>
    <s v="Gas Natural"/>
    <s v="Ninguno"/>
    <x v="0"/>
    <x v="0"/>
    <x v="0"/>
    <x v="0"/>
    <x v="0"/>
    <x v="0"/>
    <x v="0"/>
  </r>
  <r>
    <s v="Portomarín"/>
    <s v="Lugo"/>
    <s v="+60"/>
    <s v="Hombre"/>
    <s v="Prim."/>
    <s v="Rural"/>
    <s v="Individual"/>
    <s v="3 Hab"/>
    <s v="≥17h"/>
    <s v="Ind"/>
    <s v="Atlán."/>
    <x v="0"/>
    <x v="1"/>
    <x v="1"/>
    <x v="0"/>
    <x v="1"/>
    <x v="1"/>
    <x v="1"/>
    <x v="1"/>
    <x v="1"/>
    <x v="1"/>
    <x v="1"/>
    <x v="1"/>
    <x v="0"/>
    <s v="Ninguna"/>
    <s v="GLP"/>
    <s v="Ninguno"/>
    <x v="0"/>
    <x v="0"/>
    <x v="0"/>
    <x v="0"/>
    <x v="0"/>
    <x v="0"/>
    <x v="0"/>
  </r>
  <r>
    <s v="Abades"/>
    <s v="Segovia"/>
    <s v="+60"/>
    <s v="Mujer"/>
    <s v="Prim."/>
    <s v="Rural"/>
    <s v="Individual"/>
    <s v="≤2 Hab"/>
    <s v="≥17h"/>
    <s v="Ind"/>
    <s v="Cont."/>
    <x v="0"/>
    <x v="1"/>
    <x v="1"/>
    <x v="0"/>
    <x v="1"/>
    <x v="1"/>
    <x v="1"/>
    <x v="1"/>
    <x v="1"/>
    <x v="1"/>
    <x v="1"/>
    <x v="1"/>
    <x v="1"/>
    <s v="Electricidad"/>
    <s v="Electricidad"/>
    <s v="Ninguno"/>
    <x v="0"/>
    <x v="0"/>
    <x v="0"/>
    <x v="0"/>
    <x v="0"/>
    <x v="0"/>
    <x v="0"/>
  </r>
  <r>
    <s v="Vitoria"/>
    <s v="Álava"/>
    <s v="18-40"/>
    <s v="Hombre"/>
    <s v="Sec."/>
    <s v="Centro Ciudad"/>
    <s v="Multifamiliar"/>
    <s v="3 Hab"/>
    <s v="12-16h"/>
    <s v="Sup. Media"/>
    <s v="Cont."/>
    <x v="0"/>
    <x v="1"/>
    <x v="1"/>
    <x v="0"/>
    <x v="1"/>
    <x v="1"/>
    <x v="1"/>
    <x v="1"/>
    <x v="1"/>
    <x v="1"/>
    <x v="1"/>
    <x v="1"/>
    <x v="0"/>
    <s v="Gas Natural"/>
    <s v="Gas Natural"/>
    <s v="Ninguno"/>
    <x v="0"/>
    <x v="0"/>
    <x v="0"/>
    <x v="1"/>
    <x v="0"/>
    <x v="0"/>
    <x v="1"/>
  </r>
  <r>
    <s v="Bayas"/>
    <s v="Asturias"/>
    <s v="41-59"/>
    <s v="Mujer"/>
    <s v="Sec."/>
    <s v="Rural"/>
    <s v="Individual"/>
    <s v="≤2 Hab"/>
    <s v="≥17h"/>
    <s v="Inf. Media"/>
    <s v="Atlán."/>
    <x v="0"/>
    <x v="1"/>
    <x v="1"/>
    <x v="0"/>
    <x v="1"/>
    <x v="1"/>
    <x v="0"/>
    <x v="1"/>
    <x v="1"/>
    <x v="1"/>
    <x v="1"/>
    <x v="0"/>
    <x v="0"/>
    <s v="Gasóleo"/>
    <s v="Gasóleo"/>
    <s v="Ninguno"/>
    <x v="0"/>
    <x v="0"/>
    <x v="0"/>
    <x v="1"/>
    <x v="0"/>
    <x v="0"/>
    <x v="1"/>
  </r>
  <r>
    <s v="Segovia"/>
    <s v="Segovia"/>
    <s v="+60"/>
    <s v="Hombre"/>
    <s v="Prim."/>
    <s v="Centro Ciudad"/>
    <s v="Multifamiliar"/>
    <s v="3 Hab"/>
    <s v="≥17h"/>
    <s v="Inf. Media"/>
    <s v="Cont."/>
    <x v="0"/>
    <x v="1"/>
    <x v="1"/>
    <x v="0"/>
    <x v="1"/>
    <x v="1"/>
    <x v="1"/>
    <x v="1"/>
    <x v="1"/>
    <x v="1"/>
    <x v="1"/>
    <x v="0"/>
    <x v="1"/>
    <s v="Gasóleo"/>
    <s v="Gasóleo"/>
    <s v="Ninguno"/>
    <x v="0"/>
    <x v="0"/>
    <x v="0"/>
    <x v="0"/>
    <x v="0"/>
    <x v="1"/>
    <x v="1"/>
  </r>
  <r>
    <s v="Matanza"/>
    <s v="Cantabria"/>
    <s v="41-59"/>
    <s v="Mujer"/>
    <s v="Univ."/>
    <s v="Rural"/>
    <s v="Multifamiliar"/>
    <s v="3 Hab"/>
    <s v="≥17h"/>
    <s v="Ind"/>
    <s v="Atlán."/>
    <x v="0"/>
    <x v="1"/>
    <x v="1"/>
    <x v="0"/>
    <x v="1"/>
    <x v="1"/>
    <x v="1"/>
    <x v="1"/>
    <x v="1"/>
    <x v="1"/>
    <x v="1"/>
    <x v="1"/>
    <x v="0"/>
    <s v="Gasóleo"/>
    <s v="Gasóleo"/>
    <s v="Ninguno"/>
    <x v="0"/>
    <x v="0"/>
    <x v="0"/>
    <x v="0"/>
    <x v="0"/>
    <x v="0"/>
    <x v="0"/>
  </r>
  <r>
    <s v="Lugo"/>
    <s v="Lugo"/>
    <s v="18-40"/>
    <s v="Mujer"/>
    <s v="Univ."/>
    <s v="Centro Ciudad"/>
    <s v="Multifamiliar"/>
    <s v="3 Hab"/>
    <s v="≥17h"/>
    <s v="Inf. Media"/>
    <s v="Atlán."/>
    <x v="0"/>
    <x v="1"/>
    <x v="1"/>
    <x v="1"/>
    <x v="1"/>
    <x v="1"/>
    <x v="0"/>
    <x v="1"/>
    <x v="1"/>
    <x v="1"/>
    <x v="1"/>
    <x v="0"/>
    <x v="0"/>
    <s v="Gas Natural"/>
    <s v="Gas Natural"/>
    <s v="Ninguno"/>
    <x v="0"/>
    <x v="0"/>
    <x v="0"/>
    <x v="0"/>
    <x v="0"/>
    <x v="0"/>
    <x v="0"/>
  </r>
  <r>
    <s v="Segovia"/>
    <s v="Segovia"/>
    <s v="+60"/>
    <s v="Mujer"/>
    <s v="Prim."/>
    <s v="Centro Ciudad"/>
    <s v="Multifamiliar"/>
    <s v="≥4 Hab"/>
    <s v="≥17h"/>
    <s v="Ind"/>
    <s v="Cont."/>
    <x v="0"/>
    <x v="1"/>
    <x v="1"/>
    <x v="0"/>
    <x v="1"/>
    <x v="1"/>
    <x v="0"/>
    <x v="1"/>
    <x v="1"/>
    <x v="1"/>
    <x v="0"/>
    <x v="1"/>
    <x v="0"/>
    <s v="Gas Natural"/>
    <s v="Gas Natural"/>
    <s v="Ninguno"/>
    <x v="0"/>
    <x v="0"/>
    <x v="0"/>
    <x v="0"/>
    <x v="0"/>
    <x v="0"/>
    <x v="0"/>
  </r>
  <r>
    <s v="Matanza"/>
    <s v="Cantabria"/>
    <s v="+60"/>
    <s v="Mujer"/>
    <s v="Prim."/>
    <s v="Rural"/>
    <s v="Multifamiliar"/>
    <s v="3 Hab"/>
    <s v="≥17h"/>
    <s v="Inf. Media"/>
    <s v="Atlán."/>
    <x v="0"/>
    <x v="1"/>
    <x v="1"/>
    <x v="0"/>
    <x v="1"/>
    <x v="1"/>
    <x v="0"/>
    <x v="1"/>
    <x v="0"/>
    <x v="0"/>
    <x v="0"/>
    <x v="1"/>
    <x v="0"/>
    <s v="Gas Natural"/>
    <s v="Gasóleo"/>
    <s v="Ninguno"/>
    <x v="0"/>
    <x v="0"/>
    <x v="0"/>
    <x v="0"/>
    <x v="0"/>
    <x v="1"/>
    <x v="1"/>
  </r>
  <r>
    <s v="Lugo"/>
    <s v="Lugo"/>
    <s v="18-40"/>
    <s v="Hombre"/>
    <s v="Univ."/>
    <s v="Centro Ciudad"/>
    <s v="Multifamiliar"/>
    <s v="≥4 Hab"/>
    <s v="≥17h"/>
    <s v="Sup. Media"/>
    <s v="Atlán."/>
    <x v="0"/>
    <x v="1"/>
    <x v="0"/>
    <x v="0"/>
    <x v="1"/>
    <x v="1"/>
    <x v="0"/>
    <x v="1"/>
    <x v="0"/>
    <x v="1"/>
    <x v="1"/>
    <x v="1"/>
    <x v="1"/>
    <s v="Gasóleo"/>
    <s v="Electricidad"/>
    <s v="Ninguno"/>
    <x v="0"/>
    <x v="0"/>
    <x v="0"/>
    <x v="0"/>
    <x v="0"/>
    <x v="0"/>
    <x v="0"/>
  </r>
  <r>
    <s v="Segovia"/>
    <s v="Segovia"/>
    <s v="+60"/>
    <s v="Mujer"/>
    <s v="Prim."/>
    <s v="Centro Ciudad"/>
    <s v="Multifamiliar"/>
    <s v="3 Hab"/>
    <s v="≥17h"/>
    <s v="Inf. Media"/>
    <s v="Cont."/>
    <x v="0"/>
    <x v="1"/>
    <x v="1"/>
    <x v="0"/>
    <x v="1"/>
    <x v="1"/>
    <x v="0"/>
    <x v="1"/>
    <x v="1"/>
    <x v="1"/>
    <x v="1"/>
    <x v="1"/>
    <x v="1"/>
    <s v="Gas Natural"/>
    <s v="Gas Natural"/>
    <s v="Ninguno"/>
    <x v="0"/>
    <x v="0"/>
    <x v="0"/>
    <x v="0"/>
    <x v="0"/>
    <x v="0"/>
    <x v="0"/>
  </r>
  <r>
    <s v="Matanza"/>
    <s v="Cantabria"/>
    <s v="+60"/>
    <s v="Mujer"/>
    <s v="Prim."/>
    <s v="Rural"/>
    <s v="Individual"/>
    <s v="≥4 Hab"/>
    <s v="≥17h"/>
    <s v="Inf. Media"/>
    <s v="Atlán."/>
    <x v="1"/>
    <x v="1"/>
    <x v="1"/>
    <x v="0"/>
    <x v="1"/>
    <x v="0"/>
    <x v="1"/>
    <x v="0"/>
    <x v="0"/>
    <x v="0"/>
    <x v="0"/>
    <x v="0"/>
    <x v="0"/>
    <s v="Gasóleo"/>
    <s v="Gasóleo"/>
    <s v="Ninguno"/>
    <x v="0"/>
    <x v="0"/>
    <x v="0"/>
    <x v="0"/>
    <x v="0"/>
    <x v="0"/>
    <x v="0"/>
  </r>
  <r>
    <s v="Vitoria"/>
    <s v="Álava"/>
    <s v="41-59"/>
    <s v="Mujer"/>
    <s v="Sec."/>
    <s v="Centro Ciudad"/>
    <s v="Multifamiliar"/>
    <s v="3 Hab"/>
    <s v="12-16h"/>
    <s v="Inf. Media"/>
    <s v="Cont."/>
    <x v="0"/>
    <x v="1"/>
    <x v="1"/>
    <x v="0"/>
    <x v="1"/>
    <x v="1"/>
    <x v="1"/>
    <x v="1"/>
    <x v="1"/>
    <x v="1"/>
    <x v="1"/>
    <x v="1"/>
    <x v="1"/>
    <s v="Gas Natural"/>
    <s v="Gas Natural"/>
    <s v="Ninguno"/>
    <x v="1"/>
    <x v="0"/>
    <x v="0"/>
    <x v="0"/>
    <x v="0"/>
    <x v="0"/>
    <x v="1"/>
  </r>
  <r>
    <s v="Matanza"/>
    <s v="Cantabria"/>
    <s v="41-59"/>
    <s v="Mujer"/>
    <s v="Sec."/>
    <s v="Rural"/>
    <s v="Individual"/>
    <s v="3 Hab"/>
    <s v="≥17h"/>
    <s v="Ind"/>
    <s v="Atlán."/>
    <x v="0"/>
    <x v="1"/>
    <x v="1"/>
    <x v="0"/>
    <x v="1"/>
    <x v="1"/>
    <x v="1"/>
    <x v="1"/>
    <x v="1"/>
    <x v="1"/>
    <x v="1"/>
    <x v="1"/>
    <x v="1"/>
    <s v="Otros"/>
    <s v="Electricidad"/>
    <s v="Ninguno"/>
    <x v="1"/>
    <x v="0"/>
    <x v="0"/>
    <x v="0"/>
    <x v="0"/>
    <x v="0"/>
    <x v="1"/>
  </r>
  <r>
    <s v="Vitoria"/>
    <s v="Álava"/>
    <s v="18-40"/>
    <s v="Hombre"/>
    <s v="Univ."/>
    <s v="Centro Ciudad"/>
    <s v="Multifamiliar"/>
    <s v="3 Hab"/>
    <s v="12-16h"/>
    <s v="Sup. Media"/>
    <s v="Cont."/>
    <x v="0"/>
    <x v="1"/>
    <x v="1"/>
    <x v="0"/>
    <x v="1"/>
    <x v="1"/>
    <x v="1"/>
    <x v="1"/>
    <x v="1"/>
    <x v="1"/>
    <x v="1"/>
    <x v="1"/>
    <x v="1"/>
    <s v="Gas Natural"/>
    <s v="Gas Natural"/>
    <s v="Ninguno"/>
    <x v="1"/>
    <x v="0"/>
    <x v="0"/>
    <x v="0"/>
    <x v="0"/>
    <x v="0"/>
    <x v="1"/>
  </r>
  <r>
    <s v="Zamora"/>
    <s v="Zamora"/>
    <s v="+60"/>
    <s v="Mujer"/>
    <s v="Univ."/>
    <s v="Centro Ciudad"/>
    <s v="Multifamiliar"/>
    <s v="3 Hab"/>
    <s v="≥17h"/>
    <s v="Inf. Media"/>
    <s v="Cont."/>
    <x v="0"/>
    <x v="1"/>
    <x v="1"/>
    <x v="0"/>
    <x v="1"/>
    <x v="1"/>
    <x v="1"/>
    <x v="1"/>
    <x v="1"/>
    <x v="1"/>
    <x v="1"/>
    <x v="1"/>
    <x v="1"/>
    <s v="Gas Natural"/>
    <s v="Gas Natural"/>
    <s v="Ninguno"/>
    <x v="0"/>
    <x v="0"/>
    <x v="0"/>
    <x v="0"/>
    <x v="0"/>
    <x v="1"/>
    <x v="1"/>
  </r>
  <r>
    <s v="Santander"/>
    <s v="Cantabria"/>
    <s v="+60"/>
    <s v="Hombre"/>
    <s v="Sec."/>
    <s v="Centro Ciudad"/>
    <s v="Multifamiliar"/>
    <s v="3 Hab"/>
    <s v="≥17h"/>
    <s v="Ind"/>
    <s v="Atlán."/>
    <x v="0"/>
    <x v="0"/>
    <x v="0"/>
    <x v="0"/>
    <x v="1"/>
    <x v="1"/>
    <x v="1"/>
    <x v="1"/>
    <x v="1"/>
    <x v="1"/>
    <x v="1"/>
    <x v="1"/>
    <x v="1"/>
    <s v="Electricidad"/>
    <s v="Electricidad"/>
    <s v="Ninguno"/>
    <x v="1"/>
    <x v="0"/>
    <x v="0"/>
    <x v="0"/>
    <x v="0"/>
    <x v="0"/>
    <x v="1"/>
  </r>
  <r>
    <s v="Zamora"/>
    <s v="Zamora"/>
    <s v="41-59"/>
    <s v="Hombre"/>
    <s v="Univ."/>
    <s v="Centro Ciudad"/>
    <s v="Individual"/>
    <s v="≥4 Hab"/>
    <s v="≥17h"/>
    <s v="Inf. Media"/>
    <s v="Cont."/>
    <x v="0"/>
    <x v="1"/>
    <x v="0"/>
    <x v="0"/>
    <x v="0"/>
    <x v="0"/>
    <x v="0"/>
    <x v="0"/>
    <x v="0"/>
    <x v="1"/>
    <x v="1"/>
    <x v="0"/>
    <x v="1"/>
    <s v="Gasóleo"/>
    <s v="Gasóleo"/>
    <s v="Ninguno"/>
    <x v="1"/>
    <x v="0"/>
    <x v="0"/>
    <x v="0"/>
    <x v="0"/>
    <x v="0"/>
    <x v="1"/>
  </r>
  <r>
    <s v="Vitoria"/>
    <s v="Álava"/>
    <s v="41-59"/>
    <s v="Mujer"/>
    <s v="Univ."/>
    <s v="Centro Ciudad"/>
    <s v="Adosado"/>
    <s v="≥4 Hab"/>
    <s v="12-16h"/>
    <s v="Ind"/>
    <s v="Cont."/>
    <x v="0"/>
    <x v="1"/>
    <x v="1"/>
    <x v="0"/>
    <x v="1"/>
    <x v="1"/>
    <x v="1"/>
    <x v="1"/>
    <x v="1"/>
    <x v="1"/>
    <x v="1"/>
    <x v="1"/>
    <x v="0"/>
    <s v="Gas Natural"/>
    <s v="Gas Natural"/>
    <s v="Ninguno"/>
    <x v="1"/>
    <x v="0"/>
    <x v="0"/>
    <x v="0"/>
    <x v="0"/>
    <x v="0"/>
    <x v="1"/>
  </r>
  <r>
    <s v="Adino"/>
    <s v="Cantabria"/>
    <s v="41-59"/>
    <s v="Mujer"/>
    <s v="Prim."/>
    <s v="Rural"/>
    <s v="Adosado"/>
    <s v="3 Hab"/>
    <s v="≥17h"/>
    <s v="Sup. Media"/>
    <s v="Atlán."/>
    <x v="0"/>
    <x v="1"/>
    <x v="1"/>
    <x v="0"/>
    <x v="1"/>
    <x v="1"/>
    <x v="1"/>
    <x v="1"/>
    <x v="1"/>
    <x v="1"/>
    <x v="1"/>
    <x v="1"/>
    <x v="1"/>
    <s v="Gasóleo"/>
    <s v="Gasóleo"/>
    <s v="Ninguno"/>
    <x v="0"/>
    <x v="0"/>
    <x v="0"/>
    <x v="0"/>
    <x v="0"/>
    <x v="0"/>
    <x v="0"/>
  </r>
  <r>
    <s v="Ribadeo"/>
    <s v="Lugo"/>
    <s v="18-40"/>
    <s v="Mujer"/>
    <s v="Univ."/>
    <s v="Centro Ciudad"/>
    <s v="Multifamiliar"/>
    <s v="≥4 Hab"/>
    <s v="≥17h"/>
    <s v="Ind"/>
    <s v="Atlán."/>
    <x v="0"/>
    <x v="1"/>
    <x v="1"/>
    <x v="0"/>
    <x v="1"/>
    <x v="1"/>
    <x v="0"/>
    <x v="1"/>
    <x v="1"/>
    <x v="0"/>
    <x v="1"/>
    <x v="1"/>
    <x v="0"/>
    <s v="Gasóleo"/>
    <s v="GLP"/>
    <s v="Ninguno"/>
    <x v="0"/>
    <x v="0"/>
    <x v="0"/>
    <x v="0"/>
    <x v="0"/>
    <x v="0"/>
    <x v="0"/>
  </r>
  <r>
    <s v="Zamora"/>
    <s v="Zamora"/>
    <s v="41-59"/>
    <s v="Mujer"/>
    <s v="Univ."/>
    <s v="Urbana"/>
    <s v="Individual"/>
    <s v="3 Hab"/>
    <s v="≥17h"/>
    <s v="Sup. Media"/>
    <s v="Cont."/>
    <x v="1"/>
    <x v="1"/>
    <x v="1"/>
    <x v="0"/>
    <x v="1"/>
    <x v="1"/>
    <x v="0"/>
    <x v="1"/>
    <x v="1"/>
    <x v="0"/>
    <x v="1"/>
    <x v="1"/>
    <x v="0"/>
    <s v="Gasóleo"/>
    <s v="Solar Térmica"/>
    <s v="Ninguno"/>
    <x v="0"/>
    <x v="1"/>
    <x v="0"/>
    <x v="0"/>
    <x v="0"/>
    <x v="0"/>
    <x v="1"/>
  </r>
  <r>
    <s v="Ribadeo"/>
    <s v="Lugo"/>
    <s v="18-40"/>
    <s v="Mujer"/>
    <s v="Sec."/>
    <s v="Urbana"/>
    <s v="Adosado"/>
    <s v="3 Hab"/>
    <s v="≥17h"/>
    <s v="Ind"/>
    <s v="Atlán."/>
    <x v="0"/>
    <x v="1"/>
    <x v="1"/>
    <x v="0"/>
    <x v="1"/>
    <x v="1"/>
    <x v="1"/>
    <x v="1"/>
    <x v="1"/>
    <x v="1"/>
    <x v="1"/>
    <x v="1"/>
    <x v="1"/>
    <s v="Gasóleo"/>
    <s v="GLP"/>
    <s v="Ninguno"/>
    <x v="0"/>
    <x v="0"/>
    <x v="0"/>
    <x v="0"/>
    <x v="0"/>
    <x v="0"/>
    <x v="0"/>
  </r>
  <r>
    <s v="Langreo"/>
    <s v="Asturias"/>
    <s v="18-40"/>
    <s v="Hombre"/>
    <s v="Sec."/>
    <s v="Centro Ciudad"/>
    <s v="Multifamiliar"/>
    <s v="≤2 Hab"/>
    <s v="≥17h"/>
    <s v="Ind"/>
    <s v="Atlán."/>
    <x v="0"/>
    <x v="1"/>
    <x v="1"/>
    <x v="0"/>
    <x v="0"/>
    <x v="1"/>
    <x v="1"/>
    <x v="1"/>
    <x v="1"/>
    <x v="1"/>
    <x v="1"/>
    <x v="0"/>
    <x v="0"/>
    <s v="Gas Natural"/>
    <s v="Gas Natural"/>
    <s v="Ninguno"/>
    <x v="0"/>
    <x v="0"/>
    <x v="0"/>
    <x v="1"/>
    <x v="0"/>
    <x v="0"/>
    <x v="1"/>
  </r>
  <r>
    <s v="Ribadeo"/>
    <s v="Lugo"/>
    <s v="18-40"/>
    <s v="Mujer"/>
    <s v="Prim."/>
    <s v="Centro Ciudad"/>
    <s v="Multifamiliar"/>
    <s v="≥4 Hab"/>
    <s v="≥17h"/>
    <s v="Inf. Media"/>
    <s v="Atlán."/>
    <x v="0"/>
    <x v="1"/>
    <x v="1"/>
    <x v="0"/>
    <x v="1"/>
    <x v="1"/>
    <x v="1"/>
    <x v="1"/>
    <x v="1"/>
    <x v="1"/>
    <x v="1"/>
    <x v="1"/>
    <x v="1"/>
    <s v="Electricidad"/>
    <s v="GLP"/>
    <s v="Ninguno"/>
    <x v="0"/>
    <x v="0"/>
    <x v="0"/>
    <x v="0"/>
    <x v="0"/>
    <x v="0"/>
    <x v="0"/>
  </r>
  <r>
    <s v="Vitoria"/>
    <s v="Álava"/>
    <s v="41-59"/>
    <s v="Mujer"/>
    <s v="Sec."/>
    <s v="Centro Ciudad"/>
    <s v="Multifamiliar"/>
    <s v="≤2 Hab"/>
    <s v="12-16h"/>
    <s v="Inf. Media"/>
    <s v="Cont."/>
    <x v="0"/>
    <x v="1"/>
    <x v="1"/>
    <x v="0"/>
    <x v="1"/>
    <x v="1"/>
    <x v="1"/>
    <x v="1"/>
    <x v="1"/>
    <x v="1"/>
    <x v="1"/>
    <x v="1"/>
    <x v="1"/>
    <s v="Gas Natural"/>
    <s v="Gas Natural"/>
    <s v="Ninguno"/>
    <x v="1"/>
    <x v="0"/>
    <x v="0"/>
    <x v="0"/>
    <x v="0"/>
    <x v="0"/>
    <x v="1"/>
  </r>
  <r>
    <s v="Langreo"/>
    <s v="Asturias"/>
    <s v="41-59"/>
    <s v="Mujer"/>
    <s v="Prim."/>
    <s v="Centro Ciudad"/>
    <s v="Multifamiliar"/>
    <s v="≤2 Hab"/>
    <s v="≥17h"/>
    <s v="Ind"/>
    <s v="Atlán."/>
    <x v="0"/>
    <x v="1"/>
    <x v="1"/>
    <x v="0"/>
    <x v="1"/>
    <x v="1"/>
    <x v="1"/>
    <x v="1"/>
    <x v="0"/>
    <x v="1"/>
    <x v="1"/>
    <x v="1"/>
    <x v="1"/>
    <s v="Electricidad"/>
    <s v="Gas Natural"/>
    <s v="Ninguno"/>
    <x v="0"/>
    <x v="0"/>
    <x v="0"/>
    <x v="0"/>
    <x v="0"/>
    <x v="0"/>
    <x v="0"/>
  </r>
  <r>
    <s v="Ribadeo"/>
    <s v="Lugo"/>
    <s v="+60"/>
    <s v="Hombre"/>
    <s v="Prim."/>
    <s v="Urbana"/>
    <s v="Adosado"/>
    <s v="3 Hab"/>
    <s v="≥17h"/>
    <s v="Inf. Media"/>
    <s v="Atlán."/>
    <x v="0"/>
    <x v="1"/>
    <x v="1"/>
    <x v="0"/>
    <x v="1"/>
    <x v="1"/>
    <x v="1"/>
    <x v="1"/>
    <x v="1"/>
    <x v="1"/>
    <x v="1"/>
    <x v="1"/>
    <x v="1"/>
    <s v="Gasóleo"/>
    <s v="Gasóleo"/>
    <s v="Ninguno"/>
    <x v="0"/>
    <x v="0"/>
    <x v="0"/>
    <x v="0"/>
    <x v="0"/>
    <x v="0"/>
    <x v="0"/>
  </r>
  <r>
    <s v="Ribadeo"/>
    <s v="Lugo"/>
    <s v="+60"/>
    <s v="Mujer"/>
    <s v="Prim."/>
    <s v="Centro Ciudad"/>
    <s v="Multifamiliar"/>
    <s v="3 Hab"/>
    <s v="≥17h"/>
    <s v="Ind"/>
    <s v="Atlán."/>
    <x v="0"/>
    <x v="1"/>
    <x v="1"/>
    <x v="0"/>
    <x v="1"/>
    <x v="1"/>
    <x v="1"/>
    <x v="1"/>
    <x v="1"/>
    <x v="1"/>
    <x v="1"/>
    <x v="1"/>
    <x v="1"/>
    <s v="Electricidad"/>
    <s v="GLP"/>
    <s v="Ninguno"/>
    <x v="0"/>
    <x v="0"/>
    <x v="0"/>
    <x v="0"/>
    <x v="0"/>
    <x v="0"/>
    <x v="0"/>
  </r>
  <r>
    <s v="Grado"/>
    <s v="Asturias"/>
    <s v="41-59"/>
    <s v="Mujer"/>
    <s v="Ind"/>
    <s v="Centro Ciudad"/>
    <s v="Multifamiliar"/>
    <s v="3 Hab"/>
    <s v="≥17h"/>
    <s v="Ind"/>
    <s v="Atlán."/>
    <x v="1"/>
    <x v="0"/>
    <x v="0"/>
    <x v="1"/>
    <x v="0"/>
    <x v="0"/>
    <x v="0"/>
    <x v="0"/>
    <x v="0"/>
    <x v="0"/>
    <x v="0"/>
    <x v="0"/>
    <x v="0"/>
    <s v="Electricidad"/>
    <s v="Electricidad"/>
    <s v="Ninguno"/>
    <x v="0"/>
    <x v="0"/>
    <x v="0"/>
    <x v="0"/>
    <x v="0"/>
    <x v="0"/>
    <x v="0"/>
  </r>
  <r>
    <s v="Zamora"/>
    <s v="Zamora"/>
    <s v="+60"/>
    <s v="Mujer"/>
    <s v="Univ."/>
    <s v="Centro Ciudad"/>
    <s v="Multifamiliar"/>
    <s v="≥4 Hab"/>
    <s v="≥17h"/>
    <s v="Ind"/>
    <s v="Cont."/>
    <x v="0"/>
    <x v="1"/>
    <x v="1"/>
    <x v="0"/>
    <x v="1"/>
    <x v="1"/>
    <x v="0"/>
    <x v="1"/>
    <x v="1"/>
    <x v="1"/>
    <x v="1"/>
    <x v="1"/>
    <x v="1"/>
    <s v="Gas Natural"/>
    <s v="Gas Natural"/>
    <s v="Ninguno"/>
    <x v="0"/>
    <x v="0"/>
    <x v="0"/>
    <x v="0"/>
    <x v="0"/>
    <x v="0"/>
    <x v="0"/>
  </r>
  <r>
    <s v="Vitoria"/>
    <s v="Álava"/>
    <s v="18-40"/>
    <s v="Mujer"/>
    <s v="Univ."/>
    <s v="Centro Ciudad"/>
    <s v="Multifamiliar"/>
    <s v="3 Hab"/>
    <s v="12-16h"/>
    <s v="Sup. Media"/>
    <s v="Cont."/>
    <x v="0"/>
    <x v="1"/>
    <x v="1"/>
    <x v="0"/>
    <x v="1"/>
    <x v="1"/>
    <x v="1"/>
    <x v="1"/>
    <x v="1"/>
    <x v="1"/>
    <x v="1"/>
    <x v="1"/>
    <x v="1"/>
    <s v="Gas Natural"/>
    <s v="Gas Natural"/>
    <s v="Ninguno"/>
    <x v="1"/>
    <x v="0"/>
    <x v="0"/>
    <x v="0"/>
    <x v="0"/>
    <x v="0"/>
    <x v="1"/>
  </r>
  <r>
    <s v="Ribadeo"/>
    <s v="Lugo"/>
    <s v="18-40"/>
    <s v="Hombre"/>
    <s v="Univ."/>
    <s v="Centro Ciudad"/>
    <s v="Multifamiliar"/>
    <s v="≤2 Hab"/>
    <s v="≥17h"/>
    <s v="Sup. Media"/>
    <s v="Atlán."/>
    <x v="1"/>
    <x v="1"/>
    <x v="1"/>
    <x v="0"/>
    <x v="1"/>
    <x v="1"/>
    <x v="0"/>
    <x v="1"/>
    <x v="1"/>
    <x v="1"/>
    <x v="1"/>
    <x v="1"/>
    <x v="0"/>
    <s v="Gas Natural"/>
    <s v="Gas Natural"/>
    <s v="Ninguno"/>
    <x v="1"/>
    <x v="0"/>
    <x v="0"/>
    <x v="0"/>
    <x v="0"/>
    <x v="0"/>
    <x v="1"/>
  </r>
  <r>
    <s v="Oviedo"/>
    <s v="Asturias"/>
    <s v="+60"/>
    <s v="Mujer"/>
    <s v="Univ."/>
    <s v="Centro Ciudad"/>
    <s v="Multifamiliar"/>
    <s v="≥4 Hab"/>
    <s v="≥17h"/>
    <s v="Ind"/>
    <s v="Atlán."/>
    <x v="0"/>
    <x v="1"/>
    <x v="1"/>
    <x v="0"/>
    <x v="1"/>
    <x v="1"/>
    <x v="1"/>
    <x v="1"/>
    <x v="1"/>
    <x v="1"/>
    <x v="1"/>
    <x v="1"/>
    <x v="1"/>
    <s v="Gas Natural"/>
    <s v="Gas Natural"/>
    <s v="Ninguno"/>
    <x v="0"/>
    <x v="0"/>
    <x v="0"/>
    <x v="0"/>
    <x v="0"/>
    <x v="0"/>
    <x v="0"/>
  </r>
  <r>
    <s v="Rosinos de la Requejada"/>
    <s v="Zamora"/>
    <s v="18-40"/>
    <s v="Hombre"/>
    <s v="Prim."/>
    <s v="Rural"/>
    <s v="Individual"/>
    <s v="3 Hab"/>
    <s v="≥17h"/>
    <s v="Ind"/>
    <s v="Cont."/>
    <x v="0"/>
    <x v="1"/>
    <x v="1"/>
    <x v="0"/>
    <x v="1"/>
    <x v="1"/>
    <x v="1"/>
    <x v="1"/>
    <x v="1"/>
    <x v="1"/>
    <x v="1"/>
    <x v="1"/>
    <x v="1"/>
    <s v="Electricidad"/>
    <s v="Solar Térmica"/>
    <s v="Ninguno"/>
    <x v="0"/>
    <x v="0"/>
    <x v="0"/>
    <x v="0"/>
    <x v="0"/>
    <x v="1"/>
    <x v="1"/>
  </r>
  <r>
    <s v="Grado"/>
    <s v="Asturias"/>
    <s v="18-40"/>
    <s v="Mujer"/>
    <s v="Sec."/>
    <s v="Centro Ciudad"/>
    <s v="Multifamiliar"/>
    <s v="3 Hab"/>
    <s v="≥17h"/>
    <s v="Inf. Media"/>
    <s v="Atlán."/>
    <x v="0"/>
    <x v="1"/>
    <x v="1"/>
    <x v="0"/>
    <x v="1"/>
    <x v="1"/>
    <x v="1"/>
    <x v="1"/>
    <x v="1"/>
    <x v="1"/>
    <x v="1"/>
    <x v="1"/>
    <x v="1"/>
    <s v="Electricidad"/>
    <s v="Gas Natural"/>
    <s v="Ninguno"/>
    <x v="0"/>
    <x v="0"/>
    <x v="0"/>
    <x v="0"/>
    <x v="0"/>
    <x v="0"/>
    <x v="0"/>
  </r>
  <r>
    <s v="Vitoria"/>
    <s v="Álava"/>
    <s v="18-40"/>
    <s v="Mujer"/>
    <s v="Univ."/>
    <s v="Centro Ciudad"/>
    <s v="Multifamiliar"/>
    <s v="3 Hab"/>
    <s v="12-16h"/>
    <s v="Ind"/>
    <s v="Cont."/>
    <x v="0"/>
    <x v="1"/>
    <x v="1"/>
    <x v="0"/>
    <x v="1"/>
    <x v="1"/>
    <x v="1"/>
    <x v="1"/>
    <x v="1"/>
    <x v="1"/>
    <x v="1"/>
    <x v="1"/>
    <x v="0"/>
    <s v="Gas Natural"/>
    <s v="Gas Natural"/>
    <s v="Ninguno"/>
    <x v="1"/>
    <x v="0"/>
    <x v="0"/>
    <x v="0"/>
    <x v="0"/>
    <x v="0"/>
    <x v="1"/>
  </r>
  <r>
    <s v="Avilés"/>
    <s v="Asturias"/>
    <s v="41-59"/>
    <s v="Mujer"/>
    <s v="Sec."/>
    <s v="Centro Ciudad"/>
    <s v="Multifamiliar"/>
    <s v="3 Hab"/>
    <s v="≥17h"/>
    <s v="Inf. Media"/>
    <s v="Atlán."/>
    <x v="0"/>
    <x v="1"/>
    <x v="1"/>
    <x v="0"/>
    <x v="0"/>
    <x v="0"/>
    <x v="0"/>
    <x v="1"/>
    <x v="0"/>
    <x v="0"/>
    <x v="1"/>
    <x v="1"/>
    <x v="0"/>
    <s v="Ninguna"/>
    <s v="Electricidad"/>
    <s v="Ninguno"/>
    <x v="0"/>
    <x v="0"/>
    <x v="0"/>
    <x v="0"/>
    <x v="0"/>
    <x v="1"/>
    <x v="1"/>
  </r>
  <r>
    <s v="Valdefinjas"/>
    <s v="Zamora"/>
    <s v="+60"/>
    <s v="Mujer"/>
    <s v="Prim."/>
    <s v="Rural"/>
    <s v="Individual"/>
    <s v="≤2 Hab"/>
    <s v="≥17h"/>
    <s v="Inf. Media"/>
    <s v="Cont."/>
    <x v="0"/>
    <x v="1"/>
    <x v="1"/>
    <x v="0"/>
    <x v="1"/>
    <x v="1"/>
    <x v="0"/>
    <x v="1"/>
    <x v="1"/>
    <x v="1"/>
    <x v="1"/>
    <x v="0"/>
    <x v="1"/>
    <s v="Gasóleo"/>
    <s v="Gasóleo"/>
    <s v="Ninguno"/>
    <x v="0"/>
    <x v="0"/>
    <x v="0"/>
    <x v="0"/>
    <x v="0"/>
    <x v="0"/>
    <x v="0"/>
  </r>
  <r>
    <s v="Vitoria"/>
    <s v="Álava"/>
    <s v="41-59"/>
    <s v="Hombre"/>
    <s v="Sec."/>
    <s v="Centro Ciudad"/>
    <s v="Multifamiliar"/>
    <s v="3 Hab"/>
    <s v="12-16h"/>
    <s v="Sup. Media"/>
    <s v="Cont."/>
    <x v="0"/>
    <x v="1"/>
    <x v="1"/>
    <x v="0"/>
    <x v="1"/>
    <x v="1"/>
    <x v="1"/>
    <x v="1"/>
    <x v="1"/>
    <x v="1"/>
    <x v="1"/>
    <x v="1"/>
    <x v="1"/>
    <s v="Gas Natural"/>
    <s v="Gas Natural"/>
    <s v="Ninguno"/>
    <x v="1"/>
    <x v="0"/>
    <x v="0"/>
    <x v="0"/>
    <x v="0"/>
    <x v="0"/>
    <x v="1"/>
  </r>
  <r>
    <s v="Peleagonzalo"/>
    <s v="Zamora"/>
    <s v="41-59"/>
    <s v="Mujer"/>
    <s v="Prim."/>
    <s v="Rural"/>
    <s v="Adosado"/>
    <s v="≥4 Hab"/>
    <s v="12-16h"/>
    <s v="Sup. Media"/>
    <s v="Cont."/>
    <x v="0"/>
    <x v="1"/>
    <x v="1"/>
    <x v="0"/>
    <x v="1"/>
    <x v="1"/>
    <x v="0"/>
    <x v="1"/>
    <x v="1"/>
    <x v="1"/>
    <x v="1"/>
    <x v="1"/>
    <x v="1"/>
    <s v="Gasóleo"/>
    <s v="Gasóleo"/>
    <s v="Ninguno"/>
    <x v="0"/>
    <x v="1"/>
    <x v="0"/>
    <x v="0"/>
    <x v="0"/>
    <x v="0"/>
    <x v="1"/>
  </r>
  <r>
    <s v="Vitoria"/>
    <s v="Álava"/>
    <s v="18-40"/>
    <s v="Mujer"/>
    <s v="Prim."/>
    <s v="Centro Ciudad"/>
    <s v="Multifamiliar"/>
    <s v="3 Hab"/>
    <s v="12-16h"/>
    <s v="Ind"/>
    <s v="Cont."/>
    <x v="0"/>
    <x v="1"/>
    <x v="1"/>
    <x v="0"/>
    <x v="1"/>
    <x v="1"/>
    <x v="0"/>
    <x v="1"/>
    <x v="1"/>
    <x v="1"/>
    <x v="1"/>
    <x v="1"/>
    <x v="0"/>
    <s v="Gas Natural"/>
    <s v="Gas Natural"/>
    <s v="Ninguno"/>
    <x v="1"/>
    <x v="0"/>
    <x v="0"/>
    <x v="0"/>
    <x v="0"/>
    <x v="0"/>
    <x v="1"/>
  </r>
  <r>
    <s v="Ribadeo"/>
    <s v="Lugo"/>
    <s v="41-59"/>
    <s v="Hombre"/>
    <s v="Sec."/>
    <s v="Centro Ciudad"/>
    <s v="Multifamiliar"/>
    <s v="3 Hab"/>
    <s v="12-16h"/>
    <s v="Inf. Media"/>
    <s v="Atlán."/>
    <x v="0"/>
    <x v="1"/>
    <x v="1"/>
    <x v="0"/>
    <x v="1"/>
    <x v="1"/>
    <x v="1"/>
    <x v="1"/>
    <x v="1"/>
    <x v="1"/>
    <x v="1"/>
    <x v="1"/>
    <x v="0"/>
    <s v="Gasóleo"/>
    <s v="GLP"/>
    <s v="Ninguno"/>
    <x v="0"/>
    <x v="0"/>
    <x v="0"/>
    <x v="0"/>
    <x v="0"/>
    <x v="0"/>
    <x v="0"/>
  </r>
  <r>
    <s v="Ávila"/>
    <s v="Ávila"/>
    <s v="41-59"/>
    <s v="Hombre"/>
    <s v="Prim."/>
    <s v="Centro Ciudad"/>
    <s v="Multifamiliar"/>
    <s v="3 Hab"/>
    <s v="12-16h"/>
    <s v="Sup. Media"/>
    <s v="Cont."/>
    <x v="0"/>
    <x v="1"/>
    <x v="1"/>
    <x v="0"/>
    <x v="1"/>
    <x v="1"/>
    <x v="1"/>
    <x v="1"/>
    <x v="1"/>
    <x v="1"/>
    <x v="1"/>
    <x v="1"/>
    <x v="1"/>
    <s v="Gas Natural"/>
    <s v="Gas Natural"/>
    <s v="Ninguno"/>
    <x v="1"/>
    <x v="0"/>
    <x v="0"/>
    <x v="0"/>
    <x v="0"/>
    <x v="0"/>
    <x v="1"/>
  </r>
  <r>
    <s v="Soria"/>
    <s v="Soria"/>
    <s v="18-40"/>
    <s v="Hombre"/>
    <s v="Sec."/>
    <s v="Centro Ciudad"/>
    <s v="Multifamiliar"/>
    <s v="3 Hab"/>
    <s v="12-16h"/>
    <s v="Inf. Media"/>
    <s v="Cont."/>
    <x v="0"/>
    <x v="1"/>
    <x v="1"/>
    <x v="0"/>
    <x v="1"/>
    <x v="0"/>
    <x v="0"/>
    <x v="0"/>
    <x v="0"/>
    <x v="0"/>
    <x v="0"/>
    <x v="0"/>
    <x v="0"/>
    <s v="Gas Natural"/>
    <s v="Gas Natural"/>
    <s v="Ninguno"/>
    <x v="1"/>
    <x v="0"/>
    <x v="0"/>
    <x v="0"/>
    <x v="0"/>
    <x v="0"/>
    <x v="1"/>
  </r>
  <r>
    <s v="Urretxu"/>
    <s v="Guipúzcoa"/>
    <s v="41-59"/>
    <s v="Mujer"/>
    <s v="Ind"/>
    <s v="Rural"/>
    <s v="Multifamiliar"/>
    <s v="3 Hab"/>
    <s v="≥17h"/>
    <s v="Ind"/>
    <s v="Atlán."/>
    <x v="0"/>
    <x v="1"/>
    <x v="1"/>
    <x v="0"/>
    <x v="1"/>
    <x v="1"/>
    <x v="0"/>
    <x v="1"/>
    <x v="1"/>
    <x v="1"/>
    <x v="1"/>
    <x v="1"/>
    <x v="1"/>
    <s v="Gas Natural"/>
    <s v="Gas Natural"/>
    <s v="Ninguno"/>
    <x v="0"/>
    <x v="0"/>
    <x v="0"/>
    <x v="0"/>
    <x v="0"/>
    <x v="0"/>
    <x v="0"/>
  </r>
  <r>
    <s v="Ribadeo"/>
    <s v="Lugo"/>
    <s v="41-59"/>
    <s v="Mujer"/>
    <s v="Sec."/>
    <s v="Centro Ciudad"/>
    <s v="Multifamiliar"/>
    <s v="≥4 Hab"/>
    <s v="≥17h"/>
    <s v="Ind"/>
    <s v="Atlán."/>
    <x v="0"/>
    <x v="1"/>
    <x v="1"/>
    <x v="0"/>
    <x v="1"/>
    <x v="1"/>
    <x v="1"/>
    <x v="1"/>
    <x v="1"/>
    <x v="1"/>
    <x v="1"/>
    <x v="1"/>
    <x v="1"/>
    <s v="Gas Natural"/>
    <s v="Gas Natural"/>
    <s v="Ninguno"/>
    <x v="0"/>
    <x v="1"/>
    <x v="0"/>
    <x v="0"/>
    <x v="0"/>
    <x v="0"/>
    <x v="1"/>
  </r>
  <r>
    <s v="Soria"/>
    <s v="Soria"/>
    <s v="+60"/>
    <s v="Mujer"/>
    <s v="Univ."/>
    <s v="Centro Ciudad"/>
    <s v="Multifamiliar"/>
    <s v="3 Hab"/>
    <s v="12-16h"/>
    <s v="Ind"/>
    <s v="Cont."/>
    <x v="1"/>
    <x v="1"/>
    <x v="1"/>
    <x v="0"/>
    <x v="1"/>
    <x v="0"/>
    <x v="1"/>
    <x v="0"/>
    <x v="1"/>
    <x v="1"/>
    <x v="1"/>
    <x v="0"/>
    <x v="1"/>
    <s v="Gasóleo"/>
    <s v="Gasóleo"/>
    <s v="Ninguno"/>
    <x v="0"/>
    <x v="0"/>
    <x v="0"/>
    <x v="0"/>
    <x v="0"/>
    <x v="0"/>
    <x v="0"/>
  </r>
  <r>
    <s v="Ávila"/>
    <s v="Ávila"/>
    <s v="41-59"/>
    <s v="Hombre"/>
    <s v="Sec."/>
    <s v="Centro Ciudad"/>
    <s v="Multifamiliar"/>
    <s v="3 Hab"/>
    <s v="12-16h"/>
    <s v="Inf. Media"/>
    <s v="Cont."/>
    <x v="0"/>
    <x v="1"/>
    <x v="1"/>
    <x v="0"/>
    <x v="1"/>
    <x v="1"/>
    <x v="1"/>
    <x v="1"/>
    <x v="1"/>
    <x v="1"/>
    <x v="1"/>
    <x v="1"/>
    <x v="0"/>
    <s v="Gas Natural"/>
    <s v="Gas Natural"/>
    <s v="Ninguno"/>
    <x v="1"/>
    <x v="0"/>
    <x v="0"/>
    <x v="0"/>
    <x v="0"/>
    <x v="0"/>
    <x v="1"/>
  </r>
  <r>
    <s v="Ribadeo"/>
    <s v="Lugo"/>
    <s v="41-59"/>
    <s v="Hombre"/>
    <s v="Univ."/>
    <s v="Centro Ciudad"/>
    <s v="Multifamiliar"/>
    <s v="≥4 Hab"/>
    <s v="≥17h"/>
    <s v="Ind"/>
    <s v="Atlán."/>
    <x v="1"/>
    <x v="1"/>
    <x v="1"/>
    <x v="0"/>
    <x v="1"/>
    <x v="1"/>
    <x v="0"/>
    <x v="1"/>
    <x v="1"/>
    <x v="1"/>
    <x v="1"/>
    <x v="1"/>
    <x v="1"/>
    <s v="Gasóleo"/>
    <s v="Gasóleo"/>
    <s v="Ninguno"/>
    <x v="0"/>
    <x v="0"/>
    <x v="0"/>
    <x v="0"/>
    <x v="0"/>
    <x v="0"/>
    <x v="0"/>
  </r>
  <r>
    <s v="Soria"/>
    <s v="Soria"/>
    <s v="41-59"/>
    <s v="Mujer"/>
    <s v="Sec."/>
    <s v="Centro Ciudad"/>
    <s v="Multifamiliar"/>
    <s v="≥4 Hab"/>
    <s v="12-16h"/>
    <s v="Sup. Media"/>
    <s v="Cont."/>
    <x v="0"/>
    <x v="1"/>
    <x v="1"/>
    <x v="0"/>
    <x v="1"/>
    <x v="1"/>
    <x v="0"/>
    <x v="1"/>
    <x v="0"/>
    <x v="1"/>
    <x v="1"/>
    <x v="1"/>
    <x v="1"/>
    <s v="Gasóleo"/>
    <s v="Gasóleo"/>
    <s v="Ninguno"/>
    <x v="1"/>
    <x v="0"/>
    <x v="0"/>
    <x v="0"/>
    <x v="0"/>
    <x v="0"/>
    <x v="1"/>
  </r>
  <r>
    <s v="Urretxu"/>
    <s v="Guipúzcoa"/>
    <s v="41-59"/>
    <s v="Mujer"/>
    <s v="Sec."/>
    <s v="Rural"/>
    <s v="Multifamiliar"/>
    <s v="3 Hab"/>
    <s v="≥17h"/>
    <s v="Ind"/>
    <s v="Atlán."/>
    <x v="0"/>
    <x v="1"/>
    <x v="1"/>
    <x v="0"/>
    <x v="1"/>
    <x v="1"/>
    <x v="1"/>
    <x v="1"/>
    <x v="1"/>
    <x v="1"/>
    <x v="1"/>
    <x v="1"/>
    <x v="1"/>
    <s v="Gas Natural"/>
    <s v="Gas Natural"/>
    <s v="Ninguno"/>
    <x v="0"/>
    <x v="0"/>
    <x v="0"/>
    <x v="0"/>
    <x v="0"/>
    <x v="0"/>
    <x v="0"/>
  </r>
  <r>
    <s v="Urretxu"/>
    <s v="Guipúzcoa"/>
    <s v="41-59"/>
    <s v="Mujer"/>
    <s v="Sec."/>
    <s v="Rural"/>
    <s v="Multifamiliar"/>
    <s v="3 Hab"/>
    <s v="≥17h"/>
    <s v="Inf. Media"/>
    <s v="Atlán."/>
    <x v="0"/>
    <x v="1"/>
    <x v="1"/>
    <x v="0"/>
    <x v="0"/>
    <x v="1"/>
    <x v="0"/>
    <x v="1"/>
    <x v="0"/>
    <x v="1"/>
    <x v="1"/>
    <x v="1"/>
    <x v="1"/>
    <s v="Gas Natural"/>
    <s v="Gas Natural"/>
    <s v="Ninguno"/>
    <x v="0"/>
    <x v="0"/>
    <x v="0"/>
    <x v="0"/>
    <x v="0"/>
    <x v="1"/>
    <x v="1"/>
  </r>
  <r>
    <s v="Sestao"/>
    <s v="Vizcaya"/>
    <s v="18-40"/>
    <s v="Hombre"/>
    <s v="Sec."/>
    <s v="Centro Ciudad"/>
    <s v="Multifamiliar"/>
    <s v="3 Hab"/>
    <s v="12-16h"/>
    <s v="Sup. Media"/>
    <s v="Atlán."/>
    <x v="0"/>
    <x v="1"/>
    <x v="1"/>
    <x v="0"/>
    <x v="0"/>
    <x v="1"/>
    <x v="0"/>
    <x v="1"/>
    <x v="1"/>
    <x v="1"/>
    <x v="1"/>
    <x v="1"/>
    <x v="1"/>
    <s v="Electricidad"/>
    <s v="Electricidad"/>
    <s v="Ninguno"/>
    <x v="0"/>
    <x v="0"/>
    <x v="0"/>
    <x v="0"/>
    <x v="0"/>
    <x v="0"/>
    <x v="0"/>
  </r>
  <r>
    <s v="Soria"/>
    <s v="Soria"/>
    <s v="41-59"/>
    <s v="Mujer"/>
    <s v="Sec."/>
    <s v="Centro Ciudad"/>
    <s v="Multifamiliar"/>
    <s v="3 Hab"/>
    <s v="12-16h"/>
    <s v="Inf. Media"/>
    <s v="Cont."/>
    <x v="0"/>
    <x v="1"/>
    <x v="1"/>
    <x v="0"/>
    <x v="1"/>
    <x v="1"/>
    <x v="0"/>
    <x v="1"/>
    <x v="1"/>
    <x v="1"/>
    <x v="1"/>
    <x v="1"/>
    <x v="1"/>
    <s v="Gasóleo"/>
    <s v="Gasóleo"/>
    <s v="Ninguno"/>
    <x v="0"/>
    <x v="0"/>
    <x v="0"/>
    <x v="0"/>
    <x v="0"/>
    <x v="1"/>
    <x v="1"/>
  </r>
  <r>
    <s v="Ribadeo"/>
    <s v="Lugo"/>
    <s v="41-59"/>
    <s v="Hombre"/>
    <s v="Univ."/>
    <s v="Centro Ciudad"/>
    <s v="Multifamiliar"/>
    <s v="3 Hab"/>
    <s v="≥17h"/>
    <s v="Ind"/>
    <s v="Atlán."/>
    <x v="0"/>
    <x v="1"/>
    <x v="1"/>
    <x v="0"/>
    <x v="1"/>
    <x v="1"/>
    <x v="1"/>
    <x v="1"/>
    <x v="1"/>
    <x v="1"/>
    <x v="1"/>
    <x v="1"/>
    <x v="1"/>
    <s v="GLP"/>
    <s v="GLP"/>
    <s v="Ninguno"/>
    <x v="0"/>
    <x v="0"/>
    <x v="0"/>
    <x v="0"/>
    <x v="0"/>
    <x v="0"/>
    <x v="0"/>
  </r>
  <r>
    <s v="Legazpi"/>
    <s v="Guipúzcoa"/>
    <s v="18-40"/>
    <s v="Mujer"/>
    <s v="Sec."/>
    <s v="Rural"/>
    <s v="Multifamiliar"/>
    <s v="3 Hab"/>
    <s v="≥17h"/>
    <s v="Sup. Media"/>
    <s v="Atlán."/>
    <x v="0"/>
    <x v="1"/>
    <x v="1"/>
    <x v="0"/>
    <x v="0"/>
    <x v="1"/>
    <x v="1"/>
    <x v="1"/>
    <x v="1"/>
    <x v="1"/>
    <x v="1"/>
    <x v="1"/>
    <x v="1"/>
    <s v="Gas Natural"/>
    <s v="Gas Natural"/>
    <s v="Ninguno"/>
    <x v="0"/>
    <x v="0"/>
    <x v="0"/>
    <x v="0"/>
    <x v="0"/>
    <x v="0"/>
    <x v="0"/>
  </r>
  <r>
    <s v="Sestao"/>
    <s v="Vizcaya"/>
    <s v="+60"/>
    <s v="Hombre"/>
    <s v="Prim."/>
    <s v="Centro Ciudad"/>
    <s v="Multifamiliar"/>
    <s v="3 Hab"/>
    <s v="12-16h"/>
    <s v="Sup. Media"/>
    <s v="Atlán."/>
    <x v="0"/>
    <x v="1"/>
    <x v="1"/>
    <x v="0"/>
    <x v="1"/>
    <x v="1"/>
    <x v="1"/>
    <x v="1"/>
    <x v="1"/>
    <x v="1"/>
    <x v="1"/>
    <x v="1"/>
    <x v="0"/>
    <s v="Electricidad"/>
    <s v="Electricidad"/>
    <s v="Ninguno"/>
    <x v="1"/>
    <x v="0"/>
    <x v="0"/>
    <x v="0"/>
    <x v="0"/>
    <x v="0"/>
    <x v="1"/>
  </r>
  <r>
    <s v="Legazpi"/>
    <s v="Guipúzcoa"/>
    <s v="18-40"/>
    <s v="Mujer"/>
    <s v="Univ."/>
    <s v="Rural"/>
    <s v="Multifamiliar"/>
    <s v="3 Hab"/>
    <s v="12-16h"/>
    <s v="Inf. Media"/>
    <s v="Atlán."/>
    <x v="0"/>
    <x v="1"/>
    <x v="1"/>
    <x v="0"/>
    <x v="1"/>
    <x v="0"/>
    <x v="1"/>
    <x v="0"/>
    <x v="1"/>
    <x v="1"/>
    <x v="1"/>
    <x v="1"/>
    <x v="0"/>
    <s v="Gas Natural"/>
    <s v="Gas Natural"/>
    <s v="Ninguno"/>
    <x v="0"/>
    <x v="0"/>
    <x v="0"/>
    <x v="0"/>
    <x v="0"/>
    <x v="1"/>
    <x v="1"/>
  </r>
  <r>
    <s v="Soria"/>
    <s v="Soria"/>
    <s v="+60"/>
    <s v="Mujer"/>
    <s v="Sec."/>
    <s v="Centro Ciudad"/>
    <s v="Multifamiliar"/>
    <s v="≥4 Hab"/>
    <s v="≥17h"/>
    <s v="Sup. Media"/>
    <s v="Cont."/>
    <x v="0"/>
    <x v="1"/>
    <x v="1"/>
    <x v="0"/>
    <x v="1"/>
    <x v="1"/>
    <x v="1"/>
    <x v="1"/>
    <x v="1"/>
    <x v="0"/>
    <x v="0"/>
    <x v="0"/>
    <x v="0"/>
    <s v="Gas Natural"/>
    <s v="Gas Natural"/>
    <s v="Ninguno"/>
    <x v="0"/>
    <x v="0"/>
    <x v="0"/>
    <x v="0"/>
    <x v="0"/>
    <x v="1"/>
    <x v="1"/>
  </r>
  <r>
    <s v="Sestao"/>
    <s v="Vizcaya"/>
    <s v="41-59"/>
    <s v="Hombre"/>
    <s v="Prim."/>
    <s v="Centro Ciudad"/>
    <s v="Multifamiliar"/>
    <s v="3 Hab"/>
    <s v="≥17h"/>
    <s v="Sup. Media"/>
    <s v="Atlán."/>
    <x v="0"/>
    <x v="0"/>
    <x v="1"/>
    <x v="0"/>
    <x v="0"/>
    <x v="1"/>
    <x v="0"/>
    <x v="1"/>
    <x v="0"/>
    <x v="1"/>
    <x v="1"/>
    <x v="1"/>
    <x v="0"/>
    <s v="Gas Natural"/>
    <s v="Gas Natural"/>
    <s v="Ninguno"/>
    <x v="1"/>
    <x v="0"/>
    <x v="0"/>
    <x v="0"/>
    <x v="0"/>
    <x v="0"/>
    <x v="1"/>
  </r>
  <r>
    <s v="Soria"/>
    <s v="Soria"/>
    <s v="+60"/>
    <s v="Mujer"/>
    <s v="Sec."/>
    <s v="Centro Ciudad"/>
    <s v="Multifamiliar"/>
    <s v="3 Hab"/>
    <s v="≥17h"/>
    <s v="Inf. Media"/>
    <s v="Cont."/>
    <x v="0"/>
    <x v="1"/>
    <x v="1"/>
    <x v="0"/>
    <x v="1"/>
    <x v="1"/>
    <x v="1"/>
    <x v="1"/>
    <x v="1"/>
    <x v="1"/>
    <x v="1"/>
    <x v="1"/>
    <x v="1"/>
    <s v="Gasóleo"/>
    <s v="Gasóleo"/>
    <s v="Ninguno"/>
    <x v="0"/>
    <x v="1"/>
    <x v="0"/>
    <x v="0"/>
    <x v="0"/>
    <x v="0"/>
    <x v="1"/>
  </r>
  <r>
    <s v="Ribadeo"/>
    <s v="Lugo"/>
    <s v="+60"/>
    <s v="Hombre"/>
    <s v="Prim."/>
    <s v="Centro Ciudad"/>
    <s v="Multifamiliar"/>
    <s v="3 Hab"/>
    <s v="≥17h"/>
    <s v="Inf. Media"/>
    <s v="Atlán."/>
    <x v="0"/>
    <x v="1"/>
    <x v="1"/>
    <x v="0"/>
    <x v="1"/>
    <x v="1"/>
    <x v="1"/>
    <x v="1"/>
    <x v="1"/>
    <x v="1"/>
    <x v="1"/>
    <x v="1"/>
    <x v="1"/>
    <s v="GLP"/>
    <s v="GLP"/>
    <s v="Ninguno"/>
    <x v="0"/>
    <x v="0"/>
    <x v="0"/>
    <x v="0"/>
    <x v="0"/>
    <x v="0"/>
    <x v="0"/>
  </r>
  <r>
    <s v="Orio"/>
    <s v="Guipúzcoa"/>
    <s v="+60"/>
    <s v="Mujer"/>
    <s v="Sec."/>
    <s v="Rural"/>
    <s v="Multifamiliar"/>
    <s v="3 Hab"/>
    <s v="≥17h"/>
    <s v="Ind"/>
    <s v="Atlán."/>
    <x v="0"/>
    <x v="1"/>
    <x v="1"/>
    <x v="0"/>
    <x v="1"/>
    <x v="1"/>
    <x v="1"/>
    <x v="1"/>
    <x v="1"/>
    <x v="1"/>
    <x v="1"/>
    <x v="1"/>
    <x v="1"/>
    <s v="Gas Natural"/>
    <s v="Gas Natural"/>
    <s v="Ninguno"/>
    <x v="1"/>
    <x v="0"/>
    <x v="0"/>
    <x v="0"/>
    <x v="0"/>
    <x v="0"/>
    <x v="1"/>
  </r>
  <r>
    <s v="Sestao"/>
    <s v="Vizcaya"/>
    <s v="41-59"/>
    <s v="Mujer"/>
    <s v="Sec."/>
    <s v="Centro Ciudad"/>
    <s v="Multifamiliar"/>
    <s v="≤2 Hab"/>
    <s v="≥17h"/>
    <s v="Ind"/>
    <s v="Atlán."/>
    <x v="0"/>
    <x v="1"/>
    <x v="1"/>
    <x v="0"/>
    <x v="1"/>
    <x v="1"/>
    <x v="1"/>
    <x v="1"/>
    <x v="1"/>
    <x v="1"/>
    <x v="1"/>
    <x v="1"/>
    <x v="0"/>
    <s v="Bomba de calor aire"/>
    <s v="Electricidad"/>
    <s v="Bomba de calor aire"/>
    <x v="0"/>
    <x v="0"/>
    <x v="0"/>
    <x v="0"/>
    <x v="0"/>
    <x v="0"/>
    <x v="0"/>
  </r>
  <r>
    <s v="Sestao"/>
    <s v="Vizcaya"/>
    <s v="+60"/>
    <s v="Mujer"/>
    <s v="Ind"/>
    <s v="Centro Ciudad"/>
    <s v="Multifamiliar"/>
    <s v="≤2 Hab"/>
    <s v="≥17h"/>
    <s v="Ind"/>
    <s v="Atlán."/>
    <x v="0"/>
    <x v="0"/>
    <x v="1"/>
    <x v="0"/>
    <x v="1"/>
    <x v="0"/>
    <x v="1"/>
    <x v="1"/>
    <x v="1"/>
    <x v="1"/>
    <x v="1"/>
    <x v="1"/>
    <x v="0"/>
    <s v="Electricidad"/>
    <s v="Electricidad"/>
    <s v="Ninguno"/>
    <x v="0"/>
    <x v="0"/>
    <x v="0"/>
    <x v="0"/>
    <x v="0"/>
    <x v="0"/>
    <x v="0"/>
  </r>
  <r>
    <s v="Fuente Tovar"/>
    <s v="Soria"/>
    <s v="+60"/>
    <s v="Mujer"/>
    <s v="Prim."/>
    <s v="Rural"/>
    <s v="Adosado"/>
    <s v="3 Hab"/>
    <s v="≥17h"/>
    <s v="Ind"/>
    <s v="Cont."/>
    <x v="0"/>
    <x v="1"/>
    <x v="1"/>
    <x v="0"/>
    <x v="1"/>
    <x v="1"/>
    <x v="1"/>
    <x v="1"/>
    <x v="1"/>
    <x v="1"/>
    <x v="1"/>
    <x v="1"/>
    <x v="1"/>
    <s v="Gasóleo"/>
    <s v="Gasóleo"/>
    <s v="Ninguno"/>
    <x v="0"/>
    <x v="0"/>
    <x v="0"/>
    <x v="0"/>
    <x v="0"/>
    <x v="0"/>
    <x v="0"/>
  </r>
  <r>
    <s v="Ordizia"/>
    <s v="Guipúzcoa"/>
    <s v="+60"/>
    <s v="Mujer"/>
    <s v="Prim."/>
    <s v="Rural"/>
    <s v="Multifamiliar"/>
    <s v="≤2 Hab"/>
    <s v="≥17h"/>
    <s v="Inf. Media"/>
    <s v="Atlán."/>
    <x v="0"/>
    <x v="1"/>
    <x v="1"/>
    <x v="0"/>
    <x v="1"/>
    <x v="1"/>
    <x v="0"/>
    <x v="1"/>
    <x v="1"/>
    <x v="1"/>
    <x v="1"/>
    <x v="1"/>
    <x v="1"/>
    <s v="Electricidad"/>
    <s v="Electricidad"/>
    <s v="Ninguno"/>
    <x v="0"/>
    <x v="0"/>
    <x v="0"/>
    <x v="0"/>
    <x v="0"/>
    <x v="0"/>
    <x v="0"/>
  </r>
  <r>
    <s v="Velamazán"/>
    <s v="Soria"/>
    <s v="+60"/>
    <s v="Mujer"/>
    <s v="Prim."/>
    <s v="Rural"/>
    <s v="Individual"/>
    <s v="≥4 Hab"/>
    <s v="≥17h"/>
    <s v="Ind"/>
    <s v="Cont."/>
    <x v="0"/>
    <x v="1"/>
    <x v="1"/>
    <x v="0"/>
    <x v="1"/>
    <x v="1"/>
    <x v="1"/>
    <x v="1"/>
    <x v="1"/>
    <x v="1"/>
    <x v="1"/>
    <x v="1"/>
    <x v="1"/>
    <s v="Biomasa"/>
    <s v="GLP"/>
    <s v="Ninguno"/>
    <x v="0"/>
    <x v="0"/>
    <x v="0"/>
    <x v="0"/>
    <x v="0"/>
    <x v="0"/>
    <x v="0"/>
  </r>
  <r>
    <s v="Ribadeo"/>
    <s v="Lugo"/>
    <s v="+60"/>
    <s v="Mujer"/>
    <s v="Prim."/>
    <s v="Centro Ciudad"/>
    <s v="Adosado"/>
    <s v="3 Hab"/>
    <s v="≥17h"/>
    <s v="Inf. Media"/>
    <s v="Atlán."/>
    <x v="0"/>
    <x v="1"/>
    <x v="1"/>
    <x v="0"/>
    <x v="1"/>
    <x v="1"/>
    <x v="1"/>
    <x v="1"/>
    <x v="1"/>
    <x v="1"/>
    <x v="1"/>
    <x v="1"/>
    <x v="1"/>
    <s v="Ninguna"/>
    <s v="GLP"/>
    <s v="Ninguno"/>
    <x v="0"/>
    <x v="0"/>
    <x v="0"/>
    <x v="0"/>
    <x v="0"/>
    <x v="0"/>
    <x v="0"/>
  </r>
  <r>
    <s v="Sestao"/>
    <s v="Vizcaya"/>
    <s v="41-59"/>
    <s v="Mujer"/>
    <s v="Sec."/>
    <s v="Centro Ciudad"/>
    <s v="Multifamiliar"/>
    <s v="3 Hab"/>
    <s v="12-16h"/>
    <s v="Ind"/>
    <s v="Atlán."/>
    <x v="0"/>
    <x v="1"/>
    <x v="1"/>
    <x v="0"/>
    <x v="1"/>
    <x v="1"/>
    <x v="1"/>
    <x v="1"/>
    <x v="1"/>
    <x v="1"/>
    <x v="1"/>
    <x v="1"/>
    <x v="1"/>
    <s v="Gas Natural"/>
    <s v="Gas Natural"/>
    <s v="Ninguno"/>
    <x v="1"/>
    <x v="0"/>
    <x v="0"/>
    <x v="0"/>
    <x v="0"/>
    <x v="0"/>
    <x v="1"/>
  </r>
  <r>
    <s v="Santiago de Compostela"/>
    <s v="Coruña, La"/>
    <s v="+60"/>
    <s v="Mujer"/>
    <s v="Sec."/>
    <s v="Urbana"/>
    <s v="Multifamiliar"/>
    <s v="3 Hab"/>
    <s v="≥17h"/>
    <s v="Inf. Media"/>
    <s v="Atlán."/>
    <x v="0"/>
    <x v="1"/>
    <x v="1"/>
    <x v="0"/>
    <x v="1"/>
    <x v="1"/>
    <x v="0"/>
    <x v="1"/>
    <x v="0"/>
    <x v="1"/>
    <x v="1"/>
    <x v="1"/>
    <x v="1"/>
    <s v="Gas Natural"/>
    <s v="Gas Natural"/>
    <s v="Ninguno"/>
    <x v="0"/>
    <x v="0"/>
    <x v="0"/>
    <x v="0"/>
    <x v="0"/>
    <x v="0"/>
    <x v="0"/>
  </r>
  <r>
    <s v="Velamazán"/>
    <s v="Soria"/>
    <s v="+60"/>
    <s v="Mujer"/>
    <s v="Prim."/>
    <s v="Rural"/>
    <s v="Adosado"/>
    <s v="3 Hab"/>
    <s v="≥17h"/>
    <s v="Inf. Media"/>
    <s v="Cont."/>
    <x v="1"/>
    <x v="1"/>
    <x v="1"/>
    <x v="0"/>
    <x v="1"/>
    <x v="1"/>
    <x v="0"/>
    <x v="1"/>
    <x v="1"/>
    <x v="1"/>
    <x v="0"/>
    <x v="1"/>
    <x v="0"/>
    <s v="Biomasa"/>
    <s v="Electricidad"/>
    <s v="Ninguno"/>
    <x v="0"/>
    <x v="0"/>
    <x v="0"/>
    <x v="0"/>
    <x v="0"/>
    <x v="0"/>
    <x v="0"/>
  </r>
  <r>
    <s v="Santiago de Compostela"/>
    <s v="Coruña, La"/>
    <s v="+60"/>
    <s v="Hombre"/>
    <s v="Univ."/>
    <s v="Centro Ciudad"/>
    <s v="Multifamiliar"/>
    <s v="3 Hab"/>
    <s v="≥17h"/>
    <s v="Sup. Media"/>
    <s v="Atlán."/>
    <x v="0"/>
    <x v="1"/>
    <x v="1"/>
    <x v="0"/>
    <x v="1"/>
    <x v="1"/>
    <x v="1"/>
    <x v="1"/>
    <x v="1"/>
    <x v="1"/>
    <x v="1"/>
    <x v="1"/>
    <x v="1"/>
    <s v="Electricidad"/>
    <s v="GLP"/>
    <s v="AC Eléctrico"/>
    <x v="0"/>
    <x v="1"/>
    <x v="0"/>
    <x v="0"/>
    <x v="0"/>
    <x v="0"/>
    <x v="1"/>
  </r>
  <r>
    <s v="Sestao"/>
    <s v="Vizcaya"/>
    <s v="+60"/>
    <s v="Mujer"/>
    <s v="Prim."/>
    <s v="Centro Ciudad"/>
    <s v="Multifamiliar"/>
    <s v="3 Hab"/>
    <s v="12-16h"/>
    <s v="Inf. Media"/>
    <s v="Atlán."/>
    <x v="0"/>
    <x v="1"/>
    <x v="1"/>
    <x v="0"/>
    <x v="1"/>
    <x v="1"/>
    <x v="1"/>
    <x v="1"/>
    <x v="1"/>
    <x v="1"/>
    <x v="1"/>
    <x v="1"/>
    <x v="1"/>
    <s v="Gas Natural"/>
    <s v="Gas Natural"/>
    <s v="Ninguno"/>
    <x v="0"/>
    <x v="0"/>
    <x v="0"/>
    <x v="0"/>
    <x v="0"/>
    <x v="0"/>
    <x v="0"/>
  </r>
  <r>
    <s v="Valladolid"/>
    <s v="Valladolid"/>
    <s v="18-40"/>
    <s v="Mujer"/>
    <s v="Univ."/>
    <s v="Centro Ciudad"/>
    <s v="Multifamiliar"/>
    <s v="≥4 Hab"/>
    <s v="≥17h"/>
    <s v="Sup. Media"/>
    <s v="Cont."/>
    <x v="0"/>
    <x v="1"/>
    <x v="1"/>
    <x v="0"/>
    <x v="1"/>
    <x v="1"/>
    <x v="0"/>
    <x v="1"/>
    <x v="1"/>
    <x v="1"/>
    <x v="1"/>
    <x v="1"/>
    <x v="0"/>
    <s v="Gas Natural"/>
    <s v="Gas Natural"/>
    <s v="Ninguno"/>
    <x v="0"/>
    <x v="1"/>
    <x v="0"/>
    <x v="0"/>
    <x v="0"/>
    <x v="0"/>
    <x v="1"/>
  </r>
  <r>
    <s v="Teruel"/>
    <s v="Teruel"/>
    <s v="41-59"/>
    <s v="Mujer"/>
    <s v="Prim."/>
    <s v="Urbana"/>
    <s v="Individual"/>
    <s v="≥4 Hab"/>
    <s v="≤12h"/>
    <s v="Inf. Media"/>
    <s v="Cont."/>
    <x v="0"/>
    <x v="1"/>
    <x v="1"/>
    <x v="0"/>
    <x v="1"/>
    <x v="1"/>
    <x v="0"/>
    <x v="1"/>
    <x v="1"/>
    <x v="1"/>
    <x v="1"/>
    <x v="1"/>
    <x v="1"/>
    <s v="Gasóleo"/>
    <s v="Gasóleo"/>
    <s v="Ninguno"/>
    <x v="0"/>
    <x v="0"/>
    <x v="0"/>
    <x v="0"/>
    <x v="0"/>
    <x v="1"/>
    <x v="1"/>
  </r>
  <r>
    <s v="Santiago de Compostela"/>
    <s v="Coruña, La"/>
    <s v="41-59"/>
    <s v="Hombre"/>
    <s v="Prim."/>
    <s v="Centro Ciudad"/>
    <s v="Multifamiliar"/>
    <s v="3 Hab"/>
    <s v="≥17h"/>
    <s v="Ind"/>
    <s v="Atlán."/>
    <x v="0"/>
    <x v="1"/>
    <x v="1"/>
    <x v="0"/>
    <x v="1"/>
    <x v="1"/>
    <x v="1"/>
    <x v="1"/>
    <x v="1"/>
    <x v="1"/>
    <x v="1"/>
    <x v="1"/>
    <x v="1"/>
    <s v="Electricidad"/>
    <s v="Gas Natural"/>
    <s v="Ninguno"/>
    <x v="0"/>
    <x v="0"/>
    <x v="0"/>
    <x v="0"/>
    <x v="0"/>
    <x v="1"/>
    <x v="1"/>
  </r>
  <r>
    <s v="Sestao"/>
    <s v="Vizcaya"/>
    <s v="+60"/>
    <s v="Mujer"/>
    <s v="Univ."/>
    <s v="Centro Ciudad"/>
    <s v="Multifamiliar"/>
    <s v="3 Hab"/>
    <s v="≥17h"/>
    <s v="Sup. Media"/>
    <s v="Atlán."/>
    <x v="0"/>
    <x v="1"/>
    <x v="1"/>
    <x v="0"/>
    <x v="1"/>
    <x v="1"/>
    <x v="0"/>
    <x v="1"/>
    <x v="1"/>
    <x v="1"/>
    <x v="1"/>
    <x v="1"/>
    <x v="0"/>
    <s v="Gas Natural"/>
    <s v="Gas Natural"/>
    <s v="Ninguno"/>
    <x v="1"/>
    <x v="0"/>
    <x v="0"/>
    <x v="0"/>
    <x v="0"/>
    <x v="0"/>
    <x v="1"/>
  </r>
  <r>
    <s v="Teruel"/>
    <s v="Teruel"/>
    <s v="41-59"/>
    <s v="Mujer"/>
    <s v="Sec."/>
    <s v="Centro Ciudad"/>
    <s v="Multifamiliar"/>
    <s v="3 Hab"/>
    <s v="≥17h"/>
    <s v="Ind"/>
    <s v="Cont."/>
    <x v="0"/>
    <x v="1"/>
    <x v="1"/>
    <x v="0"/>
    <x v="0"/>
    <x v="1"/>
    <x v="0"/>
    <x v="1"/>
    <x v="1"/>
    <x v="0"/>
    <x v="1"/>
    <x v="0"/>
    <x v="0"/>
    <s v="Electricidad"/>
    <s v="Electricidad"/>
    <s v="Ninguno"/>
    <x v="0"/>
    <x v="0"/>
    <x v="0"/>
    <x v="0"/>
    <x v="0"/>
    <x v="0"/>
    <x v="0"/>
  </r>
  <r>
    <s v="Ribadeo"/>
    <s v="Lugo"/>
    <s v="+60"/>
    <s v="Mujer"/>
    <s v="Prim."/>
    <s v="Centro Ciudad"/>
    <s v="Multifamiliar"/>
    <s v="≥4 Hab"/>
    <s v="≥17h"/>
    <s v="Ind"/>
    <s v="Atlán."/>
    <x v="0"/>
    <x v="1"/>
    <x v="1"/>
    <x v="0"/>
    <x v="1"/>
    <x v="1"/>
    <x v="0"/>
    <x v="1"/>
    <x v="1"/>
    <x v="1"/>
    <x v="1"/>
    <x v="1"/>
    <x v="1"/>
    <s v="Electricidad"/>
    <s v="Gas Natural"/>
    <s v="Ninguno"/>
    <x v="0"/>
    <x v="0"/>
    <x v="0"/>
    <x v="0"/>
    <x v="0"/>
    <x v="0"/>
    <x v="0"/>
  </r>
  <r>
    <s v="Teruel"/>
    <s v="Teruel"/>
    <s v="18-40"/>
    <s v="Mujer"/>
    <s v="Univ."/>
    <s v="Centro Ciudad"/>
    <s v="Multifamiliar"/>
    <s v="3 Hab"/>
    <s v="≥17h"/>
    <s v="Inf. Media"/>
    <s v="Cont."/>
    <x v="0"/>
    <x v="1"/>
    <x v="1"/>
    <x v="0"/>
    <x v="1"/>
    <x v="0"/>
    <x v="0"/>
    <x v="0"/>
    <x v="0"/>
    <x v="0"/>
    <x v="1"/>
    <x v="1"/>
    <x v="0"/>
    <s v="Gas Natural"/>
    <s v="Gas Natural"/>
    <s v="Ninguno"/>
    <x v="0"/>
    <x v="0"/>
    <x v="0"/>
    <x v="0"/>
    <x v="0"/>
    <x v="1"/>
    <x v="1"/>
  </r>
  <r>
    <s v="Culleredo"/>
    <s v="Coruña, La"/>
    <s v="18-40"/>
    <s v="Hombre"/>
    <s v="Univ."/>
    <s v="Urbana"/>
    <s v="Individual"/>
    <s v="3 Hab"/>
    <s v="≥17h"/>
    <s v="Inf. Media"/>
    <s v="Atlán."/>
    <x v="0"/>
    <x v="1"/>
    <x v="1"/>
    <x v="0"/>
    <x v="1"/>
    <x v="1"/>
    <x v="1"/>
    <x v="1"/>
    <x v="1"/>
    <x v="1"/>
    <x v="1"/>
    <x v="1"/>
    <x v="1"/>
    <s v="Electricidad"/>
    <s v="Electricidad"/>
    <s v="Ninguno"/>
    <x v="1"/>
    <x v="0"/>
    <x v="0"/>
    <x v="0"/>
    <x v="0"/>
    <x v="0"/>
    <x v="1"/>
  </r>
  <r>
    <s v="Ribadeo"/>
    <s v="Lugo"/>
    <s v="41-59"/>
    <s v="Hombre"/>
    <s v="Prim."/>
    <s v="Centro Ciudad"/>
    <s v="Individual"/>
    <s v="≥4 Hab"/>
    <s v="≥17h"/>
    <s v="Ind"/>
    <s v="Atlán."/>
    <x v="1"/>
    <x v="1"/>
    <x v="1"/>
    <x v="0"/>
    <x v="1"/>
    <x v="1"/>
    <x v="1"/>
    <x v="1"/>
    <x v="1"/>
    <x v="1"/>
    <x v="1"/>
    <x v="1"/>
    <x v="1"/>
    <s v="Ninguna"/>
    <s v="GLP"/>
    <s v="Ninguno"/>
    <x v="0"/>
    <x v="0"/>
    <x v="0"/>
    <x v="0"/>
    <x v="0"/>
    <x v="0"/>
    <x v="0"/>
  </r>
  <r>
    <s v="Sestao"/>
    <s v="Vizcaya"/>
    <s v="41-59"/>
    <s v="Mujer"/>
    <s v="Sec."/>
    <s v="Centro Ciudad"/>
    <s v="Multifamiliar"/>
    <s v="3 Hab"/>
    <s v="12-16h"/>
    <s v="Inf. Media"/>
    <s v="Atlán."/>
    <x v="0"/>
    <x v="1"/>
    <x v="1"/>
    <x v="0"/>
    <x v="1"/>
    <x v="1"/>
    <x v="1"/>
    <x v="1"/>
    <x v="1"/>
    <x v="1"/>
    <x v="1"/>
    <x v="1"/>
    <x v="1"/>
    <s v="Electricidad"/>
    <s v="GLP"/>
    <s v="Ninguno"/>
    <x v="1"/>
    <x v="0"/>
    <x v="0"/>
    <x v="0"/>
    <x v="0"/>
    <x v="0"/>
    <x v="1"/>
  </r>
  <r>
    <s v="Culleredo"/>
    <s v="Coruña, La"/>
    <s v="41-59"/>
    <s v="Mujer"/>
    <s v="Sec."/>
    <s v="Urbana"/>
    <s v="Individual"/>
    <s v="≥4 Hab"/>
    <s v="≥17h"/>
    <s v="Ind"/>
    <s v="Atlán."/>
    <x v="0"/>
    <x v="1"/>
    <x v="1"/>
    <x v="0"/>
    <x v="1"/>
    <x v="1"/>
    <x v="0"/>
    <x v="1"/>
    <x v="1"/>
    <x v="1"/>
    <x v="1"/>
    <x v="1"/>
    <x v="1"/>
    <s v="Bomba de calor aire"/>
    <s v="Bomba de calor agua"/>
    <s v="Ninguno"/>
    <x v="0"/>
    <x v="1"/>
    <x v="0"/>
    <x v="0"/>
    <x v="0"/>
    <x v="0"/>
    <x v="1"/>
  </r>
  <r>
    <s v="Pinilla del Toro"/>
    <s v="Zamora"/>
    <s v="41-59"/>
    <s v="Hombre"/>
    <s v="Prim."/>
    <s v="Rural"/>
    <s v="Adosado"/>
    <s v="≤2 Hab"/>
    <s v="12-16h"/>
    <s v="Inf. Media"/>
    <s v="Cont."/>
    <x v="0"/>
    <x v="1"/>
    <x v="1"/>
    <x v="0"/>
    <x v="1"/>
    <x v="0"/>
    <x v="1"/>
    <x v="0"/>
    <x v="0"/>
    <x v="1"/>
    <x v="1"/>
    <x v="0"/>
    <x v="1"/>
    <s v="Biomasa"/>
    <s v="GLP"/>
    <s v="Ninguno"/>
    <x v="0"/>
    <x v="0"/>
    <x v="0"/>
    <x v="0"/>
    <x v="0"/>
    <x v="1"/>
    <x v="1"/>
  </r>
  <r>
    <s v="Arroyo de la Encomienda"/>
    <s v="Valladolid"/>
    <s v="18-40"/>
    <s v="Mujer"/>
    <s v="Univ."/>
    <s v="Urbana"/>
    <s v="Multifamiliar"/>
    <s v="3 Hab"/>
    <s v="12-16h"/>
    <s v="Inf. Media"/>
    <s v="Cont."/>
    <x v="0"/>
    <x v="1"/>
    <x v="1"/>
    <x v="0"/>
    <x v="1"/>
    <x v="1"/>
    <x v="1"/>
    <x v="1"/>
    <x v="1"/>
    <x v="1"/>
    <x v="1"/>
    <x v="1"/>
    <x v="1"/>
    <s v="Gas Natural"/>
    <s v="Gas Natural"/>
    <s v="Ninguno"/>
    <x v="0"/>
    <x v="1"/>
    <x v="0"/>
    <x v="0"/>
    <x v="0"/>
    <x v="0"/>
    <x v="1"/>
  </r>
  <r>
    <s v="Pinilla del Toro"/>
    <s v="Zamora"/>
    <s v="41-59"/>
    <s v="Mujer"/>
    <s v="Sec."/>
    <s v="Rural"/>
    <s v="Adosado"/>
    <s v="3 Hab"/>
    <s v="≥17h"/>
    <s v="Inf. Media"/>
    <s v="Cont."/>
    <x v="0"/>
    <x v="1"/>
    <x v="1"/>
    <x v="0"/>
    <x v="1"/>
    <x v="1"/>
    <x v="1"/>
    <x v="1"/>
    <x v="1"/>
    <x v="1"/>
    <x v="1"/>
    <x v="1"/>
    <x v="1"/>
    <s v="GLP"/>
    <s v="GLP"/>
    <s v="Ninguno"/>
    <x v="0"/>
    <x v="0"/>
    <x v="0"/>
    <x v="0"/>
    <x v="0"/>
    <x v="0"/>
    <x v="0"/>
  </r>
  <r>
    <s v="Mieres"/>
    <s v="Asturias"/>
    <s v="+60"/>
    <s v="Mujer"/>
    <s v="Univ."/>
    <s v="Urbana"/>
    <s v="Multifamiliar"/>
    <s v="3 Hab"/>
    <s v="≥17h"/>
    <s v="Ind"/>
    <s v="Atlán."/>
    <x v="0"/>
    <x v="1"/>
    <x v="1"/>
    <x v="0"/>
    <x v="1"/>
    <x v="1"/>
    <x v="1"/>
    <x v="1"/>
    <x v="1"/>
    <x v="1"/>
    <x v="1"/>
    <x v="1"/>
    <x v="1"/>
    <s v="Electricidad"/>
    <s v="Electricidad"/>
    <s v="Ninguno"/>
    <x v="0"/>
    <x v="0"/>
    <x v="0"/>
    <x v="0"/>
    <x v="0"/>
    <x v="0"/>
    <x v="0"/>
  </r>
  <r>
    <s v="Valladolid"/>
    <s v="Valladolid"/>
    <s v="+60"/>
    <s v="Mujer"/>
    <s v="Sec."/>
    <s v="Urbana"/>
    <s v="Individual"/>
    <s v="≥4 Hab"/>
    <s v="≥17h"/>
    <s v="Sup. Media"/>
    <s v="Cont."/>
    <x v="0"/>
    <x v="1"/>
    <x v="1"/>
    <x v="0"/>
    <x v="0"/>
    <x v="0"/>
    <x v="1"/>
    <x v="1"/>
    <x v="1"/>
    <x v="1"/>
    <x v="1"/>
    <x v="1"/>
    <x v="0"/>
    <s v="Gas Natural"/>
    <s v="Gas Natural"/>
    <s v="Ninguno"/>
    <x v="1"/>
    <x v="0"/>
    <x v="0"/>
    <x v="0"/>
    <x v="0"/>
    <x v="0"/>
    <x v="1"/>
  </r>
  <r>
    <s v="Valladolid"/>
    <s v="Valladolid"/>
    <s v="18-40"/>
    <s v="Mujer"/>
    <s v="Sec."/>
    <s v="Centro Ciudad"/>
    <s v="Multifamiliar"/>
    <s v="3 Hab"/>
    <s v="≥17h"/>
    <s v="Ind"/>
    <s v="Cont."/>
    <x v="0"/>
    <x v="1"/>
    <x v="1"/>
    <x v="0"/>
    <x v="0"/>
    <x v="1"/>
    <x v="1"/>
    <x v="1"/>
    <x v="1"/>
    <x v="1"/>
    <x v="1"/>
    <x v="1"/>
    <x v="1"/>
    <s v="Gas Natural"/>
    <s v="Gas Natural"/>
    <s v="Ninguno"/>
    <x v="0"/>
    <x v="0"/>
    <x v="0"/>
    <x v="0"/>
    <x v="0"/>
    <x v="1"/>
    <x v="1"/>
  </r>
  <r>
    <s v="Portugalete"/>
    <s v="Vizcaya"/>
    <s v="41-59"/>
    <s v="Hombre"/>
    <s v="Prim."/>
    <s v="Urbana"/>
    <s v="Adosado"/>
    <s v="3 Hab"/>
    <s v="12-16h"/>
    <s v="Ind"/>
    <s v="Atlán."/>
    <x v="0"/>
    <x v="1"/>
    <x v="1"/>
    <x v="0"/>
    <x v="1"/>
    <x v="1"/>
    <x v="1"/>
    <x v="1"/>
    <x v="1"/>
    <x v="1"/>
    <x v="1"/>
    <x v="1"/>
    <x v="1"/>
    <s v="Gas Natural"/>
    <s v="Gas Natural"/>
    <s v="AC Eléctrico"/>
    <x v="1"/>
    <x v="0"/>
    <x v="0"/>
    <x v="0"/>
    <x v="0"/>
    <x v="0"/>
    <x v="1"/>
  </r>
  <r>
    <s v="Ribadeo"/>
    <s v="Lugo"/>
    <s v="+60"/>
    <s v="Mujer"/>
    <s v="Univ."/>
    <s v="Centro Ciudad"/>
    <s v="Multifamiliar"/>
    <s v="≤2 Hab"/>
    <s v="≥17h"/>
    <s v="Sup. Media"/>
    <s v="Atlán."/>
    <x v="0"/>
    <x v="1"/>
    <x v="1"/>
    <x v="0"/>
    <x v="1"/>
    <x v="1"/>
    <x v="1"/>
    <x v="1"/>
    <x v="1"/>
    <x v="1"/>
    <x v="1"/>
    <x v="1"/>
    <x v="1"/>
    <s v="Gas Natural"/>
    <s v="Gas Natural"/>
    <s v="Ninguno"/>
    <x v="1"/>
    <x v="0"/>
    <x v="0"/>
    <x v="0"/>
    <x v="0"/>
    <x v="0"/>
    <x v="1"/>
  </r>
  <r>
    <s v="Zaratán"/>
    <s v="Valladolid"/>
    <s v="18-40"/>
    <s v="Mujer"/>
    <s v="Univ."/>
    <s v="Rural"/>
    <s v="Multifamiliar"/>
    <s v="3 Hab"/>
    <s v="12-16h"/>
    <s v="Sup. Media"/>
    <s v="Cont."/>
    <x v="0"/>
    <x v="1"/>
    <x v="1"/>
    <x v="0"/>
    <x v="1"/>
    <x v="0"/>
    <x v="1"/>
    <x v="1"/>
    <x v="1"/>
    <x v="1"/>
    <x v="1"/>
    <x v="0"/>
    <x v="0"/>
    <s v="Gas Natural"/>
    <s v="Gas Natural"/>
    <s v="Ninguno"/>
    <x v="0"/>
    <x v="0"/>
    <x v="1"/>
    <x v="0"/>
    <x v="0"/>
    <x v="0"/>
    <x v="1"/>
  </r>
  <r>
    <s v="Avilés"/>
    <s v="Asturias"/>
    <s v="41-59"/>
    <s v="Mujer"/>
    <s v="Univ."/>
    <s v="Urbana"/>
    <s v="Individual"/>
    <s v="3 Hab"/>
    <s v="≥17h"/>
    <s v="Sup. Media"/>
    <s v="Atlán."/>
    <x v="0"/>
    <x v="1"/>
    <x v="1"/>
    <x v="0"/>
    <x v="1"/>
    <x v="1"/>
    <x v="1"/>
    <x v="1"/>
    <x v="1"/>
    <x v="1"/>
    <x v="1"/>
    <x v="1"/>
    <x v="0"/>
    <s v="Gasóleo"/>
    <s v="Gasóleo"/>
    <s v="Ninguno"/>
    <x v="1"/>
    <x v="0"/>
    <x v="0"/>
    <x v="0"/>
    <x v="0"/>
    <x v="0"/>
    <x v="1"/>
  </r>
  <r>
    <s v="Valladolid"/>
    <s v="Valladolid"/>
    <s v="+60"/>
    <s v="Hombre"/>
    <s v="Prim."/>
    <s v="Centro Ciudad"/>
    <s v="Multifamiliar"/>
    <s v="3 Hab"/>
    <s v="≥17h"/>
    <s v="Sup. Media"/>
    <s v="Cont."/>
    <x v="0"/>
    <x v="1"/>
    <x v="0"/>
    <x v="0"/>
    <x v="0"/>
    <x v="0"/>
    <x v="1"/>
    <x v="1"/>
    <x v="0"/>
    <x v="1"/>
    <x v="1"/>
    <x v="1"/>
    <x v="0"/>
    <s v="Gas Natural"/>
    <s v="Electricidad"/>
    <s v="Ninguno"/>
    <x v="0"/>
    <x v="0"/>
    <x v="0"/>
    <x v="0"/>
    <x v="0"/>
    <x v="1"/>
    <x v="1"/>
  </r>
  <r>
    <s v="Hontalbilla"/>
    <s v="Segovia"/>
    <s v="+60"/>
    <s v="Mujer"/>
    <s v="Sec."/>
    <s v="Rural"/>
    <s v="Adosado"/>
    <s v="≥4 Hab"/>
    <s v="≥17h"/>
    <s v="Sup. Media"/>
    <s v="Cont."/>
    <x v="0"/>
    <x v="1"/>
    <x v="1"/>
    <x v="0"/>
    <x v="1"/>
    <x v="1"/>
    <x v="1"/>
    <x v="1"/>
    <x v="1"/>
    <x v="1"/>
    <x v="1"/>
    <x v="1"/>
    <x v="1"/>
    <s v="Gasóleo"/>
    <s v="Gasóleo"/>
    <s v="Ninguno"/>
    <x v="0"/>
    <x v="1"/>
    <x v="0"/>
    <x v="0"/>
    <x v="0"/>
    <x v="0"/>
    <x v="1"/>
  </r>
  <r>
    <s v="Portugalete"/>
    <s v="Vizcaya"/>
    <s v="41-59"/>
    <s v="Hombre"/>
    <s v="Sec."/>
    <s v="Centro Ciudad"/>
    <s v="Multifamiliar"/>
    <s v="≤2 Hab"/>
    <s v="≥17h"/>
    <s v="Ind"/>
    <s v="Atlán."/>
    <x v="0"/>
    <x v="1"/>
    <x v="1"/>
    <x v="0"/>
    <x v="1"/>
    <x v="1"/>
    <x v="0"/>
    <x v="1"/>
    <x v="1"/>
    <x v="1"/>
    <x v="1"/>
    <x v="1"/>
    <x v="1"/>
    <s v="Electricidad"/>
    <s v="Electricidad"/>
    <s v="Ninguno"/>
    <x v="1"/>
    <x v="0"/>
    <x v="0"/>
    <x v="0"/>
    <x v="0"/>
    <x v="0"/>
    <x v="1"/>
  </r>
  <r>
    <s v="Valladolid"/>
    <s v="Valladolid"/>
    <s v="+60"/>
    <s v="Hombre"/>
    <s v="Prim."/>
    <s v="Centro Ciudad"/>
    <s v="Multifamiliar"/>
    <s v="3 Hab"/>
    <s v="≥17h"/>
    <s v="Sup. Media"/>
    <s v="Cont."/>
    <x v="0"/>
    <x v="1"/>
    <x v="1"/>
    <x v="0"/>
    <x v="1"/>
    <x v="0"/>
    <x v="1"/>
    <x v="1"/>
    <x v="1"/>
    <x v="1"/>
    <x v="1"/>
    <x v="1"/>
    <x v="1"/>
    <s v="Gas Natural"/>
    <s v="Gas Natural"/>
    <s v="Ninguno"/>
    <x v="0"/>
    <x v="0"/>
    <x v="0"/>
    <x v="0"/>
    <x v="0"/>
    <x v="1"/>
    <x v="1"/>
  </r>
  <r>
    <s v="Avilés"/>
    <s v="Asturias"/>
    <s v="41-59"/>
    <s v="Hombre"/>
    <s v="Univ."/>
    <s v="Centro Ciudad"/>
    <s v="Multifamiliar"/>
    <s v="≥4 Hab"/>
    <s v="12-16h"/>
    <s v="Sup. Media"/>
    <s v="Atlán."/>
    <x v="0"/>
    <x v="0"/>
    <x v="0"/>
    <x v="0"/>
    <x v="1"/>
    <x v="1"/>
    <x v="0"/>
    <x v="1"/>
    <x v="1"/>
    <x v="1"/>
    <x v="1"/>
    <x v="1"/>
    <x v="1"/>
    <s v="Gas Natural"/>
    <s v="Gas Natural"/>
    <s v="Ninguno"/>
    <x v="0"/>
    <x v="0"/>
    <x v="0"/>
    <x v="0"/>
    <x v="0"/>
    <x v="0"/>
    <x v="0"/>
  </r>
  <r>
    <s v="Sta Cristina Polvorosa"/>
    <s v="Zamora"/>
    <s v="+60"/>
    <s v="Mujer"/>
    <s v="Prim."/>
    <s v="Rural"/>
    <s v="Individual"/>
    <s v="3 Hab"/>
    <s v="≥17h"/>
    <s v="Inf. Media"/>
    <s v="Cont."/>
    <x v="0"/>
    <x v="1"/>
    <x v="1"/>
    <x v="0"/>
    <x v="1"/>
    <x v="1"/>
    <x v="1"/>
    <x v="1"/>
    <x v="1"/>
    <x v="1"/>
    <x v="1"/>
    <x v="1"/>
    <x v="1"/>
    <s v="Gasóleo"/>
    <s v="GLP"/>
    <s v="Ninguno"/>
    <x v="0"/>
    <x v="0"/>
    <x v="0"/>
    <x v="0"/>
    <x v="0"/>
    <x v="1"/>
    <x v="1"/>
  </r>
  <r>
    <s v="Sta Cristina Polvorosa"/>
    <s v="Zamora"/>
    <s v="41-59"/>
    <s v="Hombre"/>
    <s v="Prim."/>
    <s v="Rural"/>
    <s v="Individual"/>
    <s v="3 Hab"/>
    <s v="≥17h"/>
    <s v="Inf. Media"/>
    <s v="Cont."/>
    <x v="0"/>
    <x v="1"/>
    <x v="1"/>
    <x v="0"/>
    <x v="1"/>
    <x v="1"/>
    <x v="1"/>
    <x v="1"/>
    <x v="1"/>
    <x v="0"/>
    <x v="1"/>
    <x v="0"/>
    <x v="0"/>
    <s v="Gas Natural"/>
    <s v="Gas Natural"/>
    <s v="Ninguno"/>
    <x v="1"/>
    <x v="0"/>
    <x v="0"/>
    <x v="0"/>
    <x v="0"/>
    <x v="0"/>
    <x v="1"/>
  </r>
  <r>
    <s v="Portugalete"/>
    <s v="Vizcaya"/>
    <s v="41-59"/>
    <s v="Mujer"/>
    <s v="Sec."/>
    <s v="Centro Ciudad"/>
    <s v="Multifamiliar"/>
    <s v="3 Hab"/>
    <s v="12-16h"/>
    <s v="Ind"/>
    <s v="Atlán."/>
    <x v="0"/>
    <x v="1"/>
    <x v="1"/>
    <x v="0"/>
    <x v="1"/>
    <x v="1"/>
    <x v="1"/>
    <x v="1"/>
    <x v="1"/>
    <x v="1"/>
    <x v="1"/>
    <x v="1"/>
    <x v="1"/>
    <s v="Gas Natural"/>
    <s v="Gas Natural"/>
    <s v="Ninguno"/>
    <x v="1"/>
    <x v="0"/>
    <x v="0"/>
    <x v="0"/>
    <x v="0"/>
    <x v="0"/>
    <x v="1"/>
  </r>
  <r>
    <s v="Ermua"/>
    <s v="Vizcaya"/>
    <s v="41-59"/>
    <s v="Mujer"/>
    <s v="Prim."/>
    <s v="Centro Ciudad"/>
    <s v="Multifamiliar"/>
    <s v="3 Hab"/>
    <s v="≥17h"/>
    <s v="Inf. Media"/>
    <s v="Atlán."/>
    <x v="1"/>
    <x v="1"/>
    <x v="1"/>
    <x v="0"/>
    <x v="1"/>
    <x v="1"/>
    <x v="0"/>
    <x v="1"/>
    <x v="1"/>
    <x v="1"/>
    <x v="1"/>
    <x v="1"/>
    <x v="1"/>
    <s v="Gas Natural"/>
    <s v="Gas Natural"/>
    <s v="Ninguno"/>
    <x v="1"/>
    <x v="0"/>
    <x v="0"/>
    <x v="0"/>
    <x v="0"/>
    <x v="0"/>
    <x v="1"/>
  </r>
  <r>
    <s v="Portugalete"/>
    <s v="Vizcaya"/>
    <s v="41-59"/>
    <s v="Mujer"/>
    <s v="Univ."/>
    <s v="Centro Ciudad"/>
    <s v="Multifamiliar"/>
    <s v="3 Hab"/>
    <s v="12-16h"/>
    <s v="Sup. Media"/>
    <s v="Atlán."/>
    <x v="0"/>
    <x v="1"/>
    <x v="1"/>
    <x v="0"/>
    <x v="1"/>
    <x v="1"/>
    <x v="1"/>
    <x v="1"/>
    <x v="1"/>
    <x v="1"/>
    <x v="1"/>
    <x v="1"/>
    <x v="0"/>
    <s v="Electricidad"/>
    <s v="Electricidad"/>
    <s v="Ninguno"/>
    <x v="1"/>
    <x v="0"/>
    <x v="0"/>
    <x v="0"/>
    <x v="0"/>
    <x v="0"/>
    <x v="1"/>
  </r>
  <r>
    <s v="A Coruña"/>
    <s v="Coruña, La"/>
    <s v="+60"/>
    <s v="Hombre"/>
    <s v="Univ."/>
    <s v="Centro Ciudad"/>
    <s v="Multifamiliar"/>
    <s v="≥4 Hab"/>
    <s v="≥17h"/>
    <s v="Sup. Media"/>
    <s v="Atlán."/>
    <x v="1"/>
    <x v="1"/>
    <x v="1"/>
    <x v="0"/>
    <x v="1"/>
    <x v="1"/>
    <x v="0"/>
    <x v="1"/>
    <x v="1"/>
    <x v="0"/>
    <x v="1"/>
    <x v="1"/>
    <x v="1"/>
    <s v="Electricidad"/>
    <s v="Electricidad"/>
    <s v="Ninguno"/>
    <x v="1"/>
    <x v="0"/>
    <x v="0"/>
    <x v="0"/>
    <x v="0"/>
    <x v="0"/>
    <x v="1"/>
  </r>
  <r>
    <s v="Ermua"/>
    <s v="Vizcaya"/>
    <s v="+60"/>
    <s v="Hombre"/>
    <s v="Prim."/>
    <s v="Centro Ciudad"/>
    <s v="Multifamiliar"/>
    <s v="3 Hab"/>
    <s v="≥17h"/>
    <s v="Ind"/>
    <s v="Atlán."/>
    <x v="1"/>
    <x v="0"/>
    <x v="1"/>
    <x v="0"/>
    <x v="1"/>
    <x v="1"/>
    <x v="0"/>
    <x v="1"/>
    <x v="1"/>
    <x v="1"/>
    <x v="1"/>
    <x v="1"/>
    <x v="1"/>
    <s v="Electricidad"/>
    <s v="Electricidad"/>
    <s v="Ninguno"/>
    <x v="0"/>
    <x v="0"/>
    <x v="0"/>
    <x v="0"/>
    <x v="0"/>
    <x v="0"/>
    <x v="0"/>
  </r>
  <r>
    <s v="Hondarribia"/>
    <s v="Guipúzcoa"/>
    <s v="+60"/>
    <s v="Hombre"/>
    <s v="Univ."/>
    <s v="Urbana"/>
    <s v="Individual"/>
    <s v="3 Hab"/>
    <s v="≥17h"/>
    <s v="Sup. Media"/>
    <s v="Atlán."/>
    <x v="0"/>
    <x v="1"/>
    <x v="1"/>
    <x v="0"/>
    <x v="1"/>
    <x v="1"/>
    <x v="1"/>
    <x v="1"/>
    <x v="1"/>
    <x v="1"/>
    <x v="1"/>
    <x v="1"/>
    <x v="1"/>
    <s v="Gasóleo"/>
    <s v="Gasóleo"/>
    <s v="Ninguno"/>
    <x v="1"/>
    <x v="0"/>
    <x v="0"/>
    <x v="0"/>
    <x v="0"/>
    <x v="0"/>
    <x v="1"/>
  </r>
  <r>
    <s v="Ermua"/>
    <s v="Vizcaya"/>
    <s v="41-59"/>
    <s v="Mujer"/>
    <s v="Sec."/>
    <s v="Centro Ciudad"/>
    <s v="Multifamiliar"/>
    <s v="3 Hab"/>
    <s v="≥17h"/>
    <s v="Inf. Media"/>
    <s v="Atlán."/>
    <x v="0"/>
    <x v="1"/>
    <x v="1"/>
    <x v="0"/>
    <x v="1"/>
    <x v="1"/>
    <x v="1"/>
    <x v="1"/>
    <x v="0"/>
    <x v="1"/>
    <x v="1"/>
    <x v="1"/>
    <x v="0"/>
    <s v="Electricidad"/>
    <s v="Gas Natural"/>
    <s v="Ninguno"/>
    <x v="0"/>
    <x v="0"/>
    <x v="0"/>
    <x v="0"/>
    <x v="0"/>
    <x v="0"/>
    <x v="0"/>
  </r>
  <r>
    <s v="Ermua"/>
    <s v="Vizcaya"/>
    <s v="41-59"/>
    <s v="Mujer"/>
    <s v="Sec."/>
    <s v="Centro Ciudad"/>
    <s v="Multifamiliar"/>
    <s v="3 Hab"/>
    <s v="≥17h"/>
    <s v="Ind"/>
    <s v="Atlán."/>
    <x v="0"/>
    <x v="1"/>
    <x v="1"/>
    <x v="0"/>
    <x v="1"/>
    <x v="1"/>
    <x v="1"/>
    <x v="1"/>
    <x v="1"/>
    <x v="1"/>
    <x v="1"/>
    <x v="1"/>
    <x v="1"/>
    <s v="Gas Natural"/>
    <s v="Gas Natural"/>
    <s v="Ninguno"/>
    <x v="0"/>
    <x v="0"/>
    <x v="0"/>
    <x v="0"/>
    <x v="0"/>
    <x v="0"/>
    <x v="0"/>
  </r>
  <r>
    <s v="Ermua"/>
    <s v="Vizcaya"/>
    <s v="41-59"/>
    <s v="Mujer"/>
    <s v="Sec."/>
    <s v="Centro Ciudad"/>
    <s v="Multifamiliar"/>
    <s v="3 Hab"/>
    <s v="≥17h"/>
    <s v="Ind"/>
    <s v="Atlán."/>
    <x v="0"/>
    <x v="1"/>
    <x v="1"/>
    <x v="0"/>
    <x v="1"/>
    <x v="1"/>
    <x v="1"/>
    <x v="1"/>
    <x v="1"/>
    <x v="1"/>
    <x v="1"/>
    <x v="1"/>
    <x v="1"/>
    <s v="Gas Natural"/>
    <s v="Gas Natural"/>
    <s v="Ninguno"/>
    <x v="0"/>
    <x v="0"/>
    <x v="0"/>
    <x v="0"/>
    <x v="0"/>
    <x v="1"/>
    <x v="1"/>
  </r>
  <r>
    <s v="Portugalete"/>
    <s v="Vizcaya"/>
    <s v="41-59"/>
    <s v="Mujer"/>
    <s v="Sec."/>
    <s v="Centro Ciudad"/>
    <s v="Multifamiliar"/>
    <s v="3 Hab"/>
    <s v="12-16h"/>
    <s v="Sup. Media"/>
    <s v="Atlán."/>
    <x v="0"/>
    <x v="1"/>
    <x v="1"/>
    <x v="0"/>
    <x v="1"/>
    <x v="1"/>
    <x v="0"/>
    <x v="1"/>
    <x v="1"/>
    <x v="1"/>
    <x v="1"/>
    <x v="1"/>
    <x v="0"/>
    <s v="Gas Natural"/>
    <s v="Gas Natural"/>
    <s v="Ninguno"/>
    <x v="0"/>
    <x v="0"/>
    <x v="0"/>
    <x v="0"/>
    <x v="0"/>
    <x v="0"/>
    <x v="0"/>
  </r>
  <r>
    <s v="Ermua"/>
    <s v="Vizcaya"/>
    <s v="+60"/>
    <s v="Hombre"/>
    <s v="Prim."/>
    <s v="Centro Ciudad"/>
    <s v="Multifamiliar"/>
    <s v="3 Hab"/>
    <s v="≥17h"/>
    <s v="Ind"/>
    <s v="Atlán."/>
    <x v="0"/>
    <x v="1"/>
    <x v="1"/>
    <x v="0"/>
    <x v="1"/>
    <x v="1"/>
    <x v="0"/>
    <x v="1"/>
    <x v="1"/>
    <x v="1"/>
    <x v="1"/>
    <x v="0"/>
    <x v="0"/>
    <s v="Electricidad"/>
    <s v="Electricidad"/>
    <s v="Ninguno"/>
    <x v="0"/>
    <x v="0"/>
    <x v="0"/>
    <x v="0"/>
    <x v="0"/>
    <x v="0"/>
    <x v="0"/>
  </r>
  <r>
    <s v="Portugalete"/>
    <s v="Vizcaya"/>
    <s v="41-59"/>
    <s v="Mujer"/>
    <s v="Sec."/>
    <s v="Centro Ciudad"/>
    <s v="Multifamiliar"/>
    <s v="3 Hab"/>
    <s v="12-16h"/>
    <s v="Ind"/>
    <s v="Atlán."/>
    <x v="0"/>
    <x v="1"/>
    <x v="1"/>
    <x v="0"/>
    <x v="1"/>
    <x v="1"/>
    <x v="1"/>
    <x v="1"/>
    <x v="1"/>
    <x v="1"/>
    <x v="1"/>
    <x v="1"/>
    <x v="0"/>
    <s v="Gas Natural"/>
    <s v="Gas Natural"/>
    <s v="Ninguno"/>
    <x v="0"/>
    <x v="0"/>
    <x v="0"/>
    <x v="0"/>
    <x v="0"/>
    <x v="0"/>
    <x v="0"/>
  </r>
  <r>
    <s v="Ermua"/>
    <s v="Vizcaya"/>
    <s v="41-59"/>
    <s v="Hombre"/>
    <s v="Prim."/>
    <s v="Centro Ciudad"/>
    <s v="Multifamiliar"/>
    <s v="≤2 Hab"/>
    <s v="≥17h"/>
    <s v="Inf. Media"/>
    <s v="Atlán."/>
    <x v="0"/>
    <x v="1"/>
    <x v="1"/>
    <x v="0"/>
    <x v="1"/>
    <x v="1"/>
    <x v="0"/>
    <x v="1"/>
    <x v="1"/>
    <x v="1"/>
    <x v="1"/>
    <x v="1"/>
    <x v="1"/>
    <s v="Gas Natural"/>
    <s v="Gas Natural"/>
    <s v="Ninguno"/>
    <x v="0"/>
    <x v="0"/>
    <x v="0"/>
    <x v="0"/>
    <x v="0"/>
    <x v="1"/>
    <x v="1"/>
  </r>
  <r>
    <s v="Avilés"/>
    <s v="Asturias"/>
    <s v="+60"/>
    <s v="Mujer"/>
    <s v="Prim."/>
    <s v="Centro Ciudad"/>
    <s v="Individual"/>
    <s v="3 Hab"/>
    <s v="≥17h"/>
    <s v="Inf. Media"/>
    <s v="Atlán."/>
    <x v="0"/>
    <x v="1"/>
    <x v="1"/>
    <x v="0"/>
    <x v="1"/>
    <x v="1"/>
    <x v="1"/>
    <x v="1"/>
    <x v="1"/>
    <x v="1"/>
    <x v="1"/>
    <x v="1"/>
    <x v="0"/>
    <s v="GLP"/>
    <s v="GLP"/>
    <s v="Ninguno"/>
    <x v="0"/>
    <x v="0"/>
    <x v="0"/>
    <x v="0"/>
    <x v="0"/>
    <x v="0"/>
    <x v="0"/>
  </r>
  <r>
    <s v="Portugalete"/>
    <s v="Vizcaya"/>
    <s v="+60"/>
    <s v="Mujer"/>
    <s v="Prim."/>
    <s v="Centro Ciudad"/>
    <s v="Multifamiliar"/>
    <s v="≤2 Hab"/>
    <s v="12-16h"/>
    <s v="Inf. Media"/>
    <s v="Atlán."/>
    <x v="0"/>
    <x v="1"/>
    <x v="1"/>
    <x v="0"/>
    <x v="1"/>
    <x v="1"/>
    <x v="1"/>
    <x v="1"/>
    <x v="1"/>
    <x v="1"/>
    <x v="1"/>
    <x v="1"/>
    <x v="1"/>
    <s v="Gas Natural"/>
    <s v="Gas Natural"/>
    <s v="Ninguno"/>
    <x v="0"/>
    <x v="0"/>
    <x v="0"/>
    <x v="0"/>
    <x v="0"/>
    <x v="0"/>
    <x v="0"/>
  </r>
  <r>
    <s v="Portugalete"/>
    <s v="Vizcaya"/>
    <s v="41-59"/>
    <s v="Hombre"/>
    <s v="Prim."/>
    <s v="Centro Ciudad"/>
    <s v="Multifamiliar"/>
    <s v="3 Hab"/>
    <s v="12-16h"/>
    <s v="Sup. Media"/>
    <s v="Atlán."/>
    <x v="0"/>
    <x v="1"/>
    <x v="1"/>
    <x v="0"/>
    <x v="0"/>
    <x v="1"/>
    <x v="1"/>
    <x v="1"/>
    <x v="1"/>
    <x v="1"/>
    <x v="1"/>
    <x v="1"/>
    <x v="0"/>
    <s v="Electricidad"/>
    <s v="Electricidad"/>
    <s v="AC Eléctrico"/>
    <x v="1"/>
    <x v="0"/>
    <x v="0"/>
    <x v="0"/>
    <x v="0"/>
    <x v="0"/>
    <x v="1"/>
  </r>
  <r>
    <s v="Avilés"/>
    <s v="Asturias"/>
    <s v="+60"/>
    <s v="Hombre"/>
    <s v="Sec."/>
    <s v="Centro Ciudad"/>
    <s v="Multifamiliar"/>
    <s v="≤2 Hab"/>
    <s v="12-16h"/>
    <s v="Inf. Media"/>
    <s v="Atlán."/>
    <x v="0"/>
    <x v="1"/>
    <x v="1"/>
    <x v="0"/>
    <x v="1"/>
    <x v="1"/>
    <x v="1"/>
    <x v="1"/>
    <x v="1"/>
    <x v="1"/>
    <x v="1"/>
    <x v="1"/>
    <x v="1"/>
    <s v="GLP"/>
    <s v="GLP"/>
    <s v="Ninguno"/>
    <x v="0"/>
    <x v="0"/>
    <x v="0"/>
    <x v="0"/>
    <x v="0"/>
    <x v="0"/>
    <x v="0"/>
  </r>
  <r>
    <s v="Ermua"/>
    <s v="Vizcaya"/>
    <s v="41-59"/>
    <s v="Mujer"/>
    <s v="Sec."/>
    <s v="Centro Ciudad"/>
    <s v="Multifamiliar"/>
    <s v="3 Hab"/>
    <s v="≥17h"/>
    <s v="Ind"/>
    <s v="Atlán."/>
    <x v="1"/>
    <x v="1"/>
    <x v="1"/>
    <x v="0"/>
    <x v="1"/>
    <x v="1"/>
    <x v="1"/>
    <x v="1"/>
    <x v="1"/>
    <x v="1"/>
    <x v="1"/>
    <x v="0"/>
    <x v="0"/>
    <s v="Gas Natural"/>
    <s v="Gas Natural"/>
    <s v="Ninguno"/>
    <x v="0"/>
    <x v="0"/>
    <x v="0"/>
    <x v="0"/>
    <x v="0"/>
    <x v="1"/>
    <x v="1"/>
  </r>
  <r>
    <s v="Portugalete"/>
    <s v="Vizcaya"/>
    <s v="18-40"/>
    <s v="Hombre"/>
    <s v="Sec."/>
    <s v="Centro Ciudad"/>
    <s v="Multifamiliar"/>
    <s v="3 Hab"/>
    <s v="12-16h"/>
    <s v="Ind"/>
    <s v="Atlán."/>
    <x v="0"/>
    <x v="1"/>
    <x v="1"/>
    <x v="0"/>
    <x v="1"/>
    <x v="1"/>
    <x v="1"/>
    <x v="1"/>
    <x v="1"/>
    <x v="1"/>
    <x v="1"/>
    <x v="1"/>
    <x v="1"/>
    <s v="Electricidad"/>
    <s v="Electricidad"/>
    <s v="Bomba de calor aire"/>
    <x v="1"/>
    <x v="0"/>
    <x v="0"/>
    <x v="0"/>
    <x v="0"/>
    <x v="0"/>
    <x v="1"/>
  </r>
  <r>
    <s v="Avilés"/>
    <s v="Asturias"/>
    <s v="41-59"/>
    <s v="Mujer"/>
    <s v="Sec."/>
    <s v="Urbana"/>
    <s v="Multifamiliar"/>
    <s v="≤2 Hab"/>
    <s v="12-16h"/>
    <s v="Ind"/>
    <s v="Atlán."/>
    <x v="0"/>
    <x v="1"/>
    <x v="1"/>
    <x v="0"/>
    <x v="1"/>
    <x v="1"/>
    <x v="1"/>
    <x v="1"/>
    <x v="1"/>
    <x v="1"/>
    <x v="1"/>
    <x v="1"/>
    <x v="1"/>
    <s v="Gas Natural"/>
    <s v="Gas Natural"/>
    <s v="Ninguno"/>
    <x v="0"/>
    <x v="0"/>
    <x v="0"/>
    <x v="0"/>
    <x v="0"/>
    <x v="0"/>
    <x v="0"/>
  </r>
  <r>
    <s v="Portugalete"/>
    <s v="Vizcaya"/>
    <s v="18-40"/>
    <s v="Mujer"/>
    <s v="Univ."/>
    <s v="Urbana"/>
    <s v="Multifamiliar"/>
    <s v="≤2 Hab"/>
    <s v="12-16h"/>
    <s v="Sup. Media"/>
    <s v="Atlán."/>
    <x v="0"/>
    <x v="1"/>
    <x v="1"/>
    <x v="0"/>
    <x v="1"/>
    <x v="1"/>
    <x v="1"/>
    <x v="1"/>
    <x v="1"/>
    <x v="1"/>
    <x v="1"/>
    <x v="1"/>
    <x v="0"/>
    <s v="Electricidad"/>
    <s v="Electricidad"/>
    <s v="Ninguno"/>
    <x v="1"/>
    <x v="0"/>
    <x v="0"/>
    <x v="0"/>
    <x v="0"/>
    <x v="0"/>
    <x v="1"/>
  </r>
  <r>
    <s v="Avilés"/>
    <s v="Asturias"/>
    <s v="41-59"/>
    <s v="Mujer"/>
    <s v="Univ."/>
    <s v="Centro Ciudad"/>
    <s v="Multifamiliar"/>
    <s v="≥4 Hab"/>
    <s v="≥17h"/>
    <s v="Ind"/>
    <s v="Atlán."/>
    <x v="0"/>
    <x v="1"/>
    <x v="1"/>
    <x v="0"/>
    <x v="0"/>
    <x v="1"/>
    <x v="0"/>
    <x v="1"/>
    <x v="0"/>
    <x v="1"/>
    <x v="1"/>
    <x v="1"/>
    <x v="1"/>
    <s v="Gasóleo"/>
    <s v="Gasóleo"/>
    <s v="Ninguno"/>
    <x v="0"/>
    <x v="0"/>
    <x v="0"/>
    <x v="0"/>
    <x v="0"/>
    <x v="1"/>
    <x v="1"/>
  </r>
  <r>
    <s v="Ermua"/>
    <s v="Vizcaya"/>
    <s v="41-59"/>
    <s v="Mujer"/>
    <s v="Prim."/>
    <s v="Centro Ciudad"/>
    <s v="Multifamiliar"/>
    <s v="3 Hab"/>
    <s v="≥17h"/>
    <s v="Inf. Media"/>
    <s v="Atlán."/>
    <x v="0"/>
    <x v="1"/>
    <x v="1"/>
    <x v="0"/>
    <x v="1"/>
    <x v="1"/>
    <x v="0"/>
    <x v="1"/>
    <x v="1"/>
    <x v="1"/>
    <x v="1"/>
    <x v="1"/>
    <x v="1"/>
    <s v="Electricidad"/>
    <s v="GLP"/>
    <s v="Ninguno"/>
    <x v="0"/>
    <x v="0"/>
    <x v="0"/>
    <x v="0"/>
    <x v="0"/>
    <x v="0"/>
    <x v="0"/>
  </r>
  <r>
    <s v="Ermua"/>
    <s v="Vizcaya"/>
    <s v="+60"/>
    <s v="Mujer"/>
    <s v="Prim."/>
    <s v="Centro Ciudad"/>
    <s v="Multifamiliar"/>
    <s v="≥4 Hab"/>
    <s v="≥17h"/>
    <s v="Inf. Media"/>
    <s v="Atlán."/>
    <x v="0"/>
    <x v="1"/>
    <x v="1"/>
    <x v="0"/>
    <x v="1"/>
    <x v="1"/>
    <x v="1"/>
    <x v="1"/>
    <x v="1"/>
    <x v="1"/>
    <x v="1"/>
    <x v="1"/>
    <x v="1"/>
    <s v="Electricidad"/>
    <s v="GLP"/>
    <s v="Ninguno"/>
    <x v="0"/>
    <x v="0"/>
    <x v="0"/>
    <x v="0"/>
    <x v="0"/>
    <x v="0"/>
    <x v="0"/>
  </r>
  <r>
    <s v="Ermua"/>
    <s v="Vizcaya"/>
    <s v="41-59"/>
    <s v="Hombre"/>
    <s v="Prim."/>
    <s v="Centro Ciudad"/>
    <s v="Multifamiliar"/>
    <s v="3 Hab"/>
    <s v="≥17h"/>
    <s v="Ind"/>
    <s v="Atlán."/>
    <x v="0"/>
    <x v="1"/>
    <x v="1"/>
    <x v="0"/>
    <x v="1"/>
    <x v="1"/>
    <x v="0"/>
    <x v="1"/>
    <x v="1"/>
    <x v="1"/>
    <x v="1"/>
    <x v="1"/>
    <x v="1"/>
    <s v="Gas Natural"/>
    <s v="Gas Natural"/>
    <s v="Ninguno"/>
    <x v="0"/>
    <x v="0"/>
    <x v="0"/>
    <x v="0"/>
    <x v="0"/>
    <x v="1"/>
    <x v="1"/>
  </r>
  <r>
    <s v="Ferrol"/>
    <s v="Coruña, La"/>
    <s v="18-40"/>
    <s v="Mujer"/>
    <s v="Prim."/>
    <s v="Centro Ciudad"/>
    <s v="Multifamiliar"/>
    <s v="3 Hab"/>
    <s v="≥17h"/>
    <s v="Inf. Media"/>
    <s v="Atlán."/>
    <x v="0"/>
    <x v="1"/>
    <x v="1"/>
    <x v="0"/>
    <x v="1"/>
    <x v="1"/>
    <x v="1"/>
    <x v="1"/>
    <x v="1"/>
    <x v="1"/>
    <x v="1"/>
    <x v="1"/>
    <x v="1"/>
    <s v="GLP"/>
    <s v="GLP"/>
    <s v="Ninguno"/>
    <x v="0"/>
    <x v="0"/>
    <x v="0"/>
    <x v="0"/>
    <x v="0"/>
    <x v="0"/>
    <x v="0"/>
  </r>
  <r>
    <s v="Santiago de Compostela"/>
    <s v="Coruña, La"/>
    <s v="41-59"/>
    <s v="Mujer"/>
    <s v="Sec."/>
    <s v="Centro Ciudad"/>
    <s v="Multifamiliar"/>
    <s v="3 Hab"/>
    <s v="12-16h"/>
    <s v="Ind"/>
    <s v="Atlán."/>
    <x v="1"/>
    <x v="1"/>
    <x v="1"/>
    <x v="0"/>
    <x v="0"/>
    <x v="0"/>
    <x v="1"/>
    <x v="0"/>
    <x v="0"/>
    <x v="1"/>
    <x v="1"/>
    <x v="1"/>
    <x v="0"/>
    <s v="Gasóleo"/>
    <s v="Gasóleo"/>
    <s v="Ninguno"/>
    <x v="1"/>
    <x v="0"/>
    <x v="0"/>
    <x v="0"/>
    <x v="0"/>
    <x v="0"/>
    <x v="1"/>
  </r>
  <r>
    <s v="Ermua"/>
    <s v="Vizcaya"/>
    <s v="41-59"/>
    <s v="Mujer"/>
    <s v="Prim."/>
    <s v="Centro Ciudad"/>
    <s v="Multifamiliar"/>
    <s v="3 Hab"/>
    <s v="≥17h"/>
    <s v="Inf. Media"/>
    <s v="Atlán."/>
    <x v="0"/>
    <x v="1"/>
    <x v="1"/>
    <x v="0"/>
    <x v="1"/>
    <x v="1"/>
    <x v="0"/>
    <x v="1"/>
    <x v="1"/>
    <x v="1"/>
    <x v="1"/>
    <x v="1"/>
    <x v="0"/>
    <s v="Gas Natural"/>
    <s v="Gas Natural"/>
    <s v="Ninguno"/>
    <x v="0"/>
    <x v="0"/>
    <x v="0"/>
    <x v="0"/>
    <x v="0"/>
    <x v="1"/>
    <x v="1"/>
  </r>
  <r>
    <s v="Bilbao"/>
    <s v="Vizcaya"/>
    <s v="+60"/>
    <s v="Mujer"/>
    <s v="Sec."/>
    <s v="Centro Ciudad"/>
    <s v="Multifamiliar"/>
    <s v="3 Hab"/>
    <s v="≥17h"/>
    <s v="Ind"/>
    <s v="Atlán."/>
    <x v="0"/>
    <x v="1"/>
    <x v="1"/>
    <x v="0"/>
    <x v="1"/>
    <x v="1"/>
    <x v="1"/>
    <x v="1"/>
    <x v="1"/>
    <x v="1"/>
    <x v="1"/>
    <x v="1"/>
    <x v="1"/>
    <s v="Gasóleo"/>
    <s v="Gasóleo"/>
    <s v="Ninguno"/>
    <x v="1"/>
    <x v="0"/>
    <x v="0"/>
    <x v="0"/>
    <x v="0"/>
    <x v="0"/>
    <x v="1"/>
  </r>
  <r>
    <s v="Santiago de Compostela"/>
    <s v="Coruña, La"/>
    <s v="41-59"/>
    <s v="Mujer"/>
    <s v="Sec."/>
    <s v="Centro Ciudad"/>
    <s v="Multifamiliar"/>
    <s v="≥4 Hab"/>
    <s v="≥17h"/>
    <s v="Ind"/>
    <s v="Atlán."/>
    <x v="0"/>
    <x v="1"/>
    <x v="1"/>
    <x v="0"/>
    <x v="1"/>
    <x v="1"/>
    <x v="1"/>
    <x v="1"/>
    <x v="1"/>
    <x v="1"/>
    <x v="1"/>
    <x v="1"/>
    <x v="1"/>
    <s v="Gasóleo"/>
    <s v="Gasóleo"/>
    <s v="Ninguno"/>
    <x v="0"/>
    <x v="0"/>
    <x v="0"/>
    <x v="0"/>
    <x v="0"/>
    <x v="0"/>
    <x v="0"/>
  </r>
  <r>
    <s v="Ermua"/>
    <s v="Vizcaya"/>
    <s v="+60"/>
    <s v="Mujer"/>
    <s v="Prim."/>
    <s v="Centro Ciudad"/>
    <s v="Multifamiliar"/>
    <s v="3 Hab"/>
    <s v="≥17h"/>
    <s v="Inf. Media"/>
    <s v="Atlán."/>
    <x v="0"/>
    <x v="1"/>
    <x v="1"/>
    <x v="0"/>
    <x v="1"/>
    <x v="1"/>
    <x v="0"/>
    <x v="1"/>
    <x v="1"/>
    <x v="1"/>
    <x v="1"/>
    <x v="1"/>
    <x v="1"/>
    <s v="Electricidad"/>
    <s v="GLP"/>
    <s v="Ninguno"/>
    <x v="0"/>
    <x v="0"/>
    <x v="0"/>
    <x v="0"/>
    <x v="0"/>
    <x v="0"/>
    <x v="0"/>
  </r>
  <r>
    <s v="Santiago de Compostela"/>
    <s v="Coruña, La"/>
    <s v="+60"/>
    <s v="Hombre"/>
    <s v="Sec."/>
    <s v="Centro Ciudad"/>
    <s v="Multifamiliar"/>
    <s v="3 Hab"/>
    <s v="≥17h"/>
    <s v="Ind"/>
    <s v="Atlán."/>
    <x v="0"/>
    <x v="0"/>
    <x v="0"/>
    <x v="0"/>
    <x v="1"/>
    <x v="0"/>
    <x v="1"/>
    <x v="0"/>
    <x v="0"/>
    <x v="1"/>
    <x v="1"/>
    <x v="1"/>
    <x v="1"/>
    <s v="Gasóleo"/>
    <s v="Gas Natural"/>
    <s v="Ninguno"/>
    <x v="0"/>
    <x v="0"/>
    <x v="0"/>
    <x v="0"/>
    <x v="0"/>
    <x v="0"/>
    <x v="0"/>
  </r>
  <r>
    <s v="Baracaldo"/>
    <s v="Vizcaya"/>
    <s v="41-59"/>
    <s v="Mujer"/>
    <s v="Sec."/>
    <s v="Centro Ciudad"/>
    <s v="Multifamiliar"/>
    <s v="3 Hab"/>
    <s v="12-16h"/>
    <s v="Inf. Media"/>
    <s v="Atlán."/>
    <x v="0"/>
    <x v="1"/>
    <x v="1"/>
    <x v="0"/>
    <x v="1"/>
    <x v="1"/>
    <x v="1"/>
    <x v="1"/>
    <x v="1"/>
    <x v="1"/>
    <x v="1"/>
    <x v="1"/>
    <x v="1"/>
    <s v="Gasóleo"/>
    <s v="Gasóleo"/>
    <s v="Ninguno"/>
    <x v="1"/>
    <x v="0"/>
    <x v="0"/>
    <x v="0"/>
    <x v="0"/>
    <x v="0"/>
    <x v="1"/>
  </r>
  <r>
    <s v="Ermua"/>
    <s v="Vizcaya"/>
    <s v="41-59"/>
    <s v="Mujer"/>
    <s v="Prim."/>
    <s v="Centro Ciudad"/>
    <s v="Multifamiliar"/>
    <s v="3 Hab"/>
    <s v="≥17h"/>
    <s v="Ind"/>
    <s v="Atlán."/>
    <x v="0"/>
    <x v="1"/>
    <x v="1"/>
    <x v="0"/>
    <x v="1"/>
    <x v="1"/>
    <x v="0"/>
    <x v="1"/>
    <x v="1"/>
    <x v="1"/>
    <x v="1"/>
    <x v="1"/>
    <x v="0"/>
    <s v="Gas Natural"/>
    <s v="Gas Natural"/>
    <s v="Ninguno"/>
    <x v="0"/>
    <x v="0"/>
    <x v="0"/>
    <x v="0"/>
    <x v="0"/>
    <x v="0"/>
    <x v="0"/>
  </r>
  <r>
    <s v="Ermua"/>
    <s v="Vizcaya"/>
    <s v="41-59"/>
    <s v="Mujer"/>
    <s v="Sec."/>
    <s v="Centro Ciudad"/>
    <s v="Multifamiliar"/>
    <s v="3 Hab"/>
    <s v="≥17h"/>
    <s v="Ind"/>
    <s v="Atlán."/>
    <x v="0"/>
    <x v="1"/>
    <x v="1"/>
    <x v="0"/>
    <x v="1"/>
    <x v="1"/>
    <x v="0"/>
    <x v="1"/>
    <x v="1"/>
    <x v="1"/>
    <x v="1"/>
    <x v="1"/>
    <x v="0"/>
    <s v="Gas Natural"/>
    <s v="Gas Natural"/>
    <s v="Ninguno"/>
    <x v="1"/>
    <x v="0"/>
    <x v="0"/>
    <x v="0"/>
    <x v="0"/>
    <x v="0"/>
    <x v="1"/>
  </r>
  <r>
    <s v="Baracaldo"/>
    <s v="Vizcaya"/>
    <s v="41-59"/>
    <s v="Mujer"/>
    <s v="Prim."/>
    <s v="Centro Ciudad"/>
    <s v="Multifamiliar"/>
    <s v="≥4 Hab"/>
    <s v="12-16h"/>
    <s v="Inf. Media"/>
    <s v="Atlán."/>
    <x v="0"/>
    <x v="1"/>
    <x v="1"/>
    <x v="0"/>
    <x v="1"/>
    <x v="1"/>
    <x v="1"/>
    <x v="0"/>
    <x v="1"/>
    <x v="1"/>
    <x v="1"/>
    <x v="1"/>
    <x v="1"/>
    <s v="Gas Natural"/>
    <s v="Gas Natural"/>
    <s v="Ninguno"/>
    <x v="1"/>
    <x v="0"/>
    <x v="0"/>
    <x v="0"/>
    <x v="0"/>
    <x v="0"/>
    <x v="1"/>
  </r>
  <r>
    <s v="Donostia"/>
    <s v="Guipúzcoa"/>
    <s v="41-59"/>
    <s v="Hombre"/>
    <s v="Sec."/>
    <s v="Centro Ciudad"/>
    <s v="Multifamiliar"/>
    <s v="3 Hab"/>
    <s v="≥17h"/>
    <s v="Ind"/>
    <s v="Atlán."/>
    <x v="0"/>
    <x v="1"/>
    <x v="1"/>
    <x v="0"/>
    <x v="1"/>
    <x v="1"/>
    <x v="1"/>
    <x v="1"/>
    <x v="1"/>
    <x v="1"/>
    <x v="1"/>
    <x v="1"/>
    <x v="1"/>
    <s v="Gas Natural"/>
    <s v="Gas Natural"/>
    <s v="Ninguno"/>
    <x v="1"/>
    <x v="0"/>
    <x v="0"/>
    <x v="0"/>
    <x v="0"/>
    <x v="0"/>
    <x v="1"/>
  </r>
  <r>
    <s v="Baracaldo"/>
    <s v="Vizcaya"/>
    <s v="+60"/>
    <s v="Hombre"/>
    <s v="Sec."/>
    <s v="Centro Ciudad"/>
    <s v="Multifamiliar"/>
    <s v="3 Hab"/>
    <s v="12-16h"/>
    <s v="Sup. Media"/>
    <s v="Atlán."/>
    <x v="0"/>
    <x v="1"/>
    <x v="1"/>
    <x v="0"/>
    <x v="1"/>
    <x v="1"/>
    <x v="0"/>
    <x v="1"/>
    <x v="1"/>
    <x v="1"/>
    <x v="1"/>
    <x v="1"/>
    <x v="1"/>
    <s v="Gas Natural"/>
    <s v="Gas Natural"/>
    <s v="Ninguno"/>
    <x v="1"/>
    <x v="0"/>
    <x v="0"/>
    <x v="0"/>
    <x v="0"/>
    <x v="0"/>
    <x v="1"/>
  </r>
  <r>
    <s v="Ermua"/>
    <s v="Vizcaya"/>
    <s v="41-59"/>
    <s v="Hombre"/>
    <s v="Prim."/>
    <s v="Centro Ciudad"/>
    <s v="Multifamiliar"/>
    <s v="≤2 Hab"/>
    <s v="≥17h"/>
    <s v="Ind"/>
    <s v="Atlán."/>
    <x v="0"/>
    <x v="1"/>
    <x v="1"/>
    <x v="0"/>
    <x v="1"/>
    <x v="1"/>
    <x v="0"/>
    <x v="1"/>
    <x v="1"/>
    <x v="1"/>
    <x v="1"/>
    <x v="1"/>
    <x v="1"/>
    <s v="Gas Natural"/>
    <s v="Gas Natural"/>
    <s v="Ninguno"/>
    <x v="1"/>
    <x v="0"/>
    <x v="0"/>
    <x v="0"/>
    <x v="0"/>
    <x v="0"/>
    <x v="1"/>
  </r>
  <r>
    <s v="Donostia"/>
    <s v="Guipúzcoa"/>
    <s v="41-59"/>
    <s v="Mujer"/>
    <s v="Ind"/>
    <s v="Centro Ciudad"/>
    <s v="Multifamiliar"/>
    <s v="3 Hab"/>
    <s v="≥17h"/>
    <s v="Inf. Media"/>
    <s v="Atlán."/>
    <x v="0"/>
    <x v="1"/>
    <x v="1"/>
    <x v="0"/>
    <x v="1"/>
    <x v="1"/>
    <x v="1"/>
    <x v="1"/>
    <x v="1"/>
    <x v="1"/>
    <x v="1"/>
    <x v="1"/>
    <x v="1"/>
    <s v="Gas Natural"/>
    <s v="Gas Natural"/>
    <s v="Ninguno"/>
    <x v="0"/>
    <x v="0"/>
    <x v="0"/>
    <x v="0"/>
    <x v="0"/>
    <x v="1"/>
    <x v="1"/>
  </r>
  <r>
    <s v="Donostia"/>
    <s v="Guipúzcoa"/>
    <s v="41-59"/>
    <s v="Hombre"/>
    <s v="Univ."/>
    <s v="Centro Ciudad"/>
    <s v="Multifamiliar"/>
    <s v="3 Hab"/>
    <s v="12-16h"/>
    <s v="Sup. Media"/>
    <s v="Atlán."/>
    <x v="0"/>
    <x v="1"/>
    <x v="1"/>
    <x v="0"/>
    <x v="1"/>
    <x v="1"/>
    <x v="1"/>
    <x v="1"/>
    <x v="0"/>
    <x v="1"/>
    <x v="1"/>
    <x v="1"/>
    <x v="1"/>
    <s v="Gas Natural"/>
    <s v="Gas Natural"/>
    <s v="Ninguno"/>
    <x v="0"/>
    <x v="0"/>
    <x v="0"/>
    <x v="0"/>
    <x v="0"/>
    <x v="1"/>
    <x v="1"/>
  </r>
  <r>
    <s v="Ermua"/>
    <s v="Vizcaya"/>
    <s v="18-40"/>
    <s v="Hombre"/>
    <s v="Sec."/>
    <s v="Urbana"/>
    <s v="Individual"/>
    <s v="≤2 Hab"/>
    <s v="≥17h"/>
    <s v="Ind"/>
    <s v="Atlán."/>
    <x v="0"/>
    <x v="1"/>
    <x v="1"/>
    <x v="0"/>
    <x v="1"/>
    <x v="1"/>
    <x v="0"/>
    <x v="1"/>
    <x v="1"/>
    <x v="1"/>
    <x v="1"/>
    <x v="1"/>
    <x v="1"/>
    <s v="Biomasa"/>
    <s v="Gasóleo"/>
    <s v="Ninguno"/>
    <x v="1"/>
    <x v="0"/>
    <x v="0"/>
    <x v="0"/>
    <x v="0"/>
    <x v="0"/>
    <x v="1"/>
  </r>
  <r>
    <s v="Baracaldo"/>
    <s v="Vizcaya"/>
    <s v="+60"/>
    <s v="Mujer"/>
    <s v="Prim."/>
    <s v="Centro Ciudad"/>
    <s v="Multifamiliar"/>
    <s v="3 Hab"/>
    <s v="≥17h"/>
    <s v="Ind"/>
    <s v="Atlán."/>
    <x v="0"/>
    <x v="1"/>
    <x v="1"/>
    <x v="0"/>
    <x v="1"/>
    <x v="1"/>
    <x v="1"/>
    <x v="1"/>
    <x v="1"/>
    <x v="1"/>
    <x v="1"/>
    <x v="1"/>
    <x v="0"/>
    <s v="Electricidad"/>
    <s v="Electricidad"/>
    <s v="Ninguno"/>
    <x v="0"/>
    <x v="0"/>
    <x v="0"/>
    <x v="0"/>
    <x v="0"/>
    <x v="0"/>
    <x v="0"/>
  </r>
  <r>
    <s v="Donostia"/>
    <s v="Guipúzcoa"/>
    <s v="41-59"/>
    <s v="Mujer"/>
    <s v="Univ."/>
    <s v="Centro Ciudad"/>
    <s v="Multifamiliar"/>
    <s v="3 Hab"/>
    <s v="≥17h"/>
    <s v="Inf. Media"/>
    <s v="Atlán."/>
    <x v="0"/>
    <x v="1"/>
    <x v="1"/>
    <x v="0"/>
    <x v="1"/>
    <x v="1"/>
    <x v="1"/>
    <x v="1"/>
    <x v="1"/>
    <x v="1"/>
    <x v="1"/>
    <x v="1"/>
    <x v="1"/>
    <s v="Gas Natural"/>
    <s v="Gas Natural"/>
    <s v="Ninguno"/>
    <x v="0"/>
    <x v="0"/>
    <x v="0"/>
    <x v="0"/>
    <x v="0"/>
    <x v="0"/>
    <x v="0"/>
  </r>
  <r>
    <s v="Donostia"/>
    <s v="Guipúzcoa"/>
    <s v="41-59"/>
    <s v="Mujer"/>
    <s v="Sec."/>
    <s v="Centro Ciudad"/>
    <s v="Multifamiliar"/>
    <s v="3 Hab"/>
    <s v="≥17h"/>
    <s v="Inf. Media"/>
    <s v="Atlán."/>
    <x v="0"/>
    <x v="1"/>
    <x v="1"/>
    <x v="0"/>
    <x v="1"/>
    <x v="1"/>
    <x v="1"/>
    <x v="1"/>
    <x v="1"/>
    <x v="1"/>
    <x v="1"/>
    <x v="1"/>
    <x v="1"/>
    <s v="Gas Natural"/>
    <s v="Gas Natural"/>
    <s v="Ninguno"/>
    <x v="0"/>
    <x v="0"/>
    <x v="0"/>
    <x v="0"/>
    <x v="0"/>
    <x v="1"/>
    <x v="1"/>
  </r>
  <r>
    <s v="Donostia"/>
    <s v="Guipúzcoa"/>
    <s v="+60"/>
    <s v="Mujer"/>
    <s v="Sec."/>
    <s v="Centro Ciudad"/>
    <s v="Multifamiliar"/>
    <s v="≤2 Hab"/>
    <s v="≥17h"/>
    <s v="Inf. Media"/>
    <s v="Atlán."/>
    <x v="0"/>
    <x v="1"/>
    <x v="1"/>
    <x v="0"/>
    <x v="1"/>
    <x v="1"/>
    <x v="0"/>
    <x v="1"/>
    <x v="1"/>
    <x v="1"/>
    <x v="1"/>
    <x v="1"/>
    <x v="1"/>
    <s v="Electricidad"/>
    <s v="Electricidad"/>
    <s v="Ninguno"/>
    <x v="1"/>
    <x v="0"/>
    <x v="0"/>
    <x v="0"/>
    <x v="0"/>
    <x v="0"/>
    <x v="1"/>
  </r>
  <r>
    <s v="Ermua"/>
    <s v="Vizcaya"/>
    <s v="+60"/>
    <s v="Mujer"/>
    <s v="Prim."/>
    <s v="Centro Ciudad"/>
    <s v="Multifamiliar"/>
    <s v="3 Hab"/>
    <s v="≥17h"/>
    <s v="Inf. Media"/>
    <s v="Atlán."/>
    <x v="0"/>
    <x v="1"/>
    <x v="1"/>
    <x v="0"/>
    <x v="1"/>
    <x v="1"/>
    <x v="0"/>
    <x v="1"/>
    <x v="1"/>
    <x v="1"/>
    <x v="1"/>
    <x v="1"/>
    <x v="0"/>
    <s v="Gas Natural"/>
    <s v="Gas Natural"/>
    <s v="Ninguno"/>
    <x v="0"/>
    <x v="0"/>
    <x v="0"/>
    <x v="0"/>
    <x v="0"/>
    <x v="1"/>
    <x v="1"/>
  </r>
  <r>
    <s v="Baracaldo"/>
    <s v="Vizcaya"/>
    <s v="+60"/>
    <s v="Mujer"/>
    <s v="Sec."/>
    <s v="Centro Ciudad"/>
    <s v="Multifamiliar"/>
    <s v="≤2 Hab"/>
    <s v="12-16h"/>
    <s v="Inf. Media"/>
    <s v="Atlán."/>
    <x v="0"/>
    <x v="1"/>
    <x v="1"/>
    <x v="0"/>
    <x v="1"/>
    <x v="1"/>
    <x v="1"/>
    <x v="1"/>
    <x v="1"/>
    <x v="1"/>
    <x v="1"/>
    <x v="1"/>
    <x v="1"/>
    <s v="Gas Natural"/>
    <s v="Gas Natural"/>
    <s v="Ninguno"/>
    <x v="0"/>
    <x v="0"/>
    <x v="0"/>
    <x v="0"/>
    <x v="0"/>
    <x v="0"/>
    <x v="0"/>
  </r>
  <r>
    <s v="Basauri"/>
    <s v="Vizcaya"/>
    <s v="+60"/>
    <s v="Hombre"/>
    <s v="Prim."/>
    <s v="Centro Ciudad"/>
    <s v="Multifamiliar"/>
    <s v="3 Hab"/>
    <s v="≥17h"/>
    <s v="Ind"/>
    <s v="Atlán."/>
    <x v="0"/>
    <x v="0"/>
    <x v="1"/>
    <x v="0"/>
    <x v="1"/>
    <x v="1"/>
    <x v="0"/>
    <x v="1"/>
    <x v="1"/>
    <x v="0"/>
    <x v="1"/>
    <x v="1"/>
    <x v="0"/>
    <s v="Gas Natural"/>
    <s v="Gas Natural"/>
    <s v="Ninguno"/>
    <x v="0"/>
    <x v="0"/>
    <x v="0"/>
    <x v="0"/>
    <x v="0"/>
    <x v="0"/>
    <x v="0"/>
  </r>
  <r>
    <s v="Donostia"/>
    <s v="Guipúzcoa"/>
    <s v="41-59"/>
    <s v="Mujer"/>
    <s v="Sec."/>
    <s v="Centro Ciudad"/>
    <s v="Multifamiliar"/>
    <s v="≤2 Hab"/>
    <s v="≥17h"/>
    <s v="Inf. Media"/>
    <s v="Atlán."/>
    <x v="0"/>
    <x v="1"/>
    <x v="1"/>
    <x v="0"/>
    <x v="1"/>
    <x v="1"/>
    <x v="1"/>
    <x v="1"/>
    <x v="1"/>
    <x v="1"/>
    <x v="1"/>
    <x v="1"/>
    <x v="1"/>
    <s v="Gas Natural"/>
    <s v="Gas Natural"/>
    <s v="Ninguno"/>
    <x v="0"/>
    <x v="0"/>
    <x v="0"/>
    <x v="0"/>
    <x v="0"/>
    <x v="1"/>
    <x v="1"/>
  </r>
  <r>
    <s v="Baracaldo"/>
    <s v="Vizcaya"/>
    <s v="41-59"/>
    <s v="Mujer"/>
    <s v="Sec."/>
    <s v="Urbana"/>
    <s v="Multifamiliar"/>
    <s v="3 Hab"/>
    <s v="12-16h"/>
    <s v="Inf. Media"/>
    <s v="Atlán."/>
    <x v="0"/>
    <x v="1"/>
    <x v="1"/>
    <x v="0"/>
    <x v="1"/>
    <x v="1"/>
    <x v="1"/>
    <x v="1"/>
    <x v="1"/>
    <x v="1"/>
    <x v="1"/>
    <x v="1"/>
    <x v="1"/>
    <s v="Electricidad"/>
    <s v="Electricidad"/>
    <s v="Ninguno"/>
    <x v="0"/>
    <x v="0"/>
    <x v="0"/>
    <x v="0"/>
    <x v="0"/>
    <x v="0"/>
    <x v="0"/>
  </r>
  <r>
    <s v="Basauri"/>
    <s v="Vizcaya"/>
    <s v="+60"/>
    <s v="Hombre"/>
    <s v="Prim."/>
    <s v="Centro Ciudad"/>
    <s v="Multifamiliar"/>
    <s v="3 Hab"/>
    <s v="≥17h"/>
    <s v="Sup. Media"/>
    <s v="Atlán."/>
    <x v="0"/>
    <x v="1"/>
    <x v="1"/>
    <x v="0"/>
    <x v="1"/>
    <x v="1"/>
    <x v="1"/>
    <x v="1"/>
    <x v="1"/>
    <x v="1"/>
    <x v="1"/>
    <x v="1"/>
    <x v="0"/>
    <s v="Gas Natural"/>
    <s v="Gas Natural"/>
    <s v="Ninguno"/>
    <x v="0"/>
    <x v="0"/>
    <x v="0"/>
    <x v="0"/>
    <x v="0"/>
    <x v="0"/>
    <x v="0"/>
  </r>
  <r>
    <s v="Donostia"/>
    <s v="Guipúzcoa"/>
    <s v="41-59"/>
    <s v="Mujer"/>
    <s v="Sec."/>
    <s v="Centro Ciudad"/>
    <s v="Multifamiliar"/>
    <s v="3 Hab"/>
    <s v="≥17h"/>
    <s v="Ind"/>
    <s v="Atlán."/>
    <x v="0"/>
    <x v="1"/>
    <x v="1"/>
    <x v="0"/>
    <x v="1"/>
    <x v="1"/>
    <x v="1"/>
    <x v="1"/>
    <x v="1"/>
    <x v="1"/>
    <x v="1"/>
    <x v="1"/>
    <x v="0"/>
    <s v="Gas Natural"/>
    <s v="Gas Natural"/>
    <s v="Ninguno"/>
    <x v="0"/>
    <x v="0"/>
    <x v="0"/>
    <x v="0"/>
    <x v="0"/>
    <x v="0"/>
    <x v="0"/>
  </r>
  <r>
    <s v="Baracaldo"/>
    <s v="Vizcaya"/>
    <s v="+60"/>
    <s v="Mujer"/>
    <s v="Prim."/>
    <s v="Centro Ciudad"/>
    <s v="Multifamiliar"/>
    <s v="3 Hab"/>
    <s v="≥17h"/>
    <s v="Inf. Media"/>
    <s v="Atlán."/>
    <x v="0"/>
    <x v="1"/>
    <x v="1"/>
    <x v="0"/>
    <x v="1"/>
    <x v="1"/>
    <x v="1"/>
    <x v="1"/>
    <x v="1"/>
    <x v="1"/>
    <x v="1"/>
    <x v="1"/>
    <x v="1"/>
    <s v="Electricidad"/>
    <s v="GLP"/>
    <s v="Ninguno"/>
    <x v="0"/>
    <x v="1"/>
    <x v="0"/>
    <x v="0"/>
    <x v="0"/>
    <x v="0"/>
    <x v="1"/>
  </r>
  <r>
    <s v="Irún"/>
    <s v="Guipúzcoa"/>
    <s v="+60"/>
    <s v="Mujer"/>
    <s v="Sec."/>
    <s v="Centro Ciudad"/>
    <s v="Multifamiliar"/>
    <s v="≤2 Hab"/>
    <s v="≥17h"/>
    <s v="Sup. Media"/>
    <s v="Atlán."/>
    <x v="0"/>
    <x v="1"/>
    <x v="1"/>
    <x v="0"/>
    <x v="1"/>
    <x v="1"/>
    <x v="1"/>
    <x v="1"/>
    <x v="1"/>
    <x v="1"/>
    <x v="1"/>
    <x v="1"/>
    <x v="1"/>
    <s v="Electricidad"/>
    <s v="Gas Natural"/>
    <s v="Ninguno"/>
    <x v="0"/>
    <x v="0"/>
    <x v="0"/>
    <x v="0"/>
    <x v="0"/>
    <x v="1"/>
    <x v="1"/>
  </r>
  <r>
    <s v="Santurtzi"/>
    <s v="Vizcaya"/>
    <s v="18-40"/>
    <s v="Mujer"/>
    <s v="Univ."/>
    <s v="Centro Ciudad"/>
    <s v="Multifamiliar"/>
    <s v="3 Hab"/>
    <s v="≥17h"/>
    <s v="Ind"/>
    <s v="Atlán."/>
    <x v="0"/>
    <x v="1"/>
    <x v="1"/>
    <x v="0"/>
    <x v="1"/>
    <x v="1"/>
    <x v="1"/>
    <x v="1"/>
    <x v="1"/>
    <x v="1"/>
    <x v="1"/>
    <x v="1"/>
    <x v="1"/>
    <s v="Gas Natural"/>
    <s v="Gas Natural"/>
    <s v="Ninguno"/>
    <x v="0"/>
    <x v="0"/>
    <x v="0"/>
    <x v="0"/>
    <x v="0"/>
    <x v="0"/>
    <x v="0"/>
  </r>
  <r>
    <s v="Santurtzi"/>
    <s v="Vizcaya"/>
    <s v="+60"/>
    <s v="Mujer"/>
    <s v="Prim."/>
    <s v="Centro Ciudad"/>
    <s v="Multifamiliar"/>
    <s v="≥4 Hab"/>
    <s v="≥17h"/>
    <s v="Inf. Media"/>
    <s v="Atlán."/>
    <x v="0"/>
    <x v="1"/>
    <x v="1"/>
    <x v="0"/>
    <x v="1"/>
    <x v="1"/>
    <x v="1"/>
    <x v="1"/>
    <x v="1"/>
    <x v="1"/>
    <x v="1"/>
    <x v="1"/>
    <x v="1"/>
    <s v="Gas Natural"/>
    <s v="Gas Natural"/>
    <s v="Ninguno"/>
    <x v="0"/>
    <x v="0"/>
    <x v="0"/>
    <x v="0"/>
    <x v="0"/>
    <x v="0"/>
    <x v="0"/>
  </r>
  <r>
    <s v="Baracaldo"/>
    <s v="Vizcaya"/>
    <s v="41-59"/>
    <s v="Mujer"/>
    <s v="Sec."/>
    <s v="Centro Ciudad"/>
    <s v="Multifamiliar"/>
    <s v="3 Hab"/>
    <s v="≥17h"/>
    <s v="Inf. Media"/>
    <s v="Atlán."/>
    <x v="0"/>
    <x v="1"/>
    <x v="1"/>
    <x v="0"/>
    <x v="1"/>
    <x v="1"/>
    <x v="1"/>
    <x v="1"/>
    <x v="1"/>
    <x v="1"/>
    <x v="1"/>
    <x v="1"/>
    <x v="0"/>
    <s v="Gas Natural"/>
    <s v="Gas Natural"/>
    <s v="Ninguno"/>
    <x v="1"/>
    <x v="0"/>
    <x v="0"/>
    <x v="0"/>
    <x v="0"/>
    <x v="0"/>
    <x v="1"/>
  </r>
  <r>
    <s v="Santurtzi"/>
    <s v="Vizcaya"/>
    <s v="41-59"/>
    <s v="Mujer"/>
    <s v="Sec."/>
    <s v="Centro Ciudad"/>
    <s v="Multifamiliar"/>
    <s v="3 Hab"/>
    <s v="≥17h"/>
    <s v="Ind"/>
    <s v="Atlán."/>
    <x v="0"/>
    <x v="1"/>
    <x v="1"/>
    <x v="0"/>
    <x v="1"/>
    <x v="1"/>
    <x v="1"/>
    <x v="1"/>
    <x v="1"/>
    <x v="1"/>
    <x v="1"/>
    <x v="1"/>
    <x v="1"/>
    <s v="Gas Natural"/>
    <s v="Gas Natural"/>
    <s v="Ninguno"/>
    <x v="0"/>
    <x v="0"/>
    <x v="0"/>
    <x v="0"/>
    <x v="0"/>
    <x v="0"/>
    <x v="0"/>
  </r>
  <r>
    <s v="Santurtzi"/>
    <s v="Vizcaya"/>
    <s v="+60"/>
    <s v="Mujer"/>
    <s v="Prim."/>
    <s v="Centro Ciudad"/>
    <s v="Multifamiliar"/>
    <s v="3 Hab"/>
    <s v="≥17h"/>
    <s v="Inf. Media"/>
    <s v="Atlán."/>
    <x v="0"/>
    <x v="1"/>
    <x v="1"/>
    <x v="0"/>
    <x v="1"/>
    <x v="1"/>
    <x v="0"/>
    <x v="1"/>
    <x v="1"/>
    <x v="1"/>
    <x v="1"/>
    <x v="1"/>
    <x v="1"/>
    <s v="Electricidad"/>
    <s v="Electricidad"/>
    <s v="Ninguno"/>
    <x v="0"/>
    <x v="0"/>
    <x v="0"/>
    <x v="0"/>
    <x v="0"/>
    <x v="0"/>
    <x v="0"/>
  </r>
  <r>
    <s v="Irún"/>
    <s v="Guipúzcoa"/>
    <s v="+60"/>
    <s v="Mujer"/>
    <s v="Prim."/>
    <s v="Urbana"/>
    <s v="Multifamiliar"/>
    <s v="≥4 Hab"/>
    <s v="≥17h"/>
    <s v="Ind"/>
    <s v="Atlán."/>
    <x v="0"/>
    <x v="1"/>
    <x v="1"/>
    <x v="0"/>
    <x v="0"/>
    <x v="0"/>
    <x v="1"/>
    <x v="1"/>
    <x v="0"/>
    <x v="1"/>
    <x v="1"/>
    <x v="1"/>
    <x v="1"/>
    <s v="Gas Natural"/>
    <s v="Gas Natural"/>
    <s v="Ninguno"/>
    <x v="0"/>
    <x v="0"/>
    <x v="0"/>
    <x v="0"/>
    <x v="0"/>
    <x v="1"/>
    <x v="1"/>
  </r>
  <r>
    <s v="Santurtzi"/>
    <s v="Vizcaya"/>
    <s v="+60"/>
    <s v="Mujer"/>
    <s v="Prim."/>
    <s v="Centro Ciudad"/>
    <s v="Multifamiliar"/>
    <s v="3 Hab"/>
    <s v="≥17h"/>
    <s v="Sup. Media"/>
    <s v="Atlán."/>
    <x v="0"/>
    <x v="1"/>
    <x v="1"/>
    <x v="0"/>
    <x v="1"/>
    <x v="1"/>
    <x v="0"/>
    <x v="1"/>
    <x v="0"/>
    <x v="1"/>
    <x v="1"/>
    <x v="1"/>
    <x v="1"/>
    <s v="Gasóleo"/>
    <s v="Gasóleo"/>
    <s v="Ninguno"/>
    <x v="0"/>
    <x v="0"/>
    <x v="0"/>
    <x v="0"/>
    <x v="0"/>
    <x v="0"/>
    <x v="0"/>
  </r>
  <r>
    <s v="Torrelavega"/>
    <s v="Cantabria"/>
    <s v="41-59"/>
    <s v="Mujer"/>
    <s v="Univ."/>
    <s v="Centro Ciudad"/>
    <s v="Multifamiliar"/>
    <s v="3 Hab"/>
    <s v="12-16h"/>
    <s v="Inf. Media"/>
    <s v="Atlán."/>
    <x v="1"/>
    <x v="1"/>
    <x v="1"/>
    <x v="0"/>
    <x v="1"/>
    <x v="1"/>
    <x v="0"/>
    <x v="1"/>
    <x v="1"/>
    <x v="1"/>
    <x v="1"/>
    <x v="1"/>
    <x v="0"/>
    <s v="Gas Natural"/>
    <s v="Gas Natural"/>
    <s v="Ninguno"/>
    <x v="0"/>
    <x v="0"/>
    <x v="0"/>
    <x v="0"/>
    <x v="0"/>
    <x v="1"/>
    <x v="1"/>
  </r>
  <r>
    <s v="Santurtzi"/>
    <s v="Vizcaya"/>
    <s v="41-59"/>
    <s v="Mujer"/>
    <s v="Sec."/>
    <s v="Centro Ciudad"/>
    <s v="Multifamiliar"/>
    <s v="3 Hab"/>
    <s v="≥17h"/>
    <s v="Inf. Media"/>
    <s v="Atlán."/>
    <x v="0"/>
    <x v="1"/>
    <x v="1"/>
    <x v="0"/>
    <x v="1"/>
    <x v="1"/>
    <x v="1"/>
    <x v="1"/>
    <x v="1"/>
    <x v="1"/>
    <x v="1"/>
    <x v="1"/>
    <x v="1"/>
    <s v="Gas Natural"/>
    <s v="Gas Natural"/>
    <s v="Ninguno"/>
    <x v="0"/>
    <x v="0"/>
    <x v="0"/>
    <x v="0"/>
    <x v="0"/>
    <x v="0"/>
    <x v="0"/>
  </r>
  <r>
    <s v="Baracaldo"/>
    <s v="Vizcaya"/>
    <s v="41-59"/>
    <s v="Mujer"/>
    <s v="Prim."/>
    <s v="Centro Ciudad"/>
    <s v="Multifamiliar"/>
    <s v="≤2 Hab"/>
    <s v="12-16h"/>
    <s v="Inf. Media"/>
    <s v="Atlán."/>
    <x v="0"/>
    <x v="1"/>
    <x v="1"/>
    <x v="0"/>
    <x v="1"/>
    <x v="1"/>
    <x v="1"/>
    <x v="1"/>
    <x v="1"/>
    <x v="1"/>
    <x v="1"/>
    <x v="1"/>
    <x v="0"/>
    <s v="Gas Natural"/>
    <s v="Gas Natural"/>
    <s v="Ninguno"/>
    <x v="1"/>
    <x v="0"/>
    <x v="0"/>
    <x v="0"/>
    <x v="0"/>
    <x v="0"/>
    <x v="1"/>
  </r>
  <r>
    <s v="Torrelavega"/>
    <s v="Cantabria"/>
    <s v="+60"/>
    <s v="Mujer"/>
    <s v="Sec."/>
    <s v="Centro Ciudad"/>
    <s v="Multifamiliar"/>
    <s v="3 Hab"/>
    <s v="≥17h"/>
    <s v="Ind"/>
    <s v="Atlán."/>
    <x v="0"/>
    <x v="0"/>
    <x v="0"/>
    <x v="0"/>
    <x v="1"/>
    <x v="1"/>
    <x v="1"/>
    <x v="1"/>
    <x v="1"/>
    <x v="1"/>
    <x v="1"/>
    <x v="1"/>
    <x v="1"/>
    <s v="Gas Natural"/>
    <s v="Gas Natural"/>
    <s v="Ninguno"/>
    <x v="0"/>
    <x v="0"/>
    <x v="0"/>
    <x v="0"/>
    <x v="0"/>
    <x v="0"/>
    <x v="0"/>
  </r>
  <r>
    <s v="Castro Urdiales"/>
    <s v="Cantabria"/>
    <s v="18-40"/>
    <s v="Mujer"/>
    <s v="Prim."/>
    <s v="Centro Ciudad"/>
    <s v="Multifamiliar"/>
    <s v="3 Hab"/>
    <s v="≥17h"/>
    <s v="Ind"/>
    <s v="Atlán."/>
    <x v="0"/>
    <x v="1"/>
    <x v="1"/>
    <x v="0"/>
    <x v="1"/>
    <x v="1"/>
    <x v="1"/>
    <x v="1"/>
    <x v="1"/>
    <x v="0"/>
    <x v="0"/>
    <x v="1"/>
    <x v="0"/>
    <s v="Gas Natural"/>
    <s v="Gas Natural"/>
    <s v="Ninguno"/>
    <x v="1"/>
    <x v="0"/>
    <x v="0"/>
    <x v="0"/>
    <x v="0"/>
    <x v="0"/>
    <x v="1"/>
  </r>
  <r>
    <s v="Baracaldo"/>
    <s v="Vizcaya"/>
    <s v="+60"/>
    <s v="Mujer"/>
    <s v="Prim."/>
    <s v="Centro Ciudad"/>
    <s v="Multifamiliar"/>
    <s v="3 Hab"/>
    <s v="12-16h"/>
    <s v="Sup. Media"/>
    <s v="Atlán."/>
    <x v="0"/>
    <x v="1"/>
    <x v="1"/>
    <x v="0"/>
    <x v="1"/>
    <x v="1"/>
    <x v="1"/>
    <x v="1"/>
    <x v="1"/>
    <x v="1"/>
    <x v="1"/>
    <x v="1"/>
    <x v="0"/>
    <s v="Electricidad"/>
    <s v="Electricidad"/>
    <s v="Ninguno"/>
    <x v="1"/>
    <x v="0"/>
    <x v="0"/>
    <x v="0"/>
    <x v="0"/>
    <x v="0"/>
    <x v="1"/>
  </r>
  <r>
    <s v="Santurtzi"/>
    <s v="Vizcaya"/>
    <s v="18-40"/>
    <s v="Hombre"/>
    <s v="Univ."/>
    <s v="Centro Ciudad"/>
    <s v="Multifamiliar"/>
    <s v="3 Hab"/>
    <s v="≥17h"/>
    <s v="Sup. Media"/>
    <s v="Atlán."/>
    <x v="0"/>
    <x v="1"/>
    <x v="1"/>
    <x v="0"/>
    <x v="1"/>
    <x v="1"/>
    <x v="0"/>
    <x v="0"/>
    <x v="0"/>
    <x v="1"/>
    <x v="1"/>
    <x v="1"/>
    <x v="0"/>
    <s v="Electricidad"/>
    <s v="Electricidad"/>
    <s v="Ninguno"/>
    <x v="0"/>
    <x v="0"/>
    <x v="0"/>
    <x v="0"/>
    <x v="0"/>
    <x v="1"/>
    <x v="1"/>
  </r>
  <r>
    <s v="Castro Urdiales"/>
    <s v="Cantabria"/>
    <s v="41-59"/>
    <s v="Mujer"/>
    <s v="Sec."/>
    <s v="Urbana"/>
    <s v="Multifamiliar"/>
    <s v="≥4 Hab"/>
    <s v="12-16h"/>
    <s v="Sup. Media"/>
    <s v="Atlán."/>
    <x v="0"/>
    <x v="1"/>
    <x v="1"/>
    <x v="0"/>
    <x v="1"/>
    <x v="1"/>
    <x v="1"/>
    <x v="1"/>
    <x v="1"/>
    <x v="1"/>
    <x v="1"/>
    <x v="1"/>
    <x v="0"/>
    <s v="Gas Natural"/>
    <s v="Gas Natural"/>
    <s v="Ninguno"/>
    <x v="0"/>
    <x v="0"/>
    <x v="0"/>
    <x v="0"/>
    <x v="0"/>
    <x v="0"/>
    <x v="0"/>
  </r>
  <r>
    <s v="Avilés"/>
    <s v="Asturias"/>
    <s v="41-59"/>
    <s v="Hombre"/>
    <s v="Sec."/>
    <s v="Centro Ciudad"/>
    <s v="Multifamiliar"/>
    <s v="3 Hab"/>
    <s v="≥17h"/>
    <s v="Inf. Media"/>
    <s v="Atlán."/>
    <x v="0"/>
    <x v="1"/>
    <x v="1"/>
    <x v="0"/>
    <x v="1"/>
    <x v="1"/>
    <x v="1"/>
    <x v="1"/>
    <x v="1"/>
    <x v="1"/>
    <x v="1"/>
    <x v="1"/>
    <x v="1"/>
    <s v="Gas Natural"/>
    <s v="Gas Natural"/>
    <s v="Ninguno"/>
    <x v="0"/>
    <x v="0"/>
    <x v="0"/>
    <x v="0"/>
    <x v="0"/>
    <x v="0"/>
    <x v="0"/>
  </r>
  <r>
    <s v="Santurtzi"/>
    <s v="Vizcaya"/>
    <s v="18-40"/>
    <s v="Mujer"/>
    <s v="Univ."/>
    <s v="Centro Ciudad"/>
    <s v="Multifamiliar"/>
    <s v="3 Hab"/>
    <s v="≥17h"/>
    <s v="Sup. Media"/>
    <s v="Atlán."/>
    <x v="0"/>
    <x v="1"/>
    <x v="1"/>
    <x v="0"/>
    <x v="1"/>
    <x v="1"/>
    <x v="0"/>
    <x v="1"/>
    <x v="1"/>
    <x v="1"/>
    <x v="1"/>
    <x v="1"/>
    <x v="0"/>
    <s v="Gas Natural"/>
    <s v="Gas Natural"/>
    <s v="Ninguno"/>
    <x v="0"/>
    <x v="0"/>
    <x v="0"/>
    <x v="0"/>
    <x v="0"/>
    <x v="1"/>
    <x v="1"/>
  </r>
  <r>
    <s v="Avilés"/>
    <s v="Asturias"/>
    <s v="41-59"/>
    <s v="Hombre"/>
    <s v="Sec."/>
    <s v="Centro Ciudad"/>
    <s v="Multifamiliar"/>
    <s v="3 Hab"/>
    <s v="≥17h"/>
    <s v="Inf. Media"/>
    <s v="Atlán."/>
    <x v="0"/>
    <x v="1"/>
    <x v="1"/>
    <x v="0"/>
    <x v="1"/>
    <x v="1"/>
    <x v="0"/>
    <x v="1"/>
    <x v="1"/>
    <x v="1"/>
    <x v="1"/>
    <x v="1"/>
    <x v="1"/>
    <s v="Gas Natural"/>
    <s v="Gas Natural"/>
    <s v="Ninguno"/>
    <x v="0"/>
    <x v="0"/>
    <x v="0"/>
    <x v="0"/>
    <x v="0"/>
    <x v="0"/>
    <x v="0"/>
  </r>
  <r>
    <s v="Avilés"/>
    <s v="Asturias"/>
    <s v="41-59"/>
    <s v="Hombre"/>
    <s v="Sec."/>
    <s v="Centro Ciudad"/>
    <s v="Multifamiliar"/>
    <s v="≤2 Hab"/>
    <s v="12-16h"/>
    <s v="Inf. Media"/>
    <s v="Atlán."/>
    <x v="0"/>
    <x v="1"/>
    <x v="1"/>
    <x v="0"/>
    <x v="1"/>
    <x v="1"/>
    <x v="1"/>
    <x v="1"/>
    <x v="1"/>
    <x v="1"/>
    <x v="1"/>
    <x v="1"/>
    <x v="1"/>
    <s v="Gas Natural"/>
    <s v="Gas Natural"/>
    <s v="Ninguno"/>
    <x v="1"/>
    <x v="0"/>
    <x v="0"/>
    <x v="0"/>
    <x v="0"/>
    <x v="0"/>
    <x v="1"/>
  </r>
  <r>
    <s v="Baracaldo"/>
    <s v="Vizcaya"/>
    <s v="+60"/>
    <s v="Mujer"/>
    <s v="Prim."/>
    <s v="Centro Ciudad"/>
    <s v="Multifamiliar"/>
    <s v="3 Hab"/>
    <s v="12-16h"/>
    <s v="Sup. Media"/>
    <s v="Atlán."/>
    <x v="0"/>
    <x v="1"/>
    <x v="1"/>
    <x v="0"/>
    <x v="1"/>
    <x v="1"/>
    <x v="1"/>
    <x v="1"/>
    <x v="1"/>
    <x v="1"/>
    <x v="1"/>
    <x v="1"/>
    <x v="1"/>
    <s v="Gas Natural"/>
    <s v="Gas Natural"/>
    <s v="Ninguno"/>
    <x v="1"/>
    <x v="0"/>
    <x v="0"/>
    <x v="0"/>
    <x v="0"/>
    <x v="0"/>
    <x v="1"/>
  </r>
  <r>
    <s v="Baracaldo"/>
    <s v="Vizcaya"/>
    <s v="41-59"/>
    <s v="Hombre"/>
    <s v="Univ."/>
    <s v="Centro Ciudad"/>
    <s v="Multifamiliar"/>
    <s v="≤2 Hab"/>
    <s v="≥17h"/>
    <s v="Ind"/>
    <s v="Atlán."/>
    <x v="0"/>
    <x v="1"/>
    <x v="1"/>
    <x v="0"/>
    <x v="1"/>
    <x v="1"/>
    <x v="1"/>
    <x v="1"/>
    <x v="1"/>
    <x v="1"/>
    <x v="1"/>
    <x v="1"/>
    <x v="1"/>
    <s v="Gas Natural"/>
    <s v="Gas Natural"/>
    <s v="Ninguno"/>
    <x v="1"/>
    <x v="0"/>
    <x v="0"/>
    <x v="0"/>
    <x v="0"/>
    <x v="0"/>
    <x v="1"/>
  </r>
  <r>
    <s v="Baracaldo"/>
    <s v="Vizcaya"/>
    <s v="+60"/>
    <s v="Mujer"/>
    <s v="Prim."/>
    <s v="Centro Ciudad"/>
    <s v="Multifamiliar"/>
    <s v="3 Hab"/>
    <s v="≥17h"/>
    <s v="Ind"/>
    <s v="Atlán."/>
    <x v="1"/>
    <x v="0"/>
    <x v="1"/>
    <x v="0"/>
    <x v="0"/>
    <x v="0"/>
    <x v="1"/>
    <x v="0"/>
    <x v="0"/>
    <x v="0"/>
    <x v="0"/>
    <x v="0"/>
    <x v="1"/>
    <s v="Gasóleo"/>
    <s v="Electricidad"/>
    <s v="Ninguno"/>
    <x v="0"/>
    <x v="0"/>
    <x v="0"/>
    <x v="0"/>
    <x v="0"/>
    <x v="0"/>
    <x v="0"/>
  </r>
  <r>
    <s v="Santurtzi"/>
    <s v="Vizcaya"/>
    <s v="+60"/>
    <s v="Hombre"/>
    <s v="Univ."/>
    <s v="Centro Ciudad"/>
    <s v="Multifamiliar"/>
    <s v="≤2 Hab"/>
    <s v="12-16h"/>
    <s v="Sup. Media"/>
    <s v="Atlán."/>
    <x v="0"/>
    <x v="1"/>
    <x v="1"/>
    <x v="0"/>
    <x v="0"/>
    <x v="1"/>
    <x v="0"/>
    <x v="1"/>
    <x v="1"/>
    <x v="1"/>
    <x v="1"/>
    <x v="1"/>
    <x v="1"/>
    <s v="Electricidad"/>
    <s v="Electricidad"/>
    <s v="Ninguno"/>
    <x v="0"/>
    <x v="0"/>
    <x v="0"/>
    <x v="0"/>
    <x v="0"/>
    <x v="0"/>
    <x v="0"/>
  </r>
  <r>
    <s v="Donostia"/>
    <s v="Guipúzcoa"/>
    <s v="+60"/>
    <s v="Mujer"/>
    <s v="Univ."/>
    <s v="Urbana"/>
    <s v="Multifamiliar"/>
    <s v="≥4 Hab"/>
    <s v="≥17h"/>
    <s v="Ind"/>
    <s v="Atlán."/>
    <x v="1"/>
    <x v="0"/>
    <x v="0"/>
    <x v="0"/>
    <x v="1"/>
    <x v="1"/>
    <x v="0"/>
    <x v="1"/>
    <x v="1"/>
    <x v="1"/>
    <x v="1"/>
    <x v="1"/>
    <x v="1"/>
    <s v="Gas Natural"/>
    <s v="Gas Natural"/>
    <s v="Ninguno"/>
    <x v="0"/>
    <x v="0"/>
    <x v="0"/>
    <x v="0"/>
    <x v="0"/>
    <x v="0"/>
    <x v="0"/>
  </r>
  <r>
    <s v="Santurtzi"/>
    <s v="Vizcaya"/>
    <s v="41-59"/>
    <s v="Mujer"/>
    <s v="Prim."/>
    <s v="Centro Ciudad"/>
    <s v="Multifamiliar"/>
    <s v="≤2 Hab"/>
    <s v="12-16h"/>
    <s v="Ind"/>
    <s v="Atlán."/>
    <x v="0"/>
    <x v="1"/>
    <x v="1"/>
    <x v="0"/>
    <x v="1"/>
    <x v="1"/>
    <x v="0"/>
    <x v="0"/>
    <x v="1"/>
    <x v="1"/>
    <x v="1"/>
    <x v="1"/>
    <x v="0"/>
    <s v="Electricidad"/>
    <s v="Electricidad"/>
    <s v="Ninguno"/>
    <x v="0"/>
    <x v="0"/>
    <x v="0"/>
    <x v="0"/>
    <x v="0"/>
    <x v="0"/>
    <x v="0"/>
  </r>
  <r>
    <s v="Santurtzi"/>
    <s v="Vizcaya"/>
    <s v="41-59"/>
    <s v="Mujer"/>
    <s v="Sec."/>
    <s v="Centro Ciudad"/>
    <s v="Multifamiliar"/>
    <s v="3 Hab"/>
    <s v="≥17h"/>
    <s v="Inf. Media"/>
    <s v="Atlán."/>
    <x v="0"/>
    <x v="1"/>
    <x v="1"/>
    <x v="0"/>
    <x v="1"/>
    <x v="1"/>
    <x v="0"/>
    <x v="1"/>
    <x v="1"/>
    <x v="1"/>
    <x v="1"/>
    <x v="1"/>
    <x v="0"/>
    <s v="Electricidad"/>
    <s v="Electricidad"/>
    <s v="Ninguno"/>
    <x v="0"/>
    <x v="0"/>
    <x v="0"/>
    <x v="0"/>
    <x v="0"/>
    <x v="0"/>
    <x v="0"/>
  </r>
  <r>
    <s v="Baracaldo"/>
    <s v="Vizcaya"/>
    <s v="41-59"/>
    <s v="Mujer"/>
    <s v="Univ."/>
    <s v="Centro Ciudad"/>
    <s v="Multifamiliar"/>
    <s v="≤2 Hab"/>
    <s v="12-16h"/>
    <s v="Sup. Media"/>
    <s v="Atlán."/>
    <x v="0"/>
    <x v="1"/>
    <x v="1"/>
    <x v="0"/>
    <x v="1"/>
    <x v="1"/>
    <x v="1"/>
    <x v="1"/>
    <x v="1"/>
    <x v="1"/>
    <x v="1"/>
    <x v="1"/>
    <x v="0"/>
    <s v="Electricidad"/>
    <s v="GLP"/>
    <s v="Ninguno"/>
    <x v="0"/>
    <x v="0"/>
    <x v="0"/>
    <x v="0"/>
    <x v="0"/>
    <x v="0"/>
    <x v="0"/>
  </r>
  <r>
    <s v="Donostia"/>
    <s v="Guipúzcoa"/>
    <s v="18-40"/>
    <s v="Mujer"/>
    <s v="Univ."/>
    <s v="Centro Ciudad"/>
    <s v="Multifamiliar"/>
    <s v="≥4 Hab"/>
    <s v="≥17h"/>
    <s v="Sup. Media"/>
    <s v="Atlán."/>
    <x v="0"/>
    <x v="1"/>
    <x v="0"/>
    <x v="0"/>
    <x v="0"/>
    <x v="1"/>
    <x v="1"/>
    <x v="1"/>
    <x v="0"/>
    <x v="0"/>
    <x v="1"/>
    <x v="1"/>
    <x v="0"/>
    <s v="Gas Natural"/>
    <s v="Gas Natural"/>
    <s v="Ninguno"/>
    <x v="0"/>
    <x v="0"/>
    <x v="0"/>
    <x v="0"/>
    <x v="0"/>
    <x v="0"/>
    <x v="0"/>
  </r>
  <r>
    <s v="Baracaldo"/>
    <s v="Vizcaya"/>
    <s v="+60"/>
    <s v="Mujer"/>
    <s v="Prim."/>
    <s v="Centro Ciudad"/>
    <s v="Multifamiliar"/>
    <s v="3 Hab"/>
    <s v="12-16h"/>
    <s v="Ind"/>
    <s v="Atlán."/>
    <x v="0"/>
    <x v="1"/>
    <x v="1"/>
    <x v="0"/>
    <x v="1"/>
    <x v="1"/>
    <x v="1"/>
    <x v="1"/>
    <x v="1"/>
    <x v="1"/>
    <x v="1"/>
    <x v="1"/>
    <x v="1"/>
    <s v="Gas Natural"/>
    <s v="Gas Natural"/>
    <s v="Ninguno"/>
    <x v="0"/>
    <x v="0"/>
    <x v="0"/>
    <x v="0"/>
    <x v="0"/>
    <x v="0"/>
    <x v="0"/>
  </r>
  <r>
    <s v="Donostia"/>
    <s v="Guipúzcoa"/>
    <s v="+60"/>
    <s v="Hombre"/>
    <s v="Sec."/>
    <s v="Centro Ciudad"/>
    <s v="Multifamiliar"/>
    <s v="3 Hab"/>
    <s v="≥17h"/>
    <s v="Ind"/>
    <s v="Atlán."/>
    <x v="0"/>
    <x v="1"/>
    <x v="1"/>
    <x v="0"/>
    <x v="1"/>
    <x v="1"/>
    <x v="0"/>
    <x v="1"/>
    <x v="1"/>
    <x v="1"/>
    <x v="1"/>
    <x v="1"/>
    <x v="1"/>
    <s v="Gas Natural"/>
    <s v="Gas Natural"/>
    <s v="Ninguno"/>
    <x v="1"/>
    <x v="0"/>
    <x v="0"/>
    <x v="0"/>
    <x v="0"/>
    <x v="0"/>
    <x v="1"/>
  </r>
  <r>
    <s v="Baracaldo"/>
    <s v="Vizcaya"/>
    <s v="+60"/>
    <s v="Mujer"/>
    <s v="Prim."/>
    <s v="Centro Ciudad"/>
    <s v="Multifamiliar"/>
    <s v="3 Hab"/>
    <s v="12-16h"/>
    <s v="Ind"/>
    <s v="Atlán."/>
    <x v="0"/>
    <x v="0"/>
    <x v="1"/>
    <x v="0"/>
    <x v="1"/>
    <x v="0"/>
    <x v="1"/>
    <x v="1"/>
    <x v="0"/>
    <x v="1"/>
    <x v="1"/>
    <x v="1"/>
    <x v="1"/>
    <s v="Electricidad"/>
    <s v="Electricidad"/>
    <s v="Ninguno"/>
    <x v="0"/>
    <x v="0"/>
    <x v="0"/>
    <x v="0"/>
    <x v="0"/>
    <x v="0"/>
    <x v="0"/>
  </r>
  <r>
    <s v="Avilés"/>
    <s v="Asturias"/>
    <s v="41-59"/>
    <s v="Mujer"/>
    <s v="Sec."/>
    <s v="Centro Ciudad"/>
    <s v="Multifamiliar"/>
    <s v="≥4 Hab"/>
    <s v="12-16h"/>
    <s v="Inf. Media"/>
    <s v="Atlán."/>
    <x v="0"/>
    <x v="1"/>
    <x v="1"/>
    <x v="0"/>
    <x v="1"/>
    <x v="1"/>
    <x v="1"/>
    <x v="1"/>
    <x v="1"/>
    <x v="1"/>
    <x v="1"/>
    <x v="1"/>
    <x v="1"/>
    <s v="Gas Natural"/>
    <s v="Gas Natural"/>
    <s v="Ninguno"/>
    <x v="0"/>
    <x v="0"/>
    <x v="0"/>
    <x v="0"/>
    <x v="0"/>
    <x v="1"/>
    <x v="1"/>
  </r>
  <r>
    <s v="Santurtzi"/>
    <s v="Vizcaya"/>
    <s v="+60"/>
    <s v="Mujer"/>
    <s v="Prim."/>
    <s v="Centro Ciudad"/>
    <s v="Multifamiliar"/>
    <s v="3 Hab"/>
    <s v="≥17h"/>
    <s v="Inf. Media"/>
    <s v="Atlán."/>
    <x v="0"/>
    <x v="1"/>
    <x v="1"/>
    <x v="0"/>
    <x v="1"/>
    <x v="1"/>
    <x v="1"/>
    <x v="1"/>
    <x v="1"/>
    <x v="1"/>
    <x v="1"/>
    <x v="1"/>
    <x v="1"/>
    <s v="Electricidad"/>
    <s v="Electricidad"/>
    <s v="Ninguno"/>
    <x v="0"/>
    <x v="0"/>
    <x v="0"/>
    <x v="0"/>
    <x v="0"/>
    <x v="0"/>
    <x v="0"/>
  </r>
  <r>
    <s v="Baracaldo"/>
    <s v="Vizcaya"/>
    <s v="41-59"/>
    <s v="Hombre"/>
    <s v="Prim."/>
    <s v="Centro Ciudad"/>
    <s v="Multifamiliar"/>
    <s v="≤2 Hab"/>
    <s v="12-16h"/>
    <s v="Inf. Media"/>
    <s v="Atlán."/>
    <x v="0"/>
    <x v="1"/>
    <x v="1"/>
    <x v="0"/>
    <x v="1"/>
    <x v="1"/>
    <x v="1"/>
    <x v="1"/>
    <x v="1"/>
    <x v="1"/>
    <x v="1"/>
    <x v="1"/>
    <x v="0"/>
    <s v="Gas Natural"/>
    <s v="Gas Natural"/>
    <s v="Ninguno"/>
    <x v="1"/>
    <x v="0"/>
    <x v="0"/>
    <x v="0"/>
    <x v="0"/>
    <x v="0"/>
    <x v="1"/>
  </r>
  <r>
    <s v="Baracaldo"/>
    <s v="Vizcaya"/>
    <s v="41-59"/>
    <s v="Hombre"/>
    <s v="Sec."/>
    <s v="Centro Ciudad"/>
    <s v="Multifamiliar"/>
    <s v="3 Hab"/>
    <s v="12-16h"/>
    <s v="Inf. Media"/>
    <s v="Atlán."/>
    <x v="0"/>
    <x v="1"/>
    <x v="1"/>
    <x v="0"/>
    <x v="1"/>
    <x v="1"/>
    <x v="1"/>
    <x v="1"/>
    <x v="1"/>
    <x v="1"/>
    <x v="1"/>
    <x v="1"/>
    <x v="0"/>
    <s v="Gas Natural"/>
    <s v="Gas Natural"/>
    <s v="Ninguno"/>
    <x v="1"/>
    <x v="0"/>
    <x v="0"/>
    <x v="0"/>
    <x v="0"/>
    <x v="0"/>
    <x v="1"/>
  </r>
  <r>
    <s v="Avilés"/>
    <s v="Asturias"/>
    <s v="18-40"/>
    <s v="Mujer"/>
    <s v="Prim."/>
    <s v="Urbana"/>
    <s v="Individual"/>
    <s v="≤2 Hab"/>
    <s v="≥17h"/>
    <s v="Inf. Media"/>
    <s v="Atlán."/>
    <x v="0"/>
    <x v="1"/>
    <x v="1"/>
    <x v="0"/>
    <x v="1"/>
    <x v="1"/>
    <x v="1"/>
    <x v="1"/>
    <x v="1"/>
    <x v="1"/>
    <x v="1"/>
    <x v="1"/>
    <x v="1"/>
    <s v="Gas Natural"/>
    <s v="Gas Natural"/>
    <s v="Ninguno"/>
    <x v="0"/>
    <x v="0"/>
    <x v="0"/>
    <x v="0"/>
    <x v="0"/>
    <x v="0"/>
    <x v="0"/>
  </r>
  <r>
    <s v="Avilés"/>
    <s v="Asturias"/>
    <s v="18-40"/>
    <s v="Hombre"/>
    <s v="Sec."/>
    <s v="Centro Ciudad"/>
    <s v="Multifamiliar"/>
    <s v="≤2 Hab"/>
    <s v="≥17h"/>
    <s v="Inf. Media"/>
    <s v="Atlán."/>
    <x v="0"/>
    <x v="1"/>
    <x v="1"/>
    <x v="0"/>
    <x v="1"/>
    <x v="1"/>
    <x v="1"/>
    <x v="1"/>
    <x v="1"/>
    <x v="1"/>
    <x v="1"/>
    <x v="1"/>
    <x v="0"/>
    <s v="Gas Natural"/>
    <s v="Gas Natural"/>
    <s v="Ninguno"/>
    <x v="0"/>
    <x v="0"/>
    <x v="0"/>
    <x v="0"/>
    <x v="0"/>
    <x v="1"/>
    <x v="1"/>
  </r>
  <r>
    <s v="Avilés"/>
    <s v="Asturias"/>
    <s v="18-40"/>
    <s v="Mujer"/>
    <s v="Univ."/>
    <s v="Centro Ciudad"/>
    <s v="Multifamiliar"/>
    <s v="3 Hab"/>
    <s v="≥17h"/>
    <s v="Sup. Media"/>
    <s v="Atlán."/>
    <x v="0"/>
    <x v="1"/>
    <x v="1"/>
    <x v="0"/>
    <x v="0"/>
    <x v="0"/>
    <x v="1"/>
    <x v="1"/>
    <x v="1"/>
    <x v="1"/>
    <x v="1"/>
    <x v="1"/>
    <x v="1"/>
    <s v="Gas Natural"/>
    <s v="Gas Natural"/>
    <s v="Ninguno"/>
    <x v="1"/>
    <x v="0"/>
    <x v="0"/>
    <x v="0"/>
    <x v="0"/>
    <x v="0"/>
    <x v="1"/>
  </r>
  <r>
    <s v="Portugalete"/>
    <s v="Vizcaya"/>
    <s v="18-40"/>
    <s v="Mujer"/>
    <s v="Prim."/>
    <s v="Urbana"/>
    <s v="Multifamiliar"/>
    <s v="≤2 Hab"/>
    <s v="≥17h"/>
    <s v="Inf. Media"/>
    <s v="Atlán."/>
    <x v="0"/>
    <x v="1"/>
    <x v="1"/>
    <x v="0"/>
    <x v="1"/>
    <x v="1"/>
    <x v="1"/>
    <x v="1"/>
    <x v="1"/>
    <x v="1"/>
    <x v="1"/>
    <x v="1"/>
    <x v="0"/>
    <s v="Gas Natural"/>
    <s v="Gas Natural"/>
    <s v="Ninguno"/>
    <x v="1"/>
    <x v="0"/>
    <x v="0"/>
    <x v="0"/>
    <x v="0"/>
    <x v="0"/>
    <x v="1"/>
  </r>
  <r>
    <s v="Portugalete"/>
    <s v="Vizcaya"/>
    <s v="18-40"/>
    <s v="Hombre"/>
    <s v="Sec."/>
    <s v="Centro Ciudad"/>
    <s v="Multifamiliar"/>
    <s v="≤2 Hab"/>
    <s v="≥17h"/>
    <s v="Ind"/>
    <s v="Atlán."/>
    <x v="0"/>
    <x v="1"/>
    <x v="1"/>
    <x v="0"/>
    <x v="0"/>
    <x v="1"/>
    <x v="1"/>
    <x v="1"/>
    <x v="1"/>
    <x v="1"/>
    <x v="1"/>
    <x v="1"/>
    <x v="1"/>
    <s v="Electricidad"/>
    <s v="Electricidad"/>
    <s v="Ninguno"/>
    <x v="0"/>
    <x v="0"/>
    <x v="0"/>
    <x v="0"/>
    <x v="0"/>
    <x v="1"/>
    <x v="1"/>
  </r>
  <r>
    <s v="Donostia"/>
    <s v="Guipúzcoa"/>
    <s v="41-59"/>
    <s v="Mujer"/>
    <s v="Univ."/>
    <s v="Urbana"/>
    <s v="Multifamiliar"/>
    <s v="≤2 Hab"/>
    <s v="≥17h"/>
    <s v="Ind"/>
    <s v="Atlán."/>
    <x v="0"/>
    <x v="1"/>
    <x v="1"/>
    <x v="0"/>
    <x v="1"/>
    <x v="1"/>
    <x v="1"/>
    <x v="1"/>
    <x v="1"/>
    <x v="1"/>
    <x v="1"/>
    <x v="1"/>
    <x v="1"/>
    <s v="Electricidad"/>
    <s v="Electricidad"/>
    <s v="Ninguno"/>
    <x v="0"/>
    <x v="0"/>
    <x v="0"/>
    <x v="0"/>
    <x v="0"/>
    <x v="1"/>
    <x v="1"/>
  </r>
  <r>
    <s v="Donostia"/>
    <s v="Guipúzcoa"/>
    <s v="18-40"/>
    <s v="Hombre"/>
    <s v="Sec."/>
    <s v="Centro Ciudad"/>
    <s v="Multifamiliar"/>
    <s v="3 Hab"/>
    <s v="≥17h"/>
    <s v="Inf. Media"/>
    <s v="Atlán."/>
    <x v="0"/>
    <x v="1"/>
    <x v="1"/>
    <x v="0"/>
    <x v="1"/>
    <x v="1"/>
    <x v="1"/>
    <x v="1"/>
    <x v="1"/>
    <x v="1"/>
    <x v="1"/>
    <x v="1"/>
    <x v="1"/>
    <s v="Gas Natural"/>
    <s v="Gas Natural"/>
    <s v="Ninguno"/>
    <x v="0"/>
    <x v="0"/>
    <x v="0"/>
    <x v="0"/>
    <x v="0"/>
    <x v="0"/>
    <x v="0"/>
  </r>
  <r>
    <s v="Pasai San Pedro"/>
    <s v="Guipúzcoa"/>
    <s v="41-59"/>
    <s v="Hombre"/>
    <s v="Sec."/>
    <s v="Urbana"/>
    <s v="Multifamiliar"/>
    <s v="≤2 Hab"/>
    <s v="12-16h"/>
    <s v="Ind"/>
    <s v="Atlán."/>
    <x v="0"/>
    <x v="1"/>
    <x v="1"/>
    <x v="0"/>
    <x v="1"/>
    <x v="1"/>
    <x v="1"/>
    <x v="1"/>
    <x v="1"/>
    <x v="1"/>
    <x v="1"/>
    <x v="1"/>
    <x v="0"/>
    <s v="Gas Natural"/>
    <s v="Gas Natural"/>
    <s v="Ninguno"/>
    <x v="0"/>
    <x v="0"/>
    <x v="0"/>
    <x v="0"/>
    <x v="0"/>
    <x v="1"/>
    <x v="1"/>
  </r>
  <r>
    <s v="Oviedo"/>
    <s v="Asturias"/>
    <s v="18-40"/>
    <s v="Hombre"/>
    <s v="Univ."/>
    <s v="Centro Ciudad"/>
    <s v="Adosado"/>
    <s v="≤2 Hab"/>
    <s v="12-16h"/>
    <s v="Ind"/>
    <s v="Atlán."/>
    <x v="0"/>
    <x v="1"/>
    <x v="1"/>
    <x v="0"/>
    <x v="1"/>
    <x v="1"/>
    <x v="1"/>
    <x v="1"/>
    <x v="1"/>
    <x v="1"/>
    <x v="1"/>
    <x v="1"/>
    <x v="0"/>
    <s v="Electricidad"/>
    <s v="Electricidad"/>
    <s v="Ninguno"/>
    <x v="0"/>
    <x v="0"/>
    <x v="0"/>
    <x v="0"/>
    <x v="0"/>
    <x v="1"/>
    <x v="1"/>
  </r>
  <r>
    <s v="Mieres"/>
    <s v="Asturias"/>
    <s v="41-59"/>
    <s v="Hombre"/>
    <s v="Sec."/>
    <s v="Centro Ciudad"/>
    <s v="Multifamiliar"/>
    <s v="≤2 Hab"/>
    <s v="≥17h"/>
    <s v="Sup. Media"/>
    <s v="Atlán."/>
    <x v="0"/>
    <x v="1"/>
    <x v="1"/>
    <x v="0"/>
    <x v="1"/>
    <x v="1"/>
    <x v="1"/>
    <x v="1"/>
    <x v="0"/>
    <x v="1"/>
    <x v="1"/>
    <x v="1"/>
    <x v="0"/>
    <s v="Electricidad"/>
    <s v="Electricidad"/>
    <s v="Ninguno"/>
    <x v="0"/>
    <x v="1"/>
    <x v="0"/>
    <x v="0"/>
    <x v="0"/>
    <x v="0"/>
    <x v="1"/>
  </r>
  <r>
    <s v="Oviedo"/>
    <s v="Asturias"/>
    <s v="41-59"/>
    <s v="Mujer"/>
    <s v="Sec."/>
    <s v="Centro Ciudad"/>
    <s v="Multifamiliar"/>
    <s v="3 Hab"/>
    <s v="12-16h"/>
    <s v="Inf. Media"/>
    <s v="Atlán."/>
    <x v="0"/>
    <x v="1"/>
    <x v="1"/>
    <x v="0"/>
    <x v="1"/>
    <x v="1"/>
    <x v="1"/>
    <x v="1"/>
    <x v="1"/>
    <x v="1"/>
    <x v="1"/>
    <x v="1"/>
    <x v="1"/>
    <s v="Gas Natural"/>
    <s v="Gas Natural"/>
    <s v="Ninguno"/>
    <x v="1"/>
    <x v="0"/>
    <x v="0"/>
    <x v="0"/>
    <x v="0"/>
    <x v="0"/>
    <x v="1"/>
  </r>
  <r>
    <s v="Tui"/>
    <s v="Pontevedra"/>
    <s v="18-40"/>
    <s v="Hombre"/>
    <s v="Univ."/>
    <s v="Centro Ciudad"/>
    <s v="Individual"/>
    <s v="3 Hab"/>
    <s v="≥17h"/>
    <s v="Sup. Media"/>
    <s v="Atlán."/>
    <x v="0"/>
    <x v="1"/>
    <x v="1"/>
    <x v="1"/>
    <x v="1"/>
    <x v="1"/>
    <x v="1"/>
    <x v="1"/>
    <x v="1"/>
    <x v="1"/>
    <x v="1"/>
    <x v="1"/>
    <x v="1"/>
    <s v="Ninguna"/>
    <s v="GLP"/>
    <s v="Ninguno"/>
    <x v="0"/>
    <x v="0"/>
    <x v="0"/>
    <x v="1"/>
    <x v="0"/>
    <x v="0"/>
    <x v="1"/>
  </r>
  <r>
    <s v="Bermeo"/>
    <s v="Vizcaya"/>
    <s v="18-40"/>
    <s v="Mujer"/>
    <s v="Sec."/>
    <s v="Centro Ciudad"/>
    <s v="Multifamiliar"/>
    <s v="3 Hab"/>
    <s v="≥17h"/>
    <s v="Ind"/>
    <s v="Atlán."/>
    <x v="0"/>
    <x v="1"/>
    <x v="1"/>
    <x v="0"/>
    <x v="0"/>
    <x v="0"/>
    <x v="1"/>
    <x v="0"/>
    <x v="0"/>
    <x v="0"/>
    <x v="0"/>
    <x v="0"/>
    <x v="0"/>
    <s v="Electricidad"/>
    <s v="Electricidad"/>
    <s v="Ninguno"/>
    <x v="0"/>
    <x v="0"/>
    <x v="0"/>
    <x v="0"/>
    <x v="0"/>
    <x v="0"/>
    <x v="0"/>
  </r>
  <r>
    <s v="Bermeo"/>
    <s v="Vizcaya"/>
    <s v="41-59"/>
    <s v="Hombre"/>
    <s v="Univ."/>
    <s v="Centro Ciudad"/>
    <s v="Multifamiliar"/>
    <s v="≤2 Hab"/>
    <s v="≥17h"/>
    <s v="Inf. Media"/>
    <s v="Atlán."/>
    <x v="1"/>
    <x v="1"/>
    <x v="1"/>
    <x v="0"/>
    <x v="0"/>
    <x v="1"/>
    <x v="1"/>
    <x v="1"/>
    <x v="0"/>
    <x v="1"/>
    <x v="1"/>
    <x v="1"/>
    <x v="0"/>
    <s v="Electricidad"/>
    <s v="Electricidad"/>
    <s v="Ninguno"/>
    <x v="0"/>
    <x v="0"/>
    <x v="0"/>
    <x v="0"/>
    <x v="0"/>
    <x v="1"/>
    <x v="1"/>
  </r>
  <r>
    <s v="Bilbao"/>
    <s v="Vizcaya"/>
    <s v="18-40"/>
    <s v="Mujer"/>
    <s v="Univ."/>
    <s v="Centro Ciudad"/>
    <s v="Multifamiliar"/>
    <s v="≥4 Hab"/>
    <s v="≥17h"/>
    <s v="Sup. Media"/>
    <s v="Atlán."/>
    <x v="0"/>
    <x v="1"/>
    <x v="1"/>
    <x v="0"/>
    <x v="1"/>
    <x v="1"/>
    <x v="1"/>
    <x v="1"/>
    <x v="1"/>
    <x v="1"/>
    <x v="1"/>
    <x v="1"/>
    <x v="1"/>
    <s v="Ninguna"/>
    <s v="Electricidad"/>
    <s v="Ninguno"/>
    <x v="0"/>
    <x v="0"/>
    <x v="0"/>
    <x v="0"/>
    <x v="0"/>
    <x v="1"/>
    <x v="1"/>
  </r>
  <r>
    <s v="Bilbao"/>
    <s v="Vizcaya"/>
    <s v="18-40"/>
    <s v="Hombre"/>
    <s v="Univ."/>
    <s v="Centro Ciudad"/>
    <s v="Multifamiliar"/>
    <s v="3 Hab"/>
    <s v="≥17h"/>
    <s v="Ind"/>
    <s v="Atlán."/>
    <x v="0"/>
    <x v="1"/>
    <x v="1"/>
    <x v="0"/>
    <x v="1"/>
    <x v="1"/>
    <x v="1"/>
    <x v="1"/>
    <x v="1"/>
    <x v="1"/>
    <x v="1"/>
    <x v="1"/>
    <x v="1"/>
    <s v="Electricidad"/>
    <s v="Electricidad"/>
    <s v="Ninguno"/>
    <x v="0"/>
    <x v="0"/>
    <x v="0"/>
    <x v="0"/>
    <x v="0"/>
    <x v="1"/>
    <x v="1"/>
  </r>
  <r>
    <s v="Avilés"/>
    <s v="Asturias"/>
    <s v="18-40"/>
    <s v="Hombre"/>
    <s v="Sec."/>
    <s v="Urbana"/>
    <s v="Multifamiliar"/>
    <s v="≥4 Hab"/>
    <s v="≥17h"/>
    <s v="Ind"/>
    <s v="Atlán."/>
    <x v="0"/>
    <x v="1"/>
    <x v="1"/>
    <x v="0"/>
    <x v="1"/>
    <x v="1"/>
    <x v="1"/>
    <x v="1"/>
    <x v="1"/>
    <x v="1"/>
    <x v="1"/>
    <x v="1"/>
    <x v="0"/>
    <s v="Gas Natural"/>
    <s v="Gas Natural"/>
    <s v="Ninguno"/>
    <x v="0"/>
    <x v="0"/>
    <x v="0"/>
    <x v="0"/>
    <x v="0"/>
    <x v="0"/>
    <x v="0"/>
  </r>
  <r>
    <s v="Avilés"/>
    <s v="Asturias"/>
    <s v="41-59"/>
    <s v="Mujer"/>
    <s v="Prim."/>
    <s v="Urbana"/>
    <s v="Multifamiliar"/>
    <s v="3 Hab"/>
    <s v="≥17h"/>
    <s v="Inf. Media"/>
    <s v="Atlán."/>
    <x v="1"/>
    <x v="1"/>
    <x v="1"/>
    <x v="0"/>
    <x v="1"/>
    <x v="1"/>
    <x v="1"/>
    <x v="1"/>
    <x v="1"/>
    <x v="1"/>
    <x v="1"/>
    <x v="1"/>
    <x v="1"/>
    <s v="Gas Natural"/>
    <s v="Gas Natural"/>
    <s v="Ninguno"/>
    <x v="1"/>
    <x v="0"/>
    <x v="0"/>
    <x v="0"/>
    <x v="0"/>
    <x v="0"/>
    <x v="1"/>
  </r>
  <r>
    <s v="Portugalete"/>
    <s v="Vizcaya"/>
    <s v="18-40"/>
    <s v="Hombre"/>
    <s v="Sec."/>
    <s v="Centro Ciudad"/>
    <s v="Multifamiliar"/>
    <s v="3 Hab"/>
    <s v="12-16h"/>
    <s v="Sup. Media"/>
    <s v="Atlán."/>
    <x v="0"/>
    <x v="1"/>
    <x v="1"/>
    <x v="0"/>
    <x v="0"/>
    <x v="1"/>
    <x v="1"/>
    <x v="1"/>
    <x v="1"/>
    <x v="1"/>
    <x v="1"/>
    <x v="1"/>
    <x v="0"/>
    <s v="Gas Natural"/>
    <s v="Gas Natural"/>
    <s v="Ninguno"/>
    <x v="0"/>
    <x v="0"/>
    <x v="0"/>
    <x v="1"/>
    <x v="0"/>
    <x v="0"/>
    <x v="1"/>
  </r>
  <r>
    <s v="Villaviciosa"/>
    <s v="Asturias"/>
    <s v="41-59"/>
    <s v="Hombre"/>
    <s v="Univ."/>
    <s v="Centro Ciudad"/>
    <s v="Multifamiliar"/>
    <s v="≤2 Hab"/>
    <s v="≥17h"/>
    <s v="Sup. Media"/>
    <s v="Atlán."/>
    <x v="0"/>
    <x v="1"/>
    <x v="1"/>
    <x v="0"/>
    <x v="1"/>
    <x v="1"/>
    <x v="1"/>
    <x v="1"/>
    <x v="0"/>
    <x v="1"/>
    <x v="1"/>
    <x v="1"/>
    <x v="1"/>
    <s v="GLP"/>
    <s v="GLP"/>
    <s v="Ninguno"/>
    <x v="1"/>
    <x v="0"/>
    <x v="0"/>
    <x v="0"/>
    <x v="0"/>
    <x v="0"/>
    <x v="1"/>
  </r>
  <r>
    <s v="Portugalete"/>
    <s v="Vizcaya"/>
    <s v="41-59"/>
    <s v="Mujer"/>
    <s v="Univ."/>
    <s v="Centro Ciudad"/>
    <s v="Multifamiliar"/>
    <s v="3 Hab"/>
    <s v="≥17h"/>
    <s v="Ind"/>
    <s v="Atlán."/>
    <x v="0"/>
    <x v="1"/>
    <x v="1"/>
    <x v="0"/>
    <x v="1"/>
    <x v="1"/>
    <x v="0"/>
    <x v="1"/>
    <x v="1"/>
    <x v="0"/>
    <x v="1"/>
    <x v="1"/>
    <x v="1"/>
    <s v="Electricidad"/>
    <s v="Gas Natural"/>
    <s v="Ninguno"/>
    <x v="0"/>
    <x v="0"/>
    <x v="0"/>
    <x v="0"/>
    <x v="0"/>
    <x v="0"/>
    <x v="0"/>
  </r>
  <r>
    <s v="Cambre"/>
    <s v="Coruña, La"/>
    <s v="41-59"/>
    <s v="Mujer"/>
    <s v="Sec."/>
    <s v="Urbana"/>
    <s v="Individual"/>
    <s v="≥4 Hab"/>
    <s v="≥17h"/>
    <s v="Sup. Media"/>
    <s v="Atlán."/>
    <x v="0"/>
    <x v="1"/>
    <x v="1"/>
    <x v="0"/>
    <x v="1"/>
    <x v="0"/>
    <x v="1"/>
    <x v="0"/>
    <x v="1"/>
    <x v="1"/>
    <x v="1"/>
    <x v="0"/>
    <x v="1"/>
    <s v="Gasóleo"/>
    <s v="Gasóleo"/>
    <s v="Ninguno"/>
    <x v="1"/>
    <x v="0"/>
    <x v="0"/>
    <x v="0"/>
    <x v="0"/>
    <x v="0"/>
    <x v="1"/>
  </r>
  <r>
    <s v="Tui"/>
    <s v="Pontevedra"/>
    <s v="41-59"/>
    <s v="Mujer"/>
    <s v="Sec."/>
    <s v="Centro Ciudad"/>
    <s v="Multifamiliar"/>
    <s v="≥4 Hab"/>
    <s v="≥17h"/>
    <s v="Inf. Media"/>
    <s v="Atlán."/>
    <x v="0"/>
    <x v="1"/>
    <x v="1"/>
    <x v="0"/>
    <x v="1"/>
    <x v="1"/>
    <x v="0"/>
    <x v="1"/>
    <x v="1"/>
    <x v="1"/>
    <x v="1"/>
    <x v="1"/>
    <x v="0"/>
    <s v="Gas Natural"/>
    <s v="Gas Natural"/>
    <s v="Ninguno"/>
    <x v="1"/>
    <x v="0"/>
    <x v="0"/>
    <x v="0"/>
    <x v="0"/>
    <x v="0"/>
    <x v="1"/>
  </r>
  <r>
    <s v="Santa Comba"/>
    <s v="Coruña, La"/>
    <s v="41-59"/>
    <s v="Mujer"/>
    <s v="Sec."/>
    <s v="Urbana"/>
    <s v="Individual"/>
    <s v="≥4 Hab"/>
    <s v="12-16h"/>
    <s v="Ind"/>
    <s v="Atlán."/>
    <x v="0"/>
    <x v="1"/>
    <x v="1"/>
    <x v="0"/>
    <x v="1"/>
    <x v="1"/>
    <x v="1"/>
    <x v="1"/>
    <x v="1"/>
    <x v="1"/>
    <x v="1"/>
    <x v="1"/>
    <x v="1"/>
    <s v="Otros"/>
    <s v="Otros"/>
    <s v="Ninguno"/>
    <x v="1"/>
    <x v="0"/>
    <x v="0"/>
    <x v="0"/>
    <x v="0"/>
    <x v="0"/>
    <x v="1"/>
  </r>
  <r>
    <s v="Cambados"/>
    <s v="Pontevedra"/>
    <s v="+60"/>
    <s v="Hombre"/>
    <s v="Univ."/>
    <s v="Urbana"/>
    <s v="Adosado"/>
    <s v="3 Hab"/>
    <s v="≥17h"/>
    <s v="Ind"/>
    <s v="Atlán."/>
    <x v="0"/>
    <x v="1"/>
    <x v="1"/>
    <x v="0"/>
    <x v="1"/>
    <x v="1"/>
    <x v="1"/>
    <x v="1"/>
    <x v="0"/>
    <x v="1"/>
    <x v="1"/>
    <x v="1"/>
    <x v="1"/>
    <s v="Gas Natural"/>
    <s v="Gas Natural"/>
    <s v="Ninguno"/>
    <x v="1"/>
    <x v="0"/>
    <x v="0"/>
    <x v="0"/>
    <x v="0"/>
    <x v="0"/>
    <x v="1"/>
  </r>
  <r>
    <s v="Ribadeo"/>
    <s v="Lugo"/>
    <s v="18-40"/>
    <s v="Mujer"/>
    <s v="Univ."/>
    <s v="Centro Ciudad"/>
    <s v="Multifamiliar"/>
    <s v="≥4 Hab"/>
    <s v="≥17h"/>
    <s v="Ind"/>
    <s v="Atlán."/>
    <x v="0"/>
    <x v="1"/>
    <x v="1"/>
    <x v="0"/>
    <x v="1"/>
    <x v="1"/>
    <x v="0"/>
    <x v="1"/>
    <x v="1"/>
    <x v="0"/>
    <x v="1"/>
    <x v="1"/>
    <x v="0"/>
    <s v="Gasóleo"/>
    <s v="GLP"/>
    <s v="Ninguno"/>
    <x v="0"/>
    <x v="0"/>
    <x v="0"/>
    <x v="0"/>
    <x v="0"/>
    <x v="0"/>
    <x v="0"/>
  </r>
  <r>
    <s v="Ribadeo"/>
    <s v="Lugo"/>
    <s v="18-40"/>
    <s v="Mujer"/>
    <s v="Sec."/>
    <s v="Urbana"/>
    <s v="Adosado"/>
    <s v="3 Hab"/>
    <s v="≥17h"/>
    <s v="Ind"/>
    <s v="Atlán."/>
    <x v="0"/>
    <x v="1"/>
    <x v="1"/>
    <x v="0"/>
    <x v="1"/>
    <x v="1"/>
    <x v="1"/>
    <x v="1"/>
    <x v="1"/>
    <x v="1"/>
    <x v="1"/>
    <x v="1"/>
    <x v="1"/>
    <s v="Gasóleo"/>
    <s v="GLP"/>
    <s v="Ninguno"/>
    <x v="0"/>
    <x v="0"/>
    <x v="0"/>
    <x v="0"/>
    <x v="0"/>
    <x v="0"/>
    <x v="0"/>
  </r>
  <r>
    <s v="Langreo"/>
    <s v="Asturias"/>
    <s v="18-40"/>
    <s v="Hombre"/>
    <s v="Sec."/>
    <s v="Centro Ciudad"/>
    <s v="Multifamiliar"/>
    <s v="≤2 Hab"/>
    <s v="≥17h"/>
    <s v="Ind"/>
    <s v="Atlán."/>
    <x v="0"/>
    <x v="1"/>
    <x v="1"/>
    <x v="0"/>
    <x v="0"/>
    <x v="1"/>
    <x v="1"/>
    <x v="1"/>
    <x v="1"/>
    <x v="1"/>
    <x v="1"/>
    <x v="0"/>
    <x v="0"/>
    <s v="Gas Natural"/>
    <s v="Gas Natural"/>
    <s v="Ninguno"/>
    <x v="0"/>
    <x v="0"/>
    <x v="0"/>
    <x v="1"/>
    <x v="0"/>
    <x v="0"/>
    <x v="1"/>
  </r>
  <r>
    <s v="Ribadeo"/>
    <s v="Lugo"/>
    <s v="18-40"/>
    <s v="Mujer"/>
    <s v="Prim."/>
    <s v="Centro Ciudad"/>
    <s v="Multifamiliar"/>
    <s v="≥4 Hab"/>
    <s v="≥17h"/>
    <s v="Inf. Media"/>
    <s v="Atlán."/>
    <x v="0"/>
    <x v="1"/>
    <x v="1"/>
    <x v="0"/>
    <x v="1"/>
    <x v="1"/>
    <x v="1"/>
    <x v="1"/>
    <x v="1"/>
    <x v="1"/>
    <x v="1"/>
    <x v="1"/>
    <x v="1"/>
    <s v="Electricidad"/>
    <s v="GLP"/>
    <s v="Ninguno"/>
    <x v="0"/>
    <x v="0"/>
    <x v="0"/>
    <x v="0"/>
    <x v="0"/>
    <x v="0"/>
    <x v="0"/>
  </r>
  <r>
    <s v="Grado"/>
    <s v="Asturias"/>
    <s v="18-40"/>
    <s v="Mujer"/>
    <s v="Sec."/>
    <s v="Centro Ciudad"/>
    <s v="Multifamiliar"/>
    <s v="3 Hab"/>
    <s v="≥17h"/>
    <s v="Inf. Media"/>
    <s v="Atlán."/>
    <x v="0"/>
    <x v="1"/>
    <x v="1"/>
    <x v="0"/>
    <x v="1"/>
    <x v="1"/>
    <x v="1"/>
    <x v="1"/>
    <x v="1"/>
    <x v="1"/>
    <x v="1"/>
    <x v="1"/>
    <x v="1"/>
    <s v="Electricidad"/>
    <s v="Gas Natural"/>
    <s v="Ninguno"/>
    <x v="0"/>
    <x v="0"/>
    <x v="0"/>
    <x v="0"/>
    <x v="0"/>
    <x v="0"/>
    <x v="0"/>
  </r>
  <r>
    <s v="Avilés"/>
    <s v="Asturias"/>
    <s v="41-59"/>
    <s v="Mujer"/>
    <s v="Sec."/>
    <s v="Centro Ciudad"/>
    <s v="Multifamiliar"/>
    <s v="3 Hab"/>
    <s v="≥17h"/>
    <s v="Inf. Media"/>
    <s v="Atlán."/>
    <x v="0"/>
    <x v="1"/>
    <x v="1"/>
    <x v="0"/>
    <x v="0"/>
    <x v="0"/>
    <x v="0"/>
    <x v="1"/>
    <x v="0"/>
    <x v="0"/>
    <x v="1"/>
    <x v="1"/>
    <x v="0"/>
    <s v="Ninguna"/>
    <s v="Electricidad"/>
    <s v="Ninguno"/>
    <x v="0"/>
    <x v="0"/>
    <x v="0"/>
    <x v="0"/>
    <x v="0"/>
    <x v="1"/>
    <x v="1"/>
  </r>
  <r>
    <s v="Ribadeo"/>
    <s v="Lugo"/>
    <s v="41-59"/>
    <s v="Hombre"/>
    <s v="Sec."/>
    <s v="Urbana"/>
    <s v="Multifamiliar"/>
    <s v="3 Hab"/>
    <s v="12-16h"/>
    <s v="Inf. Media"/>
    <s v="Atlán."/>
    <x v="0"/>
    <x v="1"/>
    <x v="1"/>
    <x v="0"/>
    <x v="1"/>
    <x v="1"/>
    <x v="1"/>
    <x v="1"/>
    <x v="1"/>
    <x v="1"/>
    <x v="1"/>
    <x v="1"/>
    <x v="0"/>
    <s v="Gasóleo"/>
    <s v="GLP"/>
    <s v="Ninguno"/>
    <x v="0"/>
    <x v="0"/>
    <x v="0"/>
    <x v="0"/>
    <x v="0"/>
    <x v="0"/>
    <x v="0"/>
  </r>
  <r>
    <s v="Sestao"/>
    <s v="Vizcaya"/>
    <s v="18-40"/>
    <s v="Hombre"/>
    <s v="Sec."/>
    <s v="Centro Ciudad"/>
    <s v="Multifamiliar"/>
    <s v="3 Hab"/>
    <s v="12-16h"/>
    <s v="Sup. Media"/>
    <s v="Atlán."/>
    <x v="0"/>
    <x v="1"/>
    <x v="1"/>
    <x v="0"/>
    <x v="0"/>
    <x v="1"/>
    <x v="0"/>
    <x v="1"/>
    <x v="1"/>
    <x v="1"/>
    <x v="1"/>
    <x v="1"/>
    <x v="1"/>
    <s v="Electricidad"/>
    <s v="Electricidad"/>
    <s v="Ninguno"/>
    <x v="0"/>
    <x v="0"/>
    <x v="0"/>
    <x v="0"/>
    <x v="0"/>
    <x v="0"/>
    <x v="0"/>
  </r>
  <r>
    <s v="Ribadeo"/>
    <s v="Lugo"/>
    <s v="41-59"/>
    <s v="Hombre"/>
    <s v="Univ."/>
    <s v="Urbana"/>
    <s v="Multifamiliar"/>
    <s v="3 Hab"/>
    <s v="≥17h"/>
    <s v="Ind"/>
    <s v="Atlán."/>
    <x v="0"/>
    <x v="1"/>
    <x v="1"/>
    <x v="0"/>
    <x v="1"/>
    <x v="1"/>
    <x v="1"/>
    <x v="1"/>
    <x v="1"/>
    <x v="1"/>
    <x v="1"/>
    <x v="1"/>
    <x v="1"/>
    <s v="GLP"/>
    <s v="GLP"/>
    <s v="Ninguno"/>
    <x v="0"/>
    <x v="0"/>
    <x v="0"/>
    <x v="0"/>
    <x v="0"/>
    <x v="0"/>
    <x v="0"/>
  </r>
  <r>
    <s v="Culleredo"/>
    <s v="Coruña, La"/>
    <s v="18-40"/>
    <s v="Hombre"/>
    <s v="Univ."/>
    <s v="Urbana"/>
    <s v="Individual"/>
    <s v="3 Hab"/>
    <s v="≥17h"/>
    <s v="Inf. Media"/>
    <s v="Atlán."/>
    <x v="0"/>
    <x v="1"/>
    <x v="1"/>
    <x v="0"/>
    <x v="1"/>
    <x v="1"/>
    <x v="1"/>
    <x v="1"/>
    <x v="1"/>
    <x v="1"/>
    <x v="1"/>
    <x v="1"/>
    <x v="1"/>
    <s v="Electricidad"/>
    <s v="Electricidad"/>
    <s v="Ninguno"/>
    <x v="1"/>
    <x v="0"/>
    <x v="0"/>
    <x v="0"/>
    <x v="0"/>
    <x v="0"/>
    <x v="1"/>
  </r>
  <r>
    <s v="Ribadeo"/>
    <s v="Lugo"/>
    <s v="41-59"/>
    <s v="Hombre"/>
    <s v="Prim."/>
    <s v="Centro Ciudad"/>
    <s v="Individual"/>
    <s v="≥4 Hab"/>
    <s v="≥17h"/>
    <s v="Ind"/>
    <s v="Atlán."/>
    <x v="1"/>
    <x v="1"/>
    <x v="1"/>
    <x v="0"/>
    <x v="1"/>
    <x v="1"/>
    <x v="1"/>
    <x v="1"/>
    <x v="1"/>
    <x v="1"/>
    <x v="1"/>
    <x v="1"/>
    <x v="1"/>
    <s v="Ninguna"/>
    <s v="GLP"/>
    <s v="Ninguno"/>
    <x v="0"/>
    <x v="0"/>
    <x v="0"/>
    <x v="0"/>
    <x v="0"/>
    <x v="0"/>
    <x v="0"/>
  </r>
  <r>
    <s v="Sestao"/>
    <s v="Vizcaya"/>
    <s v="41-59"/>
    <s v="Mujer"/>
    <s v="Sec."/>
    <s v="Centro Ciudad"/>
    <s v="Multifamiliar"/>
    <s v="3 Hab"/>
    <s v="12-16h"/>
    <s v="Inf. Media"/>
    <s v="Atlán."/>
    <x v="0"/>
    <x v="1"/>
    <x v="1"/>
    <x v="0"/>
    <x v="1"/>
    <x v="1"/>
    <x v="1"/>
    <x v="1"/>
    <x v="1"/>
    <x v="1"/>
    <x v="1"/>
    <x v="1"/>
    <x v="1"/>
    <s v="Electricidad"/>
    <s v="GLP"/>
    <s v="Ninguno"/>
    <x v="1"/>
    <x v="0"/>
    <x v="0"/>
    <x v="0"/>
    <x v="0"/>
    <x v="0"/>
    <x v="1"/>
  </r>
  <r>
    <s v="Culleredo"/>
    <s v="Coruña, La"/>
    <s v="41-59"/>
    <s v="Hombre"/>
    <s v="Sec."/>
    <s v="Urbana"/>
    <s v="Individual"/>
    <s v="≥4 Hab"/>
    <s v="≥17h"/>
    <s v="Ind"/>
    <s v="Atlán."/>
    <x v="0"/>
    <x v="1"/>
    <x v="1"/>
    <x v="0"/>
    <x v="1"/>
    <x v="1"/>
    <x v="0"/>
    <x v="1"/>
    <x v="1"/>
    <x v="1"/>
    <x v="1"/>
    <x v="1"/>
    <x v="1"/>
    <s v="Bomba de calor aire"/>
    <s v="Bomba de calor agua"/>
    <s v="Ninguno"/>
    <x v="0"/>
    <x v="1"/>
    <x v="0"/>
    <x v="0"/>
    <x v="0"/>
    <x v="0"/>
    <x v="1"/>
  </r>
  <r>
    <s v="Avilés"/>
    <s v="Asturias"/>
    <s v="41-59"/>
    <s v="Mujer"/>
    <s v="Univ."/>
    <s v="Urbana"/>
    <s v="Individual"/>
    <s v="3 Hab"/>
    <s v="≥17h"/>
    <s v="Sup. Media"/>
    <s v="Atlán."/>
    <x v="0"/>
    <x v="1"/>
    <x v="1"/>
    <x v="0"/>
    <x v="1"/>
    <x v="1"/>
    <x v="1"/>
    <x v="1"/>
    <x v="1"/>
    <x v="1"/>
    <x v="1"/>
    <x v="1"/>
    <x v="0"/>
    <s v="Gasóleo"/>
    <s v="Gasóleo"/>
    <s v="Ninguno"/>
    <x v="1"/>
    <x v="0"/>
    <x v="0"/>
    <x v="0"/>
    <x v="0"/>
    <x v="0"/>
    <x v="1"/>
  </r>
  <r>
    <s v="Portugalete"/>
    <s v="Vizcaya"/>
    <s v="41-59"/>
    <s v="Hombre"/>
    <s v="Sec."/>
    <s v="Urbana"/>
    <s v="Multifamiliar"/>
    <s v="≤2 Hab"/>
    <s v="≥17h"/>
    <s v="Ind"/>
    <s v="Atlán."/>
    <x v="0"/>
    <x v="1"/>
    <x v="1"/>
    <x v="0"/>
    <x v="1"/>
    <x v="1"/>
    <x v="0"/>
    <x v="1"/>
    <x v="1"/>
    <x v="1"/>
    <x v="1"/>
    <x v="1"/>
    <x v="1"/>
    <s v="Electricidad"/>
    <s v="Electricidad"/>
    <s v="Ninguno"/>
    <x v="1"/>
    <x v="0"/>
    <x v="0"/>
    <x v="0"/>
    <x v="0"/>
    <x v="0"/>
    <x v="1"/>
  </r>
  <r>
    <s v="Ermua"/>
    <s v="Vizcaya"/>
    <s v="41-59"/>
    <s v="Mujer"/>
    <s v="Sec."/>
    <s v="Centro Ciudad"/>
    <s v="Multifamiliar"/>
    <s v="3 Hab"/>
    <s v="≥17h"/>
    <s v="Inf. Media"/>
    <s v="Atlán."/>
    <x v="0"/>
    <x v="1"/>
    <x v="1"/>
    <x v="0"/>
    <x v="1"/>
    <x v="1"/>
    <x v="1"/>
    <x v="1"/>
    <x v="0"/>
    <x v="1"/>
    <x v="1"/>
    <x v="1"/>
    <x v="0"/>
    <s v="Electricidad"/>
    <s v="Gas Natural"/>
    <s v="Ninguno"/>
    <x v="0"/>
    <x v="0"/>
    <x v="0"/>
    <x v="0"/>
    <x v="0"/>
    <x v="0"/>
    <x v="0"/>
  </r>
  <r>
    <s v="Ermua"/>
    <s v="Vizcaya"/>
    <s v="41-59"/>
    <s v="Mujer"/>
    <s v="Sec."/>
    <s v="Urbana"/>
    <s v="Multifamiliar"/>
    <s v="3 Hab"/>
    <s v="≥17h"/>
    <s v="Ind"/>
    <s v="Atlán."/>
    <x v="0"/>
    <x v="1"/>
    <x v="1"/>
    <x v="0"/>
    <x v="1"/>
    <x v="1"/>
    <x v="1"/>
    <x v="1"/>
    <x v="1"/>
    <x v="1"/>
    <x v="1"/>
    <x v="1"/>
    <x v="1"/>
    <s v="Gas Natural"/>
    <s v="Gas Natural"/>
    <s v="Ninguno"/>
    <x v="0"/>
    <x v="0"/>
    <x v="0"/>
    <x v="0"/>
    <x v="0"/>
    <x v="0"/>
    <x v="0"/>
  </r>
  <r>
    <s v="Ermua"/>
    <s v="Vizcaya"/>
    <s v="41-59"/>
    <s v="Hombre"/>
    <s v="Sec."/>
    <s v="Centro Ciudad"/>
    <s v="Multifamiliar"/>
    <s v="3 Hab"/>
    <s v="≥17h"/>
    <s v="Ind"/>
    <s v="Atlán."/>
    <x v="0"/>
    <x v="1"/>
    <x v="1"/>
    <x v="0"/>
    <x v="1"/>
    <x v="1"/>
    <x v="1"/>
    <x v="1"/>
    <x v="1"/>
    <x v="1"/>
    <x v="1"/>
    <x v="1"/>
    <x v="1"/>
    <s v="Gas Natural"/>
    <s v="Gas Natural"/>
    <s v="Ninguno"/>
    <x v="0"/>
    <x v="0"/>
    <x v="0"/>
    <x v="0"/>
    <x v="0"/>
    <x v="1"/>
    <x v="1"/>
  </r>
  <r>
    <s v="Ermua"/>
    <s v="Vizcaya"/>
    <s v="41-59"/>
    <s v="Hombre"/>
    <s v="Sec."/>
    <s v="Centro Ciudad"/>
    <s v="Multifamiliar"/>
    <s v="3 Hab"/>
    <s v="≥17h"/>
    <s v="Ind"/>
    <s v="Atlán."/>
    <x v="1"/>
    <x v="1"/>
    <x v="1"/>
    <x v="0"/>
    <x v="1"/>
    <x v="1"/>
    <x v="1"/>
    <x v="1"/>
    <x v="1"/>
    <x v="1"/>
    <x v="1"/>
    <x v="0"/>
    <x v="0"/>
    <s v="Gas Natural"/>
    <s v="Gas Natural"/>
    <s v="Ninguno"/>
    <x v="0"/>
    <x v="0"/>
    <x v="0"/>
    <x v="0"/>
    <x v="0"/>
    <x v="1"/>
    <x v="1"/>
  </r>
  <r>
    <s v="Portugalete"/>
    <s v="Vizcaya"/>
    <s v="18-40"/>
    <s v="Hombre"/>
    <s v="Sec."/>
    <s v="Urbana"/>
    <s v="Multifamiliar"/>
    <s v="3 Hab"/>
    <s v="12-16h"/>
    <s v="Ind"/>
    <s v="Atlán."/>
    <x v="0"/>
    <x v="1"/>
    <x v="1"/>
    <x v="0"/>
    <x v="1"/>
    <x v="1"/>
    <x v="1"/>
    <x v="1"/>
    <x v="1"/>
    <x v="1"/>
    <x v="1"/>
    <x v="1"/>
    <x v="1"/>
    <s v="Electricidad"/>
    <s v="Electricidad"/>
    <s v="Bomba de calor aire"/>
    <x v="1"/>
    <x v="0"/>
    <x v="0"/>
    <x v="0"/>
    <x v="0"/>
    <x v="0"/>
    <x v="1"/>
  </r>
  <r>
    <s v="Ferrol"/>
    <s v="Coruña, La"/>
    <s v="18-40"/>
    <s v="Mujer"/>
    <s v="Prim."/>
    <s v="Centro Ciudad"/>
    <s v="Multifamiliar"/>
    <s v="3 Hab"/>
    <s v="≥17h"/>
    <s v="Inf. Media"/>
    <s v="Atlán."/>
    <x v="0"/>
    <x v="1"/>
    <x v="1"/>
    <x v="0"/>
    <x v="1"/>
    <x v="1"/>
    <x v="1"/>
    <x v="1"/>
    <x v="1"/>
    <x v="1"/>
    <x v="1"/>
    <x v="1"/>
    <x v="1"/>
    <s v="GLP"/>
    <s v="GLP"/>
    <s v="Ninguno"/>
    <x v="0"/>
    <x v="0"/>
    <x v="0"/>
    <x v="0"/>
    <x v="0"/>
    <x v="0"/>
    <x v="0"/>
  </r>
  <r>
    <s v="Santiago de Compostela"/>
    <s v="Coruña, La"/>
    <s v="41-59"/>
    <s v="Hombre"/>
    <s v="Sec."/>
    <s v="Urbana"/>
    <s v="Multifamiliar"/>
    <s v="3 Hab"/>
    <s v="12-16h"/>
    <s v="Ind"/>
    <s v="Atlán."/>
    <x v="1"/>
    <x v="1"/>
    <x v="1"/>
    <x v="0"/>
    <x v="0"/>
    <x v="0"/>
    <x v="1"/>
    <x v="0"/>
    <x v="0"/>
    <x v="1"/>
    <x v="1"/>
    <x v="1"/>
    <x v="0"/>
    <s v="Gasóleo"/>
    <s v="Gasóleo"/>
    <s v="Ninguno"/>
    <x v="1"/>
    <x v="0"/>
    <x v="0"/>
    <x v="0"/>
    <x v="0"/>
    <x v="0"/>
    <x v="1"/>
  </r>
  <r>
    <s v="Ermua"/>
    <s v="Vizcaya"/>
    <s v="41-59"/>
    <s v="Mujer"/>
    <s v="Prim."/>
    <s v="Centro Ciudad"/>
    <s v="Multifamiliar"/>
    <s v="3 Hab"/>
    <s v="≥17h"/>
    <s v="Inf. Media"/>
    <s v="Atlán."/>
    <x v="0"/>
    <x v="1"/>
    <x v="1"/>
    <x v="0"/>
    <x v="1"/>
    <x v="1"/>
    <x v="0"/>
    <x v="1"/>
    <x v="1"/>
    <x v="1"/>
    <x v="1"/>
    <x v="1"/>
    <x v="0"/>
    <s v="Gas Natural"/>
    <s v="Gas Natural"/>
    <s v="Ninguno"/>
    <x v="0"/>
    <x v="0"/>
    <x v="0"/>
    <x v="0"/>
    <x v="0"/>
    <x v="1"/>
    <x v="1"/>
  </r>
  <r>
    <s v="Ermua"/>
    <s v="Vizcaya"/>
    <s v="41-59"/>
    <s v="Mujer"/>
    <s v="Sec."/>
    <s v="Centro Ciudad"/>
    <s v="Multifamiliar"/>
    <s v="3 Hab"/>
    <s v="≥17h"/>
    <s v="Ind"/>
    <s v="Atlán."/>
    <x v="0"/>
    <x v="1"/>
    <x v="1"/>
    <x v="0"/>
    <x v="1"/>
    <x v="1"/>
    <x v="0"/>
    <x v="1"/>
    <x v="1"/>
    <x v="1"/>
    <x v="1"/>
    <x v="1"/>
    <x v="0"/>
    <s v="Gas Natural"/>
    <s v="Gas Natural"/>
    <s v="Ninguno"/>
    <x v="1"/>
    <x v="0"/>
    <x v="0"/>
    <x v="0"/>
    <x v="0"/>
    <x v="0"/>
    <x v="1"/>
  </r>
  <r>
    <s v="Baracaldo"/>
    <s v="Vizcaya"/>
    <s v="41-59"/>
    <s v="Mujer"/>
    <s v="Prim."/>
    <s v="Centro Ciudad"/>
    <s v="Multifamiliar"/>
    <s v="≥4 Hab"/>
    <s v="12-16h"/>
    <s v="Inf. Media"/>
    <s v="Atlán."/>
    <x v="0"/>
    <x v="1"/>
    <x v="1"/>
    <x v="0"/>
    <x v="1"/>
    <x v="1"/>
    <x v="1"/>
    <x v="0"/>
    <x v="1"/>
    <x v="1"/>
    <x v="1"/>
    <x v="1"/>
    <x v="1"/>
    <s v="Gas Natural"/>
    <s v="Gas Natural"/>
    <s v="Ninguno"/>
    <x v="1"/>
    <x v="0"/>
    <x v="0"/>
    <x v="0"/>
    <x v="0"/>
    <x v="0"/>
    <x v="1"/>
  </r>
  <r>
    <s v="Ermua"/>
    <s v="Vizcaya"/>
    <s v="18-40"/>
    <s v="Hombre"/>
    <s v="Sec."/>
    <s v="Urbana"/>
    <s v="Individual"/>
    <s v="≤2 Hab"/>
    <s v="≥17h"/>
    <s v="Ind"/>
    <s v="Atlán."/>
    <x v="0"/>
    <x v="1"/>
    <x v="1"/>
    <x v="0"/>
    <x v="1"/>
    <x v="1"/>
    <x v="0"/>
    <x v="1"/>
    <x v="1"/>
    <x v="1"/>
    <x v="1"/>
    <x v="1"/>
    <x v="1"/>
    <s v="Biomasa"/>
    <s v="Gasóleo"/>
    <s v="Ninguno"/>
    <x v="1"/>
    <x v="0"/>
    <x v="0"/>
    <x v="0"/>
    <x v="0"/>
    <x v="0"/>
    <x v="1"/>
  </r>
  <r>
    <s v="Baracaldo"/>
    <s v="Vizcaya"/>
    <s v="+60"/>
    <s v="Hombre"/>
    <s v="Prim."/>
    <s v="Centro Ciudad"/>
    <s v="Multifamiliar"/>
    <s v="3 Hab"/>
    <s v="≥17h"/>
    <s v="Inf. Media"/>
    <s v="Atlán."/>
    <x v="0"/>
    <x v="1"/>
    <x v="1"/>
    <x v="0"/>
    <x v="1"/>
    <x v="1"/>
    <x v="1"/>
    <x v="1"/>
    <x v="1"/>
    <x v="1"/>
    <x v="1"/>
    <x v="1"/>
    <x v="0"/>
    <s v="Electricidad"/>
    <s v="Electricidad"/>
    <s v="Ninguno"/>
    <x v="0"/>
    <x v="0"/>
    <x v="0"/>
    <x v="0"/>
    <x v="0"/>
    <x v="0"/>
    <x v="0"/>
  </r>
  <r>
    <s v="Donostia"/>
    <s v="Guipúzcoa"/>
    <s v="41-59"/>
    <s v="Hombre"/>
    <s v="Sec."/>
    <s v="Urbana"/>
    <s v="Multifamiliar"/>
    <s v="3 Hab"/>
    <s v="≥17h"/>
    <s v="Ind"/>
    <s v="Atlán."/>
    <x v="0"/>
    <x v="1"/>
    <x v="1"/>
    <x v="0"/>
    <x v="1"/>
    <x v="1"/>
    <x v="1"/>
    <x v="1"/>
    <x v="1"/>
    <x v="1"/>
    <x v="1"/>
    <x v="1"/>
    <x v="0"/>
    <s v="Gas Natural"/>
    <s v="Gas Natural"/>
    <s v="Ninguno"/>
    <x v="0"/>
    <x v="0"/>
    <x v="0"/>
    <x v="0"/>
    <x v="0"/>
    <x v="0"/>
    <x v="0"/>
  </r>
  <r>
    <s v="Santurtzi"/>
    <s v="Vizcaya"/>
    <s v="41-59"/>
    <s v="Mujer"/>
    <s v="Sec."/>
    <s v="Urbana"/>
    <s v="Multifamiliar"/>
    <s v="3 Hab"/>
    <s v="≥17h"/>
    <s v="Ind"/>
    <s v="Atlán."/>
    <x v="0"/>
    <x v="1"/>
    <x v="1"/>
    <x v="0"/>
    <x v="1"/>
    <x v="1"/>
    <x v="1"/>
    <x v="1"/>
    <x v="1"/>
    <x v="1"/>
    <x v="1"/>
    <x v="1"/>
    <x v="1"/>
    <s v="Gas Natural"/>
    <s v="Gas Natural"/>
    <s v="Ninguno"/>
    <x v="0"/>
    <x v="0"/>
    <x v="0"/>
    <x v="0"/>
    <x v="0"/>
    <x v="0"/>
    <x v="0"/>
  </r>
  <r>
    <s v="Irún"/>
    <s v="Guipúzcoa"/>
    <s v="+60"/>
    <s v="Hombre"/>
    <s v="Prim."/>
    <s v="Urbana"/>
    <s v="Multifamiliar"/>
    <s v="≥4 Hab"/>
    <s v="≥17h"/>
    <s v="Ind"/>
    <s v="Atlán."/>
    <x v="0"/>
    <x v="1"/>
    <x v="1"/>
    <x v="0"/>
    <x v="0"/>
    <x v="0"/>
    <x v="1"/>
    <x v="1"/>
    <x v="0"/>
    <x v="1"/>
    <x v="1"/>
    <x v="1"/>
    <x v="1"/>
    <s v="Gas Natural"/>
    <s v="Gas Natural"/>
    <s v="Ninguno"/>
    <x v="0"/>
    <x v="0"/>
    <x v="0"/>
    <x v="0"/>
    <x v="0"/>
    <x v="1"/>
    <x v="1"/>
  </r>
  <r>
    <s v="Torrelavega"/>
    <s v="Cantabria"/>
    <s v="41-59"/>
    <s v="Mujer"/>
    <s v="Univ."/>
    <s v="Urbana"/>
    <s v="Multifamiliar"/>
    <s v="3 Hab"/>
    <s v="12-16h"/>
    <s v="Inf. Media"/>
    <s v="Atlán."/>
    <x v="1"/>
    <x v="1"/>
    <x v="1"/>
    <x v="0"/>
    <x v="1"/>
    <x v="1"/>
    <x v="0"/>
    <x v="1"/>
    <x v="1"/>
    <x v="1"/>
    <x v="1"/>
    <x v="1"/>
    <x v="0"/>
    <s v="Gas Natural"/>
    <s v="Gas Natural"/>
    <s v="Ninguno"/>
    <x v="0"/>
    <x v="0"/>
    <x v="0"/>
    <x v="0"/>
    <x v="0"/>
    <x v="1"/>
    <x v="1"/>
  </r>
  <r>
    <s v="Santurtzi"/>
    <s v="Vizcaya"/>
    <s v="41-59"/>
    <s v="Hombre"/>
    <s v="Sec."/>
    <s v="Urbana"/>
    <s v="Multifamiliar"/>
    <s v="3 Hab"/>
    <s v="≥17h"/>
    <s v="Inf. Media"/>
    <s v="Atlán."/>
    <x v="0"/>
    <x v="1"/>
    <x v="1"/>
    <x v="0"/>
    <x v="1"/>
    <x v="1"/>
    <x v="1"/>
    <x v="1"/>
    <x v="1"/>
    <x v="1"/>
    <x v="1"/>
    <x v="1"/>
    <x v="1"/>
    <s v="Gas Natural"/>
    <s v="Gas Natural"/>
    <s v="Ninguno"/>
    <x v="0"/>
    <x v="0"/>
    <x v="0"/>
    <x v="0"/>
    <x v="0"/>
    <x v="0"/>
    <x v="0"/>
  </r>
  <r>
    <s v="Baracaldo"/>
    <s v="Vizcaya"/>
    <s v="41-59"/>
    <s v="Mujer"/>
    <s v="Prim."/>
    <s v="Urbana"/>
    <s v="Multifamiliar"/>
    <s v="≤2 Hab"/>
    <s v="12-16h"/>
    <s v="Inf. Media"/>
    <s v="Atlán."/>
    <x v="0"/>
    <x v="1"/>
    <x v="1"/>
    <x v="0"/>
    <x v="1"/>
    <x v="1"/>
    <x v="1"/>
    <x v="1"/>
    <x v="1"/>
    <x v="1"/>
    <x v="1"/>
    <x v="1"/>
    <x v="0"/>
    <s v="Gas Natural"/>
    <s v="Gas Natural"/>
    <s v="Ninguno"/>
    <x v="1"/>
    <x v="0"/>
    <x v="0"/>
    <x v="0"/>
    <x v="0"/>
    <x v="0"/>
    <x v="1"/>
  </r>
  <r>
    <s v="Castro Urdiales"/>
    <s v="Cantabria"/>
    <s v="18-40"/>
    <s v="Hombre"/>
    <s v="Prim."/>
    <s v="Urbana"/>
    <s v="Multifamiliar"/>
    <s v="3 Hab"/>
    <s v="≥17h"/>
    <s v="Ind"/>
    <s v="Atlán."/>
    <x v="0"/>
    <x v="1"/>
    <x v="1"/>
    <x v="0"/>
    <x v="1"/>
    <x v="1"/>
    <x v="1"/>
    <x v="1"/>
    <x v="1"/>
    <x v="0"/>
    <x v="0"/>
    <x v="1"/>
    <x v="0"/>
    <s v="Gas Natural"/>
    <s v="Gas Natural"/>
    <s v="Ninguno"/>
    <x v="1"/>
    <x v="0"/>
    <x v="0"/>
    <x v="0"/>
    <x v="0"/>
    <x v="0"/>
    <x v="1"/>
  </r>
  <r>
    <s v="Baracaldo"/>
    <s v="Vizcaya"/>
    <s v="+60"/>
    <s v="Mujer"/>
    <s v="Prim."/>
    <s v="Urbana"/>
    <s v="Multifamiliar"/>
    <s v="3 Hab"/>
    <s v="12-16h"/>
    <s v="Sup. Media"/>
    <s v="Atlán."/>
    <x v="0"/>
    <x v="1"/>
    <x v="1"/>
    <x v="0"/>
    <x v="1"/>
    <x v="1"/>
    <x v="1"/>
    <x v="1"/>
    <x v="1"/>
    <x v="1"/>
    <x v="1"/>
    <x v="1"/>
    <x v="0"/>
    <s v="Electricidad"/>
    <s v="Electricidad"/>
    <s v="Ninguno"/>
    <x v="1"/>
    <x v="0"/>
    <x v="0"/>
    <x v="0"/>
    <x v="0"/>
    <x v="0"/>
    <x v="1"/>
  </r>
  <r>
    <s v="Santurtzi"/>
    <s v="Vizcaya"/>
    <s v="18-40"/>
    <s v="Mujer"/>
    <s v="Univ."/>
    <s v="Urbana"/>
    <s v="Multifamiliar"/>
    <s v="3 Hab"/>
    <s v="≥17h"/>
    <s v="Sup. Media"/>
    <s v="Atlán."/>
    <x v="0"/>
    <x v="1"/>
    <x v="1"/>
    <x v="0"/>
    <x v="1"/>
    <x v="1"/>
    <x v="0"/>
    <x v="1"/>
    <x v="1"/>
    <x v="1"/>
    <x v="1"/>
    <x v="1"/>
    <x v="0"/>
    <s v="Gas Natural"/>
    <s v="Gas Natural"/>
    <s v="Ninguno"/>
    <x v="0"/>
    <x v="0"/>
    <x v="0"/>
    <x v="0"/>
    <x v="0"/>
    <x v="1"/>
    <x v="1"/>
  </r>
  <r>
    <s v="Avilés"/>
    <s v="Asturias"/>
    <s v="41-59"/>
    <s v="Hombre"/>
    <s v="Sec."/>
    <s v="Urbana"/>
    <s v="Multifamiliar"/>
    <s v="3 Hab"/>
    <s v="≥17h"/>
    <s v="Inf. Media"/>
    <s v="Atlán."/>
    <x v="0"/>
    <x v="1"/>
    <x v="1"/>
    <x v="0"/>
    <x v="1"/>
    <x v="1"/>
    <x v="0"/>
    <x v="1"/>
    <x v="1"/>
    <x v="1"/>
    <x v="1"/>
    <x v="1"/>
    <x v="1"/>
    <s v="Gas Natural"/>
    <s v="Gas Natural"/>
    <s v="Ninguno"/>
    <x v="0"/>
    <x v="0"/>
    <x v="0"/>
    <x v="0"/>
    <x v="0"/>
    <x v="0"/>
    <x v="0"/>
  </r>
  <r>
    <s v="Santurtzi"/>
    <s v="Vizcaya"/>
    <s v="41-59"/>
    <s v="Mujer"/>
    <s v="Prim."/>
    <s v="Urbana"/>
    <s v="Multifamiliar"/>
    <s v="≤2 Hab"/>
    <s v="12-16h"/>
    <s v="Ind"/>
    <s v="Atlán."/>
    <x v="0"/>
    <x v="1"/>
    <x v="1"/>
    <x v="0"/>
    <x v="1"/>
    <x v="1"/>
    <x v="0"/>
    <x v="0"/>
    <x v="1"/>
    <x v="1"/>
    <x v="1"/>
    <x v="1"/>
    <x v="0"/>
    <s v="Electricidad"/>
    <s v="Electricidad"/>
    <s v="Ninguno"/>
    <x v="0"/>
    <x v="0"/>
    <x v="0"/>
    <x v="0"/>
    <x v="0"/>
    <x v="0"/>
    <x v="0"/>
  </r>
  <r>
    <s v="Santurtzi"/>
    <s v="Vizcaya"/>
    <s v="41-59"/>
    <s v="Mujer"/>
    <s v="Sec."/>
    <s v="Urbana"/>
    <s v="Multifamiliar"/>
    <s v="3 Hab"/>
    <s v="≥17h"/>
    <s v="Inf. Media"/>
    <s v="Atlán."/>
    <x v="0"/>
    <x v="1"/>
    <x v="1"/>
    <x v="0"/>
    <x v="1"/>
    <x v="1"/>
    <x v="0"/>
    <x v="1"/>
    <x v="1"/>
    <x v="1"/>
    <x v="1"/>
    <x v="1"/>
    <x v="0"/>
    <s v="Electricidad"/>
    <s v="Electricidad"/>
    <s v="Ninguno"/>
    <x v="0"/>
    <x v="0"/>
    <x v="0"/>
    <x v="0"/>
    <x v="0"/>
    <x v="0"/>
    <x v="0"/>
  </r>
  <r>
    <s v="Donostia"/>
    <s v="Guipúzcoa"/>
    <s v="18-40"/>
    <s v="Mujer"/>
    <s v="Univ."/>
    <s v="Urbana"/>
    <s v="Multifamiliar"/>
    <s v="≥4 Hab"/>
    <s v="≥17h"/>
    <s v="Sup. Media"/>
    <s v="Atlán."/>
    <x v="0"/>
    <x v="1"/>
    <x v="0"/>
    <x v="0"/>
    <x v="0"/>
    <x v="1"/>
    <x v="1"/>
    <x v="1"/>
    <x v="0"/>
    <x v="0"/>
    <x v="1"/>
    <x v="1"/>
    <x v="0"/>
    <s v="Gas Natural"/>
    <s v="Gas Natural"/>
    <s v="Ninguno"/>
    <x v="0"/>
    <x v="0"/>
    <x v="0"/>
    <x v="0"/>
    <x v="0"/>
    <x v="0"/>
    <x v="0"/>
  </r>
  <r>
    <s v="Vitoria"/>
    <s v="Álava"/>
    <s v="18-40"/>
    <s v="Mujer"/>
    <s v="Sec."/>
    <s v="Centro Ciudad"/>
    <s v="Multifamiliar"/>
    <s v="≤2 Hab"/>
    <s v="≥17h"/>
    <s v="Sup. Media"/>
    <s v="Cont."/>
    <x v="0"/>
    <x v="1"/>
    <x v="1"/>
    <x v="0"/>
    <x v="1"/>
    <x v="1"/>
    <x v="1"/>
    <x v="1"/>
    <x v="1"/>
    <x v="1"/>
    <x v="1"/>
    <x v="1"/>
    <x v="0"/>
    <s v="Gas Natural"/>
    <s v="Gas Natural"/>
    <s v="Ninguno"/>
    <x v="0"/>
    <x v="0"/>
    <x v="0"/>
    <x v="0"/>
    <x v="0"/>
    <x v="0"/>
    <x v="0"/>
  </r>
  <r>
    <s v="Vitoria"/>
    <s v="Álava"/>
    <s v="18-40"/>
    <s v="Hombre"/>
    <s v="Univ."/>
    <s v="Centro Ciudad"/>
    <s v="Multifamiliar"/>
    <s v="≤2 Hab"/>
    <s v="≥17h"/>
    <s v="Sup. Media"/>
    <s v="Cont."/>
    <x v="0"/>
    <x v="1"/>
    <x v="0"/>
    <x v="0"/>
    <x v="1"/>
    <x v="0"/>
    <x v="0"/>
    <x v="1"/>
    <x v="1"/>
    <x v="1"/>
    <x v="1"/>
    <x v="0"/>
    <x v="0"/>
    <s v="Gas Natural"/>
    <s v="Gas Natural"/>
    <s v="Ninguno"/>
    <x v="0"/>
    <x v="0"/>
    <x v="0"/>
    <x v="0"/>
    <x v="0"/>
    <x v="1"/>
    <x v="1"/>
  </r>
  <r>
    <s v="Vitoria"/>
    <s v="Álava"/>
    <s v="41-59"/>
    <s v="Mujer"/>
    <s v="Univ."/>
    <s v="Urbana"/>
    <s v="Multifamiliar"/>
    <s v="≤2 Hab"/>
    <s v="12-16h"/>
    <s v="Ind"/>
    <s v="Cont."/>
    <x v="0"/>
    <x v="1"/>
    <x v="1"/>
    <x v="0"/>
    <x v="1"/>
    <x v="0"/>
    <x v="1"/>
    <x v="1"/>
    <x v="1"/>
    <x v="1"/>
    <x v="1"/>
    <x v="1"/>
    <x v="1"/>
    <s v="Gas Natural"/>
    <s v="Gas Natural"/>
    <s v="Ninguno"/>
    <x v="0"/>
    <x v="0"/>
    <x v="0"/>
    <x v="0"/>
    <x v="0"/>
    <x v="0"/>
    <x v="0"/>
  </r>
  <r>
    <s v="Ávila"/>
    <s v="Ávila"/>
    <s v="41-59"/>
    <s v="Hombre"/>
    <s v="Sec."/>
    <s v="Urbana"/>
    <s v="Multifamiliar"/>
    <s v="≤2 Hab"/>
    <s v="≥17h"/>
    <s v="Inf. Media"/>
    <s v="Cont."/>
    <x v="0"/>
    <x v="1"/>
    <x v="1"/>
    <x v="0"/>
    <x v="1"/>
    <x v="1"/>
    <x v="1"/>
    <x v="1"/>
    <x v="1"/>
    <x v="1"/>
    <x v="1"/>
    <x v="1"/>
    <x v="1"/>
    <s v="Gas Natural"/>
    <s v="Gas Natural"/>
    <s v="Ninguno"/>
    <x v="1"/>
    <x v="0"/>
    <x v="0"/>
    <x v="0"/>
    <x v="0"/>
    <x v="0"/>
    <x v="1"/>
  </r>
  <r>
    <s v="Vitoria"/>
    <s v="Álava"/>
    <s v="18-40"/>
    <s v="Hombre"/>
    <s v="Sec."/>
    <s v="Urbana"/>
    <s v="Multifamiliar"/>
    <s v="≤2 Hab"/>
    <s v="≥17h"/>
    <s v="Inf. Media"/>
    <s v="Cont."/>
    <x v="0"/>
    <x v="1"/>
    <x v="1"/>
    <x v="0"/>
    <x v="1"/>
    <x v="1"/>
    <x v="0"/>
    <x v="1"/>
    <x v="1"/>
    <x v="1"/>
    <x v="1"/>
    <x v="1"/>
    <x v="0"/>
    <s v="Gas Natural"/>
    <s v="Gas Natural"/>
    <s v="Ninguno"/>
    <x v="1"/>
    <x v="0"/>
    <x v="0"/>
    <x v="0"/>
    <x v="0"/>
    <x v="0"/>
    <x v="1"/>
  </r>
  <r>
    <s v="Palencia"/>
    <s v="Palencia"/>
    <s v="41-59"/>
    <s v="Mujer"/>
    <s v="Univ."/>
    <s v="Urbana"/>
    <s v="Individual"/>
    <s v="3 Hab"/>
    <s v="≥17h"/>
    <s v="Sup. Media"/>
    <s v="Cont."/>
    <x v="0"/>
    <x v="1"/>
    <x v="1"/>
    <x v="0"/>
    <x v="1"/>
    <x v="1"/>
    <x v="1"/>
    <x v="1"/>
    <x v="1"/>
    <x v="1"/>
    <x v="1"/>
    <x v="1"/>
    <x v="1"/>
    <s v="Gas Natural"/>
    <s v="Gas Natural"/>
    <s v="Ninguno"/>
    <x v="0"/>
    <x v="1"/>
    <x v="0"/>
    <x v="0"/>
    <x v="0"/>
    <x v="0"/>
    <x v="1"/>
  </r>
  <r>
    <s v="Huesca"/>
    <s v="Huesca"/>
    <s v="18-40"/>
    <s v="Mujer"/>
    <s v="Univ."/>
    <s v="Urbana"/>
    <s v="Multifamiliar"/>
    <s v="3 Hab"/>
    <s v="12-16h"/>
    <s v="Sup. Media"/>
    <s v="Cont."/>
    <x v="0"/>
    <x v="1"/>
    <x v="1"/>
    <x v="0"/>
    <x v="1"/>
    <x v="1"/>
    <x v="0"/>
    <x v="1"/>
    <x v="1"/>
    <x v="1"/>
    <x v="1"/>
    <x v="1"/>
    <x v="0"/>
    <s v="Gas Natural"/>
    <s v="Gas Natural"/>
    <s v="Bomba de calor aire"/>
    <x v="0"/>
    <x v="0"/>
    <x v="0"/>
    <x v="0"/>
    <x v="0"/>
    <x v="0"/>
    <x v="0"/>
  </r>
  <r>
    <s v="Logroño"/>
    <s v="La Rioja"/>
    <s v="18-40"/>
    <s v="Hombre"/>
    <s v="Prim."/>
    <s v="Urbana"/>
    <s v="Multifamiliar"/>
    <s v="≤2 Hab"/>
    <s v="≥17h"/>
    <s v="Inf. Media"/>
    <s v="Cont."/>
    <x v="0"/>
    <x v="1"/>
    <x v="1"/>
    <x v="0"/>
    <x v="0"/>
    <x v="1"/>
    <x v="1"/>
    <x v="1"/>
    <x v="0"/>
    <x v="1"/>
    <x v="1"/>
    <x v="1"/>
    <x v="1"/>
    <s v="Gas Natural"/>
    <s v="Gas Natural"/>
    <s v="Ninguno"/>
    <x v="0"/>
    <x v="0"/>
    <x v="0"/>
    <x v="0"/>
    <x v="0"/>
    <x v="0"/>
    <x v="0"/>
  </r>
  <r>
    <s v="Vitoria"/>
    <s v="Álava"/>
    <s v="41-59"/>
    <s v="Hombre"/>
    <s v="Sec."/>
    <s v="Urbana"/>
    <s v="Multifamiliar"/>
    <s v="3 Hab"/>
    <s v="≥17h"/>
    <s v="Inf. Media"/>
    <s v="Cont."/>
    <x v="0"/>
    <x v="1"/>
    <x v="1"/>
    <x v="0"/>
    <x v="1"/>
    <x v="1"/>
    <x v="1"/>
    <x v="1"/>
    <x v="1"/>
    <x v="0"/>
    <x v="1"/>
    <x v="1"/>
    <x v="1"/>
    <s v="Gasóleo"/>
    <s v="Gasóleo"/>
    <s v="Ninguno"/>
    <x v="0"/>
    <x v="0"/>
    <x v="0"/>
    <x v="0"/>
    <x v="0"/>
    <x v="0"/>
    <x v="0"/>
  </r>
  <r>
    <s v="Logroño"/>
    <s v="La Rioja"/>
    <s v="18-40"/>
    <s v="Hombre"/>
    <s v="Sec."/>
    <s v="Urbana"/>
    <s v="Multifamiliar"/>
    <s v="3 Hab"/>
    <s v="12-16h"/>
    <s v="Sup. Media"/>
    <s v="Cont."/>
    <x v="0"/>
    <x v="1"/>
    <x v="1"/>
    <x v="0"/>
    <x v="1"/>
    <x v="1"/>
    <x v="1"/>
    <x v="1"/>
    <x v="1"/>
    <x v="1"/>
    <x v="1"/>
    <x v="1"/>
    <x v="1"/>
    <s v="Gas Natural"/>
    <s v="Gas Natural"/>
    <s v="Ninguno"/>
    <x v="0"/>
    <x v="1"/>
    <x v="0"/>
    <x v="0"/>
    <x v="0"/>
    <x v="0"/>
    <x v="1"/>
  </r>
  <r>
    <s v="Navaluengo"/>
    <s v="Ávila"/>
    <s v="+60"/>
    <s v="Mujer"/>
    <s v="Prim."/>
    <s v="Urbana"/>
    <s v="Adosado"/>
    <s v="3 Hab"/>
    <s v="≥17h"/>
    <s v="Inf. Media"/>
    <s v="Cont."/>
    <x v="1"/>
    <x v="0"/>
    <x v="0"/>
    <x v="1"/>
    <x v="0"/>
    <x v="0"/>
    <x v="0"/>
    <x v="0"/>
    <x v="0"/>
    <x v="0"/>
    <x v="0"/>
    <x v="0"/>
    <x v="0"/>
    <s v="Gasóleo"/>
    <s v="Gasóleo"/>
    <s v="Ninguno"/>
    <x v="0"/>
    <x v="0"/>
    <x v="0"/>
    <x v="0"/>
    <x v="0"/>
    <x v="0"/>
    <x v="0"/>
  </r>
  <r>
    <s v="Pamplona"/>
    <s v="Navarra"/>
    <s v="18-40"/>
    <s v="Hombre"/>
    <s v="Univ."/>
    <s v="Urbana"/>
    <s v="Multifamiliar"/>
    <s v="3 Hab"/>
    <s v="≥17h"/>
    <s v="Ind"/>
    <s v="Cont."/>
    <x v="0"/>
    <x v="1"/>
    <x v="1"/>
    <x v="0"/>
    <x v="1"/>
    <x v="1"/>
    <x v="0"/>
    <x v="1"/>
    <x v="1"/>
    <x v="1"/>
    <x v="1"/>
    <x v="1"/>
    <x v="1"/>
    <s v="Gas Natural"/>
    <s v="Gas Natural"/>
    <s v="Ninguno"/>
    <x v="0"/>
    <x v="0"/>
    <x v="0"/>
    <x v="0"/>
    <x v="0"/>
    <x v="0"/>
    <x v="0"/>
  </r>
  <r>
    <s v="Pamplona"/>
    <s v="Navarra"/>
    <s v="41-59"/>
    <s v="Hombre"/>
    <s v="Sec."/>
    <s v="Centro Ciudad"/>
    <s v="Multifamiliar"/>
    <s v="3 Hab"/>
    <s v="12-16h"/>
    <s v="Inf. Media"/>
    <s v="Cont."/>
    <x v="0"/>
    <x v="1"/>
    <x v="1"/>
    <x v="0"/>
    <x v="1"/>
    <x v="1"/>
    <x v="1"/>
    <x v="1"/>
    <x v="1"/>
    <x v="1"/>
    <x v="1"/>
    <x v="1"/>
    <x v="1"/>
    <s v="Gas Natural"/>
    <s v="Gas Natural"/>
    <s v="Ninguno"/>
    <x v="0"/>
    <x v="0"/>
    <x v="0"/>
    <x v="0"/>
    <x v="0"/>
    <x v="1"/>
    <x v="1"/>
  </r>
  <r>
    <s v="Vitoria"/>
    <s v="Álava"/>
    <s v="18-40"/>
    <s v="Hombre"/>
    <s v="Sec."/>
    <s v="Urbana"/>
    <s v="Multifamiliar"/>
    <s v="3 Hab"/>
    <s v="≥17h"/>
    <s v="Ind"/>
    <s v="Cont."/>
    <x v="0"/>
    <x v="1"/>
    <x v="1"/>
    <x v="0"/>
    <x v="1"/>
    <x v="1"/>
    <x v="1"/>
    <x v="1"/>
    <x v="1"/>
    <x v="1"/>
    <x v="1"/>
    <x v="1"/>
    <x v="1"/>
    <s v="Gas Natural"/>
    <s v="Gas Natural"/>
    <s v="Ninguno"/>
    <x v="1"/>
    <x v="0"/>
    <x v="0"/>
    <x v="0"/>
    <x v="0"/>
    <x v="0"/>
    <x v="1"/>
  </r>
  <r>
    <s v="Amurrio"/>
    <s v="Álava"/>
    <s v="41-59"/>
    <s v="Hombre"/>
    <s v="Sec."/>
    <s v="Centro Ciudad"/>
    <s v="Multifamiliar"/>
    <s v="≤2 Hab"/>
    <s v="≥17h"/>
    <s v="Inf. Media"/>
    <s v="Cont."/>
    <x v="0"/>
    <x v="1"/>
    <x v="1"/>
    <x v="0"/>
    <x v="1"/>
    <x v="1"/>
    <x v="0"/>
    <x v="1"/>
    <x v="1"/>
    <x v="1"/>
    <x v="1"/>
    <x v="1"/>
    <x v="0"/>
    <s v="Gas Natural"/>
    <s v="Gas Natural"/>
    <s v="Ninguno"/>
    <x v="0"/>
    <x v="0"/>
    <x v="0"/>
    <x v="0"/>
    <x v="0"/>
    <x v="0"/>
    <x v="0"/>
  </r>
  <r>
    <s v="Vitoria"/>
    <s v="Álava"/>
    <s v="41-59"/>
    <s v="Hombre"/>
    <s v="Sec."/>
    <s v="Urbana"/>
    <s v="Multifamiliar"/>
    <s v="≤2 Hab"/>
    <s v="≥17h"/>
    <s v="Sup. Media"/>
    <s v="Cont."/>
    <x v="0"/>
    <x v="1"/>
    <x v="1"/>
    <x v="0"/>
    <x v="1"/>
    <x v="0"/>
    <x v="1"/>
    <x v="1"/>
    <x v="1"/>
    <x v="1"/>
    <x v="1"/>
    <x v="1"/>
    <x v="1"/>
    <s v="Gas Natural"/>
    <s v="Gas Natural"/>
    <s v="Ninguno"/>
    <x v="0"/>
    <x v="0"/>
    <x v="0"/>
    <x v="0"/>
    <x v="0"/>
    <x v="0"/>
    <x v="0"/>
  </r>
  <r>
    <s v="Pamplona"/>
    <s v="Navarra"/>
    <s v="18-40"/>
    <s v="Mujer"/>
    <s v="Sec."/>
    <s v="Centro Ciudad"/>
    <s v="Multifamiliar"/>
    <s v="≤2 Hab"/>
    <s v="12-16h"/>
    <s v="Inf. Media"/>
    <s v="Cont."/>
    <x v="0"/>
    <x v="1"/>
    <x v="1"/>
    <x v="0"/>
    <x v="1"/>
    <x v="1"/>
    <x v="1"/>
    <x v="1"/>
    <x v="1"/>
    <x v="1"/>
    <x v="1"/>
    <x v="1"/>
    <x v="1"/>
    <s v="Gas Natural"/>
    <s v="Gas Natural"/>
    <s v="Ninguno"/>
    <x v="0"/>
    <x v="0"/>
    <x v="0"/>
    <x v="0"/>
    <x v="0"/>
    <x v="1"/>
    <x v="1"/>
  </r>
  <r>
    <s v="Ourense"/>
    <s v="Ourense"/>
    <s v="18-40"/>
    <s v="Mujer"/>
    <s v="Sec."/>
    <s v="Centro Ciudad"/>
    <s v="Multifamiliar"/>
    <s v="3 Hab"/>
    <s v="≥17h"/>
    <s v="Inf. Media"/>
    <s v="Cont."/>
    <x v="0"/>
    <x v="1"/>
    <x v="1"/>
    <x v="0"/>
    <x v="1"/>
    <x v="1"/>
    <x v="1"/>
    <x v="1"/>
    <x v="1"/>
    <x v="1"/>
    <x v="1"/>
    <x v="0"/>
    <x v="1"/>
    <s v="Electricidad"/>
    <s v="Electricidad"/>
    <s v="Ninguno"/>
    <x v="0"/>
    <x v="0"/>
    <x v="0"/>
    <x v="0"/>
    <x v="0"/>
    <x v="1"/>
    <x v="1"/>
  </r>
  <r>
    <s v="Palencia"/>
    <s v="Palencia"/>
    <s v="41-59"/>
    <s v="Hombre"/>
    <s v="Sec."/>
    <s v="Urbana"/>
    <s v="Multifamiliar"/>
    <s v="≥4 Hab"/>
    <s v="≥17h"/>
    <s v="Ind"/>
    <s v="Cont."/>
    <x v="0"/>
    <x v="1"/>
    <x v="1"/>
    <x v="0"/>
    <x v="1"/>
    <x v="1"/>
    <x v="1"/>
    <x v="1"/>
    <x v="1"/>
    <x v="1"/>
    <x v="1"/>
    <x v="1"/>
    <x v="1"/>
    <s v="Gas Natural"/>
    <s v="Gas Natural"/>
    <s v="Ninguno"/>
    <x v="1"/>
    <x v="0"/>
    <x v="0"/>
    <x v="0"/>
    <x v="0"/>
    <x v="0"/>
    <x v="1"/>
  </r>
  <r>
    <s v="Huesca"/>
    <s v="Huesca"/>
    <s v="41-59"/>
    <s v="Mujer"/>
    <s v="Univ."/>
    <s v="Centro Ciudad"/>
    <s v="Multifamiliar"/>
    <s v="3 Hab"/>
    <s v="≥17h"/>
    <s v="Sup. Media"/>
    <s v="Cont."/>
    <x v="0"/>
    <x v="1"/>
    <x v="1"/>
    <x v="0"/>
    <x v="0"/>
    <x v="1"/>
    <x v="0"/>
    <x v="1"/>
    <x v="0"/>
    <x v="1"/>
    <x v="1"/>
    <x v="1"/>
    <x v="1"/>
    <s v="Gas Natural"/>
    <s v="Gas Natural"/>
    <s v="Ninguno"/>
    <x v="0"/>
    <x v="0"/>
    <x v="0"/>
    <x v="0"/>
    <x v="0"/>
    <x v="0"/>
    <x v="0"/>
  </r>
  <r>
    <s v="Teruel"/>
    <s v="Teruel"/>
    <s v="18-40"/>
    <s v="Mujer"/>
    <s v="Univ."/>
    <s v="Urbana"/>
    <s v="Multifamiliar"/>
    <s v="3 Hab"/>
    <s v="12-16h"/>
    <s v="Sup. Media"/>
    <s v="Cont."/>
    <x v="0"/>
    <x v="1"/>
    <x v="1"/>
    <x v="0"/>
    <x v="1"/>
    <x v="1"/>
    <x v="1"/>
    <x v="1"/>
    <x v="1"/>
    <x v="1"/>
    <x v="1"/>
    <x v="0"/>
    <x v="0"/>
    <s v="Electricidad"/>
    <s v="GLP"/>
    <s v="Ninguno"/>
    <x v="1"/>
    <x v="0"/>
    <x v="0"/>
    <x v="0"/>
    <x v="0"/>
    <x v="0"/>
    <x v="1"/>
  </r>
  <r>
    <s v="Huesca"/>
    <s v="Huesca"/>
    <s v="41-59"/>
    <s v="Mujer"/>
    <s v="Univ."/>
    <s v="Centro Ciudad"/>
    <s v="Multifamiliar"/>
    <s v="3 Hab"/>
    <s v="≥17h"/>
    <s v="Inf. Media"/>
    <s v="Cont."/>
    <x v="0"/>
    <x v="1"/>
    <x v="1"/>
    <x v="0"/>
    <x v="1"/>
    <x v="1"/>
    <x v="1"/>
    <x v="1"/>
    <x v="1"/>
    <x v="1"/>
    <x v="1"/>
    <x v="1"/>
    <x v="0"/>
    <s v="Gasóleo"/>
    <s v="Electricidad"/>
    <s v="Ninguno"/>
    <x v="1"/>
    <x v="0"/>
    <x v="0"/>
    <x v="0"/>
    <x v="0"/>
    <x v="0"/>
    <x v="1"/>
  </r>
  <r>
    <s v="Teruel"/>
    <s v="Teruel"/>
    <s v="18-40"/>
    <s v="Mujer"/>
    <s v="Univ."/>
    <s v="Centro Ciudad"/>
    <s v="Multifamiliar"/>
    <s v="3 Hab"/>
    <s v="≥17h"/>
    <s v="Inf. Media"/>
    <s v="Cont."/>
    <x v="0"/>
    <x v="1"/>
    <x v="1"/>
    <x v="0"/>
    <x v="1"/>
    <x v="1"/>
    <x v="1"/>
    <x v="1"/>
    <x v="1"/>
    <x v="1"/>
    <x v="0"/>
    <x v="1"/>
    <x v="0"/>
    <s v="Gas Natural"/>
    <s v="Gas Natural"/>
    <s v="Ninguno"/>
    <x v="1"/>
    <x v="0"/>
    <x v="0"/>
    <x v="0"/>
    <x v="0"/>
    <x v="0"/>
    <x v="1"/>
  </r>
  <r>
    <s v="Teruel"/>
    <s v="Teruel"/>
    <s v="18-40"/>
    <s v="Mujer"/>
    <s v="Univ."/>
    <s v="Centro Ciudad"/>
    <s v="Multifamiliar"/>
    <s v="3 Hab"/>
    <s v="12-16h"/>
    <s v="Sup. Media"/>
    <s v="Cont."/>
    <x v="0"/>
    <x v="1"/>
    <x v="1"/>
    <x v="0"/>
    <x v="1"/>
    <x v="1"/>
    <x v="0"/>
    <x v="1"/>
    <x v="1"/>
    <x v="0"/>
    <x v="1"/>
    <x v="1"/>
    <x v="0"/>
    <s v="Gas Natural"/>
    <s v="Gas Natural"/>
    <s v="Ninguno"/>
    <x v="0"/>
    <x v="0"/>
    <x v="0"/>
    <x v="0"/>
    <x v="0"/>
    <x v="0"/>
    <x v="0"/>
  </r>
  <r>
    <s v="Huesca"/>
    <s v="Huesca"/>
    <s v="18-40"/>
    <s v="Mujer"/>
    <s v="Sec."/>
    <s v="Centro Ciudad"/>
    <s v="Multifamiliar"/>
    <s v="3 Hab"/>
    <s v="≥17h"/>
    <s v="Inf. Media"/>
    <s v="Cont."/>
    <x v="0"/>
    <x v="1"/>
    <x v="1"/>
    <x v="0"/>
    <x v="1"/>
    <x v="1"/>
    <x v="0"/>
    <x v="1"/>
    <x v="1"/>
    <x v="1"/>
    <x v="1"/>
    <x v="1"/>
    <x v="1"/>
    <s v="Gas Natural"/>
    <s v="Gas Natural"/>
    <s v="Ninguno"/>
    <x v="0"/>
    <x v="0"/>
    <x v="0"/>
    <x v="0"/>
    <x v="0"/>
    <x v="1"/>
    <x v="1"/>
  </r>
  <r>
    <s v="Teruel"/>
    <s v="Teruel"/>
    <s v="41-59"/>
    <s v="Hombre"/>
    <s v="Sec."/>
    <s v="Urbana"/>
    <s v="Multifamiliar"/>
    <s v="3 Hab"/>
    <s v="12-16h"/>
    <s v="Ind"/>
    <s v="Cont."/>
    <x v="0"/>
    <x v="1"/>
    <x v="1"/>
    <x v="0"/>
    <x v="1"/>
    <x v="0"/>
    <x v="1"/>
    <x v="1"/>
    <x v="0"/>
    <x v="1"/>
    <x v="1"/>
    <x v="0"/>
    <x v="1"/>
    <s v="Gasóleo"/>
    <s v="Gasóleo"/>
    <s v="Ninguno"/>
    <x v="1"/>
    <x v="0"/>
    <x v="0"/>
    <x v="0"/>
    <x v="0"/>
    <x v="0"/>
    <x v="1"/>
  </r>
  <r>
    <s v="Huesca"/>
    <s v="Huesca"/>
    <s v="+60"/>
    <s v="Mujer"/>
    <s v="Prim."/>
    <s v="Centro Ciudad"/>
    <s v="Multifamiliar"/>
    <s v="3 Hab"/>
    <s v="12-16h"/>
    <s v="Inf. Media"/>
    <s v="Cont."/>
    <x v="0"/>
    <x v="1"/>
    <x v="1"/>
    <x v="0"/>
    <x v="0"/>
    <x v="0"/>
    <x v="0"/>
    <x v="1"/>
    <x v="1"/>
    <x v="0"/>
    <x v="0"/>
    <x v="0"/>
    <x v="0"/>
    <s v="Gas Natural"/>
    <s v="Gas Natural"/>
    <s v="Ninguno"/>
    <x v="0"/>
    <x v="0"/>
    <x v="0"/>
    <x v="0"/>
    <x v="0"/>
    <x v="0"/>
    <x v="0"/>
  </r>
  <r>
    <s v="Vitoria"/>
    <s v="Álava"/>
    <s v="18-40"/>
    <s v="Mujer"/>
    <s v="Sec."/>
    <s v="Centro Ciudad"/>
    <s v="Multifamiliar"/>
    <s v="≤2 Hab"/>
    <s v="≥17h"/>
    <s v="Sup. Media"/>
    <s v="Cont."/>
    <x v="0"/>
    <x v="1"/>
    <x v="1"/>
    <x v="0"/>
    <x v="1"/>
    <x v="1"/>
    <x v="1"/>
    <x v="1"/>
    <x v="1"/>
    <x v="1"/>
    <x v="1"/>
    <x v="1"/>
    <x v="0"/>
    <s v="Gas Natural"/>
    <s v="Gas Natural"/>
    <s v="Ninguno"/>
    <x v="0"/>
    <x v="0"/>
    <x v="0"/>
    <x v="0"/>
    <x v="0"/>
    <x v="0"/>
    <x v="0"/>
  </r>
  <r>
    <s v="Laudio"/>
    <s v="Álava"/>
    <s v="41-59"/>
    <s v="Mujer"/>
    <s v="Sec."/>
    <s v="Centro Ciudad"/>
    <s v="Multifamiliar"/>
    <s v="≤2 Hab"/>
    <s v="≥17h"/>
    <s v="Inf. Media"/>
    <s v="Cont."/>
    <x v="0"/>
    <x v="1"/>
    <x v="1"/>
    <x v="0"/>
    <x v="1"/>
    <x v="1"/>
    <x v="1"/>
    <x v="1"/>
    <x v="1"/>
    <x v="1"/>
    <x v="1"/>
    <x v="1"/>
    <x v="1"/>
    <s v="Gas Natural"/>
    <s v="Gas Natural"/>
    <s v="Ninguno"/>
    <x v="1"/>
    <x v="0"/>
    <x v="0"/>
    <x v="0"/>
    <x v="0"/>
    <x v="0"/>
    <x v="1"/>
  </r>
  <r>
    <s v="Laudio"/>
    <s v="Álava"/>
    <s v="41-59"/>
    <s v="Mujer"/>
    <s v="Univ."/>
    <s v="Urbana"/>
    <s v="Multifamiliar"/>
    <s v="≤2 Hab"/>
    <s v="≥17h"/>
    <s v="Sup. Media"/>
    <s v="Cont."/>
    <x v="0"/>
    <x v="1"/>
    <x v="1"/>
    <x v="0"/>
    <x v="1"/>
    <x v="0"/>
    <x v="1"/>
    <x v="1"/>
    <x v="0"/>
    <x v="1"/>
    <x v="1"/>
    <x v="1"/>
    <x v="0"/>
    <s v="Gas Natural"/>
    <s v="Gas Natural"/>
    <s v="Ninguno"/>
    <x v="1"/>
    <x v="0"/>
    <x v="0"/>
    <x v="0"/>
    <x v="0"/>
    <x v="0"/>
    <x v="1"/>
  </r>
  <r>
    <s v="Laudio"/>
    <s v="Álava"/>
    <s v="18-40"/>
    <s v="Hombre"/>
    <s v="Sec."/>
    <s v="Centro Ciudad"/>
    <s v="Multifamiliar"/>
    <s v="≤2 Hab"/>
    <s v="12-16h"/>
    <s v="Inf. Media"/>
    <s v="Cont."/>
    <x v="0"/>
    <x v="1"/>
    <x v="1"/>
    <x v="0"/>
    <x v="1"/>
    <x v="0"/>
    <x v="1"/>
    <x v="1"/>
    <x v="1"/>
    <x v="1"/>
    <x v="1"/>
    <x v="1"/>
    <x v="1"/>
    <s v="Gas Natural"/>
    <s v="Gas Natural"/>
    <s v="Ninguno"/>
    <x v="1"/>
    <x v="0"/>
    <x v="0"/>
    <x v="0"/>
    <x v="0"/>
    <x v="0"/>
    <x v="1"/>
  </r>
  <r>
    <s v="San Andrés de Rabanedo"/>
    <s v="León"/>
    <s v="18-40"/>
    <s v="Mujer"/>
    <s v="Sec."/>
    <s v="Centro Ciudad"/>
    <s v="Multifamiliar"/>
    <s v="3 Hab"/>
    <s v="≥17h"/>
    <s v="Inf. Media"/>
    <s v="Cont."/>
    <x v="0"/>
    <x v="1"/>
    <x v="1"/>
    <x v="0"/>
    <x v="1"/>
    <x v="1"/>
    <x v="1"/>
    <x v="1"/>
    <x v="1"/>
    <x v="1"/>
    <x v="1"/>
    <x v="1"/>
    <x v="1"/>
    <s v="Gas Natural"/>
    <s v="Gas Natural"/>
    <s v="Ninguno"/>
    <x v="1"/>
    <x v="0"/>
    <x v="0"/>
    <x v="0"/>
    <x v="0"/>
    <x v="0"/>
    <x v="1"/>
  </r>
  <r>
    <s v="Laudio"/>
    <s v="Álava"/>
    <s v="41-59"/>
    <s v="Mujer"/>
    <s v="Sec."/>
    <s v="Centro Ciudad"/>
    <s v="Multifamiliar"/>
    <s v="≤2 Hab"/>
    <s v="≥17h"/>
    <s v="Sup. Media"/>
    <s v="Cont."/>
    <x v="0"/>
    <x v="1"/>
    <x v="1"/>
    <x v="0"/>
    <x v="1"/>
    <x v="1"/>
    <x v="1"/>
    <x v="1"/>
    <x v="1"/>
    <x v="1"/>
    <x v="1"/>
    <x v="1"/>
    <x v="1"/>
    <s v="Gas Natural"/>
    <s v="Gas Natural"/>
    <s v="Ninguno"/>
    <x v="0"/>
    <x v="0"/>
    <x v="0"/>
    <x v="0"/>
    <x v="0"/>
    <x v="0"/>
    <x v="0"/>
  </r>
  <r>
    <s v="Lleida"/>
    <s v="Lleida"/>
    <s v="18-40"/>
    <s v="Hombre"/>
    <s v="Sec."/>
    <s v="Centro Ciudad"/>
    <s v="Multifamiliar"/>
    <s v="≤2 Hab"/>
    <s v="≥17h"/>
    <s v="Ind"/>
    <s v="Cont."/>
    <x v="0"/>
    <x v="1"/>
    <x v="1"/>
    <x v="0"/>
    <x v="0"/>
    <x v="0"/>
    <x v="0"/>
    <x v="1"/>
    <x v="1"/>
    <x v="1"/>
    <x v="1"/>
    <x v="1"/>
    <x v="1"/>
    <s v="Bomba de calor aire"/>
    <s v="Electricidad"/>
    <s v="Bomba de calor aire"/>
    <x v="1"/>
    <x v="0"/>
    <x v="0"/>
    <x v="0"/>
    <x v="0"/>
    <x v="0"/>
    <x v="1"/>
  </r>
  <r>
    <s v="Teruel"/>
    <s v="Teruel"/>
    <s v="18-40"/>
    <s v="Mujer"/>
    <s v="Sec."/>
    <s v="Centro Ciudad"/>
    <s v="Multifamiliar"/>
    <s v="3 Hab"/>
    <s v="≥17h"/>
    <s v="Ind"/>
    <s v="Cont."/>
    <x v="0"/>
    <x v="1"/>
    <x v="1"/>
    <x v="0"/>
    <x v="1"/>
    <x v="1"/>
    <x v="1"/>
    <x v="1"/>
    <x v="1"/>
    <x v="0"/>
    <x v="1"/>
    <x v="1"/>
    <x v="0"/>
    <s v="Gas Natural"/>
    <s v="Gas Natural"/>
    <s v="Ninguno"/>
    <x v="1"/>
    <x v="0"/>
    <x v="0"/>
    <x v="0"/>
    <x v="0"/>
    <x v="0"/>
    <x v="1"/>
  </r>
  <r>
    <s v="Lleida"/>
    <s v="Lleida"/>
    <s v="41-59"/>
    <s v="Mujer"/>
    <s v="Sec."/>
    <s v="Centro Ciudad"/>
    <s v="Multifamiliar"/>
    <s v="≥4 Hab"/>
    <s v="≥17h"/>
    <s v="Sup. Media"/>
    <s v="Cont."/>
    <x v="0"/>
    <x v="1"/>
    <x v="1"/>
    <x v="0"/>
    <x v="1"/>
    <x v="1"/>
    <x v="1"/>
    <x v="1"/>
    <x v="1"/>
    <x v="1"/>
    <x v="1"/>
    <x v="1"/>
    <x v="1"/>
    <s v="Gas Natural"/>
    <s v="Gas Natural"/>
    <s v="Bomba de calor aire"/>
    <x v="1"/>
    <x v="0"/>
    <x v="0"/>
    <x v="0"/>
    <x v="0"/>
    <x v="0"/>
    <x v="1"/>
  </r>
  <r>
    <s v="Aranda de Duero"/>
    <s v="Burgos"/>
    <s v="41-59"/>
    <s v="Hombre"/>
    <s v="Sec."/>
    <s v="Centro Ciudad"/>
    <s v="Multifamiliar"/>
    <s v="3 Hab"/>
    <s v="≥17h"/>
    <s v="Ind"/>
    <s v="Cont."/>
    <x v="0"/>
    <x v="1"/>
    <x v="1"/>
    <x v="1"/>
    <x v="1"/>
    <x v="1"/>
    <x v="1"/>
    <x v="1"/>
    <x v="1"/>
    <x v="0"/>
    <x v="1"/>
    <x v="1"/>
    <x v="1"/>
    <s v="Gas Natural"/>
    <s v="Gas Natural"/>
    <s v="Ninguno"/>
    <x v="1"/>
    <x v="0"/>
    <x v="0"/>
    <x v="0"/>
    <x v="0"/>
    <x v="0"/>
    <x v="1"/>
  </r>
  <r>
    <s v="Pamplona"/>
    <s v="Navarra"/>
    <s v="41-59"/>
    <s v="Mujer"/>
    <s v="Univ."/>
    <s v="Urbana"/>
    <s v="Multifamiliar"/>
    <s v="3 Hab"/>
    <s v="≥17h"/>
    <s v="Sup. Media"/>
    <s v="Cont."/>
    <x v="0"/>
    <x v="1"/>
    <x v="1"/>
    <x v="0"/>
    <x v="1"/>
    <x v="1"/>
    <x v="1"/>
    <x v="1"/>
    <x v="1"/>
    <x v="1"/>
    <x v="1"/>
    <x v="1"/>
    <x v="0"/>
    <s v="Gas Natural"/>
    <s v="Gas Natural"/>
    <s v="Ninguno"/>
    <x v="1"/>
    <x v="0"/>
    <x v="0"/>
    <x v="0"/>
    <x v="0"/>
    <x v="0"/>
    <x v="1"/>
  </r>
  <r>
    <s v="Pamplona"/>
    <s v="Navarra"/>
    <s v="18-40"/>
    <s v="Mujer"/>
    <s v="Univ."/>
    <s v="Centro Ciudad"/>
    <s v="Multifamiliar"/>
    <s v="≤2 Hab"/>
    <s v="12-16h"/>
    <s v="Inf. Media"/>
    <s v="Cont."/>
    <x v="0"/>
    <x v="1"/>
    <x v="1"/>
    <x v="0"/>
    <x v="1"/>
    <x v="1"/>
    <x v="1"/>
    <x v="1"/>
    <x v="1"/>
    <x v="1"/>
    <x v="1"/>
    <x v="1"/>
    <x v="1"/>
    <s v="Gas Natural"/>
    <s v="Gas Natural"/>
    <s v="Ninguno"/>
    <x v="0"/>
    <x v="0"/>
    <x v="0"/>
    <x v="0"/>
    <x v="0"/>
    <x v="0"/>
    <x v="0"/>
  </r>
  <r>
    <s v="Ávila"/>
    <s v="Ávila"/>
    <s v="+60"/>
    <s v="Mujer"/>
    <s v="Univ."/>
    <s v="Centro Ciudad"/>
    <s v="Multifamiliar"/>
    <s v="3 Hab"/>
    <s v="≥17h"/>
    <s v="Sup. Media"/>
    <s v="Cont."/>
    <x v="0"/>
    <x v="1"/>
    <x v="1"/>
    <x v="0"/>
    <x v="1"/>
    <x v="1"/>
    <x v="1"/>
    <x v="1"/>
    <x v="0"/>
    <x v="0"/>
    <x v="1"/>
    <x v="1"/>
    <x v="0"/>
    <s v="Gasóleo"/>
    <s v="Gasóleo"/>
    <s v="Ninguno"/>
    <x v="1"/>
    <x v="0"/>
    <x v="0"/>
    <x v="0"/>
    <x v="0"/>
    <x v="0"/>
    <x v="1"/>
  </r>
  <r>
    <s v="Pamplona"/>
    <s v="Navarra"/>
    <s v="41-59"/>
    <s v="Hombre"/>
    <s v="Sec."/>
    <s v="Centro Ciudad"/>
    <s v="Multifamiliar"/>
    <s v="3 Hab"/>
    <s v="≤12h"/>
    <s v="Ind"/>
    <s v="Cont."/>
    <x v="0"/>
    <x v="1"/>
    <x v="1"/>
    <x v="0"/>
    <x v="1"/>
    <x v="1"/>
    <x v="0"/>
    <x v="1"/>
    <x v="1"/>
    <x v="1"/>
    <x v="1"/>
    <x v="1"/>
    <x v="0"/>
    <s v="Gas Natural"/>
    <s v="Gas Natural"/>
    <s v="Ninguno"/>
    <x v="0"/>
    <x v="0"/>
    <x v="0"/>
    <x v="0"/>
    <x v="0"/>
    <x v="1"/>
    <x v="1"/>
  </r>
  <r>
    <s v="Ourense"/>
    <s v="Ourense"/>
    <s v="+60"/>
    <s v="Hombre"/>
    <s v="Prim."/>
    <s v="Centro Ciudad"/>
    <s v="Multifamiliar"/>
    <s v="3 Hab"/>
    <s v="≥17h"/>
    <s v="Inf. Media"/>
    <s v="Cont."/>
    <x v="0"/>
    <x v="1"/>
    <x v="1"/>
    <x v="0"/>
    <x v="1"/>
    <x v="1"/>
    <x v="1"/>
    <x v="1"/>
    <x v="1"/>
    <x v="1"/>
    <x v="1"/>
    <x v="1"/>
    <x v="1"/>
    <s v="Gas Natural"/>
    <s v="Gas Natural"/>
    <s v="Ninguno"/>
    <x v="0"/>
    <x v="0"/>
    <x v="0"/>
    <x v="0"/>
    <x v="0"/>
    <x v="1"/>
    <x v="1"/>
  </r>
  <r>
    <s v="Palencia"/>
    <s v="Palencia"/>
    <s v="18-40"/>
    <s v="Mujer"/>
    <s v="Prim."/>
    <s v="Centro Ciudad"/>
    <s v="Multifamiliar"/>
    <s v="3 Hab"/>
    <s v="≥17h"/>
    <s v="Inf. Media"/>
    <s v="Cont."/>
    <x v="0"/>
    <x v="1"/>
    <x v="1"/>
    <x v="0"/>
    <x v="1"/>
    <x v="1"/>
    <x v="1"/>
    <x v="1"/>
    <x v="1"/>
    <x v="1"/>
    <x v="1"/>
    <x v="1"/>
    <x v="1"/>
    <s v="Gas Natural"/>
    <s v="Gas Natural"/>
    <s v="Ninguno"/>
    <x v="0"/>
    <x v="0"/>
    <x v="0"/>
    <x v="0"/>
    <x v="0"/>
    <x v="1"/>
    <x v="1"/>
  </r>
  <r>
    <s v="Palencia"/>
    <s v="Palencia"/>
    <s v="41-59"/>
    <s v="Hombre"/>
    <s v="Univ."/>
    <s v="Centro Ciudad"/>
    <s v="Multifamiliar"/>
    <s v="3 Hab"/>
    <s v="≥17h"/>
    <s v="Sup. Media"/>
    <s v="Cont."/>
    <x v="0"/>
    <x v="1"/>
    <x v="1"/>
    <x v="0"/>
    <x v="0"/>
    <x v="1"/>
    <x v="0"/>
    <x v="1"/>
    <x v="1"/>
    <x v="1"/>
    <x v="1"/>
    <x v="1"/>
    <x v="0"/>
    <s v="Gas Natural"/>
    <s v="Gas Natural"/>
    <s v="Ninguno"/>
    <x v="0"/>
    <x v="0"/>
    <x v="0"/>
    <x v="0"/>
    <x v="0"/>
    <x v="1"/>
    <x v="1"/>
  </r>
  <r>
    <s v="Huesca"/>
    <s v="Huesca"/>
    <s v="41-59"/>
    <s v="Hombre"/>
    <s v="Univ."/>
    <s v="Urbana"/>
    <s v="Multifamiliar"/>
    <s v="3 Hab"/>
    <s v="12-16h"/>
    <s v="Ind"/>
    <s v="Cont."/>
    <x v="0"/>
    <x v="1"/>
    <x v="1"/>
    <x v="0"/>
    <x v="1"/>
    <x v="1"/>
    <x v="0"/>
    <x v="1"/>
    <x v="1"/>
    <x v="1"/>
    <x v="1"/>
    <x v="1"/>
    <x v="1"/>
    <s v="Gasóleo"/>
    <s v="Gasóleo"/>
    <s v="Bomba de calor aire"/>
    <x v="0"/>
    <x v="0"/>
    <x v="0"/>
    <x v="0"/>
    <x v="0"/>
    <x v="1"/>
    <x v="1"/>
  </r>
  <r>
    <s v="Teruel"/>
    <s v="Teruel"/>
    <s v="18-40"/>
    <s v="Hombre"/>
    <s v="Prim."/>
    <s v="Urbana"/>
    <s v="Multifamiliar"/>
    <s v="3 Hab"/>
    <s v="12-16h"/>
    <s v="Inf. Media"/>
    <s v="Cont."/>
    <x v="0"/>
    <x v="1"/>
    <x v="1"/>
    <x v="0"/>
    <x v="1"/>
    <x v="1"/>
    <x v="0"/>
    <x v="1"/>
    <x v="1"/>
    <x v="1"/>
    <x v="1"/>
    <x v="0"/>
    <x v="0"/>
    <s v="Gas Natural"/>
    <s v="Gas Natural"/>
    <s v="Ninguno"/>
    <x v="0"/>
    <x v="0"/>
    <x v="0"/>
    <x v="1"/>
    <x v="0"/>
    <x v="0"/>
    <x v="1"/>
  </r>
  <r>
    <s v="Teruel"/>
    <s v="Teruel"/>
    <s v="41-59"/>
    <s v="Hombre"/>
    <s v="Sec."/>
    <s v="Centro Ciudad"/>
    <s v="Multifamiliar"/>
    <s v="3 Hab"/>
    <s v="≥17h"/>
    <s v="Ind"/>
    <s v="Cont."/>
    <x v="0"/>
    <x v="1"/>
    <x v="1"/>
    <x v="0"/>
    <x v="1"/>
    <x v="0"/>
    <x v="0"/>
    <x v="1"/>
    <x v="1"/>
    <x v="1"/>
    <x v="1"/>
    <x v="1"/>
    <x v="0"/>
    <s v="Gas Natural"/>
    <s v="Gas Natural"/>
    <s v="Ninguno"/>
    <x v="1"/>
    <x v="0"/>
    <x v="0"/>
    <x v="0"/>
    <x v="0"/>
    <x v="0"/>
    <x v="1"/>
  </r>
  <r>
    <s v="Logroño"/>
    <s v="La Rioja"/>
    <s v="41-59"/>
    <s v="Hombre"/>
    <s v="Prim."/>
    <s v="Urbana"/>
    <s v="Multifamiliar"/>
    <s v="3 Hab"/>
    <s v="≥17h"/>
    <s v="Ind"/>
    <s v="Cont."/>
    <x v="1"/>
    <x v="1"/>
    <x v="1"/>
    <x v="0"/>
    <x v="1"/>
    <x v="1"/>
    <x v="0"/>
    <x v="1"/>
    <x v="1"/>
    <x v="1"/>
    <x v="1"/>
    <x v="1"/>
    <x v="1"/>
    <s v="Gas Natural"/>
    <s v="Gas Natural"/>
    <s v="AC Eléctrico"/>
    <x v="1"/>
    <x v="0"/>
    <x v="0"/>
    <x v="0"/>
    <x v="0"/>
    <x v="0"/>
    <x v="1"/>
  </r>
  <r>
    <s v="Logroño"/>
    <s v="La Rioja"/>
    <s v="41-59"/>
    <s v="Hombre"/>
    <s v="Sec."/>
    <s v="Urbana"/>
    <s v="Multifamiliar"/>
    <s v="3 Hab"/>
    <s v="≥17h"/>
    <s v="Sup. Media"/>
    <s v="Cont."/>
    <x v="0"/>
    <x v="1"/>
    <x v="1"/>
    <x v="0"/>
    <x v="1"/>
    <x v="1"/>
    <x v="1"/>
    <x v="1"/>
    <x v="1"/>
    <x v="1"/>
    <x v="1"/>
    <x v="1"/>
    <x v="0"/>
    <s v="Gas Natural"/>
    <s v="Gas Natural"/>
    <s v="Bomba de calor aire"/>
    <x v="0"/>
    <x v="0"/>
    <x v="0"/>
    <x v="0"/>
    <x v="0"/>
    <x v="0"/>
    <x v="0"/>
  </r>
  <r>
    <s v="Teruel"/>
    <s v="Teruel"/>
    <s v="41-59"/>
    <s v="Hombre"/>
    <s v="Sec."/>
    <s v="Urbana"/>
    <s v="Adosado"/>
    <s v="≥4 Hab"/>
    <s v="≥17h"/>
    <s v="Sup. Media"/>
    <s v="Cont."/>
    <x v="0"/>
    <x v="1"/>
    <x v="1"/>
    <x v="0"/>
    <x v="1"/>
    <x v="1"/>
    <x v="1"/>
    <x v="1"/>
    <x v="1"/>
    <x v="0"/>
    <x v="1"/>
    <x v="1"/>
    <x v="1"/>
    <s v="Gasóleo"/>
    <s v="Gasóleo"/>
    <s v="Ninguno"/>
    <x v="1"/>
    <x v="0"/>
    <x v="0"/>
    <x v="0"/>
    <x v="0"/>
    <x v="0"/>
    <x v="1"/>
  </r>
  <r>
    <s v="Logroño"/>
    <s v="La Rioja"/>
    <s v="41-59"/>
    <s v="Hombre"/>
    <s v="Sec."/>
    <s v="Urbana"/>
    <s v="Multifamiliar"/>
    <s v="≤2 Hab"/>
    <s v="≥17h"/>
    <s v="Sup. Media"/>
    <s v="Cont."/>
    <x v="0"/>
    <x v="1"/>
    <x v="1"/>
    <x v="0"/>
    <x v="1"/>
    <x v="1"/>
    <x v="0"/>
    <x v="1"/>
    <x v="1"/>
    <x v="1"/>
    <x v="1"/>
    <x v="1"/>
    <x v="0"/>
    <s v="Gas Natural"/>
    <s v="Gas Natural"/>
    <s v="Bomba de calor aire"/>
    <x v="0"/>
    <x v="0"/>
    <x v="0"/>
    <x v="0"/>
    <x v="0"/>
    <x v="0"/>
    <x v="0"/>
  </r>
  <r>
    <s v="Valladolid"/>
    <s v="Valladolid"/>
    <s v="41-59"/>
    <s v="Hombre"/>
    <s v="Univ."/>
    <s v="Centro Ciudad"/>
    <s v="Multifamiliar"/>
    <s v="≥4 Hab"/>
    <s v="12-16h"/>
    <s v="Ind"/>
    <s v="Cont."/>
    <x v="0"/>
    <x v="1"/>
    <x v="1"/>
    <x v="0"/>
    <x v="1"/>
    <x v="1"/>
    <x v="1"/>
    <x v="1"/>
    <x v="0"/>
    <x v="1"/>
    <x v="1"/>
    <x v="1"/>
    <x v="0"/>
    <s v="Gas Natural"/>
    <s v="Electricidad"/>
    <s v="Ninguno"/>
    <x v="1"/>
    <x v="0"/>
    <x v="0"/>
    <x v="0"/>
    <x v="0"/>
    <x v="0"/>
    <x v="1"/>
  </r>
  <r>
    <s v="Valladolid"/>
    <s v="Valladolid"/>
    <s v="18-40"/>
    <s v="Mujer"/>
    <s v="Univ."/>
    <s v="Centro Ciudad"/>
    <s v="Multifamiliar"/>
    <s v="3 Hab"/>
    <s v="12-16h"/>
    <s v="Inf. Media"/>
    <s v="Cont."/>
    <x v="0"/>
    <x v="1"/>
    <x v="1"/>
    <x v="0"/>
    <x v="1"/>
    <x v="1"/>
    <x v="0"/>
    <x v="1"/>
    <x v="1"/>
    <x v="1"/>
    <x v="1"/>
    <x v="1"/>
    <x v="0"/>
    <s v="Gas Natural"/>
    <s v="Gas Natural"/>
    <s v="Ninguno"/>
    <x v="1"/>
    <x v="0"/>
    <x v="0"/>
    <x v="0"/>
    <x v="0"/>
    <x v="0"/>
    <x v="1"/>
  </r>
  <r>
    <s v="Burgos"/>
    <s v="Burgos"/>
    <s v="+60"/>
    <s v="Mujer"/>
    <s v="Prim."/>
    <s v="Centro Ciudad"/>
    <s v="Multifamiliar"/>
    <s v="3 Hab"/>
    <s v="≥17h"/>
    <s v="Ind"/>
    <s v="Cont."/>
    <x v="0"/>
    <x v="1"/>
    <x v="1"/>
    <x v="0"/>
    <x v="1"/>
    <x v="1"/>
    <x v="0"/>
    <x v="1"/>
    <x v="1"/>
    <x v="1"/>
    <x v="1"/>
    <x v="1"/>
    <x v="1"/>
    <s v="Gas Natural"/>
    <s v="Gas Natural"/>
    <s v="Ninguno"/>
    <x v="0"/>
    <x v="0"/>
    <x v="0"/>
    <x v="0"/>
    <x v="0"/>
    <x v="0"/>
    <x v="0"/>
  </r>
  <r>
    <s v="Melgar de Fernamental"/>
    <s v="Burgos"/>
    <s v="+60"/>
    <s v="Hombre"/>
    <s v="Sec."/>
    <s v="Urbana"/>
    <s v="Multifamiliar"/>
    <s v="3 Hab"/>
    <s v="≥17h"/>
    <s v="Ind"/>
    <s v="Cont."/>
    <x v="0"/>
    <x v="1"/>
    <x v="1"/>
    <x v="0"/>
    <x v="0"/>
    <x v="0"/>
    <x v="0"/>
    <x v="0"/>
    <x v="0"/>
    <x v="1"/>
    <x v="1"/>
    <x v="1"/>
    <x v="1"/>
    <s v="Gasóleo"/>
    <s v="Gasóleo"/>
    <s v="Ninguno"/>
    <x v="0"/>
    <x v="0"/>
    <x v="0"/>
    <x v="0"/>
    <x v="0"/>
    <x v="1"/>
    <x v="1"/>
  </r>
  <r>
    <s v="Palencia"/>
    <s v="Palencia"/>
    <s v="41-59"/>
    <s v="Hombre"/>
    <s v="Univ."/>
    <s v="Urbana"/>
    <s v="Adosado"/>
    <s v="≥4 Hab"/>
    <s v="12-16h"/>
    <s v="Sup. Media"/>
    <s v="Cont."/>
    <x v="0"/>
    <x v="1"/>
    <x v="1"/>
    <x v="0"/>
    <x v="1"/>
    <x v="1"/>
    <x v="1"/>
    <x v="1"/>
    <x v="1"/>
    <x v="1"/>
    <x v="1"/>
    <x v="1"/>
    <x v="1"/>
    <s v="Gas Natural"/>
    <s v="Gas Natural"/>
    <s v="Ninguno"/>
    <x v="0"/>
    <x v="0"/>
    <x v="0"/>
    <x v="0"/>
    <x v="0"/>
    <x v="0"/>
    <x v="0"/>
  </r>
  <r>
    <s v="Ávila"/>
    <s v="Ávila"/>
    <s v="+60"/>
    <s v="Mujer"/>
    <s v="Sec."/>
    <s v="Urbana"/>
    <s v="Individual"/>
    <s v="≥4 Hab"/>
    <s v="≥17h"/>
    <s v="Sup. Media"/>
    <s v="Cont."/>
    <x v="0"/>
    <x v="1"/>
    <x v="1"/>
    <x v="0"/>
    <x v="1"/>
    <x v="1"/>
    <x v="1"/>
    <x v="1"/>
    <x v="1"/>
    <x v="1"/>
    <x v="1"/>
    <x v="1"/>
    <x v="1"/>
    <s v="Gas Natural"/>
    <s v="Gas Natural"/>
    <s v="Ninguno"/>
    <x v="1"/>
    <x v="0"/>
    <x v="0"/>
    <x v="0"/>
    <x v="0"/>
    <x v="0"/>
    <x v="1"/>
  </r>
  <r>
    <s v="Segovia"/>
    <s v="Segovia"/>
    <s v="+60"/>
    <s v="Hombre"/>
    <s v="Prim."/>
    <s v="Centro Ciudad"/>
    <s v="Multifamiliar"/>
    <s v="≥4 Hab"/>
    <s v="≥17h"/>
    <s v="Ind"/>
    <s v="Cont."/>
    <x v="0"/>
    <x v="1"/>
    <x v="1"/>
    <x v="0"/>
    <x v="1"/>
    <x v="1"/>
    <x v="0"/>
    <x v="1"/>
    <x v="1"/>
    <x v="1"/>
    <x v="0"/>
    <x v="1"/>
    <x v="0"/>
    <s v="Gas Natural"/>
    <s v="Gas Natural"/>
    <s v="Ninguno"/>
    <x v="0"/>
    <x v="0"/>
    <x v="0"/>
    <x v="0"/>
    <x v="0"/>
    <x v="0"/>
    <x v="0"/>
  </r>
  <r>
    <s v="Vitoria"/>
    <s v="Álava"/>
    <s v="18-40"/>
    <s v="Hombre"/>
    <s v="Univ."/>
    <s v="Centro Ciudad"/>
    <s v="Multifamiliar"/>
    <s v="3 Hab"/>
    <s v="12-16h"/>
    <s v="Sup. Media"/>
    <s v="Cont."/>
    <x v="0"/>
    <x v="1"/>
    <x v="1"/>
    <x v="0"/>
    <x v="1"/>
    <x v="1"/>
    <x v="1"/>
    <x v="1"/>
    <x v="1"/>
    <x v="1"/>
    <x v="1"/>
    <x v="1"/>
    <x v="1"/>
    <s v="Gas Natural"/>
    <s v="Gas Natural"/>
    <s v="Ninguno"/>
    <x v="1"/>
    <x v="0"/>
    <x v="0"/>
    <x v="0"/>
    <x v="0"/>
    <x v="0"/>
    <x v="1"/>
  </r>
  <r>
    <s v="Zamora"/>
    <s v="Zamora"/>
    <s v="41-59"/>
    <s v="Hombre"/>
    <s v="Univ."/>
    <s v="Centro Ciudad"/>
    <s v="Individual"/>
    <s v="≥4 Hab"/>
    <s v="≥17h"/>
    <s v="Inf. Media"/>
    <s v="Cont."/>
    <x v="0"/>
    <x v="1"/>
    <x v="0"/>
    <x v="0"/>
    <x v="0"/>
    <x v="0"/>
    <x v="0"/>
    <x v="0"/>
    <x v="0"/>
    <x v="1"/>
    <x v="1"/>
    <x v="0"/>
    <x v="1"/>
    <s v="Gasóleo"/>
    <s v="Gasóleo"/>
    <s v="Ninguno"/>
    <x v="1"/>
    <x v="0"/>
    <x v="0"/>
    <x v="0"/>
    <x v="0"/>
    <x v="0"/>
    <x v="1"/>
  </r>
  <r>
    <s v="Zamora"/>
    <s v="Zamora"/>
    <s v="+60"/>
    <s v="Mujer"/>
    <s v="Univ."/>
    <s v="Centro Ciudad"/>
    <s v="Multifamiliar"/>
    <s v="≥4 Hab"/>
    <s v="≥17h"/>
    <s v="Ind"/>
    <s v="Cont."/>
    <x v="0"/>
    <x v="1"/>
    <x v="1"/>
    <x v="0"/>
    <x v="1"/>
    <x v="1"/>
    <x v="0"/>
    <x v="1"/>
    <x v="1"/>
    <x v="1"/>
    <x v="1"/>
    <x v="1"/>
    <x v="1"/>
    <s v="Gas Natural"/>
    <s v="Gas Natural"/>
    <s v="Ninguno"/>
    <x v="0"/>
    <x v="0"/>
    <x v="0"/>
    <x v="0"/>
    <x v="0"/>
    <x v="0"/>
    <x v="0"/>
  </r>
  <r>
    <s v="Vitoria"/>
    <s v="Álava"/>
    <s v="18-40"/>
    <s v="Mujer"/>
    <s v="Univ."/>
    <s v="Centro Ciudad"/>
    <s v="Multifamiliar"/>
    <s v="3 Hab"/>
    <s v="12-16h"/>
    <s v="Ind"/>
    <s v="Cont."/>
    <x v="0"/>
    <x v="1"/>
    <x v="1"/>
    <x v="0"/>
    <x v="1"/>
    <x v="1"/>
    <x v="1"/>
    <x v="1"/>
    <x v="1"/>
    <x v="1"/>
    <x v="1"/>
    <x v="1"/>
    <x v="0"/>
    <s v="Gas Natural"/>
    <s v="Gas Natural"/>
    <s v="Ninguno"/>
    <x v="1"/>
    <x v="0"/>
    <x v="0"/>
    <x v="0"/>
    <x v="0"/>
    <x v="0"/>
    <x v="1"/>
  </r>
  <r>
    <s v="Vitoria"/>
    <s v="Álava"/>
    <s v="41-59"/>
    <s v="Hombre"/>
    <s v="Sec."/>
    <s v="Centro Ciudad"/>
    <s v="Multifamiliar"/>
    <s v="3 Hab"/>
    <s v="12-16h"/>
    <s v="Sup. Media"/>
    <s v="Cont."/>
    <x v="0"/>
    <x v="1"/>
    <x v="1"/>
    <x v="0"/>
    <x v="1"/>
    <x v="1"/>
    <x v="1"/>
    <x v="1"/>
    <x v="1"/>
    <x v="1"/>
    <x v="1"/>
    <x v="1"/>
    <x v="1"/>
    <s v="Gas Natural"/>
    <s v="Gas Natural"/>
    <s v="Ninguno"/>
    <x v="1"/>
    <x v="0"/>
    <x v="0"/>
    <x v="0"/>
    <x v="0"/>
    <x v="0"/>
    <x v="1"/>
  </r>
  <r>
    <s v="Ávila"/>
    <s v="Ávila"/>
    <s v="41-59"/>
    <s v="Hombre"/>
    <s v="Prim."/>
    <s v="Centro Ciudad"/>
    <s v="Multifamiliar"/>
    <s v="3 Hab"/>
    <s v="12-16h"/>
    <s v="Sup. Media"/>
    <s v="Cont."/>
    <x v="0"/>
    <x v="1"/>
    <x v="1"/>
    <x v="0"/>
    <x v="1"/>
    <x v="1"/>
    <x v="1"/>
    <x v="1"/>
    <x v="1"/>
    <x v="1"/>
    <x v="1"/>
    <x v="1"/>
    <x v="1"/>
    <s v="Gas Natural"/>
    <s v="Gas Natural"/>
    <s v="Ninguno"/>
    <x v="1"/>
    <x v="0"/>
    <x v="0"/>
    <x v="0"/>
    <x v="0"/>
    <x v="0"/>
    <x v="1"/>
  </r>
  <r>
    <s v="Soria"/>
    <s v="Soria"/>
    <s v="18-40"/>
    <s v="Hombre"/>
    <s v="Sec."/>
    <s v="Centro Ciudad"/>
    <s v="Multifamiliar"/>
    <s v="3 Hab"/>
    <s v="12-16h"/>
    <s v="Inf. Media"/>
    <s v="Cont."/>
    <x v="0"/>
    <x v="1"/>
    <x v="1"/>
    <x v="0"/>
    <x v="1"/>
    <x v="0"/>
    <x v="0"/>
    <x v="0"/>
    <x v="0"/>
    <x v="0"/>
    <x v="0"/>
    <x v="0"/>
    <x v="0"/>
    <s v="Gas Natural"/>
    <s v="Gas Natural"/>
    <s v="Ninguno"/>
    <x v="1"/>
    <x v="0"/>
    <x v="0"/>
    <x v="0"/>
    <x v="0"/>
    <x v="0"/>
    <x v="1"/>
  </r>
  <r>
    <s v="Ávila"/>
    <s v="Ávila"/>
    <s v="41-59"/>
    <s v="Hombre"/>
    <s v="Sec."/>
    <s v="Centro Ciudad"/>
    <s v="Multifamiliar"/>
    <s v="3 Hab"/>
    <s v="12-16h"/>
    <s v="Inf. Media"/>
    <s v="Cont."/>
    <x v="0"/>
    <x v="1"/>
    <x v="1"/>
    <x v="0"/>
    <x v="1"/>
    <x v="1"/>
    <x v="1"/>
    <x v="1"/>
    <x v="1"/>
    <x v="1"/>
    <x v="1"/>
    <x v="1"/>
    <x v="0"/>
    <s v="Gas Natural"/>
    <s v="Gas Natural"/>
    <s v="Ninguno"/>
    <x v="1"/>
    <x v="0"/>
    <x v="0"/>
    <x v="0"/>
    <x v="0"/>
    <x v="0"/>
    <x v="1"/>
  </r>
  <r>
    <s v="Valladolid"/>
    <s v="Valladolid"/>
    <s v="18-40"/>
    <s v="Mujer"/>
    <s v="Sec."/>
    <s v="Centro Ciudad"/>
    <s v="Multifamiliar"/>
    <s v="3 Hab"/>
    <s v="≥17h"/>
    <s v="Ind"/>
    <s v="Cont."/>
    <x v="0"/>
    <x v="1"/>
    <x v="1"/>
    <x v="0"/>
    <x v="0"/>
    <x v="1"/>
    <x v="1"/>
    <x v="1"/>
    <x v="1"/>
    <x v="1"/>
    <x v="1"/>
    <x v="1"/>
    <x v="1"/>
    <s v="Gas Natural"/>
    <s v="Gas Natural"/>
    <s v="Ninguno"/>
    <x v="0"/>
    <x v="0"/>
    <x v="0"/>
    <x v="0"/>
    <x v="0"/>
    <x v="1"/>
    <x v="1"/>
  </r>
  <r>
    <s v="Montenegro de Cameros"/>
    <s v="Soria"/>
    <s v="18-40"/>
    <s v="Mujer"/>
    <s v="Prim."/>
    <s v="Urbana"/>
    <s v="Individual"/>
    <s v="3 Hab"/>
    <s v="≥17h"/>
    <s v="Ind"/>
    <s v="Cont."/>
    <x v="0"/>
    <x v="1"/>
    <x v="1"/>
    <x v="0"/>
    <x v="1"/>
    <x v="1"/>
    <x v="1"/>
    <x v="1"/>
    <x v="1"/>
    <x v="1"/>
    <x v="1"/>
    <x v="1"/>
    <x v="1"/>
    <s v="Gasóleo"/>
    <s v="Gasóleo"/>
    <s v="Ninguno"/>
    <x v="0"/>
    <x v="0"/>
    <x v="0"/>
    <x v="0"/>
    <x v="0"/>
    <x v="0"/>
    <x v="0"/>
  </r>
  <r>
    <s v="Coreses"/>
    <s v="Zamora"/>
    <s v="41-59"/>
    <s v="Hombre"/>
    <s v="Prim."/>
    <s v="Urbana"/>
    <s v="Individual"/>
    <s v="≥4 Hab"/>
    <s v="≥17h"/>
    <s v="Sup. Media"/>
    <s v="Cont."/>
    <x v="0"/>
    <x v="1"/>
    <x v="1"/>
    <x v="0"/>
    <x v="0"/>
    <x v="1"/>
    <x v="1"/>
    <x v="1"/>
    <x v="1"/>
    <x v="1"/>
    <x v="1"/>
    <x v="0"/>
    <x v="1"/>
    <s v="Gasóleo"/>
    <s v="Gasóleo"/>
    <s v="Ninguno"/>
    <x v="1"/>
    <x v="0"/>
    <x v="0"/>
    <x v="0"/>
    <x v="0"/>
    <x v="0"/>
    <x v="1"/>
  </r>
  <r>
    <s v="Peñafiel"/>
    <s v="Valladolid"/>
    <s v="18-40"/>
    <s v="Hombre"/>
    <s v="Univ."/>
    <s v="Urbana"/>
    <s v="Adosado"/>
    <s v="3 Hab"/>
    <s v="≥17h"/>
    <s v="Ind"/>
    <s v="Cont."/>
    <x v="0"/>
    <x v="1"/>
    <x v="1"/>
    <x v="0"/>
    <x v="0"/>
    <x v="1"/>
    <x v="0"/>
    <x v="1"/>
    <x v="0"/>
    <x v="0"/>
    <x v="1"/>
    <x v="1"/>
    <x v="0"/>
    <s v="Gas Natural"/>
    <s v="Gas Natural"/>
    <s v="Ninguno"/>
    <x v="0"/>
    <x v="0"/>
    <x v="0"/>
    <x v="0"/>
    <x v="0"/>
    <x v="0"/>
    <x v="0"/>
  </r>
  <r>
    <s v="Peñafiel"/>
    <s v="Valladolid"/>
    <s v="41-59"/>
    <s v="Mujer"/>
    <s v="Sec."/>
    <s v="Urbana"/>
    <s v="Adosado"/>
    <s v="3 Hab"/>
    <s v="12-16h"/>
    <s v="Inf. Media"/>
    <s v="Cont."/>
    <x v="0"/>
    <x v="1"/>
    <x v="1"/>
    <x v="0"/>
    <x v="1"/>
    <x v="1"/>
    <x v="0"/>
    <x v="1"/>
    <x v="1"/>
    <x v="1"/>
    <x v="1"/>
    <x v="1"/>
    <x v="0"/>
    <s v="Otros"/>
    <s v="Gasóleo"/>
    <s v="Ninguno"/>
    <x v="1"/>
    <x v="0"/>
    <x v="0"/>
    <x v="0"/>
    <x v="0"/>
    <x v="0"/>
    <x v="1"/>
  </r>
  <r>
    <s v="Peñafiel"/>
    <s v="Valladolid"/>
    <s v="41-59"/>
    <s v="Hombre"/>
    <s v="Sec."/>
    <s v="Urbana"/>
    <s v="Multifamiliar"/>
    <s v="3 Hab"/>
    <s v="≥17h"/>
    <s v="Inf. Media"/>
    <s v="Cont."/>
    <x v="0"/>
    <x v="1"/>
    <x v="1"/>
    <x v="0"/>
    <x v="1"/>
    <x v="0"/>
    <x v="1"/>
    <x v="1"/>
    <x v="0"/>
    <x v="1"/>
    <x v="1"/>
    <x v="1"/>
    <x v="1"/>
    <s v="Gasóleo"/>
    <s v="Gasóleo"/>
    <s v="Ninguno"/>
    <x v="0"/>
    <x v="0"/>
    <x v="0"/>
    <x v="0"/>
    <x v="0"/>
    <x v="0"/>
    <x v="0"/>
  </r>
  <r>
    <s v="Peñafiel"/>
    <s v="Valladolid"/>
    <s v="41-59"/>
    <s v="Hombre"/>
    <s v="Prim."/>
    <s v="Urbana"/>
    <s v="Multifamiliar"/>
    <s v="≥4 Hab"/>
    <s v="12-16h"/>
    <s v="Sup. Media"/>
    <s v="Cont."/>
    <x v="0"/>
    <x v="1"/>
    <x v="1"/>
    <x v="0"/>
    <x v="0"/>
    <x v="1"/>
    <x v="0"/>
    <x v="1"/>
    <x v="0"/>
    <x v="1"/>
    <x v="1"/>
    <x v="1"/>
    <x v="0"/>
    <s v="Gas Natural"/>
    <s v="Gas Natural"/>
    <s v="Ninguno"/>
    <x v="1"/>
    <x v="0"/>
    <x v="0"/>
    <x v="0"/>
    <x v="0"/>
    <x v="0"/>
    <x v="1"/>
  </r>
  <r>
    <s v="Peñafiel"/>
    <s v="Valladolid"/>
    <s v="41-59"/>
    <s v="Mujer"/>
    <s v="Sec."/>
    <s v="Urbana"/>
    <s v="Multifamiliar"/>
    <s v="≥4 Hab"/>
    <s v="≥17h"/>
    <s v="Inf. Media"/>
    <s v="Cont."/>
    <x v="0"/>
    <x v="1"/>
    <x v="1"/>
    <x v="0"/>
    <x v="0"/>
    <x v="1"/>
    <x v="0"/>
    <x v="1"/>
    <x v="1"/>
    <x v="1"/>
    <x v="1"/>
    <x v="1"/>
    <x v="0"/>
    <s v="Gasóleo"/>
    <s v="Gas Natural"/>
    <s v="Ninguno"/>
    <x v="1"/>
    <x v="0"/>
    <x v="0"/>
    <x v="0"/>
    <x v="0"/>
    <x v="0"/>
    <x v="1"/>
  </r>
  <r>
    <s v="Abades"/>
    <s v="Segovia"/>
    <s v="41-59"/>
    <s v="Mujer"/>
    <s v="Prim."/>
    <s v="Urbana"/>
    <s v="Individual"/>
    <s v="3 Hab"/>
    <s v="≥17h"/>
    <s v="Ind"/>
    <s v="Cont."/>
    <x v="0"/>
    <x v="1"/>
    <x v="1"/>
    <x v="0"/>
    <x v="1"/>
    <x v="1"/>
    <x v="1"/>
    <x v="1"/>
    <x v="1"/>
    <x v="1"/>
    <x v="1"/>
    <x v="1"/>
    <x v="0"/>
    <s v="Gasóleo"/>
    <s v="Gasóleo"/>
    <s v="Ninguno"/>
    <x v="0"/>
    <x v="0"/>
    <x v="0"/>
    <x v="0"/>
    <x v="0"/>
    <x v="0"/>
    <x v="0"/>
  </r>
  <r>
    <s v="Abades"/>
    <s v="Segovia"/>
    <s v="41-59"/>
    <s v="Hombre"/>
    <s v="Prim."/>
    <s v="Urbana"/>
    <s v="Individual"/>
    <s v="3 Hab"/>
    <s v="12-16h"/>
    <s v="Inf. Media"/>
    <s v="Cont."/>
    <x v="0"/>
    <x v="1"/>
    <x v="1"/>
    <x v="0"/>
    <x v="1"/>
    <x v="1"/>
    <x v="1"/>
    <x v="1"/>
    <x v="1"/>
    <x v="1"/>
    <x v="1"/>
    <x v="1"/>
    <x v="1"/>
    <s v="Electricidad"/>
    <s v="Electricidad"/>
    <s v="Ninguno"/>
    <x v="0"/>
    <x v="0"/>
    <x v="0"/>
    <x v="1"/>
    <x v="0"/>
    <x v="0"/>
    <x v="1"/>
  </r>
  <r>
    <s v="Briviesca"/>
    <s v="Burgos"/>
    <s v="41-59"/>
    <s v="Mujer"/>
    <s v="Sec."/>
    <s v="Urbana"/>
    <s v="Adosado"/>
    <s v="≥4 Hab"/>
    <s v="≥17h"/>
    <s v="Inf. Media"/>
    <s v="Cont."/>
    <x v="0"/>
    <x v="1"/>
    <x v="1"/>
    <x v="0"/>
    <x v="1"/>
    <x v="1"/>
    <x v="1"/>
    <x v="1"/>
    <x v="1"/>
    <x v="1"/>
    <x v="1"/>
    <x v="1"/>
    <x v="0"/>
    <s v="Gas Natural"/>
    <s v="Gas Natural"/>
    <s v="Ninguno"/>
    <x v="0"/>
    <x v="1"/>
    <x v="0"/>
    <x v="0"/>
    <x v="0"/>
    <x v="0"/>
    <x v="1"/>
  </r>
  <r>
    <s v="Briviesca"/>
    <s v="Burgos"/>
    <s v="41-59"/>
    <s v="Mujer"/>
    <s v="Sec."/>
    <s v="Urbana"/>
    <s v="Multifamiliar"/>
    <s v="3 Hab"/>
    <s v="≥17h"/>
    <s v="Inf. Media"/>
    <s v="Cont."/>
    <x v="0"/>
    <x v="1"/>
    <x v="1"/>
    <x v="0"/>
    <x v="1"/>
    <x v="1"/>
    <x v="0"/>
    <x v="1"/>
    <x v="1"/>
    <x v="1"/>
    <x v="1"/>
    <x v="1"/>
    <x v="0"/>
    <s v="Gasóleo"/>
    <s v="Gasóleo"/>
    <s v="Ninguno"/>
    <x v="0"/>
    <x v="0"/>
    <x v="0"/>
    <x v="0"/>
    <x v="0"/>
    <x v="0"/>
    <x v="0"/>
  </r>
  <r>
    <s v="Briviesca"/>
    <s v="Burgos"/>
    <s v="41-59"/>
    <s v="Mujer"/>
    <s v="Sec."/>
    <s v="Centro Ciudad"/>
    <s v="Multifamiliar"/>
    <s v="≥4 Hab"/>
    <s v="12-16h"/>
    <s v="Inf. Media"/>
    <s v="Cont."/>
    <x v="0"/>
    <x v="1"/>
    <x v="1"/>
    <x v="0"/>
    <x v="1"/>
    <x v="1"/>
    <x v="0"/>
    <x v="1"/>
    <x v="1"/>
    <x v="1"/>
    <x v="1"/>
    <x v="1"/>
    <x v="0"/>
    <s v="Gas Natural"/>
    <s v="Gas Natural"/>
    <s v="Ninguno"/>
    <x v="0"/>
    <x v="0"/>
    <x v="0"/>
    <x v="0"/>
    <x v="0"/>
    <x v="0"/>
    <x v="0"/>
  </r>
  <r>
    <s v="El Tiemblo"/>
    <s v="Ávila"/>
    <s v="+60"/>
    <s v="Hombre"/>
    <s v="Sec."/>
    <s v="Centro Ciudad"/>
    <s v="Individual"/>
    <s v="≤2 Hab"/>
    <s v="≥17h"/>
    <s v="Ind"/>
    <s v="Cont."/>
    <x v="0"/>
    <x v="1"/>
    <x v="1"/>
    <x v="0"/>
    <x v="1"/>
    <x v="1"/>
    <x v="1"/>
    <x v="1"/>
    <x v="1"/>
    <x v="1"/>
    <x v="1"/>
    <x v="0"/>
    <x v="1"/>
    <s v="Gasóleo"/>
    <s v="Gasóleo"/>
    <s v="Ninguno"/>
    <x v="1"/>
    <x v="0"/>
    <x v="0"/>
    <x v="0"/>
    <x v="0"/>
    <x v="0"/>
    <x v="1"/>
  </r>
  <r>
    <s v="Vitoria"/>
    <s v="Álava"/>
    <s v="41-59"/>
    <s v="Hombre"/>
    <s v="Sec."/>
    <s v="Centro Ciudad"/>
    <s v="Multifamiliar"/>
    <s v="3 Hab"/>
    <s v="12-16h"/>
    <s v="Sup. Media"/>
    <s v="Cont."/>
    <x v="0"/>
    <x v="1"/>
    <x v="1"/>
    <x v="0"/>
    <x v="1"/>
    <x v="1"/>
    <x v="1"/>
    <x v="1"/>
    <x v="1"/>
    <x v="1"/>
    <x v="1"/>
    <x v="1"/>
    <x v="0"/>
    <s v="Gas Natural"/>
    <s v="Gas Natural"/>
    <s v="Ninguno"/>
    <x v="1"/>
    <x v="0"/>
    <x v="0"/>
    <x v="0"/>
    <x v="0"/>
    <x v="0"/>
    <x v="1"/>
  </r>
  <r>
    <s v="Abades"/>
    <s v="Segovia"/>
    <s v="+60"/>
    <s v="Hombre"/>
    <s v="Prim."/>
    <s v="Centro Ciudad"/>
    <s v="Individual"/>
    <s v="≤2 Hab"/>
    <s v="≥17h"/>
    <s v="Ind"/>
    <s v="Cont."/>
    <x v="0"/>
    <x v="1"/>
    <x v="1"/>
    <x v="0"/>
    <x v="1"/>
    <x v="0"/>
    <x v="1"/>
    <x v="1"/>
    <x v="1"/>
    <x v="1"/>
    <x v="1"/>
    <x v="1"/>
    <x v="0"/>
    <s v="Gasóleo"/>
    <s v="Gas Natural"/>
    <s v="Ninguno"/>
    <x v="0"/>
    <x v="0"/>
    <x v="0"/>
    <x v="0"/>
    <x v="0"/>
    <x v="0"/>
    <x v="0"/>
  </r>
  <r>
    <s v="Vitoria"/>
    <s v="Álava"/>
    <s v="18-40"/>
    <s v="Mujer"/>
    <s v="Univ."/>
    <s v="Centro Ciudad"/>
    <s v="Multifamiliar"/>
    <s v="≤2 Hab"/>
    <s v="12-16h"/>
    <s v="Inf. Media"/>
    <s v="Cont."/>
    <x v="0"/>
    <x v="1"/>
    <x v="1"/>
    <x v="0"/>
    <x v="1"/>
    <x v="1"/>
    <x v="1"/>
    <x v="1"/>
    <x v="1"/>
    <x v="1"/>
    <x v="1"/>
    <x v="1"/>
    <x v="1"/>
    <s v="Gas Natural"/>
    <s v="Gas Natural"/>
    <s v="Ninguno"/>
    <x v="0"/>
    <x v="0"/>
    <x v="0"/>
    <x v="0"/>
    <x v="0"/>
    <x v="0"/>
    <x v="0"/>
  </r>
  <r>
    <s v="Valladolid"/>
    <s v="Valladolid"/>
    <s v="18-40"/>
    <s v="Mujer"/>
    <s v="Univ."/>
    <s v="Centro Ciudad"/>
    <s v="Multifamiliar"/>
    <s v="≥4 Hab"/>
    <s v="≥17h"/>
    <s v="Sup. Media"/>
    <s v="Cont."/>
    <x v="0"/>
    <x v="1"/>
    <x v="1"/>
    <x v="0"/>
    <x v="1"/>
    <x v="1"/>
    <x v="0"/>
    <x v="1"/>
    <x v="1"/>
    <x v="1"/>
    <x v="1"/>
    <x v="1"/>
    <x v="0"/>
    <s v="Gas Natural"/>
    <s v="Gas Natural"/>
    <s v="Ninguno"/>
    <x v="0"/>
    <x v="1"/>
    <x v="0"/>
    <x v="0"/>
    <x v="0"/>
    <x v="0"/>
    <x v="1"/>
  </r>
  <r>
    <s v="Teruel"/>
    <s v="Teruel"/>
    <s v="41-59"/>
    <s v="Mujer"/>
    <s v="Prim."/>
    <s v="Urbana"/>
    <s v="Individual"/>
    <s v="≥4 Hab"/>
    <s v="≤12h"/>
    <s v="Inf. Media"/>
    <s v="Cont."/>
    <x v="0"/>
    <x v="1"/>
    <x v="1"/>
    <x v="0"/>
    <x v="1"/>
    <x v="1"/>
    <x v="0"/>
    <x v="1"/>
    <x v="1"/>
    <x v="1"/>
    <x v="1"/>
    <x v="1"/>
    <x v="1"/>
    <s v="Gasóleo"/>
    <s v="Gasóleo"/>
    <s v="Ninguno"/>
    <x v="0"/>
    <x v="0"/>
    <x v="0"/>
    <x v="0"/>
    <x v="0"/>
    <x v="1"/>
    <x v="1"/>
  </r>
  <r>
    <s v="Teruel"/>
    <s v="Teruel"/>
    <s v="41-59"/>
    <s v="Mujer"/>
    <s v="Sec."/>
    <s v="Centro Ciudad"/>
    <s v="Multifamiliar"/>
    <s v="3 Hab"/>
    <s v="≥17h"/>
    <s v="Ind"/>
    <s v="Cont."/>
    <x v="0"/>
    <x v="1"/>
    <x v="1"/>
    <x v="0"/>
    <x v="0"/>
    <x v="1"/>
    <x v="0"/>
    <x v="1"/>
    <x v="1"/>
    <x v="0"/>
    <x v="1"/>
    <x v="0"/>
    <x v="0"/>
    <s v="Electricidad"/>
    <s v="Electricidad"/>
    <s v="Ninguno"/>
    <x v="0"/>
    <x v="0"/>
    <x v="0"/>
    <x v="0"/>
    <x v="0"/>
    <x v="0"/>
    <x v="0"/>
  </r>
  <r>
    <s v="Teruel"/>
    <s v="Teruel"/>
    <s v="18-40"/>
    <s v="Mujer"/>
    <s v="Univ."/>
    <s v="Centro Ciudad"/>
    <s v="Multifamiliar"/>
    <s v="3 Hab"/>
    <s v="≥17h"/>
    <s v="Inf. Media"/>
    <s v="Cont."/>
    <x v="0"/>
    <x v="1"/>
    <x v="1"/>
    <x v="0"/>
    <x v="1"/>
    <x v="0"/>
    <x v="0"/>
    <x v="0"/>
    <x v="0"/>
    <x v="0"/>
    <x v="1"/>
    <x v="1"/>
    <x v="0"/>
    <s v="Gas Natural"/>
    <s v="Gas Natural"/>
    <s v="Ninguno"/>
    <x v="0"/>
    <x v="0"/>
    <x v="0"/>
    <x v="0"/>
    <x v="0"/>
    <x v="1"/>
    <x v="1"/>
  </r>
  <r>
    <s v="Pinilla del Toro"/>
    <s v="Zamora"/>
    <s v="41-59"/>
    <s v="Hombre"/>
    <s v="Prim."/>
    <s v="Centro Ciudad"/>
    <s v="Adosado"/>
    <s v="≤2 Hab"/>
    <s v="12-16h"/>
    <s v="Inf. Media"/>
    <s v="Cont."/>
    <x v="0"/>
    <x v="1"/>
    <x v="1"/>
    <x v="0"/>
    <x v="1"/>
    <x v="0"/>
    <x v="1"/>
    <x v="0"/>
    <x v="0"/>
    <x v="1"/>
    <x v="1"/>
    <x v="0"/>
    <x v="1"/>
    <s v="Biomasa"/>
    <s v="GLP"/>
    <s v="Ninguno"/>
    <x v="0"/>
    <x v="0"/>
    <x v="0"/>
    <x v="0"/>
    <x v="0"/>
    <x v="1"/>
    <x v="1"/>
  </r>
  <r>
    <s v="Arroyo de la Encomienda"/>
    <s v="Valladolid"/>
    <s v="18-40"/>
    <s v="Mujer"/>
    <s v="Univ."/>
    <s v="Urbana"/>
    <s v="Multifamiliar"/>
    <s v="3 Hab"/>
    <s v="12-16h"/>
    <s v="Inf. Media"/>
    <s v="Cont."/>
    <x v="0"/>
    <x v="1"/>
    <x v="1"/>
    <x v="0"/>
    <x v="1"/>
    <x v="1"/>
    <x v="1"/>
    <x v="1"/>
    <x v="1"/>
    <x v="1"/>
    <x v="1"/>
    <x v="1"/>
    <x v="1"/>
    <s v="Gas Natural"/>
    <s v="Gas Natural"/>
    <s v="Ninguno"/>
    <x v="0"/>
    <x v="1"/>
    <x v="0"/>
    <x v="0"/>
    <x v="0"/>
    <x v="0"/>
    <x v="1"/>
  </r>
  <r>
    <s v="Palma de Mallorca"/>
    <s v="Baleares"/>
    <s v="18-40"/>
    <s v="Hombre"/>
    <s v="Univ."/>
    <s v="Centro Ciudad"/>
    <s v="Multifamiliar"/>
    <s v="3 Hab"/>
    <s v="12-16h"/>
    <s v="Sup. Media"/>
    <s v="Med."/>
    <x v="0"/>
    <x v="1"/>
    <x v="1"/>
    <x v="0"/>
    <x v="1"/>
    <x v="0"/>
    <x v="0"/>
    <x v="1"/>
    <x v="1"/>
    <x v="0"/>
    <x v="1"/>
    <x v="1"/>
    <x v="0"/>
    <s v="Bomba de calor aire"/>
    <s v="Gas Natural"/>
    <s v="Bomba de calor aire"/>
    <x v="1"/>
    <x v="0"/>
    <x v="0"/>
    <x v="0"/>
    <x v="0"/>
    <x v="0"/>
    <x v="1"/>
  </r>
  <r>
    <s v="Jaén"/>
    <s v="Jaén"/>
    <s v="18-40"/>
    <s v="Hombre"/>
    <s v="Univ."/>
    <s v="Centro Ciudad"/>
    <s v="Multifamiliar"/>
    <s v="3 Hab"/>
    <s v="≥17h"/>
    <s v="Ind"/>
    <s v="Med."/>
    <x v="0"/>
    <x v="1"/>
    <x v="1"/>
    <x v="0"/>
    <x v="1"/>
    <x v="1"/>
    <x v="0"/>
    <x v="1"/>
    <x v="0"/>
    <x v="1"/>
    <x v="1"/>
    <x v="1"/>
    <x v="1"/>
    <s v="Gas Natural"/>
    <s v="Gas Natural"/>
    <s v="Bomba de calor aire"/>
    <x v="0"/>
    <x v="1"/>
    <x v="0"/>
    <x v="0"/>
    <x v="0"/>
    <x v="0"/>
    <x v="1"/>
  </r>
  <r>
    <s v="Málaga"/>
    <s v="Málaga"/>
    <s v="18-40"/>
    <s v="Mujer"/>
    <s v="Sec."/>
    <s v="Urbana"/>
    <s v="Multifamiliar"/>
    <s v="≤2 Hab"/>
    <s v="≥17h"/>
    <s v="Inf. Media"/>
    <s v="Med."/>
    <x v="0"/>
    <x v="1"/>
    <x v="1"/>
    <x v="0"/>
    <x v="1"/>
    <x v="1"/>
    <x v="1"/>
    <x v="1"/>
    <x v="1"/>
    <x v="1"/>
    <x v="1"/>
    <x v="0"/>
    <x v="1"/>
    <s v="Bomba de calor aire"/>
    <s v="Gas Natural"/>
    <s v="Bomba de calor aire"/>
    <x v="0"/>
    <x v="0"/>
    <x v="0"/>
    <x v="0"/>
    <x v="0"/>
    <x v="1"/>
    <x v="1"/>
  </r>
  <r>
    <s v="Málaga"/>
    <s v="Málaga"/>
    <s v="18-40"/>
    <s v="Hombre"/>
    <s v="Sec."/>
    <s v="Urbana"/>
    <s v="Multifamiliar"/>
    <s v="3 Hab"/>
    <s v="≤12h"/>
    <s v="Sup. Media"/>
    <s v="Med."/>
    <x v="0"/>
    <x v="1"/>
    <x v="1"/>
    <x v="0"/>
    <x v="1"/>
    <x v="1"/>
    <x v="1"/>
    <x v="1"/>
    <x v="1"/>
    <x v="1"/>
    <x v="1"/>
    <x v="1"/>
    <x v="1"/>
    <s v="Bomba de calor aire"/>
    <s v="Gas Natural"/>
    <s v="Bomba de calor aire"/>
    <x v="0"/>
    <x v="0"/>
    <x v="0"/>
    <x v="0"/>
    <x v="0"/>
    <x v="1"/>
    <x v="1"/>
  </r>
  <r>
    <s v="Málaga"/>
    <s v="Málaga"/>
    <s v="41-59"/>
    <s v="Mujer"/>
    <s v="Sec."/>
    <s v="Urbana"/>
    <s v="Multifamiliar"/>
    <s v="≤2 Hab"/>
    <s v="≥17h"/>
    <s v="Inf. Media"/>
    <s v="Med."/>
    <x v="0"/>
    <x v="1"/>
    <x v="1"/>
    <x v="0"/>
    <x v="1"/>
    <x v="1"/>
    <x v="0"/>
    <x v="1"/>
    <x v="1"/>
    <x v="1"/>
    <x v="1"/>
    <x v="1"/>
    <x v="1"/>
    <s v="Electricidad"/>
    <s v="Electricidad"/>
    <s v="AC Eléctrico"/>
    <x v="0"/>
    <x v="0"/>
    <x v="0"/>
    <x v="0"/>
    <x v="0"/>
    <x v="0"/>
    <x v="0"/>
  </r>
  <r>
    <s v="Valencia"/>
    <s v="Valencia"/>
    <s v="18-40"/>
    <s v="Mujer"/>
    <s v="Univ."/>
    <s v="Centro Ciudad"/>
    <s v="Multifamiliar"/>
    <s v="≤2 Hab"/>
    <s v="≤12h"/>
    <s v="Inf. Media"/>
    <s v="Med."/>
    <x v="0"/>
    <x v="1"/>
    <x v="1"/>
    <x v="0"/>
    <x v="1"/>
    <x v="0"/>
    <x v="1"/>
    <x v="1"/>
    <x v="1"/>
    <x v="1"/>
    <x v="1"/>
    <x v="1"/>
    <x v="0"/>
    <s v="Otros"/>
    <s v="Otros"/>
    <s v="Ninguno"/>
    <x v="0"/>
    <x v="0"/>
    <x v="0"/>
    <x v="0"/>
    <x v="0"/>
    <x v="1"/>
    <x v="1"/>
  </r>
  <r>
    <s v="Tarragona"/>
    <s v="Tarragona"/>
    <s v="41-59"/>
    <s v="Mujer"/>
    <s v="Sec."/>
    <s v="Urbana"/>
    <s v="Adosado"/>
    <s v="3 Hab"/>
    <s v="12-16h"/>
    <s v="Sup. Media"/>
    <s v="Med."/>
    <x v="0"/>
    <x v="1"/>
    <x v="1"/>
    <x v="0"/>
    <x v="1"/>
    <x v="1"/>
    <x v="1"/>
    <x v="1"/>
    <x v="1"/>
    <x v="1"/>
    <x v="1"/>
    <x v="1"/>
    <x v="1"/>
    <s v="Gas Natural"/>
    <s v="Gas Natural"/>
    <s v="Ninguno"/>
    <x v="0"/>
    <x v="1"/>
    <x v="0"/>
    <x v="0"/>
    <x v="0"/>
    <x v="0"/>
    <x v="1"/>
  </r>
  <r>
    <s v="Tarragona"/>
    <s v="Tarragona"/>
    <s v="18-40"/>
    <s v="Hombre"/>
    <s v="Univ."/>
    <s v="Urbana"/>
    <s v="Multifamiliar"/>
    <s v="≥4 Hab"/>
    <s v="≥17h"/>
    <s v="Inf. Media"/>
    <s v="Med."/>
    <x v="0"/>
    <x v="1"/>
    <x v="1"/>
    <x v="0"/>
    <x v="1"/>
    <x v="0"/>
    <x v="0"/>
    <x v="1"/>
    <x v="1"/>
    <x v="0"/>
    <x v="1"/>
    <x v="1"/>
    <x v="1"/>
    <s v="Gas Natural"/>
    <s v="Gas Natural"/>
    <s v="Bomba de calor aire"/>
    <x v="0"/>
    <x v="0"/>
    <x v="0"/>
    <x v="0"/>
    <x v="0"/>
    <x v="1"/>
    <x v="1"/>
  </r>
  <r>
    <s v="Melilla"/>
    <s v="Melilla"/>
    <s v="41-59"/>
    <s v="Mujer"/>
    <s v="Univ."/>
    <s v="Centro Ciudad"/>
    <s v="Multifamiliar"/>
    <s v="≥4 Hab"/>
    <s v="≥17h"/>
    <s v="Sup. Media"/>
    <s v="Med."/>
    <x v="0"/>
    <x v="1"/>
    <x v="1"/>
    <x v="0"/>
    <x v="1"/>
    <x v="1"/>
    <x v="1"/>
    <x v="1"/>
    <x v="1"/>
    <x v="1"/>
    <x v="1"/>
    <x v="1"/>
    <x v="1"/>
    <s v="Bomba de calor aire"/>
    <s v="GLP"/>
    <s v="Bomba de calor aire"/>
    <x v="1"/>
    <x v="0"/>
    <x v="0"/>
    <x v="0"/>
    <x v="0"/>
    <x v="0"/>
    <x v="1"/>
  </r>
  <r>
    <s v="Valencia"/>
    <s v="Valencia"/>
    <s v="18-40"/>
    <s v="Mujer"/>
    <s v="Univ."/>
    <s v="Urbana"/>
    <s v="Multifamiliar"/>
    <s v="3 Hab"/>
    <s v="≥17h"/>
    <s v="Sup. Media"/>
    <s v="Med."/>
    <x v="0"/>
    <x v="1"/>
    <x v="1"/>
    <x v="0"/>
    <x v="1"/>
    <x v="1"/>
    <x v="1"/>
    <x v="1"/>
    <x v="1"/>
    <x v="1"/>
    <x v="1"/>
    <x v="1"/>
    <x v="1"/>
    <s v="Gas Natural"/>
    <s v="Gas Natural"/>
    <s v="Bomba de calor aire"/>
    <x v="0"/>
    <x v="0"/>
    <x v="0"/>
    <x v="0"/>
    <x v="0"/>
    <x v="1"/>
    <x v="1"/>
  </r>
  <r>
    <s v="Palma de Mallorca"/>
    <s v="Baleares"/>
    <s v="18-40"/>
    <s v="Mujer"/>
    <s v="Univ."/>
    <s v="Centro Ciudad"/>
    <s v="Multifamiliar"/>
    <s v="3 Hab"/>
    <s v="≥17h"/>
    <s v="Ind"/>
    <s v="Med."/>
    <x v="0"/>
    <x v="1"/>
    <x v="1"/>
    <x v="0"/>
    <x v="1"/>
    <x v="1"/>
    <x v="1"/>
    <x v="1"/>
    <x v="1"/>
    <x v="1"/>
    <x v="1"/>
    <x v="1"/>
    <x v="1"/>
    <s v="Gas Natural"/>
    <s v="Gas Natural"/>
    <s v="Ninguno"/>
    <x v="1"/>
    <x v="0"/>
    <x v="0"/>
    <x v="0"/>
    <x v="0"/>
    <x v="0"/>
    <x v="1"/>
  </r>
  <r>
    <s v="Málaga"/>
    <s v="Málaga"/>
    <s v="41-59"/>
    <s v="Hombre"/>
    <s v="Sec."/>
    <s v="Centro Ciudad"/>
    <s v="Multifamiliar"/>
    <s v="3 Hab"/>
    <s v="12-16h"/>
    <s v="Inf. Media"/>
    <s v="Med."/>
    <x v="0"/>
    <x v="1"/>
    <x v="1"/>
    <x v="0"/>
    <x v="1"/>
    <x v="1"/>
    <x v="1"/>
    <x v="1"/>
    <x v="1"/>
    <x v="1"/>
    <x v="1"/>
    <x v="1"/>
    <x v="1"/>
    <s v="Bomba de calor aire"/>
    <s v="GLP"/>
    <s v="Bomba de calor aire"/>
    <x v="1"/>
    <x v="0"/>
    <x v="0"/>
    <x v="0"/>
    <x v="0"/>
    <x v="0"/>
    <x v="1"/>
  </r>
  <r>
    <s v="Málaga"/>
    <s v="Málaga"/>
    <s v="41-59"/>
    <s v="Mujer"/>
    <s v="Univ."/>
    <s v="Centro Ciudad"/>
    <s v="Multifamiliar"/>
    <s v="3 Hab"/>
    <s v="12-16h"/>
    <s v="Inf. Media"/>
    <s v="Med."/>
    <x v="0"/>
    <x v="1"/>
    <x v="1"/>
    <x v="0"/>
    <x v="1"/>
    <x v="1"/>
    <x v="1"/>
    <x v="1"/>
    <x v="1"/>
    <x v="1"/>
    <x v="1"/>
    <x v="1"/>
    <x v="1"/>
    <s v="Bomba de calor aire"/>
    <s v="Gas Natural"/>
    <s v="Bomba de calor aire"/>
    <x v="0"/>
    <x v="0"/>
    <x v="0"/>
    <x v="0"/>
    <x v="0"/>
    <x v="0"/>
    <x v="0"/>
  </r>
  <r>
    <s v="Palma de Mallorca"/>
    <s v="Baleares"/>
    <s v="41-59"/>
    <s v="Hombre"/>
    <s v="Prim."/>
    <s v="Centro Ciudad"/>
    <s v="Multifamiliar"/>
    <s v="3 Hab"/>
    <s v="12-16h"/>
    <s v="Inf. Media"/>
    <s v="Med."/>
    <x v="0"/>
    <x v="1"/>
    <x v="1"/>
    <x v="0"/>
    <x v="0"/>
    <x v="0"/>
    <x v="1"/>
    <x v="1"/>
    <x v="1"/>
    <x v="1"/>
    <x v="1"/>
    <x v="1"/>
    <x v="0"/>
    <s v="GLP"/>
    <s v="Electricidad"/>
    <s v="Bomba de calor aire"/>
    <x v="0"/>
    <x v="0"/>
    <x v="0"/>
    <x v="0"/>
    <x v="0"/>
    <x v="0"/>
    <x v="0"/>
  </r>
  <r>
    <s v="Málaga"/>
    <s v="Málaga"/>
    <s v="18-40"/>
    <s v="Mujer"/>
    <s v="Univ."/>
    <s v="Centro Ciudad"/>
    <s v="Multifamiliar"/>
    <s v="3 Hab"/>
    <s v="≥17h"/>
    <s v="Inf. Media"/>
    <s v="Med."/>
    <x v="0"/>
    <x v="1"/>
    <x v="1"/>
    <x v="0"/>
    <x v="1"/>
    <x v="1"/>
    <x v="1"/>
    <x v="1"/>
    <x v="1"/>
    <x v="1"/>
    <x v="1"/>
    <x v="1"/>
    <x v="1"/>
    <s v="Electricidad"/>
    <s v="Electricidad"/>
    <s v="Bomba de calor aire"/>
    <x v="0"/>
    <x v="0"/>
    <x v="0"/>
    <x v="0"/>
    <x v="0"/>
    <x v="1"/>
    <x v="1"/>
  </r>
  <r>
    <s v="Málaga"/>
    <s v="Málaga"/>
    <s v="18-40"/>
    <s v="Mujer"/>
    <s v="Prim."/>
    <s v="Centro Ciudad"/>
    <s v="Multifamiliar"/>
    <s v="3 Hab"/>
    <s v="≥17h"/>
    <s v="Inf. Media"/>
    <s v="Med."/>
    <x v="0"/>
    <x v="1"/>
    <x v="1"/>
    <x v="0"/>
    <x v="1"/>
    <x v="1"/>
    <x v="1"/>
    <x v="1"/>
    <x v="1"/>
    <x v="1"/>
    <x v="1"/>
    <x v="1"/>
    <x v="1"/>
    <s v="Ninguna"/>
    <s v="GLP"/>
    <s v="Ninguno"/>
    <x v="0"/>
    <x v="0"/>
    <x v="0"/>
    <x v="0"/>
    <x v="0"/>
    <x v="1"/>
    <x v="1"/>
  </r>
  <r>
    <s v="Cartagena"/>
    <s v="Murcia"/>
    <s v="41-59"/>
    <s v="Mujer"/>
    <s v="Sec."/>
    <s v="Urbana"/>
    <s v="Multifamiliar"/>
    <s v="3 Hab"/>
    <s v="≤12h"/>
    <s v="Inf. Media"/>
    <s v="Med."/>
    <x v="0"/>
    <x v="1"/>
    <x v="1"/>
    <x v="0"/>
    <x v="0"/>
    <x v="1"/>
    <x v="1"/>
    <x v="1"/>
    <x v="1"/>
    <x v="1"/>
    <x v="1"/>
    <x v="1"/>
    <x v="1"/>
    <s v="Bomba de calor aire"/>
    <s v="GLP"/>
    <s v="Bomba de calor aire"/>
    <x v="1"/>
    <x v="0"/>
    <x v="0"/>
    <x v="0"/>
    <x v="0"/>
    <x v="0"/>
    <x v="1"/>
  </r>
  <r>
    <s v="Cartagena"/>
    <s v="Murcia"/>
    <s v="41-59"/>
    <s v="Mujer"/>
    <s v="Sec."/>
    <s v="Urbana"/>
    <s v="Multifamiliar"/>
    <s v="3 Hab"/>
    <s v="≥17h"/>
    <s v="Inf. Media"/>
    <s v="Med."/>
    <x v="0"/>
    <x v="1"/>
    <x v="1"/>
    <x v="0"/>
    <x v="1"/>
    <x v="1"/>
    <x v="0"/>
    <x v="1"/>
    <x v="1"/>
    <x v="1"/>
    <x v="1"/>
    <x v="1"/>
    <x v="1"/>
    <s v="Electricidad"/>
    <s v="Electricidad"/>
    <s v="AC Eléctrico"/>
    <x v="1"/>
    <x v="0"/>
    <x v="0"/>
    <x v="0"/>
    <x v="0"/>
    <x v="0"/>
    <x v="1"/>
  </r>
  <r>
    <s v="Cartagena"/>
    <s v="Murcia"/>
    <s v="41-59"/>
    <s v="Mujer"/>
    <s v="Sec."/>
    <s v="Urbana"/>
    <s v="Adosado"/>
    <s v="3 Hab"/>
    <s v="≥17h"/>
    <s v="Inf. Media"/>
    <s v="Med."/>
    <x v="0"/>
    <x v="1"/>
    <x v="1"/>
    <x v="0"/>
    <x v="1"/>
    <x v="1"/>
    <x v="1"/>
    <x v="1"/>
    <x v="1"/>
    <x v="1"/>
    <x v="1"/>
    <x v="1"/>
    <x v="1"/>
    <s v="Ninguna"/>
    <s v="GLP"/>
    <s v="Ninguno"/>
    <x v="0"/>
    <x v="0"/>
    <x v="0"/>
    <x v="0"/>
    <x v="0"/>
    <x v="0"/>
    <x v="0"/>
  </r>
  <r>
    <s v="Melilla"/>
    <s v="Melilla"/>
    <s v="41-59"/>
    <s v="Hombre"/>
    <s v="Prim."/>
    <s v="Centro Ciudad"/>
    <s v="Multifamiliar"/>
    <s v="3 Hab"/>
    <s v="≥17h"/>
    <s v="Inf. Media"/>
    <s v="Med."/>
    <x v="0"/>
    <x v="1"/>
    <x v="1"/>
    <x v="0"/>
    <x v="1"/>
    <x v="1"/>
    <x v="1"/>
    <x v="1"/>
    <x v="1"/>
    <x v="1"/>
    <x v="1"/>
    <x v="1"/>
    <x v="1"/>
    <s v="Ninguna"/>
    <s v="GLP"/>
    <s v="AC Eléctrico"/>
    <x v="0"/>
    <x v="0"/>
    <x v="0"/>
    <x v="0"/>
    <x v="0"/>
    <x v="1"/>
    <x v="1"/>
  </r>
  <r>
    <s v="Melilla"/>
    <s v="Melilla"/>
    <s v="41-59"/>
    <s v="Mujer"/>
    <s v="Univ."/>
    <s v="Centro Ciudad"/>
    <s v="Multifamiliar"/>
    <s v="≤2 Hab"/>
    <s v="12-16h"/>
    <s v="Inf. Media"/>
    <s v="Med."/>
    <x v="0"/>
    <x v="1"/>
    <x v="1"/>
    <x v="0"/>
    <x v="1"/>
    <x v="1"/>
    <x v="1"/>
    <x v="1"/>
    <x v="1"/>
    <x v="1"/>
    <x v="1"/>
    <x v="1"/>
    <x v="1"/>
    <s v="Electricidad"/>
    <s v="GLP"/>
    <s v="AC Eléctrico"/>
    <x v="0"/>
    <x v="0"/>
    <x v="0"/>
    <x v="0"/>
    <x v="0"/>
    <x v="1"/>
    <x v="1"/>
  </r>
  <r>
    <s v="Las Palmas de Gran CAnaria"/>
    <s v="Las Palmas"/>
    <s v="18-40"/>
    <s v="Hombre"/>
    <s v="Sec."/>
    <s v="Centro Ciudad"/>
    <s v="Multifamiliar"/>
    <s v="3 Hab"/>
    <s v="12-16h"/>
    <s v="Inf. Media"/>
    <s v="Med."/>
    <x v="0"/>
    <x v="1"/>
    <x v="1"/>
    <x v="0"/>
    <x v="1"/>
    <x v="1"/>
    <x v="1"/>
    <x v="1"/>
    <x v="1"/>
    <x v="1"/>
    <x v="1"/>
    <x v="1"/>
    <x v="1"/>
    <s v="Ninguna"/>
    <s v="Electricidad"/>
    <s v="Ninguno"/>
    <x v="0"/>
    <x v="0"/>
    <x v="0"/>
    <x v="0"/>
    <x v="0"/>
    <x v="1"/>
    <x v="1"/>
  </r>
  <r>
    <s v="Las Palmas de Gran CAnaria"/>
    <s v="Las Palmas"/>
    <s v="41-59"/>
    <s v="Mujer"/>
    <s v="Sec."/>
    <s v="Centro Ciudad"/>
    <s v="Multifamiliar"/>
    <s v="3 Hab"/>
    <s v="≥17h"/>
    <s v="Inf. Media"/>
    <s v="Med."/>
    <x v="0"/>
    <x v="1"/>
    <x v="1"/>
    <x v="0"/>
    <x v="1"/>
    <x v="1"/>
    <x v="1"/>
    <x v="1"/>
    <x v="1"/>
    <x v="1"/>
    <x v="1"/>
    <x v="1"/>
    <x v="1"/>
    <s v="Ninguna"/>
    <s v="Electricidad"/>
    <s v="Ninguno"/>
    <x v="0"/>
    <x v="0"/>
    <x v="0"/>
    <x v="0"/>
    <x v="0"/>
    <x v="1"/>
    <x v="1"/>
  </r>
  <r>
    <s v="Las Palmas de Gran CAnaria"/>
    <s v="Las Palmas"/>
    <s v="18-40"/>
    <s v="Mujer"/>
    <s v="Sec."/>
    <s v="Centro Ciudad"/>
    <s v="Multifamiliar"/>
    <s v="≤2 Hab"/>
    <s v="≤12h"/>
    <s v="Inf. Media"/>
    <s v="Med."/>
    <x v="1"/>
    <x v="1"/>
    <x v="1"/>
    <x v="0"/>
    <x v="1"/>
    <x v="1"/>
    <x v="1"/>
    <x v="1"/>
    <x v="1"/>
    <x v="0"/>
    <x v="1"/>
    <x v="1"/>
    <x v="1"/>
    <s v="Ninguna"/>
    <s v="Electricidad"/>
    <s v="Ninguno"/>
    <x v="0"/>
    <x v="0"/>
    <x v="0"/>
    <x v="0"/>
    <x v="0"/>
    <x v="1"/>
    <x v="1"/>
  </r>
  <r>
    <s v="Santa Cruz de Tenerife"/>
    <s v="Santa Cruz de Tenerife"/>
    <s v="18-40"/>
    <s v="Hombre"/>
    <s v="Univ."/>
    <s v="Centro Ciudad"/>
    <s v="Multifamiliar"/>
    <s v="≤2 Hab"/>
    <s v="≤12h"/>
    <s v="Sup. Media"/>
    <s v="Med."/>
    <x v="0"/>
    <x v="1"/>
    <x v="1"/>
    <x v="0"/>
    <x v="1"/>
    <x v="1"/>
    <x v="0"/>
    <x v="1"/>
    <x v="1"/>
    <x v="1"/>
    <x v="1"/>
    <x v="1"/>
    <x v="0"/>
    <s v="Ninguna"/>
    <s v="Electricidad"/>
    <s v="Ninguno"/>
    <x v="0"/>
    <x v="0"/>
    <x v="0"/>
    <x v="0"/>
    <x v="0"/>
    <x v="1"/>
    <x v="1"/>
  </r>
  <r>
    <s v="Málaga"/>
    <s v="Málaga"/>
    <s v="41-59"/>
    <s v="Hombre"/>
    <s v="Sec."/>
    <s v="Centro Ciudad"/>
    <s v="Multifamiliar"/>
    <s v="3 Hab"/>
    <s v="12-16h"/>
    <s v="Inf. Media"/>
    <s v="Med."/>
    <x v="0"/>
    <x v="1"/>
    <x v="1"/>
    <x v="0"/>
    <x v="1"/>
    <x v="1"/>
    <x v="1"/>
    <x v="1"/>
    <x v="1"/>
    <x v="1"/>
    <x v="1"/>
    <x v="1"/>
    <x v="1"/>
    <s v="Ninguna"/>
    <s v="GLP"/>
    <s v="Ninguno"/>
    <x v="0"/>
    <x v="0"/>
    <x v="0"/>
    <x v="0"/>
    <x v="0"/>
    <x v="1"/>
    <x v="1"/>
  </r>
  <r>
    <s v="Jaén"/>
    <s v="Jaén"/>
    <s v="41-59"/>
    <s v="Mujer"/>
    <s v="Prim."/>
    <s v="Urbana"/>
    <s v="Multifamiliar"/>
    <s v="3 Hab"/>
    <s v="≥17h"/>
    <s v="Inf. Media"/>
    <s v="Med."/>
    <x v="0"/>
    <x v="1"/>
    <x v="1"/>
    <x v="0"/>
    <x v="1"/>
    <x v="1"/>
    <x v="1"/>
    <x v="1"/>
    <x v="1"/>
    <x v="1"/>
    <x v="1"/>
    <x v="1"/>
    <x v="1"/>
    <s v="Electricidad"/>
    <s v="GLP"/>
    <s v="AC Eléctrico"/>
    <x v="0"/>
    <x v="0"/>
    <x v="0"/>
    <x v="0"/>
    <x v="0"/>
    <x v="1"/>
    <x v="1"/>
  </r>
  <r>
    <s v="Jaén"/>
    <s v="Jaén"/>
    <s v="41-59"/>
    <s v="Hombre"/>
    <s v="Prim."/>
    <s v="Centro Ciudad"/>
    <s v="Multifamiliar"/>
    <s v="≤2 Hab"/>
    <s v="≥17h"/>
    <s v="Inf. Media"/>
    <s v="Med."/>
    <x v="0"/>
    <x v="1"/>
    <x v="1"/>
    <x v="0"/>
    <x v="1"/>
    <x v="1"/>
    <x v="1"/>
    <x v="1"/>
    <x v="1"/>
    <x v="1"/>
    <x v="1"/>
    <x v="1"/>
    <x v="1"/>
    <s v="Ninguna"/>
    <s v="Gas Natural"/>
    <s v="AC Eléctrico"/>
    <x v="0"/>
    <x v="0"/>
    <x v="0"/>
    <x v="0"/>
    <x v="0"/>
    <x v="0"/>
    <x v="0"/>
  </r>
  <r>
    <s v="Jaén"/>
    <s v="Jaén"/>
    <s v="41-59"/>
    <s v="Mujer"/>
    <s v="Prim."/>
    <s v="Centro Ciudad"/>
    <s v="Multifamiliar"/>
    <s v="3 Hab"/>
    <s v="12-16h"/>
    <s v="Inf. Media"/>
    <s v="Med."/>
    <x v="0"/>
    <x v="1"/>
    <x v="1"/>
    <x v="0"/>
    <x v="1"/>
    <x v="0"/>
    <x v="1"/>
    <x v="0"/>
    <x v="0"/>
    <x v="0"/>
    <x v="0"/>
    <x v="0"/>
    <x v="1"/>
    <s v="Electricidad"/>
    <s v="Electricidad"/>
    <s v="Bomba de calor aire"/>
    <x v="0"/>
    <x v="0"/>
    <x v="0"/>
    <x v="0"/>
    <x v="0"/>
    <x v="0"/>
    <x v="0"/>
  </r>
  <r>
    <s v="Palma de Mallorca"/>
    <s v="Baleares"/>
    <s v="18-40"/>
    <s v="Hombre"/>
    <s v="Sec."/>
    <s v="Centro Ciudad"/>
    <s v="Multifamiliar"/>
    <s v="3 Hab"/>
    <s v="12-16h"/>
    <s v="Inf. Media"/>
    <s v="Med."/>
    <x v="0"/>
    <x v="1"/>
    <x v="1"/>
    <x v="0"/>
    <x v="1"/>
    <x v="1"/>
    <x v="1"/>
    <x v="1"/>
    <x v="1"/>
    <x v="1"/>
    <x v="1"/>
    <x v="1"/>
    <x v="1"/>
    <s v="Gas Natural"/>
    <s v="Gas Natural"/>
    <s v="Ninguno"/>
    <x v="0"/>
    <x v="0"/>
    <x v="0"/>
    <x v="0"/>
    <x v="0"/>
    <x v="0"/>
    <x v="0"/>
  </r>
  <r>
    <s v="Almería"/>
    <s v="Almería"/>
    <s v="+60"/>
    <s v="Mujer"/>
    <s v="Prim."/>
    <s v="Centro Ciudad"/>
    <s v="Multifamiliar"/>
    <s v="3 Hab"/>
    <s v="≥17h"/>
    <s v="Inf. Media"/>
    <s v="Med."/>
    <x v="0"/>
    <x v="1"/>
    <x v="1"/>
    <x v="0"/>
    <x v="1"/>
    <x v="1"/>
    <x v="1"/>
    <x v="1"/>
    <x v="1"/>
    <x v="1"/>
    <x v="1"/>
    <x v="1"/>
    <x v="1"/>
    <s v="Electricidad"/>
    <s v="Electricidad"/>
    <s v="AC Eléctrico"/>
    <x v="0"/>
    <x v="0"/>
    <x v="0"/>
    <x v="0"/>
    <x v="0"/>
    <x v="0"/>
    <x v="0"/>
  </r>
  <r>
    <s v="Almería"/>
    <s v="Almería"/>
    <s v="41-59"/>
    <s v="Hombre"/>
    <s v="Univ."/>
    <s v="Urbana"/>
    <s v="Multifamiliar"/>
    <s v="3 Hab"/>
    <s v="12-16h"/>
    <s v="Sup. Media"/>
    <s v="Med."/>
    <x v="1"/>
    <x v="1"/>
    <x v="1"/>
    <x v="0"/>
    <x v="1"/>
    <x v="1"/>
    <x v="0"/>
    <x v="1"/>
    <x v="1"/>
    <x v="1"/>
    <x v="0"/>
    <x v="0"/>
    <x v="0"/>
    <s v="GLP"/>
    <s v="Electricidad"/>
    <s v="Ninguno"/>
    <x v="1"/>
    <x v="0"/>
    <x v="0"/>
    <x v="0"/>
    <x v="0"/>
    <x v="0"/>
    <x v="1"/>
  </r>
  <r>
    <s v="Roquetas de Mar"/>
    <s v="Almería"/>
    <s v="41-59"/>
    <s v="Hombre"/>
    <s v="Univ."/>
    <s v="Urbana"/>
    <s v="Individual"/>
    <s v="≥4 Hab"/>
    <s v="≥17h"/>
    <s v="Sup. Media"/>
    <s v="Med."/>
    <x v="1"/>
    <x v="1"/>
    <x v="1"/>
    <x v="0"/>
    <x v="1"/>
    <x v="1"/>
    <x v="0"/>
    <x v="1"/>
    <x v="1"/>
    <x v="1"/>
    <x v="1"/>
    <x v="1"/>
    <x v="1"/>
    <s v="Solar Térmica"/>
    <s v="Solar Térmica"/>
    <s v="Bomba de calor aire"/>
    <x v="1"/>
    <x v="0"/>
    <x v="0"/>
    <x v="0"/>
    <x v="0"/>
    <x v="0"/>
    <x v="1"/>
  </r>
  <r>
    <s v="Barcelona"/>
    <s v="Barcelona"/>
    <s v="18-40"/>
    <s v="Hombre"/>
    <s v="Univ."/>
    <s v="Centro Ciudad"/>
    <s v="Multifamiliar"/>
    <s v="≤2 Hab"/>
    <s v="≥17h"/>
    <s v="Sup. Media"/>
    <s v="Med."/>
    <x v="1"/>
    <x v="1"/>
    <x v="1"/>
    <x v="0"/>
    <x v="1"/>
    <x v="0"/>
    <x v="0"/>
    <x v="1"/>
    <x v="0"/>
    <x v="1"/>
    <x v="0"/>
    <x v="0"/>
    <x v="0"/>
    <s v="Gas Natural"/>
    <s v="Gas Natural"/>
    <s v="Ninguno"/>
    <x v="1"/>
    <x v="0"/>
    <x v="0"/>
    <x v="0"/>
    <x v="0"/>
    <x v="0"/>
    <x v="1"/>
  </r>
  <r>
    <s v="Cádiz"/>
    <s v="Cádiz"/>
    <s v="+60"/>
    <s v="Hombre"/>
    <s v="Prim."/>
    <s v="Centro Ciudad"/>
    <s v="Multifamiliar"/>
    <s v="3 Hab"/>
    <s v="≥17h"/>
    <s v="Inf. Media"/>
    <s v="Med."/>
    <x v="0"/>
    <x v="1"/>
    <x v="1"/>
    <x v="0"/>
    <x v="1"/>
    <x v="1"/>
    <x v="1"/>
    <x v="1"/>
    <x v="1"/>
    <x v="1"/>
    <x v="1"/>
    <x v="1"/>
    <x v="1"/>
    <s v="Bomba de calor aire"/>
    <s v="GLP"/>
    <s v="Bomba de calor aire"/>
    <x v="0"/>
    <x v="0"/>
    <x v="0"/>
    <x v="0"/>
    <x v="0"/>
    <x v="1"/>
    <x v="1"/>
  </r>
  <r>
    <s v="Castellón"/>
    <s v="Castellón"/>
    <s v="41-59"/>
    <s v="Mujer"/>
    <s v="Prim."/>
    <s v="Centro Ciudad"/>
    <s v="Multifamiliar"/>
    <s v="≤2 Hab"/>
    <s v="≥17h"/>
    <s v="Inf. Media"/>
    <s v="Med."/>
    <x v="0"/>
    <x v="1"/>
    <x v="1"/>
    <x v="0"/>
    <x v="0"/>
    <x v="1"/>
    <x v="1"/>
    <x v="1"/>
    <x v="0"/>
    <x v="0"/>
    <x v="0"/>
    <x v="0"/>
    <x v="1"/>
    <s v="Bomba de calor aire"/>
    <s v="Electricidad"/>
    <s v="Bomba de calor aire"/>
    <x v="0"/>
    <x v="0"/>
    <x v="0"/>
    <x v="0"/>
    <x v="0"/>
    <x v="0"/>
    <x v="0"/>
  </r>
  <r>
    <s v="Castellón"/>
    <s v="Castellón"/>
    <s v="41-59"/>
    <s v="Hombre"/>
    <s v="Univ."/>
    <s v="Centro Ciudad"/>
    <s v="Multifamiliar"/>
    <s v="3 Hab"/>
    <s v="≤12h"/>
    <s v="Sup. Media"/>
    <s v="Med."/>
    <x v="0"/>
    <x v="1"/>
    <x v="1"/>
    <x v="0"/>
    <x v="0"/>
    <x v="1"/>
    <x v="1"/>
    <x v="1"/>
    <x v="1"/>
    <x v="1"/>
    <x v="1"/>
    <x v="0"/>
    <x v="1"/>
    <s v="Bomba de calor aire"/>
    <s v="Gas Natural"/>
    <s v="Bomba de calor aire"/>
    <x v="1"/>
    <x v="0"/>
    <x v="0"/>
    <x v="0"/>
    <x v="0"/>
    <x v="0"/>
    <x v="1"/>
  </r>
  <r>
    <s v="Córdoba"/>
    <s v="Córdoba"/>
    <s v="+60"/>
    <s v="Mujer"/>
    <s v="Sec."/>
    <s v="Centro Ciudad"/>
    <s v="Multifamiliar"/>
    <s v="3 Hab"/>
    <s v="≥17h"/>
    <s v="Inf. Media"/>
    <s v="Med."/>
    <x v="0"/>
    <x v="1"/>
    <x v="1"/>
    <x v="0"/>
    <x v="1"/>
    <x v="1"/>
    <x v="1"/>
    <x v="1"/>
    <x v="1"/>
    <x v="1"/>
    <x v="1"/>
    <x v="1"/>
    <x v="1"/>
    <s v="Electricidad"/>
    <s v="GLP"/>
    <s v="AC Eléctrico"/>
    <x v="0"/>
    <x v="0"/>
    <x v="0"/>
    <x v="0"/>
    <x v="0"/>
    <x v="0"/>
    <x v="0"/>
  </r>
  <r>
    <s v="Granada"/>
    <s v="Granada"/>
    <s v="18-40"/>
    <s v="Mujer"/>
    <s v="Univ."/>
    <s v="Centro Ciudad"/>
    <s v="Multifamiliar"/>
    <s v="≤2 Hab"/>
    <s v="≤12h"/>
    <s v="Ind"/>
    <s v="Med."/>
    <x v="1"/>
    <x v="1"/>
    <x v="1"/>
    <x v="0"/>
    <x v="1"/>
    <x v="1"/>
    <x v="1"/>
    <x v="1"/>
    <x v="1"/>
    <x v="1"/>
    <x v="1"/>
    <x v="1"/>
    <x v="0"/>
    <s v="Bomba de calor aire"/>
    <s v="GLP"/>
    <s v="Bomba de calor aire"/>
    <x v="0"/>
    <x v="0"/>
    <x v="0"/>
    <x v="0"/>
    <x v="0"/>
    <x v="1"/>
    <x v="1"/>
  </r>
  <r>
    <s v="Granada"/>
    <s v="Granada"/>
    <s v="+60"/>
    <s v="Mujer"/>
    <s v="Prim."/>
    <s v="Centro Ciudad"/>
    <s v="Multifamiliar"/>
    <s v="3 Hab"/>
    <s v="≥17h"/>
    <s v="Inf. Media"/>
    <s v="Med."/>
    <x v="0"/>
    <x v="1"/>
    <x v="1"/>
    <x v="0"/>
    <x v="0"/>
    <x v="1"/>
    <x v="1"/>
    <x v="1"/>
    <x v="0"/>
    <x v="0"/>
    <x v="0"/>
    <x v="0"/>
    <x v="0"/>
    <s v="Gas Natural"/>
    <s v="Gas Natural"/>
    <s v="Ninguno"/>
    <x v="1"/>
    <x v="0"/>
    <x v="0"/>
    <x v="0"/>
    <x v="0"/>
    <x v="0"/>
    <x v="1"/>
  </r>
  <r>
    <s v="Jaén"/>
    <s v="Jaén"/>
    <s v="+60"/>
    <s v="Hombre"/>
    <s v="Sec."/>
    <s v="Centro Ciudad"/>
    <s v="Multifamiliar"/>
    <s v="3 Hab"/>
    <s v="≥17h"/>
    <s v="Inf. Media"/>
    <s v="Med."/>
    <x v="0"/>
    <x v="1"/>
    <x v="1"/>
    <x v="0"/>
    <x v="1"/>
    <x v="1"/>
    <x v="1"/>
    <x v="1"/>
    <x v="1"/>
    <x v="1"/>
    <x v="1"/>
    <x v="1"/>
    <x v="1"/>
    <s v="Gasóleo"/>
    <s v="Gas Natural"/>
    <s v="AC Eléctrico"/>
    <x v="0"/>
    <x v="0"/>
    <x v="0"/>
    <x v="0"/>
    <x v="0"/>
    <x v="1"/>
    <x v="1"/>
  </r>
  <r>
    <s v="Jaén"/>
    <s v="Jaén"/>
    <s v="+60"/>
    <s v="Hombre"/>
    <s v="Prim."/>
    <s v="Urbana"/>
    <s v="Individual"/>
    <s v="≤2 Hab"/>
    <s v="≥17h"/>
    <s v="Inf. Media"/>
    <s v="Med."/>
    <x v="0"/>
    <x v="1"/>
    <x v="1"/>
    <x v="0"/>
    <x v="1"/>
    <x v="1"/>
    <x v="1"/>
    <x v="1"/>
    <x v="0"/>
    <x v="0"/>
    <x v="1"/>
    <x v="1"/>
    <x v="1"/>
    <s v="Gas Natural"/>
    <s v="Gas Natural"/>
    <s v="Ninguno"/>
    <x v="0"/>
    <x v="0"/>
    <x v="0"/>
    <x v="0"/>
    <x v="0"/>
    <x v="0"/>
    <x v="0"/>
  </r>
  <r>
    <s v="Sevilla"/>
    <s v="Sevilla"/>
    <s v="41-59"/>
    <s v="Hombre"/>
    <s v="Sec."/>
    <s v="Urbana"/>
    <s v="Individual"/>
    <s v="≥4 Hab"/>
    <s v="≥17h"/>
    <s v="Sup. Media"/>
    <s v="Med."/>
    <x v="0"/>
    <x v="1"/>
    <x v="1"/>
    <x v="0"/>
    <x v="1"/>
    <x v="1"/>
    <x v="1"/>
    <x v="1"/>
    <x v="1"/>
    <x v="1"/>
    <x v="1"/>
    <x v="1"/>
    <x v="0"/>
    <s v="Electricidad"/>
    <s v="GLP"/>
    <s v="Ninguno"/>
    <x v="1"/>
    <x v="0"/>
    <x v="0"/>
    <x v="0"/>
    <x v="0"/>
    <x v="0"/>
    <x v="1"/>
  </r>
  <r>
    <s v="Valencia"/>
    <s v="Valencia"/>
    <s v="18-40"/>
    <s v="Hombre"/>
    <s v="Univ."/>
    <s v="Urbana"/>
    <s v="Individual"/>
    <s v="≥4 Hab"/>
    <s v="≥17h"/>
    <s v="Inf. Media"/>
    <s v="Med."/>
    <x v="0"/>
    <x v="1"/>
    <x v="1"/>
    <x v="0"/>
    <x v="1"/>
    <x v="1"/>
    <x v="1"/>
    <x v="1"/>
    <x v="1"/>
    <x v="1"/>
    <x v="1"/>
    <x v="1"/>
    <x v="1"/>
    <s v="Bomba de calor aire"/>
    <s v="Solar Térmica"/>
    <s v="Bomba de calor aire"/>
    <x v="0"/>
    <x v="0"/>
    <x v="0"/>
    <x v="0"/>
    <x v="0"/>
    <x v="1"/>
    <x v="1"/>
  </r>
  <r>
    <s v="Valencia"/>
    <s v="Valencia"/>
    <s v="41-59"/>
    <s v="Hombre"/>
    <s v="Sec."/>
    <s v="Urbana"/>
    <s v="Individual"/>
    <s v="≥4 Hab"/>
    <s v="≥17h"/>
    <s v="Inf. Media"/>
    <s v="Med."/>
    <x v="0"/>
    <x v="1"/>
    <x v="1"/>
    <x v="0"/>
    <x v="1"/>
    <x v="1"/>
    <x v="1"/>
    <x v="1"/>
    <x v="1"/>
    <x v="1"/>
    <x v="1"/>
    <x v="1"/>
    <x v="0"/>
    <s v="Electricidad"/>
    <s v="GLP"/>
    <s v="AC Eléctrico"/>
    <x v="1"/>
    <x v="0"/>
    <x v="0"/>
    <x v="0"/>
    <x v="0"/>
    <x v="0"/>
    <x v="1"/>
  </r>
  <r>
    <s v="Sevilla"/>
    <s v="Sevilla"/>
    <s v="41-59"/>
    <s v="Hombre"/>
    <s v="Prim."/>
    <s v="Urbana"/>
    <s v="Multifamiliar"/>
    <s v="3 Hab"/>
    <s v="≥17h"/>
    <s v="Ind"/>
    <s v="Med."/>
    <x v="1"/>
    <x v="1"/>
    <x v="1"/>
    <x v="0"/>
    <x v="1"/>
    <x v="1"/>
    <x v="1"/>
    <x v="1"/>
    <x v="1"/>
    <x v="0"/>
    <x v="1"/>
    <x v="1"/>
    <x v="0"/>
    <s v="Ninguna"/>
    <s v="Gas Natural"/>
    <s v="AC Eléctrico"/>
    <x v="0"/>
    <x v="0"/>
    <x v="0"/>
    <x v="0"/>
    <x v="0"/>
    <x v="0"/>
    <x v="0"/>
  </r>
  <r>
    <s v="Sevilla"/>
    <s v="Sevilla"/>
    <s v="18-40"/>
    <s v="Mujer"/>
    <s v="Univ."/>
    <s v="Urbana"/>
    <s v="Multifamiliar"/>
    <s v="≥4 Hab"/>
    <s v="≥17h"/>
    <s v="Inf. Media"/>
    <s v="Med."/>
    <x v="0"/>
    <x v="1"/>
    <x v="1"/>
    <x v="0"/>
    <x v="1"/>
    <x v="1"/>
    <x v="1"/>
    <x v="1"/>
    <x v="1"/>
    <x v="1"/>
    <x v="1"/>
    <x v="1"/>
    <x v="1"/>
    <s v="Electricidad"/>
    <s v="Gas Natural"/>
    <s v="AC Eléctrico"/>
    <x v="0"/>
    <x v="0"/>
    <x v="0"/>
    <x v="0"/>
    <x v="0"/>
    <x v="0"/>
    <x v="0"/>
  </r>
  <r>
    <s v="Melilla"/>
    <s v="Melilla"/>
    <s v="18-40"/>
    <s v="Mujer"/>
    <s v="Univ."/>
    <s v="Centro Ciudad"/>
    <s v="Multifamiliar"/>
    <s v="3 Hab"/>
    <s v="≥17h"/>
    <s v="Inf. Media"/>
    <s v="Med."/>
    <x v="0"/>
    <x v="1"/>
    <x v="1"/>
    <x v="0"/>
    <x v="1"/>
    <x v="1"/>
    <x v="1"/>
    <x v="1"/>
    <x v="1"/>
    <x v="1"/>
    <x v="1"/>
    <x v="1"/>
    <x v="1"/>
    <s v="Ninguna"/>
    <s v="GLP"/>
    <s v="Ninguno"/>
    <x v="0"/>
    <x v="0"/>
    <x v="0"/>
    <x v="0"/>
    <x v="0"/>
    <x v="0"/>
    <x v="0"/>
  </r>
  <r>
    <s v="Melilla"/>
    <s v="Melilla"/>
    <s v="18-40"/>
    <s v="Mujer"/>
    <s v="Univ."/>
    <s v="Centro Ciudad"/>
    <s v="Multifamiliar"/>
    <s v="3 Hab"/>
    <s v="12-16h"/>
    <s v="Sup. Media"/>
    <s v="Med."/>
    <x v="0"/>
    <x v="1"/>
    <x v="1"/>
    <x v="0"/>
    <x v="1"/>
    <x v="1"/>
    <x v="1"/>
    <x v="1"/>
    <x v="1"/>
    <x v="1"/>
    <x v="1"/>
    <x v="1"/>
    <x v="1"/>
    <s v="Bomba de calor aire"/>
    <s v="GLP"/>
    <s v="AC Eléctrico"/>
    <x v="0"/>
    <x v="0"/>
    <x v="0"/>
    <x v="0"/>
    <x v="0"/>
    <x v="0"/>
    <x v="0"/>
  </r>
  <r>
    <s v="Melilla"/>
    <s v="Melilla"/>
    <s v="41-59"/>
    <s v="Mujer"/>
    <s v="Sec."/>
    <s v="Centro Ciudad"/>
    <s v="Multifamiliar"/>
    <s v="≥4 Hab"/>
    <s v="12-16h"/>
    <s v="Sup. Media"/>
    <s v="Med."/>
    <x v="0"/>
    <x v="1"/>
    <x v="1"/>
    <x v="0"/>
    <x v="0"/>
    <x v="0"/>
    <x v="1"/>
    <x v="1"/>
    <x v="1"/>
    <x v="1"/>
    <x v="1"/>
    <x v="1"/>
    <x v="1"/>
    <s v="Bomba de calor aire"/>
    <s v="Electricidad"/>
    <s v="Bomba de calor aire"/>
    <x v="0"/>
    <x v="0"/>
    <x v="0"/>
    <x v="0"/>
    <x v="0"/>
    <x v="1"/>
    <x v="1"/>
  </r>
  <r>
    <s v="Melilla"/>
    <s v="Melilla"/>
    <s v="18-40"/>
    <s v="Hombre"/>
    <s v="Sec."/>
    <s v="Centro Ciudad"/>
    <s v="Multifamiliar"/>
    <s v="3 Hab"/>
    <s v="≤12h"/>
    <s v="Sup. Media"/>
    <s v="Med."/>
    <x v="0"/>
    <x v="1"/>
    <x v="1"/>
    <x v="0"/>
    <x v="1"/>
    <x v="1"/>
    <x v="1"/>
    <x v="1"/>
    <x v="1"/>
    <x v="1"/>
    <x v="1"/>
    <x v="1"/>
    <x v="0"/>
    <s v="Bomba de calor aire"/>
    <s v="Electricidad"/>
    <s v="Bomba de calor aire"/>
    <x v="0"/>
    <x v="0"/>
    <x v="0"/>
    <x v="0"/>
    <x v="0"/>
    <x v="1"/>
    <x v="1"/>
  </r>
  <r>
    <s v="Melilla"/>
    <s v="Melilla"/>
    <s v="18-40"/>
    <s v="Hombre"/>
    <s v="Prim."/>
    <s v="Urbana"/>
    <s v="Multifamiliar"/>
    <s v="3 Hab"/>
    <s v="≥17h"/>
    <s v="Sup. Media"/>
    <s v="Med."/>
    <x v="0"/>
    <x v="1"/>
    <x v="1"/>
    <x v="0"/>
    <x v="1"/>
    <x v="1"/>
    <x v="1"/>
    <x v="1"/>
    <x v="1"/>
    <x v="1"/>
    <x v="1"/>
    <x v="1"/>
    <x v="0"/>
    <s v="Ninguna"/>
    <s v="Electricidad"/>
    <s v="Ninguno"/>
    <x v="0"/>
    <x v="0"/>
    <x v="0"/>
    <x v="0"/>
    <x v="0"/>
    <x v="0"/>
    <x v="0"/>
  </r>
  <r>
    <s v="Tarragona"/>
    <s v="Tarragona"/>
    <s v="+60"/>
    <s v="Hombre"/>
    <s v="Prim."/>
    <s v="Centro Ciudad"/>
    <s v="Multifamiliar"/>
    <s v="≤2 Hab"/>
    <s v="≥17h"/>
    <s v="Ind"/>
    <s v="Med."/>
    <x v="0"/>
    <x v="0"/>
    <x v="1"/>
    <x v="0"/>
    <x v="1"/>
    <x v="1"/>
    <x v="1"/>
    <x v="0"/>
    <x v="1"/>
    <x v="1"/>
    <x v="1"/>
    <x v="0"/>
    <x v="1"/>
    <s v="Bomba de calor aire"/>
    <s v="Electricidad"/>
    <s v="Bomba de calor aire"/>
    <x v="0"/>
    <x v="0"/>
    <x v="0"/>
    <x v="0"/>
    <x v="0"/>
    <x v="0"/>
    <x v="0"/>
  </r>
  <r>
    <s v="Málaga"/>
    <s v="Málaga"/>
    <s v="18-40"/>
    <s v="Hombre"/>
    <s v="Univ."/>
    <s v="Urbana"/>
    <s v="Multifamiliar"/>
    <s v="3 Hab"/>
    <s v="12-16h"/>
    <s v="Sup. Media"/>
    <s v="Med."/>
    <x v="0"/>
    <x v="1"/>
    <x v="0"/>
    <x v="0"/>
    <x v="1"/>
    <x v="0"/>
    <x v="0"/>
    <x v="0"/>
    <x v="0"/>
    <x v="0"/>
    <x v="0"/>
    <x v="0"/>
    <x v="1"/>
    <s v="Bomba de calor aire"/>
    <s v="Gas Natural"/>
    <s v="Bomba de calor aire"/>
    <x v="1"/>
    <x v="0"/>
    <x v="0"/>
    <x v="0"/>
    <x v="0"/>
    <x v="0"/>
    <x v="1"/>
  </r>
  <r>
    <s v="Girona"/>
    <s v="Girona"/>
    <s v="41-59"/>
    <s v="Hombre"/>
    <s v="Prim."/>
    <s v="Centro Ciudad"/>
    <s v="Multifamiliar"/>
    <s v="3 Hab"/>
    <s v="≥17h"/>
    <s v="Sup. Media"/>
    <s v="Med."/>
    <x v="0"/>
    <x v="1"/>
    <x v="1"/>
    <x v="0"/>
    <x v="1"/>
    <x v="1"/>
    <x v="0"/>
    <x v="1"/>
    <x v="1"/>
    <x v="1"/>
    <x v="1"/>
    <x v="1"/>
    <x v="0"/>
    <s v="Gas Natural"/>
    <s v="Gas Natural"/>
    <s v="Bomba de calor aire"/>
    <x v="0"/>
    <x v="0"/>
    <x v="0"/>
    <x v="0"/>
    <x v="0"/>
    <x v="1"/>
    <x v="1"/>
  </r>
  <r>
    <s v="Málaga"/>
    <s v="Málaga"/>
    <s v="41-59"/>
    <s v="Hombre"/>
    <s v="Univ."/>
    <s v="Urbana"/>
    <s v="Individual"/>
    <s v="3 Hab"/>
    <s v="≥17h"/>
    <s v="Ind"/>
    <s v="Med."/>
    <x v="0"/>
    <x v="1"/>
    <x v="1"/>
    <x v="0"/>
    <x v="1"/>
    <x v="1"/>
    <x v="1"/>
    <x v="1"/>
    <x v="1"/>
    <x v="1"/>
    <x v="1"/>
    <x v="1"/>
    <x v="1"/>
    <s v="Electricidad"/>
    <s v="Solar Térmica"/>
    <s v="Ninguno"/>
    <x v="0"/>
    <x v="1"/>
    <x v="0"/>
    <x v="0"/>
    <x v="0"/>
    <x v="0"/>
    <x v="1"/>
  </r>
  <r>
    <s v="Málaga"/>
    <s v="Málaga"/>
    <s v="41-59"/>
    <s v="Hombre"/>
    <s v="Univ."/>
    <s v="Centro Ciudad"/>
    <s v="Multifamiliar"/>
    <s v="3 Hab"/>
    <s v="≥17h"/>
    <s v="Sup. Media"/>
    <s v="Med."/>
    <x v="0"/>
    <x v="1"/>
    <x v="1"/>
    <x v="0"/>
    <x v="0"/>
    <x v="1"/>
    <x v="0"/>
    <x v="1"/>
    <x v="1"/>
    <x v="1"/>
    <x v="1"/>
    <x v="0"/>
    <x v="0"/>
    <s v="Ninguna"/>
    <s v="Gas Natural"/>
    <s v="AC Eléctrico"/>
    <x v="1"/>
    <x v="0"/>
    <x v="0"/>
    <x v="0"/>
    <x v="0"/>
    <x v="0"/>
    <x v="1"/>
  </r>
  <r>
    <s v="Sevilla"/>
    <s v="Sevilla"/>
    <s v="18-40"/>
    <s v="Mujer"/>
    <s v="Sec."/>
    <s v="Centro Ciudad"/>
    <s v="Multifamiliar"/>
    <s v="3 Hab"/>
    <s v="12-16h"/>
    <s v="Sup. Media"/>
    <s v="Med."/>
    <x v="0"/>
    <x v="1"/>
    <x v="1"/>
    <x v="0"/>
    <x v="1"/>
    <x v="1"/>
    <x v="1"/>
    <x v="1"/>
    <x v="1"/>
    <x v="1"/>
    <x v="1"/>
    <x v="1"/>
    <x v="1"/>
    <s v="Bomba de calor aire"/>
    <s v="Gas Natural"/>
    <s v="Bomba de calor aire"/>
    <x v="0"/>
    <x v="0"/>
    <x v="0"/>
    <x v="0"/>
    <x v="0"/>
    <x v="1"/>
    <x v="1"/>
  </r>
  <r>
    <s v="Sevilla"/>
    <s v="Sevilla"/>
    <s v="41-59"/>
    <s v="Mujer"/>
    <s v="Univ."/>
    <s v="Centro Ciudad"/>
    <s v="Multifamiliar"/>
    <s v="3 Hab"/>
    <s v="≥17h"/>
    <s v="Inf. Media"/>
    <s v="Med."/>
    <x v="0"/>
    <x v="1"/>
    <x v="1"/>
    <x v="0"/>
    <x v="1"/>
    <x v="1"/>
    <x v="1"/>
    <x v="1"/>
    <x v="1"/>
    <x v="0"/>
    <x v="1"/>
    <x v="1"/>
    <x v="0"/>
    <s v="Electricidad"/>
    <s v="Electricidad"/>
    <s v="AC Eléctrico"/>
    <x v="0"/>
    <x v="0"/>
    <x v="0"/>
    <x v="0"/>
    <x v="0"/>
    <x v="1"/>
    <x v="1"/>
  </r>
  <r>
    <s v="Sevilla"/>
    <s v="Sevilla"/>
    <s v="18-40"/>
    <s v="Hombre"/>
    <s v="Sec."/>
    <s v="Centro Ciudad"/>
    <s v="Multifamiliar"/>
    <s v="≤2 Hab"/>
    <s v="≥17h"/>
    <s v="Inf. Media"/>
    <s v="Med."/>
    <x v="0"/>
    <x v="1"/>
    <x v="1"/>
    <x v="0"/>
    <x v="1"/>
    <x v="1"/>
    <x v="1"/>
    <x v="1"/>
    <x v="1"/>
    <x v="1"/>
    <x v="1"/>
    <x v="1"/>
    <x v="1"/>
    <s v="Bomba de calor aire"/>
    <s v="Gas Natural"/>
    <s v="Bomba de calor agua"/>
    <x v="1"/>
    <x v="0"/>
    <x v="0"/>
    <x v="0"/>
    <x v="0"/>
    <x v="0"/>
    <x v="1"/>
  </r>
  <r>
    <s v="Valencia"/>
    <s v="Valencia"/>
    <s v="41-59"/>
    <s v="Mujer"/>
    <s v="Univ."/>
    <s v="Centro Ciudad"/>
    <s v="Multifamiliar"/>
    <s v="≤2 Hab"/>
    <s v="≥17h"/>
    <s v="Ind"/>
    <s v="Med."/>
    <x v="0"/>
    <x v="1"/>
    <x v="1"/>
    <x v="0"/>
    <x v="1"/>
    <x v="1"/>
    <x v="1"/>
    <x v="1"/>
    <x v="1"/>
    <x v="0"/>
    <x v="1"/>
    <x v="1"/>
    <x v="1"/>
    <s v="Electricidad"/>
    <s v="Gas Natural"/>
    <s v="AC Eléctrico"/>
    <x v="0"/>
    <x v="0"/>
    <x v="0"/>
    <x v="0"/>
    <x v="0"/>
    <x v="1"/>
    <x v="1"/>
  </r>
  <r>
    <s v="Valencia"/>
    <s v="Valencia"/>
    <s v="18-40"/>
    <s v="Mujer"/>
    <s v="Univ."/>
    <s v="Centro Ciudad"/>
    <s v="Multifamiliar"/>
    <s v="≥4 Hab"/>
    <s v="≥17h"/>
    <s v="Sup. Media"/>
    <s v="Med."/>
    <x v="0"/>
    <x v="1"/>
    <x v="0"/>
    <x v="1"/>
    <x v="1"/>
    <x v="1"/>
    <x v="1"/>
    <x v="1"/>
    <x v="1"/>
    <x v="0"/>
    <x v="1"/>
    <x v="0"/>
    <x v="0"/>
    <s v="Electricidad"/>
    <s v="Electricidad"/>
    <s v="Ninguno"/>
    <x v="0"/>
    <x v="0"/>
    <x v="0"/>
    <x v="0"/>
    <x v="0"/>
    <x v="1"/>
    <x v="1"/>
  </r>
  <r>
    <s v="Valencia"/>
    <s v="Valencia"/>
    <s v="41-59"/>
    <s v="Hombre"/>
    <s v="Prim."/>
    <s v="Urbana"/>
    <s v="Multifamiliar"/>
    <s v="3 Hab"/>
    <s v="≥17h"/>
    <s v="Inf. Media"/>
    <s v="Med."/>
    <x v="0"/>
    <x v="1"/>
    <x v="1"/>
    <x v="0"/>
    <x v="1"/>
    <x v="1"/>
    <x v="1"/>
    <x v="1"/>
    <x v="1"/>
    <x v="1"/>
    <x v="1"/>
    <x v="1"/>
    <x v="1"/>
    <s v="Bomba de calor aire"/>
    <s v="Gas Natural"/>
    <s v="Bomba de calor aire"/>
    <x v="0"/>
    <x v="0"/>
    <x v="0"/>
    <x v="0"/>
    <x v="0"/>
    <x v="0"/>
    <x v="0"/>
  </r>
  <r>
    <s v="Valencia"/>
    <s v="Valencia"/>
    <s v="+60"/>
    <s v="Mujer"/>
    <s v="Prim."/>
    <s v="Urbana"/>
    <s v="Multifamiliar"/>
    <s v="3 Hab"/>
    <s v="≥17h"/>
    <s v="Inf. Media"/>
    <s v="Med."/>
    <x v="0"/>
    <x v="1"/>
    <x v="1"/>
    <x v="0"/>
    <x v="1"/>
    <x v="1"/>
    <x v="1"/>
    <x v="1"/>
    <x v="1"/>
    <x v="1"/>
    <x v="1"/>
    <x v="1"/>
    <x v="1"/>
    <s v="Electricidad"/>
    <s v="GLP"/>
    <s v="Ninguno"/>
    <x v="0"/>
    <x v="0"/>
    <x v="0"/>
    <x v="0"/>
    <x v="0"/>
    <x v="0"/>
    <x v="0"/>
  </r>
  <r>
    <s v="Valencia"/>
    <s v="Valencia"/>
    <s v="41-59"/>
    <s v="Hombre"/>
    <s v="Univ."/>
    <s v="Centro Ciudad"/>
    <s v="Multifamiliar"/>
    <s v="3 Hab"/>
    <s v="12-16h"/>
    <s v="Inf. Media"/>
    <s v="Med."/>
    <x v="1"/>
    <x v="1"/>
    <x v="1"/>
    <x v="0"/>
    <x v="1"/>
    <x v="1"/>
    <x v="0"/>
    <x v="1"/>
    <x v="1"/>
    <x v="1"/>
    <x v="1"/>
    <x v="1"/>
    <x v="1"/>
    <s v="Bomba de calor aire"/>
    <s v="Gas Natural"/>
    <s v="Bomba de calor aire"/>
    <x v="1"/>
    <x v="0"/>
    <x v="0"/>
    <x v="0"/>
    <x v="0"/>
    <x v="0"/>
    <x v="1"/>
  </r>
  <r>
    <s v="Valencia"/>
    <s v="Valencia"/>
    <s v="+60"/>
    <s v="Hombre"/>
    <s v="Prim."/>
    <s v="Centro Ciudad"/>
    <s v="Multifamiliar"/>
    <s v="≤2 Hab"/>
    <s v="12-16h"/>
    <s v="Inf. Media"/>
    <s v="Med."/>
    <x v="0"/>
    <x v="1"/>
    <x v="1"/>
    <x v="0"/>
    <x v="1"/>
    <x v="1"/>
    <x v="1"/>
    <x v="1"/>
    <x v="1"/>
    <x v="1"/>
    <x v="1"/>
    <x v="1"/>
    <x v="1"/>
    <s v="GLP"/>
    <s v="Gasóleo"/>
    <s v="AC Eléctrico"/>
    <x v="1"/>
    <x v="0"/>
    <x v="0"/>
    <x v="0"/>
    <x v="0"/>
    <x v="0"/>
    <x v="1"/>
  </r>
  <r>
    <s v="Las Palmas de Gran CAnaria"/>
    <s v="Las Palmas"/>
    <s v="41-59"/>
    <s v="Hombre"/>
    <s v="Sec."/>
    <s v="Centro Ciudad"/>
    <s v="Multifamiliar"/>
    <s v="≥4 Hab"/>
    <s v="≥17h"/>
    <s v="Ind"/>
    <s v="Med."/>
    <x v="0"/>
    <x v="1"/>
    <x v="1"/>
    <x v="0"/>
    <x v="1"/>
    <x v="1"/>
    <x v="1"/>
    <x v="1"/>
    <x v="1"/>
    <x v="1"/>
    <x v="1"/>
    <x v="1"/>
    <x v="1"/>
    <s v="Ninguna"/>
    <s v="Electricidad"/>
    <s v="Ninguno"/>
    <x v="0"/>
    <x v="0"/>
    <x v="0"/>
    <x v="0"/>
    <x v="0"/>
    <x v="1"/>
    <x v="1"/>
  </r>
  <r>
    <s v="Valencia"/>
    <s v="Valencia"/>
    <s v="41-59"/>
    <s v="Mujer"/>
    <s v="Sec."/>
    <s v="Centro Ciudad"/>
    <s v="Multifamiliar"/>
    <s v="3 Hab"/>
    <s v="12-16h"/>
    <s v="Sup. Media"/>
    <s v="Med."/>
    <x v="0"/>
    <x v="1"/>
    <x v="1"/>
    <x v="0"/>
    <x v="1"/>
    <x v="1"/>
    <x v="0"/>
    <x v="1"/>
    <x v="1"/>
    <x v="1"/>
    <x v="1"/>
    <x v="1"/>
    <x v="1"/>
    <s v="Bomba de calor aire"/>
    <s v="Gas Natural"/>
    <s v="Bomba de calor aire"/>
    <x v="1"/>
    <x v="0"/>
    <x v="0"/>
    <x v="0"/>
    <x v="0"/>
    <x v="0"/>
    <x v="1"/>
  </r>
  <r>
    <s v="Valencia"/>
    <s v="Valencia"/>
    <s v="+60"/>
    <s v="Mujer"/>
    <s v="Prim."/>
    <s v="Centro Ciudad"/>
    <s v="Multifamiliar"/>
    <s v="3 Hab"/>
    <s v="12-16h"/>
    <s v="Inf. Media"/>
    <s v="Med."/>
    <x v="0"/>
    <x v="1"/>
    <x v="1"/>
    <x v="0"/>
    <x v="0"/>
    <x v="1"/>
    <x v="0"/>
    <x v="1"/>
    <x v="1"/>
    <x v="1"/>
    <x v="1"/>
    <x v="0"/>
    <x v="1"/>
    <s v="Gas Natural"/>
    <s v="Gas Natural"/>
    <s v="Ninguno"/>
    <x v="1"/>
    <x v="0"/>
    <x v="0"/>
    <x v="0"/>
    <x v="0"/>
    <x v="0"/>
    <x v="1"/>
  </r>
  <r>
    <s v="Jaén"/>
    <s v="Jaén"/>
    <s v="41-59"/>
    <s v="Hombre"/>
    <s v="Sec."/>
    <s v="Centro Ciudad"/>
    <s v="Multifamiliar"/>
    <s v="3 Hab"/>
    <s v="12-16h"/>
    <s v="Inf. Media"/>
    <s v="Med."/>
    <x v="0"/>
    <x v="1"/>
    <x v="1"/>
    <x v="0"/>
    <x v="0"/>
    <x v="1"/>
    <x v="1"/>
    <x v="1"/>
    <x v="1"/>
    <x v="1"/>
    <x v="1"/>
    <x v="0"/>
    <x v="1"/>
    <s v="Electricidad"/>
    <s v="Gas Natural"/>
    <s v="AC Eléctrico"/>
    <x v="0"/>
    <x v="0"/>
    <x v="0"/>
    <x v="0"/>
    <x v="0"/>
    <x v="1"/>
    <x v="1"/>
  </r>
  <r>
    <s v="Valencia"/>
    <s v="Valencia"/>
    <s v="41-59"/>
    <s v="Mujer"/>
    <s v="Prim."/>
    <s v="Centro Ciudad"/>
    <s v="Multifamiliar"/>
    <s v="≥4 Hab"/>
    <s v="12-16h"/>
    <s v="Inf. Media"/>
    <s v="Med."/>
    <x v="0"/>
    <x v="1"/>
    <x v="1"/>
    <x v="0"/>
    <x v="1"/>
    <x v="1"/>
    <x v="0"/>
    <x v="1"/>
    <x v="1"/>
    <x v="0"/>
    <x v="1"/>
    <x v="1"/>
    <x v="1"/>
    <s v="Electricidad"/>
    <s v="Gas Natural"/>
    <s v="Ninguno"/>
    <x v="1"/>
    <x v="0"/>
    <x v="0"/>
    <x v="0"/>
    <x v="0"/>
    <x v="0"/>
    <x v="1"/>
  </r>
  <r>
    <s v="Girona"/>
    <s v="Girona"/>
    <s v="18-40"/>
    <s v="Hombre"/>
    <s v="Univ."/>
    <s v="Centro Ciudad"/>
    <s v="Adosado"/>
    <s v="≤2 Hab"/>
    <s v="≥17h"/>
    <s v="Ind"/>
    <s v="Med."/>
    <x v="0"/>
    <x v="1"/>
    <x v="1"/>
    <x v="0"/>
    <x v="1"/>
    <x v="1"/>
    <x v="1"/>
    <x v="1"/>
    <x v="1"/>
    <x v="1"/>
    <x v="1"/>
    <x v="1"/>
    <x v="0"/>
    <s v="Bomba de calor aire"/>
    <s v="Electricidad"/>
    <s v="Bomba de calor agua"/>
    <x v="0"/>
    <x v="0"/>
    <x v="0"/>
    <x v="0"/>
    <x v="0"/>
    <x v="1"/>
    <x v="1"/>
  </r>
  <r>
    <s v="Jaén"/>
    <s v="Jaén"/>
    <s v="18-40"/>
    <s v="Mujer"/>
    <s v="Univ."/>
    <s v="Centro Ciudad"/>
    <s v="Multifamiliar"/>
    <s v="≥4 Hab"/>
    <s v="≥17h"/>
    <s v="Inf. Media"/>
    <s v="Med."/>
    <x v="0"/>
    <x v="1"/>
    <x v="1"/>
    <x v="0"/>
    <x v="1"/>
    <x v="1"/>
    <x v="1"/>
    <x v="1"/>
    <x v="1"/>
    <x v="1"/>
    <x v="1"/>
    <x v="0"/>
    <x v="1"/>
    <s v="Electricidad"/>
    <s v="Electricidad"/>
    <s v="Bomba de calor aire"/>
    <x v="0"/>
    <x v="0"/>
    <x v="0"/>
    <x v="0"/>
    <x v="0"/>
    <x v="1"/>
    <x v="1"/>
  </r>
  <r>
    <s v="Girona"/>
    <s v="Girona"/>
    <s v="41-59"/>
    <s v="Hombre"/>
    <s v="Univ."/>
    <s v="Centro Ciudad"/>
    <s v="Individual"/>
    <s v="≥4 Hab"/>
    <s v="≤12h"/>
    <s v="Sup. Media"/>
    <s v="Med."/>
    <x v="0"/>
    <x v="1"/>
    <x v="1"/>
    <x v="0"/>
    <x v="1"/>
    <x v="1"/>
    <x v="1"/>
    <x v="1"/>
    <x v="1"/>
    <x v="1"/>
    <x v="1"/>
    <x v="1"/>
    <x v="1"/>
    <s v="Carbón"/>
    <s v="Electricidad"/>
    <s v="Ninguno"/>
    <x v="0"/>
    <x v="0"/>
    <x v="0"/>
    <x v="0"/>
    <x v="0"/>
    <x v="0"/>
    <x v="0"/>
  </r>
  <r>
    <s v="Melilla"/>
    <s v="Melilla"/>
    <s v="41-59"/>
    <s v="Hombre"/>
    <s v="Univ."/>
    <s v="Centro Ciudad"/>
    <s v="Multifamiliar"/>
    <s v="≥4 Hab"/>
    <s v="12-16h"/>
    <s v="Sup. Media"/>
    <s v="Med."/>
    <x v="0"/>
    <x v="1"/>
    <x v="1"/>
    <x v="0"/>
    <x v="1"/>
    <x v="1"/>
    <x v="1"/>
    <x v="1"/>
    <x v="1"/>
    <x v="1"/>
    <x v="1"/>
    <x v="1"/>
    <x v="1"/>
    <s v="Bomba de calor aire"/>
    <s v="Gas Natural"/>
    <s v="Bomba de calor aire"/>
    <x v="0"/>
    <x v="0"/>
    <x v="0"/>
    <x v="0"/>
    <x v="0"/>
    <x v="0"/>
    <x v="0"/>
  </r>
  <r>
    <s v="Girona"/>
    <s v="Girona"/>
    <s v="18-40"/>
    <s v="Hombre"/>
    <s v="Prim."/>
    <s v="Urbana"/>
    <s v="Multifamiliar"/>
    <s v="3 Hab"/>
    <s v="≥17h"/>
    <s v="Ind"/>
    <s v="Med."/>
    <x v="0"/>
    <x v="1"/>
    <x v="1"/>
    <x v="0"/>
    <x v="1"/>
    <x v="1"/>
    <x v="1"/>
    <x v="1"/>
    <x v="1"/>
    <x v="1"/>
    <x v="1"/>
    <x v="1"/>
    <x v="1"/>
    <s v="Gas Natural"/>
    <s v="Gas Natural"/>
    <s v="Ninguno"/>
    <x v="0"/>
    <x v="0"/>
    <x v="0"/>
    <x v="0"/>
    <x v="0"/>
    <x v="1"/>
    <x v="1"/>
  </r>
  <r>
    <s v="Melilla"/>
    <s v="Melilla"/>
    <s v="41-59"/>
    <s v="Mujer"/>
    <s v="Sec."/>
    <s v="Centro Ciudad"/>
    <s v="Multifamiliar"/>
    <s v="3 Hab"/>
    <s v="12-16h"/>
    <s v="Ind"/>
    <s v="Med."/>
    <x v="0"/>
    <x v="1"/>
    <x v="1"/>
    <x v="0"/>
    <x v="1"/>
    <x v="1"/>
    <x v="1"/>
    <x v="1"/>
    <x v="1"/>
    <x v="1"/>
    <x v="1"/>
    <x v="0"/>
    <x v="1"/>
    <s v="Ninguna"/>
    <s v="GLP"/>
    <s v="AC Eléctrico"/>
    <x v="0"/>
    <x v="0"/>
    <x v="0"/>
    <x v="0"/>
    <x v="0"/>
    <x v="0"/>
    <x v="0"/>
  </r>
  <r>
    <s v="Melilla"/>
    <s v="Melilla"/>
    <s v="41-59"/>
    <s v="Hombre"/>
    <s v="Sec."/>
    <s v="Centro Ciudad"/>
    <s v="Adosado"/>
    <s v="3 Hab"/>
    <s v="≥17h"/>
    <s v="Inf. Media"/>
    <s v="Med."/>
    <x v="0"/>
    <x v="1"/>
    <x v="1"/>
    <x v="0"/>
    <x v="1"/>
    <x v="1"/>
    <x v="1"/>
    <x v="1"/>
    <x v="1"/>
    <x v="1"/>
    <x v="1"/>
    <x v="1"/>
    <x v="1"/>
    <s v="Ninguna"/>
    <s v="GLP"/>
    <s v="Ninguno"/>
    <x v="0"/>
    <x v="0"/>
    <x v="0"/>
    <x v="0"/>
    <x v="0"/>
    <x v="1"/>
    <x v="1"/>
  </r>
  <r>
    <s v="Melilla"/>
    <s v="Melilla"/>
    <s v="18-40"/>
    <s v="Hombre"/>
    <s v="Sec."/>
    <s v="Centro Ciudad"/>
    <s v="Multifamiliar"/>
    <s v="3 Hab"/>
    <s v="12-16h"/>
    <s v="Inf. Media"/>
    <s v="Med."/>
    <x v="0"/>
    <x v="1"/>
    <x v="1"/>
    <x v="0"/>
    <x v="1"/>
    <x v="1"/>
    <x v="1"/>
    <x v="1"/>
    <x v="1"/>
    <x v="1"/>
    <x v="1"/>
    <x v="0"/>
    <x v="0"/>
    <s v="Otros"/>
    <s v="Electricidad"/>
    <s v="AC Eléctrico"/>
    <x v="0"/>
    <x v="0"/>
    <x v="0"/>
    <x v="0"/>
    <x v="0"/>
    <x v="1"/>
    <x v="1"/>
  </r>
  <r>
    <s v="Valencia"/>
    <s v="Valencia"/>
    <s v="+60"/>
    <s v="Mujer"/>
    <s v="Univ."/>
    <s v="Centro Ciudad"/>
    <s v="Multifamiliar"/>
    <s v="≥4 Hab"/>
    <s v="12-16h"/>
    <s v="Inf. Media"/>
    <s v="Med."/>
    <x v="0"/>
    <x v="0"/>
    <x v="1"/>
    <x v="1"/>
    <x v="0"/>
    <x v="1"/>
    <x v="1"/>
    <x v="1"/>
    <x v="1"/>
    <x v="1"/>
    <x v="0"/>
    <x v="1"/>
    <x v="0"/>
    <s v="Ninguna"/>
    <s v="Gas Natural"/>
    <s v="AC Eléctrico"/>
    <x v="1"/>
    <x v="0"/>
    <x v="0"/>
    <x v="0"/>
    <x v="0"/>
    <x v="0"/>
    <x v="1"/>
  </r>
  <r>
    <s v="Granada"/>
    <s v="Granada"/>
    <s v="41-59"/>
    <s v="Mujer"/>
    <s v="Sec."/>
    <s v="Centro Ciudad"/>
    <s v="Multifamiliar"/>
    <s v="≥4 Hab"/>
    <s v="12-16h"/>
    <s v="Inf. Media"/>
    <s v="Med."/>
    <x v="0"/>
    <x v="1"/>
    <x v="1"/>
    <x v="0"/>
    <x v="1"/>
    <x v="1"/>
    <x v="1"/>
    <x v="1"/>
    <x v="1"/>
    <x v="1"/>
    <x v="1"/>
    <x v="1"/>
    <x v="1"/>
    <s v="GLP"/>
    <s v="GLP"/>
    <s v="Ninguno"/>
    <x v="0"/>
    <x v="0"/>
    <x v="0"/>
    <x v="0"/>
    <x v="0"/>
    <x v="0"/>
    <x v="0"/>
  </r>
  <r>
    <s v="Castellón"/>
    <s v="Castellón"/>
    <s v="41-59"/>
    <s v="Hombre"/>
    <s v="Sec."/>
    <s v="Centro Ciudad"/>
    <s v="Multifamiliar"/>
    <s v="3 Hab"/>
    <s v="≥17h"/>
    <s v="Inf. Media"/>
    <s v="Med."/>
    <x v="0"/>
    <x v="1"/>
    <x v="1"/>
    <x v="0"/>
    <x v="1"/>
    <x v="1"/>
    <x v="1"/>
    <x v="1"/>
    <x v="1"/>
    <x v="1"/>
    <x v="1"/>
    <x v="0"/>
    <x v="1"/>
    <s v="Ninguna"/>
    <s v="Electricidad"/>
    <s v="Ninguno"/>
    <x v="0"/>
    <x v="0"/>
    <x v="0"/>
    <x v="0"/>
    <x v="0"/>
    <x v="1"/>
    <x v="1"/>
  </r>
  <r>
    <s v="Valencia"/>
    <s v="Valencia"/>
    <s v="41-59"/>
    <s v="Mujer"/>
    <s v="Univ."/>
    <s v="Centro Ciudad"/>
    <s v="Multifamiliar"/>
    <s v="3 Hab"/>
    <s v="12-16h"/>
    <s v="Sup. Media"/>
    <s v="Med."/>
    <x v="0"/>
    <x v="1"/>
    <x v="0"/>
    <x v="0"/>
    <x v="0"/>
    <x v="1"/>
    <x v="1"/>
    <x v="1"/>
    <x v="1"/>
    <x v="1"/>
    <x v="1"/>
    <x v="1"/>
    <x v="0"/>
    <s v="Electricidad"/>
    <s v="Gas Natural"/>
    <s v="AC Eléctrico"/>
    <x v="1"/>
    <x v="0"/>
    <x v="0"/>
    <x v="0"/>
    <x v="0"/>
    <x v="0"/>
    <x v="1"/>
  </r>
  <r>
    <s v="Valencia"/>
    <s v="Valencia"/>
    <s v="41-59"/>
    <s v="Mujer"/>
    <s v="Univ."/>
    <s v="Centro Ciudad"/>
    <s v="Multifamiliar"/>
    <s v="3 Hab"/>
    <s v="12-16h"/>
    <s v="Inf. Media"/>
    <s v="Med."/>
    <x v="0"/>
    <x v="1"/>
    <x v="1"/>
    <x v="0"/>
    <x v="1"/>
    <x v="1"/>
    <x v="0"/>
    <x v="1"/>
    <x v="1"/>
    <x v="1"/>
    <x v="1"/>
    <x v="1"/>
    <x v="1"/>
    <s v="Ninguna"/>
    <s v="Gas Natural"/>
    <s v="AC Eléctrico"/>
    <x v="1"/>
    <x v="0"/>
    <x v="0"/>
    <x v="0"/>
    <x v="0"/>
    <x v="0"/>
    <x v="1"/>
  </r>
  <r>
    <s v="Alicante"/>
    <s v="Alicante"/>
    <s v="41-59"/>
    <s v="Hombre"/>
    <s v="Univ."/>
    <s v="Centro Ciudad"/>
    <s v="Multifamiliar"/>
    <s v="≤2 Hab"/>
    <s v="≥17h"/>
    <s v="Ind"/>
    <s v="Med."/>
    <x v="0"/>
    <x v="1"/>
    <x v="1"/>
    <x v="0"/>
    <x v="1"/>
    <x v="1"/>
    <x v="0"/>
    <x v="1"/>
    <x v="1"/>
    <x v="1"/>
    <x v="1"/>
    <x v="0"/>
    <x v="1"/>
    <s v="Gas Natural"/>
    <s v="Gas Natural"/>
    <s v="Ninguno"/>
    <x v="0"/>
    <x v="0"/>
    <x v="0"/>
    <x v="0"/>
    <x v="0"/>
    <x v="0"/>
    <x v="0"/>
  </r>
  <r>
    <s v="Alicante"/>
    <s v="Alicante"/>
    <s v="41-59"/>
    <s v="Mujer"/>
    <s v="Prim."/>
    <s v="Urbana"/>
    <s v="Multifamiliar"/>
    <s v="3 Hab"/>
    <s v="≥17h"/>
    <s v="Inf. Media"/>
    <s v="Med."/>
    <x v="0"/>
    <x v="1"/>
    <x v="1"/>
    <x v="0"/>
    <x v="1"/>
    <x v="1"/>
    <x v="1"/>
    <x v="1"/>
    <x v="1"/>
    <x v="1"/>
    <x v="1"/>
    <x v="1"/>
    <x v="1"/>
    <s v="Bomba de calor aire"/>
    <s v="Electricidad"/>
    <s v="Bomba de calor aire"/>
    <x v="0"/>
    <x v="0"/>
    <x v="0"/>
    <x v="0"/>
    <x v="0"/>
    <x v="0"/>
    <x v="0"/>
  </r>
  <r>
    <s v="Valencia"/>
    <s v="Valencia"/>
    <s v="41-59"/>
    <s v="Hombre"/>
    <s v="Sec."/>
    <s v="Centro Ciudad"/>
    <s v="Multifamiliar"/>
    <s v="≥4 Hab"/>
    <s v="12-16h"/>
    <s v="Inf. Media"/>
    <s v="Med."/>
    <x v="0"/>
    <x v="1"/>
    <x v="1"/>
    <x v="0"/>
    <x v="1"/>
    <x v="1"/>
    <x v="0"/>
    <x v="1"/>
    <x v="1"/>
    <x v="1"/>
    <x v="1"/>
    <x v="1"/>
    <x v="0"/>
    <s v="Ninguna"/>
    <s v="Gas Natural"/>
    <s v="AC Eléctrico"/>
    <x v="1"/>
    <x v="0"/>
    <x v="0"/>
    <x v="0"/>
    <x v="0"/>
    <x v="0"/>
    <x v="1"/>
  </r>
  <r>
    <s v="Alicante"/>
    <s v="Alicante"/>
    <s v="18-40"/>
    <s v="Mujer"/>
    <s v="Sec."/>
    <s v="Centro Ciudad"/>
    <s v="Multifamiliar"/>
    <s v="≥4 Hab"/>
    <s v="≥17h"/>
    <s v="Sup. Media"/>
    <s v="Med."/>
    <x v="0"/>
    <x v="1"/>
    <x v="1"/>
    <x v="0"/>
    <x v="1"/>
    <x v="1"/>
    <x v="1"/>
    <x v="1"/>
    <x v="1"/>
    <x v="1"/>
    <x v="1"/>
    <x v="0"/>
    <x v="0"/>
    <s v="Electricidad"/>
    <s v="Electricidad"/>
    <s v="Bomba de calor aire"/>
    <x v="0"/>
    <x v="0"/>
    <x v="0"/>
    <x v="0"/>
    <x v="0"/>
    <x v="0"/>
    <x v="0"/>
  </r>
  <r>
    <s v="Almería"/>
    <s v="Almería"/>
    <s v="+60"/>
    <s v="Mujer"/>
    <s v="Univ."/>
    <s v="Centro Ciudad"/>
    <s v="Multifamiliar"/>
    <s v="≤2 Hab"/>
    <s v="≥17h"/>
    <s v="Sup. Media"/>
    <s v="Med."/>
    <x v="0"/>
    <x v="1"/>
    <x v="1"/>
    <x v="0"/>
    <x v="1"/>
    <x v="1"/>
    <x v="1"/>
    <x v="1"/>
    <x v="1"/>
    <x v="1"/>
    <x v="1"/>
    <x v="1"/>
    <x v="0"/>
    <s v="Bomba de calor aire"/>
    <s v="Electricidad"/>
    <s v="Bomba de calor aire"/>
    <x v="0"/>
    <x v="0"/>
    <x v="0"/>
    <x v="0"/>
    <x v="0"/>
    <x v="1"/>
    <x v="1"/>
  </r>
  <r>
    <s v="Almería"/>
    <s v="Almería"/>
    <s v="+60"/>
    <s v="Hombre"/>
    <s v="Prim."/>
    <s v="Centro Ciudad"/>
    <s v="Multifamiliar"/>
    <s v="3 Hab"/>
    <s v="≥17h"/>
    <s v="Inf. Media"/>
    <s v="Med."/>
    <x v="0"/>
    <x v="1"/>
    <x v="1"/>
    <x v="0"/>
    <x v="0"/>
    <x v="1"/>
    <x v="1"/>
    <x v="1"/>
    <x v="1"/>
    <x v="0"/>
    <x v="0"/>
    <x v="0"/>
    <x v="0"/>
    <s v="Electricidad"/>
    <s v="GLP"/>
    <s v="Ninguno"/>
    <x v="0"/>
    <x v="0"/>
    <x v="0"/>
    <x v="0"/>
    <x v="0"/>
    <x v="0"/>
    <x v="0"/>
  </r>
  <r>
    <s v="Valencia"/>
    <s v="Valencia"/>
    <s v="41-59"/>
    <s v="Mujer"/>
    <s v="Sec."/>
    <s v="Centro Ciudad"/>
    <s v="Multifamiliar"/>
    <s v="3 Hab"/>
    <s v="12-16h"/>
    <s v="Inf. Media"/>
    <s v="Med."/>
    <x v="0"/>
    <x v="1"/>
    <x v="1"/>
    <x v="0"/>
    <x v="1"/>
    <x v="1"/>
    <x v="1"/>
    <x v="1"/>
    <x v="1"/>
    <x v="1"/>
    <x v="1"/>
    <x v="1"/>
    <x v="1"/>
    <s v="Electricidad"/>
    <s v="Electricidad"/>
    <s v="Bomba de calor aire"/>
    <x v="1"/>
    <x v="0"/>
    <x v="0"/>
    <x v="0"/>
    <x v="0"/>
    <x v="0"/>
    <x v="1"/>
  </r>
  <r>
    <s v="Valencia"/>
    <s v="Valencia"/>
    <s v="41-59"/>
    <s v="Hombre"/>
    <s v="Sec."/>
    <s v="Centro Ciudad"/>
    <s v="Multifamiliar"/>
    <s v="3 Hab"/>
    <s v="12-16h"/>
    <s v="Inf. Media"/>
    <s v="Med."/>
    <x v="0"/>
    <x v="1"/>
    <x v="1"/>
    <x v="0"/>
    <x v="1"/>
    <x v="1"/>
    <x v="1"/>
    <x v="1"/>
    <x v="1"/>
    <x v="1"/>
    <x v="1"/>
    <x v="1"/>
    <x v="1"/>
    <s v="Bomba de calor aire"/>
    <s v="Gas Natural"/>
    <s v="Bomba de calor aire"/>
    <x v="1"/>
    <x v="0"/>
    <x v="0"/>
    <x v="0"/>
    <x v="0"/>
    <x v="0"/>
    <x v="1"/>
  </r>
  <r>
    <s v="Cádiz"/>
    <s v="Cádiz"/>
    <s v="41-59"/>
    <s v="Hombre"/>
    <s v="Univ."/>
    <s v="Centro Ciudad"/>
    <s v="Multifamiliar"/>
    <s v="3 Hab"/>
    <s v="≥17h"/>
    <s v="Sup. Media"/>
    <s v="Med."/>
    <x v="0"/>
    <x v="1"/>
    <x v="1"/>
    <x v="0"/>
    <x v="1"/>
    <x v="1"/>
    <x v="1"/>
    <x v="1"/>
    <x v="1"/>
    <x v="1"/>
    <x v="1"/>
    <x v="1"/>
    <x v="0"/>
    <s v="Gas Natural"/>
    <s v="Gas Natural"/>
    <s v="Ninguno"/>
    <x v="0"/>
    <x v="0"/>
    <x v="0"/>
    <x v="0"/>
    <x v="0"/>
    <x v="0"/>
    <x v="0"/>
  </r>
  <r>
    <s v="Valencia"/>
    <s v="Valencia"/>
    <s v="+60"/>
    <s v="Hombre"/>
    <s v="Prim."/>
    <s v="Centro Ciudad"/>
    <s v="Multifamiliar"/>
    <s v="≥4 Hab"/>
    <s v="12-16h"/>
    <s v="Inf. Media"/>
    <s v="Med."/>
    <x v="0"/>
    <x v="1"/>
    <x v="1"/>
    <x v="0"/>
    <x v="1"/>
    <x v="1"/>
    <x v="1"/>
    <x v="1"/>
    <x v="1"/>
    <x v="1"/>
    <x v="1"/>
    <x v="1"/>
    <x v="0"/>
    <s v="Gas Natural"/>
    <s v="Gas Natural"/>
    <s v="AC Eléctrico"/>
    <x v="0"/>
    <x v="0"/>
    <x v="0"/>
    <x v="0"/>
    <x v="0"/>
    <x v="0"/>
    <x v="0"/>
  </r>
  <r>
    <s v="Valencia"/>
    <s v="Valencia"/>
    <s v="+60"/>
    <s v="Mujer"/>
    <s v="Sec."/>
    <s v="Centro Ciudad"/>
    <s v="Multifamiliar"/>
    <s v="≤2 Hab"/>
    <s v="12-16h"/>
    <s v="Inf. Media"/>
    <s v="Med."/>
    <x v="0"/>
    <x v="1"/>
    <x v="1"/>
    <x v="0"/>
    <x v="1"/>
    <x v="1"/>
    <x v="1"/>
    <x v="1"/>
    <x v="1"/>
    <x v="1"/>
    <x v="1"/>
    <x v="1"/>
    <x v="1"/>
    <s v="Bomba de calor aire"/>
    <s v="Electricidad"/>
    <s v="Bomba de calor aire"/>
    <x v="0"/>
    <x v="0"/>
    <x v="0"/>
    <x v="0"/>
    <x v="0"/>
    <x v="0"/>
    <x v="0"/>
  </r>
  <r>
    <s v="Málaga"/>
    <s v="Málaga"/>
    <s v="18-40"/>
    <s v="Hombre"/>
    <s v="Sec."/>
    <s v="Centro Ciudad"/>
    <s v="Multifamiliar"/>
    <s v="3 Hab"/>
    <s v="12-16h"/>
    <s v="Ind"/>
    <s v="Med."/>
    <x v="0"/>
    <x v="1"/>
    <x v="1"/>
    <x v="0"/>
    <x v="1"/>
    <x v="1"/>
    <x v="1"/>
    <x v="1"/>
    <x v="1"/>
    <x v="1"/>
    <x v="1"/>
    <x v="1"/>
    <x v="1"/>
    <s v="Bomba de calor aire"/>
    <s v="Gas Natural"/>
    <s v="Bomba de calor aire"/>
    <x v="0"/>
    <x v="0"/>
    <x v="0"/>
    <x v="0"/>
    <x v="0"/>
    <x v="1"/>
    <x v="1"/>
  </r>
  <r>
    <s v="Valencia"/>
    <s v="Valencia"/>
    <s v="+60"/>
    <s v="Mujer"/>
    <s v="Sec."/>
    <s v="Centro Ciudad"/>
    <s v="Multifamiliar"/>
    <s v="3 Hab"/>
    <s v="12-16h"/>
    <s v="Inf. Media"/>
    <s v="Med."/>
    <x v="0"/>
    <x v="1"/>
    <x v="1"/>
    <x v="0"/>
    <x v="1"/>
    <x v="1"/>
    <x v="1"/>
    <x v="1"/>
    <x v="1"/>
    <x v="1"/>
    <x v="1"/>
    <x v="1"/>
    <x v="1"/>
    <s v="Electricidad"/>
    <s v="Electricidad"/>
    <s v="AC Eléctrico"/>
    <x v="1"/>
    <x v="0"/>
    <x v="0"/>
    <x v="0"/>
    <x v="0"/>
    <x v="0"/>
    <x v="1"/>
  </r>
  <r>
    <s v="Castellón"/>
    <s v="Castellón"/>
    <s v="18-40"/>
    <s v="Mujer"/>
    <s v="Univ."/>
    <s v="Centro Ciudad"/>
    <s v="Multifamiliar"/>
    <s v="3 Hab"/>
    <s v="12-16h"/>
    <s v="Sup. Media"/>
    <s v="Med."/>
    <x v="0"/>
    <x v="1"/>
    <x v="1"/>
    <x v="0"/>
    <x v="1"/>
    <x v="1"/>
    <x v="0"/>
    <x v="1"/>
    <x v="1"/>
    <x v="1"/>
    <x v="1"/>
    <x v="1"/>
    <x v="0"/>
    <s v="Bomba de calor aire"/>
    <s v="Gas Natural"/>
    <s v="Bomba de calor aire"/>
    <x v="0"/>
    <x v="0"/>
    <x v="0"/>
    <x v="0"/>
    <x v="0"/>
    <x v="0"/>
    <x v="0"/>
  </r>
  <r>
    <s v="Soria"/>
    <s v="Soria"/>
    <s v="18-40"/>
    <s v="Hombre"/>
    <s v="Sec."/>
    <s v="Centro Ciudad"/>
    <s v="Multifamiliar"/>
    <s v="3 Hab"/>
    <s v="12-16h"/>
    <s v="Inf. Media"/>
    <s v="Cont."/>
    <x v="0"/>
    <x v="1"/>
    <x v="1"/>
    <x v="0"/>
    <x v="1"/>
    <x v="0"/>
    <x v="0"/>
    <x v="0"/>
    <x v="0"/>
    <x v="0"/>
    <x v="0"/>
    <x v="0"/>
    <x v="0"/>
    <s v="Gas Natural"/>
    <s v="Gas Natural"/>
    <s v="Ninguno"/>
    <x v="1"/>
    <x v="0"/>
    <x v="0"/>
    <x v="0"/>
    <x v="0"/>
    <x v="0"/>
    <x v="1"/>
  </r>
  <r>
    <s v="Coreses"/>
    <s v="Zamora"/>
    <s v="41-59"/>
    <s v="Hombre"/>
    <s v="Prim."/>
    <s v="Urbana"/>
    <s v="Individual"/>
    <s v="≥4 Hab"/>
    <s v="≥17h"/>
    <s v="Sup. Media"/>
    <s v="Cont."/>
    <x v="0"/>
    <x v="1"/>
    <x v="1"/>
    <x v="0"/>
    <x v="0"/>
    <x v="1"/>
    <x v="1"/>
    <x v="1"/>
    <x v="1"/>
    <x v="1"/>
    <x v="1"/>
    <x v="0"/>
    <x v="1"/>
    <s v="Gasóleo"/>
    <s v="Gasóleo"/>
    <s v="Ninguno"/>
    <x v="1"/>
    <x v="0"/>
    <x v="0"/>
    <x v="0"/>
    <x v="0"/>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3" minRefreshableVersion="3" showCalcMbrs="0" useAutoFormatting="1" itemPrintTitles="1" createdVersion="3" indent="0" outline="1" outlineData="1" multipleFieldFilters="0">
  <location ref="J1274:V1276" firstHeaderRow="1" firstDataRow="2" firstDataCol="0" rowPageCount="6" colPageCount="1"/>
  <pivotFields count="34">
    <pivotField showAll="0"/>
    <pivotField showAll="0"/>
    <pivotField showAll="0"/>
    <pivotField showAll="0"/>
    <pivotField showAll="0"/>
    <pivotField showAll="0"/>
    <pivotField showAll="0"/>
    <pivotField showAll="0"/>
    <pivotField showAll="0"/>
    <pivotField showAll="0"/>
    <pivotField showAll="0"/>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showAll="0"/>
    <pivotField showAll="0"/>
    <pivotField showAll="0"/>
    <pivotField axis="axisPage" showAll="0">
      <items count="3">
        <item x="1"/>
        <item x="0"/>
        <item t="default"/>
      </items>
    </pivotField>
    <pivotField axis="axisPage" showAll="0">
      <items count="3">
        <item x="1"/>
        <item x="0"/>
        <item t="default"/>
      </items>
    </pivotField>
    <pivotField axis="axisPage" showAll="0">
      <items count="3">
        <item x="1"/>
        <item x="0"/>
        <item t="default"/>
      </items>
    </pivotField>
    <pivotField axis="axisPage" showAll="0">
      <items count="3">
        <item x="1"/>
        <item x="0"/>
        <item t="default"/>
      </items>
    </pivotField>
    <pivotField axis="axisPage" showAll="0">
      <items count="2">
        <item x="0"/>
        <item t="default"/>
      </items>
    </pivotField>
    <pivotField axis="axisPage" showAll="0">
      <items count="3">
        <item x="1"/>
        <item x="0"/>
        <item t="default"/>
      </items>
    </pivotField>
    <pivotField showAll="0">
      <items count="3">
        <item x="0"/>
        <item x="1"/>
        <item t="default"/>
      </items>
    </pivotField>
  </pivotFields>
  <rowItems count="1">
    <i/>
  </rowItems>
  <colFields count="1">
    <field x="-2"/>
  </colFields>
  <colItems count="13">
    <i>
      <x/>
    </i>
    <i i="1">
      <x v="1"/>
    </i>
    <i i="2">
      <x v="2"/>
    </i>
    <i i="3">
      <x v="3"/>
    </i>
    <i i="4">
      <x v="4"/>
    </i>
    <i i="5">
      <x v="5"/>
    </i>
    <i i="6">
      <x v="6"/>
    </i>
    <i i="7">
      <x v="7"/>
    </i>
    <i i="8">
      <x v="8"/>
    </i>
    <i i="9">
      <x v="9"/>
    </i>
    <i i="10">
      <x v="10"/>
    </i>
    <i i="11">
      <x v="11"/>
    </i>
    <i i="12">
      <x v="12"/>
    </i>
  </colItems>
  <pageFields count="6">
    <pageField fld="27" hier="-1"/>
    <pageField fld="28" hier="-1"/>
    <pageField fld="29" item="0" hier="-1"/>
    <pageField fld="30" hier="-1"/>
    <pageField fld="31" hier="-1"/>
    <pageField fld="32" hier="-1"/>
  </pageFields>
  <dataFields count="13">
    <dataField name="Cuenta de Ahorros_" fld="12" subtotal="count" baseField="0" baseItem="0"/>
    <dataField name="Cuenta de Confort_" fld="14" subtotal="count" baseField="0" baseItem="0"/>
    <dataField name="Cuenta de Bajo_mantenimiento" fld="13" subtotal="count" baseField="0" baseItem="0"/>
    <dataField name="Cuenta de Fiabilidad_seguridad" fld="18" subtotal="count" baseField="0" baseItem="0"/>
    <dataField name="Cuenta de Inversión_Inicial" fld="11" subtotal="count" baseField="0" baseItem="0"/>
    <dataField name="Cuenta de Accesibilidad_combustible" fld="21" subtotal="count" baseField="0" baseItem="0"/>
    <dataField name="Cuenta de Disponibilidad_tecnológica" fld="20" subtotal="count" baseField="0" baseItem="0"/>
    <dataField name="Cuenta de Integración_arquitectónica" fld="22" subtotal="count" baseField="0" baseItem="0"/>
    <dataField name="Cuenta de Medioambiente_" fld="15" subtotal="count" baseField="0" baseItem="0"/>
    <dataField name="Cuenta de Familiaridad_" fld="16" subtotal="count" baseField="0" baseItem="0"/>
    <dataField name="Cuenta de Etiquetado_energético" fld="19" subtotal="count" baseField="0" baseItem="0"/>
    <dataField name="Cuenta de Marca_fiable" fld="23" subtotal="count" baseField="0" baseItem="0"/>
    <dataField name="Cuenta de Recomendación_amigos" fld="17" subtotal="count" baseField="0" baseItem="0"/>
  </dataField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FROnt">
      <a:dk1>
        <a:sysClr val="windowText" lastClr="000000"/>
      </a:dk1>
      <a:lt1>
        <a:sysClr val="window" lastClr="FFFFFF"/>
      </a:lt1>
      <a:dk2>
        <a:srgbClr val="5572A3"/>
      </a:dk2>
      <a:lt2>
        <a:srgbClr val="EEECE1"/>
      </a:lt2>
      <a:accent1>
        <a:srgbClr val="5572A3"/>
      </a:accent1>
      <a:accent2>
        <a:srgbClr val="BE5E2B"/>
      </a:accent2>
      <a:accent3>
        <a:srgbClr val="73893D"/>
      </a:accent3>
      <a:accent4>
        <a:srgbClr val="A21C26"/>
      </a:accent4>
      <a:accent5>
        <a:srgbClr val="6699CC"/>
      </a:accent5>
      <a:accent6>
        <a:srgbClr val="F79646"/>
      </a:accent6>
      <a:hlink>
        <a:srgbClr val="006699"/>
      </a:hlink>
      <a:folHlink>
        <a:srgbClr val="FF663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1328"/>
  <sheetViews>
    <sheetView showGridLines="0" zoomScaleNormal="100" workbookViewId="0">
      <pane xSplit="1" ySplit="4" topLeftCell="Z1222" activePane="bottomRight" state="frozen"/>
      <selection pane="topRight" activeCell="B1" sqref="B1"/>
      <selection pane="bottomLeft" activeCell="A5" sqref="A5"/>
      <selection pane="bottomRight" activeCell="AE4" sqref="AE4:AM4"/>
    </sheetView>
  </sheetViews>
  <sheetFormatPr baseColWidth="10" defaultColWidth="9" defaultRowHeight="12"/>
  <cols>
    <col min="1" max="1" width="5.875" style="186" bestFit="1" customWidth="1"/>
    <col min="2" max="2" width="11.5" style="4" bestFit="1" customWidth="1"/>
    <col min="3"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9.625" style="5" bestFit="1" customWidth="1"/>
    <col min="14" max="14" width="18" style="2" bestFit="1" customWidth="1"/>
    <col min="15" max="15" width="12.625" style="2" bestFit="1" customWidth="1"/>
    <col min="16" max="16" width="12.375" style="2" customWidth="1"/>
    <col min="17" max="17" width="14.5" style="2" bestFit="1" customWidth="1"/>
    <col min="18" max="18" width="14.125" style="2" bestFit="1" customWidth="1"/>
    <col min="19" max="19" width="15" style="2" bestFit="1" customWidth="1"/>
    <col min="20" max="20" width="12.375" style="2" bestFit="1" customWidth="1"/>
    <col min="21" max="21" width="15.375" style="2" bestFit="1" customWidth="1"/>
    <col min="22" max="22" width="12.5" style="2" bestFit="1" customWidth="1"/>
    <col min="23" max="23" width="15" style="2" bestFit="1" customWidth="1"/>
    <col min="24" max="24" width="15.625" style="2" bestFit="1" customWidth="1"/>
    <col min="25" max="25" width="11.5" style="2" bestFit="1" customWidth="1"/>
    <col min="26" max="26" width="12.375" style="4" bestFit="1" customWidth="1"/>
    <col min="27" max="27" width="19.625" style="5" bestFit="1" customWidth="1"/>
    <col min="28" max="28" width="18" style="2" bestFit="1" customWidth="1"/>
    <col min="29" max="29" width="12.625" style="2" bestFit="1" customWidth="1"/>
    <col min="30" max="30" width="12.375" style="2" customWidth="1"/>
    <col min="31" max="31" width="16.5" style="2" bestFit="1" customWidth="1"/>
    <col min="32" max="32" width="15.25" style="2" bestFit="1" customWidth="1"/>
    <col min="33" max="33" width="15.375" style="2" bestFit="1" customWidth="1"/>
    <col min="34" max="34" width="18.5" style="2" bestFit="1" customWidth="1"/>
    <col min="35" max="35" width="15.75" style="2" bestFit="1" customWidth="1"/>
    <col min="36" max="36" width="17.75" style="2" bestFit="1" customWidth="1"/>
    <col min="37" max="37" width="18.25" style="2" bestFit="1" customWidth="1"/>
    <col min="38" max="38" width="17.5" style="2" bestFit="1" customWidth="1"/>
    <col min="39" max="39" width="14" style="2" bestFit="1" customWidth="1"/>
    <col min="40" max="16384" width="9" style="2"/>
  </cols>
  <sheetData>
    <row r="1" spans="1:39" s="1" customFormat="1" ht="12" customHeight="1">
      <c r="A1" s="183"/>
      <c r="B1" s="187" t="s">
        <v>410</v>
      </c>
      <c r="C1" s="187"/>
      <c r="D1" s="187"/>
      <c r="E1" s="187"/>
      <c r="F1" s="187"/>
      <c r="G1" s="187"/>
      <c r="H1" s="187"/>
      <c r="I1" s="187"/>
      <c r="J1" s="187"/>
      <c r="K1" s="187"/>
      <c r="L1" s="188"/>
      <c r="M1" s="138" t="s">
        <v>412</v>
      </c>
      <c r="N1" s="139"/>
      <c r="O1" s="140"/>
      <c r="P1" s="139"/>
      <c r="Q1" s="138"/>
      <c r="R1" s="139"/>
      <c r="S1" s="139"/>
      <c r="T1" s="139"/>
      <c r="U1" s="139"/>
      <c r="V1" s="139"/>
      <c r="W1" s="139"/>
      <c r="X1" s="139"/>
      <c r="Y1" s="139"/>
      <c r="AA1" s="138" t="s">
        <v>412</v>
      </c>
      <c r="AB1" s="205"/>
      <c r="AC1" s="207"/>
      <c r="AD1" s="223"/>
      <c r="AE1" s="1142"/>
      <c r="AF1" s="1143"/>
      <c r="AG1" s="1143"/>
      <c r="AH1" s="1143"/>
      <c r="AI1" s="1143"/>
      <c r="AJ1" s="1143"/>
      <c r="AK1" s="1143"/>
      <c r="AL1" s="1143"/>
      <c r="AM1" s="1144"/>
    </row>
    <row r="2" spans="1:39" s="1" customFormat="1" ht="12" customHeight="1">
      <c r="A2" s="181"/>
      <c r="B2" s="175"/>
      <c r="C2" s="176"/>
      <c r="D2" s="176"/>
      <c r="E2" s="176"/>
      <c r="F2" s="176"/>
      <c r="G2" s="176"/>
      <c r="H2" s="176"/>
      <c r="I2" s="176"/>
      <c r="J2" s="176"/>
      <c r="K2" s="176"/>
      <c r="L2" s="177"/>
      <c r="M2" s="1145" t="s">
        <v>1</v>
      </c>
      <c r="N2" s="1145"/>
      <c r="O2" s="1145"/>
      <c r="P2" s="1146"/>
      <c r="Q2" s="1151" t="s">
        <v>11</v>
      </c>
      <c r="R2" s="1151"/>
      <c r="S2" s="1151"/>
      <c r="T2" s="1151"/>
      <c r="U2" s="1151"/>
      <c r="V2" s="1151"/>
      <c r="W2" s="1151"/>
      <c r="X2" s="1151"/>
      <c r="Y2" s="1151"/>
      <c r="Z2" s="121"/>
      <c r="AA2" s="1149" t="s">
        <v>1</v>
      </c>
      <c r="AB2" s="1145"/>
      <c r="AC2" s="1145"/>
      <c r="AD2" s="1146"/>
      <c r="AE2" s="1136" t="s">
        <v>4</v>
      </c>
      <c r="AF2" s="1137"/>
      <c r="AG2" s="1137"/>
      <c r="AH2" s="1137"/>
      <c r="AI2" s="1137"/>
      <c r="AJ2" s="1137"/>
      <c r="AK2" s="1137"/>
      <c r="AL2" s="1137"/>
      <c r="AM2" s="1138"/>
    </row>
    <row r="3" spans="1:39" s="1" customFormat="1" ht="12" customHeight="1">
      <c r="A3" s="181"/>
      <c r="B3" s="178"/>
      <c r="C3" s="179"/>
      <c r="D3" s="179"/>
      <c r="E3" s="179"/>
      <c r="F3" s="179"/>
      <c r="G3" s="179"/>
      <c r="H3" s="179"/>
      <c r="I3" s="179"/>
      <c r="J3" s="179"/>
      <c r="K3" s="179"/>
      <c r="L3" s="180"/>
      <c r="M3" s="1147"/>
      <c r="N3" s="1147"/>
      <c r="O3" s="1147"/>
      <c r="P3" s="1148"/>
      <c r="Q3" s="1152" t="s">
        <v>399</v>
      </c>
      <c r="R3" s="1152"/>
      <c r="S3" s="1152"/>
      <c r="T3" s="1152"/>
      <c r="U3" s="1152"/>
      <c r="V3" s="1152"/>
      <c r="W3" s="1152"/>
      <c r="X3" s="1152"/>
      <c r="Y3" s="1152"/>
      <c r="Z3" s="120"/>
      <c r="AA3" s="1150"/>
      <c r="AB3" s="1147"/>
      <c r="AC3" s="1147"/>
      <c r="AD3" s="1148"/>
      <c r="AE3" s="1139" t="s">
        <v>438</v>
      </c>
      <c r="AF3" s="1140"/>
      <c r="AG3" s="1140"/>
      <c r="AH3" s="1140"/>
      <c r="AI3" s="1140"/>
      <c r="AJ3" s="1140"/>
      <c r="AK3" s="1140"/>
      <c r="AL3" s="1140"/>
      <c r="AM3" s="1141"/>
    </row>
    <row r="4" spans="1:39" s="1" customFormat="1" ht="24">
      <c r="A4" s="182" t="s">
        <v>411</v>
      </c>
      <c r="B4" s="174" t="s">
        <v>389</v>
      </c>
      <c r="C4" s="174" t="s">
        <v>390</v>
      </c>
      <c r="D4" s="174" t="s">
        <v>391</v>
      </c>
      <c r="E4" s="174" t="s">
        <v>296</v>
      </c>
      <c r="F4" s="174" t="s">
        <v>392</v>
      </c>
      <c r="G4" s="174" t="s">
        <v>393</v>
      </c>
      <c r="H4" s="174" t="s">
        <v>299</v>
      </c>
      <c r="I4" s="174" t="s">
        <v>394</v>
      </c>
      <c r="J4" s="174" t="s">
        <v>301</v>
      </c>
      <c r="K4" s="174" t="s">
        <v>302</v>
      </c>
      <c r="L4" s="174" t="s">
        <v>294</v>
      </c>
      <c r="M4" s="46" t="s">
        <v>395</v>
      </c>
      <c r="N4" s="47" t="s">
        <v>396</v>
      </c>
      <c r="O4" s="46" t="s">
        <v>398</v>
      </c>
      <c r="P4" s="48" t="s">
        <v>397</v>
      </c>
      <c r="Q4" s="43" t="s">
        <v>428</v>
      </c>
      <c r="R4" s="44" t="s">
        <v>429</v>
      </c>
      <c r="S4" s="44" t="s">
        <v>430</v>
      </c>
      <c r="T4" s="44" t="s">
        <v>431</v>
      </c>
      <c r="U4" s="44" t="s">
        <v>432</v>
      </c>
      <c r="V4" s="44" t="s">
        <v>433</v>
      </c>
      <c r="W4" s="44" t="s">
        <v>434</v>
      </c>
      <c r="X4" s="44" t="s">
        <v>435</v>
      </c>
      <c r="Y4" s="45" t="s">
        <v>436</v>
      </c>
      <c r="Z4" s="34" t="s">
        <v>294</v>
      </c>
      <c r="AA4" s="46" t="s">
        <v>395</v>
      </c>
      <c r="AB4" s="47" t="s">
        <v>396</v>
      </c>
      <c r="AC4" s="46" t="s">
        <v>398</v>
      </c>
      <c r="AD4" s="48" t="s">
        <v>397</v>
      </c>
      <c r="AE4" s="65" t="s">
        <v>442</v>
      </c>
      <c r="AF4" s="219" t="s">
        <v>441</v>
      </c>
      <c r="AG4" s="66" t="s">
        <v>443</v>
      </c>
      <c r="AH4" s="66" t="s">
        <v>446</v>
      </c>
      <c r="AI4" s="66" t="s">
        <v>445</v>
      </c>
      <c r="AJ4" s="66" t="s">
        <v>447</v>
      </c>
      <c r="AK4" s="66" t="s">
        <v>444</v>
      </c>
      <c r="AL4" s="66" t="s">
        <v>448</v>
      </c>
      <c r="AM4" s="67" t="s">
        <v>436</v>
      </c>
    </row>
    <row r="5" spans="1:39" ht="12" customHeight="1">
      <c r="A5" s="184">
        <v>1</v>
      </c>
      <c r="B5" s="68" t="s">
        <v>125</v>
      </c>
      <c r="C5" s="99" t="s">
        <v>59</v>
      </c>
      <c r="D5" s="23" t="s">
        <v>52</v>
      </c>
      <c r="E5" s="23" t="s">
        <v>304</v>
      </c>
      <c r="F5" s="24" t="s">
        <v>49</v>
      </c>
      <c r="G5" s="24" t="s">
        <v>310</v>
      </c>
      <c r="H5" s="24" t="s">
        <v>306</v>
      </c>
      <c r="I5" s="116" t="s">
        <v>504</v>
      </c>
      <c r="J5" s="23" t="str">
        <f>"12-16h"</f>
        <v>12-16h</v>
      </c>
      <c r="K5" s="24" t="s">
        <v>512</v>
      </c>
      <c r="L5" s="68" t="s">
        <v>518</v>
      </c>
      <c r="M5" s="13" t="s">
        <v>371</v>
      </c>
      <c r="N5" s="14" t="s">
        <v>308</v>
      </c>
      <c r="O5" s="24" t="s">
        <v>358</v>
      </c>
      <c r="P5" s="15" t="s">
        <v>368</v>
      </c>
      <c r="Q5" s="80"/>
      <c r="R5" s="81"/>
      <c r="S5" s="81"/>
      <c r="T5" s="81">
        <v>1</v>
      </c>
      <c r="U5" s="81"/>
      <c r="V5" s="81"/>
      <c r="W5" s="81"/>
      <c r="X5" s="81"/>
      <c r="Y5" s="82"/>
      <c r="Z5" s="68" t="s">
        <v>518</v>
      </c>
      <c r="AA5" s="13" t="s">
        <v>371</v>
      </c>
      <c r="AB5" s="14" t="s">
        <v>308</v>
      </c>
      <c r="AC5" s="24" t="s">
        <v>358</v>
      </c>
      <c r="AD5" s="15" t="s">
        <v>368</v>
      </c>
      <c r="AE5" s="160"/>
      <c r="AF5" s="32"/>
      <c r="AG5" s="32"/>
      <c r="AH5" s="32"/>
      <c r="AI5" s="32"/>
      <c r="AJ5" s="32"/>
      <c r="AK5" s="32">
        <v>1</v>
      </c>
      <c r="AL5" s="32"/>
      <c r="AM5" s="85"/>
    </row>
    <row r="6" spans="1:39" ht="12" customHeight="1">
      <c r="A6" s="184">
        <v>2</v>
      </c>
      <c r="B6" s="98" t="s">
        <v>125</v>
      </c>
      <c r="C6" s="98" t="s">
        <v>59</v>
      </c>
      <c r="D6" s="11" t="s">
        <v>25</v>
      </c>
      <c r="E6" s="11" t="s">
        <v>303</v>
      </c>
      <c r="F6" s="12" t="s">
        <v>48</v>
      </c>
      <c r="G6" s="12" t="s">
        <v>310</v>
      </c>
      <c r="H6" s="12" t="s">
        <v>306</v>
      </c>
      <c r="I6" s="105" t="s">
        <v>504</v>
      </c>
      <c r="J6" s="11" t="str">
        <f>"12-16h"</f>
        <v>12-16h</v>
      </c>
      <c r="K6" s="12" t="s">
        <v>513</v>
      </c>
      <c r="L6" s="69" t="s">
        <v>518</v>
      </c>
      <c r="M6" s="13" t="s">
        <v>385</v>
      </c>
      <c r="N6" s="14" t="s">
        <v>367</v>
      </c>
      <c r="O6" s="12" t="s">
        <v>358</v>
      </c>
      <c r="P6" s="15" t="s">
        <v>368</v>
      </c>
      <c r="Q6" s="83"/>
      <c r="R6" s="84"/>
      <c r="S6" s="84">
        <v>1</v>
      </c>
      <c r="T6" s="84">
        <v>1</v>
      </c>
      <c r="U6" s="84"/>
      <c r="V6" s="84"/>
      <c r="W6" s="84"/>
      <c r="X6" s="84"/>
      <c r="Y6" s="85"/>
      <c r="Z6" s="69" t="s">
        <v>518</v>
      </c>
      <c r="AA6" s="13" t="s">
        <v>385</v>
      </c>
      <c r="AB6" s="14" t="s">
        <v>367</v>
      </c>
      <c r="AC6" s="12" t="s">
        <v>358</v>
      </c>
      <c r="AD6" s="15" t="s">
        <v>368</v>
      </c>
      <c r="AE6" s="83"/>
      <c r="AF6" s="84">
        <v>1</v>
      </c>
      <c r="AG6" s="84"/>
      <c r="AH6" s="84"/>
      <c r="AI6" s="84"/>
      <c r="AJ6" s="84"/>
      <c r="AK6" s="84"/>
      <c r="AL6" s="84"/>
      <c r="AM6" s="85"/>
    </row>
    <row r="7" spans="1:39" ht="12" customHeight="1">
      <c r="A7" s="184">
        <v>3</v>
      </c>
      <c r="B7" s="98" t="s">
        <v>125</v>
      </c>
      <c r="C7" s="98" t="s">
        <v>59</v>
      </c>
      <c r="D7" s="11" t="s">
        <v>52</v>
      </c>
      <c r="E7" s="11" t="s">
        <v>304</v>
      </c>
      <c r="F7" s="12" t="s">
        <v>49</v>
      </c>
      <c r="G7" s="12" t="s">
        <v>310</v>
      </c>
      <c r="H7" s="12" t="s">
        <v>306</v>
      </c>
      <c r="I7" s="105" t="s">
        <v>504</v>
      </c>
      <c r="J7" s="12" t="str">
        <f>"≥17h"</f>
        <v>≥17h</v>
      </c>
      <c r="K7" s="12" t="s">
        <v>512</v>
      </c>
      <c r="L7" s="69" t="s">
        <v>518</v>
      </c>
      <c r="M7" s="13" t="s">
        <v>373</v>
      </c>
      <c r="N7" s="14" t="s">
        <v>308</v>
      </c>
      <c r="O7" s="12" t="s">
        <v>358</v>
      </c>
      <c r="P7" s="15" t="s">
        <v>368</v>
      </c>
      <c r="Q7" s="83"/>
      <c r="R7" s="84"/>
      <c r="S7" s="84"/>
      <c r="T7" s="84">
        <v>1</v>
      </c>
      <c r="U7" s="84"/>
      <c r="V7" s="84"/>
      <c r="W7" s="84"/>
      <c r="X7" s="84"/>
      <c r="Y7" s="85"/>
      <c r="Z7" s="69" t="s">
        <v>518</v>
      </c>
      <c r="AA7" s="13" t="s">
        <v>373</v>
      </c>
      <c r="AB7" s="14" t="s">
        <v>308</v>
      </c>
      <c r="AC7" s="12" t="s">
        <v>358</v>
      </c>
      <c r="AD7" s="15" t="s">
        <v>368</v>
      </c>
      <c r="AE7" s="83"/>
      <c r="AF7" s="84">
        <v>1</v>
      </c>
      <c r="AG7" s="84"/>
      <c r="AH7" s="84"/>
      <c r="AI7" s="84"/>
      <c r="AJ7" s="84"/>
      <c r="AK7" s="84"/>
      <c r="AL7" s="84"/>
      <c r="AM7" s="85"/>
    </row>
    <row r="8" spans="1:39" ht="12" customHeight="1">
      <c r="A8" s="184">
        <v>4</v>
      </c>
      <c r="B8" s="98" t="s">
        <v>190</v>
      </c>
      <c r="C8" s="98" t="s">
        <v>190</v>
      </c>
      <c r="D8" s="11" t="s">
        <v>51</v>
      </c>
      <c r="E8" s="11" t="s">
        <v>304</v>
      </c>
      <c r="F8" s="12" t="s">
        <v>50</v>
      </c>
      <c r="G8" s="12" t="s">
        <v>510</v>
      </c>
      <c r="H8" s="12" t="s">
        <v>306</v>
      </c>
      <c r="I8" s="12" t="s">
        <v>505</v>
      </c>
      <c r="J8" s="11" t="str">
        <f>"12-16h"</f>
        <v>12-16h</v>
      </c>
      <c r="K8" s="12" t="s">
        <v>512</v>
      </c>
      <c r="L8" s="69" t="s">
        <v>518</v>
      </c>
      <c r="M8" s="13" t="s">
        <v>371</v>
      </c>
      <c r="N8" s="14" t="s">
        <v>308</v>
      </c>
      <c r="O8" s="12" t="s">
        <v>358</v>
      </c>
      <c r="P8" s="15" t="s">
        <v>368</v>
      </c>
      <c r="Q8" s="83"/>
      <c r="R8" s="84"/>
      <c r="S8" s="84"/>
      <c r="T8" s="84">
        <v>1</v>
      </c>
      <c r="U8" s="84"/>
      <c r="V8" s="84"/>
      <c r="W8" s="84"/>
      <c r="X8" s="84"/>
      <c r="Y8" s="85"/>
      <c r="Z8" s="69" t="s">
        <v>518</v>
      </c>
      <c r="AA8" s="13" t="s">
        <v>371</v>
      </c>
      <c r="AB8" s="14" t="s">
        <v>308</v>
      </c>
      <c r="AC8" s="12" t="s">
        <v>358</v>
      </c>
      <c r="AD8" s="15" t="s">
        <v>368</v>
      </c>
      <c r="AE8" s="83"/>
      <c r="AF8" s="84"/>
      <c r="AG8" s="84">
        <v>1</v>
      </c>
      <c r="AH8" s="84"/>
      <c r="AI8" s="84"/>
      <c r="AJ8" s="84"/>
      <c r="AK8" s="84">
        <v>1</v>
      </c>
      <c r="AL8" s="84"/>
      <c r="AM8" s="85"/>
    </row>
    <row r="9" spans="1:39" ht="12" customHeight="1">
      <c r="A9" s="184">
        <v>5</v>
      </c>
      <c r="B9" s="98" t="s">
        <v>190</v>
      </c>
      <c r="C9" s="98" t="s">
        <v>190</v>
      </c>
      <c r="D9" s="11" t="s">
        <v>52</v>
      </c>
      <c r="E9" s="11" t="s">
        <v>303</v>
      </c>
      <c r="F9" s="12" t="s">
        <v>48</v>
      </c>
      <c r="G9" s="12" t="s">
        <v>310</v>
      </c>
      <c r="H9" s="12" t="s">
        <v>306</v>
      </c>
      <c r="I9" s="12" t="s">
        <v>505</v>
      </c>
      <c r="J9" s="12" t="str">
        <f>"≥17h"</f>
        <v>≥17h</v>
      </c>
      <c r="K9" s="12" t="s">
        <v>47</v>
      </c>
      <c r="L9" s="69" t="s">
        <v>518</v>
      </c>
      <c r="M9" s="13" t="s">
        <v>373</v>
      </c>
      <c r="N9" s="14" t="s">
        <v>308</v>
      </c>
      <c r="O9" s="12" t="s">
        <v>358</v>
      </c>
      <c r="P9" s="15" t="s">
        <v>368</v>
      </c>
      <c r="Q9" s="83"/>
      <c r="R9" s="84"/>
      <c r="S9" s="84"/>
      <c r="T9" s="84">
        <v>1</v>
      </c>
      <c r="U9" s="84"/>
      <c r="V9" s="84"/>
      <c r="W9" s="84"/>
      <c r="X9" s="84"/>
      <c r="Y9" s="85"/>
      <c r="Z9" s="69" t="s">
        <v>518</v>
      </c>
      <c r="AA9" s="13" t="s">
        <v>373</v>
      </c>
      <c r="AB9" s="14" t="s">
        <v>308</v>
      </c>
      <c r="AC9" s="12" t="s">
        <v>358</v>
      </c>
      <c r="AD9" s="15" t="s">
        <v>368</v>
      </c>
      <c r="AE9" s="83"/>
      <c r="AF9" s="84"/>
      <c r="AG9" s="84"/>
      <c r="AH9" s="84">
        <v>1</v>
      </c>
      <c r="AI9" s="84"/>
      <c r="AJ9" s="84"/>
      <c r="AK9" s="84"/>
      <c r="AL9" s="84"/>
      <c r="AM9" s="85"/>
    </row>
    <row r="10" spans="1:39" ht="12" customHeight="1">
      <c r="A10" s="184">
        <v>6</v>
      </c>
      <c r="B10" s="98" t="s">
        <v>190</v>
      </c>
      <c r="C10" s="98" t="s">
        <v>190</v>
      </c>
      <c r="D10" s="11" t="s">
        <v>51</v>
      </c>
      <c r="E10" s="11" t="s">
        <v>303</v>
      </c>
      <c r="F10" s="12" t="s">
        <v>48</v>
      </c>
      <c r="G10" s="12" t="s">
        <v>310</v>
      </c>
      <c r="H10" s="12" t="s">
        <v>306</v>
      </c>
      <c r="I10" s="105" t="s">
        <v>504</v>
      </c>
      <c r="J10" s="12" t="str">
        <f>"≥17h"</f>
        <v>≥17h</v>
      </c>
      <c r="K10" s="12" t="s">
        <v>513</v>
      </c>
      <c r="L10" s="69" t="s">
        <v>518</v>
      </c>
      <c r="M10" s="13" t="s">
        <v>373</v>
      </c>
      <c r="N10" s="14" t="s">
        <v>308</v>
      </c>
      <c r="O10" s="12" t="s">
        <v>358</v>
      </c>
      <c r="P10" s="15" t="s">
        <v>368</v>
      </c>
      <c r="Q10" s="83"/>
      <c r="R10" s="84"/>
      <c r="S10" s="84"/>
      <c r="T10" s="84">
        <v>1</v>
      </c>
      <c r="U10" s="84"/>
      <c r="V10" s="84"/>
      <c r="W10" s="84"/>
      <c r="X10" s="84"/>
      <c r="Y10" s="85"/>
      <c r="Z10" s="69" t="s">
        <v>518</v>
      </c>
      <c r="AA10" s="13" t="s">
        <v>373</v>
      </c>
      <c r="AB10" s="14" t="s">
        <v>308</v>
      </c>
      <c r="AC10" s="12" t="s">
        <v>358</v>
      </c>
      <c r="AD10" s="15" t="s">
        <v>368</v>
      </c>
      <c r="AE10" s="83"/>
      <c r="AF10" s="84">
        <v>1</v>
      </c>
      <c r="AG10" s="84"/>
      <c r="AH10" s="84"/>
      <c r="AI10" s="84"/>
      <c r="AJ10" s="84"/>
      <c r="AK10" s="84"/>
      <c r="AL10" s="84"/>
      <c r="AM10" s="85"/>
    </row>
    <row r="11" spans="1:39" ht="12" customHeight="1">
      <c r="A11" s="184">
        <v>7</v>
      </c>
      <c r="B11" s="98" t="s">
        <v>190</v>
      </c>
      <c r="C11" s="98" t="s">
        <v>190</v>
      </c>
      <c r="D11" s="11" t="s">
        <v>25</v>
      </c>
      <c r="E11" s="11" t="s">
        <v>303</v>
      </c>
      <c r="F11" s="12" t="s">
        <v>48</v>
      </c>
      <c r="G11" s="12" t="s">
        <v>310</v>
      </c>
      <c r="H11" s="12" t="s">
        <v>306</v>
      </c>
      <c r="I11" s="105" t="s">
        <v>504</v>
      </c>
      <c r="J11" s="12" t="str">
        <f>"≥17h"</f>
        <v>≥17h</v>
      </c>
      <c r="K11" s="12" t="s">
        <v>47</v>
      </c>
      <c r="L11" s="69" t="s">
        <v>518</v>
      </c>
      <c r="M11" s="13" t="s">
        <v>373</v>
      </c>
      <c r="N11" s="14" t="s">
        <v>308</v>
      </c>
      <c r="O11" s="12" t="s">
        <v>358</v>
      </c>
      <c r="P11" s="15" t="s">
        <v>368</v>
      </c>
      <c r="Q11" s="83"/>
      <c r="R11" s="84"/>
      <c r="S11" s="84"/>
      <c r="T11" s="84">
        <v>1</v>
      </c>
      <c r="U11" s="84"/>
      <c r="V11" s="84"/>
      <c r="W11" s="84"/>
      <c r="X11" s="84"/>
      <c r="Y11" s="85"/>
      <c r="Z11" s="69" t="s">
        <v>518</v>
      </c>
      <c r="AA11" s="13" t="s">
        <v>373</v>
      </c>
      <c r="AB11" s="14" t="s">
        <v>308</v>
      </c>
      <c r="AC11" s="12" t="s">
        <v>358</v>
      </c>
      <c r="AD11" s="15" t="s">
        <v>368</v>
      </c>
      <c r="AE11" s="83"/>
      <c r="AF11" s="84">
        <v>1</v>
      </c>
      <c r="AG11" s="84"/>
      <c r="AH11" s="84"/>
      <c r="AI11" s="84"/>
      <c r="AJ11" s="84"/>
      <c r="AK11" s="84"/>
      <c r="AL11" s="84"/>
      <c r="AM11" s="85"/>
    </row>
    <row r="12" spans="1:39" ht="12" customHeight="1">
      <c r="A12" s="184">
        <v>8</v>
      </c>
      <c r="B12" s="98" t="s">
        <v>81</v>
      </c>
      <c r="C12" s="98" t="s">
        <v>81</v>
      </c>
      <c r="D12" s="11" t="s">
        <v>25</v>
      </c>
      <c r="E12" s="11" t="s">
        <v>304</v>
      </c>
      <c r="F12" s="12" t="s">
        <v>50</v>
      </c>
      <c r="G12" s="12" t="s">
        <v>510</v>
      </c>
      <c r="H12" s="12" t="s">
        <v>306</v>
      </c>
      <c r="I12" s="12" t="s">
        <v>505</v>
      </c>
      <c r="J12" s="12" t="str">
        <f>"≥17h"</f>
        <v>≥17h</v>
      </c>
      <c r="K12" s="12" t="s">
        <v>512</v>
      </c>
      <c r="L12" s="69" t="s">
        <v>518</v>
      </c>
      <c r="M12" s="13" t="s">
        <v>385</v>
      </c>
      <c r="N12" s="14" t="s">
        <v>308</v>
      </c>
      <c r="O12" s="12" t="s">
        <v>358</v>
      </c>
      <c r="P12" s="15" t="s">
        <v>368</v>
      </c>
      <c r="Q12" s="83"/>
      <c r="R12" s="84"/>
      <c r="S12" s="84"/>
      <c r="T12" s="84">
        <v>1</v>
      </c>
      <c r="U12" s="84"/>
      <c r="V12" s="84"/>
      <c r="W12" s="84"/>
      <c r="X12" s="84"/>
      <c r="Y12" s="85"/>
      <c r="Z12" s="69" t="s">
        <v>518</v>
      </c>
      <c r="AA12" s="13" t="s">
        <v>385</v>
      </c>
      <c r="AB12" s="14" t="s">
        <v>308</v>
      </c>
      <c r="AC12" s="12" t="s">
        <v>358</v>
      </c>
      <c r="AD12" s="15" t="s">
        <v>368</v>
      </c>
      <c r="AE12" s="83"/>
      <c r="AF12" s="84">
        <v>1</v>
      </c>
      <c r="AG12" s="84"/>
      <c r="AH12" s="84"/>
      <c r="AI12" s="84"/>
      <c r="AJ12" s="84"/>
      <c r="AK12" s="84"/>
      <c r="AL12" s="84"/>
      <c r="AM12" s="85"/>
    </row>
    <row r="13" spans="1:39" ht="12" customHeight="1">
      <c r="A13" s="184">
        <v>9</v>
      </c>
      <c r="B13" s="98" t="s">
        <v>81</v>
      </c>
      <c r="C13" s="98" t="s">
        <v>81</v>
      </c>
      <c r="D13" s="11" t="s">
        <v>25</v>
      </c>
      <c r="E13" s="11" t="s">
        <v>303</v>
      </c>
      <c r="F13" s="12" t="s">
        <v>50</v>
      </c>
      <c r="G13" s="12" t="s">
        <v>510</v>
      </c>
      <c r="H13" s="12" t="s">
        <v>306</v>
      </c>
      <c r="I13" s="105" t="s">
        <v>504</v>
      </c>
      <c r="J13" s="11" t="str">
        <f>"≤12h"</f>
        <v>≤12h</v>
      </c>
      <c r="K13" s="12" t="s">
        <v>513</v>
      </c>
      <c r="L13" s="69" t="s">
        <v>518</v>
      </c>
      <c r="M13" s="13" t="s">
        <v>385</v>
      </c>
      <c r="N13" s="14" t="s">
        <v>308</v>
      </c>
      <c r="O13" s="12" t="s">
        <v>358</v>
      </c>
      <c r="P13" s="15" t="s">
        <v>368</v>
      </c>
      <c r="Q13" s="83"/>
      <c r="R13" s="84"/>
      <c r="S13" s="84"/>
      <c r="T13" s="84">
        <v>1</v>
      </c>
      <c r="U13" s="84"/>
      <c r="V13" s="84"/>
      <c r="W13" s="84"/>
      <c r="X13" s="84"/>
      <c r="Y13" s="85"/>
      <c r="Z13" s="69" t="s">
        <v>518</v>
      </c>
      <c r="AA13" s="13" t="s">
        <v>385</v>
      </c>
      <c r="AB13" s="14" t="s">
        <v>308</v>
      </c>
      <c r="AC13" s="12" t="s">
        <v>358</v>
      </c>
      <c r="AD13" s="15" t="s">
        <v>368</v>
      </c>
      <c r="AE13" s="83">
        <v>1</v>
      </c>
      <c r="AF13" s="84"/>
      <c r="AG13" s="84"/>
      <c r="AH13" s="84"/>
      <c r="AI13" s="84"/>
      <c r="AJ13" s="84"/>
      <c r="AK13" s="84"/>
      <c r="AL13" s="84"/>
      <c r="AM13" s="85"/>
    </row>
    <row r="14" spans="1:39" ht="12" customHeight="1">
      <c r="A14" s="184">
        <v>10</v>
      </c>
      <c r="B14" s="98" t="s">
        <v>158</v>
      </c>
      <c r="C14" s="98" t="s">
        <v>60</v>
      </c>
      <c r="D14" s="11" t="s">
        <v>25</v>
      </c>
      <c r="E14" s="11" t="s">
        <v>303</v>
      </c>
      <c r="F14" s="12" t="s">
        <v>50</v>
      </c>
      <c r="G14" s="11" t="s">
        <v>511</v>
      </c>
      <c r="H14" s="12" t="s">
        <v>308</v>
      </c>
      <c r="I14" s="12" t="s">
        <v>505</v>
      </c>
      <c r="J14" s="12" t="str">
        <f t="shared" ref="J14:J19" si="0">"≥17h"</f>
        <v>≥17h</v>
      </c>
      <c r="K14" s="12" t="s">
        <v>513</v>
      </c>
      <c r="L14" s="69" t="s">
        <v>520</v>
      </c>
      <c r="M14" s="13" t="s">
        <v>372</v>
      </c>
      <c r="N14" s="14" t="s">
        <v>308</v>
      </c>
      <c r="O14" s="12" t="s">
        <v>358</v>
      </c>
      <c r="P14" s="15" t="s">
        <v>368</v>
      </c>
      <c r="Q14" s="83"/>
      <c r="R14" s="84">
        <v>1</v>
      </c>
      <c r="S14" s="84">
        <v>1</v>
      </c>
      <c r="T14" s="84">
        <v>1</v>
      </c>
      <c r="U14" s="84"/>
      <c r="V14" s="84"/>
      <c r="W14" s="84"/>
      <c r="X14" s="84"/>
      <c r="Y14" s="85"/>
      <c r="Z14" s="69" t="s">
        <v>520</v>
      </c>
      <c r="AA14" s="13" t="s">
        <v>372</v>
      </c>
      <c r="AB14" s="14" t="s">
        <v>308</v>
      </c>
      <c r="AC14" s="12" t="s">
        <v>358</v>
      </c>
      <c r="AD14" s="15" t="s">
        <v>368</v>
      </c>
      <c r="AE14" s="83">
        <v>1</v>
      </c>
      <c r="AF14" s="84"/>
      <c r="AG14" s="84">
        <v>1</v>
      </c>
      <c r="AH14" s="84"/>
      <c r="AI14" s="84"/>
      <c r="AJ14" s="84"/>
      <c r="AK14" s="84"/>
      <c r="AL14" s="84"/>
      <c r="AM14" s="85"/>
    </row>
    <row r="15" spans="1:39" ht="12" customHeight="1">
      <c r="A15" s="184"/>
      <c r="B15" s="98" t="s">
        <v>158</v>
      </c>
      <c r="C15" s="98" t="s">
        <v>60</v>
      </c>
      <c r="D15" s="69" t="s">
        <v>25</v>
      </c>
      <c r="E15" s="69" t="s">
        <v>303</v>
      </c>
      <c r="F15" s="69" t="s">
        <v>50</v>
      </c>
      <c r="G15" s="69" t="s">
        <v>511</v>
      </c>
      <c r="H15" s="69" t="s">
        <v>308</v>
      </c>
      <c r="I15" s="12" t="s">
        <v>505</v>
      </c>
      <c r="J15" s="69" t="str">
        <f t="shared" si="0"/>
        <v>≥17h</v>
      </c>
      <c r="K15" s="69" t="s">
        <v>513</v>
      </c>
      <c r="L15" s="69" t="s">
        <v>520</v>
      </c>
      <c r="M15" s="13" t="s">
        <v>309</v>
      </c>
      <c r="N15" s="14" t="s">
        <v>308</v>
      </c>
      <c r="O15" s="12" t="s">
        <v>0</v>
      </c>
      <c r="P15" s="15" t="s">
        <v>359</v>
      </c>
      <c r="Q15" s="83"/>
      <c r="R15" s="84"/>
      <c r="S15" s="84"/>
      <c r="T15" s="84"/>
      <c r="U15" s="84"/>
      <c r="V15" s="84"/>
      <c r="W15" s="84"/>
      <c r="X15" s="84"/>
      <c r="Y15" s="85"/>
      <c r="Z15" s="69" t="s">
        <v>520</v>
      </c>
      <c r="AA15" s="13" t="s">
        <v>309</v>
      </c>
      <c r="AB15" s="14" t="s">
        <v>308</v>
      </c>
      <c r="AC15" s="12" t="s">
        <v>0</v>
      </c>
      <c r="AD15" s="15" t="s">
        <v>359</v>
      </c>
      <c r="AE15" s="83"/>
      <c r="AF15" s="84"/>
      <c r="AG15" s="84"/>
      <c r="AH15" s="84"/>
      <c r="AI15" s="84"/>
      <c r="AJ15" s="84"/>
      <c r="AK15" s="84"/>
      <c r="AL15" s="84"/>
      <c r="AM15" s="85"/>
    </row>
    <row r="16" spans="1:39" ht="12" customHeight="1">
      <c r="A16" s="184">
        <v>11</v>
      </c>
      <c r="B16" s="98" t="s">
        <v>81</v>
      </c>
      <c r="C16" s="98" t="s">
        <v>81</v>
      </c>
      <c r="D16" s="11" t="s">
        <v>51</v>
      </c>
      <c r="E16" s="11" t="s">
        <v>304</v>
      </c>
      <c r="F16" s="12" t="s">
        <v>50</v>
      </c>
      <c r="G16" s="12" t="s">
        <v>510</v>
      </c>
      <c r="H16" s="12" t="s">
        <v>306</v>
      </c>
      <c r="I16" s="117" t="s">
        <v>505</v>
      </c>
      <c r="J16" s="12" t="str">
        <f t="shared" si="0"/>
        <v>≥17h</v>
      </c>
      <c r="K16" s="12" t="s">
        <v>512</v>
      </c>
      <c r="L16" s="69" t="s">
        <v>518</v>
      </c>
      <c r="M16" s="13" t="s">
        <v>371</v>
      </c>
      <c r="N16" s="14" t="s">
        <v>308</v>
      </c>
      <c r="O16" s="12" t="s">
        <v>358</v>
      </c>
      <c r="P16" s="15" t="s">
        <v>368</v>
      </c>
      <c r="Q16" s="83">
        <v>1</v>
      </c>
      <c r="R16" s="84"/>
      <c r="S16" s="84"/>
      <c r="T16" s="84">
        <v>1</v>
      </c>
      <c r="U16" s="84"/>
      <c r="V16" s="84"/>
      <c r="W16" s="84"/>
      <c r="X16" s="84"/>
      <c r="Y16" s="85"/>
      <c r="Z16" s="69" t="s">
        <v>518</v>
      </c>
      <c r="AA16" s="13" t="s">
        <v>371</v>
      </c>
      <c r="AB16" s="14" t="s">
        <v>308</v>
      </c>
      <c r="AC16" s="12" t="s">
        <v>358</v>
      </c>
      <c r="AD16" s="15" t="s">
        <v>368</v>
      </c>
      <c r="AE16" s="83"/>
      <c r="AF16" s="84">
        <v>1</v>
      </c>
      <c r="AG16" s="84">
        <v>1</v>
      </c>
      <c r="AH16" s="84"/>
      <c r="AI16" s="84"/>
      <c r="AJ16" s="84"/>
      <c r="AK16" s="84"/>
      <c r="AL16" s="84"/>
      <c r="AM16" s="85"/>
    </row>
    <row r="17" spans="1:39" ht="12" customHeight="1">
      <c r="A17" s="184">
        <v>12</v>
      </c>
      <c r="B17" s="98" t="s">
        <v>179</v>
      </c>
      <c r="C17" s="98" t="s">
        <v>168</v>
      </c>
      <c r="D17" s="11" t="s">
        <v>51</v>
      </c>
      <c r="E17" s="11" t="s">
        <v>304</v>
      </c>
      <c r="F17" s="12" t="s">
        <v>50</v>
      </c>
      <c r="G17" s="12" t="s">
        <v>510</v>
      </c>
      <c r="H17" s="12" t="s">
        <v>306</v>
      </c>
      <c r="I17" s="12" t="s">
        <v>505</v>
      </c>
      <c r="J17" s="12" t="str">
        <f t="shared" si="0"/>
        <v>≥17h</v>
      </c>
      <c r="K17" s="12" t="s">
        <v>513</v>
      </c>
      <c r="L17" s="69" t="s">
        <v>520</v>
      </c>
      <c r="M17" s="13" t="s">
        <v>373</v>
      </c>
      <c r="N17" s="14" t="s">
        <v>308</v>
      </c>
      <c r="O17" s="12" t="s">
        <v>358</v>
      </c>
      <c r="P17" s="15" t="s">
        <v>368</v>
      </c>
      <c r="Q17" s="83"/>
      <c r="R17" s="84"/>
      <c r="S17" s="84"/>
      <c r="T17" s="84">
        <v>1</v>
      </c>
      <c r="U17" s="84"/>
      <c r="V17" s="84"/>
      <c r="W17" s="84"/>
      <c r="X17" s="84"/>
      <c r="Y17" s="85"/>
      <c r="Z17" s="69" t="s">
        <v>520</v>
      </c>
      <c r="AA17" s="13" t="s">
        <v>373</v>
      </c>
      <c r="AB17" s="14" t="s">
        <v>308</v>
      </c>
      <c r="AC17" s="12" t="s">
        <v>358</v>
      </c>
      <c r="AD17" s="15" t="s">
        <v>368</v>
      </c>
      <c r="AE17" s="83">
        <v>1</v>
      </c>
      <c r="AF17" s="84"/>
      <c r="AG17" s="84"/>
      <c r="AH17" s="84"/>
      <c r="AI17" s="84"/>
      <c r="AJ17" s="84"/>
      <c r="AK17" s="84"/>
      <c r="AL17" s="84"/>
      <c r="AM17" s="85"/>
    </row>
    <row r="18" spans="1:39" ht="12" customHeight="1">
      <c r="A18" s="184">
        <v>13</v>
      </c>
      <c r="B18" s="98" t="s">
        <v>82</v>
      </c>
      <c r="C18" s="98" t="s">
        <v>82</v>
      </c>
      <c r="D18" s="11" t="s">
        <v>52</v>
      </c>
      <c r="E18" s="11" t="s">
        <v>303</v>
      </c>
      <c r="F18" s="12" t="s">
        <v>50</v>
      </c>
      <c r="G18" s="12" t="s">
        <v>310</v>
      </c>
      <c r="H18" s="12" t="s">
        <v>306</v>
      </c>
      <c r="I18" s="12" t="s">
        <v>505</v>
      </c>
      <c r="J18" s="12" t="str">
        <f t="shared" si="0"/>
        <v>≥17h</v>
      </c>
      <c r="K18" s="12" t="s">
        <v>47</v>
      </c>
      <c r="L18" s="69" t="s">
        <v>518</v>
      </c>
      <c r="M18" s="13" t="s">
        <v>385</v>
      </c>
      <c r="N18" s="14" t="s">
        <v>308</v>
      </c>
      <c r="O18" s="12" t="s">
        <v>358</v>
      </c>
      <c r="P18" s="15" t="s">
        <v>368</v>
      </c>
      <c r="Q18" s="83"/>
      <c r="R18" s="84"/>
      <c r="S18" s="84"/>
      <c r="T18" s="84">
        <v>1</v>
      </c>
      <c r="U18" s="84"/>
      <c r="V18" s="84"/>
      <c r="W18" s="84"/>
      <c r="X18" s="84"/>
      <c r="Y18" s="85"/>
      <c r="Z18" s="69" t="s">
        <v>518</v>
      </c>
      <c r="AA18" s="13" t="s">
        <v>385</v>
      </c>
      <c r="AB18" s="14" t="s">
        <v>308</v>
      </c>
      <c r="AC18" s="12" t="s">
        <v>358</v>
      </c>
      <c r="AD18" s="15" t="s">
        <v>368</v>
      </c>
      <c r="AE18" s="83"/>
      <c r="AF18" s="84"/>
      <c r="AG18" s="84">
        <v>1</v>
      </c>
      <c r="AH18" s="84"/>
      <c r="AI18" s="84"/>
      <c r="AJ18" s="84"/>
      <c r="AK18" s="84"/>
      <c r="AL18" s="84"/>
      <c r="AM18" s="85"/>
    </row>
    <row r="19" spans="1:39" ht="12" customHeight="1">
      <c r="A19" s="184">
        <v>14</v>
      </c>
      <c r="B19" s="98" t="s">
        <v>171</v>
      </c>
      <c r="C19" s="98" t="s">
        <v>168</v>
      </c>
      <c r="D19" s="11" t="s">
        <v>51</v>
      </c>
      <c r="E19" s="11" t="s">
        <v>303</v>
      </c>
      <c r="F19" s="12" t="s">
        <v>50</v>
      </c>
      <c r="G19" s="12" t="s">
        <v>510</v>
      </c>
      <c r="H19" s="12" t="s">
        <v>307</v>
      </c>
      <c r="I19" s="12" t="s">
        <v>504</v>
      </c>
      <c r="J19" s="12" t="str">
        <f t="shared" si="0"/>
        <v>≥17h</v>
      </c>
      <c r="K19" s="12" t="s">
        <v>513</v>
      </c>
      <c r="L19" s="69" t="s">
        <v>520</v>
      </c>
      <c r="M19" s="13" t="s">
        <v>373</v>
      </c>
      <c r="N19" s="14" t="s">
        <v>308</v>
      </c>
      <c r="O19" s="12" t="s">
        <v>358</v>
      </c>
      <c r="P19" s="15" t="s">
        <v>368</v>
      </c>
      <c r="Q19" s="83"/>
      <c r="R19" s="84"/>
      <c r="S19" s="84"/>
      <c r="T19" s="84">
        <v>1</v>
      </c>
      <c r="U19" s="84"/>
      <c r="V19" s="84"/>
      <c r="W19" s="84"/>
      <c r="X19" s="84"/>
      <c r="Y19" s="85"/>
      <c r="Z19" s="69" t="s">
        <v>520</v>
      </c>
      <c r="AA19" s="13" t="s">
        <v>373</v>
      </c>
      <c r="AB19" s="14" t="s">
        <v>308</v>
      </c>
      <c r="AC19" s="12" t="s">
        <v>358</v>
      </c>
      <c r="AD19" s="15" t="s">
        <v>368</v>
      </c>
      <c r="AE19" s="83"/>
      <c r="AF19" s="84">
        <v>1</v>
      </c>
      <c r="AG19" s="84"/>
      <c r="AH19" s="84"/>
      <c r="AI19" s="84"/>
      <c r="AJ19" s="84"/>
      <c r="AK19" s="84"/>
      <c r="AL19" s="84"/>
      <c r="AM19" s="85"/>
    </row>
    <row r="20" spans="1:39" ht="12" customHeight="1">
      <c r="A20" s="184">
        <v>15</v>
      </c>
      <c r="B20" s="98" t="s">
        <v>82</v>
      </c>
      <c r="C20" s="98" t="s">
        <v>82</v>
      </c>
      <c r="D20" s="11" t="s">
        <v>25</v>
      </c>
      <c r="E20" s="11" t="s">
        <v>304</v>
      </c>
      <c r="F20" s="12" t="s">
        <v>48</v>
      </c>
      <c r="G20" s="12" t="s">
        <v>310</v>
      </c>
      <c r="H20" s="12" t="s">
        <v>306</v>
      </c>
      <c r="I20" s="105" t="s">
        <v>505</v>
      </c>
      <c r="J20" s="11" t="str">
        <f>"≤12h"</f>
        <v>≤12h</v>
      </c>
      <c r="K20" s="12" t="s">
        <v>512</v>
      </c>
      <c r="L20" s="69" t="s">
        <v>518</v>
      </c>
      <c r="M20" s="13" t="s">
        <v>309</v>
      </c>
      <c r="N20" s="14" t="s">
        <v>308</v>
      </c>
      <c r="O20" s="12" t="s">
        <v>358</v>
      </c>
      <c r="P20" s="15" t="s">
        <v>368</v>
      </c>
      <c r="Q20" s="83">
        <v>1</v>
      </c>
      <c r="R20" s="84"/>
      <c r="S20" s="84"/>
      <c r="T20" s="84">
        <v>1</v>
      </c>
      <c r="U20" s="84"/>
      <c r="V20" s="84"/>
      <c r="W20" s="84"/>
      <c r="X20" s="84"/>
      <c r="Y20" s="85"/>
      <c r="Z20" s="69" t="s">
        <v>518</v>
      </c>
      <c r="AA20" s="13" t="s">
        <v>309</v>
      </c>
      <c r="AB20" s="14" t="s">
        <v>308</v>
      </c>
      <c r="AC20" s="12" t="s">
        <v>358</v>
      </c>
      <c r="AD20" s="15" t="s">
        <v>368</v>
      </c>
      <c r="AE20" s="83">
        <v>1</v>
      </c>
      <c r="AF20" s="84"/>
      <c r="AG20" s="84"/>
      <c r="AH20" s="84"/>
      <c r="AI20" s="84"/>
      <c r="AJ20" s="84"/>
      <c r="AK20" s="84"/>
      <c r="AL20" s="84"/>
      <c r="AM20" s="85"/>
    </row>
    <row r="21" spans="1:39" ht="12" customHeight="1">
      <c r="A21" s="184">
        <v>16</v>
      </c>
      <c r="B21" s="98" t="s">
        <v>171</v>
      </c>
      <c r="C21" s="98" t="s">
        <v>168</v>
      </c>
      <c r="D21" s="11" t="s">
        <v>51</v>
      </c>
      <c r="E21" s="11" t="s">
        <v>304</v>
      </c>
      <c r="F21" s="12" t="s">
        <v>49</v>
      </c>
      <c r="G21" s="12" t="s">
        <v>310</v>
      </c>
      <c r="H21" s="12" t="s">
        <v>307</v>
      </c>
      <c r="I21" s="12" t="s">
        <v>504</v>
      </c>
      <c r="J21" s="12" t="str">
        <f>"≥17h"</f>
        <v>≥17h</v>
      </c>
      <c r="K21" s="12" t="s">
        <v>47</v>
      </c>
      <c r="L21" s="69" t="s">
        <v>520</v>
      </c>
      <c r="M21" s="13" t="s">
        <v>373</v>
      </c>
      <c r="N21" s="14" t="s">
        <v>308</v>
      </c>
      <c r="O21" s="12" t="s">
        <v>358</v>
      </c>
      <c r="P21" s="15" t="s">
        <v>368</v>
      </c>
      <c r="Q21" s="83"/>
      <c r="R21" s="84"/>
      <c r="S21" s="84"/>
      <c r="T21" s="84"/>
      <c r="U21" s="84"/>
      <c r="V21" s="84">
        <v>1</v>
      </c>
      <c r="W21" s="84">
        <v>1</v>
      </c>
      <c r="X21" s="84"/>
      <c r="Y21" s="85"/>
      <c r="Z21" s="69" t="s">
        <v>520</v>
      </c>
      <c r="AA21" s="13" t="s">
        <v>373</v>
      </c>
      <c r="AB21" s="14" t="s">
        <v>308</v>
      </c>
      <c r="AC21" s="12" t="s">
        <v>358</v>
      </c>
      <c r="AD21" s="15" t="s">
        <v>368</v>
      </c>
      <c r="AE21" s="83"/>
      <c r="AF21" s="84"/>
      <c r="AG21" s="84"/>
      <c r="AH21" s="84"/>
      <c r="AI21" s="84"/>
      <c r="AJ21" s="84"/>
      <c r="AK21" s="84">
        <v>1</v>
      </c>
      <c r="AL21" s="84"/>
      <c r="AM21" s="85"/>
    </row>
    <row r="22" spans="1:39" ht="12" customHeight="1">
      <c r="A22" s="184">
        <v>17</v>
      </c>
      <c r="B22" s="98" t="s">
        <v>292</v>
      </c>
      <c r="C22" s="98" t="s">
        <v>292</v>
      </c>
      <c r="D22" s="11" t="s">
        <v>51</v>
      </c>
      <c r="E22" s="11" t="s">
        <v>304</v>
      </c>
      <c r="F22" s="12" t="s">
        <v>50</v>
      </c>
      <c r="G22" s="12" t="s">
        <v>510</v>
      </c>
      <c r="H22" s="12" t="s">
        <v>307</v>
      </c>
      <c r="I22" s="105" t="s">
        <v>504</v>
      </c>
      <c r="J22" s="11" t="str">
        <f>"12-16h"</f>
        <v>12-16h</v>
      </c>
      <c r="K22" s="12" t="s">
        <v>513</v>
      </c>
      <c r="L22" s="69" t="s">
        <v>518</v>
      </c>
      <c r="M22" s="13" t="s">
        <v>373</v>
      </c>
      <c r="N22" s="14" t="s">
        <v>308</v>
      </c>
      <c r="O22" s="12" t="s">
        <v>358</v>
      </c>
      <c r="P22" s="15" t="s">
        <v>368</v>
      </c>
      <c r="Q22" s="83"/>
      <c r="R22" s="84"/>
      <c r="S22" s="84"/>
      <c r="T22" s="84">
        <v>1</v>
      </c>
      <c r="U22" s="84"/>
      <c r="V22" s="84"/>
      <c r="W22" s="84"/>
      <c r="X22" s="84"/>
      <c r="Y22" s="85"/>
      <c r="Z22" s="69" t="s">
        <v>518</v>
      </c>
      <c r="AA22" s="13" t="s">
        <v>373</v>
      </c>
      <c r="AB22" s="14" t="s">
        <v>308</v>
      </c>
      <c r="AC22" s="12" t="s">
        <v>358</v>
      </c>
      <c r="AD22" s="15" t="s">
        <v>368</v>
      </c>
      <c r="AE22" s="83"/>
      <c r="AF22" s="84">
        <v>1</v>
      </c>
      <c r="AG22" s="84"/>
      <c r="AH22" s="84"/>
      <c r="AI22" s="84"/>
      <c r="AJ22" s="84"/>
      <c r="AK22" s="84"/>
      <c r="AL22" s="84"/>
      <c r="AM22" s="85"/>
    </row>
    <row r="23" spans="1:39" ht="12" customHeight="1">
      <c r="A23" s="184">
        <v>18</v>
      </c>
      <c r="B23" s="98" t="s">
        <v>115</v>
      </c>
      <c r="C23" s="98" t="s">
        <v>72</v>
      </c>
      <c r="D23" s="11" t="s">
        <v>52</v>
      </c>
      <c r="E23" s="11" t="s">
        <v>304</v>
      </c>
      <c r="F23" s="12" t="s">
        <v>49</v>
      </c>
      <c r="G23" s="11" t="s">
        <v>511</v>
      </c>
      <c r="H23" s="12" t="s">
        <v>308</v>
      </c>
      <c r="I23" s="105" t="s">
        <v>505</v>
      </c>
      <c r="J23" s="12" t="str">
        <f t="shared" ref="J23:J44" si="1">"≥17h"</f>
        <v>≥17h</v>
      </c>
      <c r="K23" s="12" t="s">
        <v>512</v>
      </c>
      <c r="L23" s="69" t="s">
        <v>519</v>
      </c>
      <c r="M23" s="13" t="s">
        <v>309</v>
      </c>
      <c r="N23" s="14" t="s">
        <v>308</v>
      </c>
      <c r="O23" s="12" t="s">
        <v>358</v>
      </c>
      <c r="P23" s="15" t="s">
        <v>368</v>
      </c>
      <c r="Q23" s="83"/>
      <c r="R23" s="84">
        <v>1</v>
      </c>
      <c r="S23" s="84"/>
      <c r="T23" s="84"/>
      <c r="U23" s="84"/>
      <c r="V23" s="84"/>
      <c r="W23" s="84"/>
      <c r="X23" s="84"/>
      <c r="Y23" s="85"/>
      <c r="Z23" s="69" t="s">
        <v>519</v>
      </c>
      <c r="AA23" s="13" t="s">
        <v>309</v>
      </c>
      <c r="AB23" s="14" t="s">
        <v>308</v>
      </c>
      <c r="AC23" s="12" t="s">
        <v>358</v>
      </c>
      <c r="AD23" s="15" t="s">
        <v>368</v>
      </c>
      <c r="AE23" s="83"/>
      <c r="AF23" s="84"/>
      <c r="AG23" s="84">
        <v>1</v>
      </c>
      <c r="AH23" s="84"/>
      <c r="AI23" s="84"/>
      <c r="AJ23" s="84"/>
      <c r="AK23" s="84"/>
      <c r="AL23" s="84"/>
      <c r="AM23" s="85"/>
    </row>
    <row r="24" spans="1:39" ht="12" customHeight="1">
      <c r="A24" s="184">
        <v>19</v>
      </c>
      <c r="B24" s="98" t="s">
        <v>116</v>
      </c>
      <c r="C24" s="98" t="s">
        <v>72</v>
      </c>
      <c r="D24" s="11" t="s">
        <v>52</v>
      </c>
      <c r="E24" s="11" t="s">
        <v>303</v>
      </c>
      <c r="F24" s="12" t="s">
        <v>49</v>
      </c>
      <c r="G24" s="11" t="s">
        <v>511</v>
      </c>
      <c r="H24" s="12" t="s">
        <v>307</v>
      </c>
      <c r="I24" s="12" t="s">
        <v>505</v>
      </c>
      <c r="J24" s="12" t="str">
        <f t="shared" si="1"/>
        <v>≥17h</v>
      </c>
      <c r="K24" s="12" t="s">
        <v>512</v>
      </c>
      <c r="L24" s="69" t="s">
        <v>519</v>
      </c>
      <c r="M24" s="13" t="s">
        <v>374</v>
      </c>
      <c r="N24" s="14" t="s">
        <v>308</v>
      </c>
      <c r="O24" s="12" t="s">
        <v>358</v>
      </c>
      <c r="P24" s="15" t="s">
        <v>368</v>
      </c>
      <c r="Q24" s="83"/>
      <c r="R24" s="84"/>
      <c r="S24" s="84">
        <v>1</v>
      </c>
      <c r="T24" s="84">
        <v>1</v>
      </c>
      <c r="U24" s="84"/>
      <c r="V24" s="84"/>
      <c r="W24" s="84"/>
      <c r="X24" s="84"/>
      <c r="Y24" s="85"/>
      <c r="Z24" s="69" t="s">
        <v>519</v>
      </c>
      <c r="AA24" s="13" t="s">
        <v>374</v>
      </c>
      <c r="AB24" s="14" t="s">
        <v>308</v>
      </c>
      <c r="AC24" s="12" t="s">
        <v>358</v>
      </c>
      <c r="AD24" s="15" t="s">
        <v>368</v>
      </c>
      <c r="AE24" s="83"/>
      <c r="AF24" s="84">
        <v>1</v>
      </c>
      <c r="AG24" s="84"/>
      <c r="AH24" s="84"/>
      <c r="AI24" s="84"/>
      <c r="AJ24" s="84"/>
      <c r="AK24" s="84"/>
      <c r="AL24" s="84"/>
      <c r="AM24" s="85"/>
    </row>
    <row r="25" spans="1:39" ht="12" customHeight="1">
      <c r="A25" s="184">
        <v>20</v>
      </c>
      <c r="B25" s="98" t="s">
        <v>292</v>
      </c>
      <c r="C25" s="98" t="s">
        <v>292</v>
      </c>
      <c r="D25" s="11" t="s">
        <v>25</v>
      </c>
      <c r="E25" s="11" t="s">
        <v>303</v>
      </c>
      <c r="F25" s="12" t="s">
        <v>48</v>
      </c>
      <c r="G25" s="12" t="s">
        <v>510</v>
      </c>
      <c r="H25" s="12" t="s">
        <v>306</v>
      </c>
      <c r="I25" s="12" t="s">
        <v>506</v>
      </c>
      <c r="J25" s="12" t="str">
        <f t="shared" si="1"/>
        <v>≥17h</v>
      </c>
      <c r="K25" s="12" t="s">
        <v>512</v>
      </c>
      <c r="L25" s="69" t="s">
        <v>518</v>
      </c>
      <c r="M25" s="13" t="s">
        <v>373</v>
      </c>
      <c r="N25" s="14" t="s">
        <v>308</v>
      </c>
      <c r="O25" s="12" t="s">
        <v>358</v>
      </c>
      <c r="P25" s="15" t="s">
        <v>368</v>
      </c>
      <c r="Q25" s="83"/>
      <c r="R25" s="84"/>
      <c r="S25" s="84"/>
      <c r="T25" s="84">
        <v>1</v>
      </c>
      <c r="U25" s="84"/>
      <c r="V25" s="84"/>
      <c r="W25" s="84"/>
      <c r="X25" s="84"/>
      <c r="Y25" s="85"/>
      <c r="Z25" s="69" t="s">
        <v>518</v>
      </c>
      <c r="AA25" s="13" t="s">
        <v>373</v>
      </c>
      <c r="AB25" s="14" t="s">
        <v>308</v>
      </c>
      <c r="AC25" s="12" t="s">
        <v>358</v>
      </c>
      <c r="AD25" s="15" t="s">
        <v>368</v>
      </c>
      <c r="AE25" s="83"/>
      <c r="AF25" s="84">
        <v>1</v>
      </c>
      <c r="AG25" s="84"/>
      <c r="AH25" s="84"/>
      <c r="AI25" s="84"/>
      <c r="AJ25" s="84"/>
      <c r="AK25" s="84"/>
      <c r="AL25" s="84"/>
      <c r="AM25" s="85"/>
    </row>
    <row r="26" spans="1:39" ht="12" customHeight="1">
      <c r="A26" s="184">
        <v>21</v>
      </c>
      <c r="B26" s="98" t="s">
        <v>212</v>
      </c>
      <c r="C26" s="98" t="s">
        <v>69</v>
      </c>
      <c r="D26" s="11" t="s">
        <v>52</v>
      </c>
      <c r="E26" s="11" t="s">
        <v>303</v>
      </c>
      <c r="F26" s="12" t="s">
        <v>49</v>
      </c>
      <c r="G26" s="11" t="s">
        <v>511</v>
      </c>
      <c r="H26" s="12" t="s">
        <v>307</v>
      </c>
      <c r="I26" s="12" t="s">
        <v>507</v>
      </c>
      <c r="J26" s="12" t="str">
        <f t="shared" si="1"/>
        <v>≥17h</v>
      </c>
      <c r="K26" s="12" t="s">
        <v>512</v>
      </c>
      <c r="L26" s="69" t="s">
        <v>518</v>
      </c>
      <c r="M26" s="13" t="s">
        <v>375</v>
      </c>
      <c r="N26" s="14" t="s">
        <v>308</v>
      </c>
      <c r="O26" s="12" t="s">
        <v>358</v>
      </c>
      <c r="P26" s="15" t="s">
        <v>368</v>
      </c>
      <c r="Q26" s="83"/>
      <c r="R26" s="84"/>
      <c r="S26" s="84">
        <v>1</v>
      </c>
      <c r="T26" s="84"/>
      <c r="U26" s="84"/>
      <c r="V26" s="84"/>
      <c r="W26" s="84"/>
      <c r="X26" s="84"/>
      <c r="Y26" s="85"/>
      <c r="Z26" s="69" t="s">
        <v>518</v>
      </c>
      <c r="AA26" s="13" t="s">
        <v>375</v>
      </c>
      <c r="AB26" s="14" t="s">
        <v>308</v>
      </c>
      <c r="AC26" s="12" t="s">
        <v>358</v>
      </c>
      <c r="AD26" s="15" t="s">
        <v>368</v>
      </c>
      <c r="AE26" s="83">
        <v>1</v>
      </c>
      <c r="AF26" s="84"/>
      <c r="AG26" s="84"/>
      <c r="AH26" s="84"/>
      <c r="AI26" s="84"/>
      <c r="AJ26" s="84"/>
      <c r="AK26" s="84">
        <v>1</v>
      </c>
      <c r="AL26" s="84"/>
      <c r="AM26" s="85"/>
    </row>
    <row r="27" spans="1:39" ht="12" customHeight="1">
      <c r="A27" s="184">
        <v>22</v>
      </c>
      <c r="B27" s="98" t="s">
        <v>213</v>
      </c>
      <c r="C27" s="98" t="s">
        <v>69</v>
      </c>
      <c r="D27" s="11" t="s">
        <v>51</v>
      </c>
      <c r="E27" s="11" t="s">
        <v>304</v>
      </c>
      <c r="F27" s="12" t="s">
        <v>50</v>
      </c>
      <c r="G27" s="12" t="s">
        <v>310</v>
      </c>
      <c r="H27" s="12" t="s">
        <v>306</v>
      </c>
      <c r="I27" s="12" t="s">
        <v>504</v>
      </c>
      <c r="J27" s="12" t="str">
        <f t="shared" si="1"/>
        <v>≥17h</v>
      </c>
      <c r="K27" s="12" t="s">
        <v>47</v>
      </c>
      <c r="L27" s="69" t="s">
        <v>518</v>
      </c>
      <c r="M27" s="13" t="s">
        <v>387</v>
      </c>
      <c r="N27" s="14" t="s">
        <v>308</v>
      </c>
      <c r="O27" s="12" t="s">
        <v>358</v>
      </c>
      <c r="P27" s="15" t="s">
        <v>368</v>
      </c>
      <c r="Q27" s="83"/>
      <c r="R27" s="84"/>
      <c r="S27" s="84"/>
      <c r="T27" s="84">
        <v>1</v>
      </c>
      <c r="U27" s="84"/>
      <c r="V27" s="84"/>
      <c r="W27" s="84"/>
      <c r="X27" s="84"/>
      <c r="Y27" s="85"/>
      <c r="Z27" s="69" t="s">
        <v>518</v>
      </c>
      <c r="AA27" s="13" t="s">
        <v>387</v>
      </c>
      <c r="AB27" s="14" t="s">
        <v>308</v>
      </c>
      <c r="AC27" s="12" t="s">
        <v>358</v>
      </c>
      <c r="AD27" s="15" t="s">
        <v>368</v>
      </c>
      <c r="AE27" s="83"/>
      <c r="AF27" s="84"/>
      <c r="AG27" s="84"/>
      <c r="AH27" s="84">
        <v>1</v>
      </c>
      <c r="AI27" s="84"/>
      <c r="AJ27" s="84"/>
      <c r="AK27" s="84"/>
      <c r="AL27" s="84"/>
      <c r="AM27" s="85"/>
    </row>
    <row r="28" spans="1:39" ht="12" customHeight="1">
      <c r="A28" s="184">
        <v>23</v>
      </c>
      <c r="B28" s="98" t="s">
        <v>131</v>
      </c>
      <c r="C28" s="98" t="s">
        <v>131</v>
      </c>
      <c r="D28" s="11" t="s">
        <v>52</v>
      </c>
      <c r="E28" s="11" t="s">
        <v>303</v>
      </c>
      <c r="F28" s="12" t="s">
        <v>48</v>
      </c>
      <c r="G28" s="12" t="s">
        <v>310</v>
      </c>
      <c r="H28" s="12" t="s">
        <v>306</v>
      </c>
      <c r="I28" s="105" t="s">
        <v>504</v>
      </c>
      <c r="J28" s="12" t="str">
        <f t="shared" si="1"/>
        <v>≥17h</v>
      </c>
      <c r="K28" s="12" t="s">
        <v>513</v>
      </c>
      <c r="L28" s="69" t="s">
        <v>519</v>
      </c>
      <c r="M28" s="13" t="s">
        <v>373</v>
      </c>
      <c r="N28" s="14" t="s">
        <v>308</v>
      </c>
      <c r="O28" s="12" t="s">
        <v>358</v>
      </c>
      <c r="P28" s="15" t="s">
        <v>368</v>
      </c>
      <c r="Q28" s="83"/>
      <c r="R28" s="84"/>
      <c r="S28" s="84"/>
      <c r="T28" s="84">
        <v>1</v>
      </c>
      <c r="U28" s="84"/>
      <c r="V28" s="84"/>
      <c r="W28" s="84"/>
      <c r="X28" s="84"/>
      <c r="Y28" s="85"/>
      <c r="Z28" s="69" t="s">
        <v>519</v>
      </c>
      <c r="AA28" s="13" t="s">
        <v>373</v>
      </c>
      <c r="AB28" s="14" t="s">
        <v>308</v>
      </c>
      <c r="AC28" s="12" t="s">
        <v>358</v>
      </c>
      <c r="AD28" s="15" t="s">
        <v>368</v>
      </c>
      <c r="AE28" s="83"/>
      <c r="AF28" s="84">
        <v>1</v>
      </c>
      <c r="AG28" s="84"/>
      <c r="AH28" s="84"/>
      <c r="AI28" s="84"/>
      <c r="AJ28" s="84"/>
      <c r="AK28" s="84"/>
      <c r="AL28" s="84"/>
      <c r="AM28" s="85"/>
    </row>
    <row r="29" spans="1:39" ht="12" customHeight="1">
      <c r="A29" s="184">
        <v>24</v>
      </c>
      <c r="B29" s="98" t="s">
        <v>213</v>
      </c>
      <c r="C29" s="98" t="s">
        <v>69</v>
      </c>
      <c r="D29" s="11" t="s">
        <v>52</v>
      </c>
      <c r="E29" s="11" t="s">
        <v>304</v>
      </c>
      <c r="F29" s="12" t="s">
        <v>49</v>
      </c>
      <c r="G29" s="12" t="s">
        <v>310</v>
      </c>
      <c r="H29" s="12" t="s">
        <v>306</v>
      </c>
      <c r="I29" s="105" t="s">
        <v>504</v>
      </c>
      <c r="J29" s="12" t="str">
        <f t="shared" si="1"/>
        <v>≥17h</v>
      </c>
      <c r="K29" s="12" t="s">
        <v>512</v>
      </c>
      <c r="L29" s="69" t="s">
        <v>518</v>
      </c>
      <c r="M29" s="13" t="s">
        <v>373</v>
      </c>
      <c r="N29" s="14" t="s">
        <v>308</v>
      </c>
      <c r="O29" s="12" t="s">
        <v>358</v>
      </c>
      <c r="P29" s="15" t="s">
        <v>368</v>
      </c>
      <c r="Q29" s="83"/>
      <c r="R29" s="84"/>
      <c r="S29" s="84"/>
      <c r="T29" s="84">
        <v>1</v>
      </c>
      <c r="U29" s="84"/>
      <c r="V29" s="84"/>
      <c r="W29" s="84"/>
      <c r="X29" s="84"/>
      <c r="Y29" s="85"/>
      <c r="Z29" s="69" t="s">
        <v>518</v>
      </c>
      <c r="AA29" s="13" t="s">
        <v>373</v>
      </c>
      <c r="AB29" s="14" t="s">
        <v>308</v>
      </c>
      <c r="AC29" s="12" t="s">
        <v>358</v>
      </c>
      <c r="AD29" s="15" t="s">
        <v>368</v>
      </c>
      <c r="AE29" s="83"/>
      <c r="AF29" s="84"/>
      <c r="AG29" s="84"/>
      <c r="AH29" s="84"/>
      <c r="AI29" s="84">
        <v>1</v>
      </c>
      <c r="AJ29" s="84"/>
      <c r="AK29" s="84"/>
      <c r="AL29" s="84"/>
      <c r="AM29" s="85"/>
    </row>
    <row r="30" spans="1:39" ht="12" customHeight="1">
      <c r="A30" s="184">
        <v>25</v>
      </c>
      <c r="B30" s="98" t="s">
        <v>213</v>
      </c>
      <c r="C30" s="98" t="s">
        <v>69</v>
      </c>
      <c r="D30" s="11" t="s">
        <v>52</v>
      </c>
      <c r="E30" s="11" t="s">
        <v>304</v>
      </c>
      <c r="F30" s="12" t="s">
        <v>49</v>
      </c>
      <c r="G30" s="12" t="s">
        <v>510</v>
      </c>
      <c r="H30" s="12" t="s">
        <v>306</v>
      </c>
      <c r="I30" s="105" t="s">
        <v>505</v>
      </c>
      <c r="J30" s="12" t="str">
        <f t="shared" si="1"/>
        <v>≥17h</v>
      </c>
      <c r="K30" s="12" t="s">
        <v>512</v>
      </c>
      <c r="L30" s="69" t="s">
        <v>518</v>
      </c>
      <c r="M30" s="13" t="s">
        <v>385</v>
      </c>
      <c r="N30" s="14" t="s">
        <v>308</v>
      </c>
      <c r="O30" s="12" t="s">
        <v>358</v>
      </c>
      <c r="P30" s="15" t="s">
        <v>368</v>
      </c>
      <c r="Q30" s="83"/>
      <c r="R30" s="84"/>
      <c r="S30" s="84"/>
      <c r="T30" s="84">
        <v>1</v>
      </c>
      <c r="U30" s="84"/>
      <c r="V30" s="84"/>
      <c r="W30" s="84"/>
      <c r="X30" s="84"/>
      <c r="Y30" s="85"/>
      <c r="Z30" s="69" t="s">
        <v>518</v>
      </c>
      <c r="AA30" s="13" t="s">
        <v>385</v>
      </c>
      <c r="AB30" s="14" t="s">
        <v>308</v>
      </c>
      <c r="AC30" s="12" t="s">
        <v>358</v>
      </c>
      <c r="AD30" s="15" t="s">
        <v>368</v>
      </c>
      <c r="AE30" s="83"/>
      <c r="AF30" s="84"/>
      <c r="AG30" s="84"/>
      <c r="AH30" s="84">
        <v>1</v>
      </c>
      <c r="AI30" s="84"/>
      <c r="AJ30" s="84"/>
      <c r="AK30" s="84"/>
      <c r="AL30" s="84"/>
      <c r="AM30" s="85"/>
    </row>
    <row r="31" spans="1:39" ht="12" customHeight="1">
      <c r="A31" s="184">
        <v>26</v>
      </c>
      <c r="B31" s="98" t="s">
        <v>211</v>
      </c>
      <c r="C31" s="98" t="s">
        <v>211</v>
      </c>
      <c r="D31" s="11" t="s">
        <v>51</v>
      </c>
      <c r="E31" s="11" t="s">
        <v>304</v>
      </c>
      <c r="F31" s="12" t="s">
        <v>48</v>
      </c>
      <c r="G31" s="12" t="s">
        <v>310</v>
      </c>
      <c r="H31" s="12" t="s">
        <v>306</v>
      </c>
      <c r="I31" s="12" t="s">
        <v>507</v>
      </c>
      <c r="J31" s="12" t="str">
        <f t="shared" si="1"/>
        <v>≥17h</v>
      </c>
      <c r="K31" s="12" t="s">
        <v>513</v>
      </c>
      <c r="L31" s="69" t="s">
        <v>518</v>
      </c>
      <c r="M31" s="13" t="s">
        <v>385</v>
      </c>
      <c r="N31" s="14" t="s">
        <v>308</v>
      </c>
      <c r="O31" s="12" t="s">
        <v>358</v>
      </c>
      <c r="P31" s="15" t="s">
        <v>369</v>
      </c>
      <c r="Q31" s="83"/>
      <c r="R31" s="84">
        <v>1</v>
      </c>
      <c r="S31" s="84"/>
      <c r="T31" s="84">
        <v>1</v>
      </c>
      <c r="U31" s="84"/>
      <c r="V31" s="84"/>
      <c r="W31" s="84"/>
      <c r="X31" s="84"/>
      <c r="Y31" s="85"/>
      <c r="Z31" s="69" t="s">
        <v>518</v>
      </c>
      <c r="AA31" s="13" t="s">
        <v>385</v>
      </c>
      <c r="AB31" s="14" t="s">
        <v>308</v>
      </c>
      <c r="AC31" s="12" t="s">
        <v>358</v>
      </c>
      <c r="AD31" s="15" t="s">
        <v>369</v>
      </c>
      <c r="AE31" s="83"/>
      <c r="AF31" s="84"/>
      <c r="AG31" s="84"/>
      <c r="AH31" s="84"/>
      <c r="AI31" s="84">
        <v>1</v>
      </c>
      <c r="AJ31" s="84"/>
      <c r="AK31" s="84">
        <v>1</v>
      </c>
      <c r="AL31" s="84"/>
      <c r="AM31" s="85"/>
    </row>
    <row r="32" spans="1:39" ht="12" customHeight="1">
      <c r="A32" s="184">
        <v>27</v>
      </c>
      <c r="B32" s="98" t="s">
        <v>74</v>
      </c>
      <c r="C32" s="98" t="s">
        <v>75</v>
      </c>
      <c r="D32" s="11" t="s">
        <v>25</v>
      </c>
      <c r="E32" s="11" t="s">
        <v>304</v>
      </c>
      <c r="F32" s="12" t="s">
        <v>50</v>
      </c>
      <c r="G32" s="12" t="s">
        <v>310</v>
      </c>
      <c r="H32" s="12" t="s">
        <v>306</v>
      </c>
      <c r="I32" s="12" t="s">
        <v>505</v>
      </c>
      <c r="J32" s="12" t="str">
        <f t="shared" si="1"/>
        <v>≥17h</v>
      </c>
      <c r="K32" s="12" t="s">
        <v>513</v>
      </c>
      <c r="L32" s="69" t="s">
        <v>519</v>
      </c>
      <c r="M32" s="13" t="s">
        <v>373</v>
      </c>
      <c r="N32" s="14" t="s">
        <v>308</v>
      </c>
      <c r="O32" s="12" t="s">
        <v>358</v>
      </c>
      <c r="P32" s="15" t="s">
        <v>368</v>
      </c>
      <c r="Q32" s="83"/>
      <c r="R32" s="84"/>
      <c r="S32" s="84"/>
      <c r="T32" s="84"/>
      <c r="U32" s="84"/>
      <c r="V32" s="84"/>
      <c r="W32" s="84">
        <v>1</v>
      </c>
      <c r="X32" s="84"/>
      <c r="Y32" s="85"/>
      <c r="Z32" s="69" t="s">
        <v>519</v>
      </c>
      <c r="AA32" s="13" t="s">
        <v>373</v>
      </c>
      <c r="AB32" s="14" t="s">
        <v>308</v>
      </c>
      <c r="AC32" s="12" t="s">
        <v>358</v>
      </c>
      <c r="AD32" s="15" t="s">
        <v>368</v>
      </c>
      <c r="AE32" s="83"/>
      <c r="AF32" s="84">
        <v>1</v>
      </c>
      <c r="AG32" s="84"/>
      <c r="AH32" s="84"/>
      <c r="AI32" s="84"/>
      <c r="AJ32" s="84"/>
      <c r="AK32" s="84"/>
      <c r="AL32" s="84"/>
      <c r="AM32" s="85"/>
    </row>
    <row r="33" spans="1:39" ht="12" customHeight="1">
      <c r="A33" s="184">
        <v>28</v>
      </c>
      <c r="B33" s="98" t="s">
        <v>74</v>
      </c>
      <c r="C33" s="98" t="s">
        <v>75</v>
      </c>
      <c r="D33" s="11" t="s">
        <v>51</v>
      </c>
      <c r="E33" s="11" t="s">
        <v>303</v>
      </c>
      <c r="F33" s="12" t="s">
        <v>50</v>
      </c>
      <c r="G33" s="12" t="s">
        <v>310</v>
      </c>
      <c r="H33" s="12" t="s">
        <v>306</v>
      </c>
      <c r="I33" s="12" t="s">
        <v>505</v>
      </c>
      <c r="J33" s="12" t="str">
        <f t="shared" si="1"/>
        <v>≥17h</v>
      </c>
      <c r="K33" s="12" t="s">
        <v>513</v>
      </c>
      <c r="L33" s="69" t="s">
        <v>519</v>
      </c>
      <c r="M33" s="13" t="s">
        <v>373</v>
      </c>
      <c r="N33" s="14" t="s">
        <v>367</v>
      </c>
      <c r="O33" s="12" t="s">
        <v>358</v>
      </c>
      <c r="P33" s="15" t="s">
        <v>368</v>
      </c>
      <c r="Q33" s="83"/>
      <c r="R33" s="84"/>
      <c r="S33" s="84">
        <v>1</v>
      </c>
      <c r="T33" s="84">
        <v>1</v>
      </c>
      <c r="U33" s="84"/>
      <c r="V33" s="84"/>
      <c r="W33" s="84"/>
      <c r="X33" s="84"/>
      <c r="Y33" s="85">
        <v>1</v>
      </c>
      <c r="Z33" s="69" t="s">
        <v>519</v>
      </c>
      <c r="AA33" s="13" t="s">
        <v>373</v>
      </c>
      <c r="AB33" s="14" t="s">
        <v>367</v>
      </c>
      <c r="AC33" s="12" t="s">
        <v>358</v>
      </c>
      <c r="AD33" s="15" t="s">
        <v>368</v>
      </c>
      <c r="AE33" s="83"/>
      <c r="AF33" s="84">
        <v>1</v>
      </c>
      <c r="AG33" s="84"/>
      <c r="AH33" s="84"/>
      <c r="AI33" s="84"/>
      <c r="AJ33" s="84"/>
      <c r="AK33" s="84"/>
      <c r="AL33" s="84"/>
      <c r="AM33" s="85"/>
    </row>
    <row r="34" spans="1:39" ht="12" customHeight="1">
      <c r="A34" s="184">
        <v>29</v>
      </c>
      <c r="B34" s="98" t="s">
        <v>74</v>
      </c>
      <c r="C34" s="98" t="s">
        <v>75</v>
      </c>
      <c r="D34" s="11" t="s">
        <v>51</v>
      </c>
      <c r="E34" s="11" t="s">
        <v>304</v>
      </c>
      <c r="F34" s="12" t="s">
        <v>49</v>
      </c>
      <c r="G34" s="12" t="s">
        <v>510</v>
      </c>
      <c r="H34" s="12" t="s">
        <v>306</v>
      </c>
      <c r="I34" s="12" t="s">
        <v>505</v>
      </c>
      <c r="J34" s="12" t="str">
        <f t="shared" si="1"/>
        <v>≥17h</v>
      </c>
      <c r="K34" s="12" t="s">
        <v>512</v>
      </c>
      <c r="L34" s="69" t="s">
        <v>519</v>
      </c>
      <c r="M34" s="13" t="s">
        <v>373</v>
      </c>
      <c r="N34" s="14" t="s">
        <v>367</v>
      </c>
      <c r="O34" s="12" t="s">
        <v>358</v>
      </c>
      <c r="P34" s="15" t="s">
        <v>368</v>
      </c>
      <c r="Q34" s="83"/>
      <c r="R34" s="84"/>
      <c r="S34" s="84">
        <v>1</v>
      </c>
      <c r="T34" s="84">
        <v>1</v>
      </c>
      <c r="U34" s="84"/>
      <c r="V34" s="84"/>
      <c r="W34" s="84">
        <v>1</v>
      </c>
      <c r="X34" s="84"/>
      <c r="Y34" s="85"/>
      <c r="Z34" s="69" t="s">
        <v>519</v>
      </c>
      <c r="AA34" s="13" t="s">
        <v>373</v>
      </c>
      <c r="AB34" s="14" t="s">
        <v>367</v>
      </c>
      <c r="AC34" s="12" t="s">
        <v>358</v>
      </c>
      <c r="AD34" s="15" t="s">
        <v>368</v>
      </c>
      <c r="AE34" s="83"/>
      <c r="AF34" s="84">
        <v>1</v>
      </c>
      <c r="AG34" s="84"/>
      <c r="AH34" s="84"/>
      <c r="AI34" s="84"/>
      <c r="AJ34" s="84"/>
      <c r="AK34" s="84"/>
      <c r="AL34" s="84"/>
      <c r="AM34" s="85"/>
    </row>
    <row r="35" spans="1:39" ht="12" customHeight="1">
      <c r="A35" s="184">
        <v>30</v>
      </c>
      <c r="B35" s="98" t="s">
        <v>82</v>
      </c>
      <c r="C35" s="98" t="s">
        <v>82</v>
      </c>
      <c r="D35" s="11" t="s">
        <v>52</v>
      </c>
      <c r="E35" s="11" t="s">
        <v>304</v>
      </c>
      <c r="F35" s="12" t="s">
        <v>49</v>
      </c>
      <c r="G35" s="12" t="s">
        <v>310</v>
      </c>
      <c r="H35" s="12" t="s">
        <v>306</v>
      </c>
      <c r="I35" s="12" t="s">
        <v>504</v>
      </c>
      <c r="J35" s="12" t="str">
        <f t="shared" si="1"/>
        <v>≥17h</v>
      </c>
      <c r="K35" s="12" t="s">
        <v>512</v>
      </c>
      <c r="L35" s="69" t="s">
        <v>518</v>
      </c>
      <c r="M35" s="13" t="s">
        <v>373</v>
      </c>
      <c r="N35" s="14" t="s">
        <v>308</v>
      </c>
      <c r="O35" s="12" t="s">
        <v>358</v>
      </c>
      <c r="P35" s="15" t="s">
        <v>368</v>
      </c>
      <c r="Q35" s="83"/>
      <c r="R35" s="84"/>
      <c r="S35" s="84"/>
      <c r="T35" s="84">
        <v>1</v>
      </c>
      <c r="U35" s="84"/>
      <c r="V35" s="84"/>
      <c r="W35" s="84"/>
      <c r="X35" s="84"/>
      <c r="Y35" s="85"/>
      <c r="Z35" s="69" t="s">
        <v>518</v>
      </c>
      <c r="AA35" s="13" t="s">
        <v>373</v>
      </c>
      <c r="AB35" s="14" t="s">
        <v>308</v>
      </c>
      <c r="AC35" s="12" t="s">
        <v>358</v>
      </c>
      <c r="AD35" s="15" t="s">
        <v>368</v>
      </c>
      <c r="AE35" s="83"/>
      <c r="AF35" s="84"/>
      <c r="AG35" s="84"/>
      <c r="AH35" s="84">
        <v>1</v>
      </c>
      <c r="AI35" s="84"/>
      <c r="AJ35" s="84"/>
      <c r="AK35" s="84"/>
      <c r="AL35" s="84"/>
      <c r="AM35" s="85"/>
    </row>
    <row r="36" spans="1:39" ht="12" customHeight="1">
      <c r="A36" s="184">
        <v>31</v>
      </c>
      <c r="B36" s="98" t="s">
        <v>74</v>
      </c>
      <c r="C36" s="98" t="s">
        <v>75</v>
      </c>
      <c r="D36" s="11" t="s">
        <v>25</v>
      </c>
      <c r="E36" s="11" t="s">
        <v>303</v>
      </c>
      <c r="F36" s="12" t="s">
        <v>48</v>
      </c>
      <c r="G36" s="12" t="s">
        <v>310</v>
      </c>
      <c r="H36" s="12" t="s">
        <v>306</v>
      </c>
      <c r="I36" s="105" t="s">
        <v>505</v>
      </c>
      <c r="J36" s="12" t="str">
        <f t="shared" si="1"/>
        <v>≥17h</v>
      </c>
      <c r="K36" s="12" t="s">
        <v>513</v>
      </c>
      <c r="L36" s="69" t="s">
        <v>519</v>
      </c>
      <c r="M36" s="13" t="s">
        <v>373</v>
      </c>
      <c r="N36" s="14" t="s">
        <v>308</v>
      </c>
      <c r="O36" s="12" t="s">
        <v>358</v>
      </c>
      <c r="P36" s="15" t="s">
        <v>368</v>
      </c>
      <c r="Q36" s="83"/>
      <c r="R36" s="84"/>
      <c r="S36" s="84"/>
      <c r="T36" s="84">
        <v>1</v>
      </c>
      <c r="U36" s="84"/>
      <c r="V36" s="84"/>
      <c r="W36" s="84"/>
      <c r="X36" s="84"/>
      <c r="Y36" s="85"/>
      <c r="Z36" s="69" t="s">
        <v>519</v>
      </c>
      <c r="AA36" s="13" t="s">
        <v>373</v>
      </c>
      <c r="AB36" s="14" t="s">
        <v>308</v>
      </c>
      <c r="AC36" s="12" t="s">
        <v>358</v>
      </c>
      <c r="AD36" s="15" t="s">
        <v>368</v>
      </c>
      <c r="AE36" s="83"/>
      <c r="AF36" s="84">
        <v>1</v>
      </c>
      <c r="AG36" s="84"/>
      <c r="AH36" s="84"/>
      <c r="AI36" s="84"/>
      <c r="AJ36" s="84"/>
      <c r="AK36" s="84"/>
      <c r="AL36" s="84"/>
      <c r="AM36" s="85"/>
    </row>
    <row r="37" spans="1:39" ht="12" customHeight="1">
      <c r="A37" s="184">
        <v>32</v>
      </c>
      <c r="B37" s="98" t="s">
        <v>82</v>
      </c>
      <c r="C37" s="98" t="s">
        <v>82</v>
      </c>
      <c r="D37" s="11" t="s">
        <v>25</v>
      </c>
      <c r="E37" s="11" t="s">
        <v>304</v>
      </c>
      <c r="F37" s="12" t="s">
        <v>48</v>
      </c>
      <c r="G37" s="12" t="s">
        <v>510</v>
      </c>
      <c r="H37" s="12" t="s">
        <v>306</v>
      </c>
      <c r="I37" s="12" t="s">
        <v>504</v>
      </c>
      <c r="J37" s="12" t="str">
        <f t="shared" si="1"/>
        <v>≥17h</v>
      </c>
      <c r="K37" s="12" t="s">
        <v>513</v>
      </c>
      <c r="L37" s="69" t="s">
        <v>518</v>
      </c>
      <c r="M37" s="13" t="s">
        <v>373</v>
      </c>
      <c r="N37" s="14" t="s">
        <v>367</v>
      </c>
      <c r="O37" s="12" t="s">
        <v>358</v>
      </c>
      <c r="P37" s="15" t="s">
        <v>370</v>
      </c>
      <c r="Q37" s="83"/>
      <c r="R37" s="84"/>
      <c r="S37" s="84"/>
      <c r="T37" s="84">
        <v>1</v>
      </c>
      <c r="U37" s="84"/>
      <c r="V37" s="84"/>
      <c r="W37" s="84"/>
      <c r="X37" s="84"/>
      <c r="Y37" s="85"/>
      <c r="Z37" s="69" t="s">
        <v>518</v>
      </c>
      <c r="AA37" s="13" t="s">
        <v>373</v>
      </c>
      <c r="AB37" s="14" t="s">
        <v>367</v>
      </c>
      <c r="AC37" s="12" t="s">
        <v>358</v>
      </c>
      <c r="AD37" s="15" t="s">
        <v>370</v>
      </c>
      <c r="AE37" s="83"/>
      <c r="AF37" s="84">
        <v>1</v>
      </c>
      <c r="AG37" s="84"/>
      <c r="AH37" s="84"/>
      <c r="AI37" s="84"/>
      <c r="AJ37" s="84"/>
      <c r="AK37" s="84"/>
      <c r="AL37" s="84"/>
      <c r="AM37" s="85"/>
    </row>
    <row r="38" spans="1:39" ht="12" customHeight="1">
      <c r="A38" s="184">
        <v>33</v>
      </c>
      <c r="B38" s="98" t="s">
        <v>67</v>
      </c>
      <c r="C38" s="98" t="s">
        <v>67</v>
      </c>
      <c r="D38" s="11" t="s">
        <v>51</v>
      </c>
      <c r="E38" s="11" t="s">
        <v>304</v>
      </c>
      <c r="F38" s="12" t="s">
        <v>48</v>
      </c>
      <c r="G38" s="12" t="s">
        <v>310</v>
      </c>
      <c r="H38" s="12" t="s">
        <v>306</v>
      </c>
      <c r="I38" s="105" t="s">
        <v>504</v>
      </c>
      <c r="J38" s="12" t="str">
        <f t="shared" si="1"/>
        <v>≥17h</v>
      </c>
      <c r="K38" s="12" t="s">
        <v>513</v>
      </c>
      <c r="L38" s="69" t="s">
        <v>518</v>
      </c>
      <c r="M38" s="13" t="s">
        <v>342</v>
      </c>
      <c r="N38" s="14"/>
      <c r="O38" s="12" t="s">
        <v>358</v>
      </c>
      <c r="P38" s="15" t="s">
        <v>359</v>
      </c>
      <c r="Q38" s="83"/>
      <c r="R38" s="84"/>
      <c r="S38" s="84"/>
      <c r="T38" s="84"/>
      <c r="U38" s="84"/>
      <c r="V38" s="84"/>
      <c r="W38" s="84"/>
      <c r="X38" s="84"/>
      <c r="Y38" s="85"/>
      <c r="Z38" s="69" t="s">
        <v>518</v>
      </c>
      <c r="AA38" s="13" t="s">
        <v>342</v>
      </c>
      <c r="AB38" s="14"/>
      <c r="AC38" s="12" t="s">
        <v>358</v>
      </c>
      <c r="AD38" s="15" t="s">
        <v>359</v>
      </c>
      <c r="AE38" s="83"/>
      <c r="AF38" s="84"/>
      <c r="AG38" s="84"/>
      <c r="AH38" s="84"/>
      <c r="AI38" s="84"/>
      <c r="AJ38" s="84"/>
      <c r="AK38" s="84"/>
      <c r="AL38" s="84"/>
      <c r="AM38" s="85"/>
    </row>
    <row r="39" spans="1:39" ht="12" customHeight="1">
      <c r="A39" s="184">
        <v>34</v>
      </c>
      <c r="B39" s="98" t="s">
        <v>243</v>
      </c>
      <c r="C39" s="98" t="s">
        <v>85</v>
      </c>
      <c r="D39" s="11" t="s">
        <v>52</v>
      </c>
      <c r="E39" s="11" t="s">
        <v>304</v>
      </c>
      <c r="F39" s="12" t="s">
        <v>48</v>
      </c>
      <c r="G39" s="12" t="s">
        <v>310</v>
      </c>
      <c r="H39" s="12" t="s">
        <v>306</v>
      </c>
      <c r="I39" s="105" t="s">
        <v>504</v>
      </c>
      <c r="J39" s="12" t="str">
        <f t="shared" si="1"/>
        <v>≥17h</v>
      </c>
      <c r="K39" s="12" t="s">
        <v>512</v>
      </c>
      <c r="L39" s="69" t="s">
        <v>518</v>
      </c>
      <c r="M39" s="13" t="s">
        <v>342</v>
      </c>
      <c r="N39" s="14"/>
      <c r="O39" s="12" t="s">
        <v>358</v>
      </c>
      <c r="P39" s="15" t="s">
        <v>359</v>
      </c>
      <c r="Q39" s="83"/>
      <c r="R39" s="84"/>
      <c r="S39" s="84"/>
      <c r="T39" s="84"/>
      <c r="U39" s="84"/>
      <c r="V39" s="84"/>
      <c r="W39" s="84"/>
      <c r="X39" s="84"/>
      <c r="Y39" s="85"/>
      <c r="Z39" s="69" t="s">
        <v>518</v>
      </c>
      <c r="AA39" s="13" t="s">
        <v>342</v>
      </c>
      <c r="AB39" s="14"/>
      <c r="AC39" s="12" t="s">
        <v>358</v>
      </c>
      <c r="AD39" s="15" t="s">
        <v>359</v>
      </c>
      <c r="AE39" s="83"/>
      <c r="AF39" s="84"/>
      <c r="AG39" s="84"/>
      <c r="AH39" s="84"/>
      <c r="AI39" s="84"/>
      <c r="AJ39" s="84"/>
      <c r="AK39" s="84"/>
      <c r="AL39" s="84"/>
      <c r="AM39" s="85"/>
    </row>
    <row r="40" spans="1:39" ht="12" customHeight="1">
      <c r="A40" s="184">
        <v>35</v>
      </c>
      <c r="B40" s="98" t="s">
        <v>70</v>
      </c>
      <c r="C40" s="98" t="s">
        <v>71</v>
      </c>
      <c r="D40" s="11" t="s">
        <v>51</v>
      </c>
      <c r="E40" s="11" t="s">
        <v>304</v>
      </c>
      <c r="F40" s="12" t="s">
        <v>50</v>
      </c>
      <c r="G40" s="12" t="s">
        <v>310</v>
      </c>
      <c r="H40" s="12" t="s">
        <v>306</v>
      </c>
      <c r="I40" s="105" t="s">
        <v>505</v>
      </c>
      <c r="J40" s="12" t="str">
        <f t="shared" si="1"/>
        <v>≥17h</v>
      </c>
      <c r="K40" s="12" t="s">
        <v>513</v>
      </c>
      <c r="L40" s="69" t="s">
        <v>520</v>
      </c>
      <c r="M40" s="13" t="s">
        <v>373</v>
      </c>
      <c r="N40" s="14" t="s">
        <v>308</v>
      </c>
      <c r="O40" s="12" t="s">
        <v>358</v>
      </c>
      <c r="P40" s="15" t="s">
        <v>368</v>
      </c>
      <c r="Q40" s="83"/>
      <c r="R40" s="84"/>
      <c r="S40" s="84"/>
      <c r="T40" s="84"/>
      <c r="U40" s="84"/>
      <c r="V40" s="84"/>
      <c r="W40" s="84">
        <v>1</v>
      </c>
      <c r="X40" s="84"/>
      <c r="Y40" s="85"/>
      <c r="Z40" s="69" t="s">
        <v>520</v>
      </c>
      <c r="AA40" s="13" t="s">
        <v>373</v>
      </c>
      <c r="AB40" s="14" t="s">
        <v>308</v>
      </c>
      <c r="AC40" s="12" t="s">
        <v>358</v>
      </c>
      <c r="AD40" s="15" t="s">
        <v>368</v>
      </c>
      <c r="AE40" s="83"/>
      <c r="AF40" s="84">
        <v>1</v>
      </c>
      <c r="AG40" s="84"/>
      <c r="AH40" s="84"/>
      <c r="AI40" s="84"/>
      <c r="AJ40" s="84"/>
      <c r="AK40" s="84"/>
      <c r="AL40" s="84"/>
      <c r="AM40" s="85"/>
    </row>
    <row r="41" spans="1:39" ht="12" customHeight="1">
      <c r="A41" s="184">
        <v>36</v>
      </c>
      <c r="B41" s="98" t="s">
        <v>106</v>
      </c>
      <c r="C41" s="98" t="s">
        <v>71</v>
      </c>
      <c r="D41" s="11" t="s">
        <v>52</v>
      </c>
      <c r="E41" s="11" t="s">
        <v>304</v>
      </c>
      <c r="F41" s="12" t="s">
        <v>49</v>
      </c>
      <c r="G41" s="12" t="s">
        <v>310</v>
      </c>
      <c r="H41" s="12" t="s">
        <v>306</v>
      </c>
      <c r="I41" s="12" t="s">
        <v>505</v>
      </c>
      <c r="J41" s="12" t="str">
        <f t="shared" si="1"/>
        <v>≥17h</v>
      </c>
      <c r="K41" s="12" t="s">
        <v>512</v>
      </c>
      <c r="L41" s="69" t="s">
        <v>520</v>
      </c>
      <c r="M41" s="13" t="s">
        <v>373</v>
      </c>
      <c r="N41" s="14" t="s">
        <v>308</v>
      </c>
      <c r="O41" s="12" t="s">
        <v>358</v>
      </c>
      <c r="P41" s="15" t="s">
        <v>368</v>
      </c>
      <c r="Q41" s="83"/>
      <c r="R41" s="84"/>
      <c r="S41" s="84"/>
      <c r="T41" s="84">
        <v>1</v>
      </c>
      <c r="U41" s="84"/>
      <c r="V41" s="84"/>
      <c r="W41" s="84">
        <v>1</v>
      </c>
      <c r="X41" s="84"/>
      <c r="Y41" s="85"/>
      <c r="Z41" s="69" t="s">
        <v>520</v>
      </c>
      <c r="AA41" s="13" t="s">
        <v>373</v>
      </c>
      <c r="AB41" s="14" t="s">
        <v>308</v>
      </c>
      <c r="AC41" s="12" t="s">
        <v>358</v>
      </c>
      <c r="AD41" s="15" t="s">
        <v>368</v>
      </c>
      <c r="AE41" s="83"/>
      <c r="AF41" s="84">
        <v>1</v>
      </c>
      <c r="AG41" s="84"/>
      <c r="AH41" s="84"/>
      <c r="AI41" s="84"/>
      <c r="AJ41" s="84"/>
      <c r="AK41" s="84"/>
      <c r="AL41" s="84"/>
      <c r="AM41" s="85"/>
    </row>
    <row r="42" spans="1:39" ht="12" customHeight="1">
      <c r="A42" s="184">
        <v>37</v>
      </c>
      <c r="B42" s="98" t="s">
        <v>125</v>
      </c>
      <c r="C42" s="98" t="s">
        <v>59</v>
      </c>
      <c r="D42" s="11" t="s">
        <v>25</v>
      </c>
      <c r="E42" s="11" t="s">
        <v>304</v>
      </c>
      <c r="F42" s="12" t="s">
        <v>48</v>
      </c>
      <c r="G42" s="12" t="s">
        <v>310</v>
      </c>
      <c r="H42" s="12" t="s">
        <v>306</v>
      </c>
      <c r="I42" s="12" t="s">
        <v>504</v>
      </c>
      <c r="J42" s="12" t="str">
        <f t="shared" si="1"/>
        <v>≥17h</v>
      </c>
      <c r="K42" s="12" t="s">
        <v>47</v>
      </c>
      <c r="L42" s="69" t="s">
        <v>518</v>
      </c>
      <c r="M42" s="13" t="s">
        <v>373</v>
      </c>
      <c r="N42" s="14" t="s">
        <v>367</v>
      </c>
      <c r="O42" s="12" t="s">
        <v>358</v>
      </c>
      <c r="P42" s="15" t="s">
        <v>368</v>
      </c>
      <c r="Q42" s="83"/>
      <c r="R42" s="84"/>
      <c r="S42" s="84"/>
      <c r="T42" s="84">
        <v>1</v>
      </c>
      <c r="U42" s="84"/>
      <c r="V42" s="84"/>
      <c r="W42" s="84"/>
      <c r="X42" s="84"/>
      <c r="Y42" s="85"/>
      <c r="Z42" s="69" t="s">
        <v>518</v>
      </c>
      <c r="AA42" s="13" t="s">
        <v>373</v>
      </c>
      <c r="AB42" s="14" t="s">
        <v>367</v>
      </c>
      <c r="AC42" s="12" t="s">
        <v>358</v>
      </c>
      <c r="AD42" s="15" t="s">
        <v>368</v>
      </c>
      <c r="AE42" s="83"/>
      <c r="AF42" s="84">
        <v>1</v>
      </c>
      <c r="AG42" s="84"/>
      <c r="AH42" s="84"/>
      <c r="AI42" s="84"/>
      <c r="AJ42" s="84"/>
      <c r="AK42" s="84"/>
      <c r="AL42" s="84"/>
      <c r="AM42" s="85"/>
    </row>
    <row r="43" spans="1:39" ht="12" customHeight="1">
      <c r="A43" s="184">
        <v>38</v>
      </c>
      <c r="B43" s="98" t="s">
        <v>61</v>
      </c>
      <c r="C43" s="98" t="s">
        <v>198</v>
      </c>
      <c r="D43" s="11" t="s">
        <v>52</v>
      </c>
      <c r="E43" s="11" t="s">
        <v>304</v>
      </c>
      <c r="F43" s="12" t="s">
        <v>48</v>
      </c>
      <c r="G43" s="11" t="s">
        <v>511</v>
      </c>
      <c r="H43" s="12" t="s">
        <v>306</v>
      </c>
      <c r="I43" s="105" t="s">
        <v>505</v>
      </c>
      <c r="J43" s="12" t="str">
        <f t="shared" si="1"/>
        <v>≥17h</v>
      </c>
      <c r="K43" s="12" t="s">
        <v>512</v>
      </c>
      <c r="L43" s="69" t="s">
        <v>520</v>
      </c>
      <c r="M43" s="13" t="s">
        <v>371</v>
      </c>
      <c r="N43" s="14" t="s">
        <v>308</v>
      </c>
      <c r="O43" s="12" t="s">
        <v>358</v>
      </c>
      <c r="P43" s="15" t="s">
        <v>368</v>
      </c>
      <c r="Q43" s="83"/>
      <c r="R43" s="84"/>
      <c r="S43" s="84"/>
      <c r="T43" s="84">
        <v>1</v>
      </c>
      <c r="U43" s="84"/>
      <c r="V43" s="84"/>
      <c r="W43" s="84"/>
      <c r="X43" s="84"/>
      <c r="Y43" s="85"/>
      <c r="Z43" s="69" t="s">
        <v>520</v>
      </c>
      <c r="AA43" s="13" t="s">
        <v>371</v>
      </c>
      <c r="AB43" s="14" t="s">
        <v>308</v>
      </c>
      <c r="AC43" s="12" t="s">
        <v>358</v>
      </c>
      <c r="AD43" s="15" t="s">
        <v>368</v>
      </c>
      <c r="AE43" s="83"/>
      <c r="AF43" s="84"/>
      <c r="AG43" s="84">
        <v>1</v>
      </c>
      <c r="AH43" s="84"/>
      <c r="AI43" s="84"/>
      <c r="AJ43" s="84"/>
      <c r="AK43" s="84"/>
      <c r="AL43" s="84"/>
      <c r="AM43" s="85"/>
    </row>
    <row r="44" spans="1:39" ht="12" customHeight="1">
      <c r="A44" s="184">
        <v>39</v>
      </c>
      <c r="B44" s="98" t="s">
        <v>133</v>
      </c>
      <c r="C44" s="98" t="s">
        <v>131</v>
      </c>
      <c r="D44" s="11" t="s">
        <v>52</v>
      </c>
      <c r="E44" s="11" t="s">
        <v>304</v>
      </c>
      <c r="F44" s="12" t="s">
        <v>49</v>
      </c>
      <c r="G44" s="12" t="s">
        <v>510</v>
      </c>
      <c r="H44" s="12" t="s">
        <v>306</v>
      </c>
      <c r="I44" s="12" t="s">
        <v>504</v>
      </c>
      <c r="J44" s="12" t="str">
        <f t="shared" si="1"/>
        <v>≥17h</v>
      </c>
      <c r="K44" s="12" t="s">
        <v>47</v>
      </c>
      <c r="L44" s="69" t="s">
        <v>519</v>
      </c>
      <c r="M44" s="13" t="s">
        <v>373</v>
      </c>
      <c r="N44" s="14" t="s">
        <v>367</v>
      </c>
      <c r="O44" s="12" t="s">
        <v>358</v>
      </c>
      <c r="P44" s="15" t="s">
        <v>368</v>
      </c>
      <c r="Q44" s="83"/>
      <c r="R44" s="84"/>
      <c r="S44" s="84"/>
      <c r="T44" s="84">
        <v>1</v>
      </c>
      <c r="U44" s="84"/>
      <c r="V44" s="84"/>
      <c r="W44" s="84"/>
      <c r="X44" s="84"/>
      <c r="Y44" s="85"/>
      <c r="Z44" s="69" t="s">
        <v>519</v>
      </c>
      <c r="AA44" s="13" t="s">
        <v>373</v>
      </c>
      <c r="AB44" s="14" t="s">
        <v>367</v>
      </c>
      <c r="AC44" s="12" t="s">
        <v>358</v>
      </c>
      <c r="AD44" s="15" t="s">
        <v>368</v>
      </c>
      <c r="AE44" s="83">
        <v>1</v>
      </c>
      <c r="AF44" s="84"/>
      <c r="AG44" s="84"/>
      <c r="AH44" s="84"/>
      <c r="AI44" s="84"/>
      <c r="AJ44" s="84"/>
      <c r="AK44" s="84"/>
      <c r="AL44" s="84"/>
      <c r="AM44" s="85"/>
    </row>
    <row r="45" spans="1:39" ht="12" customHeight="1">
      <c r="A45" s="184">
        <v>40</v>
      </c>
      <c r="B45" s="98" t="s">
        <v>81</v>
      </c>
      <c r="C45" s="98" t="s">
        <v>81</v>
      </c>
      <c r="D45" s="11" t="s">
        <v>51</v>
      </c>
      <c r="E45" s="11" t="s">
        <v>303</v>
      </c>
      <c r="F45" s="75" t="s">
        <v>47</v>
      </c>
      <c r="G45" s="12" t="s">
        <v>310</v>
      </c>
      <c r="H45" s="12" t="s">
        <v>306</v>
      </c>
      <c r="I45" s="105" t="s">
        <v>504</v>
      </c>
      <c r="J45" s="11" t="str">
        <f>"12-16h"</f>
        <v>12-16h</v>
      </c>
      <c r="K45" s="12" t="s">
        <v>512</v>
      </c>
      <c r="L45" s="69" t="s">
        <v>518</v>
      </c>
      <c r="M45" s="13" t="s">
        <v>385</v>
      </c>
      <c r="N45" s="14" t="s">
        <v>308</v>
      </c>
      <c r="O45" s="12" t="s">
        <v>358</v>
      </c>
      <c r="P45" s="15" t="s">
        <v>368</v>
      </c>
      <c r="Q45" s="83"/>
      <c r="R45" s="84"/>
      <c r="S45" s="84"/>
      <c r="T45" s="84">
        <v>1</v>
      </c>
      <c r="U45" s="84"/>
      <c r="V45" s="84"/>
      <c r="W45" s="84"/>
      <c r="X45" s="84"/>
      <c r="Y45" s="85"/>
      <c r="Z45" s="69" t="s">
        <v>518</v>
      </c>
      <c r="AA45" s="13" t="s">
        <v>385</v>
      </c>
      <c r="AB45" s="14" t="s">
        <v>308</v>
      </c>
      <c r="AC45" s="12" t="s">
        <v>358</v>
      </c>
      <c r="AD45" s="15" t="s">
        <v>368</v>
      </c>
      <c r="AE45" s="83"/>
      <c r="AF45" s="84"/>
      <c r="AG45" s="84">
        <v>1</v>
      </c>
      <c r="AH45" s="84"/>
      <c r="AI45" s="84"/>
      <c r="AJ45" s="84"/>
      <c r="AK45" s="84"/>
      <c r="AL45" s="84"/>
      <c r="AM45" s="85"/>
    </row>
    <row r="46" spans="1:39" ht="12" customHeight="1">
      <c r="A46" s="184">
        <v>41</v>
      </c>
      <c r="B46" s="98" t="s">
        <v>117</v>
      </c>
      <c r="C46" s="98" t="s">
        <v>72</v>
      </c>
      <c r="D46" s="11" t="s">
        <v>51</v>
      </c>
      <c r="E46" s="11" t="s">
        <v>303</v>
      </c>
      <c r="F46" s="12" t="s">
        <v>48</v>
      </c>
      <c r="G46" s="11" t="s">
        <v>511</v>
      </c>
      <c r="H46" s="12" t="s">
        <v>308</v>
      </c>
      <c r="I46" s="105" t="s">
        <v>504</v>
      </c>
      <c r="J46" s="12" t="str">
        <f>"≥17h"</f>
        <v>≥17h</v>
      </c>
      <c r="K46" s="12" t="s">
        <v>47</v>
      </c>
      <c r="L46" s="69" t="s">
        <v>519</v>
      </c>
      <c r="M46" s="13" t="s">
        <v>309</v>
      </c>
      <c r="N46" s="14" t="s">
        <v>308</v>
      </c>
      <c r="O46" s="12" t="s">
        <v>358</v>
      </c>
      <c r="P46" s="15" t="s">
        <v>368</v>
      </c>
      <c r="Q46" s="83"/>
      <c r="R46" s="84">
        <v>1</v>
      </c>
      <c r="S46" s="84"/>
      <c r="T46" s="84"/>
      <c r="U46" s="84"/>
      <c r="V46" s="84"/>
      <c r="W46" s="84"/>
      <c r="X46" s="84"/>
      <c r="Y46" s="85"/>
      <c r="Z46" s="69" t="s">
        <v>519</v>
      </c>
      <c r="AA46" s="13" t="s">
        <v>309</v>
      </c>
      <c r="AB46" s="14" t="s">
        <v>308</v>
      </c>
      <c r="AC46" s="12" t="s">
        <v>358</v>
      </c>
      <c r="AD46" s="15" t="s">
        <v>368</v>
      </c>
      <c r="AE46" s="83"/>
      <c r="AF46" s="84"/>
      <c r="AG46" s="84">
        <v>1</v>
      </c>
      <c r="AH46" s="84"/>
      <c r="AI46" s="84"/>
      <c r="AJ46" s="84"/>
      <c r="AK46" s="84"/>
      <c r="AL46" s="84"/>
      <c r="AM46" s="85"/>
    </row>
    <row r="47" spans="1:39" ht="12" customHeight="1">
      <c r="A47" s="184">
        <v>42</v>
      </c>
      <c r="B47" s="98" t="s">
        <v>81</v>
      </c>
      <c r="C47" s="98" t="s">
        <v>81</v>
      </c>
      <c r="D47" s="11" t="s">
        <v>51</v>
      </c>
      <c r="E47" s="11" t="s">
        <v>304</v>
      </c>
      <c r="F47" s="12" t="s">
        <v>48</v>
      </c>
      <c r="G47" s="12" t="s">
        <v>310</v>
      </c>
      <c r="H47" s="12" t="s">
        <v>306</v>
      </c>
      <c r="I47" s="105" t="s">
        <v>504</v>
      </c>
      <c r="J47" s="11" t="str">
        <f>"12-16h"</f>
        <v>12-16h</v>
      </c>
      <c r="K47" s="12" t="s">
        <v>512</v>
      </c>
      <c r="L47" s="69" t="s">
        <v>518</v>
      </c>
      <c r="M47" s="13" t="s">
        <v>385</v>
      </c>
      <c r="N47" s="14" t="s">
        <v>308</v>
      </c>
      <c r="O47" s="12" t="s">
        <v>358</v>
      </c>
      <c r="P47" s="15" t="s">
        <v>368</v>
      </c>
      <c r="Q47" s="83"/>
      <c r="R47" s="84"/>
      <c r="S47" s="84"/>
      <c r="T47" s="84">
        <v>1</v>
      </c>
      <c r="U47" s="84"/>
      <c r="V47" s="84"/>
      <c r="W47" s="84"/>
      <c r="X47" s="84"/>
      <c r="Y47" s="85"/>
      <c r="Z47" s="69" t="s">
        <v>518</v>
      </c>
      <c r="AA47" s="13" t="s">
        <v>385</v>
      </c>
      <c r="AB47" s="14" t="s">
        <v>308</v>
      </c>
      <c r="AC47" s="12" t="s">
        <v>358</v>
      </c>
      <c r="AD47" s="15" t="s">
        <v>368</v>
      </c>
      <c r="AE47" s="83"/>
      <c r="AF47" s="84"/>
      <c r="AG47" s="84"/>
      <c r="AH47" s="84"/>
      <c r="AI47" s="84">
        <v>1</v>
      </c>
      <c r="AJ47" s="84"/>
      <c r="AK47" s="84"/>
      <c r="AL47" s="84"/>
      <c r="AM47" s="85"/>
    </row>
    <row r="48" spans="1:39" ht="12" customHeight="1">
      <c r="A48" s="184">
        <v>43</v>
      </c>
      <c r="B48" s="98" t="s">
        <v>74</v>
      </c>
      <c r="C48" s="98" t="s">
        <v>75</v>
      </c>
      <c r="D48" s="11" t="s">
        <v>51</v>
      </c>
      <c r="E48" s="11" t="s">
        <v>304</v>
      </c>
      <c r="F48" s="12" t="s">
        <v>48</v>
      </c>
      <c r="G48" s="12" t="s">
        <v>510</v>
      </c>
      <c r="H48" s="12" t="s">
        <v>306</v>
      </c>
      <c r="I48" s="105" t="s">
        <v>505</v>
      </c>
      <c r="J48" s="11" t="str">
        <f>"12-16h"</f>
        <v>12-16h</v>
      </c>
      <c r="K48" s="12" t="s">
        <v>47</v>
      </c>
      <c r="L48" s="69" t="s">
        <v>519</v>
      </c>
      <c r="M48" s="13" t="s">
        <v>373</v>
      </c>
      <c r="N48" s="14" t="s">
        <v>308</v>
      </c>
      <c r="O48" s="12" t="s">
        <v>358</v>
      </c>
      <c r="P48" s="15" t="s">
        <v>368</v>
      </c>
      <c r="Q48" s="83"/>
      <c r="R48" s="84"/>
      <c r="S48" s="84"/>
      <c r="T48" s="84">
        <v>1</v>
      </c>
      <c r="U48" s="84"/>
      <c r="V48" s="84"/>
      <c r="W48" s="84"/>
      <c r="X48" s="84"/>
      <c r="Y48" s="85"/>
      <c r="Z48" s="69" t="s">
        <v>519</v>
      </c>
      <c r="AA48" s="13" t="s">
        <v>373</v>
      </c>
      <c r="AB48" s="14" t="s">
        <v>308</v>
      </c>
      <c r="AC48" s="12" t="s">
        <v>358</v>
      </c>
      <c r="AD48" s="15" t="s">
        <v>368</v>
      </c>
      <c r="AE48" s="83"/>
      <c r="AF48" s="84">
        <v>1</v>
      </c>
      <c r="AG48" s="84"/>
      <c r="AH48" s="84"/>
      <c r="AI48" s="84"/>
      <c r="AJ48" s="84"/>
      <c r="AK48" s="84"/>
      <c r="AL48" s="84"/>
      <c r="AM48" s="85"/>
    </row>
    <row r="49" spans="1:39" ht="12" customHeight="1">
      <c r="A49" s="184">
        <v>44</v>
      </c>
      <c r="B49" s="98" t="s">
        <v>125</v>
      </c>
      <c r="C49" s="98" t="s">
        <v>59</v>
      </c>
      <c r="D49" s="11" t="s">
        <v>51</v>
      </c>
      <c r="E49" s="11" t="s">
        <v>303</v>
      </c>
      <c r="F49" s="12" t="s">
        <v>49</v>
      </c>
      <c r="G49" s="12" t="s">
        <v>310</v>
      </c>
      <c r="H49" s="12" t="s">
        <v>306</v>
      </c>
      <c r="I49" s="12" t="s">
        <v>504</v>
      </c>
      <c r="J49" s="11" t="str">
        <f>"12-16h"</f>
        <v>12-16h</v>
      </c>
      <c r="K49" s="12" t="s">
        <v>512</v>
      </c>
      <c r="L49" s="69" t="s">
        <v>518</v>
      </c>
      <c r="M49" s="13" t="s">
        <v>372</v>
      </c>
      <c r="N49" s="14" t="s">
        <v>308</v>
      </c>
      <c r="O49" s="12" t="s">
        <v>358</v>
      </c>
      <c r="P49" s="15" t="s">
        <v>368</v>
      </c>
      <c r="Q49" s="83">
        <v>1</v>
      </c>
      <c r="R49" s="84"/>
      <c r="S49" s="84"/>
      <c r="T49" s="84"/>
      <c r="U49" s="84"/>
      <c r="V49" s="84"/>
      <c r="W49" s="84"/>
      <c r="X49" s="84"/>
      <c r="Y49" s="85"/>
      <c r="Z49" s="69" t="s">
        <v>518</v>
      </c>
      <c r="AA49" s="13" t="s">
        <v>372</v>
      </c>
      <c r="AB49" s="14" t="s">
        <v>308</v>
      </c>
      <c r="AC49" s="12" t="s">
        <v>358</v>
      </c>
      <c r="AD49" s="15" t="s">
        <v>368</v>
      </c>
      <c r="AE49" s="83"/>
      <c r="AF49" s="84"/>
      <c r="AG49" s="84">
        <v>1</v>
      </c>
      <c r="AH49" s="84"/>
      <c r="AI49" s="84"/>
      <c r="AJ49" s="84"/>
      <c r="AK49" s="84"/>
      <c r="AL49" s="84"/>
      <c r="AM49" s="85"/>
    </row>
    <row r="50" spans="1:39" ht="12" customHeight="1">
      <c r="A50" s="184"/>
      <c r="B50" s="98" t="s">
        <v>125</v>
      </c>
      <c r="C50" s="98" t="s">
        <v>59</v>
      </c>
      <c r="D50" s="69" t="s">
        <v>51</v>
      </c>
      <c r="E50" s="69" t="s">
        <v>303</v>
      </c>
      <c r="F50" s="69" t="s">
        <v>49</v>
      </c>
      <c r="G50" s="69" t="s">
        <v>310</v>
      </c>
      <c r="H50" s="69" t="s">
        <v>306</v>
      </c>
      <c r="I50" s="12" t="s">
        <v>504</v>
      </c>
      <c r="J50" s="69" t="str">
        <f>"12-16h"</f>
        <v>12-16h</v>
      </c>
      <c r="K50" s="69" t="s">
        <v>512</v>
      </c>
      <c r="L50" s="69" t="s">
        <v>518</v>
      </c>
      <c r="M50" s="13" t="s">
        <v>385</v>
      </c>
      <c r="N50" s="14" t="s">
        <v>308</v>
      </c>
      <c r="O50" s="12" t="s">
        <v>0</v>
      </c>
      <c r="P50" s="15" t="s">
        <v>368</v>
      </c>
      <c r="Q50" s="83"/>
      <c r="R50" s="84">
        <v>1</v>
      </c>
      <c r="S50" s="84"/>
      <c r="T50" s="84"/>
      <c r="U50" s="84"/>
      <c r="V50" s="84"/>
      <c r="W50" s="84"/>
      <c r="X50" s="84"/>
      <c r="Y50" s="85"/>
      <c r="Z50" s="69" t="s">
        <v>518</v>
      </c>
      <c r="AA50" s="13" t="s">
        <v>385</v>
      </c>
      <c r="AB50" s="14" t="s">
        <v>308</v>
      </c>
      <c r="AC50" s="12" t="s">
        <v>0</v>
      </c>
      <c r="AD50" s="15" t="s">
        <v>368</v>
      </c>
      <c r="AE50" s="83"/>
      <c r="AF50" s="84"/>
      <c r="AG50" s="84"/>
      <c r="AH50" s="84"/>
      <c r="AI50" s="84"/>
      <c r="AJ50" s="84"/>
      <c r="AK50" s="84"/>
      <c r="AL50" s="84"/>
      <c r="AM50" s="85"/>
    </row>
    <row r="51" spans="1:39" ht="12" customHeight="1">
      <c r="A51" s="184">
        <v>45</v>
      </c>
      <c r="B51" s="98" t="s">
        <v>92</v>
      </c>
      <c r="C51" s="98" t="s">
        <v>89</v>
      </c>
      <c r="D51" s="11" t="s">
        <v>51</v>
      </c>
      <c r="E51" s="11" t="s">
        <v>303</v>
      </c>
      <c r="F51" s="12" t="s">
        <v>50</v>
      </c>
      <c r="G51" s="12" t="s">
        <v>310</v>
      </c>
      <c r="H51" s="12" t="s">
        <v>306</v>
      </c>
      <c r="I51" s="105" t="s">
        <v>505</v>
      </c>
      <c r="J51" s="12" t="str">
        <f>"≥17h"</f>
        <v>≥17h</v>
      </c>
      <c r="K51" s="12" t="s">
        <v>513</v>
      </c>
      <c r="L51" s="69" t="s">
        <v>520</v>
      </c>
      <c r="M51" s="13" t="s">
        <v>373</v>
      </c>
      <c r="N51" s="14" t="s">
        <v>308</v>
      </c>
      <c r="O51" s="12" t="s">
        <v>358</v>
      </c>
      <c r="P51" s="15" t="s">
        <v>368</v>
      </c>
      <c r="Q51" s="83"/>
      <c r="R51" s="84"/>
      <c r="S51" s="84"/>
      <c r="T51" s="84">
        <v>1</v>
      </c>
      <c r="U51" s="84"/>
      <c r="V51" s="84"/>
      <c r="W51" s="84">
        <v>1</v>
      </c>
      <c r="X51" s="84"/>
      <c r="Y51" s="85"/>
      <c r="Z51" s="69" t="s">
        <v>520</v>
      </c>
      <c r="AA51" s="13" t="s">
        <v>373</v>
      </c>
      <c r="AB51" s="14" t="s">
        <v>308</v>
      </c>
      <c r="AC51" s="12" t="s">
        <v>358</v>
      </c>
      <c r="AD51" s="15" t="s">
        <v>368</v>
      </c>
      <c r="AE51" s="83"/>
      <c r="AF51" s="84">
        <v>1</v>
      </c>
      <c r="AG51" s="84"/>
      <c r="AH51" s="84"/>
      <c r="AI51" s="84">
        <v>1</v>
      </c>
      <c r="AJ51" s="84"/>
      <c r="AK51" s="84"/>
      <c r="AL51" s="84"/>
      <c r="AM51" s="85"/>
    </row>
    <row r="52" spans="1:39" ht="12" customHeight="1">
      <c r="A52" s="184">
        <v>46</v>
      </c>
      <c r="B52" s="98" t="s">
        <v>125</v>
      </c>
      <c r="C52" s="98" t="s">
        <v>59</v>
      </c>
      <c r="D52" s="11" t="s">
        <v>52</v>
      </c>
      <c r="E52" s="11" t="s">
        <v>303</v>
      </c>
      <c r="F52" s="12" t="s">
        <v>50</v>
      </c>
      <c r="G52" s="12" t="s">
        <v>310</v>
      </c>
      <c r="H52" s="12" t="s">
        <v>306</v>
      </c>
      <c r="I52" s="117" t="s">
        <v>504</v>
      </c>
      <c r="J52" s="12" t="str">
        <f>"≥17h"</f>
        <v>≥17h</v>
      </c>
      <c r="K52" s="12" t="s">
        <v>512</v>
      </c>
      <c r="L52" s="69" t="s">
        <v>518</v>
      </c>
      <c r="M52" s="13" t="s">
        <v>385</v>
      </c>
      <c r="N52" s="14" t="s">
        <v>308</v>
      </c>
      <c r="O52" s="12" t="s">
        <v>358</v>
      </c>
      <c r="P52" s="15" t="s">
        <v>368</v>
      </c>
      <c r="Q52" s="83">
        <v>1</v>
      </c>
      <c r="R52" s="84"/>
      <c r="S52" s="84"/>
      <c r="T52" s="84"/>
      <c r="U52" s="84"/>
      <c r="V52" s="84"/>
      <c r="W52" s="84">
        <v>1</v>
      </c>
      <c r="X52" s="84"/>
      <c r="Y52" s="85"/>
      <c r="Z52" s="69" t="s">
        <v>518</v>
      </c>
      <c r="AA52" s="13" t="s">
        <v>385</v>
      </c>
      <c r="AB52" s="14" t="s">
        <v>308</v>
      </c>
      <c r="AC52" s="12" t="s">
        <v>358</v>
      </c>
      <c r="AD52" s="15" t="s">
        <v>368</v>
      </c>
      <c r="AE52" s="83"/>
      <c r="AF52" s="84">
        <v>1</v>
      </c>
      <c r="AG52" s="84"/>
      <c r="AH52" s="84"/>
      <c r="AI52" s="84"/>
      <c r="AJ52" s="84"/>
      <c r="AK52" s="84"/>
      <c r="AL52" s="84"/>
      <c r="AM52" s="85"/>
    </row>
    <row r="53" spans="1:39" ht="12" customHeight="1">
      <c r="A53" s="184">
        <v>47</v>
      </c>
      <c r="B53" s="98" t="s">
        <v>125</v>
      </c>
      <c r="C53" s="98" t="s">
        <v>59</v>
      </c>
      <c r="D53" s="11" t="s">
        <v>52</v>
      </c>
      <c r="E53" s="11" t="s">
        <v>304</v>
      </c>
      <c r="F53" s="12" t="s">
        <v>49</v>
      </c>
      <c r="G53" s="12" t="s">
        <v>310</v>
      </c>
      <c r="H53" s="12" t="s">
        <v>308</v>
      </c>
      <c r="I53" s="12" t="s">
        <v>504</v>
      </c>
      <c r="J53" s="12" t="str">
        <f>"≥17h"</f>
        <v>≥17h</v>
      </c>
      <c r="K53" s="12" t="s">
        <v>512</v>
      </c>
      <c r="L53" s="69" t="s">
        <v>518</v>
      </c>
      <c r="M53" s="13" t="s">
        <v>385</v>
      </c>
      <c r="N53" s="14" t="s">
        <v>308</v>
      </c>
      <c r="O53" s="12" t="s">
        <v>358</v>
      </c>
      <c r="P53" s="15" t="s">
        <v>368</v>
      </c>
      <c r="Q53" s="83"/>
      <c r="R53" s="84"/>
      <c r="S53" s="84"/>
      <c r="T53" s="84">
        <v>1</v>
      </c>
      <c r="U53" s="84"/>
      <c r="V53" s="84"/>
      <c r="W53" s="84"/>
      <c r="X53" s="84"/>
      <c r="Y53" s="85"/>
      <c r="Z53" s="69" t="s">
        <v>518</v>
      </c>
      <c r="AA53" s="13" t="s">
        <v>385</v>
      </c>
      <c r="AB53" s="14" t="s">
        <v>308</v>
      </c>
      <c r="AC53" s="12" t="s">
        <v>358</v>
      </c>
      <c r="AD53" s="15" t="s">
        <v>368</v>
      </c>
      <c r="AE53" s="83"/>
      <c r="AF53" s="84"/>
      <c r="AG53" s="84"/>
      <c r="AH53" s="84">
        <v>1</v>
      </c>
      <c r="AI53" s="84"/>
      <c r="AJ53" s="84"/>
      <c r="AK53" s="84"/>
      <c r="AL53" s="84"/>
      <c r="AM53" s="85"/>
    </row>
    <row r="54" spans="1:39" ht="12" customHeight="1">
      <c r="A54" s="184">
        <v>48</v>
      </c>
      <c r="B54" s="98" t="s">
        <v>270</v>
      </c>
      <c r="C54" s="98" t="s">
        <v>89</v>
      </c>
      <c r="D54" s="11" t="s">
        <v>52</v>
      </c>
      <c r="E54" s="11" t="s">
        <v>304</v>
      </c>
      <c r="F54" s="12" t="s">
        <v>48</v>
      </c>
      <c r="G54" s="12" t="s">
        <v>510</v>
      </c>
      <c r="H54" s="12" t="s">
        <v>306</v>
      </c>
      <c r="I54" s="105" t="s">
        <v>504</v>
      </c>
      <c r="J54" s="12" t="str">
        <f>"≥17h"</f>
        <v>≥17h</v>
      </c>
      <c r="K54" s="12" t="s">
        <v>47</v>
      </c>
      <c r="L54" s="69" t="s">
        <v>520</v>
      </c>
      <c r="M54" s="13" t="s">
        <v>374</v>
      </c>
      <c r="N54" s="14" t="s">
        <v>367</v>
      </c>
      <c r="O54" s="12" t="s">
        <v>358</v>
      </c>
      <c r="P54" s="15" t="s">
        <v>368</v>
      </c>
      <c r="Q54" s="83"/>
      <c r="R54" s="84"/>
      <c r="S54" s="84"/>
      <c r="T54" s="84">
        <v>1</v>
      </c>
      <c r="U54" s="84"/>
      <c r="V54" s="84"/>
      <c r="W54" s="84"/>
      <c r="X54" s="84"/>
      <c r="Y54" s="85"/>
      <c r="Z54" s="69" t="s">
        <v>520</v>
      </c>
      <c r="AA54" s="13" t="s">
        <v>374</v>
      </c>
      <c r="AB54" s="14" t="s">
        <v>367</v>
      </c>
      <c r="AC54" s="12" t="s">
        <v>358</v>
      </c>
      <c r="AD54" s="15" t="s">
        <v>368</v>
      </c>
      <c r="AE54" s="83"/>
      <c r="AF54" s="84">
        <v>1</v>
      </c>
      <c r="AG54" s="84"/>
      <c r="AH54" s="84"/>
      <c r="AI54" s="84"/>
      <c r="AJ54" s="84"/>
      <c r="AK54" s="84"/>
      <c r="AL54" s="84"/>
      <c r="AM54" s="85"/>
    </row>
    <row r="55" spans="1:39" ht="12" customHeight="1">
      <c r="A55" s="184">
        <v>49</v>
      </c>
      <c r="B55" s="98" t="s">
        <v>190</v>
      </c>
      <c r="C55" s="98" t="s">
        <v>190</v>
      </c>
      <c r="D55" s="11" t="s">
        <v>51</v>
      </c>
      <c r="E55" s="11" t="s">
        <v>304</v>
      </c>
      <c r="F55" s="12" t="s">
        <v>48</v>
      </c>
      <c r="G55" s="12" t="s">
        <v>310</v>
      </c>
      <c r="H55" s="12" t="s">
        <v>306</v>
      </c>
      <c r="I55" s="105" t="s">
        <v>505</v>
      </c>
      <c r="J55" s="11" t="str">
        <f>"12-16h"</f>
        <v>12-16h</v>
      </c>
      <c r="K55" s="12" t="s">
        <v>513</v>
      </c>
      <c r="L55" s="69" t="s">
        <v>518</v>
      </c>
      <c r="M55" s="13" t="s">
        <v>374</v>
      </c>
      <c r="N55" s="14" t="s">
        <v>367</v>
      </c>
      <c r="O55" s="12" t="s">
        <v>358</v>
      </c>
      <c r="P55" s="15" t="s">
        <v>370</v>
      </c>
      <c r="Q55" s="83"/>
      <c r="R55" s="84">
        <v>1</v>
      </c>
      <c r="S55" s="84"/>
      <c r="T55" s="84"/>
      <c r="U55" s="84"/>
      <c r="V55" s="84"/>
      <c r="W55" s="84"/>
      <c r="X55" s="84"/>
      <c r="Y55" s="85"/>
      <c r="Z55" s="69" t="s">
        <v>518</v>
      </c>
      <c r="AA55" s="13" t="s">
        <v>374</v>
      </c>
      <c r="AB55" s="14" t="s">
        <v>367</v>
      </c>
      <c r="AC55" s="12" t="s">
        <v>358</v>
      </c>
      <c r="AD55" s="15" t="s">
        <v>370</v>
      </c>
      <c r="AE55" s="83"/>
      <c r="AF55" s="84">
        <v>1</v>
      </c>
      <c r="AG55" s="84"/>
      <c r="AH55" s="84"/>
      <c r="AI55" s="84"/>
      <c r="AJ55" s="84"/>
      <c r="AK55" s="84"/>
      <c r="AL55" s="84"/>
      <c r="AM55" s="85"/>
    </row>
    <row r="56" spans="1:39" ht="12" customHeight="1">
      <c r="A56" s="184">
        <v>50</v>
      </c>
      <c r="B56" s="98" t="s">
        <v>270</v>
      </c>
      <c r="C56" s="98" t="s">
        <v>89</v>
      </c>
      <c r="D56" s="11" t="s">
        <v>52</v>
      </c>
      <c r="E56" s="11" t="s">
        <v>304</v>
      </c>
      <c r="F56" s="12" t="s">
        <v>48</v>
      </c>
      <c r="G56" s="12" t="s">
        <v>510</v>
      </c>
      <c r="H56" s="12" t="s">
        <v>306</v>
      </c>
      <c r="I56" s="105" t="s">
        <v>504</v>
      </c>
      <c r="J56" s="12" t="str">
        <f t="shared" ref="J56:J62" si="2">"≥17h"</f>
        <v>≥17h</v>
      </c>
      <c r="K56" s="12" t="s">
        <v>513</v>
      </c>
      <c r="L56" s="69" t="s">
        <v>520</v>
      </c>
      <c r="M56" s="13" t="s">
        <v>374</v>
      </c>
      <c r="N56" s="14" t="s">
        <v>367</v>
      </c>
      <c r="O56" s="12" t="s">
        <v>358</v>
      </c>
      <c r="P56" s="15" t="s">
        <v>368</v>
      </c>
      <c r="Q56" s="83"/>
      <c r="R56" s="84"/>
      <c r="S56" s="84"/>
      <c r="T56" s="84">
        <v>1</v>
      </c>
      <c r="U56" s="84"/>
      <c r="V56" s="84"/>
      <c r="W56" s="84">
        <v>1</v>
      </c>
      <c r="X56" s="84"/>
      <c r="Y56" s="85"/>
      <c r="Z56" s="69" t="s">
        <v>520</v>
      </c>
      <c r="AA56" s="13" t="s">
        <v>374</v>
      </c>
      <c r="AB56" s="14" t="s">
        <v>367</v>
      </c>
      <c r="AC56" s="12" t="s">
        <v>358</v>
      </c>
      <c r="AD56" s="15" t="s">
        <v>368</v>
      </c>
      <c r="AE56" s="83"/>
      <c r="AF56" s="84">
        <v>1</v>
      </c>
      <c r="AG56" s="84"/>
      <c r="AH56" s="84"/>
      <c r="AI56" s="84"/>
      <c r="AJ56" s="84"/>
      <c r="AK56" s="84"/>
      <c r="AL56" s="84"/>
      <c r="AM56" s="85"/>
    </row>
    <row r="57" spans="1:39" ht="12" customHeight="1">
      <c r="A57" s="184">
        <v>51</v>
      </c>
      <c r="B57" s="98" t="s">
        <v>270</v>
      </c>
      <c r="C57" s="98" t="s">
        <v>89</v>
      </c>
      <c r="D57" s="11" t="s">
        <v>52</v>
      </c>
      <c r="E57" s="11" t="s">
        <v>304</v>
      </c>
      <c r="F57" s="12" t="s">
        <v>49</v>
      </c>
      <c r="G57" s="12" t="s">
        <v>310</v>
      </c>
      <c r="H57" s="12" t="s">
        <v>306</v>
      </c>
      <c r="I57" s="12" t="s">
        <v>505</v>
      </c>
      <c r="J57" s="12" t="str">
        <f t="shared" si="2"/>
        <v>≥17h</v>
      </c>
      <c r="K57" s="12" t="s">
        <v>47</v>
      </c>
      <c r="L57" s="69" t="s">
        <v>520</v>
      </c>
      <c r="M57" s="13" t="s">
        <v>374</v>
      </c>
      <c r="N57" s="14" t="s">
        <v>367</v>
      </c>
      <c r="O57" s="12" t="s">
        <v>358</v>
      </c>
      <c r="P57" s="15" t="s">
        <v>368</v>
      </c>
      <c r="Q57" s="83"/>
      <c r="R57" s="84">
        <v>1</v>
      </c>
      <c r="S57" s="84"/>
      <c r="T57" s="84">
        <v>1</v>
      </c>
      <c r="U57" s="84"/>
      <c r="V57" s="84"/>
      <c r="W57" s="84"/>
      <c r="X57" s="84"/>
      <c r="Y57" s="85"/>
      <c r="Z57" s="69" t="s">
        <v>520</v>
      </c>
      <c r="AA57" s="13" t="s">
        <v>374</v>
      </c>
      <c r="AB57" s="14" t="s">
        <v>367</v>
      </c>
      <c r="AC57" s="12" t="s">
        <v>358</v>
      </c>
      <c r="AD57" s="15" t="s">
        <v>368</v>
      </c>
      <c r="AE57" s="83"/>
      <c r="AF57" s="84">
        <v>1</v>
      </c>
      <c r="AG57" s="84"/>
      <c r="AH57" s="84"/>
      <c r="AI57" s="84"/>
      <c r="AJ57" s="84"/>
      <c r="AK57" s="84"/>
      <c r="AL57" s="84"/>
      <c r="AM57" s="85"/>
    </row>
    <row r="58" spans="1:39" ht="12" customHeight="1">
      <c r="A58" s="184">
        <v>52</v>
      </c>
      <c r="B58" s="98" t="s">
        <v>271</v>
      </c>
      <c r="C58" s="98" t="s">
        <v>89</v>
      </c>
      <c r="D58" s="11" t="s">
        <v>52</v>
      </c>
      <c r="E58" s="11" t="s">
        <v>303</v>
      </c>
      <c r="F58" s="12" t="s">
        <v>48</v>
      </c>
      <c r="G58" s="12" t="s">
        <v>510</v>
      </c>
      <c r="H58" s="12" t="s">
        <v>307</v>
      </c>
      <c r="I58" s="105" t="s">
        <v>505</v>
      </c>
      <c r="J58" s="12" t="str">
        <f t="shared" si="2"/>
        <v>≥17h</v>
      </c>
      <c r="K58" s="12" t="s">
        <v>513</v>
      </c>
      <c r="L58" s="69" t="s">
        <v>520</v>
      </c>
      <c r="M58" s="13" t="s">
        <v>373</v>
      </c>
      <c r="N58" s="14" t="s">
        <v>367</v>
      </c>
      <c r="O58" s="12" t="s">
        <v>358</v>
      </c>
      <c r="P58" s="15" t="s">
        <v>368</v>
      </c>
      <c r="Q58" s="83"/>
      <c r="R58" s="84"/>
      <c r="S58" s="84">
        <v>1</v>
      </c>
      <c r="T58" s="84">
        <v>1</v>
      </c>
      <c r="U58" s="84"/>
      <c r="V58" s="84"/>
      <c r="W58" s="84">
        <v>1</v>
      </c>
      <c r="X58" s="84">
        <v>1</v>
      </c>
      <c r="Y58" s="85"/>
      <c r="Z58" s="69" t="s">
        <v>520</v>
      </c>
      <c r="AA58" s="13" t="s">
        <v>373</v>
      </c>
      <c r="AB58" s="14" t="s">
        <v>367</v>
      </c>
      <c r="AC58" s="12" t="s">
        <v>358</v>
      </c>
      <c r="AD58" s="15" t="s">
        <v>368</v>
      </c>
      <c r="AE58" s="83"/>
      <c r="AF58" s="84">
        <v>1</v>
      </c>
      <c r="AG58" s="84"/>
      <c r="AH58" s="84"/>
      <c r="AI58" s="84"/>
      <c r="AJ58" s="84"/>
      <c r="AK58" s="84"/>
      <c r="AL58" s="84"/>
      <c r="AM58" s="85"/>
    </row>
    <row r="59" spans="1:39" ht="12" customHeight="1">
      <c r="A59" s="184">
        <v>53</v>
      </c>
      <c r="B59" s="98" t="s">
        <v>270</v>
      </c>
      <c r="C59" s="98" t="s">
        <v>89</v>
      </c>
      <c r="D59" s="11" t="s">
        <v>52</v>
      </c>
      <c r="E59" s="11" t="s">
        <v>304</v>
      </c>
      <c r="F59" s="12" t="s">
        <v>49</v>
      </c>
      <c r="G59" s="12" t="s">
        <v>310</v>
      </c>
      <c r="H59" s="12" t="s">
        <v>306</v>
      </c>
      <c r="I59" s="12" t="s">
        <v>505</v>
      </c>
      <c r="J59" s="12" t="str">
        <f t="shared" si="2"/>
        <v>≥17h</v>
      </c>
      <c r="K59" s="12" t="s">
        <v>512</v>
      </c>
      <c r="L59" s="69" t="s">
        <v>520</v>
      </c>
      <c r="M59" s="13" t="s">
        <v>374</v>
      </c>
      <c r="N59" s="14" t="s">
        <v>367</v>
      </c>
      <c r="O59" s="12" t="s">
        <v>358</v>
      </c>
      <c r="P59" s="15" t="s">
        <v>368</v>
      </c>
      <c r="Q59" s="83"/>
      <c r="R59" s="84"/>
      <c r="S59" s="84"/>
      <c r="T59" s="84">
        <v>1</v>
      </c>
      <c r="U59" s="84"/>
      <c r="V59" s="84"/>
      <c r="W59" s="84">
        <v>1</v>
      </c>
      <c r="X59" s="84">
        <v>1</v>
      </c>
      <c r="Y59" s="85"/>
      <c r="Z59" s="69" t="s">
        <v>520</v>
      </c>
      <c r="AA59" s="13" t="s">
        <v>374</v>
      </c>
      <c r="AB59" s="14" t="s">
        <v>367</v>
      </c>
      <c r="AC59" s="12" t="s">
        <v>358</v>
      </c>
      <c r="AD59" s="15" t="s">
        <v>368</v>
      </c>
      <c r="AE59" s="83"/>
      <c r="AF59" s="84">
        <v>1</v>
      </c>
      <c r="AG59" s="84"/>
      <c r="AH59" s="84"/>
      <c r="AI59" s="84"/>
      <c r="AJ59" s="84"/>
      <c r="AK59" s="84"/>
      <c r="AL59" s="84"/>
      <c r="AM59" s="85"/>
    </row>
    <row r="60" spans="1:39" ht="12" customHeight="1">
      <c r="A60" s="184">
        <v>54</v>
      </c>
      <c r="B60" s="98" t="s">
        <v>81</v>
      </c>
      <c r="C60" s="98" t="s">
        <v>81</v>
      </c>
      <c r="D60" s="11" t="s">
        <v>25</v>
      </c>
      <c r="E60" s="11" t="s">
        <v>304</v>
      </c>
      <c r="F60" s="12" t="s">
        <v>48</v>
      </c>
      <c r="G60" s="12" t="s">
        <v>310</v>
      </c>
      <c r="H60" s="12" t="s">
        <v>306</v>
      </c>
      <c r="I60" s="12" t="s">
        <v>504</v>
      </c>
      <c r="J60" s="12" t="str">
        <f t="shared" si="2"/>
        <v>≥17h</v>
      </c>
      <c r="K60" s="12" t="s">
        <v>512</v>
      </c>
      <c r="L60" s="69" t="s">
        <v>518</v>
      </c>
      <c r="M60" s="13" t="s">
        <v>371</v>
      </c>
      <c r="N60" s="14" t="s">
        <v>367</v>
      </c>
      <c r="O60" s="12" t="s">
        <v>358</v>
      </c>
      <c r="P60" s="15" t="s">
        <v>368</v>
      </c>
      <c r="Q60" s="83"/>
      <c r="R60" s="84"/>
      <c r="S60" s="84"/>
      <c r="T60" s="84">
        <v>1</v>
      </c>
      <c r="U60" s="84"/>
      <c r="V60" s="84"/>
      <c r="W60" s="84"/>
      <c r="X60" s="84"/>
      <c r="Y60" s="85"/>
      <c r="Z60" s="69" t="s">
        <v>518</v>
      </c>
      <c r="AA60" s="13" t="s">
        <v>371</v>
      </c>
      <c r="AB60" s="14" t="s">
        <v>367</v>
      </c>
      <c r="AC60" s="12" t="s">
        <v>358</v>
      </c>
      <c r="AD60" s="15" t="s">
        <v>368</v>
      </c>
      <c r="AE60" s="83"/>
      <c r="AF60" s="84">
        <v>1</v>
      </c>
      <c r="AG60" s="84"/>
      <c r="AH60" s="84"/>
      <c r="AI60" s="84"/>
      <c r="AJ60" s="84"/>
      <c r="AK60" s="84"/>
      <c r="AL60" s="84"/>
      <c r="AM60" s="85"/>
    </row>
    <row r="61" spans="1:39" ht="12" customHeight="1">
      <c r="A61" s="184">
        <v>55</v>
      </c>
      <c r="B61" s="98" t="s">
        <v>113</v>
      </c>
      <c r="C61" s="98" t="s">
        <v>71</v>
      </c>
      <c r="D61" s="11" t="s">
        <v>51</v>
      </c>
      <c r="E61" s="11" t="s">
        <v>303</v>
      </c>
      <c r="F61" s="12" t="s">
        <v>49</v>
      </c>
      <c r="G61" s="12" t="s">
        <v>310</v>
      </c>
      <c r="H61" s="12" t="s">
        <v>306</v>
      </c>
      <c r="I61" s="12" t="s">
        <v>505</v>
      </c>
      <c r="J61" s="12" t="str">
        <f t="shared" si="2"/>
        <v>≥17h</v>
      </c>
      <c r="K61" s="12" t="s">
        <v>512</v>
      </c>
      <c r="L61" s="69" t="s">
        <v>520</v>
      </c>
      <c r="M61" s="13" t="s">
        <v>371</v>
      </c>
      <c r="N61" s="14" t="s">
        <v>308</v>
      </c>
      <c r="O61" s="12" t="s">
        <v>358</v>
      </c>
      <c r="P61" s="15" t="s">
        <v>368</v>
      </c>
      <c r="Q61" s="83"/>
      <c r="R61" s="84"/>
      <c r="S61" s="84"/>
      <c r="T61" s="84">
        <v>1</v>
      </c>
      <c r="U61" s="84"/>
      <c r="V61" s="84"/>
      <c r="W61" s="84"/>
      <c r="X61" s="84"/>
      <c r="Y61" s="85"/>
      <c r="Z61" s="69" t="s">
        <v>520</v>
      </c>
      <c r="AA61" s="13" t="s">
        <v>371</v>
      </c>
      <c r="AB61" s="14" t="s">
        <v>308</v>
      </c>
      <c r="AC61" s="12" t="s">
        <v>358</v>
      </c>
      <c r="AD61" s="15" t="s">
        <v>368</v>
      </c>
      <c r="AE61" s="83"/>
      <c r="AF61" s="84">
        <v>1</v>
      </c>
      <c r="AG61" s="84"/>
      <c r="AH61" s="84"/>
      <c r="AI61" s="84"/>
      <c r="AJ61" s="84"/>
      <c r="AK61" s="84"/>
      <c r="AL61" s="84"/>
      <c r="AM61" s="85"/>
    </row>
    <row r="62" spans="1:39" ht="12" customHeight="1">
      <c r="A62" s="184">
        <v>56</v>
      </c>
      <c r="B62" s="98" t="s">
        <v>81</v>
      </c>
      <c r="C62" s="98" t="s">
        <v>81</v>
      </c>
      <c r="D62" s="11" t="s">
        <v>25</v>
      </c>
      <c r="E62" s="11" t="s">
        <v>304</v>
      </c>
      <c r="F62" s="12" t="s">
        <v>49</v>
      </c>
      <c r="G62" s="12" t="s">
        <v>310</v>
      </c>
      <c r="H62" s="12" t="s">
        <v>306</v>
      </c>
      <c r="I62" s="105" t="s">
        <v>504</v>
      </c>
      <c r="J62" s="12" t="str">
        <f t="shared" si="2"/>
        <v>≥17h</v>
      </c>
      <c r="K62" s="12" t="s">
        <v>512</v>
      </c>
      <c r="L62" s="69" t="s">
        <v>518</v>
      </c>
      <c r="M62" s="13" t="s">
        <v>342</v>
      </c>
      <c r="N62" s="14"/>
      <c r="O62" s="12" t="s">
        <v>358</v>
      </c>
      <c r="P62" s="15" t="s">
        <v>359</v>
      </c>
      <c r="Q62" s="83"/>
      <c r="R62" s="84"/>
      <c r="S62" s="84"/>
      <c r="T62" s="84"/>
      <c r="U62" s="84"/>
      <c r="V62" s="84"/>
      <c r="W62" s="84"/>
      <c r="X62" s="84"/>
      <c r="Y62" s="85"/>
      <c r="Z62" s="69" t="s">
        <v>518</v>
      </c>
      <c r="AA62" s="13" t="s">
        <v>342</v>
      </c>
      <c r="AB62" s="14"/>
      <c r="AC62" s="12" t="s">
        <v>358</v>
      </c>
      <c r="AD62" s="15" t="s">
        <v>359</v>
      </c>
      <c r="AE62" s="83"/>
      <c r="AF62" s="84"/>
      <c r="AG62" s="84"/>
      <c r="AH62" s="84"/>
      <c r="AI62" s="84"/>
      <c r="AJ62" s="84"/>
      <c r="AK62" s="84"/>
      <c r="AL62" s="84"/>
      <c r="AM62" s="85"/>
    </row>
    <row r="63" spans="1:39" ht="12" customHeight="1">
      <c r="A63" s="184">
        <v>57</v>
      </c>
      <c r="B63" s="98" t="s">
        <v>213</v>
      </c>
      <c r="C63" s="98" t="s">
        <v>69</v>
      </c>
      <c r="D63" s="11" t="s">
        <v>51</v>
      </c>
      <c r="E63" s="11" t="s">
        <v>304</v>
      </c>
      <c r="F63" s="12" t="s">
        <v>50</v>
      </c>
      <c r="G63" s="12" t="s">
        <v>510</v>
      </c>
      <c r="H63" s="12" t="s">
        <v>306</v>
      </c>
      <c r="I63" s="12" t="s">
        <v>504</v>
      </c>
      <c r="J63" s="11" t="str">
        <f>"≤12h"</f>
        <v>≤12h</v>
      </c>
      <c r="K63" s="12" t="s">
        <v>512</v>
      </c>
      <c r="L63" s="69" t="s">
        <v>518</v>
      </c>
      <c r="M63" s="13" t="s">
        <v>385</v>
      </c>
      <c r="N63" s="14" t="s">
        <v>308</v>
      </c>
      <c r="O63" s="12" t="s">
        <v>358</v>
      </c>
      <c r="P63" s="15" t="s">
        <v>368</v>
      </c>
      <c r="Q63" s="83"/>
      <c r="R63" s="84"/>
      <c r="S63" s="84"/>
      <c r="T63" s="84">
        <v>1</v>
      </c>
      <c r="U63" s="84"/>
      <c r="V63" s="84"/>
      <c r="W63" s="84"/>
      <c r="X63" s="84"/>
      <c r="Y63" s="85"/>
      <c r="Z63" s="69" t="s">
        <v>518</v>
      </c>
      <c r="AA63" s="13" t="s">
        <v>385</v>
      </c>
      <c r="AB63" s="14" t="s">
        <v>308</v>
      </c>
      <c r="AC63" s="12" t="s">
        <v>358</v>
      </c>
      <c r="AD63" s="15" t="s">
        <v>368</v>
      </c>
      <c r="AE63" s="83"/>
      <c r="AF63" s="84">
        <v>1</v>
      </c>
      <c r="AG63" s="84"/>
      <c r="AH63" s="84"/>
      <c r="AI63" s="84"/>
      <c r="AJ63" s="84"/>
      <c r="AK63" s="84"/>
      <c r="AL63" s="84"/>
      <c r="AM63" s="85"/>
    </row>
    <row r="64" spans="1:39" ht="12" customHeight="1">
      <c r="A64" s="184">
        <v>58</v>
      </c>
      <c r="B64" s="98" t="s">
        <v>112</v>
      </c>
      <c r="C64" s="98" t="s">
        <v>71</v>
      </c>
      <c r="D64" s="11" t="s">
        <v>51</v>
      </c>
      <c r="E64" s="11" t="s">
        <v>303</v>
      </c>
      <c r="F64" s="12" t="s">
        <v>50</v>
      </c>
      <c r="G64" s="12" t="s">
        <v>310</v>
      </c>
      <c r="H64" s="12" t="s">
        <v>306</v>
      </c>
      <c r="I64" s="105" t="s">
        <v>505</v>
      </c>
      <c r="J64" s="12" t="str">
        <f>"≥17h"</f>
        <v>≥17h</v>
      </c>
      <c r="K64" s="12" t="s">
        <v>512</v>
      </c>
      <c r="L64" s="69" t="s">
        <v>520</v>
      </c>
      <c r="M64" s="13" t="s">
        <v>371</v>
      </c>
      <c r="N64" s="14" t="s">
        <v>308</v>
      </c>
      <c r="O64" s="12" t="s">
        <v>358</v>
      </c>
      <c r="P64" s="15" t="s">
        <v>370</v>
      </c>
      <c r="Q64" s="83"/>
      <c r="R64" s="84">
        <v>1</v>
      </c>
      <c r="S64" s="84"/>
      <c r="T64" s="84">
        <v>1</v>
      </c>
      <c r="U64" s="84"/>
      <c r="V64" s="84"/>
      <c r="W64" s="84"/>
      <c r="X64" s="84"/>
      <c r="Y64" s="85"/>
      <c r="Z64" s="69" t="s">
        <v>520</v>
      </c>
      <c r="AA64" s="13" t="s">
        <v>371</v>
      </c>
      <c r="AB64" s="14" t="s">
        <v>308</v>
      </c>
      <c r="AC64" s="12" t="s">
        <v>358</v>
      </c>
      <c r="AD64" s="15" t="s">
        <v>370</v>
      </c>
      <c r="AE64" s="83"/>
      <c r="AF64" s="84"/>
      <c r="AG64" s="84"/>
      <c r="AH64" s="84"/>
      <c r="AI64" s="84"/>
      <c r="AJ64" s="84"/>
      <c r="AK64" s="84">
        <v>1</v>
      </c>
      <c r="AL64" s="84"/>
      <c r="AM64" s="85"/>
    </row>
    <row r="65" spans="1:39" ht="12" customHeight="1">
      <c r="A65" s="184">
        <v>59</v>
      </c>
      <c r="B65" s="98" t="s">
        <v>213</v>
      </c>
      <c r="C65" s="98" t="s">
        <v>69</v>
      </c>
      <c r="D65" s="11" t="s">
        <v>51</v>
      </c>
      <c r="E65" s="11" t="s">
        <v>304</v>
      </c>
      <c r="F65" s="12" t="s">
        <v>50</v>
      </c>
      <c r="G65" s="12" t="s">
        <v>510</v>
      </c>
      <c r="H65" s="12" t="s">
        <v>306</v>
      </c>
      <c r="I65" s="105" t="s">
        <v>504</v>
      </c>
      <c r="J65" s="12" t="str">
        <f>"≥17h"</f>
        <v>≥17h</v>
      </c>
      <c r="K65" s="12" t="s">
        <v>512</v>
      </c>
      <c r="L65" s="69" t="s">
        <v>518</v>
      </c>
      <c r="M65" s="13" t="s">
        <v>371</v>
      </c>
      <c r="N65" s="14" t="s">
        <v>308</v>
      </c>
      <c r="O65" s="12" t="s">
        <v>358</v>
      </c>
      <c r="P65" s="15" t="s">
        <v>368</v>
      </c>
      <c r="Q65" s="83"/>
      <c r="R65" s="84"/>
      <c r="S65" s="84"/>
      <c r="T65" s="84">
        <v>1</v>
      </c>
      <c r="U65" s="84"/>
      <c r="V65" s="84"/>
      <c r="W65" s="84"/>
      <c r="X65" s="84"/>
      <c r="Y65" s="85"/>
      <c r="Z65" s="69" t="s">
        <v>518</v>
      </c>
      <c r="AA65" s="13" t="s">
        <v>371</v>
      </c>
      <c r="AB65" s="14" t="s">
        <v>308</v>
      </c>
      <c r="AC65" s="12" t="s">
        <v>358</v>
      </c>
      <c r="AD65" s="15" t="s">
        <v>368</v>
      </c>
      <c r="AE65" s="83"/>
      <c r="AF65" s="84"/>
      <c r="AG65" s="84"/>
      <c r="AH65" s="84"/>
      <c r="AI65" s="84">
        <v>1</v>
      </c>
      <c r="AJ65" s="84"/>
      <c r="AK65" s="84"/>
      <c r="AL65" s="84"/>
      <c r="AM65" s="85"/>
    </row>
    <row r="66" spans="1:39" ht="12" customHeight="1">
      <c r="A66" s="184">
        <v>60</v>
      </c>
      <c r="B66" s="98" t="s">
        <v>113</v>
      </c>
      <c r="C66" s="98" t="s">
        <v>71</v>
      </c>
      <c r="D66" s="11" t="s">
        <v>51</v>
      </c>
      <c r="E66" s="11" t="s">
        <v>303</v>
      </c>
      <c r="F66" s="12" t="s">
        <v>48</v>
      </c>
      <c r="G66" s="12" t="s">
        <v>310</v>
      </c>
      <c r="H66" s="12" t="s">
        <v>306</v>
      </c>
      <c r="I66" s="12" t="s">
        <v>505</v>
      </c>
      <c r="J66" s="12" t="str">
        <f>"≥17h"</f>
        <v>≥17h</v>
      </c>
      <c r="K66" s="12" t="s">
        <v>47</v>
      </c>
      <c r="L66" s="69" t="s">
        <v>520</v>
      </c>
      <c r="M66" s="13" t="s">
        <v>374</v>
      </c>
      <c r="N66" s="14" t="s">
        <v>367</v>
      </c>
      <c r="O66" s="12" t="s">
        <v>358</v>
      </c>
      <c r="P66" s="15" t="s">
        <v>368</v>
      </c>
      <c r="Q66" s="83"/>
      <c r="R66" s="84">
        <v>1</v>
      </c>
      <c r="S66" s="84"/>
      <c r="T66" s="84">
        <v>1</v>
      </c>
      <c r="U66" s="84"/>
      <c r="V66" s="84"/>
      <c r="W66" s="84"/>
      <c r="X66" s="84"/>
      <c r="Y66" s="85"/>
      <c r="Z66" s="69" t="s">
        <v>520</v>
      </c>
      <c r="AA66" s="13" t="s">
        <v>374</v>
      </c>
      <c r="AB66" s="14" t="s">
        <v>367</v>
      </c>
      <c r="AC66" s="12" t="s">
        <v>358</v>
      </c>
      <c r="AD66" s="15" t="s">
        <v>368</v>
      </c>
      <c r="AE66" s="83"/>
      <c r="AF66" s="84">
        <v>1</v>
      </c>
      <c r="AG66" s="84"/>
      <c r="AH66" s="84"/>
      <c r="AI66" s="84"/>
      <c r="AJ66" s="84"/>
      <c r="AK66" s="84"/>
      <c r="AL66" s="84"/>
      <c r="AM66" s="85"/>
    </row>
    <row r="67" spans="1:39" ht="12" customHeight="1">
      <c r="A67" s="184">
        <v>61</v>
      </c>
      <c r="B67" s="98" t="s">
        <v>213</v>
      </c>
      <c r="C67" s="98" t="s">
        <v>69</v>
      </c>
      <c r="D67" s="11" t="s">
        <v>51</v>
      </c>
      <c r="E67" s="11" t="s">
        <v>304</v>
      </c>
      <c r="F67" s="12" t="s">
        <v>50</v>
      </c>
      <c r="G67" s="12" t="s">
        <v>510</v>
      </c>
      <c r="H67" s="12" t="s">
        <v>307</v>
      </c>
      <c r="I67" s="105" t="s">
        <v>504</v>
      </c>
      <c r="J67" s="12" t="str">
        <f>"≥17h"</f>
        <v>≥17h</v>
      </c>
      <c r="K67" s="12" t="s">
        <v>512</v>
      </c>
      <c r="L67" s="69" t="s">
        <v>518</v>
      </c>
      <c r="M67" s="13" t="s">
        <v>342</v>
      </c>
      <c r="N67" s="14"/>
      <c r="O67" s="12" t="s">
        <v>358</v>
      </c>
      <c r="P67" s="15" t="s">
        <v>359</v>
      </c>
      <c r="Q67" s="83"/>
      <c r="R67" s="84"/>
      <c r="S67" s="84"/>
      <c r="T67" s="84"/>
      <c r="U67" s="84"/>
      <c r="V67" s="84"/>
      <c r="W67" s="84"/>
      <c r="X67" s="84"/>
      <c r="Y67" s="85"/>
      <c r="Z67" s="69" t="s">
        <v>518</v>
      </c>
      <c r="AA67" s="13" t="s">
        <v>342</v>
      </c>
      <c r="AB67" s="14"/>
      <c r="AC67" s="12" t="s">
        <v>358</v>
      </c>
      <c r="AD67" s="15" t="s">
        <v>359</v>
      </c>
      <c r="AE67" s="83"/>
      <c r="AF67" s="84"/>
      <c r="AG67" s="84"/>
      <c r="AH67" s="84"/>
      <c r="AI67" s="84"/>
      <c r="AJ67" s="84"/>
      <c r="AK67" s="84"/>
      <c r="AL67" s="84"/>
      <c r="AM67" s="85"/>
    </row>
    <row r="68" spans="1:39" ht="12" customHeight="1">
      <c r="A68" s="184">
        <v>62</v>
      </c>
      <c r="B68" s="98" t="s">
        <v>210</v>
      </c>
      <c r="C68" s="98" t="s">
        <v>198</v>
      </c>
      <c r="D68" s="11" t="s">
        <v>52</v>
      </c>
      <c r="E68" s="11" t="s">
        <v>304</v>
      </c>
      <c r="F68" s="12" t="s">
        <v>49</v>
      </c>
      <c r="G68" s="11" t="s">
        <v>511</v>
      </c>
      <c r="H68" s="12" t="s">
        <v>308</v>
      </c>
      <c r="I68" s="12" t="s">
        <v>507</v>
      </c>
      <c r="J68" s="12" t="str">
        <f>"≥17h"</f>
        <v>≥17h</v>
      </c>
      <c r="K68" s="12" t="s">
        <v>512</v>
      </c>
      <c r="L68" s="69" t="s">
        <v>520</v>
      </c>
      <c r="M68" s="13" t="s">
        <v>342</v>
      </c>
      <c r="N68" s="14"/>
      <c r="O68" s="12" t="s">
        <v>358</v>
      </c>
      <c r="P68" s="15" t="s">
        <v>359</v>
      </c>
      <c r="Q68" s="83"/>
      <c r="R68" s="84"/>
      <c r="S68" s="84"/>
      <c r="T68" s="84"/>
      <c r="U68" s="84"/>
      <c r="V68" s="84"/>
      <c r="W68" s="84"/>
      <c r="X68" s="84"/>
      <c r="Y68" s="85"/>
      <c r="Z68" s="69" t="s">
        <v>520</v>
      </c>
      <c r="AA68" s="13" t="s">
        <v>342</v>
      </c>
      <c r="AB68" s="14"/>
      <c r="AC68" s="12" t="s">
        <v>358</v>
      </c>
      <c r="AD68" s="15" t="s">
        <v>359</v>
      </c>
      <c r="AE68" s="83"/>
      <c r="AF68" s="84"/>
      <c r="AG68" s="84"/>
      <c r="AH68" s="84"/>
      <c r="AI68" s="84"/>
      <c r="AJ68" s="84"/>
      <c r="AK68" s="84"/>
      <c r="AL68" s="84"/>
      <c r="AM68" s="85"/>
    </row>
    <row r="69" spans="1:39" ht="12" customHeight="1">
      <c r="A69" s="184">
        <v>63</v>
      </c>
      <c r="B69" s="98" t="s">
        <v>67</v>
      </c>
      <c r="C69" s="98" t="s">
        <v>67</v>
      </c>
      <c r="D69" s="11" t="s">
        <v>52</v>
      </c>
      <c r="E69" s="11" t="s">
        <v>303</v>
      </c>
      <c r="F69" s="12" t="s">
        <v>48</v>
      </c>
      <c r="G69" s="12" t="s">
        <v>510</v>
      </c>
      <c r="H69" s="12" t="s">
        <v>306</v>
      </c>
      <c r="I69" s="105" t="s">
        <v>507</v>
      </c>
      <c r="J69" s="11" t="str">
        <f>"12-16h"</f>
        <v>12-16h</v>
      </c>
      <c r="K69" s="12" t="s">
        <v>512</v>
      </c>
      <c r="L69" s="69" t="s">
        <v>518</v>
      </c>
      <c r="M69" s="13" t="s">
        <v>385</v>
      </c>
      <c r="N69" s="14" t="s">
        <v>308</v>
      </c>
      <c r="O69" s="12" t="s">
        <v>358</v>
      </c>
      <c r="P69" s="15" t="s">
        <v>368</v>
      </c>
      <c r="Q69" s="83"/>
      <c r="R69" s="84"/>
      <c r="S69" s="84"/>
      <c r="T69" s="84">
        <v>1</v>
      </c>
      <c r="U69" s="84"/>
      <c r="V69" s="84"/>
      <c r="W69" s="84"/>
      <c r="X69" s="84"/>
      <c r="Y69" s="85"/>
      <c r="Z69" s="69" t="s">
        <v>518</v>
      </c>
      <c r="AA69" s="13" t="s">
        <v>385</v>
      </c>
      <c r="AB69" s="14" t="s">
        <v>308</v>
      </c>
      <c r="AC69" s="12" t="s">
        <v>358</v>
      </c>
      <c r="AD69" s="15" t="s">
        <v>368</v>
      </c>
      <c r="AE69" s="83"/>
      <c r="AF69" s="84"/>
      <c r="AG69" s="84">
        <v>1</v>
      </c>
      <c r="AH69" s="84">
        <v>1</v>
      </c>
      <c r="AI69" s="84">
        <v>1</v>
      </c>
      <c r="AJ69" s="84"/>
      <c r="AK69" s="84"/>
      <c r="AL69" s="84"/>
      <c r="AM69" s="85"/>
    </row>
    <row r="70" spans="1:39" ht="12" customHeight="1">
      <c r="A70" s="184">
        <v>64</v>
      </c>
      <c r="B70" s="98" t="s">
        <v>82</v>
      </c>
      <c r="C70" s="98" t="s">
        <v>82</v>
      </c>
      <c r="D70" s="11" t="s">
        <v>51</v>
      </c>
      <c r="E70" s="11" t="s">
        <v>303</v>
      </c>
      <c r="F70" s="12" t="s">
        <v>50</v>
      </c>
      <c r="G70" s="12" t="s">
        <v>310</v>
      </c>
      <c r="H70" s="12" t="s">
        <v>306</v>
      </c>
      <c r="I70" s="12" t="s">
        <v>505</v>
      </c>
      <c r="J70" s="12" t="str">
        <f t="shared" ref="J70:J78" si="3">"≥17h"</f>
        <v>≥17h</v>
      </c>
      <c r="K70" s="12" t="s">
        <v>512</v>
      </c>
      <c r="L70" s="69" t="s">
        <v>518</v>
      </c>
      <c r="M70" s="13" t="s">
        <v>385</v>
      </c>
      <c r="N70" s="14" t="s">
        <v>308</v>
      </c>
      <c r="O70" s="12" t="s">
        <v>358</v>
      </c>
      <c r="P70" s="15" t="s">
        <v>368</v>
      </c>
      <c r="Q70" s="83"/>
      <c r="R70" s="84"/>
      <c r="S70" s="84"/>
      <c r="T70" s="84">
        <v>1</v>
      </c>
      <c r="U70" s="84"/>
      <c r="V70" s="84"/>
      <c r="W70" s="84"/>
      <c r="X70" s="84"/>
      <c r="Y70" s="85"/>
      <c r="Z70" s="69" t="s">
        <v>518</v>
      </c>
      <c r="AA70" s="13" t="s">
        <v>385</v>
      </c>
      <c r="AB70" s="14" t="s">
        <v>308</v>
      </c>
      <c r="AC70" s="12" t="s">
        <v>358</v>
      </c>
      <c r="AD70" s="15" t="s">
        <v>368</v>
      </c>
      <c r="AE70" s="83"/>
      <c r="AF70" s="84"/>
      <c r="AG70" s="84"/>
      <c r="AH70" s="84"/>
      <c r="AI70" s="84">
        <v>1</v>
      </c>
      <c r="AJ70" s="84"/>
      <c r="AK70" s="84"/>
      <c r="AL70" s="84"/>
      <c r="AM70" s="85"/>
    </row>
    <row r="71" spans="1:39" ht="12" customHeight="1">
      <c r="A71" s="184">
        <v>65</v>
      </c>
      <c r="B71" s="98" t="s">
        <v>72</v>
      </c>
      <c r="C71" s="98" t="s">
        <v>72</v>
      </c>
      <c r="D71" s="11" t="s">
        <v>51</v>
      </c>
      <c r="E71" s="11" t="s">
        <v>303</v>
      </c>
      <c r="F71" s="12" t="s">
        <v>50</v>
      </c>
      <c r="G71" s="12" t="s">
        <v>510</v>
      </c>
      <c r="H71" s="12" t="s">
        <v>306</v>
      </c>
      <c r="I71" s="12" t="s">
        <v>505</v>
      </c>
      <c r="J71" s="12" t="str">
        <f t="shared" si="3"/>
        <v>≥17h</v>
      </c>
      <c r="K71" s="12" t="s">
        <v>512</v>
      </c>
      <c r="L71" s="69" t="s">
        <v>519</v>
      </c>
      <c r="M71" s="13" t="s">
        <v>373</v>
      </c>
      <c r="N71" s="14" t="s">
        <v>308</v>
      </c>
      <c r="O71" s="12" t="s">
        <v>358</v>
      </c>
      <c r="P71" s="15" t="s">
        <v>368</v>
      </c>
      <c r="Q71" s="83"/>
      <c r="R71" s="84"/>
      <c r="S71" s="84"/>
      <c r="T71" s="84">
        <v>1</v>
      </c>
      <c r="U71" s="84"/>
      <c r="V71" s="84"/>
      <c r="W71" s="84"/>
      <c r="X71" s="84"/>
      <c r="Y71" s="85"/>
      <c r="Z71" s="69" t="s">
        <v>519</v>
      </c>
      <c r="AA71" s="13" t="s">
        <v>373</v>
      </c>
      <c r="AB71" s="14" t="s">
        <v>308</v>
      </c>
      <c r="AC71" s="12" t="s">
        <v>358</v>
      </c>
      <c r="AD71" s="15" t="s">
        <v>368</v>
      </c>
      <c r="AE71" s="83"/>
      <c r="AF71" s="84">
        <v>1</v>
      </c>
      <c r="AG71" s="84"/>
      <c r="AH71" s="84"/>
      <c r="AI71" s="84"/>
      <c r="AJ71" s="84"/>
      <c r="AK71" s="84"/>
      <c r="AL71" s="84"/>
      <c r="AM71" s="85"/>
    </row>
    <row r="72" spans="1:39" ht="12" customHeight="1">
      <c r="A72" s="184">
        <v>66</v>
      </c>
      <c r="B72" s="98" t="s">
        <v>94</v>
      </c>
      <c r="C72" s="98" t="s">
        <v>75</v>
      </c>
      <c r="D72" s="11" t="s">
        <v>51</v>
      </c>
      <c r="E72" s="11" t="s">
        <v>304</v>
      </c>
      <c r="F72" s="12" t="s">
        <v>50</v>
      </c>
      <c r="G72" s="11" t="s">
        <v>511</v>
      </c>
      <c r="H72" s="12" t="s">
        <v>308</v>
      </c>
      <c r="I72" s="12" t="s">
        <v>504</v>
      </c>
      <c r="J72" s="12" t="str">
        <f t="shared" si="3"/>
        <v>≥17h</v>
      </c>
      <c r="K72" s="12" t="s">
        <v>513</v>
      </c>
      <c r="L72" s="69" t="s">
        <v>519</v>
      </c>
      <c r="M72" s="13" t="s">
        <v>374</v>
      </c>
      <c r="N72" s="14" t="s">
        <v>308</v>
      </c>
      <c r="O72" s="12" t="s">
        <v>358</v>
      </c>
      <c r="P72" s="15" t="s">
        <v>368</v>
      </c>
      <c r="Q72" s="83"/>
      <c r="R72" s="84"/>
      <c r="S72" s="84">
        <v>1</v>
      </c>
      <c r="T72" s="84">
        <v>1</v>
      </c>
      <c r="U72" s="84"/>
      <c r="V72" s="84"/>
      <c r="W72" s="84"/>
      <c r="X72" s="84"/>
      <c r="Y72" s="85"/>
      <c r="Z72" s="69" t="s">
        <v>519</v>
      </c>
      <c r="AA72" s="13" t="s">
        <v>374</v>
      </c>
      <c r="AB72" s="14" t="s">
        <v>308</v>
      </c>
      <c r="AC72" s="12" t="s">
        <v>358</v>
      </c>
      <c r="AD72" s="15" t="s">
        <v>368</v>
      </c>
      <c r="AE72" s="83"/>
      <c r="AF72" s="84">
        <v>1</v>
      </c>
      <c r="AG72" s="84"/>
      <c r="AH72" s="84"/>
      <c r="AI72" s="84"/>
      <c r="AJ72" s="84"/>
      <c r="AK72" s="84">
        <v>1</v>
      </c>
      <c r="AL72" s="84"/>
      <c r="AM72" s="85"/>
    </row>
    <row r="73" spans="1:39" ht="12" customHeight="1">
      <c r="A73" s="184">
        <v>67</v>
      </c>
      <c r="B73" s="98" t="s">
        <v>95</v>
      </c>
      <c r="C73" s="98" t="s">
        <v>75</v>
      </c>
      <c r="D73" s="11" t="s">
        <v>52</v>
      </c>
      <c r="E73" s="11" t="s">
        <v>304</v>
      </c>
      <c r="F73" s="12" t="s">
        <v>50</v>
      </c>
      <c r="G73" s="11" t="s">
        <v>511</v>
      </c>
      <c r="H73" s="12" t="s">
        <v>308</v>
      </c>
      <c r="I73" s="12" t="s">
        <v>505</v>
      </c>
      <c r="J73" s="12" t="str">
        <f t="shared" si="3"/>
        <v>≥17h</v>
      </c>
      <c r="K73" s="12" t="s">
        <v>47</v>
      </c>
      <c r="L73" s="69" t="s">
        <v>519</v>
      </c>
      <c r="M73" s="13" t="s">
        <v>374</v>
      </c>
      <c r="N73" s="14" t="s">
        <v>308</v>
      </c>
      <c r="O73" s="12" t="s">
        <v>358</v>
      </c>
      <c r="P73" s="15" t="s">
        <v>368</v>
      </c>
      <c r="Q73" s="83"/>
      <c r="R73" s="84"/>
      <c r="S73" s="84"/>
      <c r="T73" s="84">
        <v>1</v>
      </c>
      <c r="U73" s="84"/>
      <c r="V73" s="84"/>
      <c r="W73" s="84"/>
      <c r="X73" s="84"/>
      <c r="Y73" s="85"/>
      <c r="Z73" s="69" t="s">
        <v>519</v>
      </c>
      <c r="AA73" s="13" t="s">
        <v>374</v>
      </c>
      <c r="AB73" s="14" t="s">
        <v>308</v>
      </c>
      <c r="AC73" s="12" t="s">
        <v>358</v>
      </c>
      <c r="AD73" s="15" t="s">
        <v>368</v>
      </c>
      <c r="AE73" s="83">
        <v>1</v>
      </c>
      <c r="AF73" s="84"/>
      <c r="AG73" s="84"/>
      <c r="AH73" s="84"/>
      <c r="AI73" s="84"/>
      <c r="AJ73" s="84"/>
      <c r="AK73" s="84"/>
      <c r="AL73" s="84"/>
      <c r="AM73" s="85"/>
    </row>
    <row r="74" spans="1:39" ht="12" customHeight="1">
      <c r="A74" s="184">
        <v>68</v>
      </c>
      <c r="B74" s="98" t="s">
        <v>82</v>
      </c>
      <c r="C74" s="98" t="s">
        <v>82</v>
      </c>
      <c r="D74" s="11" t="s">
        <v>52</v>
      </c>
      <c r="E74" s="11" t="s">
        <v>304</v>
      </c>
      <c r="F74" s="12" t="s">
        <v>49</v>
      </c>
      <c r="G74" s="12" t="s">
        <v>310</v>
      </c>
      <c r="H74" s="12" t="s">
        <v>306</v>
      </c>
      <c r="I74" s="105" t="s">
        <v>504</v>
      </c>
      <c r="J74" s="12" t="str">
        <f t="shared" si="3"/>
        <v>≥17h</v>
      </c>
      <c r="K74" s="12" t="s">
        <v>512</v>
      </c>
      <c r="L74" s="69" t="s">
        <v>518</v>
      </c>
      <c r="M74" s="13" t="s">
        <v>373</v>
      </c>
      <c r="N74" s="14" t="s">
        <v>367</v>
      </c>
      <c r="O74" s="12" t="s">
        <v>358</v>
      </c>
      <c r="P74" s="15" t="s">
        <v>368</v>
      </c>
      <c r="Q74" s="83"/>
      <c r="R74" s="84"/>
      <c r="S74" s="84"/>
      <c r="T74" s="84">
        <v>1</v>
      </c>
      <c r="U74" s="84"/>
      <c r="V74" s="84"/>
      <c r="W74" s="84"/>
      <c r="X74" s="84"/>
      <c r="Y74" s="85"/>
      <c r="Z74" s="69" t="s">
        <v>518</v>
      </c>
      <c r="AA74" s="13" t="s">
        <v>373</v>
      </c>
      <c r="AB74" s="14" t="s">
        <v>367</v>
      </c>
      <c r="AC74" s="12" t="s">
        <v>358</v>
      </c>
      <c r="AD74" s="15" t="s">
        <v>368</v>
      </c>
      <c r="AE74" s="83"/>
      <c r="AF74" s="84">
        <v>1</v>
      </c>
      <c r="AG74" s="84"/>
      <c r="AH74" s="84"/>
      <c r="AI74" s="84"/>
      <c r="AJ74" s="84"/>
      <c r="AK74" s="84"/>
      <c r="AL74" s="84"/>
      <c r="AM74" s="85"/>
    </row>
    <row r="75" spans="1:39" ht="12" customHeight="1">
      <c r="A75" s="184">
        <v>69</v>
      </c>
      <c r="B75" s="98" t="s">
        <v>65</v>
      </c>
      <c r="C75" s="98" t="s">
        <v>65</v>
      </c>
      <c r="D75" s="11" t="s">
        <v>52</v>
      </c>
      <c r="E75" s="11" t="s">
        <v>304</v>
      </c>
      <c r="F75" s="12" t="s">
        <v>49</v>
      </c>
      <c r="G75" s="12" t="s">
        <v>310</v>
      </c>
      <c r="H75" s="12" t="s">
        <v>306</v>
      </c>
      <c r="I75" s="12" t="s">
        <v>505</v>
      </c>
      <c r="J75" s="12" t="str">
        <f t="shared" si="3"/>
        <v>≥17h</v>
      </c>
      <c r="K75" s="12" t="s">
        <v>512</v>
      </c>
      <c r="L75" s="69" t="s">
        <v>518</v>
      </c>
      <c r="M75" s="13" t="s">
        <v>342</v>
      </c>
      <c r="N75" s="14"/>
      <c r="O75" s="12" t="s">
        <v>358</v>
      </c>
      <c r="P75" s="15" t="s">
        <v>359</v>
      </c>
      <c r="Q75" s="83"/>
      <c r="R75" s="84"/>
      <c r="S75" s="84"/>
      <c r="T75" s="84"/>
      <c r="U75" s="84"/>
      <c r="V75" s="84"/>
      <c r="W75" s="84"/>
      <c r="X75" s="84"/>
      <c r="Y75" s="85"/>
      <c r="Z75" s="69" t="s">
        <v>518</v>
      </c>
      <c r="AA75" s="13" t="s">
        <v>342</v>
      </c>
      <c r="AB75" s="14"/>
      <c r="AC75" s="12" t="s">
        <v>358</v>
      </c>
      <c r="AD75" s="15" t="s">
        <v>359</v>
      </c>
      <c r="AE75" s="83"/>
      <c r="AF75" s="84"/>
      <c r="AG75" s="84"/>
      <c r="AH75" s="84"/>
      <c r="AI75" s="84"/>
      <c r="AJ75" s="84"/>
      <c r="AK75" s="84"/>
      <c r="AL75" s="84"/>
      <c r="AM75" s="85"/>
    </row>
    <row r="76" spans="1:39" ht="12" customHeight="1">
      <c r="A76" s="184">
        <v>70</v>
      </c>
      <c r="B76" s="98" t="s">
        <v>134</v>
      </c>
      <c r="C76" s="98" t="s">
        <v>131</v>
      </c>
      <c r="D76" s="11" t="s">
        <v>51</v>
      </c>
      <c r="E76" s="11" t="s">
        <v>304</v>
      </c>
      <c r="F76" s="12" t="s">
        <v>50</v>
      </c>
      <c r="G76" s="11" t="s">
        <v>511</v>
      </c>
      <c r="H76" s="12" t="s">
        <v>306</v>
      </c>
      <c r="I76" s="105" t="s">
        <v>504</v>
      </c>
      <c r="J76" s="12" t="str">
        <f t="shared" si="3"/>
        <v>≥17h</v>
      </c>
      <c r="K76" s="12" t="s">
        <v>512</v>
      </c>
      <c r="L76" s="69" t="s">
        <v>519</v>
      </c>
      <c r="M76" s="13" t="s">
        <v>373</v>
      </c>
      <c r="N76" s="14" t="s">
        <v>308</v>
      </c>
      <c r="O76" s="12" t="s">
        <v>358</v>
      </c>
      <c r="P76" s="15" t="s">
        <v>368</v>
      </c>
      <c r="Q76" s="83"/>
      <c r="R76" s="84"/>
      <c r="S76" s="84"/>
      <c r="T76" s="84">
        <v>1</v>
      </c>
      <c r="U76" s="84"/>
      <c r="V76" s="84"/>
      <c r="W76" s="84">
        <v>1</v>
      </c>
      <c r="X76" s="84"/>
      <c r="Y76" s="85"/>
      <c r="Z76" s="69" t="s">
        <v>519</v>
      </c>
      <c r="AA76" s="13" t="s">
        <v>373</v>
      </c>
      <c r="AB76" s="14" t="s">
        <v>308</v>
      </c>
      <c r="AC76" s="12" t="s">
        <v>358</v>
      </c>
      <c r="AD76" s="15" t="s">
        <v>368</v>
      </c>
      <c r="AE76" s="83"/>
      <c r="AF76" s="84">
        <v>1</v>
      </c>
      <c r="AG76" s="84"/>
      <c r="AH76" s="84"/>
      <c r="AI76" s="84"/>
      <c r="AJ76" s="84"/>
      <c r="AK76" s="84"/>
      <c r="AL76" s="84"/>
      <c r="AM76" s="85"/>
    </row>
    <row r="77" spans="1:39" ht="12" customHeight="1">
      <c r="A77" s="184">
        <v>71</v>
      </c>
      <c r="B77" s="98" t="s">
        <v>134</v>
      </c>
      <c r="C77" s="98" t="s">
        <v>131</v>
      </c>
      <c r="D77" s="11" t="s">
        <v>51</v>
      </c>
      <c r="E77" s="11" t="s">
        <v>304</v>
      </c>
      <c r="F77" s="12" t="s">
        <v>48</v>
      </c>
      <c r="G77" s="11" t="s">
        <v>511</v>
      </c>
      <c r="H77" s="12" t="s">
        <v>306</v>
      </c>
      <c r="I77" s="12" t="s">
        <v>505</v>
      </c>
      <c r="J77" s="12" t="str">
        <f t="shared" si="3"/>
        <v>≥17h</v>
      </c>
      <c r="K77" s="12" t="s">
        <v>47</v>
      </c>
      <c r="L77" s="69" t="s">
        <v>519</v>
      </c>
      <c r="M77" s="13" t="s">
        <v>373</v>
      </c>
      <c r="N77" s="14" t="s">
        <v>308</v>
      </c>
      <c r="O77" s="12" t="s">
        <v>358</v>
      </c>
      <c r="P77" s="15" t="s">
        <v>368</v>
      </c>
      <c r="Q77" s="83"/>
      <c r="R77" s="84"/>
      <c r="S77" s="84"/>
      <c r="T77" s="84">
        <v>1</v>
      </c>
      <c r="U77" s="84"/>
      <c r="V77" s="84"/>
      <c r="W77" s="84">
        <v>1</v>
      </c>
      <c r="X77" s="84"/>
      <c r="Y77" s="85"/>
      <c r="Z77" s="69" t="s">
        <v>519</v>
      </c>
      <c r="AA77" s="13" t="s">
        <v>373</v>
      </c>
      <c r="AB77" s="14" t="s">
        <v>308</v>
      </c>
      <c r="AC77" s="12" t="s">
        <v>358</v>
      </c>
      <c r="AD77" s="15" t="s">
        <v>368</v>
      </c>
      <c r="AE77" s="83">
        <v>1</v>
      </c>
      <c r="AF77" s="84"/>
      <c r="AG77" s="84"/>
      <c r="AH77" s="84"/>
      <c r="AI77" s="84"/>
      <c r="AJ77" s="84"/>
      <c r="AK77" s="84"/>
      <c r="AL77" s="84"/>
      <c r="AM77" s="85"/>
    </row>
    <row r="78" spans="1:39" ht="12" customHeight="1">
      <c r="A78" s="184">
        <v>72</v>
      </c>
      <c r="B78" s="98" t="s">
        <v>106</v>
      </c>
      <c r="C78" s="98" t="s">
        <v>71</v>
      </c>
      <c r="D78" s="11" t="s">
        <v>25</v>
      </c>
      <c r="E78" s="11" t="s">
        <v>304</v>
      </c>
      <c r="F78" s="12" t="s">
        <v>49</v>
      </c>
      <c r="G78" s="12" t="s">
        <v>510</v>
      </c>
      <c r="H78" s="12" t="s">
        <v>308</v>
      </c>
      <c r="I78" s="105" t="s">
        <v>505</v>
      </c>
      <c r="J78" s="12" t="str">
        <f t="shared" si="3"/>
        <v>≥17h</v>
      </c>
      <c r="K78" s="12" t="s">
        <v>512</v>
      </c>
      <c r="L78" s="69" t="s">
        <v>520</v>
      </c>
      <c r="M78" s="13" t="s">
        <v>373</v>
      </c>
      <c r="N78" s="14" t="s">
        <v>308</v>
      </c>
      <c r="O78" s="12" t="s">
        <v>358</v>
      </c>
      <c r="P78" s="15" t="s">
        <v>368</v>
      </c>
      <c r="Q78" s="83"/>
      <c r="R78" s="84"/>
      <c r="S78" s="84"/>
      <c r="T78" s="84">
        <v>1</v>
      </c>
      <c r="U78" s="84"/>
      <c r="V78" s="84"/>
      <c r="W78" s="84"/>
      <c r="X78" s="84"/>
      <c r="Y78" s="85"/>
      <c r="Z78" s="69" t="s">
        <v>520</v>
      </c>
      <c r="AA78" s="13" t="s">
        <v>373</v>
      </c>
      <c r="AB78" s="14" t="s">
        <v>308</v>
      </c>
      <c r="AC78" s="12" t="s">
        <v>358</v>
      </c>
      <c r="AD78" s="15" t="s">
        <v>368</v>
      </c>
      <c r="AE78" s="83">
        <v>1</v>
      </c>
      <c r="AF78" s="84"/>
      <c r="AG78" s="84"/>
      <c r="AH78" s="84"/>
      <c r="AI78" s="84"/>
      <c r="AJ78" s="84"/>
      <c r="AK78" s="84"/>
      <c r="AL78" s="84"/>
      <c r="AM78" s="85"/>
    </row>
    <row r="79" spans="1:39" ht="12" customHeight="1">
      <c r="A79" s="184">
        <v>73</v>
      </c>
      <c r="B79" s="98" t="s">
        <v>292</v>
      </c>
      <c r="C79" s="98" t="s">
        <v>292</v>
      </c>
      <c r="D79" s="11" t="s">
        <v>51</v>
      </c>
      <c r="E79" s="11" t="s">
        <v>304</v>
      </c>
      <c r="F79" s="12" t="s">
        <v>48</v>
      </c>
      <c r="G79" s="12" t="s">
        <v>310</v>
      </c>
      <c r="H79" s="12" t="s">
        <v>306</v>
      </c>
      <c r="I79" s="12" t="s">
        <v>504</v>
      </c>
      <c r="J79" s="11" t="str">
        <f>"≤12h"</f>
        <v>≤12h</v>
      </c>
      <c r="K79" s="12" t="s">
        <v>512</v>
      </c>
      <c r="L79" s="69" t="s">
        <v>518</v>
      </c>
      <c r="M79" s="13" t="s">
        <v>373</v>
      </c>
      <c r="N79" s="14" t="s">
        <v>308</v>
      </c>
      <c r="O79" s="12" t="s">
        <v>358</v>
      </c>
      <c r="P79" s="15" t="s">
        <v>368</v>
      </c>
      <c r="Q79" s="83"/>
      <c r="R79" s="84"/>
      <c r="S79" s="84"/>
      <c r="T79" s="84">
        <v>1</v>
      </c>
      <c r="U79" s="84"/>
      <c r="V79" s="84"/>
      <c r="W79" s="84"/>
      <c r="X79" s="84"/>
      <c r="Y79" s="85"/>
      <c r="Z79" s="69" t="s">
        <v>518</v>
      </c>
      <c r="AA79" s="13" t="s">
        <v>373</v>
      </c>
      <c r="AB79" s="14" t="s">
        <v>308</v>
      </c>
      <c r="AC79" s="12" t="s">
        <v>358</v>
      </c>
      <c r="AD79" s="15" t="s">
        <v>368</v>
      </c>
      <c r="AE79" s="83"/>
      <c r="AF79" s="84">
        <v>1</v>
      </c>
      <c r="AG79" s="84"/>
      <c r="AH79" s="84"/>
      <c r="AI79" s="84"/>
      <c r="AJ79" s="84"/>
      <c r="AK79" s="84"/>
      <c r="AL79" s="84"/>
      <c r="AM79" s="85"/>
    </row>
    <row r="80" spans="1:39" ht="12" customHeight="1">
      <c r="A80" s="184">
        <v>74</v>
      </c>
      <c r="B80" s="98" t="s">
        <v>106</v>
      </c>
      <c r="C80" s="98" t="s">
        <v>71</v>
      </c>
      <c r="D80" s="11" t="s">
        <v>25</v>
      </c>
      <c r="E80" s="11" t="s">
        <v>304</v>
      </c>
      <c r="F80" s="12" t="s">
        <v>50</v>
      </c>
      <c r="G80" s="12" t="s">
        <v>310</v>
      </c>
      <c r="H80" s="12" t="s">
        <v>306</v>
      </c>
      <c r="I80" s="12" t="s">
        <v>505</v>
      </c>
      <c r="J80" s="12" t="str">
        <f>"≥17h"</f>
        <v>≥17h</v>
      </c>
      <c r="K80" s="12" t="s">
        <v>512</v>
      </c>
      <c r="L80" s="69" t="s">
        <v>520</v>
      </c>
      <c r="M80" s="13" t="s">
        <v>373</v>
      </c>
      <c r="N80" s="14" t="s">
        <v>367</v>
      </c>
      <c r="O80" s="12" t="s">
        <v>358</v>
      </c>
      <c r="P80" s="15" t="s">
        <v>368</v>
      </c>
      <c r="Q80" s="83"/>
      <c r="R80" s="84"/>
      <c r="S80" s="84">
        <v>1</v>
      </c>
      <c r="T80" s="84">
        <v>1</v>
      </c>
      <c r="U80" s="84"/>
      <c r="V80" s="84">
        <v>1</v>
      </c>
      <c r="W80" s="84"/>
      <c r="X80" s="84"/>
      <c r="Y80" s="85"/>
      <c r="Z80" s="69" t="s">
        <v>520</v>
      </c>
      <c r="AA80" s="13" t="s">
        <v>373</v>
      </c>
      <c r="AB80" s="14" t="s">
        <v>367</v>
      </c>
      <c r="AC80" s="12" t="s">
        <v>358</v>
      </c>
      <c r="AD80" s="15" t="s">
        <v>368</v>
      </c>
      <c r="AE80" s="83"/>
      <c r="AF80" s="84">
        <v>1</v>
      </c>
      <c r="AG80" s="84"/>
      <c r="AH80" s="84"/>
      <c r="AI80" s="84"/>
      <c r="AJ80" s="84"/>
      <c r="AK80" s="84"/>
      <c r="AL80" s="84"/>
      <c r="AM80" s="85"/>
    </row>
    <row r="81" spans="1:39" ht="12" customHeight="1">
      <c r="A81" s="184">
        <v>75</v>
      </c>
      <c r="B81" s="98" t="s">
        <v>211</v>
      </c>
      <c r="C81" s="98" t="s">
        <v>211</v>
      </c>
      <c r="D81" s="11" t="s">
        <v>51</v>
      </c>
      <c r="E81" s="11" t="s">
        <v>303</v>
      </c>
      <c r="F81" s="12" t="s">
        <v>49</v>
      </c>
      <c r="G81" s="12" t="s">
        <v>310</v>
      </c>
      <c r="H81" s="12" t="s">
        <v>306</v>
      </c>
      <c r="I81" s="105" t="s">
        <v>504</v>
      </c>
      <c r="J81" s="12" t="str">
        <f>"≥17h"</f>
        <v>≥17h</v>
      </c>
      <c r="K81" s="12" t="s">
        <v>512</v>
      </c>
      <c r="L81" s="69" t="s">
        <v>518</v>
      </c>
      <c r="M81" s="13" t="s">
        <v>342</v>
      </c>
      <c r="N81" s="14"/>
      <c r="O81" s="12" t="s">
        <v>358</v>
      </c>
      <c r="P81" s="15" t="s">
        <v>359</v>
      </c>
      <c r="Q81" s="83"/>
      <c r="R81" s="84"/>
      <c r="S81" s="84"/>
      <c r="T81" s="84"/>
      <c r="U81" s="84"/>
      <c r="V81" s="84"/>
      <c r="W81" s="84"/>
      <c r="X81" s="84"/>
      <c r="Y81" s="85"/>
      <c r="Z81" s="69" t="s">
        <v>518</v>
      </c>
      <c r="AA81" s="13" t="s">
        <v>342</v>
      </c>
      <c r="AB81" s="14"/>
      <c r="AC81" s="12" t="s">
        <v>358</v>
      </c>
      <c r="AD81" s="15" t="s">
        <v>359</v>
      </c>
      <c r="AE81" s="83"/>
      <c r="AF81" s="84"/>
      <c r="AG81" s="84"/>
      <c r="AH81" s="84"/>
      <c r="AI81" s="84"/>
      <c r="AJ81" s="84"/>
      <c r="AK81" s="84"/>
      <c r="AL81" s="84"/>
      <c r="AM81" s="85"/>
    </row>
    <row r="82" spans="1:39" ht="12" customHeight="1">
      <c r="A82" s="184">
        <v>76</v>
      </c>
      <c r="B82" s="98" t="s">
        <v>211</v>
      </c>
      <c r="C82" s="98" t="s">
        <v>211</v>
      </c>
      <c r="D82" s="11" t="s">
        <v>51</v>
      </c>
      <c r="E82" s="11" t="s">
        <v>304</v>
      </c>
      <c r="F82" s="12" t="s">
        <v>48</v>
      </c>
      <c r="G82" s="12" t="s">
        <v>310</v>
      </c>
      <c r="H82" s="12" t="s">
        <v>306</v>
      </c>
      <c r="I82" s="12" t="s">
        <v>505</v>
      </c>
      <c r="J82" s="11" t="str">
        <f>"12-16h"</f>
        <v>12-16h</v>
      </c>
      <c r="K82" s="12" t="s">
        <v>512</v>
      </c>
      <c r="L82" s="69" t="s">
        <v>518</v>
      </c>
      <c r="M82" s="13" t="s">
        <v>371</v>
      </c>
      <c r="N82" s="14" t="s">
        <v>308</v>
      </c>
      <c r="O82" s="12" t="s">
        <v>358</v>
      </c>
      <c r="P82" s="15" t="s">
        <v>368</v>
      </c>
      <c r="Q82" s="83"/>
      <c r="R82" s="84"/>
      <c r="S82" s="84"/>
      <c r="T82" s="84">
        <v>1</v>
      </c>
      <c r="U82" s="84"/>
      <c r="V82" s="84"/>
      <c r="W82" s="84"/>
      <c r="X82" s="84"/>
      <c r="Y82" s="85"/>
      <c r="Z82" s="69" t="s">
        <v>518</v>
      </c>
      <c r="AA82" s="13" t="s">
        <v>371</v>
      </c>
      <c r="AB82" s="14" t="s">
        <v>308</v>
      </c>
      <c r="AC82" s="12" t="s">
        <v>358</v>
      </c>
      <c r="AD82" s="15" t="s">
        <v>368</v>
      </c>
      <c r="AE82" s="83"/>
      <c r="AF82" s="84"/>
      <c r="AG82" s="84"/>
      <c r="AH82" s="84"/>
      <c r="AI82" s="84">
        <v>1</v>
      </c>
      <c r="AJ82" s="84"/>
      <c r="AK82" s="84"/>
      <c r="AL82" s="84"/>
      <c r="AM82" s="85"/>
    </row>
    <row r="83" spans="1:39" ht="12" customHeight="1">
      <c r="A83" s="184">
        <v>77</v>
      </c>
      <c r="B83" s="98" t="s">
        <v>106</v>
      </c>
      <c r="C83" s="98" t="s">
        <v>71</v>
      </c>
      <c r="D83" s="11" t="s">
        <v>25</v>
      </c>
      <c r="E83" s="11" t="s">
        <v>304</v>
      </c>
      <c r="F83" s="12" t="s">
        <v>48</v>
      </c>
      <c r="G83" s="12" t="s">
        <v>310</v>
      </c>
      <c r="H83" s="12" t="s">
        <v>306</v>
      </c>
      <c r="I83" s="105" t="s">
        <v>504</v>
      </c>
      <c r="J83" s="12" t="str">
        <f>"≥17h"</f>
        <v>≥17h</v>
      </c>
      <c r="K83" s="12" t="s">
        <v>513</v>
      </c>
      <c r="L83" s="69" t="s">
        <v>520</v>
      </c>
      <c r="M83" s="13" t="s">
        <v>373</v>
      </c>
      <c r="N83" s="14" t="s">
        <v>308</v>
      </c>
      <c r="O83" s="12" t="s">
        <v>358</v>
      </c>
      <c r="P83" s="15" t="s">
        <v>368</v>
      </c>
      <c r="Q83" s="83"/>
      <c r="R83" s="84">
        <v>1</v>
      </c>
      <c r="S83" s="84"/>
      <c r="T83" s="84">
        <v>1</v>
      </c>
      <c r="U83" s="84"/>
      <c r="V83" s="84"/>
      <c r="W83" s="84"/>
      <c r="X83" s="84"/>
      <c r="Y83" s="85"/>
      <c r="Z83" s="69" t="s">
        <v>520</v>
      </c>
      <c r="AA83" s="13" t="s">
        <v>373</v>
      </c>
      <c r="AB83" s="14" t="s">
        <v>308</v>
      </c>
      <c r="AC83" s="12" t="s">
        <v>358</v>
      </c>
      <c r="AD83" s="15" t="s">
        <v>368</v>
      </c>
      <c r="AE83" s="83"/>
      <c r="AF83" s="84">
        <v>1</v>
      </c>
      <c r="AG83" s="84"/>
      <c r="AH83" s="84"/>
      <c r="AI83" s="84"/>
      <c r="AJ83" s="84"/>
      <c r="AK83" s="84"/>
      <c r="AL83" s="84"/>
      <c r="AM83" s="85"/>
    </row>
    <row r="84" spans="1:39" ht="12" customHeight="1">
      <c r="A84" s="184">
        <v>78</v>
      </c>
      <c r="B84" s="98" t="s">
        <v>211</v>
      </c>
      <c r="C84" s="98" t="s">
        <v>211</v>
      </c>
      <c r="D84" s="11" t="s">
        <v>52</v>
      </c>
      <c r="E84" s="11" t="s">
        <v>303</v>
      </c>
      <c r="F84" s="12" t="s">
        <v>48</v>
      </c>
      <c r="G84" s="12" t="s">
        <v>510</v>
      </c>
      <c r="H84" s="12" t="s">
        <v>307</v>
      </c>
      <c r="I84" s="12" t="s">
        <v>504</v>
      </c>
      <c r="J84" s="12" t="str">
        <f>"≥17h"</f>
        <v>≥17h</v>
      </c>
      <c r="K84" s="12" t="s">
        <v>513</v>
      </c>
      <c r="L84" s="69" t="s">
        <v>518</v>
      </c>
      <c r="M84" s="13" t="s">
        <v>385</v>
      </c>
      <c r="N84" s="14" t="s">
        <v>308</v>
      </c>
      <c r="O84" s="12" t="s">
        <v>358</v>
      </c>
      <c r="P84" s="15" t="s">
        <v>368</v>
      </c>
      <c r="Q84" s="83"/>
      <c r="R84" s="84"/>
      <c r="S84" s="84"/>
      <c r="T84" s="84">
        <v>1</v>
      </c>
      <c r="U84" s="84"/>
      <c r="V84" s="84"/>
      <c r="W84" s="84"/>
      <c r="X84" s="84"/>
      <c r="Y84" s="85"/>
      <c r="Z84" s="69" t="s">
        <v>518</v>
      </c>
      <c r="AA84" s="13" t="s">
        <v>385</v>
      </c>
      <c r="AB84" s="14" t="s">
        <v>308</v>
      </c>
      <c r="AC84" s="12" t="s">
        <v>358</v>
      </c>
      <c r="AD84" s="15" t="s">
        <v>368</v>
      </c>
      <c r="AE84" s="83"/>
      <c r="AF84" s="84"/>
      <c r="AG84" s="84"/>
      <c r="AH84" s="84"/>
      <c r="AI84" s="84">
        <v>1</v>
      </c>
      <c r="AJ84" s="84"/>
      <c r="AK84" s="84"/>
      <c r="AL84" s="84"/>
      <c r="AM84" s="85"/>
    </row>
    <row r="85" spans="1:39" ht="12" customHeight="1">
      <c r="A85" s="184">
        <v>79</v>
      </c>
      <c r="B85" s="98" t="s">
        <v>108</v>
      </c>
      <c r="C85" s="98" t="s">
        <v>71</v>
      </c>
      <c r="D85" s="11" t="s">
        <v>25</v>
      </c>
      <c r="E85" s="11" t="s">
        <v>304</v>
      </c>
      <c r="F85" s="12" t="s">
        <v>48</v>
      </c>
      <c r="G85" s="11" t="s">
        <v>511</v>
      </c>
      <c r="H85" s="12" t="s">
        <v>308</v>
      </c>
      <c r="I85" s="105" t="s">
        <v>504</v>
      </c>
      <c r="J85" s="12" t="str">
        <f>"≥17h"</f>
        <v>≥17h</v>
      </c>
      <c r="K85" s="12" t="s">
        <v>513</v>
      </c>
      <c r="L85" s="69" t="s">
        <v>520</v>
      </c>
      <c r="M85" s="13" t="s">
        <v>374</v>
      </c>
      <c r="N85" s="14" t="s">
        <v>308</v>
      </c>
      <c r="O85" s="12" t="s">
        <v>358</v>
      </c>
      <c r="P85" s="15" t="s">
        <v>368</v>
      </c>
      <c r="Q85" s="83"/>
      <c r="R85" s="84"/>
      <c r="S85" s="84"/>
      <c r="T85" s="84">
        <v>1</v>
      </c>
      <c r="U85" s="84"/>
      <c r="V85" s="84"/>
      <c r="W85" s="84"/>
      <c r="X85" s="84"/>
      <c r="Y85" s="85"/>
      <c r="Z85" s="69" t="s">
        <v>520</v>
      </c>
      <c r="AA85" s="13" t="s">
        <v>374</v>
      </c>
      <c r="AB85" s="14" t="s">
        <v>308</v>
      </c>
      <c r="AC85" s="12" t="s">
        <v>358</v>
      </c>
      <c r="AD85" s="15" t="s">
        <v>368</v>
      </c>
      <c r="AE85" s="83"/>
      <c r="AF85" s="84"/>
      <c r="AG85" s="84"/>
      <c r="AH85" s="84"/>
      <c r="AI85" s="84"/>
      <c r="AJ85" s="84"/>
      <c r="AK85" s="84"/>
      <c r="AL85" s="84"/>
      <c r="AM85" s="85">
        <v>1</v>
      </c>
    </row>
    <row r="86" spans="1:39" ht="12" customHeight="1">
      <c r="A86" s="184">
        <v>80</v>
      </c>
      <c r="B86" s="98" t="s">
        <v>211</v>
      </c>
      <c r="C86" s="98" t="s">
        <v>211</v>
      </c>
      <c r="D86" s="11" t="s">
        <v>51</v>
      </c>
      <c r="E86" s="11" t="s">
        <v>303</v>
      </c>
      <c r="F86" s="12" t="s">
        <v>48</v>
      </c>
      <c r="G86" s="12" t="s">
        <v>310</v>
      </c>
      <c r="H86" s="12" t="s">
        <v>307</v>
      </c>
      <c r="I86" s="105" t="s">
        <v>504</v>
      </c>
      <c r="J86" s="11" t="str">
        <f>"12-16h"</f>
        <v>12-16h</v>
      </c>
      <c r="K86" s="12" t="s">
        <v>513</v>
      </c>
      <c r="L86" s="69" t="s">
        <v>518</v>
      </c>
      <c r="M86" s="13" t="s">
        <v>371</v>
      </c>
      <c r="N86" s="14" t="s">
        <v>308</v>
      </c>
      <c r="O86" s="12" t="s">
        <v>358</v>
      </c>
      <c r="P86" s="15" t="s">
        <v>368</v>
      </c>
      <c r="Q86" s="83"/>
      <c r="R86" s="84"/>
      <c r="S86" s="84"/>
      <c r="T86" s="84">
        <v>1</v>
      </c>
      <c r="U86" s="84"/>
      <c r="V86" s="84"/>
      <c r="W86" s="84"/>
      <c r="X86" s="84"/>
      <c r="Y86" s="85">
        <v>1</v>
      </c>
      <c r="Z86" s="69" t="s">
        <v>518</v>
      </c>
      <c r="AA86" s="13" t="s">
        <v>371</v>
      </c>
      <c r="AB86" s="14" t="s">
        <v>308</v>
      </c>
      <c r="AC86" s="12" t="s">
        <v>358</v>
      </c>
      <c r="AD86" s="15" t="s">
        <v>368</v>
      </c>
      <c r="AE86" s="83"/>
      <c r="AF86" s="84"/>
      <c r="AG86" s="84"/>
      <c r="AH86" s="84"/>
      <c r="AI86" s="84">
        <v>1</v>
      </c>
      <c r="AJ86" s="84"/>
      <c r="AK86" s="84"/>
      <c r="AL86" s="84"/>
      <c r="AM86" s="85"/>
    </row>
    <row r="87" spans="1:39" ht="12" customHeight="1">
      <c r="A87" s="184"/>
      <c r="B87" s="98" t="s">
        <v>211</v>
      </c>
      <c r="C87" s="98" t="s">
        <v>211</v>
      </c>
      <c r="D87" s="69" t="s">
        <v>51</v>
      </c>
      <c r="E87" s="69" t="s">
        <v>303</v>
      </c>
      <c r="F87" s="69" t="s">
        <v>48</v>
      </c>
      <c r="G87" s="69" t="s">
        <v>310</v>
      </c>
      <c r="H87" s="69" t="s">
        <v>307</v>
      </c>
      <c r="I87" s="105" t="s">
        <v>504</v>
      </c>
      <c r="J87" s="69" t="str">
        <f>"12-16h"</f>
        <v>12-16h</v>
      </c>
      <c r="K87" s="69" t="s">
        <v>513</v>
      </c>
      <c r="L87" s="69" t="s">
        <v>518</v>
      </c>
      <c r="M87" s="13" t="s">
        <v>385</v>
      </c>
      <c r="N87" s="14" t="s">
        <v>308</v>
      </c>
      <c r="O87" s="12" t="s">
        <v>0</v>
      </c>
      <c r="P87" s="15" t="s">
        <v>368</v>
      </c>
      <c r="Q87" s="83"/>
      <c r="R87" s="84"/>
      <c r="S87" s="84"/>
      <c r="T87" s="84">
        <v>1</v>
      </c>
      <c r="U87" s="84"/>
      <c r="V87" s="84"/>
      <c r="W87" s="84"/>
      <c r="X87" s="84"/>
      <c r="Y87" s="85">
        <v>1</v>
      </c>
      <c r="Z87" s="69" t="s">
        <v>518</v>
      </c>
      <c r="AA87" s="13" t="s">
        <v>385</v>
      </c>
      <c r="AB87" s="14" t="s">
        <v>308</v>
      </c>
      <c r="AC87" s="12" t="s">
        <v>0</v>
      </c>
      <c r="AD87" s="15" t="s">
        <v>368</v>
      </c>
      <c r="AE87" s="83"/>
      <c r="AF87" s="84"/>
      <c r="AG87" s="84"/>
      <c r="AH87" s="84"/>
      <c r="AI87" s="84"/>
      <c r="AJ87" s="84"/>
      <c r="AK87" s="84"/>
      <c r="AL87" s="84"/>
      <c r="AM87" s="85"/>
    </row>
    <row r="88" spans="1:39" ht="12" customHeight="1">
      <c r="A88" s="184">
        <v>81</v>
      </c>
      <c r="B88" s="98" t="s">
        <v>250</v>
      </c>
      <c r="C88" s="98" t="s">
        <v>245</v>
      </c>
      <c r="D88" s="11" t="s">
        <v>52</v>
      </c>
      <c r="E88" s="11" t="s">
        <v>303</v>
      </c>
      <c r="F88" s="12" t="s">
        <v>48</v>
      </c>
      <c r="G88" s="11" t="s">
        <v>511</v>
      </c>
      <c r="H88" s="12" t="s">
        <v>306</v>
      </c>
      <c r="I88" s="105" t="s">
        <v>504</v>
      </c>
      <c r="J88" s="12" t="str">
        <f>"≥17h"</f>
        <v>≥17h</v>
      </c>
      <c r="K88" s="12" t="s">
        <v>512</v>
      </c>
      <c r="L88" s="69" t="s">
        <v>520</v>
      </c>
      <c r="M88" s="13" t="s">
        <v>371</v>
      </c>
      <c r="N88" s="14" t="s">
        <v>308</v>
      </c>
      <c r="O88" s="12" t="s">
        <v>358</v>
      </c>
      <c r="P88" s="15" t="s">
        <v>368</v>
      </c>
      <c r="Q88" s="83"/>
      <c r="R88" s="84">
        <v>1</v>
      </c>
      <c r="S88" s="84"/>
      <c r="T88" s="84"/>
      <c r="U88" s="84"/>
      <c r="V88" s="84"/>
      <c r="W88" s="84"/>
      <c r="X88" s="84"/>
      <c r="Y88" s="85"/>
      <c r="Z88" s="69" t="s">
        <v>520</v>
      </c>
      <c r="AA88" s="13" t="s">
        <v>371</v>
      </c>
      <c r="AB88" s="14" t="s">
        <v>308</v>
      </c>
      <c r="AC88" s="12" t="s">
        <v>358</v>
      </c>
      <c r="AD88" s="15" t="s">
        <v>368</v>
      </c>
      <c r="AE88" s="83"/>
      <c r="AF88" s="84">
        <v>1</v>
      </c>
      <c r="AG88" s="84"/>
      <c r="AH88" s="84"/>
      <c r="AI88" s="84"/>
      <c r="AJ88" s="84"/>
      <c r="AK88" s="84"/>
      <c r="AL88" s="84"/>
      <c r="AM88" s="85"/>
    </row>
    <row r="89" spans="1:39" ht="12" customHeight="1">
      <c r="A89" s="184">
        <v>82</v>
      </c>
      <c r="B89" s="98" t="s">
        <v>243</v>
      </c>
      <c r="C89" s="98" t="s">
        <v>85</v>
      </c>
      <c r="D89" s="11" t="s">
        <v>25</v>
      </c>
      <c r="E89" s="11" t="s">
        <v>303</v>
      </c>
      <c r="F89" s="75" t="s">
        <v>47</v>
      </c>
      <c r="G89" s="12" t="s">
        <v>310</v>
      </c>
      <c r="H89" s="12" t="s">
        <v>306</v>
      </c>
      <c r="I89" s="105" t="s">
        <v>504</v>
      </c>
      <c r="J89" s="11" t="str">
        <f>"12-16h"</f>
        <v>12-16h</v>
      </c>
      <c r="K89" s="12" t="s">
        <v>512</v>
      </c>
      <c r="L89" s="69" t="s">
        <v>518</v>
      </c>
      <c r="M89" s="13" t="s">
        <v>342</v>
      </c>
      <c r="N89" s="14"/>
      <c r="O89" s="12" t="s">
        <v>358</v>
      </c>
      <c r="P89" s="15" t="s">
        <v>359</v>
      </c>
      <c r="Q89" s="83"/>
      <c r="R89" s="84"/>
      <c r="S89" s="84"/>
      <c r="T89" s="84"/>
      <c r="U89" s="84"/>
      <c r="V89" s="84"/>
      <c r="W89" s="84"/>
      <c r="X89" s="84"/>
      <c r="Y89" s="85"/>
      <c r="Z89" s="69" t="s">
        <v>518</v>
      </c>
      <c r="AA89" s="13" t="s">
        <v>342</v>
      </c>
      <c r="AB89" s="14"/>
      <c r="AC89" s="12" t="s">
        <v>358</v>
      </c>
      <c r="AD89" s="15" t="s">
        <v>359</v>
      </c>
      <c r="AE89" s="83"/>
      <c r="AF89" s="84"/>
      <c r="AG89" s="84"/>
      <c r="AH89" s="84"/>
      <c r="AI89" s="84"/>
      <c r="AJ89" s="84"/>
      <c r="AK89" s="84"/>
      <c r="AL89" s="84"/>
      <c r="AM89" s="85"/>
    </row>
    <row r="90" spans="1:39" ht="12" customHeight="1">
      <c r="A90" s="184">
        <v>83</v>
      </c>
      <c r="B90" s="98" t="s">
        <v>243</v>
      </c>
      <c r="C90" s="98" t="s">
        <v>85</v>
      </c>
      <c r="D90" s="11" t="s">
        <v>51</v>
      </c>
      <c r="E90" s="11" t="s">
        <v>304</v>
      </c>
      <c r="F90" s="12" t="s">
        <v>50</v>
      </c>
      <c r="G90" s="12" t="s">
        <v>310</v>
      </c>
      <c r="H90" s="12" t="s">
        <v>306</v>
      </c>
      <c r="I90" s="117" t="s">
        <v>504</v>
      </c>
      <c r="J90" s="12" t="str">
        <f>"≥17h"</f>
        <v>≥17h</v>
      </c>
      <c r="K90" s="12" t="s">
        <v>512</v>
      </c>
      <c r="L90" s="69" t="s">
        <v>518</v>
      </c>
      <c r="M90" s="13" t="s">
        <v>342</v>
      </c>
      <c r="N90" s="14"/>
      <c r="O90" s="12" t="s">
        <v>358</v>
      </c>
      <c r="P90" s="15" t="s">
        <v>359</v>
      </c>
      <c r="Q90" s="83"/>
      <c r="R90" s="84"/>
      <c r="S90" s="84"/>
      <c r="T90" s="84"/>
      <c r="U90" s="84"/>
      <c r="V90" s="84"/>
      <c r="W90" s="84"/>
      <c r="X90" s="84"/>
      <c r="Y90" s="85"/>
      <c r="Z90" s="69" t="s">
        <v>518</v>
      </c>
      <c r="AA90" s="13" t="s">
        <v>342</v>
      </c>
      <c r="AB90" s="14"/>
      <c r="AC90" s="12" t="s">
        <v>358</v>
      </c>
      <c r="AD90" s="15" t="s">
        <v>359</v>
      </c>
      <c r="AE90" s="83"/>
      <c r="AF90" s="84"/>
      <c r="AG90" s="84"/>
      <c r="AH90" s="84"/>
      <c r="AI90" s="84"/>
      <c r="AJ90" s="84"/>
      <c r="AK90" s="84"/>
      <c r="AL90" s="84"/>
      <c r="AM90" s="85"/>
    </row>
    <row r="91" spans="1:39" ht="12" customHeight="1">
      <c r="A91" s="184">
        <v>84</v>
      </c>
      <c r="B91" s="98" t="s">
        <v>248</v>
      </c>
      <c r="C91" s="98" t="s">
        <v>245</v>
      </c>
      <c r="D91" s="11" t="s">
        <v>51</v>
      </c>
      <c r="E91" s="11" t="s">
        <v>303</v>
      </c>
      <c r="F91" s="12" t="s">
        <v>48</v>
      </c>
      <c r="G91" s="12" t="s">
        <v>310</v>
      </c>
      <c r="H91" s="12" t="s">
        <v>306</v>
      </c>
      <c r="I91" s="105" t="s">
        <v>505</v>
      </c>
      <c r="J91" s="12" t="str">
        <f>"≥17h"</f>
        <v>≥17h</v>
      </c>
      <c r="K91" s="12" t="s">
        <v>47</v>
      </c>
      <c r="L91" s="69" t="s">
        <v>520</v>
      </c>
      <c r="M91" s="13" t="s">
        <v>373</v>
      </c>
      <c r="N91" s="14" t="s">
        <v>308</v>
      </c>
      <c r="O91" s="12" t="s">
        <v>358</v>
      </c>
      <c r="P91" s="15" t="s">
        <v>368</v>
      </c>
      <c r="Q91" s="83"/>
      <c r="R91" s="84"/>
      <c r="S91" s="84">
        <v>1</v>
      </c>
      <c r="T91" s="84">
        <v>1</v>
      </c>
      <c r="U91" s="84"/>
      <c r="V91" s="84"/>
      <c r="W91" s="84">
        <v>1</v>
      </c>
      <c r="X91" s="84"/>
      <c r="Y91" s="85"/>
      <c r="Z91" s="69" t="s">
        <v>520</v>
      </c>
      <c r="AA91" s="13" t="s">
        <v>373</v>
      </c>
      <c r="AB91" s="14" t="s">
        <v>308</v>
      </c>
      <c r="AC91" s="12" t="s">
        <v>358</v>
      </c>
      <c r="AD91" s="15" t="s">
        <v>368</v>
      </c>
      <c r="AE91" s="83"/>
      <c r="AF91" s="84"/>
      <c r="AG91" s="84"/>
      <c r="AH91" s="84"/>
      <c r="AI91" s="84"/>
      <c r="AJ91" s="84"/>
      <c r="AK91" s="84"/>
      <c r="AL91" s="84"/>
      <c r="AM91" s="85">
        <v>1</v>
      </c>
    </row>
    <row r="92" spans="1:39" ht="12" customHeight="1">
      <c r="A92" s="184">
        <v>85</v>
      </c>
      <c r="B92" s="98" t="s">
        <v>243</v>
      </c>
      <c r="C92" s="98" t="s">
        <v>85</v>
      </c>
      <c r="D92" s="11" t="s">
        <v>25</v>
      </c>
      <c r="E92" s="11" t="s">
        <v>304</v>
      </c>
      <c r="F92" s="12" t="s">
        <v>50</v>
      </c>
      <c r="G92" s="12" t="s">
        <v>310</v>
      </c>
      <c r="H92" s="12" t="s">
        <v>306</v>
      </c>
      <c r="I92" s="105" t="s">
        <v>505</v>
      </c>
      <c r="J92" s="11" t="str">
        <f>"≤12h"</f>
        <v>≤12h</v>
      </c>
      <c r="K92" s="12" t="s">
        <v>512</v>
      </c>
      <c r="L92" s="69" t="s">
        <v>518</v>
      </c>
      <c r="M92" s="13" t="s">
        <v>342</v>
      </c>
      <c r="N92" s="14"/>
      <c r="O92" s="12" t="s">
        <v>358</v>
      </c>
      <c r="P92" s="15" t="s">
        <v>359</v>
      </c>
      <c r="Q92" s="83"/>
      <c r="R92" s="84"/>
      <c r="S92" s="84"/>
      <c r="T92" s="84"/>
      <c r="U92" s="84"/>
      <c r="V92" s="84"/>
      <c r="W92" s="84"/>
      <c r="X92" s="84"/>
      <c r="Y92" s="85"/>
      <c r="Z92" s="69" t="s">
        <v>518</v>
      </c>
      <c r="AA92" s="13" t="s">
        <v>342</v>
      </c>
      <c r="AB92" s="14"/>
      <c r="AC92" s="12" t="s">
        <v>358</v>
      </c>
      <c r="AD92" s="15" t="s">
        <v>359</v>
      </c>
      <c r="AE92" s="83"/>
      <c r="AF92" s="84"/>
      <c r="AG92" s="84"/>
      <c r="AH92" s="84"/>
      <c r="AI92" s="84"/>
      <c r="AJ92" s="84"/>
      <c r="AK92" s="84"/>
      <c r="AL92" s="84"/>
      <c r="AM92" s="85"/>
    </row>
    <row r="93" spans="1:39" ht="12" customHeight="1">
      <c r="A93" s="184">
        <v>86</v>
      </c>
      <c r="B93" s="98" t="s">
        <v>65</v>
      </c>
      <c r="C93" s="98" t="s">
        <v>65</v>
      </c>
      <c r="D93" s="11" t="s">
        <v>25</v>
      </c>
      <c r="E93" s="11" t="s">
        <v>303</v>
      </c>
      <c r="F93" s="12" t="s">
        <v>48</v>
      </c>
      <c r="G93" s="12" t="s">
        <v>310</v>
      </c>
      <c r="H93" s="12" t="s">
        <v>306</v>
      </c>
      <c r="I93" s="105" t="s">
        <v>505</v>
      </c>
      <c r="J93" s="11" t="str">
        <f>"≤12h"</f>
        <v>≤12h</v>
      </c>
      <c r="K93" s="12" t="s">
        <v>513</v>
      </c>
      <c r="L93" s="69" t="s">
        <v>518</v>
      </c>
      <c r="M93" s="13" t="s">
        <v>342</v>
      </c>
      <c r="N93" s="14"/>
      <c r="O93" s="12" t="s">
        <v>358</v>
      </c>
      <c r="P93" s="15" t="s">
        <v>359</v>
      </c>
      <c r="Q93" s="83"/>
      <c r="R93" s="84"/>
      <c r="S93" s="84"/>
      <c r="T93" s="84"/>
      <c r="U93" s="84"/>
      <c r="V93" s="84"/>
      <c r="W93" s="84"/>
      <c r="X93" s="84"/>
      <c r="Y93" s="85"/>
      <c r="Z93" s="69" t="s">
        <v>518</v>
      </c>
      <c r="AA93" s="13" t="s">
        <v>342</v>
      </c>
      <c r="AB93" s="14"/>
      <c r="AC93" s="12" t="s">
        <v>358</v>
      </c>
      <c r="AD93" s="15" t="s">
        <v>359</v>
      </c>
      <c r="AE93" s="83"/>
      <c r="AF93" s="84"/>
      <c r="AG93" s="84"/>
      <c r="AH93" s="84"/>
      <c r="AI93" s="84"/>
      <c r="AJ93" s="84"/>
      <c r="AK93" s="84"/>
      <c r="AL93" s="84"/>
      <c r="AM93" s="85"/>
    </row>
    <row r="94" spans="1:39" ht="12" customHeight="1">
      <c r="A94" s="184">
        <v>87</v>
      </c>
      <c r="B94" s="98" t="s">
        <v>134</v>
      </c>
      <c r="C94" s="98" t="s">
        <v>131</v>
      </c>
      <c r="D94" s="11" t="s">
        <v>51</v>
      </c>
      <c r="E94" s="11" t="s">
        <v>304</v>
      </c>
      <c r="F94" s="12" t="s">
        <v>50</v>
      </c>
      <c r="G94" s="11" t="s">
        <v>511</v>
      </c>
      <c r="H94" s="12" t="s">
        <v>306</v>
      </c>
      <c r="I94" s="12" t="s">
        <v>504</v>
      </c>
      <c r="J94" s="12" t="str">
        <f t="shared" ref="J94:J103" si="4">"≥17h"</f>
        <v>≥17h</v>
      </c>
      <c r="K94" s="12" t="s">
        <v>47</v>
      </c>
      <c r="L94" s="69" t="s">
        <v>519</v>
      </c>
      <c r="M94" s="13" t="s">
        <v>374</v>
      </c>
      <c r="N94" s="14" t="s">
        <v>308</v>
      </c>
      <c r="O94" s="12" t="s">
        <v>358</v>
      </c>
      <c r="P94" s="15" t="s">
        <v>368</v>
      </c>
      <c r="Q94" s="83"/>
      <c r="R94" s="84"/>
      <c r="S94" s="84"/>
      <c r="T94" s="84">
        <v>1</v>
      </c>
      <c r="U94" s="84"/>
      <c r="V94" s="84"/>
      <c r="W94" s="84"/>
      <c r="X94" s="84"/>
      <c r="Y94" s="85"/>
      <c r="Z94" s="69" t="s">
        <v>519</v>
      </c>
      <c r="AA94" s="13" t="s">
        <v>374</v>
      </c>
      <c r="AB94" s="14" t="s">
        <v>308</v>
      </c>
      <c r="AC94" s="12" t="s">
        <v>358</v>
      </c>
      <c r="AD94" s="15" t="s">
        <v>368</v>
      </c>
      <c r="AE94" s="83"/>
      <c r="AF94" s="84">
        <v>1</v>
      </c>
      <c r="AG94" s="84"/>
      <c r="AH94" s="84"/>
      <c r="AI94" s="84"/>
      <c r="AJ94" s="84"/>
      <c r="AK94" s="84"/>
      <c r="AL94" s="84"/>
      <c r="AM94" s="85"/>
    </row>
    <row r="95" spans="1:39" ht="12" customHeight="1">
      <c r="A95" s="184">
        <v>88</v>
      </c>
      <c r="B95" s="98" t="s">
        <v>134</v>
      </c>
      <c r="C95" s="98" t="s">
        <v>131</v>
      </c>
      <c r="D95" s="11" t="s">
        <v>51</v>
      </c>
      <c r="E95" s="11" t="s">
        <v>303</v>
      </c>
      <c r="F95" s="12" t="s">
        <v>49</v>
      </c>
      <c r="G95" s="11" t="s">
        <v>511</v>
      </c>
      <c r="H95" s="12" t="s">
        <v>307</v>
      </c>
      <c r="I95" s="12" t="s">
        <v>504</v>
      </c>
      <c r="J95" s="12" t="str">
        <f t="shared" si="4"/>
        <v>≥17h</v>
      </c>
      <c r="K95" s="12" t="s">
        <v>47</v>
      </c>
      <c r="L95" s="69" t="s">
        <v>519</v>
      </c>
      <c r="M95" s="13" t="s">
        <v>373</v>
      </c>
      <c r="N95" s="14" t="s">
        <v>308</v>
      </c>
      <c r="O95" s="12" t="s">
        <v>358</v>
      </c>
      <c r="P95" s="15" t="s">
        <v>368</v>
      </c>
      <c r="Q95" s="83"/>
      <c r="R95" s="84"/>
      <c r="S95" s="84">
        <v>1</v>
      </c>
      <c r="T95" s="84">
        <v>1</v>
      </c>
      <c r="U95" s="84"/>
      <c r="V95" s="84"/>
      <c r="W95" s="84"/>
      <c r="X95" s="84"/>
      <c r="Y95" s="85"/>
      <c r="Z95" s="69" t="s">
        <v>519</v>
      </c>
      <c r="AA95" s="13" t="s">
        <v>373</v>
      </c>
      <c r="AB95" s="14" t="s">
        <v>308</v>
      </c>
      <c r="AC95" s="12" t="s">
        <v>358</v>
      </c>
      <c r="AD95" s="15" t="s">
        <v>368</v>
      </c>
      <c r="AE95" s="83">
        <v>1</v>
      </c>
      <c r="AF95" s="84"/>
      <c r="AG95" s="84"/>
      <c r="AH95" s="84"/>
      <c r="AI95" s="84"/>
      <c r="AJ95" s="84"/>
      <c r="AK95" s="84"/>
      <c r="AL95" s="84"/>
      <c r="AM95" s="85">
        <v>1</v>
      </c>
    </row>
    <row r="96" spans="1:39" ht="12" customHeight="1">
      <c r="A96" s="184">
        <v>89</v>
      </c>
      <c r="B96" s="98" t="s">
        <v>67</v>
      </c>
      <c r="C96" s="98" t="s">
        <v>67</v>
      </c>
      <c r="D96" s="11" t="s">
        <v>51</v>
      </c>
      <c r="E96" s="11" t="s">
        <v>304</v>
      </c>
      <c r="F96" s="12" t="s">
        <v>50</v>
      </c>
      <c r="G96" s="12" t="s">
        <v>310</v>
      </c>
      <c r="H96" s="12" t="s">
        <v>306</v>
      </c>
      <c r="I96" s="12" t="s">
        <v>504</v>
      </c>
      <c r="J96" s="12" t="str">
        <f t="shared" si="4"/>
        <v>≥17h</v>
      </c>
      <c r="K96" s="12" t="s">
        <v>512</v>
      </c>
      <c r="L96" s="69" t="s">
        <v>518</v>
      </c>
      <c r="M96" s="13" t="s">
        <v>385</v>
      </c>
      <c r="N96" s="14" t="s">
        <v>308</v>
      </c>
      <c r="O96" s="12" t="s">
        <v>358</v>
      </c>
      <c r="P96" s="15" t="s">
        <v>368</v>
      </c>
      <c r="Q96" s="83"/>
      <c r="R96" s="84"/>
      <c r="S96" s="84"/>
      <c r="T96" s="84">
        <v>1</v>
      </c>
      <c r="U96" s="84"/>
      <c r="V96" s="84"/>
      <c r="W96" s="84"/>
      <c r="X96" s="84"/>
      <c r="Y96" s="85"/>
      <c r="Z96" s="69" t="s">
        <v>518</v>
      </c>
      <c r="AA96" s="13" t="s">
        <v>385</v>
      </c>
      <c r="AB96" s="14" t="s">
        <v>308</v>
      </c>
      <c r="AC96" s="12" t="s">
        <v>358</v>
      </c>
      <c r="AD96" s="15" t="s">
        <v>368</v>
      </c>
      <c r="AE96" s="83"/>
      <c r="AF96" s="84"/>
      <c r="AG96" s="84"/>
      <c r="AH96" s="84"/>
      <c r="AI96" s="84">
        <v>1</v>
      </c>
      <c r="AJ96" s="84"/>
      <c r="AK96" s="84"/>
      <c r="AL96" s="84"/>
      <c r="AM96" s="85"/>
    </row>
    <row r="97" spans="1:39" ht="12" customHeight="1">
      <c r="A97" s="184">
        <v>90</v>
      </c>
      <c r="B97" s="98" t="s">
        <v>139</v>
      </c>
      <c r="C97" s="98" t="s">
        <v>131</v>
      </c>
      <c r="D97" s="11" t="s">
        <v>52</v>
      </c>
      <c r="E97" s="11" t="s">
        <v>304</v>
      </c>
      <c r="F97" s="12" t="s">
        <v>50</v>
      </c>
      <c r="G97" s="11" t="s">
        <v>511</v>
      </c>
      <c r="H97" s="12" t="s">
        <v>306</v>
      </c>
      <c r="I97" s="105" t="s">
        <v>505</v>
      </c>
      <c r="J97" s="12" t="str">
        <f t="shared" si="4"/>
        <v>≥17h</v>
      </c>
      <c r="K97" s="12" t="s">
        <v>47</v>
      </c>
      <c r="L97" s="69" t="s">
        <v>519</v>
      </c>
      <c r="M97" s="13" t="s">
        <v>374</v>
      </c>
      <c r="N97" s="14" t="s">
        <v>367</v>
      </c>
      <c r="O97" s="12" t="s">
        <v>358</v>
      </c>
      <c r="P97" s="15" t="s">
        <v>368</v>
      </c>
      <c r="Q97" s="83"/>
      <c r="R97" s="84"/>
      <c r="S97" s="84"/>
      <c r="T97" s="84">
        <v>1</v>
      </c>
      <c r="U97" s="84"/>
      <c r="V97" s="84">
        <v>1</v>
      </c>
      <c r="W97" s="84">
        <v>1</v>
      </c>
      <c r="X97" s="84"/>
      <c r="Y97" s="85"/>
      <c r="Z97" s="69" t="s">
        <v>519</v>
      </c>
      <c r="AA97" s="13" t="s">
        <v>374</v>
      </c>
      <c r="AB97" s="14" t="s">
        <v>367</v>
      </c>
      <c r="AC97" s="12" t="s">
        <v>358</v>
      </c>
      <c r="AD97" s="15" t="s">
        <v>368</v>
      </c>
      <c r="AE97" s="83"/>
      <c r="AF97" s="84">
        <v>1</v>
      </c>
      <c r="AG97" s="84"/>
      <c r="AH97" s="84"/>
      <c r="AI97" s="84"/>
      <c r="AJ97" s="84"/>
      <c r="AK97" s="84"/>
      <c r="AL97" s="84"/>
      <c r="AM97" s="85"/>
    </row>
    <row r="98" spans="1:39" ht="12" customHeight="1">
      <c r="A98" s="184">
        <v>91</v>
      </c>
      <c r="B98" s="98" t="s">
        <v>225</v>
      </c>
      <c r="C98" s="98" t="s">
        <v>69</v>
      </c>
      <c r="D98" s="11" t="s">
        <v>52</v>
      </c>
      <c r="E98" s="11" t="s">
        <v>303</v>
      </c>
      <c r="F98" s="12" t="s">
        <v>49</v>
      </c>
      <c r="G98" s="11" t="s">
        <v>511</v>
      </c>
      <c r="H98" s="12" t="s">
        <v>306</v>
      </c>
      <c r="I98" s="105" t="s">
        <v>504</v>
      </c>
      <c r="J98" s="12" t="str">
        <f t="shared" si="4"/>
        <v>≥17h</v>
      </c>
      <c r="K98" s="12" t="s">
        <v>512</v>
      </c>
      <c r="L98" s="69" t="s">
        <v>518</v>
      </c>
      <c r="M98" s="13" t="s">
        <v>371</v>
      </c>
      <c r="N98" s="14" t="s">
        <v>308</v>
      </c>
      <c r="O98" s="12" t="s">
        <v>358</v>
      </c>
      <c r="P98" s="15" t="s">
        <v>368</v>
      </c>
      <c r="Q98" s="83"/>
      <c r="R98" s="84"/>
      <c r="S98" s="84"/>
      <c r="T98" s="84">
        <v>1</v>
      </c>
      <c r="U98" s="84"/>
      <c r="V98" s="84"/>
      <c r="W98" s="84"/>
      <c r="X98" s="84"/>
      <c r="Y98" s="85"/>
      <c r="Z98" s="69" t="s">
        <v>518</v>
      </c>
      <c r="AA98" s="13" t="s">
        <v>371</v>
      </c>
      <c r="AB98" s="14" t="s">
        <v>308</v>
      </c>
      <c r="AC98" s="12" t="s">
        <v>358</v>
      </c>
      <c r="AD98" s="15" t="s">
        <v>368</v>
      </c>
      <c r="AE98" s="83"/>
      <c r="AF98" s="84"/>
      <c r="AG98" s="84"/>
      <c r="AH98" s="84"/>
      <c r="AI98" s="84">
        <v>1</v>
      </c>
      <c r="AJ98" s="84"/>
      <c r="AK98" s="84"/>
      <c r="AL98" s="84"/>
      <c r="AM98" s="85"/>
    </row>
    <row r="99" spans="1:39" ht="12" customHeight="1">
      <c r="A99" s="184"/>
      <c r="B99" s="98" t="s">
        <v>225</v>
      </c>
      <c r="C99" s="98" t="s">
        <v>69</v>
      </c>
      <c r="D99" s="69" t="s">
        <v>52</v>
      </c>
      <c r="E99" s="69" t="s">
        <v>303</v>
      </c>
      <c r="F99" s="69" t="s">
        <v>49</v>
      </c>
      <c r="G99" s="69" t="s">
        <v>511</v>
      </c>
      <c r="H99" s="69" t="s">
        <v>306</v>
      </c>
      <c r="I99" s="105" t="s">
        <v>504</v>
      </c>
      <c r="J99" s="69" t="str">
        <f t="shared" si="4"/>
        <v>≥17h</v>
      </c>
      <c r="K99" s="69" t="s">
        <v>512</v>
      </c>
      <c r="L99" s="69" t="s">
        <v>518</v>
      </c>
      <c r="M99" s="13" t="s">
        <v>385</v>
      </c>
      <c r="N99" s="14" t="s">
        <v>308</v>
      </c>
      <c r="O99" s="12" t="s">
        <v>0</v>
      </c>
      <c r="P99" s="15" t="s">
        <v>368</v>
      </c>
      <c r="Q99" s="83"/>
      <c r="R99" s="84"/>
      <c r="S99" s="84"/>
      <c r="T99" s="84"/>
      <c r="U99" s="84">
        <v>1</v>
      </c>
      <c r="V99" s="84"/>
      <c r="W99" s="84"/>
      <c r="X99" s="84"/>
      <c r="Y99" s="85"/>
      <c r="Z99" s="69" t="s">
        <v>518</v>
      </c>
      <c r="AA99" s="13" t="s">
        <v>385</v>
      </c>
      <c r="AB99" s="14" t="s">
        <v>308</v>
      </c>
      <c r="AC99" s="12" t="s">
        <v>0</v>
      </c>
      <c r="AD99" s="15" t="s">
        <v>368</v>
      </c>
      <c r="AE99" s="83"/>
      <c r="AF99" s="84"/>
      <c r="AG99" s="84"/>
      <c r="AH99" s="84"/>
      <c r="AI99" s="84"/>
      <c r="AJ99" s="84"/>
      <c r="AK99" s="84"/>
      <c r="AL99" s="84"/>
      <c r="AM99" s="85"/>
    </row>
    <row r="100" spans="1:39" ht="12" customHeight="1">
      <c r="A100" s="184">
        <v>92</v>
      </c>
      <c r="B100" s="98" t="s">
        <v>74</v>
      </c>
      <c r="C100" s="98" t="s">
        <v>75</v>
      </c>
      <c r="D100" s="11" t="s">
        <v>51</v>
      </c>
      <c r="E100" s="11" t="s">
        <v>304</v>
      </c>
      <c r="F100" s="12" t="s">
        <v>48</v>
      </c>
      <c r="G100" s="12" t="s">
        <v>310</v>
      </c>
      <c r="H100" s="12" t="s">
        <v>306</v>
      </c>
      <c r="I100" s="105" t="s">
        <v>505</v>
      </c>
      <c r="J100" s="12" t="str">
        <f t="shared" si="4"/>
        <v>≥17h</v>
      </c>
      <c r="K100" s="12" t="s">
        <v>47</v>
      </c>
      <c r="L100" s="69" t="s">
        <v>519</v>
      </c>
      <c r="M100" s="13" t="s">
        <v>373</v>
      </c>
      <c r="N100" s="14" t="s">
        <v>308</v>
      </c>
      <c r="O100" s="12" t="s">
        <v>358</v>
      </c>
      <c r="P100" s="15" t="s">
        <v>370</v>
      </c>
      <c r="Q100" s="83"/>
      <c r="R100" s="84">
        <v>1</v>
      </c>
      <c r="S100" s="84"/>
      <c r="T100" s="84"/>
      <c r="U100" s="84"/>
      <c r="V100" s="84"/>
      <c r="W100" s="84"/>
      <c r="X100" s="84"/>
      <c r="Y100" s="85"/>
      <c r="Z100" s="69" t="s">
        <v>519</v>
      </c>
      <c r="AA100" s="13" t="s">
        <v>373</v>
      </c>
      <c r="AB100" s="14" t="s">
        <v>308</v>
      </c>
      <c r="AC100" s="12" t="s">
        <v>358</v>
      </c>
      <c r="AD100" s="15" t="s">
        <v>370</v>
      </c>
      <c r="AE100" s="83"/>
      <c r="AF100" s="84">
        <v>1</v>
      </c>
      <c r="AG100" s="84"/>
      <c r="AH100" s="84"/>
      <c r="AI100" s="84"/>
      <c r="AJ100" s="84"/>
      <c r="AK100" s="84"/>
      <c r="AL100" s="84"/>
      <c r="AM100" s="85"/>
    </row>
    <row r="101" spans="1:39" ht="12" customHeight="1">
      <c r="A101" s="184">
        <v>93</v>
      </c>
      <c r="B101" s="98" t="s">
        <v>74</v>
      </c>
      <c r="C101" s="98" t="s">
        <v>75</v>
      </c>
      <c r="D101" s="11" t="s">
        <v>25</v>
      </c>
      <c r="E101" s="11" t="s">
        <v>303</v>
      </c>
      <c r="F101" s="12" t="s">
        <v>50</v>
      </c>
      <c r="G101" s="12" t="s">
        <v>510</v>
      </c>
      <c r="H101" s="12" t="s">
        <v>306</v>
      </c>
      <c r="I101" s="12" t="s">
        <v>505</v>
      </c>
      <c r="J101" s="12" t="str">
        <f t="shared" si="4"/>
        <v>≥17h</v>
      </c>
      <c r="K101" s="12" t="s">
        <v>512</v>
      </c>
      <c r="L101" s="69" t="s">
        <v>519</v>
      </c>
      <c r="M101" s="13" t="s">
        <v>373</v>
      </c>
      <c r="N101" s="14" t="s">
        <v>308</v>
      </c>
      <c r="O101" s="12" t="s">
        <v>358</v>
      </c>
      <c r="P101" s="15" t="s">
        <v>368</v>
      </c>
      <c r="Q101" s="83"/>
      <c r="R101" s="84">
        <v>1</v>
      </c>
      <c r="S101" s="84"/>
      <c r="T101" s="84"/>
      <c r="U101" s="84"/>
      <c r="V101" s="84"/>
      <c r="W101" s="84"/>
      <c r="X101" s="84"/>
      <c r="Y101" s="85">
        <v>1</v>
      </c>
      <c r="Z101" s="69" t="s">
        <v>519</v>
      </c>
      <c r="AA101" s="13" t="s">
        <v>373</v>
      </c>
      <c r="AB101" s="14" t="s">
        <v>308</v>
      </c>
      <c r="AC101" s="12" t="s">
        <v>358</v>
      </c>
      <c r="AD101" s="15" t="s">
        <v>368</v>
      </c>
      <c r="AE101" s="83">
        <v>1</v>
      </c>
      <c r="AF101" s="84">
        <v>1</v>
      </c>
      <c r="AG101" s="84"/>
      <c r="AH101" s="84"/>
      <c r="AI101" s="84"/>
      <c r="AJ101" s="84"/>
      <c r="AK101" s="84"/>
      <c r="AL101" s="84"/>
      <c r="AM101" s="85"/>
    </row>
    <row r="102" spans="1:39" ht="12" customHeight="1">
      <c r="A102" s="184">
        <v>94</v>
      </c>
      <c r="B102" s="98" t="s">
        <v>213</v>
      </c>
      <c r="C102" s="98" t="s">
        <v>69</v>
      </c>
      <c r="D102" s="11" t="s">
        <v>52</v>
      </c>
      <c r="E102" s="11" t="s">
        <v>304</v>
      </c>
      <c r="F102" s="12" t="s">
        <v>49</v>
      </c>
      <c r="G102" s="12" t="s">
        <v>310</v>
      </c>
      <c r="H102" s="12" t="s">
        <v>306</v>
      </c>
      <c r="I102" s="105" t="s">
        <v>504</v>
      </c>
      <c r="J102" s="12" t="str">
        <f t="shared" si="4"/>
        <v>≥17h</v>
      </c>
      <c r="K102" s="12" t="s">
        <v>512</v>
      </c>
      <c r="L102" s="69" t="s">
        <v>518</v>
      </c>
      <c r="M102" s="13" t="s">
        <v>371</v>
      </c>
      <c r="N102" s="14" t="s">
        <v>308</v>
      </c>
      <c r="O102" s="12" t="s">
        <v>358</v>
      </c>
      <c r="P102" s="15" t="s">
        <v>368</v>
      </c>
      <c r="Q102" s="83"/>
      <c r="R102" s="84"/>
      <c r="S102" s="84"/>
      <c r="T102" s="84">
        <v>1</v>
      </c>
      <c r="U102" s="84"/>
      <c r="V102" s="84"/>
      <c r="W102" s="84"/>
      <c r="X102" s="84"/>
      <c r="Y102" s="85"/>
      <c r="Z102" s="69" t="s">
        <v>518</v>
      </c>
      <c r="AA102" s="13" t="s">
        <v>371</v>
      </c>
      <c r="AB102" s="14" t="s">
        <v>308</v>
      </c>
      <c r="AC102" s="12" t="s">
        <v>358</v>
      </c>
      <c r="AD102" s="15" t="s">
        <v>368</v>
      </c>
      <c r="AE102" s="83"/>
      <c r="AF102" s="84"/>
      <c r="AG102" s="84"/>
      <c r="AH102" s="84"/>
      <c r="AI102" s="84">
        <v>1</v>
      </c>
      <c r="AJ102" s="84"/>
      <c r="AK102" s="84"/>
      <c r="AL102" s="84"/>
      <c r="AM102" s="85"/>
    </row>
    <row r="103" spans="1:39" ht="12" customHeight="1">
      <c r="A103" s="184">
        <v>95</v>
      </c>
      <c r="B103" s="98" t="s">
        <v>97</v>
      </c>
      <c r="C103" s="98" t="s">
        <v>75</v>
      </c>
      <c r="D103" s="11" t="s">
        <v>51</v>
      </c>
      <c r="E103" s="11" t="s">
        <v>304</v>
      </c>
      <c r="F103" s="12" t="s">
        <v>48</v>
      </c>
      <c r="G103" s="12" t="s">
        <v>310</v>
      </c>
      <c r="H103" s="12" t="s">
        <v>306</v>
      </c>
      <c r="I103" s="117" t="s">
        <v>504</v>
      </c>
      <c r="J103" s="12" t="str">
        <f t="shared" si="4"/>
        <v>≥17h</v>
      </c>
      <c r="K103" s="12" t="s">
        <v>513</v>
      </c>
      <c r="L103" s="69" t="s">
        <v>519</v>
      </c>
      <c r="M103" s="13" t="s">
        <v>373</v>
      </c>
      <c r="N103" s="14" t="s">
        <v>308</v>
      </c>
      <c r="O103" s="12" t="s">
        <v>358</v>
      </c>
      <c r="P103" s="15" t="s">
        <v>368</v>
      </c>
      <c r="Q103" s="83"/>
      <c r="R103" s="84"/>
      <c r="S103" s="84"/>
      <c r="T103" s="84">
        <v>1</v>
      </c>
      <c r="U103" s="84"/>
      <c r="V103" s="84"/>
      <c r="W103" s="84"/>
      <c r="X103" s="84">
        <v>1</v>
      </c>
      <c r="Y103" s="85"/>
      <c r="Z103" s="69" t="s">
        <v>519</v>
      </c>
      <c r="AA103" s="13" t="s">
        <v>373</v>
      </c>
      <c r="AB103" s="14" t="s">
        <v>308</v>
      </c>
      <c r="AC103" s="12" t="s">
        <v>358</v>
      </c>
      <c r="AD103" s="15" t="s">
        <v>368</v>
      </c>
      <c r="AE103" s="83"/>
      <c r="AF103" s="84">
        <v>1</v>
      </c>
      <c r="AG103" s="84"/>
      <c r="AH103" s="84"/>
      <c r="AI103" s="84">
        <v>1</v>
      </c>
      <c r="AJ103" s="84"/>
      <c r="AK103" s="84"/>
      <c r="AL103" s="84"/>
      <c r="AM103" s="85"/>
    </row>
    <row r="104" spans="1:39" ht="12" customHeight="1">
      <c r="A104" s="184">
        <v>96</v>
      </c>
      <c r="B104" s="98" t="s">
        <v>81</v>
      </c>
      <c r="C104" s="98" t="s">
        <v>81</v>
      </c>
      <c r="D104" s="11" t="s">
        <v>51</v>
      </c>
      <c r="E104" s="11" t="s">
        <v>303</v>
      </c>
      <c r="F104" s="12" t="s">
        <v>50</v>
      </c>
      <c r="G104" s="12" t="s">
        <v>310</v>
      </c>
      <c r="H104" s="12" t="s">
        <v>306</v>
      </c>
      <c r="I104" s="12" t="s">
        <v>504</v>
      </c>
      <c r="J104" s="11" t="str">
        <f>"12-16h"</f>
        <v>12-16h</v>
      </c>
      <c r="K104" s="12" t="s">
        <v>512</v>
      </c>
      <c r="L104" s="69" t="s">
        <v>518</v>
      </c>
      <c r="M104" s="13" t="s">
        <v>342</v>
      </c>
      <c r="N104" s="14"/>
      <c r="O104" s="12" t="s">
        <v>358</v>
      </c>
      <c r="P104" s="15" t="s">
        <v>359</v>
      </c>
      <c r="Q104" s="83"/>
      <c r="R104" s="84"/>
      <c r="S104" s="84"/>
      <c r="T104" s="84"/>
      <c r="U104" s="84"/>
      <c r="V104" s="84"/>
      <c r="W104" s="84"/>
      <c r="X104" s="84"/>
      <c r="Y104" s="85"/>
      <c r="Z104" s="69" t="s">
        <v>518</v>
      </c>
      <c r="AA104" s="13" t="s">
        <v>342</v>
      </c>
      <c r="AB104" s="14"/>
      <c r="AC104" s="12" t="s">
        <v>358</v>
      </c>
      <c r="AD104" s="15" t="s">
        <v>359</v>
      </c>
      <c r="AE104" s="83"/>
      <c r="AF104" s="84"/>
      <c r="AG104" s="84"/>
      <c r="AH104" s="84"/>
      <c r="AI104" s="84"/>
      <c r="AJ104" s="84"/>
      <c r="AK104" s="84"/>
      <c r="AL104" s="84"/>
      <c r="AM104" s="85"/>
    </row>
    <row r="105" spans="1:39" ht="12" customHeight="1">
      <c r="A105" s="184">
        <v>97</v>
      </c>
      <c r="B105" s="98" t="s">
        <v>190</v>
      </c>
      <c r="C105" s="98" t="s">
        <v>190</v>
      </c>
      <c r="D105" s="11" t="s">
        <v>51</v>
      </c>
      <c r="E105" s="11" t="s">
        <v>304</v>
      </c>
      <c r="F105" s="12" t="s">
        <v>49</v>
      </c>
      <c r="G105" s="12" t="s">
        <v>510</v>
      </c>
      <c r="H105" s="12" t="s">
        <v>306</v>
      </c>
      <c r="I105" s="12" t="s">
        <v>504</v>
      </c>
      <c r="J105" s="12" t="str">
        <f>"≥17h"</f>
        <v>≥17h</v>
      </c>
      <c r="K105" s="12" t="s">
        <v>512</v>
      </c>
      <c r="L105" s="69" t="s">
        <v>518</v>
      </c>
      <c r="M105" s="13" t="s">
        <v>371</v>
      </c>
      <c r="N105" s="14" t="s">
        <v>308</v>
      </c>
      <c r="O105" s="12" t="s">
        <v>358</v>
      </c>
      <c r="P105" s="15" t="s">
        <v>368</v>
      </c>
      <c r="Q105" s="83"/>
      <c r="R105" s="84"/>
      <c r="S105" s="84"/>
      <c r="T105" s="84">
        <v>1</v>
      </c>
      <c r="U105" s="84"/>
      <c r="V105" s="84"/>
      <c r="W105" s="84"/>
      <c r="X105" s="84"/>
      <c r="Y105" s="85"/>
      <c r="Z105" s="69" t="s">
        <v>518</v>
      </c>
      <c r="AA105" s="13" t="s">
        <v>371</v>
      </c>
      <c r="AB105" s="14" t="s">
        <v>308</v>
      </c>
      <c r="AC105" s="12" t="s">
        <v>358</v>
      </c>
      <c r="AD105" s="15" t="s">
        <v>368</v>
      </c>
      <c r="AE105" s="83"/>
      <c r="AF105" s="84"/>
      <c r="AG105" s="84"/>
      <c r="AH105" s="84"/>
      <c r="AI105" s="84">
        <v>1</v>
      </c>
      <c r="AJ105" s="84"/>
      <c r="AK105" s="84"/>
      <c r="AL105" s="84"/>
      <c r="AM105" s="85"/>
    </row>
    <row r="106" spans="1:39" ht="12" customHeight="1">
      <c r="A106" s="184">
        <v>98</v>
      </c>
      <c r="B106" s="98" t="s">
        <v>190</v>
      </c>
      <c r="C106" s="98" t="s">
        <v>190</v>
      </c>
      <c r="D106" s="11" t="s">
        <v>51</v>
      </c>
      <c r="E106" s="11" t="s">
        <v>303</v>
      </c>
      <c r="F106" s="12" t="s">
        <v>49</v>
      </c>
      <c r="G106" s="12" t="s">
        <v>310</v>
      </c>
      <c r="H106" s="12" t="s">
        <v>306</v>
      </c>
      <c r="I106" s="105" t="s">
        <v>505</v>
      </c>
      <c r="J106" s="12" t="str">
        <f>"≥17h"</f>
        <v>≥17h</v>
      </c>
      <c r="K106" s="12" t="s">
        <v>512</v>
      </c>
      <c r="L106" s="69" t="s">
        <v>518</v>
      </c>
      <c r="M106" s="13" t="s">
        <v>342</v>
      </c>
      <c r="N106" s="14"/>
      <c r="O106" s="12" t="s">
        <v>358</v>
      </c>
      <c r="P106" s="15" t="s">
        <v>359</v>
      </c>
      <c r="Q106" s="83"/>
      <c r="R106" s="84"/>
      <c r="S106" s="84"/>
      <c r="T106" s="84"/>
      <c r="U106" s="84"/>
      <c r="V106" s="84"/>
      <c r="W106" s="84"/>
      <c r="X106" s="84"/>
      <c r="Y106" s="85"/>
      <c r="Z106" s="69" t="s">
        <v>518</v>
      </c>
      <c r="AA106" s="13" t="s">
        <v>342</v>
      </c>
      <c r="AB106" s="14"/>
      <c r="AC106" s="12" t="s">
        <v>358</v>
      </c>
      <c r="AD106" s="15" t="s">
        <v>359</v>
      </c>
      <c r="AE106" s="83"/>
      <c r="AF106" s="84"/>
      <c r="AG106" s="84"/>
      <c r="AH106" s="84"/>
      <c r="AI106" s="84"/>
      <c r="AJ106" s="84"/>
      <c r="AK106" s="84"/>
      <c r="AL106" s="84"/>
      <c r="AM106" s="85"/>
    </row>
    <row r="107" spans="1:39" ht="12" customHeight="1">
      <c r="A107" s="184">
        <v>99</v>
      </c>
      <c r="B107" s="98" t="s">
        <v>92</v>
      </c>
      <c r="C107" s="98" t="s">
        <v>89</v>
      </c>
      <c r="D107" s="11" t="s">
        <v>52</v>
      </c>
      <c r="E107" s="11" t="s">
        <v>304</v>
      </c>
      <c r="F107" s="12" t="s">
        <v>49</v>
      </c>
      <c r="G107" s="12" t="s">
        <v>310</v>
      </c>
      <c r="H107" s="12" t="s">
        <v>306</v>
      </c>
      <c r="I107" s="105" t="s">
        <v>504</v>
      </c>
      <c r="J107" s="11" t="str">
        <f>"12-16h"</f>
        <v>12-16h</v>
      </c>
      <c r="K107" s="12" t="s">
        <v>47</v>
      </c>
      <c r="L107" s="69" t="s">
        <v>520</v>
      </c>
      <c r="M107" s="13" t="s">
        <v>371</v>
      </c>
      <c r="N107" s="14" t="s">
        <v>308</v>
      </c>
      <c r="O107" s="12" t="s">
        <v>358</v>
      </c>
      <c r="P107" s="15" t="s">
        <v>370</v>
      </c>
      <c r="Q107" s="83"/>
      <c r="R107" s="84">
        <v>1</v>
      </c>
      <c r="S107" s="84"/>
      <c r="T107" s="84">
        <v>1</v>
      </c>
      <c r="U107" s="84"/>
      <c r="V107" s="84"/>
      <c r="W107" s="84"/>
      <c r="X107" s="84"/>
      <c r="Y107" s="85"/>
      <c r="Z107" s="69" t="s">
        <v>520</v>
      </c>
      <c r="AA107" s="13" t="s">
        <v>371</v>
      </c>
      <c r="AB107" s="14" t="s">
        <v>308</v>
      </c>
      <c r="AC107" s="12" t="s">
        <v>358</v>
      </c>
      <c r="AD107" s="15" t="s">
        <v>370</v>
      </c>
      <c r="AE107" s="83"/>
      <c r="AF107" s="84"/>
      <c r="AG107" s="84"/>
      <c r="AH107" s="84"/>
      <c r="AI107" s="84"/>
      <c r="AJ107" s="84"/>
      <c r="AK107" s="84">
        <v>1</v>
      </c>
      <c r="AL107" s="84"/>
      <c r="AM107" s="85"/>
    </row>
    <row r="108" spans="1:39" ht="12" customHeight="1">
      <c r="A108" s="184">
        <v>100</v>
      </c>
      <c r="B108" s="98" t="s">
        <v>190</v>
      </c>
      <c r="C108" s="98" t="s">
        <v>190</v>
      </c>
      <c r="D108" s="11" t="s">
        <v>52</v>
      </c>
      <c r="E108" s="11" t="s">
        <v>304</v>
      </c>
      <c r="F108" s="12" t="s">
        <v>49</v>
      </c>
      <c r="G108" s="12" t="s">
        <v>510</v>
      </c>
      <c r="H108" s="12" t="s">
        <v>306</v>
      </c>
      <c r="I108" s="105" t="s">
        <v>505</v>
      </c>
      <c r="J108" s="12" t="str">
        <f>"≥17h"</f>
        <v>≥17h</v>
      </c>
      <c r="K108" s="12" t="s">
        <v>512</v>
      </c>
      <c r="L108" s="69" t="s">
        <v>518</v>
      </c>
      <c r="M108" s="13" t="s">
        <v>371</v>
      </c>
      <c r="N108" s="14" t="s">
        <v>308</v>
      </c>
      <c r="O108" s="12" t="s">
        <v>358</v>
      </c>
      <c r="P108" s="15" t="s">
        <v>368</v>
      </c>
      <c r="Q108" s="83"/>
      <c r="R108" s="84"/>
      <c r="S108" s="84"/>
      <c r="T108" s="84">
        <v>1</v>
      </c>
      <c r="U108" s="84"/>
      <c r="V108" s="84"/>
      <c r="W108" s="84"/>
      <c r="X108" s="84"/>
      <c r="Y108" s="85"/>
      <c r="Z108" s="69" t="s">
        <v>518</v>
      </c>
      <c r="AA108" s="13" t="s">
        <v>371</v>
      </c>
      <c r="AB108" s="14" t="s">
        <v>308</v>
      </c>
      <c r="AC108" s="12" t="s">
        <v>358</v>
      </c>
      <c r="AD108" s="15" t="s">
        <v>368</v>
      </c>
      <c r="AE108" s="83"/>
      <c r="AF108" s="84"/>
      <c r="AG108" s="84"/>
      <c r="AH108" s="84">
        <v>1</v>
      </c>
      <c r="AI108" s="84"/>
      <c r="AJ108" s="84"/>
      <c r="AK108" s="84"/>
      <c r="AL108" s="84"/>
      <c r="AM108" s="85"/>
    </row>
    <row r="109" spans="1:39" ht="12" customHeight="1">
      <c r="A109" s="184"/>
      <c r="B109" s="98" t="s">
        <v>190</v>
      </c>
      <c r="C109" s="98" t="s">
        <v>190</v>
      </c>
      <c r="D109" s="69" t="s">
        <v>52</v>
      </c>
      <c r="E109" s="69" t="s">
        <v>304</v>
      </c>
      <c r="F109" s="69" t="s">
        <v>49</v>
      </c>
      <c r="G109" s="69" t="s">
        <v>510</v>
      </c>
      <c r="H109" s="69" t="s">
        <v>306</v>
      </c>
      <c r="I109" s="105" t="s">
        <v>505</v>
      </c>
      <c r="J109" s="69" t="str">
        <f>"≥17h"</f>
        <v>≥17h</v>
      </c>
      <c r="K109" s="69" t="s">
        <v>512</v>
      </c>
      <c r="L109" s="69" t="s">
        <v>518</v>
      </c>
      <c r="M109" s="13" t="s">
        <v>385</v>
      </c>
      <c r="N109" s="14" t="s">
        <v>308</v>
      </c>
      <c r="O109" s="12" t="s">
        <v>0</v>
      </c>
      <c r="P109" s="15" t="s">
        <v>368</v>
      </c>
      <c r="Q109" s="83"/>
      <c r="R109" s="84"/>
      <c r="S109" s="84"/>
      <c r="T109" s="84">
        <v>1</v>
      </c>
      <c r="U109" s="84"/>
      <c r="V109" s="84"/>
      <c r="W109" s="84"/>
      <c r="X109" s="84"/>
      <c r="Y109" s="85">
        <v>1</v>
      </c>
      <c r="Z109" s="69" t="s">
        <v>518</v>
      </c>
      <c r="AA109" s="13" t="s">
        <v>385</v>
      </c>
      <c r="AB109" s="14" t="s">
        <v>308</v>
      </c>
      <c r="AC109" s="12" t="s">
        <v>0</v>
      </c>
      <c r="AD109" s="15" t="s">
        <v>368</v>
      </c>
      <c r="AE109" s="83"/>
      <c r="AF109" s="84"/>
      <c r="AG109" s="84"/>
      <c r="AH109" s="84"/>
      <c r="AI109" s="84"/>
      <c r="AJ109" s="84"/>
      <c r="AK109" s="84"/>
      <c r="AL109" s="84"/>
      <c r="AM109" s="85"/>
    </row>
    <row r="110" spans="1:39" ht="12" customHeight="1">
      <c r="A110" s="184">
        <v>101</v>
      </c>
      <c r="B110" s="98" t="s">
        <v>92</v>
      </c>
      <c r="C110" s="98" t="s">
        <v>89</v>
      </c>
      <c r="D110" s="11" t="s">
        <v>52</v>
      </c>
      <c r="E110" s="11" t="s">
        <v>304</v>
      </c>
      <c r="F110" s="12" t="s">
        <v>49</v>
      </c>
      <c r="G110" s="12" t="s">
        <v>310</v>
      </c>
      <c r="H110" s="12" t="s">
        <v>307</v>
      </c>
      <c r="I110" s="105" t="s">
        <v>504</v>
      </c>
      <c r="J110" s="11" t="str">
        <f t="shared" ref="J110:J115" si="5">"12-16h"</f>
        <v>12-16h</v>
      </c>
      <c r="K110" s="12" t="s">
        <v>512</v>
      </c>
      <c r="L110" s="69" t="s">
        <v>520</v>
      </c>
      <c r="M110" s="13" t="s">
        <v>373</v>
      </c>
      <c r="N110" s="14" t="s">
        <v>308</v>
      </c>
      <c r="O110" s="12" t="s">
        <v>358</v>
      </c>
      <c r="P110" s="15" t="s">
        <v>368</v>
      </c>
      <c r="Q110" s="83"/>
      <c r="R110" s="84">
        <v>1</v>
      </c>
      <c r="S110" s="84"/>
      <c r="T110" s="84">
        <v>1</v>
      </c>
      <c r="U110" s="84"/>
      <c r="V110" s="84"/>
      <c r="W110" s="84"/>
      <c r="X110" s="84"/>
      <c r="Y110" s="85">
        <v>1</v>
      </c>
      <c r="Z110" s="69" t="s">
        <v>520</v>
      </c>
      <c r="AA110" s="13" t="s">
        <v>373</v>
      </c>
      <c r="AB110" s="14" t="s">
        <v>308</v>
      </c>
      <c r="AC110" s="12" t="s">
        <v>358</v>
      </c>
      <c r="AD110" s="15" t="s">
        <v>368</v>
      </c>
      <c r="AE110" s="83"/>
      <c r="AF110" s="84"/>
      <c r="AG110" s="84">
        <v>1</v>
      </c>
      <c r="AH110" s="84"/>
      <c r="AI110" s="84"/>
      <c r="AJ110" s="84"/>
      <c r="AK110" s="84"/>
      <c r="AL110" s="84"/>
      <c r="AM110" s="85"/>
    </row>
    <row r="111" spans="1:39" ht="12" customHeight="1">
      <c r="A111" s="184">
        <v>102</v>
      </c>
      <c r="B111" s="98" t="s">
        <v>190</v>
      </c>
      <c r="C111" s="98" t="s">
        <v>190</v>
      </c>
      <c r="D111" s="11" t="s">
        <v>51</v>
      </c>
      <c r="E111" s="11" t="s">
        <v>304</v>
      </c>
      <c r="F111" s="12" t="s">
        <v>49</v>
      </c>
      <c r="G111" s="12" t="s">
        <v>510</v>
      </c>
      <c r="H111" s="12" t="s">
        <v>306</v>
      </c>
      <c r="I111" s="12" t="s">
        <v>505</v>
      </c>
      <c r="J111" s="11" t="str">
        <f t="shared" si="5"/>
        <v>12-16h</v>
      </c>
      <c r="K111" s="12" t="s">
        <v>512</v>
      </c>
      <c r="L111" s="69" t="s">
        <v>518</v>
      </c>
      <c r="M111" s="13" t="s">
        <v>371</v>
      </c>
      <c r="N111" s="14" t="s">
        <v>308</v>
      </c>
      <c r="O111" s="12" t="s">
        <v>358</v>
      </c>
      <c r="P111" s="15" t="s">
        <v>368</v>
      </c>
      <c r="Q111" s="83"/>
      <c r="R111" s="84"/>
      <c r="S111" s="84"/>
      <c r="T111" s="84">
        <v>1</v>
      </c>
      <c r="U111" s="84"/>
      <c r="V111" s="84"/>
      <c r="W111" s="84"/>
      <c r="X111" s="84"/>
      <c r="Y111" s="85"/>
      <c r="Z111" s="69" t="s">
        <v>518</v>
      </c>
      <c r="AA111" s="13" t="s">
        <v>371</v>
      </c>
      <c r="AB111" s="14" t="s">
        <v>308</v>
      </c>
      <c r="AC111" s="12" t="s">
        <v>358</v>
      </c>
      <c r="AD111" s="15" t="s">
        <v>368</v>
      </c>
      <c r="AE111" s="83"/>
      <c r="AF111" s="84"/>
      <c r="AG111" s="84"/>
      <c r="AH111" s="84">
        <v>1</v>
      </c>
      <c r="AI111" s="84">
        <v>1</v>
      </c>
      <c r="AJ111" s="84"/>
      <c r="AK111" s="84"/>
      <c r="AL111" s="84"/>
      <c r="AM111" s="85"/>
    </row>
    <row r="112" spans="1:39" ht="12" customHeight="1">
      <c r="A112" s="184"/>
      <c r="B112" s="98" t="s">
        <v>190</v>
      </c>
      <c r="C112" s="98" t="s">
        <v>190</v>
      </c>
      <c r="D112" s="69" t="s">
        <v>51</v>
      </c>
      <c r="E112" s="69" t="s">
        <v>304</v>
      </c>
      <c r="F112" s="69" t="s">
        <v>49</v>
      </c>
      <c r="G112" s="69" t="s">
        <v>510</v>
      </c>
      <c r="H112" s="69" t="s">
        <v>306</v>
      </c>
      <c r="I112" s="12" t="s">
        <v>505</v>
      </c>
      <c r="J112" s="69" t="str">
        <f t="shared" si="5"/>
        <v>12-16h</v>
      </c>
      <c r="K112" s="69" t="s">
        <v>512</v>
      </c>
      <c r="L112" s="69" t="s">
        <v>518</v>
      </c>
      <c r="M112" s="13" t="s">
        <v>385</v>
      </c>
      <c r="N112" s="14" t="s">
        <v>308</v>
      </c>
      <c r="O112" s="12" t="s">
        <v>0</v>
      </c>
      <c r="P112" s="15" t="s">
        <v>368</v>
      </c>
      <c r="Q112" s="83"/>
      <c r="R112" s="84"/>
      <c r="S112" s="84"/>
      <c r="T112" s="84"/>
      <c r="U112" s="84"/>
      <c r="V112" s="84"/>
      <c r="W112" s="84"/>
      <c r="X112" s="84"/>
      <c r="Y112" s="85">
        <v>1</v>
      </c>
      <c r="Z112" s="69" t="s">
        <v>518</v>
      </c>
      <c r="AA112" s="13" t="s">
        <v>385</v>
      </c>
      <c r="AB112" s="14" t="s">
        <v>308</v>
      </c>
      <c r="AC112" s="12" t="s">
        <v>0</v>
      </c>
      <c r="AD112" s="15" t="s">
        <v>368</v>
      </c>
      <c r="AE112" s="83"/>
      <c r="AF112" s="84"/>
      <c r="AG112" s="84"/>
      <c r="AH112" s="84"/>
      <c r="AI112" s="84"/>
      <c r="AJ112" s="84"/>
      <c r="AK112" s="84"/>
      <c r="AL112" s="84"/>
      <c r="AM112" s="85"/>
    </row>
    <row r="113" spans="1:39" ht="12" customHeight="1">
      <c r="A113" s="184">
        <v>103</v>
      </c>
      <c r="B113" s="98" t="s">
        <v>92</v>
      </c>
      <c r="C113" s="98" t="s">
        <v>89</v>
      </c>
      <c r="D113" s="11" t="s">
        <v>52</v>
      </c>
      <c r="E113" s="11" t="s">
        <v>304</v>
      </c>
      <c r="F113" s="12" t="s">
        <v>50</v>
      </c>
      <c r="G113" s="12" t="s">
        <v>310</v>
      </c>
      <c r="H113" s="12" t="s">
        <v>306</v>
      </c>
      <c r="I113" s="105" t="s">
        <v>505</v>
      </c>
      <c r="J113" s="11" t="str">
        <f t="shared" si="5"/>
        <v>12-16h</v>
      </c>
      <c r="K113" s="12" t="s">
        <v>47</v>
      </c>
      <c r="L113" s="69" t="s">
        <v>520</v>
      </c>
      <c r="M113" s="13" t="s">
        <v>374</v>
      </c>
      <c r="N113" s="14" t="s">
        <v>367</v>
      </c>
      <c r="O113" s="12" t="s">
        <v>358</v>
      </c>
      <c r="P113" s="15" t="s">
        <v>368</v>
      </c>
      <c r="Q113" s="83"/>
      <c r="R113" s="84"/>
      <c r="S113" s="84"/>
      <c r="T113" s="84">
        <v>1</v>
      </c>
      <c r="U113" s="84"/>
      <c r="V113" s="84"/>
      <c r="W113" s="84"/>
      <c r="X113" s="84"/>
      <c r="Y113" s="85"/>
      <c r="Z113" s="69" t="s">
        <v>520</v>
      </c>
      <c r="AA113" s="13" t="s">
        <v>374</v>
      </c>
      <c r="AB113" s="14" t="s">
        <v>367</v>
      </c>
      <c r="AC113" s="12" t="s">
        <v>358</v>
      </c>
      <c r="AD113" s="15" t="s">
        <v>368</v>
      </c>
      <c r="AE113" s="83"/>
      <c r="AF113" s="84">
        <v>1</v>
      </c>
      <c r="AG113" s="84"/>
      <c r="AH113" s="84"/>
      <c r="AI113" s="84"/>
      <c r="AJ113" s="84"/>
      <c r="AK113" s="84"/>
      <c r="AL113" s="84"/>
      <c r="AM113" s="85"/>
    </row>
    <row r="114" spans="1:39" ht="12" customHeight="1">
      <c r="A114" s="184">
        <v>104</v>
      </c>
      <c r="B114" s="98" t="s">
        <v>190</v>
      </c>
      <c r="C114" s="98" t="s">
        <v>190</v>
      </c>
      <c r="D114" s="11" t="s">
        <v>51</v>
      </c>
      <c r="E114" s="11" t="s">
        <v>304</v>
      </c>
      <c r="F114" s="12" t="s">
        <v>49</v>
      </c>
      <c r="G114" s="12" t="s">
        <v>310</v>
      </c>
      <c r="H114" s="12" t="s">
        <v>306</v>
      </c>
      <c r="I114" s="12" t="s">
        <v>504</v>
      </c>
      <c r="J114" s="11" t="str">
        <f t="shared" si="5"/>
        <v>12-16h</v>
      </c>
      <c r="K114" s="12" t="s">
        <v>512</v>
      </c>
      <c r="L114" s="69" t="s">
        <v>518</v>
      </c>
      <c r="M114" s="13" t="s">
        <v>371</v>
      </c>
      <c r="N114" s="14" t="s">
        <v>308</v>
      </c>
      <c r="O114" s="12" t="s">
        <v>358</v>
      </c>
      <c r="P114" s="15" t="s">
        <v>368</v>
      </c>
      <c r="Q114" s="83"/>
      <c r="R114" s="84"/>
      <c r="S114" s="84"/>
      <c r="T114" s="84">
        <v>1</v>
      </c>
      <c r="U114" s="84"/>
      <c r="V114" s="84"/>
      <c r="W114" s="84"/>
      <c r="X114" s="84"/>
      <c r="Y114" s="85"/>
      <c r="Z114" s="69" t="s">
        <v>518</v>
      </c>
      <c r="AA114" s="13" t="s">
        <v>371</v>
      </c>
      <c r="AB114" s="14" t="s">
        <v>308</v>
      </c>
      <c r="AC114" s="12" t="s">
        <v>358</v>
      </c>
      <c r="AD114" s="15" t="s">
        <v>368</v>
      </c>
      <c r="AE114" s="83"/>
      <c r="AF114" s="84">
        <v>1</v>
      </c>
      <c r="AG114" s="84"/>
      <c r="AH114" s="84"/>
      <c r="AI114" s="84"/>
      <c r="AJ114" s="84"/>
      <c r="AK114" s="84"/>
      <c r="AL114" s="84"/>
      <c r="AM114" s="85"/>
    </row>
    <row r="115" spans="1:39" ht="12" customHeight="1">
      <c r="A115" s="184"/>
      <c r="B115" s="98" t="s">
        <v>190</v>
      </c>
      <c r="C115" s="98" t="s">
        <v>190</v>
      </c>
      <c r="D115" s="69" t="s">
        <v>51</v>
      </c>
      <c r="E115" s="69" t="s">
        <v>304</v>
      </c>
      <c r="F115" s="69" t="s">
        <v>49</v>
      </c>
      <c r="G115" s="69" t="s">
        <v>310</v>
      </c>
      <c r="H115" s="69" t="s">
        <v>306</v>
      </c>
      <c r="I115" s="12" t="s">
        <v>504</v>
      </c>
      <c r="J115" s="69" t="str">
        <f t="shared" si="5"/>
        <v>12-16h</v>
      </c>
      <c r="K115" s="69" t="s">
        <v>512</v>
      </c>
      <c r="L115" s="69" t="s">
        <v>518</v>
      </c>
      <c r="M115" s="13" t="s">
        <v>385</v>
      </c>
      <c r="N115" s="14" t="s">
        <v>308</v>
      </c>
      <c r="O115" s="12" t="s">
        <v>0</v>
      </c>
      <c r="P115" s="15" t="s">
        <v>368</v>
      </c>
      <c r="Q115" s="83"/>
      <c r="R115" s="84"/>
      <c r="S115" s="84"/>
      <c r="T115" s="84">
        <v>1</v>
      </c>
      <c r="U115" s="84"/>
      <c r="V115" s="84"/>
      <c r="W115" s="84"/>
      <c r="X115" s="84"/>
      <c r="Y115" s="85"/>
      <c r="Z115" s="69" t="s">
        <v>518</v>
      </c>
      <c r="AA115" s="13" t="s">
        <v>385</v>
      </c>
      <c r="AB115" s="14" t="s">
        <v>308</v>
      </c>
      <c r="AC115" s="12" t="s">
        <v>0</v>
      </c>
      <c r="AD115" s="15" t="s">
        <v>368</v>
      </c>
      <c r="AE115" s="83"/>
      <c r="AF115" s="84"/>
      <c r="AG115" s="84"/>
      <c r="AH115" s="84"/>
      <c r="AI115" s="84"/>
      <c r="AJ115" s="84"/>
      <c r="AK115" s="84"/>
      <c r="AL115" s="84"/>
      <c r="AM115" s="85"/>
    </row>
    <row r="116" spans="1:39" ht="12" customHeight="1">
      <c r="A116" s="184">
        <v>105</v>
      </c>
      <c r="B116" s="98" t="s">
        <v>92</v>
      </c>
      <c r="C116" s="98" t="s">
        <v>89</v>
      </c>
      <c r="D116" s="11" t="s">
        <v>52</v>
      </c>
      <c r="E116" s="11" t="s">
        <v>304</v>
      </c>
      <c r="F116" s="12" t="s">
        <v>49</v>
      </c>
      <c r="G116" s="12" t="s">
        <v>310</v>
      </c>
      <c r="H116" s="12" t="s">
        <v>306</v>
      </c>
      <c r="I116" s="117" t="s">
        <v>505</v>
      </c>
      <c r="J116" s="12" t="str">
        <f>"≥17h"</f>
        <v>≥17h</v>
      </c>
      <c r="K116" s="12" t="s">
        <v>47</v>
      </c>
      <c r="L116" s="69" t="s">
        <v>520</v>
      </c>
      <c r="M116" s="13" t="s">
        <v>373</v>
      </c>
      <c r="N116" s="14" t="s">
        <v>367</v>
      </c>
      <c r="O116" s="12" t="s">
        <v>358</v>
      </c>
      <c r="P116" s="15" t="s">
        <v>368</v>
      </c>
      <c r="Q116" s="83"/>
      <c r="R116" s="84"/>
      <c r="S116" s="84"/>
      <c r="T116" s="84">
        <v>1</v>
      </c>
      <c r="U116" s="84"/>
      <c r="V116" s="84"/>
      <c r="W116" s="84"/>
      <c r="X116" s="84"/>
      <c r="Y116" s="85"/>
      <c r="Z116" s="69" t="s">
        <v>520</v>
      </c>
      <c r="AA116" s="13" t="s">
        <v>373</v>
      </c>
      <c r="AB116" s="14" t="s">
        <v>367</v>
      </c>
      <c r="AC116" s="12" t="s">
        <v>358</v>
      </c>
      <c r="AD116" s="15" t="s">
        <v>368</v>
      </c>
      <c r="AE116" s="83"/>
      <c r="AF116" s="84"/>
      <c r="AG116" s="84"/>
      <c r="AH116" s="84">
        <v>1</v>
      </c>
      <c r="AI116" s="84"/>
      <c r="AJ116" s="84"/>
      <c r="AK116" s="84"/>
      <c r="AL116" s="84"/>
      <c r="AM116" s="85"/>
    </row>
    <row r="117" spans="1:39" ht="12" customHeight="1">
      <c r="A117" s="184">
        <v>106</v>
      </c>
      <c r="B117" s="98" t="s">
        <v>92</v>
      </c>
      <c r="C117" s="98" t="s">
        <v>89</v>
      </c>
      <c r="D117" s="11" t="s">
        <v>52</v>
      </c>
      <c r="E117" s="11" t="s">
        <v>304</v>
      </c>
      <c r="F117" s="12" t="s">
        <v>49</v>
      </c>
      <c r="G117" s="12" t="s">
        <v>510</v>
      </c>
      <c r="H117" s="12" t="s">
        <v>306</v>
      </c>
      <c r="I117" s="105" t="s">
        <v>504</v>
      </c>
      <c r="J117" s="11" t="str">
        <f>"12-16h"</f>
        <v>12-16h</v>
      </c>
      <c r="K117" s="12" t="s">
        <v>512</v>
      </c>
      <c r="L117" s="69" t="s">
        <v>520</v>
      </c>
      <c r="M117" s="13" t="s">
        <v>373</v>
      </c>
      <c r="N117" s="14" t="s">
        <v>308</v>
      </c>
      <c r="O117" s="12" t="s">
        <v>358</v>
      </c>
      <c r="P117" s="15" t="s">
        <v>368</v>
      </c>
      <c r="Q117" s="83"/>
      <c r="R117" s="84"/>
      <c r="S117" s="84"/>
      <c r="T117" s="84">
        <v>1</v>
      </c>
      <c r="U117" s="84"/>
      <c r="V117" s="84"/>
      <c r="W117" s="84"/>
      <c r="X117" s="84">
        <v>1</v>
      </c>
      <c r="Y117" s="85"/>
      <c r="Z117" s="69" t="s">
        <v>520</v>
      </c>
      <c r="AA117" s="13" t="s">
        <v>373</v>
      </c>
      <c r="AB117" s="14" t="s">
        <v>308</v>
      </c>
      <c r="AC117" s="12" t="s">
        <v>358</v>
      </c>
      <c r="AD117" s="15" t="s">
        <v>368</v>
      </c>
      <c r="AE117" s="83"/>
      <c r="AF117" s="84"/>
      <c r="AG117" s="84">
        <v>1</v>
      </c>
      <c r="AH117" s="84"/>
      <c r="AI117" s="84"/>
      <c r="AJ117" s="84"/>
      <c r="AK117" s="84"/>
      <c r="AL117" s="84"/>
      <c r="AM117" s="85"/>
    </row>
    <row r="118" spans="1:39" ht="12" customHeight="1">
      <c r="A118" s="184">
        <v>107</v>
      </c>
      <c r="B118" s="98" t="s">
        <v>125</v>
      </c>
      <c r="C118" s="98" t="s">
        <v>59</v>
      </c>
      <c r="D118" s="11" t="s">
        <v>25</v>
      </c>
      <c r="E118" s="11" t="s">
        <v>303</v>
      </c>
      <c r="F118" s="12" t="s">
        <v>50</v>
      </c>
      <c r="G118" s="12" t="s">
        <v>310</v>
      </c>
      <c r="H118" s="12" t="s">
        <v>306</v>
      </c>
      <c r="I118" s="12" t="s">
        <v>504</v>
      </c>
      <c r="J118" s="11" t="str">
        <f>"12-16h"</f>
        <v>12-16h</v>
      </c>
      <c r="K118" s="12" t="s">
        <v>512</v>
      </c>
      <c r="L118" s="69" t="s">
        <v>518</v>
      </c>
      <c r="M118" s="13" t="s">
        <v>373</v>
      </c>
      <c r="N118" s="14" t="s">
        <v>308</v>
      </c>
      <c r="O118" s="12" t="s">
        <v>358</v>
      </c>
      <c r="P118" s="15" t="s">
        <v>368</v>
      </c>
      <c r="Q118" s="83"/>
      <c r="R118" s="84"/>
      <c r="S118" s="84">
        <v>1</v>
      </c>
      <c r="T118" s="84">
        <v>1</v>
      </c>
      <c r="U118" s="84"/>
      <c r="V118" s="84"/>
      <c r="W118" s="84"/>
      <c r="X118" s="84"/>
      <c r="Y118" s="85"/>
      <c r="Z118" s="69" t="s">
        <v>518</v>
      </c>
      <c r="AA118" s="13" t="s">
        <v>373</v>
      </c>
      <c r="AB118" s="14" t="s">
        <v>308</v>
      </c>
      <c r="AC118" s="12" t="s">
        <v>358</v>
      </c>
      <c r="AD118" s="15" t="s">
        <v>368</v>
      </c>
      <c r="AE118" s="83"/>
      <c r="AF118" s="84">
        <v>1</v>
      </c>
      <c r="AG118" s="84"/>
      <c r="AH118" s="84"/>
      <c r="AI118" s="84"/>
      <c r="AJ118" s="84"/>
      <c r="AK118" s="84"/>
      <c r="AL118" s="84"/>
      <c r="AM118" s="85"/>
    </row>
    <row r="119" spans="1:39" ht="12" customHeight="1">
      <c r="A119" s="184">
        <v>108</v>
      </c>
      <c r="B119" s="98" t="s">
        <v>125</v>
      </c>
      <c r="C119" s="98" t="s">
        <v>59</v>
      </c>
      <c r="D119" s="11" t="s">
        <v>51</v>
      </c>
      <c r="E119" s="11" t="s">
        <v>304</v>
      </c>
      <c r="F119" s="12" t="s">
        <v>50</v>
      </c>
      <c r="G119" s="12" t="s">
        <v>310</v>
      </c>
      <c r="H119" s="12" t="s">
        <v>306</v>
      </c>
      <c r="I119" s="117" t="s">
        <v>504</v>
      </c>
      <c r="J119" s="12" t="str">
        <f t="shared" ref="J119:J124" si="6">"≥17h"</f>
        <v>≥17h</v>
      </c>
      <c r="K119" s="12" t="s">
        <v>512</v>
      </c>
      <c r="L119" s="69" t="s">
        <v>518</v>
      </c>
      <c r="M119" s="13" t="s">
        <v>385</v>
      </c>
      <c r="N119" s="14" t="s">
        <v>308</v>
      </c>
      <c r="O119" s="12" t="s">
        <v>358</v>
      </c>
      <c r="P119" s="15" t="s">
        <v>370</v>
      </c>
      <c r="Q119" s="83"/>
      <c r="R119" s="84">
        <v>1</v>
      </c>
      <c r="S119" s="84"/>
      <c r="T119" s="84"/>
      <c r="U119" s="84"/>
      <c r="V119" s="84"/>
      <c r="W119" s="84"/>
      <c r="X119" s="84"/>
      <c r="Y119" s="85"/>
      <c r="Z119" s="69" t="s">
        <v>518</v>
      </c>
      <c r="AA119" s="13" t="s">
        <v>385</v>
      </c>
      <c r="AB119" s="14" t="s">
        <v>308</v>
      </c>
      <c r="AC119" s="12" t="s">
        <v>358</v>
      </c>
      <c r="AD119" s="15" t="s">
        <v>370</v>
      </c>
      <c r="AE119" s="83"/>
      <c r="AF119" s="84">
        <v>1</v>
      </c>
      <c r="AG119" s="84"/>
      <c r="AH119" s="84"/>
      <c r="AI119" s="84"/>
      <c r="AJ119" s="84"/>
      <c r="AK119" s="84"/>
      <c r="AL119" s="84"/>
      <c r="AM119" s="85"/>
    </row>
    <row r="120" spans="1:39" ht="12" customHeight="1">
      <c r="A120" s="184">
        <v>109</v>
      </c>
      <c r="B120" s="98" t="s">
        <v>88</v>
      </c>
      <c r="C120" s="98" t="s">
        <v>89</v>
      </c>
      <c r="D120" s="11" t="s">
        <v>51</v>
      </c>
      <c r="E120" s="11" t="s">
        <v>304</v>
      </c>
      <c r="F120" s="12" t="s">
        <v>49</v>
      </c>
      <c r="G120" s="12" t="s">
        <v>310</v>
      </c>
      <c r="H120" s="12" t="s">
        <v>306</v>
      </c>
      <c r="I120" s="12" t="s">
        <v>505</v>
      </c>
      <c r="J120" s="12" t="str">
        <f t="shared" si="6"/>
        <v>≥17h</v>
      </c>
      <c r="K120" s="12" t="s">
        <v>512</v>
      </c>
      <c r="L120" s="69" t="s">
        <v>520</v>
      </c>
      <c r="M120" s="13" t="s">
        <v>371</v>
      </c>
      <c r="N120" s="14" t="s">
        <v>308</v>
      </c>
      <c r="O120" s="12" t="s">
        <v>358</v>
      </c>
      <c r="P120" s="15" t="s">
        <v>368</v>
      </c>
      <c r="Q120" s="83"/>
      <c r="R120" s="84"/>
      <c r="S120" s="84"/>
      <c r="T120" s="84">
        <v>1</v>
      </c>
      <c r="U120" s="84"/>
      <c r="V120" s="84"/>
      <c r="W120" s="84"/>
      <c r="X120" s="84"/>
      <c r="Y120" s="85"/>
      <c r="Z120" s="69" t="s">
        <v>520</v>
      </c>
      <c r="AA120" s="13" t="s">
        <v>371</v>
      </c>
      <c r="AB120" s="14" t="s">
        <v>308</v>
      </c>
      <c r="AC120" s="12" t="s">
        <v>358</v>
      </c>
      <c r="AD120" s="15" t="s">
        <v>368</v>
      </c>
      <c r="AE120" s="83"/>
      <c r="AF120" s="84">
        <v>1</v>
      </c>
      <c r="AG120" s="84"/>
      <c r="AH120" s="84"/>
      <c r="AI120" s="84"/>
      <c r="AJ120" s="84"/>
      <c r="AK120" s="84"/>
      <c r="AL120" s="84"/>
      <c r="AM120" s="85"/>
    </row>
    <row r="121" spans="1:39" ht="12" customHeight="1">
      <c r="A121" s="184">
        <v>110</v>
      </c>
      <c r="B121" s="98" t="s">
        <v>90</v>
      </c>
      <c r="C121" s="98" t="s">
        <v>89</v>
      </c>
      <c r="D121" s="11" t="s">
        <v>25</v>
      </c>
      <c r="E121" s="11" t="s">
        <v>304</v>
      </c>
      <c r="F121" s="12" t="s">
        <v>49</v>
      </c>
      <c r="G121" s="12" t="s">
        <v>510</v>
      </c>
      <c r="H121" s="12" t="s">
        <v>306</v>
      </c>
      <c r="I121" s="105" t="s">
        <v>505</v>
      </c>
      <c r="J121" s="12" t="str">
        <f t="shared" si="6"/>
        <v>≥17h</v>
      </c>
      <c r="K121" s="12" t="s">
        <v>512</v>
      </c>
      <c r="L121" s="69" t="s">
        <v>520</v>
      </c>
      <c r="M121" s="13" t="s">
        <v>373</v>
      </c>
      <c r="N121" s="14" t="s">
        <v>367</v>
      </c>
      <c r="O121" s="12" t="s">
        <v>358</v>
      </c>
      <c r="P121" s="15" t="s">
        <v>370</v>
      </c>
      <c r="Q121" s="83"/>
      <c r="R121" s="84">
        <v>1</v>
      </c>
      <c r="S121" s="84"/>
      <c r="T121" s="84">
        <v>1</v>
      </c>
      <c r="U121" s="84"/>
      <c r="V121" s="84"/>
      <c r="W121" s="84"/>
      <c r="X121" s="84"/>
      <c r="Y121" s="85">
        <v>1</v>
      </c>
      <c r="Z121" s="69" t="s">
        <v>520</v>
      </c>
      <c r="AA121" s="13" t="s">
        <v>373</v>
      </c>
      <c r="AB121" s="14" t="s">
        <v>367</v>
      </c>
      <c r="AC121" s="12" t="s">
        <v>358</v>
      </c>
      <c r="AD121" s="15" t="s">
        <v>370</v>
      </c>
      <c r="AE121" s="83"/>
      <c r="AF121" s="84">
        <v>1</v>
      </c>
      <c r="AG121" s="84"/>
      <c r="AH121" s="84"/>
      <c r="AI121" s="84"/>
      <c r="AJ121" s="84"/>
      <c r="AK121" s="84"/>
      <c r="AL121" s="84"/>
      <c r="AM121" s="85"/>
    </row>
    <row r="122" spans="1:39" ht="12" customHeight="1">
      <c r="A122" s="184">
        <v>111</v>
      </c>
      <c r="B122" s="98" t="s">
        <v>241</v>
      </c>
      <c r="C122" s="98" t="s">
        <v>241</v>
      </c>
      <c r="D122" s="11" t="s">
        <v>51</v>
      </c>
      <c r="E122" s="11" t="s">
        <v>304</v>
      </c>
      <c r="F122" s="12" t="s">
        <v>48</v>
      </c>
      <c r="G122" s="12" t="s">
        <v>510</v>
      </c>
      <c r="H122" s="12" t="s">
        <v>308</v>
      </c>
      <c r="I122" s="117" t="s">
        <v>504</v>
      </c>
      <c r="J122" s="12" t="str">
        <f t="shared" si="6"/>
        <v>≥17h</v>
      </c>
      <c r="K122" s="12" t="s">
        <v>513</v>
      </c>
      <c r="L122" s="69" t="s">
        <v>519</v>
      </c>
      <c r="M122" s="13" t="s">
        <v>373</v>
      </c>
      <c r="N122" s="14" t="s">
        <v>308</v>
      </c>
      <c r="O122" s="12" t="s">
        <v>358</v>
      </c>
      <c r="P122" s="15" t="s">
        <v>368</v>
      </c>
      <c r="Q122" s="83"/>
      <c r="R122" s="84"/>
      <c r="S122" s="84">
        <v>1</v>
      </c>
      <c r="T122" s="84">
        <v>1</v>
      </c>
      <c r="U122" s="84"/>
      <c r="V122" s="84"/>
      <c r="W122" s="84"/>
      <c r="X122" s="84"/>
      <c r="Y122" s="85"/>
      <c r="Z122" s="69" t="s">
        <v>519</v>
      </c>
      <c r="AA122" s="13" t="s">
        <v>373</v>
      </c>
      <c r="AB122" s="14" t="s">
        <v>308</v>
      </c>
      <c r="AC122" s="12" t="s">
        <v>358</v>
      </c>
      <c r="AD122" s="15" t="s">
        <v>368</v>
      </c>
      <c r="AE122" s="83"/>
      <c r="AF122" s="84">
        <v>1</v>
      </c>
      <c r="AG122" s="84"/>
      <c r="AH122" s="84"/>
      <c r="AI122" s="84"/>
      <c r="AJ122" s="84"/>
      <c r="AK122" s="84"/>
      <c r="AL122" s="84"/>
      <c r="AM122" s="85"/>
    </row>
    <row r="123" spans="1:39" ht="12" customHeight="1">
      <c r="A123" s="184">
        <v>112</v>
      </c>
      <c r="B123" s="98" t="s">
        <v>242</v>
      </c>
      <c r="C123" s="98" t="s">
        <v>241</v>
      </c>
      <c r="D123" s="11" t="s">
        <v>51</v>
      </c>
      <c r="E123" s="11" t="s">
        <v>304</v>
      </c>
      <c r="F123" s="12" t="s">
        <v>49</v>
      </c>
      <c r="G123" s="11" t="s">
        <v>511</v>
      </c>
      <c r="H123" s="12" t="s">
        <v>308</v>
      </c>
      <c r="I123" s="12" t="s">
        <v>507</v>
      </c>
      <c r="J123" s="12" t="str">
        <f t="shared" si="6"/>
        <v>≥17h</v>
      </c>
      <c r="K123" s="12" t="s">
        <v>512</v>
      </c>
      <c r="L123" s="69" t="s">
        <v>519</v>
      </c>
      <c r="M123" s="13" t="s">
        <v>373</v>
      </c>
      <c r="N123" s="14" t="s">
        <v>308</v>
      </c>
      <c r="O123" s="12" t="s">
        <v>358</v>
      </c>
      <c r="P123" s="15" t="s">
        <v>368</v>
      </c>
      <c r="Q123" s="83"/>
      <c r="R123" s="84"/>
      <c r="S123" s="84"/>
      <c r="T123" s="84">
        <v>1</v>
      </c>
      <c r="U123" s="84"/>
      <c r="V123" s="84"/>
      <c r="W123" s="84"/>
      <c r="X123" s="84"/>
      <c r="Y123" s="85"/>
      <c r="Z123" s="69" t="s">
        <v>519</v>
      </c>
      <c r="AA123" s="13" t="s">
        <v>373</v>
      </c>
      <c r="AB123" s="14" t="s">
        <v>308</v>
      </c>
      <c r="AC123" s="12" t="s">
        <v>358</v>
      </c>
      <c r="AD123" s="15" t="s">
        <v>368</v>
      </c>
      <c r="AE123" s="83"/>
      <c r="AF123" s="84">
        <v>1</v>
      </c>
      <c r="AG123" s="84"/>
      <c r="AH123" s="84"/>
      <c r="AI123" s="84"/>
      <c r="AJ123" s="84"/>
      <c r="AK123" s="84"/>
      <c r="AL123" s="84"/>
      <c r="AM123" s="85"/>
    </row>
    <row r="124" spans="1:39" ht="12" customHeight="1">
      <c r="A124" s="184">
        <v>113</v>
      </c>
      <c r="B124" s="98" t="s">
        <v>90</v>
      </c>
      <c r="C124" s="98" t="s">
        <v>89</v>
      </c>
      <c r="D124" s="11" t="s">
        <v>25</v>
      </c>
      <c r="E124" s="11" t="s">
        <v>303</v>
      </c>
      <c r="F124" s="12" t="s">
        <v>50</v>
      </c>
      <c r="G124" s="12" t="s">
        <v>310</v>
      </c>
      <c r="H124" s="12" t="s">
        <v>306</v>
      </c>
      <c r="I124" s="105" t="s">
        <v>505</v>
      </c>
      <c r="J124" s="12" t="str">
        <f t="shared" si="6"/>
        <v>≥17h</v>
      </c>
      <c r="K124" s="12" t="s">
        <v>47</v>
      </c>
      <c r="L124" s="69" t="s">
        <v>520</v>
      </c>
      <c r="M124" s="13" t="s">
        <v>371</v>
      </c>
      <c r="N124" s="14" t="s">
        <v>308</v>
      </c>
      <c r="O124" s="12" t="s">
        <v>358</v>
      </c>
      <c r="P124" s="15" t="s">
        <v>368</v>
      </c>
      <c r="Q124" s="83"/>
      <c r="R124" s="84"/>
      <c r="S124" s="84"/>
      <c r="T124" s="84">
        <v>1</v>
      </c>
      <c r="U124" s="84"/>
      <c r="V124" s="84"/>
      <c r="W124" s="84"/>
      <c r="X124" s="84"/>
      <c r="Y124" s="85"/>
      <c r="Z124" s="69" t="s">
        <v>520</v>
      </c>
      <c r="AA124" s="13" t="s">
        <v>371</v>
      </c>
      <c r="AB124" s="14" t="s">
        <v>308</v>
      </c>
      <c r="AC124" s="12" t="s">
        <v>358</v>
      </c>
      <c r="AD124" s="15" t="s">
        <v>368</v>
      </c>
      <c r="AE124" s="83"/>
      <c r="AF124" s="84"/>
      <c r="AG124" s="84"/>
      <c r="AH124" s="84">
        <v>1</v>
      </c>
      <c r="AI124" s="84"/>
      <c r="AJ124" s="84"/>
      <c r="AK124" s="84"/>
      <c r="AL124" s="84"/>
      <c r="AM124" s="85"/>
    </row>
    <row r="125" spans="1:39" ht="12" customHeight="1">
      <c r="A125" s="184">
        <v>114</v>
      </c>
      <c r="B125" s="98" t="s">
        <v>189</v>
      </c>
      <c r="C125" s="98" t="s">
        <v>189</v>
      </c>
      <c r="D125" s="11" t="s">
        <v>25</v>
      </c>
      <c r="E125" s="11" t="s">
        <v>304</v>
      </c>
      <c r="F125" s="12" t="s">
        <v>48</v>
      </c>
      <c r="G125" s="12" t="s">
        <v>510</v>
      </c>
      <c r="H125" s="12" t="s">
        <v>306</v>
      </c>
      <c r="I125" s="105" t="s">
        <v>504</v>
      </c>
      <c r="J125" s="11" t="str">
        <f>"12-16h"</f>
        <v>12-16h</v>
      </c>
      <c r="K125" s="12" t="s">
        <v>513</v>
      </c>
      <c r="L125" s="69" t="s">
        <v>519</v>
      </c>
      <c r="M125" s="13" t="s">
        <v>373</v>
      </c>
      <c r="N125" s="14" t="s">
        <v>308</v>
      </c>
      <c r="O125" s="12" t="s">
        <v>358</v>
      </c>
      <c r="P125" s="15" t="s">
        <v>368</v>
      </c>
      <c r="Q125" s="83"/>
      <c r="R125" s="84"/>
      <c r="S125" s="84"/>
      <c r="T125" s="84">
        <v>1</v>
      </c>
      <c r="U125" s="84"/>
      <c r="V125" s="84"/>
      <c r="W125" s="84"/>
      <c r="X125" s="84"/>
      <c r="Y125" s="85"/>
      <c r="Z125" s="69" t="s">
        <v>519</v>
      </c>
      <c r="AA125" s="13" t="s">
        <v>373</v>
      </c>
      <c r="AB125" s="14" t="s">
        <v>308</v>
      </c>
      <c r="AC125" s="12" t="s">
        <v>358</v>
      </c>
      <c r="AD125" s="15" t="s">
        <v>368</v>
      </c>
      <c r="AE125" s="83"/>
      <c r="AF125" s="84">
        <v>1</v>
      </c>
      <c r="AG125" s="84"/>
      <c r="AH125" s="84"/>
      <c r="AI125" s="84"/>
      <c r="AJ125" s="84"/>
      <c r="AK125" s="84"/>
      <c r="AL125" s="84"/>
      <c r="AM125" s="85"/>
    </row>
    <row r="126" spans="1:39" ht="12" customHeight="1">
      <c r="A126" s="184">
        <v>115</v>
      </c>
      <c r="B126" s="98" t="s">
        <v>88</v>
      </c>
      <c r="C126" s="98" t="s">
        <v>89</v>
      </c>
      <c r="D126" s="11" t="s">
        <v>52</v>
      </c>
      <c r="E126" s="11" t="s">
        <v>304</v>
      </c>
      <c r="F126" s="12" t="s">
        <v>49</v>
      </c>
      <c r="G126" s="12" t="s">
        <v>310</v>
      </c>
      <c r="H126" s="12" t="s">
        <v>306</v>
      </c>
      <c r="I126" s="105" t="s">
        <v>504</v>
      </c>
      <c r="J126" s="12" t="str">
        <f>"≥17h"</f>
        <v>≥17h</v>
      </c>
      <c r="K126" s="12" t="s">
        <v>47</v>
      </c>
      <c r="L126" s="69" t="s">
        <v>520</v>
      </c>
      <c r="M126" s="13" t="s">
        <v>373</v>
      </c>
      <c r="N126" s="14" t="s">
        <v>308</v>
      </c>
      <c r="O126" s="12" t="s">
        <v>358</v>
      </c>
      <c r="P126" s="15" t="s">
        <v>368</v>
      </c>
      <c r="Q126" s="83"/>
      <c r="R126" s="84"/>
      <c r="S126" s="84">
        <v>1</v>
      </c>
      <c r="T126" s="84">
        <v>1</v>
      </c>
      <c r="U126" s="84"/>
      <c r="V126" s="84"/>
      <c r="W126" s="84">
        <v>1</v>
      </c>
      <c r="X126" s="84"/>
      <c r="Y126" s="85"/>
      <c r="Z126" s="69" t="s">
        <v>520</v>
      </c>
      <c r="AA126" s="13" t="s">
        <v>373</v>
      </c>
      <c r="AB126" s="14" t="s">
        <v>308</v>
      </c>
      <c r="AC126" s="12" t="s">
        <v>358</v>
      </c>
      <c r="AD126" s="15" t="s">
        <v>368</v>
      </c>
      <c r="AE126" s="83">
        <v>1</v>
      </c>
      <c r="AF126" s="84"/>
      <c r="AG126" s="84"/>
      <c r="AH126" s="84">
        <v>1</v>
      </c>
      <c r="AI126" s="84"/>
      <c r="AJ126" s="84"/>
      <c r="AK126" s="84"/>
      <c r="AL126" s="84"/>
      <c r="AM126" s="85"/>
    </row>
    <row r="127" spans="1:39" ht="12" customHeight="1">
      <c r="A127" s="184">
        <v>116</v>
      </c>
      <c r="B127" s="98" t="s">
        <v>192</v>
      </c>
      <c r="C127" s="98" t="s">
        <v>191</v>
      </c>
      <c r="D127" s="11" t="s">
        <v>25</v>
      </c>
      <c r="E127" s="11" t="s">
        <v>304</v>
      </c>
      <c r="F127" s="12" t="s">
        <v>49</v>
      </c>
      <c r="G127" s="12" t="s">
        <v>510</v>
      </c>
      <c r="H127" s="12" t="s">
        <v>306</v>
      </c>
      <c r="I127" s="12" t="s">
        <v>505</v>
      </c>
      <c r="J127" s="12" t="str">
        <f>"≥17h"</f>
        <v>≥17h</v>
      </c>
      <c r="K127" s="12" t="s">
        <v>512</v>
      </c>
      <c r="L127" s="69" t="s">
        <v>519</v>
      </c>
      <c r="M127" s="13" t="s">
        <v>373</v>
      </c>
      <c r="N127" s="14" t="s">
        <v>308</v>
      </c>
      <c r="O127" s="12" t="s">
        <v>358</v>
      </c>
      <c r="P127" s="15" t="s">
        <v>368</v>
      </c>
      <c r="Q127" s="83"/>
      <c r="R127" s="84"/>
      <c r="S127" s="84"/>
      <c r="T127" s="84">
        <v>1</v>
      </c>
      <c r="U127" s="84"/>
      <c r="V127" s="84"/>
      <c r="W127" s="84"/>
      <c r="X127" s="84"/>
      <c r="Y127" s="85"/>
      <c r="Z127" s="69" t="s">
        <v>519</v>
      </c>
      <c r="AA127" s="13" t="s">
        <v>373</v>
      </c>
      <c r="AB127" s="14" t="s">
        <v>308</v>
      </c>
      <c r="AC127" s="12" t="s">
        <v>358</v>
      </c>
      <c r="AD127" s="15" t="s">
        <v>368</v>
      </c>
      <c r="AE127" s="83"/>
      <c r="AF127" s="84">
        <v>1</v>
      </c>
      <c r="AG127" s="84"/>
      <c r="AH127" s="84"/>
      <c r="AI127" s="84"/>
      <c r="AJ127" s="84"/>
      <c r="AK127" s="84"/>
      <c r="AL127" s="84"/>
      <c r="AM127" s="85"/>
    </row>
    <row r="128" spans="1:39" ht="12" customHeight="1">
      <c r="A128" s="184">
        <v>117</v>
      </c>
      <c r="B128" s="98" t="s">
        <v>118</v>
      </c>
      <c r="C128" s="98" t="s">
        <v>72</v>
      </c>
      <c r="D128" s="11" t="s">
        <v>52</v>
      </c>
      <c r="E128" s="11" t="s">
        <v>304</v>
      </c>
      <c r="F128" s="12" t="s">
        <v>50</v>
      </c>
      <c r="G128" s="11" t="s">
        <v>511</v>
      </c>
      <c r="H128" s="12" t="s">
        <v>307</v>
      </c>
      <c r="I128" s="12" t="s">
        <v>505</v>
      </c>
      <c r="J128" s="12" t="str">
        <f>"≥17h"</f>
        <v>≥17h</v>
      </c>
      <c r="K128" s="12" t="s">
        <v>512</v>
      </c>
      <c r="L128" s="69" t="s">
        <v>519</v>
      </c>
      <c r="M128" s="13" t="s">
        <v>374</v>
      </c>
      <c r="N128" s="14" t="s">
        <v>308</v>
      </c>
      <c r="O128" s="12" t="s">
        <v>358</v>
      </c>
      <c r="P128" s="15" t="s">
        <v>368</v>
      </c>
      <c r="Q128" s="83"/>
      <c r="R128" s="84"/>
      <c r="S128" s="84"/>
      <c r="T128" s="84">
        <v>1</v>
      </c>
      <c r="U128" s="84"/>
      <c r="V128" s="84"/>
      <c r="W128" s="84"/>
      <c r="X128" s="84"/>
      <c r="Y128" s="85"/>
      <c r="Z128" s="69" t="s">
        <v>519</v>
      </c>
      <c r="AA128" s="13" t="s">
        <v>374</v>
      </c>
      <c r="AB128" s="14" t="s">
        <v>308</v>
      </c>
      <c r="AC128" s="12" t="s">
        <v>358</v>
      </c>
      <c r="AD128" s="15" t="s">
        <v>368</v>
      </c>
      <c r="AE128" s="83"/>
      <c r="AF128" s="84"/>
      <c r="AG128" s="84"/>
      <c r="AH128" s="84"/>
      <c r="AI128" s="84">
        <v>1</v>
      </c>
      <c r="AJ128" s="84"/>
      <c r="AK128" s="84"/>
      <c r="AL128" s="84"/>
      <c r="AM128" s="85"/>
    </row>
    <row r="129" spans="1:39" ht="12" customHeight="1">
      <c r="A129" s="184">
        <v>118</v>
      </c>
      <c r="B129" s="98" t="s">
        <v>74</v>
      </c>
      <c r="C129" s="98" t="s">
        <v>75</v>
      </c>
      <c r="D129" s="11" t="s">
        <v>51</v>
      </c>
      <c r="E129" s="11" t="s">
        <v>304</v>
      </c>
      <c r="F129" s="12" t="s">
        <v>49</v>
      </c>
      <c r="G129" s="12" t="s">
        <v>310</v>
      </c>
      <c r="H129" s="12" t="s">
        <v>306</v>
      </c>
      <c r="I129" s="105" t="s">
        <v>505</v>
      </c>
      <c r="J129" s="11" t="str">
        <f>"12-16h"</f>
        <v>12-16h</v>
      </c>
      <c r="K129" s="12" t="s">
        <v>47</v>
      </c>
      <c r="L129" s="69" t="s">
        <v>519</v>
      </c>
      <c r="M129" s="13" t="s">
        <v>373</v>
      </c>
      <c r="N129" s="14" t="s">
        <v>308</v>
      </c>
      <c r="O129" s="12" t="s">
        <v>358</v>
      </c>
      <c r="P129" s="15" t="s">
        <v>368</v>
      </c>
      <c r="Q129" s="83"/>
      <c r="R129" s="84"/>
      <c r="S129" s="84"/>
      <c r="T129" s="84">
        <v>1</v>
      </c>
      <c r="U129" s="84"/>
      <c r="V129" s="84"/>
      <c r="W129" s="84">
        <v>1</v>
      </c>
      <c r="X129" s="84"/>
      <c r="Y129" s="85"/>
      <c r="Z129" s="69" t="s">
        <v>519</v>
      </c>
      <c r="AA129" s="13" t="s">
        <v>373</v>
      </c>
      <c r="AB129" s="14" t="s">
        <v>308</v>
      </c>
      <c r="AC129" s="12" t="s">
        <v>358</v>
      </c>
      <c r="AD129" s="15" t="s">
        <v>368</v>
      </c>
      <c r="AE129" s="83"/>
      <c r="AF129" s="84">
        <v>1</v>
      </c>
      <c r="AG129" s="84"/>
      <c r="AH129" s="84"/>
      <c r="AI129" s="84"/>
      <c r="AJ129" s="84"/>
      <c r="AK129" s="84"/>
      <c r="AL129" s="84"/>
      <c r="AM129" s="85"/>
    </row>
    <row r="130" spans="1:39" ht="12" customHeight="1">
      <c r="A130" s="184">
        <v>119</v>
      </c>
      <c r="B130" s="98" t="s">
        <v>192</v>
      </c>
      <c r="C130" s="98" t="s">
        <v>191</v>
      </c>
      <c r="D130" s="11" t="s">
        <v>52</v>
      </c>
      <c r="E130" s="11" t="s">
        <v>303</v>
      </c>
      <c r="F130" s="12" t="s">
        <v>49</v>
      </c>
      <c r="G130" s="12" t="s">
        <v>310</v>
      </c>
      <c r="H130" s="12" t="s">
        <v>306</v>
      </c>
      <c r="I130" s="12" t="s">
        <v>507</v>
      </c>
      <c r="J130" s="12" t="str">
        <f>"≥17h"</f>
        <v>≥17h</v>
      </c>
      <c r="K130" s="12" t="s">
        <v>513</v>
      </c>
      <c r="L130" s="69" t="s">
        <v>519</v>
      </c>
      <c r="M130" s="13" t="s">
        <v>373</v>
      </c>
      <c r="N130" s="14" t="s">
        <v>367</v>
      </c>
      <c r="O130" s="12" t="s">
        <v>358</v>
      </c>
      <c r="P130" s="15" t="s">
        <v>368</v>
      </c>
      <c r="Q130" s="83"/>
      <c r="R130" s="84"/>
      <c r="S130" s="84"/>
      <c r="T130" s="84">
        <v>1</v>
      </c>
      <c r="U130" s="84"/>
      <c r="V130" s="84"/>
      <c r="W130" s="84"/>
      <c r="X130" s="84"/>
      <c r="Y130" s="85"/>
      <c r="Z130" s="69" t="s">
        <v>519</v>
      </c>
      <c r="AA130" s="13" t="s">
        <v>373</v>
      </c>
      <c r="AB130" s="14" t="s">
        <v>367</v>
      </c>
      <c r="AC130" s="12" t="s">
        <v>358</v>
      </c>
      <c r="AD130" s="15" t="s">
        <v>368</v>
      </c>
      <c r="AE130" s="83"/>
      <c r="AF130" s="84">
        <v>1</v>
      </c>
      <c r="AG130" s="84"/>
      <c r="AH130" s="84"/>
      <c r="AI130" s="84"/>
      <c r="AJ130" s="84"/>
      <c r="AK130" s="84"/>
      <c r="AL130" s="84"/>
      <c r="AM130" s="85"/>
    </row>
    <row r="131" spans="1:39" ht="12" customHeight="1">
      <c r="A131" s="184">
        <v>120</v>
      </c>
      <c r="B131" s="98" t="s">
        <v>192</v>
      </c>
      <c r="C131" s="98" t="s">
        <v>191</v>
      </c>
      <c r="D131" s="11" t="s">
        <v>52</v>
      </c>
      <c r="E131" s="11" t="s">
        <v>303</v>
      </c>
      <c r="F131" s="12" t="s">
        <v>50</v>
      </c>
      <c r="G131" s="12" t="s">
        <v>310</v>
      </c>
      <c r="H131" s="12" t="s">
        <v>306</v>
      </c>
      <c r="I131" s="12" t="s">
        <v>504</v>
      </c>
      <c r="J131" s="12" t="str">
        <f>"≥17h"</f>
        <v>≥17h</v>
      </c>
      <c r="K131" s="12" t="s">
        <v>513</v>
      </c>
      <c r="L131" s="69" t="s">
        <v>519</v>
      </c>
      <c r="M131" s="13" t="s">
        <v>373</v>
      </c>
      <c r="N131" s="14" t="s">
        <v>308</v>
      </c>
      <c r="O131" s="12" t="s">
        <v>358</v>
      </c>
      <c r="P131" s="15" t="s">
        <v>368</v>
      </c>
      <c r="Q131" s="83"/>
      <c r="R131" s="84"/>
      <c r="S131" s="84">
        <v>1</v>
      </c>
      <c r="T131" s="84">
        <v>1</v>
      </c>
      <c r="U131" s="84"/>
      <c r="V131" s="84"/>
      <c r="W131" s="84"/>
      <c r="X131" s="84"/>
      <c r="Y131" s="85"/>
      <c r="Z131" s="69" t="s">
        <v>519</v>
      </c>
      <c r="AA131" s="13" t="s">
        <v>373</v>
      </c>
      <c r="AB131" s="14" t="s">
        <v>308</v>
      </c>
      <c r="AC131" s="12" t="s">
        <v>358</v>
      </c>
      <c r="AD131" s="15" t="s">
        <v>368</v>
      </c>
      <c r="AE131" s="83"/>
      <c r="AF131" s="84">
        <v>1</v>
      </c>
      <c r="AG131" s="84"/>
      <c r="AH131" s="84"/>
      <c r="AI131" s="84"/>
      <c r="AJ131" s="84"/>
      <c r="AK131" s="84"/>
      <c r="AL131" s="84"/>
      <c r="AM131" s="85"/>
    </row>
    <row r="132" spans="1:39" ht="12" customHeight="1">
      <c r="A132" s="184">
        <v>121</v>
      </c>
      <c r="B132" s="98" t="s">
        <v>74</v>
      </c>
      <c r="C132" s="98" t="s">
        <v>75</v>
      </c>
      <c r="D132" s="11" t="s">
        <v>51</v>
      </c>
      <c r="E132" s="11" t="s">
        <v>304</v>
      </c>
      <c r="F132" s="12" t="s">
        <v>50</v>
      </c>
      <c r="G132" s="12" t="s">
        <v>510</v>
      </c>
      <c r="H132" s="12" t="s">
        <v>306</v>
      </c>
      <c r="I132" s="105" t="s">
        <v>504</v>
      </c>
      <c r="J132" s="12" t="str">
        <f>"≥17h"</f>
        <v>≥17h</v>
      </c>
      <c r="K132" s="12" t="s">
        <v>512</v>
      </c>
      <c r="L132" s="69" t="s">
        <v>519</v>
      </c>
      <c r="M132" s="13" t="s">
        <v>374</v>
      </c>
      <c r="N132" s="14" t="s">
        <v>367</v>
      </c>
      <c r="O132" s="12" t="s">
        <v>358</v>
      </c>
      <c r="P132" s="15" t="s">
        <v>368</v>
      </c>
      <c r="Q132" s="83"/>
      <c r="R132" s="84"/>
      <c r="S132" s="84"/>
      <c r="T132" s="84">
        <v>1</v>
      </c>
      <c r="U132" s="84"/>
      <c r="V132" s="84">
        <v>1</v>
      </c>
      <c r="W132" s="84">
        <v>1</v>
      </c>
      <c r="X132" s="84">
        <v>1</v>
      </c>
      <c r="Y132" s="85"/>
      <c r="Z132" s="69" t="s">
        <v>519</v>
      </c>
      <c r="AA132" s="13" t="s">
        <v>374</v>
      </c>
      <c r="AB132" s="14" t="s">
        <v>367</v>
      </c>
      <c r="AC132" s="12" t="s">
        <v>358</v>
      </c>
      <c r="AD132" s="15" t="s">
        <v>368</v>
      </c>
      <c r="AE132" s="83"/>
      <c r="AF132" s="84">
        <v>1</v>
      </c>
      <c r="AG132" s="84"/>
      <c r="AH132" s="84"/>
      <c r="AI132" s="84"/>
      <c r="AJ132" s="84"/>
      <c r="AK132" s="84"/>
      <c r="AL132" s="84"/>
      <c r="AM132" s="85"/>
    </row>
    <row r="133" spans="1:39" ht="12" customHeight="1">
      <c r="A133" s="184">
        <v>122</v>
      </c>
      <c r="B133" s="98" t="s">
        <v>192</v>
      </c>
      <c r="C133" s="98" t="s">
        <v>191</v>
      </c>
      <c r="D133" s="11" t="s">
        <v>25</v>
      </c>
      <c r="E133" s="11" t="s">
        <v>303</v>
      </c>
      <c r="F133" s="12" t="s">
        <v>50</v>
      </c>
      <c r="G133" s="12" t="s">
        <v>510</v>
      </c>
      <c r="H133" s="12" t="s">
        <v>306</v>
      </c>
      <c r="I133" s="105" t="s">
        <v>504</v>
      </c>
      <c r="J133" s="11" t="str">
        <f>"12-16h"</f>
        <v>12-16h</v>
      </c>
      <c r="K133" s="12" t="s">
        <v>513</v>
      </c>
      <c r="L133" s="69" t="s">
        <v>519</v>
      </c>
      <c r="M133" s="13" t="s">
        <v>373</v>
      </c>
      <c r="N133" s="14" t="s">
        <v>367</v>
      </c>
      <c r="O133" s="12" t="s">
        <v>358</v>
      </c>
      <c r="P133" s="15" t="s">
        <v>368</v>
      </c>
      <c r="Q133" s="83"/>
      <c r="R133" s="84"/>
      <c r="S133" s="84"/>
      <c r="T133" s="84">
        <v>1</v>
      </c>
      <c r="U133" s="84"/>
      <c r="V133" s="84"/>
      <c r="W133" s="84"/>
      <c r="X133" s="84"/>
      <c r="Y133" s="85"/>
      <c r="Z133" s="69" t="s">
        <v>519</v>
      </c>
      <c r="AA133" s="13" t="s">
        <v>373</v>
      </c>
      <c r="AB133" s="14" t="s">
        <v>367</v>
      </c>
      <c r="AC133" s="12" t="s">
        <v>358</v>
      </c>
      <c r="AD133" s="15" t="s">
        <v>368</v>
      </c>
      <c r="AE133" s="83"/>
      <c r="AF133" s="84">
        <v>1</v>
      </c>
      <c r="AG133" s="84"/>
      <c r="AH133" s="84"/>
      <c r="AI133" s="84"/>
      <c r="AJ133" s="84"/>
      <c r="AK133" s="84"/>
      <c r="AL133" s="84"/>
      <c r="AM133" s="85"/>
    </row>
    <row r="134" spans="1:39" ht="12" customHeight="1">
      <c r="A134" s="184">
        <v>123</v>
      </c>
      <c r="B134" s="98" t="s">
        <v>62</v>
      </c>
      <c r="C134" s="98" t="s">
        <v>193</v>
      </c>
      <c r="D134" s="11" t="s">
        <v>51</v>
      </c>
      <c r="E134" s="11" t="s">
        <v>304</v>
      </c>
      <c r="F134" s="12" t="s">
        <v>50</v>
      </c>
      <c r="G134" s="11" t="s">
        <v>511</v>
      </c>
      <c r="H134" s="12" t="s">
        <v>306</v>
      </c>
      <c r="I134" s="12" t="s">
        <v>504</v>
      </c>
      <c r="J134" s="12" t="str">
        <f>"≥17h"</f>
        <v>≥17h</v>
      </c>
      <c r="K134" s="12" t="s">
        <v>512</v>
      </c>
      <c r="L134" s="69" t="s">
        <v>519</v>
      </c>
      <c r="M134" s="13" t="s">
        <v>373</v>
      </c>
      <c r="N134" s="14" t="s">
        <v>308</v>
      </c>
      <c r="O134" s="12" t="s">
        <v>358</v>
      </c>
      <c r="P134" s="15" t="s">
        <v>368</v>
      </c>
      <c r="Q134" s="83"/>
      <c r="R134" s="84"/>
      <c r="S134" s="84"/>
      <c r="T134" s="84">
        <v>1</v>
      </c>
      <c r="U134" s="84"/>
      <c r="V134" s="84"/>
      <c r="W134" s="84"/>
      <c r="X134" s="84"/>
      <c r="Y134" s="85"/>
      <c r="Z134" s="69" t="s">
        <v>519</v>
      </c>
      <c r="AA134" s="13" t="s">
        <v>373</v>
      </c>
      <c r="AB134" s="14" t="s">
        <v>308</v>
      </c>
      <c r="AC134" s="12" t="s">
        <v>358</v>
      </c>
      <c r="AD134" s="15" t="s">
        <v>368</v>
      </c>
      <c r="AE134" s="83"/>
      <c r="AF134" s="84">
        <v>1</v>
      </c>
      <c r="AG134" s="84"/>
      <c r="AH134" s="84"/>
      <c r="AI134" s="84"/>
      <c r="AJ134" s="84"/>
      <c r="AK134" s="84"/>
      <c r="AL134" s="84"/>
      <c r="AM134" s="85"/>
    </row>
    <row r="135" spans="1:39" ht="12" customHeight="1">
      <c r="A135" s="184">
        <v>124</v>
      </c>
      <c r="B135" s="98" t="s">
        <v>137</v>
      </c>
      <c r="C135" s="98" t="s">
        <v>131</v>
      </c>
      <c r="D135" s="11" t="s">
        <v>51</v>
      </c>
      <c r="E135" s="11" t="s">
        <v>304</v>
      </c>
      <c r="F135" s="12" t="s">
        <v>50</v>
      </c>
      <c r="G135" s="12" t="s">
        <v>310</v>
      </c>
      <c r="H135" s="12" t="s">
        <v>306</v>
      </c>
      <c r="I135" s="12" t="s">
        <v>504</v>
      </c>
      <c r="J135" s="11" t="str">
        <f>"12-16h"</f>
        <v>12-16h</v>
      </c>
      <c r="K135" s="12" t="s">
        <v>47</v>
      </c>
      <c r="L135" s="69" t="s">
        <v>519</v>
      </c>
      <c r="M135" s="13" t="s">
        <v>374</v>
      </c>
      <c r="N135" s="14" t="s">
        <v>367</v>
      </c>
      <c r="O135" s="12" t="s">
        <v>358</v>
      </c>
      <c r="P135" s="15" t="s">
        <v>370</v>
      </c>
      <c r="Q135" s="83"/>
      <c r="R135" s="84">
        <v>1</v>
      </c>
      <c r="S135" s="84"/>
      <c r="T135" s="84"/>
      <c r="U135" s="84"/>
      <c r="V135" s="84"/>
      <c r="W135" s="84"/>
      <c r="X135" s="84"/>
      <c r="Y135" s="85"/>
      <c r="Z135" s="69" t="s">
        <v>519</v>
      </c>
      <c r="AA135" s="13" t="s">
        <v>374</v>
      </c>
      <c r="AB135" s="14" t="s">
        <v>367</v>
      </c>
      <c r="AC135" s="12" t="s">
        <v>358</v>
      </c>
      <c r="AD135" s="15" t="s">
        <v>370</v>
      </c>
      <c r="AE135" s="83"/>
      <c r="AF135" s="84">
        <v>1</v>
      </c>
      <c r="AG135" s="84"/>
      <c r="AH135" s="84"/>
      <c r="AI135" s="84"/>
      <c r="AJ135" s="84"/>
      <c r="AK135" s="84"/>
      <c r="AL135" s="84"/>
      <c r="AM135" s="85"/>
    </row>
    <row r="136" spans="1:39" ht="12" customHeight="1">
      <c r="A136" s="184">
        <v>125</v>
      </c>
      <c r="B136" s="98" t="s">
        <v>137</v>
      </c>
      <c r="C136" s="98" t="s">
        <v>131</v>
      </c>
      <c r="D136" s="11" t="s">
        <v>52</v>
      </c>
      <c r="E136" s="11" t="s">
        <v>304</v>
      </c>
      <c r="F136" s="12" t="s">
        <v>49</v>
      </c>
      <c r="G136" s="12" t="s">
        <v>510</v>
      </c>
      <c r="H136" s="12" t="s">
        <v>307</v>
      </c>
      <c r="I136" s="12" t="s">
        <v>504</v>
      </c>
      <c r="J136" s="12" t="str">
        <f>"≥17h"</f>
        <v>≥17h</v>
      </c>
      <c r="K136" s="12" t="s">
        <v>512</v>
      </c>
      <c r="L136" s="69" t="s">
        <v>519</v>
      </c>
      <c r="M136" s="13" t="s">
        <v>374</v>
      </c>
      <c r="N136" s="14" t="s">
        <v>308</v>
      </c>
      <c r="O136" s="12" t="s">
        <v>358</v>
      </c>
      <c r="P136" s="15" t="s">
        <v>368</v>
      </c>
      <c r="Q136" s="83"/>
      <c r="R136" s="84">
        <v>1</v>
      </c>
      <c r="S136" s="84"/>
      <c r="T136" s="84">
        <v>1</v>
      </c>
      <c r="U136" s="84"/>
      <c r="V136" s="84"/>
      <c r="W136" s="84">
        <v>1</v>
      </c>
      <c r="X136" s="84">
        <v>1</v>
      </c>
      <c r="Y136" s="85"/>
      <c r="Z136" s="69" t="s">
        <v>519</v>
      </c>
      <c r="AA136" s="13" t="s">
        <v>374</v>
      </c>
      <c r="AB136" s="14" t="s">
        <v>308</v>
      </c>
      <c r="AC136" s="12" t="s">
        <v>358</v>
      </c>
      <c r="AD136" s="15" t="s">
        <v>368</v>
      </c>
      <c r="AE136" s="83">
        <v>1</v>
      </c>
      <c r="AF136" s="84"/>
      <c r="AG136" s="84"/>
      <c r="AH136" s="84"/>
      <c r="AI136" s="84"/>
      <c r="AJ136" s="84"/>
      <c r="AK136" s="84"/>
      <c r="AL136" s="84"/>
      <c r="AM136" s="85"/>
    </row>
    <row r="137" spans="1:39" ht="12" customHeight="1">
      <c r="A137" s="184">
        <v>126</v>
      </c>
      <c r="B137" s="98" t="s">
        <v>194</v>
      </c>
      <c r="C137" s="98" t="s">
        <v>193</v>
      </c>
      <c r="D137" s="11" t="s">
        <v>51</v>
      </c>
      <c r="E137" s="11" t="s">
        <v>304</v>
      </c>
      <c r="F137" s="12" t="s">
        <v>50</v>
      </c>
      <c r="G137" s="12" t="s">
        <v>310</v>
      </c>
      <c r="H137" s="12" t="s">
        <v>306</v>
      </c>
      <c r="I137" s="12" t="s">
        <v>504</v>
      </c>
      <c r="J137" s="11" t="str">
        <f>"12-16h"</f>
        <v>12-16h</v>
      </c>
      <c r="K137" s="12" t="s">
        <v>512</v>
      </c>
      <c r="L137" s="69" t="s">
        <v>519</v>
      </c>
      <c r="M137" s="13" t="s">
        <v>373</v>
      </c>
      <c r="N137" s="14" t="s">
        <v>308</v>
      </c>
      <c r="O137" s="12" t="s">
        <v>358</v>
      </c>
      <c r="P137" s="15" t="s">
        <v>368</v>
      </c>
      <c r="Q137" s="83"/>
      <c r="R137" s="84"/>
      <c r="S137" s="84"/>
      <c r="T137" s="84">
        <v>1</v>
      </c>
      <c r="U137" s="84"/>
      <c r="V137" s="84"/>
      <c r="W137" s="84"/>
      <c r="X137" s="84"/>
      <c r="Y137" s="85"/>
      <c r="Z137" s="69" t="s">
        <v>519</v>
      </c>
      <c r="AA137" s="13" t="s">
        <v>373</v>
      </c>
      <c r="AB137" s="14" t="s">
        <v>308</v>
      </c>
      <c r="AC137" s="12" t="s">
        <v>358</v>
      </c>
      <c r="AD137" s="15" t="s">
        <v>368</v>
      </c>
      <c r="AE137" s="83"/>
      <c r="AF137" s="84">
        <v>1</v>
      </c>
      <c r="AG137" s="84"/>
      <c r="AH137" s="84"/>
      <c r="AI137" s="84"/>
      <c r="AJ137" s="84"/>
      <c r="AK137" s="84"/>
      <c r="AL137" s="84"/>
      <c r="AM137" s="85"/>
    </row>
    <row r="138" spans="1:39" ht="12" customHeight="1">
      <c r="A138" s="184">
        <v>127</v>
      </c>
      <c r="B138" s="98" t="s">
        <v>119</v>
      </c>
      <c r="C138" s="98" t="s">
        <v>72</v>
      </c>
      <c r="D138" s="11" t="s">
        <v>52</v>
      </c>
      <c r="E138" s="11" t="s">
        <v>304</v>
      </c>
      <c r="F138" s="12" t="s">
        <v>49</v>
      </c>
      <c r="G138" s="12" t="s">
        <v>510</v>
      </c>
      <c r="H138" s="12" t="s">
        <v>307</v>
      </c>
      <c r="I138" s="105" t="s">
        <v>504</v>
      </c>
      <c r="J138" s="12" t="str">
        <f t="shared" ref="J138:J146" si="7">"≥17h"</f>
        <v>≥17h</v>
      </c>
      <c r="K138" s="12" t="s">
        <v>512</v>
      </c>
      <c r="L138" s="69" t="s">
        <v>519</v>
      </c>
      <c r="M138" s="13" t="s">
        <v>374</v>
      </c>
      <c r="N138" s="14" t="s">
        <v>308</v>
      </c>
      <c r="O138" s="12" t="s">
        <v>358</v>
      </c>
      <c r="P138" s="15" t="s">
        <v>368</v>
      </c>
      <c r="Q138" s="83"/>
      <c r="R138" s="84"/>
      <c r="S138" s="84"/>
      <c r="T138" s="84">
        <v>1</v>
      </c>
      <c r="U138" s="84"/>
      <c r="V138" s="84"/>
      <c r="W138" s="84"/>
      <c r="X138" s="84"/>
      <c r="Y138" s="85"/>
      <c r="Z138" s="69" t="s">
        <v>519</v>
      </c>
      <c r="AA138" s="13" t="s">
        <v>374</v>
      </c>
      <c r="AB138" s="14" t="s">
        <v>308</v>
      </c>
      <c r="AC138" s="12" t="s">
        <v>358</v>
      </c>
      <c r="AD138" s="15" t="s">
        <v>368</v>
      </c>
      <c r="AE138" s="83"/>
      <c r="AF138" s="84">
        <v>1</v>
      </c>
      <c r="AG138" s="84"/>
      <c r="AH138" s="84"/>
      <c r="AI138" s="84">
        <v>1</v>
      </c>
      <c r="AJ138" s="84"/>
      <c r="AK138" s="84">
        <v>1</v>
      </c>
      <c r="AL138" s="84"/>
      <c r="AM138" s="85"/>
    </row>
    <row r="139" spans="1:39" ht="12" customHeight="1">
      <c r="A139" s="184"/>
      <c r="B139" s="98" t="s">
        <v>119</v>
      </c>
      <c r="C139" s="98" t="s">
        <v>72</v>
      </c>
      <c r="D139" s="69" t="s">
        <v>52</v>
      </c>
      <c r="E139" s="69" t="s">
        <v>304</v>
      </c>
      <c r="F139" s="69" t="s">
        <v>49</v>
      </c>
      <c r="G139" s="69" t="s">
        <v>510</v>
      </c>
      <c r="H139" s="69" t="s">
        <v>307</v>
      </c>
      <c r="I139" s="105" t="s">
        <v>504</v>
      </c>
      <c r="J139" s="69" t="str">
        <f t="shared" si="7"/>
        <v>≥17h</v>
      </c>
      <c r="K139" s="69" t="s">
        <v>512</v>
      </c>
      <c r="L139" s="69" t="s">
        <v>519</v>
      </c>
      <c r="M139" s="13" t="s">
        <v>309</v>
      </c>
      <c r="N139" s="14" t="s">
        <v>308</v>
      </c>
      <c r="O139" s="12" t="s">
        <v>0</v>
      </c>
      <c r="P139" s="15" t="s">
        <v>368</v>
      </c>
      <c r="Q139" s="83">
        <v>1</v>
      </c>
      <c r="R139" s="84">
        <v>1</v>
      </c>
      <c r="S139" s="84"/>
      <c r="T139" s="84"/>
      <c r="U139" s="84"/>
      <c r="V139" s="84"/>
      <c r="W139" s="84"/>
      <c r="X139" s="84"/>
      <c r="Y139" s="85"/>
      <c r="Z139" s="69" t="s">
        <v>519</v>
      </c>
      <c r="AA139" s="13" t="s">
        <v>309</v>
      </c>
      <c r="AB139" s="14" t="s">
        <v>308</v>
      </c>
      <c r="AC139" s="12" t="s">
        <v>0</v>
      </c>
      <c r="AD139" s="15" t="s">
        <v>368</v>
      </c>
      <c r="AE139" s="83"/>
      <c r="AF139" s="84"/>
      <c r="AG139" s="84"/>
      <c r="AH139" s="84"/>
      <c r="AI139" s="84"/>
      <c r="AJ139" s="84"/>
      <c r="AK139" s="84"/>
      <c r="AL139" s="84"/>
      <c r="AM139" s="85"/>
    </row>
    <row r="140" spans="1:39" ht="12" customHeight="1">
      <c r="A140" s="184">
        <v>128</v>
      </c>
      <c r="B140" s="98" t="s">
        <v>193</v>
      </c>
      <c r="C140" s="98" t="s">
        <v>193</v>
      </c>
      <c r="D140" s="11" t="s">
        <v>52</v>
      </c>
      <c r="E140" s="11" t="s">
        <v>304</v>
      </c>
      <c r="F140" s="12" t="s">
        <v>49</v>
      </c>
      <c r="G140" s="12" t="s">
        <v>510</v>
      </c>
      <c r="H140" s="12" t="s">
        <v>306</v>
      </c>
      <c r="I140" s="105" t="s">
        <v>504</v>
      </c>
      <c r="J140" s="12" t="str">
        <f t="shared" si="7"/>
        <v>≥17h</v>
      </c>
      <c r="K140" s="12" t="s">
        <v>512</v>
      </c>
      <c r="L140" s="69" t="s">
        <v>519</v>
      </c>
      <c r="M140" s="13" t="s">
        <v>374</v>
      </c>
      <c r="N140" s="14" t="s">
        <v>308</v>
      </c>
      <c r="O140" s="12" t="s">
        <v>358</v>
      </c>
      <c r="P140" s="15" t="s">
        <v>368</v>
      </c>
      <c r="Q140" s="83"/>
      <c r="R140" s="84"/>
      <c r="S140" s="84"/>
      <c r="T140" s="84">
        <v>1</v>
      </c>
      <c r="U140" s="84"/>
      <c r="V140" s="84"/>
      <c r="W140" s="84"/>
      <c r="X140" s="84"/>
      <c r="Y140" s="85"/>
      <c r="Z140" s="69" t="s">
        <v>519</v>
      </c>
      <c r="AA140" s="13" t="s">
        <v>374</v>
      </c>
      <c r="AB140" s="14" t="s">
        <v>308</v>
      </c>
      <c r="AC140" s="12" t="s">
        <v>358</v>
      </c>
      <c r="AD140" s="15" t="s">
        <v>368</v>
      </c>
      <c r="AE140" s="83"/>
      <c r="AF140" s="84">
        <v>1</v>
      </c>
      <c r="AG140" s="84"/>
      <c r="AH140" s="84"/>
      <c r="AI140" s="84"/>
      <c r="AJ140" s="84"/>
      <c r="AK140" s="84"/>
      <c r="AL140" s="84"/>
      <c r="AM140" s="85"/>
    </row>
    <row r="141" spans="1:39" ht="12" customHeight="1">
      <c r="A141" s="184">
        <v>129</v>
      </c>
      <c r="B141" s="98" t="s">
        <v>196</v>
      </c>
      <c r="C141" s="98" t="s">
        <v>196</v>
      </c>
      <c r="D141" s="11" t="s">
        <v>51</v>
      </c>
      <c r="E141" s="11" t="s">
        <v>303</v>
      </c>
      <c r="F141" s="12" t="s">
        <v>48</v>
      </c>
      <c r="G141" s="12" t="s">
        <v>310</v>
      </c>
      <c r="H141" s="12" t="s">
        <v>306</v>
      </c>
      <c r="I141" s="105" t="s">
        <v>505</v>
      </c>
      <c r="J141" s="12" t="str">
        <f t="shared" si="7"/>
        <v>≥17h</v>
      </c>
      <c r="K141" s="12" t="s">
        <v>512</v>
      </c>
      <c r="L141" s="69" t="s">
        <v>519</v>
      </c>
      <c r="M141" s="13" t="s">
        <v>385</v>
      </c>
      <c r="N141" s="14" t="s">
        <v>308</v>
      </c>
      <c r="O141" s="12" t="s">
        <v>358</v>
      </c>
      <c r="P141" s="15" t="s">
        <v>368</v>
      </c>
      <c r="Q141" s="83"/>
      <c r="R141" s="84"/>
      <c r="S141" s="84"/>
      <c r="T141" s="84">
        <v>1</v>
      </c>
      <c r="U141" s="84"/>
      <c r="V141" s="84"/>
      <c r="W141" s="84"/>
      <c r="X141" s="84"/>
      <c r="Y141" s="85"/>
      <c r="Z141" s="69" t="s">
        <v>519</v>
      </c>
      <c r="AA141" s="13" t="s">
        <v>385</v>
      </c>
      <c r="AB141" s="14" t="s">
        <v>308</v>
      </c>
      <c r="AC141" s="12" t="s">
        <v>358</v>
      </c>
      <c r="AD141" s="15" t="s">
        <v>368</v>
      </c>
      <c r="AE141" s="83"/>
      <c r="AF141" s="84"/>
      <c r="AG141" s="84"/>
      <c r="AH141" s="84"/>
      <c r="AI141" s="84">
        <v>1</v>
      </c>
      <c r="AJ141" s="84"/>
      <c r="AK141" s="84"/>
      <c r="AL141" s="84"/>
      <c r="AM141" s="85"/>
    </row>
    <row r="142" spans="1:39" ht="12" customHeight="1">
      <c r="A142" s="184">
        <v>130</v>
      </c>
      <c r="B142" s="98" t="s">
        <v>120</v>
      </c>
      <c r="C142" s="98" t="s">
        <v>72</v>
      </c>
      <c r="D142" s="11" t="s">
        <v>52</v>
      </c>
      <c r="E142" s="11" t="s">
        <v>304</v>
      </c>
      <c r="F142" s="12" t="s">
        <v>49</v>
      </c>
      <c r="G142" s="11" t="s">
        <v>511</v>
      </c>
      <c r="H142" s="12" t="s">
        <v>308</v>
      </c>
      <c r="I142" s="105" t="s">
        <v>504</v>
      </c>
      <c r="J142" s="12" t="str">
        <f t="shared" si="7"/>
        <v>≥17h</v>
      </c>
      <c r="K142" s="12" t="s">
        <v>512</v>
      </c>
      <c r="L142" s="69" t="s">
        <v>519</v>
      </c>
      <c r="M142" s="13" t="s">
        <v>371</v>
      </c>
      <c r="N142" s="14" t="s">
        <v>308</v>
      </c>
      <c r="O142" s="12" t="s">
        <v>358</v>
      </c>
      <c r="P142" s="15" t="s">
        <v>368</v>
      </c>
      <c r="Q142" s="83"/>
      <c r="R142" s="84"/>
      <c r="S142" s="84"/>
      <c r="T142" s="84">
        <v>1</v>
      </c>
      <c r="U142" s="84"/>
      <c r="V142" s="84"/>
      <c r="W142" s="84"/>
      <c r="X142" s="84"/>
      <c r="Y142" s="85"/>
      <c r="Z142" s="69" t="s">
        <v>519</v>
      </c>
      <c r="AA142" s="13" t="s">
        <v>371</v>
      </c>
      <c r="AB142" s="14" t="s">
        <v>308</v>
      </c>
      <c r="AC142" s="12" t="s">
        <v>358</v>
      </c>
      <c r="AD142" s="15" t="s">
        <v>368</v>
      </c>
      <c r="AE142" s="83"/>
      <c r="AF142" s="84">
        <v>1</v>
      </c>
      <c r="AG142" s="84"/>
      <c r="AH142" s="84"/>
      <c r="AI142" s="84">
        <v>1</v>
      </c>
      <c r="AJ142" s="84"/>
      <c r="AK142" s="84"/>
      <c r="AL142" s="84"/>
      <c r="AM142" s="85"/>
    </row>
    <row r="143" spans="1:39" ht="12" customHeight="1">
      <c r="A143" s="184"/>
      <c r="B143" s="98" t="s">
        <v>120</v>
      </c>
      <c r="C143" s="98" t="s">
        <v>72</v>
      </c>
      <c r="D143" s="69" t="s">
        <v>52</v>
      </c>
      <c r="E143" s="69" t="s">
        <v>304</v>
      </c>
      <c r="F143" s="69" t="s">
        <v>49</v>
      </c>
      <c r="G143" s="69" t="s">
        <v>511</v>
      </c>
      <c r="H143" s="69" t="s">
        <v>308</v>
      </c>
      <c r="I143" s="105" t="s">
        <v>504</v>
      </c>
      <c r="J143" s="69" t="str">
        <f t="shared" si="7"/>
        <v>≥17h</v>
      </c>
      <c r="K143" s="69" t="s">
        <v>512</v>
      </c>
      <c r="L143" s="69" t="s">
        <v>519</v>
      </c>
      <c r="M143" s="13" t="s">
        <v>309</v>
      </c>
      <c r="N143" s="14" t="s">
        <v>308</v>
      </c>
      <c r="O143" s="12" t="s">
        <v>0</v>
      </c>
      <c r="P143" s="15" t="s">
        <v>368</v>
      </c>
      <c r="Q143" s="83"/>
      <c r="R143" s="84">
        <v>1</v>
      </c>
      <c r="S143" s="84"/>
      <c r="T143" s="84"/>
      <c r="U143" s="84"/>
      <c r="V143" s="84"/>
      <c r="W143" s="84"/>
      <c r="X143" s="84"/>
      <c r="Y143" s="85"/>
      <c r="Z143" s="69" t="s">
        <v>519</v>
      </c>
      <c r="AA143" s="13" t="s">
        <v>309</v>
      </c>
      <c r="AB143" s="14" t="s">
        <v>308</v>
      </c>
      <c r="AC143" s="12" t="s">
        <v>0</v>
      </c>
      <c r="AD143" s="15" t="s">
        <v>368</v>
      </c>
      <c r="AE143" s="83"/>
      <c r="AF143" s="84"/>
      <c r="AG143" s="84"/>
      <c r="AH143" s="84"/>
      <c r="AI143" s="84"/>
      <c r="AJ143" s="84"/>
      <c r="AK143" s="84"/>
      <c r="AL143" s="84"/>
      <c r="AM143" s="85"/>
    </row>
    <row r="144" spans="1:39" ht="12" customHeight="1">
      <c r="A144" s="184">
        <v>131</v>
      </c>
      <c r="B144" s="98" t="s">
        <v>236</v>
      </c>
      <c r="C144" s="98" t="s">
        <v>235</v>
      </c>
      <c r="D144" s="11" t="s">
        <v>25</v>
      </c>
      <c r="E144" s="11" t="s">
        <v>303</v>
      </c>
      <c r="F144" s="12" t="s">
        <v>48</v>
      </c>
      <c r="G144" s="12" t="s">
        <v>510</v>
      </c>
      <c r="H144" s="12" t="s">
        <v>306</v>
      </c>
      <c r="I144" s="105" t="s">
        <v>504</v>
      </c>
      <c r="J144" s="12" t="str">
        <f t="shared" si="7"/>
        <v>≥17h</v>
      </c>
      <c r="K144" s="12" t="s">
        <v>47</v>
      </c>
      <c r="L144" s="69" t="s">
        <v>519</v>
      </c>
      <c r="M144" s="13" t="s">
        <v>373</v>
      </c>
      <c r="N144" s="14" t="s">
        <v>308</v>
      </c>
      <c r="O144" s="12" t="s">
        <v>358</v>
      </c>
      <c r="P144" s="15" t="s">
        <v>368</v>
      </c>
      <c r="Q144" s="83"/>
      <c r="R144" s="84"/>
      <c r="S144" s="84"/>
      <c r="T144" s="84">
        <v>1</v>
      </c>
      <c r="U144" s="84"/>
      <c r="V144" s="84"/>
      <c r="W144" s="84"/>
      <c r="X144" s="84"/>
      <c r="Y144" s="85"/>
      <c r="Z144" s="69" t="s">
        <v>519</v>
      </c>
      <c r="AA144" s="13" t="s">
        <v>373</v>
      </c>
      <c r="AB144" s="14" t="s">
        <v>308</v>
      </c>
      <c r="AC144" s="12" t="s">
        <v>358</v>
      </c>
      <c r="AD144" s="15" t="s">
        <v>368</v>
      </c>
      <c r="AE144" s="83"/>
      <c r="AF144" s="84">
        <v>1</v>
      </c>
      <c r="AG144" s="84"/>
      <c r="AH144" s="84"/>
      <c r="AI144" s="84"/>
      <c r="AJ144" s="84"/>
      <c r="AK144" s="84"/>
      <c r="AL144" s="84"/>
      <c r="AM144" s="85"/>
    </row>
    <row r="145" spans="1:39" ht="12" customHeight="1">
      <c r="A145" s="184">
        <v>132</v>
      </c>
      <c r="B145" s="98" t="s">
        <v>121</v>
      </c>
      <c r="C145" s="98" t="s">
        <v>72</v>
      </c>
      <c r="D145" s="11" t="s">
        <v>52</v>
      </c>
      <c r="E145" s="11" t="s">
        <v>304</v>
      </c>
      <c r="F145" s="12" t="s">
        <v>49</v>
      </c>
      <c r="G145" s="11" t="s">
        <v>511</v>
      </c>
      <c r="H145" s="12" t="s">
        <v>308</v>
      </c>
      <c r="I145" s="105" t="s">
        <v>505</v>
      </c>
      <c r="J145" s="12" t="str">
        <f t="shared" si="7"/>
        <v>≥17h</v>
      </c>
      <c r="K145" s="12" t="s">
        <v>512</v>
      </c>
      <c r="L145" s="69" t="s">
        <v>519</v>
      </c>
      <c r="M145" s="13" t="s">
        <v>371</v>
      </c>
      <c r="N145" s="14" t="s">
        <v>308</v>
      </c>
      <c r="O145" s="12" t="s">
        <v>358</v>
      </c>
      <c r="P145" s="15" t="s">
        <v>370</v>
      </c>
      <c r="Q145" s="83">
        <v>1</v>
      </c>
      <c r="R145" s="84"/>
      <c r="S145" s="84"/>
      <c r="T145" s="84"/>
      <c r="U145" s="84"/>
      <c r="V145" s="84"/>
      <c r="W145" s="84"/>
      <c r="X145" s="84"/>
      <c r="Y145" s="85"/>
      <c r="Z145" s="69" t="s">
        <v>519</v>
      </c>
      <c r="AA145" s="13" t="s">
        <v>371</v>
      </c>
      <c r="AB145" s="14" t="s">
        <v>308</v>
      </c>
      <c r="AC145" s="12" t="s">
        <v>358</v>
      </c>
      <c r="AD145" s="15" t="s">
        <v>370</v>
      </c>
      <c r="AE145" s="83"/>
      <c r="AF145" s="84"/>
      <c r="AG145" s="84">
        <v>1</v>
      </c>
      <c r="AH145" s="84"/>
      <c r="AI145" s="84"/>
      <c r="AJ145" s="84">
        <v>1</v>
      </c>
      <c r="AK145" s="84"/>
      <c r="AL145" s="84"/>
      <c r="AM145" s="85"/>
    </row>
    <row r="146" spans="1:39" ht="12" customHeight="1">
      <c r="A146" s="184"/>
      <c r="B146" s="98" t="s">
        <v>121</v>
      </c>
      <c r="C146" s="98" t="s">
        <v>72</v>
      </c>
      <c r="D146" s="69" t="s">
        <v>52</v>
      </c>
      <c r="E146" s="69" t="s">
        <v>304</v>
      </c>
      <c r="F146" s="69" t="s">
        <v>49</v>
      </c>
      <c r="G146" s="69" t="s">
        <v>511</v>
      </c>
      <c r="H146" s="69" t="s">
        <v>308</v>
      </c>
      <c r="I146" s="105" t="s">
        <v>505</v>
      </c>
      <c r="J146" s="69" t="str">
        <f t="shared" si="7"/>
        <v>≥17h</v>
      </c>
      <c r="K146" s="69" t="s">
        <v>512</v>
      </c>
      <c r="L146" s="69" t="s">
        <v>519</v>
      </c>
      <c r="M146" s="13" t="s">
        <v>309</v>
      </c>
      <c r="N146" s="14" t="s">
        <v>308</v>
      </c>
      <c r="O146" s="12" t="s">
        <v>0</v>
      </c>
      <c r="P146" s="15" t="s">
        <v>368</v>
      </c>
      <c r="Q146" s="83">
        <v>1</v>
      </c>
      <c r="R146" s="84">
        <v>1</v>
      </c>
      <c r="S146" s="84"/>
      <c r="T146" s="84"/>
      <c r="U146" s="84"/>
      <c r="V146" s="84"/>
      <c r="W146" s="84"/>
      <c r="X146" s="84"/>
      <c r="Y146" s="85"/>
      <c r="Z146" s="69" t="s">
        <v>519</v>
      </c>
      <c r="AA146" s="13" t="s">
        <v>309</v>
      </c>
      <c r="AB146" s="14" t="s">
        <v>308</v>
      </c>
      <c r="AC146" s="12" t="s">
        <v>0</v>
      </c>
      <c r="AD146" s="15" t="s">
        <v>368</v>
      </c>
      <c r="AE146" s="83"/>
      <c r="AF146" s="84"/>
      <c r="AG146" s="84"/>
      <c r="AH146" s="84"/>
      <c r="AI146" s="84"/>
      <c r="AJ146" s="84"/>
      <c r="AK146" s="84"/>
      <c r="AL146" s="84"/>
      <c r="AM146" s="85"/>
    </row>
    <row r="147" spans="1:39" ht="12" customHeight="1">
      <c r="A147" s="184">
        <v>133</v>
      </c>
      <c r="B147" s="98" t="s">
        <v>236</v>
      </c>
      <c r="C147" s="98" t="s">
        <v>235</v>
      </c>
      <c r="D147" s="11" t="s">
        <v>51</v>
      </c>
      <c r="E147" s="11" t="s">
        <v>303</v>
      </c>
      <c r="F147" s="12" t="s">
        <v>50</v>
      </c>
      <c r="G147" s="12" t="s">
        <v>310</v>
      </c>
      <c r="H147" s="12" t="s">
        <v>306</v>
      </c>
      <c r="I147" s="105" t="s">
        <v>504</v>
      </c>
      <c r="J147" s="11" t="str">
        <f>"12-16h"</f>
        <v>12-16h</v>
      </c>
      <c r="K147" s="12" t="s">
        <v>512</v>
      </c>
      <c r="L147" s="69" t="s">
        <v>519</v>
      </c>
      <c r="M147" s="13" t="s">
        <v>373</v>
      </c>
      <c r="N147" s="14" t="s">
        <v>367</v>
      </c>
      <c r="O147" s="12" t="s">
        <v>358</v>
      </c>
      <c r="P147" s="15" t="s">
        <v>368</v>
      </c>
      <c r="Q147" s="83"/>
      <c r="R147" s="84"/>
      <c r="S147" s="84"/>
      <c r="T147" s="84">
        <v>1</v>
      </c>
      <c r="U147" s="84"/>
      <c r="V147" s="84"/>
      <c r="W147" s="84"/>
      <c r="X147" s="84"/>
      <c r="Y147" s="85"/>
      <c r="Z147" s="69" t="s">
        <v>519</v>
      </c>
      <c r="AA147" s="13" t="s">
        <v>373</v>
      </c>
      <c r="AB147" s="14" t="s">
        <v>367</v>
      </c>
      <c r="AC147" s="12" t="s">
        <v>358</v>
      </c>
      <c r="AD147" s="15" t="s">
        <v>368</v>
      </c>
      <c r="AE147" s="83"/>
      <c r="AF147" s="84">
        <v>1</v>
      </c>
      <c r="AG147" s="84"/>
      <c r="AH147" s="84"/>
      <c r="AI147" s="84"/>
      <c r="AJ147" s="84"/>
      <c r="AK147" s="84"/>
      <c r="AL147" s="84"/>
      <c r="AM147" s="85"/>
    </row>
    <row r="148" spans="1:39" ht="12" customHeight="1">
      <c r="A148" s="184">
        <v>134</v>
      </c>
      <c r="B148" s="98" t="s">
        <v>121</v>
      </c>
      <c r="C148" s="98" t="s">
        <v>72</v>
      </c>
      <c r="D148" s="11" t="s">
        <v>52</v>
      </c>
      <c r="E148" s="11" t="s">
        <v>304</v>
      </c>
      <c r="F148" s="12" t="s">
        <v>49</v>
      </c>
      <c r="G148" s="11" t="s">
        <v>511</v>
      </c>
      <c r="H148" s="12" t="s">
        <v>308</v>
      </c>
      <c r="I148" s="105" t="s">
        <v>504</v>
      </c>
      <c r="J148" s="12" t="str">
        <f>"≥17h"</f>
        <v>≥17h</v>
      </c>
      <c r="K148" s="12" t="s">
        <v>512</v>
      </c>
      <c r="L148" s="69" t="s">
        <v>519</v>
      </c>
      <c r="M148" s="13" t="s">
        <v>309</v>
      </c>
      <c r="N148" s="14" t="s">
        <v>308</v>
      </c>
      <c r="O148" s="12" t="s">
        <v>358</v>
      </c>
      <c r="P148" s="15" t="s">
        <v>370</v>
      </c>
      <c r="Q148" s="83"/>
      <c r="R148" s="84"/>
      <c r="S148" s="84"/>
      <c r="T148" s="84">
        <v>1</v>
      </c>
      <c r="U148" s="84"/>
      <c r="V148" s="84"/>
      <c r="W148" s="84"/>
      <c r="X148" s="84"/>
      <c r="Y148" s="85"/>
      <c r="Z148" s="69" t="s">
        <v>519</v>
      </c>
      <c r="AA148" s="13" t="s">
        <v>309</v>
      </c>
      <c r="AB148" s="14" t="s">
        <v>308</v>
      </c>
      <c r="AC148" s="12" t="s">
        <v>358</v>
      </c>
      <c r="AD148" s="15" t="s">
        <v>370</v>
      </c>
      <c r="AE148" s="83"/>
      <c r="AF148" s="84"/>
      <c r="AG148" s="84">
        <v>1</v>
      </c>
      <c r="AH148" s="84"/>
      <c r="AI148" s="84"/>
      <c r="AJ148" s="84"/>
      <c r="AK148" s="84"/>
      <c r="AL148" s="84"/>
      <c r="AM148" s="85"/>
    </row>
    <row r="149" spans="1:39" ht="12" customHeight="1">
      <c r="A149" s="184">
        <v>135</v>
      </c>
      <c r="B149" s="98" t="s">
        <v>240</v>
      </c>
      <c r="C149" s="98" t="s">
        <v>238</v>
      </c>
      <c r="D149" s="11" t="s">
        <v>51</v>
      </c>
      <c r="E149" s="11" t="s">
        <v>303</v>
      </c>
      <c r="F149" s="12" t="s">
        <v>50</v>
      </c>
      <c r="G149" s="11" t="s">
        <v>511</v>
      </c>
      <c r="H149" s="12" t="s">
        <v>308</v>
      </c>
      <c r="I149" s="117" t="s">
        <v>507</v>
      </c>
      <c r="J149" s="12" t="str">
        <f>"≥17h"</f>
        <v>≥17h</v>
      </c>
      <c r="K149" s="12" t="s">
        <v>512</v>
      </c>
      <c r="L149" s="69" t="s">
        <v>519</v>
      </c>
      <c r="M149" s="13" t="s">
        <v>375</v>
      </c>
      <c r="N149" s="14" t="s">
        <v>308</v>
      </c>
      <c r="O149" s="12" t="s">
        <v>358</v>
      </c>
      <c r="P149" s="15" t="s">
        <v>368</v>
      </c>
      <c r="Q149" s="83"/>
      <c r="R149" s="84">
        <v>1</v>
      </c>
      <c r="S149" s="84">
        <v>1</v>
      </c>
      <c r="T149" s="84">
        <v>1</v>
      </c>
      <c r="U149" s="84"/>
      <c r="V149" s="84"/>
      <c r="W149" s="84"/>
      <c r="X149" s="84"/>
      <c r="Y149" s="85"/>
      <c r="Z149" s="69" t="s">
        <v>519</v>
      </c>
      <c r="AA149" s="13" t="s">
        <v>375</v>
      </c>
      <c r="AB149" s="14" t="s">
        <v>308</v>
      </c>
      <c r="AC149" s="12" t="s">
        <v>358</v>
      </c>
      <c r="AD149" s="15" t="s">
        <v>368</v>
      </c>
      <c r="AE149" s="83"/>
      <c r="AF149" s="84">
        <v>1</v>
      </c>
      <c r="AG149" s="84"/>
      <c r="AH149" s="84"/>
      <c r="AI149" s="84"/>
      <c r="AJ149" s="84"/>
      <c r="AK149" s="84"/>
      <c r="AL149" s="84"/>
      <c r="AM149" s="85"/>
    </row>
    <row r="150" spans="1:39" ht="12" customHeight="1">
      <c r="A150" s="184">
        <v>136</v>
      </c>
      <c r="B150" s="98" t="s">
        <v>122</v>
      </c>
      <c r="C150" s="98" t="s">
        <v>72</v>
      </c>
      <c r="D150" s="11" t="s">
        <v>51</v>
      </c>
      <c r="E150" s="11" t="s">
        <v>303</v>
      </c>
      <c r="F150" s="12" t="s">
        <v>49</v>
      </c>
      <c r="G150" s="11" t="s">
        <v>511</v>
      </c>
      <c r="H150" s="12" t="s">
        <v>308</v>
      </c>
      <c r="I150" s="105" t="s">
        <v>505</v>
      </c>
      <c r="J150" s="12" t="str">
        <f>"≥17h"</f>
        <v>≥17h</v>
      </c>
      <c r="K150" s="12" t="s">
        <v>512</v>
      </c>
      <c r="L150" s="69" t="s">
        <v>519</v>
      </c>
      <c r="M150" s="13" t="s">
        <v>374</v>
      </c>
      <c r="N150" s="14" t="s">
        <v>308</v>
      </c>
      <c r="O150" s="12" t="s">
        <v>358</v>
      </c>
      <c r="P150" s="15" t="s">
        <v>368</v>
      </c>
      <c r="Q150" s="83"/>
      <c r="R150" s="84"/>
      <c r="S150" s="84"/>
      <c r="T150" s="84">
        <v>1</v>
      </c>
      <c r="U150" s="84"/>
      <c r="V150" s="84"/>
      <c r="W150" s="84">
        <v>1</v>
      </c>
      <c r="X150" s="84"/>
      <c r="Y150" s="85"/>
      <c r="Z150" s="69" t="s">
        <v>519</v>
      </c>
      <c r="AA150" s="13" t="s">
        <v>374</v>
      </c>
      <c r="AB150" s="14" t="s">
        <v>308</v>
      </c>
      <c r="AC150" s="12" t="s">
        <v>358</v>
      </c>
      <c r="AD150" s="15" t="s">
        <v>368</v>
      </c>
      <c r="AE150" s="83"/>
      <c r="AF150" s="84">
        <v>1</v>
      </c>
      <c r="AG150" s="84"/>
      <c r="AH150" s="84"/>
      <c r="AI150" s="84"/>
      <c r="AJ150" s="84"/>
      <c r="AK150" s="84"/>
      <c r="AL150" s="84"/>
      <c r="AM150" s="85"/>
    </row>
    <row r="151" spans="1:39" ht="12" customHeight="1">
      <c r="A151" s="184">
        <v>137</v>
      </c>
      <c r="B151" s="98" t="s">
        <v>240</v>
      </c>
      <c r="C151" s="98" t="s">
        <v>238</v>
      </c>
      <c r="D151" s="11" t="s">
        <v>51</v>
      </c>
      <c r="E151" s="11" t="s">
        <v>304</v>
      </c>
      <c r="F151" s="12" t="s">
        <v>49</v>
      </c>
      <c r="G151" s="11" t="s">
        <v>511</v>
      </c>
      <c r="H151" s="12" t="s">
        <v>307</v>
      </c>
      <c r="I151" s="12" t="s">
        <v>504</v>
      </c>
      <c r="J151" s="11" t="str">
        <f>"12-16h"</f>
        <v>12-16h</v>
      </c>
      <c r="K151" s="12" t="s">
        <v>512</v>
      </c>
      <c r="L151" s="69" t="s">
        <v>519</v>
      </c>
      <c r="M151" s="13" t="s">
        <v>374</v>
      </c>
      <c r="N151" s="14" t="s">
        <v>308</v>
      </c>
      <c r="O151" s="12" t="s">
        <v>358</v>
      </c>
      <c r="P151" s="15" t="s">
        <v>368</v>
      </c>
      <c r="Q151" s="83"/>
      <c r="R151" s="84"/>
      <c r="S151" s="84"/>
      <c r="T151" s="84">
        <v>1</v>
      </c>
      <c r="U151" s="84"/>
      <c r="V151" s="84"/>
      <c r="W151" s="84"/>
      <c r="X151" s="84"/>
      <c r="Y151" s="85"/>
      <c r="Z151" s="69" t="s">
        <v>519</v>
      </c>
      <c r="AA151" s="13" t="s">
        <v>374</v>
      </c>
      <c r="AB151" s="14" t="s">
        <v>308</v>
      </c>
      <c r="AC151" s="12" t="s">
        <v>358</v>
      </c>
      <c r="AD151" s="15" t="s">
        <v>368</v>
      </c>
      <c r="AE151" s="83"/>
      <c r="AF151" s="84">
        <v>1</v>
      </c>
      <c r="AG151" s="84"/>
      <c r="AH151" s="84"/>
      <c r="AI151" s="84"/>
      <c r="AJ151" s="84"/>
      <c r="AK151" s="84"/>
      <c r="AL151" s="84"/>
      <c r="AM151" s="85"/>
    </row>
    <row r="152" spans="1:39" ht="12" customHeight="1">
      <c r="A152" s="184"/>
      <c r="B152" s="98" t="s">
        <v>240</v>
      </c>
      <c r="C152" s="98" t="s">
        <v>238</v>
      </c>
      <c r="D152" s="69" t="s">
        <v>51</v>
      </c>
      <c r="E152" s="69" t="s">
        <v>304</v>
      </c>
      <c r="F152" s="69" t="s">
        <v>49</v>
      </c>
      <c r="G152" s="69" t="s">
        <v>511</v>
      </c>
      <c r="H152" s="69" t="s">
        <v>307</v>
      </c>
      <c r="I152" s="12" t="s">
        <v>504</v>
      </c>
      <c r="J152" s="69" t="str">
        <f>"12-16h"</f>
        <v>12-16h</v>
      </c>
      <c r="K152" s="69" t="s">
        <v>512</v>
      </c>
      <c r="L152" s="69" t="s">
        <v>519</v>
      </c>
      <c r="M152" s="13" t="s">
        <v>375</v>
      </c>
      <c r="N152" s="14" t="s">
        <v>308</v>
      </c>
      <c r="O152" s="12" t="s">
        <v>0</v>
      </c>
      <c r="P152" s="15" t="s">
        <v>368</v>
      </c>
      <c r="Q152" s="83"/>
      <c r="R152" s="84"/>
      <c r="S152" s="84">
        <v>1</v>
      </c>
      <c r="T152" s="84">
        <v>1</v>
      </c>
      <c r="U152" s="84"/>
      <c r="V152" s="84"/>
      <c r="W152" s="84"/>
      <c r="X152" s="84"/>
      <c r="Y152" s="85"/>
      <c r="Z152" s="69" t="s">
        <v>519</v>
      </c>
      <c r="AA152" s="13" t="s">
        <v>375</v>
      </c>
      <c r="AB152" s="14" t="s">
        <v>308</v>
      </c>
      <c r="AC152" s="12" t="s">
        <v>0</v>
      </c>
      <c r="AD152" s="15" t="s">
        <v>368</v>
      </c>
      <c r="AE152" s="83"/>
      <c r="AF152" s="84"/>
      <c r="AG152" s="84"/>
      <c r="AH152" s="84"/>
      <c r="AI152" s="84"/>
      <c r="AJ152" s="84"/>
      <c r="AK152" s="84"/>
      <c r="AL152" s="84"/>
      <c r="AM152" s="85"/>
    </row>
    <row r="153" spans="1:39" ht="12" customHeight="1">
      <c r="A153" s="184">
        <v>138</v>
      </c>
      <c r="B153" s="98" t="s">
        <v>241</v>
      </c>
      <c r="C153" s="98" t="s">
        <v>241</v>
      </c>
      <c r="D153" s="11" t="s">
        <v>52</v>
      </c>
      <c r="E153" s="11" t="s">
        <v>304</v>
      </c>
      <c r="F153" s="12" t="s">
        <v>49</v>
      </c>
      <c r="G153" s="12" t="s">
        <v>310</v>
      </c>
      <c r="H153" s="12" t="s">
        <v>306</v>
      </c>
      <c r="I153" s="105" t="s">
        <v>504</v>
      </c>
      <c r="J153" s="12" t="str">
        <f>"≥17h"</f>
        <v>≥17h</v>
      </c>
      <c r="K153" s="12" t="s">
        <v>512</v>
      </c>
      <c r="L153" s="69" t="s">
        <v>519</v>
      </c>
      <c r="M153" s="13" t="s">
        <v>373</v>
      </c>
      <c r="N153" s="14" t="s">
        <v>308</v>
      </c>
      <c r="O153" s="12" t="s">
        <v>358</v>
      </c>
      <c r="P153" s="15" t="s">
        <v>368</v>
      </c>
      <c r="Q153" s="83"/>
      <c r="R153" s="84"/>
      <c r="S153" s="84"/>
      <c r="T153" s="84">
        <v>1</v>
      </c>
      <c r="U153" s="84"/>
      <c r="V153" s="84"/>
      <c r="W153" s="84">
        <v>1</v>
      </c>
      <c r="X153" s="84"/>
      <c r="Y153" s="85"/>
      <c r="Z153" s="69" t="s">
        <v>519</v>
      </c>
      <c r="AA153" s="13" t="s">
        <v>373</v>
      </c>
      <c r="AB153" s="14" t="s">
        <v>308</v>
      </c>
      <c r="AC153" s="12" t="s">
        <v>358</v>
      </c>
      <c r="AD153" s="15" t="s">
        <v>368</v>
      </c>
      <c r="AE153" s="83"/>
      <c r="AF153" s="84"/>
      <c r="AG153" s="84"/>
      <c r="AH153" s="84">
        <v>1</v>
      </c>
      <c r="AI153" s="84"/>
      <c r="AJ153" s="84"/>
      <c r="AK153" s="84"/>
      <c r="AL153" s="84"/>
      <c r="AM153" s="85"/>
    </row>
    <row r="154" spans="1:39" ht="12" customHeight="1">
      <c r="A154" s="184">
        <v>139</v>
      </c>
      <c r="B154" s="98" t="s">
        <v>132</v>
      </c>
      <c r="C154" s="98" t="s">
        <v>131</v>
      </c>
      <c r="D154" s="11" t="s">
        <v>52</v>
      </c>
      <c r="E154" s="11" t="s">
        <v>304</v>
      </c>
      <c r="F154" s="12" t="s">
        <v>49</v>
      </c>
      <c r="G154" s="11" t="s">
        <v>511</v>
      </c>
      <c r="H154" s="12" t="s">
        <v>308</v>
      </c>
      <c r="I154" s="117" t="s">
        <v>505</v>
      </c>
      <c r="J154" s="12" t="str">
        <f>"≥17h"</f>
        <v>≥17h</v>
      </c>
      <c r="K154" s="12" t="s">
        <v>512</v>
      </c>
      <c r="L154" s="69" t="s">
        <v>519</v>
      </c>
      <c r="M154" s="13" t="s">
        <v>374</v>
      </c>
      <c r="N154" s="14" t="s">
        <v>308</v>
      </c>
      <c r="O154" s="12" t="s">
        <v>358</v>
      </c>
      <c r="P154" s="15" t="s">
        <v>368</v>
      </c>
      <c r="Q154" s="83"/>
      <c r="R154" s="84"/>
      <c r="S154" s="84"/>
      <c r="T154" s="84">
        <v>1</v>
      </c>
      <c r="U154" s="84"/>
      <c r="V154" s="84"/>
      <c r="W154" s="84">
        <v>1</v>
      </c>
      <c r="X154" s="84"/>
      <c r="Y154" s="85">
        <v>1</v>
      </c>
      <c r="Z154" s="69" t="s">
        <v>519</v>
      </c>
      <c r="AA154" s="13" t="s">
        <v>374</v>
      </c>
      <c r="AB154" s="14" t="s">
        <v>308</v>
      </c>
      <c r="AC154" s="12" t="s">
        <v>358</v>
      </c>
      <c r="AD154" s="15" t="s">
        <v>368</v>
      </c>
      <c r="AE154" s="83"/>
      <c r="AF154" s="84">
        <v>1</v>
      </c>
      <c r="AG154" s="84"/>
      <c r="AH154" s="84"/>
      <c r="AI154" s="84"/>
      <c r="AJ154" s="84"/>
      <c r="AK154" s="84"/>
      <c r="AL154" s="84"/>
      <c r="AM154" s="85"/>
    </row>
    <row r="155" spans="1:39" ht="12" customHeight="1">
      <c r="A155" s="184">
        <v>140</v>
      </c>
      <c r="B155" s="98" t="s">
        <v>74</v>
      </c>
      <c r="C155" s="98" t="s">
        <v>75</v>
      </c>
      <c r="D155" s="11" t="s">
        <v>51</v>
      </c>
      <c r="E155" s="11" t="s">
        <v>304</v>
      </c>
      <c r="F155" s="12" t="s">
        <v>48</v>
      </c>
      <c r="G155" s="12" t="s">
        <v>510</v>
      </c>
      <c r="H155" s="12" t="s">
        <v>306</v>
      </c>
      <c r="I155" s="105" t="s">
        <v>505</v>
      </c>
      <c r="J155" s="11" t="str">
        <f>"12-16h"</f>
        <v>12-16h</v>
      </c>
      <c r="K155" s="12" t="s">
        <v>512</v>
      </c>
      <c r="L155" s="69" t="s">
        <v>519</v>
      </c>
      <c r="M155" s="13" t="s">
        <v>373</v>
      </c>
      <c r="N155" s="14" t="s">
        <v>308</v>
      </c>
      <c r="O155" s="12" t="s">
        <v>358</v>
      </c>
      <c r="P155" s="15" t="s">
        <v>368</v>
      </c>
      <c r="Q155" s="83"/>
      <c r="R155" s="84"/>
      <c r="S155" s="84"/>
      <c r="T155" s="84">
        <v>1</v>
      </c>
      <c r="U155" s="84"/>
      <c r="V155" s="84"/>
      <c r="W155" s="84">
        <v>1</v>
      </c>
      <c r="X155" s="84"/>
      <c r="Y155" s="85"/>
      <c r="Z155" s="69" t="s">
        <v>519</v>
      </c>
      <c r="AA155" s="13" t="s">
        <v>373</v>
      </c>
      <c r="AB155" s="14" t="s">
        <v>308</v>
      </c>
      <c r="AC155" s="12" t="s">
        <v>358</v>
      </c>
      <c r="AD155" s="15" t="s">
        <v>368</v>
      </c>
      <c r="AE155" s="83"/>
      <c r="AF155" s="84">
        <v>1</v>
      </c>
      <c r="AG155" s="84"/>
      <c r="AH155" s="84"/>
      <c r="AI155" s="84"/>
      <c r="AJ155" s="84"/>
      <c r="AK155" s="84"/>
      <c r="AL155" s="84"/>
      <c r="AM155" s="85"/>
    </row>
    <row r="156" spans="1:39" ht="12" customHeight="1">
      <c r="A156" s="184">
        <v>141</v>
      </c>
      <c r="B156" s="98" t="s">
        <v>242</v>
      </c>
      <c r="C156" s="98" t="s">
        <v>241</v>
      </c>
      <c r="D156" s="11" t="s">
        <v>52</v>
      </c>
      <c r="E156" s="11" t="s">
        <v>304</v>
      </c>
      <c r="F156" s="12" t="s">
        <v>49</v>
      </c>
      <c r="G156" s="11" t="s">
        <v>511</v>
      </c>
      <c r="H156" s="12" t="s">
        <v>307</v>
      </c>
      <c r="I156" s="12" t="s">
        <v>504</v>
      </c>
      <c r="J156" s="12" t="str">
        <f>"≥17h"</f>
        <v>≥17h</v>
      </c>
      <c r="K156" s="12" t="s">
        <v>512</v>
      </c>
      <c r="L156" s="69" t="s">
        <v>519</v>
      </c>
      <c r="M156" s="13" t="s">
        <v>375</v>
      </c>
      <c r="N156" s="14" t="s">
        <v>308</v>
      </c>
      <c r="O156" s="12" t="s">
        <v>358</v>
      </c>
      <c r="P156" s="15" t="s">
        <v>368</v>
      </c>
      <c r="Q156" s="83"/>
      <c r="R156" s="84"/>
      <c r="S156" s="84">
        <v>1</v>
      </c>
      <c r="T156" s="84">
        <v>1</v>
      </c>
      <c r="U156" s="84"/>
      <c r="V156" s="84"/>
      <c r="W156" s="84"/>
      <c r="X156" s="84"/>
      <c r="Y156" s="85"/>
      <c r="Z156" s="69" t="s">
        <v>519</v>
      </c>
      <c r="AA156" s="13" t="s">
        <v>375</v>
      </c>
      <c r="AB156" s="14" t="s">
        <v>308</v>
      </c>
      <c r="AC156" s="12" t="s">
        <v>358</v>
      </c>
      <c r="AD156" s="15" t="s">
        <v>368</v>
      </c>
      <c r="AE156" s="83"/>
      <c r="AF156" s="84">
        <v>1</v>
      </c>
      <c r="AG156" s="84"/>
      <c r="AH156" s="84"/>
      <c r="AI156" s="84"/>
      <c r="AJ156" s="84"/>
      <c r="AK156" s="84"/>
      <c r="AL156" s="84"/>
      <c r="AM156" s="85"/>
    </row>
    <row r="157" spans="1:39" ht="12" customHeight="1">
      <c r="A157" s="184">
        <v>142</v>
      </c>
      <c r="B157" s="98" t="s">
        <v>98</v>
      </c>
      <c r="C157" s="98" t="s">
        <v>98</v>
      </c>
      <c r="D157" s="11" t="s">
        <v>52</v>
      </c>
      <c r="E157" s="11" t="s">
        <v>303</v>
      </c>
      <c r="F157" s="12" t="s">
        <v>49</v>
      </c>
      <c r="G157" s="12" t="s">
        <v>310</v>
      </c>
      <c r="H157" s="12" t="s">
        <v>306</v>
      </c>
      <c r="I157" s="117" t="s">
        <v>504</v>
      </c>
      <c r="J157" s="12" t="str">
        <f>"≥17h"</f>
        <v>≥17h</v>
      </c>
      <c r="K157" s="12" t="s">
        <v>512</v>
      </c>
      <c r="L157" s="69" t="s">
        <v>518</v>
      </c>
      <c r="M157" s="13" t="s">
        <v>385</v>
      </c>
      <c r="N157" s="14" t="s">
        <v>308</v>
      </c>
      <c r="O157" s="12" t="s">
        <v>358</v>
      </c>
      <c r="P157" s="15" t="s">
        <v>368</v>
      </c>
      <c r="Q157" s="83"/>
      <c r="R157" s="84"/>
      <c r="S157" s="84"/>
      <c r="T157" s="84">
        <v>1</v>
      </c>
      <c r="U157" s="84"/>
      <c r="V157" s="84"/>
      <c r="W157" s="84"/>
      <c r="X157" s="84"/>
      <c r="Y157" s="85"/>
      <c r="Z157" s="69" t="s">
        <v>518</v>
      </c>
      <c r="AA157" s="13" t="s">
        <v>385</v>
      </c>
      <c r="AB157" s="14" t="s">
        <v>308</v>
      </c>
      <c r="AC157" s="12" t="s">
        <v>358</v>
      </c>
      <c r="AD157" s="15" t="s">
        <v>368</v>
      </c>
      <c r="AE157" s="83"/>
      <c r="AF157" s="84"/>
      <c r="AG157" s="84"/>
      <c r="AH157" s="84">
        <v>1</v>
      </c>
      <c r="AI157" s="84">
        <v>1</v>
      </c>
      <c r="AJ157" s="84"/>
      <c r="AK157" s="84"/>
      <c r="AL157" s="84"/>
      <c r="AM157" s="85"/>
    </row>
    <row r="158" spans="1:39" ht="12" customHeight="1">
      <c r="A158" s="184">
        <v>143</v>
      </c>
      <c r="B158" s="98" t="s">
        <v>74</v>
      </c>
      <c r="C158" s="98" t="s">
        <v>75</v>
      </c>
      <c r="D158" s="11" t="s">
        <v>25</v>
      </c>
      <c r="E158" s="11" t="s">
        <v>303</v>
      </c>
      <c r="F158" s="12" t="s">
        <v>50</v>
      </c>
      <c r="G158" s="12" t="s">
        <v>510</v>
      </c>
      <c r="H158" s="12" t="s">
        <v>306</v>
      </c>
      <c r="I158" s="105" t="s">
        <v>504</v>
      </c>
      <c r="J158" s="12" t="str">
        <f>"≥17h"</f>
        <v>≥17h</v>
      </c>
      <c r="K158" s="12" t="s">
        <v>47</v>
      </c>
      <c r="L158" s="69" t="s">
        <v>519</v>
      </c>
      <c r="M158" s="13" t="s">
        <v>373</v>
      </c>
      <c r="N158" s="14" t="s">
        <v>367</v>
      </c>
      <c r="O158" s="12" t="s">
        <v>358</v>
      </c>
      <c r="P158" s="15" t="s">
        <v>368</v>
      </c>
      <c r="Q158" s="83"/>
      <c r="R158" s="84"/>
      <c r="S158" s="84"/>
      <c r="T158" s="84">
        <v>1</v>
      </c>
      <c r="U158" s="84"/>
      <c r="V158" s="84">
        <v>1</v>
      </c>
      <c r="W158" s="84"/>
      <c r="X158" s="84"/>
      <c r="Y158" s="85"/>
      <c r="Z158" s="69" t="s">
        <v>519</v>
      </c>
      <c r="AA158" s="13" t="s">
        <v>373</v>
      </c>
      <c r="AB158" s="14" t="s">
        <v>367</v>
      </c>
      <c r="AC158" s="12" t="s">
        <v>358</v>
      </c>
      <c r="AD158" s="15" t="s">
        <v>368</v>
      </c>
      <c r="AE158" s="83"/>
      <c r="AF158" s="84">
        <v>1</v>
      </c>
      <c r="AG158" s="84"/>
      <c r="AH158" s="84"/>
      <c r="AI158" s="84"/>
      <c r="AJ158" s="84"/>
      <c r="AK158" s="84"/>
      <c r="AL158" s="84"/>
      <c r="AM158" s="85"/>
    </row>
    <row r="159" spans="1:39" ht="12" customHeight="1">
      <c r="A159" s="184">
        <v>144</v>
      </c>
      <c r="B159" s="98" t="s">
        <v>83</v>
      </c>
      <c r="C159" s="98" t="s">
        <v>83</v>
      </c>
      <c r="D159" s="11" t="s">
        <v>52</v>
      </c>
      <c r="E159" s="11" t="s">
        <v>304</v>
      </c>
      <c r="F159" s="12" t="s">
        <v>49</v>
      </c>
      <c r="G159" s="12" t="s">
        <v>310</v>
      </c>
      <c r="H159" s="12" t="s">
        <v>306</v>
      </c>
      <c r="I159" s="105" t="s">
        <v>504</v>
      </c>
      <c r="J159" s="12" t="str">
        <f>"≥17h"</f>
        <v>≥17h</v>
      </c>
      <c r="K159" s="12" t="s">
        <v>512</v>
      </c>
      <c r="L159" s="69" t="s">
        <v>518</v>
      </c>
      <c r="M159" s="13" t="s">
        <v>371</v>
      </c>
      <c r="N159" s="14" t="s">
        <v>308</v>
      </c>
      <c r="O159" s="12" t="s">
        <v>358</v>
      </c>
      <c r="P159" s="15" t="s">
        <v>368</v>
      </c>
      <c r="Q159" s="83"/>
      <c r="R159" s="84"/>
      <c r="S159" s="84"/>
      <c r="T159" s="84">
        <v>1</v>
      </c>
      <c r="U159" s="84"/>
      <c r="V159" s="84"/>
      <c r="W159" s="84"/>
      <c r="X159" s="84"/>
      <c r="Y159" s="85"/>
      <c r="Z159" s="69" t="s">
        <v>518</v>
      </c>
      <c r="AA159" s="13" t="s">
        <v>371</v>
      </c>
      <c r="AB159" s="14" t="s">
        <v>308</v>
      </c>
      <c r="AC159" s="12" t="s">
        <v>358</v>
      </c>
      <c r="AD159" s="15" t="s">
        <v>368</v>
      </c>
      <c r="AE159" s="83"/>
      <c r="AF159" s="84"/>
      <c r="AG159" s="84"/>
      <c r="AH159" s="84">
        <v>1</v>
      </c>
      <c r="AI159" s="84"/>
      <c r="AJ159" s="84"/>
      <c r="AK159" s="84"/>
      <c r="AL159" s="84"/>
      <c r="AM159" s="85"/>
    </row>
    <row r="160" spans="1:39" ht="12" customHeight="1">
      <c r="A160" s="184">
        <v>145</v>
      </c>
      <c r="B160" s="98" t="s">
        <v>97</v>
      </c>
      <c r="C160" s="98" t="s">
        <v>75</v>
      </c>
      <c r="D160" s="11" t="s">
        <v>51</v>
      </c>
      <c r="E160" s="11" t="s">
        <v>303</v>
      </c>
      <c r="F160" s="12" t="s">
        <v>50</v>
      </c>
      <c r="G160" s="12" t="s">
        <v>310</v>
      </c>
      <c r="H160" s="12" t="s">
        <v>306</v>
      </c>
      <c r="I160" s="12" t="s">
        <v>505</v>
      </c>
      <c r="J160" s="12" t="str">
        <f>"≥17h"</f>
        <v>≥17h</v>
      </c>
      <c r="K160" s="12" t="s">
        <v>512</v>
      </c>
      <c r="L160" s="69" t="s">
        <v>519</v>
      </c>
      <c r="M160" s="13" t="s">
        <v>373</v>
      </c>
      <c r="N160" s="14" t="s">
        <v>308</v>
      </c>
      <c r="O160" s="12" t="s">
        <v>358</v>
      </c>
      <c r="P160" s="15" t="s">
        <v>368</v>
      </c>
      <c r="Q160" s="83"/>
      <c r="R160" s="84"/>
      <c r="S160" s="84">
        <v>1</v>
      </c>
      <c r="T160" s="84">
        <v>1</v>
      </c>
      <c r="U160" s="84"/>
      <c r="V160" s="84"/>
      <c r="W160" s="84">
        <v>1</v>
      </c>
      <c r="X160" s="84"/>
      <c r="Y160" s="85"/>
      <c r="Z160" s="69" t="s">
        <v>519</v>
      </c>
      <c r="AA160" s="13" t="s">
        <v>373</v>
      </c>
      <c r="AB160" s="14" t="s">
        <v>308</v>
      </c>
      <c r="AC160" s="12" t="s">
        <v>358</v>
      </c>
      <c r="AD160" s="15" t="s">
        <v>368</v>
      </c>
      <c r="AE160" s="83"/>
      <c r="AF160" s="84">
        <v>1</v>
      </c>
      <c r="AG160" s="84"/>
      <c r="AH160" s="84"/>
      <c r="AI160" s="84"/>
      <c r="AJ160" s="84"/>
      <c r="AK160" s="84"/>
      <c r="AL160" s="84"/>
      <c r="AM160" s="85"/>
    </row>
    <row r="161" spans="1:39" ht="12" customHeight="1">
      <c r="A161" s="184">
        <v>146</v>
      </c>
      <c r="B161" s="98" t="s">
        <v>83</v>
      </c>
      <c r="C161" s="98" t="s">
        <v>83</v>
      </c>
      <c r="D161" s="11" t="s">
        <v>51</v>
      </c>
      <c r="E161" s="11" t="s">
        <v>303</v>
      </c>
      <c r="F161" s="12" t="s">
        <v>48</v>
      </c>
      <c r="G161" s="12" t="s">
        <v>510</v>
      </c>
      <c r="H161" s="12" t="s">
        <v>306</v>
      </c>
      <c r="I161" s="12" t="s">
        <v>504</v>
      </c>
      <c r="J161" s="11" t="str">
        <f>"12-16h"</f>
        <v>12-16h</v>
      </c>
      <c r="K161" s="12" t="s">
        <v>513</v>
      </c>
      <c r="L161" s="69" t="s">
        <v>518</v>
      </c>
      <c r="M161" s="13" t="s">
        <v>372</v>
      </c>
      <c r="N161" s="14" t="s">
        <v>308</v>
      </c>
      <c r="O161" s="12" t="s">
        <v>358</v>
      </c>
      <c r="P161" s="15" t="s">
        <v>368</v>
      </c>
      <c r="Q161" s="83"/>
      <c r="R161" s="84"/>
      <c r="S161" s="84"/>
      <c r="T161" s="84">
        <v>1</v>
      </c>
      <c r="U161" s="84"/>
      <c r="V161" s="84"/>
      <c r="W161" s="84"/>
      <c r="X161" s="84"/>
      <c r="Y161" s="85"/>
      <c r="Z161" s="69" t="s">
        <v>518</v>
      </c>
      <c r="AA161" s="13" t="s">
        <v>372</v>
      </c>
      <c r="AB161" s="14" t="s">
        <v>308</v>
      </c>
      <c r="AC161" s="12" t="s">
        <v>358</v>
      </c>
      <c r="AD161" s="15" t="s">
        <v>368</v>
      </c>
      <c r="AE161" s="83"/>
      <c r="AF161" s="84"/>
      <c r="AG161" s="84"/>
      <c r="AH161" s="84"/>
      <c r="AI161" s="84"/>
      <c r="AJ161" s="84"/>
      <c r="AK161" s="84"/>
      <c r="AL161" s="84"/>
      <c r="AM161" s="85"/>
    </row>
    <row r="162" spans="1:39" ht="12" customHeight="1">
      <c r="A162" s="184">
        <v>147</v>
      </c>
      <c r="B162" s="98" t="s">
        <v>97</v>
      </c>
      <c r="C162" s="98" t="s">
        <v>75</v>
      </c>
      <c r="D162" s="11" t="s">
        <v>52</v>
      </c>
      <c r="E162" s="11" t="s">
        <v>304</v>
      </c>
      <c r="F162" s="12" t="s">
        <v>50</v>
      </c>
      <c r="G162" s="12" t="s">
        <v>310</v>
      </c>
      <c r="H162" s="12" t="s">
        <v>306</v>
      </c>
      <c r="I162" s="105" t="s">
        <v>504</v>
      </c>
      <c r="J162" s="12" t="str">
        <f t="shared" ref="J162:J169" si="8">"≥17h"</f>
        <v>≥17h</v>
      </c>
      <c r="K162" s="12" t="s">
        <v>512</v>
      </c>
      <c r="L162" s="69" t="s">
        <v>519</v>
      </c>
      <c r="M162" s="13" t="s">
        <v>371</v>
      </c>
      <c r="N162" s="14" t="s">
        <v>308</v>
      </c>
      <c r="O162" s="12" t="s">
        <v>358</v>
      </c>
      <c r="P162" s="15" t="s">
        <v>368</v>
      </c>
      <c r="Q162" s="83"/>
      <c r="R162" s="84"/>
      <c r="S162" s="84"/>
      <c r="T162" s="84"/>
      <c r="U162" s="84"/>
      <c r="V162" s="84"/>
      <c r="W162" s="84">
        <v>1</v>
      </c>
      <c r="X162" s="84"/>
      <c r="Y162" s="85"/>
      <c r="Z162" s="69" t="s">
        <v>519</v>
      </c>
      <c r="AA162" s="13" t="s">
        <v>371</v>
      </c>
      <c r="AB162" s="14" t="s">
        <v>308</v>
      </c>
      <c r="AC162" s="12" t="s">
        <v>358</v>
      </c>
      <c r="AD162" s="15" t="s">
        <v>368</v>
      </c>
      <c r="AE162" s="83"/>
      <c r="AF162" s="84">
        <v>1</v>
      </c>
      <c r="AG162" s="84"/>
      <c r="AH162" s="84"/>
      <c r="AI162" s="84"/>
      <c r="AJ162" s="84"/>
      <c r="AK162" s="84"/>
      <c r="AL162" s="84"/>
      <c r="AM162" s="85"/>
    </row>
    <row r="163" spans="1:39" ht="12" customHeight="1">
      <c r="A163" s="184">
        <v>148</v>
      </c>
      <c r="B163" s="98" t="s">
        <v>273</v>
      </c>
      <c r="C163" s="98" t="s">
        <v>89</v>
      </c>
      <c r="D163" s="11" t="s">
        <v>51</v>
      </c>
      <c r="E163" s="11" t="s">
        <v>304</v>
      </c>
      <c r="F163" s="12" t="s">
        <v>48</v>
      </c>
      <c r="G163" s="11" t="s">
        <v>511</v>
      </c>
      <c r="H163" s="12" t="s">
        <v>307</v>
      </c>
      <c r="I163" s="117" t="s">
        <v>505</v>
      </c>
      <c r="J163" s="12" t="str">
        <f t="shared" si="8"/>
        <v>≥17h</v>
      </c>
      <c r="K163" s="12" t="s">
        <v>513</v>
      </c>
      <c r="L163" s="69" t="s">
        <v>520</v>
      </c>
      <c r="M163" s="13" t="s">
        <v>373</v>
      </c>
      <c r="N163" s="14" t="s">
        <v>308</v>
      </c>
      <c r="O163" s="12" t="s">
        <v>358</v>
      </c>
      <c r="P163" s="15" t="s">
        <v>368</v>
      </c>
      <c r="Q163" s="83"/>
      <c r="R163" s="84"/>
      <c r="S163" s="84"/>
      <c r="T163" s="84">
        <v>1</v>
      </c>
      <c r="U163" s="84"/>
      <c r="V163" s="84"/>
      <c r="W163" s="84"/>
      <c r="X163" s="84"/>
      <c r="Y163" s="85"/>
      <c r="Z163" s="69" t="s">
        <v>520</v>
      </c>
      <c r="AA163" s="13" t="s">
        <v>373</v>
      </c>
      <c r="AB163" s="14" t="s">
        <v>308</v>
      </c>
      <c r="AC163" s="12" t="s">
        <v>358</v>
      </c>
      <c r="AD163" s="15" t="s">
        <v>368</v>
      </c>
      <c r="AE163" s="83"/>
      <c r="AF163" s="84">
        <v>1</v>
      </c>
      <c r="AG163" s="84"/>
      <c r="AH163" s="84"/>
      <c r="AI163" s="84"/>
      <c r="AJ163" s="84"/>
      <c r="AK163" s="84"/>
      <c r="AL163" s="84"/>
      <c r="AM163" s="85"/>
    </row>
    <row r="164" spans="1:39" ht="12" customHeight="1">
      <c r="A164" s="184">
        <v>149</v>
      </c>
      <c r="B164" s="98" t="s">
        <v>99</v>
      </c>
      <c r="C164" s="98" t="s">
        <v>83</v>
      </c>
      <c r="D164" s="11" t="s">
        <v>51</v>
      </c>
      <c r="E164" s="11" t="s">
        <v>303</v>
      </c>
      <c r="F164" s="12" t="s">
        <v>48</v>
      </c>
      <c r="G164" s="12" t="s">
        <v>510</v>
      </c>
      <c r="H164" s="12" t="s">
        <v>308</v>
      </c>
      <c r="I164" s="105" t="s">
        <v>507</v>
      </c>
      <c r="J164" s="12" t="str">
        <f t="shared" si="8"/>
        <v>≥17h</v>
      </c>
      <c r="K164" s="12" t="s">
        <v>513</v>
      </c>
      <c r="L164" s="69" t="s">
        <v>518</v>
      </c>
      <c r="M164" s="13" t="s">
        <v>338</v>
      </c>
      <c r="N164" s="14" t="s">
        <v>308</v>
      </c>
      <c r="O164" s="12" t="s">
        <v>358</v>
      </c>
      <c r="P164" s="15" t="s">
        <v>368</v>
      </c>
      <c r="Q164" s="83"/>
      <c r="R164" s="84"/>
      <c r="S164" s="84"/>
      <c r="T164" s="84">
        <v>1</v>
      </c>
      <c r="U164" s="84"/>
      <c r="V164" s="84"/>
      <c r="W164" s="84"/>
      <c r="X164" s="84"/>
      <c r="Y164" s="85"/>
      <c r="Z164" s="69" t="s">
        <v>518</v>
      </c>
      <c r="AA164" s="13" t="s">
        <v>338</v>
      </c>
      <c r="AB164" s="14" t="s">
        <v>308</v>
      </c>
      <c r="AC164" s="12" t="s">
        <v>358</v>
      </c>
      <c r="AD164" s="15" t="s">
        <v>368</v>
      </c>
      <c r="AE164" s="83"/>
      <c r="AF164" s="84"/>
      <c r="AG164" s="84"/>
      <c r="AH164" s="84"/>
      <c r="AI164" s="84"/>
      <c r="AJ164" s="84">
        <v>1</v>
      </c>
      <c r="AK164" s="84"/>
      <c r="AL164" s="84"/>
      <c r="AM164" s="85"/>
    </row>
    <row r="165" spans="1:39" ht="12" customHeight="1">
      <c r="A165" s="184">
        <v>150</v>
      </c>
      <c r="B165" s="98" t="s">
        <v>126</v>
      </c>
      <c r="C165" s="98" t="s">
        <v>126</v>
      </c>
      <c r="D165" s="11" t="s">
        <v>25</v>
      </c>
      <c r="E165" s="11" t="s">
        <v>303</v>
      </c>
      <c r="F165" s="12" t="s">
        <v>48</v>
      </c>
      <c r="G165" s="12" t="s">
        <v>310</v>
      </c>
      <c r="H165" s="12" t="s">
        <v>306</v>
      </c>
      <c r="I165" s="12" t="s">
        <v>505</v>
      </c>
      <c r="J165" s="12" t="str">
        <f t="shared" si="8"/>
        <v>≥17h</v>
      </c>
      <c r="K165" s="12" t="s">
        <v>513</v>
      </c>
      <c r="L165" s="69" t="s">
        <v>518</v>
      </c>
      <c r="M165" s="13" t="s">
        <v>373</v>
      </c>
      <c r="N165" s="14" t="s">
        <v>367</v>
      </c>
      <c r="O165" s="12" t="s">
        <v>358</v>
      </c>
      <c r="P165" s="15" t="s">
        <v>368</v>
      </c>
      <c r="Q165" s="83"/>
      <c r="R165" s="84"/>
      <c r="S165" s="84"/>
      <c r="T165" s="84">
        <v>1</v>
      </c>
      <c r="U165" s="84"/>
      <c r="V165" s="84"/>
      <c r="W165" s="84"/>
      <c r="X165" s="84"/>
      <c r="Y165" s="85"/>
      <c r="Z165" s="69" t="s">
        <v>518</v>
      </c>
      <c r="AA165" s="13" t="s">
        <v>373</v>
      </c>
      <c r="AB165" s="14" t="s">
        <v>367</v>
      </c>
      <c r="AC165" s="12" t="s">
        <v>358</v>
      </c>
      <c r="AD165" s="15" t="s">
        <v>368</v>
      </c>
      <c r="AE165" s="83"/>
      <c r="AF165" s="84">
        <v>1</v>
      </c>
      <c r="AG165" s="84"/>
      <c r="AH165" s="84"/>
      <c r="AI165" s="84"/>
      <c r="AJ165" s="84"/>
      <c r="AK165" s="84"/>
      <c r="AL165" s="84"/>
      <c r="AM165" s="85"/>
    </row>
    <row r="166" spans="1:39" ht="12" customHeight="1">
      <c r="A166" s="184">
        <v>151</v>
      </c>
      <c r="B166" s="98" t="s">
        <v>141</v>
      </c>
      <c r="C166" s="98" t="s">
        <v>141</v>
      </c>
      <c r="D166" s="11" t="s">
        <v>52</v>
      </c>
      <c r="E166" s="11" t="s">
        <v>303</v>
      </c>
      <c r="F166" s="12" t="s">
        <v>49</v>
      </c>
      <c r="G166" s="12" t="s">
        <v>310</v>
      </c>
      <c r="H166" s="12" t="s">
        <v>306</v>
      </c>
      <c r="I166" s="12" t="s">
        <v>504</v>
      </c>
      <c r="J166" s="12" t="str">
        <f t="shared" si="8"/>
        <v>≥17h</v>
      </c>
      <c r="K166" s="12" t="s">
        <v>512</v>
      </c>
      <c r="L166" s="69" t="s">
        <v>518</v>
      </c>
      <c r="M166" s="13" t="s">
        <v>385</v>
      </c>
      <c r="N166" s="14" t="s">
        <v>308</v>
      </c>
      <c r="O166" s="12" t="s">
        <v>358</v>
      </c>
      <c r="P166" s="15" t="s">
        <v>368</v>
      </c>
      <c r="Q166" s="83"/>
      <c r="R166" s="84"/>
      <c r="S166" s="84"/>
      <c r="T166" s="84">
        <v>1</v>
      </c>
      <c r="U166" s="84"/>
      <c r="V166" s="84"/>
      <c r="W166" s="84"/>
      <c r="X166" s="84"/>
      <c r="Y166" s="85">
        <v>1</v>
      </c>
      <c r="Z166" s="69" t="s">
        <v>518</v>
      </c>
      <c r="AA166" s="13" t="s">
        <v>385</v>
      </c>
      <c r="AB166" s="14" t="s">
        <v>308</v>
      </c>
      <c r="AC166" s="12" t="s">
        <v>358</v>
      </c>
      <c r="AD166" s="15" t="s">
        <v>368</v>
      </c>
      <c r="AE166" s="83"/>
      <c r="AF166" s="84"/>
      <c r="AG166" s="84"/>
      <c r="AH166" s="84">
        <v>1</v>
      </c>
      <c r="AI166" s="84">
        <v>1</v>
      </c>
      <c r="AJ166" s="84"/>
      <c r="AK166" s="84"/>
      <c r="AL166" s="84"/>
      <c r="AM166" s="85"/>
    </row>
    <row r="167" spans="1:39" ht="12" customHeight="1">
      <c r="A167" s="184">
        <v>152</v>
      </c>
      <c r="B167" s="98" t="s">
        <v>273</v>
      </c>
      <c r="C167" s="98" t="s">
        <v>89</v>
      </c>
      <c r="D167" s="11" t="s">
        <v>51</v>
      </c>
      <c r="E167" s="11" t="s">
        <v>304</v>
      </c>
      <c r="F167" s="12" t="s">
        <v>50</v>
      </c>
      <c r="G167" s="12" t="s">
        <v>510</v>
      </c>
      <c r="H167" s="12" t="s">
        <v>306</v>
      </c>
      <c r="I167" s="105" t="s">
        <v>505</v>
      </c>
      <c r="J167" s="12" t="str">
        <f t="shared" si="8"/>
        <v>≥17h</v>
      </c>
      <c r="K167" s="12" t="s">
        <v>47</v>
      </c>
      <c r="L167" s="69" t="s">
        <v>520</v>
      </c>
      <c r="M167" s="13" t="s">
        <v>373</v>
      </c>
      <c r="N167" s="14" t="s">
        <v>308</v>
      </c>
      <c r="O167" s="12" t="s">
        <v>358</v>
      </c>
      <c r="P167" s="15" t="s">
        <v>368</v>
      </c>
      <c r="Q167" s="83"/>
      <c r="R167" s="84"/>
      <c r="S167" s="84">
        <v>1</v>
      </c>
      <c r="T167" s="84">
        <v>1</v>
      </c>
      <c r="U167" s="84"/>
      <c r="V167" s="84"/>
      <c r="W167" s="84"/>
      <c r="X167" s="84"/>
      <c r="Y167" s="85"/>
      <c r="Z167" s="69" t="s">
        <v>520</v>
      </c>
      <c r="AA167" s="13" t="s">
        <v>373</v>
      </c>
      <c r="AB167" s="14" t="s">
        <v>308</v>
      </c>
      <c r="AC167" s="12" t="s">
        <v>358</v>
      </c>
      <c r="AD167" s="15" t="s">
        <v>368</v>
      </c>
      <c r="AE167" s="83"/>
      <c r="AF167" s="84">
        <v>1</v>
      </c>
      <c r="AG167" s="84"/>
      <c r="AH167" s="84"/>
      <c r="AI167" s="84"/>
      <c r="AJ167" s="84"/>
      <c r="AK167" s="84"/>
      <c r="AL167" s="84"/>
      <c r="AM167" s="85"/>
    </row>
    <row r="168" spans="1:39" ht="12" customHeight="1">
      <c r="A168" s="184">
        <v>153</v>
      </c>
      <c r="B168" s="98" t="s">
        <v>67</v>
      </c>
      <c r="C168" s="98" t="s">
        <v>67</v>
      </c>
      <c r="D168" s="11" t="s">
        <v>52</v>
      </c>
      <c r="E168" s="11" t="s">
        <v>304</v>
      </c>
      <c r="F168" s="12" t="s">
        <v>48</v>
      </c>
      <c r="G168" s="12" t="s">
        <v>310</v>
      </c>
      <c r="H168" s="12" t="s">
        <v>306</v>
      </c>
      <c r="I168" s="105" t="s">
        <v>504</v>
      </c>
      <c r="J168" s="12" t="str">
        <f t="shared" si="8"/>
        <v>≥17h</v>
      </c>
      <c r="K168" s="12" t="s">
        <v>512</v>
      </c>
      <c r="L168" s="69" t="s">
        <v>518</v>
      </c>
      <c r="M168" s="13" t="s">
        <v>371</v>
      </c>
      <c r="N168" s="14" t="s">
        <v>308</v>
      </c>
      <c r="O168" s="12" t="s">
        <v>358</v>
      </c>
      <c r="P168" s="15" t="s">
        <v>368</v>
      </c>
      <c r="Q168" s="83"/>
      <c r="R168" s="84"/>
      <c r="S168" s="84"/>
      <c r="T168" s="84"/>
      <c r="U168" s="84"/>
      <c r="V168" s="84"/>
      <c r="W168" s="84">
        <v>1</v>
      </c>
      <c r="X168" s="84"/>
      <c r="Y168" s="85">
        <v>1</v>
      </c>
      <c r="Z168" s="69" t="s">
        <v>518</v>
      </c>
      <c r="AA168" s="13" t="s">
        <v>371</v>
      </c>
      <c r="AB168" s="14" t="s">
        <v>308</v>
      </c>
      <c r="AC168" s="12" t="s">
        <v>358</v>
      </c>
      <c r="AD168" s="15" t="s">
        <v>368</v>
      </c>
      <c r="AE168" s="83">
        <v>1</v>
      </c>
      <c r="AF168" s="84"/>
      <c r="AG168" s="84"/>
      <c r="AH168" s="84"/>
      <c r="AI168" s="84"/>
      <c r="AJ168" s="84"/>
      <c r="AK168" s="84"/>
      <c r="AL168" s="84"/>
      <c r="AM168" s="85"/>
    </row>
    <row r="169" spans="1:39" ht="12" customHeight="1">
      <c r="A169" s="184">
        <v>154</v>
      </c>
      <c r="B169" s="98" t="s">
        <v>63</v>
      </c>
      <c r="C169" s="98" t="s">
        <v>63</v>
      </c>
      <c r="D169" s="11" t="s">
        <v>51</v>
      </c>
      <c r="E169" s="11" t="s">
        <v>304</v>
      </c>
      <c r="F169" s="12" t="s">
        <v>49</v>
      </c>
      <c r="G169" s="12" t="s">
        <v>310</v>
      </c>
      <c r="H169" s="12" t="s">
        <v>306</v>
      </c>
      <c r="I169" s="105" t="s">
        <v>505</v>
      </c>
      <c r="J169" s="12" t="str">
        <f t="shared" si="8"/>
        <v>≥17h</v>
      </c>
      <c r="K169" s="12" t="s">
        <v>512</v>
      </c>
      <c r="L169" s="69" t="s">
        <v>518</v>
      </c>
      <c r="M169" s="13" t="s">
        <v>385</v>
      </c>
      <c r="N169" s="14" t="s">
        <v>308</v>
      </c>
      <c r="O169" s="12" t="s">
        <v>358</v>
      </c>
      <c r="P169" s="15" t="s">
        <v>368</v>
      </c>
      <c r="Q169" s="83"/>
      <c r="R169" s="84"/>
      <c r="S169" s="84"/>
      <c r="T169" s="84">
        <v>1</v>
      </c>
      <c r="U169" s="84"/>
      <c r="V169" s="84"/>
      <c r="W169" s="84"/>
      <c r="X169" s="84"/>
      <c r="Y169" s="85"/>
      <c r="Z169" s="69" t="s">
        <v>518</v>
      </c>
      <c r="AA169" s="13" t="s">
        <v>385</v>
      </c>
      <c r="AB169" s="14" t="s">
        <v>308</v>
      </c>
      <c r="AC169" s="12" t="s">
        <v>358</v>
      </c>
      <c r="AD169" s="15" t="s">
        <v>368</v>
      </c>
      <c r="AE169" s="83"/>
      <c r="AF169" s="84">
        <v>1</v>
      </c>
      <c r="AG169" s="84"/>
      <c r="AH169" s="84"/>
      <c r="AI169" s="84"/>
      <c r="AJ169" s="84"/>
      <c r="AK169" s="84"/>
      <c r="AL169" s="84"/>
      <c r="AM169" s="85"/>
    </row>
    <row r="170" spans="1:39" ht="12" customHeight="1">
      <c r="A170" s="184">
        <v>155</v>
      </c>
      <c r="B170" s="98" t="s">
        <v>63</v>
      </c>
      <c r="C170" s="98" t="s">
        <v>63</v>
      </c>
      <c r="D170" s="11" t="s">
        <v>51</v>
      </c>
      <c r="E170" s="11" t="s">
        <v>303</v>
      </c>
      <c r="F170" s="12" t="s">
        <v>48</v>
      </c>
      <c r="G170" s="12" t="s">
        <v>310</v>
      </c>
      <c r="H170" s="12" t="s">
        <v>306</v>
      </c>
      <c r="I170" s="105" t="s">
        <v>504</v>
      </c>
      <c r="J170" s="11" t="str">
        <f>"≤12h"</f>
        <v>≤12h</v>
      </c>
      <c r="K170" s="12" t="s">
        <v>513</v>
      </c>
      <c r="L170" s="69" t="s">
        <v>518</v>
      </c>
      <c r="M170" s="13" t="s">
        <v>385</v>
      </c>
      <c r="N170" s="14" t="s">
        <v>308</v>
      </c>
      <c r="O170" s="12" t="s">
        <v>358</v>
      </c>
      <c r="P170" s="15" t="s">
        <v>368</v>
      </c>
      <c r="Q170" s="83"/>
      <c r="R170" s="84"/>
      <c r="S170" s="84"/>
      <c r="T170" s="84">
        <v>1</v>
      </c>
      <c r="U170" s="84"/>
      <c r="V170" s="84"/>
      <c r="W170" s="84"/>
      <c r="X170" s="84"/>
      <c r="Y170" s="85"/>
      <c r="Z170" s="69" t="s">
        <v>518</v>
      </c>
      <c r="AA170" s="13" t="s">
        <v>385</v>
      </c>
      <c r="AB170" s="14" t="s">
        <v>308</v>
      </c>
      <c r="AC170" s="12" t="s">
        <v>358</v>
      </c>
      <c r="AD170" s="15" t="s">
        <v>368</v>
      </c>
      <c r="AE170" s="83"/>
      <c r="AF170" s="84">
        <v>1</v>
      </c>
      <c r="AG170" s="84"/>
      <c r="AH170" s="84"/>
      <c r="AI170" s="84"/>
      <c r="AJ170" s="84"/>
      <c r="AK170" s="84"/>
      <c r="AL170" s="84"/>
      <c r="AM170" s="85"/>
    </row>
    <row r="171" spans="1:39" ht="12" customHeight="1">
      <c r="A171" s="184">
        <v>156</v>
      </c>
      <c r="B171" s="98" t="s">
        <v>291</v>
      </c>
      <c r="C171" s="98" t="s">
        <v>291</v>
      </c>
      <c r="D171" s="11" t="s">
        <v>52</v>
      </c>
      <c r="E171" s="11" t="s">
        <v>304</v>
      </c>
      <c r="F171" s="12" t="s">
        <v>50</v>
      </c>
      <c r="G171" s="12" t="s">
        <v>510</v>
      </c>
      <c r="H171" s="12" t="s">
        <v>307</v>
      </c>
      <c r="I171" s="12" t="s">
        <v>507</v>
      </c>
      <c r="J171" s="12" t="str">
        <f t="shared" ref="J171:J178" si="9">"≥17h"</f>
        <v>≥17h</v>
      </c>
      <c r="K171" s="12" t="s">
        <v>512</v>
      </c>
      <c r="L171" s="69" t="s">
        <v>519</v>
      </c>
      <c r="M171" s="13" t="s">
        <v>374</v>
      </c>
      <c r="N171" s="14" t="s">
        <v>308</v>
      </c>
      <c r="O171" s="12" t="s">
        <v>358</v>
      </c>
      <c r="P171" s="15" t="s">
        <v>368</v>
      </c>
      <c r="Q171" s="83"/>
      <c r="R171" s="84">
        <v>1</v>
      </c>
      <c r="S171" s="84"/>
      <c r="T171" s="84">
        <v>1</v>
      </c>
      <c r="U171" s="84"/>
      <c r="V171" s="84"/>
      <c r="W171" s="84"/>
      <c r="X171" s="84"/>
      <c r="Y171" s="85">
        <v>1</v>
      </c>
      <c r="Z171" s="69" t="s">
        <v>519</v>
      </c>
      <c r="AA171" s="13" t="s">
        <v>374</v>
      </c>
      <c r="AB171" s="14" t="s">
        <v>308</v>
      </c>
      <c r="AC171" s="12" t="s">
        <v>358</v>
      </c>
      <c r="AD171" s="15" t="s">
        <v>368</v>
      </c>
      <c r="AE171" s="83">
        <v>1</v>
      </c>
      <c r="AF171" s="84"/>
      <c r="AG171" s="84"/>
      <c r="AH171" s="84"/>
      <c r="AI171" s="84"/>
      <c r="AJ171" s="84"/>
      <c r="AK171" s="84"/>
      <c r="AL171" s="84"/>
      <c r="AM171" s="85"/>
    </row>
    <row r="172" spans="1:39" ht="12" customHeight="1">
      <c r="A172" s="184">
        <v>157</v>
      </c>
      <c r="B172" s="98" t="s">
        <v>291</v>
      </c>
      <c r="C172" s="98" t="s">
        <v>291</v>
      </c>
      <c r="D172" s="11" t="s">
        <v>52</v>
      </c>
      <c r="E172" s="11" t="s">
        <v>303</v>
      </c>
      <c r="F172" s="12" t="s">
        <v>49</v>
      </c>
      <c r="G172" s="12" t="s">
        <v>310</v>
      </c>
      <c r="H172" s="12" t="s">
        <v>306</v>
      </c>
      <c r="I172" s="105" t="s">
        <v>505</v>
      </c>
      <c r="J172" s="12" t="str">
        <f t="shared" si="9"/>
        <v>≥17h</v>
      </c>
      <c r="K172" s="12" t="s">
        <v>513</v>
      </c>
      <c r="L172" s="69" t="s">
        <v>519</v>
      </c>
      <c r="M172" s="13" t="s">
        <v>374</v>
      </c>
      <c r="N172" s="14" t="s">
        <v>308</v>
      </c>
      <c r="O172" s="12" t="s">
        <v>358</v>
      </c>
      <c r="P172" s="15" t="s">
        <v>368</v>
      </c>
      <c r="Q172" s="83"/>
      <c r="R172" s="84"/>
      <c r="S172" s="84"/>
      <c r="T172" s="84">
        <v>1</v>
      </c>
      <c r="U172" s="84"/>
      <c r="V172" s="84"/>
      <c r="W172" s="84"/>
      <c r="X172" s="84"/>
      <c r="Y172" s="85">
        <v>1</v>
      </c>
      <c r="Z172" s="69" t="s">
        <v>519</v>
      </c>
      <c r="AA172" s="13" t="s">
        <v>374</v>
      </c>
      <c r="AB172" s="14" t="s">
        <v>308</v>
      </c>
      <c r="AC172" s="12" t="s">
        <v>358</v>
      </c>
      <c r="AD172" s="15" t="s">
        <v>368</v>
      </c>
      <c r="AE172" s="83">
        <v>1</v>
      </c>
      <c r="AF172" s="84"/>
      <c r="AG172" s="84"/>
      <c r="AH172" s="84"/>
      <c r="AI172" s="84"/>
      <c r="AJ172" s="84"/>
      <c r="AK172" s="84">
        <v>1</v>
      </c>
      <c r="AL172" s="84"/>
      <c r="AM172" s="85"/>
    </row>
    <row r="173" spans="1:39" ht="12" customHeight="1">
      <c r="A173" s="184">
        <v>158</v>
      </c>
      <c r="B173" s="98" t="s">
        <v>63</v>
      </c>
      <c r="C173" s="98" t="s">
        <v>63</v>
      </c>
      <c r="D173" s="11" t="s">
        <v>52</v>
      </c>
      <c r="E173" s="11" t="s">
        <v>304</v>
      </c>
      <c r="F173" s="12" t="s">
        <v>49</v>
      </c>
      <c r="G173" s="12" t="s">
        <v>310</v>
      </c>
      <c r="H173" s="12" t="s">
        <v>306</v>
      </c>
      <c r="I173" s="105" t="s">
        <v>504</v>
      </c>
      <c r="J173" s="12" t="str">
        <f t="shared" si="9"/>
        <v>≥17h</v>
      </c>
      <c r="K173" s="12" t="s">
        <v>512</v>
      </c>
      <c r="L173" s="69" t="s">
        <v>518</v>
      </c>
      <c r="M173" s="13" t="s">
        <v>373</v>
      </c>
      <c r="N173" s="14" t="s">
        <v>308</v>
      </c>
      <c r="O173" s="12" t="s">
        <v>358</v>
      </c>
      <c r="P173" s="15" t="s">
        <v>368</v>
      </c>
      <c r="Q173" s="83"/>
      <c r="R173" s="84"/>
      <c r="S173" s="84"/>
      <c r="T173" s="84">
        <v>1</v>
      </c>
      <c r="U173" s="84"/>
      <c r="V173" s="84"/>
      <c r="W173" s="84"/>
      <c r="X173" s="84"/>
      <c r="Y173" s="85"/>
      <c r="Z173" s="69" t="s">
        <v>518</v>
      </c>
      <c r="AA173" s="13" t="s">
        <v>373</v>
      </c>
      <c r="AB173" s="14" t="s">
        <v>308</v>
      </c>
      <c r="AC173" s="12" t="s">
        <v>358</v>
      </c>
      <c r="AD173" s="15" t="s">
        <v>368</v>
      </c>
      <c r="AE173" s="83"/>
      <c r="AF173" s="84"/>
      <c r="AG173" s="84"/>
      <c r="AH173" s="84">
        <v>1</v>
      </c>
      <c r="AI173" s="84"/>
      <c r="AJ173" s="84"/>
      <c r="AK173" s="84"/>
      <c r="AL173" s="84"/>
      <c r="AM173" s="85"/>
    </row>
    <row r="174" spans="1:39" ht="12" customHeight="1">
      <c r="A174" s="184">
        <v>159</v>
      </c>
      <c r="B174" s="98" t="s">
        <v>63</v>
      </c>
      <c r="C174" s="98" t="s">
        <v>63</v>
      </c>
      <c r="D174" s="11" t="s">
        <v>52</v>
      </c>
      <c r="E174" s="11" t="s">
        <v>304</v>
      </c>
      <c r="F174" s="12" t="s">
        <v>49</v>
      </c>
      <c r="G174" s="12" t="s">
        <v>310</v>
      </c>
      <c r="H174" s="12" t="s">
        <v>306</v>
      </c>
      <c r="I174" s="12" t="s">
        <v>504</v>
      </c>
      <c r="J174" s="12" t="str">
        <f t="shared" si="9"/>
        <v>≥17h</v>
      </c>
      <c r="K174" s="12" t="s">
        <v>512</v>
      </c>
      <c r="L174" s="69" t="s">
        <v>518</v>
      </c>
      <c r="M174" s="13" t="s">
        <v>371</v>
      </c>
      <c r="N174" s="14" t="s">
        <v>308</v>
      </c>
      <c r="O174" s="12" t="s">
        <v>358</v>
      </c>
      <c r="P174" s="15" t="s">
        <v>368</v>
      </c>
      <c r="Q174" s="83"/>
      <c r="R174" s="84"/>
      <c r="S174" s="84"/>
      <c r="T174" s="84">
        <v>1</v>
      </c>
      <c r="U174" s="84"/>
      <c r="V174" s="84"/>
      <c r="W174" s="84"/>
      <c r="X174" s="84"/>
      <c r="Y174" s="85"/>
      <c r="Z174" s="69" t="s">
        <v>518</v>
      </c>
      <c r="AA174" s="13" t="s">
        <v>371</v>
      </c>
      <c r="AB174" s="14" t="s">
        <v>308</v>
      </c>
      <c r="AC174" s="12" t="s">
        <v>358</v>
      </c>
      <c r="AD174" s="15" t="s">
        <v>368</v>
      </c>
      <c r="AE174" s="83"/>
      <c r="AF174" s="84"/>
      <c r="AG174" s="84"/>
      <c r="AH174" s="84">
        <v>1</v>
      </c>
      <c r="AI174" s="84"/>
      <c r="AJ174" s="84"/>
      <c r="AK174" s="84"/>
      <c r="AL174" s="84"/>
      <c r="AM174" s="85"/>
    </row>
    <row r="175" spans="1:39" ht="12" customHeight="1">
      <c r="A175" s="184">
        <v>160</v>
      </c>
      <c r="B175" s="98" t="s">
        <v>64</v>
      </c>
      <c r="C175" s="98" t="s">
        <v>64</v>
      </c>
      <c r="D175" s="11" t="s">
        <v>52</v>
      </c>
      <c r="E175" s="11" t="s">
        <v>304</v>
      </c>
      <c r="F175" s="12" t="s">
        <v>50</v>
      </c>
      <c r="G175" s="12" t="s">
        <v>310</v>
      </c>
      <c r="H175" s="12" t="s">
        <v>306</v>
      </c>
      <c r="I175" s="12" t="s">
        <v>504</v>
      </c>
      <c r="J175" s="12" t="str">
        <f t="shared" si="9"/>
        <v>≥17h</v>
      </c>
      <c r="K175" s="12" t="s">
        <v>512</v>
      </c>
      <c r="L175" s="69" t="s">
        <v>518</v>
      </c>
      <c r="M175" s="13" t="s">
        <v>371</v>
      </c>
      <c r="N175" s="14" t="s">
        <v>308</v>
      </c>
      <c r="O175" s="12" t="s">
        <v>358</v>
      </c>
      <c r="P175" s="15" t="s">
        <v>368</v>
      </c>
      <c r="Q175" s="83"/>
      <c r="R175" s="84"/>
      <c r="S175" s="84"/>
      <c r="T175" s="84">
        <v>1</v>
      </c>
      <c r="U175" s="84"/>
      <c r="V175" s="84"/>
      <c r="W175" s="84"/>
      <c r="X175" s="84"/>
      <c r="Y175" s="85"/>
      <c r="Z175" s="69" t="s">
        <v>518</v>
      </c>
      <c r="AA175" s="13" t="s">
        <v>371</v>
      </c>
      <c r="AB175" s="14" t="s">
        <v>308</v>
      </c>
      <c r="AC175" s="12" t="s">
        <v>358</v>
      </c>
      <c r="AD175" s="15" t="s">
        <v>368</v>
      </c>
      <c r="AE175" s="83"/>
      <c r="AF175" s="84"/>
      <c r="AG175" s="84">
        <v>1</v>
      </c>
      <c r="AH175" s="84"/>
      <c r="AI175" s="84"/>
      <c r="AJ175" s="84"/>
      <c r="AK175" s="84"/>
      <c r="AL175" s="84"/>
      <c r="AM175" s="85"/>
    </row>
    <row r="176" spans="1:39" ht="12" customHeight="1">
      <c r="A176" s="184">
        <v>161</v>
      </c>
      <c r="B176" s="98" t="s">
        <v>291</v>
      </c>
      <c r="C176" s="98" t="s">
        <v>291</v>
      </c>
      <c r="D176" s="11" t="s">
        <v>52</v>
      </c>
      <c r="E176" s="11" t="s">
        <v>303</v>
      </c>
      <c r="F176" s="12" t="s">
        <v>49</v>
      </c>
      <c r="G176" s="12" t="s">
        <v>310</v>
      </c>
      <c r="H176" s="12" t="s">
        <v>308</v>
      </c>
      <c r="I176" s="12" t="s">
        <v>504</v>
      </c>
      <c r="J176" s="12" t="str">
        <f t="shared" si="9"/>
        <v>≥17h</v>
      </c>
      <c r="K176" s="12" t="s">
        <v>47</v>
      </c>
      <c r="L176" s="69" t="s">
        <v>519</v>
      </c>
      <c r="M176" s="13" t="s">
        <v>374</v>
      </c>
      <c r="N176" s="14" t="s">
        <v>367</v>
      </c>
      <c r="O176" s="12" t="s">
        <v>358</v>
      </c>
      <c r="P176" s="15" t="s">
        <v>368</v>
      </c>
      <c r="Q176" s="83"/>
      <c r="R176" s="84"/>
      <c r="S176" s="84"/>
      <c r="T176" s="84"/>
      <c r="U176" s="84"/>
      <c r="V176" s="84"/>
      <c r="W176" s="84"/>
      <c r="X176" s="84">
        <v>1</v>
      </c>
      <c r="Y176" s="85"/>
      <c r="Z176" s="69" t="s">
        <v>519</v>
      </c>
      <c r="AA176" s="13" t="s">
        <v>374</v>
      </c>
      <c r="AB176" s="14" t="s">
        <v>367</v>
      </c>
      <c r="AC176" s="12" t="s">
        <v>358</v>
      </c>
      <c r="AD176" s="15" t="s">
        <v>368</v>
      </c>
      <c r="AE176" s="83"/>
      <c r="AF176" s="84">
        <v>1</v>
      </c>
      <c r="AG176" s="84"/>
      <c r="AH176" s="84"/>
      <c r="AI176" s="84"/>
      <c r="AJ176" s="84"/>
      <c r="AK176" s="84"/>
      <c r="AL176" s="84"/>
      <c r="AM176" s="85"/>
    </row>
    <row r="177" spans="1:39" ht="12" customHeight="1">
      <c r="A177" s="184">
        <v>162</v>
      </c>
      <c r="B177" s="98" t="s">
        <v>64</v>
      </c>
      <c r="C177" s="98" t="s">
        <v>64</v>
      </c>
      <c r="D177" s="11" t="s">
        <v>52</v>
      </c>
      <c r="E177" s="11" t="s">
        <v>304</v>
      </c>
      <c r="F177" s="12" t="s">
        <v>49</v>
      </c>
      <c r="G177" s="12" t="s">
        <v>310</v>
      </c>
      <c r="H177" s="12" t="s">
        <v>306</v>
      </c>
      <c r="I177" s="105" t="s">
        <v>505</v>
      </c>
      <c r="J177" s="12" t="str">
        <f t="shared" si="9"/>
        <v>≥17h</v>
      </c>
      <c r="K177" s="12" t="s">
        <v>512</v>
      </c>
      <c r="L177" s="69" t="s">
        <v>518</v>
      </c>
      <c r="M177" s="13" t="s">
        <v>371</v>
      </c>
      <c r="N177" s="14" t="s">
        <v>308</v>
      </c>
      <c r="O177" s="12" t="s">
        <v>358</v>
      </c>
      <c r="P177" s="15" t="s">
        <v>368</v>
      </c>
      <c r="Q177" s="83"/>
      <c r="R177" s="84"/>
      <c r="S177" s="84"/>
      <c r="T177" s="84">
        <v>1</v>
      </c>
      <c r="U177" s="84"/>
      <c r="V177" s="84"/>
      <c r="W177" s="84"/>
      <c r="X177" s="84"/>
      <c r="Y177" s="85"/>
      <c r="Z177" s="69" t="s">
        <v>518</v>
      </c>
      <c r="AA177" s="13" t="s">
        <v>371</v>
      </c>
      <c r="AB177" s="14" t="s">
        <v>308</v>
      </c>
      <c r="AC177" s="12" t="s">
        <v>358</v>
      </c>
      <c r="AD177" s="15" t="s">
        <v>368</v>
      </c>
      <c r="AE177" s="83"/>
      <c r="AF177" s="84">
        <v>1</v>
      </c>
      <c r="AG177" s="84"/>
      <c r="AH177" s="84"/>
      <c r="AI177" s="84"/>
      <c r="AJ177" s="84"/>
      <c r="AK177" s="84"/>
      <c r="AL177" s="84"/>
      <c r="AM177" s="85"/>
    </row>
    <row r="178" spans="1:39" ht="12" customHeight="1">
      <c r="A178" s="184"/>
      <c r="B178" s="98" t="s">
        <v>64</v>
      </c>
      <c r="C178" s="98" t="s">
        <v>64</v>
      </c>
      <c r="D178" s="69" t="s">
        <v>52</v>
      </c>
      <c r="E178" s="69" t="s">
        <v>304</v>
      </c>
      <c r="F178" s="69" t="s">
        <v>49</v>
      </c>
      <c r="G178" s="69" t="s">
        <v>310</v>
      </c>
      <c r="H178" s="69" t="s">
        <v>306</v>
      </c>
      <c r="I178" s="105" t="s">
        <v>505</v>
      </c>
      <c r="J178" s="69" t="str">
        <f t="shared" si="9"/>
        <v>≥17h</v>
      </c>
      <c r="K178" s="69" t="s">
        <v>512</v>
      </c>
      <c r="L178" s="69" t="s">
        <v>518</v>
      </c>
      <c r="M178" s="13" t="s">
        <v>385</v>
      </c>
      <c r="N178" s="14" t="s">
        <v>308</v>
      </c>
      <c r="O178" s="12" t="s">
        <v>0</v>
      </c>
      <c r="P178" s="15" t="s">
        <v>368</v>
      </c>
      <c r="Q178" s="83"/>
      <c r="R178" s="84"/>
      <c r="S178" s="84"/>
      <c r="T178" s="84"/>
      <c r="U178" s="84"/>
      <c r="V178" s="84"/>
      <c r="W178" s="84"/>
      <c r="X178" s="84"/>
      <c r="Y178" s="85">
        <v>1</v>
      </c>
      <c r="Z178" s="69" t="s">
        <v>518</v>
      </c>
      <c r="AA178" s="13" t="s">
        <v>385</v>
      </c>
      <c r="AB178" s="14" t="s">
        <v>308</v>
      </c>
      <c r="AC178" s="12" t="s">
        <v>0</v>
      </c>
      <c r="AD178" s="15" t="s">
        <v>368</v>
      </c>
      <c r="AE178" s="83"/>
      <c r="AF178" s="84"/>
      <c r="AG178" s="84"/>
      <c r="AH178" s="84"/>
      <c r="AI178" s="84"/>
      <c r="AJ178" s="84"/>
      <c r="AK178" s="84"/>
      <c r="AL178" s="84"/>
      <c r="AM178" s="85"/>
    </row>
    <row r="179" spans="1:39" ht="12" customHeight="1">
      <c r="A179" s="184">
        <v>163</v>
      </c>
      <c r="B179" s="98" t="s">
        <v>291</v>
      </c>
      <c r="C179" s="98" t="s">
        <v>291</v>
      </c>
      <c r="D179" s="11" t="s">
        <v>51</v>
      </c>
      <c r="E179" s="11" t="s">
        <v>303</v>
      </c>
      <c r="F179" s="12" t="s">
        <v>49</v>
      </c>
      <c r="G179" s="12" t="s">
        <v>310</v>
      </c>
      <c r="H179" s="12" t="s">
        <v>306</v>
      </c>
      <c r="I179" s="12" t="s">
        <v>505</v>
      </c>
      <c r="J179" s="11" t="str">
        <f>"12-16h"</f>
        <v>12-16h</v>
      </c>
      <c r="K179" s="12" t="s">
        <v>512</v>
      </c>
      <c r="L179" s="69" t="s">
        <v>519</v>
      </c>
      <c r="M179" s="13" t="s">
        <v>373</v>
      </c>
      <c r="N179" s="14" t="s">
        <v>308</v>
      </c>
      <c r="O179" s="12" t="s">
        <v>358</v>
      </c>
      <c r="P179" s="15" t="s">
        <v>368</v>
      </c>
      <c r="Q179" s="83"/>
      <c r="R179" s="84">
        <v>1</v>
      </c>
      <c r="S179" s="84"/>
      <c r="T179" s="84"/>
      <c r="U179" s="84"/>
      <c r="V179" s="84"/>
      <c r="W179" s="84">
        <v>1</v>
      </c>
      <c r="X179" s="84"/>
      <c r="Y179" s="85"/>
      <c r="Z179" s="69" t="s">
        <v>519</v>
      </c>
      <c r="AA179" s="13" t="s">
        <v>373</v>
      </c>
      <c r="AB179" s="14" t="s">
        <v>308</v>
      </c>
      <c r="AC179" s="12" t="s">
        <v>358</v>
      </c>
      <c r="AD179" s="15" t="s">
        <v>368</v>
      </c>
      <c r="AE179" s="83">
        <v>1</v>
      </c>
      <c r="AF179" s="84"/>
      <c r="AG179" s="84"/>
      <c r="AH179" s="84"/>
      <c r="AI179" s="84"/>
      <c r="AJ179" s="84"/>
      <c r="AK179" s="84"/>
      <c r="AL179" s="84"/>
      <c r="AM179" s="85"/>
    </row>
    <row r="180" spans="1:39" ht="12" customHeight="1">
      <c r="A180" s="184">
        <v>164</v>
      </c>
      <c r="B180" s="98" t="s">
        <v>166</v>
      </c>
      <c r="C180" s="98" t="s">
        <v>166</v>
      </c>
      <c r="D180" s="11" t="s">
        <v>52</v>
      </c>
      <c r="E180" s="11" t="s">
        <v>304</v>
      </c>
      <c r="F180" s="12" t="s">
        <v>49</v>
      </c>
      <c r="G180" s="12" t="s">
        <v>310</v>
      </c>
      <c r="H180" s="12" t="s">
        <v>306</v>
      </c>
      <c r="I180" s="105" t="s">
        <v>505</v>
      </c>
      <c r="J180" s="12" t="str">
        <f>"≥17h"</f>
        <v>≥17h</v>
      </c>
      <c r="K180" s="12" t="s">
        <v>512</v>
      </c>
      <c r="L180" s="69" t="s">
        <v>518</v>
      </c>
      <c r="M180" s="13" t="s">
        <v>373</v>
      </c>
      <c r="N180" s="14" t="s">
        <v>367</v>
      </c>
      <c r="O180" s="12" t="s">
        <v>358</v>
      </c>
      <c r="P180" s="15" t="s">
        <v>368</v>
      </c>
      <c r="Q180" s="83"/>
      <c r="R180" s="84"/>
      <c r="S180" s="84"/>
      <c r="T180" s="84">
        <v>1</v>
      </c>
      <c r="U180" s="84"/>
      <c r="V180" s="84"/>
      <c r="W180" s="84"/>
      <c r="X180" s="84"/>
      <c r="Y180" s="85"/>
      <c r="Z180" s="69" t="s">
        <v>518</v>
      </c>
      <c r="AA180" s="13" t="s">
        <v>373</v>
      </c>
      <c r="AB180" s="14" t="s">
        <v>367</v>
      </c>
      <c r="AC180" s="12" t="s">
        <v>358</v>
      </c>
      <c r="AD180" s="15" t="s">
        <v>368</v>
      </c>
      <c r="AE180" s="83"/>
      <c r="AF180" s="84">
        <v>1</v>
      </c>
      <c r="AG180" s="84"/>
      <c r="AH180" s="84"/>
      <c r="AI180" s="84"/>
      <c r="AJ180" s="84"/>
      <c r="AK180" s="84"/>
      <c r="AL180" s="84"/>
      <c r="AM180" s="85"/>
    </row>
    <row r="181" spans="1:39" ht="12" customHeight="1">
      <c r="A181" s="184">
        <v>165</v>
      </c>
      <c r="B181" s="98" t="s">
        <v>291</v>
      </c>
      <c r="C181" s="98" t="s">
        <v>291</v>
      </c>
      <c r="D181" s="11" t="s">
        <v>25</v>
      </c>
      <c r="E181" s="11" t="s">
        <v>304</v>
      </c>
      <c r="F181" s="12" t="s">
        <v>48</v>
      </c>
      <c r="G181" s="12" t="s">
        <v>510</v>
      </c>
      <c r="H181" s="12" t="s">
        <v>308</v>
      </c>
      <c r="I181" s="12" t="s">
        <v>507</v>
      </c>
      <c r="J181" s="12" t="str">
        <f>"≥17h"</f>
        <v>≥17h</v>
      </c>
      <c r="K181" s="12" t="s">
        <v>513</v>
      </c>
      <c r="L181" s="69" t="s">
        <v>519</v>
      </c>
      <c r="M181" s="13" t="s">
        <v>374</v>
      </c>
      <c r="N181" s="14" t="s">
        <v>308</v>
      </c>
      <c r="O181" s="12" t="s">
        <v>358</v>
      </c>
      <c r="P181" s="15" t="s">
        <v>368</v>
      </c>
      <c r="Q181" s="83"/>
      <c r="R181" s="84"/>
      <c r="S181" s="84"/>
      <c r="T181" s="84">
        <v>1</v>
      </c>
      <c r="U181" s="84"/>
      <c r="V181" s="84"/>
      <c r="W181" s="84"/>
      <c r="X181" s="84"/>
      <c r="Y181" s="85"/>
      <c r="Z181" s="69" t="s">
        <v>519</v>
      </c>
      <c r="AA181" s="13" t="s">
        <v>374</v>
      </c>
      <c r="AB181" s="14" t="s">
        <v>308</v>
      </c>
      <c r="AC181" s="12" t="s">
        <v>358</v>
      </c>
      <c r="AD181" s="15" t="s">
        <v>368</v>
      </c>
      <c r="AE181" s="83"/>
      <c r="AF181" s="84">
        <v>1</v>
      </c>
      <c r="AG181" s="84"/>
      <c r="AH181" s="84"/>
      <c r="AI181" s="84"/>
      <c r="AJ181" s="84"/>
      <c r="AK181" s="84"/>
      <c r="AL181" s="84"/>
      <c r="AM181" s="85"/>
    </row>
    <row r="182" spans="1:39" ht="12" customHeight="1">
      <c r="A182" s="184">
        <v>166</v>
      </c>
      <c r="B182" s="98" t="s">
        <v>291</v>
      </c>
      <c r="C182" s="98" t="s">
        <v>291</v>
      </c>
      <c r="D182" s="11" t="s">
        <v>52</v>
      </c>
      <c r="E182" s="11" t="s">
        <v>304</v>
      </c>
      <c r="F182" s="12" t="s">
        <v>49</v>
      </c>
      <c r="G182" s="12" t="s">
        <v>310</v>
      </c>
      <c r="H182" s="12" t="s">
        <v>306</v>
      </c>
      <c r="I182" s="105" t="s">
        <v>504</v>
      </c>
      <c r="J182" s="12" t="str">
        <f>"≥17h"</f>
        <v>≥17h</v>
      </c>
      <c r="K182" s="12" t="s">
        <v>512</v>
      </c>
      <c r="L182" s="69" t="s">
        <v>519</v>
      </c>
      <c r="M182" s="13" t="s">
        <v>373</v>
      </c>
      <c r="N182" s="14" t="s">
        <v>308</v>
      </c>
      <c r="O182" s="12" t="s">
        <v>358</v>
      </c>
      <c r="P182" s="15" t="s">
        <v>368</v>
      </c>
      <c r="Q182" s="83"/>
      <c r="R182" s="84"/>
      <c r="S182" s="84">
        <v>1</v>
      </c>
      <c r="T182" s="84">
        <v>1</v>
      </c>
      <c r="U182" s="84"/>
      <c r="V182" s="84"/>
      <c r="W182" s="84"/>
      <c r="X182" s="84"/>
      <c r="Y182" s="85"/>
      <c r="Z182" s="69" t="s">
        <v>519</v>
      </c>
      <c r="AA182" s="13" t="s">
        <v>373</v>
      </c>
      <c r="AB182" s="14" t="s">
        <v>308</v>
      </c>
      <c r="AC182" s="12" t="s">
        <v>358</v>
      </c>
      <c r="AD182" s="15" t="s">
        <v>368</v>
      </c>
      <c r="AE182" s="83">
        <v>1</v>
      </c>
      <c r="AF182" s="84"/>
      <c r="AG182" s="84"/>
      <c r="AH182" s="84"/>
      <c r="AI182" s="84"/>
      <c r="AJ182" s="84"/>
      <c r="AK182" s="84"/>
      <c r="AL182" s="84"/>
      <c r="AM182" s="85"/>
    </row>
    <row r="183" spans="1:39" ht="12" customHeight="1">
      <c r="A183" s="184">
        <v>167</v>
      </c>
      <c r="B183" s="98" t="s">
        <v>167</v>
      </c>
      <c r="C183" s="98" t="s">
        <v>167</v>
      </c>
      <c r="D183" s="11" t="s">
        <v>25</v>
      </c>
      <c r="E183" s="11" t="s">
        <v>304</v>
      </c>
      <c r="F183" s="12" t="s">
        <v>48</v>
      </c>
      <c r="G183" s="12" t="s">
        <v>310</v>
      </c>
      <c r="H183" s="12" t="s">
        <v>306</v>
      </c>
      <c r="I183" s="12" t="s">
        <v>505</v>
      </c>
      <c r="J183" s="11" t="str">
        <f>"≤12h"</f>
        <v>≤12h</v>
      </c>
      <c r="K183" s="12" t="s">
        <v>47</v>
      </c>
      <c r="L183" s="69" t="s">
        <v>518</v>
      </c>
      <c r="M183" s="13" t="s">
        <v>385</v>
      </c>
      <c r="N183" s="14" t="s">
        <v>308</v>
      </c>
      <c r="O183" s="12" t="s">
        <v>358</v>
      </c>
      <c r="P183" s="15" t="s">
        <v>368</v>
      </c>
      <c r="Q183" s="83"/>
      <c r="R183" s="84"/>
      <c r="S183" s="84"/>
      <c r="T183" s="84">
        <v>1</v>
      </c>
      <c r="U183" s="84"/>
      <c r="V183" s="84"/>
      <c r="W183" s="84">
        <v>1</v>
      </c>
      <c r="X183" s="84"/>
      <c r="Y183" s="85"/>
      <c r="Z183" s="69" t="s">
        <v>518</v>
      </c>
      <c r="AA183" s="13" t="s">
        <v>385</v>
      </c>
      <c r="AB183" s="14" t="s">
        <v>308</v>
      </c>
      <c r="AC183" s="12" t="s">
        <v>358</v>
      </c>
      <c r="AD183" s="15" t="s">
        <v>368</v>
      </c>
      <c r="AE183" s="83"/>
      <c r="AF183" s="84">
        <v>1</v>
      </c>
      <c r="AG183" s="84"/>
      <c r="AH183" s="84"/>
      <c r="AI183" s="84"/>
      <c r="AJ183" s="84"/>
      <c r="AK183" s="84"/>
      <c r="AL183" s="84"/>
      <c r="AM183" s="85"/>
    </row>
    <row r="184" spans="1:39" ht="12" customHeight="1">
      <c r="A184" s="184">
        <v>168</v>
      </c>
      <c r="B184" s="98" t="s">
        <v>167</v>
      </c>
      <c r="C184" s="98" t="s">
        <v>167</v>
      </c>
      <c r="D184" s="11" t="s">
        <v>52</v>
      </c>
      <c r="E184" s="11" t="s">
        <v>304</v>
      </c>
      <c r="F184" s="12" t="s">
        <v>49</v>
      </c>
      <c r="G184" s="12" t="s">
        <v>310</v>
      </c>
      <c r="H184" s="12" t="s">
        <v>306</v>
      </c>
      <c r="I184" s="12" t="s">
        <v>504</v>
      </c>
      <c r="J184" s="12" t="str">
        <f>"≥17h"</f>
        <v>≥17h</v>
      </c>
      <c r="K184" s="12" t="s">
        <v>512</v>
      </c>
      <c r="L184" s="69" t="s">
        <v>518</v>
      </c>
      <c r="M184" s="13" t="s">
        <v>373</v>
      </c>
      <c r="N184" s="14" t="s">
        <v>308</v>
      </c>
      <c r="O184" s="12" t="s">
        <v>358</v>
      </c>
      <c r="P184" s="15" t="s">
        <v>368</v>
      </c>
      <c r="Q184" s="83"/>
      <c r="R184" s="84"/>
      <c r="S184" s="84"/>
      <c r="T184" s="84">
        <v>1</v>
      </c>
      <c r="U184" s="84"/>
      <c r="V184" s="84"/>
      <c r="W184" s="84"/>
      <c r="X184" s="84"/>
      <c r="Y184" s="85"/>
      <c r="Z184" s="69" t="s">
        <v>518</v>
      </c>
      <c r="AA184" s="13" t="s">
        <v>373</v>
      </c>
      <c r="AB184" s="14" t="s">
        <v>308</v>
      </c>
      <c r="AC184" s="12" t="s">
        <v>358</v>
      </c>
      <c r="AD184" s="15" t="s">
        <v>368</v>
      </c>
      <c r="AE184" s="83"/>
      <c r="AF184" s="84"/>
      <c r="AG184" s="84"/>
      <c r="AH184" s="84">
        <v>1</v>
      </c>
      <c r="AI184" s="84"/>
      <c r="AJ184" s="84"/>
      <c r="AK184" s="84"/>
      <c r="AL184" s="84"/>
      <c r="AM184" s="85"/>
    </row>
    <row r="185" spans="1:39" ht="12" customHeight="1">
      <c r="A185" s="184">
        <v>169</v>
      </c>
      <c r="B185" s="98" t="s">
        <v>291</v>
      </c>
      <c r="C185" s="98" t="s">
        <v>291</v>
      </c>
      <c r="D185" s="11" t="s">
        <v>52</v>
      </c>
      <c r="E185" s="11" t="s">
        <v>304</v>
      </c>
      <c r="F185" s="12" t="s">
        <v>49</v>
      </c>
      <c r="G185" s="12" t="s">
        <v>310</v>
      </c>
      <c r="H185" s="12" t="s">
        <v>306</v>
      </c>
      <c r="I185" s="105" t="s">
        <v>504</v>
      </c>
      <c r="J185" s="12" t="str">
        <f>"≥17h"</f>
        <v>≥17h</v>
      </c>
      <c r="K185" s="12" t="s">
        <v>512</v>
      </c>
      <c r="L185" s="69" t="s">
        <v>519</v>
      </c>
      <c r="M185" s="13" t="s">
        <v>373</v>
      </c>
      <c r="N185" s="14" t="s">
        <v>367</v>
      </c>
      <c r="O185" s="12" t="s">
        <v>358</v>
      </c>
      <c r="P185" s="15" t="s">
        <v>368</v>
      </c>
      <c r="Q185" s="83"/>
      <c r="R185" s="84"/>
      <c r="S185" s="84"/>
      <c r="T185" s="84">
        <v>1</v>
      </c>
      <c r="U185" s="84"/>
      <c r="V185" s="84"/>
      <c r="W185" s="84">
        <v>1</v>
      </c>
      <c r="X185" s="84"/>
      <c r="Y185" s="85"/>
      <c r="Z185" s="69" t="s">
        <v>519</v>
      </c>
      <c r="AA185" s="13" t="s">
        <v>373</v>
      </c>
      <c r="AB185" s="14" t="s">
        <v>367</v>
      </c>
      <c r="AC185" s="12" t="s">
        <v>358</v>
      </c>
      <c r="AD185" s="15" t="s">
        <v>368</v>
      </c>
      <c r="AE185" s="83">
        <v>1</v>
      </c>
      <c r="AF185" s="84"/>
      <c r="AG185" s="84"/>
      <c r="AH185" s="84"/>
      <c r="AI185" s="84"/>
      <c r="AJ185" s="84"/>
      <c r="AK185" s="84"/>
      <c r="AL185" s="84"/>
      <c r="AM185" s="85"/>
    </row>
    <row r="186" spans="1:39" ht="12" customHeight="1">
      <c r="A186" s="184">
        <v>170</v>
      </c>
      <c r="B186" s="98" t="s">
        <v>188</v>
      </c>
      <c r="C186" s="98" t="s">
        <v>188</v>
      </c>
      <c r="D186" s="11" t="s">
        <v>52</v>
      </c>
      <c r="E186" s="11" t="s">
        <v>303</v>
      </c>
      <c r="F186" s="12" t="s">
        <v>50</v>
      </c>
      <c r="G186" s="12" t="s">
        <v>310</v>
      </c>
      <c r="H186" s="12" t="s">
        <v>307</v>
      </c>
      <c r="I186" s="105" t="s">
        <v>504</v>
      </c>
      <c r="J186" s="12" t="str">
        <f>"≥17h"</f>
        <v>≥17h</v>
      </c>
      <c r="K186" s="12" t="s">
        <v>512</v>
      </c>
      <c r="L186" s="69" t="s">
        <v>518</v>
      </c>
      <c r="M186" s="13" t="s">
        <v>342</v>
      </c>
      <c r="N186" s="14"/>
      <c r="O186" s="12" t="s">
        <v>358</v>
      </c>
      <c r="P186" s="15" t="s">
        <v>359</v>
      </c>
      <c r="Q186" s="83"/>
      <c r="R186" s="84"/>
      <c r="S186" s="84"/>
      <c r="T186" s="84"/>
      <c r="U186" s="84"/>
      <c r="V186" s="84"/>
      <c r="W186" s="84"/>
      <c r="X186" s="84"/>
      <c r="Y186" s="85"/>
      <c r="Z186" s="69" t="s">
        <v>518</v>
      </c>
      <c r="AA186" s="13" t="s">
        <v>342</v>
      </c>
      <c r="AB186" s="14"/>
      <c r="AC186" s="12" t="s">
        <v>358</v>
      </c>
      <c r="AD186" s="15" t="s">
        <v>359</v>
      </c>
      <c r="AE186" s="83"/>
      <c r="AF186" s="84"/>
      <c r="AG186" s="84"/>
      <c r="AH186" s="84"/>
      <c r="AI186" s="84"/>
      <c r="AJ186" s="84"/>
      <c r="AK186" s="84"/>
      <c r="AL186" s="84"/>
      <c r="AM186" s="85"/>
    </row>
    <row r="187" spans="1:39" ht="12" customHeight="1">
      <c r="A187" s="184">
        <v>171</v>
      </c>
      <c r="B187" s="98" t="s">
        <v>291</v>
      </c>
      <c r="C187" s="98" t="s">
        <v>291</v>
      </c>
      <c r="D187" s="11" t="s">
        <v>51</v>
      </c>
      <c r="E187" s="11" t="s">
        <v>304</v>
      </c>
      <c r="F187" s="12" t="s">
        <v>49</v>
      </c>
      <c r="G187" s="12" t="s">
        <v>310</v>
      </c>
      <c r="H187" s="12" t="s">
        <v>306</v>
      </c>
      <c r="I187" s="105" t="s">
        <v>504</v>
      </c>
      <c r="J187" s="12" t="str">
        <f>"≥17h"</f>
        <v>≥17h</v>
      </c>
      <c r="K187" s="12" t="s">
        <v>47</v>
      </c>
      <c r="L187" s="69" t="s">
        <v>519</v>
      </c>
      <c r="M187" s="13" t="s">
        <v>374</v>
      </c>
      <c r="N187" s="14" t="s">
        <v>367</v>
      </c>
      <c r="O187" s="12" t="s">
        <v>358</v>
      </c>
      <c r="P187" s="15" t="s">
        <v>368</v>
      </c>
      <c r="Q187" s="83"/>
      <c r="R187" s="84"/>
      <c r="S187" s="84"/>
      <c r="T187" s="84">
        <v>1</v>
      </c>
      <c r="U187" s="84"/>
      <c r="V187" s="84">
        <v>1</v>
      </c>
      <c r="W187" s="84"/>
      <c r="X187" s="84"/>
      <c r="Y187" s="85"/>
      <c r="Z187" s="69" t="s">
        <v>519</v>
      </c>
      <c r="AA187" s="13" t="s">
        <v>374</v>
      </c>
      <c r="AB187" s="14" t="s">
        <v>367</v>
      </c>
      <c r="AC187" s="12" t="s">
        <v>358</v>
      </c>
      <c r="AD187" s="15" t="s">
        <v>368</v>
      </c>
      <c r="AE187" s="83"/>
      <c r="AF187" s="84">
        <v>1</v>
      </c>
      <c r="AG187" s="84"/>
      <c r="AH187" s="84"/>
      <c r="AI187" s="84"/>
      <c r="AJ187" s="84"/>
      <c r="AK187" s="84"/>
      <c r="AL187" s="84"/>
      <c r="AM187" s="85"/>
    </row>
    <row r="188" spans="1:39" ht="12" customHeight="1">
      <c r="A188" s="184">
        <v>172</v>
      </c>
      <c r="B188" s="98" t="s">
        <v>281</v>
      </c>
      <c r="C188" s="98" t="s">
        <v>281</v>
      </c>
      <c r="D188" s="11" t="s">
        <v>51</v>
      </c>
      <c r="E188" s="11" t="s">
        <v>303</v>
      </c>
      <c r="F188" s="12" t="s">
        <v>48</v>
      </c>
      <c r="G188" s="12" t="s">
        <v>310</v>
      </c>
      <c r="H188" s="12" t="s">
        <v>306</v>
      </c>
      <c r="I188" s="105" t="s">
        <v>507</v>
      </c>
      <c r="J188" s="12" t="str">
        <f>"≥17h"</f>
        <v>≥17h</v>
      </c>
      <c r="K188" s="12" t="s">
        <v>512</v>
      </c>
      <c r="L188" s="69" t="s">
        <v>519</v>
      </c>
      <c r="M188" s="13" t="s">
        <v>374</v>
      </c>
      <c r="N188" s="14" t="s">
        <v>367</v>
      </c>
      <c r="O188" s="12" t="s">
        <v>358</v>
      </c>
      <c r="P188" s="15" t="s">
        <v>370</v>
      </c>
      <c r="Q188" s="83"/>
      <c r="R188" s="84">
        <v>1</v>
      </c>
      <c r="S188" s="84"/>
      <c r="T188" s="84">
        <v>1</v>
      </c>
      <c r="U188" s="84"/>
      <c r="V188" s="84"/>
      <c r="W188" s="84"/>
      <c r="X188" s="84"/>
      <c r="Y188" s="85"/>
      <c r="Z188" s="69" t="s">
        <v>519</v>
      </c>
      <c r="AA188" s="13" t="s">
        <v>374</v>
      </c>
      <c r="AB188" s="14" t="s">
        <v>367</v>
      </c>
      <c r="AC188" s="12" t="s">
        <v>358</v>
      </c>
      <c r="AD188" s="15" t="s">
        <v>370</v>
      </c>
      <c r="AE188" s="83"/>
      <c r="AF188" s="84">
        <v>1</v>
      </c>
      <c r="AG188" s="84"/>
      <c r="AH188" s="84"/>
      <c r="AI188" s="84"/>
      <c r="AJ188" s="84"/>
      <c r="AK188" s="84"/>
      <c r="AL188" s="84"/>
      <c r="AM188" s="85"/>
    </row>
    <row r="189" spans="1:39" ht="12" customHeight="1">
      <c r="A189" s="184">
        <v>173</v>
      </c>
      <c r="B189" s="98" t="s">
        <v>189</v>
      </c>
      <c r="C189" s="98" t="s">
        <v>189</v>
      </c>
      <c r="D189" s="11" t="s">
        <v>51</v>
      </c>
      <c r="E189" s="11" t="s">
        <v>303</v>
      </c>
      <c r="F189" s="12" t="s">
        <v>48</v>
      </c>
      <c r="G189" s="12" t="s">
        <v>310</v>
      </c>
      <c r="H189" s="12" t="s">
        <v>306</v>
      </c>
      <c r="I189" s="12" t="s">
        <v>504</v>
      </c>
      <c r="J189" s="11" t="str">
        <f>"12-16h"</f>
        <v>12-16h</v>
      </c>
      <c r="K189" s="12" t="s">
        <v>512</v>
      </c>
      <c r="L189" s="69" t="s">
        <v>519</v>
      </c>
      <c r="M189" s="13" t="s">
        <v>374</v>
      </c>
      <c r="N189" s="14" t="s">
        <v>367</v>
      </c>
      <c r="O189" s="12" t="s">
        <v>358</v>
      </c>
      <c r="P189" s="15" t="s">
        <v>368</v>
      </c>
      <c r="Q189" s="83"/>
      <c r="R189" s="84"/>
      <c r="S189" s="84"/>
      <c r="T189" s="84">
        <v>1</v>
      </c>
      <c r="U189" s="84"/>
      <c r="V189" s="84"/>
      <c r="W189" s="84"/>
      <c r="X189" s="84"/>
      <c r="Y189" s="85"/>
      <c r="Z189" s="69" t="s">
        <v>519</v>
      </c>
      <c r="AA189" s="13" t="s">
        <v>374</v>
      </c>
      <c r="AB189" s="14" t="s">
        <v>367</v>
      </c>
      <c r="AC189" s="12" t="s">
        <v>358</v>
      </c>
      <c r="AD189" s="15" t="s">
        <v>368</v>
      </c>
      <c r="AE189" s="83"/>
      <c r="AF189" s="84">
        <v>1</v>
      </c>
      <c r="AG189" s="84"/>
      <c r="AH189" s="84"/>
      <c r="AI189" s="84"/>
      <c r="AJ189" s="84"/>
      <c r="AK189" s="84"/>
      <c r="AL189" s="84"/>
      <c r="AM189" s="85"/>
    </row>
    <row r="190" spans="1:39" ht="12" customHeight="1">
      <c r="A190" s="184"/>
      <c r="B190" s="98" t="s">
        <v>189</v>
      </c>
      <c r="C190" s="98" t="s">
        <v>189</v>
      </c>
      <c r="D190" s="69" t="s">
        <v>51</v>
      </c>
      <c r="E190" s="69" t="s">
        <v>303</v>
      </c>
      <c r="F190" s="69" t="s">
        <v>48</v>
      </c>
      <c r="G190" s="69" t="s">
        <v>310</v>
      </c>
      <c r="H190" s="69" t="s">
        <v>306</v>
      </c>
      <c r="I190" s="12" t="s">
        <v>504</v>
      </c>
      <c r="J190" s="69" t="str">
        <f>"12-16h"</f>
        <v>12-16h</v>
      </c>
      <c r="K190" s="69" t="s">
        <v>512</v>
      </c>
      <c r="L190" s="69" t="s">
        <v>519</v>
      </c>
      <c r="M190" s="13" t="s">
        <v>385</v>
      </c>
      <c r="N190" s="14" t="s">
        <v>308</v>
      </c>
      <c r="O190" s="12" t="s">
        <v>0</v>
      </c>
      <c r="P190" s="15" t="s">
        <v>359</v>
      </c>
      <c r="Q190" s="83"/>
      <c r="R190" s="84"/>
      <c r="S190" s="84"/>
      <c r="T190" s="84"/>
      <c r="U190" s="84"/>
      <c r="V190" s="84"/>
      <c r="W190" s="84"/>
      <c r="X190" s="84"/>
      <c r="Y190" s="85"/>
      <c r="Z190" s="69" t="s">
        <v>519</v>
      </c>
      <c r="AA190" s="13" t="s">
        <v>385</v>
      </c>
      <c r="AB190" s="14" t="s">
        <v>308</v>
      </c>
      <c r="AC190" s="12" t="s">
        <v>0</v>
      </c>
      <c r="AD190" s="15" t="s">
        <v>359</v>
      </c>
      <c r="AE190" s="83"/>
      <c r="AF190" s="84"/>
      <c r="AG190" s="84"/>
      <c r="AH190" s="84"/>
      <c r="AI190" s="84"/>
      <c r="AJ190" s="84"/>
      <c r="AK190" s="84"/>
      <c r="AL190" s="84"/>
      <c r="AM190" s="85"/>
    </row>
    <row r="191" spans="1:39" ht="12" customHeight="1">
      <c r="A191" s="184">
        <v>174</v>
      </c>
      <c r="B191" s="98" t="s">
        <v>281</v>
      </c>
      <c r="C191" s="98" t="s">
        <v>281</v>
      </c>
      <c r="D191" s="11" t="s">
        <v>52</v>
      </c>
      <c r="E191" s="11" t="s">
        <v>303</v>
      </c>
      <c r="F191" s="12" t="s">
        <v>48</v>
      </c>
      <c r="G191" s="12" t="s">
        <v>310</v>
      </c>
      <c r="H191" s="12" t="s">
        <v>306</v>
      </c>
      <c r="I191" s="117" t="s">
        <v>507</v>
      </c>
      <c r="J191" s="12" t="str">
        <f>"≥17h"</f>
        <v>≥17h</v>
      </c>
      <c r="K191" s="12" t="s">
        <v>513</v>
      </c>
      <c r="L191" s="69" t="s">
        <v>519</v>
      </c>
      <c r="M191" s="13" t="s">
        <v>374</v>
      </c>
      <c r="N191" s="14" t="s">
        <v>367</v>
      </c>
      <c r="O191" s="12" t="s">
        <v>358</v>
      </c>
      <c r="P191" s="15" t="s">
        <v>368</v>
      </c>
      <c r="Q191" s="83"/>
      <c r="R191" s="84">
        <v>1</v>
      </c>
      <c r="S191" s="84"/>
      <c r="T191" s="84"/>
      <c r="U191" s="84"/>
      <c r="V191" s="84">
        <v>1</v>
      </c>
      <c r="W191" s="84">
        <v>1</v>
      </c>
      <c r="X191" s="84"/>
      <c r="Y191" s="85"/>
      <c r="Z191" s="69" t="s">
        <v>519</v>
      </c>
      <c r="AA191" s="13" t="s">
        <v>374</v>
      </c>
      <c r="AB191" s="14" t="s">
        <v>367</v>
      </c>
      <c r="AC191" s="12" t="s">
        <v>358</v>
      </c>
      <c r="AD191" s="15" t="s">
        <v>368</v>
      </c>
      <c r="AE191" s="83"/>
      <c r="AF191" s="84">
        <v>1</v>
      </c>
      <c r="AG191" s="84"/>
      <c r="AH191" s="84"/>
      <c r="AI191" s="84"/>
      <c r="AJ191" s="84"/>
      <c r="AK191" s="84"/>
      <c r="AL191" s="84"/>
      <c r="AM191" s="85"/>
    </row>
    <row r="192" spans="1:39" ht="12" customHeight="1">
      <c r="A192" s="184">
        <v>175</v>
      </c>
      <c r="B192" s="98" t="s">
        <v>251</v>
      </c>
      <c r="C192" s="98" t="s">
        <v>245</v>
      </c>
      <c r="D192" s="11" t="s">
        <v>52</v>
      </c>
      <c r="E192" s="11" t="s">
        <v>304</v>
      </c>
      <c r="F192" s="12" t="s">
        <v>50</v>
      </c>
      <c r="G192" s="11" t="s">
        <v>511</v>
      </c>
      <c r="H192" s="12" t="s">
        <v>308</v>
      </c>
      <c r="I192" s="12" t="s">
        <v>505</v>
      </c>
      <c r="J192" s="12" t="str">
        <f>"≥17h"</f>
        <v>≥17h</v>
      </c>
      <c r="K192" s="12" t="s">
        <v>512</v>
      </c>
      <c r="L192" s="69" t="s">
        <v>520</v>
      </c>
      <c r="M192" s="13" t="s">
        <v>374</v>
      </c>
      <c r="N192" s="14" t="s">
        <v>308</v>
      </c>
      <c r="O192" s="12" t="s">
        <v>358</v>
      </c>
      <c r="P192" s="15" t="s">
        <v>368</v>
      </c>
      <c r="Q192" s="83"/>
      <c r="R192" s="84"/>
      <c r="S192" s="84"/>
      <c r="T192" s="84">
        <v>1</v>
      </c>
      <c r="U192" s="84"/>
      <c r="V192" s="84"/>
      <c r="W192" s="84"/>
      <c r="X192" s="84"/>
      <c r="Y192" s="85"/>
      <c r="Z192" s="69" t="s">
        <v>520</v>
      </c>
      <c r="AA192" s="13" t="s">
        <v>374</v>
      </c>
      <c r="AB192" s="14" t="s">
        <v>308</v>
      </c>
      <c r="AC192" s="12" t="s">
        <v>358</v>
      </c>
      <c r="AD192" s="15" t="s">
        <v>368</v>
      </c>
      <c r="AE192" s="83">
        <v>1</v>
      </c>
      <c r="AF192" s="84"/>
      <c r="AG192" s="84"/>
      <c r="AH192" s="84"/>
      <c r="AI192" s="84"/>
      <c r="AJ192" s="84"/>
      <c r="AK192" s="84"/>
      <c r="AL192" s="84"/>
      <c r="AM192" s="85"/>
    </row>
    <row r="193" spans="1:39" ht="12" customHeight="1">
      <c r="A193" s="184">
        <v>176</v>
      </c>
      <c r="B193" s="98" t="s">
        <v>189</v>
      </c>
      <c r="C193" s="98" t="s">
        <v>189</v>
      </c>
      <c r="D193" s="11" t="s">
        <v>25</v>
      </c>
      <c r="E193" s="11" t="s">
        <v>303</v>
      </c>
      <c r="F193" s="12" t="s">
        <v>48</v>
      </c>
      <c r="G193" s="12" t="s">
        <v>310</v>
      </c>
      <c r="H193" s="12" t="s">
        <v>306</v>
      </c>
      <c r="I193" s="12" t="s">
        <v>504</v>
      </c>
      <c r="J193" s="12" t="str">
        <f>"≥17h"</f>
        <v>≥17h</v>
      </c>
      <c r="K193" s="12" t="s">
        <v>513</v>
      </c>
      <c r="L193" s="69" t="s">
        <v>519</v>
      </c>
      <c r="M193" s="13" t="s">
        <v>374</v>
      </c>
      <c r="N193" s="14" t="s">
        <v>367</v>
      </c>
      <c r="O193" s="12" t="s">
        <v>358</v>
      </c>
      <c r="P193" s="15" t="s">
        <v>370</v>
      </c>
      <c r="Q193" s="83"/>
      <c r="R193" s="84">
        <v>1</v>
      </c>
      <c r="S193" s="84"/>
      <c r="T193" s="84"/>
      <c r="U193" s="84"/>
      <c r="V193" s="84"/>
      <c r="W193" s="84"/>
      <c r="X193" s="84"/>
      <c r="Y193" s="85"/>
      <c r="Z193" s="69" t="s">
        <v>519</v>
      </c>
      <c r="AA193" s="13" t="s">
        <v>374</v>
      </c>
      <c r="AB193" s="14" t="s">
        <v>367</v>
      </c>
      <c r="AC193" s="12" t="s">
        <v>358</v>
      </c>
      <c r="AD193" s="15" t="s">
        <v>370</v>
      </c>
      <c r="AE193" s="83"/>
      <c r="AF193" s="84">
        <v>1</v>
      </c>
      <c r="AG193" s="84"/>
      <c r="AH193" s="84"/>
      <c r="AI193" s="84"/>
      <c r="AJ193" s="84"/>
      <c r="AK193" s="84"/>
      <c r="AL193" s="84"/>
      <c r="AM193" s="85"/>
    </row>
    <row r="194" spans="1:39" ht="12" customHeight="1">
      <c r="A194" s="184">
        <v>177</v>
      </c>
      <c r="B194" s="98" t="s">
        <v>189</v>
      </c>
      <c r="C194" s="98" t="s">
        <v>189</v>
      </c>
      <c r="D194" s="11" t="s">
        <v>52</v>
      </c>
      <c r="E194" s="11" t="s">
        <v>304</v>
      </c>
      <c r="F194" s="12" t="s">
        <v>49</v>
      </c>
      <c r="G194" s="12" t="s">
        <v>310</v>
      </c>
      <c r="H194" s="12" t="s">
        <v>306</v>
      </c>
      <c r="I194" s="12" t="s">
        <v>505</v>
      </c>
      <c r="J194" s="12" t="str">
        <f>"≥17h"</f>
        <v>≥17h</v>
      </c>
      <c r="K194" s="12" t="s">
        <v>512</v>
      </c>
      <c r="L194" s="69" t="s">
        <v>519</v>
      </c>
      <c r="M194" s="13" t="s">
        <v>371</v>
      </c>
      <c r="N194" s="14" t="s">
        <v>308</v>
      </c>
      <c r="O194" s="12" t="s">
        <v>358</v>
      </c>
      <c r="P194" s="15" t="s">
        <v>368</v>
      </c>
      <c r="Q194" s="83"/>
      <c r="R194" s="84"/>
      <c r="S194" s="84"/>
      <c r="T194" s="84">
        <v>1</v>
      </c>
      <c r="U194" s="84"/>
      <c r="V194" s="84"/>
      <c r="W194" s="84"/>
      <c r="X194" s="84"/>
      <c r="Y194" s="85"/>
      <c r="Z194" s="69" t="s">
        <v>519</v>
      </c>
      <c r="AA194" s="13" t="s">
        <v>371</v>
      </c>
      <c r="AB194" s="14" t="s">
        <v>308</v>
      </c>
      <c r="AC194" s="12" t="s">
        <v>358</v>
      </c>
      <c r="AD194" s="15" t="s">
        <v>368</v>
      </c>
      <c r="AE194" s="83"/>
      <c r="AF194" s="84"/>
      <c r="AG194" s="84"/>
      <c r="AH194" s="84">
        <v>1</v>
      </c>
      <c r="AI194" s="84">
        <v>1</v>
      </c>
      <c r="AJ194" s="84"/>
      <c r="AK194" s="84"/>
      <c r="AL194" s="84"/>
      <c r="AM194" s="85"/>
    </row>
    <row r="195" spans="1:39" ht="12" customHeight="1">
      <c r="A195" s="184">
        <v>178</v>
      </c>
      <c r="B195" s="98" t="s">
        <v>248</v>
      </c>
      <c r="C195" s="98" t="s">
        <v>245</v>
      </c>
      <c r="D195" s="11" t="s">
        <v>52</v>
      </c>
      <c r="E195" s="11" t="s">
        <v>304</v>
      </c>
      <c r="F195" s="12" t="s">
        <v>49</v>
      </c>
      <c r="G195" s="12" t="s">
        <v>310</v>
      </c>
      <c r="H195" s="12" t="s">
        <v>308</v>
      </c>
      <c r="I195" s="105" t="s">
        <v>504</v>
      </c>
      <c r="J195" s="12" t="str">
        <f>"≥17h"</f>
        <v>≥17h</v>
      </c>
      <c r="K195" s="12" t="s">
        <v>512</v>
      </c>
      <c r="L195" s="69" t="s">
        <v>520</v>
      </c>
      <c r="M195" s="13" t="s">
        <v>374</v>
      </c>
      <c r="N195" s="14" t="s">
        <v>308</v>
      </c>
      <c r="O195" s="12" t="s">
        <v>358</v>
      </c>
      <c r="P195" s="15" t="s">
        <v>368</v>
      </c>
      <c r="Q195" s="83"/>
      <c r="R195" s="84">
        <v>1</v>
      </c>
      <c r="S195" s="84"/>
      <c r="T195" s="84">
        <v>1</v>
      </c>
      <c r="U195" s="84"/>
      <c r="V195" s="84"/>
      <c r="W195" s="84">
        <v>1</v>
      </c>
      <c r="X195" s="84"/>
      <c r="Y195" s="85"/>
      <c r="Z195" s="69" t="s">
        <v>520</v>
      </c>
      <c r="AA195" s="13" t="s">
        <v>374</v>
      </c>
      <c r="AB195" s="14" t="s">
        <v>308</v>
      </c>
      <c r="AC195" s="12" t="s">
        <v>358</v>
      </c>
      <c r="AD195" s="15" t="s">
        <v>368</v>
      </c>
      <c r="AE195" s="83">
        <v>1</v>
      </c>
      <c r="AF195" s="84"/>
      <c r="AG195" s="84"/>
      <c r="AH195" s="84"/>
      <c r="AI195" s="84"/>
      <c r="AJ195" s="84"/>
      <c r="AK195" s="84"/>
      <c r="AL195" s="84"/>
      <c r="AM195" s="85"/>
    </row>
    <row r="196" spans="1:39" ht="12" customHeight="1">
      <c r="A196" s="184">
        <v>179</v>
      </c>
      <c r="B196" s="98" t="s">
        <v>189</v>
      </c>
      <c r="C196" s="98" t="s">
        <v>189</v>
      </c>
      <c r="D196" s="11" t="s">
        <v>51</v>
      </c>
      <c r="E196" s="11" t="s">
        <v>304</v>
      </c>
      <c r="F196" s="12" t="s">
        <v>49</v>
      </c>
      <c r="G196" s="12" t="s">
        <v>310</v>
      </c>
      <c r="H196" s="12" t="s">
        <v>306</v>
      </c>
      <c r="I196" s="12" t="s">
        <v>504</v>
      </c>
      <c r="J196" s="11" t="str">
        <f>"12-16h"</f>
        <v>12-16h</v>
      </c>
      <c r="K196" s="12" t="s">
        <v>512</v>
      </c>
      <c r="L196" s="69" t="s">
        <v>519</v>
      </c>
      <c r="M196" s="13" t="s">
        <v>373</v>
      </c>
      <c r="N196" s="14" t="s">
        <v>308</v>
      </c>
      <c r="O196" s="12" t="s">
        <v>358</v>
      </c>
      <c r="P196" s="15" t="s">
        <v>368</v>
      </c>
      <c r="Q196" s="83"/>
      <c r="R196" s="84"/>
      <c r="S196" s="84"/>
      <c r="T196" s="84">
        <v>1</v>
      </c>
      <c r="U196" s="84"/>
      <c r="V196" s="84"/>
      <c r="W196" s="84"/>
      <c r="X196" s="84"/>
      <c r="Y196" s="85"/>
      <c r="Z196" s="69" t="s">
        <v>519</v>
      </c>
      <c r="AA196" s="13" t="s">
        <v>373</v>
      </c>
      <c r="AB196" s="14" t="s">
        <v>308</v>
      </c>
      <c r="AC196" s="12" t="s">
        <v>358</v>
      </c>
      <c r="AD196" s="15" t="s">
        <v>368</v>
      </c>
      <c r="AE196" s="83"/>
      <c r="AF196" s="84">
        <v>1</v>
      </c>
      <c r="AG196" s="84"/>
      <c r="AH196" s="84"/>
      <c r="AI196" s="84"/>
      <c r="AJ196" s="84"/>
      <c r="AK196" s="84"/>
      <c r="AL196" s="84"/>
      <c r="AM196" s="85"/>
    </row>
    <row r="197" spans="1:39" ht="12" customHeight="1">
      <c r="A197" s="184">
        <v>180</v>
      </c>
      <c r="B197" s="98" t="s">
        <v>192</v>
      </c>
      <c r="C197" s="98" t="s">
        <v>191</v>
      </c>
      <c r="D197" s="11" t="s">
        <v>52</v>
      </c>
      <c r="E197" s="11" t="s">
        <v>304</v>
      </c>
      <c r="F197" s="12" t="s">
        <v>49</v>
      </c>
      <c r="G197" s="12" t="s">
        <v>310</v>
      </c>
      <c r="H197" s="12" t="s">
        <v>306</v>
      </c>
      <c r="I197" s="105" t="s">
        <v>504</v>
      </c>
      <c r="J197" s="12" t="str">
        <f>"≥17h"</f>
        <v>≥17h</v>
      </c>
      <c r="K197" s="12" t="s">
        <v>512</v>
      </c>
      <c r="L197" s="69" t="s">
        <v>519</v>
      </c>
      <c r="M197" s="13" t="s">
        <v>373</v>
      </c>
      <c r="N197" s="14" t="s">
        <v>367</v>
      </c>
      <c r="O197" s="12" t="s">
        <v>358</v>
      </c>
      <c r="P197" s="15" t="s">
        <v>370</v>
      </c>
      <c r="Q197" s="83"/>
      <c r="R197" s="84">
        <v>1</v>
      </c>
      <c r="S197" s="84"/>
      <c r="T197" s="84"/>
      <c r="U197" s="84"/>
      <c r="V197" s="84"/>
      <c r="W197" s="84"/>
      <c r="X197" s="84"/>
      <c r="Y197" s="85"/>
      <c r="Z197" s="69" t="s">
        <v>519</v>
      </c>
      <c r="AA197" s="13" t="s">
        <v>373</v>
      </c>
      <c r="AB197" s="14" t="s">
        <v>367</v>
      </c>
      <c r="AC197" s="12" t="s">
        <v>358</v>
      </c>
      <c r="AD197" s="15" t="s">
        <v>370</v>
      </c>
      <c r="AE197" s="83"/>
      <c r="AF197" s="84">
        <v>1</v>
      </c>
      <c r="AG197" s="84"/>
      <c r="AH197" s="84"/>
      <c r="AI197" s="84"/>
      <c r="AJ197" s="84"/>
      <c r="AK197" s="84"/>
      <c r="AL197" s="84"/>
      <c r="AM197" s="85"/>
    </row>
    <row r="198" spans="1:39" ht="12" customHeight="1">
      <c r="A198" s="184">
        <v>181</v>
      </c>
      <c r="B198" s="98" t="s">
        <v>245</v>
      </c>
      <c r="C198" s="98" t="s">
        <v>245</v>
      </c>
      <c r="D198" s="11" t="s">
        <v>51</v>
      </c>
      <c r="E198" s="11" t="s">
        <v>304</v>
      </c>
      <c r="F198" s="12" t="s">
        <v>48</v>
      </c>
      <c r="G198" s="12" t="s">
        <v>310</v>
      </c>
      <c r="H198" s="12" t="s">
        <v>306</v>
      </c>
      <c r="I198" s="105" t="s">
        <v>505</v>
      </c>
      <c r="J198" s="11" t="str">
        <f t="shared" ref="J198:J204" si="10">"12-16h"</f>
        <v>12-16h</v>
      </c>
      <c r="K198" s="12" t="s">
        <v>513</v>
      </c>
      <c r="L198" s="69" t="s">
        <v>520</v>
      </c>
      <c r="M198" s="13" t="s">
        <v>374</v>
      </c>
      <c r="N198" s="14" t="s">
        <v>367</v>
      </c>
      <c r="O198" s="12" t="s">
        <v>358</v>
      </c>
      <c r="P198" s="15" t="s">
        <v>368</v>
      </c>
      <c r="Q198" s="83"/>
      <c r="R198" s="84"/>
      <c r="S198" s="84">
        <v>1</v>
      </c>
      <c r="T198" s="84">
        <v>1</v>
      </c>
      <c r="U198" s="84"/>
      <c r="V198" s="84"/>
      <c r="W198" s="84">
        <v>1</v>
      </c>
      <c r="X198" s="84"/>
      <c r="Y198" s="85"/>
      <c r="Z198" s="69" t="s">
        <v>520</v>
      </c>
      <c r="AA198" s="13" t="s">
        <v>374</v>
      </c>
      <c r="AB198" s="14" t="s">
        <v>367</v>
      </c>
      <c r="AC198" s="12" t="s">
        <v>358</v>
      </c>
      <c r="AD198" s="15" t="s">
        <v>368</v>
      </c>
      <c r="AE198" s="83"/>
      <c r="AF198" s="84">
        <v>1</v>
      </c>
      <c r="AG198" s="84"/>
      <c r="AH198" s="84"/>
      <c r="AI198" s="84"/>
      <c r="AJ198" s="84"/>
      <c r="AK198" s="84"/>
      <c r="AL198" s="84"/>
      <c r="AM198" s="85"/>
    </row>
    <row r="199" spans="1:39" ht="12" customHeight="1">
      <c r="A199" s="184">
        <v>182</v>
      </c>
      <c r="B199" s="98" t="s">
        <v>252</v>
      </c>
      <c r="C199" s="98" t="s">
        <v>245</v>
      </c>
      <c r="D199" s="11" t="s">
        <v>52</v>
      </c>
      <c r="E199" s="11" t="s">
        <v>304</v>
      </c>
      <c r="F199" s="12" t="s">
        <v>50</v>
      </c>
      <c r="G199" s="11" t="s">
        <v>511</v>
      </c>
      <c r="H199" s="12" t="s">
        <v>308</v>
      </c>
      <c r="I199" s="105" t="s">
        <v>504</v>
      </c>
      <c r="J199" s="11" t="str">
        <f t="shared" si="10"/>
        <v>12-16h</v>
      </c>
      <c r="K199" s="12" t="s">
        <v>513</v>
      </c>
      <c r="L199" s="69" t="s">
        <v>520</v>
      </c>
      <c r="M199" s="13" t="s">
        <v>374</v>
      </c>
      <c r="N199" s="14" t="s">
        <v>308</v>
      </c>
      <c r="O199" s="12" t="s">
        <v>358</v>
      </c>
      <c r="P199" s="15" t="s">
        <v>370</v>
      </c>
      <c r="Q199" s="83"/>
      <c r="R199" s="84">
        <v>1</v>
      </c>
      <c r="S199" s="84"/>
      <c r="T199" s="84"/>
      <c r="U199" s="84"/>
      <c r="V199" s="84"/>
      <c r="W199" s="84"/>
      <c r="X199" s="84"/>
      <c r="Y199" s="85"/>
      <c r="Z199" s="69" t="s">
        <v>520</v>
      </c>
      <c r="AA199" s="13" t="s">
        <v>374</v>
      </c>
      <c r="AB199" s="14" t="s">
        <v>308</v>
      </c>
      <c r="AC199" s="12" t="s">
        <v>358</v>
      </c>
      <c r="AD199" s="15" t="s">
        <v>370</v>
      </c>
      <c r="AE199" s="83"/>
      <c r="AF199" s="84">
        <v>1</v>
      </c>
      <c r="AG199" s="84"/>
      <c r="AH199" s="84"/>
      <c r="AI199" s="84"/>
      <c r="AJ199" s="84"/>
      <c r="AK199" s="84"/>
      <c r="AL199" s="84"/>
      <c r="AM199" s="85"/>
    </row>
    <row r="200" spans="1:39" ht="12" customHeight="1">
      <c r="A200" s="184">
        <v>183</v>
      </c>
      <c r="B200" s="98" t="s">
        <v>192</v>
      </c>
      <c r="C200" s="98" t="s">
        <v>191</v>
      </c>
      <c r="D200" s="11" t="s">
        <v>51</v>
      </c>
      <c r="E200" s="11" t="s">
        <v>303</v>
      </c>
      <c r="F200" s="12" t="s">
        <v>50</v>
      </c>
      <c r="G200" s="12" t="s">
        <v>510</v>
      </c>
      <c r="H200" s="12" t="s">
        <v>306</v>
      </c>
      <c r="I200" s="105" t="s">
        <v>504</v>
      </c>
      <c r="J200" s="11" t="str">
        <f t="shared" si="10"/>
        <v>12-16h</v>
      </c>
      <c r="K200" s="12" t="s">
        <v>513</v>
      </c>
      <c r="L200" s="69" t="s">
        <v>519</v>
      </c>
      <c r="M200" s="13" t="s">
        <v>373</v>
      </c>
      <c r="N200" s="14" t="s">
        <v>367</v>
      </c>
      <c r="O200" s="12" t="s">
        <v>358</v>
      </c>
      <c r="P200" s="15" t="s">
        <v>368</v>
      </c>
      <c r="Q200" s="83"/>
      <c r="R200" s="84"/>
      <c r="S200" s="84"/>
      <c r="T200" s="84">
        <v>1</v>
      </c>
      <c r="U200" s="84"/>
      <c r="V200" s="84"/>
      <c r="W200" s="84"/>
      <c r="X200" s="84"/>
      <c r="Y200" s="85"/>
      <c r="Z200" s="69" t="s">
        <v>519</v>
      </c>
      <c r="AA200" s="13" t="s">
        <v>373</v>
      </c>
      <c r="AB200" s="14" t="s">
        <v>367</v>
      </c>
      <c r="AC200" s="12" t="s">
        <v>358</v>
      </c>
      <c r="AD200" s="15" t="s">
        <v>368</v>
      </c>
      <c r="AE200" s="83"/>
      <c r="AF200" s="84">
        <v>1</v>
      </c>
      <c r="AG200" s="84"/>
      <c r="AH200" s="84"/>
      <c r="AI200" s="84"/>
      <c r="AJ200" s="84"/>
      <c r="AK200" s="84"/>
      <c r="AL200" s="84"/>
      <c r="AM200" s="85"/>
    </row>
    <row r="201" spans="1:39" ht="12" customHeight="1">
      <c r="A201" s="184"/>
      <c r="B201" s="98" t="s">
        <v>192</v>
      </c>
      <c r="C201" s="98" t="s">
        <v>191</v>
      </c>
      <c r="D201" s="69" t="s">
        <v>51</v>
      </c>
      <c r="E201" s="69" t="s">
        <v>303</v>
      </c>
      <c r="F201" s="69" t="s">
        <v>50</v>
      </c>
      <c r="G201" s="69" t="s">
        <v>510</v>
      </c>
      <c r="H201" s="69" t="s">
        <v>306</v>
      </c>
      <c r="I201" s="105" t="s">
        <v>504</v>
      </c>
      <c r="J201" s="69" t="str">
        <f t="shared" si="10"/>
        <v>12-16h</v>
      </c>
      <c r="K201" s="69" t="s">
        <v>513</v>
      </c>
      <c r="L201" s="69" t="s">
        <v>519</v>
      </c>
      <c r="M201" s="13" t="s">
        <v>385</v>
      </c>
      <c r="N201" s="14" t="s">
        <v>308</v>
      </c>
      <c r="O201" s="12" t="s">
        <v>0</v>
      </c>
      <c r="P201" s="15" t="s">
        <v>368</v>
      </c>
      <c r="Q201" s="83"/>
      <c r="R201" s="84"/>
      <c r="S201" s="84"/>
      <c r="T201" s="84"/>
      <c r="U201" s="84"/>
      <c r="V201" s="84"/>
      <c r="W201" s="84"/>
      <c r="X201" s="84"/>
      <c r="Y201" s="85">
        <v>1</v>
      </c>
      <c r="Z201" s="69" t="s">
        <v>519</v>
      </c>
      <c r="AA201" s="13" t="s">
        <v>385</v>
      </c>
      <c r="AB201" s="14" t="s">
        <v>308</v>
      </c>
      <c r="AC201" s="12" t="s">
        <v>0</v>
      </c>
      <c r="AD201" s="15" t="s">
        <v>368</v>
      </c>
      <c r="AE201" s="83"/>
      <c r="AF201" s="84"/>
      <c r="AG201" s="84"/>
      <c r="AH201" s="84"/>
      <c r="AI201" s="84"/>
      <c r="AJ201" s="84"/>
      <c r="AK201" s="84"/>
      <c r="AL201" s="84"/>
      <c r="AM201" s="85"/>
    </row>
    <row r="202" spans="1:39" ht="12" customHeight="1">
      <c r="A202" s="184">
        <v>184</v>
      </c>
      <c r="B202" s="98" t="s">
        <v>253</v>
      </c>
      <c r="C202" s="98" t="s">
        <v>245</v>
      </c>
      <c r="D202" s="11" t="s">
        <v>51</v>
      </c>
      <c r="E202" s="11" t="s">
        <v>303</v>
      </c>
      <c r="F202" s="12" t="s">
        <v>50</v>
      </c>
      <c r="G202" s="11" t="s">
        <v>511</v>
      </c>
      <c r="H202" s="12" t="s">
        <v>307</v>
      </c>
      <c r="I202" s="12" t="s">
        <v>504</v>
      </c>
      <c r="J202" s="11" t="str">
        <f t="shared" si="10"/>
        <v>12-16h</v>
      </c>
      <c r="K202" s="12" t="s">
        <v>513</v>
      </c>
      <c r="L202" s="69" t="s">
        <v>520</v>
      </c>
      <c r="M202" s="13" t="s">
        <v>373</v>
      </c>
      <c r="N202" s="14" t="s">
        <v>308</v>
      </c>
      <c r="O202" s="12" t="s">
        <v>358</v>
      </c>
      <c r="P202" s="15" t="s">
        <v>368</v>
      </c>
      <c r="Q202" s="83"/>
      <c r="R202" s="84">
        <v>1</v>
      </c>
      <c r="S202" s="84"/>
      <c r="T202" s="84"/>
      <c r="U202" s="84"/>
      <c r="V202" s="84">
        <v>1</v>
      </c>
      <c r="W202" s="84"/>
      <c r="X202" s="84"/>
      <c r="Y202" s="85"/>
      <c r="Z202" s="69" t="s">
        <v>520</v>
      </c>
      <c r="AA202" s="13" t="s">
        <v>373</v>
      </c>
      <c r="AB202" s="14" t="s">
        <v>308</v>
      </c>
      <c r="AC202" s="12" t="s">
        <v>358</v>
      </c>
      <c r="AD202" s="15" t="s">
        <v>368</v>
      </c>
      <c r="AE202" s="83">
        <v>1</v>
      </c>
      <c r="AF202" s="84"/>
      <c r="AG202" s="84">
        <v>1</v>
      </c>
      <c r="AH202" s="84"/>
      <c r="AI202" s="84"/>
      <c r="AJ202" s="84"/>
      <c r="AK202" s="84"/>
      <c r="AL202" s="84"/>
      <c r="AM202" s="85"/>
    </row>
    <row r="203" spans="1:39" ht="12" customHeight="1">
      <c r="A203" s="184">
        <v>185</v>
      </c>
      <c r="B203" s="98" t="s">
        <v>192</v>
      </c>
      <c r="C203" s="98" t="s">
        <v>191</v>
      </c>
      <c r="D203" s="11" t="s">
        <v>51</v>
      </c>
      <c r="E203" s="11" t="s">
        <v>303</v>
      </c>
      <c r="F203" s="12" t="s">
        <v>48</v>
      </c>
      <c r="G203" s="12" t="s">
        <v>510</v>
      </c>
      <c r="H203" s="12" t="s">
        <v>306</v>
      </c>
      <c r="I203" s="105" t="s">
        <v>504</v>
      </c>
      <c r="J203" s="11" t="str">
        <f t="shared" si="10"/>
        <v>12-16h</v>
      </c>
      <c r="K203" s="12" t="s">
        <v>47</v>
      </c>
      <c r="L203" s="69" t="s">
        <v>519</v>
      </c>
      <c r="M203" s="13" t="s">
        <v>373</v>
      </c>
      <c r="N203" s="14" t="s">
        <v>308</v>
      </c>
      <c r="O203" s="12" t="s">
        <v>358</v>
      </c>
      <c r="P203" s="15" t="s">
        <v>370</v>
      </c>
      <c r="Q203" s="83"/>
      <c r="R203" s="84">
        <v>1</v>
      </c>
      <c r="S203" s="84"/>
      <c r="T203" s="84"/>
      <c r="U203" s="84"/>
      <c r="V203" s="84"/>
      <c r="W203" s="84"/>
      <c r="X203" s="84"/>
      <c r="Y203" s="85"/>
      <c r="Z203" s="69" t="s">
        <v>519</v>
      </c>
      <c r="AA203" s="13" t="s">
        <v>373</v>
      </c>
      <c r="AB203" s="14" t="s">
        <v>308</v>
      </c>
      <c r="AC203" s="12" t="s">
        <v>358</v>
      </c>
      <c r="AD203" s="15" t="s">
        <v>370</v>
      </c>
      <c r="AE203" s="83"/>
      <c r="AF203" s="84">
        <v>1</v>
      </c>
      <c r="AG203" s="84"/>
      <c r="AH203" s="84"/>
      <c r="AI203" s="84"/>
      <c r="AJ203" s="84"/>
      <c r="AK203" s="84"/>
      <c r="AL203" s="84"/>
      <c r="AM203" s="85"/>
    </row>
    <row r="204" spans="1:39" ht="12" customHeight="1">
      <c r="A204" s="184">
        <v>186</v>
      </c>
      <c r="B204" s="98" t="s">
        <v>253</v>
      </c>
      <c r="C204" s="98" t="s">
        <v>245</v>
      </c>
      <c r="D204" s="11" t="s">
        <v>52</v>
      </c>
      <c r="E204" s="11" t="s">
        <v>304</v>
      </c>
      <c r="F204" s="12" t="s">
        <v>48</v>
      </c>
      <c r="G204" s="11" t="s">
        <v>511</v>
      </c>
      <c r="H204" s="12" t="s">
        <v>307</v>
      </c>
      <c r="I204" s="117" t="s">
        <v>505</v>
      </c>
      <c r="J204" s="11" t="str">
        <f t="shared" si="10"/>
        <v>12-16h</v>
      </c>
      <c r="K204" s="12" t="s">
        <v>513</v>
      </c>
      <c r="L204" s="69" t="s">
        <v>520</v>
      </c>
      <c r="M204" s="13" t="s">
        <v>372</v>
      </c>
      <c r="N204" s="14" t="s">
        <v>308</v>
      </c>
      <c r="O204" s="12" t="s">
        <v>358</v>
      </c>
      <c r="P204" s="15" t="s">
        <v>368</v>
      </c>
      <c r="Q204" s="83"/>
      <c r="R204" s="84"/>
      <c r="S204" s="84"/>
      <c r="T204" s="84"/>
      <c r="U204" s="84"/>
      <c r="V204" s="84"/>
      <c r="W204" s="84">
        <v>1</v>
      </c>
      <c r="X204" s="84"/>
      <c r="Y204" s="85"/>
      <c r="Z204" s="69" t="s">
        <v>520</v>
      </c>
      <c r="AA204" s="13" t="s">
        <v>372</v>
      </c>
      <c r="AB204" s="14" t="s">
        <v>308</v>
      </c>
      <c r="AC204" s="12" t="s">
        <v>358</v>
      </c>
      <c r="AD204" s="15" t="s">
        <v>368</v>
      </c>
      <c r="AE204" s="83"/>
      <c r="AF204" s="84">
        <v>1</v>
      </c>
      <c r="AG204" s="84"/>
      <c r="AH204" s="84"/>
      <c r="AI204" s="84"/>
      <c r="AJ204" s="84"/>
      <c r="AK204" s="84"/>
      <c r="AL204" s="84"/>
      <c r="AM204" s="85"/>
    </row>
    <row r="205" spans="1:39" ht="12" customHeight="1">
      <c r="A205" s="184">
        <v>187</v>
      </c>
      <c r="B205" s="98" t="s">
        <v>193</v>
      </c>
      <c r="C205" s="98" t="s">
        <v>193</v>
      </c>
      <c r="D205" s="11" t="s">
        <v>52</v>
      </c>
      <c r="E205" s="11" t="s">
        <v>303</v>
      </c>
      <c r="F205" s="12" t="s">
        <v>49</v>
      </c>
      <c r="G205" s="12" t="s">
        <v>310</v>
      </c>
      <c r="H205" s="12" t="s">
        <v>306</v>
      </c>
      <c r="I205" s="12" t="s">
        <v>504</v>
      </c>
      <c r="J205" s="12" t="str">
        <f>"≥17h"</f>
        <v>≥17h</v>
      </c>
      <c r="K205" s="12" t="s">
        <v>512</v>
      </c>
      <c r="L205" s="69" t="s">
        <v>519</v>
      </c>
      <c r="M205" s="13" t="s">
        <v>371</v>
      </c>
      <c r="N205" s="14" t="s">
        <v>308</v>
      </c>
      <c r="O205" s="12" t="s">
        <v>358</v>
      </c>
      <c r="P205" s="15" t="s">
        <v>368</v>
      </c>
      <c r="Q205" s="83"/>
      <c r="R205" s="84"/>
      <c r="S205" s="84"/>
      <c r="T205" s="84">
        <v>1</v>
      </c>
      <c r="U205" s="84"/>
      <c r="V205" s="84"/>
      <c r="W205" s="84"/>
      <c r="X205" s="84"/>
      <c r="Y205" s="85"/>
      <c r="Z205" s="69" t="s">
        <v>519</v>
      </c>
      <c r="AA205" s="13" t="s">
        <v>371</v>
      </c>
      <c r="AB205" s="14" t="s">
        <v>308</v>
      </c>
      <c r="AC205" s="12" t="s">
        <v>358</v>
      </c>
      <c r="AD205" s="15" t="s">
        <v>368</v>
      </c>
      <c r="AE205" s="83"/>
      <c r="AF205" s="84"/>
      <c r="AG205" s="84"/>
      <c r="AH205" s="84">
        <v>1</v>
      </c>
      <c r="AI205" s="84"/>
      <c r="AJ205" s="84"/>
      <c r="AK205" s="84"/>
      <c r="AL205" s="84"/>
      <c r="AM205" s="85"/>
    </row>
    <row r="206" spans="1:39" ht="12" customHeight="1">
      <c r="A206" s="184">
        <v>188</v>
      </c>
      <c r="B206" s="98" t="s">
        <v>123</v>
      </c>
      <c r="C206" s="98" t="s">
        <v>72</v>
      </c>
      <c r="D206" s="11" t="s">
        <v>51</v>
      </c>
      <c r="E206" s="11" t="s">
        <v>304</v>
      </c>
      <c r="F206" s="12" t="s">
        <v>49</v>
      </c>
      <c r="G206" s="11" t="s">
        <v>511</v>
      </c>
      <c r="H206" s="12" t="s">
        <v>308</v>
      </c>
      <c r="I206" s="12" t="s">
        <v>505</v>
      </c>
      <c r="J206" s="11" t="str">
        <f>"12-16h"</f>
        <v>12-16h</v>
      </c>
      <c r="K206" s="12" t="s">
        <v>512</v>
      </c>
      <c r="L206" s="69" t="s">
        <v>519</v>
      </c>
      <c r="M206" s="13" t="s">
        <v>309</v>
      </c>
      <c r="N206" s="14" t="s">
        <v>308</v>
      </c>
      <c r="O206" s="12" t="s">
        <v>358</v>
      </c>
      <c r="P206" s="15" t="s">
        <v>368</v>
      </c>
      <c r="Q206" s="83"/>
      <c r="R206" s="84">
        <v>1</v>
      </c>
      <c r="S206" s="84"/>
      <c r="T206" s="84">
        <v>1</v>
      </c>
      <c r="U206" s="84"/>
      <c r="V206" s="84"/>
      <c r="W206" s="84"/>
      <c r="X206" s="84"/>
      <c r="Y206" s="85"/>
      <c r="Z206" s="69" t="s">
        <v>519</v>
      </c>
      <c r="AA206" s="13" t="s">
        <v>309</v>
      </c>
      <c r="AB206" s="14" t="s">
        <v>308</v>
      </c>
      <c r="AC206" s="12" t="s">
        <v>358</v>
      </c>
      <c r="AD206" s="15" t="s">
        <v>368</v>
      </c>
      <c r="AE206" s="83"/>
      <c r="AF206" s="84"/>
      <c r="AG206" s="84"/>
      <c r="AH206" s="84"/>
      <c r="AI206" s="84">
        <v>1</v>
      </c>
      <c r="AJ206" s="84"/>
      <c r="AK206" s="84"/>
      <c r="AL206" s="84"/>
      <c r="AM206" s="85"/>
    </row>
    <row r="207" spans="1:39" ht="12" customHeight="1">
      <c r="A207" s="184">
        <v>189</v>
      </c>
      <c r="B207" s="98" t="s">
        <v>180</v>
      </c>
      <c r="C207" s="98" t="s">
        <v>168</v>
      </c>
      <c r="D207" s="11" t="s">
        <v>51</v>
      </c>
      <c r="E207" s="11" t="s">
        <v>303</v>
      </c>
      <c r="F207" s="12" t="s">
        <v>48</v>
      </c>
      <c r="G207" s="12" t="s">
        <v>310</v>
      </c>
      <c r="H207" s="12" t="s">
        <v>306</v>
      </c>
      <c r="I207" s="105" t="s">
        <v>505</v>
      </c>
      <c r="J207" s="11" t="str">
        <f>"≤12h"</f>
        <v>≤12h</v>
      </c>
      <c r="K207" s="12" t="s">
        <v>513</v>
      </c>
      <c r="L207" s="69" t="s">
        <v>520</v>
      </c>
      <c r="M207" s="13" t="s">
        <v>373</v>
      </c>
      <c r="N207" s="14" t="s">
        <v>308</v>
      </c>
      <c r="O207" s="12" t="s">
        <v>358</v>
      </c>
      <c r="P207" s="15" t="s">
        <v>368</v>
      </c>
      <c r="Q207" s="83"/>
      <c r="R207" s="84"/>
      <c r="S207" s="84"/>
      <c r="T207" s="84">
        <v>1</v>
      </c>
      <c r="U207" s="84"/>
      <c r="V207" s="84"/>
      <c r="W207" s="84"/>
      <c r="X207" s="84"/>
      <c r="Y207" s="85"/>
      <c r="Z207" s="69" t="s">
        <v>520</v>
      </c>
      <c r="AA207" s="13" t="s">
        <v>373</v>
      </c>
      <c r="AB207" s="14" t="s">
        <v>308</v>
      </c>
      <c r="AC207" s="12" t="s">
        <v>358</v>
      </c>
      <c r="AD207" s="15" t="s">
        <v>368</v>
      </c>
      <c r="AE207" s="83">
        <v>1</v>
      </c>
      <c r="AF207" s="84"/>
      <c r="AG207" s="84"/>
      <c r="AH207" s="84"/>
      <c r="AI207" s="84"/>
      <c r="AJ207" s="84"/>
      <c r="AK207" s="84"/>
      <c r="AL207" s="84"/>
      <c r="AM207" s="85"/>
    </row>
    <row r="208" spans="1:39" ht="12" customHeight="1">
      <c r="A208" s="184">
        <v>190</v>
      </c>
      <c r="B208" s="98" t="s">
        <v>193</v>
      </c>
      <c r="C208" s="98" t="s">
        <v>193</v>
      </c>
      <c r="D208" s="11" t="s">
        <v>51</v>
      </c>
      <c r="E208" s="11" t="s">
        <v>304</v>
      </c>
      <c r="F208" s="12" t="s">
        <v>50</v>
      </c>
      <c r="G208" s="12" t="s">
        <v>310</v>
      </c>
      <c r="H208" s="12" t="s">
        <v>306</v>
      </c>
      <c r="I208" s="12" t="s">
        <v>504</v>
      </c>
      <c r="J208" s="12" t="str">
        <f>"≥17h"</f>
        <v>≥17h</v>
      </c>
      <c r="K208" s="12" t="s">
        <v>513</v>
      </c>
      <c r="L208" s="69" t="s">
        <v>519</v>
      </c>
      <c r="M208" s="13" t="s">
        <v>373</v>
      </c>
      <c r="N208" s="14" t="s">
        <v>308</v>
      </c>
      <c r="O208" s="12" t="s">
        <v>358</v>
      </c>
      <c r="P208" s="15" t="s">
        <v>368</v>
      </c>
      <c r="Q208" s="83"/>
      <c r="R208" s="84"/>
      <c r="S208" s="84"/>
      <c r="T208" s="84">
        <v>1</v>
      </c>
      <c r="U208" s="84"/>
      <c r="V208" s="84"/>
      <c r="W208" s="84"/>
      <c r="X208" s="84"/>
      <c r="Y208" s="85"/>
      <c r="Z208" s="69" t="s">
        <v>519</v>
      </c>
      <c r="AA208" s="13" t="s">
        <v>373</v>
      </c>
      <c r="AB208" s="14" t="s">
        <v>308</v>
      </c>
      <c r="AC208" s="12" t="s">
        <v>358</v>
      </c>
      <c r="AD208" s="15" t="s">
        <v>368</v>
      </c>
      <c r="AE208" s="83"/>
      <c r="AF208" s="84"/>
      <c r="AG208" s="84"/>
      <c r="AH208" s="84">
        <v>1</v>
      </c>
      <c r="AI208" s="84">
        <v>1</v>
      </c>
      <c r="AJ208" s="84"/>
      <c r="AK208" s="84"/>
      <c r="AL208" s="84"/>
      <c r="AM208" s="85"/>
    </row>
    <row r="209" spans="1:39" ht="12" customHeight="1">
      <c r="A209" s="184">
        <v>191</v>
      </c>
      <c r="B209" s="98" t="s">
        <v>193</v>
      </c>
      <c r="C209" s="98" t="s">
        <v>193</v>
      </c>
      <c r="D209" s="11" t="s">
        <v>25</v>
      </c>
      <c r="E209" s="11" t="s">
        <v>303</v>
      </c>
      <c r="F209" s="12" t="s">
        <v>49</v>
      </c>
      <c r="G209" s="12" t="s">
        <v>310</v>
      </c>
      <c r="H209" s="12" t="s">
        <v>307</v>
      </c>
      <c r="I209" s="105" t="s">
        <v>504</v>
      </c>
      <c r="J209" s="12" t="str">
        <f>"≥17h"</f>
        <v>≥17h</v>
      </c>
      <c r="K209" s="12" t="s">
        <v>512</v>
      </c>
      <c r="L209" s="69" t="s">
        <v>519</v>
      </c>
      <c r="M209" s="13" t="s">
        <v>374</v>
      </c>
      <c r="N209" s="14" t="s">
        <v>308</v>
      </c>
      <c r="O209" s="12" t="s">
        <v>358</v>
      </c>
      <c r="P209" s="15" t="s">
        <v>368</v>
      </c>
      <c r="Q209" s="83"/>
      <c r="R209" s="84"/>
      <c r="S209" s="84"/>
      <c r="T209" s="84">
        <v>1</v>
      </c>
      <c r="U209" s="84"/>
      <c r="V209" s="84"/>
      <c r="W209" s="84"/>
      <c r="X209" s="84"/>
      <c r="Y209" s="85"/>
      <c r="Z209" s="69" t="s">
        <v>519</v>
      </c>
      <c r="AA209" s="13" t="s">
        <v>374</v>
      </c>
      <c r="AB209" s="14" t="s">
        <v>308</v>
      </c>
      <c r="AC209" s="12" t="s">
        <v>358</v>
      </c>
      <c r="AD209" s="15" t="s">
        <v>368</v>
      </c>
      <c r="AE209" s="83"/>
      <c r="AF209" s="84">
        <v>1</v>
      </c>
      <c r="AG209" s="84"/>
      <c r="AH209" s="84"/>
      <c r="AI209" s="84"/>
      <c r="AJ209" s="84"/>
      <c r="AK209" s="84"/>
      <c r="AL209" s="84"/>
      <c r="AM209" s="85"/>
    </row>
    <row r="210" spans="1:39" ht="12" customHeight="1">
      <c r="A210" s="184">
        <v>192</v>
      </c>
      <c r="B210" s="98" t="s">
        <v>197</v>
      </c>
      <c r="C210" s="98" t="s">
        <v>196</v>
      </c>
      <c r="D210" s="11" t="s">
        <v>52</v>
      </c>
      <c r="E210" s="11" t="s">
        <v>303</v>
      </c>
      <c r="F210" s="12" t="s">
        <v>49</v>
      </c>
      <c r="G210" s="11" t="s">
        <v>511</v>
      </c>
      <c r="H210" s="12" t="s">
        <v>308</v>
      </c>
      <c r="I210" s="105" t="s">
        <v>507</v>
      </c>
      <c r="J210" s="12" t="str">
        <f>"≥17h"</f>
        <v>≥17h</v>
      </c>
      <c r="K210" s="12" t="s">
        <v>47</v>
      </c>
      <c r="L210" s="69" t="s">
        <v>519</v>
      </c>
      <c r="M210" s="13" t="s">
        <v>375</v>
      </c>
      <c r="N210" s="14" t="s">
        <v>308</v>
      </c>
      <c r="O210" s="12" t="s">
        <v>358</v>
      </c>
      <c r="P210" s="15" t="s">
        <v>368</v>
      </c>
      <c r="Q210" s="83"/>
      <c r="R210" s="84"/>
      <c r="S210" s="84">
        <v>1</v>
      </c>
      <c r="T210" s="84"/>
      <c r="U210" s="84"/>
      <c r="V210" s="84"/>
      <c r="W210" s="84"/>
      <c r="X210" s="84"/>
      <c r="Y210" s="85"/>
      <c r="Z210" s="69" t="s">
        <v>519</v>
      </c>
      <c r="AA210" s="13" t="s">
        <v>375</v>
      </c>
      <c r="AB210" s="14" t="s">
        <v>308</v>
      </c>
      <c r="AC210" s="12" t="s">
        <v>358</v>
      </c>
      <c r="AD210" s="15" t="s">
        <v>368</v>
      </c>
      <c r="AE210" s="83"/>
      <c r="AF210" s="84">
        <v>1</v>
      </c>
      <c r="AG210" s="84"/>
      <c r="AH210" s="84"/>
      <c r="AI210" s="84"/>
      <c r="AJ210" s="84"/>
      <c r="AK210" s="84"/>
      <c r="AL210" s="84"/>
      <c r="AM210" s="85"/>
    </row>
    <row r="211" spans="1:39" ht="12" customHeight="1">
      <c r="A211" s="184">
        <v>193</v>
      </c>
      <c r="B211" s="98" t="s">
        <v>236</v>
      </c>
      <c r="C211" s="98" t="s">
        <v>235</v>
      </c>
      <c r="D211" s="11" t="s">
        <v>51</v>
      </c>
      <c r="E211" s="11" t="s">
        <v>303</v>
      </c>
      <c r="F211" s="12" t="s">
        <v>48</v>
      </c>
      <c r="G211" s="12" t="s">
        <v>310</v>
      </c>
      <c r="H211" s="12" t="s">
        <v>306</v>
      </c>
      <c r="I211" s="105" t="s">
        <v>504</v>
      </c>
      <c r="J211" s="11" t="str">
        <f>"12-16h"</f>
        <v>12-16h</v>
      </c>
      <c r="K211" s="12" t="s">
        <v>512</v>
      </c>
      <c r="L211" s="69" t="s">
        <v>519</v>
      </c>
      <c r="M211" s="13" t="s">
        <v>373</v>
      </c>
      <c r="N211" s="14" t="s">
        <v>367</v>
      </c>
      <c r="O211" s="12" t="s">
        <v>358</v>
      </c>
      <c r="P211" s="15" t="s">
        <v>368</v>
      </c>
      <c r="Q211" s="83"/>
      <c r="R211" s="84"/>
      <c r="S211" s="84"/>
      <c r="T211" s="84">
        <v>1</v>
      </c>
      <c r="U211" s="84"/>
      <c r="V211" s="84"/>
      <c r="W211" s="84"/>
      <c r="X211" s="84"/>
      <c r="Y211" s="85"/>
      <c r="Z211" s="69" t="s">
        <v>519</v>
      </c>
      <c r="AA211" s="13" t="s">
        <v>373</v>
      </c>
      <c r="AB211" s="14" t="s">
        <v>367</v>
      </c>
      <c r="AC211" s="12" t="s">
        <v>358</v>
      </c>
      <c r="AD211" s="15" t="s">
        <v>368</v>
      </c>
      <c r="AE211" s="83"/>
      <c r="AF211" s="84">
        <v>1</v>
      </c>
      <c r="AG211" s="84"/>
      <c r="AH211" s="84"/>
      <c r="AI211" s="84"/>
      <c r="AJ211" s="84"/>
      <c r="AK211" s="84"/>
      <c r="AL211" s="84"/>
      <c r="AM211" s="85"/>
    </row>
    <row r="212" spans="1:39" ht="12" customHeight="1">
      <c r="A212" s="184">
        <v>194</v>
      </c>
      <c r="B212" s="98" t="s">
        <v>74</v>
      </c>
      <c r="C212" s="98" t="s">
        <v>75</v>
      </c>
      <c r="D212" s="11" t="s">
        <v>25</v>
      </c>
      <c r="E212" s="11" t="s">
        <v>304</v>
      </c>
      <c r="F212" s="12" t="s">
        <v>48</v>
      </c>
      <c r="G212" s="12" t="s">
        <v>310</v>
      </c>
      <c r="H212" s="12" t="s">
        <v>307</v>
      </c>
      <c r="I212" s="12" t="s">
        <v>505</v>
      </c>
      <c r="J212" s="12" t="str">
        <f>"≥17h"</f>
        <v>≥17h</v>
      </c>
      <c r="K212" s="12" t="s">
        <v>47</v>
      </c>
      <c r="L212" s="69" t="s">
        <v>519</v>
      </c>
      <c r="M212" s="13" t="s">
        <v>373</v>
      </c>
      <c r="N212" s="14" t="s">
        <v>308</v>
      </c>
      <c r="O212" s="12" t="s">
        <v>358</v>
      </c>
      <c r="P212" s="15" t="s">
        <v>368</v>
      </c>
      <c r="Q212" s="83"/>
      <c r="R212" s="84"/>
      <c r="S212" s="84"/>
      <c r="T212" s="84">
        <v>1</v>
      </c>
      <c r="U212" s="84"/>
      <c r="V212" s="84"/>
      <c r="W212" s="84"/>
      <c r="X212" s="84"/>
      <c r="Y212" s="85"/>
      <c r="Z212" s="69" t="s">
        <v>519</v>
      </c>
      <c r="AA212" s="13" t="s">
        <v>373</v>
      </c>
      <c r="AB212" s="14" t="s">
        <v>308</v>
      </c>
      <c r="AC212" s="12" t="s">
        <v>358</v>
      </c>
      <c r="AD212" s="15" t="s">
        <v>368</v>
      </c>
      <c r="AE212" s="83">
        <v>1</v>
      </c>
      <c r="AF212" s="84"/>
      <c r="AG212" s="84"/>
      <c r="AH212" s="84"/>
      <c r="AI212" s="84"/>
      <c r="AJ212" s="84"/>
      <c r="AK212" s="84"/>
      <c r="AL212" s="84"/>
      <c r="AM212" s="85"/>
    </row>
    <row r="213" spans="1:39" ht="12" customHeight="1">
      <c r="A213" s="184">
        <v>195</v>
      </c>
      <c r="B213" s="98" t="s">
        <v>74</v>
      </c>
      <c r="C213" s="98" t="s">
        <v>75</v>
      </c>
      <c r="D213" s="11" t="s">
        <v>52</v>
      </c>
      <c r="E213" s="11" t="s">
        <v>304</v>
      </c>
      <c r="F213" s="12" t="s">
        <v>49</v>
      </c>
      <c r="G213" s="12" t="s">
        <v>510</v>
      </c>
      <c r="H213" s="12" t="s">
        <v>306</v>
      </c>
      <c r="I213" s="105" t="s">
        <v>505</v>
      </c>
      <c r="J213" s="11" t="str">
        <f>"12-16h"</f>
        <v>12-16h</v>
      </c>
      <c r="K213" s="12" t="s">
        <v>47</v>
      </c>
      <c r="L213" s="69" t="s">
        <v>519</v>
      </c>
      <c r="M213" s="13" t="s">
        <v>373</v>
      </c>
      <c r="N213" s="14" t="s">
        <v>308</v>
      </c>
      <c r="O213" s="12" t="s">
        <v>358</v>
      </c>
      <c r="P213" s="15" t="s">
        <v>368</v>
      </c>
      <c r="Q213" s="83"/>
      <c r="R213" s="84">
        <v>1</v>
      </c>
      <c r="S213" s="84">
        <v>1</v>
      </c>
      <c r="T213" s="84">
        <v>1</v>
      </c>
      <c r="U213" s="84"/>
      <c r="V213" s="84"/>
      <c r="W213" s="84">
        <v>1</v>
      </c>
      <c r="X213" s="84"/>
      <c r="Y213" s="85"/>
      <c r="Z213" s="69" t="s">
        <v>519</v>
      </c>
      <c r="AA213" s="13" t="s">
        <v>373</v>
      </c>
      <c r="AB213" s="14" t="s">
        <v>308</v>
      </c>
      <c r="AC213" s="12" t="s">
        <v>358</v>
      </c>
      <c r="AD213" s="15" t="s">
        <v>368</v>
      </c>
      <c r="AE213" s="83"/>
      <c r="AF213" s="84">
        <v>1</v>
      </c>
      <c r="AG213" s="84"/>
      <c r="AH213" s="84"/>
      <c r="AI213" s="84"/>
      <c r="AJ213" s="84"/>
      <c r="AK213" s="84"/>
      <c r="AL213" s="84"/>
      <c r="AM213" s="85"/>
    </row>
    <row r="214" spans="1:39" ht="12" customHeight="1">
      <c r="A214" s="184">
        <v>196</v>
      </c>
      <c r="B214" s="98" t="s">
        <v>257</v>
      </c>
      <c r="C214" s="98" t="s">
        <v>256</v>
      </c>
      <c r="D214" s="11" t="s">
        <v>51</v>
      </c>
      <c r="E214" s="11" t="s">
        <v>304</v>
      </c>
      <c r="F214" s="12" t="s">
        <v>48</v>
      </c>
      <c r="G214" s="11" t="s">
        <v>511</v>
      </c>
      <c r="H214" s="12" t="s">
        <v>307</v>
      </c>
      <c r="I214" s="105" t="s">
        <v>505</v>
      </c>
      <c r="J214" s="12" t="str">
        <f>"≥17h"</f>
        <v>≥17h</v>
      </c>
      <c r="K214" s="12" t="s">
        <v>512</v>
      </c>
      <c r="L214" s="69" t="s">
        <v>519</v>
      </c>
      <c r="M214" s="13" t="s">
        <v>371</v>
      </c>
      <c r="N214" s="14" t="s">
        <v>367</v>
      </c>
      <c r="O214" s="12" t="s">
        <v>358</v>
      </c>
      <c r="P214" s="15" t="s">
        <v>370</v>
      </c>
      <c r="Q214" s="83"/>
      <c r="R214" s="84">
        <v>1</v>
      </c>
      <c r="S214" s="84"/>
      <c r="T214" s="84"/>
      <c r="U214" s="84"/>
      <c r="V214" s="84"/>
      <c r="W214" s="84"/>
      <c r="X214" s="84"/>
      <c r="Y214" s="85"/>
      <c r="Z214" s="69" t="s">
        <v>519</v>
      </c>
      <c r="AA214" s="13" t="s">
        <v>371</v>
      </c>
      <c r="AB214" s="14" t="s">
        <v>367</v>
      </c>
      <c r="AC214" s="12" t="s">
        <v>358</v>
      </c>
      <c r="AD214" s="15" t="s">
        <v>370</v>
      </c>
      <c r="AE214" s="83"/>
      <c r="AF214" s="84"/>
      <c r="AG214" s="84"/>
      <c r="AH214" s="84"/>
      <c r="AI214" s="84"/>
      <c r="AJ214" s="84"/>
      <c r="AK214" s="84"/>
      <c r="AL214" s="84"/>
      <c r="AM214" s="85">
        <v>1</v>
      </c>
    </row>
    <row r="215" spans="1:39" ht="12" customHeight="1">
      <c r="A215" s="184">
        <v>197</v>
      </c>
      <c r="B215" s="98" t="s">
        <v>74</v>
      </c>
      <c r="C215" s="98" t="s">
        <v>75</v>
      </c>
      <c r="D215" s="11" t="s">
        <v>51</v>
      </c>
      <c r="E215" s="11" t="s">
        <v>303</v>
      </c>
      <c r="F215" s="12" t="s">
        <v>50</v>
      </c>
      <c r="G215" s="12" t="s">
        <v>510</v>
      </c>
      <c r="H215" s="12" t="s">
        <v>306</v>
      </c>
      <c r="I215" s="117" t="s">
        <v>505</v>
      </c>
      <c r="J215" s="12" t="str">
        <f>"≥17h"</f>
        <v>≥17h</v>
      </c>
      <c r="K215" s="12" t="s">
        <v>513</v>
      </c>
      <c r="L215" s="69" t="s">
        <v>519</v>
      </c>
      <c r="M215" s="13" t="s">
        <v>373</v>
      </c>
      <c r="N215" s="14" t="s">
        <v>308</v>
      </c>
      <c r="O215" s="12" t="s">
        <v>358</v>
      </c>
      <c r="P215" s="15" t="s">
        <v>368</v>
      </c>
      <c r="Q215" s="83"/>
      <c r="R215" s="84"/>
      <c r="S215" s="84"/>
      <c r="T215" s="84">
        <v>1</v>
      </c>
      <c r="U215" s="84"/>
      <c r="V215" s="84"/>
      <c r="W215" s="84"/>
      <c r="X215" s="84"/>
      <c r="Y215" s="85"/>
      <c r="Z215" s="69" t="s">
        <v>519</v>
      </c>
      <c r="AA215" s="13" t="s">
        <v>373</v>
      </c>
      <c r="AB215" s="14" t="s">
        <v>308</v>
      </c>
      <c r="AC215" s="12" t="s">
        <v>358</v>
      </c>
      <c r="AD215" s="15" t="s">
        <v>368</v>
      </c>
      <c r="AE215" s="83">
        <v>1</v>
      </c>
      <c r="AF215" s="84"/>
      <c r="AG215" s="84"/>
      <c r="AH215" s="84"/>
      <c r="AI215" s="84"/>
      <c r="AJ215" s="84"/>
      <c r="AK215" s="84"/>
      <c r="AL215" s="84"/>
      <c r="AM215" s="85"/>
    </row>
    <row r="216" spans="1:39" ht="12" customHeight="1">
      <c r="A216" s="184">
        <v>198</v>
      </c>
      <c r="B216" s="98" t="s">
        <v>138</v>
      </c>
      <c r="C216" s="98" t="s">
        <v>131</v>
      </c>
      <c r="D216" s="11" t="s">
        <v>25</v>
      </c>
      <c r="E216" s="11" t="s">
        <v>304</v>
      </c>
      <c r="F216" s="12" t="s">
        <v>50</v>
      </c>
      <c r="G216" s="11" t="s">
        <v>511</v>
      </c>
      <c r="H216" s="12" t="s">
        <v>307</v>
      </c>
      <c r="I216" s="105" t="s">
        <v>504</v>
      </c>
      <c r="J216" s="12" t="str">
        <f>"≥17h"</f>
        <v>≥17h</v>
      </c>
      <c r="K216" s="12" t="s">
        <v>47</v>
      </c>
      <c r="L216" s="69" t="s">
        <v>519</v>
      </c>
      <c r="M216" s="13" t="s">
        <v>374</v>
      </c>
      <c r="N216" s="14" t="s">
        <v>308</v>
      </c>
      <c r="O216" s="12" t="s">
        <v>358</v>
      </c>
      <c r="P216" s="15" t="s">
        <v>368</v>
      </c>
      <c r="Q216" s="83"/>
      <c r="R216" s="84"/>
      <c r="S216" s="84"/>
      <c r="T216" s="84">
        <v>1</v>
      </c>
      <c r="U216" s="84"/>
      <c r="V216" s="84"/>
      <c r="W216" s="84">
        <v>1</v>
      </c>
      <c r="X216" s="84"/>
      <c r="Y216" s="85"/>
      <c r="Z216" s="69" t="s">
        <v>519</v>
      </c>
      <c r="AA216" s="13" t="s">
        <v>374</v>
      </c>
      <c r="AB216" s="14" t="s">
        <v>308</v>
      </c>
      <c r="AC216" s="12" t="s">
        <v>358</v>
      </c>
      <c r="AD216" s="15" t="s">
        <v>368</v>
      </c>
      <c r="AE216" s="83">
        <v>1</v>
      </c>
      <c r="AF216" s="84"/>
      <c r="AG216" s="84"/>
      <c r="AH216" s="84"/>
      <c r="AI216" s="84"/>
      <c r="AJ216" s="84"/>
      <c r="AK216" s="84"/>
      <c r="AL216" s="84"/>
      <c r="AM216" s="85"/>
    </row>
    <row r="217" spans="1:39" ht="12" customHeight="1">
      <c r="A217" s="184">
        <v>199</v>
      </c>
      <c r="B217" s="98" t="s">
        <v>236</v>
      </c>
      <c r="C217" s="98" t="s">
        <v>235</v>
      </c>
      <c r="D217" s="11" t="s">
        <v>25</v>
      </c>
      <c r="E217" s="11" t="s">
        <v>304</v>
      </c>
      <c r="F217" s="12" t="s">
        <v>50</v>
      </c>
      <c r="G217" s="12" t="s">
        <v>310</v>
      </c>
      <c r="H217" s="12" t="s">
        <v>306</v>
      </c>
      <c r="I217" s="105" t="s">
        <v>505</v>
      </c>
      <c r="J217" s="11" t="str">
        <f>"12-16h"</f>
        <v>12-16h</v>
      </c>
      <c r="K217" s="12" t="s">
        <v>512</v>
      </c>
      <c r="L217" s="69" t="s">
        <v>519</v>
      </c>
      <c r="M217" s="13" t="s">
        <v>373</v>
      </c>
      <c r="N217" s="14" t="s">
        <v>308</v>
      </c>
      <c r="O217" s="12" t="s">
        <v>358</v>
      </c>
      <c r="P217" s="15" t="s">
        <v>368</v>
      </c>
      <c r="Q217" s="83"/>
      <c r="R217" s="84"/>
      <c r="S217" s="84"/>
      <c r="T217" s="84">
        <v>1</v>
      </c>
      <c r="U217" s="84"/>
      <c r="V217" s="84"/>
      <c r="W217" s="84"/>
      <c r="X217" s="84"/>
      <c r="Y217" s="85"/>
      <c r="Z217" s="69" t="s">
        <v>519</v>
      </c>
      <c r="AA217" s="13" t="s">
        <v>373</v>
      </c>
      <c r="AB217" s="14" t="s">
        <v>308</v>
      </c>
      <c r="AC217" s="12" t="s">
        <v>358</v>
      </c>
      <c r="AD217" s="15" t="s">
        <v>368</v>
      </c>
      <c r="AE217" s="83"/>
      <c r="AF217" s="84">
        <v>1</v>
      </c>
      <c r="AG217" s="84"/>
      <c r="AH217" s="84"/>
      <c r="AI217" s="84"/>
      <c r="AJ217" s="84"/>
      <c r="AK217" s="84"/>
      <c r="AL217" s="84"/>
      <c r="AM217" s="85"/>
    </row>
    <row r="218" spans="1:39" ht="12" customHeight="1">
      <c r="A218" s="184">
        <v>200</v>
      </c>
      <c r="B218" s="98" t="s">
        <v>239</v>
      </c>
      <c r="C218" s="98" t="s">
        <v>238</v>
      </c>
      <c r="D218" s="11" t="s">
        <v>51</v>
      </c>
      <c r="E218" s="11" t="s">
        <v>303</v>
      </c>
      <c r="F218" s="12" t="s">
        <v>49</v>
      </c>
      <c r="G218" s="11" t="s">
        <v>511</v>
      </c>
      <c r="H218" s="12" t="s">
        <v>307</v>
      </c>
      <c r="I218" s="12" t="s">
        <v>507</v>
      </c>
      <c r="J218" s="12" t="str">
        <f>"≥17h"</f>
        <v>≥17h</v>
      </c>
      <c r="K218" s="12" t="s">
        <v>512</v>
      </c>
      <c r="L218" s="69" t="s">
        <v>519</v>
      </c>
      <c r="M218" s="13" t="s">
        <v>374</v>
      </c>
      <c r="N218" s="14" t="s">
        <v>308</v>
      </c>
      <c r="O218" s="12" t="s">
        <v>358</v>
      </c>
      <c r="P218" s="15" t="s">
        <v>368</v>
      </c>
      <c r="Q218" s="83"/>
      <c r="R218" s="84"/>
      <c r="S218" s="84"/>
      <c r="T218" s="84">
        <v>1</v>
      </c>
      <c r="U218" s="84"/>
      <c r="V218" s="84"/>
      <c r="W218" s="84"/>
      <c r="X218" s="84"/>
      <c r="Y218" s="85"/>
      <c r="Z218" s="69" t="s">
        <v>519</v>
      </c>
      <c r="AA218" s="13" t="s">
        <v>374</v>
      </c>
      <c r="AB218" s="14" t="s">
        <v>308</v>
      </c>
      <c r="AC218" s="12" t="s">
        <v>358</v>
      </c>
      <c r="AD218" s="15" t="s">
        <v>368</v>
      </c>
      <c r="AE218" s="83"/>
      <c r="AF218" s="84">
        <v>1</v>
      </c>
      <c r="AG218" s="84"/>
      <c r="AH218" s="84"/>
      <c r="AI218" s="84"/>
      <c r="AJ218" s="84"/>
      <c r="AK218" s="84"/>
      <c r="AL218" s="84"/>
      <c r="AM218" s="85"/>
    </row>
    <row r="219" spans="1:39" ht="12" customHeight="1">
      <c r="A219" s="184"/>
      <c r="B219" s="98" t="s">
        <v>239</v>
      </c>
      <c r="C219" s="98" t="s">
        <v>238</v>
      </c>
      <c r="D219" s="69" t="s">
        <v>51</v>
      </c>
      <c r="E219" s="69" t="s">
        <v>303</v>
      </c>
      <c r="F219" s="69" t="s">
        <v>49</v>
      </c>
      <c r="G219" s="69" t="s">
        <v>511</v>
      </c>
      <c r="H219" s="69" t="s">
        <v>307</v>
      </c>
      <c r="I219" s="12" t="s">
        <v>507</v>
      </c>
      <c r="J219" s="69" t="str">
        <f>"≥17h"</f>
        <v>≥17h</v>
      </c>
      <c r="K219" s="69" t="s">
        <v>512</v>
      </c>
      <c r="L219" s="69" t="s">
        <v>519</v>
      </c>
      <c r="M219" s="13" t="s">
        <v>375</v>
      </c>
      <c r="N219" s="14" t="s">
        <v>308</v>
      </c>
      <c r="O219" s="12" t="s">
        <v>0</v>
      </c>
      <c r="P219" s="15" t="s">
        <v>368</v>
      </c>
      <c r="Q219" s="83"/>
      <c r="R219" s="84"/>
      <c r="S219" s="84">
        <v>1</v>
      </c>
      <c r="T219" s="84">
        <v>1</v>
      </c>
      <c r="U219" s="84"/>
      <c r="V219" s="84"/>
      <c r="W219" s="84"/>
      <c r="X219" s="84"/>
      <c r="Y219" s="85"/>
      <c r="Z219" s="69" t="s">
        <v>519</v>
      </c>
      <c r="AA219" s="13" t="s">
        <v>375</v>
      </c>
      <c r="AB219" s="14" t="s">
        <v>308</v>
      </c>
      <c r="AC219" s="12" t="s">
        <v>0</v>
      </c>
      <c r="AD219" s="15" t="s">
        <v>368</v>
      </c>
      <c r="AE219" s="83"/>
      <c r="AF219" s="84"/>
      <c r="AG219" s="84"/>
      <c r="AH219" s="84"/>
      <c r="AI219" s="84"/>
      <c r="AJ219" s="84"/>
      <c r="AK219" s="84"/>
      <c r="AL219" s="84"/>
      <c r="AM219" s="85"/>
    </row>
    <row r="220" spans="1:39" ht="12" customHeight="1">
      <c r="A220" s="184">
        <v>201</v>
      </c>
      <c r="B220" s="98" t="s">
        <v>138</v>
      </c>
      <c r="C220" s="98" t="s">
        <v>131</v>
      </c>
      <c r="D220" s="11" t="s">
        <v>52</v>
      </c>
      <c r="E220" s="11" t="s">
        <v>304</v>
      </c>
      <c r="F220" s="12" t="s">
        <v>49</v>
      </c>
      <c r="G220" s="11" t="s">
        <v>511</v>
      </c>
      <c r="H220" s="12" t="s">
        <v>308</v>
      </c>
      <c r="I220" s="105" t="s">
        <v>507</v>
      </c>
      <c r="J220" s="12" t="str">
        <f>"≥17h"</f>
        <v>≥17h</v>
      </c>
      <c r="K220" s="12" t="s">
        <v>47</v>
      </c>
      <c r="L220" s="69" t="s">
        <v>519</v>
      </c>
      <c r="M220" s="13" t="s">
        <v>374</v>
      </c>
      <c r="N220" s="14" t="s">
        <v>308</v>
      </c>
      <c r="O220" s="12" t="s">
        <v>358</v>
      </c>
      <c r="P220" s="15" t="s">
        <v>368</v>
      </c>
      <c r="Q220" s="83"/>
      <c r="R220" s="84"/>
      <c r="S220" s="84">
        <v>1</v>
      </c>
      <c r="T220" s="84">
        <v>1</v>
      </c>
      <c r="U220" s="84"/>
      <c r="V220" s="84"/>
      <c r="W220" s="84"/>
      <c r="X220" s="84"/>
      <c r="Y220" s="85"/>
      <c r="Z220" s="69" t="s">
        <v>519</v>
      </c>
      <c r="AA220" s="13" t="s">
        <v>374</v>
      </c>
      <c r="AB220" s="14" t="s">
        <v>308</v>
      </c>
      <c r="AC220" s="12" t="s">
        <v>358</v>
      </c>
      <c r="AD220" s="15" t="s">
        <v>368</v>
      </c>
      <c r="AE220" s="83">
        <v>1</v>
      </c>
      <c r="AF220" s="84"/>
      <c r="AG220" s="84"/>
      <c r="AH220" s="84"/>
      <c r="AI220" s="84"/>
      <c r="AJ220" s="84"/>
      <c r="AK220" s="84"/>
      <c r="AL220" s="84"/>
      <c r="AM220" s="85">
        <v>1</v>
      </c>
    </row>
    <row r="221" spans="1:39" ht="12" customHeight="1">
      <c r="A221" s="184">
        <v>202</v>
      </c>
      <c r="B221" s="98" t="s">
        <v>190</v>
      </c>
      <c r="C221" s="98" t="s">
        <v>190</v>
      </c>
      <c r="D221" s="11" t="s">
        <v>51</v>
      </c>
      <c r="E221" s="11" t="s">
        <v>303</v>
      </c>
      <c r="F221" s="12" t="s">
        <v>50</v>
      </c>
      <c r="G221" s="12" t="s">
        <v>510</v>
      </c>
      <c r="H221" s="12" t="s">
        <v>306</v>
      </c>
      <c r="I221" s="12" t="s">
        <v>505</v>
      </c>
      <c r="J221" s="11" t="str">
        <f>"12-16h"</f>
        <v>12-16h</v>
      </c>
      <c r="K221" s="12" t="s">
        <v>512</v>
      </c>
      <c r="L221" s="69" t="s">
        <v>518</v>
      </c>
      <c r="M221" s="13" t="s">
        <v>373</v>
      </c>
      <c r="N221" s="14" t="s">
        <v>308</v>
      </c>
      <c r="O221" s="12" t="s">
        <v>358</v>
      </c>
      <c r="P221" s="15" t="s">
        <v>368</v>
      </c>
      <c r="Q221" s="83"/>
      <c r="R221" s="84"/>
      <c r="S221" s="84"/>
      <c r="T221" s="84"/>
      <c r="U221" s="84"/>
      <c r="V221" s="84"/>
      <c r="W221" s="84">
        <v>1</v>
      </c>
      <c r="X221" s="84">
        <v>1</v>
      </c>
      <c r="Y221" s="85"/>
      <c r="Z221" s="69" t="s">
        <v>518</v>
      </c>
      <c r="AA221" s="13" t="s">
        <v>373</v>
      </c>
      <c r="AB221" s="14" t="s">
        <v>308</v>
      </c>
      <c r="AC221" s="12" t="s">
        <v>358</v>
      </c>
      <c r="AD221" s="15" t="s">
        <v>368</v>
      </c>
      <c r="AE221" s="83"/>
      <c r="AF221" s="84">
        <v>1</v>
      </c>
      <c r="AG221" s="84"/>
      <c r="AH221" s="84"/>
      <c r="AI221" s="84"/>
      <c r="AJ221" s="84"/>
      <c r="AK221" s="84"/>
      <c r="AL221" s="84"/>
      <c r="AM221" s="85"/>
    </row>
    <row r="222" spans="1:39" ht="12" customHeight="1">
      <c r="A222" s="184">
        <v>203</v>
      </c>
      <c r="B222" s="98" t="s">
        <v>238</v>
      </c>
      <c r="C222" s="98" t="s">
        <v>238</v>
      </c>
      <c r="D222" s="11" t="s">
        <v>25</v>
      </c>
      <c r="E222" s="11" t="s">
        <v>304</v>
      </c>
      <c r="F222" s="12" t="s">
        <v>50</v>
      </c>
      <c r="G222" s="12" t="s">
        <v>310</v>
      </c>
      <c r="H222" s="12" t="s">
        <v>306</v>
      </c>
      <c r="I222" s="12" t="s">
        <v>504</v>
      </c>
      <c r="J222" s="12" t="str">
        <f t="shared" ref="J222:J228" si="11">"≥17h"</f>
        <v>≥17h</v>
      </c>
      <c r="K222" s="12" t="s">
        <v>512</v>
      </c>
      <c r="L222" s="69" t="s">
        <v>519</v>
      </c>
      <c r="M222" s="13" t="s">
        <v>371</v>
      </c>
      <c r="N222" s="14" t="s">
        <v>308</v>
      </c>
      <c r="O222" s="12" t="s">
        <v>358</v>
      </c>
      <c r="P222" s="15" t="s">
        <v>370</v>
      </c>
      <c r="Q222" s="83"/>
      <c r="R222" s="84">
        <v>1</v>
      </c>
      <c r="S222" s="84"/>
      <c r="T222" s="84"/>
      <c r="U222" s="84"/>
      <c r="V222" s="84"/>
      <c r="W222" s="84"/>
      <c r="X222" s="84"/>
      <c r="Y222" s="85"/>
      <c r="Z222" s="69" t="s">
        <v>519</v>
      </c>
      <c r="AA222" s="13" t="s">
        <v>371</v>
      </c>
      <c r="AB222" s="14" t="s">
        <v>308</v>
      </c>
      <c r="AC222" s="12" t="s">
        <v>358</v>
      </c>
      <c r="AD222" s="15" t="s">
        <v>370</v>
      </c>
      <c r="AE222" s="83"/>
      <c r="AF222" s="84">
        <v>1</v>
      </c>
      <c r="AG222" s="84"/>
      <c r="AH222" s="84"/>
      <c r="AI222" s="84"/>
      <c r="AJ222" s="84"/>
      <c r="AK222" s="84"/>
      <c r="AL222" s="84"/>
      <c r="AM222" s="85"/>
    </row>
    <row r="223" spans="1:39" ht="12" customHeight="1">
      <c r="A223" s="184">
        <v>204</v>
      </c>
      <c r="B223" s="98" t="s">
        <v>258</v>
      </c>
      <c r="C223" s="98" t="s">
        <v>256</v>
      </c>
      <c r="D223" s="11" t="s">
        <v>52</v>
      </c>
      <c r="E223" s="11" t="s">
        <v>303</v>
      </c>
      <c r="F223" s="12" t="s">
        <v>49</v>
      </c>
      <c r="G223" s="11" t="s">
        <v>511</v>
      </c>
      <c r="H223" s="12" t="s">
        <v>307</v>
      </c>
      <c r="I223" s="105" t="s">
        <v>505</v>
      </c>
      <c r="J223" s="12" t="str">
        <f t="shared" si="11"/>
        <v>≥17h</v>
      </c>
      <c r="K223" s="12" t="s">
        <v>512</v>
      </c>
      <c r="L223" s="69" t="s">
        <v>519</v>
      </c>
      <c r="M223" s="13" t="s">
        <v>339</v>
      </c>
      <c r="N223" s="14" t="s">
        <v>308</v>
      </c>
      <c r="O223" s="12" t="s">
        <v>358</v>
      </c>
      <c r="P223" s="15" t="s">
        <v>368</v>
      </c>
      <c r="Q223" s="83"/>
      <c r="R223" s="84">
        <v>1</v>
      </c>
      <c r="S223" s="84">
        <v>1</v>
      </c>
      <c r="T223" s="84">
        <v>1</v>
      </c>
      <c r="U223" s="84">
        <v>1</v>
      </c>
      <c r="V223" s="84"/>
      <c r="W223" s="84">
        <v>1</v>
      </c>
      <c r="X223" s="84"/>
      <c r="Y223" s="85"/>
      <c r="Z223" s="69" t="s">
        <v>519</v>
      </c>
      <c r="AA223" s="13" t="s">
        <v>339</v>
      </c>
      <c r="AB223" s="14" t="s">
        <v>308</v>
      </c>
      <c r="AC223" s="12" t="s">
        <v>358</v>
      </c>
      <c r="AD223" s="15" t="s">
        <v>368</v>
      </c>
      <c r="AE223" s="83">
        <v>1</v>
      </c>
      <c r="AF223" s="84"/>
      <c r="AG223" s="84"/>
      <c r="AH223" s="84"/>
      <c r="AI223" s="84"/>
      <c r="AJ223" s="84"/>
      <c r="AK223" s="84"/>
      <c r="AL223" s="84"/>
      <c r="AM223" s="85"/>
    </row>
    <row r="224" spans="1:39" ht="12" customHeight="1">
      <c r="A224" s="184">
        <v>205</v>
      </c>
      <c r="B224" s="98" t="s">
        <v>140</v>
      </c>
      <c r="C224" s="98" t="s">
        <v>131</v>
      </c>
      <c r="D224" s="11" t="s">
        <v>52</v>
      </c>
      <c r="E224" s="11" t="s">
        <v>303</v>
      </c>
      <c r="F224" s="12" t="s">
        <v>49</v>
      </c>
      <c r="G224" s="11" t="s">
        <v>511</v>
      </c>
      <c r="H224" s="12" t="s">
        <v>308</v>
      </c>
      <c r="I224" s="105" t="s">
        <v>504</v>
      </c>
      <c r="J224" s="12" t="str">
        <f t="shared" si="11"/>
        <v>≥17h</v>
      </c>
      <c r="K224" s="12" t="s">
        <v>512</v>
      </c>
      <c r="L224" s="69" t="s">
        <v>519</v>
      </c>
      <c r="M224" s="13" t="s">
        <v>374</v>
      </c>
      <c r="N224" s="14" t="s">
        <v>308</v>
      </c>
      <c r="O224" s="12" t="s">
        <v>358</v>
      </c>
      <c r="P224" s="15" t="s">
        <v>368</v>
      </c>
      <c r="Q224" s="83"/>
      <c r="R224" s="84"/>
      <c r="S224" s="84">
        <v>1</v>
      </c>
      <c r="T224" s="84">
        <v>1</v>
      </c>
      <c r="U224" s="84"/>
      <c r="V224" s="84"/>
      <c r="W224" s="84">
        <v>1</v>
      </c>
      <c r="X224" s="84"/>
      <c r="Y224" s="85"/>
      <c r="Z224" s="69" t="s">
        <v>519</v>
      </c>
      <c r="AA224" s="13" t="s">
        <v>374</v>
      </c>
      <c r="AB224" s="14" t="s">
        <v>308</v>
      </c>
      <c r="AC224" s="12" t="s">
        <v>358</v>
      </c>
      <c r="AD224" s="15" t="s">
        <v>368</v>
      </c>
      <c r="AE224" s="83"/>
      <c r="AF224" s="84"/>
      <c r="AG224" s="84"/>
      <c r="AH224" s="84"/>
      <c r="AI224" s="84">
        <v>1</v>
      </c>
      <c r="AJ224" s="84"/>
      <c r="AK224" s="84"/>
      <c r="AL224" s="84"/>
      <c r="AM224" s="85"/>
    </row>
    <row r="225" spans="1:39" ht="12" customHeight="1">
      <c r="A225" s="184">
        <v>206</v>
      </c>
      <c r="B225" s="98" t="s">
        <v>241</v>
      </c>
      <c r="C225" s="98" t="s">
        <v>241</v>
      </c>
      <c r="D225" s="11" t="s">
        <v>51</v>
      </c>
      <c r="E225" s="11" t="s">
        <v>303</v>
      </c>
      <c r="F225" s="12" t="s">
        <v>50</v>
      </c>
      <c r="G225" s="12" t="s">
        <v>510</v>
      </c>
      <c r="H225" s="12" t="s">
        <v>306</v>
      </c>
      <c r="I225" s="12" t="s">
        <v>507</v>
      </c>
      <c r="J225" s="12" t="str">
        <f t="shared" si="11"/>
        <v>≥17h</v>
      </c>
      <c r="K225" s="12" t="s">
        <v>47</v>
      </c>
      <c r="L225" s="69" t="s">
        <v>519</v>
      </c>
      <c r="M225" s="13" t="s">
        <v>373</v>
      </c>
      <c r="N225" s="14" t="s">
        <v>308</v>
      </c>
      <c r="O225" s="12" t="s">
        <v>358</v>
      </c>
      <c r="P225" s="15" t="s">
        <v>368</v>
      </c>
      <c r="Q225" s="83"/>
      <c r="R225" s="84"/>
      <c r="S225" s="84"/>
      <c r="T225" s="84">
        <v>1</v>
      </c>
      <c r="U225" s="84"/>
      <c r="V225" s="84"/>
      <c r="W225" s="84"/>
      <c r="X225" s="84"/>
      <c r="Y225" s="85"/>
      <c r="Z225" s="69" t="s">
        <v>519</v>
      </c>
      <c r="AA225" s="13" t="s">
        <v>373</v>
      </c>
      <c r="AB225" s="14" t="s">
        <v>308</v>
      </c>
      <c r="AC225" s="12" t="s">
        <v>358</v>
      </c>
      <c r="AD225" s="15" t="s">
        <v>368</v>
      </c>
      <c r="AE225" s="83"/>
      <c r="AF225" s="84">
        <v>1</v>
      </c>
      <c r="AG225" s="84"/>
      <c r="AH225" s="84"/>
      <c r="AI225" s="84"/>
      <c r="AJ225" s="84"/>
      <c r="AK225" s="84"/>
      <c r="AL225" s="84"/>
      <c r="AM225" s="85"/>
    </row>
    <row r="226" spans="1:39" ht="12" customHeight="1">
      <c r="A226" s="184">
        <v>207</v>
      </c>
      <c r="B226" s="98" t="s">
        <v>190</v>
      </c>
      <c r="C226" s="98" t="s">
        <v>190</v>
      </c>
      <c r="D226" s="11" t="s">
        <v>52</v>
      </c>
      <c r="E226" s="11" t="s">
        <v>303</v>
      </c>
      <c r="F226" s="12" t="s">
        <v>50</v>
      </c>
      <c r="G226" s="12" t="s">
        <v>310</v>
      </c>
      <c r="H226" s="12" t="s">
        <v>306</v>
      </c>
      <c r="I226" s="105" t="s">
        <v>504</v>
      </c>
      <c r="J226" s="12" t="str">
        <f t="shared" si="11"/>
        <v>≥17h</v>
      </c>
      <c r="K226" s="12" t="s">
        <v>47</v>
      </c>
      <c r="L226" s="69" t="s">
        <v>518</v>
      </c>
      <c r="M226" s="13" t="s">
        <v>374</v>
      </c>
      <c r="N226" s="14" t="s">
        <v>367</v>
      </c>
      <c r="O226" s="12" t="s">
        <v>358</v>
      </c>
      <c r="P226" s="15" t="s">
        <v>368</v>
      </c>
      <c r="Q226" s="83"/>
      <c r="R226" s="84"/>
      <c r="S226" s="84"/>
      <c r="T226" s="84"/>
      <c r="U226" s="84"/>
      <c r="V226" s="84"/>
      <c r="W226" s="84"/>
      <c r="X226" s="84"/>
      <c r="Y226" s="85">
        <v>1</v>
      </c>
      <c r="Z226" s="69" t="s">
        <v>518</v>
      </c>
      <c r="AA226" s="13" t="s">
        <v>374</v>
      </c>
      <c r="AB226" s="14" t="s">
        <v>367</v>
      </c>
      <c r="AC226" s="12" t="s">
        <v>358</v>
      </c>
      <c r="AD226" s="15" t="s">
        <v>368</v>
      </c>
      <c r="AE226" s="83"/>
      <c r="AF226" s="84">
        <v>1</v>
      </c>
      <c r="AG226" s="84"/>
      <c r="AH226" s="84"/>
      <c r="AI226" s="84"/>
      <c r="AJ226" s="84"/>
      <c r="AK226" s="84"/>
      <c r="AL226" s="84"/>
      <c r="AM226" s="85"/>
    </row>
    <row r="227" spans="1:39" ht="12" customHeight="1">
      <c r="A227" s="184">
        <v>208</v>
      </c>
      <c r="B227" s="98" t="s">
        <v>140</v>
      </c>
      <c r="C227" s="98" t="s">
        <v>131</v>
      </c>
      <c r="D227" s="11" t="s">
        <v>52</v>
      </c>
      <c r="E227" s="11" t="s">
        <v>303</v>
      </c>
      <c r="F227" s="12" t="s">
        <v>49</v>
      </c>
      <c r="G227" s="11" t="s">
        <v>511</v>
      </c>
      <c r="H227" s="12" t="s">
        <v>308</v>
      </c>
      <c r="I227" s="12" t="s">
        <v>504</v>
      </c>
      <c r="J227" s="12" t="str">
        <f t="shared" si="11"/>
        <v>≥17h</v>
      </c>
      <c r="K227" s="12" t="s">
        <v>512</v>
      </c>
      <c r="L227" s="69" t="s">
        <v>519</v>
      </c>
      <c r="M227" s="13" t="s">
        <v>371</v>
      </c>
      <c r="N227" s="14" t="s">
        <v>308</v>
      </c>
      <c r="O227" s="12" t="s">
        <v>358</v>
      </c>
      <c r="P227" s="15" t="s">
        <v>368</v>
      </c>
      <c r="Q227" s="83"/>
      <c r="R227" s="84"/>
      <c r="S227" s="84"/>
      <c r="T227" s="84">
        <v>1</v>
      </c>
      <c r="U227" s="84"/>
      <c r="V227" s="84"/>
      <c r="W227" s="84"/>
      <c r="X227" s="84"/>
      <c r="Y227" s="85"/>
      <c r="Z227" s="69" t="s">
        <v>519</v>
      </c>
      <c r="AA227" s="13" t="s">
        <v>371</v>
      </c>
      <c r="AB227" s="14" t="s">
        <v>308</v>
      </c>
      <c r="AC227" s="12" t="s">
        <v>358</v>
      </c>
      <c r="AD227" s="15" t="s">
        <v>368</v>
      </c>
      <c r="AE227" s="83">
        <v>1</v>
      </c>
      <c r="AF227" s="84"/>
      <c r="AG227" s="84">
        <v>1</v>
      </c>
      <c r="AH227" s="84"/>
      <c r="AI227" s="84"/>
      <c r="AJ227" s="84"/>
      <c r="AK227" s="84"/>
      <c r="AL227" s="84"/>
      <c r="AM227" s="85"/>
    </row>
    <row r="228" spans="1:39" ht="12" customHeight="1">
      <c r="A228" s="184"/>
      <c r="B228" s="98" t="s">
        <v>140</v>
      </c>
      <c r="C228" s="98" t="s">
        <v>131</v>
      </c>
      <c r="D228" s="69" t="s">
        <v>52</v>
      </c>
      <c r="E228" s="69" t="s">
        <v>303</v>
      </c>
      <c r="F228" s="69" t="s">
        <v>49</v>
      </c>
      <c r="G228" s="69" t="s">
        <v>511</v>
      </c>
      <c r="H228" s="69" t="s">
        <v>308</v>
      </c>
      <c r="I228" s="12" t="s">
        <v>504</v>
      </c>
      <c r="J228" s="69" t="str">
        <f t="shared" si="11"/>
        <v>≥17h</v>
      </c>
      <c r="K228" s="69" t="s">
        <v>512</v>
      </c>
      <c r="L228" s="69" t="s">
        <v>519</v>
      </c>
      <c r="M228" s="13" t="s">
        <v>309</v>
      </c>
      <c r="N228" s="14" t="s">
        <v>308</v>
      </c>
      <c r="O228" s="12" t="s">
        <v>0</v>
      </c>
      <c r="P228" s="15" t="s">
        <v>368</v>
      </c>
      <c r="Q228" s="83"/>
      <c r="R228" s="84">
        <v>1</v>
      </c>
      <c r="S228" s="84"/>
      <c r="T228" s="84"/>
      <c r="U228" s="84"/>
      <c r="V228" s="84"/>
      <c r="W228" s="84"/>
      <c r="X228" s="84"/>
      <c r="Y228" s="85"/>
      <c r="Z228" s="69" t="s">
        <v>519</v>
      </c>
      <c r="AA228" s="13" t="s">
        <v>309</v>
      </c>
      <c r="AB228" s="14" t="s">
        <v>308</v>
      </c>
      <c r="AC228" s="12" t="s">
        <v>0</v>
      </c>
      <c r="AD228" s="15" t="s">
        <v>368</v>
      </c>
      <c r="AE228" s="83"/>
      <c r="AF228" s="84"/>
      <c r="AG228" s="84"/>
      <c r="AH228" s="84"/>
      <c r="AI228" s="84"/>
      <c r="AJ228" s="84"/>
      <c r="AK228" s="84"/>
      <c r="AL228" s="84"/>
      <c r="AM228" s="85"/>
    </row>
    <row r="229" spans="1:39" ht="12" customHeight="1">
      <c r="A229" s="184">
        <v>209</v>
      </c>
      <c r="B229" s="98" t="s">
        <v>192</v>
      </c>
      <c r="C229" s="98" t="s">
        <v>191</v>
      </c>
      <c r="D229" s="11" t="s">
        <v>52</v>
      </c>
      <c r="E229" s="11" t="s">
        <v>303</v>
      </c>
      <c r="F229" s="12" t="s">
        <v>50</v>
      </c>
      <c r="G229" s="12" t="s">
        <v>510</v>
      </c>
      <c r="H229" s="12" t="s">
        <v>306</v>
      </c>
      <c r="I229" s="12" t="s">
        <v>504</v>
      </c>
      <c r="J229" s="11" t="str">
        <f>"12-16h"</f>
        <v>12-16h</v>
      </c>
      <c r="K229" s="12" t="s">
        <v>512</v>
      </c>
      <c r="L229" s="69" t="s">
        <v>519</v>
      </c>
      <c r="M229" s="13" t="s">
        <v>373</v>
      </c>
      <c r="N229" s="14" t="s">
        <v>308</v>
      </c>
      <c r="O229" s="12" t="s">
        <v>358</v>
      </c>
      <c r="P229" s="15" t="s">
        <v>368</v>
      </c>
      <c r="Q229" s="83"/>
      <c r="R229" s="84"/>
      <c r="S229" s="84"/>
      <c r="T229" s="84">
        <v>1</v>
      </c>
      <c r="U229" s="84"/>
      <c r="V229" s="84"/>
      <c r="W229" s="84"/>
      <c r="X229" s="84"/>
      <c r="Y229" s="85"/>
      <c r="Z229" s="69" t="s">
        <v>519</v>
      </c>
      <c r="AA229" s="13" t="s">
        <v>373</v>
      </c>
      <c r="AB229" s="14" t="s">
        <v>308</v>
      </c>
      <c r="AC229" s="12" t="s">
        <v>358</v>
      </c>
      <c r="AD229" s="15" t="s">
        <v>368</v>
      </c>
      <c r="AE229" s="83"/>
      <c r="AF229" s="84">
        <v>1</v>
      </c>
      <c r="AG229" s="84"/>
      <c r="AH229" s="84"/>
      <c r="AI229" s="84"/>
      <c r="AJ229" s="84"/>
      <c r="AK229" s="84"/>
      <c r="AL229" s="84"/>
      <c r="AM229" s="85"/>
    </row>
    <row r="230" spans="1:39" ht="12" customHeight="1">
      <c r="A230" s="184">
        <v>210</v>
      </c>
      <c r="B230" s="98" t="s">
        <v>190</v>
      </c>
      <c r="C230" s="98" t="s">
        <v>190</v>
      </c>
      <c r="D230" s="11" t="s">
        <v>51</v>
      </c>
      <c r="E230" s="11" t="s">
        <v>304</v>
      </c>
      <c r="F230" s="12" t="s">
        <v>49</v>
      </c>
      <c r="G230" s="12" t="s">
        <v>510</v>
      </c>
      <c r="H230" s="12" t="s">
        <v>306</v>
      </c>
      <c r="I230" s="12" t="s">
        <v>504</v>
      </c>
      <c r="J230" s="12" t="str">
        <f>"≥17h"</f>
        <v>≥17h</v>
      </c>
      <c r="K230" s="12" t="s">
        <v>513</v>
      </c>
      <c r="L230" s="69" t="s">
        <v>518</v>
      </c>
      <c r="M230" s="13" t="s">
        <v>374</v>
      </c>
      <c r="N230" s="14" t="s">
        <v>367</v>
      </c>
      <c r="O230" s="12" t="s">
        <v>358</v>
      </c>
      <c r="P230" s="15" t="s">
        <v>368</v>
      </c>
      <c r="Q230" s="83">
        <v>1</v>
      </c>
      <c r="R230" s="84"/>
      <c r="S230" s="84"/>
      <c r="T230" s="84"/>
      <c r="U230" s="84"/>
      <c r="V230" s="84"/>
      <c r="W230" s="84"/>
      <c r="X230" s="84"/>
      <c r="Y230" s="85"/>
      <c r="Z230" s="69" t="s">
        <v>518</v>
      </c>
      <c r="AA230" s="13" t="s">
        <v>374</v>
      </c>
      <c r="AB230" s="14" t="s">
        <v>367</v>
      </c>
      <c r="AC230" s="12" t="s">
        <v>358</v>
      </c>
      <c r="AD230" s="15" t="s">
        <v>368</v>
      </c>
      <c r="AE230" s="83"/>
      <c r="AF230" s="84">
        <v>1</v>
      </c>
      <c r="AG230" s="84"/>
      <c r="AH230" s="84"/>
      <c r="AI230" s="84"/>
      <c r="AJ230" s="84"/>
      <c r="AK230" s="84"/>
      <c r="AL230" s="84"/>
      <c r="AM230" s="85"/>
    </row>
    <row r="231" spans="1:39" ht="12" customHeight="1">
      <c r="A231" s="184">
        <v>211</v>
      </c>
      <c r="B231" s="98" t="s">
        <v>190</v>
      </c>
      <c r="C231" s="98" t="s">
        <v>190</v>
      </c>
      <c r="D231" s="11" t="s">
        <v>52</v>
      </c>
      <c r="E231" s="11" t="s">
        <v>304</v>
      </c>
      <c r="F231" s="12" t="s">
        <v>49</v>
      </c>
      <c r="G231" s="12" t="s">
        <v>510</v>
      </c>
      <c r="H231" s="12" t="s">
        <v>306</v>
      </c>
      <c r="I231" s="12" t="s">
        <v>504</v>
      </c>
      <c r="J231" s="12" t="str">
        <f>"≥17h"</f>
        <v>≥17h</v>
      </c>
      <c r="K231" s="12" t="s">
        <v>512</v>
      </c>
      <c r="L231" s="69" t="s">
        <v>518</v>
      </c>
      <c r="M231" s="13" t="s">
        <v>342</v>
      </c>
      <c r="N231" s="14"/>
      <c r="O231" s="12" t="s">
        <v>358</v>
      </c>
      <c r="P231" s="15" t="s">
        <v>359</v>
      </c>
      <c r="Q231" s="83"/>
      <c r="R231" s="84"/>
      <c r="S231" s="84"/>
      <c r="T231" s="84"/>
      <c r="U231" s="84"/>
      <c r="V231" s="84"/>
      <c r="W231" s="84"/>
      <c r="X231" s="84"/>
      <c r="Y231" s="85"/>
      <c r="Z231" s="69" t="s">
        <v>518</v>
      </c>
      <c r="AA231" s="13" t="s">
        <v>342</v>
      </c>
      <c r="AB231" s="14"/>
      <c r="AC231" s="12" t="s">
        <v>358</v>
      </c>
      <c r="AD231" s="15" t="s">
        <v>359</v>
      </c>
      <c r="AE231" s="83"/>
      <c r="AF231" s="84"/>
      <c r="AG231" s="84"/>
      <c r="AH231" s="84"/>
      <c r="AI231" s="84"/>
      <c r="AJ231" s="84"/>
      <c r="AK231" s="84"/>
      <c r="AL231" s="84"/>
      <c r="AM231" s="85"/>
    </row>
    <row r="232" spans="1:39" ht="12" customHeight="1">
      <c r="A232" s="184">
        <v>212</v>
      </c>
      <c r="B232" s="98" t="s">
        <v>192</v>
      </c>
      <c r="C232" s="98" t="s">
        <v>191</v>
      </c>
      <c r="D232" s="11" t="s">
        <v>52</v>
      </c>
      <c r="E232" s="11" t="s">
        <v>304</v>
      </c>
      <c r="F232" s="12" t="s">
        <v>49</v>
      </c>
      <c r="G232" s="12" t="s">
        <v>510</v>
      </c>
      <c r="H232" s="12" t="s">
        <v>306</v>
      </c>
      <c r="I232" s="105" t="s">
        <v>504</v>
      </c>
      <c r="J232" s="11" t="str">
        <f>"12-16h"</f>
        <v>12-16h</v>
      </c>
      <c r="K232" s="12" t="s">
        <v>512</v>
      </c>
      <c r="L232" s="69" t="s">
        <v>519</v>
      </c>
      <c r="M232" s="13" t="s">
        <v>373</v>
      </c>
      <c r="N232" s="14" t="s">
        <v>308</v>
      </c>
      <c r="O232" s="12" t="s">
        <v>358</v>
      </c>
      <c r="P232" s="15" t="s">
        <v>368</v>
      </c>
      <c r="Q232" s="83"/>
      <c r="R232" s="84"/>
      <c r="S232" s="84"/>
      <c r="T232" s="84">
        <v>1</v>
      </c>
      <c r="U232" s="84"/>
      <c r="V232" s="84"/>
      <c r="W232" s="84"/>
      <c r="X232" s="84"/>
      <c r="Y232" s="85"/>
      <c r="Z232" s="69" t="s">
        <v>519</v>
      </c>
      <c r="AA232" s="13" t="s">
        <v>373</v>
      </c>
      <c r="AB232" s="14" t="s">
        <v>308</v>
      </c>
      <c r="AC232" s="12" t="s">
        <v>358</v>
      </c>
      <c r="AD232" s="15" t="s">
        <v>368</v>
      </c>
      <c r="AE232" s="83"/>
      <c r="AF232" s="84">
        <v>1</v>
      </c>
      <c r="AG232" s="84"/>
      <c r="AH232" s="84"/>
      <c r="AI232" s="84"/>
      <c r="AJ232" s="84"/>
      <c r="AK232" s="84"/>
      <c r="AL232" s="84"/>
      <c r="AM232" s="85"/>
    </row>
    <row r="233" spans="1:39" ht="12" customHeight="1">
      <c r="A233" s="184">
        <v>213</v>
      </c>
      <c r="B233" s="98" t="s">
        <v>172</v>
      </c>
      <c r="C233" s="98" t="s">
        <v>168</v>
      </c>
      <c r="D233" s="11" t="s">
        <v>51</v>
      </c>
      <c r="E233" s="11" t="s">
        <v>304</v>
      </c>
      <c r="F233" s="12" t="s">
        <v>48</v>
      </c>
      <c r="G233" s="12" t="s">
        <v>510</v>
      </c>
      <c r="H233" s="12" t="s">
        <v>306</v>
      </c>
      <c r="I233" s="12" t="s">
        <v>505</v>
      </c>
      <c r="J233" s="12" t="str">
        <f t="shared" ref="J233:J240" si="12">"≥17h"</f>
        <v>≥17h</v>
      </c>
      <c r="K233" s="12" t="s">
        <v>47</v>
      </c>
      <c r="L233" s="69" t="s">
        <v>520</v>
      </c>
      <c r="M233" s="13" t="s">
        <v>371</v>
      </c>
      <c r="N233" s="14" t="s">
        <v>308</v>
      </c>
      <c r="O233" s="12" t="s">
        <v>358</v>
      </c>
      <c r="P233" s="15" t="s">
        <v>368</v>
      </c>
      <c r="Q233" s="83"/>
      <c r="R233" s="84"/>
      <c r="S233" s="84"/>
      <c r="T233" s="84">
        <v>1</v>
      </c>
      <c r="U233" s="84"/>
      <c r="V233" s="84"/>
      <c r="W233" s="84"/>
      <c r="X233" s="84"/>
      <c r="Y233" s="85"/>
      <c r="Z233" s="69" t="s">
        <v>520</v>
      </c>
      <c r="AA233" s="13" t="s">
        <v>371</v>
      </c>
      <c r="AB233" s="14" t="s">
        <v>308</v>
      </c>
      <c r="AC233" s="12" t="s">
        <v>358</v>
      </c>
      <c r="AD233" s="15" t="s">
        <v>368</v>
      </c>
      <c r="AE233" s="83">
        <v>1</v>
      </c>
      <c r="AF233" s="84"/>
      <c r="AG233" s="84"/>
      <c r="AH233" s="84"/>
      <c r="AI233" s="84"/>
      <c r="AJ233" s="84"/>
      <c r="AK233" s="84"/>
      <c r="AL233" s="84"/>
      <c r="AM233" s="85"/>
    </row>
    <row r="234" spans="1:39" ht="12" customHeight="1">
      <c r="A234" s="184">
        <v>214</v>
      </c>
      <c r="B234" s="98" t="s">
        <v>192</v>
      </c>
      <c r="C234" s="98" t="s">
        <v>191</v>
      </c>
      <c r="D234" s="11" t="s">
        <v>51</v>
      </c>
      <c r="E234" s="11" t="s">
        <v>304</v>
      </c>
      <c r="F234" s="12" t="s">
        <v>48</v>
      </c>
      <c r="G234" s="12" t="s">
        <v>510</v>
      </c>
      <c r="H234" s="12" t="s">
        <v>306</v>
      </c>
      <c r="I234" s="12" t="s">
        <v>504</v>
      </c>
      <c r="J234" s="12" t="str">
        <f t="shared" si="12"/>
        <v>≥17h</v>
      </c>
      <c r="K234" s="12" t="s">
        <v>512</v>
      </c>
      <c r="L234" s="69" t="s">
        <v>519</v>
      </c>
      <c r="M234" s="13" t="s">
        <v>373</v>
      </c>
      <c r="N234" s="14" t="s">
        <v>308</v>
      </c>
      <c r="O234" s="12" t="s">
        <v>358</v>
      </c>
      <c r="P234" s="15" t="s">
        <v>368</v>
      </c>
      <c r="Q234" s="83"/>
      <c r="R234" s="84"/>
      <c r="S234" s="84"/>
      <c r="T234" s="84">
        <v>1</v>
      </c>
      <c r="U234" s="84"/>
      <c r="V234" s="84"/>
      <c r="W234" s="84"/>
      <c r="X234" s="84"/>
      <c r="Y234" s="85"/>
      <c r="Z234" s="69" t="s">
        <v>519</v>
      </c>
      <c r="AA234" s="13" t="s">
        <v>373</v>
      </c>
      <c r="AB234" s="14" t="s">
        <v>308</v>
      </c>
      <c r="AC234" s="12" t="s">
        <v>358</v>
      </c>
      <c r="AD234" s="15" t="s">
        <v>368</v>
      </c>
      <c r="AE234" s="83"/>
      <c r="AF234" s="84">
        <v>1</v>
      </c>
      <c r="AG234" s="84"/>
      <c r="AH234" s="84"/>
      <c r="AI234" s="84"/>
      <c r="AJ234" s="84"/>
      <c r="AK234" s="84"/>
      <c r="AL234" s="84"/>
      <c r="AM234" s="85"/>
    </row>
    <row r="235" spans="1:39" ht="12" customHeight="1">
      <c r="A235" s="184">
        <v>215</v>
      </c>
      <c r="B235" s="98" t="s">
        <v>172</v>
      </c>
      <c r="C235" s="98" t="s">
        <v>168</v>
      </c>
      <c r="D235" s="11" t="s">
        <v>25</v>
      </c>
      <c r="E235" s="11" t="s">
        <v>304</v>
      </c>
      <c r="F235" s="12" t="s">
        <v>50</v>
      </c>
      <c r="G235" s="12" t="s">
        <v>310</v>
      </c>
      <c r="H235" s="12" t="s">
        <v>306</v>
      </c>
      <c r="I235" s="117" t="s">
        <v>504</v>
      </c>
      <c r="J235" s="12" t="str">
        <f t="shared" si="12"/>
        <v>≥17h</v>
      </c>
      <c r="K235" s="12" t="s">
        <v>512</v>
      </c>
      <c r="L235" s="69" t="s">
        <v>520</v>
      </c>
      <c r="M235" s="13" t="s">
        <v>373</v>
      </c>
      <c r="N235" s="14" t="s">
        <v>308</v>
      </c>
      <c r="O235" s="12" t="s">
        <v>358</v>
      </c>
      <c r="P235" s="15" t="s">
        <v>368</v>
      </c>
      <c r="Q235" s="83"/>
      <c r="R235" s="84"/>
      <c r="S235" s="84">
        <v>1</v>
      </c>
      <c r="T235" s="84">
        <v>1</v>
      </c>
      <c r="U235" s="84"/>
      <c r="V235" s="84"/>
      <c r="W235" s="84"/>
      <c r="X235" s="84"/>
      <c r="Y235" s="85"/>
      <c r="Z235" s="69" t="s">
        <v>520</v>
      </c>
      <c r="AA235" s="13" t="s">
        <v>373</v>
      </c>
      <c r="AB235" s="14" t="s">
        <v>308</v>
      </c>
      <c r="AC235" s="12" t="s">
        <v>358</v>
      </c>
      <c r="AD235" s="15" t="s">
        <v>368</v>
      </c>
      <c r="AE235" s="83"/>
      <c r="AF235" s="84">
        <v>1</v>
      </c>
      <c r="AG235" s="84"/>
      <c r="AH235" s="84"/>
      <c r="AI235" s="84"/>
      <c r="AJ235" s="84"/>
      <c r="AK235" s="84"/>
      <c r="AL235" s="84"/>
      <c r="AM235" s="85"/>
    </row>
    <row r="236" spans="1:39" ht="12" customHeight="1">
      <c r="A236" s="184">
        <v>216</v>
      </c>
      <c r="B236" s="98" t="s">
        <v>190</v>
      </c>
      <c r="C236" s="98" t="s">
        <v>190</v>
      </c>
      <c r="D236" s="11" t="s">
        <v>51</v>
      </c>
      <c r="E236" s="11" t="s">
        <v>304</v>
      </c>
      <c r="F236" s="12" t="s">
        <v>48</v>
      </c>
      <c r="G236" s="12" t="s">
        <v>310</v>
      </c>
      <c r="H236" s="12" t="s">
        <v>306</v>
      </c>
      <c r="I236" s="12" t="s">
        <v>507</v>
      </c>
      <c r="J236" s="12" t="str">
        <f t="shared" si="12"/>
        <v>≥17h</v>
      </c>
      <c r="K236" s="12" t="s">
        <v>513</v>
      </c>
      <c r="L236" s="69" t="s">
        <v>518</v>
      </c>
      <c r="M236" s="13" t="s">
        <v>373</v>
      </c>
      <c r="N236" s="14" t="s">
        <v>308</v>
      </c>
      <c r="O236" s="12" t="s">
        <v>358</v>
      </c>
      <c r="P236" s="15" t="s">
        <v>368</v>
      </c>
      <c r="Q236" s="83">
        <v>1</v>
      </c>
      <c r="R236" s="84">
        <v>1</v>
      </c>
      <c r="S236" s="84"/>
      <c r="T236" s="84"/>
      <c r="U236" s="84"/>
      <c r="V236" s="84"/>
      <c r="W236" s="84">
        <v>1</v>
      </c>
      <c r="X236" s="84"/>
      <c r="Y236" s="85"/>
      <c r="Z236" s="69" t="s">
        <v>518</v>
      </c>
      <c r="AA236" s="13" t="s">
        <v>373</v>
      </c>
      <c r="AB236" s="14" t="s">
        <v>308</v>
      </c>
      <c r="AC236" s="12" t="s">
        <v>358</v>
      </c>
      <c r="AD236" s="15" t="s">
        <v>368</v>
      </c>
      <c r="AE236" s="83"/>
      <c r="AF236" s="84">
        <v>1</v>
      </c>
      <c r="AG236" s="84"/>
      <c r="AH236" s="84"/>
      <c r="AI236" s="84"/>
      <c r="AJ236" s="84"/>
      <c r="AK236" s="84"/>
      <c r="AL236" s="84"/>
      <c r="AM236" s="85"/>
    </row>
    <row r="237" spans="1:39" ht="12" customHeight="1">
      <c r="A237" s="184">
        <v>217</v>
      </c>
      <c r="B237" s="98" t="s">
        <v>291</v>
      </c>
      <c r="C237" s="98" t="s">
        <v>291</v>
      </c>
      <c r="D237" s="11" t="s">
        <v>52</v>
      </c>
      <c r="E237" s="11" t="s">
        <v>304</v>
      </c>
      <c r="F237" s="12" t="s">
        <v>49</v>
      </c>
      <c r="G237" s="12" t="s">
        <v>510</v>
      </c>
      <c r="H237" s="12" t="s">
        <v>307</v>
      </c>
      <c r="I237" s="12" t="s">
        <v>504</v>
      </c>
      <c r="J237" s="12" t="str">
        <f t="shared" si="12"/>
        <v>≥17h</v>
      </c>
      <c r="K237" s="12" t="s">
        <v>512</v>
      </c>
      <c r="L237" s="69" t="s">
        <v>519</v>
      </c>
      <c r="M237" s="13" t="s">
        <v>374</v>
      </c>
      <c r="N237" s="14" t="s">
        <v>308</v>
      </c>
      <c r="O237" s="12" t="s">
        <v>358</v>
      </c>
      <c r="P237" s="15" t="s">
        <v>368</v>
      </c>
      <c r="Q237" s="83"/>
      <c r="R237" s="84"/>
      <c r="S237" s="84"/>
      <c r="T237" s="84">
        <v>1</v>
      </c>
      <c r="U237" s="84"/>
      <c r="V237" s="84"/>
      <c r="W237" s="84">
        <v>1</v>
      </c>
      <c r="X237" s="84"/>
      <c r="Y237" s="85"/>
      <c r="Z237" s="69" t="s">
        <v>519</v>
      </c>
      <c r="AA237" s="13" t="s">
        <v>374</v>
      </c>
      <c r="AB237" s="14" t="s">
        <v>308</v>
      </c>
      <c r="AC237" s="12" t="s">
        <v>358</v>
      </c>
      <c r="AD237" s="15" t="s">
        <v>368</v>
      </c>
      <c r="AE237" s="83"/>
      <c r="AF237" s="84"/>
      <c r="AG237" s="84"/>
      <c r="AH237" s="84"/>
      <c r="AI237" s="84">
        <v>1</v>
      </c>
      <c r="AJ237" s="84"/>
      <c r="AK237" s="84"/>
      <c r="AL237" s="84"/>
      <c r="AM237" s="85"/>
    </row>
    <row r="238" spans="1:39" ht="12" customHeight="1">
      <c r="A238" s="184">
        <v>218</v>
      </c>
      <c r="B238" s="98" t="s">
        <v>189</v>
      </c>
      <c r="C238" s="98" t="s">
        <v>189</v>
      </c>
      <c r="D238" s="11" t="s">
        <v>52</v>
      </c>
      <c r="E238" s="11" t="s">
        <v>303</v>
      </c>
      <c r="F238" s="12" t="s">
        <v>49</v>
      </c>
      <c r="G238" s="12" t="s">
        <v>510</v>
      </c>
      <c r="H238" s="12" t="s">
        <v>306</v>
      </c>
      <c r="I238" s="105" t="s">
        <v>504</v>
      </c>
      <c r="J238" s="12" t="str">
        <f t="shared" si="12"/>
        <v>≥17h</v>
      </c>
      <c r="K238" s="12" t="s">
        <v>47</v>
      </c>
      <c r="L238" s="69" t="s">
        <v>519</v>
      </c>
      <c r="M238" s="13" t="s">
        <v>373</v>
      </c>
      <c r="N238" s="14" t="s">
        <v>308</v>
      </c>
      <c r="O238" s="12" t="s">
        <v>358</v>
      </c>
      <c r="P238" s="15" t="s">
        <v>368</v>
      </c>
      <c r="Q238" s="83"/>
      <c r="R238" s="84"/>
      <c r="S238" s="84"/>
      <c r="T238" s="84">
        <v>1</v>
      </c>
      <c r="U238" s="84"/>
      <c r="V238" s="84"/>
      <c r="W238" s="84"/>
      <c r="X238" s="84"/>
      <c r="Y238" s="85"/>
      <c r="Z238" s="69" t="s">
        <v>519</v>
      </c>
      <c r="AA238" s="13" t="s">
        <v>373</v>
      </c>
      <c r="AB238" s="14" t="s">
        <v>308</v>
      </c>
      <c r="AC238" s="12" t="s">
        <v>358</v>
      </c>
      <c r="AD238" s="15" t="s">
        <v>368</v>
      </c>
      <c r="AE238" s="83"/>
      <c r="AF238" s="84">
        <v>1</v>
      </c>
      <c r="AG238" s="84"/>
      <c r="AH238" s="84"/>
      <c r="AI238" s="84"/>
      <c r="AJ238" s="84"/>
      <c r="AK238" s="84"/>
      <c r="AL238" s="84"/>
      <c r="AM238" s="85"/>
    </row>
    <row r="239" spans="1:39" ht="12" customHeight="1">
      <c r="A239" s="184">
        <v>219</v>
      </c>
      <c r="B239" s="98" t="s">
        <v>181</v>
      </c>
      <c r="C239" s="98" t="s">
        <v>168</v>
      </c>
      <c r="D239" s="11" t="s">
        <v>52</v>
      </c>
      <c r="E239" s="11" t="s">
        <v>303</v>
      </c>
      <c r="F239" s="12" t="s">
        <v>49</v>
      </c>
      <c r="G239" s="11" t="s">
        <v>511</v>
      </c>
      <c r="H239" s="12" t="s">
        <v>307</v>
      </c>
      <c r="I239" s="12" t="s">
        <v>504</v>
      </c>
      <c r="J239" s="12" t="str">
        <f t="shared" si="12"/>
        <v>≥17h</v>
      </c>
      <c r="K239" s="12" t="s">
        <v>512</v>
      </c>
      <c r="L239" s="69" t="s">
        <v>520</v>
      </c>
      <c r="M239" s="13" t="s">
        <v>373</v>
      </c>
      <c r="N239" s="14" t="s">
        <v>308</v>
      </c>
      <c r="O239" s="12" t="s">
        <v>358</v>
      </c>
      <c r="P239" s="15" t="s">
        <v>368</v>
      </c>
      <c r="Q239" s="83"/>
      <c r="R239" s="84"/>
      <c r="S239" s="84">
        <v>1</v>
      </c>
      <c r="T239" s="84">
        <v>1</v>
      </c>
      <c r="U239" s="84"/>
      <c r="V239" s="84"/>
      <c r="W239" s="84">
        <v>1</v>
      </c>
      <c r="X239" s="84"/>
      <c r="Y239" s="85"/>
      <c r="Z239" s="69" t="s">
        <v>520</v>
      </c>
      <c r="AA239" s="13" t="s">
        <v>373</v>
      </c>
      <c r="AB239" s="14" t="s">
        <v>308</v>
      </c>
      <c r="AC239" s="12" t="s">
        <v>358</v>
      </c>
      <c r="AD239" s="15" t="s">
        <v>368</v>
      </c>
      <c r="AE239" s="83">
        <v>1</v>
      </c>
      <c r="AF239" s="84"/>
      <c r="AG239" s="84"/>
      <c r="AH239" s="84"/>
      <c r="AI239" s="84"/>
      <c r="AJ239" s="84"/>
      <c r="AK239" s="84"/>
      <c r="AL239" s="84"/>
      <c r="AM239" s="85"/>
    </row>
    <row r="240" spans="1:39" ht="12" customHeight="1">
      <c r="A240" s="184">
        <v>220</v>
      </c>
      <c r="B240" s="98" t="s">
        <v>189</v>
      </c>
      <c r="C240" s="98" t="s">
        <v>189</v>
      </c>
      <c r="D240" s="11" t="s">
        <v>51</v>
      </c>
      <c r="E240" s="11" t="s">
        <v>304</v>
      </c>
      <c r="F240" s="12" t="s">
        <v>48</v>
      </c>
      <c r="G240" s="12" t="s">
        <v>310</v>
      </c>
      <c r="H240" s="12" t="s">
        <v>306</v>
      </c>
      <c r="I240" s="105" t="s">
        <v>504</v>
      </c>
      <c r="J240" s="12" t="str">
        <f t="shared" si="12"/>
        <v>≥17h</v>
      </c>
      <c r="K240" s="12" t="s">
        <v>513</v>
      </c>
      <c r="L240" s="69" t="s">
        <v>519</v>
      </c>
      <c r="M240" s="13" t="s">
        <v>373</v>
      </c>
      <c r="N240" s="14" t="s">
        <v>308</v>
      </c>
      <c r="O240" s="12" t="s">
        <v>358</v>
      </c>
      <c r="P240" s="15" t="s">
        <v>368</v>
      </c>
      <c r="Q240" s="83"/>
      <c r="R240" s="84"/>
      <c r="S240" s="84"/>
      <c r="T240" s="84">
        <v>1</v>
      </c>
      <c r="U240" s="84"/>
      <c r="V240" s="84"/>
      <c r="W240" s="84"/>
      <c r="X240" s="84"/>
      <c r="Y240" s="85"/>
      <c r="Z240" s="69" t="s">
        <v>519</v>
      </c>
      <c r="AA240" s="13" t="s">
        <v>373</v>
      </c>
      <c r="AB240" s="14" t="s">
        <v>308</v>
      </c>
      <c r="AC240" s="12" t="s">
        <v>358</v>
      </c>
      <c r="AD240" s="15" t="s">
        <v>368</v>
      </c>
      <c r="AE240" s="83"/>
      <c r="AF240" s="84">
        <v>1</v>
      </c>
      <c r="AG240" s="84"/>
      <c r="AH240" s="84"/>
      <c r="AI240" s="84"/>
      <c r="AJ240" s="84"/>
      <c r="AK240" s="84"/>
      <c r="AL240" s="84"/>
      <c r="AM240" s="85"/>
    </row>
    <row r="241" spans="1:39" ht="12" customHeight="1">
      <c r="A241" s="184">
        <v>221</v>
      </c>
      <c r="B241" s="98" t="s">
        <v>291</v>
      </c>
      <c r="C241" s="98" t="s">
        <v>291</v>
      </c>
      <c r="D241" s="11" t="s">
        <v>25</v>
      </c>
      <c r="E241" s="11" t="s">
        <v>304</v>
      </c>
      <c r="F241" s="12" t="s">
        <v>48</v>
      </c>
      <c r="G241" s="12" t="s">
        <v>510</v>
      </c>
      <c r="H241" s="12" t="s">
        <v>306</v>
      </c>
      <c r="I241" s="12" t="s">
        <v>504</v>
      </c>
      <c r="J241" s="11" t="str">
        <f>"12-16h"</f>
        <v>12-16h</v>
      </c>
      <c r="K241" s="12" t="s">
        <v>513</v>
      </c>
      <c r="L241" s="69" t="s">
        <v>519</v>
      </c>
      <c r="M241" s="13" t="s">
        <v>371</v>
      </c>
      <c r="N241" s="14" t="s">
        <v>308</v>
      </c>
      <c r="O241" s="12" t="s">
        <v>358</v>
      </c>
      <c r="P241" s="15" t="s">
        <v>370</v>
      </c>
      <c r="Q241" s="83"/>
      <c r="R241" s="84">
        <v>1</v>
      </c>
      <c r="S241" s="84"/>
      <c r="T241" s="84"/>
      <c r="U241" s="84"/>
      <c r="V241" s="84"/>
      <c r="W241" s="84"/>
      <c r="X241" s="84"/>
      <c r="Y241" s="85"/>
      <c r="Z241" s="69" t="s">
        <v>519</v>
      </c>
      <c r="AA241" s="13" t="s">
        <v>371</v>
      </c>
      <c r="AB241" s="14" t="s">
        <v>308</v>
      </c>
      <c r="AC241" s="12" t="s">
        <v>358</v>
      </c>
      <c r="AD241" s="15" t="s">
        <v>370</v>
      </c>
      <c r="AE241" s="83"/>
      <c r="AF241" s="84">
        <v>1</v>
      </c>
      <c r="AG241" s="84"/>
      <c r="AH241" s="84"/>
      <c r="AI241" s="84"/>
      <c r="AJ241" s="84"/>
      <c r="AK241" s="84"/>
      <c r="AL241" s="84"/>
      <c r="AM241" s="85"/>
    </row>
    <row r="242" spans="1:39" ht="12" customHeight="1">
      <c r="A242" s="184">
        <v>222</v>
      </c>
      <c r="B242" s="98" t="s">
        <v>181</v>
      </c>
      <c r="C242" s="98" t="s">
        <v>168</v>
      </c>
      <c r="D242" s="11" t="s">
        <v>52</v>
      </c>
      <c r="E242" s="11" t="s">
        <v>304</v>
      </c>
      <c r="F242" s="12" t="s">
        <v>49</v>
      </c>
      <c r="G242" s="12" t="s">
        <v>510</v>
      </c>
      <c r="H242" s="12" t="s">
        <v>306</v>
      </c>
      <c r="I242" s="105" t="s">
        <v>505</v>
      </c>
      <c r="J242" s="12" t="str">
        <f>"≥17h"</f>
        <v>≥17h</v>
      </c>
      <c r="K242" s="12" t="s">
        <v>47</v>
      </c>
      <c r="L242" s="69" t="s">
        <v>520</v>
      </c>
      <c r="M242" s="13" t="s">
        <v>373</v>
      </c>
      <c r="N242" s="14" t="s">
        <v>308</v>
      </c>
      <c r="O242" s="12" t="s">
        <v>358</v>
      </c>
      <c r="P242" s="15" t="s">
        <v>368</v>
      </c>
      <c r="Q242" s="83"/>
      <c r="R242" s="84"/>
      <c r="S242" s="84"/>
      <c r="T242" s="84">
        <v>1</v>
      </c>
      <c r="U242" s="84"/>
      <c r="V242" s="84"/>
      <c r="W242" s="84">
        <v>1</v>
      </c>
      <c r="X242" s="84"/>
      <c r="Y242" s="85"/>
      <c r="Z242" s="69" t="s">
        <v>520</v>
      </c>
      <c r="AA242" s="13" t="s">
        <v>373</v>
      </c>
      <c r="AB242" s="14" t="s">
        <v>308</v>
      </c>
      <c r="AC242" s="12" t="s">
        <v>358</v>
      </c>
      <c r="AD242" s="15" t="s">
        <v>368</v>
      </c>
      <c r="AE242" s="83"/>
      <c r="AF242" s="84">
        <v>1</v>
      </c>
      <c r="AG242" s="84"/>
      <c r="AH242" s="84"/>
      <c r="AI242" s="84"/>
      <c r="AJ242" s="84"/>
      <c r="AK242" s="84"/>
      <c r="AL242" s="84"/>
      <c r="AM242" s="85"/>
    </row>
    <row r="243" spans="1:39" ht="12" customHeight="1">
      <c r="A243" s="184">
        <v>223</v>
      </c>
      <c r="B243" s="98" t="s">
        <v>189</v>
      </c>
      <c r="C243" s="98" t="s">
        <v>189</v>
      </c>
      <c r="D243" s="11" t="s">
        <v>51</v>
      </c>
      <c r="E243" s="11" t="s">
        <v>304</v>
      </c>
      <c r="F243" s="12" t="s">
        <v>48</v>
      </c>
      <c r="G243" s="12" t="s">
        <v>310</v>
      </c>
      <c r="H243" s="12" t="s">
        <v>306</v>
      </c>
      <c r="I243" s="105" t="s">
        <v>504</v>
      </c>
      <c r="J243" s="12" t="str">
        <f>"≥17h"</f>
        <v>≥17h</v>
      </c>
      <c r="K243" s="12" t="s">
        <v>512</v>
      </c>
      <c r="L243" s="69" t="s">
        <v>519</v>
      </c>
      <c r="M243" s="13" t="s">
        <v>374</v>
      </c>
      <c r="N243" s="14" t="s">
        <v>367</v>
      </c>
      <c r="O243" s="12" t="s">
        <v>358</v>
      </c>
      <c r="P243" s="15" t="s">
        <v>370</v>
      </c>
      <c r="Q243" s="83"/>
      <c r="R243" s="84"/>
      <c r="S243" s="84"/>
      <c r="T243" s="84">
        <v>1</v>
      </c>
      <c r="U243" s="84"/>
      <c r="V243" s="84"/>
      <c r="W243" s="84"/>
      <c r="X243" s="84"/>
      <c r="Y243" s="85">
        <v>1</v>
      </c>
      <c r="Z243" s="69" t="s">
        <v>519</v>
      </c>
      <c r="AA243" s="13" t="s">
        <v>374</v>
      </c>
      <c r="AB243" s="14" t="s">
        <v>367</v>
      </c>
      <c r="AC243" s="12" t="s">
        <v>358</v>
      </c>
      <c r="AD243" s="15" t="s">
        <v>370</v>
      </c>
      <c r="AE243" s="83"/>
      <c r="AF243" s="84">
        <v>1</v>
      </c>
      <c r="AG243" s="84"/>
      <c r="AH243" s="84"/>
      <c r="AI243" s="84"/>
      <c r="AJ243" s="84"/>
      <c r="AK243" s="84"/>
      <c r="AL243" s="84"/>
      <c r="AM243" s="85"/>
    </row>
    <row r="244" spans="1:39" ht="12" customHeight="1">
      <c r="A244" s="184">
        <v>224</v>
      </c>
      <c r="B244" s="98" t="s">
        <v>181</v>
      </c>
      <c r="C244" s="98" t="s">
        <v>168</v>
      </c>
      <c r="D244" s="11" t="s">
        <v>51</v>
      </c>
      <c r="E244" s="11" t="s">
        <v>304</v>
      </c>
      <c r="F244" s="12" t="s">
        <v>50</v>
      </c>
      <c r="G244" s="12" t="s">
        <v>510</v>
      </c>
      <c r="H244" s="12" t="s">
        <v>306</v>
      </c>
      <c r="I244" s="117" t="s">
        <v>505</v>
      </c>
      <c r="J244" s="11" t="str">
        <f>"12-16h"</f>
        <v>12-16h</v>
      </c>
      <c r="K244" s="12" t="s">
        <v>47</v>
      </c>
      <c r="L244" s="69" t="s">
        <v>520</v>
      </c>
      <c r="M244" s="13" t="s">
        <v>373</v>
      </c>
      <c r="N244" s="14" t="s">
        <v>308</v>
      </c>
      <c r="O244" s="12" t="s">
        <v>358</v>
      </c>
      <c r="P244" s="15" t="s">
        <v>368</v>
      </c>
      <c r="Q244" s="83"/>
      <c r="R244" s="84"/>
      <c r="S244" s="84"/>
      <c r="T244" s="84">
        <v>1</v>
      </c>
      <c r="U244" s="84"/>
      <c r="V244" s="84"/>
      <c r="W244" s="84"/>
      <c r="X244" s="84"/>
      <c r="Y244" s="85"/>
      <c r="Z244" s="69" t="s">
        <v>520</v>
      </c>
      <c r="AA244" s="13" t="s">
        <v>373</v>
      </c>
      <c r="AB244" s="14" t="s">
        <v>308</v>
      </c>
      <c r="AC244" s="12" t="s">
        <v>358</v>
      </c>
      <c r="AD244" s="15" t="s">
        <v>368</v>
      </c>
      <c r="AE244" s="83">
        <v>1</v>
      </c>
      <c r="AF244" s="84"/>
      <c r="AG244" s="84"/>
      <c r="AH244" s="84"/>
      <c r="AI244" s="84"/>
      <c r="AJ244" s="84"/>
      <c r="AK244" s="84"/>
      <c r="AL244" s="84"/>
      <c r="AM244" s="85">
        <v>1</v>
      </c>
    </row>
    <row r="245" spans="1:39" ht="12" customHeight="1">
      <c r="A245" s="184">
        <v>225</v>
      </c>
      <c r="B245" s="98" t="s">
        <v>291</v>
      </c>
      <c r="C245" s="98" t="s">
        <v>291</v>
      </c>
      <c r="D245" s="11" t="s">
        <v>25</v>
      </c>
      <c r="E245" s="11" t="s">
        <v>304</v>
      </c>
      <c r="F245" s="12" t="s">
        <v>48</v>
      </c>
      <c r="G245" s="12" t="s">
        <v>310</v>
      </c>
      <c r="H245" s="12" t="s">
        <v>306</v>
      </c>
      <c r="I245" s="105" t="s">
        <v>504</v>
      </c>
      <c r="J245" s="12" t="str">
        <f>"≥17h"</f>
        <v>≥17h</v>
      </c>
      <c r="K245" s="12" t="s">
        <v>512</v>
      </c>
      <c r="L245" s="69" t="s">
        <v>519</v>
      </c>
      <c r="M245" s="13" t="s">
        <v>373</v>
      </c>
      <c r="N245" s="14" t="s">
        <v>308</v>
      </c>
      <c r="O245" s="12" t="s">
        <v>358</v>
      </c>
      <c r="P245" s="15" t="s">
        <v>368</v>
      </c>
      <c r="Q245" s="83"/>
      <c r="R245" s="84"/>
      <c r="S245" s="84"/>
      <c r="T245" s="84">
        <v>1</v>
      </c>
      <c r="U245" s="84"/>
      <c r="V245" s="84"/>
      <c r="W245" s="84"/>
      <c r="X245" s="84"/>
      <c r="Y245" s="85"/>
      <c r="Z245" s="69" t="s">
        <v>519</v>
      </c>
      <c r="AA245" s="13" t="s">
        <v>373</v>
      </c>
      <c r="AB245" s="14" t="s">
        <v>308</v>
      </c>
      <c r="AC245" s="12" t="s">
        <v>358</v>
      </c>
      <c r="AD245" s="15" t="s">
        <v>368</v>
      </c>
      <c r="AE245" s="83"/>
      <c r="AF245" s="84">
        <v>1</v>
      </c>
      <c r="AG245" s="84"/>
      <c r="AH245" s="84"/>
      <c r="AI245" s="84"/>
      <c r="AJ245" s="84"/>
      <c r="AK245" s="84"/>
      <c r="AL245" s="84"/>
      <c r="AM245" s="85"/>
    </row>
    <row r="246" spans="1:39" ht="12" customHeight="1">
      <c r="A246" s="184">
        <v>226</v>
      </c>
      <c r="B246" s="98" t="s">
        <v>65</v>
      </c>
      <c r="C246" s="98" t="s">
        <v>65</v>
      </c>
      <c r="D246" s="11" t="s">
        <v>51</v>
      </c>
      <c r="E246" s="11" t="s">
        <v>303</v>
      </c>
      <c r="F246" s="12" t="s">
        <v>48</v>
      </c>
      <c r="G246" s="12" t="s">
        <v>310</v>
      </c>
      <c r="H246" s="12" t="s">
        <v>306</v>
      </c>
      <c r="I246" s="105" t="s">
        <v>505</v>
      </c>
      <c r="J246" s="12" t="str">
        <f>"≥17h"</f>
        <v>≥17h</v>
      </c>
      <c r="K246" s="12" t="s">
        <v>513</v>
      </c>
      <c r="L246" s="69" t="s">
        <v>518</v>
      </c>
      <c r="M246" s="13" t="s">
        <v>342</v>
      </c>
      <c r="N246" s="14"/>
      <c r="O246" s="12" t="s">
        <v>358</v>
      </c>
      <c r="P246" s="15" t="s">
        <v>359</v>
      </c>
      <c r="Q246" s="83"/>
      <c r="R246" s="84"/>
      <c r="S246" s="84"/>
      <c r="T246" s="84"/>
      <c r="U246" s="84"/>
      <c r="V246" s="84"/>
      <c r="W246" s="84"/>
      <c r="X246" s="84"/>
      <c r="Y246" s="85"/>
      <c r="Z246" s="69" t="s">
        <v>518</v>
      </c>
      <c r="AA246" s="13" t="s">
        <v>342</v>
      </c>
      <c r="AB246" s="14"/>
      <c r="AC246" s="12" t="s">
        <v>358</v>
      </c>
      <c r="AD246" s="15" t="s">
        <v>359</v>
      </c>
      <c r="AE246" s="83"/>
      <c r="AF246" s="84"/>
      <c r="AG246" s="84"/>
      <c r="AH246" s="84"/>
      <c r="AI246" s="84"/>
      <c r="AJ246" s="84"/>
      <c r="AK246" s="84"/>
      <c r="AL246" s="84"/>
      <c r="AM246" s="85"/>
    </row>
    <row r="247" spans="1:39" ht="12" customHeight="1">
      <c r="A247" s="184">
        <v>227</v>
      </c>
      <c r="B247" s="98" t="s">
        <v>291</v>
      </c>
      <c r="C247" s="98" t="s">
        <v>291</v>
      </c>
      <c r="D247" s="11" t="s">
        <v>25</v>
      </c>
      <c r="E247" s="11" t="s">
        <v>304</v>
      </c>
      <c r="F247" s="12" t="s">
        <v>48</v>
      </c>
      <c r="G247" s="12" t="s">
        <v>310</v>
      </c>
      <c r="H247" s="12" t="s">
        <v>306</v>
      </c>
      <c r="I247" s="105" t="s">
        <v>504</v>
      </c>
      <c r="J247" s="11" t="str">
        <f>"12-16h"</f>
        <v>12-16h</v>
      </c>
      <c r="K247" s="12" t="s">
        <v>513</v>
      </c>
      <c r="L247" s="69" t="s">
        <v>519</v>
      </c>
      <c r="M247" s="13" t="s">
        <v>373</v>
      </c>
      <c r="N247" s="14" t="s">
        <v>367</v>
      </c>
      <c r="O247" s="12" t="s">
        <v>358</v>
      </c>
      <c r="P247" s="15" t="s">
        <v>368</v>
      </c>
      <c r="Q247" s="83"/>
      <c r="R247" s="84"/>
      <c r="S247" s="84"/>
      <c r="T247" s="84">
        <v>1</v>
      </c>
      <c r="U247" s="84"/>
      <c r="V247" s="84"/>
      <c r="W247" s="84">
        <v>1</v>
      </c>
      <c r="X247" s="84"/>
      <c r="Y247" s="85"/>
      <c r="Z247" s="69" t="s">
        <v>519</v>
      </c>
      <c r="AA247" s="13" t="s">
        <v>373</v>
      </c>
      <c r="AB247" s="14" t="s">
        <v>367</v>
      </c>
      <c r="AC247" s="12" t="s">
        <v>358</v>
      </c>
      <c r="AD247" s="15" t="s">
        <v>368</v>
      </c>
      <c r="AE247" s="83"/>
      <c r="AF247" s="84">
        <v>1</v>
      </c>
      <c r="AG247" s="84"/>
      <c r="AH247" s="84"/>
      <c r="AI247" s="84"/>
      <c r="AJ247" s="84"/>
      <c r="AK247" s="84"/>
      <c r="AL247" s="84"/>
      <c r="AM247" s="85"/>
    </row>
    <row r="248" spans="1:39" ht="12" customHeight="1">
      <c r="A248" s="184">
        <v>228</v>
      </c>
      <c r="B248" s="98" t="s">
        <v>248</v>
      </c>
      <c r="C248" s="98" t="s">
        <v>245</v>
      </c>
      <c r="D248" s="11" t="s">
        <v>51</v>
      </c>
      <c r="E248" s="11" t="s">
        <v>304</v>
      </c>
      <c r="F248" s="12" t="s">
        <v>50</v>
      </c>
      <c r="G248" s="12" t="s">
        <v>510</v>
      </c>
      <c r="H248" s="12" t="s">
        <v>306</v>
      </c>
      <c r="I248" s="105" t="s">
        <v>504</v>
      </c>
      <c r="J248" s="11" t="str">
        <f>"12-16h"</f>
        <v>12-16h</v>
      </c>
      <c r="K248" s="12" t="s">
        <v>513</v>
      </c>
      <c r="L248" s="69" t="s">
        <v>520</v>
      </c>
      <c r="M248" s="13" t="s">
        <v>373</v>
      </c>
      <c r="N248" s="14" t="s">
        <v>308</v>
      </c>
      <c r="O248" s="12" t="s">
        <v>358</v>
      </c>
      <c r="P248" s="15" t="s">
        <v>368</v>
      </c>
      <c r="Q248" s="83"/>
      <c r="R248" s="84"/>
      <c r="S248" s="84"/>
      <c r="T248" s="84">
        <v>1</v>
      </c>
      <c r="U248" s="84"/>
      <c r="V248" s="84"/>
      <c r="W248" s="84"/>
      <c r="X248" s="84"/>
      <c r="Y248" s="85"/>
      <c r="Z248" s="69" t="s">
        <v>520</v>
      </c>
      <c r="AA248" s="13" t="s">
        <v>373</v>
      </c>
      <c r="AB248" s="14" t="s">
        <v>308</v>
      </c>
      <c r="AC248" s="12" t="s">
        <v>358</v>
      </c>
      <c r="AD248" s="15" t="s">
        <v>368</v>
      </c>
      <c r="AE248" s="83">
        <v>1</v>
      </c>
      <c r="AF248" s="84"/>
      <c r="AG248" s="84"/>
      <c r="AH248" s="84"/>
      <c r="AI248" s="84"/>
      <c r="AJ248" s="84"/>
      <c r="AK248" s="84"/>
      <c r="AL248" s="84"/>
      <c r="AM248" s="85"/>
    </row>
    <row r="249" spans="1:39" ht="12" customHeight="1">
      <c r="A249" s="184">
        <v>229</v>
      </c>
      <c r="B249" s="98" t="s">
        <v>189</v>
      </c>
      <c r="C249" s="98" t="s">
        <v>189</v>
      </c>
      <c r="D249" s="11" t="s">
        <v>25</v>
      </c>
      <c r="E249" s="11" t="s">
        <v>304</v>
      </c>
      <c r="F249" s="12" t="s">
        <v>50</v>
      </c>
      <c r="G249" s="12" t="s">
        <v>510</v>
      </c>
      <c r="H249" s="12" t="s">
        <v>306</v>
      </c>
      <c r="I249" s="12" t="s">
        <v>504</v>
      </c>
      <c r="J249" s="12" t="str">
        <f>"≥17h"</f>
        <v>≥17h</v>
      </c>
      <c r="K249" s="12" t="s">
        <v>512</v>
      </c>
      <c r="L249" s="69" t="s">
        <v>519</v>
      </c>
      <c r="M249" s="13" t="s">
        <v>373</v>
      </c>
      <c r="N249" s="14" t="s">
        <v>308</v>
      </c>
      <c r="O249" s="12" t="s">
        <v>358</v>
      </c>
      <c r="P249" s="15" t="s">
        <v>368</v>
      </c>
      <c r="Q249" s="83"/>
      <c r="R249" s="84"/>
      <c r="S249" s="84"/>
      <c r="T249" s="84">
        <v>1</v>
      </c>
      <c r="U249" s="84"/>
      <c r="V249" s="84"/>
      <c r="W249" s="84"/>
      <c r="X249" s="84"/>
      <c r="Y249" s="85"/>
      <c r="Z249" s="69" t="s">
        <v>519</v>
      </c>
      <c r="AA249" s="13" t="s">
        <v>373</v>
      </c>
      <c r="AB249" s="14" t="s">
        <v>308</v>
      </c>
      <c r="AC249" s="12" t="s">
        <v>358</v>
      </c>
      <c r="AD249" s="15" t="s">
        <v>368</v>
      </c>
      <c r="AE249" s="83"/>
      <c r="AF249" s="84">
        <v>1</v>
      </c>
      <c r="AG249" s="84"/>
      <c r="AH249" s="84"/>
      <c r="AI249" s="84"/>
      <c r="AJ249" s="84"/>
      <c r="AK249" s="84"/>
      <c r="AL249" s="84"/>
      <c r="AM249" s="85"/>
    </row>
    <row r="250" spans="1:39" ht="12" customHeight="1">
      <c r="A250" s="184">
        <v>230</v>
      </c>
      <c r="B250" s="98" t="s">
        <v>291</v>
      </c>
      <c r="C250" s="98" t="s">
        <v>291</v>
      </c>
      <c r="D250" s="11" t="s">
        <v>51</v>
      </c>
      <c r="E250" s="11" t="s">
        <v>303</v>
      </c>
      <c r="F250" s="12" t="s">
        <v>50</v>
      </c>
      <c r="G250" s="12" t="s">
        <v>510</v>
      </c>
      <c r="H250" s="12" t="s">
        <v>306</v>
      </c>
      <c r="I250" s="105" t="s">
        <v>504</v>
      </c>
      <c r="J250" s="11" t="str">
        <f>"12-16h"</f>
        <v>12-16h</v>
      </c>
      <c r="K250" s="12" t="s">
        <v>47</v>
      </c>
      <c r="L250" s="69" t="s">
        <v>519</v>
      </c>
      <c r="M250" s="13" t="s">
        <v>374</v>
      </c>
      <c r="N250" s="14" t="s">
        <v>367</v>
      </c>
      <c r="O250" s="12" t="s">
        <v>358</v>
      </c>
      <c r="P250" s="15" t="s">
        <v>370</v>
      </c>
      <c r="Q250" s="83"/>
      <c r="R250" s="84">
        <v>1</v>
      </c>
      <c r="S250" s="84"/>
      <c r="T250" s="84"/>
      <c r="U250" s="84"/>
      <c r="V250" s="84"/>
      <c r="W250" s="84"/>
      <c r="X250" s="84"/>
      <c r="Y250" s="85"/>
      <c r="Z250" s="69" t="s">
        <v>519</v>
      </c>
      <c r="AA250" s="13" t="s">
        <v>374</v>
      </c>
      <c r="AB250" s="14" t="s">
        <v>367</v>
      </c>
      <c r="AC250" s="12" t="s">
        <v>358</v>
      </c>
      <c r="AD250" s="15" t="s">
        <v>370</v>
      </c>
      <c r="AE250" s="83"/>
      <c r="AF250" s="84">
        <v>1</v>
      </c>
      <c r="AG250" s="84"/>
      <c r="AH250" s="84"/>
      <c r="AI250" s="84"/>
      <c r="AJ250" s="84"/>
      <c r="AK250" s="84"/>
      <c r="AL250" s="84"/>
      <c r="AM250" s="85"/>
    </row>
    <row r="251" spans="1:39" ht="12" customHeight="1">
      <c r="A251" s="184">
        <v>231</v>
      </c>
      <c r="B251" s="98" t="s">
        <v>66</v>
      </c>
      <c r="C251" s="98" t="s">
        <v>65</v>
      </c>
      <c r="D251" s="11" t="s">
        <v>52</v>
      </c>
      <c r="E251" s="11" t="s">
        <v>304</v>
      </c>
      <c r="F251" s="12" t="s">
        <v>49</v>
      </c>
      <c r="G251" s="11" t="s">
        <v>511</v>
      </c>
      <c r="H251" s="12" t="s">
        <v>306</v>
      </c>
      <c r="I251" s="105" t="s">
        <v>505</v>
      </c>
      <c r="J251" s="11" t="str">
        <f>"12-16h"</f>
        <v>12-16h</v>
      </c>
      <c r="K251" s="12" t="s">
        <v>512</v>
      </c>
      <c r="L251" s="69" t="s">
        <v>518</v>
      </c>
      <c r="M251" s="13" t="s">
        <v>342</v>
      </c>
      <c r="N251" s="14"/>
      <c r="O251" s="12" t="s">
        <v>358</v>
      </c>
      <c r="P251" s="15" t="s">
        <v>359</v>
      </c>
      <c r="Q251" s="83"/>
      <c r="R251" s="84"/>
      <c r="S251" s="84"/>
      <c r="T251" s="84"/>
      <c r="U251" s="84"/>
      <c r="V251" s="84"/>
      <c r="W251" s="84"/>
      <c r="X251" s="84"/>
      <c r="Y251" s="85"/>
      <c r="Z251" s="69" t="s">
        <v>518</v>
      </c>
      <c r="AA251" s="13" t="s">
        <v>342</v>
      </c>
      <c r="AB251" s="14"/>
      <c r="AC251" s="12" t="s">
        <v>358</v>
      </c>
      <c r="AD251" s="15" t="s">
        <v>359</v>
      </c>
      <c r="AE251" s="83"/>
      <c r="AF251" s="84"/>
      <c r="AG251" s="84"/>
      <c r="AH251" s="84"/>
      <c r="AI251" s="84"/>
      <c r="AJ251" s="84"/>
      <c r="AK251" s="84"/>
      <c r="AL251" s="84"/>
      <c r="AM251" s="85"/>
    </row>
    <row r="252" spans="1:39" ht="12" customHeight="1">
      <c r="A252" s="184">
        <v>232</v>
      </c>
      <c r="B252" s="98" t="s">
        <v>190</v>
      </c>
      <c r="C252" s="98" t="s">
        <v>190</v>
      </c>
      <c r="D252" s="11" t="s">
        <v>52</v>
      </c>
      <c r="E252" s="11" t="s">
        <v>303</v>
      </c>
      <c r="F252" s="12" t="s">
        <v>49</v>
      </c>
      <c r="G252" s="12" t="s">
        <v>510</v>
      </c>
      <c r="H252" s="12" t="s">
        <v>308</v>
      </c>
      <c r="I252" s="12" t="s">
        <v>505</v>
      </c>
      <c r="J252" s="12" t="str">
        <f>"≥17h"</f>
        <v>≥17h</v>
      </c>
      <c r="K252" s="12" t="s">
        <v>512</v>
      </c>
      <c r="L252" s="69" t="s">
        <v>518</v>
      </c>
      <c r="M252" s="13" t="s">
        <v>373</v>
      </c>
      <c r="N252" s="14" t="s">
        <v>308</v>
      </c>
      <c r="O252" s="12" t="s">
        <v>358</v>
      </c>
      <c r="P252" s="15" t="s">
        <v>368</v>
      </c>
      <c r="Q252" s="83"/>
      <c r="R252" s="84"/>
      <c r="S252" s="84">
        <v>1</v>
      </c>
      <c r="T252" s="84">
        <v>1</v>
      </c>
      <c r="U252" s="84"/>
      <c r="V252" s="84"/>
      <c r="W252" s="84"/>
      <c r="X252" s="84"/>
      <c r="Y252" s="85"/>
      <c r="Z252" s="69" t="s">
        <v>518</v>
      </c>
      <c r="AA252" s="13" t="s">
        <v>373</v>
      </c>
      <c r="AB252" s="14" t="s">
        <v>308</v>
      </c>
      <c r="AC252" s="12" t="s">
        <v>358</v>
      </c>
      <c r="AD252" s="15" t="s">
        <v>368</v>
      </c>
      <c r="AE252" s="83">
        <v>1</v>
      </c>
      <c r="AF252" s="84"/>
      <c r="AG252" s="84"/>
      <c r="AH252" s="84"/>
      <c r="AI252" s="84"/>
      <c r="AJ252" s="84"/>
      <c r="AK252" s="84"/>
      <c r="AL252" s="84"/>
      <c r="AM252" s="85"/>
    </row>
    <row r="253" spans="1:39" ht="12" customHeight="1">
      <c r="A253" s="184">
        <v>233</v>
      </c>
      <c r="B253" s="98" t="s">
        <v>67</v>
      </c>
      <c r="C253" s="98" t="s">
        <v>67</v>
      </c>
      <c r="D253" s="11" t="s">
        <v>51</v>
      </c>
      <c r="E253" s="11" t="s">
        <v>303</v>
      </c>
      <c r="F253" s="12" t="s">
        <v>48</v>
      </c>
      <c r="G253" s="12" t="s">
        <v>310</v>
      </c>
      <c r="H253" s="12" t="s">
        <v>306</v>
      </c>
      <c r="I253" s="105" t="s">
        <v>504</v>
      </c>
      <c r="J253" s="12" t="str">
        <f>"≥17h"</f>
        <v>≥17h</v>
      </c>
      <c r="K253" s="12" t="s">
        <v>47</v>
      </c>
      <c r="L253" s="69" t="s">
        <v>518</v>
      </c>
      <c r="M253" s="13" t="s">
        <v>342</v>
      </c>
      <c r="N253" s="14"/>
      <c r="O253" s="12" t="s">
        <v>358</v>
      </c>
      <c r="P253" s="15" t="s">
        <v>359</v>
      </c>
      <c r="Q253" s="83"/>
      <c r="R253" s="84"/>
      <c r="S253" s="84"/>
      <c r="T253" s="84"/>
      <c r="U253" s="84"/>
      <c r="V253" s="84"/>
      <c r="W253" s="84"/>
      <c r="X253" s="84"/>
      <c r="Y253" s="85"/>
      <c r="Z253" s="69" t="s">
        <v>518</v>
      </c>
      <c r="AA253" s="13" t="s">
        <v>342</v>
      </c>
      <c r="AB253" s="14"/>
      <c r="AC253" s="12" t="s">
        <v>358</v>
      </c>
      <c r="AD253" s="15" t="s">
        <v>359</v>
      </c>
      <c r="AE253" s="83"/>
      <c r="AF253" s="84"/>
      <c r="AG253" s="84"/>
      <c r="AH253" s="84"/>
      <c r="AI253" s="84"/>
      <c r="AJ253" s="84"/>
      <c r="AK253" s="84"/>
      <c r="AL253" s="84"/>
      <c r="AM253" s="85"/>
    </row>
    <row r="254" spans="1:39" ht="12" customHeight="1">
      <c r="A254" s="184">
        <v>234</v>
      </c>
      <c r="B254" s="98" t="s">
        <v>189</v>
      </c>
      <c r="C254" s="98" t="s">
        <v>189</v>
      </c>
      <c r="D254" s="11" t="s">
        <v>52</v>
      </c>
      <c r="E254" s="11" t="s">
        <v>304</v>
      </c>
      <c r="F254" s="12" t="s">
        <v>49</v>
      </c>
      <c r="G254" s="12" t="s">
        <v>310</v>
      </c>
      <c r="H254" s="12" t="s">
        <v>306</v>
      </c>
      <c r="I254" s="105" t="s">
        <v>504</v>
      </c>
      <c r="J254" s="11" t="str">
        <f>"12-16h"</f>
        <v>12-16h</v>
      </c>
      <c r="K254" s="12" t="s">
        <v>512</v>
      </c>
      <c r="L254" s="69" t="s">
        <v>519</v>
      </c>
      <c r="M254" s="13" t="s">
        <v>373</v>
      </c>
      <c r="N254" s="14" t="s">
        <v>308</v>
      </c>
      <c r="O254" s="12" t="s">
        <v>358</v>
      </c>
      <c r="P254" s="15" t="s">
        <v>368</v>
      </c>
      <c r="Q254" s="83"/>
      <c r="R254" s="84"/>
      <c r="S254" s="84"/>
      <c r="T254" s="84">
        <v>1</v>
      </c>
      <c r="U254" s="84"/>
      <c r="V254" s="84"/>
      <c r="W254" s="84"/>
      <c r="X254" s="84"/>
      <c r="Y254" s="85"/>
      <c r="Z254" s="69" t="s">
        <v>519</v>
      </c>
      <c r="AA254" s="13" t="s">
        <v>373</v>
      </c>
      <c r="AB254" s="14" t="s">
        <v>308</v>
      </c>
      <c r="AC254" s="12" t="s">
        <v>358</v>
      </c>
      <c r="AD254" s="15" t="s">
        <v>368</v>
      </c>
      <c r="AE254" s="83"/>
      <c r="AF254" s="84">
        <v>1</v>
      </c>
      <c r="AG254" s="84"/>
      <c r="AH254" s="84"/>
      <c r="AI254" s="84"/>
      <c r="AJ254" s="84"/>
      <c r="AK254" s="84"/>
      <c r="AL254" s="84"/>
      <c r="AM254" s="85"/>
    </row>
    <row r="255" spans="1:39" ht="12" customHeight="1">
      <c r="A255" s="184">
        <v>235</v>
      </c>
      <c r="B255" s="98" t="s">
        <v>113</v>
      </c>
      <c r="C255" s="98" t="s">
        <v>71</v>
      </c>
      <c r="D255" s="11" t="s">
        <v>25</v>
      </c>
      <c r="E255" s="11" t="s">
        <v>304</v>
      </c>
      <c r="F255" s="12" t="s">
        <v>48</v>
      </c>
      <c r="G255" s="12" t="s">
        <v>310</v>
      </c>
      <c r="H255" s="12" t="s">
        <v>307</v>
      </c>
      <c r="I255" s="105" t="s">
        <v>505</v>
      </c>
      <c r="J255" s="11" t="str">
        <f>"12-16h"</f>
        <v>12-16h</v>
      </c>
      <c r="K255" s="12" t="s">
        <v>47</v>
      </c>
      <c r="L255" s="69" t="s">
        <v>520</v>
      </c>
      <c r="M255" s="13" t="s">
        <v>371</v>
      </c>
      <c r="N255" s="14" t="s">
        <v>308</v>
      </c>
      <c r="O255" s="12" t="s">
        <v>358</v>
      </c>
      <c r="P255" s="15" t="s">
        <v>368</v>
      </c>
      <c r="Q255" s="83"/>
      <c r="R255" s="84">
        <v>1</v>
      </c>
      <c r="S255" s="84"/>
      <c r="T255" s="84"/>
      <c r="U255" s="84"/>
      <c r="V255" s="84"/>
      <c r="W255" s="84"/>
      <c r="X255" s="84"/>
      <c r="Y255" s="85"/>
      <c r="Z255" s="69" t="s">
        <v>520</v>
      </c>
      <c r="AA255" s="13" t="s">
        <v>371</v>
      </c>
      <c r="AB255" s="14" t="s">
        <v>308</v>
      </c>
      <c r="AC255" s="12" t="s">
        <v>358</v>
      </c>
      <c r="AD255" s="15" t="s">
        <v>368</v>
      </c>
      <c r="AE255" s="83"/>
      <c r="AF255" s="84">
        <v>1</v>
      </c>
      <c r="AG255" s="84"/>
      <c r="AH255" s="84"/>
      <c r="AI255" s="84"/>
      <c r="AJ255" s="84"/>
      <c r="AK255" s="84"/>
      <c r="AL255" s="84"/>
      <c r="AM255" s="85"/>
    </row>
    <row r="256" spans="1:39" ht="12" customHeight="1">
      <c r="A256" s="184">
        <v>236</v>
      </c>
      <c r="B256" s="98" t="s">
        <v>67</v>
      </c>
      <c r="C256" s="98" t="s">
        <v>67</v>
      </c>
      <c r="D256" s="11" t="s">
        <v>51</v>
      </c>
      <c r="E256" s="11" t="s">
        <v>303</v>
      </c>
      <c r="F256" s="12" t="s">
        <v>50</v>
      </c>
      <c r="G256" s="12" t="s">
        <v>510</v>
      </c>
      <c r="H256" s="12" t="s">
        <v>308</v>
      </c>
      <c r="I256" s="105" t="s">
        <v>507</v>
      </c>
      <c r="J256" s="12" t="str">
        <f>"≥17h"</f>
        <v>≥17h</v>
      </c>
      <c r="K256" s="12" t="s">
        <v>513</v>
      </c>
      <c r="L256" s="69" t="s">
        <v>518</v>
      </c>
      <c r="M256" s="13" t="s">
        <v>371</v>
      </c>
      <c r="N256" s="14" t="s">
        <v>308</v>
      </c>
      <c r="O256" s="12" t="s">
        <v>358</v>
      </c>
      <c r="P256" s="15" t="s">
        <v>368</v>
      </c>
      <c r="Q256" s="83"/>
      <c r="R256" s="84"/>
      <c r="S256" s="84"/>
      <c r="T256" s="84">
        <v>1</v>
      </c>
      <c r="U256" s="84"/>
      <c r="V256" s="84"/>
      <c r="W256" s="84"/>
      <c r="X256" s="84"/>
      <c r="Y256" s="85"/>
      <c r="Z256" s="69" t="s">
        <v>518</v>
      </c>
      <c r="AA256" s="13" t="s">
        <v>371</v>
      </c>
      <c r="AB256" s="14" t="s">
        <v>308</v>
      </c>
      <c r="AC256" s="12" t="s">
        <v>358</v>
      </c>
      <c r="AD256" s="15" t="s">
        <v>368</v>
      </c>
      <c r="AE256" s="83"/>
      <c r="AF256" s="84">
        <v>1</v>
      </c>
      <c r="AG256" s="84"/>
      <c r="AH256" s="84"/>
      <c r="AI256" s="84"/>
      <c r="AJ256" s="84"/>
      <c r="AK256" s="84"/>
      <c r="AL256" s="84"/>
      <c r="AM256" s="85"/>
    </row>
    <row r="257" spans="1:39" ht="12" customHeight="1">
      <c r="A257" s="184">
        <v>237</v>
      </c>
      <c r="B257" s="98" t="s">
        <v>68</v>
      </c>
      <c r="C257" s="98" t="s">
        <v>69</v>
      </c>
      <c r="D257" s="11" t="s">
        <v>25</v>
      </c>
      <c r="E257" s="11" t="s">
        <v>303</v>
      </c>
      <c r="F257" s="12" t="s">
        <v>49</v>
      </c>
      <c r="G257" s="11" t="s">
        <v>511</v>
      </c>
      <c r="H257" s="12" t="s">
        <v>307</v>
      </c>
      <c r="I257" s="105" t="s">
        <v>505</v>
      </c>
      <c r="J257" s="12" t="str">
        <f>"≥17h"</f>
        <v>≥17h</v>
      </c>
      <c r="K257" s="12" t="s">
        <v>512</v>
      </c>
      <c r="L257" s="69" t="s">
        <v>518</v>
      </c>
      <c r="M257" s="13" t="s">
        <v>371</v>
      </c>
      <c r="N257" s="14" t="s">
        <v>308</v>
      </c>
      <c r="O257" s="12" t="s">
        <v>358</v>
      </c>
      <c r="P257" s="15" t="s">
        <v>368</v>
      </c>
      <c r="Q257" s="83"/>
      <c r="R257" s="84"/>
      <c r="S257" s="84">
        <v>1</v>
      </c>
      <c r="T257" s="84"/>
      <c r="U257" s="84"/>
      <c r="V257" s="84"/>
      <c r="W257" s="84"/>
      <c r="X257" s="84"/>
      <c r="Y257" s="85"/>
      <c r="Z257" s="69" t="s">
        <v>518</v>
      </c>
      <c r="AA257" s="13" t="s">
        <v>371</v>
      </c>
      <c r="AB257" s="14" t="s">
        <v>308</v>
      </c>
      <c r="AC257" s="12" t="s">
        <v>358</v>
      </c>
      <c r="AD257" s="15" t="s">
        <v>368</v>
      </c>
      <c r="AE257" s="83"/>
      <c r="AF257" s="84"/>
      <c r="AG257" s="84"/>
      <c r="AH257" s="84"/>
      <c r="AI257" s="84">
        <v>1</v>
      </c>
      <c r="AJ257" s="84"/>
      <c r="AK257" s="84"/>
      <c r="AL257" s="84"/>
      <c r="AM257" s="85"/>
    </row>
    <row r="258" spans="1:39" ht="12" customHeight="1">
      <c r="A258" s="184">
        <v>238</v>
      </c>
      <c r="B258" s="98" t="s">
        <v>82</v>
      </c>
      <c r="C258" s="98" t="s">
        <v>82</v>
      </c>
      <c r="D258" s="11" t="s">
        <v>51</v>
      </c>
      <c r="E258" s="11" t="s">
        <v>304</v>
      </c>
      <c r="F258" s="12" t="s">
        <v>49</v>
      </c>
      <c r="G258" s="11" t="s">
        <v>511</v>
      </c>
      <c r="H258" s="12" t="s">
        <v>307</v>
      </c>
      <c r="I258" s="12" t="s">
        <v>507</v>
      </c>
      <c r="J258" s="11" t="str">
        <f>"12-16h"</f>
        <v>12-16h</v>
      </c>
      <c r="K258" s="12" t="s">
        <v>47</v>
      </c>
      <c r="L258" s="69" t="s">
        <v>518</v>
      </c>
      <c r="M258" s="13" t="s">
        <v>385</v>
      </c>
      <c r="N258" s="14" t="s">
        <v>367</v>
      </c>
      <c r="O258" s="12" t="s">
        <v>358</v>
      </c>
      <c r="P258" s="15" t="s">
        <v>368</v>
      </c>
      <c r="Q258" s="83"/>
      <c r="R258" s="84"/>
      <c r="S258" s="84"/>
      <c r="T258" s="84">
        <v>1</v>
      </c>
      <c r="U258" s="84"/>
      <c r="V258" s="84"/>
      <c r="W258" s="84"/>
      <c r="X258" s="84"/>
      <c r="Y258" s="85"/>
      <c r="Z258" s="69" t="s">
        <v>518</v>
      </c>
      <c r="AA258" s="13" t="s">
        <v>385</v>
      </c>
      <c r="AB258" s="14" t="s">
        <v>367</v>
      </c>
      <c r="AC258" s="12" t="s">
        <v>358</v>
      </c>
      <c r="AD258" s="15" t="s">
        <v>368</v>
      </c>
      <c r="AE258" s="83"/>
      <c r="AF258" s="84">
        <v>1</v>
      </c>
      <c r="AG258" s="84"/>
      <c r="AH258" s="84"/>
      <c r="AI258" s="84"/>
      <c r="AJ258" s="84"/>
      <c r="AK258" s="84"/>
      <c r="AL258" s="84"/>
      <c r="AM258" s="85"/>
    </row>
    <row r="259" spans="1:39" ht="12" customHeight="1">
      <c r="A259" s="184">
        <v>239</v>
      </c>
      <c r="B259" s="98" t="s">
        <v>109</v>
      </c>
      <c r="C259" s="98" t="s">
        <v>71</v>
      </c>
      <c r="D259" s="11" t="s">
        <v>52</v>
      </c>
      <c r="E259" s="11" t="s">
        <v>304</v>
      </c>
      <c r="F259" s="12" t="s">
        <v>48</v>
      </c>
      <c r="G259" s="12" t="s">
        <v>510</v>
      </c>
      <c r="H259" s="12" t="s">
        <v>306</v>
      </c>
      <c r="I259" s="105" t="s">
        <v>504</v>
      </c>
      <c r="J259" s="11" t="str">
        <f>"12-16h"</f>
        <v>12-16h</v>
      </c>
      <c r="K259" s="12" t="s">
        <v>513</v>
      </c>
      <c r="L259" s="69" t="s">
        <v>520</v>
      </c>
      <c r="M259" s="13" t="s">
        <v>373</v>
      </c>
      <c r="N259" s="14" t="s">
        <v>308</v>
      </c>
      <c r="O259" s="12" t="s">
        <v>358</v>
      </c>
      <c r="P259" s="15" t="s">
        <v>370</v>
      </c>
      <c r="Q259" s="83"/>
      <c r="R259" s="84">
        <v>1</v>
      </c>
      <c r="S259" s="84"/>
      <c r="T259" s="84"/>
      <c r="U259" s="84"/>
      <c r="V259" s="84"/>
      <c r="W259" s="84"/>
      <c r="X259" s="84"/>
      <c r="Y259" s="85"/>
      <c r="Z259" s="69" t="s">
        <v>520</v>
      </c>
      <c r="AA259" s="13" t="s">
        <v>373</v>
      </c>
      <c r="AB259" s="14" t="s">
        <v>308</v>
      </c>
      <c r="AC259" s="12" t="s">
        <v>358</v>
      </c>
      <c r="AD259" s="15" t="s">
        <v>370</v>
      </c>
      <c r="AE259" s="83"/>
      <c r="AF259" s="84">
        <v>1</v>
      </c>
      <c r="AG259" s="84"/>
      <c r="AH259" s="84"/>
      <c r="AI259" s="84"/>
      <c r="AJ259" s="84"/>
      <c r="AK259" s="84"/>
      <c r="AL259" s="84"/>
      <c r="AM259" s="85"/>
    </row>
    <row r="260" spans="1:39" ht="12" customHeight="1">
      <c r="A260" s="184">
        <v>240</v>
      </c>
      <c r="B260" s="98" t="s">
        <v>290</v>
      </c>
      <c r="C260" s="98" t="s">
        <v>281</v>
      </c>
      <c r="D260" s="11" t="s">
        <v>51</v>
      </c>
      <c r="E260" s="11" t="s">
        <v>303</v>
      </c>
      <c r="F260" s="12" t="s">
        <v>48</v>
      </c>
      <c r="G260" s="11" t="s">
        <v>511</v>
      </c>
      <c r="H260" s="12" t="s">
        <v>307</v>
      </c>
      <c r="I260" s="12" t="s">
        <v>504</v>
      </c>
      <c r="J260" s="12" t="str">
        <f>"≥17h"</f>
        <v>≥17h</v>
      </c>
      <c r="K260" s="12" t="s">
        <v>513</v>
      </c>
      <c r="L260" s="69" t="s">
        <v>519</v>
      </c>
      <c r="M260" s="13" t="s">
        <v>373</v>
      </c>
      <c r="N260" s="14" t="s">
        <v>308</v>
      </c>
      <c r="O260" s="12" t="s">
        <v>358</v>
      </c>
      <c r="P260" s="15" t="s">
        <v>368</v>
      </c>
      <c r="Q260" s="83"/>
      <c r="R260" s="84"/>
      <c r="S260" s="84"/>
      <c r="T260" s="84">
        <v>1</v>
      </c>
      <c r="U260" s="84"/>
      <c r="V260" s="84"/>
      <c r="W260" s="84"/>
      <c r="X260" s="84"/>
      <c r="Y260" s="85"/>
      <c r="Z260" s="69" t="s">
        <v>519</v>
      </c>
      <c r="AA260" s="13" t="s">
        <v>373</v>
      </c>
      <c r="AB260" s="14" t="s">
        <v>308</v>
      </c>
      <c r="AC260" s="12" t="s">
        <v>358</v>
      </c>
      <c r="AD260" s="15" t="s">
        <v>368</v>
      </c>
      <c r="AE260" s="83">
        <v>1</v>
      </c>
      <c r="AF260" s="84"/>
      <c r="AG260" s="84"/>
      <c r="AH260" s="84"/>
      <c r="AI260" s="84"/>
      <c r="AJ260" s="84"/>
      <c r="AK260" s="84"/>
      <c r="AL260" s="84"/>
      <c r="AM260" s="85"/>
    </row>
    <row r="261" spans="1:39" ht="12" customHeight="1">
      <c r="A261" s="184">
        <v>241</v>
      </c>
      <c r="B261" s="98" t="s">
        <v>70</v>
      </c>
      <c r="C261" s="98" t="s">
        <v>71</v>
      </c>
      <c r="D261" s="11" t="s">
        <v>51</v>
      </c>
      <c r="E261" s="11" t="s">
        <v>303</v>
      </c>
      <c r="F261" s="12" t="s">
        <v>48</v>
      </c>
      <c r="G261" s="12" t="s">
        <v>310</v>
      </c>
      <c r="H261" s="12" t="s">
        <v>306</v>
      </c>
      <c r="I261" s="105" t="s">
        <v>504</v>
      </c>
      <c r="J261" s="11" t="str">
        <f>"12-16h"</f>
        <v>12-16h</v>
      </c>
      <c r="K261" s="12" t="s">
        <v>513</v>
      </c>
      <c r="L261" s="69" t="s">
        <v>520</v>
      </c>
      <c r="M261" s="13" t="s">
        <v>371</v>
      </c>
      <c r="N261" s="14" t="s">
        <v>308</v>
      </c>
      <c r="O261" s="12" t="s">
        <v>358</v>
      </c>
      <c r="P261" s="15" t="s">
        <v>368</v>
      </c>
      <c r="Q261" s="83"/>
      <c r="R261" s="84">
        <v>1</v>
      </c>
      <c r="S261" s="84"/>
      <c r="T261" s="84">
        <v>1</v>
      </c>
      <c r="U261" s="84"/>
      <c r="V261" s="84"/>
      <c r="W261" s="84"/>
      <c r="X261" s="84"/>
      <c r="Y261" s="85"/>
      <c r="Z261" s="69" t="s">
        <v>520</v>
      </c>
      <c r="AA261" s="13" t="s">
        <v>371</v>
      </c>
      <c r="AB261" s="14" t="s">
        <v>308</v>
      </c>
      <c r="AC261" s="12" t="s">
        <v>358</v>
      </c>
      <c r="AD261" s="15" t="s">
        <v>368</v>
      </c>
      <c r="AE261" s="83"/>
      <c r="AF261" s="84">
        <v>1</v>
      </c>
      <c r="AG261" s="84"/>
      <c r="AH261" s="84"/>
      <c r="AI261" s="84"/>
      <c r="AJ261" s="84"/>
      <c r="AK261" s="84"/>
      <c r="AL261" s="84"/>
      <c r="AM261" s="85"/>
    </row>
    <row r="262" spans="1:39" ht="12" customHeight="1">
      <c r="A262" s="184">
        <v>242</v>
      </c>
      <c r="B262" s="98" t="s">
        <v>110</v>
      </c>
      <c r="C262" s="98" t="s">
        <v>71</v>
      </c>
      <c r="D262" s="11" t="s">
        <v>51</v>
      </c>
      <c r="E262" s="11" t="s">
        <v>303</v>
      </c>
      <c r="F262" s="12" t="s">
        <v>50</v>
      </c>
      <c r="G262" s="11" t="s">
        <v>511</v>
      </c>
      <c r="H262" s="12" t="s">
        <v>308</v>
      </c>
      <c r="I262" s="12" t="s">
        <v>504</v>
      </c>
      <c r="J262" s="12" t="str">
        <f t="shared" ref="J262:J268" si="13">"≥17h"</f>
        <v>≥17h</v>
      </c>
      <c r="K262" s="12" t="s">
        <v>47</v>
      </c>
      <c r="L262" s="69" t="s">
        <v>520</v>
      </c>
      <c r="M262" s="13" t="s">
        <v>374</v>
      </c>
      <c r="N262" s="14" t="s">
        <v>308</v>
      </c>
      <c r="O262" s="12" t="s">
        <v>358</v>
      </c>
      <c r="P262" s="15" t="s">
        <v>368</v>
      </c>
      <c r="Q262" s="83"/>
      <c r="R262" s="84"/>
      <c r="S262" s="84"/>
      <c r="T262" s="84">
        <v>1</v>
      </c>
      <c r="U262" s="84"/>
      <c r="V262" s="84"/>
      <c r="W262" s="84"/>
      <c r="X262" s="84"/>
      <c r="Y262" s="85"/>
      <c r="Z262" s="69" t="s">
        <v>520</v>
      </c>
      <c r="AA262" s="13" t="s">
        <v>374</v>
      </c>
      <c r="AB262" s="14" t="s">
        <v>308</v>
      </c>
      <c r="AC262" s="12" t="s">
        <v>358</v>
      </c>
      <c r="AD262" s="15" t="s">
        <v>368</v>
      </c>
      <c r="AE262" s="83">
        <v>1</v>
      </c>
      <c r="AF262" s="84"/>
      <c r="AG262" s="84"/>
      <c r="AH262" s="84"/>
      <c r="AI262" s="84"/>
      <c r="AJ262" s="84"/>
      <c r="AK262" s="84"/>
      <c r="AL262" s="84"/>
      <c r="AM262" s="85"/>
    </row>
    <row r="263" spans="1:39" ht="12" customHeight="1">
      <c r="A263" s="184">
        <v>243</v>
      </c>
      <c r="B263" s="98" t="s">
        <v>82</v>
      </c>
      <c r="C263" s="98" t="s">
        <v>82</v>
      </c>
      <c r="D263" s="11" t="s">
        <v>25</v>
      </c>
      <c r="E263" s="11" t="s">
        <v>303</v>
      </c>
      <c r="F263" s="12" t="s">
        <v>48</v>
      </c>
      <c r="G263" s="12" t="s">
        <v>510</v>
      </c>
      <c r="H263" s="12" t="s">
        <v>308</v>
      </c>
      <c r="I263" s="105" t="s">
        <v>507</v>
      </c>
      <c r="J263" s="12" t="str">
        <f t="shared" si="13"/>
        <v>≥17h</v>
      </c>
      <c r="K263" s="12" t="s">
        <v>512</v>
      </c>
      <c r="L263" s="69" t="s">
        <v>518</v>
      </c>
      <c r="M263" s="13" t="s">
        <v>385</v>
      </c>
      <c r="N263" s="14" t="s">
        <v>367</v>
      </c>
      <c r="O263" s="12" t="s">
        <v>358</v>
      </c>
      <c r="P263" s="15" t="s">
        <v>368</v>
      </c>
      <c r="Q263" s="83"/>
      <c r="R263" s="84"/>
      <c r="S263" s="84"/>
      <c r="T263" s="84"/>
      <c r="U263" s="84"/>
      <c r="V263" s="84"/>
      <c r="W263" s="84"/>
      <c r="X263" s="84"/>
      <c r="Y263" s="85">
        <v>1</v>
      </c>
      <c r="Z263" s="69" t="s">
        <v>518</v>
      </c>
      <c r="AA263" s="13" t="s">
        <v>385</v>
      </c>
      <c r="AB263" s="14" t="s">
        <v>367</v>
      </c>
      <c r="AC263" s="12" t="s">
        <v>358</v>
      </c>
      <c r="AD263" s="15" t="s">
        <v>368</v>
      </c>
      <c r="AE263" s="83"/>
      <c r="AF263" s="84">
        <v>1</v>
      </c>
      <c r="AG263" s="84"/>
      <c r="AH263" s="84"/>
      <c r="AI263" s="84"/>
      <c r="AJ263" s="84"/>
      <c r="AK263" s="84"/>
      <c r="AL263" s="84"/>
      <c r="AM263" s="85"/>
    </row>
    <row r="264" spans="1:39" ht="12" customHeight="1">
      <c r="A264" s="184">
        <v>244</v>
      </c>
      <c r="B264" s="98" t="s">
        <v>112</v>
      </c>
      <c r="C264" s="98" t="s">
        <v>71</v>
      </c>
      <c r="D264" s="11" t="s">
        <v>51</v>
      </c>
      <c r="E264" s="11" t="s">
        <v>304</v>
      </c>
      <c r="F264" s="12" t="s">
        <v>50</v>
      </c>
      <c r="G264" s="12" t="s">
        <v>310</v>
      </c>
      <c r="H264" s="12" t="s">
        <v>306</v>
      </c>
      <c r="I264" s="105" t="s">
        <v>505</v>
      </c>
      <c r="J264" s="12" t="str">
        <f t="shared" si="13"/>
        <v>≥17h</v>
      </c>
      <c r="K264" s="12" t="s">
        <v>513</v>
      </c>
      <c r="L264" s="69" t="s">
        <v>520</v>
      </c>
      <c r="M264" s="13" t="s">
        <v>371</v>
      </c>
      <c r="N264" s="14" t="s">
        <v>308</v>
      </c>
      <c r="O264" s="12" t="s">
        <v>358</v>
      </c>
      <c r="P264" s="15" t="s">
        <v>368</v>
      </c>
      <c r="Q264" s="83"/>
      <c r="R264" s="84"/>
      <c r="S264" s="84"/>
      <c r="T264" s="84"/>
      <c r="U264" s="84"/>
      <c r="V264" s="84"/>
      <c r="W264" s="84">
        <v>1</v>
      </c>
      <c r="X264" s="84"/>
      <c r="Y264" s="85"/>
      <c r="Z264" s="69" t="s">
        <v>520</v>
      </c>
      <c r="AA264" s="13" t="s">
        <v>371</v>
      </c>
      <c r="AB264" s="14" t="s">
        <v>308</v>
      </c>
      <c r="AC264" s="12" t="s">
        <v>358</v>
      </c>
      <c r="AD264" s="15" t="s">
        <v>368</v>
      </c>
      <c r="AE264" s="83"/>
      <c r="AF264" s="84"/>
      <c r="AG264" s="84">
        <v>1</v>
      </c>
      <c r="AH264" s="84"/>
      <c r="AI264" s="84"/>
      <c r="AJ264" s="84"/>
      <c r="AK264" s="84"/>
      <c r="AL264" s="84"/>
      <c r="AM264" s="85"/>
    </row>
    <row r="265" spans="1:39" ht="12" customHeight="1">
      <c r="A265" s="184">
        <v>245</v>
      </c>
      <c r="B265" s="98" t="s">
        <v>284</v>
      </c>
      <c r="C265" s="98" t="s">
        <v>281</v>
      </c>
      <c r="D265" s="11" t="s">
        <v>52</v>
      </c>
      <c r="E265" s="11" t="s">
        <v>304</v>
      </c>
      <c r="F265" s="12" t="s">
        <v>49</v>
      </c>
      <c r="G265" s="11" t="s">
        <v>511</v>
      </c>
      <c r="H265" s="12" t="s">
        <v>307</v>
      </c>
      <c r="I265" s="105" t="s">
        <v>504</v>
      </c>
      <c r="J265" s="12" t="str">
        <f t="shared" si="13"/>
        <v>≥17h</v>
      </c>
      <c r="K265" s="12" t="s">
        <v>512</v>
      </c>
      <c r="L265" s="69" t="s">
        <v>519</v>
      </c>
      <c r="M265" s="13" t="s">
        <v>373</v>
      </c>
      <c r="N265" s="14" t="s">
        <v>308</v>
      </c>
      <c r="O265" s="12" t="s">
        <v>358</v>
      </c>
      <c r="P265" s="15" t="s">
        <v>370</v>
      </c>
      <c r="Q265" s="83"/>
      <c r="R265" s="84">
        <v>1</v>
      </c>
      <c r="S265" s="84"/>
      <c r="T265" s="84"/>
      <c r="U265" s="84"/>
      <c r="V265" s="84"/>
      <c r="W265" s="84"/>
      <c r="X265" s="84"/>
      <c r="Y265" s="85"/>
      <c r="Z265" s="69" t="s">
        <v>519</v>
      </c>
      <c r="AA265" s="13" t="s">
        <v>373</v>
      </c>
      <c r="AB265" s="14" t="s">
        <v>308</v>
      </c>
      <c r="AC265" s="12" t="s">
        <v>358</v>
      </c>
      <c r="AD265" s="15" t="s">
        <v>370</v>
      </c>
      <c r="AE265" s="83">
        <v>1</v>
      </c>
      <c r="AF265" s="84"/>
      <c r="AG265" s="84"/>
      <c r="AH265" s="84"/>
      <c r="AI265" s="84"/>
      <c r="AJ265" s="84"/>
      <c r="AK265" s="84"/>
      <c r="AL265" s="84"/>
      <c r="AM265" s="85"/>
    </row>
    <row r="266" spans="1:39" ht="12" customHeight="1">
      <c r="A266" s="184"/>
      <c r="B266" s="98" t="s">
        <v>284</v>
      </c>
      <c r="C266" s="98" t="s">
        <v>281</v>
      </c>
      <c r="D266" s="69" t="s">
        <v>52</v>
      </c>
      <c r="E266" s="69" t="s">
        <v>304</v>
      </c>
      <c r="F266" s="69" t="s">
        <v>49</v>
      </c>
      <c r="G266" s="69" t="s">
        <v>511</v>
      </c>
      <c r="H266" s="69" t="s">
        <v>307</v>
      </c>
      <c r="I266" s="105" t="s">
        <v>504</v>
      </c>
      <c r="J266" s="69" t="str">
        <f t="shared" si="13"/>
        <v>≥17h</v>
      </c>
      <c r="K266" s="69" t="s">
        <v>512</v>
      </c>
      <c r="L266" s="69" t="s">
        <v>519</v>
      </c>
      <c r="M266" s="13" t="s">
        <v>339</v>
      </c>
      <c r="N266" s="14" t="s">
        <v>308</v>
      </c>
      <c r="O266" s="12" t="s">
        <v>0</v>
      </c>
      <c r="P266" s="15" t="s">
        <v>368</v>
      </c>
      <c r="Q266" s="83"/>
      <c r="R266" s="84">
        <v>1</v>
      </c>
      <c r="S266" s="84">
        <v>1</v>
      </c>
      <c r="T266" s="84">
        <v>1</v>
      </c>
      <c r="U266" s="84"/>
      <c r="V266" s="84"/>
      <c r="W266" s="84">
        <v>1</v>
      </c>
      <c r="X266" s="84"/>
      <c r="Y266" s="85"/>
      <c r="Z266" s="69" t="s">
        <v>519</v>
      </c>
      <c r="AA266" s="13" t="s">
        <v>339</v>
      </c>
      <c r="AB266" s="14" t="s">
        <v>308</v>
      </c>
      <c r="AC266" s="12" t="s">
        <v>0</v>
      </c>
      <c r="AD266" s="15" t="s">
        <v>368</v>
      </c>
      <c r="AE266" s="83"/>
      <c r="AF266" s="84"/>
      <c r="AG266" s="84"/>
      <c r="AH266" s="84"/>
      <c r="AI266" s="84"/>
      <c r="AJ266" s="84"/>
      <c r="AK266" s="84"/>
      <c r="AL266" s="84"/>
      <c r="AM266" s="85"/>
    </row>
    <row r="267" spans="1:39" ht="12" customHeight="1">
      <c r="A267" s="184">
        <v>246</v>
      </c>
      <c r="B267" s="98" t="s">
        <v>189</v>
      </c>
      <c r="C267" s="98" t="s">
        <v>189</v>
      </c>
      <c r="D267" s="11" t="s">
        <v>52</v>
      </c>
      <c r="E267" s="11" t="s">
        <v>304</v>
      </c>
      <c r="F267" s="12" t="s">
        <v>49</v>
      </c>
      <c r="G267" s="12" t="s">
        <v>310</v>
      </c>
      <c r="H267" s="12" t="s">
        <v>306</v>
      </c>
      <c r="I267" s="105" t="s">
        <v>505</v>
      </c>
      <c r="J267" s="12" t="str">
        <f t="shared" si="13"/>
        <v>≥17h</v>
      </c>
      <c r="K267" s="12" t="s">
        <v>512</v>
      </c>
      <c r="L267" s="69" t="s">
        <v>519</v>
      </c>
      <c r="M267" s="13" t="s">
        <v>373</v>
      </c>
      <c r="N267" s="14" t="s">
        <v>367</v>
      </c>
      <c r="O267" s="12" t="s">
        <v>358</v>
      </c>
      <c r="P267" s="15" t="s">
        <v>368</v>
      </c>
      <c r="Q267" s="83"/>
      <c r="R267" s="84"/>
      <c r="S267" s="84"/>
      <c r="T267" s="84">
        <v>1</v>
      </c>
      <c r="U267" s="84"/>
      <c r="V267" s="84"/>
      <c r="W267" s="84"/>
      <c r="X267" s="84"/>
      <c r="Y267" s="85"/>
      <c r="Z267" s="69" t="s">
        <v>519</v>
      </c>
      <c r="AA267" s="13" t="s">
        <v>373</v>
      </c>
      <c r="AB267" s="14" t="s">
        <v>367</v>
      </c>
      <c r="AC267" s="12" t="s">
        <v>358</v>
      </c>
      <c r="AD267" s="15" t="s">
        <v>368</v>
      </c>
      <c r="AE267" s="83"/>
      <c r="AF267" s="84">
        <v>1</v>
      </c>
      <c r="AG267" s="84"/>
      <c r="AH267" s="84"/>
      <c r="AI267" s="84"/>
      <c r="AJ267" s="84"/>
      <c r="AK267" s="84"/>
      <c r="AL267" s="84"/>
      <c r="AM267" s="85"/>
    </row>
    <row r="268" spans="1:39" ht="12" customHeight="1">
      <c r="A268" s="184">
        <v>247</v>
      </c>
      <c r="B268" s="98" t="s">
        <v>73</v>
      </c>
      <c r="C268" s="98" t="s">
        <v>72</v>
      </c>
      <c r="D268" s="11" t="s">
        <v>51</v>
      </c>
      <c r="E268" s="11" t="s">
        <v>304</v>
      </c>
      <c r="F268" s="12" t="s">
        <v>50</v>
      </c>
      <c r="G268" s="11" t="s">
        <v>511</v>
      </c>
      <c r="H268" s="12" t="s">
        <v>307</v>
      </c>
      <c r="I268" s="12" t="s">
        <v>504</v>
      </c>
      <c r="J268" s="12" t="str">
        <f t="shared" si="13"/>
        <v>≥17h</v>
      </c>
      <c r="K268" s="12" t="s">
        <v>513</v>
      </c>
      <c r="L268" s="69" t="s">
        <v>519</v>
      </c>
      <c r="M268" s="13" t="s">
        <v>374</v>
      </c>
      <c r="N268" s="14" t="s">
        <v>308</v>
      </c>
      <c r="O268" s="12" t="s">
        <v>358</v>
      </c>
      <c r="P268" s="15" t="s">
        <v>368</v>
      </c>
      <c r="Q268" s="83"/>
      <c r="R268" s="84"/>
      <c r="S268" s="84">
        <v>1</v>
      </c>
      <c r="T268" s="84"/>
      <c r="U268" s="84"/>
      <c r="V268" s="84"/>
      <c r="W268" s="84">
        <v>1</v>
      </c>
      <c r="X268" s="84">
        <v>1</v>
      </c>
      <c r="Y268" s="85"/>
      <c r="Z268" s="69" t="s">
        <v>519</v>
      </c>
      <c r="AA268" s="13" t="s">
        <v>374</v>
      </c>
      <c r="AB268" s="14" t="s">
        <v>308</v>
      </c>
      <c r="AC268" s="12" t="s">
        <v>358</v>
      </c>
      <c r="AD268" s="15" t="s">
        <v>368</v>
      </c>
      <c r="AE268" s="83"/>
      <c r="AF268" s="84"/>
      <c r="AG268" s="84"/>
      <c r="AH268" s="84"/>
      <c r="AI268" s="84"/>
      <c r="AJ268" s="84"/>
      <c r="AK268" s="84">
        <v>1</v>
      </c>
      <c r="AL268" s="84"/>
      <c r="AM268" s="85"/>
    </row>
    <row r="269" spans="1:39" ht="12" customHeight="1">
      <c r="A269" s="184">
        <v>248</v>
      </c>
      <c r="B269" s="98" t="s">
        <v>113</v>
      </c>
      <c r="C269" s="98" t="s">
        <v>71</v>
      </c>
      <c r="D269" s="11" t="s">
        <v>51</v>
      </c>
      <c r="E269" s="11" t="s">
        <v>304</v>
      </c>
      <c r="F269" s="12" t="s">
        <v>50</v>
      </c>
      <c r="G269" s="12" t="s">
        <v>310</v>
      </c>
      <c r="H269" s="12" t="s">
        <v>306</v>
      </c>
      <c r="I269" s="12" t="s">
        <v>504</v>
      </c>
      <c r="J269" s="11" t="str">
        <f>"12-16h"</f>
        <v>12-16h</v>
      </c>
      <c r="K269" s="12" t="s">
        <v>512</v>
      </c>
      <c r="L269" s="69" t="s">
        <v>520</v>
      </c>
      <c r="M269" s="13" t="s">
        <v>373</v>
      </c>
      <c r="N269" s="14" t="s">
        <v>308</v>
      </c>
      <c r="O269" s="12" t="s">
        <v>358</v>
      </c>
      <c r="P269" s="15" t="s">
        <v>368</v>
      </c>
      <c r="Q269" s="83"/>
      <c r="R269" s="84"/>
      <c r="S269" s="84">
        <v>1</v>
      </c>
      <c r="T269" s="84">
        <v>1</v>
      </c>
      <c r="U269" s="84"/>
      <c r="V269" s="84"/>
      <c r="W269" s="84">
        <v>1</v>
      </c>
      <c r="X269" s="84"/>
      <c r="Y269" s="85"/>
      <c r="Z269" s="69" t="s">
        <v>520</v>
      </c>
      <c r="AA269" s="13" t="s">
        <v>373</v>
      </c>
      <c r="AB269" s="14" t="s">
        <v>308</v>
      </c>
      <c r="AC269" s="12" t="s">
        <v>358</v>
      </c>
      <c r="AD269" s="15" t="s">
        <v>368</v>
      </c>
      <c r="AE269" s="83"/>
      <c r="AF269" s="84">
        <v>1</v>
      </c>
      <c r="AG269" s="84"/>
      <c r="AH269" s="84"/>
      <c r="AI269" s="84"/>
      <c r="AJ269" s="84"/>
      <c r="AK269" s="84"/>
      <c r="AL269" s="84"/>
      <c r="AM269" s="85"/>
    </row>
    <row r="270" spans="1:39" ht="12" customHeight="1">
      <c r="A270" s="184">
        <v>249</v>
      </c>
      <c r="B270" s="98" t="s">
        <v>192</v>
      </c>
      <c r="C270" s="98" t="s">
        <v>191</v>
      </c>
      <c r="D270" s="11" t="s">
        <v>52</v>
      </c>
      <c r="E270" s="11" t="s">
        <v>303</v>
      </c>
      <c r="F270" s="12" t="s">
        <v>49</v>
      </c>
      <c r="G270" s="12" t="s">
        <v>510</v>
      </c>
      <c r="H270" s="12" t="s">
        <v>306</v>
      </c>
      <c r="I270" s="105" t="s">
        <v>504</v>
      </c>
      <c r="J270" s="12" t="str">
        <f>"≥17h"</f>
        <v>≥17h</v>
      </c>
      <c r="K270" s="12" t="s">
        <v>512</v>
      </c>
      <c r="L270" s="69" t="s">
        <v>519</v>
      </c>
      <c r="M270" s="13" t="s">
        <v>373</v>
      </c>
      <c r="N270" s="14" t="s">
        <v>367</v>
      </c>
      <c r="O270" s="12" t="s">
        <v>358</v>
      </c>
      <c r="P270" s="15" t="s">
        <v>368</v>
      </c>
      <c r="Q270" s="83"/>
      <c r="R270" s="84"/>
      <c r="S270" s="84"/>
      <c r="T270" s="84">
        <v>1</v>
      </c>
      <c r="U270" s="84"/>
      <c r="V270" s="84"/>
      <c r="W270" s="84"/>
      <c r="X270" s="84"/>
      <c r="Y270" s="85"/>
      <c r="Z270" s="69" t="s">
        <v>519</v>
      </c>
      <c r="AA270" s="13" t="s">
        <v>373</v>
      </c>
      <c r="AB270" s="14" t="s">
        <v>367</v>
      </c>
      <c r="AC270" s="12" t="s">
        <v>358</v>
      </c>
      <c r="AD270" s="15" t="s">
        <v>368</v>
      </c>
      <c r="AE270" s="83"/>
      <c r="AF270" s="84">
        <v>1</v>
      </c>
      <c r="AG270" s="84"/>
      <c r="AH270" s="84"/>
      <c r="AI270" s="84"/>
      <c r="AJ270" s="84"/>
      <c r="AK270" s="84"/>
      <c r="AL270" s="84"/>
      <c r="AM270" s="85"/>
    </row>
    <row r="271" spans="1:39" ht="12" customHeight="1">
      <c r="A271" s="184">
        <v>250</v>
      </c>
      <c r="B271" s="98" t="s">
        <v>73</v>
      </c>
      <c r="C271" s="98" t="s">
        <v>72</v>
      </c>
      <c r="D271" s="11" t="s">
        <v>51</v>
      </c>
      <c r="E271" s="11" t="s">
        <v>304</v>
      </c>
      <c r="F271" s="12" t="s">
        <v>49</v>
      </c>
      <c r="G271" s="11" t="s">
        <v>511</v>
      </c>
      <c r="H271" s="12" t="s">
        <v>308</v>
      </c>
      <c r="I271" s="105" t="s">
        <v>505</v>
      </c>
      <c r="J271" s="12" t="str">
        <f>"≥17h"</f>
        <v>≥17h</v>
      </c>
      <c r="K271" s="12" t="s">
        <v>512</v>
      </c>
      <c r="L271" s="69" t="s">
        <v>519</v>
      </c>
      <c r="M271" s="13" t="s">
        <v>374</v>
      </c>
      <c r="N271" s="14" t="s">
        <v>308</v>
      </c>
      <c r="O271" s="12" t="s">
        <v>358</v>
      </c>
      <c r="P271" s="15" t="s">
        <v>368</v>
      </c>
      <c r="Q271" s="83"/>
      <c r="R271" s="84"/>
      <c r="S271" s="84">
        <v>1</v>
      </c>
      <c r="T271" s="84">
        <v>1</v>
      </c>
      <c r="U271" s="84"/>
      <c r="V271" s="84"/>
      <c r="W271" s="84"/>
      <c r="X271" s="84"/>
      <c r="Y271" s="85"/>
      <c r="Z271" s="69" t="s">
        <v>519</v>
      </c>
      <c r="AA271" s="13" t="s">
        <v>374</v>
      </c>
      <c r="AB271" s="14" t="s">
        <v>308</v>
      </c>
      <c r="AC271" s="12" t="s">
        <v>358</v>
      </c>
      <c r="AD271" s="15" t="s">
        <v>368</v>
      </c>
      <c r="AE271" s="83">
        <v>1</v>
      </c>
      <c r="AF271" s="84"/>
      <c r="AG271" s="84"/>
      <c r="AH271" s="84"/>
      <c r="AI271" s="84"/>
      <c r="AJ271" s="84"/>
      <c r="AK271" s="84"/>
      <c r="AL271" s="84"/>
      <c r="AM271" s="85">
        <v>1</v>
      </c>
    </row>
    <row r="272" spans="1:39" ht="12" customHeight="1">
      <c r="A272" s="184">
        <v>251</v>
      </c>
      <c r="B272" s="98" t="s">
        <v>82</v>
      </c>
      <c r="C272" s="98" t="s">
        <v>82</v>
      </c>
      <c r="D272" s="11" t="s">
        <v>51</v>
      </c>
      <c r="E272" s="11" t="s">
        <v>304</v>
      </c>
      <c r="F272" s="12" t="s">
        <v>49</v>
      </c>
      <c r="G272" s="11" t="s">
        <v>511</v>
      </c>
      <c r="H272" s="12" t="s">
        <v>308</v>
      </c>
      <c r="I272" s="12" t="s">
        <v>507</v>
      </c>
      <c r="J272" s="12" t="str">
        <f>"≥17h"</f>
        <v>≥17h</v>
      </c>
      <c r="K272" s="12" t="s">
        <v>47</v>
      </c>
      <c r="L272" s="69" t="s">
        <v>518</v>
      </c>
      <c r="M272" s="13" t="s">
        <v>373</v>
      </c>
      <c r="N272" s="14" t="s">
        <v>308</v>
      </c>
      <c r="O272" s="12" t="s">
        <v>358</v>
      </c>
      <c r="P272" s="15" t="s">
        <v>368</v>
      </c>
      <c r="Q272" s="83"/>
      <c r="R272" s="84"/>
      <c r="S272" s="84">
        <v>1</v>
      </c>
      <c r="T272" s="84">
        <v>1</v>
      </c>
      <c r="U272" s="84"/>
      <c r="V272" s="84"/>
      <c r="W272" s="84"/>
      <c r="X272" s="84"/>
      <c r="Y272" s="85"/>
      <c r="Z272" s="69" t="s">
        <v>518</v>
      </c>
      <c r="AA272" s="13" t="s">
        <v>373</v>
      </c>
      <c r="AB272" s="14" t="s">
        <v>308</v>
      </c>
      <c r="AC272" s="12" t="s">
        <v>358</v>
      </c>
      <c r="AD272" s="15" t="s">
        <v>368</v>
      </c>
      <c r="AE272" s="83"/>
      <c r="AF272" s="84"/>
      <c r="AG272" s="84"/>
      <c r="AH272" s="84"/>
      <c r="AI272" s="84"/>
      <c r="AJ272" s="84"/>
      <c r="AK272" s="84"/>
      <c r="AL272" s="84"/>
      <c r="AM272" s="85">
        <v>1</v>
      </c>
    </row>
    <row r="273" spans="1:39" ht="12" customHeight="1">
      <c r="A273" s="184">
        <v>252</v>
      </c>
      <c r="B273" s="98" t="s">
        <v>113</v>
      </c>
      <c r="C273" s="98" t="s">
        <v>71</v>
      </c>
      <c r="D273" s="11" t="s">
        <v>51</v>
      </c>
      <c r="E273" s="11" t="s">
        <v>303</v>
      </c>
      <c r="F273" s="12" t="s">
        <v>50</v>
      </c>
      <c r="G273" s="12" t="s">
        <v>310</v>
      </c>
      <c r="H273" s="12" t="s">
        <v>306</v>
      </c>
      <c r="I273" s="12" t="s">
        <v>504</v>
      </c>
      <c r="J273" s="12" t="str">
        <f>"≥17h"</f>
        <v>≥17h</v>
      </c>
      <c r="K273" s="12" t="s">
        <v>513</v>
      </c>
      <c r="L273" s="69" t="s">
        <v>520</v>
      </c>
      <c r="M273" s="13" t="s">
        <v>373</v>
      </c>
      <c r="N273" s="14" t="s">
        <v>308</v>
      </c>
      <c r="O273" s="12" t="s">
        <v>358</v>
      </c>
      <c r="P273" s="15" t="s">
        <v>368</v>
      </c>
      <c r="Q273" s="83"/>
      <c r="R273" s="84">
        <v>1</v>
      </c>
      <c r="S273" s="84"/>
      <c r="T273" s="84">
        <v>1</v>
      </c>
      <c r="U273" s="84"/>
      <c r="V273" s="84"/>
      <c r="W273" s="84"/>
      <c r="X273" s="84"/>
      <c r="Y273" s="85"/>
      <c r="Z273" s="69" t="s">
        <v>520</v>
      </c>
      <c r="AA273" s="13" t="s">
        <v>373</v>
      </c>
      <c r="AB273" s="14" t="s">
        <v>308</v>
      </c>
      <c r="AC273" s="12" t="s">
        <v>358</v>
      </c>
      <c r="AD273" s="15" t="s">
        <v>368</v>
      </c>
      <c r="AE273" s="83"/>
      <c r="AF273" s="84">
        <v>1</v>
      </c>
      <c r="AG273" s="84"/>
      <c r="AH273" s="84"/>
      <c r="AI273" s="84"/>
      <c r="AJ273" s="84"/>
      <c r="AK273" s="84"/>
      <c r="AL273" s="84"/>
      <c r="AM273" s="85"/>
    </row>
    <row r="274" spans="1:39" ht="12" customHeight="1">
      <c r="A274" s="184">
        <v>253</v>
      </c>
      <c r="B274" s="98" t="s">
        <v>113</v>
      </c>
      <c r="C274" s="98" t="s">
        <v>71</v>
      </c>
      <c r="D274" s="11" t="s">
        <v>25</v>
      </c>
      <c r="E274" s="11" t="s">
        <v>304</v>
      </c>
      <c r="F274" s="12" t="s">
        <v>50</v>
      </c>
      <c r="G274" s="12" t="s">
        <v>310</v>
      </c>
      <c r="H274" s="12" t="s">
        <v>306</v>
      </c>
      <c r="I274" s="12" t="s">
        <v>504</v>
      </c>
      <c r="J274" s="12" t="str">
        <f>"≥17h"</f>
        <v>≥17h</v>
      </c>
      <c r="K274" s="12" t="s">
        <v>513</v>
      </c>
      <c r="L274" s="69" t="s">
        <v>520</v>
      </c>
      <c r="M274" s="13" t="s">
        <v>373</v>
      </c>
      <c r="N274" s="14" t="s">
        <v>308</v>
      </c>
      <c r="O274" s="12" t="s">
        <v>358</v>
      </c>
      <c r="P274" s="15" t="s">
        <v>370</v>
      </c>
      <c r="Q274" s="83"/>
      <c r="R274" s="84">
        <v>1</v>
      </c>
      <c r="S274" s="84"/>
      <c r="T274" s="84"/>
      <c r="U274" s="84"/>
      <c r="V274" s="84"/>
      <c r="W274" s="84"/>
      <c r="X274" s="84"/>
      <c r="Y274" s="85"/>
      <c r="Z274" s="69" t="s">
        <v>520</v>
      </c>
      <c r="AA274" s="13" t="s">
        <v>373</v>
      </c>
      <c r="AB274" s="14" t="s">
        <v>308</v>
      </c>
      <c r="AC274" s="12" t="s">
        <v>358</v>
      </c>
      <c r="AD274" s="15" t="s">
        <v>370</v>
      </c>
      <c r="AE274" s="83"/>
      <c r="AF274" s="84">
        <v>1</v>
      </c>
      <c r="AG274" s="84"/>
      <c r="AH274" s="84"/>
      <c r="AI274" s="84"/>
      <c r="AJ274" s="84"/>
      <c r="AK274" s="84"/>
      <c r="AL274" s="84"/>
      <c r="AM274" s="85"/>
    </row>
    <row r="275" spans="1:39" ht="12" customHeight="1">
      <c r="A275" s="184">
        <v>254</v>
      </c>
      <c r="B275" s="98" t="s">
        <v>284</v>
      </c>
      <c r="C275" s="98" t="s">
        <v>281</v>
      </c>
      <c r="D275" s="11" t="s">
        <v>52</v>
      </c>
      <c r="E275" s="11" t="s">
        <v>303</v>
      </c>
      <c r="F275" s="12" t="s">
        <v>49</v>
      </c>
      <c r="G275" s="11" t="s">
        <v>511</v>
      </c>
      <c r="H275" s="12" t="s">
        <v>307</v>
      </c>
      <c r="I275" s="12" t="s">
        <v>507</v>
      </c>
      <c r="J275" s="11" t="str">
        <f>"12-16h"</f>
        <v>12-16h</v>
      </c>
      <c r="K275" s="12" t="s">
        <v>512</v>
      </c>
      <c r="L275" s="69" t="s">
        <v>519</v>
      </c>
      <c r="M275" s="13" t="s">
        <v>373</v>
      </c>
      <c r="N275" s="14" t="s">
        <v>308</v>
      </c>
      <c r="O275" s="12" t="s">
        <v>358</v>
      </c>
      <c r="P275" s="15" t="s">
        <v>370</v>
      </c>
      <c r="Q275" s="83"/>
      <c r="R275" s="84">
        <v>1</v>
      </c>
      <c r="S275" s="84"/>
      <c r="T275" s="84"/>
      <c r="U275" s="84"/>
      <c r="V275" s="84"/>
      <c r="W275" s="84"/>
      <c r="X275" s="84"/>
      <c r="Y275" s="85"/>
      <c r="Z275" s="69" t="s">
        <v>519</v>
      </c>
      <c r="AA275" s="13" t="s">
        <v>373</v>
      </c>
      <c r="AB275" s="14" t="s">
        <v>308</v>
      </c>
      <c r="AC275" s="12" t="s">
        <v>358</v>
      </c>
      <c r="AD275" s="15" t="s">
        <v>370</v>
      </c>
      <c r="AE275" s="83"/>
      <c r="AF275" s="84"/>
      <c r="AG275" s="84"/>
      <c r="AH275" s="84"/>
      <c r="AI275" s="84"/>
      <c r="AJ275" s="84"/>
      <c r="AK275" s="84"/>
      <c r="AL275" s="84"/>
      <c r="AM275" s="85">
        <v>1</v>
      </c>
    </row>
    <row r="276" spans="1:39" ht="12" customHeight="1">
      <c r="A276" s="184">
        <v>255</v>
      </c>
      <c r="B276" s="98" t="s">
        <v>74</v>
      </c>
      <c r="C276" s="98" t="s">
        <v>75</v>
      </c>
      <c r="D276" s="11" t="s">
        <v>25</v>
      </c>
      <c r="E276" s="11" t="s">
        <v>304</v>
      </c>
      <c r="F276" s="12" t="s">
        <v>50</v>
      </c>
      <c r="G276" s="12" t="s">
        <v>310</v>
      </c>
      <c r="H276" s="12" t="s">
        <v>306</v>
      </c>
      <c r="I276" s="105" t="s">
        <v>505</v>
      </c>
      <c r="J276" s="12" t="str">
        <f t="shared" ref="J276:J283" si="14">"≥17h"</f>
        <v>≥17h</v>
      </c>
      <c r="K276" s="12" t="s">
        <v>513</v>
      </c>
      <c r="L276" s="69" t="s">
        <v>519</v>
      </c>
      <c r="M276" s="13" t="s">
        <v>373</v>
      </c>
      <c r="N276" s="14" t="s">
        <v>367</v>
      </c>
      <c r="O276" s="12" t="s">
        <v>358</v>
      </c>
      <c r="P276" s="15" t="s">
        <v>368</v>
      </c>
      <c r="Q276" s="83"/>
      <c r="R276" s="84"/>
      <c r="S276" s="84"/>
      <c r="T276" s="84">
        <v>1</v>
      </c>
      <c r="U276" s="84"/>
      <c r="V276" s="84"/>
      <c r="W276" s="84"/>
      <c r="X276" s="84">
        <v>1</v>
      </c>
      <c r="Y276" s="85"/>
      <c r="Z276" s="69" t="s">
        <v>519</v>
      </c>
      <c r="AA276" s="13" t="s">
        <v>373</v>
      </c>
      <c r="AB276" s="14" t="s">
        <v>367</v>
      </c>
      <c r="AC276" s="12" t="s">
        <v>358</v>
      </c>
      <c r="AD276" s="15" t="s">
        <v>368</v>
      </c>
      <c r="AE276" s="83"/>
      <c r="AF276" s="84">
        <v>1</v>
      </c>
      <c r="AG276" s="84"/>
      <c r="AH276" s="84"/>
      <c r="AI276" s="84"/>
      <c r="AJ276" s="84"/>
      <c r="AK276" s="84"/>
      <c r="AL276" s="84"/>
      <c r="AM276" s="85"/>
    </row>
    <row r="277" spans="1:39" ht="12" customHeight="1">
      <c r="A277" s="184">
        <v>256</v>
      </c>
      <c r="B277" s="98" t="s">
        <v>82</v>
      </c>
      <c r="C277" s="98" t="s">
        <v>82</v>
      </c>
      <c r="D277" s="11" t="s">
        <v>51</v>
      </c>
      <c r="E277" s="11" t="s">
        <v>303</v>
      </c>
      <c r="F277" s="12" t="s">
        <v>50</v>
      </c>
      <c r="G277" s="12" t="s">
        <v>510</v>
      </c>
      <c r="H277" s="12" t="s">
        <v>308</v>
      </c>
      <c r="I277" s="105" t="s">
        <v>507</v>
      </c>
      <c r="J277" s="12" t="str">
        <f t="shared" si="14"/>
        <v>≥17h</v>
      </c>
      <c r="K277" s="12" t="s">
        <v>512</v>
      </c>
      <c r="L277" s="69" t="s">
        <v>518</v>
      </c>
      <c r="M277" s="13" t="s">
        <v>371</v>
      </c>
      <c r="N277" s="14" t="s">
        <v>308</v>
      </c>
      <c r="O277" s="12" t="s">
        <v>358</v>
      </c>
      <c r="P277" s="15" t="s">
        <v>370</v>
      </c>
      <c r="Q277" s="83"/>
      <c r="R277" s="84">
        <v>1</v>
      </c>
      <c r="S277" s="84"/>
      <c r="T277" s="84"/>
      <c r="U277" s="84"/>
      <c r="V277" s="84"/>
      <c r="W277" s="84"/>
      <c r="X277" s="84"/>
      <c r="Y277" s="85"/>
      <c r="Z277" s="69" t="s">
        <v>518</v>
      </c>
      <c r="AA277" s="13" t="s">
        <v>371</v>
      </c>
      <c r="AB277" s="14" t="s">
        <v>308</v>
      </c>
      <c r="AC277" s="12" t="s">
        <v>358</v>
      </c>
      <c r="AD277" s="15" t="s">
        <v>370</v>
      </c>
      <c r="AE277" s="83"/>
      <c r="AF277" s="84">
        <v>1</v>
      </c>
      <c r="AG277" s="84"/>
      <c r="AH277" s="84"/>
      <c r="AI277" s="84"/>
      <c r="AJ277" s="84"/>
      <c r="AK277" s="84"/>
      <c r="AL277" s="84"/>
      <c r="AM277" s="85"/>
    </row>
    <row r="278" spans="1:39" ht="12" customHeight="1">
      <c r="A278" s="184">
        <v>257</v>
      </c>
      <c r="B278" s="98" t="s">
        <v>284</v>
      </c>
      <c r="C278" s="98" t="s">
        <v>281</v>
      </c>
      <c r="D278" s="11" t="s">
        <v>52</v>
      </c>
      <c r="E278" s="11" t="s">
        <v>304</v>
      </c>
      <c r="F278" s="12" t="s">
        <v>49</v>
      </c>
      <c r="G278" s="11" t="s">
        <v>511</v>
      </c>
      <c r="H278" s="12" t="s">
        <v>307</v>
      </c>
      <c r="I278" s="105" t="s">
        <v>504</v>
      </c>
      <c r="J278" s="12" t="str">
        <f t="shared" si="14"/>
        <v>≥17h</v>
      </c>
      <c r="K278" s="12" t="s">
        <v>512</v>
      </c>
      <c r="L278" s="69" t="s">
        <v>519</v>
      </c>
      <c r="M278" s="13" t="s">
        <v>373</v>
      </c>
      <c r="N278" s="14" t="s">
        <v>308</v>
      </c>
      <c r="O278" s="12" t="s">
        <v>358</v>
      </c>
      <c r="P278" s="15" t="s">
        <v>368</v>
      </c>
      <c r="Q278" s="83"/>
      <c r="R278" s="84"/>
      <c r="S278" s="84"/>
      <c r="T278" s="84"/>
      <c r="U278" s="84"/>
      <c r="V278" s="84"/>
      <c r="W278" s="84">
        <v>1</v>
      </c>
      <c r="X278" s="84"/>
      <c r="Y278" s="85"/>
      <c r="Z278" s="69" t="s">
        <v>519</v>
      </c>
      <c r="AA278" s="13" t="s">
        <v>373</v>
      </c>
      <c r="AB278" s="14" t="s">
        <v>308</v>
      </c>
      <c r="AC278" s="12" t="s">
        <v>358</v>
      </c>
      <c r="AD278" s="15" t="s">
        <v>368</v>
      </c>
      <c r="AE278" s="83">
        <v>1</v>
      </c>
      <c r="AF278" s="84"/>
      <c r="AG278" s="84"/>
      <c r="AH278" s="84"/>
      <c r="AI278" s="84"/>
      <c r="AJ278" s="84"/>
      <c r="AK278" s="84"/>
      <c r="AL278" s="84"/>
      <c r="AM278" s="85"/>
    </row>
    <row r="279" spans="1:39" ht="12" customHeight="1">
      <c r="A279" s="184">
        <v>258</v>
      </c>
      <c r="B279" s="98" t="s">
        <v>76</v>
      </c>
      <c r="C279" s="98" t="s">
        <v>75</v>
      </c>
      <c r="D279" s="11" t="s">
        <v>51</v>
      </c>
      <c r="E279" s="11" t="s">
        <v>304</v>
      </c>
      <c r="F279" s="12" t="s">
        <v>50</v>
      </c>
      <c r="G279" s="12" t="s">
        <v>310</v>
      </c>
      <c r="H279" s="12" t="s">
        <v>306</v>
      </c>
      <c r="I279" s="105" t="s">
        <v>505</v>
      </c>
      <c r="J279" s="12" t="str">
        <f t="shared" si="14"/>
        <v>≥17h</v>
      </c>
      <c r="K279" s="12" t="s">
        <v>512</v>
      </c>
      <c r="L279" s="69" t="s">
        <v>519</v>
      </c>
      <c r="M279" s="13" t="s">
        <v>373</v>
      </c>
      <c r="N279" s="14" t="s">
        <v>308</v>
      </c>
      <c r="O279" s="12" t="s">
        <v>358</v>
      </c>
      <c r="P279" s="15" t="s">
        <v>368</v>
      </c>
      <c r="Q279" s="83"/>
      <c r="R279" s="84">
        <v>1</v>
      </c>
      <c r="S279" s="84"/>
      <c r="T279" s="84">
        <v>1</v>
      </c>
      <c r="U279" s="84"/>
      <c r="V279" s="84"/>
      <c r="W279" s="84">
        <v>1</v>
      </c>
      <c r="X279" s="84"/>
      <c r="Y279" s="85"/>
      <c r="Z279" s="69" t="s">
        <v>519</v>
      </c>
      <c r="AA279" s="13" t="s">
        <v>373</v>
      </c>
      <c r="AB279" s="14" t="s">
        <v>308</v>
      </c>
      <c r="AC279" s="12" t="s">
        <v>358</v>
      </c>
      <c r="AD279" s="15" t="s">
        <v>368</v>
      </c>
      <c r="AE279" s="83">
        <v>1</v>
      </c>
      <c r="AF279" s="84"/>
      <c r="AG279" s="84"/>
      <c r="AH279" s="84"/>
      <c r="AI279" s="84"/>
      <c r="AJ279" s="84"/>
      <c r="AK279" s="84"/>
      <c r="AL279" s="84"/>
      <c r="AM279" s="85"/>
    </row>
    <row r="280" spans="1:39" ht="12" customHeight="1">
      <c r="A280" s="184">
        <v>259</v>
      </c>
      <c r="B280" s="98" t="s">
        <v>76</v>
      </c>
      <c r="C280" s="98" t="s">
        <v>75</v>
      </c>
      <c r="D280" s="11" t="s">
        <v>51</v>
      </c>
      <c r="E280" s="11" t="s">
        <v>304</v>
      </c>
      <c r="F280" s="12" t="s">
        <v>48</v>
      </c>
      <c r="G280" s="12" t="s">
        <v>510</v>
      </c>
      <c r="H280" s="12" t="s">
        <v>306</v>
      </c>
      <c r="I280" s="12" t="s">
        <v>505</v>
      </c>
      <c r="J280" s="12" t="str">
        <f t="shared" si="14"/>
        <v>≥17h</v>
      </c>
      <c r="K280" s="12" t="s">
        <v>513</v>
      </c>
      <c r="L280" s="69" t="s">
        <v>519</v>
      </c>
      <c r="M280" s="13" t="s">
        <v>373</v>
      </c>
      <c r="N280" s="14" t="s">
        <v>308</v>
      </c>
      <c r="O280" s="12" t="s">
        <v>358</v>
      </c>
      <c r="P280" s="15" t="s">
        <v>368</v>
      </c>
      <c r="Q280" s="83"/>
      <c r="R280" s="84"/>
      <c r="S280" s="84"/>
      <c r="T280" s="84">
        <v>1</v>
      </c>
      <c r="U280" s="84"/>
      <c r="V280" s="84"/>
      <c r="W280" s="84">
        <v>1</v>
      </c>
      <c r="X280" s="84"/>
      <c r="Y280" s="85"/>
      <c r="Z280" s="69" t="s">
        <v>519</v>
      </c>
      <c r="AA280" s="13" t="s">
        <v>373</v>
      </c>
      <c r="AB280" s="14" t="s">
        <v>308</v>
      </c>
      <c r="AC280" s="12" t="s">
        <v>358</v>
      </c>
      <c r="AD280" s="15" t="s">
        <v>368</v>
      </c>
      <c r="AE280" s="83"/>
      <c r="AF280" s="84"/>
      <c r="AG280" s="84"/>
      <c r="AH280" s="84"/>
      <c r="AI280" s="84"/>
      <c r="AJ280" s="84"/>
      <c r="AK280" s="84"/>
      <c r="AL280" s="84"/>
      <c r="AM280" s="85"/>
    </row>
    <row r="281" spans="1:39" ht="12" customHeight="1">
      <c r="A281" s="184">
        <v>260</v>
      </c>
      <c r="B281" s="98" t="s">
        <v>284</v>
      </c>
      <c r="C281" s="98" t="s">
        <v>281</v>
      </c>
      <c r="D281" s="11" t="s">
        <v>52</v>
      </c>
      <c r="E281" s="11" t="s">
        <v>304</v>
      </c>
      <c r="F281" s="12" t="s">
        <v>49</v>
      </c>
      <c r="G281" s="11" t="s">
        <v>511</v>
      </c>
      <c r="H281" s="12" t="s">
        <v>307</v>
      </c>
      <c r="I281" s="12" t="s">
        <v>505</v>
      </c>
      <c r="J281" s="12" t="str">
        <f t="shared" si="14"/>
        <v>≥17h</v>
      </c>
      <c r="K281" s="12" t="s">
        <v>47</v>
      </c>
      <c r="L281" s="69" t="s">
        <v>519</v>
      </c>
      <c r="M281" s="13" t="s">
        <v>374</v>
      </c>
      <c r="N281" s="14" t="s">
        <v>308</v>
      </c>
      <c r="O281" s="12" t="s">
        <v>358</v>
      </c>
      <c r="P281" s="15" t="s">
        <v>368</v>
      </c>
      <c r="Q281" s="83"/>
      <c r="R281" s="84">
        <v>1</v>
      </c>
      <c r="S281" s="84"/>
      <c r="T281" s="84">
        <v>1</v>
      </c>
      <c r="U281" s="84"/>
      <c r="V281" s="84"/>
      <c r="W281" s="84">
        <v>1</v>
      </c>
      <c r="X281" s="84"/>
      <c r="Y281" s="85"/>
      <c r="Z281" s="69" t="s">
        <v>519</v>
      </c>
      <c r="AA281" s="13" t="s">
        <v>374</v>
      </c>
      <c r="AB281" s="14" t="s">
        <v>308</v>
      </c>
      <c r="AC281" s="12" t="s">
        <v>358</v>
      </c>
      <c r="AD281" s="15" t="s">
        <v>368</v>
      </c>
      <c r="AE281" s="83"/>
      <c r="AF281" s="84">
        <v>1</v>
      </c>
      <c r="AG281" s="84"/>
      <c r="AH281" s="84"/>
      <c r="AI281" s="84"/>
      <c r="AJ281" s="84"/>
      <c r="AK281" s="84"/>
      <c r="AL281" s="84"/>
      <c r="AM281" s="85"/>
    </row>
    <row r="282" spans="1:39" ht="12" customHeight="1">
      <c r="A282" s="184">
        <v>261</v>
      </c>
      <c r="B282" s="98" t="s">
        <v>113</v>
      </c>
      <c r="C282" s="98" t="s">
        <v>71</v>
      </c>
      <c r="D282" s="11" t="s">
        <v>51</v>
      </c>
      <c r="E282" s="11" t="s">
        <v>303</v>
      </c>
      <c r="F282" s="12" t="s">
        <v>48</v>
      </c>
      <c r="G282" s="12" t="s">
        <v>310</v>
      </c>
      <c r="H282" s="12" t="s">
        <v>306</v>
      </c>
      <c r="I282" s="105" t="s">
        <v>505</v>
      </c>
      <c r="J282" s="12" t="str">
        <f t="shared" si="14"/>
        <v>≥17h</v>
      </c>
      <c r="K282" s="12" t="s">
        <v>513</v>
      </c>
      <c r="L282" s="69" t="s">
        <v>520</v>
      </c>
      <c r="M282" s="13" t="s">
        <v>373</v>
      </c>
      <c r="N282" s="14" t="s">
        <v>367</v>
      </c>
      <c r="O282" s="12" t="s">
        <v>358</v>
      </c>
      <c r="P282" s="15" t="s">
        <v>368</v>
      </c>
      <c r="Q282" s="83"/>
      <c r="R282" s="84"/>
      <c r="S282" s="84"/>
      <c r="T282" s="84">
        <v>1</v>
      </c>
      <c r="U282" s="84"/>
      <c r="V282" s="84">
        <v>1</v>
      </c>
      <c r="W282" s="84">
        <v>1</v>
      </c>
      <c r="X282" s="84">
        <v>1</v>
      </c>
      <c r="Y282" s="85"/>
      <c r="Z282" s="69" t="s">
        <v>520</v>
      </c>
      <c r="AA282" s="13" t="s">
        <v>373</v>
      </c>
      <c r="AB282" s="14" t="s">
        <v>367</v>
      </c>
      <c r="AC282" s="12" t="s">
        <v>358</v>
      </c>
      <c r="AD282" s="15" t="s">
        <v>368</v>
      </c>
      <c r="AE282" s="83"/>
      <c r="AF282" s="84">
        <v>1</v>
      </c>
      <c r="AG282" s="84"/>
      <c r="AH282" s="84"/>
      <c r="AI282" s="84"/>
      <c r="AJ282" s="84"/>
      <c r="AK282" s="84"/>
      <c r="AL282" s="84"/>
      <c r="AM282" s="85"/>
    </row>
    <row r="283" spans="1:39" ht="12" customHeight="1">
      <c r="A283" s="184">
        <v>262</v>
      </c>
      <c r="B283" s="98" t="s">
        <v>76</v>
      </c>
      <c r="C283" s="98" t="s">
        <v>75</v>
      </c>
      <c r="D283" s="11" t="s">
        <v>51</v>
      </c>
      <c r="E283" s="11" t="s">
        <v>304</v>
      </c>
      <c r="F283" s="12" t="s">
        <v>49</v>
      </c>
      <c r="G283" s="12" t="s">
        <v>310</v>
      </c>
      <c r="H283" s="12" t="s">
        <v>306</v>
      </c>
      <c r="I283" s="117" t="s">
        <v>505</v>
      </c>
      <c r="J283" s="12" t="str">
        <f t="shared" si="14"/>
        <v>≥17h</v>
      </c>
      <c r="K283" s="12" t="s">
        <v>512</v>
      </c>
      <c r="L283" s="69" t="s">
        <v>519</v>
      </c>
      <c r="M283" s="13" t="s">
        <v>374</v>
      </c>
      <c r="N283" s="14" t="s">
        <v>367</v>
      </c>
      <c r="O283" s="12" t="s">
        <v>358</v>
      </c>
      <c r="P283" s="15" t="s">
        <v>370</v>
      </c>
      <c r="Q283" s="83"/>
      <c r="R283" s="84">
        <v>1</v>
      </c>
      <c r="S283" s="84"/>
      <c r="T283" s="84"/>
      <c r="U283" s="84"/>
      <c r="V283" s="84"/>
      <c r="W283" s="84"/>
      <c r="X283" s="84"/>
      <c r="Y283" s="85">
        <v>1</v>
      </c>
      <c r="Z283" s="69" t="s">
        <v>519</v>
      </c>
      <c r="AA283" s="13" t="s">
        <v>374</v>
      </c>
      <c r="AB283" s="14" t="s">
        <v>367</v>
      </c>
      <c r="AC283" s="12" t="s">
        <v>358</v>
      </c>
      <c r="AD283" s="15" t="s">
        <v>370</v>
      </c>
      <c r="AE283" s="83"/>
      <c r="AF283" s="84">
        <v>1</v>
      </c>
      <c r="AG283" s="84"/>
      <c r="AH283" s="84"/>
      <c r="AI283" s="84"/>
      <c r="AJ283" s="84"/>
      <c r="AK283" s="84"/>
      <c r="AL283" s="84"/>
      <c r="AM283" s="85"/>
    </row>
    <row r="284" spans="1:39" ht="12" customHeight="1">
      <c r="A284" s="184">
        <v>263</v>
      </c>
      <c r="B284" s="98" t="s">
        <v>76</v>
      </c>
      <c r="C284" s="98" t="s">
        <v>75</v>
      </c>
      <c r="D284" s="11" t="s">
        <v>25</v>
      </c>
      <c r="E284" s="11" t="s">
        <v>303</v>
      </c>
      <c r="F284" s="12" t="s">
        <v>50</v>
      </c>
      <c r="G284" s="12" t="s">
        <v>310</v>
      </c>
      <c r="H284" s="12" t="s">
        <v>306</v>
      </c>
      <c r="I284" s="12" t="s">
        <v>505</v>
      </c>
      <c r="J284" s="11" t="str">
        <f>"12-16h"</f>
        <v>12-16h</v>
      </c>
      <c r="K284" s="12" t="s">
        <v>512</v>
      </c>
      <c r="L284" s="69" t="s">
        <v>519</v>
      </c>
      <c r="M284" s="13" t="s">
        <v>373</v>
      </c>
      <c r="N284" s="14" t="s">
        <v>367</v>
      </c>
      <c r="O284" s="12" t="s">
        <v>358</v>
      </c>
      <c r="P284" s="15" t="s">
        <v>368</v>
      </c>
      <c r="Q284" s="83"/>
      <c r="R284" s="84"/>
      <c r="S284" s="84"/>
      <c r="T284" s="84">
        <v>1</v>
      </c>
      <c r="U284" s="84"/>
      <c r="V284" s="84"/>
      <c r="W284" s="84"/>
      <c r="X284" s="84"/>
      <c r="Y284" s="85"/>
      <c r="Z284" s="69" t="s">
        <v>519</v>
      </c>
      <c r="AA284" s="13" t="s">
        <v>373</v>
      </c>
      <c r="AB284" s="14" t="s">
        <v>367</v>
      </c>
      <c r="AC284" s="12" t="s">
        <v>358</v>
      </c>
      <c r="AD284" s="15" t="s">
        <v>368</v>
      </c>
      <c r="AE284" s="83"/>
      <c r="AF284" s="84">
        <v>1</v>
      </c>
      <c r="AG284" s="84"/>
      <c r="AH284" s="84"/>
      <c r="AI284" s="84"/>
      <c r="AJ284" s="84"/>
      <c r="AK284" s="84"/>
      <c r="AL284" s="84"/>
      <c r="AM284" s="85"/>
    </row>
    <row r="285" spans="1:39" ht="12" customHeight="1">
      <c r="A285" s="184">
        <v>264</v>
      </c>
      <c r="B285" s="98" t="s">
        <v>67</v>
      </c>
      <c r="C285" s="98" t="s">
        <v>67</v>
      </c>
      <c r="D285" s="11" t="s">
        <v>51</v>
      </c>
      <c r="E285" s="11" t="s">
        <v>303</v>
      </c>
      <c r="F285" s="12" t="s">
        <v>49</v>
      </c>
      <c r="G285" s="12" t="s">
        <v>310</v>
      </c>
      <c r="H285" s="12" t="s">
        <v>306</v>
      </c>
      <c r="I285" s="105" t="s">
        <v>504</v>
      </c>
      <c r="J285" s="12" t="str">
        <f t="shared" ref="J285:J292" si="15">"≥17h"</f>
        <v>≥17h</v>
      </c>
      <c r="K285" s="12" t="s">
        <v>47</v>
      </c>
      <c r="L285" s="69" t="s">
        <v>518</v>
      </c>
      <c r="M285" s="13" t="s">
        <v>342</v>
      </c>
      <c r="N285" s="14"/>
      <c r="O285" s="12" t="s">
        <v>358</v>
      </c>
      <c r="P285" s="15" t="s">
        <v>359</v>
      </c>
      <c r="Q285" s="83"/>
      <c r="R285" s="84"/>
      <c r="S285" s="84"/>
      <c r="T285" s="84"/>
      <c r="U285" s="84"/>
      <c r="V285" s="84"/>
      <c r="W285" s="84"/>
      <c r="X285" s="84"/>
      <c r="Y285" s="85"/>
      <c r="Z285" s="69" t="s">
        <v>518</v>
      </c>
      <c r="AA285" s="13" t="s">
        <v>342</v>
      </c>
      <c r="AB285" s="14"/>
      <c r="AC285" s="12" t="s">
        <v>358</v>
      </c>
      <c r="AD285" s="15" t="s">
        <v>359</v>
      </c>
      <c r="AE285" s="83"/>
      <c r="AF285" s="84"/>
      <c r="AG285" s="84"/>
      <c r="AH285" s="84"/>
      <c r="AI285" s="84"/>
      <c r="AJ285" s="84"/>
      <c r="AK285" s="84"/>
      <c r="AL285" s="84"/>
      <c r="AM285" s="85"/>
    </row>
    <row r="286" spans="1:39" ht="12" customHeight="1">
      <c r="A286" s="184">
        <v>265</v>
      </c>
      <c r="B286" s="98" t="s">
        <v>194</v>
      </c>
      <c r="C286" s="98" t="s">
        <v>193</v>
      </c>
      <c r="D286" s="11" t="s">
        <v>25</v>
      </c>
      <c r="E286" s="11" t="s">
        <v>304</v>
      </c>
      <c r="F286" s="12" t="s">
        <v>50</v>
      </c>
      <c r="G286" s="12" t="s">
        <v>310</v>
      </c>
      <c r="H286" s="12" t="s">
        <v>306</v>
      </c>
      <c r="I286" s="105" t="s">
        <v>504</v>
      </c>
      <c r="J286" s="12" t="str">
        <f t="shared" si="15"/>
        <v>≥17h</v>
      </c>
      <c r="K286" s="12" t="s">
        <v>512</v>
      </c>
      <c r="L286" s="69" t="s">
        <v>519</v>
      </c>
      <c r="M286" s="13" t="s">
        <v>373</v>
      </c>
      <c r="N286" s="14" t="s">
        <v>308</v>
      </c>
      <c r="O286" s="12" t="s">
        <v>358</v>
      </c>
      <c r="P286" s="15" t="s">
        <v>368</v>
      </c>
      <c r="Q286" s="83"/>
      <c r="R286" s="84"/>
      <c r="S286" s="84"/>
      <c r="T286" s="84">
        <v>1</v>
      </c>
      <c r="U286" s="84"/>
      <c r="V286" s="84"/>
      <c r="W286" s="84"/>
      <c r="X286" s="84"/>
      <c r="Y286" s="85"/>
      <c r="Z286" s="69" t="s">
        <v>519</v>
      </c>
      <c r="AA286" s="13" t="s">
        <v>373</v>
      </c>
      <c r="AB286" s="14" t="s">
        <v>308</v>
      </c>
      <c r="AC286" s="12" t="s">
        <v>358</v>
      </c>
      <c r="AD286" s="15" t="s">
        <v>368</v>
      </c>
      <c r="AE286" s="83"/>
      <c r="AF286" s="84">
        <v>1</v>
      </c>
      <c r="AG286" s="84"/>
      <c r="AH286" s="84"/>
      <c r="AI286" s="84"/>
      <c r="AJ286" s="84"/>
      <c r="AK286" s="84"/>
      <c r="AL286" s="84"/>
      <c r="AM286" s="85"/>
    </row>
    <row r="287" spans="1:39" ht="12" customHeight="1">
      <c r="A287" s="184">
        <v>266</v>
      </c>
      <c r="B287" s="98" t="s">
        <v>113</v>
      </c>
      <c r="C287" s="98" t="s">
        <v>71</v>
      </c>
      <c r="D287" s="11" t="s">
        <v>51</v>
      </c>
      <c r="E287" s="11" t="s">
        <v>304</v>
      </c>
      <c r="F287" s="12" t="s">
        <v>48</v>
      </c>
      <c r="G287" s="12" t="s">
        <v>310</v>
      </c>
      <c r="H287" s="12" t="s">
        <v>306</v>
      </c>
      <c r="I287" s="105" t="s">
        <v>507</v>
      </c>
      <c r="J287" s="12" t="str">
        <f t="shared" si="15"/>
        <v>≥17h</v>
      </c>
      <c r="K287" s="12" t="s">
        <v>513</v>
      </c>
      <c r="L287" s="69" t="s">
        <v>520</v>
      </c>
      <c r="M287" s="13" t="s">
        <v>374</v>
      </c>
      <c r="N287" s="14" t="s">
        <v>367</v>
      </c>
      <c r="O287" s="12" t="s">
        <v>358</v>
      </c>
      <c r="P287" s="15" t="s">
        <v>368</v>
      </c>
      <c r="Q287" s="83"/>
      <c r="R287" s="84"/>
      <c r="S287" s="84"/>
      <c r="T287" s="84">
        <v>1</v>
      </c>
      <c r="U287" s="84"/>
      <c r="V287" s="84">
        <v>1</v>
      </c>
      <c r="W287" s="84"/>
      <c r="X287" s="84"/>
      <c r="Y287" s="85"/>
      <c r="Z287" s="69" t="s">
        <v>520</v>
      </c>
      <c r="AA287" s="13" t="s">
        <v>374</v>
      </c>
      <c r="AB287" s="14" t="s">
        <v>367</v>
      </c>
      <c r="AC287" s="12" t="s">
        <v>358</v>
      </c>
      <c r="AD287" s="15" t="s">
        <v>368</v>
      </c>
      <c r="AE287" s="83"/>
      <c r="AF287" s="84">
        <v>1</v>
      </c>
      <c r="AG287" s="84"/>
      <c r="AH287" s="84"/>
      <c r="AI287" s="84"/>
      <c r="AJ287" s="84"/>
      <c r="AK287" s="84"/>
      <c r="AL287" s="84"/>
      <c r="AM287" s="85"/>
    </row>
    <row r="288" spans="1:39" ht="12" customHeight="1">
      <c r="A288" s="184">
        <v>267</v>
      </c>
      <c r="B288" s="98" t="s">
        <v>76</v>
      </c>
      <c r="C288" s="98" t="s">
        <v>75</v>
      </c>
      <c r="D288" s="11" t="s">
        <v>51</v>
      </c>
      <c r="E288" s="11" t="s">
        <v>304</v>
      </c>
      <c r="F288" s="12" t="s">
        <v>50</v>
      </c>
      <c r="G288" s="12" t="s">
        <v>310</v>
      </c>
      <c r="H288" s="12" t="s">
        <v>306</v>
      </c>
      <c r="I288" s="12" t="s">
        <v>505</v>
      </c>
      <c r="J288" s="12" t="str">
        <f t="shared" si="15"/>
        <v>≥17h</v>
      </c>
      <c r="K288" s="12" t="s">
        <v>513</v>
      </c>
      <c r="L288" s="69" t="s">
        <v>519</v>
      </c>
      <c r="M288" s="13" t="s">
        <v>373</v>
      </c>
      <c r="N288" s="14" t="s">
        <v>308</v>
      </c>
      <c r="O288" s="12" t="s">
        <v>358</v>
      </c>
      <c r="P288" s="15" t="s">
        <v>368</v>
      </c>
      <c r="Q288" s="83"/>
      <c r="R288" s="84"/>
      <c r="S288" s="84"/>
      <c r="T288" s="84">
        <v>1</v>
      </c>
      <c r="U288" s="84"/>
      <c r="V288" s="84"/>
      <c r="W288" s="84">
        <v>1</v>
      </c>
      <c r="X288" s="84"/>
      <c r="Y288" s="85"/>
      <c r="Z288" s="69" t="s">
        <v>519</v>
      </c>
      <c r="AA288" s="13" t="s">
        <v>373</v>
      </c>
      <c r="AB288" s="14" t="s">
        <v>308</v>
      </c>
      <c r="AC288" s="12" t="s">
        <v>358</v>
      </c>
      <c r="AD288" s="15" t="s">
        <v>368</v>
      </c>
      <c r="AE288" s="83"/>
      <c r="AF288" s="84">
        <v>1</v>
      </c>
      <c r="AG288" s="84"/>
      <c r="AH288" s="84"/>
      <c r="AI288" s="84">
        <v>1</v>
      </c>
      <c r="AJ288" s="84"/>
      <c r="AK288" s="84"/>
      <c r="AL288" s="84"/>
      <c r="AM288" s="85"/>
    </row>
    <row r="289" spans="1:39" ht="12" customHeight="1">
      <c r="A289" s="184">
        <v>268</v>
      </c>
      <c r="B289" s="98" t="s">
        <v>76</v>
      </c>
      <c r="C289" s="98" t="s">
        <v>75</v>
      </c>
      <c r="D289" s="11" t="s">
        <v>52</v>
      </c>
      <c r="E289" s="11" t="s">
        <v>303</v>
      </c>
      <c r="F289" s="12" t="s">
        <v>48</v>
      </c>
      <c r="G289" s="12" t="s">
        <v>310</v>
      </c>
      <c r="H289" s="12" t="s">
        <v>306</v>
      </c>
      <c r="I289" s="12" t="s">
        <v>504</v>
      </c>
      <c r="J289" s="12" t="str">
        <f t="shared" si="15"/>
        <v>≥17h</v>
      </c>
      <c r="K289" s="12" t="s">
        <v>512</v>
      </c>
      <c r="L289" s="69" t="s">
        <v>519</v>
      </c>
      <c r="M289" s="13" t="s">
        <v>373</v>
      </c>
      <c r="N289" s="14" t="s">
        <v>308</v>
      </c>
      <c r="O289" s="12" t="s">
        <v>358</v>
      </c>
      <c r="P289" s="15" t="s">
        <v>370</v>
      </c>
      <c r="Q289" s="83"/>
      <c r="R289" s="84">
        <v>1</v>
      </c>
      <c r="S289" s="84"/>
      <c r="T289" s="84">
        <v>1</v>
      </c>
      <c r="U289" s="84"/>
      <c r="V289" s="84"/>
      <c r="W289" s="84"/>
      <c r="X289" s="84"/>
      <c r="Y289" s="85"/>
      <c r="Z289" s="69" t="s">
        <v>519</v>
      </c>
      <c r="AA289" s="13" t="s">
        <v>373</v>
      </c>
      <c r="AB289" s="14" t="s">
        <v>308</v>
      </c>
      <c r="AC289" s="12" t="s">
        <v>358</v>
      </c>
      <c r="AD289" s="15" t="s">
        <v>370</v>
      </c>
      <c r="AE289" s="83"/>
      <c r="AF289" s="84">
        <v>1</v>
      </c>
      <c r="AG289" s="84"/>
      <c r="AH289" s="84"/>
      <c r="AI289" s="84"/>
      <c r="AJ289" s="84"/>
      <c r="AK289" s="84"/>
      <c r="AL289" s="84"/>
      <c r="AM289" s="85"/>
    </row>
    <row r="290" spans="1:39" ht="12" customHeight="1">
      <c r="A290" s="184">
        <v>269</v>
      </c>
      <c r="B290" s="98" t="s">
        <v>195</v>
      </c>
      <c r="C290" s="98" t="s">
        <v>193</v>
      </c>
      <c r="D290" s="11" t="s">
        <v>51</v>
      </c>
      <c r="E290" s="11" t="s">
        <v>303</v>
      </c>
      <c r="F290" s="12" t="s">
        <v>50</v>
      </c>
      <c r="G290" s="12" t="s">
        <v>510</v>
      </c>
      <c r="H290" s="12" t="s">
        <v>306</v>
      </c>
      <c r="I290" s="105" t="s">
        <v>507</v>
      </c>
      <c r="J290" s="12" t="str">
        <f t="shared" si="15"/>
        <v>≥17h</v>
      </c>
      <c r="K290" s="12" t="s">
        <v>47</v>
      </c>
      <c r="L290" s="69" t="s">
        <v>519</v>
      </c>
      <c r="M290" s="13" t="s">
        <v>373</v>
      </c>
      <c r="N290" s="14" t="s">
        <v>308</v>
      </c>
      <c r="O290" s="12" t="s">
        <v>358</v>
      </c>
      <c r="P290" s="15" t="s">
        <v>368</v>
      </c>
      <c r="Q290" s="83"/>
      <c r="R290" s="84"/>
      <c r="S290" s="84"/>
      <c r="T290" s="84">
        <v>1</v>
      </c>
      <c r="U290" s="84"/>
      <c r="V290" s="84"/>
      <c r="W290" s="84"/>
      <c r="X290" s="84"/>
      <c r="Y290" s="85"/>
      <c r="Z290" s="69" t="s">
        <v>519</v>
      </c>
      <c r="AA290" s="13" t="s">
        <v>373</v>
      </c>
      <c r="AB290" s="14" t="s">
        <v>308</v>
      </c>
      <c r="AC290" s="12" t="s">
        <v>358</v>
      </c>
      <c r="AD290" s="15" t="s">
        <v>368</v>
      </c>
      <c r="AE290" s="83"/>
      <c r="AF290" s="84"/>
      <c r="AG290" s="84"/>
      <c r="AH290" s="84"/>
      <c r="AI290" s="84"/>
      <c r="AJ290" s="84"/>
      <c r="AK290" s="84"/>
      <c r="AL290" s="84"/>
      <c r="AM290" s="85">
        <v>1</v>
      </c>
    </row>
    <row r="291" spans="1:39" ht="12" customHeight="1">
      <c r="A291" s="184">
        <v>270</v>
      </c>
      <c r="B291" s="98" t="s">
        <v>284</v>
      </c>
      <c r="C291" s="98" t="s">
        <v>281</v>
      </c>
      <c r="D291" s="11" t="s">
        <v>51</v>
      </c>
      <c r="E291" s="11" t="s">
        <v>304</v>
      </c>
      <c r="F291" s="12" t="s">
        <v>49</v>
      </c>
      <c r="G291" s="11" t="s">
        <v>511</v>
      </c>
      <c r="H291" s="12" t="s">
        <v>307</v>
      </c>
      <c r="I291" s="105" t="s">
        <v>504</v>
      </c>
      <c r="J291" s="12" t="str">
        <f t="shared" si="15"/>
        <v>≥17h</v>
      </c>
      <c r="K291" s="12" t="s">
        <v>512</v>
      </c>
      <c r="L291" s="69" t="s">
        <v>519</v>
      </c>
      <c r="M291" s="13" t="s">
        <v>373</v>
      </c>
      <c r="N291" s="14" t="s">
        <v>308</v>
      </c>
      <c r="O291" s="12" t="s">
        <v>358</v>
      </c>
      <c r="P291" s="15" t="s">
        <v>368</v>
      </c>
      <c r="Q291" s="83"/>
      <c r="R291" s="84"/>
      <c r="S291" s="84"/>
      <c r="T291" s="84"/>
      <c r="U291" s="84"/>
      <c r="V291" s="84"/>
      <c r="W291" s="84">
        <v>1</v>
      </c>
      <c r="X291" s="84"/>
      <c r="Y291" s="85">
        <v>1</v>
      </c>
      <c r="Z291" s="69" t="s">
        <v>519</v>
      </c>
      <c r="AA291" s="13" t="s">
        <v>373</v>
      </c>
      <c r="AB291" s="14" t="s">
        <v>308</v>
      </c>
      <c r="AC291" s="12" t="s">
        <v>358</v>
      </c>
      <c r="AD291" s="15" t="s">
        <v>368</v>
      </c>
      <c r="AE291" s="83"/>
      <c r="AF291" s="84">
        <v>1</v>
      </c>
      <c r="AG291" s="84"/>
      <c r="AH291" s="84"/>
      <c r="AI291" s="84"/>
      <c r="AJ291" s="84"/>
      <c r="AK291" s="84"/>
      <c r="AL291" s="84"/>
      <c r="AM291" s="85"/>
    </row>
    <row r="292" spans="1:39" ht="12" customHeight="1">
      <c r="A292" s="184">
        <v>271</v>
      </c>
      <c r="B292" s="98" t="s">
        <v>76</v>
      </c>
      <c r="C292" s="98" t="s">
        <v>75</v>
      </c>
      <c r="D292" s="11" t="s">
        <v>52</v>
      </c>
      <c r="E292" s="11" t="s">
        <v>304</v>
      </c>
      <c r="F292" s="12" t="s">
        <v>50</v>
      </c>
      <c r="G292" s="12" t="s">
        <v>310</v>
      </c>
      <c r="H292" s="12" t="s">
        <v>306</v>
      </c>
      <c r="I292" s="12" t="s">
        <v>505</v>
      </c>
      <c r="J292" s="12" t="str">
        <f t="shared" si="15"/>
        <v>≥17h</v>
      </c>
      <c r="K292" s="12" t="s">
        <v>512</v>
      </c>
      <c r="L292" s="69" t="s">
        <v>519</v>
      </c>
      <c r="M292" s="13" t="s">
        <v>374</v>
      </c>
      <c r="N292" s="14" t="s">
        <v>367</v>
      </c>
      <c r="O292" s="12" t="s">
        <v>358</v>
      </c>
      <c r="P292" s="15" t="s">
        <v>368</v>
      </c>
      <c r="Q292" s="83"/>
      <c r="R292" s="84">
        <v>1</v>
      </c>
      <c r="S292" s="84"/>
      <c r="T292" s="84">
        <v>1</v>
      </c>
      <c r="U292" s="84"/>
      <c r="V292" s="84">
        <v>1</v>
      </c>
      <c r="W292" s="84"/>
      <c r="X292" s="84"/>
      <c r="Y292" s="85"/>
      <c r="Z292" s="69" t="s">
        <v>519</v>
      </c>
      <c r="AA292" s="13" t="s">
        <v>374</v>
      </c>
      <c r="AB292" s="14" t="s">
        <v>367</v>
      </c>
      <c r="AC292" s="12" t="s">
        <v>358</v>
      </c>
      <c r="AD292" s="15" t="s">
        <v>368</v>
      </c>
      <c r="AE292" s="83"/>
      <c r="AF292" s="84">
        <v>1</v>
      </c>
      <c r="AG292" s="84"/>
      <c r="AH292" s="84"/>
      <c r="AI292" s="84"/>
      <c r="AJ292" s="84"/>
      <c r="AK292" s="84"/>
      <c r="AL292" s="84"/>
      <c r="AM292" s="85"/>
    </row>
    <row r="293" spans="1:39" ht="12" customHeight="1">
      <c r="A293" s="184">
        <v>272</v>
      </c>
      <c r="B293" s="98" t="s">
        <v>196</v>
      </c>
      <c r="C293" s="98" t="s">
        <v>196</v>
      </c>
      <c r="D293" s="11" t="s">
        <v>51</v>
      </c>
      <c r="E293" s="11" t="s">
        <v>304</v>
      </c>
      <c r="F293" s="12" t="s">
        <v>48</v>
      </c>
      <c r="G293" s="12" t="s">
        <v>310</v>
      </c>
      <c r="H293" s="12" t="s">
        <v>306</v>
      </c>
      <c r="I293" s="12" t="s">
        <v>507</v>
      </c>
      <c r="J293" s="11" t="str">
        <f>"≤12h"</f>
        <v>≤12h</v>
      </c>
      <c r="K293" s="12" t="s">
        <v>513</v>
      </c>
      <c r="L293" s="69" t="s">
        <v>519</v>
      </c>
      <c r="M293" s="13" t="s">
        <v>373</v>
      </c>
      <c r="N293" s="14" t="s">
        <v>308</v>
      </c>
      <c r="O293" s="12" t="s">
        <v>358</v>
      </c>
      <c r="P293" s="15" t="s">
        <v>368</v>
      </c>
      <c r="Q293" s="83"/>
      <c r="R293" s="84"/>
      <c r="S293" s="84"/>
      <c r="T293" s="84">
        <v>1</v>
      </c>
      <c r="U293" s="84"/>
      <c r="V293" s="84"/>
      <c r="W293" s="84"/>
      <c r="X293" s="84"/>
      <c r="Y293" s="85"/>
      <c r="Z293" s="69" t="s">
        <v>519</v>
      </c>
      <c r="AA293" s="13" t="s">
        <v>373</v>
      </c>
      <c r="AB293" s="14" t="s">
        <v>308</v>
      </c>
      <c r="AC293" s="12" t="s">
        <v>358</v>
      </c>
      <c r="AD293" s="15" t="s">
        <v>368</v>
      </c>
      <c r="AE293" s="83"/>
      <c r="AF293" s="84">
        <v>1</v>
      </c>
      <c r="AG293" s="84"/>
      <c r="AH293" s="84"/>
      <c r="AI293" s="84"/>
      <c r="AJ293" s="84"/>
      <c r="AK293" s="84"/>
      <c r="AL293" s="84"/>
      <c r="AM293" s="85"/>
    </row>
    <row r="294" spans="1:39" ht="12" customHeight="1">
      <c r="A294" s="184">
        <v>273</v>
      </c>
      <c r="B294" s="98" t="s">
        <v>76</v>
      </c>
      <c r="C294" s="98" t="s">
        <v>75</v>
      </c>
      <c r="D294" s="11" t="s">
        <v>52</v>
      </c>
      <c r="E294" s="11" t="s">
        <v>303</v>
      </c>
      <c r="F294" s="12" t="s">
        <v>50</v>
      </c>
      <c r="G294" s="12" t="s">
        <v>310</v>
      </c>
      <c r="H294" s="12" t="s">
        <v>306</v>
      </c>
      <c r="I294" s="12" t="s">
        <v>505</v>
      </c>
      <c r="J294" s="12" t="str">
        <f t="shared" ref="J294:J302" si="16">"≥17h"</f>
        <v>≥17h</v>
      </c>
      <c r="K294" s="12" t="s">
        <v>513</v>
      </c>
      <c r="L294" s="69" t="s">
        <v>519</v>
      </c>
      <c r="M294" s="13" t="s">
        <v>373</v>
      </c>
      <c r="N294" s="14" t="s">
        <v>308</v>
      </c>
      <c r="O294" s="12" t="s">
        <v>358</v>
      </c>
      <c r="P294" s="15" t="s">
        <v>368</v>
      </c>
      <c r="Q294" s="83"/>
      <c r="R294" s="84">
        <v>1</v>
      </c>
      <c r="S294" s="84"/>
      <c r="T294" s="84">
        <v>1</v>
      </c>
      <c r="U294" s="84"/>
      <c r="V294" s="84"/>
      <c r="W294" s="84"/>
      <c r="X294" s="84"/>
      <c r="Y294" s="85"/>
      <c r="Z294" s="69" t="s">
        <v>519</v>
      </c>
      <c r="AA294" s="13" t="s">
        <v>373</v>
      </c>
      <c r="AB294" s="14" t="s">
        <v>308</v>
      </c>
      <c r="AC294" s="12" t="s">
        <v>358</v>
      </c>
      <c r="AD294" s="15" t="s">
        <v>368</v>
      </c>
      <c r="AE294" s="83"/>
      <c r="AF294" s="84">
        <v>1</v>
      </c>
      <c r="AG294" s="84"/>
      <c r="AH294" s="84"/>
      <c r="AI294" s="84"/>
      <c r="AJ294" s="84"/>
      <c r="AK294" s="84"/>
      <c r="AL294" s="84"/>
      <c r="AM294" s="85"/>
    </row>
    <row r="295" spans="1:39" ht="12" customHeight="1">
      <c r="A295" s="184">
        <v>274</v>
      </c>
      <c r="B295" s="98" t="s">
        <v>248</v>
      </c>
      <c r="C295" s="98" t="s">
        <v>245</v>
      </c>
      <c r="D295" s="11" t="s">
        <v>52</v>
      </c>
      <c r="E295" s="11" t="s">
        <v>303</v>
      </c>
      <c r="F295" s="12" t="s">
        <v>48</v>
      </c>
      <c r="G295" s="12" t="s">
        <v>310</v>
      </c>
      <c r="H295" s="12" t="s">
        <v>306</v>
      </c>
      <c r="I295" s="105" t="s">
        <v>504</v>
      </c>
      <c r="J295" s="12" t="str">
        <f t="shared" si="16"/>
        <v>≥17h</v>
      </c>
      <c r="K295" s="12" t="s">
        <v>47</v>
      </c>
      <c r="L295" s="69" t="s">
        <v>520</v>
      </c>
      <c r="M295" s="13" t="s">
        <v>374</v>
      </c>
      <c r="N295" s="14" t="s">
        <v>367</v>
      </c>
      <c r="O295" s="12" t="s">
        <v>358</v>
      </c>
      <c r="P295" s="15" t="s">
        <v>368</v>
      </c>
      <c r="Q295" s="83"/>
      <c r="R295" s="84"/>
      <c r="S295" s="84"/>
      <c r="T295" s="84">
        <v>1</v>
      </c>
      <c r="U295" s="84"/>
      <c r="V295" s="84"/>
      <c r="W295" s="84">
        <v>1</v>
      </c>
      <c r="X295" s="84"/>
      <c r="Y295" s="85">
        <v>1</v>
      </c>
      <c r="Z295" s="69" t="s">
        <v>520</v>
      </c>
      <c r="AA295" s="13" t="s">
        <v>374</v>
      </c>
      <c r="AB295" s="14" t="s">
        <v>367</v>
      </c>
      <c r="AC295" s="12" t="s">
        <v>358</v>
      </c>
      <c r="AD295" s="15" t="s">
        <v>368</v>
      </c>
      <c r="AE295" s="83"/>
      <c r="AF295" s="84">
        <v>1</v>
      </c>
      <c r="AG295" s="84"/>
      <c r="AH295" s="84"/>
      <c r="AI295" s="84"/>
      <c r="AJ295" s="84"/>
      <c r="AK295" s="84"/>
      <c r="AL295" s="84"/>
      <c r="AM295" s="85"/>
    </row>
    <row r="296" spans="1:39" ht="12" customHeight="1">
      <c r="A296" s="184">
        <v>275</v>
      </c>
      <c r="B296" s="98" t="s">
        <v>76</v>
      </c>
      <c r="C296" s="98" t="s">
        <v>75</v>
      </c>
      <c r="D296" s="11" t="s">
        <v>51</v>
      </c>
      <c r="E296" s="11" t="s">
        <v>303</v>
      </c>
      <c r="F296" s="12" t="s">
        <v>50</v>
      </c>
      <c r="G296" s="12" t="s">
        <v>310</v>
      </c>
      <c r="H296" s="12" t="s">
        <v>306</v>
      </c>
      <c r="I296" s="12" t="s">
        <v>505</v>
      </c>
      <c r="J296" s="12" t="str">
        <f t="shared" si="16"/>
        <v>≥17h</v>
      </c>
      <c r="K296" s="12" t="s">
        <v>513</v>
      </c>
      <c r="L296" s="69" t="s">
        <v>519</v>
      </c>
      <c r="M296" s="13" t="s">
        <v>373</v>
      </c>
      <c r="N296" s="14" t="s">
        <v>308</v>
      </c>
      <c r="O296" s="12" t="s">
        <v>358</v>
      </c>
      <c r="P296" s="15" t="s">
        <v>368</v>
      </c>
      <c r="Q296" s="83"/>
      <c r="R296" s="84"/>
      <c r="S296" s="84">
        <v>1</v>
      </c>
      <c r="T296" s="84"/>
      <c r="U296" s="84"/>
      <c r="V296" s="84"/>
      <c r="W296" s="84"/>
      <c r="X296" s="84"/>
      <c r="Y296" s="85"/>
      <c r="Z296" s="69" t="s">
        <v>519</v>
      </c>
      <c r="AA296" s="13" t="s">
        <v>373</v>
      </c>
      <c r="AB296" s="14" t="s">
        <v>308</v>
      </c>
      <c r="AC296" s="12" t="s">
        <v>358</v>
      </c>
      <c r="AD296" s="15" t="s">
        <v>368</v>
      </c>
      <c r="AE296" s="83">
        <v>1</v>
      </c>
      <c r="AF296" s="84"/>
      <c r="AG296" s="84"/>
      <c r="AH296" s="84"/>
      <c r="AI296" s="84"/>
      <c r="AJ296" s="84"/>
      <c r="AK296" s="84"/>
      <c r="AL296" s="84"/>
      <c r="AM296" s="85"/>
    </row>
    <row r="297" spans="1:39" ht="12" customHeight="1">
      <c r="A297" s="184">
        <v>276</v>
      </c>
      <c r="B297" s="98" t="s">
        <v>76</v>
      </c>
      <c r="C297" s="98" t="s">
        <v>75</v>
      </c>
      <c r="D297" s="11" t="s">
        <v>52</v>
      </c>
      <c r="E297" s="11" t="s">
        <v>303</v>
      </c>
      <c r="F297" s="12" t="s">
        <v>49</v>
      </c>
      <c r="G297" s="12" t="s">
        <v>310</v>
      </c>
      <c r="H297" s="12" t="s">
        <v>306</v>
      </c>
      <c r="I297" s="12" t="s">
        <v>505</v>
      </c>
      <c r="J297" s="12" t="str">
        <f t="shared" si="16"/>
        <v>≥17h</v>
      </c>
      <c r="K297" s="12" t="s">
        <v>47</v>
      </c>
      <c r="L297" s="69" t="s">
        <v>519</v>
      </c>
      <c r="M297" s="13" t="s">
        <v>373</v>
      </c>
      <c r="N297" s="14" t="s">
        <v>308</v>
      </c>
      <c r="O297" s="12" t="s">
        <v>358</v>
      </c>
      <c r="P297" s="15" t="s">
        <v>368</v>
      </c>
      <c r="Q297" s="83"/>
      <c r="R297" s="84"/>
      <c r="S297" s="84">
        <v>1</v>
      </c>
      <c r="T297" s="84">
        <v>1</v>
      </c>
      <c r="U297" s="84"/>
      <c r="V297" s="84"/>
      <c r="W297" s="84"/>
      <c r="X297" s="84"/>
      <c r="Y297" s="85"/>
      <c r="Z297" s="69" t="s">
        <v>519</v>
      </c>
      <c r="AA297" s="13" t="s">
        <v>373</v>
      </c>
      <c r="AB297" s="14" t="s">
        <v>308</v>
      </c>
      <c r="AC297" s="12" t="s">
        <v>358</v>
      </c>
      <c r="AD297" s="15" t="s">
        <v>368</v>
      </c>
      <c r="AE297" s="83">
        <v>1</v>
      </c>
      <c r="AF297" s="84"/>
      <c r="AG297" s="84"/>
      <c r="AH297" s="84"/>
      <c r="AI297" s="84"/>
      <c r="AJ297" s="84"/>
      <c r="AK297" s="84"/>
      <c r="AL297" s="84"/>
      <c r="AM297" s="85"/>
    </row>
    <row r="298" spans="1:39" ht="12" customHeight="1">
      <c r="A298" s="184">
        <v>277</v>
      </c>
      <c r="B298" s="98" t="s">
        <v>67</v>
      </c>
      <c r="C298" s="98" t="s">
        <v>67</v>
      </c>
      <c r="D298" s="11" t="s">
        <v>25</v>
      </c>
      <c r="E298" s="11" t="s">
        <v>304</v>
      </c>
      <c r="F298" s="12" t="s">
        <v>48</v>
      </c>
      <c r="G298" s="12" t="s">
        <v>310</v>
      </c>
      <c r="H298" s="12" t="s">
        <v>306</v>
      </c>
      <c r="I298" s="12" t="s">
        <v>507</v>
      </c>
      <c r="J298" s="12" t="str">
        <f t="shared" si="16"/>
        <v>≥17h</v>
      </c>
      <c r="K298" s="12" t="s">
        <v>512</v>
      </c>
      <c r="L298" s="69" t="s">
        <v>518</v>
      </c>
      <c r="M298" s="13" t="s">
        <v>371</v>
      </c>
      <c r="N298" s="14" t="s">
        <v>308</v>
      </c>
      <c r="O298" s="12" t="s">
        <v>358</v>
      </c>
      <c r="P298" s="15" t="s">
        <v>368</v>
      </c>
      <c r="Q298" s="83"/>
      <c r="R298" s="84"/>
      <c r="S298" s="84"/>
      <c r="T298" s="84"/>
      <c r="U298" s="84"/>
      <c r="V298" s="84">
        <v>1</v>
      </c>
      <c r="W298" s="84">
        <v>1</v>
      </c>
      <c r="X298" s="84"/>
      <c r="Y298" s="85">
        <v>1</v>
      </c>
      <c r="Z298" s="69" t="s">
        <v>518</v>
      </c>
      <c r="AA298" s="13" t="s">
        <v>371</v>
      </c>
      <c r="AB298" s="14" t="s">
        <v>308</v>
      </c>
      <c r="AC298" s="12" t="s">
        <v>358</v>
      </c>
      <c r="AD298" s="15" t="s">
        <v>368</v>
      </c>
      <c r="AE298" s="83"/>
      <c r="AF298" s="84"/>
      <c r="AG298" s="84">
        <v>1</v>
      </c>
      <c r="AH298" s="84"/>
      <c r="AI298" s="84"/>
      <c r="AJ298" s="84"/>
      <c r="AK298" s="84"/>
      <c r="AL298" s="84"/>
      <c r="AM298" s="85"/>
    </row>
    <row r="299" spans="1:39" ht="12" customHeight="1">
      <c r="A299" s="184">
        <v>278</v>
      </c>
      <c r="B299" s="98" t="s">
        <v>77</v>
      </c>
      <c r="C299" s="98" t="s">
        <v>60</v>
      </c>
      <c r="D299" s="11" t="s">
        <v>51</v>
      </c>
      <c r="E299" s="11" t="s">
        <v>304</v>
      </c>
      <c r="F299" s="12" t="s">
        <v>50</v>
      </c>
      <c r="G299" s="11" t="s">
        <v>511</v>
      </c>
      <c r="H299" s="12" t="s">
        <v>308</v>
      </c>
      <c r="I299" s="12" t="s">
        <v>507</v>
      </c>
      <c r="J299" s="12" t="str">
        <f t="shared" si="16"/>
        <v>≥17h</v>
      </c>
      <c r="K299" s="12" t="s">
        <v>512</v>
      </c>
      <c r="L299" s="69" t="s">
        <v>520</v>
      </c>
      <c r="M299" s="13" t="s">
        <v>374</v>
      </c>
      <c r="N299" s="14" t="s">
        <v>308</v>
      </c>
      <c r="O299" s="12" t="s">
        <v>358</v>
      </c>
      <c r="P299" s="15" t="s">
        <v>370</v>
      </c>
      <c r="Q299" s="83"/>
      <c r="R299" s="84">
        <v>1</v>
      </c>
      <c r="S299" s="84"/>
      <c r="T299" s="84"/>
      <c r="U299" s="84"/>
      <c r="V299" s="84"/>
      <c r="W299" s="84"/>
      <c r="X299" s="84"/>
      <c r="Y299" s="85"/>
      <c r="Z299" s="69" t="s">
        <v>520</v>
      </c>
      <c r="AA299" s="13" t="s">
        <v>374</v>
      </c>
      <c r="AB299" s="14" t="s">
        <v>308</v>
      </c>
      <c r="AC299" s="12" t="s">
        <v>358</v>
      </c>
      <c r="AD299" s="15" t="s">
        <v>370</v>
      </c>
      <c r="AE299" s="83"/>
      <c r="AF299" s="84"/>
      <c r="AG299" s="84"/>
      <c r="AH299" s="84">
        <v>1</v>
      </c>
      <c r="AI299" s="84"/>
      <c r="AJ299" s="84"/>
      <c r="AK299" s="84"/>
      <c r="AL299" s="84"/>
      <c r="AM299" s="85"/>
    </row>
    <row r="300" spans="1:39" ht="12" customHeight="1">
      <c r="A300" s="184">
        <v>279</v>
      </c>
      <c r="B300" s="98" t="s">
        <v>196</v>
      </c>
      <c r="C300" s="98" t="s">
        <v>196</v>
      </c>
      <c r="D300" s="11" t="s">
        <v>25</v>
      </c>
      <c r="E300" s="11" t="s">
        <v>303</v>
      </c>
      <c r="F300" s="12" t="s">
        <v>50</v>
      </c>
      <c r="G300" s="12" t="s">
        <v>310</v>
      </c>
      <c r="H300" s="12" t="s">
        <v>306</v>
      </c>
      <c r="I300" s="12" t="s">
        <v>505</v>
      </c>
      <c r="J300" s="12" t="str">
        <f t="shared" si="16"/>
        <v>≥17h</v>
      </c>
      <c r="K300" s="12" t="s">
        <v>47</v>
      </c>
      <c r="L300" s="69" t="s">
        <v>519</v>
      </c>
      <c r="M300" s="13" t="s">
        <v>385</v>
      </c>
      <c r="N300" s="14" t="s">
        <v>308</v>
      </c>
      <c r="O300" s="12" t="s">
        <v>358</v>
      </c>
      <c r="P300" s="15" t="s">
        <v>368</v>
      </c>
      <c r="Q300" s="83"/>
      <c r="R300" s="84"/>
      <c r="S300" s="84"/>
      <c r="T300" s="84">
        <v>1</v>
      </c>
      <c r="U300" s="84"/>
      <c r="V300" s="84"/>
      <c r="W300" s="84"/>
      <c r="X300" s="84"/>
      <c r="Y300" s="85"/>
      <c r="Z300" s="69" t="s">
        <v>519</v>
      </c>
      <c r="AA300" s="13" t="s">
        <v>385</v>
      </c>
      <c r="AB300" s="14" t="s">
        <v>308</v>
      </c>
      <c r="AC300" s="12" t="s">
        <v>358</v>
      </c>
      <c r="AD300" s="15" t="s">
        <v>368</v>
      </c>
      <c r="AE300" s="83"/>
      <c r="AF300" s="84">
        <v>1</v>
      </c>
      <c r="AG300" s="84"/>
      <c r="AH300" s="84"/>
      <c r="AI300" s="84"/>
      <c r="AJ300" s="84"/>
      <c r="AK300" s="84"/>
      <c r="AL300" s="84"/>
      <c r="AM300" s="85"/>
    </row>
    <row r="301" spans="1:39" ht="12" customHeight="1">
      <c r="A301" s="184">
        <v>280</v>
      </c>
      <c r="B301" s="98" t="s">
        <v>291</v>
      </c>
      <c r="C301" s="98" t="s">
        <v>291</v>
      </c>
      <c r="D301" s="11" t="s">
        <v>25</v>
      </c>
      <c r="E301" s="11" t="s">
        <v>304</v>
      </c>
      <c r="F301" s="12" t="s">
        <v>50</v>
      </c>
      <c r="G301" s="12" t="s">
        <v>310</v>
      </c>
      <c r="H301" s="12" t="s">
        <v>306</v>
      </c>
      <c r="I301" s="12" t="s">
        <v>504</v>
      </c>
      <c r="J301" s="12" t="str">
        <f t="shared" si="16"/>
        <v>≥17h</v>
      </c>
      <c r="K301" s="12" t="s">
        <v>47</v>
      </c>
      <c r="L301" s="69" t="s">
        <v>519</v>
      </c>
      <c r="M301" s="13" t="s">
        <v>373</v>
      </c>
      <c r="N301" s="14" t="s">
        <v>308</v>
      </c>
      <c r="O301" s="12" t="s">
        <v>358</v>
      </c>
      <c r="P301" s="15" t="s">
        <v>368</v>
      </c>
      <c r="Q301" s="83"/>
      <c r="R301" s="84"/>
      <c r="S301" s="84"/>
      <c r="T301" s="84"/>
      <c r="U301" s="84"/>
      <c r="V301" s="84"/>
      <c r="W301" s="84">
        <v>1</v>
      </c>
      <c r="X301" s="84"/>
      <c r="Y301" s="85"/>
      <c r="Z301" s="69" t="s">
        <v>519</v>
      </c>
      <c r="AA301" s="13" t="s">
        <v>373</v>
      </c>
      <c r="AB301" s="14" t="s">
        <v>308</v>
      </c>
      <c r="AC301" s="12" t="s">
        <v>358</v>
      </c>
      <c r="AD301" s="15" t="s">
        <v>368</v>
      </c>
      <c r="AE301" s="83"/>
      <c r="AF301" s="84">
        <v>1</v>
      </c>
      <c r="AG301" s="84"/>
      <c r="AH301" s="84"/>
      <c r="AI301" s="84"/>
      <c r="AJ301" s="84"/>
      <c r="AK301" s="84"/>
      <c r="AL301" s="84"/>
      <c r="AM301" s="85"/>
    </row>
    <row r="302" spans="1:39" ht="12" customHeight="1">
      <c r="A302" s="184">
        <v>281</v>
      </c>
      <c r="B302" s="98" t="s">
        <v>78</v>
      </c>
      <c r="C302" s="98" t="s">
        <v>79</v>
      </c>
      <c r="D302" s="11" t="s">
        <v>51</v>
      </c>
      <c r="E302" s="11" t="s">
        <v>304</v>
      </c>
      <c r="F302" s="12" t="s">
        <v>50</v>
      </c>
      <c r="G302" s="12" t="s">
        <v>510</v>
      </c>
      <c r="H302" s="12" t="s">
        <v>306</v>
      </c>
      <c r="I302" s="105" t="s">
        <v>504</v>
      </c>
      <c r="J302" s="12" t="str">
        <f t="shared" si="16"/>
        <v>≥17h</v>
      </c>
      <c r="K302" s="12" t="s">
        <v>512</v>
      </c>
      <c r="L302" s="69" t="s">
        <v>520</v>
      </c>
      <c r="M302" s="13" t="s">
        <v>373</v>
      </c>
      <c r="N302" s="14" t="s">
        <v>308</v>
      </c>
      <c r="O302" s="12" t="s">
        <v>358</v>
      </c>
      <c r="P302" s="15" t="s">
        <v>368</v>
      </c>
      <c r="Q302" s="83"/>
      <c r="R302" s="84"/>
      <c r="S302" s="84"/>
      <c r="T302" s="84">
        <v>1</v>
      </c>
      <c r="U302" s="84"/>
      <c r="V302" s="84"/>
      <c r="W302" s="84"/>
      <c r="X302" s="84">
        <v>1</v>
      </c>
      <c r="Y302" s="85"/>
      <c r="Z302" s="69" t="s">
        <v>520</v>
      </c>
      <c r="AA302" s="13" t="s">
        <v>373</v>
      </c>
      <c r="AB302" s="14" t="s">
        <v>308</v>
      </c>
      <c r="AC302" s="12" t="s">
        <v>358</v>
      </c>
      <c r="AD302" s="15" t="s">
        <v>368</v>
      </c>
      <c r="AE302" s="83"/>
      <c r="AF302" s="84">
        <v>1</v>
      </c>
      <c r="AG302" s="84"/>
      <c r="AH302" s="84"/>
      <c r="AI302" s="84"/>
      <c r="AJ302" s="84"/>
      <c r="AK302" s="84"/>
      <c r="AL302" s="84"/>
      <c r="AM302" s="85"/>
    </row>
    <row r="303" spans="1:39" ht="12" customHeight="1">
      <c r="A303" s="184">
        <v>282</v>
      </c>
      <c r="B303" s="98" t="s">
        <v>78</v>
      </c>
      <c r="C303" s="98" t="s">
        <v>79</v>
      </c>
      <c r="D303" s="11" t="s">
        <v>51</v>
      </c>
      <c r="E303" s="11" t="s">
        <v>304</v>
      </c>
      <c r="F303" s="12" t="s">
        <v>50</v>
      </c>
      <c r="G303" s="12" t="s">
        <v>310</v>
      </c>
      <c r="H303" s="12" t="s">
        <v>306</v>
      </c>
      <c r="I303" s="105" t="s">
        <v>505</v>
      </c>
      <c r="J303" s="11" t="str">
        <f>"12-16h"</f>
        <v>12-16h</v>
      </c>
      <c r="K303" s="12" t="s">
        <v>513</v>
      </c>
      <c r="L303" s="69" t="s">
        <v>520</v>
      </c>
      <c r="M303" s="13" t="s">
        <v>373</v>
      </c>
      <c r="N303" s="14" t="s">
        <v>308</v>
      </c>
      <c r="O303" s="12" t="s">
        <v>358</v>
      </c>
      <c r="P303" s="15" t="s">
        <v>368</v>
      </c>
      <c r="Q303" s="83"/>
      <c r="R303" s="84"/>
      <c r="S303" s="84"/>
      <c r="T303" s="84">
        <v>1</v>
      </c>
      <c r="U303" s="84"/>
      <c r="V303" s="84"/>
      <c r="W303" s="84">
        <v>1</v>
      </c>
      <c r="X303" s="84"/>
      <c r="Y303" s="85"/>
      <c r="Z303" s="69" t="s">
        <v>520</v>
      </c>
      <c r="AA303" s="13" t="s">
        <v>373</v>
      </c>
      <c r="AB303" s="14" t="s">
        <v>308</v>
      </c>
      <c r="AC303" s="12" t="s">
        <v>358</v>
      </c>
      <c r="AD303" s="15" t="s">
        <v>368</v>
      </c>
      <c r="AE303" s="83"/>
      <c r="AF303" s="84"/>
      <c r="AG303" s="84"/>
      <c r="AH303" s="84">
        <v>1</v>
      </c>
      <c r="AI303" s="84"/>
      <c r="AJ303" s="84"/>
      <c r="AK303" s="84"/>
      <c r="AL303" s="84"/>
      <c r="AM303" s="85"/>
    </row>
    <row r="304" spans="1:39" ht="12" customHeight="1">
      <c r="A304" s="184">
        <v>283</v>
      </c>
      <c r="B304" s="98" t="s">
        <v>80</v>
      </c>
      <c r="C304" s="98" t="s">
        <v>79</v>
      </c>
      <c r="D304" s="11" t="s">
        <v>25</v>
      </c>
      <c r="E304" s="11" t="s">
        <v>304</v>
      </c>
      <c r="F304" s="12" t="s">
        <v>48</v>
      </c>
      <c r="G304" s="11" t="s">
        <v>511</v>
      </c>
      <c r="H304" s="12" t="s">
        <v>306</v>
      </c>
      <c r="I304" s="12" t="s">
        <v>505</v>
      </c>
      <c r="J304" s="12" t="str">
        <f t="shared" ref="J304:J311" si="17">"≥17h"</f>
        <v>≥17h</v>
      </c>
      <c r="K304" s="12" t="s">
        <v>512</v>
      </c>
      <c r="L304" s="69" t="s">
        <v>520</v>
      </c>
      <c r="M304" s="13" t="s">
        <v>373</v>
      </c>
      <c r="N304" s="14" t="s">
        <v>308</v>
      </c>
      <c r="O304" s="12" t="s">
        <v>358</v>
      </c>
      <c r="P304" s="15" t="s">
        <v>368</v>
      </c>
      <c r="Q304" s="83"/>
      <c r="R304" s="84"/>
      <c r="S304" s="84"/>
      <c r="T304" s="84">
        <v>1</v>
      </c>
      <c r="U304" s="84"/>
      <c r="V304" s="84"/>
      <c r="W304" s="84"/>
      <c r="X304" s="84"/>
      <c r="Y304" s="85"/>
      <c r="Z304" s="69" t="s">
        <v>520</v>
      </c>
      <c r="AA304" s="13" t="s">
        <v>373</v>
      </c>
      <c r="AB304" s="14" t="s">
        <v>308</v>
      </c>
      <c r="AC304" s="12" t="s">
        <v>358</v>
      </c>
      <c r="AD304" s="15" t="s">
        <v>368</v>
      </c>
      <c r="AE304" s="83"/>
      <c r="AF304" s="84">
        <v>1</v>
      </c>
      <c r="AG304" s="84"/>
      <c r="AH304" s="84"/>
      <c r="AI304" s="84"/>
      <c r="AJ304" s="84"/>
      <c r="AK304" s="84"/>
      <c r="AL304" s="84"/>
      <c r="AM304" s="85"/>
    </row>
    <row r="305" spans="1:39" ht="12" customHeight="1">
      <c r="A305" s="184">
        <v>284</v>
      </c>
      <c r="B305" s="98" t="s">
        <v>286</v>
      </c>
      <c r="C305" s="98" t="s">
        <v>281</v>
      </c>
      <c r="D305" s="11" t="s">
        <v>51</v>
      </c>
      <c r="E305" s="11" t="s">
        <v>303</v>
      </c>
      <c r="F305" s="12" t="s">
        <v>49</v>
      </c>
      <c r="G305" s="11" t="s">
        <v>511</v>
      </c>
      <c r="H305" s="12" t="s">
        <v>307</v>
      </c>
      <c r="I305" s="12" t="s">
        <v>504</v>
      </c>
      <c r="J305" s="12" t="str">
        <f t="shared" si="17"/>
        <v>≥17h</v>
      </c>
      <c r="K305" s="12" t="s">
        <v>47</v>
      </c>
      <c r="L305" s="69" t="s">
        <v>519</v>
      </c>
      <c r="M305" s="13" t="s">
        <v>373</v>
      </c>
      <c r="N305" s="14" t="s">
        <v>308</v>
      </c>
      <c r="O305" s="12" t="s">
        <v>358</v>
      </c>
      <c r="P305" s="15" t="s">
        <v>368</v>
      </c>
      <c r="Q305" s="83"/>
      <c r="R305" s="84"/>
      <c r="S305" s="84"/>
      <c r="T305" s="84"/>
      <c r="U305" s="84"/>
      <c r="V305" s="84"/>
      <c r="W305" s="84">
        <v>1</v>
      </c>
      <c r="X305" s="84"/>
      <c r="Y305" s="85"/>
      <c r="Z305" s="69" t="s">
        <v>519</v>
      </c>
      <c r="AA305" s="13" t="s">
        <v>373</v>
      </c>
      <c r="AB305" s="14" t="s">
        <v>308</v>
      </c>
      <c r="AC305" s="12" t="s">
        <v>358</v>
      </c>
      <c r="AD305" s="15" t="s">
        <v>368</v>
      </c>
      <c r="AE305" s="83"/>
      <c r="AF305" s="84">
        <v>1</v>
      </c>
      <c r="AG305" s="84"/>
      <c r="AH305" s="84"/>
      <c r="AI305" s="84"/>
      <c r="AJ305" s="84"/>
      <c r="AK305" s="84"/>
      <c r="AL305" s="84"/>
      <c r="AM305" s="85"/>
    </row>
    <row r="306" spans="1:39" ht="12" customHeight="1">
      <c r="A306" s="184">
        <v>285</v>
      </c>
      <c r="B306" s="98" t="s">
        <v>196</v>
      </c>
      <c r="C306" s="98" t="s">
        <v>196</v>
      </c>
      <c r="D306" s="11" t="s">
        <v>52</v>
      </c>
      <c r="E306" s="11" t="s">
        <v>304</v>
      </c>
      <c r="F306" s="12" t="s">
        <v>49</v>
      </c>
      <c r="G306" s="12" t="s">
        <v>310</v>
      </c>
      <c r="H306" s="12" t="s">
        <v>306</v>
      </c>
      <c r="I306" s="105" t="s">
        <v>504</v>
      </c>
      <c r="J306" s="12" t="str">
        <f t="shared" si="17"/>
        <v>≥17h</v>
      </c>
      <c r="K306" s="12" t="s">
        <v>512</v>
      </c>
      <c r="L306" s="69" t="s">
        <v>519</v>
      </c>
      <c r="M306" s="13" t="s">
        <v>373</v>
      </c>
      <c r="N306" s="14" t="s">
        <v>308</v>
      </c>
      <c r="O306" s="12" t="s">
        <v>358</v>
      </c>
      <c r="P306" s="15" t="s">
        <v>368</v>
      </c>
      <c r="Q306" s="83"/>
      <c r="R306" s="84"/>
      <c r="S306" s="84"/>
      <c r="T306" s="84">
        <v>1</v>
      </c>
      <c r="U306" s="84"/>
      <c r="V306" s="84"/>
      <c r="W306" s="84"/>
      <c r="X306" s="84"/>
      <c r="Y306" s="85"/>
      <c r="Z306" s="69" t="s">
        <v>519</v>
      </c>
      <c r="AA306" s="13" t="s">
        <v>373</v>
      </c>
      <c r="AB306" s="14" t="s">
        <v>308</v>
      </c>
      <c r="AC306" s="12" t="s">
        <v>358</v>
      </c>
      <c r="AD306" s="15" t="s">
        <v>368</v>
      </c>
      <c r="AE306" s="83"/>
      <c r="AF306" s="84">
        <v>1</v>
      </c>
      <c r="AG306" s="84"/>
      <c r="AH306" s="84"/>
      <c r="AI306" s="84"/>
      <c r="AJ306" s="84"/>
      <c r="AK306" s="84"/>
      <c r="AL306" s="84"/>
      <c r="AM306" s="85"/>
    </row>
    <row r="307" spans="1:39" ht="12" customHeight="1">
      <c r="A307" s="184">
        <v>286</v>
      </c>
      <c r="B307" s="98" t="s">
        <v>286</v>
      </c>
      <c r="C307" s="98" t="s">
        <v>281</v>
      </c>
      <c r="D307" s="11" t="s">
        <v>25</v>
      </c>
      <c r="E307" s="11" t="s">
        <v>304</v>
      </c>
      <c r="F307" s="12" t="s">
        <v>49</v>
      </c>
      <c r="G307" s="11" t="s">
        <v>511</v>
      </c>
      <c r="H307" s="12" t="s">
        <v>306</v>
      </c>
      <c r="I307" s="12" t="s">
        <v>505</v>
      </c>
      <c r="J307" s="12" t="str">
        <f t="shared" si="17"/>
        <v>≥17h</v>
      </c>
      <c r="K307" s="12" t="s">
        <v>512</v>
      </c>
      <c r="L307" s="69" t="s">
        <v>519</v>
      </c>
      <c r="M307" s="13" t="s">
        <v>373</v>
      </c>
      <c r="N307" s="14" t="s">
        <v>308</v>
      </c>
      <c r="O307" s="12" t="s">
        <v>358</v>
      </c>
      <c r="P307" s="15" t="s">
        <v>368</v>
      </c>
      <c r="Q307" s="83"/>
      <c r="R307" s="84"/>
      <c r="S307" s="84"/>
      <c r="T307" s="84"/>
      <c r="U307" s="84"/>
      <c r="V307" s="84"/>
      <c r="W307" s="84">
        <v>1</v>
      </c>
      <c r="X307" s="84"/>
      <c r="Y307" s="85"/>
      <c r="Z307" s="69" t="s">
        <v>519</v>
      </c>
      <c r="AA307" s="13" t="s">
        <v>373</v>
      </c>
      <c r="AB307" s="14" t="s">
        <v>308</v>
      </c>
      <c r="AC307" s="12" t="s">
        <v>358</v>
      </c>
      <c r="AD307" s="15" t="s">
        <v>368</v>
      </c>
      <c r="AE307" s="83"/>
      <c r="AF307" s="84">
        <v>1</v>
      </c>
      <c r="AG307" s="84"/>
      <c r="AH307" s="84"/>
      <c r="AI307" s="84"/>
      <c r="AJ307" s="84"/>
      <c r="AK307" s="84"/>
      <c r="AL307" s="84"/>
      <c r="AM307" s="85"/>
    </row>
    <row r="308" spans="1:39" ht="12" customHeight="1">
      <c r="A308" s="184">
        <v>287</v>
      </c>
      <c r="B308" s="98" t="s">
        <v>211</v>
      </c>
      <c r="C308" s="98" t="s">
        <v>211</v>
      </c>
      <c r="D308" s="11" t="s">
        <v>51</v>
      </c>
      <c r="E308" s="11" t="s">
        <v>304</v>
      </c>
      <c r="F308" s="12" t="s">
        <v>49</v>
      </c>
      <c r="G308" s="12" t="s">
        <v>310</v>
      </c>
      <c r="H308" s="12" t="s">
        <v>306</v>
      </c>
      <c r="I308" s="105" t="s">
        <v>505</v>
      </c>
      <c r="J308" s="12" t="str">
        <f t="shared" si="17"/>
        <v>≥17h</v>
      </c>
      <c r="K308" s="12" t="s">
        <v>512</v>
      </c>
      <c r="L308" s="69" t="s">
        <v>518</v>
      </c>
      <c r="M308" s="13" t="s">
        <v>342</v>
      </c>
      <c r="N308" s="14"/>
      <c r="O308" s="12" t="s">
        <v>358</v>
      </c>
      <c r="P308" s="15" t="s">
        <v>359</v>
      </c>
      <c r="Q308" s="83"/>
      <c r="R308" s="84"/>
      <c r="S308" s="84"/>
      <c r="T308" s="84"/>
      <c r="U308" s="84"/>
      <c r="V308" s="84"/>
      <c r="W308" s="84"/>
      <c r="X308" s="84"/>
      <c r="Y308" s="85"/>
      <c r="Z308" s="69" t="s">
        <v>518</v>
      </c>
      <c r="AA308" s="13" t="s">
        <v>342</v>
      </c>
      <c r="AB308" s="14"/>
      <c r="AC308" s="12" t="s">
        <v>358</v>
      </c>
      <c r="AD308" s="15" t="s">
        <v>359</v>
      </c>
      <c r="AE308" s="83"/>
      <c r="AF308" s="84"/>
      <c r="AG308" s="84"/>
      <c r="AH308" s="84"/>
      <c r="AI308" s="84"/>
      <c r="AJ308" s="84"/>
      <c r="AK308" s="84"/>
      <c r="AL308" s="84"/>
      <c r="AM308" s="85"/>
    </row>
    <row r="309" spans="1:39" ht="12" customHeight="1">
      <c r="A309" s="184">
        <v>288</v>
      </c>
      <c r="B309" s="98" t="s">
        <v>286</v>
      </c>
      <c r="C309" s="98" t="s">
        <v>281</v>
      </c>
      <c r="D309" s="11" t="s">
        <v>51</v>
      </c>
      <c r="E309" s="11" t="s">
        <v>304</v>
      </c>
      <c r="F309" s="12" t="s">
        <v>49</v>
      </c>
      <c r="G309" s="11" t="s">
        <v>511</v>
      </c>
      <c r="H309" s="12" t="s">
        <v>306</v>
      </c>
      <c r="I309" s="12" t="s">
        <v>505</v>
      </c>
      <c r="J309" s="12" t="str">
        <f t="shared" si="17"/>
        <v>≥17h</v>
      </c>
      <c r="K309" s="12" t="s">
        <v>47</v>
      </c>
      <c r="L309" s="69" t="s">
        <v>519</v>
      </c>
      <c r="M309" s="13" t="s">
        <v>373</v>
      </c>
      <c r="N309" s="14" t="s">
        <v>308</v>
      </c>
      <c r="O309" s="12" t="s">
        <v>358</v>
      </c>
      <c r="P309" s="15" t="s">
        <v>368</v>
      </c>
      <c r="Q309" s="83"/>
      <c r="R309" s="84"/>
      <c r="S309" s="84"/>
      <c r="T309" s="84">
        <v>1</v>
      </c>
      <c r="U309" s="84"/>
      <c r="V309" s="84"/>
      <c r="W309" s="84"/>
      <c r="X309" s="84"/>
      <c r="Y309" s="85"/>
      <c r="Z309" s="69" t="s">
        <v>519</v>
      </c>
      <c r="AA309" s="13" t="s">
        <v>373</v>
      </c>
      <c r="AB309" s="14" t="s">
        <v>308</v>
      </c>
      <c r="AC309" s="12" t="s">
        <v>358</v>
      </c>
      <c r="AD309" s="15" t="s">
        <v>368</v>
      </c>
      <c r="AE309" s="83"/>
      <c r="AF309" s="84">
        <v>1</v>
      </c>
      <c r="AG309" s="84"/>
      <c r="AH309" s="84"/>
      <c r="AI309" s="84"/>
      <c r="AJ309" s="84"/>
      <c r="AK309" s="84"/>
      <c r="AL309" s="84"/>
      <c r="AM309" s="85"/>
    </row>
    <row r="310" spans="1:39" ht="12" customHeight="1">
      <c r="A310" s="184">
        <v>289</v>
      </c>
      <c r="B310" s="98" t="s">
        <v>196</v>
      </c>
      <c r="C310" s="98" t="s">
        <v>196</v>
      </c>
      <c r="D310" s="11" t="s">
        <v>25</v>
      </c>
      <c r="E310" s="11" t="s">
        <v>304</v>
      </c>
      <c r="F310" s="12" t="s">
        <v>48</v>
      </c>
      <c r="G310" s="12" t="s">
        <v>310</v>
      </c>
      <c r="H310" s="12" t="s">
        <v>306</v>
      </c>
      <c r="I310" s="12" t="s">
        <v>507</v>
      </c>
      <c r="J310" s="12" t="str">
        <f t="shared" si="17"/>
        <v>≥17h</v>
      </c>
      <c r="K310" s="12" t="s">
        <v>47</v>
      </c>
      <c r="L310" s="69" t="s">
        <v>519</v>
      </c>
      <c r="M310" s="13" t="s">
        <v>373</v>
      </c>
      <c r="N310" s="14" t="s">
        <v>308</v>
      </c>
      <c r="O310" s="12" t="s">
        <v>358</v>
      </c>
      <c r="P310" s="15" t="s">
        <v>368</v>
      </c>
      <c r="Q310" s="83"/>
      <c r="R310" s="84"/>
      <c r="S310" s="84"/>
      <c r="T310" s="84">
        <v>1</v>
      </c>
      <c r="U310" s="84"/>
      <c r="V310" s="84"/>
      <c r="W310" s="84"/>
      <c r="X310" s="84"/>
      <c r="Y310" s="85"/>
      <c r="Z310" s="69" t="s">
        <v>519</v>
      </c>
      <c r="AA310" s="13" t="s">
        <v>373</v>
      </c>
      <c r="AB310" s="14" t="s">
        <v>308</v>
      </c>
      <c r="AC310" s="12" t="s">
        <v>358</v>
      </c>
      <c r="AD310" s="15" t="s">
        <v>368</v>
      </c>
      <c r="AE310" s="83"/>
      <c r="AF310" s="84">
        <v>1</v>
      </c>
      <c r="AG310" s="84"/>
      <c r="AH310" s="84"/>
      <c r="AI310" s="84"/>
      <c r="AJ310" s="84"/>
      <c r="AK310" s="84"/>
      <c r="AL310" s="84"/>
      <c r="AM310" s="85"/>
    </row>
    <row r="311" spans="1:39" ht="12" customHeight="1">
      <c r="A311" s="184"/>
      <c r="B311" s="98" t="s">
        <v>196</v>
      </c>
      <c r="C311" s="98" t="s">
        <v>196</v>
      </c>
      <c r="D311" s="69" t="s">
        <v>25</v>
      </c>
      <c r="E311" s="69" t="s">
        <v>304</v>
      </c>
      <c r="F311" s="69" t="s">
        <v>48</v>
      </c>
      <c r="G311" s="69" t="s">
        <v>310</v>
      </c>
      <c r="H311" s="69" t="s">
        <v>306</v>
      </c>
      <c r="I311" s="12" t="s">
        <v>507</v>
      </c>
      <c r="J311" s="69" t="str">
        <f t="shared" si="17"/>
        <v>≥17h</v>
      </c>
      <c r="K311" s="69" t="s">
        <v>47</v>
      </c>
      <c r="L311" s="69" t="s">
        <v>519</v>
      </c>
      <c r="M311" s="13" t="s">
        <v>385</v>
      </c>
      <c r="N311" s="14" t="s">
        <v>308</v>
      </c>
      <c r="O311" s="12" t="s">
        <v>0</v>
      </c>
      <c r="P311" s="15" t="s">
        <v>368</v>
      </c>
      <c r="Q311" s="83"/>
      <c r="R311" s="84"/>
      <c r="S311" s="84"/>
      <c r="T311" s="84"/>
      <c r="U311" s="84"/>
      <c r="V311" s="84"/>
      <c r="W311" s="84"/>
      <c r="X311" s="84"/>
      <c r="Y311" s="85">
        <v>1</v>
      </c>
      <c r="Z311" s="69" t="s">
        <v>519</v>
      </c>
      <c r="AA311" s="13" t="s">
        <v>385</v>
      </c>
      <c r="AB311" s="14" t="s">
        <v>308</v>
      </c>
      <c r="AC311" s="12" t="s">
        <v>0</v>
      </c>
      <c r="AD311" s="15" t="s">
        <v>368</v>
      </c>
      <c r="AE311" s="83"/>
      <c r="AF311" s="84"/>
      <c r="AG311" s="84"/>
      <c r="AH311" s="84"/>
      <c r="AI311" s="84"/>
      <c r="AJ311" s="84"/>
      <c r="AK311" s="84"/>
      <c r="AL311" s="84"/>
      <c r="AM311" s="85"/>
    </row>
    <row r="312" spans="1:39" ht="12" customHeight="1">
      <c r="A312" s="184">
        <v>290</v>
      </c>
      <c r="B312" s="98" t="s">
        <v>72</v>
      </c>
      <c r="C312" s="98" t="s">
        <v>72</v>
      </c>
      <c r="D312" s="11" t="s">
        <v>52</v>
      </c>
      <c r="E312" s="11" t="s">
        <v>304</v>
      </c>
      <c r="F312" s="12" t="s">
        <v>49</v>
      </c>
      <c r="G312" s="12" t="s">
        <v>310</v>
      </c>
      <c r="H312" s="12" t="s">
        <v>306</v>
      </c>
      <c r="I312" s="12" t="s">
        <v>504</v>
      </c>
      <c r="J312" s="11" t="str">
        <f>"12-16h"</f>
        <v>12-16h</v>
      </c>
      <c r="K312" s="12" t="s">
        <v>47</v>
      </c>
      <c r="L312" s="69" t="s">
        <v>519</v>
      </c>
      <c r="M312" s="13" t="s">
        <v>374</v>
      </c>
      <c r="N312" s="14" t="s">
        <v>367</v>
      </c>
      <c r="O312" s="12" t="s">
        <v>358</v>
      </c>
      <c r="P312" s="15" t="s">
        <v>368</v>
      </c>
      <c r="Q312" s="83"/>
      <c r="R312" s="84"/>
      <c r="S312" s="84"/>
      <c r="T312" s="84">
        <v>1</v>
      </c>
      <c r="U312" s="84"/>
      <c r="V312" s="84">
        <v>1</v>
      </c>
      <c r="W312" s="84">
        <v>1</v>
      </c>
      <c r="X312" s="84">
        <v>1</v>
      </c>
      <c r="Y312" s="85"/>
      <c r="Z312" s="69" t="s">
        <v>519</v>
      </c>
      <c r="AA312" s="13" t="s">
        <v>374</v>
      </c>
      <c r="AB312" s="14" t="s">
        <v>367</v>
      </c>
      <c r="AC312" s="12" t="s">
        <v>358</v>
      </c>
      <c r="AD312" s="15" t="s">
        <v>368</v>
      </c>
      <c r="AE312" s="83"/>
      <c r="AF312" s="84">
        <v>1</v>
      </c>
      <c r="AG312" s="84"/>
      <c r="AH312" s="84"/>
      <c r="AI312" s="84"/>
      <c r="AJ312" s="84"/>
      <c r="AK312" s="84"/>
      <c r="AL312" s="84"/>
      <c r="AM312" s="85"/>
    </row>
    <row r="313" spans="1:39" ht="12" customHeight="1">
      <c r="A313" s="184">
        <v>291</v>
      </c>
      <c r="B313" s="98" t="s">
        <v>211</v>
      </c>
      <c r="C313" s="98" t="s">
        <v>211</v>
      </c>
      <c r="D313" s="11" t="s">
        <v>52</v>
      </c>
      <c r="E313" s="11" t="s">
        <v>304</v>
      </c>
      <c r="F313" s="12" t="s">
        <v>49</v>
      </c>
      <c r="G313" s="12" t="s">
        <v>310</v>
      </c>
      <c r="H313" s="12" t="s">
        <v>306</v>
      </c>
      <c r="I313" s="105" t="s">
        <v>504</v>
      </c>
      <c r="J313" s="12" t="str">
        <f>"≥17h"</f>
        <v>≥17h</v>
      </c>
      <c r="K313" s="12" t="s">
        <v>47</v>
      </c>
      <c r="L313" s="69" t="s">
        <v>518</v>
      </c>
      <c r="M313" s="13" t="s">
        <v>342</v>
      </c>
      <c r="N313" s="14"/>
      <c r="O313" s="12" t="s">
        <v>358</v>
      </c>
      <c r="P313" s="15" t="s">
        <v>359</v>
      </c>
      <c r="Q313" s="83"/>
      <c r="R313" s="84"/>
      <c r="S313" s="84"/>
      <c r="T313" s="84"/>
      <c r="U313" s="84"/>
      <c r="V313" s="84"/>
      <c r="W313" s="84"/>
      <c r="X313" s="84"/>
      <c r="Y313" s="85"/>
      <c r="Z313" s="69" t="s">
        <v>518</v>
      </c>
      <c r="AA313" s="13" t="s">
        <v>342</v>
      </c>
      <c r="AB313" s="14"/>
      <c r="AC313" s="12" t="s">
        <v>358</v>
      </c>
      <c r="AD313" s="15" t="s">
        <v>359</v>
      </c>
      <c r="AE313" s="83"/>
      <c r="AF313" s="84"/>
      <c r="AG313" s="84"/>
      <c r="AH313" s="84"/>
      <c r="AI313" s="84"/>
      <c r="AJ313" s="84"/>
      <c r="AK313" s="84"/>
      <c r="AL313" s="84"/>
      <c r="AM313" s="85"/>
    </row>
    <row r="314" spans="1:39" ht="12" customHeight="1">
      <c r="A314" s="184">
        <v>292</v>
      </c>
      <c r="B314" s="98" t="s">
        <v>286</v>
      </c>
      <c r="C314" s="98" t="s">
        <v>281</v>
      </c>
      <c r="D314" s="11" t="s">
        <v>25</v>
      </c>
      <c r="E314" s="11" t="s">
        <v>303</v>
      </c>
      <c r="F314" s="12" t="s">
        <v>48</v>
      </c>
      <c r="G314" s="11" t="s">
        <v>511</v>
      </c>
      <c r="H314" s="12" t="s">
        <v>307</v>
      </c>
      <c r="I314" s="12" t="s">
        <v>504</v>
      </c>
      <c r="J314" s="12" t="str">
        <f>"≥17h"</f>
        <v>≥17h</v>
      </c>
      <c r="K314" s="12" t="s">
        <v>47</v>
      </c>
      <c r="L314" s="69" t="s">
        <v>519</v>
      </c>
      <c r="M314" s="13" t="s">
        <v>374</v>
      </c>
      <c r="N314" s="14" t="s">
        <v>308</v>
      </c>
      <c r="O314" s="12" t="s">
        <v>358</v>
      </c>
      <c r="P314" s="15" t="s">
        <v>368</v>
      </c>
      <c r="Q314" s="83"/>
      <c r="R314" s="84"/>
      <c r="S314" s="84">
        <v>1</v>
      </c>
      <c r="T314" s="84">
        <v>1</v>
      </c>
      <c r="U314" s="84"/>
      <c r="V314" s="84"/>
      <c r="W314" s="84"/>
      <c r="X314" s="84">
        <v>1</v>
      </c>
      <c r="Y314" s="85"/>
      <c r="Z314" s="69" t="s">
        <v>519</v>
      </c>
      <c r="AA314" s="13" t="s">
        <v>374</v>
      </c>
      <c r="AB314" s="14" t="s">
        <v>308</v>
      </c>
      <c r="AC314" s="12" t="s">
        <v>358</v>
      </c>
      <c r="AD314" s="15" t="s">
        <v>368</v>
      </c>
      <c r="AE314" s="83"/>
      <c r="AF314" s="84">
        <v>1</v>
      </c>
      <c r="AG314" s="84"/>
      <c r="AH314" s="84"/>
      <c r="AI314" s="84"/>
      <c r="AJ314" s="84"/>
      <c r="AK314" s="84"/>
      <c r="AL314" s="84"/>
      <c r="AM314" s="85"/>
    </row>
    <row r="315" spans="1:39" ht="12" customHeight="1">
      <c r="A315" s="184">
        <v>293</v>
      </c>
      <c r="B315" s="98" t="s">
        <v>211</v>
      </c>
      <c r="C315" s="98" t="s">
        <v>211</v>
      </c>
      <c r="D315" s="11" t="s">
        <v>51</v>
      </c>
      <c r="E315" s="11" t="s">
        <v>304</v>
      </c>
      <c r="F315" s="12" t="s">
        <v>49</v>
      </c>
      <c r="G315" s="12" t="s">
        <v>310</v>
      </c>
      <c r="H315" s="12" t="s">
        <v>306</v>
      </c>
      <c r="I315" s="12" t="s">
        <v>504</v>
      </c>
      <c r="J315" s="11" t="str">
        <f>"12-16h"</f>
        <v>12-16h</v>
      </c>
      <c r="K315" s="12" t="s">
        <v>47</v>
      </c>
      <c r="L315" s="69" t="s">
        <v>518</v>
      </c>
      <c r="M315" s="13" t="s">
        <v>342</v>
      </c>
      <c r="N315" s="14"/>
      <c r="O315" s="12" t="s">
        <v>358</v>
      </c>
      <c r="P315" s="15" t="s">
        <v>359</v>
      </c>
      <c r="Q315" s="83"/>
      <c r="R315" s="84"/>
      <c r="S315" s="84"/>
      <c r="T315" s="84"/>
      <c r="U315" s="84"/>
      <c r="V315" s="84"/>
      <c r="W315" s="84"/>
      <c r="X315" s="84"/>
      <c r="Y315" s="85"/>
      <c r="Z315" s="69" t="s">
        <v>518</v>
      </c>
      <c r="AA315" s="13" t="s">
        <v>342</v>
      </c>
      <c r="AB315" s="14"/>
      <c r="AC315" s="12" t="s">
        <v>358</v>
      </c>
      <c r="AD315" s="15" t="s">
        <v>359</v>
      </c>
      <c r="AE315" s="83"/>
      <c r="AF315" s="84"/>
      <c r="AG315" s="84"/>
      <c r="AH315" s="84"/>
      <c r="AI315" s="84"/>
      <c r="AJ315" s="84"/>
      <c r="AK315" s="84"/>
      <c r="AL315" s="84"/>
      <c r="AM315" s="85"/>
    </row>
    <row r="316" spans="1:39" ht="12" customHeight="1">
      <c r="A316" s="184">
        <v>294</v>
      </c>
      <c r="B316" s="98" t="s">
        <v>286</v>
      </c>
      <c r="C316" s="98" t="s">
        <v>281</v>
      </c>
      <c r="D316" s="11" t="s">
        <v>52</v>
      </c>
      <c r="E316" s="11" t="s">
        <v>304</v>
      </c>
      <c r="F316" s="12" t="s">
        <v>49</v>
      </c>
      <c r="G316" s="11" t="s">
        <v>511</v>
      </c>
      <c r="H316" s="12" t="s">
        <v>307</v>
      </c>
      <c r="I316" s="12" t="s">
        <v>505</v>
      </c>
      <c r="J316" s="12" t="str">
        <f t="shared" ref="J316:J323" si="18">"≥17h"</f>
        <v>≥17h</v>
      </c>
      <c r="K316" s="12" t="s">
        <v>512</v>
      </c>
      <c r="L316" s="69" t="s">
        <v>519</v>
      </c>
      <c r="M316" s="13" t="s">
        <v>374</v>
      </c>
      <c r="N316" s="14" t="s">
        <v>308</v>
      </c>
      <c r="O316" s="12" t="s">
        <v>358</v>
      </c>
      <c r="P316" s="15" t="s">
        <v>368</v>
      </c>
      <c r="Q316" s="83"/>
      <c r="R316" s="84"/>
      <c r="S316" s="84"/>
      <c r="T316" s="84">
        <v>1</v>
      </c>
      <c r="U316" s="84"/>
      <c r="V316" s="84"/>
      <c r="W316" s="84">
        <v>1</v>
      </c>
      <c r="X316" s="84">
        <v>1</v>
      </c>
      <c r="Y316" s="85"/>
      <c r="Z316" s="69" t="s">
        <v>519</v>
      </c>
      <c r="AA316" s="13" t="s">
        <v>374</v>
      </c>
      <c r="AB316" s="14" t="s">
        <v>308</v>
      </c>
      <c r="AC316" s="12" t="s">
        <v>358</v>
      </c>
      <c r="AD316" s="15" t="s">
        <v>368</v>
      </c>
      <c r="AE316" s="83"/>
      <c r="AF316" s="84">
        <v>1</v>
      </c>
      <c r="AG316" s="84"/>
      <c r="AH316" s="84"/>
      <c r="AI316" s="84"/>
      <c r="AJ316" s="84"/>
      <c r="AK316" s="84"/>
      <c r="AL316" s="84"/>
      <c r="AM316" s="85"/>
    </row>
    <row r="317" spans="1:39" ht="12" customHeight="1">
      <c r="A317" s="184">
        <v>295</v>
      </c>
      <c r="B317" s="98" t="s">
        <v>196</v>
      </c>
      <c r="C317" s="98" t="s">
        <v>196</v>
      </c>
      <c r="D317" s="11" t="s">
        <v>51</v>
      </c>
      <c r="E317" s="11" t="s">
        <v>304</v>
      </c>
      <c r="F317" s="12" t="s">
        <v>50</v>
      </c>
      <c r="G317" s="12" t="s">
        <v>310</v>
      </c>
      <c r="H317" s="12" t="s">
        <v>306</v>
      </c>
      <c r="I317" s="12" t="s">
        <v>507</v>
      </c>
      <c r="J317" s="12" t="str">
        <f t="shared" si="18"/>
        <v>≥17h</v>
      </c>
      <c r="K317" s="12" t="s">
        <v>513</v>
      </c>
      <c r="L317" s="69" t="s">
        <v>519</v>
      </c>
      <c r="M317" s="13" t="s">
        <v>373</v>
      </c>
      <c r="N317" s="14" t="s">
        <v>308</v>
      </c>
      <c r="O317" s="12" t="s">
        <v>358</v>
      </c>
      <c r="P317" s="15" t="s">
        <v>368</v>
      </c>
      <c r="Q317" s="83"/>
      <c r="R317" s="84"/>
      <c r="S317" s="84"/>
      <c r="T317" s="84">
        <v>1</v>
      </c>
      <c r="U317" s="84"/>
      <c r="V317" s="84"/>
      <c r="W317" s="84"/>
      <c r="X317" s="84"/>
      <c r="Y317" s="85"/>
      <c r="Z317" s="69" t="s">
        <v>519</v>
      </c>
      <c r="AA317" s="13" t="s">
        <v>373</v>
      </c>
      <c r="AB317" s="14" t="s">
        <v>308</v>
      </c>
      <c r="AC317" s="12" t="s">
        <v>358</v>
      </c>
      <c r="AD317" s="15" t="s">
        <v>368</v>
      </c>
      <c r="AE317" s="83"/>
      <c r="AF317" s="84">
        <v>1</v>
      </c>
      <c r="AG317" s="84"/>
      <c r="AH317" s="84"/>
      <c r="AI317" s="84"/>
      <c r="AJ317" s="84"/>
      <c r="AK317" s="84"/>
      <c r="AL317" s="84"/>
      <c r="AM317" s="85"/>
    </row>
    <row r="318" spans="1:39" ht="12" customHeight="1">
      <c r="A318" s="184"/>
      <c r="B318" s="98" t="s">
        <v>196</v>
      </c>
      <c r="C318" s="98" t="s">
        <v>196</v>
      </c>
      <c r="D318" s="69" t="s">
        <v>51</v>
      </c>
      <c r="E318" s="69" t="s">
        <v>304</v>
      </c>
      <c r="F318" s="69" t="s">
        <v>50</v>
      </c>
      <c r="G318" s="69" t="s">
        <v>310</v>
      </c>
      <c r="H318" s="69" t="s">
        <v>306</v>
      </c>
      <c r="I318" s="12" t="s">
        <v>507</v>
      </c>
      <c r="J318" s="69" t="str">
        <f t="shared" si="18"/>
        <v>≥17h</v>
      </c>
      <c r="K318" s="69" t="s">
        <v>513</v>
      </c>
      <c r="L318" s="69" t="s">
        <v>519</v>
      </c>
      <c r="M318" s="13" t="s">
        <v>385</v>
      </c>
      <c r="N318" s="14" t="s">
        <v>308</v>
      </c>
      <c r="O318" s="12" t="s">
        <v>0</v>
      </c>
      <c r="P318" s="15" t="s">
        <v>368</v>
      </c>
      <c r="Q318" s="83"/>
      <c r="R318" s="84"/>
      <c r="S318" s="84"/>
      <c r="T318" s="84"/>
      <c r="U318" s="84"/>
      <c r="V318" s="84"/>
      <c r="W318" s="84"/>
      <c r="X318" s="84"/>
      <c r="Y318" s="85">
        <v>1</v>
      </c>
      <c r="Z318" s="69" t="s">
        <v>519</v>
      </c>
      <c r="AA318" s="13" t="s">
        <v>385</v>
      </c>
      <c r="AB318" s="14" t="s">
        <v>308</v>
      </c>
      <c r="AC318" s="12" t="s">
        <v>0</v>
      </c>
      <c r="AD318" s="15" t="s">
        <v>368</v>
      </c>
      <c r="AE318" s="83"/>
      <c r="AF318" s="84"/>
      <c r="AG318" s="84"/>
      <c r="AH318" s="84"/>
      <c r="AI318" s="84"/>
      <c r="AJ318" s="84"/>
      <c r="AK318" s="84"/>
      <c r="AL318" s="84"/>
      <c r="AM318" s="85"/>
    </row>
    <row r="319" spans="1:39" ht="12" customHeight="1">
      <c r="A319" s="184">
        <v>296</v>
      </c>
      <c r="B319" s="98" t="s">
        <v>133</v>
      </c>
      <c r="C319" s="98" t="s">
        <v>131</v>
      </c>
      <c r="D319" s="11" t="s">
        <v>51</v>
      </c>
      <c r="E319" s="11" t="s">
        <v>303</v>
      </c>
      <c r="F319" s="12" t="s">
        <v>50</v>
      </c>
      <c r="G319" s="12" t="s">
        <v>310</v>
      </c>
      <c r="H319" s="12" t="s">
        <v>306</v>
      </c>
      <c r="I319" s="12" t="s">
        <v>504</v>
      </c>
      <c r="J319" s="12" t="str">
        <f t="shared" si="18"/>
        <v>≥17h</v>
      </c>
      <c r="K319" s="12" t="s">
        <v>47</v>
      </c>
      <c r="L319" s="69" t="s">
        <v>519</v>
      </c>
      <c r="M319" s="13" t="s">
        <v>373</v>
      </c>
      <c r="N319" s="14" t="s">
        <v>308</v>
      </c>
      <c r="O319" s="12" t="s">
        <v>358</v>
      </c>
      <c r="P319" s="15" t="s">
        <v>368</v>
      </c>
      <c r="Q319" s="83"/>
      <c r="R319" s="84"/>
      <c r="S319" s="84">
        <v>1</v>
      </c>
      <c r="T319" s="84">
        <v>1</v>
      </c>
      <c r="U319" s="84"/>
      <c r="V319" s="84"/>
      <c r="W319" s="84"/>
      <c r="X319" s="84"/>
      <c r="Y319" s="85"/>
      <c r="Z319" s="69" t="s">
        <v>519</v>
      </c>
      <c r="AA319" s="13" t="s">
        <v>373</v>
      </c>
      <c r="AB319" s="14" t="s">
        <v>308</v>
      </c>
      <c r="AC319" s="12" t="s">
        <v>358</v>
      </c>
      <c r="AD319" s="15" t="s">
        <v>368</v>
      </c>
      <c r="AE319" s="83"/>
      <c r="AF319" s="84">
        <v>1</v>
      </c>
      <c r="AG319" s="84"/>
      <c r="AH319" s="84"/>
      <c r="AI319" s="84"/>
      <c r="AJ319" s="84"/>
      <c r="AK319" s="84"/>
      <c r="AL319" s="84"/>
      <c r="AM319" s="85"/>
    </row>
    <row r="320" spans="1:39" ht="12" customHeight="1">
      <c r="A320" s="184">
        <v>297</v>
      </c>
      <c r="B320" s="98" t="s">
        <v>236</v>
      </c>
      <c r="C320" s="98" t="s">
        <v>235</v>
      </c>
      <c r="D320" s="11" t="s">
        <v>51</v>
      </c>
      <c r="E320" s="11" t="s">
        <v>304</v>
      </c>
      <c r="F320" s="12" t="s">
        <v>48</v>
      </c>
      <c r="G320" s="12" t="s">
        <v>510</v>
      </c>
      <c r="H320" s="12" t="s">
        <v>306</v>
      </c>
      <c r="I320" s="105" t="s">
        <v>504</v>
      </c>
      <c r="J320" s="12" t="str">
        <f t="shared" si="18"/>
        <v>≥17h</v>
      </c>
      <c r="K320" s="12" t="s">
        <v>513</v>
      </c>
      <c r="L320" s="69" t="s">
        <v>519</v>
      </c>
      <c r="M320" s="13" t="s">
        <v>373</v>
      </c>
      <c r="N320" s="14" t="s">
        <v>367</v>
      </c>
      <c r="O320" s="12" t="s">
        <v>358</v>
      </c>
      <c r="P320" s="15" t="s">
        <v>368</v>
      </c>
      <c r="Q320" s="83"/>
      <c r="R320" s="84"/>
      <c r="S320" s="84"/>
      <c r="T320" s="84">
        <v>1</v>
      </c>
      <c r="U320" s="84"/>
      <c r="V320" s="84"/>
      <c r="W320" s="84"/>
      <c r="X320" s="84"/>
      <c r="Y320" s="85"/>
      <c r="Z320" s="69" t="s">
        <v>519</v>
      </c>
      <c r="AA320" s="13" t="s">
        <v>373</v>
      </c>
      <c r="AB320" s="14" t="s">
        <v>367</v>
      </c>
      <c r="AC320" s="12" t="s">
        <v>358</v>
      </c>
      <c r="AD320" s="15" t="s">
        <v>368</v>
      </c>
      <c r="AE320" s="83"/>
      <c r="AF320" s="84">
        <v>1</v>
      </c>
      <c r="AG320" s="84"/>
      <c r="AH320" s="84"/>
      <c r="AI320" s="84"/>
      <c r="AJ320" s="84"/>
      <c r="AK320" s="84"/>
      <c r="AL320" s="84"/>
      <c r="AM320" s="85"/>
    </row>
    <row r="321" spans="1:39" ht="12" customHeight="1">
      <c r="A321" s="184">
        <v>298</v>
      </c>
      <c r="B321" s="98" t="s">
        <v>211</v>
      </c>
      <c r="C321" s="98" t="s">
        <v>211</v>
      </c>
      <c r="D321" s="11" t="s">
        <v>25</v>
      </c>
      <c r="E321" s="11" t="s">
        <v>304</v>
      </c>
      <c r="F321" s="12" t="s">
        <v>48</v>
      </c>
      <c r="G321" s="12" t="s">
        <v>310</v>
      </c>
      <c r="H321" s="12" t="s">
        <v>306</v>
      </c>
      <c r="I321" s="105" t="s">
        <v>504</v>
      </c>
      <c r="J321" s="12" t="str">
        <f t="shared" si="18"/>
        <v>≥17h</v>
      </c>
      <c r="K321" s="12" t="s">
        <v>512</v>
      </c>
      <c r="L321" s="69" t="s">
        <v>518</v>
      </c>
      <c r="M321" s="13" t="s">
        <v>342</v>
      </c>
      <c r="N321" s="14"/>
      <c r="O321" s="12" t="s">
        <v>358</v>
      </c>
      <c r="P321" s="15" t="s">
        <v>359</v>
      </c>
      <c r="Q321" s="83"/>
      <c r="R321" s="84"/>
      <c r="S321" s="84"/>
      <c r="T321" s="84"/>
      <c r="U321" s="84"/>
      <c r="V321" s="84"/>
      <c r="W321" s="84"/>
      <c r="X321" s="84"/>
      <c r="Y321" s="85"/>
      <c r="Z321" s="69" t="s">
        <v>518</v>
      </c>
      <c r="AA321" s="13" t="s">
        <v>342</v>
      </c>
      <c r="AB321" s="14"/>
      <c r="AC321" s="12" t="s">
        <v>358</v>
      </c>
      <c r="AD321" s="15" t="s">
        <v>359</v>
      </c>
      <c r="AE321" s="83"/>
      <c r="AF321" s="84"/>
      <c r="AG321" s="84"/>
      <c r="AH321" s="84"/>
      <c r="AI321" s="84"/>
      <c r="AJ321" s="84"/>
      <c r="AK321" s="84"/>
      <c r="AL321" s="84"/>
      <c r="AM321" s="85"/>
    </row>
    <row r="322" spans="1:39" ht="12" customHeight="1">
      <c r="A322" s="184">
        <v>299</v>
      </c>
      <c r="B322" s="98" t="s">
        <v>286</v>
      </c>
      <c r="C322" s="98" t="s">
        <v>281</v>
      </c>
      <c r="D322" s="11" t="s">
        <v>51</v>
      </c>
      <c r="E322" s="11" t="s">
        <v>304</v>
      </c>
      <c r="F322" s="12" t="s">
        <v>48</v>
      </c>
      <c r="G322" s="11" t="s">
        <v>511</v>
      </c>
      <c r="H322" s="12" t="s">
        <v>307</v>
      </c>
      <c r="I322" s="12" t="s">
        <v>504</v>
      </c>
      <c r="J322" s="12" t="str">
        <f t="shared" si="18"/>
        <v>≥17h</v>
      </c>
      <c r="K322" s="12" t="s">
        <v>512</v>
      </c>
      <c r="L322" s="69" t="s">
        <v>519</v>
      </c>
      <c r="M322" s="13" t="s">
        <v>373</v>
      </c>
      <c r="N322" s="14" t="s">
        <v>308</v>
      </c>
      <c r="O322" s="12" t="s">
        <v>358</v>
      </c>
      <c r="P322" s="15" t="s">
        <v>368</v>
      </c>
      <c r="Q322" s="83"/>
      <c r="R322" s="84"/>
      <c r="S322" s="84"/>
      <c r="T322" s="84"/>
      <c r="U322" s="84"/>
      <c r="V322" s="84"/>
      <c r="W322" s="84">
        <v>1</v>
      </c>
      <c r="X322" s="84">
        <v>1</v>
      </c>
      <c r="Y322" s="85"/>
      <c r="Z322" s="69" t="s">
        <v>519</v>
      </c>
      <c r="AA322" s="13" t="s">
        <v>373</v>
      </c>
      <c r="AB322" s="14" t="s">
        <v>308</v>
      </c>
      <c r="AC322" s="12" t="s">
        <v>358</v>
      </c>
      <c r="AD322" s="15" t="s">
        <v>368</v>
      </c>
      <c r="AE322" s="83"/>
      <c r="AF322" s="84">
        <v>1</v>
      </c>
      <c r="AG322" s="84"/>
      <c r="AH322" s="84"/>
      <c r="AI322" s="84"/>
      <c r="AJ322" s="84"/>
      <c r="AK322" s="84"/>
      <c r="AL322" s="84"/>
      <c r="AM322" s="85"/>
    </row>
    <row r="323" spans="1:39" ht="12" customHeight="1">
      <c r="A323" s="184">
        <v>300</v>
      </c>
      <c r="B323" s="98" t="s">
        <v>133</v>
      </c>
      <c r="C323" s="98" t="s">
        <v>131</v>
      </c>
      <c r="D323" s="11" t="s">
        <v>51</v>
      </c>
      <c r="E323" s="11" t="s">
        <v>304</v>
      </c>
      <c r="F323" s="12" t="s">
        <v>48</v>
      </c>
      <c r="G323" s="12" t="s">
        <v>310</v>
      </c>
      <c r="H323" s="12" t="s">
        <v>306</v>
      </c>
      <c r="I323" s="12" t="s">
        <v>504</v>
      </c>
      <c r="J323" s="12" t="str">
        <f t="shared" si="18"/>
        <v>≥17h</v>
      </c>
      <c r="K323" s="12" t="s">
        <v>47</v>
      </c>
      <c r="L323" s="69" t="s">
        <v>519</v>
      </c>
      <c r="M323" s="13" t="s">
        <v>373</v>
      </c>
      <c r="N323" s="14" t="s">
        <v>308</v>
      </c>
      <c r="O323" s="12" t="s">
        <v>358</v>
      </c>
      <c r="P323" s="15" t="s">
        <v>368</v>
      </c>
      <c r="Q323" s="83"/>
      <c r="R323" s="84"/>
      <c r="S323" s="84">
        <v>1</v>
      </c>
      <c r="T323" s="84">
        <v>1</v>
      </c>
      <c r="U323" s="84"/>
      <c r="V323" s="84"/>
      <c r="W323" s="84"/>
      <c r="X323" s="84"/>
      <c r="Y323" s="85">
        <v>1</v>
      </c>
      <c r="Z323" s="69" t="s">
        <v>519</v>
      </c>
      <c r="AA323" s="13" t="s">
        <v>373</v>
      </c>
      <c r="AB323" s="14" t="s">
        <v>308</v>
      </c>
      <c r="AC323" s="12" t="s">
        <v>358</v>
      </c>
      <c r="AD323" s="15" t="s">
        <v>368</v>
      </c>
      <c r="AE323" s="83"/>
      <c r="AF323" s="84">
        <v>1</v>
      </c>
      <c r="AG323" s="84"/>
      <c r="AH323" s="84"/>
      <c r="AI323" s="84"/>
      <c r="AJ323" s="84"/>
      <c r="AK323" s="84"/>
      <c r="AL323" s="84"/>
      <c r="AM323" s="85"/>
    </row>
    <row r="324" spans="1:39" ht="12" customHeight="1">
      <c r="A324" s="184">
        <v>301</v>
      </c>
      <c r="B324" s="98" t="s">
        <v>211</v>
      </c>
      <c r="C324" s="98" t="s">
        <v>211</v>
      </c>
      <c r="D324" s="11" t="s">
        <v>25</v>
      </c>
      <c r="E324" s="11" t="s">
        <v>304</v>
      </c>
      <c r="F324" s="12" t="s">
        <v>48</v>
      </c>
      <c r="G324" s="12" t="s">
        <v>310</v>
      </c>
      <c r="H324" s="12" t="s">
        <v>306</v>
      </c>
      <c r="I324" s="105" t="s">
        <v>504</v>
      </c>
      <c r="J324" s="11" t="str">
        <f>"12-16h"</f>
        <v>12-16h</v>
      </c>
      <c r="K324" s="12" t="s">
        <v>513</v>
      </c>
      <c r="L324" s="69" t="s">
        <v>518</v>
      </c>
      <c r="M324" s="13" t="s">
        <v>385</v>
      </c>
      <c r="N324" s="14" t="s">
        <v>308</v>
      </c>
      <c r="O324" s="12" t="s">
        <v>358</v>
      </c>
      <c r="P324" s="15" t="s">
        <v>368</v>
      </c>
      <c r="Q324" s="83"/>
      <c r="R324" s="84"/>
      <c r="S324" s="84"/>
      <c r="T324" s="84">
        <v>1</v>
      </c>
      <c r="U324" s="84"/>
      <c r="V324" s="84"/>
      <c r="W324" s="84"/>
      <c r="X324" s="84"/>
      <c r="Y324" s="85"/>
      <c r="Z324" s="69" t="s">
        <v>518</v>
      </c>
      <c r="AA324" s="13" t="s">
        <v>385</v>
      </c>
      <c r="AB324" s="14" t="s">
        <v>308</v>
      </c>
      <c r="AC324" s="12" t="s">
        <v>358</v>
      </c>
      <c r="AD324" s="15" t="s">
        <v>368</v>
      </c>
      <c r="AE324" s="83"/>
      <c r="AF324" s="84">
        <v>1</v>
      </c>
      <c r="AG324" s="84"/>
      <c r="AH324" s="84"/>
      <c r="AI324" s="84"/>
      <c r="AJ324" s="84"/>
      <c r="AK324" s="84"/>
      <c r="AL324" s="84"/>
      <c r="AM324" s="85"/>
    </row>
    <row r="325" spans="1:39" ht="12" customHeight="1">
      <c r="A325" s="184">
        <v>302</v>
      </c>
      <c r="B325" s="98" t="s">
        <v>236</v>
      </c>
      <c r="C325" s="98" t="s">
        <v>235</v>
      </c>
      <c r="D325" s="11" t="s">
        <v>51</v>
      </c>
      <c r="E325" s="11" t="s">
        <v>303</v>
      </c>
      <c r="F325" s="12" t="s">
        <v>48</v>
      </c>
      <c r="G325" s="12" t="s">
        <v>310</v>
      </c>
      <c r="H325" s="12" t="s">
        <v>306</v>
      </c>
      <c r="I325" s="105" t="s">
        <v>504</v>
      </c>
      <c r="J325" s="11" t="str">
        <f>"12-16h"</f>
        <v>12-16h</v>
      </c>
      <c r="K325" s="12" t="s">
        <v>513</v>
      </c>
      <c r="L325" s="69" t="s">
        <v>519</v>
      </c>
      <c r="M325" s="13" t="s">
        <v>373</v>
      </c>
      <c r="N325" s="14" t="s">
        <v>367</v>
      </c>
      <c r="O325" s="12" t="s">
        <v>358</v>
      </c>
      <c r="P325" s="15" t="s">
        <v>368</v>
      </c>
      <c r="Q325" s="83"/>
      <c r="R325" s="84"/>
      <c r="S325" s="84"/>
      <c r="T325" s="84">
        <v>1</v>
      </c>
      <c r="U325" s="84"/>
      <c r="V325" s="84"/>
      <c r="W325" s="84"/>
      <c r="X325" s="84"/>
      <c r="Y325" s="85"/>
      <c r="Z325" s="69" t="s">
        <v>519</v>
      </c>
      <c r="AA325" s="13" t="s">
        <v>373</v>
      </c>
      <c r="AB325" s="14" t="s">
        <v>367</v>
      </c>
      <c r="AC325" s="12" t="s">
        <v>358</v>
      </c>
      <c r="AD325" s="15" t="s">
        <v>368</v>
      </c>
      <c r="AE325" s="83"/>
      <c r="AF325" s="84">
        <v>1</v>
      </c>
      <c r="AG325" s="84"/>
      <c r="AH325" s="84"/>
      <c r="AI325" s="84"/>
      <c r="AJ325" s="84"/>
      <c r="AK325" s="84"/>
      <c r="AL325" s="84"/>
      <c r="AM325" s="85"/>
    </row>
    <row r="326" spans="1:39" ht="12" customHeight="1">
      <c r="A326" s="184">
        <v>303</v>
      </c>
      <c r="B326" s="98" t="s">
        <v>72</v>
      </c>
      <c r="C326" s="98" t="s">
        <v>72</v>
      </c>
      <c r="D326" s="11" t="s">
        <v>51</v>
      </c>
      <c r="E326" s="11" t="s">
        <v>304</v>
      </c>
      <c r="F326" s="12" t="s">
        <v>50</v>
      </c>
      <c r="G326" s="12" t="s">
        <v>310</v>
      </c>
      <c r="H326" s="12" t="s">
        <v>308</v>
      </c>
      <c r="I326" s="12" t="s">
        <v>504</v>
      </c>
      <c r="J326" s="12" t="str">
        <f>"≥17h"</f>
        <v>≥17h</v>
      </c>
      <c r="K326" s="12" t="s">
        <v>47</v>
      </c>
      <c r="L326" s="69" t="s">
        <v>519</v>
      </c>
      <c r="M326" s="13" t="s">
        <v>374</v>
      </c>
      <c r="N326" s="14" t="s">
        <v>308</v>
      </c>
      <c r="O326" s="12" t="s">
        <v>358</v>
      </c>
      <c r="P326" s="15" t="s">
        <v>368</v>
      </c>
      <c r="Q326" s="83"/>
      <c r="R326" s="84"/>
      <c r="S326" s="84"/>
      <c r="T326" s="84">
        <v>1</v>
      </c>
      <c r="U326" s="84"/>
      <c r="V326" s="84"/>
      <c r="W326" s="84"/>
      <c r="X326" s="84"/>
      <c r="Y326" s="85"/>
      <c r="Z326" s="69" t="s">
        <v>519</v>
      </c>
      <c r="AA326" s="13" t="s">
        <v>374</v>
      </c>
      <c r="AB326" s="14" t="s">
        <v>308</v>
      </c>
      <c r="AC326" s="12" t="s">
        <v>358</v>
      </c>
      <c r="AD326" s="15" t="s">
        <v>368</v>
      </c>
      <c r="AE326" s="83"/>
      <c r="AF326" s="84"/>
      <c r="AG326" s="84"/>
      <c r="AH326" s="84"/>
      <c r="AI326" s="84"/>
      <c r="AJ326" s="84"/>
      <c r="AK326" s="84"/>
      <c r="AL326" s="84"/>
      <c r="AM326" s="85">
        <v>1</v>
      </c>
    </row>
    <row r="327" spans="1:39" ht="12" customHeight="1">
      <c r="A327" s="184">
        <v>304</v>
      </c>
      <c r="B327" s="98" t="s">
        <v>286</v>
      </c>
      <c r="C327" s="98" t="s">
        <v>281</v>
      </c>
      <c r="D327" s="11" t="s">
        <v>51</v>
      </c>
      <c r="E327" s="11" t="s">
        <v>304</v>
      </c>
      <c r="F327" s="12" t="s">
        <v>50</v>
      </c>
      <c r="G327" s="11" t="s">
        <v>511</v>
      </c>
      <c r="H327" s="12" t="s">
        <v>306</v>
      </c>
      <c r="I327" s="12" t="s">
        <v>505</v>
      </c>
      <c r="J327" s="12" t="str">
        <f>"≥17h"</f>
        <v>≥17h</v>
      </c>
      <c r="K327" s="12" t="s">
        <v>47</v>
      </c>
      <c r="L327" s="69" t="s">
        <v>519</v>
      </c>
      <c r="M327" s="13" t="s">
        <v>373</v>
      </c>
      <c r="N327" s="14" t="s">
        <v>308</v>
      </c>
      <c r="O327" s="12" t="s">
        <v>358</v>
      </c>
      <c r="P327" s="15" t="s">
        <v>368</v>
      </c>
      <c r="Q327" s="83"/>
      <c r="R327" s="84"/>
      <c r="S327" s="84"/>
      <c r="T327" s="84"/>
      <c r="U327" s="84"/>
      <c r="V327" s="84"/>
      <c r="W327" s="84">
        <v>1</v>
      </c>
      <c r="X327" s="84">
        <v>1</v>
      </c>
      <c r="Y327" s="85"/>
      <c r="Z327" s="69" t="s">
        <v>519</v>
      </c>
      <c r="AA327" s="13" t="s">
        <v>373</v>
      </c>
      <c r="AB327" s="14" t="s">
        <v>308</v>
      </c>
      <c r="AC327" s="12" t="s">
        <v>358</v>
      </c>
      <c r="AD327" s="15" t="s">
        <v>368</v>
      </c>
      <c r="AE327" s="83"/>
      <c r="AF327" s="84">
        <v>1</v>
      </c>
      <c r="AG327" s="84"/>
      <c r="AH327" s="84"/>
      <c r="AI327" s="84"/>
      <c r="AJ327" s="84"/>
      <c r="AK327" s="84"/>
      <c r="AL327" s="84"/>
      <c r="AM327" s="85"/>
    </row>
    <row r="328" spans="1:39" ht="12" customHeight="1">
      <c r="A328" s="184">
        <v>305</v>
      </c>
      <c r="B328" s="98" t="s">
        <v>288</v>
      </c>
      <c r="C328" s="98" t="s">
        <v>281</v>
      </c>
      <c r="D328" s="11" t="s">
        <v>51</v>
      </c>
      <c r="E328" s="11" t="s">
        <v>303</v>
      </c>
      <c r="F328" s="12" t="s">
        <v>48</v>
      </c>
      <c r="G328" s="11" t="s">
        <v>511</v>
      </c>
      <c r="H328" s="12" t="s">
        <v>307</v>
      </c>
      <c r="I328" s="12" t="s">
        <v>504</v>
      </c>
      <c r="J328" s="12" t="str">
        <f>"≥17h"</f>
        <v>≥17h</v>
      </c>
      <c r="K328" s="12" t="s">
        <v>47</v>
      </c>
      <c r="L328" s="69" t="s">
        <v>519</v>
      </c>
      <c r="M328" s="13" t="s">
        <v>373</v>
      </c>
      <c r="N328" s="14" t="s">
        <v>308</v>
      </c>
      <c r="O328" s="12" t="s">
        <v>358</v>
      </c>
      <c r="P328" s="15" t="s">
        <v>368</v>
      </c>
      <c r="Q328" s="83"/>
      <c r="R328" s="84">
        <v>1</v>
      </c>
      <c r="S328" s="84"/>
      <c r="T328" s="84">
        <v>1</v>
      </c>
      <c r="U328" s="84"/>
      <c r="V328" s="84"/>
      <c r="W328" s="84">
        <v>1</v>
      </c>
      <c r="X328" s="84">
        <v>1</v>
      </c>
      <c r="Y328" s="85"/>
      <c r="Z328" s="69" t="s">
        <v>519</v>
      </c>
      <c r="AA328" s="13" t="s">
        <v>373</v>
      </c>
      <c r="AB328" s="14" t="s">
        <v>308</v>
      </c>
      <c r="AC328" s="12" t="s">
        <v>358</v>
      </c>
      <c r="AD328" s="15" t="s">
        <v>368</v>
      </c>
      <c r="AE328" s="83"/>
      <c r="AF328" s="84">
        <v>1</v>
      </c>
      <c r="AG328" s="84"/>
      <c r="AH328" s="84"/>
      <c r="AI328" s="84"/>
      <c r="AJ328" s="84"/>
      <c r="AK328" s="84"/>
      <c r="AL328" s="84"/>
      <c r="AM328" s="85"/>
    </row>
    <row r="329" spans="1:39" ht="12" customHeight="1">
      <c r="A329" s="184">
        <v>306</v>
      </c>
      <c r="B329" s="98" t="s">
        <v>236</v>
      </c>
      <c r="C329" s="98" t="s">
        <v>235</v>
      </c>
      <c r="D329" s="11" t="s">
        <v>25</v>
      </c>
      <c r="E329" s="11" t="s">
        <v>304</v>
      </c>
      <c r="F329" s="12" t="s">
        <v>48</v>
      </c>
      <c r="G329" s="12" t="s">
        <v>310</v>
      </c>
      <c r="H329" s="12" t="s">
        <v>306</v>
      </c>
      <c r="I329" s="12" t="s">
        <v>505</v>
      </c>
      <c r="J329" s="11" t="str">
        <f>"12-16h"</f>
        <v>12-16h</v>
      </c>
      <c r="K329" s="12" t="s">
        <v>512</v>
      </c>
      <c r="L329" s="69" t="s">
        <v>519</v>
      </c>
      <c r="M329" s="13" t="s">
        <v>373</v>
      </c>
      <c r="N329" s="14" t="s">
        <v>308</v>
      </c>
      <c r="O329" s="12" t="s">
        <v>358</v>
      </c>
      <c r="P329" s="15" t="s">
        <v>368</v>
      </c>
      <c r="Q329" s="83"/>
      <c r="R329" s="84"/>
      <c r="S329" s="84"/>
      <c r="T329" s="84">
        <v>1</v>
      </c>
      <c r="U329" s="84"/>
      <c r="V329" s="84"/>
      <c r="W329" s="84"/>
      <c r="X329" s="84"/>
      <c r="Y329" s="85"/>
      <c r="Z329" s="69" t="s">
        <v>519</v>
      </c>
      <c r="AA329" s="13" t="s">
        <v>373</v>
      </c>
      <c r="AB329" s="14" t="s">
        <v>308</v>
      </c>
      <c r="AC329" s="12" t="s">
        <v>358</v>
      </c>
      <c r="AD329" s="15" t="s">
        <v>368</v>
      </c>
      <c r="AE329" s="83"/>
      <c r="AF329" s="84">
        <v>1</v>
      </c>
      <c r="AG329" s="84"/>
      <c r="AH329" s="84"/>
      <c r="AI329" s="84"/>
      <c r="AJ329" s="84"/>
      <c r="AK329" s="84"/>
      <c r="AL329" s="84"/>
      <c r="AM329" s="85"/>
    </row>
    <row r="330" spans="1:39" ht="12" customHeight="1">
      <c r="A330" s="184">
        <v>307</v>
      </c>
      <c r="B330" s="98" t="s">
        <v>211</v>
      </c>
      <c r="C330" s="98" t="s">
        <v>211</v>
      </c>
      <c r="D330" s="11" t="s">
        <v>51</v>
      </c>
      <c r="E330" s="11" t="s">
        <v>304</v>
      </c>
      <c r="F330" s="12" t="s">
        <v>50</v>
      </c>
      <c r="G330" s="12" t="s">
        <v>310</v>
      </c>
      <c r="H330" s="12" t="s">
        <v>306</v>
      </c>
      <c r="I330" s="117" t="s">
        <v>507</v>
      </c>
      <c r="J330" s="11" t="str">
        <f>"12-16h"</f>
        <v>12-16h</v>
      </c>
      <c r="K330" s="12" t="s">
        <v>513</v>
      </c>
      <c r="L330" s="69" t="s">
        <v>518</v>
      </c>
      <c r="M330" s="13" t="s">
        <v>385</v>
      </c>
      <c r="N330" s="14" t="s">
        <v>367</v>
      </c>
      <c r="O330" s="12" t="s">
        <v>358</v>
      </c>
      <c r="P330" s="15" t="s">
        <v>359</v>
      </c>
      <c r="Q330" s="83"/>
      <c r="R330" s="84"/>
      <c r="S330" s="84"/>
      <c r="T330" s="84"/>
      <c r="U330" s="84"/>
      <c r="V330" s="84"/>
      <c r="W330" s="84"/>
      <c r="X330" s="84"/>
      <c r="Y330" s="85"/>
      <c r="Z330" s="69" t="s">
        <v>518</v>
      </c>
      <c r="AA330" s="13" t="s">
        <v>385</v>
      </c>
      <c r="AB330" s="14" t="s">
        <v>367</v>
      </c>
      <c r="AC330" s="12" t="s">
        <v>358</v>
      </c>
      <c r="AD330" s="15" t="s">
        <v>359</v>
      </c>
      <c r="AE330" s="83"/>
      <c r="AF330" s="84">
        <v>1</v>
      </c>
      <c r="AG330" s="84"/>
      <c r="AH330" s="84"/>
      <c r="AI330" s="84"/>
      <c r="AJ330" s="84"/>
      <c r="AK330" s="84"/>
      <c r="AL330" s="84"/>
      <c r="AM330" s="85"/>
    </row>
    <row r="331" spans="1:39" ht="12" customHeight="1">
      <c r="A331" s="184">
        <v>308</v>
      </c>
      <c r="B331" s="98" t="s">
        <v>72</v>
      </c>
      <c r="C331" s="98" t="s">
        <v>72</v>
      </c>
      <c r="D331" s="11" t="s">
        <v>52</v>
      </c>
      <c r="E331" s="11" t="s">
        <v>304</v>
      </c>
      <c r="F331" s="12" t="s">
        <v>48</v>
      </c>
      <c r="G331" s="12" t="s">
        <v>310</v>
      </c>
      <c r="H331" s="12" t="s">
        <v>306</v>
      </c>
      <c r="I331" s="105" t="s">
        <v>504</v>
      </c>
      <c r="J331" s="12" t="str">
        <f>"≥17h"</f>
        <v>≥17h</v>
      </c>
      <c r="K331" s="12" t="s">
        <v>513</v>
      </c>
      <c r="L331" s="69" t="s">
        <v>519</v>
      </c>
      <c r="M331" s="13" t="s">
        <v>374</v>
      </c>
      <c r="N331" s="14" t="s">
        <v>367</v>
      </c>
      <c r="O331" s="12" t="s">
        <v>358</v>
      </c>
      <c r="P331" s="15" t="s">
        <v>368</v>
      </c>
      <c r="Q331" s="83"/>
      <c r="R331" s="84"/>
      <c r="S331" s="84"/>
      <c r="T331" s="84">
        <v>1</v>
      </c>
      <c r="U331" s="84"/>
      <c r="V331" s="84"/>
      <c r="W331" s="84">
        <v>1</v>
      </c>
      <c r="X331" s="84"/>
      <c r="Y331" s="85"/>
      <c r="Z331" s="69" t="s">
        <v>519</v>
      </c>
      <c r="AA331" s="13" t="s">
        <v>374</v>
      </c>
      <c r="AB331" s="14" t="s">
        <v>367</v>
      </c>
      <c r="AC331" s="12" t="s">
        <v>358</v>
      </c>
      <c r="AD331" s="15" t="s">
        <v>368</v>
      </c>
      <c r="AE331" s="83"/>
      <c r="AF331" s="84">
        <v>1</v>
      </c>
      <c r="AG331" s="84"/>
      <c r="AH331" s="84"/>
      <c r="AI331" s="84"/>
      <c r="AJ331" s="84"/>
      <c r="AK331" s="84"/>
      <c r="AL331" s="84"/>
      <c r="AM331" s="85"/>
    </row>
    <row r="332" spans="1:39" ht="12" customHeight="1">
      <c r="A332" s="184">
        <v>309</v>
      </c>
      <c r="B332" s="98" t="s">
        <v>236</v>
      </c>
      <c r="C332" s="98" t="s">
        <v>235</v>
      </c>
      <c r="D332" s="11" t="s">
        <v>51</v>
      </c>
      <c r="E332" s="11" t="s">
        <v>303</v>
      </c>
      <c r="F332" s="12" t="s">
        <v>50</v>
      </c>
      <c r="G332" s="12" t="s">
        <v>310</v>
      </c>
      <c r="H332" s="12" t="s">
        <v>306</v>
      </c>
      <c r="I332" s="105" t="s">
        <v>504</v>
      </c>
      <c r="J332" s="11" t="str">
        <f>"≤12h"</f>
        <v>≤12h</v>
      </c>
      <c r="K332" s="12" t="s">
        <v>47</v>
      </c>
      <c r="L332" s="69" t="s">
        <v>519</v>
      </c>
      <c r="M332" s="13" t="s">
        <v>373</v>
      </c>
      <c r="N332" s="14" t="s">
        <v>308</v>
      </c>
      <c r="O332" s="12" t="s">
        <v>358</v>
      </c>
      <c r="P332" s="15" t="s">
        <v>368</v>
      </c>
      <c r="Q332" s="83"/>
      <c r="R332" s="84"/>
      <c r="S332" s="84"/>
      <c r="T332" s="84">
        <v>1</v>
      </c>
      <c r="U332" s="84"/>
      <c r="V332" s="84"/>
      <c r="W332" s="84"/>
      <c r="X332" s="84"/>
      <c r="Y332" s="85"/>
      <c r="Z332" s="69" t="s">
        <v>519</v>
      </c>
      <c r="AA332" s="13" t="s">
        <v>373</v>
      </c>
      <c r="AB332" s="14" t="s">
        <v>308</v>
      </c>
      <c r="AC332" s="12" t="s">
        <v>358</v>
      </c>
      <c r="AD332" s="15" t="s">
        <v>368</v>
      </c>
      <c r="AE332" s="83"/>
      <c r="AF332" s="84">
        <v>1</v>
      </c>
      <c r="AG332" s="84"/>
      <c r="AH332" s="84"/>
      <c r="AI332" s="84"/>
      <c r="AJ332" s="84"/>
      <c r="AK332" s="84"/>
      <c r="AL332" s="84"/>
      <c r="AM332" s="85"/>
    </row>
    <row r="333" spans="1:39" ht="12" customHeight="1">
      <c r="A333" s="184">
        <v>310</v>
      </c>
      <c r="B333" s="98" t="s">
        <v>72</v>
      </c>
      <c r="C333" s="98" t="s">
        <v>72</v>
      </c>
      <c r="D333" s="11" t="s">
        <v>52</v>
      </c>
      <c r="E333" s="11" t="s">
        <v>304</v>
      </c>
      <c r="F333" s="12" t="s">
        <v>50</v>
      </c>
      <c r="G333" s="12" t="s">
        <v>310</v>
      </c>
      <c r="H333" s="12" t="s">
        <v>306</v>
      </c>
      <c r="I333" s="105" t="s">
        <v>505</v>
      </c>
      <c r="J333" s="12" t="str">
        <f>"≥17h"</f>
        <v>≥17h</v>
      </c>
      <c r="K333" s="12" t="s">
        <v>47</v>
      </c>
      <c r="L333" s="69" t="s">
        <v>519</v>
      </c>
      <c r="M333" s="13" t="s">
        <v>373</v>
      </c>
      <c r="N333" s="14" t="s">
        <v>308</v>
      </c>
      <c r="O333" s="12" t="s">
        <v>358</v>
      </c>
      <c r="P333" s="15" t="s">
        <v>368</v>
      </c>
      <c r="Q333" s="83"/>
      <c r="R333" s="84">
        <v>1</v>
      </c>
      <c r="S333" s="84"/>
      <c r="T333" s="84">
        <v>1</v>
      </c>
      <c r="U333" s="84"/>
      <c r="V333" s="84"/>
      <c r="W333" s="84">
        <v>1</v>
      </c>
      <c r="X333" s="84"/>
      <c r="Y333" s="85"/>
      <c r="Z333" s="69" t="s">
        <v>519</v>
      </c>
      <c r="AA333" s="13" t="s">
        <v>373</v>
      </c>
      <c r="AB333" s="14" t="s">
        <v>308</v>
      </c>
      <c r="AC333" s="12" t="s">
        <v>358</v>
      </c>
      <c r="AD333" s="15" t="s">
        <v>368</v>
      </c>
      <c r="AE333" s="83"/>
      <c r="AF333" s="84">
        <v>1</v>
      </c>
      <c r="AG333" s="84"/>
      <c r="AH333" s="84"/>
      <c r="AI333" s="84"/>
      <c r="AJ333" s="84"/>
      <c r="AK333" s="84"/>
      <c r="AL333" s="84"/>
      <c r="AM333" s="85"/>
    </row>
    <row r="334" spans="1:39" ht="12" customHeight="1">
      <c r="A334" s="184">
        <v>311</v>
      </c>
      <c r="B334" s="98" t="s">
        <v>211</v>
      </c>
      <c r="C334" s="98" t="s">
        <v>211</v>
      </c>
      <c r="D334" s="11" t="s">
        <v>25</v>
      </c>
      <c r="E334" s="11" t="s">
        <v>303</v>
      </c>
      <c r="F334" s="12" t="s">
        <v>50</v>
      </c>
      <c r="G334" s="12" t="s">
        <v>310</v>
      </c>
      <c r="H334" s="12" t="s">
        <v>306</v>
      </c>
      <c r="I334" s="105" t="s">
        <v>504</v>
      </c>
      <c r="J334" s="11" t="str">
        <f>"≤12h"</f>
        <v>≤12h</v>
      </c>
      <c r="K334" s="12" t="s">
        <v>513</v>
      </c>
      <c r="L334" s="69" t="s">
        <v>518</v>
      </c>
      <c r="M334" s="13" t="s">
        <v>385</v>
      </c>
      <c r="N334" s="14" t="s">
        <v>308</v>
      </c>
      <c r="O334" s="12" t="s">
        <v>358</v>
      </c>
      <c r="P334" s="15" t="s">
        <v>368</v>
      </c>
      <c r="Q334" s="83"/>
      <c r="R334" s="84"/>
      <c r="S334" s="84"/>
      <c r="T334" s="84">
        <v>1</v>
      </c>
      <c r="U334" s="84"/>
      <c r="V334" s="84"/>
      <c r="W334" s="84">
        <v>1</v>
      </c>
      <c r="X334" s="84"/>
      <c r="Y334" s="85">
        <v>1</v>
      </c>
      <c r="Z334" s="69" t="s">
        <v>518</v>
      </c>
      <c r="AA334" s="13" t="s">
        <v>385</v>
      </c>
      <c r="AB334" s="14" t="s">
        <v>308</v>
      </c>
      <c r="AC334" s="12" t="s">
        <v>358</v>
      </c>
      <c r="AD334" s="15" t="s">
        <v>368</v>
      </c>
      <c r="AE334" s="83"/>
      <c r="AF334" s="84">
        <v>1</v>
      </c>
      <c r="AG334" s="84"/>
      <c r="AH334" s="84"/>
      <c r="AI334" s="84"/>
      <c r="AJ334" s="84"/>
      <c r="AK334" s="84"/>
      <c r="AL334" s="84"/>
      <c r="AM334" s="85"/>
    </row>
    <row r="335" spans="1:39" ht="12" customHeight="1">
      <c r="A335" s="184">
        <v>312</v>
      </c>
      <c r="B335" s="98" t="s">
        <v>236</v>
      </c>
      <c r="C335" s="98" t="s">
        <v>235</v>
      </c>
      <c r="D335" s="11" t="s">
        <v>51</v>
      </c>
      <c r="E335" s="11" t="s">
        <v>303</v>
      </c>
      <c r="F335" s="12" t="s">
        <v>50</v>
      </c>
      <c r="G335" s="12" t="s">
        <v>510</v>
      </c>
      <c r="H335" s="12" t="s">
        <v>306</v>
      </c>
      <c r="I335" s="12" t="s">
        <v>505</v>
      </c>
      <c r="J335" s="12" t="str">
        <f>"≥17h"</f>
        <v>≥17h</v>
      </c>
      <c r="K335" s="12" t="s">
        <v>47</v>
      </c>
      <c r="L335" s="69" t="s">
        <v>519</v>
      </c>
      <c r="M335" s="13" t="s">
        <v>373</v>
      </c>
      <c r="N335" s="14" t="s">
        <v>308</v>
      </c>
      <c r="O335" s="12" t="s">
        <v>358</v>
      </c>
      <c r="P335" s="15" t="s">
        <v>370</v>
      </c>
      <c r="Q335" s="83"/>
      <c r="R335" s="84">
        <v>1</v>
      </c>
      <c r="S335" s="84"/>
      <c r="T335" s="84"/>
      <c r="U335" s="84"/>
      <c r="V335" s="84"/>
      <c r="W335" s="84"/>
      <c r="X335" s="84"/>
      <c r="Y335" s="85"/>
      <c r="Z335" s="69" t="s">
        <v>519</v>
      </c>
      <c r="AA335" s="13" t="s">
        <v>373</v>
      </c>
      <c r="AB335" s="14" t="s">
        <v>308</v>
      </c>
      <c r="AC335" s="12" t="s">
        <v>358</v>
      </c>
      <c r="AD335" s="15" t="s">
        <v>370</v>
      </c>
      <c r="AE335" s="83"/>
      <c r="AF335" s="84">
        <v>1</v>
      </c>
      <c r="AG335" s="84"/>
      <c r="AH335" s="84"/>
      <c r="AI335" s="84"/>
      <c r="AJ335" s="84"/>
      <c r="AK335" s="84"/>
      <c r="AL335" s="84"/>
      <c r="AM335" s="85"/>
    </row>
    <row r="336" spans="1:39" ht="12" customHeight="1">
      <c r="A336" s="184">
        <v>313</v>
      </c>
      <c r="B336" s="98" t="s">
        <v>288</v>
      </c>
      <c r="C336" s="98" t="s">
        <v>281</v>
      </c>
      <c r="D336" s="11" t="s">
        <v>51</v>
      </c>
      <c r="E336" s="11" t="s">
        <v>304</v>
      </c>
      <c r="F336" s="12" t="s">
        <v>49</v>
      </c>
      <c r="G336" s="11" t="s">
        <v>511</v>
      </c>
      <c r="H336" s="12" t="s">
        <v>307</v>
      </c>
      <c r="I336" s="12" t="s">
        <v>507</v>
      </c>
      <c r="J336" s="11" t="str">
        <f>"12-16h"</f>
        <v>12-16h</v>
      </c>
      <c r="K336" s="12" t="s">
        <v>47</v>
      </c>
      <c r="L336" s="69" t="s">
        <v>519</v>
      </c>
      <c r="M336" s="13" t="s">
        <v>373</v>
      </c>
      <c r="N336" s="14" t="s">
        <v>308</v>
      </c>
      <c r="O336" s="12" t="s">
        <v>358</v>
      </c>
      <c r="P336" s="15" t="s">
        <v>368</v>
      </c>
      <c r="Q336" s="83"/>
      <c r="R336" s="84"/>
      <c r="S336" s="84">
        <v>1</v>
      </c>
      <c r="T336" s="84">
        <v>1</v>
      </c>
      <c r="U336" s="84"/>
      <c r="V336" s="84"/>
      <c r="W336" s="84">
        <v>1</v>
      </c>
      <c r="X336" s="84"/>
      <c r="Y336" s="85"/>
      <c r="Z336" s="69" t="s">
        <v>519</v>
      </c>
      <c r="AA336" s="13" t="s">
        <v>373</v>
      </c>
      <c r="AB336" s="14" t="s">
        <v>308</v>
      </c>
      <c r="AC336" s="12" t="s">
        <v>358</v>
      </c>
      <c r="AD336" s="15" t="s">
        <v>368</v>
      </c>
      <c r="AE336" s="83"/>
      <c r="AF336" s="84">
        <v>1</v>
      </c>
      <c r="AG336" s="84"/>
      <c r="AH336" s="84"/>
      <c r="AI336" s="84"/>
      <c r="AJ336" s="84"/>
      <c r="AK336" s="84"/>
      <c r="AL336" s="84"/>
      <c r="AM336" s="85"/>
    </row>
    <row r="337" spans="1:39" ht="12" customHeight="1">
      <c r="A337" s="184">
        <v>314</v>
      </c>
      <c r="B337" s="98" t="s">
        <v>236</v>
      </c>
      <c r="C337" s="98" t="s">
        <v>235</v>
      </c>
      <c r="D337" s="11" t="s">
        <v>52</v>
      </c>
      <c r="E337" s="11" t="s">
        <v>303</v>
      </c>
      <c r="F337" s="12" t="s">
        <v>48</v>
      </c>
      <c r="G337" s="12" t="s">
        <v>310</v>
      </c>
      <c r="H337" s="12" t="s">
        <v>306</v>
      </c>
      <c r="I337" s="117" t="s">
        <v>504</v>
      </c>
      <c r="J337" s="12" t="str">
        <f>"≥17h"</f>
        <v>≥17h</v>
      </c>
      <c r="K337" s="12" t="s">
        <v>512</v>
      </c>
      <c r="L337" s="69" t="s">
        <v>519</v>
      </c>
      <c r="M337" s="13" t="s">
        <v>373</v>
      </c>
      <c r="N337" s="14" t="s">
        <v>308</v>
      </c>
      <c r="O337" s="12" t="s">
        <v>358</v>
      </c>
      <c r="P337" s="15" t="s">
        <v>368</v>
      </c>
      <c r="Q337" s="83"/>
      <c r="R337" s="84"/>
      <c r="S337" s="84"/>
      <c r="T337" s="84">
        <v>1</v>
      </c>
      <c r="U337" s="84"/>
      <c r="V337" s="84"/>
      <c r="W337" s="84"/>
      <c r="X337" s="84"/>
      <c r="Y337" s="85"/>
      <c r="Z337" s="69" t="s">
        <v>519</v>
      </c>
      <c r="AA337" s="13" t="s">
        <v>373</v>
      </c>
      <c r="AB337" s="14" t="s">
        <v>308</v>
      </c>
      <c r="AC337" s="12" t="s">
        <v>358</v>
      </c>
      <c r="AD337" s="15" t="s">
        <v>368</v>
      </c>
      <c r="AE337" s="83"/>
      <c r="AF337" s="84">
        <v>1</v>
      </c>
      <c r="AG337" s="84"/>
      <c r="AH337" s="84"/>
      <c r="AI337" s="84"/>
      <c r="AJ337" s="84"/>
      <c r="AK337" s="84"/>
      <c r="AL337" s="84"/>
      <c r="AM337" s="85"/>
    </row>
    <row r="338" spans="1:39" ht="12" customHeight="1">
      <c r="A338" s="184">
        <v>315</v>
      </c>
      <c r="B338" s="98" t="s">
        <v>211</v>
      </c>
      <c r="C338" s="98" t="s">
        <v>211</v>
      </c>
      <c r="D338" s="11" t="s">
        <v>25</v>
      </c>
      <c r="E338" s="11" t="s">
        <v>303</v>
      </c>
      <c r="F338" s="12" t="s">
        <v>49</v>
      </c>
      <c r="G338" s="12" t="s">
        <v>510</v>
      </c>
      <c r="H338" s="12" t="s">
        <v>306</v>
      </c>
      <c r="I338" s="105" t="s">
        <v>504</v>
      </c>
      <c r="J338" s="12" t="str">
        <f>"≥17h"</f>
        <v>≥17h</v>
      </c>
      <c r="K338" s="12" t="s">
        <v>513</v>
      </c>
      <c r="L338" s="69" t="s">
        <v>518</v>
      </c>
      <c r="M338" s="13" t="s">
        <v>342</v>
      </c>
      <c r="N338" s="14"/>
      <c r="O338" s="12" t="s">
        <v>358</v>
      </c>
      <c r="P338" s="15" t="s">
        <v>359</v>
      </c>
      <c r="Q338" s="83"/>
      <c r="R338" s="84"/>
      <c r="S338" s="84"/>
      <c r="T338" s="84"/>
      <c r="U338" s="84"/>
      <c r="V338" s="84"/>
      <c r="W338" s="84"/>
      <c r="X338" s="84"/>
      <c r="Y338" s="85"/>
      <c r="Z338" s="69" t="s">
        <v>518</v>
      </c>
      <c r="AA338" s="13" t="s">
        <v>342</v>
      </c>
      <c r="AB338" s="14"/>
      <c r="AC338" s="12" t="s">
        <v>358</v>
      </c>
      <c r="AD338" s="15" t="s">
        <v>359</v>
      </c>
      <c r="AE338" s="83"/>
      <c r="AF338" s="84"/>
      <c r="AG338" s="84"/>
      <c r="AH338" s="84"/>
      <c r="AI338" s="84"/>
      <c r="AJ338" s="84"/>
      <c r="AK338" s="84"/>
      <c r="AL338" s="84"/>
      <c r="AM338" s="85"/>
    </row>
    <row r="339" spans="1:39" ht="12" customHeight="1">
      <c r="A339" s="184">
        <v>316</v>
      </c>
      <c r="B339" s="98" t="s">
        <v>237</v>
      </c>
      <c r="C339" s="98" t="s">
        <v>235</v>
      </c>
      <c r="D339" s="11" t="s">
        <v>52</v>
      </c>
      <c r="E339" s="11" t="s">
        <v>303</v>
      </c>
      <c r="F339" s="12" t="s">
        <v>48</v>
      </c>
      <c r="G339" s="11" t="s">
        <v>511</v>
      </c>
      <c r="H339" s="12" t="s">
        <v>308</v>
      </c>
      <c r="I339" s="105" t="s">
        <v>507</v>
      </c>
      <c r="J339" s="12" t="str">
        <f>"≥17h"</f>
        <v>≥17h</v>
      </c>
      <c r="K339" s="12" t="s">
        <v>512</v>
      </c>
      <c r="L339" s="69" t="s">
        <v>519</v>
      </c>
      <c r="M339" s="13" t="s">
        <v>373</v>
      </c>
      <c r="N339" s="14" t="s">
        <v>308</v>
      </c>
      <c r="O339" s="12" t="s">
        <v>358</v>
      </c>
      <c r="P339" s="15" t="s">
        <v>368</v>
      </c>
      <c r="Q339" s="83"/>
      <c r="R339" s="84"/>
      <c r="S339" s="84"/>
      <c r="T339" s="84">
        <v>1</v>
      </c>
      <c r="U339" s="84"/>
      <c r="V339" s="84"/>
      <c r="W339" s="84"/>
      <c r="X339" s="84"/>
      <c r="Y339" s="85"/>
      <c r="Z339" s="69" t="s">
        <v>519</v>
      </c>
      <c r="AA339" s="13" t="s">
        <v>373</v>
      </c>
      <c r="AB339" s="14" t="s">
        <v>308</v>
      </c>
      <c r="AC339" s="12" t="s">
        <v>358</v>
      </c>
      <c r="AD339" s="15" t="s">
        <v>368</v>
      </c>
      <c r="AE339" s="83"/>
      <c r="AF339" s="84">
        <v>1</v>
      </c>
      <c r="AG339" s="84"/>
      <c r="AH339" s="84"/>
      <c r="AI339" s="84"/>
      <c r="AJ339" s="84"/>
      <c r="AK339" s="84"/>
      <c r="AL339" s="84"/>
      <c r="AM339" s="85"/>
    </row>
    <row r="340" spans="1:39" ht="12" customHeight="1">
      <c r="A340" s="184">
        <v>317</v>
      </c>
      <c r="B340" s="98" t="s">
        <v>288</v>
      </c>
      <c r="C340" s="98" t="s">
        <v>281</v>
      </c>
      <c r="D340" s="11" t="s">
        <v>51</v>
      </c>
      <c r="E340" s="11" t="s">
        <v>304</v>
      </c>
      <c r="F340" s="12" t="s">
        <v>49</v>
      </c>
      <c r="G340" s="11" t="s">
        <v>511</v>
      </c>
      <c r="H340" s="12" t="s">
        <v>306</v>
      </c>
      <c r="I340" s="105" t="s">
        <v>504</v>
      </c>
      <c r="J340" s="12" t="str">
        <f>"≥17h"</f>
        <v>≥17h</v>
      </c>
      <c r="K340" s="12" t="s">
        <v>512</v>
      </c>
      <c r="L340" s="69" t="s">
        <v>519</v>
      </c>
      <c r="M340" s="13" t="s">
        <v>373</v>
      </c>
      <c r="N340" s="14" t="s">
        <v>308</v>
      </c>
      <c r="O340" s="12" t="s">
        <v>358</v>
      </c>
      <c r="P340" s="15" t="s">
        <v>368</v>
      </c>
      <c r="Q340" s="83"/>
      <c r="R340" s="84"/>
      <c r="S340" s="84"/>
      <c r="T340" s="84">
        <v>1</v>
      </c>
      <c r="U340" s="84"/>
      <c r="V340" s="84"/>
      <c r="W340" s="84">
        <v>1</v>
      </c>
      <c r="X340" s="84">
        <v>1</v>
      </c>
      <c r="Y340" s="85"/>
      <c r="Z340" s="69" t="s">
        <v>519</v>
      </c>
      <c r="AA340" s="13" t="s">
        <v>373</v>
      </c>
      <c r="AB340" s="14" t="s">
        <v>308</v>
      </c>
      <c r="AC340" s="12" t="s">
        <v>358</v>
      </c>
      <c r="AD340" s="15" t="s">
        <v>368</v>
      </c>
      <c r="AE340" s="83">
        <v>1</v>
      </c>
      <c r="AF340" s="84"/>
      <c r="AG340" s="84"/>
      <c r="AH340" s="84"/>
      <c r="AI340" s="84"/>
      <c r="AJ340" s="84"/>
      <c r="AK340" s="84"/>
      <c r="AL340" s="84"/>
      <c r="AM340" s="85"/>
    </row>
    <row r="341" spans="1:39" ht="12" customHeight="1">
      <c r="A341" s="184">
        <v>318</v>
      </c>
      <c r="B341" s="98" t="s">
        <v>238</v>
      </c>
      <c r="C341" s="98" t="s">
        <v>238</v>
      </c>
      <c r="D341" s="11" t="s">
        <v>52</v>
      </c>
      <c r="E341" s="11" t="s">
        <v>304</v>
      </c>
      <c r="F341" s="12" t="s">
        <v>48</v>
      </c>
      <c r="G341" s="12" t="s">
        <v>310</v>
      </c>
      <c r="H341" s="12" t="s">
        <v>306</v>
      </c>
      <c r="I341" s="105" t="s">
        <v>504</v>
      </c>
      <c r="J341" s="12" t="str">
        <f>"≥17h"</f>
        <v>≥17h</v>
      </c>
      <c r="K341" s="12" t="s">
        <v>512</v>
      </c>
      <c r="L341" s="69" t="s">
        <v>519</v>
      </c>
      <c r="M341" s="13" t="s">
        <v>372</v>
      </c>
      <c r="N341" s="14" t="s">
        <v>308</v>
      </c>
      <c r="O341" s="12" t="s">
        <v>358</v>
      </c>
      <c r="P341" s="15" t="s">
        <v>368</v>
      </c>
      <c r="Q341" s="83"/>
      <c r="R341" s="84"/>
      <c r="S341" s="84"/>
      <c r="T341" s="84">
        <v>1</v>
      </c>
      <c r="U341" s="84"/>
      <c r="V341" s="84"/>
      <c r="W341" s="84"/>
      <c r="X341" s="84"/>
      <c r="Y341" s="85"/>
      <c r="Z341" s="69" t="s">
        <v>519</v>
      </c>
      <c r="AA341" s="13" t="s">
        <v>372</v>
      </c>
      <c r="AB341" s="14" t="s">
        <v>308</v>
      </c>
      <c r="AC341" s="12" t="s">
        <v>358</v>
      </c>
      <c r="AD341" s="15" t="s">
        <v>368</v>
      </c>
      <c r="AE341" s="83"/>
      <c r="AF341" s="84"/>
      <c r="AG341" s="84"/>
      <c r="AH341" s="84"/>
      <c r="AI341" s="84"/>
      <c r="AJ341" s="84"/>
      <c r="AK341" s="84"/>
      <c r="AL341" s="84"/>
      <c r="AM341" s="85">
        <v>1</v>
      </c>
    </row>
    <row r="342" spans="1:39" ht="12" customHeight="1">
      <c r="A342" s="184">
        <v>319</v>
      </c>
      <c r="B342" s="98" t="s">
        <v>287</v>
      </c>
      <c r="C342" s="98" t="s">
        <v>281</v>
      </c>
      <c r="D342" s="11" t="s">
        <v>51</v>
      </c>
      <c r="E342" s="11" t="s">
        <v>303</v>
      </c>
      <c r="F342" s="12" t="s">
        <v>50</v>
      </c>
      <c r="G342" s="11" t="s">
        <v>511</v>
      </c>
      <c r="H342" s="12" t="s">
        <v>307</v>
      </c>
      <c r="I342" s="105" t="s">
        <v>507</v>
      </c>
      <c r="J342" s="11" t="str">
        <f>"12-16h"</f>
        <v>12-16h</v>
      </c>
      <c r="K342" s="12" t="s">
        <v>512</v>
      </c>
      <c r="L342" s="69" t="s">
        <v>519</v>
      </c>
      <c r="M342" s="13" t="s">
        <v>374</v>
      </c>
      <c r="N342" s="14" t="s">
        <v>308</v>
      </c>
      <c r="O342" s="12" t="s">
        <v>358</v>
      </c>
      <c r="P342" s="15" t="s">
        <v>368</v>
      </c>
      <c r="Q342" s="83"/>
      <c r="R342" s="84"/>
      <c r="S342" s="84"/>
      <c r="T342" s="84"/>
      <c r="U342" s="84"/>
      <c r="V342" s="84"/>
      <c r="W342" s="84">
        <v>1</v>
      </c>
      <c r="X342" s="84"/>
      <c r="Y342" s="85"/>
      <c r="Z342" s="69" t="s">
        <v>519</v>
      </c>
      <c r="AA342" s="13" t="s">
        <v>374</v>
      </c>
      <c r="AB342" s="14" t="s">
        <v>308</v>
      </c>
      <c r="AC342" s="12" t="s">
        <v>358</v>
      </c>
      <c r="AD342" s="15" t="s">
        <v>368</v>
      </c>
      <c r="AE342" s="83"/>
      <c r="AF342" s="84"/>
      <c r="AG342" s="84"/>
      <c r="AH342" s="84"/>
      <c r="AI342" s="84">
        <v>1</v>
      </c>
      <c r="AJ342" s="84"/>
      <c r="AK342" s="84"/>
      <c r="AL342" s="84"/>
      <c r="AM342" s="85"/>
    </row>
    <row r="343" spans="1:39" ht="12" customHeight="1">
      <c r="A343" s="184">
        <v>320</v>
      </c>
      <c r="B343" s="98" t="s">
        <v>173</v>
      </c>
      <c r="C343" s="98" t="s">
        <v>168</v>
      </c>
      <c r="D343" s="11" t="s">
        <v>51</v>
      </c>
      <c r="E343" s="11" t="s">
        <v>304</v>
      </c>
      <c r="F343" s="12" t="s">
        <v>49</v>
      </c>
      <c r="G343" s="12" t="s">
        <v>310</v>
      </c>
      <c r="H343" s="12" t="s">
        <v>306</v>
      </c>
      <c r="I343" s="105" t="s">
        <v>504</v>
      </c>
      <c r="J343" s="12" t="str">
        <f t="shared" ref="J343:J359" si="19">"≥17h"</f>
        <v>≥17h</v>
      </c>
      <c r="K343" s="12" t="s">
        <v>512</v>
      </c>
      <c r="L343" s="69" t="s">
        <v>520</v>
      </c>
      <c r="M343" s="13" t="s">
        <v>371</v>
      </c>
      <c r="N343" s="14" t="s">
        <v>308</v>
      </c>
      <c r="O343" s="12" t="s">
        <v>358</v>
      </c>
      <c r="P343" s="15" t="s">
        <v>370</v>
      </c>
      <c r="Q343" s="83"/>
      <c r="R343" s="84">
        <v>1</v>
      </c>
      <c r="S343" s="84"/>
      <c r="T343" s="84"/>
      <c r="U343" s="84"/>
      <c r="V343" s="84"/>
      <c r="W343" s="84"/>
      <c r="X343" s="84"/>
      <c r="Y343" s="85"/>
      <c r="Z343" s="69" t="s">
        <v>520</v>
      </c>
      <c r="AA343" s="13" t="s">
        <v>371</v>
      </c>
      <c r="AB343" s="14" t="s">
        <v>308</v>
      </c>
      <c r="AC343" s="12" t="s">
        <v>358</v>
      </c>
      <c r="AD343" s="15" t="s">
        <v>370</v>
      </c>
      <c r="AE343" s="83"/>
      <c r="AF343" s="84">
        <v>1</v>
      </c>
      <c r="AG343" s="84"/>
      <c r="AH343" s="84"/>
      <c r="AI343" s="84"/>
      <c r="AJ343" s="84"/>
      <c r="AK343" s="84"/>
      <c r="AL343" s="84"/>
      <c r="AM343" s="85"/>
    </row>
    <row r="344" spans="1:39" ht="12" customHeight="1">
      <c r="A344" s="184">
        <v>321</v>
      </c>
      <c r="B344" s="98" t="s">
        <v>287</v>
      </c>
      <c r="C344" s="98" t="s">
        <v>281</v>
      </c>
      <c r="D344" s="11" t="s">
        <v>52</v>
      </c>
      <c r="E344" s="11" t="s">
        <v>304</v>
      </c>
      <c r="F344" s="12" t="s">
        <v>49</v>
      </c>
      <c r="G344" s="11" t="s">
        <v>511</v>
      </c>
      <c r="H344" s="12" t="s">
        <v>307</v>
      </c>
      <c r="I344" s="105" t="s">
        <v>507</v>
      </c>
      <c r="J344" s="12" t="str">
        <f t="shared" si="19"/>
        <v>≥17h</v>
      </c>
      <c r="K344" s="12" t="s">
        <v>47</v>
      </c>
      <c r="L344" s="69" t="s">
        <v>519</v>
      </c>
      <c r="M344" s="13" t="s">
        <v>374</v>
      </c>
      <c r="N344" s="14" t="s">
        <v>308</v>
      </c>
      <c r="O344" s="12" t="s">
        <v>358</v>
      </c>
      <c r="P344" s="15" t="s">
        <v>368</v>
      </c>
      <c r="Q344" s="83"/>
      <c r="R344" s="84"/>
      <c r="S344" s="84"/>
      <c r="T344" s="84"/>
      <c r="U344" s="84"/>
      <c r="V344" s="84"/>
      <c r="W344" s="84">
        <v>1</v>
      </c>
      <c r="X344" s="84"/>
      <c r="Y344" s="85"/>
      <c r="Z344" s="69" t="s">
        <v>519</v>
      </c>
      <c r="AA344" s="13" t="s">
        <v>374</v>
      </c>
      <c r="AB344" s="14" t="s">
        <v>308</v>
      </c>
      <c r="AC344" s="12" t="s">
        <v>358</v>
      </c>
      <c r="AD344" s="15" t="s">
        <v>368</v>
      </c>
      <c r="AE344" s="83"/>
      <c r="AF344" s="84"/>
      <c r="AG344" s="84"/>
      <c r="AH344" s="84"/>
      <c r="AI344" s="84"/>
      <c r="AJ344" s="84"/>
      <c r="AK344" s="84">
        <v>1</v>
      </c>
      <c r="AL344" s="84"/>
      <c r="AM344" s="85"/>
    </row>
    <row r="345" spans="1:39" ht="12" customHeight="1">
      <c r="A345" s="184">
        <v>322</v>
      </c>
      <c r="B345" s="98" t="s">
        <v>292</v>
      </c>
      <c r="C345" s="98" t="s">
        <v>292</v>
      </c>
      <c r="D345" s="11" t="s">
        <v>52</v>
      </c>
      <c r="E345" s="11" t="s">
        <v>303</v>
      </c>
      <c r="F345" s="12" t="s">
        <v>49</v>
      </c>
      <c r="G345" s="12" t="s">
        <v>310</v>
      </c>
      <c r="H345" s="12" t="s">
        <v>306</v>
      </c>
      <c r="I345" s="105" t="s">
        <v>505</v>
      </c>
      <c r="J345" s="12" t="str">
        <f t="shared" si="19"/>
        <v>≥17h</v>
      </c>
      <c r="K345" s="12" t="s">
        <v>47</v>
      </c>
      <c r="L345" s="69" t="s">
        <v>518</v>
      </c>
      <c r="M345" s="13" t="s">
        <v>385</v>
      </c>
      <c r="N345" s="14" t="s">
        <v>308</v>
      </c>
      <c r="O345" s="12" t="s">
        <v>358</v>
      </c>
      <c r="P345" s="15" t="s">
        <v>368</v>
      </c>
      <c r="Q345" s="83"/>
      <c r="R345" s="84"/>
      <c r="S345" s="84"/>
      <c r="T345" s="84"/>
      <c r="U345" s="84"/>
      <c r="V345" s="84"/>
      <c r="W345" s="84">
        <v>1</v>
      </c>
      <c r="X345" s="84"/>
      <c r="Y345" s="85">
        <v>1</v>
      </c>
      <c r="Z345" s="69" t="s">
        <v>518</v>
      </c>
      <c r="AA345" s="13" t="s">
        <v>385</v>
      </c>
      <c r="AB345" s="14" t="s">
        <v>308</v>
      </c>
      <c r="AC345" s="12" t="s">
        <v>358</v>
      </c>
      <c r="AD345" s="15" t="s">
        <v>368</v>
      </c>
      <c r="AE345" s="83"/>
      <c r="AF345" s="84">
        <v>1</v>
      </c>
      <c r="AG345" s="84"/>
      <c r="AH345" s="84"/>
      <c r="AI345" s="84"/>
      <c r="AJ345" s="84"/>
      <c r="AK345" s="84"/>
      <c r="AL345" s="84"/>
      <c r="AM345" s="85"/>
    </row>
    <row r="346" spans="1:39" ht="12" customHeight="1">
      <c r="A346" s="184">
        <v>323</v>
      </c>
      <c r="B346" s="98" t="s">
        <v>287</v>
      </c>
      <c r="C346" s="98" t="s">
        <v>281</v>
      </c>
      <c r="D346" s="11" t="s">
        <v>52</v>
      </c>
      <c r="E346" s="11" t="s">
        <v>303</v>
      </c>
      <c r="F346" s="12" t="s">
        <v>50</v>
      </c>
      <c r="G346" s="11" t="s">
        <v>511</v>
      </c>
      <c r="H346" s="12" t="s">
        <v>307</v>
      </c>
      <c r="I346" s="12" t="s">
        <v>504</v>
      </c>
      <c r="J346" s="12" t="str">
        <f t="shared" si="19"/>
        <v>≥17h</v>
      </c>
      <c r="K346" s="12" t="s">
        <v>513</v>
      </c>
      <c r="L346" s="69" t="s">
        <v>519</v>
      </c>
      <c r="M346" s="13" t="s">
        <v>374</v>
      </c>
      <c r="N346" s="14" t="s">
        <v>308</v>
      </c>
      <c r="O346" s="12" t="s">
        <v>358</v>
      </c>
      <c r="P346" s="15" t="s">
        <v>368</v>
      </c>
      <c r="Q346" s="83"/>
      <c r="R346" s="84">
        <v>1</v>
      </c>
      <c r="S346" s="84"/>
      <c r="T346" s="84"/>
      <c r="U346" s="84"/>
      <c r="V346" s="84"/>
      <c r="W346" s="84"/>
      <c r="X346" s="84"/>
      <c r="Y346" s="85"/>
      <c r="Z346" s="69" t="s">
        <v>519</v>
      </c>
      <c r="AA346" s="13" t="s">
        <v>374</v>
      </c>
      <c r="AB346" s="14" t="s">
        <v>308</v>
      </c>
      <c r="AC346" s="12" t="s">
        <v>358</v>
      </c>
      <c r="AD346" s="15" t="s">
        <v>368</v>
      </c>
      <c r="AE346" s="83">
        <v>1</v>
      </c>
      <c r="AF346" s="84"/>
      <c r="AG346" s="84"/>
      <c r="AH346" s="84"/>
      <c r="AI346" s="84"/>
      <c r="AJ346" s="84"/>
      <c r="AK346" s="84"/>
      <c r="AL346" s="84"/>
      <c r="AM346" s="85"/>
    </row>
    <row r="347" spans="1:39" ht="12" customHeight="1">
      <c r="A347" s="184">
        <v>324</v>
      </c>
      <c r="B347" s="98" t="s">
        <v>173</v>
      </c>
      <c r="C347" s="98" t="s">
        <v>168</v>
      </c>
      <c r="D347" s="11" t="s">
        <v>52</v>
      </c>
      <c r="E347" s="11" t="s">
        <v>304</v>
      </c>
      <c r="F347" s="12" t="s">
        <v>49</v>
      </c>
      <c r="G347" s="12" t="s">
        <v>310</v>
      </c>
      <c r="H347" s="12" t="s">
        <v>306</v>
      </c>
      <c r="I347" s="105" t="s">
        <v>504</v>
      </c>
      <c r="J347" s="12" t="str">
        <f t="shared" si="19"/>
        <v>≥17h</v>
      </c>
      <c r="K347" s="12" t="s">
        <v>47</v>
      </c>
      <c r="L347" s="69" t="s">
        <v>520</v>
      </c>
      <c r="M347" s="13" t="s">
        <v>371</v>
      </c>
      <c r="N347" s="14" t="s">
        <v>308</v>
      </c>
      <c r="O347" s="12" t="s">
        <v>358</v>
      </c>
      <c r="P347" s="15" t="s">
        <v>370</v>
      </c>
      <c r="Q347" s="83"/>
      <c r="R347" s="84"/>
      <c r="S347" s="84"/>
      <c r="T347" s="84">
        <v>1</v>
      </c>
      <c r="U347" s="84"/>
      <c r="V347" s="84"/>
      <c r="W347" s="84"/>
      <c r="X347" s="84"/>
      <c r="Y347" s="85"/>
      <c r="Z347" s="69" t="s">
        <v>520</v>
      </c>
      <c r="AA347" s="13" t="s">
        <v>371</v>
      </c>
      <c r="AB347" s="14" t="s">
        <v>308</v>
      </c>
      <c r="AC347" s="12" t="s">
        <v>358</v>
      </c>
      <c r="AD347" s="15" t="s">
        <v>370</v>
      </c>
      <c r="AE347" s="83"/>
      <c r="AF347" s="84">
        <v>1</v>
      </c>
      <c r="AG347" s="84"/>
      <c r="AH347" s="84"/>
      <c r="AI347" s="84"/>
      <c r="AJ347" s="84"/>
      <c r="AK347" s="84"/>
      <c r="AL347" s="84"/>
      <c r="AM347" s="85"/>
    </row>
    <row r="348" spans="1:39" ht="12" customHeight="1">
      <c r="A348" s="184">
        <v>325</v>
      </c>
      <c r="B348" s="98" t="s">
        <v>238</v>
      </c>
      <c r="C348" s="98" t="s">
        <v>238</v>
      </c>
      <c r="D348" s="11" t="s">
        <v>52</v>
      </c>
      <c r="E348" s="11" t="s">
        <v>303</v>
      </c>
      <c r="F348" s="12" t="s">
        <v>49</v>
      </c>
      <c r="G348" s="12" t="s">
        <v>310</v>
      </c>
      <c r="H348" s="12" t="s">
        <v>306</v>
      </c>
      <c r="I348" s="12" t="s">
        <v>504</v>
      </c>
      <c r="J348" s="12" t="str">
        <f t="shared" si="19"/>
        <v>≥17h</v>
      </c>
      <c r="K348" s="12" t="s">
        <v>512</v>
      </c>
      <c r="L348" s="69" t="s">
        <v>519</v>
      </c>
      <c r="M348" s="13" t="s">
        <v>373</v>
      </c>
      <c r="N348" s="14" t="s">
        <v>308</v>
      </c>
      <c r="O348" s="12" t="s">
        <v>358</v>
      </c>
      <c r="P348" s="15" t="s">
        <v>368</v>
      </c>
      <c r="Q348" s="83"/>
      <c r="R348" s="84"/>
      <c r="S348" s="84"/>
      <c r="T348" s="84">
        <v>1</v>
      </c>
      <c r="U348" s="84"/>
      <c r="V348" s="84"/>
      <c r="W348" s="84"/>
      <c r="X348" s="84"/>
      <c r="Y348" s="85"/>
      <c r="Z348" s="69" t="s">
        <v>519</v>
      </c>
      <c r="AA348" s="13" t="s">
        <v>373</v>
      </c>
      <c r="AB348" s="14" t="s">
        <v>308</v>
      </c>
      <c r="AC348" s="12" t="s">
        <v>358</v>
      </c>
      <c r="AD348" s="15" t="s">
        <v>368</v>
      </c>
      <c r="AE348" s="83"/>
      <c r="AF348" s="84">
        <v>1</v>
      </c>
      <c r="AG348" s="84"/>
      <c r="AH348" s="84"/>
      <c r="AI348" s="84"/>
      <c r="AJ348" s="84"/>
      <c r="AK348" s="84"/>
      <c r="AL348" s="84"/>
      <c r="AM348" s="85"/>
    </row>
    <row r="349" spans="1:39" ht="12" customHeight="1">
      <c r="A349" s="184">
        <v>326</v>
      </c>
      <c r="B349" s="98" t="s">
        <v>287</v>
      </c>
      <c r="C349" s="98" t="s">
        <v>281</v>
      </c>
      <c r="D349" s="11" t="s">
        <v>52</v>
      </c>
      <c r="E349" s="11" t="s">
        <v>304</v>
      </c>
      <c r="F349" s="12" t="s">
        <v>49</v>
      </c>
      <c r="G349" s="11" t="s">
        <v>511</v>
      </c>
      <c r="H349" s="12" t="s">
        <v>308</v>
      </c>
      <c r="I349" s="12" t="s">
        <v>504</v>
      </c>
      <c r="J349" s="12" t="str">
        <f t="shared" si="19"/>
        <v>≥17h</v>
      </c>
      <c r="K349" s="12" t="s">
        <v>47</v>
      </c>
      <c r="L349" s="69" t="s">
        <v>519</v>
      </c>
      <c r="M349" s="13" t="s">
        <v>374</v>
      </c>
      <c r="N349" s="14" t="s">
        <v>308</v>
      </c>
      <c r="O349" s="12" t="s">
        <v>358</v>
      </c>
      <c r="P349" s="15" t="s">
        <v>368</v>
      </c>
      <c r="Q349" s="83"/>
      <c r="R349" s="84"/>
      <c r="S349" s="84"/>
      <c r="T349" s="84"/>
      <c r="U349" s="84"/>
      <c r="V349" s="84"/>
      <c r="W349" s="84">
        <v>1</v>
      </c>
      <c r="X349" s="84"/>
      <c r="Y349" s="85"/>
      <c r="Z349" s="69" t="s">
        <v>519</v>
      </c>
      <c r="AA349" s="13" t="s">
        <v>374</v>
      </c>
      <c r="AB349" s="14" t="s">
        <v>308</v>
      </c>
      <c r="AC349" s="12" t="s">
        <v>358</v>
      </c>
      <c r="AD349" s="15" t="s">
        <v>368</v>
      </c>
      <c r="AE349" s="83"/>
      <c r="AF349" s="84"/>
      <c r="AG349" s="84"/>
      <c r="AH349" s="84"/>
      <c r="AI349" s="84"/>
      <c r="AJ349" s="84"/>
      <c r="AK349" s="84">
        <v>1</v>
      </c>
      <c r="AL349" s="84"/>
      <c r="AM349" s="85"/>
    </row>
    <row r="350" spans="1:39" ht="12" customHeight="1">
      <c r="A350" s="184">
        <v>327</v>
      </c>
      <c r="B350" s="98" t="s">
        <v>290</v>
      </c>
      <c r="C350" s="98" t="s">
        <v>281</v>
      </c>
      <c r="D350" s="11" t="s">
        <v>25</v>
      </c>
      <c r="E350" s="11" t="s">
        <v>303</v>
      </c>
      <c r="F350" s="12" t="s">
        <v>48</v>
      </c>
      <c r="G350" s="11" t="s">
        <v>511</v>
      </c>
      <c r="H350" s="12" t="s">
        <v>308</v>
      </c>
      <c r="I350" s="105" t="s">
        <v>504</v>
      </c>
      <c r="J350" s="12" t="str">
        <f t="shared" si="19"/>
        <v>≥17h</v>
      </c>
      <c r="K350" s="12" t="s">
        <v>512</v>
      </c>
      <c r="L350" s="69" t="s">
        <v>519</v>
      </c>
      <c r="M350" s="13" t="s">
        <v>374</v>
      </c>
      <c r="N350" s="14" t="s">
        <v>308</v>
      </c>
      <c r="O350" s="12" t="s">
        <v>358</v>
      </c>
      <c r="P350" s="15" t="s">
        <v>368</v>
      </c>
      <c r="Q350" s="83"/>
      <c r="R350" s="84">
        <v>1</v>
      </c>
      <c r="S350" s="84">
        <v>1</v>
      </c>
      <c r="T350" s="84"/>
      <c r="U350" s="84"/>
      <c r="V350" s="84"/>
      <c r="W350" s="84"/>
      <c r="X350" s="84"/>
      <c r="Y350" s="85"/>
      <c r="Z350" s="69" t="s">
        <v>519</v>
      </c>
      <c r="AA350" s="13" t="s">
        <v>374</v>
      </c>
      <c r="AB350" s="14" t="s">
        <v>308</v>
      </c>
      <c r="AC350" s="12" t="s">
        <v>358</v>
      </c>
      <c r="AD350" s="15" t="s">
        <v>368</v>
      </c>
      <c r="AE350" s="83"/>
      <c r="AF350" s="84"/>
      <c r="AG350" s="84">
        <v>1</v>
      </c>
      <c r="AH350" s="84"/>
      <c r="AI350" s="84"/>
      <c r="AJ350" s="84"/>
      <c r="AK350" s="84"/>
      <c r="AL350" s="84"/>
      <c r="AM350" s="85"/>
    </row>
    <row r="351" spans="1:39" ht="12" customHeight="1">
      <c r="A351" s="184">
        <v>328</v>
      </c>
      <c r="B351" s="98" t="s">
        <v>238</v>
      </c>
      <c r="C351" s="98" t="s">
        <v>238</v>
      </c>
      <c r="D351" s="11" t="s">
        <v>52</v>
      </c>
      <c r="E351" s="11" t="s">
        <v>304</v>
      </c>
      <c r="F351" s="12" t="s">
        <v>49</v>
      </c>
      <c r="G351" s="12" t="s">
        <v>310</v>
      </c>
      <c r="H351" s="12" t="s">
        <v>306</v>
      </c>
      <c r="I351" s="105" t="s">
        <v>504</v>
      </c>
      <c r="J351" s="12" t="str">
        <f t="shared" si="19"/>
        <v>≥17h</v>
      </c>
      <c r="K351" s="12" t="s">
        <v>512</v>
      </c>
      <c r="L351" s="69" t="s">
        <v>519</v>
      </c>
      <c r="M351" s="13" t="s">
        <v>373</v>
      </c>
      <c r="N351" s="14" t="s">
        <v>308</v>
      </c>
      <c r="O351" s="12" t="s">
        <v>358</v>
      </c>
      <c r="P351" s="15" t="s">
        <v>368</v>
      </c>
      <c r="Q351" s="83"/>
      <c r="R351" s="84"/>
      <c r="S351" s="84"/>
      <c r="T351" s="84">
        <v>1</v>
      </c>
      <c r="U351" s="84"/>
      <c r="V351" s="84"/>
      <c r="W351" s="84"/>
      <c r="X351" s="84"/>
      <c r="Y351" s="85"/>
      <c r="Z351" s="69" t="s">
        <v>519</v>
      </c>
      <c r="AA351" s="13" t="s">
        <v>373</v>
      </c>
      <c r="AB351" s="14" t="s">
        <v>308</v>
      </c>
      <c r="AC351" s="12" t="s">
        <v>358</v>
      </c>
      <c r="AD351" s="15" t="s">
        <v>368</v>
      </c>
      <c r="AE351" s="83"/>
      <c r="AF351" s="84">
        <v>1</v>
      </c>
      <c r="AG351" s="84"/>
      <c r="AH351" s="84"/>
      <c r="AI351" s="84"/>
      <c r="AJ351" s="84"/>
      <c r="AK351" s="84"/>
      <c r="AL351" s="84"/>
      <c r="AM351" s="85"/>
    </row>
    <row r="352" spans="1:39" ht="12" customHeight="1">
      <c r="A352" s="184">
        <v>329</v>
      </c>
      <c r="B352" s="98" t="s">
        <v>173</v>
      </c>
      <c r="C352" s="98" t="s">
        <v>168</v>
      </c>
      <c r="D352" s="11" t="s">
        <v>51</v>
      </c>
      <c r="E352" s="11" t="s">
        <v>303</v>
      </c>
      <c r="F352" s="12" t="s">
        <v>50</v>
      </c>
      <c r="G352" s="12" t="s">
        <v>310</v>
      </c>
      <c r="H352" s="12" t="s">
        <v>306</v>
      </c>
      <c r="I352" s="12" t="s">
        <v>507</v>
      </c>
      <c r="J352" s="12" t="str">
        <f t="shared" si="19"/>
        <v>≥17h</v>
      </c>
      <c r="K352" s="12" t="s">
        <v>513</v>
      </c>
      <c r="L352" s="69" t="s">
        <v>520</v>
      </c>
      <c r="M352" s="13" t="s">
        <v>373</v>
      </c>
      <c r="N352" s="14" t="s">
        <v>308</v>
      </c>
      <c r="O352" s="12" t="s">
        <v>358</v>
      </c>
      <c r="P352" s="15" t="s">
        <v>368</v>
      </c>
      <c r="Q352" s="83"/>
      <c r="R352" s="84"/>
      <c r="S352" s="84"/>
      <c r="T352" s="84">
        <v>1</v>
      </c>
      <c r="U352" s="84"/>
      <c r="V352" s="84"/>
      <c r="W352" s="84"/>
      <c r="X352" s="84"/>
      <c r="Y352" s="85"/>
      <c r="Z352" s="69" t="s">
        <v>520</v>
      </c>
      <c r="AA352" s="13" t="s">
        <v>373</v>
      </c>
      <c r="AB352" s="14" t="s">
        <v>308</v>
      </c>
      <c r="AC352" s="12" t="s">
        <v>358</v>
      </c>
      <c r="AD352" s="15" t="s">
        <v>368</v>
      </c>
      <c r="AE352" s="83"/>
      <c r="AF352" s="84">
        <v>1</v>
      </c>
      <c r="AG352" s="84"/>
      <c r="AH352" s="84"/>
      <c r="AI352" s="84"/>
      <c r="AJ352" s="84"/>
      <c r="AK352" s="84"/>
      <c r="AL352" s="84"/>
      <c r="AM352" s="85"/>
    </row>
    <row r="353" spans="1:39" ht="12" customHeight="1">
      <c r="A353" s="184">
        <v>330</v>
      </c>
      <c r="B353" s="98" t="s">
        <v>238</v>
      </c>
      <c r="C353" s="98" t="s">
        <v>238</v>
      </c>
      <c r="D353" s="11" t="s">
        <v>52</v>
      </c>
      <c r="E353" s="11" t="s">
        <v>304</v>
      </c>
      <c r="F353" s="12" t="s">
        <v>50</v>
      </c>
      <c r="G353" s="12" t="s">
        <v>310</v>
      </c>
      <c r="H353" s="12" t="s">
        <v>306</v>
      </c>
      <c r="I353" s="105" t="s">
        <v>504</v>
      </c>
      <c r="J353" s="12" t="str">
        <f t="shared" si="19"/>
        <v>≥17h</v>
      </c>
      <c r="K353" s="12" t="s">
        <v>512</v>
      </c>
      <c r="L353" s="69" t="s">
        <v>519</v>
      </c>
      <c r="M353" s="13" t="s">
        <v>373</v>
      </c>
      <c r="N353" s="14" t="s">
        <v>308</v>
      </c>
      <c r="O353" s="12" t="s">
        <v>358</v>
      </c>
      <c r="P353" s="15" t="s">
        <v>368</v>
      </c>
      <c r="Q353" s="83"/>
      <c r="R353" s="84"/>
      <c r="S353" s="84"/>
      <c r="T353" s="84">
        <v>1</v>
      </c>
      <c r="U353" s="84"/>
      <c r="V353" s="84"/>
      <c r="W353" s="84"/>
      <c r="X353" s="84"/>
      <c r="Y353" s="85"/>
      <c r="Z353" s="69" t="s">
        <v>519</v>
      </c>
      <c r="AA353" s="13" t="s">
        <v>373</v>
      </c>
      <c r="AB353" s="14" t="s">
        <v>308</v>
      </c>
      <c r="AC353" s="12" t="s">
        <v>358</v>
      </c>
      <c r="AD353" s="15" t="s">
        <v>368</v>
      </c>
      <c r="AE353" s="83"/>
      <c r="AF353" s="84">
        <v>1</v>
      </c>
      <c r="AG353" s="84"/>
      <c r="AH353" s="84"/>
      <c r="AI353" s="84"/>
      <c r="AJ353" s="84"/>
      <c r="AK353" s="84"/>
      <c r="AL353" s="84"/>
      <c r="AM353" s="85"/>
    </row>
    <row r="354" spans="1:39" ht="12" customHeight="1">
      <c r="A354" s="184">
        <v>331</v>
      </c>
      <c r="B354" s="98" t="s">
        <v>190</v>
      </c>
      <c r="C354" s="98" t="s">
        <v>190</v>
      </c>
      <c r="D354" s="11" t="s">
        <v>52</v>
      </c>
      <c r="E354" s="11" t="s">
        <v>304</v>
      </c>
      <c r="F354" s="12" t="s">
        <v>49</v>
      </c>
      <c r="G354" s="12" t="s">
        <v>310</v>
      </c>
      <c r="H354" s="12" t="s">
        <v>306</v>
      </c>
      <c r="I354" s="12" t="s">
        <v>505</v>
      </c>
      <c r="J354" s="12" t="str">
        <f t="shared" si="19"/>
        <v>≥17h</v>
      </c>
      <c r="K354" s="12" t="s">
        <v>512</v>
      </c>
      <c r="L354" s="69" t="s">
        <v>518</v>
      </c>
      <c r="M354" s="13" t="s">
        <v>371</v>
      </c>
      <c r="N354" s="14" t="s">
        <v>308</v>
      </c>
      <c r="O354" s="12" t="s">
        <v>358</v>
      </c>
      <c r="P354" s="15" t="s">
        <v>368</v>
      </c>
      <c r="Q354" s="83"/>
      <c r="R354" s="84"/>
      <c r="S354" s="84"/>
      <c r="T354" s="84">
        <v>1</v>
      </c>
      <c r="U354" s="84"/>
      <c r="V354" s="84"/>
      <c r="W354" s="84">
        <v>1</v>
      </c>
      <c r="X354" s="84"/>
      <c r="Y354" s="85"/>
      <c r="Z354" s="69" t="s">
        <v>518</v>
      </c>
      <c r="AA354" s="13" t="s">
        <v>371</v>
      </c>
      <c r="AB354" s="14" t="s">
        <v>308</v>
      </c>
      <c r="AC354" s="12" t="s">
        <v>358</v>
      </c>
      <c r="AD354" s="15" t="s">
        <v>368</v>
      </c>
      <c r="AE354" s="83"/>
      <c r="AF354" s="84">
        <v>1</v>
      </c>
      <c r="AG354" s="84"/>
      <c r="AH354" s="84"/>
      <c r="AI354" s="84"/>
      <c r="AJ354" s="84"/>
      <c r="AK354" s="84"/>
      <c r="AL354" s="84"/>
      <c r="AM354" s="85"/>
    </row>
    <row r="355" spans="1:39" ht="12" customHeight="1">
      <c r="A355" s="184">
        <v>332</v>
      </c>
      <c r="B355" s="98" t="s">
        <v>173</v>
      </c>
      <c r="C355" s="98" t="s">
        <v>168</v>
      </c>
      <c r="D355" s="11" t="s">
        <v>25</v>
      </c>
      <c r="E355" s="11" t="s">
        <v>303</v>
      </c>
      <c r="F355" s="12" t="s">
        <v>48</v>
      </c>
      <c r="G355" s="12" t="s">
        <v>310</v>
      </c>
      <c r="H355" s="12" t="s">
        <v>306</v>
      </c>
      <c r="I355" s="12" t="s">
        <v>504</v>
      </c>
      <c r="J355" s="12" t="str">
        <f t="shared" si="19"/>
        <v>≥17h</v>
      </c>
      <c r="K355" s="12" t="s">
        <v>513</v>
      </c>
      <c r="L355" s="69" t="s">
        <v>520</v>
      </c>
      <c r="M355" s="13" t="s">
        <v>373</v>
      </c>
      <c r="N355" s="14" t="s">
        <v>367</v>
      </c>
      <c r="O355" s="12" t="s">
        <v>358</v>
      </c>
      <c r="P355" s="15" t="s">
        <v>368</v>
      </c>
      <c r="Q355" s="83"/>
      <c r="R355" s="84"/>
      <c r="S355" s="84"/>
      <c r="T355" s="84">
        <v>1</v>
      </c>
      <c r="U355" s="84"/>
      <c r="V355" s="84"/>
      <c r="W355" s="84">
        <v>1</v>
      </c>
      <c r="X355" s="84"/>
      <c r="Y355" s="85"/>
      <c r="Z355" s="69" t="s">
        <v>520</v>
      </c>
      <c r="AA355" s="13" t="s">
        <v>373</v>
      </c>
      <c r="AB355" s="14" t="s">
        <v>367</v>
      </c>
      <c r="AC355" s="12" t="s">
        <v>358</v>
      </c>
      <c r="AD355" s="15" t="s">
        <v>368</v>
      </c>
      <c r="AE355" s="83"/>
      <c r="AF355" s="84">
        <v>1</v>
      </c>
      <c r="AG355" s="84"/>
      <c r="AH355" s="84"/>
      <c r="AI355" s="84"/>
      <c r="AJ355" s="84"/>
      <c r="AK355" s="84"/>
      <c r="AL355" s="84"/>
      <c r="AM355" s="85"/>
    </row>
    <row r="356" spans="1:39" ht="12" customHeight="1">
      <c r="A356" s="184">
        <v>333</v>
      </c>
      <c r="B356" s="98" t="s">
        <v>241</v>
      </c>
      <c r="C356" s="98" t="s">
        <v>241</v>
      </c>
      <c r="D356" s="11" t="s">
        <v>25</v>
      </c>
      <c r="E356" s="11" t="s">
        <v>304</v>
      </c>
      <c r="F356" s="12" t="s">
        <v>49</v>
      </c>
      <c r="G356" s="12" t="s">
        <v>310</v>
      </c>
      <c r="H356" s="12" t="s">
        <v>306</v>
      </c>
      <c r="I356" s="105" t="s">
        <v>504</v>
      </c>
      <c r="J356" s="12" t="str">
        <f t="shared" si="19"/>
        <v>≥17h</v>
      </c>
      <c r="K356" s="12" t="s">
        <v>512</v>
      </c>
      <c r="L356" s="69" t="s">
        <v>519</v>
      </c>
      <c r="M356" s="13" t="s">
        <v>373</v>
      </c>
      <c r="N356" s="14" t="s">
        <v>308</v>
      </c>
      <c r="O356" s="12" t="s">
        <v>358</v>
      </c>
      <c r="P356" s="15" t="s">
        <v>368</v>
      </c>
      <c r="Q356" s="83"/>
      <c r="R356" s="84"/>
      <c r="S356" s="84"/>
      <c r="T356" s="84">
        <v>1</v>
      </c>
      <c r="U356" s="84"/>
      <c r="V356" s="84"/>
      <c r="W356" s="84"/>
      <c r="X356" s="84"/>
      <c r="Y356" s="85"/>
      <c r="Z356" s="69" t="s">
        <v>519</v>
      </c>
      <c r="AA356" s="13" t="s">
        <v>373</v>
      </c>
      <c r="AB356" s="14" t="s">
        <v>308</v>
      </c>
      <c r="AC356" s="12" t="s">
        <v>358</v>
      </c>
      <c r="AD356" s="15" t="s">
        <v>368</v>
      </c>
      <c r="AE356" s="83"/>
      <c r="AF356" s="84">
        <v>1</v>
      </c>
      <c r="AG356" s="84"/>
      <c r="AH356" s="84"/>
      <c r="AI356" s="84"/>
      <c r="AJ356" s="84"/>
      <c r="AK356" s="84"/>
      <c r="AL356" s="84"/>
      <c r="AM356" s="85"/>
    </row>
    <row r="357" spans="1:39" ht="12" customHeight="1">
      <c r="A357" s="184">
        <v>334</v>
      </c>
      <c r="B357" s="98" t="s">
        <v>287</v>
      </c>
      <c r="C357" s="98" t="s">
        <v>281</v>
      </c>
      <c r="D357" s="11" t="s">
        <v>52</v>
      </c>
      <c r="E357" s="11" t="s">
        <v>304</v>
      </c>
      <c r="F357" s="12" t="s">
        <v>49</v>
      </c>
      <c r="G357" s="11" t="s">
        <v>511</v>
      </c>
      <c r="H357" s="12" t="s">
        <v>308</v>
      </c>
      <c r="I357" s="105" t="s">
        <v>507</v>
      </c>
      <c r="J357" s="12" t="str">
        <f t="shared" si="19"/>
        <v>≥17h</v>
      </c>
      <c r="K357" s="12" t="s">
        <v>512</v>
      </c>
      <c r="L357" s="69" t="s">
        <v>519</v>
      </c>
      <c r="M357" s="13" t="s">
        <v>374</v>
      </c>
      <c r="N357" s="14" t="s">
        <v>308</v>
      </c>
      <c r="O357" s="12" t="s">
        <v>358</v>
      </c>
      <c r="P357" s="15" t="s">
        <v>368</v>
      </c>
      <c r="Q357" s="83"/>
      <c r="R357" s="84"/>
      <c r="S357" s="84">
        <v>1</v>
      </c>
      <c r="T357" s="84">
        <v>1</v>
      </c>
      <c r="U357" s="84"/>
      <c r="V357" s="84"/>
      <c r="W357" s="84">
        <v>1</v>
      </c>
      <c r="X357" s="84"/>
      <c r="Y357" s="85"/>
      <c r="Z357" s="69" t="s">
        <v>519</v>
      </c>
      <c r="AA357" s="13" t="s">
        <v>374</v>
      </c>
      <c r="AB357" s="14" t="s">
        <v>308</v>
      </c>
      <c r="AC357" s="12" t="s">
        <v>358</v>
      </c>
      <c r="AD357" s="15" t="s">
        <v>368</v>
      </c>
      <c r="AE357" s="83"/>
      <c r="AF357" s="84"/>
      <c r="AG357" s="84"/>
      <c r="AH357" s="84"/>
      <c r="AI357" s="84"/>
      <c r="AJ357" s="84"/>
      <c r="AK357" s="84">
        <v>1</v>
      </c>
      <c r="AL357" s="84"/>
      <c r="AM357" s="85"/>
    </row>
    <row r="358" spans="1:39" ht="12" customHeight="1">
      <c r="A358" s="184">
        <v>335</v>
      </c>
      <c r="B358" s="98" t="s">
        <v>173</v>
      </c>
      <c r="C358" s="98" t="s">
        <v>168</v>
      </c>
      <c r="D358" s="11" t="s">
        <v>52</v>
      </c>
      <c r="E358" s="11" t="s">
        <v>304</v>
      </c>
      <c r="F358" s="12" t="s">
        <v>50</v>
      </c>
      <c r="G358" s="12" t="s">
        <v>310</v>
      </c>
      <c r="H358" s="12" t="s">
        <v>306</v>
      </c>
      <c r="I358" s="12" t="s">
        <v>504</v>
      </c>
      <c r="J358" s="12" t="str">
        <f t="shared" si="19"/>
        <v>≥17h</v>
      </c>
      <c r="K358" s="12" t="s">
        <v>47</v>
      </c>
      <c r="L358" s="69" t="s">
        <v>520</v>
      </c>
      <c r="M358" s="13" t="s">
        <v>373</v>
      </c>
      <c r="N358" s="14" t="s">
        <v>308</v>
      </c>
      <c r="O358" s="12" t="s">
        <v>358</v>
      </c>
      <c r="P358" s="15" t="s">
        <v>368</v>
      </c>
      <c r="Q358" s="83"/>
      <c r="R358" s="84"/>
      <c r="S358" s="84"/>
      <c r="T358" s="84">
        <v>1</v>
      </c>
      <c r="U358" s="84"/>
      <c r="V358" s="84"/>
      <c r="W358" s="84"/>
      <c r="X358" s="84">
        <v>1</v>
      </c>
      <c r="Y358" s="85"/>
      <c r="Z358" s="69" t="s">
        <v>520</v>
      </c>
      <c r="AA358" s="13" t="s">
        <v>373</v>
      </c>
      <c r="AB358" s="14" t="s">
        <v>308</v>
      </c>
      <c r="AC358" s="12" t="s">
        <v>358</v>
      </c>
      <c r="AD358" s="15" t="s">
        <v>368</v>
      </c>
      <c r="AE358" s="83"/>
      <c r="AF358" s="84">
        <v>1</v>
      </c>
      <c r="AG358" s="84"/>
      <c r="AH358" s="84">
        <v>1</v>
      </c>
      <c r="AI358" s="84"/>
      <c r="AJ358" s="84"/>
      <c r="AK358" s="84"/>
      <c r="AL358" s="84"/>
      <c r="AM358" s="85"/>
    </row>
    <row r="359" spans="1:39" ht="12" customHeight="1">
      <c r="A359" s="184">
        <v>336</v>
      </c>
      <c r="B359" s="98" t="s">
        <v>241</v>
      </c>
      <c r="C359" s="98" t="s">
        <v>241</v>
      </c>
      <c r="D359" s="11" t="s">
        <v>51</v>
      </c>
      <c r="E359" s="11" t="s">
        <v>303</v>
      </c>
      <c r="F359" s="12" t="s">
        <v>48</v>
      </c>
      <c r="G359" s="12" t="s">
        <v>310</v>
      </c>
      <c r="H359" s="12" t="s">
        <v>306</v>
      </c>
      <c r="I359" s="105" t="s">
        <v>504</v>
      </c>
      <c r="J359" s="12" t="str">
        <f t="shared" si="19"/>
        <v>≥17h</v>
      </c>
      <c r="K359" s="12" t="s">
        <v>513</v>
      </c>
      <c r="L359" s="69" t="s">
        <v>519</v>
      </c>
      <c r="M359" s="13" t="s">
        <v>373</v>
      </c>
      <c r="N359" s="14" t="s">
        <v>308</v>
      </c>
      <c r="O359" s="12" t="s">
        <v>358</v>
      </c>
      <c r="P359" s="15" t="s">
        <v>368</v>
      </c>
      <c r="Q359" s="83"/>
      <c r="R359" s="84"/>
      <c r="S359" s="84"/>
      <c r="T359" s="84">
        <v>1</v>
      </c>
      <c r="U359" s="84"/>
      <c r="V359" s="84"/>
      <c r="W359" s="84"/>
      <c r="X359" s="84"/>
      <c r="Y359" s="85"/>
      <c r="Z359" s="69" t="s">
        <v>519</v>
      </c>
      <c r="AA359" s="13" t="s">
        <v>373</v>
      </c>
      <c r="AB359" s="14" t="s">
        <v>308</v>
      </c>
      <c r="AC359" s="12" t="s">
        <v>358</v>
      </c>
      <c r="AD359" s="15" t="s">
        <v>368</v>
      </c>
      <c r="AE359" s="83"/>
      <c r="AF359" s="84">
        <v>1</v>
      </c>
      <c r="AG359" s="84"/>
      <c r="AH359" s="84"/>
      <c r="AI359" s="84"/>
      <c r="AJ359" s="84"/>
      <c r="AK359" s="84"/>
      <c r="AL359" s="84"/>
      <c r="AM359" s="85"/>
    </row>
    <row r="360" spans="1:39" ht="12" customHeight="1">
      <c r="A360" s="184">
        <v>337</v>
      </c>
      <c r="B360" s="98" t="s">
        <v>81</v>
      </c>
      <c r="C360" s="98" t="s">
        <v>81</v>
      </c>
      <c r="D360" s="11" t="s">
        <v>25</v>
      </c>
      <c r="E360" s="11" t="s">
        <v>303</v>
      </c>
      <c r="F360" s="12" t="s">
        <v>48</v>
      </c>
      <c r="G360" s="12" t="s">
        <v>510</v>
      </c>
      <c r="H360" s="12" t="s">
        <v>306</v>
      </c>
      <c r="I360" s="105" t="s">
        <v>504</v>
      </c>
      <c r="J360" s="11" t="str">
        <f>"12-16h"</f>
        <v>12-16h</v>
      </c>
      <c r="K360" s="12" t="s">
        <v>513</v>
      </c>
      <c r="L360" s="69" t="s">
        <v>518</v>
      </c>
      <c r="M360" s="13" t="s">
        <v>385</v>
      </c>
      <c r="N360" s="14" t="s">
        <v>308</v>
      </c>
      <c r="O360" s="12" t="s">
        <v>358</v>
      </c>
      <c r="P360" s="15" t="s">
        <v>368</v>
      </c>
      <c r="Q360" s="83"/>
      <c r="R360" s="84">
        <v>1</v>
      </c>
      <c r="S360" s="84"/>
      <c r="T360" s="84">
        <v>1</v>
      </c>
      <c r="U360" s="84"/>
      <c r="V360" s="84"/>
      <c r="W360" s="84">
        <v>1</v>
      </c>
      <c r="X360" s="84"/>
      <c r="Y360" s="85"/>
      <c r="Z360" s="69" t="s">
        <v>518</v>
      </c>
      <c r="AA360" s="13" t="s">
        <v>385</v>
      </c>
      <c r="AB360" s="14" t="s">
        <v>308</v>
      </c>
      <c r="AC360" s="12" t="s">
        <v>358</v>
      </c>
      <c r="AD360" s="15" t="s">
        <v>368</v>
      </c>
      <c r="AE360" s="83"/>
      <c r="AF360" s="84"/>
      <c r="AG360" s="84">
        <v>1</v>
      </c>
      <c r="AH360" s="84"/>
      <c r="AI360" s="84"/>
      <c r="AJ360" s="84"/>
      <c r="AK360" s="84"/>
      <c r="AL360" s="84"/>
      <c r="AM360" s="85"/>
    </row>
    <row r="361" spans="1:39" ht="12" customHeight="1">
      <c r="A361" s="184">
        <v>338</v>
      </c>
      <c r="B361" s="98" t="s">
        <v>126</v>
      </c>
      <c r="C361" s="98" t="s">
        <v>126</v>
      </c>
      <c r="D361" s="11" t="s">
        <v>52</v>
      </c>
      <c r="E361" s="11" t="s">
        <v>303</v>
      </c>
      <c r="F361" s="12" t="s">
        <v>48</v>
      </c>
      <c r="G361" s="12" t="s">
        <v>310</v>
      </c>
      <c r="H361" s="12" t="s">
        <v>306</v>
      </c>
      <c r="I361" s="12" t="s">
        <v>507</v>
      </c>
      <c r="J361" s="11" t="str">
        <f>"12-16h"</f>
        <v>12-16h</v>
      </c>
      <c r="K361" s="12" t="s">
        <v>513</v>
      </c>
      <c r="L361" s="69" t="s">
        <v>518</v>
      </c>
      <c r="M361" s="13" t="s">
        <v>372</v>
      </c>
      <c r="N361" s="14" t="s">
        <v>308</v>
      </c>
      <c r="O361" s="12" t="s">
        <v>358</v>
      </c>
      <c r="P361" s="15" t="s">
        <v>368</v>
      </c>
      <c r="Q361" s="83"/>
      <c r="R361" s="84"/>
      <c r="S361" s="84"/>
      <c r="T361" s="84">
        <v>1</v>
      </c>
      <c r="U361" s="84"/>
      <c r="V361" s="84"/>
      <c r="W361" s="84"/>
      <c r="X361" s="84"/>
      <c r="Y361" s="85"/>
      <c r="Z361" s="69" t="s">
        <v>518</v>
      </c>
      <c r="AA361" s="13" t="s">
        <v>372</v>
      </c>
      <c r="AB361" s="14" t="s">
        <v>308</v>
      </c>
      <c r="AC361" s="12" t="s">
        <v>358</v>
      </c>
      <c r="AD361" s="15" t="s">
        <v>368</v>
      </c>
      <c r="AE361" s="83"/>
      <c r="AF361" s="84">
        <v>1</v>
      </c>
      <c r="AG361" s="84"/>
      <c r="AH361" s="84"/>
      <c r="AI361" s="84"/>
      <c r="AJ361" s="84"/>
      <c r="AK361" s="84"/>
      <c r="AL361" s="84"/>
      <c r="AM361" s="85"/>
    </row>
    <row r="362" spans="1:39" ht="12" customHeight="1">
      <c r="A362" s="184"/>
      <c r="B362" s="98" t="s">
        <v>126</v>
      </c>
      <c r="C362" s="98" t="s">
        <v>126</v>
      </c>
      <c r="D362" s="69" t="s">
        <v>52</v>
      </c>
      <c r="E362" s="69" t="s">
        <v>303</v>
      </c>
      <c r="F362" s="69" t="s">
        <v>48</v>
      </c>
      <c r="G362" s="69" t="s">
        <v>310</v>
      </c>
      <c r="H362" s="69" t="s">
        <v>306</v>
      </c>
      <c r="I362" s="12" t="s">
        <v>507</v>
      </c>
      <c r="J362" s="69" t="str">
        <f>"12-16h"</f>
        <v>12-16h</v>
      </c>
      <c r="K362" s="69" t="s">
        <v>513</v>
      </c>
      <c r="L362" s="69" t="s">
        <v>518</v>
      </c>
      <c r="M362" s="13" t="s">
        <v>385</v>
      </c>
      <c r="N362" s="14" t="s">
        <v>308</v>
      </c>
      <c r="O362" s="12" t="s">
        <v>0</v>
      </c>
      <c r="P362" s="15" t="s">
        <v>368</v>
      </c>
      <c r="Q362" s="83"/>
      <c r="R362" s="84"/>
      <c r="S362" s="84"/>
      <c r="T362" s="84">
        <v>1</v>
      </c>
      <c r="U362" s="84"/>
      <c r="V362" s="84"/>
      <c r="W362" s="84"/>
      <c r="X362" s="84"/>
      <c r="Y362" s="85"/>
      <c r="Z362" s="69" t="s">
        <v>518</v>
      </c>
      <c r="AA362" s="13" t="s">
        <v>385</v>
      </c>
      <c r="AB362" s="14" t="s">
        <v>308</v>
      </c>
      <c r="AC362" s="12" t="s">
        <v>0</v>
      </c>
      <c r="AD362" s="15" t="s">
        <v>368</v>
      </c>
      <c r="AE362" s="83"/>
      <c r="AF362" s="84"/>
      <c r="AG362" s="84"/>
      <c r="AH362" s="84"/>
      <c r="AI362" s="84"/>
      <c r="AJ362" s="84"/>
      <c r="AK362" s="84"/>
      <c r="AL362" s="84"/>
      <c r="AM362" s="85"/>
    </row>
    <row r="363" spans="1:39" ht="12" customHeight="1">
      <c r="A363" s="184">
        <v>339</v>
      </c>
      <c r="B363" s="98" t="s">
        <v>173</v>
      </c>
      <c r="C363" s="98" t="s">
        <v>168</v>
      </c>
      <c r="D363" s="11" t="s">
        <v>51</v>
      </c>
      <c r="E363" s="11" t="s">
        <v>304</v>
      </c>
      <c r="F363" s="12" t="s">
        <v>49</v>
      </c>
      <c r="G363" s="12" t="s">
        <v>310</v>
      </c>
      <c r="H363" s="12" t="s">
        <v>306</v>
      </c>
      <c r="I363" s="105" t="s">
        <v>507</v>
      </c>
      <c r="J363" s="11" t="str">
        <f>"12-16h"</f>
        <v>12-16h</v>
      </c>
      <c r="K363" s="12" t="s">
        <v>47</v>
      </c>
      <c r="L363" s="69" t="s">
        <v>520</v>
      </c>
      <c r="M363" s="13" t="s">
        <v>373</v>
      </c>
      <c r="N363" s="14" t="s">
        <v>308</v>
      </c>
      <c r="O363" s="12" t="s">
        <v>358</v>
      </c>
      <c r="P363" s="15" t="s">
        <v>368</v>
      </c>
      <c r="Q363" s="83"/>
      <c r="R363" s="84"/>
      <c r="S363" s="84">
        <v>1</v>
      </c>
      <c r="T363" s="84">
        <v>1</v>
      </c>
      <c r="U363" s="84"/>
      <c r="V363" s="84"/>
      <c r="W363" s="84">
        <v>1</v>
      </c>
      <c r="X363" s="84">
        <v>1</v>
      </c>
      <c r="Y363" s="85"/>
      <c r="Z363" s="69" t="s">
        <v>520</v>
      </c>
      <c r="AA363" s="13" t="s">
        <v>373</v>
      </c>
      <c r="AB363" s="14" t="s">
        <v>308</v>
      </c>
      <c r="AC363" s="12" t="s">
        <v>358</v>
      </c>
      <c r="AD363" s="15" t="s">
        <v>368</v>
      </c>
      <c r="AE363" s="83"/>
      <c r="AF363" s="84">
        <v>1</v>
      </c>
      <c r="AG363" s="84"/>
      <c r="AH363" s="84"/>
      <c r="AI363" s="84"/>
      <c r="AJ363" s="84"/>
      <c r="AK363" s="84"/>
      <c r="AL363" s="84"/>
      <c r="AM363" s="85"/>
    </row>
    <row r="364" spans="1:39" ht="12" customHeight="1">
      <c r="A364" s="184">
        <v>340</v>
      </c>
      <c r="B364" s="98" t="s">
        <v>209</v>
      </c>
      <c r="C364" s="98" t="s">
        <v>198</v>
      </c>
      <c r="D364" s="11" t="s">
        <v>25</v>
      </c>
      <c r="E364" s="11" t="s">
        <v>304</v>
      </c>
      <c r="F364" s="12" t="s">
        <v>50</v>
      </c>
      <c r="G364" s="11" t="s">
        <v>511</v>
      </c>
      <c r="H364" s="12" t="s">
        <v>308</v>
      </c>
      <c r="I364" s="12" t="s">
        <v>504</v>
      </c>
      <c r="J364" s="12" t="str">
        <f>"≥17h"</f>
        <v>≥17h</v>
      </c>
      <c r="K364" s="12" t="s">
        <v>47</v>
      </c>
      <c r="L364" s="69" t="s">
        <v>520</v>
      </c>
      <c r="M364" s="13" t="s">
        <v>374</v>
      </c>
      <c r="N364" s="14" t="s">
        <v>308</v>
      </c>
      <c r="O364" s="12" t="s">
        <v>358</v>
      </c>
      <c r="P364" s="15" t="s">
        <v>368</v>
      </c>
      <c r="Q364" s="83"/>
      <c r="R364" s="84"/>
      <c r="S364" s="84"/>
      <c r="T364" s="84">
        <v>1</v>
      </c>
      <c r="U364" s="84"/>
      <c r="V364" s="84"/>
      <c r="W364" s="84"/>
      <c r="X364" s="84"/>
      <c r="Y364" s="85"/>
      <c r="Z364" s="69" t="s">
        <v>520</v>
      </c>
      <c r="AA364" s="13" t="s">
        <v>374</v>
      </c>
      <c r="AB364" s="14" t="s">
        <v>308</v>
      </c>
      <c r="AC364" s="12" t="s">
        <v>358</v>
      </c>
      <c r="AD364" s="15" t="s">
        <v>368</v>
      </c>
      <c r="AE364" s="83"/>
      <c r="AF364" s="84">
        <v>1</v>
      </c>
      <c r="AG364" s="84"/>
      <c r="AH364" s="84"/>
      <c r="AI364" s="84"/>
      <c r="AJ364" s="84"/>
      <c r="AK364" s="84"/>
      <c r="AL364" s="84"/>
      <c r="AM364" s="85"/>
    </row>
    <row r="365" spans="1:39" ht="12" customHeight="1">
      <c r="A365" s="184">
        <v>341</v>
      </c>
      <c r="B365" s="98" t="s">
        <v>291</v>
      </c>
      <c r="C365" s="98" t="s">
        <v>291</v>
      </c>
      <c r="D365" s="11" t="s">
        <v>51</v>
      </c>
      <c r="E365" s="11" t="s">
        <v>304</v>
      </c>
      <c r="F365" s="12" t="s">
        <v>48</v>
      </c>
      <c r="G365" s="12" t="s">
        <v>310</v>
      </c>
      <c r="H365" s="12" t="s">
        <v>306</v>
      </c>
      <c r="I365" s="12" t="s">
        <v>507</v>
      </c>
      <c r="J365" s="11" t="str">
        <f>"12-16h"</f>
        <v>12-16h</v>
      </c>
      <c r="K365" s="12" t="s">
        <v>47</v>
      </c>
      <c r="L365" s="69" t="s">
        <v>519</v>
      </c>
      <c r="M365" s="13" t="s">
        <v>373</v>
      </c>
      <c r="N365" s="14" t="s">
        <v>308</v>
      </c>
      <c r="O365" s="12" t="s">
        <v>358</v>
      </c>
      <c r="P365" s="15" t="s">
        <v>368</v>
      </c>
      <c r="Q365" s="83"/>
      <c r="R365" s="84"/>
      <c r="S365" s="84">
        <v>1</v>
      </c>
      <c r="T365" s="84">
        <v>1</v>
      </c>
      <c r="U365" s="84"/>
      <c r="V365" s="84"/>
      <c r="W365" s="84">
        <v>1</v>
      </c>
      <c r="X365" s="84">
        <v>1</v>
      </c>
      <c r="Y365" s="85"/>
      <c r="Z365" s="69" t="s">
        <v>519</v>
      </c>
      <c r="AA365" s="13" t="s">
        <v>373</v>
      </c>
      <c r="AB365" s="14" t="s">
        <v>308</v>
      </c>
      <c r="AC365" s="12" t="s">
        <v>358</v>
      </c>
      <c r="AD365" s="15" t="s">
        <v>368</v>
      </c>
      <c r="AE365" s="83"/>
      <c r="AF365" s="84">
        <v>1</v>
      </c>
      <c r="AG365" s="84"/>
      <c r="AH365" s="84"/>
      <c r="AI365" s="84"/>
      <c r="AJ365" s="84"/>
      <c r="AK365" s="84"/>
      <c r="AL365" s="84"/>
      <c r="AM365" s="85"/>
    </row>
    <row r="366" spans="1:39" ht="12" customHeight="1">
      <c r="A366" s="184">
        <v>342</v>
      </c>
      <c r="B366" s="98" t="s">
        <v>81</v>
      </c>
      <c r="C366" s="98" t="s">
        <v>81</v>
      </c>
      <c r="D366" s="11" t="s">
        <v>25</v>
      </c>
      <c r="E366" s="11" t="s">
        <v>304</v>
      </c>
      <c r="F366" s="12" t="s">
        <v>49</v>
      </c>
      <c r="G366" s="12" t="s">
        <v>310</v>
      </c>
      <c r="H366" s="12" t="s">
        <v>306</v>
      </c>
      <c r="I366" s="105" t="s">
        <v>504</v>
      </c>
      <c r="J366" s="11" t="str">
        <f>"12-16h"</f>
        <v>12-16h</v>
      </c>
      <c r="K366" s="12" t="s">
        <v>512</v>
      </c>
      <c r="L366" s="69" t="s">
        <v>518</v>
      </c>
      <c r="M366" s="13" t="s">
        <v>371</v>
      </c>
      <c r="N366" s="14" t="s">
        <v>308</v>
      </c>
      <c r="O366" s="12" t="s">
        <v>358</v>
      </c>
      <c r="P366" s="15" t="s">
        <v>368</v>
      </c>
      <c r="Q366" s="83"/>
      <c r="R366" s="84"/>
      <c r="S366" s="84">
        <v>1</v>
      </c>
      <c r="T366" s="84">
        <v>1</v>
      </c>
      <c r="U366" s="84"/>
      <c r="V366" s="84"/>
      <c r="W366" s="84">
        <v>1</v>
      </c>
      <c r="X366" s="84"/>
      <c r="Y366" s="85"/>
      <c r="Z366" s="69" t="s">
        <v>518</v>
      </c>
      <c r="AA366" s="13" t="s">
        <v>371</v>
      </c>
      <c r="AB366" s="14" t="s">
        <v>308</v>
      </c>
      <c r="AC366" s="12" t="s">
        <v>358</v>
      </c>
      <c r="AD366" s="15" t="s">
        <v>368</v>
      </c>
      <c r="AE366" s="83"/>
      <c r="AF366" s="84"/>
      <c r="AG366" s="84">
        <v>1</v>
      </c>
      <c r="AH366" s="84"/>
      <c r="AI366" s="84"/>
      <c r="AJ366" s="84"/>
      <c r="AK366" s="84"/>
      <c r="AL366" s="84"/>
      <c r="AM366" s="85"/>
    </row>
    <row r="367" spans="1:39" ht="12" customHeight="1">
      <c r="A367" s="184">
        <v>343</v>
      </c>
      <c r="B367" s="98" t="s">
        <v>166</v>
      </c>
      <c r="C367" s="98" t="s">
        <v>166</v>
      </c>
      <c r="D367" s="11" t="s">
        <v>51</v>
      </c>
      <c r="E367" s="11" t="s">
        <v>303</v>
      </c>
      <c r="F367" s="12" t="s">
        <v>49</v>
      </c>
      <c r="G367" s="12" t="s">
        <v>310</v>
      </c>
      <c r="H367" s="12" t="s">
        <v>306</v>
      </c>
      <c r="I367" s="105" t="s">
        <v>504</v>
      </c>
      <c r="J367" s="12" t="str">
        <f>"≥17h"</f>
        <v>≥17h</v>
      </c>
      <c r="K367" s="12" t="s">
        <v>513</v>
      </c>
      <c r="L367" s="69" t="s">
        <v>518</v>
      </c>
      <c r="M367" s="13" t="s">
        <v>373</v>
      </c>
      <c r="N367" s="14" t="s">
        <v>308</v>
      </c>
      <c r="O367" s="12" t="s">
        <v>358</v>
      </c>
      <c r="P367" s="15" t="s">
        <v>368</v>
      </c>
      <c r="Q367" s="83"/>
      <c r="R367" s="84"/>
      <c r="S367" s="84"/>
      <c r="T367" s="84">
        <v>1</v>
      </c>
      <c r="U367" s="84"/>
      <c r="V367" s="84"/>
      <c r="W367" s="84"/>
      <c r="X367" s="84"/>
      <c r="Y367" s="85"/>
      <c r="Z367" s="69" t="s">
        <v>518</v>
      </c>
      <c r="AA367" s="13" t="s">
        <v>373</v>
      </c>
      <c r="AB367" s="14" t="s">
        <v>308</v>
      </c>
      <c r="AC367" s="12" t="s">
        <v>358</v>
      </c>
      <c r="AD367" s="15" t="s">
        <v>368</v>
      </c>
      <c r="AE367" s="83"/>
      <c r="AF367" s="84">
        <v>1</v>
      </c>
      <c r="AG367" s="84"/>
      <c r="AH367" s="84"/>
      <c r="AI367" s="84"/>
      <c r="AJ367" s="84"/>
      <c r="AK367" s="84"/>
      <c r="AL367" s="84"/>
      <c r="AM367" s="85"/>
    </row>
    <row r="368" spans="1:39" ht="12" customHeight="1">
      <c r="A368" s="184"/>
      <c r="B368" s="98" t="s">
        <v>166</v>
      </c>
      <c r="C368" s="98" t="s">
        <v>166</v>
      </c>
      <c r="D368" s="69" t="s">
        <v>51</v>
      </c>
      <c r="E368" s="69" t="s">
        <v>303</v>
      </c>
      <c r="F368" s="69" t="s">
        <v>49</v>
      </c>
      <c r="G368" s="69" t="s">
        <v>310</v>
      </c>
      <c r="H368" s="69" t="s">
        <v>306</v>
      </c>
      <c r="I368" s="105" t="s">
        <v>504</v>
      </c>
      <c r="J368" s="69" t="str">
        <f>"≥17h"</f>
        <v>≥17h</v>
      </c>
      <c r="K368" s="69" t="s">
        <v>513</v>
      </c>
      <c r="L368" s="69" t="s">
        <v>518</v>
      </c>
      <c r="M368" s="13" t="s">
        <v>385</v>
      </c>
      <c r="N368" s="14" t="s">
        <v>308</v>
      </c>
      <c r="O368" s="12" t="s">
        <v>0</v>
      </c>
      <c r="P368" s="15" t="s">
        <v>368</v>
      </c>
      <c r="Q368" s="83"/>
      <c r="R368" s="84"/>
      <c r="S368" s="84"/>
      <c r="T368" s="84"/>
      <c r="U368" s="84"/>
      <c r="V368" s="84"/>
      <c r="W368" s="84"/>
      <c r="X368" s="84"/>
      <c r="Y368" s="85">
        <v>1</v>
      </c>
      <c r="Z368" s="69" t="s">
        <v>518</v>
      </c>
      <c r="AA368" s="13" t="s">
        <v>385</v>
      </c>
      <c r="AB368" s="14" t="s">
        <v>308</v>
      </c>
      <c r="AC368" s="12" t="s">
        <v>0</v>
      </c>
      <c r="AD368" s="15" t="s">
        <v>368</v>
      </c>
      <c r="AE368" s="83"/>
      <c r="AF368" s="84"/>
      <c r="AG368" s="84"/>
      <c r="AH368" s="84"/>
      <c r="AI368" s="84"/>
      <c r="AJ368" s="84"/>
      <c r="AK368" s="84"/>
      <c r="AL368" s="84"/>
      <c r="AM368" s="85"/>
    </row>
    <row r="369" spans="1:39" ht="12" customHeight="1">
      <c r="A369" s="184">
        <v>344</v>
      </c>
      <c r="B369" s="98" t="s">
        <v>81</v>
      </c>
      <c r="C369" s="98" t="s">
        <v>81</v>
      </c>
      <c r="D369" s="11" t="s">
        <v>51</v>
      </c>
      <c r="E369" s="11" t="s">
        <v>303</v>
      </c>
      <c r="F369" s="12" t="s">
        <v>48</v>
      </c>
      <c r="G369" s="12" t="s">
        <v>510</v>
      </c>
      <c r="H369" s="12" t="s">
        <v>308</v>
      </c>
      <c r="I369" s="105" t="s">
        <v>504</v>
      </c>
      <c r="J369" s="12" t="str">
        <f>"≥17h"</f>
        <v>≥17h</v>
      </c>
      <c r="K369" s="12" t="s">
        <v>47</v>
      </c>
      <c r="L369" s="69" t="s">
        <v>518</v>
      </c>
      <c r="M369" s="13" t="s">
        <v>371</v>
      </c>
      <c r="N369" s="14" t="s">
        <v>308</v>
      </c>
      <c r="O369" s="12" t="s">
        <v>358</v>
      </c>
      <c r="P369" s="15" t="s">
        <v>370</v>
      </c>
      <c r="Q369" s="83"/>
      <c r="R369" s="84">
        <v>1</v>
      </c>
      <c r="S369" s="84"/>
      <c r="T369" s="84">
        <v>1</v>
      </c>
      <c r="U369" s="84"/>
      <c r="V369" s="84"/>
      <c r="W369" s="84"/>
      <c r="X369" s="84"/>
      <c r="Y369" s="85">
        <v>1</v>
      </c>
      <c r="Z369" s="69" t="s">
        <v>518</v>
      </c>
      <c r="AA369" s="13" t="s">
        <v>371</v>
      </c>
      <c r="AB369" s="14" t="s">
        <v>308</v>
      </c>
      <c r="AC369" s="12" t="s">
        <v>358</v>
      </c>
      <c r="AD369" s="15" t="s">
        <v>370</v>
      </c>
      <c r="AE369" s="83"/>
      <c r="AF369" s="84"/>
      <c r="AG369" s="84">
        <v>1</v>
      </c>
      <c r="AH369" s="84"/>
      <c r="AI369" s="84"/>
      <c r="AJ369" s="84"/>
      <c r="AK369" s="84"/>
      <c r="AL369" s="84"/>
      <c r="AM369" s="85">
        <v>1</v>
      </c>
    </row>
    <row r="370" spans="1:39" ht="12" customHeight="1">
      <c r="A370" s="184">
        <v>345</v>
      </c>
      <c r="B370" s="98" t="s">
        <v>113</v>
      </c>
      <c r="C370" s="98" t="s">
        <v>71</v>
      </c>
      <c r="D370" s="11" t="s">
        <v>51</v>
      </c>
      <c r="E370" s="11" t="s">
        <v>303</v>
      </c>
      <c r="F370" s="12" t="s">
        <v>50</v>
      </c>
      <c r="G370" s="12" t="s">
        <v>310</v>
      </c>
      <c r="H370" s="12" t="s">
        <v>306</v>
      </c>
      <c r="I370" s="105" t="s">
        <v>505</v>
      </c>
      <c r="J370" s="11" t="str">
        <f>"12-16h"</f>
        <v>12-16h</v>
      </c>
      <c r="K370" s="12" t="s">
        <v>513</v>
      </c>
      <c r="L370" s="69" t="s">
        <v>520</v>
      </c>
      <c r="M370" s="13" t="s">
        <v>371</v>
      </c>
      <c r="N370" s="14" t="s">
        <v>308</v>
      </c>
      <c r="O370" s="12" t="s">
        <v>358</v>
      </c>
      <c r="P370" s="15" t="s">
        <v>370</v>
      </c>
      <c r="Q370" s="83"/>
      <c r="R370" s="84">
        <v>1</v>
      </c>
      <c r="S370" s="84"/>
      <c r="T370" s="84"/>
      <c r="U370" s="84"/>
      <c r="V370" s="84"/>
      <c r="W370" s="84"/>
      <c r="X370" s="84"/>
      <c r="Y370" s="85"/>
      <c r="Z370" s="69" t="s">
        <v>520</v>
      </c>
      <c r="AA370" s="13" t="s">
        <v>371</v>
      </c>
      <c r="AB370" s="14" t="s">
        <v>308</v>
      </c>
      <c r="AC370" s="12" t="s">
        <v>358</v>
      </c>
      <c r="AD370" s="15" t="s">
        <v>370</v>
      </c>
      <c r="AE370" s="83">
        <v>1</v>
      </c>
      <c r="AF370" s="84"/>
      <c r="AG370" s="84"/>
      <c r="AH370" s="84">
        <v>1</v>
      </c>
      <c r="AI370" s="84"/>
      <c r="AJ370" s="84"/>
      <c r="AK370" s="84"/>
      <c r="AL370" s="84"/>
      <c r="AM370" s="85"/>
    </row>
    <row r="371" spans="1:39" ht="12" customHeight="1">
      <c r="A371" s="184">
        <v>346</v>
      </c>
      <c r="B371" s="98" t="s">
        <v>81</v>
      </c>
      <c r="C371" s="98" t="s">
        <v>81</v>
      </c>
      <c r="D371" s="11" t="s">
        <v>51</v>
      </c>
      <c r="E371" s="11" t="s">
        <v>303</v>
      </c>
      <c r="F371" s="12" t="s">
        <v>48</v>
      </c>
      <c r="G371" s="12" t="s">
        <v>310</v>
      </c>
      <c r="H371" s="12" t="s">
        <v>306</v>
      </c>
      <c r="I371" s="105" t="s">
        <v>504</v>
      </c>
      <c r="J371" s="12" t="str">
        <f>"≥17h"</f>
        <v>≥17h</v>
      </c>
      <c r="K371" s="12" t="s">
        <v>513</v>
      </c>
      <c r="L371" s="69" t="s">
        <v>518</v>
      </c>
      <c r="M371" s="13" t="s">
        <v>342</v>
      </c>
      <c r="N371" s="14"/>
      <c r="O371" s="12" t="s">
        <v>358</v>
      </c>
      <c r="P371" s="15" t="s">
        <v>359</v>
      </c>
      <c r="Q371" s="83"/>
      <c r="R371" s="84"/>
      <c r="S371" s="84"/>
      <c r="T371" s="84"/>
      <c r="U371" s="84"/>
      <c r="V371" s="84"/>
      <c r="W371" s="84"/>
      <c r="X371" s="84"/>
      <c r="Y371" s="85"/>
      <c r="Z371" s="69" t="s">
        <v>518</v>
      </c>
      <c r="AA371" s="13" t="s">
        <v>342</v>
      </c>
      <c r="AB371" s="14"/>
      <c r="AC371" s="12" t="s">
        <v>358</v>
      </c>
      <c r="AD371" s="15" t="s">
        <v>359</v>
      </c>
      <c r="AE371" s="83"/>
      <c r="AF371" s="84"/>
      <c r="AG371" s="84"/>
      <c r="AH371" s="84"/>
      <c r="AI371" s="84"/>
      <c r="AJ371" s="84"/>
      <c r="AK371" s="84"/>
      <c r="AL371" s="84"/>
      <c r="AM371" s="85"/>
    </row>
    <row r="372" spans="1:39" ht="12" customHeight="1">
      <c r="A372" s="184">
        <v>347</v>
      </c>
      <c r="B372" s="98" t="s">
        <v>291</v>
      </c>
      <c r="C372" s="98" t="s">
        <v>291</v>
      </c>
      <c r="D372" s="11" t="s">
        <v>52</v>
      </c>
      <c r="E372" s="11" t="s">
        <v>304</v>
      </c>
      <c r="F372" s="12" t="s">
        <v>49</v>
      </c>
      <c r="G372" s="12" t="s">
        <v>310</v>
      </c>
      <c r="H372" s="12" t="s">
        <v>306</v>
      </c>
      <c r="I372" s="105" t="s">
        <v>505</v>
      </c>
      <c r="J372" s="12" t="str">
        <f>"≥17h"</f>
        <v>≥17h</v>
      </c>
      <c r="K372" s="12" t="s">
        <v>512</v>
      </c>
      <c r="L372" s="69" t="s">
        <v>519</v>
      </c>
      <c r="M372" s="13" t="s">
        <v>373</v>
      </c>
      <c r="N372" s="14" t="s">
        <v>367</v>
      </c>
      <c r="O372" s="12" t="s">
        <v>358</v>
      </c>
      <c r="P372" s="15" t="s">
        <v>368</v>
      </c>
      <c r="Q372" s="83"/>
      <c r="R372" s="84"/>
      <c r="S372" s="84"/>
      <c r="T372" s="84">
        <v>1</v>
      </c>
      <c r="U372" s="84"/>
      <c r="V372" s="84"/>
      <c r="W372" s="84">
        <v>1</v>
      </c>
      <c r="X372" s="84">
        <v>1</v>
      </c>
      <c r="Y372" s="85"/>
      <c r="Z372" s="69" t="s">
        <v>519</v>
      </c>
      <c r="AA372" s="13" t="s">
        <v>373</v>
      </c>
      <c r="AB372" s="14" t="s">
        <v>367</v>
      </c>
      <c r="AC372" s="12" t="s">
        <v>358</v>
      </c>
      <c r="AD372" s="15" t="s">
        <v>368</v>
      </c>
      <c r="AE372" s="83"/>
      <c r="AF372" s="84">
        <v>1</v>
      </c>
      <c r="AG372" s="84"/>
      <c r="AH372" s="84"/>
      <c r="AI372" s="84"/>
      <c r="AJ372" s="84"/>
      <c r="AK372" s="84"/>
      <c r="AL372" s="84"/>
      <c r="AM372" s="85"/>
    </row>
    <row r="373" spans="1:39" ht="12" customHeight="1">
      <c r="A373" s="184">
        <v>348</v>
      </c>
      <c r="B373" s="98" t="s">
        <v>189</v>
      </c>
      <c r="C373" s="98" t="s">
        <v>189</v>
      </c>
      <c r="D373" s="11" t="s">
        <v>51</v>
      </c>
      <c r="E373" s="11" t="s">
        <v>303</v>
      </c>
      <c r="F373" s="12" t="s">
        <v>48</v>
      </c>
      <c r="G373" s="12" t="s">
        <v>510</v>
      </c>
      <c r="H373" s="12" t="s">
        <v>306</v>
      </c>
      <c r="I373" s="12" t="s">
        <v>504</v>
      </c>
      <c r="J373" s="11" t="str">
        <f>"12-16h"</f>
        <v>12-16h</v>
      </c>
      <c r="K373" s="12" t="s">
        <v>47</v>
      </c>
      <c r="L373" s="69" t="s">
        <v>519</v>
      </c>
      <c r="M373" s="13" t="s">
        <v>374</v>
      </c>
      <c r="N373" s="14" t="s">
        <v>367</v>
      </c>
      <c r="O373" s="12" t="s">
        <v>358</v>
      </c>
      <c r="P373" s="15" t="s">
        <v>370</v>
      </c>
      <c r="Q373" s="83"/>
      <c r="R373" s="84">
        <v>1</v>
      </c>
      <c r="S373" s="84"/>
      <c r="T373" s="84"/>
      <c r="U373" s="84"/>
      <c r="V373" s="84"/>
      <c r="W373" s="84"/>
      <c r="X373" s="84"/>
      <c r="Y373" s="85"/>
      <c r="Z373" s="69" t="s">
        <v>519</v>
      </c>
      <c r="AA373" s="13" t="s">
        <v>374</v>
      </c>
      <c r="AB373" s="14" t="s">
        <v>367</v>
      </c>
      <c r="AC373" s="12" t="s">
        <v>358</v>
      </c>
      <c r="AD373" s="15" t="s">
        <v>370</v>
      </c>
      <c r="AE373" s="83"/>
      <c r="AF373" s="84">
        <v>1</v>
      </c>
      <c r="AG373" s="84"/>
      <c r="AH373" s="84"/>
      <c r="AI373" s="84"/>
      <c r="AJ373" s="84"/>
      <c r="AK373" s="84"/>
      <c r="AL373" s="84"/>
      <c r="AM373" s="85"/>
    </row>
    <row r="374" spans="1:39" ht="12" customHeight="1">
      <c r="A374" s="184"/>
      <c r="B374" s="98" t="s">
        <v>189</v>
      </c>
      <c r="C374" s="98" t="s">
        <v>189</v>
      </c>
      <c r="D374" s="69" t="s">
        <v>51</v>
      </c>
      <c r="E374" s="69" t="s">
        <v>303</v>
      </c>
      <c r="F374" s="69" t="s">
        <v>48</v>
      </c>
      <c r="G374" s="69" t="s">
        <v>510</v>
      </c>
      <c r="H374" s="69" t="s">
        <v>306</v>
      </c>
      <c r="I374" s="12" t="s">
        <v>504</v>
      </c>
      <c r="J374" s="69" t="str">
        <f>"12-16h"</f>
        <v>12-16h</v>
      </c>
      <c r="K374" s="69" t="s">
        <v>47</v>
      </c>
      <c r="L374" s="69" t="s">
        <v>519</v>
      </c>
      <c r="M374" s="13" t="s">
        <v>385</v>
      </c>
      <c r="N374" s="14" t="s">
        <v>367</v>
      </c>
      <c r="O374" s="12" t="s">
        <v>0</v>
      </c>
      <c r="P374" s="15" t="s">
        <v>368</v>
      </c>
      <c r="Q374" s="83"/>
      <c r="R374" s="84"/>
      <c r="S374" s="84"/>
      <c r="T374" s="84">
        <v>1</v>
      </c>
      <c r="U374" s="84"/>
      <c r="V374" s="84"/>
      <c r="W374" s="84">
        <v>1</v>
      </c>
      <c r="X374" s="84">
        <v>1</v>
      </c>
      <c r="Y374" s="85"/>
      <c r="Z374" s="69" t="s">
        <v>519</v>
      </c>
      <c r="AA374" s="13" t="s">
        <v>385</v>
      </c>
      <c r="AB374" s="14" t="s">
        <v>367</v>
      </c>
      <c r="AC374" s="12" t="s">
        <v>0</v>
      </c>
      <c r="AD374" s="15" t="s">
        <v>368</v>
      </c>
      <c r="AE374" s="83"/>
      <c r="AF374" s="84"/>
      <c r="AG374" s="84"/>
      <c r="AH374" s="84"/>
      <c r="AI374" s="84"/>
      <c r="AJ374" s="84"/>
      <c r="AK374" s="84"/>
      <c r="AL374" s="84"/>
      <c r="AM374" s="85"/>
    </row>
    <row r="375" spans="1:39" ht="12" customHeight="1">
      <c r="A375" s="184">
        <v>349</v>
      </c>
      <c r="B375" s="98" t="s">
        <v>291</v>
      </c>
      <c r="C375" s="98" t="s">
        <v>291</v>
      </c>
      <c r="D375" s="11" t="s">
        <v>51</v>
      </c>
      <c r="E375" s="11" t="s">
        <v>304</v>
      </c>
      <c r="F375" s="12" t="s">
        <v>48</v>
      </c>
      <c r="G375" s="12" t="s">
        <v>310</v>
      </c>
      <c r="H375" s="12" t="s">
        <v>306</v>
      </c>
      <c r="I375" s="105" t="s">
        <v>507</v>
      </c>
      <c r="J375" s="12" t="str">
        <f>"≥17h"</f>
        <v>≥17h</v>
      </c>
      <c r="K375" s="12" t="s">
        <v>47</v>
      </c>
      <c r="L375" s="69" t="s">
        <v>519</v>
      </c>
      <c r="M375" s="13" t="s">
        <v>374</v>
      </c>
      <c r="N375" s="14" t="s">
        <v>367</v>
      </c>
      <c r="O375" s="12" t="s">
        <v>358</v>
      </c>
      <c r="P375" s="15" t="s">
        <v>368</v>
      </c>
      <c r="Q375" s="83"/>
      <c r="R375" s="84"/>
      <c r="S375" s="84"/>
      <c r="T375" s="84">
        <v>1</v>
      </c>
      <c r="U375" s="84"/>
      <c r="V375" s="84"/>
      <c r="W375" s="84"/>
      <c r="X375" s="84"/>
      <c r="Y375" s="85"/>
      <c r="Z375" s="69" t="s">
        <v>519</v>
      </c>
      <c r="AA375" s="13" t="s">
        <v>374</v>
      </c>
      <c r="AB375" s="14" t="s">
        <v>367</v>
      </c>
      <c r="AC375" s="12" t="s">
        <v>358</v>
      </c>
      <c r="AD375" s="15" t="s">
        <v>368</v>
      </c>
      <c r="AE375" s="83"/>
      <c r="AF375" s="84">
        <v>1</v>
      </c>
      <c r="AG375" s="84"/>
      <c r="AH375" s="84"/>
      <c r="AI375" s="84"/>
      <c r="AJ375" s="84"/>
      <c r="AK375" s="84"/>
      <c r="AL375" s="84"/>
      <c r="AM375" s="85"/>
    </row>
    <row r="376" spans="1:39" ht="12" customHeight="1">
      <c r="A376" s="184">
        <v>350</v>
      </c>
      <c r="B376" s="98" t="s">
        <v>189</v>
      </c>
      <c r="C376" s="98" t="s">
        <v>189</v>
      </c>
      <c r="D376" s="11" t="s">
        <v>52</v>
      </c>
      <c r="E376" s="11" t="s">
        <v>304</v>
      </c>
      <c r="F376" s="12" t="s">
        <v>50</v>
      </c>
      <c r="G376" s="12" t="s">
        <v>310</v>
      </c>
      <c r="H376" s="12" t="s">
        <v>306</v>
      </c>
      <c r="I376" s="12" t="s">
        <v>505</v>
      </c>
      <c r="J376" s="11" t="str">
        <f>"12-16h"</f>
        <v>12-16h</v>
      </c>
      <c r="K376" s="12" t="s">
        <v>512</v>
      </c>
      <c r="L376" s="69" t="s">
        <v>519</v>
      </c>
      <c r="M376" s="13" t="s">
        <v>373</v>
      </c>
      <c r="N376" s="14" t="s">
        <v>367</v>
      </c>
      <c r="O376" s="12" t="s">
        <v>358</v>
      </c>
      <c r="P376" s="15" t="s">
        <v>368</v>
      </c>
      <c r="Q376" s="83"/>
      <c r="R376" s="84"/>
      <c r="S376" s="84"/>
      <c r="T376" s="84">
        <v>1</v>
      </c>
      <c r="U376" s="84"/>
      <c r="V376" s="84"/>
      <c r="W376" s="84"/>
      <c r="X376" s="84"/>
      <c r="Y376" s="85"/>
      <c r="Z376" s="69" t="s">
        <v>519</v>
      </c>
      <c r="AA376" s="13" t="s">
        <v>373</v>
      </c>
      <c r="AB376" s="14" t="s">
        <v>367</v>
      </c>
      <c r="AC376" s="12" t="s">
        <v>358</v>
      </c>
      <c r="AD376" s="15" t="s">
        <v>368</v>
      </c>
      <c r="AE376" s="83"/>
      <c r="AF376" s="84">
        <v>1</v>
      </c>
      <c r="AG376" s="84"/>
      <c r="AH376" s="84"/>
      <c r="AI376" s="84"/>
      <c r="AJ376" s="84"/>
      <c r="AK376" s="84"/>
      <c r="AL376" s="84"/>
      <c r="AM376" s="85"/>
    </row>
    <row r="377" spans="1:39" ht="12" customHeight="1">
      <c r="A377" s="184">
        <v>351</v>
      </c>
      <c r="B377" s="98" t="s">
        <v>226</v>
      </c>
      <c r="C377" s="98" t="s">
        <v>69</v>
      </c>
      <c r="D377" s="11" t="s">
        <v>52</v>
      </c>
      <c r="E377" s="11" t="s">
        <v>304</v>
      </c>
      <c r="F377" s="12" t="s">
        <v>50</v>
      </c>
      <c r="G377" s="12" t="s">
        <v>310</v>
      </c>
      <c r="H377" s="12" t="s">
        <v>306</v>
      </c>
      <c r="I377" s="105" t="s">
        <v>505</v>
      </c>
      <c r="J377" s="12" t="str">
        <f>"≥17h"</f>
        <v>≥17h</v>
      </c>
      <c r="K377" s="12" t="s">
        <v>512</v>
      </c>
      <c r="L377" s="69" t="s">
        <v>518</v>
      </c>
      <c r="M377" s="13" t="s">
        <v>309</v>
      </c>
      <c r="N377" s="14" t="s">
        <v>308</v>
      </c>
      <c r="O377" s="12" t="s">
        <v>358</v>
      </c>
      <c r="P377" s="15" t="s">
        <v>368</v>
      </c>
      <c r="Q377" s="83"/>
      <c r="R377" s="84">
        <v>1</v>
      </c>
      <c r="S377" s="84"/>
      <c r="T377" s="84">
        <v>1</v>
      </c>
      <c r="U377" s="84"/>
      <c r="V377" s="84"/>
      <c r="W377" s="84"/>
      <c r="X377" s="84"/>
      <c r="Y377" s="85"/>
      <c r="Z377" s="69" t="s">
        <v>518</v>
      </c>
      <c r="AA377" s="13" t="s">
        <v>309</v>
      </c>
      <c r="AB377" s="14" t="s">
        <v>308</v>
      </c>
      <c r="AC377" s="12" t="s">
        <v>358</v>
      </c>
      <c r="AD377" s="15" t="s">
        <v>368</v>
      </c>
      <c r="AE377" s="83"/>
      <c r="AF377" s="84"/>
      <c r="AG377" s="84">
        <v>1</v>
      </c>
      <c r="AH377" s="84"/>
      <c r="AI377" s="84"/>
      <c r="AJ377" s="84"/>
      <c r="AK377" s="84"/>
      <c r="AL377" s="84"/>
      <c r="AM377" s="85">
        <v>1</v>
      </c>
    </row>
    <row r="378" spans="1:39" ht="12" customHeight="1">
      <c r="A378" s="184">
        <v>352</v>
      </c>
      <c r="B378" s="98" t="s">
        <v>291</v>
      </c>
      <c r="C378" s="98" t="s">
        <v>291</v>
      </c>
      <c r="D378" s="11" t="s">
        <v>25</v>
      </c>
      <c r="E378" s="11" t="s">
        <v>303</v>
      </c>
      <c r="F378" s="12" t="s">
        <v>49</v>
      </c>
      <c r="G378" s="12" t="s">
        <v>510</v>
      </c>
      <c r="H378" s="12" t="s">
        <v>306</v>
      </c>
      <c r="I378" s="105" t="s">
        <v>504</v>
      </c>
      <c r="J378" s="11" t="str">
        <f>"12-16h"</f>
        <v>12-16h</v>
      </c>
      <c r="K378" s="12" t="s">
        <v>512</v>
      </c>
      <c r="L378" s="69" t="s">
        <v>519</v>
      </c>
      <c r="M378" s="13" t="s">
        <v>373</v>
      </c>
      <c r="N378" s="14" t="s">
        <v>308</v>
      </c>
      <c r="O378" s="12" t="s">
        <v>358</v>
      </c>
      <c r="P378" s="15" t="s">
        <v>368</v>
      </c>
      <c r="Q378" s="83"/>
      <c r="R378" s="84"/>
      <c r="S378" s="84"/>
      <c r="T378" s="84"/>
      <c r="U378" s="84"/>
      <c r="V378" s="84"/>
      <c r="W378" s="84">
        <v>1</v>
      </c>
      <c r="X378" s="84">
        <v>1</v>
      </c>
      <c r="Y378" s="85"/>
      <c r="Z378" s="69" t="s">
        <v>519</v>
      </c>
      <c r="AA378" s="13" t="s">
        <v>373</v>
      </c>
      <c r="AB378" s="14" t="s">
        <v>308</v>
      </c>
      <c r="AC378" s="12" t="s">
        <v>358</v>
      </c>
      <c r="AD378" s="15" t="s">
        <v>368</v>
      </c>
      <c r="AE378" s="83"/>
      <c r="AF378" s="84"/>
      <c r="AG378" s="84">
        <v>1</v>
      </c>
      <c r="AH378" s="84"/>
      <c r="AI378" s="84"/>
      <c r="AJ378" s="84"/>
      <c r="AK378" s="84"/>
      <c r="AL378" s="84"/>
      <c r="AM378" s="85"/>
    </row>
    <row r="379" spans="1:39" ht="12" customHeight="1">
      <c r="A379" s="184">
        <v>353</v>
      </c>
      <c r="B379" s="98" t="s">
        <v>189</v>
      </c>
      <c r="C379" s="98" t="s">
        <v>189</v>
      </c>
      <c r="D379" s="11" t="s">
        <v>52</v>
      </c>
      <c r="E379" s="11" t="s">
        <v>304</v>
      </c>
      <c r="F379" s="12" t="s">
        <v>49</v>
      </c>
      <c r="G379" s="12" t="s">
        <v>310</v>
      </c>
      <c r="H379" s="12" t="s">
        <v>306</v>
      </c>
      <c r="I379" s="12" t="s">
        <v>504</v>
      </c>
      <c r="J379" s="12" t="str">
        <f t="shared" ref="J379:J385" si="20">"≥17h"</f>
        <v>≥17h</v>
      </c>
      <c r="K379" s="12" t="s">
        <v>512</v>
      </c>
      <c r="L379" s="69" t="s">
        <v>519</v>
      </c>
      <c r="M379" s="13" t="s">
        <v>374</v>
      </c>
      <c r="N379" s="14" t="s">
        <v>367</v>
      </c>
      <c r="O379" s="12" t="s">
        <v>358</v>
      </c>
      <c r="P379" s="15" t="s">
        <v>368</v>
      </c>
      <c r="Q379" s="83"/>
      <c r="R379" s="84"/>
      <c r="S379" s="84"/>
      <c r="T379" s="84">
        <v>1</v>
      </c>
      <c r="U379" s="84"/>
      <c r="V379" s="84"/>
      <c r="W379" s="84"/>
      <c r="X379" s="84"/>
      <c r="Y379" s="85"/>
      <c r="Z379" s="69" t="s">
        <v>519</v>
      </c>
      <c r="AA379" s="13" t="s">
        <v>374</v>
      </c>
      <c r="AB379" s="14" t="s">
        <v>367</v>
      </c>
      <c r="AC379" s="12" t="s">
        <v>358</v>
      </c>
      <c r="AD379" s="15" t="s">
        <v>368</v>
      </c>
      <c r="AE379" s="83"/>
      <c r="AF379" s="84">
        <v>1</v>
      </c>
      <c r="AG379" s="84"/>
      <c r="AH379" s="84"/>
      <c r="AI379" s="84"/>
      <c r="AJ379" s="84"/>
      <c r="AK379" s="84"/>
      <c r="AL379" s="84"/>
      <c r="AM379" s="85"/>
    </row>
    <row r="380" spans="1:39" ht="12" customHeight="1">
      <c r="A380" s="184">
        <v>354</v>
      </c>
      <c r="B380" s="98" t="s">
        <v>69</v>
      </c>
      <c r="C380" s="98" t="s">
        <v>69</v>
      </c>
      <c r="D380" s="11" t="s">
        <v>52</v>
      </c>
      <c r="E380" s="11" t="s">
        <v>303</v>
      </c>
      <c r="F380" s="12" t="s">
        <v>48</v>
      </c>
      <c r="G380" s="12" t="s">
        <v>310</v>
      </c>
      <c r="H380" s="12" t="s">
        <v>306</v>
      </c>
      <c r="I380" s="105" t="s">
        <v>507</v>
      </c>
      <c r="J380" s="12" t="str">
        <f t="shared" si="20"/>
        <v>≥17h</v>
      </c>
      <c r="K380" s="12" t="s">
        <v>512</v>
      </c>
      <c r="L380" s="69" t="s">
        <v>518</v>
      </c>
      <c r="M380" s="13" t="s">
        <v>373</v>
      </c>
      <c r="N380" s="14" t="s">
        <v>308</v>
      </c>
      <c r="O380" s="12" t="s">
        <v>358</v>
      </c>
      <c r="P380" s="15" t="s">
        <v>368</v>
      </c>
      <c r="Q380" s="83"/>
      <c r="R380" s="84"/>
      <c r="S380" s="84"/>
      <c r="T380" s="84">
        <v>1</v>
      </c>
      <c r="U380" s="84"/>
      <c r="V380" s="84"/>
      <c r="W380" s="84">
        <v>1</v>
      </c>
      <c r="X380" s="84"/>
      <c r="Y380" s="85">
        <v>1</v>
      </c>
      <c r="Z380" s="69" t="s">
        <v>518</v>
      </c>
      <c r="AA380" s="13" t="s">
        <v>373</v>
      </c>
      <c r="AB380" s="14" t="s">
        <v>308</v>
      </c>
      <c r="AC380" s="12" t="s">
        <v>358</v>
      </c>
      <c r="AD380" s="15" t="s">
        <v>368</v>
      </c>
      <c r="AE380" s="83"/>
      <c r="AF380" s="84"/>
      <c r="AG380" s="84"/>
      <c r="AH380" s="84"/>
      <c r="AI380" s="84"/>
      <c r="AJ380" s="84"/>
      <c r="AK380" s="84"/>
      <c r="AL380" s="84"/>
      <c r="AM380" s="85">
        <v>1</v>
      </c>
    </row>
    <row r="381" spans="1:39" ht="12" customHeight="1">
      <c r="A381" s="184">
        <v>355</v>
      </c>
      <c r="B381" s="98" t="s">
        <v>291</v>
      </c>
      <c r="C381" s="98" t="s">
        <v>291</v>
      </c>
      <c r="D381" s="11" t="s">
        <v>51</v>
      </c>
      <c r="E381" s="11" t="s">
        <v>303</v>
      </c>
      <c r="F381" s="12" t="s">
        <v>50</v>
      </c>
      <c r="G381" s="12" t="s">
        <v>310</v>
      </c>
      <c r="H381" s="12" t="s">
        <v>306</v>
      </c>
      <c r="I381" s="105" t="s">
        <v>504</v>
      </c>
      <c r="J381" s="12" t="str">
        <f t="shared" si="20"/>
        <v>≥17h</v>
      </c>
      <c r="K381" s="12" t="s">
        <v>47</v>
      </c>
      <c r="L381" s="69" t="s">
        <v>519</v>
      </c>
      <c r="M381" s="13" t="s">
        <v>373</v>
      </c>
      <c r="N381" s="14" t="s">
        <v>308</v>
      </c>
      <c r="O381" s="12" t="s">
        <v>358</v>
      </c>
      <c r="P381" s="15" t="s">
        <v>368</v>
      </c>
      <c r="Q381" s="83"/>
      <c r="R381" s="84">
        <v>1</v>
      </c>
      <c r="S381" s="84"/>
      <c r="T381" s="84"/>
      <c r="U381" s="84"/>
      <c r="V381" s="84"/>
      <c r="W381" s="84"/>
      <c r="X381" s="84"/>
      <c r="Y381" s="85"/>
      <c r="Z381" s="69" t="s">
        <v>519</v>
      </c>
      <c r="AA381" s="13" t="s">
        <v>373</v>
      </c>
      <c r="AB381" s="14" t="s">
        <v>308</v>
      </c>
      <c r="AC381" s="12" t="s">
        <v>358</v>
      </c>
      <c r="AD381" s="15" t="s">
        <v>368</v>
      </c>
      <c r="AE381" s="83"/>
      <c r="AF381" s="84"/>
      <c r="AG381" s="84">
        <v>1</v>
      </c>
      <c r="AH381" s="84"/>
      <c r="AI381" s="84"/>
      <c r="AJ381" s="84"/>
      <c r="AK381" s="84"/>
      <c r="AL381" s="84"/>
      <c r="AM381" s="85"/>
    </row>
    <row r="382" spans="1:39" ht="12" customHeight="1">
      <c r="A382" s="184">
        <v>356</v>
      </c>
      <c r="B382" s="98" t="s">
        <v>189</v>
      </c>
      <c r="C382" s="98" t="s">
        <v>189</v>
      </c>
      <c r="D382" s="11" t="s">
        <v>52</v>
      </c>
      <c r="E382" s="11" t="s">
        <v>304</v>
      </c>
      <c r="F382" s="12" t="s">
        <v>50</v>
      </c>
      <c r="G382" s="12" t="s">
        <v>310</v>
      </c>
      <c r="H382" s="12" t="s">
        <v>306</v>
      </c>
      <c r="I382" s="105" t="s">
        <v>504</v>
      </c>
      <c r="J382" s="12" t="str">
        <f t="shared" si="20"/>
        <v>≥17h</v>
      </c>
      <c r="K382" s="12" t="s">
        <v>512</v>
      </c>
      <c r="L382" s="69" t="s">
        <v>519</v>
      </c>
      <c r="M382" s="13" t="s">
        <v>373</v>
      </c>
      <c r="N382" s="14" t="s">
        <v>367</v>
      </c>
      <c r="O382" s="12" t="s">
        <v>358</v>
      </c>
      <c r="P382" s="15" t="s">
        <v>368</v>
      </c>
      <c r="Q382" s="83"/>
      <c r="R382" s="84"/>
      <c r="S382" s="84"/>
      <c r="T382" s="84">
        <v>1</v>
      </c>
      <c r="U382" s="84"/>
      <c r="V382" s="84"/>
      <c r="W382" s="84"/>
      <c r="X382" s="84"/>
      <c r="Y382" s="85"/>
      <c r="Z382" s="69" t="s">
        <v>519</v>
      </c>
      <c r="AA382" s="13" t="s">
        <v>373</v>
      </c>
      <c r="AB382" s="14" t="s">
        <v>367</v>
      </c>
      <c r="AC382" s="12" t="s">
        <v>358</v>
      </c>
      <c r="AD382" s="15" t="s">
        <v>368</v>
      </c>
      <c r="AE382" s="83"/>
      <c r="AF382" s="84">
        <v>1</v>
      </c>
      <c r="AG382" s="84"/>
      <c r="AH382" s="84"/>
      <c r="AI382" s="84"/>
      <c r="AJ382" s="84"/>
      <c r="AK382" s="84"/>
      <c r="AL382" s="84"/>
      <c r="AM382" s="85"/>
    </row>
    <row r="383" spans="1:39" ht="12" customHeight="1">
      <c r="A383" s="184">
        <v>357</v>
      </c>
      <c r="B383" s="98" t="s">
        <v>192</v>
      </c>
      <c r="C383" s="98" t="s">
        <v>191</v>
      </c>
      <c r="D383" s="11" t="s">
        <v>25</v>
      </c>
      <c r="E383" s="11" t="s">
        <v>304</v>
      </c>
      <c r="F383" s="12" t="s">
        <v>50</v>
      </c>
      <c r="G383" s="12" t="s">
        <v>510</v>
      </c>
      <c r="H383" s="12" t="s">
        <v>306</v>
      </c>
      <c r="I383" s="12" t="s">
        <v>504</v>
      </c>
      <c r="J383" s="12" t="str">
        <f t="shared" si="20"/>
        <v>≥17h</v>
      </c>
      <c r="K383" s="12" t="s">
        <v>513</v>
      </c>
      <c r="L383" s="69" t="s">
        <v>519</v>
      </c>
      <c r="M383" s="13" t="s">
        <v>373</v>
      </c>
      <c r="N383" s="14" t="s">
        <v>308</v>
      </c>
      <c r="O383" s="12" t="s">
        <v>358</v>
      </c>
      <c r="P383" s="15" t="s">
        <v>368</v>
      </c>
      <c r="Q383" s="83"/>
      <c r="R383" s="84"/>
      <c r="S383" s="84"/>
      <c r="T383" s="84">
        <v>1</v>
      </c>
      <c r="U383" s="84"/>
      <c r="V383" s="84"/>
      <c r="W383" s="84"/>
      <c r="X383" s="84"/>
      <c r="Y383" s="85"/>
      <c r="Z383" s="69" t="s">
        <v>519</v>
      </c>
      <c r="AA383" s="13" t="s">
        <v>373</v>
      </c>
      <c r="AB383" s="14" t="s">
        <v>308</v>
      </c>
      <c r="AC383" s="12" t="s">
        <v>358</v>
      </c>
      <c r="AD383" s="15" t="s">
        <v>368</v>
      </c>
      <c r="AE383" s="83"/>
      <c r="AF383" s="84">
        <v>1</v>
      </c>
      <c r="AG383" s="84"/>
      <c r="AH383" s="84"/>
      <c r="AI383" s="84"/>
      <c r="AJ383" s="84"/>
      <c r="AK383" s="84"/>
      <c r="AL383" s="84"/>
      <c r="AM383" s="85"/>
    </row>
    <row r="384" spans="1:39" ht="12" customHeight="1">
      <c r="A384" s="184">
        <v>358</v>
      </c>
      <c r="B384" s="98" t="s">
        <v>291</v>
      </c>
      <c r="C384" s="98" t="s">
        <v>291</v>
      </c>
      <c r="D384" s="11" t="s">
        <v>52</v>
      </c>
      <c r="E384" s="11" t="s">
        <v>304</v>
      </c>
      <c r="F384" s="12" t="s">
        <v>49</v>
      </c>
      <c r="G384" s="12" t="s">
        <v>510</v>
      </c>
      <c r="H384" s="12" t="s">
        <v>307</v>
      </c>
      <c r="I384" s="117" t="s">
        <v>507</v>
      </c>
      <c r="J384" s="12" t="str">
        <f t="shared" si="20"/>
        <v>≥17h</v>
      </c>
      <c r="K384" s="12" t="s">
        <v>47</v>
      </c>
      <c r="L384" s="69" t="s">
        <v>519</v>
      </c>
      <c r="M384" s="13" t="s">
        <v>374</v>
      </c>
      <c r="N384" s="14" t="s">
        <v>308</v>
      </c>
      <c r="O384" s="12" t="s">
        <v>358</v>
      </c>
      <c r="P384" s="15" t="s">
        <v>368</v>
      </c>
      <c r="Q384" s="83"/>
      <c r="R384" s="84">
        <v>1</v>
      </c>
      <c r="S384" s="84">
        <v>1</v>
      </c>
      <c r="T384" s="84">
        <v>1</v>
      </c>
      <c r="U384" s="84"/>
      <c r="V384" s="84"/>
      <c r="W384" s="84">
        <v>1</v>
      </c>
      <c r="X384" s="84"/>
      <c r="Y384" s="85"/>
      <c r="Z384" s="69" t="s">
        <v>519</v>
      </c>
      <c r="AA384" s="13" t="s">
        <v>374</v>
      </c>
      <c r="AB384" s="14" t="s">
        <v>308</v>
      </c>
      <c r="AC384" s="12" t="s">
        <v>358</v>
      </c>
      <c r="AD384" s="15" t="s">
        <v>368</v>
      </c>
      <c r="AE384" s="83">
        <v>1</v>
      </c>
      <c r="AF384" s="84"/>
      <c r="AG384" s="84"/>
      <c r="AH384" s="84"/>
      <c r="AI384" s="84"/>
      <c r="AJ384" s="84"/>
      <c r="AK384" s="84"/>
      <c r="AL384" s="84"/>
      <c r="AM384" s="85"/>
    </row>
    <row r="385" spans="1:39" ht="12" customHeight="1">
      <c r="A385" s="184">
        <v>359</v>
      </c>
      <c r="B385" s="98" t="s">
        <v>291</v>
      </c>
      <c r="C385" s="98" t="s">
        <v>291</v>
      </c>
      <c r="D385" s="11" t="s">
        <v>51</v>
      </c>
      <c r="E385" s="11" t="s">
        <v>304</v>
      </c>
      <c r="F385" s="12" t="s">
        <v>50</v>
      </c>
      <c r="G385" s="12" t="s">
        <v>310</v>
      </c>
      <c r="H385" s="12" t="s">
        <v>306</v>
      </c>
      <c r="I385" s="12" t="s">
        <v>507</v>
      </c>
      <c r="J385" s="12" t="str">
        <f t="shared" si="20"/>
        <v>≥17h</v>
      </c>
      <c r="K385" s="12" t="s">
        <v>513</v>
      </c>
      <c r="L385" s="69" t="s">
        <v>519</v>
      </c>
      <c r="M385" s="13" t="s">
        <v>373</v>
      </c>
      <c r="N385" s="14" t="s">
        <v>308</v>
      </c>
      <c r="O385" s="12" t="s">
        <v>358</v>
      </c>
      <c r="P385" s="15" t="s">
        <v>370</v>
      </c>
      <c r="Q385" s="83"/>
      <c r="R385" s="84"/>
      <c r="S385" s="84"/>
      <c r="T385" s="84"/>
      <c r="U385" s="84"/>
      <c r="V385" s="84"/>
      <c r="W385" s="84"/>
      <c r="X385" s="84"/>
      <c r="Y385" s="85">
        <v>1</v>
      </c>
      <c r="Z385" s="69" t="s">
        <v>519</v>
      </c>
      <c r="AA385" s="13" t="s">
        <v>373</v>
      </c>
      <c r="AB385" s="14" t="s">
        <v>308</v>
      </c>
      <c r="AC385" s="12" t="s">
        <v>358</v>
      </c>
      <c r="AD385" s="15" t="s">
        <v>370</v>
      </c>
      <c r="AE385" s="83"/>
      <c r="AF385" s="84"/>
      <c r="AG385" s="84"/>
      <c r="AH385" s="84"/>
      <c r="AI385" s="84"/>
      <c r="AJ385" s="84"/>
      <c r="AK385" s="84"/>
      <c r="AL385" s="84"/>
      <c r="AM385" s="85">
        <v>1</v>
      </c>
    </row>
    <row r="386" spans="1:39" ht="12" customHeight="1">
      <c r="A386" s="184">
        <v>360</v>
      </c>
      <c r="B386" s="98" t="s">
        <v>106</v>
      </c>
      <c r="C386" s="98" t="s">
        <v>71</v>
      </c>
      <c r="D386" s="11" t="s">
        <v>51</v>
      </c>
      <c r="E386" s="11" t="s">
        <v>303</v>
      </c>
      <c r="F386" s="12" t="s">
        <v>49</v>
      </c>
      <c r="G386" s="12" t="s">
        <v>310</v>
      </c>
      <c r="H386" s="12" t="s">
        <v>306</v>
      </c>
      <c r="I386" s="105" t="s">
        <v>505</v>
      </c>
      <c r="J386" s="11" t="str">
        <f>"12-16h"</f>
        <v>12-16h</v>
      </c>
      <c r="K386" s="12" t="s">
        <v>512</v>
      </c>
      <c r="L386" s="69" t="s">
        <v>520</v>
      </c>
      <c r="M386" s="13" t="s">
        <v>371</v>
      </c>
      <c r="N386" s="14" t="s">
        <v>308</v>
      </c>
      <c r="O386" s="12" t="s">
        <v>358</v>
      </c>
      <c r="P386" s="15" t="s">
        <v>368</v>
      </c>
      <c r="Q386" s="83"/>
      <c r="R386" s="84">
        <v>1</v>
      </c>
      <c r="S386" s="84">
        <v>1</v>
      </c>
      <c r="T386" s="84"/>
      <c r="U386" s="84"/>
      <c r="V386" s="84"/>
      <c r="W386" s="84">
        <v>1</v>
      </c>
      <c r="X386" s="84"/>
      <c r="Y386" s="85">
        <v>1</v>
      </c>
      <c r="Z386" s="69" t="s">
        <v>520</v>
      </c>
      <c r="AA386" s="13" t="s">
        <v>371</v>
      </c>
      <c r="AB386" s="14" t="s">
        <v>308</v>
      </c>
      <c r="AC386" s="12" t="s">
        <v>358</v>
      </c>
      <c r="AD386" s="15" t="s">
        <v>368</v>
      </c>
      <c r="AE386" s="83">
        <v>1</v>
      </c>
      <c r="AF386" s="84"/>
      <c r="AG386" s="84"/>
      <c r="AH386" s="84"/>
      <c r="AI386" s="84"/>
      <c r="AJ386" s="84"/>
      <c r="AK386" s="84"/>
      <c r="AL386" s="84"/>
      <c r="AM386" s="85">
        <v>1</v>
      </c>
    </row>
    <row r="387" spans="1:39" ht="12" customHeight="1">
      <c r="A387" s="184">
        <v>361</v>
      </c>
      <c r="B387" s="98" t="s">
        <v>192</v>
      </c>
      <c r="C387" s="98" t="s">
        <v>191</v>
      </c>
      <c r="D387" s="11" t="s">
        <v>51</v>
      </c>
      <c r="E387" s="11" t="s">
        <v>303</v>
      </c>
      <c r="F387" s="12" t="s">
        <v>49</v>
      </c>
      <c r="G387" s="12" t="s">
        <v>510</v>
      </c>
      <c r="H387" s="12" t="s">
        <v>306</v>
      </c>
      <c r="I387" s="12" t="s">
        <v>504</v>
      </c>
      <c r="J387" s="12" t="str">
        <f>"≥17h"</f>
        <v>≥17h</v>
      </c>
      <c r="K387" s="12" t="s">
        <v>47</v>
      </c>
      <c r="L387" s="69" t="s">
        <v>519</v>
      </c>
      <c r="M387" s="13" t="s">
        <v>373</v>
      </c>
      <c r="N387" s="14" t="s">
        <v>308</v>
      </c>
      <c r="O387" s="12" t="s">
        <v>358</v>
      </c>
      <c r="P387" s="15" t="s">
        <v>368</v>
      </c>
      <c r="Q387" s="83"/>
      <c r="R387" s="84"/>
      <c r="S387" s="84"/>
      <c r="T387" s="84">
        <v>1</v>
      </c>
      <c r="U387" s="84"/>
      <c r="V387" s="84"/>
      <c r="W387" s="84">
        <v>1</v>
      </c>
      <c r="X387" s="84"/>
      <c r="Y387" s="85"/>
      <c r="Z387" s="69" t="s">
        <v>519</v>
      </c>
      <c r="AA387" s="13" t="s">
        <v>373</v>
      </c>
      <c r="AB387" s="14" t="s">
        <v>308</v>
      </c>
      <c r="AC387" s="12" t="s">
        <v>358</v>
      </c>
      <c r="AD387" s="15" t="s">
        <v>368</v>
      </c>
      <c r="AE387" s="83"/>
      <c r="AF387" s="84">
        <v>1</v>
      </c>
      <c r="AG387" s="84"/>
      <c r="AH387" s="84"/>
      <c r="AI387" s="84"/>
      <c r="AJ387" s="84"/>
      <c r="AK387" s="84"/>
      <c r="AL387" s="84"/>
      <c r="AM387" s="85"/>
    </row>
    <row r="388" spans="1:39" ht="12" customHeight="1">
      <c r="A388" s="184">
        <v>362</v>
      </c>
      <c r="B388" s="98" t="s">
        <v>106</v>
      </c>
      <c r="C388" s="98" t="s">
        <v>71</v>
      </c>
      <c r="D388" s="11" t="s">
        <v>52</v>
      </c>
      <c r="E388" s="11" t="s">
        <v>304</v>
      </c>
      <c r="F388" s="12" t="s">
        <v>50</v>
      </c>
      <c r="G388" s="12" t="s">
        <v>310</v>
      </c>
      <c r="H388" s="12" t="s">
        <v>306</v>
      </c>
      <c r="I388" s="105" t="s">
        <v>504</v>
      </c>
      <c r="J388" s="12" t="str">
        <f>"≥17h"</f>
        <v>≥17h</v>
      </c>
      <c r="K388" s="12" t="s">
        <v>512</v>
      </c>
      <c r="L388" s="69" t="s">
        <v>520</v>
      </c>
      <c r="M388" s="13" t="s">
        <v>374</v>
      </c>
      <c r="N388" s="14" t="s">
        <v>367</v>
      </c>
      <c r="O388" s="12" t="s">
        <v>358</v>
      </c>
      <c r="P388" s="15" t="s">
        <v>368</v>
      </c>
      <c r="Q388" s="83"/>
      <c r="R388" s="84"/>
      <c r="S388" s="84"/>
      <c r="T388" s="84">
        <v>1</v>
      </c>
      <c r="U388" s="84"/>
      <c r="V388" s="84"/>
      <c r="W388" s="84"/>
      <c r="X388" s="84"/>
      <c r="Y388" s="85"/>
      <c r="Z388" s="69" t="s">
        <v>520</v>
      </c>
      <c r="AA388" s="13" t="s">
        <v>374</v>
      </c>
      <c r="AB388" s="14" t="s">
        <v>367</v>
      </c>
      <c r="AC388" s="12" t="s">
        <v>358</v>
      </c>
      <c r="AD388" s="15" t="s">
        <v>368</v>
      </c>
      <c r="AE388" s="83"/>
      <c r="AF388" s="84">
        <v>1</v>
      </c>
      <c r="AG388" s="84"/>
      <c r="AH388" s="84"/>
      <c r="AI388" s="84"/>
      <c r="AJ388" s="84"/>
      <c r="AK388" s="84"/>
      <c r="AL388" s="84"/>
      <c r="AM388" s="85"/>
    </row>
    <row r="389" spans="1:39" ht="12" customHeight="1">
      <c r="A389" s="184">
        <v>363</v>
      </c>
      <c r="B389" s="98" t="s">
        <v>192</v>
      </c>
      <c r="C389" s="98" t="s">
        <v>191</v>
      </c>
      <c r="D389" s="11" t="s">
        <v>51</v>
      </c>
      <c r="E389" s="11" t="s">
        <v>303</v>
      </c>
      <c r="F389" s="12" t="s">
        <v>50</v>
      </c>
      <c r="G389" s="12" t="s">
        <v>510</v>
      </c>
      <c r="H389" s="12" t="s">
        <v>306</v>
      </c>
      <c r="I389" s="105" t="s">
        <v>504</v>
      </c>
      <c r="J389" s="12" t="str">
        <f>"≥17h"</f>
        <v>≥17h</v>
      </c>
      <c r="K389" s="12" t="s">
        <v>513</v>
      </c>
      <c r="L389" s="69" t="s">
        <v>519</v>
      </c>
      <c r="M389" s="13" t="s">
        <v>373</v>
      </c>
      <c r="N389" s="14" t="s">
        <v>367</v>
      </c>
      <c r="O389" s="12" t="s">
        <v>358</v>
      </c>
      <c r="P389" s="15" t="s">
        <v>370</v>
      </c>
      <c r="Q389" s="83"/>
      <c r="R389" s="84">
        <v>1</v>
      </c>
      <c r="S389" s="84"/>
      <c r="T389" s="84">
        <v>1</v>
      </c>
      <c r="U389" s="84"/>
      <c r="V389" s="84"/>
      <c r="W389" s="84"/>
      <c r="X389" s="84"/>
      <c r="Y389" s="85"/>
      <c r="Z389" s="69" t="s">
        <v>519</v>
      </c>
      <c r="AA389" s="13" t="s">
        <v>373</v>
      </c>
      <c r="AB389" s="14" t="s">
        <v>367</v>
      </c>
      <c r="AC389" s="12" t="s">
        <v>358</v>
      </c>
      <c r="AD389" s="15" t="s">
        <v>370</v>
      </c>
      <c r="AE389" s="83"/>
      <c r="AF389" s="84">
        <v>1</v>
      </c>
      <c r="AG389" s="84"/>
      <c r="AH389" s="84"/>
      <c r="AI389" s="84"/>
      <c r="AJ389" s="84"/>
      <c r="AK389" s="84"/>
      <c r="AL389" s="84"/>
      <c r="AM389" s="85"/>
    </row>
    <row r="390" spans="1:39" ht="12" customHeight="1">
      <c r="A390" s="184"/>
      <c r="B390" s="98" t="s">
        <v>192</v>
      </c>
      <c r="C390" s="98" t="s">
        <v>191</v>
      </c>
      <c r="D390" s="69" t="s">
        <v>51</v>
      </c>
      <c r="E390" s="69" t="s">
        <v>303</v>
      </c>
      <c r="F390" s="69" t="s">
        <v>50</v>
      </c>
      <c r="G390" s="69" t="s">
        <v>510</v>
      </c>
      <c r="H390" s="69" t="s">
        <v>306</v>
      </c>
      <c r="I390" s="105" t="s">
        <v>504</v>
      </c>
      <c r="J390" s="69" t="str">
        <f>"≥17h"</f>
        <v>≥17h</v>
      </c>
      <c r="K390" s="69" t="s">
        <v>513</v>
      </c>
      <c r="L390" s="69" t="s">
        <v>519</v>
      </c>
      <c r="M390" s="13" t="s">
        <v>385</v>
      </c>
      <c r="N390" s="14" t="s">
        <v>308</v>
      </c>
      <c r="O390" s="12" t="s">
        <v>0</v>
      </c>
      <c r="P390" s="15" t="s">
        <v>368</v>
      </c>
      <c r="Q390" s="83"/>
      <c r="R390" s="84"/>
      <c r="S390" s="84"/>
      <c r="T390" s="84">
        <v>1</v>
      </c>
      <c r="U390" s="84"/>
      <c r="V390" s="84"/>
      <c r="W390" s="84"/>
      <c r="X390" s="84"/>
      <c r="Y390" s="85"/>
      <c r="Z390" s="69" t="s">
        <v>519</v>
      </c>
      <c r="AA390" s="13" t="s">
        <v>385</v>
      </c>
      <c r="AB390" s="14" t="s">
        <v>308</v>
      </c>
      <c r="AC390" s="12" t="s">
        <v>0</v>
      </c>
      <c r="AD390" s="15" t="s">
        <v>368</v>
      </c>
      <c r="AE390" s="83"/>
      <c r="AF390" s="84"/>
      <c r="AG390" s="84"/>
      <c r="AH390" s="84"/>
      <c r="AI390" s="84"/>
      <c r="AJ390" s="84"/>
      <c r="AK390" s="84"/>
      <c r="AL390" s="84"/>
      <c r="AM390" s="85"/>
    </row>
    <row r="391" spans="1:39" ht="12" customHeight="1">
      <c r="A391" s="184">
        <v>364</v>
      </c>
      <c r="B391" s="98" t="s">
        <v>67</v>
      </c>
      <c r="C391" s="98" t="s">
        <v>67</v>
      </c>
      <c r="D391" s="11" t="s">
        <v>25</v>
      </c>
      <c r="E391" s="11" t="s">
        <v>304</v>
      </c>
      <c r="F391" s="12" t="s">
        <v>50</v>
      </c>
      <c r="G391" s="12" t="s">
        <v>310</v>
      </c>
      <c r="H391" s="12" t="s">
        <v>306</v>
      </c>
      <c r="I391" s="117" t="s">
        <v>504</v>
      </c>
      <c r="J391" s="11" t="str">
        <f>"12-16h"</f>
        <v>12-16h</v>
      </c>
      <c r="K391" s="12" t="s">
        <v>513</v>
      </c>
      <c r="L391" s="69" t="s">
        <v>518</v>
      </c>
      <c r="M391" s="13" t="s">
        <v>385</v>
      </c>
      <c r="N391" s="14" t="s">
        <v>367</v>
      </c>
      <c r="O391" s="12" t="s">
        <v>358</v>
      </c>
      <c r="P391" s="15" t="s">
        <v>368</v>
      </c>
      <c r="Q391" s="83">
        <v>1</v>
      </c>
      <c r="R391" s="84"/>
      <c r="S391" s="84"/>
      <c r="T391" s="84">
        <v>1</v>
      </c>
      <c r="U391" s="84"/>
      <c r="V391" s="84"/>
      <c r="W391" s="84">
        <v>1</v>
      </c>
      <c r="X391" s="84"/>
      <c r="Y391" s="85">
        <v>1</v>
      </c>
      <c r="Z391" s="69" t="s">
        <v>518</v>
      </c>
      <c r="AA391" s="13" t="s">
        <v>385</v>
      </c>
      <c r="AB391" s="14" t="s">
        <v>367</v>
      </c>
      <c r="AC391" s="12" t="s">
        <v>358</v>
      </c>
      <c r="AD391" s="15" t="s">
        <v>368</v>
      </c>
      <c r="AE391" s="83"/>
      <c r="AF391" s="84">
        <v>1</v>
      </c>
      <c r="AG391" s="84"/>
      <c r="AH391" s="84"/>
      <c r="AI391" s="84"/>
      <c r="AJ391" s="84"/>
      <c r="AK391" s="84"/>
      <c r="AL391" s="84"/>
      <c r="AM391" s="85"/>
    </row>
    <row r="392" spans="1:39" ht="12" customHeight="1">
      <c r="A392" s="184">
        <v>365</v>
      </c>
      <c r="B392" s="98" t="s">
        <v>291</v>
      </c>
      <c r="C392" s="98" t="s">
        <v>291</v>
      </c>
      <c r="D392" s="11" t="s">
        <v>51</v>
      </c>
      <c r="E392" s="11" t="s">
        <v>303</v>
      </c>
      <c r="F392" s="12" t="s">
        <v>50</v>
      </c>
      <c r="G392" s="12" t="s">
        <v>510</v>
      </c>
      <c r="H392" s="12" t="s">
        <v>307</v>
      </c>
      <c r="I392" s="105" t="s">
        <v>507</v>
      </c>
      <c r="J392" s="12" t="str">
        <f t="shared" ref="J392:J400" si="21">"≥17h"</f>
        <v>≥17h</v>
      </c>
      <c r="K392" s="12" t="s">
        <v>513</v>
      </c>
      <c r="L392" s="69" t="s">
        <v>519</v>
      </c>
      <c r="M392" s="13" t="s">
        <v>374</v>
      </c>
      <c r="N392" s="14" t="s">
        <v>308</v>
      </c>
      <c r="O392" s="12" t="s">
        <v>358</v>
      </c>
      <c r="P392" s="15" t="s">
        <v>368</v>
      </c>
      <c r="Q392" s="83"/>
      <c r="R392" s="84"/>
      <c r="S392" s="84"/>
      <c r="T392" s="84">
        <v>1</v>
      </c>
      <c r="U392" s="84"/>
      <c r="V392" s="84"/>
      <c r="W392" s="84"/>
      <c r="X392" s="84"/>
      <c r="Y392" s="85"/>
      <c r="Z392" s="69" t="s">
        <v>519</v>
      </c>
      <c r="AA392" s="13" t="s">
        <v>374</v>
      </c>
      <c r="AB392" s="14" t="s">
        <v>308</v>
      </c>
      <c r="AC392" s="12" t="s">
        <v>358</v>
      </c>
      <c r="AD392" s="15" t="s">
        <v>368</v>
      </c>
      <c r="AE392" s="83"/>
      <c r="AF392" s="84"/>
      <c r="AG392" s="84"/>
      <c r="AH392" s="84"/>
      <c r="AI392" s="84"/>
      <c r="AJ392" s="84"/>
      <c r="AK392" s="84"/>
      <c r="AL392" s="84"/>
      <c r="AM392" s="85">
        <v>1</v>
      </c>
    </row>
    <row r="393" spans="1:39" ht="12" customHeight="1">
      <c r="A393" s="184">
        <v>366</v>
      </c>
      <c r="B393" s="98" t="s">
        <v>106</v>
      </c>
      <c r="C393" s="98" t="s">
        <v>71</v>
      </c>
      <c r="D393" s="11" t="s">
        <v>51</v>
      </c>
      <c r="E393" s="11" t="s">
        <v>304</v>
      </c>
      <c r="F393" s="12" t="s">
        <v>50</v>
      </c>
      <c r="G393" s="12" t="s">
        <v>510</v>
      </c>
      <c r="H393" s="12" t="s">
        <v>306</v>
      </c>
      <c r="I393" s="12" t="s">
        <v>504</v>
      </c>
      <c r="J393" s="12" t="str">
        <f t="shared" si="21"/>
        <v>≥17h</v>
      </c>
      <c r="K393" s="12" t="s">
        <v>47</v>
      </c>
      <c r="L393" s="69" t="s">
        <v>520</v>
      </c>
      <c r="M393" s="13" t="s">
        <v>374</v>
      </c>
      <c r="N393" s="14" t="s">
        <v>367</v>
      </c>
      <c r="O393" s="12" t="s">
        <v>358</v>
      </c>
      <c r="P393" s="15" t="s">
        <v>368</v>
      </c>
      <c r="Q393" s="83"/>
      <c r="R393" s="84"/>
      <c r="S393" s="84">
        <v>1</v>
      </c>
      <c r="T393" s="84">
        <v>1</v>
      </c>
      <c r="U393" s="84"/>
      <c r="V393" s="84">
        <v>1</v>
      </c>
      <c r="W393" s="84">
        <v>1</v>
      </c>
      <c r="X393" s="84"/>
      <c r="Y393" s="85"/>
      <c r="Z393" s="69" t="s">
        <v>520</v>
      </c>
      <c r="AA393" s="13" t="s">
        <v>374</v>
      </c>
      <c r="AB393" s="14" t="s">
        <v>367</v>
      </c>
      <c r="AC393" s="12" t="s">
        <v>358</v>
      </c>
      <c r="AD393" s="15" t="s">
        <v>368</v>
      </c>
      <c r="AE393" s="83"/>
      <c r="AF393" s="84">
        <v>1</v>
      </c>
      <c r="AG393" s="84"/>
      <c r="AH393" s="84"/>
      <c r="AI393" s="84"/>
      <c r="AJ393" s="84"/>
      <c r="AK393" s="84"/>
      <c r="AL393" s="84"/>
      <c r="AM393" s="85"/>
    </row>
    <row r="394" spans="1:39" ht="12" customHeight="1">
      <c r="A394" s="184">
        <v>367</v>
      </c>
      <c r="B394" s="98" t="s">
        <v>192</v>
      </c>
      <c r="C394" s="98" t="s">
        <v>191</v>
      </c>
      <c r="D394" s="11" t="s">
        <v>51</v>
      </c>
      <c r="E394" s="11" t="s">
        <v>303</v>
      </c>
      <c r="F394" s="12" t="s">
        <v>50</v>
      </c>
      <c r="G394" s="12" t="s">
        <v>510</v>
      </c>
      <c r="H394" s="12" t="s">
        <v>306</v>
      </c>
      <c r="I394" s="105" t="s">
        <v>505</v>
      </c>
      <c r="J394" s="12" t="str">
        <f t="shared" si="21"/>
        <v>≥17h</v>
      </c>
      <c r="K394" s="12" t="s">
        <v>513</v>
      </c>
      <c r="L394" s="69" t="s">
        <v>519</v>
      </c>
      <c r="M394" s="13" t="s">
        <v>373</v>
      </c>
      <c r="N394" s="14" t="s">
        <v>367</v>
      </c>
      <c r="O394" s="12" t="s">
        <v>358</v>
      </c>
      <c r="P394" s="15" t="s">
        <v>368</v>
      </c>
      <c r="Q394" s="83"/>
      <c r="R394" s="84"/>
      <c r="S394" s="84"/>
      <c r="T394" s="84">
        <v>1</v>
      </c>
      <c r="U394" s="84"/>
      <c r="V394" s="84"/>
      <c r="W394" s="84">
        <v>1</v>
      </c>
      <c r="X394" s="84"/>
      <c r="Y394" s="85"/>
      <c r="Z394" s="69" t="s">
        <v>519</v>
      </c>
      <c r="AA394" s="13" t="s">
        <v>373</v>
      </c>
      <c r="AB394" s="14" t="s">
        <v>367</v>
      </c>
      <c r="AC394" s="12" t="s">
        <v>358</v>
      </c>
      <c r="AD394" s="15" t="s">
        <v>368</v>
      </c>
      <c r="AE394" s="83"/>
      <c r="AF394" s="84">
        <v>1</v>
      </c>
      <c r="AG394" s="84"/>
      <c r="AH394" s="84"/>
      <c r="AI394" s="84"/>
      <c r="AJ394" s="84"/>
      <c r="AK394" s="84"/>
      <c r="AL394" s="84"/>
      <c r="AM394" s="85"/>
    </row>
    <row r="395" spans="1:39" ht="12" customHeight="1">
      <c r="A395" s="184"/>
      <c r="B395" s="98" t="s">
        <v>192</v>
      </c>
      <c r="C395" s="98" t="s">
        <v>191</v>
      </c>
      <c r="D395" s="69" t="s">
        <v>51</v>
      </c>
      <c r="E395" s="69" t="s">
        <v>303</v>
      </c>
      <c r="F395" s="69" t="s">
        <v>50</v>
      </c>
      <c r="G395" s="69" t="s">
        <v>510</v>
      </c>
      <c r="H395" s="69" t="s">
        <v>306</v>
      </c>
      <c r="I395" s="105" t="s">
        <v>505</v>
      </c>
      <c r="J395" s="69" t="str">
        <f t="shared" si="21"/>
        <v>≥17h</v>
      </c>
      <c r="K395" s="69" t="s">
        <v>513</v>
      </c>
      <c r="L395" s="69" t="s">
        <v>519</v>
      </c>
      <c r="M395" s="13" t="s">
        <v>385</v>
      </c>
      <c r="N395" s="14" t="s">
        <v>308</v>
      </c>
      <c r="O395" s="12" t="s">
        <v>0</v>
      </c>
      <c r="P395" s="15" t="s">
        <v>368</v>
      </c>
      <c r="Q395" s="83"/>
      <c r="R395" s="84"/>
      <c r="S395" s="84"/>
      <c r="T395" s="84">
        <v>1</v>
      </c>
      <c r="U395" s="84"/>
      <c r="V395" s="84"/>
      <c r="W395" s="84"/>
      <c r="X395" s="84"/>
      <c r="Y395" s="85"/>
      <c r="Z395" s="69" t="s">
        <v>519</v>
      </c>
      <c r="AA395" s="13" t="s">
        <v>385</v>
      </c>
      <c r="AB395" s="14" t="s">
        <v>308</v>
      </c>
      <c r="AC395" s="12" t="s">
        <v>0</v>
      </c>
      <c r="AD395" s="15" t="s">
        <v>368</v>
      </c>
      <c r="AE395" s="83"/>
      <c r="AF395" s="84"/>
      <c r="AG395" s="84"/>
      <c r="AH395" s="84"/>
      <c r="AI395" s="84"/>
      <c r="AJ395" s="84"/>
      <c r="AK395" s="84"/>
      <c r="AL395" s="84"/>
      <c r="AM395" s="85"/>
    </row>
    <row r="396" spans="1:39" ht="12" customHeight="1">
      <c r="A396" s="184">
        <v>368</v>
      </c>
      <c r="B396" s="98" t="s">
        <v>106</v>
      </c>
      <c r="C396" s="98" t="s">
        <v>71</v>
      </c>
      <c r="D396" s="11" t="s">
        <v>51</v>
      </c>
      <c r="E396" s="11" t="s">
        <v>304</v>
      </c>
      <c r="F396" s="12" t="s">
        <v>49</v>
      </c>
      <c r="G396" s="12" t="s">
        <v>310</v>
      </c>
      <c r="H396" s="12" t="s">
        <v>306</v>
      </c>
      <c r="I396" s="12" t="s">
        <v>505</v>
      </c>
      <c r="J396" s="12" t="str">
        <f t="shared" si="21"/>
        <v>≥17h</v>
      </c>
      <c r="K396" s="12" t="s">
        <v>47</v>
      </c>
      <c r="L396" s="69" t="s">
        <v>520</v>
      </c>
      <c r="M396" s="13" t="s">
        <v>373</v>
      </c>
      <c r="N396" s="14" t="s">
        <v>308</v>
      </c>
      <c r="O396" s="12" t="s">
        <v>358</v>
      </c>
      <c r="P396" s="15" t="s">
        <v>368</v>
      </c>
      <c r="Q396" s="83"/>
      <c r="R396" s="84"/>
      <c r="S396" s="84">
        <v>1</v>
      </c>
      <c r="T396" s="84">
        <v>1</v>
      </c>
      <c r="U396" s="84"/>
      <c r="V396" s="84"/>
      <c r="W396" s="84"/>
      <c r="X396" s="84"/>
      <c r="Y396" s="85"/>
      <c r="Z396" s="69" t="s">
        <v>520</v>
      </c>
      <c r="AA396" s="13" t="s">
        <v>373</v>
      </c>
      <c r="AB396" s="14" t="s">
        <v>308</v>
      </c>
      <c r="AC396" s="12" t="s">
        <v>358</v>
      </c>
      <c r="AD396" s="15" t="s">
        <v>368</v>
      </c>
      <c r="AE396" s="83"/>
      <c r="AF396" s="84">
        <v>1</v>
      </c>
      <c r="AG396" s="84"/>
      <c r="AH396" s="84"/>
      <c r="AI396" s="84"/>
      <c r="AJ396" s="84"/>
      <c r="AK396" s="84"/>
      <c r="AL396" s="84"/>
      <c r="AM396" s="85"/>
    </row>
    <row r="397" spans="1:39" ht="12" customHeight="1">
      <c r="A397" s="184">
        <v>369</v>
      </c>
      <c r="B397" s="98" t="s">
        <v>193</v>
      </c>
      <c r="C397" s="98" t="s">
        <v>193</v>
      </c>
      <c r="D397" s="11" t="s">
        <v>52</v>
      </c>
      <c r="E397" s="11" t="s">
        <v>304</v>
      </c>
      <c r="F397" s="12" t="s">
        <v>49</v>
      </c>
      <c r="G397" s="12" t="s">
        <v>310</v>
      </c>
      <c r="H397" s="12" t="s">
        <v>306</v>
      </c>
      <c r="I397" s="105" t="s">
        <v>504</v>
      </c>
      <c r="J397" s="12" t="str">
        <f t="shared" si="21"/>
        <v>≥17h</v>
      </c>
      <c r="K397" s="12" t="s">
        <v>512</v>
      </c>
      <c r="L397" s="69" t="s">
        <v>519</v>
      </c>
      <c r="M397" s="13" t="s">
        <v>374</v>
      </c>
      <c r="N397" s="14" t="s">
        <v>367</v>
      </c>
      <c r="O397" s="12" t="s">
        <v>358</v>
      </c>
      <c r="P397" s="15" t="s">
        <v>368</v>
      </c>
      <c r="Q397" s="83"/>
      <c r="R397" s="84"/>
      <c r="S397" s="84"/>
      <c r="T397" s="84">
        <v>1</v>
      </c>
      <c r="U397" s="84"/>
      <c r="V397" s="84"/>
      <c r="W397" s="84">
        <v>1</v>
      </c>
      <c r="X397" s="84"/>
      <c r="Y397" s="85"/>
      <c r="Z397" s="69" t="s">
        <v>519</v>
      </c>
      <c r="AA397" s="13" t="s">
        <v>374</v>
      </c>
      <c r="AB397" s="14" t="s">
        <v>367</v>
      </c>
      <c r="AC397" s="12" t="s">
        <v>358</v>
      </c>
      <c r="AD397" s="15" t="s">
        <v>368</v>
      </c>
      <c r="AE397" s="83"/>
      <c r="AF397" s="84">
        <v>1</v>
      </c>
      <c r="AG397" s="84"/>
      <c r="AH397" s="84"/>
      <c r="AI397" s="84"/>
      <c r="AJ397" s="84"/>
      <c r="AK397" s="84"/>
      <c r="AL397" s="84"/>
      <c r="AM397" s="85"/>
    </row>
    <row r="398" spans="1:39" ht="12" customHeight="1">
      <c r="A398" s="184">
        <v>370</v>
      </c>
      <c r="B398" s="98" t="s">
        <v>67</v>
      </c>
      <c r="C398" s="98" t="s">
        <v>67</v>
      </c>
      <c r="D398" s="11" t="s">
        <v>51</v>
      </c>
      <c r="E398" s="11" t="s">
        <v>304</v>
      </c>
      <c r="F398" s="12" t="s">
        <v>48</v>
      </c>
      <c r="G398" s="12" t="s">
        <v>310</v>
      </c>
      <c r="H398" s="12" t="s">
        <v>306</v>
      </c>
      <c r="I398" s="117" t="s">
        <v>504</v>
      </c>
      <c r="J398" s="12" t="str">
        <f t="shared" si="21"/>
        <v>≥17h</v>
      </c>
      <c r="K398" s="12" t="s">
        <v>512</v>
      </c>
      <c r="L398" s="69" t="s">
        <v>518</v>
      </c>
      <c r="M398" s="13" t="s">
        <v>371</v>
      </c>
      <c r="N398" s="14" t="s">
        <v>308</v>
      </c>
      <c r="O398" s="12" t="s">
        <v>358</v>
      </c>
      <c r="P398" s="15" t="s">
        <v>368</v>
      </c>
      <c r="Q398" s="83"/>
      <c r="R398" s="84"/>
      <c r="S398" s="84"/>
      <c r="T398" s="84">
        <v>1</v>
      </c>
      <c r="U398" s="84"/>
      <c r="V398" s="84"/>
      <c r="W398" s="84">
        <v>1</v>
      </c>
      <c r="X398" s="84">
        <v>1</v>
      </c>
      <c r="Y398" s="85"/>
      <c r="Z398" s="69" t="s">
        <v>518</v>
      </c>
      <c r="AA398" s="13" t="s">
        <v>371</v>
      </c>
      <c r="AB398" s="14" t="s">
        <v>308</v>
      </c>
      <c r="AC398" s="12" t="s">
        <v>358</v>
      </c>
      <c r="AD398" s="15" t="s">
        <v>368</v>
      </c>
      <c r="AE398" s="83"/>
      <c r="AF398" s="84">
        <v>1</v>
      </c>
      <c r="AG398" s="84">
        <v>1</v>
      </c>
      <c r="AH398" s="84"/>
      <c r="AI398" s="84"/>
      <c r="AJ398" s="84"/>
      <c r="AK398" s="84"/>
      <c r="AL398" s="84"/>
      <c r="AM398" s="85"/>
    </row>
    <row r="399" spans="1:39" ht="12" customHeight="1">
      <c r="A399" s="184">
        <v>371</v>
      </c>
      <c r="B399" s="98" t="s">
        <v>106</v>
      </c>
      <c r="C399" s="98" t="s">
        <v>71</v>
      </c>
      <c r="D399" s="11" t="s">
        <v>52</v>
      </c>
      <c r="E399" s="11" t="s">
        <v>304</v>
      </c>
      <c r="F399" s="12" t="s">
        <v>49</v>
      </c>
      <c r="G399" s="12" t="s">
        <v>510</v>
      </c>
      <c r="H399" s="12" t="s">
        <v>308</v>
      </c>
      <c r="I399" s="12" t="s">
        <v>504</v>
      </c>
      <c r="J399" s="12" t="str">
        <f t="shared" si="21"/>
        <v>≥17h</v>
      </c>
      <c r="K399" s="12" t="s">
        <v>512</v>
      </c>
      <c r="L399" s="69" t="s">
        <v>520</v>
      </c>
      <c r="M399" s="13" t="s">
        <v>373</v>
      </c>
      <c r="N399" s="14" t="s">
        <v>308</v>
      </c>
      <c r="O399" s="12" t="s">
        <v>358</v>
      </c>
      <c r="P399" s="15" t="s">
        <v>368</v>
      </c>
      <c r="Q399" s="83"/>
      <c r="R399" s="84"/>
      <c r="S399" s="84"/>
      <c r="T399" s="84">
        <v>1</v>
      </c>
      <c r="U399" s="84"/>
      <c r="V399" s="84"/>
      <c r="W399" s="84">
        <v>1</v>
      </c>
      <c r="X399" s="84"/>
      <c r="Y399" s="85"/>
      <c r="Z399" s="69" t="s">
        <v>520</v>
      </c>
      <c r="AA399" s="13" t="s">
        <v>373</v>
      </c>
      <c r="AB399" s="14" t="s">
        <v>308</v>
      </c>
      <c r="AC399" s="12" t="s">
        <v>358</v>
      </c>
      <c r="AD399" s="15" t="s">
        <v>368</v>
      </c>
      <c r="AE399" s="83">
        <v>1</v>
      </c>
      <c r="AF399" s="84"/>
      <c r="AG399" s="84"/>
      <c r="AH399" s="84"/>
      <c r="AI399" s="84"/>
      <c r="AJ399" s="84"/>
      <c r="AK399" s="84"/>
      <c r="AL399" s="84"/>
      <c r="AM399" s="85"/>
    </row>
    <row r="400" spans="1:39" ht="12" customHeight="1">
      <c r="A400" s="184">
        <v>372</v>
      </c>
      <c r="B400" s="98" t="s">
        <v>67</v>
      </c>
      <c r="C400" s="98" t="s">
        <v>67</v>
      </c>
      <c r="D400" s="11" t="s">
        <v>25</v>
      </c>
      <c r="E400" s="11" t="s">
        <v>303</v>
      </c>
      <c r="F400" s="12" t="s">
        <v>50</v>
      </c>
      <c r="G400" s="12" t="s">
        <v>310</v>
      </c>
      <c r="H400" s="12" t="s">
        <v>306</v>
      </c>
      <c r="I400" s="12" t="s">
        <v>505</v>
      </c>
      <c r="J400" s="12" t="str">
        <f t="shared" si="21"/>
        <v>≥17h</v>
      </c>
      <c r="K400" s="12" t="s">
        <v>512</v>
      </c>
      <c r="L400" s="69" t="s">
        <v>518</v>
      </c>
      <c r="M400" s="13" t="s">
        <v>385</v>
      </c>
      <c r="N400" s="14" t="s">
        <v>308</v>
      </c>
      <c r="O400" s="12" t="s">
        <v>358</v>
      </c>
      <c r="P400" s="15" t="s">
        <v>368</v>
      </c>
      <c r="Q400" s="83"/>
      <c r="R400" s="84">
        <v>1</v>
      </c>
      <c r="S400" s="84"/>
      <c r="T400" s="84">
        <v>1</v>
      </c>
      <c r="U400" s="84"/>
      <c r="V400" s="84"/>
      <c r="W400" s="84">
        <v>1</v>
      </c>
      <c r="X400" s="84"/>
      <c r="Y400" s="85"/>
      <c r="Z400" s="69" t="s">
        <v>518</v>
      </c>
      <c r="AA400" s="13" t="s">
        <v>385</v>
      </c>
      <c r="AB400" s="14" t="s">
        <v>308</v>
      </c>
      <c r="AC400" s="12" t="s">
        <v>358</v>
      </c>
      <c r="AD400" s="15" t="s">
        <v>368</v>
      </c>
      <c r="AE400" s="83">
        <v>1</v>
      </c>
      <c r="AF400" s="84">
        <v>1</v>
      </c>
      <c r="AG400" s="84"/>
      <c r="AH400" s="84"/>
      <c r="AI400" s="84"/>
      <c r="AJ400" s="84"/>
      <c r="AK400" s="84"/>
      <c r="AL400" s="84"/>
      <c r="AM400" s="85">
        <v>1</v>
      </c>
    </row>
    <row r="401" spans="1:39" ht="12" customHeight="1">
      <c r="A401" s="184">
        <v>373</v>
      </c>
      <c r="B401" s="98" t="s">
        <v>82</v>
      </c>
      <c r="C401" s="98" t="s">
        <v>82</v>
      </c>
      <c r="D401" s="11" t="s">
        <v>25</v>
      </c>
      <c r="E401" s="11" t="s">
        <v>303</v>
      </c>
      <c r="F401" s="12" t="s">
        <v>50</v>
      </c>
      <c r="G401" s="12" t="s">
        <v>310</v>
      </c>
      <c r="H401" s="12" t="s">
        <v>306</v>
      </c>
      <c r="I401" s="12" t="s">
        <v>504</v>
      </c>
      <c r="J401" s="11" t="str">
        <f>"12-16h"</f>
        <v>12-16h</v>
      </c>
      <c r="K401" s="12" t="s">
        <v>512</v>
      </c>
      <c r="L401" s="69" t="s">
        <v>518</v>
      </c>
      <c r="M401" s="13" t="s">
        <v>385</v>
      </c>
      <c r="N401" s="14" t="s">
        <v>308</v>
      </c>
      <c r="O401" s="12" t="s">
        <v>358</v>
      </c>
      <c r="P401" s="15" t="s">
        <v>368</v>
      </c>
      <c r="Q401" s="83"/>
      <c r="R401" s="84"/>
      <c r="S401" s="84"/>
      <c r="T401" s="84"/>
      <c r="U401" s="84"/>
      <c r="V401" s="84"/>
      <c r="W401" s="84">
        <v>1</v>
      </c>
      <c r="X401" s="84"/>
      <c r="Y401" s="85"/>
      <c r="Z401" s="69" t="s">
        <v>518</v>
      </c>
      <c r="AA401" s="13" t="s">
        <v>385</v>
      </c>
      <c r="AB401" s="14" t="s">
        <v>308</v>
      </c>
      <c r="AC401" s="12" t="s">
        <v>358</v>
      </c>
      <c r="AD401" s="15" t="s">
        <v>368</v>
      </c>
      <c r="AE401" s="83">
        <v>1</v>
      </c>
      <c r="AF401" s="84"/>
      <c r="AG401" s="84"/>
      <c r="AH401" s="84"/>
      <c r="AI401" s="84"/>
      <c r="AJ401" s="84"/>
      <c r="AK401" s="84"/>
      <c r="AL401" s="84"/>
      <c r="AM401" s="85"/>
    </row>
    <row r="402" spans="1:39" ht="12" customHeight="1">
      <c r="A402" s="184">
        <v>374</v>
      </c>
      <c r="B402" s="98" t="s">
        <v>67</v>
      </c>
      <c r="C402" s="98" t="s">
        <v>67</v>
      </c>
      <c r="D402" s="11" t="s">
        <v>51</v>
      </c>
      <c r="E402" s="11" t="s">
        <v>303</v>
      </c>
      <c r="F402" s="12" t="s">
        <v>49</v>
      </c>
      <c r="G402" s="12" t="s">
        <v>310</v>
      </c>
      <c r="H402" s="12" t="s">
        <v>306</v>
      </c>
      <c r="I402" s="105" t="s">
        <v>504</v>
      </c>
      <c r="J402" s="11" t="str">
        <f>"12-16h"</f>
        <v>12-16h</v>
      </c>
      <c r="K402" s="12" t="s">
        <v>512</v>
      </c>
      <c r="L402" s="69" t="s">
        <v>518</v>
      </c>
      <c r="M402" s="13" t="s">
        <v>309</v>
      </c>
      <c r="N402" s="14" t="s">
        <v>367</v>
      </c>
      <c r="O402" s="12" t="s">
        <v>358</v>
      </c>
      <c r="P402" s="15" t="s">
        <v>370</v>
      </c>
      <c r="Q402" s="83">
        <v>1</v>
      </c>
      <c r="R402" s="84"/>
      <c r="S402" s="84"/>
      <c r="T402" s="84"/>
      <c r="U402" s="84"/>
      <c r="V402" s="84"/>
      <c r="W402" s="84"/>
      <c r="X402" s="84"/>
      <c r="Y402" s="85"/>
      <c r="Z402" s="69" t="s">
        <v>518</v>
      </c>
      <c r="AA402" s="13" t="s">
        <v>309</v>
      </c>
      <c r="AB402" s="14" t="s">
        <v>367</v>
      </c>
      <c r="AC402" s="12" t="s">
        <v>358</v>
      </c>
      <c r="AD402" s="15" t="s">
        <v>370</v>
      </c>
      <c r="AE402" s="83"/>
      <c r="AF402" s="84">
        <v>1</v>
      </c>
      <c r="AG402" s="84"/>
      <c r="AH402" s="84"/>
      <c r="AI402" s="84"/>
      <c r="AJ402" s="84"/>
      <c r="AK402" s="84"/>
      <c r="AL402" s="84"/>
      <c r="AM402" s="85">
        <v>1</v>
      </c>
    </row>
    <row r="403" spans="1:39" ht="12" customHeight="1">
      <c r="A403" s="184"/>
      <c r="B403" s="98" t="s">
        <v>67</v>
      </c>
      <c r="C403" s="98" t="s">
        <v>67</v>
      </c>
      <c r="D403" s="69" t="s">
        <v>51</v>
      </c>
      <c r="E403" s="69" t="s">
        <v>303</v>
      </c>
      <c r="F403" s="69" t="s">
        <v>49</v>
      </c>
      <c r="G403" s="69" t="s">
        <v>310</v>
      </c>
      <c r="H403" s="69" t="s">
        <v>306</v>
      </c>
      <c r="I403" s="105" t="s">
        <v>504</v>
      </c>
      <c r="J403" s="69" t="str">
        <f>"12-16h"</f>
        <v>12-16h</v>
      </c>
      <c r="K403" s="69" t="s">
        <v>512</v>
      </c>
      <c r="L403" s="69" t="s">
        <v>518</v>
      </c>
      <c r="M403" s="13" t="s">
        <v>338</v>
      </c>
      <c r="N403" s="14" t="s">
        <v>367</v>
      </c>
      <c r="O403" s="12" t="s">
        <v>0</v>
      </c>
      <c r="P403" s="15" t="s">
        <v>368</v>
      </c>
      <c r="Q403" s="83"/>
      <c r="R403" s="84"/>
      <c r="S403" s="84"/>
      <c r="T403" s="84"/>
      <c r="U403" s="84">
        <v>1</v>
      </c>
      <c r="V403" s="84"/>
      <c r="W403" s="84"/>
      <c r="X403" s="84"/>
      <c r="Y403" s="85"/>
      <c r="Z403" s="69" t="s">
        <v>518</v>
      </c>
      <c r="AA403" s="13" t="s">
        <v>338</v>
      </c>
      <c r="AB403" s="14" t="s">
        <v>367</v>
      </c>
      <c r="AC403" s="12" t="s">
        <v>0</v>
      </c>
      <c r="AD403" s="15" t="s">
        <v>368</v>
      </c>
      <c r="AE403" s="83"/>
      <c r="AF403" s="84"/>
      <c r="AG403" s="84"/>
      <c r="AH403" s="84"/>
      <c r="AI403" s="84"/>
      <c r="AJ403" s="84"/>
      <c r="AK403" s="84"/>
      <c r="AL403" s="84"/>
      <c r="AM403" s="85"/>
    </row>
    <row r="404" spans="1:39" ht="12" customHeight="1">
      <c r="A404" s="184">
        <v>375</v>
      </c>
      <c r="B404" s="98" t="s">
        <v>193</v>
      </c>
      <c r="C404" s="98" t="s">
        <v>193</v>
      </c>
      <c r="D404" s="11" t="s">
        <v>51</v>
      </c>
      <c r="E404" s="11" t="s">
        <v>304</v>
      </c>
      <c r="F404" s="12" t="s">
        <v>48</v>
      </c>
      <c r="G404" s="12" t="s">
        <v>310</v>
      </c>
      <c r="H404" s="12" t="s">
        <v>306</v>
      </c>
      <c r="I404" s="105" t="s">
        <v>505</v>
      </c>
      <c r="J404" s="12" t="str">
        <f>"≥17h"</f>
        <v>≥17h</v>
      </c>
      <c r="K404" s="12" t="s">
        <v>513</v>
      </c>
      <c r="L404" s="69" t="s">
        <v>519</v>
      </c>
      <c r="M404" s="13" t="s">
        <v>373</v>
      </c>
      <c r="N404" s="14" t="s">
        <v>308</v>
      </c>
      <c r="O404" s="12" t="s">
        <v>358</v>
      </c>
      <c r="P404" s="15" t="s">
        <v>368</v>
      </c>
      <c r="Q404" s="83"/>
      <c r="R404" s="84"/>
      <c r="S404" s="84"/>
      <c r="T404" s="84">
        <v>1</v>
      </c>
      <c r="U404" s="84"/>
      <c r="V404" s="84"/>
      <c r="W404" s="84">
        <v>1</v>
      </c>
      <c r="X404" s="84"/>
      <c r="Y404" s="85"/>
      <c r="Z404" s="69" t="s">
        <v>519</v>
      </c>
      <c r="AA404" s="13" t="s">
        <v>373</v>
      </c>
      <c r="AB404" s="14" t="s">
        <v>308</v>
      </c>
      <c r="AC404" s="12" t="s">
        <v>358</v>
      </c>
      <c r="AD404" s="15" t="s">
        <v>368</v>
      </c>
      <c r="AE404" s="83"/>
      <c r="AF404" s="84">
        <v>1</v>
      </c>
      <c r="AG404" s="84"/>
      <c r="AH404" s="84"/>
      <c r="AI404" s="84"/>
      <c r="AJ404" s="84"/>
      <c r="AK404" s="84"/>
      <c r="AL404" s="84"/>
      <c r="AM404" s="85"/>
    </row>
    <row r="405" spans="1:39" ht="12" customHeight="1">
      <c r="A405" s="184">
        <v>376</v>
      </c>
      <c r="B405" s="98" t="s">
        <v>281</v>
      </c>
      <c r="C405" s="98" t="s">
        <v>281</v>
      </c>
      <c r="D405" s="11" t="s">
        <v>51</v>
      </c>
      <c r="E405" s="11" t="s">
        <v>303</v>
      </c>
      <c r="F405" s="12" t="s">
        <v>48</v>
      </c>
      <c r="G405" s="12" t="s">
        <v>310</v>
      </c>
      <c r="H405" s="12" t="s">
        <v>306</v>
      </c>
      <c r="I405" s="12" t="s">
        <v>507</v>
      </c>
      <c r="J405" s="11" t="str">
        <f>"12-16h"</f>
        <v>12-16h</v>
      </c>
      <c r="K405" s="12" t="s">
        <v>47</v>
      </c>
      <c r="L405" s="69" t="s">
        <v>519</v>
      </c>
      <c r="M405" s="13" t="s">
        <v>373</v>
      </c>
      <c r="N405" s="14" t="s">
        <v>367</v>
      </c>
      <c r="O405" s="12" t="s">
        <v>358</v>
      </c>
      <c r="P405" s="15" t="s">
        <v>368</v>
      </c>
      <c r="Q405" s="83"/>
      <c r="R405" s="84"/>
      <c r="S405" s="84"/>
      <c r="T405" s="84">
        <v>1</v>
      </c>
      <c r="U405" s="84"/>
      <c r="V405" s="84"/>
      <c r="W405" s="84">
        <v>1</v>
      </c>
      <c r="X405" s="84"/>
      <c r="Y405" s="85"/>
      <c r="Z405" s="69" t="s">
        <v>519</v>
      </c>
      <c r="AA405" s="13" t="s">
        <v>373</v>
      </c>
      <c r="AB405" s="14" t="s">
        <v>367</v>
      </c>
      <c r="AC405" s="12" t="s">
        <v>358</v>
      </c>
      <c r="AD405" s="15" t="s">
        <v>368</v>
      </c>
      <c r="AE405" s="83"/>
      <c r="AF405" s="84"/>
      <c r="AG405" s="84"/>
      <c r="AH405" s="84"/>
      <c r="AI405" s="84"/>
      <c r="AJ405" s="84"/>
      <c r="AK405" s="84"/>
      <c r="AL405" s="84">
        <v>1</v>
      </c>
      <c r="AM405" s="85"/>
    </row>
    <row r="406" spans="1:39" ht="12" customHeight="1">
      <c r="A406" s="184">
        <v>377</v>
      </c>
      <c r="B406" s="98" t="s">
        <v>195</v>
      </c>
      <c r="C406" s="98" t="s">
        <v>193</v>
      </c>
      <c r="D406" s="11" t="s">
        <v>52</v>
      </c>
      <c r="E406" s="11" t="s">
        <v>304</v>
      </c>
      <c r="F406" s="12" t="s">
        <v>49</v>
      </c>
      <c r="G406" s="12" t="s">
        <v>310</v>
      </c>
      <c r="H406" s="12" t="s">
        <v>306</v>
      </c>
      <c r="I406" s="105" t="s">
        <v>505</v>
      </c>
      <c r="J406" s="12" t="str">
        <f>"≥17h"</f>
        <v>≥17h</v>
      </c>
      <c r="K406" s="12" t="s">
        <v>512</v>
      </c>
      <c r="L406" s="69" t="s">
        <v>519</v>
      </c>
      <c r="M406" s="13" t="s">
        <v>373</v>
      </c>
      <c r="N406" s="14" t="s">
        <v>308</v>
      </c>
      <c r="O406" s="12" t="s">
        <v>358</v>
      </c>
      <c r="P406" s="15" t="s">
        <v>370</v>
      </c>
      <c r="Q406" s="83"/>
      <c r="R406" s="84">
        <v>1</v>
      </c>
      <c r="S406" s="84"/>
      <c r="T406" s="84"/>
      <c r="U406" s="84"/>
      <c r="V406" s="84"/>
      <c r="W406" s="84"/>
      <c r="X406" s="84"/>
      <c r="Y406" s="85"/>
      <c r="Z406" s="69" t="s">
        <v>519</v>
      </c>
      <c r="AA406" s="13" t="s">
        <v>373</v>
      </c>
      <c r="AB406" s="14" t="s">
        <v>308</v>
      </c>
      <c r="AC406" s="12" t="s">
        <v>358</v>
      </c>
      <c r="AD406" s="15" t="s">
        <v>370</v>
      </c>
      <c r="AE406" s="83"/>
      <c r="AF406" s="84">
        <v>1</v>
      </c>
      <c r="AG406" s="84"/>
      <c r="AH406" s="84"/>
      <c r="AI406" s="84"/>
      <c r="AJ406" s="84"/>
      <c r="AK406" s="84"/>
      <c r="AL406" s="84"/>
      <c r="AM406" s="85"/>
    </row>
    <row r="407" spans="1:39" ht="12" customHeight="1">
      <c r="A407" s="184">
        <v>378</v>
      </c>
      <c r="B407" s="98" t="s">
        <v>248</v>
      </c>
      <c r="C407" s="98" t="s">
        <v>245</v>
      </c>
      <c r="D407" s="11" t="s">
        <v>52</v>
      </c>
      <c r="E407" s="11" t="s">
        <v>304</v>
      </c>
      <c r="F407" s="12" t="s">
        <v>48</v>
      </c>
      <c r="G407" s="12" t="s">
        <v>310</v>
      </c>
      <c r="H407" s="12" t="s">
        <v>306</v>
      </c>
      <c r="I407" s="105" t="s">
        <v>504</v>
      </c>
      <c r="J407" s="12" t="str">
        <f>"≥17h"</f>
        <v>≥17h</v>
      </c>
      <c r="K407" s="12" t="s">
        <v>513</v>
      </c>
      <c r="L407" s="69" t="s">
        <v>520</v>
      </c>
      <c r="M407" s="13" t="s">
        <v>374</v>
      </c>
      <c r="N407" s="14" t="s">
        <v>367</v>
      </c>
      <c r="O407" s="12" t="s">
        <v>358</v>
      </c>
      <c r="P407" s="15" t="s">
        <v>368</v>
      </c>
      <c r="Q407" s="83"/>
      <c r="R407" s="84"/>
      <c r="S407" s="84"/>
      <c r="T407" s="84">
        <v>1</v>
      </c>
      <c r="U407" s="84"/>
      <c r="V407" s="84">
        <v>1</v>
      </c>
      <c r="W407" s="84"/>
      <c r="X407" s="84"/>
      <c r="Y407" s="85"/>
      <c r="Z407" s="69" t="s">
        <v>520</v>
      </c>
      <c r="AA407" s="13" t="s">
        <v>374</v>
      </c>
      <c r="AB407" s="14" t="s">
        <v>367</v>
      </c>
      <c r="AC407" s="12" t="s">
        <v>358</v>
      </c>
      <c r="AD407" s="15" t="s">
        <v>368</v>
      </c>
      <c r="AE407" s="83"/>
      <c r="AF407" s="84">
        <v>1</v>
      </c>
      <c r="AG407" s="84"/>
      <c r="AH407" s="84"/>
      <c r="AI407" s="84"/>
      <c r="AJ407" s="84"/>
      <c r="AK407" s="84"/>
      <c r="AL407" s="84"/>
      <c r="AM407" s="85"/>
    </row>
    <row r="408" spans="1:39" ht="12" customHeight="1">
      <c r="A408" s="184">
        <v>379</v>
      </c>
      <c r="B408" s="98" t="s">
        <v>195</v>
      </c>
      <c r="C408" s="98" t="s">
        <v>193</v>
      </c>
      <c r="D408" s="11" t="s">
        <v>51</v>
      </c>
      <c r="E408" s="11" t="s">
        <v>303</v>
      </c>
      <c r="F408" s="12" t="s">
        <v>48</v>
      </c>
      <c r="G408" s="12" t="s">
        <v>310</v>
      </c>
      <c r="H408" s="12" t="s">
        <v>306</v>
      </c>
      <c r="I408" s="105" t="s">
        <v>505</v>
      </c>
      <c r="J408" s="12" t="str">
        <f>"≥17h"</f>
        <v>≥17h</v>
      </c>
      <c r="K408" s="12" t="s">
        <v>512</v>
      </c>
      <c r="L408" s="69" t="s">
        <v>519</v>
      </c>
      <c r="M408" s="13" t="s">
        <v>373</v>
      </c>
      <c r="N408" s="14" t="s">
        <v>308</v>
      </c>
      <c r="O408" s="12" t="s">
        <v>358</v>
      </c>
      <c r="P408" s="15" t="s">
        <v>368</v>
      </c>
      <c r="Q408" s="83"/>
      <c r="R408" s="84"/>
      <c r="S408" s="84"/>
      <c r="T408" s="84">
        <v>1</v>
      </c>
      <c r="U408" s="84"/>
      <c r="V408" s="84"/>
      <c r="W408" s="84"/>
      <c r="X408" s="84"/>
      <c r="Y408" s="85"/>
      <c r="Z408" s="69" t="s">
        <v>519</v>
      </c>
      <c r="AA408" s="13" t="s">
        <v>373</v>
      </c>
      <c r="AB408" s="14" t="s">
        <v>308</v>
      </c>
      <c r="AC408" s="12" t="s">
        <v>358</v>
      </c>
      <c r="AD408" s="15" t="s">
        <v>368</v>
      </c>
      <c r="AE408" s="83"/>
      <c r="AF408" s="84">
        <v>1</v>
      </c>
      <c r="AG408" s="84"/>
      <c r="AH408" s="84"/>
      <c r="AI408" s="84"/>
      <c r="AJ408" s="84"/>
      <c r="AK408" s="84"/>
      <c r="AL408" s="84"/>
      <c r="AM408" s="85"/>
    </row>
    <row r="409" spans="1:39" ht="12" customHeight="1">
      <c r="A409" s="184">
        <v>380</v>
      </c>
      <c r="B409" s="98" t="s">
        <v>281</v>
      </c>
      <c r="C409" s="98" t="s">
        <v>281</v>
      </c>
      <c r="D409" s="11" t="s">
        <v>51</v>
      </c>
      <c r="E409" s="11" t="s">
        <v>303</v>
      </c>
      <c r="F409" s="12" t="s">
        <v>48</v>
      </c>
      <c r="G409" s="12" t="s">
        <v>310</v>
      </c>
      <c r="H409" s="12" t="s">
        <v>306</v>
      </c>
      <c r="I409" s="12" t="s">
        <v>504</v>
      </c>
      <c r="J409" s="11" t="str">
        <f>"12-16h"</f>
        <v>12-16h</v>
      </c>
      <c r="K409" s="12" t="s">
        <v>513</v>
      </c>
      <c r="L409" s="69" t="s">
        <v>519</v>
      </c>
      <c r="M409" s="13" t="s">
        <v>373</v>
      </c>
      <c r="N409" s="14" t="s">
        <v>308</v>
      </c>
      <c r="O409" s="12" t="s">
        <v>358</v>
      </c>
      <c r="P409" s="15" t="s">
        <v>368</v>
      </c>
      <c r="Q409" s="83"/>
      <c r="R409" s="84"/>
      <c r="S409" s="84">
        <v>1</v>
      </c>
      <c r="T409" s="84">
        <v>1</v>
      </c>
      <c r="U409" s="84"/>
      <c r="V409" s="84"/>
      <c r="W409" s="84">
        <v>1</v>
      </c>
      <c r="X409" s="84"/>
      <c r="Y409" s="85"/>
      <c r="Z409" s="69" t="s">
        <v>519</v>
      </c>
      <c r="AA409" s="13" t="s">
        <v>373</v>
      </c>
      <c r="AB409" s="14" t="s">
        <v>308</v>
      </c>
      <c r="AC409" s="12" t="s">
        <v>358</v>
      </c>
      <c r="AD409" s="15" t="s">
        <v>368</v>
      </c>
      <c r="AE409" s="83">
        <v>1</v>
      </c>
      <c r="AF409" s="84"/>
      <c r="AG409" s="84"/>
      <c r="AH409" s="84"/>
      <c r="AI409" s="84"/>
      <c r="AJ409" s="84"/>
      <c r="AK409" s="84"/>
      <c r="AL409" s="84"/>
      <c r="AM409" s="85"/>
    </row>
    <row r="410" spans="1:39" ht="12" customHeight="1">
      <c r="A410" s="184">
        <v>381</v>
      </c>
      <c r="B410" s="98" t="s">
        <v>249</v>
      </c>
      <c r="C410" s="98" t="s">
        <v>245</v>
      </c>
      <c r="D410" s="11" t="s">
        <v>25</v>
      </c>
      <c r="E410" s="11" t="s">
        <v>303</v>
      </c>
      <c r="F410" s="12" t="s">
        <v>48</v>
      </c>
      <c r="G410" s="12" t="s">
        <v>310</v>
      </c>
      <c r="H410" s="12" t="s">
        <v>308</v>
      </c>
      <c r="I410" s="12" t="s">
        <v>504</v>
      </c>
      <c r="J410" s="12" t="str">
        <f>"≥17h"</f>
        <v>≥17h</v>
      </c>
      <c r="K410" s="12" t="s">
        <v>513</v>
      </c>
      <c r="L410" s="69" t="s">
        <v>520</v>
      </c>
      <c r="M410" s="13" t="s">
        <v>342</v>
      </c>
      <c r="N410" s="14"/>
      <c r="O410" s="12" t="s">
        <v>358</v>
      </c>
      <c r="P410" s="15" t="s">
        <v>359</v>
      </c>
      <c r="Q410" s="83"/>
      <c r="R410" s="84"/>
      <c r="S410" s="84"/>
      <c r="T410" s="84"/>
      <c r="U410" s="84"/>
      <c r="V410" s="84"/>
      <c r="W410" s="84"/>
      <c r="X410" s="84"/>
      <c r="Y410" s="85"/>
      <c r="Z410" s="69" t="s">
        <v>520</v>
      </c>
      <c r="AA410" s="13" t="s">
        <v>342</v>
      </c>
      <c r="AB410" s="14"/>
      <c r="AC410" s="12" t="s">
        <v>358</v>
      </c>
      <c r="AD410" s="15" t="s">
        <v>359</v>
      </c>
      <c r="AE410" s="83"/>
      <c r="AF410" s="84"/>
      <c r="AG410" s="84"/>
      <c r="AH410" s="84"/>
      <c r="AI410" s="84"/>
      <c r="AJ410" s="84"/>
      <c r="AK410" s="84"/>
      <c r="AL410" s="84"/>
      <c r="AM410" s="85"/>
    </row>
    <row r="411" spans="1:39" ht="12" customHeight="1">
      <c r="A411" s="184">
        <v>382</v>
      </c>
      <c r="B411" s="98" t="s">
        <v>82</v>
      </c>
      <c r="C411" s="98" t="s">
        <v>82</v>
      </c>
      <c r="D411" s="11" t="s">
        <v>52</v>
      </c>
      <c r="E411" s="11" t="s">
        <v>304</v>
      </c>
      <c r="F411" s="12" t="s">
        <v>49</v>
      </c>
      <c r="G411" s="12" t="s">
        <v>310</v>
      </c>
      <c r="H411" s="12" t="s">
        <v>306</v>
      </c>
      <c r="I411" s="12" t="s">
        <v>504</v>
      </c>
      <c r="J411" s="11" t="str">
        <f>"12-16h"</f>
        <v>12-16h</v>
      </c>
      <c r="K411" s="12" t="s">
        <v>512</v>
      </c>
      <c r="L411" s="69" t="s">
        <v>518</v>
      </c>
      <c r="M411" s="13" t="s">
        <v>373</v>
      </c>
      <c r="N411" s="14" t="s">
        <v>308</v>
      </c>
      <c r="O411" s="12" t="s">
        <v>358</v>
      </c>
      <c r="P411" s="15" t="s">
        <v>368</v>
      </c>
      <c r="Q411" s="83"/>
      <c r="R411" s="84"/>
      <c r="S411" s="84">
        <v>1</v>
      </c>
      <c r="T411" s="84"/>
      <c r="U411" s="84"/>
      <c r="V411" s="84"/>
      <c r="W411" s="84">
        <v>1</v>
      </c>
      <c r="X411" s="84"/>
      <c r="Y411" s="85"/>
      <c r="Z411" s="69" t="s">
        <v>518</v>
      </c>
      <c r="AA411" s="13" t="s">
        <v>373</v>
      </c>
      <c r="AB411" s="14" t="s">
        <v>308</v>
      </c>
      <c r="AC411" s="12" t="s">
        <v>358</v>
      </c>
      <c r="AD411" s="15" t="s">
        <v>368</v>
      </c>
      <c r="AE411" s="83"/>
      <c r="AF411" s="84">
        <v>1</v>
      </c>
      <c r="AG411" s="84"/>
      <c r="AH411" s="84"/>
      <c r="AI411" s="84"/>
      <c r="AJ411" s="84"/>
      <c r="AK411" s="84"/>
      <c r="AL411" s="84"/>
      <c r="AM411" s="85"/>
    </row>
    <row r="412" spans="1:39" ht="12" customHeight="1">
      <c r="A412" s="184">
        <v>383</v>
      </c>
      <c r="B412" s="98" t="s">
        <v>196</v>
      </c>
      <c r="C412" s="98" t="s">
        <v>196</v>
      </c>
      <c r="D412" s="11" t="s">
        <v>52</v>
      </c>
      <c r="E412" s="11" t="s">
        <v>304</v>
      </c>
      <c r="F412" s="12" t="s">
        <v>49</v>
      </c>
      <c r="G412" s="12" t="s">
        <v>310</v>
      </c>
      <c r="H412" s="12" t="s">
        <v>306</v>
      </c>
      <c r="I412" s="105" t="s">
        <v>505</v>
      </c>
      <c r="J412" s="12" t="str">
        <f t="shared" ref="J412:J422" si="22">"≥17h"</f>
        <v>≥17h</v>
      </c>
      <c r="K412" s="12" t="s">
        <v>512</v>
      </c>
      <c r="L412" s="69" t="s">
        <v>519</v>
      </c>
      <c r="M412" s="13" t="s">
        <v>373</v>
      </c>
      <c r="N412" s="14" t="s">
        <v>308</v>
      </c>
      <c r="O412" s="12" t="s">
        <v>358</v>
      </c>
      <c r="P412" s="15" t="s">
        <v>368</v>
      </c>
      <c r="Q412" s="83"/>
      <c r="R412" s="84"/>
      <c r="S412" s="84"/>
      <c r="T412" s="84">
        <v>1</v>
      </c>
      <c r="U412" s="84"/>
      <c r="V412" s="84"/>
      <c r="W412" s="84"/>
      <c r="X412" s="84"/>
      <c r="Y412" s="85"/>
      <c r="Z412" s="69" t="s">
        <v>519</v>
      </c>
      <c r="AA412" s="13" t="s">
        <v>373</v>
      </c>
      <c r="AB412" s="14" t="s">
        <v>308</v>
      </c>
      <c r="AC412" s="12" t="s">
        <v>358</v>
      </c>
      <c r="AD412" s="15" t="s">
        <v>368</v>
      </c>
      <c r="AE412" s="83"/>
      <c r="AF412" s="84">
        <v>1</v>
      </c>
      <c r="AG412" s="84"/>
      <c r="AH412" s="84"/>
      <c r="AI412" s="84"/>
      <c r="AJ412" s="84"/>
      <c r="AK412" s="84"/>
      <c r="AL412" s="84"/>
      <c r="AM412" s="85"/>
    </row>
    <row r="413" spans="1:39" ht="12" customHeight="1">
      <c r="A413" s="184"/>
      <c r="B413" s="98" t="s">
        <v>196</v>
      </c>
      <c r="C413" s="98" t="s">
        <v>196</v>
      </c>
      <c r="D413" s="69" t="s">
        <v>52</v>
      </c>
      <c r="E413" s="69" t="s">
        <v>304</v>
      </c>
      <c r="F413" s="69" t="s">
        <v>49</v>
      </c>
      <c r="G413" s="69" t="s">
        <v>310</v>
      </c>
      <c r="H413" s="69" t="s">
        <v>306</v>
      </c>
      <c r="I413" s="105" t="s">
        <v>505</v>
      </c>
      <c r="J413" s="69" t="str">
        <f t="shared" si="22"/>
        <v>≥17h</v>
      </c>
      <c r="K413" s="69" t="s">
        <v>512</v>
      </c>
      <c r="L413" s="69" t="s">
        <v>519</v>
      </c>
      <c r="M413" s="13" t="s">
        <v>385</v>
      </c>
      <c r="N413" s="14" t="s">
        <v>308</v>
      </c>
      <c r="O413" s="12" t="s">
        <v>0</v>
      </c>
      <c r="P413" s="15" t="s">
        <v>368</v>
      </c>
      <c r="Q413" s="83"/>
      <c r="R413" s="84"/>
      <c r="S413" s="84"/>
      <c r="T413" s="84">
        <v>1</v>
      </c>
      <c r="U413" s="84"/>
      <c r="V413" s="84"/>
      <c r="W413" s="84"/>
      <c r="X413" s="84"/>
      <c r="Y413" s="85"/>
      <c r="Z413" s="69" t="s">
        <v>519</v>
      </c>
      <c r="AA413" s="13" t="s">
        <v>385</v>
      </c>
      <c r="AB413" s="14" t="s">
        <v>308</v>
      </c>
      <c r="AC413" s="12" t="s">
        <v>0</v>
      </c>
      <c r="AD413" s="15" t="s">
        <v>368</v>
      </c>
      <c r="AE413" s="83"/>
      <c r="AF413" s="84"/>
      <c r="AG413" s="84"/>
      <c r="AH413" s="84"/>
      <c r="AI413" s="84"/>
      <c r="AJ413" s="84"/>
      <c r="AK413" s="84"/>
      <c r="AL413" s="84"/>
      <c r="AM413" s="85"/>
    </row>
    <row r="414" spans="1:39" ht="12" customHeight="1">
      <c r="A414" s="184">
        <v>384</v>
      </c>
      <c r="B414" s="98" t="s">
        <v>82</v>
      </c>
      <c r="C414" s="98" t="s">
        <v>82</v>
      </c>
      <c r="D414" s="11" t="s">
        <v>51</v>
      </c>
      <c r="E414" s="11" t="s">
        <v>304</v>
      </c>
      <c r="F414" s="12" t="s">
        <v>48</v>
      </c>
      <c r="G414" s="12" t="s">
        <v>310</v>
      </c>
      <c r="H414" s="12" t="s">
        <v>306</v>
      </c>
      <c r="I414" s="105" t="s">
        <v>505</v>
      </c>
      <c r="J414" s="12" t="str">
        <f t="shared" si="22"/>
        <v>≥17h</v>
      </c>
      <c r="K414" s="12" t="s">
        <v>47</v>
      </c>
      <c r="L414" s="69" t="s">
        <v>518</v>
      </c>
      <c r="M414" s="13" t="s">
        <v>371</v>
      </c>
      <c r="N414" s="14" t="s">
        <v>308</v>
      </c>
      <c r="O414" s="12" t="s">
        <v>358</v>
      </c>
      <c r="P414" s="15" t="s">
        <v>368</v>
      </c>
      <c r="Q414" s="83"/>
      <c r="R414" s="84"/>
      <c r="S414" s="84"/>
      <c r="T414" s="84">
        <v>1</v>
      </c>
      <c r="U414" s="84"/>
      <c r="V414" s="84"/>
      <c r="W414" s="84">
        <v>1</v>
      </c>
      <c r="X414" s="84"/>
      <c r="Y414" s="85"/>
      <c r="Z414" s="69" t="s">
        <v>518</v>
      </c>
      <c r="AA414" s="13" t="s">
        <v>371</v>
      </c>
      <c r="AB414" s="14" t="s">
        <v>308</v>
      </c>
      <c r="AC414" s="12" t="s">
        <v>358</v>
      </c>
      <c r="AD414" s="15" t="s">
        <v>368</v>
      </c>
      <c r="AE414" s="83"/>
      <c r="AF414" s="84">
        <v>1</v>
      </c>
      <c r="AG414" s="84">
        <v>1</v>
      </c>
      <c r="AH414" s="84"/>
      <c r="AI414" s="84"/>
      <c r="AJ414" s="84"/>
      <c r="AK414" s="84"/>
      <c r="AL414" s="84"/>
      <c r="AM414" s="85"/>
    </row>
    <row r="415" spans="1:39" ht="12" customHeight="1">
      <c r="A415" s="184">
        <v>385</v>
      </c>
      <c r="B415" s="98" t="s">
        <v>281</v>
      </c>
      <c r="C415" s="98" t="s">
        <v>281</v>
      </c>
      <c r="D415" s="11" t="s">
        <v>52</v>
      </c>
      <c r="E415" s="11" t="s">
        <v>304</v>
      </c>
      <c r="F415" s="12" t="s">
        <v>49</v>
      </c>
      <c r="G415" s="12" t="s">
        <v>310</v>
      </c>
      <c r="H415" s="12" t="s">
        <v>306</v>
      </c>
      <c r="I415" s="105" t="s">
        <v>504</v>
      </c>
      <c r="J415" s="12" t="str">
        <f t="shared" si="22"/>
        <v>≥17h</v>
      </c>
      <c r="K415" s="12" t="s">
        <v>512</v>
      </c>
      <c r="L415" s="69" t="s">
        <v>519</v>
      </c>
      <c r="M415" s="13" t="s">
        <v>373</v>
      </c>
      <c r="N415" s="14" t="s">
        <v>308</v>
      </c>
      <c r="O415" s="12" t="s">
        <v>358</v>
      </c>
      <c r="P415" s="15" t="s">
        <v>370</v>
      </c>
      <c r="Q415" s="83"/>
      <c r="R415" s="84">
        <v>1</v>
      </c>
      <c r="S415" s="84"/>
      <c r="T415" s="84"/>
      <c r="U415" s="84"/>
      <c r="V415" s="84"/>
      <c r="W415" s="84"/>
      <c r="X415" s="84"/>
      <c r="Y415" s="85"/>
      <c r="Z415" s="69" t="s">
        <v>519</v>
      </c>
      <c r="AA415" s="13" t="s">
        <v>373</v>
      </c>
      <c r="AB415" s="14" t="s">
        <v>308</v>
      </c>
      <c r="AC415" s="12" t="s">
        <v>358</v>
      </c>
      <c r="AD415" s="15" t="s">
        <v>370</v>
      </c>
      <c r="AE415" s="83"/>
      <c r="AF415" s="84">
        <v>1</v>
      </c>
      <c r="AG415" s="84"/>
      <c r="AH415" s="84"/>
      <c r="AI415" s="84"/>
      <c r="AJ415" s="84"/>
      <c r="AK415" s="84"/>
      <c r="AL415" s="84"/>
      <c r="AM415" s="85"/>
    </row>
    <row r="416" spans="1:39" ht="12" customHeight="1">
      <c r="A416" s="184">
        <v>386</v>
      </c>
      <c r="B416" s="98" t="s">
        <v>82</v>
      </c>
      <c r="C416" s="98" t="s">
        <v>82</v>
      </c>
      <c r="D416" s="11" t="s">
        <v>25</v>
      </c>
      <c r="E416" s="11" t="s">
        <v>304</v>
      </c>
      <c r="F416" s="12" t="s">
        <v>48</v>
      </c>
      <c r="G416" s="12" t="s">
        <v>310</v>
      </c>
      <c r="H416" s="12" t="s">
        <v>306</v>
      </c>
      <c r="I416" s="117" t="s">
        <v>507</v>
      </c>
      <c r="J416" s="12" t="str">
        <f t="shared" si="22"/>
        <v>≥17h</v>
      </c>
      <c r="K416" s="12" t="s">
        <v>513</v>
      </c>
      <c r="L416" s="69" t="s">
        <v>518</v>
      </c>
      <c r="M416" s="13" t="s">
        <v>371</v>
      </c>
      <c r="N416" s="14" t="s">
        <v>308</v>
      </c>
      <c r="O416" s="12" t="s">
        <v>358</v>
      </c>
      <c r="P416" s="15" t="s">
        <v>368</v>
      </c>
      <c r="Q416" s="83"/>
      <c r="R416" s="84"/>
      <c r="S416" s="84"/>
      <c r="T416" s="84"/>
      <c r="U416" s="84"/>
      <c r="V416" s="84"/>
      <c r="W416" s="84">
        <v>1</v>
      </c>
      <c r="X416" s="84"/>
      <c r="Y416" s="85"/>
      <c r="Z416" s="69" t="s">
        <v>518</v>
      </c>
      <c r="AA416" s="13" t="s">
        <v>371</v>
      </c>
      <c r="AB416" s="14" t="s">
        <v>308</v>
      </c>
      <c r="AC416" s="12" t="s">
        <v>358</v>
      </c>
      <c r="AD416" s="15" t="s">
        <v>368</v>
      </c>
      <c r="AE416" s="83"/>
      <c r="AF416" s="84"/>
      <c r="AG416" s="84">
        <v>1</v>
      </c>
      <c r="AH416" s="84"/>
      <c r="AI416" s="84"/>
      <c r="AJ416" s="84"/>
      <c r="AK416" s="84"/>
      <c r="AL416" s="84"/>
      <c r="AM416" s="85"/>
    </row>
    <row r="417" spans="1:39" ht="12" customHeight="1">
      <c r="A417" s="184">
        <v>387</v>
      </c>
      <c r="B417" s="98" t="s">
        <v>236</v>
      </c>
      <c r="C417" s="98" t="s">
        <v>235</v>
      </c>
      <c r="D417" s="11" t="s">
        <v>52</v>
      </c>
      <c r="E417" s="11" t="s">
        <v>304</v>
      </c>
      <c r="F417" s="12" t="s">
        <v>49</v>
      </c>
      <c r="G417" s="12" t="s">
        <v>310</v>
      </c>
      <c r="H417" s="12" t="s">
        <v>306</v>
      </c>
      <c r="I417" s="105" t="s">
        <v>507</v>
      </c>
      <c r="J417" s="12" t="str">
        <f t="shared" si="22"/>
        <v>≥17h</v>
      </c>
      <c r="K417" s="12" t="s">
        <v>512</v>
      </c>
      <c r="L417" s="69" t="s">
        <v>519</v>
      </c>
      <c r="M417" s="13" t="s">
        <v>373</v>
      </c>
      <c r="N417" s="14" t="s">
        <v>308</v>
      </c>
      <c r="O417" s="12" t="s">
        <v>358</v>
      </c>
      <c r="P417" s="15" t="s">
        <v>368</v>
      </c>
      <c r="Q417" s="83"/>
      <c r="R417" s="84"/>
      <c r="S417" s="84"/>
      <c r="T417" s="84">
        <v>1</v>
      </c>
      <c r="U417" s="84"/>
      <c r="V417" s="84"/>
      <c r="W417" s="84"/>
      <c r="X417" s="84"/>
      <c r="Y417" s="85"/>
      <c r="Z417" s="69" t="s">
        <v>519</v>
      </c>
      <c r="AA417" s="13" t="s">
        <v>373</v>
      </c>
      <c r="AB417" s="14" t="s">
        <v>308</v>
      </c>
      <c r="AC417" s="12" t="s">
        <v>358</v>
      </c>
      <c r="AD417" s="15" t="s">
        <v>368</v>
      </c>
      <c r="AE417" s="83"/>
      <c r="AF417" s="84">
        <v>1</v>
      </c>
      <c r="AG417" s="84"/>
      <c r="AH417" s="84"/>
      <c r="AI417" s="84"/>
      <c r="AJ417" s="84"/>
      <c r="AK417" s="84"/>
      <c r="AL417" s="84"/>
      <c r="AM417" s="85"/>
    </row>
    <row r="418" spans="1:39" ht="12" customHeight="1">
      <c r="A418" s="184">
        <v>388</v>
      </c>
      <c r="B418" s="98" t="s">
        <v>273</v>
      </c>
      <c r="C418" s="98" t="s">
        <v>89</v>
      </c>
      <c r="D418" s="11" t="s">
        <v>25</v>
      </c>
      <c r="E418" s="11" t="s">
        <v>304</v>
      </c>
      <c r="F418" s="12" t="s">
        <v>50</v>
      </c>
      <c r="G418" s="12" t="s">
        <v>310</v>
      </c>
      <c r="H418" s="12" t="s">
        <v>306</v>
      </c>
      <c r="I418" s="12" t="s">
        <v>504</v>
      </c>
      <c r="J418" s="12" t="str">
        <f t="shared" si="22"/>
        <v>≥17h</v>
      </c>
      <c r="K418" s="12" t="s">
        <v>47</v>
      </c>
      <c r="L418" s="69" t="s">
        <v>520</v>
      </c>
      <c r="M418" s="13" t="s">
        <v>371</v>
      </c>
      <c r="N418" s="14" t="s">
        <v>308</v>
      </c>
      <c r="O418" s="12" t="s">
        <v>358</v>
      </c>
      <c r="P418" s="15" t="s">
        <v>370</v>
      </c>
      <c r="Q418" s="83"/>
      <c r="R418" s="84">
        <v>1</v>
      </c>
      <c r="S418" s="84"/>
      <c r="T418" s="84"/>
      <c r="U418" s="84"/>
      <c r="V418" s="84"/>
      <c r="W418" s="84"/>
      <c r="X418" s="84"/>
      <c r="Y418" s="85"/>
      <c r="Z418" s="69" t="s">
        <v>520</v>
      </c>
      <c r="AA418" s="13" t="s">
        <v>371</v>
      </c>
      <c r="AB418" s="14" t="s">
        <v>308</v>
      </c>
      <c r="AC418" s="12" t="s">
        <v>358</v>
      </c>
      <c r="AD418" s="15" t="s">
        <v>370</v>
      </c>
      <c r="AE418" s="83"/>
      <c r="AF418" s="84"/>
      <c r="AG418" s="84"/>
      <c r="AH418" s="84">
        <v>1</v>
      </c>
      <c r="AI418" s="84"/>
      <c r="AJ418" s="84"/>
      <c r="AK418" s="84"/>
      <c r="AL418" s="84"/>
      <c r="AM418" s="85"/>
    </row>
    <row r="419" spans="1:39" ht="12" customHeight="1">
      <c r="A419" s="184">
        <v>389</v>
      </c>
      <c r="B419" s="98" t="s">
        <v>82</v>
      </c>
      <c r="C419" s="98" t="s">
        <v>82</v>
      </c>
      <c r="D419" s="11" t="s">
        <v>51</v>
      </c>
      <c r="E419" s="11" t="s">
        <v>303</v>
      </c>
      <c r="F419" s="12" t="s">
        <v>49</v>
      </c>
      <c r="G419" s="12" t="s">
        <v>310</v>
      </c>
      <c r="H419" s="12" t="s">
        <v>306</v>
      </c>
      <c r="I419" s="105" t="s">
        <v>504</v>
      </c>
      <c r="J419" s="12" t="str">
        <f t="shared" si="22"/>
        <v>≥17h</v>
      </c>
      <c r="K419" s="12" t="s">
        <v>512</v>
      </c>
      <c r="L419" s="69" t="s">
        <v>518</v>
      </c>
      <c r="M419" s="13" t="s">
        <v>385</v>
      </c>
      <c r="N419" s="14" t="s">
        <v>308</v>
      </c>
      <c r="O419" s="12" t="s">
        <v>358</v>
      </c>
      <c r="P419" s="15" t="s">
        <v>368</v>
      </c>
      <c r="Q419" s="83"/>
      <c r="R419" s="84"/>
      <c r="S419" s="84">
        <v>1</v>
      </c>
      <c r="T419" s="84">
        <v>1</v>
      </c>
      <c r="U419" s="84"/>
      <c r="V419" s="84"/>
      <c r="W419" s="84">
        <v>1</v>
      </c>
      <c r="X419" s="84"/>
      <c r="Y419" s="85"/>
      <c r="Z419" s="69" t="s">
        <v>518</v>
      </c>
      <c r="AA419" s="13" t="s">
        <v>385</v>
      </c>
      <c r="AB419" s="14" t="s">
        <v>308</v>
      </c>
      <c r="AC419" s="12" t="s">
        <v>358</v>
      </c>
      <c r="AD419" s="15" t="s">
        <v>368</v>
      </c>
      <c r="AE419" s="83"/>
      <c r="AF419" s="84">
        <v>1</v>
      </c>
      <c r="AG419" s="84"/>
      <c r="AH419" s="84"/>
      <c r="AI419" s="84"/>
      <c r="AJ419" s="84"/>
      <c r="AK419" s="84">
        <v>1</v>
      </c>
      <c r="AL419" s="84">
        <v>1</v>
      </c>
      <c r="AM419" s="85"/>
    </row>
    <row r="420" spans="1:39" ht="12" customHeight="1">
      <c r="A420" s="184">
        <v>390</v>
      </c>
      <c r="B420" s="98" t="s">
        <v>82</v>
      </c>
      <c r="C420" s="98" t="s">
        <v>82</v>
      </c>
      <c r="D420" s="11" t="s">
        <v>52</v>
      </c>
      <c r="E420" s="11" t="s">
        <v>304</v>
      </c>
      <c r="F420" s="12" t="s">
        <v>49</v>
      </c>
      <c r="G420" s="12" t="s">
        <v>310</v>
      </c>
      <c r="H420" s="12" t="s">
        <v>306</v>
      </c>
      <c r="I420" s="12" t="s">
        <v>504</v>
      </c>
      <c r="J420" s="12" t="str">
        <f t="shared" si="22"/>
        <v>≥17h</v>
      </c>
      <c r="K420" s="12" t="s">
        <v>512</v>
      </c>
      <c r="L420" s="69" t="s">
        <v>518</v>
      </c>
      <c r="M420" s="13" t="s">
        <v>371</v>
      </c>
      <c r="N420" s="14" t="s">
        <v>308</v>
      </c>
      <c r="O420" s="12" t="s">
        <v>358</v>
      </c>
      <c r="P420" s="15" t="s">
        <v>368</v>
      </c>
      <c r="Q420" s="83"/>
      <c r="R420" s="84"/>
      <c r="S420" s="84"/>
      <c r="T420" s="84">
        <v>1</v>
      </c>
      <c r="U420" s="84"/>
      <c r="V420" s="84"/>
      <c r="W420" s="84">
        <v>1</v>
      </c>
      <c r="X420" s="84"/>
      <c r="Y420" s="85">
        <v>1</v>
      </c>
      <c r="Z420" s="69" t="s">
        <v>518</v>
      </c>
      <c r="AA420" s="13" t="s">
        <v>371</v>
      </c>
      <c r="AB420" s="14" t="s">
        <v>308</v>
      </c>
      <c r="AC420" s="12" t="s">
        <v>358</v>
      </c>
      <c r="AD420" s="15" t="s">
        <v>368</v>
      </c>
      <c r="AE420" s="83"/>
      <c r="AF420" s="84"/>
      <c r="AG420" s="84">
        <v>1</v>
      </c>
      <c r="AH420" s="84"/>
      <c r="AI420" s="84"/>
      <c r="AJ420" s="84"/>
      <c r="AK420" s="84"/>
      <c r="AL420" s="84"/>
      <c r="AM420" s="85"/>
    </row>
    <row r="421" spans="1:39" ht="12" customHeight="1">
      <c r="A421" s="184">
        <v>391</v>
      </c>
      <c r="B421" s="98" t="s">
        <v>273</v>
      </c>
      <c r="C421" s="98" t="s">
        <v>89</v>
      </c>
      <c r="D421" s="11" t="s">
        <v>51</v>
      </c>
      <c r="E421" s="11" t="s">
        <v>303</v>
      </c>
      <c r="F421" s="12" t="s">
        <v>48</v>
      </c>
      <c r="G421" s="12" t="s">
        <v>310</v>
      </c>
      <c r="H421" s="12" t="s">
        <v>306</v>
      </c>
      <c r="I421" s="117" t="s">
        <v>505</v>
      </c>
      <c r="J421" s="12" t="str">
        <f t="shared" si="22"/>
        <v>≥17h</v>
      </c>
      <c r="K421" s="12" t="s">
        <v>512</v>
      </c>
      <c r="L421" s="69" t="s">
        <v>520</v>
      </c>
      <c r="M421" s="13" t="s">
        <v>371</v>
      </c>
      <c r="N421" s="14" t="s">
        <v>308</v>
      </c>
      <c r="O421" s="12" t="s">
        <v>358</v>
      </c>
      <c r="P421" s="15" t="s">
        <v>368</v>
      </c>
      <c r="Q421" s="83"/>
      <c r="R421" s="84"/>
      <c r="S421" s="84"/>
      <c r="T421" s="84">
        <v>1</v>
      </c>
      <c r="U421" s="84"/>
      <c r="V421" s="84"/>
      <c r="W421" s="84"/>
      <c r="X421" s="84">
        <v>1</v>
      </c>
      <c r="Y421" s="85"/>
      <c r="Z421" s="69" t="s">
        <v>520</v>
      </c>
      <c r="AA421" s="13" t="s">
        <v>371</v>
      </c>
      <c r="AB421" s="14" t="s">
        <v>308</v>
      </c>
      <c r="AC421" s="12" t="s">
        <v>358</v>
      </c>
      <c r="AD421" s="15" t="s">
        <v>368</v>
      </c>
      <c r="AE421" s="83"/>
      <c r="AF421" s="84">
        <v>1</v>
      </c>
      <c r="AG421" s="84"/>
      <c r="AH421" s="84"/>
      <c r="AI421" s="84"/>
      <c r="AJ421" s="84"/>
      <c r="AK421" s="84"/>
      <c r="AL421" s="84"/>
      <c r="AM421" s="85"/>
    </row>
    <row r="422" spans="1:39" ht="12" customHeight="1">
      <c r="A422" s="184">
        <v>392</v>
      </c>
      <c r="B422" s="98" t="s">
        <v>236</v>
      </c>
      <c r="C422" s="98" t="s">
        <v>235</v>
      </c>
      <c r="D422" s="11" t="s">
        <v>52</v>
      </c>
      <c r="E422" s="11" t="s">
        <v>304</v>
      </c>
      <c r="F422" s="12" t="s">
        <v>49</v>
      </c>
      <c r="G422" s="12" t="s">
        <v>310</v>
      </c>
      <c r="H422" s="12" t="s">
        <v>306</v>
      </c>
      <c r="I422" s="12" t="s">
        <v>504</v>
      </c>
      <c r="J422" s="12" t="str">
        <f t="shared" si="22"/>
        <v>≥17h</v>
      </c>
      <c r="K422" s="12" t="s">
        <v>512</v>
      </c>
      <c r="L422" s="69" t="s">
        <v>519</v>
      </c>
      <c r="M422" s="13" t="s">
        <v>373</v>
      </c>
      <c r="N422" s="14" t="s">
        <v>367</v>
      </c>
      <c r="O422" s="12" t="s">
        <v>358</v>
      </c>
      <c r="P422" s="15" t="s">
        <v>368</v>
      </c>
      <c r="Q422" s="83"/>
      <c r="R422" s="84"/>
      <c r="S422" s="84"/>
      <c r="T422" s="84">
        <v>1</v>
      </c>
      <c r="U422" s="84"/>
      <c r="V422" s="84"/>
      <c r="W422" s="84"/>
      <c r="X422" s="84"/>
      <c r="Y422" s="85"/>
      <c r="Z422" s="69" t="s">
        <v>519</v>
      </c>
      <c r="AA422" s="13" t="s">
        <v>373</v>
      </c>
      <c r="AB422" s="14" t="s">
        <v>367</v>
      </c>
      <c r="AC422" s="12" t="s">
        <v>358</v>
      </c>
      <c r="AD422" s="15" t="s">
        <v>368</v>
      </c>
      <c r="AE422" s="83"/>
      <c r="AF422" s="84"/>
      <c r="AG422" s="84"/>
      <c r="AH422" s="84">
        <v>1</v>
      </c>
      <c r="AI422" s="84"/>
      <c r="AJ422" s="84"/>
      <c r="AK422" s="84"/>
      <c r="AL422" s="84"/>
      <c r="AM422" s="85"/>
    </row>
    <row r="423" spans="1:39" ht="12" customHeight="1">
      <c r="A423" s="184">
        <v>393</v>
      </c>
      <c r="B423" s="98" t="s">
        <v>82</v>
      </c>
      <c r="C423" s="98" t="s">
        <v>82</v>
      </c>
      <c r="D423" s="11" t="s">
        <v>51</v>
      </c>
      <c r="E423" s="11" t="s">
        <v>303</v>
      </c>
      <c r="F423" s="12" t="s">
        <v>48</v>
      </c>
      <c r="G423" s="12" t="s">
        <v>310</v>
      </c>
      <c r="H423" s="12" t="s">
        <v>306</v>
      </c>
      <c r="I423" s="105" t="s">
        <v>504</v>
      </c>
      <c r="J423" s="11" t="str">
        <f>"12-16h"</f>
        <v>12-16h</v>
      </c>
      <c r="K423" s="12" t="s">
        <v>512</v>
      </c>
      <c r="L423" s="69" t="s">
        <v>518</v>
      </c>
      <c r="M423" s="13" t="s">
        <v>385</v>
      </c>
      <c r="N423" s="14" t="s">
        <v>308</v>
      </c>
      <c r="O423" s="12" t="s">
        <v>358</v>
      </c>
      <c r="P423" s="15" t="s">
        <v>368</v>
      </c>
      <c r="Q423" s="83">
        <v>1</v>
      </c>
      <c r="R423" s="84">
        <v>1</v>
      </c>
      <c r="S423" s="84"/>
      <c r="T423" s="84"/>
      <c r="U423" s="84"/>
      <c r="V423" s="84"/>
      <c r="W423" s="84"/>
      <c r="X423" s="84"/>
      <c r="Y423" s="85"/>
      <c r="Z423" s="69" t="s">
        <v>518</v>
      </c>
      <c r="AA423" s="13" t="s">
        <v>385</v>
      </c>
      <c r="AB423" s="14" t="s">
        <v>308</v>
      </c>
      <c r="AC423" s="12" t="s">
        <v>358</v>
      </c>
      <c r="AD423" s="15" t="s">
        <v>368</v>
      </c>
      <c r="AE423" s="83">
        <v>1</v>
      </c>
      <c r="AF423" s="84"/>
      <c r="AG423" s="84">
        <v>1</v>
      </c>
      <c r="AH423" s="84"/>
      <c r="AI423" s="84"/>
      <c r="AJ423" s="84"/>
      <c r="AK423" s="84"/>
      <c r="AL423" s="84"/>
      <c r="AM423" s="85"/>
    </row>
    <row r="424" spans="1:39" ht="12" customHeight="1">
      <c r="A424" s="184">
        <v>394</v>
      </c>
      <c r="B424" s="98" t="s">
        <v>236</v>
      </c>
      <c r="C424" s="98" t="s">
        <v>235</v>
      </c>
      <c r="D424" s="11" t="s">
        <v>51</v>
      </c>
      <c r="E424" s="11" t="s">
        <v>304</v>
      </c>
      <c r="F424" s="12" t="s">
        <v>48</v>
      </c>
      <c r="G424" s="12" t="s">
        <v>310</v>
      </c>
      <c r="H424" s="12" t="s">
        <v>306</v>
      </c>
      <c r="I424" s="105" t="s">
        <v>504</v>
      </c>
      <c r="J424" s="12" t="str">
        <f>"≥17h"</f>
        <v>≥17h</v>
      </c>
      <c r="K424" s="12" t="s">
        <v>513</v>
      </c>
      <c r="L424" s="69" t="s">
        <v>519</v>
      </c>
      <c r="M424" s="13" t="s">
        <v>373</v>
      </c>
      <c r="N424" s="14" t="s">
        <v>367</v>
      </c>
      <c r="O424" s="12" t="s">
        <v>358</v>
      </c>
      <c r="P424" s="15" t="s">
        <v>368</v>
      </c>
      <c r="Q424" s="83"/>
      <c r="R424" s="84"/>
      <c r="S424" s="84"/>
      <c r="T424" s="84">
        <v>1</v>
      </c>
      <c r="U424" s="84"/>
      <c r="V424" s="84"/>
      <c r="W424" s="84"/>
      <c r="X424" s="84"/>
      <c r="Y424" s="85"/>
      <c r="Z424" s="69" t="s">
        <v>519</v>
      </c>
      <c r="AA424" s="13" t="s">
        <v>373</v>
      </c>
      <c r="AB424" s="14" t="s">
        <v>367</v>
      </c>
      <c r="AC424" s="12" t="s">
        <v>358</v>
      </c>
      <c r="AD424" s="15" t="s">
        <v>368</v>
      </c>
      <c r="AE424" s="83"/>
      <c r="AF424" s="84">
        <v>1</v>
      </c>
      <c r="AG424" s="84"/>
      <c r="AH424" s="84"/>
      <c r="AI424" s="84"/>
      <c r="AJ424" s="84"/>
      <c r="AK424" s="84"/>
      <c r="AL424" s="84"/>
      <c r="AM424" s="85"/>
    </row>
    <row r="425" spans="1:39" ht="12" customHeight="1">
      <c r="A425" s="184">
        <v>395</v>
      </c>
      <c r="B425" s="98" t="s">
        <v>92</v>
      </c>
      <c r="C425" s="98" t="s">
        <v>89</v>
      </c>
      <c r="D425" s="11" t="s">
        <v>51</v>
      </c>
      <c r="E425" s="11" t="s">
        <v>304</v>
      </c>
      <c r="F425" s="12" t="s">
        <v>50</v>
      </c>
      <c r="G425" s="12" t="s">
        <v>310</v>
      </c>
      <c r="H425" s="12" t="s">
        <v>306</v>
      </c>
      <c r="I425" s="105" t="s">
        <v>505</v>
      </c>
      <c r="J425" s="12" t="str">
        <f>"≥17h"</f>
        <v>≥17h</v>
      </c>
      <c r="K425" s="12" t="s">
        <v>513</v>
      </c>
      <c r="L425" s="69" t="s">
        <v>520</v>
      </c>
      <c r="M425" s="13" t="s">
        <v>373</v>
      </c>
      <c r="N425" s="14" t="s">
        <v>308</v>
      </c>
      <c r="O425" s="12" t="s">
        <v>358</v>
      </c>
      <c r="P425" s="15" t="s">
        <v>368</v>
      </c>
      <c r="Q425" s="83"/>
      <c r="R425" s="84"/>
      <c r="S425" s="84">
        <v>1</v>
      </c>
      <c r="T425" s="84">
        <v>1</v>
      </c>
      <c r="U425" s="84"/>
      <c r="V425" s="84"/>
      <c r="W425" s="84">
        <v>1</v>
      </c>
      <c r="X425" s="84"/>
      <c r="Y425" s="85"/>
      <c r="Z425" s="69" t="s">
        <v>520</v>
      </c>
      <c r="AA425" s="13" t="s">
        <v>373</v>
      </c>
      <c r="AB425" s="14" t="s">
        <v>308</v>
      </c>
      <c r="AC425" s="12" t="s">
        <v>358</v>
      </c>
      <c r="AD425" s="15" t="s">
        <v>368</v>
      </c>
      <c r="AE425" s="83">
        <v>1</v>
      </c>
      <c r="AF425" s="84"/>
      <c r="AG425" s="84"/>
      <c r="AH425" s="84"/>
      <c r="AI425" s="84"/>
      <c r="AJ425" s="84"/>
      <c r="AK425" s="84"/>
      <c r="AL425" s="84"/>
      <c r="AM425" s="85"/>
    </row>
    <row r="426" spans="1:39" ht="12" customHeight="1">
      <c r="A426" s="184">
        <v>396</v>
      </c>
      <c r="B426" s="98" t="s">
        <v>281</v>
      </c>
      <c r="C426" s="98" t="s">
        <v>281</v>
      </c>
      <c r="D426" s="11" t="s">
        <v>52</v>
      </c>
      <c r="E426" s="11" t="s">
        <v>303</v>
      </c>
      <c r="F426" s="12" t="s">
        <v>49</v>
      </c>
      <c r="G426" s="12" t="s">
        <v>310</v>
      </c>
      <c r="H426" s="12" t="s">
        <v>306</v>
      </c>
      <c r="I426" s="12" t="s">
        <v>505</v>
      </c>
      <c r="J426" s="11" t="str">
        <f>"12-16h"</f>
        <v>12-16h</v>
      </c>
      <c r="K426" s="12" t="s">
        <v>513</v>
      </c>
      <c r="L426" s="69" t="s">
        <v>519</v>
      </c>
      <c r="M426" s="13" t="s">
        <v>373</v>
      </c>
      <c r="N426" s="14" t="s">
        <v>308</v>
      </c>
      <c r="O426" s="12" t="s">
        <v>358</v>
      </c>
      <c r="P426" s="15" t="s">
        <v>368</v>
      </c>
      <c r="Q426" s="83"/>
      <c r="R426" s="84"/>
      <c r="S426" s="84">
        <v>1</v>
      </c>
      <c r="T426" s="84"/>
      <c r="U426" s="84"/>
      <c r="V426" s="84"/>
      <c r="W426" s="84">
        <v>1</v>
      </c>
      <c r="X426" s="84"/>
      <c r="Y426" s="85"/>
      <c r="Z426" s="69" t="s">
        <v>519</v>
      </c>
      <c r="AA426" s="13" t="s">
        <v>373</v>
      </c>
      <c r="AB426" s="14" t="s">
        <v>308</v>
      </c>
      <c r="AC426" s="12" t="s">
        <v>358</v>
      </c>
      <c r="AD426" s="15" t="s">
        <v>368</v>
      </c>
      <c r="AE426" s="83">
        <v>1</v>
      </c>
      <c r="AF426" s="84"/>
      <c r="AG426" s="84"/>
      <c r="AH426" s="84"/>
      <c r="AI426" s="84"/>
      <c r="AJ426" s="84"/>
      <c r="AK426" s="84"/>
      <c r="AL426" s="84"/>
      <c r="AM426" s="85"/>
    </row>
    <row r="427" spans="1:39" ht="12" customHeight="1">
      <c r="A427" s="184">
        <v>397</v>
      </c>
      <c r="B427" s="98" t="s">
        <v>281</v>
      </c>
      <c r="C427" s="98" t="s">
        <v>281</v>
      </c>
      <c r="D427" s="11" t="s">
        <v>25</v>
      </c>
      <c r="E427" s="11" t="s">
        <v>304</v>
      </c>
      <c r="F427" s="12" t="s">
        <v>50</v>
      </c>
      <c r="G427" s="12" t="s">
        <v>310</v>
      </c>
      <c r="H427" s="12" t="s">
        <v>306</v>
      </c>
      <c r="I427" s="105" t="s">
        <v>504</v>
      </c>
      <c r="J427" s="11" t="str">
        <f>"12-16h"</f>
        <v>12-16h</v>
      </c>
      <c r="K427" s="12" t="s">
        <v>512</v>
      </c>
      <c r="L427" s="69" t="s">
        <v>519</v>
      </c>
      <c r="M427" s="13" t="s">
        <v>373</v>
      </c>
      <c r="N427" s="14" t="s">
        <v>308</v>
      </c>
      <c r="O427" s="12" t="s">
        <v>358</v>
      </c>
      <c r="P427" s="15" t="s">
        <v>368</v>
      </c>
      <c r="Q427" s="83"/>
      <c r="R427" s="84"/>
      <c r="S427" s="84">
        <v>1</v>
      </c>
      <c r="T427" s="84"/>
      <c r="U427" s="84"/>
      <c r="V427" s="84"/>
      <c r="W427" s="84">
        <v>1</v>
      </c>
      <c r="X427" s="84"/>
      <c r="Y427" s="85"/>
      <c r="Z427" s="69" t="s">
        <v>519</v>
      </c>
      <c r="AA427" s="13" t="s">
        <v>373</v>
      </c>
      <c r="AB427" s="14" t="s">
        <v>308</v>
      </c>
      <c r="AC427" s="12" t="s">
        <v>358</v>
      </c>
      <c r="AD427" s="15" t="s">
        <v>368</v>
      </c>
      <c r="AE427" s="83"/>
      <c r="AF427" s="84">
        <v>1</v>
      </c>
      <c r="AG427" s="84"/>
      <c r="AH427" s="84"/>
      <c r="AI427" s="84"/>
      <c r="AJ427" s="84"/>
      <c r="AK427" s="84"/>
      <c r="AL427" s="84"/>
      <c r="AM427" s="85"/>
    </row>
    <row r="428" spans="1:39" ht="12" customHeight="1">
      <c r="A428" s="184">
        <v>398</v>
      </c>
      <c r="B428" s="98" t="s">
        <v>92</v>
      </c>
      <c r="C428" s="98" t="s">
        <v>89</v>
      </c>
      <c r="D428" s="11" t="s">
        <v>25</v>
      </c>
      <c r="E428" s="11" t="s">
        <v>304</v>
      </c>
      <c r="F428" s="12" t="s">
        <v>48</v>
      </c>
      <c r="G428" s="12" t="s">
        <v>310</v>
      </c>
      <c r="H428" s="12" t="s">
        <v>306</v>
      </c>
      <c r="I428" s="105" t="s">
        <v>507</v>
      </c>
      <c r="J428" s="12" t="str">
        <f>"≥17h"</f>
        <v>≥17h</v>
      </c>
      <c r="K428" s="12" t="s">
        <v>513</v>
      </c>
      <c r="L428" s="69" t="s">
        <v>520</v>
      </c>
      <c r="M428" s="13" t="s">
        <v>342</v>
      </c>
      <c r="N428" s="14"/>
      <c r="O428" s="12" t="s">
        <v>358</v>
      </c>
      <c r="P428" s="15" t="s">
        <v>359</v>
      </c>
      <c r="Q428" s="83"/>
      <c r="R428" s="84"/>
      <c r="S428" s="84"/>
      <c r="T428" s="84"/>
      <c r="U428" s="84"/>
      <c r="V428" s="84"/>
      <c r="W428" s="84"/>
      <c r="X428" s="84"/>
      <c r="Y428" s="85"/>
      <c r="Z428" s="69" t="s">
        <v>520</v>
      </c>
      <c r="AA428" s="13" t="s">
        <v>342</v>
      </c>
      <c r="AB428" s="14"/>
      <c r="AC428" s="12" t="s">
        <v>358</v>
      </c>
      <c r="AD428" s="15" t="s">
        <v>359</v>
      </c>
      <c r="AE428" s="83"/>
      <c r="AF428" s="84"/>
      <c r="AG428" s="84"/>
      <c r="AH428" s="84"/>
      <c r="AI428" s="84"/>
      <c r="AJ428" s="84"/>
      <c r="AK428" s="84"/>
      <c r="AL428" s="84"/>
      <c r="AM428" s="85"/>
    </row>
    <row r="429" spans="1:39" ht="12" customHeight="1">
      <c r="A429" s="184">
        <v>399</v>
      </c>
      <c r="B429" s="98" t="s">
        <v>236</v>
      </c>
      <c r="C429" s="98" t="s">
        <v>235</v>
      </c>
      <c r="D429" s="11" t="s">
        <v>52</v>
      </c>
      <c r="E429" s="11" t="s">
        <v>304</v>
      </c>
      <c r="F429" s="12" t="s">
        <v>48</v>
      </c>
      <c r="G429" s="12" t="s">
        <v>310</v>
      </c>
      <c r="H429" s="12" t="s">
        <v>306</v>
      </c>
      <c r="I429" s="117" t="s">
        <v>507</v>
      </c>
      <c r="J429" s="12" t="str">
        <f>"≥17h"</f>
        <v>≥17h</v>
      </c>
      <c r="K429" s="12" t="s">
        <v>513</v>
      </c>
      <c r="L429" s="69" t="s">
        <v>519</v>
      </c>
      <c r="M429" s="13" t="s">
        <v>373</v>
      </c>
      <c r="N429" s="14" t="s">
        <v>367</v>
      </c>
      <c r="O429" s="12" t="s">
        <v>358</v>
      </c>
      <c r="P429" s="15" t="s">
        <v>368</v>
      </c>
      <c r="Q429" s="83"/>
      <c r="R429" s="84"/>
      <c r="S429" s="84"/>
      <c r="T429" s="84">
        <v>1</v>
      </c>
      <c r="U429" s="84"/>
      <c r="V429" s="84"/>
      <c r="W429" s="84"/>
      <c r="X429" s="84"/>
      <c r="Y429" s="85"/>
      <c r="Z429" s="69" t="s">
        <v>519</v>
      </c>
      <c r="AA429" s="13" t="s">
        <v>373</v>
      </c>
      <c r="AB429" s="14" t="s">
        <v>367</v>
      </c>
      <c r="AC429" s="12" t="s">
        <v>358</v>
      </c>
      <c r="AD429" s="15" t="s">
        <v>368</v>
      </c>
      <c r="AE429" s="83"/>
      <c r="AF429" s="84"/>
      <c r="AG429" s="84"/>
      <c r="AH429" s="84">
        <v>1</v>
      </c>
      <c r="AI429" s="84"/>
      <c r="AJ429" s="84"/>
      <c r="AK429" s="84"/>
      <c r="AL429" s="84"/>
      <c r="AM429" s="85"/>
    </row>
    <row r="430" spans="1:39" ht="12" customHeight="1">
      <c r="A430" s="184">
        <v>400</v>
      </c>
      <c r="B430" s="98" t="s">
        <v>281</v>
      </c>
      <c r="C430" s="98" t="s">
        <v>281</v>
      </c>
      <c r="D430" s="11" t="s">
        <v>51</v>
      </c>
      <c r="E430" s="11" t="s">
        <v>304</v>
      </c>
      <c r="F430" s="12" t="s">
        <v>48</v>
      </c>
      <c r="G430" s="12" t="s">
        <v>310</v>
      </c>
      <c r="H430" s="12" t="s">
        <v>306</v>
      </c>
      <c r="I430" s="12" t="s">
        <v>504</v>
      </c>
      <c r="J430" s="11" t="str">
        <f>"12-16h"</f>
        <v>12-16h</v>
      </c>
      <c r="K430" s="12" t="s">
        <v>513</v>
      </c>
      <c r="L430" s="69" t="s">
        <v>519</v>
      </c>
      <c r="M430" s="13" t="s">
        <v>373</v>
      </c>
      <c r="N430" s="14" t="s">
        <v>308</v>
      </c>
      <c r="O430" s="12" t="s">
        <v>358</v>
      </c>
      <c r="P430" s="15" t="s">
        <v>368</v>
      </c>
      <c r="Q430" s="83"/>
      <c r="R430" s="84"/>
      <c r="S430" s="84">
        <v>1</v>
      </c>
      <c r="T430" s="84">
        <v>1</v>
      </c>
      <c r="U430" s="84"/>
      <c r="V430" s="84"/>
      <c r="W430" s="84">
        <v>1</v>
      </c>
      <c r="X430" s="84"/>
      <c r="Y430" s="85"/>
      <c r="Z430" s="69" t="s">
        <v>519</v>
      </c>
      <c r="AA430" s="13" t="s">
        <v>373</v>
      </c>
      <c r="AB430" s="14" t="s">
        <v>308</v>
      </c>
      <c r="AC430" s="12" t="s">
        <v>358</v>
      </c>
      <c r="AD430" s="15" t="s">
        <v>368</v>
      </c>
      <c r="AE430" s="83"/>
      <c r="AF430" s="84">
        <v>1</v>
      </c>
      <c r="AG430" s="84"/>
      <c r="AH430" s="84"/>
      <c r="AI430" s="84"/>
      <c r="AJ430" s="84"/>
      <c r="AK430" s="84"/>
      <c r="AL430" s="84"/>
      <c r="AM430" s="85"/>
    </row>
    <row r="431" spans="1:39" ht="12" customHeight="1">
      <c r="A431" s="184">
        <v>401</v>
      </c>
      <c r="B431" s="98" t="s">
        <v>92</v>
      </c>
      <c r="C431" s="98" t="s">
        <v>89</v>
      </c>
      <c r="D431" s="11" t="s">
        <v>52</v>
      </c>
      <c r="E431" s="11" t="s">
        <v>303</v>
      </c>
      <c r="F431" s="12" t="s">
        <v>48</v>
      </c>
      <c r="G431" s="12" t="s">
        <v>310</v>
      </c>
      <c r="H431" s="12" t="s">
        <v>306</v>
      </c>
      <c r="I431" s="12" t="s">
        <v>504</v>
      </c>
      <c r="J431" s="12" t="str">
        <f>"≥17h"</f>
        <v>≥17h</v>
      </c>
      <c r="K431" s="12" t="s">
        <v>512</v>
      </c>
      <c r="L431" s="69" t="s">
        <v>520</v>
      </c>
      <c r="M431" s="13" t="s">
        <v>373</v>
      </c>
      <c r="N431" s="14" t="s">
        <v>308</v>
      </c>
      <c r="O431" s="12" t="s">
        <v>358</v>
      </c>
      <c r="P431" s="15" t="s">
        <v>368</v>
      </c>
      <c r="Q431" s="83"/>
      <c r="R431" s="84"/>
      <c r="S431" s="84"/>
      <c r="T431" s="84">
        <v>1</v>
      </c>
      <c r="U431" s="84"/>
      <c r="V431" s="84"/>
      <c r="W431" s="84"/>
      <c r="X431" s="84"/>
      <c r="Y431" s="85"/>
      <c r="Z431" s="69" t="s">
        <v>520</v>
      </c>
      <c r="AA431" s="13" t="s">
        <v>373</v>
      </c>
      <c r="AB431" s="14" t="s">
        <v>308</v>
      </c>
      <c r="AC431" s="12" t="s">
        <v>358</v>
      </c>
      <c r="AD431" s="15" t="s">
        <v>368</v>
      </c>
      <c r="AE431" s="83"/>
      <c r="AF431" s="84"/>
      <c r="AG431" s="84"/>
      <c r="AH431" s="84">
        <v>1</v>
      </c>
      <c r="AI431" s="84"/>
      <c r="AJ431" s="84"/>
      <c r="AK431" s="84"/>
      <c r="AL431" s="84"/>
      <c r="AM431" s="85"/>
    </row>
    <row r="432" spans="1:39" ht="12" customHeight="1">
      <c r="A432" s="184">
        <v>402</v>
      </c>
      <c r="B432" s="98" t="s">
        <v>92</v>
      </c>
      <c r="C432" s="98" t="s">
        <v>89</v>
      </c>
      <c r="D432" s="11" t="s">
        <v>51</v>
      </c>
      <c r="E432" s="11" t="s">
        <v>304</v>
      </c>
      <c r="F432" s="12" t="s">
        <v>50</v>
      </c>
      <c r="G432" s="12" t="s">
        <v>310</v>
      </c>
      <c r="H432" s="12" t="s">
        <v>306</v>
      </c>
      <c r="I432" s="12" t="s">
        <v>505</v>
      </c>
      <c r="J432" s="12" t="str">
        <f>"≥17h"</f>
        <v>≥17h</v>
      </c>
      <c r="K432" s="12" t="s">
        <v>47</v>
      </c>
      <c r="L432" s="69" t="s">
        <v>520</v>
      </c>
      <c r="M432" s="13" t="s">
        <v>373</v>
      </c>
      <c r="N432" s="14" t="s">
        <v>308</v>
      </c>
      <c r="O432" s="12" t="s">
        <v>358</v>
      </c>
      <c r="P432" s="15" t="s">
        <v>368</v>
      </c>
      <c r="Q432" s="83"/>
      <c r="R432" s="84"/>
      <c r="S432" s="84">
        <v>1</v>
      </c>
      <c r="T432" s="84">
        <v>1</v>
      </c>
      <c r="U432" s="84"/>
      <c r="V432" s="84"/>
      <c r="W432" s="84"/>
      <c r="X432" s="84">
        <v>1</v>
      </c>
      <c r="Y432" s="85"/>
      <c r="Z432" s="69" t="s">
        <v>520</v>
      </c>
      <c r="AA432" s="13" t="s">
        <v>373</v>
      </c>
      <c r="AB432" s="14" t="s">
        <v>308</v>
      </c>
      <c r="AC432" s="12" t="s">
        <v>358</v>
      </c>
      <c r="AD432" s="15" t="s">
        <v>368</v>
      </c>
      <c r="AE432" s="83"/>
      <c r="AF432" s="84">
        <v>1</v>
      </c>
      <c r="AG432" s="84"/>
      <c r="AH432" s="84"/>
      <c r="AI432" s="84"/>
      <c r="AJ432" s="84"/>
      <c r="AK432" s="84"/>
      <c r="AL432" s="84"/>
      <c r="AM432" s="85"/>
    </row>
    <row r="433" spans="1:39" ht="12" customHeight="1">
      <c r="A433" s="184">
        <v>403</v>
      </c>
      <c r="B433" s="98" t="s">
        <v>82</v>
      </c>
      <c r="C433" s="98" t="s">
        <v>82</v>
      </c>
      <c r="D433" s="11" t="s">
        <v>52</v>
      </c>
      <c r="E433" s="11" t="s">
        <v>303</v>
      </c>
      <c r="F433" s="12" t="s">
        <v>49</v>
      </c>
      <c r="G433" s="12" t="s">
        <v>310</v>
      </c>
      <c r="H433" s="12" t="s">
        <v>306</v>
      </c>
      <c r="I433" s="105" t="s">
        <v>505</v>
      </c>
      <c r="J433" s="11" t="str">
        <f>"12-16h"</f>
        <v>12-16h</v>
      </c>
      <c r="K433" s="12" t="s">
        <v>512</v>
      </c>
      <c r="L433" s="69" t="s">
        <v>518</v>
      </c>
      <c r="M433" s="13" t="s">
        <v>372</v>
      </c>
      <c r="N433" s="14" t="s">
        <v>308</v>
      </c>
      <c r="O433" s="12" t="s">
        <v>358</v>
      </c>
      <c r="P433" s="15" t="s">
        <v>368</v>
      </c>
      <c r="Q433" s="83"/>
      <c r="R433" s="84"/>
      <c r="S433" s="84">
        <v>1</v>
      </c>
      <c r="T433" s="84"/>
      <c r="U433" s="84"/>
      <c r="V433" s="84"/>
      <c r="W433" s="84"/>
      <c r="X433" s="84"/>
      <c r="Y433" s="85"/>
      <c r="Z433" s="69" t="s">
        <v>518</v>
      </c>
      <c r="AA433" s="13" t="s">
        <v>372</v>
      </c>
      <c r="AB433" s="14" t="s">
        <v>308</v>
      </c>
      <c r="AC433" s="12" t="s">
        <v>358</v>
      </c>
      <c r="AD433" s="15" t="s">
        <v>368</v>
      </c>
      <c r="AE433" s="83">
        <v>1</v>
      </c>
      <c r="AF433" s="84"/>
      <c r="AG433" s="84"/>
      <c r="AH433" s="84"/>
      <c r="AI433" s="84"/>
      <c r="AJ433" s="84"/>
      <c r="AK433" s="84"/>
      <c r="AL433" s="84"/>
      <c r="AM433" s="85"/>
    </row>
    <row r="434" spans="1:39" ht="12" customHeight="1">
      <c r="A434" s="184">
        <v>404</v>
      </c>
      <c r="B434" s="98" t="s">
        <v>243</v>
      </c>
      <c r="C434" s="98" t="s">
        <v>85</v>
      </c>
      <c r="D434" s="11" t="s">
        <v>51</v>
      </c>
      <c r="E434" s="11" t="s">
        <v>303</v>
      </c>
      <c r="F434" s="12" t="s">
        <v>50</v>
      </c>
      <c r="G434" s="12" t="s">
        <v>310</v>
      </c>
      <c r="H434" s="12" t="s">
        <v>306</v>
      </c>
      <c r="I434" s="12" t="s">
        <v>507</v>
      </c>
      <c r="J434" s="12" t="str">
        <f>"≥17h"</f>
        <v>≥17h</v>
      </c>
      <c r="K434" s="12" t="s">
        <v>47</v>
      </c>
      <c r="L434" s="69" t="s">
        <v>518</v>
      </c>
      <c r="M434" s="13" t="s">
        <v>342</v>
      </c>
      <c r="N434" s="14"/>
      <c r="O434" s="12" t="s">
        <v>358</v>
      </c>
      <c r="P434" s="15" t="s">
        <v>359</v>
      </c>
      <c r="Q434" s="83"/>
      <c r="R434" s="84"/>
      <c r="S434" s="84"/>
      <c r="T434" s="84"/>
      <c r="U434" s="84"/>
      <c r="V434" s="84"/>
      <c r="W434" s="84"/>
      <c r="X434" s="84"/>
      <c r="Y434" s="85"/>
      <c r="Z434" s="69" t="s">
        <v>518</v>
      </c>
      <c r="AA434" s="13" t="s">
        <v>342</v>
      </c>
      <c r="AB434" s="14"/>
      <c r="AC434" s="12" t="s">
        <v>358</v>
      </c>
      <c r="AD434" s="15" t="s">
        <v>359</v>
      </c>
      <c r="AE434" s="83"/>
      <c r="AF434" s="84"/>
      <c r="AG434" s="84"/>
      <c r="AH434" s="84"/>
      <c r="AI434" s="84"/>
      <c r="AJ434" s="84"/>
      <c r="AK434" s="84"/>
      <c r="AL434" s="84"/>
      <c r="AM434" s="85"/>
    </row>
    <row r="435" spans="1:39" ht="12" customHeight="1">
      <c r="A435" s="184">
        <v>405</v>
      </c>
      <c r="B435" s="98" t="s">
        <v>281</v>
      </c>
      <c r="C435" s="98" t="s">
        <v>281</v>
      </c>
      <c r="D435" s="11" t="s">
        <v>25</v>
      </c>
      <c r="E435" s="11" t="s">
        <v>304</v>
      </c>
      <c r="F435" s="12" t="s">
        <v>48</v>
      </c>
      <c r="G435" s="12" t="s">
        <v>310</v>
      </c>
      <c r="H435" s="12" t="s">
        <v>306</v>
      </c>
      <c r="I435" s="105" t="s">
        <v>505</v>
      </c>
      <c r="J435" s="11" t="str">
        <f>"12-16h"</f>
        <v>12-16h</v>
      </c>
      <c r="K435" s="12" t="s">
        <v>513</v>
      </c>
      <c r="L435" s="69" t="s">
        <v>519</v>
      </c>
      <c r="M435" s="13" t="s">
        <v>373</v>
      </c>
      <c r="N435" s="14" t="s">
        <v>308</v>
      </c>
      <c r="O435" s="12" t="s">
        <v>358</v>
      </c>
      <c r="P435" s="15" t="s">
        <v>368</v>
      </c>
      <c r="Q435" s="83"/>
      <c r="R435" s="84"/>
      <c r="S435" s="84">
        <v>1</v>
      </c>
      <c r="T435" s="84">
        <v>1</v>
      </c>
      <c r="U435" s="84"/>
      <c r="V435" s="84"/>
      <c r="W435" s="84">
        <v>1</v>
      </c>
      <c r="X435" s="84"/>
      <c r="Y435" s="85"/>
      <c r="Z435" s="69" t="s">
        <v>519</v>
      </c>
      <c r="AA435" s="13" t="s">
        <v>373</v>
      </c>
      <c r="AB435" s="14" t="s">
        <v>308</v>
      </c>
      <c r="AC435" s="12" t="s">
        <v>358</v>
      </c>
      <c r="AD435" s="15" t="s">
        <v>368</v>
      </c>
      <c r="AE435" s="83"/>
      <c r="AF435" s="84">
        <v>1</v>
      </c>
      <c r="AG435" s="84"/>
      <c r="AH435" s="84"/>
      <c r="AI435" s="84"/>
      <c r="AJ435" s="84"/>
      <c r="AK435" s="84"/>
      <c r="AL435" s="84"/>
      <c r="AM435" s="85"/>
    </row>
    <row r="436" spans="1:39" ht="12" customHeight="1">
      <c r="A436" s="184">
        <v>406</v>
      </c>
      <c r="B436" s="98" t="s">
        <v>281</v>
      </c>
      <c r="C436" s="98" t="s">
        <v>281</v>
      </c>
      <c r="D436" s="11" t="s">
        <v>52</v>
      </c>
      <c r="E436" s="11" t="s">
        <v>304</v>
      </c>
      <c r="F436" s="12" t="s">
        <v>50</v>
      </c>
      <c r="G436" s="12" t="s">
        <v>310</v>
      </c>
      <c r="H436" s="12" t="s">
        <v>306</v>
      </c>
      <c r="I436" s="105" t="s">
        <v>504</v>
      </c>
      <c r="J436" s="12" t="str">
        <f>"≥17h"</f>
        <v>≥17h</v>
      </c>
      <c r="K436" s="12" t="s">
        <v>47</v>
      </c>
      <c r="L436" s="69" t="s">
        <v>519</v>
      </c>
      <c r="M436" s="13" t="s">
        <v>373</v>
      </c>
      <c r="N436" s="14" t="s">
        <v>308</v>
      </c>
      <c r="O436" s="12" t="s">
        <v>358</v>
      </c>
      <c r="P436" s="15" t="s">
        <v>368</v>
      </c>
      <c r="Q436" s="83"/>
      <c r="R436" s="84">
        <v>1</v>
      </c>
      <c r="S436" s="84">
        <v>1</v>
      </c>
      <c r="T436" s="84">
        <v>1</v>
      </c>
      <c r="U436" s="84"/>
      <c r="V436" s="84"/>
      <c r="W436" s="84">
        <v>1</v>
      </c>
      <c r="X436" s="84"/>
      <c r="Y436" s="85"/>
      <c r="Z436" s="69" t="s">
        <v>519</v>
      </c>
      <c r="AA436" s="13" t="s">
        <v>373</v>
      </c>
      <c r="AB436" s="14" t="s">
        <v>308</v>
      </c>
      <c r="AC436" s="12" t="s">
        <v>358</v>
      </c>
      <c r="AD436" s="15" t="s">
        <v>368</v>
      </c>
      <c r="AE436" s="83"/>
      <c r="AF436" s="84">
        <v>1</v>
      </c>
      <c r="AG436" s="84"/>
      <c r="AH436" s="84"/>
      <c r="AI436" s="84"/>
      <c r="AJ436" s="84"/>
      <c r="AK436" s="84"/>
      <c r="AL436" s="84"/>
      <c r="AM436" s="85"/>
    </row>
    <row r="437" spans="1:39" ht="12" customHeight="1">
      <c r="A437" s="184">
        <v>407</v>
      </c>
      <c r="B437" s="98" t="s">
        <v>92</v>
      </c>
      <c r="C437" s="98" t="s">
        <v>89</v>
      </c>
      <c r="D437" s="11" t="s">
        <v>25</v>
      </c>
      <c r="E437" s="11" t="s">
        <v>303</v>
      </c>
      <c r="F437" s="12" t="s">
        <v>48</v>
      </c>
      <c r="G437" s="12" t="s">
        <v>310</v>
      </c>
      <c r="H437" s="12" t="s">
        <v>306</v>
      </c>
      <c r="I437" s="105" t="s">
        <v>504</v>
      </c>
      <c r="J437" s="12" t="str">
        <f>"≥17h"</f>
        <v>≥17h</v>
      </c>
      <c r="K437" s="12" t="s">
        <v>47</v>
      </c>
      <c r="L437" s="69" t="s">
        <v>520</v>
      </c>
      <c r="M437" s="13" t="s">
        <v>371</v>
      </c>
      <c r="N437" s="14" t="s">
        <v>308</v>
      </c>
      <c r="O437" s="12" t="s">
        <v>358</v>
      </c>
      <c r="P437" s="15" t="s">
        <v>368</v>
      </c>
      <c r="Q437" s="83"/>
      <c r="R437" s="84"/>
      <c r="S437" s="84"/>
      <c r="T437" s="84">
        <v>1</v>
      </c>
      <c r="U437" s="84"/>
      <c r="V437" s="84"/>
      <c r="W437" s="84">
        <v>1</v>
      </c>
      <c r="X437" s="84"/>
      <c r="Y437" s="85"/>
      <c r="Z437" s="69" t="s">
        <v>520</v>
      </c>
      <c r="AA437" s="13" t="s">
        <v>371</v>
      </c>
      <c r="AB437" s="14" t="s">
        <v>308</v>
      </c>
      <c r="AC437" s="12" t="s">
        <v>358</v>
      </c>
      <c r="AD437" s="15" t="s">
        <v>368</v>
      </c>
      <c r="AE437" s="83"/>
      <c r="AF437" s="84"/>
      <c r="AG437" s="84"/>
      <c r="AH437" s="84"/>
      <c r="AI437" s="84"/>
      <c r="AJ437" s="84"/>
      <c r="AK437" s="84">
        <v>1</v>
      </c>
      <c r="AL437" s="84"/>
      <c r="AM437" s="85"/>
    </row>
    <row r="438" spans="1:39" ht="12" customHeight="1">
      <c r="A438" s="184">
        <v>408</v>
      </c>
      <c r="B438" s="98" t="s">
        <v>243</v>
      </c>
      <c r="C438" s="98" t="s">
        <v>85</v>
      </c>
      <c r="D438" s="11" t="s">
        <v>52</v>
      </c>
      <c r="E438" s="11" t="s">
        <v>304</v>
      </c>
      <c r="F438" s="12" t="s">
        <v>49</v>
      </c>
      <c r="G438" s="12" t="s">
        <v>310</v>
      </c>
      <c r="H438" s="12" t="s">
        <v>306</v>
      </c>
      <c r="I438" s="12" t="s">
        <v>505</v>
      </c>
      <c r="J438" s="12" t="str">
        <f>"≥17h"</f>
        <v>≥17h</v>
      </c>
      <c r="K438" s="12" t="s">
        <v>47</v>
      </c>
      <c r="L438" s="69" t="s">
        <v>518</v>
      </c>
      <c r="M438" s="13" t="s">
        <v>342</v>
      </c>
      <c r="N438" s="14"/>
      <c r="O438" s="12" t="s">
        <v>358</v>
      </c>
      <c r="P438" s="15" t="s">
        <v>359</v>
      </c>
      <c r="Q438" s="83"/>
      <c r="R438" s="84"/>
      <c r="S438" s="84"/>
      <c r="T438" s="84"/>
      <c r="U438" s="84"/>
      <c r="V438" s="84"/>
      <c r="W438" s="84"/>
      <c r="X438" s="84"/>
      <c r="Y438" s="85"/>
      <c r="Z438" s="69" t="s">
        <v>518</v>
      </c>
      <c r="AA438" s="13" t="s">
        <v>342</v>
      </c>
      <c r="AB438" s="14"/>
      <c r="AC438" s="12" t="s">
        <v>358</v>
      </c>
      <c r="AD438" s="15" t="s">
        <v>359</v>
      </c>
      <c r="AE438" s="83"/>
      <c r="AF438" s="84"/>
      <c r="AG438" s="84"/>
      <c r="AH438" s="84"/>
      <c r="AI438" s="84"/>
      <c r="AJ438" s="84"/>
      <c r="AK438" s="84"/>
      <c r="AL438" s="84"/>
      <c r="AM438" s="85"/>
    </row>
    <row r="439" spans="1:39" ht="12" customHeight="1">
      <c r="A439" s="184">
        <v>409</v>
      </c>
      <c r="B439" s="98" t="s">
        <v>82</v>
      </c>
      <c r="C439" s="98" t="s">
        <v>82</v>
      </c>
      <c r="D439" s="11" t="s">
        <v>51</v>
      </c>
      <c r="E439" s="11" t="s">
        <v>304</v>
      </c>
      <c r="F439" s="12" t="s">
        <v>50</v>
      </c>
      <c r="G439" s="12" t="s">
        <v>310</v>
      </c>
      <c r="H439" s="12" t="s">
        <v>306</v>
      </c>
      <c r="I439" s="117" t="s">
        <v>504</v>
      </c>
      <c r="J439" s="11" t="str">
        <f>"12-16h"</f>
        <v>12-16h</v>
      </c>
      <c r="K439" s="12" t="s">
        <v>513</v>
      </c>
      <c r="L439" s="69" t="s">
        <v>518</v>
      </c>
      <c r="M439" s="13" t="s">
        <v>385</v>
      </c>
      <c r="N439" s="14" t="s">
        <v>308</v>
      </c>
      <c r="O439" s="12" t="s">
        <v>358</v>
      </c>
      <c r="P439" s="15" t="s">
        <v>368</v>
      </c>
      <c r="Q439" s="83">
        <v>1</v>
      </c>
      <c r="R439" s="84"/>
      <c r="S439" s="84"/>
      <c r="T439" s="84"/>
      <c r="U439" s="84"/>
      <c r="V439" s="84"/>
      <c r="W439" s="84"/>
      <c r="X439" s="84"/>
      <c r="Y439" s="85"/>
      <c r="Z439" s="69" t="s">
        <v>518</v>
      </c>
      <c r="AA439" s="13" t="s">
        <v>385</v>
      </c>
      <c r="AB439" s="14" t="s">
        <v>308</v>
      </c>
      <c r="AC439" s="12" t="s">
        <v>358</v>
      </c>
      <c r="AD439" s="15" t="s">
        <v>368</v>
      </c>
      <c r="AE439" s="83"/>
      <c r="AF439" s="84">
        <v>1</v>
      </c>
      <c r="AG439" s="84"/>
      <c r="AH439" s="84"/>
      <c r="AI439" s="84"/>
      <c r="AJ439" s="84"/>
      <c r="AK439" s="84"/>
      <c r="AL439" s="84"/>
      <c r="AM439" s="85"/>
    </row>
    <row r="440" spans="1:39" ht="12" customHeight="1">
      <c r="A440" s="184">
        <v>410</v>
      </c>
      <c r="B440" s="98" t="s">
        <v>238</v>
      </c>
      <c r="C440" s="98" t="s">
        <v>238</v>
      </c>
      <c r="D440" s="11" t="s">
        <v>52</v>
      </c>
      <c r="E440" s="11" t="s">
        <v>304</v>
      </c>
      <c r="F440" s="12" t="s">
        <v>49</v>
      </c>
      <c r="G440" s="12" t="s">
        <v>310</v>
      </c>
      <c r="H440" s="12" t="s">
        <v>306</v>
      </c>
      <c r="I440" s="12" t="s">
        <v>505</v>
      </c>
      <c r="J440" s="12" t="str">
        <f>"≥17h"</f>
        <v>≥17h</v>
      </c>
      <c r="K440" s="12" t="s">
        <v>512</v>
      </c>
      <c r="L440" s="69" t="s">
        <v>519</v>
      </c>
      <c r="M440" s="13" t="s">
        <v>374</v>
      </c>
      <c r="N440" s="14" t="s">
        <v>367</v>
      </c>
      <c r="O440" s="12" t="s">
        <v>358</v>
      </c>
      <c r="P440" s="15" t="s">
        <v>368</v>
      </c>
      <c r="Q440" s="83"/>
      <c r="R440" s="84"/>
      <c r="S440" s="84"/>
      <c r="T440" s="84">
        <v>1</v>
      </c>
      <c r="U440" s="84"/>
      <c r="V440" s="84"/>
      <c r="W440" s="84"/>
      <c r="X440" s="84"/>
      <c r="Y440" s="85"/>
      <c r="Z440" s="69" t="s">
        <v>519</v>
      </c>
      <c r="AA440" s="13" t="s">
        <v>374</v>
      </c>
      <c r="AB440" s="14" t="s">
        <v>367</v>
      </c>
      <c r="AC440" s="12" t="s">
        <v>358</v>
      </c>
      <c r="AD440" s="15" t="s">
        <v>368</v>
      </c>
      <c r="AE440" s="83"/>
      <c r="AF440" s="84">
        <v>1</v>
      </c>
      <c r="AG440" s="84"/>
      <c r="AH440" s="84"/>
      <c r="AI440" s="84"/>
      <c r="AJ440" s="84"/>
      <c r="AK440" s="84"/>
      <c r="AL440" s="84"/>
      <c r="AM440" s="85"/>
    </row>
    <row r="441" spans="1:39" ht="12" customHeight="1">
      <c r="A441" s="184">
        <v>411</v>
      </c>
      <c r="B441" s="98" t="s">
        <v>82</v>
      </c>
      <c r="C441" s="98" t="s">
        <v>82</v>
      </c>
      <c r="D441" s="11" t="s">
        <v>52</v>
      </c>
      <c r="E441" s="11" t="s">
        <v>304</v>
      </c>
      <c r="F441" s="12" t="s">
        <v>49</v>
      </c>
      <c r="G441" s="12" t="s">
        <v>310</v>
      </c>
      <c r="H441" s="12" t="s">
        <v>306</v>
      </c>
      <c r="I441" s="105" t="s">
        <v>504</v>
      </c>
      <c r="J441" s="11" t="str">
        <f>"12-16h"</f>
        <v>12-16h</v>
      </c>
      <c r="K441" s="12" t="s">
        <v>47</v>
      </c>
      <c r="L441" s="69" t="s">
        <v>518</v>
      </c>
      <c r="M441" s="13" t="s">
        <v>373</v>
      </c>
      <c r="N441" s="14" t="s">
        <v>308</v>
      </c>
      <c r="O441" s="12" t="s">
        <v>358</v>
      </c>
      <c r="P441" s="15" t="s">
        <v>368</v>
      </c>
      <c r="Q441" s="83">
        <v>1</v>
      </c>
      <c r="R441" s="84"/>
      <c r="S441" s="84"/>
      <c r="T441" s="84"/>
      <c r="U441" s="84"/>
      <c r="V441" s="84"/>
      <c r="W441" s="84"/>
      <c r="X441" s="84"/>
      <c r="Y441" s="85"/>
      <c r="Z441" s="69" t="s">
        <v>518</v>
      </c>
      <c r="AA441" s="13" t="s">
        <v>373</v>
      </c>
      <c r="AB441" s="14" t="s">
        <v>308</v>
      </c>
      <c r="AC441" s="12" t="s">
        <v>358</v>
      </c>
      <c r="AD441" s="15" t="s">
        <v>368</v>
      </c>
      <c r="AE441" s="83"/>
      <c r="AF441" s="84">
        <v>1</v>
      </c>
      <c r="AG441" s="84"/>
      <c r="AH441" s="84"/>
      <c r="AI441" s="84"/>
      <c r="AJ441" s="84"/>
      <c r="AK441" s="84"/>
      <c r="AL441" s="84"/>
      <c r="AM441" s="85"/>
    </row>
    <row r="442" spans="1:39" ht="12" customHeight="1">
      <c r="A442" s="184">
        <v>412</v>
      </c>
      <c r="B442" s="98" t="s">
        <v>131</v>
      </c>
      <c r="C442" s="98" t="s">
        <v>131</v>
      </c>
      <c r="D442" s="11" t="s">
        <v>51</v>
      </c>
      <c r="E442" s="11" t="s">
        <v>304</v>
      </c>
      <c r="F442" s="12" t="s">
        <v>48</v>
      </c>
      <c r="G442" s="12" t="s">
        <v>310</v>
      </c>
      <c r="H442" s="12" t="s">
        <v>306</v>
      </c>
      <c r="I442" s="12" t="s">
        <v>504</v>
      </c>
      <c r="J442" s="12" t="str">
        <f>"≥17h"</f>
        <v>≥17h</v>
      </c>
      <c r="K442" s="12" t="s">
        <v>47</v>
      </c>
      <c r="L442" s="69" t="s">
        <v>519</v>
      </c>
      <c r="M442" s="13" t="s">
        <v>373</v>
      </c>
      <c r="N442" s="14" t="s">
        <v>308</v>
      </c>
      <c r="O442" s="12" t="s">
        <v>358</v>
      </c>
      <c r="P442" s="15" t="s">
        <v>368</v>
      </c>
      <c r="Q442" s="83"/>
      <c r="R442" s="84"/>
      <c r="S442" s="84">
        <v>1</v>
      </c>
      <c r="T442" s="84">
        <v>1</v>
      </c>
      <c r="U442" s="84"/>
      <c r="V442" s="84"/>
      <c r="W442" s="84">
        <v>1</v>
      </c>
      <c r="X442" s="84"/>
      <c r="Y442" s="85"/>
      <c r="Z442" s="69" t="s">
        <v>519</v>
      </c>
      <c r="AA442" s="13" t="s">
        <v>373</v>
      </c>
      <c r="AB442" s="14" t="s">
        <v>308</v>
      </c>
      <c r="AC442" s="12" t="s">
        <v>358</v>
      </c>
      <c r="AD442" s="15" t="s">
        <v>368</v>
      </c>
      <c r="AE442" s="83"/>
      <c r="AF442" s="84">
        <v>1</v>
      </c>
      <c r="AG442" s="84"/>
      <c r="AH442" s="84"/>
      <c r="AI442" s="84"/>
      <c r="AJ442" s="84"/>
      <c r="AK442" s="84"/>
      <c r="AL442" s="84"/>
      <c r="AM442" s="85"/>
    </row>
    <row r="443" spans="1:39" ht="12" customHeight="1">
      <c r="A443" s="184">
        <v>413</v>
      </c>
      <c r="B443" s="98" t="s">
        <v>281</v>
      </c>
      <c r="C443" s="98" t="s">
        <v>281</v>
      </c>
      <c r="D443" s="11" t="s">
        <v>52</v>
      </c>
      <c r="E443" s="11" t="s">
        <v>303</v>
      </c>
      <c r="F443" s="12" t="s">
        <v>48</v>
      </c>
      <c r="G443" s="12" t="s">
        <v>310</v>
      </c>
      <c r="H443" s="12" t="s">
        <v>306</v>
      </c>
      <c r="I443" s="12" t="s">
        <v>504</v>
      </c>
      <c r="J443" s="11" t="str">
        <f>"12-16h"</f>
        <v>12-16h</v>
      </c>
      <c r="K443" s="12" t="s">
        <v>513</v>
      </c>
      <c r="L443" s="69" t="s">
        <v>519</v>
      </c>
      <c r="M443" s="13" t="s">
        <v>373</v>
      </c>
      <c r="N443" s="14" t="s">
        <v>308</v>
      </c>
      <c r="O443" s="12" t="s">
        <v>358</v>
      </c>
      <c r="P443" s="15" t="s">
        <v>368</v>
      </c>
      <c r="Q443" s="83"/>
      <c r="R443" s="84"/>
      <c r="S443" s="84"/>
      <c r="T443" s="84">
        <v>1</v>
      </c>
      <c r="U443" s="84"/>
      <c r="V443" s="84"/>
      <c r="W443" s="84">
        <v>1</v>
      </c>
      <c r="X443" s="84"/>
      <c r="Y443" s="85"/>
      <c r="Z443" s="69" t="s">
        <v>519</v>
      </c>
      <c r="AA443" s="13" t="s">
        <v>373</v>
      </c>
      <c r="AB443" s="14" t="s">
        <v>308</v>
      </c>
      <c r="AC443" s="12" t="s">
        <v>358</v>
      </c>
      <c r="AD443" s="15" t="s">
        <v>368</v>
      </c>
      <c r="AE443" s="83"/>
      <c r="AF443" s="84">
        <v>1</v>
      </c>
      <c r="AG443" s="84"/>
      <c r="AH443" s="84"/>
      <c r="AI443" s="84"/>
      <c r="AJ443" s="84"/>
      <c r="AK443" s="84"/>
      <c r="AL443" s="84"/>
      <c r="AM443" s="85"/>
    </row>
    <row r="444" spans="1:39" ht="12" customHeight="1">
      <c r="A444" s="184">
        <v>414</v>
      </c>
      <c r="B444" s="98" t="s">
        <v>281</v>
      </c>
      <c r="C444" s="98" t="s">
        <v>281</v>
      </c>
      <c r="D444" s="11" t="s">
        <v>25</v>
      </c>
      <c r="E444" s="11" t="s">
        <v>304</v>
      </c>
      <c r="F444" s="12" t="s">
        <v>48</v>
      </c>
      <c r="G444" s="12" t="s">
        <v>310</v>
      </c>
      <c r="H444" s="12" t="s">
        <v>306</v>
      </c>
      <c r="I444" s="105" t="s">
        <v>504</v>
      </c>
      <c r="J444" s="11" t="str">
        <f>"12-16h"</f>
        <v>12-16h</v>
      </c>
      <c r="K444" s="12" t="s">
        <v>512</v>
      </c>
      <c r="L444" s="69" t="s">
        <v>519</v>
      </c>
      <c r="M444" s="13" t="s">
        <v>373</v>
      </c>
      <c r="N444" s="14" t="s">
        <v>308</v>
      </c>
      <c r="O444" s="12" t="s">
        <v>358</v>
      </c>
      <c r="P444" s="15" t="s">
        <v>368</v>
      </c>
      <c r="Q444" s="83"/>
      <c r="R444" s="84"/>
      <c r="S444" s="84"/>
      <c r="T444" s="84">
        <v>1</v>
      </c>
      <c r="U444" s="84"/>
      <c r="V444" s="84"/>
      <c r="W444" s="84">
        <v>1</v>
      </c>
      <c r="X444" s="84"/>
      <c r="Y444" s="85">
        <v>1</v>
      </c>
      <c r="Z444" s="69" t="s">
        <v>519</v>
      </c>
      <c r="AA444" s="13" t="s">
        <v>373</v>
      </c>
      <c r="AB444" s="14" t="s">
        <v>308</v>
      </c>
      <c r="AC444" s="12" t="s">
        <v>358</v>
      </c>
      <c r="AD444" s="15" t="s">
        <v>368</v>
      </c>
      <c r="AE444" s="83"/>
      <c r="AF444" s="84">
        <v>1</v>
      </c>
      <c r="AG444" s="84"/>
      <c r="AH444" s="84"/>
      <c r="AI444" s="84"/>
      <c r="AJ444" s="84"/>
      <c r="AK444" s="84"/>
      <c r="AL444" s="84"/>
      <c r="AM444" s="85"/>
    </row>
    <row r="445" spans="1:39" ht="12" customHeight="1">
      <c r="A445" s="184">
        <v>415</v>
      </c>
      <c r="B445" s="98" t="s">
        <v>131</v>
      </c>
      <c r="C445" s="98" t="s">
        <v>131</v>
      </c>
      <c r="D445" s="11" t="s">
        <v>52</v>
      </c>
      <c r="E445" s="11" t="s">
        <v>304</v>
      </c>
      <c r="F445" s="12" t="s">
        <v>49</v>
      </c>
      <c r="G445" s="12" t="s">
        <v>310</v>
      </c>
      <c r="H445" s="12" t="s">
        <v>306</v>
      </c>
      <c r="I445" s="105" t="s">
        <v>504</v>
      </c>
      <c r="J445" s="12" t="str">
        <f>"≥17h"</f>
        <v>≥17h</v>
      </c>
      <c r="K445" s="12" t="s">
        <v>47</v>
      </c>
      <c r="L445" s="69" t="s">
        <v>519</v>
      </c>
      <c r="M445" s="13" t="s">
        <v>373</v>
      </c>
      <c r="N445" s="14" t="s">
        <v>308</v>
      </c>
      <c r="O445" s="12" t="s">
        <v>358</v>
      </c>
      <c r="P445" s="15" t="s">
        <v>368</v>
      </c>
      <c r="Q445" s="83"/>
      <c r="R445" s="84"/>
      <c r="S445" s="84"/>
      <c r="T445" s="84">
        <v>1</v>
      </c>
      <c r="U445" s="84"/>
      <c r="V445" s="84"/>
      <c r="W445" s="84">
        <v>1</v>
      </c>
      <c r="X445" s="84"/>
      <c r="Y445" s="85"/>
      <c r="Z445" s="69" t="s">
        <v>519</v>
      </c>
      <c r="AA445" s="13" t="s">
        <v>373</v>
      </c>
      <c r="AB445" s="14" t="s">
        <v>308</v>
      </c>
      <c r="AC445" s="12" t="s">
        <v>358</v>
      </c>
      <c r="AD445" s="15" t="s">
        <v>368</v>
      </c>
      <c r="AE445" s="83">
        <v>1</v>
      </c>
      <c r="AF445" s="84"/>
      <c r="AG445" s="84"/>
      <c r="AH445" s="84"/>
      <c r="AI445" s="84"/>
      <c r="AJ445" s="84"/>
      <c r="AK445" s="84"/>
      <c r="AL445" s="84"/>
      <c r="AM445" s="85">
        <v>1</v>
      </c>
    </row>
    <row r="446" spans="1:39" ht="12" customHeight="1">
      <c r="A446" s="184">
        <v>416</v>
      </c>
      <c r="B446" s="98" t="s">
        <v>238</v>
      </c>
      <c r="C446" s="98" t="s">
        <v>238</v>
      </c>
      <c r="D446" s="11" t="s">
        <v>51</v>
      </c>
      <c r="E446" s="11" t="s">
        <v>304</v>
      </c>
      <c r="F446" s="12" t="s">
        <v>48</v>
      </c>
      <c r="G446" s="12" t="s">
        <v>310</v>
      </c>
      <c r="H446" s="12" t="s">
        <v>306</v>
      </c>
      <c r="I446" s="105" t="s">
        <v>504</v>
      </c>
      <c r="J446" s="12" t="str">
        <f>"≥17h"</f>
        <v>≥17h</v>
      </c>
      <c r="K446" s="12" t="s">
        <v>513</v>
      </c>
      <c r="L446" s="69" t="s">
        <v>519</v>
      </c>
      <c r="M446" s="13" t="s">
        <v>373</v>
      </c>
      <c r="N446" s="14" t="s">
        <v>308</v>
      </c>
      <c r="O446" s="12" t="s">
        <v>358</v>
      </c>
      <c r="P446" s="15" t="s">
        <v>368</v>
      </c>
      <c r="Q446" s="83"/>
      <c r="R446" s="84"/>
      <c r="S446" s="84"/>
      <c r="T446" s="84">
        <v>1</v>
      </c>
      <c r="U446" s="84"/>
      <c r="V446" s="84"/>
      <c r="W446" s="84"/>
      <c r="X446" s="84"/>
      <c r="Y446" s="85"/>
      <c r="Z446" s="69" t="s">
        <v>519</v>
      </c>
      <c r="AA446" s="13" t="s">
        <v>373</v>
      </c>
      <c r="AB446" s="14" t="s">
        <v>308</v>
      </c>
      <c r="AC446" s="12" t="s">
        <v>358</v>
      </c>
      <c r="AD446" s="15" t="s">
        <v>368</v>
      </c>
      <c r="AE446" s="83"/>
      <c r="AF446" s="84"/>
      <c r="AG446" s="84"/>
      <c r="AH446" s="84"/>
      <c r="AI446" s="84"/>
      <c r="AJ446" s="84"/>
      <c r="AK446" s="84"/>
      <c r="AL446" s="84"/>
      <c r="AM446" s="85">
        <v>1</v>
      </c>
    </row>
    <row r="447" spans="1:39" ht="12" customHeight="1">
      <c r="A447" s="184">
        <v>417</v>
      </c>
      <c r="B447" s="98" t="s">
        <v>281</v>
      </c>
      <c r="C447" s="98" t="s">
        <v>281</v>
      </c>
      <c r="D447" s="11" t="s">
        <v>25</v>
      </c>
      <c r="E447" s="11" t="s">
        <v>303</v>
      </c>
      <c r="F447" s="12" t="s">
        <v>49</v>
      </c>
      <c r="G447" s="12" t="s">
        <v>310</v>
      </c>
      <c r="H447" s="12" t="s">
        <v>306</v>
      </c>
      <c r="I447" s="12" t="s">
        <v>505</v>
      </c>
      <c r="J447" s="12" t="str">
        <f>"≥17h"</f>
        <v>≥17h</v>
      </c>
      <c r="K447" s="12" t="s">
        <v>512</v>
      </c>
      <c r="L447" s="69" t="s">
        <v>519</v>
      </c>
      <c r="M447" s="13" t="s">
        <v>373</v>
      </c>
      <c r="N447" s="14" t="s">
        <v>308</v>
      </c>
      <c r="O447" s="12" t="s">
        <v>358</v>
      </c>
      <c r="P447" s="15" t="s">
        <v>368</v>
      </c>
      <c r="Q447" s="83"/>
      <c r="R447" s="84"/>
      <c r="S447" s="84"/>
      <c r="T447" s="84"/>
      <c r="U447" s="84"/>
      <c r="V447" s="84"/>
      <c r="W447" s="84">
        <v>1</v>
      </c>
      <c r="X447" s="84"/>
      <c r="Y447" s="85"/>
      <c r="Z447" s="69" t="s">
        <v>519</v>
      </c>
      <c r="AA447" s="13" t="s">
        <v>373</v>
      </c>
      <c r="AB447" s="14" t="s">
        <v>308</v>
      </c>
      <c r="AC447" s="12" t="s">
        <v>358</v>
      </c>
      <c r="AD447" s="15" t="s">
        <v>368</v>
      </c>
      <c r="AE447" s="83"/>
      <c r="AF447" s="84">
        <v>1</v>
      </c>
      <c r="AG447" s="84"/>
      <c r="AH447" s="84"/>
      <c r="AI447" s="84"/>
      <c r="AJ447" s="84"/>
      <c r="AK447" s="84"/>
      <c r="AL447" s="84"/>
      <c r="AM447" s="85"/>
    </row>
    <row r="448" spans="1:39" ht="12" customHeight="1">
      <c r="A448" s="184">
        <v>418</v>
      </c>
      <c r="B448" s="98" t="s">
        <v>190</v>
      </c>
      <c r="C448" s="98" t="s">
        <v>190</v>
      </c>
      <c r="D448" s="11" t="s">
        <v>52</v>
      </c>
      <c r="E448" s="11" t="s">
        <v>303</v>
      </c>
      <c r="F448" s="12" t="s">
        <v>49</v>
      </c>
      <c r="G448" s="12" t="s">
        <v>310</v>
      </c>
      <c r="H448" s="12" t="s">
        <v>306</v>
      </c>
      <c r="I448" s="105" t="s">
        <v>504</v>
      </c>
      <c r="J448" s="12" t="str">
        <f>"≥17h"</f>
        <v>≥17h</v>
      </c>
      <c r="K448" s="12" t="s">
        <v>47</v>
      </c>
      <c r="L448" s="69" t="s">
        <v>518</v>
      </c>
      <c r="M448" s="13" t="s">
        <v>371</v>
      </c>
      <c r="N448" s="14" t="s">
        <v>308</v>
      </c>
      <c r="O448" s="12" t="s">
        <v>358</v>
      </c>
      <c r="P448" s="15" t="s">
        <v>368</v>
      </c>
      <c r="Q448" s="83"/>
      <c r="R448" s="84"/>
      <c r="S448" s="84"/>
      <c r="T448" s="84">
        <v>1</v>
      </c>
      <c r="U448" s="84"/>
      <c r="V448" s="84"/>
      <c r="W448" s="84">
        <v>1</v>
      </c>
      <c r="X448" s="84"/>
      <c r="Y448" s="85">
        <v>1</v>
      </c>
      <c r="Z448" s="69" t="s">
        <v>518</v>
      </c>
      <c r="AA448" s="13" t="s">
        <v>371</v>
      </c>
      <c r="AB448" s="14" t="s">
        <v>308</v>
      </c>
      <c r="AC448" s="12" t="s">
        <v>358</v>
      </c>
      <c r="AD448" s="15" t="s">
        <v>368</v>
      </c>
      <c r="AE448" s="83"/>
      <c r="AF448" s="84"/>
      <c r="AG448" s="84">
        <v>1</v>
      </c>
      <c r="AH448" s="84"/>
      <c r="AI448" s="84"/>
      <c r="AJ448" s="84"/>
      <c r="AK448" s="84"/>
      <c r="AL448" s="84"/>
      <c r="AM448" s="85"/>
    </row>
    <row r="449" spans="1:39" ht="12" customHeight="1">
      <c r="A449" s="184">
        <v>419</v>
      </c>
      <c r="B449" s="98" t="s">
        <v>131</v>
      </c>
      <c r="C449" s="98" t="s">
        <v>131</v>
      </c>
      <c r="D449" s="11" t="s">
        <v>51</v>
      </c>
      <c r="E449" s="11" t="s">
        <v>303</v>
      </c>
      <c r="F449" s="12" t="s">
        <v>48</v>
      </c>
      <c r="G449" s="12" t="s">
        <v>510</v>
      </c>
      <c r="H449" s="12" t="s">
        <v>307</v>
      </c>
      <c r="I449" s="105" t="s">
        <v>504</v>
      </c>
      <c r="J449" s="11" t="str">
        <f>"12-16h"</f>
        <v>12-16h</v>
      </c>
      <c r="K449" s="12" t="s">
        <v>513</v>
      </c>
      <c r="L449" s="69" t="s">
        <v>519</v>
      </c>
      <c r="M449" s="13" t="s">
        <v>374</v>
      </c>
      <c r="N449" s="14" t="s">
        <v>308</v>
      </c>
      <c r="O449" s="12" t="s">
        <v>358</v>
      </c>
      <c r="P449" s="15" t="s">
        <v>368</v>
      </c>
      <c r="Q449" s="83"/>
      <c r="R449" s="84">
        <v>1</v>
      </c>
      <c r="S449" s="84"/>
      <c r="T449" s="84">
        <v>1</v>
      </c>
      <c r="U449" s="84"/>
      <c r="V449" s="84"/>
      <c r="W449" s="84"/>
      <c r="X449" s="84">
        <v>1</v>
      </c>
      <c r="Y449" s="85"/>
      <c r="Z449" s="69" t="s">
        <v>519</v>
      </c>
      <c r="AA449" s="13" t="s">
        <v>374</v>
      </c>
      <c r="AB449" s="14" t="s">
        <v>308</v>
      </c>
      <c r="AC449" s="12" t="s">
        <v>358</v>
      </c>
      <c r="AD449" s="15" t="s">
        <v>368</v>
      </c>
      <c r="AE449" s="83"/>
      <c r="AF449" s="84">
        <v>1</v>
      </c>
      <c r="AG449" s="84"/>
      <c r="AH449" s="84"/>
      <c r="AI449" s="84"/>
      <c r="AJ449" s="84"/>
      <c r="AK449" s="84"/>
      <c r="AL449" s="84"/>
      <c r="AM449" s="85"/>
    </row>
    <row r="450" spans="1:39" ht="12" customHeight="1">
      <c r="A450" s="184">
        <v>420</v>
      </c>
      <c r="B450" s="98" t="s">
        <v>82</v>
      </c>
      <c r="C450" s="98" t="s">
        <v>82</v>
      </c>
      <c r="D450" s="11" t="s">
        <v>52</v>
      </c>
      <c r="E450" s="11" t="s">
        <v>304</v>
      </c>
      <c r="F450" s="12" t="s">
        <v>48</v>
      </c>
      <c r="G450" s="12" t="s">
        <v>310</v>
      </c>
      <c r="H450" s="12" t="s">
        <v>306</v>
      </c>
      <c r="I450" s="105" t="s">
        <v>507</v>
      </c>
      <c r="J450" s="11" t="str">
        <f>"12-16h"</f>
        <v>12-16h</v>
      </c>
      <c r="K450" s="12" t="s">
        <v>512</v>
      </c>
      <c r="L450" s="69" t="s">
        <v>518</v>
      </c>
      <c r="M450" s="13" t="s">
        <v>373</v>
      </c>
      <c r="N450" s="14" t="s">
        <v>308</v>
      </c>
      <c r="O450" s="12" t="s">
        <v>358</v>
      </c>
      <c r="P450" s="15" t="s">
        <v>368</v>
      </c>
      <c r="Q450" s="83">
        <v>1</v>
      </c>
      <c r="R450" s="84"/>
      <c r="S450" s="84"/>
      <c r="T450" s="84"/>
      <c r="U450" s="84"/>
      <c r="V450" s="84"/>
      <c r="W450" s="84"/>
      <c r="X450" s="84"/>
      <c r="Y450" s="85"/>
      <c r="Z450" s="69" t="s">
        <v>518</v>
      </c>
      <c r="AA450" s="13" t="s">
        <v>373</v>
      </c>
      <c r="AB450" s="14" t="s">
        <v>308</v>
      </c>
      <c r="AC450" s="12" t="s">
        <v>358</v>
      </c>
      <c r="AD450" s="15" t="s">
        <v>368</v>
      </c>
      <c r="AE450" s="83">
        <v>1</v>
      </c>
      <c r="AF450" s="84"/>
      <c r="AG450" s="84"/>
      <c r="AH450" s="84"/>
      <c r="AI450" s="84"/>
      <c r="AJ450" s="84"/>
      <c r="AK450" s="84"/>
      <c r="AL450" s="84"/>
      <c r="AM450" s="85"/>
    </row>
    <row r="451" spans="1:39" ht="12" customHeight="1">
      <c r="A451" s="184"/>
      <c r="B451" s="98" t="s">
        <v>82</v>
      </c>
      <c r="C451" s="98" t="s">
        <v>82</v>
      </c>
      <c r="D451" s="69" t="s">
        <v>52</v>
      </c>
      <c r="E451" s="69" t="s">
        <v>304</v>
      </c>
      <c r="F451" s="69" t="s">
        <v>48</v>
      </c>
      <c r="G451" s="69" t="s">
        <v>310</v>
      </c>
      <c r="H451" s="69" t="s">
        <v>306</v>
      </c>
      <c r="I451" s="105" t="s">
        <v>507</v>
      </c>
      <c r="J451" s="69" t="str">
        <f>"12-16h"</f>
        <v>12-16h</v>
      </c>
      <c r="K451" s="69" t="s">
        <v>512</v>
      </c>
      <c r="L451" s="69" t="s">
        <v>518</v>
      </c>
      <c r="M451" s="13" t="s">
        <v>386</v>
      </c>
      <c r="N451" s="14" t="s">
        <v>308</v>
      </c>
      <c r="O451" s="12" t="s">
        <v>0</v>
      </c>
      <c r="P451" s="15" t="s">
        <v>368</v>
      </c>
      <c r="Q451" s="83"/>
      <c r="R451" s="84"/>
      <c r="S451" s="84"/>
      <c r="T451" s="84"/>
      <c r="U451" s="84"/>
      <c r="V451" s="84"/>
      <c r="W451" s="84">
        <v>1</v>
      </c>
      <c r="X451" s="84"/>
      <c r="Y451" s="85"/>
      <c r="Z451" s="69" t="s">
        <v>518</v>
      </c>
      <c r="AA451" s="13" t="s">
        <v>386</v>
      </c>
      <c r="AB451" s="14" t="s">
        <v>308</v>
      </c>
      <c r="AC451" s="12" t="s">
        <v>0</v>
      </c>
      <c r="AD451" s="15" t="s">
        <v>368</v>
      </c>
      <c r="AE451" s="83"/>
      <c r="AF451" s="84"/>
      <c r="AG451" s="84"/>
      <c r="AH451" s="84"/>
      <c r="AI451" s="84"/>
      <c r="AJ451" s="84"/>
      <c r="AK451" s="84"/>
      <c r="AL451" s="84"/>
      <c r="AM451" s="85"/>
    </row>
    <row r="452" spans="1:39" ht="12" customHeight="1">
      <c r="A452" s="184">
        <v>421</v>
      </c>
      <c r="B452" s="98" t="s">
        <v>190</v>
      </c>
      <c r="C452" s="98" t="s">
        <v>190</v>
      </c>
      <c r="D452" s="11" t="s">
        <v>51</v>
      </c>
      <c r="E452" s="11" t="s">
        <v>304</v>
      </c>
      <c r="F452" s="12" t="s">
        <v>50</v>
      </c>
      <c r="G452" s="12" t="s">
        <v>510</v>
      </c>
      <c r="H452" s="12" t="s">
        <v>306</v>
      </c>
      <c r="I452" s="12" t="s">
        <v>504</v>
      </c>
      <c r="J452" s="11" t="str">
        <f>"12-16h"</f>
        <v>12-16h</v>
      </c>
      <c r="K452" s="12" t="s">
        <v>512</v>
      </c>
      <c r="L452" s="69" t="s">
        <v>518</v>
      </c>
      <c r="M452" s="13" t="s">
        <v>374</v>
      </c>
      <c r="N452" s="14" t="s">
        <v>367</v>
      </c>
      <c r="O452" s="12" t="s">
        <v>358</v>
      </c>
      <c r="P452" s="15" t="s">
        <v>368</v>
      </c>
      <c r="Q452" s="83"/>
      <c r="R452" s="84">
        <v>1</v>
      </c>
      <c r="S452" s="84"/>
      <c r="T452" s="84">
        <v>1</v>
      </c>
      <c r="U452" s="84"/>
      <c r="V452" s="84"/>
      <c r="W452" s="84">
        <v>1</v>
      </c>
      <c r="X452" s="84"/>
      <c r="Y452" s="85"/>
      <c r="Z452" s="69" t="s">
        <v>518</v>
      </c>
      <c r="AA452" s="13" t="s">
        <v>374</v>
      </c>
      <c r="AB452" s="14" t="s">
        <v>367</v>
      </c>
      <c r="AC452" s="12" t="s">
        <v>358</v>
      </c>
      <c r="AD452" s="15" t="s">
        <v>368</v>
      </c>
      <c r="AE452" s="83"/>
      <c r="AF452" s="84">
        <v>1</v>
      </c>
      <c r="AG452" s="84"/>
      <c r="AH452" s="84"/>
      <c r="AI452" s="84"/>
      <c r="AJ452" s="84"/>
      <c r="AK452" s="84"/>
      <c r="AL452" s="84"/>
      <c r="AM452" s="85"/>
    </row>
    <row r="453" spans="1:39" ht="12" customHeight="1">
      <c r="A453" s="184">
        <v>422</v>
      </c>
      <c r="B453" s="98" t="s">
        <v>238</v>
      </c>
      <c r="C453" s="98" t="s">
        <v>238</v>
      </c>
      <c r="D453" s="11" t="s">
        <v>52</v>
      </c>
      <c r="E453" s="11" t="s">
        <v>304</v>
      </c>
      <c r="F453" s="12" t="s">
        <v>49</v>
      </c>
      <c r="G453" s="12" t="s">
        <v>310</v>
      </c>
      <c r="H453" s="12" t="s">
        <v>306</v>
      </c>
      <c r="I453" s="12" t="s">
        <v>504</v>
      </c>
      <c r="J453" s="12" t="str">
        <f>"≥17h"</f>
        <v>≥17h</v>
      </c>
      <c r="K453" s="12" t="s">
        <v>512</v>
      </c>
      <c r="L453" s="69" t="s">
        <v>519</v>
      </c>
      <c r="M453" s="13" t="s">
        <v>371</v>
      </c>
      <c r="N453" s="14" t="s">
        <v>308</v>
      </c>
      <c r="O453" s="12" t="s">
        <v>358</v>
      </c>
      <c r="P453" s="15" t="s">
        <v>368</v>
      </c>
      <c r="Q453" s="83"/>
      <c r="R453" s="84"/>
      <c r="S453" s="84"/>
      <c r="T453" s="84">
        <v>1</v>
      </c>
      <c r="U453" s="84"/>
      <c r="V453" s="84"/>
      <c r="W453" s="84"/>
      <c r="X453" s="84"/>
      <c r="Y453" s="85"/>
      <c r="Z453" s="69" t="s">
        <v>519</v>
      </c>
      <c r="AA453" s="13" t="s">
        <v>371</v>
      </c>
      <c r="AB453" s="14" t="s">
        <v>308</v>
      </c>
      <c r="AC453" s="12" t="s">
        <v>358</v>
      </c>
      <c r="AD453" s="15" t="s">
        <v>368</v>
      </c>
      <c r="AE453" s="83"/>
      <c r="AF453" s="84"/>
      <c r="AG453" s="84"/>
      <c r="AH453" s="84">
        <v>1</v>
      </c>
      <c r="AI453" s="84"/>
      <c r="AJ453" s="84"/>
      <c r="AK453" s="84"/>
      <c r="AL453" s="84"/>
      <c r="AM453" s="85"/>
    </row>
    <row r="454" spans="1:39" ht="12" customHeight="1">
      <c r="A454" s="184">
        <v>423</v>
      </c>
      <c r="B454" s="98" t="s">
        <v>281</v>
      </c>
      <c r="C454" s="98" t="s">
        <v>281</v>
      </c>
      <c r="D454" s="11" t="s">
        <v>51</v>
      </c>
      <c r="E454" s="11" t="s">
        <v>304</v>
      </c>
      <c r="F454" s="12" t="s">
        <v>48</v>
      </c>
      <c r="G454" s="12" t="s">
        <v>310</v>
      </c>
      <c r="H454" s="12" t="s">
        <v>306</v>
      </c>
      <c r="I454" s="105" t="s">
        <v>507</v>
      </c>
      <c r="J454" s="12" t="str">
        <f>"≥17h"</f>
        <v>≥17h</v>
      </c>
      <c r="K454" s="12" t="s">
        <v>513</v>
      </c>
      <c r="L454" s="69" t="s">
        <v>519</v>
      </c>
      <c r="M454" s="13" t="s">
        <v>374</v>
      </c>
      <c r="N454" s="14" t="s">
        <v>367</v>
      </c>
      <c r="O454" s="12" t="s">
        <v>358</v>
      </c>
      <c r="P454" s="15" t="s">
        <v>370</v>
      </c>
      <c r="Q454" s="83"/>
      <c r="R454" s="84"/>
      <c r="S454" s="84"/>
      <c r="T454" s="84">
        <v>1</v>
      </c>
      <c r="U454" s="84"/>
      <c r="V454" s="84"/>
      <c r="W454" s="84"/>
      <c r="X454" s="84"/>
      <c r="Y454" s="85"/>
      <c r="Z454" s="69" t="s">
        <v>519</v>
      </c>
      <c r="AA454" s="13" t="s">
        <v>374</v>
      </c>
      <c r="AB454" s="14" t="s">
        <v>367</v>
      </c>
      <c r="AC454" s="12" t="s">
        <v>358</v>
      </c>
      <c r="AD454" s="15" t="s">
        <v>370</v>
      </c>
      <c r="AE454" s="83"/>
      <c r="AF454" s="84">
        <v>1</v>
      </c>
      <c r="AG454" s="84"/>
      <c r="AH454" s="84"/>
      <c r="AI454" s="84"/>
      <c r="AJ454" s="84"/>
      <c r="AK454" s="84"/>
      <c r="AL454" s="84"/>
      <c r="AM454" s="85"/>
    </row>
    <row r="455" spans="1:39" ht="12" customHeight="1">
      <c r="A455" s="184">
        <v>424</v>
      </c>
      <c r="B455" s="98" t="s">
        <v>133</v>
      </c>
      <c r="C455" s="98" t="s">
        <v>131</v>
      </c>
      <c r="D455" s="11" t="s">
        <v>51</v>
      </c>
      <c r="E455" s="11" t="s">
        <v>304</v>
      </c>
      <c r="F455" s="12" t="s">
        <v>50</v>
      </c>
      <c r="G455" s="12" t="s">
        <v>310</v>
      </c>
      <c r="H455" s="12" t="s">
        <v>306</v>
      </c>
      <c r="I455" s="12" t="s">
        <v>504</v>
      </c>
      <c r="J455" s="12" t="str">
        <f>"≥17h"</f>
        <v>≥17h</v>
      </c>
      <c r="K455" s="12" t="s">
        <v>47</v>
      </c>
      <c r="L455" s="69" t="s">
        <v>519</v>
      </c>
      <c r="M455" s="13" t="s">
        <v>373</v>
      </c>
      <c r="N455" s="14" t="s">
        <v>308</v>
      </c>
      <c r="O455" s="12" t="s">
        <v>358</v>
      </c>
      <c r="P455" s="15" t="s">
        <v>370</v>
      </c>
      <c r="Q455" s="83"/>
      <c r="R455" s="84">
        <v>1</v>
      </c>
      <c r="S455" s="84"/>
      <c r="T455" s="84"/>
      <c r="U455" s="84"/>
      <c r="V455" s="84"/>
      <c r="W455" s="84"/>
      <c r="X455" s="84"/>
      <c r="Y455" s="85"/>
      <c r="Z455" s="69" t="s">
        <v>519</v>
      </c>
      <c r="AA455" s="13" t="s">
        <v>373</v>
      </c>
      <c r="AB455" s="14" t="s">
        <v>308</v>
      </c>
      <c r="AC455" s="12" t="s">
        <v>358</v>
      </c>
      <c r="AD455" s="15" t="s">
        <v>370</v>
      </c>
      <c r="AE455" s="83"/>
      <c r="AF455" s="84">
        <v>1</v>
      </c>
      <c r="AG455" s="84"/>
      <c r="AH455" s="84"/>
      <c r="AI455" s="84"/>
      <c r="AJ455" s="84"/>
      <c r="AK455" s="84"/>
      <c r="AL455" s="84"/>
      <c r="AM455" s="85"/>
    </row>
    <row r="456" spans="1:39" ht="12" customHeight="1">
      <c r="A456" s="184">
        <v>425</v>
      </c>
      <c r="B456" s="98" t="s">
        <v>190</v>
      </c>
      <c r="C456" s="98" t="s">
        <v>190</v>
      </c>
      <c r="D456" s="11" t="s">
        <v>51</v>
      </c>
      <c r="E456" s="11" t="s">
        <v>303</v>
      </c>
      <c r="F456" s="12" t="s">
        <v>50</v>
      </c>
      <c r="G456" s="12" t="s">
        <v>310</v>
      </c>
      <c r="H456" s="12" t="s">
        <v>306</v>
      </c>
      <c r="I456" s="12" t="s">
        <v>504</v>
      </c>
      <c r="J456" s="11" t="str">
        <f>"12-16h"</f>
        <v>12-16h</v>
      </c>
      <c r="K456" s="12" t="s">
        <v>512</v>
      </c>
      <c r="L456" s="69" t="s">
        <v>518</v>
      </c>
      <c r="M456" s="13" t="s">
        <v>371</v>
      </c>
      <c r="N456" s="14" t="s">
        <v>308</v>
      </c>
      <c r="O456" s="12" t="s">
        <v>358</v>
      </c>
      <c r="P456" s="15" t="s">
        <v>368</v>
      </c>
      <c r="Q456" s="83"/>
      <c r="R456" s="84"/>
      <c r="S456" s="84"/>
      <c r="T456" s="84">
        <v>1</v>
      </c>
      <c r="U456" s="84"/>
      <c r="V456" s="84"/>
      <c r="W456" s="84">
        <v>1</v>
      </c>
      <c r="X456" s="84"/>
      <c r="Y456" s="85">
        <v>1</v>
      </c>
      <c r="Z456" s="69" t="s">
        <v>518</v>
      </c>
      <c r="AA456" s="13" t="s">
        <v>371</v>
      </c>
      <c r="AB456" s="14" t="s">
        <v>308</v>
      </c>
      <c r="AC456" s="12" t="s">
        <v>358</v>
      </c>
      <c r="AD456" s="15" t="s">
        <v>368</v>
      </c>
      <c r="AE456" s="83"/>
      <c r="AF456" s="84"/>
      <c r="AG456" s="84">
        <v>1</v>
      </c>
      <c r="AH456" s="84">
        <v>1</v>
      </c>
      <c r="AI456" s="84">
        <v>1</v>
      </c>
      <c r="AJ456" s="84"/>
      <c r="AK456" s="84"/>
      <c r="AL456" s="84"/>
      <c r="AM456" s="85"/>
    </row>
    <row r="457" spans="1:39" ht="12" customHeight="1">
      <c r="A457" s="184">
        <v>426</v>
      </c>
      <c r="B457" s="98" t="s">
        <v>281</v>
      </c>
      <c r="C457" s="98" t="s">
        <v>281</v>
      </c>
      <c r="D457" s="11" t="s">
        <v>52</v>
      </c>
      <c r="E457" s="11" t="s">
        <v>304</v>
      </c>
      <c r="F457" s="12" t="s">
        <v>48</v>
      </c>
      <c r="G457" s="12" t="s">
        <v>310</v>
      </c>
      <c r="H457" s="12" t="s">
        <v>306</v>
      </c>
      <c r="I457" s="105" t="s">
        <v>505</v>
      </c>
      <c r="J457" s="12" t="str">
        <f>"≥17h"</f>
        <v>≥17h</v>
      </c>
      <c r="K457" s="12" t="s">
        <v>512</v>
      </c>
      <c r="L457" s="69" t="s">
        <v>519</v>
      </c>
      <c r="M457" s="13" t="s">
        <v>373</v>
      </c>
      <c r="N457" s="14" t="s">
        <v>308</v>
      </c>
      <c r="O457" s="12" t="s">
        <v>358</v>
      </c>
      <c r="P457" s="15" t="s">
        <v>368</v>
      </c>
      <c r="Q457" s="83"/>
      <c r="R457" s="84"/>
      <c r="S457" s="84"/>
      <c r="T457" s="84">
        <v>1</v>
      </c>
      <c r="U457" s="84"/>
      <c r="V457" s="84">
        <v>1</v>
      </c>
      <c r="W457" s="84">
        <v>1</v>
      </c>
      <c r="X457" s="84">
        <v>1</v>
      </c>
      <c r="Y457" s="85"/>
      <c r="Z457" s="69" t="s">
        <v>519</v>
      </c>
      <c r="AA457" s="13" t="s">
        <v>373</v>
      </c>
      <c r="AB457" s="14" t="s">
        <v>308</v>
      </c>
      <c r="AC457" s="12" t="s">
        <v>358</v>
      </c>
      <c r="AD457" s="15" t="s">
        <v>368</v>
      </c>
      <c r="AE457" s="83">
        <v>1</v>
      </c>
      <c r="AF457" s="84">
        <v>1</v>
      </c>
      <c r="AG457" s="84"/>
      <c r="AH457" s="84"/>
      <c r="AI457" s="84"/>
      <c r="AJ457" s="84"/>
      <c r="AK457" s="84"/>
      <c r="AL457" s="84"/>
      <c r="AM457" s="85"/>
    </row>
    <row r="458" spans="1:39" ht="12" customHeight="1">
      <c r="A458" s="184">
        <v>427</v>
      </c>
      <c r="B458" s="98" t="s">
        <v>133</v>
      </c>
      <c r="C458" s="98" t="s">
        <v>131</v>
      </c>
      <c r="D458" s="11" t="s">
        <v>52</v>
      </c>
      <c r="E458" s="11" t="s">
        <v>304</v>
      </c>
      <c r="F458" s="12" t="s">
        <v>49</v>
      </c>
      <c r="G458" s="12" t="s">
        <v>310</v>
      </c>
      <c r="H458" s="12" t="s">
        <v>306</v>
      </c>
      <c r="I458" s="105" t="s">
        <v>505</v>
      </c>
      <c r="J458" s="12" t="str">
        <f>"≥17h"</f>
        <v>≥17h</v>
      </c>
      <c r="K458" s="12" t="s">
        <v>47</v>
      </c>
      <c r="L458" s="69" t="s">
        <v>519</v>
      </c>
      <c r="M458" s="13" t="s">
        <v>373</v>
      </c>
      <c r="N458" s="14" t="s">
        <v>308</v>
      </c>
      <c r="O458" s="12" t="s">
        <v>358</v>
      </c>
      <c r="P458" s="15" t="s">
        <v>368</v>
      </c>
      <c r="Q458" s="83"/>
      <c r="R458" s="84"/>
      <c r="S458" s="84"/>
      <c r="T458" s="84">
        <v>1</v>
      </c>
      <c r="U458" s="84"/>
      <c r="V458" s="84"/>
      <c r="W458" s="84"/>
      <c r="X458" s="84"/>
      <c r="Y458" s="85"/>
      <c r="Z458" s="69" t="s">
        <v>519</v>
      </c>
      <c r="AA458" s="13" t="s">
        <v>373</v>
      </c>
      <c r="AB458" s="14" t="s">
        <v>308</v>
      </c>
      <c r="AC458" s="12" t="s">
        <v>358</v>
      </c>
      <c r="AD458" s="15" t="s">
        <v>368</v>
      </c>
      <c r="AE458" s="83">
        <v>1</v>
      </c>
      <c r="AF458" s="84"/>
      <c r="AG458" s="84"/>
      <c r="AH458" s="84"/>
      <c r="AI458" s="84"/>
      <c r="AJ458" s="84"/>
      <c r="AK458" s="84"/>
      <c r="AL458" s="84"/>
      <c r="AM458" s="85"/>
    </row>
    <row r="459" spans="1:39" ht="12" customHeight="1">
      <c r="A459" s="184">
        <v>428</v>
      </c>
      <c r="B459" s="98" t="s">
        <v>281</v>
      </c>
      <c r="C459" s="98" t="s">
        <v>281</v>
      </c>
      <c r="D459" s="11" t="s">
        <v>52</v>
      </c>
      <c r="E459" s="11" t="s">
        <v>304</v>
      </c>
      <c r="F459" s="12" t="s">
        <v>49</v>
      </c>
      <c r="G459" s="12" t="s">
        <v>310</v>
      </c>
      <c r="H459" s="12" t="s">
        <v>306</v>
      </c>
      <c r="I459" s="12" t="s">
        <v>504</v>
      </c>
      <c r="J459" s="11" t="str">
        <f>"12-16h"</f>
        <v>12-16h</v>
      </c>
      <c r="K459" s="12" t="s">
        <v>512</v>
      </c>
      <c r="L459" s="69" t="s">
        <v>519</v>
      </c>
      <c r="M459" s="13" t="s">
        <v>373</v>
      </c>
      <c r="N459" s="14" t="s">
        <v>367</v>
      </c>
      <c r="O459" s="12" t="s">
        <v>358</v>
      </c>
      <c r="P459" s="15" t="s">
        <v>368</v>
      </c>
      <c r="Q459" s="83"/>
      <c r="R459" s="84"/>
      <c r="S459" s="84"/>
      <c r="T459" s="84">
        <v>1</v>
      </c>
      <c r="U459" s="84"/>
      <c r="V459" s="84"/>
      <c r="W459" s="84">
        <v>1</v>
      </c>
      <c r="X459" s="84"/>
      <c r="Y459" s="85"/>
      <c r="Z459" s="69" t="s">
        <v>519</v>
      </c>
      <c r="AA459" s="13" t="s">
        <v>373</v>
      </c>
      <c r="AB459" s="14" t="s">
        <v>367</v>
      </c>
      <c r="AC459" s="12" t="s">
        <v>358</v>
      </c>
      <c r="AD459" s="15" t="s">
        <v>368</v>
      </c>
      <c r="AE459" s="83"/>
      <c r="AF459" s="84">
        <v>1</v>
      </c>
      <c r="AG459" s="84"/>
      <c r="AH459" s="84"/>
      <c r="AI459" s="84"/>
      <c r="AJ459" s="84"/>
      <c r="AK459" s="84"/>
      <c r="AL459" s="84"/>
      <c r="AM459" s="85"/>
    </row>
    <row r="460" spans="1:39" ht="12" customHeight="1">
      <c r="A460" s="184">
        <v>429</v>
      </c>
      <c r="B460" s="98" t="s">
        <v>190</v>
      </c>
      <c r="C460" s="98" t="s">
        <v>190</v>
      </c>
      <c r="D460" s="11" t="s">
        <v>51</v>
      </c>
      <c r="E460" s="11" t="s">
        <v>303</v>
      </c>
      <c r="F460" s="12" t="s">
        <v>48</v>
      </c>
      <c r="G460" s="12" t="s">
        <v>510</v>
      </c>
      <c r="H460" s="12" t="s">
        <v>306</v>
      </c>
      <c r="I460" s="12" t="s">
        <v>504</v>
      </c>
      <c r="J460" s="12" t="str">
        <f>"≥17h"</f>
        <v>≥17h</v>
      </c>
      <c r="K460" s="12" t="s">
        <v>513</v>
      </c>
      <c r="L460" s="69" t="s">
        <v>518</v>
      </c>
      <c r="M460" s="13" t="s">
        <v>373</v>
      </c>
      <c r="N460" s="14" t="s">
        <v>308</v>
      </c>
      <c r="O460" s="12" t="s">
        <v>358</v>
      </c>
      <c r="P460" s="15" t="s">
        <v>368</v>
      </c>
      <c r="Q460" s="83"/>
      <c r="R460" s="84"/>
      <c r="S460" s="84"/>
      <c r="T460" s="84">
        <v>1</v>
      </c>
      <c r="U460" s="84"/>
      <c r="V460" s="84"/>
      <c r="W460" s="84">
        <v>1</v>
      </c>
      <c r="X460" s="84">
        <v>1</v>
      </c>
      <c r="Y460" s="85"/>
      <c r="Z460" s="69" t="s">
        <v>518</v>
      </c>
      <c r="AA460" s="13" t="s">
        <v>373</v>
      </c>
      <c r="AB460" s="14" t="s">
        <v>308</v>
      </c>
      <c r="AC460" s="12" t="s">
        <v>358</v>
      </c>
      <c r="AD460" s="15" t="s">
        <v>368</v>
      </c>
      <c r="AE460" s="83"/>
      <c r="AF460" s="84">
        <v>1</v>
      </c>
      <c r="AG460" s="84"/>
      <c r="AH460" s="84"/>
      <c r="AI460" s="84"/>
      <c r="AJ460" s="84"/>
      <c r="AK460" s="84"/>
      <c r="AL460" s="84"/>
      <c r="AM460" s="85"/>
    </row>
    <row r="461" spans="1:39" ht="12" customHeight="1">
      <c r="A461" s="184">
        <v>430</v>
      </c>
      <c r="B461" s="98" t="s">
        <v>82</v>
      </c>
      <c r="C461" s="98" t="s">
        <v>82</v>
      </c>
      <c r="D461" s="11" t="s">
        <v>51</v>
      </c>
      <c r="E461" s="11" t="s">
        <v>304</v>
      </c>
      <c r="F461" s="12" t="s">
        <v>49</v>
      </c>
      <c r="G461" s="12" t="s">
        <v>310</v>
      </c>
      <c r="H461" s="12" t="s">
        <v>306</v>
      </c>
      <c r="I461" s="12" t="s">
        <v>507</v>
      </c>
      <c r="J461" s="11" t="str">
        <f>"12-16h"</f>
        <v>12-16h</v>
      </c>
      <c r="K461" s="12" t="s">
        <v>512</v>
      </c>
      <c r="L461" s="69" t="s">
        <v>518</v>
      </c>
      <c r="M461" s="13" t="s">
        <v>371</v>
      </c>
      <c r="N461" s="14" t="s">
        <v>308</v>
      </c>
      <c r="O461" s="12" t="s">
        <v>358</v>
      </c>
      <c r="P461" s="15" t="s">
        <v>368</v>
      </c>
      <c r="Q461" s="83">
        <v>1</v>
      </c>
      <c r="R461" s="84"/>
      <c r="S461" s="84">
        <v>1</v>
      </c>
      <c r="T461" s="84"/>
      <c r="U461" s="84"/>
      <c r="V461" s="84"/>
      <c r="W461" s="84"/>
      <c r="X461" s="84"/>
      <c r="Y461" s="85"/>
      <c r="Z461" s="69" t="s">
        <v>518</v>
      </c>
      <c r="AA461" s="13" t="s">
        <v>371</v>
      </c>
      <c r="AB461" s="14" t="s">
        <v>308</v>
      </c>
      <c r="AC461" s="12" t="s">
        <v>358</v>
      </c>
      <c r="AD461" s="15" t="s">
        <v>368</v>
      </c>
      <c r="AE461" s="83">
        <v>1</v>
      </c>
      <c r="AF461" s="84"/>
      <c r="AG461" s="84">
        <v>1</v>
      </c>
      <c r="AH461" s="84"/>
      <c r="AI461" s="84"/>
      <c r="AJ461" s="84"/>
      <c r="AK461" s="84"/>
      <c r="AL461" s="84"/>
      <c r="AM461" s="85"/>
    </row>
    <row r="462" spans="1:39" ht="12" customHeight="1">
      <c r="A462" s="184">
        <v>431</v>
      </c>
      <c r="B462" s="98" t="s">
        <v>136</v>
      </c>
      <c r="C462" s="98" t="s">
        <v>131</v>
      </c>
      <c r="D462" s="11" t="s">
        <v>52</v>
      </c>
      <c r="E462" s="11" t="s">
        <v>303</v>
      </c>
      <c r="F462" s="12" t="s">
        <v>50</v>
      </c>
      <c r="G462" s="12" t="s">
        <v>510</v>
      </c>
      <c r="H462" s="12" t="s">
        <v>306</v>
      </c>
      <c r="I462" s="12" t="s">
        <v>504</v>
      </c>
      <c r="J462" s="12" t="str">
        <f>"≥17h"</f>
        <v>≥17h</v>
      </c>
      <c r="K462" s="12" t="s">
        <v>47</v>
      </c>
      <c r="L462" s="69" t="s">
        <v>519</v>
      </c>
      <c r="M462" s="13" t="s">
        <v>374</v>
      </c>
      <c r="N462" s="14" t="s">
        <v>308</v>
      </c>
      <c r="O462" s="12" t="s">
        <v>358</v>
      </c>
      <c r="P462" s="15" t="s">
        <v>368</v>
      </c>
      <c r="Q462" s="83"/>
      <c r="R462" s="84">
        <v>1</v>
      </c>
      <c r="S462" s="84"/>
      <c r="T462" s="84"/>
      <c r="U462" s="84"/>
      <c r="V462" s="84"/>
      <c r="W462" s="84"/>
      <c r="X462" s="84"/>
      <c r="Y462" s="85"/>
      <c r="Z462" s="69" t="s">
        <v>519</v>
      </c>
      <c r="AA462" s="13" t="s">
        <v>374</v>
      </c>
      <c r="AB462" s="14" t="s">
        <v>308</v>
      </c>
      <c r="AC462" s="12" t="s">
        <v>358</v>
      </c>
      <c r="AD462" s="15" t="s">
        <v>368</v>
      </c>
      <c r="AE462" s="83"/>
      <c r="AF462" s="84">
        <v>1</v>
      </c>
      <c r="AG462" s="84"/>
      <c r="AH462" s="84"/>
      <c r="AI462" s="84"/>
      <c r="AJ462" s="84"/>
      <c r="AK462" s="84"/>
      <c r="AL462" s="84"/>
      <c r="AM462" s="85"/>
    </row>
    <row r="463" spans="1:39" ht="12" customHeight="1">
      <c r="A463" s="184">
        <v>432</v>
      </c>
      <c r="B463" s="98" t="s">
        <v>241</v>
      </c>
      <c r="C463" s="98" t="s">
        <v>241</v>
      </c>
      <c r="D463" s="11" t="s">
        <v>51</v>
      </c>
      <c r="E463" s="11" t="s">
        <v>304</v>
      </c>
      <c r="F463" s="12" t="s">
        <v>48</v>
      </c>
      <c r="G463" s="12" t="s">
        <v>510</v>
      </c>
      <c r="H463" s="12" t="s">
        <v>307</v>
      </c>
      <c r="I463" s="105" t="s">
        <v>507</v>
      </c>
      <c r="J463" s="11" t="str">
        <f>"12-16h"</f>
        <v>12-16h</v>
      </c>
      <c r="K463" s="12" t="s">
        <v>513</v>
      </c>
      <c r="L463" s="69" t="s">
        <v>519</v>
      </c>
      <c r="M463" s="13" t="s">
        <v>373</v>
      </c>
      <c r="N463" s="14" t="s">
        <v>308</v>
      </c>
      <c r="O463" s="12" t="s">
        <v>358</v>
      </c>
      <c r="P463" s="15" t="s">
        <v>368</v>
      </c>
      <c r="Q463" s="83"/>
      <c r="R463" s="84"/>
      <c r="S463" s="84"/>
      <c r="T463" s="84">
        <v>1</v>
      </c>
      <c r="U463" s="84"/>
      <c r="V463" s="84"/>
      <c r="W463" s="84"/>
      <c r="X463" s="84"/>
      <c r="Y463" s="85"/>
      <c r="Z463" s="69" t="s">
        <v>519</v>
      </c>
      <c r="AA463" s="13" t="s">
        <v>373</v>
      </c>
      <c r="AB463" s="14" t="s">
        <v>308</v>
      </c>
      <c r="AC463" s="12" t="s">
        <v>358</v>
      </c>
      <c r="AD463" s="15" t="s">
        <v>368</v>
      </c>
      <c r="AE463" s="83"/>
      <c r="AF463" s="84">
        <v>1</v>
      </c>
      <c r="AG463" s="84"/>
      <c r="AH463" s="84"/>
      <c r="AI463" s="84"/>
      <c r="AJ463" s="84"/>
      <c r="AK463" s="84"/>
      <c r="AL463" s="84"/>
      <c r="AM463" s="85"/>
    </row>
    <row r="464" spans="1:39" ht="12" customHeight="1">
      <c r="A464" s="184">
        <v>433</v>
      </c>
      <c r="B464" s="98" t="s">
        <v>241</v>
      </c>
      <c r="C464" s="98" t="s">
        <v>241</v>
      </c>
      <c r="D464" s="11" t="s">
        <v>51</v>
      </c>
      <c r="E464" s="11" t="s">
        <v>304</v>
      </c>
      <c r="F464" s="12" t="s">
        <v>48</v>
      </c>
      <c r="G464" s="12" t="s">
        <v>310</v>
      </c>
      <c r="H464" s="12" t="s">
        <v>306</v>
      </c>
      <c r="I464" s="105" t="s">
        <v>504</v>
      </c>
      <c r="J464" s="12" t="str">
        <f t="shared" ref="J464:J470" si="23">"≥17h"</f>
        <v>≥17h</v>
      </c>
      <c r="K464" s="12" t="s">
        <v>513</v>
      </c>
      <c r="L464" s="69" t="s">
        <v>519</v>
      </c>
      <c r="M464" s="13" t="s">
        <v>373</v>
      </c>
      <c r="N464" s="14" t="s">
        <v>308</v>
      </c>
      <c r="O464" s="12" t="s">
        <v>358</v>
      </c>
      <c r="P464" s="15" t="s">
        <v>368</v>
      </c>
      <c r="Q464" s="83"/>
      <c r="R464" s="84"/>
      <c r="S464" s="84"/>
      <c r="T464" s="84">
        <v>1</v>
      </c>
      <c r="U464" s="84"/>
      <c r="V464" s="84"/>
      <c r="W464" s="84">
        <v>1</v>
      </c>
      <c r="X464" s="84"/>
      <c r="Y464" s="85"/>
      <c r="Z464" s="69" t="s">
        <v>519</v>
      </c>
      <c r="AA464" s="13" t="s">
        <v>373</v>
      </c>
      <c r="AB464" s="14" t="s">
        <v>308</v>
      </c>
      <c r="AC464" s="12" t="s">
        <v>358</v>
      </c>
      <c r="AD464" s="15" t="s">
        <v>368</v>
      </c>
      <c r="AE464" s="83"/>
      <c r="AF464" s="84">
        <v>1</v>
      </c>
      <c r="AG464" s="84"/>
      <c r="AH464" s="84"/>
      <c r="AI464" s="84"/>
      <c r="AJ464" s="84"/>
      <c r="AK464" s="84"/>
      <c r="AL464" s="84"/>
      <c r="AM464" s="85"/>
    </row>
    <row r="465" spans="1:39" ht="12" customHeight="1">
      <c r="A465" s="184">
        <v>434</v>
      </c>
      <c r="B465" s="98" t="s">
        <v>166</v>
      </c>
      <c r="C465" s="98" t="s">
        <v>166</v>
      </c>
      <c r="D465" s="11" t="s">
        <v>25</v>
      </c>
      <c r="E465" s="11" t="s">
        <v>303</v>
      </c>
      <c r="F465" s="12" t="s">
        <v>48</v>
      </c>
      <c r="G465" s="12" t="s">
        <v>310</v>
      </c>
      <c r="H465" s="12" t="s">
        <v>307</v>
      </c>
      <c r="I465" s="12" t="s">
        <v>505</v>
      </c>
      <c r="J465" s="12" t="str">
        <f t="shared" si="23"/>
        <v>≥17h</v>
      </c>
      <c r="K465" s="12" t="s">
        <v>47</v>
      </c>
      <c r="L465" s="69" t="s">
        <v>518</v>
      </c>
      <c r="M465" s="13" t="s">
        <v>385</v>
      </c>
      <c r="N465" s="14" t="s">
        <v>308</v>
      </c>
      <c r="O465" s="12" t="s">
        <v>358</v>
      </c>
      <c r="P465" s="15" t="s">
        <v>370</v>
      </c>
      <c r="Q465" s="83"/>
      <c r="R465" s="84">
        <v>1</v>
      </c>
      <c r="S465" s="84"/>
      <c r="T465" s="84"/>
      <c r="U465" s="84"/>
      <c r="V465" s="84"/>
      <c r="W465" s="84"/>
      <c r="X465" s="84"/>
      <c r="Y465" s="85"/>
      <c r="Z465" s="69" t="s">
        <v>518</v>
      </c>
      <c r="AA465" s="13" t="s">
        <v>385</v>
      </c>
      <c r="AB465" s="14" t="s">
        <v>308</v>
      </c>
      <c r="AC465" s="12" t="s">
        <v>358</v>
      </c>
      <c r="AD465" s="15" t="s">
        <v>370</v>
      </c>
      <c r="AE465" s="83"/>
      <c r="AF465" s="84"/>
      <c r="AG465" s="84"/>
      <c r="AH465" s="84"/>
      <c r="AI465" s="84"/>
      <c r="AJ465" s="84"/>
      <c r="AK465" s="84"/>
      <c r="AL465" s="84"/>
      <c r="AM465" s="85">
        <v>1</v>
      </c>
    </row>
    <row r="466" spans="1:39" ht="12" customHeight="1">
      <c r="A466" s="184">
        <v>435</v>
      </c>
      <c r="B466" s="98" t="s">
        <v>136</v>
      </c>
      <c r="C466" s="98" t="s">
        <v>131</v>
      </c>
      <c r="D466" s="11" t="s">
        <v>51</v>
      </c>
      <c r="E466" s="11" t="s">
        <v>304</v>
      </c>
      <c r="F466" s="12" t="s">
        <v>50</v>
      </c>
      <c r="G466" s="11" t="s">
        <v>511</v>
      </c>
      <c r="H466" s="12" t="s">
        <v>308</v>
      </c>
      <c r="I466" s="105" t="s">
        <v>507</v>
      </c>
      <c r="J466" s="12" t="str">
        <f t="shared" si="23"/>
        <v>≥17h</v>
      </c>
      <c r="K466" s="12" t="s">
        <v>512</v>
      </c>
      <c r="L466" s="69" t="s">
        <v>519</v>
      </c>
      <c r="M466" s="13" t="s">
        <v>374</v>
      </c>
      <c r="N466" s="14" t="s">
        <v>308</v>
      </c>
      <c r="O466" s="12" t="s">
        <v>358</v>
      </c>
      <c r="P466" s="15" t="s">
        <v>368</v>
      </c>
      <c r="Q466" s="83"/>
      <c r="R466" s="84"/>
      <c r="S466" s="84">
        <v>1</v>
      </c>
      <c r="T466" s="84">
        <v>1</v>
      </c>
      <c r="U466" s="84"/>
      <c r="V466" s="84"/>
      <c r="W466" s="84"/>
      <c r="X466" s="84"/>
      <c r="Y466" s="85">
        <v>1</v>
      </c>
      <c r="Z466" s="69" t="s">
        <v>519</v>
      </c>
      <c r="AA466" s="13" t="s">
        <v>374</v>
      </c>
      <c r="AB466" s="14" t="s">
        <v>308</v>
      </c>
      <c r="AC466" s="12" t="s">
        <v>358</v>
      </c>
      <c r="AD466" s="15" t="s">
        <v>368</v>
      </c>
      <c r="AE466" s="83">
        <v>1</v>
      </c>
      <c r="AF466" s="84"/>
      <c r="AG466" s="84"/>
      <c r="AH466" s="84">
        <v>1</v>
      </c>
      <c r="AI466" s="84"/>
      <c r="AJ466" s="84"/>
      <c r="AK466" s="84"/>
      <c r="AL466" s="84"/>
      <c r="AM466" s="85"/>
    </row>
    <row r="467" spans="1:39" ht="12" customHeight="1">
      <c r="A467" s="184">
        <v>436</v>
      </c>
      <c r="B467" s="98" t="s">
        <v>281</v>
      </c>
      <c r="C467" s="98" t="s">
        <v>281</v>
      </c>
      <c r="D467" s="11" t="s">
        <v>52</v>
      </c>
      <c r="E467" s="11" t="s">
        <v>304</v>
      </c>
      <c r="F467" s="12" t="s">
        <v>49</v>
      </c>
      <c r="G467" s="12" t="s">
        <v>310</v>
      </c>
      <c r="H467" s="12" t="s">
        <v>306</v>
      </c>
      <c r="I467" s="12" t="s">
        <v>505</v>
      </c>
      <c r="J467" s="12" t="str">
        <f t="shared" si="23"/>
        <v>≥17h</v>
      </c>
      <c r="K467" s="12" t="s">
        <v>47</v>
      </c>
      <c r="L467" s="69" t="s">
        <v>519</v>
      </c>
      <c r="M467" s="13" t="s">
        <v>339</v>
      </c>
      <c r="N467" s="14" t="s">
        <v>367</v>
      </c>
      <c r="O467" s="12" t="s">
        <v>358</v>
      </c>
      <c r="P467" s="15" t="s">
        <v>368</v>
      </c>
      <c r="Q467" s="83"/>
      <c r="R467" s="84">
        <v>1</v>
      </c>
      <c r="S467" s="84"/>
      <c r="T467" s="84">
        <v>1</v>
      </c>
      <c r="U467" s="84"/>
      <c r="V467" s="84"/>
      <c r="W467" s="84"/>
      <c r="X467" s="84"/>
      <c r="Y467" s="85"/>
      <c r="Z467" s="69" t="s">
        <v>519</v>
      </c>
      <c r="AA467" s="13" t="s">
        <v>339</v>
      </c>
      <c r="AB467" s="14" t="s">
        <v>367</v>
      </c>
      <c r="AC467" s="12" t="s">
        <v>358</v>
      </c>
      <c r="AD467" s="15" t="s">
        <v>368</v>
      </c>
      <c r="AE467" s="83"/>
      <c r="AF467" s="84"/>
      <c r="AG467" s="84"/>
      <c r="AH467" s="84"/>
      <c r="AI467" s="84"/>
      <c r="AJ467" s="84"/>
      <c r="AK467" s="84"/>
      <c r="AL467" s="84"/>
      <c r="AM467" s="85">
        <v>1</v>
      </c>
    </row>
    <row r="468" spans="1:39" ht="12" customHeight="1">
      <c r="A468" s="184">
        <v>437</v>
      </c>
      <c r="B468" s="98" t="s">
        <v>190</v>
      </c>
      <c r="C468" s="98" t="s">
        <v>190</v>
      </c>
      <c r="D468" s="11" t="s">
        <v>25</v>
      </c>
      <c r="E468" s="11" t="s">
        <v>304</v>
      </c>
      <c r="F468" s="12" t="s">
        <v>48</v>
      </c>
      <c r="G468" s="12" t="s">
        <v>310</v>
      </c>
      <c r="H468" s="12" t="s">
        <v>306</v>
      </c>
      <c r="I468" s="105" t="s">
        <v>507</v>
      </c>
      <c r="J468" s="12" t="str">
        <f t="shared" si="23"/>
        <v>≥17h</v>
      </c>
      <c r="K468" s="12" t="s">
        <v>512</v>
      </c>
      <c r="L468" s="69" t="s">
        <v>518</v>
      </c>
      <c r="M468" s="13" t="s">
        <v>371</v>
      </c>
      <c r="N468" s="14" t="s">
        <v>308</v>
      </c>
      <c r="O468" s="12" t="s">
        <v>358</v>
      </c>
      <c r="P468" s="15" t="s">
        <v>368</v>
      </c>
      <c r="Q468" s="83"/>
      <c r="R468" s="84"/>
      <c r="S468" s="84"/>
      <c r="T468" s="84">
        <v>1</v>
      </c>
      <c r="U468" s="84"/>
      <c r="V468" s="84"/>
      <c r="W468" s="84">
        <v>1</v>
      </c>
      <c r="X468" s="84"/>
      <c r="Y468" s="85"/>
      <c r="Z468" s="69" t="s">
        <v>518</v>
      </c>
      <c r="AA468" s="13" t="s">
        <v>371</v>
      </c>
      <c r="AB468" s="14" t="s">
        <v>308</v>
      </c>
      <c r="AC468" s="12" t="s">
        <v>358</v>
      </c>
      <c r="AD468" s="15" t="s">
        <v>368</v>
      </c>
      <c r="AE468" s="83"/>
      <c r="AF468" s="84">
        <v>1</v>
      </c>
      <c r="AG468" s="84"/>
      <c r="AH468" s="84"/>
      <c r="AI468" s="84"/>
      <c r="AJ468" s="84"/>
      <c r="AK468" s="84"/>
      <c r="AL468" s="84"/>
      <c r="AM468" s="85"/>
    </row>
    <row r="469" spans="1:39" ht="12" customHeight="1">
      <c r="A469" s="184"/>
      <c r="B469" s="98" t="s">
        <v>190</v>
      </c>
      <c r="C469" s="98" t="s">
        <v>190</v>
      </c>
      <c r="D469" s="69" t="s">
        <v>25</v>
      </c>
      <c r="E469" s="69" t="s">
        <v>304</v>
      </c>
      <c r="F469" s="69" t="s">
        <v>48</v>
      </c>
      <c r="G469" s="69" t="s">
        <v>310</v>
      </c>
      <c r="H469" s="69" t="s">
        <v>306</v>
      </c>
      <c r="I469" s="105" t="s">
        <v>507</v>
      </c>
      <c r="J469" s="69" t="str">
        <f t="shared" si="23"/>
        <v>≥17h</v>
      </c>
      <c r="K469" s="69" t="s">
        <v>512</v>
      </c>
      <c r="L469" s="69" t="s">
        <v>518</v>
      </c>
      <c r="M469" s="13" t="s">
        <v>385</v>
      </c>
      <c r="N469" s="14" t="s">
        <v>367</v>
      </c>
      <c r="O469" s="12" t="s">
        <v>0</v>
      </c>
      <c r="P469" s="15" t="s">
        <v>370</v>
      </c>
      <c r="Q469" s="83"/>
      <c r="R469" s="84">
        <v>1</v>
      </c>
      <c r="S469" s="84"/>
      <c r="T469" s="84"/>
      <c r="U469" s="84"/>
      <c r="V469" s="84"/>
      <c r="W469" s="84"/>
      <c r="X469" s="84"/>
      <c r="Y469" s="85"/>
      <c r="Z469" s="69" t="s">
        <v>518</v>
      </c>
      <c r="AA469" s="13" t="s">
        <v>385</v>
      </c>
      <c r="AB469" s="14" t="s">
        <v>367</v>
      </c>
      <c r="AC469" s="12" t="s">
        <v>0</v>
      </c>
      <c r="AD469" s="15" t="s">
        <v>370</v>
      </c>
      <c r="AE469" s="83"/>
      <c r="AF469" s="84"/>
      <c r="AG469" s="84"/>
      <c r="AH469" s="84"/>
      <c r="AI469" s="84"/>
      <c r="AJ469" s="84"/>
      <c r="AK469" s="84"/>
      <c r="AL469" s="84"/>
      <c r="AM469" s="85"/>
    </row>
    <row r="470" spans="1:39" ht="12" customHeight="1">
      <c r="A470" s="184">
        <v>438</v>
      </c>
      <c r="B470" s="98" t="s">
        <v>136</v>
      </c>
      <c r="C470" s="98" t="s">
        <v>131</v>
      </c>
      <c r="D470" s="11" t="s">
        <v>25</v>
      </c>
      <c r="E470" s="11" t="s">
        <v>304</v>
      </c>
      <c r="F470" s="12" t="s">
        <v>48</v>
      </c>
      <c r="G470" s="11" t="s">
        <v>511</v>
      </c>
      <c r="H470" s="12" t="s">
        <v>307</v>
      </c>
      <c r="I470" s="105" t="s">
        <v>505</v>
      </c>
      <c r="J470" s="12" t="str">
        <f t="shared" si="23"/>
        <v>≥17h</v>
      </c>
      <c r="K470" s="12" t="s">
        <v>512</v>
      </c>
      <c r="L470" s="69" t="s">
        <v>519</v>
      </c>
      <c r="M470" s="13" t="s">
        <v>374</v>
      </c>
      <c r="N470" s="14" t="s">
        <v>308</v>
      </c>
      <c r="O470" s="12" t="s">
        <v>358</v>
      </c>
      <c r="P470" s="15" t="s">
        <v>368</v>
      </c>
      <c r="Q470" s="83"/>
      <c r="R470" s="84">
        <v>1</v>
      </c>
      <c r="S470" s="84"/>
      <c r="T470" s="84">
        <v>1</v>
      </c>
      <c r="U470" s="84"/>
      <c r="V470" s="84"/>
      <c r="W470" s="84"/>
      <c r="X470" s="84"/>
      <c r="Y470" s="85"/>
      <c r="Z470" s="69" t="s">
        <v>519</v>
      </c>
      <c r="AA470" s="13" t="s">
        <v>374</v>
      </c>
      <c r="AB470" s="14" t="s">
        <v>308</v>
      </c>
      <c r="AC470" s="12" t="s">
        <v>358</v>
      </c>
      <c r="AD470" s="15" t="s">
        <v>368</v>
      </c>
      <c r="AE470" s="83">
        <v>1</v>
      </c>
      <c r="AF470" s="84"/>
      <c r="AG470" s="84"/>
      <c r="AH470" s="84"/>
      <c r="AI470" s="84"/>
      <c r="AJ470" s="84"/>
      <c r="AK470" s="84"/>
      <c r="AL470" s="84"/>
      <c r="AM470" s="85"/>
    </row>
    <row r="471" spans="1:39" ht="12" customHeight="1">
      <c r="A471" s="184">
        <v>439</v>
      </c>
      <c r="B471" s="98" t="s">
        <v>281</v>
      </c>
      <c r="C471" s="98" t="s">
        <v>281</v>
      </c>
      <c r="D471" s="11" t="s">
        <v>51</v>
      </c>
      <c r="E471" s="11" t="s">
        <v>303</v>
      </c>
      <c r="F471" s="12" t="s">
        <v>48</v>
      </c>
      <c r="G471" s="12" t="s">
        <v>310</v>
      </c>
      <c r="H471" s="12" t="s">
        <v>306</v>
      </c>
      <c r="I471" s="105" t="s">
        <v>505</v>
      </c>
      <c r="J471" s="11" t="str">
        <f>"12-16h"</f>
        <v>12-16h</v>
      </c>
      <c r="K471" s="12" t="s">
        <v>512</v>
      </c>
      <c r="L471" s="69" t="s">
        <v>519</v>
      </c>
      <c r="M471" s="13" t="s">
        <v>373</v>
      </c>
      <c r="N471" s="14" t="s">
        <v>308</v>
      </c>
      <c r="O471" s="12" t="s">
        <v>358</v>
      </c>
      <c r="P471" s="15" t="s">
        <v>368</v>
      </c>
      <c r="Q471" s="83"/>
      <c r="R471" s="84"/>
      <c r="S471" s="84"/>
      <c r="T471" s="84">
        <v>1</v>
      </c>
      <c r="U471" s="84"/>
      <c r="V471" s="84"/>
      <c r="W471" s="84"/>
      <c r="X471" s="84"/>
      <c r="Y471" s="85">
        <v>1</v>
      </c>
      <c r="Z471" s="69" t="s">
        <v>519</v>
      </c>
      <c r="AA471" s="13" t="s">
        <v>373</v>
      </c>
      <c r="AB471" s="14" t="s">
        <v>308</v>
      </c>
      <c r="AC471" s="12" t="s">
        <v>358</v>
      </c>
      <c r="AD471" s="15" t="s">
        <v>368</v>
      </c>
      <c r="AE471" s="83"/>
      <c r="AF471" s="84"/>
      <c r="AG471" s="84"/>
      <c r="AH471" s="84"/>
      <c r="AI471" s="84"/>
      <c r="AJ471" s="84"/>
      <c r="AK471" s="84"/>
      <c r="AL471" s="84"/>
      <c r="AM471" s="85">
        <v>1</v>
      </c>
    </row>
    <row r="472" spans="1:39" ht="12" customHeight="1">
      <c r="A472" s="184">
        <v>440</v>
      </c>
      <c r="B472" s="98" t="s">
        <v>136</v>
      </c>
      <c r="C472" s="98" t="s">
        <v>131</v>
      </c>
      <c r="D472" s="11" t="s">
        <v>51</v>
      </c>
      <c r="E472" s="11" t="s">
        <v>304</v>
      </c>
      <c r="F472" s="12" t="s">
        <v>49</v>
      </c>
      <c r="G472" s="11" t="s">
        <v>511</v>
      </c>
      <c r="H472" s="12" t="s">
        <v>307</v>
      </c>
      <c r="I472" s="105" t="s">
        <v>504</v>
      </c>
      <c r="J472" s="12" t="str">
        <f>"≥17h"</f>
        <v>≥17h</v>
      </c>
      <c r="K472" s="12" t="s">
        <v>512</v>
      </c>
      <c r="L472" s="69" t="s">
        <v>519</v>
      </c>
      <c r="M472" s="13" t="s">
        <v>374</v>
      </c>
      <c r="N472" s="14" t="s">
        <v>308</v>
      </c>
      <c r="O472" s="12" t="s">
        <v>358</v>
      </c>
      <c r="P472" s="15" t="s">
        <v>368</v>
      </c>
      <c r="Q472" s="83"/>
      <c r="R472" s="84"/>
      <c r="S472" s="84"/>
      <c r="T472" s="84">
        <v>1</v>
      </c>
      <c r="U472" s="84"/>
      <c r="V472" s="84"/>
      <c r="W472" s="84">
        <v>1</v>
      </c>
      <c r="X472" s="84"/>
      <c r="Y472" s="85"/>
      <c r="Z472" s="69" t="s">
        <v>519</v>
      </c>
      <c r="AA472" s="13" t="s">
        <v>374</v>
      </c>
      <c r="AB472" s="14" t="s">
        <v>308</v>
      </c>
      <c r="AC472" s="12" t="s">
        <v>358</v>
      </c>
      <c r="AD472" s="15" t="s">
        <v>368</v>
      </c>
      <c r="AE472" s="83"/>
      <c r="AF472" s="84"/>
      <c r="AG472" s="84"/>
      <c r="AH472" s="84"/>
      <c r="AI472" s="84"/>
      <c r="AJ472" s="84"/>
      <c r="AK472" s="84"/>
      <c r="AL472" s="84"/>
      <c r="AM472" s="85">
        <v>1</v>
      </c>
    </row>
    <row r="473" spans="1:39" ht="12" customHeight="1">
      <c r="A473" s="184">
        <v>441</v>
      </c>
      <c r="B473" s="98" t="s">
        <v>166</v>
      </c>
      <c r="C473" s="98" t="s">
        <v>166</v>
      </c>
      <c r="D473" s="11" t="s">
        <v>51</v>
      </c>
      <c r="E473" s="11" t="s">
        <v>303</v>
      </c>
      <c r="F473" s="12" t="s">
        <v>48</v>
      </c>
      <c r="G473" s="12" t="s">
        <v>310</v>
      </c>
      <c r="H473" s="12" t="s">
        <v>308</v>
      </c>
      <c r="I473" s="105" t="s">
        <v>507</v>
      </c>
      <c r="J473" s="11" t="str">
        <f>"≤12h"</f>
        <v>≤12h</v>
      </c>
      <c r="K473" s="12" t="s">
        <v>513</v>
      </c>
      <c r="L473" s="69" t="s">
        <v>518</v>
      </c>
      <c r="M473" s="13" t="s">
        <v>375</v>
      </c>
      <c r="N473" s="14" t="s">
        <v>308</v>
      </c>
      <c r="O473" s="12" t="s">
        <v>358</v>
      </c>
      <c r="P473" s="15" t="s">
        <v>368</v>
      </c>
      <c r="Q473" s="83"/>
      <c r="R473" s="84">
        <v>1</v>
      </c>
      <c r="S473" s="84"/>
      <c r="T473" s="84">
        <v>1</v>
      </c>
      <c r="U473" s="84"/>
      <c r="V473" s="84"/>
      <c r="W473" s="84"/>
      <c r="X473" s="84"/>
      <c r="Y473" s="85"/>
      <c r="Z473" s="69" t="s">
        <v>518</v>
      </c>
      <c r="AA473" s="13" t="s">
        <v>375</v>
      </c>
      <c r="AB473" s="14" t="s">
        <v>308</v>
      </c>
      <c r="AC473" s="12" t="s">
        <v>358</v>
      </c>
      <c r="AD473" s="15" t="s">
        <v>368</v>
      </c>
      <c r="AE473" s="83"/>
      <c r="AF473" s="84">
        <v>1</v>
      </c>
      <c r="AG473" s="84"/>
      <c r="AH473" s="84"/>
      <c r="AI473" s="84"/>
      <c r="AJ473" s="84"/>
      <c r="AK473" s="84"/>
      <c r="AL473" s="84"/>
      <c r="AM473" s="85"/>
    </row>
    <row r="474" spans="1:39" ht="12" customHeight="1">
      <c r="A474" s="184">
        <v>442</v>
      </c>
      <c r="B474" s="98" t="s">
        <v>281</v>
      </c>
      <c r="C474" s="98" t="s">
        <v>281</v>
      </c>
      <c r="D474" s="11" t="s">
        <v>52</v>
      </c>
      <c r="E474" s="11" t="s">
        <v>304</v>
      </c>
      <c r="F474" s="12" t="s">
        <v>49</v>
      </c>
      <c r="G474" s="12" t="s">
        <v>310</v>
      </c>
      <c r="H474" s="12" t="s">
        <v>306</v>
      </c>
      <c r="I474" s="105" t="s">
        <v>504</v>
      </c>
      <c r="J474" s="12" t="str">
        <f>"≥17h"</f>
        <v>≥17h</v>
      </c>
      <c r="K474" s="12" t="s">
        <v>47</v>
      </c>
      <c r="L474" s="69" t="s">
        <v>519</v>
      </c>
      <c r="M474" s="13" t="s">
        <v>373</v>
      </c>
      <c r="N474" s="14" t="s">
        <v>308</v>
      </c>
      <c r="O474" s="12" t="s">
        <v>358</v>
      </c>
      <c r="P474" s="15" t="s">
        <v>368</v>
      </c>
      <c r="Q474" s="83"/>
      <c r="R474" s="84"/>
      <c r="S474" s="84"/>
      <c r="T474" s="84">
        <v>1</v>
      </c>
      <c r="U474" s="84"/>
      <c r="V474" s="84"/>
      <c r="W474" s="84">
        <v>1</v>
      </c>
      <c r="X474" s="84"/>
      <c r="Y474" s="85">
        <v>1</v>
      </c>
      <c r="Z474" s="69" t="s">
        <v>519</v>
      </c>
      <c r="AA474" s="13" t="s">
        <v>373</v>
      </c>
      <c r="AB474" s="14" t="s">
        <v>308</v>
      </c>
      <c r="AC474" s="12" t="s">
        <v>358</v>
      </c>
      <c r="AD474" s="15" t="s">
        <v>368</v>
      </c>
      <c r="AE474" s="83"/>
      <c r="AF474" s="84">
        <v>1</v>
      </c>
      <c r="AG474" s="84"/>
      <c r="AH474" s="84"/>
      <c r="AI474" s="84"/>
      <c r="AJ474" s="84"/>
      <c r="AK474" s="84"/>
      <c r="AL474" s="84"/>
      <c r="AM474" s="85"/>
    </row>
    <row r="475" spans="1:39" ht="12" customHeight="1">
      <c r="A475" s="184">
        <v>443</v>
      </c>
      <c r="B475" s="98" t="s">
        <v>211</v>
      </c>
      <c r="C475" s="98" t="s">
        <v>211</v>
      </c>
      <c r="D475" s="11" t="s">
        <v>51</v>
      </c>
      <c r="E475" s="11" t="s">
        <v>303</v>
      </c>
      <c r="F475" s="12" t="s">
        <v>48</v>
      </c>
      <c r="G475" s="12" t="s">
        <v>310</v>
      </c>
      <c r="H475" s="12" t="s">
        <v>306</v>
      </c>
      <c r="I475" s="12" t="s">
        <v>507</v>
      </c>
      <c r="J475" s="11" t="str">
        <f>"12-16h"</f>
        <v>12-16h</v>
      </c>
      <c r="K475" s="12" t="s">
        <v>513</v>
      </c>
      <c r="L475" s="69" t="s">
        <v>518</v>
      </c>
      <c r="M475" s="13" t="s">
        <v>385</v>
      </c>
      <c r="N475" s="14" t="s">
        <v>367</v>
      </c>
      <c r="O475" s="12" t="s">
        <v>358</v>
      </c>
      <c r="P475" s="15" t="s">
        <v>368</v>
      </c>
      <c r="Q475" s="83"/>
      <c r="R475" s="84"/>
      <c r="S475" s="84"/>
      <c r="T475" s="84">
        <v>1</v>
      </c>
      <c r="U475" s="84"/>
      <c r="V475" s="84"/>
      <c r="W475" s="84">
        <v>1</v>
      </c>
      <c r="X475" s="84"/>
      <c r="Y475" s="85"/>
      <c r="Z475" s="69" t="s">
        <v>518</v>
      </c>
      <c r="AA475" s="13" t="s">
        <v>385</v>
      </c>
      <c r="AB475" s="14" t="s">
        <v>367</v>
      </c>
      <c r="AC475" s="12" t="s">
        <v>358</v>
      </c>
      <c r="AD475" s="15" t="s">
        <v>368</v>
      </c>
      <c r="AE475" s="83"/>
      <c r="AF475" s="84">
        <v>1</v>
      </c>
      <c r="AG475" s="84"/>
      <c r="AH475" s="84"/>
      <c r="AI475" s="84">
        <v>1</v>
      </c>
      <c r="AJ475" s="84"/>
      <c r="AK475" s="84"/>
      <c r="AL475" s="84"/>
      <c r="AM475" s="85"/>
    </row>
    <row r="476" spans="1:39" ht="12" customHeight="1">
      <c r="A476" s="184">
        <v>444</v>
      </c>
      <c r="B476" s="98" t="s">
        <v>82</v>
      </c>
      <c r="C476" s="98" t="s">
        <v>82</v>
      </c>
      <c r="D476" s="11" t="s">
        <v>52</v>
      </c>
      <c r="E476" s="11" t="s">
        <v>304</v>
      </c>
      <c r="F476" s="12" t="s">
        <v>48</v>
      </c>
      <c r="G476" s="12" t="s">
        <v>310</v>
      </c>
      <c r="H476" s="12" t="s">
        <v>306</v>
      </c>
      <c r="I476" s="105" t="s">
        <v>507</v>
      </c>
      <c r="J476" s="11" t="str">
        <f>"12-16h"</f>
        <v>12-16h</v>
      </c>
      <c r="K476" s="12" t="s">
        <v>512</v>
      </c>
      <c r="L476" s="69" t="s">
        <v>518</v>
      </c>
      <c r="M476" s="13" t="s">
        <v>342</v>
      </c>
      <c r="N476" s="14"/>
      <c r="O476" s="12" t="s">
        <v>358</v>
      </c>
      <c r="P476" s="15" t="s">
        <v>359</v>
      </c>
      <c r="Q476" s="83"/>
      <c r="R476" s="84"/>
      <c r="S476" s="84"/>
      <c r="T476" s="84"/>
      <c r="U476" s="84"/>
      <c r="V476" s="84"/>
      <c r="W476" s="84"/>
      <c r="X476" s="84"/>
      <c r="Y476" s="85"/>
      <c r="Z476" s="69" t="s">
        <v>518</v>
      </c>
      <c r="AA476" s="13" t="s">
        <v>342</v>
      </c>
      <c r="AB476" s="14"/>
      <c r="AC476" s="12" t="s">
        <v>358</v>
      </c>
      <c r="AD476" s="15" t="s">
        <v>359</v>
      </c>
      <c r="AE476" s="83"/>
      <c r="AF476" s="84"/>
      <c r="AG476" s="84"/>
      <c r="AH476" s="84"/>
      <c r="AI476" s="84"/>
      <c r="AJ476" s="84"/>
      <c r="AK476" s="84"/>
      <c r="AL476" s="84"/>
      <c r="AM476" s="85"/>
    </row>
    <row r="477" spans="1:39" ht="12" customHeight="1">
      <c r="A477" s="184">
        <v>445</v>
      </c>
      <c r="B477" s="98" t="s">
        <v>283</v>
      </c>
      <c r="C477" s="98" t="s">
        <v>281</v>
      </c>
      <c r="D477" s="11" t="s">
        <v>52</v>
      </c>
      <c r="E477" s="11" t="s">
        <v>304</v>
      </c>
      <c r="F477" s="12" t="s">
        <v>49</v>
      </c>
      <c r="G477" s="11" t="s">
        <v>511</v>
      </c>
      <c r="H477" s="12" t="s">
        <v>307</v>
      </c>
      <c r="I477" s="105" t="s">
        <v>505</v>
      </c>
      <c r="J477" s="12" t="str">
        <f>"≥17h"</f>
        <v>≥17h</v>
      </c>
      <c r="K477" s="12" t="s">
        <v>512</v>
      </c>
      <c r="L477" s="69" t="s">
        <v>519</v>
      </c>
      <c r="M477" s="13" t="s">
        <v>373</v>
      </c>
      <c r="N477" s="14" t="s">
        <v>308</v>
      </c>
      <c r="O477" s="12" t="s">
        <v>358</v>
      </c>
      <c r="P477" s="15" t="s">
        <v>368</v>
      </c>
      <c r="Q477" s="83"/>
      <c r="R477" s="84"/>
      <c r="S477" s="84"/>
      <c r="T477" s="84">
        <v>1</v>
      </c>
      <c r="U477" s="84"/>
      <c r="V477" s="84"/>
      <c r="W477" s="84">
        <v>1</v>
      </c>
      <c r="X477" s="84"/>
      <c r="Y477" s="85">
        <v>1</v>
      </c>
      <c r="Z477" s="69" t="s">
        <v>519</v>
      </c>
      <c r="AA477" s="13" t="s">
        <v>373</v>
      </c>
      <c r="AB477" s="14" t="s">
        <v>308</v>
      </c>
      <c r="AC477" s="12" t="s">
        <v>358</v>
      </c>
      <c r="AD477" s="15" t="s">
        <v>368</v>
      </c>
      <c r="AE477" s="83"/>
      <c r="AF477" s="84"/>
      <c r="AG477" s="84"/>
      <c r="AH477" s="84"/>
      <c r="AI477" s="84"/>
      <c r="AJ477" s="84"/>
      <c r="AK477" s="84"/>
      <c r="AL477" s="84"/>
      <c r="AM477" s="85">
        <v>1</v>
      </c>
    </row>
    <row r="478" spans="1:39" ht="12" customHeight="1">
      <c r="A478" s="184">
        <v>446</v>
      </c>
      <c r="B478" s="98" t="s">
        <v>166</v>
      </c>
      <c r="C478" s="98" t="s">
        <v>166</v>
      </c>
      <c r="D478" s="11" t="s">
        <v>25</v>
      </c>
      <c r="E478" s="11" t="s">
        <v>303</v>
      </c>
      <c r="F478" s="12" t="s">
        <v>49</v>
      </c>
      <c r="G478" s="12" t="s">
        <v>510</v>
      </c>
      <c r="H478" s="12" t="s">
        <v>306</v>
      </c>
      <c r="I478" s="12" t="s">
        <v>504</v>
      </c>
      <c r="J478" s="12" t="str">
        <f>"≥17h"</f>
        <v>≥17h</v>
      </c>
      <c r="K478" s="12" t="s">
        <v>47</v>
      </c>
      <c r="L478" s="69" t="s">
        <v>518</v>
      </c>
      <c r="M478" s="13" t="s">
        <v>373</v>
      </c>
      <c r="N478" s="14" t="s">
        <v>308</v>
      </c>
      <c r="O478" s="12" t="s">
        <v>358</v>
      </c>
      <c r="P478" s="15" t="s">
        <v>368</v>
      </c>
      <c r="Q478" s="83"/>
      <c r="R478" s="84"/>
      <c r="S478" s="84"/>
      <c r="T478" s="84">
        <v>1</v>
      </c>
      <c r="U478" s="84"/>
      <c r="V478" s="84"/>
      <c r="W478" s="84"/>
      <c r="X478" s="84"/>
      <c r="Y478" s="85"/>
      <c r="Z478" s="69" t="s">
        <v>518</v>
      </c>
      <c r="AA478" s="13" t="s">
        <v>373</v>
      </c>
      <c r="AB478" s="14" t="s">
        <v>308</v>
      </c>
      <c r="AC478" s="12" t="s">
        <v>358</v>
      </c>
      <c r="AD478" s="15" t="s">
        <v>368</v>
      </c>
      <c r="AE478" s="83"/>
      <c r="AF478" s="84">
        <v>1</v>
      </c>
      <c r="AG478" s="84"/>
      <c r="AH478" s="84"/>
      <c r="AI478" s="84"/>
      <c r="AJ478" s="84"/>
      <c r="AK478" s="84"/>
      <c r="AL478" s="84"/>
      <c r="AM478" s="85"/>
    </row>
    <row r="479" spans="1:39" ht="12" customHeight="1">
      <c r="A479" s="184">
        <v>447</v>
      </c>
      <c r="B479" s="98" t="s">
        <v>166</v>
      </c>
      <c r="C479" s="98" t="s">
        <v>166</v>
      </c>
      <c r="D479" s="11" t="s">
        <v>52</v>
      </c>
      <c r="E479" s="11" t="s">
        <v>304</v>
      </c>
      <c r="F479" s="12" t="s">
        <v>49</v>
      </c>
      <c r="G479" s="12" t="s">
        <v>510</v>
      </c>
      <c r="H479" s="12" t="s">
        <v>306</v>
      </c>
      <c r="I479" s="117" t="s">
        <v>504</v>
      </c>
      <c r="J479" s="12" t="str">
        <f>"≥17h"</f>
        <v>≥17h</v>
      </c>
      <c r="K479" s="12" t="s">
        <v>512</v>
      </c>
      <c r="L479" s="69" t="s">
        <v>518</v>
      </c>
      <c r="M479" s="13" t="s">
        <v>371</v>
      </c>
      <c r="N479" s="14" t="s">
        <v>308</v>
      </c>
      <c r="O479" s="12" t="s">
        <v>358</v>
      </c>
      <c r="P479" s="15" t="s">
        <v>368</v>
      </c>
      <c r="Q479" s="83"/>
      <c r="R479" s="84"/>
      <c r="S479" s="84"/>
      <c r="T479" s="84">
        <v>1</v>
      </c>
      <c r="U479" s="84"/>
      <c r="V479" s="84"/>
      <c r="W479" s="84"/>
      <c r="X479" s="84"/>
      <c r="Y479" s="85"/>
      <c r="Z479" s="69" t="s">
        <v>518</v>
      </c>
      <c r="AA479" s="13" t="s">
        <v>371</v>
      </c>
      <c r="AB479" s="14" t="s">
        <v>308</v>
      </c>
      <c r="AC479" s="12" t="s">
        <v>358</v>
      </c>
      <c r="AD479" s="15" t="s">
        <v>368</v>
      </c>
      <c r="AE479" s="83"/>
      <c r="AF479" s="84">
        <v>1</v>
      </c>
      <c r="AG479" s="84"/>
      <c r="AH479" s="84"/>
      <c r="AI479" s="84"/>
      <c r="AJ479" s="84"/>
      <c r="AK479" s="84"/>
      <c r="AL479" s="84"/>
      <c r="AM479" s="85"/>
    </row>
    <row r="480" spans="1:39" ht="12" customHeight="1">
      <c r="A480" s="184">
        <v>448</v>
      </c>
      <c r="B480" s="98" t="s">
        <v>135</v>
      </c>
      <c r="C480" s="98" t="s">
        <v>131</v>
      </c>
      <c r="D480" s="11" t="s">
        <v>52</v>
      </c>
      <c r="E480" s="11" t="s">
        <v>304</v>
      </c>
      <c r="F480" s="12" t="s">
        <v>49</v>
      </c>
      <c r="G480" s="11" t="s">
        <v>511</v>
      </c>
      <c r="H480" s="12" t="s">
        <v>307</v>
      </c>
      <c r="I480" s="105" t="s">
        <v>507</v>
      </c>
      <c r="J480" s="12" t="str">
        <f>"≥17h"</f>
        <v>≥17h</v>
      </c>
      <c r="K480" s="12" t="s">
        <v>512</v>
      </c>
      <c r="L480" s="69" t="s">
        <v>519</v>
      </c>
      <c r="M480" s="13" t="s">
        <v>374</v>
      </c>
      <c r="N480" s="14" t="s">
        <v>308</v>
      </c>
      <c r="O480" s="12" t="s">
        <v>358</v>
      </c>
      <c r="P480" s="15" t="s">
        <v>368</v>
      </c>
      <c r="Q480" s="83"/>
      <c r="R480" s="84"/>
      <c r="S480" s="84"/>
      <c r="T480" s="84">
        <v>1</v>
      </c>
      <c r="U480" s="84"/>
      <c r="V480" s="84"/>
      <c r="W480" s="84"/>
      <c r="X480" s="84"/>
      <c r="Y480" s="85"/>
      <c r="Z480" s="69" t="s">
        <v>519</v>
      </c>
      <c r="AA480" s="13" t="s">
        <v>374</v>
      </c>
      <c r="AB480" s="14" t="s">
        <v>308</v>
      </c>
      <c r="AC480" s="12" t="s">
        <v>358</v>
      </c>
      <c r="AD480" s="15" t="s">
        <v>368</v>
      </c>
      <c r="AE480" s="83"/>
      <c r="AF480" s="84"/>
      <c r="AG480" s="84"/>
      <c r="AH480" s="84"/>
      <c r="AI480" s="84"/>
      <c r="AJ480" s="84"/>
      <c r="AK480" s="84"/>
      <c r="AL480" s="84"/>
      <c r="AM480" s="85">
        <v>1</v>
      </c>
    </row>
    <row r="481" spans="1:39" ht="12" customHeight="1">
      <c r="A481" s="184">
        <v>449</v>
      </c>
      <c r="B481" s="98" t="s">
        <v>211</v>
      </c>
      <c r="C481" s="98" t="s">
        <v>211</v>
      </c>
      <c r="D481" s="11" t="s">
        <v>51</v>
      </c>
      <c r="E481" s="11" t="s">
        <v>304</v>
      </c>
      <c r="F481" s="12" t="s">
        <v>50</v>
      </c>
      <c r="G481" s="12" t="s">
        <v>310</v>
      </c>
      <c r="H481" s="12" t="s">
        <v>306</v>
      </c>
      <c r="I481" s="105" t="s">
        <v>504</v>
      </c>
      <c r="J481" s="11" t="str">
        <f>"12-16h"</f>
        <v>12-16h</v>
      </c>
      <c r="K481" s="12" t="s">
        <v>47</v>
      </c>
      <c r="L481" s="69" t="s">
        <v>518</v>
      </c>
      <c r="M481" s="13" t="s">
        <v>342</v>
      </c>
      <c r="N481" s="14"/>
      <c r="O481" s="12" t="s">
        <v>358</v>
      </c>
      <c r="P481" s="15" t="s">
        <v>359</v>
      </c>
      <c r="Q481" s="83"/>
      <c r="R481" s="84"/>
      <c r="S481" s="84"/>
      <c r="T481" s="84"/>
      <c r="U481" s="84"/>
      <c r="V481" s="84"/>
      <c r="W481" s="84"/>
      <c r="X481" s="84"/>
      <c r="Y481" s="85"/>
      <c r="Z481" s="69" t="s">
        <v>518</v>
      </c>
      <c r="AA481" s="13" t="s">
        <v>342</v>
      </c>
      <c r="AB481" s="14"/>
      <c r="AC481" s="12" t="s">
        <v>358</v>
      </c>
      <c r="AD481" s="15" t="s">
        <v>359</v>
      </c>
      <c r="AE481" s="83"/>
      <c r="AF481" s="84"/>
      <c r="AG481" s="84"/>
      <c r="AH481" s="84"/>
      <c r="AI481" s="84"/>
      <c r="AJ481" s="84"/>
      <c r="AK481" s="84"/>
      <c r="AL481" s="84"/>
      <c r="AM481" s="85"/>
    </row>
    <row r="482" spans="1:39" ht="12" customHeight="1">
      <c r="A482" s="184">
        <v>450</v>
      </c>
      <c r="B482" s="98" t="s">
        <v>82</v>
      </c>
      <c r="C482" s="98" t="s">
        <v>82</v>
      </c>
      <c r="D482" s="11" t="s">
        <v>52</v>
      </c>
      <c r="E482" s="11" t="s">
        <v>303</v>
      </c>
      <c r="F482" s="12" t="s">
        <v>48</v>
      </c>
      <c r="G482" s="12" t="s">
        <v>310</v>
      </c>
      <c r="H482" s="12" t="s">
        <v>306</v>
      </c>
      <c r="I482" s="12" t="s">
        <v>507</v>
      </c>
      <c r="J482" s="12" t="str">
        <f>"≥17h"</f>
        <v>≥17h</v>
      </c>
      <c r="K482" s="12" t="s">
        <v>47</v>
      </c>
      <c r="L482" s="69" t="s">
        <v>518</v>
      </c>
      <c r="M482" s="13" t="s">
        <v>385</v>
      </c>
      <c r="N482" s="14" t="s">
        <v>308</v>
      </c>
      <c r="O482" s="12" t="s">
        <v>358</v>
      </c>
      <c r="P482" s="15" t="s">
        <v>368</v>
      </c>
      <c r="Q482" s="83"/>
      <c r="R482" s="84"/>
      <c r="S482" s="84">
        <v>1</v>
      </c>
      <c r="T482" s="84"/>
      <c r="U482" s="84"/>
      <c r="V482" s="84"/>
      <c r="W482" s="84">
        <v>1</v>
      </c>
      <c r="X482" s="84"/>
      <c r="Y482" s="85"/>
      <c r="Z482" s="69" t="s">
        <v>518</v>
      </c>
      <c r="AA482" s="13" t="s">
        <v>385</v>
      </c>
      <c r="AB482" s="14" t="s">
        <v>308</v>
      </c>
      <c r="AC482" s="12" t="s">
        <v>358</v>
      </c>
      <c r="AD482" s="15" t="s">
        <v>368</v>
      </c>
      <c r="AE482" s="83">
        <v>1</v>
      </c>
      <c r="AF482" s="84"/>
      <c r="AG482" s="84"/>
      <c r="AH482" s="84"/>
      <c r="AI482" s="84"/>
      <c r="AJ482" s="84"/>
      <c r="AK482" s="84"/>
      <c r="AL482" s="84"/>
      <c r="AM482" s="85"/>
    </row>
    <row r="483" spans="1:39" ht="12" customHeight="1">
      <c r="A483" s="184">
        <v>451</v>
      </c>
      <c r="B483" s="98" t="s">
        <v>211</v>
      </c>
      <c r="C483" s="98" t="s">
        <v>211</v>
      </c>
      <c r="D483" s="11" t="s">
        <v>51</v>
      </c>
      <c r="E483" s="11" t="s">
        <v>303</v>
      </c>
      <c r="F483" s="12" t="s">
        <v>50</v>
      </c>
      <c r="G483" s="12" t="s">
        <v>310</v>
      </c>
      <c r="H483" s="12" t="s">
        <v>307</v>
      </c>
      <c r="I483" s="105" t="s">
        <v>504</v>
      </c>
      <c r="J483" s="12" t="str">
        <f>"≥17h"</f>
        <v>≥17h</v>
      </c>
      <c r="K483" s="12" t="s">
        <v>512</v>
      </c>
      <c r="L483" s="69" t="s">
        <v>518</v>
      </c>
      <c r="M483" s="13" t="s">
        <v>342</v>
      </c>
      <c r="N483" s="14"/>
      <c r="O483" s="12" t="s">
        <v>358</v>
      </c>
      <c r="P483" s="15" t="s">
        <v>359</v>
      </c>
      <c r="Q483" s="83"/>
      <c r="R483" s="84"/>
      <c r="S483" s="84"/>
      <c r="T483" s="84"/>
      <c r="U483" s="84"/>
      <c r="V483" s="84"/>
      <c r="W483" s="84"/>
      <c r="X483" s="84"/>
      <c r="Y483" s="85"/>
      <c r="Z483" s="69" t="s">
        <v>518</v>
      </c>
      <c r="AA483" s="13" t="s">
        <v>342</v>
      </c>
      <c r="AB483" s="14"/>
      <c r="AC483" s="12" t="s">
        <v>358</v>
      </c>
      <c r="AD483" s="15" t="s">
        <v>359</v>
      </c>
      <c r="AE483" s="83"/>
      <c r="AF483" s="84"/>
      <c r="AG483" s="84"/>
      <c r="AH483" s="84"/>
      <c r="AI483" s="84"/>
      <c r="AJ483" s="84"/>
      <c r="AK483" s="84"/>
      <c r="AL483" s="84"/>
      <c r="AM483" s="85"/>
    </row>
    <row r="484" spans="1:39" ht="12" customHeight="1">
      <c r="A484" s="184">
        <v>452</v>
      </c>
      <c r="B484" s="98" t="s">
        <v>283</v>
      </c>
      <c r="C484" s="98" t="s">
        <v>281</v>
      </c>
      <c r="D484" s="11" t="s">
        <v>51</v>
      </c>
      <c r="E484" s="11" t="s">
        <v>304</v>
      </c>
      <c r="F484" s="12" t="s">
        <v>49</v>
      </c>
      <c r="G484" s="11" t="s">
        <v>511</v>
      </c>
      <c r="H484" s="12" t="s">
        <v>306</v>
      </c>
      <c r="I484" s="105" t="s">
        <v>504</v>
      </c>
      <c r="J484" s="12" t="str">
        <f>"≥17h"</f>
        <v>≥17h</v>
      </c>
      <c r="K484" s="12" t="s">
        <v>512</v>
      </c>
      <c r="L484" s="69" t="s">
        <v>519</v>
      </c>
      <c r="M484" s="13" t="s">
        <v>373</v>
      </c>
      <c r="N484" s="14" t="s">
        <v>367</v>
      </c>
      <c r="O484" s="12" t="s">
        <v>358</v>
      </c>
      <c r="P484" s="15" t="s">
        <v>368</v>
      </c>
      <c r="Q484" s="83"/>
      <c r="R484" s="84"/>
      <c r="S484" s="84"/>
      <c r="T484" s="84">
        <v>1</v>
      </c>
      <c r="U484" s="84"/>
      <c r="V484" s="84"/>
      <c r="W484" s="84">
        <v>1</v>
      </c>
      <c r="X484" s="84"/>
      <c r="Y484" s="85"/>
      <c r="Z484" s="69" t="s">
        <v>519</v>
      </c>
      <c r="AA484" s="13" t="s">
        <v>373</v>
      </c>
      <c r="AB484" s="14" t="s">
        <v>367</v>
      </c>
      <c r="AC484" s="12" t="s">
        <v>358</v>
      </c>
      <c r="AD484" s="15" t="s">
        <v>368</v>
      </c>
      <c r="AE484" s="83"/>
      <c r="AF484" s="84">
        <v>1</v>
      </c>
      <c r="AG484" s="84"/>
      <c r="AH484" s="84"/>
      <c r="AI484" s="84"/>
      <c r="AJ484" s="84"/>
      <c r="AK484" s="84"/>
      <c r="AL484" s="84"/>
      <c r="AM484" s="85"/>
    </row>
    <row r="485" spans="1:39" ht="12" customHeight="1">
      <c r="A485" s="184">
        <v>453</v>
      </c>
      <c r="B485" s="98" t="s">
        <v>126</v>
      </c>
      <c r="C485" s="98" t="s">
        <v>126</v>
      </c>
      <c r="D485" s="11" t="s">
        <v>52</v>
      </c>
      <c r="E485" s="11" t="s">
        <v>303</v>
      </c>
      <c r="F485" s="12" t="s">
        <v>50</v>
      </c>
      <c r="G485" s="12" t="s">
        <v>310</v>
      </c>
      <c r="H485" s="12" t="s">
        <v>306</v>
      </c>
      <c r="I485" s="12" t="s">
        <v>505</v>
      </c>
      <c r="J485" s="12" t="str">
        <f>"≥17h"</f>
        <v>≥17h</v>
      </c>
      <c r="K485" s="12" t="s">
        <v>512</v>
      </c>
      <c r="L485" s="69" t="s">
        <v>518</v>
      </c>
      <c r="M485" s="13" t="s">
        <v>373</v>
      </c>
      <c r="N485" s="14" t="s">
        <v>308</v>
      </c>
      <c r="O485" s="12" t="s">
        <v>358</v>
      </c>
      <c r="P485" s="15" t="s">
        <v>368</v>
      </c>
      <c r="Q485" s="83"/>
      <c r="R485" s="84"/>
      <c r="S485" s="84"/>
      <c r="T485" s="84">
        <v>1</v>
      </c>
      <c r="U485" s="84"/>
      <c r="V485" s="84"/>
      <c r="W485" s="84"/>
      <c r="X485" s="84"/>
      <c r="Y485" s="85"/>
      <c r="Z485" s="69" t="s">
        <v>518</v>
      </c>
      <c r="AA485" s="13" t="s">
        <v>373</v>
      </c>
      <c r="AB485" s="14" t="s">
        <v>308</v>
      </c>
      <c r="AC485" s="12" t="s">
        <v>358</v>
      </c>
      <c r="AD485" s="15" t="s">
        <v>368</v>
      </c>
      <c r="AE485" s="83"/>
      <c r="AF485" s="84"/>
      <c r="AG485" s="84"/>
      <c r="AH485" s="84">
        <v>1</v>
      </c>
      <c r="AI485" s="84"/>
      <c r="AJ485" s="84"/>
      <c r="AK485" s="84"/>
      <c r="AL485" s="84"/>
      <c r="AM485" s="85"/>
    </row>
    <row r="486" spans="1:39" ht="12" customHeight="1">
      <c r="A486" s="184">
        <v>454</v>
      </c>
      <c r="B486" s="98" t="s">
        <v>283</v>
      </c>
      <c r="C486" s="98" t="s">
        <v>281</v>
      </c>
      <c r="D486" s="11" t="s">
        <v>51</v>
      </c>
      <c r="E486" s="11" t="s">
        <v>303</v>
      </c>
      <c r="F486" s="12" t="s">
        <v>49</v>
      </c>
      <c r="G486" s="11" t="s">
        <v>511</v>
      </c>
      <c r="H486" s="12" t="s">
        <v>306</v>
      </c>
      <c r="I486" s="12" t="s">
        <v>504</v>
      </c>
      <c r="J486" s="11" t="str">
        <f>"≤12h"</f>
        <v>≤12h</v>
      </c>
      <c r="K486" s="12" t="s">
        <v>47</v>
      </c>
      <c r="L486" s="69" t="s">
        <v>519</v>
      </c>
      <c r="M486" s="13" t="s">
        <v>373</v>
      </c>
      <c r="N486" s="14" t="s">
        <v>308</v>
      </c>
      <c r="O486" s="12" t="s">
        <v>358</v>
      </c>
      <c r="P486" s="15" t="s">
        <v>370</v>
      </c>
      <c r="Q486" s="83"/>
      <c r="R486" s="84">
        <v>1</v>
      </c>
      <c r="S486" s="84"/>
      <c r="T486" s="84"/>
      <c r="U486" s="84"/>
      <c r="V486" s="84"/>
      <c r="W486" s="84"/>
      <c r="X486" s="84"/>
      <c r="Y486" s="85"/>
      <c r="Z486" s="69" t="s">
        <v>519</v>
      </c>
      <c r="AA486" s="13" t="s">
        <v>373</v>
      </c>
      <c r="AB486" s="14" t="s">
        <v>308</v>
      </c>
      <c r="AC486" s="12" t="s">
        <v>358</v>
      </c>
      <c r="AD486" s="15" t="s">
        <v>370</v>
      </c>
      <c r="AE486" s="83">
        <v>1</v>
      </c>
      <c r="AF486" s="84"/>
      <c r="AG486" s="84"/>
      <c r="AH486" s="84"/>
      <c r="AI486" s="84"/>
      <c r="AJ486" s="84"/>
      <c r="AK486" s="84"/>
      <c r="AL486" s="84"/>
      <c r="AM486" s="85"/>
    </row>
    <row r="487" spans="1:39" ht="12" customHeight="1">
      <c r="A487" s="184">
        <v>455</v>
      </c>
      <c r="B487" s="98" t="s">
        <v>211</v>
      </c>
      <c r="C487" s="98" t="s">
        <v>211</v>
      </c>
      <c r="D487" s="11" t="s">
        <v>25</v>
      </c>
      <c r="E487" s="11" t="s">
        <v>303</v>
      </c>
      <c r="F487" s="12" t="s">
        <v>50</v>
      </c>
      <c r="G487" s="12" t="s">
        <v>310</v>
      </c>
      <c r="H487" s="12" t="s">
        <v>306</v>
      </c>
      <c r="I487" s="105" t="s">
        <v>504</v>
      </c>
      <c r="J487" s="11" t="str">
        <f>"12-16h"</f>
        <v>12-16h</v>
      </c>
      <c r="K487" s="12" t="s">
        <v>512</v>
      </c>
      <c r="L487" s="69" t="s">
        <v>518</v>
      </c>
      <c r="M487" s="13" t="s">
        <v>309</v>
      </c>
      <c r="N487" s="14" t="s">
        <v>308</v>
      </c>
      <c r="O487" s="12" t="s">
        <v>358</v>
      </c>
      <c r="P487" s="15" t="s">
        <v>359</v>
      </c>
      <c r="Q487" s="83"/>
      <c r="R487" s="84"/>
      <c r="S487" s="84"/>
      <c r="T487" s="84"/>
      <c r="U487" s="84"/>
      <c r="V487" s="84"/>
      <c r="W487" s="84"/>
      <c r="X487" s="84"/>
      <c r="Y487" s="85"/>
      <c r="Z487" s="69" t="s">
        <v>518</v>
      </c>
      <c r="AA487" s="13" t="s">
        <v>309</v>
      </c>
      <c r="AB487" s="14" t="s">
        <v>308</v>
      </c>
      <c r="AC487" s="12" t="s">
        <v>358</v>
      </c>
      <c r="AD487" s="15" t="s">
        <v>359</v>
      </c>
      <c r="AE487" s="83"/>
      <c r="AF487" s="84"/>
      <c r="AG487" s="84"/>
      <c r="AH487" s="84"/>
      <c r="AI487" s="84"/>
      <c r="AJ487" s="84"/>
      <c r="AK487" s="84"/>
      <c r="AL487" s="84"/>
      <c r="AM487" s="85"/>
    </row>
    <row r="488" spans="1:39" ht="12" customHeight="1">
      <c r="A488" s="184">
        <v>456</v>
      </c>
      <c r="B488" s="98" t="s">
        <v>134</v>
      </c>
      <c r="C488" s="98" t="s">
        <v>131</v>
      </c>
      <c r="D488" s="11" t="s">
        <v>52</v>
      </c>
      <c r="E488" s="11" t="s">
        <v>304</v>
      </c>
      <c r="F488" s="12" t="s">
        <v>49</v>
      </c>
      <c r="G488" s="11" t="s">
        <v>511</v>
      </c>
      <c r="H488" s="12" t="s">
        <v>308</v>
      </c>
      <c r="I488" s="105" t="s">
        <v>505</v>
      </c>
      <c r="J488" s="12" t="str">
        <f>"≥17h"</f>
        <v>≥17h</v>
      </c>
      <c r="K488" s="12" t="s">
        <v>512</v>
      </c>
      <c r="L488" s="69" t="s">
        <v>519</v>
      </c>
      <c r="M488" s="13" t="s">
        <v>373</v>
      </c>
      <c r="N488" s="14" t="s">
        <v>308</v>
      </c>
      <c r="O488" s="12" t="s">
        <v>358</v>
      </c>
      <c r="P488" s="15" t="s">
        <v>368</v>
      </c>
      <c r="Q488" s="83"/>
      <c r="R488" s="84"/>
      <c r="S488" s="84"/>
      <c r="T488" s="84">
        <v>1</v>
      </c>
      <c r="U488" s="84"/>
      <c r="V488" s="84"/>
      <c r="W488" s="84"/>
      <c r="X488" s="84"/>
      <c r="Y488" s="85"/>
      <c r="Z488" s="69" t="s">
        <v>519</v>
      </c>
      <c r="AA488" s="13" t="s">
        <v>373</v>
      </c>
      <c r="AB488" s="14" t="s">
        <v>308</v>
      </c>
      <c r="AC488" s="12" t="s">
        <v>358</v>
      </c>
      <c r="AD488" s="15" t="s">
        <v>368</v>
      </c>
      <c r="AE488" s="83"/>
      <c r="AF488" s="84">
        <v>1</v>
      </c>
      <c r="AG488" s="84"/>
      <c r="AH488" s="84"/>
      <c r="AI488" s="84"/>
      <c r="AJ488" s="84"/>
      <c r="AK488" s="84"/>
      <c r="AL488" s="84"/>
      <c r="AM488" s="85"/>
    </row>
    <row r="489" spans="1:39" ht="12" customHeight="1">
      <c r="A489" s="184">
        <v>457</v>
      </c>
      <c r="B489" s="98" t="s">
        <v>211</v>
      </c>
      <c r="C489" s="98" t="s">
        <v>211</v>
      </c>
      <c r="D489" s="11" t="s">
        <v>25</v>
      </c>
      <c r="E489" s="11" t="s">
        <v>303</v>
      </c>
      <c r="F489" s="12" t="s">
        <v>50</v>
      </c>
      <c r="G489" s="12" t="s">
        <v>310</v>
      </c>
      <c r="H489" s="12" t="s">
        <v>308</v>
      </c>
      <c r="I489" s="12" t="s">
        <v>507</v>
      </c>
      <c r="J489" s="12" t="str">
        <f>"≥17h"</f>
        <v>≥17h</v>
      </c>
      <c r="K489" s="12" t="s">
        <v>513</v>
      </c>
      <c r="L489" s="69" t="s">
        <v>518</v>
      </c>
      <c r="M489" s="13" t="s">
        <v>342</v>
      </c>
      <c r="N489" s="14"/>
      <c r="O489" s="12" t="s">
        <v>358</v>
      </c>
      <c r="P489" s="15" t="s">
        <v>359</v>
      </c>
      <c r="Q489" s="83"/>
      <c r="R489" s="84"/>
      <c r="S489" s="84"/>
      <c r="T489" s="84"/>
      <c r="U489" s="84"/>
      <c r="V489" s="84"/>
      <c r="W489" s="84"/>
      <c r="X489" s="84"/>
      <c r="Y489" s="85"/>
      <c r="Z489" s="69" t="s">
        <v>518</v>
      </c>
      <c r="AA489" s="13" t="s">
        <v>342</v>
      </c>
      <c r="AB489" s="14"/>
      <c r="AC489" s="12" t="s">
        <v>358</v>
      </c>
      <c r="AD489" s="15" t="s">
        <v>359</v>
      </c>
      <c r="AE489" s="83"/>
      <c r="AF489" s="84"/>
      <c r="AG489" s="84"/>
      <c r="AH489" s="84"/>
      <c r="AI489" s="84"/>
      <c r="AJ489" s="84"/>
      <c r="AK489" s="84"/>
      <c r="AL489" s="84"/>
      <c r="AM489" s="85"/>
    </row>
    <row r="490" spans="1:39" ht="12" customHeight="1">
      <c r="A490" s="184">
        <v>458</v>
      </c>
      <c r="B490" s="98" t="s">
        <v>82</v>
      </c>
      <c r="C490" s="98" t="s">
        <v>82</v>
      </c>
      <c r="D490" s="11" t="s">
        <v>52</v>
      </c>
      <c r="E490" s="11" t="s">
        <v>304</v>
      </c>
      <c r="F490" s="12" t="s">
        <v>48</v>
      </c>
      <c r="G490" s="12" t="s">
        <v>310</v>
      </c>
      <c r="H490" s="12" t="s">
        <v>306</v>
      </c>
      <c r="I490" s="105" t="s">
        <v>507</v>
      </c>
      <c r="J490" s="11" t="str">
        <f>"12-16h"</f>
        <v>12-16h</v>
      </c>
      <c r="K490" s="12" t="s">
        <v>512</v>
      </c>
      <c r="L490" s="69" t="s">
        <v>518</v>
      </c>
      <c r="M490" s="13" t="s">
        <v>342</v>
      </c>
      <c r="N490" s="14"/>
      <c r="O490" s="12" t="s">
        <v>358</v>
      </c>
      <c r="P490" s="15" t="s">
        <v>359</v>
      </c>
      <c r="Q490" s="83"/>
      <c r="R490" s="84"/>
      <c r="S490" s="84"/>
      <c r="T490" s="84"/>
      <c r="U490" s="84"/>
      <c r="V490" s="84"/>
      <c r="W490" s="84"/>
      <c r="X490" s="84"/>
      <c r="Y490" s="85"/>
      <c r="Z490" s="69" t="s">
        <v>518</v>
      </c>
      <c r="AA490" s="13" t="s">
        <v>342</v>
      </c>
      <c r="AB490" s="14"/>
      <c r="AC490" s="12" t="s">
        <v>358</v>
      </c>
      <c r="AD490" s="15" t="s">
        <v>359</v>
      </c>
      <c r="AE490" s="83"/>
      <c r="AF490" s="84"/>
      <c r="AG490" s="84"/>
      <c r="AH490" s="84"/>
      <c r="AI490" s="84"/>
      <c r="AJ490" s="84"/>
      <c r="AK490" s="84"/>
      <c r="AL490" s="84"/>
      <c r="AM490" s="85"/>
    </row>
    <row r="491" spans="1:39" ht="12" customHeight="1">
      <c r="A491" s="184">
        <v>459</v>
      </c>
      <c r="B491" s="98" t="s">
        <v>167</v>
      </c>
      <c r="C491" s="98" t="s">
        <v>167</v>
      </c>
      <c r="D491" s="11" t="s">
        <v>51</v>
      </c>
      <c r="E491" s="11" t="s">
        <v>304</v>
      </c>
      <c r="F491" s="12" t="s">
        <v>49</v>
      </c>
      <c r="G491" s="12" t="s">
        <v>510</v>
      </c>
      <c r="H491" s="12" t="s">
        <v>307</v>
      </c>
      <c r="I491" s="12" t="s">
        <v>504</v>
      </c>
      <c r="J491" s="12" t="str">
        <f>"≥17h"</f>
        <v>≥17h</v>
      </c>
      <c r="K491" s="12" t="s">
        <v>512</v>
      </c>
      <c r="L491" s="69" t="s">
        <v>518</v>
      </c>
      <c r="M491" s="13" t="s">
        <v>375</v>
      </c>
      <c r="N491" s="14" t="s">
        <v>308</v>
      </c>
      <c r="O491" s="12" t="s">
        <v>358</v>
      </c>
      <c r="P491" s="15" t="s">
        <v>368</v>
      </c>
      <c r="Q491" s="83"/>
      <c r="R491" s="84">
        <v>1</v>
      </c>
      <c r="S491" s="84"/>
      <c r="T491" s="84">
        <v>1</v>
      </c>
      <c r="U491" s="84"/>
      <c r="V491" s="84"/>
      <c r="W491" s="84"/>
      <c r="X491" s="84"/>
      <c r="Y491" s="85"/>
      <c r="Z491" s="69" t="s">
        <v>518</v>
      </c>
      <c r="AA491" s="13" t="s">
        <v>375</v>
      </c>
      <c r="AB491" s="14" t="s">
        <v>308</v>
      </c>
      <c r="AC491" s="12" t="s">
        <v>358</v>
      </c>
      <c r="AD491" s="15" t="s">
        <v>368</v>
      </c>
      <c r="AE491" s="83"/>
      <c r="AF491" s="84">
        <v>1</v>
      </c>
      <c r="AG491" s="84"/>
      <c r="AH491" s="84"/>
      <c r="AI491" s="84"/>
      <c r="AJ491" s="84"/>
      <c r="AK491" s="84"/>
      <c r="AL491" s="84"/>
      <c r="AM491" s="85"/>
    </row>
    <row r="492" spans="1:39" ht="12" customHeight="1">
      <c r="A492" s="184">
        <v>460</v>
      </c>
      <c r="B492" s="98" t="s">
        <v>134</v>
      </c>
      <c r="C492" s="98" t="s">
        <v>131</v>
      </c>
      <c r="D492" s="11" t="s">
        <v>52</v>
      </c>
      <c r="E492" s="11" t="s">
        <v>304</v>
      </c>
      <c r="F492" s="12" t="s">
        <v>49</v>
      </c>
      <c r="G492" s="11" t="s">
        <v>511</v>
      </c>
      <c r="H492" s="12" t="s">
        <v>306</v>
      </c>
      <c r="I492" s="105" t="s">
        <v>504</v>
      </c>
      <c r="J492" s="12" t="str">
        <f>"≥17h"</f>
        <v>≥17h</v>
      </c>
      <c r="K492" s="12" t="s">
        <v>47</v>
      </c>
      <c r="L492" s="69" t="s">
        <v>519</v>
      </c>
      <c r="M492" s="13" t="s">
        <v>373</v>
      </c>
      <c r="N492" s="14" t="s">
        <v>308</v>
      </c>
      <c r="O492" s="12" t="s">
        <v>358</v>
      </c>
      <c r="P492" s="15" t="s">
        <v>368</v>
      </c>
      <c r="Q492" s="83"/>
      <c r="R492" s="84"/>
      <c r="S492" s="84"/>
      <c r="T492" s="84">
        <v>1</v>
      </c>
      <c r="U492" s="84"/>
      <c r="V492" s="84"/>
      <c r="W492" s="84">
        <v>1</v>
      </c>
      <c r="X492" s="84"/>
      <c r="Y492" s="85"/>
      <c r="Z492" s="69" t="s">
        <v>519</v>
      </c>
      <c r="AA492" s="13" t="s">
        <v>373</v>
      </c>
      <c r="AB492" s="14" t="s">
        <v>308</v>
      </c>
      <c r="AC492" s="12" t="s">
        <v>358</v>
      </c>
      <c r="AD492" s="15" t="s">
        <v>368</v>
      </c>
      <c r="AE492" s="83"/>
      <c r="AF492" s="84">
        <v>1</v>
      </c>
      <c r="AG492" s="84"/>
      <c r="AH492" s="84"/>
      <c r="AI492" s="84"/>
      <c r="AJ492" s="84"/>
      <c r="AK492" s="84"/>
      <c r="AL492" s="84"/>
      <c r="AM492" s="85"/>
    </row>
    <row r="493" spans="1:39" ht="12" customHeight="1">
      <c r="A493" s="184">
        <v>461</v>
      </c>
      <c r="B493" s="98" t="s">
        <v>283</v>
      </c>
      <c r="C493" s="98" t="s">
        <v>281</v>
      </c>
      <c r="D493" s="11" t="s">
        <v>51</v>
      </c>
      <c r="E493" s="11" t="s">
        <v>304</v>
      </c>
      <c r="F493" s="12" t="s">
        <v>49</v>
      </c>
      <c r="G493" s="11" t="s">
        <v>511</v>
      </c>
      <c r="H493" s="12" t="s">
        <v>307</v>
      </c>
      <c r="I493" s="12" t="s">
        <v>504</v>
      </c>
      <c r="J493" s="12" t="str">
        <f>"≥17h"</f>
        <v>≥17h</v>
      </c>
      <c r="K493" s="12" t="s">
        <v>512</v>
      </c>
      <c r="L493" s="69" t="s">
        <v>519</v>
      </c>
      <c r="M493" s="13" t="s">
        <v>374</v>
      </c>
      <c r="N493" s="14" t="s">
        <v>308</v>
      </c>
      <c r="O493" s="12" t="s">
        <v>358</v>
      </c>
      <c r="P493" s="15" t="s">
        <v>368</v>
      </c>
      <c r="Q493" s="83"/>
      <c r="R493" s="84"/>
      <c r="S493" s="84"/>
      <c r="T493" s="84">
        <v>1</v>
      </c>
      <c r="U493" s="84"/>
      <c r="V493" s="84"/>
      <c r="W493" s="84">
        <v>1</v>
      </c>
      <c r="X493" s="84">
        <v>1</v>
      </c>
      <c r="Y493" s="85"/>
      <c r="Z493" s="69" t="s">
        <v>519</v>
      </c>
      <c r="AA493" s="13" t="s">
        <v>374</v>
      </c>
      <c r="AB493" s="14" t="s">
        <v>308</v>
      </c>
      <c r="AC493" s="12" t="s">
        <v>358</v>
      </c>
      <c r="AD493" s="15" t="s">
        <v>368</v>
      </c>
      <c r="AE493" s="83"/>
      <c r="AF493" s="84"/>
      <c r="AG493" s="84"/>
      <c r="AH493" s="84"/>
      <c r="AI493" s="84"/>
      <c r="AJ493" s="84"/>
      <c r="AK493" s="84"/>
      <c r="AL493" s="84"/>
      <c r="AM493" s="85">
        <v>1</v>
      </c>
    </row>
    <row r="494" spans="1:39" ht="12" customHeight="1">
      <c r="A494" s="184">
        <v>462</v>
      </c>
      <c r="B494" s="98" t="s">
        <v>72</v>
      </c>
      <c r="C494" s="98" t="s">
        <v>72</v>
      </c>
      <c r="D494" s="11" t="s">
        <v>52</v>
      </c>
      <c r="E494" s="11" t="s">
        <v>304</v>
      </c>
      <c r="F494" s="12" t="s">
        <v>50</v>
      </c>
      <c r="G494" s="12" t="s">
        <v>310</v>
      </c>
      <c r="H494" s="12" t="s">
        <v>307</v>
      </c>
      <c r="I494" s="12" t="s">
        <v>504</v>
      </c>
      <c r="J494" s="12" t="str">
        <f>"≥17h"</f>
        <v>≥17h</v>
      </c>
      <c r="K494" s="12" t="s">
        <v>513</v>
      </c>
      <c r="L494" s="69" t="s">
        <v>519</v>
      </c>
      <c r="M494" s="13" t="s">
        <v>388</v>
      </c>
      <c r="N494" s="14" t="s">
        <v>308</v>
      </c>
      <c r="O494" s="12" t="s">
        <v>358</v>
      </c>
      <c r="P494" s="15" t="s">
        <v>368</v>
      </c>
      <c r="Q494" s="83"/>
      <c r="R494" s="84"/>
      <c r="S494" s="84">
        <v>1</v>
      </c>
      <c r="T494" s="84">
        <v>1</v>
      </c>
      <c r="U494" s="84"/>
      <c r="V494" s="84">
        <v>1</v>
      </c>
      <c r="W494" s="84">
        <v>1</v>
      </c>
      <c r="X494" s="84"/>
      <c r="Y494" s="85"/>
      <c r="Z494" s="69" t="s">
        <v>519</v>
      </c>
      <c r="AA494" s="13" t="s">
        <v>388</v>
      </c>
      <c r="AB494" s="14" t="s">
        <v>308</v>
      </c>
      <c r="AC494" s="12" t="s">
        <v>358</v>
      </c>
      <c r="AD494" s="15" t="s">
        <v>368</v>
      </c>
      <c r="AE494" s="83"/>
      <c r="AF494" s="84">
        <v>1</v>
      </c>
      <c r="AG494" s="84"/>
      <c r="AH494" s="84"/>
      <c r="AI494" s="84"/>
      <c r="AJ494" s="84"/>
      <c r="AK494" s="84"/>
      <c r="AL494" s="84"/>
      <c r="AM494" s="85"/>
    </row>
    <row r="495" spans="1:39" ht="12" customHeight="1">
      <c r="A495" s="184">
        <v>463</v>
      </c>
      <c r="B495" s="98" t="s">
        <v>211</v>
      </c>
      <c r="C495" s="98" t="s">
        <v>211</v>
      </c>
      <c r="D495" s="11" t="s">
        <v>52</v>
      </c>
      <c r="E495" s="11" t="s">
        <v>303</v>
      </c>
      <c r="F495" s="12" t="s">
        <v>49</v>
      </c>
      <c r="G495" s="12" t="s">
        <v>310</v>
      </c>
      <c r="H495" s="12" t="s">
        <v>306</v>
      </c>
      <c r="I495" s="12" t="s">
        <v>505</v>
      </c>
      <c r="J495" s="12" t="str">
        <f>"≥17h"</f>
        <v>≥17h</v>
      </c>
      <c r="K495" s="12" t="s">
        <v>512</v>
      </c>
      <c r="L495" s="69" t="s">
        <v>518</v>
      </c>
      <c r="M495" s="13" t="s">
        <v>342</v>
      </c>
      <c r="N495" s="14"/>
      <c r="O495" s="12" t="s">
        <v>358</v>
      </c>
      <c r="P495" s="15" t="s">
        <v>359</v>
      </c>
      <c r="Q495" s="83"/>
      <c r="R495" s="84"/>
      <c r="S495" s="84"/>
      <c r="T495" s="84"/>
      <c r="U495" s="84"/>
      <c r="V495" s="84"/>
      <c r="W495" s="84"/>
      <c r="X495" s="84"/>
      <c r="Y495" s="85"/>
      <c r="Z495" s="69" t="s">
        <v>518</v>
      </c>
      <c r="AA495" s="13" t="s">
        <v>342</v>
      </c>
      <c r="AB495" s="14"/>
      <c r="AC495" s="12" t="s">
        <v>358</v>
      </c>
      <c r="AD495" s="15" t="s">
        <v>359</v>
      </c>
      <c r="AE495" s="83"/>
      <c r="AF495" s="84"/>
      <c r="AG495" s="84"/>
      <c r="AH495" s="84"/>
      <c r="AI495" s="84"/>
      <c r="AJ495" s="84"/>
      <c r="AK495" s="84"/>
      <c r="AL495" s="84"/>
      <c r="AM495" s="85"/>
    </row>
    <row r="496" spans="1:39" ht="12" customHeight="1">
      <c r="A496" s="184">
        <v>464</v>
      </c>
      <c r="B496" s="98" t="s">
        <v>82</v>
      </c>
      <c r="C496" s="98" t="s">
        <v>82</v>
      </c>
      <c r="D496" s="11" t="s">
        <v>52</v>
      </c>
      <c r="E496" s="11" t="s">
        <v>303</v>
      </c>
      <c r="F496" s="12" t="s">
        <v>49</v>
      </c>
      <c r="G496" s="12" t="s">
        <v>310</v>
      </c>
      <c r="H496" s="12" t="s">
        <v>306</v>
      </c>
      <c r="I496" s="12" t="s">
        <v>505</v>
      </c>
      <c r="J496" s="11" t="str">
        <f>"12-16h"</f>
        <v>12-16h</v>
      </c>
      <c r="K496" s="12" t="s">
        <v>512</v>
      </c>
      <c r="L496" s="69" t="s">
        <v>518</v>
      </c>
      <c r="M496" s="13" t="s">
        <v>372</v>
      </c>
      <c r="N496" s="14" t="s">
        <v>308</v>
      </c>
      <c r="O496" s="12" t="s">
        <v>358</v>
      </c>
      <c r="P496" s="15" t="s">
        <v>368</v>
      </c>
      <c r="Q496" s="83"/>
      <c r="R496" s="84"/>
      <c r="S496" s="84">
        <v>1</v>
      </c>
      <c r="T496" s="84"/>
      <c r="U496" s="84"/>
      <c r="V496" s="84"/>
      <c r="W496" s="84"/>
      <c r="X496" s="84"/>
      <c r="Y496" s="85"/>
      <c r="Z496" s="69" t="s">
        <v>518</v>
      </c>
      <c r="AA496" s="13" t="s">
        <v>372</v>
      </c>
      <c r="AB496" s="14" t="s">
        <v>308</v>
      </c>
      <c r="AC496" s="12" t="s">
        <v>358</v>
      </c>
      <c r="AD496" s="15" t="s">
        <v>368</v>
      </c>
      <c r="AE496" s="83">
        <v>1</v>
      </c>
      <c r="AF496" s="84"/>
      <c r="AG496" s="84"/>
      <c r="AH496" s="84"/>
      <c r="AI496" s="84"/>
      <c r="AJ496" s="84"/>
      <c r="AK496" s="84"/>
      <c r="AL496" s="84"/>
      <c r="AM496" s="85"/>
    </row>
    <row r="497" spans="1:39" ht="12" customHeight="1">
      <c r="A497" s="184">
        <v>465</v>
      </c>
      <c r="B497" s="98" t="s">
        <v>167</v>
      </c>
      <c r="C497" s="98" t="s">
        <v>167</v>
      </c>
      <c r="D497" s="11" t="s">
        <v>52</v>
      </c>
      <c r="E497" s="11" t="s">
        <v>304</v>
      </c>
      <c r="F497" s="12" t="s">
        <v>48</v>
      </c>
      <c r="G497" s="12" t="s">
        <v>310</v>
      </c>
      <c r="H497" s="12" t="s">
        <v>306</v>
      </c>
      <c r="I497" s="117" t="s">
        <v>507</v>
      </c>
      <c r="J497" s="12" t="str">
        <f>"≥17h"</f>
        <v>≥17h</v>
      </c>
      <c r="K497" s="12" t="s">
        <v>512</v>
      </c>
      <c r="L497" s="69" t="s">
        <v>518</v>
      </c>
      <c r="M497" s="13" t="s">
        <v>371</v>
      </c>
      <c r="N497" s="14" t="s">
        <v>308</v>
      </c>
      <c r="O497" s="12" t="s">
        <v>358</v>
      </c>
      <c r="P497" s="15" t="s">
        <v>368</v>
      </c>
      <c r="Q497" s="83"/>
      <c r="R497" s="84"/>
      <c r="S497" s="84"/>
      <c r="T497" s="84">
        <v>1</v>
      </c>
      <c r="U497" s="84"/>
      <c r="V497" s="84"/>
      <c r="W497" s="84"/>
      <c r="X497" s="84"/>
      <c r="Y497" s="85"/>
      <c r="Z497" s="69" t="s">
        <v>518</v>
      </c>
      <c r="AA497" s="13" t="s">
        <v>371</v>
      </c>
      <c r="AB497" s="14" t="s">
        <v>308</v>
      </c>
      <c r="AC497" s="12" t="s">
        <v>358</v>
      </c>
      <c r="AD497" s="15" t="s">
        <v>368</v>
      </c>
      <c r="AE497" s="83"/>
      <c r="AF497" s="84">
        <v>1</v>
      </c>
      <c r="AG497" s="84"/>
      <c r="AH497" s="84"/>
      <c r="AI497" s="84"/>
      <c r="AJ497" s="84"/>
      <c r="AK497" s="84"/>
      <c r="AL497" s="84"/>
      <c r="AM497" s="85"/>
    </row>
    <row r="498" spans="1:39" ht="12" customHeight="1">
      <c r="A498" s="184">
        <v>466</v>
      </c>
      <c r="B498" s="98" t="s">
        <v>283</v>
      </c>
      <c r="C498" s="98" t="s">
        <v>281</v>
      </c>
      <c r="D498" s="11" t="s">
        <v>52</v>
      </c>
      <c r="E498" s="11" t="s">
        <v>304</v>
      </c>
      <c r="F498" s="12" t="s">
        <v>49</v>
      </c>
      <c r="G498" s="11" t="s">
        <v>511</v>
      </c>
      <c r="H498" s="12" t="s">
        <v>306</v>
      </c>
      <c r="I498" s="12" t="s">
        <v>504</v>
      </c>
      <c r="J498" s="12" t="str">
        <f>"≥17h"</f>
        <v>≥17h</v>
      </c>
      <c r="K498" s="12" t="s">
        <v>47</v>
      </c>
      <c r="L498" s="69" t="s">
        <v>519</v>
      </c>
      <c r="M498" s="13" t="s">
        <v>373</v>
      </c>
      <c r="N498" s="14" t="s">
        <v>367</v>
      </c>
      <c r="O498" s="12" t="s">
        <v>358</v>
      </c>
      <c r="P498" s="15" t="s">
        <v>368</v>
      </c>
      <c r="Q498" s="83"/>
      <c r="R498" s="84"/>
      <c r="S498" s="84"/>
      <c r="T498" s="84">
        <v>1</v>
      </c>
      <c r="U498" s="84"/>
      <c r="V498" s="84"/>
      <c r="W498" s="84">
        <v>1</v>
      </c>
      <c r="X498" s="84"/>
      <c r="Y498" s="85"/>
      <c r="Z498" s="69" t="s">
        <v>519</v>
      </c>
      <c r="AA498" s="13" t="s">
        <v>373</v>
      </c>
      <c r="AB498" s="14" t="s">
        <v>367</v>
      </c>
      <c r="AC498" s="12" t="s">
        <v>358</v>
      </c>
      <c r="AD498" s="15" t="s">
        <v>368</v>
      </c>
      <c r="AE498" s="83"/>
      <c r="AF498" s="84"/>
      <c r="AG498" s="84"/>
      <c r="AH498" s="84"/>
      <c r="AI498" s="84"/>
      <c r="AJ498" s="84"/>
      <c r="AK498" s="84"/>
      <c r="AL498" s="84"/>
      <c r="AM498" s="85">
        <v>1</v>
      </c>
    </row>
    <row r="499" spans="1:39" ht="12" customHeight="1">
      <c r="A499" s="184">
        <v>467</v>
      </c>
      <c r="B499" s="98" t="s">
        <v>72</v>
      </c>
      <c r="C499" s="98" t="s">
        <v>72</v>
      </c>
      <c r="D499" s="11" t="s">
        <v>52</v>
      </c>
      <c r="E499" s="11" t="s">
        <v>303</v>
      </c>
      <c r="F499" s="12" t="s">
        <v>49</v>
      </c>
      <c r="G499" s="12" t="s">
        <v>310</v>
      </c>
      <c r="H499" s="12" t="s">
        <v>306</v>
      </c>
      <c r="I499" s="12" t="s">
        <v>504</v>
      </c>
      <c r="J499" s="12" t="str">
        <f>"≥17h"</f>
        <v>≥17h</v>
      </c>
      <c r="K499" s="12" t="s">
        <v>512</v>
      </c>
      <c r="L499" s="69" t="s">
        <v>519</v>
      </c>
      <c r="M499" s="13" t="s">
        <v>373</v>
      </c>
      <c r="N499" s="14" t="s">
        <v>308</v>
      </c>
      <c r="O499" s="12" t="s">
        <v>358</v>
      </c>
      <c r="P499" s="15" t="s">
        <v>368</v>
      </c>
      <c r="Q499" s="83"/>
      <c r="R499" s="84"/>
      <c r="S499" s="84"/>
      <c r="T499" s="84">
        <v>1</v>
      </c>
      <c r="U499" s="84"/>
      <c r="V499" s="84"/>
      <c r="W499" s="84">
        <v>1</v>
      </c>
      <c r="X499" s="84"/>
      <c r="Y499" s="85">
        <v>1</v>
      </c>
      <c r="Z499" s="69" t="s">
        <v>519</v>
      </c>
      <c r="AA499" s="13" t="s">
        <v>373</v>
      </c>
      <c r="AB499" s="14" t="s">
        <v>308</v>
      </c>
      <c r="AC499" s="12" t="s">
        <v>358</v>
      </c>
      <c r="AD499" s="15" t="s">
        <v>368</v>
      </c>
      <c r="AE499" s="83"/>
      <c r="AF499" s="84">
        <v>1</v>
      </c>
      <c r="AG499" s="84"/>
      <c r="AH499" s="84"/>
      <c r="AI499" s="84"/>
      <c r="AJ499" s="84"/>
      <c r="AK499" s="84"/>
      <c r="AL499" s="84"/>
      <c r="AM499" s="85"/>
    </row>
    <row r="500" spans="1:39" ht="12" customHeight="1">
      <c r="A500" s="184">
        <v>468</v>
      </c>
      <c r="B500" s="98" t="s">
        <v>82</v>
      </c>
      <c r="C500" s="98" t="s">
        <v>82</v>
      </c>
      <c r="D500" s="11" t="s">
        <v>52</v>
      </c>
      <c r="E500" s="11" t="s">
        <v>304</v>
      </c>
      <c r="F500" s="12" t="s">
        <v>48</v>
      </c>
      <c r="G500" s="12" t="s">
        <v>310</v>
      </c>
      <c r="H500" s="12" t="s">
        <v>306</v>
      </c>
      <c r="I500" s="105" t="s">
        <v>504</v>
      </c>
      <c r="J500" s="11" t="str">
        <f>"12-16h"</f>
        <v>12-16h</v>
      </c>
      <c r="K500" s="12" t="s">
        <v>512</v>
      </c>
      <c r="L500" s="69" t="s">
        <v>518</v>
      </c>
      <c r="M500" s="13" t="s">
        <v>373</v>
      </c>
      <c r="N500" s="14" t="s">
        <v>308</v>
      </c>
      <c r="O500" s="12" t="s">
        <v>358</v>
      </c>
      <c r="P500" s="15" t="s">
        <v>368</v>
      </c>
      <c r="Q500" s="83"/>
      <c r="R500" s="84"/>
      <c r="S500" s="84"/>
      <c r="T500" s="84"/>
      <c r="U500" s="84"/>
      <c r="V500" s="84"/>
      <c r="W500" s="84">
        <v>1</v>
      </c>
      <c r="X500" s="84"/>
      <c r="Y500" s="85"/>
      <c r="Z500" s="69" t="s">
        <v>518</v>
      </c>
      <c r="AA500" s="13" t="s">
        <v>373</v>
      </c>
      <c r="AB500" s="14" t="s">
        <v>308</v>
      </c>
      <c r="AC500" s="12" t="s">
        <v>358</v>
      </c>
      <c r="AD500" s="15" t="s">
        <v>368</v>
      </c>
      <c r="AE500" s="83">
        <v>1</v>
      </c>
      <c r="AF500" s="84"/>
      <c r="AG500" s="84"/>
      <c r="AH500" s="84"/>
      <c r="AI500" s="84"/>
      <c r="AJ500" s="84"/>
      <c r="AK500" s="84"/>
      <c r="AL500" s="84"/>
      <c r="AM500" s="85"/>
    </row>
    <row r="501" spans="1:39" ht="12" customHeight="1">
      <c r="A501" s="184">
        <v>469</v>
      </c>
      <c r="B501" s="98" t="s">
        <v>167</v>
      </c>
      <c r="C501" s="98" t="s">
        <v>167</v>
      </c>
      <c r="D501" s="11" t="s">
        <v>51</v>
      </c>
      <c r="E501" s="11" t="s">
        <v>304</v>
      </c>
      <c r="F501" s="12" t="s">
        <v>50</v>
      </c>
      <c r="G501" s="12" t="s">
        <v>310</v>
      </c>
      <c r="H501" s="12" t="s">
        <v>306</v>
      </c>
      <c r="I501" s="12" t="s">
        <v>507</v>
      </c>
      <c r="J501" s="11" t="str">
        <f>"12-16h"</f>
        <v>12-16h</v>
      </c>
      <c r="K501" s="12" t="s">
        <v>512</v>
      </c>
      <c r="L501" s="69" t="s">
        <v>518</v>
      </c>
      <c r="M501" s="13" t="s">
        <v>372</v>
      </c>
      <c r="N501" s="14" t="s">
        <v>308</v>
      </c>
      <c r="O501" s="12" t="s">
        <v>358</v>
      </c>
      <c r="P501" s="15" t="s">
        <v>368</v>
      </c>
      <c r="Q501" s="83"/>
      <c r="R501" s="84">
        <v>1</v>
      </c>
      <c r="S501" s="84"/>
      <c r="T501" s="84">
        <v>1</v>
      </c>
      <c r="U501" s="84"/>
      <c r="V501" s="84"/>
      <c r="W501" s="84"/>
      <c r="X501" s="84"/>
      <c r="Y501" s="85"/>
      <c r="Z501" s="69" t="s">
        <v>518</v>
      </c>
      <c r="AA501" s="13" t="s">
        <v>372</v>
      </c>
      <c r="AB501" s="14" t="s">
        <v>308</v>
      </c>
      <c r="AC501" s="12" t="s">
        <v>358</v>
      </c>
      <c r="AD501" s="15" t="s">
        <v>368</v>
      </c>
      <c r="AE501" s="83"/>
      <c r="AF501" s="84">
        <v>1</v>
      </c>
      <c r="AG501" s="84"/>
      <c r="AH501" s="84"/>
      <c r="AI501" s="84"/>
      <c r="AJ501" s="84"/>
      <c r="AK501" s="84"/>
      <c r="AL501" s="84"/>
      <c r="AM501" s="85"/>
    </row>
    <row r="502" spans="1:39" ht="12" customHeight="1">
      <c r="A502" s="184">
        <v>470</v>
      </c>
      <c r="B502" s="98" t="s">
        <v>63</v>
      </c>
      <c r="C502" s="98" t="s">
        <v>63</v>
      </c>
      <c r="D502" s="11" t="s">
        <v>51</v>
      </c>
      <c r="E502" s="11" t="s">
        <v>303</v>
      </c>
      <c r="F502" s="12" t="s">
        <v>50</v>
      </c>
      <c r="G502" s="12" t="s">
        <v>310</v>
      </c>
      <c r="H502" s="12" t="s">
        <v>306</v>
      </c>
      <c r="I502" s="105" t="s">
        <v>504</v>
      </c>
      <c r="J502" s="12" t="str">
        <f>"≥17h"</f>
        <v>≥17h</v>
      </c>
      <c r="K502" s="12" t="s">
        <v>512</v>
      </c>
      <c r="L502" s="69" t="s">
        <v>518</v>
      </c>
      <c r="M502" s="13" t="s">
        <v>342</v>
      </c>
      <c r="N502" s="14"/>
      <c r="O502" s="12" t="s">
        <v>358</v>
      </c>
      <c r="P502" s="15" t="s">
        <v>359</v>
      </c>
      <c r="Q502" s="83"/>
      <c r="R502" s="84"/>
      <c r="S502" s="84"/>
      <c r="T502" s="84"/>
      <c r="U502" s="84"/>
      <c r="V502" s="84"/>
      <c r="W502" s="84"/>
      <c r="X502" s="84"/>
      <c r="Y502" s="85"/>
      <c r="Z502" s="69" t="s">
        <v>518</v>
      </c>
      <c r="AA502" s="13" t="s">
        <v>342</v>
      </c>
      <c r="AB502" s="14"/>
      <c r="AC502" s="12" t="s">
        <v>358</v>
      </c>
      <c r="AD502" s="15" t="s">
        <v>359</v>
      </c>
      <c r="AE502" s="83"/>
      <c r="AF502" s="84"/>
      <c r="AG502" s="84"/>
      <c r="AH502" s="84"/>
      <c r="AI502" s="84"/>
      <c r="AJ502" s="84"/>
      <c r="AK502" s="84"/>
      <c r="AL502" s="84"/>
      <c r="AM502" s="85"/>
    </row>
    <row r="503" spans="1:39" ht="12" customHeight="1">
      <c r="A503" s="184">
        <v>471</v>
      </c>
      <c r="B503" s="98" t="s">
        <v>82</v>
      </c>
      <c r="C503" s="98" t="s">
        <v>82</v>
      </c>
      <c r="D503" s="11" t="s">
        <v>51</v>
      </c>
      <c r="E503" s="11" t="s">
        <v>304</v>
      </c>
      <c r="F503" s="12" t="s">
        <v>48</v>
      </c>
      <c r="G503" s="12" t="s">
        <v>310</v>
      </c>
      <c r="H503" s="12" t="s">
        <v>306</v>
      </c>
      <c r="I503" s="12" t="s">
        <v>504</v>
      </c>
      <c r="J503" s="11" t="str">
        <f>"12-16h"</f>
        <v>12-16h</v>
      </c>
      <c r="K503" s="12" t="s">
        <v>513</v>
      </c>
      <c r="L503" s="69" t="s">
        <v>518</v>
      </c>
      <c r="M503" s="13" t="s">
        <v>371</v>
      </c>
      <c r="N503" s="14" t="s">
        <v>308</v>
      </c>
      <c r="O503" s="12" t="s">
        <v>358</v>
      </c>
      <c r="P503" s="15" t="s">
        <v>368</v>
      </c>
      <c r="Q503" s="83"/>
      <c r="R503" s="84"/>
      <c r="S503" s="84"/>
      <c r="T503" s="84"/>
      <c r="U503" s="84"/>
      <c r="V503" s="84"/>
      <c r="W503" s="84">
        <v>1</v>
      </c>
      <c r="X503" s="84"/>
      <c r="Y503" s="85"/>
      <c r="Z503" s="69" t="s">
        <v>518</v>
      </c>
      <c r="AA503" s="13" t="s">
        <v>371</v>
      </c>
      <c r="AB503" s="14" t="s">
        <v>308</v>
      </c>
      <c r="AC503" s="12" t="s">
        <v>358</v>
      </c>
      <c r="AD503" s="15" t="s">
        <v>368</v>
      </c>
      <c r="AE503" s="83">
        <v>1</v>
      </c>
      <c r="AF503" s="84"/>
      <c r="AG503" s="84">
        <v>1</v>
      </c>
      <c r="AH503" s="84"/>
      <c r="AI503" s="84"/>
      <c r="AJ503" s="84"/>
      <c r="AK503" s="84"/>
      <c r="AL503" s="84"/>
      <c r="AM503" s="85"/>
    </row>
    <row r="504" spans="1:39" ht="12" customHeight="1">
      <c r="A504" s="184">
        <v>472</v>
      </c>
      <c r="B504" s="98" t="s">
        <v>292</v>
      </c>
      <c r="C504" s="98" t="s">
        <v>292</v>
      </c>
      <c r="D504" s="11" t="s">
        <v>51</v>
      </c>
      <c r="E504" s="11" t="s">
        <v>303</v>
      </c>
      <c r="F504" s="12" t="s">
        <v>49</v>
      </c>
      <c r="G504" s="12" t="s">
        <v>310</v>
      </c>
      <c r="H504" s="12" t="s">
        <v>306</v>
      </c>
      <c r="I504" s="12" t="s">
        <v>504</v>
      </c>
      <c r="J504" s="11" t="str">
        <f>"12-16h"</f>
        <v>12-16h</v>
      </c>
      <c r="K504" s="12" t="s">
        <v>47</v>
      </c>
      <c r="L504" s="69" t="s">
        <v>518</v>
      </c>
      <c r="M504" s="13" t="s">
        <v>373</v>
      </c>
      <c r="N504" s="14" t="s">
        <v>308</v>
      </c>
      <c r="O504" s="12" t="s">
        <v>358</v>
      </c>
      <c r="P504" s="15" t="s">
        <v>368</v>
      </c>
      <c r="Q504" s="83"/>
      <c r="R504" s="84"/>
      <c r="S504" s="84"/>
      <c r="T504" s="84">
        <v>1</v>
      </c>
      <c r="U504" s="84"/>
      <c r="V504" s="84"/>
      <c r="W504" s="84">
        <v>1</v>
      </c>
      <c r="X504" s="84">
        <v>1</v>
      </c>
      <c r="Y504" s="85"/>
      <c r="Z504" s="69" t="s">
        <v>518</v>
      </c>
      <c r="AA504" s="13" t="s">
        <v>373</v>
      </c>
      <c r="AB504" s="14" t="s">
        <v>308</v>
      </c>
      <c r="AC504" s="12" t="s">
        <v>358</v>
      </c>
      <c r="AD504" s="15" t="s">
        <v>368</v>
      </c>
      <c r="AE504" s="83"/>
      <c r="AF504" s="84">
        <v>1</v>
      </c>
      <c r="AG504" s="84"/>
      <c r="AH504" s="84"/>
      <c r="AI504" s="84"/>
      <c r="AJ504" s="84"/>
      <c r="AK504" s="84"/>
      <c r="AL504" s="84"/>
      <c r="AM504" s="85"/>
    </row>
    <row r="505" spans="1:39" ht="12" customHeight="1">
      <c r="A505" s="184">
        <v>473</v>
      </c>
      <c r="B505" s="98" t="s">
        <v>72</v>
      </c>
      <c r="C505" s="98" t="s">
        <v>72</v>
      </c>
      <c r="D505" s="11" t="s">
        <v>25</v>
      </c>
      <c r="E505" s="11" t="s">
        <v>304</v>
      </c>
      <c r="F505" s="12" t="s">
        <v>48</v>
      </c>
      <c r="G505" s="12" t="s">
        <v>510</v>
      </c>
      <c r="H505" s="12" t="s">
        <v>307</v>
      </c>
      <c r="I505" s="12" t="s">
        <v>504</v>
      </c>
      <c r="J505" s="12" t="str">
        <f>"≥17h"</f>
        <v>≥17h</v>
      </c>
      <c r="K505" s="12" t="s">
        <v>47</v>
      </c>
      <c r="L505" s="69" t="s">
        <v>519</v>
      </c>
      <c r="M505" s="13" t="s">
        <v>373</v>
      </c>
      <c r="N505" s="14" t="s">
        <v>308</v>
      </c>
      <c r="O505" s="12" t="s">
        <v>358</v>
      </c>
      <c r="P505" s="15" t="s">
        <v>368</v>
      </c>
      <c r="Q505" s="83"/>
      <c r="R505" s="84"/>
      <c r="S505" s="84"/>
      <c r="T505" s="84">
        <v>1</v>
      </c>
      <c r="U505" s="84"/>
      <c r="V505" s="84"/>
      <c r="W505" s="84"/>
      <c r="X505" s="84"/>
      <c r="Y505" s="85"/>
      <c r="Z505" s="69" t="s">
        <v>519</v>
      </c>
      <c r="AA505" s="13" t="s">
        <v>373</v>
      </c>
      <c r="AB505" s="14" t="s">
        <v>308</v>
      </c>
      <c r="AC505" s="12" t="s">
        <v>358</v>
      </c>
      <c r="AD505" s="15" t="s">
        <v>368</v>
      </c>
      <c r="AE505" s="83"/>
      <c r="AF505" s="84">
        <v>1</v>
      </c>
      <c r="AG505" s="84"/>
      <c r="AH505" s="84"/>
      <c r="AI505" s="84"/>
      <c r="AJ505" s="84"/>
      <c r="AK505" s="84"/>
      <c r="AL505" s="84"/>
      <c r="AM505" s="85"/>
    </row>
    <row r="506" spans="1:39" ht="12" customHeight="1">
      <c r="A506" s="184">
        <v>474</v>
      </c>
      <c r="B506" s="98" t="s">
        <v>283</v>
      </c>
      <c r="C506" s="98" t="s">
        <v>281</v>
      </c>
      <c r="D506" s="11" t="s">
        <v>52</v>
      </c>
      <c r="E506" s="11" t="s">
        <v>303</v>
      </c>
      <c r="F506" s="12" t="s">
        <v>48</v>
      </c>
      <c r="G506" s="11" t="s">
        <v>511</v>
      </c>
      <c r="H506" s="12" t="s">
        <v>306</v>
      </c>
      <c r="I506" s="105" t="s">
        <v>504</v>
      </c>
      <c r="J506" s="12" t="str">
        <f>"≥17h"</f>
        <v>≥17h</v>
      </c>
      <c r="K506" s="12" t="s">
        <v>513</v>
      </c>
      <c r="L506" s="69" t="s">
        <v>519</v>
      </c>
      <c r="M506" s="13" t="s">
        <v>374</v>
      </c>
      <c r="N506" s="14" t="s">
        <v>367</v>
      </c>
      <c r="O506" s="12" t="s">
        <v>358</v>
      </c>
      <c r="P506" s="15" t="s">
        <v>368</v>
      </c>
      <c r="Q506" s="83"/>
      <c r="R506" s="84"/>
      <c r="S506" s="84"/>
      <c r="T506" s="84">
        <v>1</v>
      </c>
      <c r="U506" s="84"/>
      <c r="V506" s="84"/>
      <c r="W506" s="84"/>
      <c r="X506" s="84"/>
      <c r="Y506" s="85"/>
      <c r="Z506" s="69" t="s">
        <v>519</v>
      </c>
      <c r="AA506" s="13" t="s">
        <v>374</v>
      </c>
      <c r="AB506" s="14" t="s">
        <v>367</v>
      </c>
      <c r="AC506" s="12" t="s">
        <v>358</v>
      </c>
      <c r="AD506" s="15" t="s">
        <v>368</v>
      </c>
      <c r="AE506" s="83"/>
      <c r="AF506" s="84">
        <v>1</v>
      </c>
      <c r="AG506" s="84"/>
      <c r="AH506" s="84"/>
      <c r="AI506" s="84"/>
      <c r="AJ506" s="84"/>
      <c r="AK506" s="84"/>
      <c r="AL506" s="84"/>
      <c r="AM506" s="85"/>
    </row>
    <row r="507" spans="1:39" ht="12" customHeight="1">
      <c r="A507" s="184">
        <v>475</v>
      </c>
      <c r="B507" s="98" t="s">
        <v>72</v>
      </c>
      <c r="C507" s="98" t="s">
        <v>72</v>
      </c>
      <c r="D507" s="11" t="s">
        <v>52</v>
      </c>
      <c r="E507" s="11" t="s">
        <v>304</v>
      </c>
      <c r="F507" s="12" t="s">
        <v>50</v>
      </c>
      <c r="G507" s="12" t="s">
        <v>510</v>
      </c>
      <c r="H507" s="12" t="s">
        <v>308</v>
      </c>
      <c r="I507" s="105" t="s">
        <v>507</v>
      </c>
      <c r="J507" s="12" t="str">
        <f>"≥17h"</f>
        <v>≥17h</v>
      </c>
      <c r="K507" s="12" t="s">
        <v>513</v>
      </c>
      <c r="L507" s="69" t="s">
        <v>519</v>
      </c>
      <c r="M507" s="13" t="s">
        <v>373</v>
      </c>
      <c r="N507" s="14" t="s">
        <v>308</v>
      </c>
      <c r="O507" s="12" t="s">
        <v>358</v>
      </c>
      <c r="P507" s="15" t="s">
        <v>368</v>
      </c>
      <c r="Q507" s="83"/>
      <c r="R507" s="84"/>
      <c r="S507" s="84">
        <v>1</v>
      </c>
      <c r="T507" s="84">
        <v>1</v>
      </c>
      <c r="U507" s="84"/>
      <c r="V507" s="84"/>
      <c r="W507" s="84">
        <v>1</v>
      </c>
      <c r="X507" s="84">
        <v>1</v>
      </c>
      <c r="Y507" s="85"/>
      <c r="Z507" s="69" t="s">
        <v>519</v>
      </c>
      <c r="AA507" s="13" t="s">
        <v>373</v>
      </c>
      <c r="AB507" s="14" t="s">
        <v>308</v>
      </c>
      <c r="AC507" s="12" t="s">
        <v>358</v>
      </c>
      <c r="AD507" s="15" t="s">
        <v>368</v>
      </c>
      <c r="AE507" s="83"/>
      <c r="AF507" s="84">
        <v>1</v>
      </c>
      <c r="AG507" s="84"/>
      <c r="AH507" s="84"/>
      <c r="AI507" s="84"/>
      <c r="AJ507" s="84"/>
      <c r="AK507" s="84"/>
      <c r="AL507" s="84"/>
      <c r="AM507" s="85"/>
    </row>
    <row r="508" spans="1:39" ht="12" customHeight="1">
      <c r="A508" s="184">
        <v>476</v>
      </c>
      <c r="B508" s="98" t="s">
        <v>292</v>
      </c>
      <c r="C508" s="98" t="s">
        <v>292</v>
      </c>
      <c r="D508" s="11" t="s">
        <v>51</v>
      </c>
      <c r="E508" s="11" t="s">
        <v>303</v>
      </c>
      <c r="F508" s="12" t="s">
        <v>48</v>
      </c>
      <c r="G508" s="12" t="s">
        <v>310</v>
      </c>
      <c r="H508" s="12" t="s">
        <v>306</v>
      </c>
      <c r="I508" s="12" t="s">
        <v>504</v>
      </c>
      <c r="J508" s="11" t="str">
        <f>"12-16h"</f>
        <v>12-16h</v>
      </c>
      <c r="K508" s="12" t="s">
        <v>513</v>
      </c>
      <c r="L508" s="69" t="s">
        <v>518</v>
      </c>
      <c r="M508" s="13" t="s">
        <v>373</v>
      </c>
      <c r="N508" s="14" t="s">
        <v>308</v>
      </c>
      <c r="O508" s="12" t="s">
        <v>358</v>
      </c>
      <c r="P508" s="15" t="s">
        <v>368</v>
      </c>
      <c r="Q508" s="83"/>
      <c r="R508" s="84"/>
      <c r="S508" s="84"/>
      <c r="T508" s="84"/>
      <c r="U508" s="84"/>
      <c r="V508" s="84"/>
      <c r="W508" s="84">
        <v>1</v>
      </c>
      <c r="X508" s="84"/>
      <c r="Y508" s="85">
        <v>1</v>
      </c>
      <c r="Z508" s="69" t="s">
        <v>518</v>
      </c>
      <c r="AA508" s="13" t="s">
        <v>373</v>
      </c>
      <c r="AB508" s="14" t="s">
        <v>308</v>
      </c>
      <c r="AC508" s="12" t="s">
        <v>358</v>
      </c>
      <c r="AD508" s="15" t="s">
        <v>368</v>
      </c>
      <c r="AE508" s="83"/>
      <c r="AF508" s="84">
        <v>1</v>
      </c>
      <c r="AG508" s="84"/>
      <c r="AH508" s="84"/>
      <c r="AI508" s="84"/>
      <c r="AJ508" s="84"/>
      <c r="AK508" s="84"/>
      <c r="AL508" s="84"/>
      <c r="AM508" s="85"/>
    </row>
    <row r="509" spans="1:39" ht="12" customHeight="1">
      <c r="A509" s="184">
        <v>477</v>
      </c>
      <c r="B509" s="98" t="s">
        <v>283</v>
      </c>
      <c r="C509" s="98" t="s">
        <v>281</v>
      </c>
      <c r="D509" s="11" t="s">
        <v>52</v>
      </c>
      <c r="E509" s="11" t="s">
        <v>304</v>
      </c>
      <c r="F509" s="12" t="s">
        <v>50</v>
      </c>
      <c r="G509" s="11" t="s">
        <v>511</v>
      </c>
      <c r="H509" s="12" t="s">
        <v>306</v>
      </c>
      <c r="I509" s="105" t="s">
        <v>507</v>
      </c>
      <c r="J509" s="12" t="str">
        <f>"≥17h"</f>
        <v>≥17h</v>
      </c>
      <c r="K509" s="12" t="s">
        <v>513</v>
      </c>
      <c r="L509" s="69" t="s">
        <v>519</v>
      </c>
      <c r="M509" s="13" t="s">
        <v>373</v>
      </c>
      <c r="N509" s="14" t="s">
        <v>367</v>
      </c>
      <c r="O509" s="12" t="s">
        <v>358</v>
      </c>
      <c r="P509" s="15" t="s">
        <v>368</v>
      </c>
      <c r="Q509" s="83"/>
      <c r="R509" s="84"/>
      <c r="S509" s="84"/>
      <c r="T509" s="84">
        <v>1</v>
      </c>
      <c r="U509" s="84"/>
      <c r="V509" s="84">
        <v>1</v>
      </c>
      <c r="W509" s="84">
        <v>1</v>
      </c>
      <c r="X509" s="84"/>
      <c r="Y509" s="85"/>
      <c r="Z509" s="69" t="s">
        <v>519</v>
      </c>
      <c r="AA509" s="13" t="s">
        <v>373</v>
      </c>
      <c r="AB509" s="14" t="s">
        <v>367</v>
      </c>
      <c r="AC509" s="12" t="s">
        <v>358</v>
      </c>
      <c r="AD509" s="15" t="s">
        <v>368</v>
      </c>
      <c r="AE509" s="83"/>
      <c r="AF509" s="84">
        <v>1</v>
      </c>
      <c r="AG509" s="84"/>
      <c r="AH509" s="84"/>
      <c r="AI509" s="84"/>
      <c r="AJ509" s="84"/>
      <c r="AK509" s="84"/>
      <c r="AL509" s="84"/>
      <c r="AM509" s="85"/>
    </row>
    <row r="510" spans="1:39" ht="12" customHeight="1">
      <c r="A510" s="184">
        <v>478</v>
      </c>
      <c r="B510" s="98" t="s">
        <v>82</v>
      </c>
      <c r="C510" s="98" t="s">
        <v>82</v>
      </c>
      <c r="D510" s="11" t="s">
        <v>52</v>
      </c>
      <c r="E510" s="11" t="s">
        <v>303</v>
      </c>
      <c r="F510" s="12" t="s">
        <v>48</v>
      </c>
      <c r="G510" s="12" t="s">
        <v>310</v>
      </c>
      <c r="H510" s="12" t="s">
        <v>306</v>
      </c>
      <c r="I510" s="12" t="s">
        <v>504</v>
      </c>
      <c r="J510" s="11" t="str">
        <f>"12-16h"</f>
        <v>12-16h</v>
      </c>
      <c r="K510" s="12" t="s">
        <v>513</v>
      </c>
      <c r="L510" s="69" t="s">
        <v>518</v>
      </c>
      <c r="M510" s="13" t="s">
        <v>371</v>
      </c>
      <c r="N510" s="14" t="s">
        <v>308</v>
      </c>
      <c r="O510" s="12" t="s">
        <v>358</v>
      </c>
      <c r="P510" s="15" t="s">
        <v>368</v>
      </c>
      <c r="Q510" s="83"/>
      <c r="R510" s="84"/>
      <c r="S510" s="84"/>
      <c r="T510" s="84"/>
      <c r="U510" s="84"/>
      <c r="V510" s="84"/>
      <c r="W510" s="84">
        <v>1</v>
      </c>
      <c r="X510" s="84"/>
      <c r="Y510" s="85"/>
      <c r="Z510" s="69" t="s">
        <v>518</v>
      </c>
      <c r="AA510" s="13" t="s">
        <v>371</v>
      </c>
      <c r="AB510" s="14" t="s">
        <v>308</v>
      </c>
      <c r="AC510" s="12" t="s">
        <v>358</v>
      </c>
      <c r="AD510" s="15" t="s">
        <v>368</v>
      </c>
      <c r="AE510" s="83">
        <v>1</v>
      </c>
      <c r="AF510" s="84"/>
      <c r="AG510" s="84"/>
      <c r="AH510" s="84"/>
      <c r="AI510" s="84"/>
      <c r="AJ510" s="84"/>
      <c r="AK510" s="84"/>
      <c r="AL510" s="84"/>
      <c r="AM510" s="85"/>
    </row>
    <row r="511" spans="1:39" ht="12" customHeight="1">
      <c r="A511" s="184">
        <v>479</v>
      </c>
      <c r="B511" s="98" t="s">
        <v>72</v>
      </c>
      <c r="C511" s="98" t="s">
        <v>72</v>
      </c>
      <c r="D511" s="11" t="s">
        <v>52</v>
      </c>
      <c r="E511" s="11" t="s">
        <v>304</v>
      </c>
      <c r="F511" s="12" t="s">
        <v>49</v>
      </c>
      <c r="G511" s="12" t="s">
        <v>310</v>
      </c>
      <c r="H511" s="12" t="s">
        <v>306</v>
      </c>
      <c r="I511" s="105" t="s">
        <v>507</v>
      </c>
      <c r="J511" s="12" t="str">
        <f>"≥17h"</f>
        <v>≥17h</v>
      </c>
      <c r="K511" s="12" t="s">
        <v>512</v>
      </c>
      <c r="L511" s="69" t="s">
        <v>519</v>
      </c>
      <c r="M511" s="13" t="s">
        <v>373</v>
      </c>
      <c r="N511" s="14" t="s">
        <v>308</v>
      </c>
      <c r="O511" s="12" t="s">
        <v>358</v>
      </c>
      <c r="P511" s="15" t="s">
        <v>368</v>
      </c>
      <c r="Q511" s="83"/>
      <c r="R511" s="84">
        <v>1</v>
      </c>
      <c r="S511" s="84">
        <v>1</v>
      </c>
      <c r="T511" s="84">
        <v>1</v>
      </c>
      <c r="U511" s="84"/>
      <c r="V511" s="84"/>
      <c r="W511" s="84">
        <v>1</v>
      </c>
      <c r="X511" s="84"/>
      <c r="Y511" s="85"/>
      <c r="Z511" s="69" t="s">
        <v>519</v>
      </c>
      <c r="AA511" s="13" t="s">
        <v>373</v>
      </c>
      <c r="AB511" s="14" t="s">
        <v>308</v>
      </c>
      <c r="AC511" s="12" t="s">
        <v>358</v>
      </c>
      <c r="AD511" s="15" t="s">
        <v>368</v>
      </c>
      <c r="AE511" s="83">
        <v>1</v>
      </c>
      <c r="AF511" s="84"/>
      <c r="AG511" s="84"/>
      <c r="AH511" s="84"/>
      <c r="AI511" s="84"/>
      <c r="AJ511" s="84"/>
      <c r="AK511" s="84"/>
      <c r="AL511" s="84"/>
      <c r="AM511" s="85"/>
    </row>
    <row r="512" spans="1:39" ht="12" customHeight="1">
      <c r="A512" s="184">
        <v>480</v>
      </c>
      <c r="B512" s="98" t="s">
        <v>292</v>
      </c>
      <c r="C512" s="98" t="s">
        <v>292</v>
      </c>
      <c r="D512" s="11" t="s">
        <v>52</v>
      </c>
      <c r="E512" s="11" t="s">
        <v>304</v>
      </c>
      <c r="F512" s="12" t="s">
        <v>48</v>
      </c>
      <c r="G512" s="12" t="s">
        <v>310</v>
      </c>
      <c r="H512" s="12" t="s">
        <v>308</v>
      </c>
      <c r="I512" s="105" t="s">
        <v>504</v>
      </c>
      <c r="J512" s="12" t="str">
        <f>"≥17h"</f>
        <v>≥17h</v>
      </c>
      <c r="K512" s="12" t="s">
        <v>513</v>
      </c>
      <c r="L512" s="69" t="s">
        <v>518</v>
      </c>
      <c r="M512" s="13" t="s">
        <v>373</v>
      </c>
      <c r="N512" s="14" t="s">
        <v>308</v>
      </c>
      <c r="O512" s="12" t="s">
        <v>358</v>
      </c>
      <c r="P512" s="15" t="s">
        <v>368</v>
      </c>
      <c r="Q512" s="83"/>
      <c r="R512" s="84"/>
      <c r="S512" s="84">
        <v>1</v>
      </c>
      <c r="T512" s="84"/>
      <c r="U512" s="84"/>
      <c r="V512" s="84"/>
      <c r="W512" s="84">
        <v>1</v>
      </c>
      <c r="X512" s="84">
        <v>1</v>
      </c>
      <c r="Y512" s="85"/>
      <c r="Z512" s="69" t="s">
        <v>518</v>
      </c>
      <c r="AA512" s="13" t="s">
        <v>373</v>
      </c>
      <c r="AB512" s="14" t="s">
        <v>308</v>
      </c>
      <c r="AC512" s="12" t="s">
        <v>358</v>
      </c>
      <c r="AD512" s="15" t="s">
        <v>368</v>
      </c>
      <c r="AE512" s="83"/>
      <c r="AF512" s="84"/>
      <c r="AG512" s="84">
        <v>1</v>
      </c>
      <c r="AH512" s="84"/>
      <c r="AI512" s="84"/>
      <c r="AJ512" s="84"/>
      <c r="AK512" s="84">
        <v>1</v>
      </c>
      <c r="AL512" s="84"/>
      <c r="AM512" s="85"/>
    </row>
    <row r="513" spans="1:39" ht="12" customHeight="1">
      <c r="A513" s="184">
        <v>481</v>
      </c>
      <c r="B513" s="98" t="s">
        <v>283</v>
      </c>
      <c r="C513" s="98" t="s">
        <v>281</v>
      </c>
      <c r="D513" s="11" t="s">
        <v>51</v>
      </c>
      <c r="E513" s="11" t="s">
        <v>304</v>
      </c>
      <c r="F513" s="12" t="s">
        <v>50</v>
      </c>
      <c r="G513" s="11" t="s">
        <v>511</v>
      </c>
      <c r="H513" s="12" t="s">
        <v>306</v>
      </c>
      <c r="I513" s="12" t="s">
        <v>504</v>
      </c>
      <c r="J513" s="12" t="str">
        <f>"≥17h"</f>
        <v>≥17h</v>
      </c>
      <c r="K513" s="12" t="s">
        <v>47</v>
      </c>
      <c r="L513" s="69" t="s">
        <v>519</v>
      </c>
      <c r="M513" s="13" t="s">
        <v>373</v>
      </c>
      <c r="N513" s="14" t="s">
        <v>367</v>
      </c>
      <c r="O513" s="12" t="s">
        <v>358</v>
      </c>
      <c r="P513" s="15" t="s">
        <v>368</v>
      </c>
      <c r="Q513" s="83"/>
      <c r="R513" s="84"/>
      <c r="S513" s="84"/>
      <c r="T513" s="84">
        <v>1</v>
      </c>
      <c r="U513" s="84"/>
      <c r="V513" s="84"/>
      <c r="W513" s="84"/>
      <c r="X513" s="84">
        <v>1</v>
      </c>
      <c r="Y513" s="85"/>
      <c r="Z513" s="69" t="s">
        <v>519</v>
      </c>
      <c r="AA513" s="13" t="s">
        <v>373</v>
      </c>
      <c r="AB513" s="14" t="s">
        <v>367</v>
      </c>
      <c r="AC513" s="12" t="s">
        <v>358</v>
      </c>
      <c r="AD513" s="15" t="s">
        <v>368</v>
      </c>
      <c r="AE513" s="83"/>
      <c r="AF513" s="84">
        <v>1</v>
      </c>
      <c r="AG513" s="84"/>
      <c r="AH513" s="84"/>
      <c r="AI513" s="84"/>
      <c r="AJ513" s="84"/>
      <c r="AK513" s="84"/>
      <c r="AL513" s="84"/>
      <c r="AM513" s="85"/>
    </row>
    <row r="514" spans="1:39" ht="12" customHeight="1">
      <c r="A514" s="184">
        <v>482</v>
      </c>
      <c r="B514" s="98" t="s">
        <v>261</v>
      </c>
      <c r="C514" s="98" t="s">
        <v>260</v>
      </c>
      <c r="D514" s="11" t="s">
        <v>25</v>
      </c>
      <c r="E514" s="11" t="s">
        <v>304</v>
      </c>
      <c r="F514" s="12" t="s">
        <v>49</v>
      </c>
      <c r="G514" s="11" t="s">
        <v>511</v>
      </c>
      <c r="H514" s="12" t="s">
        <v>308</v>
      </c>
      <c r="I514" s="105" t="s">
        <v>504</v>
      </c>
      <c r="J514" s="12" t="str">
        <f>"≥17h"</f>
        <v>≥17h</v>
      </c>
      <c r="K514" s="12" t="s">
        <v>47</v>
      </c>
      <c r="L514" s="69" t="s">
        <v>519</v>
      </c>
      <c r="M514" s="13" t="s">
        <v>374</v>
      </c>
      <c r="N514" s="14" t="s">
        <v>308</v>
      </c>
      <c r="O514" s="12" t="s">
        <v>358</v>
      </c>
      <c r="P514" s="15" t="s">
        <v>368</v>
      </c>
      <c r="Q514" s="83"/>
      <c r="R514" s="84"/>
      <c r="S514" s="84"/>
      <c r="T514" s="84">
        <v>1</v>
      </c>
      <c r="U514" s="84"/>
      <c r="V514" s="84"/>
      <c r="W514" s="84"/>
      <c r="X514" s="84"/>
      <c r="Y514" s="85"/>
      <c r="Z514" s="69" t="s">
        <v>519</v>
      </c>
      <c r="AA514" s="13" t="s">
        <v>374</v>
      </c>
      <c r="AB514" s="14" t="s">
        <v>308</v>
      </c>
      <c r="AC514" s="12" t="s">
        <v>358</v>
      </c>
      <c r="AD514" s="15" t="s">
        <v>368</v>
      </c>
      <c r="AE514" s="83">
        <v>1</v>
      </c>
      <c r="AF514" s="84"/>
      <c r="AG514" s="84"/>
      <c r="AH514" s="84"/>
      <c r="AI514" s="84"/>
      <c r="AJ514" s="84"/>
      <c r="AK514" s="84"/>
      <c r="AL514" s="84"/>
      <c r="AM514" s="85"/>
    </row>
    <row r="515" spans="1:39" ht="12" customHeight="1">
      <c r="A515" s="184">
        <v>483</v>
      </c>
      <c r="B515" s="98" t="s">
        <v>144</v>
      </c>
      <c r="C515" s="98" t="s">
        <v>79</v>
      </c>
      <c r="D515" s="11" t="s">
        <v>52</v>
      </c>
      <c r="E515" s="11" t="s">
        <v>304</v>
      </c>
      <c r="F515" s="12" t="s">
        <v>49</v>
      </c>
      <c r="G515" s="11" t="s">
        <v>511</v>
      </c>
      <c r="H515" s="12" t="s">
        <v>308</v>
      </c>
      <c r="I515" s="105" t="s">
        <v>504</v>
      </c>
      <c r="J515" s="12" t="str">
        <f>"≥17h"</f>
        <v>≥17h</v>
      </c>
      <c r="K515" s="12" t="s">
        <v>512</v>
      </c>
      <c r="L515" s="69" t="s">
        <v>520</v>
      </c>
      <c r="M515" s="13" t="s">
        <v>374</v>
      </c>
      <c r="N515" s="14" t="s">
        <v>308</v>
      </c>
      <c r="O515" s="12" t="s">
        <v>358</v>
      </c>
      <c r="P515" s="15" t="s">
        <v>368</v>
      </c>
      <c r="Q515" s="83"/>
      <c r="R515" s="84"/>
      <c r="S515" s="84"/>
      <c r="T515" s="84">
        <v>1</v>
      </c>
      <c r="U515" s="84"/>
      <c r="V515" s="84"/>
      <c r="W515" s="84"/>
      <c r="X515" s="84"/>
      <c r="Y515" s="85"/>
      <c r="Z515" s="69" t="s">
        <v>520</v>
      </c>
      <c r="AA515" s="13" t="s">
        <v>374</v>
      </c>
      <c r="AB515" s="14" t="s">
        <v>308</v>
      </c>
      <c r="AC515" s="12" t="s">
        <v>358</v>
      </c>
      <c r="AD515" s="15" t="s">
        <v>368</v>
      </c>
      <c r="AE515" s="83"/>
      <c r="AF515" s="84"/>
      <c r="AG515" s="84">
        <v>1</v>
      </c>
      <c r="AH515" s="84"/>
      <c r="AI515" s="84"/>
      <c r="AJ515" s="84"/>
      <c r="AK515" s="84"/>
      <c r="AL515" s="84"/>
      <c r="AM515" s="85">
        <v>1</v>
      </c>
    </row>
    <row r="516" spans="1:39" ht="12" customHeight="1">
      <c r="A516" s="184">
        <v>484</v>
      </c>
      <c r="B516" s="98" t="s">
        <v>227</v>
      </c>
      <c r="C516" s="98" t="s">
        <v>69</v>
      </c>
      <c r="D516" s="11" t="s">
        <v>52</v>
      </c>
      <c r="E516" s="11" t="s">
        <v>304</v>
      </c>
      <c r="F516" s="12" t="s">
        <v>49</v>
      </c>
      <c r="G516" s="11" t="s">
        <v>511</v>
      </c>
      <c r="H516" s="12" t="s">
        <v>308</v>
      </c>
      <c r="I516" s="12" t="s">
        <v>504</v>
      </c>
      <c r="J516" s="11" t="str">
        <f>"≤12h"</f>
        <v>≤12h</v>
      </c>
      <c r="K516" s="12" t="s">
        <v>512</v>
      </c>
      <c r="L516" s="69" t="s">
        <v>518</v>
      </c>
      <c r="M516" s="13" t="s">
        <v>342</v>
      </c>
      <c r="N516" s="14"/>
      <c r="O516" s="12" t="s">
        <v>358</v>
      </c>
      <c r="P516" s="15" t="s">
        <v>359</v>
      </c>
      <c r="Q516" s="83"/>
      <c r="R516" s="84"/>
      <c r="S516" s="84"/>
      <c r="T516" s="84"/>
      <c r="U516" s="84"/>
      <c r="V516" s="84"/>
      <c r="W516" s="84"/>
      <c r="X516" s="84"/>
      <c r="Y516" s="85"/>
      <c r="Z516" s="69" t="s">
        <v>518</v>
      </c>
      <c r="AA516" s="13" t="s">
        <v>342</v>
      </c>
      <c r="AB516" s="14"/>
      <c r="AC516" s="12" t="s">
        <v>358</v>
      </c>
      <c r="AD516" s="15" t="s">
        <v>359</v>
      </c>
      <c r="AE516" s="83"/>
      <c r="AF516" s="84"/>
      <c r="AG516" s="84"/>
      <c r="AH516" s="84"/>
      <c r="AI516" s="84"/>
      <c r="AJ516" s="84"/>
      <c r="AK516" s="84"/>
      <c r="AL516" s="84"/>
      <c r="AM516" s="85"/>
    </row>
    <row r="517" spans="1:39" ht="12" customHeight="1">
      <c r="A517" s="184">
        <v>485</v>
      </c>
      <c r="B517" s="98" t="s">
        <v>261</v>
      </c>
      <c r="C517" s="98" t="s">
        <v>260</v>
      </c>
      <c r="D517" s="11" t="s">
        <v>52</v>
      </c>
      <c r="E517" s="11" t="s">
        <v>304</v>
      </c>
      <c r="F517" s="12" t="s">
        <v>49</v>
      </c>
      <c r="G517" s="11" t="s">
        <v>511</v>
      </c>
      <c r="H517" s="12" t="s">
        <v>308</v>
      </c>
      <c r="I517" s="12" t="s">
        <v>507</v>
      </c>
      <c r="J517" s="12" t="str">
        <f>"≥17h"</f>
        <v>≥17h</v>
      </c>
      <c r="K517" s="12" t="s">
        <v>47</v>
      </c>
      <c r="L517" s="69" t="s">
        <v>519</v>
      </c>
      <c r="M517" s="13" t="s">
        <v>374</v>
      </c>
      <c r="N517" s="14" t="s">
        <v>308</v>
      </c>
      <c r="O517" s="12" t="s">
        <v>358</v>
      </c>
      <c r="P517" s="15" t="s">
        <v>368</v>
      </c>
      <c r="Q517" s="83"/>
      <c r="R517" s="84"/>
      <c r="S517" s="84"/>
      <c r="T517" s="84">
        <v>1</v>
      </c>
      <c r="U517" s="84"/>
      <c r="V517" s="84"/>
      <c r="W517" s="84">
        <v>1</v>
      </c>
      <c r="X517" s="84"/>
      <c r="Y517" s="85"/>
      <c r="Z517" s="69" t="s">
        <v>519</v>
      </c>
      <c r="AA517" s="13" t="s">
        <v>374</v>
      </c>
      <c r="AB517" s="14" t="s">
        <v>308</v>
      </c>
      <c r="AC517" s="12" t="s">
        <v>358</v>
      </c>
      <c r="AD517" s="15" t="s">
        <v>368</v>
      </c>
      <c r="AE517" s="83">
        <v>1</v>
      </c>
      <c r="AF517" s="84"/>
      <c r="AG517" s="84"/>
      <c r="AH517" s="84"/>
      <c r="AI517" s="84"/>
      <c r="AJ517" s="84"/>
      <c r="AK517" s="84"/>
      <c r="AL517" s="84"/>
      <c r="AM517" s="85"/>
    </row>
    <row r="518" spans="1:39" ht="12" customHeight="1">
      <c r="A518" s="184">
        <v>486</v>
      </c>
      <c r="B518" s="98" t="s">
        <v>98</v>
      </c>
      <c r="C518" s="98" t="s">
        <v>98</v>
      </c>
      <c r="D518" s="11" t="s">
        <v>51</v>
      </c>
      <c r="E518" s="11" t="s">
        <v>304</v>
      </c>
      <c r="F518" s="12" t="s">
        <v>48</v>
      </c>
      <c r="G518" s="12" t="s">
        <v>310</v>
      </c>
      <c r="H518" s="12" t="s">
        <v>306</v>
      </c>
      <c r="I518" s="12" t="s">
        <v>504</v>
      </c>
      <c r="J518" s="11" t="str">
        <f>"12-16h"</f>
        <v>12-16h</v>
      </c>
      <c r="K518" s="12" t="s">
        <v>513</v>
      </c>
      <c r="L518" s="69" t="s">
        <v>518</v>
      </c>
      <c r="M518" s="13" t="s">
        <v>385</v>
      </c>
      <c r="N518" s="14" t="s">
        <v>308</v>
      </c>
      <c r="O518" s="12" t="s">
        <v>358</v>
      </c>
      <c r="P518" s="15" t="s">
        <v>368</v>
      </c>
      <c r="Q518" s="83"/>
      <c r="R518" s="84"/>
      <c r="S518" s="84"/>
      <c r="T518" s="84">
        <v>1</v>
      </c>
      <c r="U518" s="84"/>
      <c r="V518" s="84"/>
      <c r="W518" s="84"/>
      <c r="X518" s="84"/>
      <c r="Y518" s="85">
        <v>1</v>
      </c>
      <c r="Z518" s="69" t="s">
        <v>518</v>
      </c>
      <c r="AA518" s="13" t="s">
        <v>385</v>
      </c>
      <c r="AB518" s="14" t="s">
        <v>308</v>
      </c>
      <c r="AC518" s="12" t="s">
        <v>358</v>
      </c>
      <c r="AD518" s="15" t="s">
        <v>368</v>
      </c>
      <c r="AE518" s="83"/>
      <c r="AF518" s="84"/>
      <c r="AG518" s="84"/>
      <c r="AH518" s="84"/>
      <c r="AI518" s="84"/>
      <c r="AJ518" s="84"/>
      <c r="AK518" s="84"/>
      <c r="AL518" s="84"/>
      <c r="AM518" s="85">
        <v>1</v>
      </c>
    </row>
    <row r="519" spans="1:39" ht="12" customHeight="1">
      <c r="A519" s="184">
        <v>487</v>
      </c>
      <c r="B519" s="98" t="s">
        <v>145</v>
      </c>
      <c r="C519" s="98" t="s">
        <v>79</v>
      </c>
      <c r="D519" s="11" t="s">
        <v>51</v>
      </c>
      <c r="E519" s="11" t="s">
        <v>303</v>
      </c>
      <c r="F519" s="12" t="s">
        <v>49</v>
      </c>
      <c r="G519" s="11" t="s">
        <v>511</v>
      </c>
      <c r="H519" s="12" t="s">
        <v>308</v>
      </c>
      <c r="I519" s="105" t="s">
        <v>505</v>
      </c>
      <c r="J519" s="11" t="str">
        <f>"12-16h"</f>
        <v>12-16h</v>
      </c>
      <c r="K519" s="12" t="s">
        <v>47</v>
      </c>
      <c r="L519" s="69" t="s">
        <v>520</v>
      </c>
      <c r="M519" s="13" t="s">
        <v>309</v>
      </c>
      <c r="N519" s="14" t="s">
        <v>308</v>
      </c>
      <c r="O519" s="12" t="s">
        <v>358</v>
      </c>
      <c r="P519" s="15" t="s">
        <v>368</v>
      </c>
      <c r="Q519" s="83"/>
      <c r="R519" s="84">
        <v>1</v>
      </c>
      <c r="S519" s="84"/>
      <c r="T519" s="84"/>
      <c r="U519" s="84"/>
      <c r="V519" s="84"/>
      <c r="W519" s="84"/>
      <c r="X519" s="84"/>
      <c r="Y519" s="85"/>
      <c r="Z519" s="69" t="s">
        <v>520</v>
      </c>
      <c r="AA519" s="13" t="s">
        <v>309</v>
      </c>
      <c r="AB519" s="14" t="s">
        <v>308</v>
      </c>
      <c r="AC519" s="12" t="s">
        <v>358</v>
      </c>
      <c r="AD519" s="15" t="s">
        <v>368</v>
      </c>
      <c r="AE519" s="83"/>
      <c r="AF519" s="84">
        <v>1</v>
      </c>
      <c r="AG519" s="84"/>
      <c r="AH519" s="84"/>
      <c r="AI519" s="84"/>
      <c r="AJ519" s="84"/>
      <c r="AK519" s="84"/>
      <c r="AL519" s="84"/>
      <c r="AM519" s="85">
        <v>1</v>
      </c>
    </row>
    <row r="520" spans="1:39" ht="12" customHeight="1">
      <c r="A520" s="184">
        <v>488</v>
      </c>
      <c r="B520" s="98" t="s">
        <v>261</v>
      </c>
      <c r="C520" s="98" t="s">
        <v>260</v>
      </c>
      <c r="D520" s="11" t="s">
        <v>52</v>
      </c>
      <c r="E520" s="11" t="s">
        <v>304</v>
      </c>
      <c r="F520" s="12" t="s">
        <v>49</v>
      </c>
      <c r="G520" s="11" t="s">
        <v>511</v>
      </c>
      <c r="H520" s="12" t="s">
        <v>308</v>
      </c>
      <c r="I520" s="105" t="s">
        <v>504</v>
      </c>
      <c r="J520" s="12" t="str">
        <f>"≥17h"</f>
        <v>≥17h</v>
      </c>
      <c r="K520" s="12" t="s">
        <v>47</v>
      </c>
      <c r="L520" s="69" t="s">
        <v>519</v>
      </c>
      <c r="M520" s="13" t="s">
        <v>373</v>
      </c>
      <c r="N520" s="14" t="s">
        <v>308</v>
      </c>
      <c r="O520" s="12" t="s">
        <v>358</v>
      </c>
      <c r="P520" s="15" t="s">
        <v>368</v>
      </c>
      <c r="Q520" s="83"/>
      <c r="R520" s="84"/>
      <c r="S520" s="84"/>
      <c r="T520" s="84">
        <v>1</v>
      </c>
      <c r="U520" s="84"/>
      <c r="V520" s="84"/>
      <c r="W520" s="84"/>
      <c r="X520" s="84"/>
      <c r="Y520" s="85"/>
      <c r="Z520" s="69" t="s">
        <v>519</v>
      </c>
      <c r="AA520" s="13" t="s">
        <v>373</v>
      </c>
      <c r="AB520" s="14" t="s">
        <v>308</v>
      </c>
      <c r="AC520" s="12" t="s">
        <v>358</v>
      </c>
      <c r="AD520" s="15" t="s">
        <v>368</v>
      </c>
      <c r="AE520" s="83"/>
      <c r="AF520" s="84"/>
      <c r="AG520" s="84"/>
      <c r="AH520" s="84">
        <v>1</v>
      </c>
      <c r="AI520" s="84"/>
      <c r="AJ520" s="84"/>
      <c r="AK520" s="84"/>
      <c r="AL520" s="84"/>
      <c r="AM520" s="85"/>
    </row>
    <row r="521" spans="1:39" ht="12" customHeight="1">
      <c r="A521" s="184">
        <v>489</v>
      </c>
      <c r="B521" s="98" t="s">
        <v>227</v>
      </c>
      <c r="C521" s="98" t="s">
        <v>69</v>
      </c>
      <c r="D521" s="11" t="s">
        <v>51</v>
      </c>
      <c r="E521" s="11" t="s">
        <v>303</v>
      </c>
      <c r="F521" s="12" t="s">
        <v>48</v>
      </c>
      <c r="G521" s="11" t="s">
        <v>511</v>
      </c>
      <c r="H521" s="12" t="s">
        <v>308</v>
      </c>
      <c r="I521" s="105" t="s">
        <v>507</v>
      </c>
      <c r="J521" s="12" t="str">
        <f>"≥17h"</f>
        <v>≥17h</v>
      </c>
      <c r="K521" s="12" t="s">
        <v>512</v>
      </c>
      <c r="L521" s="69" t="s">
        <v>518</v>
      </c>
      <c r="M521" s="13" t="s">
        <v>371</v>
      </c>
      <c r="N521" s="14" t="s">
        <v>308</v>
      </c>
      <c r="O521" s="12" t="s">
        <v>358</v>
      </c>
      <c r="P521" s="15" t="s">
        <v>368</v>
      </c>
      <c r="Q521" s="83"/>
      <c r="R521" s="84">
        <v>1</v>
      </c>
      <c r="S521" s="84"/>
      <c r="T521" s="84">
        <v>1</v>
      </c>
      <c r="U521" s="84"/>
      <c r="V521" s="84"/>
      <c r="W521" s="84">
        <v>1</v>
      </c>
      <c r="X521" s="84">
        <v>1</v>
      </c>
      <c r="Y521" s="85"/>
      <c r="Z521" s="69" t="s">
        <v>518</v>
      </c>
      <c r="AA521" s="13" t="s">
        <v>371</v>
      </c>
      <c r="AB521" s="14" t="s">
        <v>308</v>
      </c>
      <c r="AC521" s="12" t="s">
        <v>358</v>
      </c>
      <c r="AD521" s="15" t="s">
        <v>368</v>
      </c>
      <c r="AE521" s="83"/>
      <c r="AF521" s="84"/>
      <c r="AG521" s="84">
        <v>1</v>
      </c>
      <c r="AH521" s="84"/>
      <c r="AI521" s="84"/>
      <c r="AJ521" s="84"/>
      <c r="AK521" s="84"/>
      <c r="AL521" s="84"/>
      <c r="AM521" s="85"/>
    </row>
    <row r="522" spans="1:39" ht="12" customHeight="1">
      <c r="A522" s="184">
        <v>490</v>
      </c>
      <c r="B522" s="98" t="s">
        <v>82</v>
      </c>
      <c r="C522" s="98" t="s">
        <v>82</v>
      </c>
      <c r="D522" s="11" t="s">
        <v>52</v>
      </c>
      <c r="E522" s="11" t="s">
        <v>303</v>
      </c>
      <c r="F522" s="12" t="s">
        <v>50</v>
      </c>
      <c r="G522" s="12" t="s">
        <v>310</v>
      </c>
      <c r="H522" s="12" t="s">
        <v>306</v>
      </c>
      <c r="I522" s="105" t="s">
        <v>507</v>
      </c>
      <c r="J522" s="11" t="str">
        <f>"12-16h"</f>
        <v>12-16h</v>
      </c>
      <c r="K522" s="12" t="s">
        <v>512</v>
      </c>
      <c r="L522" s="69" t="s">
        <v>518</v>
      </c>
      <c r="M522" s="13" t="s">
        <v>342</v>
      </c>
      <c r="N522" s="14"/>
      <c r="O522" s="12" t="s">
        <v>358</v>
      </c>
      <c r="P522" s="15" t="s">
        <v>359</v>
      </c>
      <c r="Q522" s="83"/>
      <c r="R522" s="84"/>
      <c r="S522" s="84"/>
      <c r="T522" s="84"/>
      <c r="U522" s="84"/>
      <c r="V522" s="84"/>
      <c r="W522" s="84"/>
      <c r="X522" s="84"/>
      <c r="Y522" s="85"/>
      <c r="Z522" s="69" t="s">
        <v>518</v>
      </c>
      <c r="AA522" s="13" t="s">
        <v>342</v>
      </c>
      <c r="AB522" s="14"/>
      <c r="AC522" s="12" t="s">
        <v>358</v>
      </c>
      <c r="AD522" s="15" t="s">
        <v>359</v>
      </c>
      <c r="AE522" s="83"/>
      <c r="AF522" s="84"/>
      <c r="AG522" s="84"/>
      <c r="AH522" s="84"/>
      <c r="AI522" s="84"/>
      <c r="AJ522" s="84"/>
      <c r="AK522" s="84"/>
      <c r="AL522" s="84"/>
      <c r="AM522" s="85"/>
    </row>
    <row r="523" spans="1:39" ht="12" customHeight="1">
      <c r="A523" s="184">
        <v>491</v>
      </c>
      <c r="B523" s="98" t="s">
        <v>144</v>
      </c>
      <c r="C523" s="98" t="s">
        <v>79</v>
      </c>
      <c r="D523" s="11" t="s">
        <v>52</v>
      </c>
      <c r="E523" s="11" t="s">
        <v>304</v>
      </c>
      <c r="F523" s="12" t="s">
        <v>49</v>
      </c>
      <c r="G523" s="11" t="s">
        <v>511</v>
      </c>
      <c r="H523" s="12" t="s">
        <v>308</v>
      </c>
      <c r="I523" s="12" t="s">
        <v>504</v>
      </c>
      <c r="J523" s="12" t="str">
        <f>"≥17h"</f>
        <v>≥17h</v>
      </c>
      <c r="K523" s="12" t="s">
        <v>512</v>
      </c>
      <c r="L523" s="69" t="s">
        <v>520</v>
      </c>
      <c r="M523" s="13" t="s">
        <v>374</v>
      </c>
      <c r="N523" s="14" t="s">
        <v>308</v>
      </c>
      <c r="O523" s="12" t="s">
        <v>358</v>
      </c>
      <c r="P523" s="15" t="s">
        <v>368</v>
      </c>
      <c r="Q523" s="83"/>
      <c r="R523" s="84"/>
      <c r="S523" s="84"/>
      <c r="T523" s="84">
        <v>1</v>
      </c>
      <c r="U523" s="84"/>
      <c r="V523" s="84"/>
      <c r="W523" s="84">
        <v>1</v>
      </c>
      <c r="X523" s="84"/>
      <c r="Y523" s="85"/>
      <c r="Z523" s="69" t="s">
        <v>520</v>
      </c>
      <c r="AA523" s="13" t="s">
        <v>374</v>
      </c>
      <c r="AB523" s="14" t="s">
        <v>308</v>
      </c>
      <c r="AC523" s="12" t="s">
        <v>358</v>
      </c>
      <c r="AD523" s="15" t="s">
        <v>368</v>
      </c>
      <c r="AE523" s="83">
        <v>1</v>
      </c>
      <c r="AF523" s="84"/>
      <c r="AG523" s="84"/>
      <c r="AH523" s="84"/>
      <c r="AI523" s="84"/>
      <c r="AJ523" s="84"/>
      <c r="AK523" s="84"/>
      <c r="AL523" s="84"/>
      <c r="AM523" s="85"/>
    </row>
    <row r="524" spans="1:39" ht="12" customHeight="1">
      <c r="A524" s="184">
        <v>492</v>
      </c>
      <c r="B524" s="98" t="s">
        <v>261</v>
      </c>
      <c r="C524" s="98" t="s">
        <v>260</v>
      </c>
      <c r="D524" s="11" t="s">
        <v>52</v>
      </c>
      <c r="E524" s="11" t="s">
        <v>303</v>
      </c>
      <c r="F524" s="12" t="s">
        <v>49</v>
      </c>
      <c r="G524" s="11" t="s">
        <v>511</v>
      </c>
      <c r="H524" s="12" t="s">
        <v>308</v>
      </c>
      <c r="I524" s="12" t="s">
        <v>505</v>
      </c>
      <c r="J524" s="12" t="str">
        <f>"≥17h"</f>
        <v>≥17h</v>
      </c>
      <c r="K524" s="12" t="s">
        <v>512</v>
      </c>
      <c r="L524" s="69" t="s">
        <v>519</v>
      </c>
      <c r="M524" s="13" t="s">
        <v>339</v>
      </c>
      <c r="N524" s="14" t="s">
        <v>308</v>
      </c>
      <c r="O524" s="12" t="s">
        <v>358</v>
      </c>
      <c r="P524" s="15" t="s">
        <v>368</v>
      </c>
      <c r="Q524" s="83"/>
      <c r="R524" s="84">
        <v>1</v>
      </c>
      <c r="S524" s="84"/>
      <c r="T524" s="84">
        <v>1</v>
      </c>
      <c r="U524" s="84"/>
      <c r="V524" s="84"/>
      <c r="W524" s="84"/>
      <c r="X524" s="84"/>
      <c r="Y524" s="85"/>
      <c r="Z524" s="69" t="s">
        <v>519</v>
      </c>
      <c r="AA524" s="13" t="s">
        <v>339</v>
      </c>
      <c r="AB524" s="14" t="s">
        <v>308</v>
      </c>
      <c r="AC524" s="12" t="s">
        <v>358</v>
      </c>
      <c r="AD524" s="15" t="s">
        <v>368</v>
      </c>
      <c r="AE524" s="83">
        <v>1</v>
      </c>
      <c r="AF524" s="84"/>
      <c r="AG524" s="84"/>
      <c r="AH524" s="84"/>
      <c r="AI524" s="84"/>
      <c r="AJ524" s="84"/>
      <c r="AK524" s="84"/>
      <c r="AL524" s="84"/>
      <c r="AM524" s="85"/>
    </row>
    <row r="525" spans="1:39" ht="12" customHeight="1">
      <c r="A525" s="184">
        <v>493</v>
      </c>
      <c r="B525" s="98" t="s">
        <v>145</v>
      </c>
      <c r="C525" s="98" t="s">
        <v>79</v>
      </c>
      <c r="D525" s="11" t="s">
        <v>51</v>
      </c>
      <c r="E525" s="11" t="s">
        <v>304</v>
      </c>
      <c r="F525" s="12" t="s">
        <v>50</v>
      </c>
      <c r="G525" s="11" t="s">
        <v>511</v>
      </c>
      <c r="H525" s="12" t="s">
        <v>308</v>
      </c>
      <c r="I525" s="12" t="s">
        <v>507</v>
      </c>
      <c r="J525" s="12" t="str">
        <f>"≥17h"</f>
        <v>≥17h</v>
      </c>
      <c r="K525" s="12" t="s">
        <v>512</v>
      </c>
      <c r="L525" s="69" t="s">
        <v>520</v>
      </c>
      <c r="M525" s="13" t="s">
        <v>339</v>
      </c>
      <c r="N525" s="14" t="s">
        <v>308</v>
      </c>
      <c r="O525" s="12" t="s">
        <v>358</v>
      </c>
      <c r="P525" s="15" t="s">
        <v>368</v>
      </c>
      <c r="Q525" s="83"/>
      <c r="R525" s="84">
        <v>1</v>
      </c>
      <c r="S525" s="84"/>
      <c r="T525" s="84"/>
      <c r="U525" s="84"/>
      <c r="V525" s="84"/>
      <c r="W525" s="84"/>
      <c r="X525" s="84"/>
      <c r="Y525" s="85">
        <v>1</v>
      </c>
      <c r="Z525" s="69" t="s">
        <v>520</v>
      </c>
      <c r="AA525" s="13" t="s">
        <v>339</v>
      </c>
      <c r="AB525" s="14" t="s">
        <v>308</v>
      </c>
      <c r="AC525" s="12" t="s">
        <v>358</v>
      </c>
      <c r="AD525" s="15" t="s">
        <v>368</v>
      </c>
      <c r="AE525" s="83"/>
      <c r="AF525" s="84">
        <v>1</v>
      </c>
      <c r="AG525" s="84"/>
      <c r="AH525" s="84"/>
      <c r="AI525" s="84"/>
      <c r="AJ525" s="84"/>
      <c r="AK525" s="84"/>
      <c r="AL525" s="84"/>
      <c r="AM525" s="85"/>
    </row>
    <row r="526" spans="1:39" ht="12" customHeight="1">
      <c r="A526" s="184"/>
      <c r="B526" s="98" t="s">
        <v>145</v>
      </c>
      <c r="C526" s="98" t="s">
        <v>79</v>
      </c>
      <c r="D526" s="69" t="s">
        <v>51</v>
      </c>
      <c r="E526" s="69" t="s">
        <v>304</v>
      </c>
      <c r="F526" s="69" t="s">
        <v>50</v>
      </c>
      <c r="G526" s="69" t="s">
        <v>511</v>
      </c>
      <c r="H526" s="69" t="s">
        <v>308</v>
      </c>
      <c r="I526" s="12" t="s">
        <v>507</v>
      </c>
      <c r="J526" s="69" t="str">
        <f>"≥17h"</f>
        <v>≥17h</v>
      </c>
      <c r="K526" s="69" t="s">
        <v>512</v>
      </c>
      <c r="L526" s="69" t="s">
        <v>520</v>
      </c>
      <c r="M526" s="13" t="s">
        <v>309</v>
      </c>
      <c r="N526" s="14" t="s">
        <v>308</v>
      </c>
      <c r="O526" s="12" t="s">
        <v>0</v>
      </c>
      <c r="P526" s="15" t="s">
        <v>368</v>
      </c>
      <c r="Q526" s="83"/>
      <c r="R526" s="84">
        <v>1</v>
      </c>
      <c r="S526" s="84"/>
      <c r="T526" s="84"/>
      <c r="U526" s="84"/>
      <c r="V526" s="84"/>
      <c r="W526" s="84"/>
      <c r="X526" s="84"/>
      <c r="Y526" s="85"/>
      <c r="Z526" s="69" t="s">
        <v>520</v>
      </c>
      <c r="AA526" s="13" t="s">
        <v>309</v>
      </c>
      <c r="AB526" s="14" t="s">
        <v>308</v>
      </c>
      <c r="AC526" s="12" t="s">
        <v>0</v>
      </c>
      <c r="AD526" s="15" t="s">
        <v>368</v>
      </c>
      <c r="AE526" s="83"/>
      <c r="AF526" s="84"/>
      <c r="AG526" s="84"/>
      <c r="AH526" s="84"/>
      <c r="AI526" s="84"/>
      <c r="AJ526" s="84"/>
      <c r="AK526" s="84"/>
      <c r="AL526" s="84"/>
      <c r="AM526" s="85"/>
    </row>
    <row r="527" spans="1:39" ht="12" customHeight="1">
      <c r="A527" s="184">
        <v>494</v>
      </c>
      <c r="B527" s="98" t="s">
        <v>98</v>
      </c>
      <c r="C527" s="98" t="s">
        <v>98</v>
      </c>
      <c r="D527" s="11" t="s">
        <v>52</v>
      </c>
      <c r="E527" s="11" t="s">
        <v>304</v>
      </c>
      <c r="F527" s="12" t="s">
        <v>49</v>
      </c>
      <c r="G527" s="12" t="s">
        <v>510</v>
      </c>
      <c r="H527" s="12" t="s">
        <v>306</v>
      </c>
      <c r="I527" s="105" t="s">
        <v>505</v>
      </c>
      <c r="J527" s="12" t="str">
        <f>"≥17h"</f>
        <v>≥17h</v>
      </c>
      <c r="K527" s="12" t="s">
        <v>512</v>
      </c>
      <c r="L527" s="69" t="s">
        <v>518</v>
      </c>
      <c r="M527" s="13" t="s">
        <v>385</v>
      </c>
      <c r="N527" s="14" t="s">
        <v>308</v>
      </c>
      <c r="O527" s="12" t="s">
        <v>358</v>
      </c>
      <c r="P527" s="15" t="s">
        <v>368</v>
      </c>
      <c r="Q527" s="83"/>
      <c r="R527" s="84"/>
      <c r="S527" s="84"/>
      <c r="T527" s="84">
        <v>1</v>
      </c>
      <c r="U527" s="84"/>
      <c r="V527" s="84"/>
      <c r="W527" s="84"/>
      <c r="X527" s="84"/>
      <c r="Y527" s="85"/>
      <c r="Z527" s="69" t="s">
        <v>518</v>
      </c>
      <c r="AA527" s="13" t="s">
        <v>385</v>
      </c>
      <c r="AB527" s="14" t="s">
        <v>308</v>
      </c>
      <c r="AC527" s="12" t="s">
        <v>358</v>
      </c>
      <c r="AD527" s="15" t="s">
        <v>368</v>
      </c>
      <c r="AE527" s="83"/>
      <c r="AF527" s="84"/>
      <c r="AG527" s="84"/>
      <c r="AH527" s="84"/>
      <c r="AI527" s="84"/>
      <c r="AJ527" s="84"/>
      <c r="AK527" s="84"/>
      <c r="AL527" s="84"/>
      <c r="AM527" s="85">
        <v>1</v>
      </c>
    </row>
    <row r="528" spans="1:39" ht="12" customHeight="1">
      <c r="A528" s="184">
        <v>495</v>
      </c>
      <c r="B528" s="98" t="s">
        <v>82</v>
      </c>
      <c r="C528" s="98" t="s">
        <v>82</v>
      </c>
      <c r="D528" s="11" t="s">
        <v>51</v>
      </c>
      <c r="E528" s="11" t="s">
        <v>304</v>
      </c>
      <c r="F528" s="12" t="s">
        <v>48</v>
      </c>
      <c r="G528" s="12" t="s">
        <v>310</v>
      </c>
      <c r="H528" s="12" t="s">
        <v>306</v>
      </c>
      <c r="I528" s="105" t="s">
        <v>504</v>
      </c>
      <c r="J528" s="11" t="str">
        <f>"12-16h"</f>
        <v>12-16h</v>
      </c>
      <c r="K528" s="12" t="s">
        <v>512</v>
      </c>
      <c r="L528" s="69" t="s">
        <v>518</v>
      </c>
      <c r="M528" s="13" t="s">
        <v>342</v>
      </c>
      <c r="N528" s="14"/>
      <c r="O528" s="12" t="s">
        <v>358</v>
      </c>
      <c r="P528" s="15" t="s">
        <v>359</v>
      </c>
      <c r="Q528" s="83"/>
      <c r="R528" s="84"/>
      <c r="S528" s="84"/>
      <c r="T528" s="84"/>
      <c r="U528" s="84"/>
      <c r="V528" s="84"/>
      <c r="W528" s="84"/>
      <c r="X528" s="84"/>
      <c r="Y528" s="85"/>
      <c r="Z528" s="69" t="s">
        <v>518</v>
      </c>
      <c r="AA528" s="13" t="s">
        <v>342</v>
      </c>
      <c r="AB528" s="14"/>
      <c r="AC528" s="12" t="s">
        <v>358</v>
      </c>
      <c r="AD528" s="15" t="s">
        <v>359</v>
      </c>
      <c r="AE528" s="83"/>
      <c r="AF528" s="84"/>
      <c r="AG528" s="84"/>
      <c r="AH528" s="84"/>
      <c r="AI528" s="84"/>
      <c r="AJ528" s="84"/>
      <c r="AK528" s="84"/>
      <c r="AL528" s="84"/>
      <c r="AM528" s="85"/>
    </row>
    <row r="529" spans="1:39" ht="12" customHeight="1">
      <c r="A529" s="184">
        <v>496</v>
      </c>
      <c r="B529" s="98" t="s">
        <v>265</v>
      </c>
      <c r="C529" s="98" t="s">
        <v>264</v>
      </c>
      <c r="D529" s="11" t="s">
        <v>52</v>
      </c>
      <c r="E529" s="11" t="s">
        <v>304</v>
      </c>
      <c r="F529" s="12" t="s">
        <v>49</v>
      </c>
      <c r="G529" s="11" t="s">
        <v>511</v>
      </c>
      <c r="H529" s="12" t="s">
        <v>308</v>
      </c>
      <c r="I529" s="105" t="s">
        <v>504</v>
      </c>
      <c r="J529" s="12" t="str">
        <f>"≥17h"</f>
        <v>≥17h</v>
      </c>
      <c r="K529" s="12" t="s">
        <v>512</v>
      </c>
      <c r="L529" s="69" t="s">
        <v>519</v>
      </c>
      <c r="M529" s="13" t="s">
        <v>373</v>
      </c>
      <c r="N529" s="14" t="s">
        <v>308</v>
      </c>
      <c r="O529" s="12" t="s">
        <v>358</v>
      </c>
      <c r="P529" s="15" t="s">
        <v>368</v>
      </c>
      <c r="Q529" s="83"/>
      <c r="R529" s="84"/>
      <c r="S529" s="84">
        <v>1</v>
      </c>
      <c r="T529" s="84">
        <v>1</v>
      </c>
      <c r="U529" s="84"/>
      <c r="V529" s="84"/>
      <c r="W529" s="84">
        <v>1</v>
      </c>
      <c r="X529" s="84"/>
      <c r="Y529" s="85"/>
      <c r="Z529" s="69" t="s">
        <v>519</v>
      </c>
      <c r="AA529" s="13" t="s">
        <v>373</v>
      </c>
      <c r="AB529" s="14" t="s">
        <v>308</v>
      </c>
      <c r="AC529" s="12" t="s">
        <v>358</v>
      </c>
      <c r="AD529" s="15" t="s">
        <v>368</v>
      </c>
      <c r="AE529" s="83">
        <v>1</v>
      </c>
      <c r="AF529" s="84"/>
      <c r="AG529" s="84"/>
      <c r="AH529" s="84"/>
      <c r="AI529" s="84"/>
      <c r="AJ529" s="84"/>
      <c r="AK529" s="84"/>
      <c r="AL529" s="84"/>
      <c r="AM529" s="85"/>
    </row>
    <row r="530" spans="1:39" ht="12" customHeight="1">
      <c r="A530" s="184">
        <v>497</v>
      </c>
      <c r="B530" s="98" t="s">
        <v>146</v>
      </c>
      <c r="C530" s="98" t="s">
        <v>79</v>
      </c>
      <c r="D530" s="11" t="s">
        <v>51</v>
      </c>
      <c r="E530" s="11" t="s">
        <v>303</v>
      </c>
      <c r="F530" s="12" t="s">
        <v>49</v>
      </c>
      <c r="G530" s="11" t="s">
        <v>511</v>
      </c>
      <c r="H530" s="12" t="s">
        <v>308</v>
      </c>
      <c r="I530" s="12" t="s">
        <v>505</v>
      </c>
      <c r="J530" s="12" t="str">
        <f>"≥17h"</f>
        <v>≥17h</v>
      </c>
      <c r="K530" s="12" t="s">
        <v>512</v>
      </c>
      <c r="L530" s="69" t="s">
        <v>520</v>
      </c>
      <c r="M530" s="13" t="s">
        <v>374</v>
      </c>
      <c r="N530" s="14" t="s">
        <v>308</v>
      </c>
      <c r="O530" s="12" t="s">
        <v>358</v>
      </c>
      <c r="P530" s="15" t="s">
        <v>368</v>
      </c>
      <c r="Q530" s="83"/>
      <c r="R530" s="84"/>
      <c r="S530" s="84">
        <v>1</v>
      </c>
      <c r="T530" s="84">
        <v>1</v>
      </c>
      <c r="U530" s="84"/>
      <c r="V530" s="84"/>
      <c r="W530" s="84"/>
      <c r="X530" s="84"/>
      <c r="Y530" s="85">
        <v>1</v>
      </c>
      <c r="Z530" s="69" t="s">
        <v>520</v>
      </c>
      <c r="AA530" s="13" t="s">
        <v>374</v>
      </c>
      <c r="AB530" s="14" t="s">
        <v>308</v>
      </c>
      <c r="AC530" s="12" t="s">
        <v>358</v>
      </c>
      <c r="AD530" s="15" t="s">
        <v>368</v>
      </c>
      <c r="AE530" s="83"/>
      <c r="AF530" s="84"/>
      <c r="AG530" s="84"/>
      <c r="AH530" s="84"/>
      <c r="AI530" s="84"/>
      <c r="AJ530" s="84"/>
      <c r="AK530" s="84"/>
      <c r="AL530" s="84"/>
      <c r="AM530" s="85">
        <v>1</v>
      </c>
    </row>
    <row r="531" spans="1:39" ht="12" customHeight="1">
      <c r="A531" s="184">
        <v>498</v>
      </c>
      <c r="B531" s="98" t="s">
        <v>98</v>
      </c>
      <c r="C531" s="98" t="s">
        <v>98</v>
      </c>
      <c r="D531" s="11" t="s">
        <v>51</v>
      </c>
      <c r="E531" s="11" t="s">
        <v>303</v>
      </c>
      <c r="F531" s="12" t="s">
        <v>48</v>
      </c>
      <c r="G531" s="12" t="s">
        <v>310</v>
      </c>
      <c r="H531" s="12" t="s">
        <v>306</v>
      </c>
      <c r="I531" s="105" t="s">
        <v>505</v>
      </c>
      <c r="J531" s="12" t="str">
        <f>"≥17h"</f>
        <v>≥17h</v>
      </c>
      <c r="K531" s="12" t="s">
        <v>47</v>
      </c>
      <c r="L531" s="69" t="s">
        <v>518</v>
      </c>
      <c r="M531" s="13" t="s">
        <v>373</v>
      </c>
      <c r="N531" s="14" t="s">
        <v>308</v>
      </c>
      <c r="O531" s="12" t="s">
        <v>358</v>
      </c>
      <c r="P531" s="15" t="s">
        <v>368</v>
      </c>
      <c r="Q531" s="83"/>
      <c r="R531" s="84"/>
      <c r="S531" s="84"/>
      <c r="T531" s="84">
        <v>1</v>
      </c>
      <c r="U531" s="84"/>
      <c r="V531" s="84"/>
      <c r="W531" s="84"/>
      <c r="X531" s="84"/>
      <c r="Y531" s="85"/>
      <c r="Z531" s="69" t="s">
        <v>518</v>
      </c>
      <c r="AA531" s="13" t="s">
        <v>373</v>
      </c>
      <c r="AB531" s="14" t="s">
        <v>308</v>
      </c>
      <c r="AC531" s="12" t="s">
        <v>358</v>
      </c>
      <c r="AD531" s="15" t="s">
        <v>368</v>
      </c>
      <c r="AE531" s="83"/>
      <c r="AF531" s="84">
        <v>1</v>
      </c>
      <c r="AG531" s="84"/>
      <c r="AH531" s="84"/>
      <c r="AI531" s="84"/>
      <c r="AJ531" s="84"/>
      <c r="AK531" s="84"/>
      <c r="AL531" s="84"/>
      <c r="AM531" s="85"/>
    </row>
    <row r="532" spans="1:39" ht="12" customHeight="1">
      <c r="A532" s="184">
        <v>499</v>
      </c>
      <c r="B532" s="98" t="s">
        <v>227</v>
      </c>
      <c r="C532" s="98" t="s">
        <v>69</v>
      </c>
      <c r="D532" s="11" t="s">
        <v>52</v>
      </c>
      <c r="E532" s="11" t="s">
        <v>303</v>
      </c>
      <c r="F532" s="12" t="s">
        <v>48</v>
      </c>
      <c r="G532" s="11" t="s">
        <v>511</v>
      </c>
      <c r="H532" s="12" t="s">
        <v>308</v>
      </c>
      <c r="I532" s="105" t="s">
        <v>504</v>
      </c>
      <c r="J532" s="12" t="str">
        <f>"≥17h"</f>
        <v>≥17h</v>
      </c>
      <c r="K532" s="12" t="s">
        <v>512</v>
      </c>
      <c r="L532" s="69" t="s">
        <v>518</v>
      </c>
      <c r="M532" s="13" t="s">
        <v>342</v>
      </c>
      <c r="N532" s="14"/>
      <c r="O532" s="12" t="s">
        <v>358</v>
      </c>
      <c r="P532" s="15" t="s">
        <v>359</v>
      </c>
      <c r="Q532" s="83"/>
      <c r="R532" s="84"/>
      <c r="S532" s="84"/>
      <c r="T532" s="84"/>
      <c r="U532" s="84"/>
      <c r="V532" s="84"/>
      <c r="W532" s="84"/>
      <c r="X532" s="84"/>
      <c r="Y532" s="85"/>
      <c r="Z532" s="69" t="s">
        <v>518</v>
      </c>
      <c r="AA532" s="13" t="s">
        <v>342</v>
      </c>
      <c r="AB532" s="14"/>
      <c r="AC532" s="12" t="s">
        <v>358</v>
      </c>
      <c r="AD532" s="15" t="s">
        <v>359</v>
      </c>
      <c r="AE532" s="83"/>
      <c r="AF532" s="84"/>
      <c r="AG532" s="84"/>
      <c r="AH532" s="84"/>
      <c r="AI532" s="84"/>
      <c r="AJ532" s="84"/>
      <c r="AK532" s="84"/>
      <c r="AL532" s="84"/>
      <c r="AM532" s="85"/>
    </row>
    <row r="533" spans="1:39" ht="12" customHeight="1">
      <c r="A533" s="184">
        <v>500</v>
      </c>
      <c r="B533" s="98" t="s">
        <v>98</v>
      </c>
      <c r="C533" s="98" t="s">
        <v>98</v>
      </c>
      <c r="D533" s="11" t="s">
        <v>51</v>
      </c>
      <c r="E533" s="11" t="s">
        <v>304</v>
      </c>
      <c r="F533" s="12" t="s">
        <v>49</v>
      </c>
      <c r="G533" s="12" t="s">
        <v>510</v>
      </c>
      <c r="H533" s="12" t="s">
        <v>306</v>
      </c>
      <c r="I533" s="105" t="s">
        <v>504</v>
      </c>
      <c r="J533" s="12" t="str">
        <f>"≥17h"</f>
        <v>≥17h</v>
      </c>
      <c r="K533" s="12" t="s">
        <v>512</v>
      </c>
      <c r="L533" s="69" t="s">
        <v>518</v>
      </c>
      <c r="M533" s="13" t="s">
        <v>385</v>
      </c>
      <c r="N533" s="14" t="s">
        <v>308</v>
      </c>
      <c r="O533" s="12" t="s">
        <v>358</v>
      </c>
      <c r="P533" s="15" t="s">
        <v>368</v>
      </c>
      <c r="Q533" s="83"/>
      <c r="R533" s="84"/>
      <c r="S533" s="84"/>
      <c r="T533" s="84">
        <v>1</v>
      </c>
      <c r="U533" s="84"/>
      <c r="V533" s="84"/>
      <c r="W533" s="84"/>
      <c r="X533" s="84"/>
      <c r="Y533" s="85"/>
      <c r="Z533" s="69" t="s">
        <v>518</v>
      </c>
      <c r="AA533" s="13" t="s">
        <v>385</v>
      </c>
      <c r="AB533" s="14" t="s">
        <v>308</v>
      </c>
      <c r="AC533" s="12" t="s">
        <v>358</v>
      </c>
      <c r="AD533" s="15" t="s">
        <v>368</v>
      </c>
      <c r="AE533" s="83"/>
      <c r="AF533" s="84">
        <v>1</v>
      </c>
      <c r="AG533" s="84"/>
      <c r="AH533" s="84"/>
      <c r="AI533" s="84"/>
      <c r="AJ533" s="84"/>
      <c r="AK533" s="84"/>
      <c r="AL533" s="84"/>
      <c r="AM533" s="85"/>
    </row>
    <row r="534" spans="1:39" ht="12" customHeight="1">
      <c r="A534" s="184">
        <v>501</v>
      </c>
      <c r="B534" s="98" t="s">
        <v>82</v>
      </c>
      <c r="C534" s="98" t="s">
        <v>82</v>
      </c>
      <c r="D534" s="11" t="s">
        <v>51</v>
      </c>
      <c r="E534" s="11" t="s">
        <v>303</v>
      </c>
      <c r="F534" s="12" t="s">
        <v>50</v>
      </c>
      <c r="G534" s="12" t="s">
        <v>310</v>
      </c>
      <c r="H534" s="12" t="s">
        <v>306</v>
      </c>
      <c r="I534" s="105" t="s">
        <v>507</v>
      </c>
      <c r="J534" s="11" t="str">
        <f>"12-16h"</f>
        <v>12-16h</v>
      </c>
      <c r="K534" s="12" t="s">
        <v>512</v>
      </c>
      <c r="L534" s="69" t="s">
        <v>518</v>
      </c>
      <c r="M534" s="13" t="s">
        <v>342</v>
      </c>
      <c r="N534" s="14"/>
      <c r="O534" s="12" t="s">
        <v>358</v>
      </c>
      <c r="P534" s="15" t="s">
        <v>359</v>
      </c>
      <c r="Q534" s="83"/>
      <c r="R534" s="84"/>
      <c r="S534" s="84"/>
      <c r="T534" s="84"/>
      <c r="U534" s="84"/>
      <c r="V534" s="84"/>
      <c r="W534" s="84"/>
      <c r="X534" s="84"/>
      <c r="Y534" s="85"/>
      <c r="Z534" s="69" t="s">
        <v>518</v>
      </c>
      <c r="AA534" s="13" t="s">
        <v>342</v>
      </c>
      <c r="AB534" s="14"/>
      <c r="AC534" s="12" t="s">
        <v>358</v>
      </c>
      <c r="AD534" s="15" t="s">
        <v>359</v>
      </c>
      <c r="AE534" s="83"/>
      <c r="AF534" s="84"/>
      <c r="AG534" s="84"/>
      <c r="AH534" s="84"/>
      <c r="AI534" s="84"/>
      <c r="AJ534" s="84"/>
      <c r="AK534" s="84"/>
      <c r="AL534" s="84"/>
      <c r="AM534" s="85"/>
    </row>
    <row r="535" spans="1:39" ht="12" customHeight="1">
      <c r="A535" s="184">
        <v>502</v>
      </c>
      <c r="B535" s="98" t="s">
        <v>228</v>
      </c>
      <c r="C535" s="98" t="s">
        <v>69</v>
      </c>
      <c r="D535" s="11" t="s">
        <v>51</v>
      </c>
      <c r="E535" s="11" t="s">
        <v>304</v>
      </c>
      <c r="F535" s="12" t="s">
        <v>49</v>
      </c>
      <c r="G535" s="11" t="s">
        <v>511</v>
      </c>
      <c r="H535" s="12" t="s">
        <v>308</v>
      </c>
      <c r="I535" s="105" t="s">
        <v>504</v>
      </c>
      <c r="J535" s="12" t="str">
        <f>"≥17h"</f>
        <v>≥17h</v>
      </c>
      <c r="K535" s="12" t="s">
        <v>47</v>
      </c>
      <c r="L535" s="69" t="s">
        <v>518</v>
      </c>
      <c r="M535" s="13" t="s">
        <v>342</v>
      </c>
      <c r="N535" s="14"/>
      <c r="O535" s="12" t="s">
        <v>358</v>
      </c>
      <c r="P535" s="15" t="s">
        <v>359</v>
      </c>
      <c r="Q535" s="83"/>
      <c r="R535" s="84"/>
      <c r="S535" s="84"/>
      <c r="T535" s="84"/>
      <c r="U535" s="84"/>
      <c r="V535" s="84"/>
      <c r="W535" s="84"/>
      <c r="X535" s="84"/>
      <c r="Y535" s="85"/>
      <c r="Z535" s="69" t="s">
        <v>518</v>
      </c>
      <c r="AA535" s="13" t="s">
        <v>342</v>
      </c>
      <c r="AB535" s="14"/>
      <c r="AC535" s="12" t="s">
        <v>358</v>
      </c>
      <c r="AD535" s="15" t="s">
        <v>359</v>
      </c>
      <c r="AE535" s="83"/>
      <c r="AF535" s="84"/>
      <c r="AG535" s="84"/>
      <c r="AH535" s="84"/>
      <c r="AI535" s="84"/>
      <c r="AJ535" s="84"/>
      <c r="AK535" s="84"/>
      <c r="AL535" s="84"/>
      <c r="AM535" s="85"/>
    </row>
    <row r="536" spans="1:39" ht="12" customHeight="1">
      <c r="A536" s="184">
        <v>503</v>
      </c>
      <c r="B536" s="98" t="s">
        <v>98</v>
      </c>
      <c r="C536" s="98" t="s">
        <v>98</v>
      </c>
      <c r="D536" s="11" t="s">
        <v>25</v>
      </c>
      <c r="E536" s="11" t="s">
        <v>304</v>
      </c>
      <c r="F536" s="12" t="s">
        <v>50</v>
      </c>
      <c r="G536" s="12" t="s">
        <v>310</v>
      </c>
      <c r="H536" s="12" t="s">
        <v>306</v>
      </c>
      <c r="I536" s="12" t="s">
        <v>507</v>
      </c>
      <c r="J536" s="12" t="str">
        <f>"≥17h"</f>
        <v>≥17h</v>
      </c>
      <c r="K536" s="12" t="s">
        <v>513</v>
      </c>
      <c r="L536" s="69" t="s">
        <v>518</v>
      </c>
      <c r="M536" s="13" t="s">
        <v>371</v>
      </c>
      <c r="N536" s="14" t="s">
        <v>308</v>
      </c>
      <c r="O536" s="12" t="s">
        <v>358</v>
      </c>
      <c r="P536" s="15" t="s">
        <v>368</v>
      </c>
      <c r="Q536" s="83"/>
      <c r="R536" s="84"/>
      <c r="S536" s="84"/>
      <c r="T536" s="84">
        <v>1</v>
      </c>
      <c r="U536" s="84"/>
      <c r="V536" s="84"/>
      <c r="W536" s="84"/>
      <c r="X536" s="84"/>
      <c r="Y536" s="85">
        <v>1</v>
      </c>
      <c r="Z536" s="69" t="s">
        <v>518</v>
      </c>
      <c r="AA536" s="13" t="s">
        <v>371</v>
      </c>
      <c r="AB536" s="14" t="s">
        <v>308</v>
      </c>
      <c r="AC536" s="12" t="s">
        <v>358</v>
      </c>
      <c r="AD536" s="15" t="s">
        <v>368</v>
      </c>
      <c r="AE536" s="83"/>
      <c r="AF536" s="84"/>
      <c r="AG536" s="84"/>
      <c r="AH536" s="84"/>
      <c r="AI536" s="84"/>
      <c r="AJ536" s="84"/>
      <c r="AK536" s="84"/>
      <c r="AL536" s="84"/>
      <c r="AM536" s="85">
        <v>1</v>
      </c>
    </row>
    <row r="537" spans="1:39" ht="12" customHeight="1">
      <c r="A537" s="184"/>
      <c r="B537" s="98" t="s">
        <v>98</v>
      </c>
      <c r="C537" s="98" t="s">
        <v>98</v>
      </c>
      <c r="D537" s="69" t="s">
        <v>25</v>
      </c>
      <c r="E537" s="69" t="s">
        <v>304</v>
      </c>
      <c r="F537" s="69" t="s">
        <v>50</v>
      </c>
      <c r="G537" s="69" t="s">
        <v>310</v>
      </c>
      <c r="H537" s="69" t="s">
        <v>306</v>
      </c>
      <c r="I537" s="12" t="s">
        <v>507</v>
      </c>
      <c r="J537" s="69" t="str">
        <f>"≥17h"</f>
        <v>≥17h</v>
      </c>
      <c r="K537" s="69" t="s">
        <v>513</v>
      </c>
      <c r="L537" s="69" t="s">
        <v>518</v>
      </c>
      <c r="M537" s="13" t="s">
        <v>385</v>
      </c>
      <c r="N537" s="14" t="s">
        <v>308</v>
      </c>
      <c r="O537" s="12" t="s">
        <v>0</v>
      </c>
      <c r="P537" s="15" t="s">
        <v>368</v>
      </c>
      <c r="Q537" s="83"/>
      <c r="R537" s="84"/>
      <c r="S537" s="84"/>
      <c r="T537" s="84">
        <v>1</v>
      </c>
      <c r="U537" s="84"/>
      <c r="V537" s="84"/>
      <c r="W537" s="84"/>
      <c r="X537" s="84"/>
      <c r="Y537" s="85">
        <v>1</v>
      </c>
      <c r="Z537" s="69" t="s">
        <v>518</v>
      </c>
      <c r="AA537" s="13" t="s">
        <v>385</v>
      </c>
      <c r="AB537" s="14" t="s">
        <v>308</v>
      </c>
      <c r="AC537" s="12" t="s">
        <v>0</v>
      </c>
      <c r="AD537" s="15" t="s">
        <v>368</v>
      </c>
      <c r="AE537" s="83"/>
      <c r="AF537" s="84"/>
      <c r="AG537" s="84"/>
      <c r="AH537" s="84"/>
      <c r="AI537" s="84"/>
      <c r="AJ537" s="84"/>
      <c r="AK537" s="84"/>
      <c r="AL537" s="84"/>
      <c r="AM537" s="85"/>
    </row>
    <row r="538" spans="1:39" ht="12" customHeight="1">
      <c r="A538" s="184">
        <v>504</v>
      </c>
      <c r="B538" s="98" t="s">
        <v>147</v>
      </c>
      <c r="C538" s="98" t="s">
        <v>79</v>
      </c>
      <c r="D538" s="11" t="s">
        <v>51</v>
      </c>
      <c r="E538" s="11" t="s">
        <v>304</v>
      </c>
      <c r="F538" s="12" t="s">
        <v>49</v>
      </c>
      <c r="G538" s="11" t="s">
        <v>511</v>
      </c>
      <c r="H538" s="12" t="s">
        <v>308</v>
      </c>
      <c r="I538" s="105" t="s">
        <v>504</v>
      </c>
      <c r="J538" s="11" t="str">
        <f>"12-16h"</f>
        <v>12-16h</v>
      </c>
      <c r="K538" s="12" t="s">
        <v>47</v>
      </c>
      <c r="L538" s="69" t="s">
        <v>520</v>
      </c>
      <c r="M538" s="13" t="s">
        <v>374</v>
      </c>
      <c r="N538" s="14" t="s">
        <v>308</v>
      </c>
      <c r="O538" s="12" t="s">
        <v>358</v>
      </c>
      <c r="P538" s="15" t="s">
        <v>368</v>
      </c>
      <c r="Q538" s="83"/>
      <c r="R538" s="84"/>
      <c r="S538" s="84"/>
      <c r="T538" s="84">
        <v>1</v>
      </c>
      <c r="U538" s="84"/>
      <c r="V538" s="84"/>
      <c r="W538" s="84">
        <v>1</v>
      </c>
      <c r="X538" s="84"/>
      <c r="Y538" s="85"/>
      <c r="Z538" s="69" t="s">
        <v>520</v>
      </c>
      <c r="AA538" s="13" t="s">
        <v>374</v>
      </c>
      <c r="AB538" s="14" t="s">
        <v>308</v>
      </c>
      <c r="AC538" s="12" t="s">
        <v>358</v>
      </c>
      <c r="AD538" s="15" t="s">
        <v>368</v>
      </c>
      <c r="AE538" s="83">
        <v>1</v>
      </c>
      <c r="AF538" s="84"/>
      <c r="AG538" s="84">
        <v>1</v>
      </c>
      <c r="AH538" s="84"/>
      <c r="AI538" s="84"/>
      <c r="AJ538" s="84"/>
      <c r="AK538" s="84"/>
      <c r="AL538" s="84"/>
      <c r="AM538" s="85"/>
    </row>
    <row r="539" spans="1:39" ht="12" customHeight="1">
      <c r="A539" s="184"/>
      <c r="B539" s="98" t="s">
        <v>147</v>
      </c>
      <c r="C539" s="98" t="s">
        <v>79</v>
      </c>
      <c r="D539" s="69" t="s">
        <v>51</v>
      </c>
      <c r="E539" s="69" t="s">
        <v>304</v>
      </c>
      <c r="F539" s="69" t="s">
        <v>49</v>
      </c>
      <c r="G539" s="69" t="s">
        <v>511</v>
      </c>
      <c r="H539" s="69" t="s">
        <v>308</v>
      </c>
      <c r="I539" s="12" t="s">
        <v>504</v>
      </c>
      <c r="J539" s="69" t="str">
        <f>"12-16h"</f>
        <v>12-16h</v>
      </c>
      <c r="K539" s="69" t="s">
        <v>47</v>
      </c>
      <c r="L539" s="69" t="s">
        <v>520</v>
      </c>
      <c r="M539" s="13" t="s">
        <v>339</v>
      </c>
      <c r="N539" s="14" t="s">
        <v>308</v>
      </c>
      <c r="O539" s="12" t="s">
        <v>0</v>
      </c>
      <c r="P539" s="15" t="s">
        <v>368</v>
      </c>
      <c r="Q539" s="83"/>
      <c r="R539" s="84">
        <v>1</v>
      </c>
      <c r="S539" s="84"/>
      <c r="T539" s="84"/>
      <c r="U539" s="84"/>
      <c r="V539" s="84"/>
      <c r="W539" s="84"/>
      <c r="X539" s="84"/>
      <c r="Y539" s="85"/>
      <c r="Z539" s="69" t="s">
        <v>520</v>
      </c>
      <c r="AA539" s="13" t="s">
        <v>339</v>
      </c>
      <c r="AB539" s="14" t="s">
        <v>308</v>
      </c>
      <c r="AC539" s="12" t="s">
        <v>0</v>
      </c>
      <c r="AD539" s="15" t="s">
        <v>368</v>
      </c>
      <c r="AE539" s="83"/>
      <c r="AF539" s="84"/>
      <c r="AG539" s="84"/>
      <c r="AH539" s="84"/>
      <c r="AI539" s="84"/>
      <c r="AJ539" s="84"/>
      <c r="AK539" s="84"/>
      <c r="AL539" s="84"/>
      <c r="AM539" s="85"/>
    </row>
    <row r="540" spans="1:39" ht="12" customHeight="1">
      <c r="A540" s="184">
        <v>505</v>
      </c>
      <c r="B540" s="98" t="s">
        <v>83</v>
      </c>
      <c r="C540" s="98" t="s">
        <v>83</v>
      </c>
      <c r="D540" s="11" t="s">
        <v>52</v>
      </c>
      <c r="E540" s="11" t="s">
        <v>304</v>
      </c>
      <c r="F540" s="12" t="s">
        <v>48</v>
      </c>
      <c r="G540" s="12" t="s">
        <v>310</v>
      </c>
      <c r="H540" s="12" t="s">
        <v>306</v>
      </c>
      <c r="I540" s="12" t="s">
        <v>505</v>
      </c>
      <c r="J540" s="12" t="str">
        <f t="shared" ref="J540:J546" si="24">"≥17h"</f>
        <v>≥17h</v>
      </c>
      <c r="K540" s="12" t="s">
        <v>513</v>
      </c>
      <c r="L540" s="69" t="s">
        <v>518</v>
      </c>
      <c r="M540" s="13" t="s">
        <v>385</v>
      </c>
      <c r="N540" s="14" t="s">
        <v>308</v>
      </c>
      <c r="O540" s="12" t="s">
        <v>358</v>
      </c>
      <c r="P540" s="15" t="s">
        <v>368</v>
      </c>
      <c r="Q540" s="83"/>
      <c r="R540" s="84"/>
      <c r="S540" s="84"/>
      <c r="T540" s="84">
        <v>1</v>
      </c>
      <c r="U540" s="84"/>
      <c r="V540" s="84"/>
      <c r="W540" s="84">
        <v>1</v>
      </c>
      <c r="X540" s="84"/>
      <c r="Y540" s="85"/>
      <c r="Z540" s="69" t="s">
        <v>518</v>
      </c>
      <c r="AA540" s="13" t="s">
        <v>385</v>
      </c>
      <c r="AB540" s="14" t="s">
        <v>308</v>
      </c>
      <c r="AC540" s="12" t="s">
        <v>358</v>
      </c>
      <c r="AD540" s="15" t="s">
        <v>368</v>
      </c>
      <c r="AE540" s="83"/>
      <c r="AF540" s="84"/>
      <c r="AG540" s="84"/>
      <c r="AH540" s="84"/>
      <c r="AI540" s="84"/>
      <c r="AJ540" s="84"/>
      <c r="AK540" s="84"/>
      <c r="AL540" s="84"/>
      <c r="AM540" s="85">
        <v>1</v>
      </c>
    </row>
    <row r="541" spans="1:39" ht="12" customHeight="1">
      <c r="A541" s="184">
        <v>506</v>
      </c>
      <c r="B541" s="98" t="s">
        <v>265</v>
      </c>
      <c r="C541" s="98" t="s">
        <v>264</v>
      </c>
      <c r="D541" s="11" t="s">
        <v>51</v>
      </c>
      <c r="E541" s="11" t="s">
        <v>304</v>
      </c>
      <c r="F541" s="12" t="s">
        <v>49</v>
      </c>
      <c r="G541" s="11" t="s">
        <v>511</v>
      </c>
      <c r="H541" s="12" t="s">
        <v>307</v>
      </c>
      <c r="I541" s="105" t="s">
        <v>505</v>
      </c>
      <c r="J541" s="12" t="str">
        <f t="shared" si="24"/>
        <v>≥17h</v>
      </c>
      <c r="K541" s="12" t="s">
        <v>512</v>
      </c>
      <c r="L541" s="69" t="s">
        <v>519</v>
      </c>
      <c r="M541" s="13" t="s">
        <v>374</v>
      </c>
      <c r="N541" s="14" t="s">
        <v>308</v>
      </c>
      <c r="O541" s="12" t="s">
        <v>358</v>
      </c>
      <c r="P541" s="15" t="s">
        <v>368</v>
      </c>
      <c r="Q541" s="83"/>
      <c r="R541" s="84"/>
      <c r="S541" s="84">
        <v>1</v>
      </c>
      <c r="T541" s="84">
        <v>1</v>
      </c>
      <c r="U541" s="84"/>
      <c r="V541" s="84"/>
      <c r="W541" s="84">
        <v>1</v>
      </c>
      <c r="X541" s="84"/>
      <c r="Y541" s="85"/>
      <c r="Z541" s="69" t="s">
        <v>519</v>
      </c>
      <c r="AA541" s="13" t="s">
        <v>374</v>
      </c>
      <c r="AB541" s="14" t="s">
        <v>308</v>
      </c>
      <c r="AC541" s="12" t="s">
        <v>358</v>
      </c>
      <c r="AD541" s="15" t="s">
        <v>368</v>
      </c>
      <c r="AE541" s="83"/>
      <c r="AF541" s="84">
        <v>1</v>
      </c>
      <c r="AG541" s="84"/>
      <c r="AH541" s="84"/>
      <c r="AI541" s="84"/>
      <c r="AJ541" s="84"/>
      <c r="AK541" s="84"/>
      <c r="AL541" s="84"/>
      <c r="AM541" s="85"/>
    </row>
    <row r="542" spans="1:39" ht="12" customHeight="1">
      <c r="A542" s="184">
        <v>507</v>
      </c>
      <c r="B542" s="98" t="s">
        <v>228</v>
      </c>
      <c r="C542" s="98" t="s">
        <v>69</v>
      </c>
      <c r="D542" s="11" t="s">
        <v>51</v>
      </c>
      <c r="E542" s="11" t="s">
        <v>304</v>
      </c>
      <c r="F542" s="12" t="s">
        <v>50</v>
      </c>
      <c r="G542" s="11" t="s">
        <v>511</v>
      </c>
      <c r="H542" s="12" t="s">
        <v>307</v>
      </c>
      <c r="I542" s="12" t="s">
        <v>504</v>
      </c>
      <c r="J542" s="12" t="str">
        <f t="shared" si="24"/>
        <v>≥17h</v>
      </c>
      <c r="K542" s="12" t="s">
        <v>512</v>
      </c>
      <c r="L542" s="69" t="s">
        <v>518</v>
      </c>
      <c r="M542" s="13" t="s">
        <v>371</v>
      </c>
      <c r="N542" s="14" t="s">
        <v>308</v>
      </c>
      <c r="O542" s="12" t="s">
        <v>358</v>
      </c>
      <c r="P542" s="15" t="s">
        <v>368</v>
      </c>
      <c r="Q542" s="83"/>
      <c r="R542" s="84"/>
      <c r="S542" s="84"/>
      <c r="T542" s="84">
        <v>1</v>
      </c>
      <c r="U542" s="84"/>
      <c r="V542" s="84"/>
      <c r="W542" s="84">
        <v>1</v>
      </c>
      <c r="X542" s="84">
        <v>1</v>
      </c>
      <c r="Y542" s="85">
        <v>1</v>
      </c>
      <c r="Z542" s="69" t="s">
        <v>518</v>
      </c>
      <c r="AA542" s="13" t="s">
        <v>371</v>
      </c>
      <c r="AB542" s="14" t="s">
        <v>308</v>
      </c>
      <c r="AC542" s="12" t="s">
        <v>358</v>
      </c>
      <c r="AD542" s="15" t="s">
        <v>368</v>
      </c>
      <c r="AE542" s="83"/>
      <c r="AF542" s="84"/>
      <c r="AG542" s="84">
        <v>1</v>
      </c>
      <c r="AH542" s="84"/>
      <c r="AI542" s="84"/>
      <c r="AJ542" s="84"/>
      <c r="AK542" s="84"/>
      <c r="AL542" s="84"/>
      <c r="AM542" s="85">
        <v>1</v>
      </c>
    </row>
    <row r="543" spans="1:39" ht="12" customHeight="1">
      <c r="A543" s="184"/>
      <c r="B543" s="98" t="s">
        <v>228</v>
      </c>
      <c r="C543" s="98" t="s">
        <v>69</v>
      </c>
      <c r="D543" s="69" t="s">
        <v>51</v>
      </c>
      <c r="E543" s="69" t="s">
        <v>304</v>
      </c>
      <c r="F543" s="69" t="s">
        <v>50</v>
      </c>
      <c r="G543" s="69" t="s">
        <v>511</v>
      </c>
      <c r="H543" s="69" t="s">
        <v>307</v>
      </c>
      <c r="I543" s="12" t="s">
        <v>504</v>
      </c>
      <c r="J543" s="69" t="str">
        <f t="shared" si="24"/>
        <v>≥17h</v>
      </c>
      <c r="K543" s="69" t="s">
        <v>512</v>
      </c>
      <c r="L543" s="69" t="s">
        <v>518</v>
      </c>
      <c r="M543" s="13" t="s">
        <v>385</v>
      </c>
      <c r="N543" s="14" t="s">
        <v>308</v>
      </c>
      <c r="O543" s="12" t="s">
        <v>0</v>
      </c>
      <c r="P543" s="15" t="s">
        <v>368</v>
      </c>
      <c r="Q543" s="83"/>
      <c r="R543" s="84"/>
      <c r="S543" s="84">
        <v>1</v>
      </c>
      <c r="T543" s="84">
        <v>1</v>
      </c>
      <c r="U543" s="84"/>
      <c r="V543" s="84"/>
      <c r="W543" s="84">
        <v>1</v>
      </c>
      <c r="X543" s="84"/>
      <c r="Y543" s="85">
        <v>1</v>
      </c>
      <c r="Z543" s="69" t="s">
        <v>518</v>
      </c>
      <c r="AA543" s="13" t="s">
        <v>385</v>
      </c>
      <c r="AB543" s="14" t="s">
        <v>308</v>
      </c>
      <c r="AC543" s="12" t="s">
        <v>0</v>
      </c>
      <c r="AD543" s="15" t="s">
        <v>368</v>
      </c>
      <c r="AE543" s="83"/>
      <c r="AF543" s="84"/>
      <c r="AG543" s="84"/>
      <c r="AH543" s="84"/>
      <c r="AI543" s="84"/>
      <c r="AJ543" s="84"/>
      <c r="AK543" s="84"/>
      <c r="AL543" s="84"/>
      <c r="AM543" s="85"/>
    </row>
    <row r="544" spans="1:39" ht="12" customHeight="1">
      <c r="A544" s="184">
        <v>508</v>
      </c>
      <c r="B544" s="98" t="s">
        <v>147</v>
      </c>
      <c r="C544" s="98" t="s">
        <v>79</v>
      </c>
      <c r="D544" s="11" t="s">
        <v>51</v>
      </c>
      <c r="E544" s="11" t="s">
        <v>304</v>
      </c>
      <c r="F544" s="12" t="s">
        <v>50</v>
      </c>
      <c r="G544" s="11" t="s">
        <v>511</v>
      </c>
      <c r="H544" s="12" t="s">
        <v>308</v>
      </c>
      <c r="I544" s="105" t="s">
        <v>504</v>
      </c>
      <c r="J544" s="12" t="str">
        <f t="shared" si="24"/>
        <v>≥17h</v>
      </c>
      <c r="K544" s="12" t="s">
        <v>47</v>
      </c>
      <c r="L544" s="69" t="s">
        <v>520</v>
      </c>
      <c r="M544" s="13" t="s">
        <v>371</v>
      </c>
      <c r="N544" s="14" t="s">
        <v>308</v>
      </c>
      <c r="O544" s="12" t="s">
        <v>358</v>
      </c>
      <c r="P544" s="15" t="s">
        <v>368</v>
      </c>
      <c r="Q544" s="83"/>
      <c r="R544" s="84"/>
      <c r="S544" s="84"/>
      <c r="T544" s="84">
        <v>1</v>
      </c>
      <c r="U544" s="84"/>
      <c r="V544" s="84"/>
      <c r="W544" s="84">
        <v>1</v>
      </c>
      <c r="X544" s="84"/>
      <c r="Y544" s="85"/>
      <c r="Z544" s="69" t="s">
        <v>520</v>
      </c>
      <c r="AA544" s="13" t="s">
        <v>371</v>
      </c>
      <c r="AB544" s="14" t="s">
        <v>308</v>
      </c>
      <c r="AC544" s="12" t="s">
        <v>358</v>
      </c>
      <c r="AD544" s="15" t="s">
        <v>368</v>
      </c>
      <c r="AE544" s="83"/>
      <c r="AF544" s="84"/>
      <c r="AG544" s="84"/>
      <c r="AH544" s="84"/>
      <c r="AI544" s="84"/>
      <c r="AJ544" s="84"/>
      <c r="AK544" s="84"/>
      <c r="AL544" s="84"/>
      <c r="AM544" s="85">
        <v>1</v>
      </c>
    </row>
    <row r="545" spans="1:39" ht="12" customHeight="1">
      <c r="A545" s="184"/>
      <c r="B545" s="98" t="s">
        <v>147</v>
      </c>
      <c r="C545" s="98" t="s">
        <v>79</v>
      </c>
      <c r="D545" s="69" t="s">
        <v>51</v>
      </c>
      <c r="E545" s="69" t="s">
        <v>304</v>
      </c>
      <c r="F545" s="69" t="s">
        <v>50</v>
      </c>
      <c r="G545" s="69" t="s">
        <v>511</v>
      </c>
      <c r="H545" s="69" t="s">
        <v>308</v>
      </c>
      <c r="I545" s="105" t="s">
        <v>504</v>
      </c>
      <c r="J545" s="69" t="str">
        <f t="shared" si="24"/>
        <v>≥17h</v>
      </c>
      <c r="K545" s="69" t="s">
        <v>47</v>
      </c>
      <c r="L545" s="69" t="s">
        <v>520</v>
      </c>
      <c r="M545" s="13" t="s">
        <v>339</v>
      </c>
      <c r="N545" s="14" t="s">
        <v>308</v>
      </c>
      <c r="O545" s="12" t="s">
        <v>0</v>
      </c>
      <c r="P545" s="15" t="s">
        <v>368</v>
      </c>
      <c r="Q545" s="83"/>
      <c r="R545" s="84">
        <v>1</v>
      </c>
      <c r="S545" s="84"/>
      <c r="T545" s="84"/>
      <c r="U545" s="84"/>
      <c r="V545" s="84"/>
      <c r="W545" s="84">
        <v>1</v>
      </c>
      <c r="X545" s="84">
        <v>1</v>
      </c>
      <c r="Y545" s="85"/>
      <c r="Z545" s="69" t="s">
        <v>520</v>
      </c>
      <c r="AA545" s="13" t="s">
        <v>339</v>
      </c>
      <c r="AB545" s="14" t="s">
        <v>308</v>
      </c>
      <c r="AC545" s="12" t="s">
        <v>0</v>
      </c>
      <c r="AD545" s="15" t="s">
        <v>368</v>
      </c>
      <c r="AE545" s="83"/>
      <c r="AF545" s="84"/>
      <c r="AG545" s="84"/>
      <c r="AH545" s="84"/>
      <c r="AI545" s="84"/>
      <c r="AJ545" s="84"/>
      <c r="AK545" s="84"/>
      <c r="AL545" s="84"/>
      <c r="AM545" s="85"/>
    </row>
    <row r="546" spans="1:39" ht="12" customHeight="1">
      <c r="A546" s="184">
        <v>509</v>
      </c>
      <c r="B546" s="98" t="s">
        <v>83</v>
      </c>
      <c r="C546" s="98" t="s">
        <v>83</v>
      </c>
      <c r="D546" s="11" t="s">
        <v>52</v>
      </c>
      <c r="E546" s="11" t="s">
        <v>304</v>
      </c>
      <c r="F546" s="12" t="s">
        <v>49</v>
      </c>
      <c r="G546" s="12" t="s">
        <v>310</v>
      </c>
      <c r="H546" s="12" t="s">
        <v>306</v>
      </c>
      <c r="I546" s="105" t="s">
        <v>504</v>
      </c>
      <c r="J546" s="12" t="str">
        <f t="shared" si="24"/>
        <v>≥17h</v>
      </c>
      <c r="K546" s="12" t="s">
        <v>512</v>
      </c>
      <c r="L546" s="69" t="s">
        <v>518</v>
      </c>
      <c r="M546" s="13" t="s">
        <v>371</v>
      </c>
      <c r="N546" s="14" t="s">
        <v>308</v>
      </c>
      <c r="O546" s="12" t="s">
        <v>358</v>
      </c>
      <c r="P546" s="15" t="s">
        <v>368</v>
      </c>
      <c r="Q546" s="83"/>
      <c r="R546" s="84"/>
      <c r="S546" s="84"/>
      <c r="T546" s="84">
        <v>1</v>
      </c>
      <c r="U546" s="84"/>
      <c r="V546" s="84"/>
      <c r="W546" s="84"/>
      <c r="X546" s="84"/>
      <c r="Y546" s="85">
        <v>1</v>
      </c>
      <c r="Z546" s="69" t="s">
        <v>518</v>
      </c>
      <c r="AA546" s="13" t="s">
        <v>371</v>
      </c>
      <c r="AB546" s="14" t="s">
        <v>308</v>
      </c>
      <c r="AC546" s="12" t="s">
        <v>358</v>
      </c>
      <c r="AD546" s="15" t="s">
        <v>368</v>
      </c>
      <c r="AE546" s="83"/>
      <c r="AF546" s="84"/>
      <c r="AG546" s="84"/>
      <c r="AH546" s="84">
        <v>1</v>
      </c>
      <c r="AI546" s="84"/>
      <c r="AJ546" s="84"/>
      <c r="AK546" s="84"/>
      <c r="AL546" s="84"/>
      <c r="AM546" s="85"/>
    </row>
    <row r="547" spans="1:39" ht="12" customHeight="1">
      <c r="A547" s="184">
        <v>510</v>
      </c>
      <c r="B547" s="98" t="s">
        <v>82</v>
      </c>
      <c r="C547" s="98" t="s">
        <v>82</v>
      </c>
      <c r="D547" s="11" t="s">
        <v>52</v>
      </c>
      <c r="E547" s="11" t="s">
        <v>303</v>
      </c>
      <c r="F547" s="12" t="s">
        <v>49</v>
      </c>
      <c r="G547" s="12" t="s">
        <v>310</v>
      </c>
      <c r="H547" s="12" t="s">
        <v>306</v>
      </c>
      <c r="I547" s="105" t="s">
        <v>504</v>
      </c>
      <c r="J547" s="11" t="str">
        <f>"12-16h"</f>
        <v>12-16h</v>
      </c>
      <c r="K547" s="12" t="s">
        <v>512</v>
      </c>
      <c r="L547" s="69" t="s">
        <v>518</v>
      </c>
      <c r="M547" s="13" t="s">
        <v>371</v>
      </c>
      <c r="N547" s="14" t="s">
        <v>308</v>
      </c>
      <c r="O547" s="12" t="s">
        <v>358</v>
      </c>
      <c r="P547" s="15" t="s">
        <v>368</v>
      </c>
      <c r="Q547" s="83"/>
      <c r="R547" s="84"/>
      <c r="S547" s="84"/>
      <c r="T547" s="84"/>
      <c r="U547" s="84"/>
      <c r="V547" s="84"/>
      <c r="W547" s="84">
        <v>1</v>
      </c>
      <c r="X547" s="84"/>
      <c r="Y547" s="85"/>
      <c r="Z547" s="69" t="s">
        <v>518</v>
      </c>
      <c r="AA547" s="13" t="s">
        <v>371</v>
      </c>
      <c r="AB547" s="14" t="s">
        <v>308</v>
      </c>
      <c r="AC547" s="12" t="s">
        <v>358</v>
      </c>
      <c r="AD547" s="15" t="s">
        <v>368</v>
      </c>
      <c r="AE547" s="83">
        <v>1</v>
      </c>
      <c r="AF547" s="84"/>
      <c r="AG547" s="84">
        <v>1</v>
      </c>
      <c r="AH547" s="84"/>
      <c r="AI547" s="84"/>
      <c r="AJ547" s="84"/>
      <c r="AK547" s="84"/>
      <c r="AL547" s="84"/>
      <c r="AM547" s="85"/>
    </row>
    <row r="548" spans="1:39" ht="12" customHeight="1">
      <c r="A548" s="184"/>
      <c r="B548" s="98" t="s">
        <v>82</v>
      </c>
      <c r="C548" s="98" t="s">
        <v>82</v>
      </c>
      <c r="D548" s="69" t="s">
        <v>52</v>
      </c>
      <c r="E548" s="69" t="s">
        <v>303</v>
      </c>
      <c r="F548" s="69" t="s">
        <v>49</v>
      </c>
      <c r="G548" s="69" t="s">
        <v>310</v>
      </c>
      <c r="H548" s="69" t="s">
        <v>306</v>
      </c>
      <c r="I548" s="105" t="s">
        <v>504</v>
      </c>
      <c r="J548" s="69" t="str">
        <f>"12-16h"</f>
        <v>12-16h</v>
      </c>
      <c r="K548" s="69" t="s">
        <v>512</v>
      </c>
      <c r="L548" s="69" t="s">
        <v>518</v>
      </c>
      <c r="M548" s="13" t="s">
        <v>385</v>
      </c>
      <c r="N548" s="14" t="s">
        <v>308</v>
      </c>
      <c r="O548" s="12" t="s">
        <v>0</v>
      </c>
      <c r="P548" s="15" t="s">
        <v>368</v>
      </c>
      <c r="Q548" s="83"/>
      <c r="R548" s="84"/>
      <c r="S548" s="84"/>
      <c r="T548" s="84"/>
      <c r="U548" s="84"/>
      <c r="V548" s="84"/>
      <c r="W548" s="84">
        <v>1</v>
      </c>
      <c r="X548" s="84"/>
      <c r="Y548" s="85"/>
      <c r="Z548" s="69" t="s">
        <v>518</v>
      </c>
      <c r="AA548" s="13" t="s">
        <v>385</v>
      </c>
      <c r="AB548" s="14" t="s">
        <v>308</v>
      </c>
      <c r="AC548" s="12" t="s">
        <v>0</v>
      </c>
      <c r="AD548" s="15" t="s">
        <v>368</v>
      </c>
      <c r="AE548" s="83"/>
      <c r="AF548" s="84"/>
      <c r="AG548" s="84"/>
      <c r="AH548" s="84"/>
      <c r="AI548" s="84"/>
      <c r="AJ548" s="84"/>
      <c r="AK548" s="84"/>
      <c r="AL548" s="84"/>
      <c r="AM548" s="85"/>
    </row>
    <row r="549" spans="1:39" ht="12" customHeight="1">
      <c r="A549" s="184">
        <v>511</v>
      </c>
      <c r="B549" s="98" t="s">
        <v>265</v>
      </c>
      <c r="C549" s="98" t="s">
        <v>264</v>
      </c>
      <c r="D549" s="11" t="s">
        <v>52</v>
      </c>
      <c r="E549" s="11" t="s">
        <v>304</v>
      </c>
      <c r="F549" s="12" t="s">
        <v>49</v>
      </c>
      <c r="G549" s="11" t="s">
        <v>511</v>
      </c>
      <c r="H549" s="12" t="s">
        <v>308</v>
      </c>
      <c r="I549" s="105" t="s">
        <v>507</v>
      </c>
      <c r="J549" s="12" t="str">
        <f t="shared" ref="J549:J558" si="25">"≥17h"</f>
        <v>≥17h</v>
      </c>
      <c r="K549" s="12" t="s">
        <v>512</v>
      </c>
      <c r="L549" s="69" t="s">
        <v>519</v>
      </c>
      <c r="M549" s="13" t="s">
        <v>374</v>
      </c>
      <c r="N549" s="14" t="s">
        <v>308</v>
      </c>
      <c r="O549" s="12" t="s">
        <v>358</v>
      </c>
      <c r="P549" s="15" t="s">
        <v>368</v>
      </c>
      <c r="Q549" s="83"/>
      <c r="R549" s="84"/>
      <c r="S549" s="84"/>
      <c r="T549" s="84">
        <v>1</v>
      </c>
      <c r="U549" s="84"/>
      <c r="V549" s="84"/>
      <c r="W549" s="84">
        <v>1</v>
      </c>
      <c r="X549" s="84"/>
      <c r="Y549" s="85"/>
      <c r="Z549" s="69" t="s">
        <v>519</v>
      </c>
      <c r="AA549" s="13" t="s">
        <v>374</v>
      </c>
      <c r="AB549" s="14" t="s">
        <v>308</v>
      </c>
      <c r="AC549" s="12" t="s">
        <v>358</v>
      </c>
      <c r="AD549" s="15" t="s">
        <v>368</v>
      </c>
      <c r="AE549" s="83"/>
      <c r="AF549" s="84">
        <v>1</v>
      </c>
      <c r="AG549" s="84"/>
      <c r="AH549" s="84"/>
      <c r="AI549" s="84"/>
      <c r="AJ549" s="84"/>
      <c r="AK549" s="84"/>
      <c r="AL549" s="84"/>
      <c r="AM549" s="85"/>
    </row>
    <row r="550" spans="1:39" ht="12" customHeight="1">
      <c r="A550" s="184">
        <v>512</v>
      </c>
      <c r="B550" s="98" t="s">
        <v>228</v>
      </c>
      <c r="C550" s="98" t="s">
        <v>69</v>
      </c>
      <c r="D550" s="11" t="s">
        <v>52</v>
      </c>
      <c r="E550" s="11" t="s">
        <v>304</v>
      </c>
      <c r="F550" s="12" t="s">
        <v>49</v>
      </c>
      <c r="G550" s="11" t="s">
        <v>511</v>
      </c>
      <c r="H550" s="12" t="s">
        <v>307</v>
      </c>
      <c r="I550" s="105" t="s">
        <v>504</v>
      </c>
      <c r="J550" s="12" t="str">
        <f t="shared" si="25"/>
        <v>≥17h</v>
      </c>
      <c r="K550" s="12" t="s">
        <v>47</v>
      </c>
      <c r="L550" s="69" t="s">
        <v>518</v>
      </c>
      <c r="M550" s="13" t="s">
        <v>385</v>
      </c>
      <c r="N550" s="14" t="s">
        <v>308</v>
      </c>
      <c r="O550" s="12" t="s">
        <v>358</v>
      </c>
      <c r="P550" s="15" t="s">
        <v>368</v>
      </c>
      <c r="Q550" s="83"/>
      <c r="R550" s="84"/>
      <c r="S550" s="84"/>
      <c r="T550" s="84">
        <v>1</v>
      </c>
      <c r="U550" s="84"/>
      <c r="V550" s="84"/>
      <c r="W550" s="84">
        <v>1</v>
      </c>
      <c r="X550" s="84">
        <v>1</v>
      </c>
      <c r="Y550" s="85">
        <v>1</v>
      </c>
      <c r="Z550" s="69" t="s">
        <v>518</v>
      </c>
      <c r="AA550" s="13" t="s">
        <v>385</v>
      </c>
      <c r="AB550" s="14" t="s">
        <v>308</v>
      </c>
      <c r="AC550" s="12" t="s">
        <v>358</v>
      </c>
      <c r="AD550" s="15" t="s">
        <v>368</v>
      </c>
      <c r="AE550" s="83"/>
      <c r="AF550" s="84">
        <v>1</v>
      </c>
      <c r="AG550" s="84"/>
      <c r="AH550" s="84"/>
      <c r="AI550" s="84"/>
      <c r="AJ550" s="84"/>
      <c r="AK550" s="84"/>
      <c r="AL550" s="84"/>
      <c r="AM550" s="85"/>
    </row>
    <row r="551" spans="1:39" ht="12" customHeight="1">
      <c r="A551" s="184">
        <v>513</v>
      </c>
      <c r="B551" s="98" t="s">
        <v>148</v>
      </c>
      <c r="C551" s="98" t="s">
        <v>79</v>
      </c>
      <c r="D551" s="11" t="s">
        <v>51</v>
      </c>
      <c r="E551" s="11" t="s">
        <v>303</v>
      </c>
      <c r="F551" s="12" t="s">
        <v>49</v>
      </c>
      <c r="G551" s="11" t="s">
        <v>511</v>
      </c>
      <c r="H551" s="12" t="s">
        <v>308</v>
      </c>
      <c r="I551" s="12" t="s">
        <v>505</v>
      </c>
      <c r="J551" s="12" t="str">
        <f t="shared" si="25"/>
        <v>≥17h</v>
      </c>
      <c r="K551" s="12" t="s">
        <v>47</v>
      </c>
      <c r="L551" s="69" t="s">
        <v>520</v>
      </c>
      <c r="M551" s="13" t="s">
        <v>374</v>
      </c>
      <c r="N551" s="14" t="s">
        <v>308</v>
      </c>
      <c r="O551" s="12" t="s">
        <v>358</v>
      </c>
      <c r="P551" s="15" t="s">
        <v>368</v>
      </c>
      <c r="Q551" s="83"/>
      <c r="R551" s="84"/>
      <c r="S551" s="84"/>
      <c r="T551" s="84">
        <v>1</v>
      </c>
      <c r="U551" s="84"/>
      <c r="V551" s="84"/>
      <c r="W551" s="84">
        <v>1</v>
      </c>
      <c r="X551" s="84"/>
      <c r="Y551" s="85"/>
      <c r="Z551" s="69" t="s">
        <v>520</v>
      </c>
      <c r="AA551" s="13" t="s">
        <v>374</v>
      </c>
      <c r="AB551" s="14" t="s">
        <v>308</v>
      </c>
      <c r="AC551" s="12" t="s">
        <v>358</v>
      </c>
      <c r="AD551" s="15" t="s">
        <v>368</v>
      </c>
      <c r="AE551" s="83">
        <v>1</v>
      </c>
      <c r="AF551" s="84"/>
      <c r="AG551" s="84"/>
      <c r="AH551" s="84"/>
      <c r="AI551" s="84"/>
      <c r="AJ551" s="84"/>
      <c r="AK551" s="84"/>
      <c r="AL551" s="84"/>
      <c r="AM551" s="85"/>
    </row>
    <row r="552" spans="1:39" ht="12" customHeight="1">
      <c r="A552" s="184">
        <v>514</v>
      </c>
      <c r="B552" s="98" t="s">
        <v>83</v>
      </c>
      <c r="C552" s="98" t="s">
        <v>83</v>
      </c>
      <c r="D552" s="11" t="s">
        <v>52</v>
      </c>
      <c r="E552" s="11" t="s">
        <v>303</v>
      </c>
      <c r="F552" s="12" t="s">
        <v>48</v>
      </c>
      <c r="G552" s="12" t="s">
        <v>510</v>
      </c>
      <c r="H552" s="12" t="s">
        <v>306</v>
      </c>
      <c r="I552" s="105" t="s">
        <v>505</v>
      </c>
      <c r="J552" s="12" t="str">
        <f t="shared" si="25"/>
        <v>≥17h</v>
      </c>
      <c r="K552" s="12" t="s">
        <v>513</v>
      </c>
      <c r="L552" s="69" t="s">
        <v>518</v>
      </c>
      <c r="M552" s="13" t="s">
        <v>385</v>
      </c>
      <c r="N552" s="14" t="s">
        <v>308</v>
      </c>
      <c r="O552" s="12" t="s">
        <v>358</v>
      </c>
      <c r="P552" s="15" t="s">
        <v>368</v>
      </c>
      <c r="Q552" s="83"/>
      <c r="R552" s="84"/>
      <c r="S552" s="84"/>
      <c r="T552" s="84">
        <v>1</v>
      </c>
      <c r="U552" s="84"/>
      <c r="V552" s="84"/>
      <c r="W552" s="84"/>
      <c r="X552" s="84"/>
      <c r="Y552" s="85">
        <v>1</v>
      </c>
      <c r="Z552" s="69" t="s">
        <v>518</v>
      </c>
      <c r="AA552" s="13" t="s">
        <v>385</v>
      </c>
      <c r="AB552" s="14" t="s">
        <v>308</v>
      </c>
      <c r="AC552" s="12" t="s">
        <v>358</v>
      </c>
      <c r="AD552" s="15" t="s">
        <v>368</v>
      </c>
      <c r="AE552" s="83"/>
      <c r="AF552" s="84"/>
      <c r="AG552" s="84"/>
      <c r="AH552" s="84"/>
      <c r="AI552" s="84"/>
      <c r="AJ552" s="84"/>
      <c r="AK552" s="84"/>
      <c r="AL552" s="84"/>
      <c r="AM552" s="85">
        <v>1</v>
      </c>
    </row>
    <row r="553" spans="1:39" ht="12" customHeight="1">
      <c r="A553" s="184">
        <v>515</v>
      </c>
      <c r="B553" s="98" t="s">
        <v>265</v>
      </c>
      <c r="C553" s="98" t="s">
        <v>264</v>
      </c>
      <c r="D553" s="11" t="s">
        <v>52</v>
      </c>
      <c r="E553" s="11" t="s">
        <v>304</v>
      </c>
      <c r="F553" s="12" t="s">
        <v>49</v>
      </c>
      <c r="G553" s="11" t="s">
        <v>511</v>
      </c>
      <c r="H553" s="12" t="s">
        <v>307</v>
      </c>
      <c r="I553" s="12" t="s">
        <v>504</v>
      </c>
      <c r="J553" s="12" t="str">
        <f t="shared" si="25"/>
        <v>≥17h</v>
      </c>
      <c r="K553" s="12" t="s">
        <v>512</v>
      </c>
      <c r="L553" s="69" t="s">
        <v>519</v>
      </c>
      <c r="M553" s="13" t="s">
        <v>374</v>
      </c>
      <c r="N553" s="14" t="s">
        <v>308</v>
      </c>
      <c r="O553" s="12" t="s">
        <v>358</v>
      </c>
      <c r="P553" s="15" t="s">
        <v>368</v>
      </c>
      <c r="Q553" s="83"/>
      <c r="R553" s="84"/>
      <c r="S553" s="84"/>
      <c r="T553" s="84">
        <v>1</v>
      </c>
      <c r="U553" s="84"/>
      <c r="V553" s="84"/>
      <c r="W553" s="84">
        <v>1</v>
      </c>
      <c r="X553" s="84"/>
      <c r="Y553" s="85"/>
      <c r="Z553" s="69" t="s">
        <v>519</v>
      </c>
      <c r="AA553" s="13" t="s">
        <v>374</v>
      </c>
      <c r="AB553" s="14" t="s">
        <v>308</v>
      </c>
      <c r="AC553" s="12" t="s">
        <v>358</v>
      </c>
      <c r="AD553" s="15" t="s">
        <v>368</v>
      </c>
      <c r="AE553" s="83"/>
      <c r="AF553" s="84">
        <v>1</v>
      </c>
      <c r="AG553" s="84"/>
      <c r="AH553" s="84"/>
      <c r="AI553" s="84"/>
      <c r="AJ553" s="84"/>
      <c r="AK553" s="84"/>
      <c r="AL553" s="84"/>
      <c r="AM553" s="85"/>
    </row>
    <row r="554" spans="1:39" ht="12" customHeight="1">
      <c r="A554" s="184">
        <v>516</v>
      </c>
      <c r="B554" s="98" t="s">
        <v>228</v>
      </c>
      <c r="C554" s="98" t="s">
        <v>69</v>
      </c>
      <c r="D554" s="11" t="s">
        <v>51</v>
      </c>
      <c r="E554" s="11" t="s">
        <v>304</v>
      </c>
      <c r="F554" s="12" t="s">
        <v>48</v>
      </c>
      <c r="G554" s="11" t="s">
        <v>511</v>
      </c>
      <c r="H554" s="12" t="s">
        <v>308</v>
      </c>
      <c r="I554" s="105" t="s">
        <v>507</v>
      </c>
      <c r="J554" s="12" t="str">
        <f t="shared" si="25"/>
        <v>≥17h</v>
      </c>
      <c r="K554" s="12" t="s">
        <v>513</v>
      </c>
      <c r="L554" s="69" t="s">
        <v>518</v>
      </c>
      <c r="M554" s="13" t="s">
        <v>385</v>
      </c>
      <c r="N554" s="14" t="s">
        <v>308</v>
      </c>
      <c r="O554" s="12" t="s">
        <v>358</v>
      </c>
      <c r="P554" s="15" t="s">
        <v>368</v>
      </c>
      <c r="Q554" s="83"/>
      <c r="R554" s="84"/>
      <c r="S554" s="84"/>
      <c r="T554" s="84">
        <v>1</v>
      </c>
      <c r="U554" s="84"/>
      <c r="V554" s="84"/>
      <c r="W554" s="84">
        <v>1</v>
      </c>
      <c r="X554" s="84">
        <v>1</v>
      </c>
      <c r="Y554" s="85">
        <v>1</v>
      </c>
      <c r="Z554" s="69" t="s">
        <v>518</v>
      </c>
      <c r="AA554" s="13" t="s">
        <v>385</v>
      </c>
      <c r="AB554" s="14" t="s">
        <v>308</v>
      </c>
      <c r="AC554" s="12" t="s">
        <v>358</v>
      </c>
      <c r="AD554" s="15" t="s">
        <v>368</v>
      </c>
      <c r="AE554" s="83"/>
      <c r="AF554" s="84"/>
      <c r="AG554" s="84">
        <v>1</v>
      </c>
      <c r="AH554" s="84"/>
      <c r="AI554" s="84"/>
      <c r="AJ554" s="84"/>
      <c r="AK554" s="84"/>
      <c r="AL554" s="84"/>
      <c r="AM554" s="85"/>
    </row>
    <row r="555" spans="1:39" ht="12" customHeight="1">
      <c r="A555" s="184">
        <v>517</v>
      </c>
      <c r="B555" s="98" t="s">
        <v>149</v>
      </c>
      <c r="C555" s="98" t="s">
        <v>79</v>
      </c>
      <c r="D555" s="11" t="s">
        <v>25</v>
      </c>
      <c r="E555" s="11" t="s">
        <v>304</v>
      </c>
      <c r="F555" s="12" t="s">
        <v>50</v>
      </c>
      <c r="G555" s="11" t="s">
        <v>511</v>
      </c>
      <c r="H555" s="12" t="s">
        <v>308</v>
      </c>
      <c r="I555" s="12" t="s">
        <v>507</v>
      </c>
      <c r="J555" s="12" t="str">
        <f t="shared" si="25"/>
        <v>≥17h</v>
      </c>
      <c r="K555" s="12" t="s">
        <v>47</v>
      </c>
      <c r="L555" s="69" t="s">
        <v>520</v>
      </c>
      <c r="M555" s="13" t="s">
        <v>374</v>
      </c>
      <c r="N555" s="14" t="s">
        <v>308</v>
      </c>
      <c r="O555" s="12" t="s">
        <v>358</v>
      </c>
      <c r="P555" s="15" t="s">
        <v>368</v>
      </c>
      <c r="Q555" s="83"/>
      <c r="R555" s="84"/>
      <c r="S555" s="84">
        <v>1</v>
      </c>
      <c r="T555" s="84"/>
      <c r="U555" s="84"/>
      <c r="V555" s="84"/>
      <c r="W555" s="84">
        <v>1</v>
      </c>
      <c r="X555" s="84">
        <v>1</v>
      </c>
      <c r="Y555" s="85"/>
      <c r="Z555" s="69" t="s">
        <v>520</v>
      </c>
      <c r="AA555" s="13" t="s">
        <v>374</v>
      </c>
      <c r="AB555" s="14" t="s">
        <v>308</v>
      </c>
      <c r="AC555" s="12" t="s">
        <v>358</v>
      </c>
      <c r="AD555" s="15" t="s">
        <v>368</v>
      </c>
      <c r="AE555" s="83"/>
      <c r="AF555" s="84">
        <v>1</v>
      </c>
      <c r="AG555" s="84"/>
      <c r="AH555" s="84"/>
      <c r="AI555" s="84"/>
      <c r="AJ555" s="84"/>
      <c r="AK555" s="84"/>
      <c r="AL555" s="84"/>
      <c r="AM555" s="85"/>
    </row>
    <row r="556" spans="1:39" ht="12" customHeight="1">
      <c r="A556" s="184">
        <v>518</v>
      </c>
      <c r="B556" s="98" t="s">
        <v>265</v>
      </c>
      <c r="C556" s="98" t="s">
        <v>264</v>
      </c>
      <c r="D556" s="11" t="s">
        <v>51</v>
      </c>
      <c r="E556" s="11" t="s">
        <v>303</v>
      </c>
      <c r="F556" s="12" t="s">
        <v>49</v>
      </c>
      <c r="G556" s="11" t="s">
        <v>511</v>
      </c>
      <c r="H556" s="12" t="s">
        <v>308</v>
      </c>
      <c r="I556" s="12" t="s">
        <v>507</v>
      </c>
      <c r="J556" s="12" t="str">
        <f t="shared" si="25"/>
        <v>≥17h</v>
      </c>
      <c r="K556" s="12" t="s">
        <v>513</v>
      </c>
      <c r="L556" s="69" t="s">
        <v>519</v>
      </c>
      <c r="M556" s="13" t="s">
        <v>374</v>
      </c>
      <c r="N556" s="14" t="s">
        <v>308</v>
      </c>
      <c r="O556" s="12" t="s">
        <v>358</v>
      </c>
      <c r="P556" s="15" t="s">
        <v>370</v>
      </c>
      <c r="Q556" s="83"/>
      <c r="R556" s="84">
        <v>1</v>
      </c>
      <c r="S556" s="84"/>
      <c r="T556" s="84"/>
      <c r="U556" s="84"/>
      <c r="V556" s="84"/>
      <c r="W556" s="84"/>
      <c r="X556" s="84"/>
      <c r="Y556" s="85"/>
      <c r="Z556" s="69" t="s">
        <v>519</v>
      </c>
      <c r="AA556" s="13" t="s">
        <v>374</v>
      </c>
      <c r="AB556" s="14" t="s">
        <v>308</v>
      </c>
      <c r="AC556" s="12" t="s">
        <v>358</v>
      </c>
      <c r="AD556" s="15" t="s">
        <v>370</v>
      </c>
      <c r="AE556" s="83"/>
      <c r="AF556" s="84"/>
      <c r="AG556" s="84"/>
      <c r="AH556" s="84"/>
      <c r="AI556" s="84"/>
      <c r="AJ556" s="84"/>
      <c r="AK556" s="84"/>
      <c r="AL556" s="84"/>
      <c r="AM556" s="85">
        <v>1</v>
      </c>
    </row>
    <row r="557" spans="1:39" ht="12" customHeight="1">
      <c r="A557" s="184">
        <v>519</v>
      </c>
      <c r="B557" s="98" t="s">
        <v>126</v>
      </c>
      <c r="C557" s="98" t="s">
        <v>126</v>
      </c>
      <c r="D557" s="11" t="s">
        <v>52</v>
      </c>
      <c r="E557" s="11" t="s">
        <v>303</v>
      </c>
      <c r="F557" s="12" t="s">
        <v>49</v>
      </c>
      <c r="G557" s="12" t="s">
        <v>310</v>
      </c>
      <c r="H557" s="12" t="s">
        <v>306</v>
      </c>
      <c r="I557" s="105" t="s">
        <v>504</v>
      </c>
      <c r="J557" s="12" t="str">
        <f t="shared" si="25"/>
        <v>≥17h</v>
      </c>
      <c r="K557" s="12" t="s">
        <v>512</v>
      </c>
      <c r="L557" s="69" t="s">
        <v>518</v>
      </c>
      <c r="M557" s="13" t="s">
        <v>371</v>
      </c>
      <c r="N557" s="14" t="s">
        <v>308</v>
      </c>
      <c r="O557" s="12" t="s">
        <v>358</v>
      </c>
      <c r="P557" s="15" t="s">
        <v>368</v>
      </c>
      <c r="Q557" s="83"/>
      <c r="R557" s="84"/>
      <c r="S557" s="84"/>
      <c r="T557" s="84">
        <v>1</v>
      </c>
      <c r="U557" s="84"/>
      <c r="V557" s="84"/>
      <c r="W557" s="84">
        <v>1</v>
      </c>
      <c r="X557" s="84"/>
      <c r="Y557" s="85"/>
      <c r="Z557" s="69" t="s">
        <v>518</v>
      </c>
      <c r="AA557" s="13" t="s">
        <v>371</v>
      </c>
      <c r="AB557" s="14" t="s">
        <v>308</v>
      </c>
      <c r="AC557" s="12" t="s">
        <v>358</v>
      </c>
      <c r="AD557" s="15" t="s">
        <v>368</v>
      </c>
      <c r="AE557" s="83"/>
      <c r="AF557" s="84"/>
      <c r="AG557" s="84"/>
      <c r="AH557" s="84"/>
      <c r="AI557" s="84"/>
      <c r="AJ557" s="84"/>
      <c r="AK557" s="84"/>
      <c r="AL557" s="84"/>
      <c r="AM557" s="85">
        <v>1</v>
      </c>
    </row>
    <row r="558" spans="1:39" ht="12" customHeight="1">
      <c r="A558" s="184">
        <v>520</v>
      </c>
      <c r="B558" s="98" t="s">
        <v>150</v>
      </c>
      <c r="C558" s="98" t="s">
        <v>79</v>
      </c>
      <c r="D558" s="11" t="s">
        <v>25</v>
      </c>
      <c r="E558" s="11" t="s">
        <v>304</v>
      </c>
      <c r="F558" s="12" t="s">
        <v>49</v>
      </c>
      <c r="G558" s="11" t="s">
        <v>511</v>
      </c>
      <c r="H558" s="12" t="s">
        <v>307</v>
      </c>
      <c r="I558" s="12" t="s">
        <v>505</v>
      </c>
      <c r="J558" s="12" t="str">
        <f t="shared" si="25"/>
        <v>≥17h</v>
      </c>
      <c r="K558" s="12" t="s">
        <v>512</v>
      </c>
      <c r="L558" s="69" t="s">
        <v>520</v>
      </c>
      <c r="M558" s="13" t="s">
        <v>371</v>
      </c>
      <c r="N558" s="14" t="s">
        <v>308</v>
      </c>
      <c r="O558" s="12" t="s">
        <v>358</v>
      </c>
      <c r="P558" s="15" t="s">
        <v>368</v>
      </c>
      <c r="Q558" s="83"/>
      <c r="R558" s="84">
        <v>1</v>
      </c>
      <c r="S558" s="84"/>
      <c r="T558" s="84"/>
      <c r="U558" s="84"/>
      <c r="V558" s="84"/>
      <c r="W558" s="84"/>
      <c r="X558" s="84">
        <v>1</v>
      </c>
      <c r="Y558" s="85"/>
      <c r="Z558" s="69" t="s">
        <v>520</v>
      </c>
      <c r="AA558" s="13" t="s">
        <v>371</v>
      </c>
      <c r="AB558" s="14" t="s">
        <v>308</v>
      </c>
      <c r="AC558" s="12" t="s">
        <v>358</v>
      </c>
      <c r="AD558" s="15" t="s">
        <v>368</v>
      </c>
      <c r="AE558" s="83"/>
      <c r="AF558" s="84">
        <v>1</v>
      </c>
      <c r="AG558" s="84">
        <v>1</v>
      </c>
      <c r="AH558" s="84"/>
      <c r="AI558" s="84"/>
      <c r="AJ558" s="84"/>
      <c r="AK558" s="84"/>
      <c r="AL558" s="84"/>
      <c r="AM558" s="85"/>
    </row>
    <row r="559" spans="1:39" ht="12" customHeight="1">
      <c r="A559" s="184">
        <v>521</v>
      </c>
      <c r="B559" s="98" t="s">
        <v>228</v>
      </c>
      <c r="C559" s="98" t="s">
        <v>69</v>
      </c>
      <c r="D559" s="11" t="s">
        <v>25</v>
      </c>
      <c r="E559" s="11" t="s">
        <v>303</v>
      </c>
      <c r="F559" s="12" t="s">
        <v>48</v>
      </c>
      <c r="G559" s="11" t="s">
        <v>511</v>
      </c>
      <c r="H559" s="12" t="s">
        <v>308</v>
      </c>
      <c r="I559" s="12" t="s">
        <v>507</v>
      </c>
      <c r="J559" s="11" t="str">
        <f>"≤12h"</f>
        <v>≤12h</v>
      </c>
      <c r="K559" s="12" t="s">
        <v>512</v>
      </c>
      <c r="L559" s="69" t="s">
        <v>518</v>
      </c>
      <c r="M559" s="13" t="s">
        <v>371</v>
      </c>
      <c r="N559" s="14" t="s">
        <v>308</v>
      </c>
      <c r="O559" s="12" t="s">
        <v>358</v>
      </c>
      <c r="P559" s="15" t="s">
        <v>368</v>
      </c>
      <c r="Q559" s="83"/>
      <c r="R559" s="84"/>
      <c r="S559" s="84"/>
      <c r="T559" s="84"/>
      <c r="U559" s="84"/>
      <c r="V559" s="84"/>
      <c r="W559" s="84">
        <v>1</v>
      </c>
      <c r="X559" s="84">
        <v>1</v>
      </c>
      <c r="Y559" s="85"/>
      <c r="Z559" s="69" t="s">
        <v>518</v>
      </c>
      <c r="AA559" s="13" t="s">
        <v>371</v>
      </c>
      <c r="AB559" s="14" t="s">
        <v>308</v>
      </c>
      <c r="AC559" s="12" t="s">
        <v>358</v>
      </c>
      <c r="AD559" s="15" t="s">
        <v>368</v>
      </c>
      <c r="AE559" s="83"/>
      <c r="AF559" s="84"/>
      <c r="AG559" s="84">
        <v>1</v>
      </c>
      <c r="AH559" s="84"/>
      <c r="AI559" s="84"/>
      <c r="AJ559" s="84"/>
      <c r="AK559" s="84"/>
      <c r="AL559" s="84"/>
      <c r="AM559" s="85">
        <v>1</v>
      </c>
    </row>
    <row r="560" spans="1:39" ht="12" customHeight="1">
      <c r="A560" s="184">
        <v>522</v>
      </c>
      <c r="B560" s="98" t="s">
        <v>149</v>
      </c>
      <c r="C560" s="98" t="s">
        <v>79</v>
      </c>
      <c r="D560" s="11" t="s">
        <v>52</v>
      </c>
      <c r="E560" s="11" t="s">
        <v>304</v>
      </c>
      <c r="F560" s="12" t="s">
        <v>49</v>
      </c>
      <c r="G560" s="11" t="s">
        <v>511</v>
      </c>
      <c r="H560" s="12" t="s">
        <v>308</v>
      </c>
      <c r="I560" s="117" t="s">
        <v>504</v>
      </c>
      <c r="J560" s="12" t="str">
        <f>"≥17h"</f>
        <v>≥17h</v>
      </c>
      <c r="K560" s="12" t="s">
        <v>512</v>
      </c>
      <c r="L560" s="69" t="s">
        <v>520</v>
      </c>
      <c r="M560" s="13" t="s">
        <v>309</v>
      </c>
      <c r="N560" s="14" t="s">
        <v>308</v>
      </c>
      <c r="O560" s="12" t="s">
        <v>358</v>
      </c>
      <c r="P560" s="15" t="s">
        <v>368</v>
      </c>
      <c r="Q560" s="83"/>
      <c r="R560" s="84">
        <v>1</v>
      </c>
      <c r="S560" s="84"/>
      <c r="T560" s="84"/>
      <c r="U560" s="84"/>
      <c r="V560" s="84"/>
      <c r="W560" s="84"/>
      <c r="X560" s="84"/>
      <c r="Y560" s="85">
        <v>1</v>
      </c>
      <c r="Z560" s="69" t="s">
        <v>520</v>
      </c>
      <c r="AA560" s="13" t="s">
        <v>309</v>
      </c>
      <c r="AB560" s="14" t="s">
        <v>308</v>
      </c>
      <c r="AC560" s="12" t="s">
        <v>358</v>
      </c>
      <c r="AD560" s="15" t="s">
        <v>368</v>
      </c>
      <c r="AE560" s="83"/>
      <c r="AF560" s="84">
        <v>1</v>
      </c>
      <c r="AG560" s="84"/>
      <c r="AH560" s="84"/>
      <c r="AI560" s="84"/>
      <c r="AJ560" s="84"/>
      <c r="AK560" s="84"/>
      <c r="AL560" s="84"/>
      <c r="AM560" s="85">
        <v>1</v>
      </c>
    </row>
    <row r="561" spans="1:39" ht="12" customHeight="1">
      <c r="A561" s="184">
        <v>523</v>
      </c>
      <c r="B561" s="98" t="s">
        <v>126</v>
      </c>
      <c r="C561" s="98" t="s">
        <v>126</v>
      </c>
      <c r="D561" s="11" t="s">
        <v>52</v>
      </c>
      <c r="E561" s="11" t="s">
        <v>304</v>
      </c>
      <c r="F561" s="12" t="s">
        <v>48</v>
      </c>
      <c r="G561" s="12" t="s">
        <v>310</v>
      </c>
      <c r="H561" s="12" t="s">
        <v>306</v>
      </c>
      <c r="I561" s="12" t="s">
        <v>507</v>
      </c>
      <c r="J561" s="12" t="str">
        <f>"≥17h"</f>
        <v>≥17h</v>
      </c>
      <c r="K561" s="12" t="s">
        <v>513</v>
      </c>
      <c r="L561" s="69" t="s">
        <v>518</v>
      </c>
      <c r="M561" s="13" t="s">
        <v>373</v>
      </c>
      <c r="N561" s="14" t="s">
        <v>308</v>
      </c>
      <c r="O561" s="12" t="s">
        <v>358</v>
      </c>
      <c r="P561" s="15" t="s">
        <v>368</v>
      </c>
      <c r="Q561" s="83"/>
      <c r="R561" s="84"/>
      <c r="S561" s="84">
        <v>1</v>
      </c>
      <c r="T561" s="84">
        <v>1</v>
      </c>
      <c r="U561" s="84"/>
      <c r="V561" s="84"/>
      <c r="W561" s="84">
        <v>1</v>
      </c>
      <c r="X561" s="84"/>
      <c r="Y561" s="85"/>
      <c r="Z561" s="69" t="s">
        <v>518</v>
      </c>
      <c r="AA561" s="13" t="s">
        <v>373</v>
      </c>
      <c r="AB561" s="14" t="s">
        <v>308</v>
      </c>
      <c r="AC561" s="12" t="s">
        <v>358</v>
      </c>
      <c r="AD561" s="15" t="s">
        <v>368</v>
      </c>
      <c r="AE561" s="83"/>
      <c r="AF561" s="84">
        <v>1</v>
      </c>
      <c r="AG561" s="84"/>
      <c r="AH561" s="84"/>
      <c r="AI561" s="84"/>
      <c r="AJ561" s="84"/>
      <c r="AK561" s="84"/>
      <c r="AL561" s="84"/>
      <c r="AM561" s="85"/>
    </row>
    <row r="562" spans="1:39" ht="12" customHeight="1">
      <c r="A562" s="184">
        <v>524</v>
      </c>
      <c r="B562" s="98" t="s">
        <v>82</v>
      </c>
      <c r="C562" s="98" t="s">
        <v>82</v>
      </c>
      <c r="D562" s="11" t="s">
        <v>51</v>
      </c>
      <c r="E562" s="11" t="s">
        <v>304</v>
      </c>
      <c r="F562" s="12" t="s">
        <v>50</v>
      </c>
      <c r="G562" s="12" t="s">
        <v>310</v>
      </c>
      <c r="H562" s="12" t="s">
        <v>306</v>
      </c>
      <c r="I562" s="105" t="s">
        <v>504</v>
      </c>
      <c r="J562" s="11" t="str">
        <f>"12-16h"</f>
        <v>12-16h</v>
      </c>
      <c r="K562" s="12" t="s">
        <v>47</v>
      </c>
      <c r="L562" s="69" t="s">
        <v>518</v>
      </c>
      <c r="M562" s="13" t="s">
        <v>371</v>
      </c>
      <c r="N562" s="14" t="s">
        <v>308</v>
      </c>
      <c r="O562" s="12" t="s">
        <v>358</v>
      </c>
      <c r="P562" s="15" t="s">
        <v>368</v>
      </c>
      <c r="Q562" s="83"/>
      <c r="R562" s="84"/>
      <c r="S562" s="84"/>
      <c r="T562" s="84"/>
      <c r="U562" s="84"/>
      <c r="V562" s="84"/>
      <c r="W562" s="84">
        <v>1</v>
      </c>
      <c r="X562" s="84"/>
      <c r="Y562" s="85"/>
      <c r="Z562" s="69" t="s">
        <v>518</v>
      </c>
      <c r="AA562" s="13" t="s">
        <v>371</v>
      </c>
      <c r="AB562" s="14" t="s">
        <v>308</v>
      </c>
      <c r="AC562" s="12" t="s">
        <v>358</v>
      </c>
      <c r="AD562" s="15" t="s">
        <v>368</v>
      </c>
      <c r="AE562" s="83">
        <v>1</v>
      </c>
      <c r="AF562" s="84"/>
      <c r="AG562" s="84"/>
      <c r="AH562" s="84"/>
      <c r="AI562" s="84"/>
      <c r="AJ562" s="84"/>
      <c r="AK562" s="84"/>
      <c r="AL562" s="84"/>
      <c r="AM562" s="85"/>
    </row>
    <row r="563" spans="1:39" ht="12" customHeight="1">
      <c r="A563" s="184">
        <v>525</v>
      </c>
      <c r="B563" s="98" t="s">
        <v>282</v>
      </c>
      <c r="C563" s="98" t="s">
        <v>281</v>
      </c>
      <c r="D563" s="11" t="s">
        <v>25</v>
      </c>
      <c r="E563" s="11" t="s">
        <v>304</v>
      </c>
      <c r="F563" s="12" t="s">
        <v>48</v>
      </c>
      <c r="G563" s="11" t="s">
        <v>511</v>
      </c>
      <c r="H563" s="12" t="s">
        <v>307</v>
      </c>
      <c r="I563" s="105" t="s">
        <v>504</v>
      </c>
      <c r="J563" s="12" t="str">
        <f>"≥17h"</f>
        <v>≥17h</v>
      </c>
      <c r="K563" s="12" t="s">
        <v>47</v>
      </c>
      <c r="L563" s="69" t="s">
        <v>519</v>
      </c>
      <c r="M563" s="13" t="s">
        <v>373</v>
      </c>
      <c r="N563" s="14" t="s">
        <v>308</v>
      </c>
      <c r="O563" s="12" t="s">
        <v>358</v>
      </c>
      <c r="P563" s="15" t="s">
        <v>368</v>
      </c>
      <c r="Q563" s="83"/>
      <c r="R563" s="84"/>
      <c r="S563" s="84"/>
      <c r="T563" s="84">
        <v>1</v>
      </c>
      <c r="U563" s="84"/>
      <c r="V563" s="84"/>
      <c r="W563" s="84"/>
      <c r="X563" s="84"/>
      <c r="Y563" s="85"/>
      <c r="Z563" s="69" t="s">
        <v>519</v>
      </c>
      <c r="AA563" s="13" t="s">
        <v>373</v>
      </c>
      <c r="AB563" s="14" t="s">
        <v>308</v>
      </c>
      <c r="AC563" s="12" t="s">
        <v>358</v>
      </c>
      <c r="AD563" s="15" t="s">
        <v>368</v>
      </c>
      <c r="AE563" s="83"/>
      <c r="AF563" s="84"/>
      <c r="AG563" s="84"/>
      <c r="AH563" s="84"/>
      <c r="AI563" s="84"/>
      <c r="AJ563" s="84"/>
      <c r="AK563" s="84"/>
      <c r="AL563" s="84"/>
      <c r="AM563" s="85">
        <v>1</v>
      </c>
    </row>
    <row r="564" spans="1:39" ht="12" customHeight="1">
      <c r="A564" s="184">
        <v>526</v>
      </c>
      <c r="B564" s="98" t="s">
        <v>82</v>
      </c>
      <c r="C564" s="98" t="s">
        <v>82</v>
      </c>
      <c r="D564" s="11" t="s">
        <v>52</v>
      </c>
      <c r="E564" s="11" t="s">
        <v>304</v>
      </c>
      <c r="F564" s="12" t="s">
        <v>50</v>
      </c>
      <c r="G564" s="12" t="s">
        <v>310</v>
      </c>
      <c r="H564" s="12" t="s">
        <v>306</v>
      </c>
      <c r="I564" s="12" t="s">
        <v>504</v>
      </c>
      <c r="J564" s="11" t="str">
        <f>"12-16h"</f>
        <v>12-16h</v>
      </c>
      <c r="K564" s="12" t="s">
        <v>512</v>
      </c>
      <c r="L564" s="69" t="s">
        <v>518</v>
      </c>
      <c r="M564" s="13" t="s">
        <v>373</v>
      </c>
      <c r="N564" s="14" t="s">
        <v>308</v>
      </c>
      <c r="O564" s="12" t="s">
        <v>358</v>
      </c>
      <c r="P564" s="15" t="s">
        <v>368</v>
      </c>
      <c r="Q564" s="83"/>
      <c r="R564" s="84"/>
      <c r="S564" s="84"/>
      <c r="T564" s="84"/>
      <c r="U564" s="84"/>
      <c r="V564" s="84"/>
      <c r="W564" s="84">
        <v>1</v>
      </c>
      <c r="X564" s="84"/>
      <c r="Y564" s="85"/>
      <c r="Z564" s="69" t="s">
        <v>518</v>
      </c>
      <c r="AA564" s="13" t="s">
        <v>373</v>
      </c>
      <c r="AB564" s="14" t="s">
        <v>308</v>
      </c>
      <c r="AC564" s="12" t="s">
        <v>358</v>
      </c>
      <c r="AD564" s="15" t="s">
        <v>368</v>
      </c>
      <c r="AE564" s="83"/>
      <c r="AF564" s="84">
        <v>1</v>
      </c>
      <c r="AG564" s="84"/>
      <c r="AH564" s="84"/>
      <c r="AI564" s="84"/>
      <c r="AJ564" s="84"/>
      <c r="AK564" s="84"/>
      <c r="AL564" s="84"/>
      <c r="AM564" s="85"/>
    </row>
    <row r="565" spans="1:39" ht="12" customHeight="1">
      <c r="A565" s="184">
        <v>527</v>
      </c>
      <c r="B565" s="98" t="s">
        <v>82</v>
      </c>
      <c r="C565" s="98" t="s">
        <v>82</v>
      </c>
      <c r="D565" s="11" t="s">
        <v>51</v>
      </c>
      <c r="E565" s="11" t="s">
        <v>303</v>
      </c>
      <c r="F565" s="12" t="s">
        <v>50</v>
      </c>
      <c r="G565" s="12" t="s">
        <v>310</v>
      </c>
      <c r="H565" s="12" t="s">
        <v>306</v>
      </c>
      <c r="I565" s="12" t="s">
        <v>504</v>
      </c>
      <c r="J565" s="11" t="str">
        <f>"12-16h"</f>
        <v>12-16h</v>
      </c>
      <c r="K565" s="12" t="s">
        <v>512</v>
      </c>
      <c r="L565" s="69" t="s">
        <v>518</v>
      </c>
      <c r="M565" s="13" t="s">
        <v>385</v>
      </c>
      <c r="N565" s="14" t="s">
        <v>308</v>
      </c>
      <c r="O565" s="12" t="s">
        <v>358</v>
      </c>
      <c r="P565" s="15" t="s">
        <v>368</v>
      </c>
      <c r="Q565" s="83"/>
      <c r="R565" s="84"/>
      <c r="S565" s="84"/>
      <c r="T565" s="84"/>
      <c r="U565" s="84"/>
      <c r="V565" s="84"/>
      <c r="W565" s="84">
        <v>1</v>
      </c>
      <c r="X565" s="84"/>
      <c r="Y565" s="85"/>
      <c r="Z565" s="69" t="s">
        <v>518</v>
      </c>
      <c r="AA565" s="13" t="s">
        <v>385</v>
      </c>
      <c r="AB565" s="14" t="s">
        <v>308</v>
      </c>
      <c r="AC565" s="12" t="s">
        <v>358</v>
      </c>
      <c r="AD565" s="15" t="s">
        <v>368</v>
      </c>
      <c r="AE565" s="83">
        <v>1</v>
      </c>
      <c r="AF565" s="84"/>
      <c r="AG565" s="84"/>
      <c r="AH565" s="84"/>
      <c r="AI565" s="84"/>
      <c r="AJ565" s="84"/>
      <c r="AK565" s="84"/>
      <c r="AL565" s="84"/>
      <c r="AM565" s="85"/>
    </row>
    <row r="566" spans="1:39" ht="12" customHeight="1">
      <c r="A566" s="184">
        <v>528</v>
      </c>
      <c r="B566" s="98" t="s">
        <v>141</v>
      </c>
      <c r="C566" s="98" t="s">
        <v>141</v>
      </c>
      <c r="D566" s="11" t="s">
        <v>51</v>
      </c>
      <c r="E566" s="11" t="s">
        <v>303</v>
      </c>
      <c r="F566" s="12" t="s">
        <v>48</v>
      </c>
      <c r="G566" s="12" t="s">
        <v>310</v>
      </c>
      <c r="H566" s="12" t="s">
        <v>306</v>
      </c>
      <c r="I566" s="105" t="s">
        <v>504</v>
      </c>
      <c r="J566" s="12" t="str">
        <f>"≥17h"</f>
        <v>≥17h</v>
      </c>
      <c r="K566" s="12" t="s">
        <v>513</v>
      </c>
      <c r="L566" s="69" t="s">
        <v>518</v>
      </c>
      <c r="M566" s="13" t="s">
        <v>373</v>
      </c>
      <c r="N566" s="14" t="s">
        <v>308</v>
      </c>
      <c r="O566" s="12" t="s">
        <v>358</v>
      </c>
      <c r="P566" s="15" t="s">
        <v>370</v>
      </c>
      <c r="Q566" s="83"/>
      <c r="R566" s="84">
        <v>1</v>
      </c>
      <c r="S566" s="84"/>
      <c r="T566" s="84"/>
      <c r="U566" s="84"/>
      <c r="V566" s="84"/>
      <c r="W566" s="84"/>
      <c r="X566" s="84"/>
      <c r="Y566" s="85"/>
      <c r="Z566" s="69" t="s">
        <v>518</v>
      </c>
      <c r="AA566" s="13" t="s">
        <v>373</v>
      </c>
      <c r="AB566" s="14" t="s">
        <v>308</v>
      </c>
      <c r="AC566" s="12" t="s">
        <v>358</v>
      </c>
      <c r="AD566" s="15" t="s">
        <v>370</v>
      </c>
      <c r="AE566" s="83"/>
      <c r="AF566" s="84">
        <v>1</v>
      </c>
      <c r="AG566" s="84"/>
      <c r="AH566" s="84"/>
      <c r="AI566" s="84"/>
      <c r="AJ566" s="84"/>
      <c r="AK566" s="84"/>
      <c r="AL566" s="84"/>
      <c r="AM566" s="85"/>
    </row>
    <row r="567" spans="1:39" ht="12" customHeight="1">
      <c r="A567" s="184">
        <v>529</v>
      </c>
      <c r="B567" s="98" t="s">
        <v>125</v>
      </c>
      <c r="C567" s="98" t="s">
        <v>59</v>
      </c>
      <c r="D567" s="11" t="s">
        <v>52</v>
      </c>
      <c r="E567" s="11" t="s">
        <v>304</v>
      </c>
      <c r="F567" s="12" t="s">
        <v>48</v>
      </c>
      <c r="G567" s="12" t="s">
        <v>310</v>
      </c>
      <c r="H567" s="12" t="s">
        <v>306</v>
      </c>
      <c r="I567" s="105" t="s">
        <v>507</v>
      </c>
      <c r="J567" s="11" t="str">
        <f t="shared" ref="J567:J573" si="26">"12-16h"</f>
        <v>12-16h</v>
      </c>
      <c r="K567" s="12" t="s">
        <v>512</v>
      </c>
      <c r="L567" s="69" t="s">
        <v>518</v>
      </c>
      <c r="M567" s="13" t="s">
        <v>373</v>
      </c>
      <c r="N567" s="14" t="s">
        <v>308</v>
      </c>
      <c r="O567" s="12" t="s">
        <v>358</v>
      </c>
      <c r="P567" s="15" t="s">
        <v>368</v>
      </c>
      <c r="Q567" s="83"/>
      <c r="R567" s="84"/>
      <c r="S567" s="84">
        <v>1</v>
      </c>
      <c r="T567" s="84">
        <v>1</v>
      </c>
      <c r="U567" s="84"/>
      <c r="V567" s="84"/>
      <c r="W567" s="84">
        <v>1</v>
      </c>
      <c r="X567" s="84">
        <v>1</v>
      </c>
      <c r="Y567" s="85"/>
      <c r="Z567" s="69" t="s">
        <v>518</v>
      </c>
      <c r="AA567" s="13" t="s">
        <v>373</v>
      </c>
      <c r="AB567" s="14" t="s">
        <v>308</v>
      </c>
      <c r="AC567" s="12" t="s">
        <v>358</v>
      </c>
      <c r="AD567" s="15" t="s">
        <v>368</v>
      </c>
      <c r="AE567" s="83"/>
      <c r="AF567" s="84">
        <v>1</v>
      </c>
      <c r="AG567" s="84"/>
      <c r="AH567" s="84"/>
      <c r="AI567" s="84"/>
      <c r="AJ567" s="84"/>
      <c r="AK567" s="84"/>
      <c r="AL567" s="84"/>
      <c r="AM567" s="85"/>
    </row>
    <row r="568" spans="1:39" ht="12" customHeight="1">
      <c r="A568" s="184">
        <v>530</v>
      </c>
      <c r="B568" s="98" t="s">
        <v>282</v>
      </c>
      <c r="C568" s="98" t="s">
        <v>281</v>
      </c>
      <c r="D568" s="11" t="s">
        <v>51</v>
      </c>
      <c r="E568" s="11" t="s">
        <v>304</v>
      </c>
      <c r="F568" s="12" t="s">
        <v>50</v>
      </c>
      <c r="G568" s="11" t="s">
        <v>511</v>
      </c>
      <c r="H568" s="12" t="s">
        <v>307</v>
      </c>
      <c r="I568" s="12" t="s">
        <v>504</v>
      </c>
      <c r="J568" s="11" t="str">
        <f t="shared" si="26"/>
        <v>12-16h</v>
      </c>
      <c r="K568" s="12" t="s">
        <v>512</v>
      </c>
      <c r="L568" s="69" t="s">
        <v>519</v>
      </c>
      <c r="M568" s="13" t="s">
        <v>309</v>
      </c>
      <c r="N568" s="14" t="s">
        <v>308</v>
      </c>
      <c r="O568" s="12" t="s">
        <v>358</v>
      </c>
      <c r="P568" s="15" t="s">
        <v>368</v>
      </c>
      <c r="Q568" s="83"/>
      <c r="R568" s="84"/>
      <c r="S568" s="84"/>
      <c r="T568" s="84">
        <v>1</v>
      </c>
      <c r="U568" s="84"/>
      <c r="V568" s="84"/>
      <c r="W568" s="84"/>
      <c r="X568" s="84"/>
      <c r="Y568" s="85"/>
      <c r="Z568" s="69" t="s">
        <v>519</v>
      </c>
      <c r="AA568" s="13" t="s">
        <v>309</v>
      </c>
      <c r="AB568" s="14" t="s">
        <v>308</v>
      </c>
      <c r="AC568" s="12" t="s">
        <v>358</v>
      </c>
      <c r="AD568" s="15" t="s">
        <v>368</v>
      </c>
      <c r="AE568" s="83">
        <v>1</v>
      </c>
      <c r="AF568" s="84"/>
      <c r="AG568" s="84"/>
      <c r="AH568" s="84"/>
      <c r="AI568" s="84"/>
      <c r="AJ568" s="84"/>
      <c r="AK568" s="84"/>
      <c r="AL568" s="84"/>
      <c r="AM568" s="85"/>
    </row>
    <row r="569" spans="1:39" ht="12" customHeight="1">
      <c r="A569" s="184">
        <v>531</v>
      </c>
      <c r="B569" s="98" t="s">
        <v>82</v>
      </c>
      <c r="C569" s="98" t="s">
        <v>82</v>
      </c>
      <c r="D569" s="11" t="s">
        <v>52</v>
      </c>
      <c r="E569" s="11" t="s">
        <v>303</v>
      </c>
      <c r="F569" s="12" t="s">
        <v>49</v>
      </c>
      <c r="G569" s="12" t="s">
        <v>310</v>
      </c>
      <c r="H569" s="12" t="s">
        <v>306</v>
      </c>
      <c r="I569" s="105" t="s">
        <v>507</v>
      </c>
      <c r="J569" s="11" t="str">
        <f t="shared" si="26"/>
        <v>12-16h</v>
      </c>
      <c r="K569" s="12" t="s">
        <v>512</v>
      </c>
      <c r="L569" s="69" t="s">
        <v>518</v>
      </c>
      <c r="M569" s="13" t="s">
        <v>373</v>
      </c>
      <c r="N569" s="14" t="s">
        <v>308</v>
      </c>
      <c r="O569" s="12" t="s">
        <v>358</v>
      </c>
      <c r="P569" s="15" t="s">
        <v>368</v>
      </c>
      <c r="Q569" s="83"/>
      <c r="R569" s="84"/>
      <c r="S569" s="84"/>
      <c r="T569" s="84"/>
      <c r="U569" s="84"/>
      <c r="V569" s="84"/>
      <c r="W569" s="84">
        <v>1</v>
      </c>
      <c r="X569" s="84"/>
      <c r="Y569" s="85"/>
      <c r="Z569" s="69" t="s">
        <v>518</v>
      </c>
      <c r="AA569" s="13" t="s">
        <v>373</v>
      </c>
      <c r="AB569" s="14" t="s">
        <v>308</v>
      </c>
      <c r="AC569" s="12" t="s">
        <v>358</v>
      </c>
      <c r="AD569" s="15" t="s">
        <v>368</v>
      </c>
      <c r="AE569" s="83">
        <v>1</v>
      </c>
      <c r="AF569" s="84"/>
      <c r="AG569" s="84"/>
      <c r="AH569" s="84"/>
      <c r="AI569" s="84"/>
      <c r="AJ569" s="84"/>
      <c r="AK569" s="84"/>
      <c r="AL569" s="84"/>
      <c r="AM569" s="85"/>
    </row>
    <row r="570" spans="1:39" ht="12" customHeight="1">
      <c r="A570" s="184">
        <v>532</v>
      </c>
      <c r="B570" s="98" t="s">
        <v>145</v>
      </c>
      <c r="C570" s="98" t="s">
        <v>79</v>
      </c>
      <c r="D570" s="11" t="s">
        <v>51</v>
      </c>
      <c r="E570" s="11" t="s">
        <v>304</v>
      </c>
      <c r="F570" s="12" t="s">
        <v>50</v>
      </c>
      <c r="G570" s="11" t="s">
        <v>511</v>
      </c>
      <c r="H570" s="12" t="s">
        <v>306</v>
      </c>
      <c r="I570" s="12" t="s">
        <v>504</v>
      </c>
      <c r="J570" s="11" t="str">
        <f t="shared" si="26"/>
        <v>12-16h</v>
      </c>
      <c r="K570" s="12" t="s">
        <v>47</v>
      </c>
      <c r="L570" s="69" t="s">
        <v>520</v>
      </c>
      <c r="M570" s="13" t="s">
        <v>309</v>
      </c>
      <c r="N570" s="14" t="s">
        <v>308</v>
      </c>
      <c r="O570" s="12" t="s">
        <v>358</v>
      </c>
      <c r="P570" s="15" t="s">
        <v>368</v>
      </c>
      <c r="Q570" s="83"/>
      <c r="R570" s="84">
        <v>1</v>
      </c>
      <c r="S570" s="84"/>
      <c r="T570" s="84"/>
      <c r="U570" s="84"/>
      <c r="V570" s="84"/>
      <c r="W570" s="84"/>
      <c r="X570" s="84"/>
      <c r="Y570" s="85">
        <v>1</v>
      </c>
      <c r="Z570" s="69" t="s">
        <v>520</v>
      </c>
      <c r="AA570" s="13" t="s">
        <v>309</v>
      </c>
      <c r="AB570" s="14" t="s">
        <v>308</v>
      </c>
      <c r="AC570" s="12" t="s">
        <v>358</v>
      </c>
      <c r="AD570" s="15" t="s">
        <v>368</v>
      </c>
      <c r="AE570" s="83"/>
      <c r="AF570" s="84">
        <v>1</v>
      </c>
      <c r="AG570" s="84"/>
      <c r="AH570" s="84"/>
      <c r="AI570" s="84"/>
      <c r="AJ570" s="84"/>
      <c r="AK570" s="84"/>
      <c r="AL570" s="84"/>
      <c r="AM570" s="85"/>
    </row>
    <row r="571" spans="1:39" ht="12" customHeight="1">
      <c r="A571" s="184">
        <v>533</v>
      </c>
      <c r="B571" s="98" t="s">
        <v>282</v>
      </c>
      <c r="C571" s="98" t="s">
        <v>281</v>
      </c>
      <c r="D571" s="11" t="s">
        <v>51</v>
      </c>
      <c r="E571" s="11" t="s">
        <v>304</v>
      </c>
      <c r="F571" s="12" t="s">
        <v>49</v>
      </c>
      <c r="G571" s="11" t="s">
        <v>511</v>
      </c>
      <c r="H571" s="12" t="s">
        <v>306</v>
      </c>
      <c r="I571" s="117" t="s">
        <v>504</v>
      </c>
      <c r="J571" s="11" t="str">
        <f t="shared" si="26"/>
        <v>12-16h</v>
      </c>
      <c r="K571" s="12" t="s">
        <v>512</v>
      </c>
      <c r="L571" s="69" t="s">
        <v>519</v>
      </c>
      <c r="M571" s="13" t="s">
        <v>374</v>
      </c>
      <c r="N571" s="14" t="s">
        <v>367</v>
      </c>
      <c r="O571" s="12" t="s">
        <v>358</v>
      </c>
      <c r="P571" s="15" t="s">
        <v>368</v>
      </c>
      <c r="Q571" s="83"/>
      <c r="R571" s="84"/>
      <c r="S571" s="84"/>
      <c r="T571" s="84">
        <v>1</v>
      </c>
      <c r="U571" s="84"/>
      <c r="V571" s="84"/>
      <c r="W571" s="84">
        <v>1</v>
      </c>
      <c r="X571" s="84"/>
      <c r="Y571" s="85"/>
      <c r="Z571" s="69" t="s">
        <v>519</v>
      </c>
      <c r="AA571" s="13" t="s">
        <v>374</v>
      </c>
      <c r="AB571" s="14" t="s">
        <v>367</v>
      </c>
      <c r="AC571" s="12" t="s">
        <v>358</v>
      </c>
      <c r="AD571" s="15" t="s">
        <v>368</v>
      </c>
      <c r="AE571" s="83"/>
      <c r="AF571" s="84">
        <v>1</v>
      </c>
      <c r="AG571" s="84"/>
      <c r="AH571" s="84"/>
      <c r="AI571" s="84"/>
      <c r="AJ571" s="84"/>
      <c r="AK571" s="84"/>
      <c r="AL571" s="84"/>
      <c r="AM571" s="85"/>
    </row>
    <row r="572" spans="1:39" ht="12" customHeight="1">
      <c r="A572" s="184">
        <v>534</v>
      </c>
      <c r="B572" s="98" t="s">
        <v>82</v>
      </c>
      <c r="C572" s="98" t="s">
        <v>82</v>
      </c>
      <c r="D572" s="11" t="s">
        <v>52</v>
      </c>
      <c r="E572" s="11" t="s">
        <v>304</v>
      </c>
      <c r="F572" s="12" t="s">
        <v>50</v>
      </c>
      <c r="G572" s="12" t="s">
        <v>310</v>
      </c>
      <c r="H572" s="12" t="s">
        <v>306</v>
      </c>
      <c r="I572" s="105" t="s">
        <v>505</v>
      </c>
      <c r="J572" s="11" t="str">
        <f t="shared" si="26"/>
        <v>12-16h</v>
      </c>
      <c r="K572" s="12" t="s">
        <v>512</v>
      </c>
      <c r="L572" s="69" t="s">
        <v>518</v>
      </c>
      <c r="M572" s="13" t="s">
        <v>385</v>
      </c>
      <c r="N572" s="14" t="s">
        <v>308</v>
      </c>
      <c r="O572" s="12" t="s">
        <v>358</v>
      </c>
      <c r="P572" s="15" t="s">
        <v>368</v>
      </c>
      <c r="Q572" s="83"/>
      <c r="R572" s="84"/>
      <c r="S572" s="84"/>
      <c r="T572" s="84"/>
      <c r="U572" s="84"/>
      <c r="V572" s="84"/>
      <c r="W572" s="84">
        <v>1</v>
      </c>
      <c r="X572" s="84"/>
      <c r="Y572" s="85"/>
      <c r="Z572" s="69" t="s">
        <v>518</v>
      </c>
      <c r="AA572" s="13" t="s">
        <v>385</v>
      </c>
      <c r="AB572" s="14" t="s">
        <v>308</v>
      </c>
      <c r="AC572" s="12" t="s">
        <v>358</v>
      </c>
      <c r="AD572" s="15" t="s">
        <v>368</v>
      </c>
      <c r="AE572" s="83">
        <v>1</v>
      </c>
      <c r="AF572" s="84"/>
      <c r="AG572" s="84"/>
      <c r="AH572" s="84"/>
      <c r="AI572" s="84"/>
      <c r="AJ572" s="84"/>
      <c r="AK572" s="84"/>
      <c r="AL572" s="84"/>
      <c r="AM572" s="85"/>
    </row>
    <row r="573" spans="1:39" ht="12" customHeight="1">
      <c r="A573" s="184">
        <v>535</v>
      </c>
      <c r="B573" s="98" t="s">
        <v>81</v>
      </c>
      <c r="C573" s="98" t="s">
        <v>81</v>
      </c>
      <c r="D573" s="11" t="s">
        <v>25</v>
      </c>
      <c r="E573" s="11" t="s">
        <v>304</v>
      </c>
      <c r="F573" s="12" t="s">
        <v>50</v>
      </c>
      <c r="G573" s="12" t="s">
        <v>310</v>
      </c>
      <c r="H573" s="12" t="s">
        <v>306</v>
      </c>
      <c r="I573" s="117" t="s">
        <v>504</v>
      </c>
      <c r="J573" s="11" t="str">
        <f t="shared" si="26"/>
        <v>12-16h</v>
      </c>
      <c r="K573" s="12" t="s">
        <v>47</v>
      </c>
      <c r="L573" s="69" t="s">
        <v>518</v>
      </c>
      <c r="M573" s="13" t="s">
        <v>385</v>
      </c>
      <c r="N573" s="14" t="s">
        <v>367</v>
      </c>
      <c r="O573" s="12" t="s">
        <v>358</v>
      </c>
      <c r="P573" s="15" t="s">
        <v>368</v>
      </c>
      <c r="Q573" s="83"/>
      <c r="R573" s="84"/>
      <c r="S573" s="84"/>
      <c r="T573" s="84"/>
      <c r="U573" s="84"/>
      <c r="V573" s="84"/>
      <c r="W573" s="84"/>
      <c r="X573" s="84"/>
      <c r="Y573" s="85">
        <v>1</v>
      </c>
      <c r="Z573" s="69" t="s">
        <v>518</v>
      </c>
      <c r="AA573" s="13" t="s">
        <v>385</v>
      </c>
      <c r="AB573" s="14" t="s">
        <v>367</v>
      </c>
      <c r="AC573" s="12" t="s">
        <v>358</v>
      </c>
      <c r="AD573" s="15" t="s">
        <v>368</v>
      </c>
      <c r="AE573" s="83"/>
      <c r="AF573" s="84">
        <v>1</v>
      </c>
      <c r="AG573" s="84"/>
      <c r="AH573" s="84"/>
      <c r="AI573" s="84"/>
      <c r="AJ573" s="84"/>
      <c r="AK573" s="84"/>
      <c r="AL573" s="84"/>
      <c r="AM573" s="85"/>
    </row>
    <row r="574" spans="1:39" ht="12" customHeight="1">
      <c r="A574" s="184">
        <v>536</v>
      </c>
      <c r="B574" s="98" t="s">
        <v>141</v>
      </c>
      <c r="C574" s="98" t="s">
        <v>141</v>
      </c>
      <c r="D574" s="11" t="s">
        <v>51</v>
      </c>
      <c r="E574" s="11" t="s">
        <v>303</v>
      </c>
      <c r="F574" s="12" t="s">
        <v>48</v>
      </c>
      <c r="G574" s="12" t="s">
        <v>310</v>
      </c>
      <c r="H574" s="12" t="s">
        <v>306</v>
      </c>
      <c r="I574" s="12" t="s">
        <v>504</v>
      </c>
      <c r="J574" s="12" t="str">
        <f>"≥17h"</f>
        <v>≥17h</v>
      </c>
      <c r="K574" s="12" t="s">
        <v>513</v>
      </c>
      <c r="L574" s="69" t="s">
        <v>518</v>
      </c>
      <c r="M574" s="13" t="s">
        <v>371</v>
      </c>
      <c r="N574" s="14" t="s">
        <v>308</v>
      </c>
      <c r="O574" s="12" t="s">
        <v>358</v>
      </c>
      <c r="P574" s="15" t="s">
        <v>368</v>
      </c>
      <c r="Q574" s="83"/>
      <c r="R574" s="84"/>
      <c r="S574" s="84"/>
      <c r="T574" s="84">
        <v>1</v>
      </c>
      <c r="U574" s="84"/>
      <c r="V574" s="84"/>
      <c r="W574" s="84"/>
      <c r="X574" s="84"/>
      <c r="Y574" s="85">
        <v>1</v>
      </c>
      <c r="Z574" s="69" t="s">
        <v>518</v>
      </c>
      <c r="AA574" s="13" t="s">
        <v>371</v>
      </c>
      <c r="AB574" s="14" t="s">
        <v>308</v>
      </c>
      <c r="AC574" s="12" t="s">
        <v>358</v>
      </c>
      <c r="AD574" s="15" t="s">
        <v>368</v>
      </c>
      <c r="AE574" s="83"/>
      <c r="AF574" s="84">
        <v>1</v>
      </c>
      <c r="AG574" s="84"/>
      <c r="AH574" s="84"/>
      <c r="AI574" s="84"/>
      <c r="AJ574" s="84"/>
      <c r="AK574" s="84"/>
      <c r="AL574" s="84"/>
      <c r="AM574" s="85"/>
    </row>
    <row r="575" spans="1:39" ht="12" customHeight="1">
      <c r="A575" s="184">
        <v>537</v>
      </c>
      <c r="B575" s="98" t="s">
        <v>82</v>
      </c>
      <c r="C575" s="98" t="s">
        <v>82</v>
      </c>
      <c r="D575" s="11" t="s">
        <v>52</v>
      </c>
      <c r="E575" s="11" t="s">
        <v>304</v>
      </c>
      <c r="F575" s="12" t="s">
        <v>49</v>
      </c>
      <c r="G575" s="12" t="s">
        <v>310</v>
      </c>
      <c r="H575" s="12" t="s">
        <v>306</v>
      </c>
      <c r="I575" s="12" t="s">
        <v>504</v>
      </c>
      <c r="J575" s="11" t="str">
        <f>"12-16h"</f>
        <v>12-16h</v>
      </c>
      <c r="K575" s="12" t="s">
        <v>512</v>
      </c>
      <c r="L575" s="69" t="s">
        <v>518</v>
      </c>
      <c r="M575" s="13" t="s">
        <v>385</v>
      </c>
      <c r="N575" s="14" t="s">
        <v>308</v>
      </c>
      <c r="O575" s="12" t="s">
        <v>358</v>
      </c>
      <c r="P575" s="15" t="s">
        <v>368</v>
      </c>
      <c r="Q575" s="83"/>
      <c r="R575" s="84"/>
      <c r="S575" s="84"/>
      <c r="T575" s="84"/>
      <c r="U575" s="84"/>
      <c r="V575" s="84"/>
      <c r="W575" s="84">
        <v>1</v>
      </c>
      <c r="X575" s="84"/>
      <c r="Y575" s="85"/>
      <c r="Z575" s="69" t="s">
        <v>518</v>
      </c>
      <c r="AA575" s="13" t="s">
        <v>385</v>
      </c>
      <c r="AB575" s="14" t="s">
        <v>308</v>
      </c>
      <c r="AC575" s="12" t="s">
        <v>358</v>
      </c>
      <c r="AD575" s="15" t="s">
        <v>368</v>
      </c>
      <c r="AE575" s="83">
        <v>1</v>
      </c>
      <c r="AF575" s="84"/>
      <c r="AG575" s="84"/>
      <c r="AH575" s="84"/>
      <c r="AI575" s="84"/>
      <c r="AJ575" s="84"/>
      <c r="AK575" s="84"/>
      <c r="AL575" s="84"/>
      <c r="AM575" s="85"/>
    </row>
    <row r="576" spans="1:39" ht="12" customHeight="1">
      <c r="A576" s="184">
        <v>538</v>
      </c>
      <c r="B576" s="98" t="s">
        <v>150</v>
      </c>
      <c r="C576" s="98" t="s">
        <v>79</v>
      </c>
      <c r="D576" s="11" t="s">
        <v>25</v>
      </c>
      <c r="E576" s="11" t="s">
        <v>304</v>
      </c>
      <c r="F576" s="12" t="s">
        <v>48</v>
      </c>
      <c r="G576" s="11" t="s">
        <v>511</v>
      </c>
      <c r="H576" s="12" t="s">
        <v>308</v>
      </c>
      <c r="I576" s="105" t="s">
        <v>507</v>
      </c>
      <c r="J576" s="11" t="str">
        <f>"12-16h"</f>
        <v>12-16h</v>
      </c>
      <c r="K576" s="12" t="s">
        <v>512</v>
      </c>
      <c r="L576" s="69" t="s">
        <v>520</v>
      </c>
      <c r="M576" s="13" t="s">
        <v>374</v>
      </c>
      <c r="N576" s="14" t="s">
        <v>308</v>
      </c>
      <c r="O576" s="12" t="s">
        <v>358</v>
      </c>
      <c r="P576" s="15" t="s">
        <v>370</v>
      </c>
      <c r="Q576" s="83"/>
      <c r="R576" s="84">
        <v>1</v>
      </c>
      <c r="S576" s="84"/>
      <c r="T576" s="84"/>
      <c r="U576" s="84"/>
      <c r="V576" s="84"/>
      <c r="W576" s="84"/>
      <c r="X576" s="84"/>
      <c r="Y576" s="85">
        <v>1</v>
      </c>
      <c r="Z576" s="69" t="s">
        <v>520</v>
      </c>
      <c r="AA576" s="13" t="s">
        <v>374</v>
      </c>
      <c r="AB576" s="14" t="s">
        <v>308</v>
      </c>
      <c r="AC576" s="12" t="s">
        <v>358</v>
      </c>
      <c r="AD576" s="15" t="s">
        <v>370</v>
      </c>
      <c r="AE576" s="83"/>
      <c r="AF576" s="84"/>
      <c r="AG576" s="84">
        <v>1</v>
      </c>
      <c r="AH576" s="84"/>
      <c r="AI576" s="84"/>
      <c r="AJ576" s="84"/>
      <c r="AK576" s="84"/>
      <c r="AL576" s="84"/>
      <c r="AM576" s="85">
        <v>1</v>
      </c>
    </row>
    <row r="577" spans="1:39" ht="12" customHeight="1">
      <c r="A577" s="184"/>
      <c r="B577" s="98" t="s">
        <v>150</v>
      </c>
      <c r="C577" s="98" t="s">
        <v>79</v>
      </c>
      <c r="D577" s="69" t="s">
        <v>25</v>
      </c>
      <c r="E577" s="69" t="s">
        <v>304</v>
      </c>
      <c r="F577" s="69" t="s">
        <v>48</v>
      </c>
      <c r="G577" s="69" t="s">
        <v>511</v>
      </c>
      <c r="H577" s="69" t="s">
        <v>308</v>
      </c>
      <c r="I577" s="105" t="s">
        <v>507</v>
      </c>
      <c r="J577" s="69" t="str">
        <f>"12-16h"</f>
        <v>12-16h</v>
      </c>
      <c r="K577" s="69" t="s">
        <v>512</v>
      </c>
      <c r="L577" s="69" t="s">
        <v>520</v>
      </c>
      <c r="M577" s="13" t="s">
        <v>309</v>
      </c>
      <c r="N577" s="14" t="s">
        <v>308</v>
      </c>
      <c r="O577" s="12" t="s">
        <v>0</v>
      </c>
      <c r="P577" s="15" t="s">
        <v>368</v>
      </c>
      <c r="Q577" s="83"/>
      <c r="R577" s="84">
        <v>1</v>
      </c>
      <c r="S577" s="84"/>
      <c r="T577" s="84"/>
      <c r="U577" s="84"/>
      <c r="V577" s="84"/>
      <c r="W577" s="84"/>
      <c r="X577" s="84">
        <v>1</v>
      </c>
      <c r="Y577" s="85"/>
      <c r="Z577" s="69" t="s">
        <v>520</v>
      </c>
      <c r="AA577" s="13" t="s">
        <v>309</v>
      </c>
      <c r="AB577" s="14" t="s">
        <v>308</v>
      </c>
      <c r="AC577" s="12" t="s">
        <v>0</v>
      </c>
      <c r="AD577" s="15" t="s">
        <v>368</v>
      </c>
      <c r="AE577" s="83"/>
      <c r="AF577" s="84"/>
      <c r="AG577" s="84"/>
      <c r="AH577" s="84"/>
      <c r="AI577" s="84"/>
      <c r="AJ577" s="84"/>
      <c r="AK577" s="84"/>
      <c r="AL577" s="84"/>
      <c r="AM577" s="85"/>
    </row>
    <row r="578" spans="1:39" ht="12" customHeight="1">
      <c r="A578" s="184">
        <v>539</v>
      </c>
      <c r="B578" s="98" t="s">
        <v>282</v>
      </c>
      <c r="C578" s="98" t="s">
        <v>281</v>
      </c>
      <c r="D578" s="11" t="s">
        <v>52</v>
      </c>
      <c r="E578" s="11" t="s">
        <v>304</v>
      </c>
      <c r="F578" s="12" t="s">
        <v>49</v>
      </c>
      <c r="G578" s="11" t="s">
        <v>511</v>
      </c>
      <c r="H578" s="12" t="s">
        <v>308</v>
      </c>
      <c r="I578" s="117" t="s">
        <v>505</v>
      </c>
      <c r="J578" s="12" t="str">
        <f>"≥17h"</f>
        <v>≥17h</v>
      </c>
      <c r="K578" s="12" t="s">
        <v>47</v>
      </c>
      <c r="L578" s="69" t="s">
        <v>519</v>
      </c>
      <c r="M578" s="13" t="s">
        <v>373</v>
      </c>
      <c r="N578" s="14" t="s">
        <v>308</v>
      </c>
      <c r="O578" s="12" t="s">
        <v>358</v>
      </c>
      <c r="P578" s="15" t="s">
        <v>368</v>
      </c>
      <c r="Q578" s="83"/>
      <c r="R578" s="84"/>
      <c r="S578" s="84"/>
      <c r="T578" s="84">
        <v>1</v>
      </c>
      <c r="U578" s="84"/>
      <c r="V578" s="84"/>
      <c r="W578" s="84"/>
      <c r="X578" s="84"/>
      <c r="Y578" s="85"/>
      <c r="Z578" s="69" t="s">
        <v>519</v>
      </c>
      <c r="AA578" s="13" t="s">
        <v>373</v>
      </c>
      <c r="AB578" s="14" t="s">
        <v>308</v>
      </c>
      <c r="AC578" s="12" t="s">
        <v>358</v>
      </c>
      <c r="AD578" s="15" t="s">
        <v>368</v>
      </c>
      <c r="AE578" s="83">
        <v>1</v>
      </c>
      <c r="AF578" s="84"/>
      <c r="AG578" s="84"/>
      <c r="AH578" s="84"/>
      <c r="AI578" s="84"/>
      <c r="AJ578" s="84"/>
      <c r="AK578" s="84"/>
      <c r="AL578" s="84"/>
      <c r="AM578" s="85"/>
    </row>
    <row r="579" spans="1:39" ht="12" customHeight="1">
      <c r="A579" s="184">
        <v>540</v>
      </c>
      <c r="B579" s="98" t="s">
        <v>282</v>
      </c>
      <c r="C579" s="98" t="s">
        <v>281</v>
      </c>
      <c r="D579" s="11" t="s">
        <v>52</v>
      </c>
      <c r="E579" s="11" t="s">
        <v>304</v>
      </c>
      <c r="F579" s="12" t="s">
        <v>49</v>
      </c>
      <c r="G579" s="11" t="s">
        <v>511</v>
      </c>
      <c r="H579" s="12" t="s">
        <v>306</v>
      </c>
      <c r="I579" s="105" t="s">
        <v>504</v>
      </c>
      <c r="J579" s="12" t="str">
        <f>"≥17h"</f>
        <v>≥17h</v>
      </c>
      <c r="K579" s="12" t="s">
        <v>512</v>
      </c>
      <c r="L579" s="69" t="s">
        <v>519</v>
      </c>
      <c r="M579" s="13" t="s">
        <v>373</v>
      </c>
      <c r="N579" s="14" t="s">
        <v>308</v>
      </c>
      <c r="O579" s="12" t="s">
        <v>358</v>
      </c>
      <c r="P579" s="15" t="s">
        <v>370</v>
      </c>
      <c r="Q579" s="83"/>
      <c r="R579" s="84">
        <v>1</v>
      </c>
      <c r="S579" s="84"/>
      <c r="T579" s="84"/>
      <c r="U579" s="84"/>
      <c r="V579" s="84"/>
      <c r="W579" s="84"/>
      <c r="X579" s="84"/>
      <c r="Y579" s="85"/>
      <c r="Z579" s="69" t="s">
        <v>519</v>
      </c>
      <c r="AA579" s="13" t="s">
        <v>373</v>
      </c>
      <c r="AB579" s="14" t="s">
        <v>308</v>
      </c>
      <c r="AC579" s="12" t="s">
        <v>358</v>
      </c>
      <c r="AD579" s="15" t="s">
        <v>370</v>
      </c>
      <c r="AE579" s="83">
        <v>1</v>
      </c>
      <c r="AF579" s="84"/>
      <c r="AG579" s="84"/>
      <c r="AH579" s="84"/>
      <c r="AI579" s="84"/>
      <c r="AJ579" s="84"/>
      <c r="AK579" s="84"/>
      <c r="AL579" s="84"/>
      <c r="AM579" s="85"/>
    </row>
    <row r="580" spans="1:39" ht="12" customHeight="1">
      <c r="A580" s="184">
        <v>541</v>
      </c>
      <c r="B580" s="98" t="s">
        <v>141</v>
      </c>
      <c r="C580" s="98" t="s">
        <v>141</v>
      </c>
      <c r="D580" s="11" t="s">
        <v>52</v>
      </c>
      <c r="E580" s="11" t="s">
        <v>304</v>
      </c>
      <c r="F580" s="12" t="s">
        <v>49</v>
      </c>
      <c r="G580" s="12" t="s">
        <v>310</v>
      </c>
      <c r="H580" s="12" t="s">
        <v>306</v>
      </c>
      <c r="I580" s="117" t="s">
        <v>504</v>
      </c>
      <c r="J580" s="12" t="str">
        <f>"≥17h"</f>
        <v>≥17h</v>
      </c>
      <c r="K580" s="12" t="s">
        <v>512</v>
      </c>
      <c r="L580" s="69" t="s">
        <v>518</v>
      </c>
      <c r="M580" s="13" t="s">
        <v>342</v>
      </c>
      <c r="N580" s="14"/>
      <c r="O580" s="12" t="s">
        <v>358</v>
      </c>
      <c r="P580" s="15" t="s">
        <v>359</v>
      </c>
      <c r="Q580" s="83"/>
      <c r="R580" s="84"/>
      <c r="S580" s="84"/>
      <c r="T580" s="84"/>
      <c r="U580" s="84"/>
      <c r="V580" s="84"/>
      <c r="W580" s="84"/>
      <c r="X580" s="84"/>
      <c r="Y580" s="85"/>
      <c r="Z580" s="69" t="s">
        <v>518</v>
      </c>
      <c r="AA580" s="13" t="s">
        <v>342</v>
      </c>
      <c r="AB580" s="14"/>
      <c r="AC580" s="12" t="s">
        <v>358</v>
      </c>
      <c r="AD580" s="15" t="s">
        <v>359</v>
      </c>
      <c r="AE580" s="83"/>
      <c r="AF580" s="84"/>
      <c r="AG580" s="84"/>
      <c r="AH580" s="84"/>
      <c r="AI580" s="84"/>
      <c r="AJ580" s="84"/>
      <c r="AK580" s="84"/>
      <c r="AL580" s="84"/>
      <c r="AM580" s="85"/>
    </row>
    <row r="581" spans="1:39" ht="12" customHeight="1">
      <c r="A581" s="184">
        <v>542</v>
      </c>
      <c r="B581" s="98" t="s">
        <v>82</v>
      </c>
      <c r="C581" s="98" t="s">
        <v>82</v>
      </c>
      <c r="D581" s="11" t="s">
        <v>25</v>
      </c>
      <c r="E581" s="11" t="s">
        <v>304</v>
      </c>
      <c r="F581" s="12" t="s">
        <v>48</v>
      </c>
      <c r="G581" s="12" t="s">
        <v>310</v>
      </c>
      <c r="H581" s="12" t="s">
        <v>306</v>
      </c>
      <c r="I581" s="105" t="s">
        <v>504</v>
      </c>
      <c r="J581" s="11" t="str">
        <f>"12-16h"</f>
        <v>12-16h</v>
      </c>
      <c r="K581" s="12" t="s">
        <v>512</v>
      </c>
      <c r="L581" s="69" t="s">
        <v>518</v>
      </c>
      <c r="M581" s="13" t="s">
        <v>373</v>
      </c>
      <c r="N581" s="14" t="s">
        <v>308</v>
      </c>
      <c r="O581" s="12" t="s">
        <v>358</v>
      </c>
      <c r="P581" s="15" t="s">
        <v>368</v>
      </c>
      <c r="Q581" s="83"/>
      <c r="R581" s="84"/>
      <c r="S581" s="84"/>
      <c r="T581" s="84"/>
      <c r="U581" s="84"/>
      <c r="V581" s="84"/>
      <c r="W581" s="84">
        <v>1</v>
      </c>
      <c r="X581" s="84"/>
      <c r="Y581" s="85"/>
      <c r="Z581" s="69" t="s">
        <v>518</v>
      </c>
      <c r="AA581" s="13" t="s">
        <v>373</v>
      </c>
      <c r="AB581" s="14" t="s">
        <v>308</v>
      </c>
      <c r="AC581" s="12" t="s">
        <v>358</v>
      </c>
      <c r="AD581" s="15" t="s">
        <v>368</v>
      </c>
      <c r="AE581" s="83">
        <v>1</v>
      </c>
      <c r="AF581" s="84"/>
      <c r="AG581" s="84"/>
      <c r="AH581" s="84"/>
      <c r="AI581" s="84"/>
      <c r="AJ581" s="84"/>
      <c r="AK581" s="84"/>
      <c r="AL581" s="84"/>
      <c r="AM581" s="85"/>
    </row>
    <row r="582" spans="1:39" ht="12" customHeight="1">
      <c r="A582" s="184">
        <v>543</v>
      </c>
      <c r="B582" s="98" t="s">
        <v>151</v>
      </c>
      <c r="C582" s="98" t="s">
        <v>79</v>
      </c>
      <c r="D582" s="11" t="s">
        <v>51</v>
      </c>
      <c r="E582" s="11" t="s">
        <v>304</v>
      </c>
      <c r="F582" s="12" t="s">
        <v>48</v>
      </c>
      <c r="G582" s="11" t="s">
        <v>511</v>
      </c>
      <c r="H582" s="12" t="s">
        <v>308</v>
      </c>
      <c r="I582" s="105" t="s">
        <v>507</v>
      </c>
      <c r="J582" s="12" t="str">
        <f>"≥17h"</f>
        <v>≥17h</v>
      </c>
      <c r="K582" s="12" t="s">
        <v>513</v>
      </c>
      <c r="L582" s="69" t="s">
        <v>520</v>
      </c>
      <c r="M582" s="13" t="s">
        <v>374</v>
      </c>
      <c r="N582" s="14" t="s">
        <v>308</v>
      </c>
      <c r="O582" s="12" t="s">
        <v>358</v>
      </c>
      <c r="P582" s="15" t="s">
        <v>368</v>
      </c>
      <c r="Q582" s="83"/>
      <c r="R582" s="84"/>
      <c r="S582" s="84"/>
      <c r="T582" s="84">
        <v>1</v>
      </c>
      <c r="U582" s="84"/>
      <c r="V582" s="84"/>
      <c r="W582" s="84">
        <v>1</v>
      </c>
      <c r="X582" s="84">
        <v>1</v>
      </c>
      <c r="Y582" s="85"/>
      <c r="Z582" s="69" t="s">
        <v>520</v>
      </c>
      <c r="AA582" s="13" t="s">
        <v>374</v>
      </c>
      <c r="AB582" s="14" t="s">
        <v>308</v>
      </c>
      <c r="AC582" s="12" t="s">
        <v>358</v>
      </c>
      <c r="AD582" s="15" t="s">
        <v>368</v>
      </c>
      <c r="AE582" s="83">
        <v>1</v>
      </c>
      <c r="AF582" s="84"/>
      <c r="AG582" s="84"/>
      <c r="AH582" s="84"/>
      <c r="AI582" s="84"/>
      <c r="AJ582" s="84"/>
      <c r="AK582" s="84"/>
      <c r="AL582" s="84"/>
      <c r="AM582" s="85"/>
    </row>
    <row r="583" spans="1:39" ht="12" customHeight="1">
      <c r="A583" s="184">
        <v>544</v>
      </c>
      <c r="B583" s="98" t="s">
        <v>244</v>
      </c>
      <c r="C583" s="98" t="s">
        <v>85</v>
      </c>
      <c r="D583" s="11" t="s">
        <v>51</v>
      </c>
      <c r="E583" s="11" t="s">
        <v>303</v>
      </c>
      <c r="F583" s="12" t="s">
        <v>48</v>
      </c>
      <c r="G583" s="12" t="s">
        <v>310</v>
      </c>
      <c r="H583" s="12" t="s">
        <v>306</v>
      </c>
      <c r="I583" s="117" t="s">
        <v>504</v>
      </c>
      <c r="J583" s="12" t="str">
        <f>"≥17h"</f>
        <v>≥17h</v>
      </c>
      <c r="K583" s="12" t="s">
        <v>512</v>
      </c>
      <c r="L583" s="69" t="s">
        <v>518</v>
      </c>
      <c r="M583" s="13" t="s">
        <v>371</v>
      </c>
      <c r="N583" s="14" t="s">
        <v>308</v>
      </c>
      <c r="O583" s="12" t="s">
        <v>358</v>
      </c>
      <c r="P583" s="15" t="s">
        <v>368</v>
      </c>
      <c r="Q583" s="83"/>
      <c r="R583" s="84"/>
      <c r="S583" s="84"/>
      <c r="T583" s="84">
        <v>1</v>
      </c>
      <c r="U583" s="84"/>
      <c r="V583" s="84"/>
      <c r="W583" s="84">
        <v>1</v>
      </c>
      <c r="X583" s="84"/>
      <c r="Y583" s="85"/>
      <c r="Z583" s="69" t="s">
        <v>518</v>
      </c>
      <c r="AA583" s="13" t="s">
        <v>371</v>
      </c>
      <c r="AB583" s="14" t="s">
        <v>308</v>
      </c>
      <c r="AC583" s="12" t="s">
        <v>358</v>
      </c>
      <c r="AD583" s="15" t="s">
        <v>368</v>
      </c>
      <c r="AE583" s="83"/>
      <c r="AF583" s="84"/>
      <c r="AG583" s="84">
        <v>1</v>
      </c>
      <c r="AH583" s="84"/>
      <c r="AI583" s="84"/>
      <c r="AJ583" s="84"/>
      <c r="AK583" s="84"/>
      <c r="AL583" s="84"/>
      <c r="AM583" s="85"/>
    </row>
    <row r="584" spans="1:39" ht="12" customHeight="1">
      <c r="A584" s="184">
        <v>545</v>
      </c>
      <c r="B584" s="98" t="s">
        <v>63</v>
      </c>
      <c r="C584" s="98" t="s">
        <v>63</v>
      </c>
      <c r="D584" s="11" t="s">
        <v>52</v>
      </c>
      <c r="E584" s="11" t="s">
        <v>303</v>
      </c>
      <c r="F584" s="12" t="s">
        <v>50</v>
      </c>
      <c r="G584" s="12" t="s">
        <v>310</v>
      </c>
      <c r="H584" s="12" t="s">
        <v>306</v>
      </c>
      <c r="I584" s="12" t="s">
        <v>504</v>
      </c>
      <c r="J584" s="12" t="str">
        <f>"≥17h"</f>
        <v>≥17h</v>
      </c>
      <c r="K584" s="12" t="s">
        <v>512</v>
      </c>
      <c r="L584" s="69" t="s">
        <v>518</v>
      </c>
      <c r="M584" s="13" t="s">
        <v>371</v>
      </c>
      <c r="N584" s="14" t="s">
        <v>308</v>
      </c>
      <c r="O584" s="12" t="s">
        <v>358</v>
      </c>
      <c r="P584" s="15" t="s">
        <v>368</v>
      </c>
      <c r="Q584" s="83"/>
      <c r="R584" s="84"/>
      <c r="S584" s="84"/>
      <c r="T584" s="84">
        <v>1</v>
      </c>
      <c r="U584" s="84"/>
      <c r="V584" s="84"/>
      <c r="W584" s="84">
        <v>1</v>
      </c>
      <c r="X584" s="84"/>
      <c r="Y584" s="85"/>
      <c r="Z584" s="69" t="s">
        <v>518</v>
      </c>
      <c r="AA584" s="13" t="s">
        <v>371</v>
      </c>
      <c r="AB584" s="14" t="s">
        <v>308</v>
      </c>
      <c r="AC584" s="12" t="s">
        <v>358</v>
      </c>
      <c r="AD584" s="15" t="s">
        <v>368</v>
      </c>
      <c r="AE584" s="83"/>
      <c r="AF584" s="84"/>
      <c r="AG584" s="84"/>
      <c r="AH584" s="84"/>
      <c r="AI584" s="84">
        <v>1</v>
      </c>
      <c r="AJ584" s="84"/>
      <c r="AK584" s="84"/>
      <c r="AL584" s="84"/>
      <c r="AM584" s="85"/>
    </row>
    <row r="585" spans="1:39" ht="12" customHeight="1">
      <c r="A585" s="184">
        <v>546</v>
      </c>
      <c r="B585" s="98" t="s">
        <v>282</v>
      </c>
      <c r="C585" s="98" t="s">
        <v>281</v>
      </c>
      <c r="D585" s="11" t="s">
        <v>51</v>
      </c>
      <c r="E585" s="11" t="s">
        <v>303</v>
      </c>
      <c r="F585" s="12" t="s">
        <v>50</v>
      </c>
      <c r="G585" s="11" t="s">
        <v>511</v>
      </c>
      <c r="H585" s="12" t="s">
        <v>306</v>
      </c>
      <c r="I585" s="105" t="s">
        <v>504</v>
      </c>
      <c r="J585" s="12" t="str">
        <f>"≥17h"</f>
        <v>≥17h</v>
      </c>
      <c r="K585" s="12" t="s">
        <v>512</v>
      </c>
      <c r="L585" s="69" t="s">
        <v>519</v>
      </c>
      <c r="M585" s="13" t="s">
        <v>374</v>
      </c>
      <c r="N585" s="14" t="s">
        <v>367</v>
      </c>
      <c r="O585" s="12" t="s">
        <v>358</v>
      </c>
      <c r="P585" s="15" t="s">
        <v>370</v>
      </c>
      <c r="Q585" s="83"/>
      <c r="R585" s="84">
        <v>1</v>
      </c>
      <c r="S585" s="84"/>
      <c r="T585" s="84"/>
      <c r="U585" s="84"/>
      <c r="V585" s="84"/>
      <c r="W585" s="84"/>
      <c r="X585" s="84"/>
      <c r="Y585" s="85"/>
      <c r="Z585" s="69" t="s">
        <v>519</v>
      </c>
      <c r="AA585" s="13" t="s">
        <v>374</v>
      </c>
      <c r="AB585" s="14" t="s">
        <v>367</v>
      </c>
      <c r="AC585" s="12" t="s">
        <v>358</v>
      </c>
      <c r="AD585" s="15" t="s">
        <v>370</v>
      </c>
      <c r="AE585" s="83"/>
      <c r="AF585" s="84">
        <v>1</v>
      </c>
      <c r="AG585" s="84"/>
      <c r="AH585" s="84"/>
      <c r="AI585" s="84"/>
      <c r="AJ585" s="84"/>
      <c r="AK585" s="84"/>
      <c r="AL585" s="84"/>
      <c r="AM585" s="85"/>
    </row>
    <row r="586" spans="1:39" ht="12" customHeight="1">
      <c r="A586" s="184">
        <v>547</v>
      </c>
      <c r="B586" s="98" t="s">
        <v>63</v>
      </c>
      <c r="C586" s="98" t="s">
        <v>63</v>
      </c>
      <c r="D586" s="11" t="s">
        <v>25</v>
      </c>
      <c r="E586" s="11" t="s">
        <v>304</v>
      </c>
      <c r="F586" s="12" t="s">
        <v>49</v>
      </c>
      <c r="G586" s="12" t="s">
        <v>310</v>
      </c>
      <c r="H586" s="12" t="s">
        <v>306</v>
      </c>
      <c r="I586" s="12" t="s">
        <v>504</v>
      </c>
      <c r="J586" s="12" t="str">
        <f>"≥17h"</f>
        <v>≥17h</v>
      </c>
      <c r="K586" s="12" t="s">
        <v>512</v>
      </c>
      <c r="L586" s="69" t="s">
        <v>518</v>
      </c>
      <c r="M586" s="13" t="s">
        <v>373</v>
      </c>
      <c r="N586" s="14" t="s">
        <v>367</v>
      </c>
      <c r="O586" s="12" t="s">
        <v>358</v>
      </c>
      <c r="P586" s="15" t="s">
        <v>368</v>
      </c>
      <c r="Q586" s="83"/>
      <c r="R586" s="84"/>
      <c r="S586" s="84"/>
      <c r="T586" s="84">
        <v>1</v>
      </c>
      <c r="U586" s="84"/>
      <c r="V586" s="84"/>
      <c r="W586" s="84">
        <v>1</v>
      </c>
      <c r="X586" s="84"/>
      <c r="Y586" s="85"/>
      <c r="Z586" s="69" t="s">
        <v>518</v>
      </c>
      <c r="AA586" s="13" t="s">
        <v>373</v>
      </c>
      <c r="AB586" s="14" t="s">
        <v>367</v>
      </c>
      <c r="AC586" s="12" t="s">
        <v>358</v>
      </c>
      <c r="AD586" s="15" t="s">
        <v>368</v>
      </c>
      <c r="AE586" s="83"/>
      <c r="AF586" s="84">
        <v>1</v>
      </c>
      <c r="AG586" s="84"/>
      <c r="AH586" s="84"/>
      <c r="AI586" s="84"/>
      <c r="AJ586" s="84"/>
      <c r="AK586" s="84"/>
      <c r="AL586" s="84"/>
      <c r="AM586" s="85"/>
    </row>
    <row r="587" spans="1:39" ht="12" customHeight="1">
      <c r="A587" s="184">
        <v>548</v>
      </c>
      <c r="B587" s="98" t="s">
        <v>63</v>
      </c>
      <c r="C587" s="98" t="s">
        <v>63</v>
      </c>
      <c r="D587" s="11" t="s">
        <v>51</v>
      </c>
      <c r="E587" s="11" t="s">
        <v>303</v>
      </c>
      <c r="F587" s="12" t="s">
        <v>49</v>
      </c>
      <c r="G587" s="12" t="s">
        <v>310</v>
      </c>
      <c r="H587" s="12" t="s">
        <v>306</v>
      </c>
      <c r="I587" s="12" t="s">
        <v>504</v>
      </c>
      <c r="J587" s="11" t="str">
        <f>"12-16h"</f>
        <v>12-16h</v>
      </c>
      <c r="K587" s="12" t="s">
        <v>512</v>
      </c>
      <c r="L587" s="69" t="s">
        <v>518</v>
      </c>
      <c r="M587" s="13" t="s">
        <v>373</v>
      </c>
      <c r="N587" s="14" t="s">
        <v>308</v>
      </c>
      <c r="O587" s="12" t="s">
        <v>358</v>
      </c>
      <c r="P587" s="15" t="s">
        <v>368</v>
      </c>
      <c r="Q587" s="83"/>
      <c r="R587" s="84"/>
      <c r="S587" s="84"/>
      <c r="T587" s="84">
        <v>1</v>
      </c>
      <c r="U587" s="84"/>
      <c r="V587" s="84"/>
      <c r="W587" s="84">
        <v>1</v>
      </c>
      <c r="X587" s="84"/>
      <c r="Y587" s="85"/>
      <c r="Z587" s="69" t="s">
        <v>518</v>
      </c>
      <c r="AA587" s="13" t="s">
        <v>373</v>
      </c>
      <c r="AB587" s="14" t="s">
        <v>308</v>
      </c>
      <c r="AC587" s="12" t="s">
        <v>358</v>
      </c>
      <c r="AD587" s="15" t="s">
        <v>368</v>
      </c>
      <c r="AE587" s="83"/>
      <c r="AF587" s="84">
        <v>1</v>
      </c>
      <c r="AG587" s="84"/>
      <c r="AH587" s="84"/>
      <c r="AI587" s="84"/>
      <c r="AJ587" s="84"/>
      <c r="AK587" s="84"/>
      <c r="AL587" s="84"/>
      <c r="AM587" s="85"/>
    </row>
    <row r="588" spans="1:39" ht="12" customHeight="1">
      <c r="A588" s="184">
        <v>549</v>
      </c>
      <c r="B588" s="98" t="s">
        <v>282</v>
      </c>
      <c r="C588" s="98" t="s">
        <v>281</v>
      </c>
      <c r="D588" s="11" t="s">
        <v>51</v>
      </c>
      <c r="E588" s="11" t="s">
        <v>303</v>
      </c>
      <c r="F588" s="12" t="s">
        <v>49</v>
      </c>
      <c r="G588" s="11" t="s">
        <v>511</v>
      </c>
      <c r="H588" s="12" t="s">
        <v>306</v>
      </c>
      <c r="I588" s="105" t="s">
        <v>507</v>
      </c>
      <c r="J588" s="11" t="str">
        <f>"12-16h"</f>
        <v>12-16h</v>
      </c>
      <c r="K588" s="12" t="s">
        <v>513</v>
      </c>
      <c r="L588" s="69" t="s">
        <v>519</v>
      </c>
      <c r="M588" s="13" t="s">
        <v>373</v>
      </c>
      <c r="N588" s="14" t="s">
        <v>308</v>
      </c>
      <c r="O588" s="12" t="s">
        <v>358</v>
      </c>
      <c r="P588" s="15" t="s">
        <v>368</v>
      </c>
      <c r="Q588" s="83"/>
      <c r="R588" s="84"/>
      <c r="S588" s="84"/>
      <c r="T588" s="84">
        <v>1</v>
      </c>
      <c r="U588" s="84"/>
      <c r="V588" s="84"/>
      <c r="W588" s="84"/>
      <c r="X588" s="84"/>
      <c r="Y588" s="85"/>
      <c r="Z588" s="69" t="s">
        <v>519</v>
      </c>
      <c r="AA588" s="13" t="s">
        <v>373</v>
      </c>
      <c r="AB588" s="14" t="s">
        <v>308</v>
      </c>
      <c r="AC588" s="12" t="s">
        <v>358</v>
      </c>
      <c r="AD588" s="15" t="s">
        <v>368</v>
      </c>
      <c r="AE588" s="83"/>
      <c r="AF588" s="84">
        <v>1</v>
      </c>
      <c r="AG588" s="84"/>
      <c r="AH588" s="84"/>
      <c r="AI588" s="84"/>
      <c r="AJ588" s="84"/>
      <c r="AK588" s="84"/>
      <c r="AL588" s="84"/>
      <c r="AM588" s="85"/>
    </row>
    <row r="589" spans="1:39" ht="12" customHeight="1">
      <c r="A589" s="184">
        <v>550</v>
      </c>
      <c r="B589" s="98" t="s">
        <v>151</v>
      </c>
      <c r="C589" s="98" t="s">
        <v>79</v>
      </c>
      <c r="D589" s="11" t="s">
        <v>51</v>
      </c>
      <c r="E589" s="11" t="s">
        <v>303</v>
      </c>
      <c r="F589" s="12" t="s">
        <v>50</v>
      </c>
      <c r="G589" s="11" t="s">
        <v>511</v>
      </c>
      <c r="H589" s="12" t="s">
        <v>308</v>
      </c>
      <c r="I589" s="12" t="s">
        <v>504</v>
      </c>
      <c r="J589" s="12" t="str">
        <f>"≥17h"</f>
        <v>≥17h</v>
      </c>
      <c r="K589" s="12" t="s">
        <v>513</v>
      </c>
      <c r="L589" s="69" t="s">
        <v>520</v>
      </c>
      <c r="M589" s="13" t="s">
        <v>374</v>
      </c>
      <c r="N589" s="14" t="s">
        <v>308</v>
      </c>
      <c r="O589" s="12" t="s">
        <v>358</v>
      </c>
      <c r="P589" s="15" t="s">
        <v>368</v>
      </c>
      <c r="Q589" s="83"/>
      <c r="R589" s="84"/>
      <c r="S589" s="84">
        <v>1</v>
      </c>
      <c r="T589" s="84">
        <v>1</v>
      </c>
      <c r="U589" s="84"/>
      <c r="V589" s="84"/>
      <c r="W589" s="84">
        <v>1</v>
      </c>
      <c r="X589" s="84"/>
      <c r="Y589" s="85"/>
      <c r="Z589" s="69" t="s">
        <v>520</v>
      </c>
      <c r="AA589" s="13" t="s">
        <v>374</v>
      </c>
      <c r="AB589" s="14" t="s">
        <v>308</v>
      </c>
      <c r="AC589" s="12" t="s">
        <v>358</v>
      </c>
      <c r="AD589" s="15" t="s">
        <v>368</v>
      </c>
      <c r="AE589" s="83">
        <v>1</v>
      </c>
      <c r="AF589" s="84"/>
      <c r="AG589" s="84"/>
      <c r="AH589" s="84"/>
      <c r="AI589" s="84"/>
      <c r="AJ589" s="84"/>
      <c r="AK589" s="84"/>
      <c r="AL589" s="84"/>
      <c r="AM589" s="85"/>
    </row>
    <row r="590" spans="1:39" ht="12" customHeight="1">
      <c r="A590" s="184">
        <v>551</v>
      </c>
      <c r="B590" s="98" t="s">
        <v>82</v>
      </c>
      <c r="C590" s="98" t="s">
        <v>82</v>
      </c>
      <c r="D590" s="11" t="s">
        <v>52</v>
      </c>
      <c r="E590" s="11" t="s">
        <v>304</v>
      </c>
      <c r="F590" s="12" t="s">
        <v>50</v>
      </c>
      <c r="G590" s="12" t="s">
        <v>310</v>
      </c>
      <c r="H590" s="12" t="s">
        <v>306</v>
      </c>
      <c r="I590" s="12" t="s">
        <v>504</v>
      </c>
      <c r="J590" s="11" t="str">
        <f>"12-16h"</f>
        <v>12-16h</v>
      </c>
      <c r="K590" s="12" t="s">
        <v>512</v>
      </c>
      <c r="L590" s="69" t="s">
        <v>518</v>
      </c>
      <c r="M590" s="13" t="s">
        <v>371</v>
      </c>
      <c r="N590" s="14" t="s">
        <v>308</v>
      </c>
      <c r="O590" s="12" t="s">
        <v>358</v>
      </c>
      <c r="P590" s="15" t="s">
        <v>368</v>
      </c>
      <c r="Q590" s="83"/>
      <c r="R590" s="84"/>
      <c r="S590" s="84"/>
      <c r="T590" s="84"/>
      <c r="U590" s="84"/>
      <c r="V590" s="84"/>
      <c r="W590" s="84">
        <v>1</v>
      </c>
      <c r="X590" s="84"/>
      <c r="Y590" s="85"/>
      <c r="Z590" s="69" t="s">
        <v>518</v>
      </c>
      <c r="AA590" s="13" t="s">
        <v>371</v>
      </c>
      <c r="AB590" s="14" t="s">
        <v>308</v>
      </c>
      <c r="AC590" s="12" t="s">
        <v>358</v>
      </c>
      <c r="AD590" s="15" t="s">
        <v>368</v>
      </c>
      <c r="AE590" s="83">
        <v>1</v>
      </c>
      <c r="AF590" s="84"/>
      <c r="AG590" s="84"/>
      <c r="AH590" s="84"/>
      <c r="AI590" s="84"/>
      <c r="AJ590" s="84"/>
      <c r="AK590" s="84"/>
      <c r="AL590" s="84"/>
      <c r="AM590" s="85"/>
    </row>
    <row r="591" spans="1:39" ht="12" customHeight="1">
      <c r="A591" s="184"/>
      <c r="B591" s="98" t="s">
        <v>82</v>
      </c>
      <c r="C591" s="98" t="s">
        <v>82</v>
      </c>
      <c r="D591" s="69" t="s">
        <v>52</v>
      </c>
      <c r="E591" s="69" t="s">
        <v>304</v>
      </c>
      <c r="F591" s="69" t="s">
        <v>50</v>
      </c>
      <c r="G591" s="69" t="s">
        <v>310</v>
      </c>
      <c r="H591" s="69" t="s">
        <v>306</v>
      </c>
      <c r="I591" s="12" t="s">
        <v>504</v>
      </c>
      <c r="J591" s="69" t="str">
        <f>"12-16h"</f>
        <v>12-16h</v>
      </c>
      <c r="K591" s="69" t="s">
        <v>512</v>
      </c>
      <c r="L591" s="69" t="s">
        <v>518</v>
      </c>
      <c r="M591" s="13" t="s">
        <v>385</v>
      </c>
      <c r="N591" s="14" t="s">
        <v>308</v>
      </c>
      <c r="O591" s="12" t="s">
        <v>0</v>
      </c>
      <c r="P591" s="15" t="s">
        <v>368</v>
      </c>
      <c r="Q591" s="83"/>
      <c r="R591" s="84"/>
      <c r="S591" s="84"/>
      <c r="T591" s="84"/>
      <c r="U591" s="84"/>
      <c r="V591" s="84"/>
      <c r="W591" s="84">
        <v>1</v>
      </c>
      <c r="X591" s="84"/>
      <c r="Y591" s="85"/>
      <c r="Z591" s="69" t="s">
        <v>518</v>
      </c>
      <c r="AA591" s="13" t="s">
        <v>385</v>
      </c>
      <c r="AB591" s="14" t="s">
        <v>308</v>
      </c>
      <c r="AC591" s="12" t="s">
        <v>0</v>
      </c>
      <c r="AD591" s="15" t="s">
        <v>368</v>
      </c>
      <c r="AE591" s="83"/>
      <c r="AF591" s="84"/>
      <c r="AG591" s="84"/>
      <c r="AH591" s="84"/>
      <c r="AI591" s="84"/>
      <c r="AJ591" s="84"/>
      <c r="AK591" s="84"/>
      <c r="AL591" s="84"/>
      <c r="AM591" s="85"/>
    </row>
    <row r="592" spans="1:39" ht="12" customHeight="1">
      <c r="A592" s="184">
        <v>552</v>
      </c>
      <c r="B592" s="98" t="s">
        <v>63</v>
      </c>
      <c r="C592" s="98" t="s">
        <v>63</v>
      </c>
      <c r="D592" s="11" t="s">
        <v>25</v>
      </c>
      <c r="E592" s="11" t="s">
        <v>304</v>
      </c>
      <c r="F592" s="12" t="s">
        <v>48</v>
      </c>
      <c r="G592" s="12" t="s">
        <v>310</v>
      </c>
      <c r="H592" s="12" t="s">
        <v>306</v>
      </c>
      <c r="I592" s="12" t="s">
        <v>504</v>
      </c>
      <c r="J592" s="11" t="str">
        <f>"12-16h"</f>
        <v>12-16h</v>
      </c>
      <c r="K592" s="12" t="s">
        <v>513</v>
      </c>
      <c r="L592" s="69" t="s">
        <v>518</v>
      </c>
      <c r="M592" s="13" t="s">
        <v>385</v>
      </c>
      <c r="N592" s="14" t="s">
        <v>308</v>
      </c>
      <c r="O592" s="12" t="s">
        <v>358</v>
      </c>
      <c r="P592" s="15" t="s">
        <v>368</v>
      </c>
      <c r="Q592" s="83"/>
      <c r="R592" s="84"/>
      <c r="S592" s="84"/>
      <c r="T592" s="84">
        <v>1</v>
      </c>
      <c r="U592" s="84"/>
      <c r="V592" s="84"/>
      <c r="W592" s="84"/>
      <c r="X592" s="84"/>
      <c r="Y592" s="85">
        <v>1</v>
      </c>
      <c r="Z592" s="69" t="s">
        <v>518</v>
      </c>
      <c r="AA592" s="13" t="s">
        <v>385</v>
      </c>
      <c r="AB592" s="14" t="s">
        <v>308</v>
      </c>
      <c r="AC592" s="12" t="s">
        <v>358</v>
      </c>
      <c r="AD592" s="15" t="s">
        <v>368</v>
      </c>
      <c r="AE592" s="83"/>
      <c r="AF592" s="84"/>
      <c r="AG592" s="84"/>
      <c r="AH592" s="84"/>
      <c r="AI592" s="84"/>
      <c r="AJ592" s="84"/>
      <c r="AK592" s="84"/>
      <c r="AL592" s="84"/>
      <c r="AM592" s="85">
        <v>1</v>
      </c>
    </row>
    <row r="593" spans="1:39" ht="12" customHeight="1">
      <c r="A593" s="184">
        <v>553</v>
      </c>
      <c r="B593" s="98" t="s">
        <v>65</v>
      </c>
      <c r="C593" s="98" t="s">
        <v>65</v>
      </c>
      <c r="D593" s="11" t="s">
        <v>52</v>
      </c>
      <c r="E593" s="11" t="s">
        <v>303</v>
      </c>
      <c r="F593" s="12" t="s">
        <v>50</v>
      </c>
      <c r="G593" s="12" t="s">
        <v>310</v>
      </c>
      <c r="H593" s="12" t="s">
        <v>307</v>
      </c>
      <c r="I593" s="105" t="s">
        <v>505</v>
      </c>
      <c r="J593" s="12" t="str">
        <f t="shared" ref="J593:J599" si="27">"≥17h"</f>
        <v>≥17h</v>
      </c>
      <c r="K593" s="12" t="s">
        <v>47</v>
      </c>
      <c r="L593" s="69" t="s">
        <v>518</v>
      </c>
      <c r="M593" s="13" t="s">
        <v>342</v>
      </c>
      <c r="N593" s="14"/>
      <c r="O593" s="12" t="s">
        <v>358</v>
      </c>
      <c r="P593" s="15" t="s">
        <v>359</v>
      </c>
      <c r="Q593" s="83"/>
      <c r="R593" s="84"/>
      <c r="S593" s="84"/>
      <c r="T593" s="84"/>
      <c r="U593" s="84"/>
      <c r="V593" s="84"/>
      <c r="W593" s="84"/>
      <c r="X593" s="84"/>
      <c r="Y593" s="85"/>
      <c r="Z593" s="69" t="s">
        <v>518</v>
      </c>
      <c r="AA593" s="13" t="s">
        <v>342</v>
      </c>
      <c r="AB593" s="14"/>
      <c r="AC593" s="12" t="s">
        <v>358</v>
      </c>
      <c r="AD593" s="15" t="s">
        <v>359</v>
      </c>
      <c r="AE593" s="83"/>
      <c r="AF593" s="84"/>
      <c r="AG593" s="84"/>
      <c r="AH593" s="84"/>
      <c r="AI593" s="84"/>
      <c r="AJ593" s="84"/>
      <c r="AK593" s="84"/>
      <c r="AL593" s="84"/>
      <c r="AM593" s="85"/>
    </row>
    <row r="594" spans="1:39" ht="12" customHeight="1">
      <c r="A594" s="184">
        <v>554</v>
      </c>
      <c r="B594" s="98" t="s">
        <v>63</v>
      </c>
      <c r="C594" s="98" t="s">
        <v>63</v>
      </c>
      <c r="D594" s="11" t="s">
        <v>51</v>
      </c>
      <c r="E594" s="11" t="s">
        <v>304</v>
      </c>
      <c r="F594" s="12" t="s">
        <v>49</v>
      </c>
      <c r="G594" s="12" t="s">
        <v>310</v>
      </c>
      <c r="H594" s="12" t="s">
        <v>306</v>
      </c>
      <c r="I594" s="12" t="s">
        <v>504</v>
      </c>
      <c r="J594" s="12" t="str">
        <f t="shared" si="27"/>
        <v>≥17h</v>
      </c>
      <c r="K594" s="12" t="s">
        <v>47</v>
      </c>
      <c r="L594" s="69" t="s">
        <v>518</v>
      </c>
      <c r="M594" s="13" t="s">
        <v>371</v>
      </c>
      <c r="N594" s="14" t="s">
        <v>308</v>
      </c>
      <c r="O594" s="12" t="s">
        <v>358</v>
      </c>
      <c r="P594" s="15" t="s">
        <v>368</v>
      </c>
      <c r="Q594" s="83"/>
      <c r="R594" s="84"/>
      <c r="S594" s="84"/>
      <c r="T594" s="84"/>
      <c r="U594" s="84"/>
      <c r="V594" s="84"/>
      <c r="W594" s="84">
        <v>1</v>
      </c>
      <c r="X594" s="84"/>
      <c r="Y594" s="85"/>
      <c r="Z594" s="69" t="s">
        <v>518</v>
      </c>
      <c r="AA594" s="13" t="s">
        <v>371</v>
      </c>
      <c r="AB594" s="14" t="s">
        <v>308</v>
      </c>
      <c r="AC594" s="12" t="s">
        <v>358</v>
      </c>
      <c r="AD594" s="15" t="s">
        <v>368</v>
      </c>
      <c r="AE594" s="83"/>
      <c r="AF594" s="84">
        <v>1</v>
      </c>
      <c r="AG594" s="84"/>
      <c r="AH594" s="84"/>
      <c r="AI594" s="84"/>
      <c r="AJ594" s="84"/>
      <c r="AK594" s="84"/>
      <c r="AL594" s="84"/>
      <c r="AM594" s="85"/>
    </row>
    <row r="595" spans="1:39" ht="12" customHeight="1">
      <c r="A595" s="184">
        <v>555</v>
      </c>
      <c r="B595" s="98" t="s">
        <v>151</v>
      </c>
      <c r="C595" s="98" t="s">
        <v>79</v>
      </c>
      <c r="D595" s="11" t="s">
        <v>52</v>
      </c>
      <c r="E595" s="11" t="s">
        <v>304</v>
      </c>
      <c r="F595" s="12" t="s">
        <v>49</v>
      </c>
      <c r="G595" s="11" t="s">
        <v>511</v>
      </c>
      <c r="H595" s="12" t="s">
        <v>308</v>
      </c>
      <c r="I595" s="12" t="s">
        <v>507</v>
      </c>
      <c r="J595" s="12" t="str">
        <f t="shared" si="27"/>
        <v>≥17h</v>
      </c>
      <c r="K595" s="12" t="s">
        <v>512</v>
      </c>
      <c r="L595" s="69" t="s">
        <v>520</v>
      </c>
      <c r="M595" s="13" t="s">
        <v>374</v>
      </c>
      <c r="N595" s="14" t="s">
        <v>308</v>
      </c>
      <c r="O595" s="12" t="s">
        <v>358</v>
      </c>
      <c r="P595" s="15" t="s">
        <v>368</v>
      </c>
      <c r="Q595" s="83"/>
      <c r="R595" s="84">
        <v>1</v>
      </c>
      <c r="S595" s="84"/>
      <c r="T595" s="84">
        <v>1</v>
      </c>
      <c r="U595" s="84"/>
      <c r="V595" s="84"/>
      <c r="W595" s="84"/>
      <c r="X595" s="84"/>
      <c r="Y595" s="85">
        <v>1</v>
      </c>
      <c r="Z595" s="69" t="s">
        <v>520</v>
      </c>
      <c r="AA595" s="13" t="s">
        <v>374</v>
      </c>
      <c r="AB595" s="14" t="s">
        <v>308</v>
      </c>
      <c r="AC595" s="12" t="s">
        <v>358</v>
      </c>
      <c r="AD595" s="15" t="s">
        <v>368</v>
      </c>
      <c r="AE595" s="83"/>
      <c r="AF595" s="84"/>
      <c r="AG595" s="84">
        <v>1</v>
      </c>
      <c r="AH595" s="84"/>
      <c r="AI595" s="84"/>
      <c r="AJ595" s="84"/>
      <c r="AK595" s="84">
        <v>1</v>
      </c>
      <c r="AL595" s="84"/>
      <c r="AM595" s="85"/>
    </row>
    <row r="596" spans="1:39" ht="12" customHeight="1">
      <c r="A596" s="184"/>
      <c r="B596" s="98" t="s">
        <v>151</v>
      </c>
      <c r="C596" s="98" t="s">
        <v>79</v>
      </c>
      <c r="D596" s="69" t="s">
        <v>52</v>
      </c>
      <c r="E596" s="69" t="s">
        <v>304</v>
      </c>
      <c r="F596" s="69" t="s">
        <v>49</v>
      </c>
      <c r="G596" s="69" t="s">
        <v>511</v>
      </c>
      <c r="H596" s="69" t="s">
        <v>308</v>
      </c>
      <c r="I596" s="12" t="s">
        <v>507</v>
      </c>
      <c r="J596" s="69" t="str">
        <f t="shared" si="27"/>
        <v>≥17h</v>
      </c>
      <c r="K596" s="69" t="s">
        <v>512</v>
      </c>
      <c r="L596" s="69" t="s">
        <v>520</v>
      </c>
      <c r="M596" s="13" t="s">
        <v>309</v>
      </c>
      <c r="N596" s="14" t="s">
        <v>308</v>
      </c>
      <c r="O596" s="12" t="s">
        <v>0</v>
      </c>
      <c r="P596" s="15" t="s">
        <v>368</v>
      </c>
      <c r="Q596" s="83"/>
      <c r="R596" s="84"/>
      <c r="S596" s="84">
        <v>1</v>
      </c>
      <c r="T596" s="84">
        <v>1</v>
      </c>
      <c r="U596" s="84"/>
      <c r="V596" s="84"/>
      <c r="W596" s="84"/>
      <c r="X596" s="84"/>
      <c r="Y596" s="85"/>
      <c r="Z596" s="69" t="s">
        <v>520</v>
      </c>
      <c r="AA596" s="13" t="s">
        <v>309</v>
      </c>
      <c r="AB596" s="14" t="s">
        <v>308</v>
      </c>
      <c r="AC596" s="12" t="s">
        <v>0</v>
      </c>
      <c r="AD596" s="15" t="s">
        <v>368</v>
      </c>
      <c r="AE596" s="83"/>
      <c r="AF596" s="84"/>
      <c r="AG596" s="84"/>
      <c r="AH596" s="84"/>
      <c r="AI596" s="84"/>
      <c r="AJ596" s="84"/>
      <c r="AK596" s="84"/>
      <c r="AL596" s="84"/>
      <c r="AM596" s="85"/>
    </row>
    <row r="597" spans="1:39" ht="12" customHeight="1">
      <c r="A597" s="184">
        <v>556</v>
      </c>
      <c r="B597" s="98" t="s">
        <v>82</v>
      </c>
      <c r="C597" s="98" t="s">
        <v>82</v>
      </c>
      <c r="D597" s="11" t="s">
        <v>52</v>
      </c>
      <c r="E597" s="11" t="s">
        <v>304</v>
      </c>
      <c r="F597" s="12" t="s">
        <v>48</v>
      </c>
      <c r="G597" s="12" t="s">
        <v>310</v>
      </c>
      <c r="H597" s="12" t="s">
        <v>306</v>
      </c>
      <c r="I597" s="105" t="s">
        <v>504</v>
      </c>
      <c r="J597" s="12" t="str">
        <f t="shared" si="27"/>
        <v>≥17h</v>
      </c>
      <c r="K597" s="12" t="s">
        <v>47</v>
      </c>
      <c r="L597" s="69" t="s">
        <v>518</v>
      </c>
      <c r="M597" s="13" t="s">
        <v>373</v>
      </c>
      <c r="N597" s="14" t="s">
        <v>308</v>
      </c>
      <c r="O597" s="12" t="s">
        <v>358</v>
      </c>
      <c r="P597" s="15" t="s">
        <v>368</v>
      </c>
      <c r="Q597" s="83"/>
      <c r="R597" s="84"/>
      <c r="S597" s="84"/>
      <c r="T597" s="84"/>
      <c r="U597" s="84"/>
      <c r="V597" s="84"/>
      <c r="W597" s="84">
        <v>1</v>
      </c>
      <c r="X597" s="84"/>
      <c r="Y597" s="85"/>
      <c r="Z597" s="69" t="s">
        <v>518</v>
      </c>
      <c r="AA597" s="13" t="s">
        <v>373</v>
      </c>
      <c r="AB597" s="14" t="s">
        <v>308</v>
      </c>
      <c r="AC597" s="12" t="s">
        <v>358</v>
      </c>
      <c r="AD597" s="15" t="s">
        <v>368</v>
      </c>
      <c r="AE597" s="83">
        <v>1</v>
      </c>
      <c r="AF597" s="84"/>
      <c r="AG597" s="84"/>
      <c r="AH597" s="84"/>
      <c r="AI597" s="84"/>
      <c r="AJ597" s="84"/>
      <c r="AK597" s="84"/>
      <c r="AL597" s="84"/>
      <c r="AM597" s="85"/>
    </row>
    <row r="598" spans="1:39" ht="12" customHeight="1">
      <c r="A598" s="184"/>
      <c r="B598" s="98" t="s">
        <v>82</v>
      </c>
      <c r="C598" s="98" t="s">
        <v>82</v>
      </c>
      <c r="D598" s="69" t="s">
        <v>52</v>
      </c>
      <c r="E598" s="69" t="s">
        <v>304</v>
      </c>
      <c r="F598" s="69" t="s">
        <v>48</v>
      </c>
      <c r="G598" s="69" t="s">
        <v>310</v>
      </c>
      <c r="H598" s="69" t="s">
        <v>306</v>
      </c>
      <c r="I598" s="12" t="s">
        <v>504</v>
      </c>
      <c r="J598" s="69" t="str">
        <f t="shared" si="27"/>
        <v>≥17h</v>
      </c>
      <c r="K598" s="69" t="s">
        <v>47</v>
      </c>
      <c r="L598" s="69" t="s">
        <v>518</v>
      </c>
      <c r="M598" s="13" t="s">
        <v>371</v>
      </c>
      <c r="N598" s="14" t="s">
        <v>308</v>
      </c>
      <c r="O598" s="12" t="s">
        <v>0</v>
      </c>
      <c r="P598" s="15" t="s">
        <v>368</v>
      </c>
      <c r="Q598" s="83"/>
      <c r="R598" s="84"/>
      <c r="S598" s="84"/>
      <c r="T598" s="84"/>
      <c r="U598" s="84"/>
      <c r="V598" s="84"/>
      <c r="W598" s="84">
        <v>1</v>
      </c>
      <c r="X598" s="84"/>
      <c r="Y598" s="85"/>
      <c r="Z598" s="69" t="s">
        <v>518</v>
      </c>
      <c r="AA598" s="13" t="s">
        <v>371</v>
      </c>
      <c r="AB598" s="14" t="s">
        <v>308</v>
      </c>
      <c r="AC598" s="12" t="s">
        <v>0</v>
      </c>
      <c r="AD598" s="15" t="s">
        <v>368</v>
      </c>
      <c r="AE598" s="83"/>
      <c r="AF598" s="84"/>
      <c r="AG598" s="84"/>
      <c r="AH598" s="84"/>
      <c r="AI598" s="84"/>
      <c r="AJ598" s="84"/>
      <c r="AK598" s="84"/>
      <c r="AL598" s="84"/>
      <c r="AM598" s="85"/>
    </row>
    <row r="599" spans="1:39" ht="12" customHeight="1">
      <c r="A599" s="184">
        <v>557</v>
      </c>
      <c r="B599" s="98" t="s">
        <v>82</v>
      </c>
      <c r="C599" s="98" t="s">
        <v>82</v>
      </c>
      <c r="D599" s="11" t="s">
        <v>52</v>
      </c>
      <c r="E599" s="11" t="s">
        <v>303</v>
      </c>
      <c r="F599" s="12" t="s">
        <v>49</v>
      </c>
      <c r="G599" s="12" t="s">
        <v>310</v>
      </c>
      <c r="H599" s="12" t="s">
        <v>306</v>
      </c>
      <c r="I599" s="105" t="s">
        <v>504</v>
      </c>
      <c r="J599" s="12" t="str">
        <f t="shared" si="27"/>
        <v>≥17h</v>
      </c>
      <c r="K599" s="12" t="s">
        <v>47</v>
      </c>
      <c r="L599" s="69" t="s">
        <v>518</v>
      </c>
      <c r="M599" s="13" t="s">
        <v>342</v>
      </c>
      <c r="N599" s="14"/>
      <c r="O599" s="12" t="s">
        <v>358</v>
      </c>
      <c r="P599" s="15" t="s">
        <v>359</v>
      </c>
      <c r="Q599" s="83"/>
      <c r="R599" s="84"/>
      <c r="S599" s="84"/>
      <c r="T599" s="84"/>
      <c r="U599" s="84"/>
      <c r="V599" s="84"/>
      <c r="W599" s="84"/>
      <c r="X599" s="84"/>
      <c r="Y599" s="85"/>
      <c r="Z599" s="69" t="s">
        <v>518</v>
      </c>
      <c r="AA599" s="13" t="s">
        <v>342</v>
      </c>
      <c r="AB599" s="14"/>
      <c r="AC599" s="12" t="s">
        <v>358</v>
      </c>
      <c r="AD599" s="15" t="s">
        <v>359</v>
      </c>
      <c r="AE599" s="83"/>
      <c r="AF599" s="84"/>
      <c r="AG599" s="84"/>
      <c r="AH599" s="84"/>
      <c r="AI599" s="84"/>
      <c r="AJ599" s="84"/>
      <c r="AK599" s="84"/>
      <c r="AL599" s="84"/>
      <c r="AM599" s="85"/>
    </row>
    <row r="600" spans="1:39" ht="12" customHeight="1">
      <c r="A600" s="184">
        <v>558</v>
      </c>
      <c r="B600" s="98" t="s">
        <v>151</v>
      </c>
      <c r="C600" s="98" t="s">
        <v>79</v>
      </c>
      <c r="D600" s="11" t="s">
        <v>51</v>
      </c>
      <c r="E600" s="11" t="s">
        <v>303</v>
      </c>
      <c r="F600" s="12" t="s">
        <v>50</v>
      </c>
      <c r="G600" s="11" t="s">
        <v>511</v>
      </c>
      <c r="H600" s="12" t="s">
        <v>308</v>
      </c>
      <c r="I600" s="105" t="s">
        <v>504</v>
      </c>
      <c r="J600" s="11" t="str">
        <f>"12-16h"</f>
        <v>12-16h</v>
      </c>
      <c r="K600" s="12" t="s">
        <v>47</v>
      </c>
      <c r="L600" s="69" t="s">
        <v>520</v>
      </c>
      <c r="M600" s="13" t="s">
        <v>374</v>
      </c>
      <c r="N600" s="14" t="s">
        <v>308</v>
      </c>
      <c r="O600" s="12" t="s">
        <v>358</v>
      </c>
      <c r="P600" s="15" t="s">
        <v>368</v>
      </c>
      <c r="Q600" s="83"/>
      <c r="R600" s="84"/>
      <c r="S600" s="84"/>
      <c r="T600" s="84">
        <v>1</v>
      </c>
      <c r="U600" s="84"/>
      <c r="V600" s="84"/>
      <c r="W600" s="84"/>
      <c r="X600" s="84"/>
      <c r="Y600" s="85"/>
      <c r="Z600" s="69" t="s">
        <v>520</v>
      </c>
      <c r="AA600" s="13" t="s">
        <v>374</v>
      </c>
      <c r="AB600" s="14" t="s">
        <v>308</v>
      </c>
      <c r="AC600" s="12" t="s">
        <v>358</v>
      </c>
      <c r="AD600" s="15" t="s">
        <v>368</v>
      </c>
      <c r="AE600" s="83"/>
      <c r="AF600" s="84">
        <v>1</v>
      </c>
      <c r="AG600" s="84"/>
      <c r="AH600" s="84"/>
      <c r="AI600" s="84"/>
      <c r="AJ600" s="84"/>
      <c r="AK600" s="84"/>
      <c r="AL600" s="84"/>
      <c r="AM600" s="85"/>
    </row>
    <row r="601" spans="1:39" ht="12" customHeight="1">
      <c r="A601" s="184">
        <v>559</v>
      </c>
      <c r="B601" s="98" t="s">
        <v>224</v>
      </c>
      <c r="C601" s="98" t="s">
        <v>69</v>
      </c>
      <c r="D601" s="11" t="s">
        <v>51</v>
      </c>
      <c r="E601" s="11" t="s">
        <v>303</v>
      </c>
      <c r="F601" s="12" t="s">
        <v>49</v>
      </c>
      <c r="G601" s="11" t="s">
        <v>511</v>
      </c>
      <c r="H601" s="12" t="s">
        <v>308</v>
      </c>
      <c r="I601" s="105" t="s">
        <v>504</v>
      </c>
      <c r="J601" s="11" t="str">
        <f>"12-16h"</f>
        <v>12-16h</v>
      </c>
      <c r="K601" s="12" t="s">
        <v>512</v>
      </c>
      <c r="L601" s="69" t="s">
        <v>518</v>
      </c>
      <c r="M601" s="13" t="s">
        <v>371</v>
      </c>
      <c r="N601" s="14" t="s">
        <v>308</v>
      </c>
      <c r="O601" s="12" t="s">
        <v>358</v>
      </c>
      <c r="P601" s="15" t="s">
        <v>370</v>
      </c>
      <c r="Q601" s="83"/>
      <c r="R601" s="84">
        <v>1</v>
      </c>
      <c r="S601" s="84"/>
      <c r="T601" s="84"/>
      <c r="U601" s="84"/>
      <c r="V601" s="84"/>
      <c r="W601" s="84"/>
      <c r="X601" s="84"/>
      <c r="Y601" s="85"/>
      <c r="Z601" s="69" t="s">
        <v>518</v>
      </c>
      <c r="AA601" s="13" t="s">
        <v>371</v>
      </c>
      <c r="AB601" s="14" t="s">
        <v>308</v>
      </c>
      <c r="AC601" s="12" t="s">
        <v>358</v>
      </c>
      <c r="AD601" s="15" t="s">
        <v>370</v>
      </c>
      <c r="AE601" s="83"/>
      <c r="AF601" s="84"/>
      <c r="AG601" s="84">
        <v>1</v>
      </c>
      <c r="AH601" s="84"/>
      <c r="AI601" s="84"/>
      <c r="AJ601" s="84"/>
      <c r="AK601" s="84"/>
      <c r="AL601" s="84"/>
      <c r="AM601" s="85">
        <v>1</v>
      </c>
    </row>
    <row r="602" spans="1:39" ht="12" customHeight="1">
      <c r="A602" s="184">
        <v>560</v>
      </c>
      <c r="B602" s="98" t="s">
        <v>151</v>
      </c>
      <c r="C602" s="98" t="s">
        <v>79</v>
      </c>
      <c r="D602" s="11" t="s">
        <v>52</v>
      </c>
      <c r="E602" s="11" t="s">
        <v>304</v>
      </c>
      <c r="F602" s="12" t="s">
        <v>49</v>
      </c>
      <c r="G602" s="11" t="s">
        <v>511</v>
      </c>
      <c r="H602" s="12" t="s">
        <v>307</v>
      </c>
      <c r="I602" s="105" t="s">
        <v>507</v>
      </c>
      <c r="J602" s="12" t="str">
        <f>"≥17h"</f>
        <v>≥17h</v>
      </c>
      <c r="K602" s="12" t="s">
        <v>513</v>
      </c>
      <c r="L602" s="69" t="s">
        <v>520</v>
      </c>
      <c r="M602" s="13" t="s">
        <v>374</v>
      </c>
      <c r="N602" s="14" t="s">
        <v>308</v>
      </c>
      <c r="O602" s="12" t="s">
        <v>358</v>
      </c>
      <c r="P602" s="15" t="s">
        <v>368</v>
      </c>
      <c r="Q602" s="83"/>
      <c r="R602" s="84"/>
      <c r="S602" s="84">
        <v>1</v>
      </c>
      <c r="T602" s="84">
        <v>1</v>
      </c>
      <c r="U602" s="84"/>
      <c r="V602" s="84"/>
      <c r="W602" s="84">
        <v>1</v>
      </c>
      <c r="X602" s="84">
        <v>1</v>
      </c>
      <c r="Y602" s="85"/>
      <c r="Z602" s="69" t="s">
        <v>520</v>
      </c>
      <c r="AA602" s="13" t="s">
        <v>374</v>
      </c>
      <c r="AB602" s="14" t="s">
        <v>308</v>
      </c>
      <c r="AC602" s="12" t="s">
        <v>358</v>
      </c>
      <c r="AD602" s="15" t="s">
        <v>368</v>
      </c>
      <c r="AE602" s="83">
        <v>1</v>
      </c>
      <c r="AF602" s="84"/>
      <c r="AG602" s="84"/>
      <c r="AH602" s="84"/>
      <c r="AI602" s="84"/>
      <c r="AJ602" s="84"/>
      <c r="AK602" s="84"/>
      <c r="AL602" s="84"/>
      <c r="AM602" s="85"/>
    </row>
    <row r="603" spans="1:39" ht="12" customHeight="1">
      <c r="A603" s="184">
        <v>561</v>
      </c>
      <c r="B603" s="98" t="s">
        <v>82</v>
      </c>
      <c r="C603" s="98" t="s">
        <v>82</v>
      </c>
      <c r="D603" s="11" t="s">
        <v>52</v>
      </c>
      <c r="E603" s="11" t="s">
        <v>304</v>
      </c>
      <c r="F603" s="12" t="s">
        <v>50</v>
      </c>
      <c r="G603" s="12" t="s">
        <v>510</v>
      </c>
      <c r="H603" s="12" t="s">
        <v>307</v>
      </c>
      <c r="I603" s="105" t="s">
        <v>505</v>
      </c>
      <c r="J603" s="12" t="str">
        <f>"≥17h"</f>
        <v>≥17h</v>
      </c>
      <c r="K603" s="12" t="s">
        <v>512</v>
      </c>
      <c r="L603" s="69" t="s">
        <v>518</v>
      </c>
      <c r="M603" s="13" t="s">
        <v>385</v>
      </c>
      <c r="N603" s="14" t="s">
        <v>308</v>
      </c>
      <c r="O603" s="12" t="s">
        <v>358</v>
      </c>
      <c r="P603" s="15" t="s">
        <v>368</v>
      </c>
      <c r="Q603" s="83"/>
      <c r="R603" s="84"/>
      <c r="S603" s="84"/>
      <c r="T603" s="84"/>
      <c r="U603" s="84"/>
      <c r="V603" s="84"/>
      <c r="W603" s="84">
        <v>1</v>
      </c>
      <c r="X603" s="84"/>
      <c r="Y603" s="85"/>
      <c r="Z603" s="69" t="s">
        <v>518</v>
      </c>
      <c r="AA603" s="13" t="s">
        <v>385</v>
      </c>
      <c r="AB603" s="14" t="s">
        <v>308</v>
      </c>
      <c r="AC603" s="12" t="s">
        <v>358</v>
      </c>
      <c r="AD603" s="15" t="s">
        <v>368</v>
      </c>
      <c r="AE603" s="83">
        <v>1</v>
      </c>
      <c r="AF603" s="84"/>
      <c r="AG603" s="84"/>
      <c r="AH603" s="84"/>
      <c r="AI603" s="84"/>
      <c r="AJ603" s="84"/>
      <c r="AK603" s="84"/>
      <c r="AL603" s="84"/>
      <c r="AM603" s="85"/>
    </row>
    <row r="604" spans="1:39" ht="12" customHeight="1">
      <c r="A604" s="184">
        <v>562</v>
      </c>
      <c r="B604" s="98" t="s">
        <v>282</v>
      </c>
      <c r="C604" s="98" t="s">
        <v>281</v>
      </c>
      <c r="D604" s="11" t="s">
        <v>52</v>
      </c>
      <c r="E604" s="11" t="s">
        <v>303</v>
      </c>
      <c r="F604" s="12" t="s">
        <v>50</v>
      </c>
      <c r="G604" s="11" t="s">
        <v>511</v>
      </c>
      <c r="H604" s="12" t="s">
        <v>306</v>
      </c>
      <c r="I604" s="12" t="s">
        <v>507</v>
      </c>
      <c r="J604" s="12" t="str">
        <f>"≥17h"</f>
        <v>≥17h</v>
      </c>
      <c r="K604" s="12" t="s">
        <v>512</v>
      </c>
      <c r="L604" s="69" t="s">
        <v>519</v>
      </c>
      <c r="M604" s="13" t="s">
        <v>373</v>
      </c>
      <c r="N604" s="14" t="s">
        <v>308</v>
      </c>
      <c r="O604" s="12" t="s">
        <v>358</v>
      </c>
      <c r="P604" s="15" t="s">
        <v>368</v>
      </c>
      <c r="Q604" s="83"/>
      <c r="R604" s="84"/>
      <c r="S604" s="84"/>
      <c r="T604" s="84">
        <v>1</v>
      </c>
      <c r="U604" s="84"/>
      <c r="V604" s="84"/>
      <c r="W604" s="84"/>
      <c r="X604" s="84"/>
      <c r="Y604" s="85"/>
      <c r="Z604" s="69" t="s">
        <v>519</v>
      </c>
      <c r="AA604" s="13" t="s">
        <v>373</v>
      </c>
      <c r="AB604" s="14" t="s">
        <v>308</v>
      </c>
      <c r="AC604" s="12" t="s">
        <v>358</v>
      </c>
      <c r="AD604" s="15" t="s">
        <v>368</v>
      </c>
      <c r="AE604" s="83">
        <v>1</v>
      </c>
      <c r="AF604" s="84"/>
      <c r="AG604" s="84"/>
      <c r="AH604" s="84"/>
      <c r="AI604" s="84"/>
      <c r="AJ604" s="84"/>
      <c r="AK604" s="84"/>
      <c r="AL604" s="84"/>
      <c r="AM604" s="85"/>
    </row>
    <row r="605" spans="1:39" ht="12" customHeight="1">
      <c r="A605" s="184">
        <v>563</v>
      </c>
      <c r="B605" s="98" t="s">
        <v>82</v>
      </c>
      <c r="C605" s="98" t="s">
        <v>82</v>
      </c>
      <c r="D605" s="11" t="s">
        <v>51</v>
      </c>
      <c r="E605" s="11" t="s">
        <v>303</v>
      </c>
      <c r="F605" s="12" t="s">
        <v>48</v>
      </c>
      <c r="G605" s="12" t="s">
        <v>310</v>
      </c>
      <c r="H605" s="12" t="s">
        <v>306</v>
      </c>
      <c r="I605" s="105" t="s">
        <v>504</v>
      </c>
      <c r="J605" s="11" t="str">
        <f>"12-16h"</f>
        <v>12-16h</v>
      </c>
      <c r="K605" s="12" t="s">
        <v>513</v>
      </c>
      <c r="L605" s="69" t="s">
        <v>518</v>
      </c>
      <c r="M605" s="13" t="s">
        <v>373</v>
      </c>
      <c r="N605" s="14" t="s">
        <v>308</v>
      </c>
      <c r="O605" s="12" t="s">
        <v>358</v>
      </c>
      <c r="P605" s="15" t="s">
        <v>368</v>
      </c>
      <c r="Q605" s="83"/>
      <c r="R605" s="84"/>
      <c r="S605" s="84"/>
      <c r="T605" s="84"/>
      <c r="U605" s="84"/>
      <c r="V605" s="84"/>
      <c r="W605" s="84">
        <v>1</v>
      </c>
      <c r="X605" s="84"/>
      <c r="Y605" s="85"/>
      <c r="Z605" s="69" t="s">
        <v>518</v>
      </c>
      <c r="AA605" s="13" t="s">
        <v>373</v>
      </c>
      <c r="AB605" s="14" t="s">
        <v>308</v>
      </c>
      <c r="AC605" s="12" t="s">
        <v>358</v>
      </c>
      <c r="AD605" s="15" t="s">
        <v>368</v>
      </c>
      <c r="AE605" s="83">
        <v>1</v>
      </c>
      <c r="AF605" s="84"/>
      <c r="AG605" s="84"/>
      <c r="AH605" s="84"/>
      <c r="AI605" s="84"/>
      <c r="AJ605" s="84"/>
      <c r="AK605" s="84"/>
      <c r="AL605" s="84"/>
      <c r="AM605" s="85"/>
    </row>
    <row r="606" spans="1:39" ht="12" customHeight="1">
      <c r="A606" s="184">
        <v>564</v>
      </c>
      <c r="B606" s="98" t="s">
        <v>282</v>
      </c>
      <c r="C606" s="98" t="s">
        <v>281</v>
      </c>
      <c r="D606" s="11" t="s">
        <v>52</v>
      </c>
      <c r="E606" s="11" t="s">
        <v>304</v>
      </c>
      <c r="F606" s="12" t="s">
        <v>48</v>
      </c>
      <c r="G606" s="11" t="s">
        <v>511</v>
      </c>
      <c r="H606" s="12" t="s">
        <v>306</v>
      </c>
      <c r="I606" s="12" t="s">
        <v>507</v>
      </c>
      <c r="J606" s="12" t="str">
        <f>"≥17h"</f>
        <v>≥17h</v>
      </c>
      <c r="K606" s="12" t="s">
        <v>513</v>
      </c>
      <c r="L606" s="69" t="s">
        <v>519</v>
      </c>
      <c r="M606" s="13" t="s">
        <v>373</v>
      </c>
      <c r="N606" s="14" t="s">
        <v>308</v>
      </c>
      <c r="O606" s="12" t="s">
        <v>358</v>
      </c>
      <c r="P606" s="15" t="s">
        <v>368</v>
      </c>
      <c r="Q606" s="83"/>
      <c r="R606" s="84"/>
      <c r="S606" s="84"/>
      <c r="T606" s="84">
        <v>1</v>
      </c>
      <c r="U606" s="84"/>
      <c r="V606" s="84"/>
      <c r="W606" s="84">
        <v>1</v>
      </c>
      <c r="X606" s="84"/>
      <c r="Y606" s="85"/>
      <c r="Z606" s="69" t="s">
        <v>519</v>
      </c>
      <c r="AA606" s="13" t="s">
        <v>373</v>
      </c>
      <c r="AB606" s="14" t="s">
        <v>308</v>
      </c>
      <c r="AC606" s="12" t="s">
        <v>358</v>
      </c>
      <c r="AD606" s="15" t="s">
        <v>368</v>
      </c>
      <c r="AE606" s="83">
        <v>1</v>
      </c>
      <c r="AF606" s="84"/>
      <c r="AG606" s="84"/>
      <c r="AH606" s="84"/>
      <c r="AI606" s="84"/>
      <c r="AJ606" s="84"/>
      <c r="AK606" s="84"/>
      <c r="AL606" s="84"/>
      <c r="AM606" s="85"/>
    </row>
    <row r="607" spans="1:39" ht="12" customHeight="1">
      <c r="A607" s="184">
        <v>565</v>
      </c>
      <c r="B607" s="98" t="s">
        <v>278</v>
      </c>
      <c r="C607" s="98" t="s">
        <v>89</v>
      </c>
      <c r="D607" s="11" t="s">
        <v>52</v>
      </c>
      <c r="E607" s="11" t="s">
        <v>304</v>
      </c>
      <c r="F607" s="12" t="s">
        <v>49</v>
      </c>
      <c r="G607" s="11" t="s">
        <v>511</v>
      </c>
      <c r="H607" s="12" t="s">
        <v>307</v>
      </c>
      <c r="I607" s="105" t="s">
        <v>507</v>
      </c>
      <c r="J607" s="11" t="str">
        <f>"12-16h"</f>
        <v>12-16h</v>
      </c>
      <c r="K607" s="12" t="s">
        <v>512</v>
      </c>
      <c r="L607" s="69" t="s">
        <v>520</v>
      </c>
      <c r="M607" s="13" t="s">
        <v>373</v>
      </c>
      <c r="N607" s="14" t="s">
        <v>308</v>
      </c>
      <c r="O607" s="12" t="s">
        <v>358</v>
      </c>
      <c r="P607" s="15" t="s">
        <v>368</v>
      </c>
      <c r="Q607" s="83"/>
      <c r="R607" s="84"/>
      <c r="S607" s="84"/>
      <c r="T607" s="84">
        <v>1</v>
      </c>
      <c r="U607" s="84"/>
      <c r="V607" s="84"/>
      <c r="W607" s="84"/>
      <c r="X607" s="84"/>
      <c r="Y607" s="85"/>
      <c r="Z607" s="69" t="s">
        <v>520</v>
      </c>
      <c r="AA607" s="13" t="s">
        <v>373</v>
      </c>
      <c r="AB607" s="14" t="s">
        <v>308</v>
      </c>
      <c r="AC607" s="12" t="s">
        <v>358</v>
      </c>
      <c r="AD607" s="15" t="s">
        <v>368</v>
      </c>
      <c r="AE607" s="83"/>
      <c r="AF607" s="84">
        <v>1</v>
      </c>
      <c r="AG607" s="84"/>
      <c r="AH607" s="84"/>
      <c r="AI607" s="84"/>
      <c r="AJ607" s="84"/>
      <c r="AK607" s="84"/>
      <c r="AL607" s="84"/>
      <c r="AM607" s="85"/>
    </row>
    <row r="608" spans="1:39" ht="12" customHeight="1">
      <c r="A608" s="184">
        <v>566</v>
      </c>
      <c r="B608" s="98" t="s">
        <v>282</v>
      </c>
      <c r="C608" s="98" t="s">
        <v>281</v>
      </c>
      <c r="D608" s="11" t="s">
        <v>51</v>
      </c>
      <c r="E608" s="11" t="s">
        <v>303</v>
      </c>
      <c r="F608" s="12" t="s">
        <v>50</v>
      </c>
      <c r="G608" s="11" t="s">
        <v>511</v>
      </c>
      <c r="H608" s="12" t="s">
        <v>306</v>
      </c>
      <c r="I608" s="105" t="s">
        <v>507</v>
      </c>
      <c r="J608" s="12" t="str">
        <f>"≥17h"</f>
        <v>≥17h</v>
      </c>
      <c r="K608" s="12" t="s">
        <v>47</v>
      </c>
      <c r="L608" s="69" t="s">
        <v>519</v>
      </c>
      <c r="M608" s="13" t="s">
        <v>373</v>
      </c>
      <c r="N608" s="14" t="s">
        <v>308</v>
      </c>
      <c r="O608" s="12" t="s">
        <v>358</v>
      </c>
      <c r="P608" s="15" t="s">
        <v>368</v>
      </c>
      <c r="Q608" s="83"/>
      <c r="R608" s="84"/>
      <c r="S608" s="84"/>
      <c r="T608" s="84">
        <v>1</v>
      </c>
      <c r="U608" s="84"/>
      <c r="V608" s="84"/>
      <c r="W608" s="84">
        <v>1</v>
      </c>
      <c r="X608" s="84"/>
      <c r="Y608" s="85"/>
      <c r="Z608" s="69" t="s">
        <v>519</v>
      </c>
      <c r="AA608" s="13" t="s">
        <v>373</v>
      </c>
      <c r="AB608" s="14" t="s">
        <v>308</v>
      </c>
      <c r="AC608" s="12" t="s">
        <v>358</v>
      </c>
      <c r="AD608" s="15" t="s">
        <v>368</v>
      </c>
      <c r="AE608" s="83"/>
      <c r="AF608" s="84">
        <v>1</v>
      </c>
      <c r="AG608" s="84"/>
      <c r="AH608" s="84"/>
      <c r="AI608" s="84"/>
      <c r="AJ608" s="84"/>
      <c r="AK608" s="84"/>
      <c r="AL608" s="84"/>
      <c r="AM608" s="85"/>
    </row>
    <row r="609" spans="1:39" ht="12" customHeight="1">
      <c r="A609" s="184">
        <v>567</v>
      </c>
      <c r="B609" s="98" t="s">
        <v>229</v>
      </c>
      <c r="C609" s="98" t="s">
        <v>69</v>
      </c>
      <c r="D609" s="11" t="s">
        <v>52</v>
      </c>
      <c r="E609" s="11" t="s">
        <v>304</v>
      </c>
      <c r="F609" s="12" t="s">
        <v>49</v>
      </c>
      <c r="G609" s="11" t="s">
        <v>511</v>
      </c>
      <c r="H609" s="12" t="s">
        <v>308</v>
      </c>
      <c r="I609" s="12" t="s">
        <v>504</v>
      </c>
      <c r="J609" s="12" t="str">
        <f>"≥17h"</f>
        <v>≥17h</v>
      </c>
      <c r="K609" s="12" t="s">
        <v>512</v>
      </c>
      <c r="L609" s="69" t="s">
        <v>518</v>
      </c>
      <c r="M609" s="13" t="s">
        <v>342</v>
      </c>
      <c r="N609" s="14"/>
      <c r="O609" s="12" t="s">
        <v>358</v>
      </c>
      <c r="P609" s="15" t="s">
        <v>359</v>
      </c>
      <c r="Q609" s="83"/>
      <c r="R609" s="84"/>
      <c r="S609" s="84"/>
      <c r="T609" s="84"/>
      <c r="U609" s="84"/>
      <c r="V609" s="84"/>
      <c r="W609" s="84"/>
      <c r="X609" s="84"/>
      <c r="Y609" s="85"/>
      <c r="Z609" s="69" t="s">
        <v>518</v>
      </c>
      <c r="AA609" s="13" t="s">
        <v>342</v>
      </c>
      <c r="AB609" s="14"/>
      <c r="AC609" s="12" t="s">
        <v>358</v>
      </c>
      <c r="AD609" s="15" t="s">
        <v>359</v>
      </c>
      <c r="AE609" s="83"/>
      <c r="AF609" s="84"/>
      <c r="AG609" s="84"/>
      <c r="AH609" s="84"/>
      <c r="AI609" s="84"/>
      <c r="AJ609" s="84"/>
      <c r="AK609" s="84"/>
      <c r="AL609" s="84"/>
      <c r="AM609" s="85"/>
    </row>
    <row r="610" spans="1:39" ht="12" customHeight="1">
      <c r="A610" s="184">
        <v>568</v>
      </c>
      <c r="B610" s="98" t="s">
        <v>82</v>
      </c>
      <c r="C610" s="98" t="s">
        <v>82</v>
      </c>
      <c r="D610" s="11" t="s">
        <v>25</v>
      </c>
      <c r="E610" s="11" t="s">
        <v>303</v>
      </c>
      <c r="F610" s="12" t="s">
        <v>48</v>
      </c>
      <c r="G610" s="12" t="s">
        <v>310</v>
      </c>
      <c r="H610" s="12" t="s">
        <v>306</v>
      </c>
      <c r="I610" s="105" t="s">
        <v>504</v>
      </c>
      <c r="J610" s="11" t="str">
        <f>"12-16h"</f>
        <v>12-16h</v>
      </c>
      <c r="K610" s="12" t="s">
        <v>512</v>
      </c>
      <c r="L610" s="69" t="s">
        <v>518</v>
      </c>
      <c r="M610" s="13" t="s">
        <v>372</v>
      </c>
      <c r="N610" s="14" t="s">
        <v>308</v>
      </c>
      <c r="O610" s="12" t="s">
        <v>358</v>
      </c>
      <c r="P610" s="15" t="s">
        <v>368</v>
      </c>
      <c r="Q610" s="83"/>
      <c r="R610" s="84"/>
      <c r="S610" s="84"/>
      <c r="T610" s="84"/>
      <c r="U610" s="84"/>
      <c r="V610" s="84"/>
      <c r="W610" s="84">
        <v>1</v>
      </c>
      <c r="X610" s="84"/>
      <c r="Y610" s="85"/>
      <c r="Z610" s="69" t="s">
        <v>518</v>
      </c>
      <c r="AA610" s="13" t="s">
        <v>372</v>
      </c>
      <c r="AB610" s="14" t="s">
        <v>308</v>
      </c>
      <c r="AC610" s="12" t="s">
        <v>358</v>
      </c>
      <c r="AD610" s="15" t="s">
        <v>368</v>
      </c>
      <c r="AE610" s="83">
        <v>1</v>
      </c>
      <c r="AF610" s="84"/>
      <c r="AG610" s="84"/>
      <c r="AH610" s="84"/>
      <c r="AI610" s="84"/>
      <c r="AJ610" s="84"/>
      <c r="AK610" s="84"/>
      <c r="AL610" s="84"/>
      <c r="AM610" s="85"/>
    </row>
    <row r="611" spans="1:39" ht="12" customHeight="1">
      <c r="A611" s="184">
        <v>569</v>
      </c>
      <c r="B611" s="98" t="s">
        <v>274</v>
      </c>
      <c r="C611" s="98" t="s">
        <v>89</v>
      </c>
      <c r="D611" s="11" t="s">
        <v>52</v>
      </c>
      <c r="E611" s="11" t="s">
        <v>303</v>
      </c>
      <c r="F611" s="12" t="s">
        <v>49</v>
      </c>
      <c r="G611" s="11" t="s">
        <v>511</v>
      </c>
      <c r="H611" s="12" t="s">
        <v>308</v>
      </c>
      <c r="I611" s="105" t="s">
        <v>504</v>
      </c>
      <c r="J611" s="12" t="str">
        <f>"≥17h"</f>
        <v>≥17h</v>
      </c>
      <c r="K611" s="12" t="s">
        <v>512</v>
      </c>
      <c r="L611" s="69" t="s">
        <v>520</v>
      </c>
      <c r="M611" s="13" t="s">
        <v>373</v>
      </c>
      <c r="N611" s="14" t="s">
        <v>308</v>
      </c>
      <c r="O611" s="12" t="s">
        <v>358</v>
      </c>
      <c r="P611" s="15" t="s">
        <v>368</v>
      </c>
      <c r="Q611" s="83"/>
      <c r="R611" s="84"/>
      <c r="S611" s="84"/>
      <c r="T611" s="84">
        <v>1</v>
      </c>
      <c r="U611" s="84"/>
      <c r="V611" s="84"/>
      <c r="W611" s="84"/>
      <c r="X611" s="84"/>
      <c r="Y611" s="85">
        <v>1</v>
      </c>
      <c r="Z611" s="69" t="s">
        <v>520</v>
      </c>
      <c r="AA611" s="13" t="s">
        <v>373</v>
      </c>
      <c r="AB611" s="14" t="s">
        <v>308</v>
      </c>
      <c r="AC611" s="12" t="s">
        <v>358</v>
      </c>
      <c r="AD611" s="15" t="s">
        <v>368</v>
      </c>
      <c r="AE611" s="83">
        <v>1</v>
      </c>
      <c r="AF611" s="84"/>
      <c r="AG611" s="84"/>
      <c r="AH611" s="84"/>
      <c r="AI611" s="84"/>
      <c r="AJ611" s="84"/>
      <c r="AK611" s="84"/>
      <c r="AL611" s="84"/>
      <c r="AM611" s="85"/>
    </row>
    <row r="612" spans="1:39" ht="12" customHeight="1">
      <c r="A612" s="184">
        <v>570</v>
      </c>
      <c r="B612" s="98" t="s">
        <v>282</v>
      </c>
      <c r="C612" s="98" t="s">
        <v>281</v>
      </c>
      <c r="D612" s="11" t="s">
        <v>52</v>
      </c>
      <c r="E612" s="11" t="s">
        <v>304</v>
      </c>
      <c r="F612" s="12" t="s">
        <v>49</v>
      </c>
      <c r="G612" s="11" t="s">
        <v>511</v>
      </c>
      <c r="H612" s="12" t="s">
        <v>306</v>
      </c>
      <c r="I612" s="105" t="s">
        <v>504</v>
      </c>
      <c r="J612" s="12" t="str">
        <f>"≥17h"</f>
        <v>≥17h</v>
      </c>
      <c r="K612" s="12" t="s">
        <v>47</v>
      </c>
      <c r="L612" s="69" t="s">
        <v>519</v>
      </c>
      <c r="M612" s="13" t="s">
        <v>373</v>
      </c>
      <c r="N612" s="14" t="s">
        <v>308</v>
      </c>
      <c r="O612" s="12" t="s">
        <v>358</v>
      </c>
      <c r="P612" s="15" t="s">
        <v>368</v>
      </c>
      <c r="Q612" s="83"/>
      <c r="R612" s="84"/>
      <c r="S612" s="84"/>
      <c r="T612" s="84">
        <v>1</v>
      </c>
      <c r="U612" s="84"/>
      <c r="V612" s="84"/>
      <c r="W612" s="84"/>
      <c r="X612" s="84"/>
      <c r="Y612" s="85"/>
      <c r="Z612" s="69" t="s">
        <v>519</v>
      </c>
      <c r="AA612" s="13" t="s">
        <v>373</v>
      </c>
      <c r="AB612" s="14" t="s">
        <v>308</v>
      </c>
      <c r="AC612" s="12" t="s">
        <v>358</v>
      </c>
      <c r="AD612" s="15" t="s">
        <v>368</v>
      </c>
      <c r="AE612" s="83">
        <v>1</v>
      </c>
      <c r="AF612" s="84"/>
      <c r="AG612" s="84"/>
      <c r="AH612" s="84"/>
      <c r="AI612" s="84"/>
      <c r="AJ612" s="84"/>
      <c r="AK612" s="84"/>
      <c r="AL612" s="84"/>
      <c r="AM612" s="85"/>
    </row>
    <row r="613" spans="1:39" ht="12" customHeight="1">
      <c r="A613" s="184">
        <v>571</v>
      </c>
      <c r="B613" s="98" t="s">
        <v>82</v>
      </c>
      <c r="C613" s="98" t="s">
        <v>82</v>
      </c>
      <c r="D613" s="11" t="s">
        <v>52</v>
      </c>
      <c r="E613" s="11" t="s">
        <v>303</v>
      </c>
      <c r="F613" s="12" t="s">
        <v>50</v>
      </c>
      <c r="G613" s="12" t="s">
        <v>310</v>
      </c>
      <c r="H613" s="12" t="s">
        <v>306</v>
      </c>
      <c r="I613" s="12" t="s">
        <v>504</v>
      </c>
      <c r="J613" s="11" t="str">
        <f>"12-16h"</f>
        <v>12-16h</v>
      </c>
      <c r="K613" s="12" t="s">
        <v>512</v>
      </c>
      <c r="L613" s="69" t="s">
        <v>518</v>
      </c>
      <c r="M613" s="13" t="s">
        <v>373</v>
      </c>
      <c r="N613" s="14" t="s">
        <v>308</v>
      </c>
      <c r="O613" s="12" t="s">
        <v>358</v>
      </c>
      <c r="P613" s="15" t="s">
        <v>368</v>
      </c>
      <c r="Q613" s="83"/>
      <c r="R613" s="84"/>
      <c r="S613" s="84"/>
      <c r="T613" s="84"/>
      <c r="U613" s="84"/>
      <c r="V613" s="84"/>
      <c r="W613" s="84">
        <v>1</v>
      </c>
      <c r="X613" s="84"/>
      <c r="Y613" s="85"/>
      <c r="Z613" s="69" t="s">
        <v>518</v>
      </c>
      <c r="AA613" s="13" t="s">
        <v>373</v>
      </c>
      <c r="AB613" s="14" t="s">
        <v>308</v>
      </c>
      <c r="AC613" s="12" t="s">
        <v>358</v>
      </c>
      <c r="AD613" s="15" t="s">
        <v>368</v>
      </c>
      <c r="AE613" s="83">
        <v>1</v>
      </c>
      <c r="AF613" s="84"/>
      <c r="AG613" s="84"/>
      <c r="AH613" s="84"/>
      <c r="AI613" s="84"/>
      <c r="AJ613" s="84"/>
      <c r="AK613" s="84"/>
      <c r="AL613" s="84"/>
      <c r="AM613" s="85"/>
    </row>
    <row r="614" spans="1:39" ht="12" customHeight="1">
      <c r="A614" s="184">
        <v>572</v>
      </c>
      <c r="B614" s="98" t="s">
        <v>229</v>
      </c>
      <c r="C614" s="98" t="s">
        <v>69</v>
      </c>
      <c r="D614" s="11" t="s">
        <v>51</v>
      </c>
      <c r="E614" s="11" t="s">
        <v>304</v>
      </c>
      <c r="F614" s="12" t="s">
        <v>50</v>
      </c>
      <c r="G614" s="11" t="s">
        <v>511</v>
      </c>
      <c r="H614" s="12" t="s">
        <v>306</v>
      </c>
      <c r="I614" s="117" t="s">
        <v>504</v>
      </c>
      <c r="J614" s="12" t="str">
        <f>"≥17h"</f>
        <v>≥17h</v>
      </c>
      <c r="K614" s="12" t="s">
        <v>47</v>
      </c>
      <c r="L614" s="69" t="s">
        <v>518</v>
      </c>
      <c r="M614" s="13" t="s">
        <v>342</v>
      </c>
      <c r="N614" s="14"/>
      <c r="O614" s="12" t="s">
        <v>358</v>
      </c>
      <c r="P614" s="15" t="s">
        <v>359</v>
      </c>
      <c r="Q614" s="83"/>
      <c r="R614" s="84"/>
      <c r="S614" s="84"/>
      <c r="T614" s="84"/>
      <c r="U614" s="84"/>
      <c r="V614" s="84"/>
      <c r="W614" s="84"/>
      <c r="X614" s="84"/>
      <c r="Y614" s="85"/>
      <c r="Z614" s="69" t="s">
        <v>518</v>
      </c>
      <c r="AA614" s="13" t="s">
        <v>342</v>
      </c>
      <c r="AB614" s="14"/>
      <c r="AC614" s="12" t="s">
        <v>358</v>
      </c>
      <c r="AD614" s="15" t="s">
        <v>359</v>
      </c>
      <c r="AE614" s="83"/>
      <c r="AF614" s="84"/>
      <c r="AG614" s="84"/>
      <c r="AH614" s="84"/>
      <c r="AI614" s="84"/>
      <c r="AJ614" s="84"/>
      <c r="AK614" s="84"/>
      <c r="AL614" s="84"/>
      <c r="AM614" s="85"/>
    </row>
    <row r="615" spans="1:39" ht="12" customHeight="1">
      <c r="A615" s="184">
        <v>573</v>
      </c>
      <c r="B615" s="98" t="s">
        <v>275</v>
      </c>
      <c r="C615" s="98" t="s">
        <v>89</v>
      </c>
      <c r="D615" s="11" t="s">
        <v>52</v>
      </c>
      <c r="E615" s="11" t="s">
        <v>304</v>
      </c>
      <c r="F615" s="12" t="s">
        <v>49</v>
      </c>
      <c r="G615" s="11" t="s">
        <v>511</v>
      </c>
      <c r="H615" s="12" t="s">
        <v>308</v>
      </c>
      <c r="I615" s="12" t="s">
        <v>507</v>
      </c>
      <c r="J615" s="11" t="str">
        <f>"12-16h"</f>
        <v>12-16h</v>
      </c>
      <c r="K615" s="12" t="s">
        <v>512</v>
      </c>
      <c r="L615" s="69" t="s">
        <v>520</v>
      </c>
      <c r="M615" s="13" t="s">
        <v>374</v>
      </c>
      <c r="N615" s="14" t="s">
        <v>308</v>
      </c>
      <c r="O615" s="12" t="s">
        <v>358</v>
      </c>
      <c r="P615" s="15" t="s">
        <v>368</v>
      </c>
      <c r="Q615" s="83"/>
      <c r="R615" s="84"/>
      <c r="S615" s="84"/>
      <c r="T615" s="84">
        <v>1</v>
      </c>
      <c r="U615" s="84"/>
      <c r="V615" s="84"/>
      <c r="W615" s="84">
        <v>1</v>
      </c>
      <c r="X615" s="84"/>
      <c r="Y615" s="85"/>
      <c r="Z615" s="69" t="s">
        <v>520</v>
      </c>
      <c r="AA615" s="13" t="s">
        <v>374</v>
      </c>
      <c r="AB615" s="14" t="s">
        <v>308</v>
      </c>
      <c r="AC615" s="12" t="s">
        <v>358</v>
      </c>
      <c r="AD615" s="15" t="s">
        <v>368</v>
      </c>
      <c r="AE615" s="83"/>
      <c r="AF615" s="84"/>
      <c r="AG615" s="84"/>
      <c r="AH615" s="84"/>
      <c r="AI615" s="84"/>
      <c r="AJ615" s="84"/>
      <c r="AK615" s="84">
        <v>1</v>
      </c>
      <c r="AL615" s="84"/>
      <c r="AM615" s="85"/>
    </row>
    <row r="616" spans="1:39" ht="12" customHeight="1">
      <c r="A616" s="184">
        <v>574</v>
      </c>
      <c r="B616" s="98" t="s">
        <v>282</v>
      </c>
      <c r="C616" s="98" t="s">
        <v>281</v>
      </c>
      <c r="D616" s="11" t="s">
        <v>51</v>
      </c>
      <c r="E616" s="11" t="s">
        <v>304</v>
      </c>
      <c r="F616" s="12" t="s">
        <v>50</v>
      </c>
      <c r="G616" s="11" t="s">
        <v>511</v>
      </c>
      <c r="H616" s="12" t="s">
        <v>306</v>
      </c>
      <c r="I616" s="105" t="s">
        <v>507</v>
      </c>
      <c r="J616" s="12" t="str">
        <f>"≥17h"</f>
        <v>≥17h</v>
      </c>
      <c r="K616" s="12" t="s">
        <v>512</v>
      </c>
      <c r="L616" s="69" t="s">
        <v>519</v>
      </c>
      <c r="M616" s="13" t="s">
        <v>374</v>
      </c>
      <c r="N616" s="14" t="s">
        <v>367</v>
      </c>
      <c r="O616" s="12" t="s">
        <v>358</v>
      </c>
      <c r="P616" s="15" t="s">
        <v>368</v>
      </c>
      <c r="Q616" s="83"/>
      <c r="R616" s="84"/>
      <c r="S616" s="84"/>
      <c r="T616" s="84">
        <v>1</v>
      </c>
      <c r="U616" s="84"/>
      <c r="V616" s="84"/>
      <c r="W616" s="84">
        <v>1</v>
      </c>
      <c r="X616" s="84"/>
      <c r="Y616" s="85"/>
      <c r="Z616" s="69" t="s">
        <v>519</v>
      </c>
      <c r="AA616" s="13" t="s">
        <v>374</v>
      </c>
      <c r="AB616" s="14" t="s">
        <v>367</v>
      </c>
      <c r="AC616" s="12" t="s">
        <v>358</v>
      </c>
      <c r="AD616" s="15" t="s">
        <v>368</v>
      </c>
      <c r="AE616" s="83"/>
      <c r="AF616" s="84">
        <v>1</v>
      </c>
      <c r="AG616" s="84"/>
      <c r="AH616" s="84"/>
      <c r="AI616" s="84"/>
      <c r="AJ616" s="84"/>
      <c r="AK616" s="84"/>
      <c r="AL616" s="84"/>
      <c r="AM616" s="85"/>
    </row>
    <row r="617" spans="1:39" ht="12" customHeight="1">
      <c r="A617" s="184">
        <v>575</v>
      </c>
      <c r="B617" s="98" t="s">
        <v>229</v>
      </c>
      <c r="C617" s="98" t="s">
        <v>69</v>
      </c>
      <c r="D617" s="11" t="s">
        <v>25</v>
      </c>
      <c r="E617" s="11" t="s">
        <v>304</v>
      </c>
      <c r="F617" s="12" t="s">
        <v>49</v>
      </c>
      <c r="G617" s="11" t="s">
        <v>511</v>
      </c>
      <c r="H617" s="12" t="s">
        <v>306</v>
      </c>
      <c r="I617" s="105" t="s">
        <v>504</v>
      </c>
      <c r="J617" s="12" t="str">
        <f>"≥17h"</f>
        <v>≥17h</v>
      </c>
      <c r="K617" s="12" t="s">
        <v>47</v>
      </c>
      <c r="L617" s="69" t="s">
        <v>518</v>
      </c>
      <c r="M617" s="13" t="s">
        <v>342</v>
      </c>
      <c r="N617" s="14"/>
      <c r="O617" s="12" t="s">
        <v>358</v>
      </c>
      <c r="P617" s="15" t="s">
        <v>359</v>
      </c>
      <c r="Q617" s="83"/>
      <c r="R617" s="84"/>
      <c r="S617" s="84"/>
      <c r="T617" s="84"/>
      <c r="U617" s="84"/>
      <c r="V617" s="84"/>
      <c r="W617" s="84"/>
      <c r="X617" s="84"/>
      <c r="Y617" s="85"/>
      <c r="Z617" s="69" t="s">
        <v>518</v>
      </c>
      <c r="AA617" s="13" t="s">
        <v>342</v>
      </c>
      <c r="AB617" s="14"/>
      <c r="AC617" s="12" t="s">
        <v>358</v>
      </c>
      <c r="AD617" s="15" t="s">
        <v>359</v>
      </c>
      <c r="AE617" s="83"/>
      <c r="AF617" s="84"/>
      <c r="AG617" s="84"/>
      <c r="AH617" s="84"/>
      <c r="AI617" s="84"/>
      <c r="AJ617" s="84"/>
      <c r="AK617" s="84"/>
      <c r="AL617" s="84"/>
      <c r="AM617" s="85"/>
    </row>
    <row r="618" spans="1:39" ht="12" customHeight="1">
      <c r="A618" s="184">
        <v>576</v>
      </c>
      <c r="B618" s="98" t="s">
        <v>82</v>
      </c>
      <c r="C618" s="98" t="s">
        <v>82</v>
      </c>
      <c r="D618" s="11" t="s">
        <v>52</v>
      </c>
      <c r="E618" s="11" t="s">
        <v>304</v>
      </c>
      <c r="F618" s="12" t="s">
        <v>49</v>
      </c>
      <c r="G618" s="12" t="s">
        <v>310</v>
      </c>
      <c r="H618" s="12" t="s">
        <v>306</v>
      </c>
      <c r="I618" s="105" t="s">
        <v>504</v>
      </c>
      <c r="J618" s="11" t="str">
        <f>"12-16h"</f>
        <v>12-16h</v>
      </c>
      <c r="K618" s="12" t="s">
        <v>512</v>
      </c>
      <c r="L618" s="69" t="s">
        <v>518</v>
      </c>
      <c r="M618" s="13" t="s">
        <v>342</v>
      </c>
      <c r="N618" s="14"/>
      <c r="O618" s="12" t="s">
        <v>358</v>
      </c>
      <c r="P618" s="15" t="s">
        <v>359</v>
      </c>
      <c r="Q618" s="83"/>
      <c r="R618" s="84"/>
      <c r="S618" s="84"/>
      <c r="T618" s="84"/>
      <c r="U618" s="84"/>
      <c r="V618" s="84"/>
      <c r="W618" s="84"/>
      <c r="X618" s="84"/>
      <c r="Y618" s="85"/>
      <c r="Z618" s="69" t="s">
        <v>518</v>
      </c>
      <c r="AA618" s="13" t="s">
        <v>342</v>
      </c>
      <c r="AB618" s="14"/>
      <c r="AC618" s="12" t="s">
        <v>358</v>
      </c>
      <c r="AD618" s="15" t="s">
        <v>359</v>
      </c>
      <c r="AE618" s="83"/>
      <c r="AF618" s="84"/>
      <c r="AG618" s="84"/>
      <c r="AH618" s="84"/>
      <c r="AI618" s="84"/>
      <c r="AJ618" s="84"/>
      <c r="AK618" s="84"/>
      <c r="AL618" s="84"/>
      <c r="AM618" s="85"/>
    </row>
    <row r="619" spans="1:39" ht="12" customHeight="1">
      <c r="A619" s="184">
        <v>577</v>
      </c>
      <c r="B619" s="98" t="s">
        <v>275</v>
      </c>
      <c r="C619" s="98" t="s">
        <v>89</v>
      </c>
      <c r="D619" s="11" t="s">
        <v>52</v>
      </c>
      <c r="E619" s="11" t="s">
        <v>304</v>
      </c>
      <c r="F619" s="12" t="s">
        <v>50</v>
      </c>
      <c r="G619" s="11" t="s">
        <v>511</v>
      </c>
      <c r="H619" s="12" t="s">
        <v>306</v>
      </c>
      <c r="I619" s="12" t="s">
        <v>504</v>
      </c>
      <c r="J619" s="12" t="str">
        <f>"≥17h"</f>
        <v>≥17h</v>
      </c>
      <c r="K619" s="12" t="s">
        <v>47</v>
      </c>
      <c r="L619" s="69" t="s">
        <v>520</v>
      </c>
      <c r="M619" s="13" t="s">
        <v>372</v>
      </c>
      <c r="N619" s="14" t="s">
        <v>308</v>
      </c>
      <c r="O619" s="12" t="s">
        <v>358</v>
      </c>
      <c r="P619" s="15" t="s">
        <v>368</v>
      </c>
      <c r="Q619" s="83"/>
      <c r="R619" s="84"/>
      <c r="S619" s="84">
        <v>1</v>
      </c>
      <c r="T619" s="84">
        <v>1</v>
      </c>
      <c r="U619" s="84"/>
      <c r="V619" s="84"/>
      <c r="W619" s="84"/>
      <c r="X619" s="84">
        <v>1</v>
      </c>
      <c r="Y619" s="85"/>
      <c r="Z619" s="69" t="s">
        <v>520</v>
      </c>
      <c r="AA619" s="13" t="s">
        <v>372</v>
      </c>
      <c r="AB619" s="14" t="s">
        <v>308</v>
      </c>
      <c r="AC619" s="12" t="s">
        <v>358</v>
      </c>
      <c r="AD619" s="15" t="s">
        <v>368</v>
      </c>
      <c r="AE619" s="83"/>
      <c r="AF619" s="84">
        <v>1</v>
      </c>
      <c r="AG619" s="84"/>
      <c r="AH619" s="84"/>
      <c r="AI619" s="84"/>
      <c r="AJ619" s="84"/>
      <c r="AK619" s="84"/>
      <c r="AL619" s="84"/>
      <c r="AM619" s="85"/>
    </row>
    <row r="620" spans="1:39" ht="12" customHeight="1">
      <c r="A620" s="184">
        <v>578</v>
      </c>
      <c r="B620" s="98" t="s">
        <v>282</v>
      </c>
      <c r="C620" s="98" t="s">
        <v>281</v>
      </c>
      <c r="D620" s="11" t="s">
        <v>52</v>
      </c>
      <c r="E620" s="11" t="s">
        <v>304</v>
      </c>
      <c r="F620" s="12" t="s">
        <v>49</v>
      </c>
      <c r="G620" s="11" t="s">
        <v>511</v>
      </c>
      <c r="H620" s="12" t="s">
        <v>307</v>
      </c>
      <c r="I620" s="105" t="s">
        <v>504</v>
      </c>
      <c r="J620" s="12" t="str">
        <f>"≥17h"</f>
        <v>≥17h</v>
      </c>
      <c r="K620" s="12" t="s">
        <v>512</v>
      </c>
      <c r="L620" s="69" t="s">
        <v>519</v>
      </c>
      <c r="M620" s="13" t="s">
        <v>374</v>
      </c>
      <c r="N620" s="14" t="s">
        <v>308</v>
      </c>
      <c r="O620" s="12" t="s">
        <v>358</v>
      </c>
      <c r="P620" s="15" t="s">
        <v>368</v>
      </c>
      <c r="Q620" s="83"/>
      <c r="R620" s="84"/>
      <c r="S620" s="84"/>
      <c r="T620" s="84">
        <v>1</v>
      </c>
      <c r="U620" s="84"/>
      <c r="V620" s="84"/>
      <c r="W620" s="84">
        <v>1</v>
      </c>
      <c r="X620" s="84"/>
      <c r="Y620" s="85"/>
      <c r="Z620" s="69" t="s">
        <v>519</v>
      </c>
      <c r="AA620" s="13" t="s">
        <v>374</v>
      </c>
      <c r="AB620" s="14" t="s">
        <v>308</v>
      </c>
      <c r="AC620" s="12" t="s">
        <v>358</v>
      </c>
      <c r="AD620" s="15" t="s">
        <v>368</v>
      </c>
      <c r="AE620" s="83">
        <v>1</v>
      </c>
      <c r="AF620" s="84"/>
      <c r="AG620" s="84"/>
      <c r="AH620" s="84"/>
      <c r="AI620" s="84"/>
      <c r="AJ620" s="84"/>
      <c r="AK620" s="84"/>
      <c r="AL620" s="84"/>
      <c r="AM620" s="85"/>
    </row>
    <row r="621" spans="1:39" ht="12" customHeight="1">
      <c r="A621" s="184">
        <v>579</v>
      </c>
      <c r="B621" s="98" t="s">
        <v>229</v>
      </c>
      <c r="C621" s="98" t="s">
        <v>69</v>
      </c>
      <c r="D621" s="11" t="s">
        <v>52</v>
      </c>
      <c r="E621" s="11" t="s">
        <v>304</v>
      </c>
      <c r="F621" s="12" t="s">
        <v>49</v>
      </c>
      <c r="G621" s="11" t="s">
        <v>511</v>
      </c>
      <c r="H621" s="12" t="s">
        <v>308</v>
      </c>
      <c r="I621" s="105" t="s">
        <v>504</v>
      </c>
      <c r="J621" s="12" t="str">
        <f>"≥17h"</f>
        <v>≥17h</v>
      </c>
      <c r="K621" s="12" t="s">
        <v>512</v>
      </c>
      <c r="L621" s="69" t="s">
        <v>518</v>
      </c>
      <c r="M621" s="13" t="s">
        <v>371</v>
      </c>
      <c r="N621" s="14" t="s">
        <v>308</v>
      </c>
      <c r="O621" s="12" t="s">
        <v>358</v>
      </c>
      <c r="P621" s="15" t="s">
        <v>368</v>
      </c>
      <c r="Q621" s="83"/>
      <c r="R621" s="84"/>
      <c r="S621" s="84"/>
      <c r="T621" s="84">
        <v>1</v>
      </c>
      <c r="U621" s="84"/>
      <c r="V621" s="84"/>
      <c r="W621" s="84">
        <v>1</v>
      </c>
      <c r="X621" s="84">
        <v>1</v>
      </c>
      <c r="Y621" s="85"/>
      <c r="Z621" s="69" t="s">
        <v>518</v>
      </c>
      <c r="AA621" s="13" t="s">
        <v>371</v>
      </c>
      <c r="AB621" s="14" t="s">
        <v>308</v>
      </c>
      <c r="AC621" s="12" t="s">
        <v>358</v>
      </c>
      <c r="AD621" s="15" t="s">
        <v>368</v>
      </c>
      <c r="AE621" s="83"/>
      <c r="AF621" s="84"/>
      <c r="AG621" s="84">
        <v>1</v>
      </c>
      <c r="AH621" s="84"/>
      <c r="AI621" s="84"/>
      <c r="AJ621" s="84"/>
      <c r="AK621" s="84"/>
      <c r="AL621" s="84"/>
      <c r="AM621" s="85">
        <v>1</v>
      </c>
    </row>
    <row r="622" spans="1:39" ht="12" customHeight="1">
      <c r="A622" s="184">
        <v>580</v>
      </c>
      <c r="B622" s="98" t="s">
        <v>82</v>
      </c>
      <c r="C622" s="98" t="s">
        <v>82</v>
      </c>
      <c r="D622" s="11" t="s">
        <v>52</v>
      </c>
      <c r="E622" s="11" t="s">
        <v>303</v>
      </c>
      <c r="F622" s="12" t="s">
        <v>48</v>
      </c>
      <c r="G622" s="12" t="s">
        <v>310</v>
      </c>
      <c r="H622" s="12" t="s">
        <v>306</v>
      </c>
      <c r="I622" s="105" t="s">
        <v>504</v>
      </c>
      <c r="J622" s="11" t="str">
        <f>"12-16h"</f>
        <v>12-16h</v>
      </c>
      <c r="K622" s="12" t="s">
        <v>512</v>
      </c>
      <c r="L622" s="69" t="s">
        <v>518</v>
      </c>
      <c r="M622" s="13" t="s">
        <v>373</v>
      </c>
      <c r="N622" s="14" t="s">
        <v>308</v>
      </c>
      <c r="O622" s="12" t="s">
        <v>358</v>
      </c>
      <c r="P622" s="15" t="s">
        <v>368</v>
      </c>
      <c r="Q622" s="83"/>
      <c r="R622" s="84"/>
      <c r="S622" s="84"/>
      <c r="T622" s="84"/>
      <c r="U622" s="84"/>
      <c r="V622" s="84"/>
      <c r="W622" s="84">
        <v>1</v>
      </c>
      <c r="X622" s="84"/>
      <c r="Y622" s="85"/>
      <c r="Z622" s="69" t="s">
        <v>518</v>
      </c>
      <c r="AA622" s="13" t="s">
        <v>373</v>
      </c>
      <c r="AB622" s="14" t="s">
        <v>308</v>
      </c>
      <c r="AC622" s="12" t="s">
        <v>358</v>
      </c>
      <c r="AD622" s="15" t="s">
        <v>368</v>
      </c>
      <c r="AE622" s="83">
        <v>1</v>
      </c>
      <c r="AF622" s="84"/>
      <c r="AG622" s="84"/>
      <c r="AH622" s="84"/>
      <c r="AI622" s="84"/>
      <c r="AJ622" s="84"/>
      <c r="AK622" s="84"/>
      <c r="AL622" s="84"/>
      <c r="AM622" s="85"/>
    </row>
    <row r="623" spans="1:39" ht="12" customHeight="1">
      <c r="A623" s="184">
        <v>581</v>
      </c>
      <c r="B623" s="98" t="s">
        <v>274</v>
      </c>
      <c r="C623" s="98" t="s">
        <v>89</v>
      </c>
      <c r="D623" s="11" t="s">
        <v>52</v>
      </c>
      <c r="E623" s="11" t="s">
        <v>304</v>
      </c>
      <c r="F623" s="12" t="s">
        <v>49</v>
      </c>
      <c r="G623" s="11" t="s">
        <v>511</v>
      </c>
      <c r="H623" s="12" t="s">
        <v>306</v>
      </c>
      <c r="I623" s="105" t="s">
        <v>505</v>
      </c>
      <c r="J623" s="12" t="str">
        <f>"≥17h"</f>
        <v>≥17h</v>
      </c>
      <c r="K623" s="12" t="s">
        <v>47</v>
      </c>
      <c r="L623" s="69" t="s">
        <v>520</v>
      </c>
      <c r="M623" s="13" t="s">
        <v>373</v>
      </c>
      <c r="N623" s="14" t="s">
        <v>308</v>
      </c>
      <c r="O623" s="12" t="s">
        <v>358</v>
      </c>
      <c r="P623" s="15" t="s">
        <v>368</v>
      </c>
      <c r="Q623" s="83"/>
      <c r="R623" s="84"/>
      <c r="S623" s="84">
        <v>1</v>
      </c>
      <c r="T623" s="84">
        <v>1</v>
      </c>
      <c r="U623" s="84"/>
      <c r="V623" s="84"/>
      <c r="W623" s="84">
        <v>1</v>
      </c>
      <c r="X623" s="84"/>
      <c r="Y623" s="85"/>
      <c r="Z623" s="69" t="s">
        <v>520</v>
      </c>
      <c r="AA623" s="13" t="s">
        <v>373</v>
      </c>
      <c r="AB623" s="14" t="s">
        <v>308</v>
      </c>
      <c r="AC623" s="12" t="s">
        <v>358</v>
      </c>
      <c r="AD623" s="15" t="s">
        <v>368</v>
      </c>
      <c r="AE623" s="83">
        <v>1</v>
      </c>
      <c r="AF623" s="84"/>
      <c r="AG623" s="84"/>
      <c r="AH623" s="84"/>
      <c r="AI623" s="84"/>
      <c r="AJ623" s="84"/>
      <c r="AK623" s="84"/>
      <c r="AL623" s="84"/>
      <c r="AM623" s="85"/>
    </row>
    <row r="624" spans="1:39" ht="12" customHeight="1">
      <c r="A624" s="184">
        <v>582</v>
      </c>
      <c r="B624" s="98" t="s">
        <v>282</v>
      </c>
      <c r="C624" s="98" t="s">
        <v>281</v>
      </c>
      <c r="D624" s="11" t="s">
        <v>51</v>
      </c>
      <c r="E624" s="11" t="s">
        <v>304</v>
      </c>
      <c r="F624" s="12" t="s">
        <v>50</v>
      </c>
      <c r="G624" s="11" t="s">
        <v>511</v>
      </c>
      <c r="H624" s="12" t="s">
        <v>306</v>
      </c>
      <c r="I624" s="105" t="s">
        <v>504</v>
      </c>
      <c r="J624" s="12" t="str">
        <f>"≥17h"</f>
        <v>≥17h</v>
      </c>
      <c r="K624" s="12" t="s">
        <v>512</v>
      </c>
      <c r="L624" s="69" t="s">
        <v>519</v>
      </c>
      <c r="M624" s="13" t="s">
        <v>373</v>
      </c>
      <c r="N624" s="14" t="s">
        <v>308</v>
      </c>
      <c r="O624" s="12" t="s">
        <v>358</v>
      </c>
      <c r="P624" s="15" t="s">
        <v>368</v>
      </c>
      <c r="Q624" s="83"/>
      <c r="R624" s="84"/>
      <c r="S624" s="84">
        <v>1</v>
      </c>
      <c r="T624" s="84">
        <v>1</v>
      </c>
      <c r="U624" s="84"/>
      <c r="V624" s="84"/>
      <c r="W624" s="84">
        <v>1</v>
      </c>
      <c r="X624" s="84"/>
      <c r="Y624" s="85"/>
      <c r="Z624" s="69" t="s">
        <v>519</v>
      </c>
      <c r="AA624" s="13" t="s">
        <v>373</v>
      </c>
      <c r="AB624" s="14" t="s">
        <v>308</v>
      </c>
      <c r="AC624" s="12" t="s">
        <v>358</v>
      </c>
      <c r="AD624" s="15" t="s">
        <v>368</v>
      </c>
      <c r="AE624" s="83"/>
      <c r="AF624" s="84">
        <v>1</v>
      </c>
      <c r="AG624" s="84"/>
      <c r="AH624" s="84"/>
      <c r="AI624" s="84"/>
      <c r="AJ624" s="84"/>
      <c r="AK624" s="84"/>
      <c r="AL624" s="84"/>
      <c r="AM624" s="85"/>
    </row>
    <row r="625" spans="1:39" ht="12" customHeight="1">
      <c r="A625" s="184">
        <v>583</v>
      </c>
      <c r="B625" s="98" t="s">
        <v>280</v>
      </c>
      <c r="C625" s="98" t="s">
        <v>89</v>
      </c>
      <c r="D625" s="11" t="s">
        <v>51</v>
      </c>
      <c r="E625" s="11" t="s">
        <v>304</v>
      </c>
      <c r="F625" s="12" t="s">
        <v>49</v>
      </c>
      <c r="G625" s="11" t="s">
        <v>511</v>
      </c>
      <c r="H625" s="12" t="s">
        <v>307</v>
      </c>
      <c r="I625" s="12" t="s">
        <v>504</v>
      </c>
      <c r="J625" s="12" t="str">
        <f>"≥17h"</f>
        <v>≥17h</v>
      </c>
      <c r="K625" s="12" t="s">
        <v>512</v>
      </c>
      <c r="L625" s="69" t="s">
        <v>520</v>
      </c>
      <c r="M625" s="13" t="s">
        <v>372</v>
      </c>
      <c r="N625" s="14" t="s">
        <v>308</v>
      </c>
      <c r="O625" s="12" t="s">
        <v>358</v>
      </c>
      <c r="P625" s="15" t="s">
        <v>368</v>
      </c>
      <c r="Q625" s="83"/>
      <c r="R625" s="84"/>
      <c r="S625" s="84"/>
      <c r="T625" s="84">
        <v>1</v>
      </c>
      <c r="U625" s="84"/>
      <c r="V625" s="84"/>
      <c r="W625" s="84">
        <v>1</v>
      </c>
      <c r="X625" s="84"/>
      <c r="Y625" s="85"/>
      <c r="Z625" s="69" t="s">
        <v>520</v>
      </c>
      <c r="AA625" s="13" t="s">
        <v>372</v>
      </c>
      <c r="AB625" s="14" t="s">
        <v>308</v>
      </c>
      <c r="AC625" s="12" t="s">
        <v>358</v>
      </c>
      <c r="AD625" s="15" t="s">
        <v>368</v>
      </c>
      <c r="AE625" s="83">
        <v>1</v>
      </c>
      <c r="AF625" s="84"/>
      <c r="AG625" s="84"/>
      <c r="AH625" s="84"/>
      <c r="AI625" s="84"/>
      <c r="AJ625" s="84"/>
      <c r="AK625" s="84"/>
      <c r="AL625" s="84"/>
      <c r="AM625" s="85"/>
    </row>
    <row r="626" spans="1:39" ht="12" customHeight="1">
      <c r="A626" s="184">
        <v>584</v>
      </c>
      <c r="B626" s="98" t="s">
        <v>82</v>
      </c>
      <c r="C626" s="98" t="s">
        <v>82</v>
      </c>
      <c r="D626" s="11" t="s">
        <v>52</v>
      </c>
      <c r="E626" s="11" t="s">
        <v>303</v>
      </c>
      <c r="F626" s="12" t="s">
        <v>48</v>
      </c>
      <c r="G626" s="12" t="s">
        <v>510</v>
      </c>
      <c r="H626" s="12" t="s">
        <v>306</v>
      </c>
      <c r="I626" s="105" t="s">
        <v>504</v>
      </c>
      <c r="J626" s="11" t="str">
        <f>"12-16h"</f>
        <v>12-16h</v>
      </c>
      <c r="K626" s="12" t="s">
        <v>513</v>
      </c>
      <c r="L626" s="69" t="s">
        <v>518</v>
      </c>
      <c r="M626" s="13" t="s">
        <v>373</v>
      </c>
      <c r="N626" s="14" t="s">
        <v>308</v>
      </c>
      <c r="O626" s="12" t="s">
        <v>358</v>
      </c>
      <c r="P626" s="15" t="s">
        <v>368</v>
      </c>
      <c r="Q626" s="83"/>
      <c r="R626" s="84"/>
      <c r="S626" s="84"/>
      <c r="T626" s="84"/>
      <c r="U626" s="84"/>
      <c r="V626" s="84"/>
      <c r="W626" s="84">
        <v>1</v>
      </c>
      <c r="X626" s="84"/>
      <c r="Y626" s="85"/>
      <c r="Z626" s="69" t="s">
        <v>518</v>
      </c>
      <c r="AA626" s="13" t="s">
        <v>373</v>
      </c>
      <c r="AB626" s="14" t="s">
        <v>308</v>
      </c>
      <c r="AC626" s="12" t="s">
        <v>358</v>
      </c>
      <c r="AD626" s="15" t="s">
        <v>368</v>
      </c>
      <c r="AE626" s="83">
        <v>1</v>
      </c>
      <c r="AF626" s="84"/>
      <c r="AG626" s="84"/>
      <c r="AH626" s="84"/>
      <c r="AI626" s="84"/>
      <c r="AJ626" s="84"/>
      <c r="AK626" s="84"/>
      <c r="AL626" s="84"/>
      <c r="AM626" s="85"/>
    </row>
    <row r="627" spans="1:39" ht="12" customHeight="1">
      <c r="A627" s="184">
        <v>585</v>
      </c>
      <c r="B627" s="98" t="s">
        <v>229</v>
      </c>
      <c r="C627" s="98" t="s">
        <v>69</v>
      </c>
      <c r="D627" s="11" t="s">
        <v>25</v>
      </c>
      <c r="E627" s="11" t="s">
        <v>303</v>
      </c>
      <c r="F627" s="12" t="s">
        <v>48</v>
      </c>
      <c r="G627" s="11" t="s">
        <v>511</v>
      </c>
      <c r="H627" s="12" t="s">
        <v>308</v>
      </c>
      <c r="I627" s="105" t="s">
        <v>507</v>
      </c>
      <c r="J627" s="12" t="str">
        <f>"≥17h"</f>
        <v>≥17h</v>
      </c>
      <c r="K627" s="12" t="s">
        <v>47</v>
      </c>
      <c r="L627" s="69" t="s">
        <v>518</v>
      </c>
      <c r="M627" s="13" t="s">
        <v>371</v>
      </c>
      <c r="N627" s="14" t="s">
        <v>308</v>
      </c>
      <c r="O627" s="12" t="s">
        <v>358</v>
      </c>
      <c r="P627" s="15" t="s">
        <v>368</v>
      </c>
      <c r="Q627" s="83"/>
      <c r="R627" s="84">
        <v>1</v>
      </c>
      <c r="S627" s="84"/>
      <c r="T627" s="84">
        <v>1</v>
      </c>
      <c r="U627" s="84"/>
      <c r="V627" s="84"/>
      <c r="W627" s="84">
        <v>1</v>
      </c>
      <c r="X627" s="84"/>
      <c r="Y627" s="85">
        <v>1</v>
      </c>
      <c r="Z627" s="69" t="s">
        <v>518</v>
      </c>
      <c r="AA627" s="13" t="s">
        <v>371</v>
      </c>
      <c r="AB627" s="14" t="s">
        <v>308</v>
      </c>
      <c r="AC627" s="12" t="s">
        <v>358</v>
      </c>
      <c r="AD627" s="15" t="s">
        <v>368</v>
      </c>
      <c r="AE627" s="83"/>
      <c r="AF627" s="84"/>
      <c r="AG627" s="84">
        <v>1</v>
      </c>
      <c r="AH627" s="84"/>
      <c r="AI627" s="84"/>
      <c r="AJ627" s="84"/>
      <c r="AK627" s="84"/>
      <c r="AL627" s="84"/>
      <c r="AM627" s="85"/>
    </row>
    <row r="628" spans="1:39" ht="12" customHeight="1">
      <c r="A628" s="184">
        <v>586</v>
      </c>
      <c r="B628" s="98" t="s">
        <v>282</v>
      </c>
      <c r="C628" s="98" t="s">
        <v>281</v>
      </c>
      <c r="D628" s="11" t="s">
        <v>52</v>
      </c>
      <c r="E628" s="11" t="s">
        <v>304</v>
      </c>
      <c r="F628" s="12" t="s">
        <v>49</v>
      </c>
      <c r="G628" s="11" t="s">
        <v>511</v>
      </c>
      <c r="H628" s="12" t="s">
        <v>308</v>
      </c>
      <c r="I628" s="117" t="s">
        <v>507</v>
      </c>
      <c r="J628" s="12" t="str">
        <f>"≥17h"</f>
        <v>≥17h</v>
      </c>
      <c r="K628" s="12" t="s">
        <v>512</v>
      </c>
      <c r="L628" s="69" t="s">
        <v>519</v>
      </c>
      <c r="M628" s="13" t="s">
        <v>373</v>
      </c>
      <c r="N628" s="14" t="s">
        <v>308</v>
      </c>
      <c r="O628" s="12" t="s">
        <v>358</v>
      </c>
      <c r="P628" s="15" t="s">
        <v>368</v>
      </c>
      <c r="Q628" s="83"/>
      <c r="R628" s="84"/>
      <c r="S628" s="84">
        <v>1</v>
      </c>
      <c r="T628" s="84">
        <v>1</v>
      </c>
      <c r="U628" s="84"/>
      <c r="V628" s="84"/>
      <c r="W628" s="84">
        <v>1</v>
      </c>
      <c r="X628" s="84"/>
      <c r="Y628" s="85"/>
      <c r="Z628" s="69" t="s">
        <v>519</v>
      </c>
      <c r="AA628" s="13" t="s">
        <v>373</v>
      </c>
      <c r="AB628" s="14" t="s">
        <v>308</v>
      </c>
      <c r="AC628" s="12" t="s">
        <v>358</v>
      </c>
      <c r="AD628" s="15" t="s">
        <v>368</v>
      </c>
      <c r="AE628" s="83">
        <v>1</v>
      </c>
      <c r="AF628" s="84"/>
      <c r="AG628" s="84"/>
      <c r="AH628" s="84"/>
      <c r="AI628" s="84"/>
      <c r="AJ628" s="84"/>
      <c r="AK628" s="84"/>
      <c r="AL628" s="84"/>
      <c r="AM628" s="85"/>
    </row>
    <row r="629" spans="1:39" ht="12" customHeight="1">
      <c r="A629" s="184">
        <v>587</v>
      </c>
      <c r="B629" s="98" t="s">
        <v>277</v>
      </c>
      <c r="C629" s="98" t="s">
        <v>89</v>
      </c>
      <c r="D629" s="11" t="s">
        <v>52</v>
      </c>
      <c r="E629" s="11" t="s">
        <v>303</v>
      </c>
      <c r="F629" s="75" t="s">
        <v>47</v>
      </c>
      <c r="G629" s="11" t="s">
        <v>511</v>
      </c>
      <c r="H629" s="12" t="s">
        <v>307</v>
      </c>
      <c r="I629" s="105" t="s">
        <v>507</v>
      </c>
      <c r="J629" s="11" t="str">
        <f>"12-16h"</f>
        <v>12-16h</v>
      </c>
      <c r="K629" s="12" t="s">
        <v>47</v>
      </c>
      <c r="L629" s="69" t="s">
        <v>520</v>
      </c>
      <c r="M629" s="13" t="s">
        <v>373</v>
      </c>
      <c r="N629" s="14" t="s">
        <v>308</v>
      </c>
      <c r="O629" s="12" t="s">
        <v>358</v>
      </c>
      <c r="P629" s="15" t="s">
        <v>370</v>
      </c>
      <c r="Q629" s="83"/>
      <c r="R629" s="84">
        <v>1</v>
      </c>
      <c r="S629" s="84"/>
      <c r="T629" s="84"/>
      <c r="U629" s="84"/>
      <c r="V629" s="84"/>
      <c r="W629" s="84"/>
      <c r="X629" s="84"/>
      <c r="Y629" s="85"/>
      <c r="Z629" s="69" t="s">
        <v>520</v>
      </c>
      <c r="AA629" s="13" t="s">
        <v>373</v>
      </c>
      <c r="AB629" s="14" t="s">
        <v>308</v>
      </c>
      <c r="AC629" s="12" t="s">
        <v>358</v>
      </c>
      <c r="AD629" s="15" t="s">
        <v>370</v>
      </c>
      <c r="AE629" s="83"/>
      <c r="AF629" s="84">
        <v>1</v>
      </c>
      <c r="AG629" s="84"/>
      <c r="AH629" s="84"/>
      <c r="AI629" s="84"/>
      <c r="AJ629" s="84"/>
      <c r="AK629" s="84"/>
      <c r="AL629" s="84"/>
      <c r="AM629" s="85"/>
    </row>
    <row r="630" spans="1:39" ht="12" customHeight="1">
      <c r="A630" s="184">
        <v>588</v>
      </c>
      <c r="B630" s="98" t="s">
        <v>229</v>
      </c>
      <c r="C630" s="98" t="s">
        <v>69</v>
      </c>
      <c r="D630" s="11" t="s">
        <v>25</v>
      </c>
      <c r="E630" s="11" t="s">
        <v>304</v>
      </c>
      <c r="F630" s="12" t="s">
        <v>50</v>
      </c>
      <c r="G630" s="11" t="s">
        <v>511</v>
      </c>
      <c r="H630" s="12" t="s">
        <v>306</v>
      </c>
      <c r="I630" s="12" t="s">
        <v>507</v>
      </c>
      <c r="J630" s="11" t="str">
        <f>"12-16h"</f>
        <v>12-16h</v>
      </c>
      <c r="K630" s="12" t="s">
        <v>47</v>
      </c>
      <c r="L630" s="69" t="s">
        <v>518</v>
      </c>
      <c r="M630" s="13" t="s">
        <v>371</v>
      </c>
      <c r="N630" s="14" t="s">
        <v>308</v>
      </c>
      <c r="O630" s="12" t="s">
        <v>358</v>
      </c>
      <c r="P630" s="15" t="s">
        <v>370</v>
      </c>
      <c r="Q630" s="83"/>
      <c r="R630" s="84">
        <v>1</v>
      </c>
      <c r="S630" s="84"/>
      <c r="T630" s="84"/>
      <c r="U630" s="84"/>
      <c r="V630" s="84"/>
      <c r="W630" s="84"/>
      <c r="X630" s="84"/>
      <c r="Y630" s="85">
        <v>1</v>
      </c>
      <c r="Z630" s="69" t="s">
        <v>518</v>
      </c>
      <c r="AA630" s="13" t="s">
        <v>371</v>
      </c>
      <c r="AB630" s="14" t="s">
        <v>308</v>
      </c>
      <c r="AC630" s="12" t="s">
        <v>358</v>
      </c>
      <c r="AD630" s="15" t="s">
        <v>370</v>
      </c>
      <c r="AE630" s="83"/>
      <c r="AF630" s="84"/>
      <c r="AG630" s="84">
        <v>1</v>
      </c>
      <c r="AH630" s="84"/>
      <c r="AI630" s="84"/>
      <c r="AJ630" s="84"/>
      <c r="AK630" s="84"/>
      <c r="AL630" s="84"/>
      <c r="AM630" s="85"/>
    </row>
    <row r="631" spans="1:39" ht="12" customHeight="1">
      <c r="A631" s="184">
        <v>589</v>
      </c>
      <c r="B631" s="98" t="s">
        <v>229</v>
      </c>
      <c r="C631" s="98" t="s">
        <v>69</v>
      </c>
      <c r="D631" s="11" t="s">
        <v>52</v>
      </c>
      <c r="E631" s="11" t="s">
        <v>304</v>
      </c>
      <c r="F631" s="12" t="s">
        <v>49</v>
      </c>
      <c r="G631" s="11" t="s">
        <v>511</v>
      </c>
      <c r="H631" s="12" t="s">
        <v>308</v>
      </c>
      <c r="I631" s="105" t="s">
        <v>505</v>
      </c>
      <c r="J631" s="12" t="str">
        <f>"≥17h"</f>
        <v>≥17h</v>
      </c>
      <c r="K631" s="12" t="s">
        <v>512</v>
      </c>
      <c r="L631" s="69" t="s">
        <v>518</v>
      </c>
      <c r="M631" s="13" t="s">
        <v>342</v>
      </c>
      <c r="N631" s="14"/>
      <c r="O631" s="12" t="s">
        <v>358</v>
      </c>
      <c r="P631" s="15" t="s">
        <v>359</v>
      </c>
      <c r="Q631" s="83"/>
      <c r="R631" s="84"/>
      <c r="S631" s="84"/>
      <c r="T631" s="84"/>
      <c r="U631" s="84"/>
      <c r="V631" s="84"/>
      <c r="W631" s="84"/>
      <c r="X631" s="84"/>
      <c r="Y631" s="85"/>
      <c r="Z631" s="69" t="s">
        <v>518</v>
      </c>
      <c r="AA631" s="13" t="s">
        <v>342</v>
      </c>
      <c r="AB631" s="14"/>
      <c r="AC631" s="12" t="s">
        <v>358</v>
      </c>
      <c r="AD631" s="15" t="s">
        <v>359</v>
      </c>
      <c r="AE631" s="83"/>
      <c r="AF631" s="84"/>
      <c r="AG631" s="84"/>
      <c r="AH631" s="84"/>
      <c r="AI631" s="84"/>
      <c r="AJ631" s="84"/>
      <c r="AK631" s="84"/>
      <c r="AL631" s="84"/>
      <c r="AM631" s="85"/>
    </row>
    <row r="632" spans="1:39" ht="12" customHeight="1">
      <c r="A632" s="184">
        <v>590</v>
      </c>
      <c r="B632" s="98" t="s">
        <v>282</v>
      </c>
      <c r="C632" s="98" t="s">
        <v>281</v>
      </c>
      <c r="D632" s="11" t="s">
        <v>51</v>
      </c>
      <c r="E632" s="11" t="s">
        <v>304</v>
      </c>
      <c r="F632" s="12" t="s">
        <v>49</v>
      </c>
      <c r="G632" s="11" t="s">
        <v>511</v>
      </c>
      <c r="H632" s="12" t="s">
        <v>306</v>
      </c>
      <c r="I632" s="12" t="s">
        <v>507</v>
      </c>
      <c r="J632" s="12" t="str">
        <f>"≥17h"</f>
        <v>≥17h</v>
      </c>
      <c r="K632" s="12" t="s">
        <v>513</v>
      </c>
      <c r="L632" s="69" t="s">
        <v>519</v>
      </c>
      <c r="M632" s="13" t="s">
        <v>373</v>
      </c>
      <c r="N632" s="14" t="s">
        <v>308</v>
      </c>
      <c r="O632" s="12" t="s">
        <v>358</v>
      </c>
      <c r="P632" s="15" t="s">
        <v>368</v>
      </c>
      <c r="Q632" s="83"/>
      <c r="R632" s="84"/>
      <c r="S632" s="84">
        <v>1</v>
      </c>
      <c r="T632" s="84">
        <v>1</v>
      </c>
      <c r="U632" s="84"/>
      <c r="V632" s="84"/>
      <c r="W632" s="84">
        <v>1</v>
      </c>
      <c r="X632" s="84"/>
      <c r="Y632" s="85"/>
      <c r="Z632" s="69" t="s">
        <v>519</v>
      </c>
      <c r="AA632" s="13" t="s">
        <v>373</v>
      </c>
      <c r="AB632" s="14" t="s">
        <v>308</v>
      </c>
      <c r="AC632" s="12" t="s">
        <v>358</v>
      </c>
      <c r="AD632" s="15" t="s">
        <v>368</v>
      </c>
      <c r="AE632" s="83">
        <v>1</v>
      </c>
      <c r="AF632" s="84"/>
      <c r="AG632" s="84"/>
      <c r="AH632" s="84"/>
      <c r="AI632" s="84"/>
      <c r="AJ632" s="84"/>
      <c r="AK632" s="84"/>
      <c r="AL632" s="84"/>
      <c r="AM632" s="85"/>
    </row>
    <row r="633" spans="1:39" ht="12" customHeight="1">
      <c r="A633" s="184">
        <v>591</v>
      </c>
      <c r="B633" s="98" t="s">
        <v>229</v>
      </c>
      <c r="C633" s="98" t="s">
        <v>69</v>
      </c>
      <c r="D633" s="11" t="s">
        <v>51</v>
      </c>
      <c r="E633" s="11" t="s">
        <v>303</v>
      </c>
      <c r="F633" s="12" t="s">
        <v>49</v>
      </c>
      <c r="G633" s="11" t="s">
        <v>511</v>
      </c>
      <c r="H633" s="12" t="s">
        <v>306</v>
      </c>
      <c r="I633" s="117" t="s">
        <v>504</v>
      </c>
      <c r="J633" s="11" t="str">
        <f>"12-16h"</f>
        <v>12-16h</v>
      </c>
      <c r="K633" s="12" t="s">
        <v>512</v>
      </c>
      <c r="L633" s="69" t="s">
        <v>518</v>
      </c>
      <c r="M633" s="13" t="s">
        <v>371</v>
      </c>
      <c r="N633" s="14" t="s">
        <v>308</v>
      </c>
      <c r="O633" s="12" t="s">
        <v>358</v>
      </c>
      <c r="P633" s="15" t="s">
        <v>368</v>
      </c>
      <c r="Q633" s="83"/>
      <c r="R633" s="84"/>
      <c r="S633" s="84"/>
      <c r="T633" s="84">
        <v>1</v>
      </c>
      <c r="U633" s="84"/>
      <c r="V633" s="84"/>
      <c r="W633" s="84">
        <v>1</v>
      </c>
      <c r="X633" s="84">
        <v>1</v>
      </c>
      <c r="Y633" s="85"/>
      <c r="Z633" s="69" t="s">
        <v>518</v>
      </c>
      <c r="AA633" s="13" t="s">
        <v>371</v>
      </c>
      <c r="AB633" s="14" t="s">
        <v>308</v>
      </c>
      <c r="AC633" s="12" t="s">
        <v>358</v>
      </c>
      <c r="AD633" s="15" t="s">
        <v>368</v>
      </c>
      <c r="AE633" s="83">
        <v>1</v>
      </c>
      <c r="AF633" s="84"/>
      <c r="AG633" s="84"/>
      <c r="AH633" s="84"/>
      <c r="AI633" s="84"/>
      <c r="AJ633" s="84"/>
      <c r="AK633" s="84"/>
      <c r="AL633" s="84"/>
      <c r="AM633" s="85"/>
    </row>
    <row r="634" spans="1:39" ht="12" customHeight="1">
      <c r="A634" s="184">
        <v>592</v>
      </c>
      <c r="B634" s="98" t="s">
        <v>254</v>
      </c>
      <c r="C634" s="98" t="s">
        <v>245</v>
      </c>
      <c r="D634" s="11" t="s">
        <v>51</v>
      </c>
      <c r="E634" s="11" t="s">
        <v>304</v>
      </c>
      <c r="F634" s="12" t="s">
        <v>49</v>
      </c>
      <c r="G634" s="12" t="s">
        <v>510</v>
      </c>
      <c r="H634" s="12" t="s">
        <v>308</v>
      </c>
      <c r="I634" s="105" t="s">
        <v>504</v>
      </c>
      <c r="J634" s="12" t="str">
        <f>"≥17h"</f>
        <v>≥17h</v>
      </c>
      <c r="K634" s="12" t="s">
        <v>512</v>
      </c>
      <c r="L634" s="69" t="s">
        <v>520</v>
      </c>
      <c r="M634" s="13" t="s">
        <v>309</v>
      </c>
      <c r="N634" s="14" t="s">
        <v>308</v>
      </c>
      <c r="O634" s="12" t="s">
        <v>358</v>
      </c>
      <c r="P634" s="15" t="s">
        <v>368</v>
      </c>
      <c r="Q634" s="83"/>
      <c r="R634" s="84">
        <v>1</v>
      </c>
      <c r="S634" s="84"/>
      <c r="T634" s="84"/>
      <c r="U634" s="84"/>
      <c r="V634" s="84"/>
      <c r="W634" s="84"/>
      <c r="X634" s="84">
        <v>1</v>
      </c>
      <c r="Y634" s="85"/>
      <c r="Z634" s="69" t="s">
        <v>520</v>
      </c>
      <c r="AA634" s="13" t="s">
        <v>309</v>
      </c>
      <c r="AB634" s="14" t="s">
        <v>308</v>
      </c>
      <c r="AC634" s="12" t="s">
        <v>358</v>
      </c>
      <c r="AD634" s="15" t="s">
        <v>368</v>
      </c>
      <c r="AE634" s="83"/>
      <c r="AF634" s="84"/>
      <c r="AG634" s="84">
        <v>1</v>
      </c>
      <c r="AH634" s="84"/>
      <c r="AI634" s="84"/>
      <c r="AJ634" s="84"/>
      <c r="AK634" s="84"/>
      <c r="AL634" s="84"/>
      <c r="AM634" s="85"/>
    </row>
    <row r="635" spans="1:39" ht="12" customHeight="1">
      <c r="A635" s="184">
        <v>593</v>
      </c>
      <c r="B635" s="98" t="s">
        <v>282</v>
      </c>
      <c r="C635" s="98" t="s">
        <v>281</v>
      </c>
      <c r="D635" s="11" t="s">
        <v>51</v>
      </c>
      <c r="E635" s="11" t="s">
        <v>304</v>
      </c>
      <c r="F635" s="12" t="s">
        <v>49</v>
      </c>
      <c r="G635" s="11" t="s">
        <v>511</v>
      </c>
      <c r="H635" s="12" t="s">
        <v>307</v>
      </c>
      <c r="I635" s="117" t="s">
        <v>504</v>
      </c>
      <c r="J635" s="12" t="str">
        <f>"≥17h"</f>
        <v>≥17h</v>
      </c>
      <c r="K635" s="12" t="s">
        <v>47</v>
      </c>
      <c r="L635" s="69" t="s">
        <v>519</v>
      </c>
      <c r="M635" s="13" t="s">
        <v>373</v>
      </c>
      <c r="N635" s="14" t="s">
        <v>308</v>
      </c>
      <c r="O635" s="12" t="s">
        <v>358</v>
      </c>
      <c r="P635" s="15" t="s">
        <v>368</v>
      </c>
      <c r="Q635" s="83"/>
      <c r="R635" s="84"/>
      <c r="S635" s="84"/>
      <c r="T635" s="84">
        <v>1</v>
      </c>
      <c r="U635" s="84"/>
      <c r="V635" s="84"/>
      <c r="W635" s="84"/>
      <c r="X635" s="84"/>
      <c r="Y635" s="85"/>
      <c r="Z635" s="69" t="s">
        <v>519</v>
      </c>
      <c r="AA635" s="13" t="s">
        <v>373</v>
      </c>
      <c r="AB635" s="14" t="s">
        <v>308</v>
      </c>
      <c r="AC635" s="12" t="s">
        <v>358</v>
      </c>
      <c r="AD635" s="15" t="s">
        <v>368</v>
      </c>
      <c r="AE635" s="83">
        <v>1</v>
      </c>
      <c r="AF635" s="84"/>
      <c r="AG635" s="84"/>
      <c r="AH635" s="84"/>
      <c r="AI635" s="84"/>
      <c r="AJ635" s="84"/>
      <c r="AK635" s="84"/>
      <c r="AL635" s="84"/>
      <c r="AM635" s="85"/>
    </row>
    <row r="636" spans="1:39" ht="12" customHeight="1">
      <c r="A636" s="184">
        <v>594</v>
      </c>
      <c r="B636" s="98" t="s">
        <v>247</v>
      </c>
      <c r="C636" s="98" t="s">
        <v>245</v>
      </c>
      <c r="D636" s="11" t="s">
        <v>25</v>
      </c>
      <c r="E636" s="11" t="s">
        <v>304</v>
      </c>
      <c r="F636" s="12" t="s">
        <v>48</v>
      </c>
      <c r="G636" s="12" t="s">
        <v>310</v>
      </c>
      <c r="H636" s="12" t="s">
        <v>307</v>
      </c>
      <c r="I636" s="105" t="s">
        <v>505</v>
      </c>
      <c r="J636" s="12" t="str">
        <f>"≥17h"</f>
        <v>≥17h</v>
      </c>
      <c r="K636" s="12" t="s">
        <v>47</v>
      </c>
      <c r="L636" s="69" t="s">
        <v>520</v>
      </c>
      <c r="M636" s="13" t="s">
        <v>371</v>
      </c>
      <c r="N636" s="14" t="s">
        <v>308</v>
      </c>
      <c r="O636" s="12" t="s">
        <v>358</v>
      </c>
      <c r="P636" s="15" t="s">
        <v>368</v>
      </c>
      <c r="Q636" s="83"/>
      <c r="R636" s="84">
        <v>1</v>
      </c>
      <c r="S636" s="84"/>
      <c r="T636" s="84">
        <v>1</v>
      </c>
      <c r="U636" s="84"/>
      <c r="V636" s="84"/>
      <c r="W636" s="84"/>
      <c r="X636" s="84"/>
      <c r="Y636" s="85"/>
      <c r="Z636" s="69" t="s">
        <v>520</v>
      </c>
      <c r="AA636" s="13" t="s">
        <v>371</v>
      </c>
      <c r="AB636" s="14" t="s">
        <v>308</v>
      </c>
      <c r="AC636" s="12" t="s">
        <v>358</v>
      </c>
      <c r="AD636" s="15" t="s">
        <v>368</v>
      </c>
      <c r="AE636" s="83"/>
      <c r="AF636" s="84"/>
      <c r="AG636" s="84">
        <v>1</v>
      </c>
      <c r="AH636" s="84"/>
      <c r="AI636" s="84"/>
      <c r="AJ636" s="84"/>
      <c r="AK636" s="84"/>
      <c r="AL636" s="84"/>
      <c r="AM636" s="85"/>
    </row>
    <row r="637" spans="1:39" ht="12" customHeight="1">
      <c r="A637" s="184">
        <v>595</v>
      </c>
      <c r="B637" s="98" t="s">
        <v>282</v>
      </c>
      <c r="C637" s="98" t="s">
        <v>281</v>
      </c>
      <c r="D637" s="11" t="s">
        <v>51</v>
      </c>
      <c r="E637" s="11" t="s">
        <v>304</v>
      </c>
      <c r="F637" s="12" t="s">
        <v>49</v>
      </c>
      <c r="G637" s="11" t="s">
        <v>511</v>
      </c>
      <c r="H637" s="12" t="s">
        <v>306</v>
      </c>
      <c r="I637" s="105" t="s">
        <v>507</v>
      </c>
      <c r="J637" s="12" t="str">
        <f>"≥17h"</f>
        <v>≥17h</v>
      </c>
      <c r="K637" s="12" t="s">
        <v>47</v>
      </c>
      <c r="L637" s="69" t="s">
        <v>519</v>
      </c>
      <c r="M637" s="13" t="s">
        <v>373</v>
      </c>
      <c r="N637" s="14" t="s">
        <v>308</v>
      </c>
      <c r="O637" s="12" t="s">
        <v>358</v>
      </c>
      <c r="P637" s="15" t="s">
        <v>368</v>
      </c>
      <c r="Q637" s="83"/>
      <c r="R637" s="84"/>
      <c r="S637" s="84"/>
      <c r="T637" s="84">
        <v>1</v>
      </c>
      <c r="U637" s="84"/>
      <c r="V637" s="84"/>
      <c r="W637" s="84"/>
      <c r="X637" s="84"/>
      <c r="Y637" s="85"/>
      <c r="Z637" s="69" t="s">
        <v>519</v>
      </c>
      <c r="AA637" s="13" t="s">
        <v>373</v>
      </c>
      <c r="AB637" s="14" t="s">
        <v>308</v>
      </c>
      <c r="AC637" s="12" t="s">
        <v>358</v>
      </c>
      <c r="AD637" s="15" t="s">
        <v>368</v>
      </c>
      <c r="AE637" s="83">
        <v>1</v>
      </c>
      <c r="AF637" s="84"/>
      <c r="AG637" s="84"/>
      <c r="AH637" s="84"/>
      <c r="AI637" s="84"/>
      <c r="AJ637" s="84"/>
      <c r="AK637" s="84"/>
      <c r="AL637" s="84"/>
      <c r="AM637" s="85"/>
    </row>
    <row r="638" spans="1:39" ht="12" customHeight="1">
      <c r="A638" s="184">
        <v>596</v>
      </c>
      <c r="B638" s="98" t="s">
        <v>246</v>
      </c>
      <c r="C638" s="98" t="s">
        <v>245</v>
      </c>
      <c r="D638" s="11" t="s">
        <v>51</v>
      </c>
      <c r="E638" s="11" t="s">
        <v>303</v>
      </c>
      <c r="F638" s="12" t="s">
        <v>49</v>
      </c>
      <c r="G638" s="11" t="s">
        <v>511</v>
      </c>
      <c r="H638" s="12" t="s">
        <v>308</v>
      </c>
      <c r="I638" s="105" t="s">
        <v>504</v>
      </c>
      <c r="J638" s="12" t="str">
        <f>"≥17h"</f>
        <v>≥17h</v>
      </c>
      <c r="K638" s="12" t="s">
        <v>47</v>
      </c>
      <c r="L638" s="69" t="s">
        <v>520</v>
      </c>
      <c r="M638" s="13" t="s">
        <v>374</v>
      </c>
      <c r="N638" s="14" t="s">
        <v>308</v>
      </c>
      <c r="O638" s="12" t="s">
        <v>358</v>
      </c>
      <c r="P638" s="15" t="s">
        <v>368</v>
      </c>
      <c r="Q638" s="83"/>
      <c r="R638" s="84"/>
      <c r="S638" s="84">
        <v>1</v>
      </c>
      <c r="T638" s="84">
        <v>1</v>
      </c>
      <c r="U638" s="84"/>
      <c r="V638" s="84"/>
      <c r="W638" s="84"/>
      <c r="X638" s="84"/>
      <c r="Y638" s="85"/>
      <c r="Z638" s="69" t="s">
        <v>520</v>
      </c>
      <c r="AA638" s="13" t="s">
        <v>374</v>
      </c>
      <c r="AB638" s="14" t="s">
        <v>308</v>
      </c>
      <c r="AC638" s="12" t="s">
        <v>358</v>
      </c>
      <c r="AD638" s="15" t="s">
        <v>368</v>
      </c>
      <c r="AE638" s="83"/>
      <c r="AF638" s="84"/>
      <c r="AG638" s="84"/>
      <c r="AH638" s="84"/>
      <c r="AI638" s="84"/>
      <c r="AJ638" s="84"/>
      <c r="AK638" s="84">
        <v>1</v>
      </c>
      <c r="AL638" s="84"/>
      <c r="AM638" s="85"/>
    </row>
    <row r="639" spans="1:39" ht="12" customHeight="1">
      <c r="A639" s="184">
        <v>597</v>
      </c>
      <c r="B639" s="98" t="s">
        <v>82</v>
      </c>
      <c r="C639" s="98" t="s">
        <v>82</v>
      </c>
      <c r="D639" s="11" t="s">
        <v>52</v>
      </c>
      <c r="E639" s="11" t="s">
        <v>303</v>
      </c>
      <c r="F639" s="12" t="s">
        <v>49</v>
      </c>
      <c r="G639" s="12" t="s">
        <v>310</v>
      </c>
      <c r="H639" s="12" t="s">
        <v>306</v>
      </c>
      <c r="I639" s="12" t="s">
        <v>507</v>
      </c>
      <c r="J639" s="11" t="str">
        <f>"12-16h"</f>
        <v>12-16h</v>
      </c>
      <c r="K639" s="12" t="s">
        <v>512</v>
      </c>
      <c r="L639" s="69" t="s">
        <v>518</v>
      </c>
      <c r="M639" s="13" t="s">
        <v>385</v>
      </c>
      <c r="N639" s="14" t="s">
        <v>308</v>
      </c>
      <c r="O639" s="12" t="s">
        <v>358</v>
      </c>
      <c r="P639" s="15" t="s">
        <v>368</v>
      </c>
      <c r="Q639" s="83"/>
      <c r="R639" s="84"/>
      <c r="S639" s="84"/>
      <c r="T639" s="84"/>
      <c r="U639" s="84"/>
      <c r="V639" s="84"/>
      <c r="W639" s="84">
        <v>1</v>
      </c>
      <c r="X639" s="84"/>
      <c r="Y639" s="85"/>
      <c r="Z639" s="69" t="s">
        <v>518</v>
      </c>
      <c r="AA639" s="13" t="s">
        <v>385</v>
      </c>
      <c r="AB639" s="14" t="s">
        <v>308</v>
      </c>
      <c r="AC639" s="12" t="s">
        <v>358</v>
      </c>
      <c r="AD639" s="15" t="s">
        <v>368</v>
      </c>
      <c r="AE639" s="83">
        <v>1</v>
      </c>
      <c r="AF639" s="84"/>
      <c r="AG639" s="84"/>
      <c r="AH639" s="84"/>
      <c r="AI639" s="84"/>
      <c r="AJ639" s="84"/>
      <c r="AK639" s="84"/>
      <c r="AL639" s="84"/>
      <c r="AM639" s="85"/>
    </row>
    <row r="640" spans="1:39" ht="12" customHeight="1">
      <c r="A640" s="184">
        <v>598</v>
      </c>
      <c r="B640" s="98" t="s">
        <v>230</v>
      </c>
      <c r="C640" s="98" t="s">
        <v>69</v>
      </c>
      <c r="D640" s="11" t="s">
        <v>51</v>
      </c>
      <c r="E640" s="11" t="s">
        <v>304</v>
      </c>
      <c r="F640" s="12" t="s">
        <v>49</v>
      </c>
      <c r="G640" s="11" t="s">
        <v>511</v>
      </c>
      <c r="H640" s="12" t="s">
        <v>308</v>
      </c>
      <c r="I640" s="12" t="s">
        <v>504</v>
      </c>
      <c r="J640" s="12" t="str">
        <f>"≥17h"</f>
        <v>≥17h</v>
      </c>
      <c r="K640" s="12" t="s">
        <v>512</v>
      </c>
      <c r="L640" s="69" t="s">
        <v>518</v>
      </c>
      <c r="M640" s="13" t="s">
        <v>339</v>
      </c>
      <c r="N640" s="14" t="s">
        <v>308</v>
      </c>
      <c r="O640" s="12" t="s">
        <v>358</v>
      </c>
      <c r="P640" s="15" t="s">
        <v>368</v>
      </c>
      <c r="Q640" s="83"/>
      <c r="R640" s="84"/>
      <c r="S640" s="84"/>
      <c r="T640" s="84">
        <v>1</v>
      </c>
      <c r="U640" s="84"/>
      <c r="V640" s="84"/>
      <c r="W640" s="84"/>
      <c r="X640" s="84"/>
      <c r="Y640" s="85"/>
      <c r="Z640" s="69" t="s">
        <v>518</v>
      </c>
      <c r="AA640" s="13" t="s">
        <v>339</v>
      </c>
      <c r="AB640" s="14" t="s">
        <v>308</v>
      </c>
      <c r="AC640" s="12" t="s">
        <v>358</v>
      </c>
      <c r="AD640" s="15" t="s">
        <v>368</v>
      </c>
      <c r="AE640" s="83">
        <v>1</v>
      </c>
      <c r="AF640" s="84"/>
      <c r="AG640" s="84"/>
      <c r="AH640" s="84"/>
      <c r="AI640" s="84"/>
      <c r="AJ640" s="84"/>
      <c r="AK640" s="84"/>
      <c r="AL640" s="84"/>
      <c r="AM640" s="85"/>
    </row>
    <row r="641" spans="1:39" ht="12" customHeight="1">
      <c r="A641" s="184">
        <v>599</v>
      </c>
      <c r="B641" s="98" t="s">
        <v>255</v>
      </c>
      <c r="C641" s="98" t="s">
        <v>245</v>
      </c>
      <c r="D641" s="11" t="s">
        <v>51</v>
      </c>
      <c r="E641" s="11" t="s">
        <v>304</v>
      </c>
      <c r="F641" s="12" t="s">
        <v>49</v>
      </c>
      <c r="G641" s="11" t="s">
        <v>511</v>
      </c>
      <c r="H641" s="12" t="s">
        <v>308</v>
      </c>
      <c r="I641" s="12" t="s">
        <v>505</v>
      </c>
      <c r="J641" s="12" t="str">
        <f>"≥17h"</f>
        <v>≥17h</v>
      </c>
      <c r="K641" s="12" t="s">
        <v>512</v>
      </c>
      <c r="L641" s="69" t="s">
        <v>520</v>
      </c>
      <c r="M641" s="13" t="s">
        <v>373</v>
      </c>
      <c r="N641" s="14" t="s">
        <v>308</v>
      </c>
      <c r="O641" s="12" t="s">
        <v>358</v>
      </c>
      <c r="P641" s="15" t="s">
        <v>370</v>
      </c>
      <c r="Q641" s="83"/>
      <c r="R641" s="84">
        <v>1</v>
      </c>
      <c r="S641" s="84"/>
      <c r="T641" s="84"/>
      <c r="U641" s="84"/>
      <c r="V641" s="84"/>
      <c r="W641" s="84"/>
      <c r="X641" s="84"/>
      <c r="Y641" s="85"/>
      <c r="Z641" s="69" t="s">
        <v>520</v>
      </c>
      <c r="AA641" s="13" t="s">
        <v>373</v>
      </c>
      <c r="AB641" s="14" t="s">
        <v>308</v>
      </c>
      <c r="AC641" s="12" t="s">
        <v>358</v>
      </c>
      <c r="AD641" s="15" t="s">
        <v>370</v>
      </c>
      <c r="AE641" s="83"/>
      <c r="AF641" s="84">
        <v>1</v>
      </c>
      <c r="AG641" s="84"/>
      <c r="AH641" s="84"/>
      <c r="AI641" s="84"/>
      <c r="AJ641" s="84"/>
      <c r="AK641" s="84"/>
      <c r="AL641" s="84"/>
      <c r="AM641" s="85"/>
    </row>
    <row r="642" spans="1:39" ht="12" customHeight="1">
      <c r="A642" s="184">
        <v>600</v>
      </c>
      <c r="B642" s="98" t="s">
        <v>86</v>
      </c>
      <c r="C642" s="98" t="s">
        <v>256</v>
      </c>
      <c r="D642" s="11" t="s">
        <v>51</v>
      </c>
      <c r="E642" s="11" t="s">
        <v>304</v>
      </c>
      <c r="F642" s="12" t="s">
        <v>50</v>
      </c>
      <c r="G642" s="11" t="s">
        <v>511</v>
      </c>
      <c r="H642" s="12" t="s">
        <v>308</v>
      </c>
      <c r="I642" s="105" t="s">
        <v>507</v>
      </c>
      <c r="J642" s="12" t="str">
        <f>"≥17h"</f>
        <v>≥17h</v>
      </c>
      <c r="K642" s="12" t="s">
        <v>512</v>
      </c>
      <c r="L642" s="69" t="s">
        <v>519</v>
      </c>
      <c r="M642" s="13" t="s">
        <v>374</v>
      </c>
      <c r="N642" s="14" t="s">
        <v>308</v>
      </c>
      <c r="O642" s="12" t="s">
        <v>358</v>
      </c>
      <c r="P642" s="15" t="s">
        <v>368</v>
      </c>
      <c r="Q642" s="83"/>
      <c r="R642" s="84"/>
      <c r="S642" s="84"/>
      <c r="T642" s="84">
        <v>1</v>
      </c>
      <c r="U642" s="84"/>
      <c r="V642" s="84"/>
      <c r="W642" s="84"/>
      <c r="X642" s="84"/>
      <c r="Y642" s="85"/>
      <c r="Z642" s="69" t="s">
        <v>519</v>
      </c>
      <c r="AA642" s="13" t="s">
        <v>374</v>
      </c>
      <c r="AB642" s="14" t="s">
        <v>308</v>
      </c>
      <c r="AC642" s="12" t="s">
        <v>358</v>
      </c>
      <c r="AD642" s="15" t="s">
        <v>368</v>
      </c>
      <c r="AE642" s="83">
        <v>1</v>
      </c>
      <c r="AF642" s="84"/>
      <c r="AG642" s="84"/>
      <c r="AH642" s="84"/>
      <c r="AI642" s="84"/>
      <c r="AJ642" s="84"/>
      <c r="AK642" s="84"/>
      <c r="AL642" s="84"/>
      <c r="AM642" s="85"/>
    </row>
    <row r="643" spans="1:39" ht="12" customHeight="1">
      <c r="A643" s="184">
        <v>601</v>
      </c>
      <c r="B643" s="98" t="s">
        <v>82</v>
      </c>
      <c r="C643" s="98" t="s">
        <v>82</v>
      </c>
      <c r="D643" s="11" t="s">
        <v>25</v>
      </c>
      <c r="E643" s="11" t="s">
        <v>303</v>
      </c>
      <c r="F643" s="12" t="s">
        <v>48</v>
      </c>
      <c r="G643" s="12" t="s">
        <v>310</v>
      </c>
      <c r="H643" s="12" t="s">
        <v>306</v>
      </c>
      <c r="I643" s="12" t="s">
        <v>504</v>
      </c>
      <c r="J643" s="11" t="str">
        <f>"12-16h"</f>
        <v>12-16h</v>
      </c>
      <c r="K643" s="12" t="s">
        <v>512</v>
      </c>
      <c r="L643" s="69" t="s">
        <v>518</v>
      </c>
      <c r="M643" s="13" t="s">
        <v>373</v>
      </c>
      <c r="N643" s="14" t="s">
        <v>308</v>
      </c>
      <c r="O643" s="12" t="s">
        <v>358</v>
      </c>
      <c r="P643" s="15" t="s">
        <v>368</v>
      </c>
      <c r="Q643" s="83"/>
      <c r="R643" s="84"/>
      <c r="S643" s="84"/>
      <c r="T643" s="84"/>
      <c r="U643" s="84"/>
      <c r="V643" s="84"/>
      <c r="W643" s="84">
        <v>1</v>
      </c>
      <c r="X643" s="84"/>
      <c r="Y643" s="85"/>
      <c r="Z643" s="69" t="s">
        <v>518</v>
      </c>
      <c r="AA643" s="13" t="s">
        <v>373</v>
      </c>
      <c r="AB643" s="14" t="s">
        <v>308</v>
      </c>
      <c r="AC643" s="12" t="s">
        <v>358</v>
      </c>
      <c r="AD643" s="15" t="s">
        <v>368</v>
      </c>
      <c r="AE643" s="83">
        <v>1</v>
      </c>
      <c r="AF643" s="84"/>
      <c r="AG643" s="84"/>
      <c r="AH643" s="84"/>
      <c r="AI643" s="84"/>
      <c r="AJ643" s="84"/>
      <c r="AK643" s="84"/>
      <c r="AL643" s="84"/>
      <c r="AM643" s="85"/>
    </row>
    <row r="644" spans="1:39" ht="12" customHeight="1">
      <c r="A644" s="184">
        <v>602</v>
      </c>
      <c r="B644" s="98" t="s">
        <v>82</v>
      </c>
      <c r="C644" s="98" t="s">
        <v>82</v>
      </c>
      <c r="D644" s="11" t="s">
        <v>52</v>
      </c>
      <c r="E644" s="11" t="s">
        <v>304</v>
      </c>
      <c r="F644" s="12" t="s">
        <v>49</v>
      </c>
      <c r="G644" s="12" t="s">
        <v>310</v>
      </c>
      <c r="H644" s="12" t="s">
        <v>306</v>
      </c>
      <c r="I644" s="12" t="s">
        <v>505</v>
      </c>
      <c r="J644" s="12" t="str">
        <f>"≥17h"</f>
        <v>≥17h</v>
      </c>
      <c r="K644" s="12" t="s">
        <v>512</v>
      </c>
      <c r="L644" s="69" t="s">
        <v>518</v>
      </c>
      <c r="M644" s="13" t="s">
        <v>371</v>
      </c>
      <c r="N644" s="14" t="s">
        <v>308</v>
      </c>
      <c r="O644" s="12" t="s">
        <v>358</v>
      </c>
      <c r="P644" s="15" t="s">
        <v>370</v>
      </c>
      <c r="Q644" s="83"/>
      <c r="R644" s="84">
        <v>1</v>
      </c>
      <c r="S644" s="84"/>
      <c r="T644" s="84"/>
      <c r="U644" s="84"/>
      <c r="V644" s="84"/>
      <c r="W644" s="84"/>
      <c r="X644" s="84"/>
      <c r="Y644" s="85"/>
      <c r="Z644" s="69" t="s">
        <v>518</v>
      </c>
      <c r="AA644" s="13" t="s">
        <v>371</v>
      </c>
      <c r="AB644" s="14" t="s">
        <v>308</v>
      </c>
      <c r="AC644" s="12" t="s">
        <v>358</v>
      </c>
      <c r="AD644" s="15" t="s">
        <v>370</v>
      </c>
      <c r="AE644" s="83">
        <v>1</v>
      </c>
      <c r="AF644" s="84"/>
      <c r="AG644" s="84"/>
      <c r="AH644" s="84"/>
      <c r="AI644" s="84"/>
      <c r="AJ644" s="84"/>
      <c r="AK644" s="84"/>
      <c r="AL644" s="84"/>
      <c r="AM644" s="85"/>
    </row>
    <row r="645" spans="1:39" ht="12" customHeight="1">
      <c r="A645" s="184">
        <v>603</v>
      </c>
      <c r="B645" s="98" t="s">
        <v>208</v>
      </c>
      <c r="C645" s="98" t="s">
        <v>198</v>
      </c>
      <c r="D645" s="11" t="s">
        <v>51</v>
      </c>
      <c r="E645" s="11" t="s">
        <v>303</v>
      </c>
      <c r="F645" s="12" t="s">
        <v>49</v>
      </c>
      <c r="G645" s="12" t="s">
        <v>310</v>
      </c>
      <c r="H645" s="12" t="s">
        <v>306</v>
      </c>
      <c r="I645" s="12" t="s">
        <v>504</v>
      </c>
      <c r="J645" s="12" t="str">
        <f>"≥17h"</f>
        <v>≥17h</v>
      </c>
      <c r="K645" s="12" t="s">
        <v>512</v>
      </c>
      <c r="L645" s="69" t="s">
        <v>520</v>
      </c>
      <c r="M645" s="13" t="s">
        <v>371</v>
      </c>
      <c r="N645" s="14" t="s">
        <v>308</v>
      </c>
      <c r="O645" s="12" t="s">
        <v>358</v>
      </c>
      <c r="P645" s="15" t="s">
        <v>368</v>
      </c>
      <c r="Q645" s="83"/>
      <c r="R645" s="84"/>
      <c r="S645" s="84"/>
      <c r="T645" s="84">
        <v>1</v>
      </c>
      <c r="U645" s="84"/>
      <c r="V645" s="84"/>
      <c r="W645" s="84">
        <v>1</v>
      </c>
      <c r="X645" s="84">
        <v>1</v>
      </c>
      <c r="Y645" s="85"/>
      <c r="Z645" s="69" t="s">
        <v>520</v>
      </c>
      <c r="AA645" s="13" t="s">
        <v>371</v>
      </c>
      <c r="AB645" s="14" t="s">
        <v>308</v>
      </c>
      <c r="AC645" s="12" t="s">
        <v>358</v>
      </c>
      <c r="AD645" s="15" t="s">
        <v>368</v>
      </c>
      <c r="AE645" s="83"/>
      <c r="AF645" s="84"/>
      <c r="AG645" s="84">
        <v>1</v>
      </c>
      <c r="AH645" s="84"/>
      <c r="AI645" s="84"/>
      <c r="AJ645" s="84"/>
      <c r="AK645" s="84"/>
      <c r="AL645" s="84"/>
      <c r="AM645" s="85"/>
    </row>
    <row r="646" spans="1:39" ht="12" customHeight="1">
      <c r="A646" s="184">
        <v>604</v>
      </c>
      <c r="B646" s="98" t="s">
        <v>86</v>
      </c>
      <c r="C646" s="98" t="s">
        <v>256</v>
      </c>
      <c r="D646" s="11" t="s">
        <v>51</v>
      </c>
      <c r="E646" s="11" t="s">
        <v>304</v>
      </c>
      <c r="F646" s="12" t="s">
        <v>50</v>
      </c>
      <c r="G646" s="11" t="s">
        <v>511</v>
      </c>
      <c r="H646" s="12" t="s">
        <v>308</v>
      </c>
      <c r="I646" s="84" t="s">
        <v>504</v>
      </c>
      <c r="J646" s="12" t="str">
        <f>"≥17h"</f>
        <v>≥17h</v>
      </c>
      <c r="K646" s="12" t="s">
        <v>513</v>
      </c>
      <c r="L646" s="69" t="s">
        <v>519</v>
      </c>
      <c r="M646" s="13" t="s">
        <v>371</v>
      </c>
      <c r="N646" s="14" t="s">
        <v>308</v>
      </c>
      <c r="O646" s="96" t="s">
        <v>358</v>
      </c>
      <c r="P646" s="15" t="s">
        <v>370</v>
      </c>
      <c r="Q646" s="83"/>
      <c r="R646" s="84">
        <v>1</v>
      </c>
      <c r="S646" s="84"/>
      <c r="T646" s="84"/>
      <c r="U646" s="84"/>
      <c r="V646" s="84"/>
      <c r="W646" s="84"/>
      <c r="X646" s="84"/>
      <c r="Y646" s="85"/>
      <c r="Z646" s="69" t="s">
        <v>519</v>
      </c>
      <c r="AA646" s="13" t="s">
        <v>371</v>
      </c>
      <c r="AB646" s="14" t="s">
        <v>308</v>
      </c>
      <c r="AC646" s="96" t="s">
        <v>358</v>
      </c>
      <c r="AD646" s="15" t="s">
        <v>370</v>
      </c>
      <c r="AE646" s="83"/>
      <c r="AF646" s="84"/>
      <c r="AG646" s="84"/>
      <c r="AH646" s="84"/>
      <c r="AI646" s="84"/>
      <c r="AJ646" s="84"/>
      <c r="AK646" s="84"/>
      <c r="AL646" s="84"/>
      <c r="AM646" s="85">
        <v>1</v>
      </c>
    </row>
    <row r="647" spans="1:39" ht="12" customHeight="1">
      <c r="A647" s="184"/>
      <c r="B647" s="98" t="s">
        <v>86</v>
      </c>
      <c r="C647" s="98" t="s">
        <v>256</v>
      </c>
      <c r="D647" s="69" t="s">
        <v>51</v>
      </c>
      <c r="E647" s="69" t="s">
        <v>304</v>
      </c>
      <c r="F647" s="69" t="s">
        <v>50</v>
      </c>
      <c r="G647" s="69" t="s">
        <v>511</v>
      </c>
      <c r="H647" s="69" t="s">
        <v>308</v>
      </c>
      <c r="I647" s="84" t="s">
        <v>504</v>
      </c>
      <c r="J647" s="69" t="str">
        <f>"≥17h"</f>
        <v>≥17h</v>
      </c>
      <c r="K647" s="69" t="s">
        <v>513</v>
      </c>
      <c r="L647" s="69" t="s">
        <v>519</v>
      </c>
      <c r="M647" s="13" t="s">
        <v>339</v>
      </c>
      <c r="N647" s="14" t="s">
        <v>308</v>
      </c>
      <c r="O647" s="96" t="s">
        <v>0</v>
      </c>
      <c r="P647" s="15" t="s">
        <v>368</v>
      </c>
      <c r="Q647" s="83"/>
      <c r="R647" s="84">
        <v>1</v>
      </c>
      <c r="S647" s="84"/>
      <c r="T647" s="84">
        <v>1</v>
      </c>
      <c r="U647" s="84">
        <v>1</v>
      </c>
      <c r="V647" s="84"/>
      <c r="W647" s="84"/>
      <c r="X647" s="84"/>
      <c r="Y647" s="85"/>
      <c r="Z647" s="69" t="s">
        <v>519</v>
      </c>
      <c r="AA647" s="13" t="s">
        <v>339</v>
      </c>
      <c r="AB647" s="14" t="s">
        <v>308</v>
      </c>
      <c r="AC647" s="96" t="s">
        <v>0</v>
      </c>
      <c r="AD647" s="15" t="s">
        <v>368</v>
      </c>
      <c r="AE647" s="83"/>
      <c r="AF647" s="84"/>
      <c r="AG647" s="84"/>
      <c r="AH647" s="84"/>
      <c r="AI647" s="84"/>
      <c r="AJ647" s="84"/>
      <c r="AK647" s="84"/>
      <c r="AL647" s="84"/>
      <c r="AM647" s="85"/>
    </row>
    <row r="648" spans="1:39" ht="12" customHeight="1">
      <c r="A648" s="184">
        <v>605</v>
      </c>
      <c r="B648" s="98" t="s">
        <v>82</v>
      </c>
      <c r="C648" s="98" t="s">
        <v>82</v>
      </c>
      <c r="D648" s="11" t="s">
        <v>25</v>
      </c>
      <c r="E648" s="11" t="s">
        <v>303</v>
      </c>
      <c r="F648" s="12" t="s">
        <v>50</v>
      </c>
      <c r="G648" s="12" t="s">
        <v>310</v>
      </c>
      <c r="H648" s="12" t="s">
        <v>306</v>
      </c>
      <c r="I648" s="84" t="s">
        <v>504</v>
      </c>
      <c r="J648" s="11" t="str">
        <f>"12-16h"</f>
        <v>12-16h</v>
      </c>
      <c r="K648" s="12" t="s">
        <v>47</v>
      </c>
      <c r="L648" s="69" t="s">
        <v>518</v>
      </c>
      <c r="M648" s="13" t="s">
        <v>385</v>
      </c>
      <c r="N648" s="14" t="s">
        <v>308</v>
      </c>
      <c r="O648" s="96" t="s">
        <v>358</v>
      </c>
      <c r="P648" s="15" t="s">
        <v>368</v>
      </c>
      <c r="Q648" s="83"/>
      <c r="R648" s="84"/>
      <c r="S648" s="84"/>
      <c r="T648" s="84"/>
      <c r="U648" s="84"/>
      <c r="V648" s="84"/>
      <c r="W648" s="84">
        <v>1</v>
      </c>
      <c r="X648" s="84"/>
      <c r="Y648" s="85"/>
      <c r="Z648" s="69" t="s">
        <v>518</v>
      </c>
      <c r="AA648" s="13" t="s">
        <v>385</v>
      </c>
      <c r="AB648" s="14" t="s">
        <v>308</v>
      </c>
      <c r="AC648" s="96" t="s">
        <v>358</v>
      </c>
      <c r="AD648" s="15" t="s">
        <v>368</v>
      </c>
      <c r="AE648" s="83">
        <v>1</v>
      </c>
      <c r="AF648" s="84"/>
      <c r="AG648" s="84"/>
      <c r="AH648" s="84"/>
      <c r="AI648" s="84"/>
      <c r="AJ648" s="84"/>
      <c r="AK648" s="84"/>
      <c r="AL648" s="84"/>
      <c r="AM648" s="85"/>
    </row>
    <row r="649" spans="1:39" ht="12" customHeight="1">
      <c r="A649" s="184">
        <v>606</v>
      </c>
      <c r="B649" s="98" t="s">
        <v>230</v>
      </c>
      <c r="C649" s="98" t="s">
        <v>69</v>
      </c>
      <c r="D649" s="11" t="s">
        <v>52</v>
      </c>
      <c r="E649" s="11" t="s">
        <v>304</v>
      </c>
      <c r="F649" s="12" t="s">
        <v>49</v>
      </c>
      <c r="G649" s="11" t="s">
        <v>511</v>
      </c>
      <c r="H649" s="12" t="s">
        <v>308</v>
      </c>
      <c r="I649" s="84" t="s">
        <v>504</v>
      </c>
      <c r="J649" s="12" t="str">
        <f>"≥17h"</f>
        <v>≥17h</v>
      </c>
      <c r="K649" s="12" t="s">
        <v>512</v>
      </c>
      <c r="L649" s="69" t="s">
        <v>518</v>
      </c>
      <c r="M649" s="13" t="s">
        <v>342</v>
      </c>
      <c r="N649" s="14"/>
      <c r="O649" s="96" t="s">
        <v>358</v>
      </c>
      <c r="P649" s="15" t="s">
        <v>359</v>
      </c>
      <c r="Q649" s="83"/>
      <c r="R649" s="84"/>
      <c r="S649" s="84"/>
      <c r="T649" s="84"/>
      <c r="U649" s="84"/>
      <c r="V649" s="84"/>
      <c r="W649" s="84"/>
      <c r="X649" s="84"/>
      <c r="Y649" s="85"/>
      <c r="Z649" s="69" t="s">
        <v>518</v>
      </c>
      <c r="AA649" s="13" t="s">
        <v>342</v>
      </c>
      <c r="AB649" s="14"/>
      <c r="AC649" s="96" t="s">
        <v>358</v>
      </c>
      <c r="AD649" s="15" t="s">
        <v>359</v>
      </c>
      <c r="AE649" s="83"/>
      <c r="AF649" s="84"/>
      <c r="AG649" s="84"/>
      <c r="AH649" s="84"/>
      <c r="AI649" s="84"/>
      <c r="AJ649" s="84"/>
      <c r="AK649" s="84"/>
      <c r="AL649" s="84"/>
      <c r="AM649" s="85"/>
    </row>
    <row r="650" spans="1:39" ht="12" customHeight="1">
      <c r="A650" s="184">
        <v>607</v>
      </c>
      <c r="B650" s="98" t="s">
        <v>86</v>
      </c>
      <c r="C650" s="98" t="s">
        <v>256</v>
      </c>
      <c r="D650" s="11" t="s">
        <v>52</v>
      </c>
      <c r="E650" s="11" t="s">
        <v>304</v>
      </c>
      <c r="F650" s="12" t="s">
        <v>49</v>
      </c>
      <c r="G650" s="11" t="s">
        <v>511</v>
      </c>
      <c r="H650" s="12" t="s">
        <v>307</v>
      </c>
      <c r="I650" s="84" t="s">
        <v>504</v>
      </c>
      <c r="J650" s="12" t="str">
        <f>"≥17h"</f>
        <v>≥17h</v>
      </c>
      <c r="K650" s="12" t="s">
        <v>512</v>
      </c>
      <c r="L650" s="69" t="s">
        <v>519</v>
      </c>
      <c r="M650" s="13" t="s">
        <v>374</v>
      </c>
      <c r="N650" s="14" t="s">
        <v>308</v>
      </c>
      <c r="O650" s="96" t="s">
        <v>358</v>
      </c>
      <c r="P650" s="15" t="s">
        <v>368</v>
      </c>
      <c r="Q650" s="83"/>
      <c r="R650" s="84"/>
      <c r="S650" s="84"/>
      <c r="T650" s="84">
        <v>1</v>
      </c>
      <c r="U650" s="84"/>
      <c r="V650" s="84"/>
      <c r="W650" s="84">
        <v>1</v>
      </c>
      <c r="X650" s="84"/>
      <c r="Y650" s="85"/>
      <c r="Z650" s="69" t="s">
        <v>519</v>
      </c>
      <c r="AA650" s="13" t="s">
        <v>374</v>
      </c>
      <c r="AB650" s="14" t="s">
        <v>308</v>
      </c>
      <c r="AC650" s="96" t="s">
        <v>358</v>
      </c>
      <c r="AD650" s="15" t="s">
        <v>368</v>
      </c>
      <c r="AE650" s="83"/>
      <c r="AF650" s="84"/>
      <c r="AG650" s="84"/>
      <c r="AH650" s="84"/>
      <c r="AI650" s="84"/>
      <c r="AJ650" s="84"/>
      <c r="AK650" s="84"/>
      <c r="AL650" s="84"/>
      <c r="AM650" s="85">
        <v>1</v>
      </c>
    </row>
    <row r="651" spans="1:39" ht="12" customHeight="1">
      <c r="A651" s="184">
        <v>608</v>
      </c>
      <c r="B651" s="98" t="s">
        <v>82</v>
      </c>
      <c r="C651" s="98" t="s">
        <v>82</v>
      </c>
      <c r="D651" s="11" t="s">
        <v>52</v>
      </c>
      <c r="E651" s="11" t="s">
        <v>304</v>
      </c>
      <c r="F651" s="12" t="s">
        <v>50</v>
      </c>
      <c r="G651" s="12" t="s">
        <v>310</v>
      </c>
      <c r="H651" s="12" t="s">
        <v>306</v>
      </c>
      <c r="I651" s="105" t="s">
        <v>507</v>
      </c>
      <c r="J651" s="11" t="str">
        <f>"12-16h"</f>
        <v>12-16h</v>
      </c>
      <c r="K651" s="12" t="s">
        <v>512</v>
      </c>
      <c r="L651" s="69" t="s">
        <v>518</v>
      </c>
      <c r="M651" s="13" t="s">
        <v>371</v>
      </c>
      <c r="N651" s="14" t="s">
        <v>308</v>
      </c>
      <c r="O651" s="96" t="s">
        <v>358</v>
      </c>
      <c r="P651" s="15" t="s">
        <v>368</v>
      </c>
      <c r="Q651" s="83"/>
      <c r="R651" s="84"/>
      <c r="S651" s="84"/>
      <c r="T651" s="84">
        <v>1</v>
      </c>
      <c r="U651" s="84"/>
      <c r="V651" s="84"/>
      <c r="W651" s="84">
        <v>1</v>
      </c>
      <c r="X651" s="84"/>
      <c r="Y651" s="85"/>
      <c r="Z651" s="69" t="s">
        <v>518</v>
      </c>
      <c r="AA651" s="13" t="s">
        <v>371</v>
      </c>
      <c r="AB651" s="14" t="s">
        <v>308</v>
      </c>
      <c r="AC651" s="96" t="s">
        <v>358</v>
      </c>
      <c r="AD651" s="15" t="s">
        <v>368</v>
      </c>
      <c r="AE651" s="83">
        <v>1</v>
      </c>
      <c r="AF651" s="84"/>
      <c r="AG651" s="84"/>
      <c r="AH651" s="84"/>
      <c r="AI651" s="84"/>
      <c r="AJ651" s="84"/>
      <c r="AK651" s="84"/>
      <c r="AL651" s="84"/>
      <c r="AM651" s="85"/>
    </row>
    <row r="652" spans="1:39" ht="12" customHeight="1">
      <c r="A652" s="184">
        <v>609</v>
      </c>
      <c r="B652" s="98" t="s">
        <v>231</v>
      </c>
      <c r="C652" s="98" t="s">
        <v>69</v>
      </c>
      <c r="D652" s="11" t="s">
        <v>52</v>
      </c>
      <c r="E652" s="11" t="s">
        <v>303</v>
      </c>
      <c r="F652" s="12" t="s">
        <v>48</v>
      </c>
      <c r="G652" s="11" t="s">
        <v>511</v>
      </c>
      <c r="H652" s="12" t="s">
        <v>306</v>
      </c>
      <c r="I652" s="105" t="s">
        <v>504</v>
      </c>
      <c r="J652" s="12" t="str">
        <f>"≥17h"</f>
        <v>≥17h</v>
      </c>
      <c r="K652" s="12" t="s">
        <v>47</v>
      </c>
      <c r="L652" s="69" t="s">
        <v>518</v>
      </c>
      <c r="M652" s="13" t="s">
        <v>342</v>
      </c>
      <c r="N652" s="14"/>
      <c r="O652" s="96" t="s">
        <v>358</v>
      </c>
      <c r="P652" s="15" t="s">
        <v>359</v>
      </c>
      <c r="Q652" s="83"/>
      <c r="R652" s="84"/>
      <c r="S652" s="84"/>
      <c r="T652" s="84"/>
      <c r="U652" s="84"/>
      <c r="V652" s="84"/>
      <c r="W652" s="84"/>
      <c r="X652" s="84"/>
      <c r="Y652" s="85"/>
      <c r="Z652" s="69" t="s">
        <v>518</v>
      </c>
      <c r="AA652" s="13" t="s">
        <v>342</v>
      </c>
      <c r="AB652" s="14"/>
      <c r="AC652" s="96" t="s">
        <v>358</v>
      </c>
      <c r="AD652" s="15" t="s">
        <v>359</v>
      </c>
      <c r="AE652" s="83"/>
      <c r="AF652" s="84"/>
      <c r="AG652" s="84"/>
      <c r="AH652" s="84"/>
      <c r="AI652" s="84"/>
      <c r="AJ652" s="84"/>
      <c r="AK652" s="84"/>
      <c r="AL652" s="84"/>
      <c r="AM652" s="85"/>
    </row>
    <row r="653" spans="1:39" ht="12" customHeight="1">
      <c r="A653" s="184">
        <v>610</v>
      </c>
      <c r="B653" s="98" t="s">
        <v>207</v>
      </c>
      <c r="C653" s="98" t="s">
        <v>198</v>
      </c>
      <c r="D653" s="11" t="s">
        <v>52</v>
      </c>
      <c r="E653" s="11" t="s">
        <v>304</v>
      </c>
      <c r="F653" s="12" t="s">
        <v>49</v>
      </c>
      <c r="G653" s="11" t="s">
        <v>511</v>
      </c>
      <c r="H653" s="12" t="s">
        <v>308</v>
      </c>
      <c r="I653" s="105" t="s">
        <v>507</v>
      </c>
      <c r="J653" s="12" t="str">
        <f>"≥17h"</f>
        <v>≥17h</v>
      </c>
      <c r="K653" s="12" t="s">
        <v>512</v>
      </c>
      <c r="L653" s="69" t="s">
        <v>520</v>
      </c>
      <c r="M653" s="13" t="s">
        <v>371</v>
      </c>
      <c r="N653" s="14" t="s">
        <v>308</v>
      </c>
      <c r="O653" s="96" t="s">
        <v>358</v>
      </c>
      <c r="P653" s="15" t="s">
        <v>368</v>
      </c>
      <c r="Q653" s="83"/>
      <c r="R653" s="84"/>
      <c r="S653" s="84"/>
      <c r="T653" s="84"/>
      <c r="U653" s="84"/>
      <c r="V653" s="84"/>
      <c r="W653" s="84">
        <v>1</v>
      </c>
      <c r="X653" s="84">
        <v>1</v>
      </c>
      <c r="Y653" s="85"/>
      <c r="Z653" s="69" t="s">
        <v>520</v>
      </c>
      <c r="AA653" s="13" t="s">
        <v>371</v>
      </c>
      <c r="AB653" s="14" t="s">
        <v>308</v>
      </c>
      <c r="AC653" s="96" t="s">
        <v>358</v>
      </c>
      <c r="AD653" s="15" t="s">
        <v>368</v>
      </c>
      <c r="AE653" s="83"/>
      <c r="AF653" s="84"/>
      <c r="AG653" s="84">
        <v>1</v>
      </c>
      <c r="AH653" s="84"/>
      <c r="AI653" s="84"/>
      <c r="AJ653" s="84"/>
      <c r="AK653" s="84"/>
      <c r="AL653" s="84"/>
      <c r="AM653" s="85"/>
    </row>
    <row r="654" spans="1:39" ht="12" customHeight="1">
      <c r="A654" s="184">
        <v>611</v>
      </c>
      <c r="B654" s="98" t="s">
        <v>82</v>
      </c>
      <c r="C654" s="98" t="s">
        <v>82</v>
      </c>
      <c r="D654" s="11" t="s">
        <v>52</v>
      </c>
      <c r="E654" s="11" t="s">
        <v>304</v>
      </c>
      <c r="F654" s="12" t="s">
        <v>49</v>
      </c>
      <c r="G654" s="12" t="s">
        <v>310</v>
      </c>
      <c r="H654" s="12" t="s">
        <v>306</v>
      </c>
      <c r="I654" s="105" t="s">
        <v>504</v>
      </c>
      <c r="J654" s="12" t="str">
        <f>"≥17h"</f>
        <v>≥17h</v>
      </c>
      <c r="K654" s="12" t="s">
        <v>512</v>
      </c>
      <c r="L654" s="69" t="s">
        <v>518</v>
      </c>
      <c r="M654" s="13" t="s">
        <v>385</v>
      </c>
      <c r="N654" s="14" t="s">
        <v>308</v>
      </c>
      <c r="O654" s="96" t="s">
        <v>358</v>
      </c>
      <c r="P654" s="15" t="s">
        <v>368</v>
      </c>
      <c r="Q654" s="83"/>
      <c r="R654" s="84"/>
      <c r="S654" s="84"/>
      <c r="T654" s="84"/>
      <c r="U654" s="84"/>
      <c r="V654" s="84"/>
      <c r="W654" s="84">
        <v>1</v>
      </c>
      <c r="X654" s="84"/>
      <c r="Y654" s="85"/>
      <c r="Z654" s="69" t="s">
        <v>518</v>
      </c>
      <c r="AA654" s="13" t="s">
        <v>385</v>
      </c>
      <c r="AB654" s="14" t="s">
        <v>308</v>
      </c>
      <c r="AC654" s="96" t="s">
        <v>358</v>
      </c>
      <c r="AD654" s="15" t="s">
        <v>368</v>
      </c>
      <c r="AE654" s="83">
        <v>1</v>
      </c>
      <c r="AF654" s="84"/>
      <c r="AG654" s="84"/>
      <c r="AH654" s="84"/>
      <c r="AI654" s="84"/>
      <c r="AJ654" s="84"/>
      <c r="AK654" s="84"/>
      <c r="AL654" s="84"/>
      <c r="AM654" s="85"/>
    </row>
    <row r="655" spans="1:39" ht="12" customHeight="1">
      <c r="A655" s="184">
        <v>612</v>
      </c>
      <c r="B655" s="98" t="s">
        <v>198</v>
      </c>
      <c r="C655" s="98" t="s">
        <v>198</v>
      </c>
      <c r="D655" s="11" t="s">
        <v>52</v>
      </c>
      <c r="E655" s="11" t="s">
        <v>303</v>
      </c>
      <c r="F655" s="12" t="s">
        <v>49</v>
      </c>
      <c r="G655" s="12" t="s">
        <v>310</v>
      </c>
      <c r="H655" s="12" t="s">
        <v>306</v>
      </c>
      <c r="I655" s="105" t="s">
        <v>505</v>
      </c>
      <c r="J655" s="12" t="str">
        <f>"≥17h"</f>
        <v>≥17h</v>
      </c>
      <c r="K655" s="12" t="s">
        <v>47</v>
      </c>
      <c r="L655" s="69" t="s">
        <v>520</v>
      </c>
      <c r="M655" s="13" t="s">
        <v>372</v>
      </c>
      <c r="N655" s="14" t="s">
        <v>308</v>
      </c>
      <c r="O655" s="96" t="s">
        <v>358</v>
      </c>
      <c r="P655" s="15" t="s">
        <v>368</v>
      </c>
      <c r="Q655" s="83"/>
      <c r="R655" s="84"/>
      <c r="S655" s="84"/>
      <c r="T655" s="84"/>
      <c r="U655" s="84"/>
      <c r="V655" s="84"/>
      <c r="W655" s="84">
        <v>1</v>
      </c>
      <c r="X655" s="84"/>
      <c r="Y655" s="85"/>
      <c r="Z655" s="69" t="s">
        <v>520</v>
      </c>
      <c r="AA655" s="13" t="s">
        <v>372</v>
      </c>
      <c r="AB655" s="14" t="s">
        <v>308</v>
      </c>
      <c r="AC655" s="96" t="s">
        <v>358</v>
      </c>
      <c r="AD655" s="15" t="s">
        <v>368</v>
      </c>
      <c r="AE655" s="83"/>
      <c r="AF655" s="84">
        <v>1</v>
      </c>
      <c r="AG655" s="84"/>
      <c r="AH655" s="84"/>
      <c r="AI655" s="84"/>
      <c r="AJ655" s="84"/>
      <c r="AK655" s="84"/>
      <c r="AL655" s="84"/>
      <c r="AM655" s="85"/>
    </row>
    <row r="656" spans="1:39" ht="12" customHeight="1">
      <c r="A656" s="184">
        <v>613</v>
      </c>
      <c r="B656" s="98" t="s">
        <v>86</v>
      </c>
      <c r="C656" s="98" t="s">
        <v>256</v>
      </c>
      <c r="D656" s="11" t="s">
        <v>51</v>
      </c>
      <c r="E656" s="11" t="s">
        <v>304</v>
      </c>
      <c r="F656" s="12" t="s">
        <v>50</v>
      </c>
      <c r="G656" s="11" t="s">
        <v>511</v>
      </c>
      <c r="H656" s="12" t="s">
        <v>308</v>
      </c>
      <c r="I656" s="105" t="s">
        <v>504</v>
      </c>
      <c r="J656" s="12" t="str">
        <f>"≥17h"</f>
        <v>≥17h</v>
      </c>
      <c r="K656" s="12" t="s">
        <v>47</v>
      </c>
      <c r="L656" s="69" t="s">
        <v>519</v>
      </c>
      <c r="M656" s="13" t="s">
        <v>374</v>
      </c>
      <c r="N656" s="14" t="s">
        <v>308</v>
      </c>
      <c r="O656" s="96" t="s">
        <v>358</v>
      </c>
      <c r="P656" s="15" t="s">
        <v>368</v>
      </c>
      <c r="Q656" s="83"/>
      <c r="R656" s="84"/>
      <c r="S656" s="84"/>
      <c r="T656" s="84">
        <v>1</v>
      </c>
      <c r="U656" s="84"/>
      <c r="V656" s="84"/>
      <c r="W656" s="84">
        <v>1</v>
      </c>
      <c r="X656" s="84"/>
      <c r="Y656" s="85"/>
      <c r="Z656" s="69" t="s">
        <v>519</v>
      </c>
      <c r="AA656" s="13" t="s">
        <v>374</v>
      </c>
      <c r="AB656" s="14" t="s">
        <v>308</v>
      </c>
      <c r="AC656" s="96" t="s">
        <v>358</v>
      </c>
      <c r="AD656" s="15" t="s">
        <v>368</v>
      </c>
      <c r="AE656" s="83">
        <v>1</v>
      </c>
      <c r="AF656" s="84"/>
      <c r="AG656" s="84"/>
      <c r="AH656" s="84"/>
      <c r="AI656" s="84"/>
      <c r="AJ656" s="84"/>
      <c r="AK656" s="84"/>
      <c r="AL656" s="84"/>
      <c r="AM656" s="85"/>
    </row>
    <row r="657" spans="1:39" ht="12" customHeight="1">
      <c r="A657" s="184">
        <v>614</v>
      </c>
      <c r="B657" s="98" t="s">
        <v>82</v>
      </c>
      <c r="C657" s="98" t="s">
        <v>82</v>
      </c>
      <c r="D657" s="11" t="s">
        <v>25</v>
      </c>
      <c r="E657" s="11" t="s">
        <v>304</v>
      </c>
      <c r="F657" s="12" t="s">
        <v>50</v>
      </c>
      <c r="G657" s="12" t="s">
        <v>310</v>
      </c>
      <c r="H657" s="12" t="s">
        <v>306</v>
      </c>
      <c r="I657" s="12" t="s">
        <v>504</v>
      </c>
      <c r="J657" s="11" t="str">
        <f>"12-16h"</f>
        <v>12-16h</v>
      </c>
      <c r="K657" s="12" t="s">
        <v>513</v>
      </c>
      <c r="L657" s="69" t="s">
        <v>518</v>
      </c>
      <c r="M657" s="13" t="s">
        <v>373</v>
      </c>
      <c r="N657" s="14" t="s">
        <v>308</v>
      </c>
      <c r="O657" s="96" t="s">
        <v>358</v>
      </c>
      <c r="P657" s="15" t="s">
        <v>368</v>
      </c>
      <c r="Q657" s="83"/>
      <c r="R657" s="84"/>
      <c r="S657" s="84"/>
      <c r="T657" s="84"/>
      <c r="U657" s="84"/>
      <c r="V657" s="84"/>
      <c r="W657" s="84">
        <v>1</v>
      </c>
      <c r="X657" s="84"/>
      <c r="Y657" s="85"/>
      <c r="Z657" s="69" t="s">
        <v>518</v>
      </c>
      <c r="AA657" s="13" t="s">
        <v>373</v>
      </c>
      <c r="AB657" s="14" t="s">
        <v>308</v>
      </c>
      <c r="AC657" s="96" t="s">
        <v>358</v>
      </c>
      <c r="AD657" s="15" t="s">
        <v>368</v>
      </c>
      <c r="AE657" s="83">
        <v>1</v>
      </c>
      <c r="AF657" s="84"/>
      <c r="AG657" s="84"/>
      <c r="AH657" s="84"/>
      <c r="AI657" s="84"/>
      <c r="AJ657" s="84"/>
      <c r="AK657" s="84"/>
      <c r="AL657" s="84"/>
      <c r="AM657" s="85"/>
    </row>
    <row r="658" spans="1:39" ht="12" customHeight="1">
      <c r="A658" s="184">
        <v>615</v>
      </c>
      <c r="B658" s="98" t="s">
        <v>206</v>
      </c>
      <c r="C658" s="98" t="s">
        <v>198</v>
      </c>
      <c r="D658" s="11" t="s">
        <v>52</v>
      </c>
      <c r="E658" s="11" t="s">
        <v>304</v>
      </c>
      <c r="F658" s="12" t="s">
        <v>49</v>
      </c>
      <c r="G658" s="11" t="s">
        <v>511</v>
      </c>
      <c r="H658" s="12" t="s">
        <v>306</v>
      </c>
      <c r="I658" s="12" t="s">
        <v>505</v>
      </c>
      <c r="J658" s="12" t="str">
        <f>"≥17h"</f>
        <v>≥17h</v>
      </c>
      <c r="K658" s="12" t="s">
        <v>512</v>
      </c>
      <c r="L658" s="69" t="s">
        <v>520</v>
      </c>
      <c r="M658" s="13" t="s">
        <v>373</v>
      </c>
      <c r="N658" s="14" t="s">
        <v>308</v>
      </c>
      <c r="O658" s="96" t="s">
        <v>358</v>
      </c>
      <c r="P658" s="15" t="s">
        <v>368</v>
      </c>
      <c r="Q658" s="83"/>
      <c r="R658" s="84"/>
      <c r="S658" s="84">
        <v>1</v>
      </c>
      <c r="T658" s="84">
        <v>1</v>
      </c>
      <c r="U658" s="84"/>
      <c r="V658" s="84"/>
      <c r="W658" s="84">
        <v>1</v>
      </c>
      <c r="X658" s="84"/>
      <c r="Y658" s="85"/>
      <c r="Z658" s="69" t="s">
        <v>520</v>
      </c>
      <c r="AA658" s="13" t="s">
        <v>373</v>
      </c>
      <c r="AB658" s="14" t="s">
        <v>308</v>
      </c>
      <c r="AC658" s="96" t="s">
        <v>358</v>
      </c>
      <c r="AD658" s="15" t="s">
        <v>368</v>
      </c>
      <c r="AE658" s="83"/>
      <c r="AF658" s="84">
        <v>1</v>
      </c>
      <c r="AG658" s="84"/>
      <c r="AH658" s="84"/>
      <c r="AI658" s="84"/>
      <c r="AJ658" s="84"/>
      <c r="AK658" s="84"/>
      <c r="AL658" s="84"/>
      <c r="AM658" s="85"/>
    </row>
    <row r="659" spans="1:39" ht="12" customHeight="1">
      <c r="A659" s="184">
        <v>616</v>
      </c>
      <c r="B659" s="98" t="s">
        <v>86</v>
      </c>
      <c r="C659" s="98" t="s">
        <v>256</v>
      </c>
      <c r="D659" s="11" t="s">
        <v>52</v>
      </c>
      <c r="E659" s="11" t="s">
        <v>304</v>
      </c>
      <c r="F659" s="12" t="s">
        <v>49</v>
      </c>
      <c r="G659" s="11" t="s">
        <v>511</v>
      </c>
      <c r="H659" s="12" t="s">
        <v>308</v>
      </c>
      <c r="I659" s="105" t="s">
        <v>504</v>
      </c>
      <c r="J659" s="12" t="str">
        <f>"≥17h"</f>
        <v>≥17h</v>
      </c>
      <c r="K659" s="12" t="s">
        <v>512</v>
      </c>
      <c r="L659" s="69" t="s">
        <v>519</v>
      </c>
      <c r="M659" s="13" t="s">
        <v>374</v>
      </c>
      <c r="N659" s="14" t="s">
        <v>308</v>
      </c>
      <c r="O659" s="96" t="s">
        <v>358</v>
      </c>
      <c r="P659" s="15" t="s">
        <v>368</v>
      </c>
      <c r="Q659" s="83"/>
      <c r="R659" s="84"/>
      <c r="S659" s="84"/>
      <c r="T659" s="84">
        <v>1</v>
      </c>
      <c r="U659" s="84"/>
      <c r="V659" s="84"/>
      <c r="W659" s="84"/>
      <c r="X659" s="84"/>
      <c r="Y659" s="85"/>
      <c r="Z659" s="69" t="s">
        <v>519</v>
      </c>
      <c r="AA659" s="13" t="s">
        <v>374</v>
      </c>
      <c r="AB659" s="14" t="s">
        <v>308</v>
      </c>
      <c r="AC659" s="96" t="s">
        <v>358</v>
      </c>
      <c r="AD659" s="15" t="s">
        <v>368</v>
      </c>
      <c r="AE659" s="83">
        <v>1</v>
      </c>
      <c r="AF659" s="84"/>
      <c r="AG659" s="84"/>
      <c r="AH659" s="84"/>
      <c r="AI659" s="84"/>
      <c r="AJ659" s="84"/>
      <c r="AK659" s="84"/>
      <c r="AL659" s="84"/>
      <c r="AM659" s="85"/>
    </row>
    <row r="660" spans="1:39" ht="12" customHeight="1">
      <c r="A660" s="184">
        <v>617</v>
      </c>
      <c r="B660" s="98" t="s">
        <v>82</v>
      </c>
      <c r="C660" s="98" t="s">
        <v>82</v>
      </c>
      <c r="D660" s="11" t="s">
        <v>52</v>
      </c>
      <c r="E660" s="11" t="s">
        <v>303</v>
      </c>
      <c r="F660" s="12" t="s">
        <v>49</v>
      </c>
      <c r="G660" s="12" t="s">
        <v>310</v>
      </c>
      <c r="H660" s="12" t="s">
        <v>306</v>
      </c>
      <c r="I660" s="105" t="s">
        <v>505</v>
      </c>
      <c r="J660" s="11" t="str">
        <f>"12-16h"</f>
        <v>12-16h</v>
      </c>
      <c r="K660" s="12" t="s">
        <v>512</v>
      </c>
      <c r="L660" s="69" t="s">
        <v>518</v>
      </c>
      <c r="M660" s="13" t="s">
        <v>385</v>
      </c>
      <c r="N660" s="14" t="s">
        <v>308</v>
      </c>
      <c r="O660" s="96" t="s">
        <v>358</v>
      </c>
      <c r="P660" s="15" t="s">
        <v>368</v>
      </c>
      <c r="Q660" s="83"/>
      <c r="R660" s="84"/>
      <c r="S660" s="84"/>
      <c r="T660" s="84"/>
      <c r="U660" s="84"/>
      <c r="V660" s="84"/>
      <c r="W660" s="84">
        <v>1</v>
      </c>
      <c r="X660" s="84"/>
      <c r="Y660" s="85"/>
      <c r="Z660" s="69" t="s">
        <v>518</v>
      </c>
      <c r="AA660" s="13" t="s">
        <v>385</v>
      </c>
      <c r="AB660" s="14" t="s">
        <v>308</v>
      </c>
      <c r="AC660" s="96" t="s">
        <v>358</v>
      </c>
      <c r="AD660" s="15" t="s">
        <v>368</v>
      </c>
      <c r="AE660" s="83">
        <v>1</v>
      </c>
      <c r="AF660" s="84"/>
      <c r="AG660" s="84"/>
      <c r="AH660" s="84"/>
      <c r="AI660" s="84"/>
      <c r="AJ660" s="84"/>
      <c r="AK660" s="84"/>
      <c r="AL660" s="84"/>
      <c r="AM660" s="85"/>
    </row>
    <row r="661" spans="1:39" ht="12" customHeight="1">
      <c r="A661" s="184">
        <v>618</v>
      </c>
      <c r="B661" s="98" t="s">
        <v>205</v>
      </c>
      <c r="C661" s="98" t="s">
        <v>198</v>
      </c>
      <c r="D661" s="11" t="s">
        <v>25</v>
      </c>
      <c r="E661" s="11" t="s">
        <v>304</v>
      </c>
      <c r="F661" s="12" t="s">
        <v>50</v>
      </c>
      <c r="G661" s="11" t="s">
        <v>511</v>
      </c>
      <c r="H661" s="12" t="s">
        <v>307</v>
      </c>
      <c r="I661" s="105" t="s">
        <v>507</v>
      </c>
      <c r="J661" s="12" t="str">
        <f>"≥17h"</f>
        <v>≥17h</v>
      </c>
      <c r="K661" s="12" t="s">
        <v>512</v>
      </c>
      <c r="L661" s="69" t="s">
        <v>520</v>
      </c>
      <c r="M661" s="13" t="s">
        <v>371</v>
      </c>
      <c r="N661" s="14" t="s">
        <v>308</v>
      </c>
      <c r="O661" s="96" t="s">
        <v>358</v>
      </c>
      <c r="P661" s="15" t="s">
        <v>368</v>
      </c>
      <c r="Q661" s="83"/>
      <c r="R661" s="84">
        <v>1</v>
      </c>
      <c r="S661" s="84"/>
      <c r="T661" s="84">
        <v>1</v>
      </c>
      <c r="U661" s="84"/>
      <c r="V661" s="84"/>
      <c r="W661" s="84">
        <v>1</v>
      </c>
      <c r="X661" s="84">
        <v>1</v>
      </c>
      <c r="Y661" s="85"/>
      <c r="Z661" s="69" t="s">
        <v>520</v>
      </c>
      <c r="AA661" s="13" t="s">
        <v>371</v>
      </c>
      <c r="AB661" s="14" t="s">
        <v>308</v>
      </c>
      <c r="AC661" s="96" t="s">
        <v>358</v>
      </c>
      <c r="AD661" s="15" t="s">
        <v>368</v>
      </c>
      <c r="AE661" s="83"/>
      <c r="AF661" s="84"/>
      <c r="AG661" s="84"/>
      <c r="AH661" s="84"/>
      <c r="AI661" s="84"/>
      <c r="AJ661" s="84"/>
      <c r="AK661" s="84"/>
      <c r="AL661" s="84"/>
      <c r="AM661" s="85">
        <v>1</v>
      </c>
    </row>
    <row r="662" spans="1:39" ht="12" customHeight="1">
      <c r="A662" s="184">
        <v>619</v>
      </c>
      <c r="B662" s="98" t="s">
        <v>86</v>
      </c>
      <c r="C662" s="98" t="s">
        <v>256</v>
      </c>
      <c r="D662" s="11" t="s">
        <v>51</v>
      </c>
      <c r="E662" s="11" t="s">
        <v>304</v>
      </c>
      <c r="F662" s="12" t="s">
        <v>49</v>
      </c>
      <c r="G662" s="11" t="s">
        <v>511</v>
      </c>
      <c r="H662" s="12" t="s">
        <v>308</v>
      </c>
      <c r="I662" s="105" t="s">
        <v>504</v>
      </c>
      <c r="J662" s="12" t="str">
        <f>"≥17h"</f>
        <v>≥17h</v>
      </c>
      <c r="K662" s="12" t="s">
        <v>47</v>
      </c>
      <c r="L662" s="69" t="s">
        <v>519</v>
      </c>
      <c r="M662" s="13" t="s">
        <v>374</v>
      </c>
      <c r="N662" s="14" t="s">
        <v>308</v>
      </c>
      <c r="O662" s="96" t="s">
        <v>358</v>
      </c>
      <c r="P662" s="15" t="s">
        <v>368</v>
      </c>
      <c r="Q662" s="83"/>
      <c r="R662" s="84"/>
      <c r="S662" s="84"/>
      <c r="T662" s="84">
        <v>1</v>
      </c>
      <c r="U662" s="84"/>
      <c r="V662" s="84"/>
      <c r="W662" s="84"/>
      <c r="X662" s="84"/>
      <c r="Y662" s="85"/>
      <c r="Z662" s="69" t="s">
        <v>519</v>
      </c>
      <c r="AA662" s="13" t="s">
        <v>374</v>
      </c>
      <c r="AB662" s="14" t="s">
        <v>308</v>
      </c>
      <c r="AC662" s="96" t="s">
        <v>358</v>
      </c>
      <c r="AD662" s="15" t="s">
        <v>368</v>
      </c>
      <c r="AE662" s="83">
        <v>1</v>
      </c>
      <c r="AF662" s="84"/>
      <c r="AG662" s="84"/>
      <c r="AH662" s="84"/>
      <c r="AI662" s="84"/>
      <c r="AJ662" s="84"/>
      <c r="AK662" s="84"/>
      <c r="AL662" s="84"/>
      <c r="AM662" s="85"/>
    </row>
    <row r="663" spans="1:39" ht="12" customHeight="1">
      <c r="A663" s="184">
        <v>620</v>
      </c>
      <c r="B663" s="98" t="s">
        <v>86</v>
      </c>
      <c r="C663" s="98" t="s">
        <v>256</v>
      </c>
      <c r="D663" s="11" t="s">
        <v>51</v>
      </c>
      <c r="E663" s="11" t="s">
        <v>303</v>
      </c>
      <c r="F663" s="12" t="s">
        <v>49</v>
      </c>
      <c r="G663" s="11" t="s">
        <v>511</v>
      </c>
      <c r="H663" s="12" t="s">
        <v>308</v>
      </c>
      <c r="I663" s="105" t="s">
        <v>504</v>
      </c>
      <c r="J663" s="11" t="str">
        <f>"12-16h"</f>
        <v>12-16h</v>
      </c>
      <c r="K663" s="12" t="s">
        <v>512</v>
      </c>
      <c r="L663" s="69" t="s">
        <v>519</v>
      </c>
      <c r="M663" s="13" t="s">
        <v>371</v>
      </c>
      <c r="N663" s="14" t="s">
        <v>308</v>
      </c>
      <c r="O663" s="96" t="s">
        <v>358</v>
      </c>
      <c r="P663" s="15" t="s">
        <v>370</v>
      </c>
      <c r="Q663" s="83"/>
      <c r="R663" s="84">
        <v>1</v>
      </c>
      <c r="S663" s="84"/>
      <c r="T663" s="84"/>
      <c r="U663" s="84"/>
      <c r="V663" s="84"/>
      <c r="W663" s="84"/>
      <c r="X663" s="84"/>
      <c r="Y663" s="85"/>
      <c r="Z663" s="69" t="s">
        <v>519</v>
      </c>
      <c r="AA663" s="13" t="s">
        <v>371</v>
      </c>
      <c r="AB663" s="14" t="s">
        <v>308</v>
      </c>
      <c r="AC663" s="96" t="s">
        <v>358</v>
      </c>
      <c r="AD663" s="15" t="s">
        <v>370</v>
      </c>
      <c r="AE663" s="83">
        <v>1</v>
      </c>
      <c r="AF663" s="84"/>
      <c r="AG663" s="84"/>
      <c r="AH663" s="84"/>
      <c r="AI663" s="84"/>
      <c r="AJ663" s="84"/>
      <c r="AK663" s="84"/>
      <c r="AL663" s="84"/>
      <c r="AM663" s="85"/>
    </row>
    <row r="664" spans="1:39" ht="12" customHeight="1">
      <c r="A664" s="184"/>
      <c r="B664" s="98" t="s">
        <v>86</v>
      </c>
      <c r="C664" s="98" t="s">
        <v>256</v>
      </c>
      <c r="D664" s="69" t="s">
        <v>51</v>
      </c>
      <c r="E664" s="69" t="s">
        <v>303</v>
      </c>
      <c r="F664" s="69" t="s">
        <v>49</v>
      </c>
      <c r="G664" s="69" t="s">
        <v>511</v>
      </c>
      <c r="H664" s="69" t="s">
        <v>308</v>
      </c>
      <c r="I664" s="105" t="s">
        <v>504</v>
      </c>
      <c r="J664" s="69" t="str">
        <f>"12-16h"</f>
        <v>12-16h</v>
      </c>
      <c r="K664" s="69" t="s">
        <v>512</v>
      </c>
      <c r="L664" s="69" t="s">
        <v>519</v>
      </c>
      <c r="M664" s="13" t="s">
        <v>339</v>
      </c>
      <c r="N664" s="14" t="s">
        <v>308</v>
      </c>
      <c r="O664" s="96" t="s">
        <v>0</v>
      </c>
      <c r="P664" s="15" t="s">
        <v>368</v>
      </c>
      <c r="Q664" s="83"/>
      <c r="R664" s="84">
        <v>1</v>
      </c>
      <c r="S664" s="84"/>
      <c r="T664" s="84">
        <v>1</v>
      </c>
      <c r="U664" s="84"/>
      <c r="V664" s="84"/>
      <c r="W664" s="84"/>
      <c r="X664" s="84"/>
      <c r="Y664" s="85"/>
      <c r="Z664" s="69" t="s">
        <v>519</v>
      </c>
      <c r="AA664" s="13" t="s">
        <v>339</v>
      </c>
      <c r="AB664" s="14" t="s">
        <v>308</v>
      </c>
      <c r="AC664" s="96" t="s">
        <v>0</v>
      </c>
      <c r="AD664" s="15" t="s">
        <v>368</v>
      </c>
      <c r="AE664" s="83"/>
      <c r="AF664" s="84"/>
      <c r="AG664" s="84"/>
      <c r="AH664" s="84"/>
      <c r="AI664" s="84"/>
      <c r="AJ664" s="84"/>
      <c r="AK664" s="84"/>
      <c r="AL664" s="84"/>
      <c r="AM664" s="85"/>
    </row>
    <row r="665" spans="1:39" ht="12" customHeight="1">
      <c r="A665" s="184">
        <v>621</v>
      </c>
      <c r="B665" s="98" t="s">
        <v>65</v>
      </c>
      <c r="C665" s="98" t="s">
        <v>65</v>
      </c>
      <c r="D665" s="11" t="s">
        <v>51</v>
      </c>
      <c r="E665" s="11" t="s">
        <v>304</v>
      </c>
      <c r="F665" s="12" t="s">
        <v>48</v>
      </c>
      <c r="G665" s="12" t="s">
        <v>310</v>
      </c>
      <c r="H665" s="12" t="s">
        <v>306</v>
      </c>
      <c r="I665" s="12" t="s">
        <v>507</v>
      </c>
      <c r="J665" s="11" t="str">
        <f>"12-16h"</f>
        <v>12-16h</v>
      </c>
      <c r="K665" s="12" t="s">
        <v>512</v>
      </c>
      <c r="L665" s="69" t="s">
        <v>518</v>
      </c>
      <c r="M665" s="13" t="s">
        <v>342</v>
      </c>
      <c r="N665" s="14"/>
      <c r="O665" s="96" t="s">
        <v>358</v>
      </c>
      <c r="P665" s="15" t="s">
        <v>359</v>
      </c>
      <c r="Q665" s="83"/>
      <c r="R665" s="84"/>
      <c r="S665" s="84"/>
      <c r="T665" s="84"/>
      <c r="U665" s="84"/>
      <c r="V665" s="84"/>
      <c r="W665" s="84"/>
      <c r="X665" s="84"/>
      <c r="Y665" s="85"/>
      <c r="Z665" s="69" t="s">
        <v>518</v>
      </c>
      <c r="AA665" s="13" t="s">
        <v>342</v>
      </c>
      <c r="AB665" s="14"/>
      <c r="AC665" s="96" t="s">
        <v>358</v>
      </c>
      <c r="AD665" s="15" t="s">
        <v>359</v>
      </c>
      <c r="AE665" s="83"/>
      <c r="AF665" s="84"/>
      <c r="AG665" s="84"/>
      <c r="AH665" s="84"/>
      <c r="AI665" s="84"/>
      <c r="AJ665" s="84"/>
      <c r="AK665" s="84"/>
      <c r="AL665" s="84"/>
      <c r="AM665" s="85"/>
    </row>
    <row r="666" spans="1:39" ht="12" customHeight="1">
      <c r="A666" s="184">
        <v>622</v>
      </c>
      <c r="B666" s="98" t="s">
        <v>204</v>
      </c>
      <c r="C666" s="98" t="s">
        <v>198</v>
      </c>
      <c r="D666" s="11" t="s">
        <v>52</v>
      </c>
      <c r="E666" s="11" t="s">
        <v>304</v>
      </c>
      <c r="F666" s="12" t="s">
        <v>49</v>
      </c>
      <c r="G666" s="11" t="s">
        <v>511</v>
      </c>
      <c r="H666" s="12" t="s">
        <v>308</v>
      </c>
      <c r="I666" s="105" t="s">
        <v>505</v>
      </c>
      <c r="J666" s="12" t="str">
        <f>"≥17h"</f>
        <v>≥17h</v>
      </c>
      <c r="K666" s="12" t="s">
        <v>512</v>
      </c>
      <c r="L666" s="69" t="s">
        <v>520</v>
      </c>
      <c r="M666" s="13" t="s">
        <v>371</v>
      </c>
      <c r="N666" s="14" t="s">
        <v>308</v>
      </c>
      <c r="O666" s="96" t="s">
        <v>358</v>
      </c>
      <c r="P666" s="15" t="s">
        <v>368</v>
      </c>
      <c r="Q666" s="83"/>
      <c r="R666" s="84"/>
      <c r="S666" s="84"/>
      <c r="T666" s="84">
        <v>1</v>
      </c>
      <c r="U666" s="84"/>
      <c r="V666" s="84"/>
      <c r="W666" s="84"/>
      <c r="X666" s="84">
        <v>1</v>
      </c>
      <c r="Y666" s="85"/>
      <c r="Z666" s="69" t="s">
        <v>520</v>
      </c>
      <c r="AA666" s="13" t="s">
        <v>371</v>
      </c>
      <c r="AB666" s="14" t="s">
        <v>308</v>
      </c>
      <c r="AC666" s="96" t="s">
        <v>358</v>
      </c>
      <c r="AD666" s="15" t="s">
        <v>368</v>
      </c>
      <c r="AE666" s="83">
        <v>1</v>
      </c>
      <c r="AF666" s="84"/>
      <c r="AG666" s="84"/>
      <c r="AH666" s="84"/>
      <c r="AI666" s="84"/>
      <c r="AJ666" s="84"/>
      <c r="AK666" s="84"/>
      <c r="AL666" s="84"/>
      <c r="AM666" s="85"/>
    </row>
    <row r="667" spans="1:39" ht="12" customHeight="1">
      <c r="A667" s="184">
        <v>623</v>
      </c>
      <c r="B667" s="98" t="s">
        <v>203</v>
      </c>
      <c r="C667" s="98" t="s">
        <v>198</v>
      </c>
      <c r="D667" s="11" t="s">
        <v>25</v>
      </c>
      <c r="E667" s="11" t="s">
        <v>304</v>
      </c>
      <c r="F667" s="12" t="s">
        <v>48</v>
      </c>
      <c r="G667" s="11" t="s">
        <v>511</v>
      </c>
      <c r="H667" s="12" t="s">
        <v>306</v>
      </c>
      <c r="I667" s="105" t="s">
        <v>504</v>
      </c>
      <c r="J667" s="11" t="str">
        <f>"12-16h"</f>
        <v>12-16h</v>
      </c>
      <c r="K667" s="12" t="s">
        <v>513</v>
      </c>
      <c r="L667" s="69" t="s">
        <v>520</v>
      </c>
      <c r="M667" s="13" t="s">
        <v>373</v>
      </c>
      <c r="N667" s="14" t="s">
        <v>308</v>
      </c>
      <c r="O667" s="96" t="s">
        <v>358</v>
      </c>
      <c r="P667" s="15" t="s">
        <v>368</v>
      </c>
      <c r="Q667" s="83"/>
      <c r="R667" s="84"/>
      <c r="S667" s="84"/>
      <c r="T667" s="84">
        <v>1</v>
      </c>
      <c r="U667" s="84"/>
      <c r="V667" s="84"/>
      <c r="W667" s="84"/>
      <c r="X667" s="84"/>
      <c r="Y667" s="85"/>
      <c r="Z667" s="69" t="s">
        <v>520</v>
      </c>
      <c r="AA667" s="13" t="s">
        <v>373</v>
      </c>
      <c r="AB667" s="14" t="s">
        <v>308</v>
      </c>
      <c r="AC667" s="96" t="s">
        <v>358</v>
      </c>
      <c r="AD667" s="15" t="s">
        <v>368</v>
      </c>
      <c r="AE667" s="83"/>
      <c r="AF667" s="84">
        <v>1</v>
      </c>
      <c r="AG667" s="84"/>
      <c r="AH667" s="84"/>
      <c r="AI667" s="84"/>
      <c r="AJ667" s="84"/>
      <c r="AK667" s="84"/>
      <c r="AL667" s="84"/>
      <c r="AM667" s="85"/>
    </row>
    <row r="668" spans="1:39" ht="12" customHeight="1">
      <c r="A668" s="184">
        <v>624</v>
      </c>
      <c r="B668" s="98" t="s">
        <v>86</v>
      </c>
      <c r="C668" s="98" t="s">
        <v>256</v>
      </c>
      <c r="D668" s="11" t="s">
        <v>52</v>
      </c>
      <c r="E668" s="11" t="s">
        <v>303</v>
      </c>
      <c r="F668" s="12" t="s">
        <v>50</v>
      </c>
      <c r="G668" s="11" t="s">
        <v>511</v>
      </c>
      <c r="H668" s="12" t="s">
        <v>308</v>
      </c>
      <c r="I668" s="105" t="s">
        <v>507</v>
      </c>
      <c r="J668" s="12" t="str">
        <f>"≥17h"</f>
        <v>≥17h</v>
      </c>
      <c r="K668" s="12" t="s">
        <v>513</v>
      </c>
      <c r="L668" s="69" t="s">
        <v>519</v>
      </c>
      <c r="M668" s="13" t="s">
        <v>374</v>
      </c>
      <c r="N668" s="14" t="s">
        <v>308</v>
      </c>
      <c r="O668" s="96" t="s">
        <v>358</v>
      </c>
      <c r="P668" s="15" t="s">
        <v>368</v>
      </c>
      <c r="Q668" s="83"/>
      <c r="R668" s="84"/>
      <c r="S668" s="84"/>
      <c r="T668" s="84">
        <v>1</v>
      </c>
      <c r="U668" s="84"/>
      <c r="V668" s="84"/>
      <c r="W668" s="84"/>
      <c r="X668" s="84"/>
      <c r="Y668" s="85"/>
      <c r="Z668" s="69" t="s">
        <v>519</v>
      </c>
      <c r="AA668" s="13" t="s">
        <v>374</v>
      </c>
      <c r="AB668" s="14" t="s">
        <v>308</v>
      </c>
      <c r="AC668" s="96" t="s">
        <v>358</v>
      </c>
      <c r="AD668" s="15" t="s">
        <v>368</v>
      </c>
      <c r="AE668" s="83"/>
      <c r="AF668" s="84"/>
      <c r="AG668" s="84"/>
      <c r="AH668" s="84"/>
      <c r="AI668" s="84"/>
      <c r="AJ668" s="84"/>
      <c r="AK668" s="84"/>
      <c r="AL668" s="84"/>
      <c r="AM668" s="85">
        <v>1</v>
      </c>
    </row>
    <row r="669" spans="1:39" ht="12" customHeight="1">
      <c r="A669" s="184">
        <v>625</v>
      </c>
      <c r="B669" s="98" t="s">
        <v>65</v>
      </c>
      <c r="C669" s="98" t="s">
        <v>65</v>
      </c>
      <c r="D669" s="11" t="s">
        <v>51</v>
      </c>
      <c r="E669" s="11" t="s">
        <v>304</v>
      </c>
      <c r="F669" s="12" t="s">
        <v>48</v>
      </c>
      <c r="G669" s="12" t="s">
        <v>310</v>
      </c>
      <c r="H669" s="12" t="s">
        <v>306</v>
      </c>
      <c r="I669" s="105" t="s">
        <v>505</v>
      </c>
      <c r="J669" s="11" t="str">
        <f>"12-16h"</f>
        <v>12-16h</v>
      </c>
      <c r="K669" s="12" t="s">
        <v>513</v>
      </c>
      <c r="L669" s="69" t="s">
        <v>518</v>
      </c>
      <c r="M669" s="13" t="s">
        <v>342</v>
      </c>
      <c r="N669" s="14"/>
      <c r="O669" s="96" t="s">
        <v>358</v>
      </c>
      <c r="P669" s="15" t="s">
        <v>359</v>
      </c>
      <c r="Q669" s="83"/>
      <c r="R669" s="84"/>
      <c r="S669" s="84"/>
      <c r="T669" s="84"/>
      <c r="U669" s="84"/>
      <c r="V669" s="84"/>
      <c r="W669" s="84"/>
      <c r="X669" s="84"/>
      <c r="Y669" s="85"/>
      <c r="Z669" s="69" t="s">
        <v>518</v>
      </c>
      <c r="AA669" s="13" t="s">
        <v>342</v>
      </c>
      <c r="AB669" s="14"/>
      <c r="AC669" s="96" t="s">
        <v>358</v>
      </c>
      <c r="AD669" s="15" t="s">
        <v>359</v>
      </c>
      <c r="AE669" s="83"/>
      <c r="AF669" s="84"/>
      <c r="AG669" s="84"/>
      <c r="AH669" s="84"/>
      <c r="AI669" s="84"/>
      <c r="AJ669" s="84"/>
      <c r="AK669" s="84"/>
      <c r="AL669" s="84"/>
      <c r="AM669" s="85"/>
    </row>
    <row r="670" spans="1:39" ht="12" customHeight="1">
      <c r="A670" s="184">
        <v>626</v>
      </c>
      <c r="B670" s="98" t="s">
        <v>82</v>
      </c>
      <c r="C670" s="98" t="s">
        <v>82</v>
      </c>
      <c r="D670" s="11" t="s">
        <v>51</v>
      </c>
      <c r="E670" s="11" t="s">
        <v>303</v>
      </c>
      <c r="F670" s="12" t="s">
        <v>48</v>
      </c>
      <c r="G670" s="12" t="s">
        <v>310</v>
      </c>
      <c r="H670" s="12" t="s">
        <v>306</v>
      </c>
      <c r="I670" s="12" t="s">
        <v>504</v>
      </c>
      <c r="J670" s="11" t="str">
        <f>"12-16h"</f>
        <v>12-16h</v>
      </c>
      <c r="K670" s="12" t="s">
        <v>512</v>
      </c>
      <c r="L670" s="69" t="s">
        <v>518</v>
      </c>
      <c r="M670" s="13" t="s">
        <v>373</v>
      </c>
      <c r="N670" s="14" t="s">
        <v>308</v>
      </c>
      <c r="O670" s="96" t="s">
        <v>358</v>
      </c>
      <c r="P670" s="15" t="s">
        <v>368</v>
      </c>
      <c r="Q670" s="83"/>
      <c r="R670" s="84"/>
      <c r="S670" s="84"/>
      <c r="T670" s="84"/>
      <c r="U670" s="84"/>
      <c r="V670" s="84"/>
      <c r="W670" s="84">
        <v>1</v>
      </c>
      <c r="X670" s="84"/>
      <c r="Y670" s="85"/>
      <c r="Z670" s="69" t="s">
        <v>518</v>
      </c>
      <c r="AA670" s="13" t="s">
        <v>373</v>
      </c>
      <c r="AB670" s="14" t="s">
        <v>308</v>
      </c>
      <c r="AC670" s="96" t="s">
        <v>358</v>
      </c>
      <c r="AD670" s="15" t="s">
        <v>368</v>
      </c>
      <c r="AE670" s="83">
        <v>1</v>
      </c>
      <c r="AF670" s="84"/>
      <c r="AG670" s="84"/>
      <c r="AH670" s="84"/>
      <c r="AI670" s="84"/>
      <c r="AJ670" s="84"/>
      <c r="AK670" s="84"/>
      <c r="AL670" s="84"/>
      <c r="AM670" s="85"/>
    </row>
    <row r="671" spans="1:39" ht="12" customHeight="1">
      <c r="A671" s="184">
        <v>627</v>
      </c>
      <c r="B671" s="98" t="s">
        <v>100</v>
      </c>
      <c r="C671" s="98" t="s">
        <v>83</v>
      </c>
      <c r="D671" s="11" t="s">
        <v>52</v>
      </c>
      <c r="E671" s="11" t="s">
        <v>304</v>
      </c>
      <c r="F671" s="12" t="s">
        <v>49</v>
      </c>
      <c r="G671" s="11" t="s">
        <v>511</v>
      </c>
      <c r="H671" s="12" t="s">
        <v>307</v>
      </c>
      <c r="I671" s="12" t="s">
        <v>507</v>
      </c>
      <c r="J671" s="11" t="str">
        <f>"≤12h"</f>
        <v>≤12h</v>
      </c>
      <c r="K671" s="12" t="s">
        <v>47</v>
      </c>
      <c r="L671" s="69" t="s">
        <v>518</v>
      </c>
      <c r="M671" s="13" t="s">
        <v>339</v>
      </c>
      <c r="N671" s="14" t="s">
        <v>308</v>
      </c>
      <c r="O671" s="96" t="s">
        <v>358</v>
      </c>
      <c r="P671" s="15" t="s">
        <v>368</v>
      </c>
      <c r="Q671" s="83"/>
      <c r="R671" s="84"/>
      <c r="S671" s="84"/>
      <c r="T671" s="84">
        <v>1</v>
      </c>
      <c r="U671" s="84"/>
      <c r="V671" s="84"/>
      <c r="W671" s="84"/>
      <c r="X671" s="84"/>
      <c r="Y671" s="85"/>
      <c r="Z671" s="69" t="s">
        <v>518</v>
      </c>
      <c r="AA671" s="13" t="s">
        <v>339</v>
      </c>
      <c r="AB671" s="14" t="s">
        <v>308</v>
      </c>
      <c r="AC671" s="96" t="s">
        <v>358</v>
      </c>
      <c r="AD671" s="15" t="s">
        <v>368</v>
      </c>
      <c r="AE671" s="83">
        <v>1</v>
      </c>
      <c r="AF671" s="84"/>
      <c r="AG671" s="84"/>
      <c r="AH671" s="84"/>
      <c r="AI671" s="84"/>
      <c r="AJ671" s="84"/>
      <c r="AK671" s="84"/>
      <c r="AL671" s="84"/>
      <c r="AM671" s="85"/>
    </row>
    <row r="672" spans="1:39" ht="12" customHeight="1">
      <c r="A672" s="184"/>
      <c r="B672" s="98" t="s">
        <v>100</v>
      </c>
      <c r="C672" s="98" t="s">
        <v>83</v>
      </c>
      <c r="D672" s="69" t="s">
        <v>52</v>
      </c>
      <c r="E672" s="69" t="s">
        <v>304</v>
      </c>
      <c r="F672" s="69" t="s">
        <v>49</v>
      </c>
      <c r="G672" s="69" t="s">
        <v>511</v>
      </c>
      <c r="H672" s="69" t="s">
        <v>307</v>
      </c>
      <c r="I672" s="12" t="s">
        <v>507</v>
      </c>
      <c r="J672" s="69" t="str">
        <f>"≤12h"</f>
        <v>≤12h</v>
      </c>
      <c r="K672" s="69" t="s">
        <v>47</v>
      </c>
      <c r="L672" s="69" t="s">
        <v>518</v>
      </c>
      <c r="M672" s="13" t="s">
        <v>309</v>
      </c>
      <c r="N672" s="14" t="s">
        <v>308</v>
      </c>
      <c r="O672" s="96" t="s">
        <v>0</v>
      </c>
      <c r="P672" s="15" t="s">
        <v>368</v>
      </c>
      <c r="Q672" s="83"/>
      <c r="R672" s="84"/>
      <c r="S672" s="84"/>
      <c r="T672" s="84"/>
      <c r="U672" s="84">
        <v>1</v>
      </c>
      <c r="V672" s="84"/>
      <c r="W672" s="84"/>
      <c r="X672" s="84"/>
      <c r="Y672" s="85"/>
      <c r="Z672" s="69" t="s">
        <v>518</v>
      </c>
      <c r="AA672" s="13" t="s">
        <v>309</v>
      </c>
      <c r="AB672" s="14" t="s">
        <v>308</v>
      </c>
      <c r="AC672" s="96" t="s">
        <v>0</v>
      </c>
      <c r="AD672" s="15" t="s">
        <v>368</v>
      </c>
      <c r="AE672" s="83"/>
      <c r="AF672" s="84"/>
      <c r="AG672" s="84"/>
      <c r="AH672" s="84"/>
      <c r="AI672" s="84"/>
      <c r="AJ672" s="84"/>
      <c r="AK672" s="84"/>
      <c r="AL672" s="84"/>
      <c r="AM672" s="85"/>
    </row>
    <row r="673" spans="1:39" ht="12" customHeight="1">
      <c r="A673" s="184">
        <v>628</v>
      </c>
      <c r="B673" s="98" t="s">
        <v>82</v>
      </c>
      <c r="C673" s="98" t="s">
        <v>82</v>
      </c>
      <c r="D673" s="11" t="s">
        <v>51</v>
      </c>
      <c r="E673" s="11" t="s">
        <v>303</v>
      </c>
      <c r="F673" s="12" t="s">
        <v>50</v>
      </c>
      <c r="G673" s="12" t="s">
        <v>310</v>
      </c>
      <c r="H673" s="12" t="s">
        <v>306</v>
      </c>
      <c r="I673" s="12" t="s">
        <v>504</v>
      </c>
      <c r="J673" s="11" t="str">
        <f>"12-16h"</f>
        <v>12-16h</v>
      </c>
      <c r="K673" s="12" t="s">
        <v>512</v>
      </c>
      <c r="L673" s="69" t="s">
        <v>518</v>
      </c>
      <c r="M673" s="13" t="s">
        <v>371</v>
      </c>
      <c r="N673" s="14" t="s">
        <v>308</v>
      </c>
      <c r="O673" s="96" t="s">
        <v>358</v>
      </c>
      <c r="P673" s="15" t="s">
        <v>368</v>
      </c>
      <c r="Q673" s="83"/>
      <c r="R673" s="84"/>
      <c r="S673" s="84"/>
      <c r="T673" s="84"/>
      <c r="U673" s="84"/>
      <c r="V673" s="84"/>
      <c r="W673" s="84">
        <v>1</v>
      </c>
      <c r="X673" s="84"/>
      <c r="Y673" s="85"/>
      <c r="Z673" s="69" t="s">
        <v>518</v>
      </c>
      <c r="AA673" s="13" t="s">
        <v>371</v>
      </c>
      <c r="AB673" s="14" t="s">
        <v>308</v>
      </c>
      <c r="AC673" s="96" t="s">
        <v>358</v>
      </c>
      <c r="AD673" s="15" t="s">
        <v>368</v>
      </c>
      <c r="AE673" s="83">
        <v>1</v>
      </c>
      <c r="AF673" s="84"/>
      <c r="AG673" s="84"/>
      <c r="AH673" s="84"/>
      <c r="AI673" s="84"/>
      <c r="AJ673" s="84"/>
      <c r="AK673" s="84"/>
      <c r="AL673" s="84"/>
      <c r="AM673" s="85"/>
    </row>
    <row r="674" spans="1:39" ht="12" customHeight="1">
      <c r="A674" s="184"/>
      <c r="B674" s="98" t="s">
        <v>82</v>
      </c>
      <c r="C674" s="98" t="s">
        <v>82</v>
      </c>
      <c r="D674" s="69" t="s">
        <v>51</v>
      </c>
      <c r="E674" s="69" t="s">
        <v>303</v>
      </c>
      <c r="F674" s="69" t="s">
        <v>50</v>
      </c>
      <c r="G674" s="69" t="s">
        <v>310</v>
      </c>
      <c r="H674" s="69" t="s">
        <v>306</v>
      </c>
      <c r="I674" s="12" t="s">
        <v>504</v>
      </c>
      <c r="J674" s="69" t="str">
        <f>"12-16h"</f>
        <v>12-16h</v>
      </c>
      <c r="K674" s="69" t="s">
        <v>512</v>
      </c>
      <c r="L674" s="69" t="s">
        <v>518</v>
      </c>
      <c r="M674" s="13" t="s">
        <v>385</v>
      </c>
      <c r="N674" s="14" t="s">
        <v>308</v>
      </c>
      <c r="O674" s="96" t="s">
        <v>0</v>
      </c>
      <c r="P674" s="15" t="s">
        <v>368</v>
      </c>
      <c r="Q674" s="83"/>
      <c r="R674" s="84"/>
      <c r="S674" s="84"/>
      <c r="T674" s="84"/>
      <c r="U674" s="84"/>
      <c r="V674" s="84"/>
      <c r="W674" s="84">
        <v>1</v>
      </c>
      <c r="X674" s="84"/>
      <c r="Y674" s="85"/>
      <c r="Z674" s="69" t="s">
        <v>518</v>
      </c>
      <c r="AA674" s="13" t="s">
        <v>385</v>
      </c>
      <c r="AB674" s="14" t="s">
        <v>308</v>
      </c>
      <c r="AC674" s="96" t="s">
        <v>0</v>
      </c>
      <c r="AD674" s="15" t="s">
        <v>368</v>
      </c>
      <c r="AE674" s="83"/>
      <c r="AF674" s="84"/>
      <c r="AG674" s="84"/>
      <c r="AH674" s="84"/>
      <c r="AI674" s="84"/>
      <c r="AJ674" s="84"/>
      <c r="AK674" s="84"/>
      <c r="AL674" s="84"/>
      <c r="AM674" s="85"/>
    </row>
    <row r="675" spans="1:39" ht="12" customHeight="1">
      <c r="A675" s="184">
        <v>629</v>
      </c>
      <c r="B675" s="98" t="s">
        <v>214</v>
      </c>
      <c r="C675" s="98" t="s">
        <v>69</v>
      </c>
      <c r="D675" s="11" t="s">
        <v>52</v>
      </c>
      <c r="E675" s="11" t="s">
        <v>304</v>
      </c>
      <c r="F675" s="12" t="s">
        <v>48</v>
      </c>
      <c r="G675" s="11" t="s">
        <v>511</v>
      </c>
      <c r="H675" s="12" t="s">
        <v>308</v>
      </c>
      <c r="I675" s="12" t="s">
        <v>504</v>
      </c>
      <c r="J675" s="12" t="str">
        <f>"≥17h"</f>
        <v>≥17h</v>
      </c>
      <c r="K675" s="12" t="s">
        <v>512</v>
      </c>
      <c r="L675" s="69" t="s">
        <v>518</v>
      </c>
      <c r="M675" s="13" t="s">
        <v>371</v>
      </c>
      <c r="N675" s="14" t="s">
        <v>308</v>
      </c>
      <c r="O675" s="96" t="s">
        <v>358</v>
      </c>
      <c r="P675" s="15" t="s">
        <v>368</v>
      </c>
      <c r="Q675" s="83"/>
      <c r="R675" s="84"/>
      <c r="S675" s="84"/>
      <c r="T675" s="84">
        <v>1</v>
      </c>
      <c r="U675" s="84"/>
      <c r="V675" s="84"/>
      <c r="W675" s="84">
        <v>1</v>
      </c>
      <c r="X675" s="84"/>
      <c r="Y675" s="85">
        <v>1</v>
      </c>
      <c r="Z675" s="69" t="s">
        <v>518</v>
      </c>
      <c r="AA675" s="13" t="s">
        <v>371</v>
      </c>
      <c r="AB675" s="14" t="s">
        <v>308</v>
      </c>
      <c r="AC675" s="96" t="s">
        <v>358</v>
      </c>
      <c r="AD675" s="15" t="s">
        <v>368</v>
      </c>
      <c r="AE675" s="83"/>
      <c r="AF675" s="84"/>
      <c r="AG675" s="84">
        <v>1</v>
      </c>
      <c r="AH675" s="84"/>
      <c r="AI675" s="84"/>
      <c r="AJ675" s="84"/>
      <c r="AK675" s="84"/>
      <c r="AL675" s="84"/>
      <c r="AM675" s="85">
        <v>1</v>
      </c>
    </row>
    <row r="676" spans="1:39" ht="12" customHeight="1">
      <c r="A676" s="184">
        <v>630</v>
      </c>
      <c r="B676" s="98" t="s">
        <v>170</v>
      </c>
      <c r="C676" s="98" t="s">
        <v>168</v>
      </c>
      <c r="D676" s="11" t="s">
        <v>51</v>
      </c>
      <c r="E676" s="11" t="s">
        <v>304</v>
      </c>
      <c r="F676" s="12" t="s">
        <v>50</v>
      </c>
      <c r="G676" s="11" t="s">
        <v>511</v>
      </c>
      <c r="H676" s="12" t="s">
        <v>306</v>
      </c>
      <c r="I676" s="12" t="s">
        <v>504</v>
      </c>
      <c r="J676" s="12" t="str">
        <f>"≥17h"</f>
        <v>≥17h</v>
      </c>
      <c r="K676" s="12" t="s">
        <v>513</v>
      </c>
      <c r="L676" s="69" t="s">
        <v>520</v>
      </c>
      <c r="M676" s="13" t="s">
        <v>371</v>
      </c>
      <c r="N676" s="14" t="s">
        <v>308</v>
      </c>
      <c r="O676" s="96" t="s">
        <v>358</v>
      </c>
      <c r="P676" s="15" t="s">
        <v>368</v>
      </c>
      <c r="Q676" s="83"/>
      <c r="R676" s="84"/>
      <c r="S676" s="84"/>
      <c r="T676" s="84"/>
      <c r="U676" s="84">
        <v>1</v>
      </c>
      <c r="V676" s="84"/>
      <c r="W676" s="84"/>
      <c r="X676" s="84"/>
      <c r="Y676" s="85"/>
      <c r="Z676" s="69" t="s">
        <v>520</v>
      </c>
      <c r="AA676" s="13" t="s">
        <v>371</v>
      </c>
      <c r="AB676" s="14" t="s">
        <v>308</v>
      </c>
      <c r="AC676" s="96" t="s">
        <v>358</v>
      </c>
      <c r="AD676" s="15" t="s">
        <v>368</v>
      </c>
      <c r="AE676" s="83"/>
      <c r="AF676" s="84">
        <v>1</v>
      </c>
      <c r="AG676" s="84"/>
      <c r="AH676" s="84"/>
      <c r="AI676" s="84"/>
      <c r="AJ676" s="84"/>
      <c r="AK676" s="84"/>
      <c r="AL676" s="84"/>
      <c r="AM676" s="85"/>
    </row>
    <row r="677" spans="1:39" ht="12" customHeight="1">
      <c r="A677" s="184"/>
      <c r="B677" s="98" t="s">
        <v>170</v>
      </c>
      <c r="C677" s="98" t="s">
        <v>168</v>
      </c>
      <c r="D677" s="69" t="s">
        <v>51</v>
      </c>
      <c r="E677" s="69" t="s">
        <v>304</v>
      </c>
      <c r="F677" s="69" t="s">
        <v>50</v>
      </c>
      <c r="G677" s="69" t="s">
        <v>511</v>
      </c>
      <c r="H677" s="69" t="s">
        <v>306</v>
      </c>
      <c r="I677" s="12" t="s">
        <v>504</v>
      </c>
      <c r="J677" s="69" t="str">
        <f>"≥17h"</f>
        <v>≥17h</v>
      </c>
      <c r="K677" s="69" t="s">
        <v>513</v>
      </c>
      <c r="L677" s="69" t="s">
        <v>520</v>
      </c>
      <c r="M677" s="13" t="s">
        <v>309</v>
      </c>
      <c r="N677" s="14" t="s">
        <v>308</v>
      </c>
      <c r="O677" s="96" t="s">
        <v>0</v>
      </c>
      <c r="P677" s="15" t="s">
        <v>370</v>
      </c>
      <c r="Q677" s="83"/>
      <c r="R677" s="84">
        <v>1</v>
      </c>
      <c r="S677" s="84"/>
      <c r="T677" s="84">
        <v>1</v>
      </c>
      <c r="U677" s="84"/>
      <c r="V677" s="84"/>
      <c r="W677" s="84">
        <v>1</v>
      </c>
      <c r="X677" s="84"/>
      <c r="Y677" s="85"/>
      <c r="Z677" s="69" t="s">
        <v>520</v>
      </c>
      <c r="AA677" s="13" t="s">
        <v>309</v>
      </c>
      <c r="AB677" s="14" t="s">
        <v>308</v>
      </c>
      <c r="AC677" s="96" t="s">
        <v>0</v>
      </c>
      <c r="AD677" s="15" t="s">
        <v>370</v>
      </c>
      <c r="AE677" s="83"/>
      <c r="AF677" s="84"/>
      <c r="AG677" s="84"/>
      <c r="AH677" s="84"/>
      <c r="AI677" s="84"/>
      <c r="AJ677" s="84"/>
      <c r="AK677" s="84"/>
      <c r="AL677" s="84"/>
      <c r="AM677" s="85"/>
    </row>
    <row r="678" spans="1:39" ht="12" customHeight="1">
      <c r="A678" s="184">
        <v>631</v>
      </c>
      <c r="B678" s="98" t="s">
        <v>170</v>
      </c>
      <c r="C678" s="98" t="s">
        <v>168</v>
      </c>
      <c r="D678" s="11" t="s">
        <v>51</v>
      </c>
      <c r="E678" s="11" t="s">
        <v>304</v>
      </c>
      <c r="F678" s="12" t="s">
        <v>50</v>
      </c>
      <c r="G678" s="11" t="s">
        <v>511</v>
      </c>
      <c r="H678" s="12" t="s">
        <v>306</v>
      </c>
      <c r="I678" s="105" t="s">
        <v>504</v>
      </c>
      <c r="J678" s="11" t="str">
        <f>"12-16h"</f>
        <v>12-16h</v>
      </c>
      <c r="K678" s="12" t="s">
        <v>47</v>
      </c>
      <c r="L678" s="69" t="s">
        <v>520</v>
      </c>
      <c r="M678" s="13" t="s">
        <v>373</v>
      </c>
      <c r="N678" s="14" t="s">
        <v>308</v>
      </c>
      <c r="O678" s="96" t="s">
        <v>358</v>
      </c>
      <c r="P678" s="15" t="s">
        <v>368</v>
      </c>
      <c r="Q678" s="83"/>
      <c r="R678" s="84"/>
      <c r="S678" s="84"/>
      <c r="T678" s="84">
        <v>1</v>
      </c>
      <c r="U678" s="84"/>
      <c r="V678" s="84"/>
      <c r="W678" s="84"/>
      <c r="X678" s="84"/>
      <c r="Y678" s="85"/>
      <c r="Z678" s="69" t="s">
        <v>520</v>
      </c>
      <c r="AA678" s="13" t="s">
        <v>373</v>
      </c>
      <c r="AB678" s="14" t="s">
        <v>308</v>
      </c>
      <c r="AC678" s="96" t="s">
        <v>358</v>
      </c>
      <c r="AD678" s="15" t="s">
        <v>368</v>
      </c>
      <c r="AE678" s="83">
        <v>1</v>
      </c>
      <c r="AF678" s="84"/>
      <c r="AG678" s="84"/>
      <c r="AH678" s="84">
        <v>1</v>
      </c>
      <c r="AI678" s="84"/>
      <c r="AJ678" s="84"/>
      <c r="AK678" s="84"/>
      <c r="AL678" s="84"/>
      <c r="AM678" s="85">
        <v>1</v>
      </c>
    </row>
    <row r="679" spans="1:39" ht="12" customHeight="1">
      <c r="A679" s="184">
        <v>632</v>
      </c>
      <c r="B679" s="98" t="s">
        <v>101</v>
      </c>
      <c r="C679" s="98" t="s">
        <v>83</v>
      </c>
      <c r="D679" s="11" t="s">
        <v>52</v>
      </c>
      <c r="E679" s="11" t="s">
        <v>303</v>
      </c>
      <c r="F679" s="12" t="s">
        <v>49</v>
      </c>
      <c r="G679" s="11" t="s">
        <v>511</v>
      </c>
      <c r="H679" s="12" t="s">
        <v>308</v>
      </c>
      <c r="I679" s="105" t="s">
        <v>504</v>
      </c>
      <c r="J679" s="11" t="str">
        <f>"12-16h"</f>
        <v>12-16h</v>
      </c>
      <c r="K679" s="12" t="s">
        <v>512</v>
      </c>
      <c r="L679" s="69" t="s">
        <v>518</v>
      </c>
      <c r="M679" s="13" t="s">
        <v>339</v>
      </c>
      <c r="N679" s="14" t="s">
        <v>308</v>
      </c>
      <c r="O679" s="96" t="s">
        <v>358</v>
      </c>
      <c r="P679" s="15" t="s">
        <v>368</v>
      </c>
      <c r="Q679" s="83"/>
      <c r="R679" s="84">
        <v>1</v>
      </c>
      <c r="S679" s="84"/>
      <c r="T679" s="84">
        <v>1</v>
      </c>
      <c r="U679" s="84"/>
      <c r="V679" s="84"/>
      <c r="W679" s="84"/>
      <c r="X679" s="84"/>
      <c r="Y679" s="85"/>
      <c r="Z679" s="69" t="s">
        <v>518</v>
      </c>
      <c r="AA679" s="13" t="s">
        <v>339</v>
      </c>
      <c r="AB679" s="14" t="s">
        <v>308</v>
      </c>
      <c r="AC679" s="96" t="s">
        <v>358</v>
      </c>
      <c r="AD679" s="15" t="s">
        <v>368</v>
      </c>
      <c r="AE679" s="83">
        <v>1</v>
      </c>
      <c r="AF679" s="84"/>
      <c r="AG679" s="84"/>
      <c r="AH679" s="84"/>
      <c r="AI679" s="84"/>
      <c r="AJ679" s="84"/>
      <c r="AK679" s="84"/>
      <c r="AL679" s="84"/>
      <c r="AM679" s="85"/>
    </row>
    <row r="680" spans="1:39" ht="12" customHeight="1">
      <c r="A680" s="184">
        <v>633</v>
      </c>
      <c r="B680" s="98" t="s">
        <v>214</v>
      </c>
      <c r="C680" s="98" t="s">
        <v>69</v>
      </c>
      <c r="D680" s="11" t="s">
        <v>51</v>
      </c>
      <c r="E680" s="11" t="s">
        <v>304</v>
      </c>
      <c r="F680" s="12" t="s">
        <v>50</v>
      </c>
      <c r="G680" s="11" t="s">
        <v>511</v>
      </c>
      <c r="H680" s="12" t="s">
        <v>306</v>
      </c>
      <c r="I680" s="105" t="s">
        <v>505</v>
      </c>
      <c r="J680" s="11" t="str">
        <f>"12-16h"</f>
        <v>12-16h</v>
      </c>
      <c r="K680" s="12" t="s">
        <v>512</v>
      </c>
      <c r="L680" s="69" t="s">
        <v>518</v>
      </c>
      <c r="M680" s="13" t="s">
        <v>371</v>
      </c>
      <c r="N680" s="14" t="s">
        <v>308</v>
      </c>
      <c r="O680" s="96" t="s">
        <v>358</v>
      </c>
      <c r="P680" s="15" t="s">
        <v>368</v>
      </c>
      <c r="Q680" s="83"/>
      <c r="R680" s="84"/>
      <c r="S680" s="84"/>
      <c r="T680" s="84">
        <v>1</v>
      </c>
      <c r="U680" s="84"/>
      <c r="V680" s="84"/>
      <c r="W680" s="84"/>
      <c r="X680" s="84">
        <v>1</v>
      </c>
      <c r="Y680" s="85"/>
      <c r="Z680" s="69" t="s">
        <v>518</v>
      </c>
      <c r="AA680" s="13" t="s">
        <v>371</v>
      </c>
      <c r="AB680" s="14" t="s">
        <v>308</v>
      </c>
      <c r="AC680" s="96" t="s">
        <v>358</v>
      </c>
      <c r="AD680" s="15" t="s">
        <v>368</v>
      </c>
      <c r="AE680" s="83"/>
      <c r="AF680" s="84"/>
      <c r="AG680" s="84">
        <v>1</v>
      </c>
      <c r="AH680" s="84"/>
      <c r="AI680" s="84"/>
      <c r="AJ680" s="84"/>
      <c r="AK680" s="84"/>
      <c r="AL680" s="84"/>
      <c r="AM680" s="85"/>
    </row>
    <row r="681" spans="1:39" ht="12" customHeight="1">
      <c r="A681" s="184">
        <v>634</v>
      </c>
      <c r="B681" s="98" t="s">
        <v>177</v>
      </c>
      <c r="C681" s="98" t="s">
        <v>168</v>
      </c>
      <c r="D681" s="11" t="s">
        <v>51</v>
      </c>
      <c r="E681" s="11" t="s">
        <v>303</v>
      </c>
      <c r="F681" s="12" t="s">
        <v>48</v>
      </c>
      <c r="G681" s="11" t="s">
        <v>511</v>
      </c>
      <c r="H681" s="12" t="s">
        <v>306</v>
      </c>
      <c r="I681" s="105" t="s">
        <v>504</v>
      </c>
      <c r="J681" s="11" t="str">
        <f>"12-16h"</f>
        <v>12-16h</v>
      </c>
      <c r="K681" s="12" t="s">
        <v>512</v>
      </c>
      <c r="L681" s="69" t="s">
        <v>520</v>
      </c>
      <c r="M681" s="13" t="s">
        <v>373</v>
      </c>
      <c r="N681" s="14" t="s">
        <v>308</v>
      </c>
      <c r="O681" s="96" t="s">
        <v>358</v>
      </c>
      <c r="P681" s="15" t="s">
        <v>368</v>
      </c>
      <c r="Q681" s="83"/>
      <c r="R681" s="84"/>
      <c r="S681" s="84"/>
      <c r="T681" s="84">
        <v>1</v>
      </c>
      <c r="U681" s="84"/>
      <c r="V681" s="84"/>
      <c r="W681" s="84">
        <v>1</v>
      </c>
      <c r="X681" s="84"/>
      <c r="Y681" s="85"/>
      <c r="Z681" s="69" t="s">
        <v>520</v>
      </c>
      <c r="AA681" s="13" t="s">
        <v>373</v>
      </c>
      <c r="AB681" s="14" t="s">
        <v>308</v>
      </c>
      <c r="AC681" s="96" t="s">
        <v>358</v>
      </c>
      <c r="AD681" s="15" t="s">
        <v>368</v>
      </c>
      <c r="AE681" s="83"/>
      <c r="AF681" s="84">
        <v>1</v>
      </c>
      <c r="AG681" s="84"/>
      <c r="AH681" s="84"/>
      <c r="AI681" s="84"/>
      <c r="AJ681" s="84"/>
      <c r="AK681" s="84"/>
      <c r="AL681" s="84"/>
      <c r="AM681" s="85"/>
    </row>
    <row r="682" spans="1:39" ht="12" customHeight="1">
      <c r="A682" s="184">
        <v>635</v>
      </c>
      <c r="B682" s="98" t="s">
        <v>176</v>
      </c>
      <c r="C682" s="98" t="s">
        <v>168</v>
      </c>
      <c r="D682" s="11" t="s">
        <v>51</v>
      </c>
      <c r="E682" s="11" t="s">
        <v>304</v>
      </c>
      <c r="F682" s="12" t="s">
        <v>50</v>
      </c>
      <c r="G682" s="11" t="s">
        <v>511</v>
      </c>
      <c r="H682" s="12" t="s">
        <v>306</v>
      </c>
      <c r="I682" s="12" t="s">
        <v>504</v>
      </c>
      <c r="J682" s="11" t="str">
        <f>"12-16h"</f>
        <v>12-16h</v>
      </c>
      <c r="K682" s="12" t="s">
        <v>47</v>
      </c>
      <c r="L682" s="69" t="s">
        <v>520</v>
      </c>
      <c r="M682" s="13" t="s">
        <v>373</v>
      </c>
      <c r="N682" s="14" t="s">
        <v>308</v>
      </c>
      <c r="O682" s="96" t="s">
        <v>358</v>
      </c>
      <c r="P682" s="15" t="s">
        <v>368</v>
      </c>
      <c r="Q682" s="83"/>
      <c r="R682" s="84"/>
      <c r="S682" s="84">
        <v>1</v>
      </c>
      <c r="T682" s="84">
        <v>1</v>
      </c>
      <c r="U682" s="84"/>
      <c r="V682" s="84"/>
      <c r="W682" s="84">
        <v>1</v>
      </c>
      <c r="X682" s="84">
        <v>1</v>
      </c>
      <c r="Y682" s="85"/>
      <c r="Z682" s="69" t="s">
        <v>520</v>
      </c>
      <c r="AA682" s="13" t="s">
        <v>373</v>
      </c>
      <c r="AB682" s="14" t="s">
        <v>308</v>
      </c>
      <c r="AC682" s="96" t="s">
        <v>358</v>
      </c>
      <c r="AD682" s="15" t="s">
        <v>368</v>
      </c>
      <c r="AE682" s="83">
        <v>1</v>
      </c>
      <c r="AF682" s="84"/>
      <c r="AG682" s="84"/>
      <c r="AH682" s="84"/>
      <c r="AI682" s="84"/>
      <c r="AJ682" s="84"/>
      <c r="AK682" s="84"/>
      <c r="AL682" s="84"/>
      <c r="AM682" s="85">
        <v>1</v>
      </c>
    </row>
    <row r="683" spans="1:39" ht="12" customHeight="1">
      <c r="A683" s="184">
        <v>636</v>
      </c>
      <c r="B683" s="98" t="s">
        <v>214</v>
      </c>
      <c r="C683" s="98" t="s">
        <v>69</v>
      </c>
      <c r="D683" s="11" t="s">
        <v>51</v>
      </c>
      <c r="E683" s="11" t="s">
        <v>304</v>
      </c>
      <c r="F683" s="12" t="s">
        <v>49</v>
      </c>
      <c r="G683" s="11" t="s">
        <v>511</v>
      </c>
      <c r="H683" s="12" t="s">
        <v>308</v>
      </c>
      <c r="I683" s="12" t="s">
        <v>504</v>
      </c>
      <c r="J683" s="12" t="str">
        <f>"≥17h"</f>
        <v>≥17h</v>
      </c>
      <c r="K683" s="12" t="s">
        <v>512</v>
      </c>
      <c r="L683" s="69" t="s">
        <v>518</v>
      </c>
      <c r="M683" s="13" t="s">
        <v>342</v>
      </c>
      <c r="N683" s="14"/>
      <c r="O683" s="96" t="s">
        <v>358</v>
      </c>
      <c r="P683" s="15" t="s">
        <v>359</v>
      </c>
      <c r="Q683" s="83"/>
      <c r="R683" s="84"/>
      <c r="S683" s="84"/>
      <c r="T683" s="84"/>
      <c r="U683" s="84"/>
      <c r="V683" s="84"/>
      <c r="W683" s="84"/>
      <c r="X683" s="84"/>
      <c r="Y683" s="85"/>
      <c r="Z683" s="69" t="s">
        <v>518</v>
      </c>
      <c r="AA683" s="13" t="s">
        <v>342</v>
      </c>
      <c r="AB683" s="14"/>
      <c r="AC683" s="96" t="s">
        <v>358</v>
      </c>
      <c r="AD683" s="15" t="s">
        <v>359</v>
      </c>
      <c r="AE683" s="83"/>
      <c r="AF683" s="84"/>
      <c r="AG683" s="84"/>
      <c r="AH683" s="84"/>
      <c r="AI683" s="84"/>
      <c r="AJ683" s="84"/>
      <c r="AK683" s="84"/>
      <c r="AL683" s="84"/>
      <c r="AM683" s="85"/>
    </row>
    <row r="684" spans="1:39" ht="12" customHeight="1">
      <c r="A684" s="184">
        <v>637</v>
      </c>
      <c r="B684" s="98" t="s">
        <v>82</v>
      </c>
      <c r="C684" s="98" t="s">
        <v>82</v>
      </c>
      <c r="D684" s="11" t="s">
        <v>52</v>
      </c>
      <c r="E684" s="11" t="s">
        <v>304</v>
      </c>
      <c r="F684" s="12" t="s">
        <v>49</v>
      </c>
      <c r="G684" s="12" t="s">
        <v>310</v>
      </c>
      <c r="H684" s="12" t="s">
        <v>306</v>
      </c>
      <c r="I684" s="105" t="s">
        <v>505</v>
      </c>
      <c r="J684" s="11" t="str">
        <f>"12-16h"</f>
        <v>12-16h</v>
      </c>
      <c r="K684" s="12" t="s">
        <v>512</v>
      </c>
      <c r="L684" s="69" t="s">
        <v>518</v>
      </c>
      <c r="M684" s="13" t="s">
        <v>373</v>
      </c>
      <c r="N684" s="14" t="s">
        <v>308</v>
      </c>
      <c r="O684" s="96" t="s">
        <v>358</v>
      </c>
      <c r="P684" s="15" t="s">
        <v>368</v>
      </c>
      <c r="Q684" s="83"/>
      <c r="R684" s="84"/>
      <c r="S684" s="84"/>
      <c r="T684" s="84"/>
      <c r="U684" s="84"/>
      <c r="V684" s="84"/>
      <c r="W684" s="84">
        <v>1</v>
      </c>
      <c r="X684" s="84"/>
      <c r="Y684" s="85"/>
      <c r="Z684" s="69" t="s">
        <v>518</v>
      </c>
      <c r="AA684" s="13" t="s">
        <v>373</v>
      </c>
      <c r="AB684" s="14" t="s">
        <v>308</v>
      </c>
      <c r="AC684" s="96" t="s">
        <v>358</v>
      </c>
      <c r="AD684" s="15" t="s">
        <v>368</v>
      </c>
      <c r="AE684" s="83">
        <v>1</v>
      </c>
      <c r="AF684" s="84"/>
      <c r="AG684" s="84"/>
      <c r="AH684" s="84"/>
      <c r="AI684" s="84"/>
      <c r="AJ684" s="84"/>
      <c r="AK684" s="84"/>
      <c r="AL684" s="84"/>
      <c r="AM684" s="85"/>
    </row>
    <row r="685" spans="1:39" ht="12" customHeight="1">
      <c r="A685" s="184">
        <v>638</v>
      </c>
      <c r="B685" s="98" t="s">
        <v>175</v>
      </c>
      <c r="C685" s="98" t="s">
        <v>168</v>
      </c>
      <c r="D685" s="11" t="s">
        <v>52</v>
      </c>
      <c r="E685" s="11" t="s">
        <v>304</v>
      </c>
      <c r="F685" s="12" t="s">
        <v>49</v>
      </c>
      <c r="G685" s="11" t="s">
        <v>511</v>
      </c>
      <c r="H685" s="12" t="s">
        <v>306</v>
      </c>
      <c r="I685" s="12" t="s">
        <v>504</v>
      </c>
      <c r="J685" s="12" t="str">
        <f>"≥17h"</f>
        <v>≥17h</v>
      </c>
      <c r="K685" s="12" t="s">
        <v>512</v>
      </c>
      <c r="L685" s="69" t="s">
        <v>520</v>
      </c>
      <c r="M685" s="13" t="s">
        <v>371</v>
      </c>
      <c r="N685" s="14" t="s">
        <v>308</v>
      </c>
      <c r="O685" s="96" t="s">
        <v>358</v>
      </c>
      <c r="P685" s="15" t="s">
        <v>368</v>
      </c>
      <c r="Q685" s="83"/>
      <c r="R685" s="84"/>
      <c r="S685" s="84"/>
      <c r="T685" s="84">
        <v>1</v>
      </c>
      <c r="U685" s="84"/>
      <c r="V685" s="84"/>
      <c r="W685" s="84">
        <v>1</v>
      </c>
      <c r="X685" s="84"/>
      <c r="Y685" s="85">
        <v>1</v>
      </c>
      <c r="Z685" s="69" t="s">
        <v>520</v>
      </c>
      <c r="AA685" s="13" t="s">
        <v>371</v>
      </c>
      <c r="AB685" s="14" t="s">
        <v>308</v>
      </c>
      <c r="AC685" s="96" t="s">
        <v>358</v>
      </c>
      <c r="AD685" s="15" t="s">
        <v>368</v>
      </c>
      <c r="AE685" s="83"/>
      <c r="AF685" s="84"/>
      <c r="AG685" s="84">
        <v>1</v>
      </c>
      <c r="AH685" s="84"/>
      <c r="AI685" s="84">
        <v>1</v>
      </c>
      <c r="AJ685" s="84"/>
      <c r="AK685" s="84"/>
      <c r="AL685" s="84"/>
      <c r="AM685" s="85"/>
    </row>
    <row r="686" spans="1:39" ht="12" customHeight="1">
      <c r="A686" s="184"/>
      <c r="B686" s="98" t="s">
        <v>175</v>
      </c>
      <c r="C686" s="98" t="s">
        <v>168</v>
      </c>
      <c r="D686" s="69" t="s">
        <v>52</v>
      </c>
      <c r="E686" s="69" t="s">
        <v>304</v>
      </c>
      <c r="F686" s="69" t="s">
        <v>49</v>
      </c>
      <c r="G686" s="69" t="s">
        <v>511</v>
      </c>
      <c r="H686" s="69" t="s">
        <v>306</v>
      </c>
      <c r="I686" s="105" t="s">
        <v>504</v>
      </c>
      <c r="J686" s="69" t="str">
        <f>"≥17h"</f>
        <v>≥17h</v>
      </c>
      <c r="K686" s="69" t="s">
        <v>512</v>
      </c>
      <c r="L686" s="69" t="s">
        <v>520</v>
      </c>
      <c r="M686" s="13" t="s">
        <v>309</v>
      </c>
      <c r="N686" s="14" t="s">
        <v>308</v>
      </c>
      <c r="O686" s="96" t="s">
        <v>0</v>
      </c>
      <c r="P686" s="15" t="s">
        <v>368</v>
      </c>
      <c r="Q686" s="83">
        <v>1</v>
      </c>
      <c r="R686" s="84">
        <v>1</v>
      </c>
      <c r="S686" s="84"/>
      <c r="T686" s="84"/>
      <c r="U686" s="84"/>
      <c r="V686" s="84"/>
      <c r="W686" s="84">
        <v>1</v>
      </c>
      <c r="X686" s="84"/>
      <c r="Y686" s="85"/>
      <c r="Z686" s="69" t="s">
        <v>520</v>
      </c>
      <c r="AA686" s="13" t="s">
        <v>309</v>
      </c>
      <c r="AB686" s="14" t="s">
        <v>308</v>
      </c>
      <c r="AC686" s="96" t="s">
        <v>0</v>
      </c>
      <c r="AD686" s="15" t="s">
        <v>368</v>
      </c>
      <c r="AE686" s="83"/>
      <c r="AF686" s="84"/>
      <c r="AG686" s="84"/>
      <c r="AH686" s="84"/>
      <c r="AI686" s="84"/>
      <c r="AJ686" s="84"/>
      <c r="AK686" s="84"/>
      <c r="AL686" s="84"/>
      <c r="AM686" s="85"/>
    </row>
    <row r="687" spans="1:39" ht="12" customHeight="1">
      <c r="A687" s="184">
        <v>639</v>
      </c>
      <c r="B687" s="98" t="s">
        <v>214</v>
      </c>
      <c r="C687" s="98" t="s">
        <v>69</v>
      </c>
      <c r="D687" s="11" t="s">
        <v>52</v>
      </c>
      <c r="E687" s="11" t="s">
        <v>303</v>
      </c>
      <c r="F687" s="12" t="s">
        <v>49</v>
      </c>
      <c r="G687" s="11" t="s">
        <v>511</v>
      </c>
      <c r="H687" s="12" t="s">
        <v>308</v>
      </c>
      <c r="I687" s="12" t="s">
        <v>504</v>
      </c>
      <c r="J687" s="12" t="str">
        <f>"≥17h"</f>
        <v>≥17h</v>
      </c>
      <c r="K687" s="12" t="s">
        <v>47</v>
      </c>
      <c r="L687" s="69" t="s">
        <v>518</v>
      </c>
      <c r="M687" s="13" t="s">
        <v>342</v>
      </c>
      <c r="N687" s="14"/>
      <c r="O687" s="96" t="s">
        <v>358</v>
      </c>
      <c r="P687" s="15" t="s">
        <v>359</v>
      </c>
      <c r="Q687" s="83"/>
      <c r="R687" s="84"/>
      <c r="S687" s="84"/>
      <c r="T687" s="84"/>
      <c r="U687" s="84"/>
      <c r="V687" s="84"/>
      <c r="W687" s="84"/>
      <c r="X687" s="84"/>
      <c r="Y687" s="85"/>
      <c r="Z687" s="69" t="s">
        <v>518</v>
      </c>
      <c r="AA687" s="13" t="s">
        <v>342</v>
      </c>
      <c r="AB687" s="14"/>
      <c r="AC687" s="96" t="s">
        <v>358</v>
      </c>
      <c r="AD687" s="15" t="s">
        <v>359</v>
      </c>
      <c r="AE687" s="83"/>
      <c r="AF687" s="84"/>
      <c r="AG687" s="84"/>
      <c r="AH687" s="84"/>
      <c r="AI687" s="84"/>
      <c r="AJ687" s="84"/>
      <c r="AK687" s="84"/>
      <c r="AL687" s="84"/>
      <c r="AM687" s="85"/>
    </row>
    <row r="688" spans="1:39" ht="12" customHeight="1">
      <c r="A688" s="184">
        <v>640</v>
      </c>
      <c r="B688" s="98" t="s">
        <v>82</v>
      </c>
      <c r="C688" s="98" t="s">
        <v>82</v>
      </c>
      <c r="D688" s="11" t="s">
        <v>52</v>
      </c>
      <c r="E688" s="11" t="s">
        <v>303</v>
      </c>
      <c r="F688" s="12" t="s">
        <v>49</v>
      </c>
      <c r="G688" s="12" t="s">
        <v>310</v>
      </c>
      <c r="H688" s="12" t="s">
        <v>306</v>
      </c>
      <c r="I688" s="12" t="s">
        <v>505</v>
      </c>
      <c r="J688" s="12" t="str">
        <f>"≥17h"</f>
        <v>≥17h</v>
      </c>
      <c r="K688" s="12" t="s">
        <v>512</v>
      </c>
      <c r="L688" s="69" t="s">
        <v>518</v>
      </c>
      <c r="M688" s="13" t="s">
        <v>371</v>
      </c>
      <c r="N688" s="14" t="s">
        <v>308</v>
      </c>
      <c r="O688" s="96" t="s">
        <v>358</v>
      </c>
      <c r="P688" s="15" t="s">
        <v>368</v>
      </c>
      <c r="Q688" s="83"/>
      <c r="R688" s="84"/>
      <c r="S688" s="84"/>
      <c r="T688" s="84"/>
      <c r="U688" s="84"/>
      <c r="V688" s="84"/>
      <c r="W688" s="84">
        <v>1</v>
      </c>
      <c r="X688" s="84"/>
      <c r="Y688" s="85"/>
      <c r="Z688" s="69" t="s">
        <v>518</v>
      </c>
      <c r="AA688" s="13" t="s">
        <v>371</v>
      </c>
      <c r="AB688" s="14" t="s">
        <v>308</v>
      </c>
      <c r="AC688" s="96" t="s">
        <v>358</v>
      </c>
      <c r="AD688" s="15" t="s">
        <v>368</v>
      </c>
      <c r="AE688" s="83">
        <v>1</v>
      </c>
      <c r="AF688" s="84"/>
      <c r="AG688" s="84"/>
      <c r="AH688" s="84"/>
      <c r="AI688" s="84"/>
      <c r="AJ688" s="84"/>
      <c r="AK688" s="84"/>
      <c r="AL688" s="84"/>
      <c r="AM688" s="85"/>
    </row>
    <row r="689" spans="1:39" ht="12" customHeight="1">
      <c r="A689" s="184">
        <v>641</v>
      </c>
      <c r="B689" s="98" t="s">
        <v>177</v>
      </c>
      <c r="C689" s="98" t="s">
        <v>168</v>
      </c>
      <c r="D689" s="11" t="s">
        <v>52</v>
      </c>
      <c r="E689" s="11" t="s">
        <v>304</v>
      </c>
      <c r="F689" s="12" t="s">
        <v>49</v>
      </c>
      <c r="G689" s="11" t="s">
        <v>511</v>
      </c>
      <c r="H689" s="12" t="s">
        <v>306</v>
      </c>
      <c r="I689" s="12" t="s">
        <v>505</v>
      </c>
      <c r="J689" s="11" t="str">
        <f>"12-16h"</f>
        <v>12-16h</v>
      </c>
      <c r="K689" s="12" t="s">
        <v>512</v>
      </c>
      <c r="L689" s="69" t="s">
        <v>520</v>
      </c>
      <c r="M689" s="13" t="s">
        <v>371</v>
      </c>
      <c r="N689" s="14" t="s">
        <v>308</v>
      </c>
      <c r="O689" s="96" t="s">
        <v>358</v>
      </c>
      <c r="P689" s="15" t="s">
        <v>368</v>
      </c>
      <c r="Q689" s="83"/>
      <c r="R689" s="84"/>
      <c r="S689" s="84"/>
      <c r="T689" s="84">
        <v>1</v>
      </c>
      <c r="U689" s="84"/>
      <c r="V689" s="84">
        <v>1</v>
      </c>
      <c r="W689" s="84">
        <v>1</v>
      </c>
      <c r="X689" s="84">
        <v>1</v>
      </c>
      <c r="Y689" s="85">
        <v>1</v>
      </c>
      <c r="Z689" s="69" t="s">
        <v>520</v>
      </c>
      <c r="AA689" s="13" t="s">
        <v>371</v>
      </c>
      <c r="AB689" s="14" t="s">
        <v>308</v>
      </c>
      <c r="AC689" s="96" t="s">
        <v>358</v>
      </c>
      <c r="AD689" s="15" t="s">
        <v>368</v>
      </c>
      <c r="AE689" s="83"/>
      <c r="AF689" s="84"/>
      <c r="AG689" s="84"/>
      <c r="AH689" s="84"/>
      <c r="AI689" s="84"/>
      <c r="AJ689" s="84"/>
      <c r="AK689" s="84"/>
      <c r="AL689" s="84"/>
      <c r="AM689" s="85">
        <v>1</v>
      </c>
    </row>
    <row r="690" spans="1:39" ht="12" customHeight="1">
      <c r="A690" s="184">
        <v>642</v>
      </c>
      <c r="B690" s="98" t="s">
        <v>129</v>
      </c>
      <c r="C690" s="98" t="s">
        <v>126</v>
      </c>
      <c r="D690" s="11" t="s">
        <v>51</v>
      </c>
      <c r="E690" s="11" t="s">
        <v>303</v>
      </c>
      <c r="F690" s="12" t="s">
        <v>50</v>
      </c>
      <c r="G690" s="11" t="s">
        <v>511</v>
      </c>
      <c r="H690" s="12" t="s">
        <v>308</v>
      </c>
      <c r="I690" s="105" t="s">
        <v>507</v>
      </c>
      <c r="J690" s="12" t="str">
        <f>"≥17h"</f>
        <v>≥17h</v>
      </c>
      <c r="K690" s="12" t="s">
        <v>512</v>
      </c>
      <c r="L690" s="69" t="s">
        <v>518</v>
      </c>
      <c r="M690" s="13" t="s">
        <v>374</v>
      </c>
      <c r="N690" s="14" t="s">
        <v>308</v>
      </c>
      <c r="O690" s="96" t="s">
        <v>358</v>
      </c>
      <c r="P690" s="15" t="s">
        <v>368</v>
      </c>
      <c r="Q690" s="83"/>
      <c r="R690" s="84"/>
      <c r="S690" s="84">
        <v>1</v>
      </c>
      <c r="T690" s="84"/>
      <c r="U690" s="84"/>
      <c r="V690" s="84"/>
      <c r="W690" s="84">
        <v>1</v>
      </c>
      <c r="X690" s="84"/>
      <c r="Y690" s="85"/>
      <c r="Z690" s="69" t="s">
        <v>518</v>
      </c>
      <c r="AA690" s="13" t="s">
        <v>374</v>
      </c>
      <c r="AB690" s="14" t="s">
        <v>308</v>
      </c>
      <c r="AC690" s="96" t="s">
        <v>358</v>
      </c>
      <c r="AD690" s="15" t="s">
        <v>368</v>
      </c>
      <c r="AE690" s="83"/>
      <c r="AF690" s="84">
        <v>1</v>
      </c>
      <c r="AG690" s="84"/>
      <c r="AH690" s="84"/>
      <c r="AI690" s="84"/>
      <c r="AJ690" s="84"/>
      <c r="AK690" s="84"/>
      <c r="AL690" s="84"/>
      <c r="AM690" s="85"/>
    </row>
    <row r="691" spans="1:39" ht="12" customHeight="1">
      <c r="A691" s="184">
        <v>643</v>
      </c>
      <c r="B691" s="98" t="s">
        <v>130</v>
      </c>
      <c r="C691" s="98" t="s">
        <v>126</v>
      </c>
      <c r="D691" s="11" t="s">
        <v>52</v>
      </c>
      <c r="E691" s="11" t="s">
        <v>303</v>
      </c>
      <c r="F691" s="12" t="s">
        <v>49</v>
      </c>
      <c r="G691" s="11" t="s">
        <v>511</v>
      </c>
      <c r="H691" s="12" t="s">
        <v>307</v>
      </c>
      <c r="I691" s="12" t="s">
        <v>507</v>
      </c>
      <c r="J691" s="12" t="str">
        <f>"≥17h"</f>
        <v>≥17h</v>
      </c>
      <c r="K691" s="12" t="s">
        <v>47</v>
      </c>
      <c r="L691" s="69" t="s">
        <v>518</v>
      </c>
      <c r="M691" s="13" t="s">
        <v>374</v>
      </c>
      <c r="N691" s="14" t="s">
        <v>308</v>
      </c>
      <c r="O691" s="96" t="s">
        <v>358</v>
      </c>
      <c r="P691" s="15" t="s">
        <v>368</v>
      </c>
      <c r="Q691" s="83"/>
      <c r="R691" s="84"/>
      <c r="S691" s="84"/>
      <c r="T691" s="84">
        <v>1</v>
      </c>
      <c r="U691" s="84"/>
      <c r="V691" s="84"/>
      <c r="W691" s="84">
        <v>1</v>
      </c>
      <c r="X691" s="84"/>
      <c r="Y691" s="85"/>
      <c r="Z691" s="69" t="s">
        <v>518</v>
      </c>
      <c r="AA691" s="13" t="s">
        <v>374</v>
      </c>
      <c r="AB691" s="14" t="s">
        <v>308</v>
      </c>
      <c r="AC691" s="96" t="s">
        <v>358</v>
      </c>
      <c r="AD691" s="15" t="s">
        <v>368</v>
      </c>
      <c r="AE691" s="83"/>
      <c r="AF691" s="84"/>
      <c r="AG691" s="84"/>
      <c r="AH691" s="84"/>
      <c r="AI691" s="84"/>
      <c r="AJ691" s="84"/>
      <c r="AK691" s="84"/>
      <c r="AL691" s="84"/>
      <c r="AM691" s="85">
        <v>1</v>
      </c>
    </row>
    <row r="692" spans="1:39" ht="12" customHeight="1">
      <c r="A692" s="184">
        <v>644</v>
      </c>
      <c r="B692" s="98" t="s">
        <v>215</v>
      </c>
      <c r="C692" s="98" t="s">
        <v>69</v>
      </c>
      <c r="D692" s="11" t="s">
        <v>25</v>
      </c>
      <c r="E692" s="11" t="s">
        <v>303</v>
      </c>
      <c r="F692" s="12" t="s">
        <v>50</v>
      </c>
      <c r="G692" s="11" t="s">
        <v>511</v>
      </c>
      <c r="H692" s="12" t="s">
        <v>307</v>
      </c>
      <c r="I692" s="105" t="s">
        <v>507</v>
      </c>
      <c r="J692" s="12" t="str">
        <f>"≥17h"</f>
        <v>≥17h</v>
      </c>
      <c r="K692" s="12" t="s">
        <v>47</v>
      </c>
      <c r="L692" s="69" t="s">
        <v>518</v>
      </c>
      <c r="M692" s="13" t="s">
        <v>374</v>
      </c>
      <c r="N692" s="14" t="s">
        <v>308</v>
      </c>
      <c r="O692" s="96" t="s">
        <v>358</v>
      </c>
      <c r="P692" s="15" t="s">
        <v>368</v>
      </c>
      <c r="Q692" s="83"/>
      <c r="R692" s="84"/>
      <c r="S692" s="84"/>
      <c r="T692" s="84">
        <v>1</v>
      </c>
      <c r="U692" s="84"/>
      <c r="V692" s="84"/>
      <c r="W692" s="84"/>
      <c r="X692" s="84"/>
      <c r="Y692" s="85"/>
      <c r="Z692" s="69" t="s">
        <v>518</v>
      </c>
      <c r="AA692" s="13" t="s">
        <v>374</v>
      </c>
      <c r="AB692" s="14" t="s">
        <v>308</v>
      </c>
      <c r="AC692" s="96" t="s">
        <v>358</v>
      </c>
      <c r="AD692" s="15" t="s">
        <v>368</v>
      </c>
      <c r="AE692" s="83"/>
      <c r="AF692" s="84">
        <v>1</v>
      </c>
      <c r="AG692" s="84"/>
      <c r="AH692" s="84"/>
      <c r="AI692" s="84">
        <v>1</v>
      </c>
      <c r="AJ692" s="84"/>
      <c r="AK692" s="84"/>
      <c r="AL692" s="84"/>
      <c r="AM692" s="85"/>
    </row>
    <row r="693" spans="1:39" ht="12" customHeight="1">
      <c r="A693" s="184">
        <v>645</v>
      </c>
      <c r="B693" s="98" t="s">
        <v>82</v>
      </c>
      <c r="C693" s="98" t="s">
        <v>82</v>
      </c>
      <c r="D693" s="11" t="s">
        <v>52</v>
      </c>
      <c r="E693" s="11" t="s">
        <v>304</v>
      </c>
      <c r="F693" s="12" t="s">
        <v>49</v>
      </c>
      <c r="G693" s="12" t="s">
        <v>310</v>
      </c>
      <c r="H693" s="12" t="s">
        <v>306</v>
      </c>
      <c r="I693" s="105" t="s">
        <v>504</v>
      </c>
      <c r="J693" s="12" t="str">
        <f>"≥17h"</f>
        <v>≥17h</v>
      </c>
      <c r="K693" s="12" t="s">
        <v>512</v>
      </c>
      <c r="L693" s="69" t="s">
        <v>518</v>
      </c>
      <c r="M693" s="13" t="s">
        <v>371</v>
      </c>
      <c r="N693" s="14" t="s">
        <v>308</v>
      </c>
      <c r="O693" s="96" t="s">
        <v>358</v>
      </c>
      <c r="P693" s="15" t="s">
        <v>368</v>
      </c>
      <c r="Q693" s="83"/>
      <c r="R693" s="84"/>
      <c r="S693" s="84"/>
      <c r="T693" s="84"/>
      <c r="U693" s="84"/>
      <c r="V693" s="84"/>
      <c r="W693" s="84">
        <v>1</v>
      </c>
      <c r="X693" s="84"/>
      <c r="Y693" s="85"/>
      <c r="Z693" s="69" t="s">
        <v>518</v>
      </c>
      <c r="AA693" s="13" t="s">
        <v>371</v>
      </c>
      <c r="AB693" s="14" t="s">
        <v>308</v>
      </c>
      <c r="AC693" s="96" t="s">
        <v>358</v>
      </c>
      <c r="AD693" s="15" t="s">
        <v>368</v>
      </c>
      <c r="AE693" s="83">
        <v>1</v>
      </c>
      <c r="AF693" s="84"/>
      <c r="AG693" s="84"/>
      <c r="AH693" s="84"/>
      <c r="AI693" s="84"/>
      <c r="AJ693" s="84"/>
      <c r="AK693" s="84"/>
      <c r="AL693" s="84"/>
      <c r="AM693" s="85"/>
    </row>
    <row r="694" spans="1:39" ht="12" customHeight="1">
      <c r="A694" s="184">
        <v>646</v>
      </c>
      <c r="B694" s="98" t="s">
        <v>170</v>
      </c>
      <c r="C694" s="98" t="s">
        <v>168</v>
      </c>
      <c r="D694" s="11" t="s">
        <v>52</v>
      </c>
      <c r="E694" s="11" t="s">
        <v>304</v>
      </c>
      <c r="F694" s="12" t="s">
        <v>49</v>
      </c>
      <c r="G694" s="11" t="s">
        <v>511</v>
      </c>
      <c r="H694" s="12" t="s">
        <v>306</v>
      </c>
      <c r="I694" s="117" t="s">
        <v>504</v>
      </c>
      <c r="J694" s="12" t="str">
        <f>"≥17h"</f>
        <v>≥17h</v>
      </c>
      <c r="K694" s="12" t="s">
        <v>47</v>
      </c>
      <c r="L694" s="69" t="s">
        <v>520</v>
      </c>
      <c r="M694" s="13" t="s">
        <v>371</v>
      </c>
      <c r="N694" s="14" t="s">
        <v>308</v>
      </c>
      <c r="O694" s="96" t="s">
        <v>358</v>
      </c>
      <c r="P694" s="15" t="s">
        <v>368</v>
      </c>
      <c r="Q694" s="83"/>
      <c r="R694" s="84"/>
      <c r="S694" s="84"/>
      <c r="T694" s="84">
        <v>1</v>
      </c>
      <c r="U694" s="84"/>
      <c r="V694" s="84"/>
      <c r="W694" s="84"/>
      <c r="X694" s="84"/>
      <c r="Y694" s="85"/>
      <c r="Z694" s="69" t="s">
        <v>520</v>
      </c>
      <c r="AA694" s="13" t="s">
        <v>371</v>
      </c>
      <c r="AB694" s="14" t="s">
        <v>308</v>
      </c>
      <c r="AC694" s="96" t="s">
        <v>358</v>
      </c>
      <c r="AD694" s="15" t="s">
        <v>368</v>
      </c>
      <c r="AE694" s="83"/>
      <c r="AF694" s="84">
        <v>1</v>
      </c>
      <c r="AG694" s="84"/>
      <c r="AH694" s="84"/>
      <c r="AI694" s="84"/>
      <c r="AJ694" s="84"/>
      <c r="AK694" s="84"/>
      <c r="AL694" s="84"/>
      <c r="AM694" s="85"/>
    </row>
    <row r="695" spans="1:39" ht="12" customHeight="1">
      <c r="A695" s="184">
        <v>647</v>
      </c>
      <c r="B695" s="98" t="s">
        <v>182</v>
      </c>
      <c r="C695" s="98" t="s">
        <v>168</v>
      </c>
      <c r="D695" s="11" t="s">
        <v>51</v>
      </c>
      <c r="E695" s="11" t="s">
        <v>304</v>
      </c>
      <c r="F695" s="12" t="s">
        <v>48</v>
      </c>
      <c r="G695" s="11" t="s">
        <v>511</v>
      </c>
      <c r="H695" s="12" t="s">
        <v>308</v>
      </c>
      <c r="I695" s="105" t="s">
        <v>504</v>
      </c>
      <c r="J695" s="11" t="str">
        <f>"12-16h"</f>
        <v>12-16h</v>
      </c>
      <c r="K695" s="12" t="s">
        <v>513</v>
      </c>
      <c r="L695" s="69" t="s">
        <v>520</v>
      </c>
      <c r="M695" s="13" t="s">
        <v>309</v>
      </c>
      <c r="N695" s="14" t="s">
        <v>308</v>
      </c>
      <c r="O695" s="96" t="s">
        <v>358</v>
      </c>
      <c r="P695" s="15" t="s">
        <v>368</v>
      </c>
      <c r="Q695" s="83"/>
      <c r="R695" s="84">
        <v>1</v>
      </c>
      <c r="S695" s="84"/>
      <c r="T695" s="84"/>
      <c r="U695" s="84"/>
      <c r="V695" s="84"/>
      <c r="W695" s="84"/>
      <c r="X695" s="84"/>
      <c r="Y695" s="85"/>
      <c r="Z695" s="69" t="s">
        <v>520</v>
      </c>
      <c r="AA695" s="13" t="s">
        <v>309</v>
      </c>
      <c r="AB695" s="14" t="s">
        <v>308</v>
      </c>
      <c r="AC695" s="96" t="s">
        <v>358</v>
      </c>
      <c r="AD695" s="15" t="s">
        <v>368</v>
      </c>
      <c r="AE695" s="83"/>
      <c r="AF695" s="84">
        <v>1</v>
      </c>
      <c r="AG695" s="84">
        <v>1</v>
      </c>
      <c r="AH695" s="84"/>
      <c r="AI695" s="84"/>
      <c r="AJ695" s="84"/>
      <c r="AK695" s="84"/>
      <c r="AL695" s="84"/>
      <c r="AM695" s="85"/>
    </row>
    <row r="696" spans="1:39" ht="12" customHeight="1">
      <c r="A696" s="184">
        <v>648</v>
      </c>
      <c r="B696" s="98" t="s">
        <v>216</v>
      </c>
      <c r="C696" s="98" t="s">
        <v>69</v>
      </c>
      <c r="D696" s="11" t="s">
        <v>52</v>
      </c>
      <c r="E696" s="11" t="s">
        <v>304</v>
      </c>
      <c r="F696" s="12" t="s">
        <v>48</v>
      </c>
      <c r="G696" s="11" t="s">
        <v>511</v>
      </c>
      <c r="H696" s="12" t="s">
        <v>308</v>
      </c>
      <c r="I696" s="105" t="s">
        <v>507</v>
      </c>
      <c r="J696" s="12" t="str">
        <f>"≥17h"</f>
        <v>≥17h</v>
      </c>
      <c r="K696" s="12" t="s">
        <v>513</v>
      </c>
      <c r="L696" s="69" t="s">
        <v>518</v>
      </c>
      <c r="M696" s="13" t="s">
        <v>371</v>
      </c>
      <c r="N696" s="14" t="s">
        <v>308</v>
      </c>
      <c r="O696" s="96" t="s">
        <v>358</v>
      </c>
      <c r="P696" s="15" t="s">
        <v>368</v>
      </c>
      <c r="Q696" s="83"/>
      <c r="R696" s="84"/>
      <c r="S696" s="84"/>
      <c r="T696" s="84">
        <v>1</v>
      </c>
      <c r="U696" s="84"/>
      <c r="V696" s="84"/>
      <c r="W696" s="84"/>
      <c r="X696" s="84">
        <v>1</v>
      </c>
      <c r="Y696" s="85"/>
      <c r="Z696" s="69" t="s">
        <v>518</v>
      </c>
      <c r="AA696" s="13" t="s">
        <v>371</v>
      </c>
      <c r="AB696" s="14" t="s">
        <v>308</v>
      </c>
      <c r="AC696" s="96" t="s">
        <v>358</v>
      </c>
      <c r="AD696" s="15" t="s">
        <v>368</v>
      </c>
      <c r="AE696" s="83">
        <v>1</v>
      </c>
      <c r="AF696" s="84">
        <v>1</v>
      </c>
      <c r="AG696" s="84"/>
      <c r="AH696" s="84"/>
      <c r="AI696" s="84"/>
      <c r="AJ696" s="84"/>
      <c r="AK696" s="84"/>
      <c r="AL696" s="84"/>
      <c r="AM696" s="85"/>
    </row>
    <row r="697" spans="1:39" ht="12" customHeight="1">
      <c r="A697" s="184"/>
      <c r="B697" s="98" t="s">
        <v>216</v>
      </c>
      <c r="C697" s="98" t="s">
        <v>69</v>
      </c>
      <c r="D697" s="69" t="s">
        <v>52</v>
      </c>
      <c r="E697" s="69" t="s">
        <v>304</v>
      </c>
      <c r="F697" s="69" t="s">
        <v>48</v>
      </c>
      <c r="G697" s="69" t="s">
        <v>511</v>
      </c>
      <c r="H697" s="69" t="s">
        <v>308</v>
      </c>
      <c r="I697" s="105" t="s">
        <v>507</v>
      </c>
      <c r="J697" s="69" t="str">
        <f>"≥17h"</f>
        <v>≥17h</v>
      </c>
      <c r="K697" s="69" t="s">
        <v>513</v>
      </c>
      <c r="L697" s="69" t="s">
        <v>518</v>
      </c>
      <c r="M697" s="13" t="s">
        <v>386</v>
      </c>
      <c r="N697" s="14" t="s">
        <v>308</v>
      </c>
      <c r="O697" s="96" t="s">
        <v>0</v>
      </c>
      <c r="P697" s="15" t="s">
        <v>368</v>
      </c>
      <c r="Q697" s="83"/>
      <c r="R697" s="84"/>
      <c r="S697" s="84"/>
      <c r="T697" s="84">
        <v>1</v>
      </c>
      <c r="U697" s="84"/>
      <c r="V697" s="84"/>
      <c r="W697" s="84"/>
      <c r="X697" s="84"/>
      <c r="Y697" s="85"/>
      <c r="Z697" s="69" t="s">
        <v>518</v>
      </c>
      <c r="AA697" s="13" t="s">
        <v>386</v>
      </c>
      <c r="AB697" s="14" t="s">
        <v>308</v>
      </c>
      <c r="AC697" s="96" t="s">
        <v>0</v>
      </c>
      <c r="AD697" s="15" t="s">
        <v>368</v>
      </c>
      <c r="AE697" s="83"/>
      <c r="AF697" s="84"/>
      <c r="AG697" s="84"/>
      <c r="AH697" s="84"/>
      <c r="AI697" s="84"/>
      <c r="AJ697" s="84"/>
      <c r="AK697" s="84"/>
      <c r="AL697" s="84"/>
      <c r="AM697" s="85"/>
    </row>
    <row r="698" spans="1:39" ht="12" customHeight="1">
      <c r="A698" s="184">
        <v>649</v>
      </c>
      <c r="B698" s="98" t="s">
        <v>170</v>
      </c>
      <c r="C698" s="98" t="s">
        <v>168</v>
      </c>
      <c r="D698" s="11" t="s">
        <v>52</v>
      </c>
      <c r="E698" s="11" t="s">
        <v>304</v>
      </c>
      <c r="F698" s="12" t="s">
        <v>48</v>
      </c>
      <c r="G698" s="11" t="s">
        <v>511</v>
      </c>
      <c r="H698" s="12" t="s">
        <v>306</v>
      </c>
      <c r="I698" s="12" t="s">
        <v>505</v>
      </c>
      <c r="J698" s="12" t="str">
        <f>"≥17h"</f>
        <v>≥17h</v>
      </c>
      <c r="K698" s="12" t="s">
        <v>47</v>
      </c>
      <c r="L698" s="69" t="s">
        <v>520</v>
      </c>
      <c r="M698" s="13" t="s">
        <v>373</v>
      </c>
      <c r="N698" s="14" t="s">
        <v>308</v>
      </c>
      <c r="O698" s="96" t="s">
        <v>358</v>
      </c>
      <c r="P698" s="15" t="s">
        <v>368</v>
      </c>
      <c r="Q698" s="83"/>
      <c r="R698" s="84"/>
      <c r="S698" s="84"/>
      <c r="T698" s="84">
        <v>1</v>
      </c>
      <c r="U698" s="84"/>
      <c r="V698" s="84"/>
      <c r="W698" s="84"/>
      <c r="X698" s="84"/>
      <c r="Y698" s="85">
        <v>1</v>
      </c>
      <c r="Z698" s="69" t="s">
        <v>520</v>
      </c>
      <c r="AA698" s="13" t="s">
        <v>373</v>
      </c>
      <c r="AB698" s="14" t="s">
        <v>308</v>
      </c>
      <c r="AC698" s="96" t="s">
        <v>358</v>
      </c>
      <c r="AD698" s="15" t="s">
        <v>368</v>
      </c>
      <c r="AE698" s="83">
        <v>1</v>
      </c>
      <c r="AF698" s="84"/>
      <c r="AG698" s="84"/>
      <c r="AH698" s="84"/>
      <c r="AI698" s="84"/>
      <c r="AJ698" s="84"/>
      <c r="AK698" s="84"/>
      <c r="AL698" s="84"/>
      <c r="AM698" s="85"/>
    </row>
    <row r="699" spans="1:39" ht="12" customHeight="1">
      <c r="A699" s="184">
        <v>650</v>
      </c>
      <c r="B699" s="98" t="s">
        <v>217</v>
      </c>
      <c r="C699" s="98" t="s">
        <v>69</v>
      </c>
      <c r="D699" s="11" t="s">
        <v>52</v>
      </c>
      <c r="E699" s="11" t="s">
        <v>304</v>
      </c>
      <c r="F699" s="12" t="s">
        <v>50</v>
      </c>
      <c r="G699" s="11" t="s">
        <v>511</v>
      </c>
      <c r="H699" s="12" t="s">
        <v>308</v>
      </c>
      <c r="I699" s="105" t="s">
        <v>507</v>
      </c>
      <c r="J699" s="12" t="str">
        <f>"≥17h"</f>
        <v>≥17h</v>
      </c>
      <c r="K699" s="12" t="s">
        <v>512</v>
      </c>
      <c r="L699" s="69" t="s">
        <v>518</v>
      </c>
      <c r="M699" s="13" t="s">
        <v>371</v>
      </c>
      <c r="N699" s="14" t="s">
        <v>308</v>
      </c>
      <c r="O699" s="96" t="s">
        <v>358</v>
      </c>
      <c r="P699" s="15" t="s">
        <v>370</v>
      </c>
      <c r="Q699" s="83"/>
      <c r="R699" s="84">
        <v>1</v>
      </c>
      <c r="S699" s="84"/>
      <c r="T699" s="84"/>
      <c r="U699" s="84"/>
      <c r="V699" s="84"/>
      <c r="W699" s="84"/>
      <c r="X699" s="84"/>
      <c r="Y699" s="85"/>
      <c r="Z699" s="69" t="s">
        <v>518</v>
      </c>
      <c r="AA699" s="13" t="s">
        <v>371</v>
      </c>
      <c r="AB699" s="14" t="s">
        <v>308</v>
      </c>
      <c r="AC699" s="96" t="s">
        <v>358</v>
      </c>
      <c r="AD699" s="15" t="s">
        <v>370</v>
      </c>
      <c r="AE699" s="83"/>
      <c r="AF699" s="84"/>
      <c r="AG699" s="84">
        <v>1</v>
      </c>
      <c r="AH699" s="84"/>
      <c r="AI699" s="84"/>
      <c r="AJ699" s="84"/>
      <c r="AK699" s="84"/>
      <c r="AL699" s="84"/>
      <c r="AM699" s="85"/>
    </row>
    <row r="700" spans="1:39" ht="12" customHeight="1">
      <c r="A700" s="184">
        <v>651</v>
      </c>
      <c r="B700" s="98" t="s">
        <v>82</v>
      </c>
      <c r="C700" s="98" t="s">
        <v>82</v>
      </c>
      <c r="D700" s="11" t="s">
        <v>52</v>
      </c>
      <c r="E700" s="11" t="s">
        <v>303</v>
      </c>
      <c r="F700" s="12" t="s">
        <v>48</v>
      </c>
      <c r="G700" s="12" t="s">
        <v>310</v>
      </c>
      <c r="H700" s="12" t="s">
        <v>306</v>
      </c>
      <c r="I700" s="105" t="s">
        <v>504</v>
      </c>
      <c r="J700" s="11" t="str">
        <f>"12-16h"</f>
        <v>12-16h</v>
      </c>
      <c r="K700" s="12" t="s">
        <v>513</v>
      </c>
      <c r="L700" s="69" t="s">
        <v>518</v>
      </c>
      <c r="M700" s="13" t="s">
        <v>373</v>
      </c>
      <c r="N700" s="14" t="s">
        <v>308</v>
      </c>
      <c r="O700" s="96" t="s">
        <v>358</v>
      </c>
      <c r="P700" s="15" t="s">
        <v>368</v>
      </c>
      <c r="Q700" s="83"/>
      <c r="R700" s="84"/>
      <c r="S700" s="84"/>
      <c r="T700" s="84"/>
      <c r="U700" s="84"/>
      <c r="V700" s="84"/>
      <c r="W700" s="84">
        <v>1</v>
      </c>
      <c r="X700" s="84"/>
      <c r="Y700" s="85"/>
      <c r="Z700" s="69" t="s">
        <v>518</v>
      </c>
      <c r="AA700" s="13" t="s">
        <v>373</v>
      </c>
      <c r="AB700" s="14" t="s">
        <v>308</v>
      </c>
      <c r="AC700" s="96" t="s">
        <v>358</v>
      </c>
      <c r="AD700" s="15" t="s">
        <v>368</v>
      </c>
      <c r="AE700" s="83"/>
      <c r="AF700" s="84">
        <v>1</v>
      </c>
      <c r="AG700" s="84"/>
      <c r="AH700" s="84"/>
      <c r="AI700" s="84"/>
      <c r="AJ700" s="84"/>
      <c r="AK700" s="84"/>
      <c r="AL700" s="84"/>
      <c r="AM700" s="85"/>
    </row>
    <row r="701" spans="1:39" ht="12" customHeight="1">
      <c r="A701" s="184">
        <v>652</v>
      </c>
      <c r="B701" s="98" t="s">
        <v>128</v>
      </c>
      <c r="C701" s="98" t="s">
        <v>126</v>
      </c>
      <c r="D701" s="11" t="s">
        <v>52</v>
      </c>
      <c r="E701" s="11" t="s">
        <v>304</v>
      </c>
      <c r="F701" s="12" t="s">
        <v>49</v>
      </c>
      <c r="G701" s="11" t="s">
        <v>511</v>
      </c>
      <c r="H701" s="12" t="s">
        <v>306</v>
      </c>
      <c r="I701" s="12" t="s">
        <v>504</v>
      </c>
      <c r="J701" s="12" t="str">
        <f>"≥17h"</f>
        <v>≥17h</v>
      </c>
      <c r="K701" s="12" t="s">
        <v>47</v>
      </c>
      <c r="L701" s="69" t="s">
        <v>518</v>
      </c>
      <c r="M701" s="13" t="s">
        <v>373</v>
      </c>
      <c r="N701" s="14" t="s">
        <v>308</v>
      </c>
      <c r="O701" s="96" t="s">
        <v>358</v>
      </c>
      <c r="P701" s="15" t="s">
        <v>368</v>
      </c>
      <c r="Q701" s="83"/>
      <c r="R701" s="84"/>
      <c r="S701" s="84"/>
      <c r="T701" s="84">
        <v>1</v>
      </c>
      <c r="U701" s="84"/>
      <c r="V701" s="84"/>
      <c r="W701" s="84"/>
      <c r="X701" s="84"/>
      <c r="Y701" s="85"/>
      <c r="Z701" s="69" t="s">
        <v>518</v>
      </c>
      <c r="AA701" s="13" t="s">
        <v>373</v>
      </c>
      <c r="AB701" s="14" t="s">
        <v>308</v>
      </c>
      <c r="AC701" s="96" t="s">
        <v>358</v>
      </c>
      <c r="AD701" s="15" t="s">
        <v>368</v>
      </c>
      <c r="AE701" s="83"/>
      <c r="AF701" s="84">
        <v>1</v>
      </c>
      <c r="AG701" s="84"/>
      <c r="AH701" s="84"/>
      <c r="AI701" s="84"/>
      <c r="AJ701" s="84"/>
      <c r="AK701" s="84"/>
      <c r="AL701" s="84"/>
      <c r="AM701" s="85"/>
    </row>
    <row r="702" spans="1:39" ht="12" customHeight="1">
      <c r="A702" s="184">
        <v>653</v>
      </c>
      <c r="B702" s="98" t="s">
        <v>178</v>
      </c>
      <c r="C702" s="98" t="s">
        <v>168</v>
      </c>
      <c r="D702" s="11" t="s">
        <v>51</v>
      </c>
      <c r="E702" s="11" t="s">
        <v>303</v>
      </c>
      <c r="F702" s="12" t="s">
        <v>50</v>
      </c>
      <c r="G702" s="11" t="s">
        <v>511</v>
      </c>
      <c r="H702" s="12" t="s">
        <v>308</v>
      </c>
      <c r="I702" s="105" t="s">
        <v>504</v>
      </c>
      <c r="J702" s="12" t="str">
        <f>"≥17h"</f>
        <v>≥17h</v>
      </c>
      <c r="K702" s="12" t="s">
        <v>47</v>
      </c>
      <c r="L702" s="69" t="s">
        <v>520</v>
      </c>
      <c r="M702" s="13" t="s">
        <v>372</v>
      </c>
      <c r="N702" s="14" t="s">
        <v>308</v>
      </c>
      <c r="O702" s="96" t="s">
        <v>358</v>
      </c>
      <c r="P702" s="15" t="s">
        <v>368</v>
      </c>
      <c r="Q702" s="83"/>
      <c r="R702" s="84"/>
      <c r="S702" s="84"/>
      <c r="T702" s="84">
        <v>1</v>
      </c>
      <c r="U702" s="84"/>
      <c r="V702" s="84"/>
      <c r="W702" s="84"/>
      <c r="X702" s="84"/>
      <c r="Y702" s="85"/>
      <c r="Z702" s="69" t="s">
        <v>520</v>
      </c>
      <c r="AA702" s="13" t="s">
        <v>372</v>
      </c>
      <c r="AB702" s="14" t="s">
        <v>308</v>
      </c>
      <c r="AC702" s="96" t="s">
        <v>358</v>
      </c>
      <c r="AD702" s="15" t="s">
        <v>368</v>
      </c>
      <c r="AE702" s="83">
        <v>1</v>
      </c>
      <c r="AF702" s="84"/>
      <c r="AG702" s="84"/>
      <c r="AH702" s="84"/>
      <c r="AI702" s="84"/>
      <c r="AJ702" s="84"/>
      <c r="AK702" s="84"/>
      <c r="AL702" s="84"/>
      <c r="AM702" s="85"/>
    </row>
    <row r="703" spans="1:39" ht="12" customHeight="1">
      <c r="A703" s="184">
        <v>654</v>
      </c>
      <c r="B703" s="98" t="s">
        <v>217</v>
      </c>
      <c r="C703" s="98" t="s">
        <v>69</v>
      </c>
      <c r="D703" s="11" t="s">
        <v>25</v>
      </c>
      <c r="E703" s="11" t="s">
        <v>304</v>
      </c>
      <c r="F703" s="12" t="s">
        <v>48</v>
      </c>
      <c r="G703" s="11" t="s">
        <v>511</v>
      </c>
      <c r="H703" s="12" t="s">
        <v>307</v>
      </c>
      <c r="I703" s="12" t="s">
        <v>504</v>
      </c>
      <c r="J703" s="12" t="str">
        <f>"≥17h"</f>
        <v>≥17h</v>
      </c>
      <c r="K703" s="12" t="s">
        <v>513</v>
      </c>
      <c r="L703" s="69" t="s">
        <v>518</v>
      </c>
      <c r="M703" s="13" t="s">
        <v>385</v>
      </c>
      <c r="N703" s="14" t="s">
        <v>367</v>
      </c>
      <c r="O703" s="96" t="s">
        <v>358</v>
      </c>
      <c r="P703" s="15" t="s">
        <v>368</v>
      </c>
      <c r="Q703" s="83"/>
      <c r="R703" s="84"/>
      <c r="S703" s="84">
        <v>1</v>
      </c>
      <c r="T703" s="84">
        <v>1</v>
      </c>
      <c r="U703" s="84"/>
      <c r="V703" s="84"/>
      <c r="W703" s="84"/>
      <c r="X703" s="84">
        <v>1</v>
      </c>
      <c r="Y703" s="85"/>
      <c r="Z703" s="69" t="s">
        <v>518</v>
      </c>
      <c r="AA703" s="13" t="s">
        <v>385</v>
      </c>
      <c r="AB703" s="14" t="s">
        <v>367</v>
      </c>
      <c r="AC703" s="96" t="s">
        <v>358</v>
      </c>
      <c r="AD703" s="15" t="s">
        <v>368</v>
      </c>
      <c r="AE703" s="83"/>
      <c r="AF703" s="84"/>
      <c r="AG703" s="84">
        <v>1</v>
      </c>
      <c r="AH703" s="84"/>
      <c r="AI703" s="84"/>
      <c r="AJ703" s="84"/>
      <c r="AK703" s="84"/>
      <c r="AL703" s="84"/>
      <c r="AM703" s="85">
        <v>1</v>
      </c>
    </row>
    <row r="704" spans="1:39" ht="12" customHeight="1">
      <c r="A704" s="184">
        <v>655</v>
      </c>
      <c r="B704" s="98" t="s">
        <v>82</v>
      </c>
      <c r="C704" s="98" t="s">
        <v>82</v>
      </c>
      <c r="D704" s="11" t="s">
        <v>52</v>
      </c>
      <c r="E704" s="11" t="s">
        <v>303</v>
      </c>
      <c r="F704" s="12" t="s">
        <v>48</v>
      </c>
      <c r="G704" s="12" t="s">
        <v>310</v>
      </c>
      <c r="H704" s="12" t="s">
        <v>306</v>
      </c>
      <c r="I704" s="105" t="s">
        <v>507</v>
      </c>
      <c r="J704" s="11" t="str">
        <f>"12-16h"</f>
        <v>12-16h</v>
      </c>
      <c r="K704" s="12" t="s">
        <v>513</v>
      </c>
      <c r="L704" s="69" t="s">
        <v>518</v>
      </c>
      <c r="M704" s="13" t="s">
        <v>373</v>
      </c>
      <c r="N704" s="14" t="s">
        <v>308</v>
      </c>
      <c r="O704" s="96" t="s">
        <v>358</v>
      </c>
      <c r="P704" s="15" t="s">
        <v>368</v>
      </c>
      <c r="Q704" s="83"/>
      <c r="R704" s="84"/>
      <c r="S704" s="84"/>
      <c r="T704" s="84"/>
      <c r="U704" s="84"/>
      <c r="V704" s="84"/>
      <c r="W704" s="84">
        <v>1</v>
      </c>
      <c r="X704" s="84"/>
      <c r="Y704" s="85"/>
      <c r="Z704" s="69" t="s">
        <v>518</v>
      </c>
      <c r="AA704" s="13" t="s">
        <v>373</v>
      </c>
      <c r="AB704" s="14" t="s">
        <v>308</v>
      </c>
      <c r="AC704" s="96" t="s">
        <v>358</v>
      </c>
      <c r="AD704" s="15" t="s">
        <v>368</v>
      </c>
      <c r="AE704" s="83">
        <v>1</v>
      </c>
      <c r="AF704" s="84"/>
      <c r="AG704" s="84"/>
      <c r="AH704" s="84"/>
      <c r="AI704" s="84"/>
      <c r="AJ704" s="84"/>
      <c r="AK704" s="84"/>
      <c r="AL704" s="84"/>
      <c r="AM704" s="85"/>
    </row>
    <row r="705" spans="1:39" ht="12" customHeight="1">
      <c r="A705" s="184">
        <v>656</v>
      </c>
      <c r="B705" s="98" t="s">
        <v>218</v>
      </c>
      <c r="C705" s="98" t="s">
        <v>69</v>
      </c>
      <c r="D705" s="11" t="s">
        <v>51</v>
      </c>
      <c r="E705" s="11" t="s">
        <v>303</v>
      </c>
      <c r="F705" s="12" t="s">
        <v>48</v>
      </c>
      <c r="G705" s="11" t="s">
        <v>511</v>
      </c>
      <c r="H705" s="12" t="s">
        <v>308</v>
      </c>
      <c r="I705" s="105" t="s">
        <v>507</v>
      </c>
      <c r="J705" s="12" t="str">
        <f t="shared" ref="J705:J711" si="28">"≥17h"</f>
        <v>≥17h</v>
      </c>
      <c r="K705" s="12" t="s">
        <v>513</v>
      </c>
      <c r="L705" s="69" t="s">
        <v>518</v>
      </c>
      <c r="M705" s="13" t="s">
        <v>372</v>
      </c>
      <c r="N705" s="14" t="s">
        <v>308</v>
      </c>
      <c r="O705" s="96" t="s">
        <v>358</v>
      </c>
      <c r="P705" s="15" t="s">
        <v>370</v>
      </c>
      <c r="Q705" s="83"/>
      <c r="R705" s="84"/>
      <c r="S705" s="84"/>
      <c r="T705" s="84"/>
      <c r="U705" s="84"/>
      <c r="V705" s="84"/>
      <c r="W705" s="84"/>
      <c r="X705" s="84"/>
      <c r="Y705" s="85">
        <v>1</v>
      </c>
      <c r="Z705" s="69" t="s">
        <v>518</v>
      </c>
      <c r="AA705" s="13" t="s">
        <v>372</v>
      </c>
      <c r="AB705" s="14" t="s">
        <v>308</v>
      </c>
      <c r="AC705" s="96" t="s">
        <v>358</v>
      </c>
      <c r="AD705" s="15" t="s">
        <v>370</v>
      </c>
      <c r="AE705" s="83"/>
      <c r="AF705" s="84"/>
      <c r="AG705" s="84"/>
      <c r="AH705" s="84"/>
      <c r="AI705" s="84"/>
      <c r="AJ705" s="84"/>
      <c r="AK705" s="84"/>
      <c r="AL705" s="84"/>
      <c r="AM705" s="85">
        <v>1</v>
      </c>
    </row>
    <row r="706" spans="1:39" ht="12" customHeight="1">
      <c r="A706" s="184">
        <v>657</v>
      </c>
      <c r="B706" s="98" t="s">
        <v>183</v>
      </c>
      <c r="C706" s="98" t="s">
        <v>168</v>
      </c>
      <c r="D706" s="11" t="s">
        <v>51</v>
      </c>
      <c r="E706" s="11" t="s">
        <v>304</v>
      </c>
      <c r="F706" s="75" t="s">
        <v>47</v>
      </c>
      <c r="G706" s="11" t="s">
        <v>511</v>
      </c>
      <c r="H706" s="12" t="s">
        <v>306</v>
      </c>
      <c r="I706" s="12" t="s">
        <v>504</v>
      </c>
      <c r="J706" s="12" t="str">
        <f t="shared" si="28"/>
        <v>≥17h</v>
      </c>
      <c r="K706" s="12" t="s">
        <v>47</v>
      </c>
      <c r="L706" s="69" t="s">
        <v>520</v>
      </c>
      <c r="M706" s="13" t="s">
        <v>373</v>
      </c>
      <c r="N706" s="14" t="s">
        <v>308</v>
      </c>
      <c r="O706" s="96" t="s">
        <v>358</v>
      </c>
      <c r="P706" s="15" t="s">
        <v>368</v>
      </c>
      <c r="Q706" s="83"/>
      <c r="R706" s="84"/>
      <c r="S706" s="84">
        <v>1</v>
      </c>
      <c r="T706" s="84">
        <v>1</v>
      </c>
      <c r="U706" s="84"/>
      <c r="V706" s="84"/>
      <c r="W706" s="84"/>
      <c r="X706" s="84"/>
      <c r="Y706" s="85"/>
      <c r="Z706" s="69" t="s">
        <v>520</v>
      </c>
      <c r="AA706" s="13" t="s">
        <v>373</v>
      </c>
      <c r="AB706" s="14" t="s">
        <v>308</v>
      </c>
      <c r="AC706" s="96" t="s">
        <v>358</v>
      </c>
      <c r="AD706" s="15" t="s">
        <v>368</v>
      </c>
      <c r="AE706" s="83">
        <v>1</v>
      </c>
      <c r="AF706" s="84"/>
      <c r="AG706" s="84"/>
      <c r="AH706" s="84"/>
      <c r="AI706" s="84"/>
      <c r="AJ706" s="84"/>
      <c r="AK706" s="84"/>
      <c r="AL706" s="84"/>
      <c r="AM706" s="85">
        <v>1</v>
      </c>
    </row>
    <row r="707" spans="1:39" ht="12" customHeight="1">
      <c r="A707" s="184">
        <v>658</v>
      </c>
      <c r="B707" s="98" t="s">
        <v>128</v>
      </c>
      <c r="C707" s="98" t="s">
        <v>126</v>
      </c>
      <c r="D707" s="11" t="s">
        <v>51</v>
      </c>
      <c r="E707" s="11" t="s">
        <v>304</v>
      </c>
      <c r="F707" s="12" t="s">
        <v>49</v>
      </c>
      <c r="G707" s="11" t="s">
        <v>511</v>
      </c>
      <c r="H707" s="12" t="s">
        <v>306</v>
      </c>
      <c r="I707" s="105" t="s">
        <v>505</v>
      </c>
      <c r="J707" s="12" t="str">
        <f t="shared" si="28"/>
        <v>≥17h</v>
      </c>
      <c r="K707" s="12" t="s">
        <v>47</v>
      </c>
      <c r="L707" s="69" t="s">
        <v>518</v>
      </c>
      <c r="M707" s="13" t="s">
        <v>373</v>
      </c>
      <c r="N707" s="14" t="s">
        <v>308</v>
      </c>
      <c r="O707" s="96" t="s">
        <v>358</v>
      </c>
      <c r="P707" s="15" t="s">
        <v>368</v>
      </c>
      <c r="Q707" s="83"/>
      <c r="R707" s="84"/>
      <c r="S707" s="84">
        <v>1</v>
      </c>
      <c r="T707" s="84">
        <v>1</v>
      </c>
      <c r="U707" s="84"/>
      <c r="V707" s="84"/>
      <c r="W707" s="84">
        <v>1</v>
      </c>
      <c r="X707" s="84"/>
      <c r="Y707" s="85"/>
      <c r="Z707" s="69" t="s">
        <v>518</v>
      </c>
      <c r="AA707" s="13" t="s">
        <v>373</v>
      </c>
      <c r="AB707" s="14" t="s">
        <v>308</v>
      </c>
      <c r="AC707" s="96" t="s">
        <v>358</v>
      </c>
      <c r="AD707" s="15" t="s">
        <v>368</v>
      </c>
      <c r="AE707" s="83">
        <v>1</v>
      </c>
      <c r="AF707" s="84"/>
      <c r="AG707" s="84"/>
      <c r="AH707" s="84"/>
      <c r="AI707" s="84"/>
      <c r="AJ707" s="84"/>
      <c r="AK707" s="84"/>
      <c r="AL707" s="84"/>
      <c r="AM707" s="85"/>
    </row>
    <row r="708" spans="1:39" ht="12" customHeight="1">
      <c r="A708" s="184">
        <v>659</v>
      </c>
      <c r="B708" s="98" t="s">
        <v>218</v>
      </c>
      <c r="C708" s="98" t="s">
        <v>69</v>
      </c>
      <c r="D708" s="11" t="s">
        <v>52</v>
      </c>
      <c r="E708" s="11" t="s">
        <v>303</v>
      </c>
      <c r="F708" s="12" t="s">
        <v>48</v>
      </c>
      <c r="G708" s="11" t="s">
        <v>511</v>
      </c>
      <c r="H708" s="12" t="s">
        <v>307</v>
      </c>
      <c r="I708" s="12" t="s">
        <v>507</v>
      </c>
      <c r="J708" s="12" t="str">
        <f t="shared" si="28"/>
        <v>≥17h</v>
      </c>
      <c r="K708" s="12" t="s">
        <v>513</v>
      </c>
      <c r="L708" s="69" t="s">
        <v>518</v>
      </c>
      <c r="M708" s="13" t="s">
        <v>342</v>
      </c>
      <c r="N708" s="14"/>
      <c r="O708" s="96" t="s">
        <v>358</v>
      </c>
      <c r="P708" s="15" t="s">
        <v>359</v>
      </c>
      <c r="Q708" s="83"/>
      <c r="R708" s="84"/>
      <c r="S708" s="84"/>
      <c r="T708" s="84"/>
      <c r="U708" s="84"/>
      <c r="V708" s="84"/>
      <c r="W708" s="84"/>
      <c r="X708" s="84"/>
      <c r="Y708" s="85"/>
      <c r="Z708" s="69" t="s">
        <v>518</v>
      </c>
      <c r="AA708" s="13" t="s">
        <v>342</v>
      </c>
      <c r="AB708" s="14"/>
      <c r="AC708" s="96" t="s">
        <v>358</v>
      </c>
      <c r="AD708" s="15" t="s">
        <v>359</v>
      </c>
      <c r="AE708" s="83"/>
      <c r="AF708" s="84"/>
      <c r="AG708" s="84"/>
      <c r="AH708" s="84"/>
      <c r="AI708" s="84"/>
      <c r="AJ708" s="84"/>
      <c r="AK708" s="84"/>
      <c r="AL708" s="84"/>
      <c r="AM708" s="85"/>
    </row>
    <row r="709" spans="1:39" ht="12" customHeight="1">
      <c r="A709" s="184">
        <v>660</v>
      </c>
      <c r="B709" s="98" t="s">
        <v>128</v>
      </c>
      <c r="C709" s="98" t="s">
        <v>126</v>
      </c>
      <c r="D709" s="11" t="s">
        <v>51</v>
      </c>
      <c r="E709" s="11" t="s">
        <v>304</v>
      </c>
      <c r="F709" s="12" t="s">
        <v>49</v>
      </c>
      <c r="G709" s="11" t="s">
        <v>511</v>
      </c>
      <c r="H709" s="12" t="s">
        <v>306</v>
      </c>
      <c r="I709" s="12" t="s">
        <v>504</v>
      </c>
      <c r="J709" s="12" t="str">
        <f t="shared" si="28"/>
        <v>≥17h</v>
      </c>
      <c r="K709" s="12" t="s">
        <v>47</v>
      </c>
      <c r="L709" s="69" t="s">
        <v>518</v>
      </c>
      <c r="M709" s="13" t="s">
        <v>373</v>
      </c>
      <c r="N709" s="14" t="s">
        <v>308</v>
      </c>
      <c r="O709" s="96" t="s">
        <v>358</v>
      </c>
      <c r="P709" s="15" t="s">
        <v>368</v>
      </c>
      <c r="Q709" s="83"/>
      <c r="R709" s="84"/>
      <c r="S709" s="84"/>
      <c r="T709" s="84">
        <v>1</v>
      </c>
      <c r="U709" s="84"/>
      <c r="V709" s="84"/>
      <c r="W709" s="84">
        <v>1</v>
      </c>
      <c r="X709" s="84"/>
      <c r="Y709" s="85"/>
      <c r="Z709" s="69" t="s">
        <v>518</v>
      </c>
      <c r="AA709" s="13" t="s">
        <v>373</v>
      </c>
      <c r="AB709" s="14" t="s">
        <v>308</v>
      </c>
      <c r="AC709" s="96" t="s">
        <v>358</v>
      </c>
      <c r="AD709" s="15" t="s">
        <v>368</v>
      </c>
      <c r="AE709" s="83"/>
      <c r="AF709" s="84"/>
      <c r="AG709" s="84"/>
      <c r="AH709" s="84"/>
      <c r="AI709" s="84"/>
      <c r="AJ709" s="84"/>
      <c r="AK709" s="84"/>
      <c r="AL709" s="84"/>
      <c r="AM709" s="85">
        <v>1</v>
      </c>
    </row>
    <row r="710" spans="1:39" ht="12" customHeight="1">
      <c r="A710" s="184">
        <v>661</v>
      </c>
      <c r="B710" s="98" t="s">
        <v>183</v>
      </c>
      <c r="C710" s="98" t="s">
        <v>168</v>
      </c>
      <c r="D710" s="11" t="s">
        <v>25</v>
      </c>
      <c r="E710" s="11" t="s">
        <v>304</v>
      </c>
      <c r="F710" s="12" t="s">
        <v>49</v>
      </c>
      <c r="G710" s="11" t="s">
        <v>511</v>
      </c>
      <c r="H710" s="12" t="s">
        <v>306</v>
      </c>
      <c r="I710" s="105" t="s">
        <v>504</v>
      </c>
      <c r="J710" s="12" t="str">
        <f t="shared" si="28"/>
        <v>≥17h</v>
      </c>
      <c r="K710" s="12" t="s">
        <v>512</v>
      </c>
      <c r="L710" s="69" t="s">
        <v>520</v>
      </c>
      <c r="M710" s="13" t="s">
        <v>373</v>
      </c>
      <c r="N710" s="14" t="s">
        <v>308</v>
      </c>
      <c r="O710" s="96" t="s">
        <v>358</v>
      </c>
      <c r="P710" s="15" t="s">
        <v>368</v>
      </c>
      <c r="Q710" s="83"/>
      <c r="R710" s="84"/>
      <c r="S710" s="84"/>
      <c r="T710" s="84">
        <v>1</v>
      </c>
      <c r="U710" s="84"/>
      <c r="V710" s="84"/>
      <c r="W710" s="84">
        <v>1</v>
      </c>
      <c r="X710" s="84"/>
      <c r="Y710" s="85"/>
      <c r="Z710" s="69" t="s">
        <v>520</v>
      </c>
      <c r="AA710" s="13" t="s">
        <v>373</v>
      </c>
      <c r="AB710" s="14" t="s">
        <v>308</v>
      </c>
      <c r="AC710" s="96" t="s">
        <v>358</v>
      </c>
      <c r="AD710" s="15" t="s">
        <v>368</v>
      </c>
      <c r="AE710" s="83">
        <v>1</v>
      </c>
      <c r="AF710" s="84"/>
      <c r="AG710" s="84"/>
      <c r="AH710" s="84"/>
      <c r="AI710" s="84"/>
      <c r="AJ710" s="84"/>
      <c r="AK710" s="84"/>
      <c r="AL710" s="84"/>
      <c r="AM710" s="85">
        <v>1</v>
      </c>
    </row>
    <row r="711" spans="1:39" ht="12" customHeight="1">
      <c r="A711" s="184">
        <v>662</v>
      </c>
      <c r="B711" s="98" t="s">
        <v>218</v>
      </c>
      <c r="C711" s="98" t="s">
        <v>69</v>
      </c>
      <c r="D711" s="11" t="s">
        <v>51</v>
      </c>
      <c r="E711" s="11" t="s">
        <v>304</v>
      </c>
      <c r="F711" s="12" t="s">
        <v>48</v>
      </c>
      <c r="G711" s="11" t="s">
        <v>511</v>
      </c>
      <c r="H711" s="12" t="s">
        <v>307</v>
      </c>
      <c r="I711" s="105" t="s">
        <v>504</v>
      </c>
      <c r="J711" s="12" t="str">
        <f t="shared" si="28"/>
        <v>≥17h</v>
      </c>
      <c r="K711" s="12" t="s">
        <v>512</v>
      </c>
      <c r="L711" s="69" t="s">
        <v>518</v>
      </c>
      <c r="M711" s="13" t="s">
        <v>374</v>
      </c>
      <c r="N711" s="14" t="s">
        <v>308</v>
      </c>
      <c r="O711" s="96" t="s">
        <v>358</v>
      </c>
      <c r="P711" s="15" t="s">
        <v>368</v>
      </c>
      <c r="Q711" s="83"/>
      <c r="R711" s="84"/>
      <c r="S711" s="84"/>
      <c r="T711" s="84">
        <v>1</v>
      </c>
      <c r="U711" s="84"/>
      <c r="V711" s="84"/>
      <c r="W711" s="84"/>
      <c r="X711" s="84"/>
      <c r="Y711" s="85"/>
      <c r="Z711" s="69" t="s">
        <v>518</v>
      </c>
      <c r="AA711" s="13" t="s">
        <v>374</v>
      </c>
      <c r="AB711" s="14" t="s">
        <v>308</v>
      </c>
      <c r="AC711" s="96" t="s">
        <v>358</v>
      </c>
      <c r="AD711" s="15" t="s">
        <v>368</v>
      </c>
      <c r="AE711" s="83"/>
      <c r="AF711" s="84">
        <v>1</v>
      </c>
      <c r="AG711" s="84"/>
      <c r="AH711" s="84"/>
      <c r="AI711" s="84"/>
      <c r="AJ711" s="84"/>
      <c r="AK711" s="84"/>
      <c r="AL711" s="84"/>
      <c r="AM711" s="85"/>
    </row>
    <row r="712" spans="1:39" ht="12" customHeight="1">
      <c r="A712" s="184">
        <v>663</v>
      </c>
      <c r="B712" s="98" t="s">
        <v>82</v>
      </c>
      <c r="C712" s="98" t="s">
        <v>82</v>
      </c>
      <c r="D712" s="11" t="s">
        <v>52</v>
      </c>
      <c r="E712" s="11" t="s">
        <v>303</v>
      </c>
      <c r="F712" s="12" t="s">
        <v>49</v>
      </c>
      <c r="G712" s="12" t="s">
        <v>310</v>
      </c>
      <c r="H712" s="12" t="s">
        <v>306</v>
      </c>
      <c r="I712" s="117" t="s">
        <v>504</v>
      </c>
      <c r="J712" s="11" t="str">
        <f>"12-16h"</f>
        <v>12-16h</v>
      </c>
      <c r="K712" s="12" t="s">
        <v>47</v>
      </c>
      <c r="L712" s="69" t="s">
        <v>518</v>
      </c>
      <c r="M712" s="13" t="s">
        <v>372</v>
      </c>
      <c r="N712" s="14" t="s">
        <v>308</v>
      </c>
      <c r="O712" s="96" t="s">
        <v>358</v>
      </c>
      <c r="P712" s="15" t="s">
        <v>368</v>
      </c>
      <c r="Q712" s="83"/>
      <c r="R712" s="84">
        <v>1</v>
      </c>
      <c r="S712" s="84"/>
      <c r="T712" s="84"/>
      <c r="U712" s="84"/>
      <c r="V712" s="84"/>
      <c r="W712" s="84"/>
      <c r="X712" s="84"/>
      <c r="Y712" s="85"/>
      <c r="Z712" s="69" t="s">
        <v>518</v>
      </c>
      <c r="AA712" s="13" t="s">
        <v>372</v>
      </c>
      <c r="AB712" s="14" t="s">
        <v>308</v>
      </c>
      <c r="AC712" s="96" t="s">
        <v>358</v>
      </c>
      <c r="AD712" s="15" t="s">
        <v>368</v>
      </c>
      <c r="AE712" s="83">
        <v>1</v>
      </c>
      <c r="AF712" s="84"/>
      <c r="AG712" s="84"/>
      <c r="AH712" s="84"/>
      <c r="AI712" s="84"/>
      <c r="AJ712" s="84"/>
      <c r="AK712" s="84"/>
      <c r="AL712" s="84"/>
      <c r="AM712" s="85"/>
    </row>
    <row r="713" spans="1:39" ht="12" customHeight="1">
      <c r="A713" s="184">
        <v>664</v>
      </c>
      <c r="B713" s="98" t="s">
        <v>102</v>
      </c>
      <c r="C713" s="98" t="s">
        <v>83</v>
      </c>
      <c r="D713" s="11" t="s">
        <v>25</v>
      </c>
      <c r="E713" s="11" t="s">
        <v>303</v>
      </c>
      <c r="F713" s="12" t="s">
        <v>48</v>
      </c>
      <c r="G713" s="11" t="s">
        <v>511</v>
      </c>
      <c r="H713" s="12" t="s">
        <v>306</v>
      </c>
      <c r="I713" s="12" t="s">
        <v>504</v>
      </c>
      <c r="J713" s="12" t="str">
        <f>"≥17h"</f>
        <v>≥17h</v>
      </c>
      <c r="K713" s="12" t="s">
        <v>47</v>
      </c>
      <c r="L713" s="69" t="s">
        <v>518</v>
      </c>
      <c r="M713" s="13" t="s">
        <v>342</v>
      </c>
      <c r="N713" s="14"/>
      <c r="O713" s="96" t="s">
        <v>358</v>
      </c>
      <c r="P713" s="15" t="s">
        <v>359</v>
      </c>
      <c r="Q713" s="83"/>
      <c r="R713" s="84"/>
      <c r="S713" s="84"/>
      <c r="T713" s="84"/>
      <c r="U713" s="84"/>
      <c r="V713" s="84"/>
      <c r="W713" s="84"/>
      <c r="X713" s="84"/>
      <c r="Y713" s="85"/>
      <c r="Z713" s="69" t="s">
        <v>518</v>
      </c>
      <c r="AA713" s="13" t="s">
        <v>342</v>
      </c>
      <c r="AB713" s="14"/>
      <c r="AC713" s="96" t="s">
        <v>358</v>
      </c>
      <c r="AD713" s="15" t="s">
        <v>359</v>
      </c>
      <c r="AE713" s="83"/>
      <c r="AF713" s="84"/>
      <c r="AG713" s="84"/>
      <c r="AH713" s="84"/>
      <c r="AI713" s="84"/>
      <c r="AJ713" s="84"/>
      <c r="AK713" s="84"/>
      <c r="AL713" s="84"/>
      <c r="AM713" s="85"/>
    </row>
    <row r="714" spans="1:39" ht="12" customHeight="1">
      <c r="A714" s="184">
        <v>665</v>
      </c>
      <c r="B714" s="98" t="s">
        <v>183</v>
      </c>
      <c r="C714" s="98" t="s">
        <v>168</v>
      </c>
      <c r="D714" s="11" t="s">
        <v>25</v>
      </c>
      <c r="E714" s="11" t="s">
        <v>303</v>
      </c>
      <c r="F714" s="12" t="s">
        <v>50</v>
      </c>
      <c r="G714" s="11" t="s">
        <v>511</v>
      </c>
      <c r="H714" s="12" t="s">
        <v>306</v>
      </c>
      <c r="I714" s="12" t="s">
        <v>504</v>
      </c>
      <c r="J714" s="12" t="str">
        <f>"≥17h"</f>
        <v>≥17h</v>
      </c>
      <c r="K714" s="12" t="s">
        <v>47</v>
      </c>
      <c r="L714" s="69" t="s">
        <v>520</v>
      </c>
      <c r="M714" s="13" t="s">
        <v>373</v>
      </c>
      <c r="N714" s="14" t="s">
        <v>308</v>
      </c>
      <c r="O714" s="96" t="s">
        <v>358</v>
      </c>
      <c r="P714" s="15" t="s">
        <v>368</v>
      </c>
      <c r="Q714" s="83"/>
      <c r="R714" s="84"/>
      <c r="S714" s="84"/>
      <c r="T714" s="84">
        <v>1</v>
      </c>
      <c r="U714" s="84"/>
      <c r="V714" s="84"/>
      <c r="W714" s="84"/>
      <c r="X714" s="84">
        <v>1</v>
      </c>
      <c r="Y714" s="85"/>
      <c r="Z714" s="69" t="s">
        <v>520</v>
      </c>
      <c r="AA714" s="13" t="s">
        <v>373</v>
      </c>
      <c r="AB714" s="14" t="s">
        <v>308</v>
      </c>
      <c r="AC714" s="96" t="s">
        <v>358</v>
      </c>
      <c r="AD714" s="15" t="s">
        <v>368</v>
      </c>
      <c r="AE714" s="83"/>
      <c r="AF714" s="84">
        <v>1</v>
      </c>
      <c r="AG714" s="84"/>
      <c r="AH714" s="84"/>
      <c r="AI714" s="84"/>
      <c r="AJ714" s="84"/>
      <c r="AK714" s="84"/>
      <c r="AL714" s="84"/>
      <c r="AM714" s="85"/>
    </row>
    <row r="715" spans="1:39" ht="12" customHeight="1">
      <c r="A715" s="184">
        <v>666</v>
      </c>
      <c r="B715" s="98" t="s">
        <v>82</v>
      </c>
      <c r="C715" s="98" t="s">
        <v>82</v>
      </c>
      <c r="D715" s="11" t="s">
        <v>52</v>
      </c>
      <c r="E715" s="11" t="s">
        <v>303</v>
      </c>
      <c r="F715" s="12" t="s">
        <v>49</v>
      </c>
      <c r="G715" s="12" t="s">
        <v>310</v>
      </c>
      <c r="H715" s="12" t="s">
        <v>306</v>
      </c>
      <c r="I715" s="105" t="s">
        <v>504</v>
      </c>
      <c r="J715" s="12" t="str">
        <f>"≥17h"</f>
        <v>≥17h</v>
      </c>
      <c r="K715" s="12" t="s">
        <v>512</v>
      </c>
      <c r="L715" s="69" t="s">
        <v>518</v>
      </c>
      <c r="M715" s="13" t="s">
        <v>371</v>
      </c>
      <c r="N715" s="14" t="s">
        <v>308</v>
      </c>
      <c r="O715" s="96" t="s">
        <v>358</v>
      </c>
      <c r="P715" s="15" t="s">
        <v>368</v>
      </c>
      <c r="Q715" s="83"/>
      <c r="R715" s="84"/>
      <c r="S715" s="84"/>
      <c r="T715" s="84"/>
      <c r="U715" s="84"/>
      <c r="V715" s="84"/>
      <c r="W715" s="84">
        <v>1</v>
      </c>
      <c r="X715" s="84"/>
      <c r="Y715" s="85"/>
      <c r="Z715" s="69" t="s">
        <v>518</v>
      </c>
      <c r="AA715" s="13" t="s">
        <v>371</v>
      </c>
      <c r="AB715" s="14" t="s">
        <v>308</v>
      </c>
      <c r="AC715" s="96" t="s">
        <v>358</v>
      </c>
      <c r="AD715" s="15" t="s">
        <v>368</v>
      </c>
      <c r="AE715" s="83">
        <v>1</v>
      </c>
      <c r="AF715" s="84"/>
      <c r="AG715" s="84"/>
      <c r="AH715" s="84"/>
      <c r="AI715" s="84"/>
      <c r="AJ715" s="84"/>
      <c r="AK715" s="84"/>
      <c r="AL715" s="84"/>
      <c r="AM715" s="85"/>
    </row>
    <row r="716" spans="1:39" ht="12" customHeight="1">
      <c r="A716" s="184">
        <v>667</v>
      </c>
      <c r="B716" s="98" t="s">
        <v>183</v>
      </c>
      <c r="C716" s="98" t="s">
        <v>168</v>
      </c>
      <c r="D716" s="11" t="s">
        <v>52</v>
      </c>
      <c r="E716" s="11" t="s">
        <v>303</v>
      </c>
      <c r="F716" s="12" t="s">
        <v>50</v>
      </c>
      <c r="G716" s="11" t="s">
        <v>511</v>
      </c>
      <c r="H716" s="12" t="s">
        <v>306</v>
      </c>
      <c r="I716" s="12" t="s">
        <v>507</v>
      </c>
      <c r="J716" s="12" t="str">
        <f>"≥17h"</f>
        <v>≥17h</v>
      </c>
      <c r="K716" s="12" t="s">
        <v>512</v>
      </c>
      <c r="L716" s="69" t="s">
        <v>520</v>
      </c>
      <c r="M716" s="13" t="s">
        <v>371</v>
      </c>
      <c r="N716" s="14" t="s">
        <v>308</v>
      </c>
      <c r="O716" s="96" t="s">
        <v>358</v>
      </c>
      <c r="P716" s="15" t="s">
        <v>368</v>
      </c>
      <c r="Q716" s="83"/>
      <c r="R716" s="84"/>
      <c r="S716" s="84"/>
      <c r="T716" s="84">
        <v>1</v>
      </c>
      <c r="U716" s="84"/>
      <c r="V716" s="84"/>
      <c r="W716" s="84"/>
      <c r="X716" s="84"/>
      <c r="Y716" s="85"/>
      <c r="Z716" s="69" t="s">
        <v>520</v>
      </c>
      <c r="AA716" s="13" t="s">
        <v>371</v>
      </c>
      <c r="AB716" s="14" t="s">
        <v>308</v>
      </c>
      <c r="AC716" s="96" t="s">
        <v>358</v>
      </c>
      <c r="AD716" s="15" t="s">
        <v>368</v>
      </c>
      <c r="AE716" s="83"/>
      <c r="AF716" s="84">
        <v>1</v>
      </c>
      <c r="AG716" s="84"/>
      <c r="AH716" s="84"/>
      <c r="AI716" s="84"/>
      <c r="AJ716" s="84"/>
      <c r="AK716" s="84"/>
      <c r="AL716" s="84"/>
      <c r="AM716" s="85"/>
    </row>
    <row r="717" spans="1:39" ht="12" customHeight="1">
      <c r="A717" s="184">
        <v>668</v>
      </c>
      <c r="B717" s="98" t="s">
        <v>183</v>
      </c>
      <c r="C717" s="98" t="s">
        <v>168</v>
      </c>
      <c r="D717" s="11" t="s">
        <v>51</v>
      </c>
      <c r="E717" s="11" t="s">
        <v>304</v>
      </c>
      <c r="F717" s="12" t="s">
        <v>50</v>
      </c>
      <c r="G717" s="11" t="s">
        <v>511</v>
      </c>
      <c r="H717" s="12" t="s">
        <v>306</v>
      </c>
      <c r="I717" s="12" t="s">
        <v>505</v>
      </c>
      <c r="J717" s="12" t="str">
        <f>"≥17h"</f>
        <v>≥17h</v>
      </c>
      <c r="K717" s="12" t="s">
        <v>513</v>
      </c>
      <c r="L717" s="69" t="s">
        <v>520</v>
      </c>
      <c r="M717" s="13" t="s">
        <v>373</v>
      </c>
      <c r="N717" s="14" t="s">
        <v>308</v>
      </c>
      <c r="O717" s="96" t="s">
        <v>358</v>
      </c>
      <c r="P717" s="15" t="s">
        <v>368</v>
      </c>
      <c r="Q717" s="83"/>
      <c r="R717" s="84">
        <v>1</v>
      </c>
      <c r="S717" s="84">
        <v>1</v>
      </c>
      <c r="T717" s="84">
        <v>1</v>
      </c>
      <c r="U717" s="84"/>
      <c r="V717" s="84"/>
      <c r="W717" s="84">
        <v>1</v>
      </c>
      <c r="X717" s="84">
        <v>1</v>
      </c>
      <c r="Y717" s="85"/>
      <c r="Z717" s="69" t="s">
        <v>520</v>
      </c>
      <c r="AA717" s="13" t="s">
        <v>373</v>
      </c>
      <c r="AB717" s="14" t="s">
        <v>308</v>
      </c>
      <c r="AC717" s="96" t="s">
        <v>358</v>
      </c>
      <c r="AD717" s="15" t="s">
        <v>368</v>
      </c>
      <c r="AE717" s="83">
        <v>1</v>
      </c>
      <c r="AF717" s="84"/>
      <c r="AG717" s="84"/>
      <c r="AH717" s="84"/>
      <c r="AI717" s="84"/>
      <c r="AJ717" s="84"/>
      <c r="AK717" s="84"/>
      <c r="AL717" s="84"/>
      <c r="AM717" s="85">
        <v>1</v>
      </c>
    </row>
    <row r="718" spans="1:39" ht="12" customHeight="1">
      <c r="A718" s="184">
        <v>669</v>
      </c>
      <c r="B718" s="98" t="s">
        <v>82</v>
      </c>
      <c r="C718" s="98" t="s">
        <v>82</v>
      </c>
      <c r="D718" s="11" t="s">
        <v>52</v>
      </c>
      <c r="E718" s="11" t="s">
        <v>304</v>
      </c>
      <c r="F718" s="12" t="s">
        <v>48</v>
      </c>
      <c r="G718" s="12" t="s">
        <v>310</v>
      </c>
      <c r="H718" s="12" t="s">
        <v>306</v>
      </c>
      <c r="I718" s="105" t="s">
        <v>504</v>
      </c>
      <c r="J718" s="11" t="str">
        <f>"12-16h"</f>
        <v>12-16h</v>
      </c>
      <c r="K718" s="12" t="s">
        <v>513</v>
      </c>
      <c r="L718" s="69" t="s">
        <v>518</v>
      </c>
      <c r="M718" s="13" t="s">
        <v>371</v>
      </c>
      <c r="N718" s="14" t="s">
        <v>308</v>
      </c>
      <c r="O718" s="96" t="s">
        <v>358</v>
      </c>
      <c r="P718" s="15" t="s">
        <v>368</v>
      </c>
      <c r="Q718" s="83"/>
      <c r="R718" s="84"/>
      <c r="S718" s="84"/>
      <c r="T718" s="84"/>
      <c r="U718" s="84"/>
      <c r="V718" s="84"/>
      <c r="W718" s="84">
        <v>1</v>
      </c>
      <c r="X718" s="84"/>
      <c r="Y718" s="85"/>
      <c r="Z718" s="69" t="s">
        <v>518</v>
      </c>
      <c r="AA718" s="13" t="s">
        <v>371</v>
      </c>
      <c r="AB718" s="14" t="s">
        <v>308</v>
      </c>
      <c r="AC718" s="96" t="s">
        <v>358</v>
      </c>
      <c r="AD718" s="15" t="s">
        <v>368</v>
      </c>
      <c r="AE718" s="83">
        <v>1</v>
      </c>
      <c r="AF718" s="84"/>
      <c r="AG718" s="84"/>
      <c r="AH718" s="84"/>
      <c r="AI718" s="84"/>
      <c r="AJ718" s="84"/>
      <c r="AK718" s="84"/>
      <c r="AL718" s="84"/>
      <c r="AM718" s="85"/>
    </row>
    <row r="719" spans="1:39" ht="12" customHeight="1">
      <c r="A719" s="184">
        <v>670</v>
      </c>
      <c r="B719" s="98" t="s">
        <v>184</v>
      </c>
      <c r="C719" s="98" t="s">
        <v>168</v>
      </c>
      <c r="D719" s="11" t="s">
        <v>51</v>
      </c>
      <c r="E719" s="11" t="s">
        <v>304</v>
      </c>
      <c r="F719" s="12" t="s">
        <v>48</v>
      </c>
      <c r="G719" s="11" t="s">
        <v>511</v>
      </c>
      <c r="H719" s="12" t="s">
        <v>306</v>
      </c>
      <c r="I719" s="12" t="s">
        <v>504</v>
      </c>
      <c r="J719" s="11" t="str">
        <f>"12-16h"</f>
        <v>12-16h</v>
      </c>
      <c r="K719" s="12" t="s">
        <v>47</v>
      </c>
      <c r="L719" s="69" t="s">
        <v>520</v>
      </c>
      <c r="M719" s="13" t="s">
        <v>373</v>
      </c>
      <c r="N719" s="14" t="s">
        <v>308</v>
      </c>
      <c r="O719" s="96" t="s">
        <v>358</v>
      </c>
      <c r="P719" s="15" t="s">
        <v>368</v>
      </c>
      <c r="Q719" s="83"/>
      <c r="R719" s="84"/>
      <c r="S719" s="84">
        <v>1</v>
      </c>
      <c r="T719" s="84">
        <v>1</v>
      </c>
      <c r="U719" s="84"/>
      <c r="V719" s="84"/>
      <c r="W719" s="84"/>
      <c r="X719" s="84"/>
      <c r="Y719" s="85"/>
      <c r="Z719" s="69" t="s">
        <v>520</v>
      </c>
      <c r="AA719" s="13" t="s">
        <v>373</v>
      </c>
      <c r="AB719" s="14" t="s">
        <v>308</v>
      </c>
      <c r="AC719" s="96" t="s">
        <v>358</v>
      </c>
      <c r="AD719" s="15" t="s">
        <v>368</v>
      </c>
      <c r="AE719" s="83"/>
      <c r="AF719" s="84">
        <v>1</v>
      </c>
      <c r="AG719" s="84"/>
      <c r="AH719" s="84"/>
      <c r="AI719" s="84"/>
      <c r="AJ719" s="84"/>
      <c r="AK719" s="84"/>
      <c r="AL719" s="84"/>
      <c r="AM719" s="85"/>
    </row>
    <row r="720" spans="1:39" ht="12" customHeight="1">
      <c r="A720" s="184">
        <v>671</v>
      </c>
      <c r="B720" s="98" t="s">
        <v>82</v>
      </c>
      <c r="C720" s="98" t="s">
        <v>82</v>
      </c>
      <c r="D720" s="11" t="s">
        <v>51</v>
      </c>
      <c r="E720" s="11" t="s">
        <v>304</v>
      </c>
      <c r="F720" s="12" t="s">
        <v>49</v>
      </c>
      <c r="G720" s="12" t="s">
        <v>310</v>
      </c>
      <c r="H720" s="12" t="s">
        <v>306</v>
      </c>
      <c r="I720" s="117" t="s">
        <v>504</v>
      </c>
      <c r="J720" s="11" t="str">
        <f>"12-16h"</f>
        <v>12-16h</v>
      </c>
      <c r="K720" s="12" t="s">
        <v>512</v>
      </c>
      <c r="L720" s="69" t="s">
        <v>518</v>
      </c>
      <c r="M720" s="13" t="s">
        <v>372</v>
      </c>
      <c r="N720" s="14" t="s">
        <v>308</v>
      </c>
      <c r="O720" s="96" t="s">
        <v>358</v>
      </c>
      <c r="P720" s="15" t="s">
        <v>368</v>
      </c>
      <c r="Q720" s="83"/>
      <c r="R720" s="84">
        <v>1</v>
      </c>
      <c r="S720" s="84"/>
      <c r="T720" s="84"/>
      <c r="U720" s="84"/>
      <c r="V720" s="84"/>
      <c r="W720" s="84"/>
      <c r="X720" s="84"/>
      <c r="Y720" s="85"/>
      <c r="Z720" s="69" t="s">
        <v>518</v>
      </c>
      <c r="AA720" s="13" t="s">
        <v>372</v>
      </c>
      <c r="AB720" s="14" t="s">
        <v>308</v>
      </c>
      <c r="AC720" s="96" t="s">
        <v>358</v>
      </c>
      <c r="AD720" s="15" t="s">
        <v>368</v>
      </c>
      <c r="AE720" s="83">
        <v>1</v>
      </c>
      <c r="AF720" s="84"/>
      <c r="AG720" s="84"/>
      <c r="AH720" s="84"/>
      <c r="AI720" s="84"/>
      <c r="AJ720" s="84"/>
      <c r="AK720" s="84"/>
      <c r="AL720" s="84"/>
      <c r="AM720" s="85"/>
    </row>
    <row r="721" spans="1:39" ht="12" customHeight="1">
      <c r="A721" s="184">
        <v>672</v>
      </c>
      <c r="B721" s="98" t="s">
        <v>169</v>
      </c>
      <c r="C721" s="98" t="s">
        <v>168</v>
      </c>
      <c r="D721" s="11" t="s">
        <v>25</v>
      </c>
      <c r="E721" s="11" t="s">
        <v>304</v>
      </c>
      <c r="F721" s="12" t="s">
        <v>48</v>
      </c>
      <c r="G721" s="11" t="s">
        <v>511</v>
      </c>
      <c r="H721" s="12" t="s">
        <v>306</v>
      </c>
      <c r="I721" s="105" t="s">
        <v>504</v>
      </c>
      <c r="J721" s="12" t="str">
        <f>"≥17h"</f>
        <v>≥17h</v>
      </c>
      <c r="K721" s="12" t="s">
        <v>513</v>
      </c>
      <c r="L721" s="69" t="s">
        <v>520</v>
      </c>
      <c r="M721" s="13" t="s">
        <v>373</v>
      </c>
      <c r="N721" s="14" t="s">
        <v>308</v>
      </c>
      <c r="O721" s="96" t="s">
        <v>358</v>
      </c>
      <c r="P721" s="15" t="s">
        <v>370</v>
      </c>
      <c r="Q721" s="83"/>
      <c r="R721" s="84">
        <v>1</v>
      </c>
      <c r="S721" s="84"/>
      <c r="T721" s="84"/>
      <c r="U721" s="84"/>
      <c r="V721" s="84"/>
      <c r="W721" s="84"/>
      <c r="X721" s="84"/>
      <c r="Y721" s="85"/>
      <c r="Z721" s="69" t="s">
        <v>520</v>
      </c>
      <c r="AA721" s="13" t="s">
        <v>373</v>
      </c>
      <c r="AB721" s="14" t="s">
        <v>308</v>
      </c>
      <c r="AC721" s="96" t="s">
        <v>358</v>
      </c>
      <c r="AD721" s="15" t="s">
        <v>370</v>
      </c>
      <c r="AE721" s="83">
        <v>1</v>
      </c>
      <c r="AF721" s="84"/>
      <c r="AG721" s="84"/>
      <c r="AH721" s="84"/>
      <c r="AI721" s="84"/>
      <c r="AJ721" s="84"/>
      <c r="AK721" s="84"/>
      <c r="AL721" s="84"/>
      <c r="AM721" s="85"/>
    </row>
    <row r="722" spans="1:39" ht="12" customHeight="1">
      <c r="A722" s="184">
        <v>673</v>
      </c>
      <c r="B722" s="98" t="s">
        <v>185</v>
      </c>
      <c r="C722" s="98" t="s">
        <v>168</v>
      </c>
      <c r="D722" s="11" t="s">
        <v>51</v>
      </c>
      <c r="E722" s="11" t="s">
        <v>304</v>
      </c>
      <c r="F722" s="12" t="s">
        <v>49</v>
      </c>
      <c r="G722" s="11" t="s">
        <v>511</v>
      </c>
      <c r="H722" s="12" t="s">
        <v>306</v>
      </c>
      <c r="I722" s="117" t="s">
        <v>504</v>
      </c>
      <c r="J722" s="12" t="str">
        <f>"≥17h"</f>
        <v>≥17h</v>
      </c>
      <c r="K722" s="12" t="s">
        <v>513</v>
      </c>
      <c r="L722" s="69" t="s">
        <v>520</v>
      </c>
      <c r="M722" s="13" t="s">
        <v>373</v>
      </c>
      <c r="N722" s="14" t="s">
        <v>308</v>
      </c>
      <c r="O722" s="96" t="s">
        <v>358</v>
      </c>
      <c r="P722" s="15" t="s">
        <v>368</v>
      </c>
      <c r="Q722" s="83"/>
      <c r="R722" s="84"/>
      <c r="S722" s="84"/>
      <c r="T722" s="84">
        <v>1</v>
      </c>
      <c r="U722" s="84"/>
      <c r="V722" s="84"/>
      <c r="W722" s="84">
        <v>1</v>
      </c>
      <c r="X722" s="84"/>
      <c r="Y722" s="85"/>
      <c r="Z722" s="69" t="s">
        <v>520</v>
      </c>
      <c r="AA722" s="13" t="s">
        <v>373</v>
      </c>
      <c r="AB722" s="14" t="s">
        <v>308</v>
      </c>
      <c r="AC722" s="96" t="s">
        <v>358</v>
      </c>
      <c r="AD722" s="15" t="s">
        <v>368</v>
      </c>
      <c r="AE722" s="83">
        <v>1</v>
      </c>
      <c r="AF722" s="84"/>
      <c r="AG722" s="84"/>
      <c r="AH722" s="84"/>
      <c r="AI722" s="84"/>
      <c r="AJ722" s="84"/>
      <c r="AK722" s="84"/>
      <c r="AL722" s="84"/>
      <c r="AM722" s="85">
        <v>1</v>
      </c>
    </row>
    <row r="723" spans="1:39" ht="12" customHeight="1">
      <c r="A723" s="184">
        <v>674</v>
      </c>
      <c r="B723" s="98" t="s">
        <v>65</v>
      </c>
      <c r="C723" s="98" t="s">
        <v>65</v>
      </c>
      <c r="D723" s="11" t="s">
        <v>52</v>
      </c>
      <c r="E723" s="11" t="s">
        <v>303</v>
      </c>
      <c r="F723" s="12" t="s">
        <v>48</v>
      </c>
      <c r="G723" s="12" t="s">
        <v>310</v>
      </c>
      <c r="H723" s="12" t="s">
        <v>306</v>
      </c>
      <c r="I723" s="105" t="s">
        <v>507</v>
      </c>
      <c r="J723" s="12" t="str">
        <f>"≥17h"</f>
        <v>≥17h</v>
      </c>
      <c r="K723" s="12" t="s">
        <v>47</v>
      </c>
      <c r="L723" s="69" t="s">
        <v>518</v>
      </c>
      <c r="M723" s="13" t="s">
        <v>342</v>
      </c>
      <c r="N723" s="14"/>
      <c r="O723" s="96" t="s">
        <v>358</v>
      </c>
      <c r="P723" s="15" t="s">
        <v>359</v>
      </c>
      <c r="Q723" s="83"/>
      <c r="R723" s="84"/>
      <c r="S723" s="84"/>
      <c r="T723" s="84"/>
      <c r="U723" s="84"/>
      <c r="V723" s="84"/>
      <c r="W723" s="84"/>
      <c r="X723" s="84"/>
      <c r="Y723" s="85"/>
      <c r="Z723" s="69" t="s">
        <v>518</v>
      </c>
      <c r="AA723" s="13" t="s">
        <v>342</v>
      </c>
      <c r="AB723" s="14"/>
      <c r="AC723" s="96" t="s">
        <v>358</v>
      </c>
      <c r="AD723" s="15" t="s">
        <v>359</v>
      </c>
      <c r="AE723" s="83"/>
      <c r="AF723" s="84"/>
      <c r="AG723" s="84"/>
      <c r="AH723" s="84"/>
      <c r="AI723" s="84"/>
      <c r="AJ723" s="84"/>
      <c r="AK723" s="84"/>
      <c r="AL723" s="84"/>
      <c r="AM723" s="85"/>
    </row>
    <row r="724" spans="1:39" ht="12" customHeight="1">
      <c r="A724" s="184">
        <v>675</v>
      </c>
      <c r="B724" s="98" t="s">
        <v>65</v>
      </c>
      <c r="C724" s="98" t="s">
        <v>65</v>
      </c>
      <c r="D724" s="11" t="s">
        <v>51</v>
      </c>
      <c r="E724" s="11" t="s">
        <v>304</v>
      </c>
      <c r="F724" s="12" t="s">
        <v>48</v>
      </c>
      <c r="G724" s="12" t="s">
        <v>310</v>
      </c>
      <c r="H724" s="12" t="s">
        <v>306</v>
      </c>
      <c r="I724" s="105" t="s">
        <v>504</v>
      </c>
      <c r="J724" s="11" t="str">
        <f>"12-16h"</f>
        <v>12-16h</v>
      </c>
      <c r="K724" s="12" t="s">
        <v>512</v>
      </c>
      <c r="L724" s="69" t="s">
        <v>518</v>
      </c>
      <c r="M724" s="13" t="s">
        <v>342</v>
      </c>
      <c r="N724" s="14"/>
      <c r="O724" s="96" t="s">
        <v>358</v>
      </c>
      <c r="P724" s="15" t="s">
        <v>359</v>
      </c>
      <c r="Q724" s="83"/>
      <c r="R724" s="84"/>
      <c r="S724" s="84"/>
      <c r="T724" s="84"/>
      <c r="U724" s="84"/>
      <c r="V724" s="84"/>
      <c r="W724" s="84"/>
      <c r="X724" s="84"/>
      <c r="Y724" s="85"/>
      <c r="Z724" s="69" t="s">
        <v>518</v>
      </c>
      <c r="AA724" s="13" t="s">
        <v>342</v>
      </c>
      <c r="AB724" s="14"/>
      <c r="AC724" s="96" t="s">
        <v>358</v>
      </c>
      <c r="AD724" s="15" t="s">
        <v>359</v>
      </c>
      <c r="AE724" s="83"/>
      <c r="AF724" s="84"/>
      <c r="AG724" s="84"/>
      <c r="AH724" s="84"/>
      <c r="AI724" s="84"/>
      <c r="AJ724" s="84"/>
      <c r="AK724" s="84"/>
      <c r="AL724" s="84"/>
      <c r="AM724" s="85"/>
    </row>
    <row r="725" spans="1:39" ht="12" customHeight="1">
      <c r="A725" s="184">
        <v>676</v>
      </c>
      <c r="B725" s="98" t="s">
        <v>103</v>
      </c>
      <c r="C725" s="98" t="s">
        <v>83</v>
      </c>
      <c r="D725" s="11" t="s">
        <v>51</v>
      </c>
      <c r="E725" s="11" t="s">
        <v>304</v>
      </c>
      <c r="F725" s="12" t="s">
        <v>49</v>
      </c>
      <c r="G725" s="12" t="s">
        <v>510</v>
      </c>
      <c r="H725" s="12" t="s">
        <v>307</v>
      </c>
      <c r="I725" s="117" t="s">
        <v>507</v>
      </c>
      <c r="J725" s="11" t="str">
        <f>"12-16h"</f>
        <v>12-16h</v>
      </c>
      <c r="K725" s="12" t="s">
        <v>512</v>
      </c>
      <c r="L725" s="69" t="s">
        <v>518</v>
      </c>
      <c r="M725" s="13" t="s">
        <v>342</v>
      </c>
      <c r="N725" s="14"/>
      <c r="O725" s="96" t="s">
        <v>358</v>
      </c>
      <c r="P725" s="15" t="s">
        <v>359</v>
      </c>
      <c r="Q725" s="83"/>
      <c r="R725" s="84"/>
      <c r="S725" s="84"/>
      <c r="T725" s="84"/>
      <c r="U725" s="84"/>
      <c r="V725" s="84"/>
      <c r="W725" s="84"/>
      <c r="X725" s="84"/>
      <c r="Y725" s="85"/>
      <c r="Z725" s="69" t="s">
        <v>518</v>
      </c>
      <c r="AA725" s="13" t="s">
        <v>342</v>
      </c>
      <c r="AB725" s="14"/>
      <c r="AC725" s="96" t="s">
        <v>358</v>
      </c>
      <c r="AD725" s="15" t="s">
        <v>359</v>
      </c>
      <c r="AE725" s="83"/>
      <c r="AF725" s="84"/>
      <c r="AG725" s="84"/>
      <c r="AH725" s="84"/>
      <c r="AI725" s="84"/>
      <c r="AJ725" s="84"/>
      <c r="AK725" s="84"/>
      <c r="AL725" s="84"/>
      <c r="AM725" s="85"/>
    </row>
    <row r="726" spans="1:39" ht="12" customHeight="1">
      <c r="A726" s="184">
        <v>677</v>
      </c>
      <c r="B726" s="98" t="s">
        <v>82</v>
      </c>
      <c r="C726" s="98" t="s">
        <v>82</v>
      </c>
      <c r="D726" s="11" t="s">
        <v>52</v>
      </c>
      <c r="E726" s="11" t="s">
        <v>304</v>
      </c>
      <c r="F726" s="12" t="s">
        <v>48</v>
      </c>
      <c r="G726" s="12" t="s">
        <v>310</v>
      </c>
      <c r="H726" s="12" t="s">
        <v>306</v>
      </c>
      <c r="I726" s="105" t="s">
        <v>507</v>
      </c>
      <c r="J726" s="12" t="str">
        <f>"≥17h"</f>
        <v>≥17h</v>
      </c>
      <c r="K726" s="12" t="s">
        <v>513</v>
      </c>
      <c r="L726" s="69" t="s">
        <v>518</v>
      </c>
      <c r="M726" s="13" t="s">
        <v>373</v>
      </c>
      <c r="N726" s="14" t="s">
        <v>308</v>
      </c>
      <c r="O726" s="96" t="s">
        <v>358</v>
      </c>
      <c r="P726" s="15" t="s">
        <v>368</v>
      </c>
      <c r="Q726" s="83"/>
      <c r="R726" s="84"/>
      <c r="S726" s="84"/>
      <c r="T726" s="84"/>
      <c r="U726" s="84"/>
      <c r="V726" s="84"/>
      <c r="W726" s="84">
        <v>1</v>
      </c>
      <c r="X726" s="84"/>
      <c r="Y726" s="85"/>
      <c r="Z726" s="69" t="s">
        <v>518</v>
      </c>
      <c r="AA726" s="13" t="s">
        <v>373</v>
      </c>
      <c r="AB726" s="14" t="s">
        <v>308</v>
      </c>
      <c r="AC726" s="96" t="s">
        <v>358</v>
      </c>
      <c r="AD726" s="15" t="s">
        <v>368</v>
      </c>
      <c r="AE726" s="83">
        <v>1</v>
      </c>
      <c r="AF726" s="84"/>
      <c r="AG726" s="84"/>
      <c r="AH726" s="84"/>
      <c r="AI726" s="84"/>
      <c r="AJ726" s="84"/>
      <c r="AK726" s="84"/>
      <c r="AL726" s="84"/>
      <c r="AM726" s="85"/>
    </row>
    <row r="727" spans="1:39" ht="12" customHeight="1">
      <c r="A727" s="184">
        <v>678</v>
      </c>
      <c r="B727" s="98" t="s">
        <v>232</v>
      </c>
      <c r="C727" s="98" t="s">
        <v>69</v>
      </c>
      <c r="D727" s="11" t="s">
        <v>25</v>
      </c>
      <c r="E727" s="11" t="s">
        <v>304</v>
      </c>
      <c r="F727" s="75" t="s">
        <v>47</v>
      </c>
      <c r="G727" s="11" t="s">
        <v>511</v>
      </c>
      <c r="H727" s="12" t="s">
        <v>308</v>
      </c>
      <c r="I727" s="105" t="s">
        <v>505</v>
      </c>
      <c r="J727" s="12" t="str">
        <f>"≥17h"</f>
        <v>≥17h</v>
      </c>
      <c r="K727" s="12" t="s">
        <v>47</v>
      </c>
      <c r="L727" s="69" t="s">
        <v>518</v>
      </c>
      <c r="M727" s="13" t="s">
        <v>371</v>
      </c>
      <c r="N727" s="14" t="s">
        <v>308</v>
      </c>
      <c r="O727" s="96" t="s">
        <v>358</v>
      </c>
      <c r="P727" s="15" t="s">
        <v>368</v>
      </c>
      <c r="Q727" s="83"/>
      <c r="R727" s="84"/>
      <c r="S727" s="84"/>
      <c r="T727" s="84">
        <v>1</v>
      </c>
      <c r="U727" s="84"/>
      <c r="V727" s="84"/>
      <c r="W727" s="84">
        <v>1</v>
      </c>
      <c r="X727" s="84">
        <v>1</v>
      </c>
      <c r="Y727" s="85"/>
      <c r="Z727" s="69" t="s">
        <v>518</v>
      </c>
      <c r="AA727" s="13" t="s">
        <v>371</v>
      </c>
      <c r="AB727" s="14" t="s">
        <v>308</v>
      </c>
      <c r="AC727" s="96" t="s">
        <v>358</v>
      </c>
      <c r="AD727" s="15" t="s">
        <v>368</v>
      </c>
      <c r="AE727" s="83"/>
      <c r="AF727" s="84"/>
      <c r="AG727" s="84">
        <v>1</v>
      </c>
      <c r="AH727" s="84"/>
      <c r="AI727" s="84"/>
      <c r="AJ727" s="84"/>
      <c r="AK727" s="84">
        <v>1</v>
      </c>
      <c r="AL727" s="84"/>
      <c r="AM727" s="85"/>
    </row>
    <row r="728" spans="1:39" ht="12" customHeight="1">
      <c r="A728" s="184">
        <v>679</v>
      </c>
      <c r="B728" s="98" t="s">
        <v>82</v>
      </c>
      <c r="C728" s="98" t="s">
        <v>82</v>
      </c>
      <c r="D728" s="11" t="s">
        <v>52</v>
      </c>
      <c r="E728" s="11" t="s">
        <v>304</v>
      </c>
      <c r="F728" s="12" t="s">
        <v>50</v>
      </c>
      <c r="G728" s="12" t="s">
        <v>310</v>
      </c>
      <c r="H728" s="12" t="s">
        <v>306</v>
      </c>
      <c r="I728" s="12" t="s">
        <v>507</v>
      </c>
      <c r="J728" s="11" t="str">
        <f>"12-16h"</f>
        <v>12-16h</v>
      </c>
      <c r="K728" s="12" t="s">
        <v>512</v>
      </c>
      <c r="L728" s="69" t="s">
        <v>518</v>
      </c>
      <c r="M728" s="13" t="s">
        <v>385</v>
      </c>
      <c r="N728" s="14" t="s">
        <v>308</v>
      </c>
      <c r="O728" s="96" t="s">
        <v>358</v>
      </c>
      <c r="P728" s="15" t="s">
        <v>370</v>
      </c>
      <c r="Q728" s="83"/>
      <c r="R728" s="84"/>
      <c r="S728" s="84"/>
      <c r="T728" s="84">
        <v>1</v>
      </c>
      <c r="U728" s="84"/>
      <c r="V728" s="84"/>
      <c r="W728" s="84"/>
      <c r="X728" s="84"/>
      <c r="Y728" s="85"/>
      <c r="Z728" s="69" t="s">
        <v>518</v>
      </c>
      <c r="AA728" s="13" t="s">
        <v>385</v>
      </c>
      <c r="AB728" s="14" t="s">
        <v>308</v>
      </c>
      <c r="AC728" s="96" t="s">
        <v>358</v>
      </c>
      <c r="AD728" s="15" t="s">
        <v>370</v>
      </c>
      <c r="AE728" s="83">
        <v>1</v>
      </c>
      <c r="AF728" s="84"/>
      <c r="AG728" s="84"/>
      <c r="AH728" s="84"/>
      <c r="AI728" s="84"/>
      <c r="AJ728" s="84"/>
      <c r="AK728" s="84"/>
      <c r="AL728" s="84"/>
      <c r="AM728" s="85"/>
    </row>
    <row r="729" spans="1:39" ht="12" customHeight="1">
      <c r="A729" s="184">
        <v>680</v>
      </c>
      <c r="B729" s="98" t="s">
        <v>202</v>
      </c>
      <c r="C729" s="98" t="s">
        <v>198</v>
      </c>
      <c r="D729" s="11" t="s">
        <v>52</v>
      </c>
      <c r="E729" s="11" t="s">
        <v>303</v>
      </c>
      <c r="F729" s="12" t="s">
        <v>49</v>
      </c>
      <c r="G729" s="11" t="s">
        <v>511</v>
      </c>
      <c r="H729" s="12" t="s">
        <v>306</v>
      </c>
      <c r="I729" s="105" t="s">
        <v>504</v>
      </c>
      <c r="J729" s="12" t="str">
        <f>"≥17h"</f>
        <v>≥17h</v>
      </c>
      <c r="K729" s="12" t="s">
        <v>512</v>
      </c>
      <c r="L729" s="69" t="s">
        <v>520</v>
      </c>
      <c r="M729" s="13" t="s">
        <v>373</v>
      </c>
      <c r="N729" s="14" t="s">
        <v>308</v>
      </c>
      <c r="O729" s="96" t="s">
        <v>358</v>
      </c>
      <c r="P729" s="15" t="s">
        <v>368</v>
      </c>
      <c r="Q729" s="83"/>
      <c r="R729" s="84"/>
      <c r="S729" s="84"/>
      <c r="T729" s="84">
        <v>1</v>
      </c>
      <c r="U729" s="84"/>
      <c r="V729" s="84"/>
      <c r="W729" s="84"/>
      <c r="X729" s="84"/>
      <c r="Y729" s="85"/>
      <c r="Z729" s="69" t="s">
        <v>520</v>
      </c>
      <c r="AA729" s="13" t="s">
        <v>373</v>
      </c>
      <c r="AB729" s="14" t="s">
        <v>308</v>
      </c>
      <c r="AC729" s="96" t="s">
        <v>358</v>
      </c>
      <c r="AD729" s="15" t="s">
        <v>368</v>
      </c>
      <c r="AE729" s="83"/>
      <c r="AF729" s="84">
        <v>1</v>
      </c>
      <c r="AG729" s="84"/>
      <c r="AH729" s="84"/>
      <c r="AI729" s="84"/>
      <c r="AJ729" s="84"/>
      <c r="AK729" s="84"/>
      <c r="AL729" s="84"/>
      <c r="AM729" s="85"/>
    </row>
    <row r="730" spans="1:39" ht="12" customHeight="1">
      <c r="A730" s="184">
        <v>681</v>
      </c>
      <c r="B730" s="98" t="s">
        <v>232</v>
      </c>
      <c r="C730" s="98" t="s">
        <v>69</v>
      </c>
      <c r="D730" s="11" t="s">
        <v>52</v>
      </c>
      <c r="E730" s="11" t="s">
        <v>304</v>
      </c>
      <c r="F730" s="12" t="s">
        <v>49</v>
      </c>
      <c r="G730" s="11" t="s">
        <v>511</v>
      </c>
      <c r="H730" s="12" t="s">
        <v>308</v>
      </c>
      <c r="I730" s="105" t="s">
        <v>505</v>
      </c>
      <c r="J730" s="12" t="str">
        <f>"≥17h"</f>
        <v>≥17h</v>
      </c>
      <c r="K730" s="12" t="s">
        <v>512</v>
      </c>
      <c r="L730" s="69" t="s">
        <v>518</v>
      </c>
      <c r="M730" s="13" t="s">
        <v>371</v>
      </c>
      <c r="N730" s="14" t="s">
        <v>308</v>
      </c>
      <c r="O730" s="96" t="s">
        <v>358</v>
      </c>
      <c r="P730" s="15" t="s">
        <v>368</v>
      </c>
      <c r="Q730" s="83"/>
      <c r="R730" s="84"/>
      <c r="S730" s="84"/>
      <c r="T730" s="84">
        <v>1</v>
      </c>
      <c r="U730" s="84"/>
      <c r="V730" s="84"/>
      <c r="W730" s="84"/>
      <c r="X730" s="84"/>
      <c r="Y730" s="85"/>
      <c r="Z730" s="69" t="s">
        <v>518</v>
      </c>
      <c r="AA730" s="13" t="s">
        <v>371</v>
      </c>
      <c r="AB730" s="14" t="s">
        <v>308</v>
      </c>
      <c r="AC730" s="96" t="s">
        <v>358</v>
      </c>
      <c r="AD730" s="15" t="s">
        <v>368</v>
      </c>
      <c r="AE730" s="83"/>
      <c r="AF730" s="84"/>
      <c r="AG730" s="84">
        <v>1</v>
      </c>
      <c r="AH730" s="84"/>
      <c r="AI730" s="84"/>
      <c r="AJ730" s="84"/>
      <c r="AK730" s="84"/>
      <c r="AL730" s="84"/>
      <c r="AM730" s="85"/>
    </row>
    <row r="731" spans="1:39" ht="12" customHeight="1">
      <c r="A731" s="184">
        <v>682</v>
      </c>
      <c r="B731" s="98" t="s">
        <v>103</v>
      </c>
      <c r="C731" s="98" t="s">
        <v>83</v>
      </c>
      <c r="D731" s="11" t="s">
        <v>52</v>
      </c>
      <c r="E731" s="11" t="s">
        <v>304</v>
      </c>
      <c r="F731" s="12" t="s">
        <v>49</v>
      </c>
      <c r="G731" s="12" t="s">
        <v>310</v>
      </c>
      <c r="H731" s="12" t="s">
        <v>306</v>
      </c>
      <c r="I731" s="105" t="s">
        <v>504</v>
      </c>
      <c r="J731" s="12" t="str">
        <f>"≥17h"</f>
        <v>≥17h</v>
      </c>
      <c r="K731" s="12" t="s">
        <v>47</v>
      </c>
      <c r="L731" s="69" t="s">
        <v>518</v>
      </c>
      <c r="M731" s="13" t="s">
        <v>342</v>
      </c>
      <c r="N731" s="14"/>
      <c r="O731" s="96" t="s">
        <v>358</v>
      </c>
      <c r="P731" s="15" t="s">
        <v>359</v>
      </c>
      <c r="Q731" s="83"/>
      <c r="R731" s="84"/>
      <c r="S731" s="84"/>
      <c r="T731" s="84"/>
      <c r="U731" s="84"/>
      <c r="V731" s="84"/>
      <c r="W731" s="84"/>
      <c r="X731" s="84"/>
      <c r="Y731" s="85"/>
      <c r="Z731" s="69" t="s">
        <v>518</v>
      </c>
      <c r="AA731" s="13" t="s">
        <v>342</v>
      </c>
      <c r="AB731" s="14"/>
      <c r="AC731" s="96" t="s">
        <v>358</v>
      </c>
      <c r="AD731" s="15" t="s">
        <v>359</v>
      </c>
      <c r="AE731" s="83"/>
      <c r="AF731" s="84"/>
      <c r="AG731" s="84"/>
      <c r="AH731" s="84"/>
      <c r="AI731" s="84"/>
      <c r="AJ731" s="84"/>
      <c r="AK731" s="84"/>
      <c r="AL731" s="84"/>
      <c r="AM731" s="85"/>
    </row>
    <row r="732" spans="1:39" ht="12" customHeight="1">
      <c r="A732" s="184">
        <v>683</v>
      </c>
      <c r="B732" s="98" t="s">
        <v>202</v>
      </c>
      <c r="C732" s="98" t="s">
        <v>198</v>
      </c>
      <c r="D732" s="11" t="s">
        <v>25</v>
      </c>
      <c r="E732" s="11" t="s">
        <v>304</v>
      </c>
      <c r="F732" s="12" t="s">
        <v>50</v>
      </c>
      <c r="G732" s="11" t="s">
        <v>511</v>
      </c>
      <c r="H732" s="12" t="s">
        <v>308</v>
      </c>
      <c r="I732" s="12" t="s">
        <v>505</v>
      </c>
      <c r="J732" s="11" t="str">
        <f>"12-16h"</f>
        <v>12-16h</v>
      </c>
      <c r="K732" s="12" t="s">
        <v>47</v>
      </c>
      <c r="L732" s="69" t="s">
        <v>520</v>
      </c>
      <c r="M732" s="13" t="s">
        <v>371</v>
      </c>
      <c r="N732" s="14" t="s">
        <v>308</v>
      </c>
      <c r="O732" s="96" t="s">
        <v>358</v>
      </c>
      <c r="P732" s="15" t="s">
        <v>368</v>
      </c>
      <c r="Q732" s="83"/>
      <c r="R732" s="84"/>
      <c r="S732" s="84"/>
      <c r="T732" s="84">
        <v>1</v>
      </c>
      <c r="U732" s="84"/>
      <c r="V732" s="84"/>
      <c r="W732" s="84">
        <v>1</v>
      </c>
      <c r="X732" s="84"/>
      <c r="Y732" s="85"/>
      <c r="Z732" s="69" t="s">
        <v>520</v>
      </c>
      <c r="AA732" s="13" t="s">
        <v>371</v>
      </c>
      <c r="AB732" s="14" t="s">
        <v>308</v>
      </c>
      <c r="AC732" s="96" t="s">
        <v>358</v>
      </c>
      <c r="AD732" s="15" t="s">
        <v>368</v>
      </c>
      <c r="AE732" s="83"/>
      <c r="AF732" s="84">
        <v>1</v>
      </c>
      <c r="AG732" s="84"/>
      <c r="AH732" s="84"/>
      <c r="AI732" s="84"/>
      <c r="AJ732" s="84"/>
      <c r="AK732" s="84"/>
      <c r="AL732" s="84"/>
      <c r="AM732" s="85"/>
    </row>
    <row r="733" spans="1:39" ht="12" customHeight="1">
      <c r="A733" s="184">
        <v>684</v>
      </c>
      <c r="B733" s="98" t="s">
        <v>82</v>
      </c>
      <c r="C733" s="98" t="s">
        <v>82</v>
      </c>
      <c r="D733" s="11" t="s">
        <v>52</v>
      </c>
      <c r="E733" s="11" t="s">
        <v>304</v>
      </c>
      <c r="F733" s="12" t="s">
        <v>50</v>
      </c>
      <c r="G733" s="12" t="s">
        <v>310</v>
      </c>
      <c r="H733" s="12" t="s">
        <v>306</v>
      </c>
      <c r="I733" s="105" t="s">
        <v>507</v>
      </c>
      <c r="J733" s="12" t="str">
        <f>"≥17h"</f>
        <v>≥17h</v>
      </c>
      <c r="K733" s="12" t="s">
        <v>47</v>
      </c>
      <c r="L733" s="69" t="s">
        <v>518</v>
      </c>
      <c r="M733" s="13" t="s">
        <v>371</v>
      </c>
      <c r="N733" s="14" t="s">
        <v>308</v>
      </c>
      <c r="O733" s="96" t="s">
        <v>358</v>
      </c>
      <c r="P733" s="15" t="s">
        <v>370</v>
      </c>
      <c r="Q733" s="83"/>
      <c r="R733" s="84">
        <v>1</v>
      </c>
      <c r="S733" s="84"/>
      <c r="T733" s="84"/>
      <c r="U733" s="84"/>
      <c r="V733" s="84"/>
      <c r="W733" s="84"/>
      <c r="X733" s="84"/>
      <c r="Y733" s="85"/>
      <c r="Z733" s="69" t="s">
        <v>518</v>
      </c>
      <c r="AA733" s="13" t="s">
        <v>371</v>
      </c>
      <c r="AB733" s="14" t="s">
        <v>308</v>
      </c>
      <c r="AC733" s="96" t="s">
        <v>358</v>
      </c>
      <c r="AD733" s="15" t="s">
        <v>370</v>
      </c>
      <c r="AE733" s="83">
        <v>1</v>
      </c>
      <c r="AF733" s="84"/>
      <c r="AG733" s="84"/>
      <c r="AH733" s="84"/>
      <c r="AI733" s="84"/>
      <c r="AJ733" s="84"/>
      <c r="AK733" s="84"/>
      <c r="AL733" s="84"/>
      <c r="AM733" s="85"/>
    </row>
    <row r="734" spans="1:39" ht="12" customHeight="1">
      <c r="A734" s="184">
        <v>685</v>
      </c>
      <c r="B734" s="98" t="s">
        <v>233</v>
      </c>
      <c r="C734" s="98" t="s">
        <v>69</v>
      </c>
      <c r="D734" s="11" t="s">
        <v>52</v>
      </c>
      <c r="E734" s="11" t="s">
        <v>304</v>
      </c>
      <c r="F734" s="12" t="s">
        <v>49</v>
      </c>
      <c r="G734" s="11" t="s">
        <v>511</v>
      </c>
      <c r="H734" s="12" t="s">
        <v>308</v>
      </c>
      <c r="I734" s="117" t="s">
        <v>507</v>
      </c>
      <c r="J734" s="12" t="str">
        <f>"≥17h"</f>
        <v>≥17h</v>
      </c>
      <c r="K734" s="12" t="s">
        <v>512</v>
      </c>
      <c r="L734" s="69" t="s">
        <v>518</v>
      </c>
      <c r="M734" s="13" t="s">
        <v>371</v>
      </c>
      <c r="N734" s="14" t="s">
        <v>308</v>
      </c>
      <c r="O734" s="96" t="s">
        <v>358</v>
      </c>
      <c r="P734" s="15" t="s">
        <v>368</v>
      </c>
      <c r="Q734" s="83"/>
      <c r="R734" s="84">
        <v>1</v>
      </c>
      <c r="S734" s="84"/>
      <c r="T734" s="84">
        <v>1</v>
      </c>
      <c r="U734" s="84"/>
      <c r="V734" s="84"/>
      <c r="W734" s="84"/>
      <c r="X734" s="84"/>
      <c r="Y734" s="85"/>
      <c r="Z734" s="69" t="s">
        <v>518</v>
      </c>
      <c r="AA734" s="13" t="s">
        <v>371</v>
      </c>
      <c r="AB734" s="14" t="s">
        <v>308</v>
      </c>
      <c r="AC734" s="96" t="s">
        <v>358</v>
      </c>
      <c r="AD734" s="15" t="s">
        <v>368</v>
      </c>
      <c r="AE734" s="83">
        <v>1</v>
      </c>
      <c r="AF734" s="84"/>
      <c r="AG734" s="84">
        <v>1</v>
      </c>
      <c r="AH734" s="84"/>
      <c r="AI734" s="84"/>
      <c r="AJ734" s="84"/>
      <c r="AK734" s="84"/>
      <c r="AL734" s="84"/>
      <c r="AM734" s="85"/>
    </row>
    <row r="735" spans="1:39" ht="12" customHeight="1">
      <c r="A735" s="184"/>
      <c r="B735" s="98" t="s">
        <v>233</v>
      </c>
      <c r="C735" s="98" t="s">
        <v>69</v>
      </c>
      <c r="D735" s="69" t="s">
        <v>52</v>
      </c>
      <c r="E735" s="69" t="s">
        <v>304</v>
      </c>
      <c r="F735" s="69" t="s">
        <v>49</v>
      </c>
      <c r="G735" s="69" t="s">
        <v>511</v>
      </c>
      <c r="H735" s="69" t="s">
        <v>308</v>
      </c>
      <c r="I735" s="105" t="s">
        <v>507</v>
      </c>
      <c r="J735" s="69" t="str">
        <f>"≥17h"</f>
        <v>≥17h</v>
      </c>
      <c r="K735" s="69" t="s">
        <v>512</v>
      </c>
      <c r="L735" s="69" t="s">
        <v>518</v>
      </c>
      <c r="M735" s="13" t="s">
        <v>339</v>
      </c>
      <c r="N735" s="14" t="s">
        <v>308</v>
      </c>
      <c r="O735" s="96" t="s">
        <v>0</v>
      </c>
      <c r="P735" s="15" t="s">
        <v>368</v>
      </c>
      <c r="Q735" s="83"/>
      <c r="R735" s="84"/>
      <c r="S735" s="84"/>
      <c r="T735" s="84">
        <v>1</v>
      </c>
      <c r="U735" s="84"/>
      <c r="V735" s="84"/>
      <c r="W735" s="84"/>
      <c r="X735" s="84">
        <v>1</v>
      </c>
      <c r="Y735" s="85">
        <v>1</v>
      </c>
      <c r="Z735" s="69" t="s">
        <v>518</v>
      </c>
      <c r="AA735" s="13" t="s">
        <v>339</v>
      </c>
      <c r="AB735" s="14" t="s">
        <v>308</v>
      </c>
      <c r="AC735" s="96" t="s">
        <v>0</v>
      </c>
      <c r="AD735" s="15" t="s">
        <v>368</v>
      </c>
      <c r="AE735" s="83"/>
      <c r="AF735" s="84"/>
      <c r="AG735" s="84"/>
      <c r="AH735" s="84"/>
      <c r="AI735" s="84"/>
      <c r="AJ735" s="84"/>
      <c r="AK735" s="84"/>
      <c r="AL735" s="84"/>
      <c r="AM735" s="85"/>
    </row>
    <row r="736" spans="1:39" ht="12" customHeight="1">
      <c r="A736" s="184">
        <v>686</v>
      </c>
      <c r="B736" s="98" t="s">
        <v>82</v>
      </c>
      <c r="C736" s="98" t="s">
        <v>82</v>
      </c>
      <c r="D736" s="11" t="s">
        <v>52</v>
      </c>
      <c r="E736" s="11" t="s">
        <v>304</v>
      </c>
      <c r="F736" s="12" t="s">
        <v>48</v>
      </c>
      <c r="G736" s="12" t="s">
        <v>310</v>
      </c>
      <c r="H736" s="12" t="s">
        <v>306</v>
      </c>
      <c r="I736" s="12" t="s">
        <v>504</v>
      </c>
      <c r="J736" s="11" t="str">
        <f>"12-16h"</f>
        <v>12-16h</v>
      </c>
      <c r="K736" s="12" t="s">
        <v>513</v>
      </c>
      <c r="L736" s="69" t="s">
        <v>518</v>
      </c>
      <c r="M736" s="13" t="s">
        <v>372</v>
      </c>
      <c r="N736" s="14" t="s">
        <v>308</v>
      </c>
      <c r="O736" s="96" t="s">
        <v>358</v>
      </c>
      <c r="P736" s="15" t="s">
        <v>368</v>
      </c>
      <c r="Q736" s="83"/>
      <c r="R736" s="84"/>
      <c r="S736" s="84"/>
      <c r="T736" s="84"/>
      <c r="U736" s="84"/>
      <c r="V736" s="84"/>
      <c r="W736" s="84">
        <v>1</v>
      </c>
      <c r="X736" s="84"/>
      <c r="Y736" s="85"/>
      <c r="Z736" s="69" t="s">
        <v>518</v>
      </c>
      <c r="AA736" s="13" t="s">
        <v>372</v>
      </c>
      <c r="AB736" s="14" t="s">
        <v>308</v>
      </c>
      <c r="AC736" s="96" t="s">
        <v>358</v>
      </c>
      <c r="AD736" s="15" t="s">
        <v>368</v>
      </c>
      <c r="AE736" s="83">
        <v>1</v>
      </c>
      <c r="AF736" s="84"/>
      <c r="AG736" s="84"/>
      <c r="AH736" s="84"/>
      <c r="AI736" s="84"/>
      <c r="AJ736" s="84"/>
      <c r="AK736" s="84"/>
      <c r="AL736" s="84"/>
      <c r="AM736" s="85"/>
    </row>
    <row r="737" spans="1:39" ht="12" customHeight="1">
      <c r="A737" s="184">
        <v>687</v>
      </c>
      <c r="B737" s="98" t="s">
        <v>82</v>
      </c>
      <c r="C737" s="98" t="s">
        <v>82</v>
      </c>
      <c r="D737" s="11" t="s">
        <v>52</v>
      </c>
      <c r="E737" s="11" t="s">
        <v>303</v>
      </c>
      <c r="F737" s="12" t="s">
        <v>48</v>
      </c>
      <c r="G737" s="12" t="s">
        <v>310</v>
      </c>
      <c r="H737" s="12" t="s">
        <v>306</v>
      </c>
      <c r="I737" s="12" t="s">
        <v>507</v>
      </c>
      <c r="J737" s="11" t="str">
        <f>"12-16h"</f>
        <v>12-16h</v>
      </c>
      <c r="K737" s="12" t="s">
        <v>513</v>
      </c>
      <c r="L737" s="69" t="s">
        <v>518</v>
      </c>
      <c r="M737" s="13" t="s">
        <v>371</v>
      </c>
      <c r="N737" s="14" t="s">
        <v>308</v>
      </c>
      <c r="O737" s="96" t="s">
        <v>358</v>
      </c>
      <c r="P737" s="15" t="s">
        <v>368</v>
      </c>
      <c r="Q737" s="83"/>
      <c r="R737" s="84"/>
      <c r="S737" s="84"/>
      <c r="T737" s="84"/>
      <c r="U737" s="84"/>
      <c r="V737" s="84"/>
      <c r="W737" s="84">
        <v>1</v>
      </c>
      <c r="X737" s="84"/>
      <c r="Y737" s="85"/>
      <c r="Z737" s="69" t="s">
        <v>518</v>
      </c>
      <c r="AA737" s="13" t="s">
        <v>371</v>
      </c>
      <c r="AB737" s="14" t="s">
        <v>308</v>
      </c>
      <c r="AC737" s="96" t="s">
        <v>358</v>
      </c>
      <c r="AD737" s="15" t="s">
        <v>368</v>
      </c>
      <c r="AE737" s="83">
        <v>1</v>
      </c>
      <c r="AF737" s="84"/>
      <c r="AG737" s="84"/>
      <c r="AH737" s="84"/>
      <c r="AI737" s="84"/>
      <c r="AJ737" s="84"/>
      <c r="AK737" s="84"/>
      <c r="AL737" s="84"/>
      <c r="AM737" s="85"/>
    </row>
    <row r="738" spans="1:39" ht="12" customHeight="1">
      <c r="A738" s="184">
        <v>688</v>
      </c>
      <c r="B738" s="98" t="s">
        <v>127</v>
      </c>
      <c r="C738" s="98" t="s">
        <v>126</v>
      </c>
      <c r="D738" s="11" t="s">
        <v>52</v>
      </c>
      <c r="E738" s="11" t="s">
        <v>304</v>
      </c>
      <c r="F738" s="12" t="s">
        <v>50</v>
      </c>
      <c r="G738" s="12" t="s">
        <v>310</v>
      </c>
      <c r="H738" s="12" t="s">
        <v>306</v>
      </c>
      <c r="I738" s="12" t="s">
        <v>504</v>
      </c>
      <c r="J738" s="11" t="str">
        <f>"12-16h"</f>
        <v>12-16h</v>
      </c>
      <c r="K738" s="12" t="s">
        <v>47</v>
      </c>
      <c r="L738" s="69" t="s">
        <v>518</v>
      </c>
      <c r="M738" s="13" t="s">
        <v>371</v>
      </c>
      <c r="N738" s="14" t="s">
        <v>308</v>
      </c>
      <c r="O738" s="96" t="s">
        <v>358</v>
      </c>
      <c r="P738" s="15" t="s">
        <v>368</v>
      </c>
      <c r="Q738" s="83"/>
      <c r="R738" s="84"/>
      <c r="S738" s="84"/>
      <c r="T738" s="84">
        <v>1</v>
      </c>
      <c r="U738" s="84"/>
      <c r="V738" s="84"/>
      <c r="W738" s="84"/>
      <c r="X738" s="84"/>
      <c r="Y738" s="85">
        <v>1</v>
      </c>
      <c r="Z738" s="69" t="s">
        <v>518</v>
      </c>
      <c r="AA738" s="13" t="s">
        <v>371</v>
      </c>
      <c r="AB738" s="14" t="s">
        <v>308</v>
      </c>
      <c r="AC738" s="96" t="s">
        <v>358</v>
      </c>
      <c r="AD738" s="15" t="s">
        <v>368</v>
      </c>
      <c r="AE738" s="83"/>
      <c r="AF738" s="84"/>
      <c r="AG738" s="84"/>
      <c r="AH738" s="84"/>
      <c r="AI738" s="84"/>
      <c r="AJ738" s="84"/>
      <c r="AK738" s="84"/>
      <c r="AL738" s="84"/>
      <c r="AM738" s="85">
        <v>1</v>
      </c>
    </row>
    <row r="739" spans="1:39" ht="12" customHeight="1">
      <c r="A739" s="184">
        <v>689</v>
      </c>
      <c r="B739" s="98" t="s">
        <v>96</v>
      </c>
      <c r="C739" s="98" t="s">
        <v>75</v>
      </c>
      <c r="D739" s="11" t="s">
        <v>52</v>
      </c>
      <c r="E739" s="11" t="s">
        <v>304</v>
      </c>
      <c r="F739" s="12" t="s">
        <v>49</v>
      </c>
      <c r="G739" s="11" t="s">
        <v>511</v>
      </c>
      <c r="H739" s="12" t="s">
        <v>306</v>
      </c>
      <c r="I739" s="12" t="s">
        <v>504</v>
      </c>
      <c r="J739" s="12" t="str">
        <f>"≥17h"</f>
        <v>≥17h</v>
      </c>
      <c r="K739" s="12" t="s">
        <v>512</v>
      </c>
      <c r="L739" s="69" t="s">
        <v>519</v>
      </c>
      <c r="M739" s="13" t="s">
        <v>374</v>
      </c>
      <c r="N739" s="14" t="s">
        <v>367</v>
      </c>
      <c r="O739" s="96" t="s">
        <v>358</v>
      </c>
      <c r="P739" s="15" t="s">
        <v>368</v>
      </c>
      <c r="Q739" s="83"/>
      <c r="R739" s="84"/>
      <c r="S739" s="84"/>
      <c r="T739" s="84"/>
      <c r="U739" s="84"/>
      <c r="V739" s="84"/>
      <c r="W739" s="84">
        <v>1</v>
      </c>
      <c r="X739" s="84"/>
      <c r="Y739" s="85"/>
      <c r="Z739" s="69" t="s">
        <v>519</v>
      </c>
      <c r="AA739" s="13" t="s">
        <v>374</v>
      </c>
      <c r="AB739" s="14" t="s">
        <v>367</v>
      </c>
      <c r="AC739" s="96" t="s">
        <v>358</v>
      </c>
      <c r="AD739" s="15" t="s">
        <v>368</v>
      </c>
      <c r="AE739" s="83"/>
      <c r="AF739" s="84">
        <v>1</v>
      </c>
      <c r="AG739" s="84"/>
      <c r="AH739" s="84"/>
      <c r="AI739" s="84"/>
      <c r="AJ739" s="84"/>
      <c r="AK739" s="84"/>
      <c r="AL739" s="84"/>
      <c r="AM739" s="85"/>
    </row>
    <row r="740" spans="1:39" ht="12" customHeight="1">
      <c r="A740" s="184">
        <v>690</v>
      </c>
      <c r="B740" s="98" t="s">
        <v>127</v>
      </c>
      <c r="C740" s="98" t="s">
        <v>126</v>
      </c>
      <c r="D740" s="11" t="s">
        <v>25</v>
      </c>
      <c r="E740" s="11" t="s">
        <v>304</v>
      </c>
      <c r="F740" s="12" t="s">
        <v>50</v>
      </c>
      <c r="G740" s="12" t="s">
        <v>510</v>
      </c>
      <c r="H740" s="12" t="s">
        <v>307</v>
      </c>
      <c r="I740" s="12" t="s">
        <v>507</v>
      </c>
      <c r="J740" s="12" t="str">
        <f>"≥17h"</f>
        <v>≥17h</v>
      </c>
      <c r="K740" s="12" t="s">
        <v>47</v>
      </c>
      <c r="L740" s="69" t="s">
        <v>518</v>
      </c>
      <c r="M740" s="13" t="s">
        <v>342</v>
      </c>
      <c r="N740" s="14"/>
      <c r="O740" s="96" t="s">
        <v>358</v>
      </c>
      <c r="P740" s="15" t="s">
        <v>359</v>
      </c>
      <c r="Q740" s="83"/>
      <c r="R740" s="84"/>
      <c r="S740" s="84"/>
      <c r="T740" s="84"/>
      <c r="U740" s="84"/>
      <c r="V740" s="84"/>
      <c r="W740" s="84"/>
      <c r="X740" s="84"/>
      <c r="Y740" s="85"/>
      <c r="Z740" s="69" t="s">
        <v>518</v>
      </c>
      <c r="AA740" s="13" t="s">
        <v>342</v>
      </c>
      <c r="AB740" s="14"/>
      <c r="AC740" s="96" t="s">
        <v>358</v>
      </c>
      <c r="AD740" s="15" t="s">
        <v>359</v>
      </c>
      <c r="AE740" s="83"/>
      <c r="AF740" s="84"/>
      <c r="AG740" s="84"/>
      <c r="AH740" s="84"/>
      <c r="AI740" s="84"/>
      <c r="AJ740" s="84"/>
      <c r="AK740" s="84"/>
      <c r="AL740" s="84"/>
      <c r="AM740" s="85"/>
    </row>
    <row r="741" spans="1:39" ht="12" customHeight="1">
      <c r="A741" s="184">
        <v>691</v>
      </c>
      <c r="B741" s="98" t="s">
        <v>134</v>
      </c>
      <c r="C741" s="98" t="s">
        <v>131</v>
      </c>
      <c r="D741" s="11" t="s">
        <v>52</v>
      </c>
      <c r="E741" s="11" t="s">
        <v>304</v>
      </c>
      <c r="F741" s="12" t="s">
        <v>49</v>
      </c>
      <c r="G741" s="11" t="s">
        <v>511</v>
      </c>
      <c r="H741" s="12" t="s">
        <v>306</v>
      </c>
      <c r="I741" s="12" t="s">
        <v>507</v>
      </c>
      <c r="J741" s="12" t="str">
        <f>"≥17h"</f>
        <v>≥17h</v>
      </c>
      <c r="K741" s="12" t="s">
        <v>512</v>
      </c>
      <c r="L741" s="69" t="s">
        <v>519</v>
      </c>
      <c r="M741" s="13" t="s">
        <v>373</v>
      </c>
      <c r="N741" s="14" t="s">
        <v>308</v>
      </c>
      <c r="O741" s="96" t="s">
        <v>358</v>
      </c>
      <c r="P741" s="15" t="s">
        <v>368</v>
      </c>
      <c r="Q741" s="83"/>
      <c r="R741" s="84"/>
      <c r="S741" s="84"/>
      <c r="T741" s="84">
        <v>1</v>
      </c>
      <c r="U741" s="84"/>
      <c r="V741" s="84"/>
      <c r="W741" s="84">
        <v>1</v>
      </c>
      <c r="X741" s="84"/>
      <c r="Y741" s="85"/>
      <c r="Z741" s="69" t="s">
        <v>519</v>
      </c>
      <c r="AA741" s="13" t="s">
        <v>373</v>
      </c>
      <c r="AB741" s="14" t="s">
        <v>308</v>
      </c>
      <c r="AC741" s="96" t="s">
        <v>358</v>
      </c>
      <c r="AD741" s="15" t="s">
        <v>368</v>
      </c>
      <c r="AE741" s="83">
        <v>1</v>
      </c>
      <c r="AF741" s="84"/>
      <c r="AG741" s="84"/>
      <c r="AH741" s="84"/>
      <c r="AI741" s="84"/>
      <c r="AJ741" s="84"/>
      <c r="AK741" s="84"/>
      <c r="AL741" s="84"/>
      <c r="AM741" s="85"/>
    </row>
    <row r="742" spans="1:39" ht="12" customHeight="1">
      <c r="A742" s="184">
        <v>692</v>
      </c>
      <c r="B742" s="98" t="s">
        <v>219</v>
      </c>
      <c r="C742" s="98" t="s">
        <v>69</v>
      </c>
      <c r="D742" s="11" t="s">
        <v>25</v>
      </c>
      <c r="E742" s="11" t="s">
        <v>303</v>
      </c>
      <c r="F742" s="12" t="s">
        <v>48</v>
      </c>
      <c r="G742" s="11" t="s">
        <v>511</v>
      </c>
      <c r="H742" s="12" t="s">
        <v>307</v>
      </c>
      <c r="I742" s="105" t="s">
        <v>505</v>
      </c>
      <c r="J742" s="11" t="str">
        <f>"12-16h"</f>
        <v>12-16h</v>
      </c>
      <c r="K742" s="12" t="s">
        <v>512</v>
      </c>
      <c r="L742" s="69" t="s">
        <v>518</v>
      </c>
      <c r="M742" s="13" t="s">
        <v>342</v>
      </c>
      <c r="N742" s="14"/>
      <c r="O742" s="96" t="s">
        <v>358</v>
      </c>
      <c r="P742" s="15" t="s">
        <v>359</v>
      </c>
      <c r="Q742" s="83"/>
      <c r="R742" s="84"/>
      <c r="S742" s="84"/>
      <c r="T742" s="84"/>
      <c r="U742" s="84"/>
      <c r="V742" s="84"/>
      <c r="W742" s="84"/>
      <c r="X742" s="84"/>
      <c r="Y742" s="85"/>
      <c r="Z742" s="69" t="s">
        <v>518</v>
      </c>
      <c r="AA742" s="13" t="s">
        <v>342</v>
      </c>
      <c r="AB742" s="14"/>
      <c r="AC742" s="96" t="s">
        <v>358</v>
      </c>
      <c r="AD742" s="15" t="s">
        <v>359</v>
      </c>
      <c r="AE742" s="83"/>
      <c r="AF742" s="84"/>
      <c r="AG742" s="84"/>
      <c r="AH742" s="84"/>
      <c r="AI742" s="84"/>
      <c r="AJ742" s="84"/>
      <c r="AK742" s="84"/>
      <c r="AL742" s="84"/>
      <c r="AM742" s="85"/>
    </row>
    <row r="743" spans="1:39" ht="12" customHeight="1">
      <c r="A743" s="184">
        <v>693</v>
      </c>
      <c r="B743" s="98" t="s">
        <v>127</v>
      </c>
      <c r="C743" s="98" t="s">
        <v>126</v>
      </c>
      <c r="D743" s="11" t="s">
        <v>52</v>
      </c>
      <c r="E743" s="11" t="s">
        <v>304</v>
      </c>
      <c r="F743" s="12" t="s">
        <v>49</v>
      </c>
      <c r="G743" s="12" t="s">
        <v>310</v>
      </c>
      <c r="H743" s="12" t="s">
        <v>306</v>
      </c>
      <c r="I743" s="105" t="s">
        <v>507</v>
      </c>
      <c r="J743" s="12" t="str">
        <f>"≥17h"</f>
        <v>≥17h</v>
      </c>
      <c r="K743" s="12" t="s">
        <v>512</v>
      </c>
      <c r="L743" s="69" t="s">
        <v>518</v>
      </c>
      <c r="M743" s="13" t="s">
        <v>342</v>
      </c>
      <c r="N743" s="14"/>
      <c r="O743" s="96" t="s">
        <v>358</v>
      </c>
      <c r="P743" s="15" t="s">
        <v>359</v>
      </c>
      <c r="Q743" s="83"/>
      <c r="R743" s="84"/>
      <c r="S743" s="84"/>
      <c r="T743" s="84"/>
      <c r="U743" s="84"/>
      <c r="V743" s="84"/>
      <c r="W743" s="84"/>
      <c r="X743" s="84"/>
      <c r="Y743" s="85"/>
      <c r="Z743" s="69" t="s">
        <v>518</v>
      </c>
      <c r="AA743" s="13" t="s">
        <v>342</v>
      </c>
      <c r="AB743" s="14"/>
      <c r="AC743" s="96" t="s">
        <v>358</v>
      </c>
      <c r="AD743" s="15" t="s">
        <v>359</v>
      </c>
      <c r="AE743" s="83"/>
      <c r="AF743" s="84"/>
      <c r="AG743" s="84"/>
      <c r="AH743" s="84"/>
      <c r="AI743" s="84"/>
      <c r="AJ743" s="84"/>
      <c r="AK743" s="84"/>
      <c r="AL743" s="84"/>
      <c r="AM743" s="85"/>
    </row>
    <row r="744" spans="1:39" ht="12" customHeight="1">
      <c r="A744" s="184">
        <v>694</v>
      </c>
      <c r="B744" s="98" t="s">
        <v>134</v>
      </c>
      <c r="C744" s="98" t="s">
        <v>131</v>
      </c>
      <c r="D744" s="11" t="s">
        <v>52</v>
      </c>
      <c r="E744" s="11" t="s">
        <v>303</v>
      </c>
      <c r="F744" s="12" t="s">
        <v>49</v>
      </c>
      <c r="G744" s="11" t="s">
        <v>511</v>
      </c>
      <c r="H744" s="12" t="s">
        <v>306</v>
      </c>
      <c r="I744" s="105" t="s">
        <v>504</v>
      </c>
      <c r="J744" s="12" t="str">
        <f>"≥17h"</f>
        <v>≥17h</v>
      </c>
      <c r="K744" s="12" t="s">
        <v>512</v>
      </c>
      <c r="L744" s="69" t="s">
        <v>519</v>
      </c>
      <c r="M744" s="13" t="s">
        <v>373</v>
      </c>
      <c r="N744" s="14" t="s">
        <v>308</v>
      </c>
      <c r="O744" s="96" t="s">
        <v>358</v>
      </c>
      <c r="P744" s="15" t="s">
        <v>368</v>
      </c>
      <c r="Q744" s="83"/>
      <c r="R744" s="84"/>
      <c r="S744" s="84"/>
      <c r="T744" s="84">
        <v>1</v>
      </c>
      <c r="U744" s="84"/>
      <c r="V744" s="84"/>
      <c r="W744" s="84"/>
      <c r="X744" s="84"/>
      <c r="Y744" s="85"/>
      <c r="Z744" s="69" t="s">
        <v>519</v>
      </c>
      <c r="AA744" s="13" t="s">
        <v>373</v>
      </c>
      <c r="AB744" s="14" t="s">
        <v>308</v>
      </c>
      <c r="AC744" s="96" t="s">
        <v>358</v>
      </c>
      <c r="AD744" s="15" t="s">
        <v>368</v>
      </c>
      <c r="AE744" s="83">
        <v>1</v>
      </c>
      <c r="AF744" s="84"/>
      <c r="AG744" s="84"/>
      <c r="AH744" s="84"/>
      <c r="AI744" s="84"/>
      <c r="AJ744" s="84"/>
      <c r="AK744" s="84"/>
      <c r="AL744" s="84"/>
      <c r="AM744" s="85"/>
    </row>
    <row r="745" spans="1:39" ht="12" customHeight="1">
      <c r="A745" s="184">
        <v>695</v>
      </c>
      <c r="B745" s="98" t="s">
        <v>219</v>
      </c>
      <c r="C745" s="98" t="s">
        <v>69</v>
      </c>
      <c r="D745" s="11" t="s">
        <v>25</v>
      </c>
      <c r="E745" s="11" t="s">
        <v>304</v>
      </c>
      <c r="F745" s="12" t="s">
        <v>50</v>
      </c>
      <c r="G745" s="11" t="s">
        <v>511</v>
      </c>
      <c r="H745" s="12" t="s">
        <v>307</v>
      </c>
      <c r="I745" s="12" t="s">
        <v>504</v>
      </c>
      <c r="J745" s="11" t="str">
        <f>"≤12h"</f>
        <v>≤12h</v>
      </c>
      <c r="K745" s="12" t="s">
        <v>512</v>
      </c>
      <c r="L745" s="69" t="s">
        <v>518</v>
      </c>
      <c r="M745" s="13" t="s">
        <v>371</v>
      </c>
      <c r="N745" s="14" t="s">
        <v>308</v>
      </c>
      <c r="O745" s="96" t="s">
        <v>358</v>
      </c>
      <c r="P745" s="15" t="s">
        <v>368</v>
      </c>
      <c r="Q745" s="83"/>
      <c r="R745" s="84"/>
      <c r="S745" s="84"/>
      <c r="T745" s="84">
        <v>1</v>
      </c>
      <c r="U745" s="84"/>
      <c r="V745" s="84"/>
      <c r="W745" s="84"/>
      <c r="X745" s="84"/>
      <c r="Y745" s="85"/>
      <c r="Z745" s="69" t="s">
        <v>518</v>
      </c>
      <c r="AA745" s="13" t="s">
        <v>371</v>
      </c>
      <c r="AB745" s="14" t="s">
        <v>308</v>
      </c>
      <c r="AC745" s="96" t="s">
        <v>358</v>
      </c>
      <c r="AD745" s="15" t="s">
        <v>368</v>
      </c>
      <c r="AE745" s="83"/>
      <c r="AF745" s="84"/>
      <c r="AG745" s="84">
        <v>1</v>
      </c>
      <c r="AH745" s="84"/>
      <c r="AI745" s="84"/>
      <c r="AJ745" s="84"/>
      <c r="AK745" s="84"/>
      <c r="AL745" s="84"/>
      <c r="AM745" s="85"/>
    </row>
    <row r="746" spans="1:39" ht="12" customHeight="1">
      <c r="A746" s="184">
        <v>696</v>
      </c>
      <c r="B746" s="98" t="s">
        <v>134</v>
      </c>
      <c r="C746" s="98" t="s">
        <v>131</v>
      </c>
      <c r="D746" s="11" t="s">
        <v>52</v>
      </c>
      <c r="E746" s="11" t="s">
        <v>303</v>
      </c>
      <c r="F746" s="12" t="s">
        <v>49</v>
      </c>
      <c r="G746" s="11" t="s">
        <v>511</v>
      </c>
      <c r="H746" s="12" t="s">
        <v>306</v>
      </c>
      <c r="I746" s="117" t="s">
        <v>504</v>
      </c>
      <c r="J746" s="12" t="str">
        <f>"≥17h"</f>
        <v>≥17h</v>
      </c>
      <c r="K746" s="12" t="s">
        <v>47</v>
      </c>
      <c r="L746" s="69" t="s">
        <v>519</v>
      </c>
      <c r="M746" s="13" t="s">
        <v>374</v>
      </c>
      <c r="N746" s="14" t="s">
        <v>308</v>
      </c>
      <c r="O746" s="96" t="s">
        <v>358</v>
      </c>
      <c r="P746" s="15" t="s">
        <v>368</v>
      </c>
      <c r="Q746" s="83"/>
      <c r="R746" s="84"/>
      <c r="S746" s="84"/>
      <c r="T746" s="84">
        <v>1</v>
      </c>
      <c r="U746" s="84"/>
      <c r="V746" s="84"/>
      <c r="W746" s="84">
        <v>1</v>
      </c>
      <c r="X746" s="84"/>
      <c r="Y746" s="85"/>
      <c r="Z746" s="69" t="s">
        <v>519</v>
      </c>
      <c r="AA746" s="13" t="s">
        <v>374</v>
      </c>
      <c r="AB746" s="14" t="s">
        <v>308</v>
      </c>
      <c r="AC746" s="96" t="s">
        <v>358</v>
      </c>
      <c r="AD746" s="15" t="s">
        <v>368</v>
      </c>
      <c r="AE746" s="83"/>
      <c r="AF746" s="84">
        <v>1</v>
      </c>
      <c r="AG746" s="84"/>
      <c r="AH746" s="84"/>
      <c r="AI746" s="84"/>
      <c r="AJ746" s="84"/>
      <c r="AK746" s="84"/>
      <c r="AL746" s="84"/>
      <c r="AM746" s="85"/>
    </row>
    <row r="747" spans="1:39" ht="12" customHeight="1">
      <c r="A747" s="184">
        <v>697</v>
      </c>
      <c r="B747" s="98" t="s">
        <v>127</v>
      </c>
      <c r="C747" s="98" t="s">
        <v>126</v>
      </c>
      <c r="D747" s="11" t="s">
        <v>52</v>
      </c>
      <c r="E747" s="11" t="s">
        <v>304</v>
      </c>
      <c r="F747" s="12" t="s">
        <v>49</v>
      </c>
      <c r="G747" s="12" t="s">
        <v>310</v>
      </c>
      <c r="H747" s="12" t="s">
        <v>306</v>
      </c>
      <c r="I747" s="12" t="s">
        <v>507</v>
      </c>
      <c r="J747" s="12" t="str">
        <f>"≥17h"</f>
        <v>≥17h</v>
      </c>
      <c r="K747" s="12" t="s">
        <v>47</v>
      </c>
      <c r="L747" s="69" t="s">
        <v>518</v>
      </c>
      <c r="M747" s="13" t="s">
        <v>373</v>
      </c>
      <c r="N747" s="14" t="s">
        <v>308</v>
      </c>
      <c r="O747" s="96" t="s">
        <v>358</v>
      </c>
      <c r="P747" s="15" t="s">
        <v>368</v>
      </c>
      <c r="Q747" s="83"/>
      <c r="R747" s="84"/>
      <c r="S747" s="84"/>
      <c r="T747" s="84">
        <v>1</v>
      </c>
      <c r="U747" s="84"/>
      <c r="V747" s="84"/>
      <c r="W747" s="84">
        <v>1</v>
      </c>
      <c r="X747" s="84"/>
      <c r="Y747" s="85">
        <v>1</v>
      </c>
      <c r="Z747" s="69" t="s">
        <v>518</v>
      </c>
      <c r="AA747" s="13" t="s">
        <v>373</v>
      </c>
      <c r="AB747" s="14" t="s">
        <v>308</v>
      </c>
      <c r="AC747" s="96" t="s">
        <v>358</v>
      </c>
      <c r="AD747" s="15" t="s">
        <v>368</v>
      </c>
      <c r="AE747" s="83"/>
      <c r="AF747" s="84">
        <v>1</v>
      </c>
      <c r="AG747" s="84"/>
      <c r="AH747" s="84"/>
      <c r="AI747" s="84"/>
      <c r="AJ747" s="84"/>
      <c r="AK747" s="84"/>
      <c r="AL747" s="84"/>
      <c r="AM747" s="85"/>
    </row>
    <row r="748" spans="1:39" ht="12" customHeight="1">
      <c r="A748" s="184">
        <v>698</v>
      </c>
      <c r="B748" s="98" t="s">
        <v>134</v>
      </c>
      <c r="C748" s="98" t="s">
        <v>131</v>
      </c>
      <c r="D748" s="11" t="s">
        <v>51</v>
      </c>
      <c r="E748" s="11" t="s">
        <v>304</v>
      </c>
      <c r="F748" s="12" t="s">
        <v>50</v>
      </c>
      <c r="G748" s="11" t="s">
        <v>511</v>
      </c>
      <c r="H748" s="12" t="s">
        <v>307</v>
      </c>
      <c r="I748" s="12" t="s">
        <v>507</v>
      </c>
      <c r="J748" s="12" t="str">
        <f>"≥17h"</f>
        <v>≥17h</v>
      </c>
      <c r="K748" s="12" t="s">
        <v>512</v>
      </c>
      <c r="L748" s="69" t="s">
        <v>519</v>
      </c>
      <c r="M748" s="13" t="s">
        <v>373</v>
      </c>
      <c r="N748" s="14" t="s">
        <v>308</v>
      </c>
      <c r="O748" s="96" t="s">
        <v>358</v>
      </c>
      <c r="P748" s="15" t="s">
        <v>370</v>
      </c>
      <c r="Q748" s="83"/>
      <c r="R748" s="84">
        <v>1</v>
      </c>
      <c r="S748" s="84"/>
      <c r="T748" s="84"/>
      <c r="U748" s="84"/>
      <c r="V748" s="84"/>
      <c r="W748" s="84"/>
      <c r="X748" s="84"/>
      <c r="Y748" s="85"/>
      <c r="Z748" s="69" t="s">
        <v>519</v>
      </c>
      <c r="AA748" s="13" t="s">
        <v>373</v>
      </c>
      <c r="AB748" s="14" t="s">
        <v>308</v>
      </c>
      <c r="AC748" s="96" t="s">
        <v>358</v>
      </c>
      <c r="AD748" s="15" t="s">
        <v>370</v>
      </c>
      <c r="AE748" s="83"/>
      <c r="AF748" s="84">
        <v>1</v>
      </c>
      <c r="AG748" s="84"/>
      <c r="AH748" s="84"/>
      <c r="AI748" s="84"/>
      <c r="AJ748" s="84"/>
      <c r="AK748" s="84"/>
      <c r="AL748" s="84"/>
      <c r="AM748" s="85"/>
    </row>
    <row r="749" spans="1:39" ht="12" customHeight="1">
      <c r="A749" s="184">
        <v>699</v>
      </c>
      <c r="B749" s="98" t="s">
        <v>219</v>
      </c>
      <c r="C749" s="98" t="s">
        <v>69</v>
      </c>
      <c r="D749" s="11" t="s">
        <v>25</v>
      </c>
      <c r="E749" s="11" t="s">
        <v>304</v>
      </c>
      <c r="F749" s="12" t="s">
        <v>50</v>
      </c>
      <c r="G749" s="11" t="s">
        <v>511</v>
      </c>
      <c r="H749" s="12" t="s">
        <v>307</v>
      </c>
      <c r="I749" s="105" t="s">
        <v>504</v>
      </c>
      <c r="J749" s="11" t="str">
        <f>"12-16h"</f>
        <v>12-16h</v>
      </c>
      <c r="K749" s="12" t="s">
        <v>512</v>
      </c>
      <c r="L749" s="69" t="s">
        <v>518</v>
      </c>
      <c r="M749" s="13" t="s">
        <v>342</v>
      </c>
      <c r="N749" s="14"/>
      <c r="O749" s="96" t="s">
        <v>358</v>
      </c>
      <c r="P749" s="15" t="s">
        <v>359</v>
      </c>
      <c r="Q749" s="83"/>
      <c r="R749" s="84"/>
      <c r="S749" s="84"/>
      <c r="T749" s="84"/>
      <c r="U749" s="84"/>
      <c r="V749" s="84"/>
      <c r="W749" s="84"/>
      <c r="X749" s="84"/>
      <c r="Y749" s="85"/>
      <c r="Z749" s="69" t="s">
        <v>518</v>
      </c>
      <c r="AA749" s="13" t="s">
        <v>342</v>
      </c>
      <c r="AB749" s="14"/>
      <c r="AC749" s="96" t="s">
        <v>358</v>
      </c>
      <c r="AD749" s="15" t="s">
        <v>359</v>
      </c>
      <c r="AE749" s="83"/>
      <c r="AF749" s="84"/>
      <c r="AG749" s="84"/>
      <c r="AH749" s="84"/>
      <c r="AI749" s="84"/>
      <c r="AJ749" s="84"/>
      <c r="AK749" s="84"/>
      <c r="AL749" s="84"/>
      <c r="AM749" s="85"/>
    </row>
    <row r="750" spans="1:39" ht="12" customHeight="1">
      <c r="A750" s="184">
        <v>700</v>
      </c>
      <c r="B750" s="98" t="s">
        <v>82</v>
      </c>
      <c r="C750" s="98" t="s">
        <v>82</v>
      </c>
      <c r="D750" s="11" t="s">
        <v>51</v>
      </c>
      <c r="E750" s="11" t="s">
        <v>303</v>
      </c>
      <c r="F750" s="12" t="s">
        <v>48</v>
      </c>
      <c r="G750" s="12" t="s">
        <v>310</v>
      </c>
      <c r="H750" s="12" t="s">
        <v>306</v>
      </c>
      <c r="I750" s="105" t="s">
        <v>504</v>
      </c>
      <c r="J750" s="11" t="str">
        <f>"12-16h"</f>
        <v>12-16h</v>
      </c>
      <c r="K750" s="12" t="s">
        <v>512</v>
      </c>
      <c r="L750" s="69" t="s">
        <v>518</v>
      </c>
      <c r="M750" s="13" t="s">
        <v>371</v>
      </c>
      <c r="N750" s="14" t="s">
        <v>308</v>
      </c>
      <c r="O750" s="96" t="s">
        <v>358</v>
      </c>
      <c r="P750" s="15" t="s">
        <v>370</v>
      </c>
      <c r="Q750" s="83"/>
      <c r="R750" s="84">
        <v>1</v>
      </c>
      <c r="S750" s="84"/>
      <c r="T750" s="84"/>
      <c r="U750" s="84"/>
      <c r="V750" s="84"/>
      <c r="W750" s="84"/>
      <c r="X750" s="84"/>
      <c r="Y750" s="85"/>
      <c r="Z750" s="69" t="s">
        <v>518</v>
      </c>
      <c r="AA750" s="13" t="s">
        <v>371</v>
      </c>
      <c r="AB750" s="14" t="s">
        <v>308</v>
      </c>
      <c r="AC750" s="96" t="s">
        <v>358</v>
      </c>
      <c r="AD750" s="15" t="s">
        <v>370</v>
      </c>
      <c r="AE750" s="83">
        <v>1</v>
      </c>
      <c r="AF750" s="84"/>
      <c r="AG750" s="84"/>
      <c r="AH750" s="84"/>
      <c r="AI750" s="84"/>
      <c r="AJ750" s="84"/>
      <c r="AK750" s="84"/>
      <c r="AL750" s="84"/>
      <c r="AM750" s="85"/>
    </row>
    <row r="751" spans="1:39" ht="12" customHeight="1">
      <c r="A751" s="184">
        <v>701</v>
      </c>
      <c r="B751" s="98" t="s">
        <v>134</v>
      </c>
      <c r="C751" s="98" t="s">
        <v>131</v>
      </c>
      <c r="D751" s="11" t="s">
        <v>51</v>
      </c>
      <c r="E751" s="11" t="s">
        <v>304</v>
      </c>
      <c r="F751" s="12" t="s">
        <v>50</v>
      </c>
      <c r="G751" s="11" t="s">
        <v>511</v>
      </c>
      <c r="H751" s="12" t="s">
        <v>306</v>
      </c>
      <c r="I751" s="105" t="s">
        <v>504</v>
      </c>
      <c r="J751" s="12" t="str">
        <f>"≥17h"</f>
        <v>≥17h</v>
      </c>
      <c r="K751" s="12" t="s">
        <v>512</v>
      </c>
      <c r="L751" s="69" t="s">
        <v>519</v>
      </c>
      <c r="M751" s="13" t="s">
        <v>374</v>
      </c>
      <c r="N751" s="14" t="s">
        <v>308</v>
      </c>
      <c r="O751" s="96" t="s">
        <v>358</v>
      </c>
      <c r="P751" s="15" t="s">
        <v>368</v>
      </c>
      <c r="Q751" s="83"/>
      <c r="R751" s="84"/>
      <c r="S751" s="84">
        <v>1</v>
      </c>
      <c r="T751" s="84">
        <v>1</v>
      </c>
      <c r="U751" s="84"/>
      <c r="V751" s="84"/>
      <c r="W751" s="84"/>
      <c r="X751" s="84"/>
      <c r="Y751" s="85"/>
      <c r="Z751" s="69" t="s">
        <v>519</v>
      </c>
      <c r="AA751" s="13" t="s">
        <v>374</v>
      </c>
      <c r="AB751" s="14" t="s">
        <v>308</v>
      </c>
      <c r="AC751" s="96" t="s">
        <v>358</v>
      </c>
      <c r="AD751" s="15" t="s">
        <v>368</v>
      </c>
      <c r="AE751" s="83"/>
      <c r="AF751" s="84">
        <v>1</v>
      </c>
      <c r="AG751" s="84"/>
      <c r="AH751" s="84"/>
      <c r="AI751" s="84"/>
      <c r="AJ751" s="84"/>
      <c r="AK751" s="84"/>
      <c r="AL751" s="84"/>
      <c r="AM751" s="85"/>
    </row>
    <row r="752" spans="1:39" ht="12" customHeight="1">
      <c r="A752" s="184">
        <v>702</v>
      </c>
      <c r="B752" s="98" t="s">
        <v>127</v>
      </c>
      <c r="C752" s="98" t="s">
        <v>126</v>
      </c>
      <c r="D752" s="11" t="s">
        <v>25</v>
      </c>
      <c r="E752" s="11" t="s">
        <v>304</v>
      </c>
      <c r="F752" s="12" t="s">
        <v>48</v>
      </c>
      <c r="G752" s="12" t="s">
        <v>510</v>
      </c>
      <c r="H752" s="12" t="s">
        <v>307</v>
      </c>
      <c r="I752" s="105" t="s">
        <v>507</v>
      </c>
      <c r="J752" s="12" t="str">
        <f>"≥17h"</f>
        <v>≥17h</v>
      </c>
      <c r="K752" s="12" t="s">
        <v>47</v>
      </c>
      <c r="L752" s="69" t="s">
        <v>518</v>
      </c>
      <c r="M752" s="13" t="s">
        <v>373</v>
      </c>
      <c r="N752" s="14" t="s">
        <v>308</v>
      </c>
      <c r="O752" s="96" t="s">
        <v>358</v>
      </c>
      <c r="P752" s="15" t="s">
        <v>368</v>
      </c>
      <c r="Q752" s="83"/>
      <c r="R752" s="84"/>
      <c r="S752" s="84"/>
      <c r="T752" s="84">
        <v>1</v>
      </c>
      <c r="U752" s="84"/>
      <c r="V752" s="84"/>
      <c r="W752" s="84">
        <v>1</v>
      </c>
      <c r="X752" s="84"/>
      <c r="Y752" s="85"/>
      <c r="Z752" s="69" t="s">
        <v>518</v>
      </c>
      <c r="AA752" s="13" t="s">
        <v>373</v>
      </c>
      <c r="AB752" s="14" t="s">
        <v>308</v>
      </c>
      <c r="AC752" s="96" t="s">
        <v>358</v>
      </c>
      <c r="AD752" s="15" t="s">
        <v>368</v>
      </c>
      <c r="AE752" s="83"/>
      <c r="AF752" s="84">
        <v>1</v>
      </c>
      <c r="AG752" s="84"/>
      <c r="AH752" s="84"/>
      <c r="AI752" s="84"/>
      <c r="AJ752" s="84"/>
      <c r="AK752" s="84"/>
      <c r="AL752" s="84"/>
      <c r="AM752" s="85"/>
    </row>
    <row r="753" spans="1:39" ht="12" customHeight="1">
      <c r="A753" s="184">
        <v>703</v>
      </c>
      <c r="B753" s="98" t="s">
        <v>219</v>
      </c>
      <c r="C753" s="98" t="s">
        <v>69</v>
      </c>
      <c r="D753" s="11" t="s">
        <v>25</v>
      </c>
      <c r="E753" s="11" t="s">
        <v>303</v>
      </c>
      <c r="F753" s="12" t="s">
        <v>50</v>
      </c>
      <c r="G753" s="11" t="s">
        <v>511</v>
      </c>
      <c r="H753" s="12" t="s">
        <v>307</v>
      </c>
      <c r="I753" s="12" t="s">
        <v>507</v>
      </c>
      <c r="J753" s="11" t="str">
        <f>"12-16h"</f>
        <v>12-16h</v>
      </c>
      <c r="K753" s="12" t="s">
        <v>513</v>
      </c>
      <c r="L753" s="69" t="s">
        <v>518</v>
      </c>
      <c r="M753" s="13" t="s">
        <v>373</v>
      </c>
      <c r="N753" s="14" t="s">
        <v>308</v>
      </c>
      <c r="O753" s="96" t="s">
        <v>358</v>
      </c>
      <c r="P753" s="15" t="s">
        <v>368</v>
      </c>
      <c r="Q753" s="83"/>
      <c r="R753" s="84">
        <v>1</v>
      </c>
      <c r="S753" s="84"/>
      <c r="T753" s="84">
        <v>1</v>
      </c>
      <c r="U753" s="84"/>
      <c r="V753" s="84"/>
      <c r="W753" s="84">
        <v>1</v>
      </c>
      <c r="X753" s="84"/>
      <c r="Y753" s="85"/>
      <c r="Z753" s="69" t="s">
        <v>518</v>
      </c>
      <c r="AA753" s="13" t="s">
        <v>373</v>
      </c>
      <c r="AB753" s="14" t="s">
        <v>308</v>
      </c>
      <c r="AC753" s="96" t="s">
        <v>358</v>
      </c>
      <c r="AD753" s="15" t="s">
        <v>368</v>
      </c>
      <c r="AE753" s="83"/>
      <c r="AF753" s="84"/>
      <c r="AG753" s="84"/>
      <c r="AH753" s="84"/>
      <c r="AI753" s="84"/>
      <c r="AJ753" s="84"/>
      <c r="AK753" s="84"/>
      <c r="AL753" s="84"/>
      <c r="AM753" s="85"/>
    </row>
    <row r="754" spans="1:39" ht="12" customHeight="1">
      <c r="A754" s="184">
        <v>704</v>
      </c>
      <c r="B754" s="98" t="s">
        <v>82</v>
      </c>
      <c r="C754" s="98" t="s">
        <v>82</v>
      </c>
      <c r="D754" s="11" t="s">
        <v>52</v>
      </c>
      <c r="E754" s="11" t="s">
        <v>304</v>
      </c>
      <c r="F754" s="12" t="s">
        <v>50</v>
      </c>
      <c r="G754" s="12" t="s">
        <v>310</v>
      </c>
      <c r="H754" s="12" t="s">
        <v>306</v>
      </c>
      <c r="I754" s="12" t="s">
        <v>507</v>
      </c>
      <c r="J754" s="11" t="str">
        <f>"12-16h"</f>
        <v>12-16h</v>
      </c>
      <c r="K754" s="12" t="s">
        <v>513</v>
      </c>
      <c r="L754" s="69" t="s">
        <v>518</v>
      </c>
      <c r="M754" s="13" t="s">
        <v>373</v>
      </c>
      <c r="N754" s="14" t="s">
        <v>308</v>
      </c>
      <c r="O754" s="96" t="s">
        <v>358</v>
      </c>
      <c r="P754" s="15" t="s">
        <v>368</v>
      </c>
      <c r="Q754" s="83"/>
      <c r="R754" s="84"/>
      <c r="S754" s="84"/>
      <c r="T754" s="84"/>
      <c r="U754" s="84"/>
      <c r="V754" s="84"/>
      <c r="W754" s="84">
        <v>1</v>
      </c>
      <c r="X754" s="84"/>
      <c r="Y754" s="85"/>
      <c r="Z754" s="69" t="s">
        <v>518</v>
      </c>
      <c r="AA754" s="13" t="s">
        <v>373</v>
      </c>
      <c r="AB754" s="14" t="s">
        <v>308</v>
      </c>
      <c r="AC754" s="96" t="s">
        <v>358</v>
      </c>
      <c r="AD754" s="15" t="s">
        <v>368</v>
      </c>
      <c r="AE754" s="83">
        <v>1</v>
      </c>
      <c r="AF754" s="84"/>
      <c r="AG754" s="84"/>
      <c r="AH754" s="84"/>
      <c r="AI754" s="84"/>
      <c r="AJ754" s="84"/>
      <c r="AK754" s="84"/>
      <c r="AL754" s="84"/>
      <c r="AM754" s="85"/>
    </row>
    <row r="755" spans="1:39" ht="12" customHeight="1">
      <c r="A755" s="184">
        <v>705</v>
      </c>
      <c r="B755" s="98" t="s">
        <v>219</v>
      </c>
      <c r="C755" s="98" t="s">
        <v>69</v>
      </c>
      <c r="D755" s="11" t="s">
        <v>51</v>
      </c>
      <c r="E755" s="11" t="s">
        <v>304</v>
      </c>
      <c r="F755" s="12" t="s">
        <v>49</v>
      </c>
      <c r="G755" s="11" t="s">
        <v>511</v>
      </c>
      <c r="H755" s="12" t="s">
        <v>307</v>
      </c>
      <c r="I755" s="105" t="s">
        <v>507</v>
      </c>
      <c r="J755" s="12" t="str">
        <f>"≥17h"</f>
        <v>≥17h</v>
      </c>
      <c r="K755" s="12" t="s">
        <v>512</v>
      </c>
      <c r="L755" s="69" t="s">
        <v>518</v>
      </c>
      <c r="M755" s="13" t="s">
        <v>374</v>
      </c>
      <c r="N755" s="14" t="s">
        <v>367</v>
      </c>
      <c r="O755" s="96" t="s">
        <v>358</v>
      </c>
      <c r="P755" s="15" t="s">
        <v>368</v>
      </c>
      <c r="Q755" s="83"/>
      <c r="R755" s="84"/>
      <c r="S755" s="84">
        <v>1</v>
      </c>
      <c r="T755" s="84">
        <v>1</v>
      </c>
      <c r="U755" s="84"/>
      <c r="V755" s="84"/>
      <c r="W755" s="84"/>
      <c r="X755" s="84">
        <v>1</v>
      </c>
      <c r="Y755" s="85"/>
      <c r="Z755" s="69" t="s">
        <v>518</v>
      </c>
      <c r="AA755" s="13" t="s">
        <v>374</v>
      </c>
      <c r="AB755" s="14" t="s">
        <v>367</v>
      </c>
      <c r="AC755" s="96" t="s">
        <v>358</v>
      </c>
      <c r="AD755" s="15" t="s">
        <v>368</v>
      </c>
      <c r="AE755" s="83">
        <v>1</v>
      </c>
      <c r="AF755" s="84"/>
      <c r="AG755" s="84"/>
      <c r="AH755" s="84"/>
      <c r="AI755" s="84"/>
      <c r="AJ755" s="84"/>
      <c r="AK755" s="84"/>
      <c r="AL755" s="84"/>
      <c r="AM755" s="85">
        <v>1</v>
      </c>
    </row>
    <row r="756" spans="1:39" ht="12" customHeight="1">
      <c r="A756" s="184">
        <v>706</v>
      </c>
      <c r="B756" s="98" t="s">
        <v>134</v>
      </c>
      <c r="C756" s="98" t="s">
        <v>131</v>
      </c>
      <c r="D756" s="11" t="s">
        <v>51</v>
      </c>
      <c r="E756" s="11" t="s">
        <v>304</v>
      </c>
      <c r="F756" s="12" t="s">
        <v>50</v>
      </c>
      <c r="G756" s="11" t="s">
        <v>511</v>
      </c>
      <c r="H756" s="12" t="s">
        <v>306</v>
      </c>
      <c r="I756" s="12" t="s">
        <v>507</v>
      </c>
      <c r="J756" s="11" t="str">
        <f>"12-16h"</f>
        <v>12-16h</v>
      </c>
      <c r="K756" s="12" t="s">
        <v>512</v>
      </c>
      <c r="L756" s="69" t="s">
        <v>519</v>
      </c>
      <c r="M756" s="13" t="s">
        <v>373</v>
      </c>
      <c r="N756" s="14" t="s">
        <v>308</v>
      </c>
      <c r="O756" s="96" t="s">
        <v>358</v>
      </c>
      <c r="P756" s="15" t="s">
        <v>368</v>
      </c>
      <c r="Q756" s="83"/>
      <c r="R756" s="84"/>
      <c r="S756" s="84">
        <v>1</v>
      </c>
      <c r="T756" s="84">
        <v>1</v>
      </c>
      <c r="U756" s="84"/>
      <c r="V756" s="84"/>
      <c r="W756" s="84">
        <v>1</v>
      </c>
      <c r="X756" s="84"/>
      <c r="Y756" s="85"/>
      <c r="Z756" s="69" t="s">
        <v>519</v>
      </c>
      <c r="AA756" s="13" t="s">
        <v>373</v>
      </c>
      <c r="AB756" s="14" t="s">
        <v>308</v>
      </c>
      <c r="AC756" s="96" t="s">
        <v>358</v>
      </c>
      <c r="AD756" s="15" t="s">
        <v>368</v>
      </c>
      <c r="AE756" s="83"/>
      <c r="AF756" s="84">
        <v>1</v>
      </c>
      <c r="AG756" s="84"/>
      <c r="AH756" s="84"/>
      <c r="AI756" s="84"/>
      <c r="AJ756" s="84"/>
      <c r="AK756" s="84"/>
      <c r="AL756" s="84"/>
      <c r="AM756" s="85"/>
    </row>
    <row r="757" spans="1:39" ht="12" customHeight="1">
      <c r="A757" s="184">
        <v>707</v>
      </c>
      <c r="B757" s="98" t="s">
        <v>104</v>
      </c>
      <c r="C757" s="98" t="s">
        <v>83</v>
      </c>
      <c r="D757" s="11" t="s">
        <v>52</v>
      </c>
      <c r="E757" s="11" t="s">
        <v>303</v>
      </c>
      <c r="F757" s="12" t="s">
        <v>48</v>
      </c>
      <c r="G757" s="12" t="s">
        <v>310</v>
      </c>
      <c r="H757" s="12" t="s">
        <v>306</v>
      </c>
      <c r="I757" s="12" t="s">
        <v>505</v>
      </c>
      <c r="J757" s="11" t="str">
        <f>"12-16h"</f>
        <v>12-16h</v>
      </c>
      <c r="K757" s="12" t="s">
        <v>513</v>
      </c>
      <c r="L757" s="69" t="s">
        <v>518</v>
      </c>
      <c r="M757" s="13" t="s">
        <v>342</v>
      </c>
      <c r="N757" s="14"/>
      <c r="O757" s="96" t="s">
        <v>358</v>
      </c>
      <c r="P757" s="15" t="s">
        <v>359</v>
      </c>
      <c r="Q757" s="83"/>
      <c r="R757" s="84"/>
      <c r="S757" s="84"/>
      <c r="T757" s="84"/>
      <c r="U757" s="84"/>
      <c r="V757" s="84"/>
      <c r="W757" s="84"/>
      <c r="X757" s="84"/>
      <c r="Y757" s="85"/>
      <c r="Z757" s="69" t="s">
        <v>518</v>
      </c>
      <c r="AA757" s="13" t="s">
        <v>342</v>
      </c>
      <c r="AB757" s="14"/>
      <c r="AC757" s="96" t="s">
        <v>358</v>
      </c>
      <c r="AD757" s="15" t="s">
        <v>359</v>
      </c>
      <c r="AE757" s="83"/>
      <c r="AF757" s="84"/>
      <c r="AG757" s="84"/>
      <c r="AH757" s="84"/>
      <c r="AI757" s="84"/>
      <c r="AJ757" s="84"/>
      <c r="AK757" s="84"/>
      <c r="AL757" s="84"/>
      <c r="AM757" s="85"/>
    </row>
    <row r="758" spans="1:39" ht="12" customHeight="1">
      <c r="A758" s="184">
        <v>708</v>
      </c>
      <c r="B758" s="98" t="s">
        <v>134</v>
      </c>
      <c r="C758" s="98" t="s">
        <v>131</v>
      </c>
      <c r="D758" s="11" t="s">
        <v>51</v>
      </c>
      <c r="E758" s="11" t="s">
        <v>303</v>
      </c>
      <c r="F758" s="12" t="s">
        <v>50</v>
      </c>
      <c r="G758" s="11" t="s">
        <v>511</v>
      </c>
      <c r="H758" s="12" t="s">
        <v>306</v>
      </c>
      <c r="I758" s="105" t="s">
        <v>504</v>
      </c>
      <c r="J758" s="12" t="str">
        <f>"≥17h"</f>
        <v>≥17h</v>
      </c>
      <c r="K758" s="12" t="s">
        <v>512</v>
      </c>
      <c r="L758" s="69" t="s">
        <v>519</v>
      </c>
      <c r="M758" s="13" t="s">
        <v>373</v>
      </c>
      <c r="N758" s="14" t="s">
        <v>308</v>
      </c>
      <c r="O758" s="96" t="s">
        <v>358</v>
      </c>
      <c r="P758" s="15" t="s">
        <v>368</v>
      </c>
      <c r="Q758" s="83"/>
      <c r="R758" s="84"/>
      <c r="S758" s="84">
        <v>1</v>
      </c>
      <c r="T758" s="84">
        <v>1</v>
      </c>
      <c r="U758" s="84"/>
      <c r="V758" s="84"/>
      <c r="W758" s="84"/>
      <c r="X758" s="84">
        <v>1</v>
      </c>
      <c r="Y758" s="85">
        <v>1</v>
      </c>
      <c r="Z758" s="69" t="s">
        <v>519</v>
      </c>
      <c r="AA758" s="13" t="s">
        <v>373</v>
      </c>
      <c r="AB758" s="14" t="s">
        <v>308</v>
      </c>
      <c r="AC758" s="96" t="s">
        <v>358</v>
      </c>
      <c r="AD758" s="15" t="s">
        <v>368</v>
      </c>
      <c r="AE758" s="83"/>
      <c r="AF758" s="84">
        <v>1</v>
      </c>
      <c r="AG758" s="84"/>
      <c r="AH758" s="84"/>
      <c r="AI758" s="84"/>
      <c r="AJ758" s="84"/>
      <c r="AK758" s="84"/>
      <c r="AL758" s="84"/>
      <c r="AM758" s="85"/>
    </row>
    <row r="759" spans="1:39" ht="12" customHeight="1">
      <c r="A759" s="184">
        <v>709</v>
      </c>
      <c r="B759" s="98" t="s">
        <v>220</v>
      </c>
      <c r="C759" s="98" t="s">
        <v>69</v>
      </c>
      <c r="D759" s="11" t="s">
        <v>52</v>
      </c>
      <c r="E759" s="11" t="s">
        <v>304</v>
      </c>
      <c r="F759" s="12" t="s">
        <v>48</v>
      </c>
      <c r="G759" s="12" t="s">
        <v>310</v>
      </c>
      <c r="H759" s="12" t="s">
        <v>308</v>
      </c>
      <c r="I759" s="105" t="s">
        <v>507</v>
      </c>
      <c r="J759" s="12" t="str">
        <f>"≥17h"</f>
        <v>≥17h</v>
      </c>
      <c r="K759" s="12" t="s">
        <v>513</v>
      </c>
      <c r="L759" s="69" t="s">
        <v>518</v>
      </c>
      <c r="M759" s="13" t="s">
        <v>371</v>
      </c>
      <c r="N759" s="14" t="s">
        <v>308</v>
      </c>
      <c r="O759" s="96" t="s">
        <v>358</v>
      </c>
      <c r="P759" s="15" t="s">
        <v>370</v>
      </c>
      <c r="Q759" s="83"/>
      <c r="R759" s="84">
        <v>1</v>
      </c>
      <c r="S759" s="84"/>
      <c r="T759" s="84"/>
      <c r="U759" s="84"/>
      <c r="V759" s="84"/>
      <c r="W759" s="84"/>
      <c r="X759" s="84"/>
      <c r="Y759" s="85"/>
      <c r="Z759" s="69" t="s">
        <v>518</v>
      </c>
      <c r="AA759" s="13" t="s">
        <v>371</v>
      </c>
      <c r="AB759" s="14" t="s">
        <v>308</v>
      </c>
      <c r="AC759" s="96" t="s">
        <v>358</v>
      </c>
      <c r="AD759" s="15" t="s">
        <v>370</v>
      </c>
      <c r="AE759" s="83"/>
      <c r="AF759" s="84"/>
      <c r="AG759" s="84">
        <v>1</v>
      </c>
      <c r="AH759" s="84"/>
      <c r="AI759" s="84"/>
      <c r="AJ759" s="84"/>
      <c r="AK759" s="84"/>
      <c r="AL759" s="84"/>
      <c r="AM759" s="85"/>
    </row>
    <row r="760" spans="1:39" ht="12" customHeight="1">
      <c r="A760" s="184">
        <v>710</v>
      </c>
      <c r="B760" s="98" t="s">
        <v>104</v>
      </c>
      <c r="C760" s="98" t="s">
        <v>83</v>
      </c>
      <c r="D760" s="11" t="s">
        <v>51</v>
      </c>
      <c r="E760" s="11" t="s">
        <v>304</v>
      </c>
      <c r="F760" s="12" t="s">
        <v>49</v>
      </c>
      <c r="G760" s="12" t="s">
        <v>510</v>
      </c>
      <c r="H760" s="12" t="s">
        <v>307</v>
      </c>
      <c r="I760" s="105" t="s">
        <v>507</v>
      </c>
      <c r="J760" s="12" t="str">
        <f>"≥17h"</f>
        <v>≥17h</v>
      </c>
      <c r="K760" s="12" t="s">
        <v>512</v>
      </c>
      <c r="L760" s="69" t="s">
        <v>518</v>
      </c>
      <c r="M760" s="13" t="s">
        <v>342</v>
      </c>
      <c r="N760" s="14"/>
      <c r="O760" s="96" t="s">
        <v>358</v>
      </c>
      <c r="P760" s="15" t="s">
        <v>359</v>
      </c>
      <c r="Q760" s="83"/>
      <c r="R760" s="84"/>
      <c r="S760" s="84"/>
      <c r="T760" s="84"/>
      <c r="U760" s="84"/>
      <c r="V760" s="84"/>
      <c r="W760" s="84"/>
      <c r="X760" s="84"/>
      <c r="Y760" s="85"/>
      <c r="Z760" s="69" t="s">
        <v>518</v>
      </c>
      <c r="AA760" s="13" t="s">
        <v>342</v>
      </c>
      <c r="AB760" s="14"/>
      <c r="AC760" s="96" t="s">
        <v>358</v>
      </c>
      <c r="AD760" s="15" t="s">
        <v>359</v>
      </c>
      <c r="AE760" s="83"/>
      <c r="AF760" s="84"/>
      <c r="AG760" s="84"/>
      <c r="AH760" s="84"/>
      <c r="AI760" s="84"/>
      <c r="AJ760" s="84"/>
      <c r="AK760" s="84"/>
      <c r="AL760" s="84"/>
      <c r="AM760" s="85"/>
    </row>
    <row r="761" spans="1:39" ht="12" customHeight="1">
      <c r="A761" s="184">
        <v>711</v>
      </c>
      <c r="B761" s="98" t="s">
        <v>221</v>
      </c>
      <c r="C761" s="98" t="s">
        <v>69</v>
      </c>
      <c r="D761" s="11" t="s">
        <v>51</v>
      </c>
      <c r="E761" s="11" t="s">
        <v>304</v>
      </c>
      <c r="F761" s="12" t="s">
        <v>50</v>
      </c>
      <c r="G761" s="11" t="s">
        <v>511</v>
      </c>
      <c r="H761" s="12" t="s">
        <v>308</v>
      </c>
      <c r="I761" s="105" t="s">
        <v>504</v>
      </c>
      <c r="J761" s="12" t="str">
        <f>"≥17h"</f>
        <v>≥17h</v>
      </c>
      <c r="K761" s="12" t="s">
        <v>512</v>
      </c>
      <c r="L761" s="69" t="s">
        <v>518</v>
      </c>
      <c r="M761" s="13" t="s">
        <v>342</v>
      </c>
      <c r="N761" s="14"/>
      <c r="O761" s="96" t="s">
        <v>358</v>
      </c>
      <c r="P761" s="15" t="s">
        <v>359</v>
      </c>
      <c r="Q761" s="83"/>
      <c r="R761" s="84"/>
      <c r="S761" s="84"/>
      <c r="T761" s="84"/>
      <c r="U761" s="84"/>
      <c r="V761" s="84"/>
      <c r="W761" s="84"/>
      <c r="X761" s="84"/>
      <c r="Y761" s="85"/>
      <c r="Z761" s="69" t="s">
        <v>518</v>
      </c>
      <c r="AA761" s="13" t="s">
        <v>342</v>
      </c>
      <c r="AB761" s="14"/>
      <c r="AC761" s="96" t="s">
        <v>358</v>
      </c>
      <c r="AD761" s="15" t="s">
        <v>359</v>
      </c>
      <c r="AE761" s="83"/>
      <c r="AF761" s="84"/>
      <c r="AG761" s="84"/>
      <c r="AH761" s="84"/>
      <c r="AI761" s="84"/>
      <c r="AJ761" s="84"/>
      <c r="AK761" s="84"/>
      <c r="AL761" s="84"/>
      <c r="AM761" s="85"/>
    </row>
    <row r="762" spans="1:39" ht="12" customHeight="1">
      <c r="A762" s="184">
        <v>712</v>
      </c>
      <c r="B762" s="98" t="s">
        <v>124</v>
      </c>
      <c r="C762" s="98" t="s">
        <v>72</v>
      </c>
      <c r="D762" s="11" t="s">
        <v>52</v>
      </c>
      <c r="E762" s="11" t="s">
        <v>303</v>
      </c>
      <c r="F762" s="12" t="s">
        <v>50</v>
      </c>
      <c r="G762" s="11" t="s">
        <v>511</v>
      </c>
      <c r="H762" s="12" t="s">
        <v>308</v>
      </c>
      <c r="I762" s="105" t="s">
        <v>505</v>
      </c>
      <c r="J762" s="12" t="str">
        <f>"≥17h"</f>
        <v>≥17h</v>
      </c>
      <c r="K762" s="12" t="s">
        <v>47</v>
      </c>
      <c r="L762" s="69" t="s">
        <v>519</v>
      </c>
      <c r="M762" s="13" t="s">
        <v>374</v>
      </c>
      <c r="N762" s="14" t="s">
        <v>308</v>
      </c>
      <c r="O762" s="96" t="s">
        <v>358</v>
      </c>
      <c r="P762" s="15" t="s">
        <v>370</v>
      </c>
      <c r="Q762" s="83"/>
      <c r="R762" s="84">
        <v>1</v>
      </c>
      <c r="S762" s="84"/>
      <c r="T762" s="84">
        <v>1</v>
      </c>
      <c r="U762" s="84"/>
      <c r="V762" s="84"/>
      <c r="W762" s="84">
        <v>1</v>
      </c>
      <c r="X762" s="84">
        <v>1</v>
      </c>
      <c r="Y762" s="85"/>
      <c r="Z762" s="69" t="s">
        <v>519</v>
      </c>
      <c r="AA762" s="13" t="s">
        <v>374</v>
      </c>
      <c r="AB762" s="14" t="s">
        <v>308</v>
      </c>
      <c r="AC762" s="96" t="s">
        <v>358</v>
      </c>
      <c r="AD762" s="15" t="s">
        <v>370</v>
      </c>
      <c r="AE762" s="83"/>
      <c r="AF762" s="84">
        <v>1</v>
      </c>
      <c r="AG762" s="84"/>
      <c r="AH762" s="84"/>
      <c r="AI762" s="84"/>
      <c r="AJ762" s="84"/>
      <c r="AK762" s="84"/>
      <c r="AL762" s="84"/>
      <c r="AM762" s="85"/>
    </row>
    <row r="763" spans="1:39" ht="12" customHeight="1">
      <c r="A763" s="184">
        <v>713</v>
      </c>
      <c r="B763" s="98" t="s">
        <v>222</v>
      </c>
      <c r="C763" s="98" t="s">
        <v>69</v>
      </c>
      <c r="D763" s="11" t="s">
        <v>51</v>
      </c>
      <c r="E763" s="11" t="s">
        <v>304</v>
      </c>
      <c r="F763" s="12" t="s">
        <v>50</v>
      </c>
      <c r="G763" s="11" t="s">
        <v>511</v>
      </c>
      <c r="H763" s="12" t="s">
        <v>308</v>
      </c>
      <c r="I763" s="105" t="s">
        <v>507</v>
      </c>
      <c r="J763" s="11" t="str">
        <f>"12-16h"</f>
        <v>12-16h</v>
      </c>
      <c r="K763" s="12" t="s">
        <v>513</v>
      </c>
      <c r="L763" s="69" t="s">
        <v>518</v>
      </c>
      <c r="M763" s="13" t="s">
        <v>373</v>
      </c>
      <c r="N763" s="14" t="s">
        <v>308</v>
      </c>
      <c r="O763" s="96" t="s">
        <v>358</v>
      </c>
      <c r="P763" s="15" t="s">
        <v>368</v>
      </c>
      <c r="Q763" s="83"/>
      <c r="R763" s="84">
        <v>1</v>
      </c>
      <c r="S763" s="84"/>
      <c r="T763" s="84">
        <v>1</v>
      </c>
      <c r="U763" s="84"/>
      <c r="V763" s="84"/>
      <c r="W763" s="84"/>
      <c r="X763" s="84"/>
      <c r="Y763" s="85"/>
      <c r="Z763" s="69" t="s">
        <v>518</v>
      </c>
      <c r="AA763" s="13" t="s">
        <v>373</v>
      </c>
      <c r="AB763" s="14" t="s">
        <v>308</v>
      </c>
      <c r="AC763" s="96" t="s">
        <v>358</v>
      </c>
      <c r="AD763" s="15" t="s">
        <v>368</v>
      </c>
      <c r="AE763" s="83"/>
      <c r="AF763" s="84">
        <v>1</v>
      </c>
      <c r="AG763" s="84"/>
      <c r="AH763" s="84"/>
      <c r="AI763" s="84"/>
      <c r="AJ763" s="84"/>
      <c r="AK763" s="84"/>
      <c r="AL763" s="84"/>
      <c r="AM763" s="85"/>
    </row>
    <row r="764" spans="1:39" ht="12" customHeight="1">
      <c r="A764" s="184">
        <v>714</v>
      </c>
      <c r="B764" s="98" t="s">
        <v>104</v>
      </c>
      <c r="C764" s="98" t="s">
        <v>83</v>
      </c>
      <c r="D764" s="11" t="s">
        <v>51</v>
      </c>
      <c r="E764" s="11" t="s">
        <v>304</v>
      </c>
      <c r="F764" s="12" t="s">
        <v>48</v>
      </c>
      <c r="G764" s="12" t="s">
        <v>510</v>
      </c>
      <c r="H764" s="12" t="s">
        <v>307</v>
      </c>
      <c r="I764" s="105" t="s">
        <v>507</v>
      </c>
      <c r="J764" s="12" t="str">
        <f>"≥17h"</f>
        <v>≥17h</v>
      </c>
      <c r="K764" s="12" t="s">
        <v>47</v>
      </c>
      <c r="L764" s="69" t="s">
        <v>518</v>
      </c>
      <c r="M764" s="13" t="s">
        <v>342</v>
      </c>
      <c r="N764" s="14"/>
      <c r="O764" s="96" t="s">
        <v>358</v>
      </c>
      <c r="P764" s="15" t="s">
        <v>359</v>
      </c>
      <c r="Q764" s="83"/>
      <c r="R764" s="84"/>
      <c r="S764" s="84"/>
      <c r="T764" s="84"/>
      <c r="U764" s="84"/>
      <c r="V764" s="84"/>
      <c r="W764" s="84"/>
      <c r="X764" s="84"/>
      <c r="Y764" s="85"/>
      <c r="Z764" s="69" t="s">
        <v>518</v>
      </c>
      <c r="AA764" s="13" t="s">
        <v>342</v>
      </c>
      <c r="AB764" s="14"/>
      <c r="AC764" s="96" t="s">
        <v>358</v>
      </c>
      <c r="AD764" s="15" t="s">
        <v>359</v>
      </c>
      <c r="AE764" s="83"/>
      <c r="AF764" s="84"/>
      <c r="AG764" s="84"/>
      <c r="AH764" s="84"/>
      <c r="AI764" s="84"/>
      <c r="AJ764" s="84"/>
      <c r="AK764" s="84"/>
      <c r="AL764" s="84"/>
      <c r="AM764" s="85"/>
    </row>
    <row r="765" spans="1:39" ht="12" customHeight="1">
      <c r="A765" s="184">
        <v>715</v>
      </c>
      <c r="B765" s="98" t="s">
        <v>82</v>
      </c>
      <c r="C765" s="98" t="s">
        <v>82</v>
      </c>
      <c r="D765" s="11" t="s">
        <v>52</v>
      </c>
      <c r="E765" s="11" t="s">
        <v>303</v>
      </c>
      <c r="F765" s="12" t="s">
        <v>50</v>
      </c>
      <c r="G765" s="12" t="s">
        <v>310</v>
      </c>
      <c r="H765" s="12" t="s">
        <v>306</v>
      </c>
      <c r="I765" s="12" t="s">
        <v>504</v>
      </c>
      <c r="J765" s="11" t="str">
        <f>"12-16h"</f>
        <v>12-16h</v>
      </c>
      <c r="K765" s="12" t="s">
        <v>512</v>
      </c>
      <c r="L765" s="69" t="s">
        <v>518</v>
      </c>
      <c r="M765" s="13" t="s">
        <v>371</v>
      </c>
      <c r="N765" s="14" t="s">
        <v>308</v>
      </c>
      <c r="O765" s="96" t="s">
        <v>358</v>
      </c>
      <c r="P765" s="15" t="s">
        <v>368</v>
      </c>
      <c r="Q765" s="83"/>
      <c r="R765" s="84"/>
      <c r="S765" s="84"/>
      <c r="T765" s="84"/>
      <c r="U765" s="84"/>
      <c r="V765" s="84"/>
      <c r="W765" s="84">
        <v>1</v>
      </c>
      <c r="X765" s="84"/>
      <c r="Y765" s="85"/>
      <c r="Z765" s="69" t="s">
        <v>518</v>
      </c>
      <c r="AA765" s="13" t="s">
        <v>371</v>
      </c>
      <c r="AB765" s="14" t="s">
        <v>308</v>
      </c>
      <c r="AC765" s="96" t="s">
        <v>358</v>
      </c>
      <c r="AD765" s="15" t="s">
        <v>368</v>
      </c>
      <c r="AE765" s="83">
        <v>1</v>
      </c>
      <c r="AF765" s="84"/>
      <c r="AG765" s="84"/>
      <c r="AH765" s="84"/>
      <c r="AI765" s="84"/>
      <c r="AJ765" s="84"/>
      <c r="AK765" s="84"/>
      <c r="AL765" s="84"/>
      <c r="AM765" s="85"/>
    </row>
    <row r="766" spans="1:39" ht="12" customHeight="1">
      <c r="A766" s="184">
        <v>716</v>
      </c>
      <c r="B766" s="98" t="s">
        <v>104</v>
      </c>
      <c r="C766" s="98" t="s">
        <v>83</v>
      </c>
      <c r="D766" s="11" t="s">
        <v>52</v>
      </c>
      <c r="E766" s="11" t="s">
        <v>303</v>
      </c>
      <c r="F766" s="12" t="s">
        <v>48</v>
      </c>
      <c r="G766" s="12" t="s">
        <v>310</v>
      </c>
      <c r="H766" s="12" t="s">
        <v>306</v>
      </c>
      <c r="I766" s="12" t="s">
        <v>504</v>
      </c>
      <c r="J766" s="12" t="str">
        <f>"≥17h"</f>
        <v>≥17h</v>
      </c>
      <c r="K766" s="12" t="s">
        <v>513</v>
      </c>
      <c r="L766" s="69" t="s">
        <v>518</v>
      </c>
      <c r="M766" s="13" t="s">
        <v>371</v>
      </c>
      <c r="N766" s="14" t="s">
        <v>308</v>
      </c>
      <c r="O766" s="96" t="s">
        <v>358</v>
      </c>
      <c r="P766" s="15" t="s">
        <v>368</v>
      </c>
      <c r="Q766" s="83"/>
      <c r="R766" s="84"/>
      <c r="S766" s="84"/>
      <c r="T766" s="84">
        <v>1</v>
      </c>
      <c r="U766" s="84"/>
      <c r="V766" s="84"/>
      <c r="W766" s="84">
        <v>1</v>
      </c>
      <c r="X766" s="84"/>
      <c r="Y766" s="85"/>
      <c r="Z766" s="69" t="s">
        <v>518</v>
      </c>
      <c r="AA766" s="13" t="s">
        <v>371</v>
      </c>
      <c r="AB766" s="14" t="s">
        <v>308</v>
      </c>
      <c r="AC766" s="96" t="s">
        <v>358</v>
      </c>
      <c r="AD766" s="15" t="s">
        <v>368</v>
      </c>
      <c r="AE766" s="83"/>
      <c r="AF766" s="84"/>
      <c r="AG766" s="84"/>
      <c r="AH766" s="84"/>
      <c r="AI766" s="84"/>
      <c r="AJ766" s="84"/>
      <c r="AK766" s="84"/>
      <c r="AL766" s="84"/>
      <c r="AM766" s="85">
        <v>1</v>
      </c>
    </row>
    <row r="767" spans="1:39" ht="12" customHeight="1">
      <c r="A767" s="184">
        <v>717</v>
      </c>
      <c r="B767" s="98" t="s">
        <v>152</v>
      </c>
      <c r="C767" s="98" t="s">
        <v>79</v>
      </c>
      <c r="D767" s="11" t="s">
        <v>51</v>
      </c>
      <c r="E767" s="11" t="s">
        <v>304</v>
      </c>
      <c r="F767" s="12" t="s">
        <v>49</v>
      </c>
      <c r="G767" s="11" t="s">
        <v>511</v>
      </c>
      <c r="H767" s="12" t="s">
        <v>307</v>
      </c>
      <c r="I767" s="105" t="s">
        <v>504</v>
      </c>
      <c r="J767" s="12" t="str">
        <f>"≥17h"</f>
        <v>≥17h</v>
      </c>
      <c r="K767" s="12" t="s">
        <v>512</v>
      </c>
      <c r="L767" s="69" t="s">
        <v>520</v>
      </c>
      <c r="M767" s="13" t="s">
        <v>373</v>
      </c>
      <c r="N767" s="14" t="s">
        <v>308</v>
      </c>
      <c r="O767" s="96" t="s">
        <v>358</v>
      </c>
      <c r="P767" s="15" t="s">
        <v>368</v>
      </c>
      <c r="Q767" s="83"/>
      <c r="R767" s="84">
        <v>1</v>
      </c>
      <c r="S767" s="84"/>
      <c r="T767" s="84">
        <v>1</v>
      </c>
      <c r="U767" s="84"/>
      <c r="V767" s="84"/>
      <c r="W767" s="84"/>
      <c r="X767" s="84"/>
      <c r="Y767" s="85"/>
      <c r="Z767" s="69" t="s">
        <v>520</v>
      </c>
      <c r="AA767" s="13" t="s">
        <v>373</v>
      </c>
      <c r="AB767" s="14" t="s">
        <v>308</v>
      </c>
      <c r="AC767" s="96" t="s">
        <v>358</v>
      </c>
      <c r="AD767" s="15" t="s">
        <v>368</v>
      </c>
      <c r="AE767" s="83">
        <v>1</v>
      </c>
      <c r="AF767" s="84"/>
      <c r="AG767" s="84"/>
      <c r="AH767" s="84"/>
      <c r="AI767" s="84">
        <v>1</v>
      </c>
      <c r="AJ767" s="84"/>
      <c r="AK767" s="84"/>
      <c r="AL767" s="84"/>
      <c r="AM767" s="85"/>
    </row>
    <row r="768" spans="1:39" ht="12" customHeight="1">
      <c r="A768" s="184"/>
      <c r="B768" s="98" t="s">
        <v>152</v>
      </c>
      <c r="C768" s="98" t="s">
        <v>79</v>
      </c>
      <c r="D768" s="69" t="s">
        <v>51</v>
      </c>
      <c r="E768" s="69" t="s">
        <v>304</v>
      </c>
      <c r="F768" s="69" t="s">
        <v>49</v>
      </c>
      <c r="G768" s="69" t="s">
        <v>511</v>
      </c>
      <c r="H768" s="69" t="s">
        <v>307</v>
      </c>
      <c r="I768" s="105" t="s">
        <v>504</v>
      </c>
      <c r="J768" s="69" t="str">
        <f>"≥17h"</f>
        <v>≥17h</v>
      </c>
      <c r="K768" s="69" t="s">
        <v>512</v>
      </c>
      <c r="L768" s="69" t="s">
        <v>520</v>
      </c>
      <c r="M768" s="13" t="s">
        <v>309</v>
      </c>
      <c r="N768" s="14" t="s">
        <v>308</v>
      </c>
      <c r="O768" s="96" t="s">
        <v>0</v>
      </c>
      <c r="P768" s="15" t="s">
        <v>368</v>
      </c>
      <c r="Q768" s="83"/>
      <c r="R768" s="84">
        <v>1</v>
      </c>
      <c r="S768" s="84"/>
      <c r="T768" s="84"/>
      <c r="U768" s="84"/>
      <c r="V768" s="84"/>
      <c r="W768" s="84"/>
      <c r="X768" s="84"/>
      <c r="Y768" s="85">
        <v>1</v>
      </c>
      <c r="Z768" s="69" t="s">
        <v>520</v>
      </c>
      <c r="AA768" s="13" t="s">
        <v>309</v>
      </c>
      <c r="AB768" s="14" t="s">
        <v>308</v>
      </c>
      <c r="AC768" s="96" t="s">
        <v>0</v>
      </c>
      <c r="AD768" s="15" t="s">
        <v>368</v>
      </c>
      <c r="AE768" s="83"/>
      <c r="AF768" s="84"/>
      <c r="AG768" s="84"/>
      <c r="AH768" s="84"/>
      <c r="AI768" s="84"/>
      <c r="AJ768" s="84"/>
      <c r="AK768" s="84"/>
      <c r="AL768" s="84"/>
      <c r="AM768" s="85"/>
    </row>
    <row r="769" spans="1:39" ht="12" customHeight="1">
      <c r="A769" s="184">
        <v>718</v>
      </c>
      <c r="B769" s="98" t="s">
        <v>222</v>
      </c>
      <c r="C769" s="98" t="s">
        <v>69</v>
      </c>
      <c r="D769" s="11" t="s">
        <v>51</v>
      </c>
      <c r="E769" s="11" t="s">
        <v>303</v>
      </c>
      <c r="F769" s="12" t="s">
        <v>48</v>
      </c>
      <c r="G769" s="11" t="s">
        <v>511</v>
      </c>
      <c r="H769" s="12" t="s">
        <v>308</v>
      </c>
      <c r="I769" s="105" t="s">
        <v>507</v>
      </c>
      <c r="J769" s="12" t="str">
        <f>"≥17h"</f>
        <v>≥17h</v>
      </c>
      <c r="K769" s="12" t="s">
        <v>513</v>
      </c>
      <c r="L769" s="69" t="s">
        <v>518</v>
      </c>
      <c r="M769" s="13" t="s">
        <v>373</v>
      </c>
      <c r="N769" s="14" t="s">
        <v>308</v>
      </c>
      <c r="O769" s="96" t="s">
        <v>358</v>
      </c>
      <c r="P769" s="15" t="s">
        <v>368</v>
      </c>
      <c r="Q769" s="83"/>
      <c r="R769" s="84"/>
      <c r="S769" s="84">
        <v>1</v>
      </c>
      <c r="T769" s="84">
        <v>1</v>
      </c>
      <c r="U769" s="84"/>
      <c r="V769" s="84"/>
      <c r="W769" s="84">
        <v>1</v>
      </c>
      <c r="X769" s="84"/>
      <c r="Y769" s="85"/>
      <c r="Z769" s="69" t="s">
        <v>518</v>
      </c>
      <c r="AA769" s="13" t="s">
        <v>373</v>
      </c>
      <c r="AB769" s="14" t="s">
        <v>308</v>
      </c>
      <c r="AC769" s="96" t="s">
        <v>358</v>
      </c>
      <c r="AD769" s="15" t="s">
        <v>368</v>
      </c>
      <c r="AE769" s="83"/>
      <c r="AF769" s="84">
        <v>1</v>
      </c>
      <c r="AG769" s="84"/>
      <c r="AH769" s="84"/>
      <c r="AI769" s="84"/>
      <c r="AJ769" s="84"/>
      <c r="AK769" s="84"/>
      <c r="AL769" s="84"/>
      <c r="AM769" s="85"/>
    </row>
    <row r="770" spans="1:39" ht="12" customHeight="1">
      <c r="A770" s="184">
        <v>719</v>
      </c>
      <c r="B770" s="98" t="s">
        <v>82</v>
      </c>
      <c r="C770" s="98" t="s">
        <v>82</v>
      </c>
      <c r="D770" s="11" t="s">
        <v>52</v>
      </c>
      <c r="E770" s="11" t="s">
        <v>304</v>
      </c>
      <c r="F770" s="12" t="s">
        <v>50</v>
      </c>
      <c r="G770" s="12" t="s">
        <v>310</v>
      </c>
      <c r="H770" s="12" t="s">
        <v>306</v>
      </c>
      <c r="I770" s="105" t="s">
        <v>504</v>
      </c>
      <c r="J770" s="12" t="str">
        <f>"≥17h"</f>
        <v>≥17h</v>
      </c>
      <c r="K770" s="12" t="s">
        <v>47</v>
      </c>
      <c r="L770" s="69" t="s">
        <v>518</v>
      </c>
      <c r="M770" s="13" t="s">
        <v>373</v>
      </c>
      <c r="N770" s="14" t="s">
        <v>308</v>
      </c>
      <c r="O770" s="96" t="s">
        <v>358</v>
      </c>
      <c r="P770" s="15" t="s">
        <v>368</v>
      </c>
      <c r="Q770" s="83"/>
      <c r="R770" s="84"/>
      <c r="S770" s="84"/>
      <c r="T770" s="84"/>
      <c r="U770" s="84"/>
      <c r="V770" s="84"/>
      <c r="W770" s="84">
        <v>1</v>
      </c>
      <c r="X770" s="84"/>
      <c r="Y770" s="85"/>
      <c r="Z770" s="69" t="s">
        <v>518</v>
      </c>
      <c r="AA770" s="13" t="s">
        <v>373</v>
      </c>
      <c r="AB770" s="14" t="s">
        <v>308</v>
      </c>
      <c r="AC770" s="96" t="s">
        <v>358</v>
      </c>
      <c r="AD770" s="15" t="s">
        <v>368</v>
      </c>
      <c r="AE770" s="83">
        <v>1</v>
      </c>
      <c r="AF770" s="84"/>
      <c r="AG770" s="84"/>
      <c r="AH770" s="84"/>
      <c r="AI770" s="84"/>
      <c r="AJ770" s="84"/>
      <c r="AK770" s="84"/>
      <c r="AL770" s="84"/>
      <c r="AM770" s="85"/>
    </row>
    <row r="771" spans="1:39" ht="12" customHeight="1">
      <c r="A771" s="184">
        <v>720</v>
      </c>
      <c r="B771" s="98" t="s">
        <v>82</v>
      </c>
      <c r="C771" s="98" t="s">
        <v>82</v>
      </c>
      <c r="D771" s="11" t="s">
        <v>52</v>
      </c>
      <c r="E771" s="11" t="s">
        <v>303</v>
      </c>
      <c r="F771" s="12" t="s">
        <v>48</v>
      </c>
      <c r="G771" s="12" t="s">
        <v>310</v>
      </c>
      <c r="H771" s="12" t="s">
        <v>306</v>
      </c>
      <c r="I771" s="105" t="s">
        <v>504</v>
      </c>
      <c r="J771" s="11" t="str">
        <f>"12-16h"</f>
        <v>12-16h</v>
      </c>
      <c r="K771" s="12" t="s">
        <v>47</v>
      </c>
      <c r="L771" s="69" t="s">
        <v>518</v>
      </c>
      <c r="M771" s="13" t="s">
        <v>371</v>
      </c>
      <c r="N771" s="14" t="s">
        <v>308</v>
      </c>
      <c r="O771" s="96" t="s">
        <v>358</v>
      </c>
      <c r="P771" s="15" t="s">
        <v>368</v>
      </c>
      <c r="Q771" s="83"/>
      <c r="R771" s="84"/>
      <c r="S771" s="84"/>
      <c r="T771" s="84"/>
      <c r="U771" s="84"/>
      <c r="V771" s="84"/>
      <c r="W771" s="84">
        <v>1</v>
      </c>
      <c r="X771" s="84"/>
      <c r="Y771" s="85"/>
      <c r="Z771" s="69" t="s">
        <v>518</v>
      </c>
      <c r="AA771" s="13" t="s">
        <v>371</v>
      </c>
      <c r="AB771" s="14" t="s">
        <v>308</v>
      </c>
      <c r="AC771" s="96" t="s">
        <v>358</v>
      </c>
      <c r="AD771" s="15" t="s">
        <v>368</v>
      </c>
      <c r="AE771" s="83">
        <v>1</v>
      </c>
      <c r="AF771" s="84"/>
      <c r="AG771" s="84"/>
      <c r="AH771" s="84"/>
      <c r="AI771" s="84"/>
      <c r="AJ771" s="84"/>
      <c r="AK771" s="84"/>
      <c r="AL771" s="84"/>
      <c r="AM771" s="85"/>
    </row>
    <row r="772" spans="1:39" ht="12" customHeight="1">
      <c r="A772" s="184">
        <v>721</v>
      </c>
      <c r="B772" s="98" t="s">
        <v>222</v>
      </c>
      <c r="C772" s="98" t="s">
        <v>69</v>
      </c>
      <c r="D772" s="11" t="s">
        <v>51</v>
      </c>
      <c r="E772" s="11" t="s">
        <v>304</v>
      </c>
      <c r="F772" s="12" t="s">
        <v>50</v>
      </c>
      <c r="G772" s="11" t="s">
        <v>511</v>
      </c>
      <c r="H772" s="12" t="s">
        <v>307</v>
      </c>
      <c r="I772" s="105" t="s">
        <v>507</v>
      </c>
      <c r="J772" s="12" t="str">
        <f>"≥17h"</f>
        <v>≥17h</v>
      </c>
      <c r="K772" s="12" t="s">
        <v>513</v>
      </c>
      <c r="L772" s="69" t="s">
        <v>518</v>
      </c>
      <c r="M772" s="13" t="s">
        <v>373</v>
      </c>
      <c r="N772" s="14" t="s">
        <v>367</v>
      </c>
      <c r="O772" s="96" t="s">
        <v>358</v>
      </c>
      <c r="P772" s="15" t="s">
        <v>368</v>
      </c>
      <c r="Q772" s="83"/>
      <c r="R772" s="84"/>
      <c r="S772" s="84"/>
      <c r="T772" s="84">
        <v>1</v>
      </c>
      <c r="U772" s="84"/>
      <c r="V772" s="84"/>
      <c r="W772" s="84"/>
      <c r="X772" s="84">
        <v>1</v>
      </c>
      <c r="Y772" s="85"/>
      <c r="Z772" s="69" t="s">
        <v>518</v>
      </c>
      <c r="AA772" s="13" t="s">
        <v>373</v>
      </c>
      <c r="AB772" s="14" t="s">
        <v>367</v>
      </c>
      <c r="AC772" s="96" t="s">
        <v>358</v>
      </c>
      <c r="AD772" s="15" t="s">
        <v>368</v>
      </c>
      <c r="AE772" s="83">
        <v>1</v>
      </c>
      <c r="AF772" s="84"/>
      <c r="AG772" s="84"/>
      <c r="AH772" s="84"/>
      <c r="AI772" s="84"/>
      <c r="AJ772" s="84"/>
      <c r="AK772" s="84"/>
      <c r="AL772" s="84"/>
      <c r="AM772" s="85"/>
    </row>
    <row r="773" spans="1:39" ht="12" customHeight="1">
      <c r="A773" s="184">
        <v>722</v>
      </c>
      <c r="B773" s="98" t="s">
        <v>82</v>
      </c>
      <c r="C773" s="98" t="s">
        <v>82</v>
      </c>
      <c r="D773" s="11" t="s">
        <v>52</v>
      </c>
      <c r="E773" s="11" t="s">
        <v>303</v>
      </c>
      <c r="F773" s="12" t="s">
        <v>49</v>
      </c>
      <c r="G773" s="12" t="s">
        <v>310</v>
      </c>
      <c r="H773" s="12" t="s">
        <v>306</v>
      </c>
      <c r="I773" s="12" t="s">
        <v>505</v>
      </c>
      <c r="J773" s="12" t="str">
        <f>"≥17h"</f>
        <v>≥17h</v>
      </c>
      <c r="K773" s="12" t="s">
        <v>512</v>
      </c>
      <c r="L773" s="69" t="s">
        <v>518</v>
      </c>
      <c r="M773" s="13" t="s">
        <v>371</v>
      </c>
      <c r="N773" s="14" t="s">
        <v>308</v>
      </c>
      <c r="O773" s="96" t="s">
        <v>358</v>
      </c>
      <c r="P773" s="15" t="s">
        <v>368</v>
      </c>
      <c r="Q773" s="83"/>
      <c r="R773" s="84"/>
      <c r="S773" s="84"/>
      <c r="T773" s="84"/>
      <c r="U773" s="84"/>
      <c r="V773" s="84"/>
      <c r="W773" s="84">
        <v>1</v>
      </c>
      <c r="X773" s="84"/>
      <c r="Y773" s="85"/>
      <c r="Z773" s="69" t="s">
        <v>518</v>
      </c>
      <c r="AA773" s="13" t="s">
        <v>371</v>
      </c>
      <c r="AB773" s="14" t="s">
        <v>308</v>
      </c>
      <c r="AC773" s="96" t="s">
        <v>358</v>
      </c>
      <c r="AD773" s="15" t="s">
        <v>368</v>
      </c>
      <c r="AE773" s="83">
        <v>1</v>
      </c>
      <c r="AF773" s="84"/>
      <c r="AG773" s="84"/>
      <c r="AH773" s="84"/>
      <c r="AI773" s="84"/>
      <c r="AJ773" s="84"/>
      <c r="AK773" s="84"/>
      <c r="AL773" s="84"/>
      <c r="AM773" s="85"/>
    </row>
    <row r="774" spans="1:39" ht="12" customHeight="1">
      <c r="A774" s="184">
        <v>723</v>
      </c>
      <c r="B774" s="98" t="s">
        <v>152</v>
      </c>
      <c r="C774" s="98" t="s">
        <v>79</v>
      </c>
      <c r="D774" s="11" t="s">
        <v>51</v>
      </c>
      <c r="E774" s="11" t="s">
        <v>303</v>
      </c>
      <c r="F774" s="12" t="s">
        <v>49</v>
      </c>
      <c r="G774" s="11" t="s">
        <v>511</v>
      </c>
      <c r="H774" s="12" t="s">
        <v>306</v>
      </c>
      <c r="I774" s="105" t="s">
        <v>504</v>
      </c>
      <c r="J774" s="12" t="str">
        <f>"≥17h"</f>
        <v>≥17h</v>
      </c>
      <c r="K774" s="12" t="s">
        <v>513</v>
      </c>
      <c r="L774" s="69" t="s">
        <v>520</v>
      </c>
      <c r="M774" s="13" t="s">
        <v>372</v>
      </c>
      <c r="N774" s="14" t="s">
        <v>308</v>
      </c>
      <c r="O774" s="96" t="s">
        <v>358</v>
      </c>
      <c r="P774" s="15" t="s">
        <v>368</v>
      </c>
      <c r="Q774" s="83"/>
      <c r="R774" s="84">
        <v>1</v>
      </c>
      <c r="S774" s="84"/>
      <c r="T774" s="84"/>
      <c r="U774" s="84"/>
      <c r="V774" s="84"/>
      <c r="W774" s="84"/>
      <c r="X774" s="84">
        <v>1</v>
      </c>
      <c r="Y774" s="85"/>
      <c r="Z774" s="69" t="s">
        <v>520</v>
      </c>
      <c r="AA774" s="13" t="s">
        <v>372</v>
      </c>
      <c r="AB774" s="14" t="s">
        <v>308</v>
      </c>
      <c r="AC774" s="96" t="s">
        <v>358</v>
      </c>
      <c r="AD774" s="15" t="s">
        <v>368</v>
      </c>
      <c r="AE774" s="83"/>
      <c r="AF774" s="84">
        <v>1</v>
      </c>
      <c r="AG774" s="84"/>
      <c r="AH774" s="84"/>
      <c r="AI774" s="84"/>
      <c r="AJ774" s="84"/>
      <c r="AK774" s="84"/>
      <c r="AL774" s="84"/>
      <c r="AM774" s="85"/>
    </row>
    <row r="775" spans="1:39" ht="12" customHeight="1">
      <c r="A775" s="184">
        <v>724</v>
      </c>
      <c r="B775" s="98" t="s">
        <v>222</v>
      </c>
      <c r="C775" s="98" t="s">
        <v>69</v>
      </c>
      <c r="D775" s="11" t="s">
        <v>51</v>
      </c>
      <c r="E775" s="11" t="s">
        <v>304</v>
      </c>
      <c r="F775" s="12" t="s">
        <v>48</v>
      </c>
      <c r="G775" s="12" t="s">
        <v>510</v>
      </c>
      <c r="H775" s="12" t="s">
        <v>308</v>
      </c>
      <c r="I775" s="12" t="s">
        <v>504</v>
      </c>
      <c r="J775" s="12" t="str">
        <f>"≥17h"</f>
        <v>≥17h</v>
      </c>
      <c r="K775" s="12" t="s">
        <v>47</v>
      </c>
      <c r="L775" s="69" t="s">
        <v>518</v>
      </c>
      <c r="M775" s="13" t="s">
        <v>373</v>
      </c>
      <c r="N775" s="14" t="s">
        <v>308</v>
      </c>
      <c r="O775" s="96" t="s">
        <v>358</v>
      </c>
      <c r="P775" s="15" t="s">
        <v>370</v>
      </c>
      <c r="Q775" s="83"/>
      <c r="R775" s="84">
        <v>1</v>
      </c>
      <c r="S775" s="84"/>
      <c r="T775" s="84"/>
      <c r="U775" s="84"/>
      <c r="V775" s="84"/>
      <c r="W775" s="84"/>
      <c r="X775" s="84"/>
      <c r="Y775" s="85"/>
      <c r="Z775" s="69" t="s">
        <v>518</v>
      </c>
      <c r="AA775" s="13" t="s">
        <v>373</v>
      </c>
      <c r="AB775" s="14" t="s">
        <v>308</v>
      </c>
      <c r="AC775" s="96" t="s">
        <v>358</v>
      </c>
      <c r="AD775" s="15" t="s">
        <v>370</v>
      </c>
      <c r="AE775" s="83"/>
      <c r="AF775" s="84">
        <v>1</v>
      </c>
      <c r="AG775" s="84"/>
      <c r="AH775" s="84"/>
      <c r="AI775" s="84"/>
      <c r="AJ775" s="84"/>
      <c r="AK775" s="84"/>
      <c r="AL775" s="84"/>
      <c r="AM775" s="85"/>
    </row>
    <row r="776" spans="1:39" ht="12" customHeight="1">
      <c r="A776" s="184">
        <v>725</v>
      </c>
      <c r="B776" s="98" t="s">
        <v>152</v>
      </c>
      <c r="C776" s="98" t="s">
        <v>79</v>
      </c>
      <c r="D776" s="11" t="s">
        <v>52</v>
      </c>
      <c r="E776" s="11" t="s">
        <v>304</v>
      </c>
      <c r="F776" s="12" t="s">
        <v>49</v>
      </c>
      <c r="G776" s="11" t="s">
        <v>511</v>
      </c>
      <c r="H776" s="12" t="s">
        <v>306</v>
      </c>
      <c r="I776" s="12" t="s">
        <v>504</v>
      </c>
      <c r="J776" s="12" t="str">
        <f>"≥17h"</f>
        <v>≥17h</v>
      </c>
      <c r="K776" s="12" t="s">
        <v>512</v>
      </c>
      <c r="L776" s="69" t="s">
        <v>520</v>
      </c>
      <c r="M776" s="13" t="s">
        <v>372</v>
      </c>
      <c r="N776" s="14" t="s">
        <v>308</v>
      </c>
      <c r="O776" s="96" t="s">
        <v>358</v>
      </c>
      <c r="P776" s="15" t="s">
        <v>368</v>
      </c>
      <c r="Q776" s="83"/>
      <c r="R776" s="84"/>
      <c r="S776" s="84">
        <v>1</v>
      </c>
      <c r="T776" s="84">
        <v>1</v>
      </c>
      <c r="U776" s="84"/>
      <c r="V776" s="84"/>
      <c r="W776" s="84">
        <v>1</v>
      </c>
      <c r="X776" s="84"/>
      <c r="Y776" s="85"/>
      <c r="Z776" s="69" t="s">
        <v>520</v>
      </c>
      <c r="AA776" s="13" t="s">
        <v>372</v>
      </c>
      <c r="AB776" s="14" t="s">
        <v>308</v>
      </c>
      <c r="AC776" s="96" t="s">
        <v>358</v>
      </c>
      <c r="AD776" s="15" t="s">
        <v>368</v>
      </c>
      <c r="AE776" s="83">
        <v>1</v>
      </c>
      <c r="AF776" s="84"/>
      <c r="AG776" s="84"/>
      <c r="AH776" s="84"/>
      <c r="AI776" s="84"/>
      <c r="AJ776" s="84"/>
      <c r="AK776" s="84"/>
      <c r="AL776" s="84"/>
      <c r="AM776" s="85"/>
    </row>
    <row r="777" spans="1:39" ht="12" customHeight="1">
      <c r="A777" s="184">
        <v>726</v>
      </c>
      <c r="B777" s="98" t="s">
        <v>82</v>
      </c>
      <c r="C777" s="98" t="s">
        <v>82</v>
      </c>
      <c r="D777" s="11" t="s">
        <v>52</v>
      </c>
      <c r="E777" s="11" t="s">
        <v>303</v>
      </c>
      <c r="F777" s="12" t="s">
        <v>48</v>
      </c>
      <c r="G777" s="12" t="s">
        <v>310</v>
      </c>
      <c r="H777" s="12" t="s">
        <v>306</v>
      </c>
      <c r="I777" s="12" t="s">
        <v>504</v>
      </c>
      <c r="J777" s="11" t="str">
        <f>"12-16h"</f>
        <v>12-16h</v>
      </c>
      <c r="K777" s="12" t="s">
        <v>513</v>
      </c>
      <c r="L777" s="69" t="s">
        <v>518</v>
      </c>
      <c r="M777" s="13" t="s">
        <v>371</v>
      </c>
      <c r="N777" s="14" t="s">
        <v>308</v>
      </c>
      <c r="O777" s="96" t="s">
        <v>358</v>
      </c>
      <c r="P777" s="15" t="s">
        <v>370</v>
      </c>
      <c r="Q777" s="83"/>
      <c r="R777" s="84">
        <v>1</v>
      </c>
      <c r="S777" s="84"/>
      <c r="T777" s="84"/>
      <c r="U777" s="84"/>
      <c r="V777" s="84"/>
      <c r="W777" s="84"/>
      <c r="X777" s="84"/>
      <c r="Y777" s="85"/>
      <c r="Z777" s="69" t="s">
        <v>518</v>
      </c>
      <c r="AA777" s="13" t="s">
        <v>371</v>
      </c>
      <c r="AB777" s="14" t="s">
        <v>308</v>
      </c>
      <c r="AC777" s="96" t="s">
        <v>358</v>
      </c>
      <c r="AD777" s="15" t="s">
        <v>370</v>
      </c>
      <c r="AE777" s="83">
        <v>1</v>
      </c>
      <c r="AF777" s="84"/>
      <c r="AG777" s="84"/>
      <c r="AH777" s="84"/>
      <c r="AI777" s="84"/>
      <c r="AJ777" s="84"/>
      <c r="AK777" s="84"/>
      <c r="AL777" s="84"/>
      <c r="AM777" s="85"/>
    </row>
    <row r="778" spans="1:39" ht="12" customHeight="1">
      <c r="A778" s="184">
        <v>727</v>
      </c>
      <c r="B778" s="98" t="s">
        <v>104</v>
      </c>
      <c r="C778" s="98" t="s">
        <v>83</v>
      </c>
      <c r="D778" s="11" t="s">
        <v>52</v>
      </c>
      <c r="E778" s="11" t="s">
        <v>304</v>
      </c>
      <c r="F778" s="12" t="s">
        <v>49</v>
      </c>
      <c r="G778" s="12" t="s">
        <v>310</v>
      </c>
      <c r="H778" s="12" t="s">
        <v>306</v>
      </c>
      <c r="I778" s="12" t="s">
        <v>507</v>
      </c>
      <c r="J778" s="12" t="str">
        <f>"≥17h"</f>
        <v>≥17h</v>
      </c>
      <c r="K778" s="12" t="s">
        <v>512</v>
      </c>
      <c r="L778" s="69" t="s">
        <v>518</v>
      </c>
      <c r="M778" s="13" t="s">
        <v>342</v>
      </c>
      <c r="N778" s="14"/>
      <c r="O778" s="96" t="s">
        <v>358</v>
      </c>
      <c r="P778" s="15" t="s">
        <v>359</v>
      </c>
      <c r="Q778" s="83"/>
      <c r="R778" s="84"/>
      <c r="S778" s="84"/>
      <c r="T778" s="84"/>
      <c r="U778" s="84"/>
      <c r="V778" s="84"/>
      <c r="W778" s="84"/>
      <c r="X778" s="84"/>
      <c r="Y778" s="85"/>
      <c r="Z778" s="69" t="s">
        <v>518</v>
      </c>
      <c r="AA778" s="13" t="s">
        <v>342</v>
      </c>
      <c r="AB778" s="14"/>
      <c r="AC778" s="96" t="s">
        <v>358</v>
      </c>
      <c r="AD778" s="15" t="s">
        <v>359</v>
      </c>
      <c r="AE778" s="83"/>
      <c r="AF778" s="84"/>
      <c r="AG778" s="84"/>
      <c r="AH778" s="84"/>
      <c r="AI778" s="84"/>
      <c r="AJ778" s="84"/>
      <c r="AK778" s="84"/>
      <c r="AL778" s="84"/>
      <c r="AM778" s="85"/>
    </row>
    <row r="779" spans="1:39" ht="12" customHeight="1">
      <c r="A779" s="184">
        <v>728</v>
      </c>
      <c r="B779" s="98" t="s">
        <v>153</v>
      </c>
      <c r="C779" s="98" t="s">
        <v>79</v>
      </c>
      <c r="D779" s="11" t="s">
        <v>51</v>
      </c>
      <c r="E779" s="11" t="s">
        <v>304</v>
      </c>
      <c r="F779" s="12" t="s">
        <v>50</v>
      </c>
      <c r="G779" s="11" t="s">
        <v>511</v>
      </c>
      <c r="H779" s="12" t="s">
        <v>307</v>
      </c>
      <c r="I779" s="105" t="s">
        <v>504</v>
      </c>
      <c r="J779" s="11" t="str">
        <f>"12-16h"</f>
        <v>12-16h</v>
      </c>
      <c r="K779" s="12" t="s">
        <v>47</v>
      </c>
      <c r="L779" s="69" t="s">
        <v>520</v>
      </c>
      <c r="M779" s="13" t="s">
        <v>373</v>
      </c>
      <c r="N779" s="14" t="s">
        <v>367</v>
      </c>
      <c r="O779" s="96" t="s">
        <v>358</v>
      </c>
      <c r="P779" s="15" t="s">
        <v>368</v>
      </c>
      <c r="Q779" s="83"/>
      <c r="R779" s="84">
        <v>1</v>
      </c>
      <c r="S779" s="84"/>
      <c r="T779" s="84">
        <v>1</v>
      </c>
      <c r="U779" s="84"/>
      <c r="V779" s="84"/>
      <c r="W779" s="84">
        <v>1</v>
      </c>
      <c r="X779" s="84"/>
      <c r="Y779" s="85"/>
      <c r="Z779" s="69" t="s">
        <v>520</v>
      </c>
      <c r="AA779" s="13" t="s">
        <v>373</v>
      </c>
      <c r="AB779" s="14" t="s">
        <v>367</v>
      </c>
      <c r="AC779" s="96" t="s">
        <v>358</v>
      </c>
      <c r="AD779" s="15" t="s">
        <v>368</v>
      </c>
      <c r="AE779" s="83">
        <v>1</v>
      </c>
      <c r="AF779" s="84"/>
      <c r="AG779" s="84"/>
      <c r="AH779" s="84"/>
      <c r="AI779" s="84"/>
      <c r="AJ779" s="84"/>
      <c r="AK779" s="84"/>
      <c r="AL779" s="84"/>
      <c r="AM779" s="85"/>
    </row>
    <row r="780" spans="1:39" ht="12" customHeight="1">
      <c r="A780" s="184">
        <v>729</v>
      </c>
      <c r="B780" s="98" t="s">
        <v>153</v>
      </c>
      <c r="C780" s="98" t="s">
        <v>79</v>
      </c>
      <c r="D780" s="11" t="s">
        <v>25</v>
      </c>
      <c r="E780" s="11" t="s">
        <v>304</v>
      </c>
      <c r="F780" s="12" t="s">
        <v>48</v>
      </c>
      <c r="G780" s="11" t="s">
        <v>511</v>
      </c>
      <c r="H780" s="12" t="s">
        <v>306</v>
      </c>
      <c r="I780" s="12" t="s">
        <v>504</v>
      </c>
      <c r="J780" s="12" t="str">
        <f>"≥17h"</f>
        <v>≥17h</v>
      </c>
      <c r="K780" s="12" t="s">
        <v>512</v>
      </c>
      <c r="L780" s="69" t="s">
        <v>520</v>
      </c>
      <c r="M780" s="13" t="s">
        <v>373</v>
      </c>
      <c r="N780" s="14" t="s">
        <v>308</v>
      </c>
      <c r="O780" s="96" t="s">
        <v>358</v>
      </c>
      <c r="P780" s="15" t="s">
        <v>368</v>
      </c>
      <c r="Q780" s="83"/>
      <c r="R780" s="84"/>
      <c r="S780" s="84"/>
      <c r="T780" s="84">
        <v>1</v>
      </c>
      <c r="U780" s="84"/>
      <c r="V780" s="84"/>
      <c r="W780" s="84"/>
      <c r="X780" s="84"/>
      <c r="Y780" s="85"/>
      <c r="Z780" s="69" t="s">
        <v>520</v>
      </c>
      <c r="AA780" s="13" t="s">
        <v>373</v>
      </c>
      <c r="AB780" s="14" t="s">
        <v>308</v>
      </c>
      <c r="AC780" s="96" t="s">
        <v>358</v>
      </c>
      <c r="AD780" s="15" t="s">
        <v>368</v>
      </c>
      <c r="AE780" s="83"/>
      <c r="AF780" s="84">
        <v>1</v>
      </c>
      <c r="AG780" s="84"/>
      <c r="AH780" s="84"/>
      <c r="AI780" s="84"/>
      <c r="AJ780" s="84"/>
      <c r="AK780" s="84"/>
      <c r="AL780" s="84"/>
      <c r="AM780" s="85"/>
    </row>
    <row r="781" spans="1:39" ht="12" customHeight="1">
      <c r="A781" s="184">
        <v>730</v>
      </c>
      <c r="B781" s="98" t="s">
        <v>82</v>
      </c>
      <c r="C781" s="98" t="s">
        <v>82</v>
      </c>
      <c r="D781" s="11" t="s">
        <v>52</v>
      </c>
      <c r="E781" s="11" t="s">
        <v>303</v>
      </c>
      <c r="F781" s="12" t="s">
        <v>49</v>
      </c>
      <c r="G781" s="12" t="s">
        <v>310</v>
      </c>
      <c r="H781" s="12" t="s">
        <v>306</v>
      </c>
      <c r="I781" s="105" t="s">
        <v>504</v>
      </c>
      <c r="J781" s="12" t="str">
        <f>"≥17h"</f>
        <v>≥17h</v>
      </c>
      <c r="K781" s="12" t="s">
        <v>512</v>
      </c>
      <c r="L781" s="69" t="s">
        <v>518</v>
      </c>
      <c r="M781" s="13" t="s">
        <v>372</v>
      </c>
      <c r="N781" s="14" t="s">
        <v>308</v>
      </c>
      <c r="O781" s="96" t="s">
        <v>358</v>
      </c>
      <c r="P781" s="15" t="s">
        <v>368</v>
      </c>
      <c r="Q781" s="83"/>
      <c r="R781" s="84"/>
      <c r="S781" s="84">
        <v>1</v>
      </c>
      <c r="T781" s="84"/>
      <c r="U781" s="84"/>
      <c r="V781" s="84"/>
      <c r="W781" s="84"/>
      <c r="X781" s="84"/>
      <c r="Y781" s="85"/>
      <c r="Z781" s="69" t="s">
        <v>518</v>
      </c>
      <c r="AA781" s="13" t="s">
        <v>372</v>
      </c>
      <c r="AB781" s="14" t="s">
        <v>308</v>
      </c>
      <c r="AC781" s="96" t="s">
        <v>358</v>
      </c>
      <c r="AD781" s="15" t="s">
        <v>368</v>
      </c>
      <c r="AE781" s="83">
        <v>1</v>
      </c>
      <c r="AF781" s="84"/>
      <c r="AG781" s="84"/>
      <c r="AH781" s="84"/>
      <c r="AI781" s="84"/>
      <c r="AJ781" s="84"/>
      <c r="AK781" s="84"/>
      <c r="AL781" s="84"/>
      <c r="AM781" s="85"/>
    </row>
    <row r="782" spans="1:39" ht="12" customHeight="1">
      <c r="A782" s="184">
        <v>731</v>
      </c>
      <c r="B782" s="98" t="s">
        <v>84</v>
      </c>
      <c r="C782" s="98" t="s">
        <v>69</v>
      </c>
      <c r="D782" s="11" t="s">
        <v>51</v>
      </c>
      <c r="E782" s="11" t="s">
        <v>303</v>
      </c>
      <c r="F782" s="12" t="s">
        <v>50</v>
      </c>
      <c r="G782" s="12" t="s">
        <v>510</v>
      </c>
      <c r="H782" s="12" t="s">
        <v>307</v>
      </c>
      <c r="I782" s="12" t="s">
        <v>504</v>
      </c>
      <c r="J782" s="11" t="str">
        <f>"≤12h"</f>
        <v>≤12h</v>
      </c>
      <c r="K782" s="12" t="s">
        <v>47</v>
      </c>
      <c r="L782" s="69" t="s">
        <v>518</v>
      </c>
      <c r="M782" s="13" t="s">
        <v>371</v>
      </c>
      <c r="N782" s="14" t="s">
        <v>308</v>
      </c>
      <c r="O782" s="96" t="s">
        <v>358</v>
      </c>
      <c r="P782" s="15" t="s">
        <v>370</v>
      </c>
      <c r="Q782" s="83"/>
      <c r="R782" s="84">
        <v>1</v>
      </c>
      <c r="S782" s="84"/>
      <c r="T782" s="84"/>
      <c r="U782" s="84"/>
      <c r="V782" s="84"/>
      <c r="W782" s="84"/>
      <c r="X782" s="84"/>
      <c r="Y782" s="85"/>
      <c r="Z782" s="69" t="s">
        <v>518</v>
      </c>
      <c r="AA782" s="13" t="s">
        <v>371</v>
      </c>
      <c r="AB782" s="14" t="s">
        <v>308</v>
      </c>
      <c r="AC782" s="96" t="s">
        <v>358</v>
      </c>
      <c r="AD782" s="15" t="s">
        <v>370</v>
      </c>
      <c r="AE782" s="83"/>
      <c r="AF782" s="84"/>
      <c r="AG782" s="84">
        <v>1</v>
      </c>
      <c r="AH782" s="84"/>
      <c r="AI782" s="84"/>
      <c r="AJ782" s="84"/>
      <c r="AK782" s="84"/>
      <c r="AL782" s="84"/>
      <c r="AM782" s="85"/>
    </row>
    <row r="783" spans="1:39" ht="12" customHeight="1">
      <c r="A783" s="184">
        <v>732</v>
      </c>
      <c r="B783" s="98" t="s">
        <v>82</v>
      </c>
      <c r="C783" s="98" t="s">
        <v>82</v>
      </c>
      <c r="D783" s="11" t="s">
        <v>52</v>
      </c>
      <c r="E783" s="11" t="s">
        <v>304</v>
      </c>
      <c r="F783" s="12" t="s">
        <v>49</v>
      </c>
      <c r="G783" s="12" t="s">
        <v>310</v>
      </c>
      <c r="H783" s="12" t="s">
        <v>306</v>
      </c>
      <c r="I783" s="12" t="s">
        <v>507</v>
      </c>
      <c r="J783" s="11" t="str">
        <f>"12-16h"</f>
        <v>12-16h</v>
      </c>
      <c r="K783" s="12" t="s">
        <v>512</v>
      </c>
      <c r="L783" s="69" t="s">
        <v>518</v>
      </c>
      <c r="M783" s="13" t="s">
        <v>371</v>
      </c>
      <c r="N783" s="14" t="s">
        <v>308</v>
      </c>
      <c r="O783" s="96" t="s">
        <v>358</v>
      </c>
      <c r="P783" s="15" t="s">
        <v>368</v>
      </c>
      <c r="Q783" s="83"/>
      <c r="R783" s="84"/>
      <c r="S783" s="84"/>
      <c r="T783" s="84"/>
      <c r="U783" s="84"/>
      <c r="V783" s="84"/>
      <c r="W783" s="84">
        <v>1</v>
      </c>
      <c r="X783" s="84"/>
      <c r="Y783" s="85"/>
      <c r="Z783" s="69" t="s">
        <v>518</v>
      </c>
      <c r="AA783" s="13" t="s">
        <v>371</v>
      </c>
      <c r="AB783" s="14" t="s">
        <v>308</v>
      </c>
      <c r="AC783" s="96" t="s">
        <v>358</v>
      </c>
      <c r="AD783" s="15" t="s">
        <v>368</v>
      </c>
      <c r="AE783" s="83">
        <v>1</v>
      </c>
      <c r="AF783" s="84"/>
      <c r="AG783" s="84"/>
      <c r="AH783" s="84"/>
      <c r="AI783" s="84"/>
      <c r="AJ783" s="84"/>
      <c r="AK783" s="84"/>
      <c r="AL783" s="84"/>
      <c r="AM783" s="85"/>
    </row>
    <row r="784" spans="1:39" ht="12" customHeight="1">
      <c r="A784" s="184">
        <v>733</v>
      </c>
      <c r="B784" s="98" t="s">
        <v>104</v>
      </c>
      <c r="C784" s="98" t="s">
        <v>83</v>
      </c>
      <c r="D784" s="11" t="s">
        <v>51</v>
      </c>
      <c r="E784" s="11" t="s">
        <v>304</v>
      </c>
      <c r="F784" s="12" t="s">
        <v>49</v>
      </c>
      <c r="G784" s="12" t="s">
        <v>310</v>
      </c>
      <c r="H784" s="12" t="s">
        <v>306</v>
      </c>
      <c r="I784" s="12" t="s">
        <v>504</v>
      </c>
      <c r="J784" s="12" t="str">
        <f>"≥17h"</f>
        <v>≥17h</v>
      </c>
      <c r="K784" s="12" t="s">
        <v>512</v>
      </c>
      <c r="L784" s="69" t="s">
        <v>518</v>
      </c>
      <c r="M784" s="13" t="s">
        <v>342</v>
      </c>
      <c r="N784" s="14"/>
      <c r="O784" s="96" t="s">
        <v>358</v>
      </c>
      <c r="P784" s="15" t="s">
        <v>359</v>
      </c>
      <c r="Q784" s="83"/>
      <c r="R784" s="84"/>
      <c r="S784" s="84"/>
      <c r="T784" s="84"/>
      <c r="U784" s="84"/>
      <c r="V784" s="84"/>
      <c r="W784" s="84"/>
      <c r="X784" s="84"/>
      <c r="Y784" s="85"/>
      <c r="Z784" s="69" t="s">
        <v>518</v>
      </c>
      <c r="AA784" s="13" t="s">
        <v>342</v>
      </c>
      <c r="AB784" s="14"/>
      <c r="AC784" s="96" t="s">
        <v>358</v>
      </c>
      <c r="AD784" s="15" t="s">
        <v>359</v>
      </c>
      <c r="AE784" s="83"/>
      <c r="AF784" s="84"/>
      <c r="AG784" s="84"/>
      <c r="AH784" s="84"/>
      <c r="AI784" s="84"/>
      <c r="AJ784" s="84"/>
      <c r="AK784" s="84"/>
      <c r="AL784" s="84"/>
      <c r="AM784" s="85"/>
    </row>
    <row r="785" spans="1:39" ht="12" customHeight="1">
      <c r="A785" s="184">
        <v>734</v>
      </c>
      <c r="B785" s="98" t="s">
        <v>82</v>
      </c>
      <c r="C785" s="98" t="s">
        <v>82</v>
      </c>
      <c r="D785" s="11" t="s">
        <v>52</v>
      </c>
      <c r="E785" s="11" t="s">
        <v>304</v>
      </c>
      <c r="F785" s="12" t="s">
        <v>48</v>
      </c>
      <c r="G785" s="12" t="s">
        <v>310</v>
      </c>
      <c r="H785" s="12" t="s">
        <v>306</v>
      </c>
      <c r="I785" s="117" t="s">
        <v>504</v>
      </c>
      <c r="J785" s="11" t="str">
        <f>"12-16h"</f>
        <v>12-16h</v>
      </c>
      <c r="K785" s="12" t="s">
        <v>512</v>
      </c>
      <c r="L785" s="69" t="s">
        <v>518</v>
      </c>
      <c r="M785" s="13" t="s">
        <v>371</v>
      </c>
      <c r="N785" s="14" t="s">
        <v>308</v>
      </c>
      <c r="O785" s="96" t="s">
        <v>358</v>
      </c>
      <c r="P785" s="15" t="s">
        <v>368</v>
      </c>
      <c r="Q785" s="83"/>
      <c r="R785" s="84"/>
      <c r="S785" s="84"/>
      <c r="T785" s="84"/>
      <c r="U785" s="84"/>
      <c r="V785" s="84"/>
      <c r="W785" s="84">
        <v>1</v>
      </c>
      <c r="X785" s="84"/>
      <c r="Y785" s="85"/>
      <c r="Z785" s="69" t="s">
        <v>518</v>
      </c>
      <c r="AA785" s="13" t="s">
        <v>371</v>
      </c>
      <c r="AB785" s="14" t="s">
        <v>308</v>
      </c>
      <c r="AC785" s="96" t="s">
        <v>358</v>
      </c>
      <c r="AD785" s="15" t="s">
        <v>368</v>
      </c>
      <c r="AE785" s="83">
        <v>1</v>
      </c>
      <c r="AF785" s="84"/>
      <c r="AG785" s="84"/>
      <c r="AH785" s="84"/>
      <c r="AI785" s="84"/>
      <c r="AJ785" s="84"/>
      <c r="AK785" s="84"/>
      <c r="AL785" s="84"/>
      <c r="AM785" s="85"/>
    </row>
    <row r="786" spans="1:39" ht="12" customHeight="1">
      <c r="A786" s="184">
        <v>735</v>
      </c>
      <c r="B786" s="98" t="s">
        <v>105</v>
      </c>
      <c r="C786" s="98" t="s">
        <v>83</v>
      </c>
      <c r="D786" s="11" t="s">
        <v>51</v>
      </c>
      <c r="E786" s="11" t="s">
        <v>303</v>
      </c>
      <c r="F786" s="12" t="s">
        <v>49</v>
      </c>
      <c r="G786" s="12" t="s">
        <v>310</v>
      </c>
      <c r="H786" s="12" t="s">
        <v>307</v>
      </c>
      <c r="I786" s="105" t="s">
        <v>507</v>
      </c>
      <c r="J786" s="12" t="str">
        <f>"≥17h"</f>
        <v>≥17h</v>
      </c>
      <c r="K786" s="12" t="s">
        <v>512</v>
      </c>
      <c r="L786" s="69" t="s">
        <v>518</v>
      </c>
      <c r="M786" s="13" t="s">
        <v>309</v>
      </c>
      <c r="N786" s="14" t="s">
        <v>308</v>
      </c>
      <c r="O786" s="96" t="s">
        <v>358</v>
      </c>
      <c r="P786" s="15" t="s">
        <v>368</v>
      </c>
      <c r="Q786" s="83"/>
      <c r="R786" s="84"/>
      <c r="S786" s="84"/>
      <c r="T786" s="84">
        <v>1</v>
      </c>
      <c r="U786" s="84"/>
      <c r="V786" s="84"/>
      <c r="W786" s="84"/>
      <c r="X786" s="84"/>
      <c r="Y786" s="85"/>
      <c r="Z786" s="69" t="s">
        <v>518</v>
      </c>
      <c r="AA786" s="13" t="s">
        <v>309</v>
      </c>
      <c r="AB786" s="14" t="s">
        <v>308</v>
      </c>
      <c r="AC786" s="96" t="s">
        <v>358</v>
      </c>
      <c r="AD786" s="15" t="s">
        <v>368</v>
      </c>
      <c r="AE786" s="83">
        <v>1</v>
      </c>
      <c r="AF786" s="84"/>
      <c r="AG786" s="84"/>
      <c r="AH786" s="84"/>
      <c r="AI786" s="84"/>
      <c r="AJ786" s="84"/>
      <c r="AK786" s="84"/>
      <c r="AL786" s="84"/>
      <c r="AM786" s="85"/>
    </row>
    <row r="787" spans="1:39" ht="12" customHeight="1">
      <c r="A787" s="184">
        <v>736</v>
      </c>
      <c r="B787" s="98" t="s">
        <v>223</v>
      </c>
      <c r="C787" s="98" t="s">
        <v>69</v>
      </c>
      <c r="D787" s="11" t="s">
        <v>25</v>
      </c>
      <c r="E787" s="11" t="s">
        <v>304</v>
      </c>
      <c r="F787" s="12" t="s">
        <v>49</v>
      </c>
      <c r="G787" s="11" t="s">
        <v>511</v>
      </c>
      <c r="H787" s="12" t="s">
        <v>307</v>
      </c>
      <c r="I787" s="12" t="s">
        <v>504</v>
      </c>
      <c r="J787" s="11" t="str">
        <f>"12-16h"</f>
        <v>12-16h</v>
      </c>
      <c r="K787" s="12" t="s">
        <v>47</v>
      </c>
      <c r="L787" s="69" t="s">
        <v>518</v>
      </c>
      <c r="M787" s="13" t="s">
        <v>385</v>
      </c>
      <c r="N787" s="14" t="s">
        <v>308</v>
      </c>
      <c r="O787" s="96" t="s">
        <v>358</v>
      </c>
      <c r="P787" s="15" t="s">
        <v>368</v>
      </c>
      <c r="Q787" s="83"/>
      <c r="R787" s="84"/>
      <c r="S787" s="84">
        <v>1</v>
      </c>
      <c r="T787" s="84">
        <v>1</v>
      </c>
      <c r="U787" s="84"/>
      <c r="V787" s="84"/>
      <c r="W787" s="84"/>
      <c r="X787" s="84">
        <v>1</v>
      </c>
      <c r="Y787" s="85"/>
      <c r="Z787" s="69" t="s">
        <v>518</v>
      </c>
      <c r="AA787" s="13" t="s">
        <v>385</v>
      </c>
      <c r="AB787" s="14" t="s">
        <v>308</v>
      </c>
      <c r="AC787" s="96" t="s">
        <v>358</v>
      </c>
      <c r="AD787" s="15" t="s">
        <v>368</v>
      </c>
      <c r="AE787" s="83"/>
      <c r="AF787" s="84">
        <v>1</v>
      </c>
      <c r="AG787" s="84"/>
      <c r="AH787" s="84"/>
      <c r="AI787" s="84"/>
      <c r="AJ787" s="84"/>
      <c r="AK787" s="84"/>
      <c r="AL787" s="84"/>
      <c r="AM787" s="85"/>
    </row>
    <row r="788" spans="1:39" ht="12" customHeight="1">
      <c r="A788" s="184">
        <v>737</v>
      </c>
      <c r="B788" s="98" t="s">
        <v>157</v>
      </c>
      <c r="C788" s="98" t="s">
        <v>60</v>
      </c>
      <c r="D788" s="11" t="s">
        <v>51</v>
      </c>
      <c r="E788" s="11" t="s">
        <v>304</v>
      </c>
      <c r="F788" s="12" t="s">
        <v>50</v>
      </c>
      <c r="G788" s="12" t="s">
        <v>310</v>
      </c>
      <c r="H788" s="12" t="s">
        <v>306</v>
      </c>
      <c r="I788" s="105" t="s">
        <v>504</v>
      </c>
      <c r="J788" s="12" t="str">
        <f>"≥17h"</f>
        <v>≥17h</v>
      </c>
      <c r="K788" s="12" t="s">
        <v>47</v>
      </c>
      <c r="L788" s="69" t="s">
        <v>520</v>
      </c>
      <c r="M788" s="13" t="s">
        <v>371</v>
      </c>
      <c r="N788" s="14" t="s">
        <v>308</v>
      </c>
      <c r="O788" s="96" t="s">
        <v>358</v>
      </c>
      <c r="P788" s="15" t="s">
        <v>368</v>
      </c>
      <c r="Q788" s="83"/>
      <c r="R788" s="84"/>
      <c r="S788" s="84"/>
      <c r="T788" s="84">
        <v>1</v>
      </c>
      <c r="U788" s="84"/>
      <c r="V788" s="84"/>
      <c r="W788" s="84"/>
      <c r="X788" s="84">
        <v>1</v>
      </c>
      <c r="Y788" s="85"/>
      <c r="Z788" s="69" t="s">
        <v>520</v>
      </c>
      <c r="AA788" s="13" t="s">
        <v>371</v>
      </c>
      <c r="AB788" s="14" t="s">
        <v>308</v>
      </c>
      <c r="AC788" s="96" t="s">
        <v>358</v>
      </c>
      <c r="AD788" s="15" t="s">
        <v>368</v>
      </c>
      <c r="AE788" s="83">
        <v>1</v>
      </c>
      <c r="AF788" s="84">
        <v>1</v>
      </c>
      <c r="AG788" s="84"/>
      <c r="AH788" s="84"/>
      <c r="AI788" s="84"/>
      <c r="AJ788" s="84"/>
      <c r="AK788" s="84"/>
      <c r="AL788" s="84"/>
      <c r="AM788" s="85"/>
    </row>
    <row r="789" spans="1:39" ht="12" customHeight="1">
      <c r="A789" s="184">
        <v>738</v>
      </c>
      <c r="B789" s="98" t="s">
        <v>82</v>
      </c>
      <c r="C789" s="98" t="s">
        <v>82</v>
      </c>
      <c r="D789" s="11" t="s">
        <v>51</v>
      </c>
      <c r="E789" s="11" t="s">
        <v>304</v>
      </c>
      <c r="F789" s="12" t="s">
        <v>49</v>
      </c>
      <c r="G789" s="12" t="s">
        <v>310</v>
      </c>
      <c r="H789" s="12" t="s">
        <v>306</v>
      </c>
      <c r="I789" s="105" t="s">
        <v>504</v>
      </c>
      <c r="J789" s="11" t="str">
        <f>"12-16h"</f>
        <v>12-16h</v>
      </c>
      <c r="K789" s="12" t="s">
        <v>512</v>
      </c>
      <c r="L789" s="69" t="s">
        <v>518</v>
      </c>
      <c r="M789" s="13" t="s">
        <v>371</v>
      </c>
      <c r="N789" s="14" t="s">
        <v>308</v>
      </c>
      <c r="O789" s="96" t="s">
        <v>358</v>
      </c>
      <c r="P789" s="15" t="s">
        <v>368</v>
      </c>
      <c r="Q789" s="83"/>
      <c r="R789" s="84"/>
      <c r="S789" s="84"/>
      <c r="T789" s="84"/>
      <c r="U789" s="84"/>
      <c r="V789" s="84"/>
      <c r="W789" s="84">
        <v>1</v>
      </c>
      <c r="X789" s="84"/>
      <c r="Y789" s="85"/>
      <c r="Z789" s="69" t="s">
        <v>518</v>
      </c>
      <c r="AA789" s="13" t="s">
        <v>371</v>
      </c>
      <c r="AB789" s="14" t="s">
        <v>308</v>
      </c>
      <c r="AC789" s="96" t="s">
        <v>358</v>
      </c>
      <c r="AD789" s="15" t="s">
        <v>368</v>
      </c>
      <c r="AE789" s="83">
        <v>1</v>
      </c>
      <c r="AF789" s="84"/>
      <c r="AG789" s="84"/>
      <c r="AH789" s="84"/>
      <c r="AI789" s="84"/>
      <c r="AJ789" s="84"/>
      <c r="AK789" s="84"/>
      <c r="AL789" s="84"/>
      <c r="AM789" s="85"/>
    </row>
    <row r="790" spans="1:39" ht="12" customHeight="1">
      <c r="A790" s="184">
        <v>739</v>
      </c>
      <c r="B790" s="98" t="s">
        <v>157</v>
      </c>
      <c r="C790" s="98" t="s">
        <v>60</v>
      </c>
      <c r="D790" s="11" t="s">
        <v>52</v>
      </c>
      <c r="E790" s="11" t="s">
        <v>304</v>
      </c>
      <c r="F790" s="12" t="s">
        <v>49</v>
      </c>
      <c r="G790" s="12" t="s">
        <v>510</v>
      </c>
      <c r="H790" s="12" t="s">
        <v>306</v>
      </c>
      <c r="I790" s="12" t="s">
        <v>504</v>
      </c>
      <c r="J790" s="11" t="str">
        <f>"≤12h"</f>
        <v>≤12h</v>
      </c>
      <c r="K790" s="12" t="s">
        <v>47</v>
      </c>
      <c r="L790" s="69" t="s">
        <v>520</v>
      </c>
      <c r="M790" s="13" t="s">
        <v>373</v>
      </c>
      <c r="N790" s="14" t="s">
        <v>308</v>
      </c>
      <c r="O790" s="96" t="s">
        <v>358</v>
      </c>
      <c r="P790" s="15" t="s">
        <v>368</v>
      </c>
      <c r="Q790" s="83"/>
      <c r="R790" s="84"/>
      <c r="S790" s="84">
        <v>1</v>
      </c>
      <c r="T790" s="84">
        <v>1</v>
      </c>
      <c r="U790" s="84"/>
      <c r="V790" s="84"/>
      <c r="W790" s="84">
        <v>1</v>
      </c>
      <c r="X790" s="84"/>
      <c r="Y790" s="85"/>
      <c r="Z790" s="69" t="s">
        <v>520</v>
      </c>
      <c r="AA790" s="13" t="s">
        <v>373</v>
      </c>
      <c r="AB790" s="14" t="s">
        <v>308</v>
      </c>
      <c r="AC790" s="96" t="s">
        <v>358</v>
      </c>
      <c r="AD790" s="15" t="s">
        <v>368</v>
      </c>
      <c r="AE790" s="83"/>
      <c r="AF790" s="84">
        <v>1</v>
      </c>
      <c r="AG790" s="84"/>
      <c r="AH790" s="84"/>
      <c r="AI790" s="84"/>
      <c r="AJ790" s="84"/>
      <c r="AK790" s="84"/>
      <c r="AL790" s="84"/>
      <c r="AM790" s="85"/>
    </row>
    <row r="791" spans="1:39" ht="12" customHeight="1">
      <c r="A791" s="184">
        <v>740</v>
      </c>
      <c r="B791" s="98" t="s">
        <v>223</v>
      </c>
      <c r="C791" s="98" t="s">
        <v>69</v>
      </c>
      <c r="D791" s="11" t="s">
        <v>25</v>
      </c>
      <c r="E791" s="11" t="s">
        <v>303</v>
      </c>
      <c r="F791" s="12" t="s">
        <v>48</v>
      </c>
      <c r="G791" s="11" t="s">
        <v>511</v>
      </c>
      <c r="H791" s="12" t="s">
        <v>307</v>
      </c>
      <c r="I791" s="12" t="s">
        <v>504</v>
      </c>
      <c r="J791" s="12" t="str">
        <f>"≥17h"</f>
        <v>≥17h</v>
      </c>
      <c r="K791" s="12" t="s">
        <v>47</v>
      </c>
      <c r="L791" s="69" t="s">
        <v>518</v>
      </c>
      <c r="M791" s="13" t="s">
        <v>371</v>
      </c>
      <c r="N791" s="14" t="s">
        <v>308</v>
      </c>
      <c r="O791" s="96" t="s">
        <v>358</v>
      </c>
      <c r="P791" s="15" t="s">
        <v>368</v>
      </c>
      <c r="Q791" s="83"/>
      <c r="R791" s="84">
        <v>1</v>
      </c>
      <c r="S791" s="84">
        <v>1</v>
      </c>
      <c r="T791" s="84">
        <v>1</v>
      </c>
      <c r="U791" s="84"/>
      <c r="V791" s="84"/>
      <c r="W791" s="84">
        <v>1</v>
      </c>
      <c r="X791" s="84">
        <v>1</v>
      </c>
      <c r="Y791" s="85"/>
      <c r="Z791" s="69" t="s">
        <v>518</v>
      </c>
      <c r="AA791" s="13" t="s">
        <v>371</v>
      </c>
      <c r="AB791" s="14" t="s">
        <v>308</v>
      </c>
      <c r="AC791" s="96" t="s">
        <v>358</v>
      </c>
      <c r="AD791" s="15" t="s">
        <v>368</v>
      </c>
      <c r="AE791" s="83"/>
      <c r="AF791" s="84">
        <v>1</v>
      </c>
      <c r="AG791" s="84">
        <v>1</v>
      </c>
      <c r="AH791" s="84"/>
      <c r="AI791" s="84"/>
      <c r="AJ791" s="84"/>
      <c r="AK791" s="84"/>
      <c r="AL791" s="84">
        <v>1</v>
      </c>
      <c r="AM791" s="85"/>
    </row>
    <row r="792" spans="1:39" ht="12" customHeight="1">
      <c r="A792" s="184"/>
      <c r="B792" s="98" t="s">
        <v>223</v>
      </c>
      <c r="C792" s="98" t="s">
        <v>69</v>
      </c>
      <c r="D792" s="69" t="s">
        <v>25</v>
      </c>
      <c r="E792" s="69" t="s">
        <v>303</v>
      </c>
      <c r="F792" s="69" t="s">
        <v>48</v>
      </c>
      <c r="G792" s="69" t="s">
        <v>511</v>
      </c>
      <c r="H792" s="69" t="s">
        <v>307</v>
      </c>
      <c r="I792" s="12" t="s">
        <v>504</v>
      </c>
      <c r="J792" s="69" t="str">
        <f>"≥17h"</f>
        <v>≥17h</v>
      </c>
      <c r="K792" s="69" t="s">
        <v>47</v>
      </c>
      <c r="L792" s="69" t="s">
        <v>518</v>
      </c>
      <c r="M792" s="13" t="s">
        <v>309</v>
      </c>
      <c r="N792" s="14" t="s">
        <v>308</v>
      </c>
      <c r="O792" s="96" t="s">
        <v>0</v>
      </c>
      <c r="P792" s="15" t="s">
        <v>368</v>
      </c>
      <c r="Q792" s="83"/>
      <c r="R792" s="84">
        <v>1</v>
      </c>
      <c r="S792" s="84">
        <v>1</v>
      </c>
      <c r="T792" s="84">
        <v>1</v>
      </c>
      <c r="U792" s="84"/>
      <c r="V792" s="84"/>
      <c r="W792" s="84">
        <v>1</v>
      </c>
      <c r="X792" s="84">
        <v>1</v>
      </c>
      <c r="Y792" s="85"/>
      <c r="Z792" s="69" t="s">
        <v>518</v>
      </c>
      <c r="AA792" s="13" t="s">
        <v>309</v>
      </c>
      <c r="AB792" s="14" t="s">
        <v>308</v>
      </c>
      <c r="AC792" s="96" t="s">
        <v>0</v>
      </c>
      <c r="AD792" s="15" t="s">
        <v>368</v>
      </c>
      <c r="AE792" s="83"/>
      <c r="AF792" s="84"/>
      <c r="AG792" s="84"/>
      <c r="AH792" s="84"/>
      <c r="AI792" s="84"/>
      <c r="AJ792" s="84"/>
      <c r="AK792" s="84"/>
      <c r="AL792" s="84"/>
      <c r="AM792" s="85"/>
    </row>
    <row r="793" spans="1:39" ht="12" customHeight="1">
      <c r="A793" s="184">
        <v>741</v>
      </c>
      <c r="B793" s="98" t="s">
        <v>82</v>
      </c>
      <c r="C793" s="98" t="s">
        <v>82</v>
      </c>
      <c r="D793" s="11" t="s">
        <v>51</v>
      </c>
      <c r="E793" s="11" t="s">
        <v>303</v>
      </c>
      <c r="F793" s="12" t="s">
        <v>50</v>
      </c>
      <c r="G793" s="12" t="s">
        <v>310</v>
      </c>
      <c r="H793" s="12" t="s">
        <v>306</v>
      </c>
      <c r="I793" s="12" t="s">
        <v>504</v>
      </c>
      <c r="J793" s="12" t="str">
        <f>"≥17h"</f>
        <v>≥17h</v>
      </c>
      <c r="K793" s="12" t="s">
        <v>512</v>
      </c>
      <c r="L793" s="69" t="s">
        <v>518</v>
      </c>
      <c r="M793" s="13" t="s">
        <v>371</v>
      </c>
      <c r="N793" s="14" t="s">
        <v>308</v>
      </c>
      <c r="O793" s="96" t="s">
        <v>358</v>
      </c>
      <c r="P793" s="15" t="s">
        <v>368</v>
      </c>
      <c r="Q793" s="83"/>
      <c r="R793" s="84"/>
      <c r="S793" s="84"/>
      <c r="T793" s="84"/>
      <c r="U793" s="84"/>
      <c r="V793" s="84"/>
      <c r="W793" s="84">
        <v>1</v>
      </c>
      <c r="X793" s="84"/>
      <c r="Y793" s="85"/>
      <c r="Z793" s="69" t="s">
        <v>518</v>
      </c>
      <c r="AA793" s="13" t="s">
        <v>371</v>
      </c>
      <c r="AB793" s="14" t="s">
        <v>308</v>
      </c>
      <c r="AC793" s="96" t="s">
        <v>358</v>
      </c>
      <c r="AD793" s="15" t="s">
        <v>368</v>
      </c>
      <c r="AE793" s="83">
        <v>1</v>
      </c>
      <c r="AF793" s="84"/>
      <c r="AG793" s="84"/>
      <c r="AH793" s="84"/>
      <c r="AI793" s="84"/>
      <c r="AJ793" s="84"/>
      <c r="AK793" s="84"/>
      <c r="AL793" s="84"/>
      <c r="AM793" s="85"/>
    </row>
    <row r="794" spans="1:39" ht="12" customHeight="1">
      <c r="A794" s="184">
        <v>742</v>
      </c>
      <c r="B794" s="98" t="s">
        <v>82</v>
      </c>
      <c r="C794" s="98" t="s">
        <v>82</v>
      </c>
      <c r="D794" s="11" t="s">
        <v>52</v>
      </c>
      <c r="E794" s="11" t="s">
        <v>304</v>
      </c>
      <c r="F794" s="12" t="s">
        <v>50</v>
      </c>
      <c r="G794" s="12" t="s">
        <v>510</v>
      </c>
      <c r="H794" s="12" t="s">
        <v>306</v>
      </c>
      <c r="I794" s="105" t="s">
        <v>504</v>
      </c>
      <c r="J794" s="12" t="str">
        <f>"≥17h"</f>
        <v>≥17h</v>
      </c>
      <c r="K794" s="12" t="s">
        <v>513</v>
      </c>
      <c r="L794" s="69" t="s">
        <v>518</v>
      </c>
      <c r="M794" s="13" t="s">
        <v>373</v>
      </c>
      <c r="N794" s="14" t="s">
        <v>308</v>
      </c>
      <c r="O794" s="96" t="s">
        <v>358</v>
      </c>
      <c r="P794" s="15" t="s">
        <v>368</v>
      </c>
      <c r="Q794" s="83"/>
      <c r="R794" s="84"/>
      <c r="S794" s="84">
        <v>1</v>
      </c>
      <c r="T794" s="84"/>
      <c r="U794" s="84"/>
      <c r="V794" s="84"/>
      <c r="W794" s="84"/>
      <c r="X794" s="84"/>
      <c r="Y794" s="85"/>
      <c r="Z794" s="69" t="s">
        <v>518</v>
      </c>
      <c r="AA794" s="13" t="s">
        <v>373</v>
      </c>
      <c r="AB794" s="14" t="s">
        <v>308</v>
      </c>
      <c r="AC794" s="96" t="s">
        <v>358</v>
      </c>
      <c r="AD794" s="15" t="s">
        <v>368</v>
      </c>
      <c r="AE794" s="83"/>
      <c r="AF794" s="84">
        <v>1</v>
      </c>
      <c r="AG794" s="84"/>
      <c r="AH794" s="84"/>
      <c r="AI794" s="84"/>
      <c r="AJ794" s="84"/>
      <c r="AK794" s="84"/>
      <c r="AL794" s="84"/>
      <c r="AM794" s="85"/>
    </row>
    <row r="795" spans="1:39" ht="12" customHeight="1">
      <c r="A795" s="184">
        <v>743</v>
      </c>
      <c r="B795" s="98" t="s">
        <v>223</v>
      </c>
      <c r="C795" s="98" t="s">
        <v>69</v>
      </c>
      <c r="D795" s="11" t="s">
        <v>25</v>
      </c>
      <c r="E795" s="11" t="s">
        <v>304</v>
      </c>
      <c r="F795" s="12" t="s">
        <v>48</v>
      </c>
      <c r="G795" s="11" t="s">
        <v>511</v>
      </c>
      <c r="H795" s="12" t="s">
        <v>306</v>
      </c>
      <c r="I795" s="105" t="s">
        <v>504</v>
      </c>
      <c r="J795" s="11" t="str">
        <f>"12-16h"</f>
        <v>12-16h</v>
      </c>
      <c r="K795" s="12" t="s">
        <v>47</v>
      </c>
      <c r="L795" s="69" t="s">
        <v>518</v>
      </c>
      <c r="M795" s="13" t="s">
        <v>385</v>
      </c>
      <c r="N795" s="14" t="s">
        <v>308</v>
      </c>
      <c r="O795" s="96" t="s">
        <v>358</v>
      </c>
      <c r="P795" s="15" t="s">
        <v>370</v>
      </c>
      <c r="Q795" s="83"/>
      <c r="R795" s="84">
        <v>1</v>
      </c>
      <c r="S795" s="84"/>
      <c r="T795" s="84"/>
      <c r="U795" s="84"/>
      <c r="V795" s="84"/>
      <c r="W795" s="84"/>
      <c r="X795" s="84"/>
      <c r="Y795" s="85"/>
      <c r="Z795" s="69" t="s">
        <v>518</v>
      </c>
      <c r="AA795" s="13" t="s">
        <v>385</v>
      </c>
      <c r="AB795" s="14" t="s">
        <v>308</v>
      </c>
      <c r="AC795" s="96" t="s">
        <v>358</v>
      </c>
      <c r="AD795" s="15" t="s">
        <v>370</v>
      </c>
      <c r="AE795" s="83"/>
      <c r="AF795" s="84"/>
      <c r="AG795" s="84">
        <v>1</v>
      </c>
      <c r="AH795" s="84"/>
      <c r="AI795" s="84"/>
      <c r="AJ795" s="84"/>
      <c r="AK795" s="84"/>
      <c r="AL795" s="84"/>
      <c r="AM795" s="85"/>
    </row>
    <row r="796" spans="1:39" ht="12" customHeight="1">
      <c r="A796" s="184">
        <v>744</v>
      </c>
      <c r="B796" s="98" t="s">
        <v>106</v>
      </c>
      <c r="C796" s="98" t="s">
        <v>71</v>
      </c>
      <c r="D796" s="11" t="s">
        <v>25</v>
      </c>
      <c r="E796" s="11" t="s">
        <v>303</v>
      </c>
      <c r="F796" s="12" t="s">
        <v>50</v>
      </c>
      <c r="G796" s="12" t="s">
        <v>510</v>
      </c>
      <c r="H796" s="12" t="s">
        <v>306</v>
      </c>
      <c r="I796" s="105" t="s">
        <v>507</v>
      </c>
      <c r="J796" s="12" t="str">
        <f>"≥17h"</f>
        <v>≥17h</v>
      </c>
      <c r="K796" s="12" t="s">
        <v>47</v>
      </c>
      <c r="L796" s="69" t="s">
        <v>520</v>
      </c>
      <c r="M796" s="13" t="s">
        <v>373</v>
      </c>
      <c r="N796" s="14" t="s">
        <v>308</v>
      </c>
      <c r="O796" s="96" t="s">
        <v>358</v>
      </c>
      <c r="P796" s="15" t="s">
        <v>368</v>
      </c>
      <c r="Q796" s="83"/>
      <c r="R796" s="84"/>
      <c r="S796" s="84"/>
      <c r="T796" s="84">
        <v>1</v>
      </c>
      <c r="U796" s="84"/>
      <c r="V796" s="84"/>
      <c r="W796" s="84"/>
      <c r="X796" s="84"/>
      <c r="Y796" s="85"/>
      <c r="Z796" s="69" t="s">
        <v>520</v>
      </c>
      <c r="AA796" s="13" t="s">
        <v>373</v>
      </c>
      <c r="AB796" s="14" t="s">
        <v>308</v>
      </c>
      <c r="AC796" s="96" t="s">
        <v>358</v>
      </c>
      <c r="AD796" s="15" t="s">
        <v>368</v>
      </c>
      <c r="AE796" s="83"/>
      <c r="AF796" s="84">
        <v>1</v>
      </c>
      <c r="AG796" s="84"/>
      <c r="AH796" s="84"/>
      <c r="AI796" s="84"/>
      <c r="AJ796" s="84"/>
      <c r="AK796" s="84"/>
      <c r="AL796" s="84"/>
      <c r="AM796" s="85"/>
    </row>
    <row r="797" spans="1:39" ht="12" customHeight="1">
      <c r="A797" s="184">
        <v>745</v>
      </c>
      <c r="B797" s="98" t="s">
        <v>223</v>
      </c>
      <c r="C797" s="98" t="s">
        <v>69</v>
      </c>
      <c r="D797" s="11" t="s">
        <v>25</v>
      </c>
      <c r="E797" s="11" t="s">
        <v>303</v>
      </c>
      <c r="F797" s="12" t="s">
        <v>50</v>
      </c>
      <c r="G797" s="11" t="s">
        <v>511</v>
      </c>
      <c r="H797" s="12" t="s">
        <v>307</v>
      </c>
      <c r="I797" s="105" t="s">
        <v>504</v>
      </c>
      <c r="J797" s="11" t="str">
        <f>"12-16h"</f>
        <v>12-16h</v>
      </c>
      <c r="K797" s="12" t="s">
        <v>47</v>
      </c>
      <c r="L797" s="69" t="s">
        <v>518</v>
      </c>
      <c r="M797" s="13" t="s">
        <v>385</v>
      </c>
      <c r="N797" s="14" t="s">
        <v>308</v>
      </c>
      <c r="O797" s="96" t="s">
        <v>358</v>
      </c>
      <c r="P797" s="15" t="s">
        <v>368</v>
      </c>
      <c r="Q797" s="83"/>
      <c r="R797" s="84"/>
      <c r="S797" s="84">
        <v>1</v>
      </c>
      <c r="T797" s="84">
        <v>1</v>
      </c>
      <c r="U797" s="84"/>
      <c r="V797" s="84"/>
      <c r="W797" s="84"/>
      <c r="X797" s="84">
        <v>1</v>
      </c>
      <c r="Y797" s="85">
        <v>1</v>
      </c>
      <c r="Z797" s="69" t="s">
        <v>518</v>
      </c>
      <c r="AA797" s="13" t="s">
        <v>385</v>
      </c>
      <c r="AB797" s="14" t="s">
        <v>308</v>
      </c>
      <c r="AC797" s="96" t="s">
        <v>358</v>
      </c>
      <c r="AD797" s="15" t="s">
        <v>368</v>
      </c>
      <c r="AE797" s="83"/>
      <c r="AF797" s="84"/>
      <c r="AG797" s="84">
        <v>1</v>
      </c>
      <c r="AH797" s="84"/>
      <c r="AI797" s="84"/>
      <c r="AJ797" s="84"/>
      <c r="AK797" s="84"/>
      <c r="AL797" s="84"/>
      <c r="AM797" s="85"/>
    </row>
    <row r="798" spans="1:39" ht="12" customHeight="1">
      <c r="A798" s="184">
        <v>746</v>
      </c>
      <c r="B798" s="98" t="s">
        <v>82</v>
      </c>
      <c r="C798" s="98" t="s">
        <v>82</v>
      </c>
      <c r="D798" s="11" t="s">
        <v>25</v>
      </c>
      <c r="E798" s="11" t="s">
        <v>303</v>
      </c>
      <c r="F798" s="12" t="s">
        <v>48</v>
      </c>
      <c r="G798" s="12" t="s">
        <v>310</v>
      </c>
      <c r="H798" s="12" t="s">
        <v>306</v>
      </c>
      <c r="I798" s="12" t="s">
        <v>507</v>
      </c>
      <c r="J798" s="11" t="str">
        <f>"12-16h"</f>
        <v>12-16h</v>
      </c>
      <c r="K798" s="12" t="s">
        <v>512</v>
      </c>
      <c r="L798" s="69" t="s">
        <v>518</v>
      </c>
      <c r="M798" s="13" t="s">
        <v>371</v>
      </c>
      <c r="N798" s="14" t="s">
        <v>308</v>
      </c>
      <c r="O798" s="96" t="s">
        <v>358</v>
      </c>
      <c r="P798" s="15" t="s">
        <v>368</v>
      </c>
      <c r="Q798" s="83"/>
      <c r="R798" s="84"/>
      <c r="S798" s="84"/>
      <c r="T798" s="84"/>
      <c r="U798" s="84"/>
      <c r="V798" s="84"/>
      <c r="W798" s="84">
        <v>1</v>
      </c>
      <c r="X798" s="84"/>
      <c r="Y798" s="85"/>
      <c r="Z798" s="69" t="s">
        <v>518</v>
      </c>
      <c r="AA798" s="13" t="s">
        <v>371</v>
      </c>
      <c r="AB798" s="14" t="s">
        <v>308</v>
      </c>
      <c r="AC798" s="96" t="s">
        <v>358</v>
      </c>
      <c r="AD798" s="15" t="s">
        <v>368</v>
      </c>
      <c r="AE798" s="83"/>
      <c r="AF798" s="84">
        <v>1</v>
      </c>
      <c r="AG798" s="84"/>
      <c r="AH798" s="84"/>
      <c r="AI798" s="84"/>
      <c r="AJ798" s="84"/>
      <c r="AK798" s="84"/>
      <c r="AL798" s="84"/>
      <c r="AM798" s="85"/>
    </row>
    <row r="799" spans="1:39" ht="12" customHeight="1">
      <c r="A799" s="184">
        <v>747</v>
      </c>
      <c r="B799" s="98" t="s">
        <v>82</v>
      </c>
      <c r="C799" s="98" t="s">
        <v>82</v>
      </c>
      <c r="D799" s="11" t="s">
        <v>52</v>
      </c>
      <c r="E799" s="11" t="s">
        <v>304</v>
      </c>
      <c r="F799" s="12" t="s">
        <v>49</v>
      </c>
      <c r="G799" s="12" t="s">
        <v>310</v>
      </c>
      <c r="H799" s="12" t="s">
        <v>306</v>
      </c>
      <c r="I799" s="12" t="s">
        <v>504</v>
      </c>
      <c r="J799" s="11" t="str">
        <f>"12-16h"</f>
        <v>12-16h</v>
      </c>
      <c r="K799" s="12" t="s">
        <v>512</v>
      </c>
      <c r="L799" s="69" t="s">
        <v>518</v>
      </c>
      <c r="M799" s="13" t="s">
        <v>372</v>
      </c>
      <c r="N799" s="14" t="s">
        <v>308</v>
      </c>
      <c r="O799" s="96" t="s">
        <v>358</v>
      </c>
      <c r="P799" s="15" t="s">
        <v>368</v>
      </c>
      <c r="Q799" s="83">
        <v>1</v>
      </c>
      <c r="R799" s="84"/>
      <c r="S799" s="84"/>
      <c r="T799" s="84"/>
      <c r="U799" s="84"/>
      <c r="V799" s="84"/>
      <c r="W799" s="84"/>
      <c r="X799" s="84"/>
      <c r="Y799" s="85"/>
      <c r="Z799" s="69" t="s">
        <v>518</v>
      </c>
      <c r="AA799" s="13" t="s">
        <v>372</v>
      </c>
      <c r="AB799" s="14" t="s">
        <v>308</v>
      </c>
      <c r="AC799" s="96" t="s">
        <v>358</v>
      </c>
      <c r="AD799" s="15" t="s">
        <v>368</v>
      </c>
      <c r="AE799" s="83">
        <v>1</v>
      </c>
      <c r="AF799" s="84"/>
      <c r="AG799" s="84">
        <v>1</v>
      </c>
      <c r="AH799" s="84"/>
      <c r="AI799" s="84"/>
      <c r="AJ799" s="84"/>
      <c r="AK799" s="84"/>
      <c r="AL799" s="84"/>
      <c r="AM799" s="85"/>
    </row>
    <row r="800" spans="1:39" ht="12" customHeight="1">
      <c r="A800" s="184"/>
      <c r="B800" s="98" t="s">
        <v>82</v>
      </c>
      <c r="C800" s="98" t="s">
        <v>82</v>
      </c>
      <c r="D800" s="69" t="s">
        <v>52</v>
      </c>
      <c r="E800" s="69" t="s">
        <v>304</v>
      </c>
      <c r="F800" s="69" t="s">
        <v>49</v>
      </c>
      <c r="G800" s="69" t="s">
        <v>310</v>
      </c>
      <c r="H800" s="69" t="s">
        <v>306</v>
      </c>
      <c r="I800" s="105" t="s">
        <v>504</v>
      </c>
      <c r="J800" s="69" t="str">
        <f>"12-16h"</f>
        <v>12-16h</v>
      </c>
      <c r="K800" s="69" t="s">
        <v>512</v>
      </c>
      <c r="L800" s="69" t="s">
        <v>518</v>
      </c>
      <c r="M800" s="13" t="s">
        <v>371</v>
      </c>
      <c r="N800" s="14" t="s">
        <v>308</v>
      </c>
      <c r="O800" s="96" t="s">
        <v>0</v>
      </c>
      <c r="P800" s="15" t="s">
        <v>368</v>
      </c>
      <c r="Q800" s="83"/>
      <c r="R800" s="84"/>
      <c r="S800" s="84"/>
      <c r="T800" s="84"/>
      <c r="U800" s="84"/>
      <c r="V800" s="84"/>
      <c r="W800" s="84">
        <v>1</v>
      </c>
      <c r="X800" s="84"/>
      <c r="Y800" s="85"/>
      <c r="Z800" s="69" t="s">
        <v>518</v>
      </c>
      <c r="AA800" s="13" t="s">
        <v>371</v>
      </c>
      <c r="AB800" s="14" t="s">
        <v>308</v>
      </c>
      <c r="AC800" s="96" t="s">
        <v>0</v>
      </c>
      <c r="AD800" s="15" t="s">
        <v>368</v>
      </c>
      <c r="AE800" s="83"/>
      <c r="AF800" s="84"/>
      <c r="AG800" s="84"/>
      <c r="AH800" s="84"/>
      <c r="AI800" s="84"/>
      <c r="AJ800" s="84"/>
      <c r="AK800" s="84"/>
      <c r="AL800" s="84"/>
      <c r="AM800" s="85"/>
    </row>
    <row r="801" spans="1:39" ht="12" customHeight="1">
      <c r="A801" s="184">
        <v>748</v>
      </c>
      <c r="B801" s="98" t="s">
        <v>223</v>
      </c>
      <c r="C801" s="98" t="s">
        <v>69</v>
      </c>
      <c r="D801" s="11" t="s">
        <v>25</v>
      </c>
      <c r="E801" s="11" t="s">
        <v>303</v>
      </c>
      <c r="F801" s="12" t="s">
        <v>48</v>
      </c>
      <c r="G801" s="11" t="s">
        <v>511</v>
      </c>
      <c r="H801" s="12" t="s">
        <v>307</v>
      </c>
      <c r="I801" s="105" t="s">
        <v>504</v>
      </c>
      <c r="J801" s="11" t="str">
        <f>"≤12h"</f>
        <v>≤12h</v>
      </c>
      <c r="K801" s="12" t="s">
        <v>47</v>
      </c>
      <c r="L801" s="69" t="s">
        <v>518</v>
      </c>
      <c r="M801" s="13" t="s">
        <v>371</v>
      </c>
      <c r="N801" s="14" t="s">
        <v>308</v>
      </c>
      <c r="O801" s="96" t="s">
        <v>358</v>
      </c>
      <c r="P801" s="15" t="s">
        <v>368</v>
      </c>
      <c r="Q801" s="83"/>
      <c r="R801" s="84"/>
      <c r="S801" s="84"/>
      <c r="T801" s="84">
        <v>1</v>
      </c>
      <c r="U801" s="84"/>
      <c r="V801" s="84"/>
      <c r="W801" s="84"/>
      <c r="X801" s="84"/>
      <c r="Y801" s="85"/>
      <c r="Z801" s="69" t="s">
        <v>518</v>
      </c>
      <c r="AA801" s="13" t="s">
        <v>371</v>
      </c>
      <c r="AB801" s="14" t="s">
        <v>308</v>
      </c>
      <c r="AC801" s="96" t="s">
        <v>358</v>
      </c>
      <c r="AD801" s="15" t="s">
        <v>368</v>
      </c>
      <c r="AE801" s="83"/>
      <c r="AF801" s="84">
        <v>1</v>
      </c>
      <c r="AG801" s="84"/>
      <c r="AH801" s="84"/>
      <c r="AI801" s="84"/>
      <c r="AJ801" s="84"/>
      <c r="AK801" s="84"/>
      <c r="AL801" s="84"/>
      <c r="AM801" s="85"/>
    </row>
    <row r="802" spans="1:39" ht="12" customHeight="1">
      <c r="A802" s="184">
        <v>749</v>
      </c>
      <c r="B802" s="98" t="s">
        <v>106</v>
      </c>
      <c r="C802" s="98" t="s">
        <v>71</v>
      </c>
      <c r="D802" s="11" t="s">
        <v>25</v>
      </c>
      <c r="E802" s="11" t="s">
        <v>303</v>
      </c>
      <c r="F802" s="12" t="s">
        <v>50</v>
      </c>
      <c r="G802" s="12" t="s">
        <v>510</v>
      </c>
      <c r="H802" s="12" t="s">
        <v>306</v>
      </c>
      <c r="I802" s="105" t="s">
        <v>504</v>
      </c>
      <c r="J802" s="12" t="str">
        <f>"≥17h"</f>
        <v>≥17h</v>
      </c>
      <c r="K802" s="12" t="s">
        <v>512</v>
      </c>
      <c r="L802" s="69" t="s">
        <v>520</v>
      </c>
      <c r="M802" s="13" t="s">
        <v>371</v>
      </c>
      <c r="N802" s="14" t="s">
        <v>308</v>
      </c>
      <c r="O802" s="96" t="s">
        <v>358</v>
      </c>
      <c r="P802" s="15" t="s">
        <v>368</v>
      </c>
      <c r="Q802" s="83"/>
      <c r="R802" s="84"/>
      <c r="S802" s="84"/>
      <c r="T802" s="84">
        <v>1</v>
      </c>
      <c r="U802" s="84"/>
      <c r="V802" s="84"/>
      <c r="W802" s="84"/>
      <c r="X802" s="84"/>
      <c r="Y802" s="85"/>
      <c r="Z802" s="69" t="s">
        <v>520</v>
      </c>
      <c r="AA802" s="13" t="s">
        <v>371</v>
      </c>
      <c r="AB802" s="14" t="s">
        <v>308</v>
      </c>
      <c r="AC802" s="96" t="s">
        <v>358</v>
      </c>
      <c r="AD802" s="15" t="s">
        <v>368</v>
      </c>
      <c r="AE802" s="83">
        <v>1</v>
      </c>
      <c r="AF802" s="84"/>
      <c r="AG802" s="84"/>
      <c r="AH802" s="84"/>
      <c r="AI802" s="84"/>
      <c r="AJ802" s="84"/>
      <c r="AK802" s="84"/>
      <c r="AL802" s="84"/>
      <c r="AM802" s="85"/>
    </row>
    <row r="803" spans="1:39" ht="12" customHeight="1">
      <c r="A803" s="184">
        <v>750</v>
      </c>
      <c r="B803" s="98" t="s">
        <v>82</v>
      </c>
      <c r="C803" s="98" t="s">
        <v>82</v>
      </c>
      <c r="D803" s="11" t="s">
        <v>51</v>
      </c>
      <c r="E803" s="11" t="s">
        <v>304</v>
      </c>
      <c r="F803" s="12" t="s">
        <v>50</v>
      </c>
      <c r="G803" s="12" t="s">
        <v>510</v>
      </c>
      <c r="H803" s="12" t="s">
        <v>306</v>
      </c>
      <c r="I803" s="105" t="s">
        <v>505</v>
      </c>
      <c r="J803" s="11" t="str">
        <f>"12-16h"</f>
        <v>12-16h</v>
      </c>
      <c r="K803" s="12" t="s">
        <v>513</v>
      </c>
      <c r="L803" s="69" t="s">
        <v>518</v>
      </c>
      <c r="M803" s="13" t="s">
        <v>371</v>
      </c>
      <c r="N803" s="14" t="s">
        <v>308</v>
      </c>
      <c r="O803" s="96" t="s">
        <v>358</v>
      </c>
      <c r="P803" s="15" t="s">
        <v>368</v>
      </c>
      <c r="Q803" s="83"/>
      <c r="R803" s="84"/>
      <c r="S803" s="84">
        <v>1</v>
      </c>
      <c r="T803" s="84"/>
      <c r="U803" s="84"/>
      <c r="V803" s="84"/>
      <c r="W803" s="84"/>
      <c r="X803" s="84"/>
      <c r="Y803" s="85"/>
      <c r="Z803" s="69" t="s">
        <v>518</v>
      </c>
      <c r="AA803" s="13" t="s">
        <v>371</v>
      </c>
      <c r="AB803" s="14" t="s">
        <v>308</v>
      </c>
      <c r="AC803" s="96" t="s">
        <v>358</v>
      </c>
      <c r="AD803" s="15" t="s">
        <v>368</v>
      </c>
      <c r="AE803" s="83">
        <v>1</v>
      </c>
      <c r="AF803" s="84"/>
      <c r="AG803" s="84"/>
      <c r="AH803" s="84"/>
      <c r="AI803" s="84"/>
      <c r="AJ803" s="84"/>
      <c r="AK803" s="84"/>
      <c r="AL803" s="84"/>
      <c r="AM803" s="85"/>
    </row>
    <row r="804" spans="1:39" ht="12" customHeight="1">
      <c r="A804" s="184">
        <v>751</v>
      </c>
      <c r="B804" s="98" t="s">
        <v>106</v>
      </c>
      <c r="C804" s="98" t="s">
        <v>71</v>
      </c>
      <c r="D804" s="11" t="s">
        <v>51</v>
      </c>
      <c r="E804" s="11" t="s">
        <v>304</v>
      </c>
      <c r="F804" s="12" t="s">
        <v>49</v>
      </c>
      <c r="G804" s="12" t="s">
        <v>510</v>
      </c>
      <c r="H804" s="12" t="s">
        <v>306</v>
      </c>
      <c r="I804" s="12" t="s">
        <v>504</v>
      </c>
      <c r="J804" s="12" t="str">
        <f>"≥17h"</f>
        <v>≥17h</v>
      </c>
      <c r="K804" s="12" t="s">
        <v>512</v>
      </c>
      <c r="L804" s="69" t="s">
        <v>520</v>
      </c>
      <c r="M804" s="13" t="s">
        <v>373</v>
      </c>
      <c r="N804" s="14" t="s">
        <v>308</v>
      </c>
      <c r="O804" s="96" t="s">
        <v>358</v>
      </c>
      <c r="P804" s="15" t="s">
        <v>368</v>
      </c>
      <c r="Q804" s="83"/>
      <c r="R804" s="84"/>
      <c r="S804" s="84"/>
      <c r="T804" s="84">
        <v>1</v>
      </c>
      <c r="U804" s="84"/>
      <c r="V804" s="84"/>
      <c r="W804" s="84">
        <v>1</v>
      </c>
      <c r="X804" s="84"/>
      <c r="Y804" s="85"/>
      <c r="Z804" s="69" t="s">
        <v>520</v>
      </c>
      <c r="AA804" s="13" t="s">
        <v>373</v>
      </c>
      <c r="AB804" s="14" t="s">
        <v>308</v>
      </c>
      <c r="AC804" s="96" t="s">
        <v>358</v>
      </c>
      <c r="AD804" s="15" t="s">
        <v>368</v>
      </c>
      <c r="AE804" s="83">
        <v>1</v>
      </c>
      <c r="AF804" s="84"/>
      <c r="AG804" s="84"/>
      <c r="AH804" s="84"/>
      <c r="AI804" s="84"/>
      <c r="AJ804" s="84"/>
      <c r="AK804" s="84"/>
      <c r="AL804" s="84"/>
      <c r="AM804" s="85">
        <v>1</v>
      </c>
    </row>
    <row r="805" spans="1:39" ht="12" customHeight="1">
      <c r="A805" s="184">
        <v>752</v>
      </c>
      <c r="B805" s="98" t="s">
        <v>90</v>
      </c>
      <c r="C805" s="98" t="s">
        <v>89</v>
      </c>
      <c r="D805" s="11" t="s">
        <v>25</v>
      </c>
      <c r="E805" s="11" t="s">
        <v>303</v>
      </c>
      <c r="F805" s="12" t="s">
        <v>50</v>
      </c>
      <c r="G805" s="12" t="s">
        <v>310</v>
      </c>
      <c r="H805" s="12" t="s">
        <v>306</v>
      </c>
      <c r="I805" s="12" t="s">
        <v>504</v>
      </c>
      <c r="J805" s="11" t="str">
        <f>"12-16h"</f>
        <v>12-16h</v>
      </c>
      <c r="K805" s="12" t="s">
        <v>513</v>
      </c>
      <c r="L805" s="69" t="s">
        <v>520</v>
      </c>
      <c r="M805" s="13" t="s">
        <v>373</v>
      </c>
      <c r="N805" s="14" t="s">
        <v>308</v>
      </c>
      <c r="O805" s="96" t="s">
        <v>358</v>
      </c>
      <c r="P805" s="15" t="s">
        <v>368</v>
      </c>
      <c r="Q805" s="83"/>
      <c r="R805" s="84"/>
      <c r="S805" s="84"/>
      <c r="T805" s="84">
        <v>1</v>
      </c>
      <c r="U805" s="84"/>
      <c r="V805" s="84"/>
      <c r="W805" s="84"/>
      <c r="X805" s="84"/>
      <c r="Y805" s="85"/>
      <c r="Z805" s="69" t="s">
        <v>520</v>
      </c>
      <c r="AA805" s="13" t="s">
        <v>373</v>
      </c>
      <c r="AB805" s="14" t="s">
        <v>308</v>
      </c>
      <c r="AC805" s="96" t="s">
        <v>358</v>
      </c>
      <c r="AD805" s="15" t="s">
        <v>368</v>
      </c>
      <c r="AE805" s="83"/>
      <c r="AF805" s="84"/>
      <c r="AG805" s="84"/>
      <c r="AH805" s="84"/>
      <c r="AI805" s="84"/>
      <c r="AJ805" s="84"/>
      <c r="AK805" s="84"/>
      <c r="AL805" s="84"/>
      <c r="AM805" s="85">
        <v>1</v>
      </c>
    </row>
    <row r="806" spans="1:39" ht="12" customHeight="1">
      <c r="A806" s="184">
        <v>753</v>
      </c>
      <c r="B806" s="98" t="s">
        <v>223</v>
      </c>
      <c r="C806" s="98" t="s">
        <v>69</v>
      </c>
      <c r="D806" s="11" t="s">
        <v>52</v>
      </c>
      <c r="E806" s="11" t="s">
        <v>303</v>
      </c>
      <c r="F806" s="12" t="s">
        <v>49</v>
      </c>
      <c r="G806" s="11" t="s">
        <v>511</v>
      </c>
      <c r="H806" s="12" t="s">
        <v>307</v>
      </c>
      <c r="I806" s="12" t="s">
        <v>504</v>
      </c>
      <c r="J806" s="12" t="str">
        <f t="shared" ref="J806:J811" si="29">"≥17h"</f>
        <v>≥17h</v>
      </c>
      <c r="K806" s="12" t="s">
        <v>512</v>
      </c>
      <c r="L806" s="69" t="s">
        <v>518</v>
      </c>
      <c r="M806" s="13" t="s">
        <v>385</v>
      </c>
      <c r="N806" s="14" t="s">
        <v>308</v>
      </c>
      <c r="O806" s="96" t="s">
        <v>358</v>
      </c>
      <c r="P806" s="15" t="s">
        <v>368</v>
      </c>
      <c r="Q806" s="83"/>
      <c r="R806" s="84"/>
      <c r="S806" s="84"/>
      <c r="T806" s="84">
        <v>1</v>
      </c>
      <c r="U806" s="84"/>
      <c r="V806" s="84"/>
      <c r="W806" s="84"/>
      <c r="X806" s="84">
        <v>1</v>
      </c>
      <c r="Y806" s="85"/>
      <c r="Z806" s="69" t="s">
        <v>518</v>
      </c>
      <c r="AA806" s="13" t="s">
        <v>385</v>
      </c>
      <c r="AB806" s="14" t="s">
        <v>308</v>
      </c>
      <c r="AC806" s="96" t="s">
        <v>358</v>
      </c>
      <c r="AD806" s="15" t="s">
        <v>368</v>
      </c>
      <c r="AE806" s="83"/>
      <c r="AF806" s="84"/>
      <c r="AG806" s="84">
        <v>1</v>
      </c>
      <c r="AH806" s="84"/>
      <c r="AI806" s="84"/>
      <c r="AJ806" s="84"/>
      <c r="AK806" s="84"/>
      <c r="AL806" s="84"/>
      <c r="AM806" s="85">
        <v>1</v>
      </c>
    </row>
    <row r="807" spans="1:39" ht="12" customHeight="1">
      <c r="A807" s="184">
        <v>754</v>
      </c>
      <c r="B807" s="98" t="s">
        <v>114</v>
      </c>
      <c r="C807" s="98" t="s">
        <v>71</v>
      </c>
      <c r="D807" s="11" t="s">
        <v>51</v>
      </c>
      <c r="E807" s="11" t="s">
        <v>303</v>
      </c>
      <c r="F807" s="12" t="s">
        <v>48</v>
      </c>
      <c r="G807" s="12" t="s">
        <v>310</v>
      </c>
      <c r="H807" s="12" t="s">
        <v>306</v>
      </c>
      <c r="I807" s="12" t="s">
        <v>505</v>
      </c>
      <c r="J807" s="12" t="str">
        <f t="shared" si="29"/>
        <v>≥17h</v>
      </c>
      <c r="K807" s="12" t="s">
        <v>513</v>
      </c>
      <c r="L807" s="69" t="s">
        <v>520</v>
      </c>
      <c r="M807" s="13" t="s">
        <v>372</v>
      </c>
      <c r="N807" s="14" t="s">
        <v>308</v>
      </c>
      <c r="O807" s="96" t="s">
        <v>358</v>
      </c>
      <c r="P807" s="15" t="s">
        <v>370</v>
      </c>
      <c r="Q807" s="83"/>
      <c r="R807" s="84"/>
      <c r="S807" s="84"/>
      <c r="T807" s="84">
        <v>1</v>
      </c>
      <c r="U807" s="84"/>
      <c r="V807" s="84"/>
      <c r="W807" s="84">
        <v>1</v>
      </c>
      <c r="X807" s="84"/>
      <c r="Y807" s="85"/>
      <c r="Z807" s="69" t="s">
        <v>520</v>
      </c>
      <c r="AA807" s="13" t="s">
        <v>372</v>
      </c>
      <c r="AB807" s="14" t="s">
        <v>308</v>
      </c>
      <c r="AC807" s="96" t="s">
        <v>358</v>
      </c>
      <c r="AD807" s="15" t="s">
        <v>370</v>
      </c>
      <c r="AE807" s="83"/>
      <c r="AF807" s="84">
        <v>1</v>
      </c>
      <c r="AG807" s="84"/>
      <c r="AH807" s="84"/>
      <c r="AI807" s="84"/>
      <c r="AJ807" s="84"/>
      <c r="AK807" s="84"/>
      <c r="AL807" s="84"/>
      <c r="AM807" s="85"/>
    </row>
    <row r="808" spans="1:39" ht="12" customHeight="1">
      <c r="A808" s="184">
        <v>755</v>
      </c>
      <c r="B808" s="98" t="s">
        <v>90</v>
      </c>
      <c r="C808" s="98" t="s">
        <v>89</v>
      </c>
      <c r="D808" s="11" t="s">
        <v>51</v>
      </c>
      <c r="E808" s="11" t="s">
        <v>304</v>
      </c>
      <c r="F808" s="12" t="s">
        <v>50</v>
      </c>
      <c r="G808" s="12" t="s">
        <v>310</v>
      </c>
      <c r="H808" s="12" t="s">
        <v>306</v>
      </c>
      <c r="I808" s="12" t="s">
        <v>504</v>
      </c>
      <c r="J808" s="12" t="str">
        <f t="shared" si="29"/>
        <v>≥17h</v>
      </c>
      <c r="K808" s="12" t="s">
        <v>47</v>
      </c>
      <c r="L808" s="69" t="s">
        <v>520</v>
      </c>
      <c r="M808" s="13" t="s">
        <v>374</v>
      </c>
      <c r="N808" s="14" t="s">
        <v>367</v>
      </c>
      <c r="O808" s="96" t="s">
        <v>358</v>
      </c>
      <c r="P808" s="15" t="s">
        <v>368</v>
      </c>
      <c r="Q808" s="83"/>
      <c r="R808" s="84">
        <v>1</v>
      </c>
      <c r="S808" s="84"/>
      <c r="T808" s="84">
        <v>1</v>
      </c>
      <c r="U808" s="84"/>
      <c r="V808" s="84"/>
      <c r="W808" s="84"/>
      <c r="X808" s="84"/>
      <c r="Y808" s="85"/>
      <c r="Z808" s="69" t="s">
        <v>520</v>
      </c>
      <c r="AA808" s="13" t="s">
        <v>374</v>
      </c>
      <c r="AB808" s="14" t="s">
        <v>367</v>
      </c>
      <c r="AC808" s="96" t="s">
        <v>358</v>
      </c>
      <c r="AD808" s="15" t="s">
        <v>368</v>
      </c>
      <c r="AE808" s="83"/>
      <c r="AF808" s="84">
        <v>1</v>
      </c>
      <c r="AG808" s="84"/>
      <c r="AH808" s="84"/>
      <c r="AI808" s="84"/>
      <c r="AJ808" s="84"/>
      <c r="AK808" s="84"/>
      <c r="AL808" s="84"/>
      <c r="AM808" s="85"/>
    </row>
    <row r="809" spans="1:39" ht="12" customHeight="1">
      <c r="A809" s="184">
        <v>756</v>
      </c>
      <c r="B809" s="98" t="s">
        <v>90</v>
      </c>
      <c r="C809" s="98" t="s">
        <v>89</v>
      </c>
      <c r="D809" s="11" t="s">
        <v>51</v>
      </c>
      <c r="E809" s="11" t="s">
        <v>303</v>
      </c>
      <c r="F809" s="12" t="s">
        <v>48</v>
      </c>
      <c r="G809" s="12" t="s">
        <v>310</v>
      </c>
      <c r="H809" s="12" t="s">
        <v>306</v>
      </c>
      <c r="I809" s="12" t="s">
        <v>504</v>
      </c>
      <c r="J809" s="12" t="str">
        <f t="shared" si="29"/>
        <v>≥17h</v>
      </c>
      <c r="K809" s="12" t="s">
        <v>47</v>
      </c>
      <c r="L809" s="69" t="s">
        <v>520</v>
      </c>
      <c r="M809" s="13" t="s">
        <v>371</v>
      </c>
      <c r="N809" s="14" t="s">
        <v>308</v>
      </c>
      <c r="O809" s="96" t="s">
        <v>358</v>
      </c>
      <c r="P809" s="15" t="s">
        <v>368</v>
      </c>
      <c r="Q809" s="83"/>
      <c r="R809" s="84"/>
      <c r="S809" s="84"/>
      <c r="T809" s="84">
        <v>1</v>
      </c>
      <c r="U809" s="84"/>
      <c r="V809" s="84"/>
      <c r="W809" s="84"/>
      <c r="X809" s="84"/>
      <c r="Y809" s="85"/>
      <c r="Z809" s="69" t="s">
        <v>520</v>
      </c>
      <c r="AA809" s="13" t="s">
        <v>371</v>
      </c>
      <c r="AB809" s="14" t="s">
        <v>308</v>
      </c>
      <c r="AC809" s="96" t="s">
        <v>358</v>
      </c>
      <c r="AD809" s="15" t="s">
        <v>368</v>
      </c>
      <c r="AE809" s="83"/>
      <c r="AF809" s="84"/>
      <c r="AG809" s="84"/>
      <c r="AH809" s="84"/>
      <c r="AI809" s="84"/>
      <c r="AJ809" s="84"/>
      <c r="AK809" s="84"/>
      <c r="AL809" s="84"/>
      <c r="AM809" s="85">
        <v>1</v>
      </c>
    </row>
    <row r="810" spans="1:39" ht="12" customHeight="1">
      <c r="A810" s="184">
        <v>757</v>
      </c>
      <c r="B810" s="98" t="s">
        <v>114</v>
      </c>
      <c r="C810" s="98" t="s">
        <v>71</v>
      </c>
      <c r="D810" s="11" t="s">
        <v>25</v>
      </c>
      <c r="E810" s="11" t="s">
        <v>303</v>
      </c>
      <c r="F810" s="12" t="s">
        <v>48</v>
      </c>
      <c r="G810" s="12" t="s">
        <v>310</v>
      </c>
      <c r="H810" s="12" t="s">
        <v>306</v>
      </c>
      <c r="I810" s="105" t="s">
        <v>504</v>
      </c>
      <c r="J810" s="12" t="str">
        <f t="shared" si="29"/>
        <v>≥17h</v>
      </c>
      <c r="K810" s="12" t="s">
        <v>512</v>
      </c>
      <c r="L810" s="69" t="s">
        <v>520</v>
      </c>
      <c r="M810" s="13" t="s">
        <v>371</v>
      </c>
      <c r="N810" s="14" t="s">
        <v>308</v>
      </c>
      <c r="O810" s="96" t="s">
        <v>358</v>
      </c>
      <c r="P810" s="15" t="s">
        <v>370</v>
      </c>
      <c r="Q810" s="83"/>
      <c r="R810" s="84">
        <v>1</v>
      </c>
      <c r="S810" s="84"/>
      <c r="T810" s="84"/>
      <c r="U810" s="84"/>
      <c r="V810" s="84"/>
      <c r="W810" s="84"/>
      <c r="X810" s="84"/>
      <c r="Y810" s="85"/>
      <c r="Z810" s="69" t="s">
        <v>520</v>
      </c>
      <c r="AA810" s="13" t="s">
        <v>371</v>
      </c>
      <c r="AB810" s="14" t="s">
        <v>308</v>
      </c>
      <c r="AC810" s="96" t="s">
        <v>358</v>
      </c>
      <c r="AD810" s="15" t="s">
        <v>370</v>
      </c>
      <c r="AE810" s="83"/>
      <c r="AF810" s="84"/>
      <c r="AG810" s="84">
        <v>1</v>
      </c>
      <c r="AH810" s="84"/>
      <c r="AI810" s="84"/>
      <c r="AJ810" s="84"/>
      <c r="AK810" s="84"/>
      <c r="AL810" s="84"/>
      <c r="AM810" s="85">
        <v>1</v>
      </c>
    </row>
    <row r="811" spans="1:39" ht="12" customHeight="1">
      <c r="A811" s="184">
        <v>758</v>
      </c>
      <c r="B811" s="98" t="s">
        <v>90</v>
      </c>
      <c r="C811" s="98" t="s">
        <v>89</v>
      </c>
      <c r="D811" s="11" t="s">
        <v>51</v>
      </c>
      <c r="E811" s="11" t="s">
        <v>303</v>
      </c>
      <c r="F811" s="12" t="s">
        <v>48</v>
      </c>
      <c r="G811" s="12" t="s">
        <v>310</v>
      </c>
      <c r="H811" s="12" t="s">
        <v>306</v>
      </c>
      <c r="I811" s="12" t="s">
        <v>507</v>
      </c>
      <c r="J811" s="12" t="str">
        <f t="shared" si="29"/>
        <v>≥17h</v>
      </c>
      <c r="K811" s="12" t="s">
        <v>47</v>
      </c>
      <c r="L811" s="69" t="s">
        <v>520</v>
      </c>
      <c r="M811" s="13" t="s">
        <v>371</v>
      </c>
      <c r="N811" s="14" t="s">
        <v>308</v>
      </c>
      <c r="O811" s="96" t="s">
        <v>358</v>
      </c>
      <c r="P811" s="15" t="s">
        <v>368</v>
      </c>
      <c r="Q811" s="83"/>
      <c r="R811" s="84"/>
      <c r="S811" s="84"/>
      <c r="T811" s="84">
        <v>1</v>
      </c>
      <c r="U811" s="84"/>
      <c r="V811" s="84"/>
      <c r="W811" s="84"/>
      <c r="X811" s="84"/>
      <c r="Y811" s="85"/>
      <c r="Z811" s="69" t="s">
        <v>520</v>
      </c>
      <c r="AA811" s="13" t="s">
        <v>371</v>
      </c>
      <c r="AB811" s="14" t="s">
        <v>308</v>
      </c>
      <c r="AC811" s="96" t="s">
        <v>358</v>
      </c>
      <c r="AD811" s="15" t="s">
        <v>368</v>
      </c>
      <c r="AE811" s="83"/>
      <c r="AF811" s="84"/>
      <c r="AG811" s="84"/>
      <c r="AH811" s="84"/>
      <c r="AI811" s="84"/>
      <c r="AJ811" s="84"/>
      <c r="AK811" s="84"/>
      <c r="AL811" s="84"/>
      <c r="AM811" s="85">
        <v>1</v>
      </c>
    </row>
    <row r="812" spans="1:39" ht="12" customHeight="1">
      <c r="A812" s="184">
        <v>759</v>
      </c>
      <c r="B812" s="98" t="s">
        <v>82</v>
      </c>
      <c r="C812" s="98" t="s">
        <v>82</v>
      </c>
      <c r="D812" s="11" t="s">
        <v>52</v>
      </c>
      <c r="E812" s="11" t="s">
        <v>303</v>
      </c>
      <c r="F812" s="12" t="s">
        <v>49</v>
      </c>
      <c r="G812" s="12" t="s">
        <v>310</v>
      </c>
      <c r="H812" s="12" t="s">
        <v>306</v>
      </c>
      <c r="I812" s="12" t="s">
        <v>505</v>
      </c>
      <c r="J812" s="11" t="str">
        <f>"12-16h"</f>
        <v>12-16h</v>
      </c>
      <c r="K812" s="12" t="s">
        <v>512</v>
      </c>
      <c r="L812" s="69" t="s">
        <v>518</v>
      </c>
      <c r="M812" s="13" t="s">
        <v>372</v>
      </c>
      <c r="N812" s="14" t="s">
        <v>308</v>
      </c>
      <c r="O812" s="96" t="s">
        <v>358</v>
      </c>
      <c r="P812" s="15" t="s">
        <v>368</v>
      </c>
      <c r="Q812" s="83"/>
      <c r="R812" s="84"/>
      <c r="S812" s="84">
        <v>1</v>
      </c>
      <c r="T812" s="84"/>
      <c r="U812" s="84"/>
      <c r="V812" s="84"/>
      <c r="W812" s="84"/>
      <c r="X812" s="84"/>
      <c r="Y812" s="85"/>
      <c r="Z812" s="69" t="s">
        <v>518</v>
      </c>
      <c r="AA812" s="13" t="s">
        <v>372</v>
      </c>
      <c r="AB812" s="14" t="s">
        <v>308</v>
      </c>
      <c r="AC812" s="96" t="s">
        <v>358</v>
      </c>
      <c r="AD812" s="15" t="s">
        <v>368</v>
      </c>
      <c r="AE812" s="83">
        <v>1</v>
      </c>
      <c r="AF812" s="84"/>
      <c r="AG812" s="84"/>
      <c r="AH812" s="84"/>
      <c r="AI812" s="84"/>
      <c r="AJ812" s="84"/>
      <c r="AK812" s="84"/>
      <c r="AL812" s="84"/>
      <c r="AM812" s="85"/>
    </row>
    <row r="813" spans="1:39" ht="12" customHeight="1">
      <c r="A813" s="184">
        <v>760</v>
      </c>
      <c r="B813" s="98" t="s">
        <v>114</v>
      </c>
      <c r="C813" s="98" t="s">
        <v>71</v>
      </c>
      <c r="D813" s="11" t="s">
        <v>52</v>
      </c>
      <c r="E813" s="11" t="s">
        <v>304</v>
      </c>
      <c r="F813" s="12" t="s">
        <v>49</v>
      </c>
      <c r="G813" s="12" t="s">
        <v>310</v>
      </c>
      <c r="H813" s="12" t="s">
        <v>306</v>
      </c>
      <c r="I813" s="105" t="s">
        <v>505</v>
      </c>
      <c r="J813" s="12" t="str">
        <f>"≥17h"</f>
        <v>≥17h</v>
      </c>
      <c r="K813" s="12" t="s">
        <v>512</v>
      </c>
      <c r="L813" s="69" t="s">
        <v>520</v>
      </c>
      <c r="M813" s="13" t="s">
        <v>374</v>
      </c>
      <c r="N813" s="14" t="s">
        <v>308</v>
      </c>
      <c r="O813" s="96" t="s">
        <v>358</v>
      </c>
      <c r="P813" s="15" t="s">
        <v>368</v>
      </c>
      <c r="Q813" s="83"/>
      <c r="R813" s="84"/>
      <c r="S813" s="84"/>
      <c r="T813" s="84">
        <v>1</v>
      </c>
      <c r="U813" s="84"/>
      <c r="V813" s="84"/>
      <c r="W813" s="84">
        <v>1</v>
      </c>
      <c r="X813" s="84">
        <v>1</v>
      </c>
      <c r="Y813" s="85"/>
      <c r="Z813" s="69" t="s">
        <v>520</v>
      </c>
      <c r="AA813" s="13" t="s">
        <v>374</v>
      </c>
      <c r="AB813" s="14" t="s">
        <v>308</v>
      </c>
      <c r="AC813" s="96" t="s">
        <v>358</v>
      </c>
      <c r="AD813" s="15" t="s">
        <v>368</v>
      </c>
      <c r="AE813" s="83"/>
      <c r="AF813" s="84">
        <v>1</v>
      </c>
      <c r="AG813" s="84"/>
      <c r="AH813" s="84"/>
      <c r="AI813" s="84"/>
      <c r="AJ813" s="84"/>
      <c r="AK813" s="84"/>
      <c r="AL813" s="84"/>
      <c r="AM813" s="85"/>
    </row>
    <row r="814" spans="1:39" ht="12" customHeight="1">
      <c r="A814" s="184">
        <v>761</v>
      </c>
      <c r="B814" s="98" t="s">
        <v>234</v>
      </c>
      <c r="C814" s="98" t="s">
        <v>69</v>
      </c>
      <c r="D814" s="11" t="s">
        <v>52</v>
      </c>
      <c r="E814" s="11" t="s">
        <v>303</v>
      </c>
      <c r="F814" s="12" t="s">
        <v>49</v>
      </c>
      <c r="G814" s="11" t="s">
        <v>511</v>
      </c>
      <c r="H814" s="12" t="s">
        <v>307</v>
      </c>
      <c r="I814" s="12" t="s">
        <v>504</v>
      </c>
      <c r="J814" s="11" t="str">
        <f>"12-16h"</f>
        <v>12-16h</v>
      </c>
      <c r="K814" s="12" t="s">
        <v>513</v>
      </c>
      <c r="L814" s="69" t="s">
        <v>518</v>
      </c>
      <c r="M814" s="13" t="s">
        <v>342</v>
      </c>
      <c r="N814" s="14"/>
      <c r="O814" s="96" t="s">
        <v>358</v>
      </c>
      <c r="P814" s="15" t="s">
        <v>359</v>
      </c>
      <c r="Q814" s="83"/>
      <c r="R814" s="84"/>
      <c r="S814" s="84"/>
      <c r="T814" s="84"/>
      <c r="U814" s="84"/>
      <c r="V814" s="84"/>
      <c r="W814" s="84"/>
      <c r="X814" s="84"/>
      <c r="Y814" s="85"/>
      <c r="Z814" s="69" t="s">
        <v>518</v>
      </c>
      <c r="AA814" s="13" t="s">
        <v>342</v>
      </c>
      <c r="AB814" s="14"/>
      <c r="AC814" s="96" t="s">
        <v>358</v>
      </c>
      <c r="AD814" s="15" t="s">
        <v>359</v>
      </c>
      <c r="AE814" s="83"/>
      <c r="AF814" s="84"/>
      <c r="AG814" s="84"/>
      <c r="AH814" s="84"/>
      <c r="AI814" s="84"/>
      <c r="AJ814" s="84"/>
      <c r="AK814" s="84"/>
      <c r="AL814" s="84"/>
      <c r="AM814" s="85"/>
    </row>
    <row r="815" spans="1:39" ht="12" customHeight="1">
      <c r="A815" s="184">
        <v>762</v>
      </c>
      <c r="B815" s="98" t="s">
        <v>82</v>
      </c>
      <c r="C815" s="98" t="s">
        <v>82</v>
      </c>
      <c r="D815" s="11" t="s">
        <v>52</v>
      </c>
      <c r="E815" s="11" t="s">
        <v>304</v>
      </c>
      <c r="F815" s="12" t="s">
        <v>49</v>
      </c>
      <c r="G815" s="12" t="s">
        <v>310</v>
      </c>
      <c r="H815" s="12" t="s">
        <v>306</v>
      </c>
      <c r="I815" s="12" t="s">
        <v>505</v>
      </c>
      <c r="J815" s="12" t="str">
        <f>"≥17h"</f>
        <v>≥17h</v>
      </c>
      <c r="K815" s="12" t="s">
        <v>512</v>
      </c>
      <c r="L815" s="69" t="s">
        <v>518</v>
      </c>
      <c r="M815" s="13" t="s">
        <v>371</v>
      </c>
      <c r="N815" s="14" t="s">
        <v>308</v>
      </c>
      <c r="O815" s="96" t="s">
        <v>358</v>
      </c>
      <c r="P815" s="15" t="s">
        <v>368</v>
      </c>
      <c r="Q815" s="83"/>
      <c r="R815" s="84"/>
      <c r="S815" s="84"/>
      <c r="T815" s="84"/>
      <c r="U815" s="84"/>
      <c r="V815" s="84"/>
      <c r="W815" s="84">
        <v>1</v>
      </c>
      <c r="X815" s="84"/>
      <c r="Y815" s="85"/>
      <c r="Z815" s="69" t="s">
        <v>518</v>
      </c>
      <c r="AA815" s="13" t="s">
        <v>371</v>
      </c>
      <c r="AB815" s="14" t="s">
        <v>308</v>
      </c>
      <c r="AC815" s="96" t="s">
        <v>358</v>
      </c>
      <c r="AD815" s="15" t="s">
        <v>368</v>
      </c>
      <c r="AE815" s="83">
        <v>1</v>
      </c>
      <c r="AF815" s="84"/>
      <c r="AG815" s="84"/>
      <c r="AH815" s="84"/>
      <c r="AI815" s="84"/>
      <c r="AJ815" s="84"/>
      <c r="AK815" s="84"/>
      <c r="AL815" s="84"/>
      <c r="AM815" s="85"/>
    </row>
    <row r="816" spans="1:39" ht="12" customHeight="1">
      <c r="A816" s="184">
        <v>763</v>
      </c>
      <c r="B816" s="98" t="s">
        <v>90</v>
      </c>
      <c r="C816" s="98" t="s">
        <v>89</v>
      </c>
      <c r="D816" s="11" t="s">
        <v>51</v>
      </c>
      <c r="E816" s="11" t="s">
        <v>304</v>
      </c>
      <c r="F816" s="12" t="s">
        <v>48</v>
      </c>
      <c r="G816" s="12" t="s">
        <v>310</v>
      </c>
      <c r="H816" s="12" t="s">
        <v>306</v>
      </c>
      <c r="I816" s="12" t="s">
        <v>504</v>
      </c>
      <c r="J816" s="12" t="str">
        <f>"≥17h"</f>
        <v>≥17h</v>
      </c>
      <c r="K816" s="12" t="s">
        <v>47</v>
      </c>
      <c r="L816" s="69" t="s">
        <v>520</v>
      </c>
      <c r="M816" s="13" t="s">
        <v>371</v>
      </c>
      <c r="N816" s="14" t="s">
        <v>308</v>
      </c>
      <c r="O816" s="96" t="s">
        <v>358</v>
      </c>
      <c r="P816" s="15" t="s">
        <v>368</v>
      </c>
      <c r="Q816" s="83"/>
      <c r="R816" s="84"/>
      <c r="S816" s="84"/>
      <c r="T816" s="84">
        <v>1</v>
      </c>
      <c r="U816" s="84"/>
      <c r="V816" s="84"/>
      <c r="W816" s="84"/>
      <c r="X816" s="84"/>
      <c r="Y816" s="85">
        <v>1</v>
      </c>
      <c r="Z816" s="69" t="s">
        <v>520</v>
      </c>
      <c r="AA816" s="13" t="s">
        <v>371</v>
      </c>
      <c r="AB816" s="14" t="s">
        <v>308</v>
      </c>
      <c r="AC816" s="96" t="s">
        <v>358</v>
      </c>
      <c r="AD816" s="15" t="s">
        <v>368</v>
      </c>
      <c r="AE816" s="83"/>
      <c r="AF816" s="84"/>
      <c r="AG816" s="84"/>
      <c r="AH816" s="84"/>
      <c r="AI816" s="84"/>
      <c r="AJ816" s="84"/>
      <c r="AK816" s="84"/>
      <c r="AL816" s="84"/>
      <c r="AM816" s="85">
        <v>1</v>
      </c>
    </row>
    <row r="817" spans="1:39" ht="12" customHeight="1">
      <c r="A817" s="184">
        <v>764</v>
      </c>
      <c r="B817" s="98" t="s">
        <v>159</v>
      </c>
      <c r="C817" s="98" t="s">
        <v>60</v>
      </c>
      <c r="D817" s="11" t="s">
        <v>51</v>
      </c>
      <c r="E817" s="11" t="s">
        <v>304</v>
      </c>
      <c r="F817" s="12" t="s">
        <v>50</v>
      </c>
      <c r="G817" s="12" t="s">
        <v>510</v>
      </c>
      <c r="H817" s="12" t="s">
        <v>308</v>
      </c>
      <c r="I817" s="105" t="s">
        <v>507</v>
      </c>
      <c r="J817" s="12" t="str">
        <f>"≥17h"</f>
        <v>≥17h</v>
      </c>
      <c r="K817" s="12" t="s">
        <v>513</v>
      </c>
      <c r="L817" s="69" t="s">
        <v>520</v>
      </c>
      <c r="M817" s="13" t="s">
        <v>374</v>
      </c>
      <c r="N817" s="14" t="s">
        <v>308</v>
      </c>
      <c r="O817" s="96" t="s">
        <v>358</v>
      </c>
      <c r="P817" s="15" t="s">
        <v>368</v>
      </c>
      <c r="Q817" s="83"/>
      <c r="R817" s="84"/>
      <c r="S817" s="84">
        <v>1</v>
      </c>
      <c r="T817" s="84">
        <v>1</v>
      </c>
      <c r="U817" s="84"/>
      <c r="V817" s="84"/>
      <c r="W817" s="84"/>
      <c r="X817" s="84"/>
      <c r="Y817" s="85"/>
      <c r="Z817" s="69" t="s">
        <v>520</v>
      </c>
      <c r="AA817" s="13" t="s">
        <v>374</v>
      </c>
      <c r="AB817" s="14" t="s">
        <v>308</v>
      </c>
      <c r="AC817" s="96" t="s">
        <v>358</v>
      </c>
      <c r="AD817" s="15" t="s">
        <v>368</v>
      </c>
      <c r="AE817" s="83">
        <v>1</v>
      </c>
      <c r="AF817" s="84"/>
      <c r="AG817" s="84"/>
      <c r="AH817" s="84"/>
      <c r="AI817" s="84"/>
      <c r="AJ817" s="84"/>
      <c r="AK817" s="84"/>
      <c r="AL817" s="84"/>
      <c r="AM817" s="85"/>
    </row>
    <row r="818" spans="1:39" ht="12" customHeight="1">
      <c r="A818" s="184">
        <v>765</v>
      </c>
      <c r="B818" s="98" t="s">
        <v>234</v>
      </c>
      <c r="C818" s="98" t="s">
        <v>69</v>
      </c>
      <c r="D818" s="11" t="s">
        <v>25</v>
      </c>
      <c r="E818" s="11" t="s">
        <v>303</v>
      </c>
      <c r="F818" s="12" t="s">
        <v>50</v>
      </c>
      <c r="G818" s="11" t="s">
        <v>511</v>
      </c>
      <c r="H818" s="12" t="s">
        <v>307</v>
      </c>
      <c r="I818" s="105" t="s">
        <v>507</v>
      </c>
      <c r="J818" s="11" t="str">
        <f>"≤12h"</f>
        <v>≤12h</v>
      </c>
      <c r="K818" s="12" t="s">
        <v>512</v>
      </c>
      <c r="L818" s="69" t="s">
        <v>518</v>
      </c>
      <c r="M818" s="13" t="s">
        <v>371</v>
      </c>
      <c r="N818" s="14" t="s">
        <v>308</v>
      </c>
      <c r="O818" s="96" t="s">
        <v>358</v>
      </c>
      <c r="P818" s="15" t="s">
        <v>368</v>
      </c>
      <c r="Q818" s="83"/>
      <c r="R818" s="84"/>
      <c r="S818" s="84"/>
      <c r="T818" s="84">
        <v>1</v>
      </c>
      <c r="U818" s="84"/>
      <c r="V818" s="84"/>
      <c r="W818" s="84"/>
      <c r="X818" s="84"/>
      <c r="Y818" s="85"/>
      <c r="Z818" s="69" t="s">
        <v>518</v>
      </c>
      <c r="AA818" s="13" t="s">
        <v>371</v>
      </c>
      <c r="AB818" s="14" t="s">
        <v>308</v>
      </c>
      <c r="AC818" s="96" t="s">
        <v>358</v>
      </c>
      <c r="AD818" s="15" t="s">
        <v>368</v>
      </c>
      <c r="AE818" s="83"/>
      <c r="AF818" s="84"/>
      <c r="AG818" s="84">
        <v>1</v>
      </c>
      <c r="AH818" s="84"/>
      <c r="AI818" s="84">
        <v>1</v>
      </c>
      <c r="AJ818" s="84"/>
      <c r="AK818" s="84"/>
      <c r="AL818" s="84"/>
      <c r="AM818" s="85"/>
    </row>
    <row r="819" spans="1:39" ht="12" customHeight="1">
      <c r="A819" s="184">
        <v>766</v>
      </c>
      <c r="B819" s="98" t="s">
        <v>82</v>
      </c>
      <c r="C819" s="98" t="s">
        <v>82</v>
      </c>
      <c r="D819" s="11" t="s">
        <v>51</v>
      </c>
      <c r="E819" s="11" t="s">
        <v>304</v>
      </c>
      <c r="F819" s="12" t="s">
        <v>50</v>
      </c>
      <c r="G819" s="12" t="s">
        <v>310</v>
      </c>
      <c r="H819" s="12" t="s">
        <v>306</v>
      </c>
      <c r="I819" s="105" t="s">
        <v>507</v>
      </c>
      <c r="J819" s="11" t="str">
        <f>"12-16h"</f>
        <v>12-16h</v>
      </c>
      <c r="K819" s="12" t="s">
        <v>512</v>
      </c>
      <c r="L819" s="69" t="s">
        <v>518</v>
      </c>
      <c r="M819" s="13" t="s">
        <v>371</v>
      </c>
      <c r="N819" s="14" t="s">
        <v>308</v>
      </c>
      <c r="O819" s="96" t="s">
        <v>358</v>
      </c>
      <c r="P819" s="15" t="s">
        <v>368</v>
      </c>
      <c r="Q819" s="83"/>
      <c r="R819" s="84"/>
      <c r="S819" s="84"/>
      <c r="T819" s="84"/>
      <c r="U819" s="84"/>
      <c r="V819" s="84"/>
      <c r="W819" s="84">
        <v>1</v>
      </c>
      <c r="X819" s="84"/>
      <c r="Y819" s="85"/>
      <c r="Z819" s="69" t="s">
        <v>518</v>
      </c>
      <c r="AA819" s="13" t="s">
        <v>371</v>
      </c>
      <c r="AB819" s="14" t="s">
        <v>308</v>
      </c>
      <c r="AC819" s="96" t="s">
        <v>358</v>
      </c>
      <c r="AD819" s="15" t="s">
        <v>368</v>
      </c>
      <c r="AE819" s="83">
        <v>1</v>
      </c>
      <c r="AF819" s="84"/>
      <c r="AG819" s="84"/>
      <c r="AH819" s="84"/>
      <c r="AI819" s="84"/>
      <c r="AJ819" s="84"/>
      <c r="AK819" s="84"/>
      <c r="AL819" s="84"/>
      <c r="AM819" s="85"/>
    </row>
    <row r="820" spans="1:39" ht="12" customHeight="1">
      <c r="A820" s="184">
        <v>767</v>
      </c>
      <c r="B820" s="98" t="s">
        <v>234</v>
      </c>
      <c r="C820" s="98" t="s">
        <v>69</v>
      </c>
      <c r="D820" s="11" t="s">
        <v>52</v>
      </c>
      <c r="E820" s="11" t="s">
        <v>304</v>
      </c>
      <c r="F820" s="12" t="s">
        <v>49</v>
      </c>
      <c r="G820" s="11" t="s">
        <v>511</v>
      </c>
      <c r="H820" s="12" t="s">
        <v>308</v>
      </c>
      <c r="I820" s="117" t="s">
        <v>507</v>
      </c>
      <c r="J820" s="12" t="str">
        <f>"≥17h"</f>
        <v>≥17h</v>
      </c>
      <c r="K820" s="12" t="s">
        <v>512</v>
      </c>
      <c r="L820" s="69" t="s">
        <v>518</v>
      </c>
      <c r="M820" s="13" t="s">
        <v>339</v>
      </c>
      <c r="N820" s="14" t="s">
        <v>308</v>
      </c>
      <c r="O820" s="96" t="s">
        <v>358</v>
      </c>
      <c r="P820" s="15" t="s">
        <v>368</v>
      </c>
      <c r="Q820" s="83"/>
      <c r="R820" s="84">
        <v>1</v>
      </c>
      <c r="S820" s="84"/>
      <c r="T820" s="84">
        <v>1</v>
      </c>
      <c r="U820" s="84"/>
      <c r="V820" s="84"/>
      <c r="W820" s="84"/>
      <c r="X820" s="84"/>
      <c r="Y820" s="85"/>
      <c r="Z820" s="69" t="s">
        <v>518</v>
      </c>
      <c r="AA820" s="13" t="s">
        <v>339</v>
      </c>
      <c r="AB820" s="14" t="s">
        <v>308</v>
      </c>
      <c r="AC820" s="96" t="s">
        <v>358</v>
      </c>
      <c r="AD820" s="15" t="s">
        <v>368</v>
      </c>
      <c r="AE820" s="83"/>
      <c r="AF820" s="84">
        <v>1</v>
      </c>
      <c r="AG820" s="84"/>
      <c r="AH820" s="84"/>
      <c r="AI820" s="84"/>
      <c r="AJ820" s="84"/>
      <c r="AK820" s="84"/>
      <c r="AL820" s="84"/>
      <c r="AM820" s="85"/>
    </row>
    <row r="821" spans="1:39" ht="12" customHeight="1">
      <c r="A821" s="184">
        <v>768</v>
      </c>
      <c r="B821" s="98" t="s">
        <v>234</v>
      </c>
      <c r="C821" s="98" t="s">
        <v>69</v>
      </c>
      <c r="D821" s="11" t="s">
        <v>25</v>
      </c>
      <c r="E821" s="11" t="s">
        <v>303</v>
      </c>
      <c r="F821" s="12" t="s">
        <v>48</v>
      </c>
      <c r="G821" s="11" t="s">
        <v>511</v>
      </c>
      <c r="H821" s="12" t="s">
        <v>307</v>
      </c>
      <c r="I821" s="12" t="s">
        <v>504</v>
      </c>
      <c r="J821" s="11" t="str">
        <f>"12-16h"</f>
        <v>12-16h</v>
      </c>
      <c r="K821" s="12" t="s">
        <v>512</v>
      </c>
      <c r="L821" s="69" t="s">
        <v>518</v>
      </c>
      <c r="M821" s="13" t="s">
        <v>371</v>
      </c>
      <c r="N821" s="14" t="s">
        <v>308</v>
      </c>
      <c r="O821" s="96" t="s">
        <v>358</v>
      </c>
      <c r="P821" s="15" t="s">
        <v>368</v>
      </c>
      <c r="Q821" s="83"/>
      <c r="R821" s="84"/>
      <c r="S821" s="84"/>
      <c r="T821" s="84">
        <v>1</v>
      </c>
      <c r="U821" s="84"/>
      <c r="V821" s="84"/>
      <c r="W821" s="84">
        <v>1</v>
      </c>
      <c r="X821" s="84">
        <v>1</v>
      </c>
      <c r="Y821" s="85"/>
      <c r="Z821" s="69" t="s">
        <v>518</v>
      </c>
      <c r="AA821" s="13" t="s">
        <v>371</v>
      </c>
      <c r="AB821" s="14" t="s">
        <v>308</v>
      </c>
      <c r="AC821" s="96" t="s">
        <v>358</v>
      </c>
      <c r="AD821" s="15" t="s">
        <v>368</v>
      </c>
      <c r="AE821" s="83"/>
      <c r="AF821" s="84"/>
      <c r="AG821" s="84">
        <v>1</v>
      </c>
      <c r="AH821" s="84"/>
      <c r="AI821" s="84"/>
      <c r="AJ821" s="84"/>
      <c r="AK821" s="84"/>
      <c r="AL821" s="84"/>
      <c r="AM821" s="85"/>
    </row>
    <row r="822" spans="1:39" ht="12" customHeight="1">
      <c r="A822" s="184"/>
      <c r="B822" s="98" t="s">
        <v>234</v>
      </c>
      <c r="C822" s="98" t="s">
        <v>69</v>
      </c>
      <c r="D822" s="69" t="s">
        <v>25</v>
      </c>
      <c r="E822" s="69" t="s">
        <v>303</v>
      </c>
      <c r="F822" s="69" t="s">
        <v>48</v>
      </c>
      <c r="G822" s="69" t="s">
        <v>511</v>
      </c>
      <c r="H822" s="69" t="s">
        <v>307</v>
      </c>
      <c r="I822" s="105" t="s">
        <v>504</v>
      </c>
      <c r="J822" s="69" t="str">
        <f>"12-16h"</f>
        <v>12-16h</v>
      </c>
      <c r="K822" s="69" t="s">
        <v>512</v>
      </c>
      <c r="L822" s="69" t="s">
        <v>518</v>
      </c>
      <c r="M822" s="13" t="s">
        <v>385</v>
      </c>
      <c r="N822" s="14" t="s">
        <v>308</v>
      </c>
      <c r="O822" s="96" t="s">
        <v>0</v>
      </c>
      <c r="P822" s="15" t="s">
        <v>368</v>
      </c>
      <c r="Q822" s="83"/>
      <c r="R822" s="84"/>
      <c r="S822" s="84"/>
      <c r="T822" s="84">
        <v>1</v>
      </c>
      <c r="U822" s="84"/>
      <c r="V822" s="84"/>
      <c r="W822" s="84">
        <v>1</v>
      </c>
      <c r="X822" s="84"/>
      <c r="Y822" s="85"/>
      <c r="Z822" s="69" t="s">
        <v>518</v>
      </c>
      <c r="AA822" s="13" t="s">
        <v>385</v>
      </c>
      <c r="AB822" s="14" t="s">
        <v>308</v>
      </c>
      <c r="AC822" s="96" t="s">
        <v>0</v>
      </c>
      <c r="AD822" s="15" t="s">
        <v>368</v>
      </c>
      <c r="AE822" s="83"/>
      <c r="AF822" s="84"/>
      <c r="AG822" s="84"/>
      <c r="AH822" s="84"/>
      <c r="AI822" s="84"/>
      <c r="AJ822" s="84"/>
      <c r="AK822" s="84"/>
      <c r="AL822" s="84"/>
      <c r="AM822" s="85"/>
    </row>
    <row r="823" spans="1:39" ht="12" customHeight="1">
      <c r="A823" s="184">
        <v>769</v>
      </c>
      <c r="B823" s="98" t="s">
        <v>160</v>
      </c>
      <c r="C823" s="98" t="s">
        <v>60</v>
      </c>
      <c r="D823" s="11" t="s">
        <v>52</v>
      </c>
      <c r="E823" s="11" t="s">
        <v>304</v>
      </c>
      <c r="F823" s="12" t="s">
        <v>49</v>
      </c>
      <c r="G823" s="11" t="s">
        <v>511</v>
      </c>
      <c r="H823" s="12" t="s">
        <v>308</v>
      </c>
      <c r="I823" s="105" t="s">
        <v>507</v>
      </c>
      <c r="J823" s="12" t="str">
        <f>"≥17h"</f>
        <v>≥17h</v>
      </c>
      <c r="K823" s="12" t="s">
        <v>512</v>
      </c>
      <c r="L823" s="69" t="s">
        <v>520</v>
      </c>
      <c r="M823" s="13" t="s">
        <v>371</v>
      </c>
      <c r="N823" s="14" t="s">
        <v>308</v>
      </c>
      <c r="O823" s="96" t="s">
        <v>358</v>
      </c>
      <c r="P823" s="15" t="s">
        <v>368</v>
      </c>
      <c r="Q823" s="83"/>
      <c r="R823" s="84"/>
      <c r="S823" s="84"/>
      <c r="T823" s="84">
        <v>1</v>
      </c>
      <c r="U823" s="84"/>
      <c r="V823" s="84"/>
      <c r="W823" s="84"/>
      <c r="X823" s="84">
        <v>1</v>
      </c>
      <c r="Y823" s="85"/>
      <c r="Z823" s="69" t="s">
        <v>520</v>
      </c>
      <c r="AA823" s="13" t="s">
        <v>371</v>
      </c>
      <c r="AB823" s="14" t="s">
        <v>308</v>
      </c>
      <c r="AC823" s="96" t="s">
        <v>358</v>
      </c>
      <c r="AD823" s="15" t="s">
        <v>368</v>
      </c>
      <c r="AE823" s="83">
        <v>1</v>
      </c>
      <c r="AF823" s="84"/>
      <c r="AG823" s="84"/>
      <c r="AH823" s="84"/>
      <c r="AI823" s="84">
        <v>1</v>
      </c>
      <c r="AJ823" s="84"/>
      <c r="AK823" s="84"/>
      <c r="AL823" s="84"/>
      <c r="AM823" s="85"/>
    </row>
    <row r="824" spans="1:39" ht="12" customHeight="1">
      <c r="A824" s="184"/>
      <c r="B824" s="98" t="s">
        <v>160</v>
      </c>
      <c r="C824" s="98" t="s">
        <v>60</v>
      </c>
      <c r="D824" s="69" t="s">
        <v>52</v>
      </c>
      <c r="E824" s="69" t="s">
        <v>304</v>
      </c>
      <c r="F824" s="69" t="s">
        <v>49</v>
      </c>
      <c r="G824" s="69" t="s">
        <v>511</v>
      </c>
      <c r="H824" s="69" t="s">
        <v>308</v>
      </c>
      <c r="I824" s="12" t="s">
        <v>507</v>
      </c>
      <c r="J824" s="69" t="str">
        <f>"≥17h"</f>
        <v>≥17h</v>
      </c>
      <c r="K824" s="69" t="s">
        <v>512</v>
      </c>
      <c r="L824" s="69" t="s">
        <v>520</v>
      </c>
      <c r="M824" s="13" t="s">
        <v>309</v>
      </c>
      <c r="N824" s="14" t="s">
        <v>308</v>
      </c>
      <c r="O824" s="96" t="s">
        <v>0</v>
      </c>
      <c r="P824" s="15" t="s">
        <v>368</v>
      </c>
      <c r="Q824" s="83"/>
      <c r="R824" s="84"/>
      <c r="S824" s="84"/>
      <c r="T824" s="84"/>
      <c r="U824" s="84">
        <v>1</v>
      </c>
      <c r="V824" s="84"/>
      <c r="W824" s="84">
        <v>1</v>
      </c>
      <c r="X824" s="84"/>
      <c r="Y824" s="85"/>
      <c r="Z824" s="69" t="s">
        <v>520</v>
      </c>
      <c r="AA824" s="13" t="s">
        <v>309</v>
      </c>
      <c r="AB824" s="14" t="s">
        <v>308</v>
      </c>
      <c r="AC824" s="96" t="s">
        <v>0</v>
      </c>
      <c r="AD824" s="15" t="s">
        <v>368</v>
      </c>
      <c r="AE824" s="83"/>
      <c r="AF824" s="84"/>
      <c r="AG824" s="84"/>
      <c r="AH824" s="84"/>
      <c r="AI824" s="84"/>
      <c r="AJ824" s="84"/>
      <c r="AK824" s="84"/>
      <c r="AL824" s="84"/>
      <c r="AM824" s="85"/>
    </row>
    <row r="825" spans="1:39" ht="12" customHeight="1">
      <c r="A825" s="184">
        <v>770</v>
      </c>
      <c r="B825" s="98" t="s">
        <v>249</v>
      </c>
      <c r="C825" s="98" t="s">
        <v>245</v>
      </c>
      <c r="D825" s="11" t="s">
        <v>51</v>
      </c>
      <c r="E825" s="11" t="s">
        <v>304</v>
      </c>
      <c r="F825" s="12" t="s">
        <v>50</v>
      </c>
      <c r="G825" s="12" t="s">
        <v>310</v>
      </c>
      <c r="H825" s="12" t="s">
        <v>306</v>
      </c>
      <c r="I825" s="12" t="s">
        <v>507</v>
      </c>
      <c r="J825" s="12" t="str">
        <f>"≥17h"</f>
        <v>≥17h</v>
      </c>
      <c r="K825" s="12" t="s">
        <v>512</v>
      </c>
      <c r="L825" s="69" t="s">
        <v>520</v>
      </c>
      <c r="M825" s="13" t="s">
        <v>373</v>
      </c>
      <c r="N825" s="14" t="s">
        <v>367</v>
      </c>
      <c r="O825" s="96" t="s">
        <v>358</v>
      </c>
      <c r="P825" s="15" t="s">
        <v>368</v>
      </c>
      <c r="Q825" s="83"/>
      <c r="R825" s="84"/>
      <c r="S825" s="84"/>
      <c r="T825" s="84">
        <v>1</v>
      </c>
      <c r="U825" s="84"/>
      <c r="V825" s="84"/>
      <c r="W825" s="84">
        <v>1</v>
      </c>
      <c r="X825" s="84"/>
      <c r="Y825" s="85">
        <v>1</v>
      </c>
      <c r="Z825" s="69" t="s">
        <v>520</v>
      </c>
      <c r="AA825" s="13" t="s">
        <v>373</v>
      </c>
      <c r="AB825" s="14" t="s">
        <v>367</v>
      </c>
      <c r="AC825" s="96" t="s">
        <v>358</v>
      </c>
      <c r="AD825" s="15" t="s">
        <v>368</v>
      </c>
      <c r="AE825" s="83"/>
      <c r="AF825" s="84">
        <v>1</v>
      </c>
      <c r="AG825" s="84"/>
      <c r="AH825" s="84"/>
      <c r="AI825" s="84"/>
      <c r="AJ825" s="84"/>
      <c r="AK825" s="84"/>
      <c r="AL825" s="84"/>
      <c r="AM825" s="85"/>
    </row>
    <row r="826" spans="1:39" ht="12" customHeight="1">
      <c r="A826" s="184">
        <v>771</v>
      </c>
      <c r="B826" s="98" t="s">
        <v>160</v>
      </c>
      <c r="C826" s="98" t="s">
        <v>60</v>
      </c>
      <c r="D826" s="11" t="s">
        <v>51</v>
      </c>
      <c r="E826" s="11" t="s">
        <v>304</v>
      </c>
      <c r="F826" s="12" t="s">
        <v>50</v>
      </c>
      <c r="G826" s="11" t="s">
        <v>511</v>
      </c>
      <c r="H826" s="12" t="s">
        <v>308</v>
      </c>
      <c r="I826" s="12" t="s">
        <v>504</v>
      </c>
      <c r="J826" s="12" t="str">
        <f>"≥17h"</f>
        <v>≥17h</v>
      </c>
      <c r="K826" s="12" t="s">
        <v>512</v>
      </c>
      <c r="L826" s="69" t="s">
        <v>520</v>
      </c>
      <c r="M826" s="13" t="s">
        <v>371</v>
      </c>
      <c r="N826" s="14" t="s">
        <v>308</v>
      </c>
      <c r="O826" s="96" t="s">
        <v>358</v>
      </c>
      <c r="P826" s="15" t="s">
        <v>368</v>
      </c>
      <c r="Q826" s="83"/>
      <c r="R826" s="84"/>
      <c r="S826" s="84"/>
      <c r="T826" s="84">
        <v>1</v>
      </c>
      <c r="U826" s="84"/>
      <c r="V826" s="84"/>
      <c r="W826" s="84"/>
      <c r="X826" s="84">
        <v>1</v>
      </c>
      <c r="Y826" s="85"/>
      <c r="Z826" s="69" t="s">
        <v>520</v>
      </c>
      <c r="AA826" s="13" t="s">
        <v>371</v>
      </c>
      <c r="AB826" s="14" t="s">
        <v>308</v>
      </c>
      <c r="AC826" s="96" t="s">
        <v>358</v>
      </c>
      <c r="AD826" s="15" t="s">
        <v>368</v>
      </c>
      <c r="AE826" s="83"/>
      <c r="AF826" s="84"/>
      <c r="AG826" s="84"/>
      <c r="AH826" s="84"/>
      <c r="AI826" s="84">
        <v>1</v>
      </c>
      <c r="AJ826" s="84"/>
      <c r="AK826" s="84"/>
      <c r="AL826" s="84"/>
      <c r="AM826" s="85"/>
    </row>
    <row r="827" spans="1:39" ht="12" customHeight="1">
      <c r="A827" s="184">
        <v>772</v>
      </c>
      <c r="B827" s="98" t="s">
        <v>82</v>
      </c>
      <c r="C827" s="98" t="s">
        <v>82</v>
      </c>
      <c r="D827" s="11" t="s">
        <v>52</v>
      </c>
      <c r="E827" s="11" t="s">
        <v>303</v>
      </c>
      <c r="F827" s="12" t="s">
        <v>49</v>
      </c>
      <c r="G827" s="12" t="s">
        <v>310</v>
      </c>
      <c r="H827" s="12" t="s">
        <v>306</v>
      </c>
      <c r="I827" s="12" t="s">
        <v>505</v>
      </c>
      <c r="J827" s="11" t="str">
        <f>"12-16h"</f>
        <v>12-16h</v>
      </c>
      <c r="K827" s="12" t="s">
        <v>512</v>
      </c>
      <c r="L827" s="69" t="s">
        <v>518</v>
      </c>
      <c r="M827" s="13" t="s">
        <v>372</v>
      </c>
      <c r="N827" s="14" t="s">
        <v>308</v>
      </c>
      <c r="O827" s="96" t="s">
        <v>358</v>
      </c>
      <c r="P827" s="15" t="s">
        <v>368</v>
      </c>
      <c r="Q827" s="83"/>
      <c r="R827" s="84"/>
      <c r="S827" s="84">
        <v>1</v>
      </c>
      <c r="T827" s="84"/>
      <c r="U827" s="84"/>
      <c r="V827" s="84"/>
      <c r="W827" s="84"/>
      <c r="X827" s="84"/>
      <c r="Y827" s="85"/>
      <c r="Z827" s="69" t="s">
        <v>518</v>
      </c>
      <c r="AA827" s="13" t="s">
        <v>372</v>
      </c>
      <c r="AB827" s="14" t="s">
        <v>308</v>
      </c>
      <c r="AC827" s="96" t="s">
        <v>358</v>
      </c>
      <c r="AD827" s="15" t="s">
        <v>368</v>
      </c>
      <c r="AE827" s="83">
        <v>1</v>
      </c>
      <c r="AF827" s="84"/>
      <c r="AG827" s="84"/>
      <c r="AH827" s="84"/>
      <c r="AI827" s="84"/>
      <c r="AJ827" s="84"/>
      <c r="AK827" s="84"/>
      <c r="AL827" s="84"/>
      <c r="AM827" s="85"/>
    </row>
    <row r="828" spans="1:39" ht="12" customHeight="1">
      <c r="A828" s="184">
        <v>773</v>
      </c>
      <c r="B828" s="98" t="s">
        <v>234</v>
      </c>
      <c r="C828" s="98" t="s">
        <v>69</v>
      </c>
      <c r="D828" s="11" t="s">
        <v>51</v>
      </c>
      <c r="E828" s="11" t="s">
        <v>304</v>
      </c>
      <c r="F828" s="12" t="s">
        <v>50</v>
      </c>
      <c r="G828" s="11" t="s">
        <v>511</v>
      </c>
      <c r="H828" s="12" t="s">
        <v>306</v>
      </c>
      <c r="I828" s="105" t="s">
        <v>504</v>
      </c>
      <c r="J828" s="12" t="str">
        <f>"≥17h"</f>
        <v>≥17h</v>
      </c>
      <c r="K828" s="12" t="s">
        <v>512</v>
      </c>
      <c r="L828" s="69" t="s">
        <v>518</v>
      </c>
      <c r="M828" s="13" t="s">
        <v>371</v>
      </c>
      <c r="N828" s="14" t="s">
        <v>308</v>
      </c>
      <c r="O828" s="96" t="s">
        <v>358</v>
      </c>
      <c r="P828" s="15" t="s">
        <v>368</v>
      </c>
      <c r="Q828" s="83"/>
      <c r="R828" s="84"/>
      <c r="S828" s="84"/>
      <c r="T828" s="84">
        <v>1</v>
      </c>
      <c r="U828" s="84"/>
      <c r="V828" s="84"/>
      <c r="W828" s="84"/>
      <c r="X828" s="84"/>
      <c r="Y828" s="85"/>
      <c r="Z828" s="69" t="s">
        <v>518</v>
      </c>
      <c r="AA828" s="13" t="s">
        <v>371</v>
      </c>
      <c r="AB828" s="14" t="s">
        <v>308</v>
      </c>
      <c r="AC828" s="96" t="s">
        <v>358</v>
      </c>
      <c r="AD828" s="15" t="s">
        <v>368</v>
      </c>
      <c r="AE828" s="83"/>
      <c r="AF828" s="84"/>
      <c r="AG828" s="84">
        <v>1</v>
      </c>
      <c r="AH828" s="84"/>
      <c r="AI828" s="84"/>
      <c r="AJ828" s="84"/>
      <c r="AK828" s="84"/>
      <c r="AL828" s="84"/>
      <c r="AM828" s="85"/>
    </row>
    <row r="829" spans="1:39" ht="12" customHeight="1">
      <c r="A829" s="184">
        <v>774</v>
      </c>
      <c r="B829" s="98" t="s">
        <v>247</v>
      </c>
      <c r="C829" s="98" t="s">
        <v>245</v>
      </c>
      <c r="D829" s="11" t="s">
        <v>51</v>
      </c>
      <c r="E829" s="11" t="s">
        <v>303</v>
      </c>
      <c r="F829" s="12" t="s">
        <v>50</v>
      </c>
      <c r="G829" s="12" t="s">
        <v>310</v>
      </c>
      <c r="H829" s="12" t="s">
        <v>306</v>
      </c>
      <c r="I829" s="105" t="s">
        <v>505</v>
      </c>
      <c r="J829" s="12" t="str">
        <f>"≥17h"</f>
        <v>≥17h</v>
      </c>
      <c r="K829" s="12" t="s">
        <v>47</v>
      </c>
      <c r="L829" s="69" t="s">
        <v>520</v>
      </c>
      <c r="M829" s="13" t="s">
        <v>371</v>
      </c>
      <c r="N829" s="14" t="s">
        <v>308</v>
      </c>
      <c r="O829" s="96" t="s">
        <v>358</v>
      </c>
      <c r="P829" s="15" t="s">
        <v>368</v>
      </c>
      <c r="Q829" s="83"/>
      <c r="R829" s="84"/>
      <c r="S829" s="84"/>
      <c r="T829" s="84">
        <v>1</v>
      </c>
      <c r="U829" s="84"/>
      <c r="V829" s="84"/>
      <c r="W829" s="84">
        <v>1</v>
      </c>
      <c r="X829" s="84"/>
      <c r="Y829" s="85"/>
      <c r="Z829" s="69" t="s">
        <v>520</v>
      </c>
      <c r="AA829" s="13" t="s">
        <v>371</v>
      </c>
      <c r="AB829" s="14" t="s">
        <v>308</v>
      </c>
      <c r="AC829" s="96" t="s">
        <v>358</v>
      </c>
      <c r="AD829" s="15" t="s">
        <v>368</v>
      </c>
      <c r="AE829" s="83"/>
      <c r="AF829" s="84">
        <v>1</v>
      </c>
      <c r="AG829" s="84"/>
      <c r="AH829" s="84"/>
      <c r="AI829" s="84"/>
      <c r="AJ829" s="84"/>
      <c r="AK829" s="84"/>
      <c r="AL829" s="84"/>
      <c r="AM829" s="85"/>
    </row>
    <row r="830" spans="1:39" ht="12" customHeight="1">
      <c r="A830" s="184">
        <v>775</v>
      </c>
      <c r="B830" s="98" t="s">
        <v>161</v>
      </c>
      <c r="C830" s="98" t="s">
        <v>60</v>
      </c>
      <c r="D830" s="11" t="s">
        <v>51</v>
      </c>
      <c r="E830" s="11" t="s">
        <v>304</v>
      </c>
      <c r="F830" s="12" t="s">
        <v>50</v>
      </c>
      <c r="G830" s="12" t="s">
        <v>510</v>
      </c>
      <c r="H830" s="12" t="s">
        <v>308</v>
      </c>
      <c r="I830" s="105" t="s">
        <v>507</v>
      </c>
      <c r="J830" s="11" t="str">
        <f>"12-16h"</f>
        <v>12-16h</v>
      </c>
      <c r="K830" s="12" t="s">
        <v>47</v>
      </c>
      <c r="L830" s="69" t="s">
        <v>520</v>
      </c>
      <c r="M830" s="13" t="s">
        <v>309</v>
      </c>
      <c r="N830" s="14" t="s">
        <v>308</v>
      </c>
      <c r="O830" s="96" t="s">
        <v>358</v>
      </c>
      <c r="P830" s="15" t="s">
        <v>368</v>
      </c>
      <c r="Q830" s="83"/>
      <c r="R830" s="84">
        <v>1</v>
      </c>
      <c r="S830" s="84"/>
      <c r="T830" s="84">
        <v>1</v>
      </c>
      <c r="U830" s="84">
        <v>1</v>
      </c>
      <c r="V830" s="84"/>
      <c r="W830" s="84"/>
      <c r="X830" s="84"/>
      <c r="Y830" s="85"/>
      <c r="Z830" s="69" t="s">
        <v>520</v>
      </c>
      <c r="AA830" s="13" t="s">
        <v>309</v>
      </c>
      <c r="AB830" s="14" t="s">
        <v>308</v>
      </c>
      <c r="AC830" s="96" t="s">
        <v>358</v>
      </c>
      <c r="AD830" s="15" t="s">
        <v>368</v>
      </c>
      <c r="AE830" s="83">
        <v>1</v>
      </c>
      <c r="AF830" s="84"/>
      <c r="AG830" s="84"/>
      <c r="AH830" s="84"/>
      <c r="AI830" s="84"/>
      <c r="AJ830" s="84"/>
      <c r="AK830" s="84"/>
      <c r="AL830" s="84"/>
      <c r="AM830" s="85"/>
    </row>
    <row r="831" spans="1:39" ht="12" customHeight="1">
      <c r="A831" s="184">
        <v>776</v>
      </c>
      <c r="B831" s="98" t="s">
        <v>82</v>
      </c>
      <c r="C831" s="98" t="s">
        <v>82</v>
      </c>
      <c r="D831" s="11" t="s">
        <v>52</v>
      </c>
      <c r="E831" s="11" t="s">
        <v>304</v>
      </c>
      <c r="F831" s="12" t="s">
        <v>49</v>
      </c>
      <c r="G831" s="12" t="s">
        <v>310</v>
      </c>
      <c r="H831" s="12" t="s">
        <v>306</v>
      </c>
      <c r="I831" s="105" t="s">
        <v>504</v>
      </c>
      <c r="J831" s="11" t="str">
        <f>"12-16h"</f>
        <v>12-16h</v>
      </c>
      <c r="K831" s="12" t="s">
        <v>512</v>
      </c>
      <c r="L831" s="69" t="s">
        <v>518</v>
      </c>
      <c r="M831" s="13" t="s">
        <v>373</v>
      </c>
      <c r="N831" s="14" t="s">
        <v>308</v>
      </c>
      <c r="O831" s="96" t="s">
        <v>358</v>
      </c>
      <c r="P831" s="15" t="s">
        <v>368</v>
      </c>
      <c r="Q831" s="83"/>
      <c r="R831" s="84"/>
      <c r="S831" s="84">
        <v>1</v>
      </c>
      <c r="T831" s="84"/>
      <c r="U831" s="84"/>
      <c r="V831" s="84"/>
      <c r="W831" s="84"/>
      <c r="X831" s="84"/>
      <c r="Y831" s="85"/>
      <c r="Z831" s="69" t="s">
        <v>518</v>
      </c>
      <c r="AA831" s="13" t="s">
        <v>373</v>
      </c>
      <c r="AB831" s="14" t="s">
        <v>308</v>
      </c>
      <c r="AC831" s="96" t="s">
        <v>358</v>
      </c>
      <c r="AD831" s="15" t="s">
        <v>368</v>
      </c>
      <c r="AE831" s="83"/>
      <c r="AF831" s="84">
        <v>1</v>
      </c>
      <c r="AG831" s="84"/>
      <c r="AH831" s="84"/>
      <c r="AI831" s="84"/>
      <c r="AJ831" s="84"/>
      <c r="AK831" s="84"/>
      <c r="AL831" s="84"/>
      <c r="AM831" s="85"/>
    </row>
    <row r="832" spans="1:39" ht="12" customHeight="1">
      <c r="A832" s="184">
        <v>777</v>
      </c>
      <c r="B832" s="98" t="s">
        <v>234</v>
      </c>
      <c r="C832" s="98" t="s">
        <v>69</v>
      </c>
      <c r="D832" s="11" t="s">
        <v>52</v>
      </c>
      <c r="E832" s="11" t="s">
        <v>304</v>
      </c>
      <c r="F832" s="12" t="s">
        <v>49</v>
      </c>
      <c r="G832" s="11" t="s">
        <v>511</v>
      </c>
      <c r="H832" s="12" t="s">
        <v>307</v>
      </c>
      <c r="I832" s="12" t="s">
        <v>504</v>
      </c>
      <c r="J832" s="12" t="str">
        <f>"≥17h"</f>
        <v>≥17h</v>
      </c>
      <c r="K832" s="12" t="s">
        <v>512</v>
      </c>
      <c r="L832" s="69" t="s">
        <v>518</v>
      </c>
      <c r="M832" s="13" t="s">
        <v>342</v>
      </c>
      <c r="N832" s="14"/>
      <c r="O832" s="96" t="s">
        <v>358</v>
      </c>
      <c r="P832" s="15" t="s">
        <v>359</v>
      </c>
      <c r="Q832" s="83"/>
      <c r="R832" s="84"/>
      <c r="S832" s="84"/>
      <c r="T832" s="84"/>
      <c r="U832" s="84"/>
      <c r="V832" s="84"/>
      <c r="W832" s="84"/>
      <c r="X832" s="84"/>
      <c r="Y832" s="85"/>
      <c r="Z832" s="69" t="s">
        <v>518</v>
      </c>
      <c r="AA832" s="13" t="s">
        <v>342</v>
      </c>
      <c r="AB832" s="14"/>
      <c r="AC832" s="96" t="s">
        <v>358</v>
      </c>
      <c r="AD832" s="15" t="s">
        <v>359</v>
      </c>
      <c r="AE832" s="83"/>
      <c r="AF832" s="84"/>
      <c r="AG832" s="84"/>
      <c r="AH832" s="84"/>
      <c r="AI832" s="84"/>
      <c r="AJ832" s="84"/>
      <c r="AK832" s="84"/>
      <c r="AL832" s="84"/>
      <c r="AM832" s="85"/>
    </row>
    <row r="833" spans="1:39" ht="12" customHeight="1">
      <c r="A833" s="184">
        <v>778</v>
      </c>
      <c r="B833" s="98" t="s">
        <v>152</v>
      </c>
      <c r="C833" s="98" t="s">
        <v>79</v>
      </c>
      <c r="D833" s="11" t="s">
        <v>51</v>
      </c>
      <c r="E833" s="11" t="s">
        <v>303</v>
      </c>
      <c r="F833" s="12" t="s">
        <v>48</v>
      </c>
      <c r="G833" s="11" t="s">
        <v>511</v>
      </c>
      <c r="H833" s="12" t="s">
        <v>306</v>
      </c>
      <c r="I833" s="105" t="s">
        <v>504</v>
      </c>
      <c r="J833" s="12" t="str">
        <f>"≥17h"</f>
        <v>≥17h</v>
      </c>
      <c r="K833" s="12" t="s">
        <v>47</v>
      </c>
      <c r="L833" s="69" t="s">
        <v>520</v>
      </c>
      <c r="M833" s="13" t="s">
        <v>373</v>
      </c>
      <c r="N833" s="14" t="s">
        <v>308</v>
      </c>
      <c r="O833" s="96" t="s">
        <v>358</v>
      </c>
      <c r="P833" s="15" t="s">
        <v>368</v>
      </c>
      <c r="Q833" s="83"/>
      <c r="R833" s="84"/>
      <c r="S833" s="84"/>
      <c r="T833" s="84">
        <v>1</v>
      </c>
      <c r="U833" s="84"/>
      <c r="V833" s="84"/>
      <c r="W833" s="84">
        <v>1</v>
      </c>
      <c r="X833" s="84"/>
      <c r="Y833" s="85"/>
      <c r="Z833" s="69" t="s">
        <v>520</v>
      </c>
      <c r="AA833" s="13" t="s">
        <v>373</v>
      </c>
      <c r="AB833" s="14" t="s">
        <v>308</v>
      </c>
      <c r="AC833" s="96" t="s">
        <v>358</v>
      </c>
      <c r="AD833" s="15" t="s">
        <v>368</v>
      </c>
      <c r="AE833" s="83"/>
      <c r="AF833" s="84">
        <v>1</v>
      </c>
      <c r="AG833" s="84"/>
      <c r="AH833" s="84"/>
      <c r="AI833" s="84"/>
      <c r="AJ833" s="84"/>
      <c r="AK833" s="84"/>
      <c r="AL833" s="84"/>
      <c r="AM833" s="85"/>
    </row>
    <row r="834" spans="1:39" ht="12" customHeight="1">
      <c r="A834" s="184">
        <v>779</v>
      </c>
      <c r="B834" s="98" t="s">
        <v>247</v>
      </c>
      <c r="C834" s="98" t="s">
        <v>245</v>
      </c>
      <c r="D834" s="11" t="s">
        <v>51</v>
      </c>
      <c r="E834" s="11" t="s">
        <v>304</v>
      </c>
      <c r="F834" s="12" t="s">
        <v>48</v>
      </c>
      <c r="G834" s="12" t="s">
        <v>310</v>
      </c>
      <c r="H834" s="12" t="s">
        <v>306</v>
      </c>
      <c r="I834" s="105" t="s">
        <v>507</v>
      </c>
      <c r="J834" s="12" t="str">
        <f>"≥17h"</f>
        <v>≥17h</v>
      </c>
      <c r="K834" s="12" t="s">
        <v>47</v>
      </c>
      <c r="L834" s="69" t="s">
        <v>520</v>
      </c>
      <c r="M834" s="13" t="s">
        <v>371</v>
      </c>
      <c r="N834" s="14" t="s">
        <v>308</v>
      </c>
      <c r="O834" s="96" t="s">
        <v>358</v>
      </c>
      <c r="P834" s="15" t="s">
        <v>370</v>
      </c>
      <c r="Q834" s="83"/>
      <c r="R834" s="84">
        <v>1</v>
      </c>
      <c r="S834" s="84"/>
      <c r="T834" s="84"/>
      <c r="U834" s="84"/>
      <c r="V834" s="84"/>
      <c r="W834" s="84"/>
      <c r="X834" s="84"/>
      <c r="Y834" s="85"/>
      <c r="Z834" s="69" t="s">
        <v>520</v>
      </c>
      <c r="AA834" s="13" t="s">
        <v>371</v>
      </c>
      <c r="AB834" s="14" t="s">
        <v>308</v>
      </c>
      <c r="AC834" s="96" t="s">
        <v>358</v>
      </c>
      <c r="AD834" s="15" t="s">
        <v>370</v>
      </c>
      <c r="AE834" s="83"/>
      <c r="AF834" s="84">
        <v>1</v>
      </c>
      <c r="AG834" s="84"/>
      <c r="AH834" s="84"/>
      <c r="AI834" s="84"/>
      <c r="AJ834" s="84"/>
      <c r="AK834" s="84"/>
      <c r="AL834" s="84"/>
      <c r="AM834" s="85"/>
    </row>
    <row r="835" spans="1:39" ht="12" customHeight="1">
      <c r="A835" s="184">
        <v>780</v>
      </c>
      <c r="B835" s="98" t="s">
        <v>243</v>
      </c>
      <c r="C835" s="98" t="s">
        <v>85</v>
      </c>
      <c r="D835" s="11" t="s">
        <v>51</v>
      </c>
      <c r="E835" s="11" t="s">
        <v>303</v>
      </c>
      <c r="F835" s="12" t="s">
        <v>48</v>
      </c>
      <c r="G835" s="12" t="s">
        <v>310</v>
      </c>
      <c r="H835" s="12" t="s">
        <v>306</v>
      </c>
      <c r="I835" s="105" t="s">
        <v>507</v>
      </c>
      <c r="J835" s="11" t="str">
        <f>"12-16h"</f>
        <v>12-16h</v>
      </c>
      <c r="K835" s="12" t="s">
        <v>513</v>
      </c>
      <c r="L835" s="69" t="s">
        <v>518</v>
      </c>
      <c r="M835" s="13" t="s">
        <v>342</v>
      </c>
      <c r="N835" s="14"/>
      <c r="O835" s="96" t="s">
        <v>358</v>
      </c>
      <c r="P835" s="15" t="s">
        <v>359</v>
      </c>
      <c r="Q835" s="83"/>
      <c r="R835" s="84"/>
      <c r="S835" s="84"/>
      <c r="T835" s="84"/>
      <c r="U835" s="84"/>
      <c r="V835" s="84"/>
      <c r="W835" s="84"/>
      <c r="X835" s="84"/>
      <c r="Y835" s="85"/>
      <c r="Z835" s="69" t="s">
        <v>518</v>
      </c>
      <c r="AA835" s="13" t="s">
        <v>342</v>
      </c>
      <c r="AB835" s="14"/>
      <c r="AC835" s="96" t="s">
        <v>358</v>
      </c>
      <c r="AD835" s="15" t="s">
        <v>359</v>
      </c>
      <c r="AE835" s="83"/>
      <c r="AF835" s="84"/>
      <c r="AG835" s="84"/>
      <c r="AH835" s="84"/>
      <c r="AI835" s="84"/>
      <c r="AJ835" s="84"/>
      <c r="AK835" s="84"/>
      <c r="AL835" s="84"/>
      <c r="AM835" s="85"/>
    </row>
    <row r="836" spans="1:39" ht="12" customHeight="1">
      <c r="A836" s="184">
        <v>781</v>
      </c>
      <c r="B836" s="98" t="s">
        <v>82</v>
      </c>
      <c r="C836" s="98" t="s">
        <v>82</v>
      </c>
      <c r="D836" s="11" t="s">
        <v>51</v>
      </c>
      <c r="E836" s="11" t="s">
        <v>303</v>
      </c>
      <c r="F836" s="12" t="s">
        <v>49</v>
      </c>
      <c r="G836" s="12" t="s">
        <v>310</v>
      </c>
      <c r="H836" s="12" t="s">
        <v>306</v>
      </c>
      <c r="I836" s="105" t="s">
        <v>504</v>
      </c>
      <c r="J836" s="11" t="str">
        <f>"12-16h"</f>
        <v>12-16h</v>
      </c>
      <c r="K836" s="12" t="s">
        <v>512</v>
      </c>
      <c r="L836" s="69" t="s">
        <v>518</v>
      </c>
      <c r="M836" s="13" t="s">
        <v>371</v>
      </c>
      <c r="N836" s="14" t="s">
        <v>308</v>
      </c>
      <c r="O836" s="96" t="s">
        <v>358</v>
      </c>
      <c r="P836" s="15" t="s">
        <v>368</v>
      </c>
      <c r="Q836" s="83"/>
      <c r="R836" s="84"/>
      <c r="S836" s="84"/>
      <c r="T836" s="84"/>
      <c r="U836" s="84"/>
      <c r="V836" s="84"/>
      <c r="W836" s="84">
        <v>1</v>
      </c>
      <c r="X836" s="84"/>
      <c r="Y836" s="85"/>
      <c r="Z836" s="69" t="s">
        <v>518</v>
      </c>
      <c r="AA836" s="13" t="s">
        <v>371</v>
      </c>
      <c r="AB836" s="14" t="s">
        <v>308</v>
      </c>
      <c r="AC836" s="96" t="s">
        <v>358</v>
      </c>
      <c r="AD836" s="15" t="s">
        <v>368</v>
      </c>
      <c r="AE836" s="83">
        <v>1</v>
      </c>
      <c r="AF836" s="84"/>
      <c r="AG836" s="84"/>
      <c r="AH836" s="84"/>
      <c r="AI836" s="84"/>
      <c r="AJ836" s="84"/>
      <c r="AK836" s="84"/>
      <c r="AL836" s="84"/>
      <c r="AM836" s="85"/>
    </row>
    <row r="837" spans="1:39" ht="12" customHeight="1">
      <c r="A837" s="184">
        <v>782</v>
      </c>
      <c r="B837" s="98" t="s">
        <v>247</v>
      </c>
      <c r="C837" s="98" t="s">
        <v>245</v>
      </c>
      <c r="D837" s="11" t="s">
        <v>52</v>
      </c>
      <c r="E837" s="11" t="s">
        <v>303</v>
      </c>
      <c r="F837" s="12" t="s">
        <v>48</v>
      </c>
      <c r="G837" s="12" t="s">
        <v>510</v>
      </c>
      <c r="H837" s="12" t="s">
        <v>307</v>
      </c>
      <c r="I837" s="12" t="s">
        <v>504</v>
      </c>
      <c r="J837" s="12" t="str">
        <f t="shared" ref="J837:J842" si="30">"≥17h"</f>
        <v>≥17h</v>
      </c>
      <c r="K837" s="12" t="s">
        <v>47</v>
      </c>
      <c r="L837" s="69" t="s">
        <v>520</v>
      </c>
      <c r="M837" s="13" t="s">
        <v>373</v>
      </c>
      <c r="N837" s="14" t="s">
        <v>308</v>
      </c>
      <c r="O837" s="96" t="s">
        <v>358</v>
      </c>
      <c r="P837" s="15" t="s">
        <v>368</v>
      </c>
      <c r="Q837" s="83"/>
      <c r="R837" s="84"/>
      <c r="S837" s="84"/>
      <c r="T837" s="84">
        <v>1</v>
      </c>
      <c r="U837" s="84"/>
      <c r="V837" s="84"/>
      <c r="W837" s="84">
        <v>1</v>
      </c>
      <c r="X837" s="84"/>
      <c r="Y837" s="85"/>
      <c r="Z837" s="69" t="s">
        <v>520</v>
      </c>
      <c r="AA837" s="13" t="s">
        <v>373</v>
      </c>
      <c r="AB837" s="14" t="s">
        <v>308</v>
      </c>
      <c r="AC837" s="96" t="s">
        <v>358</v>
      </c>
      <c r="AD837" s="15" t="s">
        <v>368</v>
      </c>
      <c r="AE837" s="83"/>
      <c r="AF837" s="84"/>
      <c r="AG837" s="84"/>
      <c r="AH837" s="84"/>
      <c r="AI837" s="84"/>
      <c r="AJ837" s="84"/>
      <c r="AK837" s="84"/>
      <c r="AL837" s="84"/>
      <c r="AM837" s="85">
        <v>1</v>
      </c>
    </row>
    <row r="838" spans="1:39" ht="12" customHeight="1">
      <c r="A838" s="184">
        <v>783</v>
      </c>
      <c r="B838" s="98" t="s">
        <v>153</v>
      </c>
      <c r="C838" s="98" t="s">
        <v>79</v>
      </c>
      <c r="D838" s="11" t="s">
        <v>51</v>
      </c>
      <c r="E838" s="11" t="s">
        <v>304</v>
      </c>
      <c r="F838" s="12" t="s">
        <v>50</v>
      </c>
      <c r="G838" s="11" t="s">
        <v>511</v>
      </c>
      <c r="H838" s="12" t="s">
        <v>306</v>
      </c>
      <c r="I838" s="105" t="s">
        <v>504</v>
      </c>
      <c r="J838" s="12" t="str">
        <f t="shared" si="30"/>
        <v>≥17h</v>
      </c>
      <c r="K838" s="12" t="s">
        <v>512</v>
      </c>
      <c r="L838" s="69" t="s">
        <v>520</v>
      </c>
      <c r="M838" s="13" t="s">
        <v>373</v>
      </c>
      <c r="N838" s="14" t="s">
        <v>308</v>
      </c>
      <c r="O838" s="96" t="s">
        <v>358</v>
      </c>
      <c r="P838" s="15" t="s">
        <v>368</v>
      </c>
      <c r="Q838" s="83"/>
      <c r="R838" s="84"/>
      <c r="S838" s="84"/>
      <c r="T838" s="84">
        <v>1</v>
      </c>
      <c r="U838" s="84"/>
      <c r="V838" s="84"/>
      <c r="W838" s="84"/>
      <c r="X838" s="84"/>
      <c r="Y838" s="85">
        <v>1</v>
      </c>
      <c r="Z838" s="69" t="s">
        <v>520</v>
      </c>
      <c r="AA838" s="13" t="s">
        <v>373</v>
      </c>
      <c r="AB838" s="14" t="s">
        <v>308</v>
      </c>
      <c r="AC838" s="96" t="s">
        <v>358</v>
      </c>
      <c r="AD838" s="15" t="s">
        <v>368</v>
      </c>
      <c r="AE838" s="83"/>
      <c r="AF838" s="84">
        <v>1</v>
      </c>
      <c r="AG838" s="84"/>
      <c r="AH838" s="84"/>
      <c r="AI838" s="84"/>
      <c r="AJ838" s="84"/>
      <c r="AK838" s="84"/>
      <c r="AL838" s="84"/>
      <c r="AM838" s="85"/>
    </row>
    <row r="839" spans="1:39" ht="12" customHeight="1">
      <c r="A839" s="184">
        <v>784</v>
      </c>
      <c r="B839" s="98" t="s">
        <v>82</v>
      </c>
      <c r="C839" s="98" t="s">
        <v>82</v>
      </c>
      <c r="D839" s="11" t="s">
        <v>25</v>
      </c>
      <c r="E839" s="11" t="s">
        <v>303</v>
      </c>
      <c r="F839" s="12" t="s">
        <v>48</v>
      </c>
      <c r="G839" s="12" t="s">
        <v>310</v>
      </c>
      <c r="H839" s="12" t="s">
        <v>306</v>
      </c>
      <c r="I839" s="105" t="s">
        <v>504</v>
      </c>
      <c r="J839" s="12" t="str">
        <f t="shared" si="30"/>
        <v>≥17h</v>
      </c>
      <c r="K839" s="12" t="s">
        <v>513</v>
      </c>
      <c r="L839" s="69" t="s">
        <v>518</v>
      </c>
      <c r="M839" s="13" t="s">
        <v>371</v>
      </c>
      <c r="N839" s="14" t="s">
        <v>308</v>
      </c>
      <c r="O839" s="96" t="s">
        <v>358</v>
      </c>
      <c r="P839" s="15" t="s">
        <v>368</v>
      </c>
      <c r="Q839" s="83"/>
      <c r="R839" s="84"/>
      <c r="S839" s="84">
        <v>1</v>
      </c>
      <c r="T839" s="84"/>
      <c r="U839" s="84"/>
      <c r="V839" s="84"/>
      <c r="W839" s="84"/>
      <c r="X839" s="84"/>
      <c r="Y839" s="85"/>
      <c r="Z839" s="69" t="s">
        <v>518</v>
      </c>
      <c r="AA839" s="13" t="s">
        <v>371</v>
      </c>
      <c r="AB839" s="14" t="s">
        <v>308</v>
      </c>
      <c r="AC839" s="96" t="s">
        <v>358</v>
      </c>
      <c r="AD839" s="15" t="s">
        <v>368</v>
      </c>
      <c r="AE839" s="83">
        <v>1</v>
      </c>
      <c r="AF839" s="84"/>
      <c r="AG839" s="84"/>
      <c r="AH839" s="84"/>
      <c r="AI839" s="84"/>
      <c r="AJ839" s="84"/>
      <c r="AK839" s="84"/>
      <c r="AL839" s="84"/>
      <c r="AM839" s="85"/>
    </row>
    <row r="840" spans="1:39" ht="12" customHeight="1">
      <c r="A840" s="184">
        <v>785</v>
      </c>
      <c r="B840" s="98" t="s">
        <v>154</v>
      </c>
      <c r="C840" s="98" t="s">
        <v>79</v>
      </c>
      <c r="D840" s="11" t="s">
        <v>52</v>
      </c>
      <c r="E840" s="11" t="s">
        <v>303</v>
      </c>
      <c r="F840" s="12" t="s">
        <v>49</v>
      </c>
      <c r="G840" s="11" t="s">
        <v>511</v>
      </c>
      <c r="H840" s="12" t="s">
        <v>308</v>
      </c>
      <c r="I840" s="12" t="s">
        <v>504</v>
      </c>
      <c r="J840" s="12" t="str">
        <f t="shared" si="30"/>
        <v>≥17h</v>
      </c>
      <c r="K840" s="12" t="s">
        <v>512</v>
      </c>
      <c r="L840" s="69" t="s">
        <v>520</v>
      </c>
      <c r="M840" s="13" t="s">
        <v>373</v>
      </c>
      <c r="N840" s="14" t="s">
        <v>308</v>
      </c>
      <c r="O840" s="96" t="s">
        <v>358</v>
      </c>
      <c r="P840" s="15" t="s">
        <v>368</v>
      </c>
      <c r="Q840" s="83"/>
      <c r="R840" s="84"/>
      <c r="S840" s="84">
        <v>1</v>
      </c>
      <c r="T840" s="84">
        <v>1</v>
      </c>
      <c r="U840" s="84"/>
      <c r="V840" s="84"/>
      <c r="W840" s="84">
        <v>1</v>
      </c>
      <c r="X840" s="84">
        <v>1</v>
      </c>
      <c r="Y840" s="85">
        <v>1</v>
      </c>
      <c r="Z840" s="69" t="s">
        <v>520</v>
      </c>
      <c r="AA840" s="13" t="s">
        <v>373</v>
      </c>
      <c r="AB840" s="14" t="s">
        <v>308</v>
      </c>
      <c r="AC840" s="96" t="s">
        <v>358</v>
      </c>
      <c r="AD840" s="15" t="s">
        <v>368</v>
      </c>
      <c r="AE840" s="83">
        <v>1</v>
      </c>
      <c r="AF840" s="84"/>
      <c r="AG840" s="84"/>
      <c r="AH840" s="84"/>
      <c r="AI840" s="84"/>
      <c r="AJ840" s="84"/>
      <c r="AK840" s="84"/>
      <c r="AL840" s="84"/>
      <c r="AM840" s="85"/>
    </row>
    <row r="841" spans="1:39" ht="12" customHeight="1">
      <c r="A841" s="184">
        <v>786</v>
      </c>
      <c r="B841" s="98" t="s">
        <v>247</v>
      </c>
      <c r="C841" s="98" t="s">
        <v>245</v>
      </c>
      <c r="D841" s="11" t="s">
        <v>51</v>
      </c>
      <c r="E841" s="11" t="s">
        <v>303</v>
      </c>
      <c r="F841" s="12" t="s">
        <v>49</v>
      </c>
      <c r="G841" s="12" t="s">
        <v>310</v>
      </c>
      <c r="H841" s="12" t="s">
        <v>306</v>
      </c>
      <c r="I841" s="105" t="s">
        <v>504</v>
      </c>
      <c r="J841" s="12" t="str">
        <f t="shared" si="30"/>
        <v>≥17h</v>
      </c>
      <c r="K841" s="12" t="s">
        <v>47</v>
      </c>
      <c r="L841" s="69" t="s">
        <v>520</v>
      </c>
      <c r="M841" s="13" t="s">
        <v>371</v>
      </c>
      <c r="N841" s="14" t="s">
        <v>308</v>
      </c>
      <c r="O841" s="96" t="s">
        <v>358</v>
      </c>
      <c r="P841" s="15" t="s">
        <v>370</v>
      </c>
      <c r="Q841" s="83"/>
      <c r="R841" s="84">
        <v>1</v>
      </c>
      <c r="S841" s="84"/>
      <c r="T841" s="84"/>
      <c r="U841" s="84"/>
      <c r="V841" s="84"/>
      <c r="W841" s="84"/>
      <c r="X841" s="84"/>
      <c r="Y841" s="85"/>
      <c r="Z841" s="69" t="s">
        <v>520</v>
      </c>
      <c r="AA841" s="13" t="s">
        <v>371</v>
      </c>
      <c r="AB841" s="14" t="s">
        <v>308</v>
      </c>
      <c r="AC841" s="96" t="s">
        <v>358</v>
      </c>
      <c r="AD841" s="15" t="s">
        <v>370</v>
      </c>
      <c r="AE841" s="83"/>
      <c r="AF841" s="84">
        <v>1</v>
      </c>
      <c r="AG841" s="84"/>
      <c r="AH841" s="84"/>
      <c r="AI841" s="84"/>
      <c r="AJ841" s="84"/>
      <c r="AK841" s="84"/>
      <c r="AL841" s="84"/>
      <c r="AM841" s="85"/>
    </row>
    <row r="842" spans="1:39" ht="12" customHeight="1">
      <c r="A842" s="184">
        <v>787</v>
      </c>
      <c r="B842" s="98" t="s">
        <v>243</v>
      </c>
      <c r="C842" s="98" t="s">
        <v>85</v>
      </c>
      <c r="D842" s="11" t="s">
        <v>52</v>
      </c>
      <c r="E842" s="11" t="s">
        <v>303</v>
      </c>
      <c r="F842" s="12" t="s">
        <v>50</v>
      </c>
      <c r="G842" s="12" t="s">
        <v>310</v>
      </c>
      <c r="H842" s="12" t="s">
        <v>308</v>
      </c>
      <c r="I842" s="105" t="s">
        <v>504</v>
      </c>
      <c r="J842" s="12" t="str">
        <f t="shared" si="30"/>
        <v>≥17h</v>
      </c>
      <c r="K842" s="12" t="s">
        <v>47</v>
      </c>
      <c r="L842" s="69" t="s">
        <v>518</v>
      </c>
      <c r="M842" s="13" t="s">
        <v>342</v>
      </c>
      <c r="N842" s="14"/>
      <c r="O842" s="96" t="s">
        <v>358</v>
      </c>
      <c r="P842" s="15" t="s">
        <v>359</v>
      </c>
      <c r="Q842" s="83"/>
      <c r="R842" s="84"/>
      <c r="S842" s="84"/>
      <c r="T842" s="84"/>
      <c r="U842" s="84"/>
      <c r="V842" s="84"/>
      <c r="W842" s="84"/>
      <c r="X842" s="84"/>
      <c r="Y842" s="85"/>
      <c r="Z842" s="69" t="s">
        <v>518</v>
      </c>
      <c r="AA842" s="13" t="s">
        <v>342</v>
      </c>
      <c r="AB842" s="14"/>
      <c r="AC842" s="96" t="s">
        <v>358</v>
      </c>
      <c r="AD842" s="15" t="s">
        <v>359</v>
      </c>
      <c r="AE842" s="83"/>
      <c r="AF842" s="84"/>
      <c r="AG842" s="84"/>
      <c r="AH842" s="84"/>
      <c r="AI842" s="84"/>
      <c r="AJ842" s="84"/>
      <c r="AK842" s="84"/>
      <c r="AL842" s="84"/>
      <c r="AM842" s="85"/>
    </row>
    <row r="843" spans="1:39" ht="12" customHeight="1">
      <c r="A843" s="184">
        <v>788</v>
      </c>
      <c r="B843" s="98" t="s">
        <v>82</v>
      </c>
      <c r="C843" s="98" t="s">
        <v>82</v>
      </c>
      <c r="D843" s="11" t="s">
        <v>51</v>
      </c>
      <c r="E843" s="11" t="s">
        <v>304</v>
      </c>
      <c r="F843" s="12" t="s">
        <v>48</v>
      </c>
      <c r="G843" s="12" t="s">
        <v>310</v>
      </c>
      <c r="H843" s="12" t="s">
        <v>306</v>
      </c>
      <c r="I843" s="105" t="s">
        <v>505</v>
      </c>
      <c r="J843" s="11" t="str">
        <f>"12-16h"</f>
        <v>12-16h</v>
      </c>
      <c r="K843" s="12" t="s">
        <v>512</v>
      </c>
      <c r="L843" s="69" t="s">
        <v>518</v>
      </c>
      <c r="M843" s="13" t="s">
        <v>372</v>
      </c>
      <c r="N843" s="14" t="s">
        <v>308</v>
      </c>
      <c r="O843" s="96" t="s">
        <v>358</v>
      </c>
      <c r="P843" s="15" t="s">
        <v>368</v>
      </c>
      <c r="Q843" s="83"/>
      <c r="R843" s="84"/>
      <c r="S843" s="84">
        <v>1</v>
      </c>
      <c r="T843" s="84"/>
      <c r="U843" s="84"/>
      <c r="V843" s="84"/>
      <c r="W843" s="84"/>
      <c r="X843" s="84"/>
      <c r="Y843" s="85"/>
      <c r="Z843" s="69" t="s">
        <v>518</v>
      </c>
      <c r="AA843" s="13" t="s">
        <v>372</v>
      </c>
      <c r="AB843" s="14" t="s">
        <v>308</v>
      </c>
      <c r="AC843" s="96" t="s">
        <v>358</v>
      </c>
      <c r="AD843" s="15" t="s">
        <v>368</v>
      </c>
      <c r="AE843" s="83">
        <v>1</v>
      </c>
      <c r="AF843" s="84"/>
      <c r="AG843" s="84"/>
      <c r="AH843" s="84"/>
      <c r="AI843" s="84"/>
      <c r="AJ843" s="84"/>
      <c r="AK843" s="84"/>
      <c r="AL843" s="84"/>
      <c r="AM843" s="85"/>
    </row>
    <row r="844" spans="1:39" ht="12" customHeight="1">
      <c r="A844" s="184"/>
      <c r="B844" s="98" t="s">
        <v>82</v>
      </c>
      <c r="C844" s="98" t="s">
        <v>82</v>
      </c>
      <c r="D844" s="69" t="s">
        <v>51</v>
      </c>
      <c r="E844" s="69" t="s">
        <v>304</v>
      </c>
      <c r="F844" s="69" t="s">
        <v>48</v>
      </c>
      <c r="G844" s="69" t="s">
        <v>310</v>
      </c>
      <c r="H844" s="69" t="s">
        <v>306</v>
      </c>
      <c r="I844" s="105" t="s">
        <v>505</v>
      </c>
      <c r="J844" s="69" t="str">
        <f>"12-16h"</f>
        <v>12-16h</v>
      </c>
      <c r="K844" s="69" t="s">
        <v>512</v>
      </c>
      <c r="L844" s="69" t="s">
        <v>518</v>
      </c>
      <c r="M844" s="13" t="s">
        <v>371</v>
      </c>
      <c r="N844" s="14" t="s">
        <v>308</v>
      </c>
      <c r="O844" s="96" t="s">
        <v>0</v>
      </c>
      <c r="P844" s="15" t="s">
        <v>368</v>
      </c>
      <c r="Q844" s="83"/>
      <c r="R844" s="84"/>
      <c r="S844" s="84"/>
      <c r="T844" s="84"/>
      <c r="U844" s="84"/>
      <c r="V844" s="84"/>
      <c r="W844" s="84">
        <v>1</v>
      </c>
      <c r="X844" s="84"/>
      <c r="Y844" s="85"/>
      <c r="Z844" s="69" t="s">
        <v>518</v>
      </c>
      <c r="AA844" s="13" t="s">
        <v>371</v>
      </c>
      <c r="AB844" s="14" t="s">
        <v>308</v>
      </c>
      <c r="AC844" s="96" t="s">
        <v>0</v>
      </c>
      <c r="AD844" s="15" t="s">
        <v>368</v>
      </c>
      <c r="AE844" s="83"/>
      <c r="AF844" s="84"/>
      <c r="AG844" s="84"/>
      <c r="AH844" s="84"/>
      <c r="AI844" s="84"/>
      <c r="AJ844" s="84"/>
      <c r="AK844" s="84"/>
      <c r="AL844" s="84"/>
      <c r="AM844" s="85"/>
    </row>
    <row r="845" spans="1:39" ht="12" customHeight="1">
      <c r="A845" s="184">
        <v>789</v>
      </c>
      <c r="B845" s="98" t="s">
        <v>201</v>
      </c>
      <c r="C845" s="98" t="s">
        <v>198</v>
      </c>
      <c r="D845" s="11" t="s">
        <v>52</v>
      </c>
      <c r="E845" s="11" t="s">
        <v>304</v>
      </c>
      <c r="F845" s="12" t="s">
        <v>49</v>
      </c>
      <c r="G845" s="11" t="s">
        <v>511</v>
      </c>
      <c r="H845" s="12" t="s">
        <v>307</v>
      </c>
      <c r="I845" s="105" t="s">
        <v>504</v>
      </c>
      <c r="J845" s="12" t="str">
        <f>"≥17h"</f>
        <v>≥17h</v>
      </c>
      <c r="K845" s="12" t="s">
        <v>512</v>
      </c>
      <c r="L845" s="69" t="s">
        <v>520</v>
      </c>
      <c r="M845" s="13" t="s">
        <v>374</v>
      </c>
      <c r="N845" s="14" t="s">
        <v>308</v>
      </c>
      <c r="O845" s="96" t="s">
        <v>358</v>
      </c>
      <c r="P845" s="15" t="s">
        <v>368</v>
      </c>
      <c r="Q845" s="83"/>
      <c r="R845" s="84"/>
      <c r="S845" s="84"/>
      <c r="T845" s="84">
        <v>1</v>
      </c>
      <c r="U845" s="84"/>
      <c r="V845" s="84"/>
      <c r="W845" s="84">
        <v>1</v>
      </c>
      <c r="X845" s="84"/>
      <c r="Y845" s="85"/>
      <c r="Z845" s="69" t="s">
        <v>520</v>
      </c>
      <c r="AA845" s="13" t="s">
        <v>374</v>
      </c>
      <c r="AB845" s="14" t="s">
        <v>308</v>
      </c>
      <c r="AC845" s="96" t="s">
        <v>358</v>
      </c>
      <c r="AD845" s="15" t="s">
        <v>368</v>
      </c>
      <c r="AE845" s="83"/>
      <c r="AF845" s="84"/>
      <c r="AG845" s="84"/>
      <c r="AH845" s="84"/>
      <c r="AI845" s="84"/>
      <c r="AJ845" s="84"/>
      <c r="AK845" s="84"/>
      <c r="AL845" s="84"/>
      <c r="AM845" s="85">
        <v>1</v>
      </c>
    </row>
    <row r="846" spans="1:39" ht="12" customHeight="1">
      <c r="A846" s="184">
        <v>790</v>
      </c>
      <c r="B846" s="98" t="s">
        <v>162</v>
      </c>
      <c r="C846" s="98" t="s">
        <v>60</v>
      </c>
      <c r="D846" s="11" t="s">
        <v>25</v>
      </c>
      <c r="E846" s="11" t="s">
        <v>304</v>
      </c>
      <c r="F846" s="12" t="s">
        <v>50</v>
      </c>
      <c r="G846" s="11" t="s">
        <v>511</v>
      </c>
      <c r="H846" s="12" t="s">
        <v>308</v>
      </c>
      <c r="I846" s="117" t="s">
        <v>507</v>
      </c>
      <c r="J846" s="11" t="str">
        <f>"12-16h"</f>
        <v>12-16h</v>
      </c>
      <c r="K846" s="12" t="s">
        <v>47</v>
      </c>
      <c r="L846" s="69" t="s">
        <v>520</v>
      </c>
      <c r="M846" s="13" t="s">
        <v>371</v>
      </c>
      <c r="N846" s="14" t="s">
        <v>308</v>
      </c>
      <c r="O846" s="96" t="s">
        <v>358</v>
      </c>
      <c r="P846" s="15" t="s">
        <v>368</v>
      </c>
      <c r="Q846" s="83"/>
      <c r="R846" s="84">
        <v>1</v>
      </c>
      <c r="S846" s="84"/>
      <c r="T846" s="84"/>
      <c r="U846" s="84"/>
      <c r="V846" s="84"/>
      <c r="W846" s="84"/>
      <c r="X846" s="84"/>
      <c r="Y846" s="85">
        <v>1</v>
      </c>
      <c r="Z846" s="69" t="s">
        <v>520</v>
      </c>
      <c r="AA846" s="13" t="s">
        <v>371</v>
      </c>
      <c r="AB846" s="14" t="s">
        <v>308</v>
      </c>
      <c r="AC846" s="96" t="s">
        <v>358</v>
      </c>
      <c r="AD846" s="15" t="s">
        <v>368</v>
      </c>
      <c r="AE846" s="83"/>
      <c r="AF846" s="84">
        <v>1</v>
      </c>
      <c r="AG846" s="84"/>
      <c r="AH846" s="84"/>
      <c r="AI846" s="84"/>
      <c r="AJ846" s="84"/>
      <c r="AK846" s="84"/>
      <c r="AL846" s="84"/>
      <c r="AM846" s="85"/>
    </row>
    <row r="847" spans="1:39" ht="12" customHeight="1">
      <c r="A847" s="184"/>
      <c r="B847" s="98" t="s">
        <v>162</v>
      </c>
      <c r="C847" s="98" t="s">
        <v>60</v>
      </c>
      <c r="D847" s="69" t="s">
        <v>25</v>
      </c>
      <c r="E847" s="69" t="s">
        <v>304</v>
      </c>
      <c r="F847" s="69" t="s">
        <v>50</v>
      </c>
      <c r="G847" s="69" t="s">
        <v>511</v>
      </c>
      <c r="H847" s="69" t="s">
        <v>308</v>
      </c>
      <c r="I847" s="117" t="s">
        <v>507</v>
      </c>
      <c r="J847" s="69" t="str">
        <f>"12-16h"</f>
        <v>12-16h</v>
      </c>
      <c r="K847" s="69" t="s">
        <v>47</v>
      </c>
      <c r="L847" s="69" t="s">
        <v>520</v>
      </c>
      <c r="M847" s="13" t="s">
        <v>309</v>
      </c>
      <c r="N847" s="14" t="s">
        <v>308</v>
      </c>
      <c r="O847" s="96" t="s">
        <v>0</v>
      </c>
      <c r="P847" s="15" t="s">
        <v>368</v>
      </c>
      <c r="Q847" s="83"/>
      <c r="R847" s="84"/>
      <c r="S847" s="84"/>
      <c r="T847" s="84"/>
      <c r="U847" s="84">
        <v>1</v>
      </c>
      <c r="V847" s="84"/>
      <c r="W847" s="84"/>
      <c r="X847" s="84"/>
      <c r="Y847" s="85"/>
      <c r="Z847" s="69" t="s">
        <v>520</v>
      </c>
      <c r="AA847" s="13" t="s">
        <v>309</v>
      </c>
      <c r="AB847" s="14" t="s">
        <v>308</v>
      </c>
      <c r="AC847" s="96" t="s">
        <v>0</v>
      </c>
      <c r="AD847" s="15" t="s">
        <v>368</v>
      </c>
      <c r="AE847" s="83"/>
      <c r="AF847" s="84"/>
      <c r="AG847" s="84"/>
      <c r="AH847" s="84"/>
      <c r="AI847" s="84"/>
      <c r="AJ847" s="84"/>
      <c r="AK847" s="84"/>
      <c r="AL847" s="84"/>
      <c r="AM847" s="85"/>
    </row>
    <row r="848" spans="1:39" ht="12" customHeight="1">
      <c r="A848" s="184">
        <v>791</v>
      </c>
      <c r="B848" s="98" t="s">
        <v>74</v>
      </c>
      <c r="C848" s="98" t="s">
        <v>75</v>
      </c>
      <c r="D848" s="11" t="s">
        <v>52</v>
      </c>
      <c r="E848" s="11" t="s">
        <v>303</v>
      </c>
      <c r="F848" s="12" t="s">
        <v>49</v>
      </c>
      <c r="G848" s="12" t="s">
        <v>310</v>
      </c>
      <c r="H848" s="12" t="s">
        <v>306</v>
      </c>
      <c r="I848" s="105" t="s">
        <v>504</v>
      </c>
      <c r="J848" s="11" t="str">
        <f>"12-16h"</f>
        <v>12-16h</v>
      </c>
      <c r="K848" s="12" t="s">
        <v>512</v>
      </c>
      <c r="L848" s="69" t="s">
        <v>519</v>
      </c>
      <c r="M848" s="13" t="s">
        <v>373</v>
      </c>
      <c r="N848" s="14" t="s">
        <v>308</v>
      </c>
      <c r="O848" s="96" t="s">
        <v>358</v>
      </c>
      <c r="P848" s="15" t="s">
        <v>368</v>
      </c>
      <c r="Q848" s="83"/>
      <c r="R848" s="84"/>
      <c r="S848" s="84">
        <v>1</v>
      </c>
      <c r="T848" s="84"/>
      <c r="U848" s="84"/>
      <c r="V848" s="84"/>
      <c r="W848" s="84"/>
      <c r="X848" s="84"/>
      <c r="Y848" s="85"/>
      <c r="Z848" s="69" t="s">
        <v>519</v>
      </c>
      <c r="AA848" s="13" t="s">
        <v>373</v>
      </c>
      <c r="AB848" s="14" t="s">
        <v>308</v>
      </c>
      <c r="AC848" s="96" t="s">
        <v>358</v>
      </c>
      <c r="AD848" s="15" t="s">
        <v>368</v>
      </c>
      <c r="AE848" s="83">
        <v>1</v>
      </c>
      <c r="AF848" s="84"/>
      <c r="AG848" s="84"/>
      <c r="AH848" s="84"/>
      <c r="AI848" s="84"/>
      <c r="AJ848" s="84"/>
      <c r="AK848" s="84"/>
      <c r="AL848" s="84"/>
      <c r="AM848" s="85"/>
    </row>
    <row r="849" spans="1:39" ht="12" customHeight="1">
      <c r="A849" s="184">
        <v>792</v>
      </c>
      <c r="B849" s="98" t="s">
        <v>86</v>
      </c>
      <c r="C849" s="98" t="s">
        <v>256</v>
      </c>
      <c r="D849" s="11" t="s">
        <v>52</v>
      </c>
      <c r="E849" s="11" t="s">
        <v>303</v>
      </c>
      <c r="F849" s="12" t="s">
        <v>49</v>
      </c>
      <c r="G849" s="11" t="s">
        <v>511</v>
      </c>
      <c r="H849" s="12" t="s">
        <v>308</v>
      </c>
      <c r="I849" s="105" t="s">
        <v>507</v>
      </c>
      <c r="J849" s="12" t="str">
        <f>"≥17h"</f>
        <v>≥17h</v>
      </c>
      <c r="K849" s="12" t="s">
        <v>47</v>
      </c>
      <c r="L849" s="69" t="s">
        <v>519</v>
      </c>
      <c r="M849" s="13" t="s">
        <v>374</v>
      </c>
      <c r="N849" s="14" t="s">
        <v>308</v>
      </c>
      <c r="O849" s="96" t="s">
        <v>358</v>
      </c>
      <c r="P849" s="15" t="s">
        <v>368</v>
      </c>
      <c r="Q849" s="83"/>
      <c r="R849" s="84"/>
      <c r="S849" s="84"/>
      <c r="T849" s="84">
        <v>1</v>
      </c>
      <c r="U849" s="84"/>
      <c r="V849" s="84"/>
      <c r="W849" s="84"/>
      <c r="X849" s="84"/>
      <c r="Y849" s="85"/>
      <c r="Z849" s="69" t="s">
        <v>519</v>
      </c>
      <c r="AA849" s="13" t="s">
        <v>374</v>
      </c>
      <c r="AB849" s="14" t="s">
        <v>308</v>
      </c>
      <c r="AC849" s="96" t="s">
        <v>358</v>
      </c>
      <c r="AD849" s="15" t="s">
        <v>368</v>
      </c>
      <c r="AE849" s="83"/>
      <c r="AF849" s="84">
        <v>1</v>
      </c>
      <c r="AG849" s="84"/>
      <c r="AH849" s="84"/>
      <c r="AI849" s="84"/>
      <c r="AJ849" s="84"/>
      <c r="AK849" s="84"/>
      <c r="AL849" s="84"/>
      <c r="AM849" s="85"/>
    </row>
    <row r="850" spans="1:39" ht="12" customHeight="1">
      <c r="A850" s="184">
        <v>793</v>
      </c>
      <c r="B850" s="98" t="s">
        <v>201</v>
      </c>
      <c r="C850" s="98" t="s">
        <v>198</v>
      </c>
      <c r="D850" s="11" t="s">
        <v>52</v>
      </c>
      <c r="E850" s="11" t="s">
        <v>304</v>
      </c>
      <c r="F850" s="12" t="s">
        <v>48</v>
      </c>
      <c r="G850" s="11" t="s">
        <v>511</v>
      </c>
      <c r="H850" s="12" t="s">
        <v>308</v>
      </c>
      <c r="I850" s="105" t="s">
        <v>504</v>
      </c>
      <c r="J850" s="12" t="str">
        <f>"≥17h"</f>
        <v>≥17h</v>
      </c>
      <c r="K850" s="12" t="s">
        <v>513</v>
      </c>
      <c r="L850" s="69" t="s">
        <v>520</v>
      </c>
      <c r="M850" s="13" t="s">
        <v>374</v>
      </c>
      <c r="N850" s="14" t="s">
        <v>308</v>
      </c>
      <c r="O850" s="96" t="s">
        <v>358</v>
      </c>
      <c r="P850" s="15" t="s">
        <v>368</v>
      </c>
      <c r="Q850" s="83"/>
      <c r="R850" s="84"/>
      <c r="S850" s="84"/>
      <c r="T850" s="84">
        <v>1</v>
      </c>
      <c r="U850" s="84"/>
      <c r="V850" s="84"/>
      <c r="W850" s="84"/>
      <c r="X850" s="84"/>
      <c r="Y850" s="85"/>
      <c r="Z850" s="69" t="s">
        <v>520</v>
      </c>
      <c r="AA850" s="13" t="s">
        <v>374</v>
      </c>
      <c r="AB850" s="14" t="s">
        <v>308</v>
      </c>
      <c r="AC850" s="96" t="s">
        <v>358</v>
      </c>
      <c r="AD850" s="15" t="s">
        <v>368</v>
      </c>
      <c r="AE850" s="83">
        <v>1</v>
      </c>
      <c r="AF850" s="84"/>
      <c r="AG850" s="84"/>
      <c r="AH850" s="84"/>
      <c r="AI850" s="84"/>
      <c r="AJ850" s="84"/>
      <c r="AK850" s="84"/>
      <c r="AL850" s="84"/>
      <c r="AM850" s="85"/>
    </row>
    <row r="851" spans="1:39" ht="12" customHeight="1">
      <c r="A851" s="184">
        <v>794</v>
      </c>
      <c r="B851" s="98" t="s">
        <v>86</v>
      </c>
      <c r="C851" s="98" t="s">
        <v>256</v>
      </c>
      <c r="D851" s="11" t="s">
        <v>52</v>
      </c>
      <c r="E851" s="11" t="s">
        <v>304</v>
      </c>
      <c r="F851" s="12" t="s">
        <v>49</v>
      </c>
      <c r="G851" s="11" t="s">
        <v>511</v>
      </c>
      <c r="H851" s="12" t="s">
        <v>307</v>
      </c>
      <c r="I851" s="105" t="s">
        <v>504</v>
      </c>
      <c r="J851" s="12" t="str">
        <f>"≥17h"</f>
        <v>≥17h</v>
      </c>
      <c r="K851" s="12" t="s">
        <v>512</v>
      </c>
      <c r="L851" s="69" t="s">
        <v>519</v>
      </c>
      <c r="M851" s="13" t="s">
        <v>374</v>
      </c>
      <c r="N851" s="14" t="s">
        <v>308</v>
      </c>
      <c r="O851" s="96" t="s">
        <v>358</v>
      </c>
      <c r="P851" s="15" t="s">
        <v>368</v>
      </c>
      <c r="Q851" s="83"/>
      <c r="R851" s="84"/>
      <c r="S851" s="84"/>
      <c r="T851" s="84">
        <v>1</v>
      </c>
      <c r="U851" s="84"/>
      <c r="V851" s="84"/>
      <c r="W851" s="84"/>
      <c r="X851" s="84"/>
      <c r="Y851" s="85"/>
      <c r="Z851" s="69" t="s">
        <v>519</v>
      </c>
      <c r="AA851" s="13" t="s">
        <v>374</v>
      </c>
      <c r="AB851" s="14" t="s">
        <v>308</v>
      </c>
      <c r="AC851" s="96" t="s">
        <v>358</v>
      </c>
      <c r="AD851" s="15" t="s">
        <v>368</v>
      </c>
      <c r="AE851" s="83"/>
      <c r="AF851" s="84">
        <v>1</v>
      </c>
      <c r="AG851" s="84"/>
      <c r="AH851" s="84"/>
      <c r="AI851" s="84"/>
      <c r="AJ851" s="84"/>
      <c r="AK851" s="84"/>
      <c r="AL851" s="84"/>
      <c r="AM851" s="85"/>
    </row>
    <row r="852" spans="1:39" ht="12" customHeight="1">
      <c r="A852" s="184">
        <v>795</v>
      </c>
      <c r="B852" s="98" t="s">
        <v>163</v>
      </c>
      <c r="C852" s="98" t="s">
        <v>60</v>
      </c>
      <c r="D852" s="11" t="s">
        <v>52</v>
      </c>
      <c r="E852" s="11" t="s">
        <v>304</v>
      </c>
      <c r="F852" s="12" t="s">
        <v>49</v>
      </c>
      <c r="G852" s="12" t="s">
        <v>510</v>
      </c>
      <c r="H852" s="12" t="s">
        <v>306</v>
      </c>
      <c r="I852" s="12" t="s">
        <v>504</v>
      </c>
      <c r="J852" s="12" t="str">
        <f>"≥17h"</f>
        <v>≥17h</v>
      </c>
      <c r="K852" s="12" t="s">
        <v>512</v>
      </c>
      <c r="L852" s="69" t="s">
        <v>520</v>
      </c>
      <c r="M852" s="13" t="s">
        <v>373</v>
      </c>
      <c r="N852" s="14" t="s">
        <v>308</v>
      </c>
      <c r="O852" s="96" t="s">
        <v>358</v>
      </c>
      <c r="P852" s="15" t="s">
        <v>368</v>
      </c>
      <c r="Q852" s="83"/>
      <c r="R852" s="84"/>
      <c r="S852" s="84"/>
      <c r="T852" s="84">
        <v>1</v>
      </c>
      <c r="U852" s="84"/>
      <c r="V852" s="84"/>
      <c r="W852" s="84"/>
      <c r="X852" s="84"/>
      <c r="Y852" s="85"/>
      <c r="Z852" s="69" t="s">
        <v>520</v>
      </c>
      <c r="AA852" s="13" t="s">
        <v>373</v>
      </c>
      <c r="AB852" s="14" t="s">
        <v>308</v>
      </c>
      <c r="AC852" s="96" t="s">
        <v>358</v>
      </c>
      <c r="AD852" s="15" t="s">
        <v>368</v>
      </c>
      <c r="AE852" s="83">
        <v>1</v>
      </c>
      <c r="AF852" s="84"/>
      <c r="AG852" s="84"/>
      <c r="AH852" s="84"/>
      <c r="AI852" s="84"/>
      <c r="AJ852" s="84"/>
      <c r="AK852" s="84"/>
      <c r="AL852" s="84"/>
      <c r="AM852" s="85"/>
    </row>
    <row r="853" spans="1:39" ht="12" customHeight="1">
      <c r="A853" s="184">
        <v>796</v>
      </c>
      <c r="B853" s="98" t="s">
        <v>86</v>
      </c>
      <c r="C853" s="98" t="s">
        <v>256</v>
      </c>
      <c r="D853" s="11" t="s">
        <v>51</v>
      </c>
      <c r="E853" s="11" t="s">
        <v>304</v>
      </c>
      <c r="F853" s="12" t="s">
        <v>50</v>
      </c>
      <c r="G853" s="11" t="s">
        <v>511</v>
      </c>
      <c r="H853" s="12" t="s">
        <v>308</v>
      </c>
      <c r="I853" s="105" t="s">
        <v>504</v>
      </c>
      <c r="J853" s="11" t="str">
        <f>"12-16h"</f>
        <v>12-16h</v>
      </c>
      <c r="K853" s="12" t="s">
        <v>512</v>
      </c>
      <c r="L853" s="69" t="s">
        <v>519</v>
      </c>
      <c r="M853" s="13" t="s">
        <v>339</v>
      </c>
      <c r="N853" s="14" t="s">
        <v>308</v>
      </c>
      <c r="O853" s="96" t="s">
        <v>358</v>
      </c>
      <c r="P853" s="15" t="s">
        <v>368</v>
      </c>
      <c r="Q853" s="83"/>
      <c r="R853" s="84">
        <v>1</v>
      </c>
      <c r="S853" s="84"/>
      <c r="T853" s="84">
        <v>1</v>
      </c>
      <c r="U853" s="84"/>
      <c r="V853" s="84"/>
      <c r="W853" s="84"/>
      <c r="X853" s="84"/>
      <c r="Y853" s="85">
        <v>1</v>
      </c>
      <c r="Z853" s="69" t="s">
        <v>519</v>
      </c>
      <c r="AA853" s="13" t="s">
        <v>339</v>
      </c>
      <c r="AB853" s="14" t="s">
        <v>308</v>
      </c>
      <c r="AC853" s="96" t="s">
        <v>358</v>
      </c>
      <c r="AD853" s="15" t="s">
        <v>368</v>
      </c>
      <c r="AE853" s="83">
        <v>1</v>
      </c>
      <c r="AF853" s="84"/>
      <c r="AG853" s="84"/>
      <c r="AH853" s="84">
        <v>1</v>
      </c>
      <c r="AI853" s="84"/>
      <c r="AJ853" s="84"/>
      <c r="AK853" s="84"/>
      <c r="AL853" s="84"/>
      <c r="AM853" s="85"/>
    </row>
    <row r="854" spans="1:39" ht="12" customHeight="1">
      <c r="A854" s="184"/>
      <c r="B854" s="98" t="s">
        <v>86</v>
      </c>
      <c r="C854" s="98" t="s">
        <v>256</v>
      </c>
      <c r="D854" s="69" t="s">
        <v>51</v>
      </c>
      <c r="E854" s="69" t="s">
        <v>304</v>
      </c>
      <c r="F854" s="69" t="s">
        <v>50</v>
      </c>
      <c r="G854" s="69" t="s">
        <v>511</v>
      </c>
      <c r="H854" s="69" t="s">
        <v>308</v>
      </c>
      <c r="I854" s="12" t="s">
        <v>504</v>
      </c>
      <c r="J854" s="69" t="str">
        <f>"12-16h"</f>
        <v>12-16h</v>
      </c>
      <c r="K854" s="69" t="s">
        <v>512</v>
      </c>
      <c r="L854" s="69" t="s">
        <v>519</v>
      </c>
      <c r="M854" s="13" t="s">
        <v>309</v>
      </c>
      <c r="N854" s="14" t="s">
        <v>308</v>
      </c>
      <c r="O854" s="96" t="s">
        <v>0</v>
      </c>
      <c r="P854" s="15" t="s">
        <v>368</v>
      </c>
      <c r="Q854" s="83"/>
      <c r="R854" s="84"/>
      <c r="S854" s="84"/>
      <c r="T854" s="84"/>
      <c r="U854" s="84">
        <v>1</v>
      </c>
      <c r="V854" s="84"/>
      <c r="W854" s="84"/>
      <c r="X854" s="84"/>
      <c r="Y854" s="85"/>
      <c r="Z854" s="69" t="s">
        <v>519</v>
      </c>
      <c r="AA854" s="13" t="s">
        <v>309</v>
      </c>
      <c r="AB854" s="14" t="s">
        <v>308</v>
      </c>
      <c r="AC854" s="96" t="s">
        <v>0</v>
      </c>
      <c r="AD854" s="15" t="s">
        <v>368</v>
      </c>
      <c r="AE854" s="83"/>
      <c r="AF854" s="84"/>
      <c r="AG854" s="84"/>
      <c r="AH854" s="84"/>
      <c r="AI854" s="84"/>
      <c r="AJ854" s="84"/>
      <c r="AK854" s="84"/>
      <c r="AL854" s="84"/>
      <c r="AM854" s="85"/>
    </row>
    <row r="855" spans="1:39" ht="12" customHeight="1">
      <c r="A855" s="184">
        <v>797</v>
      </c>
      <c r="B855" s="98" t="s">
        <v>74</v>
      </c>
      <c r="C855" s="98" t="s">
        <v>75</v>
      </c>
      <c r="D855" s="11" t="s">
        <v>51</v>
      </c>
      <c r="E855" s="11" t="s">
        <v>303</v>
      </c>
      <c r="F855" s="12" t="s">
        <v>50</v>
      </c>
      <c r="G855" s="12" t="s">
        <v>310</v>
      </c>
      <c r="H855" s="12" t="s">
        <v>306</v>
      </c>
      <c r="I855" s="105" t="s">
        <v>504</v>
      </c>
      <c r="J855" s="11" t="str">
        <f>"12-16h"</f>
        <v>12-16h</v>
      </c>
      <c r="K855" s="12" t="s">
        <v>513</v>
      </c>
      <c r="L855" s="69" t="s">
        <v>519</v>
      </c>
      <c r="M855" s="13" t="s">
        <v>373</v>
      </c>
      <c r="N855" s="14" t="s">
        <v>308</v>
      </c>
      <c r="O855" s="96" t="s">
        <v>358</v>
      </c>
      <c r="P855" s="15" t="s">
        <v>368</v>
      </c>
      <c r="Q855" s="83"/>
      <c r="R855" s="84"/>
      <c r="S855" s="84">
        <v>1</v>
      </c>
      <c r="T855" s="84"/>
      <c r="U855" s="84"/>
      <c r="V855" s="84"/>
      <c r="W855" s="84"/>
      <c r="X855" s="84"/>
      <c r="Y855" s="85"/>
      <c r="Z855" s="69" t="s">
        <v>519</v>
      </c>
      <c r="AA855" s="13" t="s">
        <v>373</v>
      </c>
      <c r="AB855" s="14" t="s">
        <v>308</v>
      </c>
      <c r="AC855" s="96" t="s">
        <v>358</v>
      </c>
      <c r="AD855" s="15" t="s">
        <v>368</v>
      </c>
      <c r="AE855" s="83"/>
      <c r="AF855" s="84">
        <v>1</v>
      </c>
      <c r="AG855" s="84"/>
      <c r="AH855" s="84"/>
      <c r="AI855" s="84"/>
      <c r="AJ855" s="84"/>
      <c r="AK855" s="84"/>
      <c r="AL855" s="84"/>
      <c r="AM855" s="85"/>
    </row>
    <row r="856" spans="1:39" ht="12" customHeight="1">
      <c r="A856" s="184">
        <v>798</v>
      </c>
      <c r="B856" s="98" t="s">
        <v>201</v>
      </c>
      <c r="C856" s="98" t="s">
        <v>198</v>
      </c>
      <c r="D856" s="11" t="s">
        <v>52</v>
      </c>
      <c r="E856" s="11" t="s">
        <v>304</v>
      </c>
      <c r="F856" s="12" t="s">
        <v>49</v>
      </c>
      <c r="G856" s="11" t="s">
        <v>511</v>
      </c>
      <c r="H856" s="12" t="s">
        <v>308</v>
      </c>
      <c r="I856" s="117" t="s">
        <v>504</v>
      </c>
      <c r="J856" s="12" t="str">
        <f t="shared" ref="J856:J861" si="31">"≥17h"</f>
        <v>≥17h</v>
      </c>
      <c r="K856" s="12" t="s">
        <v>513</v>
      </c>
      <c r="L856" s="69" t="s">
        <v>520</v>
      </c>
      <c r="M856" s="13" t="s">
        <v>371</v>
      </c>
      <c r="N856" s="14" t="s">
        <v>308</v>
      </c>
      <c r="O856" s="96" t="s">
        <v>358</v>
      </c>
      <c r="P856" s="15" t="s">
        <v>368</v>
      </c>
      <c r="Q856" s="83"/>
      <c r="R856" s="84"/>
      <c r="S856" s="84"/>
      <c r="T856" s="84">
        <v>1</v>
      </c>
      <c r="U856" s="84"/>
      <c r="V856" s="84"/>
      <c r="W856" s="84">
        <v>1</v>
      </c>
      <c r="X856" s="84"/>
      <c r="Y856" s="85"/>
      <c r="Z856" s="69" t="s">
        <v>520</v>
      </c>
      <c r="AA856" s="13" t="s">
        <v>371</v>
      </c>
      <c r="AB856" s="14" t="s">
        <v>308</v>
      </c>
      <c r="AC856" s="96" t="s">
        <v>358</v>
      </c>
      <c r="AD856" s="15" t="s">
        <v>368</v>
      </c>
      <c r="AE856" s="83">
        <v>1</v>
      </c>
      <c r="AF856" s="84"/>
      <c r="AG856" s="84"/>
      <c r="AH856" s="84"/>
      <c r="AI856" s="84"/>
      <c r="AJ856" s="84"/>
      <c r="AK856" s="84"/>
      <c r="AL856" s="84"/>
      <c r="AM856" s="85"/>
    </row>
    <row r="857" spans="1:39" ht="12" customHeight="1">
      <c r="A857" s="184">
        <v>799</v>
      </c>
      <c r="B857" s="98" t="s">
        <v>86</v>
      </c>
      <c r="C857" s="98" t="s">
        <v>256</v>
      </c>
      <c r="D857" s="11" t="s">
        <v>52</v>
      </c>
      <c r="E857" s="11" t="s">
        <v>303</v>
      </c>
      <c r="F857" s="12" t="s">
        <v>49</v>
      </c>
      <c r="G857" s="11" t="s">
        <v>511</v>
      </c>
      <c r="H857" s="12" t="s">
        <v>308</v>
      </c>
      <c r="I857" s="117" t="s">
        <v>505</v>
      </c>
      <c r="J857" s="12" t="str">
        <f t="shared" si="31"/>
        <v>≥17h</v>
      </c>
      <c r="K857" s="12" t="s">
        <v>47</v>
      </c>
      <c r="L857" s="69" t="s">
        <v>519</v>
      </c>
      <c r="M857" s="13" t="s">
        <v>374</v>
      </c>
      <c r="N857" s="14" t="s">
        <v>308</v>
      </c>
      <c r="O857" s="96" t="s">
        <v>358</v>
      </c>
      <c r="P857" s="15" t="s">
        <v>368</v>
      </c>
      <c r="Q857" s="83"/>
      <c r="R857" s="84"/>
      <c r="S857" s="84">
        <v>1</v>
      </c>
      <c r="T857" s="84">
        <v>1</v>
      </c>
      <c r="U857" s="84"/>
      <c r="V857" s="84"/>
      <c r="W857" s="84"/>
      <c r="X857" s="84"/>
      <c r="Y857" s="85"/>
      <c r="Z857" s="69" t="s">
        <v>519</v>
      </c>
      <c r="AA857" s="13" t="s">
        <v>374</v>
      </c>
      <c r="AB857" s="14" t="s">
        <v>308</v>
      </c>
      <c r="AC857" s="96" t="s">
        <v>358</v>
      </c>
      <c r="AD857" s="15" t="s">
        <v>368</v>
      </c>
      <c r="AE857" s="83"/>
      <c r="AF857" s="84">
        <v>1</v>
      </c>
      <c r="AG857" s="84"/>
      <c r="AH857" s="84"/>
      <c r="AI857" s="84"/>
      <c r="AJ857" s="84"/>
      <c r="AK857" s="84"/>
      <c r="AL857" s="84"/>
      <c r="AM857" s="85"/>
    </row>
    <row r="858" spans="1:39" ht="12" customHeight="1">
      <c r="A858" s="184">
        <v>800</v>
      </c>
      <c r="B858" s="98" t="s">
        <v>163</v>
      </c>
      <c r="C858" s="98" t="s">
        <v>60</v>
      </c>
      <c r="D858" s="11" t="s">
        <v>51</v>
      </c>
      <c r="E858" s="11" t="s">
        <v>303</v>
      </c>
      <c r="F858" s="12" t="s">
        <v>48</v>
      </c>
      <c r="G858" s="12" t="s">
        <v>310</v>
      </c>
      <c r="H858" s="12" t="s">
        <v>308</v>
      </c>
      <c r="I858" s="105" t="s">
        <v>505</v>
      </c>
      <c r="J858" s="12" t="str">
        <f t="shared" si="31"/>
        <v>≥17h</v>
      </c>
      <c r="K858" s="12" t="s">
        <v>512</v>
      </c>
      <c r="L858" s="69" t="s">
        <v>520</v>
      </c>
      <c r="M858" s="13" t="s">
        <v>371</v>
      </c>
      <c r="N858" s="14" t="s">
        <v>308</v>
      </c>
      <c r="O858" s="96" t="s">
        <v>358</v>
      </c>
      <c r="P858" s="15" t="s">
        <v>368</v>
      </c>
      <c r="Q858" s="83"/>
      <c r="R858" s="84">
        <v>1</v>
      </c>
      <c r="S858" s="84">
        <v>1</v>
      </c>
      <c r="T858" s="84"/>
      <c r="U858" s="84"/>
      <c r="V858" s="84"/>
      <c r="W858" s="84">
        <v>1</v>
      </c>
      <c r="X858" s="84"/>
      <c r="Y858" s="85"/>
      <c r="Z858" s="69" t="s">
        <v>520</v>
      </c>
      <c r="AA858" s="13" t="s">
        <v>371</v>
      </c>
      <c r="AB858" s="14" t="s">
        <v>308</v>
      </c>
      <c r="AC858" s="96" t="s">
        <v>358</v>
      </c>
      <c r="AD858" s="15" t="s">
        <v>368</v>
      </c>
      <c r="AE858" s="83"/>
      <c r="AF858" s="84">
        <v>1</v>
      </c>
      <c r="AG858" s="84"/>
      <c r="AH858" s="84"/>
      <c r="AI858" s="84"/>
      <c r="AJ858" s="84"/>
      <c r="AK858" s="84"/>
      <c r="AL858" s="84"/>
      <c r="AM858" s="85"/>
    </row>
    <row r="859" spans="1:39" ht="12" customHeight="1">
      <c r="A859" s="184"/>
      <c r="B859" s="98" t="s">
        <v>163</v>
      </c>
      <c r="C859" s="98" t="s">
        <v>60</v>
      </c>
      <c r="D859" s="69" t="s">
        <v>51</v>
      </c>
      <c r="E859" s="69" t="s">
        <v>303</v>
      </c>
      <c r="F859" s="69" t="s">
        <v>48</v>
      </c>
      <c r="G859" s="69" t="s">
        <v>310</v>
      </c>
      <c r="H859" s="69" t="s">
        <v>308</v>
      </c>
      <c r="I859" s="105" t="s">
        <v>505</v>
      </c>
      <c r="J859" s="69" t="str">
        <f t="shared" si="31"/>
        <v>≥17h</v>
      </c>
      <c r="K859" s="69" t="s">
        <v>512</v>
      </c>
      <c r="L859" s="69" t="s">
        <v>520</v>
      </c>
      <c r="M859" s="13" t="s">
        <v>309</v>
      </c>
      <c r="N859" s="14" t="s">
        <v>308</v>
      </c>
      <c r="O859" s="96" t="s">
        <v>0</v>
      </c>
      <c r="P859" s="15" t="s">
        <v>368</v>
      </c>
      <c r="Q859" s="83"/>
      <c r="R859" s="84"/>
      <c r="S859" s="84"/>
      <c r="T859" s="84"/>
      <c r="U859" s="84"/>
      <c r="V859" s="84"/>
      <c r="W859" s="84">
        <v>1</v>
      </c>
      <c r="X859" s="84">
        <v>1</v>
      </c>
      <c r="Y859" s="85"/>
      <c r="Z859" s="69" t="s">
        <v>520</v>
      </c>
      <c r="AA859" s="13" t="s">
        <v>309</v>
      </c>
      <c r="AB859" s="14" t="s">
        <v>308</v>
      </c>
      <c r="AC859" s="96" t="s">
        <v>0</v>
      </c>
      <c r="AD859" s="15" t="s">
        <v>368</v>
      </c>
      <c r="AE859" s="83"/>
      <c r="AF859" s="84"/>
      <c r="AG859" s="84"/>
      <c r="AH859" s="84"/>
      <c r="AI859" s="84"/>
      <c r="AJ859" s="84"/>
      <c r="AK859" s="84"/>
      <c r="AL859" s="84"/>
      <c r="AM859" s="85"/>
    </row>
    <row r="860" spans="1:39" ht="12" customHeight="1">
      <c r="A860" s="184">
        <v>801</v>
      </c>
      <c r="B860" s="98" t="s">
        <v>86</v>
      </c>
      <c r="C860" s="98" t="s">
        <v>256</v>
      </c>
      <c r="D860" s="11" t="s">
        <v>52</v>
      </c>
      <c r="E860" s="11" t="s">
        <v>303</v>
      </c>
      <c r="F860" s="12" t="s">
        <v>48</v>
      </c>
      <c r="G860" s="11" t="s">
        <v>511</v>
      </c>
      <c r="H860" s="12" t="s">
        <v>308</v>
      </c>
      <c r="I860" s="12" t="s">
        <v>507</v>
      </c>
      <c r="J860" s="12" t="str">
        <f t="shared" si="31"/>
        <v>≥17h</v>
      </c>
      <c r="K860" s="12" t="s">
        <v>47</v>
      </c>
      <c r="L860" s="69" t="s">
        <v>519</v>
      </c>
      <c r="M860" s="13" t="s">
        <v>374</v>
      </c>
      <c r="N860" s="14" t="s">
        <v>308</v>
      </c>
      <c r="O860" s="96" t="s">
        <v>358</v>
      </c>
      <c r="P860" s="15" t="s">
        <v>370</v>
      </c>
      <c r="Q860" s="83"/>
      <c r="R860" s="84">
        <v>1</v>
      </c>
      <c r="S860" s="84"/>
      <c r="T860" s="84"/>
      <c r="U860" s="84"/>
      <c r="V860" s="84"/>
      <c r="W860" s="84"/>
      <c r="X860" s="84"/>
      <c r="Y860" s="85"/>
      <c r="Z860" s="69" t="s">
        <v>519</v>
      </c>
      <c r="AA860" s="13" t="s">
        <v>374</v>
      </c>
      <c r="AB860" s="14" t="s">
        <v>308</v>
      </c>
      <c r="AC860" s="96" t="s">
        <v>358</v>
      </c>
      <c r="AD860" s="15" t="s">
        <v>370</v>
      </c>
      <c r="AE860" s="83"/>
      <c r="AF860" s="84">
        <v>1</v>
      </c>
      <c r="AG860" s="84"/>
      <c r="AH860" s="84"/>
      <c r="AI860" s="84"/>
      <c r="AJ860" s="84"/>
      <c r="AK860" s="84"/>
      <c r="AL860" s="84"/>
      <c r="AM860" s="85"/>
    </row>
    <row r="861" spans="1:39" ht="12" customHeight="1">
      <c r="A861" s="184">
        <v>802</v>
      </c>
      <c r="B861" s="98" t="s">
        <v>163</v>
      </c>
      <c r="C861" s="98" t="s">
        <v>60</v>
      </c>
      <c r="D861" s="11" t="s">
        <v>51</v>
      </c>
      <c r="E861" s="11" t="s">
        <v>304</v>
      </c>
      <c r="F861" s="12" t="s">
        <v>50</v>
      </c>
      <c r="G861" s="12" t="s">
        <v>510</v>
      </c>
      <c r="H861" s="12" t="s">
        <v>306</v>
      </c>
      <c r="I861" s="105" t="s">
        <v>504</v>
      </c>
      <c r="J861" s="12" t="str">
        <f t="shared" si="31"/>
        <v>≥17h</v>
      </c>
      <c r="K861" s="12" t="s">
        <v>512</v>
      </c>
      <c r="L861" s="69" t="s">
        <v>520</v>
      </c>
      <c r="M861" s="13" t="s">
        <v>374</v>
      </c>
      <c r="N861" s="14" t="s">
        <v>308</v>
      </c>
      <c r="O861" s="96" t="s">
        <v>358</v>
      </c>
      <c r="P861" s="15" t="s">
        <v>368</v>
      </c>
      <c r="Q861" s="83"/>
      <c r="R861" s="84"/>
      <c r="S861" s="84">
        <v>1</v>
      </c>
      <c r="T861" s="84">
        <v>1</v>
      </c>
      <c r="U861" s="84"/>
      <c r="V861" s="84"/>
      <c r="W861" s="84">
        <v>1</v>
      </c>
      <c r="X861" s="84">
        <v>1</v>
      </c>
      <c r="Y861" s="85"/>
      <c r="Z861" s="69" t="s">
        <v>520</v>
      </c>
      <c r="AA861" s="13" t="s">
        <v>374</v>
      </c>
      <c r="AB861" s="14" t="s">
        <v>308</v>
      </c>
      <c r="AC861" s="96" t="s">
        <v>358</v>
      </c>
      <c r="AD861" s="15" t="s">
        <v>368</v>
      </c>
      <c r="AE861" s="83">
        <v>1</v>
      </c>
      <c r="AF861" s="84"/>
      <c r="AG861" s="84"/>
      <c r="AH861" s="84"/>
      <c r="AI861" s="84"/>
      <c r="AJ861" s="84"/>
      <c r="AK861" s="84"/>
      <c r="AL861" s="84"/>
      <c r="AM861" s="85"/>
    </row>
    <row r="862" spans="1:39" ht="12" customHeight="1">
      <c r="A862" s="184">
        <v>803</v>
      </c>
      <c r="B862" s="98" t="s">
        <v>74</v>
      </c>
      <c r="C862" s="98" t="s">
        <v>75</v>
      </c>
      <c r="D862" s="11" t="s">
        <v>25</v>
      </c>
      <c r="E862" s="11" t="s">
        <v>304</v>
      </c>
      <c r="F862" s="12" t="s">
        <v>48</v>
      </c>
      <c r="G862" s="12" t="s">
        <v>310</v>
      </c>
      <c r="H862" s="12" t="s">
        <v>306</v>
      </c>
      <c r="I862" s="84" t="s">
        <v>505</v>
      </c>
      <c r="J862" s="11" t="str">
        <f>"12-16h"</f>
        <v>12-16h</v>
      </c>
      <c r="K862" s="12" t="s">
        <v>512</v>
      </c>
      <c r="L862" s="69" t="s">
        <v>519</v>
      </c>
      <c r="M862" s="13" t="s">
        <v>373</v>
      </c>
      <c r="N862" s="14" t="s">
        <v>308</v>
      </c>
      <c r="O862" s="96" t="s">
        <v>358</v>
      </c>
      <c r="P862" s="15" t="s">
        <v>368</v>
      </c>
      <c r="Q862" s="83"/>
      <c r="R862" s="84"/>
      <c r="S862" s="84">
        <v>1</v>
      </c>
      <c r="T862" s="84"/>
      <c r="U862" s="84"/>
      <c r="V862" s="84"/>
      <c r="W862" s="84"/>
      <c r="X862" s="84"/>
      <c r="Y862" s="85"/>
      <c r="Z862" s="69" t="s">
        <v>519</v>
      </c>
      <c r="AA862" s="13" t="s">
        <v>373</v>
      </c>
      <c r="AB862" s="14" t="s">
        <v>308</v>
      </c>
      <c r="AC862" s="96" t="s">
        <v>358</v>
      </c>
      <c r="AD862" s="15" t="s">
        <v>368</v>
      </c>
      <c r="AE862" s="83"/>
      <c r="AF862" s="84">
        <v>1</v>
      </c>
      <c r="AG862" s="84"/>
      <c r="AH862" s="84"/>
      <c r="AI862" s="84"/>
      <c r="AJ862" s="84"/>
      <c r="AK862" s="84"/>
      <c r="AL862" s="84"/>
      <c r="AM862" s="85"/>
    </row>
    <row r="863" spans="1:39" ht="12" customHeight="1">
      <c r="A863" s="184">
        <v>804</v>
      </c>
      <c r="B863" s="98" t="s">
        <v>200</v>
      </c>
      <c r="C863" s="98" t="s">
        <v>198</v>
      </c>
      <c r="D863" s="11" t="s">
        <v>52</v>
      </c>
      <c r="E863" s="11" t="s">
        <v>303</v>
      </c>
      <c r="F863" s="12" t="s">
        <v>49</v>
      </c>
      <c r="G863" s="11" t="s">
        <v>511</v>
      </c>
      <c r="H863" s="12" t="s">
        <v>308</v>
      </c>
      <c r="I863" s="105" t="s">
        <v>504</v>
      </c>
      <c r="J863" s="12" t="str">
        <f>"≥17h"</f>
        <v>≥17h</v>
      </c>
      <c r="K863" s="12" t="s">
        <v>47</v>
      </c>
      <c r="L863" s="69" t="s">
        <v>520</v>
      </c>
      <c r="M863" s="13" t="s">
        <v>342</v>
      </c>
      <c r="N863" s="14"/>
      <c r="O863" s="96" t="s">
        <v>358</v>
      </c>
      <c r="P863" s="15" t="s">
        <v>359</v>
      </c>
      <c r="Q863" s="83"/>
      <c r="R863" s="84"/>
      <c r="S863" s="84"/>
      <c r="T863" s="84"/>
      <c r="U863" s="84"/>
      <c r="V863" s="84"/>
      <c r="W863" s="84"/>
      <c r="X863" s="84"/>
      <c r="Y863" s="85"/>
      <c r="Z863" s="69" t="s">
        <v>520</v>
      </c>
      <c r="AA863" s="13" t="s">
        <v>342</v>
      </c>
      <c r="AB863" s="14"/>
      <c r="AC863" s="96" t="s">
        <v>358</v>
      </c>
      <c r="AD863" s="15" t="s">
        <v>359</v>
      </c>
      <c r="AE863" s="83"/>
      <c r="AF863" s="84"/>
      <c r="AG863" s="84"/>
      <c r="AH863" s="84"/>
      <c r="AI863" s="84"/>
      <c r="AJ863" s="84"/>
      <c r="AK863" s="84"/>
      <c r="AL863" s="84"/>
      <c r="AM863" s="85"/>
    </row>
    <row r="864" spans="1:39" ht="12" customHeight="1">
      <c r="A864" s="184">
        <v>805</v>
      </c>
      <c r="B864" s="98" t="s">
        <v>86</v>
      </c>
      <c r="C864" s="98" t="s">
        <v>256</v>
      </c>
      <c r="D864" s="11" t="s">
        <v>52</v>
      </c>
      <c r="E864" s="11" t="s">
        <v>304</v>
      </c>
      <c r="F864" s="12" t="s">
        <v>49</v>
      </c>
      <c r="G864" s="11" t="s">
        <v>511</v>
      </c>
      <c r="H864" s="12" t="s">
        <v>308</v>
      </c>
      <c r="I864" s="105" t="s">
        <v>505</v>
      </c>
      <c r="J864" s="12" t="str">
        <f>"≥17h"</f>
        <v>≥17h</v>
      </c>
      <c r="K864" s="12" t="s">
        <v>47</v>
      </c>
      <c r="L864" s="69" t="s">
        <v>519</v>
      </c>
      <c r="M864" s="13" t="s">
        <v>371</v>
      </c>
      <c r="N864" s="14" t="s">
        <v>308</v>
      </c>
      <c r="O864" s="96" t="s">
        <v>358</v>
      </c>
      <c r="P864" s="15" t="s">
        <v>370</v>
      </c>
      <c r="Q864" s="83"/>
      <c r="R864" s="84">
        <v>1</v>
      </c>
      <c r="S864" s="84"/>
      <c r="T864" s="84"/>
      <c r="U864" s="84"/>
      <c r="V864" s="84"/>
      <c r="W864" s="84"/>
      <c r="X864" s="84"/>
      <c r="Y864" s="85"/>
      <c r="Z864" s="69" t="s">
        <v>519</v>
      </c>
      <c r="AA864" s="13" t="s">
        <v>371</v>
      </c>
      <c r="AB864" s="14" t="s">
        <v>308</v>
      </c>
      <c r="AC864" s="96" t="s">
        <v>358</v>
      </c>
      <c r="AD864" s="15" t="s">
        <v>370</v>
      </c>
      <c r="AE864" s="83">
        <v>1</v>
      </c>
      <c r="AF864" s="84">
        <v>1</v>
      </c>
      <c r="AG864" s="84"/>
      <c r="AH864" s="84"/>
      <c r="AI864" s="84"/>
      <c r="AJ864" s="84"/>
      <c r="AK864" s="84"/>
      <c r="AL864" s="84"/>
      <c r="AM864" s="85"/>
    </row>
    <row r="865" spans="1:39" ht="12" customHeight="1">
      <c r="A865" s="184"/>
      <c r="B865" s="98" t="s">
        <v>86</v>
      </c>
      <c r="C865" s="98" t="s">
        <v>256</v>
      </c>
      <c r="D865" s="69" t="s">
        <v>52</v>
      </c>
      <c r="E865" s="69" t="s">
        <v>304</v>
      </c>
      <c r="F865" s="69" t="s">
        <v>49</v>
      </c>
      <c r="G865" s="69" t="s">
        <v>511</v>
      </c>
      <c r="H865" s="69" t="s">
        <v>308</v>
      </c>
      <c r="I865" s="12" t="s">
        <v>505</v>
      </c>
      <c r="J865" s="69" t="str">
        <f>"≥17h"</f>
        <v>≥17h</v>
      </c>
      <c r="K865" s="69" t="s">
        <v>47</v>
      </c>
      <c r="L865" s="69" t="s">
        <v>519</v>
      </c>
      <c r="M865" s="13" t="s">
        <v>339</v>
      </c>
      <c r="N865" s="14" t="s">
        <v>308</v>
      </c>
      <c r="O865" s="96" t="s">
        <v>0</v>
      </c>
      <c r="P865" s="15" t="s">
        <v>368</v>
      </c>
      <c r="Q865" s="83"/>
      <c r="R865" s="84">
        <v>1</v>
      </c>
      <c r="S865" s="84">
        <v>1</v>
      </c>
      <c r="T865" s="84">
        <v>1</v>
      </c>
      <c r="U865" s="84"/>
      <c r="V865" s="84"/>
      <c r="W865" s="84"/>
      <c r="X865" s="84"/>
      <c r="Y865" s="85"/>
      <c r="Z865" s="69" t="s">
        <v>519</v>
      </c>
      <c r="AA865" s="13" t="s">
        <v>339</v>
      </c>
      <c r="AB865" s="14" t="s">
        <v>308</v>
      </c>
      <c r="AC865" s="96" t="s">
        <v>0</v>
      </c>
      <c r="AD865" s="15" t="s">
        <v>368</v>
      </c>
      <c r="AE865" s="83"/>
      <c r="AF865" s="84"/>
      <c r="AG865" s="84"/>
      <c r="AH865" s="84"/>
      <c r="AI865" s="84"/>
      <c r="AJ865" s="84"/>
      <c r="AK865" s="84"/>
      <c r="AL865" s="84"/>
      <c r="AM865" s="85"/>
    </row>
    <row r="866" spans="1:39" ht="12" customHeight="1">
      <c r="A866" s="184">
        <v>806</v>
      </c>
      <c r="B866" s="98" t="s">
        <v>74</v>
      </c>
      <c r="C866" s="98" t="s">
        <v>75</v>
      </c>
      <c r="D866" s="11" t="s">
        <v>25</v>
      </c>
      <c r="E866" s="11" t="s">
        <v>303</v>
      </c>
      <c r="F866" s="12" t="s">
        <v>50</v>
      </c>
      <c r="G866" s="12" t="s">
        <v>310</v>
      </c>
      <c r="H866" s="12" t="s">
        <v>306</v>
      </c>
      <c r="I866" s="105" t="s">
        <v>504</v>
      </c>
      <c r="J866" s="11" t="str">
        <f>"12-16h"</f>
        <v>12-16h</v>
      </c>
      <c r="K866" s="12" t="s">
        <v>513</v>
      </c>
      <c r="L866" s="69" t="s">
        <v>519</v>
      </c>
      <c r="M866" s="13" t="s">
        <v>373</v>
      </c>
      <c r="N866" s="14" t="s">
        <v>367</v>
      </c>
      <c r="O866" s="96" t="s">
        <v>358</v>
      </c>
      <c r="P866" s="15" t="s">
        <v>370</v>
      </c>
      <c r="Q866" s="83"/>
      <c r="R866" s="84"/>
      <c r="S866" s="84"/>
      <c r="T866" s="84"/>
      <c r="U866" s="84"/>
      <c r="V866" s="84"/>
      <c r="W866" s="84"/>
      <c r="X866" s="84">
        <v>1</v>
      </c>
      <c r="Y866" s="85"/>
      <c r="Z866" s="69" t="s">
        <v>519</v>
      </c>
      <c r="AA866" s="13" t="s">
        <v>373</v>
      </c>
      <c r="AB866" s="14" t="s">
        <v>367</v>
      </c>
      <c r="AC866" s="96" t="s">
        <v>358</v>
      </c>
      <c r="AD866" s="15" t="s">
        <v>370</v>
      </c>
      <c r="AE866" s="83"/>
      <c r="AF866" s="84">
        <v>1</v>
      </c>
      <c r="AG866" s="84"/>
      <c r="AH866" s="84"/>
      <c r="AI866" s="84"/>
      <c r="AJ866" s="84"/>
      <c r="AK866" s="84"/>
      <c r="AL866" s="84"/>
      <c r="AM866" s="85"/>
    </row>
    <row r="867" spans="1:39" ht="12" customHeight="1">
      <c r="A867" s="184">
        <v>807</v>
      </c>
      <c r="B867" s="98" t="s">
        <v>107</v>
      </c>
      <c r="C867" s="98" t="s">
        <v>71</v>
      </c>
      <c r="D867" s="11" t="s">
        <v>51</v>
      </c>
      <c r="E867" s="11" t="s">
        <v>304</v>
      </c>
      <c r="F867" s="12" t="s">
        <v>50</v>
      </c>
      <c r="G867" s="11" t="s">
        <v>511</v>
      </c>
      <c r="H867" s="12" t="s">
        <v>308</v>
      </c>
      <c r="I867" s="105" t="s">
        <v>505</v>
      </c>
      <c r="J867" s="12" t="str">
        <f t="shared" ref="J867:J875" si="32">"≥17h"</f>
        <v>≥17h</v>
      </c>
      <c r="K867" s="12" t="s">
        <v>512</v>
      </c>
      <c r="L867" s="69" t="s">
        <v>520</v>
      </c>
      <c r="M867" s="13" t="s">
        <v>374</v>
      </c>
      <c r="N867" s="14" t="s">
        <v>308</v>
      </c>
      <c r="O867" s="96" t="s">
        <v>358</v>
      </c>
      <c r="P867" s="15" t="s">
        <v>368</v>
      </c>
      <c r="Q867" s="83"/>
      <c r="R867" s="84"/>
      <c r="S867" s="84"/>
      <c r="T867" s="84">
        <v>1</v>
      </c>
      <c r="U867" s="84"/>
      <c r="V867" s="84"/>
      <c r="W867" s="84"/>
      <c r="X867" s="84"/>
      <c r="Y867" s="85"/>
      <c r="Z867" s="69" t="s">
        <v>520</v>
      </c>
      <c r="AA867" s="13" t="s">
        <v>374</v>
      </c>
      <c r="AB867" s="14" t="s">
        <v>308</v>
      </c>
      <c r="AC867" s="96" t="s">
        <v>358</v>
      </c>
      <c r="AD867" s="15" t="s">
        <v>368</v>
      </c>
      <c r="AE867" s="83">
        <v>1</v>
      </c>
      <c r="AF867" s="84"/>
      <c r="AG867" s="84"/>
      <c r="AH867" s="84"/>
      <c r="AI867" s="84"/>
      <c r="AJ867" s="84"/>
      <c r="AK867" s="84"/>
      <c r="AL867" s="84"/>
      <c r="AM867" s="85"/>
    </row>
    <row r="868" spans="1:39" ht="12" customHeight="1">
      <c r="A868" s="184">
        <v>808</v>
      </c>
      <c r="B868" s="98" t="s">
        <v>256</v>
      </c>
      <c r="C868" s="98" t="s">
        <v>256</v>
      </c>
      <c r="D868" s="11" t="s">
        <v>52</v>
      </c>
      <c r="E868" s="11" t="s">
        <v>303</v>
      </c>
      <c r="F868" s="12" t="s">
        <v>49</v>
      </c>
      <c r="G868" s="12" t="s">
        <v>310</v>
      </c>
      <c r="H868" s="12" t="s">
        <v>306</v>
      </c>
      <c r="I868" s="105" t="s">
        <v>504</v>
      </c>
      <c r="J868" s="12" t="str">
        <f t="shared" si="32"/>
        <v>≥17h</v>
      </c>
      <c r="K868" s="12" t="s">
        <v>512</v>
      </c>
      <c r="L868" s="69" t="s">
        <v>519</v>
      </c>
      <c r="M868" s="13" t="s">
        <v>374</v>
      </c>
      <c r="N868" s="14" t="s">
        <v>367</v>
      </c>
      <c r="O868" s="96" t="s">
        <v>358</v>
      </c>
      <c r="P868" s="15" t="s">
        <v>368</v>
      </c>
      <c r="Q868" s="83"/>
      <c r="R868" s="84"/>
      <c r="S868" s="84"/>
      <c r="T868" s="84">
        <v>1</v>
      </c>
      <c r="U868" s="84"/>
      <c r="V868" s="84"/>
      <c r="W868" s="84"/>
      <c r="X868" s="84"/>
      <c r="Y868" s="85">
        <v>1</v>
      </c>
      <c r="Z868" s="69" t="s">
        <v>519</v>
      </c>
      <c r="AA868" s="13" t="s">
        <v>374</v>
      </c>
      <c r="AB868" s="14" t="s">
        <v>367</v>
      </c>
      <c r="AC868" s="96" t="s">
        <v>358</v>
      </c>
      <c r="AD868" s="15" t="s">
        <v>368</v>
      </c>
      <c r="AE868" s="83"/>
      <c r="AF868" s="84">
        <v>1</v>
      </c>
      <c r="AG868" s="84"/>
      <c r="AH868" s="84"/>
      <c r="AI868" s="84"/>
      <c r="AJ868" s="84"/>
      <c r="AK868" s="84"/>
      <c r="AL868" s="84"/>
      <c r="AM868" s="85"/>
    </row>
    <row r="869" spans="1:39" ht="12" customHeight="1">
      <c r="A869" s="184">
        <v>809</v>
      </c>
      <c r="B869" s="98" t="s">
        <v>155</v>
      </c>
      <c r="C869" s="98" t="s">
        <v>79</v>
      </c>
      <c r="D869" s="11" t="s">
        <v>51</v>
      </c>
      <c r="E869" s="11" t="s">
        <v>304</v>
      </c>
      <c r="F869" s="12" t="s">
        <v>48</v>
      </c>
      <c r="G869" s="11" t="s">
        <v>511</v>
      </c>
      <c r="H869" s="12" t="s">
        <v>306</v>
      </c>
      <c r="I869" s="105" t="s">
        <v>504</v>
      </c>
      <c r="J869" s="12" t="str">
        <f t="shared" si="32"/>
        <v>≥17h</v>
      </c>
      <c r="K869" s="12" t="s">
        <v>47</v>
      </c>
      <c r="L869" s="69" t="s">
        <v>520</v>
      </c>
      <c r="M869" s="13" t="s">
        <v>374</v>
      </c>
      <c r="N869" s="14" t="s">
        <v>308</v>
      </c>
      <c r="O869" s="96" t="s">
        <v>358</v>
      </c>
      <c r="P869" s="15" t="s">
        <v>368</v>
      </c>
      <c r="Q869" s="83"/>
      <c r="R869" s="84"/>
      <c r="S869" s="84">
        <v>1</v>
      </c>
      <c r="T869" s="84">
        <v>1</v>
      </c>
      <c r="U869" s="84"/>
      <c r="V869" s="84"/>
      <c r="W869" s="84">
        <v>1</v>
      </c>
      <c r="X869" s="84"/>
      <c r="Y869" s="85"/>
      <c r="Z869" s="69" t="s">
        <v>520</v>
      </c>
      <c r="AA869" s="13" t="s">
        <v>374</v>
      </c>
      <c r="AB869" s="14" t="s">
        <v>308</v>
      </c>
      <c r="AC869" s="96" t="s">
        <v>358</v>
      </c>
      <c r="AD869" s="15" t="s">
        <v>368</v>
      </c>
      <c r="AE869" s="83">
        <v>1</v>
      </c>
      <c r="AF869" s="84"/>
      <c r="AG869" s="84"/>
      <c r="AH869" s="84"/>
      <c r="AI869" s="84"/>
      <c r="AJ869" s="84"/>
      <c r="AK869" s="84"/>
      <c r="AL869" s="84"/>
      <c r="AM869" s="85"/>
    </row>
    <row r="870" spans="1:39" ht="12" customHeight="1">
      <c r="A870" s="184">
        <v>810</v>
      </c>
      <c r="B870" s="98" t="s">
        <v>198</v>
      </c>
      <c r="C870" s="98" t="s">
        <v>198</v>
      </c>
      <c r="D870" s="11" t="s">
        <v>25</v>
      </c>
      <c r="E870" s="11" t="s">
        <v>304</v>
      </c>
      <c r="F870" s="12" t="s">
        <v>48</v>
      </c>
      <c r="G870" s="12" t="s">
        <v>310</v>
      </c>
      <c r="H870" s="12" t="s">
        <v>306</v>
      </c>
      <c r="I870" s="12" t="s">
        <v>504</v>
      </c>
      <c r="J870" s="12" t="str">
        <f t="shared" si="32"/>
        <v>≥17h</v>
      </c>
      <c r="K870" s="12" t="s">
        <v>512</v>
      </c>
      <c r="L870" s="69" t="s">
        <v>520</v>
      </c>
      <c r="M870" s="13" t="s">
        <v>373</v>
      </c>
      <c r="N870" s="14" t="s">
        <v>308</v>
      </c>
      <c r="O870" s="96" t="s">
        <v>358</v>
      </c>
      <c r="P870" s="15" t="s">
        <v>368</v>
      </c>
      <c r="Q870" s="83"/>
      <c r="R870" s="84"/>
      <c r="S870" s="84"/>
      <c r="T870" s="84">
        <v>1</v>
      </c>
      <c r="U870" s="84"/>
      <c r="V870" s="84"/>
      <c r="W870" s="84">
        <v>1</v>
      </c>
      <c r="X870" s="84"/>
      <c r="Y870" s="85">
        <v>1</v>
      </c>
      <c r="Z870" s="69" t="s">
        <v>520</v>
      </c>
      <c r="AA870" s="13" t="s">
        <v>373</v>
      </c>
      <c r="AB870" s="14" t="s">
        <v>308</v>
      </c>
      <c r="AC870" s="96" t="s">
        <v>358</v>
      </c>
      <c r="AD870" s="15" t="s">
        <v>368</v>
      </c>
      <c r="AE870" s="83"/>
      <c r="AF870" s="84">
        <v>1</v>
      </c>
      <c r="AG870" s="84"/>
      <c r="AH870" s="84"/>
      <c r="AI870" s="84"/>
      <c r="AJ870" s="84"/>
      <c r="AK870" s="84"/>
      <c r="AL870" s="84"/>
      <c r="AM870" s="85"/>
    </row>
    <row r="871" spans="1:39" ht="12" customHeight="1">
      <c r="A871" s="184">
        <v>811</v>
      </c>
      <c r="B871" s="98" t="s">
        <v>256</v>
      </c>
      <c r="C871" s="98" t="s">
        <v>256</v>
      </c>
      <c r="D871" s="11" t="s">
        <v>52</v>
      </c>
      <c r="E871" s="11" t="s">
        <v>304</v>
      </c>
      <c r="F871" s="12" t="s">
        <v>49</v>
      </c>
      <c r="G871" s="12" t="s">
        <v>310</v>
      </c>
      <c r="H871" s="12" t="s">
        <v>306</v>
      </c>
      <c r="I871" s="12" t="s">
        <v>507</v>
      </c>
      <c r="J871" s="12" t="str">
        <f t="shared" si="32"/>
        <v>≥17h</v>
      </c>
      <c r="K871" s="12" t="s">
        <v>47</v>
      </c>
      <c r="L871" s="69" t="s">
        <v>519</v>
      </c>
      <c r="M871" s="13" t="s">
        <v>373</v>
      </c>
      <c r="N871" s="14" t="s">
        <v>367</v>
      </c>
      <c r="O871" s="96" t="s">
        <v>358</v>
      </c>
      <c r="P871" s="15" t="s">
        <v>368</v>
      </c>
      <c r="Q871" s="83"/>
      <c r="R871" s="84">
        <v>1</v>
      </c>
      <c r="S871" s="84"/>
      <c r="T871" s="84">
        <v>1</v>
      </c>
      <c r="U871" s="84"/>
      <c r="V871" s="84"/>
      <c r="W871" s="84"/>
      <c r="X871" s="84">
        <v>1</v>
      </c>
      <c r="Y871" s="85"/>
      <c r="Z871" s="69" t="s">
        <v>519</v>
      </c>
      <c r="AA871" s="13" t="s">
        <v>373</v>
      </c>
      <c r="AB871" s="14" t="s">
        <v>367</v>
      </c>
      <c r="AC871" s="96" t="s">
        <v>358</v>
      </c>
      <c r="AD871" s="15" t="s">
        <v>368</v>
      </c>
      <c r="AE871" s="83">
        <v>1</v>
      </c>
      <c r="AF871" s="84"/>
      <c r="AG871" s="84"/>
      <c r="AH871" s="84">
        <v>1</v>
      </c>
      <c r="AI871" s="84"/>
      <c r="AJ871" s="84"/>
      <c r="AK871" s="84"/>
      <c r="AL871" s="84"/>
      <c r="AM871" s="85">
        <v>1</v>
      </c>
    </row>
    <row r="872" spans="1:39" ht="12" customHeight="1">
      <c r="A872" s="184">
        <v>812</v>
      </c>
      <c r="B872" s="98" t="s">
        <v>155</v>
      </c>
      <c r="C872" s="98" t="s">
        <v>79</v>
      </c>
      <c r="D872" s="11" t="s">
        <v>52</v>
      </c>
      <c r="E872" s="11" t="s">
        <v>304</v>
      </c>
      <c r="F872" s="12" t="s">
        <v>49</v>
      </c>
      <c r="G872" s="11" t="s">
        <v>511</v>
      </c>
      <c r="H872" s="12" t="s">
        <v>306</v>
      </c>
      <c r="I872" s="12" t="s">
        <v>504</v>
      </c>
      <c r="J872" s="12" t="str">
        <f t="shared" si="32"/>
        <v>≥17h</v>
      </c>
      <c r="K872" s="12" t="s">
        <v>512</v>
      </c>
      <c r="L872" s="69" t="s">
        <v>520</v>
      </c>
      <c r="M872" s="13" t="s">
        <v>373</v>
      </c>
      <c r="N872" s="14" t="s">
        <v>308</v>
      </c>
      <c r="O872" s="96" t="s">
        <v>358</v>
      </c>
      <c r="P872" s="15" t="s">
        <v>368</v>
      </c>
      <c r="Q872" s="83"/>
      <c r="R872" s="84"/>
      <c r="S872" s="84"/>
      <c r="T872" s="84">
        <v>1</v>
      </c>
      <c r="U872" s="84"/>
      <c r="V872" s="84"/>
      <c r="W872" s="84"/>
      <c r="X872" s="84"/>
      <c r="Y872" s="85"/>
      <c r="Z872" s="69" t="s">
        <v>520</v>
      </c>
      <c r="AA872" s="13" t="s">
        <v>373</v>
      </c>
      <c r="AB872" s="14" t="s">
        <v>308</v>
      </c>
      <c r="AC872" s="96" t="s">
        <v>358</v>
      </c>
      <c r="AD872" s="15" t="s">
        <v>368</v>
      </c>
      <c r="AE872" s="83">
        <v>1</v>
      </c>
      <c r="AF872" s="84"/>
      <c r="AG872" s="84"/>
      <c r="AH872" s="84"/>
      <c r="AI872" s="84"/>
      <c r="AJ872" s="84"/>
      <c r="AK872" s="84"/>
      <c r="AL872" s="84"/>
      <c r="AM872" s="85"/>
    </row>
    <row r="873" spans="1:39" ht="12" customHeight="1">
      <c r="A873" s="184">
        <v>813</v>
      </c>
      <c r="B873" s="98" t="s">
        <v>198</v>
      </c>
      <c r="C873" s="98" t="s">
        <v>198</v>
      </c>
      <c r="D873" s="11" t="s">
        <v>25</v>
      </c>
      <c r="E873" s="11" t="s">
        <v>303</v>
      </c>
      <c r="F873" s="12" t="s">
        <v>48</v>
      </c>
      <c r="G873" s="12" t="s">
        <v>310</v>
      </c>
      <c r="H873" s="12" t="s">
        <v>306</v>
      </c>
      <c r="I873" s="105" t="s">
        <v>507</v>
      </c>
      <c r="J873" s="12" t="str">
        <f t="shared" si="32"/>
        <v>≥17h</v>
      </c>
      <c r="K873" s="12" t="s">
        <v>513</v>
      </c>
      <c r="L873" s="69" t="s">
        <v>520</v>
      </c>
      <c r="M873" s="13" t="s">
        <v>374</v>
      </c>
      <c r="N873" s="14" t="s">
        <v>367</v>
      </c>
      <c r="O873" s="96" t="s">
        <v>358</v>
      </c>
      <c r="P873" s="15" t="s">
        <v>368</v>
      </c>
      <c r="Q873" s="83"/>
      <c r="R873" s="84"/>
      <c r="S873" s="84"/>
      <c r="T873" s="84">
        <v>1</v>
      </c>
      <c r="U873" s="84"/>
      <c r="V873" s="84"/>
      <c r="W873" s="84">
        <v>1</v>
      </c>
      <c r="X873" s="84"/>
      <c r="Y873" s="85"/>
      <c r="Z873" s="69" t="s">
        <v>520</v>
      </c>
      <c r="AA873" s="13" t="s">
        <v>374</v>
      </c>
      <c r="AB873" s="14" t="s">
        <v>367</v>
      </c>
      <c r="AC873" s="96" t="s">
        <v>358</v>
      </c>
      <c r="AD873" s="15" t="s">
        <v>368</v>
      </c>
      <c r="AE873" s="83"/>
      <c r="AF873" s="84">
        <v>1</v>
      </c>
      <c r="AG873" s="84"/>
      <c r="AH873" s="84"/>
      <c r="AI873" s="84"/>
      <c r="AJ873" s="84"/>
      <c r="AK873" s="84"/>
      <c r="AL873" s="84"/>
      <c r="AM873" s="85"/>
    </row>
    <row r="874" spans="1:39" ht="12" customHeight="1">
      <c r="A874" s="184">
        <v>814</v>
      </c>
      <c r="B874" s="98" t="s">
        <v>256</v>
      </c>
      <c r="C874" s="98" t="s">
        <v>256</v>
      </c>
      <c r="D874" s="11" t="s">
        <v>52</v>
      </c>
      <c r="E874" s="11" t="s">
        <v>304</v>
      </c>
      <c r="F874" s="12" t="s">
        <v>49</v>
      </c>
      <c r="G874" s="12" t="s">
        <v>310</v>
      </c>
      <c r="H874" s="12" t="s">
        <v>306</v>
      </c>
      <c r="I874" s="12" t="s">
        <v>504</v>
      </c>
      <c r="J874" s="12" t="str">
        <f t="shared" si="32"/>
        <v>≥17h</v>
      </c>
      <c r="K874" s="12" t="s">
        <v>512</v>
      </c>
      <c r="L874" s="69" t="s">
        <v>519</v>
      </c>
      <c r="M874" s="13" t="s">
        <v>373</v>
      </c>
      <c r="N874" s="14" t="s">
        <v>367</v>
      </c>
      <c r="O874" s="96" t="s">
        <v>358</v>
      </c>
      <c r="P874" s="15" t="s">
        <v>368</v>
      </c>
      <c r="Q874" s="83"/>
      <c r="R874" s="84">
        <v>1</v>
      </c>
      <c r="S874" s="84">
        <v>1</v>
      </c>
      <c r="T874" s="84">
        <v>1</v>
      </c>
      <c r="U874" s="84"/>
      <c r="V874" s="84"/>
      <c r="W874" s="84">
        <v>1</v>
      </c>
      <c r="X874" s="84"/>
      <c r="Y874" s="85"/>
      <c r="Z874" s="69" t="s">
        <v>519</v>
      </c>
      <c r="AA874" s="13" t="s">
        <v>373</v>
      </c>
      <c r="AB874" s="14" t="s">
        <v>367</v>
      </c>
      <c r="AC874" s="96" t="s">
        <v>358</v>
      </c>
      <c r="AD874" s="15" t="s">
        <v>368</v>
      </c>
      <c r="AE874" s="83"/>
      <c r="AF874" s="84">
        <v>1</v>
      </c>
      <c r="AG874" s="84"/>
      <c r="AH874" s="84"/>
      <c r="AI874" s="84"/>
      <c r="AJ874" s="84"/>
      <c r="AK874" s="84"/>
      <c r="AL874" s="84"/>
      <c r="AM874" s="85"/>
    </row>
    <row r="875" spans="1:39" ht="12" customHeight="1">
      <c r="A875" s="184">
        <v>815</v>
      </c>
      <c r="B875" s="98" t="s">
        <v>155</v>
      </c>
      <c r="C875" s="98" t="s">
        <v>79</v>
      </c>
      <c r="D875" s="11" t="s">
        <v>52</v>
      </c>
      <c r="E875" s="11" t="s">
        <v>304</v>
      </c>
      <c r="F875" s="12" t="s">
        <v>49</v>
      </c>
      <c r="G875" s="11" t="s">
        <v>511</v>
      </c>
      <c r="H875" s="12" t="s">
        <v>308</v>
      </c>
      <c r="I875" s="105" t="s">
        <v>507</v>
      </c>
      <c r="J875" s="12" t="str">
        <f t="shared" si="32"/>
        <v>≥17h</v>
      </c>
      <c r="K875" s="12" t="s">
        <v>512</v>
      </c>
      <c r="L875" s="69" t="s">
        <v>520</v>
      </c>
      <c r="M875" s="13" t="s">
        <v>374</v>
      </c>
      <c r="N875" s="14" t="s">
        <v>308</v>
      </c>
      <c r="O875" s="96" t="s">
        <v>358</v>
      </c>
      <c r="P875" s="15" t="s">
        <v>368</v>
      </c>
      <c r="Q875" s="83"/>
      <c r="R875" s="84"/>
      <c r="S875" s="84"/>
      <c r="T875" s="84">
        <v>1</v>
      </c>
      <c r="U875" s="84"/>
      <c r="V875" s="84"/>
      <c r="W875" s="84"/>
      <c r="X875" s="84"/>
      <c r="Y875" s="85"/>
      <c r="Z875" s="69" t="s">
        <v>520</v>
      </c>
      <c r="AA875" s="13" t="s">
        <v>374</v>
      </c>
      <c r="AB875" s="14" t="s">
        <v>308</v>
      </c>
      <c r="AC875" s="96" t="s">
        <v>358</v>
      </c>
      <c r="AD875" s="15" t="s">
        <v>368</v>
      </c>
      <c r="AE875" s="83">
        <v>1</v>
      </c>
      <c r="AF875" s="84"/>
      <c r="AG875" s="84"/>
      <c r="AH875" s="84"/>
      <c r="AI875" s="84"/>
      <c r="AJ875" s="84"/>
      <c r="AK875" s="84"/>
      <c r="AL875" s="84"/>
      <c r="AM875" s="85"/>
    </row>
    <row r="876" spans="1:39" ht="12" customHeight="1">
      <c r="A876" s="184">
        <v>816</v>
      </c>
      <c r="B876" s="98" t="s">
        <v>74</v>
      </c>
      <c r="C876" s="98" t="s">
        <v>75</v>
      </c>
      <c r="D876" s="11" t="s">
        <v>51</v>
      </c>
      <c r="E876" s="11" t="s">
        <v>304</v>
      </c>
      <c r="F876" s="12" t="s">
        <v>50</v>
      </c>
      <c r="G876" s="12" t="s">
        <v>310</v>
      </c>
      <c r="H876" s="12" t="s">
        <v>306</v>
      </c>
      <c r="I876" s="12" t="s">
        <v>504</v>
      </c>
      <c r="J876" s="11" t="str">
        <f>"12-16h"</f>
        <v>12-16h</v>
      </c>
      <c r="K876" s="12" t="s">
        <v>512</v>
      </c>
      <c r="L876" s="69" t="s">
        <v>519</v>
      </c>
      <c r="M876" s="13" t="s">
        <v>373</v>
      </c>
      <c r="N876" s="14" t="s">
        <v>308</v>
      </c>
      <c r="O876" s="96" t="s">
        <v>358</v>
      </c>
      <c r="P876" s="15" t="s">
        <v>368</v>
      </c>
      <c r="Q876" s="83"/>
      <c r="R876" s="84"/>
      <c r="S876" s="84">
        <v>1</v>
      </c>
      <c r="T876" s="84"/>
      <c r="U876" s="84"/>
      <c r="V876" s="84"/>
      <c r="W876" s="84"/>
      <c r="X876" s="84"/>
      <c r="Y876" s="85"/>
      <c r="Z876" s="69" t="s">
        <v>519</v>
      </c>
      <c r="AA876" s="13" t="s">
        <v>373</v>
      </c>
      <c r="AB876" s="14" t="s">
        <v>308</v>
      </c>
      <c r="AC876" s="96" t="s">
        <v>358</v>
      </c>
      <c r="AD876" s="15" t="s">
        <v>368</v>
      </c>
      <c r="AE876" s="83"/>
      <c r="AF876" s="84">
        <v>1</v>
      </c>
      <c r="AG876" s="84"/>
      <c r="AH876" s="84"/>
      <c r="AI876" s="84"/>
      <c r="AJ876" s="84"/>
      <c r="AK876" s="84"/>
      <c r="AL876" s="84"/>
      <c r="AM876" s="85"/>
    </row>
    <row r="877" spans="1:39" ht="12" customHeight="1">
      <c r="A877" s="184">
        <v>817</v>
      </c>
      <c r="B877" s="98" t="s">
        <v>155</v>
      </c>
      <c r="C877" s="98" t="s">
        <v>79</v>
      </c>
      <c r="D877" s="11" t="s">
        <v>51</v>
      </c>
      <c r="E877" s="11" t="s">
        <v>304</v>
      </c>
      <c r="F877" s="12" t="s">
        <v>50</v>
      </c>
      <c r="G877" s="11" t="s">
        <v>511</v>
      </c>
      <c r="H877" s="12" t="s">
        <v>308</v>
      </c>
      <c r="I877" s="12" t="s">
        <v>504</v>
      </c>
      <c r="J877" s="12" t="str">
        <f>"≥17h"</f>
        <v>≥17h</v>
      </c>
      <c r="K877" s="12" t="s">
        <v>47</v>
      </c>
      <c r="L877" s="69" t="s">
        <v>520</v>
      </c>
      <c r="M877" s="13" t="s">
        <v>309</v>
      </c>
      <c r="N877" s="14" t="s">
        <v>308</v>
      </c>
      <c r="O877" s="96" t="s">
        <v>358</v>
      </c>
      <c r="P877" s="15" t="s">
        <v>368</v>
      </c>
      <c r="Q877" s="83"/>
      <c r="R877" s="84">
        <v>1</v>
      </c>
      <c r="S877" s="84"/>
      <c r="T877" s="84">
        <v>1</v>
      </c>
      <c r="U877" s="84"/>
      <c r="V877" s="84"/>
      <c r="W877" s="84"/>
      <c r="X877" s="84"/>
      <c r="Y877" s="85"/>
      <c r="Z877" s="69" t="s">
        <v>520</v>
      </c>
      <c r="AA877" s="13" t="s">
        <v>309</v>
      </c>
      <c r="AB877" s="14" t="s">
        <v>308</v>
      </c>
      <c r="AC877" s="96" t="s">
        <v>358</v>
      </c>
      <c r="AD877" s="15" t="s">
        <v>368</v>
      </c>
      <c r="AE877" s="83"/>
      <c r="AF877" s="84">
        <v>1</v>
      </c>
      <c r="AG877" s="84"/>
      <c r="AH877" s="84"/>
      <c r="AI877" s="84"/>
      <c r="AJ877" s="84"/>
      <c r="AK877" s="84"/>
      <c r="AL877" s="84"/>
      <c r="AM877" s="85"/>
    </row>
    <row r="878" spans="1:39" ht="12" customHeight="1">
      <c r="A878" s="184">
        <v>818</v>
      </c>
      <c r="B878" s="98" t="s">
        <v>74</v>
      </c>
      <c r="C878" s="98" t="s">
        <v>75</v>
      </c>
      <c r="D878" s="11" t="s">
        <v>25</v>
      </c>
      <c r="E878" s="11" t="s">
        <v>303</v>
      </c>
      <c r="F878" s="12" t="s">
        <v>48</v>
      </c>
      <c r="G878" s="12" t="s">
        <v>310</v>
      </c>
      <c r="H878" s="12" t="s">
        <v>306</v>
      </c>
      <c r="I878" s="12" t="s">
        <v>504</v>
      </c>
      <c r="J878" s="11" t="str">
        <f>"12-16h"</f>
        <v>12-16h</v>
      </c>
      <c r="K878" s="12" t="s">
        <v>513</v>
      </c>
      <c r="L878" s="69" t="s">
        <v>519</v>
      </c>
      <c r="M878" s="13" t="s">
        <v>373</v>
      </c>
      <c r="N878" s="14" t="s">
        <v>308</v>
      </c>
      <c r="O878" s="96" t="s">
        <v>358</v>
      </c>
      <c r="P878" s="15" t="s">
        <v>368</v>
      </c>
      <c r="Q878" s="83"/>
      <c r="R878" s="84"/>
      <c r="S878" s="84">
        <v>1</v>
      </c>
      <c r="T878" s="84"/>
      <c r="U878" s="84"/>
      <c r="V878" s="84"/>
      <c r="W878" s="84"/>
      <c r="X878" s="84"/>
      <c r="Y878" s="85"/>
      <c r="Z878" s="69" t="s">
        <v>519</v>
      </c>
      <c r="AA878" s="13" t="s">
        <v>373</v>
      </c>
      <c r="AB878" s="14" t="s">
        <v>308</v>
      </c>
      <c r="AC878" s="96" t="s">
        <v>358</v>
      </c>
      <c r="AD878" s="15" t="s">
        <v>368</v>
      </c>
      <c r="AE878" s="83"/>
      <c r="AF878" s="84">
        <v>1</v>
      </c>
      <c r="AG878" s="84"/>
      <c r="AH878" s="84"/>
      <c r="AI878" s="84"/>
      <c r="AJ878" s="84"/>
      <c r="AK878" s="84"/>
      <c r="AL878" s="84"/>
      <c r="AM878" s="85"/>
    </row>
    <row r="879" spans="1:39" ht="12" customHeight="1">
      <c r="A879" s="184">
        <v>819</v>
      </c>
      <c r="B879" s="98" t="s">
        <v>264</v>
      </c>
      <c r="C879" s="98" t="s">
        <v>264</v>
      </c>
      <c r="D879" s="11" t="s">
        <v>52</v>
      </c>
      <c r="E879" s="11" t="s">
        <v>304</v>
      </c>
      <c r="F879" s="12" t="s">
        <v>48</v>
      </c>
      <c r="G879" s="12" t="s">
        <v>310</v>
      </c>
      <c r="H879" s="12" t="s">
        <v>306</v>
      </c>
      <c r="I879" s="12" t="s">
        <v>504</v>
      </c>
      <c r="J879" s="12" t="str">
        <f>"≥17h"</f>
        <v>≥17h</v>
      </c>
      <c r="K879" s="12" t="s">
        <v>512</v>
      </c>
      <c r="L879" s="69" t="s">
        <v>519</v>
      </c>
      <c r="M879" s="13" t="s">
        <v>373</v>
      </c>
      <c r="N879" s="14" t="s">
        <v>308</v>
      </c>
      <c r="O879" s="96" t="s">
        <v>358</v>
      </c>
      <c r="P879" s="15" t="s">
        <v>368</v>
      </c>
      <c r="Q879" s="83"/>
      <c r="R879" s="84"/>
      <c r="S879" s="84">
        <v>1</v>
      </c>
      <c r="T879" s="84">
        <v>1</v>
      </c>
      <c r="U879" s="84"/>
      <c r="V879" s="84"/>
      <c r="W879" s="84"/>
      <c r="X879" s="84">
        <v>1</v>
      </c>
      <c r="Y879" s="85"/>
      <c r="Z879" s="69" t="s">
        <v>519</v>
      </c>
      <c r="AA879" s="13" t="s">
        <v>373</v>
      </c>
      <c r="AB879" s="14" t="s">
        <v>308</v>
      </c>
      <c r="AC879" s="96" t="s">
        <v>358</v>
      </c>
      <c r="AD879" s="15" t="s">
        <v>368</v>
      </c>
      <c r="AE879" s="83">
        <v>1</v>
      </c>
      <c r="AF879" s="84"/>
      <c r="AG879" s="84"/>
      <c r="AH879" s="84"/>
      <c r="AI879" s="84"/>
      <c r="AJ879" s="84"/>
      <c r="AK879" s="84"/>
      <c r="AL879" s="84"/>
      <c r="AM879" s="85">
        <v>1</v>
      </c>
    </row>
    <row r="880" spans="1:39" ht="12" customHeight="1">
      <c r="A880" s="184">
        <v>820</v>
      </c>
      <c r="B880" s="98" t="s">
        <v>78</v>
      </c>
      <c r="C880" s="98" t="s">
        <v>79</v>
      </c>
      <c r="D880" s="11" t="s">
        <v>52</v>
      </c>
      <c r="E880" s="11" t="s">
        <v>303</v>
      </c>
      <c r="F880" s="12" t="s">
        <v>50</v>
      </c>
      <c r="G880" s="12" t="s">
        <v>310</v>
      </c>
      <c r="H880" s="12" t="s">
        <v>306</v>
      </c>
      <c r="I880" s="105" t="s">
        <v>504</v>
      </c>
      <c r="J880" s="12" t="str">
        <f>"≥17h"</f>
        <v>≥17h</v>
      </c>
      <c r="K880" s="12" t="s">
        <v>47</v>
      </c>
      <c r="L880" s="69" t="s">
        <v>520</v>
      </c>
      <c r="M880" s="13" t="s">
        <v>371</v>
      </c>
      <c r="N880" s="14" t="s">
        <v>308</v>
      </c>
      <c r="O880" s="96" t="s">
        <v>358</v>
      </c>
      <c r="P880" s="15" t="s">
        <v>368</v>
      </c>
      <c r="Q880" s="83"/>
      <c r="R880" s="84">
        <v>1</v>
      </c>
      <c r="S880" s="84"/>
      <c r="T880" s="84">
        <v>1</v>
      </c>
      <c r="U880" s="84"/>
      <c r="V880" s="84"/>
      <c r="W880" s="84">
        <v>1</v>
      </c>
      <c r="X880" s="84">
        <v>1</v>
      </c>
      <c r="Y880" s="85"/>
      <c r="Z880" s="69" t="s">
        <v>520</v>
      </c>
      <c r="AA880" s="13" t="s">
        <v>371</v>
      </c>
      <c r="AB880" s="14" t="s">
        <v>308</v>
      </c>
      <c r="AC880" s="96" t="s">
        <v>358</v>
      </c>
      <c r="AD880" s="15" t="s">
        <v>368</v>
      </c>
      <c r="AE880" s="83">
        <v>1</v>
      </c>
      <c r="AF880" s="84"/>
      <c r="AG880" s="84"/>
      <c r="AH880" s="84"/>
      <c r="AI880" s="84"/>
      <c r="AJ880" s="84"/>
      <c r="AK880" s="84"/>
      <c r="AL880" s="84"/>
      <c r="AM880" s="85"/>
    </row>
    <row r="881" spans="1:39" ht="12" customHeight="1">
      <c r="A881" s="184">
        <v>821</v>
      </c>
      <c r="B881" s="98" t="s">
        <v>264</v>
      </c>
      <c r="C881" s="98" t="s">
        <v>264</v>
      </c>
      <c r="D881" s="11" t="s">
        <v>51</v>
      </c>
      <c r="E881" s="11" t="s">
        <v>303</v>
      </c>
      <c r="F881" s="12" t="s">
        <v>48</v>
      </c>
      <c r="G881" s="12" t="s">
        <v>310</v>
      </c>
      <c r="H881" s="12" t="s">
        <v>308</v>
      </c>
      <c r="I881" s="117" t="s">
        <v>507</v>
      </c>
      <c r="J881" s="12" t="str">
        <f>"≥17h"</f>
        <v>≥17h</v>
      </c>
      <c r="K881" s="12" t="s">
        <v>512</v>
      </c>
      <c r="L881" s="69" t="s">
        <v>519</v>
      </c>
      <c r="M881" s="13" t="s">
        <v>374</v>
      </c>
      <c r="N881" s="14" t="s">
        <v>308</v>
      </c>
      <c r="O881" s="96" t="s">
        <v>358</v>
      </c>
      <c r="P881" s="15" t="s">
        <v>368</v>
      </c>
      <c r="Q881" s="83"/>
      <c r="R881" s="84"/>
      <c r="S881" s="84"/>
      <c r="T881" s="84">
        <v>1</v>
      </c>
      <c r="U881" s="84"/>
      <c r="V881" s="84"/>
      <c r="W881" s="84"/>
      <c r="X881" s="84">
        <v>1</v>
      </c>
      <c r="Y881" s="85"/>
      <c r="Z881" s="69" t="s">
        <v>519</v>
      </c>
      <c r="AA881" s="13" t="s">
        <v>374</v>
      </c>
      <c r="AB881" s="14" t="s">
        <v>308</v>
      </c>
      <c r="AC881" s="96" t="s">
        <v>358</v>
      </c>
      <c r="AD881" s="15" t="s">
        <v>368</v>
      </c>
      <c r="AE881" s="83"/>
      <c r="AF881" s="84">
        <v>1</v>
      </c>
      <c r="AG881" s="84"/>
      <c r="AH881" s="84"/>
      <c r="AI881" s="84"/>
      <c r="AJ881" s="84"/>
      <c r="AK881" s="84"/>
      <c r="AL881" s="84"/>
      <c r="AM881" s="85"/>
    </row>
    <row r="882" spans="1:39" ht="12" customHeight="1">
      <c r="A882" s="184">
        <v>822</v>
      </c>
      <c r="B882" s="98" t="s">
        <v>74</v>
      </c>
      <c r="C882" s="98" t="s">
        <v>75</v>
      </c>
      <c r="D882" s="11" t="s">
        <v>51</v>
      </c>
      <c r="E882" s="11" t="s">
        <v>304</v>
      </c>
      <c r="F882" s="12" t="s">
        <v>48</v>
      </c>
      <c r="G882" s="12" t="s">
        <v>310</v>
      </c>
      <c r="H882" s="12" t="s">
        <v>307</v>
      </c>
      <c r="I882" s="12" t="s">
        <v>507</v>
      </c>
      <c r="J882" s="11" t="str">
        <f>"12-16h"</f>
        <v>12-16h</v>
      </c>
      <c r="K882" s="12" t="s">
        <v>47</v>
      </c>
      <c r="L882" s="69" t="s">
        <v>519</v>
      </c>
      <c r="M882" s="13" t="s">
        <v>373</v>
      </c>
      <c r="N882" s="14" t="s">
        <v>308</v>
      </c>
      <c r="O882" s="96" t="s">
        <v>358</v>
      </c>
      <c r="P882" s="15" t="s">
        <v>368</v>
      </c>
      <c r="Q882" s="83"/>
      <c r="R882" s="84"/>
      <c r="S882" s="84">
        <v>1</v>
      </c>
      <c r="T882" s="84"/>
      <c r="U882" s="84"/>
      <c r="V882" s="84"/>
      <c r="W882" s="84"/>
      <c r="X882" s="84"/>
      <c r="Y882" s="85"/>
      <c r="Z882" s="69" t="s">
        <v>519</v>
      </c>
      <c r="AA882" s="13" t="s">
        <v>373</v>
      </c>
      <c r="AB882" s="14" t="s">
        <v>308</v>
      </c>
      <c r="AC882" s="96" t="s">
        <v>358</v>
      </c>
      <c r="AD882" s="15" t="s">
        <v>368</v>
      </c>
      <c r="AE882" s="83"/>
      <c r="AF882" s="84">
        <v>1</v>
      </c>
      <c r="AG882" s="84"/>
      <c r="AH882" s="84"/>
      <c r="AI882" s="84"/>
      <c r="AJ882" s="84"/>
      <c r="AK882" s="84"/>
      <c r="AL882" s="84"/>
      <c r="AM882" s="85"/>
    </row>
    <row r="883" spans="1:39" ht="12" customHeight="1">
      <c r="A883" s="184">
        <v>823</v>
      </c>
      <c r="B883" s="98" t="s">
        <v>156</v>
      </c>
      <c r="C883" s="98" t="s">
        <v>79</v>
      </c>
      <c r="D883" s="11" t="s">
        <v>51</v>
      </c>
      <c r="E883" s="11" t="s">
        <v>304</v>
      </c>
      <c r="F883" s="12" t="s">
        <v>49</v>
      </c>
      <c r="G883" s="11" t="s">
        <v>511</v>
      </c>
      <c r="H883" s="12" t="s">
        <v>307</v>
      </c>
      <c r="I883" s="117" t="s">
        <v>504</v>
      </c>
      <c r="J883" s="12" t="str">
        <f t="shared" ref="J883:J888" si="33">"≥17h"</f>
        <v>≥17h</v>
      </c>
      <c r="K883" s="12" t="s">
        <v>513</v>
      </c>
      <c r="L883" s="69" t="s">
        <v>520</v>
      </c>
      <c r="M883" s="13" t="s">
        <v>374</v>
      </c>
      <c r="N883" s="14" t="s">
        <v>308</v>
      </c>
      <c r="O883" s="96" t="s">
        <v>358</v>
      </c>
      <c r="P883" s="15" t="s">
        <v>368</v>
      </c>
      <c r="Q883" s="83"/>
      <c r="R883" s="84"/>
      <c r="S883" s="84">
        <v>1</v>
      </c>
      <c r="T883" s="84">
        <v>1</v>
      </c>
      <c r="U883" s="84"/>
      <c r="V883" s="84"/>
      <c r="W883" s="84"/>
      <c r="X883" s="84"/>
      <c r="Y883" s="85"/>
      <c r="Z883" s="69" t="s">
        <v>520</v>
      </c>
      <c r="AA883" s="13" t="s">
        <v>374</v>
      </c>
      <c r="AB883" s="14" t="s">
        <v>308</v>
      </c>
      <c r="AC883" s="96" t="s">
        <v>358</v>
      </c>
      <c r="AD883" s="15" t="s">
        <v>368</v>
      </c>
      <c r="AE883" s="83"/>
      <c r="AF883" s="84">
        <v>1</v>
      </c>
      <c r="AG883" s="84"/>
      <c r="AH883" s="84"/>
      <c r="AI883" s="84"/>
      <c r="AJ883" s="84"/>
      <c r="AK883" s="84"/>
      <c r="AL883" s="84"/>
      <c r="AM883" s="85"/>
    </row>
    <row r="884" spans="1:39" ht="12" customHeight="1">
      <c r="A884" s="184">
        <v>824</v>
      </c>
      <c r="B884" s="98" t="s">
        <v>199</v>
      </c>
      <c r="C884" s="98" t="s">
        <v>198</v>
      </c>
      <c r="D884" s="11" t="s">
        <v>25</v>
      </c>
      <c r="E884" s="11" t="s">
        <v>304</v>
      </c>
      <c r="F884" s="12" t="s">
        <v>48</v>
      </c>
      <c r="G884" s="12" t="s">
        <v>310</v>
      </c>
      <c r="H884" s="12" t="s">
        <v>306</v>
      </c>
      <c r="I884" s="12" t="s">
        <v>507</v>
      </c>
      <c r="J884" s="12" t="str">
        <f t="shared" si="33"/>
        <v>≥17h</v>
      </c>
      <c r="K884" s="12" t="s">
        <v>47</v>
      </c>
      <c r="L884" s="69" t="s">
        <v>520</v>
      </c>
      <c r="M884" s="13" t="s">
        <v>374</v>
      </c>
      <c r="N884" s="14" t="s">
        <v>367</v>
      </c>
      <c r="O884" s="96" t="s">
        <v>358</v>
      </c>
      <c r="P884" s="15" t="s">
        <v>368</v>
      </c>
      <c r="Q884" s="83"/>
      <c r="R884" s="84"/>
      <c r="S884" s="84"/>
      <c r="T884" s="84">
        <v>1</v>
      </c>
      <c r="U884" s="84"/>
      <c r="V884" s="84"/>
      <c r="W884" s="84"/>
      <c r="X884" s="84"/>
      <c r="Y884" s="85"/>
      <c r="Z884" s="69" t="s">
        <v>520</v>
      </c>
      <c r="AA884" s="13" t="s">
        <v>374</v>
      </c>
      <c r="AB884" s="14" t="s">
        <v>367</v>
      </c>
      <c r="AC884" s="96" t="s">
        <v>358</v>
      </c>
      <c r="AD884" s="15" t="s">
        <v>368</v>
      </c>
      <c r="AE884" s="83"/>
      <c r="AF884" s="84">
        <v>1</v>
      </c>
      <c r="AG884" s="84"/>
      <c r="AH884" s="84"/>
      <c r="AI884" s="84"/>
      <c r="AJ884" s="84"/>
      <c r="AK884" s="84"/>
      <c r="AL884" s="84"/>
      <c r="AM884" s="85"/>
    </row>
    <row r="885" spans="1:39" ht="12" customHeight="1">
      <c r="A885" s="184">
        <v>825</v>
      </c>
      <c r="B885" s="98" t="s">
        <v>264</v>
      </c>
      <c r="C885" s="98" t="s">
        <v>264</v>
      </c>
      <c r="D885" s="11" t="s">
        <v>51</v>
      </c>
      <c r="E885" s="11" t="s">
        <v>304</v>
      </c>
      <c r="F885" s="12" t="s">
        <v>48</v>
      </c>
      <c r="G885" s="12" t="s">
        <v>510</v>
      </c>
      <c r="H885" s="12" t="s">
        <v>308</v>
      </c>
      <c r="I885" s="105" t="s">
        <v>504</v>
      </c>
      <c r="J885" s="12" t="str">
        <f t="shared" si="33"/>
        <v>≥17h</v>
      </c>
      <c r="K885" s="12" t="s">
        <v>513</v>
      </c>
      <c r="L885" s="69" t="s">
        <v>519</v>
      </c>
      <c r="M885" s="13" t="s">
        <v>374</v>
      </c>
      <c r="N885" s="14" t="s">
        <v>308</v>
      </c>
      <c r="O885" s="96" t="s">
        <v>358</v>
      </c>
      <c r="P885" s="15" t="s">
        <v>370</v>
      </c>
      <c r="Q885" s="83"/>
      <c r="R885" s="84">
        <v>1</v>
      </c>
      <c r="S885" s="84"/>
      <c r="T885" s="84"/>
      <c r="U885" s="84"/>
      <c r="V885" s="84"/>
      <c r="W885" s="84"/>
      <c r="X885" s="84"/>
      <c r="Y885" s="85"/>
      <c r="Z885" s="69" t="s">
        <v>519</v>
      </c>
      <c r="AA885" s="13" t="s">
        <v>374</v>
      </c>
      <c r="AB885" s="14" t="s">
        <v>308</v>
      </c>
      <c r="AC885" s="96" t="s">
        <v>358</v>
      </c>
      <c r="AD885" s="15" t="s">
        <v>370</v>
      </c>
      <c r="AE885" s="83">
        <v>1</v>
      </c>
      <c r="AF885" s="84"/>
      <c r="AG885" s="84"/>
      <c r="AH885" s="84"/>
      <c r="AI885" s="84"/>
      <c r="AJ885" s="84"/>
      <c r="AK885" s="84"/>
      <c r="AL885" s="84"/>
      <c r="AM885" s="85"/>
    </row>
    <row r="886" spans="1:39" ht="12" customHeight="1">
      <c r="A886" s="184">
        <v>826</v>
      </c>
      <c r="B886" s="98" t="s">
        <v>199</v>
      </c>
      <c r="C886" s="98" t="s">
        <v>198</v>
      </c>
      <c r="D886" s="11" t="s">
        <v>25</v>
      </c>
      <c r="E886" s="11" t="s">
        <v>304</v>
      </c>
      <c r="F886" s="12" t="s">
        <v>50</v>
      </c>
      <c r="G886" s="12" t="s">
        <v>510</v>
      </c>
      <c r="H886" s="12" t="s">
        <v>307</v>
      </c>
      <c r="I886" s="12" t="s">
        <v>504</v>
      </c>
      <c r="J886" s="12" t="str">
        <f t="shared" si="33"/>
        <v>≥17h</v>
      </c>
      <c r="K886" s="12" t="s">
        <v>47</v>
      </c>
      <c r="L886" s="69" t="s">
        <v>520</v>
      </c>
      <c r="M886" s="13" t="s">
        <v>374</v>
      </c>
      <c r="N886" s="14" t="s">
        <v>308</v>
      </c>
      <c r="O886" s="96" t="s">
        <v>358</v>
      </c>
      <c r="P886" s="15" t="s">
        <v>368</v>
      </c>
      <c r="Q886" s="83"/>
      <c r="R886" s="84"/>
      <c r="S886" s="84"/>
      <c r="T886" s="84">
        <v>1</v>
      </c>
      <c r="U886" s="84"/>
      <c r="V886" s="84"/>
      <c r="W886" s="84">
        <v>1</v>
      </c>
      <c r="X886" s="84"/>
      <c r="Y886" s="85"/>
      <c r="Z886" s="69" t="s">
        <v>520</v>
      </c>
      <c r="AA886" s="13" t="s">
        <v>374</v>
      </c>
      <c r="AB886" s="14" t="s">
        <v>308</v>
      </c>
      <c r="AC886" s="96" t="s">
        <v>358</v>
      </c>
      <c r="AD886" s="15" t="s">
        <v>368</v>
      </c>
      <c r="AE886" s="83">
        <v>1</v>
      </c>
      <c r="AF886" s="84"/>
      <c r="AG886" s="84"/>
      <c r="AH886" s="84"/>
      <c r="AI886" s="84"/>
      <c r="AJ886" s="84"/>
      <c r="AK886" s="84"/>
      <c r="AL886" s="84"/>
      <c r="AM886" s="85"/>
    </row>
    <row r="887" spans="1:39" ht="12" customHeight="1">
      <c r="A887" s="184">
        <v>827</v>
      </c>
      <c r="B887" s="98" t="s">
        <v>87</v>
      </c>
      <c r="C887" s="98" t="s">
        <v>71</v>
      </c>
      <c r="D887" s="11" t="s">
        <v>25</v>
      </c>
      <c r="E887" s="11" t="s">
        <v>303</v>
      </c>
      <c r="F887" s="12" t="s">
        <v>50</v>
      </c>
      <c r="G887" s="12" t="s">
        <v>310</v>
      </c>
      <c r="H887" s="12" t="s">
        <v>306</v>
      </c>
      <c r="I887" s="105" t="s">
        <v>505</v>
      </c>
      <c r="J887" s="12" t="str">
        <f t="shared" si="33"/>
        <v>≥17h</v>
      </c>
      <c r="K887" s="12" t="s">
        <v>47</v>
      </c>
      <c r="L887" s="69" t="s">
        <v>520</v>
      </c>
      <c r="M887" s="13" t="s">
        <v>373</v>
      </c>
      <c r="N887" s="14" t="s">
        <v>308</v>
      </c>
      <c r="O887" s="96" t="s">
        <v>358</v>
      </c>
      <c r="P887" s="15" t="s">
        <v>368</v>
      </c>
      <c r="Q887" s="83"/>
      <c r="R887" s="84"/>
      <c r="S887" s="84"/>
      <c r="T887" s="84">
        <v>1</v>
      </c>
      <c r="U887" s="84"/>
      <c r="V887" s="84"/>
      <c r="W887" s="84">
        <v>1</v>
      </c>
      <c r="X887" s="84"/>
      <c r="Y887" s="85"/>
      <c r="Z887" s="69" t="s">
        <v>520</v>
      </c>
      <c r="AA887" s="13" t="s">
        <v>373</v>
      </c>
      <c r="AB887" s="14" t="s">
        <v>308</v>
      </c>
      <c r="AC887" s="96" t="s">
        <v>358</v>
      </c>
      <c r="AD887" s="15" t="s">
        <v>368</v>
      </c>
      <c r="AE887" s="83"/>
      <c r="AF887" s="84">
        <v>1</v>
      </c>
      <c r="AG887" s="84"/>
      <c r="AH887" s="84"/>
      <c r="AI887" s="84"/>
      <c r="AJ887" s="84"/>
      <c r="AK887" s="84"/>
      <c r="AL887" s="84"/>
      <c r="AM887" s="85"/>
    </row>
    <row r="888" spans="1:39" ht="12" customHeight="1">
      <c r="A888" s="184">
        <v>828</v>
      </c>
      <c r="B888" s="98" t="s">
        <v>199</v>
      </c>
      <c r="C888" s="98" t="s">
        <v>198</v>
      </c>
      <c r="D888" s="11" t="s">
        <v>25</v>
      </c>
      <c r="E888" s="11" t="s">
        <v>304</v>
      </c>
      <c r="F888" s="12" t="s">
        <v>49</v>
      </c>
      <c r="G888" s="12" t="s">
        <v>310</v>
      </c>
      <c r="H888" s="12" t="s">
        <v>306</v>
      </c>
      <c r="I888" s="12" t="s">
        <v>507</v>
      </c>
      <c r="J888" s="12" t="str">
        <f t="shared" si="33"/>
        <v>≥17h</v>
      </c>
      <c r="K888" s="12" t="s">
        <v>512</v>
      </c>
      <c r="L888" s="69" t="s">
        <v>520</v>
      </c>
      <c r="M888" s="13" t="s">
        <v>371</v>
      </c>
      <c r="N888" s="14" t="s">
        <v>308</v>
      </c>
      <c r="O888" s="96" t="s">
        <v>358</v>
      </c>
      <c r="P888" s="15" t="s">
        <v>368</v>
      </c>
      <c r="Q888" s="83"/>
      <c r="R888" s="84"/>
      <c r="S888" s="84"/>
      <c r="T888" s="84">
        <v>1</v>
      </c>
      <c r="U888" s="84"/>
      <c r="V888" s="84"/>
      <c r="W888" s="84">
        <v>1</v>
      </c>
      <c r="X888" s="84"/>
      <c r="Y888" s="85"/>
      <c r="Z888" s="69" t="s">
        <v>520</v>
      </c>
      <c r="AA888" s="13" t="s">
        <v>371</v>
      </c>
      <c r="AB888" s="14" t="s">
        <v>308</v>
      </c>
      <c r="AC888" s="96" t="s">
        <v>358</v>
      </c>
      <c r="AD888" s="15" t="s">
        <v>368</v>
      </c>
      <c r="AE888" s="83"/>
      <c r="AF888" s="84">
        <v>1</v>
      </c>
      <c r="AG888" s="84"/>
      <c r="AH888" s="84"/>
      <c r="AI888" s="84"/>
      <c r="AJ888" s="84"/>
      <c r="AK888" s="84"/>
      <c r="AL888" s="84"/>
      <c r="AM888" s="85"/>
    </row>
    <row r="889" spans="1:39" ht="12" customHeight="1">
      <c r="A889" s="184">
        <v>829</v>
      </c>
      <c r="B889" s="98" t="s">
        <v>74</v>
      </c>
      <c r="C889" s="98" t="s">
        <v>75</v>
      </c>
      <c r="D889" s="11" t="s">
        <v>51</v>
      </c>
      <c r="E889" s="11" t="s">
        <v>304</v>
      </c>
      <c r="F889" s="12" t="s">
        <v>50</v>
      </c>
      <c r="G889" s="12" t="s">
        <v>310</v>
      </c>
      <c r="H889" s="12" t="s">
        <v>306</v>
      </c>
      <c r="I889" s="12" t="s">
        <v>505</v>
      </c>
      <c r="J889" s="11" t="str">
        <f>"12-16h"</f>
        <v>12-16h</v>
      </c>
      <c r="K889" s="12" t="s">
        <v>512</v>
      </c>
      <c r="L889" s="69" t="s">
        <v>519</v>
      </c>
      <c r="M889" s="13" t="s">
        <v>373</v>
      </c>
      <c r="N889" s="14" t="s">
        <v>308</v>
      </c>
      <c r="O889" s="96" t="s">
        <v>358</v>
      </c>
      <c r="P889" s="15" t="s">
        <v>368</v>
      </c>
      <c r="Q889" s="83"/>
      <c r="R889" s="84"/>
      <c r="S889" s="84">
        <v>1</v>
      </c>
      <c r="T889" s="84"/>
      <c r="U889" s="84"/>
      <c r="V889" s="84"/>
      <c r="W889" s="84"/>
      <c r="X889" s="84"/>
      <c r="Y889" s="85"/>
      <c r="Z889" s="69" t="s">
        <v>519</v>
      </c>
      <c r="AA889" s="13" t="s">
        <v>373</v>
      </c>
      <c r="AB889" s="14" t="s">
        <v>308</v>
      </c>
      <c r="AC889" s="96" t="s">
        <v>358</v>
      </c>
      <c r="AD889" s="15" t="s">
        <v>368</v>
      </c>
      <c r="AE889" s="83"/>
      <c r="AF889" s="84">
        <v>1</v>
      </c>
      <c r="AG889" s="84"/>
      <c r="AH889" s="84"/>
      <c r="AI889" s="84"/>
      <c r="AJ889" s="84"/>
      <c r="AK889" s="84"/>
      <c r="AL889" s="84"/>
      <c r="AM889" s="85"/>
    </row>
    <row r="890" spans="1:39" ht="12" customHeight="1">
      <c r="A890" s="184">
        <v>830</v>
      </c>
      <c r="B890" s="98" t="s">
        <v>87</v>
      </c>
      <c r="C890" s="98" t="s">
        <v>71</v>
      </c>
      <c r="D890" s="11" t="s">
        <v>51</v>
      </c>
      <c r="E890" s="11" t="s">
        <v>304</v>
      </c>
      <c r="F890" s="12" t="s">
        <v>49</v>
      </c>
      <c r="G890" s="12" t="s">
        <v>310</v>
      </c>
      <c r="H890" s="12" t="s">
        <v>306</v>
      </c>
      <c r="I890" s="105" t="s">
        <v>505</v>
      </c>
      <c r="J890" s="12" t="str">
        <f>"≥17h"</f>
        <v>≥17h</v>
      </c>
      <c r="K890" s="12" t="s">
        <v>47</v>
      </c>
      <c r="L890" s="69" t="s">
        <v>520</v>
      </c>
      <c r="M890" s="13" t="s">
        <v>371</v>
      </c>
      <c r="N890" s="14" t="s">
        <v>308</v>
      </c>
      <c r="O890" s="96" t="s">
        <v>358</v>
      </c>
      <c r="P890" s="15" t="s">
        <v>368</v>
      </c>
      <c r="Q890" s="83"/>
      <c r="R890" s="84"/>
      <c r="S890" s="84"/>
      <c r="T890" s="84">
        <v>1</v>
      </c>
      <c r="U890" s="84"/>
      <c r="V890" s="84"/>
      <c r="W890" s="84"/>
      <c r="X890" s="84"/>
      <c r="Y890" s="85"/>
      <c r="Z890" s="69" t="s">
        <v>520</v>
      </c>
      <c r="AA890" s="13" t="s">
        <v>371</v>
      </c>
      <c r="AB890" s="14" t="s">
        <v>308</v>
      </c>
      <c r="AC890" s="96" t="s">
        <v>358</v>
      </c>
      <c r="AD890" s="15" t="s">
        <v>368</v>
      </c>
      <c r="AE890" s="83"/>
      <c r="AF890" s="84"/>
      <c r="AG890" s="84">
        <v>1</v>
      </c>
      <c r="AH890" s="84"/>
      <c r="AI890" s="84"/>
      <c r="AJ890" s="84"/>
      <c r="AK890" s="84"/>
      <c r="AL890" s="84"/>
      <c r="AM890" s="85"/>
    </row>
    <row r="891" spans="1:39" ht="12" customHeight="1">
      <c r="A891" s="184">
        <v>831</v>
      </c>
      <c r="B891" s="98" t="s">
        <v>199</v>
      </c>
      <c r="C891" s="98" t="s">
        <v>198</v>
      </c>
      <c r="D891" s="11" t="s">
        <v>52</v>
      </c>
      <c r="E891" s="11" t="s">
        <v>303</v>
      </c>
      <c r="F891" s="12" t="s">
        <v>49</v>
      </c>
      <c r="G891" s="12" t="s">
        <v>510</v>
      </c>
      <c r="H891" s="12" t="s">
        <v>307</v>
      </c>
      <c r="I891" s="105" t="s">
        <v>504</v>
      </c>
      <c r="J891" s="12" t="str">
        <f>"≥17h"</f>
        <v>≥17h</v>
      </c>
      <c r="K891" s="12" t="s">
        <v>512</v>
      </c>
      <c r="L891" s="69" t="s">
        <v>520</v>
      </c>
      <c r="M891" s="13" t="s">
        <v>374</v>
      </c>
      <c r="N891" s="14" t="s">
        <v>308</v>
      </c>
      <c r="O891" s="96" t="s">
        <v>358</v>
      </c>
      <c r="P891" s="15" t="s">
        <v>368</v>
      </c>
      <c r="Q891" s="83"/>
      <c r="R891" s="84"/>
      <c r="S891" s="84"/>
      <c r="T891" s="84">
        <v>1</v>
      </c>
      <c r="U891" s="84"/>
      <c r="V891" s="84"/>
      <c r="W891" s="84">
        <v>1</v>
      </c>
      <c r="X891" s="84"/>
      <c r="Y891" s="85"/>
      <c r="Z891" s="69" t="s">
        <v>520</v>
      </c>
      <c r="AA891" s="13" t="s">
        <v>374</v>
      </c>
      <c r="AB891" s="14" t="s">
        <v>308</v>
      </c>
      <c r="AC891" s="96" t="s">
        <v>358</v>
      </c>
      <c r="AD891" s="15" t="s">
        <v>368</v>
      </c>
      <c r="AE891" s="83">
        <v>1</v>
      </c>
      <c r="AF891" s="84"/>
      <c r="AG891" s="84"/>
      <c r="AH891" s="84"/>
      <c r="AI891" s="84"/>
      <c r="AJ891" s="84"/>
      <c r="AK891" s="84"/>
      <c r="AL891" s="84"/>
      <c r="AM891" s="85"/>
    </row>
    <row r="892" spans="1:39" ht="12" customHeight="1">
      <c r="A892" s="184">
        <v>832</v>
      </c>
      <c r="B892" s="98" t="s">
        <v>199</v>
      </c>
      <c r="C892" s="98" t="s">
        <v>198</v>
      </c>
      <c r="D892" s="11" t="s">
        <v>52</v>
      </c>
      <c r="E892" s="11" t="s">
        <v>304</v>
      </c>
      <c r="F892" s="12" t="s">
        <v>49</v>
      </c>
      <c r="G892" s="12" t="s">
        <v>310</v>
      </c>
      <c r="H892" s="12" t="s">
        <v>306</v>
      </c>
      <c r="I892" s="105" t="s">
        <v>504</v>
      </c>
      <c r="J892" s="12" t="str">
        <f>"≥17h"</f>
        <v>≥17h</v>
      </c>
      <c r="K892" s="12" t="s">
        <v>47</v>
      </c>
      <c r="L892" s="69" t="s">
        <v>520</v>
      </c>
      <c r="M892" s="13" t="s">
        <v>371</v>
      </c>
      <c r="N892" s="14" t="s">
        <v>308</v>
      </c>
      <c r="O892" s="96" t="s">
        <v>358</v>
      </c>
      <c r="P892" s="15" t="s">
        <v>370</v>
      </c>
      <c r="Q892" s="83"/>
      <c r="R892" s="84">
        <v>1</v>
      </c>
      <c r="S892" s="84"/>
      <c r="T892" s="84"/>
      <c r="U892" s="84"/>
      <c r="V892" s="84"/>
      <c r="W892" s="84"/>
      <c r="X892" s="84"/>
      <c r="Y892" s="85"/>
      <c r="Z892" s="69" t="s">
        <v>520</v>
      </c>
      <c r="AA892" s="13" t="s">
        <v>371</v>
      </c>
      <c r="AB892" s="14" t="s">
        <v>308</v>
      </c>
      <c r="AC892" s="96" t="s">
        <v>358</v>
      </c>
      <c r="AD892" s="15" t="s">
        <v>370</v>
      </c>
      <c r="AE892" s="83"/>
      <c r="AF892" s="84"/>
      <c r="AG892" s="84"/>
      <c r="AH892" s="84"/>
      <c r="AI892" s="84"/>
      <c r="AJ892" s="84"/>
      <c r="AK892" s="84"/>
      <c r="AL892" s="84"/>
      <c r="AM892" s="85">
        <v>1</v>
      </c>
    </row>
    <row r="893" spans="1:39" ht="12" customHeight="1">
      <c r="A893" s="184">
        <v>833</v>
      </c>
      <c r="B893" s="98" t="s">
        <v>111</v>
      </c>
      <c r="C893" s="98" t="s">
        <v>71</v>
      </c>
      <c r="D893" s="11" t="s">
        <v>51</v>
      </c>
      <c r="E893" s="11" t="s">
        <v>304</v>
      </c>
      <c r="F893" s="75" t="s">
        <v>47</v>
      </c>
      <c r="G893" s="12" t="s">
        <v>310</v>
      </c>
      <c r="H893" s="12" t="s">
        <v>306</v>
      </c>
      <c r="I893" s="12" t="s">
        <v>504</v>
      </c>
      <c r="J893" s="12" t="str">
        <f>"≥17h"</f>
        <v>≥17h</v>
      </c>
      <c r="K893" s="12" t="s">
        <v>47</v>
      </c>
      <c r="L893" s="69" t="s">
        <v>520</v>
      </c>
      <c r="M893" s="13" t="s">
        <v>371</v>
      </c>
      <c r="N893" s="14" t="s">
        <v>308</v>
      </c>
      <c r="O893" s="96" t="s">
        <v>358</v>
      </c>
      <c r="P893" s="15" t="s">
        <v>368</v>
      </c>
      <c r="Q893" s="83"/>
      <c r="R893" s="84"/>
      <c r="S893" s="84"/>
      <c r="T893" s="84">
        <v>1</v>
      </c>
      <c r="U893" s="84"/>
      <c r="V893" s="84"/>
      <c r="W893" s="84">
        <v>1</v>
      </c>
      <c r="X893" s="84"/>
      <c r="Y893" s="85"/>
      <c r="Z893" s="69" t="s">
        <v>520</v>
      </c>
      <c r="AA893" s="13" t="s">
        <v>371</v>
      </c>
      <c r="AB893" s="14" t="s">
        <v>308</v>
      </c>
      <c r="AC893" s="96" t="s">
        <v>358</v>
      </c>
      <c r="AD893" s="15" t="s">
        <v>368</v>
      </c>
      <c r="AE893" s="83"/>
      <c r="AF893" s="84">
        <v>1</v>
      </c>
      <c r="AG893" s="84"/>
      <c r="AH893" s="84"/>
      <c r="AI893" s="84"/>
      <c r="AJ893" s="84"/>
      <c r="AK893" s="84"/>
      <c r="AL893" s="84"/>
      <c r="AM893" s="85"/>
    </row>
    <row r="894" spans="1:39" ht="12" customHeight="1">
      <c r="A894" s="184">
        <v>834</v>
      </c>
      <c r="B894" s="98" t="s">
        <v>264</v>
      </c>
      <c r="C894" s="98" t="s">
        <v>264</v>
      </c>
      <c r="D894" s="11" t="s">
        <v>52</v>
      </c>
      <c r="E894" s="11" t="s">
        <v>304</v>
      </c>
      <c r="F894" s="12" t="s">
        <v>48</v>
      </c>
      <c r="G894" s="12" t="s">
        <v>310</v>
      </c>
      <c r="H894" s="12" t="s">
        <v>306</v>
      </c>
      <c r="I894" s="12" t="s">
        <v>507</v>
      </c>
      <c r="J894" s="12" t="str">
        <f>"≥17h"</f>
        <v>≥17h</v>
      </c>
      <c r="K894" s="12" t="s">
        <v>47</v>
      </c>
      <c r="L894" s="69" t="s">
        <v>519</v>
      </c>
      <c r="M894" s="13" t="s">
        <v>373</v>
      </c>
      <c r="N894" s="14" t="s">
        <v>367</v>
      </c>
      <c r="O894" s="96" t="s">
        <v>358</v>
      </c>
      <c r="P894" s="15" t="s">
        <v>368</v>
      </c>
      <c r="Q894" s="83"/>
      <c r="R894" s="84">
        <v>1</v>
      </c>
      <c r="S894" s="84"/>
      <c r="T894" s="84">
        <v>1</v>
      </c>
      <c r="U894" s="84"/>
      <c r="V894" s="84"/>
      <c r="W894" s="84"/>
      <c r="X894" s="84"/>
      <c r="Y894" s="85"/>
      <c r="Z894" s="69" t="s">
        <v>519</v>
      </c>
      <c r="AA894" s="13" t="s">
        <v>373</v>
      </c>
      <c r="AB894" s="14" t="s">
        <v>367</v>
      </c>
      <c r="AC894" s="96" t="s">
        <v>358</v>
      </c>
      <c r="AD894" s="15" t="s">
        <v>368</v>
      </c>
      <c r="AE894" s="83"/>
      <c r="AF894" s="84">
        <v>1</v>
      </c>
      <c r="AG894" s="84"/>
      <c r="AH894" s="84"/>
      <c r="AI894" s="84"/>
      <c r="AJ894" s="84"/>
      <c r="AK894" s="84"/>
      <c r="AL894" s="84"/>
      <c r="AM894" s="85"/>
    </row>
    <row r="895" spans="1:39" ht="12" customHeight="1">
      <c r="A895" s="184">
        <v>835</v>
      </c>
      <c r="B895" s="98" t="s">
        <v>74</v>
      </c>
      <c r="C895" s="98" t="s">
        <v>75</v>
      </c>
      <c r="D895" s="11" t="s">
        <v>25</v>
      </c>
      <c r="E895" s="11" t="s">
        <v>304</v>
      </c>
      <c r="F895" s="12" t="s">
        <v>48</v>
      </c>
      <c r="G895" s="12" t="s">
        <v>310</v>
      </c>
      <c r="H895" s="12" t="s">
        <v>306</v>
      </c>
      <c r="I895" s="105" t="s">
        <v>504</v>
      </c>
      <c r="J895" s="11" t="str">
        <f>"12-16h"</f>
        <v>12-16h</v>
      </c>
      <c r="K895" s="12" t="s">
        <v>513</v>
      </c>
      <c r="L895" s="69" t="s">
        <v>519</v>
      </c>
      <c r="M895" s="13" t="s">
        <v>373</v>
      </c>
      <c r="N895" s="14" t="s">
        <v>367</v>
      </c>
      <c r="O895" s="96" t="s">
        <v>358</v>
      </c>
      <c r="P895" s="15" t="s">
        <v>368</v>
      </c>
      <c r="Q895" s="83"/>
      <c r="R895" s="84"/>
      <c r="S895" s="84">
        <v>1</v>
      </c>
      <c r="T895" s="84"/>
      <c r="U895" s="84"/>
      <c r="V895" s="84"/>
      <c r="W895" s="84"/>
      <c r="X895" s="84"/>
      <c r="Y895" s="85"/>
      <c r="Z895" s="69" t="s">
        <v>519</v>
      </c>
      <c r="AA895" s="13" t="s">
        <v>373</v>
      </c>
      <c r="AB895" s="14" t="s">
        <v>367</v>
      </c>
      <c r="AC895" s="96" t="s">
        <v>358</v>
      </c>
      <c r="AD895" s="15" t="s">
        <v>368</v>
      </c>
      <c r="AE895" s="83"/>
      <c r="AF895" s="84">
        <v>1</v>
      </c>
      <c r="AG895" s="84"/>
      <c r="AH895" s="84"/>
      <c r="AI895" s="84"/>
      <c r="AJ895" s="84"/>
      <c r="AK895" s="84"/>
      <c r="AL895" s="84"/>
      <c r="AM895" s="85"/>
    </row>
    <row r="896" spans="1:39" ht="12" customHeight="1">
      <c r="A896" s="184">
        <v>836</v>
      </c>
      <c r="B896" s="98" t="s">
        <v>199</v>
      </c>
      <c r="C896" s="98" t="s">
        <v>198</v>
      </c>
      <c r="D896" s="11" t="s">
        <v>25</v>
      </c>
      <c r="E896" s="11" t="s">
        <v>303</v>
      </c>
      <c r="F896" s="12" t="s">
        <v>48</v>
      </c>
      <c r="G896" s="12" t="s">
        <v>310</v>
      </c>
      <c r="H896" s="12" t="s">
        <v>306</v>
      </c>
      <c r="I896" s="105" t="s">
        <v>505</v>
      </c>
      <c r="J896" s="12" t="str">
        <f>"≥17h"</f>
        <v>≥17h</v>
      </c>
      <c r="K896" s="12" t="s">
        <v>513</v>
      </c>
      <c r="L896" s="69" t="s">
        <v>520</v>
      </c>
      <c r="M896" s="13" t="s">
        <v>373</v>
      </c>
      <c r="N896" s="14" t="s">
        <v>308</v>
      </c>
      <c r="O896" s="96" t="s">
        <v>358</v>
      </c>
      <c r="P896" s="15" t="s">
        <v>368</v>
      </c>
      <c r="Q896" s="83"/>
      <c r="R896" s="84"/>
      <c r="S896" s="84"/>
      <c r="T896" s="84">
        <v>1</v>
      </c>
      <c r="U896" s="84"/>
      <c r="V896" s="84"/>
      <c r="W896" s="84"/>
      <c r="X896" s="84"/>
      <c r="Y896" s="85"/>
      <c r="Z896" s="69" t="s">
        <v>520</v>
      </c>
      <c r="AA896" s="13" t="s">
        <v>373</v>
      </c>
      <c r="AB896" s="14" t="s">
        <v>308</v>
      </c>
      <c r="AC896" s="96" t="s">
        <v>358</v>
      </c>
      <c r="AD896" s="15" t="s">
        <v>368</v>
      </c>
      <c r="AE896" s="83"/>
      <c r="AF896" s="84">
        <v>1</v>
      </c>
      <c r="AG896" s="84"/>
      <c r="AH896" s="84"/>
      <c r="AI896" s="84"/>
      <c r="AJ896" s="84"/>
      <c r="AK896" s="84"/>
      <c r="AL896" s="84"/>
      <c r="AM896" s="85"/>
    </row>
    <row r="897" spans="1:39" ht="12" customHeight="1">
      <c r="A897" s="184">
        <v>837</v>
      </c>
      <c r="B897" s="98" t="s">
        <v>113</v>
      </c>
      <c r="C897" s="98" t="s">
        <v>71</v>
      </c>
      <c r="D897" s="11" t="s">
        <v>52</v>
      </c>
      <c r="E897" s="11" t="s">
        <v>304</v>
      </c>
      <c r="F897" s="12" t="s">
        <v>48</v>
      </c>
      <c r="G897" s="12" t="s">
        <v>310</v>
      </c>
      <c r="H897" s="12" t="s">
        <v>306</v>
      </c>
      <c r="I897" s="105" t="s">
        <v>507</v>
      </c>
      <c r="J897" s="12" t="str">
        <f>"≥17h"</f>
        <v>≥17h</v>
      </c>
      <c r="K897" s="12" t="s">
        <v>47</v>
      </c>
      <c r="L897" s="69" t="s">
        <v>520</v>
      </c>
      <c r="M897" s="13" t="s">
        <v>373</v>
      </c>
      <c r="N897" s="14" t="s">
        <v>308</v>
      </c>
      <c r="O897" s="96" t="s">
        <v>358</v>
      </c>
      <c r="P897" s="15" t="s">
        <v>368</v>
      </c>
      <c r="Q897" s="83"/>
      <c r="R897" s="84"/>
      <c r="S897" s="84"/>
      <c r="T897" s="84">
        <v>1</v>
      </c>
      <c r="U897" s="84"/>
      <c r="V897" s="84"/>
      <c r="W897" s="84"/>
      <c r="X897" s="84"/>
      <c r="Y897" s="85"/>
      <c r="Z897" s="69" t="s">
        <v>520</v>
      </c>
      <c r="AA897" s="13" t="s">
        <v>373</v>
      </c>
      <c r="AB897" s="14" t="s">
        <v>308</v>
      </c>
      <c r="AC897" s="96" t="s">
        <v>358</v>
      </c>
      <c r="AD897" s="15" t="s">
        <v>368</v>
      </c>
      <c r="AE897" s="83"/>
      <c r="AF897" s="84">
        <v>1</v>
      </c>
      <c r="AG897" s="84"/>
      <c r="AH897" s="84"/>
      <c r="AI897" s="84"/>
      <c r="AJ897" s="84"/>
      <c r="AK897" s="84"/>
      <c r="AL897" s="84"/>
      <c r="AM897" s="85"/>
    </row>
    <row r="898" spans="1:39" ht="12" customHeight="1">
      <c r="A898" s="184">
        <v>838</v>
      </c>
      <c r="B898" s="98" t="s">
        <v>267</v>
      </c>
      <c r="C898" s="98" t="s">
        <v>264</v>
      </c>
      <c r="D898" s="11" t="s">
        <v>25</v>
      </c>
      <c r="E898" s="11" t="s">
        <v>303</v>
      </c>
      <c r="F898" s="12" t="s">
        <v>49</v>
      </c>
      <c r="G898" s="11" t="s">
        <v>511</v>
      </c>
      <c r="H898" s="12" t="s">
        <v>308</v>
      </c>
      <c r="I898" s="105" t="s">
        <v>504</v>
      </c>
      <c r="J898" s="12" t="str">
        <f>"≥17h"</f>
        <v>≥17h</v>
      </c>
      <c r="K898" s="12" t="s">
        <v>47</v>
      </c>
      <c r="L898" s="69" t="s">
        <v>519</v>
      </c>
      <c r="M898" s="13" t="s">
        <v>371</v>
      </c>
      <c r="N898" s="14" t="s">
        <v>308</v>
      </c>
      <c r="O898" s="96" t="s">
        <v>358</v>
      </c>
      <c r="P898" s="15" t="s">
        <v>368</v>
      </c>
      <c r="Q898" s="83"/>
      <c r="R898" s="84"/>
      <c r="S898" s="84"/>
      <c r="T898" s="84">
        <v>1</v>
      </c>
      <c r="U898" s="84"/>
      <c r="V898" s="84"/>
      <c r="W898" s="84"/>
      <c r="X898" s="84">
        <v>1</v>
      </c>
      <c r="Y898" s="85">
        <v>1</v>
      </c>
      <c r="Z898" s="69" t="s">
        <v>519</v>
      </c>
      <c r="AA898" s="13" t="s">
        <v>371</v>
      </c>
      <c r="AB898" s="14" t="s">
        <v>308</v>
      </c>
      <c r="AC898" s="96" t="s">
        <v>358</v>
      </c>
      <c r="AD898" s="15" t="s">
        <v>368</v>
      </c>
      <c r="AE898" s="83"/>
      <c r="AF898" s="84"/>
      <c r="AG898" s="84"/>
      <c r="AH898" s="84"/>
      <c r="AI898" s="84">
        <v>1</v>
      </c>
      <c r="AJ898" s="84"/>
      <c r="AK898" s="84"/>
      <c r="AL898" s="84"/>
      <c r="AM898" s="85"/>
    </row>
    <row r="899" spans="1:39" ht="12" customHeight="1">
      <c r="A899" s="184">
        <v>839</v>
      </c>
      <c r="B899" s="98" t="s">
        <v>111</v>
      </c>
      <c r="C899" s="98" t="s">
        <v>71</v>
      </c>
      <c r="D899" s="11" t="s">
        <v>25</v>
      </c>
      <c r="E899" s="11" t="s">
        <v>304</v>
      </c>
      <c r="F899" s="12" t="s">
        <v>50</v>
      </c>
      <c r="G899" s="12" t="s">
        <v>310</v>
      </c>
      <c r="H899" s="12" t="s">
        <v>306</v>
      </c>
      <c r="I899" s="105" t="s">
        <v>504</v>
      </c>
      <c r="J899" s="12" t="str">
        <f>"≥17h"</f>
        <v>≥17h</v>
      </c>
      <c r="K899" s="12" t="s">
        <v>512</v>
      </c>
      <c r="L899" s="69" t="s">
        <v>520</v>
      </c>
      <c r="M899" s="13" t="s">
        <v>371</v>
      </c>
      <c r="N899" s="14" t="s">
        <v>308</v>
      </c>
      <c r="O899" s="96" t="s">
        <v>358</v>
      </c>
      <c r="P899" s="15" t="s">
        <v>368</v>
      </c>
      <c r="Q899" s="83"/>
      <c r="R899" s="84">
        <v>1</v>
      </c>
      <c r="S899" s="84"/>
      <c r="T899" s="84">
        <v>1</v>
      </c>
      <c r="U899" s="84"/>
      <c r="V899" s="84"/>
      <c r="W899" s="84"/>
      <c r="X899" s="84">
        <v>1</v>
      </c>
      <c r="Y899" s="85"/>
      <c r="Z899" s="69" t="s">
        <v>520</v>
      </c>
      <c r="AA899" s="13" t="s">
        <v>371</v>
      </c>
      <c r="AB899" s="14" t="s">
        <v>308</v>
      </c>
      <c r="AC899" s="96" t="s">
        <v>358</v>
      </c>
      <c r="AD899" s="15" t="s">
        <v>368</v>
      </c>
      <c r="AE899" s="83">
        <v>1</v>
      </c>
      <c r="AF899" s="84"/>
      <c r="AG899" s="84"/>
      <c r="AH899" s="84"/>
      <c r="AI899" s="84"/>
      <c r="AJ899" s="84"/>
      <c r="AK899" s="84"/>
      <c r="AL899" s="84"/>
      <c r="AM899" s="85"/>
    </row>
    <row r="900" spans="1:39" ht="12" customHeight="1">
      <c r="A900" s="184">
        <v>840</v>
      </c>
      <c r="B900" s="98" t="s">
        <v>74</v>
      </c>
      <c r="C900" s="98" t="s">
        <v>75</v>
      </c>
      <c r="D900" s="11" t="s">
        <v>25</v>
      </c>
      <c r="E900" s="11" t="s">
        <v>304</v>
      </c>
      <c r="F900" s="12" t="s">
        <v>48</v>
      </c>
      <c r="G900" s="12" t="s">
        <v>310</v>
      </c>
      <c r="H900" s="12" t="s">
        <v>306</v>
      </c>
      <c r="I900" s="105" t="s">
        <v>504</v>
      </c>
      <c r="J900" s="11" t="str">
        <f>"12-16h"</f>
        <v>12-16h</v>
      </c>
      <c r="K900" s="12" t="s">
        <v>47</v>
      </c>
      <c r="L900" s="69" t="s">
        <v>519</v>
      </c>
      <c r="M900" s="13" t="s">
        <v>373</v>
      </c>
      <c r="N900" s="14" t="s">
        <v>367</v>
      </c>
      <c r="O900" s="96" t="s">
        <v>358</v>
      </c>
      <c r="P900" s="15" t="s">
        <v>368</v>
      </c>
      <c r="Q900" s="83"/>
      <c r="R900" s="84"/>
      <c r="S900" s="84">
        <v>1</v>
      </c>
      <c r="T900" s="84"/>
      <c r="U900" s="84"/>
      <c r="V900" s="84"/>
      <c r="W900" s="84"/>
      <c r="X900" s="84"/>
      <c r="Y900" s="85"/>
      <c r="Z900" s="69" t="s">
        <v>519</v>
      </c>
      <c r="AA900" s="13" t="s">
        <v>373</v>
      </c>
      <c r="AB900" s="14" t="s">
        <v>367</v>
      </c>
      <c r="AC900" s="96" t="s">
        <v>358</v>
      </c>
      <c r="AD900" s="15" t="s">
        <v>368</v>
      </c>
      <c r="AE900" s="83"/>
      <c r="AF900" s="84">
        <v>1</v>
      </c>
      <c r="AG900" s="84"/>
      <c r="AH900" s="84"/>
      <c r="AI900" s="84"/>
      <c r="AJ900" s="84"/>
      <c r="AK900" s="84"/>
      <c r="AL900" s="84"/>
      <c r="AM900" s="85"/>
    </row>
    <row r="901" spans="1:39" ht="12" customHeight="1">
      <c r="A901" s="184">
        <v>841</v>
      </c>
      <c r="B901" s="98" t="s">
        <v>106</v>
      </c>
      <c r="C901" s="98" t="s">
        <v>71</v>
      </c>
      <c r="D901" s="11" t="s">
        <v>51</v>
      </c>
      <c r="E901" s="11" t="s">
        <v>304</v>
      </c>
      <c r="F901" s="12" t="s">
        <v>50</v>
      </c>
      <c r="G901" s="12" t="s">
        <v>310</v>
      </c>
      <c r="H901" s="12" t="s">
        <v>306</v>
      </c>
      <c r="I901" s="105" t="s">
        <v>504</v>
      </c>
      <c r="J901" s="12" t="str">
        <f>"≥17h"</f>
        <v>≥17h</v>
      </c>
      <c r="K901" s="12" t="s">
        <v>512</v>
      </c>
      <c r="L901" s="69" t="s">
        <v>520</v>
      </c>
      <c r="M901" s="13" t="s">
        <v>342</v>
      </c>
      <c r="N901" s="14"/>
      <c r="O901" s="96" t="s">
        <v>358</v>
      </c>
      <c r="P901" s="15" t="s">
        <v>359</v>
      </c>
      <c r="Q901" s="83"/>
      <c r="R901" s="84"/>
      <c r="S901" s="84"/>
      <c r="T901" s="84"/>
      <c r="U901" s="84"/>
      <c r="V901" s="84"/>
      <c r="W901" s="84"/>
      <c r="X901" s="84"/>
      <c r="Y901" s="85"/>
      <c r="Z901" s="69" t="s">
        <v>520</v>
      </c>
      <c r="AA901" s="13" t="s">
        <v>342</v>
      </c>
      <c r="AB901" s="14"/>
      <c r="AC901" s="96" t="s">
        <v>358</v>
      </c>
      <c r="AD901" s="15" t="s">
        <v>359</v>
      </c>
      <c r="AE901" s="83"/>
      <c r="AF901" s="84"/>
      <c r="AG901" s="84"/>
      <c r="AH901" s="84"/>
      <c r="AI901" s="84"/>
      <c r="AJ901" s="84"/>
      <c r="AK901" s="84"/>
      <c r="AL901" s="84"/>
      <c r="AM901" s="85"/>
    </row>
    <row r="902" spans="1:39" ht="12" customHeight="1">
      <c r="A902" s="184">
        <v>842</v>
      </c>
      <c r="B902" s="98" t="s">
        <v>268</v>
      </c>
      <c r="C902" s="98" t="s">
        <v>264</v>
      </c>
      <c r="D902" s="11" t="s">
        <v>52</v>
      </c>
      <c r="E902" s="11" t="s">
        <v>304</v>
      </c>
      <c r="F902" s="12" t="s">
        <v>49</v>
      </c>
      <c r="G902" s="11" t="s">
        <v>511</v>
      </c>
      <c r="H902" s="12" t="s">
        <v>308</v>
      </c>
      <c r="I902" s="12" t="s">
        <v>505</v>
      </c>
      <c r="J902" s="12" t="str">
        <f>"≥17h"</f>
        <v>≥17h</v>
      </c>
      <c r="K902" s="12" t="s">
        <v>512</v>
      </c>
      <c r="L902" s="69" t="s">
        <v>519</v>
      </c>
      <c r="M902" s="13" t="s">
        <v>374</v>
      </c>
      <c r="N902" s="14" t="s">
        <v>308</v>
      </c>
      <c r="O902" s="96" t="s">
        <v>358</v>
      </c>
      <c r="P902" s="15" t="s">
        <v>368</v>
      </c>
      <c r="Q902" s="83"/>
      <c r="R902" s="84"/>
      <c r="S902" s="84"/>
      <c r="T902" s="84">
        <v>1</v>
      </c>
      <c r="U902" s="84"/>
      <c r="V902" s="84"/>
      <c r="W902" s="84">
        <v>1</v>
      </c>
      <c r="X902" s="84"/>
      <c r="Y902" s="85"/>
      <c r="Z902" s="69" t="s">
        <v>519</v>
      </c>
      <c r="AA902" s="13" t="s">
        <v>374</v>
      </c>
      <c r="AB902" s="14" t="s">
        <v>308</v>
      </c>
      <c r="AC902" s="96" t="s">
        <v>358</v>
      </c>
      <c r="AD902" s="15" t="s">
        <v>368</v>
      </c>
      <c r="AE902" s="83"/>
      <c r="AF902" s="84">
        <v>1</v>
      </c>
      <c r="AG902" s="84"/>
      <c r="AH902" s="84"/>
      <c r="AI902" s="84"/>
      <c r="AJ902" s="84"/>
      <c r="AK902" s="84"/>
      <c r="AL902" s="84"/>
      <c r="AM902" s="85"/>
    </row>
    <row r="903" spans="1:39" ht="12" customHeight="1">
      <c r="A903" s="184">
        <v>843</v>
      </c>
      <c r="B903" s="98" t="s">
        <v>74</v>
      </c>
      <c r="C903" s="98" t="s">
        <v>75</v>
      </c>
      <c r="D903" s="11" t="s">
        <v>51</v>
      </c>
      <c r="E903" s="11" t="s">
        <v>303</v>
      </c>
      <c r="F903" s="12" t="s">
        <v>50</v>
      </c>
      <c r="G903" s="12" t="s">
        <v>310</v>
      </c>
      <c r="H903" s="12" t="s">
        <v>306</v>
      </c>
      <c r="I903" s="117" t="s">
        <v>504</v>
      </c>
      <c r="J903" s="11" t="str">
        <f t="shared" ref="J903:J908" si="34">"12-16h"</f>
        <v>12-16h</v>
      </c>
      <c r="K903" s="12" t="s">
        <v>513</v>
      </c>
      <c r="L903" s="69" t="s">
        <v>519</v>
      </c>
      <c r="M903" s="13" t="s">
        <v>373</v>
      </c>
      <c r="N903" s="14" t="s">
        <v>308</v>
      </c>
      <c r="O903" s="96" t="s">
        <v>358</v>
      </c>
      <c r="P903" s="15" t="s">
        <v>368</v>
      </c>
      <c r="Q903" s="83"/>
      <c r="R903" s="84"/>
      <c r="S903" s="84">
        <v>1</v>
      </c>
      <c r="T903" s="84"/>
      <c r="U903" s="84"/>
      <c r="V903" s="84"/>
      <c r="W903" s="84"/>
      <c r="X903" s="84"/>
      <c r="Y903" s="85"/>
      <c r="Z903" s="69" t="s">
        <v>519</v>
      </c>
      <c r="AA903" s="13" t="s">
        <v>373</v>
      </c>
      <c r="AB903" s="14" t="s">
        <v>308</v>
      </c>
      <c r="AC903" s="96" t="s">
        <v>358</v>
      </c>
      <c r="AD903" s="15" t="s">
        <v>368</v>
      </c>
      <c r="AE903" s="83"/>
      <c r="AF903" s="84">
        <v>1</v>
      </c>
      <c r="AG903" s="84"/>
      <c r="AH903" s="84"/>
      <c r="AI903" s="84"/>
      <c r="AJ903" s="84"/>
      <c r="AK903" s="84"/>
      <c r="AL903" s="84"/>
      <c r="AM903" s="85"/>
    </row>
    <row r="904" spans="1:39" ht="12" customHeight="1">
      <c r="A904" s="184">
        <v>844</v>
      </c>
      <c r="B904" s="98" t="s">
        <v>269</v>
      </c>
      <c r="C904" s="98" t="s">
        <v>264</v>
      </c>
      <c r="D904" s="11" t="s">
        <v>51</v>
      </c>
      <c r="E904" s="11" t="s">
        <v>304</v>
      </c>
      <c r="F904" s="12" t="s">
        <v>49</v>
      </c>
      <c r="G904" s="11" t="s">
        <v>511</v>
      </c>
      <c r="H904" s="12" t="s">
        <v>307</v>
      </c>
      <c r="I904" s="105" t="s">
        <v>507</v>
      </c>
      <c r="J904" s="11" t="str">
        <f t="shared" si="34"/>
        <v>12-16h</v>
      </c>
      <c r="K904" s="12" t="s">
        <v>513</v>
      </c>
      <c r="L904" s="69" t="s">
        <v>519</v>
      </c>
      <c r="M904" s="13" t="s">
        <v>374</v>
      </c>
      <c r="N904" s="14" t="s">
        <v>308</v>
      </c>
      <c r="O904" s="96" t="s">
        <v>358</v>
      </c>
      <c r="P904" s="15" t="s">
        <v>368</v>
      </c>
      <c r="Q904" s="83"/>
      <c r="R904" s="84"/>
      <c r="S904" s="84"/>
      <c r="T904" s="84">
        <v>1</v>
      </c>
      <c r="U904" s="84"/>
      <c r="V904" s="84"/>
      <c r="W904" s="84"/>
      <c r="X904" s="84"/>
      <c r="Y904" s="85">
        <v>1</v>
      </c>
      <c r="Z904" s="69" t="s">
        <v>519</v>
      </c>
      <c r="AA904" s="13" t="s">
        <v>374</v>
      </c>
      <c r="AB904" s="14" t="s">
        <v>308</v>
      </c>
      <c r="AC904" s="96" t="s">
        <v>358</v>
      </c>
      <c r="AD904" s="15" t="s">
        <v>368</v>
      </c>
      <c r="AE904" s="83"/>
      <c r="AF904" s="84">
        <v>1</v>
      </c>
      <c r="AG904" s="84"/>
      <c r="AH904" s="84"/>
      <c r="AI904" s="84"/>
      <c r="AJ904" s="84"/>
      <c r="AK904" s="84"/>
      <c r="AL904" s="84"/>
      <c r="AM904" s="85"/>
    </row>
    <row r="905" spans="1:39" ht="12" customHeight="1">
      <c r="A905" s="184">
        <v>845</v>
      </c>
      <c r="B905" s="98" t="s">
        <v>74</v>
      </c>
      <c r="C905" s="98" t="s">
        <v>75</v>
      </c>
      <c r="D905" s="11" t="s">
        <v>25</v>
      </c>
      <c r="E905" s="11" t="s">
        <v>304</v>
      </c>
      <c r="F905" s="12" t="s">
        <v>49</v>
      </c>
      <c r="G905" s="12" t="s">
        <v>310</v>
      </c>
      <c r="H905" s="12" t="s">
        <v>306</v>
      </c>
      <c r="I905" s="12" t="s">
        <v>504</v>
      </c>
      <c r="J905" s="11" t="str">
        <f t="shared" si="34"/>
        <v>12-16h</v>
      </c>
      <c r="K905" s="12" t="s">
        <v>47</v>
      </c>
      <c r="L905" s="69" t="s">
        <v>519</v>
      </c>
      <c r="M905" s="13" t="s">
        <v>373</v>
      </c>
      <c r="N905" s="14" t="s">
        <v>308</v>
      </c>
      <c r="O905" s="96" t="s">
        <v>358</v>
      </c>
      <c r="P905" s="15" t="s">
        <v>368</v>
      </c>
      <c r="Q905" s="83"/>
      <c r="R905" s="84"/>
      <c r="S905" s="84">
        <v>1</v>
      </c>
      <c r="T905" s="84"/>
      <c r="U905" s="84"/>
      <c r="V905" s="84"/>
      <c r="W905" s="84"/>
      <c r="X905" s="84"/>
      <c r="Y905" s="85"/>
      <c r="Z905" s="69" t="s">
        <v>519</v>
      </c>
      <c r="AA905" s="13" t="s">
        <v>373</v>
      </c>
      <c r="AB905" s="14" t="s">
        <v>308</v>
      </c>
      <c r="AC905" s="96" t="s">
        <v>358</v>
      </c>
      <c r="AD905" s="15" t="s">
        <v>368</v>
      </c>
      <c r="AE905" s="83"/>
      <c r="AF905" s="84">
        <v>1</v>
      </c>
      <c r="AG905" s="84"/>
      <c r="AH905" s="84"/>
      <c r="AI905" s="84"/>
      <c r="AJ905" s="84"/>
      <c r="AK905" s="84"/>
      <c r="AL905" s="84"/>
      <c r="AM905" s="85"/>
    </row>
    <row r="906" spans="1:39" ht="12" customHeight="1">
      <c r="A906" s="184">
        <v>846</v>
      </c>
      <c r="B906" s="98" t="s">
        <v>199</v>
      </c>
      <c r="C906" s="98" t="s">
        <v>198</v>
      </c>
      <c r="D906" s="11" t="s">
        <v>51</v>
      </c>
      <c r="E906" s="11" t="s">
        <v>303</v>
      </c>
      <c r="F906" s="12" t="s">
        <v>50</v>
      </c>
      <c r="G906" s="12" t="s">
        <v>310</v>
      </c>
      <c r="H906" s="12" t="s">
        <v>306</v>
      </c>
      <c r="I906" s="117" t="s">
        <v>504</v>
      </c>
      <c r="J906" s="11" t="str">
        <f t="shared" si="34"/>
        <v>12-16h</v>
      </c>
      <c r="K906" s="12" t="s">
        <v>512</v>
      </c>
      <c r="L906" s="69" t="s">
        <v>520</v>
      </c>
      <c r="M906" s="13" t="s">
        <v>374</v>
      </c>
      <c r="N906" s="14" t="s">
        <v>367</v>
      </c>
      <c r="O906" s="96" t="s">
        <v>358</v>
      </c>
      <c r="P906" s="15" t="s">
        <v>368</v>
      </c>
      <c r="Q906" s="83"/>
      <c r="R906" s="84"/>
      <c r="S906" s="84"/>
      <c r="T906" s="84">
        <v>1</v>
      </c>
      <c r="U906" s="84"/>
      <c r="V906" s="84"/>
      <c r="W906" s="84"/>
      <c r="X906" s="84"/>
      <c r="Y906" s="85"/>
      <c r="Z906" s="69" t="s">
        <v>520</v>
      </c>
      <c r="AA906" s="13" t="s">
        <v>374</v>
      </c>
      <c r="AB906" s="14" t="s">
        <v>367</v>
      </c>
      <c r="AC906" s="96" t="s">
        <v>358</v>
      </c>
      <c r="AD906" s="15" t="s">
        <v>368</v>
      </c>
      <c r="AE906" s="83"/>
      <c r="AF906" s="84">
        <v>1</v>
      </c>
      <c r="AG906" s="84"/>
      <c r="AH906" s="84"/>
      <c r="AI906" s="84"/>
      <c r="AJ906" s="84"/>
      <c r="AK906" s="84"/>
      <c r="AL906" s="84"/>
      <c r="AM906" s="85"/>
    </row>
    <row r="907" spans="1:39" ht="12" customHeight="1">
      <c r="A907" s="184">
        <v>847</v>
      </c>
      <c r="B907" s="98" t="s">
        <v>72</v>
      </c>
      <c r="C907" s="98" t="s">
        <v>72</v>
      </c>
      <c r="D907" s="11" t="s">
        <v>51</v>
      </c>
      <c r="E907" s="11" t="s">
        <v>303</v>
      </c>
      <c r="F907" s="12" t="s">
        <v>49</v>
      </c>
      <c r="G907" s="12" t="s">
        <v>310</v>
      </c>
      <c r="H907" s="12" t="s">
        <v>306</v>
      </c>
      <c r="I907" s="105" t="s">
        <v>504</v>
      </c>
      <c r="J907" s="11" t="str">
        <f t="shared" si="34"/>
        <v>12-16h</v>
      </c>
      <c r="K907" s="12" t="s">
        <v>513</v>
      </c>
      <c r="L907" s="69" t="s">
        <v>519</v>
      </c>
      <c r="M907" s="13" t="s">
        <v>373</v>
      </c>
      <c r="N907" s="14" t="s">
        <v>308</v>
      </c>
      <c r="O907" s="96" t="s">
        <v>358</v>
      </c>
      <c r="P907" s="15" t="s">
        <v>368</v>
      </c>
      <c r="Q907" s="83"/>
      <c r="R907" s="84"/>
      <c r="S907" s="84">
        <v>1</v>
      </c>
      <c r="T907" s="84"/>
      <c r="U907" s="84"/>
      <c r="V907" s="84"/>
      <c r="W907" s="84"/>
      <c r="X907" s="84"/>
      <c r="Y907" s="85"/>
      <c r="Z907" s="69" t="s">
        <v>519</v>
      </c>
      <c r="AA907" s="13" t="s">
        <v>373</v>
      </c>
      <c r="AB907" s="14" t="s">
        <v>308</v>
      </c>
      <c r="AC907" s="96" t="s">
        <v>358</v>
      </c>
      <c r="AD907" s="15" t="s">
        <v>368</v>
      </c>
      <c r="AE907" s="83"/>
      <c r="AF907" s="84">
        <v>1</v>
      </c>
      <c r="AG907" s="84"/>
      <c r="AH907" s="84"/>
      <c r="AI907" s="84"/>
      <c r="AJ907" s="84"/>
      <c r="AK907" s="84"/>
      <c r="AL907" s="84"/>
      <c r="AM907" s="85"/>
    </row>
    <row r="908" spans="1:39" ht="12" customHeight="1">
      <c r="A908" s="184">
        <v>848</v>
      </c>
      <c r="B908" s="98" t="s">
        <v>260</v>
      </c>
      <c r="C908" s="98" t="s">
        <v>260</v>
      </c>
      <c r="D908" s="11" t="s">
        <v>25</v>
      </c>
      <c r="E908" s="11" t="s">
        <v>303</v>
      </c>
      <c r="F908" s="12" t="s">
        <v>50</v>
      </c>
      <c r="G908" s="12" t="s">
        <v>310</v>
      </c>
      <c r="H908" s="12" t="s">
        <v>306</v>
      </c>
      <c r="I908" s="12" t="s">
        <v>504</v>
      </c>
      <c r="J908" s="11" t="str">
        <f t="shared" si="34"/>
        <v>12-16h</v>
      </c>
      <c r="K908" s="12" t="s">
        <v>512</v>
      </c>
      <c r="L908" s="69" t="s">
        <v>519</v>
      </c>
      <c r="M908" s="13" t="s">
        <v>373</v>
      </c>
      <c r="N908" s="14" t="s">
        <v>308</v>
      </c>
      <c r="O908" s="96" t="s">
        <v>358</v>
      </c>
      <c r="P908" s="15" t="s">
        <v>368</v>
      </c>
      <c r="Q908" s="83"/>
      <c r="R908" s="84"/>
      <c r="S908" s="84">
        <v>1</v>
      </c>
      <c r="T908" s="84">
        <v>1</v>
      </c>
      <c r="U908" s="84"/>
      <c r="V908" s="84"/>
      <c r="W908" s="84">
        <v>1</v>
      </c>
      <c r="X908" s="84">
        <v>1</v>
      </c>
      <c r="Y908" s="85"/>
      <c r="Z908" s="69" t="s">
        <v>519</v>
      </c>
      <c r="AA908" s="13" t="s">
        <v>373</v>
      </c>
      <c r="AB908" s="14" t="s">
        <v>308</v>
      </c>
      <c r="AC908" s="96" t="s">
        <v>358</v>
      </c>
      <c r="AD908" s="15" t="s">
        <v>368</v>
      </c>
      <c r="AE908" s="83">
        <v>1</v>
      </c>
      <c r="AF908" s="84"/>
      <c r="AG908" s="84"/>
      <c r="AH908" s="84"/>
      <c r="AI908" s="84"/>
      <c r="AJ908" s="84"/>
      <c r="AK908" s="84"/>
      <c r="AL908" s="84"/>
      <c r="AM908" s="85"/>
    </row>
    <row r="909" spans="1:39" ht="12" customHeight="1">
      <c r="A909" s="184">
        <v>849</v>
      </c>
      <c r="B909" s="98" t="s">
        <v>186</v>
      </c>
      <c r="C909" s="98" t="s">
        <v>168</v>
      </c>
      <c r="D909" s="11" t="s">
        <v>51</v>
      </c>
      <c r="E909" s="11" t="s">
        <v>304</v>
      </c>
      <c r="F909" s="75" t="s">
        <v>47</v>
      </c>
      <c r="G909" s="11" t="s">
        <v>511</v>
      </c>
      <c r="H909" s="12" t="s">
        <v>306</v>
      </c>
      <c r="I909" s="105" t="s">
        <v>504</v>
      </c>
      <c r="J909" s="12" t="str">
        <f>"≥17h"</f>
        <v>≥17h</v>
      </c>
      <c r="K909" s="12" t="s">
        <v>47</v>
      </c>
      <c r="L909" s="69" t="s">
        <v>520</v>
      </c>
      <c r="M909" s="13" t="s">
        <v>373</v>
      </c>
      <c r="N909" s="14" t="s">
        <v>367</v>
      </c>
      <c r="O909" s="96" t="s">
        <v>358</v>
      </c>
      <c r="P909" s="15" t="s">
        <v>368</v>
      </c>
      <c r="Q909" s="83"/>
      <c r="R909" s="84"/>
      <c r="S909" s="84"/>
      <c r="T909" s="84">
        <v>1</v>
      </c>
      <c r="U909" s="84"/>
      <c r="V909" s="84"/>
      <c r="W909" s="84">
        <v>1</v>
      </c>
      <c r="X909" s="84"/>
      <c r="Y909" s="85"/>
      <c r="Z909" s="69" t="s">
        <v>520</v>
      </c>
      <c r="AA909" s="13" t="s">
        <v>373</v>
      </c>
      <c r="AB909" s="14" t="s">
        <v>367</v>
      </c>
      <c r="AC909" s="96" t="s">
        <v>358</v>
      </c>
      <c r="AD909" s="15" t="s">
        <v>368</v>
      </c>
      <c r="AE909" s="83"/>
      <c r="AF909" s="84">
        <v>1</v>
      </c>
      <c r="AG909" s="84"/>
      <c r="AH909" s="84"/>
      <c r="AI909" s="84"/>
      <c r="AJ909" s="84"/>
      <c r="AK909" s="84"/>
      <c r="AL909" s="84"/>
      <c r="AM909" s="85"/>
    </row>
    <row r="910" spans="1:39" ht="12" customHeight="1">
      <c r="A910" s="184">
        <v>850</v>
      </c>
      <c r="B910" s="98" t="s">
        <v>199</v>
      </c>
      <c r="C910" s="98" t="s">
        <v>198</v>
      </c>
      <c r="D910" s="11" t="s">
        <v>51</v>
      </c>
      <c r="E910" s="11" t="s">
        <v>304</v>
      </c>
      <c r="F910" s="12" t="s">
        <v>50</v>
      </c>
      <c r="G910" s="12" t="s">
        <v>310</v>
      </c>
      <c r="H910" s="12" t="s">
        <v>306</v>
      </c>
      <c r="I910" s="105" t="s">
        <v>507</v>
      </c>
      <c r="J910" s="12" t="str">
        <f>"≥17h"</f>
        <v>≥17h</v>
      </c>
      <c r="K910" s="12" t="s">
        <v>47</v>
      </c>
      <c r="L910" s="69" t="s">
        <v>520</v>
      </c>
      <c r="M910" s="13" t="s">
        <v>373</v>
      </c>
      <c r="N910" s="14" t="s">
        <v>308</v>
      </c>
      <c r="O910" s="96" t="s">
        <v>358</v>
      </c>
      <c r="P910" s="15" t="s">
        <v>368</v>
      </c>
      <c r="Q910" s="83"/>
      <c r="R910" s="84"/>
      <c r="S910" s="84"/>
      <c r="T910" s="84">
        <v>1</v>
      </c>
      <c r="U910" s="84"/>
      <c r="V910" s="84"/>
      <c r="W910" s="84"/>
      <c r="X910" s="84"/>
      <c r="Y910" s="85"/>
      <c r="Z910" s="69" t="s">
        <v>520</v>
      </c>
      <c r="AA910" s="13" t="s">
        <v>373</v>
      </c>
      <c r="AB910" s="14" t="s">
        <v>308</v>
      </c>
      <c r="AC910" s="96" t="s">
        <v>358</v>
      </c>
      <c r="AD910" s="15" t="s">
        <v>368</v>
      </c>
      <c r="AE910" s="83"/>
      <c r="AF910" s="84">
        <v>1</v>
      </c>
      <c r="AG910" s="84"/>
      <c r="AH910" s="84"/>
      <c r="AI910" s="84"/>
      <c r="AJ910" s="84"/>
      <c r="AK910" s="84"/>
      <c r="AL910" s="84"/>
      <c r="AM910" s="85"/>
    </row>
    <row r="911" spans="1:39" ht="12" customHeight="1">
      <c r="A911" s="184">
        <v>851</v>
      </c>
      <c r="B911" s="98" t="s">
        <v>260</v>
      </c>
      <c r="C911" s="98" t="s">
        <v>260</v>
      </c>
      <c r="D911" s="11" t="s">
        <v>52</v>
      </c>
      <c r="E911" s="11" t="s">
        <v>304</v>
      </c>
      <c r="F911" s="12" t="s">
        <v>48</v>
      </c>
      <c r="G911" s="12" t="s">
        <v>310</v>
      </c>
      <c r="H911" s="12" t="s">
        <v>306</v>
      </c>
      <c r="I911" s="105" t="s">
        <v>504</v>
      </c>
      <c r="J911" s="11" t="str">
        <f>"12-16h"</f>
        <v>12-16h</v>
      </c>
      <c r="K911" s="12" t="s">
        <v>47</v>
      </c>
      <c r="L911" s="69" t="s">
        <v>519</v>
      </c>
      <c r="M911" s="13" t="s">
        <v>374</v>
      </c>
      <c r="N911" s="14" t="s">
        <v>367</v>
      </c>
      <c r="O911" s="96" t="s">
        <v>358</v>
      </c>
      <c r="P911" s="15" t="s">
        <v>368</v>
      </c>
      <c r="Q911" s="83"/>
      <c r="R911" s="84"/>
      <c r="S911" s="84">
        <v>1</v>
      </c>
      <c r="T911" s="84">
        <v>1</v>
      </c>
      <c r="U911" s="84"/>
      <c r="V911" s="84"/>
      <c r="W911" s="84">
        <v>1</v>
      </c>
      <c r="X911" s="84"/>
      <c r="Y911" s="85"/>
      <c r="Z911" s="69" t="s">
        <v>519</v>
      </c>
      <c r="AA911" s="13" t="s">
        <v>374</v>
      </c>
      <c r="AB911" s="14" t="s">
        <v>367</v>
      </c>
      <c r="AC911" s="96" t="s">
        <v>358</v>
      </c>
      <c r="AD911" s="15" t="s">
        <v>368</v>
      </c>
      <c r="AE911" s="83"/>
      <c r="AF911" s="84">
        <v>1</v>
      </c>
      <c r="AG911" s="84"/>
      <c r="AH911" s="84"/>
      <c r="AI911" s="84"/>
      <c r="AJ911" s="84"/>
      <c r="AK911" s="84"/>
      <c r="AL911" s="84"/>
      <c r="AM911" s="85"/>
    </row>
    <row r="912" spans="1:39" ht="12" customHeight="1">
      <c r="A912" s="184">
        <v>852</v>
      </c>
      <c r="B912" s="98" t="s">
        <v>72</v>
      </c>
      <c r="C912" s="98" t="s">
        <v>72</v>
      </c>
      <c r="D912" s="11" t="s">
        <v>51</v>
      </c>
      <c r="E912" s="11" t="s">
        <v>303</v>
      </c>
      <c r="F912" s="12" t="s">
        <v>50</v>
      </c>
      <c r="G912" s="12" t="s">
        <v>310</v>
      </c>
      <c r="H912" s="12" t="s">
        <v>306</v>
      </c>
      <c r="I912" s="105" t="s">
        <v>504</v>
      </c>
      <c r="J912" s="11" t="str">
        <f>"12-16h"</f>
        <v>12-16h</v>
      </c>
      <c r="K912" s="12" t="s">
        <v>512</v>
      </c>
      <c r="L912" s="69" t="s">
        <v>519</v>
      </c>
      <c r="M912" s="13" t="s">
        <v>373</v>
      </c>
      <c r="N912" s="14" t="s">
        <v>308</v>
      </c>
      <c r="O912" s="96" t="s">
        <v>358</v>
      </c>
      <c r="P912" s="15" t="s">
        <v>368</v>
      </c>
      <c r="Q912" s="83"/>
      <c r="R912" s="84"/>
      <c r="S912" s="84">
        <v>1</v>
      </c>
      <c r="T912" s="84"/>
      <c r="U912" s="84"/>
      <c r="V912" s="84"/>
      <c r="W912" s="84"/>
      <c r="X912" s="84"/>
      <c r="Y912" s="85"/>
      <c r="Z912" s="69" t="s">
        <v>519</v>
      </c>
      <c r="AA912" s="13" t="s">
        <v>373</v>
      </c>
      <c r="AB912" s="14" t="s">
        <v>308</v>
      </c>
      <c r="AC912" s="96" t="s">
        <v>358</v>
      </c>
      <c r="AD912" s="15" t="s">
        <v>368</v>
      </c>
      <c r="AE912" s="83">
        <v>1</v>
      </c>
      <c r="AF912" s="84"/>
      <c r="AG912" s="84"/>
      <c r="AH912" s="84"/>
      <c r="AI912" s="84"/>
      <c r="AJ912" s="84"/>
      <c r="AK912" s="84"/>
      <c r="AL912" s="84"/>
      <c r="AM912" s="85"/>
    </row>
    <row r="913" spans="1:39" ht="12" customHeight="1">
      <c r="A913" s="184">
        <v>853</v>
      </c>
      <c r="B913" s="98" t="s">
        <v>199</v>
      </c>
      <c r="C913" s="98" t="s">
        <v>198</v>
      </c>
      <c r="D913" s="11" t="s">
        <v>51</v>
      </c>
      <c r="E913" s="11" t="s">
        <v>303</v>
      </c>
      <c r="F913" s="12" t="s">
        <v>48</v>
      </c>
      <c r="G913" s="12" t="s">
        <v>310</v>
      </c>
      <c r="H913" s="12" t="s">
        <v>306</v>
      </c>
      <c r="I913" s="117" t="s">
        <v>507</v>
      </c>
      <c r="J913" s="12" t="str">
        <f>"≥17h"</f>
        <v>≥17h</v>
      </c>
      <c r="K913" s="12" t="s">
        <v>47</v>
      </c>
      <c r="L913" s="69" t="s">
        <v>520</v>
      </c>
      <c r="M913" s="13" t="s">
        <v>374</v>
      </c>
      <c r="N913" s="14" t="s">
        <v>367</v>
      </c>
      <c r="O913" s="96" t="s">
        <v>358</v>
      </c>
      <c r="P913" s="15" t="s">
        <v>368</v>
      </c>
      <c r="Q913" s="83"/>
      <c r="R913" s="84"/>
      <c r="S913" s="84"/>
      <c r="T913" s="84">
        <v>1</v>
      </c>
      <c r="U913" s="84"/>
      <c r="V913" s="84"/>
      <c r="W913" s="84">
        <v>1</v>
      </c>
      <c r="X913" s="84"/>
      <c r="Y913" s="85"/>
      <c r="Z913" s="69" t="s">
        <v>520</v>
      </c>
      <c r="AA913" s="13" t="s">
        <v>374</v>
      </c>
      <c r="AB913" s="14" t="s">
        <v>367</v>
      </c>
      <c r="AC913" s="96" t="s">
        <v>358</v>
      </c>
      <c r="AD913" s="15" t="s">
        <v>368</v>
      </c>
      <c r="AE913" s="83"/>
      <c r="AF913" s="84">
        <v>1</v>
      </c>
      <c r="AG913" s="84"/>
      <c r="AH913" s="84"/>
      <c r="AI913" s="84"/>
      <c r="AJ913" s="84"/>
      <c r="AK913" s="84"/>
      <c r="AL913" s="84"/>
      <c r="AM913" s="85"/>
    </row>
    <row r="914" spans="1:39" ht="12" customHeight="1">
      <c r="A914" s="184">
        <v>854</v>
      </c>
      <c r="B914" s="98" t="s">
        <v>260</v>
      </c>
      <c r="C914" s="98" t="s">
        <v>260</v>
      </c>
      <c r="D914" s="11" t="s">
        <v>51</v>
      </c>
      <c r="E914" s="11" t="s">
        <v>304</v>
      </c>
      <c r="F914" s="12" t="s">
        <v>50</v>
      </c>
      <c r="G914" s="12" t="s">
        <v>310</v>
      </c>
      <c r="H914" s="12" t="s">
        <v>306</v>
      </c>
      <c r="I914" s="105" t="s">
        <v>507</v>
      </c>
      <c r="J914" s="11" t="str">
        <f>"12-16h"</f>
        <v>12-16h</v>
      </c>
      <c r="K914" s="12" t="s">
        <v>513</v>
      </c>
      <c r="L914" s="69" t="s">
        <v>519</v>
      </c>
      <c r="M914" s="13" t="s">
        <v>374</v>
      </c>
      <c r="N914" s="14" t="s">
        <v>367</v>
      </c>
      <c r="O914" s="96" t="s">
        <v>358</v>
      </c>
      <c r="P914" s="15" t="s">
        <v>370</v>
      </c>
      <c r="Q914" s="83"/>
      <c r="R914" s="84"/>
      <c r="S914" s="84"/>
      <c r="T914" s="84">
        <v>1</v>
      </c>
      <c r="U914" s="84"/>
      <c r="V914" s="84"/>
      <c r="W914" s="84"/>
      <c r="X914" s="84"/>
      <c r="Y914" s="85">
        <v>1</v>
      </c>
      <c r="Z914" s="69" t="s">
        <v>519</v>
      </c>
      <c r="AA914" s="13" t="s">
        <v>374</v>
      </c>
      <c r="AB914" s="14" t="s">
        <v>367</v>
      </c>
      <c r="AC914" s="96" t="s">
        <v>358</v>
      </c>
      <c r="AD914" s="15" t="s">
        <v>370</v>
      </c>
      <c r="AE914" s="83"/>
      <c r="AF914" s="84">
        <v>1</v>
      </c>
      <c r="AG914" s="84"/>
      <c r="AH914" s="84"/>
      <c r="AI914" s="84"/>
      <c r="AJ914" s="84"/>
      <c r="AK914" s="84"/>
      <c r="AL914" s="84"/>
      <c r="AM914" s="85"/>
    </row>
    <row r="915" spans="1:39" ht="12" customHeight="1">
      <c r="A915" s="184">
        <v>855</v>
      </c>
      <c r="B915" s="98" t="s">
        <v>186</v>
      </c>
      <c r="C915" s="98" t="s">
        <v>168</v>
      </c>
      <c r="D915" s="11" t="s">
        <v>51</v>
      </c>
      <c r="E915" s="11" t="s">
        <v>304</v>
      </c>
      <c r="F915" s="12" t="s">
        <v>50</v>
      </c>
      <c r="G915" s="11" t="s">
        <v>511</v>
      </c>
      <c r="H915" s="12" t="s">
        <v>306</v>
      </c>
      <c r="I915" s="105" t="s">
        <v>504</v>
      </c>
      <c r="J915" s="12" t="str">
        <f>"≥17h"</f>
        <v>≥17h</v>
      </c>
      <c r="K915" s="12" t="s">
        <v>47</v>
      </c>
      <c r="L915" s="69" t="s">
        <v>520</v>
      </c>
      <c r="M915" s="13" t="s">
        <v>373</v>
      </c>
      <c r="N915" s="14" t="s">
        <v>308</v>
      </c>
      <c r="O915" s="96" t="s">
        <v>358</v>
      </c>
      <c r="P915" s="15" t="s">
        <v>368</v>
      </c>
      <c r="Q915" s="83"/>
      <c r="R915" s="84"/>
      <c r="S915" s="84">
        <v>1</v>
      </c>
      <c r="T915" s="84">
        <v>1</v>
      </c>
      <c r="U915" s="84"/>
      <c r="V915" s="84"/>
      <c r="W915" s="84">
        <v>1</v>
      </c>
      <c r="X915" s="84"/>
      <c r="Y915" s="85"/>
      <c r="Z915" s="69" t="s">
        <v>520</v>
      </c>
      <c r="AA915" s="13" t="s">
        <v>373</v>
      </c>
      <c r="AB915" s="14" t="s">
        <v>308</v>
      </c>
      <c r="AC915" s="96" t="s">
        <v>358</v>
      </c>
      <c r="AD915" s="15" t="s">
        <v>368</v>
      </c>
      <c r="AE915" s="83">
        <v>1</v>
      </c>
      <c r="AF915" s="84">
        <v>1</v>
      </c>
      <c r="AG915" s="84"/>
      <c r="AH915" s="84"/>
      <c r="AI915" s="84"/>
      <c r="AJ915" s="84"/>
      <c r="AK915" s="84"/>
      <c r="AL915" s="84"/>
      <c r="AM915" s="85"/>
    </row>
    <row r="916" spans="1:39" ht="12" customHeight="1">
      <c r="A916" s="184">
        <v>856</v>
      </c>
      <c r="B916" s="98" t="s">
        <v>186</v>
      </c>
      <c r="C916" s="98" t="s">
        <v>168</v>
      </c>
      <c r="D916" s="11" t="s">
        <v>51</v>
      </c>
      <c r="E916" s="11" t="s">
        <v>304</v>
      </c>
      <c r="F916" s="12" t="s">
        <v>50</v>
      </c>
      <c r="G916" s="11" t="s">
        <v>511</v>
      </c>
      <c r="H916" s="12" t="s">
        <v>306</v>
      </c>
      <c r="I916" s="12" t="s">
        <v>504</v>
      </c>
      <c r="J916" s="12" t="str">
        <f>"≥17h"</f>
        <v>≥17h</v>
      </c>
      <c r="K916" s="12" t="s">
        <v>512</v>
      </c>
      <c r="L916" s="69" t="s">
        <v>520</v>
      </c>
      <c r="M916" s="13" t="s">
        <v>373</v>
      </c>
      <c r="N916" s="14" t="s">
        <v>308</v>
      </c>
      <c r="O916" s="96" t="s">
        <v>358</v>
      </c>
      <c r="P916" s="15" t="s">
        <v>368</v>
      </c>
      <c r="Q916" s="83"/>
      <c r="R916" s="84"/>
      <c r="S916" s="84"/>
      <c r="T916" s="84">
        <v>1</v>
      </c>
      <c r="U916" s="84"/>
      <c r="V916" s="84"/>
      <c r="W916" s="84"/>
      <c r="X916" s="84"/>
      <c r="Y916" s="85"/>
      <c r="Z916" s="69" t="s">
        <v>520</v>
      </c>
      <c r="AA916" s="13" t="s">
        <v>373</v>
      </c>
      <c r="AB916" s="14" t="s">
        <v>308</v>
      </c>
      <c r="AC916" s="96" t="s">
        <v>358</v>
      </c>
      <c r="AD916" s="15" t="s">
        <v>368</v>
      </c>
      <c r="AE916" s="83"/>
      <c r="AF916" s="84">
        <v>1</v>
      </c>
      <c r="AG916" s="84"/>
      <c r="AH916" s="84"/>
      <c r="AI916" s="84"/>
      <c r="AJ916" s="84"/>
      <c r="AK916" s="84"/>
      <c r="AL916" s="84"/>
      <c r="AM916" s="85"/>
    </row>
    <row r="917" spans="1:39" ht="12" customHeight="1">
      <c r="A917" s="184">
        <v>857</v>
      </c>
      <c r="B917" s="98" t="s">
        <v>88</v>
      </c>
      <c r="C917" s="98" t="s">
        <v>89</v>
      </c>
      <c r="D917" s="11" t="s">
        <v>25</v>
      </c>
      <c r="E917" s="11" t="s">
        <v>303</v>
      </c>
      <c r="F917" s="12" t="s">
        <v>50</v>
      </c>
      <c r="G917" s="12" t="s">
        <v>310</v>
      </c>
      <c r="H917" s="12" t="s">
        <v>306</v>
      </c>
      <c r="I917" s="12" t="s">
        <v>504</v>
      </c>
      <c r="J917" s="11" t="str">
        <f>"12-16h"</f>
        <v>12-16h</v>
      </c>
      <c r="K917" s="12" t="s">
        <v>513</v>
      </c>
      <c r="L917" s="69" t="s">
        <v>520</v>
      </c>
      <c r="M917" s="13" t="s">
        <v>371</v>
      </c>
      <c r="N917" s="14" t="s">
        <v>308</v>
      </c>
      <c r="O917" s="96" t="s">
        <v>358</v>
      </c>
      <c r="P917" s="15" t="s">
        <v>368</v>
      </c>
      <c r="Q917" s="83"/>
      <c r="R917" s="84"/>
      <c r="S917" s="84"/>
      <c r="T917" s="84"/>
      <c r="U917" s="84"/>
      <c r="V917" s="84"/>
      <c r="W917" s="84">
        <v>1</v>
      </c>
      <c r="X917" s="84"/>
      <c r="Y917" s="85"/>
      <c r="Z917" s="69" t="s">
        <v>520</v>
      </c>
      <c r="AA917" s="13" t="s">
        <v>371</v>
      </c>
      <c r="AB917" s="14" t="s">
        <v>308</v>
      </c>
      <c r="AC917" s="96" t="s">
        <v>358</v>
      </c>
      <c r="AD917" s="15" t="s">
        <v>368</v>
      </c>
      <c r="AE917" s="83">
        <v>1</v>
      </c>
      <c r="AF917" s="84"/>
      <c r="AG917" s="84"/>
      <c r="AH917" s="84"/>
      <c r="AI917" s="84"/>
      <c r="AJ917" s="84"/>
      <c r="AK917" s="84"/>
      <c r="AL917" s="84"/>
      <c r="AM917" s="85"/>
    </row>
    <row r="918" spans="1:39" ht="12" customHeight="1">
      <c r="A918" s="184">
        <v>858</v>
      </c>
      <c r="B918" s="98" t="s">
        <v>260</v>
      </c>
      <c r="C918" s="98" t="s">
        <v>260</v>
      </c>
      <c r="D918" s="11" t="s">
        <v>51</v>
      </c>
      <c r="E918" s="11" t="s">
        <v>304</v>
      </c>
      <c r="F918" s="12" t="s">
        <v>50</v>
      </c>
      <c r="G918" s="12" t="s">
        <v>310</v>
      </c>
      <c r="H918" s="12" t="s">
        <v>306</v>
      </c>
      <c r="I918" s="117" t="s">
        <v>504</v>
      </c>
      <c r="J918" s="11" t="str">
        <f>"12-16h"</f>
        <v>12-16h</v>
      </c>
      <c r="K918" s="12" t="s">
        <v>512</v>
      </c>
      <c r="L918" s="69" t="s">
        <v>519</v>
      </c>
      <c r="M918" s="13" t="s">
        <v>374</v>
      </c>
      <c r="N918" s="14" t="s">
        <v>367</v>
      </c>
      <c r="O918" s="96" t="s">
        <v>358</v>
      </c>
      <c r="P918" s="15" t="s">
        <v>368</v>
      </c>
      <c r="Q918" s="83"/>
      <c r="R918" s="84"/>
      <c r="S918" s="84">
        <v>1</v>
      </c>
      <c r="T918" s="84">
        <v>1</v>
      </c>
      <c r="U918" s="84"/>
      <c r="V918" s="84"/>
      <c r="W918" s="84">
        <v>1</v>
      </c>
      <c r="X918" s="84"/>
      <c r="Y918" s="85"/>
      <c r="Z918" s="69" t="s">
        <v>519</v>
      </c>
      <c r="AA918" s="13" t="s">
        <v>374</v>
      </c>
      <c r="AB918" s="14" t="s">
        <v>367</v>
      </c>
      <c r="AC918" s="96" t="s">
        <v>358</v>
      </c>
      <c r="AD918" s="15" t="s">
        <v>368</v>
      </c>
      <c r="AE918" s="83"/>
      <c r="AF918" s="84">
        <v>1</v>
      </c>
      <c r="AG918" s="84"/>
      <c r="AH918" s="84"/>
      <c r="AI918" s="84"/>
      <c r="AJ918" s="84"/>
      <c r="AK918" s="84"/>
      <c r="AL918" s="84"/>
      <c r="AM918" s="85"/>
    </row>
    <row r="919" spans="1:39" ht="12" customHeight="1">
      <c r="A919" s="184">
        <v>859</v>
      </c>
      <c r="B919" s="98" t="s">
        <v>199</v>
      </c>
      <c r="C919" s="98" t="s">
        <v>198</v>
      </c>
      <c r="D919" s="11" t="s">
        <v>51</v>
      </c>
      <c r="E919" s="11" t="s">
        <v>303</v>
      </c>
      <c r="F919" s="12" t="s">
        <v>48</v>
      </c>
      <c r="G919" s="12" t="s">
        <v>310</v>
      </c>
      <c r="H919" s="12" t="s">
        <v>306</v>
      </c>
      <c r="I919" s="12" t="s">
        <v>504</v>
      </c>
      <c r="J919" s="12" t="str">
        <f>"≥17h"</f>
        <v>≥17h</v>
      </c>
      <c r="K919" s="12" t="s">
        <v>47</v>
      </c>
      <c r="L919" s="69" t="s">
        <v>520</v>
      </c>
      <c r="M919" s="13" t="s">
        <v>372</v>
      </c>
      <c r="N919" s="14" t="s">
        <v>308</v>
      </c>
      <c r="O919" s="96" t="s">
        <v>358</v>
      </c>
      <c r="P919" s="15" t="s">
        <v>368</v>
      </c>
      <c r="Q919" s="83"/>
      <c r="R919" s="84"/>
      <c r="S919" s="84"/>
      <c r="T919" s="84">
        <v>1</v>
      </c>
      <c r="U919" s="84"/>
      <c r="V919" s="84"/>
      <c r="W919" s="84"/>
      <c r="X919" s="84"/>
      <c r="Y919" s="85"/>
      <c r="Z919" s="69" t="s">
        <v>520</v>
      </c>
      <c r="AA919" s="13" t="s">
        <v>372</v>
      </c>
      <c r="AB919" s="14" t="s">
        <v>308</v>
      </c>
      <c r="AC919" s="96" t="s">
        <v>358</v>
      </c>
      <c r="AD919" s="15" t="s">
        <v>368</v>
      </c>
      <c r="AE919" s="83"/>
      <c r="AF919" s="84">
        <v>1</v>
      </c>
      <c r="AG919" s="84"/>
      <c r="AH919" s="84"/>
      <c r="AI919" s="84"/>
      <c r="AJ919" s="84"/>
      <c r="AK919" s="84"/>
      <c r="AL919" s="84"/>
      <c r="AM919" s="85"/>
    </row>
    <row r="920" spans="1:39" ht="12" customHeight="1">
      <c r="A920" s="184">
        <v>860</v>
      </c>
      <c r="B920" s="98" t="s">
        <v>187</v>
      </c>
      <c r="C920" s="98" t="s">
        <v>168</v>
      </c>
      <c r="D920" s="11" t="s">
        <v>25</v>
      </c>
      <c r="E920" s="11" t="s">
        <v>304</v>
      </c>
      <c r="F920" s="12" t="s">
        <v>50</v>
      </c>
      <c r="G920" s="11" t="s">
        <v>511</v>
      </c>
      <c r="H920" s="12" t="s">
        <v>306</v>
      </c>
      <c r="I920" s="105" t="s">
        <v>504</v>
      </c>
      <c r="J920" s="12" t="str">
        <f>"≥17h"</f>
        <v>≥17h</v>
      </c>
      <c r="K920" s="12" t="s">
        <v>513</v>
      </c>
      <c r="L920" s="69" t="s">
        <v>520</v>
      </c>
      <c r="M920" s="13" t="s">
        <v>373</v>
      </c>
      <c r="N920" s="14" t="s">
        <v>308</v>
      </c>
      <c r="O920" s="96" t="s">
        <v>358</v>
      </c>
      <c r="P920" s="15" t="s">
        <v>368</v>
      </c>
      <c r="Q920" s="83"/>
      <c r="R920" s="84"/>
      <c r="S920" s="84">
        <v>1</v>
      </c>
      <c r="T920" s="84">
        <v>1</v>
      </c>
      <c r="U920" s="84"/>
      <c r="V920" s="84"/>
      <c r="W920" s="84">
        <v>1</v>
      </c>
      <c r="X920" s="84"/>
      <c r="Y920" s="85"/>
      <c r="Z920" s="69" t="s">
        <v>520</v>
      </c>
      <c r="AA920" s="13" t="s">
        <v>373</v>
      </c>
      <c r="AB920" s="14" t="s">
        <v>308</v>
      </c>
      <c r="AC920" s="96" t="s">
        <v>358</v>
      </c>
      <c r="AD920" s="15" t="s">
        <v>368</v>
      </c>
      <c r="AE920" s="83"/>
      <c r="AF920" s="84">
        <v>1</v>
      </c>
      <c r="AG920" s="84"/>
      <c r="AH920" s="84"/>
      <c r="AI920" s="84"/>
      <c r="AJ920" s="84"/>
      <c r="AK920" s="84"/>
      <c r="AL920" s="84"/>
      <c r="AM920" s="85"/>
    </row>
    <row r="921" spans="1:39" ht="12" customHeight="1">
      <c r="A921" s="184">
        <v>861</v>
      </c>
      <c r="B921" s="98" t="s">
        <v>88</v>
      </c>
      <c r="C921" s="98" t="s">
        <v>89</v>
      </c>
      <c r="D921" s="11" t="s">
        <v>52</v>
      </c>
      <c r="E921" s="11" t="s">
        <v>303</v>
      </c>
      <c r="F921" s="12" t="s">
        <v>49</v>
      </c>
      <c r="G921" s="12" t="s">
        <v>310</v>
      </c>
      <c r="H921" s="12" t="s">
        <v>306</v>
      </c>
      <c r="I921" s="12" t="s">
        <v>504</v>
      </c>
      <c r="J921" s="11" t="str">
        <f>"12-16h"</f>
        <v>12-16h</v>
      </c>
      <c r="K921" s="12" t="s">
        <v>513</v>
      </c>
      <c r="L921" s="69" t="s">
        <v>520</v>
      </c>
      <c r="M921" s="13" t="s">
        <v>371</v>
      </c>
      <c r="N921" s="14" t="s">
        <v>308</v>
      </c>
      <c r="O921" s="96" t="s">
        <v>358</v>
      </c>
      <c r="P921" s="15" t="s">
        <v>368</v>
      </c>
      <c r="Q921" s="83"/>
      <c r="R921" s="84"/>
      <c r="S921" s="84"/>
      <c r="T921" s="84"/>
      <c r="U921" s="84"/>
      <c r="V921" s="84"/>
      <c r="W921" s="84">
        <v>1</v>
      </c>
      <c r="X921" s="84"/>
      <c r="Y921" s="85"/>
      <c r="Z921" s="69" t="s">
        <v>520</v>
      </c>
      <c r="AA921" s="13" t="s">
        <v>371</v>
      </c>
      <c r="AB921" s="14" t="s">
        <v>308</v>
      </c>
      <c r="AC921" s="96" t="s">
        <v>358</v>
      </c>
      <c r="AD921" s="15" t="s">
        <v>368</v>
      </c>
      <c r="AE921" s="83">
        <v>1</v>
      </c>
      <c r="AF921" s="84"/>
      <c r="AG921" s="84"/>
      <c r="AH921" s="84"/>
      <c r="AI921" s="84"/>
      <c r="AJ921" s="84"/>
      <c r="AK921" s="84"/>
      <c r="AL921" s="84"/>
      <c r="AM921" s="85"/>
    </row>
    <row r="922" spans="1:39" ht="12" customHeight="1">
      <c r="A922" s="184">
        <v>862</v>
      </c>
      <c r="B922" s="98" t="s">
        <v>187</v>
      </c>
      <c r="C922" s="98" t="s">
        <v>168</v>
      </c>
      <c r="D922" s="11" t="s">
        <v>25</v>
      </c>
      <c r="E922" s="11" t="s">
        <v>304</v>
      </c>
      <c r="F922" s="12" t="s">
        <v>48</v>
      </c>
      <c r="G922" s="11" t="s">
        <v>511</v>
      </c>
      <c r="H922" s="12" t="s">
        <v>306</v>
      </c>
      <c r="I922" s="105" t="s">
        <v>504</v>
      </c>
      <c r="J922" s="11" t="str">
        <f>"12-16h"</f>
        <v>12-16h</v>
      </c>
      <c r="K922" s="12" t="s">
        <v>512</v>
      </c>
      <c r="L922" s="69" t="s">
        <v>520</v>
      </c>
      <c r="M922" s="13" t="s">
        <v>373</v>
      </c>
      <c r="N922" s="14" t="s">
        <v>308</v>
      </c>
      <c r="O922" s="96" t="s">
        <v>358</v>
      </c>
      <c r="P922" s="15" t="s">
        <v>368</v>
      </c>
      <c r="Q922" s="83"/>
      <c r="R922" s="84"/>
      <c r="S922" s="84"/>
      <c r="T922" s="84">
        <v>1</v>
      </c>
      <c r="U922" s="84"/>
      <c r="V922" s="84"/>
      <c r="W922" s="84">
        <v>1</v>
      </c>
      <c r="X922" s="84"/>
      <c r="Y922" s="85"/>
      <c r="Z922" s="69" t="s">
        <v>520</v>
      </c>
      <c r="AA922" s="13" t="s">
        <v>373</v>
      </c>
      <c r="AB922" s="14" t="s">
        <v>308</v>
      </c>
      <c r="AC922" s="96" t="s">
        <v>358</v>
      </c>
      <c r="AD922" s="15" t="s">
        <v>368</v>
      </c>
      <c r="AE922" s="83">
        <v>1</v>
      </c>
      <c r="AF922" s="84"/>
      <c r="AG922" s="84"/>
      <c r="AH922" s="84"/>
      <c r="AI922" s="84"/>
      <c r="AJ922" s="84"/>
      <c r="AK922" s="84"/>
      <c r="AL922" s="84"/>
      <c r="AM922" s="85"/>
    </row>
    <row r="923" spans="1:39" ht="12" customHeight="1">
      <c r="A923" s="184">
        <v>863</v>
      </c>
      <c r="B923" s="98" t="s">
        <v>260</v>
      </c>
      <c r="C923" s="98" t="s">
        <v>260</v>
      </c>
      <c r="D923" s="11" t="s">
        <v>52</v>
      </c>
      <c r="E923" s="11" t="s">
        <v>304</v>
      </c>
      <c r="F923" s="12" t="s">
        <v>50</v>
      </c>
      <c r="G923" s="12" t="s">
        <v>310</v>
      </c>
      <c r="H923" s="12" t="s">
        <v>306</v>
      </c>
      <c r="I923" s="12" t="s">
        <v>507</v>
      </c>
      <c r="J923" s="12" t="str">
        <f t="shared" ref="J923:J934" si="35">"≥17h"</f>
        <v>≥17h</v>
      </c>
      <c r="K923" s="12" t="s">
        <v>513</v>
      </c>
      <c r="L923" s="69" t="s">
        <v>519</v>
      </c>
      <c r="M923" s="13" t="s">
        <v>373</v>
      </c>
      <c r="N923" s="14" t="s">
        <v>367</v>
      </c>
      <c r="O923" s="96" t="s">
        <v>358</v>
      </c>
      <c r="P923" s="15" t="s">
        <v>368</v>
      </c>
      <c r="Q923" s="83"/>
      <c r="R923" s="84"/>
      <c r="S923" s="84">
        <v>1</v>
      </c>
      <c r="T923" s="84">
        <v>1</v>
      </c>
      <c r="U923" s="84"/>
      <c r="V923" s="84"/>
      <c r="W923" s="84">
        <v>1</v>
      </c>
      <c r="X923" s="84"/>
      <c r="Y923" s="85">
        <v>1</v>
      </c>
      <c r="Z923" s="69" t="s">
        <v>519</v>
      </c>
      <c r="AA923" s="13" t="s">
        <v>373</v>
      </c>
      <c r="AB923" s="14" t="s">
        <v>367</v>
      </c>
      <c r="AC923" s="96" t="s">
        <v>358</v>
      </c>
      <c r="AD923" s="15" t="s">
        <v>368</v>
      </c>
      <c r="AE923" s="83"/>
      <c r="AF923" s="84">
        <v>1</v>
      </c>
      <c r="AG923" s="84"/>
      <c r="AH923" s="84"/>
      <c r="AI923" s="84"/>
      <c r="AJ923" s="84"/>
      <c r="AK923" s="84"/>
      <c r="AL923" s="84"/>
      <c r="AM923" s="85"/>
    </row>
    <row r="924" spans="1:39" ht="12" customHeight="1">
      <c r="A924" s="184">
        <v>864</v>
      </c>
      <c r="B924" s="98" t="s">
        <v>88</v>
      </c>
      <c r="C924" s="98" t="s">
        <v>89</v>
      </c>
      <c r="D924" s="11" t="s">
        <v>51</v>
      </c>
      <c r="E924" s="11" t="s">
        <v>303</v>
      </c>
      <c r="F924" s="12" t="s">
        <v>49</v>
      </c>
      <c r="G924" s="12" t="s">
        <v>310</v>
      </c>
      <c r="H924" s="12" t="s">
        <v>306</v>
      </c>
      <c r="I924" s="117" t="s">
        <v>504</v>
      </c>
      <c r="J924" s="12" t="str">
        <f t="shared" si="35"/>
        <v>≥17h</v>
      </c>
      <c r="K924" s="12" t="s">
        <v>513</v>
      </c>
      <c r="L924" s="69" t="s">
        <v>520</v>
      </c>
      <c r="M924" s="13" t="s">
        <v>373</v>
      </c>
      <c r="N924" s="14" t="s">
        <v>308</v>
      </c>
      <c r="O924" s="96" t="s">
        <v>358</v>
      </c>
      <c r="P924" s="15" t="s">
        <v>368</v>
      </c>
      <c r="Q924" s="83"/>
      <c r="R924" s="84"/>
      <c r="S924" s="84">
        <v>1</v>
      </c>
      <c r="T924" s="84"/>
      <c r="U924" s="84"/>
      <c r="V924" s="84"/>
      <c r="W924" s="84"/>
      <c r="X924" s="84"/>
      <c r="Y924" s="85"/>
      <c r="Z924" s="69" t="s">
        <v>520</v>
      </c>
      <c r="AA924" s="13" t="s">
        <v>373</v>
      </c>
      <c r="AB924" s="14" t="s">
        <v>308</v>
      </c>
      <c r="AC924" s="96" t="s">
        <v>358</v>
      </c>
      <c r="AD924" s="15" t="s">
        <v>368</v>
      </c>
      <c r="AE924" s="83">
        <v>1</v>
      </c>
      <c r="AF924" s="84"/>
      <c r="AG924" s="84"/>
      <c r="AH924" s="84"/>
      <c r="AI924" s="84"/>
      <c r="AJ924" s="84"/>
      <c r="AK924" s="84"/>
      <c r="AL924" s="84"/>
      <c r="AM924" s="85"/>
    </row>
    <row r="925" spans="1:39" ht="12" customHeight="1">
      <c r="A925" s="184">
        <v>865</v>
      </c>
      <c r="B925" s="98" t="s">
        <v>260</v>
      </c>
      <c r="C925" s="98" t="s">
        <v>260</v>
      </c>
      <c r="D925" s="11" t="s">
        <v>52</v>
      </c>
      <c r="E925" s="11" t="s">
        <v>304</v>
      </c>
      <c r="F925" s="12" t="s">
        <v>50</v>
      </c>
      <c r="G925" s="12" t="s">
        <v>310</v>
      </c>
      <c r="H925" s="12" t="s">
        <v>306</v>
      </c>
      <c r="I925" s="105" t="s">
        <v>504</v>
      </c>
      <c r="J925" s="12" t="str">
        <f t="shared" si="35"/>
        <v>≥17h</v>
      </c>
      <c r="K925" s="12" t="s">
        <v>512</v>
      </c>
      <c r="L925" s="69" t="s">
        <v>519</v>
      </c>
      <c r="M925" s="13" t="s">
        <v>374</v>
      </c>
      <c r="N925" s="14" t="s">
        <v>367</v>
      </c>
      <c r="O925" s="96" t="s">
        <v>358</v>
      </c>
      <c r="P925" s="15" t="s">
        <v>368</v>
      </c>
      <c r="Q925" s="83"/>
      <c r="R925" s="84"/>
      <c r="S925" s="84"/>
      <c r="T925" s="84">
        <v>1</v>
      </c>
      <c r="U925" s="84"/>
      <c r="V925" s="84"/>
      <c r="W925" s="84"/>
      <c r="X925" s="84"/>
      <c r="Y925" s="85"/>
      <c r="Z925" s="69" t="s">
        <v>519</v>
      </c>
      <c r="AA925" s="13" t="s">
        <v>374</v>
      </c>
      <c r="AB925" s="14" t="s">
        <v>367</v>
      </c>
      <c r="AC925" s="96" t="s">
        <v>358</v>
      </c>
      <c r="AD925" s="15" t="s">
        <v>368</v>
      </c>
      <c r="AE925" s="83"/>
      <c r="AF925" s="84">
        <v>1</v>
      </c>
      <c r="AG925" s="84"/>
      <c r="AH925" s="84"/>
      <c r="AI925" s="84"/>
      <c r="AJ925" s="84"/>
      <c r="AK925" s="84"/>
      <c r="AL925" s="84"/>
      <c r="AM925" s="85"/>
    </row>
    <row r="926" spans="1:39" ht="12" customHeight="1">
      <c r="A926" s="184">
        <v>866</v>
      </c>
      <c r="B926" s="98" t="s">
        <v>199</v>
      </c>
      <c r="C926" s="98" t="s">
        <v>198</v>
      </c>
      <c r="D926" s="11" t="s">
        <v>52</v>
      </c>
      <c r="E926" s="11" t="s">
        <v>303</v>
      </c>
      <c r="F926" s="12" t="s">
        <v>49</v>
      </c>
      <c r="G926" s="12" t="s">
        <v>310</v>
      </c>
      <c r="H926" s="12" t="s">
        <v>306</v>
      </c>
      <c r="I926" s="12" t="s">
        <v>504</v>
      </c>
      <c r="J926" s="12" t="str">
        <f t="shared" si="35"/>
        <v>≥17h</v>
      </c>
      <c r="K926" s="12" t="s">
        <v>512</v>
      </c>
      <c r="L926" s="69" t="s">
        <v>520</v>
      </c>
      <c r="M926" s="13" t="s">
        <v>372</v>
      </c>
      <c r="N926" s="14" t="s">
        <v>308</v>
      </c>
      <c r="O926" s="96" t="s">
        <v>358</v>
      </c>
      <c r="P926" s="15" t="s">
        <v>370</v>
      </c>
      <c r="Q926" s="83"/>
      <c r="R926" s="84">
        <v>1</v>
      </c>
      <c r="S926" s="84"/>
      <c r="T926" s="84"/>
      <c r="U926" s="84"/>
      <c r="V926" s="84"/>
      <c r="W926" s="84"/>
      <c r="X926" s="84"/>
      <c r="Y926" s="85"/>
      <c r="Z926" s="69" t="s">
        <v>520</v>
      </c>
      <c r="AA926" s="13" t="s">
        <v>372</v>
      </c>
      <c r="AB926" s="14" t="s">
        <v>308</v>
      </c>
      <c r="AC926" s="96" t="s">
        <v>358</v>
      </c>
      <c r="AD926" s="15" t="s">
        <v>370</v>
      </c>
      <c r="AE926" s="83"/>
      <c r="AF926" s="84">
        <v>1</v>
      </c>
      <c r="AG926" s="84"/>
      <c r="AH926" s="84"/>
      <c r="AI926" s="84"/>
      <c r="AJ926" s="84"/>
      <c r="AK926" s="84"/>
      <c r="AL926" s="84"/>
      <c r="AM926" s="85"/>
    </row>
    <row r="927" spans="1:39" ht="12" customHeight="1">
      <c r="A927" s="184">
        <v>867</v>
      </c>
      <c r="B927" s="98" t="s">
        <v>185</v>
      </c>
      <c r="C927" s="98" t="s">
        <v>168</v>
      </c>
      <c r="D927" s="11" t="s">
        <v>52</v>
      </c>
      <c r="E927" s="11" t="s">
        <v>304</v>
      </c>
      <c r="F927" s="12" t="s">
        <v>50</v>
      </c>
      <c r="G927" s="11" t="s">
        <v>511</v>
      </c>
      <c r="H927" s="12" t="s">
        <v>306</v>
      </c>
      <c r="I927" s="105" t="s">
        <v>504</v>
      </c>
      <c r="J927" s="12" t="str">
        <f t="shared" si="35"/>
        <v>≥17h</v>
      </c>
      <c r="K927" s="12" t="s">
        <v>47</v>
      </c>
      <c r="L927" s="69" t="s">
        <v>520</v>
      </c>
      <c r="M927" s="13" t="s">
        <v>373</v>
      </c>
      <c r="N927" s="14" t="s">
        <v>308</v>
      </c>
      <c r="O927" s="96" t="s">
        <v>358</v>
      </c>
      <c r="P927" s="15" t="s">
        <v>368</v>
      </c>
      <c r="Q927" s="83"/>
      <c r="R927" s="84"/>
      <c r="S927" s="84">
        <v>1</v>
      </c>
      <c r="T927" s="84">
        <v>1</v>
      </c>
      <c r="U927" s="84"/>
      <c r="V927" s="84"/>
      <c r="W927" s="84"/>
      <c r="X927" s="84"/>
      <c r="Y927" s="85"/>
      <c r="Z927" s="69" t="s">
        <v>520</v>
      </c>
      <c r="AA927" s="13" t="s">
        <v>373</v>
      </c>
      <c r="AB927" s="14" t="s">
        <v>308</v>
      </c>
      <c r="AC927" s="96" t="s">
        <v>358</v>
      </c>
      <c r="AD927" s="15" t="s">
        <v>368</v>
      </c>
      <c r="AE927" s="83">
        <v>1</v>
      </c>
      <c r="AF927" s="84"/>
      <c r="AG927" s="84"/>
      <c r="AH927" s="84"/>
      <c r="AI927" s="84"/>
      <c r="AJ927" s="84"/>
      <c r="AK927" s="84"/>
      <c r="AL927" s="84"/>
      <c r="AM927" s="85"/>
    </row>
    <row r="928" spans="1:39" ht="12" customHeight="1">
      <c r="A928" s="184">
        <v>868</v>
      </c>
      <c r="B928" s="98" t="s">
        <v>88</v>
      </c>
      <c r="C928" s="98" t="s">
        <v>89</v>
      </c>
      <c r="D928" s="11" t="s">
        <v>51</v>
      </c>
      <c r="E928" s="11" t="s">
        <v>304</v>
      </c>
      <c r="F928" s="12" t="s">
        <v>50</v>
      </c>
      <c r="G928" s="12" t="s">
        <v>310</v>
      </c>
      <c r="H928" s="12" t="s">
        <v>306</v>
      </c>
      <c r="I928" s="105" t="s">
        <v>505</v>
      </c>
      <c r="J928" s="12" t="str">
        <f t="shared" si="35"/>
        <v>≥17h</v>
      </c>
      <c r="K928" s="12" t="s">
        <v>47</v>
      </c>
      <c r="L928" s="69" t="s">
        <v>520</v>
      </c>
      <c r="M928" s="13" t="s">
        <v>385</v>
      </c>
      <c r="N928" s="14" t="s">
        <v>308</v>
      </c>
      <c r="O928" s="96" t="s">
        <v>358</v>
      </c>
      <c r="P928" s="15" t="s">
        <v>368</v>
      </c>
      <c r="Q928" s="83"/>
      <c r="R928" s="84"/>
      <c r="S928" s="84"/>
      <c r="T928" s="84">
        <v>1</v>
      </c>
      <c r="U928" s="84"/>
      <c r="V928" s="84"/>
      <c r="W928" s="84">
        <v>1</v>
      </c>
      <c r="X928" s="84"/>
      <c r="Y928" s="85"/>
      <c r="Z928" s="69" t="s">
        <v>520</v>
      </c>
      <c r="AA928" s="13" t="s">
        <v>385</v>
      </c>
      <c r="AB928" s="14" t="s">
        <v>308</v>
      </c>
      <c r="AC928" s="96" t="s">
        <v>358</v>
      </c>
      <c r="AD928" s="15" t="s">
        <v>368</v>
      </c>
      <c r="AE928" s="83">
        <v>1</v>
      </c>
      <c r="AF928" s="84"/>
      <c r="AG928" s="84"/>
      <c r="AH928" s="84"/>
      <c r="AI928" s="84"/>
      <c r="AJ928" s="84"/>
      <c r="AK928" s="84"/>
      <c r="AL928" s="84"/>
      <c r="AM928" s="85"/>
    </row>
    <row r="929" spans="1:39" ht="12" customHeight="1">
      <c r="A929" s="184">
        <v>869</v>
      </c>
      <c r="B929" s="98" t="s">
        <v>88</v>
      </c>
      <c r="C929" s="98" t="s">
        <v>89</v>
      </c>
      <c r="D929" s="11" t="s">
        <v>52</v>
      </c>
      <c r="E929" s="11" t="s">
        <v>304</v>
      </c>
      <c r="F929" s="75" t="s">
        <v>47</v>
      </c>
      <c r="G929" s="12" t="s">
        <v>310</v>
      </c>
      <c r="H929" s="12" t="s">
        <v>306</v>
      </c>
      <c r="I929" s="105" t="s">
        <v>505</v>
      </c>
      <c r="J929" s="12" t="str">
        <f t="shared" si="35"/>
        <v>≥17h</v>
      </c>
      <c r="K929" s="12" t="s">
        <v>47</v>
      </c>
      <c r="L929" s="69" t="s">
        <v>520</v>
      </c>
      <c r="M929" s="13" t="s">
        <v>371</v>
      </c>
      <c r="N929" s="14" t="s">
        <v>308</v>
      </c>
      <c r="O929" s="96" t="s">
        <v>358</v>
      </c>
      <c r="P929" s="15" t="s">
        <v>368</v>
      </c>
      <c r="Q929" s="83"/>
      <c r="R929" s="84"/>
      <c r="S929" s="84"/>
      <c r="T929" s="84"/>
      <c r="U929" s="84"/>
      <c r="V929" s="84"/>
      <c r="W929" s="84">
        <v>1</v>
      </c>
      <c r="X929" s="84"/>
      <c r="Y929" s="85"/>
      <c r="Z929" s="69" t="s">
        <v>520</v>
      </c>
      <c r="AA929" s="13" t="s">
        <v>371</v>
      </c>
      <c r="AB929" s="14" t="s">
        <v>308</v>
      </c>
      <c r="AC929" s="96" t="s">
        <v>358</v>
      </c>
      <c r="AD929" s="15" t="s">
        <v>368</v>
      </c>
      <c r="AE929" s="83">
        <v>1</v>
      </c>
      <c r="AF929" s="84"/>
      <c r="AG929" s="84"/>
      <c r="AH929" s="84"/>
      <c r="AI929" s="84"/>
      <c r="AJ929" s="84"/>
      <c r="AK929" s="84"/>
      <c r="AL929" s="84"/>
      <c r="AM929" s="85"/>
    </row>
    <row r="930" spans="1:39" ht="12" customHeight="1">
      <c r="A930" s="184">
        <v>870</v>
      </c>
      <c r="B930" s="98" t="s">
        <v>262</v>
      </c>
      <c r="C930" s="98" t="s">
        <v>260</v>
      </c>
      <c r="D930" s="11" t="s">
        <v>52</v>
      </c>
      <c r="E930" s="11" t="s">
        <v>304</v>
      </c>
      <c r="F930" s="12" t="s">
        <v>49</v>
      </c>
      <c r="G930" s="11" t="s">
        <v>511</v>
      </c>
      <c r="H930" s="12" t="s">
        <v>307</v>
      </c>
      <c r="I930" s="12" t="s">
        <v>504</v>
      </c>
      <c r="J930" s="12" t="str">
        <f t="shared" si="35"/>
        <v>≥17h</v>
      </c>
      <c r="K930" s="12" t="s">
        <v>47</v>
      </c>
      <c r="L930" s="69" t="s">
        <v>519</v>
      </c>
      <c r="M930" s="13" t="s">
        <v>374</v>
      </c>
      <c r="N930" s="14" t="s">
        <v>308</v>
      </c>
      <c r="O930" s="96" t="s">
        <v>358</v>
      </c>
      <c r="P930" s="15" t="s">
        <v>368</v>
      </c>
      <c r="Q930" s="83"/>
      <c r="R930" s="84"/>
      <c r="S930" s="84"/>
      <c r="T930" s="84">
        <v>1</v>
      </c>
      <c r="U930" s="84"/>
      <c r="V930" s="84"/>
      <c r="W930" s="84"/>
      <c r="X930" s="84"/>
      <c r="Y930" s="85"/>
      <c r="Z930" s="69" t="s">
        <v>519</v>
      </c>
      <c r="AA930" s="13" t="s">
        <v>374</v>
      </c>
      <c r="AB930" s="14" t="s">
        <v>308</v>
      </c>
      <c r="AC930" s="96" t="s">
        <v>358</v>
      </c>
      <c r="AD930" s="15" t="s">
        <v>368</v>
      </c>
      <c r="AE930" s="83">
        <v>1</v>
      </c>
      <c r="AF930" s="84"/>
      <c r="AG930" s="84"/>
      <c r="AH930" s="84"/>
      <c r="AI930" s="84"/>
      <c r="AJ930" s="84"/>
      <c r="AK930" s="84"/>
      <c r="AL930" s="84"/>
      <c r="AM930" s="85"/>
    </row>
    <row r="931" spans="1:39" ht="12" customHeight="1">
      <c r="A931" s="184"/>
      <c r="B931" s="98" t="s">
        <v>262</v>
      </c>
      <c r="C931" s="98" t="s">
        <v>260</v>
      </c>
      <c r="D931" s="69" t="s">
        <v>52</v>
      </c>
      <c r="E931" s="69" t="s">
        <v>304</v>
      </c>
      <c r="F931" s="69" t="s">
        <v>49</v>
      </c>
      <c r="G931" s="69" t="s">
        <v>511</v>
      </c>
      <c r="H931" s="69" t="s">
        <v>307</v>
      </c>
      <c r="I931" s="105" t="s">
        <v>504</v>
      </c>
      <c r="J931" s="69" t="str">
        <f t="shared" si="35"/>
        <v>≥17h</v>
      </c>
      <c r="K931" s="69" t="s">
        <v>47</v>
      </c>
      <c r="L931" s="69" t="s">
        <v>519</v>
      </c>
      <c r="M931" s="13" t="s">
        <v>339</v>
      </c>
      <c r="N931" s="14" t="s">
        <v>308</v>
      </c>
      <c r="O931" s="96" t="s">
        <v>0</v>
      </c>
      <c r="P931" s="15" t="s">
        <v>368</v>
      </c>
      <c r="Q931" s="83"/>
      <c r="R931" s="84"/>
      <c r="S931" s="84"/>
      <c r="T931" s="84">
        <v>1</v>
      </c>
      <c r="U931" s="84"/>
      <c r="V931" s="84"/>
      <c r="W931" s="84"/>
      <c r="X931" s="84"/>
      <c r="Y931" s="85"/>
      <c r="Z931" s="69" t="s">
        <v>519</v>
      </c>
      <c r="AA931" s="13" t="s">
        <v>339</v>
      </c>
      <c r="AB931" s="14" t="s">
        <v>308</v>
      </c>
      <c r="AC931" s="96" t="s">
        <v>0</v>
      </c>
      <c r="AD931" s="15" t="s">
        <v>368</v>
      </c>
      <c r="AE931" s="83"/>
      <c r="AF931" s="84"/>
      <c r="AG931" s="84"/>
      <c r="AH931" s="84"/>
      <c r="AI931" s="84"/>
      <c r="AJ931" s="84"/>
      <c r="AK931" s="84"/>
      <c r="AL931" s="84"/>
      <c r="AM931" s="85"/>
    </row>
    <row r="932" spans="1:39" ht="12" customHeight="1">
      <c r="A932" s="184">
        <v>871</v>
      </c>
      <c r="B932" s="98" t="s">
        <v>183</v>
      </c>
      <c r="C932" s="98" t="s">
        <v>168</v>
      </c>
      <c r="D932" s="11" t="s">
        <v>52</v>
      </c>
      <c r="E932" s="11" t="s">
        <v>304</v>
      </c>
      <c r="F932" s="12" t="s">
        <v>49</v>
      </c>
      <c r="G932" s="11" t="s">
        <v>511</v>
      </c>
      <c r="H932" s="12" t="s">
        <v>306</v>
      </c>
      <c r="I932" s="12" t="s">
        <v>505</v>
      </c>
      <c r="J932" s="12" t="str">
        <f t="shared" si="35"/>
        <v>≥17h</v>
      </c>
      <c r="K932" s="12" t="s">
        <v>512</v>
      </c>
      <c r="L932" s="69" t="s">
        <v>520</v>
      </c>
      <c r="M932" s="13" t="s">
        <v>371</v>
      </c>
      <c r="N932" s="14" t="s">
        <v>308</v>
      </c>
      <c r="O932" s="96" t="s">
        <v>358</v>
      </c>
      <c r="P932" s="15" t="s">
        <v>368</v>
      </c>
      <c r="Q932" s="83"/>
      <c r="R932" s="84"/>
      <c r="S932" s="84"/>
      <c r="T932" s="84">
        <v>1</v>
      </c>
      <c r="U932" s="84"/>
      <c r="V932" s="84"/>
      <c r="W932" s="84"/>
      <c r="X932" s="84"/>
      <c r="Y932" s="85">
        <v>1</v>
      </c>
      <c r="Z932" s="69" t="s">
        <v>520</v>
      </c>
      <c r="AA932" s="13" t="s">
        <v>371</v>
      </c>
      <c r="AB932" s="14" t="s">
        <v>308</v>
      </c>
      <c r="AC932" s="96" t="s">
        <v>358</v>
      </c>
      <c r="AD932" s="15" t="s">
        <v>368</v>
      </c>
      <c r="AE932" s="83"/>
      <c r="AF932" s="84">
        <v>1</v>
      </c>
      <c r="AG932" s="84"/>
      <c r="AH932" s="84"/>
      <c r="AI932" s="84"/>
      <c r="AJ932" s="84"/>
      <c r="AK932" s="84"/>
      <c r="AL932" s="84"/>
      <c r="AM932" s="85"/>
    </row>
    <row r="933" spans="1:39" ht="12" customHeight="1">
      <c r="A933" s="184">
        <v>872</v>
      </c>
      <c r="B933" s="98" t="s">
        <v>263</v>
      </c>
      <c r="C933" s="98" t="s">
        <v>260</v>
      </c>
      <c r="D933" s="11" t="s">
        <v>52</v>
      </c>
      <c r="E933" s="11" t="s">
        <v>304</v>
      </c>
      <c r="F933" s="12" t="s">
        <v>49</v>
      </c>
      <c r="G933" s="11" t="s">
        <v>511</v>
      </c>
      <c r="H933" s="12" t="s">
        <v>308</v>
      </c>
      <c r="I933" s="105" t="s">
        <v>507</v>
      </c>
      <c r="J933" s="12" t="str">
        <f t="shared" si="35"/>
        <v>≥17h</v>
      </c>
      <c r="K933" s="12" t="s">
        <v>47</v>
      </c>
      <c r="L933" s="69" t="s">
        <v>519</v>
      </c>
      <c r="M933" s="13" t="s">
        <v>339</v>
      </c>
      <c r="N933" s="14" t="s">
        <v>308</v>
      </c>
      <c r="O933" s="96" t="s">
        <v>358</v>
      </c>
      <c r="P933" s="15" t="s">
        <v>368</v>
      </c>
      <c r="Q933" s="83"/>
      <c r="R933" s="84"/>
      <c r="S933" s="84"/>
      <c r="T933" s="84">
        <v>1</v>
      </c>
      <c r="U933" s="84"/>
      <c r="V933" s="84"/>
      <c r="W933" s="84"/>
      <c r="X933" s="84"/>
      <c r="Y933" s="85"/>
      <c r="Z933" s="69" t="s">
        <v>519</v>
      </c>
      <c r="AA933" s="13" t="s">
        <v>339</v>
      </c>
      <c r="AB933" s="14" t="s">
        <v>308</v>
      </c>
      <c r="AC933" s="96" t="s">
        <v>358</v>
      </c>
      <c r="AD933" s="15" t="s">
        <v>368</v>
      </c>
      <c r="AE933" s="83">
        <v>1</v>
      </c>
      <c r="AF933" s="84">
        <v>1</v>
      </c>
      <c r="AG933" s="84"/>
      <c r="AH933" s="84"/>
      <c r="AI933" s="84"/>
      <c r="AJ933" s="84"/>
      <c r="AK933" s="84"/>
      <c r="AL933" s="84"/>
      <c r="AM933" s="85"/>
    </row>
    <row r="934" spans="1:39" ht="12" customHeight="1">
      <c r="A934" s="184">
        <v>873</v>
      </c>
      <c r="B934" s="98" t="s">
        <v>199</v>
      </c>
      <c r="C934" s="98" t="s">
        <v>198</v>
      </c>
      <c r="D934" s="11" t="s">
        <v>52</v>
      </c>
      <c r="E934" s="11" t="s">
        <v>304</v>
      </c>
      <c r="F934" s="12" t="s">
        <v>49</v>
      </c>
      <c r="G934" s="12" t="s">
        <v>310</v>
      </c>
      <c r="H934" s="12" t="s">
        <v>307</v>
      </c>
      <c r="I934" s="105" t="s">
        <v>504</v>
      </c>
      <c r="J934" s="12" t="str">
        <f t="shared" si="35"/>
        <v>≥17h</v>
      </c>
      <c r="K934" s="12" t="s">
        <v>512</v>
      </c>
      <c r="L934" s="69" t="s">
        <v>520</v>
      </c>
      <c r="M934" s="13" t="s">
        <v>342</v>
      </c>
      <c r="N934" s="14"/>
      <c r="O934" s="96" t="s">
        <v>358</v>
      </c>
      <c r="P934" s="15" t="s">
        <v>359</v>
      </c>
      <c r="Q934" s="83"/>
      <c r="R934" s="84"/>
      <c r="S934" s="84"/>
      <c r="T934" s="84"/>
      <c r="U934" s="84"/>
      <c r="V934" s="84"/>
      <c r="W934" s="84"/>
      <c r="X934" s="84"/>
      <c r="Y934" s="85"/>
      <c r="Z934" s="69" t="s">
        <v>520</v>
      </c>
      <c r="AA934" s="13" t="s">
        <v>342</v>
      </c>
      <c r="AB934" s="14"/>
      <c r="AC934" s="96" t="s">
        <v>358</v>
      </c>
      <c r="AD934" s="15" t="s">
        <v>359</v>
      </c>
      <c r="AE934" s="83"/>
      <c r="AF934" s="84"/>
      <c r="AG934" s="84"/>
      <c r="AH934" s="84"/>
      <c r="AI934" s="84"/>
      <c r="AJ934" s="84"/>
      <c r="AK934" s="84"/>
      <c r="AL934" s="84"/>
      <c r="AM934" s="85"/>
    </row>
    <row r="935" spans="1:39" ht="12" customHeight="1">
      <c r="A935" s="184">
        <v>874</v>
      </c>
      <c r="B935" s="98" t="s">
        <v>88</v>
      </c>
      <c r="C935" s="98" t="s">
        <v>89</v>
      </c>
      <c r="D935" s="11" t="s">
        <v>51</v>
      </c>
      <c r="E935" s="11" t="s">
        <v>304</v>
      </c>
      <c r="F935" s="12" t="s">
        <v>50</v>
      </c>
      <c r="G935" s="12" t="s">
        <v>310</v>
      </c>
      <c r="H935" s="12" t="s">
        <v>306</v>
      </c>
      <c r="I935" s="12" t="s">
        <v>504</v>
      </c>
      <c r="J935" s="11" t="str">
        <f>"12-16h"</f>
        <v>12-16h</v>
      </c>
      <c r="K935" s="12" t="s">
        <v>47</v>
      </c>
      <c r="L935" s="69" t="s">
        <v>520</v>
      </c>
      <c r="M935" s="13" t="s">
        <v>373</v>
      </c>
      <c r="N935" s="14" t="s">
        <v>308</v>
      </c>
      <c r="O935" s="96" t="s">
        <v>358</v>
      </c>
      <c r="P935" s="15" t="s">
        <v>368</v>
      </c>
      <c r="Q935" s="83"/>
      <c r="R935" s="84"/>
      <c r="S935" s="84">
        <v>1</v>
      </c>
      <c r="T935" s="84"/>
      <c r="U935" s="84"/>
      <c r="V935" s="84"/>
      <c r="W935" s="84"/>
      <c r="X935" s="84"/>
      <c r="Y935" s="85"/>
      <c r="Z935" s="69" t="s">
        <v>520</v>
      </c>
      <c r="AA935" s="13" t="s">
        <v>373</v>
      </c>
      <c r="AB935" s="14" t="s">
        <v>308</v>
      </c>
      <c r="AC935" s="96" t="s">
        <v>358</v>
      </c>
      <c r="AD935" s="15" t="s">
        <v>368</v>
      </c>
      <c r="AE935" s="83"/>
      <c r="AF935" s="84">
        <v>1</v>
      </c>
      <c r="AG935" s="84"/>
      <c r="AH935" s="84"/>
      <c r="AI935" s="84"/>
      <c r="AJ935" s="84"/>
      <c r="AK935" s="84"/>
      <c r="AL935" s="84"/>
      <c r="AM935" s="85"/>
    </row>
    <row r="936" spans="1:39" ht="12" customHeight="1">
      <c r="A936" s="184">
        <v>875</v>
      </c>
      <c r="B936" s="98" t="s">
        <v>163</v>
      </c>
      <c r="C936" s="98" t="s">
        <v>60</v>
      </c>
      <c r="D936" s="11" t="s">
        <v>52</v>
      </c>
      <c r="E936" s="11" t="s">
        <v>304</v>
      </c>
      <c r="F936" s="12" t="s">
        <v>50</v>
      </c>
      <c r="G936" s="12" t="s">
        <v>510</v>
      </c>
      <c r="H936" s="12" t="s">
        <v>306</v>
      </c>
      <c r="I936" s="105" t="s">
        <v>504</v>
      </c>
      <c r="J936" s="12" t="str">
        <f>"≥17h"</f>
        <v>≥17h</v>
      </c>
      <c r="K936" s="12" t="s">
        <v>512</v>
      </c>
      <c r="L936" s="69" t="s">
        <v>520</v>
      </c>
      <c r="M936" s="13" t="s">
        <v>373</v>
      </c>
      <c r="N936" s="14" t="s">
        <v>308</v>
      </c>
      <c r="O936" s="96" t="s">
        <v>358</v>
      </c>
      <c r="P936" s="15" t="s">
        <v>368</v>
      </c>
      <c r="Q936" s="83"/>
      <c r="R936" s="84"/>
      <c r="S936" s="84">
        <v>1</v>
      </c>
      <c r="T936" s="84">
        <v>1</v>
      </c>
      <c r="U936" s="84"/>
      <c r="V936" s="84"/>
      <c r="W936" s="84">
        <v>1</v>
      </c>
      <c r="X936" s="84"/>
      <c r="Y936" s="85"/>
      <c r="Z936" s="69" t="s">
        <v>520</v>
      </c>
      <c r="AA936" s="13" t="s">
        <v>373</v>
      </c>
      <c r="AB936" s="14" t="s">
        <v>308</v>
      </c>
      <c r="AC936" s="96" t="s">
        <v>358</v>
      </c>
      <c r="AD936" s="15" t="s">
        <v>368</v>
      </c>
      <c r="AE936" s="83">
        <v>1</v>
      </c>
      <c r="AF936" s="84">
        <v>1</v>
      </c>
      <c r="AG936" s="84"/>
      <c r="AH936" s="84"/>
      <c r="AI936" s="84"/>
      <c r="AJ936" s="84"/>
      <c r="AK936" s="84"/>
      <c r="AL936" s="84"/>
      <c r="AM936" s="85"/>
    </row>
    <row r="937" spans="1:39" ht="12" customHeight="1">
      <c r="A937" s="184">
        <v>876</v>
      </c>
      <c r="B937" s="98" t="s">
        <v>263</v>
      </c>
      <c r="C937" s="98" t="s">
        <v>260</v>
      </c>
      <c r="D937" s="11" t="s">
        <v>52</v>
      </c>
      <c r="E937" s="11" t="s">
        <v>304</v>
      </c>
      <c r="F937" s="12" t="s">
        <v>49</v>
      </c>
      <c r="G937" s="11" t="s">
        <v>511</v>
      </c>
      <c r="H937" s="12" t="s">
        <v>307</v>
      </c>
      <c r="I937" s="105" t="s">
        <v>504</v>
      </c>
      <c r="J937" s="12" t="str">
        <f>"≥17h"</f>
        <v>≥17h</v>
      </c>
      <c r="K937" s="12" t="s">
        <v>512</v>
      </c>
      <c r="L937" s="69" t="s">
        <v>519</v>
      </c>
      <c r="M937" s="13" t="s">
        <v>339</v>
      </c>
      <c r="N937" s="14" t="s">
        <v>308</v>
      </c>
      <c r="O937" s="96" t="s">
        <v>358</v>
      </c>
      <c r="P937" s="15" t="s">
        <v>368</v>
      </c>
      <c r="Q937" s="83"/>
      <c r="R937" s="84"/>
      <c r="S937" s="84"/>
      <c r="T937" s="84">
        <v>1</v>
      </c>
      <c r="U937" s="84"/>
      <c r="V937" s="84"/>
      <c r="W937" s="84"/>
      <c r="X937" s="84"/>
      <c r="Y937" s="85"/>
      <c r="Z937" s="69" t="s">
        <v>519</v>
      </c>
      <c r="AA937" s="13" t="s">
        <v>339</v>
      </c>
      <c r="AB937" s="14" t="s">
        <v>308</v>
      </c>
      <c r="AC937" s="96" t="s">
        <v>358</v>
      </c>
      <c r="AD937" s="15" t="s">
        <v>368</v>
      </c>
      <c r="AE937" s="83"/>
      <c r="AF937" s="84">
        <v>1</v>
      </c>
      <c r="AG937" s="84"/>
      <c r="AH937" s="84"/>
      <c r="AI937" s="84"/>
      <c r="AJ937" s="84"/>
      <c r="AK937" s="84"/>
      <c r="AL937" s="84"/>
      <c r="AM937" s="85"/>
    </row>
    <row r="938" spans="1:39" ht="12" customHeight="1">
      <c r="A938" s="184">
        <v>877</v>
      </c>
      <c r="B938" s="98" t="s">
        <v>163</v>
      </c>
      <c r="C938" s="98" t="s">
        <v>60</v>
      </c>
      <c r="D938" s="11" t="s">
        <v>52</v>
      </c>
      <c r="E938" s="11" t="s">
        <v>303</v>
      </c>
      <c r="F938" s="12" t="s">
        <v>48</v>
      </c>
      <c r="G938" s="12" t="s">
        <v>310</v>
      </c>
      <c r="H938" s="12" t="s">
        <v>306</v>
      </c>
      <c r="I938" s="105" t="s">
        <v>504</v>
      </c>
      <c r="J938" s="12" t="str">
        <f>"≥17h"</f>
        <v>≥17h</v>
      </c>
      <c r="K938" s="12" t="s">
        <v>513</v>
      </c>
      <c r="L938" s="69" t="s">
        <v>520</v>
      </c>
      <c r="M938" s="13" t="s">
        <v>371</v>
      </c>
      <c r="N938" s="14" t="s">
        <v>308</v>
      </c>
      <c r="O938" s="96" t="s">
        <v>358</v>
      </c>
      <c r="P938" s="15" t="s">
        <v>368</v>
      </c>
      <c r="Q938" s="83"/>
      <c r="R938" s="84"/>
      <c r="S938" s="84"/>
      <c r="T938" s="84">
        <v>1</v>
      </c>
      <c r="U938" s="84"/>
      <c r="V938" s="84"/>
      <c r="W938" s="84"/>
      <c r="X938" s="84"/>
      <c r="Y938" s="85"/>
      <c r="Z938" s="69" t="s">
        <v>520</v>
      </c>
      <c r="AA938" s="13" t="s">
        <v>371</v>
      </c>
      <c r="AB938" s="14" t="s">
        <v>308</v>
      </c>
      <c r="AC938" s="96" t="s">
        <v>358</v>
      </c>
      <c r="AD938" s="15" t="s">
        <v>368</v>
      </c>
      <c r="AE938" s="83">
        <v>1</v>
      </c>
      <c r="AF938" s="84"/>
      <c r="AG938" s="84"/>
      <c r="AH938" s="84"/>
      <c r="AI938" s="84"/>
      <c r="AJ938" s="84"/>
      <c r="AK938" s="84"/>
      <c r="AL938" s="84"/>
      <c r="AM938" s="85"/>
    </row>
    <row r="939" spans="1:39" ht="12" customHeight="1">
      <c r="A939" s="184">
        <v>878</v>
      </c>
      <c r="B939" s="98" t="s">
        <v>88</v>
      </c>
      <c r="C939" s="98" t="s">
        <v>89</v>
      </c>
      <c r="D939" s="11" t="s">
        <v>52</v>
      </c>
      <c r="E939" s="11" t="s">
        <v>304</v>
      </c>
      <c r="F939" s="12" t="s">
        <v>49</v>
      </c>
      <c r="G939" s="12" t="s">
        <v>310</v>
      </c>
      <c r="H939" s="12" t="s">
        <v>306</v>
      </c>
      <c r="I939" s="105" t="s">
        <v>504</v>
      </c>
      <c r="J939" s="11" t="str">
        <f>"12-16h"</f>
        <v>12-16h</v>
      </c>
      <c r="K939" s="12" t="s">
        <v>512</v>
      </c>
      <c r="L939" s="69" t="s">
        <v>520</v>
      </c>
      <c r="M939" s="13" t="s">
        <v>373</v>
      </c>
      <c r="N939" s="14" t="s">
        <v>308</v>
      </c>
      <c r="O939" s="96" t="s">
        <v>358</v>
      </c>
      <c r="P939" s="15" t="s">
        <v>368</v>
      </c>
      <c r="Q939" s="83"/>
      <c r="R939" s="84"/>
      <c r="S939" s="84">
        <v>1</v>
      </c>
      <c r="T939" s="84"/>
      <c r="U939" s="84"/>
      <c r="V939" s="84"/>
      <c r="W939" s="84"/>
      <c r="X939" s="84"/>
      <c r="Y939" s="85"/>
      <c r="Z939" s="69" t="s">
        <v>520</v>
      </c>
      <c r="AA939" s="13" t="s">
        <v>373</v>
      </c>
      <c r="AB939" s="14" t="s">
        <v>308</v>
      </c>
      <c r="AC939" s="96" t="s">
        <v>358</v>
      </c>
      <c r="AD939" s="15" t="s">
        <v>368</v>
      </c>
      <c r="AE939" s="83">
        <v>1</v>
      </c>
      <c r="AF939" s="84"/>
      <c r="AG939" s="84"/>
      <c r="AH939" s="84"/>
      <c r="AI939" s="84"/>
      <c r="AJ939" s="84"/>
      <c r="AK939" s="84"/>
      <c r="AL939" s="84"/>
      <c r="AM939" s="85"/>
    </row>
    <row r="940" spans="1:39" ht="12" customHeight="1">
      <c r="A940" s="184">
        <v>879</v>
      </c>
      <c r="B940" s="98" t="s">
        <v>281</v>
      </c>
      <c r="C940" s="98" t="s">
        <v>281</v>
      </c>
      <c r="D940" s="11" t="s">
        <v>25</v>
      </c>
      <c r="E940" s="11" t="s">
        <v>304</v>
      </c>
      <c r="F940" s="12" t="s">
        <v>48</v>
      </c>
      <c r="G940" s="12" t="s">
        <v>310</v>
      </c>
      <c r="H940" s="12" t="s">
        <v>306</v>
      </c>
      <c r="I940" s="105" t="s">
        <v>507</v>
      </c>
      <c r="J940" s="12" t="str">
        <f>"≥17h"</f>
        <v>≥17h</v>
      </c>
      <c r="K940" s="12" t="s">
        <v>513</v>
      </c>
      <c r="L940" s="69" t="s">
        <v>519</v>
      </c>
      <c r="M940" s="13" t="s">
        <v>373</v>
      </c>
      <c r="N940" s="14" t="s">
        <v>367</v>
      </c>
      <c r="O940" s="96" t="s">
        <v>358</v>
      </c>
      <c r="P940" s="15" t="s">
        <v>368</v>
      </c>
      <c r="Q940" s="83"/>
      <c r="R940" s="84"/>
      <c r="S940" s="84">
        <v>1</v>
      </c>
      <c r="T940" s="84">
        <v>1</v>
      </c>
      <c r="U940" s="84"/>
      <c r="V940" s="84">
        <v>1</v>
      </c>
      <c r="W940" s="84">
        <v>1</v>
      </c>
      <c r="X940" s="84"/>
      <c r="Y940" s="85"/>
      <c r="Z940" s="69" t="s">
        <v>519</v>
      </c>
      <c r="AA940" s="13" t="s">
        <v>373</v>
      </c>
      <c r="AB940" s="14" t="s">
        <v>367</v>
      </c>
      <c r="AC940" s="96" t="s">
        <v>358</v>
      </c>
      <c r="AD940" s="15" t="s">
        <v>368</v>
      </c>
      <c r="AE940" s="83">
        <v>1</v>
      </c>
      <c r="AF940" s="84"/>
      <c r="AG940" s="84"/>
      <c r="AH940" s="84">
        <v>1</v>
      </c>
      <c r="AI940" s="84"/>
      <c r="AJ940" s="84"/>
      <c r="AK940" s="84"/>
      <c r="AL940" s="84"/>
      <c r="AM940" s="85"/>
    </row>
    <row r="941" spans="1:39" ht="12" customHeight="1">
      <c r="A941" s="184">
        <v>880</v>
      </c>
      <c r="B941" s="98" t="s">
        <v>291</v>
      </c>
      <c r="C941" s="98" t="s">
        <v>291</v>
      </c>
      <c r="D941" s="11" t="s">
        <v>51</v>
      </c>
      <c r="E941" s="11" t="s">
        <v>304</v>
      </c>
      <c r="F941" s="12" t="s">
        <v>49</v>
      </c>
      <c r="G941" s="12" t="s">
        <v>510</v>
      </c>
      <c r="H941" s="12" t="s">
        <v>308</v>
      </c>
      <c r="I941" s="12" t="s">
        <v>507</v>
      </c>
      <c r="J941" s="11" t="str">
        <f>"≤12h"</f>
        <v>≤12h</v>
      </c>
      <c r="K941" s="12" t="s">
        <v>512</v>
      </c>
      <c r="L941" s="69" t="s">
        <v>519</v>
      </c>
      <c r="M941" s="13" t="s">
        <v>374</v>
      </c>
      <c r="N941" s="14" t="s">
        <v>308</v>
      </c>
      <c r="O941" s="96" t="s">
        <v>358</v>
      </c>
      <c r="P941" s="15" t="s">
        <v>368</v>
      </c>
      <c r="Q941" s="83"/>
      <c r="R941" s="84"/>
      <c r="S941" s="84">
        <v>1</v>
      </c>
      <c r="T941" s="84">
        <v>1</v>
      </c>
      <c r="U941" s="84"/>
      <c r="V941" s="84"/>
      <c r="W941" s="84"/>
      <c r="X941" s="84"/>
      <c r="Y941" s="85"/>
      <c r="Z941" s="69" t="s">
        <v>519</v>
      </c>
      <c r="AA941" s="13" t="s">
        <v>374</v>
      </c>
      <c r="AB941" s="14" t="s">
        <v>308</v>
      </c>
      <c r="AC941" s="96" t="s">
        <v>358</v>
      </c>
      <c r="AD941" s="15" t="s">
        <v>368</v>
      </c>
      <c r="AE941" s="83">
        <v>1</v>
      </c>
      <c r="AF941" s="84"/>
      <c r="AG941" s="84"/>
      <c r="AH941" s="84"/>
      <c r="AI941" s="84"/>
      <c r="AJ941" s="84"/>
      <c r="AK941" s="84"/>
      <c r="AL941" s="84"/>
      <c r="AM941" s="85"/>
    </row>
    <row r="942" spans="1:39" ht="12" customHeight="1">
      <c r="A942" s="184">
        <v>881</v>
      </c>
      <c r="B942" s="98" t="s">
        <v>163</v>
      </c>
      <c r="C942" s="98" t="s">
        <v>60</v>
      </c>
      <c r="D942" s="11" t="s">
        <v>51</v>
      </c>
      <c r="E942" s="11" t="s">
        <v>303</v>
      </c>
      <c r="F942" s="12" t="s">
        <v>49</v>
      </c>
      <c r="G942" s="12" t="s">
        <v>310</v>
      </c>
      <c r="H942" s="12" t="s">
        <v>306</v>
      </c>
      <c r="I942" s="12" t="s">
        <v>504</v>
      </c>
      <c r="J942" s="12" t="str">
        <f t="shared" ref="J942:J948" si="36">"≥17h"</f>
        <v>≥17h</v>
      </c>
      <c r="K942" s="12" t="s">
        <v>47</v>
      </c>
      <c r="L942" s="69" t="s">
        <v>520</v>
      </c>
      <c r="M942" s="13" t="s">
        <v>371</v>
      </c>
      <c r="N942" s="14" t="s">
        <v>308</v>
      </c>
      <c r="O942" s="96" t="s">
        <v>358</v>
      </c>
      <c r="P942" s="15" t="s">
        <v>368</v>
      </c>
      <c r="Q942" s="83"/>
      <c r="R942" s="84"/>
      <c r="S942" s="84"/>
      <c r="T942" s="84"/>
      <c r="U942" s="84"/>
      <c r="V942" s="84"/>
      <c r="W942" s="84"/>
      <c r="X942" s="84">
        <v>1</v>
      </c>
      <c r="Y942" s="85"/>
      <c r="Z942" s="69" t="s">
        <v>520</v>
      </c>
      <c r="AA942" s="13" t="s">
        <v>371</v>
      </c>
      <c r="AB942" s="14" t="s">
        <v>308</v>
      </c>
      <c r="AC942" s="96" t="s">
        <v>358</v>
      </c>
      <c r="AD942" s="15" t="s">
        <v>368</v>
      </c>
      <c r="AE942" s="83">
        <v>1</v>
      </c>
      <c r="AF942" s="84"/>
      <c r="AG942" s="84"/>
      <c r="AH942" s="84"/>
      <c r="AI942" s="84"/>
      <c r="AJ942" s="84"/>
      <c r="AK942" s="84"/>
      <c r="AL942" s="84"/>
      <c r="AM942" s="85"/>
    </row>
    <row r="943" spans="1:39" ht="12" customHeight="1">
      <c r="A943" s="184">
        <v>882</v>
      </c>
      <c r="B943" s="98" t="s">
        <v>88</v>
      </c>
      <c r="C943" s="98" t="s">
        <v>89</v>
      </c>
      <c r="D943" s="11" t="s">
        <v>52</v>
      </c>
      <c r="E943" s="11" t="s">
        <v>304</v>
      </c>
      <c r="F943" s="12" t="s">
        <v>48</v>
      </c>
      <c r="G943" s="12" t="s">
        <v>310</v>
      </c>
      <c r="H943" s="12" t="s">
        <v>306</v>
      </c>
      <c r="I943" s="105" t="s">
        <v>504</v>
      </c>
      <c r="J943" s="12" t="str">
        <f t="shared" si="36"/>
        <v>≥17h</v>
      </c>
      <c r="K943" s="12" t="s">
        <v>513</v>
      </c>
      <c r="L943" s="69" t="s">
        <v>520</v>
      </c>
      <c r="M943" s="13" t="s">
        <v>373</v>
      </c>
      <c r="N943" s="14" t="s">
        <v>308</v>
      </c>
      <c r="O943" s="96" t="s">
        <v>358</v>
      </c>
      <c r="P943" s="15" t="s">
        <v>368</v>
      </c>
      <c r="Q943" s="83"/>
      <c r="R943" s="84"/>
      <c r="S943" s="84">
        <v>1</v>
      </c>
      <c r="T943" s="84">
        <v>1</v>
      </c>
      <c r="U943" s="84"/>
      <c r="V943" s="84"/>
      <c r="W943" s="84"/>
      <c r="X943" s="84"/>
      <c r="Y943" s="85"/>
      <c r="Z943" s="69" t="s">
        <v>520</v>
      </c>
      <c r="AA943" s="13" t="s">
        <v>373</v>
      </c>
      <c r="AB943" s="14" t="s">
        <v>308</v>
      </c>
      <c r="AC943" s="96" t="s">
        <v>358</v>
      </c>
      <c r="AD943" s="15" t="s">
        <v>368</v>
      </c>
      <c r="AE943" s="83">
        <v>1</v>
      </c>
      <c r="AF943" s="84"/>
      <c r="AG943" s="84"/>
      <c r="AH943" s="84"/>
      <c r="AI943" s="84"/>
      <c r="AJ943" s="84"/>
      <c r="AK943" s="84"/>
      <c r="AL943" s="84"/>
      <c r="AM943" s="85"/>
    </row>
    <row r="944" spans="1:39" ht="12" customHeight="1">
      <c r="A944" s="184">
        <v>883</v>
      </c>
      <c r="B944" s="98" t="s">
        <v>291</v>
      </c>
      <c r="C944" s="98" t="s">
        <v>291</v>
      </c>
      <c r="D944" s="11" t="s">
        <v>51</v>
      </c>
      <c r="E944" s="11" t="s">
        <v>304</v>
      </c>
      <c r="F944" s="12" t="s">
        <v>50</v>
      </c>
      <c r="G944" s="12" t="s">
        <v>310</v>
      </c>
      <c r="H944" s="12" t="s">
        <v>306</v>
      </c>
      <c r="I944" s="12" t="s">
        <v>504</v>
      </c>
      <c r="J944" s="12" t="str">
        <f t="shared" si="36"/>
        <v>≥17h</v>
      </c>
      <c r="K944" s="12" t="s">
        <v>47</v>
      </c>
      <c r="L944" s="69" t="s">
        <v>519</v>
      </c>
      <c r="M944" s="13" t="s">
        <v>371</v>
      </c>
      <c r="N944" s="14" t="s">
        <v>308</v>
      </c>
      <c r="O944" s="96" t="s">
        <v>358</v>
      </c>
      <c r="P944" s="15" t="s">
        <v>368</v>
      </c>
      <c r="Q944" s="83"/>
      <c r="R944" s="84"/>
      <c r="S944" s="84"/>
      <c r="T944" s="84">
        <v>1</v>
      </c>
      <c r="U944" s="84"/>
      <c r="V944" s="84"/>
      <c r="W944" s="84">
        <v>1</v>
      </c>
      <c r="X944" s="84"/>
      <c r="Y944" s="85"/>
      <c r="Z944" s="69" t="s">
        <v>519</v>
      </c>
      <c r="AA944" s="13" t="s">
        <v>371</v>
      </c>
      <c r="AB944" s="14" t="s">
        <v>308</v>
      </c>
      <c r="AC944" s="96" t="s">
        <v>358</v>
      </c>
      <c r="AD944" s="15" t="s">
        <v>368</v>
      </c>
      <c r="AE944" s="83">
        <v>1</v>
      </c>
      <c r="AF944" s="84"/>
      <c r="AG944" s="84">
        <v>1</v>
      </c>
      <c r="AH944" s="84"/>
      <c r="AI944" s="84"/>
      <c r="AJ944" s="84"/>
      <c r="AK944" s="84"/>
      <c r="AL944" s="84"/>
      <c r="AM944" s="85"/>
    </row>
    <row r="945" spans="1:39" ht="12" customHeight="1">
      <c r="A945" s="184">
        <v>884</v>
      </c>
      <c r="B945" s="98" t="s">
        <v>199</v>
      </c>
      <c r="C945" s="98" t="s">
        <v>198</v>
      </c>
      <c r="D945" s="11" t="s">
        <v>52</v>
      </c>
      <c r="E945" s="11" t="s">
        <v>304</v>
      </c>
      <c r="F945" s="12" t="s">
        <v>49</v>
      </c>
      <c r="G945" s="12" t="s">
        <v>310</v>
      </c>
      <c r="H945" s="12" t="s">
        <v>306</v>
      </c>
      <c r="I945" s="105" t="s">
        <v>507</v>
      </c>
      <c r="J945" s="12" t="str">
        <f t="shared" si="36"/>
        <v>≥17h</v>
      </c>
      <c r="K945" s="12" t="s">
        <v>47</v>
      </c>
      <c r="L945" s="69" t="s">
        <v>520</v>
      </c>
      <c r="M945" s="13" t="s">
        <v>371</v>
      </c>
      <c r="N945" s="14" t="s">
        <v>308</v>
      </c>
      <c r="O945" s="96" t="s">
        <v>358</v>
      </c>
      <c r="P945" s="15" t="s">
        <v>370</v>
      </c>
      <c r="Q945" s="83"/>
      <c r="R945" s="84">
        <v>1</v>
      </c>
      <c r="S945" s="84"/>
      <c r="T945" s="84"/>
      <c r="U945" s="84"/>
      <c r="V945" s="84"/>
      <c r="W945" s="84"/>
      <c r="X945" s="84"/>
      <c r="Y945" s="85"/>
      <c r="Z945" s="69" t="s">
        <v>520</v>
      </c>
      <c r="AA945" s="13" t="s">
        <v>371</v>
      </c>
      <c r="AB945" s="14" t="s">
        <v>308</v>
      </c>
      <c r="AC945" s="96" t="s">
        <v>358</v>
      </c>
      <c r="AD945" s="15" t="s">
        <v>370</v>
      </c>
      <c r="AE945" s="83"/>
      <c r="AF945" s="84">
        <v>1</v>
      </c>
      <c r="AG945" s="84"/>
      <c r="AH945" s="84"/>
      <c r="AI945" s="84"/>
      <c r="AJ945" s="84"/>
      <c r="AK945" s="84"/>
      <c r="AL945" s="84"/>
      <c r="AM945" s="85"/>
    </row>
    <row r="946" spans="1:39" ht="12" customHeight="1">
      <c r="A946" s="184">
        <v>885</v>
      </c>
      <c r="B946" s="98" t="s">
        <v>291</v>
      </c>
      <c r="C946" s="98" t="s">
        <v>291</v>
      </c>
      <c r="D946" s="11" t="s">
        <v>25</v>
      </c>
      <c r="E946" s="11" t="s">
        <v>304</v>
      </c>
      <c r="F946" s="12" t="s">
        <v>48</v>
      </c>
      <c r="G946" s="12" t="s">
        <v>310</v>
      </c>
      <c r="H946" s="12" t="s">
        <v>306</v>
      </c>
      <c r="I946" s="105" t="s">
        <v>504</v>
      </c>
      <c r="J946" s="12" t="str">
        <f t="shared" si="36"/>
        <v>≥17h</v>
      </c>
      <c r="K946" s="12" t="s">
        <v>512</v>
      </c>
      <c r="L946" s="69" t="s">
        <v>519</v>
      </c>
      <c r="M946" s="13" t="s">
        <v>373</v>
      </c>
      <c r="N946" s="14" t="s">
        <v>367</v>
      </c>
      <c r="O946" s="96" t="s">
        <v>358</v>
      </c>
      <c r="P946" s="15" t="s">
        <v>368</v>
      </c>
      <c r="Q946" s="83"/>
      <c r="R946" s="84"/>
      <c r="S946" s="84"/>
      <c r="T946" s="84">
        <v>1</v>
      </c>
      <c r="U946" s="84"/>
      <c r="V946" s="84"/>
      <c r="W946" s="84">
        <v>1</v>
      </c>
      <c r="X946" s="84"/>
      <c r="Y946" s="85"/>
      <c r="Z946" s="69" t="s">
        <v>519</v>
      </c>
      <c r="AA946" s="13" t="s">
        <v>373</v>
      </c>
      <c r="AB946" s="14" t="s">
        <v>367</v>
      </c>
      <c r="AC946" s="96" t="s">
        <v>358</v>
      </c>
      <c r="AD946" s="15" t="s">
        <v>368</v>
      </c>
      <c r="AE946" s="83"/>
      <c r="AF946" s="84">
        <v>1</v>
      </c>
      <c r="AG946" s="84"/>
      <c r="AH946" s="84"/>
      <c r="AI946" s="84"/>
      <c r="AJ946" s="84"/>
      <c r="AK946" s="84"/>
      <c r="AL946" s="84"/>
      <c r="AM946" s="85"/>
    </row>
    <row r="947" spans="1:39" ht="12" customHeight="1">
      <c r="A947" s="184">
        <v>886</v>
      </c>
      <c r="B947" s="98" t="s">
        <v>164</v>
      </c>
      <c r="C947" s="98" t="s">
        <v>60</v>
      </c>
      <c r="D947" s="11" t="s">
        <v>25</v>
      </c>
      <c r="E947" s="11" t="s">
        <v>303</v>
      </c>
      <c r="F947" s="12" t="s">
        <v>48</v>
      </c>
      <c r="G947" s="12" t="s">
        <v>510</v>
      </c>
      <c r="H947" s="12" t="s">
        <v>308</v>
      </c>
      <c r="I947" s="12" t="s">
        <v>504</v>
      </c>
      <c r="J947" s="12" t="str">
        <f t="shared" si="36"/>
        <v>≥17h</v>
      </c>
      <c r="K947" s="12" t="s">
        <v>512</v>
      </c>
      <c r="L947" s="69" t="s">
        <v>520</v>
      </c>
      <c r="M947" s="13" t="s">
        <v>371</v>
      </c>
      <c r="N947" s="14" t="s">
        <v>308</v>
      </c>
      <c r="O947" s="96" t="s">
        <v>358</v>
      </c>
      <c r="P947" s="15" t="s">
        <v>368</v>
      </c>
      <c r="Q947" s="83"/>
      <c r="R947" s="84"/>
      <c r="S947" s="84">
        <v>1</v>
      </c>
      <c r="T947" s="84">
        <v>1</v>
      </c>
      <c r="U947" s="84"/>
      <c r="V947" s="84"/>
      <c r="W947" s="84">
        <v>1</v>
      </c>
      <c r="X947" s="84">
        <v>1</v>
      </c>
      <c r="Y947" s="85"/>
      <c r="Z947" s="69" t="s">
        <v>520</v>
      </c>
      <c r="AA947" s="13" t="s">
        <v>371</v>
      </c>
      <c r="AB947" s="14" t="s">
        <v>308</v>
      </c>
      <c r="AC947" s="96" t="s">
        <v>358</v>
      </c>
      <c r="AD947" s="15" t="s">
        <v>368</v>
      </c>
      <c r="AE947" s="83">
        <v>1</v>
      </c>
      <c r="AF947" s="84"/>
      <c r="AG947" s="84"/>
      <c r="AH947" s="84"/>
      <c r="AI947" s="84"/>
      <c r="AJ947" s="84"/>
      <c r="AK947" s="84"/>
      <c r="AL947" s="84"/>
      <c r="AM947" s="85"/>
    </row>
    <row r="948" spans="1:39" ht="12" customHeight="1">
      <c r="A948" s="184">
        <v>887</v>
      </c>
      <c r="B948" s="98" t="s">
        <v>199</v>
      </c>
      <c r="C948" s="98" t="s">
        <v>198</v>
      </c>
      <c r="D948" s="11" t="s">
        <v>51</v>
      </c>
      <c r="E948" s="11" t="s">
        <v>303</v>
      </c>
      <c r="F948" s="12" t="s">
        <v>49</v>
      </c>
      <c r="G948" s="12" t="s">
        <v>310</v>
      </c>
      <c r="H948" s="12" t="s">
        <v>308</v>
      </c>
      <c r="I948" s="12" t="s">
        <v>507</v>
      </c>
      <c r="J948" s="12" t="str">
        <f t="shared" si="36"/>
        <v>≥17h</v>
      </c>
      <c r="K948" s="12" t="s">
        <v>47</v>
      </c>
      <c r="L948" s="69" t="s">
        <v>520</v>
      </c>
      <c r="M948" s="13" t="s">
        <v>342</v>
      </c>
      <c r="N948" s="14"/>
      <c r="O948" s="96" t="s">
        <v>358</v>
      </c>
      <c r="P948" s="15" t="s">
        <v>359</v>
      </c>
      <c r="Q948" s="83"/>
      <c r="R948" s="84"/>
      <c r="S948" s="84"/>
      <c r="T948" s="84"/>
      <c r="U948" s="84"/>
      <c r="V948" s="84"/>
      <c r="W948" s="84"/>
      <c r="X948" s="84"/>
      <c r="Y948" s="85"/>
      <c r="Z948" s="69" t="s">
        <v>520</v>
      </c>
      <c r="AA948" s="13" t="s">
        <v>342</v>
      </c>
      <c r="AB948" s="14"/>
      <c r="AC948" s="96" t="s">
        <v>358</v>
      </c>
      <c r="AD948" s="15" t="s">
        <v>359</v>
      </c>
      <c r="AE948" s="83"/>
      <c r="AF948" s="84"/>
      <c r="AG948" s="84"/>
      <c r="AH948" s="84"/>
      <c r="AI948" s="84"/>
      <c r="AJ948" s="84"/>
      <c r="AK948" s="84"/>
      <c r="AL948" s="84"/>
      <c r="AM948" s="85"/>
    </row>
    <row r="949" spans="1:39" ht="12" customHeight="1">
      <c r="A949" s="184">
        <v>888</v>
      </c>
      <c r="B949" s="98" t="s">
        <v>88</v>
      </c>
      <c r="C949" s="98" t="s">
        <v>89</v>
      </c>
      <c r="D949" s="11" t="s">
        <v>51</v>
      </c>
      <c r="E949" s="11" t="s">
        <v>304</v>
      </c>
      <c r="F949" s="12" t="s">
        <v>50</v>
      </c>
      <c r="G949" s="12" t="s">
        <v>310</v>
      </c>
      <c r="H949" s="12" t="s">
        <v>306</v>
      </c>
      <c r="I949" s="12" t="s">
        <v>504</v>
      </c>
      <c r="J949" s="11" t="str">
        <f>"12-16h"</f>
        <v>12-16h</v>
      </c>
      <c r="K949" s="12" t="s">
        <v>512</v>
      </c>
      <c r="L949" s="69" t="s">
        <v>520</v>
      </c>
      <c r="M949" s="13" t="s">
        <v>371</v>
      </c>
      <c r="N949" s="14" t="s">
        <v>308</v>
      </c>
      <c r="O949" s="96" t="s">
        <v>358</v>
      </c>
      <c r="P949" s="15" t="s">
        <v>368</v>
      </c>
      <c r="Q949" s="83"/>
      <c r="R949" s="84"/>
      <c r="S949" s="84"/>
      <c r="T949" s="84"/>
      <c r="U949" s="84"/>
      <c r="V949" s="84"/>
      <c r="W949" s="84">
        <v>1</v>
      </c>
      <c r="X949" s="84"/>
      <c r="Y949" s="85"/>
      <c r="Z949" s="69" t="s">
        <v>520</v>
      </c>
      <c r="AA949" s="13" t="s">
        <v>371</v>
      </c>
      <c r="AB949" s="14" t="s">
        <v>308</v>
      </c>
      <c r="AC949" s="96" t="s">
        <v>358</v>
      </c>
      <c r="AD949" s="15" t="s">
        <v>368</v>
      </c>
      <c r="AE949" s="83">
        <v>1</v>
      </c>
      <c r="AF949" s="84"/>
      <c r="AG949" s="84"/>
      <c r="AH949" s="84"/>
      <c r="AI949" s="84"/>
      <c r="AJ949" s="84"/>
      <c r="AK949" s="84"/>
      <c r="AL949" s="84"/>
      <c r="AM949" s="85"/>
    </row>
    <row r="950" spans="1:39" ht="12" customHeight="1">
      <c r="A950" s="184">
        <v>889</v>
      </c>
      <c r="B950" s="98" t="s">
        <v>164</v>
      </c>
      <c r="C950" s="98" t="s">
        <v>60</v>
      </c>
      <c r="D950" s="11" t="s">
        <v>51</v>
      </c>
      <c r="E950" s="11" t="s">
        <v>304</v>
      </c>
      <c r="F950" s="12" t="s">
        <v>50</v>
      </c>
      <c r="G950" s="12" t="s">
        <v>510</v>
      </c>
      <c r="H950" s="12" t="s">
        <v>308</v>
      </c>
      <c r="I950" s="12" t="s">
        <v>507</v>
      </c>
      <c r="J950" s="12" t="str">
        <f>"≥17h"</f>
        <v>≥17h</v>
      </c>
      <c r="K950" s="12" t="s">
        <v>47</v>
      </c>
      <c r="L950" s="69" t="s">
        <v>520</v>
      </c>
      <c r="M950" s="13" t="s">
        <v>385</v>
      </c>
      <c r="N950" s="14" t="s">
        <v>308</v>
      </c>
      <c r="O950" s="96" t="s">
        <v>358</v>
      </c>
      <c r="P950" s="15" t="s">
        <v>368</v>
      </c>
      <c r="Q950" s="83"/>
      <c r="R950" s="84"/>
      <c r="S950" s="84"/>
      <c r="T950" s="84">
        <v>1</v>
      </c>
      <c r="U950" s="84"/>
      <c r="V950" s="84">
        <v>1</v>
      </c>
      <c r="W950" s="84"/>
      <c r="X950" s="84"/>
      <c r="Y950" s="85"/>
      <c r="Z950" s="69" t="s">
        <v>520</v>
      </c>
      <c r="AA950" s="13" t="s">
        <v>385</v>
      </c>
      <c r="AB950" s="14" t="s">
        <v>308</v>
      </c>
      <c r="AC950" s="96" t="s">
        <v>358</v>
      </c>
      <c r="AD950" s="15" t="s">
        <v>368</v>
      </c>
      <c r="AE950" s="83"/>
      <c r="AF950" s="84"/>
      <c r="AG950" s="84"/>
      <c r="AH950" s="84"/>
      <c r="AI950" s="84"/>
      <c r="AJ950" s="84"/>
      <c r="AK950" s="84"/>
      <c r="AL950" s="84"/>
      <c r="AM950" s="85">
        <v>1</v>
      </c>
    </row>
    <row r="951" spans="1:39" ht="12" customHeight="1">
      <c r="A951" s="184">
        <v>890</v>
      </c>
      <c r="B951" s="98" t="s">
        <v>266</v>
      </c>
      <c r="C951" s="98" t="s">
        <v>264</v>
      </c>
      <c r="D951" s="11" t="s">
        <v>51</v>
      </c>
      <c r="E951" s="11" t="s">
        <v>303</v>
      </c>
      <c r="F951" s="12" t="s">
        <v>49</v>
      </c>
      <c r="G951" s="11" t="s">
        <v>511</v>
      </c>
      <c r="H951" s="12" t="s">
        <v>307</v>
      </c>
      <c r="I951" s="105" t="s">
        <v>505</v>
      </c>
      <c r="J951" s="11" t="str">
        <f>"12-16h"</f>
        <v>12-16h</v>
      </c>
      <c r="K951" s="12" t="s">
        <v>512</v>
      </c>
      <c r="L951" s="69" t="s">
        <v>519</v>
      </c>
      <c r="M951" s="13" t="s">
        <v>339</v>
      </c>
      <c r="N951" s="14" t="s">
        <v>308</v>
      </c>
      <c r="O951" s="96" t="s">
        <v>358</v>
      </c>
      <c r="P951" s="15" t="s">
        <v>368</v>
      </c>
      <c r="Q951" s="83"/>
      <c r="R951" s="84"/>
      <c r="S951" s="84"/>
      <c r="T951" s="84">
        <v>1</v>
      </c>
      <c r="U951" s="84"/>
      <c r="V951" s="84"/>
      <c r="W951" s="84"/>
      <c r="X951" s="84"/>
      <c r="Y951" s="85"/>
      <c r="Z951" s="69" t="s">
        <v>519</v>
      </c>
      <c r="AA951" s="13" t="s">
        <v>339</v>
      </c>
      <c r="AB951" s="14" t="s">
        <v>308</v>
      </c>
      <c r="AC951" s="96" t="s">
        <v>358</v>
      </c>
      <c r="AD951" s="15" t="s">
        <v>368</v>
      </c>
      <c r="AE951" s="83"/>
      <c r="AF951" s="84">
        <v>1</v>
      </c>
      <c r="AG951" s="84"/>
      <c r="AH951" s="84"/>
      <c r="AI951" s="84"/>
      <c r="AJ951" s="84"/>
      <c r="AK951" s="84"/>
      <c r="AL951" s="84"/>
      <c r="AM951" s="85"/>
    </row>
    <row r="952" spans="1:39" ht="12" customHeight="1">
      <c r="A952" s="184">
        <v>891</v>
      </c>
      <c r="B952" s="98" t="s">
        <v>289</v>
      </c>
      <c r="C952" s="98" t="s">
        <v>281</v>
      </c>
      <c r="D952" s="11" t="s">
        <v>25</v>
      </c>
      <c r="E952" s="11" t="s">
        <v>304</v>
      </c>
      <c r="F952" s="12" t="s">
        <v>48</v>
      </c>
      <c r="G952" s="12" t="s">
        <v>510</v>
      </c>
      <c r="H952" s="12" t="s">
        <v>306</v>
      </c>
      <c r="I952" s="105" t="s">
        <v>504</v>
      </c>
      <c r="J952" s="11" t="str">
        <f>"12-16h"</f>
        <v>12-16h</v>
      </c>
      <c r="K952" s="12" t="s">
        <v>512</v>
      </c>
      <c r="L952" s="69" t="s">
        <v>519</v>
      </c>
      <c r="M952" s="13" t="s">
        <v>373</v>
      </c>
      <c r="N952" s="14" t="s">
        <v>308</v>
      </c>
      <c r="O952" s="96" t="s">
        <v>358</v>
      </c>
      <c r="P952" s="15" t="s">
        <v>368</v>
      </c>
      <c r="Q952" s="83"/>
      <c r="R952" s="84"/>
      <c r="S952" s="84">
        <v>1</v>
      </c>
      <c r="T952" s="84">
        <v>1</v>
      </c>
      <c r="U952" s="84"/>
      <c r="V952" s="84">
        <v>1</v>
      </c>
      <c r="W952" s="84"/>
      <c r="X952" s="84">
        <v>1</v>
      </c>
      <c r="Y952" s="85"/>
      <c r="Z952" s="69" t="s">
        <v>519</v>
      </c>
      <c r="AA952" s="13" t="s">
        <v>373</v>
      </c>
      <c r="AB952" s="14" t="s">
        <v>308</v>
      </c>
      <c r="AC952" s="96" t="s">
        <v>358</v>
      </c>
      <c r="AD952" s="15" t="s">
        <v>368</v>
      </c>
      <c r="AE952" s="83"/>
      <c r="AF952" s="84">
        <v>1</v>
      </c>
      <c r="AG952" s="84"/>
      <c r="AH952" s="84"/>
      <c r="AI952" s="84"/>
      <c r="AJ952" s="84"/>
      <c r="AK952" s="84"/>
      <c r="AL952" s="84"/>
      <c r="AM952" s="85"/>
    </row>
    <row r="953" spans="1:39" ht="12" customHeight="1">
      <c r="A953" s="184">
        <v>892</v>
      </c>
      <c r="B953" s="98" t="s">
        <v>266</v>
      </c>
      <c r="C953" s="98" t="s">
        <v>264</v>
      </c>
      <c r="D953" s="11" t="s">
        <v>51</v>
      </c>
      <c r="E953" s="11" t="s">
        <v>304</v>
      </c>
      <c r="F953" s="12" t="s">
        <v>50</v>
      </c>
      <c r="G953" s="11" t="s">
        <v>511</v>
      </c>
      <c r="H953" s="12" t="s">
        <v>307</v>
      </c>
      <c r="I953" s="105" t="s">
        <v>504</v>
      </c>
      <c r="J953" s="12" t="str">
        <f t="shared" ref="J953:J958" si="37">"≥17h"</f>
        <v>≥17h</v>
      </c>
      <c r="K953" s="12" t="s">
        <v>512</v>
      </c>
      <c r="L953" s="69" t="s">
        <v>519</v>
      </c>
      <c r="M953" s="13" t="s">
        <v>372</v>
      </c>
      <c r="N953" s="14" t="s">
        <v>308</v>
      </c>
      <c r="O953" s="96" t="s">
        <v>358</v>
      </c>
      <c r="P953" s="15" t="s">
        <v>370</v>
      </c>
      <c r="Q953" s="83"/>
      <c r="R953" s="84"/>
      <c r="S953" s="84"/>
      <c r="T953" s="84">
        <v>1</v>
      </c>
      <c r="U953" s="84"/>
      <c r="V953" s="84"/>
      <c r="W953" s="84"/>
      <c r="X953" s="84"/>
      <c r="Y953" s="85"/>
      <c r="Z953" s="69" t="s">
        <v>519</v>
      </c>
      <c r="AA953" s="13" t="s">
        <v>372</v>
      </c>
      <c r="AB953" s="14" t="s">
        <v>308</v>
      </c>
      <c r="AC953" s="96" t="s">
        <v>358</v>
      </c>
      <c r="AD953" s="15" t="s">
        <v>370</v>
      </c>
      <c r="AE953" s="83"/>
      <c r="AF953" s="84">
        <v>1</v>
      </c>
      <c r="AG953" s="84">
        <v>1</v>
      </c>
      <c r="AH953" s="84"/>
      <c r="AI953" s="84"/>
      <c r="AJ953" s="84"/>
      <c r="AK953" s="84"/>
      <c r="AL953" s="84"/>
      <c r="AM953" s="85"/>
    </row>
    <row r="954" spans="1:39" ht="12" customHeight="1">
      <c r="A954" s="184"/>
      <c r="B954" s="98" t="s">
        <v>266</v>
      </c>
      <c r="C954" s="98" t="s">
        <v>264</v>
      </c>
      <c r="D954" s="69" t="s">
        <v>51</v>
      </c>
      <c r="E954" s="69" t="s">
        <v>304</v>
      </c>
      <c r="F954" s="69" t="s">
        <v>50</v>
      </c>
      <c r="G954" s="69" t="s">
        <v>511</v>
      </c>
      <c r="H954" s="69" t="s">
        <v>307</v>
      </c>
      <c r="I954" s="12" t="s">
        <v>504</v>
      </c>
      <c r="J954" s="69" t="str">
        <f t="shared" si="37"/>
        <v>≥17h</v>
      </c>
      <c r="K954" s="69" t="s">
        <v>512</v>
      </c>
      <c r="L954" s="69" t="s">
        <v>519</v>
      </c>
      <c r="M954" s="13" t="s">
        <v>339</v>
      </c>
      <c r="N954" s="14" t="s">
        <v>308</v>
      </c>
      <c r="O954" s="96" t="s">
        <v>0</v>
      </c>
      <c r="P954" s="15" t="s">
        <v>368</v>
      </c>
      <c r="Q954" s="83"/>
      <c r="R954" s="84"/>
      <c r="S954" s="84"/>
      <c r="T954" s="84"/>
      <c r="U954" s="84"/>
      <c r="V954" s="84"/>
      <c r="W954" s="84"/>
      <c r="X954" s="84">
        <v>1</v>
      </c>
      <c r="Y954" s="85"/>
      <c r="Z954" s="69" t="s">
        <v>519</v>
      </c>
      <c r="AA954" s="13" t="s">
        <v>339</v>
      </c>
      <c r="AB954" s="14" t="s">
        <v>308</v>
      </c>
      <c r="AC954" s="96" t="s">
        <v>0</v>
      </c>
      <c r="AD954" s="15" t="s">
        <v>368</v>
      </c>
      <c r="AE954" s="83"/>
      <c r="AF954" s="84"/>
      <c r="AG954" s="84"/>
      <c r="AH954" s="84"/>
      <c r="AI954" s="84"/>
      <c r="AJ954" s="84"/>
      <c r="AK954" s="84"/>
      <c r="AL954" s="84"/>
      <c r="AM954" s="85"/>
    </row>
    <row r="955" spans="1:39" ht="12" customHeight="1">
      <c r="A955" s="184">
        <v>893</v>
      </c>
      <c r="B955" s="98" t="s">
        <v>112</v>
      </c>
      <c r="C955" s="98" t="s">
        <v>71</v>
      </c>
      <c r="D955" s="11" t="s">
        <v>52</v>
      </c>
      <c r="E955" s="11" t="s">
        <v>304</v>
      </c>
      <c r="F955" s="12" t="s">
        <v>48</v>
      </c>
      <c r="G955" s="12" t="s">
        <v>510</v>
      </c>
      <c r="H955" s="12" t="s">
        <v>306</v>
      </c>
      <c r="I955" s="105" t="s">
        <v>504</v>
      </c>
      <c r="J955" s="12" t="str">
        <f t="shared" si="37"/>
        <v>≥17h</v>
      </c>
      <c r="K955" s="12" t="s">
        <v>47</v>
      </c>
      <c r="L955" s="69" t="s">
        <v>520</v>
      </c>
      <c r="M955" s="13" t="s">
        <v>371</v>
      </c>
      <c r="N955" s="14" t="s">
        <v>308</v>
      </c>
      <c r="O955" s="96" t="s">
        <v>358</v>
      </c>
      <c r="P955" s="15" t="s">
        <v>368</v>
      </c>
      <c r="Q955" s="83"/>
      <c r="R955" s="84"/>
      <c r="S955" s="84">
        <v>1</v>
      </c>
      <c r="T955" s="84">
        <v>1</v>
      </c>
      <c r="U955" s="84"/>
      <c r="V955" s="84"/>
      <c r="W955" s="84">
        <v>1</v>
      </c>
      <c r="X955" s="84">
        <v>1</v>
      </c>
      <c r="Y955" s="85"/>
      <c r="Z955" s="69" t="s">
        <v>520</v>
      </c>
      <c r="AA955" s="13" t="s">
        <v>371</v>
      </c>
      <c r="AB955" s="14" t="s">
        <v>308</v>
      </c>
      <c r="AC955" s="96" t="s">
        <v>358</v>
      </c>
      <c r="AD955" s="15" t="s">
        <v>368</v>
      </c>
      <c r="AE955" s="83"/>
      <c r="AF955" s="84">
        <v>1</v>
      </c>
      <c r="AG955" s="84"/>
      <c r="AH955" s="84">
        <v>1</v>
      </c>
      <c r="AI955" s="84"/>
      <c r="AJ955" s="84"/>
      <c r="AK955" s="84"/>
      <c r="AL955" s="84"/>
      <c r="AM955" s="85"/>
    </row>
    <row r="956" spans="1:39" ht="12" customHeight="1">
      <c r="A956" s="184">
        <v>894</v>
      </c>
      <c r="B956" s="98" t="s">
        <v>281</v>
      </c>
      <c r="C956" s="98" t="s">
        <v>281</v>
      </c>
      <c r="D956" s="11" t="s">
        <v>52</v>
      </c>
      <c r="E956" s="11" t="s">
        <v>304</v>
      </c>
      <c r="F956" s="12" t="s">
        <v>50</v>
      </c>
      <c r="G956" s="12" t="s">
        <v>510</v>
      </c>
      <c r="H956" s="12" t="s">
        <v>308</v>
      </c>
      <c r="I956" s="12" t="s">
        <v>507</v>
      </c>
      <c r="J956" s="12" t="str">
        <f t="shared" si="37"/>
        <v>≥17h</v>
      </c>
      <c r="K956" s="12" t="s">
        <v>513</v>
      </c>
      <c r="L956" s="69" t="s">
        <v>519</v>
      </c>
      <c r="M956" s="13" t="s">
        <v>373</v>
      </c>
      <c r="N956" s="14" t="s">
        <v>308</v>
      </c>
      <c r="O956" s="96" t="s">
        <v>358</v>
      </c>
      <c r="P956" s="15" t="s">
        <v>370</v>
      </c>
      <c r="Q956" s="83"/>
      <c r="R956" s="84">
        <v>1</v>
      </c>
      <c r="S956" s="84"/>
      <c r="T956" s="84"/>
      <c r="U956" s="84"/>
      <c r="V956" s="84"/>
      <c r="W956" s="84"/>
      <c r="X956" s="84">
        <v>1</v>
      </c>
      <c r="Y956" s="85">
        <v>1</v>
      </c>
      <c r="Z956" s="69" t="s">
        <v>519</v>
      </c>
      <c r="AA956" s="13" t="s">
        <v>373</v>
      </c>
      <c r="AB956" s="14" t="s">
        <v>308</v>
      </c>
      <c r="AC956" s="96" t="s">
        <v>358</v>
      </c>
      <c r="AD956" s="15" t="s">
        <v>370</v>
      </c>
      <c r="AE956" s="83">
        <v>1</v>
      </c>
      <c r="AF956" s="84"/>
      <c r="AG956" s="84"/>
      <c r="AH956" s="84">
        <v>1</v>
      </c>
      <c r="AI956" s="84"/>
      <c r="AJ956" s="84"/>
      <c r="AK956" s="84"/>
      <c r="AL956" s="84"/>
      <c r="AM956" s="85"/>
    </row>
    <row r="957" spans="1:39" ht="12" customHeight="1">
      <c r="A957" s="184"/>
      <c r="B957" s="98" t="s">
        <v>281</v>
      </c>
      <c r="C957" s="98" t="s">
        <v>281</v>
      </c>
      <c r="D957" s="69" t="s">
        <v>52</v>
      </c>
      <c r="E957" s="69" t="s">
        <v>304</v>
      </c>
      <c r="F957" s="69" t="s">
        <v>50</v>
      </c>
      <c r="G957" s="69" t="s">
        <v>510</v>
      </c>
      <c r="H957" s="69" t="s">
        <v>308</v>
      </c>
      <c r="I957" s="12" t="s">
        <v>507</v>
      </c>
      <c r="J957" s="69" t="str">
        <f t="shared" si="37"/>
        <v>≥17h</v>
      </c>
      <c r="K957" s="69" t="s">
        <v>513</v>
      </c>
      <c r="L957" s="69" t="s">
        <v>519</v>
      </c>
      <c r="M957" s="13" t="s">
        <v>309</v>
      </c>
      <c r="N957" s="14" t="s">
        <v>308</v>
      </c>
      <c r="O957" s="96" t="s">
        <v>0</v>
      </c>
      <c r="P957" s="15" t="s">
        <v>368</v>
      </c>
      <c r="Q957" s="83"/>
      <c r="R957" s="84">
        <v>1</v>
      </c>
      <c r="S957" s="84"/>
      <c r="T957" s="84">
        <v>1</v>
      </c>
      <c r="U957" s="84"/>
      <c r="V957" s="84"/>
      <c r="W957" s="84"/>
      <c r="X957" s="84">
        <v>1</v>
      </c>
      <c r="Y957" s="85"/>
      <c r="Z957" s="69" t="s">
        <v>519</v>
      </c>
      <c r="AA957" s="13" t="s">
        <v>309</v>
      </c>
      <c r="AB957" s="14" t="s">
        <v>308</v>
      </c>
      <c r="AC957" s="96" t="s">
        <v>0</v>
      </c>
      <c r="AD957" s="15" t="s">
        <v>368</v>
      </c>
      <c r="AE957" s="83"/>
      <c r="AF957" s="84"/>
      <c r="AG957" s="84"/>
      <c r="AH957" s="84"/>
      <c r="AI957" s="84"/>
      <c r="AJ957" s="84"/>
      <c r="AK957" s="84"/>
      <c r="AL957" s="84"/>
      <c r="AM957" s="85"/>
    </row>
    <row r="958" spans="1:39" ht="12" customHeight="1">
      <c r="A958" s="184">
        <v>895</v>
      </c>
      <c r="B958" s="98" t="s">
        <v>281</v>
      </c>
      <c r="C958" s="98" t="s">
        <v>281</v>
      </c>
      <c r="D958" s="11" t="s">
        <v>25</v>
      </c>
      <c r="E958" s="11" t="s">
        <v>304</v>
      </c>
      <c r="F958" s="12" t="s">
        <v>50</v>
      </c>
      <c r="G958" s="12" t="s">
        <v>310</v>
      </c>
      <c r="H958" s="12" t="s">
        <v>306</v>
      </c>
      <c r="I958" s="12" t="s">
        <v>504</v>
      </c>
      <c r="J958" s="12" t="str">
        <f t="shared" si="37"/>
        <v>≥17h</v>
      </c>
      <c r="K958" s="12" t="s">
        <v>47</v>
      </c>
      <c r="L958" s="69" t="s">
        <v>519</v>
      </c>
      <c r="M958" s="13" t="s">
        <v>373</v>
      </c>
      <c r="N958" s="14" t="s">
        <v>308</v>
      </c>
      <c r="O958" s="96" t="s">
        <v>358</v>
      </c>
      <c r="P958" s="15" t="s">
        <v>370</v>
      </c>
      <c r="Q958" s="83"/>
      <c r="R958" s="84">
        <v>1</v>
      </c>
      <c r="S958" s="84"/>
      <c r="T958" s="84"/>
      <c r="U958" s="84"/>
      <c r="V958" s="84"/>
      <c r="W958" s="84"/>
      <c r="X958" s="84"/>
      <c r="Y958" s="85"/>
      <c r="Z958" s="69" t="s">
        <v>519</v>
      </c>
      <c r="AA958" s="13" t="s">
        <v>373</v>
      </c>
      <c r="AB958" s="14" t="s">
        <v>308</v>
      </c>
      <c r="AC958" s="96" t="s">
        <v>358</v>
      </c>
      <c r="AD958" s="15" t="s">
        <v>370</v>
      </c>
      <c r="AE958" s="83"/>
      <c r="AF958" s="84">
        <v>1</v>
      </c>
      <c r="AG958" s="84"/>
      <c r="AH958" s="84"/>
      <c r="AI958" s="84"/>
      <c r="AJ958" s="84"/>
      <c r="AK958" s="84"/>
      <c r="AL958" s="84"/>
      <c r="AM958" s="85"/>
    </row>
    <row r="959" spans="1:39" ht="12" customHeight="1">
      <c r="A959" s="184">
        <v>896</v>
      </c>
      <c r="B959" s="98" t="s">
        <v>90</v>
      </c>
      <c r="C959" s="98" t="s">
        <v>89</v>
      </c>
      <c r="D959" s="11" t="s">
        <v>51</v>
      </c>
      <c r="E959" s="11" t="s">
        <v>303</v>
      </c>
      <c r="F959" s="12" t="s">
        <v>49</v>
      </c>
      <c r="G959" s="12" t="s">
        <v>510</v>
      </c>
      <c r="H959" s="12" t="s">
        <v>307</v>
      </c>
      <c r="I959" s="105" t="s">
        <v>504</v>
      </c>
      <c r="J959" s="11" t="str">
        <f>"12-16h"</f>
        <v>12-16h</v>
      </c>
      <c r="K959" s="12" t="s">
        <v>47</v>
      </c>
      <c r="L959" s="69" t="s">
        <v>520</v>
      </c>
      <c r="M959" s="13" t="s">
        <v>373</v>
      </c>
      <c r="N959" s="14" t="s">
        <v>308</v>
      </c>
      <c r="O959" s="96" t="s">
        <v>358</v>
      </c>
      <c r="P959" s="15" t="s">
        <v>368</v>
      </c>
      <c r="Q959" s="83"/>
      <c r="R959" s="84"/>
      <c r="S959" s="84">
        <v>1</v>
      </c>
      <c r="T959" s="84"/>
      <c r="U959" s="84"/>
      <c r="V959" s="84"/>
      <c r="W959" s="84"/>
      <c r="X959" s="84"/>
      <c r="Y959" s="85"/>
      <c r="Z959" s="69" t="s">
        <v>520</v>
      </c>
      <c r="AA959" s="13" t="s">
        <v>373</v>
      </c>
      <c r="AB959" s="14" t="s">
        <v>308</v>
      </c>
      <c r="AC959" s="96" t="s">
        <v>358</v>
      </c>
      <c r="AD959" s="15" t="s">
        <v>368</v>
      </c>
      <c r="AE959" s="83"/>
      <c r="AF959" s="84">
        <v>1</v>
      </c>
      <c r="AG959" s="84"/>
      <c r="AH959" s="84"/>
      <c r="AI959" s="84"/>
      <c r="AJ959" s="84"/>
      <c r="AK959" s="84"/>
      <c r="AL959" s="84"/>
      <c r="AM959" s="85"/>
    </row>
    <row r="960" spans="1:39" ht="12" customHeight="1">
      <c r="A960" s="184">
        <v>897</v>
      </c>
      <c r="B960" s="98" t="s">
        <v>199</v>
      </c>
      <c r="C960" s="98" t="s">
        <v>198</v>
      </c>
      <c r="D960" s="11" t="s">
        <v>52</v>
      </c>
      <c r="E960" s="11" t="s">
        <v>304</v>
      </c>
      <c r="F960" s="12" t="s">
        <v>48</v>
      </c>
      <c r="G960" s="12" t="s">
        <v>310</v>
      </c>
      <c r="H960" s="12" t="s">
        <v>306</v>
      </c>
      <c r="I960" s="105" t="s">
        <v>505</v>
      </c>
      <c r="J960" s="12" t="str">
        <f>"≥17h"</f>
        <v>≥17h</v>
      </c>
      <c r="K960" s="12" t="s">
        <v>513</v>
      </c>
      <c r="L960" s="69" t="s">
        <v>520</v>
      </c>
      <c r="M960" s="13" t="s">
        <v>373</v>
      </c>
      <c r="N960" s="14" t="s">
        <v>308</v>
      </c>
      <c r="O960" s="96" t="s">
        <v>358</v>
      </c>
      <c r="P960" s="15" t="s">
        <v>368</v>
      </c>
      <c r="Q960" s="83"/>
      <c r="R960" s="84"/>
      <c r="S960" s="84"/>
      <c r="T960" s="84">
        <v>1</v>
      </c>
      <c r="U960" s="84"/>
      <c r="V960" s="84"/>
      <c r="W960" s="84"/>
      <c r="X960" s="84"/>
      <c r="Y960" s="85"/>
      <c r="Z960" s="69" t="s">
        <v>520</v>
      </c>
      <c r="AA960" s="13" t="s">
        <v>373</v>
      </c>
      <c r="AB960" s="14" t="s">
        <v>308</v>
      </c>
      <c r="AC960" s="96" t="s">
        <v>358</v>
      </c>
      <c r="AD960" s="15" t="s">
        <v>368</v>
      </c>
      <c r="AE960" s="83"/>
      <c r="AF960" s="84">
        <v>1</v>
      </c>
      <c r="AG960" s="84"/>
      <c r="AH960" s="84"/>
      <c r="AI960" s="84"/>
      <c r="AJ960" s="84"/>
      <c r="AK960" s="84"/>
      <c r="AL960" s="84"/>
      <c r="AM960" s="85"/>
    </row>
    <row r="961" spans="1:39" ht="12" customHeight="1">
      <c r="A961" s="184">
        <v>898</v>
      </c>
      <c r="B961" s="98" t="s">
        <v>285</v>
      </c>
      <c r="C961" s="98" t="s">
        <v>281</v>
      </c>
      <c r="D961" s="11" t="s">
        <v>25</v>
      </c>
      <c r="E961" s="11" t="s">
        <v>304</v>
      </c>
      <c r="F961" s="12" t="s">
        <v>48</v>
      </c>
      <c r="G961" s="11" t="s">
        <v>511</v>
      </c>
      <c r="H961" s="12" t="s">
        <v>306</v>
      </c>
      <c r="I961" s="105" t="s">
        <v>504</v>
      </c>
      <c r="J961" s="11" t="str">
        <f>"12-16h"</f>
        <v>12-16h</v>
      </c>
      <c r="K961" s="12" t="s">
        <v>513</v>
      </c>
      <c r="L961" s="69" t="s">
        <v>519</v>
      </c>
      <c r="M961" s="13" t="s">
        <v>373</v>
      </c>
      <c r="N961" s="14" t="s">
        <v>308</v>
      </c>
      <c r="O961" s="96" t="s">
        <v>358</v>
      </c>
      <c r="P961" s="15" t="s">
        <v>368</v>
      </c>
      <c r="Q961" s="83"/>
      <c r="R961" s="84"/>
      <c r="S961" s="84"/>
      <c r="T961" s="84">
        <v>1</v>
      </c>
      <c r="U961" s="84"/>
      <c r="V961" s="84">
        <v>1</v>
      </c>
      <c r="W961" s="84">
        <v>1</v>
      </c>
      <c r="X961" s="84"/>
      <c r="Y961" s="85"/>
      <c r="Z961" s="69" t="s">
        <v>519</v>
      </c>
      <c r="AA961" s="13" t="s">
        <v>373</v>
      </c>
      <c r="AB961" s="14" t="s">
        <v>308</v>
      </c>
      <c r="AC961" s="96" t="s">
        <v>358</v>
      </c>
      <c r="AD961" s="15" t="s">
        <v>368</v>
      </c>
      <c r="AE961" s="83"/>
      <c r="AF961" s="84">
        <v>1</v>
      </c>
      <c r="AG961" s="84"/>
      <c r="AH961" s="84"/>
      <c r="AI961" s="84"/>
      <c r="AJ961" s="84"/>
      <c r="AK961" s="84"/>
      <c r="AL961" s="84"/>
      <c r="AM961" s="85"/>
    </row>
    <row r="962" spans="1:39" ht="12" customHeight="1">
      <c r="A962" s="184">
        <v>899</v>
      </c>
      <c r="B962" s="98" t="s">
        <v>106</v>
      </c>
      <c r="C962" s="98" t="s">
        <v>71</v>
      </c>
      <c r="D962" s="11" t="s">
        <v>51</v>
      </c>
      <c r="E962" s="11" t="s">
        <v>304</v>
      </c>
      <c r="F962" s="12" t="s">
        <v>48</v>
      </c>
      <c r="G962" s="12" t="s">
        <v>510</v>
      </c>
      <c r="H962" s="12" t="s">
        <v>308</v>
      </c>
      <c r="I962" s="105" t="s">
        <v>504</v>
      </c>
      <c r="J962" s="12" t="str">
        <f>"≥17h"</f>
        <v>≥17h</v>
      </c>
      <c r="K962" s="12" t="s">
        <v>513</v>
      </c>
      <c r="L962" s="69" t="s">
        <v>520</v>
      </c>
      <c r="M962" s="13" t="s">
        <v>374</v>
      </c>
      <c r="N962" s="14" t="s">
        <v>308</v>
      </c>
      <c r="O962" s="96" t="s">
        <v>358</v>
      </c>
      <c r="P962" s="15" t="s">
        <v>368</v>
      </c>
      <c r="Q962" s="83"/>
      <c r="R962" s="84"/>
      <c r="S962" s="84"/>
      <c r="T962" s="84">
        <v>1</v>
      </c>
      <c r="U962" s="84"/>
      <c r="V962" s="84"/>
      <c r="W962" s="84"/>
      <c r="X962" s="84"/>
      <c r="Y962" s="85"/>
      <c r="Z962" s="69" t="s">
        <v>520</v>
      </c>
      <c r="AA962" s="13" t="s">
        <v>374</v>
      </c>
      <c r="AB962" s="14" t="s">
        <v>308</v>
      </c>
      <c r="AC962" s="96" t="s">
        <v>358</v>
      </c>
      <c r="AD962" s="15" t="s">
        <v>368</v>
      </c>
      <c r="AE962" s="83">
        <v>1</v>
      </c>
      <c r="AF962" s="84"/>
      <c r="AG962" s="84"/>
      <c r="AH962" s="84"/>
      <c r="AI962" s="84"/>
      <c r="AJ962" s="84"/>
      <c r="AK962" s="84"/>
      <c r="AL962" s="84"/>
      <c r="AM962" s="85"/>
    </row>
    <row r="963" spans="1:39" ht="12" customHeight="1">
      <c r="A963" s="184">
        <v>900</v>
      </c>
      <c r="B963" s="98" t="s">
        <v>281</v>
      </c>
      <c r="C963" s="98" t="s">
        <v>281</v>
      </c>
      <c r="D963" s="11" t="s">
        <v>52</v>
      </c>
      <c r="E963" s="11" t="s">
        <v>303</v>
      </c>
      <c r="F963" s="12" t="s">
        <v>49</v>
      </c>
      <c r="G963" s="12" t="s">
        <v>310</v>
      </c>
      <c r="H963" s="12" t="s">
        <v>306</v>
      </c>
      <c r="I963" s="105" t="s">
        <v>504</v>
      </c>
      <c r="J963" s="12" t="str">
        <f>"≥17h"</f>
        <v>≥17h</v>
      </c>
      <c r="K963" s="12" t="s">
        <v>513</v>
      </c>
      <c r="L963" s="69" t="s">
        <v>519</v>
      </c>
      <c r="M963" s="13" t="s">
        <v>373</v>
      </c>
      <c r="N963" s="14" t="s">
        <v>367</v>
      </c>
      <c r="O963" s="96" t="s">
        <v>358</v>
      </c>
      <c r="P963" s="15" t="s">
        <v>368</v>
      </c>
      <c r="Q963" s="83"/>
      <c r="R963" s="84"/>
      <c r="S963" s="84"/>
      <c r="T963" s="84">
        <v>1</v>
      </c>
      <c r="U963" s="84"/>
      <c r="V963" s="84"/>
      <c r="W963" s="84"/>
      <c r="X963" s="84"/>
      <c r="Y963" s="85"/>
      <c r="Z963" s="69" t="s">
        <v>519</v>
      </c>
      <c r="AA963" s="13" t="s">
        <v>373</v>
      </c>
      <c r="AB963" s="14" t="s">
        <v>367</v>
      </c>
      <c r="AC963" s="96" t="s">
        <v>358</v>
      </c>
      <c r="AD963" s="15" t="s">
        <v>368</v>
      </c>
      <c r="AE963" s="83"/>
      <c r="AF963" s="84">
        <v>1</v>
      </c>
      <c r="AG963" s="84"/>
      <c r="AH963" s="84"/>
      <c r="AI963" s="84"/>
      <c r="AJ963" s="84"/>
      <c r="AK963" s="84"/>
      <c r="AL963" s="84"/>
      <c r="AM963" s="85"/>
    </row>
    <row r="964" spans="1:39" ht="12" customHeight="1">
      <c r="A964" s="184">
        <v>901</v>
      </c>
      <c r="B964" s="98" t="s">
        <v>259</v>
      </c>
      <c r="C964" s="98" t="s">
        <v>256</v>
      </c>
      <c r="D964" s="11" t="s">
        <v>52</v>
      </c>
      <c r="E964" s="11" t="s">
        <v>304</v>
      </c>
      <c r="F964" s="12" t="s">
        <v>50</v>
      </c>
      <c r="G964" s="11" t="s">
        <v>511</v>
      </c>
      <c r="H964" s="12" t="s">
        <v>307</v>
      </c>
      <c r="I964" s="12" t="s">
        <v>507</v>
      </c>
      <c r="J964" s="12" t="str">
        <f>"≥17h"</f>
        <v>≥17h</v>
      </c>
      <c r="K964" s="12" t="s">
        <v>513</v>
      </c>
      <c r="L964" s="69" t="s">
        <v>519</v>
      </c>
      <c r="M964" s="13" t="s">
        <v>374</v>
      </c>
      <c r="N964" s="14" t="s">
        <v>308</v>
      </c>
      <c r="O964" s="96" t="s">
        <v>358</v>
      </c>
      <c r="P964" s="15" t="s">
        <v>368</v>
      </c>
      <c r="Q964" s="83"/>
      <c r="R964" s="84"/>
      <c r="S964" s="84"/>
      <c r="T964" s="84">
        <v>1</v>
      </c>
      <c r="U964" s="84"/>
      <c r="V964" s="84"/>
      <c r="W964" s="84">
        <v>1</v>
      </c>
      <c r="X964" s="84"/>
      <c r="Y964" s="85"/>
      <c r="Z964" s="69" t="s">
        <v>519</v>
      </c>
      <c r="AA964" s="13" t="s">
        <v>374</v>
      </c>
      <c r="AB964" s="14" t="s">
        <v>308</v>
      </c>
      <c r="AC964" s="96" t="s">
        <v>358</v>
      </c>
      <c r="AD964" s="15" t="s">
        <v>368</v>
      </c>
      <c r="AE964" s="83">
        <v>1</v>
      </c>
      <c r="AF964" s="84"/>
      <c r="AG964" s="84"/>
      <c r="AH964" s="84"/>
      <c r="AI964" s="84"/>
      <c r="AJ964" s="84"/>
      <c r="AK964" s="84"/>
      <c r="AL964" s="84"/>
      <c r="AM964" s="85"/>
    </row>
    <row r="965" spans="1:39" ht="12" customHeight="1">
      <c r="A965" s="184">
        <v>902</v>
      </c>
      <c r="B965" s="98" t="s">
        <v>90</v>
      </c>
      <c r="C965" s="98" t="s">
        <v>89</v>
      </c>
      <c r="D965" s="11" t="s">
        <v>51</v>
      </c>
      <c r="E965" s="11" t="s">
        <v>303</v>
      </c>
      <c r="F965" s="12" t="s">
        <v>50</v>
      </c>
      <c r="G965" s="12" t="s">
        <v>310</v>
      </c>
      <c r="H965" s="12" t="s">
        <v>306</v>
      </c>
      <c r="I965" s="105" t="s">
        <v>505</v>
      </c>
      <c r="J965" s="12" t="str">
        <f>"≥17h"</f>
        <v>≥17h</v>
      </c>
      <c r="K965" s="12" t="s">
        <v>47</v>
      </c>
      <c r="L965" s="69" t="s">
        <v>520</v>
      </c>
      <c r="M965" s="13" t="s">
        <v>371</v>
      </c>
      <c r="N965" s="14" t="s">
        <v>308</v>
      </c>
      <c r="O965" s="96" t="s">
        <v>358</v>
      </c>
      <c r="P965" s="15" t="s">
        <v>368</v>
      </c>
      <c r="Q965" s="83"/>
      <c r="R965" s="84"/>
      <c r="S965" s="84"/>
      <c r="T965" s="84"/>
      <c r="U965" s="84"/>
      <c r="V965" s="84"/>
      <c r="W965" s="84">
        <v>1</v>
      </c>
      <c r="X965" s="84"/>
      <c r="Y965" s="85"/>
      <c r="Z965" s="69" t="s">
        <v>520</v>
      </c>
      <c r="AA965" s="13" t="s">
        <v>371</v>
      </c>
      <c r="AB965" s="14" t="s">
        <v>308</v>
      </c>
      <c r="AC965" s="96" t="s">
        <v>358</v>
      </c>
      <c r="AD965" s="15" t="s">
        <v>368</v>
      </c>
      <c r="AE965" s="83">
        <v>1</v>
      </c>
      <c r="AF965" s="84"/>
      <c r="AG965" s="84"/>
      <c r="AH965" s="84"/>
      <c r="AI965" s="84"/>
      <c r="AJ965" s="84"/>
      <c r="AK965" s="84"/>
      <c r="AL965" s="84"/>
      <c r="AM965" s="85"/>
    </row>
    <row r="966" spans="1:39" ht="12" customHeight="1">
      <c r="A966" s="184">
        <v>903</v>
      </c>
      <c r="B966" s="98" t="s">
        <v>281</v>
      </c>
      <c r="C966" s="98" t="s">
        <v>281</v>
      </c>
      <c r="D966" s="11" t="s">
        <v>52</v>
      </c>
      <c r="E966" s="11" t="s">
        <v>303</v>
      </c>
      <c r="F966" s="12" t="s">
        <v>49</v>
      </c>
      <c r="G966" s="12" t="s">
        <v>310</v>
      </c>
      <c r="H966" s="12" t="s">
        <v>306</v>
      </c>
      <c r="I966" s="12" t="s">
        <v>504</v>
      </c>
      <c r="J966" s="12" t="str">
        <f>"≥17h"</f>
        <v>≥17h</v>
      </c>
      <c r="K966" s="12" t="s">
        <v>513</v>
      </c>
      <c r="L966" s="69" t="s">
        <v>519</v>
      </c>
      <c r="M966" s="13" t="s">
        <v>373</v>
      </c>
      <c r="N966" s="14" t="s">
        <v>308</v>
      </c>
      <c r="O966" s="96" t="s">
        <v>358</v>
      </c>
      <c r="P966" s="15" t="s">
        <v>368</v>
      </c>
      <c r="Q966" s="83"/>
      <c r="R966" s="84"/>
      <c r="S966" s="84">
        <v>1</v>
      </c>
      <c r="T966" s="84">
        <v>1</v>
      </c>
      <c r="U966" s="84"/>
      <c r="V966" s="84"/>
      <c r="W966" s="84"/>
      <c r="X966" s="84"/>
      <c r="Y966" s="85"/>
      <c r="Z966" s="69" t="s">
        <v>519</v>
      </c>
      <c r="AA966" s="13" t="s">
        <v>373</v>
      </c>
      <c r="AB966" s="14" t="s">
        <v>308</v>
      </c>
      <c r="AC966" s="96" t="s">
        <v>358</v>
      </c>
      <c r="AD966" s="15" t="s">
        <v>368</v>
      </c>
      <c r="AE966" s="83"/>
      <c r="AF966" s="84">
        <v>1</v>
      </c>
      <c r="AG966" s="84"/>
      <c r="AH966" s="84"/>
      <c r="AI966" s="84"/>
      <c r="AJ966" s="84"/>
      <c r="AK966" s="84"/>
      <c r="AL966" s="84"/>
      <c r="AM966" s="85"/>
    </row>
    <row r="967" spans="1:39" ht="12" customHeight="1">
      <c r="A967" s="184">
        <v>904</v>
      </c>
      <c r="B967" s="98" t="s">
        <v>106</v>
      </c>
      <c r="C967" s="98" t="s">
        <v>71</v>
      </c>
      <c r="D967" s="11" t="s">
        <v>51</v>
      </c>
      <c r="E967" s="11" t="s">
        <v>303</v>
      </c>
      <c r="F967" s="12" t="s">
        <v>48</v>
      </c>
      <c r="G967" s="12" t="s">
        <v>310</v>
      </c>
      <c r="H967" s="12" t="s">
        <v>306</v>
      </c>
      <c r="I967" s="105" t="s">
        <v>507</v>
      </c>
      <c r="J967" s="11" t="str">
        <f>"12-16h"</f>
        <v>12-16h</v>
      </c>
      <c r="K967" s="12" t="s">
        <v>513</v>
      </c>
      <c r="L967" s="69" t="s">
        <v>520</v>
      </c>
      <c r="M967" s="13" t="s">
        <v>373</v>
      </c>
      <c r="N967" s="14" t="s">
        <v>308</v>
      </c>
      <c r="O967" s="96" t="s">
        <v>358</v>
      </c>
      <c r="P967" s="15" t="s">
        <v>368</v>
      </c>
      <c r="Q967" s="83"/>
      <c r="R967" s="84"/>
      <c r="S967" s="84"/>
      <c r="T967" s="84">
        <v>1</v>
      </c>
      <c r="U967" s="84"/>
      <c r="V967" s="84"/>
      <c r="W967" s="84">
        <v>1</v>
      </c>
      <c r="X967" s="84">
        <v>1</v>
      </c>
      <c r="Y967" s="85"/>
      <c r="Z967" s="69" t="s">
        <v>520</v>
      </c>
      <c r="AA967" s="13" t="s">
        <v>373</v>
      </c>
      <c r="AB967" s="14" t="s">
        <v>308</v>
      </c>
      <c r="AC967" s="96" t="s">
        <v>358</v>
      </c>
      <c r="AD967" s="15" t="s">
        <v>368</v>
      </c>
      <c r="AE967" s="83"/>
      <c r="AF967" s="84">
        <v>1</v>
      </c>
      <c r="AG967" s="84"/>
      <c r="AH967" s="84"/>
      <c r="AI967" s="84"/>
      <c r="AJ967" s="84"/>
      <c r="AK967" s="84"/>
      <c r="AL967" s="84"/>
      <c r="AM967" s="85"/>
    </row>
    <row r="968" spans="1:39" ht="12" customHeight="1">
      <c r="A968" s="184">
        <v>905</v>
      </c>
      <c r="B968" s="98" t="s">
        <v>91</v>
      </c>
      <c r="C968" s="98" t="s">
        <v>264</v>
      </c>
      <c r="D968" s="11" t="s">
        <v>52</v>
      </c>
      <c r="E968" s="11" t="s">
        <v>304</v>
      </c>
      <c r="F968" s="12" t="s">
        <v>49</v>
      </c>
      <c r="G968" s="11" t="s">
        <v>511</v>
      </c>
      <c r="H968" s="12" t="s">
        <v>308</v>
      </c>
      <c r="I968" s="105" t="s">
        <v>504</v>
      </c>
      <c r="J968" s="12" t="str">
        <f>"≥17h"</f>
        <v>≥17h</v>
      </c>
      <c r="K968" s="12" t="s">
        <v>512</v>
      </c>
      <c r="L968" s="69" t="s">
        <v>519</v>
      </c>
      <c r="M968" s="13" t="s">
        <v>374</v>
      </c>
      <c r="N968" s="14" t="s">
        <v>308</v>
      </c>
      <c r="O968" s="96" t="s">
        <v>358</v>
      </c>
      <c r="P968" s="15" t="s">
        <v>368</v>
      </c>
      <c r="Q968" s="83"/>
      <c r="R968" s="84"/>
      <c r="S968" s="84"/>
      <c r="T968" s="84">
        <v>1</v>
      </c>
      <c r="U968" s="84"/>
      <c r="V968" s="84"/>
      <c r="W968" s="84"/>
      <c r="X968" s="84"/>
      <c r="Y968" s="85"/>
      <c r="Z968" s="69" t="s">
        <v>519</v>
      </c>
      <c r="AA968" s="13" t="s">
        <v>374</v>
      </c>
      <c r="AB968" s="14" t="s">
        <v>308</v>
      </c>
      <c r="AC968" s="96" t="s">
        <v>358</v>
      </c>
      <c r="AD968" s="15" t="s">
        <v>368</v>
      </c>
      <c r="AE968" s="83"/>
      <c r="AF968" s="84">
        <v>1</v>
      </c>
      <c r="AG968" s="84"/>
      <c r="AH968" s="84"/>
      <c r="AI968" s="84"/>
      <c r="AJ968" s="84"/>
      <c r="AK968" s="84"/>
      <c r="AL968" s="84"/>
      <c r="AM968" s="85">
        <v>1</v>
      </c>
    </row>
    <row r="969" spans="1:39" ht="12" customHeight="1">
      <c r="A969" s="184">
        <v>906</v>
      </c>
      <c r="B969" s="98" t="s">
        <v>91</v>
      </c>
      <c r="C969" s="98" t="s">
        <v>264</v>
      </c>
      <c r="D969" s="11" t="s">
        <v>51</v>
      </c>
      <c r="E969" s="11" t="s">
        <v>303</v>
      </c>
      <c r="F969" s="12" t="s">
        <v>49</v>
      </c>
      <c r="G969" s="11" t="s">
        <v>511</v>
      </c>
      <c r="H969" s="12" t="s">
        <v>308</v>
      </c>
      <c r="I969" s="105" t="s">
        <v>504</v>
      </c>
      <c r="J969" s="12" t="str">
        <f>"≥17h"</f>
        <v>≥17h</v>
      </c>
      <c r="K969" s="12" t="s">
        <v>512</v>
      </c>
      <c r="L969" s="69" t="s">
        <v>519</v>
      </c>
      <c r="M969" s="13" t="s">
        <v>373</v>
      </c>
      <c r="N969" s="14" t="s">
        <v>308</v>
      </c>
      <c r="O969" s="96" t="s">
        <v>358</v>
      </c>
      <c r="P969" s="15" t="s">
        <v>368</v>
      </c>
      <c r="Q969" s="83"/>
      <c r="R969" s="84"/>
      <c r="S969" s="84">
        <v>1</v>
      </c>
      <c r="T969" s="84">
        <v>1</v>
      </c>
      <c r="U969" s="84"/>
      <c r="V969" s="84"/>
      <c r="W969" s="84">
        <v>1</v>
      </c>
      <c r="X969" s="84">
        <v>1</v>
      </c>
      <c r="Y969" s="85">
        <v>1</v>
      </c>
      <c r="Z969" s="69" t="s">
        <v>519</v>
      </c>
      <c r="AA969" s="13" t="s">
        <v>373</v>
      </c>
      <c r="AB969" s="14" t="s">
        <v>308</v>
      </c>
      <c r="AC969" s="96" t="s">
        <v>358</v>
      </c>
      <c r="AD969" s="15" t="s">
        <v>368</v>
      </c>
      <c r="AE969" s="83"/>
      <c r="AF969" s="84">
        <v>1</v>
      </c>
      <c r="AG969" s="84"/>
      <c r="AH969" s="84"/>
      <c r="AI969" s="84"/>
      <c r="AJ969" s="84"/>
      <c r="AK969" s="84"/>
      <c r="AL969" s="84"/>
      <c r="AM969" s="85"/>
    </row>
    <row r="970" spans="1:39" ht="12" customHeight="1">
      <c r="A970" s="184">
        <v>907</v>
      </c>
      <c r="B970" s="98" t="s">
        <v>90</v>
      </c>
      <c r="C970" s="98" t="s">
        <v>89</v>
      </c>
      <c r="D970" s="11" t="s">
        <v>51</v>
      </c>
      <c r="E970" s="11" t="s">
        <v>304</v>
      </c>
      <c r="F970" s="12" t="s">
        <v>50</v>
      </c>
      <c r="G970" s="12" t="s">
        <v>310</v>
      </c>
      <c r="H970" s="12" t="s">
        <v>306</v>
      </c>
      <c r="I970" s="105" t="s">
        <v>504</v>
      </c>
      <c r="J970" s="11" t="str">
        <f>"12-16h"</f>
        <v>12-16h</v>
      </c>
      <c r="K970" s="12" t="s">
        <v>47</v>
      </c>
      <c r="L970" s="69" t="s">
        <v>520</v>
      </c>
      <c r="M970" s="13" t="s">
        <v>373</v>
      </c>
      <c r="N970" s="14" t="s">
        <v>308</v>
      </c>
      <c r="O970" s="96" t="s">
        <v>358</v>
      </c>
      <c r="P970" s="15" t="s">
        <v>368</v>
      </c>
      <c r="Q970" s="83"/>
      <c r="R970" s="84"/>
      <c r="S970" s="84">
        <v>1</v>
      </c>
      <c r="T970" s="84"/>
      <c r="U970" s="84"/>
      <c r="V970" s="84"/>
      <c r="W970" s="84"/>
      <c r="X970" s="84"/>
      <c r="Y970" s="85"/>
      <c r="Z970" s="69" t="s">
        <v>520</v>
      </c>
      <c r="AA970" s="13" t="s">
        <v>373</v>
      </c>
      <c r="AB970" s="14" t="s">
        <v>308</v>
      </c>
      <c r="AC970" s="96" t="s">
        <v>358</v>
      </c>
      <c r="AD970" s="15" t="s">
        <v>368</v>
      </c>
      <c r="AE970" s="83">
        <v>1</v>
      </c>
      <c r="AF970" s="84"/>
      <c r="AG970" s="84"/>
      <c r="AH970" s="84"/>
      <c r="AI970" s="84"/>
      <c r="AJ970" s="84"/>
      <c r="AK970" s="84"/>
      <c r="AL970" s="84"/>
      <c r="AM970" s="85"/>
    </row>
    <row r="971" spans="1:39" ht="12" customHeight="1">
      <c r="A971" s="184">
        <v>908</v>
      </c>
      <c r="B971" s="98" t="s">
        <v>276</v>
      </c>
      <c r="C971" s="98" t="s">
        <v>89</v>
      </c>
      <c r="D971" s="11" t="s">
        <v>51</v>
      </c>
      <c r="E971" s="11" t="s">
        <v>304</v>
      </c>
      <c r="F971" s="12" t="s">
        <v>49</v>
      </c>
      <c r="G971" s="12" t="s">
        <v>310</v>
      </c>
      <c r="H971" s="12" t="s">
        <v>306</v>
      </c>
      <c r="I971" s="105" t="s">
        <v>504</v>
      </c>
      <c r="J971" s="12" t="str">
        <f>"≥17h"</f>
        <v>≥17h</v>
      </c>
      <c r="K971" s="12" t="s">
        <v>512</v>
      </c>
      <c r="L971" s="69" t="s">
        <v>520</v>
      </c>
      <c r="M971" s="13" t="s">
        <v>373</v>
      </c>
      <c r="N971" s="14" t="s">
        <v>308</v>
      </c>
      <c r="O971" s="96" t="s">
        <v>358</v>
      </c>
      <c r="P971" s="15" t="s">
        <v>368</v>
      </c>
      <c r="Q971" s="83"/>
      <c r="R971" s="84"/>
      <c r="S971" s="84">
        <v>1</v>
      </c>
      <c r="T971" s="84">
        <v>1</v>
      </c>
      <c r="U971" s="84"/>
      <c r="V971" s="84"/>
      <c r="W971" s="84">
        <v>1</v>
      </c>
      <c r="X971" s="84"/>
      <c r="Y971" s="85"/>
      <c r="Z971" s="69" t="s">
        <v>520</v>
      </c>
      <c r="AA971" s="13" t="s">
        <v>373</v>
      </c>
      <c r="AB971" s="14" t="s">
        <v>308</v>
      </c>
      <c r="AC971" s="96" t="s">
        <v>358</v>
      </c>
      <c r="AD971" s="15" t="s">
        <v>368</v>
      </c>
      <c r="AE971" s="83">
        <v>1</v>
      </c>
      <c r="AF971" s="84"/>
      <c r="AG971" s="84"/>
      <c r="AH971" s="84"/>
      <c r="AI971" s="84"/>
      <c r="AJ971" s="84"/>
      <c r="AK971" s="84"/>
      <c r="AL971" s="84"/>
      <c r="AM971" s="85"/>
    </row>
    <row r="972" spans="1:39" ht="12" customHeight="1">
      <c r="A972" s="184">
        <v>909</v>
      </c>
      <c r="B972" s="98" t="s">
        <v>90</v>
      </c>
      <c r="C972" s="98" t="s">
        <v>89</v>
      </c>
      <c r="D972" s="11" t="s">
        <v>51</v>
      </c>
      <c r="E972" s="11" t="s">
        <v>304</v>
      </c>
      <c r="F972" s="12" t="s">
        <v>48</v>
      </c>
      <c r="G972" s="12" t="s">
        <v>310</v>
      </c>
      <c r="H972" s="12" t="s">
        <v>306</v>
      </c>
      <c r="I972" s="12" t="s">
        <v>504</v>
      </c>
      <c r="J972" s="11" t="str">
        <f>"12-16h"</f>
        <v>12-16h</v>
      </c>
      <c r="K972" s="12" t="s">
        <v>513</v>
      </c>
      <c r="L972" s="69" t="s">
        <v>520</v>
      </c>
      <c r="M972" s="13" t="s">
        <v>371</v>
      </c>
      <c r="N972" s="14" t="s">
        <v>308</v>
      </c>
      <c r="O972" s="96" t="s">
        <v>358</v>
      </c>
      <c r="P972" s="15" t="s">
        <v>368</v>
      </c>
      <c r="Q972" s="83"/>
      <c r="R972" s="84"/>
      <c r="S972" s="84"/>
      <c r="T972" s="84"/>
      <c r="U972" s="84"/>
      <c r="V972" s="84"/>
      <c r="W972" s="84">
        <v>1</v>
      </c>
      <c r="X972" s="84"/>
      <c r="Y972" s="85"/>
      <c r="Z972" s="69" t="s">
        <v>520</v>
      </c>
      <c r="AA972" s="13" t="s">
        <v>371</v>
      </c>
      <c r="AB972" s="14" t="s">
        <v>308</v>
      </c>
      <c r="AC972" s="96" t="s">
        <v>358</v>
      </c>
      <c r="AD972" s="15" t="s">
        <v>368</v>
      </c>
      <c r="AE972" s="83">
        <v>1</v>
      </c>
      <c r="AF972" s="84"/>
      <c r="AG972" s="84"/>
      <c r="AH972" s="84"/>
      <c r="AI972" s="84"/>
      <c r="AJ972" s="84"/>
      <c r="AK972" s="84"/>
      <c r="AL972" s="84"/>
      <c r="AM972" s="85"/>
    </row>
    <row r="973" spans="1:39" ht="12" customHeight="1">
      <c r="A973" s="184">
        <v>910</v>
      </c>
      <c r="B973" s="98" t="s">
        <v>157</v>
      </c>
      <c r="C973" s="98" t="s">
        <v>60</v>
      </c>
      <c r="D973" s="11" t="s">
        <v>52</v>
      </c>
      <c r="E973" s="11" t="s">
        <v>303</v>
      </c>
      <c r="F973" s="12" t="s">
        <v>48</v>
      </c>
      <c r="G973" s="12" t="s">
        <v>310</v>
      </c>
      <c r="H973" s="12" t="s">
        <v>306</v>
      </c>
      <c r="I973" s="105" t="s">
        <v>507</v>
      </c>
      <c r="J973" s="12" t="str">
        <f t="shared" ref="J973:J978" si="38">"≥17h"</f>
        <v>≥17h</v>
      </c>
      <c r="K973" s="12" t="s">
        <v>513</v>
      </c>
      <c r="L973" s="69" t="s">
        <v>520</v>
      </c>
      <c r="M973" s="13" t="s">
        <v>371</v>
      </c>
      <c r="N973" s="14" t="s">
        <v>308</v>
      </c>
      <c r="O973" s="96" t="s">
        <v>358</v>
      </c>
      <c r="P973" s="15" t="s">
        <v>368</v>
      </c>
      <c r="Q973" s="83"/>
      <c r="R973" s="84">
        <v>1</v>
      </c>
      <c r="S973" s="84"/>
      <c r="T973" s="84">
        <v>1</v>
      </c>
      <c r="U973" s="84"/>
      <c r="V973" s="84"/>
      <c r="W973" s="84"/>
      <c r="X973" s="84"/>
      <c r="Y973" s="85">
        <v>1</v>
      </c>
      <c r="Z973" s="69" t="s">
        <v>520</v>
      </c>
      <c r="AA973" s="13" t="s">
        <v>371</v>
      </c>
      <c r="AB973" s="14" t="s">
        <v>308</v>
      </c>
      <c r="AC973" s="96" t="s">
        <v>358</v>
      </c>
      <c r="AD973" s="15" t="s">
        <v>368</v>
      </c>
      <c r="AE973" s="83">
        <v>1</v>
      </c>
      <c r="AF973" s="84">
        <v>1</v>
      </c>
      <c r="AG973" s="84"/>
      <c r="AH973" s="84"/>
      <c r="AI973" s="84"/>
      <c r="AJ973" s="84"/>
      <c r="AK973" s="84"/>
      <c r="AL973" s="84"/>
      <c r="AM973" s="85"/>
    </row>
    <row r="974" spans="1:39" ht="12" customHeight="1">
      <c r="A974" s="184">
        <v>911</v>
      </c>
      <c r="B974" s="98" t="s">
        <v>276</v>
      </c>
      <c r="C974" s="98" t="s">
        <v>89</v>
      </c>
      <c r="D974" s="11" t="s">
        <v>52</v>
      </c>
      <c r="E974" s="11" t="s">
        <v>303</v>
      </c>
      <c r="F974" s="12" t="s">
        <v>49</v>
      </c>
      <c r="G974" s="12" t="s">
        <v>310</v>
      </c>
      <c r="H974" s="12" t="s">
        <v>306</v>
      </c>
      <c r="I974" s="105" t="s">
        <v>504</v>
      </c>
      <c r="J974" s="12" t="str">
        <f t="shared" si="38"/>
        <v>≥17h</v>
      </c>
      <c r="K974" s="12" t="s">
        <v>47</v>
      </c>
      <c r="L974" s="69" t="s">
        <v>520</v>
      </c>
      <c r="M974" s="13" t="s">
        <v>371</v>
      </c>
      <c r="N974" s="14" t="s">
        <v>308</v>
      </c>
      <c r="O974" s="96" t="s">
        <v>358</v>
      </c>
      <c r="P974" s="15" t="s">
        <v>368</v>
      </c>
      <c r="Q974" s="83"/>
      <c r="R974" s="84"/>
      <c r="S974" s="84"/>
      <c r="T974" s="84">
        <v>1</v>
      </c>
      <c r="U974" s="84"/>
      <c r="V974" s="84"/>
      <c r="W974" s="84"/>
      <c r="X974" s="84"/>
      <c r="Y974" s="85"/>
      <c r="Z974" s="69" t="s">
        <v>520</v>
      </c>
      <c r="AA974" s="13" t="s">
        <v>371</v>
      </c>
      <c r="AB974" s="14" t="s">
        <v>308</v>
      </c>
      <c r="AC974" s="96" t="s">
        <v>358</v>
      </c>
      <c r="AD974" s="15" t="s">
        <v>368</v>
      </c>
      <c r="AE974" s="83">
        <v>1</v>
      </c>
      <c r="AF974" s="84"/>
      <c r="AG974" s="84"/>
      <c r="AH974" s="84"/>
      <c r="AI974" s="84"/>
      <c r="AJ974" s="84"/>
      <c r="AK974" s="84"/>
      <c r="AL974" s="84"/>
      <c r="AM974" s="85">
        <v>1</v>
      </c>
    </row>
    <row r="975" spans="1:39" ht="12" customHeight="1">
      <c r="A975" s="184">
        <v>912</v>
      </c>
      <c r="B975" s="98" t="s">
        <v>174</v>
      </c>
      <c r="C975" s="98" t="s">
        <v>168</v>
      </c>
      <c r="D975" s="11" t="s">
        <v>52</v>
      </c>
      <c r="E975" s="11" t="s">
        <v>303</v>
      </c>
      <c r="F975" s="12" t="s">
        <v>48</v>
      </c>
      <c r="G975" s="12" t="s">
        <v>510</v>
      </c>
      <c r="H975" s="12" t="s">
        <v>308</v>
      </c>
      <c r="I975" s="12" t="s">
        <v>504</v>
      </c>
      <c r="J975" s="12" t="str">
        <f t="shared" si="38"/>
        <v>≥17h</v>
      </c>
      <c r="K975" s="12" t="s">
        <v>513</v>
      </c>
      <c r="L975" s="69" t="s">
        <v>520</v>
      </c>
      <c r="M975" s="13" t="s">
        <v>374</v>
      </c>
      <c r="N975" s="14" t="s">
        <v>308</v>
      </c>
      <c r="O975" s="96" t="s">
        <v>358</v>
      </c>
      <c r="P975" s="15" t="s">
        <v>368</v>
      </c>
      <c r="Q975" s="83"/>
      <c r="R975" s="84"/>
      <c r="S975" s="84"/>
      <c r="T975" s="84">
        <v>1</v>
      </c>
      <c r="U975" s="84"/>
      <c r="V975" s="84"/>
      <c r="W975" s="84"/>
      <c r="X975" s="84"/>
      <c r="Y975" s="85"/>
      <c r="Z975" s="69" t="s">
        <v>520</v>
      </c>
      <c r="AA975" s="13" t="s">
        <v>374</v>
      </c>
      <c r="AB975" s="14" t="s">
        <v>308</v>
      </c>
      <c r="AC975" s="96" t="s">
        <v>358</v>
      </c>
      <c r="AD975" s="15" t="s">
        <v>368</v>
      </c>
      <c r="AE975" s="83">
        <v>1</v>
      </c>
      <c r="AF975" s="84"/>
      <c r="AG975" s="84"/>
      <c r="AH975" s="84"/>
      <c r="AI975" s="84"/>
      <c r="AJ975" s="84"/>
      <c r="AK975" s="84"/>
      <c r="AL975" s="84"/>
      <c r="AM975" s="85"/>
    </row>
    <row r="976" spans="1:39" ht="12" customHeight="1">
      <c r="A976" s="184">
        <v>913</v>
      </c>
      <c r="B976" s="98" t="s">
        <v>276</v>
      </c>
      <c r="C976" s="98" t="s">
        <v>89</v>
      </c>
      <c r="D976" s="11" t="s">
        <v>51</v>
      </c>
      <c r="E976" s="11" t="s">
        <v>304</v>
      </c>
      <c r="F976" s="12" t="s">
        <v>50</v>
      </c>
      <c r="G976" s="12" t="s">
        <v>310</v>
      </c>
      <c r="H976" s="12" t="s">
        <v>306</v>
      </c>
      <c r="I976" s="12" t="s">
        <v>504</v>
      </c>
      <c r="J976" s="12" t="str">
        <f t="shared" si="38"/>
        <v>≥17h</v>
      </c>
      <c r="K976" s="12" t="s">
        <v>512</v>
      </c>
      <c r="L976" s="69" t="s">
        <v>520</v>
      </c>
      <c r="M976" s="13" t="s">
        <v>371</v>
      </c>
      <c r="N976" s="14" t="s">
        <v>308</v>
      </c>
      <c r="O976" s="96" t="s">
        <v>358</v>
      </c>
      <c r="P976" s="15" t="s">
        <v>370</v>
      </c>
      <c r="Q976" s="83"/>
      <c r="R976" s="84">
        <v>1</v>
      </c>
      <c r="S976" s="84"/>
      <c r="T976" s="84"/>
      <c r="U976" s="84"/>
      <c r="V976" s="84"/>
      <c r="W976" s="84"/>
      <c r="X976" s="84"/>
      <c r="Y976" s="85"/>
      <c r="Z976" s="69" t="s">
        <v>520</v>
      </c>
      <c r="AA976" s="13" t="s">
        <v>371</v>
      </c>
      <c r="AB976" s="14" t="s">
        <v>308</v>
      </c>
      <c r="AC976" s="96" t="s">
        <v>358</v>
      </c>
      <c r="AD976" s="15" t="s">
        <v>370</v>
      </c>
      <c r="AE976" s="83">
        <v>1</v>
      </c>
      <c r="AF976" s="84"/>
      <c r="AG976" s="84"/>
      <c r="AH976" s="84"/>
      <c r="AI976" s="84"/>
      <c r="AJ976" s="84"/>
      <c r="AK976" s="84"/>
      <c r="AL976" s="84"/>
      <c r="AM976" s="85"/>
    </row>
    <row r="977" spans="1:39" ht="12" customHeight="1">
      <c r="A977" s="184">
        <v>914</v>
      </c>
      <c r="B977" s="98" t="s">
        <v>276</v>
      </c>
      <c r="C977" s="98" t="s">
        <v>89</v>
      </c>
      <c r="D977" s="11" t="s">
        <v>51</v>
      </c>
      <c r="E977" s="11" t="s">
        <v>304</v>
      </c>
      <c r="F977" s="12" t="s">
        <v>50</v>
      </c>
      <c r="G977" s="12" t="s">
        <v>310</v>
      </c>
      <c r="H977" s="12" t="s">
        <v>306</v>
      </c>
      <c r="I977" s="105" t="s">
        <v>504</v>
      </c>
      <c r="J977" s="12" t="str">
        <f t="shared" si="38"/>
        <v>≥17h</v>
      </c>
      <c r="K977" s="12" t="s">
        <v>47</v>
      </c>
      <c r="L977" s="69" t="s">
        <v>520</v>
      </c>
      <c r="M977" s="13" t="s">
        <v>373</v>
      </c>
      <c r="N977" s="14" t="s">
        <v>308</v>
      </c>
      <c r="O977" s="96" t="s">
        <v>358</v>
      </c>
      <c r="P977" s="15" t="s">
        <v>368</v>
      </c>
      <c r="Q977" s="83"/>
      <c r="R977" s="84"/>
      <c r="S977" s="84"/>
      <c r="T977" s="84">
        <v>1</v>
      </c>
      <c r="U977" s="84"/>
      <c r="V977" s="84"/>
      <c r="W977" s="84">
        <v>1</v>
      </c>
      <c r="X977" s="84"/>
      <c r="Y977" s="85"/>
      <c r="Z977" s="69" t="s">
        <v>520</v>
      </c>
      <c r="AA977" s="13" t="s">
        <v>373</v>
      </c>
      <c r="AB977" s="14" t="s">
        <v>308</v>
      </c>
      <c r="AC977" s="96" t="s">
        <v>358</v>
      </c>
      <c r="AD977" s="15" t="s">
        <v>368</v>
      </c>
      <c r="AE977" s="83">
        <v>1</v>
      </c>
      <c r="AF977" s="84"/>
      <c r="AG977" s="84"/>
      <c r="AH977" s="84"/>
      <c r="AI977" s="84"/>
      <c r="AJ977" s="84"/>
      <c r="AK977" s="84"/>
      <c r="AL977" s="84"/>
      <c r="AM977" s="85"/>
    </row>
    <row r="978" spans="1:39" ht="12" customHeight="1">
      <c r="A978" s="184">
        <v>915</v>
      </c>
      <c r="B978" s="98" t="s">
        <v>276</v>
      </c>
      <c r="C978" s="98" t="s">
        <v>89</v>
      </c>
      <c r="D978" s="11" t="s">
        <v>51</v>
      </c>
      <c r="E978" s="11" t="s">
        <v>304</v>
      </c>
      <c r="F978" s="12" t="s">
        <v>50</v>
      </c>
      <c r="G978" s="12" t="s">
        <v>310</v>
      </c>
      <c r="H978" s="12" t="s">
        <v>306</v>
      </c>
      <c r="I978" s="105" t="s">
        <v>504</v>
      </c>
      <c r="J978" s="12" t="str">
        <f t="shared" si="38"/>
        <v>≥17h</v>
      </c>
      <c r="K978" s="12" t="s">
        <v>47</v>
      </c>
      <c r="L978" s="69" t="s">
        <v>520</v>
      </c>
      <c r="M978" s="13" t="s">
        <v>373</v>
      </c>
      <c r="N978" s="14" t="s">
        <v>308</v>
      </c>
      <c r="O978" s="96" t="s">
        <v>358</v>
      </c>
      <c r="P978" s="15" t="s">
        <v>368</v>
      </c>
      <c r="Q978" s="83"/>
      <c r="R978" s="84"/>
      <c r="S978" s="84"/>
      <c r="T978" s="84">
        <v>1</v>
      </c>
      <c r="U978" s="84"/>
      <c r="V978" s="84"/>
      <c r="W978" s="84"/>
      <c r="X978" s="84"/>
      <c r="Y978" s="85"/>
      <c r="Z978" s="69" t="s">
        <v>520</v>
      </c>
      <c r="AA978" s="13" t="s">
        <v>373</v>
      </c>
      <c r="AB978" s="14" t="s">
        <v>308</v>
      </c>
      <c r="AC978" s="96" t="s">
        <v>358</v>
      </c>
      <c r="AD978" s="15" t="s">
        <v>368</v>
      </c>
      <c r="AE978" s="83">
        <v>1</v>
      </c>
      <c r="AF978" s="84"/>
      <c r="AG978" s="84"/>
      <c r="AH978" s="84"/>
      <c r="AI978" s="84"/>
      <c r="AJ978" s="84"/>
      <c r="AK978" s="84"/>
      <c r="AL978" s="84"/>
      <c r="AM978" s="85"/>
    </row>
    <row r="979" spans="1:39" ht="12" customHeight="1">
      <c r="A979" s="184">
        <v>916</v>
      </c>
      <c r="B979" s="98" t="s">
        <v>90</v>
      </c>
      <c r="C979" s="98" t="s">
        <v>89</v>
      </c>
      <c r="D979" s="11" t="s">
        <v>51</v>
      </c>
      <c r="E979" s="11" t="s">
        <v>304</v>
      </c>
      <c r="F979" s="12" t="s">
        <v>50</v>
      </c>
      <c r="G979" s="12" t="s">
        <v>310</v>
      </c>
      <c r="H979" s="12" t="s">
        <v>306</v>
      </c>
      <c r="I979" s="105" t="s">
        <v>504</v>
      </c>
      <c r="J979" s="11" t="str">
        <f>"12-16h"</f>
        <v>12-16h</v>
      </c>
      <c r="K979" s="12" t="s">
        <v>513</v>
      </c>
      <c r="L979" s="69" t="s">
        <v>520</v>
      </c>
      <c r="M979" s="13" t="s">
        <v>373</v>
      </c>
      <c r="N979" s="14" t="s">
        <v>308</v>
      </c>
      <c r="O979" s="96" t="s">
        <v>358</v>
      </c>
      <c r="P979" s="15" t="s">
        <v>368</v>
      </c>
      <c r="Q979" s="83"/>
      <c r="R979" s="84"/>
      <c r="S979" s="84">
        <v>1</v>
      </c>
      <c r="T979" s="84"/>
      <c r="U979" s="84"/>
      <c r="V979" s="84"/>
      <c r="W979" s="84"/>
      <c r="X979" s="84"/>
      <c r="Y979" s="85"/>
      <c r="Z979" s="69" t="s">
        <v>520</v>
      </c>
      <c r="AA979" s="13" t="s">
        <v>373</v>
      </c>
      <c r="AB979" s="14" t="s">
        <v>308</v>
      </c>
      <c r="AC979" s="96" t="s">
        <v>358</v>
      </c>
      <c r="AD979" s="15" t="s">
        <v>368</v>
      </c>
      <c r="AE979" s="83"/>
      <c r="AF979" s="84">
        <v>1</v>
      </c>
      <c r="AG979" s="84"/>
      <c r="AH979" s="84"/>
      <c r="AI979" s="84"/>
      <c r="AJ979" s="84"/>
      <c r="AK979" s="84"/>
      <c r="AL979" s="84"/>
      <c r="AM979" s="85"/>
    </row>
    <row r="980" spans="1:39" ht="12" customHeight="1">
      <c r="A980" s="184">
        <v>917</v>
      </c>
      <c r="B980" s="98" t="s">
        <v>276</v>
      </c>
      <c r="C980" s="98" t="s">
        <v>89</v>
      </c>
      <c r="D980" s="11" t="s">
        <v>52</v>
      </c>
      <c r="E980" s="11" t="s">
        <v>303</v>
      </c>
      <c r="F980" s="12" t="s">
        <v>49</v>
      </c>
      <c r="G980" s="12" t="s">
        <v>310</v>
      </c>
      <c r="H980" s="12" t="s">
        <v>306</v>
      </c>
      <c r="I980" s="105" t="s">
        <v>504</v>
      </c>
      <c r="J980" s="12" t="str">
        <f>"≥17h"</f>
        <v>≥17h</v>
      </c>
      <c r="K980" s="12" t="s">
        <v>47</v>
      </c>
      <c r="L980" s="69" t="s">
        <v>520</v>
      </c>
      <c r="M980" s="13" t="s">
        <v>371</v>
      </c>
      <c r="N980" s="14" t="s">
        <v>308</v>
      </c>
      <c r="O980" s="96" t="s">
        <v>358</v>
      </c>
      <c r="P980" s="15" t="s">
        <v>368</v>
      </c>
      <c r="Q980" s="83"/>
      <c r="R980" s="84"/>
      <c r="S980" s="84"/>
      <c r="T980" s="84">
        <v>1</v>
      </c>
      <c r="U980" s="84"/>
      <c r="V980" s="84"/>
      <c r="W980" s="84">
        <v>1</v>
      </c>
      <c r="X980" s="84"/>
      <c r="Y980" s="85"/>
      <c r="Z980" s="69" t="s">
        <v>520</v>
      </c>
      <c r="AA980" s="13" t="s">
        <v>371</v>
      </c>
      <c r="AB980" s="14" t="s">
        <v>308</v>
      </c>
      <c r="AC980" s="96" t="s">
        <v>358</v>
      </c>
      <c r="AD980" s="15" t="s">
        <v>368</v>
      </c>
      <c r="AE980" s="83">
        <v>1</v>
      </c>
      <c r="AF980" s="84"/>
      <c r="AG980" s="84"/>
      <c r="AH980" s="84"/>
      <c r="AI980" s="84"/>
      <c r="AJ980" s="84"/>
      <c r="AK980" s="84"/>
      <c r="AL980" s="84"/>
      <c r="AM980" s="85">
        <v>1</v>
      </c>
    </row>
    <row r="981" spans="1:39" ht="12" customHeight="1">
      <c r="A981" s="184">
        <v>918</v>
      </c>
      <c r="B981" s="98" t="s">
        <v>90</v>
      </c>
      <c r="C981" s="98" t="s">
        <v>89</v>
      </c>
      <c r="D981" s="11" t="s">
        <v>51</v>
      </c>
      <c r="E981" s="11" t="s">
        <v>304</v>
      </c>
      <c r="F981" s="12" t="s">
        <v>50</v>
      </c>
      <c r="G981" s="12" t="s">
        <v>310</v>
      </c>
      <c r="H981" s="12" t="s">
        <v>306</v>
      </c>
      <c r="I981" s="105" t="s">
        <v>504</v>
      </c>
      <c r="J981" s="11" t="str">
        <f>"12-16h"</f>
        <v>12-16h</v>
      </c>
      <c r="K981" s="12" t="s">
        <v>47</v>
      </c>
      <c r="L981" s="69" t="s">
        <v>520</v>
      </c>
      <c r="M981" s="13" t="s">
        <v>373</v>
      </c>
      <c r="N981" s="14" t="s">
        <v>308</v>
      </c>
      <c r="O981" s="96" t="s">
        <v>358</v>
      </c>
      <c r="P981" s="15" t="s">
        <v>368</v>
      </c>
      <c r="Q981" s="83"/>
      <c r="R981" s="84"/>
      <c r="S981" s="84">
        <v>1</v>
      </c>
      <c r="T981" s="84"/>
      <c r="U981" s="84"/>
      <c r="V981" s="84"/>
      <c r="W981" s="84"/>
      <c r="X981" s="84"/>
      <c r="Y981" s="85"/>
      <c r="Z981" s="69" t="s">
        <v>520</v>
      </c>
      <c r="AA981" s="13" t="s">
        <v>373</v>
      </c>
      <c r="AB981" s="14" t="s">
        <v>308</v>
      </c>
      <c r="AC981" s="96" t="s">
        <v>358</v>
      </c>
      <c r="AD981" s="15" t="s">
        <v>368</v>
      </c>
      <c r="AE981" s="83">
        <v>1</v>
      </c>
      <c r="AF981" s="84"/>
      <c r="AG981" s="84"/>
      <c r="AH981" s="84"/>
      <c r="AI981" s="84"/>
      <c r="AJ981" s="84"/>
      <c r="AK981" s="84"/>
      <c r="AL981" s="84"/>
      <c r="AM981" s="85"/>
    </row>
    <row r="982" spans="1:39" ht="12" customHeight="1">
      <c r="A982" s="184">
        <v>919</v>
      </c>
      <c r="B982" s="98" t="s">
        <v>276</v>
      </c>
      <c r="C982" s="98" t="s">
        <v>89</v>
      </c>
      <c r="D982" s="11" t="s">
        <v>51</v>
      </c>
      <c r="E982" s="11" t="s">
        <v>303</v>
      </c>
      <c r="F982" s="12" t="s">
        <v>49</v>
      </c>
      <c r="G982" s="12" t="s">
        <v>310</v>
      </c>
      <c r="H982" s="12" t="s">
        <v>306</v>
      </c>
      <c r="I982" s="105" t="s">
        <v>505</v>
      </c>
      <c r="J982" s="12" t="str">
        <f>"≥17h"</f>
        <v>≥17h</v>
      </c>
      <c r="K982" s="12" t="s">
        <v>512</v>
      </c>
      <c r="L982" s="69" t="s">
        <v>520</v>
      </c>
      <c r="M982" s="13" t="s">
        <v>373</v>
      </c>
      <c r="N982" s="14" t="s">
        <v>308</v>
      </c>
      <c r="O982" s="96" t="s">
        <v>358</v>
      </c>
      <c r="P982" s="15" t="s">
        <v>368</v>
      </c>
      <c r="Q982" s="83"/>
      <c r="R982" s="84"/>
      <c r="S982" s="84"/>
      <c r="T982" s="84">
        <v>1</v>
      </c>
      <c r="U982" s="84"/>
      <c r="V982" s="84"/>
      <c r="W982" s="84"/>
      <c r="X982" s="84"/>
      <c r="Y982" s="85"/>
      <c r="Z982" s="69" t="s">
        <v>520</v>
      </c>
      <c r="AA982" s="13" t="s">
        <v>373</v>
      </c>
      <c r="AB982" s="14" t="s">
        <v>308</v>
      </c>
      <c r="AC982" s="96" t="s">
        <v>358</v>
      </c>
      <c r="AD982" s="15" t="s">
        <v>368</v>
      </c>
      <c r="AE982" s="83">
        <v>1</v>
      </c>
      <c r="AF982" s="84"/>
      <c r="AG982" s="84"/>
      <c r="AH982" s="84"/>
      <c r="AI982" s="84"/>
      <c r="AJ982" s="84"/>
      <c r="AK982" s="84"/>
      <c r="AL982" s="84"/>
      <c r="AM982" s="85"/>
    </row>
    <row r="983" spans="1:39" ht="12" customHeight="1">
      <c r="A983" s="184">
        <v>920</v>
      </c>
      <c r="B983" s="98" t="s">
        <v>106</v>
      </c>
      <c r="C983" s="98" t="s">
        <v>71</v>
      </c>
      <c r="D983" s="11" t="s">
        <v>52</v>
      </c>
      <c r="E983" s="11" t="s">
        <v>304</v>
      </c>
      <c r="F983" s="12" t="s">
        <v>49</v>
      </c>
      <c r="G983" s="12" t="s">
        <v>310</v>
      </c>
      <c r="H983" s="12" t="s">
        <v>308</v>
      </c>
      <c r="I983" s="105" t="s">
        <v>504</v>
      </c>
      <c r="J983" s="12" t="str">
        <f>"≥17h"</f>
        <v>≥17h</v>
      </c>
      <c r="K983" s="12" t="s">
        <v>512</v>
      </c>
      <c r="L983" s="69" t="s">
        <v>520</v>
      </c>
      <c r="M983" s="13" t="s">
        <v>372</v>
      </c>
      <c r="N983" s="14" t="s">
        <v>308</v>
      </c>
      <c r="O983" s="96" t="s">
        <v>358</v>
      </c>
      <c r="P983" s="15" t="s">
        <v>368</v>
      </c>
      <c r="Q983" s="83"/>
      <c r="R983" s="84"/>
      <c r="S983" s="84">
        <v>1</v>
      </c>
      <c r="T983" s="84">
        <v>1</v>
      </c>
      <c r="U983" s="84"/>
      <c r="V983" s="84"/>
      <c r="W983" s="84"/>
      <c r="X983" s="84"/>
      <c r="Y983" s="85"/>
      <c r="Z983" s="69" t="s">
        <v>520</v>
      </c>
      <c r="AA983" s="13" t="s">
        <v>372</v>
      </c>
      <c r="AB983" s="14" t="s">
        <v>308</v>
      </c>
      <c r="AC983" s="96" t="s">
        <v>358</v>
      </c>
      <c r="AD983" s="15" t="s">
        <v>368</v>
      </c>
      <c r="AE983" s="83">
        <v>1</v>
      </c>
      <c r="AF983" s="84"/>
      <c r="AG983" s="84"/>
      <c r="AH983" s="84"/>
      <c r="AI983" s="84"/>
      <c r="AJ983" s="84"/>
      <c r="AK983" s="84"/>
      <c r="AL983" s="84"/>
      <c r="AM983" s="85"/>
    </row>
    <row r="984" spans="1:39" ht="12" customHeight="1">
      <c r="A984" s="184"/>
      <c r="B984" s="98" t="s">
        <v>106</v>
      </c>
      <c r="C984" s="98" t="s">
        <v>71</v>
      </c>
      <c r="D984" s="69" t="s">
        <v>52</v>
      </c>
      <c r="E984" s="69" t="s">
        <v>304</v>
      </c>
      <c r="F984" s="69" t="s">
        <v>49</v>
      </c>
      <c r="G984" s="69" t="s">
        <v>310</v>
      </c>
      <c r="H984" s="69" t="s">
        <v>308</v>
      </c>
      <c r="I984" s="105" t="s">
        <v>504</v>
      </c>
      <c r="J984" s="69" t="str">
        <f>"≥17h"</f>
        <v>≥17h</v>
      </c>
      <c r="K984" s="69" t="s">
        <v>512</v>
      </c>
      <c r="L984" s="69" t="s">
        <v>520</v>
      </c>
      <c r="M984" s="13" t="s">
        <v>371</v>
      </c>
      <c r="N984" s="14" t="s">
        <v>308</v>
      </c>
      <c r="O984" s="96" t="s">
        <v>0</v>
      </c>
      <c r="P984" s="15" t="s">
        <v>368</v>
      </c>
      <c r="Q984" s="83"/>
      <c r="R984" s="84"/>
      <c r="S984" s="84"/>
      <c r="T984" s="84">
        <v>1</v>
      </c>
      <c r="U984" s="84"/>
      <c r="V984" s="84"/>
      <c r="W984" s="84"/>
      <c r="X984" s="84"/>
      <c r="Y984" s="85"/>
      <c r="Z984" s="69" t="s">
        <v>520</v>
      </c>
      <c r="AA984" s="13" t="s">
        <v>371</v>
      </c>
      <c r="AB984" s="14" t="s">
        <v>308</v>
      </c>
      <c r="AC984" s="96" t="s">
        <v>0</v>
      </c>
      <c r="AD984" s="15" t="s">
        <v>368</v>
      </c>
      <c r="AE984" s="83"/>
      <c r="AF984" s="84"/>
      <c r="AG984" s="84"/>
      <c r="AH984" s="84"/>
      <c r="AI984" s="84"/>
      <c r="AJ984" s="84"/>
      <c r="AK984" s="84"/>
      <c r="AL984" s="84"/>
      <c r="AM984" s="85"/>
    </row>
    <row r="985" spans="1:39" ht="12" customHeight="1">
      <c r="A985" s="184">
        <v>921</v>
      </c>
      <c r="B985" s="98" t="s">
        <v>90</v>
      </c>
      <c r="C985" s="98" t="s">
        <v>89</v>
      </c>
      <c r="D985" s="11" t="s">
        <v>52</v>
      </c>
      <c r="E985" s="11" t="s">
        <v>304</v>
      </c>
      <c r="F985" s="12" t="s">
        <v>49</v>
      </c>
      <c r="G985" s="12" t="s">
        <v>310</v>
      </c>
      <c r="H985" s="12" t="s">
        <v>306</v>
      </c>
      <c r="I985" s="12" t="s">
        <v>505</v>
      </c>
      <c r="J985" s="11" t="str">
        <f>"12-16h"</f>
        <v>12-16h</v>
      </c>
      <c r="K985" s="12" t="s">
        <v>512</v>
      </c>
      <c r="L985" s="69" t="s">
        <v>520</v>
      </c>
      <c r="M985" s="13" t="s">
        <v>373</v>
      </c>
      <c r="N985" s="14" t="s">
        <v>308</v>
      </c>
      <c r="O985" s="96" t="s">
        <v>358</v>
      </c>
      <c r="P985" s="15" t="s">
        <v>368</v>
      </c>
      <c r="Q985" s="83"/>
      <c r="R985" s="84"/>
      <c r="S985" s="84">
        <v>1</v>
      </c>
      <c r="T985" s="84"/>
      <c r="U985" s="84"/>
      <c r="V985" s="84"/>
      <c r="W985" s="84"/>
      <c r="X985" s="84"/>
      <c r="Y985" s="85"/>
      <c r="Z985" s="69" t="s">
        <v>520</v>
      </c>
      <c r="AA985" s="13" t="s">
        <v>373</v>
      </c>
      <c r="AB985" s="14" t="s">
        <v>308</v>
      </c>
      <c r="AC985" s="96" t="s">
        <v>358</v>
      </c>
      <c r="AD985" s="15" t="s">
        <v>368</v>
      </c>
      <c r="AE985" s="83">
        <v>1</v>
      </c>
      <c r="AF985" s="84"/>
      <c r="AG985" s="84"/>
      <c r="AH985" s="84"/>
      <c r="AI985" s="84"/>
      <c r="AJ985" s="84"/>
      <c r="AK985" s="84"/>
      <c r="AL985" s="84"/>
      <c r="AM985" s="85"/>
    </row>
    <row r="986" spans="1:39" ht="12" customHeight="1">
      <c r="A986" s="184">
        <v>922</v>
      </c>
      <c r="B986" s="98" t="s">
        <v>90</v>
      </c>
      <c r="C986" s="98" t="s">
        <v>89</v>
      </c>
      <c r="D986" s="11" t="s">
        <v>51</v>
      </c>
      <c r="E986" s="11" t="s">
        <v>303</v>
      </c>
      <c r="F986" s="12" t="s">
        <v>49</v>
      </c>
      <c r="G986" s="12" t="s">
        <v>310</v>
      </c>
      <c r="H986" s="12" t="s">
        <v>306</v>
      </c>
      <c r="I986" s="105" t="s">
        <v>504</v>
      </c>
      <c r="J986" s="11" t="str">
        <f>"12-16h"</f>
        <v>12-16h</v>
      </c>
      <c r="K986" s="12" t="s">
        <v>513</v>
      </c>
      <c r="L986" s="69" t="s">
        <v>520</v>
      </c>
      <c r="M986" s="13" t="s">
        <v>371</v>
      </c>
      <c r="N986" s="14" t="s">
        <v>308</v>
      </c>
      <c r="O986" s="96" t="s">
        <v>358</v>
      </c>
      <c r="P986" s="15" t="s">
        <v>368</v>
      </c>
      <c r="Q986" s="83"/>
      <c r="R986" s="84"/>
      <c r="S986" s="84"/>
      <c r="T986" s="84">
        <v>1</v>
      </c>
      <c r="U986" s="84"/>
      <c r="V986" s="84"/>
      <c r="W986" s="84">
        <v>1</v>
      </c>
      <c r="X986" s="84"/>
      <c r="Y986" s="85"/>
      <c r="Z986" s="69" t="s">
        <v>520</v>
      </c>
      <c r="AA986" s="13" t="s">
        <v>371</v>
      </c>
      <c r="AB986" s="14" t="s">
        <v>308</v>
      </c>
      <c r="AC986" s="96" t="s">
        <v>358</v>
      </c>
      <c r="AD986" s="15" t="s">
        <v>368</v>
      </c>
      <c r="AE986" s="83">
        <v>1</v>
      </c>
      <c r="AF986" s="84"/>
      <c r="AG986" s="84"/>
      <c r="AH986" s="84"/>
      <c r="AI986" s="84"/>
      <c r="AJ986" s="84"/>
      <c r="AK986" s="84"/>
      <c r="AL986" s="84"/>
      <c r="AM986" s="85"/>
    </row>
    <row r="987" spans="1:39" ht="12" customHeight="1">
      <c r="A987" s="184">
        <v>923</v>
      </c>
      <c r="B987" s="98" t="s">
        <v>106</v>
      </c>
      <c r="C987" s="98" t="s">
        <v>71</v>
      </c>
      <c r="D987" s="11" t="s">
        <v>52</v>
      </c>
      <c r="E987" s="11" t="s">
        <v>303</v>
      </c>
      <c r="F987" s="12" t="s">
        <v>50</v>
      </c>
      <c r="G987" s="12" t="s">
        <v>310</v>
      </c>
      <c r="H987" s="12" t="s">
        <v>306</v>
      </c>
      <c r="I987" s="105" t="s">
        <v>505</v>
      </c>
      <c r="J987" s="11" t="str">
        <f>"12-16h"</f>
        <v>12-16h</v>
      </c>
      <c r="K987" s="12" t="s">
        <v>512</v>
      </c>
      <c r="L987" s="69" t="s">
        <v>520</v>
      </c>
      <c r="M987" s="13" t="s">
        <v>372</v>
      </c>
      <c r="N987" s="14" t="s">
        <v>308</v>
      </c>
      <c r="O987" s="96" t="s">
        <v>358</v>
      </c>
      <c r="P987" s="15" t="s">
        <v>368</v>
      </c>
      <c r="Q987" s="83"/>
      <c r="R987" s="84"/>
      <c r="S987" s="84"/>
      <c r="T987" s="84"/>
      <c r="U987" s="84"/>
      <c r="V987" s="84"/>
      <c r="W987" s="84">
        <v>1</v>
      </c>
      <c r="X987" s="84"/>
      <c r="Y987" s="85"/>
      <c r="Z987" s="69" t="s">
        <v>520</v>
      </c>
      <c r="AA987" s="13" t="s">
        <v>372</v>
      </c>
      <c r="AB987" s="14" t="s">
        <v>308</v>
      </c>
      <c r="AC987" s="96" t="s">
        <v>358</v>
      </c>
      <c r="AD987" s="15" t="s">
        <v>368</v>
      </c>
      <c r="AE987" s="83"/>
      <c r="AF987" s="84">
        <v>1</v>
      </c>
      <c r="AG987" s="84"/>
      <c r="AH987" s="84"/>
      <c r="AI987" s="84"/>
      <c r="AJ987" s="84"/>
      <c r="AK987" s="84"/>
      <c r="AL987" s="84"/>
      <c r="AM987" s="85"/>
    </row>
    <row r="988" spans="1:39" ht="12" customHeight="1">
      <c r="A988" s="184">
        <v>924</v>
      </c>
      <c r="B988" s="98" t="s">
        <v>276</v>
      </c>
      <c r="C988" s="98" t="s">
        <v>89</v>
      </c>
      <c r="D988" s="11" t="s">
        <v>51</v>
      </c>
      <c r="E988" s="11" t="s">
        <v>304</v>
      </c>
      <c r="F988" s="12" t="s">
        <v>50</v>
      </c>
      <c r="G988" s="12" t="s">
        <v>310</v>
      </c>
      <c r="H988" s="12" t="s">
        <v>306</v>
      </c>
      <c r="I988" s="105" t="s">
        <v>504</v>
      </c>
      <c r="J988" s="12" t="str">
        <f>"≥17h"</f>
        <v>≥17h</v>
      </c>
      <c r="K988" s="12" t="s">
        <v>47</v>
      </c>
      <c r="L988" s="69" t="s">
        <v>520</v>
      </c>
      <c r="M988" s="13" t="s">
        <v>373</v>
      </c>
      <c r="N988" s="14" t="s">
        <v>308</v>
      </c>
      <c r="O988" s="96" t="s">
        <v>358</v>
      </c>
      <c r="P988" s="15" t="s">
        <v>368</v>
      </c>
      <c r="Q988" s="83"/>
      <c r="R988" s="84"/>
      <c r="S988" s="84"/>
      <c r="T988" s="84">
        <v>1</v>
      </c>
      <c r="U988" s="84"/>
      <c r="V988" s="84"/>
      <c r="W988" s="84">
        <v>1</v>
      </c>
      <c r="X988" s="84"/>
      <c r="Y988" s="85"/>
      <c r="Z988" s="69" t="s">
        <v>520</v>
      </c>
      <c r="AA988" s="13" t="s">
        <v>373</v>
      </c>
      <c r="AB988" s="14" t="s">
        <v>308</v>
      </c>
      <c r="AC988" s="96" t="s">
        <v>358</v>
      </c>
      <c r="AD988" s="15" t="s">
        <v>368</v>
      </c>
      <c r="AE988" s="83">
        <v>1</v>
      </c>
      <c r="AF988" s="84"/>
      <c r="AG988" s="84"/>
      <c r="AH988" s="84"/>
      <c r="AI988" s="84"/>
      <c r="AJ988" s="84"/>
      <c r="AK988" s="84"/>
      <c r="AL988" s="84"/>
      <c r="AM988" s="85"/>
    </row>
    <row r="989" spans="1:39" ht="12" customHeight="1">
      <c r="A989" s="184">
        <v>925</v>
      </c>
      <c r="B989" s="98" t="s">
        <v>90</v>
      </c>
      <c r="C989" s="98" t="s">
        <v>89</v>
      </c>
      <c r="D989" s="11" t="s">
        <v>25</v>
      </c>
      <c r="E989" s="11" t="s">
        <v>303</v>
      </c>
      <c r="F989" s="12" t="s">
        <v>50</v>
      </c>
      <c r="G989" s="12" t="s">
        <v>310</v>
      </c>
      <c r="H989" s="12" t="s">
        <v>306</v>
      </c>
      <c r="I989" s="105" t="s">
        <v>504</v>
      </c>
      <c r="J989" s="11" t="str">
        <f>"12-16h"</f>
        <v>12-16h</v>
      </c>
      <c r="K989" s="12" t="s">
        <v>47</v>
      </c>
      <c r="L989" s="69" t="s">
        <v>520</v>
      </c>
      <c r="M989" s="13" t="s">
        <v>371</v>
      </c>
      <c r="N989" s="14" t="s">
        <v>308</v>
      </c>
      <c r="O989" s="96" t="s">
        <v>358</v>
      </c>
      <c r="P989" s="15" t="s">
        <v>368</v>
      </c>
      <c r="Q989" s="83"/>
      <c r="R989" s="84"/>
      <c r="S989" s="84"/>
      <c r="T989" s="84"/>
      <c r="U989" s="84"/>
      <c r="V989" s="84"/>
      <c r="W989" s="84">
        <v>1</v>
      </c>
      <c r="X989" s="84"/>
      <c r="Y989" s="85"/>
      <c r="Z989" s="69" t="s">
        <v>520</v>
      </c>
      <c r="AA989" s="13" t="s">
        <v>371</v>
      </c>
      <c r="AB989" s="14" t="s">
        <v>308</v>
      </c>
      <c r="AC989" s="96" t="s">
        <v>358</v>
      </c>
      <c r="AD989" s="15" t="s">
        <v>368</v>
      </c>
      <c r="AE989" s="83">
        <v>1</v>
      </c>
      <c r="AF989" s="84"/>
      <c r="AG989" s="84"/>
      <c r="AH989" s="84"/>
      <c r="AI989" s="84"/>
      <c r="AJ989" s="84"/>
      <c r="AK989" s="84"/>
      <c r="AL989" s="84"/>
      <c r="AM989" s="85"/>
    </row>
    <row r="990" spans="1:39" ht="12" customHeight="1">
      <c r="A990" s="184">
        <v>926</v>
      </c>
      <c r="B990" s="98" t="s">
        <v>106</v>
      </c>
      <c r="C990" s="98" t="s">
        <v>71</v>
      </c>
      <c r="D990" s="11" t="s">
        <v>51</v>
      </c>
      <c r="E990" s="11" t="s">
        <v>304</v>
      </c>
      <c r="F990" s="12" t="s">
        <v>50</v>
      </c>
      <c r="G990" s="12" t="s">
        <v>510</v>
      </c>
      <c r="H990" s="12" t="s">
        <v>306</v>
      </c>
      <c r="I990" s="105" t="s">
        <v>505</v>
      </c>
      <c r="J990" s="11" t="str">
        <f>"12-16h"</f>
        <v>12-16h</v>
      </c>
      <c r="K990" s="12" t="s">
        <v>47</v>
      </c>
      <c r="L990" s="69" t="s">
        <v>520</v>
      </c>
      <c r="M990" s="13" t="s">
        <v>373</v>
      </c>
      <c r="N990" s="14" t="s">
        <v>308</v>
      </c>
      <c r="O990" s="96" t="s">
        <v>358</v>
      </c>
      <c r="P990" s="15" t="s">
        <v>368</v>
      </c>
      <c r="Q990" s="83"/>
      <c r="R990" s="84"/>
      <c r="S990" s="84">
        <v>1</v>
      </c>
      <c r="T990" s="84">
        <v>1</v>
      </c>
      <c r="U990" s="84"/>
      <c r="V990" s="84"/>
      <c r="W990" s="84">
        <v>1</v>
      </c>
      <c r="X990" s="84">
        <v>1</v>
      </c>
      <c r="Y990" s="85"/>
      <c r="Z990" s="69" t="s">
        <v>520</v>
      </c>
      <c r="AA990" s="13" t="s">
        <v>373</v>
      </c>
      <c r="AB990" s="14" t="s">
        <v>308</v>
      </c>
      <c r="AC990" s="96" t="s">
        <v>358</v>
      </c>
      <c r="AD990" s="15" t="s">
        <v>368</v>
      </c>
      <c r="AE990" s="83"/>
      <c r="AF990" s="84">
        <v>1</v>
      </c>
      <c r="AG990" s="84"/>
      <c r="AH990" s="84"/>
      <c r="AI990" s="84"/>
      <c r="AJ990" s="84"/>
      <c r="AK990" s="84"/>
      <c r="AL990" s="84"/>
      <c r="AM990" s="85"/>
    </row>
    <row r="991" spans="1:39" ht="12" customHeight="1">
      <c r="A991" s="184">
        <v>927</v>
      </c>
      <c r="B991" s="98" t="s">
        <v>90</v>
      </c>
      <c r="C991" s="98" t="s">
        <v>89</v>
      </c>
      <c r="D991" s="11" t="s">
        <v>25</v>
      </c>
      <c r="E991" s="11" t="s">
        <v>304</v>
      </c>
      <c r="F991" s="12" t="s">
        <v>48</v>
      </c>
      <c r="G991" s="12" t="s">
        <v>510</v>
      </c>
      <c r="H991" s="12" t="s">
        <v>306</v>
      </c>
      <c r="I991" s="12" t="s">
        <v>505</v>
      </c>
      <c r="J991" s="11" t="str">
        <f>"12-16h"</f>
        <v>12-16h</v>
      </c>
      <c r="K991" s="12" t="s">
        <v>513</v>
      </c>
      <c r="L991" s="69" t="s">
        <v>520</v>
      </c>
      <c r="M991" s="13" t="s">
        <v>371</v>
      </c>
      <c r="N991" s="14" t="s">
        <v>308</v>
      </c>
      <c r="O991" s="96" t="s">
        <v>358</v>
      </c>
      <c r="P991" s="15" t="s">
        <v>370</v>
      </c>
      <c r="Q991" s="83"/>
      <c r="R991" s="84">
        <v>1</v>
      </c>
      <c r="S991" s="84"/>
      <c r="T991" s="84"/>
      <c r="U991" s="84"/>
      <c r="V991" s="84"/>
      <c r="W991" s="84"/>
      <c r="X991" s="84"/>
      <c r="Y991" s="85"/>
      <c r="Z991" s="69" t="s">
        <v>520</v>
      </c>
      <c r="AA991" s="13" t="s">
        <v>371</v>
      </c>
      <c r="AB991" s="14" t="s">
        <v>308</v>
      </c>
      <c r="AC991" s="96" t="s">
        <v>358</v>
      </c>
      <c r="AD991" s="15" t="s">
        <v>370</v>
      </c>
      <c r="AE991" s="83"/>
      <c r="AF991" s="84">
        <v>1</v>
      </c>
      <c r="AG991" s="84"/>
      <c r="AH991" s="84"/>
      <c r="AI991" s="84"/>
      <c r="AJ991" s="84"/>
      <c r="AK991" s="84"/>
      <c r="AL991" s="84"/>
      <c r="AM991" s="85"/>
    </row>
    <row r="992" spans="1:39" ht="12" customHeight="1">
      <c r="A992" s="184">
        <v>928</v>
      </c>
      <c r="B992" s="98" t="s">
        <v>106</v>
      </c>
      <c r="C992" s="98" t="s">
        <v>71</v>
      </c>
      <c r="D992" s="11" t="s">
        <v>51</v>
      </c>
      <c r="E992" s="11" t="s">
        <v>304</v>
      </c>
      <c r="F992" s="12" t="s">
        <v>48</v>
      </c>
      <c r="G992" s="12" t="s">
        <v>310</v>
      </c>
      <c r="H992" s="12" t="s">
        <v>306</v>
      </c>
      <c r="I992" s="12" t="s">
        <v>507</v>
      </c>
      <c r="J992" s="12" t="str">
        <f>"≥17h"</f>
        <v>≥17h</v>
      </c>
      <c r="K992" s="12" t="s">
        <v>47</v>
      </c>
      <c r="L992" s="69" t="s">
        <v>520</v>
      </c>
      <c r="M992" s="13" t="s">
        <v>374</v>
      </c>
      <c r="N992" s="14" t="s">
        <v>308</v>
      </c>
      <c r="O992" s="96" t="s">
        <v>358</v>
      </c>
      <c r="P992" s="15" t="s">
        <v>368</v>
      </c>
      <c r="Q992" s="83"/>
      <c r="R992" s="84">
        <v>1</v>
      </c>
      <c r="S992" s="84"/>
      <c r="T992" s="84">
        <v>1</v>
      </c>
      <c r="U992" s="84"/>
      <c r="V992" s="84"/>
      <c r="W992" s="84"/>
      <c r="X992" s="84"/>
      <c r="Y992" s="85"/>
      <c r="Z992" s="69" t="s">
        <v>520</v>
      </c>
      <c r="AA992" s="13" t="s">
        <v>374</v>
      </c>
      <c r="AB992" s="14" t="s">
        <v>308</v>
      </c>
      <c r="AC992" s="96" t="s">
        <v>358</v>
      </c>
      <c r="AD992" s="15" t="s">
        <v>368</v>
      </c>
      <c r="AE992" s="83"/>
      <c r="AF992" s="84">
        <v>1</v>
      </c>
      <c r="AG992" s="84"/>
      <c r="AH992" s="84"/>
      <c r="AI992" s="84"/>
      <c r="AJ992" s="84"/>
      <c r="AK992" s="84"/>
      <c r="AL992" s="84"/>
      <c r="AM992" s="85"/>
    </row>
    <row r="993" spans="1:39" ht="12" customHeight="1">
      <c r="A993" s="184">
        <v>929</v>
      </c>
      <c r="B993" s="98" t="s">
        <v>276</v>
      </c>
      <c r="C993" s="98" t="s">
        <v>89</v>
      </c>
      <c r="D993" s="11" t="s">
        <v>51</v>
      </c>
      <c r="E993" s="11" t="s">
        <v>304</v>
      </c>
      <c r="F993" s="12" t="s">
        <v>49</v>
      </c>
      <c r="G993" s="12" t="s">
        <v>310</v>
      </c>
      <c r="H993" s="12" t="s">
        <v>306</v>
      </c>
      <c r="I993" s="105" t="s">
        <v>504</v>
      </c>
      <c r="J993" s="12" t="str">
        <f>"≥17h"</f>
        <v>≥17h</v>
      </c>
      <c r="K993" s="12" t="s">
        <v>512</v>
      </c>
      <c r="L993" s="69" t="s">
        <v>520</v>
      </c>
      <c r="M993" s="13" t="s">
        <v>371</v>
      </c>
      <c r="N993" s="14" t="s">
        <v>308</v>
      </c>
      <c r="O993" s="96" t="s">
        <v>358</v>
      </c>
      <c r="P993" s="15" t="s">
        <v>368</v>
      </c>
      <c r="Q993" s="83"/>
      <c r="R993" s="84"/>
      <c r="S993" s="84"/>
      <c r="T993" s="84">
        <v>1</v>
      </c>
      <c r="U993" s="84"/>
      <c r="V993" s="84"/>
      <c r="W993" s="84"/>
      <c r="X993" s="84"/>
      <c r="Y993" s="85"/>
      <c r="Z993" s="69" t="s">
        <v>520</v>
      </c>
      <c r="AA993" s="13" t="s">
        <v>371</v>
      </c>
      <c r="AB993" s="14" t="s">
        <v>308</v>
      </c>
      <c r="AC993" s="96" t="s">
        <v>358</v>
      </c>
      <c r="AD993" s="15" t="s">
        <v>368</v>
      </c>
      <c r="AE993" s="83"/>
      <c r="AF993" s="84"/>
      <c r="AG993" s="84"/>
      <c r="AH993" s="84"/>
      <c r="AI993" s="84"/>
      <c r="AJ993" s="84"/>
      <c r="AK993" s="84"/>
      <c r="AL993" s="84"/>
      <c r="AM993" s="85">
        <v>1</v>
      </c>
    </row>
    <row r="994" spans="1:39" ht="12" customHeight="1">
      <c r="A994" s="184">
        <v>930</v>
      </c>
      <c r="B994" s="98" t="s">
        <v>276</v>
      </c>
      <c r="C994" s="98" t="s">
        <v>89</v>
      </c>
      <c r="D994" s="11" t="s">
        <v>52</v>
      </c>
      <c r="E994" s="11" t="s">
        <v>304</v>
      </c>
      <c r="F994" s="12" t="s">
        <v>49</v>
      </c>
      <c r="G994" s="12" t="s">
        <v>310</v>
      </c>
      <c r="H994" s="12" t="s">
        <v>306</v>
      </c>
      <c r="I994" s="117" t="s">
        <v>507</v>
      </c>
      <c r="J994" s="12" t="str">
        <f>"≥17h"</f>
        <v>≥17h</v>
      </c>
      <c r="K994" s="12" t="s">
        <v>512</v>
      </c>
      <c r="L994" s="69" t="s">
        <v>520</v>
      </c>
      <c r="M994" s="13" t="s">
        <v>371</v>
      </c>
      <c r="N994" s="14" t="s">
        <v>308</v>
      </c>
      <c r="O994" s="96" t="s">
        <v>358</v>
      </c>
      <c r="P994" s="15" t="s">
        <v>368</v>
      </c>
      <c r="Q994" s="83"/>
      <c r="R994" s="84"/>
      <c r="S994" s="84"/>
      <c r="T994" s="84">
        <v>1</v>
      </c>
      <c r="U994" s="84"/>
      <c r="V994" s="84"/>
      <c r="W994" s="84"/>
      <c r="X994" s="84"/>
      <c r="Y994" s="85"/>
      <c r="Z994" s="69" t="s">
        <v>520</v>
      </c>
      <c r="AA994" s="13" t="s">
        <v>371</v>
      </c>
      <c r="AB994" s="14" t="s">
        <v>308</v>
      </c>
      <c r="AC994" s="96" t="s">
        <v>358</v>
      </c>
      <c r="AD994" s="15" t="s">
        <v>368</v>
      </c>
      <c r="AE994" s="83">
        <v>1</v>
      </c>
      <c r="AF994" s="84"/>
      <c r="AG994" s="84"/>
      <c r="AH994" s="84"/>
      <c r="AI994" s="84"/>
      <c r="AJ994" s="84"/>
      <c r="AK994" s="84"/>
      <c r="AL994" s="84"/>
      <c r="AM994" s="85"/>
    </row>
    <row r="995" spans="1:39" ht="12" customHeight="1">
      <c r="A995" s="184">
        <v>931</v>
      </c>
      <c r="B995" s="98" t="s">
        <v>276</v>
      </c>
      <c r="C995" s="98" t="s">
        <v>89</v>
      </c>
      <c r="D995" s="11" t="s">
        <v>51</v>
      </c>
      <c r="E995" s="11" t="s">
        <v>303</v>
      </c>
      <c r="F995" s="12" t="s">
        <v>49</v>
      </c>
      <c r="G995" s="12" t="s">
        <v>310</v>
      </c>
      <c r="H995" s="12" t="s">
        <v>306</v>
      </c>
      <c r="I995" s="12" t="s">
        <v>504</v>
      </c>
      <c r="J995" s="12" t="str">
        <f>"≥17h"</f>
        <v>≥17h</v>
      </c>
      <c r="K995" s="12" t="s">
        <v>47</v>
      </c>
      <c r="L995" s="69" t="s">
        <v>520</v>
      </c>
      <c r="M995" s="13" t="s">
        <v>373</v>
      </c>
      <c r="N995" s="14" t="s">
        <v>308</v>
      </c>
      <c r="O995" s="96" t="s">
        <v>358</v>
      </c>
      <c r="P995" s="15" t="s">
        <v>368</v>
      </c>
      <c r="Q995" s="83"/>
      <c r="R995" s="84"/>
      <c r="S995" s="84"/>
      <c r="T995" s="84">
        <v>1</v>
      </c>
      <c r="U995" s="84"/>
      <c r="V995" s="84"/>
      <c r="W995" s="84"/>
      <c r="X995" s="84"/>
      <c r="Y995" s="85"/>
      <c r="Z995" s="69" t="s">
        <v>520</v>
      </c>
      <c r="AA995" s="13" t="s">
        <v>373</v>
      </c>
      <c r="AB995" s="14" t="s">
        <v>308</v>
      </c>
      <c r="AC995" s="96" t="s">
        <v>358</v>
      </c>
      <c r="AD995" s="15" t="s">
        <v>368</v>
      </c>
      <c r="AE995" s="83">
        <v>1</v>
      </c>
      <c r="AF995" s="84"/>
      <c r="AG995" s="84"/>
      <c r="AH995" s="84"/>
      <c r="AI995" s="84"/>
      <c r="AJ995" s="84"/>
      <c r="AK995" s="84"/>
      <c r="AL995" s="84"/>
      <c r="AM995" s="85"/>
    </row>
    <row r="996" spans="1:39" ht="12" customHeight="1">
      <c r="A996" s="184">
        <v>932</v>
      </c>
      <c r="B996" s="98" t="s">
        <v>165</v>
      </c>
      <c r="C996" s="98" t="s">
        <v>60</v>
      </c>
      <c r="D996" s="11" t="s">
        <v>25</v>
      </c>
      <c r="E996" s="11" t="s">
        <v>304</v>
      </c>
      <c r="F996" s="12" t="s">
        <v>49</v>
      </c>
      <c r="G996" s="12" t="s">
        <v>310</v>
      </c>
      <c r="H996" s="12" t="s">
        <v>306</v>
      </c>
      <c r="I996" s="12" t="s">
        <v>504</v>
      </c>
      <c r="J996" s="12" t="str">
        <f>"≥17h"</f>
        <v>≥17h</v>
      </c>
      <c r="K996" s="12" t="s">
        <v>512</v>
      </c>
      <c r="L996" s="69" t="s">
        <v>520</v>
      </c>
      <c r="M996" s="13" t="s">
        <v>372</v>
      </c>
      <c r="N996" s="14" t="s">
        <v>308</v>
      </c>
      <c r="O996" s="96" t="s">
        <v>358</v>
      </c>
      <c r="P996" s="15" t="s">
        <v>368</v>
      </c>
      <c r="Q996" s="83"/>
      <c r="R996" s="84"/>
      <c r="S996" s="84"/>
      <c r="T996" s="84">
        <v>1</v>
      </c>
      <c r="U996" s="84"/>
      <c r="V996" s="84"/>
      <c r="W996" s="84">
        <v>1</v>
      </c>
      <c r="X996" s="84"/>
      <c r="Y996" s="85"/>
      <c r="Z996" s="69" t="s">
        <v>520</v>
      </c>
      <c r="AA996" s="13" t="s">
        <v>372</v>
      </c>
      <c r="AB996" s="14" t="s">
        <v>308</v>
      </c>
      <c r="AC996" s="96" t="s">
        <v>358</v>
      </c>
      <c r="AD996" s="15" t="s">
        <v>368</v>
      </c>
      <c r="AE996" s="83"/>
      <c r="AF996" s="84">
        <v>1</v>
      </c>
      <c r="AG996" s="84"/>
      <c r="AH996" s="84"/>
      <c r="AI996" s="84"/>
      <c r="AJ996" s="84"/>
      <c r="AK996" s="84"/>
      <c r="AL996" s="84"/>
      <c r="AM996" s="85"/>
    </row>
    <row r="997" spans="1:39" ht="12" customHeight="1">
      <c r="A997" s="184">
        <v>933</v>
      </c>
      <c r="B997" s="98" t="s">
        <v>163</v>
      </c>
      <c r="C997" s="98" t="s">
        <v>60</v>
      </c>
      <c r="D997" s="11" t="s">
        <v>51</v>
      </c>
      <c r="E997" s="11" t="s">
        <v>304</v>
      </c>
      <c r="F997" s="12" t="s">
        <v>50</v>
      </c>
      <c r="G997" s="12" t="s">
        <v>310</v>
      </c>
      <c r="H997" s="12" t="s">
        <v>306</v>
      </c>
      <c r="I997" s="105" t="s">
        <v>504</v>
      </c>
      <c r="J997" s="11" t="str">
        <f>"12-16h"</f>
        <v>12-16h</v>
      </c>
      <c r="K997" s="12" t="s">
        <v>47</v>
      </c>
      <c r="L997" s="69" t="s">
        <v>520</v>
      </c>
      <c r="M997" s="13" t="s">
        <v>374</v>
      </c>
      <c r="N997" s="14" t="s">
        <v>367</v>
      </c>
      <c r="O997" s="96" t="s">
        <v>358</v>
      </c>
      <c r="P997" s="15" t="s">
        <v>368</v>
      </c>
      <c r="Q997" s="83"/>
      <c r="R997" s="84"/>
      <c r="S997" s="84"/>
      <c r="T997" s="84">
        <v>1</v>
      </c>
      <c r="U997" s="84"/>
      <c r="V997" s="84"/>
      <c r="W997" s="84"/>
      <c r="X997" s="84"/>
      <c r="Y997" s="85"/>
      <c r="Z997" s="69" t="s">
        <v>520</v>
      </c>
      <c r="AA997" s="13" t="s">
        <v>374</v>
      </c>
      <c r="AB997" s="14" t="s">
        <v>367</v>
      </c>
      <c r="AC997" s="96" t="s">
        <v>358</v>
      </c>
      <c r="AD997" s="15" t="s">
        <v>368</v>
      </c>
      <c r="AE997" s="83"/>
      <c r="AF997" s="84">
        <v>1</v>
      </c>
      <c r="AG997" s="84"/>
      <c r="AH997" s="84"/>
      <c r="AI997" s="84"/>
      <c r="AJ997" s="84"/>
      <c r="AK997" s="84"/>
      <c r="AL997" s="84"/>
      <c r="AM997" s="85"/>
    </row>
    <row r="998" spans="1:39" ht="12" customHeight="1">
      <c r="A998" s="184">
        <v>934</v>
      </c>
      <c r="B998" s="98" t="s">
        <v>276</v>
      </c>
      <c r="C998" s="98" t="s">
        <v>89</v>
      </c>
      <c r="D998" s="11" t="s">
        <v>51</v>
      </c>
      <c r="E998" s="11" t="s">
        <v>304</v>
      </c>
      <c r="F998" s="12" t="s">
        <v>49</v>
      </c>
      <c r="G998" s="12" t="s">
        <v>310</v>
      </c>
      <c r="H998" s="12" t="s">
        <v>306</v>
      </c>
      <c r="I998" s="105" t="s">
        <v>504</v>
      </c>
      <c r="J998" s="12" t="str">
        <f>"≥17h"</f>
        <v>≥17h</v>
      </c>
      <c r="K998" s="12" t="s">
        <v>512</v>
      </c>
      <c r="L998" s="69" t="s">
        <v>520</v>
      </c>
      <c r="M998" s="13" t="s">
        <v>373</v>
      </c>
      <c r="N998" s="14" t="s">
        <v>308</v>
      </c>
      <c r="O998" s="96" t="s">
        <v>358</v>
      </c>
      <c r="P998" s="15" t="s">
        <v>368</v>
      </c>
      <c r="Q998" s="83"/>
      <c r="R998" s="84"/>
      <c r="S998" s="84"/>
      <c r="T998" s="84">
        <v>1</v>
      </c>
      <c r="U998" s="84"/>
      <c r="V998" s="84"/>
      <c r="W998" s="84"/>
      <c r="X998" s="84"/>
      <c r="Y998" s="85"/>
      <c r="Z998" s="69" t="s">
        <v>520</v>
      </c>
      <c r="AA998" s="13" t="s">
        <v>373</v>
      </c>
      <c r="AB998" s="14" t="s">
        <v>308</v>
      </c>
      <c r="AC998" s="96" t="s">
        <v>358</v>
      </c>
      <c r="AD998" s="15" t="s">
        <v>368</v>
      </c>
      <c r="AE998" s="83">
        <v>1</v>
      </c>
      <c r="AF998" s="84"/>
      <c r="AG998" s="84"/>
      <c r="AH998" s="84"/>
      <c r="AI998" s="84"/>
      <c r="AJ998" s="84"/>
      <c r="AK998" s="84"/>
      <c r="AL998" s="84"/>
      <c r="AM998" s="85"/>
    </row>
    <row r="999" spans="1:39" ht="12" customHeight="1">
      <c r="A999" s="184">
        <v>935</v>
      </c>
      <c r="B999" s="98" t="s">
        <v>92</v>
      </c>
      <c r="C999" s="98" t="s">
        <v>89</v>
      </c>
      <c r="D999" s="11" t="s">
        <v>52</v>
      </c>
      <c r="E999" s="11" t="s">
        <v>304</v>
      </c>
      <c r="F999" s="12" t="s">
        <v>50</v>
      </c>
      <c r="G999" s="12" t="s">
        <v>310</v>
      </c>
      <c r="H999" s="12" t="s">
        <v>306</v>
      </c>
      <c r="I999" s="105" t="s">
        <v>504</v>
      </c>
      <c r="J999" s="12" t="str">
        <f>"≥17h"</f>
        <v>≥17h</v>
      </c>
      <c r="K999" s="12" t="s">
        <v>47</v>
      </c>
      <c r="L999" s="69" t="s">
        <v>520</v>
      </c>
      <c r="M999" s="13" t="s">
        <v>374</v>
      </c>
      <c r="N999" s="14" t="s">
        <v>367</v>
      </c>
      <c r="O999" s="96" t="s">
        <v>358</v>
      </c>
      <c r="P999" s="15" t="s">
        <v>370</v>
      </c>
      <c r="Q999" s="83"/>
      <c r="R999" s="84"/>
      <c r="S999" s="84"/>
      <c r="T999" s="84"/>
      <c r="U999" s="84"/>
      <c r="V999" s="84"/>
      <c r="W999" s="84"/>
      <c r="X999" s="84"/>
      <c r="Y999" s="85">
        <v>1</v>
      </c>
      <c r="Z999" s="69" t="s">
        <v>520</v>
      </c>
      <c r="AA999" s="13" t="s">
        <v>374</v>
      </c>
      <c r="AB999" s="14" t="s">
        <v>367</v>
      </c>
      <c r="AC999" s="96" t="s">
        <v>358</v>
      </c>
      <c r="AD999" s="15" t="s">
        <v>370</v>
      </c>
      <c r="AE999" s="83"/>
      <c r="AF999" s="84">
        <v>1</v>
      </c>
      <c r="AG999" s="84"/>
      <c r="AH999" s="84"/>
      <c r="AI999" s="84"/>
      <c r="AJ999" s="84"/>
      <c r="AK999" s="84"/>
      <c r="AL999" s="84"/>
      <c r="AM999" s="85"/>
    </row>
    <row r="1000" spans="1:39" ht="12" customHeight="1">
      <c r="A1000" s="184">
        <v>936</v>
      </c>
      <c r="B1000" s="98" t="s">
        <v>163</v>
      </c>
      <c r="C1000" s="98" t="s">
        <v>60</v>
      </c>
      <c r="D1000" s="11" t="s">
        <v>51</v>
      </c>
      <c r="E1000" s="11" t="s">
        <v>304</v>
      </c>
      <c r="F1000" s="12" t="s">
        <v>50</v>
      </c>
      <c r="G1000" s="12" t="s">
        <v>310</v>
      </c>
      <c r="H1000" s="12" t="s">
        <v>306</v>
      </c>
      <c r="I1000" s="105" t="s">
        <v>507</v>
      </c>
      <c r="J1000" s="12" t="str">
        <f>"≥17h"</f>
        <v>≥17h</v>
      </c>
      <c r="K1000" s="12" t="s">
        <v>47</v>
      </c>
      <c r="L1000" s="69" t="s">
        <v>520</v>
      </c>
      <c r="M1000" s="13" t="s">
        <v>374</v>
      </c>
      <c r="N1000" s="14" t="s">
        <v>367</v>
      </c>
      <c r="O1000" s="96" t="s">
        <v>358</v>
      </c>
      <c r="P1000" s="15" t="s">
        <v>368</v>
      </c>
      <c r="Q1000" s="83"/>
      <c r="R1000" s="84"/>
      <c r="S1000" s="84"/>
      <c r="T1000" s="84">
        <v>1</v>
      </c>
      <c r="U1000" s="84"/>
      <c r="V1000" s="84"/>
      <c r="W1000" s="84"/>
      <c r="X1000" s="84"/>
      <c r="Y1000" s="85"/>
      <c r="Z1000" s="69" t="s">
        <v>520</v>
      </c>
      <c r="AA1000" s="13" t="s">
        <v>374</v>
      </c>
      <c r="AB1000" s="14" t="s">
        <v>367</v>
      </c>
      <c r="AC1000" s="96" t="s">
        <v>358</v>
      </c>
      <c r="AD1000" s="15" t="s">
        <v>368</v>
      </c>
      <c r="AE1000" s="83"/>
      <c r="AF1000" s="84">
        <v>1</v>
      </c>
      <c r="AG1000" s="84"/>
      <c r="AH1000" s="84"/>
      <c r="AI1000" s="84"/>
      <c r="AJ1000" s="84"/>
      <c r="AK1000" s="84"/>
      <c r="AL1000" s="84"/>
      <c r="AM1000" s="85"/>
    </row>
    <row r="1001" spans="1:39" ht="12" customHeight="1">
      <c r="A1001" s="184">
        <v>937</v>
      </c>
      <c r="B1001" s="98" t="s">
        <v>276</v>
      </c>
      <c r="C1001" s="98" t="s">
        <v>89</v>
      </c>
      <c r="D1001" s="11" t="s">
        <v>52</v>
      </c>
      <c r="E1001" s="11" t="s">
        <v>304</v>
      </c>
      <c r="F1001" s="12" t="s">
        <v>49</v>
      </c>
      <c r="G1001" s="12" t="s">
        <v>310</v>
      </c>
      <c r="H1001" s="12" t="s">
        <v>306</v>
      </c>
      <c r="I1001" s="105" t="s">
        <v>504</v>
      </c>
      <c r="J1001" s="12" t="str">
        <f>"≥17h"</f>
        <v>≥17h</v>
      </c>
      <c r="K1001" s="12" t="s">
        <v>512</v>
      </c>
      <c r="L1001" s="69" t="s">
        <v>520</v>
      </c>
      <c r="M1001" s="13" t="s">
        <v>371</v>
      </c>
      <c r="N1001" s="14" t="s">
        <v>308</v>
      </c>
      <c r="O1001" s="96" t="s">
        <v>358</v>
      </c>
      <c r="P1001" s="15" t="s">
        <v>368</v>
      </c>
      <c r="Q1001" s="83"/>
      <c r="R1001" s="84"/>
      <c r="S1001" s="84"/>
      <c r="T1001" s="84">
        <v>1</v>
      </c>
      <c r="U1001" s="84"/>
      <c r="V1001" s="84"/>
      <c r="W1001" s="84"/>
      <c r="X1001" s="84"/>
      <c r="Y1001" s="85"/>
      <c r="Z1001" s="69" t="s">
        <v>520</v>
      </c>
      <c r="AA1001" s="13" t="s">
        <v>371</v>
      </c>
      <c r="AB1001" s="14" t="s">
        <v>308</v>
      </c>
      <c r="AC1001" s="96" t="s">
        <v>358</v>
      </c>
      <c r="AD1001" s="15" t="s">
        <v>368</v>
      </c>
      <c r="AE1001" s="83"/>
      <c r="AF1001" s="84">
        <v>1</v>
      </c>
      <c r="AG1001" s="84"/>
      <c r="AH1001" s="84"/>
      <c r="AI1001" s="84"/>
      <c r="AJ1001" s="84"/>
      <c r="AK1001" s="84"/>
      <c r="AL1001" s="84"/>
      <c r="AM1001" s="85"/>
    </row>
    <row r="1002" spans="1:39" ht="12" customHeight="1">
      <c r="A1002" s="184">
        <v>938</v>
      </c>
      <c r="B1002" s="98" t="s">
        <v>163</v>
      </c>
      <c r="C1002" s="98" t="s">
        <v>60</v>
      </c>
      <c r="D1002" s="11" t="s">
        <v>52</v>
      </c>
      <c r="E1002" s="11" t="s">
        <v>303</v>
      </c>
      <c r="F1002" s="12" t="s">
        <v>50</v>
      </c>
      <c r="G1002" s="12" t="s">
        <v>310</v>
      </c>
      <c r="H1002" s="12" t="s">
        <v>306</v>
      </c>
      <c r="I1002" s="105" t="s">
        <v>504</v>
      </c>
      <c r="J1002" s="12" t="str">
        <f>"≥17h"</f>
        <v>≥17h</v>
      </c>
      <c r="K1002" s="12" t="s">
        <v>47</v>
      </c>
      <c r="L1002" s="69" t="s">
        <v>520</v>
      </c>
      <c r="M1002" s="13" t="s">
        <v>374</v>
      </c>
      <c r="N1002" s="14" t="s">
        <v>367</v>
      </c>
      <c r="O1002" s="96" t="s">
        <v>358</v>
      </c>
      <c r="P1002" s="15" t="s">
        <v>368</v>
      </c>
      <c r="Q1002" s="83"/>
      <c r="R1002" s="84">
        <v>1</v>
      </c>
      <c r="S1002" s="84">
        <v>1</v>
      </c>
      <c r="T1002" s="84">
        <v>1</v>
      </c>
      <c r="U1002" s="84"/>
      <c r="V1002" s="84"/>
      <c r="W1002" s="84">
        <v>1</v>
      </c>
      <c r="X1002" s="84"/>
      <c r="Y1002" s="85"/>
      <c r="Z1002" s="69" t="s">
        <v>520</v>
      </c>
      <c r="AA1002" s="13" t="s">
        <v>374</v>
      </c>
      <c r="AB1002" s="14" t="s">
        <v>367</v>
      </c>
      <c r="AC1002" s="96" t="s">
        <v>358</v>
      </c>
      <c r="AD1002" s="15" t="s">
        <v>368</v>
      </c>
      <c r="AE1002" s="83"/>
      <c r="AF1002" s="84">
        <v>1</v>
      </c>
      <c r="AG1002" s="84"/>
      <c r="AH1002" s="84"/>
      <c r="AI1002" s="84"/>
      <c r="AJ1002" s="84"/>
      <c r="AK1002" s="84"/>
      <c r="AL1002" s="84"/>
      <c r="AM1002" s="85"/>
    </row>
    <row r="1003" spans="1:39" ht="12" customHeight="1">
      <c r="A1003" s="184">
        <v>939</v>
      </c>
      <c r="B1003" s="98" t="s">
        <v>93</v>
      </c>
      <c r="C1003" s="98" t="s">
        <v>89</v>
      </c>
      <c r="D1003" s="11" t="s">
        <v>51</v>
      </c>
      <c r="E1003" s="11" t="s">
        <v>304</v>
      </c>
      <c r="F1003" s="12" t="s">
        <v>50</v>
      </c>
      <c r="G1003" s="12" t="s">
        <v>310</v>
      </c>
      <c r="H1003" s="12" t="s">
        <v>306</v>
      </c>
      <c r="I1003" s="12" t="s">
        <v>504</v>
      </c>
      <c r="J1003" s="11" t="str">
        <f>"12-16h"</f>
        <v>12-16h</v>
      </c>
      <c r="K1003" s="12" t="s">
        <v>512</v>
      </c>
      <c r="L1003" s="69" t="s">
        <v>520</v>
      </c>
      <c r="M1003" s="13" t="s">
        <v>374</v>
      </c>
      <c r="N1003" s="14" t="s">
        <v>367</v>
      </c>
      <c r="O1003" s="96" t="s">
        <v>358</v>
      </c>
      <c r="P1003" s="15" t="s">
        <v>370</v>
      </c>
      <c r="Q1003" s="83"/>
      <c r="R1003" s="84"/>
      <c r="S1003" s="84"/>
      <c r="T1003" s="84"/>
      <c r="U1003" s="84"/>
      <c r="V1003" s="84"/>
      <c r="W1003" s="84"/>
      <c r="X1003" s="84"/>
      <c r="Y1003" s="85">
        <v>1</v>
      </c>
      <c r="Z1003" s="69" t="s">
        <v>520</v>
      </c>
      <c r="AA1003" s="13" t="s">
        <v>374</v>
      </c>
      <c r="AB1003" s="14" t="s">
        <v>367</v>
      </c>
      <c r="AC1003" s="96" t="s">
        <v>358</v>
      </c>
      <c r="AD1003" s="15" t="s">
        <v>370</v>
      </c>
      <c r="AE1003" s="83"/>
      <c r="AF1003" s="84">
        <v>1</v>
      </c>
      <c r="AG1003" s="84"/>
      <c r="AH1003" s="84"/>
      <c r="AI1003" s="84"/>
      <c r="AJ1003" s="84"/>
      <c r="AK1003" s="84"/>
      <c r="AL1003" s="84"/>
      <c r="AM1003" s="85"/>
    </row>
    <row r="1004" spans="1:39" ht="12" customHeight="1">
      <c r="A1004" s="184">
        <v>940</v>
      </c>
      <c r="B1004" s="98" t="s">
        <v>276</v>
      </c>
      <c r="C1004" s="98" t="s">
        <v>89</v>
      </c>
      <c r="D1004" s="11" t="s">
        <v>51</v>
      </c>
      <c r="E1004" s="11" t="s">
        <v>304</v>
      </c>
      <c r="F1004" s="12" t="s">
        <v>49</v>
      </c>
      <c r="G1004" s="12" t="s">
        <v>310</v>
      </c>
      <c r="H1004" s="12" t="s">
        <v>306</v>
      </c>
      <c r="I1004" s="12" t="s">
        <v>504</v>
      </c>
      <c r="J1004" s="12" t="str">
        <f>"≥17h"</f>
        <v>≥17h</v>
      </c>
      <c r="K1004" s="12" t="s">
        <v>47</v>
      </c>
      <c r="L1004" s="69" t="s">
        <v>520</v>
      </c>
      <c r="M1004" s="13" t="s">
        <v>373</v>
      </c>
      <c r="N1004" s="14" t="s">
        <v>308</v>
      </c>
      <c r="O1004" s="96" t="s">
        <v>358</v>
      </c>
      <c r="P1004" s="15" t="s">
        <v>368</v>
      </c>
      <c r="Q1004" s="83"/>
      <c r="R1004" s="84"/>
      <c r="S1004" s="84"/>
      <c r="T1004" s="84">
        <v>1</v>
      </c>
      <c r="U1004" s="84"/>
      <c r="V1004" s="84"/>
      <c r="W1004" s="84">
        <v>1</v>
      </c>
      <c r="X1004" s="84"/>
      <c r="Y1004" s="85"/>
      <c r="Z1004" s="69" t="s">
        <v>520</v>
      </c>
      <c r="AA1004" s="13" t="s">
        <v>373</v>
      </c>
      <c r="AB1004" s="14" t="s">
        <v>308</v>
      </c>
      <c r="AC1004" s="96" t="s">
        <v>358</v>
      </c>
      <c r="AD1004" s="15" t="s">
        <v>368</v>
      </c>
      <c r="AE1004" s="83">
        <v>1</v>
      </c>
      <c r="AF1004" s="84"/>
      <c r="AG1004" s="84"/>
      <c r="AH1004" s="84"/>
      <c r="AI1004" s="84"/>
      <c r="AJ1004" s="84"/>
      <c r="AK1004" s="84"/>
      <c r="AL1004" s="84"/>
      <c r="AM1004" s="85"/>
    </row>
    <row r="1005" spans="1:39" ht="12" customHeight="1">
      <c r="A1005" s="184">
        <v>941</v>
      </c>
      <c r="B1005" s="98" t="s">
        <v>276</v>
      </c>
      <c r="C1005" s="98" t="s">
        <v>89</v>
      </c>
      <c r="D1005" s="11" t="s">
        <v>51</v>
      </c>
      <c r="E1005" s="11" t="s">
        <v>304</v>
      </c>
      <c r="F1005" s="12" t="s">
        <v>50</v>
      </c>
      <c r="G1005" s="12" t="s">
        <v>310</v>
      </c>
      <c r="H1005" s="12" t="s">
        <v>306</v>
      </c>
      <c r="I1005" s="105" t="s">
        <v>504</v>
      </c>
      <c r="J1005" s="12" t="str">
        <f>"≥17h"</f>
        <v>≥17h</v>
      </c>
      <c r="K1005" s="12" t="s">
        <v>47</v>
      </c>
      <c r="L1005" s="69" t="s">
        <v>520</v>
      </c>
      <c r="M1005" s="13" t="s">
        <v>373</v>
      </c>
      <c r="N1005" s="14" t="s">
        <v>308</v>
      </c>
      <c r="O1005" s="96" t="s">
        <v>358</v>
      </c>
      <c r="P1005" s="15" t="s">
        <v>368</v>
      </c>
      <c r="Q1005" s="83"/>
      <c r="R1005" s="84"/>
      <c r="S1005" s="84"/>
      <c r="T1005" s="84">
        <v>1</v>
      </c>
      <c r="U1005" s="84"/>
      <c r="V1005" s="84"/>
      <c r="W1005" s="84">
        <v>1</v>
      </c>
      <c r="X1005" s="84"/>
      <c r="Y1005" s="85"/>
      <c r="Z1005" s="69" t="s">
        <v>520</v>
      </c>
      <c r="AA1005" s="13" t="s">
        <v>373</v>
      </c>
      <c r="AB1005" s="14" t="s">
        <v>308</v>
      </c>
      <c r="AC1005" s="96" t="s">
        <v>358</v>
      </c>
      <c r="AD1005" s="15" t="s">
        <v>368</v>
      </c>
      <c r="AE1005" s="83"/>
      <c r="AF1005" s="84">
        <v>1</v>
      </c>
      <c r="AG1005" s="84"/>
      <c r="AH1005" s="84"/>
      <c r="AI1005" s="84"/>
      <c r="AJ1005" s="84"/>
      <c r="AK1005" s="84"/>
      <c r="AL1005" s="84"/>
      <c r="AM1005" s="85"/>
    </row>
    <row r="1006" spans="1:39" ht="12" customHeight="1">
      <c r="A1006" s="184">
        <v>942</v>
      </c>
      <c r="B1006" s="98" t="s">
        <v>93</v>
      </c>
      <c r="C1006" s="98" t="s">
        <v>89</v>
      </c>
      <c r="D1006" s="11" t="s">
        <v>51</v>
      </c>
      <c r="E1006" s="11" t="s">
        <v>304</v>
      </c>
      <c r="F1006" s="12" t="s">
        <v>49</v>
      </c>
      <c r="G1006" s="12" t="s">
        <v>310</v>
      </c>
      <c r="H1006" s="12" t="s">
        <v>306</v>
      </c>
      <c r="I1006" s="105" t="s">
        <v>507</v>
      </c>
      <c r="J1006" s="11" t="str">
        <f>"12-16h"</f>
        <v>12-16h</v>
      </c>
      <c r="K1006" s="12" t="s">
        <v>512</v>
      </c>
      <c r="L1006" s="69" t="s">
        <v>520</v>
      </c>
      <c r="M1006" s="13" t="s">
        <v>373</v>
      </c>
      <c r="N1006" s="14" t="s">
        <v>308</v>
      </c>
      <c r="O1006" s="96" t="s">
        <v>358</v>
      </c>
      <c r="P1006" s="15" t="s">
        <v>368</v>
      </c>
      <c r="Q1006" s="83"/>
      <c r="R1006" s="84"/>
      <c r="S1006" s="84">
        <v>1</v>
      </c>
      <c r="T1006" s="84"/>
      <c r="U1006" s="84"/>
      <c r="V1006" s="84"/>
      <c r="W1006" s="84"/>
      <c r="X1006" s="84"/>
      <c r="Y1006" s="85"/>
      <c r="Z1006" s="69" t="s">
        <v>520</v>
      </c>
      <c r="AA1006" s="13" t="s">
        <v>373</v>
      </c>
      <c r="AB1006" s="14" t="s">
        <v>308</v>
      </c>
      <c r="AC1006" s="96" t="s">
        <v>358</v>
      </c>
      <c r="AD1006" s="15" t="s">
        <v>368</v>
      </c>
      <c r="AE1006" s="83"/>
      <c r="AF1006" s="84">
        <v>1</v>
      </c>
      <c r="AG1006" s="84"/>
      <c r="AH1006" s="84"/>
      <c r="AI1006" s="84"/>
      <c r="AJ1006" s="84"/>
      <c r="AK1006" s="84"/>
      <c r="AL1006" s="84"/>
      <c r="AM1006" s="85"/>
    </row>
    <row r="1007" spans="1:39" ht="12" customHeight="1">
      <c r="A1007" s="184">
        <v>943</v>
      </c>
      <c r="B1007" s="98" t="s">
        <v>172</v>
      </c>
      <c r="C1007" s="98" t="s">
        <v>168</v>
      </c>
      <c r="D1007" s="11" t="s">
        <v>51</v>
      </c>
      <c r="E1007" s="11" t="s">
        <v>303</v>
      </c>
      <c r="F1007" s="12" t="s">
        <v>50</v>
      </c>
      <c r="G1007" s="12" t="s">
        <v>310</v>
      </c>
      <c r="H1007" s="12" t="s">
        <v>306</v>
      </c>
      <c r="I1007" s="105" t="s">
        <v>504</v>
      </c>
      <c r="J1007" s="12" t="str">
        <f>"≥17h"</f>
        <v>≥17h</v>
      </c>
      <c r="K1007" s="12" t="s">
        <v>47</v>
      </c>
      <c r="L1007" s="69" t="s">
        <v>520</v>
      </c>
      <c r="M1007" s="13" t="s">
        <v>373</v>
      </c>
      <c r="N1007" s="14" t="s">
        <v>308</v>
      </c>
      <c r="O1007" s="96" t="s">
        <v>358</v>
      </c>
      <c r="P1007" s="15" t="s">
        <v>368</v>
      </c>
      <c r="Q1007" s="83"/>
      <c r="R1007" s="84"/>
      <c r="S1007" s="84">
        <v>1</v>
      </c>
      <c r="T1007" s="84">
        <v>1</v>
      </c>
      <c r="U1007" s="84"/>
      <c r="V1007" s="84"/>
      <c r="W1007" s="84">
        <v>1</v>
      </c>
      <c r="X1007" s="84">
        <v>1</v>
      </c>
      <c r="Y1007" s="85"/>
      <c r="Z1007" s="69" t="s">
        <v>520</v>
      </c>
      <c r="AA1007" s="13" t="s">
        <v>373</v>
      </c>
      <c r="AB1007" s="14" t="s">
        <v>308</v>
      </c>
      <c r="AC1007" s="96" t="s">
        <v>358</v>
      </c>
      <c r="AD1007" s="15" t="s">
        <v>368</v>
      </c>
      <c r="AE1007" s="83"/>
      <c r="AF1007" s="84">
        <v>1</v>
      </c>
      <c r="AG1007" s="84"/>
      <c r="AH1007" s="84"/>
      <c r="AI1007" s="84"/>
      <c r="AJ1007" s="84"/>
      <c r="AK1007" s="84"/>
      <c r="AL1007" s="84"/>
      <c r="AM1007" s="85"/>
    </row>
    <row r="1008" spans="1:39" ht="12" customHeight="1">
      <c r="A1008" s="184">
        <v>944</v>
      </c>
      <c r="B1008" s="98" t="s">
        <v>93</v>
      </c>
      <c r="C1008" s="98" t="s">
        <v>89</v>
      </c>
      <c r="D1008" s="11" t="s">
        <v>52</v>
      </c>
      <c r="E1008" s="11" t="s">
        <v>303</v>
      </c>
      <c r="F1008" s="12" t="s">
        <v>50</v>
      </c>
      <c r="G1008" s="12" t="s">
        <v>310</v>
      </c>
      <c r="H1008" s="12" t="s">
        <v>306</v>
      </c>
      <c r="I1008" s="12" t="s">
        <v>504</v>
      </c>
      <c r="J1008" s="11" t="str">
        <f>"12-16h"</f>
        <v>12-16h</v>
      </c>
      <c r="K1008" s="12" t="s">
        <v>513</v>
      </c>
      <c r="L1008" s="69" t="s">
        <v>520</v>
      </c>
      <c r="M1008" s="13" t="s">
        <v>373</v>
      </c>
      <c r="N1008" s="14" t="s">
        <v>308</v>
      </c>
      <c r="O1008" s="96" t="s">
        <v>358</v>
      </c>
      <c r="P1008" s="15" t="s">
        <v>368</v>
      </c>
      <c r="Q1008" s="83"/>
      <c r="R1008" s="84"/>
      <c r="S1008" s="84">
        <v>1</v>
      </c>
      <c r="T1008" s="84"/>
      <c r="U1008" s="84"/>
      <c r="V1008" s="84"/>
      <c r="W1008" s="84"/>
      <c r="X1008" s="84"/>
      <c r="Y1008" s="85"/>
      <c r="Z1008" s="69" t="s">
        <v>520</v>
      </c>
      <c r="AA1008" s="13" t="s">
        <v>373</v>
      </c>
      <c r="AB1008" s="14" t="s">
        <v>308</v>
      </c>
      <c r="AC1008" s="96" t="s">
        <v>358</v>
      </c>
      <c r="AD1008" s="15" t="s">
        <v>368</v>
      </c>
      <c r="AE1008" s="83">
        <v>1</v>
      </c>
      <c r="AF1008" s="84"/>
      <c r="AG1008" s="84"/>
      <c r="AH1008" s="84"/>
      <c r="AI1008" s="84"/>
      <c r="AJ1008" s="84"/>
      <c r="AK1008" s="84"/>
      <c r="AL1008" s="84"/>
      <c r="AM1008" s="85"/>
    </row>
    <row r="1009" spans="1:39" ht="12" customHeight="1">
      <c r="A1009" s="184">
        <v>945</v>
      </c>
      <c r="B1009" s="98" t="s">
        <v>276</v>
      </c>
      <c r="C1009" s="98" t="s">
        <v>89</v>
      </c>
      <c r="D1009" s="11" t="s">
        <v>51</v>
      </c>
      <c r="E1009" s="11" t="s">
        <v>303</v>
      </c>
      <c r="F1009" s="12" t="s">
        <v>49</v>
      </c>
      <c r="G1009" s="12" t="s">
        <v>310</v>
      </c>
      <c r="H1009" s="12" t="s">
        <v>306</v>
      </c>
      <c r="I1009" s="105" t="s">
        <v>505</v>
      </c>
      <c r="J1009" s="12" t="str">
        <f>"≥17h"</f>
        <v>≥17h</v>
      </c>
      <c r="K1009" s="12" t="s">
        <v>47</v>
      </c>
      <c r="L1009" s="69" t="s">
        <v>520</v>
      </c>
      <c r="M1009" s="13" t="s">
        <v>373</v>
      </c>
      <c r="N1009" s="14" t="s">
        <v>308</v>
      </c>
      <c r="O1009" s="96" t="s">
        <v>358</v>
      </c>
      <c r="P1009" s="15" t="s">
        <v>368</v>
      </c>
      <c r="Q1009" s="83"/>
      <c r="R1009" s="84"/>
      <c r="S1009" s="84"/>
      <c r="T1009" s="84">
        <v>1</v>
      </c>
      <c r="U1009" s="84"/>
      <c r="V1009" s="84"/>
      <c r="W1009" s="84">
        <v>1</v>
      </c>
      <c r="X1009" s="84"/>
      <c r="Y1009" s="85"/>
      <c r="Z1009" s="69" t="s">
        <v>520</v>
      </c>
      <c r="AA1009" s="13" t="s">
        <v>373</v>
      </c>
      <c r="AB1009" s="14" t="s">
        <v>308</v>
      </c>
      <c r="AC1009" s="96" t="s">
        <v>358</v>
      </c>
      <c r="AD1009" s="15" t="s">
        <v>368</v>
      </c>
      <c r="AE1009" s="83">
        <v>1</v>
      </c>
      <c r="AF1009" s="84"/>
      <c r="AG1009" s="84"/>
      <c r="AH1009" s="84"/>
      <c r="AI1009" s="84"/>
      <c r="AJ1009" s="84"/>
      <c r="AK1009" s="84"/>
      <c r="AL1009" s="84"/>
      <c r="AM1009" s="85"/>
    </row>
    <row r="1010" spans="1:39" ht="12" customHeight="1">
      <c r="A1010" s="184">
        <v>946</v>
      </c>
      <c r="B1010" s="98" t="s">
        <v>172</v>
      </c>
      <c r="C1010" s="98" t="s">
        <v>168</v>
      </c>
      <c r="D1010" s="11" t="s">
        <v>51</v>
      </c>
      <c r="E1010" s="11" t="s">
        <v>304</v>
      </c>
      <c r="F1010" s="75" t="s">
        <v>47</v>
      </c>
      <c r="G1010" s="12" t="s">
        <v>310</v>
      </c>
      <c r="H1010" s="12" t="s">
        <v>306</v>
      </c>
      <c r="I1010" s="105" t="s">
        <v>504</v>
      </c>
      <c r="J1010" s="12" t="str">
        <f>"≥17h"</f>
        <v>≥17h</v>
      </c>
      <c r="K1010" s="12" t="s">
        <v>512</v>
      </c>
      <c r="L1010" s="69" t="s">
        <v>520</v>
      </c>
      <c r="M1010" s="13" t="s">
        <v>373</v>
      </c>
      <c r="N1010" s="14" t="s">
        <v>367</v>
      </c>
      <c r="O1010" s="96" t="s">
        <v>358</v>
      </c>
      <c r="P1010" s="15" t="s">
        <v>368</v>
      </c>
      <c r="Q1010" s="83"/>
      <c r="R1010" s="84"/>
      <c r="S1010" s="84"/>
      <c r="T1010" s="84">
        <v>1</v>
      </c>
      <c r="U1010" s="84"/>
      <c r="V1010" s="84"/>
      <c r="W1010" s="84">
        <v>1</v>
      </c>
      <c r="X1010" s="84">
        <v>1</v>
      </c>
      <c r="Y1010" s="85"/>
      <c r="Z1010" s="69" t="s">
        <v>520</v>
      </c>
      <c r="AA1010" s="13" t="s">
        <v>373</v>
      </c>
      <c r="AB1010" s="14" t="s">
        <v>367</v>
      </c>
      <c r="AC1010" s="96" t="s">
        <v>358</v>
      </c>
      <c r="AD1010" s="15" t="s">
        <v>368</v>
      </c>
      <c r="AE1010" s="83"/>
      <c r="AF1010" s="84">
        <v>1</v>
      </c>
      <c r="AG1010" s="84"/>
      <c r="AH1010" s="84"/>
      <c r="AI1010" s="84"/>
      <c r="AJ1010" s="84"/>
      <c r="AK1010" s="84"/>
      <c r="AL1010" s="84"/>
      <c r="AM1010" s="85"/>
    </row>
    <row r="1011" spans="1:39" ht="12" customHeight="1">
      <c r="A1011" s="184">
        <v>947</v>
      </c>
      <c r="B1011" s="98" t="s">
        <v>172</v>
      </c>
      <c r="C1011" s="98" t="s">
        <v>168</v>
      </c>
      <c r="D1011" s="11" t="s">
        <v>51</v>
      </c>
      <c r="E1011" s="11" t="s">
        <v>303</v>
      </c>
      <c r="F1011" s="12" t="s">
        <v>48</v>
      </c>
      <c r="G1011" s="12" t="s">
        <v>310</v>
      </c>
      <c r="H1011" s="12" t="s">
        <v>306</v>
      </c>
      <c r="I1011" s="12" t="s">
        <v>504</v>
      </c>
      <c r="J1011" s="11" t="str">
        <f>"12-16h"</f>
        <v>12-16h</v>
      </c>
      <c r="K1011" s="12" t="s">
        <v>513</v>
      </c>
      <c r="L1011" s="69" t="s">
        <v>520</v>
      </c>
      <c r="M1011" s="13" t="s">
        <v>373</v>
      </c>
      <c r="N1011" s="14" t="s">
        <v>367</v>
      </c>
      <c r="O1011" s="96" t="s">
        <v>358</v>
      </c>
      <c r="P1011" s="15" t="s">
        <v>368</v>
      </c>
      <c r="Q1011" s="83"/>
      <c r="R1011" s="84"/>
      <c r="S1011" s="84">
        <v>1</v>
      </c>
      <c r="T1011" s="84">
        <v>1</v>
      </c>
      <c r="U1011" s="84"/>
      <c r="V1011" s="84">
        <v>1</v>
      </c>
      <c r="W1011" s="84">
        <v>1</v>
      </c>
      <c r="X1011" s="84"/>
      <c r="Y1011" s="85"/>
      <c r="Z1011" s="69" t="s">
        <v>520</v>
      </c>
      <c r="AA1011" s="13" t="s">
        <v>373</v>
      </c>
      <c r="AB1011" s="14" t="s">
        <v>367</v>
      </c>
      <c r="AC1011" s="96" t="s">
        <v>358</v>
      </c>
      <c r="AD1011" s="15" t="s">
        <v>368</v>
      </c>
      <c r="AE1011" s="83"/>
      <c r="AF1011" s="84">
        <v>1</v>
      </c>
      <c r="AG1011" s="84"/>
      <c r="AH1011" s="84"/>
      <c r="AI1011" s="84"/>
      <c r="AJ1011" s="84"/>
      <c r="AK1011" s="84"/>
      <c r="AL1011" s="84"/>
      <c r="AM1011" s="85"/>
    </row>
    <row r="1012" spans="1:39" ht="12" customHeight="1">
      <c r="A1012" s="184">
        <v>948</v>
      </c>
      <c r="B1012" s="98" t="s">
        <v>276</v>
      </c>
      <c r="C1012" s="98" t="s">
        <v>89</v>
      </c>
      <c r="D1012" s="11" t="s">
        <v>25</v>
      </c>
      <c r="E1012" s="11" t="s">
        <v>303</v>
      </c>
      <c r="F1012" s="12" t="s">
        <v>50</v>
      </c>
      <c r="G1012" s="12" t="s">
        <v>510</v>
      </c>
      <c r="H1012" s="12" t="s">
        <v>308</v>
      </c>
      <c r="I1012" s="105" t="s">
        <v>505</v>
      </c>
      <c r="J1012" s="12" t="str">
        <f t="shared" ref="J1012:J1018" si="39">"≥17h"</f>
        <v>≥17h</v>
      </c>
      <c r="K1012" s="12" t="s">
        <v>47</v>
      </c>
      <c r="L1012" s="69" t="s">
        <v>520</v>
      </c>
      <c r="M1012" s="13" t="s">
        <v>339</v>
      </c>
      <c r="N1012" s="14" t="s">
        <v>308</v>
      </c>
      <c r="O1012" s="96" t="s">
        <v>358</v>
      </c>
      <c r="P1012" s="15" t="s">
        <v>368</v>
      </c>
      <c r="Q1012" s="83"/>
      <c r="R1012" s="84"/>
      <c r="S1012" s="84"/>
      <c r="T1012" s="84">
        <v>1</v>
      </c>
      <c r="U1012" s="84"/>
      <c r="V1012" s="84"/>
      <c r="W1012" s="84"/>
      <c r="X1012" s="84"/>
      <c r="Y1012" s="85"/>
      <c r="Z1012" s="69" t="s">
        <v>520</v>
      </c>
      <c r="AA1012" s="13" t="s">
        <v>339</v>
      </c>
      <c r="AB1012" s="14" t="s">
        <v>308</v>
      </c>
      <c r="AC1012" s="96" t="s">
        <v>358</v>
      </c>
      <c r="AD1012" s="15" t="s">
        <v>368</v>
      </c>
      <c r="AE1012" s="83">
        <v>1</v>
      </c>
      <c r="AF1012" s="84"/>
      <c r="AG1012" s="84"/>
      <c r="AH1012" s="84"/>
      <c r="AI1012" s="84"/>
      <c r="AJ1012" s="84"/>
      <c r="AK1012" s="84"/>
      <c r="AL1012" s="84"/>
      <c r="AM1012" s="85"/>
    </row>
    <row r="1013" spans="1:39" ht="12" customHeight="1">
      <c r="A1013" s="184"/>
      <c r="B1013" s="98" t="s">
        <v>276</v>
      </c>
      <c r="C1013" s="98" t="s">
        <v>89</v>
      </c>
      <c r="D1013" s="69" t="s">
        <v>25</v>
      </c>
      <c r="E1013" s="69" t="s">
        <v>303</v>
      </c>
      <c r="F1013" s="69" t="s">
        <v>50</v>
      </c>
      <c r="G1013" s="69" t="s">
        <v>510</v>
      </c>
      <c r="H1013" s="69" t="s">
        <v>308</v>
      </c>
      <c r="I1013" s="12" t="s">
        <v>505</v>
      </c>
      <c r="J1013" s="69" t="str">
        <f t="shared" si="39"/>
        <v>≥17h</v>
      </c>
      <c r="K1013" s="69" t="s">
        <v>47</v>
      </c>
      <c r="L1013" s="69" t="s">
        <v>520</v>
      </c>
      <c r="M1013" s="13" t="s">
        <v>309</v>
      </c>
      <c r="N1013" s="14" t="s">
        <v>308</v>
      </c>
      <c r="O1013" s="96" t="s">
        <v>0</v>
      </c>
      <c r="P1013" s="15" t="s">
        <v>368</v>
      </c>
      <c r="Q1013" s="83"/>
      <c r="R1013" s="84"/>
      <c r="S1013" s="84"/>
      <c r="T1013" s="84"/>
      <c r="U1013" s="84">
        <v>1</v>
      </c>
      <c r="V1013" s="84"/>
      <c r="W1013" s="84"/>
      <c r="X1013" s="84"/>
      <c r="Y1013" s="85"/>
      <c r="Z1013" s="69" t="s">
        <v>520</v>
      </c>
      <c r="AA1013" s="13" t="s">
        <v>309</v>
      </c>
      <c r="AB1013" s="14" t="s">
        <v>308</v>
      </c>
      <c r="AC1013" s="96" t="s">
        <v>0</v>
      </c>
      <c r="AD1013" s="15" t="s">
        <v>368</v>
      </c>
      <c r="AE1013" s="83"/>
      <c r="AF1013" s="84"/>
      <c r="AG1013" s="84"/>
      <c r="AH1013" s="84"/>
      <c r="AI1013" s="84"/>
      <c r="AJ1013" s="84"/>
      <c r="AK1013" s="84"/>
      <c r="AL1013" s="84"/>
      <c r="AM1013" s="85"/>
    </row>
    <row r="1014" spans="1:39" ht="12" customHeight="1">
      <c r="A1014" s="184">
        <v>949</v>
      </c>
      <c r="B1014" s="98" t="s">
        <v>93</v>
      </c>
      <c r="C1014" s="98" t="s">
        <v>89</v>
      </c>
      <c r="D1014" s="11" t="s">
        <v>52</v>
      </c>
      <c r="E1014" s="11" t="s">
        <v>304</v>
      </c>
      <c r="F1014" s="12" t="s">
        <v>49</v>
      </c>
      <c r="G1014" s="12" t="s">
        <v>310</v>
      </c>
      <c r="H1014" s="12" t="s">
        <v>306</v>
      </c>
      <c r="I1014" s="12" t="s">
        <v>504</v>
      </c>
      <c r="J1014" s="12" t="str">
        <f t="shared" si="39"/>
        <v>≥17h</v>
      </c>
      <c r="K1014" s="12" t="s">
        <v>47</v>
      </c>
      <c r="L1014" s="69" t="s">
        <v>520</v>
      </c>
      <c r="M1014" s="13" t="s">
        <v>371</v>
      </c>
      <c r="N1014" s="14" t="s">
        <v>308</v>
      </c>
      <c r="O1014" s="96" t="s">
        <v>358</v>
      </c>
      <c r="P1014" s="15" t="s">
        <v>368</v>
      </c>
      <c r="Q1014" s="83"/>
      <c r="R1014" s="84"/>
      <c r="S1014" s="84"/>
      <c r="T1014" s="84"/>
      <c r="U1014" s="84"/>
      <c r="V1014" s="84"/>
      <c r="W1014" s="84">
        <v>1</v>
      </c>
      <c r="X1014" s="84"/>
      <c r="Y1014" s="85"/>
      <c r="Z1014" s="69" t="s">
        <v>520</v>
      </c>
      <c r="AA1014" s="13" t="s">
        <v>371</v>
      </c>
      <c r="AB1014" s="14" t="s">
        <v>308</v>
      </c>
      <c r="AC1014" s="96" t="s">
        <v>358</v>
      </c>
      <c r="AD1014" s="15" t="s">
        <v>368</v>
      </c>
      <c r="AE1014" s="83">
        <v>1</v>
      </c>
      <c r="AF1014" s="84"/>
      <c r="AG1014" s="84"/>
      <c r="AH1014" s="84"/>
      <c r="AI1014" s="84"/>
      <c r="AJ1014" s="84"/>
      <c r="AK1014" s="84"/>
      <c r="AL1014" s="84"/>
      <c r="AM1014" s="85"/>
    </row>
    <row r="1015" spans="1:39" ht="12" customHeight="1">
      <c r="A1015" s="184">
        <v>950</v>
      </c>
      <c r="B1015" s="98" t="s">
        <v>172</v>
      </c>
      <c r="C1015" s="98" t="s">
        <v>168</v>
      </c>
      <c r="D1015" s="11" t="s">
        <v>51</v>
      </c>
      <c r="E1015" s="11" t="s">
        <v>304</v>
      </c>
      <c r="F1015" s="12" t="s">
        <v>48</v>
      </c>
      <c r="G1015" s="12" t="s">
        <v>310</v>
      </c>
      <c r="H1015" s="12" t="s">
        <v>306</v>
      </c>
      <c r="I1015" s="105" t="s">
        <v>504</v>
      </c>
      <c r="J1015" s="12" t="str">
        <f t="shared" si="39"/>
        <v>≥17h</v>
      </c>
      <c r="K1015" s="12" t="s">
        <v>512</v>
      </c>
      <c r="L1015" s="69" t="s">
        <v>520</v>
      </c>
      <c r="M1015" s="13" t="s">
        <v>373</v>
      </c>
      <c r="N1015" s="14" t="s">
        <v>308</v>
      </c>
      <c r="O1015" s="96" t="s">
        <v>358</v>
      </c>
      <c r="P1015" s="15" t="s">
        <v>368</v>
      </c>
      <c r="Q1015" s="83"/>
      <c r="R1015" s="84"/>
      <c r="S1015" s="84"/>
      <c r="T1015" s="84">
        <v>1</v>
      </c>
      <c r="U1015" s="84"/>
      <c r="V1015" s="84"/>
      <c r="W1015" s="84"/>
      <c r="X1015" s="84"/>
      <c r="Y1015" s="85"/>
      <c r="Z1015" s="69" t="s">
        <v>520</v>
      </c>
      <c r="AA1015" s="13" t="s">
        <v>373</v>
      </c>
      <c r="AB1015" s="14" t="s">
        <v>308</v>
      </c>
      <c r="AC1015" s="96" t="s">
        <v>358</v>
      </c>
      <c r="AD1015" s="15" t="s">
        <v>368</v>
      </c>
      <c r="AE1015" s="83">
        <v>1</v>
      </c>
      <c r="AF1015" s="84"/>
      <c r="AG1015" s="84"/>
      <c r="AH1015" s="84"/>
      <c r="AI1015" s="84"/>
      <c r="AJ1015" s="84"/>
      <c r="AK1015" s="84"/>
      <c r="AL1015" s="84"/>
      <c r="AM1015" s="85">
        <v>1</v>
      </c>
    </row>
    <row r="1016" spans="1:39" ht="12" customHeight="1">
      <c r="A1016" s="184">
        <v>951</v>
      </c>
      <c r="B1016" s="98" t="s">
        <v>172</v>
      </c>
      <c r="C1016" s="98" t="s">
        <v>168</v>
      </c>
      <c r="D1016" s="11" t="s">
        <v>51</v>
      </c>
      <c r="E1016" s="11" t="s">
        <v>304</v>
      </c>
      <c r="F1016" s="12" t="s">
        <v>50</v>
      </c>
      <c r="G1016" s="12" t="s">
        <v>310</v>
      </c>
      <c r="H1016" s="12" t="s">
        <v>306</v>
      </c>
      <c r="I1016" s="105" t="s">
        <v>504</v>
      </c>
      <c r="J1016" s="12" t="str">
        <f t="shared" si="39"/>
        <v>≥17h</v>
      </c>
      <c r="K1016" s="12" t="s">
        <v>512</v>
      </c>
      <c r="L1016" s="69" t="s">
        <v>520</v>
      </c>
      <c r="M1016" s="13" t="s">
        <v>373</v>
      </c>
      <c r="N1016" s="14" t="s">
        <v>308</v>
      </c>
      <c r="O1016" s="96" t="s">
        <v>358</v>
      </c>
      <c r="P1016" s="15" t="s">
        <v>368</v>
      </c>
      <c r="Q1016" s="83"/>
      <c r="R1016" s="84"/>
      <c r="S1016" s="84">
        <v>1</v>
      </c>
      <c r="T1016" s="84">
        <v>1</v>
      </c>
      <c r="U1016" s="84"/>
      <c r="V1016" s="84"/>
      <c r="W1016" s="84">
        <v>1</v>
      </c>
      <c r="X1016" s="84"/>
      <c r="Y1016" s="85"/>
      <c r="Z1016" s="69" t="s">
        <v>520</v>
      </c>
      <c r="AA1016" s="13" t="s">
        <v>373</v>
      </c>
      <c r="AB1016" s="14" t="s">
        <v>308</v>
      </c>
      <c r="AC1016" s="96" t="s">
        <v>358</v>
      </c>
      <c r="AD1016" s="15" t="s">
        <v>368</v>
      </c>
      <c r="AE1016" s="83"/>
      <c r="AF1016" s="84">
        <v>1</v>
      </c>
      <c r="AG1016" s="84"/>
      <c r="AH1016" s="84"/>
      <c r="AI1016" s="84"/>
      <c r="AJ1016" s="84"/>
      <c r="AK1016" s="84"/>
      <c r="AL1016" s="84"/>
      <c r="AM1016" s="85"/>
    </row>
    <row r="1017" spans="1:39" ht="12" customHeight="1">
      <c r="A1017" s="184">
        <v>952</v>
      </c>
      <c r="B1017" s="98" t="s">
        <v>172</v>
      </c>
      <c r="C1017" s="98" t="s">
        <v>168</v>
      </c>
      <c r="D1017" s="11" t="s">
        <v>52</v>
      </c>
      <c r="E1017" s="11" t="s">
        <v>304</v>
      </c>
      <c r="F1017" s="12" t="s">
        <v>50</v>
      </c>
      <c r="G1017" s="12" t="s">
        <v>310</v>
      </c>
      <c r="H1017" s="12" t="s">
        <v>306</v>
      </c>
      <c r="I1017" s="105" t="s">
        <v>505</v>
      </c>
      <c r="J1017" s="12" t="str">
        <f t="shared" si="39"/>
        <v>≥17h</v>
      </c>
      <c r="K1017" s="12" t="s">
        <v>512</v>
      </c>
      <c r="L1017" s="69" t="s">
        <v>520</v>
      </c>
      <c r="M1017" s="13" t="s">
        <v>371</v>
      </c>
      <c r="N1017" s="14" t="s">
        <v>308</v>
      </c>
      <c r="O1017" s="96" t="s">
        <v>358</v>
      </c>
      <c r="P1017" s="15" t="s">
        <v>368</v>
      </c>
      <c r="Q1017" s="83">
        <v>1</v>
      </c>
      <c r="R1017" s="84"/>
      <c r="S1017" s="84"/>
      <c r="T1017" s="84">
        <v>1</v>
      </c>
      <c r="U1017" s="84"/>
      <c r="V1017" s="84"/>
      <c r="W1017" s="84"/>
      <c r="X1017" s="84"/>
      <c r="Y1017" s="85"/>
      <c r="Z1017" s="69" t="s">
        <v>520</v>
      </c>
      <c r="AA1017" s="13" t="s">
        <v>371</v>
      </c>
      <c r="AB1017" s="14" t="s">
        <v>308</v>
      </c>
      <c r="AC1017" s="96" t="s">
        <v>358</v>
      </c>
      <c r="AD1017" s="15" t="s">
        <v>368</v>
      </c>
      <c r="AE1017" s="83"/>
      <c r="AF1017" s="84"/>
      <c r="AG1017" s="84">
        <v>1</v>
      </c>
      <c r="AH1017" s="84"/>
      <c r="AI1017" s="84"/>
      <c r="AJ1017" s="84"/>
      <c r="AK1017" s="84"/>
      <c r="AL1017" s="84"/>
      <c r="AM1017" s="85"/>
    </row>
    <row r="1018" spans="1:39" ht="12" customHeight="1">
      <c r="A1018" s="184">
        <v>953</v>
      </c>
      <c r="B1018" s="98" t="s">
        <v>276</v>
      </c>
      <c r="C1018" s="98" t="s">
        <v>89</v>
      </c>
      <c r="D1018" s="11" t="s">
        <v>52</v>
      </c>
      <c r="E1018" s="11" t="s">
        <v>304</v>
      </c>
      <c r="F1018" s="12" t="s">
        <v>49</v>
      </c>
      <c r="G1018" s="12" t="s">
        <v>310</v>
      </c>
      <c r="H1018" s="12" t="s">
        <v>306</v>
      </c>
      <c r="I1018" s="117" t="s">
        <v>504</v>
      </c>
      <c r="J1018" s="12" t="str">
        <f t="shared" si="39"/>
        <v>≥17h</v>
      </c>
      <c r="K1018" s="12" t="s">
        <v>512</v>
      </c>
      <c r="L1018" s="69" t="s">
        <v>520</v>
      </c>
      <c r="M1018" s="13" t="s">
        <v>373</v>
      </c>
      <c r="N1018" s="14" t="s">
        <v>308</v>
      </c>
      <c r="O1018" s="96" t="s">
        <v>358</v>
      </c>
      <c r="P1018" s="15" t="s">
        <v>368</v>
      </c>
      <c r="Q1018" s="83"/>
      <c r="R1018" s="84"/>
      <c r="S1018" s="84"/>
      <c r="T1018" s="84">
        <v>1</v>
      </c>
      <c r="U1018" s="84"/>
      <c r="V1018" s="84"/>
      <c r="W1018" s="84">
        <v>1</v>
      </c>
      <c r="X1018" s="84"/>
      <c r="Y1018" s="85"/>
      <c r="Z1018" s="69" t="s">
        <v>520</v>
      </c>
      <c r="AA1018" s="13" t="s">
        <v>373</v>
      </c>
      <c r="AB1018" s="14" t="s">
        <v>308</v>
      </c>
      <c r="AC1018" s="96" t="s">
        <v>358</v>
      </c>
      <c r="AD1018" s="15" t="s">
        <v>368</v>
      </c>
      <c r="AE1018" s="83">
        <v>1</v>
      </c>
      <c r="AF1018" s="84"/>
      <c r="AG1018" s="84"/>
      <c r="AH1018" s="84"/>
      <c r="AI1018" s="84"/>
      <c r="AJ1018" s="84"/>
      <c r="AK1018" s="84"/>
      <c r="AL1018" s="84"/>
      <c r="AM1018" s="85"/>
    </row>
    <row r="1019" spans="1:39" ht="12" customHeight="1">
      <c r="A1019" s="184">
        <v>954</v>
      </c>
      <c r="B1019" s="98" t="s">
        <v>93</v>
      </c>
      <c r="C1019" s="98" t="s">
        <v>89</v>
      </c>
      <c r="D1019" s="11" t="s">
        <v>52</v>
      </c>
      <c r="E1019" s="11" t="s">
        <v>304</v>
      </c>
      <c r="F1019" s="12" t="s">
        <v>50</v>
      </c>
      <c r="G1019" s="12" t="s">
        <v>310</v>
      </c>
      <c r="H1019" s="12" t="s">
        <v>306</v>
      </c>
      <c r="I1019" s="105" t="s">
        <v>505</v>
      </c>
      <c r="J1019" s="11" t="str">
        <f>"12-16h"</f>
        <v>12-16h</v>
      </c>
      <c r="K1019" s="12" t="s">
        <v>512</v>
      </c>
      <c r="L1019" s="69" t="s">
        <v>520</v>
      </c>
      <c r="M1019" s="13" t="s">
        <v>373</v>
      </c>
      <c r="N1019" s="14" t="s">
        <v>308</v>
      </c>
      <c r="O1019" s="96" t="s">
        <v>358</v>
      </c>
      <c r="P1019" s="15" t="s">
        <v>368</v>
      </c>
      <c r="Q1019" s="83"/>
      <c r="R1019" s="84"/>
      <c r="S1019" s="84">
        <v>1</v>
      </c>
      <c r="T1019" s="84"/>
      <c r="U1019" s="84"/>
      <c r="V1019" s="84"/>
      <c r="W1019" s="84"/>
      <c r="X1019" s="84"/>
      <c r="Y1019" s="85"/>
      <c r="Z1019" s="69" t="s">
        <v>520</v>
      </c>
      <c r="AA1019" s="13" t="s">
        <v>373</v>
      </c>
      <c r="AB1019" s="14" t="s">
        <v>308</v>
      </c>
      <c r="AC1019" s="96" t="s">
        <v>358</v>
      </c>
      <c r="AD1019" s="15" t="s">
        <v>368</v>
      </c>
      <c r="AE1019" s="83">
        <v>1</v>
      </c>
      <c r="AF1019" s="84"/>
      <c r="AG1019" s="84"/>
      <c r="AH1019" s="84"/>
      <c r="AI1019" s="84"/>
      <c r="AJ1019" s="84"/>
      <c r="AK1019" s="84"/>
      <c r="AL1019" s="84"/>
      <c r="AM1019" s="85"/>
    </row>
    <row r="1020" spans="1:39" ht="12" customHeight="1">
      <c r="A1020" s="184">
        <v>955</v>
      </c>
      <c r="B1020" s="98" t="s">
        <v>272</v>
      </c>
      <c r="C1020" s="98" t="s">
        <v>89</v>
      </c>
      <c r="D1020" s="11" t="s">
        <v>52</v>
      </c>
      <c r="E1020" s="11" t="s">
        <v>303</v>
      </c>
      <c r="F1020" s="12" t="s">
        <v>49</v>
      </c>
      <c r="G1020" s="12" t="s">
        <v>310</v>
      </c>
      <c r="H1020" s="12" t="s">
        <v>306</v>
      </c>
      <c r="I1020" s="12" t="s">
        <v>504</v>
      </c>
      <c r="J1020" s="12" t="str">
        <f>"≥17h"</f>
        <v>≥17h</v>
      </c>
      <c r="K1020" s="12" t="s">
        <v>47</v>
      </c>
      <c r="L1020" s="69" t="s">
        <v>520</v>
      </c>
      <c r="M1020" s="13" t="s">
        <v>373</v>
      </c>
      <c r="N1020" s="14" t="s">
        <v>308</v>
      </c>
      <c r="O1020" s="96" t="s">
        <v>358</v>
      </c>
      <c r="P1020" s="15" t="s">
        <v>368</v>
      </c>
      <c r="Q1020" s="83"/>
      <c r="R1020" s="84"/>
      <c r="S1020" s="84"/>
      <c r="T1020" s="84">
        <v>1</v>
      </c>
      <c r="U1020" s="84"/>
      <c r="V1020" s="84"/>
      <c r="W1020" s="84"/>
      <c r="X1020" s="84"/>
      <c r="Y1020" s="85"/>
      <c r="Z1020" s="69" t="s">
        <v>520</v>
      </c>
      <c r="AA1020" s="13" t="s">
        <v>373</v>
      </c>
      <c r="AB1020" s="14" t="s">
        <v>308</v>
      </c>
      <c r="AC1020" s="96" t="s">
        <v>358</v>
      </c>
      <c r="AD1020" s="15" t="s">
        <v>368</v>
      </c>
      <c r="AE1020" s="83">
        <v>1</v>
      </c>
      <c r="AF1020" s="84"/>
      <c r="AG1020" s="84"/>
      <c r="AH1020" s="84"/>
      <c r="AI1020" s="84"/>
      <c r="AJ1020" s="84"/>
      <c r="AK1020" s="84"/>
      <c r="AL1020" s="84"/>
      <c r="AM1020" s="85"/>
    </row>
    <row r="1021" spans="1:39" ht="12" customHeight="1">
      <c r="A1021" s="184">
        <v>956</v>
      </c>
      <c r="B1021" s="98" t="s">
        <v>172</v>
      </c>
      <c r="C1021" s="98" t="s">
        <v>168</v>
      </c>
      <c r="D1021" s="11" t="s">
        <v>51</v>
      </c>
      <c r="E1021" s="11" t="s">
        <v>304</v>
      </c>
      <c r="F1021" s="12" t="s">
        <v>50</v>
      </c>
      <c r="G1021" s="12" t="s">
        <v>310</v>
      </c>
      <c r="H1021" s="12" t="s">
        <v>306</v>
      </c>
      <c r="I1021" s="117" t="s">
        <v>505</v>
      </c>
      <c r="J1021" s="12" t="str">
        <f>"≥17h"</f>
        <v>≥17h</v>
      </c>
      <c r="K1021" s="12" t="s">
        <v>512</v>
      </c>
      <c r="L1021" s="69" t="s">
        <v>520</v>
      </c>
      <c r="M1021" s="13" t="s">
        <v>373</v>
      </c>
      <c r="N1021" s="14" t="s">
        <v>367</v>
      </c>
      <c r="O1021" s="96" t="s">
        <v>358</v>
      </c>
      <c r="P1021" s="15" t="s">
        <v>368</v>
      </c>
      <c r="Q1021" s="83"/>
      <c r="R1021" s="84"/>
      <c r="S1021" s="84">
        <v>1</v>
      </c>
      <c r="T1021" s="84">
        <v>1</v>
      </c>
      <c r="U1021" s="84"/>
      <c r="V1021" s="84"/>
      <c r="W1021" s="84"/>
      <c r="X1021" s="84"/>
      <c r="Y1021" s="85"/>
      <c r="Z1021" s="69" t="s">
        <v>520</v>
      </c>
      <c r="AA1021" s="13" t="s">
        <v>373</v>
      </c>
      <c r="AB1021" s="14" t="s">
        <v>367</v>
      </c>
      <c r="AC1021" s="96" t="s">
        <v>358</v>
      </c>
      <c r="AD1021" s="15" t="s">
        <v>368</v>
      </c>
      <c r="AE1021" s="83"/>
      <c r="AF1021" s="84"/>
      <c r="AG1021" s="84"/>
      <c r="AH1021" s="84">
        <v>1</v>
      </c>
      <c r="AI1021" s="84"/>
      <c r="AJ1021" s="84"/>
      <c r="AK1021" s="84"/>
      <c r="AL1021" s="84"/>
      <c r="AM1021" s="85"/>
    </row>
    <row r="1022" spans="1:39" ht="12" customHeight="1">
      <c r="A1022" s="184">
        <v>957</v>
      </c>
      <c r="B1022" s="98" t="s">
        <v>93</v>
      </c>
      <c r="C1022" s="98" t="s">
        <v>89</v>
      </c>
      <c r="D1022" s="11" t="s">
        <v>51</v>
      </c>
      <c r="E1022" s="11" t="s">
        <v>304</v>
      </c>
      <c r="F1022" s="12" t="s">
        <v>50</v>
      </c>
      <c r="G1022" s="12" t="s">
        <v>510</v>
      </c>
      <c r="H1022" s="12" t="s">
        <v>306</v>
      </c>
      <c r="I1022" s="105" t="s">
        <v>504</v>
      </c>
      <c r="J1022" s="11" t="str">
        <f>"12-16h"</f>
        <v>12-16h</v>
      </c>
      <c r="K1022" s="12" t="s">
        <v>512</v>
      </c>
      <c r="L1022" s="69" t="s">
        <v>520</v>
      </c>
      <c r="M1022" s="13" t="s">
        <v>371</v>
      </c>
      <c r="N1022" s="14" t="s">
        <v>308</v>
      </c>
      <c r="O1022" s="96" t="s">
        <v>358</v>
      </c>
      <c r="P1022" s="15" t="s">
        <v>368</v>
      </c>
      <c r="Q1022" s="83"/>
      <c r="R1022" s="84"/>
      <c r="S1022" s="84"/>
      <c r="T1022" s="84"/>
      <c r="U1022" s="84"/>
      <c r="V1022" s="84"/>
      <c r="W1022" s="84">
        <v>1</v>
      </c>
      <c r="X1022" s="84"/>
      <c r="Y1022" s="85"/>
      <c r="Z1022" s="69" t="s">
        <v>520</v>
      </c>
      <c r="AA1022" s="13" t="s">
        <v>371</v>
      </c>
      <c r="AB1022" s="14" t="s">
        <v>308</v>
      </c>
      <c r="AC1022" s="96" t="s">
        <v>358</v>
      </c>
      <c r="AD1022" s="15" t="s">
        <v>368</v>
      </c>
      <c r="AE1022" s="83">
        <v>1</v>
      </c>
      <c r="AF1022" s="84"/>
      <c r="AG1022" s="84"/>
      <c r="AH1022" s="84"/>
      <c r="AI1022" s="84"/>
      <c r="AJ1022" s="84"/>
      <c r="AK1022" s="84"/>
      <c r="AL1022" s="84"/>
      <c r="AM1022" s="85"/>
    </row>
    <row r="1023" spans="1:39" ht="12" customHeight="1">
      <c r="A1023" s="184">
        <v>958</v>
      </c>
      <c r="B1023" s="98" t="s">
        <v>272</v>
      </c>
      <c r="C1023" s="98" t="s">
        <v>89</v>
      </c>
      <c r="D1023" s="11" t="s">
        <v>52</v>
      </c>
      <c r="E1023" s="11" t="s">
        <v>303</v>
      </c>
      <c r="F1023" s="12" t="s">
        <v>49</v>
      </c>
      <c r="G1023" s="12" t="s">
        <v>310</v>
      </c>
      <c r="H1023" s="12" t="s">
        <v>306</v>
      </c>
      <c r="I1023" s="105" t="s">
        <v>504</v>
      </c>
      <c r="J1023" s="12" t="str">
        <f t="shared" ref="J1023:J1033" si="40">"≥17h"</f>
        <v>≥17h</v>
      </c>
      <c r="K1023" s="12" t="s">
        <v>513</v>
      </c>
      <c r="L1023" s="69" t="s">
        <v>520</v>
      </c>
      <c r="M1023" s="13" t="s">
        <v>373</v>
      </c>
      <c r="N1023" s="14" t="s">
        <v>308</v>
      </c>
      <c r="O1023" s="96" t="s">
        <v>358</v>
      </c>
      <c r="P1023" s="15" t="s">
        <v>368</v>
      </c>
      <c r="Q1023" s="83"/>
      <c r="R1023" s="84"/>
      <c r="S1023" s="84"/>
      <c r="T1023" s="84">
        <v>1</v>
      </c>
      <c r="U1023" s="84"/>
      <c r="V1023" s="84"/>
      <c r="W1023" s="84"/>
      <c r="X1023" s="84"/>
      <c r="Y1023" s="85"/>
      <c r="Z1023" s="69" t="s">
        <v>520</v>
      </c>
      <c r="AA1023" s="13" t="s">
        <v>373</v>
      </c>
      <c r="AB1023" s="14" t="s">
        <v>308</v>
      </c>
      <c r="AC1023" s="96" t="s">
        <v>358</v>
      </c>
      <c r="AD1023" s="15" t="s">
        <v>368</v>
      </c>
      <c r="AE1023" s="83"/>
      <c r="AF1023" s="84">
        <v>1</v>
      </c>
      <c r="AG1023" s="84"/>
      <c r="AH1023" s="84"/>
      <c r="AI1023" s="84"/>
      <c r="AJ1023" s="84"/>
      <c r="AK1023" s="84"/>
      <c r="AL1023" s="84"/>
      <c r="AM1023" s="85"/>
    </row>
    <row r="1024" spans="1:39" ht="12" customHeight="1">
      <c r="A1024" s="184">
        <v>959</v>
      </c>
      <c r="B1024" s="98" t="s">
        <v>172</v>
      </c>
      <c r="C1024" s="98" t="s">
        <v>168</v>
      </c>
      <c r="D1024" s="11" t="s">
        <v>51</v>
      </c>
      <c r="E1024" s="11" t="s">
        <v>304</v>
      </c>
      <c r="F1024" s="12" t="s">
        <v>50</v>
      </c>
      <c r="G1024" s="12" t="s">
        <v>310</v>
      </c>
      <c r="H1024" s="12" t="s">
        <v>306</v>
      </c>
      <c r="I1024" s="12" t="s">
        <v>504</v>
      </c>
      <c r="J1024" s="12" t="str">
        <f t="shared" si="40"/>
        <v>≥17h</v>
      </c>
      <c r="K1024" s="12" t="s">
        <v>47</v>
      </c>
      <c r="L1024" s="69" t="s">
        <v>520</v>
      </c>
      <c r="M1024" s="13" t="s">
        <v>373</v>
      </c>
      <c r="N1024" s="14" t="s">
        <v>308</v>
      </c>
      <c r="O1024" s="96" t="s">
        <v>358</v>
      </c>
      <c r="P1024" s="15" t="s">
        <v>368</v>
      </c>
      <c r="Q1024" s="83"/>
      <c r="R1024" s="84"/>
      <c r="S1024" s="84"/>
      <c r="T1024" s="84">
        <v>1</v>
      </c>
      <c r="U1024" s="84"/>
      <c r="V1024" s="84"/>
      <c r="W1024" s="84">
        <v>1</v>
      </c>
      <c r="X1024" s="84">
        <v>1</v>
      </c>
      <c r="Y1024" s="85"/>
      <c r="Z1024" s="69" t="s">
        <v>520</v>
      </c>
      <c r="AA1024" s="13" t="s">
        <v>373</v>
      </c>
      <c r="AB1024" s="14" t="s">
        <v>308</v>
      </c>
      <c r="AC1024" s="96" t="s">
        <v>358</v>
      </c>
      <c r="AD1024" s="15" t="s">
        <v>368</v>
      </c>
      <c r="AE1024" s="83"/>
      <c r="AF1024" s="84">
        <v>1</v>
      </c>
      <c r="AG1024" s="84"/>
      <c r="AH1024" s="84"/>
      <c r="AI1024" s="84"/>
      <c r="AJ1024" s="84"/>
      <c r="AK1024" s="84"/>
      <c r="AL1024" s="84"/>
      <c r="AM1024" s="85"/>
    </row>
    <row r="1025" spans="1:39" ht="12" customHeight="1">
      <c r="A1025" s="184">
        <v>960</v>
      </c>
      <c r="B1025" s="98" t="s">
        <v>93</v>
      </c>
      <c r="C1025" s="98" t="s">
        <v>89</v>
      </c>
      <c r="D1025" s="11" t="s">
        <v>52</v>
      </c>
      <c r="E1025" s="11" t="s">
        <v>304</v>
      </c>
      <c r="F1025" s="12" t="s">
        <v>49</v>
      </c>
      <c r="G1025" s="12" t="s">
        <v>310</v>
      </c>
      <c r="H1025" s="12" t="s">
        <v>306</v>
      </c>
      <c r="I1025" s="105" t="s">
        <v>504</v>
      </c>
      <c r="J1025" s="12" t="str">
        <f t="shared" si="40"/>
        <v>≥17h</v>
      </c>
      <c r="K1025" s="12" t="s">
        <v>512</v>
      </c>
      <c r="L1025" s="69" t="s">
        <v>520</v>
      </c>
      <c r="M1025" s="13" t="s">
        <v>371</v>
      </c>
      <c r="N1025" s="14" t="s">
        <v>308</v>
      </c>
      <c r="O1025" s="96" t="s">
        <v>358</v>
      </c>
      <c r="P1025" s="15" t="s">
        <v>368</v>
      </c>
      <c r="Q1025" s="83"/>
      <c r="R1025" s="84"/>
      <c r="S1025" s="84"/>
      <c r="T1025" s="84"/>
      <c r="U1025" s="84"/>
      <c r="V1025" s="84"/>
      <c r="W1025" s="84">
        <v>1</v>
      </c>
      <c r="X1025" s="84"/>
      <c r="Y1025" s="85"/>
      <c r="Z1025" s="69" t="s">
        <v>520</v>
      </c>
      <c r="AA1025" s="13" t="s">
        <v>371</v>
      </c>
      <c r="AB1025" s="14" t="s">
        <v>308</v>
      </c>
      <c r="AC1025" s="96" t="s">
        <v>358</v>
      </c>
      <c r="AD1025" s="15" t="s">
        <v>368</v>
      </c>
      <c r="AE1025" s="83">
        <v>1</v>
      </c>
      <c r="AF1025" s="84"/>
      <c r="AG1025" s="84"/>
      <c r="AH1025" s="84"/>
      <c r="AI1025" s="84"/>
      <c r="AJ1025" s="84"/>
      <c r="AK1025" s="84"/>
      <c r="AL1025" s="84"/>
      <c r="AM1025" s="85"/>
    </row>
    <row r="1026" spans="1:39" ht="12" customHeight="1">
      <c r="A1026" s="184">
        <v>961</v>
      </c>
      <c r="B1026" s="98" t="s">
        <v>173</v>
      </c>
      <c r="C1026" s="98" t="s">
        <v>168</v>
      </c>
      <c r="D1026" s="11" t="s">
        <v>52</v>
      </c>
      <c r="E1026" s="11" t="s">
        <v>304</v>
      </c>
      <c r="F1026" s="12" t="s">
        <v>50</v>
      </c>
      <c r="G1026" s="12" t="s">
        <v>310</v>
      </c>
      <c r="H1026" s="12" t="s">
        <v>306</v>
      </c>
      <c r="I1026" s="105" t="s">
        <v>505</v>
      </c>
      <c r="J1026" s="12" t="str">
        <f t="shared" si="40"/>
        <v>≥17h</v>
      </c>
      <c r="K1026" s="12" t="s">
        <v>513</v>
      </c>
      <c r="L1026" s="69" t="s">
        <v>520</v>
      </c>
      <c r="M1026" s="13" t="s">
        <v>371</v>
      </c>
      <c r="N1026" s="14" t="s">
        <v>308</v>
      </c>
      <c r="O1026" s="96" t="s">
        <v>358</v>
      </c>
      <c r="P1026" s="15" t="s">
        <v>368</v>
      </c>
      <c r="Q1026" s="83"/>
      <c r="R1026" s="84"/>
      <c r="S1026" s="84"/>
      <c r="T1026" s="84">
        <v>1</v>
      </c>
      <c r="U1026" s="84"/>
      <c r="V1026" s="84"/>
      <c r="W1026" s="84"/>
      <c r="X1026" s="84"/>
      <c r="Y1026" s="85"/>
      <c r="Z1026" s="69" t="s">
        <v>520</v>
      </c>
      <c r="AA1026" s="13" t="s">
        <v>371</v>
      </c>
      <c r="AB1026" s="14" t="s">
        <v>308</v>
      </c>
      <c r="AC1026" s="96" t="s">
        <v>358</v>
      </c>
      <c r="AD1026" s="15" t="s">
        <v>368</v>
      </c>
      <c r="AE1026" s="83">
        <v>1</v>
      </c>
      <c r="AF1026" s="84"/>
      <c r="AG1026" s="84"/>
      <c r="AH1026" s="84"/>
      <c r="AI1026" s="84"/>
      <c r="AJ1026" s="84"/>
      <c r="AK1026" s="84"/>
      <c r="AL1026" s="84"/>
      <c r="AM1026" s="85"/>
    </row>
    <row r="1027" spans="1:39" ht="12" customHeight="1">
      <c r="A1027" s="184">
        <v>962</v>
      </c>
      <c r="B1027" s="98" t="s">
        <v>279</v>
      </c>
      <c r="C1027" s="98" t="s">
        <v>89</v>
      </c>
      <c r="D1027" s="11" t="s">
        <v>25</v>
      </c>
      <c r="E1027" s="11" t="s">
        <v>304</v>
      </c>
      <c r="F1027" s="12" t="s">
        <v>48</v>
      </c>
      <c r="G1027" s="12" t="s">
        <v>310</v>
      </c>
      <c r="H1027" s="12" t="s">
        <v>306</v>
      </c>
      <c r="I1027" s="105" t="s">
        <v>504</v>
      </c>
      <c r="J1027" s="12" t="str">
        <f t="shared" si="40"/>
        <v>≥17h</v>
      </c>
      <c r="K1027" s="12" t="s">
        <v>47</v>
      </c>
      <c r="L1027" s="69" t="s">
        <v>520</v>
      </c>
      <c r="M1027" s="13" t="s">
        <v>373</v>
      </c>
      <c r="N1027" s="14" t="s">
        <v>308</v>
      </c>
      <c r="O1027" s="96" t="s">
        <v>358</v>
      </c>
      <c r="P1027" s="15" t="s">
        <v>368</v>
      </c>
      <c r="Q1027" s="83"/>
      <c r="R1027" s="84"/>
      <c r="S1027" s="84"/>
      <c r="T1027" s="84">
        <v>1</v>
      </c>
      <c r="U1027" s="84"/>
      <c r="V1027" s="84"/>
      <c r="W1027" s="84">
        <v>1</v>
      </c>
      <c r="X1027" s="84"/>
      <c r="Y1027" s="85"/>
      <c r="Z1027" s="69" t="s">
        <v>520</v>
      </c>
      <c r="AA1027" s="13" t="s">
        <v>373</v>
      </c>
      <c r="AB1027" s="14" t="s">
        <v>308</v>
      </c>
      <c r="AC1027" s="96" t="s">
        <v>358</v>
      </c>
      <c r="AD1027" s="15" t="s">
        <v>368</v>
      </c>
      <c r="AE1027" s="83"/>
      <c r="AF1027" s="84">
        <v>1</v>
      </c>
      <c r="AG1027" s="84"/>
      <c r="AH1027" s="84"/>
      <c r="AI1027" s="84"/>
      <c r="AJ1027" s="84"/>
      <c r="AK1027" s="84"/>
      <c r="AL1027" s="84"/>
      <c r="AM1027" s="85"/>
    </row>
    <row r="1028" spans="1:39" ht="12" customHeight="1">
      <c r="A1028" s="184">
        <v>963</v>
      </c>
      <c r="B1028" s="98" t="s">
        <v>279</v>
      </c>
      <c r="C1028" s="98" t="s">
        <v>89</v>
      </c>
      <c r="D1028" s="11" t="s">
        <v>52</v>
      </c>
      <c r="E1028" s="11" t="s">
        <v>304</v>
      </c>
      <c r="F1028" s="12" t="s">
        <v>49</v>
      </c>
      <c r="G1028" s="12" t="s">
        <v>310</v>
      </c>
      <c r="H1028" s="12" t="s">
        <v>306</v>
      </c>
      <c r="I1028" s="12" t="s">
        <v>507</v>
      </c>
      <c r="J1028" s="12" t="str">
        <f t="shared" si="40"/>
        <v>≥17h</v>
      </c>
      <c r="K1028" s="12" t="s">
        <v>512</v>
      </c>
      <c r="L1028" s="69" t="s">
        <v>520</v>
      </c>
      <c r="M1028" s="13" t="s">
        <v>373</v>
      </c>
      <c r="N1028" s="14" t="s">
        <v>308</v>
      </c>
      <c r="O1028" s="96" t="s">
        <v>358</v>
      </c>
      <c r="P1028" s="15" t="s">
        <v>368</v>
      </c>
      <c r="Q1028" s="83"/>
      <c r="R1028" s="84"/>
      <c r="S1028" s="84"/>
      <c r="T1028" s="84">
        <v>1</v>
      </c>
      <c r="U1028" s="84"/>
      <c r="V1028" s="84"/>
      <c r="W1028" s="84">
        <v>1</v>
      </c>
      <c r="X1028" s="84"/>
      <c r="Y1028" s="85"/>
      <c r="Z1028" s="69" t="s">
        <v>520</v>
      </c>
      <c r="AA1028" s="13" t="s">
        <v>373</v>
      </c>
      <c r="AB1028" s="14" t="s">
        <v>308</v>
      </c>
      <c r="AC1028" s="96" t="s">
        <v>358</v>
      </c>
      <c r="AD1028" s="15" t="s">
        <v>368</v>
      </c>
      <c r="AE1028" s="83">
        <v>1</v>
      </c>
      <c r="AF1028" s="84"/>
      <c r="AG1028" s="84"/>
      <c r="AH1028" s="84"/>
      <c r="AI1028" s="84"/>
      <c r="AJ1028" s="84"/>
      <c r="AK1028" s="84"/>
      <c r="AL1028" s="84"/>
      <c r="AM1028" s="85"/>
    </row>
    <row r="1029" spans="1:39" ht="12" customHeight="1">
      <c r="A1029" s="184">
        <v>964</v>
      </c>
      <c r="B1029" s="98" t="s">
        <v>93</v>
      </c>
      <c r="C1029" s="98" t="s">
        <v>89</v>
      </c>
      <c r="D1029" s="11" t="s">
        <v>51</v>
      </c>
      <c r="E1029" s="11" t="s">
        <v>304</v>
      </c>
      <c r="F1029" s="12" t="s">
        <v>50</v>
      </c>
      <c r="G1029" s="12" t="s">
        <v>310</v>
      </c>
      <c r="H1029" s="12" t="s">
        <v>306</v>
      </c>
      <c r="I1029" s="12" t="s">
        <v>504</v>
      </c>
      <c r="J1029" s="12" t="str">
        <f t="shared" si="40"/>
        <v>≥17h</v>
      </c>
      <c r="K1029" s="12" t="s">
        <v>512</v>
      </c>
      <c r="L1029" s="69" t="s">
        <v>520</v>
      </c>
      <c r="M1029" s="13" t="s">
        <v>373</v>
      </c>
      <c r="N1029" s="14" t="s">
        <v>308</v>
      </c>
      <c r="O1029" s="96" t="s">
        <v>358</v>
      </c>
      <c r="P1029" s="15" t="s">
        <v>368</v>
      </c>
      <c r="Q1029" s="83"/>
      <c r="R1029" s="84"/>
      <c r="S1029" s="84">
        <v>1</v>
      </c>
      <c r="T1029" s="84"/>
      <c r="U1029" s="84"/>
      <c r="V1029" s="84"/>
      <c r="W1029" s="84"/>
      <c r="X1029" s="84"/>
      <c r="Y1029" s="85"/>
      <c r="Z1029" s="69" t="s">
        <v>520</v>
      </c>
      <c r="AA1029" s="13" t="s">
        <v>373</v>
      </c>
      <c r="AB1029" s="14" t="s">
        <v>308</v>
      </c>
      <c r="AC1029" s="96" t="s">
        <v>358</v>
      </c>
      <c r="AD1029" s="15" t="s">
        <v>368</v>
      </c>
      <c r="AE1029" s="83">
        <v>1</v>
      </c>
      <c r="AF1029" s="84"/>
      <c r="AG1029" s="84"/>
      <c r="AH1029" s="84"/>
      <c r="AI1029" s="84"/>
      <c r="AJ1029" s="84"/>
      <c r="AK1029" s="84"/>
      <c r="AL1029" s="84"/>
      <c r="AM1029" s="85"/>
    </row>
    <row r="1030" spans="1:39" ht="12" customHeight="1">
      <c r="A1030" s="184">
        <v>965</v>
      </c>
      <c r="B1030" s="98" t="s">
        <v>279</v>
      </c>
      <c r="C1030" s="98" t="s">
        <v>89</v>
      </c>
      <c r="D1030" s="11" t="s">
        <v>51</v>
      </c>
      <c r="E1030" s="11" t="s">
        <v>304</v>
      </c>
      <c r="F1030" s="12" t="s">
        <v>50</v>
      </c>
      <c r="G1030" s="12" t="s">
        <v>310</v>
      </c>
      <c r="H1030" s="12" t="s">
        <v>306</v>
      </c>
      <c r="I1030" s="105" t="s">
        <v>504</v>
      </c>
      <c r="J1030" s="12" t="str">
        <f t="shared" si="40"/>
        <v>≥17h</v>
      </c>
      <c r="K1030" s="12" t="s">
        <v>47</v>
      </c>
      <c r="L1030" s="69" t="s">
        <v>520</v>
      </c>
      <c r="M1030" s="13" t="s">
        <v>373</v>
      </c>
      <c r="N1030" s="14" t="s">
        <v>308</v>
      </c>
      <c r="O1030" s="96" t="s">
        <v>358</v>
      </c>
      <c r="P1030" s="15" t="s">
        <v>368</v>
      </c>
      <c r="Q1030" s="83"/>
      <c r="R1030" s="84"/>
      <c r="S1030" s="84"/>
      <c r="T1030" s="84">
        <v>1</v>
      </c>
      <c r="U1030" s="84"/>
      <c r="V1030" s="84"/>
      <c r="W1030" s="84">
        <v>1</v>
      </c>
      <c r="X1030" s="84"/>
      <c r="Y1030" s="85"/>
      <c r="Z1030" s="69" t="s">
        <v>520</v>
      </c>
      <c r="AA1030" s="13" t="s">
        <v>373</v>
      </c>
      <c r="AB1030" s="14" t="s">
        <v>308</v>
      </c>
      <c r="AC1030" s="96" t="s">
        <v>358</v>
      </c>
      <c r="AD1030" s="15" t="s">
        <v>368</v>
      </c>
      <c r="AE1030" s="83"/>
      <c r="AF1030" s="84">
        <v>1</v>
      </c>
      <c r="AG1030" s="84"/>
      <c r="AH1030" s="84"/>
      <c r="AI1030" s="84"/>
      <c r="AJ1030" s="84"/>
      <c r="AK1030" s="84"/>
      <c r="AL1030" s="84"/>
      <c r="AM1030" s="85"/>
    </row>
    <row r="1031" spans="1:39" ht="12" customHeight="1">
      <c r="A1031" s="184">
        <v>966</v>
      </c>
      <c r="B1031" s="98" t="s">
        <v>279</v>
      </c>
      <c r="C1031" s="98" t="s">
        <v>89</v>
      </c>
      <c r="D1031" s="11" t="s">
        <v>52</v>
      </c>
      <c r="E1031" s="11" t="s">
        <v>304</v>
      </c>
      <c r="F1031" s="12" t="s">
        <v>49</v>
      </c>
      <c r="G1031" s="12" t="s">
        <v>310</v>
      </c>
      <c r="H1031" s="12" t="s">
        <v>306</v>
      </c>
      <c r="I1031" s="12" t="s">
        <v>504</v>
      </c>
      <c r="J1031" s="12" t="str">
        <f t="shared" si="40"/>
        <v>≥17h</v>
      </c>
      <c r="K1031" s="12" t="s">
        <v>512</v>
      </c>
      <c r="L1031" s="69" t="s">
        <v>520</v>
      </c>
      <c r="M1031" s="13" t="s">
        <v>371</v>
      </c>
      <c r="N1031" s="14" t="s">
        <v>308</v>
      </c>
      <c r="O1031" s="96" t="s">
        <v>358</v>
      </c>
      <c r="P1031" s="15" t="s">
        <v>368</v>
      </c>
      <c r="Q1031" s="83"/>
      <c r="R1031" s="84"/>
      <c r="S1031" s="84"/>
      <c r="T1031" s="84">
        <v>1</v>
      </c>
      <c r="U1031" s="84"/>
      <c r="V1031" s="84"/>
      <c r="W1031" s="84"/>
      <c r="X1031" s="84"/>
      <c r="Y1031" s="85"/>
      <c r="Z1031" s="69" t="s">
        <v>520</v>
      </c>
      <c r="AA1031" s="13" t="s">
        <v>371</v>
      </c>
      <c r="AB1031" s="14" t="s">
        <v>308</v>
      </c>
      <c r="AC1031" s="96" t="s">
        <v>358</v>
      </c>
      <c r="AD1031" s="15" t="s">
        <v>368</v>
      </c>
      <c r="AE1031" s="83">
        <v>1</v>
      </c>
      <c r="AF1031" s="84"/>
      <c r="AG1031" s="84"/>
      <c r="AH1031" s="84"/>
      <c r="AI1031" s="84"/>
      <c r="AJ1031" s="84"/>
      <c r="AK1031" s="84"/>
      <c r="AL1031" s="84"/>
      <c r="AM1031" s="85"/>
    </row>
    <row r="1032" spans="1:39" ht="12" customHeight="1">
      <c r="A1032" s="184">
        <v>967</v>
      </c>
      <c r="B1032" s="98" t="s">
        <v>173</v>
      </c>
      <c r="C1032" s="98" t="s">
        <v>168</v>
      </c>
      <c r="D1032" s="11" t="s">
        <v>52</v>
      </c>
      <c r="E1032" s="11" t="s">
        <v>304</v>
      </c>
      <c r="F1032" s="12" t="s">
        <v>49</v>
      </c>
      <c r="G1032" s="12" t="s">
        <v>510</v>
      </c>
      <c r="H1032" s="12" t="s">
        <v>306</v>
      </c>
      <c r="I1032" s="105" t="s">
        <v>507</v>
      </c>
      <c r="J1032" s="12" t="str">
        <f t="shared" si="40"/>
        <v>≥17h</v>
      </c>
      <c r="K1032" s="12" t="s">
        <v>47</v>
      </c>
      <c r="L1032" s="69" t="s">
        <v>520</v>
      </c>
      <c r="M1032" s="13" t="s">
        <v>373</v>
      </c>
      <c r="N1032" s="14" t="s">
        <v>308</v>
      </c>
      <c r="O1032" s="96" t="s">
        <v>358</v>
      </c>
      <c r="P1032" s="15" t="s">
        <v>368</v>
      </c>
      <c r="Q1032" s="83"/>
      <c r="R1032" s="84"/>
      <c r="S1032" s="84">
        <v>1</v>
      </c>
      <c r="T1032" s="84">
        <v>1</v>
      </c>
      <c r="U1032" s="84"/>
      <c r="V1032" s="84"/>
      <c r="W1032" s="84">
        <v>1</v>
      </c>
      <c r="X1032" s="84">
        <v>1</v>
      </c>
      <c r="Y1032" s="85"/>
      <c r="Z1032" s="69" t="s">
        <v>520</v>
      </c>
      <c r="AA1032" s="13" t="s">
        <v>373</v>
      </c>
      <c r="AB1032" s="14" t="s">
        <v>308</v>
      </c>
      <c r="AC1032" s="96" t="s">
        <v>358</v>
      </c>
      <c r="AD1032" s="15" t="s">
        <v>368</v>
      </c>
      <c r="AE1032" s="83"/>
      <c r="AF1032" s="84">
        <v>1</v>
      </c>
      <c r="AG1032" s="84"/>
      <c r="AH1032" s="84"/>
      <c r="AI1032" s="84"/>
      <c r="AJ1032" s="84"/>
      <c r="AK1032" s="84"/>
      <c r="AL1032" s="84"/>
      <c r="AM1032" s="85"/>
    </row>
    <row r="1033" spans="1:39" ht="12" customHeight="1">
      <c r="A1033" s="184">
        <v>968</v>
      </c>
      <c r="B1033" s="98" t="s">
        <v>279</v>
      </c>
      <c r="C1033" s="98" t="s">
        <v>89</v>
      </c>
      <c r="D1033" s="11" t="s">
        <v>52</v>
      </c>
      <c r="E1033" s="11" t="s">
        <v>304</v>
      </c>
      <c r="F1033" s="12" t="s">
        <v>49</v>
      </c>
      <c r="G1033" s="12" t="s">
        <v>310</v>
      </c>
      <c r="H1033" s="12" t="s">
        <v>306</v>
      </c>
      <c r="I1033" s="105" t="s">
        <v>504</v>
      </c>
      <c r="J1033" s="12" t="str">
        <f t="shared" si="40"/>
        <v>≥17h</v>
      </c>
      <c r="K1033" s="12" t="s">
        <v>513</v>
      </c>
      <c r="L1033" s="69" t="s">
        <v>520</v>
      </c>
      <c r="M1033" s="13" t="s">
        <v>374</v>
      </c>
      <c r="N1033" s="14" t="s">
        <v>367</v>
      </c>
      <c r="O1033" s="96" t="s">
        <v>358</v>
      </c>
      <c r="P1033" s="15" t="s">
        <v>368</v>
      </c>
      <c r="Q1033" s="83"/>
      <c r="R1033" s="84"/>
      <c r="S1033" s="84"/>
      <c r="T1033" s="84">
        <v>1</v>
      </c>
      <c r="U1033" s="84"/>
      <c r="V1033" s="84"/>
      <c r="W1033" s="84"/>
      <c r="X1033" s="84"/>
      <c r="Y1033" s="85"/>
      <c r="Z1033" s="69" t="s">
        <v>520</v>
      </c>
      <c r="AA1033" s="13" t="s">
        <v>374</v>
      </c>
      <c r="AB1033" s="14" t="s">
        <v>367</v>
      </c>
      <c r="AC1033" s="96" t="s">
        <v>358</v>
      </c>
      <c r="AD1033" s="15" t="s">
        <v>368</v>
      </c>
      <c r="AE1033" s="83"/>
      <c r="AF1033" s="84">
        <v>1</v>
      </c>
      <c r="AG1033" s="84"/>
      <c r="AH1033" s="84"/>
      <c r="AI1033" s="84"/>
      <c r="AJ1033" s="84"/>
      <c r="AK1033" s="84"/>
      <c r="AL1033" s="84"/>
      <c r="AM1033" s="85"/>
    </row>
    <row r="1034" spans="1:39" ht="12" customHeight="1">
      <c r="A1034" s="184">
        <v>969</v>
      </c>
      <c r="B1034" s="98" t="s">
        <v>143</v>
      </c>
      <c r="C1034" s="98" t="s">
        <v>79</v>
      </c>
      <c r="D1034" s="11" t="s">
        <v>51</v>
      </c>
      <c r="E1034" s="11" t="s">
        <v>304</v>
      </c>
      <c r="F1034" s="12" t="s">
        <v>48</v>
      </c>
      <c r="G1034" s="12" t="s">
        <v>310</v>
      </c>
      <c r="H1034" s="12" t="s">
        <v>306</v>
      </c>
      <c r="I1034" s="105" t="s">
        <v>504</v>
      </c>
      <c r="J1034" s="11" t="str">
        <f>"12-16h"</f>
        <v>12-16h</v>
      </c>
      <c r="K1034" s="12" t="s">
        <v>512</v>
      </c>
      <c r="L1034" s="69" t="s">
        <v>520</v>
      </c>
      <c r="M1034" s="13" t="s">
        <v>373</v>
      </c>
      <c r="N1034" s="14" t="s">
        <v>308</v>
      </c>
      <c r="O1034" s="96" t="s">
        <v>358</v>
      </c>
      <c r="P1034" s="15" t="s">
        <v>368</v>
      </c>
      <c r="Q1034" s="83"/>
      <c r="R1034" s="84"/>
      <c r="S1034" s="84"/>
      <c r="T1034" s="84">
        <v>1</v>
      </c>
      <c r="U1034" s="84"/>
      <c r="V1034" s="84"/>
      <c r="W1034" s="84">
        <v>1</v>
      </c>
      <c r="X1034" s="84"/>
      <c r="Y1034" s="85"/>
      <c r="Z1034" s="69" t="s">
        <v>520</v>
      </c>
      <c r="AA1034" s="13" t="s">
        <v>373</v>
      </c>
      <c r="AB1034" s="14" t="s">
        <v>308</v>
      </c>
      <c r="AC1034" s="96" t="s">
        <v>358</v>
      </c>
      <c r="AD1034" s="15" t="s">
        <v>368</v>
      </c>
      <c r="AE1034" s="83">
        <v>1</v>
      </c>
      <c r="AF1034" s="84"/>
      <c r="AG1034" s="84"/>
      <c r="AH1034" s="84"/>
      <c r="AI1034" s="84"/>
      <c r="AJ1034" s="84"/>
      <c r="AK1034" s="84"/>
      <c r="AL1034" s="84"/>
      <c r="AM1034" s="85"/>
    </row>
    <row r="1035" spans="1:39" ht="12" customHeight="1">
      <c r="A1035" s="184">
        <v>970</v>
      </c>
      <c r="B1035" s="98" t="s">
        <v>279</v>
      </c>
      <c r="C1035" s="98" t="s">
        <v>89</v>
      </c>
      <c r="D1035" s="11" t="s">
        <v>51</v>
      </c>
      <c r="E1035" s="11" t="s">
        <v>304</v>
      </c>
      <c r="F1035" s="12" t="s">
        <v>50</v>
      </c>
      <c r="G1035" s="12" t="s">
        <v>310</v>
      </c>
      <c r="H1035" s="12" t="s">
        <v>306</v>
      </c>
      <c r="I1035" s="105" t="s">
        <v>504</v>
      </c>
      <c r="J1035" s="12" t="str">
        <f>"≥17h"</f>
        <v>≥17h</v>
      </c>
      <c r="K1035" s="12" t="s">
        <v>512</v>
      </c>
      <c r="L1035" s="69" t="s">
        <v>520</v>
      </c>
      <c r="M1035" s="13" t="s">
        <v>373</v>
      </c>
      <c r="N1035" s="14" t="s">
        <v>308</v>
      </c>
      <c r="O1035" s="96" t="s">
        <v>358</v>
      </c>
      <c r="P1035" s="15" t="s">
        <v>368</v>
      </c>
      <c r="Q1035" s="83"/>
      <c r="R1035" s="84"/>
      <c r="S1035" s="84"/>
      <c r="T1035" s="84">
        <v>1</v>
      </c>
      <c r="U1035" s="84"/>
      <c r="V1035" s="84"/>
      <c r="W1035" s="84"/>
      <c r="X1035" s="84"/>
      <c r="Y1035" s="85"/>
      <c r="Z1035" s="69" t="s">
        <v>520</v>
      </c>
      <c r="AA1035" s="13" t="s">
        <v>373</v>
      </c>
      <c r="AB1035" s="14" t="s">
        <v>308</v>
      </c>
      <c r="AC1035" s="96" t="s">
        <v>358</v>
      </c>
      <c r="AD1035" s="15" t="s">
        <v>368</v>
      </c>
      <c r="AE1035" s="83">
        <v>1</v>
      </c>
      <c r="AF1035" s="84"/>
      <c r="AG1035" s="84"/>
      <c r="AH1035" s="84"/>
      <c r="AI1035" s="84"/>
      <c r="AJ1035" s="84"/>
      <c r="AK1035" s="84"/>
      <c r="AL1035" s="84"/>
      <c r="AM1035" s="85"/>
    </row>
    <row r="1036" spans="1:39" ht="12" customHeight="1">
      <c r="A1036" s="184">
        <v>971</v>
      </c>
      <c r="B1036" s="98" t="s">
        <v>93</v>
      </c>
      <c r="C1036" s="98" t="s">
        <v>89</v>
      </c>
      <c r="D1036" s="11" t="s">
        <v>51</v>
      </c>
      <c r="E1036" s="11" t="s">
        <v>304</v>
      </c>
      <c r="F1036" s="12" t="s">
        <v>49</v>
      </c>
      <c r="G1036" s="12" t="s">
        <v>310</v>
      </c>
      <c r="H1036" s="12" t="s">
        <v>306</v>
      </c>
      <c r="I1036" s="105" t="s">
        <v>505</v>
      </c>
      <c r="J1036" s="11" t="str">
        <f>"12-16h"</f>
        <v>12-16h</v>
      </c>
      <c r="K1036" s="12" t="s">
        <v>512</v>
      </c>
      <c r="L1036" s="69" t="s">
        <v>520</v>
      </c>
      <c r="M1036" s="13" t="s">
        <v>373</v>
      </c>
      <c r="N1036" s="14" t="s">
        <v>308</v>
      </c>
      <c r="O1036" s="96" t="s">
        <v>358</v>
      </c>
      <c r="P1036" s="15" t="s">
        <v>368</v>
      </c>
      <c r="Q1036" s="83"/>
      <c r="R1036" s="84"/>
      <c r="S1036" s="84">
        <v>1</v>
      </c>
      <c r="T1036" s="84"/>
      <c r="U1036" s="84"/>
      <c r="V1036" s="84"/>
      <c r="W1036" s="84"/>
      <c r="X1036" s="84"/>
      <c r="Y1036" s="85"/>
      <c r="Z1036" s="69" t="s">
        <v>520</v>
      </c>
      <c r="AA1036" s="13" t="s">
        <v>373</v>
      </c>
      <c r="AB1036" s="14" t="s">
        <v>308</v>
      </c>
      <c r="AC1036" s="96" t="s">
        <v>358</v>
      </c>
      <c r="AD1036" s="15" t="s">
        <v>368</v>
      </c>
      <c r="AE1036" s="83">
        <v>1</v>
      </c>
      <c r="AF1036" s="84"/>
      <c r="AG1036" s="84"/>
      <c r="AH1036" s="84"/>
      <c r="AI1036" s="84"/>
      <c r="AJ1036" s="84"/>
      <c r="AK1036" s="84"/>
      <c r="AL1036" s="84"/>
      <c r="AM1036" s="85"/>
    </row>
    <row r="1037" spans="1:39" ht="12" customHeight="1">
      <c r="A1037" s="184">
        <v>972</v>
      </c>
      <c r="B1037" s="98" t="s">
        <v>143</v>
      </c>
      <c r="C1037" s="98" t="s">
        <v>79</v>
      </c>
      <c r="D1037" s="11" t="s">
        <v>52</v>
      </c>
      <c r="E1037" s="11" t="s">
        <v>304</v>
      </c>
      <c r="F1037" s="12" t="s">
        <v>50</v>
      </c>
      <c r="G1037" s="12" t="s">
        <v>310</v>
      </c>
      <c r="H1037" s="12" t="s">
        <v>306</v>
      </c>
      <c r="I1037" s="12" t="s">
        <v>504</v>
      </c>
      <c r="J1037" s="12" t="str">
        <f>"≥17h"</f>
        <v>≥17h</v>
      </c>
      <c r="K1037" s="12" t="s">
        <v>47</v>
      </c>
      <c r="L1037" s="69" t="s">
        <v>520</v>
      </c>
      <c r="M1037" s="13" t="s">
        <v>373</v>
      </c>
      <c r="N1037" s="14" t="s">
        <v>308</v>
      </c>
      <c r="O1037" s="96" t="s">
        <v>358</v>
      </c>
      <c r="P1037" s="15" t="s">
        <v>368</v>
      </c>
      <c r="Q1037" s="83"/>
      <c r="R1037" s="84"/>
      <c r="S1037" s="84"/>
      <c r="T1037" s="84"/>
      <c r="U1037" s="84"/>
      <c r="V1037" s="84"/>
      <c r="W1037" s="84">
        <v>1</v>
      </c>
      <c r="X1037" s="84"/>
      <c r="Y1037" s="85"/>
      <c r="Z1037" s="69" t="s">
        <v>520</v>
      </c>
      <c r="AA1037" s="13" t="s">
        <v>373</v>
      </c>
      <c r="AB1037" s="14" t="s">
        <v>308</v>
      </c>
      <c r="AC1037" s="96" t="s">
        <v>358</v>
      </c>
      <c r="AD1037" s="15" t="s">
        <v>368</v>
      </c>
      <c r="AE1037" s="83">
        <v>1</v>
      </c>
      <c r="AF1037" s="84"/>
      <c r="AG1037" s="84"/>
      <c r="AH1037" s="84"/>
      <c r="AI1037" s="84"/>
      <c r="AJ1037" s="84"/>
      <c r="AK1037" s="84"/>
      <c r="AL1037" s="84"/>
      <c r="AM1037" s="85"/>
    </row>
    <row r="1038" spans="1:39" ht="12" customHeight="1">
      <c r="A1038" s="184">
        <v>973</v>
      </c>
      <c r="B1038" s="98" t="s">
        <v>142</v>
      </c>
      <c r="C1038" s="98" t="s">
        <v>79</v>
      </c>
      <c r="D1038" s="11" t="s">
        <v>25</v>
      </c>
      <c r="E1038" s="11" t="s">
        <v>304</v>
      </c>
      <c r="F1038" s="12" t="s">
        <v>49</v>
      </c>
      <c r="G1038" s="12" t="s">
        <v>310</v>
      </c>
      <c r="H1038" s="12" t="s">
        <v>306</v>
      </c>
      <c r="I1038" s="105" t="s">
        <v>504</v>
      </c>
      <c r="J1038" s="12" t="str">
        <f>"≥17h"</f>
        <v>≥17h</v>
      </c>
      <c r="K1038" s="12" t="s">
        <v>47</v>
      </c>
      <c r="L1038" s="69" t="s">
        <v>520</v>
      </c>
      <c r="M1038" s="13" t="s">
        <v>373</v>
      </c>
      <c r="N1038" s="14" t="s">
        <v>308</v>
      </c>
      <c r="O1038" s="96" t="s">
        <v>358</v>
      </c>
      <c r="P1038" s="15" t="s">
        <v>368</v>
      </c>
      <c r="Q1038" s="83"/>
      <c r="R1038" s="84">
        <v>1</v>
      </c>
      <c r="S1038" s="84"/>
      <c r="T1038" s="84">
        <v>1</v>
      </c>
      <c r="U1038" s="84"/>
      <c r="V1038" s="84"/>
      <c r="W1038" s="84"/>
      <c r="X1038" s="84"/>
      <c r="Y1038" s="85"/>
      <c r="Z1038" s="69" t="s">
        <v>520</v>
      </c>
      <c r="AA1038" s="13" t="s">
        <v>373</v>
      </c>
      <c r="AB1038" s="14" t="s">
        <v>308</v>
      </c>
      <c r="AC1038" s="96" t="s">
        <v>358</v>
      </c>
      <c r="AD1038" s="15" t="s">
        <v>368</v>
      </c>
      <c r="AE1038" s="83"/>
      <c r="AF1038" s="84">
        <v>1</v>
      </c>
      <c r="AG1038" s="84"/>
      <c r="AH1038" s="84"/>
      <c r="AI1038" s="84"/>
      <c r="AJ1038" s="84"/>
      <c r="AK1038" s="84"/>
      <c r="AL1038" s="84"/>
      <c r="AM1038" s="85"/>
    </row>
    <row r="1039" spans="1:39" ht="12" customHeight="1">
      <c r="A1039" s="184">
        <v>974</v>
      </c>
      <c r="B1039" s="98" t="s">
        <v>93</v>
      </c>
      <c r="C1039" s="98" t="s">
        <v>89</v>
      </c>
      <c r="D1039" s="11" t="s">
        <v>52</v>
      </c>
      <c r="E1039" s="11" t="s">
        <v>304</v>
      </c>
      <c r="F1039" s="12" t="s">
        <v>49</v>
      </c>
      <c r="G1039" s="12" t="s">
        <v>310</v>
      </c>
      <c r="H1039" s="12" t="s">
        <v>306</v>
      </c>
      <c r="I1039" s="105" t="s">
        <v>504</v>
      </c>
      <c r="J1039" s="11" t="str">
        <f>"12-16h"</f>
        <v>12-16h</v>
      </c>
      <c r="K1039" s="12" t="s">
        <v>513</v>
      </c>
      <c r="L1039" s="69" t="s">
        <v>520</v>
      </c>
      <c r="M1039" s="13" t="s">
        <v>371</v>
      </c>
      <c r="N1039" s="14" t="s">
        <v>308</v>
      </c>
      <c r="O1039" s="96" t="s">
        <v>358</v>
      </c>
      <c r="P1039" s="15" t="s">
        <v>368</v>
      </c>
      <c r="Q1039" s="83"/>
      <c r="R1039" s="84"/>
      <c r="S1039" s="84"/>
      <c r="T1039" s="84"/>
      <c r="U1039" s="84"/>
      <c r="V1039" s="84"/>
      <c r="W1039" s="84">
        <v>1</v>
      </c>
      <c r="X1039" s="84"/>
      <c r="Y1039" s="85"/>
      <c r="Z1039" s="69" t="s">
        <v>520</v>
      </c>
      <c r="AA1039" s="13" t="s">
        <v>371</v>
      </c>
      <c r="AB1039" s="14" t="s">
        <v>308</v>
      </c>
      <c r="AC1039" s="96" t="s">
        <v>358</v>
      </c>
      <c r="AD1039" s="15" t="s">
        <v>368</v>
      </c>
      <c r="AE1039" s="83">
        <v>1</v>
      </c>
      <c r="AF1039" s="84"/>
      <c r="AG1039" s="84"/>
      <c r="AH1039" s="84"/>
      <c r="AI1039" s="84"/>
      <c r="AJ1039" s="84"/>
      <c r="AK1039" s="84"/>
      <c r="AL1039" s="84"/>
      <c r="AM1039" s="85"/>
    </row>
    <row r="1040" spans="1:39" ht="12" customHeight="1">
      <c r="A1040" s="184">
        <v>975</v>
      </c>
      <c r="B1040" s="98" t="s">
        <v>279</v>
      </c>
      <c r="C1040" s="98" t="s">
        <v>89</v>
      </c>
      <c r="D1040" s="11" t="s">
        <v>25</v>
      </c>
      <c r="E1040" s="11" t="s">
        <v>303</v>
      </c>
      <c r="F1040" s="12" t="s">
        <v>48</v>
      </c>
      <c r="G1040" s="12" t="s">
        <v>310</v>
      </c>
      <c r="H1040" s="12" t="s">
        <v>306</v>
      </c>
      <c r="I1040" s="105" t="s">
        <v>504</v>
      </c>
      <c r="J1040" s="12" t="str">
        <f>"≥17h"</f>
        <v>≥17h</v>
      </c>
      <c r="K1040" s="12" t="s">
        <v>513</v>
      </c>
      <c r="L1040" s="69" t="s">
        <v>520</v>
      </c>
      <c r="M1040" s="13" t="s">
        <v>371</v>
      </c>
      <c r="N1040" s="14" t="s">
        <v>308</v>
      </c>
      <c r="O1040" s="96" t="s">
        <v>358</v>
      </c>
      <c r="P1040" s="15" t="s">
        <v>368</v>
      </c>
      <c r="Q1040" s="83"/>
      <c r="R1040" s="84"/>
      <c r="S1040" s="84"/>
      <c r="T1040" s="84">
        <v>1</v>
      </c>
      <c r="U1040" s="84"/>
      <c r="V1040" s="84"/>
      <c r="W1040" s="84"/>
      <c r="X1040" s="84"/>
      <c r="Y1040" s="85"/>
      <c r="Z1040" s="69" t="s">
        <v>520</v>
      </c>
      <c r="AA1040" s="13" t="s">
        <v>371</v>
      </c>
      <c r="AB1040" s="14" t="s">
        <v>308</v>
      </c>
      <c r="AC1040" s="96" t="s">
        <v>358</v>
      </c>
      <c r="AD1040" s="15" t="s">
        <v>368</v>
      </c>
      <c r="AE1040" s="83">
        <v>1</v>
      </c>
      <c r="AF1040" s="84"/>
      <c r="AG1040" s="84"/>
      <c r="AH1040" s="84"/>
      <c r="AI1040" s="84"/>
      <c r="AJ1040" s="84"/>
      <c r="AK1040" s="84"/>
      <c r="AL1040" s="84"/>
      <c r="AM1040" s="85"/>
    </row>
    <row r="1041" spans="1:39" ht="12" customHeight="1">
      <c r="A1041" s="184">
        <v>976</v>
      </c>
      <c r="B1041" s="98" t="s">
        <v>142</v>
      </c>
      <c r="C1041" s="98" t="s">
        <v>79</v>
      </c>
      <c r="D1041" s="11" t="s">
        <v>51</v>
      </c>
      <c r="E1041" s="11" t="s">
        <v>304</v>
      </c>
      <c r="F1041" s="12" t="s">
        <v>50</v>
      </c>
      <c r="G1041" s="12" t="s">
        <v>510</v>
      </c>
      <c r="H1041" s="12" t="s">
        <v>306</v>
      </c>
      <c r="I1041" s="105" t="s">
        <v>507</v>
      </c>
      <c r="J1041" s="11" t="str">
        <f>"12-16h"</f>
        <v>12-16h</v>
      </c>
      <c r="K1041" s="12" t="s">
        <v>513</v>
      </c>
      <c r="L1041" s="69" t="s">
        <v>520</v>
      </c>
      <c r="M1041" s="13" t="s">
        <v>373</v>
      </c>
      <c r="N1041" s="14" t="s">
        <v>367</v>
      </c>
      <c r="O1041" s="96" t="s">
        <v>358</v>
      </c>
      <c r="P1041" s="15" t="s">
        <v>368</v>
      </c>
      <c r="Q1041" s="83"/>
      <c r="R1041" s="84"/>
      <c r="S1041" s="84"/>
      <c r="T1041" s="84">
        <v>1</v>
      </c>
      <c r="U1041" s="84"/>
      <c r="V1041" s="84">
        <v>1</v>
      </c>
      <c r="W1041" s="84">
        <v>1</v>
      </c>
      <c r="X1041" s="84"/>
      <c r="Y1041" s="85"/>
      <c r="Z1041" s="69" t="s">
        <v>520</v>
      </c>
      <c r="AA1041" s="13" t="s">
        <v>373</v>
      </c>
      <c r="AB1041" s="14" t="s">
        <v>367</v>
      </c>
      <c r="AC1041" s="96" t="s">
        <v>358</v>
      </c>
      <c r="AD1041" s="15" t="s">
        <v>368</v>
      </c>
      <c r="AE1041" s="83"/>
      <c r="AF1041" s="84">
        <v>1</v>
      </c>
      <c r="AG1041" s="84"/>
      <c r="AH1041" s="84"/>
      <c r="AI1041" s="84"/>
      <c r="AJ1041" s="84"/>
      <c r="AK1041" s="84"/>
      <c r="AL1041" s="84"/>
      <c r="AM1041" s="85"/>
    </row>
    <row r="1042" spans="1:39" ht="12" customHeight="1">
      <c r="A1042" s="184">
        <v>977</v>
      </c>
      <c r="B1042" s="98" t="s">
        <v>106</v>
      </c>
      <c r="C1042" s="98" t="s">
        <v>71</v>
      </c>
      <c r="D1042" s="11" t="s">
        <v>51</v>
      </c>
      <c r="E1042" s="11" t="s">
        <v>303</v>
      </c>
      <c r="F1042" s="12" t="s">
        <v>50</v>
      </c>
      <c r="G1042" s="12" t="s">
        <v>310</v>
      </c>
      <c r="H1042" s="12" t="s">
        <v>306</v>
      </c>
      <c r="I1042" s="105" t="s">
        <v>504</v>
      </c>
      <c r="J1042" s="12" t="str">
        <f>"≥17h"</f>
        <v>≥17h</v>
      </c>
      <c r="K1042" s="12" t="s">
        <v>512</v>
      </c>
      <c r="L1042" s="69" t="s">
        <v>520</v>
      </c>
      <c r="M1042" s="13" t="s">
        <v>373</v>
      </c>
      <c r="N1042" s="14" t="s">
        <v>308</v>
      </c>
      <c r="O1042" s="96" t="s">
        <v>358</v>
      </c>
      <c r="P1042" s="15" t="s">
        <v>368</v>
      </c>
      <c r="Q1042" s="83"/>
      <c r="R1042" s="84"/>
      <c r="S1042" s="84">
        <v>1</v>
      </c>
      <c r="T1042" s="84"/>
      <c r="U1042" s="84"/>
      <c r="V1042" s="84"/>
      <c r="W1042" s="84"/>
      <c r="X1042" s="84">
        <v>1</v>
      </c>
      <c r="Y1042" s="85"/>
      <c r="Z1042" s="69" t="s">
        <v>520</v>
      </c>
      <c r="AA1042" s="13" t="s">
        <v>373</v>
      </c>
      <c r="AB1042" s="14" t="s">
        <v>308</v>
      </c>
      <c r="AC1042" s="96" t="s">
        <v>358</v>
      </c>
      <c r="AD1042" s="15" t="s">
        <v>368</v>
      </c>
      <c r="AE1042" s="83"/>
      <c r="AF1042" s="84">
        <v>1</v>
      </c>
      <c r="AG1042" s="84"/>
      <c r="AH1042" s="84"/>
      <c r="AI1042" s="84"/>
      <c r="AJ1042" s="84"/>
      <c r="AK1042" s="84"/>
      <c r="AL1042" s="84"/>
      <c r="AM1042" s="85"/>
    </row>
    <row r="1043" spans="1:39" ht="12" customHeight="1">
      <c r="A1043" s="184">
        <v>978</v>
      </c>
      <c r="B1043" s="98" t="s">
        <v>279</v>
      </c>
      <c r="C1043" s="98" t="s">
        <v>89</v>
      </c>
      <c r="D1043" s="11" t="s">
        <v>25</v>
      </c>
      <c r="E1043" s="11" t="s">
        <v>304</v>
      </c>
      <c r="F1043" s="12" t="s">
        <v>48</v>
      </c>
      <c r="G1043" s="12" t="s">
        <v>310</v>
      </c>
      <c r="H1043" s="12" t="s">
        <v>306</v>
      </c>
      <c r="I1043" s="105" t="s">
        <v>504</v>
      </c>
      <c r="J1043" s="12" t="str">
        <f>"≥17h"</f>
        <v>≥17h</v>
      </c>
      <c r="K1043" s="12" t="s">
        <v>513</v>
      </c>
      <c r="L1043" s="69" t="s">
        <v>520</v>
      </c>
      <c r="M1043" s="13" t="s">
        <v>373</v>
      </c>
      <c r="N1043" s="14" t="s">
        <v>308</v>
      </c>
      <c r="O1043" s="96" t="s">
        <v>358</v>
      </c>
      <c r="P1043" s="15" t="s">
        <v>368</v>
      </c>
      <c r="Q1043" s="83"/>
      <c r="R1043" s="84"/>
      <c r="S1043" s="84"/>
      <c r="T1043" s="84">
        <v>1</v>
      </c>
      <c r="U1043" s="84"/>
      <c r="V1043" s="84"/>
      <c r="W1043" s="84"/>
      <c r="X1043" s="84"/>
      <c r="Y1043" s="85"/>
      <c r="Z1043" s="69" t="s">
        <v>520</v>
      </c>
      <c r="AA1043" s="13" t="s">
        <v>373</v>
      </c>
      <c r="AB1043" s="14" t="s">
        <v>308</v>
      </c>
      <c r="AC1043" s="96" t="s">
        <v>358</v>
      </c>
      <c r="AD1043" s="15" t="s">
        <v>368</v>
      </c>
      <c r="AE1043" s="83">
        <v>1</v>
      </c>
      <c r="AF1043" s="84"/>
      <c r="AG1043" s="84"/>
      <c r="AH1043" s="84"/>
      <c r="AI1043" s="84"/>
      <c r="AJ1043" s="84"/>
      <c r="AK1043" s="84"/>
      <c r="AL1043" s="84"/>
      <c r="AM1043" s="85"/>
    </row>
    <row r="1044" spans="1:39" ht="12" customHeight="1">
      <c r="A1044" s="184">
        <v>979</v>
      </c>
      <c r="B1044" s="98" t="s">
        <v>106</v>
      </c>
      <c r="C1044" s="98" t="s">
        <v>71</v>
      </c>
      <c r="D1044" s="11" t="s">
        <v>51</v>
      </c>
      <c r="E1044" s="11" t="s">
        <v>303</v>
      </c>
      <c r="F1044" s="12" t="s">
        <v>50</v>
      </c>
      <c r="G1044" s="12" t="s">
        <v>310</v>
      </c>
      <c r="H1044" s="12" t="s">
        <v>306</v>
      </c>
      <c r="I1044" s="105" t="s">
        <v>504</v>
      </c>
      <c r="J1044" s="12" t="str">
        <f>"≥17h"</f>
        <v>≥17h</v>
      </c>
      <c r="K1044" s="12" t="s">
        <v>512</v>
      </c>
      <c r="L1044" s="69" t="s">
        <v>520</v>
      </c>
      <c r="M1044" s="13" t="s">
        <v>373</v>
      </c>
      <c r="N1044" s="14" t="s">
        <v>308</v>
      </c>
      <c r="O1044" s="96" t="s">
        <v>358</v>
      </c>
      <c r="P1044" s="15" t="s">
        <v>368</v>
      </c>
      <c r="Q1044" s="83"/>
      <c r="R1044" s="84"/>
      <c r="S1044" s="84"/>
      <c r="T1044" s="84">
        <v>1</v>
      </c>
      <c r="U1044" s="84"/>
      <c r="V1044" s="84"/>
      <c r="W1044" s="84"/>
      <c r="X1044" s="84"/>
      <c r="Y1044" s="85"/>
      <c r="Z1044" s="69" t="s">
        <v>520</v>
      </c>
      <c r="AA1044" s="13" t="s">
        <v>373</v>
      </c>
      <c r="AB1044" s="14" t="s">
        <v>308</v>
      </c>
      <c r="AC1044" s="96" t="s">
        <v>358</v>
      </c>
      <c r="AD1044" s="15" t="s">
        <v>368</v>
      </c>
      <c r="AE1044" s="83"/>
      <c r="AF1044" s="84">
        <v>1</v>
      </c>
      <c r="AG1044" s="84"/>
      <c r="AH1044" s="84"/>
      <c r="AI1044" s="84"/>
      <c r="AJ1044" s="84"/>
      <c r="AK1044" s="84"/>
      <c r="AL1044" s="84"/>
      <c r="AM1044" s="85"/>
    </row>
    <row r="1045" spans="1:39" ht="12" customHeight="1">
      <c r="A1045" s="184">
        <v>980</v>
      </c>
      <c r="B1045" s="98" t="s">
        <v>106</v>
      </c>
      <c r="C1045" s="98" t="s">
        <v>71</v>
      </c>
      <c r="D1045" s="11" t="s">
        <v>51</v>
      </c>
      <c r="E1045" s="11" t="s">
        <v>303</v>
      </c>
      <c r="F1045" s="12" t="s">
        <v>50</v>
      </c>
      <c r="G1045" s="12" t="s">
        <v>310</v>
      </c>
      <c r="H1045" s="12" t="s">
        <v>306</v>
      </c>
      <c r="I1045" s="105" t="s">
        <v>505</v>
      </c>
      <c r="J1045" s="11" t="str">
        <f>"12-16h"</f>
        <v>12-16h</v>
      </c>
      <c r="K1045" s="12" t="s">
        <v>512</v>
      </c>
      <c r="L1045" s="69" t="s">
        <v>520</v>
      </c>
      <c r="M1045" s="13" t="s">
        <v>373</v>
      </c>
      <c r="N1045" s="14" t="s">
        <v>308</v>
      </c>
      <c r="O1045" s="96" t="s">
        <v>358</v>
      </c>
      <c r="P1045" s="15" t="s">
        <v>368</v>
      </c>
      <c r="Q1045" s="83"/>
      <c r="R1045" s="84"/>
      <c r="S1045" s="84"/>
      <c r="T1045" s="84">
        <v>1</v>
      </c>
      <c r="U1045" s="84"/>
      <c r="V1045" s="84"/>
      <c r="W1045" s="84"/>
      <c r="X1045" s="84"/>
      <c r="Y1045" s="85"/>
      <c r="Z1045" s="69" t="s">
        <v>520</v>
      </c>
      <c r="AA1045" s="13" t="s">
        <v>373</v>
      </c>
      <c r="AB1045" s="14" t="s">
        <v>308</v>
      </c>
      <c r="AC1045" s="96" t="s">
        <v>358</v>
      </c>
      <c r="AD1045" s="15" t="s">
        <v>368</v>
      </c>
      <c r="AE1045" s="83"/>
      <c r="AF1045" s="84">
        <v>1</v>
      </c>
      <c r="AG1045" s="84"/>
      <c r="AH1045" s="84"/>
      <c r="AI1045" s="84"/>
      <c r="AJ1045" s="84"/>
      <c r="AK1045" s="84"/>
      <c r="AL1045" s="84"/>
      <c r="AM1045" s="85"/>
    </row>
    <row r="1046" spans="1:39" ht="12" customHeight="1">
      <c r="A1046" s="184">
        <v>981</v>
      </c>
      <c r="B1046" s="98" t="s">
        <v>93</v>
      </c>
      <c r="C1046" s="98" t="s">
        <v>89</v>
      </c>
      <c r="D1046" s="11" t="s">
        <v>52</v>
      </c>
      <c r="E1046" s="11" t="s">
        <v>304</v>
      </c>
      <c r="F1046" s="12" t="s">
        <v>49</v>
      </c>
      <c r="G1046" s="12" t="s">
        <v>310</v>
      </c>
      <c r="H1046" s="12" t="s">
        <v>306</v>
      </c>
      <c r="I1046" s="12" t="s">
        <v>504</v>
      </c>
      <c r="J1046" s="11" t="str">
        <f>"12-16h"</f>
        <v>12-16h</v>
      </c>
      <c r="K1046" s="12" t="s">
        <v>513</v>
      </c>
      <c r="L1046" s="69" t="s">
        <v>520</v>
      </c>
      <c r="M1046" s="13" t="s">
        <v>373</v>
      </c>
      <c r="N1046" s="14" t="s">
        <v>308</v>
      </c>
      <c r="O1046" s="96" t="s">
        <v>358</v>
      </c>
      <c r="P1046" s="15" t="s">
        <v>368</v>
      </c>
      <c r="Q1046" s="83"/>
      <c r="R1046" s="84"/>
      <c r="S1046" s="84">
        <v>1</v>
      </c>
      <c r="T1046" s="84"/>
      <c r="U1046" s="84"/>
      <c r="V1046" s="84"/>
      <c r="W1046" s="84"/>
      <c r="X1046" s="84"/>
      <c r="Y1046" s="85"/>
      <c r="Z1046" s="69" t="s">
        <v>520</v>
      </c>
      <c r="AA1046" s="13" t="s">
        <v>373</v>
      </c>
      <c r="AB1046" s="14" t="s">
        <v>308</v>
      </c>
      <c r="AC1046" s="96" t="s">
        <v>358</v>
      </c>
      <c r="AD1046" s="15" t="s">
        <v>368</v>
      </c>
      <c r="AE1046" s="83">
        <v>1</v>
      </c>
      <c r="AF1046" s="84"/>
      <c r="AG1046" s="84"/>
      <c r="AH1046" s="84"/>
      <c r="AI1046" s="84"/>
      <c r="AJ1046" s="84"/>
      <c r="AK1046" s="84"/>
      <c r="AL1046" s="84"/>
      <c r="AM1046" s="85"/>
    </row>
    <row r="1047" spans="1:39" ht="12" customHeight="1">
      <c r="A1047" s="184">
        <v>982</v>
      </c>
      <c r="B1047" s="98" t="s">
        <v>93</v>
      </c>
      <c r="C1047" s="98" t="s">
        <v>89</v>
      </c>
      <c r="D1047" s="11" t="s">
        <v>51</v>
      </c>
      <c r="E1047" s="11" t="s">
        <v>303</v>
      </c>
      <c r="F1047" s="12" t="s">
        <v>48</v>
      </c>
      <c r="G1047" s="12" t="s">
        <v>310</v>
      </c>
      <c r="H1047" s="12" t="s">
        <v>306</v>
      </c>
      <c r="I1047" s="105" t="s">
        <v>505</v>
      </c>
      <c r="J1047" s="12" t="str">
        <f>"≥17h"</f>
        <v>≥17h</v>
      </c>
      <c r="K1047" s="12" t="s">
        <v>47</v>
      </c>
      <c r="L1047" s="69" t="s">
        <v>520</v>
      </c>
      <c r="M1047" s="13" t="s">
        <v>373</v>
      </c>
      <c r="N1047" s="14" t="s">
        <v>308</v>
      </c>
      <c r="O1047" s="96" t="s">
        <v>358</v>
      </c>
      <c r="P1047" s="15" t="s">
        <v>368</v>
      </c>
      <c r="Q1047" s="83"/>
      <c r="R1047" s="84"/>
      <c r="S1047" s="84">
        <v>1</v>
      </c>
      <c r="T1047" s="84"/>
      <c r="U1047" s="84"/>
      <c r="V1047" s="84"/>
      <c r="W1047" s="84"/>
      <c r="X1047" s="84"/>
      <c r="Y1047" s="85"/>
      <c r="Z1047" s="69" t="s">
        <v>520</v>
      </c>
      <c r="AA1047" s="13" t="s">
        <v>373</v>
      </c>
      <c r="AB1047" s="14" t="s">
        <v>308</v>
      </c>
      <c r="AC1047" s="96" t="s">
        <v>358</v>
      </c>
      <c r="AD1047" s="15" t="s">
        <v>368</v>
      </c>
      <c r="AE1047" s="83">
        <v>1</v>
      </c>
      <c r="AF1047" s="84"/>
      <c r="AG1047" s="84"/>
      <c r="AH1047" s="84"/>
      <c r="AI1047" s="84"/>
      <c r="AJ1047" s="84"/>
      <c r="AK1047" s="84"/>
      <c r="AL1047" s="84"/>
      <c r="AM1047" s="85"/>
    </row>
    <row r="1048" spans="1:39" ht="12" customHeight="1">
      <c r="A1048" s="184">
        <v>983</v>
      </c>
      <c r="B1048" s="98" t="s">
        <v>93</v>
      </c>
      <c r="C1048" s="98" t="s">
        <v>89</v>
      </c>
      <c r="D1048" s="11" t="s">
        <v>52</v>
      </c>
      <c r="E1048" s="11" t="s">
        <v>304</v>
      </c>
      <c r="F1048" s="12" t="s">
        <v>49</v>
      </c>
      <c r="G1048" s="12" t="s">
        <v>310</v>
      </c>
      <c r="H1048" s="12" t="s">
        <v>306</v>
      </c>
      <c r="I1048" s="117" t="s">
        <v>504</v>
      </c>
      <c r="J1048" s="12" t="str">
        <f>"≥17h"</f>
        <v>≥17h</v>
      </c>
      <c r="K1048" s="12" t="s">
        <v>47</v>
      </c>
      <c r="L1048" s="69" t="s">
        <v>520</v>
      </c>
      <c r="M1048" s="13" t="s">
        <v>374</v>
      </c>
      <c r="N1048" s="14" t="s">
        <v>367</v>
      </c>
      <c r="O1048" s="96" t="s">
        <v>358</v>
      </c>
      <c r="P1048" s="15" t="s">
        <v>368</v>
      </c>
      <c r="Q1048" s="83"/>
      <c r="R1048" s="84"/>
      <c r="S1048" s="84">
        <v>1</v>
      </c>
      <c r="T1048" s="84"/>
      <c r="U1048" s="84"/>
      <c r="V1048" s="84"/>
      <c r="W1048" s="84"/>
      <c r="X1048" s="84"/>
      <c r="Y1048" s="85"/>
      <c r="Z1048" s="69" t="s">
        <v>520</v>
      </c>
      <c r="AA1048" s="13" t="s">
        <v>374</v>
      </c>
      <c r="AB1048" s="14" t="s">
        <v>367</v>
      </c>
      <c r="AC1048" s="96" t="s">
        <v>358</v>
      </c>
      <c r="AD1048" s="15" t="s">
        <v>368</v>
      </c>
      <c r="AE1048" s="83"/>
      <c r="AF1048" s="84">
        <v>1</v>
      </c>
      <c r="AG1048" s="84"/>
      <c r="AH1048" s="84"/>
      <c r="AI1048" s="84"/>
      <c r="AJ1048" s="84"/>
      <c r="AK1048" s="84"/>
      <c r="AL1048" s="84"/>
      <c r="AM1048" s="85"/>
    </row>
    <row r="1049" spans="1:39" ht="12" customHeight="1">
      <c r="A1049" s="184">
        <v>984</v>
      </c>
      <c r="B1049" s="98" t="s">
        <v>279</v>
      </c>
      <c r="C1049" s="98" t="s">
        <v>89</v>
      </c>
      <c r="D1049" s="11" t="s">
        <v>52</v>
      </c>
      <c r="E1049" s="11" t="s">
        <v>303</v>
      </c>
      <c r="F1049" s="12" t="s">
        <v>48</v>
      </c>
      <c r="G1049" s="12" t="s">
        <v>310</v>
      </c>
      <c r="H1049" s="12" t="s">
        <v>306</v>
      </c>
      <c r="I1049" s="12" t="s">
        <v>505</v>
      </c>
      <c r="J1049" s="11" t="str">
        <f>"12-16h"</f>
        <v>12-16h</v>
      </c>
      <c r="K1049" s="12" t="s">
        <v>513</v>
      </c>
      <c r="L1049" s="69" t="s">
        <v>520</v>
      </c>
      <c r="M1049" s="13" t="s">
        <v>371</v>
      </c>
      <c r="N1049" s="14" t="s">
        <v>308</v>
      </c>
      <c r="O1049" s="96" t="s">
        <v>358</v>
      </c>
      <c r="P1049" s="15" t="s">
        <v>368</v>
      </c>
      <c r="Q1049" s="83"/>
      <c r="R1049" s="84"/>
      <c r="S1049" s="84"/>
      <c r="T1049" s="84">
        <v>1</v>
      </c>
      <c r="U1049" s="84"/>
      <c r="V1049" s="84"/>
      <c r="W1049" s="84"/>
      <c r="X1049" s="84"/>
      <c r="Y1049" s="85"/>
      <c r="Z1049" s="69" t="s">
        <v>520</v>
      </c>
      <c r="AA1049" s="13" t="s">
        <v>371</v>
      </c>
      <c r="AB1049" s="14" t="s">
        <v>308</v>
      </c>
      <c r="AC1049" s="96" t="s">
        <v>358</v>
      </c>
      <c r="AD1049" s="15" t="s">
        <v>368</v>
      </c>
      <c r="AE1049" s="83">
        <v>1</v>
      </c>
      <c r="AF1049" s="84"/>
      <c r="AG1049" s="84"/>
      <c r="AH1049" s="84"/>
      <c r="AI1049" s="84"/>
      <c r="AJ1049" s="84"/>
      <c r="AK1049" s="84"/>
      <c r="AL1049" s="84"/>
      <c r="AM1049" s="85"/>
    </row>
    <row r="1050" spans="1:39" ht="12" customHeight="1">
      <c r="A1050" s="184">
        <v>985</v>
      </c>
      <c r="B1050" s="98" t="s">
        <v>172</v>
      </c>
      <c r="C1050" s="98" t="s">
        <v>168</v>
      </c>
      <c r="D1050" s="11" t="s">
        <v>52</v>
      </c>
      <c r="E1050" s="11" t="s">
        <v>304</v>
      </c>
      <c r="F1050" s="12" t="s">
        <v>48</v>
      </c>
      <c r="G1050" s="12" t="s">
        <v>510</v>
      </c>
      <c r="H1050" s="12" t="s">
        <v>306</v>
      </c>
      <c r="I1050" s="105" t="s">
        <v>507</v>
      </c>
      <c r="J1050" s="12" t="str">
        <f>"≥17h"</f>
        <v>≥17h</v>
      </c>
      <c r="K1050" s="12" t="s">
        <v>47</v>
      </c>
      <c r="L1050" s="69" t="s">
        <v>520</v>
      </c>
      <c r="M1050" s="13" t="s">
        <v>373</v>
      </c>
      <c r="N1050" s="14" t="s">
        <v>308</v>
      </c>
      <c r="O1050" s="96" t="s">
        <v>358</v>
      </c>
      <c r="P1050" s="15" t="s">
        <v>368</v>
      </c>
      <c r="Q1050" s="83"/>
      <c r="R1050" s="84"/>
      <c r="S1050" s="84">
        <v>1</v>
      </c>
      <c r="T1050" s="84">
        <v>1</v>
      </c>
      <c r="U1050" s="84"/>
      <c r="V1050" s="84"/>
      <c r="W1050" s="84">
        <v>1</v>
      </c>
      <c r="X1050" s="84">
        <v>1</v>
      </c>
      <c r="Y1050" s="85"/>
      <c r="Z1050" s="69" t="s">
        <v>520</v>
      </c>
      <c r="AA1050" s="13" t="s">
        <v>373</v>
      </c>
      <c r="AB1050" s="14" t="s">
        <v>308</v>
      </c>
      <c r="AC1050" s="96" t="s">
        <v>358</v>
      </c>
      <c r="AD1050" s="15" t="s">
        <v>368</v>
      </c>
      <c r="AE1050" s="83"/>
      <c r="AF1050" s="84">
        <v>1</v>
      </c>
      <c r="AG1050" s="84"/>
      <c r="AH1050" s="84"/>
      <c r="AI1050" s="84"/>
      <c r="AJ1050" s="84"/>
      <c r="AK1050" s="84"/>
      <c r="AL1050" s="84"/>
      <c r="AM1050" s="85"/>
    </row>
    <row r="1051" spans="1:39" ht="12" customHeight="1">
      <c r="A1051" s="184">
        <v>986</v>
      </c>
      <c r="B1051" s="98" t="s">
        <v>279</v>
      </c>
      <c r="C1051" s="98" t="s">
        <v>89</v>
      </c>
      <c r="D1051" s="11" t="s">
        <v>51</v>
      </c>
      <c r="E1051" s="11" t="s">
        <v>304</v>
      </c>
      <c r="F1051" s="12" t="s">
        <v>49</v>
      </c>
      <c r="G1051" s="12" t="s">
        <v>310</v>
      </c>
      <c r="H1051" s="12" t="s">
        <v>306</v>
      </c>
      <c r="I1051" s="12" t="s">
        <v>505</v>
      </c>
      <c r="J1051" s="11" t="str">
        <f>"12-16h"</f>
        <v>12-16h</v>
      </c>
      <c r="K1051" s="12" t="s">
        <v>47</v>
      </c>
      <c r="L1051" s="69" t="s">
        <v>520</v>
      </c>
      <c r="M1051" s="13" t="s">
        <v>371</v>
      </c>
      <c r="N1051" s="14" t="s">
        <v>308</v>
      </c>
      <c r="O1051" s="96" t="s">
        <v>358</v>
      </c>
      <c r="P1051" s="15" t="s">
        <v>370</v>
      </c>
      <c r="Q1051" s="83"/>
      <c r="R1051" s="84">
        <v>1</v>
      </c>
      <c r="S1051" s="84"/>
      <c r="T1051" s="84"/>
      <c r="U1051" s="84"/>
      <c r="V1051" s="84"/>
      <c r="W1051" s="84"/>
      <c r="X1051" s="84"/>
      <c r="Y1051" s="85"/>
      <c r="Z1051" s="69" t="s">
        <v>520</v>
      </c>
      <c r="AA1051" s="13" t="s">
        <v>371</v>
      </c>
      <c r="AB1051" s="14" t="s">
        <v>308</v>
      </c>
      <c r="AC1051" s="96" t="s">
        <v>358</v>
      </c>
      <c r="AD1051" s="15" t="s">
        <v>370</v>
      </c>
      <c r="AE1051" s="83"/>
      <c r="AF1051" s="84">
        <v>1</v>
      </c>
      <c r="AG1051" s="84"/>
      <c r="AH1051" s="84"/>
      <c r="AI1051" s="84"/>
      <c r="AJ1051" s="84"/>
      <c r="AK1051" s="84"/>
      <c r="AL1051" s="84"/>
      <c r="AM1051" s="85"/>
    </row>
    <row r="1052" spans="1:39" ht="12" customHeight="1">
      <c r="A1052" s="184">
        <v>987</v>
      </c>
      <c r="B1052" s="98" t="s">
        <v>279</v>
      </c>
      <c r="C1052" s="98" t="s">
        <v>89</v>
      </c>
      <c r="D1052" s="11" t="s">
        <v>51</v>
      </c>
      <c r="E1052" s="11" t="s">
        <v>304</v>
      </c>
      <c r="F1052" s="12" t="s">
        <v>50</v>
      </c>
      <c r="G1052" s="12" t="s">
        <v>310</v>
      </c>
      <c r="H1052" s="12" t="s">
        <v>306</v>
      </c>
      <c r="I1052" s="105" t="s">
        <v>504</v>
      </c>
      <c r="J1052" s="12" t="str">
        <f>"≥17h"</f>
        <v>≥17h</v>
      </c>
      <c r="K1052" s="12" t="s">
        <v>512</v>
      </c>
      <c r="L1052" s="69" t="s">
        <v>520</v>
      </c>
      <c r="M1052" s="13" t="s">
        <v>371</v>
      </c>
      <c r="N1052" s="14" t="s">
        <v>308</v>
      </c>
      <c r="O1052" s="96" t="s">
        <v>358</v>
      </c>
      <c r="P1052" s="15" t="s">
        <v>368</v>
      </c>
      <c r="Q1052" s="83"/>
      <c r="R1052" s="84"/>
      <c r="S1052" s="84"/>
      <c r="T1052" s="84">
        <v>1</v>
      </c>
      <c r="U1052" s="84"/>
      <c r="V1052" s="84"/>
      <c r="W1052" s="84"/>
      <c r="X1052" s="84"/>
      <c r="Y1052" s="85"/>
      <c r="Z1052" s="69" t="s">
        <v>520</v>
      </c>
      <c r="AA1052" s="13" t="s">
        <v>371</v>
      </c>
      <c r="AB1052" s="14" t="s">
        <v>308</v>
      </c>
      <c r="AC1052" s="96" t="s">
        <v>358</v>
      </c>
      <c r="AD1052" s="15" t="s">
        <v>368</v>
      </c>
      <c r="AE1052" s="83"/>
      <c r="AF1052" s="84">
        <v>1</v>
      </c>
      <c r="AG1052" s="84"/>
      <c r="AH1052" s="84"/>
      <c r="AI1052" s="84"/>
      <c r="AJ1052" s="84"/>
      <c r="AK1052" s="84"/>
      <c r="AL1052" s="84"/>
      <c r="AM1052" s="85"/>
    </row>
    <row r="1053" spans="1:39" ht="12" customHeight="1">
      <c r="A1053" s="184">
        <v>988</v>
      </c>
      <c r="B1053" s="98" t="s">
        <v>93</v>
      </c>
      <c r="C1053" s="98" t="s">
        <v>89</v>
      </c>
      <c r="D1053" s="11" t="s">
        <v>51</v>
      </c>
      <c r="E1053" s="11" t="s">
        <v>304</v>
      </c>
      <c r="F1053" s="12" t="s">
        <v>48</v>
      </c>
      <c r="G1053" s="12" t="s">
        <v>310</v>
      </c>
      <c r="H1053" s="12" t="s">
        <v>306</v>
      </c>
      <c r="I1053" s="105" t="s">
        <v>505</v>
      </c>
      <c r="J1053" s="11" t="str">
        <f>"12-16h"</f>
        <v>12-16h</v>
      </c>
      <c r="K1053" s="12" t="s">
        <v>513</v>
      </c>
      <c r="L1053" s="69" t="s">
        <v>520</v>
      </c>
      <c r="M1053" s="13" t="s">
        <v>371</v>
      </c>
      <c r="N1053" s="14" t="s">
        <v>308</v>
      </c>
      <c r="O1053" s="96" t="s">
        <v>358</v>
      </c>
      <c r="P1053" s="15" t="s">
        <v>368</v>
      </c>
      <c r="Q1053" s="83"/>
      <c r="R1053" s="84"/>
      <c r="S1053" s="84"/>
      <c r="T1053" s="84"/>
      <c r="U1053" s="84"/>
      <c r="V1053" s="84"/>
      <c r="W1053" s="84">
        <v>1</v>
      </c>
      <c r="X1053" s="84"/>
      <c r="Y1053" s="85"/>
      <c r="Z1053" s="69" t="s">
        <v>520</v>
      </c>
      <c r="AA1053" s="13" t="s">
        <v>371</v>
      </c>
      <c r="AB1053" s="14" t="s">
        <v>308</v>
      </c>
      <c r="AC1053" s="96" t="s">
        <v>358</v>
      </c>
      <c r="AD1053" s="15" t="s">
        <v>368</v>
      </c>
      <c r="AE1053" s="83">
        <v>1</v>
      </c>
      <c r="AF1053" s="84"/>
      <c r="AG1053" s="84"/>
      <c r="AH1053" s="84"/>
      <c r="AI1053" s="84"/>
      <c r="AJ1053" s="84"/>
      <c r="AK1053" s="84"/>
      <c r="AL1053" s="84"/>
      <c r="AM1053" s="85"/>
    </row>
    <row r="1054" spans="1:39" ht="12" customHeight="1">
      <c r="A1054" s="184">
        <v>989</v>
      </c>
      <c r="B1054" s="98" t="s">
        <v>172</v>
      </c>
      <c r="C1054" s="98" t="s">
        <v>168</v>
      </c>
      <c r="D1054" s="11" t="s">
        <v>25</v>
      </c>
      <c r="E1054" s="11" t="s">
        <v>304</v>
      </c>
      <c r="F1054" s="12" t="s">
        <v>48</v>
      </c>
      <c r="G1054" s="12" t="s">
        <v>310</v>
      </c>
      <c r="H1054" s="12" t="s">
        <v>306</v>
      </c>
      <c r="I1054" s="12" t="s">
        <v>507</v>
      </c>
      <c r="J1054" s="12" t="str">
        <f>"≥17h"</f>
        <v>≥17h</v>
      </c>
      <c r="K1054" s="12" t="s">
        <v>513</v>
      </c>
      <c r="L1054" s="69" t="s">
        <v>520</v>
      </c>
      <c r="M1054" s="13" t="s">
        <v>373</v>
      </c>
      <c r="N1054" s="14" t="s">
        <v>308</v>
      </c>
      <c r="O1054" s="96" t="s">
        <v>358</v>
      </c>
      <c r="P1054" s="15" t="s">
        <v>368</v>
      </c>
      <c r="Q1054" s="83"/>
      <c r="R1054" s="84"/>
      <c r="S1054" s="84">
        <v>1</v>
      </c>
      <c r="T1054" s="84">
        <v>1</v>
      </c>
      <c r="U1054" s="84"/>
      <c r="V1054" s="84"/>
      <c r="W1054" s="84"/>
      <c r="X1054" s="84"/>
      <c r="Y1054" s="85"/>
      <c r="Z1054" s="69" t="s">
        <v>520</v>
      </c>
      <c r="AA1054" s="13" t="s">
        <v>373</v>
      </c>
      <c r="AB1054" s="14" t="s">
        <v>308</v>
      </c>
      <c r="AC1054" s="96" t="s">
        <v>358</v>
      </c>
      <c r="AD1054" s="15" t="s">
        <v>368</v>
      </c>
      <c r="AE1054" s="83"/>
      <c r="AF1054" s="84">
        <v>1</v>
      </c>
      <c r="AG1054" s="84"/>
      <c r="AH1054" s="84"/>
      <c r="AI1054" s="84"/>
      <c r="AJ1054" s="84"/>
      <c r="AK1054" s="84"/>
      <c r="AL1054" s="84"/>
      <c r="AM1054" s="85"/>
    </row>
    <row r="1055" spans="1:39" ht="12" customHeight="1">
      <c r="A1055" s="184">
        <v>990</v>
      </c>
      <c r="B1055" s="98" t="s">
        <v>93</v>
      </c>
      <c r="C1055" s="98" t="s">
        <v>89</v>
      </c>
      <c r="D1055" s="11" t="s">
        <v>52</v>
      </c>
      <c r="E1055" s="11" t="s">
        <v>304</v>
      </c>
      <c r="F1055" s="12" t="s">
        <v>49</v>
      </c>
      <c r="G1055" s="12" t="s">
        <v>310</v>
      </c>
      <c r="H1055" s="12" t="s">
        <v>306</v>
      </c>
      <c r="I1055" s="12" t="s">
        <v>504</v>
      </c>
      <c r="J1055" s="11" t="str">
        <f>"12-16h"</f>
        <v>12-16h</v>
      </c>
      <c r="K1055" s="12" t="s">
        <v>47</v>
      </c>
      <c r="L1055" s="69" t="s">
        <v>520</v>
      </c>
      <c r="M1055" s="13" t="s">
        <v>373</v>
      </c>
      <c r="N1055" s="14" t="s">
        <v>308</v>
      </c>
      <c r="O1055" s="96" t="s">
        <v>358</v>
      </c>
      <c r="P1055" s="15" t="s">
        <v>368</v>
      </c>
      <c r="Q1055" s="83"/>
      <c r="R1055" s="84"/>
      <c r="S1055" s="84">
        <v>1</v>
      </c>
      <c r="T1055" s="84"/>
      <c r="U1055" s="84"/>
      <c r="V1055" s="84"/>
      <c r="W1055" s="84"/>
      <c r="X1055" s="84"/>
      <c r="Y1055" s="85"/>
      <c r="Z1055" s="69" t="s">
        <v>520</v>
      </c>
      <c r="AA1055" s="13" t="s">
        <v>373</v>
      </c>
      <c r="AB1055" s="14" t="s">
        <v>308</v>
      </c>
      <c r="AC1055" s="96" t="s">
        <v>358</v>
      </c>
      <c r="AD1055" s="15" t="s">
        <v>368</v>
      </c>
      <c r="AE1055" s="83">
        <v>1</v>
      </c>
      <c r="AF1055" s="84"/>
      <c r="AG1055" s="84"/>
      <c r="AH1055" s="84"/>
      <c r="AI1055" s="84"/>
      <c r="AJ1055" s="84"/>
      <c r="AK1055" s="84"/>
      <c r="AL1055" s="84"/>
      <c r="AM1055" s="85"/>
    </row>
    <row r="1056" spans="1:39" ht="12" customHeight="1">
      <c r="A1056" s="184">
        <v>991</v>
      </c>
      <c r="B1056" s="98" t="s">
        <v>172</v>
      </c>
      <c r="C1056" s="98" t="s">
        <v>168</v>
      </c>
      <c r="D1056" s="11" t="s">
        <v>52</v>
      </c>
      <c r="E1056" s="11" t="s">
        <v>303</v>
      </c>
      <c r="F1056" s="12" t="s">
        <v>50</v>
      </c>
      <c r="G1056" s="12" t="s">
        <v>310</v>
      </c>
      <c r="H1056" s="12" t="s">
        <v>306</v>
      </c>
      <c r="I1056" s="12" t="s">
        <v>504</v>
      </c>
      <c r="J1056" s="12" t="str">
        <f>"≥17h"</f>
        <v>≥17h</v>
      </c>
      <c r="K1056" s="12" t="s">
        <v>47</v>
      </c>
      <c r="L1056" s="69" t="s">
        <v>520</v>
      </c>
      <c r="M1056" s="13" t="s">
        <v>373</v>
      </c>
      <c r="N1056" s="14" t="s">
        <v>367</v>
      </c>
      <c r="O1056" s="96" t="s">
        <v>358</v>
      </c>
      <c r="P1056" s="15" t="s">
        <v>368</v>
      </c>
      <c r="Q1056" s="83"/>
      <c r="R1056" s="84"/>
      <c r="S1056" s="84">
        <v>1</v>
      </c>
      <c r="T1056" s="84">
        <v>1</v>
      </c>
      <c r="U1056" s="84"/>
      <c r="V1056" s="84">
        <v>1</v>
      </c>
      <c r="W1056" s="84">
        <v>1</v>
      </c>
      <c r="X1056" s="84"/>
      <c r="Y1056" s="85"/>
      <c r="Z1056" s="69" t="s">
        <v>520</v>
      </c>
      <c r="AA1056" s="13" t="s">
        <v>373</v>
      </c>
      <c r="AB1056" s="14" t="s">
        <v>367</v>
      </c>
      <c r="AC1056" s="96" t="s">
        <v>358</v>
      </c>
      <c r="AD1056" s="15" t="s">
        <v>368</v>
      </c>
      <c r="AE1056" s="83"/>
      <c r="AF1056" s="84">
        <v>1</v>
      </c>
      <c r="AG1056" s="84"/>
      <c r="AH1056" s="84"/>
      <c r="AI1056" s="84"/>
      <c r="AJ1056" s="84"/>
      <c r="AK1056" s="84"/>
      <c r="AL1056" s="84"/>
      <c r="AM1056" s="85"/>
    </row>
    <row r="1057" spans="1:39" ht="12" customHeight="1">
      <c r="A1057" s="184">
        <v>992</v>
      </c>
      <c r="B1057" s="98" t="s">
        <v>93</v>
      </c>
      <c r="C1057" s="98" t="s">
        <v>89</v>
      </c>
      <c r="D1057" s="11" t="s">
        <v>52</v>
      </c>
      <c r="E1057" s="11" t="s">
        <v>304</v>
      </c>
      <c r="F1057" s="12" t="s">
        <v>49</v>
      </c>
      <c r="G1057" s="12" t="s">
        <v>310</v>
      </c>
      <c r="H1057" s="12" t="s">
        <v>306</v>
      </c>
      <c r="I1057" s="105" t="s">
        <v>504</v>
      </c>
      <c r="J1057" s="11" t="str">
        <f>"12-16h"</f>
        <v>12-16h</v>
      </c>
      <c r="K1057" s="12" t="s">
        <v>47</v>
      </c>
      <c r="L1057" s="69" t="s">
        <v>520</v>
      </c>
      <c r="M1057" s="13" t="s">
        <v>371</v>
      </c>
      <c r="N1057" s="14" t="s">
        <v>308</v>
      </c>
      <c r="O1057" s="96" t="s">
        <v>358</v>
      </c>
      <c r="P1057" s="15" t="s">
        <v>368</v>
      </c>
      <c r="Q1057" s="83"/>
      <c r="R1057" s="84"/>
      <c r="S1057" s="84"/>
      <c r="T1057" s="84"/>
      <c r="U1057" s="84"/>
      <c r="V1057" s="84"/>
      <c r="W1057" s="84">
        <v>1</v>
      </c>
      <c r="X1057" s="84"/>
      <c r="Y1057" s="85"/>
      <c r="Z1057" s="69" t="s">
        <v>520</v>
      </c>
      <c r="AA1057" s="13" t="s">
        <v>371</v>
      </c>
      <c r="AB1057" s="14" t="s">
        <v>308</v>
      </c>
      <c r="AC1057" s="96" t="s">
        <v>358</v>
      </c>
      <c r="AD1057" s="15" t="s">
        <v>368</v>
      </c>
      <c r="AE1057" s="83">
        <v>1</v>
      </c>
      <c r="AF1057" s="84"/>
      <c r="AG1057" s="84"/>
      <c r="AH1057" s="84"/>
      <c r="AI1057" s="84"/>
      <c r="AJ1057" s="84"/>
      <c r="AK1057" s="84"/>
      <c r="AL1057" s="84"/>
      <c r="AM1057" s="85"/>
    </row>
    <row r="1058" spans="1:39" ht="12" customHeight="1">
      <c r="A1058" s="184">
        <v>993</v>
      </c>
      <c r="B1058" s="98" t="s">
        <v>106</v>
      </c>
      <c r="C1058" s="98" t="s">
        <v>71</v>
      </c>
      <c r="D1058" s="11" t="s">
        <v>51</v>
      </c>
      <c r="E1058" s="11" t="s">
        <v>304</v>
      </c>
      <c r="F1058" s="12" t="s">
        <v>50</v>
      </c>
      <c r="G1058" s="12" t="s">
        <v>310</v>
      </c>
      <c r="H1058" s="12" t="s">
        <v>306</v>
      </c>
      <c r="I1058" s="12" t="s">
        <v>507</v>
      </c>
      <c r="J1058" s="11" t="str">
        <f>"12-16h"</f>
        <v>12-16h</v>
      </c>
      <c r="K1058" s="12" t="s">
        <v>512</v>
      </c>
      <c r="L1058" s="69" t="s">
        <v>520</v>
      </c>
      <c r="M1058" s="13" t="s">
        <v>373</v>
      </c>
      <c r="N1058" s="14" t="s">
        <v>367</v>
      </c>
      <c r="O1058" s="96" t="s">
        <v>358</v>
      </c>
      <c r="P1058" s="15" t="s">
        <v>368</v>
      </c>
      <c r="Q1058" s="83"/>
      <c r="R1058" s="84"/>
      <c r="S1058" s="84">
        <v>1</v>
      </c>
      <c r="T1058" s="84">
        <v>1</v>
      </c>
      <c r="U1058" s="84"/>
      <c r="V1058" s="84"/>
      <c r="W1058" s="84">
        <v>1</v>
      </c>
      <c r="X1058" s="84">
        <v>1</v>
      </c>
      <c r="Y1058" s="85"/>
      <c r="Z1058" s="69" t="s">
        <v>520</v>
      </c>
      <c r="AA1058" s="13" t="s">
        <v>373</v>
      </c>
      <c r="AB1058" s="14" t="s">
        <v>367</v>
      </c>
      <c r="AC1058" s="96" t="s">
        <v>358</v>
      </c>
      <c r="AD1058" s="15" t="s">
        <v>368</v>
      </c>
      <c r="AE1058" s="83">
        <v>1</v>
      </c>
      <c r="AF1058" s="84"/>
      <c r="AG1058" s="84"/>
      <c r="AH1058" s="84"/>
      <c r="AI1058" s="84"/>
      <c r="AJ1058" s="84"/>
      <c r="AK1058" s="84"/>
      <c r="AL1058" s="84"/>
      <c r="AM1058" s="85">
        <v>1</v>
      </c>
    </row>
    <row r="1059" spans="1:39" ht="12" customHeight="1">
      <c r="A1059" s="184">
        <v>994</v>
      </c>
      <c r="B1059" s="98" t="s">
        <v>279</v>
      </c>
      <c r="C1059" s="98" t="s">
        <v>89</v>
      </c>
      <c r="D1059" s="11" t="s">
        <v>52</v>
      </c>
      <c r="E1059" s="11" t="s">
        <v>304</v>
      </c>
      <c r="F1059" s="12" t="s">
        <v>49</v>
      </c>
      <c r="G1059" s="12" t="s">
        <v>310</v>
      </c>
      <c r="H1059" s="12" t="s">
        <v>306</v>
      </c>
      <c r="I1059" s="105" t="s">
        <v>504</v>
      </c>
      <c r="J1059" s="12" t="str">
        <f>"≥17h"</f>
        <v>≥17h</v>
      </c>
      <c r="K1059" s="12" t="s">
        <v>512</v>
      </c>
      <c r="L1059" s="69" t="s">
        <v>520</v>
      </c>
      <c r="M1059" s="13" t="s">
        <v>371</v>
      </c>
      <c r="N1059" s="14" t="s">
        <v>308</v>
      </c>
      <c r="O1059" s="96" t="s">
        <v>358</v>
      </c>
      <c r="P1059" s="15" t="s">
        <v>370</v>
      </c>
      <c r="Q1059" s="83"/>
      <c r="R1059" s="84"/>
      <c r="S1059" s="84"/>
      <c r="T1059" s="84">
        <v>1</v>
      </c>
      <c r="U1059" s="84"/>
      <c r="V1059" s="84"/>
      <c r="W1059" s="84"/>
      <c r="X1059" s="84"/>
      <c r="Y1059" s="85"/>
      <c r="Z1059" s="69" t="s">
        <v>520</v>
      </c>
      <c r="AA1059" s="13" t="s">
        <v>371</v>
      </c>
      <c r="AB1059" s="14" t="s">
        <v>308</v>
      </c>
      <c r="AC1059" s="96" t="s">
        <v>358</v>
      </c>
      <c r="AD1059" s="15" t="s">
        <v>370</v>
      </c>
      <c r="AE1059" s="83">
        <v>1</v>
      </c>
      <c r="AF1059" s="84"/>
      <c r="AG1059" s="84"/>
      <c r="AH1059" s="84"/>
      <c r="AI1059" s="84"/>
      <c r="AJ1059" s="84"/>
      <c r="AK1059" s="84"/>
      <c r="AL1059" s="84"/>
      <c r="AM1059" s="85"/>
    </row>
    <row r="1060" spans="1:39" ht="12" customHeight="1">
      <c r="A1060" s="184">
        <v>995</v>
      </c>
      <c r="B1060" s="98" t="s">
        <v>93</v>
      </c>
      <c r="C1060" s="98" t="s">
        <v>89</v>
      </c>
      <c r="D1060" s="11" t="s">
        <v>51</v>
      </c>
      <c r="E1060" s="11" t="s">
        <v>303</v>
      </c>
      <c r="F1060" s="12" t="s">
        <v>49</v>
      </c>
      <c r="G1060" s="12" t="s">
        <v>310</v>
      </c>
      <c r="H1060" s="12" t="s">
        <v>306</v>
      </c>
      <c r="I1060" s="105" t="s">
        <v>505</v>
      </c>
      <c r="J1060" s="11" t="str">
        <f>"12-16h"</f>
        <v>12-16h</v>
      </c>
      <c r="K1060" s="12" t="s">
        <v>512</v>
      </c>
      <c r="L1060" s="69" t="s">
        <v>520</v>
      </c>
      <c r="M1060" s="13" t="s">
        <v>373</v>
      </c>
      <c r="N1060" s="14" t="s">
        <v>308</v>
      </c>
      <c r="O1060" s="96" t="s">
        <v>358</v>
      </c>
      <c r="P1060" s="15" t="s">
        <v>368</v>
      </c>
      <c r="Q1060" s="83"/>
      <c r="R1060" s="84"/>
      <c r="S1060" s="84"/>
      <c r="T1060" s="84"/>
      <c r="U1060" s="84"/>
      <c r="V1060" s="84"/>
      <c r="W1060" s="84">
        <v>1</v>
      </c>
      <c r="X1060" s="84"/>
      <c r="Y1060" s="85"/>
      <c r="Z1060" s="69" t="s">
        <v>520</v>
      </c>
      <c r="AA1060" s="13" t="s">
        <v>373</v>
      </c>
      <c r="AB1060" s="14" t="s">
        <v>308</v>
      </c>
      <c r="AC1060" s="96" t="s">
        <v>358</v>
      </c>
      <c r="AD1060" s="15" t="s">
        <v>368</v>
      </c>
      <c r="AE1060" s="83">
        <v>1</v>
      </c>
      <c r="AF1060" s="84"/>
      <c r="AG1060" s="84"/>
      <c r="AH1060" s="84"/>
      <c r="AI1060" s="84"/>
      <c r="AJ1060" s="84"/>
      <c r="AK1060" s="84"/>
      <c r="AL1060" s="84"/>
      <c r="AM1060" s="85"/>
    </row>
    <row r="1061" spans="1:39" ht="12" customHeight="1">
      <c r="A1061" s="184">
        <v>996</v>
      </c>
      <c r="B1061" s="98" t="s">
        <v>93</v>
      </c>
      <c r="C1061" s="98" t="s">
        <v>89</v>
      </c>
      <c r="D1061" s="11" t="s">
        <v>51</v>
      </c>
      <c r="E1061" s="11" t="s">
        <v>303</v>
      </c>
      <c r="F1061" s="12" t="s">
        <v>50</v>
      </c>
      <c r="G1061" s="12" t="s">
        <v>310</v>
      </c>
      <c r="H1061" s="12" t="s">
        <v>306</v>
      </c>
      <c r="I1061" s="105" t="s">
        <v>504</v>
      </c>
      <c r="J1061" s="11" t="str">
        <f>"12-16h"</f>
        <v>12-16h</v>
      </c>
      <c r="K1061" s="12" t="s">
        <v>512</v>
      </c>
      <c r="L1061" s="69" t="s">
        <v>520</v>
      </c>
      <c r="M1061" s="13" t="s">
        <v>373</v>
      </c>
      <c r="N1061" s="14" t="s">
        <v>308</v>
      </c>
      <c r="O1061" s="96" t="s">
        <v>358</v>
      </c>
      <c r="P1061" s="15" t="s">
        <v>368</v>
      </c>
      <c r="Q1061" s="83"/>
      <c r="R1061" s="84"/>
      <c r="S1061" s="84">
        <v>1</v>
      </c>
      <c r="T1061" s="84"/>
      <c r="U1061" s="84"/>
      <c r="V1061" s="84"/>
      <c r="W1061" s="84"/>
      <c r="X1061" s="84"/>
      <c r="Y1061" s="85"/>
      <c r="Z1061" s="69" t="s">
        <v>520</v>
      </c>
      <c r="AA1061" s="13" t="s">
        <v>373</v>
      </c>
      <c r="AB1061" s="14" t="s">
        <v>308</v>
      </c>
      <c r="AC1061" s="96" t="s">
        <v>358</v>
      </c>
      <c r="AD1061" s="15" t="s">
        <v>368</v>
      </c>
      <c r="AE1061" s="83">
        <v>1</v>
      </c>
      <c r="AF1061" s="84"/>
      <c r="AG1061" s="84"/>
      <c r="AH1061" s="84"/>
      <c r="AI1061" s="84"/>
      <c r="AJ1061" s="84"/>
      <c r="AK1061" s="84"/>
      <c r="AL1061" s="84"/>
      <c r="AM1061" s="85"/>
    </row>
    <row r="1062" spans="1:39" ht="12" customHeight="1">
      <c r="A1062" s="184">
        <v>997</v>
      </c>
      <c r="B1062" s="98" t="s">
        <v>106</v>
      </c>
      <c r="C1062" s="98" t="s">
        <v>71</v>
      </c>
      <c r="D1062" s="11" t="s">
        <v>25</v>
      </c>
      <c r="E1062" s="11" t="s">
        <v>304</v>
      </c>
      <c r="F1062" s="12" t="s">
        <v>49</v>
      </c>
      <c r="G1062" s="12" t="s">
        <v>510</v>
      </c>
      <c r="H1062" s="12" t="s">
        <v>308</v>
      </c>
      <c r="I1062" s="105" t="s">
        <v>505</v>
      </c>
      <c r="J1062" s="12" t="str">
        <f t="shared" ref="J1062:J1068" si="41">"≥17h"</f>
        <v>≥17h</v>
      </c>
      <c r="K1062" s="12" t="s">
        <v>512</v>
      </c>
      <c r="L1062" s="69" t="s">
        <v>520</v>
      </c>
      <c r="M1062" s="13" t="s">
        <v>373</v>
      </c>
      <c r="N1062" s="14" t="s">
        <v>308</v>
      </c>
      <c r="O1062" s="96" t="s">
        <v>358</v>
      </c>
      <c r="P1062" s="15" t="s">
        <v>368</v>
      </c>
      <c r="Q1062" s="83"/>
      <c r="R1062" s="84"/>
      <c r="S1062" s="84"/>
      <c r="T1062" s="84">
        <v>1</v>
      </c>
      <c r="U1062" s="84"/>
      <c r="V1062" s="84"/>
      <c r="W1062" s="84"/>
      <c r="X1062" s="84"/>
      <c r="Y1062" s="85"/>
      <c r="Z1062" s="69" t="s">
        <v>520</v>
      </c>
      <c r="AA1062" s="13" t="s">
        <v>373</v>
      </c>
      <c r="AB1062" s="14" t="s">
        <v>308</v>
      </c>
      <c r="AC1062" s="96" t="s">
        <v>358</v>
      </c>
      <c r="AD1062" s="15" t="s">
        <v>368</v>
      </c>
      <c r="AE1062" s="83">
        <v>1</v>
      </c>
      <c r="AF1062" s="84"/>
      <c r="AG1062" s="84"/>
      <c r="AH1062" s="84"/>
      <c r="AI1062" s="84"/>
      <c r="AJ1062" s="84"/>
      <c r="AK1062" s="84"/>
      <c r="AL1062" s="84"/>
      <c r="AM1062" s="85"/>
    </row>
    <row r="1063" spans="1:39" ht="12" customHeight="1">
      <c r="A1063" s="184">
        <v>998</v>
      </c>
      <c r="B1063" s="98" t="s">
        <v>106</v>
      </c>
      <c r="C1063" s="98" t="s">
        <v>71</v>
      </c>
      <c r="D1063" s="11" t="s">
        <v>25</v>
      </c>
      <c r="E1063" s="11" t="s">
        <v>303</v>
      </c>
      <c r="F1063" s="12" t="s">
        <v>50</v>
      </c>
      <c r="G1063" s="12" t="s">
        <v>310</v>
      </c>
      <c r="H1063" s="12" t="s">
        <v>306</v>
      </c>
      <c r="I1063" s="105" t="s">
        <v>505</v>
      </c>
      <c r="J1063" s="12" t="str">
        <f t="shared" si="41"/>
        <v>≥17h</v>
      </c>
      <c r="K1063" s="12" t="s">
        <v>512</v>
      </c>
      <c r="L1063" s="69" t="s">
        <v>520</v>
      </c>
      <c r="M1063" s="13" t="s">
        <v>373</v>
      </c>
      <c r="N1063" s="14" t="s">
        <v>367</v>
      </c>
      <c r="O1063" s="96" t="s">
        <v>358</v>
      </c>
      <c r="P1063" s="15" t="s">
        <v>368</v>
      </c>
      <c r="Q1063" s="83"/>
      <c r="R1063" s="84"/>
      <c r="S1063" s="84">
        <v>1</v>
      </c>
      <c r="T1063" s="84">
        <v>1</v>
      </c>
      <c r="U1063" s="84"/>
      <c r="V1063" s="84">
        <v>1</v>
      </c>
      <c r="W1063" s="84"/>
      <c r="X1063" s="84"/>
      <c r="Y1063" s="85"/>
      <c r="Z1063" s="69" t="s">
        <v>520</v>
      </c>
      <c r="AA1063" s="13" t="s">
        <v>373</v>
      </c>
      <c r="AB1063" s="14" t="s">
        <v>367</v>
      </c>
      <c r="AC1063" s="96" t="s">
        <v>358</v>
      </c>
      <c r="AD1063" s="15" t="s">
        <v>368</v>
      </c>
      <c r="AE1063" s="83"/>
      <c r="AF1063" s="84">
        <v>1</v>
      </c>
      <c r="AG1063" s="84"/>
      <c r="AH1063" s="84"/>
      <c r="AI1063" s="84"/>
      <c r="AJ1063" s="84"/>
      <c r="AK1063" s="84"/>
      <c r="AL1063" s="84"/>
      <c r="AM1063" s="85"/>
    </row>
    <row r="1064" spans="1:39" ht="12" customHeight="1">
      <c r="A1064" s="184">
        <v>999</v>
      </c>
      <c r="B1064" s="98" t="s">
        <v>106</v>
      </c>
      <c r="C1064" s="98" t="s">
        <v>71</v>
      </c>
      <c r="D1064" s="11" t="s">
        <v>25</v>
      </c>
      <c r="E1064" s="11" t="s">
        <v>304</v>
      </c>
      <c r="F1064" s="12" t="s">
        <v>48</v>
      </c>
      <c r="G1064" s="12" t="s">
        <v>310</v>
      </c>
      <c r="H1064" s="12" t="s">
        <v>306</v>
      </c>
      <c r="I1064" s="12" t="s">
        <v>504</v>
      </c>
      <c r="J1064" s="12" t="str">
        <f t="shared" si="41"/>
        <v>≥17h</v>
      </c>
      <c r="K1064" s="12" t="s">
        <v>513</v>
      </c>
      <c r="L1064" s="69" t="s">
        <v>520</v>
      </c>
      <c r="M1064" s="13" t="s">
        <v>373</v>
      </c>
      <c r="N1064" s="14" t="s">
        <v>308</v>
      </c>
      <c r="O1064" s="96" t="s">
        <v>358</v>
      </c>
      <c r="P1064" s="15" t="s">
        <v>368</v>
      </c>
      <c r="Q1064" s="83"/>
      <c r="R1064" s="84">
        <v>1</v>
      </c>
      <c r="S1064" s="84"/>
      <c r="T1064" s="84">
        <v>1</v>
      </c>
      <c r="U1064" s="84"/>
      <c r="V1064" s="84"/>
      <c r="W1064" s="84"/>
      <c r="X1064" s="84"/>
      <c r="Y1064" s="85"/>
      <c r="Z1064" s="69" t="s">
        <v>520</v>
      </c>
      <c r="AA1064" s="13" t="s">
        <v>373</v>
      </c>
      <c r="AB1064" s="14" t="s">
        <v>308</v>
      </c>
      <c r="AC1064" s="96" t="s">
        <v>358</v>
      </c>
      <c r="AD1064" s="15" t="s">
        <v>368</v>
      </c>
      <c r="AE1064" s="83"/>
      <c r="AF1064" s="84">
        <v>1</v>
      </c>
      <c r="AG1064" s="84"/>
      <c r="AH1064" s="84"/>
      <c r="AI1064" s="84"/>
      <c r="AJ1064" s="84"/>
      <c r="AK1064" s="84"/>
      <c r="AL1064" s="84"/>
      <c r="AM1064" s="85"/>
    </row>
    <row r="1065" spans="1:39" ht="12" customHeight="1">
      <c r="A1065" s="184">
        <v>1000</v>
      </c>
      <c r="B1065" s="98" t="s">
        <v>90</v>
      </c>
      <c r="C1065" s="98" t="s">
        <v>89</v>
      </c>
      <c r="D1065" s="11" t="s">
        <v>25</v>
      </c>
      <c r="E1065" s="11" t="s">
        <v>304</v>
      </c>
      <c r="F1065" s="12" t="s">
        <v>49</v>
      </c>
      <c r="G1065" s="12" t="s">
        <v>510</v>
      </c>
      <c r="H1065" s="12" t="s">
        <v>306</v>
      </c>
      <c r="I1065" s="105" t="s">
        <v>505</v>
      </c>
      <c r="J1065" s="12" t="str">
        <f t="shared" si="41"/>
        <v>≥17h</v>
      </c>
      <c r="K1065" s="12" t="s">
        <v>512</v>
      </c>
      <c r="L1065" s="69" t="s">
        <v>520</v>
      </c>
      <c r="M1065" s="13" t="s">
        <v>373</v>
      </c>
      <c r="N1065" s="14" t="s">
        <v>367</v>
      </c>
      <c r="O1065" s="96" t="s">
        <v>358</v>
      </c>
      <c r="P1065" s="15" t="s">
        <v>370</v>
      </c>
      <c r="Q1065" s="83"/>
      <c r="R1065" s="84">
        <v>1</v>
      </c>
      <c r="S1065" s="84"/>
      <c r="T1065" s="84">
        <v>1</v>
      </c>
      <c r="U1065" s="84"/>
      <c r="V1065" s="84"/>
      <c r="W1065" s="84"/>
      <c r="X1065" s="84"/>
      <c r="Y1065" s="85">
        <v>1</v>
      </c>
      <c r="Z1065" s="69" t="s">
        <v>520</v>
      </c>
      <c r="AA1065" s="13" t="s">
        <v>373</v>
      </c>
      <c r="AB1065" s="14" t="s">
        <v>367</v>
      </c>
      <c r="AC1065" s="96" t="s">
        <v>358</v>
      </c>
      <c r="AD1065" s="15" t="s">
        <v>370</v>
      </c>
      <c r="AE1065" s="83"/>
      <c r="AF1065" s="84">
        <v>1</v>
      </c>
      <c r="AG1065" s="84"/>
      <c r="AH1065" s="84"/>
      <c r="AI1065" s="84"/>
      <c r="AJ1065" s="84"/>
      <c r="AK1065" s="84"/>
      <c r="AL1065" s="84"/>
      <c r="AM1065" s="85"/>
    </row>
    <row r="1066" spans="1:39" ht="12" customHeight="1">
      <c r="A1066" s="184">
        <v>1001</v>
      </c>
      <c r="B1066" s="98" t="s">
        <v>90</v>
      </c>
      <c r="C1066" s="98" t="s">
        <v>89</v>
      </c>
      <c r="D1066" s="11" t="s">
        <v>25</v>
      </c>
      <c r="E1066" s="11" t="s">
        <v>303</v>
      </c>
      <c r="F1066" s="12" t="s">
        <v>50</v>
      </c>
      <c r="G1066" s="12" t="s">
        <v>310</v>
      </c>
      <c r="H1066" s="12" t="s">
        <v>306</v>
      </c>
      <c r="I1066" s="105" t="s">
        <v>505</v>
      </c>
      <c r="J1066" s="12" t="str">
        <f t="shared" si="41"/>
        <v>≥17h</v>
      </c>
      <c r="K1066" s="12" t="s">
        <v>47</v>
      </c>
      <c r="L1066" s="69" t="s">
        <v>520</v>
      </c>
      <c r="M1066" s="13" t="s">
        <v>371</v>
      </c>
      <c r="N1066" s="14" t="s">
        <v>308</v>
      </c>
      <c r="O1066" s="96" t="s">
        <v>358</v>
      </c>
      <c r="P1066" s="15" t="s">
        <v>368</v>
      </c>
      <c r="Q1066" s="83"/>
      <c r="R1066" s="84"/>
      <c r="S1066" s="84"/>
      <c r="T1066" s="84">
        <v>1</v>
      </c>
      <c r="U1066" s="84"/>
      <c r="V1066" s="84"/>
      <c r="W1066" s="84"/>
      <c r="X1066" s="84"/>
      <c r="Y1066" s="85"/>
      <c r="Z1066" s="69" t="s">
        <v>520</v>
      </c>
      <c r="AA1066" s="13" t="s">
        <v>371</v>
      </c>
      <c r="AB1066" s="14" t="s">
        <v>308</v>
      </c>
      <c r="AC1066" s="96" t="s">
        <v>358</v>
      </c>
      <c r="AD1066" s="15" t="s">
        <v>368</v>
      </c>
      <c r="AE1066" s="83"/>
      <c r="AF1066" s="84"/>
      <c r="AG1066" s="84"/>
      <c r="AH1066" s="84">
        <v>1</v>
      </c>
      <c r="AI1066" s="84"/>
      <c r="AJ1066" s="84"/>
      <c r="AK1066" s="84"/>
      <c r="AL1066" s="84"/>
      <c r="AM1066" s="85"/>
    </row>
    <row r="1067" spans="1:39" ht="12" customHeight="1">
      <c r="A1067" s="184">
        <v>1002</v>
      </c>
      <c r="B1067" s="98" t="s">
        <v>172</v>
      </c>
      <c r="C1067" s="98" t="s">
        <v>168</v>
      </c>
      <c r="D1067" s="11" t="s">
        <v>51</v>
      </c>
      <c r="E1067" s="11" t="s">
        <v>304</v>
      </c>
      <c r="F1067" s="12" t="s">
        <v>48</v>
      </c>
      <c r="G1067" s="12" t="s">
        <v>510</v>
      </c>
      <c r="H1067" s="12" t="s">
        <v>306</v>
      </c>
      <c r="I1067" s="105" t="s">
        <v>505</v>
      </c>
      <c r="J1067" s="12" t="str">
        <f t="shared" si="41"/>
        <v>≥17h</v>
      </c>
      <c r="K1067" s="12" t="s">
        <v>47</v>
      </c>
      <c r="L1067" s="69" t="s">
        <v>520</v>
      </c>
      <c r="M1067" s="13" t="s">
        <v>371</v>
      </c>
      <c r="N1067" s="14" t="s">
        <v>308</v>
      </c>
      <c r="O1067" s="96" t="s">
        <v>358</v>
      </c>
      <c r="P1067" s="15" t="s">
        <v>368</v>
      </c>
      <c r="Q1067" s="83"/>
      <c r="R1067" s="84"/>
      <c r="S1067" s="84"/>
      <c r="T1067" s="84">
        <v>1</v>
      </c>
      <c r="U1067" s="84"/>
      <c r="V1067" s="84"/>
      <c r="W1067" s="84"/>
      <c r="X1067" s="84"/>
      <c r="Y1067" s="85"/>
      <c r="Z1067" s="69" t="s">
        <v>520</v>
      </c>
      <c r="AA1067" s="13" t="s">
        <v>371</v>
      </c>
      <c r="AB1067" s="14" t="s">
        <v>308</v>
      </c>
      <c r="AC1067" s="96" t="s">
        <v>358</v>
      </c>
      <c r="AD1067" s="15" t="s">
        <v>368</v>
      </c>
      <c r="AE1067" s="83">
        <v>1</v>
      </c>
      <c r="AF1067" s="84"/>
      <c r="AG1067" s="84"/>
      <c r="AH1067" s="84"/>
      <c r="AI1067" s="84"/>
      <c r="AJ1067" s="84"/>
      <c r="AK1067" s="84"/>
      <c r="AL1067" s="84"/>
      <c r="AM1067" s="85"/>
    </row>
    <row r="1068" spans="1:39" ht="12" customHeight="1">
      <c r="A1068" s="184">
        <v>1003</v>
      </c>
      <c r="B1068" s="98" t="s">
        <v>172</v>
      </c>
      <c r="C1068" s="98" t="s">
        <v>168</v>
      </c>
      <c r="D1068" s="11" t="s">
        <v>25</v>
      </c>
      <c r="E1068" s="11" t="s">
        <v>303</v>
      </c>
      <c r="F1068" s="12" t="s">
        <v>50</v>
      </c>
      <c r="G1068" s="12" t="s">
        <v>310</v>
      </c>
      <c r="H1068" s="12" t="s">
        <v>306</v>
      </c>
      <c r="I1068" s="105" t="s">
        <v>504</v>
      </c>
      <c r="J1068" s="12" t="str">
        <f t="shared" si="41"/>
        <v>≥17h</v>
      </c>
      <c r="K1068" s="12" t="s">
        <v>512</v>
      </c>
      <c r="L1068" s="69" t="s">
        <v>520</v>
      </c>
      <c r="M1068" s="13" t="s">
        <v>373</v>
      </c>
      <c r="N1068" s="14" t="s">
        <v>308</v>
      </c>
      <c r="O1068" s="96" t="s">
        <v>358</v>
      </c>
      <c r="P1068" s="15" t="s">
        <v>368</v>
      </c>
      <c r="Q1068" s="83"/>
      <c r="R1068" s="84"/>
      <c r="S1068" s="84">
        <v>1</v>
      </c>
      <c r="T1068" s="84">
        <v>1</v>
      </c>
      <c r="U1068" s="84"/>
      <c r="V1068" s="84"/>
      <c r="W1068" s="84"/>
      <c r="X1068" s="84"/>
      <c r="Y1068" s="85"/>
      <c r="Z1068" s="69" t="s">
        <v>520</v>
      </c>
      <c r="AA1068" s="13" t="s">
        <v>373</v>
      </c>
      <c r="AB1068" s="14" t="s">
        <v>308</v>
      </c>
      <c r="AC1068" s="96" t="s">
        <v>358</v>
      </c>
      <c r="AD1068" s="15" t="s">
        <v>368</v>
      </c>
      <c r="AE1068" s="83"/>
      <c r="AF1068" s="84">
        <v>1</v>
      </c>
      <c r="AG1068" s="84"/>
      <c r="AH1068" s="84"/>
      <c r="AI1068" s="84"/>
      <c r="AJ1068" s="84"/>
      <c r="AK1068" s="84"/>
      <c r="AL1068" s="84"/>
      <c r="AM1068" s="85"/>
    </row>
    <row r="1069" spans="1:39" ht="12" customHeight="1">
      <c r="A1069" s="184">
        <v>1004</v>
      </c>
      <c r="B1069" s="98" t="s">
        <v>181</v>
      </c>
      <c r="C1069" s="98" t="s">
        <v>168</v>
      </c>
      <c r="D1069" s="11" t="s">
        <v>51</v>
      </c>
      <c r="E1069" s="11" t="s">
        <v>303</v>
      </c>
      <c r="F1069" s="12" t="s">
        <v>50</v>
      </c>
      <c r="G1069" s="12" t="s">
        <v>510</v>
      </c>
      <c r="H1069" s="12" t="s">
        <v>306</v>
      </c>
      <c r="I1069" s="105" t="s">
        <v>505</v>
      </c>
      <c r="J1069" s="11" t="str">
        <f>"12-16h"</f>
        <v>12-16h</v>
      </c>
      <c r="K1069" s="12" t="s">
        <v>47</v>
      </c>
      <c r="L1069" s="69" t="s">
        <v>520</v>
      </c>
      <c r="M1069" s="13" t="s">
        <v>373</v>
      </c>
      <c r="N1069" s="14" t="s">
        <v>308</v>
      </c>
      <c r="O1069" s="96" t="s">
        <v>358</v>
      </c>
      <c r="P1069" s="15" t="s">
        <v>368</v>
      </c>
      <c r="Q1069" s="83"/>
      <c r="R1069" s="84"/>
      <c r="S1069" s="84"/>
      <c r="T1069" s="84">
        <v>1</v>
      </c>
      <c r="U1069" s="84"/>
      <c r="V1069" s="84"/>
      <c r="W1069" s="84"/>
      <c r="X1069" s="84"/>
      <c r="Y1069" s="85"/>
      <c r="Z1069" s="69" t="s">
        <v>520</v>
      </c>
      <c r="AA1069" s="13" t="s">
        <v>373</v>
      </c>
      <c r="AB1069" s="14" t="s">
        <v>308</v>
      </c>
      <c r="AC1069" s="96" t="s">
        <v>358</v>
      </c>
      <c r="AD1069" s="15" t="s">
        <v>368</v>
      </c>
      <c r="AE1069" s="83">
        <v>1</v>
      </c>
      <c r="AF1069" s="84"/>
      <c r="AG1069" s="84"/>
      <c r="AH1069" s="84"/>
      <c r="AI1069" s="84"/>
      <c r="AJ1069" s="84"/>
      <c r="AK1069" s="84"/>
      <c r="AL1069" s="84"/>
      <c r="AM1069" s="85">
        <v>1</v>
      </c>
    </row>
    <row r="1070" spans="1:39" ht="12" customHeight="1">
      <c r="A1070" s="184">
        <v>1005</v>
      </c>
      <c r="B1070" s="98" t="s">
        <v>113</v>
      </c>
      <c r="C1070" s="98" t="s">
        <v>71</v>
      </c>
      <c r="D1070" s="11" t="s">
        <v>25</v>
      </c>
      <c r="E1070" s="11" t="s">
        <v>303</v>
      </c>
      <c r="F1070" s="12" t="s">
        <v>48</v>
      </c>
      <c r="G1070" s="12" t="s">
        <v>310</v>
      </c>
      <c r="H1070" s="12" t="s">
        <v>307</v>
      </c>
      <c r="I1070" s="12" t="s">
        <v>505</v>
      </c>
      <c r="J1070" s="11" t="str">
        <f>"12-16h"</f>
        <v>12-16h</v>
      </c>
      <c r="K1070" s="12" t="s">
        <v>47</v>
      </c>
      <c r="L1070" s="69" t="s">
        <v>520</v>
      </c>
      <c r="M1070" s="13" t="s">
        <v>371</v>
      </c>
      <c r="N1070" s="14" t="s">
        <v>308</v>
      </c>
      <c r="O1070" s="96" t="s">
        <v>358</v>
      </c>
      <c r="P1070" s="15" t="s">
        <v>368</v>
      </c>
      <c r="Q1070" s="83"/>
      <c r="R1070" s="84">
        <v>1</v>
      </c>
      <c r="S1070" s="84"/>
      <c r="T1070" s="84"/>
      <c r="U1070" s="84"/>
      <c r="V1070" s="84"/>
      <c r="W1070" s="84"/>
      <c r="X1070" s="84"/>
      <c r="Y1070" s="85"/>
      <c r="Z1070" s="69" t="s">
        <v>520</v>
      </c>
      <c r="AA1070" s="13" t="s">
        <v>371</v>
      </c>
      <c r="AB1070" s="14" t="s">
        <v>308</v>
      </c>
      <c r="AC1070" s="96" t="s">
        <v>358</v>
      </c>
      <c r="AD1070" s="15" t="s">
        <v>368</v>
      </c>
      <c r="AE1070" s="83"/>
      <c r="AF1070" s="84">
        <v>1</v>
      </c>
      <c r="AG1070" s="84"/>
      <c r="AH1070" s="84"/>
      <c r="AI1070" s="84"/>
      <c r="AJ1070" s="84"/>
      <c r="AK1070" s="84"/>
      <c r="AL1070" s="84"/>
      <c r="AM1070" s="85"/>
    </row>
    <row r="1071" spans="1:39" ht="12" customHeight="1">
      <c r="A1071" s="184">
        <v>1006</v>
      </c>
      <c r="B1071" s="98" t="s">
        <v>112</v>
      </c>
      <c r="C1071" s="98" t="s">
        <v>71</v>
      </c>
      <c r="D1071" s="11" t="s">
        <v>51</v>
      </c>
      <c r="E1071" s="11" t="s">
        <v>303</v>
      </c>
      <c r="F1071" s="12" t="s">
        <v>50</v>
      </c>
      <c r="G1071" s="12" t="s">
        <v>310</v>
      </c>
      <c r="H1071" s="12" t="s">
        <v>306</v>
      </c>
      <c r="I1071" s="105" t="s">
        <v>505</v>
      </c>
      <c r="J1071" s="12" t="str">
        <f>"≥17h"</f>
        <v>≥17h</v>
      </c>
      <c r="K1071" s="12" t="s">
        <v>513</v>
      </c>
      <c r="L1071" s="69" t="s">
        <v>520</v>
      </c>
      <c r="M1071" s="13" t="s">
        <v>371</v>
      </c>
      <c r="N1071" s="14" t="s">
        <v>308</v>
      </c>
      <c r="O1071" s="96" t="s">
        <v>358</v>
      </c>
      <c r="P1071" s="15" t="s">
        <v>368</v>
      </c>
      <c r="Q1071" s="83"/>
      <c r="R1071" s="84"/>
      <c r="S1071" s="84"/>
      <c r="T1071" s="84"/>
      <c r="U1071" s="84"/>
      <c r="V1071" s="84"/>
      <c r="W1071" s="84">
        <v>1</v>
      </c>
      <c r="X1071" s="84"/>
      <c r="Y1071" s="85"/>
      <c r="Z1071" s="69" t="s">
        <v>520</v>
      </c>
      <c r="AA1071" s="13" t="s">
        <v>371</v>
      </c>
      <c r="AB1071" s="14" t="s">
        <v>308</v>
      </c>
      <c r="AC1071" s="96" t="s">
        <v>358</v>
      </c>
      <c r="AD1071" s="15" t="s">
        <v>368</v>
      </c>
      <c r="AE1071" s="83"/>
      <c r="AF1071" s="84"/>
      <c r="AG1071" s="84">
        <v>1</v>
      </c>
      <c r="AH1071" s="84"/>
      <c r="AI1071" s="84"/>
      <c r="AJ1071" s="84"/>
      <c r="AK1071" s="84"/>
      <c r="AL1071" s="84"/>
      <c r="AM1071" s="85"/>
    </row>
    <row r="1072" spans="1:39" ht="12" customHeight="1">
      <c r="A1072" s="184">
        <v>1007</v>
      </c>
      <c r="B1072" s="98" t="s">
        <v>113</v>
      </c>
      <c r="C1072" s="98" t="s">
        <v>71</v>
      </c>
      <c r="D1072" s="11" t="s">
        <v>51</v>
      </c>
      <c r="E1072" s="11" t="s">
        <v>304</v>
      </c>
      <c r="F1072" s="12" t="s">
        <v>50</v>
      </c>
      <c r="G1072" s="12" t="s">
        <v>310</v>
      </c>
      <c r="H1072" s="12" t="s">
        <v>306</v>
      </c>
      <c r="I1072" s="105" t="s">
        <v>504</v>
      </c>
      <c r="J1072" s="11" t="str">
        <f>"12-16h"</f>
        <v>12-16h</v>
      </c>
      <c r="K1072" s="12" t="s">
        <v>512</v>
      </c>
      <c r="L1072" s="69" t="s">
        <v>520</v>
      </c>
      <c r="M1072" s="13" t="s">
        <v>373</v>
      </c>
      <c r="N1072" s="14" t="s">
        <v>308</v>
      </c>
      <c r="O1072" s="96" t="s">
        <v>358</v>
      </c>
      <c r="P1072" s="15" t="s">
        <v>368</v>
      </c>
      <c r="Q1072" s="83"/>
      <c r="R1072" s="84"/>
      <c r="S1072" s="84">
        <v>1</v>
      </c>
      <c r="T1072" s="84">
        <v>1</v>
      </c>
      <c r="U1072" s="84"/>
      <c r="V1072" s="84"/>
      <c r="W1072" s="84">
        <v>1</v>
      </c>
      <c r="X1072" s="84"/>
      <c r="Y1072" s="85"/>
      <c r="Z1072" s="69" t="s">
        <v>520</v>
      </c>
      <c r="AA1072" s="13" t="s">
        <v>373</v>
      </c>
      <c r="AB1072" s="14" t="s">
        <v>308</v>
      </c>
      <c r="AC1072" s="96" t="s">
        <v>358</v>
      </c>
      <c r="AD1072" s="15" t="s">
        <v>368</v>
      </c>
      <c r="AE1072" s="83"/>
      <c r="AF1072" s="84">
        <v>1</v>
      </c>
      <c r="AG1072" s="84"/>
      <c r="AH1072" s="84"/>
      <c r="AI1072" s="84"/>
      <c r="AJ1072" s="84"/>
      <c r="AK1072" s="84"/>
      <c r="AL1072" s="84"/>
      <c r="AM1072" s="85"/>
    </row>
    <row r="1073" spans="1:39" ht="12" customHeight="1">
      <c r="A1073" s="184">
        <v>1008</v>
      </c>
      <c r="B1073" s="98" t="s">
        <v>249</v>
      </c>
      <c r="C1073" s="98" t="s">
        <v>245</v>
      </c>
      <c r="D1073" s="11" t="s">
        <v>25</v>
      </c>
      <c r="E1073" s="11" t="s">
        <v>303</v>
      </c>
      <c r="F1073" s="12" t="s">
        <v>48</v>
      </c>
      <c r="G1073" s="12" t="s">
        <v>310</v>
      </c>
      <c r="H1073" s="12" t="s">
        <v>308</v>
      </c>
      <c r="I1073" s="12" t="s">
        <v>504</v>
      </c>
      <c r="J1073" s="12" t="str">
        <f t="shared" ref="J1073:J1079" si="42">"≥17h"</f>
        <v>≥17h</v>
      </c>
      <c r="K1073" s="12" t="s">
        <v>513</v>
      </c>
      <c r="L1073" s="69" t="s">
        <v>520</v>
      </c>
      <c r="M1073" s="13" t="s">
        <v>342</v>
      </c>
      <c r="N1073" s="14"/>
      <c r="O1073" s="96" t="s">
        <v>358</v>
      </c>
      <c r="P1073" s="15" t="s">
        <v>359</v>
      </c>
      <c r="Q1073" s="83"/>
      <c r="R1073" s="84"/>
      <c r="S1073" s="84"/>
      <c r="T1073" s="84"/>
      <c r="U1073" s="84"/>
      <c r="V1073" s="84"/>
      <c r="W1073" s="84"/>
      <c r="X1073" s="84"/>
      <c r="Y1073" s="85"/>
      <c r="Z1073" s="69" t="s">
        <v>520</v>
      </c>
      <c r="AA1073" s="13" t="s">
        <v>342</v>
      </c>
      <c r="AB1073" s="14"/>
      <c r="AC1073" s="96" t="s">
        <v>358</v>
      </c>
      <c r="AD1073" s="15" t="s">
        <v>359</v>
      </c>
      <c r="AE1073" s="83"/>
      <c r="AF1073" s="84"/>
      <c r="AG1073" s="84"/>
      <c r="AH1073" s="84"/>
      <c r="AI1073" s="84"/>
      <c r="AJ1073" s="84"/>
      <c r="AK1073" s="84"/>
      <c r="AL1073" s="84"/>
      <c r="AM1073" s="85"/>
    </row>
    <row r="1074" spans="1:39" ht="12" customHeight="1">
      <c r="A1074" s="184">
        <v>1009</v>
      </c>
      <c r="B1074" s="98" t="s">
        <v>273</v>
      </c>
      <c r="C1074" s="98" t="s">
        <v>89</v>
      </c>
      <c r="D1074" s="11" t="s">
        <v>25</v>
      </c>
      <c r="E1074" s="11" t="s">
        <v>304</v>
      </c>
      <c r="F1074" s="12" t="s">
        <v>50</v>
      </c>
      <c r="G1074" s="12" t="s">
        <v>310</v>
      </c>
      <c r="H1074" s="12" t="s">
        <v>306</v>
      </c>
      <c r="I1074" s="105" t="s">
        <v>504</v>
      </c>
      <c r="J1074" s="12" t="str">
        <f t="shared" si="42"/>
        <v>≥17h</v>
      </c>
      <c r="K1074" s="12" t="s">
        <v>47</v>
      </c>
      <c r="L1074" s="69" t="s">
        <v>520</v>
      </c>
      <c r="M1074" s="13" t="s">
        <v>371</v>
      </c>
      <c r="N1074" s="14" t="s">
        <v>308</v>
      </c>
      <c r="O1074" s="96" t="s">
        <v>358</v>
      </c>
      <c r="P1074" s="15" t="s">
        <v>370</v>
      </c>
      <c r="Q1074" s="83"/>
      <c r="R1074" s="84">
        <v>1</v>
      </c>
      <c r="S1074" s="84"/>
      <c r="T1074" s="84"/>
      <c r="U1074" s="84"/>
      <c r="V1074" s="84"/>
      <c r="W1074" s="84"/>
      <c r="X1074" s="84"/>
      <c r="Y1074" s="85"/>
      <c r="Z1074" s="69" t="s">
        <v>520</v>
      </c>
      <c r="AA1074" s="13" t="s">
        <v>371</v>
      </c>
      <c r="AB1074" s="14" t="s">
        <v>308</v>
      </c>
      <c r="AC1074" s="96" t="s">
        <v>358</v>
      </c>
      <c r="AD1074" s="15" t="s">
        <v>370</v>
      </c>
      <c r="AE1074" s="83"/>
      <c r="AF1074" s="84"/>
      <c r="AG1074" s="84"/>
      <c r="AH1074" s="84">
        <v>1</v>
      </c>
      <c r="AI1074" s="84"/>
      <c r="AJ1074" s="84"/>
      <c r="AK1074" s="84"/>
      <c r="AL1074" s="84"/>
      <c r="AM1074" s="85"/>
    </row>
    <row r="1075" spans="1:39" ht="12" customHeight="1">
      <c r="A1075" s="184">
        <v>1010</v>
      </c>
      <c r="B1075" s="98" t="s">
        <v>273</v>
      </c>
      <c r="C1075" s="98" t="s">
        <v>89</v>
      </c>
      <c r="D1075" s="11" t="s">
        <v>51</v>
      </c>
      <c r="E1075" s="11" t="s">
        <v>303</v>
      </c>
      <c r="F1075" s="12" t="s">
        <v>48</v>
      </c>
      <c r="G1075" s="12" t="s">
        <v>310</v>
      </c>
      <c r="H1075" s="12" t="s">
        <v>306</v>
      </c>
      <c r="I1075" s="105" t="s">
        <v>505</v>
      </c>
      <c r="J1075" s="12" t="str">
        <f t="shared" si="42"/>
        <v>≥17h</v>
      </c>
      <c r="K1075" s="12" t="s">
        <v>512</v>
      </c>
      <c r="L1075" s="69" t="s">
        <v>520</v>
      </c>
      <c r="M1075" s="13" t="s">
        <v>371</v>
      </c>
      <c r="N1075" s="14" t="s">
        <v>308</v>
      </c>
      <c r="O1075" s="96" t="s">
        <v>358</v>
      </c>
      <c r="P1075" s="15" t="s">
        <v>368</v>
      </c>
      <c r="Q1075" s="83"/>
      <c r="R1075" s="84"/>
      <c r="S1075" s="84"/>
      <c r="T1075" s="84">
        <v>1</v>
      </c>
      <c r="U1075" s="84"/>
      <c r="V1075" s="84"/>
      <c r="W1075" s="84"/>
      <c r="X1075" s="84">
        <v>1</v>
      </c>
      <c r="Y1075" s="85"/>
      <c r="Z1075" s="69" t="s">
        <v>520</v>
      </c>
      <c r="AA1075" s="13" t="s">
        <v>371</v>
      </c>
      <c r="AB1075" s="14" t="s">
        <v>308</v>
      </c>
      <c r="AC1075" s="96" t="s">
        <v>358</v>
      </c>
      <c r="AD1075" s="15" t="s">
        <v>368</v>
      </c>
      <c r="AE1075" s="83"/>
      <c r="AF1075" s="84">
        <v>1</v>
      </c>
      <c r="AG1075" s="84"/>
      <c r="AH1075" s="84"/>
      <c r="AI1075" s="84"/>
      <c r="AJ1075" s="84"/>
      <c r="AK1075" s="84"/>
      <c r="AL1075" s="84"/>
      <c r="AM1075" s="85"/>
    </row>
    <row r="1076" spans="1:39" ht="12" customHeight="1">
      <c r="A1076" s="184">
        <v>1011</v>
      </c>
      <c r="B1076" s="98" t="s">
        <v>92</v>
      </c>
      <c r="C1076" s="98" t="s">
        <v>89</v>
      </c>
      <c r="D1076" s="11" t="s">
        <v>25</v>
      </c>
      <c r="E1076" s="11" t="s">
        <v>304</v>
      </c>
      <c r="F1076" s="12" t="s">
        <v>48</v>
      </c>
      <c r="G1076" s="12" t="s">
        <v>310</v>
      </c>
      <c r="H1076" s="12" t="s">
        <v>306</v>
      </c>
      <c r="I1076" s="12" t="s">
        <v>507</v>
      </c>
      <c r="J1076" s="12" t="str">
        <f t="shared" si="42"/>
        <v>≥17h</v>
      </c>
      <c r="K1076" s="12" t="s">
        <v>513</v>
      </c>
      <c r="L1076" s="69" t="s">
        <v>520</v>
      </c>
      <c r="M1076" s="13" t="s">
        <v>342</v>
      </c>
      <c r="N1076" s="14"/>
      <c r="O1076" s="96" t="s">
        <v>358</v>
      </c>
      <c r="P1076" s="15" t="s">
        <v>359</v>
      </c>
      <c r="Q1076" s="83"/>
      <c r="R1076" s="84"/>
      <c r="S1076" s="84"/>
      <c r="T1076" s="84"/>
      <c r="U1076" s="84"/>
      <c r="V1076" s="84"/>
      <c r="W1076" s="84"/>
      <c r="X1076" s="84"/>
      <c r="Y1076" s="85"/>
      <c r="Z1076" s="69" t="s">
        <v>520</v>
      </c>
      <c r="AA1076" s="13" t="s">
        <v>342</v>
      </c>
      <c r="AB1076" s="14"/>
      <c r="AC1076" s="96" t="s">
        <v>358</v>
      </c>
      <c r="AD1076" s="15" t="s">
        <v>359</v>
      </c>
      <c r="AE1076" s="83"/>
      <c r="AF1076" s="84"/>
      <c r="AG1076" s="84"/>
      <c r="AH1076" s="84"/>
      <c r="AI1076" s="84"/>
      <c r="AJ1076" s="84"/>
      <c r="AK1076" s="84"/>
      <c r="AL1076" s="84"/>
      <c r="AM1076" s="85"/>
    </row>
    <row r="1077" spans="1:39" ht="12" customHeight="1">
      <c r="A1077" s="184">
        <v>1012</v>
      </c>
      <c r="B1077" s="98" t="s">
        <v>92</v>
      </c>
      <c r="C1077" s="98" t="s">
        <v>89</v>
      </c>
      <c r="D1077" s="11" t="s">
        <v>25</v>
      </c>
      <c r="E1077" s="11" t="s">
        <v>303</v>
      </c>
      <c r="F1077" s="12" t="s">
        <v>48</v>
      </c>
      <c r="G1077" s="12" t="s">
        <v>310</v>
      </c>
      <c r="H1077" s="12" t="s">
        <v>306</v>
      </c>
      <c r="I1077" s="117" t="s">
        <v>504</v>
      </c>
      <c r="J1077" s="12" t="str">
        <f t="shared" si="42"/>
        <v>≥17h</v>
      </c>
      <c r="K1077" s="12" t="s">
        <v>47</v>
      </c>
      <c r="L1077" s="69" t="s">
        <v>520</v>
      </c>
      <c r="M1077" s="13" t="s">
        <v>371</v>
      </c>
      <c r="N1077" s="14" t="s">
        <v>308</v>
      </c>
      <c r="O1077" s="96" t="s">
        <v>358</v>
      </c>
      <c r="P1077" s="15" t="s">
        <v>368</v>
      </c>
      <c r="Q1077" s="83"/>
      <c r="R1077" s="84"/>
      <c r="S1077" s="84"/>
      <c r="T1077" s="84">
        <v>1</v>
      </c>
      <c r="U1077" s="84"/>
      <c r="V1077" s="84"/>
      <c r="W1077" s="84">
        <v>1</v>
      </c>
      <c r="X1077" s="84"/>
      <c r="Y1077" s="85"/>
      <c r="Z1077" s="69" t="s">
        <v>520</v>
      </c>
      <c r="AA1077" s="13" t="s">
        <v>371</v>
      </c>
      <c r="AB1077" s="14" t="s">
        <v>308</v>
      </c>
      <c r="AC1077" s="96" t="s">
        <v>358</v>
      </c>
      <c r="AD1077" s="15" t="s">
        <v>368</v>
      </c>
      <c r="AE1077" s="83"/>
      <c r="AF1077" s="84"/>
      <c r="AG1077" s="84"/>
      <c r="AH1077" s="84"/>
      <c r="AI1077" s="84"/>
      <c r="AJ1077" s="84"/>
      <c r="AK1077" s="84">
        <v>1</v>
      </c>
      <c r="AL1077" s="84"/>
      <c r="AM1077" s="85"/>
    </row>
    <row r="1078" spans="1:39" ht="12" customHeight="1">
      <c r="A1078" s="184">
        <v>1013</v>
      </c>
      <c r="B1078" s="98" t="s">
        <v>106</v>
      </c>
      <c r="C1078" s="98" t="s">
        <v>71</v>
      </c>
      <c r="D1078" s="11" t="s">
        <v>25</v>
      </c>
      <c r="E1078" s="11" t="s">
        <v>303</v>
      </c>
      <c r="F1078" s="12" t="s">
        <v>50</v>
      </c>
      <c r="G1078" s="12" t="s">
        <v>510</v>
      </c>
      <c r="H1078" s="12" t="s">
        <v>306</v>
      </c>
      <c r="I1078" s="105" t="s">
        <v>507</v>
      </c>
      <c r="J1078" s="12" t="str">
        <f t="shared" si="42"/>
        <v>≥17h</v>
      </c>
      <c r="K1078" s="12" t="s">
        <v>47</v>
      </c>
      <c r="L1078" s="69" t="s">
        <v>520</v>
      </c>
      <c r="M1078" s="13" t="s">
        <v>373</v>
      </c>
      <c r="N1078" s="14" t="s">
        <v>308</v>
      </c>
      <c r="O1078" s="96" t="s">
        <v>358</v>
      </c>
      <c r="P1078" s="15" t="s">
        <v>368</v>
      </c>
      <c r="Q1078" s="83"/>
      <c r="R1078" s="84"/>
      <c r="S1078" s="84"/>
      <c r="T1078" s="84">
        <v>1</v>
      </c>
      <c r="U1078" s="84"/>
      <c r="V1078" s="84"/>
      <c r="W1078" s="84"/>
      <c r="X1078" s="84"/>
      <c r="Y1078" s="85"/>
      <c r="Z1078" s="69" t="s">
        <v>520</v>
      </c>
      <c r="AA1078" s="13" t="s">
        <v>373</v>
      </c>
      <c r="AB1078" s="14" t="s">
        <v>308</v>
      </c>
      <c r="AC1078" s="96" t="s">
        <v>358</v>
      </c>
      <c r="AD1078" s="15" t="s">
        <v>368</v>
      </c>
      <c r="AE1078" s="83"/>
      <c r="AF1078" s="84">
        <v>1</v>
      </c>
      <c r="AG1078" s="84"/>
      <c r="AH1078" s="84"/>
      <c r="AI1078" s="84"/>
      <c r="AJ1078" s="84"/>
      <c r="AK1078" s="84"/>
      <c r="AL1078" s="84"/>
      <c r="AM1078" s="85"/>
    </row>
    <row r="1079" spans="1:39" ht="12" customHeight="1">
      <c r="A1079" s="184">
        <v>1014</v>
      </c>
      <c r="B1079" s="98" t="s">
        <v>106</v>
      </c>
      <c r="C1079" s="98" t="s">
        <v>71</v>
      </c>
      <c r="D1079" s="11" t="s">
        <v>51</v>
      </c>
      <c r="E1079" s="11" t="s">
        <v>304</v>
      </c>
      <c r="F1079" s="12" t="s">
        <v>49</v>
      </c>
      <c r="G1079" s="12" t="s">
        <v>510</v>
      </c>
      <c r="H1079" s="12" t="s">
        <v>306</v>
      </c>
      <c r="I1079" s="105" t="s">
        <v>504</v>
      </c>
      <c r="J1079" s="12" t="str">
        <f t="shared" si="42"/>
        <v>≥17h</v>
      </c>
      <c r="K1079" s="12" t="s">
        <v>512</v>
      </c>
      <c r="L1079" s="69" t="s">
        <v>520</v>
      </c>
      <c r="M1079" s="13" t="s">
        <v>373</v>
      </c>
      <c r="N1079" s="14" t="s">
        <v>308</v>
      </c>
      <c r="O1079" s="96" t="s">
        <v>358</v>
      </c>
      <c r="P1079" s="15" t="s">
        <v>368</v>
      </c>
      <c r="Q1079" s="83"/>
      <c r="R1079" s="84"/>
      <c r="S1079" s="84"/>
      <c r="T1079" s="84">
        <v>1</v>
      </c>
      <c r="U1079" s="84"/>
      <c r="V1079" s="84"/>
      <c r="W1079" s="84">
        <v>1</v>
      </c>
      <c r="X1079" s="84"/>
      <c r="Y1079" s="85"/>
      <c r="Z1079" s="69" t="s">
        <v>520</v>
      </c>
      <c r="AA1079" s="13" t="s">
        <v>373</v>
      </c>
      <c r="AB1079" s="14" t="s">
        <v>308</v>
      </c>
      <c r="AC1079" s="96" t="s">
        <v>358</v>
      </c>
      <c r="AD1079" s="15" t="s">
        <v>368</v>
      </c>
      <c r="AE1079" s="83">
        <v>1</v>
      </c>
      <c r="AF1079" s="84"/>
      <c r="AG1079" s="84"/>
      <c r="AH1079" s="84"/>
      <c r="AI1079" s="84"/>
      <c r="AJ1079" s="84"/>
      <c r="AK1079" s="84"/>
      <c r="AL1079" s="84"/>
      <c r="AM1079" s="85">
        <v>1</v>
      </c>
    </row>
    <row r="1080" spans="1:39" ht="12" customHeight="1">
      <c r="A1080" s="184">
        <v>1015</v>
      </c>
      <c r="B1080" s="98" t="s">
        <v>90</v>
      </c>
      <c r="C1080" s="98" t="s">
        <v>89</v>
      </c>
      <c r="D1080" s="11" t="s">
        <v>25</v>
      </c>
      <c r="E1080" s="11" t="s">
        <v>303</v>
      </c>
      <c r="F1080" s="12" t="s">
        <v>50</v>
      </c>
      <c r="G1080" s="12" t="s">
        <v>310</v>
      </c>
      <c r="H1080" s="12" t="s">
        <v>306</v>
      </c>
      <c r="I1080" s="105" t="s">
        <v>504</v>
      </c>
      <c r="J1080" s="11" t="str">
        <f>"12-16h"</f>
        <v>12-16h</v>
      </c>
      <c r="K1080" s="12" t="s">
        <v>513</v>
      </c>
      <c r="L1080" s="69" t="s">
        <v>520</v>
      </c>
      <c r="M1080" s="13" t="s">
        <v>373</v>
      </c>
      <c r="N1080" s="14" t="s">
        <v>308</v>
      </c>
      <c r="O1080" s="96" t="s">
        <v>358</v>
      </c>
      <c r="P1080" s="15" t="s">
        <v>368</v>
      </c>
      <c r="Q1080" s="83"/>
      <c r="R1080" s="84"/>
      <c r="S1080" s="84"/>
      <c r="T1080" s="84">
        <v>1</v>
      </c>
      <c r="U1080" s="84"/>
      <c r="V1080" s="84"/>
      <c r="W1080" s="84"/>
      <c r="X1080" s="84"/>
      <c r="Y1080" s="85"/>
      <c r="Z1080" s="69" t="s">
        <v>520</v>
      </c>
      <c r="AA1080" s="13" t="s">
        <v>373</v>
      </c>
      <c r="AB1080" s="14" t="s">
        <v>308</v>
      </c>
      <c r="AC1080" s="96" t="s">
        <v>358</v>
      </c>
      <c r="AD1080" s="15" t="s">
        <v>368</v>
      </c>
      <c r="AE1080" s="83"/>
      <c r="AF1080" s="84"/>
      <c r="AG1080" s="84"/>
      <c r="AH1080" s="84"/>
      <c r="AI1080" s="84"/>
      <c r="AJ1080" s="84"/>
      <c r="AK1080" s="84"/>
      <c r="AL1080" s="84"/>
      <c r="AM1080" s="85">
        <v>1</v>
      </c>
    </row>
    <row r="1081" spans="1:39" ht="12" customHeight="1">
      <c r="A1081" s="184">
        <v>1016</v>
      </c>
      <c r="B1081" s="98" t="s">
        <v>114</v>
      </c>
      <c r="C1081" s="98" t="s">
        <v>71</v>
      </c>
      <c r="D1081" s="11" t="s">
        <v>51</v>
      </c>
      <c r="E1081" s="11" t="s">
        <v>303</v>
      </c>
      <c r="F1081" s="12" t="s">
        <v>48</v>
      </c>
      <c r="G1081" s="12" t="s">
        <v>310</v>
      </c>
      <c r="H1081" s="12" t="s">
        <v>306</v>
      </c>
      <c r="I1081" s="12" t="s">
        <v>505</v>
      </c>
      <c r="J1081" s="12" t="str">
        <f>"≥17h"</f>
        <v>≥17h</v>
      </c>
      <c r="K1081" s="12" t="s">
        <v>513</v>
      </c>
      <c r="L1081" s="69" t="s">
        <v>520</v>
      </c>
      <c r="M1081" s="13" t="s">
        <v>372</v>
      </c>
      <c r="N1081" s="14" t="s">
        <v>308</v>
      </c>
      <c r="O1081" s="96" t="s">
        <v>358</v>
      </c>
      <c r="P1081" s="15" t="s">
        <v>370</v>
      </c>
      <c r="Q1081" s="83"/>
      <c r="R1081" s="84"/>
      <c r="S1081" s="84"/>
      <c r="T1081" s="84">
        <v>1</v>
      </c>
      <c r="U1081" s="84"/>
      <c r="V1081" s="84"/>
      <c r="W1081" s="84">
        <v>1</v>
      </c>
      <c r="X1081" s="84"/>
      <c r="Y1081" s="85"/>
      <c r="Z1081" s="69" t="s">
        <v>520</v>
      </c>
      <c r="AA1081" s="13" t="s">
        <v>372</v>
      </c>
      <c r="AB1081" s="14" t="s">
        <v>308</v>
      </c>
      <c r="AC1081" s="96" t="s">
        <v>358</v>
      </c>
      <c r="AD1081" s="15" t="s">
        <v>370</v>
      </c>
      <c r="AE1081" s="83"/>
      <c r="AF1081" s="84">
        <v>1</v>
      </c>
      <c r="AG1081" s="84"/>
      <c r="AH1081" s="84"/>
      <c r="AI1081" s="84"/>
      <c r="AJ1081" s="84"/>
      <c r="AK1081" s="84"/>
      <c r="AL1081" s="84"/>
      <c r="AM1081" s="85"/>
    </row>
    <row r="1082" spans="1:39" ht="12" customHeight="1">
      <c r="A1082" s="184">
        <v>1017</v>
      </c>
      <c r="B1082" s="98" t="s">
        <v>90</v>
      </c>
      <c r="C1082" s="98" t="s">
        <v>89</v>
      </c>
      <c r="D1082" s="11" t="s">
        <v>51</v>
      </c>
      <c r="E1082" s="11" t="s">
        <v>304</v>
      </c>
      <c r="F1082" s="12" t="s">
        <v>48</v>
      </c>
      <c r="G1082" s="12" t="s">
        <v>310</v>
      </c>
      <c r="H1082" s="12" t="s">
        <v>306</v>
      </c>
      <c r="I1082" s="105" t="s">
        <v>504</v>
      </c>
      <c r="J1082" s="12" t="str">
        <f>"≥17h"</f>
        <v>≥17h</v>
      </c>
      <c r="K1082" s="12" t="s">
        <v>47</v>
      </c>
      <c r="L1082" s="69" t="s">
        <v>520</v>
      </c>
      <c r="M1082" s="13" t="s">
        <v>371</v>
      </c>
      <c r="N1082" s="14" t="s">
        <v>308</v>
      </c>
      <c r="O1082" s="96" t="s">
        <v>358</v>
      </c>
      <c r="P1082" s="15" t="s">
        <v>368</v>
      </c>
      <c r="Q1082" s="83"/>
      <c r="R1082" s="84"/>
      <c r="S1082" s="84"/>
      <c r="T1082" s="84">
        <v>1</v>
      </c>
      <c r="U1082" s="84"/>
      <c r="V1082" s="84"/>
      <c r="W1082" s="84"/>
      <c r="X1082" s="84"/>
      <c r="Y1082" s="85">
        <v>1</v>
      </c>
      <c r="Z1082" s="69" t="s">
        <v>520</v>
      </c>
      <c r="AA1082" s="13" t="s">
        <v>371</v>
      </c>
      <c r="AB1082" s="14" t="s">
        <v>308</v>
      </c>
      <c r="AC1082" s="96" t="s">
        <v>358</v>
      </c>
      <c r="AD1082" s="15" t="s">
        <v>368</v>
      </c>
      <c r="AE1082" s="83"/>
      <c r="AF1082" s="84"/>
      <c r="AG1082" s="84"/>
      <c r="AH1082" s="84"/>
      <c r="AI1082" s="84"/>
      <c r="AJ1082" s="84"/>
      <c r="AK1082" s="84"/>
      <c r="AL1082" s="84"/>
      <c r="AM1082" s="85">
        <v>1</v>
      </c>
    </row>
    <row r="1083" spans="1:39" ht="12" customHeight="1">
      <c r="A1083" s="184">
        <v>1018</v>
      </c>
      <c r="B1083" s="98" t="s">
        <v>159</v>
      </c>
      <c r="C1083" s="98" t="s">
        <v>60</v>
      </c>
      <c r="D1083" s="11" t="s">
        <v>51</v>
      </c>
      <c r="E1083" s="11" t="s">
        <v>304</v>
      </c>
      <c r="F1083" s="12" t="s">
        <v>50</v>
      </c>
      <c r="G1083" s="12" t="s">
        <v>510</v>
      </c>
      <c r="H1083" s="12" t="s">
        <v>308</v>
      </c>
      <c r="I1083" s="12" t="s">
        <v>507</v>
      </c>
      <c r="J1083" s="12" t="str">
        <f>"≥17h"</f>
        <v>≥17h</v>
      </c>
      <c r="K1083" s="12" t="s">
        <v>513</v>
      </c>
      <c r="L1083" s="69" t="s">
        <v>520</v>
      </c>
      <c r="M1083" s="13" t="s">
        <v>374</v>
      </c>
      <c r="N1083" s="14" t="s">
        <v>308</v>
      </c>
      <c r="O1083" s="96" t="s">
        <v>358</v>
      </c>
      <c r="P1083" s="15" t="s">
        <v>368</v>
      </c>
      <c r="Q1083" s="83"/>
      <c r="R1083" s="84"/>
      <c r="S1083" s="84">
        <v>1</v>
      </c>
      <c r="T1083" s="84">
        <v>1</v>
      </c>
      <c r="U1083" s="84"/>
      <c r="V1083" s="84"/>
      <c r="W1083" s="84"/>
      <c r="X1083" s="84"/>
      <c r="Y1083" s="85"/>
      <c r="Z1083" s="69" t="s">
        <v>520</v>
      </c>
      <c r="AA1083" s="13" t="s">
        <v>374</v>
      </c>
      <c r="AB1083" s="14" t="s">
        <v>308</v>
      </c>
      <c r="AC1083" s="96" t="s">
        <v>358</v>
      </c>
      <c r="AD1083" s="15" t="s">
        <v>368</v>
      </c>
      <c r="AE1083" s="83">
        <v>1</v>
      </c>
      <c r="AF1083" s="84"/>
      <c r="AG1083" s="84"/>
      <c r="AH1083" s="84"/>
      <c r="AI1083" s="84"/>
      <c r="AJ1083" s="84"/>
      <c r="AK1083" s="84"/>
      <c r="AL1083" s="84"/>
      <c r="AM1083" s="85"/>
    </row>
    <row r="1084" spans="1:39" ht="12" customHeight="1">
      <c r="A1084" s="184">
        <v>1019</v>
      </c>
      <c r="B1084" s="98" t="s">
        <v>249</v>
      </c>
      <c r="C1084" s="98" t="s">
        <v>245</v>
      </c>
      <c r="D1084" s="11" t="s">
        <v>51</v>
      </c>
      <c r="E1084" s="11" t="s">
        <v>304</v>
      </c>
      <c r="F1084" s="12" t="s">
        <v>50</v>
      </c>
      <c r="G1084" s="12" t="s">
        <v>310</v>
      </c>
      <c r="H1084" s="12" t="s">
        <v>306</v>
      </c>
      <c r="I1084" s="105" t="s">
        <v>507</v>
      </c>
      <c r="J1084" s="12" t="str">
        <f>"≥17h"</f>
        <v>≥17h</v>
      </c>
      <c r="K1084" s="12" t="s">
        <v>512</v>
      </c>
      <c r="L1084" s="69" t="s">
        <v>520</v>
      </c>
      <c r="M1084" s="13" t="s">
        <v>373</v>
      </c>
      <c r="N1084" s="14" t="s">
        <v>367</v>
      </c>
      <c r="O1084" s="96" t="s">
        <v>358</v>
      </c>
      <c r="P1084" s="15" t="s">
        <v>368</v>
      </c>
      <c r="Q1084" s="83"/>
      <c r="R1084" s="84"/>
      <c r="S1084" s="84"/>
      <c r="T1084" s="84">
        <v>1</v>
      </c>
      <c r="U1084" s="84"/>
      <c r="V1084" s="84"/>
      <c r="W1084" s="84">
        <v>1</v>
      </c>
      <c r="X1084" s="84"/>
      <c r="Y1084" s="85">
        <v>1</v>
      </c>
      <c r="Z1084" s="69" t="s">
        <v>520</v>
      </c>
      <c r="AA1084" s="13" t="s">
        <v>373</v>
      </c>
      <c r="AB1084" s="14" t="s">
        <v>367</v>
      </c>
      <c r="AC1084" s="96" t="s">
        <v>358</v>
      </c>
      <c r="AD1084" s="15" t="s">
        <v>368</v>
      </c>
      <c r="AE1084" s="83"/>
      <c r="AF1084" s="84">
        <v>1</v>
      </c>
      <c r="AG1084" s="84"/>
      <c r="AH1084" s="84"/>
      <c r="AI1084" s="84"/>
      <c r="AJ1084" s="84"/>
      <c r="AK1084" s="84"/>
      <c r="AL1084" s="84"/>
      <c r="AM1084" s="85"/>
    </row>
    <row r="1085" spans="1:39" ht="12" customHeight="1">
      <c r="A1085" s="184">
        <v>1020</v>
      </c>
      <c r="B1085" s="98" t="s">
        <v>161</v>
      </c>
      <c r="C1085" s="98" t="s">
        <v>60</v>
      </c>
      <c r="D1085" s="11" t="s">
        <v>51</v>
      </c>
      <c r="E1085" s="11" t="s">
        <v>304</v>
      </c>
      <c r="F1085" s="12" t="s">
        <v>50</v>
      </c>
      <c r="G1085" s="12" t="s">
        <v>510</v>
      </c>
      <c r="H1085" s="12" t="s">
        <v>308</v>
      </c>
      <c r="I1085" s="12" t="s">
        <v>507</v>
      </c>
      <c r="J1085" s="11" t="str">
        <f>"12-16h"</f>
        <v>12-16h</v>
      </c>
      <c r="K1085" s="12" t="s">
        <v>47</v>
      </c>
      <c r="L1085" s="69" t="s">
        <v>520</v>
      </c>
      <c r="M1085" s="13" t="s">
        <v>309</v>
      </c>
      <c r="N1085" s="14" t="s">
        <v>308</v>
      </c>
      <c r="O1085" s="96" t="s">
        <v>358</v>
      </c>
      <c r="P1085" s="15" t="s">
        <v>368</v>
      </c>
      <c r="Q1085" s="83"/>
      <c r="R1085" s="84">
        <v>1</v>
      </c>
      <c r="S1085" s="84"/>
      <c r="T1085" s="84">
        <v>1</v>
      </c>
      <c r="U1085" s="84">
        <v>1</v>
      </c>
      <c r="V1085" s="84"/>
      <c r="W1085" s="84"/>
      <c r="X1085" s="84"/>
      <c r="Y1085" s="85"/>
      <c r="Z1085" s="69" t="s">
        <v>520</v>
      </c>
      <c r="AA1085" s="13" t="s">
        <v>309</v>
      </c>
      <c r="AB1085" s="14" t="s">
        <v>308</v>
      </c>
      <c r="AC1085" s="96" t="s">
        <v>358</v>
      </c>
      <c r="AD1085" s="15" t="s">
        <v>368</v>
      </c>
      <c r="AE1085" s="83">
        <v>1</v>
      </c>
      <c r="AF1085" s="84"/>
      <c r="AG1085" s="84"/>
      <c r="AH1085" s="84"/>
      <c r="AI1085" s="84"/>
      <c r="AJ1085" s="84"/>
      <c r="AK1085" s="84"/>
      <c r="AL1085" s="84"/>
      <c r="AM1085" s="85"/>
    </row>
    <row r="1086" spans="1:39" ht="12" customHeight="1">
      <c r="A1086" s="184">
        <v>1021</v>
      </c>
      <c r="B1086" s="98" t="s">
        <v>247</v>
      </c>
      <c r="C1086" s="98" t="s">
        <v>245</v>
      </c>
      <c r="D1086" s="11" t="s">
        <v>52</v>
      </c>
      <c r="E1086" s="11" t="s">
        <v>303</v>
      </c>
      <c r="F1086" s="12" t="s">
        <v>48</v>
      </c>
      <c r="G1086" s="12" t="s">
        <v>510</v>
      </c>
      <c r="H1086" s="12" t="s">
        <v>307</v>
      </c>
      <c r="I1086" s="105" t="s">
        <v>504</v>
      </c>
      <c r="J1086" s="12" t="str">
        <f t="shared" ref="J1086:J1092" si="43">"≥17h"</f>
        <v>≥17h</v>
      </c>
      <c r="K1086" s="12" t="s">
        <v>47</v>
      </c>
      <c r="L1086" s="69" t="s">
        <v>520</v>
      </c>
      <c r="M1086" s="13" t="s">
        <v>373</v>
      </c>
      <c r="N1086" s="14" t="s">
        <v>308</v>
      </c>
      <c r="O1086" s="96" t="s">
        <v>358</v>
      </c>
      <c r="P1086" s="15" t="s">
        <v>368</v>
      </c>
      <c r="Q1086" s="83"/>
      <c r="R1086" s="84"/>
      <c r="S1086" s="84"/>
      <c r="T1086" s="84">
        <v>1</v>
      </c>
      <c r="U1086" s="84"/>
      <c r="V1086" s="84"/>
      <c r="W1086" s="84">
        <v>1</v>
      </c>
      <c r="X1086" s="84"/>
      <c r="Y1086" s="85"/>
      <c r="Z1086" s="69" t="s">
        <v>520</v>
      </c>
      <c r="AA1086" s="13" t="s">
        <v>373</v>
      </c>
      <c r="AB1086" s="14" t="s">
        <v>308</v>
      </c>
      <c r="AC1086" s="96" t="s">
        <v>358</v>
      </c>
      <c r="AD1086" s="15" t="s">
        <v>368</v>
      </c>
      <c r="AE1086" s="83"/>
      <c r="AF1086" s="84"/>
      <c r="AG1086" s="84"/>
      <c r="AH1086" s="84"/>
      <c r="AI1086" s="84"/>
      <c r="AJ1086" s="84"/>
      <c r="AK1086" s="84"/>
      <c r="AL1086" s="84"/>
      <c r="AM1086" s="85">
        <v>1</v>
      </c>
    </row>
    <row r="1087" spans="1:39" ht="12" customHeight="1">
      <c r="A1087" s="184">
        <v>1022</v>
      </c>
      <c r="B1087" s="98" t="s">
        <v>199</v>
      </c>
      <c r="C1087" s="98" t="s">
        <v>198</v>
      </c>
      <c r="D1087" s="11" t="s">
        <v>25</v>
      </c>
      <c r="E1087" s="11" t="s">
        <v>304</v>
      </c>
      <c r="F1087" s="12" t="s">
        <v>48</v>
      </c>
      <c r="G1087" s="12" t="s">
        <v>310</v>
      </c>
      <c r="H1087" s="12" t="s">
        <v>306</v>
      </c>
      <c r="I1087" s="105" t="s">
        <v>507</v>
      </c>
      <c r="J1087" s="12" t="str">
        <f t="shared" si="43"/>
        <v>≥17h</v>
      </c>
      <c r="K1087" s="12" t="s">
        <v>47</v>
      </c>
      <c r="L1087" s="69" t="s">
        <v>520</v>
      </c>
      <c r="M1087" s="13" t="s">
        <v>374</v>
      </c>
      <c r="N1087" s="14" t="s">
        <v>367</v>
      </c>
      <c r="O1087" s="96" t="s">
        <v>358</v>
      </c>
      <c r="P1087" s="15" t="s">
        <v>368</v>
      </c>
      <c r="Q1087" s="83"/>
      <c r="R1087" s="84"/>
      <c r="S1087" s="84"/>
      <c r="T1087" s="84">
        <v>1</v>
      </c>
      <c r="U1087" s="84"/>
      <c r="V1087" s="84"/>
      <c r="W1087" s="84"/>
      <c r="X1087" s="84"/>
      <c r="Y1087" s="85"/>
      <c r="Z1087" s="69" t="s">
        <v>520</v>
      </c>
      <c r="AA1087" s="13" t="s">
        <v>374</v>
      </c>
      <c r="AB1087" s="14" t="s">
        <v>367</v>
      </c>
      <c r="AC1087" s="96" t="s">
        <v>358</v>
      </c>
      <c r="AD1087" s="15" t="s">
        <v>368</v>
      </c>
      <c r="AE1087" s="83"/>
      <c r="AF1087" s="84">
        <v>1</v>
      </c>
      <c r="AG1087" s="84"/>
      <c r="AH1087" s="84"/>
      <c r="AI1087" s="84"/>
      <c r="AJ1087" s="84"/>
      <c r="AK1087" s="84"/>
      <c r="AL1087" s="84"/>
      <c r="AM1087" s="85"/>
    </row>
    <row r="1088" spans="1:39" ht="12" customHeight="1">
      <c r="A1088" s="184">
        <v>1023</v>
      </c>
      <c r="B1088" s="98" t="s">
        <v>199</v>
      </c>
      <c r="C1088" s="98" t="s">
        <v>198</v>
      </c>
      <c r="D1088" s="11" t="s">
        <v>25</v>
      </c>
      <c r="E1088" s="11" t="s">
        <v>304</v>
      </c>
      <c r="F1088" s="12" t="s">
        <v>50</v>
      </c>
      <c r="G1088" s="12" t="s">
        <v>510</v>
      </c>
      <c r="H1088" s="12" t="s">
        <v>307</v>
      </c>
      <c r="I1088" s="105" t="s">
        <v>504</v>
      </c>
      <c r="J1088" s="12" t="str">
        <f t="shared" si="43"/>
        <v>≥17h</v>
      </c>
      <c r="K1088" s="12" t="s">
        <v>47</v>
      </c>
      <c r="L1088" s="69" t="s">
        <v>520</v>
      </c>
      <c r="M1088" s="13" t="s">
        <v>374</v>
      </c>
      <c r="N1088" s="14" t="s">
        <v>308</v>
      </c>
      <c r="O1088" s="96" t="s">
        <v>358</v>
      </c>
      <c r="P1088" s="15" t="s">
        <v>368</v>
      </c>
      <c r="Q1088" s="83"/>
      <c r="R1088" s="84"/>
      <c r="S1088" s="84"/>
      <c r="T1088" s="84">
        <v>1</v>
      </c>
      <c r="U1088" s="84"/>
      <c r="V1088" s="84"/>
      <c r="W1088" s="84">
        <v>1</v>
      </c>
      <c r="X1088" s="84"/>
      <c r="Y1088" s="85"/>
      <c r="Z1088" s="69" t="s">
        <v>520</v>
      </c>
      <c r="AA1088" s="13" t="s">
        <v>374</v>
      </c>
      <c r="AB1088" s="14" t="s">
        <v>308</v>
      </c>
      <c r="AC1088" s="96" t="s">
        <v>358</v>
      </c>
      <c r="AD1088" s="15" t="s">
        <v>368</v>
      </c>
      <c r="AE1088" s="83">
        <v>1</v>
      </c>
      <c r="AF1088" s="84"/>
      <c r="AG1088" s="84"/>
      <c r="AH1088" s="84"/>
      <c r="AI1088" s="84"/>
      <c r="AJ1088" s="84"/>
      <c r="AK1088" s="84"/>
      <c r="AL1088" s="84"/>
      <c r="AM1088" s="85"/>
    </row>
    <row r="1089" spans="1:39" ht="12" customHeight="1">
      <c r="A1089" s="184">
        <v>1024</v>
      </c>
      <c r="B1089" s="98" t="s">
        <v>87</v>
      </c>
      <c r="C1089" s="98" t="s">
        <v>71</v>
      </c>
      <c r="D1089" s="11" t="s">
        <v>25</v>
      </c>
      <c r="E1089" s="11" t="s">
        <v>303</v>
      </c>
      <c r="F1089" s="12" t="s">
        <v>50</v>
      </c>
      <c r="G1089" s="12" t="s">
        <v>310</v>
      </c>
      <c r="H1089" s="12" t="s">
        <v>306</v>
      </c>
      <c r="I1089" s="105" t="s">
        <v>505</v>
      </c>
      <c r="J1089" s="12" t="str">
        <f t="shared" si="43"/>
        <v>≥17h</v>
      </c>
      <c r="K1089" s="12" t="s">
        <v>47</v>
      </c>
      <c r="L1089" s="69" t="s">
        <v>520</v>
      </c>
      <c r="M1089" s="13" t="s">
        <v>373</v>
      </c>
      <c r="N1089" s="14" t="s">
        <v>308</v>
      </c>
      <c r="O1089" s="96" t="s">
        <v>358</v>
      </c>
      <c r="P1089" s="15" t="s">
        <v>368</v>
      </c>
      <c r="Q1089" s="83"/>
      <c r="R1089" s="84"/>
      <c r="S1089" s="84"/>
      <c r="T1089" s="84">
        <v>1</v>
      </c>
      <c r="U1089" s="84"/>
      <c r="V1089" s="84"/>
      <c r="W1089" s="84">
        <v>1</v>
      </c>
      <c r="X1089" s="84"/>
      <c r="Y1089" s="85"/>
      <c r="Z1089" s="69" t="s">
        <v>520</v>
      </c>
      <c r="AA1089" s="13" t="s">
        <v>373</v>
      </c>
      <c r="AB1089" s="14" t="s">
        <v>308</v>
      </c>
      <c r="AC1089" s="96" t="s">
        <v>358</v>
      </c>
      <c r="AD1089" s="15" t="s">
        <v>368</v>
      </c>
      <c r="AE1089" s="83"/>
      <c r="AF1089" s="84">
        <v>1</v>
      </c>
      <c r="AG1089" s="84"/>
      <c r="AH1089" s="84"/>
      <c r="AI1089" s="84"/>
      <c r="AJ1089" s="84"/>
      <c r="AK1089" s="84"/>
      <c r="AL1089" s="84"/>
      <c r="AM1089" s="85"/>
    </row>
    <row r="1090" spans="1:39" ht="12" customHeight="1">
      <c r="A1090" s="184">
        <v>1025</v>
      </c>
      <c r="B1090" s="98" t="s">
        <v>199</v>
      </c>
      <c r="C1090" s="98" t="s">
        <v>198</v>
      </c>
      <c r="D1090" s="11" t="s">
        <v>25</v>
      </c>
      <c r="E1090" s="11" t="s">
        <v>304</v>
      </c>
      <c r="F1090" s="12" t="s">
        <v>49</v>
      </c>
      <c r="G1090" s="12" t="s">
        <v>310</v>
      </c>
      <c r="H1090" s="12" t="s">
        <v>306</v>
      </c>
      <c r="I1090" s="12" t="s">
        <v>507</v>
      </c>
      <c r="J1090" s="12" t="str">
        <f t="shared" si="43"/>
        <v>≥17h</v>
      </c>
      <c r="K1090" s="12" t="s">
        <v>512</v>
      </c>
      <c r="L1090" s="69" t="s">
        <v>520</v>
      </c>
      <c r="M1090" s="13" t="s">
        <v>371</v>
      </c>
      <c r="N1090" s="14" t="s">
        <v>308</v>
      </c>
      <c r="O1090" s="96" t="s">
        <v>358</v>
      </c>
      <c r="P1090" s="15" t="s">
        <v>368</v>
      </c>
      <c r="Q1090" s="83"/>
      <c r="R1090" s="84"/>
      <c r="S1090" s="84"/>
      <c r="T1090" s="84">
        <v>1</v>
      </c>
      <c r="U1090" s="84"/>
      <c r="V1090" s="84"/>
      <c r="W1090" s="84">
        <v>1</v>
      </c>
      <c r="X1090" s="84"/>
      <c r="Y1090" s="85"/>
      <c r="Z1090" s="69" t="s">
        <v>520</v>
      </c>
      <c r="AA1090" s="13" t="s">
        <v>371</v>
      </c>
      <c r="AB1090" s="14" t="s">
        <v>308</v>
      </c>
      <c r="AC1090" s="96" t="s">
        <v>358</v>
      </c>
      <c r="AD1090" s="15" t="s">
        <v>368</v>
      </c>
      <c r="AE1090" s="83"/>
      <c r="AF1090" s="84">
        <v>1</v>
      </c>
      <c r="AG1090" s="84"/>
      <c r="AH1090" s="84"/>
      <c r="AI1090" s="84"/>
      <c r="AJ1090" s="84"/>
      <c r="AK1090" s="84"/>
      <c r="AL1090" s="84"/>
      <c r="AM1090" s="85"/>
    </row>
    <row r="1091" spans="1:39" ht="12" customHeight="1">
      <c r="A1091" s="184">
        <v>1026</v>
      </c>
      <c r="B1091" s="98" t="s">
        <v>111</v>
      </c>
      <c r="C1091" s="98" t="s">
        <v>71</v>
      </c>
      <c r="D1091" s="11" t="s">
        <v>25</v>
      </c>
      <c r="E1091" s="11" t="s">
        <v>304</v>
      </c>
      <c r="F1091" s="12" t="s">
        <v>50</v>
      </c>
      <c r="G1091" s="12" t="s">
        <v>310</v>
      </c>
      <c r="H1091" s="12" t="s">
        <v>306</v>
      </c>
      <c r="I1091" s="105" t="s">
        <v>504</v>
      </c>
      <c r="J1091" s="12" t="str">
        <f t="shared" si="43"/>
        <v>≥17h</v>
      </c>
      <c r="K1091" s="12" t="s">
        <v>512</v>
      </c>
      <c r="L1091" s="69" t="s">
        <v>520</v>
      </c>
      <c r="M1091" s="13" t="s">
        <v>371</v>
      </c>
      <c r="N1091" s="14" t="s">
        <v>308</v>
      </c>
      <c r="O1091" s="96" t="s">
        <v>358</v>
      </c>
      <c r="P1091" s="15" t="s">
        <v>368</v>
      </c>
      <c r="Q1091" s="83"/>
      <c r="R1091" s="84">
        <v>1</v>
      </c>
      <c r="S1091" s="84"/>
      <c r="T1091" s="84">
        <v>1</v>
      </c>
      <c r="U1091" s="84"/>
      <c r="V1091" s="84"/>
      <c r="W1091" s="84"/>
      <c r="X1091" s="84">
        <v>1</v>
      </c>
      <c r="Y1091" s="85"/>
      <c r="Z1091" s="69" t="s">
        <v>520</v>
      </c>
      <c r="AA1091" s="13" t="s">
        <v>371</v>
      </c>
      <c r="AB1091" s="14" t="s">
        <v>308</v>
      </c>
      <c r="AC1091" s="96" t="s">
        <v>358</v>
      </c>
      <c r="AD1091" s="15" t="s">
        <v>368</v>
      </c>
      <c r="AE1091" s="83">
        <v>1</v>
      </c>
      <c r="AF1091" s="84"/>
      <c r="AG1091" s="84"/>
      <c r="AH1091" s="84"/>
      <c r="AI1091" s="84"/>
      <c r="AJ1091" s="84"/>
      <c r="AK1091" s="84"/>
      <c r="AL1091" s="84"/>
      <c r="AM1091" s="85"/>
    </row>
    <row r="1092" spans="1:39" ht="12" customHeight="1">
      <c r="A1092" s="184">
        <v>1027</v>
      </c>
      <c r="B1092" s="98" t="s">
        <v>106</v>
      </c>
      <c r="C1092" s="98" t="s">
        <v>71</v>
      </c>
      <c r="D1092" s="11" t="s">
        <v>51</v>
      </c>
      <c r="E1092" s="11" t="s">
        <v>304</v>
      </c>
      <c r="F1092" s="12" t="s">
        <v>50</v>
      </c>
      <c r="G1092" s="12" t="s">
        <v>310</v>
      </c>
      <c r="H1092" s="12" t="s">
        <v>306</v>
      </c>
      <c r="I1092" s="12" t="s">
        <v>504</v>
      </c>
      <c r="J1092" s="12" t="str">
        <f t="shared" si="43"/>
        <v>≥17h</v>
      </c>
      <c r="K1092" s="12" t="s">
        <v>512</v>
      </c>
      <c r="L1092" s="69" t="s">
        <v>520</v>
      </c>
      <c r="M1092" s="13" t="s">
        <v>342</v>
      </c>
      <c r="N1092" s="14"/>
      <c r="O1092" s="96" t="s">
        <v>358</v>
      </c>
      <c r="P1092" s="15" t="s">
        <v>359</v>
      </c>
      <c r="Q1092" s="83"/>
      <c r="R1092" s="84"/>
      <c r="S1092" s="84"/>
      <c r="T1092" s="84"/>
      <c r="U1092" s="84"/>
      <c r="V1092" s="84"/>
      <c r="W1092" s="84"/>
      <c r="X1092" s="84"/>
      <c r="Y1092" s="85"/>
      <c r="Z1092" s="69" t="s">
        <v>520</v>
      </c>
      <c r="AA1092" s="13" t="s">
        <v>342</v>
      </c>
      <c r="AB1092" s="14"/>
      <c r="AC1092" s="96" t="s">
        <v>358</v>
      </c>
      <c r="AD1092" s="15" t="s">
        <v>359</v>
      </c>
      <c r="AE1092" s="83"/>
      <c r="AF1092" s="84"/>
      <c r="AG1092" s="84"/>
      <c r="AH1092" s="84"/>
      <c r="AI1092" s="84"/>
      <c r="AJ1092" s="84"/>
      <c r="AK1092" s="84"/>
      <c r="AL1092" s="84"/>
      <c r="AM1092" s="85"/>
    </row>
    <row r="1093" spans="1:39" ht="12" customHeight="1">
      <c r="A1093" s="184">
        <v>1028</v>
      </c>
      <c r="B1093" s="98" t="s">
        <v>199</v>
      </c>
      <c r="C1093" s="98" t="s">
        <v>198</v>
      </c>
      <c r="D1093" s="11" t="s">
        <v>51</v>
      </c>
      <c r="E1093" s="11" t="s">
        <v>303</v>
      </c>
      <c r="F1093" s="12" t="s">
        <v>50</v>
      </c>
      <c r="G1093" s="12" t="s">
        <v>510</v>
      </c>
      <c r="H1093" s="12" t="s">
        <v>306</v>
      </c>
      <c r="I1093" s="105" t="s">
        <v>504</v>
      </c>
      <c r="J1093" s="11" t="str">
        <f>"12-16h"</f>
        <v>12-16h</v>
      </c>
      <c r="K1093" s="12" t="s">
        <v>512</v>
      </c>
      <c r="L1093" s="69" t="s">
        <v>520</v>
      </c>
      <c r="M1093" s="13" t="s">
        <v>374</v>
      </c>
      <c r="N1093" s="14" t="s">
        <v>367</v>
      </c>
      <c r="O1093" s="96" t="s">
        <v>358</v>
      </c>
      <c r="P1093" s="15" t="s">
        <v>368</v>
      </c>
      <c r="Q1093" s="83"/>
      <c r="R1093" s="84"/>
      <c r="S1093" s="84"/>
      <c r="T1093" s="84">
        <v>1</v>
      </c>
      <c r="U1093" s="84"/>
      <c r="V1093" s="84"/>
      <c r="W1093" s="84"/>
      <c r="X1093" s="84"/>
      <c r="Y1093" s="85"/>
      <c r="Z1093" s="69" t="s">
        <v>520</v>
      </c>
      <c r="AA1093" s="13" t="s">
        <v>374</v>
      </c>
      <c r="AB1093" s="14" t="s">
        <v>367</v>
      </c>
      <c r="AC1093" s="96" t="s">
        <v>358</v>
      </c>
      <c r="AD1093" s="15" t="s">
        <v>368</v>
      </c>
      <c r="AE1093" s="83"/>
      <c r="AF1093" s="84">
        <v>1</v>
      </c>
      <c r="AG1093" s="84"/>
      <c r="AH1093" s="84"/>
      <c r="AI1093" s="84"/>
      <c r="AJ1093" s="84"/>
      <c r="AK1093" s="84"/>
      <c r="AL1093" s="84"/>
      <c r="AM1093" s="85"/>
    </row>
    <row r="1094" spans="1:39" ht="12" customHeight="1">
      <c r="A1094" s="184">
        <v>1029</v>
      </c>
      <c r="B1094" s="98" t="s">
        <v>88</v>
      </c>
      <c r="C1094" s="98" t="s">
        <v>89</v>
      </c>
      <c r="D1094" s="11" t="s">
        <v>25</v>
      </c>
      <c r="E1094" s="11" t="s">
        <v>303</v>
      </c>
      <c r="F1094" s="12" t="s">
        <v>50</v>
      </c>
      <c r="G1094" s="12" t="s">
        <v>310</v>
      </c>
      <c r="H1094" s="12" t="s">
        <v>306</v>
      </c>
      <c r="I1094" s="105" t="s">
        <v>504</v>
      </c>
      <c r="J1094" s="11" t="str">
        <f>"12-16h"</f>
        <v>12-16h</v>
      </c>
      <c r="K1094" s="12" t="s">
        <v>513</v>
      </c>
      <c r="L1094" s="69" t="s">
        <v>520</v>
      </c>
      <c r="M1094" s="13" t="s">
        <v>371</v>
      </c>
      <c r="N1094" s="14" t="s">
        <v>308</v>
      </c>
      <c r="O1094" s="96" t="s">
        <v>358</v>
      </c>
      <c r="P1094" s="15" t="s">
        <v>368</v>
      </c>
      <c r="Q1094" s="83"/>
      <c r="R1094" s="84"/>
      <c r="S1094" s="84"/>
      <c r="T1094" s="84"/>
      <c r="U1094" s="84"/>
      <c r="V1094" s="84"/>
      <c r="W1094" s="84">
        <v>1</v>
      </c>
      <c r="X1094" s="84"/>
      <c r="Y1094" s="85"/>
      <c r="Z1094" s="69" t="s">
        <v>520</v>
      </c>
      <c r="AA1094" s="13" t="s">
        <v>371</v>
      </c>
      <c r="AB1094" s="14" t="s">
        <v>308</v>
      </c>
      <c r="AC1094" s="96" t="s">
        <v>358</v>
      </c>
      <c r="AD1094" s="15" t="s">
        <v>368</v>
      </c>
      <c r="AE1094" s="83">
        <v>1</v>
      </c>
      <c r="AF1094" s="84"/>
      <c r="AG1094" s="84"/>
      <c r="AH1094" s="84"/>
      <c r="AI1094" s="84"/>
      <c r="AJ1094" s="84"/>
      <c r="AK1094" s="84"/>
      <c r="AL1094" s="84"/>
      <c r="AM1094" s="85"/>
    </row>
    <row r="1095" spans="1:39" ht="12" customHeight="1">
      <c r="A1095" s="184">
        <v>1030</v>
      </c>
      <c r="B1095" s="98" t="s">
        <v>199</v>
      </c>
      <c r="C1095" s="98" t="s">
        <v>198</v>
      </c>
      <c r="D1095" s="11" t="s">
        <v>51</v>
      </c>
      <c r="E1095" s="11" t="s">
        <v>303</v>
      </c>
      <c r="F1095" s="12" t="s">
        <v>48</v>
      </c>
      <c r="G1095" s="12" t="s">
        <v>510</v>
      </c>
      <c r="H1095" s="12" t="s">
        <v>306</v>
      </c>
      <c r="I1095" s="105" t="s">
        <v>504</v>
      </c>
      <c r="J1095" s="12" t="str">
        <f>"≥17h"</f>
        <v>≥17h</v>
      </c>
      <c r="K1095" s="12" t="s">
        <v>47</v>
      </c>
      <c r="L1095" s="69" t="s">
        <v>520</v>
      </c>
      <c r="M1095" s="13" t="s">
        <v>372</v>
      </c>
      <c r="N1095" s="14" t="s">
        <v>308</v>
      </c>
      <c r="O1095" s="96" t="s">
        <v>358</v>
      </c>
      <c r="P1095" s="15" t="s">
        <v>368</v>
      </c>
      <c r="Q1095" s="83"/>
      <c r="R1095" s="84"/>
      <c r="S1095" s="84"/>
      <c r="T1095" s="84">
        <v>1</v>
      </c>
      <c r="U1095" s="84"/>
      <c r="V1095" s="84"/>
      <c r="W1095" s="84"/>
      <c r="X1095" s="84"/>
      <c r="Y1095" s="85"/>
      <c r="Z1095" s="69" t="s">
        <v>520</v>
      </c>
      <c r="AA1095" s="13" t="s">
        <v>372</v>
      </c>
      <c r="AB1095" s="14" t="s">
        <v>308</v>
      </c>
      <c r="AC1095" s="96" t="s">
        <v>358</v>
      </c>
      <c r="AD1095" s="15" t="s">
        <v>368</v>
      </c>
      <c r="AE1095" s="83"/>
      <c r="AF1095" s="84">
        <v>1</v>
      </c>
      <c r="AG1095" s="84"/>
      <c r="AH1095" s="84"/>
      <c r="AI1095" s="84"/>
      <c r="AJ1095" s="84"/>
      <c r="AK1095" s="84"/>
      <c r="AL1095" s="84"/>
      <c r="AM1095" s="85"/>
    </row>
    <row r="1096" spans="1:39" ht="12" customHeight="1">
      <c r="A1096" s="184">
        <v>1031</v>
      </c>
      <c r="B1096" s="98" t="s">
        <v>164</v>
      </c>
      <c r="C1096" s="98" t="s">
        <v>60</v>
      </c>
      <c r="D1096" s="11" t="s">
        <v>25</v>
      </c>
      <c r="E1096" s="11" t="s">
        <v>303</v>
      </c>
      <c r="F1096" s="12" t="s">
        <v>48</v>
      </c>
      <c r="G1096" s="12" t="s">
        <v>510</v>
      </c>
      <c r="H1096" s="12" t="s">
        <v>308</v>
      </c>
      <c r="I1096" s="12" t="s">
        <v>504</v>
      </c>
      <c r="J1096" s="12" t="str">
        <f>"≥17h"</f>
        <v>≥17h</v>
      </c>
      <c r="K1096" s="12" t="s">
        <v>512</v>
      </c>
      <c r="L1096" s="69" t="s">
        <v>520</v>
      </c>
      <c r="M1096" s="13" t="s">
        <v>371</v>
      </c>
      <c r="N1096" s="14" t="s">
        <v>308</v>
      </c>
      <c r="O1096" s="96" t="s">
        <v>358</v>
      </c>
      <c r="P1096" s="15" t="s">
        <v>368</v>
      </c>
      <c r="Q1096" s="83"/>
      <c r="R1096" s="84"/>
      <c r="S1096" s="84">
        <v>1</v>
      </c>
      <c r="T1096" s="84">
        <v>1</v>
      </c>
      <c r="U1096" s="84"/>
      <c r="V1096" s="84"/>
      <c r="W1096" s="84">
        <v>1</v>
      </c>
      <c r="X1096" s="84">
        <v>1</v>
      </c>
      <c r="Y1096" s="85"/>
      <c r="Z1096" s="69" t="s">
        <v>520</v>
      </c>
      <c r="AA1096" s="13" t="s">
        <v>371</v>
      </c>
      <c r="AB1096" s="14" t="s">
        <v>308</v>
      </c>
      <c r="AC1096" s="96" t="s">
        <v>358</v>
      </c>
      <c r="AD1096" s="15" t="s">
        <v>368</v>
      </c>
      <c r="AE1096" s="83">
        <v>1</v>
      </c>
      <c r="AF1096" s="84"/>
      <c r="AG1096" s="84"/>
      <c r="AH1096" s="84"/>
      <c r="AI1096" s="84"/>
      <c r="AJ1096" s="84"/>
      <c r="AK1096" s="84"/>
      <c r="AL1096" s="84"/>
      <c r="AM1096" s="85"/>
    </row>
    <row r="1097" spans="1:39" ht="12" customHeight="1">
      <c r="A1097" s="184">
        <v>1032</v>
      </c>
      <c r="B1097" s="98" t="s">
        <v>199</v>
      </c>
      <c r="C1097" s="98" t="s">
        <v>198</v>
      </c>
      <c r="D1097" s="11" t="s">
        <v>51</v>
      </c>
      <c r="E1097" s="11" t="s">
        <v>303</v>
      </c>
      <c r="F1097" s="12" t="s">
        <v>49</v>
      </c>
      <c r="G1097" s="12" t="s">
        <v>310</v>
      </c>
      <c r="H1097" s="12" t="s">
        <v>308</v>
      </c>
      <c r="I1097" s="105" t="s">
        <v>507</v>
      </c>
      <c r="J1097" s="12" t="str">
        <f>"≥17h"</f>
        <v>≥17h</v>
      </c>
      <c r="K1097" s="12" t="s">
        <v>47</v>
      </c>
      <c r="L1097" s="69" t="s">
        <v>520</v>
      </c>
      <c r="M1097" s="13" t="s">
        <v>342</v>
      </c>
      <c r="N1097" s="14"/>
      <c r="O1097" s="96" t="s">
        <v>358</v>
      </c>
      <c r="P1097" s="15" t="s">
        <v>359</v>
      </c>
      <c r="Q1097" s="83"/>
      <c r="R1097" s="84"/>
      <c r="S1097" s="84"/>
      <c r="T1097" s="84"/>
      <c r="U1097" s="84"/>
      <c r="V1097" s="84"/>
      <c r="W1097" s="84"/>
      <c r="X1097" s="84"/>
      <c r="Y1097" s="85"/>
      <c r="Z1097" s="69" t="s">
        <v>520</v>
      </c>
      <c r="AA1097" s="13" t="s">
        <v>342</v>
      </c>
      <c r="AB1097" s="14"/>
      <c r="AC1097" s="96" t="s">
        <v>358</v>
      </c>
      <c r="AD1097" s="15" t="s">
        <v>359</v>
      </c>
      <c r="AE1097" s="83"/>
      <c r="AF1097" s="84"/>
      <c r="AG1097" s="84"/>
      <c r="AH1097" s="84"/>
      <c r="AI1097" s="84"/>
      <c r="AJ1097" s="84"/>
      <c r="AK1097" s="84"/>
      <c r="AL1097" s="84"/>
      <c r="AM1097" s="85"/>
    </row>
    <row r="1098" spans="1:39" ht="12" customHeight="1">
      <c r="A1098" s="184">
        <v>1033</v>
      </c>
      <c r="B1098" s="98" t="s">
        <v>88</v>
      </c>
      <c r="C1098" s="98" t="s">
        <v>89</v>
      </c>
      <c r="D1098" s="11" t="s">
        <v>51</v>
      </c>
      <c r="E1098" s="11" t="s">
        <v>304</v>
      </c>
      <c r="F1098" s="12" t="s">
        <v>50</v>
      </c>
      <c r="G1098" s="12" t="s">
        <v>310</v>
      </c>
      <c r="H1098" s="12" t="s">
        <v>306</v>
      </c>
      <c r="I1098" s="105" t="s">
        <v>504</v>
      </c>
      <c r="J1098" s="11" t="str">
        <f>"12-16h"</f>
        <v>12-16h</v>
      </c>
      <c r="K1098" s="12" t="s">
        <v>512</v>
      </c>
      <c r="L1098" s="69" t="s">
        <v>520</v>
      </c>
      <c r="M1098" s="13" t="s">
        <v>371</v>
      </c>
      <c r="N1098" s="14" t="s">
        <v>308</v>
      </c>
      <c r="O1098" s="96" t="s">
        <v>358</v>
      </c>
      <c r="P1098" s="15" t="s">
        <v>368</v>
      </c>
      <c r="Q1098" s="83"/>
      <c r="R1098" s="84"/>
      <c r="S1098" s="84"/>
      <c r="T1098" s="84"/>
      <c r="U1098" s="84"/>
      <c r="V1098" s="84"/>
      <c r="W1098" s="84">
        <v>1</v>
      </c>
      <c r="X1098" s="84"/>
      <c r="Y1098" s="85"/>
      <c r="Z1098" s="69" t="s">
        <v>520</v>
      </c>
      <c r="AA1098" s="13" t="s">
        <v>371</v>
      </c>
      <c r="AB1098" s="14" t="s">
        <v>308</v>
      </c>
      <c r="AC1098" s="96" t="s">
        <v>358</v>
      </c>
      <c r="AD1098" s="15" t="s">
        <v>368</v>
      </c>
      <c r="AE1098" s="83">
        <v>1</v>
      </c>
      <c r="AF1098" s="84"/>
      <c r="AG1098" s="84"/>
      <c r="AH1098" s="84"/>
      <c r="AI1098" s="84"/>
      <c r="AJ1098" s="84"/>
      <c r="AK1098" s="84"/>
      <c r="AL1098" s="84"/>
      <c r="AM1098" s="85"/>
    </row>
    <row r="1099" spans="1:39" ht="12" customHeight="1">
      <c r="A1099" s="184">
        <v>1034</v>
      </c>
      <c r="B1099" s="98" t="s">
        <v>164</v>
      </c>
      <c r="C1099" s="98" t="s">
        <v>60</v>
      </c>
      <c r="D1099" s="11" t="s">
        <v>51</v>
      </c>
      <c r="E1099" s="11" t="s">
        <v>303</v>
      </c>
      <c r="F1099" s="12" t="s">
        <v>50</v>
      </c>
      <c r="G1099" s="12" t="s">
        <v>510</v>
      </c>
      <c r="H1099" s="12" t="s">
        <v>308</v>
      </c>
      <c r="I1099" s="105" t="s">
        <v>507</v>
      </c>
      <c r="J1099" s="12" t="str">
        <f t="shared" ref="J1099:J1105" si="44">"≥17h"</f>
        <v>≥17h</v>
      </c>
      <c r="K1099" s="12" t="s">
        <v>47</v>
      </c>
      <c r="L1099" s="69" t="s">
        <v>520</v>
      </c>
      <c r="M1099" s="13" t="s">
        <v>385</v>
      </c>
      <c r="N1099" s="14" t="s">
        <v>308</v>
      </c>
      <c r="O1099" s="96" t="s">
        <v>358</v>
      </c>
      <c r="P1099" s="15" t="s">
        <v>368</v>
      </c>
      <c r="Q1099" s="83"/>
      <c r="R1099" s="84"/>
      <c r="S1099" s="84"/>
      <c r="T1099" s="84">
        <v>1</v>
      </c>
      <c r="U1099" s="84"/>
      <c r="V1099" s="84">
        <v>1</v>
      </c>
      <c r="W1099" s="84"/>
      <c r="X1099" s="84"/>
      <c r="Y1099" s="85"/>
      <c r="Z1099" s="69" t="s">
        <v>520</v>
      </c>
      <c r="AA1099" s="13" t="s">
        <v>385</v>
      </c>
      <c r="AB1099" s="14" t="s">
        <v>308</v>
      </c>
      <c r="AC1099" s="96" t="s">
        <v>358</v>
      </c>
      <c r="AD1099" s="15" t="s">
        <v>368</v>
      </c>
      <c r="AE1099" s="83"/>
      <c r="AF1099" s="84"/>
      <c r="AG1099" s="84"/>
      <c r="AH1099" s="84"/>
      <c r="AI1099" s="84"/>
      <c r="AJ1099" s="84"/>
      <c r="AK1099" s="84"/>
      <c r="AL1099" s="84"/>
      <c r="AM1099" s="85">
        <v>1</v>
      </c>
    </row>
    <row r="1100" spans="1:39" ht="12" customHeight="1">
      <c r="A1100" s="184">
        <v>1035</v>
      </c>
      <c r="B1100" s="98" t="s">
        <v>106</v>
      </c>
      <c r="C1100" s="98" t="s">
        <v>71</v>
      </c>
      <c r="D1100" s="11" t="s">
        <v>51</v>
      </c>
      <c r="E1100" s="11" t="s">
        <v>304</v>
      </c>
      <c r="F1100" s="12" t="s">
        <v>48</v>
      </c>
      <c r="G1100" s="12" t="s">
        <v>510</v>
      </c>
      <c r="H1100" s="12" t="s">
        <v>308</v>
      </c>
      <c r="I1100" s="12" t="s">
        <v>504</v>
      </c>
      <c r="J1100" s="12" t="str">
        <f t="shared" si="44"/>
        <v>≥17h</v>
      </c>
      <c r="K1100" s="12" t="s">
        <v>513</v>
      </c>
      <c r="L1100" s="69" t="s">
        <v>520</v>
      </c>
      <c r="M1100" s="13" t="s">
        <v>374</v>
      </c>
      <c r="N1100" s="14" t="s">
        <v>308</v>
      </c>
      <c r="O1100" s="96" t="s">
        <v>358</v>
      </c>
      <c r="P1100" s="15" t="s">
        <v>368</v>
      </c>
      <c r="Q1100" s="83"/>
      <c r="R1100" s="84"/>
      <c r="S1100" s="84"/>
      <c r="T1100" s="84">
        <v>1</v>
      </c>
      <c r="U1100" s="84"/>
      <c r="V1100" s="84"/>
      <c r="W1100" s="84"/>
      <c r="X1100" s="84"/>
      <c r="Y1100" s="85"/>
      <c r="Z1100" s="69" t="s">
        <v>520</v>
      </c>
      <c r="AA1100" s="13" t="s">
        <v>374</v>
      </c>
      <c r="AB1100" s="14" t="s">
        <v>308</v>
      </c>
      <c r="AC1100" s="96" t="s">
        <v>358</v>
      </c>
      <c r="AD1100" s="15" t="s">
        <v>368</v>
      </c>
      <c r="AE1100" s="83">
        <v>1</v>
      </c>
      <c r="AF1100" s="84"/>
      <c r="AG1100" s="84"/>
      <c r="AH1100" s="84"/>
      <c r="AI1100" s="84"/>
      <c r="AJ1100" s="84"/>
      <c r="AK1100" s="84"/>
      <c r="AL1100" s="84"/>
      <c r="AM1100" s="85"/>
    </row>
    <row r="1101" spans="1:39" ht="12" customHeight="1">
      <c r="A1101" s="184">
        <v>1036</v>
      </c>
      <c r="B1101" s="98" t="s">
        <v>90</v>
      </c>
      <c r="C1101" s="98" t="s">
        <v>89</v>
      </c>
      <c r="D1101" s="11" t="s">
        <v>51</v>
      </c>
      <c r="E1101" s="11" t="s">
        <v>303</v>
      </c>
      <c r="F1101" s="12" t="s">
        <v>50</v>
      </c>
      <c r="G1101" s="12" t="s">
        <v>510</v>
      </c>
      <c r="H1101" s="12" t="s">
        <v>306</v>
      </c>
      <c r="I1101" s="105" t="s">
        <v>505</v>
      </c>
      <c r="J1101" s="12" t="str">
        <f t="shared" si="44"/>
        <v>≥17h</v>
      </c>
      <c r="K1101" s="12" t="s">
        <v>47</v>
      </c>
      <c r="L1101" s="69" t="s">
        <v>520</v>
      </c>
      <c r="M1101" s="13" t="s">
        <v>371</v>
      </c>
      <c r="N1101" s="14" t="s">
        <v>308</v>
      </c>
      <c r="O1101" s="96" t="s">
        <v>358</v>
      </c>
      <c r="P1101" s="15" t="s">
        <v>368</v>
      </c>
      <c r="Q1101" s="83"/>
      <c r="R1101" s="84"/>
      <c r="S1101" s="84"/>
      <c r="T1101" s="84"/>
      <c r="U1101" s="84"/>
      <c r="V1101" s="84"/>
      <c r="W1101" s="84">
        <v>1</v>
      </c>
      <c r="X1101" s="84"/>
      <c r="Y1101" s="85"/>
      <c r="Z1101" s="69" t="s">
        <v>520</v>
      </c>
      <c r="AA1101" s="13" t="s">
        <v>371</v>
      </c>
      <c r="AB1101" s="14" t="s">
        <v>308</v>
      </c>
      <c r="AC1101" s="96" t="s">
        <v>358</v>
      </c>
      <c r="AD1101" s="15" t="s">
        <v>368</v>
      </c>
      <c r="AE1101" s="83">
        <v>1</v>
      </c>
      <c r="AF1101" s="84"/>
      <c r="AG1101" s="84"/>
      <c r="AH1101" s="84"/>
      <c r="AI1101" s="84"/>
      <c r="AJ1101" s="84"/>
      <c r="AK1101" s="84"/>
      <c r="AL1101" s="84"/>
      <c r="AM1101" s="85"/>
    </row>
    <row r="1102" spans="1:39" ht="12" customHeight="1">
      <c r="A1102" s="184">
        <v>1037</v>
      </c>
      <c r="B1102" s="98" t="s">
        <v>276</v>
      </c>
      <c r="C1102" s="98" t="s">
        <v>89</v>
      </c>
      <c r="D1102" s="11" t="s">
        <v>51</v>
      </c>
      <c r="E1102" s="11" t="s">
        <v>304</v>
      </c>
      <c r="F1102" s="12" t="s">
        <v>50</v>
      </c>
      <c r="G1102" s="12" t="s">
        <v>310</v>
      </c>
      <c r="H1102" s="12" t="s">
        <v>306</v>
      </c>
      <c r="I1102" s="105" t="s">
        <v>504</v>
      </c>
      <c r="J1102" s="12" t="str">
        <f t="shared" si="44"/>
        <v>≥17h</v>
      </c>
      <c r="K1102" s="12" t="s">
        <v>512</v>
      </c>
      <c r="L1102" s="69" t="s">
        <v>520</v>
      </c>
      <c r="M1102" s="13" t="s">
        <v>371</v>
      </c>
      <c r="N1102" s="14" t="s">
        <v>308</v>
      </c>
      <c r="O1102" s="96" t="s">
        <v>358</v>
      </c>
      <c r="P1102" s="15" t="s">
        <v>370</v>
      </c>
      <c r="Q1102" s="83"/>
      <c r="R1102" s="84">
        <v>1</v>
      </c>
      <c r="S1102" s="84"/>
      <c r="T1102" s="84"/>
      <c r="U1102" s="84"/>
      <c r="V1102" s="84"/>
      <c r="W1102" s="84"/>
      <c r="X1102" s="84"/>
      <c r="Y1102" s="85"/>
      <c r="Z1102" s="69" t="s">
        <v>520</v>
      </c>
      <c r="AA1102" s="13" t="s">
        <v>371</v>
      </c>
      <c r="AB1102" s="14" t="s">
        <v>308</v>
      </c>
      <c r="AC1102" s="96" t="s">
        <v>358</v>
      </c>
      <c r="AD1102" s="15" t="s">
        <v>370</v>
      </c>
      <c r="AE1102" s="83">
        <v>1</v>
      </c>
      <c r="AF1102" s="84"/>
      <c r="AG1102" s="84"/>
      <c r="AH1102" s="84"/>
      <c r="AI1102" s="84"/>
      <c r="AJ1102" s="84"/>
      <c r="AK1102" s="84"/>
      <c r="AL1102" s="84"/>
      <c r="AM1102" s="85"/>
    </row>
    <row r="1103" spans="1:39" ht="12" customHeight="1">
      <c r="A1103" s="184">
        <v>1038</v>
      </c>
      <c r="B1103" s="98" t="s">
        <v>276</v>
      </c>
      <c r="C1103" s="98" t="s">
        <v>89</v>
      </c>
      <c r="D1103" s="11" t="s">
        <v>51</v>
      </c>
      <c r="E1103" s="11" t="s">
        <v>304</v>
      </c>
      <c r="F1103" s="12" t="s">
        <v>50</v>
      </c>
      <c r="G1103" s="12" t="s">
        <v>510</v>
      </c>
      <c r="H1103" s="12" t="s">
        <v>306</v>
      </c>
      <c r="I1103" s="105" t="s">
        <v>504</v>
      </c>
      <c r="J1103" s="12" t="str">
        <f t="shared" si="44"/>
        <v>≥17h</v>
      </c>
      <c r="K1103" s="12" t="s">
        <v>47</v>
      </c>
      <c r="L1103" s="69" t="s">
        <v>520</v>
      </c>
      <c r="M1103" s="13" t="s">
        <v>373</v>
      </c>
      <c r="N1103" s="14" t="s">
        <v>308</v>
      </c>
      <c r="O1103" s="96" t="s">
        <v>358</v>
      </c>
      <c r="P1103" s="15" t="s">
        <v>368</v>
      </c>
      <c r="Q1103" s="83"/>
      <c r="R1103" s="84"/>
      <c r="S1103" s="84"/>
      <c r="T1103" s="84">
        <v>1</v>
      </c>
      <c r="U1103" s="84"/>
      <c r="V1103" s="84"/>
      <c r="W1103" s="84">
        <v>1</v>
      </c>
      <c r="X1103" s="84"/>
      <c r="Y1103" s="85"/>
      <c r="Z1103" s="69" t="s">
        <v>520</v>
      </c>
      <c r="AA1103" s="13" t="s">
        <v>373</v>
      </c>
      <c r="AB1103" s="14" t="s">
        <v>308</v>
      </c>
      <c r="AC1103" s="96" t="s">
        <v>358</v>
      </c>
      <c r="AD1103" s="15" t="s">
        <v>368</v>
      </c>
      <c r="AE1103" s="83">
        <v>1</v>
      </c>
      <c r="AF1103" s="84"/>
      <c r="AG1103" s="84"/>
      <c r="AH1103" s="84"/>
      <c r="AI1103" s="84"/>
      <c r="AJ1103" s="84"/>
      <c r="AK1103" s="84"/>
      <c r="AL1103" s="84"/>
      <c r="AM1103" s="85"/>
    </row>
    <row r="1104" spans="1:39" ht="12" customHeight="1">
      <c r="A1104" s="184">
        <v>1039</v>
      </c>
      <c r="B1104" s="98" t="s">
        <v>276</v>
      </c>
      <c r="C1104" s="98" t="s">
        <v>89</v>
      </c>
      <c r="D1104" s="11" t="s">
        <v>51</v>
      </c>
      <c r="E1104" s="11" t="s">
        <v>303</v>
      </c>
      <c r="F1104" s="12" t="s">
        <v>50</v>
      </c>
      <c r="G1104" s="12" t="s">
        <v>310</v>
      </c>
      <c r="H1104" s="12" t="s">
        <v>306</v>
      </c>
      <c r="I1104" s="105" t="s">
        <v>504</v>
      </c>
      <c r="J1104" s="12" t="str">
        <f t="shared" si="44"/>
        <v>≥17h</v>
      </c>
      <c r="K1104" s="12" t="s">
        <v>47</v>
      </c>
      <c r="L1104" s="69" t="s">
        <v>520</v>
      </c>
      <c r="M1104" s="13" t="s">
        <v>373</v>
      </c>
      <c r="N1104" s="14" t="s">
        <v>308</v>
      </c>
      <c r="O1104" s="96" t="s">
        <v>358</v>
      </c>
      <c r="P1104" s="15" t="s">
        <v>368</v>
      </c>
      <c r="Q1104" s="83"/>
      <c r="R1104" s="84"/>
      <c r="S1104" s="84"/>
      <c r="T1104" s="84">
        <v>1</v>
      </c>
      <c r="U1104" s="84"/>
      <c r="V1104" s="84"/>
      <c r="W1104" s="84"/>
      <c r="X1104" s="84"/>
      <c r="Y1104" s="85"/>
      <c r="Z1104" s="69" t="s">
        <v>520</v>
      </c>
      <c r="AA1104" s="13" t="s">
        <v>373</v>
      </c>
      <c r="AB1104" s="14" t="s">
        <v>308</v>
      </c>
      <c r="AC1104" s="96" t="s">
        <v>358</v>
      </c>
      <c r="AD1104" s="15" t="s">
        <v>368</v>
      </c>
      <c r="AE1104" s="83">
        <v>1</v>
      </c>
      <c r="AF1104" s="84"/>
      <c r="AG1104" s="84"/>
      <c r="AH1104" s="84"/>
      <c r="AI1104" s="84"/>
      <c r="AJ1104" s="84"/>
      <c r="AK1104" s="84"/>
      <c r="AL1104" s="84"/>
      <c r="AM1104" s="85"/>
    </row>
    <row r="1105" spans="1:39" ht="12" customHeight="1">
      <c r="A1105" s="184">
        <v>1040</v>
      </c>
      <c r="B1105" s="98" t="s">
        <v>276</v>
      </c>
      <c r="C1105" s="98" t="s">
        <v>89</v>
      </c>
      <c r="D1105" s="11" t="s">
        <v>51</v>
      </c>
      <c r="E1105" s="11" t="s">
        <v>303</v>
      </c>
      <c r="F1105" s="12" t="s">
        <v>50</v>
      </c>
      <c r="G1105" s="12" t="s">
        <v>310</v>
      </c>
      <c r="H1105" s="12" t="s">
        <v>306</v>
      </c>
      <c r="I1105" s="12" t="s">
        <v>504</v>
      </c>
      <c r="J1105" s="12" t="str">
        <f t="shared" si="44"/>
        <v>≥17h</v>
      </c>
      <c r="K1105" s="12" t="s">
        <v>47</v>
      </c>
      <c r="L1105" s="69" t="s">
        <v>520</v>
      </c>
      <c r="M1105" s="13" t="s">
        <v>373</v>
      </c>
      <c r="N1105" s="14" t="s">
        <v>308</v>
      </c>
      <c r="O1105" s="96" t="s">
        <v>358</v>
      </c>
      <c r="P1105" s="15" t="s">
        <v>368</v>
      </c>
      <c r="Q1105" s="83"/>
      <c r="R1105" s="84"/>
      <c r="S1105" s="84"/>
      <c r="T1105" s="84">
        <v>1</v>
      </c>
      <c r="U1105" s="84"/>
      <c r="V1105" s="84"/>
      <c r="W1105" s="84">
        <v>1</v>
      </c>
      <c r="X1105" s="84"/>
      <c r="Y1105" s="85"/>
      <c r="Z1105" s="69" t="s">
        <v>520</v>
      </c>
      <c r="AA1105" s="13" t="s">
        <v>373</v>
      </c>
      <c r="AB1105" s="14" t="s">
        <v>308</v>
      </c>
      <c r="AC1105" s="96" t="s">
        <v>358</v>
      </c>
      <c r="AD1105" s="15" t="s">
        <v>368</v>
      </c>
      <c r="AE1105" s="83">
        <v>1</v>
      </c>
      <c r="AF1105" s="84"/>
      <c r="AG1105" s="84"/>
      <c r="AH1105" s="84"/>
      <c r="AI1105" s="84"/>
      <c r="AJ1105" s="84"/>
      <c r="AK1105" s="84"/>
      <c r="AL1105" s="84"/>
      <c r="AM1105" s="85"/>
    </row>
    <row r="1106" spans="1:39" ht="12" customHeight="1">
      <c r="A1106" s="184">
        <v>1041</v>
      </c>
      <c r="B1106" s="98" t="s">
        <v>90</v>
      </c>
      <c r="C1106" s="98" t="s">
        <v>89</v>
      </c>
      <c r="D1106" s="11" t="s">
        <v>25</v>
      </c>
      <c r="E1106" s="11" t="s">
        <v>303</v>
      </c>
      <c r="F1106" s="12" t="s">
        <v>50</v>
      </c>
      <c r="G1106" s="12" t="s">
        <v>510</v>
      </c>
      <c r="H1106" s="12" t="s">
        <v>306</v>
      </c>
      <c r="I1106" s="105" t="s">
        <v>504</v>
      </c>
      <c r="J1106" s="11" t="str">
        <f>"12-16h"</f>
        <v>12-16h</v>
      </c>
      <c r="K1106" s="12" t="s">
        <v>47</v>
      </c>
      <c r="L1106" s="69" t="s">
        <v>520</v>
      </c>
      <c r="M1106" s="13" t="s">
        <v>371</v>
      </c>
      <c r="N1106" s="14" t="s">
        <v>308</v>
      </c>
      <c r="O1106" s="96" t="s">
        <v>358</v>
      </c>
      <c r="P1106" s="15" t="s">
        <v>368</v>
      </c>
      <c r="Q1106" s="83"/>
      <c r="R1106" s="84"/>
      <c r="S1106" s="84"/>
      <c r="T1106" s="84"/>
      <c r="U1106" s="84"/>
      <c r="V1106" s="84"/>
      <c r="W1106" s="84">
        <v>1</v>
      </c>
      <c r="X1106" s="84"/>
      <c r="Y1106" s="85"/>
      <c r="Z1106" s="69" t="s">
        <v>520</v>
      </c>
      <c r="AA1106" s="13" t="s">
        <v>371</v>
      </c>
      <c r="AB1106" s="14" t="s">
        <v>308</v>
      </c>
      <c r="AC1106" s="96" t="s">
        <v>358</v>
      </c>
      <c r="AD1106" s="15" t="s">
        <v>368</v>
      </c>
      <c r="AE1106" s="83">
        <v>1</v>
      </c>
      <c r="AF1106" s="84"/>
      <c r="AG1106" s="84"/>
      <c r="AH1106" s="84"/>
      <c r="AI1106" s="84"/>
      <c r="AJ1106" s="84"/>
      <c r="AK1106" s="84"/>
      <c r="AL1106" s="84"/>
      <c r="AM1106" s="85"/>
    </row>
    <row r="1107" spans="1:39" ht="12" customHeight="1">
      <c r="A1107" s="184">
        <v>1042</v>
      </c>
      <c r="B1107" s="98" t="s">
        <v>165</v>
      </c>
      <c r="C1107" s="98" t="s">
        <v>60</v>
      </c>
      <c r="D1107" s="11" t="s">
        <v>25</v>
      </c>
      <c r="E1107" s="11" t="s">
        <v>304</v>
      </c>
      <c r="F1107" s="12" t="s">
        <v>49</v>
      </c>
      <c r="G1107" s="12" t="s">
        <v>310</v>
      </c>
      <c r="H1107" s="12" t="s">
        <v>306</v>
      </c>
      <c r="I1107" s="105" t="s">
        <v>504</v>
      </c>
      <c r="J1107" s="12" t="str">
        <f>"≥17h"</f>
        <v>≥17h</v>
      </c>
      <c r="K1107" s="12" t="s">
        <v>512</v>
      </c>
      <c r="L1107" s="69" t="s">
        <v>520</v>
      </c>
      <c r="M1107" s="13" t="s">
        <v>372</v>
      </c>
      <c r="N1107" s="14" t="s">
        <v>308</v>
      </c>
      <c r="O1107" s="96" t="s">
        <v>358</v>
      </c>
      <c r="P1107" s="15" t="s">
        <v>368</v>
      </c>
      <c r="Q1107" s="83"/>
      <c r="R1107" s="84"/>
      <c r="S1107" s="84"/>
      <c r="T1107" s="84">
        <v>1</v>
      </c>
      <c r="U1107" s="84"/>
      <c r="V1107" s="84"/>
      <c r="W1107" s="84">
        <v>1</v>
      </c>
      <c r="X1107" s="84"/>
      <c r="Y1107" s="85"/>
      <c r="Z1107" s="69" t="s">
        <v>520</v>
      </c>
      <c r="AA1107" s="13" t="s">
        <v>372</v>
      </c>
      <c r="AB1107" s="14" t="s">
        <v>308</v>
      </c>
      <c r="AC1107" s="96" t="s">
        <v>358</v>
      </c>
      <c r="AD1107" s="15" t="s">
        <v>368</v>
      </c>
      <c r="AE1107" s="83"/>
      <c r="AF1107" s="84">
        <v>1</v>
      </c>
      <c r="AG1107" s="84"/>
      <c r="AH1107" s="84"/>
      <c r="AI1107" s="84"/>
      <c r="AJ1107" s="84"/>
      <c r="AK1107" s="84"/>
      <c r="AL1107" s="84"/>
      <c r="AM1107" s="85"/>
    </row>
    <row r="1108" spans="1:39" ht="12" customHeight="1">
      <c r="A1108" s="184">
        <v>1043</v>
      </c>
      <c r="B1108" s="98" t="s">
        <v>163</v>
      </c>
      <c r="C1108" s="98" t="s">
        <v>60</v>
      </c>
      <c r="D1108" s="11" t="s">
        <v>51</v>
      </c>
      <c r="E1108" s="11" t="s">
        <v>303</v>
      </c>
      <c r="F1108" s="12" t="s">
        <v>50</v>
      </c>
      <c r="G1108" s="12" t="s">
        <v>510</v>
      </c>
      <c r="H1108" s="12" t="s">
        <v>306</v>
      </c>
      <c r="I1108" s="105" t="s">
        <v>504</v>
      </c>
      <c r="J1108" s="11" t="str">
        <f>"12-16h"</f>
        <v>12-16h</v>
      </c>
      <c r="K1108" s="12" t="s">
        <v>47</v>
      </c>
      <c r="L1108" s="69" t="s">
        <v>520</v>
      </c>
      <c r="M1108" s="13" t="s">
        <v>374</v>
      </c>
      <c r="N1108" s="14" t="s">
        <v>367</v>
      </c>
      <c r="O1108" s="96" t="s">
        <v>358</v>
      </c>
      <c r="P1108" s="15" t="s">
        <v>368</v>
      </c>
      <c r="Q1108" s="83"/>
      <c r="R1108" s="84"/>
      <c r="S1108" s="84"/>
      <c r="T1108" s="84">
        <v>1</v>
      </c>
      <c r="U1108" s="84"/>
      <c r="V1108" s="84"/>
      <c r="W1108" s="84"/>
      <c r="X1108" s="84"/>
      <c r="Y1108" s="85"/>
      <c r="Z1108" s="69" t="s">
        <v>520</v>
      </c>
      <c r="AA1108" s="13" t="s">
        <v>374</v>
      </c>
      <c r="AB1108" s="14" t="s">
        <v>367</v>
      </c>
      <c r="AC1108" s="96" t="s">
        <v>358</v>
      </c>
      <c r="AD1108" s="15" t="s">
        <v>368</v>
      </c>
      <c r="AE1108" s="83"/>
      <c r="AF1108" s="84">
        <v>1</v>
      </c>
      <c r="AG1108" s="84"/>
      <c r="AH1108" s="84"/>
      <c r="AI1108" s="84"/>
      <c r="AJ1108" s="84"/>
      <c r="AK1108" s="84"/>
      <c r="AL1108" s="84"/>
      <c r="AM1108" s="85"/>
    </row>
    <row r="1109" spans="1:39" ht="12" customHeight="1">
      <c r="A1109" s="184">
        <v>1044</v>
      </c>
      <c r="B1109" s="98" t="s">
        <v>276</v>
      </c>
      <c r="C1109" s="98" t="s">
        <v>89</v>
      </c>
      <c r="D1109" s="11" t="s">
        <v>51</v>
      </c>
      <c r="E1109" s="11" t="s">
        <v>304</v>
      </c>
      <c r="F1109" s="12" t="s">
        <v>49</v>
      </c>
      <c r="G1109" s="12" t="s">
        <v>310</v>
      </c>
      <c r="H1109" s="12" t="s">
        <v>306</v>
      </c>
      <c r="I1109" s="12" t="s">
        <v>504</v>
      </c>
      <c r="J1109" s="12" t="str">
        <f>"≥17h"</f>
        <v>≥17h</v>
      </c>
      <c r="K1109" s="12" t="s">
        <v>512</v>
      </c>
      <c r="L1109" s="69" t="s">
        <v>520</v>
      </c>
      <c r="M1109" s="13" t="s">
        <v>373</v>
      </c>
      <c r="N1109" s="14" t="s">
        <v>308</v>
      </c>
      <c r="O1109" s="96" t="s">
        <v>358</v>
      </c>
      <c r="P1109" s="15" t="s">
        <v>368</v>
      </c>
      <c r="Q1109" s="83"/>
      <c r="R1109" s="84"/>
      <c r="S1109" s="84"/>
      <c r="T1109" s="84">
        <v>1</v>
      </c>
      <c r="U1109" s="84"/>
      <c r="V1109" s="84"/>
      <c r="W1109" s="84"/>
      <c r="X1109" s="84"/>
      <c r="Y1109" s="85"/>
      <c r="Z1109" s="69" t="s">
        <v>520</v>
      </c>
      <c r="AA1109" s="13" t="s">
        <v>373</v>
      </c>
      <c r="AB1109" s="14" t="s">
        <v>308</v>
      </c>
      <c r="AC1109" s="96" t="s">
        <v>358</v>
      </c>
      <c r="AD1109" s="15" t="s">
        <v>368</v>
      </c>
      <c r="AE1109" s="83">
        <v>1</v>
      </c>
      <c r="AF1109" s="84"/>
      <c r="AG1109" s="84"/>
      <c r="AH1109" s="84"/>
      <c r="AI1109" s="84"/>
      <c r="AJ1109" s="84"/>
      <c r="AK1109" s="84"/>
      <c r="AL1109" s="84"/>
      <c r="AM1109" s="85"/>
    </row>
    <row r="1110" spans="1:39" ht="12" customHeight="1">
      <c r="A1110" s="184">
        <v>1045</v>
      </c>
      <c r="B1110" s="98" t="s">
        <v>276</v>
      </c>
      <c r="C1110" s="98" t="s">
        <v>89</v>
      </c>
      <c r="D1110" s="11" t="s">
        <v>51</v>
      </c>
      <c r="E1110" s="11" t="s">
        <v>304</v>
      </c>
      <c r="F1110" s="12" t="s">
        <v>50</v>
      </c>
      <c r="G1110" s="12" t="s">
        <v>310</v>
      </c>
      <c r="H1110" s="12" t="s">
        <v>306</v>
      </c>
      <c r="I1110" s="105" t="s">
        <v>504</v>
      </c>
      <c r="J1110" s="12" t="str">
        <f>"≥17h"</f>
        <v>≥17h</v>
      </c>
      <c r="K1110" s="12" t="s">
        <v>47</v>
      </c>
      <c r="L1110" s="69" t="s">
        <v>520</v>
      </c>
      <c r="M1110" s="13" t="s">
        <v>373</v>
      </c>
      <c r="N1110" s="14" t="s">
        <v>308</v>
      </c>
      <c r="O1110" s="96" t="s">
        <v>358</v>
      </c>
      <c r="P1110" s="15" t="s">
        <v>368</v>
      </c>
      <c r="Q1110" s="83"/>
      <c r="R1110" s="84"/>
      <c r="S1110" s="84"/>
      <c r="T1110" s="84">
        <v>1</v>
      </c>
      <c r="U1110" s="84"/>
      <c r="V1110" s="84"/>
      <c r="W1110" s="84">
        <v>1</v>
      </c>
      <c r="X1110" s="84"/>
      <c r="Y1110" s="85"/>
      <c r="Z1110" s="69" t="s">
        <v>520</v>
      </c>
      <c r="AA1110" s="13" t="s">
        <v>373</v>
      </c>
      <c r="AB1110" s="14" t="s">
        <v>308</v>
      </c>
      <c r="AC1110" s="96" t="s">
        <v>358</v>
      </c>
      <c r="AD1110" s="15" t="s">
        <v>368</v>
      </c>
      <c r="AE1110" s="83"/>
      <c r="AF1110" s="84">
        <v>1</v>
      </c>
      <c r="AG1110" s="84"/>
      <c r="AH1110" s="84"/>
      <c r="AI1110" s="84"/>
      <c r="AJ1110" s="84"/>
      <c r="AK1110" s="84"/>
      <c r="AL1110" s="84"/>
      <c r="AM1110" s="85"/>
    </row>
    <row r="1111" spans="1:39" ht="12" customHeight="1">
      <c r="A1111" s="184">
        <v>1046</v>
      </c>
      <c r="B1111" s="98" t="s">
        <v>93</v>
      </c>
      <c r="C1111" s="98" t="s">
        <v>89</v>
      </c>
      <c r="D1111" s="11" t="s">
        <v>51</v>
      </c>
      <c r="E1111" s="11" t="s">
        <v>304</v>
      </c>
      <c r="F1111" s="12" t="s">
        <v>49</v>
      </c>
      <c r="G1111" s="12" t="s">
        <v>310</v>
      </c>
      <c r="H1111" s="12" t="s">
        <v>306</v>
      </c>
      <c r="I1111" s="12" t="s">
        <v>507</v>
      </c>
      <c r="J1111" s="11" t="str">
        <f>"12-16h"</f>
        <v>12-16h</v>
      </c>
      <c r="K1111" s="12" t="s">
        <v>512</v>
      </c>
      <c r="L1111" s="69" t="s">
        <v>520</v>
      </c>
      <c r="M1111" s="13" t="s">
        <v>373</v>
      </c>
      <c r="N1111" s="14" t="s">
        <v>308</v>
      </c>
      <c r="O1111" s="96" t="s">
        <v>358</v>
      </c>
      <c r="P1111" s="15" t="s">
        <v>368</v>
      </c>
      <c r="Q1111" s="83"/>
      <c r="R1111" s="84"/>
      <c r="S1111" s="84">
        <v>1</v>
      </c>
      <c r="T1111" s="84"/>
      <c r="U1111" s="84"/>
      <c r="V1111" s="84"/>
      <c r="W1111" s="84"/>
      <c r="X1111" s="84"/>
      <c r="Y1111" s="85"/>
      <c r="Z1111" s="69" t="s">
        <v>520</v>
      </c>
      <c r="AA1111" s="13" t="s">
        <v>373</v>
      </c>
      <c r="AB1111" s="14" t="s">
        <v>308</v>
      </c>
      <c r="AC1111" s="96" t="s">
        <v>358</v>
      </c>
      <c r="AD1111" s="15" t="s">
        <v>368</v>
      </c>
      <c r="AE1111" s="83"/>
      <c r="AF1111" s="84">
        <v>1</v>
      </c>
      <c r="AG1111" s="84"/>
      <c r="AH1111" s="84"/>
      <c r="AI1111" s="84"/>
      <c r="AJ1111" s="84"/>
      <c r="AK1111" s="84"/>
      <c r="AL1111" s="84"/>
      <c r="AM1111" s="85"/>
    </row>
    <row r="1112" spans="1:39" ht="12" customHeight="1">
      <c r="A1112" s="184">
        <v>1047</v>
      </c>
      <c r="B1112" s="98" t="s">
        <v>276</v>
      </c>
      <c r="C1112" s="98" t="s">
        <v>89</v>
      </c>
      <c r="D1112" s="11" t="s">
        <v>25</v>
      </c>
      <c r="E1112" s="11" t="s">
        <v>303</v>
      </c>
      <c r="F1112" s="12" t="s">
        <v>50</v>
      </c>
      <c r="G1112" s="12" t="s">
        <v>510</v>
      </c>
      <c r="H1112" s="12" t="s">
        <v>308</v>
      </c>
      <c r="I1112" s="105" t="s">
        <v>505</v>
      </c>
      <c r="J1112" s="12" t="str">
        <f t="shared" ref="J1112:J1117" si="45">"≥17h"</f>
        <v>≥17h</v>
      </c>
      <c r="K1112" s="12" t="s">
        <v>47</v>
      </c>
      <c r="L1112" s="69" t="s">
        <v>520</v>
      </c>
      <c r="M1112" s="13" t="s">
        <v>339</v>
      </c>
      <c r="N1112" s="14" t="s">
        <v>308</v>
      </c>
      <c r="O1112" s="96" t="s">
        <v>358</v>
      </c>
      <c r="P1112" s="15" t="s">
        <v>368</v>
      </c>
      <c r="Q1112" s="83"/>
      <c r="R1112" s="84"/>
      <c r="S1112" s="84"/>
      <c r="T1112" s="84">
        <v>1</v>
      </c>
      <c r="U1112" s="84"/>
      <c r="V1112" s="84"/>
      <c r="W1112" s="84"/>
      <c r="X1112" s="84"/>
      <c r="Y1112" s="85"/>
      <c r="Z1112" s="69" t="s">
        <v>520</v>
      </c>
      <c r="AA1112" s="13" t="s">
        <v>339</v>
      </c>
      <c r="AB1112" s="14" t="s">
        <v>308</v>
      </c>
      <c r="AC1112" s="96" t="s">
        <v>358</v>
      </c>
      <c r="AD1112" s="15" t="s">
        <v>368</v>
      </c>
      <c r="AE1112" s="83">
        <v>1</v>
      </c>
      <c r="AF1112" s="84"/>
      <c r="AG1112" s="84"/>
      <c r="AH1112" s="84"/>
      <c r="AI1112" s="84"/>
      <c r="AJ1112" s="84"/>
      <c r="AK1112" s="84"/>
      <c r="AL1112" s="84"/>
      <c r="AM1112" s="85"/>
    </row>
    <row r="1113" spans="1:39" ht="12" customHeight="1">
      <c r="A1113" s="184"/>
      <c r="B1113" s="98" t="s">
        <v>276</v>
      </c>
      <c r="C1113" s="98" t="s">
        <v>89</v>
      </c>
      <c r="D1113" s="69" t="s">
        <v>25</v>
      </c>
      <c r="E1113" s="69" t="s">
        <v>303</v>
      </c>
      <c r="F1113" s="69" t="s">
        <v>50</v>
      </c>
      <c r="G1113" s="69" t="s">
        <v>510</v>
      </c>
      <c r="H1113" s="69" t="s">
        <v>308</v>
      </c>
      <c r="I1113" s="12" t="s">
        <v>505</v>
      </c>
      <c r="J1113" s="69" t="str">
        <f t="shared" si="45"/>
        <v>≥17h</v>
      </c>
      <c r="K1113" s="69" t="s">
        <v>47</v>
      </c>
      <c r="L1113" s="69" t="s">
        <v>520</v>
      </c>
      <c r="M1113" s="13" t="s">
        <v>309</v>
      </c>
      <c r="N1113" s="14" t="s">
        <v>308</v>
      </c>
      <c r="O1113" s="96" t="s">
        <v>0</v>
      </c>
      <c r="P1113" s="15" t="s">
        <v>368</v>
      </c>
      <c r="Q1113" s="83"/>
      <c r="R1113" s="84"/>
      <c r="S1113" s="84"/>
      <c r="T1113" s="84"/>
      <c r="U1113" s="84">
        <v>1</v>
      </c>
      <c r="V1113" s="84"/>
      <c r="W1113" s="84"/>
      <c r="X1113" s="84"/>
      <c r="Y1113" s="85"/>
      <c r="Z1113" s="69" t="s">
        <v>520</v>
      </c>
      <c r="AA1113" s="13" t="s">
        <v>309</v>
      </c>
      <c r="AB1113" s="14" t="s">
        <v>308</v>
      </c>
      <c r="AC1113" s="96" t="s">
        <v>0</v>
      </c>
      <c r="AD1113" s="15" t="s">
        <v>368</v>
      </c>
      <c r="AE1113" s="83"/>
      <c r="AF1113" s="84"/>
      <c r="AG1113" s="84"/>
      <c r="AH1113" s="84"/>
      <c r="AI1113" s="84"/>
      <c r="AJ1113" s="84"/>
      <c r="AK1113" s="84"/>
      <c r="AL1113" s="84"/>
      <c r="AM1113" s="85"/>
    </row>
    <row r="1114" spans="1:39" ht="12" customHeight="1">
      <c r="A1114" s="184">
        <v>1048</v>
      </c>
      <c r="B1114" s="98" t="s">
        <v>93</v>
      </c>
      <c r="C1114" s="98" t="s">
        <v>89</v>
      </c>
      <c r="D1114" s="11" t="s">
        <v>52</v>
      </c>
      <c r="E1114" s="11" t="s">
        <v>303</v>
      </c>
      <c r="F1114" s="12" t="s">
        <v>49</v>
      </c>
      <c r="G1114" s="12" t="s">
        <v>310</v>
      </c>
      <c r="H1114" s="12" t="s">
        <v>306</v>
      </c>
      <c r="I1114" s="12" t="s">
        <v>504</v>
      </c>
      <c r="J1114" s="12" t="str">
        <f t="shared" si="45"/>
        <v>≥17h</v>
      </c>
      <c r="K1114" s="12" t="s">
        <v>512</v>
      </c>
      <c r="L1114" s="69" t="s">
        <v>520</v>
      </c>
      <c r="M1114" s="13" t="s">
        <v>371</v>
      </c>
      <c r="N1114" s="14" t="s">
        <v>308</v>
      </c>
      <c r="O1114" s="96" t="s">
        <v>358</v>
      </c>
      <c r="P1114" s="15" t="s">
        <v>368</v>
      </c>
      <c r="Q1114" s="83"/>
      <c r="R1114" s="84"/>
      <c r="S1114" s="84"/>
      <c r="T1114" s="84"/>
      <c r="U1114" s="84"/>
      <c r="V1114" s="84"/>
      <c r="W1114" s="84">
        <v>1</v>
      </c>
      <c r="X1114" s="84"/>
      <c r="Y1114" s="85"/>
      <c r="Z1114" s="69" t="s">
        <v>520</v>
      </c>
      <c r="AA1114" s="13" t="s">
        <v>371</v>
      </c>
      <c r="AB1114" s="14" t="s">
        <v>308</v>
      </c>
      <c r="AC1114" s="96" t="s">
        <v>358</v>
      </c>
      <c r="AD1114" s="15" t="s">
        <v>368</v>
      </c>
      <c r="AE1114" s="83">
        <v>1</v>
      </c>
      <c r="AF1114" s="84"/>
      <c r="AG1114" s="84"/>
      <c r="AH1114" s="84"/>
      <c r="AI1114" s="84"/>
      <c r="AJ1114" s="84"/>
      <c r="AK1114" s="84"/>
      <c r="AL1114" s="84"/>
      <c r="AM1114" s="85"/>
    </row>
    <row r="1115" spans="1:39" ht="12" customHeight="1">
      <c r="A1115" s="184">
        <v>1049</v>
      </c>
      <c r="B1115" s="98" t="s">
        <v>172</v>
      </c>
      <c r="C1115" s="98" t="s">
        <v>168</v>
      </c>
      <c r="D1115" s="11" t="s">
        <v>51</v>
      </c>
      <c r="E1115" s="11" t="s">
        <v>303</v>
      </c>
      <c r="F1115" s="12" t="s">
        <v>50</v>
      </c>
      <c r="G1115" s="12" t="s">
        <v>510</v>
      </c>
      <c r="H1115" s="12" t="s">
        <v>306</v>
      </c>
      <c r="I1115" s="12" t="s">
        <v>504</v>
      </c>
      <c r="J1115" s="12" t="str">
        <f t="shared" si="45"/>
        <v>≥17h</v>
      </c>
      <c r="K1115" s="12" t="s">
        <v>47</v>
      </c>
      <c r="L1115" s="69" t="s">
        <v>520</v>
      </c>
      <c r="M1115" s="13" t="s">
        <v>373</v>
      </c>
      <c r="N1115" s="14" t="s">
        <v>308</v>
      </c>
      <c r="O1115" s="96" t="s">
        <v>358</v>
      </c>
      <c r="P1115" s="15" t="s">
        <v>368</v>
      </c>
      <c r="Q1115" s="83"/>
      <c r="R1115" s="84"/>
      <c r="S1115" s="84"/>
      <c r="T1115" s="84">
        <v>1</v>
      </c>
      <c r="U1115" s="84"/>
      <c r="V1115" s="84"/>
      <c r="W1115" s="84">
        <v>1</v>
      </c>
      <c r="X1115" s="84">
        <v>1</v>
      </c>
      <c r="Y1115" s="85"/>
      <c r="Z1115" s="69" t="s">
        <v>520</v>
      </c>
      <c r="AA1115" s="13" t="s">
        <v>373</v>
      </c>
      <c r="AB1115" s="14" t="s">
        <v>308</v>
      </c>
      <c r="AC1115" s="96" t="s">
        <v>358</v>
      </c>
      <c r="AD1115" s="15" t="s">
        <v>368</v>
      </c>
      <c r="AE1115" s="83"/>
      <c r="AF1115" s="84">
        <v>1</v>
      </c>
      <c r="AG1115" s="84"/>
      <c r="AH1115" s="84"/>
      <c r="AI1115" s="84"/>
      <c r="AJ1115" s="84"/>
      <c r="AK1115" s="84"/>
      <c r="AL1115" s="84"/>
      <c r="AM1115" s="85"/>
    </row>
    <row r="1116" spans="1:39" ht="12" customHeight="1">
      <c r="A1116" s="184">
        <v>1050</v>
      </c>
      <c r="B1116" s="98" t="s">
        <v>279</v>
      </c>
      <c r="C1116" s="98" t="s">
        <v>89</v>
      </c>
      <c r="D1116" s="11" t="s">
        <v>51</v>
      </c>
      <c r="E1116" s="11" t="s">
        <v>304</v>
      </c>
      <c r="F1116" s="12" t="s">
        <v>50</v>
      </c>
      <c r="G1116" s="12" t="s">
        <v>510</v>
      </c>
      <c r="H1116" s="12" t="s">
        <v>306</v>
      </c>
      <c r="I1116" s="12" t="s">
        <v>504</v>
      </c>
      <c r="J1116" s="12" t="str">
        <f t="shared" si="45"/>
        <v>≥17h</v>
      </c>
      <c r="K1116" s="12" t="s">
        <v>47</v>
      </c>
      <c r="L1116" s="69" t="s">
        <v>520</v>
      </c>
      <c r="M1116" s="13" t="s">
        <v>373</v>
      </c>
      <c r="N1116" s="14" t="s">
        <v>308</v>
      </c>
      <c r="O1116" s="96" t="s">
        <v>358</v>
      </c>
      <c r="P1116" s="15" t="s">
        <v>368</v>
      </c>
      <c r="Q1116" s="83"/>
      <c r="R1116" s="84"/>
      <c r="S1116" s="84"/>
      <c r="T1116" s="84">
        <v>1</v>
      </c>
      <c r="U1116" s="84"/>
      <c r="V1116" s="84"/>
      <c r="W1116" s="84">
        <v>1</v>
      </c>
      <c r="X1116" s="84"/>
      <c r="Y1116" s="85"/>
      <c r="Z1116" s="69" t="s">
        <v>520</v>
      </c>
      <c r="AA1116" s="13" t="s">
        <v>373</v>
      </c>
      <c r="AB1116" s="14" t="s">
        <v>308</v>
      </c>
      <c r="AC1116" s="96" t="s">
        <v>358</v>
      </c>
      <c r="AD1116" s="15" t="s">
        <v>368</v>
      </c>
      <c r="AE1116" s="83"/>
      <c r="AF1116" s="84">
        <v>1</v>
      </c>
      <c r="AG1116" s="84"/>
      <c r="AH1116" s="84"/>
      <c r="AI1116" s="84"/>
      <c r="AJ1116" s="84"/>
      <c r="AK1116" s="84"/>
      <c r="AL1116" s="84"/>
      <c r="AM1116" s="85"/>
    </row>
    <row r="1117" spans="1:39" ht="12" customHeight="1">
      <c r="A1117" s="184">
        <v>1051</v>
      </c>
      <c r="B1117" s="98" t="s">
        <v>173</v>
      </c>
      <c r="C1117" s="98" t="s">
        <v>168</v>
      </c>
      <c r="D1117" s="11" t="s">
        <v>52</v>
      </c>
      <c r="E1117" s="11" t="s">
        <v>303</v>
      </c>
      <c r="F1117" s="12" t="s">
        <v>49</v>
      </c>
      <c r="G1117" s="12" t="s">
        <v>510</v>
      </c>
      <c r="H1117" s="12" t="s">
        <v>306</v>
      </c>
      <c r="I1117" s="105" t="s">
        <v>507</v>
      </c>
      <c r="J1117" s="12" t="str">
        <f t="shared" si="45"/>
        <v>≥17h</v>
      </c>
      <c r="K1117" s="12" t="s">
        <v>47</v>
      </c>
      <c r="L1117" s="69" t="s">
        <v>520</v>
      </c>
      <c r="M1117" s="13" t="s">
        <v>373</v>
      </c>
      <c r="N1117" s="14" t="s">
        <v>308</v>
      </c>
      <c r="O1117" s="96" t="s">
        <v>358</v>
      </c>
      <c r="P1117" s="15" t="s">
        <v>368</v>
      </c>
      <c r="Q1117" s="83"/>
      <c r="R1117" s="84"/>
      <c r="S1117" s="84">
        <v>1</v>
      </c>
      <c r="T1117" s="84">
        <v>1</v>
      </c>
      <c r="U1117" s="84"/>
      <c r="V1117" s="84"/>
      <c r="W1117" s="84">
        <v>1</v>
      </c>
      <c r="X1117" s="84">
        <v>1</v>
      </c>
      <c r="Y1117" s="85"/>
      <c r="Z1117" s="69" t="s">
        <v>520</v>
      </c>
      <c r="AA1117" s="13" t="s">
        <v>373</v>
      </c>
      <c r="AB1117" s="14" t="s">
        <v>308</v>
      </c>
      <c r="AC1117" s="96" t="s">
        <v>358</v>
      </c>
      <c r="AD1117" s="15" t="s">
        <v>368</v>
      </c>
      <c r="AE1117" s="83"/>
      <c r="AF1117" s="84">
        <v>1</v>
      </c>
      <c r="AG1117" s="84"/>
      <c r="AH1117" s="84"/>
      <c r="AI1117" s="84"/>
      <c r="AJ1117" s="84"/>
      <c r="AK1117" s="84"/>
      <c r="AL1117" s="84"/>
      <c r="AM1117" s="85"/>
    </row>
    <row r="1118" spans="1:39" ht="12" customHeight="1">
      <c r="A1118" s="184">
        <v>1052</v>
      </c>
      <c r="B1118" s="98" t="s">
        <v>143</v>
      </c>
      <c r="C1118" s="98" t="s">
        <v>79</v>
      </c>
      <c r="D1118" s="11" t="s">
        <v>51</v>
      </c>
      <c r="E1118" s="11" t="s">
        <v>304</v>
      </c>
      <c r="F1118" s="12" t="s">
        <v>48</v>
      </c>
      <c r="G1118" s="12" t="s">
        <v>510</v>
      </c>
      <c r="H1118" s="12" t="s">
        <v>306</v>
      </c>
      <c r="I1118" s="12" t="s">
        <v>504</v>
      </c>
      <c r="J1118" s="11" t="str">
        <f>"12-16h"</f>
        <v>12-16h</v>
      </c>
      <c r="K1118" s="12" t="s">
        <v>512</v>
      </c>
      <c r="L1118" s="69" t="s">
        <v>520</v>
      </c>
      <c r="M1118" s="13" t="s">
        <v>373</v>
      </c>
      <c r="N1118" s="14" t="s">
        <v>308</v>
      </c>
      <c r="O1118" s="96" t="s">
        <v>358</v>
      </c>
      <c r="P1118" s="15" t="s">
        <v>368</v>
      </c>
      <c r="Q1118" s="83"/>
      <c r="R1118" s="84"/>
      <c r="S1118" s="84"/>
      <c r="T1118" s="84">
        <v>1</v>
      </c>
      <c r="U1118" s="84"/>
      <c r="V1118" s="84"/>
      <c r="W1118" s="84">
        <v>1</v>
      </c>
      <c r="X1118" s="84"/>
      <c r="Y1118" s="85"/>
      <c r="Z1118" s="69" t="s">
        <v>520</v>
      </c>
      <c r="AA1118" s="13" t="s">
        <v>373</v>
      </c>
      <c r="AB1118" s="14" t="s">
        <v>308</v>
      </c>
      <c r="AC1118" s="96" t="s">
        <v>358</v>
      </c>
      <c r="AD1118" s="15" t="s">
        <v>368</v>
      </c>
      <c r="AE1118" s="83">
        <v>1</v>
      </c>
      <c r="AF1118" s="84"/>
      <c r="AG1118" s="84"/>
      <c r="AH1118" s="84"/>
      <c r="AI1118" s="84"/>
      <c r="AJ1118" s="84"/>
      <c r="AK1118" s="84"/>
      <c r="AL1118" s="84"/>
      <c r="AM1118" s="85"/>
    </row>
    <row r="1119" spans="1:39" ht="12" customHeight="1">
      <c r="A1119" s="184">
        <v>1053</v>
      </c>
      <c r="B1119" s="98" t="s">
        <v>279</v>
      </c>
      <c r="C1119" s="98" t="s">
        <v>89</v>
      </c>
      <c r="D1119" s="11" t="s">
        <v>51</v>
      </c>
      <c r="E1119" s="11" t="s">
        <v>303</v>
      </c>
      <c r="F1119" s="12" t="s">
        <v>50</v>
      </c>
      <c r="G1119" s="12" t="s">
        <v>510</v>
      </c>
      <c r="H1119" s="12" t="s">
        <v>306</v>
      </c>
      <c r="I1119" s="12" t="s">
        <v>504</v>
      </c>
      <c r="J1119" s="12" t="str">
        <f>"≥17h"</f>
        <v>≥17h</v>
      </c>
      <c r="K1119" s="12" t="s">
        <v>512</v>
      </c>
      <c r="L1119" s="69" t="s">
        <v>520</v>
      </c>
      <c r="M1119" s="13" t="s">
        <v>373</v>
      </c>
      <c r="N1119" s="14" t="s">
        <v>308</v>
      </c>
      <c r="O1119" s="96" t="s">
        <v>358</v>
      </c>
      <c r="P1119" s="15" t="s">
        <v>368</v>
      </c>
      <c r="Q1119" s="83"/>
      <c r="R1119" s="84"/>
      <c r="S1119" s="84"/>
      <c r="T1119" s="84">
        <v>1</v>
      </c>
      <c r="U1119" s="84"/>
      <c r="V1119" s="84"/>
      <c r="W1119" s="84"/>
      <c r="X1119" s="84"/>
      <c r="Y1119" s="85"/>
      <c r="Z1119" s="69" t="s">
        <v>520</v>
      </c>
      <c r="AA1119" s="13" t="s">
        <v>373</v>
      </c>
      <c r="AB1119" s="14" t="s">
        <v>308</v>
      </c>
      <c r="AC1119" s="96" t="s">
        <v>358</v>
      </c>
      <c r="AD1119" s="15" t="s">
        <v>368</v>
      </c>
      <c r="AE1119" s="83">
        <v>1</v>
      </c>
      <c r="AF1119" s="84"/>
      <c r="AG1119" s="84"/>
      <c r="AH1119" s="84"/>
      <c r="AI1119" s="84"/>
      <c r="AJ1119" s="84"/>
      <c r="AK1119" s="84"/>
      <c r="AL1119" s="84"/>
      <c r="AM1119" s="85"/>
    </row>
    <row r="1120" spans="1:39" ht="12" customHeight="1">
      <c r="A1120" s="184">
        <v>1054</v>
      </c>
      <c r="B1120" s="98" t="s">
        <v>93</v>
      </c>
      <c r="C1120" s="98" t="s">
        <v>89</v>
      </c>
      <c r="D1120" s="11" t="s">
        <v>51</v>
      </c>
      <c r="E1120" s="11" t="s">
        <v>304</v>
      </c>
      <c r="F1120" s="12" t="s">
        <v>49</v>
      </c>
      <c r="G1120" s="12" t="s">
        <v>510</v>
      </c>
      <c r="H1120" s="12" t="s">
        <v>306</v>
      </c>
      <c r="I1120" s="105" t="s">
        <v>505</v>
      </c>
      <c r="J1120" s="11" t="str">
        <f>"12-16h"</f>
        <v>12-16h</v>
      </c>
      <c r="K1120" s="12" t="s">
        <v>512</v>
      </c>
      <c r="L1120" s="69" t="s">
        <v>520</v>
      </c>
      <c r="M1120" s="13" t="s">
        <v>373</v>
      </c>
      <c r="N1120" s="14" t="s">
        <v>308</v>
      </c>
      <c r="O1120" s="96" t="s">
        <v>358</v>
      </c>
      <c r="P1120" s="15" t="s">
        <v>368</v>
      </c>
      <c r="Q1120" s="83"/>
      <c r="R1120" s="84"/>
      <c r="S1120" s="84">
        <v>1</v>
      </c>
      <c r="T1120" s="84"/>
      <c r="U1120" s="84"/>
      <c r="V1120" s="84"/>
      <c r="W1120" s="84"/>
      <c r="X1120" s="84"/>
      <c r="Y1120" s="85"/>
      <c r="Z1120" s="69" t="s">
        <v>520</v>
      </c>
      <c r="AA1120" s="13" t="s">
        <v>373</v>
      </c>
      <c r="AB1120" s="14" t="s">
        <v>308</v>
      </c>
      <c r="AC1120" s="96" t="s">
        <v>358</v>
      </c>
      <c r="AD1120" s="15" t="s">
        <v>368</v>
      </c>
      <c r="AE1120" s="83">
        <v>1</v>
      </c>
      <c r="AF1120" s="84"/>
      <c r="AG1120" s="84"/>
      <c r="AH1120" s="84"/>
      <c r="AI1120" s="84"/>
      <c r="AJ1120" s="84"/>
      <c r="AK1120" s="84"/>
      <c r="AL1120" s="84"/>
      <c r="AM1120" s="85"/>
    </row>
    <row r="1121" spans="1:39" ht="12" customHeight="1">
      <c r="A1121" s="184">
        <v>1055</v>
      </c>
      <c r="B1121" s="98" t="s">
        <v>142</v>
      </c>
      <c r="C1121" s="98" t="s">
        <v>79</v>
      </c>
      <c r="D1121" s="11" t="s">
        <v>25</v>
      </c>
      <c r="E1121" s="11" t="s">
        <v>303</v>
      </c>
      <c r="F1121" s="12" t="s">
        <v>49</v>
      </c>
      <c r="G1121" s="12" t="s">
        <v>510</v>
      </c>
      <c r="H1121" s="12" t="s">
        <v>306</v>
      </c>
      <c r="I1121" s="105" t="s">
        <v>504</v>
      </c>
      <c r="J1121" s="12" t="str">
        <f>"≥17h"</f>
        <v>≥17h</v>
      </c>
      <c r="K1121" s="12" t="s">
        <v>47</v>
      </c>
      <c r="L1121" s="69" t="s">
        <v>520</v>
      </c>
      <c r="M1121" s="13" t="s">
        <v>373</v>
      </c>
      <c r="N1121" s="14" t="s">
        <v>308</v>
      </c>
      <c r="O1121" s="96" t="s">
        <v>358</v>
      </c>
      <c r="P1121" s="15" t="s">
        <v>368</v>
      </c>
      <c r="Q1121" s="83"/>
      <c r="R1121" s="84">
        <v>1</v>
      </c>
      <c r="S1121" s="84"/>
      <c r="T1121" s="84">
        <v>1</v>
      </c>
      <c r="U1121" s="84"/>
      <c r="V1121" s="84"/>
      <c r="W1121" s="84"/>
      <c r="X1121" s="84"/>
      <c r="Y1121" s="85"/>
      <c r="Z1121" s="69" t="s">
        <v>520</v>
      </c>
      <c r="AA1121" s="13" t="s">
        <v>373</v>
      </c>
      <c r="AB1121" s="14" t="s">
        <v>308</v>
      </c>
      <c r="AC1121" s="96" t="s">
        <v>358</v>
      </c>
      <c r="AD1121" s="15" t="s">
        <v>368</v>
      </c>
      <c r="AE1121" s="83"/>
      <c r="AF1121" s="84">
        <v>1</v>
      </c>
      <c r="AG1121" s="84"/>
      <c r="AH1121" s="84"/>
      <c r="AI1121" s="84"/>
      <c r="AJ1121" s="84"/>
      <c r="AK1121" s="84"/>
      <c r="AL1121" s="84"/>
      <c r="AM1121" s="85"/>
    </row>
    <row r="1122" spans="1:39" ht="12" customHeight="1">
      <c r="A1122" s="184">
        <v>1056</v>
      </c>
      <c r="B1122" s="98" t="s">
        <v>93</v>
      </c>
      <c r="C1122" s="98" t="s">
        <v>89</v>
      </c>
      <c r="D1122" s="11" t="s">
        <v>52</v>
      </c>
      <c r="E1122" s="11" t="s">
        <v>304</v>
      </c>
      <c r="F1122" s="12" t="s">
        <v>49</v>
      </c>
      <c r="G1122" s="12" t="s">
        <v>510</v>
      </c>
      <c r="H1122" s="12" t="s">
        <v>306</v>
      </c>
      <c r="I1122" s="105" t="s">
        <v>504</v>
      </c>
      <c r="J1122" s="11" t="str">
        <f>"12-16h"</f>
        <v>12-16h</v>
      </c>
      <c r="K1122" s="12" t="s">
        <v>513</v>
      </c>
      <c r="L1122" s="69" t="s">
        <v>520</v>
      </c>
      <c r="M1122" s="13" t="s">
        <v>371</v>
      </c>
      <c r="N1122" s="14" t="s">
        <v>308</v>
      </c>
      <c r="O1122" s="96" t="s">
        <v>358</v>
      </c>
      <c r="P1122" s="15" t="s">
        <v>368</v>
      </c>
      <c r="Q1122" s="83"/>
      <c r="R1122" s="84"/>
      <c r="S1122" s="84"/>
      <c r="T1122" s="84"/>
      <c r="U1122" s="84"/>
      <c r="V1122" s="84"/>
      <c r="W1122" s="84">
        <v>1</v>
      </c>
      <c r="X1122" s="84"/>
      <c r="Y1122" s="85"/>
      <c r="Z1122" s="69" t="s">
        <v>520</v>
      </c>
      <c r="AA1122" s="13" t="s">
        <v>371</v>
      </c>
      <c r="AB1122" s="14" t="s">
        <v>308</v>
      </c>
      <c r="AC1122" s="96" t="s">
        <v>358</v>
      </c>
      <c r="AD1122" s="15" t="s">
        <v>368</v>
      </c>
      <c r="AE1122" s="83">
        <v>1</v>
      </c>
      <c r="AF1122" s="84"/>
      <c r="AG1122" s="84"/>
      <c r="AH1122" s="84"/>
      <c r="AI1122" s="84"/>
      <c r="AJ1122" s="84"/>
      <c r="AK1122" s="84"/>
      <c r="AL1122" s="84"/>
      <c r="AM1122" s="85"/>
    </row>
    <row r="1123" spans="1:39" ht="12" customHeight="1">
      <c r="A1123" s="184">
        <v>1057</v>
      </c>
      <c r="B1123" s="98" t="s">
        <v>279</v>
      </c>
      <c r="C1123" s="98" t="s">
        <v>89</v>
      </c>
      <c r="D1123" s="11" t="s">
        <v>25</v>
      </c>
      <c r="E1123" s="11" t="s">
        <v>304</v>
      </c>
      <c r="F1123" s="12" t="s">
        <v>48</v>
      </c>
      <c r="G1123" s="12" t="s">
        <v>510</v>
      </c>
      <c r="H1123" s="12" t="s">
        <v>306</v>
      </c>
      <c r="I1123" s="12" t="s">
        <v>504</v>
      </c>
      <c r="J1123" s="12" t="str">
        <f>"≥17h"</f>
        <v>≥17h</v>
      </c>
      <c r="K1123" s="12" t="s">
        <v>513</v>
      </c>
      <c r="L1123" s="69" t="s">
        <v>520</v>
      </c>
      <c r="M1123" s="13" t="s">
        <v>373</v>
      </c>
      <c r="N1123" s="14" t="s">
        <v>308</v>
      </c>
      <c r="O1123" s="96" t="s">
        <v>358</v>
      </c>
      <c r="P1123" s="15" t="s">
        <v>368</v>
      </c>
      <c r="Q1123" s="83"/>
      <c r="R1123" s="84"/>
      <c r="S1123" s="84"/>
      <c r="T1123" s="84">
        <v>1</v>
      </c>
      <c r="U1123" s="84"/>
      <c r="V1123" s="84"/>
      <c r="W1123" s="84"/>
      <c r="X1123" s="84"/>
      <c r="Y1123" s="85"/>
      <c r="Z1123" s="69" t="s">
        <v>520</v>
      </c>
      <c r="AA1123" s="13" t="s">
        <v>373</v>
      </c>
      <c r="AB1123" s="14" t="s">
        <v>308</v>
      </c>
      <c r="AC1123" s="96" t="s">
        <v>358</v>
      </c>
      <c r="AD1123" s="15" t="s">
        <v>368</v>
      </c>
      <c r="AE1123" s="83">
        <v>1</v>
      </c>
      <c r="AF1123" s="84"/>
      <c r="AG1123" s="84"/>
      <c r="AH1123" s="84"/>
      <c r="AI1123" s="84"/>
      <c r="AJ1123" s="84"/>
      <c r="AK1123" s="84"/>
      <c r="AL1123" s="84"/>
      <c r="AM1123" s="85"/>
    </row>
    <row r="1124" spans="1:39" ht="12" customHeight="1">
      <c r="A1124" s="184">
        <v>1058</v>
      </c>
      <c r="B1124" s="98" t="s">
        <v>106</v>
      </c>
      <c r="C1124" s="98" t="s">
        <v>71</v>
      </c>
      <c r="D1124" s="11" t="s">
        <v>51</v>
      </c>
      <c r="E1124" s="11" t="s">
        <v>303</v>
      </c>
      <c r="F1124" s="12" t="s">
        <v>50</v>
      </c>
      <c r="G1124" s="12" t="s">
        <v>510</v>
      </c>
      <c r="H1124" s="12" t="s">
        <v>306</v>
      </c>
      <c r="I1124" s="105" t="s">
        <v>504</v>
      </c>
      <c r="J1124" s="12" t="str">
        <f>"≥17h"</f>
        <v>≥17h</v>
      </c>
      <c r="K1124" s="12" t="s">
        <v>512</v>
      </c>
      <c r="L1124" s="69" t="s">
        <v>520</v>
      </c>
      <c r="M1124" s="13" t="s">
        <v>373</v>
      </c>
      <c r="N1124" s="14" t="s">
        <v>308</v>
      </c>
      <c r="O1124" s="96" t="s">
        <v>358</v>
      </c>
      <c r="P1124" s="15" t="s">
        <v>368</v>
      </c>
      <c r="Q1124" s="83"/>
      <c r="R1124" s="84"/>
      <c r="S1124" s="84"/>
      <c r="T1124" s="84">
        <v>1</v>
      </c>
      <c r="U1124" s="84"/>
      <c r="V1124" s="84"/>
      <c r="W1124" s="84"/>
      <c r="X1124" s="84"/>
      <c r="Y1124" s="85"/>
      <c r="Z1124" s="69" t="s">
        <v>520</v>
      </c>
      <c r="AA1124" s="13" t="s">
        <v>373</v>
      </c>
      <c r="AB1124" s="14" t="s">
        <v>308</v>
      </c>
      <c r="AC1124" s="96" t="s">
        <v>358</v>
      </c>
      <c r="AD1124" s="15" t="s">
        <v>368</v>
      </c>
      <c r="AE1124" s="83"/>
      <c r="AF1124" s="84">
        <v>1</v>
      </c>
      <c r="AG1124" s="84"/>
      <c r="AH1124" s="84"/>
      <c r="AI1124" s="84"/>
      <c r="AJ1124" s="84"/>
      <c r="AK1124" s="84"/>
      <c r="AL1124" s="84"/>
      <c r="AM1124" s="85"/>
    </row>
    <row r="1125" spans="1:39" ht="12" customHeight="1">
      <c r="A1125" s="184">
        <v>1059</v>
      </c>
      <c r="B1125" s="98" t="s">
        <v>279</v>
      </c>
      <c r="C1125" s="98" t="s">
        <v>89</v>
      </c>
      <c r="D1125" s="11" t="s">
        <v>51</v>
      </c>
      <c r="E1125" s="11" t="s">
        <v>304</v>
      </c>
      <c r="F1125" s="12" t="s">
        <v>49</v>
      </c>
      <c r="G1125" s="12" t="s">
        <v>510</v>
      </c>
      <c r="H1125" s="12" t="s">
        <v>306</v>
      </c>
      <c r="I1125" s="12" t="s">
        <v>505</v>
      </c>
      <c r="J1125" s="11" t="str">
        <f>"12-16h"</f>
        <v>12-16h</v>
      </c>
      <c r="K1125" s="12" t="s">
        <v>47</v>
      </c>
      <c r="L1125" s="69" t="s">
        <v>520</v>
      </c>
      <c r="M1125" s="13" t="s">
        <v>371</v>
      </c>
      <c r="N1125" s="14" t="s">
        <v>308</v>
      </c>
      <c r="O1125" s="96" t="s">
        <v>358</v>
      </c>
      <c r="P1125" s="15" t="s">
        <v>370</v>
      </c>
      <c r="Q1125" s="83"/>
      <c r="R1125" s="84">
        <v>1</v>
      </c>
      <c r="S1125" s="84"/>
      <c r="T1125" s="84"/>
      <c r="U1125" s="84"/>
      <c r="V1125" s="84"/>
      <c r="W1125" s="84"/>
      <c r="X1125" s="84"/>
      <c r="Y1125" s="85"/>
      <c r="Z1125" s="69" t="s">
        <v>520</v>
      </c>
      <c r="AA1125" s="13" t="s">
        <v>371</v>
      </c>
      <c r="AB1125" s="14" t="s">
        <v>308</v>
      </c>
      <c r="AC1125" s="96" t="s">
        <v>358</v>
      </c>
      <c r="AD1125" s="15" t="s">
        <v>370</v>
      </c>
      <c r="AE1125" s="83"/>
      <c r="AF1125" s="84">
        <v>1</v>
      </c>
      <c r="AG1125" s="84"/>
      <c r="AH1125" s="84"/>
      <c r="AI1125" s="84"/>
      <c r="AJ1125" s="84"/>
      <c r="AK1125" s="84"/>
      <c r="AL1125" s="84"/>
      <c r="AM1125" s="85"/>
    </row>
    <row r="1126" spans="1:39" ht="12" customHeight="1">
      <c r="A1126" s="184">
        <v>1060</v>
      </c>
      <c r="B1126" s="98" t="s">
        <v>279</v>
      </c>
      <c r="C1126" s="98" t="s">
        <v>89</v>
      </c>
      <c r="D1126" s="11" t="s">
        <v>51</v>
      </c>
      <c r="E1126" s="11" t="s">
        <v>304</v>
      </c>
      <c r="F1126" s="12" t="s">
        <v>50</v>
      </c>
      <c r="G1126" s="12" t="s">
        <v>510</v>
      </c>
      <c r="H1126" s="12" t="s">
        <v>306</v>
      </c>
      <c r="I1126" s="105" t="s">
        <v>504</v>
      </c>
      <c r="J1126" s="12" t="str">
        <f>"≥17h"</f>
        <v>≥17h</v>
      </c>
      <c r="K1126" s="12" t="s">
        <v>512</v>
      </c>
      <c r="L1126" s="69" t="s">
        <v>520</v>
      </c>
      <c r="M1126" s="13" t="s">
        <v>371</v>
      </c>
      <c r="N1126" s="14" t="s">
        <v>308</v>
      </c>
      <c r="O1126" s="96" t="s">
        <v>358</v>
      </c>
      <c r="P1126" s="15" t="s">
        <v>368</v>
      </c>
      <c r="Q1126" s="83"/>
      <c r="R1126" s="84"/>
      <c r="S1126" s="84"/>
      <c r="T1126" s="84">
        <v>1</v>
      </c>
      <c r="U1126" s="84"/>
      <c r="V1126" s="84"/>
      <c r="W1126" s="84"/>
      <c r="X1126" s="84"/>
      <c r="Y1126" s="85"/>
      <c r="Z1126" s="69" t="s">
        <v>520</v>
      </c>
      <c r="AA1126" s="13" t="s">
        <v>371</v>
      </c>
      <c r="AB1126" s="14" t="s">
        <v>308</v>
      </c>
      <c r="AC1126" s="96" t="s">
        <v>358</v>
      </c>
      <c r="AD1126" s="15" t="s">
        <v>368</v>
      </c>
      <c r="AE1126" s="83"/>
      <c r="AF1126" s="84">
        <v>1</v>
      </c>
      <c r="AG1126" s="84"/>
      <c r="AH1126" s="84"/>
      <c r="AI1126" s="84"/>
      <c r="AJ1126" s="84"/>
      <c r="AK1126" s="84"/>
      <c r="AL1126" s="84"/>
      <c r="AM1126" s="85"/>
    </row>
    <row r="1127" spans="1:39" ht="12" customHeight="1">
      <c r="A1127" s="184">
        <v>1061</v>
      </c>
      <c r="B1127" s="98" t="s">
        <v>172</v>
      </c>
      <c r="C1127" s="98" t="s">
        <v>168</v>
      </c>
      <c r="D1127" s="11" t="s">
        <v>25</v>
      </c>
      <c r="E1127" s="11" t="s">
        <v>304</v>
      </c>
      <c r="F1127" s="12" t="s">
        <v>48</v>
      </c>
      <c r="G1127" s="12" t="s">
        <v>510</v>
      </c>
      <c r="H1127" s="12" t="s">
        <v>306</v>
      </c>
      <c r="I1127" s="12" t="s">
        <v>507</v>
      </c>
      <c r="J1127" s="12" t="str">
        <f>"≥17h"</f>
        <v>≥17h</v>
      </c>
      <c r="K1127" s="12" t="s">
        <v>513</v>
      </c>
      <c r="L1127" s="69" t="s">
        <v>520</v>
      </c>
      <c r="M1127" s="13" t="s">
        <v>373</v>
      </c>
      <c r="N1127" s="14" t="s">
        <v>308</v>
      </c>
      <c r="O1127" s="96" t="s">
        <v>358</v>
      </c>
      <c r="P1127" s="15" t="s">
        <v>368</v>
      </c>
      <c r="Q1127" s="83"/>
      <c r="R1127" s="84"/>
      <c r="S1127" s="84">
        <v>1</v>
      </c>
      <c r="T1127" s="84">
        <v>1</v>
      </c>
      <c r="U1127" s="84"/>
      <c r="V1127" s="84"/>
      <c r="W1127" s="84"/>
      <c r="X1127" s="84"/>
      <c r="Y1127" s="85"/>
      <c r="Z1127" s="69" t="s">
        <v>520</v>
      </c>
      <c r="AA1127" s="13" t="s">
        <v>373</v>
      </c>
      <c r="AB1127" s="14" t="s">
        <v>308</v>
      </c>
      <c r="AC1127" s="96" t="s">
        <v>358</v>
      </c>
      <c r="AD1127" s="15" t="s">
        <v>368</v>
      </c>
      <c r="AE1127" s="83"/>
      <c r="AF1127" s="84">
        <v>1</v>
      </c>
      <c r="AG1127" s="84"/>
      <c r="AH1127" s="84"/>
      <c r="AI1127" s="84"/>
      <c r="AJ1127" s="84"/>
      <c r="AK1127" s="84"/>
      <c r="AL1127" s="84"/>
      <c r="AM1127" s="85"/>
    </row>
    <row r="1128" spans="1:39" ht="12" customHeight="1">
      <c r="A1128" s="184">
        <v>1062</v>
      </c>
      <c r="B1128" s="98" t="s">
        <v>74</v>
      </c>
      <c r="C1128" s="98" t="s">
        <v>75</v>
      </c>
      <c r="D1128" s="11" t="s">
        <v>25</v>
      </c>
      <c r="E1128" s="11" t="s">
        <v>304</v>
      </c>
      <c r="F1128" s="12" t="s">
        <v>50</v>
      </c>
      <c r="G1128" s="12" t="s">
        <v>310</v>
      </c>
      <c r="H1128" s="12" t="s">
        <v>306</v>
      </c>
      <c r="I1128" s="12" t="s">
        <v>505</v>
      </c>
      <c r="J1128" s="12" t="str">
        <f>"≥17h"</f>
        <v>≥17h</v>
      </c>
      <c r="K1128" s="12" t="s">
        <v>513</v>
      </c>
      <c r="L1128" s="69" t="s">
        <v>519</v>
      </c>
      <c r="M1128" s="13" t="s">
        <v>373</v>
      </c>
      <c r="N1128" s="14" t="s">
        <v>308</v>
      </c>
      <c r="O1128" s="96" t="s">
        <v>358</v>
      </c>
      <c r="P1128" s="15" t="s">
        <v>368</v>
      </c>
      <c r="Q1128" s="83"/>
      <c r="R1128" s="84"/>
      <c r="S1128" s="84"/>
      <c r="T1128" s="84"/>
      <c r="U1128" s="84"/>
      <c r="V1128" s="84"/>
      <c r="W1128" s="84">
        <v>1</v>
      </c>
      <c r="X1128" s="84"/>
      <c r="Y1128" s="85"/>
      <c r="Z1128" s="69" t="s">
        <v>519</v>
      </c>
      <c r="AA1128" s="13" t="s">
        <v>373</v>
      </c>
      <c r="AB1128" s="14" t="s">
        <v>308</v>
      </c>
      <c r="AC1128" s="96" t="s">
        <v>358</v>
      </c>
      <c r="AD1128" s="15" t="s">
        <v>368</v>
      </c>
      <c r="AE1128" s="83"/>
      <c r="AF1128" s="84">
        <v>1</v>
      </c>
      <c r="AG1128" s="84"/>
      <c r="AH1128" s="84"/>
      <c r="AI1128" s="84"/>
      <c r="AJ1128" s="84"/>
      <c r="AK1128" s="84"/>
      <c r="AL1128" s="84"/>
      <c r="AM1128" s="85"/>
    </row>
    <row r="1129" spans="1:39" ht="12" customHeight="1">
      <c r="A1129" s="184">
        <v>1063</v>
      </c>
      <c r="B1129" s="98" t="s">
        <v>74</v>
      </c>
      <c r="C1129" s="98" t="s">
        <v>75</v>
      </c>
      <c r="D1129" s="11" t="s">
        <v>25</v>
      </c>
      <c r="E1129" s="11" t="s">
        <v>303</v>
      </c>
      <c r="F1129" s="12" t="s">
        <v>48</v>
      </c>
      <c r="G1129" s="12" t="s">
        <v>310</v>
      </c>
      <c r="H1129" s="12" t="s">
        <v>306</v>
      </c>
      <c r="I1129" s="105" t="s">
        <v>505</v>
      </c>
      <c r="J1129" s="12" t="str">
        <f>"≥17h"</f>
        <v>≥17h</v>
      </c>
      <c r="K1129" s="12" t="s">
        <v>513</v>
      </c>
      <c r="L1129" s="69" t="s">
        <v>519</v>
      </c>
      <c r="M1129" s="13" t="s">
        <v>373</v>
      </c>
      <c r="N1129" s="14" t="s">
        <v>308</v>
      </c>
      <c r="O1129" s="96" t="s">
        <v>358</v>
      </c>
      <c r="P1129" s="15" t="s">
        <v>368</v>
      </c>
      <c r="Q1129" s="83"/>
      <c r="R1129" s="84"/>
      <c r="S1129" s="84"/>
      <c r="T1129" s="84">
        <v>1</v>
      </c>
      <c r="U1129" s="84"/>
      <c r="V1129" s="84"/>
      <c r="W1129" s="84"/>
      <c r="X1129" s="84"/>
      <c r="Y1129" s="85"/>
      <c r="Z1129" s="69" t="s">
        <v>519</v>
      </c>
      <c r="AA1129" s="13" t="s">
        <v>373</v>
      </c>
      <c r="AB1129" s="14" t="s">
        <v>308</v>
      </c>
      <c r="AC1129" s="96" t="s">
        <v>358</v>
      </c>
      <c r="AD1129" s="15" t="s">
        <v>368</v>
      </c>
      <c r="AE1129" s="83"/>
      <c r="AF1129" s="84">
        <v>1</v>
      </c>
      <c r="AG1129" s="84"/>
      <c r="AH1129" s="84"/>
      <c r="AI1129" s="84"/>
      <c r="AJ1129" s="84"/>
      <c r="AK1129" s="84"/>
      <c r="AL1129" s="84"/>
      <c r="AM1129" s="85"/>
    </row>
    <row r="1130" spans="1:39" ht="12" customHeight="1">
      <c r="A1130" s="184">
        <v>1064</v>
      </c>
      <c r="B1130" s="98" t="s">
        <v>74</v>
      </c>
      <c r="C1130" s="98" t="s">
        <v>75</v>
      </c>
      <c r="D1130" s="11" t="s">
        <v>51</v>
      </c>
      <c r="E1130" s="11" t="s">
        <v>304</v>
      </c>
      <c r="F1130" s="12" t="s">
        <v>48</v>
      </c>
      <c r="G1130" s="12" t="s">
        <v>510</v>
      </c>
      <c r="H1130" s="12" t="s">
        <v>306</v>
      </c>
      <c r="I1130" s="12" t="s">
        <v>505</v>
      </c>
      <c r="J1130" s="11" t="str">
        <f>"12-16h"</f>
        <v>12-16h</v>
      </c>
      <c r="K1130" s="12" t="s">
        <v>47</v>
      </c>
      <c r="L1130" s="69" t="s">
        <v>519</v>
      </c>
      <c r="M1130" s="13" t="s">
        <v>373</v>
      </c>
      <c r="N1130" s="14" t="s">
        <v>308</v>
      </c>
      <c r="O1130" s="96" t="s">
        <v>358</v>
      </c>
      <c r="P1130" s="15" t="s">
        <v>368</v>
      </c>
      <c r="Q1130" s="83"/>
      <c r="R1130" s="84"/>
      <c r="S1130" s="84"/>
      <c r="T1130" s="84">
        <v>1</v>
      </c>
      <c r="U1130" s="84"/>
      <c r="V1130" s="84"/>
      <c r="W1130" s="84"/>
      <c r="X1130" s="84"/>
      <c r="Y1130" s="85"/>
      <c r="Z1130" s="69" t="s">
        <v>519</v>
      </c>
      <c r="AA1130" s="13" t="s">
        <v>373</v>
      </c>
      <c r="AB1130" s="14" t="s">
        <v>308</v>
      </c>
      <c r="AC1130" s="96" t="s">
        <v>358</v>
      </c>
      <c r="AD1130" s="15" t="s">
        <v>368</v>
      </c>
      <c r="AE1130" s="83"/>
      <c r="AF1130" s="84">
        <v>1</v>
      </c>
      <c r="AG1130" s="84"/>
      <c r="AH1130" s="84"/>
      <c r="AI1130" s="84"/>
      <c r="AJ1130" s="84"/>
      <c r="AK1130" s="84"/>
      <c r="AL1130" s="84"/>
      <c r="AM1130" s="85"/>
    </row>
    <row r="1131" spans="1:39" ht="12" customHeight="1">
      <c r="A1131" s="184">
        <v>1065</v>
      </c>
      <c r="B1131" s="98" t="s">
        <v>72</v>
      </c>
      <c r="C1131" s="98" t="s">
        <v>72</v>
      </c>
      <c r="D1131" s="11" t="s">
        <v>51</v>
      </c>
      <c r="E1131" s="11" t="s">
        <v>303</v>
      </c>
      <c r="F1131" s="12" t="s">
        <v>50</v>
      </c>
      <c r="G1131" s="12" t="s">
        <v>510</v>
      </c>
      <c r="H1131" s="12" t="s">
        <v>306</v>
      </c>
      <c r="I1131" s="12" t="s">
        <v>505</v>
      </c>
      <c r="J1131" s="12" t="str">
        <f>"≥17h"</f>
        <v>≥17h</v>
      </c>
      <c r="K1131" s="12" t="s">
        <v>512</v>
      </c>
      <c r="L1131" s="69" t="s">
        <v>519</v>
      </c>
      <c r="M1131" s="13" t="s">
        <v>373</v>
      </c>
      <c r="N1131" s="14" t="s">
        <v>308</v>
      </c>
      <c r="O1131" s="96" t="s">
        <v>358</v>
      </c>
      <c r="P1131" s="15" t="s">
        <v>368</v>
      </c>
      <c r="Q1131" s="83"/>
      <c r="R1131" s="84"/>
      <c r="S1131" s="84"/>
      <c r="T1131" s="84">
        <v>1</v>
      </c>
      <c r="U1131" s="84"/>
      <c r="V1131" s="84"/>
      <c r="W1131" s="84"/>
      <c r="X1131" s="84"/>
      <c r="Y1131" s="85"/>
      <c r="Z1131" s="69" t="s">
        <v>519</v>
      </c>
      <c r="AA1131" s="13" t="s">
        <v>373</v>
      </c>
      <c r="AB1131" s="14" t="s">
        <v>308</v>
      </c>
      <c r="AC1131" s="96" t="s">
        <v>358</v>
      </c>
      <c r="AD1131" s="15" t="s">
        <v>368</v>
      </c>
      <c r="AE1131" s="83"/>
      <c r="AF1131" s="84">
        <v>1</v>
      </c>
      <c r="AG1131" s="84"/>
      <c r="AH1131" s="84"/>
      <c r="AI1131" s="84"/>
      <c r="AJ1131" s="84"/>
      <c r="AK1131" s="84"/>
      <c r="AL1131" s="84"/>
      <c r="AM1131" s="85"/>
    </row>
    <row r="1132" spans="1:39" ht="12" customHeight="1">
      <c r="A1132" s="184">
        <v>1066</v>
      </c>
      <c r="B1132" s="98" t="s">
        <v>74</v>
      </c>
      <c r="C1132" s="98" t="s">
        <v>75</v>
      </c>
      <c r="D1132" s="11" t="s">
        <v>25</v>
      </c>
      <c r="E1132" s="11" t="s">
        <v>303</v>
      </c>
      <c r="F1132" s="12" t="s">
        <v>50</v>
      </c>
      <c r="G1132" s="12" t="s">
        <v>510</v>
      </c>
      <c r="H1132" s="12" t="s">
        <v>306</v>
      </c>
      <c r="I1132" s="12" t="s">
        <v>505</v>
      </c>
      <c r="J1132" s="12" t="str">
        <f>"≥17h"</f>
        <v>≥17h</v>
      </c>
      <c r="K1132" s="12" t="s">
        <v>512</v>
      </c>
      <c r="L1132" s="69" t="s">
        <v>519</v>
      </c>
      <c r="M1132" s="13" t="s">
        <v>373</v>
      </c>
      <c r="N1132" s="14" t="s">
        <v>308</v>
      </c>
      <c r="O1132" s="96" t="s">
        <v>358</v>
      </c>
      <c r="P1132" s="15" t="s">
        <v>368</v>
      </c>
      <c r="Q1132" s="83"/>
      <c r="R1132" s="84">
        <v>1</v>
      </c>
      <c r="S1132" s="84"/>
      <c r="T1132" s="84"/>
      <c r="U1132" s="84"/>
      <c r="V1132" s="84"/>
      <c r="W1132" s="84"/>
      <c r="X1132" s="84"/>
      <c r="Y1132" s="85">
        <v>1</v>
      </c>
      <c r="Z1132" s="69" t="s">
        <v>519</v>
      </c>
      <c r="AA1132" s="13" t="s">
        <v>373</v>
      </c>
      <c r="AB1132" s="14" t="s">
        <v>308</v>
      </c>
      <c r="AC1132" s="96" t="s">
        <v>358</v>
      </c>
      <c r="AD1132" s="15" t="s">
        <v>368</v>
      </c>
      <c r="AE1132" s="83">
        <v>1</v>
      </c>
      <c r="AF1132" s="84">
        <v>1</v>
      </c>
      <c r="AG1132" s="84"/>
      <c r="AH1132" s="84"/>
      <c r="AI1132" s="84"/>
      <c r="AJ1132" s="84"/>
      <c r="AK1132" s="84"/>
      <c r="AL1132" s="84"/>
      <c r="AM1132" s="85"/>
    </row>
    <row r="1133" spans="1:39" ht="12" customHeight="1">
      <c r="A1133" s="184">
        <v>1067</v>
      </c>
      <c r="B1133" s="98" t="s">
        <v>241</v>
      </c>
      <c r="C1133" s="98" t="s">
        <v>241</v>
      </c>
      <c r="D1133" s="11" t="s">
        <v>51</v>
      </c>
      <c r="E1133" s="11" t="s">
        <v>304</v>
      </c>
      <c r="F1133" s="12" t="s">
        <v>48</v>
      </c>
      <c r="G1133" s="12" t="s">
        <v>510</v>
      </c>
      <c r="H1133" s="12" t="s">
        <v>308</v>
      </c>
      <c r="I1133" s="105" t="s">
        <v>504</v>
      </c>
      <c r="J1133" s="12" t="str">
        <f>"≥17h"</f>
        <v>≥17h</v>
      </c>
      <c r="K1133" s="12" t="s">
        <v>513</v>
      </c>
      <c r="L1133" s="69" t="s">
        <v>519</v>
      </c>
      <c r="M1133" s="13" t="s">
        <v>373</v>
      </c>
      <c r="N1133" s="14" t="s">
        <v>308</v>
      </c>
      <c r="O1133" s="96" t="s">
        <v>358</v>
      </c>
      <c r="P1133" s="15" t="s">
        <v>368</v>
      </c>
      <c r="Q1133" s="83"/>
      <c r="R1133" s="84"/>
      <c r="S1133" s="84">
        <v>1</v>
      </c>
      <c r="T1133" s="84">
        <v>1</v>
      </c>
      <c r="U1133" s="84"/>
      <c r="V1133" s="84"/>
      <c r="W1133" s="84"/>
      <c r="X1133" s="84"/>
      <c r="Y1133" s="85"/>
      <c r="Z1133" s="69" t="s">
        <v>519</v>
      </c>
      <c r="AA1133" s="13" t="s">
        <v>373</v>
      </c>
      <c r="AB1133" s="14" t="s">
        <v>308</v>
      </c>
      <c r="AC1133" s="96" t="s">
        <v>358</v>
      </c>
      <c r="AD1133" s="15" t="s">
        <v>368</v>
      </c>
      <c r="AE1133" s="83"/>
      <c r="AF1133" s="84">
        <v>1</v>
      </c>
      <c r="AG1133" s="84"/>
      <c r="AH1133" s="84"/>
      <c r="AI1133" s="84"/>
      <c r="AJ1133" s="84"/>
      <c r="AK1133" s="84"/>
      <c r="AL1133" s="84"/>
      <c r="AM1133" s="85"/>
    </row>
    <row r="1134" spans="1:39" ht="12" customHeight="1">
      <c r="A1134" s="184">
        <v>1068</v>
      </c>
      <c r="B1134" s="98" t="s">
        <v>189</v>
      </c>
      <c r="C1134" s="98" t="s">
        <v>189</v>
      </c>
      <c r="D1134" s="11" t="s">
        <v>25</v>
      </c>
      <c r="E1134" s="11" t="s">
        <v>304</v>
      </c>
      <c r="F1134" s="12" t="s">
        <v>48</v>
      </c>
      <c r="G1134" s="12" t="s">
        <v>510</v>
      </c>
      <c r="H1134" s="12" t="s">
        <v>306</v>
      </c>
      <c r="I1134" s="12" t="s">
        <v>504</v>
      </c>
      <c r="J1134" s="11" t="str">
        <f>"12-16h"</f>
        <v>12-16h</v>
      </c>
      <c r="K1134" s="12" t="s">
        <v>513</v>
      </c>
      <c r="L1134" s="69" t="s">
        <v>519</v>
      </c>
      <c r="M1134" s="13" t="s">
        <v>373</v>
      </c>
      <c r="N1134" s="14" t="s">
        <v>308</v>
      </c>
      <c r="O1134" s="96" t="s">
        <v>358</v>
      </c>
      <c r="P1134" s="15" t="s">
        <v>368</v>
      </c>
      <c r="Q1134" s="83"/>
      <c r="R1134" s="84"/>
      <c r="S1134" s="84"/>
      <c r="T1134" s="84">
        <v>1</v>
      </c>
      <c r="U1134" s="84"/>
      <c r="V1134" s="84"/>
      <c r="W1134" s="84"/>
      <c r="X1134" s="84"/>
      <c r="Y1134" s="85"/>
      <c r="Z1134" s="69" t="s">
        <v>519</v>
      </c>
      <c r="AA1134" s="13" t="s">
        <v>373</v>
      </c>
      <c r="AB1134" s="14" t="s">
        <v>308</v>
      </c>
      <c r="AC1134" s="96" t="s">
        <v>358</v>
      </c>
      <c r="AD1134" s="15" t="s">
        <v>368</v>
      </c>
      <c r="AE1134" s="83"/>
      <c r="AF1134" s="84">
        <v>1</v>
      </c>
      <c r="AG1134" s="84"/>
      <c r="AH1134" s="84"/>
      <c r="AI1134" s="84"/>
      <c r="AJ1134" s="84"/>
      <c r="AK1134" s="84"/>
      <c r="AL1134" s="84"/>
      <c r="AM1134" s="85"/>
    </row>
    <row r="1135" spans="1:39" ht="12" customHeight="1">
      <c r="A1135" s="184">
        <v>1069</v>
      </c>
      <c r="B1135" s="98" t="s">
        <v>192</v>
      </c>
      <c r="C1135" s="98" t="s">
        <v>191</v>
      </c>
      <c r="D1135" s="11" t="s">
        <v>25</v>
      </c>
      <c r="E1135" s="11" t="s">
        <v>303</v>
      </c>
      <c r="F1135" s="12" t="s">
        <v>49</v>
      </c>
      <c r="G1135" s="12" t="s">
        <v>510</v>
      </c>
      <c r="H1135" s="12" t="s">
        <v>306</v>
      </c>
      <c r="I1135" s="12" t="s">
        <v>505</v>
      </c>
      <c r="J1135" s="12" t="str">
        <f>"≥17h"</f>
        <v>≥17h</v>
      </c>
      <c r="K1135" s="12" t="s">
        <v>512</v>
      </c>
      <c r="L1135" s="69" t="s">
        <v>519</v>
      </c>
      <c r="M1135" s="13" t="s">
        <v>373</v>
      </c>
      <c r="N1135" s="14" t="s">
        <v>308</v>
      </c>
      <c r="O1135" s="96" t="s">
        <v>358</v>
      </c>
      <c r="P1135" s="15" t="s">
        <v>368</v>
      </c>
      <c r="Q1135" s="83"/>
      <c r="R1135" s="84"/>
      <c r="S1135" s="84"/>
      <c r="T1135" s="84">
        <v>1</v>
      </c>
      <c r="U1135" s="84"/>
      <c r="V1135" s="84"/>
      <c r="W1135" s="84"/>
      <c r="X1135" s="84"/>
      <c r="Y1135" s="85"/>
      <c r="Z1135" s="69" t="s">
        <v>519</v>
      </c>
      <c r="AA1135" s="13" t="s">
        <v>373</v>
      </c>
      <c r="AB1135" s="14" t="s">
        <v>308</v>
      </c>
      <c r="AC1135" s="96" t="s">
        <v>358</v>
      </c>
      <c r="AD1135" s="15" t="s">
        <v>368</v>
      </c>
      <c r="AE1135" s="83"/>
      <c r="AF1135" s="84">
        <v>1</v>
      </c>
      <c r="AG1135" s="84"/>
      <c r="AH1135" s="84"/>
      <c r="AI1135" s="84"/>
      <c r="AJ1135" s="84"/>
      <c r="AK1135" s="84"/>
      <c r="AL1135" s="84"/>
      <c r="AM1135" s="85"/>
    </row>
    <row r="1136" spans="1:39" ht="12" customHeight="1">
      <c r="A1136" s="184">
        <v>1070</v>
      </c>
      <c r="B1136" s="98" t="s">
        <v>74</v>
      </c>
      <c r="C1136" s="98" t="s">
        <v>75</v>
      </c>
      <c r="D1136" s="11" t="s">
        <v>51</v>
      </c>
      <c r="E1136" s="11" t="s">
        <v>303</v>
      </c>
      <c r="F1136" s="12" t="s">
        <v>50</v>
      </c>
      <c r="G1136" s="12" t="s">
        <v>510</v>
      </c>
      <c r="H1136" s="12" t="s">
        <v>306</v>
      </c>
      <c r="I1136" s="12" t="s">
        <v>504</v>
      </c>
      <c r="J1136" s="12" t="str">
        <f>"≥17h"</f>
        <v>≥17h</v>
      </c>
      <c r="K1136" s="12" t="s">
        <v>512</v>
      </c>
      <c r="L1136" s="69" t="s">
        <v>519</v>
      </c>
      <c r="M1136" s="13" t="s">
        <v>374</v>
      </c>
      <c r="N1136" s="14" t="s">
        <v>367</v>
      </c>
      <c r="O1136" s="96" t="s">
        <v>358</v>
      </c>
      <c r="P1136" s="15" t="s">
        <v>368</v>
      </c>
      <c r="Q1136" s="83"/>
      <c r="R1136" s="84"/>
      <c r="S1136" s="84"/>
      <c r="T1136" s="84">
        <v>1</v>
      </c>
      <c r="U1136" s="84"/>
      <c r="V1136" s="84">
        <v>1</v>
      </c>
      <c r="W1136" s="84">
        <v>1</v>
      </c>
      <c r="X1136" s="84">
        <v>1</v>
      </c>
      <c r="Y1136" s="85"/>
      <c r="Z1136" s="69" t="s">
        <v>519</v>
      </c>
      <c r="AA1136" s="13" t="s">
        <v>374</v>
      </c>
      <c r="AB1136" s="14" t="s">
        <v>367</v>
      </c>
      <c r="AC1136" s="96" t="s">
        <v>358</v>
      </c>
      <c r="AD1136" s="15" t="s">
        <v>368</v>
      </c>
      <c r="AE1136" s="83"/>
      <c r="AF1136" s="84">
        <v>1</v>
      </c>
      <c r="AG1136" s="84"/>
      <c r="AH1136" s="84"/>
      <c r="AI1136" s="84"/>
      <c r="AJ1136" s="84"/>
      <c r="AK1136" s="84"/>
      <c r="AL1136" s="84"/>
      <c r="AM1136" s="85"/>
    </row>
    <row r="1137" spans="1:39" ht="12" customHeight="1">
      <c r="A1137" s="184">
        <v>1071</v>
      </c>
      <c r="B1137" s="98" t="s">
        <v>192</v>
      </c>
      <c r="C1137" s="98" t="s">
        <v>191</v>
      </c>
      <c r="D1137" s="11" t="s">
        <v>25</v>
      </c>
      <c r="E1137" s="11" t="s">
        <v>303</v>
      </c>
      <c r="F1137" s="12" t="s">
        <v>50</v>
      </c>
      <c r="G1137" s="12" t="s">
        <v>510</v>
      </c>
      <c r="H1137" s="12" t="s">
        <v>306</v>
      </c>
      <c r="I1137" s="105" t="s">
        <v>504</v>
      </c>
      <c r="J1137" s="11" t="str">
        <f>"12-16h"</f>
        <v>12-16h</v>
      </c>
      <c r="K1137" s="12" t="s">
        <v>513</v>
      </c>
      <c r="L1137" s="69" t="s">
        <v>519</v>
      </c>
      <c r="M1137" s="13" t="s">
        <v>373</v>
      </c>
      <c r="N1137" s="14" t="s">
        <v>367</v>
      </c>
      <c r="O1137" s="96" t="s">
        <v>358</v>
      </c>
      <c r="P1137" s="15" t="s">
        <v>368</v>
      </c>
      <c r="Q1137" s="83"/>
      <c r="R1137" s="84"/>
      <c r="S1137" s="84"/>
      <c r="T1137" s="84">
        <v>1</v>
      </c>
      <c r="U1137" s="84"/>
      <c r="V1137" s="84"/>
      <c r="W1137" s="84"/>
      <c r="X1137" s="84"/>
      <c r="Y1137" s="85"/>
      <c r="Z1137" s="69" t="s">
        <v>519</v>
      </c>
      <c r="AA1137" s="13" t="s">
        <v>373</v>
      </c>
      <c r="AB1137" s="14" t="s">
        <v>367</v>
      </c>
      <c r="AC1137" s="96" t="s">
        <v>358</v>
      </c>
      <c r="AD1137" s="15" t="s">
        <v>368</v>
      </c>
      <c r="AE1137" s="83"/>
      <c r="AF1137" s="84">
        <v>1</v>
      </c>
      <c r="AG1137" s="84"/>
      <c r="AH1137" s="84"/>
      <c r="AI1137" s="84"/>
      <c r="AJ1137" s="84"/>
      <c r="AK1137" s="84"/>
      <c r="AL1137" s="84"/>
      <c r="AM1137" s="85"/>
    </row>
    <row r="1138" spans="1:39" ht="12" customHeight="1">
      <c r="A1138" s="184">
        <v>1072</v>
      </c>
      <c r="B1138" s="98" t="s">
        <v>119</v>
      </c>
      <c r="C1138" s="98" t="s">
        <v>72</v>
      </c>
      <c r="D1138" s="11" t="s">
        <v>52</v>
      </c>
      <c r="E1138" s="11" t="s">
        <v>304</v>
      </c>
      <c r="F1138" s="12" t="s">
        <v>49</v>
      </c>
      <c r="G1138" s="12" t="s">
        <v>510</v>
      </c>
      <c r="H1138" s="12" t="s">
        <v>307</v>
      </c>
      <c r="I1138" s="105" t="s">
        <v>504</v>
      </c>
      <c r="J1138" s="12" t="str">
        <f>"≥17h"</f>
        <v>≥17h</v>
      </c>
      <c r="K1138" s="12" t="s">
        <v>512</v>
      </c>
      <c r="L1138" s="69" t="s">
        <v>519</v>
      </c>
      <c r="M1138" s="13" t="s">
        <v>374</v>
      </c>
      <c r="N1138" s="14" t="s">
        <v>308</v>
      </c>
      <c r="O1138" s="96" t="s">
        <v>358</v>
      </c>
      <c r="P1138" s="15" t="s">
        <v>368</v>
      </c>
      <c r="Q1138" s="83"/>
      <c r="R1138" s="84"/>
      <c r="S1138" s="84"/>
      <c r="T1138" s="84">
        <v>1</v>
      </c>
      <c r="U1138" s="84"/>
      <c r="V1138" s="84"/>
      <c r="W1138" s="84"/>
      <c r="X1138" s="84"/>
      <c r="Y1138" s="85"/>
      <c r="Z1138" s="69" t="s">
        <v>519</v>
      </c>
      <c r="AA1138" s="13" t="s">
        <v>374</v>
      </c>
      <c r="AB1138" s="14" t="s">
        <v>308</v>
      </c>
      <c r="AC1138" s="96" t="s">
        <v>358</v>
      </c>
      <c r="AD1138" s="15" t="s">
        <v>368</v>
      </c>
      <c r="AE1138" s="83"/>
      <c r="AF1138" s="84">
        <v>1</v>
      </c>
      <c r="AG1138" s="84"/>
      <c r="AH1138" s="84"/>
      <c r="AI1138" s="84">
        <v>1</v>
      </c>
      <c r="AJ1138" s="84"/>
      <c r="AK1138" s="84">
        <v>1</v>
      </c>
      <c r="AL1138" s="84"/>
      <c r="AM1138" s="85"/>
    </row>
    <row r="1139" spans="1:39" ht="12" customHeight="1">
      <c r="A1139" s="184"/>
      <c r="B1139" s="98" t="s">
        <v>119</v>
      </c>
      <c r="C1139" s="98" t="s">
        <v>72</v>
      </c>
      <c r="D1139" s="69" t="s">
        <v>52</v>
      </c>
      <c r="E1139" s="69" t="s">
        <v>304</v>
      </c>
      <c r="F1139" s="69" t="s">
        <v>49</v>
      </c>
      <c r="G1139" s="69" t="s">
        <v>510</v>
      </c>
      <c r="H1139" s="69" t="s">
        <v>307</v>
      </c>
      <c r="I1139" s="105" t="s">
        <v>504</v>
      </c>
      <c r="J1139" s="69" t="str">
        <f>"≥17h"</f>
        <v>≥17h</v>
      </c>
      <c r="K1139" s="69" t="s">
        <v>512</v>
      </c>
      <c r="L1139" s="69" t="s">
        <v>519</v>
      </c>
      <c r="M1139" s="13" t="s">
        <v>309</v>
      </c>
      <c r="N1139" s="14" t="s">
        <v>308</v>
      </c>
      <c r="O1139" s="96" t="s">
        <v>0</v>
      </c>
      <c r="P1139" s="15" t="s">
        <v>368</v>
      </c>
      <c r="Q1139" s="83">
        <v>1</v>
      </c>
      <c r="R1139" s="84">
        <v>1</v>
      </c>
      <c r="S1139" s="84"/>
      <c r="T1139" s="84"/>
      <c r="U1139" s="84"/>
      <c r="V1139" s="84"/>
      <c r="W1139" s="84"/>
      <c r="X1139" s="84"/>
      <c r="Y1139" s="85"/>
      <c r="Z1139" s="69" t="s">
        <v>519</v>
      </c>
      <c r="AA1139" s="13" t="s">
        <v>309</v>
      </c>
      <c r="AB1139" s="14" t="s">
        <v>308</v>
      </c>
      <c r="AC1139" s="96" t="s">
        <v>0</v>
      </c>
      <c r="AD1139" s="15" t="s">
        <v>368</v>
      </c>
      <c r="AE1139" s="83"/>
      <c r="AF1139" s="84"/>
      <c r="AG1139" s="84"/>
      <c r="AH1139" s="84"/>
      <c r="AI1139" s="84"/>
      <c r="AJ1139" s="84"/>
      <c r="AK1139" s="84"/>
      <c r="AL1139" s="84"/>
      <c r="AM1139" s="85"/>
    </row>
    <row r="1140" spans="1:39" ht="12" customHeight="1">
      <c r="A1140" s="184">
        <v>1073</v>
      </c>
      <c r="B1140" s="98" t="s">
        <v>236</v>
      </c>
      <c r="C1140" s="98" t="s">
        <v>235</v>
      </c>
      <c r="D1140" s="11" t="s">
        <v>25</v>
      </c>
      <c r="E1140" s="11" t="s">
        <v>303</v>
      </c>
      <c r="F1140" s="12" t="s">
        <v>48</v>
      </c>
      <c r="G1140" s="12" t="s">
        <v>510</v>
      </c>
      <c r="H1140" s="12" t="s">
        <v>306</v>
      </c>
      <c r="I1140" s="12" t="s">
        <v>504</v>
      </c>
      <c r="J1140" s="12" t="str">
        <f>"≥17h"</f>
        <v>≥17h</v>
      </c>
      <c r="K1140" s="12" t="s">
        <v>47</v>
      </c>
      <c r="L1140" s="69" t="s">
        <v>519</v>
      </c>
      <c r="M1140" s="13" t="s">
        <v>373</v>
      </c>
      <c r="N1140" s="14" t="s">
        <v>308</v>
      </c>
      <c r="O1140" s="96" t="s">
        <v>358</v>
      </c>
      <c r="P1140" s="15" t="s">
        <v>368</v>
      </c>
      <c r="Q1140" s="83"/>
      <c r="R1140" s="84"/>
      <c r="S1140" s="84"/>
      <c r="T1140" s="84">
        <v>1</v>
      </c>
      <c r="U1140" s="84"/>
      <c r="V1140" s="84"/>
      <c r="W1140" s="84"/>
      <c r="X1140" s="84"/>
      <c r="Y1140" s="85"/>
      <c r="Z1140" s="69" t="s">
        <v>519</v>
      </c>
      <c r="AA1140" s="13" t="s">
        <v>373</v>
      </c>
      <c r="AB1140" s="14" t="s">
        <v>308</v>
      </c>
      <c r="AC1140" s="96" t="s">
        <v>358</v>
      </c>
      <c r="AD1140" s="15" t="s">
        <v>368</v>
      </c>
      <c r="AE1140" s="83"/>
      <c r="AF1140" s="84">
        <v>1</v>
      </c>
      <c r="AG1140" s="84"/>
      <c r="AH1140" s="84"/>
      <c r="AI1140" s="84"/>
      <c r="AJ1140" s="84"/>
      <c r="AK1140" s="84"/>
      <c r="AL1140" s="84"/>
      <c r="AM1140" s="85"/>
    </row>
    <row r="1141" spans="1:39" ht="12" customHeight="1">
      <c r="A1141" s="184">
        <v>1074</v>
      </c>
      <c r="B1141" s="98" t="s">
        <v>236</v>
      </c>
      <c r="C1141" s="98" t="s">
        <v>235</v>
      </c>
      <c r="D1141" s="11" t="s">
        <v>51</v>
      </c>
      <c r="E1141" s="11" t="s">
        <v>303</v>
      </c>
      <c r="F1141" s="12" t="s">
        <v>50</v>
      </c>
      <c r="G1141" s="12" t="s">
        <v>310</v>
      </c>
      <c r="H1141" s="12" t="s">
        <v>306</v>
      </c>
      <c r="I1141" s="12" t="s">
        <v>504</v>
      </c>
      <c r="J1141" s="11" t="str">
        <f>"12-16h"</f>
        <v>12-16h</v>
      </c>
      <c r="K1141" s="12" t="s">
        <v>512</v>
      </c>
      <c r="L1141" s="69" t="s">
        <v>519</v>
      </c>
      <c r="M1141" s="13" t="s">
        <v>373</v>
      </c>
      <c r="N1141" s="14" t="s">
        <v>367</v>
      </c>
      <c r="O1141" s="96" t="s">
        <v>358</v>
      </c>
      <c r="P1141" s="15" t="s">
        <v>368</v>
      </c>
      <c r="Q1141" s="83"/>
      <c r="R1141" s="84"/>
      <c r="S1141" s="84"/>
      <c r="T1141" s="84">
        <v>1</v>
      </c>
      <c r="U1141" s="84"/>
      <c r="V1141" s="84"/>
      <c r="W1141" s="84"/>
      <c r="X1141" s="84"/>
      <c r="Y1141" s="85"/>
      <c r="Z1141" s="69" t="s">
        <v>519</v>
      </c>
      <c r="AA1141" s="13" t="s">
        <v>373</v>
      </c>
      <c r="AB1141" s="14" t="s">
        <v>367</v>
      </c>
      <c r="AC1141" s="96" t="s">
        <v>358</v>
      </c>
      <c r="AD1141" s="15" t="s">
        <v>368</v>
      </c>
      <c r="AE1141" s="83"/>
      <c r="AF1141" s="84">
        <v>1</v>
      </c>
      <c r="AG1141" s="84"/>
      <c r="AH1141" s="84"/>
      <c r="AI1141" s="84"/>
      <c r="AJ1141" s="84"/>
      <c r="AK1141" s="84"/>
      <c r="AL1141" s="84"/>
      <c r="AM1141" s="85"/>
    </row>
    <row r="1142" spans="1:39" ht="12" customHeight="1">
      <c r="A1142" s="184">
        <v>1075</v>
      </c>
      <c r="B1142" s="98" t="s">
        <v>74</v>
      </c>
      <c r="C1142" s="98" t="s">
        <v>75</v>
      </c>
      <c r="D1142" s="11" t="s">
        <v>25</v>
      </c>
      <c r="E1142" s="11" t="s">
        <v>303</v>
      </c>
      <c r="F1142" s="12" t="s">
        <v>50</v>
      </c>
      <c r="G1142" s="12" t="s">
        <v>510</v>
      </c>
      <c r="H1142" s="12" t="s">
        <v>306</v>
      </c>
      <c r="I1142" s="12" t="s">
        <v>504</v>
      </c>
      <c r="J1142" s="12" t="str">
        <f>"≥17h"</f>
        <v>≥17h</v>
      </c>
      <c r="K1142" s="12" t="s">
        <v>47</v>
      </c>
      <c r="L1142" s="69" t="s">
        <v>519</v>
      </c>
      <c r="M1142" s="13" t="s">
        <v>373</v>
      </c>
      <c r="N1142" s="14" t="s">
        <v>367</v>
      </c>
      <c r="O1142" s="96" t="s">
        <v>358</v>
      </c>
      <c r="P1142" s="15" t="s">
        <v>368</v>
      </c>
      <c r="Q1142" s="83"/>
      <c r="R1142" s="84"/>
      <c r="S1142" s="84"/>
      <c r="T1142" s="84">
        <v>1</v>
      </c>
      <c r="U1142" s="84"/>
      <c r="V1142" s="84">
        <v>1</v>
      </c>
      <c r="W1142" s="84"/>
      <c r="X1142" s="84"/>
      <c r="Y1142" s="85"/>
      <c r="Z1142" s="69" t="s">
        <v>519</v>
      </c>
      <c r="AA1142" s="13" t="s">
        <v>373</v>
      </c>
      <c r="AB1142" s="14" t="s">
        <v>367</v>
      </c>
      <c r="AC1142" s="96" t="s">
        <v>358</v>
      </c>
      <c r="AD1142" s="15" t="s">
        <v>368</v>
      </c>
      <c r="AE1142" s="83"/>
      <c r="AF1142" s="84">
        <v>1</v>
      </c>
      <c r="AG1142" s="84"/>
      <c r="AH1142" s="84"/>
      <c r="AI1142" s="84"/>
      <c r="AJ1142" s="84"/>
      <c r="AK1142" s="84"/>
      <c r="AL1142" s="84"/>
      <c r="AM1142" s="85"/>
    </row>
    <row r="1143" spans="1:39" ht="12" customHeight="1">
      <c r="A1143" s="184">
        <v>1076</v>
      </c>
      <c r="B1143" s="98" t="s">
        <v>97</v>
      </c>
      <c r="C1143" s="98" t="s">
        <v>75</v>
      </c>
      <c r="D1143" s="11" t="s">
        <v>51</v>
      </c>
      <c r="E1143" s="11" t="s">
        <v>303</v>
      </c>
      <c r="F1143" s="12" t="s">
        <v>50</v>
      </c>
      <c r="G1143" s="12" t="s">
        <v>310</v>
      </c>
      <c r="H1143" s="12" t="s">
        <v>306</v>
      </c>
      <c r="I1143" s="105" t="s">
        <v>505</v>
      </c>
      <c r="J1143" s="12" t="str">
        <f>"≥17h"</f>
        <v>≥17h</v>
      </c>
      <c r="K1143" s="12" t="s">
        <v>512</v>
      </c>
      <c r="L1143" s="69" t="s">
        <v>519</v>
      </c>
      <c r="M1143" s="13" t="s">
        <v>373</v>
      </c>
      <c r="N1143" s="14" t="s">
        <v>308</v>
      </c>
      <c r="O1143" s="96" t="s">
        <v>358</v>
      </c>
      <c r="P1143" s="15" t="s">
        <v>368</v>
      </c>
      <c r="Q1143" s="83"/>
      <c r="R1143" s="84"/>
      <c r="S1143" s="84">
        <v>1</v>
      </c>
      <c r="T1143" s="84">
        <v>1</v>
      </c>
      <c r="U1143" s="84"/>
      <c r="V1143" s="84"/>
      <c r="W1143" s="84">
        <v>1</v>
      </c>
      <c r="X1143" s="84"/>
      <c r="Y1143" s="85"/>
      <c r="Z1143" s="69" t="s">
        <v>519</v>
      </c>
      <c r="AA1143" s="13" t="s">
        <v>373</v>
      </c>
      <c r="AB1143" s="14" t="s">
        <v>308</v>
      </c>
      <c r="AC1143" s="96" t="s">
        <v>358</v>
      </c>
      <c r="AD1143" s="15" t="s">
        <v>368</v>
      </c>
      <c r="AE1143" s="83"/>
      <c r="AF1143" s="84">
        <v>1</v>
      </c>
      <c r="AG1143" s="84"/>
      <c r="AH1143" s="84"/>
      <c r="AI1143" s="84"/>
      <c r="AJ1143" s="84"/>
      <c r="AK1143" s="84"/>
      <c r="AL1143" s="84"/>
      <c r="AM1143" s="85"/>
    </row>
    <row r="1144" spans="1:39" ht="12" customHeight="1">
      <c r="A1144" s="184">
        <v>1077</v>
      </c>
      <c r="B1144" s="98" t="s">
        <v>74</v>
      </c>
      <c r="C1144" s="98" t="s">
        <v>75</v>
      </c>
      <c r="D1144" s="11" t="s">
        <v>51</v>
      </c>
      <c r="E1144" s="11" t="s">
        <v>303</v>
      </c>
      <c r="F1144" s="12" t="s">
        <v>50</v>
      </c>
      <c r="G1144" s="12" t="s">
        <v>510</v>
      </c>
      <c r="H1144" s="12" t="s">
        <v>306</v>
      </c>
      <c r="I1144" s="12" t="s">
        <v>505</v>
      </c>
      <c r="J1144" s="12" t="str">
        <f>"≥17h"</f>
        <v>≥17h</v>
      </c>
      <c r="K1144" s="12" t="s">
        <v>513</v>
      </c>
      <c r="L1144" s="69" t="s">
        <v>519</v>
      </c>
      <c r="M1144" s="13" t="s">
        <v>373</v>
      </c>
      <c r="N1144" s="14" t="s">
        <v>308</v>
      </c>
      <c r="O1144" s="96" t="s">
        <v>358</v>
      </c>
      <c r="P1144" s="15" t="s">
        <v>368</v>
      </c>
      <c r="Q1144" s="83"/>
      <c r="R1144" s="84"/>
      <c r="S1144" s="84"/>
      <c r="T1144" s="84">
        <v>1</v>
      </c>
      <c r="U1144" s="84"/>
      <c r="V1144" s="84"/>
      <c r="W1144" s="84"/>
      <c r="X1144" s="84"/>
      <c r="Y1144" s="85"/>
      <c r="Z1144" s="69" t="s">
        <v>519</v>
      </c>
      <c r="AA1144" s="13" t="s">
        <v>373</v>
      </c>
      <c r="AB1144" s="14" t="s">
        <v>308</v>
      </c>
      <c r="AC1144" s="96" t="s">
        <v>358</v>
      </c>
      <c r="AD1144" s="15" t="s">
        <v>368</v>
      </c>
      <c r="AE1144" s="83">
        <v>1</v>
      </c>
      <c r="AF1144" s="84"/>
      <c r="AG1144" s="84"/>
      <c r="AH1144" s="84"/>
      <c r="AI1144" s="84"/>
      <c r="AJ1144" s="84"/>
      <c r="AK1144" s="84"/>
      <c r="AL1144" s="84"/>
      <c r="AM1144" s="85"/>
    </row>
    <row r="1145" spans="1:39" ht="12" customHeight="1">
      <c r="A1145" s="184">
        <v>1078</v>
      </c>
      <c r="B1145" s="98" t="s">
        <v>236</v>
      </c>
      <c r="C1145" s="98" t="s">
        <v>235</v>
      </c>
      <c r="D1145" s="11" t="s">
        <v>25</v>
      </c>
      <c r="E1145" s="11" t="s">
        <v>304</v>
      </c>
      <c r="F1145" s="12" t="s">
        <v>50</v>
      </c>
      <c r="G1145" s="12" t="s">
        <v>310</v>
      </c>
      <c r="H1145" s="12" t="s">
        <v>306</v>
      </c>
      <c r="I1145" s="105" t="s">
        <v>505</v>
      </c>
      <c r="J1145" s="11" t="str">
        <f>"12-16h"</f>
        <v>12-16h</v>
      </c>
      <c r="K1145" s="12" t="s">
        <v>512</v>
      </c>
      <c r="L1145" s="69" t="s">
        <v>519</v>
      </c>
      <c r="M1145" s="13" t="s">
        <v>373</v>
      </c>
      <c r="N1145" s="14" t="s">
        <v>308</v>
      </c>
      <c r="O1145" s="96" t="s">
        <v>358</v>
      </c>
      <c r="P1145" s="15" t="s">
        <v>368</v>
      </c>
      <c r="Q1145" s="83"/>
      <c r="R1145" s="84"/>
      <c r="S1145" s="84"/>
      <c r="T1145" s="84">
        <v>1</v>
      </c>
      <c r="U1145" s="84"/>
      <c r="V1145" s="84"/>
      <c r="W1145" s="84"/>
      <c r="X1145" s="84"/>
      <c r="Y1145" s="85"/>
      <c r="Z1145" s="69" t="s">
        <v>519</v>
      </c>
      <c r="AA1145" s="13" t="s">
        <v>373</v>
      </c>
      <c r="AB1145" s="14" t="s">
        <v>308</v>
      </c>
      <c r="AC1145" s="96" t="s">
        <v>358</v>
      </c>
      <c r="AD1145" s="15" t="s">
        <v>368</v>
      </c>
      <c r="AE1145" s="83"/>
      <c r="AF1145" s="84">
        <v>1</v>
      </c>
      <c r="AG1145" s="84"/>
      <c r="AH1145" s="84"/>
      <c r="AI1145" s="84"/>
      <c r="AJ1145" s="84"/>
      <c r="AK1145" s="84"/>
      <c r="AL1145" s="84"/>
      <c r="AM1145" s="85"/>
    </row>
    <row r="1146" spans="1:39" ht="12" customHeight="1">
      <c r="A1146" s="184">
        <v>1079</v>
      </c>
      <c r="B1146" s="98" t="s">
        <v>238</v>
      </c>
      <c r="C1146" s="98" t="s">
        <v>238</v>
      </c>
      <c r="D1146" s="11" t="s">
        <v>25</v>
      </c>
      <c r="E1146" s="11" t="s">
        <v>304</v>
      </c>
      <c r="F1146" s="12" t="s">
        <v>50</v>
      </c>
      <c r="G1146" s="12" t="s">
        <v>310</v>
      </c>
      <c r="H1146" s="12" t="s">
        <v>306</v>
      </c>
      <c r="I1146" s="105" t="s">
        <v>504</v>
      </c>
      <c r="J1146" s="12" t="str">
        <f>"≥17h"</f>
        <v>≥17h</v>
      </c>
      <c r="K1146" s="12" t="s">
        <v>512</v>
      </c>
      <c r="L1146" s="69" t="s">
        <v>519</v>
      </c>
      <c r="M1146" s="13" t="s">
        <v>371</v>
      </c>
      <c r="N1146" s="14" t="s">
        <v>308</v>
      </c>
      <c r="O1146" s="96" t="s">
        <v>358</v>
      </c>
      <c r="P1146" s="15" t="s">
        <v>370</v>
      </c>
      <c r="Q1146" s="83"/>
      <c r="R1146" s="84">
        <v>1</v>
      </c>
      <c r="S1146" s="84"/>
      <c r="T1146" s="84"/>
      <c r="U1146" s="84"/>
      <c r="V1146" s="84"/>
      <c r="W1146" s="84"/>
      <c r="X1146" s="84"/>
      <c r="Y1146" s="85"/>
      <c r="Z1146" s="69" t="s">
        <v>519</v>
      </c>
      <c r="AA1146" s="13" t="s">
        <v>371</v>
      </c>
      <c r="AB1146" s="14" t="s">
        <v>308</v>
      </c>
      <c r="AC1146" s="96" t="s">
        <v>358</v>
      </c>
      <c r="AD1146" s="15" t="s">
        <v>370</v>
      </c>
      <c r="AE1146" s="83"/>
      <c r="AF1146" s="84">
        <v>1</v>
      </c>
      <c r="AG1146" s="84"/>
      <c r="AH1146" s="84"/>
      <c r="AI1146" s="84"/>
      <c r="AJ1146" s="84"/>
      <c r="AK1146" s="84"/>
      <c r="AL1146" s="84"/>
      <c r="AM1146" s="85"/>
    </row>
    <row r="1147" spans="1:39" ht="12" customHeight="1">
      <c r="A1147" s="184">
        <v>1080</v>
      </c>
      <c r="B1147" s="98" t="s">
        <v>241</v>
      </c>
      <c r="C1147" s="98" t="s">
        <v>241</v>
      </c>
      <c r="D1147" s="11" t="s">
        <v>51</v>
      </c>
      <c r="E1147" s="11" t="s">
        <v>303</v>
      </c>
      <c r="F1147" s="12" t="s">
        <v>50</v>
      </c>
      <c r="G1147" s="12" t="s">
        <v>510</v>
      </c>
      <c r="H1147" s="12" t="s">
        <v>306</v>
      </c>
      <c r="I1147" s="12" t="s">
        <v>507</v>
      </c>
      <c r="J1147" s="12" t="str">
        <f>"≥17h"</f>
        <v>≥17h</v>
      </c>
      <c r="K1147" s="12" t="s">
        <v>47</v>
      </c>
      <c r="L1147" s="69" t="s">
        <v>519</v>
      </c>
      <c r="M1147" s="13" t="s">
        <v>373</v>
      </c>
      <c r="N1147" s="14" t="s">
        <v>308</v>
      </c>
      <c r="O1147" s="96" t="s">
        <v>358</v>
      </c>
      <c r="P1147" s="15" t="s">
        <v>368</v>
      </c>
      <c r="Q1147" s="83"/>
      <c r="R1147" s="84"/>
      <c r="S1147" s="84"/>
      <c r="T1147" s="84">
        <v>1</v>
      </c>
      <c r="U1147" s="84"/>
      <c r="V1147" s="84"/>
      <c r="W1147" s="84"/>
      <c r="X1147" s="84"/>
      <c r="Y1147" s="85"/>
      <c r="Z1147" s="69" t="s">
        <v>519</v>
      </c>
      <c r="AA1147" s="13" t="s">
        <v>373</v>
      </c>
      <c r="AB1147" s="14" t="s">
        <v>308</v>
      </c>
      <c r="AC1147" s="96" t="s">
        <v>358</v>
      </c>
      <c r="AD1147" s="15" t="s">
        <v>368</v>
      </c>
      <c r="AE1147" s="83"/>
      <c r="AF1147" s="84">
        <v>1</v>
      </c>
      <c r="AG1147" s="84"/>
      <c r="AH1147" s="84"/>
      <c r="AI1147" s="84"/>
      <c r="AJ1147" s="84"/>
      <c r="AK1147" s="84"/>
      <c r="AL1147" s="84"/>
      <c r="AM1147" s="85"/>
    </row>
    <row r="1148" spans="1:39" ht="12" customHeight="1">
      <c r="A1148" s="184">
        <v>1081</v>
      </c>
      <c r="B1148" s="98" t="s">
        <v>189</v>
      </c>
      <c r="C1148" s="98" t="s">
        <v>189</v>
      </c>
      <c r="D1148" s="11" t="s">
        <v>51</v>
      </c>
      <c r="E1148" s="11" t="s">
        <v>304</v>
      </c>
      <c r="F1148" s="12" t="s">
        <v>48</v>
      </c>
      <c r="G1148" s="12" t="s">
        <v>310</v>
      </c>
      <c r="H1148" s="12" t="s">
        <v>306</v>
      </c>
      <c r="I1148" s="105" t="s">
        <v>504</v>
      </c>
      <c r="J1148" s="12" t="str">
        <f>"≥17h"</f>
        <v>≥17h</v>
      </c>
      <c r="K1148" s="12" t="s">
        <v>513</v>
      </c>
      <c r="L1148" s="69" t="s">
        <v>519</v>
      </c>
      <c r="M1148" s="13" t="s">
        <v>373</v>
      </c>
      <c r="N1148" s="14" t="s">
        <v>308</v>
      </c>
      <c r="O1148" s="96" t="s">
        <v>358</v>
      </c>
      <c r="P1148" s="15" t="s">
        <v>368</v>
      </c>
      <c r="Q1148" s="83"/>
      <c r="R1148" s="84"/>
      <c r="S1148" s="84"/>
      <c r="T1148" s="84">
        <v>1</v>
      </c>
      <c r="U1148" s="84"/>
      <c r="V1148" s="84"/>
      <c r="W1148" s="84"/>
      <c r="X1148" s="84"/>
      <c r="Y1148" s="85"/>
      <c r="Z1148" s="69" t="s">
        <v>519</v>
      </c>
      <c r="AA1148" s="13" t="s">
        <v>373</v>
      </c>
      <c r="AB1148" s="14" t="s">
        <v>308</v>
      </c>
      <c r="AC1148" s="96" t="s">
        <v>358</v>
      </c>
      <c r="AD1148" s="15" t="s">
        <v>368</v>
      </c>
      <c r="AE1148" s="83"/>
      <c r="AF1148" s="84">
        <v>1</v>
      </c>
      <c r="AG1148" s="84"/>
      <c r="AH1148" s="84"/>
      <c r="AI1148" s="84"/>
      <c r="AJ1148" s="84"/>
      <c r="AK1148" s="84"/>
      <c r="AL1148" s="84"/>
      <c r="AM1148" s="85"/>
    </row>
    <row r="1149" spans="1:39" ht="12" customHeight="1">
      <c r="A1149" s="184">
        <v>1082</v>
      </c>
      <c r="B1149" s="98" t="s">
        <v>291</v>
      </c>
      <c r="C1149" s="98" t="s">
        <v>291</v>
      </c>
      <c r="D1149" s="11" t="s">
        <v>25</v>
      </c>
      <c r="E1149" s="11" t="s">
        <v>304</v>
      </c>
      <c r="F1149" s="12" t="s">
        <v>48</v>
      </c>
      <c r="G1149" s="12" t="s">
        <v>510</v>
      </c>
      <c r="H1149" s="12" t="s">
        <v>306</v>
      </c>
      <c r="I1149" s="12" t="s">
        <v>504</v>
      </c>
      <c r="J1149" s="11" t="str">
        <f>"12-16h"</f>
        <v>12-16h</v>
      </c>
      <c r="K1149" s="12" t="s">
        <v>513</v>
      </c>
      <c r="L1149" s="69" t="s">
        <v>519</v>
      </c>
      <c r="M1149" s="13" t="s">
        <v>371</v>
      </c>
      <c r="N1149" s="14" t="s">
        <v>308</v>
      </c>
      <c r="O1149" s="96" t="s">
        <v>358</v>
      </c>
      <c r="P1149" s="15" t="s">
        <v>370</v>
      </c>
      <c r="Q1149" s="83"/>
      <c r="R1149" s="84">
        <v>1</v>
      </c>
      <c r="S1149" s="84"/>
      <c r="T1149" s="84"/>
      <c r="U1149" s="84"/>
      <c r="V1149" s="84"/>
      <c r="W1149" s="84"/>
      <c r="X1149" s="84"/>
      <c r="Y1149" s="85"/>
      <c r="Z1149" s="69" t="s">
        <v>519</v>
      </c>
      <c r="AA1149" s="13" t="s">
        <v>371</v>
      </c>
      <c r="AB1149" s="14" t="s">
        <v>308</v>
      </c>
      <c r="AC1149" s="96" t="s">
        <v>358</v>
      </c>
      <c r="AD1149" s="15" t="s">
        <v>370</v>
      </c>
      <c r="AE1149" s="83"/>
      <c r="AF1149" s="84">
        <v>1</v>
      </c>
      <c r="AG1149" s="84"/>
      <c r="AH1149" s="84"/>
      <c r="AI1149" s="84"/>
      <c r="AJ1149" s="84"/>
      <c r="AK1149" s="84"/>
      <c r="AL1149" s="84"/>
      <c r="AM1149" s="85"/>
    </row>
    <row r="1150" spans="1:39" ht="12" customHeight="1">
      <c r="A1150" s="184">
        <v>1083</v>
      </c>
      <c r="B1150" s="98" t="s">
        <v>189</v>
      </c>
      <c r="C1150" s="98" t="s">
        <v>189</v>
      </c>
      <c r="D1150" s="11" t="s">
        <v>51</v>
      </c>
      <c r="E1150" s="11" t="s">
        <v>304</v>
      </c>
      <c r="F1150" s="12" t="s">
        <v>48</v>
      </c>
      <c r="G1150" s="12" t="s">
        <v>310</v>
      </c>
      <c r="H1150" s="12" t="s">
        <v>306</v>
      </c>
      <c r="I1150" s="12" t="s">
        <v>504</v>
      </c>
      <c r="J1150" s="12" t="str">
        <f>"≥17h"</f>
        <v>≥17h</v>
      </c>
      <c r="K1150" s="12" t="s">
        <v>512</v>
      </c>
      <c r="L1150" s="69" t="s">
        <v>519</v>
      </c>
      <c r="M1150" s="13" t="s">
        <v>374</v>
      </c>
      <c r="N1150" s="14" t="s">
        <v>367</v>
      </c>
      <c r="O1150" s="96" t="s">
        <v>358</v>
      </c>
      <c r="P1150" s="15" t="s">
        <v>370</v>
      </c>
      <c r="Q1150" s="83"/>
      <c r="R1150" s="84"/>
      <c r="S1150" s="84"/>
      <c r="T1150" s="84">
        <v>1</v>
      </c>
      <c r="U1150" s="84"/>
      <c r="V1150" s="84"/>
      <c r="W1150" s="84"/>
      <c r="X1150" s="84"/>
      <c r="Y1150" s="85">
        <v>1</v>
      </c>
      <c r="Z1150" s="69" t="s">
        <v>519</v>
      </c>
      <c r="AA1150" s="13" t="s">
        <v>374</v>
      </c>
      <c r="AB1150" s="14" t="s">
        <v>367</v>
      </c>
      <c r="AC1150" s="96" t="s">
        <v>358</v>
      </c>
      <c r="AD1150" s="15" t="s">
        <v>370</v>
      </c>
      <c r="AE1150" s="83"/>
      <c r="AF1150" s="84">
        <v>1</v>
      </c>
      <c r="AG1150" s="84"/>
      <c r="AH1150" s="84"/>
      <c r="AI1150" s="84"/>
      <c r="AJ1150" s="84"/>
      <c r="AK1150" s="84"/>
      <c r="AL1150" s="84"/>
      <c r="AM1150" s="85"/>
    </row>
    <row r="1151" spans="1:39" ht="12" customHeight="1">
      <c r="A1151" s="184">
        <v>1084</v>
      </c>
      <c r="B1151" s="98" t="s">
        <v>291</v>
      </c>
      <c r="C1151" s="98" t="s">
        <v>291</v>
      </c>
      <c r="D1151" s="11" t="s">
        <v>25</v>
      </c>
      <c r="E1151" s="11" t="s">
        <v>304</v>
      </c>
      <c r="F1151" s="12" t="s">
        <v>48</v>
      </c>
      <c r="G1151" s="12" t="s">
        <v>310</v>
      </c>
      <c r="H1151" s="12" t="s">
        <v>306</v>
      </c>
      <c r="I1151" s="12" t="s">
        <v>504</v>
      </c>
      <c r="J1151" s="12" t="str">
        <f>"≥17h"</f>
        <v>≥17h</v>
      </c>
      <c r="K1151" s="12" t="s">
        <v>512</v>
      </c>
      <c r="L1151" s="69" t="s">
        <v>519</v>
      </c>
      <c r="M1151" s="13" t="s">
        <v>373</v>
      </c>
      <c r="N1151" s="14" t="s">
        <v>308</v>
      </c>
      <c r="O1151" s="96" t="s">
        <v>358</v>
      </c>
      <c r="P1151" s="15" t="s">
        <v>368</v>
      </c>
      <c r="Q1151" s="83"/>
      <c r="R1151" s="84"/>
      <c r="S1151" s="84"/>
      <c r="T1151" s="84">
        <v>1</v>
      </c>
      <c r="U1151" s="84"/>
      <c r="V1151" s="84"/>
      <c r="W1151" s="84"/>
      <c r="X1151" s="84"/>
      <c r="Y1151" s="85"/>
      <c r="Z1151" s="69" t="s">
        <v>519</v>
      </c>
      <c r="AA1151" s="13" t="s">
        <v>373</v>
      </c>
      <c r="AB1151" s="14" t="s">
        <v>308</v>
      </c>
      <c r="AC1151" s="96" t="s">
        <v>358</v>
      </c>
      <c r="AD1151" s="15" t="s">
        <v>368</v>
      </c>
      <c r="AE1151" s="83"/>
      <c r="AF1151" s="84">
        <v>1</v>
      </c>
      <c r="AG1151" s="84"/>
      <c r="AH1151" s="84"/>
      <c r="AI1151" s="84"/>
      <c r="AJ1151" s="84"/>
      <c r="AK1151" s="84"/>
      <c r="AL1151" s="84"/>
      <c r="AM1151" s="85"/>
    </row>
    <row r="1152" spans="1:39" ht="12" customHeight="1">
      <c r="A1152" s="184">
        <v>1085</v>
      </c>
      <c r="B1152" s="98" t="s">
        <v>291</v>
      </c>
      <c r="C1152" s="98" t="s">
        <v>291</v>
      </c>
      <c r="D1152" s="11" t="s">
        <v>25</v>
      </c>
      <c r="E1152" s="11" t="s">
        <v>304</v>
      </c>
      <c r="F1152" s="12" t="s">
        <v>48</v>
      </c>
      <c r="G1152" s="12" t="s">
        <v>310</v>
      </c>
      <c r="H1152" s="12" t="s">
        <v>306</v>
      </c>
      <c r="I1152" s="105" t="s">
        <v>504</v>
      </c>
      <c r="J1152" s="11" t="str">
        <f>"12-16h"</f>
        <v>12-16h</v>
      </c>
      <c r="K1152" s="12" t="s">
        <v>513</v>
      </c>
      <c r="L1152" s="69" t="s">
        <v>519</v>
      </c>
      <c r="M1152" s="13" t="s">
        <v>373</v>
      </c>
      <c r="N1152" s="14" t="s">
        <v>367</v>
      </c>
      <c r="O1152" s="96" t="s">
        <v>358</v>
      </c>
      <c r="P1152" s="15" t="s">
        <v>368</v>
      </c>
      <c r="Q1152" s="83"/>
      <c r="R1152" s="84"/>
      <c r="S1152" s="84"/>
      <c r="T1152" s="84">
        <v>1</v>
      </c>
      <c r="U1152" s="84"/>
      <c r="V1152" s="84"/>
      <c r="W1152" s="84">
        <v>1</v>
      </c>
      <c r="X1152" s="84"/>
      <c r="Y1152" s="85"/>
      <c r="Z1152" s="69" t="s">
        <v>519</v>
      </c>
      <c r="AA1152" s="13" t="s">
        <v>373</v>
      </c>
      <c r="AB1152" s="14" t="s">
        <v>367</v>
      </c>
      <c r="AC1152" s="96" t="s">
        <v>358</v>
      </c>
      <c r="AD1152" s="15" t="s">
        <v>368</v>
      </c>
      <c r="AE1152" s="83"/>
      <c r="AF1152" s="84">
        <v>1</v>
      </c>
      <c r="AG1152" s="84"/>
      <c r="AH1152" s="84"/>
      <c r="AI1152" s="84"/>
      <c r="AJ1152" s="84"/>
      <c r="AK1152" s="84"/>
      <c r="AL1152" s="84"/>
      <c r="AM1152" s="85"/>
    </row>
    <row r="1153" spans="1:39" ht="12" customHeight="1">
      <c r="A1153" s="184">
        <v>1086</v>
      </c>
      <c r="B1153" s="98" t="s">
        <v>189</v>
      </c>
      <c r="C1153" s="98" t="s">
        <v>189</v>
      </c>
      <c r="D1153" s="11" t="s">
        <v>25</v>
      </c>
      <c r="E1153" s="11" t="s">
        <v>304</v>
      </c>
      <c r="F1153" s="12" t="s">
        <v>50</v>
      </c>
      <c r="G1153" s="12" t="s">
        <v>310</v>
      </c>
      <c r="H1153" s="12" t="s">
        <v>306</v>
      </c>
      <c r="I1153" s="12" t="s">
        <v>504</v>
      </c>
      <c r="J1153" s="12" t="str">
        <f>"≥17h"</f>
        <v>≥17h</v>
      </c>
      <c r="K1153" s="12" t="s">
        <v>512</v>
      </c>
      <c r="L1153" s="69" t="s">
        <v>519</v>
      </c>
      <c r="M1153" s="13" t="s">
        <v>373</v>
      </c>
      <c r="N1153" s="14" t="s">
        <v>308</v>
      </c>
      <c r="O1153" s="96" t="s">
        <v>358</v>
      </c>
      <c r="P1153" s="15" t="s">
        <v>368</v>
      </c>
      <c r="Q1153" s="83"/>
      <c r="R1153" s="84"/>
      <c r="S1153" s="84"/>
      <c r="T1153" s="84">
        <v>1</v>
      </c>
      <c r="U1153" s="84"/>
      <c r="V1153" s="84"/>
      <c r="W1153" s="84"/>
      <c r="X1153" s="84"/>
      <c r="Y1153" s="85"/>
      <c r="Z1153" s="69" t="s">
        <v>519</v>
      </c>
      <c r="AA1153" s="13" t="s">
        <v>373</v>
      </c>
      <c r="AB1153" s="14" t="s">
        <v>308</v>
      </c>
      <c r="AC1153" s="96" t="s">
        <v>358</v>
      </c>
      <c r="AD1153" s="15" t="s">
        <v>368</v>
      </c>
      <c r="AE1153" s="83"/>
      <c r="AF1153" s="84">
        <v>1</v>
      </c>
      <c r="AG1153" s="84"/>
      <c r="AH1153" s="84"/>
      <c r="AI1153" s="84"/>
      <c r="AJ1153" s="84"/>
      <c r="AK1153" s="84"/>
      <c r="AL1153" s="84"/>
      <c r="AM1153" s="85"/>
    </row>
    <row r="1154" spans="1:39" ht="12" customHeight="1">
      <c r="A1154" s="184">
        <v>1087</v>
      </c>
      <c r="B1154" s="98" t="s">
        <v>291</v>
      </c>
      <c r="C1154" s="98" t="s">
        <v>291</v>
      </c>
      <c r="D1154" s="11" t="s">
        <v>51</v>
      </c>
      <c r="E1154" s="11" t="s">
        <v>303</v>
      </c>
      <c r="F1154" s="12" t="s">
        <v>50</v>
      </c>
      <c r="G1154" s="12" t="s">
        <v>510</v>
      </c>
      <c r="H1154" s="12" t="s">
        <v>306</v>
      </c>
      <c r="I1154" s="105" t="s">
        <v>504</v>
      </c>
      <c r="J1154" s="11" t="str">
        <f>"12-16h"</f>
        <v>12-16h</v>
      </c>
      <c r="K1154" s="12" t="s">
        <v>47</v>
      </c>
      <c r="L1154" s="69" t="s">
        <v>519</v>
      </c>
      <c r="M1154" s="13" t="s">
        <v>374</v>
      </c>
      <c r="N1154" s="14" t="s">
        <v>367</v>
      </c>
      <c r="O1154" s="96" t="s">
        <v>358</v>
      </c>
      <c r="P1154" s="15" t="s">
        <v>370</v>
      </c>
      <c r="Q1154" s="83"/>
      <c r="R1154" s="84">
        <v>1</v>
      </c>
      <c r="S1154" s="84"/>
      <c r="T1154" s="84"/>
      <c r="U1154" s="84"/>
      <c r="V1154" s="84"/>
      <c r="W1154" s="84"/>
      <c r="X1154" s="84"/>
      <c r="Y1154" s="85"/>
      <c r="Z1154" s="69" t="s">
        <v>519</v>
      </c>
      <c r="AA1154" s="13" t="s">
        <v>374</v>
      </c>
      <c r="AB1154" s="14" t="s">
        <v>367</v>
      </c>
      <c r="AC1154" s="96" t="s">
        <v>358</v>
      </c>
      <c r="AD1154" s="15" t="s">
        <v>370</v>
      </c>
      <c r="AE1154" s="83"/>
      <c r="AF1154" s="84">
        <v>1</v>
      </c>
      <c r="AG1154" s="84"/>
      <c r="AH1154" s="84"/>
      <c r="AI1154" s="84"/>
      <c r="AJ1154" s="84"/>
      <c r="AK1154" s="84"/>
      <c r="AL1154" s="84"/>
      <c r="AM1154" s="85"/>
    </row>
    <row r="1155" spans="1:39" ht="12" customHeight="1">
      <c r="A1155" s="184">
        <v>1088</v>
      </c>
      <c r="B1155" s="98" t="s">
        <v>189</v>
      </c>
      <c r="C1155" s="98" t="s">
        <v>189</v>
      </c>
      <c r="D1155" s="11" t="s">
        <v>52</v>
      </c>
      <c r="E1155" s="11" t="s">
        <v>304</v>
      </c>
      <c r="F1155" s="12" t="s">
        <v>49</v>
      </c>
      <c r="G1155" s="12" t="s">
        <v>310</v>
      </c>
      <c r="H1155" s="12" t="s">
        <v>306</v>
      </c>
      <c r="I1155" s="12" t="s">
        <v>504</v>
      </c>
      <c r="J1155" s="11" t="str">
        <f>"12-16h"</f>
        <v>12-16h</v>
      </c>
      <c r="K1155" s="12" t="s">
        <v>512</v>
      </c>
      <c r="L1155" s="69" t="s">
        <v>519</v>
      </c>
      <c r="M1155" s="13" t="s">
        <v>373</v>
      </c>
      <c r="N1155" s="14" t="s">
        <v>308</v>
      </c>
      <c r="O1155" s="96" t="s">
        <v>358</v>
      </c>
      <c r="P1155" s="15" t="s">
        <v>368</v>
      </c>
      <c r="Q1155" s="83"/>
      <c r="R1155" s="84"/>
      <c r="S1155" s="84"/>
      <c r="T1155" s="84">
        <v>1</v>
      </c>
      <c r="U1155" s="84"/>
      <c r="V1155" s="84"/>
      <c r="W1155" s="84"/>
      <c r="X1155" s="84"/>
      <c r="Y1155" s="85"/>
      <c r="Z1155" s="69" t="s">
        <v>519</v>
      </c>
      <c r="AA1155" s="13" t="s">
        <v>373</v>
      </c>
      <c r="AB1155" s="14" t="s">
        <v>308</v>
      </c>
      <c r="AC1155" s="96" t="s">
        <v>358</v>
      </c>
      <c r="AD1155" s="15" t="s">
        <v>368</v>
      </c>
      <c r="AE1155" s="83"/>
      <c r="AF1155" s="84">
        <v>1</v>
      </c>
      <c r="AG1155" s="84"/>
      <c r="AH1155" s="84"/>
      <c r="AI1155" s="84"/>
      <c r="AJ1155" s="84"/>
      <c r="AK1155" s="84"/>
      <c r="AL1155" s="84"/>
      <c r="AM1155" s="85"/>
    </row>
    <row r="1156" spans="1:39" ht="12" customHeight="1">
      <c r="A1156" s="184">
        <v>1089</v>
      </c>
      <c r="B1156" s="98" t="s">
        <v>74</v>
      </c>
      <c r="C1156" s="98" t="s">
        <v>75</v>
      </c>
      <c r="D1156" s="11" t="s">
        <v>25</v>
      </c>
      <c r="E1156" s="11" t="s">
        <v>304</v>
      </c>
      <c r="F1156" s="12" t="s">
        <v>50</v>
      </c>
      <c r="G1156" s="12" t="s">
        <v>310</v>
      </c>
      <c r="H1156" s="12" t="s">
        <v>306</v>
      </c>
      <c r="I1156" s="12" t="s">
        <v>505</v>
      </c>
      <c r="J1156" s="12" t="str">
        <f>"≥17h"</f>
        <v>≥17h</v>
      </c>
      <c r="K1156" s="12" t="s">
        <v>513</v>
      </c>
      <c r="L1156" s="69" t="s">
        <v>519</v>
      </c>
      <c r="M1156" s="13" t="s">
        <v>373</v>
      </c>
      <c r="N1156" s="14" t="s">
        <v>367</v>
      </c>
      <c r="O1156" s="96" t="s">
        <v>358</v>
      </c>
      <c r="P1156" s="15" t="s">
        <v>368</v>
      </c>
      <c r="Q1156" s="83"/>
      <c r="R1156" s="84"/>
      <c r="S1156" s="84"/>
      <c r="T1156" s="84">
        <v>1</v>
      </c>
      <c r="U1156" s="84"/>
      <c r="V1156" s="84"/>
      <c r="W1156" s="84"/>
      <c r="X1156" s="84">
        <v>1</v>
      </c>
      <c r="Y1156" s="85"/>
      <c r="Z1156" s="69" t="s">
        <v>519</v>
      </c>
      <c r="AA1156" s="13" t="s">
        <v>373</v>
      </c>
      <c r="AB1156" s="14" t="s">
        <v>367</v>
      </c>
      <c r="AC1156" s="96" t="s">
        <v>358</v>
      </c>
      <c r="AD1156" s="15" t="s">
        <v>368</v>
      </c>
      <c r="AE1156" s="83"/>
      <c r="AF1156" s="84">
        <v>1</v>
      </c>
      <c r="AG1156" s="84"/>
      <c r="AH1156" s="84"/>
      <c r="AI1156" s="84"/>
      <c r="AJ1156" s="84"/>
      <c r="AK1156" s="84"/>
      <c r="AL1156" s="84"/>
      <c r="AM1156" s="85"/>
    </row>
    <row r="1157" spans="1:39" ht="12" customHeight="1">
      <c r="A1157" s="184">
        <v>1090</v>
      </c>
      <c r="B1157" s="98" t="s">
        <v>76</v>
      </c>
      <c r="C1157" s="98" t="s">
        <v>75</v>
      </c>
      <c r="D1157" s="11" t="s">
        <v>51</v>
      </c>
      <c r="E1157" s="11" t="s">
        <v>304</v>
      </c>
      <c r="F1157" s="12" t="s">
        <v>50</v>
      </c>
      <c r="G1157" s="12" t="s">
        <v>310</v>
      </c>
      <c r="H1157" s="12" t="s">
        <v>306</v>
      </c>
      <c r="I1157" s="105" t="s">
        <v>505</v>
      </c>
      <c r="J1157" s="12" t="str">
        <f>"≥17h"</f>
        <v>≥17h</v>
      </c>
      <c r="K1157" s="12" t="s">
        <v>512</v>
      </c>
      <c r="L1157" s="69" t="s">
        <v>519</v>
      </c>
      <c r="M1157" s="13" t="s">
        <v>373</v>
      </c>
      <c r="N1157" s="14" t="s">
        <v>308</v>
      </c>
      <c r="O1157" s="96" t="s">
        <v>358</v>
      </c>
      <c r="P1157" s="15" t="s">
        <v>368</v>
      </c>
      <c r="Q1157" s="83"/>
      <c r="R1157" s="84">
        <v>1</v>
      </c>
      <c r="S1157" s="84"/>
      <c r="T1157" s="84">
        <v>1</v>
      </c>
      <c r="U1157" s="84"/>
      <c r="V1157" s="84"/>
      <c r="W1157" s="84">
        <v>1</v>
      </c>
      <c r="X1157" s="84"/>
      <c r="Y1157" s="85"/>
      <c r="Z1157" s="69" t="s">
        <v>519</v>
      </c>
      <c r="AA1157" s="13" t="s">
        <v>373</v>
      </c>
      <c r="AB1157" s="14" t="s">
        <v>308</v>
      </c>
      <c r="AC1157" s="96" t="s">
        <v>358</v>
      </c>
      <c r="AD1157" s="15" t="s">
        <v>368</v>
      </c>
      <c r="AE1157" s="83">
        <v>1</v>
      </c>
      <c r="AF1157" s="84"/>
      <c r="AG1157" s="84"/>
      <c r="AH1157" s="84"/>
      <c r="AI1157" s="84"/>
      <c r="AJ1157" s="84"/>
      <c r="AK1157" s="84"/>
      <c r="AL1157" s="84"/>
      <c r="AM1157" s="85"/>
    </row>
    <row r="1158" spans="1:39" ht="12" customHeight="1">
      <c r="A1158" s="184">
        <v>1091</v>
      </c>
      <c r="B1158" s="98" t="s">
        <v>76</v>
      </c>
      <c r="C1158" s="98" t="s">
        <v>75</v>
      </c>
      <c r="D1158" s="11" t="s">
        <v>51</v>
      </c>
      <c r="E1158" s="11" t="s">
        <v>304</v>
      </c>
      <c r="F1158" s="12" t="s">
        <v>48</v>
      </c>
      <c r="G1158" s="12" t="s">
        <v>510</v>
      </c>
      <c r="H1158" s="12" t="s">
        <v>306</v>
      </c>
      <c r="I1158" s="105" t="s">
        <v>505</v>
      </c>
      <c r="J1158" s="12" t="str">
        <f>"≥17h"</f>
        <v>≥17h</v>
      </c>
      <c r="K1158" s="12" t="s">
        <v>513</v>
      </c>
      <c r="L1158" s="69" t="s">
        <v>519</v>
      </c>
      <c r="M1158" s="13" t="s">
        <v>373</v>
      </c>
      <c r="N1158" s="14" t="s">
        <v>308</v>
      </c>
      <c r="O1158" s="96" t="s">
        <v>358</v>
      </c>
      <c r="P1158" s="15" t="s">
        <v>368</v>
      </c>
      <c r="Q1158" s="83"/>
      <c r="R1158" s="84"/>
      <c r="S1158" s="84"/>
      <c r="T1158" s="84">
        <v>1</v>
      </c>
      <c r="U1158" s="84"/>
      <c r="V1158" s="84"/>
      <c r="W1158" s="84">
        <v>1</v>
      </c>
      <c r="X1158" s="84"/>
      <c r="Y1158" s="85"/>
      <c r="Z1158" s="69" t="s">
        <v>519</v>
      </c>
      <c r="AA1158" s="13" t="s">
        <v>373</v>
      </c>
      <c r="AB1158" s="14" t="s">
        <v>308</v>
      </c>
      <c r="AC1158" s="96" t="s">
        <v>358</v>
      </c>
      <c r="AD1158" s="15" t="s">
        <v>368</v>
      </c>
      <c r="AE1158" s="83"/>
      <c r="AF1158" s="84"/>
      <c r="AG1158" s="84"/>
      <c r="AH1158" s="84"/>
      <c r="AI1158" s="84"/>
      <c r="AJ1158" s="84"/>
      <c r="AK1158" s="84"/>
      <c r="AL1158" s="84"/>
      <c r="AM1158" s="85"/>
    </row>
    <row r="1159" spans="1:39" ht="12" customHeight="1">
      <c r="A1159" s="184">
        <v>1092</v>
      </c>
      <c r="B1159" s="98" t="s">
        <v>76</v>
      </c>
      <c r="C1159" s="98" t="s">
        <v>75</v>
      </c>
      <c r="D1159" s="11" t="s">
        <v>25</v>
      </c>
      <c r="E1159" s="11" t="s">
        <v>303</v>
      </c>
      <c r="F1159" s="12" t="s">
        <v>50</v>
      </c>
      <c r="G1159" s="12" t="s">
        <v>310</v>
      </c>
      <c r="H1159" s="12" t="s">
        <v>306</v>
      </c>
      <c r="I1159" s="105" t="s">
        <v>505</v>
      </c>
      <c r="J1159" s="11" t="str">
        <f>"12-16h"</f>
        <v>12-16h</v>
      </c>
      <c r="K1159" s="12" t="s">
        <v>512</v>
      </c>
      <c r="L1159" s="69" t="s">
        <v>519</v>
      </c>
      <c r="M1159" s="13" t="s">
        <v>373</v>
      </c>
      <c r="N1159" s="14" t="s">
        <v>367</v>
      </c>
      <c r="O1159" s="96" t="s">
        <v>358</v>
      </c>
      <c r="P1159" s="15" t="s">
        <v>368</v>
      </c>
      <c r="Q1159" s="83"/>
      <c r="R1159" s="84"/>
      <c r="S1159" s="84"/>
      <c r="T1159" s="84">
        <v>1</v>
      </c>
      <c r="U1159" s="84"/>
      <c r="V1159" s="84"/>
      <c r="W1159" s="84"/>
      <c r="X1159" s="84"/>
      <c r="Y1159" s="85"/>
      <c r="Z1159" s="69" t="s">
        <v>519</v>
      </c>
      <c r="AA1159" s="13" t="s">
        <v>373</v>
      </c>
      <c r="AB1159" s="14" t="s">
        <v>367</v>
      </c>
      <c r="AC1159" s="96" t="s">
        <v>358</v>
      </c>
      <c r="AD1159" s="15" t="s">
        <v>368</v>
      </c>
      <c r="AE1159" s="83"/>
      <c r="AF1159" s="84">
        <v>1</v>
      </c>
      <c r="AG1159" s="84"/>
      <c r="AH1159" s="84"/>
      <c r="AI1159" s="84"/>
      <c r="AJ1159" s="84"/>
      <c r="AK1159" s="84"/>
      <c r="AL1159" s="84"/>
      <c r="AM1159" s="85"/>
    </row>
    <row r="1160" spans="1:39" ht="12" customHeight="1">
      <c r="A1160" s="184">
        <v>1093</v>
      </c>
      <c r="B1160" s="98" t="s">
        <v>194</v>
      </c>
      <c r="C1160" s="98" t="s">
        <v>193</v>
      </c>
      <c r="D1160" s="11" t="s">
        <v>25</v>
      </c>
      <c r="E1160" s="11" t="s">
        <v>304</v>
      </c>
      <c r="F1160" s="12" t="s">
        <v>50</v>
      </c>
      <c r="G1160" s="12" t="s">
        <v>310</v>
      </c>
      <c r="H1160" s="12" t="s">
        <v>306</v>
      </c>
      <c r="I1160" s="105" t="s">
        <v>504</v>
      </c>
      <c r="J1160" s="12" t="str">
        <f t="shared" ref="J1160:J1167" si="46">"≥17h"</f>
        <v>≥17h</v>
      </c>
      <c r="K1160" s="12" t="s">
        <v>512</v>
      </c>
      <c r="L1160" s="69" t="s">
        <v>519</v>
      </c>
      <c r="M1160" s="13" t="s">
        <v>373</v>
      </c>
      <c r="N1160" s="14" t="s">
        <v>308</v>
      </c>
      <c r="O1160" s="96" t="s">
        <v>358</v>
      </c>
      <c r="P1160" s="15" t="s">
        <v>368</v>
      </c>
      <c r="Q1160" s="83"/>
      <c r="R1160" s="84"/>
      <c r="S1160" s="84"/>
      <c r="T1160" s="84">
        <v>1</v>
      </c>
      <c r="U1160" s="84"/>
      <c r="V1160" s="84"/>
      <c r="W1160" s="84"/>
      <c r="X1160" s="84"/>
      <c r="Y1160" s="85"/>
      <c r="Z1160" s="69" t="s">
        <v>519</v>
      </c>
      <c r="AA1160" s="13" t="s">
        <v>373</v>
      </c>
      <c r="AB1160" s="14" t="s">
        <v>308</v>
      </c>
      <c r="AC1160" s="96" t="s">
        <v>358</v>
      </c>
      <c r="AD1160" s="15" t="s">
        <v>368</v>
      </c>
      <c r="AE1160" s="83"/>
      <c r="AF1160" s="84">
        <v>1</v>
      </c>
      <c r="AG1160" s="84"/>
      <c r="AH1160" s="84"/>
      <c r="AI1160" s="84"/>
      <c r="AJ1160" s="84"/>
      <c r="AK1160" s="84"/>
      <c r="AL1160" s="84"/>
      <c r="AM1160" s="85"/>
    </row>
    <row r="1161" spans="1:39" ht="12" customHeight="1">
      <c r="A1161" s="184">
        <v>1094</v>
      </c>
      <c r="B1161" s="98" t="s">
        <v>76</v>
      </c>
      <c r="C1161" s="98" t="s">
        <v>75</v>
      </c>
      <c r="D1161" s="11" t="s">
        <v>51</v>
      </c>
      <c r="E1161" s="11" t="s">
        <v>304</v>
      </c>
      <c r="F1161" s="12" t="s">
        <v>50</v>
      </c>
      <c r="G1161" s="12" t="s">
        <v>310</v>
      </c>
      <c r="H1161" s="12" t="s">
        <v>306</v>
      </c>
      <c r="I1161" s="105" t="s">
        <v>505</v>
      </c>
      <c r="J1161" s="12" t="str">
        <f t="shared" si="46"/>
        <v>≥17h</v>
      </c>
      <c r="K1161" s="12" t="s">
        <v>513</v>
      </c>
      <c r="L1161" s="69" t="s">
        <v>519</v>
      </c>
      <c r="M1161" s="13" t="s">
        <v>373</v>
      </c>
      <c r="N1161" s="14" t="s">
        <v>308</v>
      </c>
      <c r="O1161" s="96" t="s">
        <v>358</v>
      </c>
      <c r="P1161" s="15" t="s">
        <v>368</v>
      </c>
      <c r="Q1161" s="83"/>
      <c r="R1161" s="84"/>
      <c r="S1161" s="84"/>
      <c r="T1161" s="84">
        <v>1</v>
      </c>
      <c r="U1161" s="84"/>
      <c r="V1161" s="84"/>
      <c r="W1161" s="84">
        <v>1</v>
      </c>
      <c r="X1161" s="84"/>
      <c r="Y1161" s="85"/>
      <c r="Z1161" s="69" t="s">
        <v>519</v>
      </c>
      <c r="AA1161" s="13" t="s">
        <v>373</v>
      </c>
      <c r="AB1161" s="14" t="s">
        <v>308</v>
      </c>
      <c r="AC1161" s="96" t="s">
        <v>358</v>
      </c>
      <c r="AD1161" s="15" t="s">
        <v>368</v>
      </c>
      <c r="AE1161" s="83"/>
      <c r="AF1161" s="84">
        <v>1</v>
      </c>
      <c r="AG1161" s="84"/>
      <c r="AH1161" s="84"/>
      <c r="AI1161" s="84">
        <v>1</v>
      </c>
      <c r="AJ1161" s="84"/>
      <c r="AK1161" s="84"/>
      <c r="AL1161" s="84"/>
      <c r="AM1161" s="85"/>
    </row>
    <row r="1162" spans="1:39" ht="12" customHeight="1">
      <c r="A1162" s="184">
        <v>1095</v>
      </c>
      <c r="B1162" s="98" t="s">
        <v>196</v>
      </c>
      <c r="C1162" s="98" t="s">
        <v>196</v>
      </c>
      <c r="D1162" s="11" t="s">
        <v>25</v>
      </c>
      <c r="E1162" s="11" t="s">
        <v>303</v>
      </c>
      <c r="F1162" s="12" t="s">
        <v>50</v>
      </c>
      <c r="G1162" s="12" t="s">
        <v>310</v>
      </c>
      <c r="H1162" s="12" t="s">
        <v>306</v>
      </c>
      <c r="I1162" s="105" t="s">
        <v>505</v>
      </c>
      <c r="J1162" s="12" t="str">
        <f t="shared" si="46"/>
        <v>≥17h</v>
      </c>
      <c r="K1162" s="12" t="s">
        <v>47</v>
      </c>
      <c r="L1162" s="69" t="s">
        <v>519</v>
      </c>
      <c r="M1162" s="13" t="s">
        <v>385</v>
      </c>
      <c r="N1162" s="14" t="s">
        <v>308</v>
      </c>
      <c r="O1162" s="96" t="s">
        <v>358</v>
      </c>
      <c r="P1162" s="15" t="s">
        <v>368</v>
      </c>
      <c r="Q1162" s="83"/>
      <c r="R1162" s="84"/>
      <c r="S1162" s="84"/>
      <c r="T1162" s="84">
        <v>1</v>
      </c>
      <c r="U1162" s="84"/>
      <c r="V1162" s="84"/>
      <c r="W1162" s="84"/>
      <c r="X1162" s="84"/>
      <c r="Y1162" s="85"/>
      <c r="Z1162" s="69" t="s">
        <v>519</v>
      </c>
      <c r="AA1162" s="13" t="s">
        <v>385</v>
      </c>
      <c r="AB1162" s="14" t="s">
        <v>308</v>
      </c>
      <c r="AC1162" s="96" t="s">
        <v>358</v>
      </c>
      <c r="AD1162" s="15" t="s">
        <v>368</v>
      </c>
      <c r="AE1162" s="83"/>
      <c r="AF1162" s="84">
        <v>1</v>
      </c>
      <c r="AG1162" s="84"/>
      <c r="AH1162" s="84"/>
      <c r="AI1162" s="84"/>
      <c r="AJ1162" s="84"/>
      <c r="AK1162" s="84"/>
      <c r="AL1162" s="84"/>
      <c r="AM1162" s="85"/>
    </row>
    <row r="1163" spans="1:39" ht="12" customHeight="1">
      <c r="A1163" s="184">
        <v>1096</v>
      </c>
      <c r="B1163" s="98" t="s">
        <v>291</v>
      </c>
      <c r="C1163" s="98" t="s">
        <v>291</v>
      </c>
      <c r="D1163" s="11" t="s">
        <v>25</v>
      </c>
      <c r="E1163" s="11" t="s">
        <v>304</v>
      </c>
      <c r="F1163" s="12" t="s">
        <v>50</v>
      </c>
      <c r="G1163" s="12" t="s">
        <v>310</v>
      </c>
      <c r="H1163" s="12" t="s">
        <v>306</v>
      </c>
      <c r="I1163" s="12" t="s">
        <v>504</v>
      </c>
      <c r="J1163" s="12" t="str">
        <f t="shared" si="46"/>
        <v>≥17h</v>
      </c>
      <c r="K1163" s="12" t="s">
        <v>47</v>
      </c>
      <c r="L1163" s="69" t="s">
        <v>519</v>
      </c>
      <c r="M1163" s="13" t="s">
        <v>373</v>
      </c>
      <c r="N1163" s="14" t="s">
        <v>308</v>
      </c>
      <c r="O1163" s="96" t="s">
        <v>358</v>
      </c>
      <c r="P1163" s="15" t="s">
        <v>368</v>
      </c>
      <c r="Q1163" s="83"/>
      <c r="R1163" s="84"/>
      <c r="S1163" s="84"/>
      <c r="T1163" s="84"/>
      <c r="U1163" s="84"/>
      <c r="V1163" s="84"/>
      <c r="W1163" s="84">
        <v>1</v>
      </c>
      <c r="X1163" s="84"/>
      <c r="Y1163" s="85"/>
      <c r="Z1163" s="69" t="s">
        <v>519</v>
      </c>
      <c r="AA1163" s="13" t="s">
        <v>373</v>
      </c>
      <c r="AB1163" s="14" t="s">
        <v>308</v>
      </c>
      <c r="AC1163" s="96" t="s">
        <v>358</v>
      </c>
      <c r="AD1163" s="15" t="s">
        <v>368</v>
      </c>
      <c r="AE1163" s="83"/>
      <c r="AF1163" s="84">
        <v>1</v>
      </c>
      <c r="AG1163" s="84"/>
      <c r="AH1163" s="84"/>
      <c r="AI1163" s="84"/>
      <c r="AJ1163" s="84"/>
      <c r="AK1163" s="84"/>
      <c r="AL1163" s="84"/>
      <c r="AM1163" s="85"/>
    </row>
    <row r="1164" spans="1:39" ht="12" customHeight="1">
      <c r="A1164" s="184">
        <v>1097</v>
      </c>
      <c r="B1164" s="98" t="s">
        <v>196</v>
      </c>
      <c r="C1164" s="98" t="s">
        <v>196</v>
      </c>
      <c r="D1164" s="11" t="s">
        <v>51</v>
      </c>
      <c r="E1164" s="11" t="s">
        <v>304</v>
      </c>
      <c r="F1164" s="12" t="s">
        <v>50</v>
      </c>
      <c r="G1164" s="12" t="s">
        <v>310</v>
      </c>
      <c r="H1164" s="12" t="s">
        <v>306</v>
      </c>
      <c r="I1164" s="105" t="s">
        <v>507</v>
      </c>
      <c r="J1164" s="12" t="str">
        <f t="shared" si="46"/>
        <v>≥17h</v>
      </c>
      <c r="K1164" s="12" t="s">
        <v>513</v>
      </c>
      <c r="L1164" s="69" t="s">
        <v>519</v>
      </c>
      <c r="M1164" s="13" t="s">
        <v>373</v>
      </c>
      <c r="N1164" s="14" t="s">
        <v>308</v>
      </c>
      <c r="O1164" s="96" t="s">
        <v>358</v>
      </c>
      <c r="P1164" s="15" t="s">
        <v>368</v>
      </c>
      <c r="Q1164" s="83"/>
      <c r="R1164" s="84"/>
      <c r="S1164" s="84"/>
      <c r="T1164" s="84">
        <v>1</v>
      </c>
      <c r="U1164" s="84"/>
      <c r="V1164" s="84"/>
      <c r="W1164" s="84"/>
      <c r="X1164" s="84"/>
      <c r="Y1164" s="85"/>
      <c r="Z1164" s="69" t="s">
        <v>519</v>
      </c>
      <c r="AA1164" s="13" t="s">
        <v>373</v>
      </c>
      <c r="AB1164" s="14" t="s">
        <v>308</v>
      </c>
      <c r="AC1164" s="96" t="s">
        <v>358</v>
      </c>
      <c r="AD1164" s="15" t="s">
        <v>368</v>
      </c>
      <c r="AE1164" s="83"/>
      <c r="AF1164" s="84">
        <v>1</v>
      </c>
      <c r="AG1164" s="84"/>
      <c r="AH1164" s="84"/>
      <c r="AI1164" s="84"/>
      <c r="AJ1164" s="84"/>
      <c r="AK1164" s="84"/>
      <c r="AL1164" s="84"/>
      <c r="AM1164" s="85"/>
    </row>
    <row r="1165" spans="1:39" ht="12" customHeight="1">
      <c r="A1165" s="184"/>
      <c r="B1165" s="98" t="s">
        <v>196</v>
      </c>
      <c r="C1165" s="98" t="s">
        <v>196</v>
      </c>
      <c r="D1165" s="69" t="s">
        <v>51</v>
      </c>
      <c r="E1165" s="69" t="s">
        <v>304</v>
      </c>
      <c r="F1165" s="69" t="s">
        <v>50</v>
      </c>
      <c r="G1165" s="69" t="s">
        <v>310</v>
      </c>
      <c r="H1165" s="69" t="s">
        <v>306</v>
      </c>
      <c r="I1165" s="12" t="s">
        <v>507</v>
      </c>
      <c r="J1165" s="69" t="str">
        <f t="shared" si="46"/>
        <v>≥17h</v>
      </c>
      <c r="K1165" s="69" t="s">
        <v>513</v>
      </c>
      <c r="L1165" s="69" t="s">
        <v>519</v>
      </c>
      <c r="M1165" s="13" t="s">
        <v>385</v>
      </c>
      <c r="N1165" s="14" t="s">
        <v>308</v>
      </c>
      <c r="O1165" s="96" t="s">
        <v>0</v>
      </c>
      <c r="P1165" s="15" t="s">
        <v>368</v>
      </c>
      <c r="Q1165" s="83"/>
      <c r="R1165" s="84"/>
      <c r="S1165" s="84"/>
      <c r="T1165" s="84"/>
      <c r="U1165" s="84"/>
      <c r="V1165" s="84"/>
      <c r="W1165" s="84"/>
      <c r="X1165" s="84"/>
      <c r="Y1165" s="85">
        <v>1</v>
      </c>
      <c r="Z1165" s="69" t="s">
        <v>519</v>
      </c>
      <c r="AA1165" s="13" t="s">
        <v>385</v>
      </c>
      <c r="AB1165" s="14" t="s">
        <v>308</v>
      </c>
      <c r="AC1165" s="96" t="s">
        <v>0</v>
      </c>
      <c r="AD1165" s="15" t="s">
        <v>368</v>
      </c>
      <c r="AE1165" s="83"/>
      <c r="AF1165" s="84"/>
      <c r="AG1165" s="84"/>
      <c r="AH1165" s="84"/>
      <c r="AI1165" s="84"/>
      <c r="AJ1165" s="84"/>
      <c r="AK1165" s="84"/>
      <c r="AL1165" s="84"/>
      <c r="AM1165" s="85"/>
    </row>
    <row r="1166" spans="1:39" ht="12" customHeight="1">
      <c r="A1166" s="184">
        <v>1098</v>
      </c>
      <c r="B1166" s="98" t="s">
        <v>133</v>
      </c>
      <c r="C1166" s="98" t="s">
        <v>131</v>
      </c>
      <c r="D1166" s="11" t="s">
        <v>51</v>
      </c>
      <c r="E1166" s="11" t="s">
        <v>303</v>
      </c>
      <c r="F1166" s="12" t="s">
        <v>50</v>
      </c>
      <c r="G1166" s="12" t="s">
        <v>310</v>
      </c>
      <c r="H1166" s="12" t="s">
        <v>306</v>
      </c>
      <c r="I1166" s="105" t="s">
        <v>504</v>
      </c>
      <c r="J1166" s="12" t="str">
        <f t="shared" si="46"/>
        <v>≥17h</v>
      </c>
      <c r="K1166" s="12" t="s">
        <v>47</v>
      </c>
      <c r="L1166" s="69" t="s">
        <v>519</v>
      </c>
      <c r="M1166" s="13" t="s">
        <v>373</v>
      </c>
      <c r="N1166" s="14" t="s">
        <v>308</v>
      </c>
      <c r="O1166" s="96" t="s">
        <v>358</v>
      </c>
      <c r="P1166" s="15" t="s">
        <v>368</v>
      </c>
      <c r="Q1166" s="83"/>
      <c r="R1166" s="84"/>
      <c r="S1166" s="84">
        <v>1</v>
      </c>
      <c r="T1166" s="84">
        <v>1</v>
      </c>
      <c r="U1166" s="84"/>
      <c r="V1166" s="84"/>
      <c r="W1166" s="84"/>
      <c r="X1166" s="84"/>
      <c r="Y1166" s="85"/>
      <c r="Z1166" s="69" t="s">
        <v>519</v>
      </c>
      <c r="AA1166" s="13" t="s">
        <v>373</v>
      </c>
      <c r="AB1166" s="14" t="s">
        <v>308</v>
      </c>
      <c r="AC1166" s="96" t="s">
        <v>358</v>
      </c>
      <c r="AD1166" s="15" t="s">
        <v>368</v>
      </c>
      <c r="AE1166" s="83"/>
      <c r="AF1166" s="84">
        <v>1</v>
      </c>
      <c r="AG1166" s="84"/>
      <c r="AH1166" s="84"/>
      <c r="AI1166" s="84"/>
      <c r="AJ1166" s="84"/>
      <c r="AK1166" s="84"/>
      <c r="AL1166" s="84"/>
      <c r="AM1166" s="85"/>
    </row>
    <row r="1167" spans="1:39" ht="12" customHeight="1">
      <c r="A1167" s="184">
        <v>1099</v>
      </c>
      <c r="B1167" s="98" t="s">
        <v>236</v>
      </c>
      <c r="C1167" s="98" t="s">
        <v>235</v>
      </c>
      <c r="D1167" s="11" t="s">
        <v>51</v>
      </c>
      <c r="E1167" s="11" t="s">
        <v>304</v>
      </c>
      <c r="F1167" s="12" t="s">
        <v>48</v>
      </c>
      <c r="G1167" s="12" t="s">
        <v>510</v>
      </c>
      <c r="H1167" s="12" t="s">
        <v>306</v>
      </c>
      <c r="I1167" s="12" t="s">
        <v>504</v>
      </c>
      <c r="J1167" s="12" t="str">
        <f t="shared" si="46"/>
        <v>≥17h</v>
      </c>
      <c r="K1167" s="12" t="s">
        <v>513</v>
      </c>
      <c r="L1167" s="69" t="s">
        <v>519</v>
      </c>
      <c r="M1167" s="13" t="s">
        <v>373</v>
      </c>
      <c r="N1167" s="14" t="s">
        <v>367</v>
      </c>
      <c r="O1167" s="96" t="s">
        <v>358</v>
      </c>
      <c r="P1167" s="15" t="s">
        <v>368</v>
      </c>
      <c r="Q1167" s="83"/>
      <c r="R1167" s="84"/>
      <c r="S1167" s="84"/>
      <c r="T1167" s="84">
        <v>1</v>
      </c>
      <c r="U1167" s="84"/>
      <c r="V1167" s="84"/>
      <c r="W1167" s="84"/>
      <c r="X1167" s="84"/>
      <c r="Y1167" s="85"/>
      <c r="Z1167" s="69" t="s">
        <v>519</v>
      </c>
      <c r="AA1167" s="13" t="s">
        <v>373</v>
      </c>
      <c r="AB1167" s="14" t="s">
        <v>367</v>
      </c>
      <c r="AC1167" s="96" t="s">
        <v>358</v>
      </c>
      <c r="AD1167" s="15" t="s">
        <v>368</v>
      </c>
      <c r="AE1167" s="83"/>
      <c r="AF1167" s="84">
        <v>1</v>
      </c>
      <c r="AG1167" s="84"/>
      <c r="AH1167" s="84"/>
      <c r="AI1167" s="84"/>
      <c r="AJ1167" s="84"/>
      <c r="AK1167" s="84"/>
      <c r="AL1167" s="84"/>
      <c r="AM1167" s="85"/>
    </row>
    <row r="1168" spans="1:39" ht="12" customHeight="1">
      <c r="A1168" s="184">
        <v>1100</v>
      </c>
      <c r="B1168" s="98" t="s">
        <v>236</v>
      </c>
      <c r="C1168" s="98" t="s">
        <v>235</v>
      </c>
      <c r="D1168" s="11" t="s">
        <v>25</v>
      </c>
      <c r="E1168" s="11" t="s">
        <v>304</v>
      </c>
      <c r="F1168" s="12" t="s">
        <v>48</v>
      </c>
      <c r="G1168" s="12" t="s">
        <v>310</v>
      </c>
      <c r="H1168" s="12" t="s">
        <v>306</v>
      </c>
      <c r="I1168" s="12" t="s">
        <v>505</v>
      </c>
      <c r="J1168" s="11" t="str">
        <f>"12-16h"</f>
        <v>12-16h</v>
      </c>
      <c r="K1168" s="12" t="s">
        <v>512</v>
      </c>
      <c r="L1168" s="69" t="s">
        <v>519</v>
      </c>
      <c r="M1168" s="13" t="s">
        <v>373</v>
      </c>
      <c r="N1168" s="14" t="s">
        <v>308</v>
      </c>
      <c r="O1168" s="96" t="s">
        <v>358</v>
      </c>
      <c r="P1168" s="15" t="s">
        <v>368</v>
      </c>
      <c r="Q1168" s="83"/>
      <c r="R1168" s="84"/>
      <c r="S1168" s="84"/>
      <c r="T1168" s="84">
        <v>1</v>
      </c>
      <c r="U1168" s="84"/>
      <c r="V1168" s="84"/>
      <c r="W1168" s="84"/>
      <c r="X1168" s="84"/>
      <c r="Y1168" s="85"/>
      <c r="Z1168" s="69" t="s">
        <v>519</v>
      </c>
      <c r="AA1168" s="13" t="s">
        <v>373</v>
      </c>
      <c r="AB1168" s="14" t="s">
        <v>308</v>
      </c>
      <c r="AC1168" s="96" t="s">
        <v>358</v>
      </c>
      <c r="AD1168" s="15" t="s">
        <v>368</v>
      </c>
      <c r="AE1168" s="83"/>
      <c r="AF1168" s="84">
        <v>1</v>
      </c>
      <c r="AG1168" s="84"/>
      <c r="AH1168" s="84"/>
      <c r="AI1168" s="84"/>
      <c r="AJ1168" s="84"/>
      <c r="AK1168" s="84"/>
      <c r="AL1168" s="84"/>
      <c r="AM1168" s="85"/>
    </row>
    <row r="1169" spans="1:39" ht="12" customHeight="1">
      <c r="A1169" s="184">
        <v>1101</v>
      </c>
      <c r="B1169" s="98" t="s">
        <v>72</v>
      </c>
      <c r="C1169" s="98" t="s">
        <v>72</v>
      </c>
      <c r="D1169" s="11" t="s">
        <v>52</v>
      </c>
      <c r="E1169" s="11" t="s">
        <v>304</v>
      </c>
      <c r="F1169" s="12" t="s">
        <v>48</v>
      </c>
      <c r="G1169" s="12" t="s">
        <v>310</v>
      </c>
      <c r="H1169" s="12" t="s">
        <v>306</v>
      </c>
      <c r="I1169" s="105" t="s">
        <v>504</v>
      </c>
      <c r="J1169" s="12" t="str">
        <f>"≥17h"</f>
        <v>≥17h</v>
      </c>
      <c r="K1169" s="12" t="s">
        <v>513</v>
      </c>
      <c r="L1169" s="69" t="s">
        <v>519</v>
      </c>
      <c r="M1169" s="13" t="s">
        <v>374</v>
      </c>
      <c r="N1169" s="14" t="s">
        <v>367</v>
      </c>
      <c r="O1169" s="96" t="s">
        <v>358</v>
      </c>
      <c r="P1169" s="15" t="s">
        <v>368</v>
      </c>
      <c r="Q1169" s="83"/>
      <c r="R1169" s="84"/>
      <c r="S1169" s="84"/>
      <c r="T1169" s="84">
        <v>1</v>
      </c>
      <c r="U1169" s="84"/>
      <c r="V1169" s="84"/>
      <c r="W1169" s="84">
        <v>1</v>
      </c>
      <c r="X1169" s="84"/>
      <c r="Y1169" s="85"/>
      <c r="Z1169" s="69" t="s">
        <v>519</v>
      </c>
      <c r="AA1169" s="13" t="s">
        <v>374</v>
      </c>
      <c r="AB1169" s="14" t="s">
        <v>367</v>
      </c>
      <c r="AC1169" s="96" t="s">
        <v>358</v>
      </c>
      <c r="AD1169" s="15" t="s">
        <v>368</v>
      </c>
      <c r="AE1169" s="83"/>
      <c r="AF1169" s="84">
        <v>1</v>
      </c>
      <c r="AG1169" s="84"/>
      <c r="AH1169" s="84"/>
      <c r="AI1169" s="84"/>
      <c r="AJ1169" s="84"/>
      <c r="AK1169" s="84"/>
      <c r="AL1169" s="84"/>
      <c r="AM1169" s="85"/>
    </row>
    <row r="1170" spans="1:39" ht="12" customHeight="1">
      <c r="A1170" s="184">
        <v>1102</v>
      </c>
      <c r="B1170" s="98" t="s">
        <v>236</v>
      </c>
      <c r="C1170" s="98" t="s">
        <v>235</v>
      </c>
      <c r="D1170" s="11" t="s">
        <v>51</v>
      </c>
      <c r="E1170" s="11" t="s">
        <v>303</v>
      </c>
      <c r="F1170" s="12" t="s">
        <v>50</v>
      </c>
      <c r="G1170" s="12" t="s">
        <v>310</v>
      </c>
      <c r="H1170" s="12" t="s">
        <v>306</v>
      </c>
      <c r="I1170" s="105" t="s">
        <v>504</v>
      </c>
      <c r="J1170" s="11" t="str">
        <f>"≤12h"</f>
        <v>≤12h</v>
      </c>
      <c r="K1170" s="12" t="s">
        <v>47</v>
      </c>
      <c r="L1170" s="69" t="s">
        <v>519</v>
      </c>
      <c r="M1170" s="13" t="s">
        <v>373</v>
      </c>
      <c r="N1170" s="14" t="s">
        <v>308</v>
      </c>
      <c r="O1170" s="96" t="s">
        <v>358</v>
      </c>
      <c r="P1170" s="15" t="s">
        <v>368</v>
      </c>
      <c r="Q1170" s="83"/>
      <c r="R1170" s="84"/>
      <c r="S1170" s="84"/>
      <c r="T1170" s="84">
        <v>1</v>
      </c>
      <c r="U1170" s="84"/>
      <c r="V1170" s="84"/>
      <c r="W1170" s="84"/>
      <c r="X1170" s="84"/>
      <c r="Y1170" s="85"/>
      <c r="Z1170" s="69" t="s">
        <v>519</v>
      </c>
      <c r="AA1170" s="13" t="s">
        <v>373</v>
      </c>
      <c r="AB1170" s="14" t="s">
        <v>308</v>
      </c>
      <c r="AC1170" s="96" t="s">
        <v>358</v>
      </c>
      <c r="AD1170" s="15" t="s">
        <v>368</v>
      </c>
      <c r="AE1170" s="83"/>
      <c r="AF1170" s="84">
        <v>1</v>
      </c>
      <c r="AG1170" s="84"/>
      <c r="AH1170" s="84"/>
      <c r="AI1170" s="84"/>
      <c r="AJ1170" s="84"/>
      <c r="AK1170" s="84"/>
      <c r="AL1170" s="84"/>
      <c r="AM1170" s="85"/>
    </row>
    <row r="1171" spans="1:39" ht="12" customHeight="1">
      <c r="A1171" s="184">
        <v>1103</v>
      </c>
      <c r="B1171" s="98" t="s">
        <v>238</v>
      </c>
      <c r="C1171" s="98" t="s">
        <v>238</v>
      </c>
      <c r="D1171" s="11" t="s">
        <v>52</v>
      </c>
      <c r="E1171" s="11" t="s">
        <v>303</v>
      </c>
      <c r="F1171" s="12" t="s">
        <v>49</v>
      </c>
      <c r="G1171" s="12" t="s">
        <v>310</v>
      </c>
      <c r="H1171" s="12" t="s">
        <v>306</v>
      </c>
      <c r="I1171" s="105" t="s">
        <v>504</v>
      </c>
      <c r="J1171" s="12" t="str">
        <f>"≥17h"</f>
        <v>≥17h</v>
      </c>
      <c r="K1171" s="12" t="s">
        <v>512</v>
      </c>
      <c r="L1171" s="69" t="s">
        <v>519</v>
      </c>
      <c r="M1171" s="13" t="s">
        <v>373</v>
      </c>
      <c r="N1171" s="14" t="s">
        <v>308</v>
      </c>
      <c r="O1171" s="96" t="s">
        <v>358</v>
      </c>
      <c r="P1171" s="15" t="s">
        <v>368</v>
      </c>
      <c r="Q1171" s="83"/>
      <c r="R1171" s="84"/>
      <c r="S1171" s="84"/>
      <c r="T1171" s="84">
        <v>1</v>
      </c>
      <c r="U1171" s="84"/>
      <c r="V1171" s="84"/>
      <c r="W1171" s="84"/>
      <c r="X1171" s="84"/>
      <c r="Y1171" s="85"/>
      <c r="Z1171" s="69" t="s">
        <v>519</v>
      </c>
      <c r="AA1171" s="13" t="s">
        <v>373</v>
      </c>
      <c r="AB1171" s="14" t="s">
        <v>308</v>
      </c>
      <c r="AC1171" s="96" t="s">
        <v>358</v>
      </c>
      <c r="AD1171" s="15" t="s">
        <v>368</v>
      </c>
      <c r="AE1171" s="83"/>
      <c r="AF1171" s="84">
        <v>1</v>
      </c>
      <c r="AG1171" s="84"/>
      <c r="AH1171" s="84"/>
      <c r="AI1171" s="84"/>
      <c r="AJ1171" s="84"/>
      <c r="AK1171" s="84"/>
      <c r="AL1171" s="84"/>
      <c r="AM1171" s="85"/>
    </row>
    <row r="1172" spans="1:39" ht="12" customHeight="1">
      <c r="A1172" s="184">
        <v>1104</v>
      </c>
      <c r="B1172" s="98" t="s">
        <v>241</v>
      </c>
      <c r="C1172" s="98" t="s">
        <v>241</v>
      </c>
      <c r="D1172" s="11" t="s">
        <v>25</v>
      </c>
      <c r="E1172" s="11" t="s">
        <v>304</v>
      </c>
      <c r="F1172" s="12" t="s">
        <v>49</v>
      </c>
      <c r="G1172" s="12" t="s">
        <v>310</v>
      </c>
      <c r="H1172" s="12" t="s">
        <v>306</v>
      </c>
      <c r="I1172" s="105" t="s">
        <v>504</v>
      </c>
      <c r="J1172" s="12" t="str">
        <f>"≥17h"</f>
        <v>≥17h</v>
      </c>
      <c r="K1172" s="12" t="s">
        <v>512</v>
      </c>
      <c r="L1172" s="69" t="s">
        <v>519</v>
      </c>
      <c r="M1172" s="13" t="s">
        <v>373</v>
      </c>
      <c r="N1172" s="14" t="s">
        <v>308</v>
      </c>
      <c r="O1172" s="96" t="s">
        <v>358</v>
      </c>
      <c r="P1172" s="15" t="s">
        <v>368</v>
      </c>
      <c r="Q1172" s="83"/>
      <c r="R1172" s="84"/>
      <c r="S1172" s="84"/>
      <c r="T1172" s="84">
        <v>1</v>
      </c>
      <c r="U1172" s="84"/>
      <c r="V1172" s="84"/>
      <c r="W1172" s="84"/>
      <c r="X1172" s="84"/>
      <c r="Y1172" s="85"/>
      <c r="Z1172" s="69" t="s">
        <v>519</v>
      </c>
      <c r="AA1172" s="13" t="s">
        <v>373</v>
      </c>
      <c r="AB1172" s="14" t="s">
        <v>308</v>
      </c>
      <c r="AC1172" s="96" t="s">
        <v>358</v>
      </c>
      <c r="AD1172" s="15" t="s">
        <v>368</v>
      </c>
      <c r="AE1172" s="83"/>
      <c r="AF1172" s="84">
        <v>1</v>
      </c>
      <c r="AG1172" s="84"/>
      <c r="AH1172" s="84"/>
      <c r="AI1172" s="84"/>
      <c r="AJ1172" s="84"/>
      <c r="AK1172" s="84"/>
      <c r="AL1172" s="84"/>
      <c r="AM1172" s="85"/>
    </row>
    <row r="1173" spans="1:39" ht="12" customHeight="1">
      <c r="A1173" s="184">
        <v>1105</v>
      </c>
      <c r="B1173" s="98" t="s">
        <v>241</v>
      </c>
      <c r="C1173" s="98" t="s">
        <v>241</v>
      </c>
      <c r="D1173" s="11" t="s">
        <v>51</v>
      </c>
      <c r="E1173" s="11" t="s">
        <v>303</v>
      </c>
      <c r="F1173" s="12" t="s">
        <v>48</v>
      </c>
      <c r="G1173" s="12" t="s">
        <v>310</v>
      </c>
      <c r="H1173" s="12" t="s">
        <v>306</v>
      </c>
      <c r="I1173" s="105" t="s">
        <v>504</v>
      </c>
      <c r="J1173" s="12" t="str">
        <f>"≥17h"</f>
        <v>≥17h</v>
      </c>
      <c r="K1173" s="12" t="s">
        <v>513</v>
      </c>
      <c r="L1173" s="69" t="s">
        <v>519</v>
      </c>
      <c r="M1173" s="13" t="s">
        <v>373</v>
      </c>
      <c r="N1173" s="14" t="s">
        <v>308</v>
      </c>
      <c r="O1173" s="96" t="s">
        <v>358</v>
      </c>
      <c r="P1173" s="15" t="s">
        <v>368</v>
      </c>
      <c r="Q1173" s="83"/>
      <c r="R1173" s="84"/>
      <c r="S1173" s="84"/>
      <c r="T1173" s="84">
        <v>1</v>
      </c>
      <c r="U1173" s="84"/>
      <c r="V1173" s="84"/>
      <c r="W1173" s="84"/>
      <c r="X1173" s="84"/>
      <c r="Y1173" s="85"/>
      <c r="Z1173" s="69" t="s">
        <v>519</v>
      </c>
      <c r="AA1173" s="13" t="s">
        <v>373</v>
      </c>
      <c r="AB1173" s="14" t="s">
        <v>308</v>
      </c>
      <c r="AC1173" s="96" t="s">
        <v>358</v>
      </c>
      <c r="AD1173" s="15" t="s">
        <v>368</v>
      </c>
      <c r="AE1173" s="83"/>
      <c r="AF1173" s="84">
        <v>1</v>
      </c>
      <c r="AG1173" s="84"/>
      <c r="AH1173" s="84"/>
      <c r="AI1173" s="84"/>
      <c r="AJ1173" s="84"/>
      <c r="AK1173" s="84"/>
      <c r="AL1173" s="84"/>
      <c r="AM1173" s="85"/>
    </row>
    <row r="1174" spans="1:39" ht="12" customHeight="1">
      <c r="A1174" s="184">
        <v>1106</v>
      </c>
      <c r="B1174" s="98" t="s">
        <v>189</v>
      </c>
      <c r="C1174" s="98" t="s">
        <v>189</v>
      </c>
      <c r="D1174" s="11" t="s">
        <v>51</v>
      </c>
      <c r="E1174" s="11" t="s">
        <v>303</v>
      </c>
      <c r="F1174" s="12" t="s">
        <v>48</v>
      </c>
      <c r="G1174" s="12" t="s">
        <v>510</v>
      </c>
      <c r="H1174" s="12" t="s">
        <v>306</v>
      </c>
      <c r="I1174" s="105" t="s">
        <v>504</v>
      </c>
      <c r="J1174" s="11" t="str">
        <f>"12-16h"</f>
        <v>12-16h</v>
      </c>
      <c r="K1174" s="12" t="s">
        <v>47</v>
      </c>
      <c r="L1174" s="69" t="s">
        <v>519</v>
      </c>
      <c r="M1174" s="13" t="s">
        <v>374</v>
      </c>
      <c r="N1174" s="14" t="s">
        <v>367</v>
      </c>
      <c r="O1174" s="96" t="s">
        <v>358</v>
      </c>
      <c r="P1174" s="15" t="s">
        <v>370</v>
      </c>
      <c r="Q1174" s="83"/>
      <c r="R1174" s="84">
        <v>1</v>
      </c>
      <c r="S1174" s="84"/>
      <c r="T1174" s="84"/>
      <c r="U1174" s="84"/>
      <c r="V1174" s="84"/>
      <c r="W1174" s="84"/>
      <c r="X1174" s="84"/>
      <c r="Y1174" s="85"/>
      <c r="Z1174" s="69" t="s">
        <v>519</v>
      </c>
      <c r="AA1174" s="13" t="s">
        <v>374</v>
      </c>
      <c r="AB1174" s="14" t="s">
        <v>367</v>
      </c>
      <c r="AC1174" s="96" t="s">
        <v>358</v>
      </c>
      <c r="AD1174" s="15" t="s">
        <v>370</v>
      </c>
      <c r="AE1174" s="83"/>
      <c r="AF1174" s="84">
        <v>1</v>
      </c>
      <c r="AG1174" s="84"/>
      <c r="AH1174" s="84"/>
      <c r="AI1174" s="84"/>
      <c r="AJ1174" s="84"/>
      <c r="AK1174" s="84"/>
      <c r="AL1174" s="84"/>
      <c r="AM1174" s="85"/>
    </row>
    <row r="1175" spans="1:39" ht="12" customHeight="1">
      <c r="A1175" s="184"/>
      <c r="B1175" s="98" t="s">
        <v>189</v>
      </c>
      <c r="C1175" s="98" t="s">
        <v>189</v>
      </c>
      <c r="D1175" s="69" t="s">
        <v>51</v>
      </c>
      <c r="E1175" s="69" t="s">
        <v>303</v>
      </c>
      <c r="F1175" s="69" t="s">
        <v>48</v>
      </c>
      <c r="G1175" s="69" t="s">
        <v>510</v>
      </c>
      <c r="H1175" s="69" t="s">
        <v>306</v>
      </c>
      <c r="I1175" s="105" t="s">
        <v>504</v>
      </c>
      <c r="J1175" s="69" t="str">
        <f>"12-16h"</f>
        <v>12-16h</v>
      </c>
      <c r="K1175" s="69" t="s">
        <v>47</v>
      </c>
      <c r="L1175" s="69" t="s">
        <v>519</v>
      </c>
      <c r="M1175" s="13" t="s">
        <v>385</v>
      </c>
      <c r="N1175" s="14" t="s">
        <v>367</v>
      </c>
      <c r="O1175" s="96" t="s">
        <v>0</v>
      </c>
      <c r="P1175" s="15" t="s">
        <v>368</v>
      </c>
      <c r="Q1175" s="83"/>
      <c r="R1175" s="84"/>
      <c r="S1175" s="84"/>
      <c r="T1175" s="84">
        <v>1</v>
      </c>
      <c r="U1175" s="84"/>
      <c r="V1175" s="84"/>
      <c r="W1175" s="84">
        <v>1</v>
      </c>
      <c r="X1175" s="84">
        <v>1</v>
      </c>
      <c r="Y1175" s="85"/>
      <c r="Z1175" s="69" t="s">
        <v>519</v>
      </c>
      <c r="AA1175" s="13" t="s">
        <v>385</v>
      </c>
      <c r="AB1175" s="14" t="s">
        <v>367</v>
      </c>
      <c r="AC1175" s="96" t="s">
        <v>0</v>
      </c>
      <c r="AD1175" s="15" t="s">
        <v>368</v>
      </c>
      <c r="AE1175" s="83"/>
      <c r="AF1175" s="84"/>
      <c r="AG1175" s="84"/>
      <c r="AH1175" s="84"/>
      <c r="AI1175" s="84"/>
      <c r="AJ1175" s="84"/>
      <c r="AK1175" s="84"/>
      <c r="AL1175" s="84"/>
      <c r="AM1175" s="85"/>
    </row>
    <row r="1176" spans="1:39" ht="12" customHeight="1">
      <c r="A1176" s="184">
        <v>1107</v>
      </c>
      <c r="B1176" s="98" t="s">
        <v>291</v>
      </c>
      <c r="C1176" s="98" t="s">
        <v>291</v>
      </c>
      <c r="D1176" s="11" t="s">
        <v>25</v>
      </c>
      <c r="E1176" s="11" t="s">
        <v>303</v>
      </c>
      <c r="F1176" s="12" t="s">
        <v>49</v>
      </c>
      <c r="G1176" s="12" t="s">
        <v>510</v>
      </c>
      <c r="H1176" s="12" t="s">
        <v>306</v>
      </c>
      <c r="I1176" s="105" t="s">
        <v>504</v>
      </c>
      <c r="J1176" s="11" t="str">
        <f>"12-16h"</f>
        <v>12-16h</v>
      </c>
      <c r="K1176" s="12" t="s">
        <v>512</v>
      </c>
      <c r="L1176" s="69" t="s">
        <v>519</v>
      </c>
      <c r="M1176" s="13" t="s">
        <v>373</v>
      </c>
      <c r="N1176" s="14" t="s">
        <v>308</v>
      </c>
      <c r="O1176" s="96" t="s">
        <v>358</v>
      </c>
      <c r="P1176" s="15" t="s">
        <v>368</v>
      </c>
      <c r="Q1176" s="83"/>
      <c r="R1176" s="84"/>
      <c r="S1176" s="84"/>
      <c r="T1176" s="84"/>
      <c r="U1176" s="84"/>
      <c r="V1176" s="84"/>
      <c r="W1176" s="84">
        <v>1</v>
      </c>
      <c r="X1176" s="84">
        <v>1</v>
      </c>
      <c r="Y1176" s="85"/>
      <c r="Z1176" s="69" t="s">
        <v>519</v>
      </c>
      <c r="AA1176" s="13" t="s">
        <v>373</v>
      </c>
      <c r="AB1176" s="14" t="s">
        <v>308</v>
      </c>
      <c r="AC1176" s="96" t="s">
        <v>358</v>
      </c>
      <c r="AD1176" s="15" t="s">
        <v>368</v>
      </c>
      <c r="AE1176" s="83"/>
      <c r="AF1176" s="84"/>
      <c r="AG1176" s="84">
        <v>1</v>
      </c>
      <c r="AH1176" s="84"/>
      <c r="AI1176" s="84"/>
      <c r="AJ1176" s="84"/>
      <c r="AK1176" s="84"/>
      <c r="AL1176" s="84"/>
      <c r="AM1176" s="85"/>
    </row>
    <row r="1177" spans="1:39" ht="12" customHeight="1">
      <c r="A1177" s="184">
        <v>1108</v>
      </c>
      <c r="B1177" s="98" t="s">
        <v>291</v>
      </c>
      <c r="C1177" s="98" t="s">
        <v>291</v>
      </c>
      <c r="D1177" s="11" t="s">
        <v>51</v>
      </c>
      <c r="E1177" s="11" t="s">
        <v>303</v>
      </c>
      <c r="F1177" s="12" t="s">
        <v>50</v>
      </c>
      <c r="G1177" s="12" t="s">
        <v>310</v>
      </c>
      <c r="H1177" s="12" t="s">
        <v>306</v>
      </c>
      <c r="I1177" s="105" t="s">
        <v>504</v>
      </c>
      <c r="J1177" s="12" t="str">
        <f t="shared" ref="J1177:J1183" si="47">"≥17h"</f>
        <v>≥17h</v>
      </c>
      <c r="K1177" s="12" t="s">
        <v>47</v>
      </c>
      <c r="L1177" s="69" t="s">
        <v>519</v>
      </c>
      <c r="M1177" s="13" t="s">
        <v>373</v>
      </c>
      <c r="N1177" s="14" t="s">
        <v>308</v>
      </c>
      <c r="O1177" s="96" t="s">
        <v>358</v>
      </c>
      <c r="P1177" s="15" t="s">
        <v>368</v>
      </c>
      <c r="Q1177" s="83"/>
      <c r="R1177" s="84">
        <v>1</v>
      </c>
      <c r="S1177" s="84"/>
      <c r="T1177" s="84"/>
      <c r="U1177" s="84"/>
      <c r="V1177" s="84"/>
      <c r="W1177" s="84"/>
      <c r="X1177" s="84"/>
      <c r="Y1177" s="85"/>
      <c r="Z1177" s="69" t="s">
        <v>519</v>
      </c>
      <c r="AA1177" s="13" t="s">
        <v>373</v>
      </c>
      <c r="AB1177" s="14" t="s">
        <v>308</v>
      </c>
      <c r="AC1177" s="96" t="s">
        <v>358</v>
      </c>
      <c r="AD1177" s="15" t="s">
        <v>368</v>
      </c>
      <c r="AE1177" s="83"/>
      <c r="AF1177" s="84"/>
      <c r="AG1177" s="84">
        <v>1</v>
      </c>
      <c r="AH1177" s="84"/>
      <c r="AI1177" s="84"/>
      <c r="AJ1177" s="84"/>
      <c r="AK1177" s="84"/>
      <c r="AL1177" s="84"/>
      <c r="AM1177" s="85"/>
    </row>
    <row r="1178" spans="1:39" ht="12" customHeight="1">
      <c r="A1178" s="184">
        <v>1109</v>
      </c>
      <c r="B1178" s="98" t="s">
        <v>192</v>
      </c>
      <c r="C1178" s="98" t="s">
        <v>191</v>
      </c>
      <c r="D1178" s="11" t="s">
        <v>51</v>
      </c>
      <c r="E1178" s="11" t="s">
        <v>303</v>
      </c>
      <c r="F1178" s="12" t="s">
        <v>49</v>
      </c>
      <c r="G1178" s="12" t="s">
        <v>510</v>
      </c>
      <c r="H1178" s="12" t="s">
        <v>306</v>
      </c>
      <c r="I1178" s="105" t="s">
        <v>504</v>
      </c>
      <c r="J1178" s="12" t="str">
        <f t="shared" si="47"/>
        <v>≥17h</v>
      </c>
      <c r="K1178" s="12" t="s">
        <v>47</v>
      </c>
      <c r="L1178" s="69" t="s">
        <v>519</v>
      </c>
      <c r="M1178" s="13" t="s">
        <v>373</v>
      </c>
      <c r="N1178" s="14" t="s">
        <v>308</v>
      </c>
      <c r="O1178" s="96" t="s">
        <v>358</v>
      </c>
      <c r="P1178" s="15" t="s">
        <v>368</v>
      </c>
      <c r="Q1178" s="83"/>
      <c r="R1178" s="84"/>
      <c r="S1178" s="84"/>
      <c r="T1178" s="84">
        <v>1</v>
      </c>
      <c r="U1178" s="84"/>
      <c r="V1178" s="84"/>
      <c r="W1178" s="84">
        <v>1</v>
      </c>
      <c r="X1178" s="84"/>
      <c r="Y1178" s="85"/>
      <c r="Z1178" s="69" t="s">
        <v>519</v>
      </c>
      <c r="AA1178" s="13" t="s">
        <v>373</v>
      </c>
      <c r="AB1178" s="14" t="s">
        <v>308</v>
      </c>
      <c r="AC1178" s="96" t="s">
        <v>358</v>
      </c>
      <c r="AD1178" s="15" t="s">
        <v>368</v>
      </c>
      <c r="AE1178" s="83"/>
      <c r="AF1178" s="84">
        <v>1</v>
      </c>
      <c r="AG1178" s="84"/>
      <c r="AH1178" s="84"/>
      <c r="AI1178" s="84"/>
      <c r="AJ1178" s="84"/>
      <c r="AK1178" s="84"/>
      <c r="AL1178" s="84"/>
      <c r="AM1178" s="85"/>
    </row>
    <row r="1179" spans="1:39" ht="12" customHeight="1">
      <c r="A1179" s="184">
        <v>1110</v>
      </c>
      <c r="B1179" s="98" t="s">
        <v>192</v>
      </c>
      <c r="C1179" s="98" t="s">
        <v>191</v>
      </c>
      <c r="D1179" s="11" t="s">
        <v>51</v>
      </c>
      <c r="E1179" s="11" t="s">
        <v>303</v>
      </c>
      <c r="F1179" s="12" t="s">
        <v>50</v>
      </c>
      <c r="G1179" s="12" t="s">
        <v>510</v>
      </c>
      <c r="H1179" s="12" t="s">
        <v>306</v>
      </c>
      <c r="I1179" s="12" t="s">
        <v>504</v>
      </c>
      <c r="J1179" s="12" t="str">
        <f t="shared" si="47"/>
        <v>≥17h</v>
      </c>
      <c r="K1179" s="12" t="s">
        <v>513</v>
      </c>
      <c r="L1179" s="69" t="s">
        <v>519</v>
      </c>
      <c r="M1179" s="13" t="s">
        <v>373</v>
      </c>
      <c r="N1179" s="14" t="s">
        <v>367</v>
      </c>
      <c r="O1179" s="96" t="s">
        <v>358</v>
      </c>
      <c r="P1179" s="15" t="s">
        <v>370</v>
      </c>
      <c r="Q1179" s="83"/>
      <c r="R1179" s="84">
        <v>1</v>
      </c>
      <c r="S1179" s="84"/>
      <c r="T1179" s="84">
        <v>1</v>
      </c>
      <c r="U1179" s="84"/>
      <c r="V1179" s="84"/>
      <c r="W1179" s="84"/>
      <c r="X1179" s="84"/>
      <c r="Y1179" s="85"/>
      <c r="Z1179" s="69" t="s">
        <v>519</v>
      </c>
      <c r="AA1179" s="13" t="s">
        <v>373</v>
      </c>
      <c r="AB1179" s="14" t="s">
        <v>367</v>
      </c>
      <c r="AC1179" s="96" t="s">
        <v>358</v>
      </c>
      <c r="AD1179" s="15" t="s">
        <v>370</v>
      </c>
      <c r="AE1179" s="83"/>
      <c r="AF1179" s="84">
        <v>1</v>
      </c>
      <c r="AG1179" s="84"/>
      <c r="AH1179" s="84"/>
      <c r="AI1179" s="84"/>
      <c r="AJ1179" s="84"/>
      <c r="AK1179" s="84"/>
      <c r="AL1179" s="84"/>
      <c r="AM1179" s="85"/>
    </row>
    <row r="1180" spans="1:39" ht="12" customHeight="1">
      <c r="A1180" s="184"/>
      <c r="B1180" s="98" t="s">
        <v>192</v>
      </c>
      <c r="C1180" s="98" t="s">
        <v>191</v>
      </c>
      <c r="D1180" s="69" t="s">
        <v>51</v>
      </c>
      <c r="E1180" s="69" t="s">
        <v>303</v>
      </c>
      <c r="F1180" s="69" t="s">
        <v>50</v>
      </c>
      <c r="G1180" s="69" t="s">
        <v>510</v>
      </c>
      <c r="H1180" s="69" t="s">
        <v>306</v>
      </c>
      <c r="I1180" s="12" t="s">
        <v>504</v>
      </c>
      <c r="J1180" s="69" t="str">
        <f t="shared" si="47"/>
        <v>≥17h</v>
      </c>
      <c r="K1180" s="69" t="s">
        <v>513</v>
      </c>
      <c r="L1180" s="69" t="s">
        <v>519</v>
      </c>
      <c r="M1180" s="13" t="s">
        <v>385</v>
      </c>
      <c r="N1180" s="14" t="s">
        <v>308</v>
      </c>
      <c r="O1180" s="96" t="s">
        <v>0</v>
      </c>
      <c r="P1180" s="15" t="s">
        <v>368</v>
      </c>
      <c r="Q1180" s="83"/>
      <c r="R1180" s="84"/>
      <c r="S1180" s="84"/>
      <c r="T1180" s="84">
        <v>1</v>
      </c>
      <c r="U1180" s="84"/>
      <c r="V1180" s="84"/>
      <c r="W1180" s="84"/>
      <c r="X1180" s="84"/>
      <c r="Y1180" s="85"/>
      <c r="Z1180" s="69" t="s">
        <v>519</v>
      </c>
      <c r="AA1180" s="13" t="s">
        <v>385</v>
      </c>
      <c r="AB1180" s="14" t="s">
        <v>308</v>
      </c>
      <c r="AC1180" s="96" t="s">
        <v>0</v>
      </c>
      <c r="AD1180" s="15" t="s">
        <v>368</v>
      </c>
      <c r="AE1180" s="83"/>
      <c r="AF1180" s="84"/>
      <c r="AG1180" s="84"/>
      <c r="AH1180" s="84"/>
      <c r="AI1180" s="84"/>
      <c r="AJ1180" s="84"/>
      <c r="AK1180" s="84"/>
      <c r="AL1180" s="84"/>
      <c r="AM1180" s="85"/>
    </row>
    <row r="1181" spans="1:39" ht="12" customHeight="1">
      <c r="A1181" s="184">
        <v>1111</v>
      </c>
      <c r="B1181" s="98" t="s">
        <v>291</v>
      </c>
      <c r="C1181" s="98" t="s">
        <v>291</v>
      </c>
      <c r="D1181" s="11" t="s">
        <v>51</v>
      </c>
      <c r="E1181" s="11" t="s">
        <v>303</v>
      </c>
      <c r="F1181" s="12" t="s">
        <v>50</v>
      </c>
      <c r="G1181" s="12" t="s">
        <v>510</v>
      </c>
      <c r="H1181" s="12" t="s">
        <v>307</v>
      </c>
      <c r="I1181" s="117" t="s">
        <v>507</v>
      </c>
      <c r="J1181" s="12" t="str">
        <f t="shared" si="47"/>
        <v>≥17h</v>
      </c>
      <c r="K1181" s="12" t="s">
        <v>513</v>
      </c>
      <c r="L1181" s="69" t="s">
        <v>519</v>
      </c>
      <c r="M1181" s="13" t="s">
        <v>374</v>
      </c>
      <c r="N1181" s="14" t="s">
        <v>308</v>
      </c>
      <c r="O1181" s="96" t="s">
        <v>358</v>
      </c>
      <c r="P1181" s="15" t="s">
        <v>368</v>
      </c>
      <c r="Q1181" s="83"/>
      <c r="R1181" s="84"/>
      <c r="S1181" s="84"/>
      <c r="T1181" s="84">
        <v>1</v>
      </c>
      <c r="U1181" s="84"/>
      <c r="V1181" s="84"/>
      <c r="W1181" s="84"/>
      <c r="X1181" s="84"/>
      <c r="Y1181" s="85"/>
      <c r="Z1181" s="69" t="s">
        <v>519</v>
      </c>
      <c r="AA1181" s="13" t="s">
        <v>374</v>
      </c>
      <c r="AB1181" s="14" t="s">
        <v>308</v>
      </c>
      <c r="AC1181" s="96" t="s">
        <v>358</v>
      </c>
      <c r="AD1181" s="15" t="s">
        <v>368</v>
      </c>
      <c r="AE1181" s="83"/>
      <c r="AF1181" s="84"/>
      <c r="AG1181" s="84"/>
      <c r="AH1181" s="84"/>
      <c r="AI1181" s="84"/>
      <c r="AJ1181" s="84"/>
      <c r="AK1181" s="84"/>
      <c r="AL1181" s="84"/>
      <c r="AM1181" s="85">
        <v>1</v>
      </c>
    </row>
    <row r="1182" spans="1:39" ht="12" customHeight="1">
      <c r="A1182" s="184">
        <v>1112</v>
      </c>
      <c r="B1182" s="98" t="s">
        <v>192</v>
      </c>
      <c r="C1182" s="98" t="s">
        <v>191</v>
      </c>
      <c r="D1182" s="11" t="s">
        <v>51</v>
      </c>
      <c r="E1182" s="11" t="s">
        <v>303</v>
      </c>
      <c r="F1182" s="12" t="s">
        <v>50</v>
      </c>
      <c r="G1182" s="12" t="s">
        <v>510</v>
      </c>
      <c r="H1182" s="12" t="s">
        <v>306</v>
      </c>
      <c r="I1182" s="105" t="s">
        <v>505</v>
      </c>
      <c r="J1182" s="12" t="str">
        <f t="shared" si="47"/>
        <v>≥17h</v>
      </c>
      <c r="K1182" s="12" t="s">
        <v>513</v>
      </c>
      <c r="L1182" s="69" t="s">
        <v>519</v>
      </c>
      <c r="M1182" s="13" t="s">
        <v>373</v>
      </c>
      <c r="N1182" s="14" t="s">
        <v>367</v>
      </c>
      <c r="O1182" s="96" t="s">
        <v>358</v>
      </c>
      <c r="P1182" s="15" t="s">
        <v>368</v>
      </c>
      <c r="Q1182" s="83"/>
      <c r="R1182" s="84"/>
      <c r="S1182" s="84"/>
      <c r="T1182" s="84">
        <v>1</v>
      </c>
      <c r="U1182" s="84"/>
      <c r="V1182" s="84"/>
      <c r="W1182" s="84">
        <v>1</v>
      </c>
      <c r="X1182" s="84"/>
      <c r="Y1182" s="85"/>
      <c r="Z1182" s="69" t="s">
        <v>519</v>
      </c>
      <c r="AA1182" s="13" t="s">
        <v>373</v>
      </c>
      <c r="AB1182" s="14" t="s">
        <v>367</v>
      </c>
      <c r="AC1182" s="96" t="s">
        <v>358</v>
      </c>
      <c r="AD1182" s="15" t="s">
        <v>368</v>
      </c>
      <c r="AE1182" s="83"/>
      <c r="AF1182" s="84">
        <v>1</v>
      </c>
      <c r="AG1182" s="84"/>
      <c r="AH1182" s="84"/>
      <c r="AI1182" s="84"/>
      <c r="AJ1182" s="84"/>
      <c r="AK1182" s="84"/>
      <c r="AL1182" s="84"/>
      <c r="AM1182" s="85"/>
    </row>
    <row r="1183" spans="1:39" ht="12" customHeight="1">
      <c r="A1183" s="184"/>
      <c r="B1183" s="98" t="s">
        <v>192</v>
      </c>
      <c r="C1183" s="98" t="s">
        <v>191</v>
      </c>
      <c r="D1183" s="69" t="s">
        <v>51</v>
      </c>
      <c r="E1183" s="69" t="s">
        <v>303</v>
      </c>
      <c r="F1183" s="69" t="s">
        <v>50</v>
      </c>
      <c r="G1183" s="69" t="s">
        <v>510</v>
      </c>
      <c r="H1183" s="69" t="s">
        <v>306</v>
      </c>
      <c r="I1183" s="84" t="s">
        <v>505</v>
      </c>
      <c r="J1183" s="69" t="str">
        <f t="shared" si="47"/>
        <v>≥17h</v>
      </c>
      <c r="K1183" s="69" t="s">
        <v>513</v>
      </c>
      <c r="L1183" s="69" t="s">
        <v>519</v>
      </c>
      <c r="M1183" s="13" t="s">
        <v>385</v>
      </c>
      <c r="N1183" s="14" t="s">
        <v>308</v>
      </c>
      <c r="O1183" s="96" t="s">
        <v>0</v>
      </c>
      <c r="P1183" s="15" t="s">
        <v>368</v>
      </c>
      <c r="Q1183" s="83"/>
      <c r="R1183" s="84"/>
      <c r="S1183" s="84"/>
      <c r="T1183" s="84">
        <v>1</v>
      </c>
      <c r="U1183" s="84"/>
      <c r="V1183" s="84"/>
      <c r="W1183" s="84"/>
      <c r="X1183" s="84"/>
      <c r="Y1183" s="85"/>
      <c r="Z1183" s="69" t="s">
        <v>519</v>
      </c>
      <c r="AA1183" s="13" t="s">
        <v>385</v>
      </c>
      <c r="AB1183" s="14" t="s">
        <v>308</v>
      </c>
      <c r="AC1183" s="96" t="s">
        <v>0</v>
      </c>
      <c r="AD1183" s="15" t="s">
        <v>368</v>
      </c>
      <c r="AE1183" s="83"/>
      <c r="AF1183" s="84"/>
      <c r="AG1183" s="84"/>
      <c r="AH1183" s="84"/>
      <c r="AI1183" s="84"/>
      <c r="AJ1183" s="84"/>
      <c r="AK1183" s="84"/>
      <c r="AL1183" s="84"/>
      <c r="AM1183" s="85"/>
    </row>
    <row r="1184" spans="1:39" ht="12" customHeight="1">
      <c r="A1184" s="184">
        <v>1113</v>
      </c>
      <c r="B1184" s="98" t="s">
        <v>281</v>
      </c>
      <c r="C1184" s="98" t="s">
        <v>281</v>
      </c>
      <c r="D1184" s="11" t="s">
        <v>51</v>
      </c>
      <c r="E1184" s="11" t="s">
        <v>303</v>
      </c>
      <c r="F1184" s="12" t="s">
        <v>48</v>
      </c>
      <c r="G1184" s="12" t="s">
        <v>310</v>
      </c>
      <c r="H1184" s="12" t="s">
        <v>306</v>
      </c>
      <c r="I1184" s="105" t="s">
        <v>507</v>
      </c>
      <c r="J1184" s="11" t="str">
        <f>"12-16h"</f>
        <v>12-16h</v>
      </c>
      <c r="K1184" s="12" t="s">
        <v>47</v>
      </c>
      <c r="L1184" s="69" t="s">
        <v>519</v>
      </c>
      <c r="M1184" s="13" t="s">
        <v>373</v>
      </c>
      <c r="N1184" s="14" t="s">
        <v>367</v>
      </c>
      <c r="O1184" s="96" t="s">
        <v>358</v>
      </c>
      <c r="P1184" s="15" t="s">
        <v>368</v>
      </c>
      <c r="Q1184" s="83"/>
      <c r="R1184" s="84"/>
      <c r="S1184" s="84"/>
      <c r="T1184" s="84">
        <v>1</v>
      </c>
      <c r="U1184" s="84"/>
      <c r="V1184" s="84"/>
      <c r="W1184" s="84">
        <v>1</v>
      </c>
      <c r="X1184" s="84"/>
      <c r="Y1184" s="85"/>
      <c r="Z1184" s="69" t="s">
        <v>519</v>
      </c>
      <c r="AA1184" s="13" t="s">
        <v>373</v>
      </c>
      <c r="AB1184" s="14" t="s">
        <v>367</v>
      </c>
      <c r="AC1184" s="96" t="s">
        <v>358</v>
      </c>
      <c r="AD1184" s="15" t="s">
        <v>368</v>
      </c>
      <c r="AE1184" s="83"/>
      <c r="AF1184" s="84"/>
      <c r="AG1184" s="84"/>
      <c r="AH1184" s="84"/>
      <c r="AI1184" s="84"/>
      <c r="AJ1184" s="84"/>
      <c r="AK1184" s="84"/>
      <c r="AL1184" s="84">
        <v>1</v>
      </c>
      <c r="AM1184" s="85"/>
    </row>
    <row r="1185" spans="1:39" ht="12" customHeight="1">
      <c r="A1185" s="184">
        <v>1114</v>
      </c>
      <c r="B1185" s="98" t="s">
        <v>281</v>
      </c>
      <c r="C1185" s="98" t="s">
        <v>281</v>
      </c>
      <c r="D1185" s="11" t="s">
        <v>25</v>
      </c>
      <c r="E1185" s="11" t="s">
        <v>304</v>
      </c>
      <c r="F1185" s="12" t="s">
        <v>48</v>
      </c>
      <c r="G1185" s="12" t="s">
        <v>310</v>
      </c>
      <c r="H1185" s="12" t="s">
        <v>306</v>
      </c>
      <c r="I1185" s="105" t="s">
        <v>504</v>
      </c>
      <c r="J1185" s="11" t="str">
        <f>"12-16h"</f>
        <v>12-16h</v>
      </c>
      <c r="K1185" s="12" t="s">
        <v>512</v>
      </c>
      <c r="L1185" s="69" t="s">
        <v>519</v>
      </c>
      <c r="M1185" s="13" t="s">
        <v>373</v>
      </c>
      <c r="N1185" s="14" t="s">
        <v>308</v>
      </c>
      <c r="O1185" s="96" t="s">
        <v>358</v>
      </c>
      <c r="P1185" s="15" t="s">
        <v>368</v>
      </c>
      <c r="Q1185" s="83"/>
      <c r="R1185" s="84"/>
      <c r="S1185" s="84"/>
      <c r="T1185" s="84">
        <v>1</v>
      </c>
      <c r="U1185" s="84"/>
      <c r="V1185" s="84"/>
      <c r="W1185" s="84">
        <v>1</v>
      </c>
      <c r="X1185" s="84"/>
      <c r="Y1185" s="85">
        <v>1</v>
      </c>
      <c r="Z1185" s="69" t="s">
        <v>519</v>
      </c>
      <c r="AA1185" s="13" t="s">
        <v>373</v>
      </c>
      <c r="AB1185" s="14" t="s">
        <v>308</v>
      </c>
      <c r="AC1185" s="96" t="s">
        <v>358</v>
      </c>
      <c r="AD1185" s="15" t="s">
        <v>368</v>
      </c>
      <c r="AE1185" s="83"/>
      <c r="AF1185" s="84">
        <v>1</v>
      </c>
      <c r="AG1185" s="84"/>
      <c r="AH1185" s="84"/>
      <c r="AI1185" s="84"/>
      <c r="AJ1185" s="84"/>
      <c r="AK1185" s="84"/>
      <c r="AL1185" s="84"/>
      <c r="AM1185" s="85"/>
    </row>
    <row r="1186" spans="1:39" ht="12" customHeight="1">
      <c r="A1186" s="184">
        <v>1115</v>
      </c>
      <c r="B1186" s="98" t="s">
        <v>131</v>
      </c>
      <c r="C1186" s="98" t="s">
        <v>131</v>
      </c>
      <c r="D1186" s="11" t="s">
        <v>52</v>
      </c>
      <c r="E1186" s="11" t="s">
        <v>304</v>
      </c>
      <c r="F1186" s="12" t="s">
        <v>49</v>
      </c>
      <c r="G1186" s="12" t="s">
        <v>310</v>
      </c>
      <c r="H1186" s="12" t="s">
        <v>306</v>
      </c>
      <c r="I1186" s="84" t="s">
        <v>504</v>
      </c>
      <c r="J1186" s="12" t="str">
        <f>"≥17h"</f>
        <v>≥17h</v>
      </c>
      <c r="K1186" s="12" t="s">
        <v>47</v>
      </c>
      <c r="L1186" s="69" t="s">
        <v>519</v>
      </c>
      <c r="M1186" s="13" t="s">
        <v>373</v>
      </c>
      <c r="N1186" s="14" t="s">
        <v>308</v>
      </c>
      <c r="O1186" s="96" t="s">
        <v>358</v>
      </c>
      <c r="P1186" s="15" t="s">
        <v>368</v>
      </c>
      <c r="Q1186" s="83"/>
      <c r="R1186" s="84"/>
      <c r="S1186" s="84"/>
      <c r="T1186" s="84">
        <v>1</v>
      </c>
      <c r="U1186" s="84"/>
      <c r="V1186" s="84"/>
      <c r="W1186" s="84">
        <v>1</v>
      </c>
      <c r="X1186" s="84"/>
      <c r="Y1186" s="85"/>
      <c r="Z1186" s="69" t="s">
        <v>519</v>
      </c>
      <c r="AA1186" s="13" t="s">
        <v>373</v>
      </c>
      <c r="AB1186" s="14" t="s">
        <v>308</v>
      </c>
      <c r="AC1186" s="96" t="s">
        <v>358</v>
      </c>
      <c r="AD1186" s="15" t="s">
        <v>368</v>
      </c>
      <c r="AE1186" s="83">
        <v>1</v>
      </c>
      <c r="AF1186" s="84"/>
      <c r="AG1186" s="84"/>
      <c r="AH1186" s="84"/>
      <c r="AI1186" s="84"/>
      <c r="AJ1186" s="84"/>
      <c r="AK1186" s="84"/>
      <c r="AL1186" s="84"/>
      <c r="AM1186" s="85">
        <v>1</v>
      </c>
    </row>
    <row r="1187" spans="1:39" ht="12" customHeight="1">
      <c r="A1187" s="184">
        <v>1116</v>
      </c>
      <c r="B1187" s="98" t="s">
        <v>136</v>
      </c>
      <c r="C1187" s="98" t="s">
        <v>131</v>
      </c>
      <c r="D1187" s="11" t="s">
        <v>52</v>
      </c>
      <c r="E1187" s="11" t="s">
        <v>303</v>
      </c>
      <c r="F1187" s="12" t="s">
        <v>50</v>
      </c>
      <c r="G1187" s="12" t="s">
        <v>510</v>
      </c>
      <c r="H1187" s="12" t="s">
        <v>306</v>
      </c>
      <c r="I1187" s="12" t="s">
        <v>504</v>
      </c>
      <c r="J1187" s="12" t="str">
        <f>"≥17h"</f>
        <v>≥17h</v>
      </c>
      <c r="K1187" s="12" t="s">
        <v>47</v>
      </c>
      <c r="L1187" s="69" t="s">
        <v>519</v>
      </c>
      <c r="M1187" s="13" t="s">
        <v>374</v>
      </c>
      <c r="N1187" s="14" t="s">
        <v>308</v>
      </c>
      <c r="O1187" s="96" t="s">
        <v>358</v>
      </c>
      <c r="P1187" s="15" t="s">
        <v>368</v>
      </c>
      <c r="Q1187" s="83"/>
      <c r="R1187" s="84">
        <v>1</v>
      </c>
      <c r="S1187" s="84"/>
      <c r="T1187" s="84"/>
      <c r="U1187" s="84"/>
      <c r="V1187" s="84"/>
      <c r="W1187" s="84"/>
      <c r="X1187" s="84"/>
      <c r="Y1187" s="85"/>
      <c r="Z1187" s="69" t="s">
        <v>519</v>
      </c>
      <c r="AA1187" s="13" t="s">
        <v>374</v>
      </c>
      <c r="AB1187" s="14" t="s">
        <v>308</v>
      </c>
      <c r="AC1187" s="96" t="s">
        <v>358</v>
      </c>
      <c r="AD1187" s="15" t="s">
        <v>368</v>
      </c>
      <c r="AE1187" s="83"/>
      <c r="AF1187" s="84">
        <v>1</v>
      </c>
      <c r="AG1187" s="84"/>
      <c r="AH1187" s="84"/>
      <c r="AI1187" s="84"/>
      <c r="AJ1187" s="84"/>
      <c r="AK1187" s="84"/>
      <c r="AL1187" s="84"/>
      <c r="AM1187" s="85"/>
    </row>
    <row r="1188" spans="1:39" ht="12" customHeight="1">
      <c r="A1188" s="184">
        <v>1117</v>
      </c>
      <c r="B1188" s="98" t="s">
        <v>241</v>
      </c>
      <c r="C1188" s="98" t="s">
        <v>241</v>
      </c>
      <c r="D1188" s="11" t="s">
        <v>51</v>
      </c>
      <c r="E1188" s="11" t="s">
        <v>303</v>
      </c>
      <c r="F1188" s="12" t="s">
        <v>48</v>
      </c>
      <c r="G1188" s="12" t="s">
        <v>510</v>
      </c>
      <c r="H1188" s="12" t="s">
        <v>307</v>
      </c>
      <c r="I1188" s="105" t="s">
        <v>507</v>
      </c>
      <c r="J1188" s="11" t="str">
        <f>"12-16h"</f>
        <v>12-16h</v>
      </c>
      <c r="K1188" s="12" t="s">
        <v>513</v>
      </c>
      <c r="L1188" s="69" t="s">
        <v>519</v>
      </c>
      <c r="M1188" s="13" t="s">
        <v>373</v>
      </c>
      <c r="N1188" s="14" t="s">
        <v>308</v>
      </c>
      <c r="O1188" s="96" t="s">
        <v>358</v>
      </c>
      <c r="P1188" s="15" t="s">
        <v>368</v>
      </c>
      <c r="Q1188" s="83"/>
      <c r="R1188" s="84"/>
      <c r="S1188" s="84"/>
      <c r="T1188" s="84">
        <v>1</v>
      </c>
      <c r="U1188" s="84"/>
      <c r="V1188" s="84"/>
      <c r="W1188" s="84"/>
      <c r="X1188" s="84"/>
      <c r="Y1188" s="85"/>
      <c r="Z1188" s="69" t="s">
        <v>519</v>
      </c>
      <c r="AA1188" s="13" t="s">
        <v>373</v>
      </c>
      <c r="AB1188" s="14" t="s">
        <v>308</v>
      </c>
      <c r="AC1188" s="96" t="s">
        <v>358</v>
      </c>
      <c r="AD1188" s="15" t="s">
        <v>368</v>
      </c>
      <c r="AE1188" s="83"/>
      <c r="AF1188" s="84">
        <v>1</v>
      </c>
      <c r="AG1188" s="84"/>
      <c r="AH1188" s="84"/>
      <c r="AI1188" s="84"/>
      <c r="AJ1188" s="84"/>
      <c r="AK1188" s="84"/>
      <c r="AL1188" s="84"/>
      <c r="AM1188" s="85"/>
    </row>
    <row r="1189" spans="1:39" ht="12" customHeight="1">
      <c r="A1189" s="184">
        <v>1118</v>
      </c>
      <c r="B1189" s="98" t="s">
        <v>72</v>
      </c>
      <c r="C1189" s="98" t="s">
        <v>72</v>
      </c>
      <c r="D1189" s="11" t="s">
        <v>52</v>
      </c>
      <c r="E1189" s="11" t="s">
        <v>304</v>
      </c>
      <c r="F1189" s="12" t="s">
        <v>50</v>
      </c>
      <c r="G1189" s="12" t="s">
        <v>510</v>
      </c>
      <c r="H1189" s="12" t="s">
        <v>308</v>
      </c>
      <c r="I1189" s="105" t="s">
        <v>507</v>
      </c>
      <c r="J1189" s="12" t="str">
        <f>"≥17h"</f>
        <v>≥17h</v>
      </c>
      <c r="K1189" s="12" t="s">
        <v>513</v>
      </c>
      <c r="L1189" s="69" t="s">
        <v>519</v>
      </c>
      <c r="M1189" s="13" t="s">
        <v>373</v>
      </c>
      <c r="N1189" s="14" t="s">
        <v>308</v>
      </c>
      <c r="O1189" s="96" t="s">
        <v>358</v>
      </c>
      <c r="P1189" s="15" t="s">
        <v>368</v>
      </c>
      <c r="Q1189" s="83"/>
      <c r="R1189" s="84"/>
      <c r="S1189" s="84">
        <v>1</v>
      </c>
      <c r="T1189" s="84">
        <v>1</v>
      </c>
      <c r="U1189" s="84"/>
      <c r="V1189" s="84"/>
      <c r="W1189" s="84">
        <v>1</v>
      </c>
      <c r="X1189" s="84">
        <v>1</v>
      </c>
      <c r="Y1189" s="85"/>
      <c r="Z1189" s="69" t="s">
        <v>519</v>
      </c>
      <c r="AA1189" s="13" t="s">
        <v>373</v>
      </c>
      <c r="AB1189" s="14" t="s">
        <v>308</v>
      </c>
      <c r="AC1189" s="96" t="s">
        <v>358</v>
      </c>
      <c r="AD1189" s="15" t="s">
        <v>368</v>
      </c>
      <c r="AE1189" s="83"/>
      <c r="AF1189" s="84">
        <v>1</v>
      </c>
      <c r="AG1189" s="84"/>
      <c r="AH1189" s="84"/>
      <c r="AI1189" s="84"/>
      <c r="AJ1189" s="84"/>
      <c r="AK1189" s="84"/>
      <c r="AL1189" s="84"/>
      <c r="AM1189" s="85"/>
    </row>
    <row r="1190" spans="1:39" ht="12" customHeight="1">
      <c r="A1190" s="184">
        <v>1119</v>
      </c>
      <c r="B1190" s="98" t="s">
        <v>256</v>
      </c>
      <c r="C1190" s="98" t="s">
        <v>256</v>
      </c>
      <c r="D1190" s="11" t="s">
        <v>52</v>
      </c>
      <c r="E1190" s="11" t="s">
        <v>303</v>
      </c>
      <c r="F1190" s="12" t="s">
        <v>49</v>
      </c>
      <c r="G1190" s="12" t="s">
        <v>310</v>
      </c>
      <c r="H1190" s="12" t="s">
        <v>306</v>
      </c>
      <c r="I1190" s="12" t="s">
        <v>507</v>
      </c>
      <c r="J1190" s="12" t="str">
        <f>"≥17h"</f>
        <v>≥17h</v>
      </c>
      <c r="K1190" s="12" t="s">
        <v>47</v>
      </c>
      <c r="L1190" s="69" t="s">
        <v>519</v>
      </c>
      <c r="M1190" s="13" t="s">
        <v>373</v>
      </c>
      <c r="N1190" s="14" t="s">
        <v>367</v>
      </c>
      <c r="O1190" s="96" t="s">
        <v>358</v>
      </c>
      <c r="P1190" s="15" t="s">
        <v>368</v>
      </c>
      <c r="Q1190" s="83"/>
      <c r="R1190" s="84">
        <v>1</v>
      </c>
      <c r="S1190" s="84"/>
      <c r="T1190" s="84">
        <v>1</v>
      </c>
      <c r="U1190" s="84"/>
      <c r="V1190" s="84"/>
      <c r="W1190" s="84"/>
      <c r="X1190" s="84">
        <v>1</v>
      </c>
      <c r="Y1190" s="85"/>
      <c r="Z1190" s="69" t="s">
        <v>519</v>
      </c>
      <c r="AA1190" s="13" t="s">
        <v>373</v>
      </c>
      <c r="AB1190" s="14" t="s">
        <v>367</v>
      </c>
      <c r="AC1190" s="96" t="s">
        <v>358</v>
      </c>
      <c r="AD1190" s="15" t="s">
        <v>368</v>
      </c>
      <c r="AE1190" s="83">
        <v>1</v>
      </c>
      <c r="AF1190" s="84"/>
      <c r="AG1190" s="84"/>
      <c r="AH1190" s="84">
        <v>1</v>
      </c>
      <c r="AI1190" s="84"/>
      <c r="AJ1190" s="84"/>
      <c r="AK1190" s="84"/>
      <c r="AL1190" s="84"/>
      <c r="AM1190" s="85">
        <v>1</v>
      </c>
    </row>
    <row r="1191" spans="1:39" ht="12" customHeight="1">
      <c r="A1191" s="184">
        <v>1120</v>
      </c>
      <c r="B1191" s="98" t="s">
        <v>74</v>
      </c>
      <c r="C1191" s="98" t="s">
        <v>75</v>
      </c>
      <c r="D1191" s="11" t="s">
        <v>25</v>
      </c>
      <c r="E1191" s="11" t="s">
        <v>303</v>
      </c>
      <c r="F1191" s="12" t="s">
        <v>48</v>
      </c>
      <c r="G1191" s="12" t="s">
        <v>310</v>
      </c>
      <c r="H1191" s="12" t="s">
        <v>306</v>
      </c>
      <c r="I1191" s="105" t="s">
        <v>504</v>
      </c>
      <c r="J1191" s="11" t="str">
        <f>"12-16h"</f>
        <v>12-16h</v>
      </c>
      <c r="K1191" s="12" t="s">
        <v>513</v>
      </c>
      <c r="L1191" s="69" t="s">
        <v>519</v>
      </c>
      <c r="M1191" s="13" t="s">
        <v>373</v>
      </c>
      <c r="N1191" s="14" t="s">
        <v>308</v>
      </c>
      <c r="O1191" s="96" t="s">
        <v>358</v>
      </c>
      <c r="P1191" s="15" t="s">
        <v>368</v>
      </c>
      <c r="Q1191" s="83"/>
      <c r="R1191" s="84"/>
      <c r="S1191" s="84">
        <v>1</v>
      </c>
      <c r="T1191" s="84"/>
      <c r="U1191" s="84"/>
      <c r="V1191" s="84"/>
      <c r="W1191" s="84"/>
      <c r="X1191" s="84"/>
      <c r="Y1191" s="85"/>
      <c r="Z1191" s="69" t="s">
        <v>519</v>
      </c>
      <c r="AA1191" s="13" t="s">
        <v>373</v>
      </c>
      <c r="AB1191" s="14" t="s">
        <v>308</v>
      </c>
      <c r="AC1191" s="96" t="s">
        <v>358</v>
      </c>
      <c r="AD1191" s="15" t="s">
        <v>368</v>
      </c>
      <c r="AE1191" s="83"/>
      <c r="AF1191" s="84">
        <v>1</v>
      </c>
      <c r="AG1191" s="84"/>
      <c r="AH1191" s="84"/>
      <c r="AI1191" s="84"/>
      <c r="AJ1191" s="84"/>
      <c r="AK1191" s="84"/>
      <c r="AL1191" s="84"/>
      <c r="AM1191" s="85"/>
    </row>
    <row r="1192" spans="1:39" ht="12" customHeight="1">
      <c r="A1192" s="184">
        <v>1121</v>
      </c>
      <c r="B1192" s="98" t="s">
        <v>264</v>
      </c>
      <c r="C1192" s="98" t="s">
        <v>264</v>
      </c>
      <c r="D1192" s="11" t="s">
        <v>51</v>
      </c>
      <c r="E1192" s="11" t="s">
        <v>303</v>
      </c>
      <c r="F1192" s="12" t="s">
        <v>48</v>
      </c>
      <c r="G1192" s="12" t="s">
        <v>310</v>
      </c>
      <c r="H1192" s="12" t="s">
        <v>308</v>
      </c>
      <c r="I1192" s="105" t="s">
        <v>507</v>
      </c>
      <c r="J1192" s="12" t="str">
        <f>"≥17h"</f>
        <v>≥17h</v>
      </c>
      <c r="K1192" s="12" t="s">
        <v>512</v>
      </c>
      <c r="L1192" s="69" t="s">
        <v>519</v>
      </c>
      <c r="M1192" s="13" t="s">
        <v>374</v>
      </c>
      <c r="N1192" s="14" t="s">
        <v>308</v>
      </c>
      <c r="O1192" s="96" t="s">
        <v>358</v>
      </c>
      <c r="P1192" s="15" t="s">
        <v>368</v>
      </c>
      <c r="Q1192" s="83"/>
      <c r="R1192" s="84"/>
      <c r="S1192" s="84"/>
      <c r="T1192" s="84">
        <v>1</v>
      </c>
      <c r="U1192" s="84"/>
      <c r="V1192" s="84"/>
      <c r="W1192" s="84"/>
      <c r="X1192" s="84">
        <v>1</v>
      </c>
      <c r="Y1192" s="85"/>
      <c r="Z1192" s="69" t="s">
        <v>519</v>
      </c>
      <c r="AA1192" s="13" t="s">
        <v>374</v>
      </c>
      <c r="AB1192" s="14" t="s">
        <v>308</v>
      </c>
      <c r="AC1192" s="96" t="s">
        <v>358</v>
      </c>
      <c r="AD1192" s="15" t="s">
        <v>368</v>
      </c>
      <c r="AE1192" s="83"/>
      <c r="AF1192" s="84">
        <v>1</v>
      </c>
      <c r="AG1192" s="84"/>
      <c r="AH1192" s="84"/>
      <c r="AI1192" s="84"/>
      <c r="AJ1192" s="84"/>
      <c r="AK1192" s="84"/>
      <c r="AL1192" s="84"/>
      <c r="AM1192" s="85"/>
    </row>
    <row r="1193" spans="1:39" ht="12" customHeight="1">
      <c r="A1193" s="184">
        <v>1122</v>
      </c>
      <c r="B1193" s="98" t="s">
        <v>264</v>
      </c>
      <c r="C1193" s="98" t="s">
        <v>264</v>
      </c>
      <c r="D1193" s="11" t="s">
        <v>52</v>
      </c>
      <c r="E1193" s="11" t="s">
        <v>304</v>
      </c>
      <c r="F1193" s="12" t="s">
        <v>48</v>
      </c>
      <c r="G1193" s="12" t="s">
        <v>310</v>
      </c>
      <c r="H1193" s="12" t="s">
        <v>306</v>
      </c>
      <c r="I1193" s="105" t="s">
        <v>507</v>
      </c>
      <c r="J1193" s="12" t="str">
        <f>"≥17h"</f>
        <v>≥17h</v>
      </c>
      <c r="K1193" s="12" t="s">
        <v>47</v>
      </c>
      <c r="L1193" s="69" t="s">
        <v>519</v>
      </c>
      <c r="M1193" s="13" t="s">
        <v>373</v>
      </c>
      <c r="N1193" s="14" t="s">
        <v>367</v>
      </c>
      <c r="O1193" s="96" t="s">
        <v>358</v>
      </c>
      <c r="P1193" s="15" t="s">
        <v>368</v>
      </c>
      <c r="Q1193" s="83"/>
      <c r="R1193" s="84">
        <v>1</v>
      </c>
      <c r="S1193" s="84"/>
      <c r="T1193" s="84">
        <v>1</v>
      </c>
      <c r="U1193" s="84"/>
      <c r="V1193" s="84"/>
      <c r="W1193" s="84"/>
      <c r="X1193" s="84"/>
      <c r="Y1193" s="85"/>
      <c r="Z1193" s="69" t="s">
        <v>519</v>
      </c>
      <c r="AA1193" s="13" t="s">
        <v>373</v>
      </c>
      <c r="AB1193" s="14" t="s">
        <v>367</v>
      </c>
      <c r="AC1193" s="96" t="s">
        <v>358</v>
      </c>
      <c r="AD1193" s="15" t="s">
        <v>368</v>
      </c>
      <c r="AE1193" s="83"/>
      <c r="AF1193" s="84">
        <v>1</v>
      </c>
      <c r="AG1193" s="84"/>
      <c r="AH1193" s="84"/>
      <c r="AI1193" s="84"/>
      <c r="AJ1193" s="84"/>
      <c r="AK1193" s="84"/>
      <c r="AL1193" s="84"/>
      <c r="AM1193" s="85"/>
    </row>
    <row r="1194" spans="1:39" ht="12" customHeight="1">
      <c r="A1194" s="184">
        <v>1123</v>
      </c>
      <c r="B1194" s="98" t="s">
        <v>74</v>
      </c>
      <c r="C1194" s="98" t="s">
        <v>75</v>
      </c>
      <c r="D1194" s="11" t="s">
        <v>25</v>
      </c>
      <c r="E1194" s="11" t="s">
        <v>304</v>
      </c>
      <c r="F1194" s="12" t="s">
        <v>48</v>
      </c>
      <c r="G1194" s="12" t="s">
        <v>310</v>
      </c>
      <c r="H1194" s="12" t="s">
        <v>306</v>
      </c>
      <c r="I1194" s="105" t="s">
        <v>504</v>
      </c>
      <c r="J1194" s="11" t="str">
        <f>"12-16h"</f>
        <v>12-16h</v>
      </c>
      <c r="K1194" s="12" t="s">
        <v>47</v>
      </c>
      <c r="L1194" s="69" t="s">
        <v>519</v>
      </c>
      <c r="M1194" s="13" t="s">
        <v>373</v>
      </c>
      <c r="N1194" s="14" t="s">
        <v>367</v>
      </c>
      <c r="O1194" s="96" t="s">
        <v>358</v>
      </c>
      <c r="P1194" s="15" t="s">
        <v>368</v>
      </c>
      <c r="Q1194" s="83"/>
      <c r="R1194" s="84"/>
      <c r="S1194" s="84">
        <v>1</v>
      </c>
      <c r="T1194" s="84"/>
      <c r="U1194" s="84"/>
      <c r="V1194" s="84"/>
      <c r="W1194" s="84"/>
      <c r="X1194" s="84"/>
      <c r="Y1194" s="85"/>
      <c r="Z1194" s="69" t="s">
        <v>519</v>
      </c>
      <c r="AA1194" s="13" t="s">
        <v>373</v>
      </c>
      <c r="AB1194" s="14" t="s">
        <v>367</v>
      </c>
      <c r="AC1194" s="96" t="s">
        <v>358</v>
      </c>
      <c r="AD1194" s="15" t="s">
        <v>368</v>
      </c>
      <c r="AE1194" s="83"/>
      <c r="AF1194" s="84">
        <v>1</v>
      </c>
      <c r="AG1194" s="84"/>
      <c r="AH1194" s="84"/>
      <c r="AI1194" s="84"/>
      <c r="AJ1194" s="84"/>
      <c r="AK1194" s="84"/>
      <c r="AL1194" s="84"/>
      <c r="AM1194" s="85"/>
    </row>
    <row r="1195" spans="1:39" ht="12" customHeight="1">
      <c r="A1195" s="184">
        <v>1124</v>
      </c>
      <c r="B1195" s="98" t="s">
        <v>74</v>
      </c>
      <c r="C1195" s="98" t="s">
        <v>75</v>
      </c>
      <c r="D1195" s="11" t="s">
        <v>51</v>
      </c>
      <c r="E1195" s="11" t="s">
        <v>303</v>
      </c>
      <c r="F1195" s="12" t="s">
        <v>50</v>
      </c>
      <c r="G1195" s="12" t="s">
        <v>310</v>
      </c>
      <c r="H1195" s="12" t="s">
        <v>306</v>
      </c>
      <c r="I1195" s="12" t="s">
        <v>504</v>
      </c>
      <c r="J1195" s="11" t="str">
        <f>"12-16h"</f>
        <v>12-16h</v>
      </c>
      <c r="K1195" s="12" t="s">
        <v>513</v>
      </c>
      <c r="L1195" s="69" t="s">
        <v>519</v>
      </c>
      <c r="M1195" s="13" t="s">
        <v>373</v>
      </c>
      <c r="N1195" s="14" t="s">
        <v>308</v>
      </c>
      <c r="O1195" s="96" t="s">
        <v>358</v>
      </c>
      <c r="P1195" s="15" t="s">
        <v>368</v>
      </c>
      <c r="Q1195" s="83"/>
      <c r="R1195" s="84"/>
      <c r="S1195" s="84">
        <v>1</v>
      </c>
      <c r="T1195" s="84"/>
      <c r="U1195" s="84"/>
      <c r="V1195" s="84"/>
      <c r="W1195" s="84"/>
      <c r="X1195" s="84"/>
      <c r="Y1195" s="85"/>
      <c r="Z1195" s="69" t="s">
        <v>519</v>
      </c>
      <c r="AA1195" s="13" t="s">
        <v>373</v>
      </c>
      <c r="AB1195" s="14" t="s">
        <v>308</v>
      </c>
      <c r="AC1195" s="96" t="s">
        <v>358</v>
      </c>
      <c r="AD1195" s="15" t="s">
        <v>368</v>
      </c>
      <c r="AE1195" s="83"/>
      <c r="AF1195" s="84">
        <v>1</v>
      </c>
      <c r="AG1195" s="84"/>
      <c r="AH1195" s="84"/>
      <c r="AI1195" s="84"/>
      <c r="AJ1195" s="84"/>
      <c r="AK1195" s="84"/>
      <c r="AL1195" s="84"/>
      <c r="AM1195" s="85"/>
    </row>
    <row r="1196" spans="1:39" ht="12" customHeight="1">
      <c r="A1196" s="184">
        <v>1125</v>
      </c>
      <c r="B1196" s="98" t="s">
        <v>72</v>
      </c>
      <c r="C1196" s="98" t="s">
        <v>72</v>
      </c>
      <c r="D1196" s="11" t="s">
        <v>51</v>
      </c>
      <c r="E1196" s="11" t="s">
        <v>303</v>
      </c>
      <c r="F1196" s="12" t="s">
        <v>49</v>
      </c>
      <c r="G1196" s="12" t="s">
        <v>310</v>
      </c>
      <c r="H1196" s="12" t="s">
        <v>306</v>
      </c>
      <c r="I1196" s="105" t="s">
        <v>504</v>
      </c>
      <c r="J1196" s="11" t="str">
        <f>"12-16h"</f>
        <v>12-16h</v>
      </c>
      <c r="K1196" s="12" t="s">
        <v>513</v>
      </c>
      <c r="L1196" s="69" t="s">
        <v>519</v>
      </c>
      <c r="M1196" s="13" t="s">
        <v>373</v>
      </c>
      <c r="N1196" s="14" t="s">
        <v>308</v>
      </c>
      <c r="O1196" s="96" t="s">
        <v>358</v>
      </c>
      <c r="P1196" s="15" t="s">
        <v>368</v>
      </c>
      <c r="Q1196" s="83"/>
      <c r="R1196" s="84"/>
      <c r="S1196" s="84">
        <v>1</v>
      </c>
      <c r="T1196" s="84"/>
      <c r="U1196" s="84"/>
      <c r="V1196" s="84"/>
      <c r="W1196" s="84"/>
      <c r="X1196" s="84"/>
      <c r="Y1196" s="85"/>
      <c r="Z1196" s="69" t="s">
        <v>519</v>
      </c>
      <c r="AA1196" s="13" t="s">
        <v>373</v>
      </c>
      <c r="AB1196" s="14" t="s">
        <v>308</v>
      </c>
      <c r="AC1196" s="96" t="s">
        <v>358</v>
      </c>
      <c r="AD1196" s="15" t="s">
        <v>368</v>
      </c>
      <c r="AE1196" s="83"/>
      <c r="AF1196" s="84">
        <v>1</v>
      </c>
      <c r="AG1196" s="84"/>
      <c r="AH1196" s="84"/>
      <c r="AI1196" s="84"/>
      <c r="AJ1196" s="84"/>
      <c r="AK1196" s="84"/>
      <c r="AL1196" s="84"/>
      <c r="AM1196" s="85"/>
    </row>
    <row r="1197" spans="1:39" ht="12" customHeight="1">
      <c r="A1197" s="184">
        <v>1126</v>
      </c>
      <c r="B1197" s="98" t="s">
        <v>260</v>
      </c>
      <c r="C1197" s="98" t="s">
        <v>260</v>
      </c>
      <c r="D1197" s="11" t="s">
        <v>25</v>
      </c>
      <c r="E1197" s="11" t="s">
        <v>303</v>
      </c>
      <c r="F1197" s="12" t="s">
        <v>50</v>
      </c>
      <c r="G1197" s="12" t="s">
        <v>310</v>
      </c>
      <c r="H1197" s="12" t="s">
        <v>306</v>
      </c>
      <c r="I1197" s="12" t="s">
        <v>504</v>
      </c>
      <c r="J1197" s="11" t="str">
        <f>"12-16h"</f>
        <v>12-16h</v>
      </c>
      <c r="K1197" s="12" t="s">
        <v>512</v>
      </c>
      <c r="L1197" s="69" t="s">
        <v>519</v>
      </c>
      <c r="M1197" s="13" t="s">
        <v>373</v>
      </c>
      <c r="N1197" s="14" t="s">
        <v>308</v>
      </c>
      <c r="O1197" s="96" t="s">
        <v>358</v>
      </c>
      <c r="P1197" s="15" t="s">
        <v>368</v>
      </c>
      <c r="Q1197" s="83"/>
      <c r="R1197" s="84"/>
      <c r="S1197" s="84">
        <v>1</v>
      </c>
      <c r="T1197" s="84">
        <v>1</v>
      </c>
      <c r="U1197" s="84"/>
      <c r="V1197" s="84"/>
      <c r="W1197" s="84">
        <v>1</v>
      </c>
      <c r="X1197" s="84">
        <v>1</v>
      </c>
      <c r="Y1197" s="85"/>
      <c r="Z1197" s="69" t="s">
        <v>519</v>
      </c>
      <c r="AA1197" s="13" t="s">
        <v>373</v>
      </c>
      <c r="AB1197" s="14" t="s">
        <v>308</v>
      </c>
      <c r="AC1197" s="96" t="s">
        <v>358</v>
      </c>
      <c r="AD1197" s="15" t="s">
        <v>368</v>
      </c>
      <c r="AE1197" s="83">
        <v>1</v>
      </c>
      <c r="AF1197" s="84"/>
      <c r="AG1197" s="84"/>
      <c r="AH1197" s="84"/>
      <c r="AI1197" s="84"/>
      <c r="AJ1197" s="84"/>
      <c r="AK1197" s="84"/>
      <c r="AL1197" s="84"/>
      <c r="AM1197" s="85"/>
    </row>
    <row r="1198" spans="1:39" ht="12" customHeight="1">
      <c r="A1198" s="184">
        <v>1127</v>
      </c>
      <c r="B1198" s="98" t="s">
        <v>72</v>
      </c>
      <c r="C1198" s="98" t="s">
        <v>72</v>
      </c>
      <c r="D1198" s="11" t="s">
        <v>51</v>
      </c>
      <c r="E1198" s="11" t="s">
        <v>303</v>
      </c>
      <c r="F1198" s="12" t="s">
        <v>50</v>
      </c>
      <c r="G1198" s="12" t="s">
        <v>310</v>
      </c>
      <c r="H1198" s="12" t="s">
        <v>306</v>
      </c>
      <c r="I1198" s="12" t="s">
        <v>504</v>
      </c>
      <c r="J1198" s="11" t="str">
        <f>"12-16h"</f>
        <v>12-16h</v>
      </c>
      <c r="K1198" s="12" t="s">
        <v>512</v>
      </c>
      <c r="L1198" s="69" t="s">
        <v>519</v>
      </c>
      <c r="M1198" s="13" t="s">
        <v>373</v>
      </c>
      <c r="N1198" s="14" t="s">
        <v>308</v>
      </c>
      <c r="O1198" s="96" t="s">
        <v>358</v>
      </c>
      <c r="P1198" s="15" t="s">
        <v>368</v>
      </c>
      <c r="Q1198" s="83"/>
      <c r="R1198" s="84"/>
      <c r="S1198" s="84">
        <v>1</v>
      </c>
      <c r="T1198" s="84"/>
      <c r="U1198" s="84"/>
      <c r="V1198" s="84"/>
      <c r="W1198" s="84"/>
      <c r="X1198" s="84"/>
      <c r="Y1198" s="85"/>
      <c r="Z1198" s="69" t="s">
        <v>519</v>
      </c>
      <c r="AA1198" s="13" t="s">
        <v>373</v>
      </c>
      <c r="AB1198" s="14" t="s">
        <v>308</v>
      </c>
      <c r="AC1198" s="96" t="s">
        <v>358</v>
      </c>
      <c r="AD1198" s="15" t="s">
        <v>368</v>
      </c>
      <c r="AE1198" s="83">
        <v>1</v>
      </c>
      <c r="AF1198" s="84"/>
      <c r="AG1198" s="84"/>
      <c r="AH1198" s="84"/>
      <c r="AI1198" s="84"/>
      <c r="AJ1198" s="84"/>
      <c r="AK1198" s="84"/>
      <c r="AL1198" s="84"/>
      <c r="AM1198" s="85"/>
    </row>
    <row r="1199" spans="1:39" ht="12" customHeight="1">
      <c r="A1199" s="184">
        <v>1128</v>
      </c>
      <c r="B1199" s="98" t="s">
        <v>281</v>
      </c>
      <c r="C1199" s="98" t="s">
        <v>281</v>
      </c>
      <c r="D1199" s="11" t="s">
        <v>25</v>
      </c>
      <c r="E1199" s="11" t="s">
        <v>304</v>
      </c>
      <c r="F1199" s="12" t="s">
        <v>50</v>
      </c>
      <c r="G1199" s="12" t="s">
        <v>310</v>
      </c>
      <c r="H1199" s="12" t="s">
        <v>306</v>
      </c>
      <c r="I1199" s="12" t="s">
        <v>504</v>
      </c>
      <c r="J1199" s="12" t="str">
        <f>"≥17h"</f>
        <v>≥17h</v>
      </c>
      <c r="K1199" s="12" t="s">
        <v>47</v>
      </c>
      <c r="L1199" s="69" t="s">
        <v>519</v>
      </c>
      <c r="M1199" s="13" t="s">
        <v>373</v>
      </c>
      <c r="N1199" s="14" t="s">
        <v>308</v>
      </c>
      <c r="O1199" s="96" t="s">
        <v>358</v>
      </c>
      <c r="P1199" s="15" t="s">
        <v>370</v>
      </c>
      <c r="Q1199" s="83"/>
      <c r="R1199" s="84">
        <v>1</v>
      </c>
      <c r="S1199" s="84"/>
      <c r="T1199" s="84"/>
      <c r="U1199" s="84"/>
      <c r="V1199" s="84"/>
      <c r="W1199" s="84"/>
      <c r="X1199" s="84"/>
      <c r="Y1199" s="85"/>
      <c r="Z1199" s="69" t="s">
        <v>519</v>
      </c>
      <c r="AA1199" s="13" t="s">
        <v>373</v>
      </c>
      <c r="AB1199" s="14" t="s">
        <v>308</v>
      </c>
      <c r="AC1199" s="96" t="s">
        <v>358</v>
      </c>
      <c r="AD1199" s="15" t="s">
        <v>370</v>
      </c>
      <c r="AE1199" s="83"/>
      <c r="AF1199" s="84">
        <v>1</v>
      </c>
      <c r="AG1199" s="84"/>
      <c r="AH1199" s="84"/>
      <c r="AI1199" s="84"/>
      <c r="AJ1199" s="84"/>
      <c r="AK1199" s="84"/>
      <c r="AL1199" s="84"/>
      <c r="AM1199" s="85"/>
    </row>
    <row r="1200" spans="1:39" ht="12" customHeight="1">
      <c r="A1200" s="184">
        <v>1129</v>
      </c>
      <c r="B1200" s="98" t="s">
        <v>261</v>
      </c>
      <c r="C1200" s="98" t="s">
        <v>260</v>
      </c>
      <c r="D1200" s="11" t="s">
        <v>25</v>
      </c>
      <c r="E1200" s="11" t="s">
        <v>304</v>
      </c>
      <c r="F1200" s="12" t="s">
        <v>49</v>
      </c>
      <c r="G1200" s="12" t="s">
        <v>510</v>
      </c>
      <c r="H1200" s="12" t="s">
        <v>308</v>
      </c>
      <c r="I1200" s="12" t="s">
        <v>504</v>
      </c>
      <c r="J1200" s="12" t="str">
        <f>"≥17h"</f>
        <v>≥17h</v>
      </c>
      <c r="K1200" s="12" t="s">
        <v>47</v>
      </c>
      <c r="L1200" s="69" t="s">
        <v>519</v>
      </c>
      <c r="M1200" s="13" t="s">
        <v>374</v>
      </c>
      <c r="N1200" s="14" t="s">
        <v>308</v>
      </c>
      <c r="O1200" s="96" t="s">
        <v>358</v>
      </c>
      <c r="P1200" s="15" t="s">
        <v>368</v>
      </c>
      <c r="Q1200" s="83"/>
      <c r="R1200" s="84"/>
      <c r="S1200" s="84"/>
      <c r="T1200" s="84">
        <v>1</v>
      </c>
      <c r="U1200" s="84"/>
      <c r="V1200" s="84"/>
      <c r="W1200" s="84"/>
      <c r="X1200" s="84"/>
      <c r="Y1200" s="85"/>
      <c r="Z1200" s="69" t="s">
        <v>519</v>
      </c>
      <c r="AA1200" s="13" t="s">
        <v>374</v>
      </c>
      <c r="AB1200" s="14" t="s">
        <v>308</v>
      </c>
      <c r="AC1200" s="96" t="s">
        <v>358</v>
      </c>
      <c r="AD1200" s="15" t="s">
        <v>368</v>
      </c>
      <c r="AE1200" s="83">
        <v>1</v>
      </c>
      <c r="AF1200" s="84"/>
      <c r="AG1200" s="84"/>
      <c r="AH1200" s="84"/>
      <c r="AI1200" s="84"/>
      <c r="AJ1200" s="84"/>
      <c r="AK1200" s="84"/>
      <c r="AL1200" s="84"/>
      <c r="AM1200" s="85"/>
    </row>
    <row r="1201" spans="1:39" ht="12" customHeight="1">
      <c r="A1201" s="184">
        <v>1130</v>
      </c>
      <c r="B1201" s="98" t="s">
        <v>265</v>
      </c>
      <c r="C1201" s="98" t="s">
        <v>264</v>
      </c>
      <c r="D1201" s="11" t="s">
        <v>51</v>
      </c>
      <c r="E1201" s="11" t="s">
        <v>303</v>
      </c>
      <c r="F1201" s="12" t="s">
        <v>49</v>
      </c>
      <c r="G1201" s="12" t="s">
        <v>510</v>
      </c>
      <c r="H1201" s="12" t="s">
        <v>308</v>
      </c>
      <c r="I1201" s="12" t="s">
        <v>507</v>
      </c>
      <c r="J1201" s="12" t="str">
        <f>"≥17h"</f>
        <v>≥17h</v>
      </c>
      <c r="K1201" s="12" t="s">
        <v>513</v>
      </c>
      <c r="L1201" s="69" t="s">
        <v>519</v>
      </c>
      <c r="M1201" s="13" t="s">
        <v>374</v>
      </c>
      <c r="N1201" s="14" t="s">
        <v>308</v>
      </c>
      <c r="O1201" s="96" t="s">
        <v>358</v>
      </c>
      <c r="P1201" s="15" t="s">
        <v>370</v>
      </c>
      <c r="Q1201" s="83"/>
      <c r="R1201" s="84">
        <v>1</v>
      </c>
      <c r="S1201" s="84"/>
      <c r="T1201" s="84"/>
      <c r="U1201" s="84"/>
      <c r="V1201" s="84"/>
      <c r="W1201" s="84"/>
      <c r="X1201" s="84"/>
      <c r="Y1201" s="85"/>
      <c r="Z1201" s="69" t="s">
        <v>519</v>
      </c>
      <c r="AA1201" s="13" t="s">
        <v>374</v>
      </c>
      <c r="AB1201" s="14" t="s">
        <v>308</v>
      </c>
      <c r="AC1201" s="96" t="s">
        <v>358</v>
      </c>
      <c r="AD1201" s="15" t="s">
        <v>370</v>
      </c>
      <c r="AE1201" s="83"/>
      <c r="AF1201" s="84"/>
      <c r="AG1201" s="84"/>
      <c r="AH1201" s="84"/>
      <c r="AI1201" s="84"/>
      <c r="AJ1201" s="84"/>
      <c r="AK1201" s="84"/>
      <c r="AL1201" s="84"/>
      <c r="AM1201" s="85">
        <v>1</v>
      </c>
    </row>
    <row r="1202" spans="1:39" ht="12" customHeight="1">
      <c r="A1202" s="184">
        <v>1131</v>
      </c>
      <c r="B1202" s="98" t="s">
        <v>282</v>
      </c>
      <c r="C1202" s="98" t="s">
        <v>281</v>
      </c>
      <c r="D1202" s="11" t="s">
        <v>25</v>
      </c>
      <c r="E1202" s="11" t="s">
        <v>303</v>
      </c>
      <c r="F1202" s="12" t="s">
        <v>48</v>
      </c>
      <c r="G1202" s="12" t="s">
        <v>510</v>
      </c>
      <c r="H1202" s="12" t="s">
        <v>307</v>
      </c>
      <c r="I1202" s="12" t="s">
        <v>504</v>
      </c>
      <c r="J1202" s="12" t="str">
        <f>"≥17h"</f>
        <v>≥17h</v>
      </c>
      <c r="K1202" s="12" t="s">
        <v>47</v>
      </c>
      <c r="L1202" s="69" t="s">
        <v>519</v>
      </c>
      <c r="M1202" s="13" t="s">
        <v>373</v>
      </c>
      <c r="N1202" s="14" t="s">
        <v>308</v>
      </c>
      <c r="O1202" s="96" t="s">
        <v>358</v>
      </c>
      <c r="P1202" s="15" t="s">
        <v>368</v>
      </c>
      <c r="Q1202" s="83"/>
      <c r="R1202" s="84"/>
      <c r="S1202" s="84"/>
      <c r="T1202" s="84">
        <v>1</v>
      </c>
      <c r="U1202" s="84"/>
      <c r="V1202" s="84"/>
      <c r="W1202" s="84"/>
      <c r="X1202" s="84"/>
      <c r="Y1202" s="85"/>
      <c r="Z1202" s="69" t="s">
        <v>519</v>
      </c>
      <c r="AA1202" s="13" t="s">
        <v>373</v>
      </c>
      <c r="AB1202" s="14" t="s">
        <v>308</v>
      </c>
      <c r="AC1202" s="96" t="s">
        <v>358</v>
      </c>
      <c r="AD1202" s="15" t="s">
        <v>368</v>
      </c>
      <c r="AE1202" s="83"/>
      <c r="AF1202" s="84"/>
      <c r="AG1202" s="84"/>
      <c r="AH1202" s="84"/>
      <c r="AI1202" s="84"/>
      <c r="AJ1202" s="84"/>
      <c r="AK1202" s="84"/>
      <c r="AL1202" s="84"/>
      <c r="AM1202" s="85">
        <v>1</v>
      </c>
    </row>
    <row r="1203" spans="1:39" ht="12" customHeight="1">
      <c r="A1203" s="184">
        <v>1132</v>
      </c>
      <c r="B1203" s="98" t="s">
        <v>282</v>
      </c>
      <c r="C1203" s="98" t="s">
        <v>281</v>
      </c>
      <c r="D1203" s="11" t="s">
        <v>51</v>
      </c>
      <c r="E1203" s="11" t="s">
        <v>304</v>
      </c>
      <c r="F1203" s="12" t="s">
        <v>50</v>
      </c>
      <c r="G1203" s="12" t="s">
        <v>510</v>
      </c>
      <c r="H1203" s="12" t="s">
        <v>307</v>
      </c>
      <c r="I1203" s="105" t="s">
        <v>504</v>
      </c>
      <c r="J1203" s="11" t="str">
        <f>"12-16h"</f>
        <v>12-16h</v>
      </c>
      <c r="K1203" s="12" t="s">
        <v>512</v>
      </c>
      <c r="L1203" s="69" t="s">
        <v>519</v>
      </c>
      <c r="M1203" s="13" t="s">
        <v>309</v>
      </c>
      <c r="N1203" s="14" t="s">
        <v>308</v>
      </c>
      <c r="O1203" s="96" t="s">
        <v>358</v>
      </c>
      <c r="P1203" s="15" t="s">
        <v>368</v>
      </c>
      <c r="Q1203" s="83"/>
      <c r="R1203" s="84"/>
      <c r="S1203" s="84"/>
      <c r="T1203" s="84">
        <v>1</v>
      </c>
      <c r="U1203" s="84"/>
      <c r="V1203" s="84"/>
      <c r="W1203" s="84"/>
      <c r="X1203" s="84"/>
      <c r="Y1203" s="85"/>
      <c r="Z1203" s="69" t="s">
        <v>519</v>
      </c>
      <c r="AA1203" s="13" t="s">
        <v>309</v>
      </c>
      <c r="AB1203" s="14" t="s">
        <v>308</v>
      </c>
      <c r="AC1203" s="96" t="s">
        <v>358</v>
      </c>
      <c r="AD1203" s="15" t="s">
        <v>368</v>
      </c>
      <c r="AE1203" s="83">
        <v>1</v>
      </c>
      <c r="AF1203" s="84"/>
      <c r="AG1203" s="84"/>
      <c r="AH1203" s="84"/>
      <c r="AI1203" s="84"/>
      <c r="AJ1203" s="84"/>
      <c r="AK1203" s="84"/>
      <c r="AL1203" s="84"/>
      <c r="AM1203" s="85"/>
    </row>
    <row r="1204" spans="1:39" ht="12" customHeight="1">
      <c r="A1204" s="184">
        <v>1133</v>
      </c>
      <c r="B1204" s="98" t="s">
        <v>282</v>
      </c>
      <c r="C1204" s="98" t="s">
        <v>281</v>
      </c>
      <c r="D1204" s="11" t="s">
        <v>51</v>
      </c>
      <c r="E1204" s="11" t="s">
        <v>303</v>
      </c>
      <c r="F1204" s="12" t="s">
        <v>50</v>
      </c>
      <c r="G1204" s="12" t="s">
        <v>510</v>
      </c>
      <c r="H1204" s="12" t="s">
        <v>306</v>
      </c>
      <c r="I1204" s="105" t="s">
        <v>504</v>
      </c>
      <c r="J1204" s="12" t="str">
        <f>"≥17h"</f>
        <v>≥17h</v>
      </c>
      <c r="K1204" s="12" t="s">
        <v>512</v>
      </c>
      <c r="L1204" s="69" t="s">
        <v>519</v>
      </c>
      <c r="M1204" s="13" t="s">
        <v>374</v>
      </c>
      <c r="N1204" s="14" t="s">
        <v>367</v>
      </c>
      <c r="O1204" s="96" t="s">
        <v>358</v>
      </c>
      <c r="P1204" s="15" t="s">
        <v>370</v>
      </c>
      <c r="Q1204" s="83"/>
      <c r="R1204" s="84">
        <v>1</v>
      </c>
      <c r="S1204" s="84"/>
      <c r="T1204" s="84"/>
      <c r="U1204" s="84"/>
      <c r="V1204" s="84"/>
      <c r="W1204" s="84"/>
      <c r="X1204" s="84"/>
      <c r="Y1204" s="85"/>
      <c r="Z1204" s="69" t="s">
        <v>519</v>
      </c>
      <c r="AA1204" s="13" t="s">
        <v>374</v>
      </c>
      <c r="AB1204" s="14" t="s">
        <v>367</v>
      </c>
      <c r="AC1204" s="96" t="s">
        <v>358</v>
      </c>
      <c r="AD1204" s="15" t="s">
        <v>370</v>
      </c>
      <c r="AE1204" s="83"/>
      <c r="AF1204" s="84">
        <v>1</v>
      </c>
      <c r="AG1204" s="84"/>
      <c r="AH1204" s="84"/>
      <c r="AI1204" s="84"/>
      <c r="AJ1204" s="84"/>
      <c r="AK1204" s="84"/>
      <c r="AL1204" s="84"/>
      <c r="AM1204" s="85"/>
    </row>
    <row r="1205" spans="1:39" ht="12" customHeight="1">
      <c r="A1205" s="184">
        <v>1134</v>
      </c>
      <c r="B1205" s="98" t="s">
        <v>282</v>
      </c>
      <c r="C1205" s="98" t="s">
        <v>281</v>
      </c>
      <c r="D1205" s="11" t="s">
        <v>51</v>
      </c>
      <c r="E1205" s="11" t="s">
        <v>303</v>
      </c>
      <c r="F1205" s="12" t="s">
        <v>49</v>
      </c>
      <c r="G1205" s="12" t="s">
        <v>510</v>
      </c>
      <c r="H1205" s="12" t="s">
        <v>306</v>
      </c>
      <c r="I1205" s="12" t="s">
        <v>507</v>
      </c>
      <c r="J1205" s="11" t="str">
        <f>"12-16h"</f>
        <v>12-16h</v>
      </c>
      <c r="K1205" s="12" t="s">
        <v>513</v>
      </c>
      <c r="L1205" s="69" t="s">
        <v>519</v>
      </c>
      <c r="M1205" s="13" t="s">
        <v>373</v>
      </c>
      <c r="N1205" s="14" t="s">
        <v>308</v>
      </c>
      <c r="O1205" s="96" t="s">
        <v>358</v>
      </c>
      <c r="P1205" s="15" t="s">
        <v>368</v>
      </c>
      <c r="Q1205" s="83"/>
      <c r="R1205" s="84"/>
      <c r="S1205" s="84"/>
      <c r="T1205" s="84">
        <v>1</v>
      </c>
      <c r="U1205" s="84"/>
      <c r="V1205" s="84"/>
      <c r="W1205" s="84"/>
      <c r="X1205" s="84"/>
      <c r="Y1205" s="85"/>
      <c r="Z1205" s="69" t="s">
        <v>519</v>
      </c>
      <c r="AA1205" s="13" t="s">
        <v>373</v>
      </c>
      <c r="AB1205" s="14" t="s">
        <v>308</v>
      </c>
      <c r="AC1205" s="96" t="s">
        <v>358</v>
      </c>
      <c r="AD1205" s="15" t="s">
        <v>368</v>
      </c>
      <c r="AE1205" s="83"/>
      <c r="AF1205" s="84">
        <v>1</v>
      </c>
      <c r="AG1205" s="84"/>
      <c r="AH1205" s="84"/>
      <c r="AI1205" s="84"/>
      <c r="AJ1205" s="84"/>
      <c r="AK1205" s="84"/>
      <c r="AL1205" s="84"/>
      <c r="AM1205" s="85"/>
    </row>
    <row r="1206" spans="1:39" ht="12" customHeight="1">
      <c r="A1206" s="184">
        <v>1135</v>
      </c>
      <c r="B1206" s="98" t="s">
        <v>282</v>
      </c>
      <c r="C1206" s="98" t="s">
        <v>281</v>
      </c>
      <c r="D1206" s="11" t="s">
        <v>51</v>
      </c>
      <c r="E1206" s="11" t="s">
        <v>304</v>
      </c>
      <c r="F1206" s="12" t="s">
        <v>50</v>
      </c>
      <c r="G1206" s="12" t="s">
        <v>510</v>
      </c>
      <c r="H1206" s="12" t="s">
        <v>306</v>
      </c>
      <c r="I1206" s="105" t="s">
        <v>507</v>
      </c>
      <c r="J1206" s="12" t="str">
        <f>"≥17h"</f>
        <v>≥17h</v>
      </c>
      <c r="K1206" s="12" t="s">
        <v>512</v>
      </c>
      <c r="L1206" s="69" t="s">
        <v>519</v>
      </c>
      <c r="M1206" s="13" t="s">
        <v>374</v>
      </c>
      <c r="N1206" s="14" t="s">
        <v>367</v>
      </c>
      <c r="O1206" s="96" t="s">
        <v>358</v>
      </c>
      <c r="P1206" s="15" t="s">
        <v>368</v>
      </c>
      <c r="Q1206" s="83"/>
      <c r="R1206" s="84"/>
      <c r="S1206" s="84"/>
      <c r="T1206" s="84">
        <v>1</v>
      </c>
      <c r="U1206" s="84"/>
      <c r="V1206" s="84"/>
      <c r="W1206" s="84">
        <v>1</v>
      </c>
      <c r="X1206" s="84"/>
      <c r="Y1206" s="85"/>
      <c r="Z1206" s="69" t="s">
        <v>519</v>
      </c>
      <c r="AA1206" s="13" t="s">
        <v>374</v>
      </c>
      <c r="AB1206" s="14" t="s">
        <v>367</v>
      </c>
      <c r="AC1206" s="96" t="s">
        <v>358</v>
      </c>
      <c r="AD1206" s="15" t="s">
        <v>368</v>
      </c>
      <c r="AE1206" s="83"/>
      <c r="AF1206" s="84">
        <v>1</v>
      </c>
      <c r="AG1206" s="84"/>
      <c r="AH1206" s="84"/>
      <c r="AI1206" s="84"/>
      <c r="AJ1206" s="84"/>
      <c r="AK1206" s="84"/>
      <c r="AL1206" s="84"/>
      <c r="AM1206" s="85"/>
    </row>
    <row r="1207" spans="1:39" ht="12" customHeight="1">
      <c r="A1207" s="184">
        <v>1136</v>
      </c>
      <c r="B1207" s="98" t="s">
        <v>86</v>
      </c>
      <c r="C1207" s="98" t="s">
        <v>256</v>
      </c>
      <c r="D1207" s="11" t="s">
        <v>51</v>
      </c>
      <c r="E1207" s="11" t="s">
        <v>304</v>
      </c>
      <c r="F1207" s="12" t="s">
        <v>49</v>
      </c>
      <c r="G1207" s="12" t="s">
        <v>510</v>
      </c>
      <c r="H1207" s="12" t="s">
        <v>308</v>
      </c>
      <c r="I1207" s="105" t="s">
        <v>504</v>
      </c>
      <c r="J1207" s="12" t="str">
        <f>"≥17h"</f>
        <v>≥17h</v>
      </c>
      <c r="K1207" s="12" t="s">
        <v>47</v>
      </c>
      <c r="L1207" s="69" t="s">
        <v>519</v>
      </c>
      <c r="M1207" s="13" t="s">
        <v>374</v>
      </c>
      <c r="N1207" s="14" t="s">
        <v>308</v>
      </c>
      <c r="O1207" s="96" t="s">
        <v>358</v>
      </c>
      <c r="P1207" s="15" t="s">
        <v>368</v>
      </c>
      <c r="Q1207" s="83"/>
      <c r="R1207" s="84"/>
      <c r="S1207" s="84"/>
      <c r="T1207" s="84">
        <v>1</v>
      </c>
      <c r="U1207" s="84"/>
      <c r="V1207" s="84"/>
      <c r="W1207" s="84"/>
      <c r="X1207" s="84"/>
      <c r="Y1207" s="85"/>
      <c r="Z1207" s="69" t="s">
        <v>519</v>
      </c>
      <c r="AA1207" s="13" t="s">
        <v>374</v>
      </c>
      <c r="AB1207" s="14" t="s">
        <v>308</v>
      </c>
      <c r="AC1207" s="96" t="s">
        <v>358</v>
      </c>
      <c r="AD1207" s="15" t="s">
        <v>368</v>
      </c>
      <c r="AE1207" s="83">
        <v>1</v>
      </c>
      <c r="AF1207" s="84"/>
      <c r="AG1207" s="84"/>
      <c r="AH1207" s="84"/>
      <c r="AI1207" s="84"/>
      <c r="AJ1207" s="84"/>
      <c r="AK1207" s="84"/>
      <c r="AL1207" s="84"/>
      <c r="AM1207" s="85"/>
    </row>
    <row r="1208" spans="1:39" ht="12" customHeight="1">
      <c r="A1208" s="184">
        <v>1137</v>
      </c>
      <c r="B1208" s="98" t="s">
        <v>86</v>
      </c>
      <c r="C1208" s="98" t="s">
        <v>256</v>
      </c>
      <c r="D1208" s="11" t="s">
        <v>51</v>
      </c>
      <c r="E1208" s="11" t="s">
        <v>303</v>
      </c>
      <c r="F1208" s="12" t="s">
        <v>49</v>
      </c>
      <c r="G1208" s="12" t="s">
        <v>510</v>
      </c>
      <c r="H1208" s="12" t="s">
        <v>308</v>
      </c>
      <c r="I1208" s="105" t="s">
        <v>504</v>
      </c>
      <c r="J1208" s="11" t="str">
        <f>"12-16h"</f>
        <v>12-16h</v>
      </c>
      <c r="K1208" s="12" t="s">
        <v>512</v>
      </c>
      <c r="L1208" s="69" t="s">
        <v>519</v>
      </c>
      <c r="M1208" s="13" t="s">
        <v>371</v>
      </c>
      <c r="N1208" s="14" t="s">
        <v>308</v>
      </c>
      <c r="O1208" s="96" t="s">
        <v>358</v>
      </c>
      <c r="P1208" s="15" t="s">
        <v>370</v>
      </c>
      <c r="Q1208" s="83"/>
      <c r="R1208" s="84">
        <v>1</v>
      </c>
      <c r="S1208" s="84"/>
      <c r="T1208" s="84"/>
      <c r="U1208" s="84"/>
      <c r="V1208" s="84"/>
      <c r="W1208" s="84"/>
      <c r="X1208" s="84"/>
      <c r="Y1208" s="85"/>
      <c r="Z1208" s="69" t="s">
        <v>519</v>
      </c>
      <c r="AA1208" s="13" t="s">
        <v>371</v>
      </c>
      <c r="AB1208" s="14" t="s">
        <v>308</v>
      </c>
      <c r="AC1208" s="96" t="s">
        <v>358</v>
      </c>
      <c r="AD1208" s="15" t="s">
        <v>370</v>
      </c>
      <c r="AE1208" s="83">
        <v>1</v>
      </c>
      <c r="AF1208" s="84"/>
      <c r="AG1208" s="84"/>
      <c r="AH1208" s="84"/>
      <c r="AI1208" s="84"/>
      <c r="AJ1208" s="84"/>
      <c r="AK1208" s="84"/>
      <c r="AL1208" s="84"/>
      <c r="AM1208" s="85"/>
    </row>
    <row r="1209" spans="1:39" ht="12" customHeight="1">
      <c r="A1209" s="184"/>
      <c r="B1209" s="98" t="s">
        <v>86</v>
      </c>
      <c r="C1209" s="98" t="s">
        <v>256</v>
      </c>
      <c r="D1209" s="69" t="s">
        <v>51</v>
      </c>
      <c r="E1209" s="69" t="s">
        <v>303</v>
      </c>
      <c r="F1209" s="69" t="s">
        <v>49</v>
      </c>
      <c r="G1209" s="69" t="s">
        <v>510</v>
      </c>
      <c r="H1209" s="69" t="s">
        <v>308</v>
      </c>
      <c r="I1209" s="117" t="s">
        <v>504</v>
      </c>
      <c r="J1209" s="69" t="str">
        <f>"12-16h"</f>
        <v>12-16h</v>
      </c>
      <c r="K1209" s="69" t="s">
        <v>512</v>
      </c>
      <c r="L1209" s="69" t="s">
        <v>519</v>
      </c>
      <c r="M1209" s="13" t="s">
        <v>339</v>
      </c>
      <c r="N1209" s="14" t="s">
        <v>308</v>
      </c>
      <c r="O1209" s="96" t="s">
        <v>0</v>
      </c>
      <c r="P1209" s="15" t="s">
        <v>368</v>
      </c>
      <c r="Q1209" s="83"/>
      <c r="R1209" s="84">
        <v>1</v>
      </c>
      <c r="S1209" s="84"/>
      <c r="T1209" s="84">
        <v>1</v>
      </c>
      <c r="U1209" s="84"/>
      <c r="V1209" s="84"/>
      <c r="W1209" s="84"/>
      <c r="X1209" s="84"/>
      <c r="Y1209" s="85"/>
      <c r="Z1209" s="69" t="s">
        <v>519</v>
      </c>
      <c r="AA1209" s="13" t="s">
        <v>339</v>
      </c>
      <c r="AB1209" s="14" t="s">
        <v>308</v>
      </c>
      <c r="AC1209" s="96" t="s">
        <v>0</v>
      </c>
      <c r="AD1209" s="15" t="s">
        <v>368</v>
      </c>
      <c r="AE1209" s="83"/>
      <c r="AF1209" s="84"/>
      <c r="AG1209" s="84"/>
      <c r="AH1209" s="84"/>
      <c r="AI1209" s="84"/>
      <c r="AJ1209" s="84"/>
      <c r="AK1209" s="84"/>
      <c r="AL1209" s="84"/>
      <c r="AM1209" s="85"/>
    </row>
    <row r="1210" spans="1:39" ht="12" customHeight="1">
      <c r="A1210" s="184">
        <v>1138</v>
      </c>
      <c r="B1210" s="98" t="s">
        <v>134</v>
      </c>
      <c r="C1210" s="98" t="s">
        <v>131</v>
      </c>
      <c r="D1210" s="11" t="s">
        <v>51</v>
      </c>
      <c r="E1210" s="11" t="s">
        <v>304</v>
      </c>
      <c r="F1210" s="12" t="s">
        <v>50</v>
      </c>
      <c r="G1210" s="12" t="s">
        <v>510</v>
      </c>
      <c r="H1210" s="12" t="s">
        <v>307</v>
      </c>
      <c r="I1210" s="105" t="s">
        <v>507</v>
      </c>
      <c r="J1210" s="12" t="str">
        <f>"≥17h"</f>
        <v>≥17h</v>
      </c>
      <c r="K1210" s="12" t="s">
        <v>512</v>
      </c>
      <c r="L1210" s="69" t="s">
        <v>519</v>
      </c>
      <c r="M1210" s="13" t="s">
        <v>373</v>
      </c>
      <c r="N1210" s="14" t="s">
        <v>308</v>
      </c>
      <c r="O1210" s="96" t="s">
        <v>358</v>
      </c>
      <c r="P1210" s="15" t="s">
        <v>370</v>
      </c>
      <c r="Q1210" s="83"/>
      <c r="R1210" s="84">
        <v>1</v>
      </c>
      <c r="S1210" s="84"/>
      <c r="T1210" s="84"/>
      <c r="U1210" s="84"/>
      <c r="V1210" s="84"/>
      <c r="W1210" s="84"/>
      <c r="X1210" s="84"/>
      <c r="Y1210" s="85"/>
      <c r="Z1210" s="69" t="s">
        <v>519</v>
      </c>
      <c r="AA1210" s="13" t="s">
        <v>373</v>
      </c>
      <c r="AB1210" s="14" t="s">
        <v>308</v>
      </c>
      <c r="AC1210" s="96" t="s">
        <v>358</v>
      </c>
      <c r="AD1210" s="15" t="s">
        <v>370</v>
      </c>
      <c r="AE1210" s="83"/>
      <c r="AF1210" s="84">
        <v>1</v>
      </c>
      <c r="AG1210" s="84"/>
      <c r="AH1210" s="84"/>
      <c r="AI1210" s="84"/>
      <c r="AJ1210" s="84"/>
      <c r="AK1210" s="84"/>
      <c r="AL1210" s="84"/>
      <c r="AM1210" s="85"/>
    </row>
    <row r="1211" spans="1:39" ht="12" customHeight="1">
      <c r="A1211" s="184">
        <v>1139</v>
      </c>
      <c r="B1211" s="98" t="s">
        <v>134</v>
      </c>
      <c r="C1211" s="98" t="s">
        <v>131</v>
      </c>
      <c r="D1211" s="11" t="s">
        <v>51</v>
      </c>
      <c r="E1211" s="11" t="s">
        <v>304</v>
      </c>
      <c r="F1211" s="12" t="s">
        <v>50</v>
      </c>
      <c r="G1211" s="12" t="s">
        <v>510</v>
      </c>
      <c r="H1211" s="12" t="s">
        <v>306</v>
      </c>
      <c r="I1211" s="105" t="s">
        <v>504</v>
      </c>
      <c r="J1211" s="12" t="str">
        <f>"≥17h"</f>
        <v>≥17h</v>
      </c>
      <c r="K1211" s="12" t="s">
        <v>512</v>
      </c>
      <c r="L1211" s="69" t="s">
        <v>519</v>
      </c>
      <c r="M1211" s="13" t="s">
        <v>374</v>
      </c>
      <c r="N1211" s="14" t="s">
        <v>308</v>
      </c>
      <c r="O1211" s="96" t="s">
        <v>358</v>
      </c>
      <c r="P1211" s="15" t="s">
        <v>368</v>
      </c>
      <c r="Q1211" s="83"/>
      <c r="R1211" s="84"/>
      <c r="S1211" s="84">
        <v>1</v>
      </c>
      <c r="T1211" s="84">
        <v>1</v>
      </c>
      <c r="U1211" s="84"/>
      <c r="V1211" s="84"/>
      <c r="W1211" s="84"/>
      <c r="X1211" s="84"/>
      <c r="Y1211" s="85"/>
      <c r="Z1211" s="69" t="s">
        <v>519</v>
      </c>
      <c r="AA1211" s="13" t="s">
        <v>374</v>
      </c>
      <c r="AB1211" s="14" t="s">
        <v>308</v>
      </c>
      <c r="AC1211" s="96" t="s">
        <v>358</v>
      </c>
      <c r="AD1211" s="15" t="s">
        <v>368</v>
      </c>
      <c r="AE1211" s="83"/>
      <c r="AF1211" s="84">
        <v>1</v>
      </c>
      <c r="AG1211" s="84"/>
      <c r="AH1211" s="84"/>
      <c r="AI1211" s="84"/>
      <c r="AJ1211" s="84"/>
      <c r="AK1211" s="84"/>
      <c r="AL1211" s="84"/>
      <c r="AM1211" s="85"/>
    </row>
    <row r="1212" spans="1:39" ht="12" customHeight="1">
      <c r="A1212" s="184">
        <v>1140</v>
      </c>
      <c r="B1212" s="98" t="s">
        <v>134</v>
      </c>
      <c r="C1212" s="98" t="s">
        <v>131</v>
      </c>
      <c r="D1212" s="11" t="s">
        <v>51</v>
      </c>
      <c r="E1212" s="11" t="s">
        <v>304</v>
      </c>
      <c r="F1212" s="12" t="s">
        <v>50</v>
      </c>
      <c r="G1212" s="12" t="s">
        <v>310</v>
      </c>
      <c r="H1212" s="12" t="s">
        <v>306</v>
      </c>
      <c r="I1212" s="84" t="s">
        <v>507</v>
      </c>
      <c r="J1212" s="11" t="str">
        <f>"12-16h"</f>
        <v>12-16h</v>
      </c>
      <c r="K1212" s="12" t="s">
        <v>512</v>
      </c>
      <c r="L1212" s="69" t="s">
        <v>519</v>
      </c>
      <c r="M1212" s="13" t="s">
        <v>373</v>
      </c>
      <c r="N1212" s="14" t="s">
        <v>308</v>
      </c>
      <c r="O1212" s="96" t="s">
        <v>358</v>
      </c>
      <c r="P1212" s="15" t="s">
        <v>368</v>
      </c>
      <c r="Q1212" s="83"/>
      <c r="R1212" s="84"/>
      <c r="S1212" s="84">
        <v>1</v>
      </c>
      <c r="T1212" s="84">
        <v>1</v>
      </c>
      <c r="U1212" s="84"/>
      <c r="V1212" s="84"/>
      <c r="W1212" s="84">
        <v>1</v>
      </c>
      <c r="X1212" s="84"/>
      <c r="Y1212" s="85"/>
      <c r="Z1212" s="69" t="s">
        <v>519</v>
      </c>
      <c r="AA1212" s="13" t="s">
        <v>373</v>
      </c>
      <c r="AB1212" s="14" t="s">
        <v>308</v>
      </c>
      <c r="AC1212" s="96" t="s">
        <v>358</v>
      </c>
      <c r="AD1212" s="15" t="s">
        <v>368</v>
      </c>
      <c r="AE1212" s="83"/>
      <c r="AF1212" s="84">
        <v>1</v>
      </c>
      <c r="AG1212" s="84"/>
      <c r="AH1212" s="84"/>
      <c r="AI1212" s="84"/>
      <c r="AJ1212" s="84"/>
      <c r="AK1212" s="84"/>
      <c r="AL1212" s="84"/>
      <c r="AM1212" s="85"/>
    </row>
    <row r="1213" spans="1:39" ht="12" customHeight="1">
      <c r="A1213" s="184">
        <v>1141</v>
      </c>
      <c r="B1213" s="98" t="s">
        <v>124</v>
      </c>
      <c r="C1213" s="98" t="s">
        <v>72</v>
      </c>
      <c r="D1213" s="11" t="s">
        <v>52</v>
      </c>
      <c r="E1213" s="11" t="s">
        <v>303</v>
      </c>
      <c r="F1213" s="12" t="s">
        <v>50</v>
      </c>
      <c r="G1213" s="12" t="s">
        <v>310</v>
      </c>
      <c r="H1213" s="12" t="s">
        <v>308</v>
      </c>
      <c r="I1213" s="105" t="s">
        <v>505</v>
      </c>
      <c r="J1213" s="12" t="str">
        <f>"≥17h"</f>
        <v>≥17h</v>
      </c>
      <c r="K1213" s="12" t="s">
        <v>47</v>
      </c>
      <c r="L1213" s="69" t="s">
        <v>519</v>
      </c>
      <c r="M1213" s="13" t="s">
        <v>374</v>
      </c>
      <c r="N1213" s="14" t="s">
        <v>308</v>
      </c>
      <c r="O1213" s="96" t="s">
        <v>358</v>
      </c>
      <c r="P1213" s="15" t="s">
        <v>370</v>
      </c>
      <c r="Q1213" s="83"/>
      <c r="R1213" s="84">
        <v>1</v>
      </c>
      <c r="S1213" s="84"/>
      <c r="T1213" s="84">
        <v>1</v>
      </c>
      <c r="U1213" s="84"/>
      <c r="V1213" s="84"/>
      <c r="W1213" s="84">
        <v>1</v>
      </c>
      <c r="X1213" s="84">
        <v>1</v>
      </c>
      <c r="Y1213" s="85"/>
      <c r="Z1213" s="69" t="s">
        <v>519</v>
      </c>
      <c r="AA1213" s="13" t="s">
        <v>374</v>
      </c>
      <c r="AB1213" s="14" t="s">
        <v>308</v>
      </c>
      <c r="AC1213" s="96" t="s">
        <v>358</v>
      </c>
      <c r="AD1213" s="15" t="s">
        <v>370</v>
      </c>
      <c r="AE1213" s="83"/>
      <c r="AF1213" s="84">
        <v>1</v>
      </c>
      <c r="AG1213" s="84"/>
      <c r="AH1213" s="84"/>
      <c r="AI1213" s="84"/>
      <c r="AJ1213" s="84"/>
      <c r="AK1213" s="84"/>
      <c r="AL1213" s="84"/>
      <c r="AM1213" s="85"/>
    </row>
    <row r="1214" spans="1:39" ht="12" customHeight="1">
      <c r="A1214" s="184">
        <v>1142</v>
      </c>
      <c r="B1214" s="98" t="s">
        <v>74</v>
      </c>
      <c r="C1214" s="98" t="s">
        <v>75</v>
      </c>
      <c r="D1214" s="11" t="s">
        <v>51</v>
      </c>
      <c r="E1214" s="11" t="s">
        <v>303</v>
      </c>
      <c r="F1214" s="12" t="s">
        <v>50</v>
      </c>
      <c r="G1214" s="12" t="s">
        <v>310</v>
      </c>
      <c r="H1214" s="12" t="s">
        <v>306</v>
      </c>
      <c r="I1214" s="12" t="s">
        <v>504</v>
      </c>
      <c r="J1214" s="11" t="str">
        <f>"12-16h"</f>
        <v>12-16h</v>
      </c>
      <c r="K1214" s="12" t="s">
        <v>513</v>
      </c>
      <c r="L1214" s="69" t="s">
        <v>519</v>
      </c>
      <c r="M1214" s="13" t="s">
        <v>373</v>
      </c>
      <c r="N1214" s="14" t="s">
        <v>308</v>
      </c>
      <c r="O1214" s="96" t="s">
        <v>358</v>
      </c>
      <c r="P1214" s="15" t="s">
        <v>368</v>
      </c>
      <c r="Q1214" s="83"/>
      <c r="R1214" s="84"/>
      <c r="S1214" s="84">
        <v>1</v>
      </c>
      <c r="T1214" s="84"/>
      <c r="U1214" s="84"/>
      <c r="V1214" s="84"/>
      <c r="W1214" s="84"/>
      <c r="X1214" s="84"/>
      <c r="Y1214" s="85"/>
      <c r="Z1214" s="69" t="s">
        <v>519</v>
      </c>
      <c r="AA1214" s="13" t="s">
        <v>373</v>
      </c>
      <c r="AB1214" s="14" t="s">
        <v>308</v>
      </c>
      <c r="AC1214" s="96" t="s">
        <v>358</v>
      </c>
      <c r="AD1214" s="15" t="s">
        <v>368</v>
      </c>
      <c r="AE1214" s="83"/>
      <c r="AF1214" s="84">
        <v>1</v>
      </c>
      <c r="AG1214" s="84"/>
      <c r="AH1214" s="84"/>
      <c r="AI1214" s="84"/>
      <c r="AJ1214" s="84"/>
      <c r="AK1214" s="84"/>
      <c r="AL1214" s="84"/>
      <c r="AM1214" s="85"/>
    </row>
    <row r="1215" spans="1:39" ht="12" customHeight="1">
      <c r="A1215" s="184">
        <v>1143</v>
      </c>
      <c r="B1215" s="98" t="s">
        <v>86</v>
      </c>
      <c r="C1215" s="98" t="s">
        <v>256</v>
      </c>
      <c r="D1215" s="11" t="s">
        <v>52</v>
      </c>
      <c r="E1215" s="11" t="s">
        <v>303</v>
      </c>
      <c r="F1215" s="12" t="s">
        <v>49</v>
      </c>
      <c r="G1215" s="12" t="s">
        <v>310</v>
      </c>
      <c r="H1215" s="12" t="s">
        <v>308</v>
      </c>
      <c r="I1215" s="12" t="s">
        <v>505</v>
      </c>
      <c r="J1215" s="12" t="str">
        <f>"≥17h"</f>
        <v>≥17h</v>
      </c>
      <c r="K1215" s="12" t="s">
        <v>47</v>
      </c>
      <c r="L1215" s="69" t="s">
        <v>519</v>
      </c>
      <c r="M1215" s="13" t="s">
        <v>374</v>
      </c>
      <c r="N1215" s="14" t="s">
        <v>308</v>
      </c>
      <c r="O1215" s="96" t="s">
        <v>358</v>
      </c>
      <c r="P1215" s="15" t="s">
        <v>368</v>
      </c>
      <c r="Q1215" s="83"/>
      <c r="R1215" s="84"/>
      <c r="S1215" s="84">
        <v>1</v>
      </c>
      <c r="T1215" s="84">
        <v>1</v>
      </c>
      <c r="U1215" s="84"/>
      <c r="V1215" s="84"/>
      <c r="W1215" s="84"/>
      <c r="X1215" s="84"/>
      <c r="Y1215" s="85"/>
      <c r="Z1215" s="69" t="s">
        <v>519</v>
      </c>
      <c r="AA1215" s="13" t="s">
        <v>374</v>
      </c>
      <c r="AB1215" s="14" t="s">
        <v>308</v>
      </c>
      <c r="AC1215" s="96" t="s">
        <v>358</v>
      </c>
      <c r="AD1215" s="15" t="s">
        <v>368</v>
      </c>
      <c r="AE1215" s="83"/>
      <c r="AF1215" s="84">
        <v>1</v>
      </c>
      <c r="AG1215" s="84"/>
      <c r="AH1215" s="84"/>
      <c r="AI1215" s="84"/>
      <c r="AJ1215" s="84"/>
      <c r="AK1215" s="84"/>
      <c r="AL1215" s="84"/>
      <c r="AM1215" s="85"/>
    </row>
    <row r="1216" spans="1:39" ht="12" customHeight="1">
      <c r="A1216" s="184">
        <v>1144</v>
      </c>
      <c r="B1216" s="98" t="s">
        <v>74</v>
      </c>
      <c r="C1216" s="98" t="s">
        <v>75</v>
      </c>
      <c r="D1216" s="11" t="s">
        <v>25</v>
      </c>
      <c r="E1216" s="11" t="s">
        <v>304</v>
      </c>
      <c r="F1216" s="12" t="s">
        <v>48</v>
      </c>
      <c r="G1216" s="12" t="s">
        <v>310</v>
      </c>
      <c r="H1216" s="12" t="s">
        <v>306</v>
      </c>
      <c r="I1216" s="12" t="s">
        <v>505</v>
      </c>
      <c r="J1216" s="11" t="str">
        <f>"12-16h"</f>
        <v>12-16h</v>
      </c>
      <c r="K1216" s="12" t="s">
        <v>512</v>
      </c>
      <c r="L1216" s="69" t="s">
        <v>519</v>
      </c>
      <c r="M1216" s="13" t="s">
        <v>373</v>
      </c>
      <c r="N1216" s="14" t="s">
        <v>308</v>
      </c>
      <c r="O1216" s="96" t="s">
        <v>358</v>
      </c>
      <c r="P1216" s="15" t="s">
        <v>368</v>
      </c>
      <c r="Q1216" s="83"/>
      <c r="R1216" s="84"/>
      <c r="S1216" s="84">
        <v>1</v>
      </c>
      <c r="T1216" s="84"/>
      <c r="U1216" s="84"/>
      <c r="V1216" s="84"/>
      <c r="W1216" s="84"/>
      <c r="X1216" s="84"/>
      <c r="Y1216" s="85"/>
      <c r="Z1216" s="69" t="s">
        <v>519</v>
      </c>
      <c r="AA1216" s="13" t="s">
        <v>373</v>
      </c>
      <c r="AB1216" s="14" t="s">
        <v>308</v>
      </c>
      <c r="AC1216" s="96" t="s">
        <v>358</v>
      </c>
      <c r="AD1216" s="15" t="s">
        <v>368</v>
      </c>
      <c r="AE1216" s="83"/>
      <c r="AF1216" s="84">
        <v>1</v>
      </c>
      <c r="AG1216" s="84"/>
      <c r="AH1216" s="84"/>
      <c r="AI1216" s="84"/>
      <c r="AJ1216" s="84"/>
      <c r="AK1216" s="84"/>
      <c r="AL1216" s="84"/>
      <c r="AM1216" s="85"/>
    </row>
    <row r="1217" spans="1:39" ht="12" customHeight="1">
      <c r="A1217" s="184">
        <v>1145</v>
      </c>
      <c r="B1217" s="98" t="s">
        <v>281</v>
      </c>
      <c r="C1217" s="98" t="s">
        <v>281</v>
      </c>
      <c r="D1217" s="11" t="s">
        <v>25</v>
      </c>
      <c r="E1217" s="11" t="s">
        <v>304</v>
      </c>
      <c r="F1217" s="12" t="s">
        <v>48</v>
      </c>
      <c r="G1217" s="12" t="s">
        <v>310</v>
      </c>
      <c r="H1217" s="12" t="s">
        <v>306</v>
      </c>
      <c r="I1217" s="105" t="s">
        <v>507</v>
      </c>
      <c r="J1217" s="12" t="str">
        <f>"≥17h"</f>
        <v>≥17h</v>
      </c>
      <c r="K1217" s="12" t="s">
        <v>513</v>
      </c>
      <c r="L1217" s="69" t="s">
        <v>519</v>
      </c>
      <c r="M1217" s="13" t="s">
        <v>373</v>
      </c>
      <c r="N1217" s="14" t="s">
        <v>367</v>
      </c>
      <c r="O1217" s="96" t="s">
        <v>358</v>
      </c>
      <c r="P1217" s="15" t="s">
        <v>368</v>
      </c>
      <c r="Q1217" s="83"/>
      <c r="R1217" s="84"/>
      <c r="S1217" s="84">
        <v>1</v>
      </c>
      <c r="T1217" s="84">
        <v>1</v>
      </c>
      <c r="U1217" s="84"/>
      <c r="V1217" s="84">
        <v>1</v>
      </c>
      <c r="W1217" s="84">
        <v>1</v>
      </c>
      <c r="X1217" s="84"/>
      <c r="Y1217" s="85"/>
      <c r="Z1217" s="69" t="s">
        <v>519</v>
      </c>
      <c r="AA1217" s="13" t="s">
        <v>373</v>
      </c>
      <c r="AB1217" s="14" t="s">
        <v>367</v>
      </c>
      <c r="AC1217" s="96" t="s">
        <v>358</v>
      </c>
      <c r="AD1217" s="15" t="s">
        <v>368</v>
      </c>
      <c r="AE1217" s="83">
        <v>1</v>
      </c>
      <c r="AF1217" s="84"/>
      <c r="AG1217" s="84"/>
      <c r="AH1217" s="84">
        <v>1</v>
      </c>
      <c r="AI1217" s="84"/>
      <c r="AJ1217" s="84"/>
      <c r="AK1217" s="84"/>
      <c r="AL1217" s="84"/>
      <c r="AM1217" s="85"/>
    </row>
    <row r="1218" spans="1:39" ht="12" customHeight="1">
      <c r="A1218" s="184">
        <v>1146</v>
      </c>
      <c r="B1218" s="98" t="s">
        <v>291</v>
      </c>
      <c r="C1218" s="98" t="s">
        <v>291</v>
      </c>
      <c r="D1218" s="11" t="s">
        <v>51</v>
      </c>
      <c r="E1218" s="11" t="s">
        <v>304</v>
      </c>
      <c r="F1218" s="12" t="s">
        <v>49</v>
      </c>
      <c r="G1218" s="12" t="s">
        <v>510</v>
      </c>
      <c r="H1218" s="12" t="s">
        <v>308</v>
      </c>
      <c r="I1218" s="12" t="s">
        <v>507</v>
      </c>
      <c r="J1218" s="11" t="str">
        <f>"≤12h"</f>
        <v>≤12h</v>
      </c>
      <c r="K1218" s="12" t="s">
        <v>512</v>
      </c>
      <c r="L1218" s="69" t="s">
        <v>519</v>
      </c>
      <c r="M1218" s="13" t="s">
        <v>374</v>
      </c>
      <c r="N1218" s="14" t="s">
        <v>308</v>
      </c>
      <c r="O1218" s="96" t="s">
        <v>358</v>
      </c>
      <c r="P1218" s="15" t="s">
        <v>368</v>
      </c>
      <c r="Q1218" s="83"/>
      <c r="R1218" s="84"/>
      <c r="S1218" s="84">
        <v>1</v>
      </c>
      <c r="T1218" s="84">
        <v>1</v>
      </c>
      <c r="U1218" s="84"/>
      <c r="V1218" s="84"/>
      <c r="W1218" s="84"/>
      <c r="X1218" s="84"/>
      <c r="Y1218" s="85"/>
      <c r="Z1218" s="69" t="s">
        <v>519</v>
      </c>
      <c r="AA1218" s="13" t="s">
        <v>374</v>
      </c>
      <c r="AB1218" s="14" t="s">
        <v>308</v>
      </c>
      <c r="AC1218" s="96" t="s">
        <v>358</v>
      </c>
      <c r="AD1218" s="15" t="s">
        <v>368</v>
      </c>
      <c r="AE1218" s="83">
        <v>1</v>
      </c>
      <c r="AF1218" s="84"/>
      <c r="AG1218" s="84"/>
      <c r="AH1218" s="84"/>
      <c r="AI1218" s="84"/>
      <c r="AJ1218" s="84"/>
      <c r="AK1218" s="84"/>
      <c r="AL1218" s="84"/>
      <c r="AM1218" s="85"/>
    </row>
    <row r="1219" spans="1:39" ht="12" customHeight="1">
      <c r="A1219" s="184">
        <v>1147</v>
      </c>
      <c r="B1219" s="98" t="s">
        <v>291</v>
      </c>
      <c r="C1219" s="98" t="s">
        <v>291</v>
      </c>
      <c r="D1219" s="11" t="s">
        <v>51</v>
      </c>
      <c r="E1219" s="11" t="s">
        <v>304</v>
      </c>
      <c r="F1219" s="12" t="s">
        <v>50</v>
      </c>
      <c r="G1219" s="12" t="s">
        <v>310</v>
      </c>
      <c r="H1219" s="12" t="s">
        <v>306</v>
      </c>
      <c r="I1219" s="105" t="s">
        <v>504</v>
      </c>
      <c r="J1219" s="12" t="str">
        <f>"≥17h"</f>
        <v>≥17h</v>
      </c>
      <c r="K1219" s="12" t="s">
        <v>47</v>
      </c>
      <c r="L1219" s="69" t="s">
        <v>519</v>
      </c>
      <c r="M1219" s="13" t="s">
        <v>371</v>
      </c>
      <c r="N1219" s="14" t="s">
        <v>308</v>
      </c>
      <c r="O1219" s="96" t="s">
        <v>358</v>
      </c>
      <c r="P1219" s="15" t="s">
        <v>368</v>
      </c>
      <c r="Q1219" s="83"/>
      <c r="R1219" s="84"/>
      <c r="S1219" s="84"/>
      <c r="T1219" s="84">
        <v>1</v>
      </c>
      <c r="U1219" s="84"/>
      <c r="V1219" s="84"/>
      <c r="W1219" s="84">
        <v>1</v>
      </c>
      <c r="X1219" s="84"/>
      <c r="Y1219" s="85"/>
      <c r="Z1219" s="69" t="s">
        <v>519</v>
      </c>
      <c r="AA1219" s="13" t="s">
        <v>371</v>
      </c>
      <c r="AB1219" s="14" t="s">
        <v>308</v>
      </c>
      <c r="AC1219" s="96" t="s">
        <v>358</v>
      </c>
      <c r="AD1219" s="15" t="s">
        <v>368</v>
      </c>
      <c r="AE1219" s="83">
        <v>1</v>
      </c>
      <c r="AF1219" s="84"/>
      <c r="AG1219" s="84">
        <v>1</v>
      </c>
      <c r="AH1219" s="84"/>
      <c r="AI1219" s="84"/>
      <c r="AJ1219" s="84"/>
      <c r="AK1219" s="84"/>
      <c r="AL1219" s="84"/>
      <c r="AM1219" s="85"/>
    </row>
    <row r="1220" spans="1:39" ht="12" customHeight="1">
      <c r="A1220" s="184">
        <v>1148</v>
      </c>
      <c r="B1220" s="98" t="s">
        <v>291</v>
      </c>
      <c r="C1220" s="98" t="s">
        <v>291</v>
      </c>
      <c r="D1220" s="11" t="s">
        <v>25</v>
      </c>
      <c r="E1220" s="11" t="s">
        <v>304</v>
      </c>
      <c r="F1220" s="12" t="s">
        <v>48</v>
      </c>
      <c r="G1220" s="12" t="s">
        <v>310</v>
      </c>
      <c r="H1220" s="12" t="s">
        <v>306</v>
      </c>
      <c r="I1220" s="105" t="s">
        <v>504</v>
      </c>
      <c r="J1220" s="12" t="str">
        <f>"≥17h"</f>
        <v>≥17h</v>
      </c>
      <c r="K1220" s="12" t="s">
        <v>512</v>
      </c>
      <c r="L1220" s="69" t="s">
        <v>519</v>
      </c>
      <c r="M1220" s="13" t="s">
        <v>373</v>
      </c>
      <c r="N1220" s="14" t="s">
        <v>367</v>
      </c>
      <c r="O1220" s="96" t="s">
        <v>358</v>
      </c>
      <c r="P1220" s="15" t="s">
        <v>368</v>
      </c>
      <c r="Q1220" s="83"/>
      <c r="R1220" s="84"/>
      <c r="S1220" s="84"/>
      <c r="T1220" s="84">
        <v>1</v>
      </c>
      <c r="U1220" s="84"/>
      <c r="V1220" s="84"/>
      <c r="W1220" s="84">
        <v>1</v>
      </c>
      <c r="X1220" s="84"/>
      <c r="Y1220" s="85"/>
      <c r="Z1220" s="69" t="s">
        <v>519</v>
      </c>
      <c r="AA1220" s="13" t="s">
        <v>373</v>
      </c>
      <c r="AB1220" s="14" t="s">
        <v>367</v>
      </c>
      <c r="AC1220" s="96" t="s">
        <v>358</v>
      </c>
      <c r="AD1220" s="15" t="s">
        <v>368</v>
      </c>
      <c r="AE1220" s="83"/>
      <c r="AF1220" s="84">
        <v>1</v>
      </c>
      <c r="AG1220" s="84"/>
      <c r="AH1220" s="84"/>
      <c r="AI1220" s="84"/>
      <c r="AJ1220" s="84"/>
      <c r="AK1220" s="84"/>
      <c r="AL1220" s="84"/>
      <c r="AM1220" s="85"/>
    </row>
    <row r="1221" spans="1:39" ht="12" customHeight="1">
      <c r="A1221" s="184">
        <v>1149</v>
      </c>
      <c r="B1221" s="98" t="s">
        <v>266</v>
      </c>
      <c r="C1221" s="98" t="s">
        <v>264</v>
      </c>
      <c r="D1221" s="11" t="s">
        <v>51</v>
      </c>
      <c r="E1221" s="11" t="s">
        <v>303</v>
      </c>
      <c r="F1221" s="12" t="s">
        <v>49</v>
      </c>
      <c r="G1221" s="12" t="s">
        <v>310</v>
      </c>
      <c r="H1221" s="12" t="s">
        <v>307</v>
      </c>
      <c r="I1221" s="105" t="s">
        <v>505</v>
      </c>
      <c r="J1221" s="11" t="str">
        <f>"12-16h"</f>
        <v>12-16h</v>
      </c>
      <c r="K1221" s="12" t="s">
        <v>512</v>
      </c>
      <c r="L1221" s="69" t="s">
        <v>519</v>
      </c>
      <c r="M1221" s="13" t="s">
        <v>339</v>
      </c>
      <c r="N1221" s="14" t="s">
        <v>308</v>
      </c>
      <c r="O1221" s="96" t="s">
        <v>358</v>
      </c>
      <c r="P1221" s="15" t="s">
        <v>368</v>
      </c>
      <c r="Q1221" s="83"/>
      <c r="R1221" s="84"/>
      <c r="S1221" s="84"/>
      <c r="T1221" s="84">
        <v>1</v>
      </c>
      <c r="U1221" s="84"/>
      <c r="V1221" s="84"/>
      <c r="W1221" s="84"/>
      <c r="X1221" s="84"/>
      <c r="Y1221" s="85"/>
      <c r="Z1221" s="69" t="s">
        <v>519</v>
      </c>
      <c r="AA1221" s="13" t="s">
        <v>339</v>
      </c>
      <c r="AB1221" s="14" t="s">
        <v>308</v>
      </c>
      <c r="AC1221" s="96" t="s">
        <v>358</v>
      </c>
      <c r="AD1221" s="15" t="s">
        <v>368</v>
      </c>
      <c r="AE1221" s="83"/>
      <c r="AF1221" s="84">
        <v>1</v>
      </c>
      <c r="AG1221" s="84"/>
      <c r="AH1221" s="84"/>
      <c r="AI1221" s="84"/>
      <c r="AJ1221" s="84"/>
      <c r="AK1221" s="84"/>
      <c r="AL1221" s="84"/>
      <c r="AM1221" s="85"/>
    </row>
    <row r="1222" spans="1:39" ht="12" customHeight="1">
      <c r="A1222" s="184">
        <v>1150</v>
      </c>
      <c r="B1222" s="98" t="s">
        <v>289</v>
      </c>
      <c r="C1222" s="98" t="s">
        <v>281</v>
      </c>
      <c r="D1222" s="11" t="s">
        <v>25</v>
      </c>
      <c r="E1222" s="11" t="s">
        <v>304</v>
      </c>
      <c r="F1222" s="12" t="s">
        <v>48</v>
      </c>
      <c r="G1222" s="12" t="s">
        <v>510</v>
      </c>
      <c r="H1222" s="12" t="s">
        <v>306</v>
      </c>
      <c r="I1222" s="105" t="s">
        <v>504</v>
      </c>
      <c r="J1222" s="11" t="str">
        <f>"12-16h"</f>
        <v>12-16h</v>
      </c>
      <c r="K1222" s="12" t="s">
        <v>512</v>
      </c>
      <c r="L1222" s="69" t="s">
        <v>519</v>
      </c>
      <c r="M1222" s="13" t="s">
        <v>373</v>
      </c>
      <c r="N1222" s="14" t="s">
        <v>308</v>
      </c>
      <c r="O1222" s="96" t="s">
        <v>358</v>
      </c>
      <c r="P1222" s="15" t="s">
        <v>368</v>
      </c>
      <c r="Q1222" s="83"/>
      <c r="R1222" s="84"/>
      <c r="S1222" s="84">
        <v>1</v>
      </c>
      <c r="T1222" s="84">
        <v>1</v>
      </c>
      <c r="U1222" s="84"/>
      <c r="V1222" s="84">
        <v>1</v>
      </c>
      <c r="W1222" s="84"/>
      <c r="X1222" s="84">
        <v>1</v>
      </c>
      <c r="Y1222" s="85"/>
      <c r="Z1222" s="69" t="s">
        <v>519</v>
      </c>
      <c r="AA1222" s="13" t="s">
        <v>373</v>
      </c>
      <c r="AB1222" s="14" t="s">
        <v>308</v>
      </c>
      <c r="AC1222" s="96" t="s">
        <v>358</v>
      </c>
      <c r="AD1222" s="15" t="s">
        <v>368</v>
      </c>
      <c r="AE1222" s="83"/>
      <c r="AF1222" s="84">
        <v>1</v>
      </c>
      <c r="AG1222" s="84"/>
      <c r="AH1222" s="84"/>
      <c r="AI1222" s="84"/>
      <c r="AJ1222" s="84"/>
      <c r="AK1222" s="84"/>
      <c r="AL1222" s="84"/>
      <c r="AM1222" s="85"/>
    </row>
    <row r="1223" spans="1:39" ht="12" customHeight="1">
      <c r="A1223" s="184">
        <v>1151</v>
      </c>
      <c r="B1223" s="98" t="s">
        <v>125</v>
      </c>
      <c r="C1223" s="98" t="s">
        <v>59</v>
      </c>
      <c r="D1223" s="11" t="s">
        <v>25</v>
      </c>
      <c r="E1223" s="11" t="s">
        <v>303</v>
      </c>
      <c r="F1223" s="12" t="s">
        <v>48</v>
      </c>
      <c r="G1223" s="12" t="s">
        <v>310</v>
      </c>
      <c r="H1223" s="12" t="s">
        <v>306</v>
      </c>
      <c r="I1223" s="105" t="s">
        <v>504</v>
      </c>
      <c r="J1223" s="11" t="str">
        <f>"12-16h"</f>
        <v>12-16h</v>
      </c>
      <c r="K1223" s="12" t="s">
        <v>513</v>
      </c>
      <c r="L1223" s="69" t="s">
        <v>518</v>
      </c>
      <c r="M1223" s="13" t="s">
        <v>385</v>
      </c>
      <c r="N1223" s="14" t="s">
        <v>367</v>
      </c>
      <c r="O1223" s="96" t="s">
        <v>358</v>
      </c>
      <c r="P1223" s="15" t="s">
        <v>368</v>
      </c>
      <c r="Q1223" s="83"/>
      <c r="R1223" s="84"/>
      <c r="S1223" s="84">
        <v>1</v>
      </c>
      <c r="T1223" s="84">
        <v>1</v>
      </c>
      <c r="U1223" s="84"/>
      <c r="V1223" s="84"/>
      <c r="W1223" s="84"/>
      <c r="X1223" s="84"/>
      <c r="Y1223" s="85"/>
      <c r="Z1223" s="69" t="s">
        <v>518</v>
      </c>
      <c r="AA1223" s="13" t="s">
        <v>385</v>
      </c>
      <c r="AB1223" s="14" t="s">
        <v>367</v>
      </c>
      <c r="AC1223" s="96" t="s">
        <v>358</v>
      </c>
      <c r="AD1223" s="15" t="s">
        <v>368</v>
      </c>
      <c r="AE1223" s="83"/>
      <c r="AF1223" s="84">
        <v>1</v>
      </c>
      <c r="AG1223" s="84"/>
      <c r="AH1223" s="84"/>
      <c r="AI1223" s="84"/>
      <c r="AJ1223" s="84"/>
      <c r="AK1223" s="84"/>
      <c r="AL1223" s="84"/>
      <c r="AM1223" s="85"/>
    </row>
    <row r="1224" spans="1:39" ht="12" customHeight="1">
      <c r="A1224" s="184">
        <v>1152</v>
      </c>
      <c r="B1224" s="98" t="s">
        <v>190</v>
      </c>
      <c r="C1224" s="98" t="s">
        <v>190</v>
      </c>
      <c r="D1224" s="11" t="s">
        <v>25</v>
      </c>
      <c r="E1224" s="11" t="s">
        <v>303</v>
      </c>
      <c r="F1224" s="12" t="s">
        <v>48</v>
      </c>
      <c r="G1224" s="12" t="s">
        <v>310</v>
      </c>
      <c r="H1224" s="12" t="s">
        <v>306</v>
      </c>
      <c r="I1224" s="105" t="s">
        <v>504</v>
      </c>
      <c r="J1224" s="12" t="str">
        <f>"≥17h"</f>
        <v>≥17h</v>
      </c>
      <c r="K1224" s="12" t="s">
        <v>47</v>
      </c>
      <c r="L1224" s="69" t="s">
        <v>518</v>
      </c>
      <c r="M1224" s="13" t="s">
        <v>373</v>
      </c>
      <c r="N1224" s="14" t="s">
        <v>308</v>
      </c>
      <c r="O1224" s="96" t="s">
        <v>358</v>
      </c>
      <c r="P1224" s="15" t="s">
        <v>368</v>
      </c>
      <c r="Q1224" s="83"/>
      <c r="R1224" s="84"/>
      <c r="S1224" s="84"/>
      <c r="T1224" s="84">
        <v>1</v>
      </c>
      <c r="U1224" s="84"/>
      <c r="V1224" s="84"/>
      <c r="W1224" s="84"/>
      <c r="X1224" s="84"/>
      <c r="Y1224" s="85"/>
      <c r="Z1224" s="69" t="s">
        <v>518</v>
      </c>
      <c r="AA1224" s="13" t="s">
        <v>373</v>
      </c>
      <c r="AB1224" s="14" t="s">
        <v>308</v>
      </c>
      <c r="AC1224" s="96" t="s">
        <v>358</v>
      </c>
      <c r="AD1224" s="15" t="s">
        <v>368</v>
      </c>
      <c r="AE1224" s="83"/>
      <c r="AF1224" s="84">
        <v>1</v>
      </c>
      <c r="AG1224" s="84"/>
      <c r="AH1224" s="84"/>
      <c r="AI1224" s="84"/>
      <c r="AJ1224" s="84"/>
      <c r="AK1224" s="84"/>
      <c r="AL1224" s="84"/>
      <c r="AM1224" s="85"/>
    </row>
    <row r="1225" spans="1:39" ht="12" customHeight="1">
      <c r="A1225" s="184">
        <v>1153</v>
      </c>
      <c r="B1225" s="98" t="s">
        <v>81</v>
      </c>
      <c r="C1225" s="98" t="s">
        <v>81</v>
      </c>
      <c r="D1225" s="11" t="s">
        <v>25</v>
      </c>
      <c r="E1225" s="11" t="s">
        <v>304</v>
      </c>
      <c r="F1225" s="12" t="s">
        <v>50</v>
      </c>
      <c r="G1225" s="12" t="s">
        <v>510</v>
      </c>
      <c r="H1225" s="12" t="s">
        <v>306</v>
      </c>
      <c r="I1225" s="105" t="s">
        <v>505</v>
      </c>
      <c r="J1225" s="12" t="str">
        <f>"≥17h"</f>
        <v>≥17h</v>
      </c>
      <c r="K1225" s="12" t="s">
        <v>512</v>
      </c>
      <c r="L1225" s="69" t="s">
        <v>518</v>
      </c>
      <c r="M1225" s="13" t="s">
        <v>385</v>
      </c>
      <c r="N1225" s="14" t="s">
        <v>308</v>
      </c>
      <c r="O1225" s="96" t="s">
        <v>358</v>
      </c>
      <c r="P1225" s="15" t="s">
        <v>368</v>
      </c>
      <c r="Q1225" s="83"/>
      <c r="R1225" s="84"/>
      <c r="S1225" s="84"/>
      <c r="T1225" s="84">
        <v>1</v>
      </c>
      <c r="U1225" s="84"/>
      <c r="V1225" s="84"/>
      <c r="W1225" s="84"/>
      <c r="X1225" s="84"/>
      <c r="Y1225" s="85"/>
      <c r="Z1225" s="69" t="s">
        <v>518</v>
      </c>
      <c r="AA1225" s="13" t="s">
        <v>385</v>
      </c>
      <c r="AB1225" s="14" t="s">
        <v>308</v>
      </c>
      <c r="AC1225" s="96" t="s">
        <v>358</v>
      </c>
      <c r="AD1225" s="15" t="s">
        <v>368</v>
      </c>
      <c r="AE1225" s="83"/>
      <c r="AF1225" s="84">
        <v>1</v>
      </c>
      <c r="AG1225" s="84"/>
      <c r="AH1225" s="84"/>
      <c r="AI1225" s="84"/>
      <c r="AJ1225" s="84"/>
      <c r="AK1225" s="84"/>
      <c r="AL1225" s="84"/>
      <c r="AM1225" s="85"/>
    </row>
    <row r="1226" spans="1:39" ht="12" customHeight="1">
      <c r="A1226" s="184">
        <v>1154</v>
      </c>
      <c r="B1226" s="98" t="s">
        <v>81</v>
      </c>
      <c r="C1226" s="98" t="s">
        <v>81</v>
      </c>
      <c r="D1226" s="11" t="s">
        <v>25</v>
      </c>
      <c r="E1226" s="11" t="s">
        <v>303</v>
      </c>
      <c r="F1226" s="12" t="s">
        <v>50</v>
      </c>
      <c r="G1226" s="12" t="s">
        <v>510</v>
      </c>
      <c r="H1226" s="12" t="s">
        <v>306</v>
      </c>
      <c r="I1226" s="105" t="s">
        <v>504</v>
      </c>
      <c r="J1226" s="11" t="str">
        <f>"≤12h"</f>
        <v>≤12h</v>
      </c>
      <c r="K1226" s="12" t="s">
        <v>513</v>
      </c>
      <c r="L1226" s="69" t="s">
        <v>518</v>
      </c>
      <c r="M1226" s="13" t="s">
        <v>385</v>
      </c>
      <c r="N1226" s="14" t="s">
        <v>308</v>
      </c>
      <c r="O1226" s="96" t="s">
        <v>358</v>
      </c>
      <c r="P1226" s="15" t="s">
        <v>368</v>
      </c>
      <c r="Q1226" s="83"/>
      <c r="R1226" s="84"/>
      <c r="S1226" s="84"/>
      <c r="T1226" s="84">
        <v>1</v>
      </c>
      <c r="U1226" s="84"/>
      <c r="V1226" s="84"/>
      <c r="W1226" s="84"/>
      <c r="X1226" s="84"/>
      <c r="Y1226" s="85"/>
      <c r="Z1226" s="69" t="s">
        <v>518</v>
      </c>
      <c r="AA1226" s="13" t="s">
        <v>385</v>
      </c>
      <c r="AB1226" s="14" t="s">
        <v>308</v>
      </c>
      <c r="AC1226" s="96" t="s">
        <v>358</v>
      </c>
      <c r="AD1226" s="15" t="s">
        <v>368</v>
      </c>
      <c r="AE1226" s="83">
        <v>1</v>
      </c>
      <c r="AF1226" s="84"/>
      <c r="AG1226" s="84"/>
      <c r="AH1226" s="84"/>
      <c r="AI1226" s="84"/>
      <c r="AJ1226" s="84"/>
      <c r="AK1226" s="84"/>
      <c r="AL1226" s="84"/>
      <c r="AM1226" s="85"/>
    </row>
    <row r="1227" spans="1:39" ht="12" customHeight="1">
      <c r="A1227" s="184">
        <v>1155</v>
      </c>
      <c r="B1227" s="98" t="s">
        <v>81</v>
      </c>
      <c r="C1227" s="98" t="s">
        <v>81</v>
      </c>
      <c r="D1227" s="11" t="s">
        <v>51</v>
      </c>
      <c r="E1227" s="11" t="s">
        <v>304</v>
      </c>
      <c r="F1227" s="12" t="s">
        <v>50</v>
      </c>
      <c r="G1227" s="12" t="s">
        <v>510</v>
      </c>
      <c r="H1227" s="12" t="s">
        <v>306</v>
      </c>
      <c r="I1227" s="12" t="s">
        <v>505</v>
      </c>
      <c r="J1227" s="12" t="str">
        <f>"≥17h"</f>
        <v>≥17h</v>
      </c>
      <c r="K1227" s="12" t="s">
        <v>512</v>
      </c>
      <c r="L1227" s="69" t="s">
        <v>518</v>
      </c>
      <c r="M1227" s="13" t="s">
        <v>371</v>
      </c>
      <c r="N1227" s="14" t="s">
        <v>308</v>
      </c>
      <c r="O1227" s="96" t="s">
        <v>358</v>
      </c>
      <c r="P1227" s="15" t="s">
        <v>368</v>
      </c>
      <c r="Q1227" s="83">
        <v>1</v>
      </c>
      <c r="R1227" s="84"/>
      <c r="S1227" s="84"/>
      <c r="T1227" s="84">
        <v>1</v>
      </c>
      <c r="U1227" s="84"/>
      <c r="V1227" s="84"/>
      <c r="W1227" s="84"/>
      <c r="X1227" s="84"/>
      <c r="Y1227" s="85"/>
      <c r="Z1227" s="69" t="s">
        <v>518</v>
      </c>
      <c r="AA1227" s="13" t="s">
        <v>371</v>
      </c>
      <c r="AB1227" s="14" t="s">
        <v>308</v>
      </c>
      <c r="AC1227" s="96" t="s">
        <v>358</v>
      </c>
      <c r="AD1227" s="15" t="s">
        <v>368</v>
      </c>
      <c r="AE1227" s="83"/>
      <c r="AF1227" s="84">
        <v>1</v>
      </c>
      <c r="AG1227" s="84">
        <v>1</v>
      </c>
      <c r="AH1227" s="84"/>
      <c r="AI1227" s="84"/>
      <c r="AJ1227" s="84"/>
      <c r="AK1227" s="84"/>
      <c r="AL1227" s="84"/>
      <c r="AM1227" s="85"/>
    </row>
    <row r="1228" spans="1:39" ht="12" customHeight="1">
      <c r="A1228" s="184">
        <v>1156</v>
      </c>
      <c r="B1228" s="98" t="s">
        <v>82</v>
      </c>
      <c r="C1228" s="98" t="s">
        <v>82</v>
      </c>
      <c r="D1228" s="11" t="s">
        <v>25</v>
      </c>
      <c r="E1228" s="11" t="s">
        <v>304</v>
      </c>
      <c r="F1228" s="12" t="s">
        <v>48</v>
      </c>
      <c r="G1228" s="12" t="s">
        <v>310</v>
      </c>
      <c r="H1228" s="12" t="s">
        <v>306</v>
      </c>
      <c r="I1228" s="12" t="s">
        <v>505</v>
      </c>
      <c r="J1228" s="11" t="str">
        <f>"≤12h"</f>
        <v>≤12h</v>
      </c>
      <c r="K1228" s="12" t="s">
        <v>512</v>
      </c>
      <c r="L1228" s="69" t="s">
        <v>518</v>
      </c>
      <c r="M1228" s="13" t="s">
        <v>309</v>
      </c>
      <c r="N1228" s="14" t="s">
        <v>308</v>
      </c>
      <c r="O1228" s="96" t="s">
        <v>358</v>
      </c>
      <c r="P1228" s="15" t="s">
        <v>368</v>
      </c>
      <c r="Q1228" s="83">
        <v>1</v>
      </c>
      <c r="R1228" s="84"/>
      <c r="S1228" s="84"/>
      <c r="T1228" s="84">
        <v>1</v>
      </c>
      <c r="U1228" s="84"/>
      <c r="V1228" s="84"/>
      <c r="W1228" s="84"/>
      <c r="X1228" s="84"/>
      <c r="Y1228" s="85"/>
      <c r="Z1228" s="69" t="s">
        <v>518</v>
      </c>
      <c r="AA1228" s="13" t="s">
        <v>309</v>
      </c>
      <c r="AB1228" s="14" t="s">
        <v>308</v>
      </c>
      <c r="AC1228" s="96" t="s">
        <v>358</v>
      </c>
      <c r="AD1228" s="15" t="s">
        <v>368</v>
      </c>
      <c r="AE1228" s="83">
        <v>1</v>
      </c>
      <c r="AF1228" s="84"/>
      <c r="AG1228" s="84"/>
      <c r="AH1228" s="84"/>
      <c r="AI1228" s="84"/>
      <c r="AJ1228" s="84"/>
      <c r="AK1228" s="84"/>
      <c r="AL1228" s="84"/>
      <c r="AM1228" s="85"/>
    </row>
    <row r="1229" spans="1:39" ht="12" customHeight="1">
      <c r="A1229" s="184">
        <v>1157</v>
      </c>
      <c r="B1229" s="98" t="s">
        <v>292</v>
      </c>
      <c r="C1229" s="98" t="s">
        <v>292</v>
      </c>
      <c r="D1229" s="11" t="s">
        <v>51</v>
      </c>
      <c r="E1229" s="11" t="s">
        <v>304</v>
      </c>
      <c r="F1229" s="12" t="s">
        <v>50</v>
      </c>
      <c r="G1229" s="12" t="s">
        <v>510</v>
      </c>
      <c r="H1229" s="12" t="s">
        <v>307</v>
      </c>
      <c r="I1229" s="12" t="s">
        <v>504</v>
      </c>
      <c r="J1229" s="11" t="str">
        <f>"12-16h"</f>
        <v>12-16h</v>
      </c>
      <c r="K1229" s="12" t="s">
        <v>513</v>
      </c>
      <c r="L1229" s="69" t="s">
        <v>518</v>
      </c>
      <c r="M1229" s="13" t="s">
        <v>373</v>
      </c>
      <c r="N1229" s="14" t="s">
        <v>308</v>
      </c>
      <c r="O1229" s="96" t="s">
        <v>358</v>
      </c>
      <c r="P1229" s="15" t="s">
        <v>368</v>
      </c>
      <c r="Q1229" s="83"/>
      <c r="R1229" s="84"/>
      <c r="S1229" s="84"/>
      <c r="T1229" s="84">
        <v>1</v>
      </c>
      <c r="U1229" s="84"/>
      <c r="V1229" s="84"/>
      <c r="W1229" s="84"/>
      <c r="X1229" s="84"/>
      <c r="Y1229" s="85"/>
      <c r="Z1229" s="69" t="s">
        <v>518</v>
      </c>
      <c r="AA1229" s="13" t="s">
        <v>373</v>
      </c>
      <c r="AB1229" s="14" t="s">
        <v>308</v>
      </c>
      <c r="AC1229" s="96" t="s">
        <v>358</v>
      </c>
      <c r="AD1229" s="15" t="s">
        <v>368</v>
      </c>
      <c r="AE1229" s="83"/>
      <c r="AF1229" s="84">
        <v>1</v>
      </c>
      <c r="AG1229" s="84"/>
      <c r="AH1229" s="84"/>
      <c r="AI1229" s="84"/>
      <c r="AJ1229" s="84"/>
      <c r="AK1229" s="84"/>
      <c r="AL1229" s="84"/>
      <c r="AM1229" s="85"/>
    </row>
    <row r="1230" spans="1:39" ht="12" customHeight="1">
      <c r="A1230" s="184">
        <v>1158</v>
      </c>
      <c r="B1230" s="98" t="s">
        <v>292</v>
      </c>
      <c r="C1230" s="98" t="s">
        <v>292</v>
      </c>
      <c r="D1230" s="11" t="s">
        <v>25</v>
      </c>
      <c r="E1230" s="11" t="s">
        <v>303</v>
      </c>
      <c r="F1230" s="12" t="s">
        <v>48</v>
      </c>
      <c r="G1230" s="12" t="s">
        <v>510</v>
      </c>
      <c r="H1230" s="12" t="s">
        <v>306</v>
      </c>
      <c r="I1230" s="12" t="s">
        <v>507</v>
      </c>
      <c r="J1230" s="12" t="str">
        <f>"≥17h"</f>
        <v>≥17h</v>
      </c>
      <c r="K1230" s="12" t="s">
        <v>512</v>
      </c>
      <c r="L1230" s="69" t="s">
        <v>518</v>
      </c>
      <c r="M1230" s="13" t="s">
        <v>373</v>
      </c>
      <c r="N1230" s="14" t="s">
        <v>308</v>
      </c>
      <c r="O1230" s="96" t="s">
        <v>358</v>
      </c>
      <c r="P1230" s="15" t="s">
        <v>368</v>
      </c>
      <c r="Q1230" s="83"/>
      <c r="R1230" s="84"/>
      <c r="S1230" s="84"/>
      <c r="T1230" s="84">
        <v>1</v>
      </c>
      <c r="U1230" s="84"/>
      <c r="V1230" s="84"/>
      <c r="W1230" s="84"/>
      <c r="X1230" s="84"/>
      <c r="Y1230" s="85"/>
      <c r="Z1230" s="69" t="s">
        <v>518</v>
      </c>
      <c r="AA1230" s="13" t="s">
        <v>373</v>
      </c>
      <c r="AB1230" s="14" t="s">
        <v>308</v>
      </c>
      <c r="AC1230" s="96" t="s">
        <v>358</v>
      </c>
      <c r="AD1230" s="15" t="s">
        <v>368</v>
      </c>
      <c r="AE1230" s="83"/>
      <c r="AF1230" s="84">
        <v>1</v>
      </c>
      <c r="AG1230" s="84"/>
      <c r="AH1230" s="84"/>
      <c r="AI1230" s="84"/>
      <c r="AJ1230" s="84"/>
      <c r="AK1230" s="84"/>
      <c r="AL1230" s="84"/>
      <c r="AM1230" s="85"/>
    </row>
    <row r="1231" spans="1:39" ht="12" customHeight="1">
      <c r="A1231" s="184">
        <v>1159</v>
      </c>
      <c r="B1231" s="98" t="s">
        <v>211</v>
      </c>
      <c r="C1231" s="98" t="s">
        <v>211</v>
      </c>
      <c r="D1231" s="11" t="s">
        <v>51</v>
      </c>
      <c r="E1231" s="11" t="s">
        <v>304</v>
      </c>
      <c r="F1231" s="12" t="s">
        <v>48</v>
      </c>
      <c r="G1231" s="12" t="s">
        <v>310</v>
      </c>
      <c r="H1231" s="12" t="s">
        <v>306</v>
      </c>
      <c r="I1231" s="105" t="s">
        <v>507</v>
      </c>
      <c r="J1231" s="12" t="str">
        <f>"≥17h"</f>
        <v>≥17h</v>
      </c>
      <c r="K1231" s="12" t="s">
        <v>513</v>
      </c>
      <c r="L1231" s="69" t="s">
        <v>518</v>
      </c>
      <c r="M1231" s="13" t="s">
        <v>385</v>
      </c>
      <c r="N1231" s="14" t="s">
        <v>308</v>
      </c>
      <c r="O1231" s="96" t="s">
        <v>358</v>
      </c>
      <c r="P1231" s="15" t="s">
        <v>370</v>
      </c>
      <c r="Q1231" s="83"/>
      <c r="R1231" s="84">
        <v>1</v>
      </c>
      <c r="S1231" s="84"/>
      <c r="T1231" s="84">
        <v>1</v>
      </c>
      <c r="U1231" s="84"/>
      <c r="V1231" s="84"/>
      <c r="W1231" s="84"/>
      <c r="X1231" s="84"/>
      <c r="Y1231" s="85"/>
      <c r="Z1231" s="69" t="s">
        <v>518</v>
      </c>
      <c r="AA1231" s="13" t="s">
        <v>385</v>
      </c>
      <c r="AB1231" s="14" t="s">
        <v>308</v>
      </c>
      <c r="AC1231" s="96" t="s">
        <v>358</v>
      </c>
      <c r="AD1231" s="15" t="s">
        <v>370</v>
      </c>
      <c r="AE1231" s="83"/>
      <c r="AF1231" s="84"/>
      <c r="AG1231" s="84"/>
      <c r="AH1231" s="84"/>
      <c r="AI1231" s="84">
        <v>1</v>
      </c>
      <c r="AJ1231" s="84"/>
      <c r="AK1231" s="84">
        <v>1</v>
      </c>
      <c r="AL1231" s="84"/>
      <c r="AM1231" s="85"/>
    </row>
    <row r="1232" spans="1:39" ht="12" customHeight="1">
      <c r="A1232" s="184">
        <v>1160</v>
      </c>
      <c r="B1232" s="98" t="s">
        <v>82</v>
      </c>
      <c r="C1232" s="98" t="s">
        <v>82</v>
      </c>
      <c r="D1232" s="11" t="s">
        <v>25</v>
      </c>
      <c r="E1232" s="11" t="s">
        <v>304</v>
      </c>
      <c r="F1232" s="12" t="s">
        <v>48</v>
      </c>
      <c r="G1232" s="12" t="s">
        <v>510</v>
      </c>
      <c r="H1232" s="12" t="s">
        <v>306</v>
      </c>
      <c r="I1232" s="12" t="s">
        <v>504</v>
      </c>
      <c r="J1232" s="12" t="str">
        <f>"≥17h"</f>
        <v>≥17h</v>
      </c>
      <c r="K1232" s="12" t="s">
        <v>513</v>
      </c>
      <c r="L1232" s="69" t="s">
        <v>518</v>
      </c>
      <c r="M1232" s="13" t="s">
        <v>373</v>
      </c>
      <c r="N1232" s="14" t="s">
        <v>367</v>
      </c>
      <c r="O1232" s="96" t="s">
        <v>358</v>
      </c>
      <c r="P1232" s="15" t="s">
        <v>370</v>
      </c>
      <c r="Q1232" s="83"/>
      <c r="R1232" s="84"/>
      <c r="S1232" s="84"/>
      <c r="T1232" s="84">
        <v>1</v>
      </c>
      <c r="U1232" s="84"/>
      <c r="V1232" s="84"/>
      <c r="W1232" s="84"/>
      <c r="X1232" s="84"/>
      <c r="Y1232" s="85"/>
      <c r="Z1232" s="69" t="s">
        <v>518</v>
      </c>
      <c r="AA1232" s="13" t="s">
        <v>373</v>
      </c>
      <c r="AB1232" s="14" t="s">
        <v>367</v>
      </c>
      <c r="AC1232" s="96" t="s">
        <v>358</v>
      </c>
      <c r="AD1232" s="15" t="s">
        <v>370</v>
      </c>
      <c r="AE1232" s="83"/>
      <c r="AF1232" s="84">
        <v>1</v>
      </c>
      <c r="AG1232" s="84"/>
      <c r="AH1232" s="84"/>
      <c r="AI1232" s="84"/>
      <c r="AJ1232" s="84"/>
      <c r="AK1232" s="84"/>
      <c r="AL1232" s="84"/>
      <c r="AM1232" s="85"/>
    </row>
    <row r="1233" spans="1:39" ht="12" customHeight="1">
      <c r="A1233" s="184">
        <v>1161</v>
      </c>
      <c r="B1233" s="98" t="s">
        <v>125</v>
      </c>
      <c r="C1233" s="98" t="s">
        <v>59</v>
      </c>
      <c r="D1233" s="11" t="s">
        <v>25</v>
      </c>
      <c r="E1233" s="11" t="s">
        <v>304</v>
      </c>
      <c r="F1233" s="12" t="s">
        <v>48</v>
      </c>
      <c r="G1233" s="12" t="s">
        <v>310</v>
      </c>
      <c r="H1233" s="12" t="s">
        <v>306</v>
      </c>
      <c r="I1233" s="12" t="s">
        <v>504</v>
      </c>
      <c r="J1233" s="12" t="str">
        <f>"≥17h"</f>
        <v>≥17h</v>
      </c>
      <c r="K1233" s="12" t="s">
        <v>47</v>
      </c>
      <c r="L1233" s="69" t="s">
        <v>518</v>
      </c>
      <c r="M1233" s="13" t="s">
        <v>373</v>
      </c>
      <c r="N1233" s="14" t="s">
        <v>367</v>
      </c>
      <c r="O1233" s="96" t="s">
        <v>358</v>
      </c>
      <c r="P1233" s="15" t="s">
        <v>368</v>
      </c>
      <c r="Q1233" s="83"/>
      <c r="R1233" s="84"/>
      <c r="S1233" s="84"/>
      <c r="T1233" s="84">
        <v>1</v>
      </c>
      <c r="U1233" s="84"/>
      <c r="V1233" s="84"/>
      <c r="W1233" s="84"/>
      <c r="X1233" s="84"/>
      <c r="Y1233" s="85"/>
      <c r="Z1233" s="69" t="s">
        <v>518</v>
      </c>
      <c r="AA1233" s="13" t="s">
        <v>373</v>
      </c>
      <c r="AB1233" s="14" t="s">
        <v>367</v>
      </c>
      <c r="AC1233" s="96" t="s">
        <v>358</v>
      </c>
      <c r="AD1233" s="15" t="s">
        <v>368</v>
      </c>
      <c r="AE1233" s="83"/>
      <c r="AF1233" s="84">
        <v>1</v>
      </c>
      <c r="AG1233" s="84"/>
      <c r="AH1233" s="84"/>
      <c r="AI1233" s="84"/>
      <c r="AJ1233" s="84"/>
      <c r="AK1233" s="84"/>
      <c r="AL1233" s="84"/>
      <c r="AM1233" s="85"/>
    </row>
    <row r="1234" spans="1:39" ht="12" customHeight="1">
      <c r="A1234" s="184">
        <v>1162</v>
      </c>
      <c r="B1234" s="98" t="s">
        <v>81</v>
      </c>
      <c r="C1234" s="98" t="s">
        <v>81</v>
      </c>
      <c r="D1234" s="11" t="s">
        <v>51</v>
      </c>
      <c r="E1234" s="11" t="s">
        <v>303</v>
      </c>
      <c r="F1234" s="12" t="s">
        <v>50</v>
      </c>
      <c r="G1234" s="12" t="s">
        <v>310</v>
      </c>
      <c r="H1234" s="12" t="s">
        <v>306</v>
      </c>
      <c r="I1234" s="105" t="s">
        <v>504</v>
      </c>
      <c r="J1234" s="11" t="str">
        <f>"12-16h"</f>
        <v>12-16h</v>
      </c>
      <c r="K1234" s="12" t="s">
        <v>512</v>
      </c>
      <c r="L1234" s="69" t="s">
        <v>518</v>
      </c>
      <c r="M1234" s="13" t="s">
        <v>385</v>
      </c>
      <c r="N1234" s="14" t="s">
        <v>308</v>
      </c>
      <c r="O1234" s="96" t="s">
        <v>358</v>
      </c>
      <c r="P1234" s="15" t="s">
        <v>368</v>
      </c>
      <c r="Q1234" s="83"/>
      <c r="R1234" s="84"/>
      <c r="S1234" s="84"/>
      <c r="T1234" s="84">
        <v>1</v>
      </c>
      <c r="U1234" s="84"/>
      <c r="V1234" s="84"/>
      <c r="W1234" s="84"/>
      <c r="X1234" s="84"/>
      <c r="Y1234" s="85"/>
      <c r="Z1234" s="69" t="s">
        <v>518</v>
      </c>
      <c r="AA1234" s="13" t="s">
        <v>385</v>
      </c>
      <c r="AB1234" s="14" t="s">
        <v>308</v>
      </c>
      <c r="AC1234" s="96" t="s">
        <v>358</v>
      </c>
      <c r="AD1234" s="15" t="s">
        <v>368</v>
      </c>
      <c r="AE1234" s="83"/>
      <c r="AF1234" s="84"/>
      <c r="AG1234" s="84">
        <v>1</v>
      </c>
      <c r="AH1234" s="84"/>
      <c r="AI1234" s="84"/>
      <c r="AJ1234" s="84"/>
      <c r="AK1234" s="84"/>
      <c r="AL1234" s="84"/>
      <c r="AM1234" s="85"/>
    </row>
    <row r="1235" spans="1:39" ht="12" customHeight="1">
      <c r="A1235" s="184">
        <v>1163</v>
      </c>
      <c r="B1235" s="98" t="s">
        <v>81</v>
      </c>
      <c r="C1235" s="98" t="s">
        <v>81</v>
      </c>
      <c r="D1235" s="11" t="s">
        <v>51</v>
      </c>
      <c r="E1235" s="11" t="s">
        <v>304</v>
      </c>
      <c r="F1235" s="12" t="s">
        <v>48</v>
      </c>
      <c r="G1235" s="12" t="s">
        <v>310</v>
      </c>
      <c r="H1235" s="12" t="s">
        <v>306</v>
      </c>
      <c r="I1235" s="12" t="s">
        <v>504</v>
      </c>
      <c r="J1235" s="11" t="str">
        <f>"12-16h"</f>
        <v>12-16h</v>
      </c>
      <c r="K1235" s="12" t="s">
        <v>512</v>
      </c>
      <c r="L1235" s="69" t="s">
        <v>518</v>
      </c>
      <c r="M1235" s="13" t="s">
        <v>385</v>
      </c>
      <c r="N1235" s="14" t="s">
        <v>308</v>
      </c>
      <c r="O1235" s="96" t="s">
        <v>358</v>
      </c>
      <c r="P1235" s="15" t="s">
        <v>368</v>
      </c>
      <c r="Q1235" s="83"/>
      <c r="R1235" s="84"/>
      <c r="S1235" s="84"/>
      <c r="T1235" s="84">
        <v>1</v>
      </c>
      <c r="U1235" s="84"/>
      <c r="V1235" s="84"/>
      <c r="W1235" s="84"/>
      <c r="X1235" s="84"/>
      <c r="Y1235" s="85"/>
      <c r="Z1235" s="69" t="s">
        <v>518</v>
      </c>
      <c r="AA1235" s="13" t="s">
        <v>385</v>
      </c>
      <c r="AB1235" s="14" t="s">
        <v>308</v>
      </c>
      <c r="AC1235" s="96" t="s">
        <v>358</v>
      </c>
      <c r="AD1235" s="15" t="s">
        <v>368</v>
      </c>
      <c r="AE1235" s="83"/>
      <c r="AF1235" s="84"/>
      <c r="AG1235" s="84"/>
      <c r="AH1235" s="84"/>
      <c r="AI1235" s="84">
        <v>1</v>
      </c>
      <c r="AJ1235" s="84"/>
      <c r="AK1235" s="84"/>
      <c r="AL1235" s="84"/>
      <c r="AM1235" s="85"/>
    </row>
    <row r="1236" spans="1:39" ht="12" customHeight="1">
      <c r="A1236" s="184">
        <v>1164</v>
      </c>
      <c r="B1236" s="98" t="s">
        <v>125</v>
      </c>
      <c r="C1236" s="98" t="s">
        <v>59</v>
      </c>
      <c r="D1236" s="11" t="s">
        <v>51</v>
      </c>
      <c r="E1236" s="11" t="s">
        <v>303</v>
      </c>
      <c r="F1236" s="12" t="s">
        <v>49</v>
      </c>
      <c r="G1236" s="12" t="s">
        <v>310</v>
      </c>
      <c r="H1236" s="12" t="s">
        <v>306</v>
      </c>
      <c r="I1236" s="117" t="s">
        <v>504</v>
      </c>
      <c r="J1236" s="11" t="str">
        <f>"12-16h"</f>
        <v>12-16h</v>
      </c>
      <c r="K1236" s="12" t="s">
        <v>512</v>
      </c>
      <c r="L1236" s="69" t="s">
        <v>518</v>
      </c>
      <c r="M1236" s="13" t="s">
        <v>372</v>
      </c>
      <c r="N1236" s="14" t="s">
        <v>308</v>
      </c>
      <c r="O1236" s="96" t="s">
        <v>358</v>
      </c>
      <c r="P1236" s="15" t="s">
        <v>368</v>
      </c>
      <c r="Q1236" s="83">
        <v>1</v>
      </c>
      <c r="R1236" s="84"/>
      <c r="S1236" s="84"/>
      <c r="T1236" s="84"/>
      <c r="U1236" s="84"/>
      <c r="V1236" s="84"/>
      <c r="W1236" s="84"/>
      <c r="X1236" s="84"/>
      <c r="Y1236" s="85"/>
      <c r="Z1236" s="69" t="s">
        <v>518</v>
      </c>
      <c r="AA1236" s="13" t="s">
        <v>372</v>
      </c>
      <c r="AB1236" s="14" t="s">
        <v>308</v>
      </c>
      <c r="AC1236" s="96" t="s">
        <v>358</v>
      </c>
      <c r="AD1236" s="15" t="s">
        <v>368</v>
      </c>
      <c r="AE1236" s="83"/>
      <c r="AF1236" s="84"/>
      <c r="AG1236" s="84">
        <v>1</v>
      </c>
      <c r="AH1236" s="84"/>
      <c r="AI1236" s="84"/>
      <c r="AJ1236" s="84"/>
      <c r="AK1236" s="84"/>
      <c r="AL1236" s="84"/>
      <c r="AM1236" s="85"/>
    </row>
    <row r="1237" spans="1:39" ht="12" customHeight="1">
      <c r="A1237" s="184"/>
      <c r="B1237" s="98" t="s">
        <v>125</v>
      </c>
      <c r="C1237" s="98" t="s">
        <v>59</v>
      </c>
      <c r="D1237" s="69" t="s">
        <v>51</v>
      </c>
      <c r="E1237" s="69" t="s">
        <v>303</v>
      </c>
      <c r="F1237" s="69" t="s">
        <v>49</v>
      </c>
      <c r="G1237" s="69" t="s">
        <v>310</v>
      </c>
      <c r="H1237" s="69" t="s">
        <v>306</v>
      </c>
      <c r="I1237" s="105" t="s">
        <v>504</v>
      </c>
      <c r="J1237" s="69" t="str">
        <f>"12-16h"</f>
        <v>12-16h</v>
      </c>
      <c r="K1237" s="69" t="s">
        <v>512</v>
      </c>
      <c r="L1237" s="69" t="s">
        <v>518</v>
      </c>
      <c r="M1237" s="13" t="s">
        <v>385</v>
      </c>
      <c r="N1237" s="14" t="s">
        <v>308</v>
      </c>
      <c r="O1237" s="96" t="s">
        <v>0</v>
      </c>
      <c r="P1237" s="15" t="s">
        <v>368</v>
      </c>
      <c r="Q1237" s="83"/>
      <c r="R1237" s="84">
        <v>1</v>
      </c>
      <c r="S1237" s="84"/>
      <c r="T1237" s="84"/>
      <c r="U1237" s="84"/>
      <c r="V1237" s="84"/>
      <c r="W1237" s="84"/>
      <c r="X1237" s="84"/>
      <c r="Y1237" s="85"/>
      <c r="Z1237" s="69" t="s">
        <v>518</v>
      </c>
      <c r="AA1237" s="13" t="s">
        <v>385</v>
      </c>
      <c r="AB1237" s="14" t="s">
        <v>308</v>
      </c>
      <c r="AC1237" s="96" t="s">
        <v>0</v>
      </c>
      <c r="AD1237" s="15" t="s">
        <v>368</v>
      </c>
      <c r="AE1237" s="83"/>
      <c r="AF1237" s="84"/>
      <c r="AG1237" s="84"/>
      <c r="AH1237" s="84"/>
      <c r="AI1237" s="84"/>
      <c r="AJ1237" s="84"/>
      <c r="AK1237" s="84"/>
      <c r="AL1237" s="84"/>
      <c r="AM1237" s="85"/>
    </row>
    <row r="1238" spans="1:39" ht="12" customHeight="1">
      <c r="A1238" s="184">
        <v>1165</v>
      </c>
      <c r="B1238" s="98" t="s">
        <v>81</v>
      </c>
      <c r="C1238" s="98" t="s">
        <v>81</v>
      </c>
      <c r="D1238" s="11" t="s">
        <v>25</v>
      </c>
      <c r="E1238" s="11" t="s">
        <v>304</v>
      </c>
      <c r="F1238" s="12" t="s">
        <v>48</v>
      </c>
      <c r="G1238" s="12" t="s">
        <v>310</v>
      </c>
      <c r="H1238" s="12" t="s">
        <v>306</v>
      </c>
      <c r="I1238" s="105" t="s">
        <v>504</v>
      </c>
      <c r="J1238" s="12" t="str">
        <f>"≥17h"</f>
        <v>≥17h</v>
      </c>
      <c r="K1238" s="12" t="s">
        <v>512</v>
      </c>
      <c r="L1238" s="69" t="s">
        <v>518</v>
      </c>
      <c r="M1238" s="13" t="s">
        <v>371</v>
      </c>
      <c r="N1238" s="14" t="s">
        <v>367</v>
      </c>
      <c r="O1238" s="96" t="s">
        <v>358</v>
      </c>
      <c r="P1238" s="15" t="s">
        <v>368</v>
      </c>
      <c r="Q1238" s="83"/>
      <c r="R1238" s="84"/>
      <c r="S1238" s="84"/>
      <c r="T1238" s="84">
        <v>1</v>
      </c>
      <c r="U1238" s="84"/>
      <c r="V1238" s="84"/>
      <c r="W1238" s="84"/>
      <c r="X1238" s="84"/>
      <c r="Y1238" s="85"/>
      <c r="Z1238" s="69" t="s">
        <v>518</v>
      </c>
      <c r="AA1238" s="13" t="s">
        <v>371</v>
      </c>
      <c r="AB1238" s="14" t="s">
        <v>367</v>
      </c>
      <c r="AC1238" s="96" t="s">
        <v>358</v>
      </c>
      <c r="AD1238" s="15" t="s">
        <v>368</v>
      </c>
      <c r="AE1238" s="83"/>
      <c r="AF1238" s="84">
        <v>1</v>
      </c>
      <c r="AG1238" s="84"/>
      <c r="AH1238" s="84"/>
      <c r="AI1238" s="84"/>
      <c r="AJ1238" s="84"/>
      <c r="AK1238" s="84"/>
      <c r="AL1238" s="84"/>
      <c r="AM1238" s="85"/>
    </row>
    <row r="1239" spans="1:39" ht="12" customHeight="1">
      <c r="A1239" s="184">
        <v>1166</v>
      </c>
      <c r="B1239" s="98" t="s">
        <v>81</v>
      </c>
      <c r="C1239" s="98" t="s">
        <v>81</v>
      </c>
      <c r="D1239" s="11" t="s">
        <v>25</v>
      </c>
      <c r="E1239" s="11" t="s">
        <v>304</v>
      </c>
      <c r="F1239" s="12" t="s">
        <v>49</v>
      </c>
      <c r="G1239" s="12" t="s">
        <v>310</v>
      </c>
      <c r="H1239" s="12" t="s">
        <v>306</v>
      </c>
      <c r="I1239" s="12" t="s">
        <v>504</v>
      </c>
      <c r="J1239" s="12" t="str">
        <f>"≥17h"</f>
        <v>≥17h</v>
      </c>
      <c r="K1239" s="12" t="s">
        <v>512</v>
      </c>
      <c r="L1239" s="69" t="s">
        <v>518</v>
      </c>
      <c r="M1239" s="13" t="s">
        <v>342</v>
      </c>
      <c r="N1239" s="14"/>
      <c r="O1239" s="96" t="s">
        <v>358</v>
      </c>
      <c r="P1239" s="15" t="s">
        <v>359</v>
      </c>
      <c r="Q1239" s="83"/>
      <c r="R1239" s="84"/>
      <c r="S1239" s="84"/>
      <c r="T1239" s="84"/>
      <c r="U1239" s="84"/>
      <c r="V1239" s="84"/>
      <c r="W1239" s="84"/>
      <c r="X1239" s="84"/>
      <c r="Y1239" s="85"/>
      <c r="Z1239" s="69" t="s">
        <v>518</v>
      </c>
      <c r="AA1239" s="13" t="s">
        <v>342</v>
      </c>
      <c r="AB1239" s="14"/>
      <c r="AC1239" s="96" t="s">
        <v>358</v>
      </c>
      <c r="AD1239" s="15" t="s">
        <v>359</v>
      </c>
      <c r="AE1239" s="83"/>
      <c r="AF1239" s="84"/>
      <c r="AG1239" s="84"/>
      <c r="AH1239" s="84"/>
      <c r="AI1239" s="84"/>
      <c r="AJ1239" s="84"/>
      <c r="AK1239" s="84"/>
      <c r="AL1239" s="84"/>
      <c r="AM1239" s="85"/>
    </row>
    <row r="1240" spans="1:39" ht="12" customHeight="1">
      <c r="A1240" s="184">
        <v>1167</v>
      </c>
      <c r="B1240" s="98" t="s">
        <v>213</v>
      </c>
      <c r="C1240" s="98" t="s">
        <v>69</v>
      </c>
      <c r="D1240" s="11" t="s">
        <v>51</v>
      </c>
      <c r="E1240" s="11" t="s">
        <v>304</v>
      </c>
      <c r="F1240" s="12" t="s">
        <v>50</v>
      </c>
      <c r="G1240" s="12" t="s">
        <v>510</v>
      </c>
      <c r="H1240" s="12" t="s">
        <v>306</v>
      </c>
      <c r="I1240" s="84" t="s">
        <v>504</v>
      </c>
      <c r="J1240" s="11" t="str">
        <f>"≤12h"</f>
        <v>≤12h</v>
      </c>
      <c r="K1240" s="12" t="s">
        <v>512</v>
      </c>
      <c r="L1240" s="69" t="s">
        <v>518</v>
      </c>
      <c r="M1240" s="13" t="s">
        <v>385</v>
      </c>
      <c r="N1240" s="14" t="s">
        <v>308</v>
      </c>
      <c r="O1240" s="96" t="s">
        <v>358</v>
      </c>
      <c r="P1240" s="15" t="s">
        <v>368</v>
      </c>
      <c r="Q1240" s="83"/>
      <c r="R1240" s="84"/>
      <c r="S1240" s="84"/>
      <c r="T1240" s="84">
        <v>1</v>
      </c>
      <c r="U1240" s="84"/>
      <c r="V1240" s="84"/>
      <c r="W1240" s="84"/>
      <c r="X1240" s="84"/>
      <c r="Y1240" s="85"/>
      <c r="Z1240" s="69" t="s">
        <v>518</v>
      </c>
      <c r="AA1240" s="13" t="s">
        <v>385</v>
      </c>
      <c r="AB1240" s="14" t="s">
        <v>308</v>
      </c>
      <c r="AC1240" s="96" t="s">
        <v>358</v>
      </c>
      <c r="AD1240" s="15" t="s">
        <v>368</v>
      </c>
      <c r="AE1240" s="83"/>
      <c r="AF1240" s="84">
        <v>1</v>
      </c>
      <c r="AG1240" s="84"/>
      <c r="AH1240" s="84"/>
      <c r="AI1240" s="84"/>
      <c r="AJ1240" s="84"/>
      <c r="AK1240" s="84"/>
      <c r="AL1240" s="84"/>
      <c r="AM1240" s="85"/>
    </row>
    <row r="1241" spans="1:39" ht="12" customHeight="1">
      <c r="A1241" s="184">
        <v>1168</v>
      </c>
      <c r="B1241" s="98" t="s">
        <v>213</v>
      </c>
      <c r="C1241" s="98" t="s">
        <v>69</v>
      </c>
      <c r="D1241" s="11" t="s">
        <v>51</v>
      </c>
      <c r="E1241" s="11" t="s">
        <v>304</v>
      </c>
      <c r="F1241" s="12" t="s">
        <v>50</v>
      </c>
      <c r="G1241" s="12" t="s">
        <v>510</v>
      </c>
      <c r="H1241" s="12" t="s">
        <v>306</v>
      </c>
      <c r="I1241" s="105" t="s">
        <v>504</v>
      </c>
      <c r="J1241" s="12" t="str">
        <f>"≥17h"</f>
        <v>≥17h</v>
      </c>
      <c r="K1241" s="12" t="s">
        <v>512</v>
      </c>
      <c r="L1241" s="69" t="s">
        <v>518</v>
      </c>
      <c r="M1241" s="13" t="s">
        <v>371</v>
      </c>
      <c r="N1241" s="14" t="s">
        <v>308</v>
      </c>
      <c r="O1241" s="96" t="s">
        <v>358</v>
      </c>
      <c r="P1241" s="15" t="s">
        <v>368</v>
      </c>
      <c r="Q1241" s="83"/>
      <c r="R1241" s="84"/>
      <c r="S1241" s="84"/>
      <c r="T1241" s="84">
        <v>1</v>
      </c>
      <c r="U1241" s="84"/>
      <c r="V1241" s="84"/>
      <c r="W1241" s="84"/>
      <c r="X1241" s="84"/>
      <c r="Y1241" s="85"/>
      <c r="Z1241" s="69" t="s">
        <v>518</v>
      </c>
      <c r="AA1241" s="13" t="s">
        <v>371</v>
      </c>
      <c r="AB1241" s="14" t="s">
        <v>308</v>
      </c>
      <c r="AC1241" s="96" t="s">
        <v>358</v>
      </c>
      <c r="AD1241" s="15" t="s">
        <v>368</v>
      </c>
      <c r="AE1241" s="83"/>
      <c r="AF1241" s="84"/>
      <c r="AG1241" s="84"/>
      <c r="AH1241" s="84"/>
      <c r="AI1241" s="84">
        <v>1</v>
      </c>
      <c r="AJ1241" s="84"/>
      <c r="AK1241" s="84"/>
      <c r="AL1241" s="84"/>
      <c r="AM1241" s="85"/>
    </row>
    <row r="1242" spans="1:39" ht="12" customHeight="1">
      <c r="A1242" s="184">
        <v>1169</v>
      </c>
      <c r="B1242" s="98" t="s">
        <v>213</v>
      </c>
      <c r="C1242" s="98" t="s">
        <v>69</v>
      </c>
      <c r="D1242" s="11" t="s">
        <v>51</v>
      </c>
      <c r="E1242" s="11" t="s">
        <v>304</v>
      </c>
      <c r="F1242" s="12" t="s">
        <v>50</v>
      </c>
      <c r="G1242" s="12" t="s">
        <v>510</v>
      </c>
      <c r="H1242" s="12" t="s">
        <v>307</v>
      </c>
      <c r="I1242" s="105" t="s">
        <v>504</v>
      </c>
      <c r="J1242" s="12" t="str">
        <f>"≥17h"</f>
        <v>≥17h</v>
      </c>
      <c r="K1242" s="12" t="s">
        <v>512</v>
      </c>
      <c r="L1242" s="69" t="s">
        <v>518</v>
      </c>
      <c r="M1242" s="13" t="s">
        <v>342</v>
      </c>
      <c r="N1242" s="14"/>
      <c r="O1242" s="96" t="s">
        <v>358</v>
      </c>
      <c r="P1242" s="15" t="s">
        <v>359</v>
      </c>
      <c r="Q1242" s="83"/>
      <c r="R1242" s="84"/>
      <c r="S1242" s="84"/>
      <c r="T1242" s="84"/>
      <c r="U1242" s="84"/>
      <c r="V1242" s="84"/>
      <c r="W1242" s="84"/>
      <c r="X1242" s="84"/>
      <c r="Y1242" s="85"/>
      <c r="Z1242" s="69" t="s">
        <v>518</v>
      </c>
      <c r="AA1242" s="13" t="s">
        <v>342</v>
      </c>
      <c r="AB1242" s="14"/>
      <c r="AC1242" s="96" t="s">
        <v>358</v>
      </c>
      <c r="AD1242" s="15" t="s">
        <v>359</v>
      </c>
      <c r="AE1242" s="83"/>
      <c r="AF1242" s="84"/>
      <c r="AG1242" s="84"/>
      <c r="AH1242" s="84"/>
      <c r="AI1242" s="84"/>
      <c r="AJ1242" s="84"/>
      <c r="AK1242" s="84"/>
      <c r="AL1242" s="84"/>
      <c r="AM1242" s="85"/>
    </row>
    <row r="1243" spans="1:39" ht="12" customHeight="1">
      <c r="A1243" s="184">
        <v>1170</v>
      </c>
      <c r="B1243" s="98" t="s">
        <v>211</v>
      </c>
      <c r="C1243" s="98" t="s">
        <v>211</v>
      </c>
      <c r="D1243" s="11" t="s">
        <v>51</v>
      </c>
      <c r="E1243" s="11" t="s">
        <v>303</v>
      </c>
      <c r="F1243" s="12" t="s">
        <v>49</v>
      </c>
      <c r="G1243" s="12" t="s">
        <v>310</v>
      </c>
      <c r="H1243" s="12" t="s">
        <v>306</v>
      </c>
      <c r="I1243" s="105" t="s">
        <v>504</v>
      </c>
      <c r="J1243" s="12" t="str">
        <f>"≥17h"</f>
        <v>≥17h</v>
      </c>
      <c r="K1243" s="12" t="s">
        <v>512</v>
      </c>
      <c r="L1243" s="69" t="s">
        <v>518</v>
      </c>
      <c r="M1243" s="13" t="s">
        <v>342</v>
      </c>
      <c r="N1243" s="14"/>
      <c r="O1243" s="96" t="s">
        <v>358</v>
      </c>
      <c r="P1243" s="15" t="s">
        <v>359</v>
      </c>
      <c r="Q1243" s="83"/>
      <c r="R1243" s="84"/>
      <c r="S1243" s="84"/>
      <c r="T1243" s="84"/>
      <c r="U1243" s="84"/>
      <c r="V1243" s="84"/>
      <c r="W1243" s="84"/>
      <c r="X1243" s="84"/>
      <c r="Y1243" s="85"/>
      <c r="Z1243" s="69" t="s">
        <v>518</v>
      </c>
      <c r="AA1243" s="13" t="s">
        <v>342</v>
      </c>
      <c r="AB1243" s="14"/>
      <c r="AC1243" s="96" t="s">
        <v>358</v>
      </c>
      <c r="AD1243" s="15" t="s">
        <v>359</v>
      </c>
      <c r="AE1243" s="83"/>
      <c r="AF1243" s="84"/>
      <c r="AG1243" s="84"/>
      <c r="AH1243" s="84"/>
      <c r="AI1243" s="84"/>
      <c r="AJ1243" s="84"/>
      <c r="AK1243" s="84"/>
      <c r="AL1243" s="84"/>
      <c r="AM1243" s="85"/>
    </row>
    <row r="1244" spans="1:39" ht="12" customHeight="1">
      <c r="A1244" s="184">
        <v>1171</v>
      </c>
      <c r="B1244" s="98" t="s">
        <v>211</v>
      </c>
      <c r="C1244" s="98" t="s">
        <v>211</v>
      </c>
      <c r="D1244" s="11" t="s">
        <v>51</v>
      </c>
      <c r="E1244" s="11" t="s">
        <v>304</v>
      </c>
      <c r="F1244" s="12" t="s">
        <v>48</v>
      </c>
      <c r="G1244" s="12" t="s">
        <v>310</v>
      </c>
      <c r="H1244" s="12" t="s">
        <v>306</v>
      </c>
      <c r="I1244" s="105" t="s">
        <v>505</v>
      </c>
      <c r="J1244" s="11" t="str">
        <f>"12-16h"</f>
        <v>12-16h</v>
      </c>
      <c r="K1244" s="12" t="s">
        <v>512</v>
      </c>
      <c r="L1244" s="69" t="s">
        <v>518</v>
      </c>
      <c r="M1244" s="13" t="s">
        <v>371</v>
      </c>
      <c r="N1244" s="14" t="s">
        <v>308</v>
      </c>
      <c r="O1244" s="96" t="s">
        <v>358</v>
      </c>
      <c r="P1244" s="15" t="s">
        <v>368</v>
      </c>
      <c r="Q1244" s="83"/>
      <c r="R1244" s="84"/>
      <c r="S1244" s="84"/>
      <c r="T1244" s="84">
        <v>1</v>
      </c>
      <c r="U1244" s="84"/>
      <c r="V1244" s="84"/>
      <c r="W1244" s="84"/>
      <c r="X1244" s="84"/>
      <c r="Y1244" s="85"/>
      <c r="Z1244" s="69" t="s">
        <v>518</v>
      </c>
      <c r="AA1244" s="13" t="s">
        <v>371</v>
      </c>
      <c r="AB1244" s="14" t="s">
        <v>308</v>
      </c>
      <c r="AC1244" s="96" t="s">
        <v>358</v>
      </c>
      <c r="AD1244" s="15" t="s">
        <v>368</v>
      </c>
      <c r="AE1244" s="83"/>
      <c r="AF1244" s="84"/>
      <c r="AG1244" s="84"/>
      <c r="AH1244" s="84"/>
      <c r="AI1244" s="84">
        <v>1</v>
      </c>
      <c r="AJ1244" s="84"/>
      <c r="AK1244" s="84"/>
      <c r="AL1244" s="84"/>
      <c r="AM1244" s="85"/>
    </row>
    <row r="1245" spans="1:39" ht="12" customHeight="1">
      <c r="A1245" s="184">
        <v>1172</v>
      </c>
      <c r="B1245" s="98" t="s">
        <v>243</v>
      </c>
      <c r="C1245" s="98" t="s">
        <v>85</v>
      </c>
      <c r="D1245" s="11" t="s">
        <v>25</v>
      </c>
      <c r="E1245" s="11" t="s">
        <v>303</v>
      </c>
      <c r="F1245" s="12" t="s">
        <v>50</v>
      </c>
      <c r="G1245" s="12" t="s">
        <v>310</v>
      </c>
      <c r="H1245" s="12" t="s">
        <v>306</v>
      </c>
      <c r="I1245" s="105" t="s">
        <v>504</v>
      </c>
      <c r="J1245" s="11" t="str">
        <f>"12-16h"</f>
        <v>12-16h</v>
      </c>
      <c r="K1245" s="12" t="s">
        <v>512</v>
      </c>
      <c r="L1245" s="69" t="s">
        <v>518</v>
      </c>
      <c r="M1245" s="13" t="s">
        <v>342</v>
      </c>
      <c r="N1245" s="14"/>
      <c r="O1245" s="96" t="s">
        <v>358</v>
      </c>
      <c r="P1245" s="15" t="s">
        <v>359</v>
      </c>
      <c r="Q1245" s="83"/>
      <c r="R1245" s="84"/>
      <c r="S1245" s="84"/>
      <c r="T1245" s="84"/>
      <c r="U1245" s="84"/>
      <c r="V1245" s="84"/>
      <c r="W1245" s="84"/>
      <c r="X1245" s="84"/>
      <c r="Y1245" s="85"/>
      <c r="Z1245" s="69" t="s">
        <v>518</v>
      </c>
      <c r="AA1245" s="13" t="s">
        <v>342</v>
      </c>
      <c r="AB1245" s="14"/>
      <c r="AC1245" s="96" t="s">
        <v>358</v>
      </c>
      <c r="AD1245" s="15" t="s">
        <v>359</v>
      </c>
      <c r="AE1245" s="83"/>
      <c r="AF1245" s="84"/>
      <c r="AG1245" s="84"/>
      <c r="AH1245" s="84"/>
      <c r="AI1245" s="84"/>
      <c r="AJ1245" s="84"/>
      <c r="AK1245" s="84"/>
      <c r="AL1245" s="84"/>
      <c r="AM1245" s="85"/>
    </row>
    <row r="1246" spans="1:39" ht="12" customHeight="1">
      <c r="A1246" s="184">
        <v>1173</v>
      </c>
      <c r="B1246" s="98" t="s">
        <v>243</v>
      </c>
      <c r="C1246" s="98" t="s">
        <v>85</v>
      </c>
      <c r="D1246" s="11" t="s">
        <v>51</v>
      </c>
      <c r="E1246" s="11" t="s">
        <v>304</v>
      </c>
      <c r="F1246" s="12" t="s">
        <v>50</v>
      </c>
      <c r="G1246" s="12" t="s">
        <v>310</v>
      </c>
      <c r="H1246" s="12" t="s">
        <v>306</v>
      </c>
      <c r="I1246" s="105" t="s">
        <v>504</v>
      </c>
      <c r="J1246" s="12" t="str">
        <f>"≥17h"</f>
        <v>≥17h</v>
      </c>
      <c r="K1246" s="12" t="s">
        <v>512</v>
      </c>
      <c r="L1246" s="69" t="s">
        <v>518</v>
      </c>
      <c r="M1246" s="13" t="s">
        <v>342</v>
      </c>
      <c r="N1246" s="14"/>
      <c r="O1246" s="96" t="s">
        <v>358</v>
      </c>
      <c r="P1246" s="15" t="s">
        <v>359</v>
      </c>
      <c r="Q1246" s="83"/>
      <c r="R1246" s="84"/>
      <c r="S1246" s="84"/>
      <c r="T1246" s="84"/>
      <c r="U1246" s="84"/>
      <c r="V1246" s="84"/>
      <c r="W1246" s="84"/>
      <c r="X1246" s="84"/>
      <c r="Y1246" s="85"/>
      <c r="Z1246" s="69" t="s">
        <v>518</v>
      </c>
      <c r="AA1246" s="13" t="s">
        <v>342</v>
      </c>
      <c r="AB1246" s="14"/>
      <c r="AC1246" s="96" t="s">
        <v>358</v>
      </c>
      <c r="AD1246" s="15" t="s">
        <v>359</v>
      </c>
      <c r="AE1246" s="83"/>
      <c r="AF1246" s="84"/>
      <c r="AG1246" s="84"/>
      <c r="AH1246" s="84"/>
      <c r="AI1246" s="84"/>
      <c r="AJ1246" s="84"/>
      <c r="AK1246" s="84"/>
      <c r="AL1246" s="84"/>
      <c r="AM1246" s="85"/>
    </row>
    <row r="1247" spans="1:39" ht="12" customHeight="1">
      <c r="A1247" s="184">
        <v>1174</v>
      </c>
      <c r="B1247" s="98" t="s">
        <v>243</v>
      </c>
      <c r="C1247" s="98" t="s">
        <v>85</v>
      </c>
      <c r="D1247" s="11" t="s">
        <v>25</v>
      </c>
      <c r="E1247" s="11" t="s">
        <v>304</v>
      </c>
      <c r="F1247" s="12" t="s">
        <v>50</v>
      </c>
      <c r="G1247" s="12" t="s">
        <v>310</v>
      </c>
      <c r="H1247" s="12" t="s">
        <v>306</v>
      </c>
      <c r="I1247" s="117" t="s">
        <v>505</v>
      </c>
      <c r="J1247" s="11" t="str">
        <f>"≤12h"</f>
        <v>≤12h</v>
      </c>
      <c r="K1247" s="12" t="s">
        <v>512</v>
      </c>
      <c r="L1247" s="69" t="s">
        <v>518</v>
      </c>
      <c r="M1247" s="13" t="s">
        <v>342</v>
      </c>
      <c r="N1247" s="14"/>
      <c r="O1247" s="96" t="s">
        <v>358</v>
      </c>
      <c r="P1247" s="15" t="s">
        <v>359</v>
      </c>
      <c r="Q1247" s="83"/>
      <c r="R1247" s="84"/>
      <c r="S1247" s="84"/>
      <c r="T1247" s="84"/>
      <c r="U1247" s="84"/>
      <c r="V1247" s="84"/>
      <c r="W1247" s="84"/>
      <c r="X1247" s="84"/>
      <c r="Y1247" s="85"/>
      <c r="Z1247" s="69" t="s">
        <v>518</v>
      </c>
      <c r="AA1247" s="13" t="s">
        <v>342</v>
      </c>
      <c r="AB1247" s="14"/>
      <c r="AC1247" s="96" t="s">
        <v>358</v>
      </c>
      <c r="AD1247" s="15" t="s">
        <v>359</v>
      </c>
      <c r="AE1247" s="83"/>
      <c r="AF1247" s="84"/>
      <c r="AG1247" s="84"/>
      <c r="AH1247" s="84"/>
      <c r="AI1247" s="84"/>
      <c r="AJ1247" s="84"/>
      <c r="AK1247" s="84"/>
      <c r="AL1247" s="84"/>
      <c r="AM1247" s="85"/>
    </row>
    <row r="1248" spans="1:39" ht="12" customHeight="1">
      <c r="A1248" s="184">
        <v>1175</v>
      </c>
      <c r="B1248" s="98" t="s">
        <v>65</v>
      </c>
      <c r="C1248" s="98" t="s">
        <v>65</v>
      </c>
      <c r="D1248" s="11" t="s">
        <v>25</v>
      </c>
      <c r="E1248" s="11" t="s">
        <v>303</v>
      </c>
      <c r="F1248" s="12" t="s">
        <v>48</v>
      </c>
      <c r="G1248" s="12" t="s">
        <v>310</v>
      </c>
      <c r="H1248" s="12" t="s">
        <v>306</v>
      </c>
      <c r="I1248" s="105" t="s">
        <v>505</v>
      </c>
      <c r="J1248" s="11" t="str">
        <f>"≤12h"</f>
        <v>≤12h</v>
      </c>
      <c r="K1248" s="12" t="s">
        <v>513</v>
      </c>
      <c r="L1248" s="69" t="s">
        <v>518</v>
      </c>
      <c r="M1248" s="13" t="s">
        <v>342</v>
      </c>
      <c r="N1248" s="14"/>
      <c r="O1248" s="96" t="s">
        <v>358</v>
      </c>
      <c r="P1248" s="15" t="s">
        <v>359</v>
      </c>
      <c r="Q1248" s="83"/>
      <c r="R1248" s="84"/>
      <c r="S1248" s="84"/>
      <c r="T1248" s="84"/>
      <c r="U1248" s="84"/>
      <c r="V1248" s="84"/>
      <c r="W1248" s="84"/>
      <c r="X1248" s="84"/>
      <c r="Y1248" s="85"/>
      <c r="Z1248" s="69" t="s">
        <v>518</v>
      </c>
      <c r="AA1248" s="13" t="s">
        <v>342</v>
      </c>
      <c r="AB1248" s="14"/>
      <c r="AC1248" s="96" t="s">
        <v>358</v>
      </c>
      <c r="AD1248" s="15" t="s">
        <v>359</v>
      </c>
      <c r="AE1248" s="83"/>
      <c r="AF1248" s="84"/>
      <c r="AG1248" s="84"/>
      <c r="AH1248" s="84"/>
      <c r="AI1248" s="84"/>
      <c r="AJ1248" s="84"/>
      <c r="AK1248" s="84"/>
      <c r="AL1248" s="84"/>
      <c r="AM1248" s="85"/>
    </row>
    <row r="1249" spans="1:39" ht="12" customHeight="1">
      <c r="A1249" s="184">
        <v>1176</v>
      </c>
      <c r="B1249" s="98" t="s">
        <v>81</v>
      </c>
      <c r="C1249" s="98" t="s">
        <v>81</v>
      </c>
      <c r="D1249" s="11" t="s">
        <v>51</v>
      </c>
      <c r="E1249" s="11" t="s">
        <v>303</v>
      </c>
      <c r="F1249" s="12" t="s">
        <v>50</v>
      </c>
      <c r="G1249" s="12" t="s">
        <v>310</v>
      </c>
      <c r="H1249" s="12" t="s">
        <v>306</v>
      </c>
      <c r="I1249" s="105" t="s">
        <v>504</v>
      </c>
      <c r="J1249" s="11" t="str">
        <f>"12-16h"</f>
        <v>12-16h</v>
      </c>
      <c r="K1249" s="12" t="s">
        <v>512</v>
      </c>
      <c r="L1249" s="69" t="s">
        <v>518</v>
      </c>
      <c r="M1249" s="13" t="s">
        <v>342</v>
      </c>
      <c r="N1249" s="14"/>
      <c r="O1249" s="96" t="s">
        <v>358</v>
      </c>
      <c r="P1249" s="15" t="s">
        <v>359</v>
      </c>
      <c r="Q1249" s="83"/>
      <c r="R1249" s="84"/>
      <c r="S1249" s="84"/>
      <c r="T1249" s="84"/>
      <c r="U1249" s="84"/>
      <c r="V1249" s="84"/>
      <c r="W1249" s="84"/>
      <c r="X1249" s="84"/>
      <c r="Y1249" s="85"/>
      <c r="Z1249" s="69" t="s">
        <v>518</v>
      </c>
      <c r="AA1249" s="13" t="s">
        <v>342</v>
      </c>
      <c r="AB1249" s="14"/>
      <c r="AC1249" s="96" t="s">
        <v>358</v>
      </c>
      <c r="AD1249" s="15" t="s">
        <v>359</v>
      </c>
      <c r="AE1249" s="83"/>
      <c r="AF1249" s="84"/>
      <c r="AG1249" s="84"/>
      <c r="AH1249" s="84"/>
      <c r="AI1249" s="84"/>
      <c r="AJ1249" s="84"/>
      <c r="AK1249" s="84"/>
      <c r="AL1249" s="84"/>
      <c r="AM1249" s="85"/>
    </row>
    <row r="1250" spans="1:39" ht="12" customHeight="1">
      <c r="A1250" s="184">
        <v>1177</v>
      </c>
      <c r="B1250" s="98" t="s">
        <v>190</v>
      </c>
      <c r="C1250" s="98" t="s">
        <v>190</v>
      </c>
      <c r="D1250" s="11" t="s">
        <v>51</v>
      </c>
      <c r="E1250" s="11" t="s">
        <v>304</v>
      </c>
      <c r="F1250" s="12" t="s">
        <v>49</v>
      </c>
      <c r="G1250" s="12" t="s">
        <v>510</v>
      </c>
      <c r="H1250" s="12" t="s">
        <v>306</v>
      </c>
      <c r="I1250" s="105" t="s">
        <v>504</v>
      </c>
      <c r="J1250" s="12" t="str">
        <f>"≥17h"</f>
        <v>≥17h</v>
      </c>
      <c r="K1250" s="12" t="s">
        <v>512</v>
      </c>
      <c r="L1250" s="69" t="s">
        <v>518</v>
      </c>
      <c r="M1250" s="13" t="s">
        <v>371</v>
      </c>
      <c r="N1250" s="14" t="s">
        <v>308</v>
      </c>
      <c r="O1250" s="96" t="s">
        <v>358</v>
      </c>
      <c r="P1250" s="15" t="s">
        <v>368</v>
      </c>
      <c r="Q1250" s="83"/>
      <c r="R1250" s="84"/>
      <c r="S1250" s="84"/>
      <c r="T1250" s="84">
        <v>1</v>
      </c>
      <c r="U1250" s="84"/>
      <c r="V1250" s="84"/>
      <c r="W1250" s="84"/>
      <c r="X1250" s="84"/>
      <c r="Y1250" s="85"/>
      <c r="Z1250" s="69" t="s">
        <v>518</v>
      </c>
      <c r="AA1250" s="13" t="s">
        <v>371</v>
      </c>
      <c r="AB1250" s="14" t="s">
        <v>308</v>
      </c>
      <c r="AC1250" s="96" t="s">
        <v>358</v>
      </c>
      <c r="AD1250" s="15" t="s">
        <v>368</v>
      </c>
      <c r="AE1250" s="83"/>
      <c r="AF1250" s="84"/>
      <c r="AG1250" s="84"/>
      <c r="AH1250" s="84"/>
      <c r="AI1250" s="84">
        <v>1</v>
      </c>
      <c r="AJ1250" s="84"/>
      <c r="AK1250" s="84"/>
      <c r="AL1250" s="84"/>
      <c r="AM1250" s="85"/>
    </row>
    <row r="1251" spans="1:39" ht="12" customHeight="1">
      <c r="A1251" s="184">
        <v>1178</v>
      </c>
      <c r="B1251" s="98" t="s">
        <v>190</v>
      </c>
      <c r="C1251" s="98" t="s">
        <v>190</v>
      </c>
      <c r="D1251" s="11" t="s">
        <v>51</v>
      </c>
      <c r="E1251" s="11" t="s">
        <v>303</v>
      </c>
      <c r="F1251" s="12" t="s">
        <v>49</v>
      </c>
      <c r="G1251" s="12" t="s">
        <v>310</v>
      </c>
      <c r="H1251" s="12" t="s">
        <v>306</v>
      </c>
      <c r="I1251" s="105" t="s">
        <v>505</v>
      </c>
      <c r="J1251" s="12" t="str">
        <f>"≥17h"</f>
        <v>≥17h</v>
      </c>
      <c r="K1251" s="12" t="s">
        <v>512</v>
      </c>
      <c r="L1251" s="69" t="s">
        <v>518</v>
      </c>
      <c r="M1251" s="13" t="s">
        <v>342</v>
      </c>
      <c r="N1251" s="14"/>
      <c r="O1251" s="96" t="s">
        <v>358</v>
      </c>
      <c r="P1251" s="15" t="s">
        <v>359</v>
      </c>
      <c r="Q1251" s="83"/>
      <c r="R1251" s="84"/>
      <c r="S1251" s="84"/>
      <c r="T1251" s="84"/>
      <c r="U1251" s="84"/>
      <c r="V1251" s="84"/>
      <c r="W1251" s="84"/>
      <c r="X1251" s="84"/>
      <c r="Y1251" s="85"/>
      <c r="Z1251" s="69" t="s">
        <v>518</v>
      </c>
      <c r="AA1251" s="13" t="s">
        <v>342</v>
      </c>
      <c r="AB1251" s="14"/>
      <c r="AC1251" s="96" t="s">
        <v>358</v>
      </c>
      <c r="AD1251" s="15" t="s">
        <v>359</v>
      </c>
      <c r="AE1251" s="83"/>
      <c r="AF1251" s="84"/>
      <c r="AG1251" s="84"/>
      <c r="AH1251" s="84"/>
      <c r="AI1251" s="84"/>
      <c r="AJ1251" s="84"/>
      <c r="AK1251" s="84"/>
      <c r="AL1251" s="84"/>
      <c r="AM1251" s="85"/>
    </row>
    <row r="1252" spans="1:39" ht="12" customHeight="1">
      <c r="A1252" s="184">
        <v>1179</v>
      </c>
      <c r="B1252" s="98" t="s">
        <v>190</v>
      </c>
      <c r="C1252" s="98" t="s">
        <v>190</v>
      </c>
      <c r="D1252" s="11" t="s">
        <v>51</v>
      </c>
      <c r="E1252" s="11" t="s">
        <v>304</v>
      </c>
      <c r="F1252" s="12" t="s">
        <v>49</v>
      </c>
      <c r="G1252" s="12" t="s">
        <v>310</v>
      </c>
      <c r="H1252" s="12" t="s">
        <v>306</v>
      </c>
      <c r="I1252" s="117" t="s">
        <v>504</v>
      </c>
      <c r="J1252" s="11" t="str">
        <f>"12-16h"</f>
        <v>12-16h</v>
      </c>
      <c r="K1252" s="12" t="s">
        <v>512</v>
      </c>
      <c r="L1252" s="69" t="s">
        <v>518</v>
      </c>
      <c r="M1252" s="13" t="s">
        <v>371</v>
      </c>
      <c r="N1252" s="14" t="s">
        <v>308</v>
      </c>
      <c r="O1252" s="96" t="s">
        <v>358</v>
      </c>
      <c r="P1252" s="15" t="s">
        <v>368</v>
      </c>
      <c r="Q1252" s="83"/>
      <c r="R1252" s="84"/>
      <c r="S1252" s="84"/>
      <c r="T1252" s="84">
        <v>1</v>
      </c>
      <c r="U1252" s="84"/>
      <c r="V1252" s="84"/>
      <c r="W1252" s="84"/>
      <c r="X1252" s="84"/>
      <c r="Y1252" s="85"/>
      <c r="Z1252" s="69" t="s">
        <v>518</v>
      </c>
      <c r="AA1252" s="13" t="s">
        <v>371</v>
      </c>
      <c r="AB1252" s="14" t="s">
        <v>308</v>
      </c>
      <c r="AC1252" s="96" t="s">
        <v>358</v>
      </c>
      <c r="AD1252" s="15" t="s">
        <v>368</v>
      </c>
      <c r="AE1252" s="83"/>
      <c r="AF1252" s="84">
        <v>1</v>
      </c>
      <c r="AG1252" s="84"/>
      <c r="AH1252" s="84"/>
      <c r="AI1252" s="84"/>
      <c r="AJ1252" s="84"/>
      <c r="AK1252" s="84"/>
      <c r="AL1252" s="84"/>
      <c r="AM1252" s="85"/>
    </row>
    <row r="1253" spans="1:39" ht="12" customHeight="1">
      <c r="A1253" s="184"/>
      <c r="B1253" s="98" t="s">
        <v>190</v>
      </c>
      <c r="C1253" s="98" t="s">
        <v>190</v>
      </c>
      <c r="D1253" s="69" t="s">
        <v>51</v>
      </c>
      <c r="E1253" s="69" t="s">
        <v>304</v>
      </c>
      <c r="F1253" s="69" t="s">
        <v>49</v>
      </c>
      <c r="G1253" s="69" t="s">
        <v>310</v>
      </c>
      <c r="H1253" s="69" t="s">
        <v>306</v>
      </c>
      <c r="I1253" s="12" t="s">
        <v>504</v>
      </c>
      <c r="J1253" s="69" t="str">
        <f>"12-16h"</f>
        <v>12-16h</v>
      </c>
      <c r="K1253" s="69" t="s">
        <v>512</v>
      </c>
      <c r="L1253" s="69" t="s">
        <v>518</v>
      </c>
      <c r="M1253" s="13" t="s">
        <v>385</v>
      </c>
      <c r="N1253" s="14" t="s">
        <v>308</v>
      </c>
      <c r="O1253" s="96" t="s">
        <v>0</v>
      </c>
      <c r="P1253" s="15" t="s">
        <v>368</v>
      </c>
      <c r="Q1253" s="83"/>
      <c r="R1253" s="84"/>
      <c r="S1253" s="84"/>
      <c r="T1253" s="84">
        <v>1</v>
      </c>
      <c r="U1253" s="84"/>
      <c r="V1253" s="84"/>
      <c r="W1253" s="84"/>
      <c r="X1253" s="84"/>
      <c r="Y1253" s="85"/>
      <c r="Z1253" s="69" t="s">
        <v>518</v>
      </c>
      <c r="AA1253" s="13" t="s">
        <v>385</v>
      </c>
      <c r="AB1253" s="14" t="s">
        <v>308</v>
      </c>
      <c r="AC1253" s="96" t="s">
        <v>0</v>
      </c>
      <c r="AD1253" s="15" t="s">
        <v>368</v>
      </c>
      <c r="AE1253" s="83"/>
      <c r="AF1253" s="84"/>
      <c r="AG1253" s="84"/>
      <c r="AH1253" s="84"/>
      <c r="AI1253" s="84"/>
      <c r="AJ1253" s="84"/>
      <c r="AK1253" s="84"/>
      <c r="AL1253" s="84"/>
      <c r="AM1253" s="85"/>
    </row>
    <row r="1254" spans="1:39" ht="12" customHeight="1">
      <c r="A1254" s="184">
        <v>1180</v>
      </c>
      <c r="B1254" s="98" t="s">
        <v>125</v>
      </c>
      <c r="C1254" s="98" t="s">
        <v>59</v>
      </c>
      <c r="D1254" s="11" t="s">
        <v>25</v>
      </c>
      <c r="E1254" s="11" t="s">
        <v>303</v>
      </c>
      <c r="F1254" s="12" t="s">
        <v>50</v>
      </c>
      <c r="G1254" s="12" t="s">
        <v>310</v>
      </c>
      <c r="H1254" s="12" t="s">
        <v>306</v>
      </c>
      <c r="I1254" s="12" t="s">
        <v>504</v>
      </c>
      <c r="J1254" s="11" t="str">
        <f>"12-16h"</f>
        <v>12-16h</v>
      </c>
      <c r="K1254" s="12" t="s">
        <v>512</v>
      </c>
      <c r="L1254" s="69" t="s">
        <v>518</v>
      </c>
      <c r="M1254" s="13" t="s">
        <v>373</v>
      </c>
      <c r="N1254" s="14" t="s">
        <v>308</v>
      </c>
      <c r="O1254" s="96" t="s">
        <v>358</v>
      </c>
      <c r="P1254" s="15" t="s">
        <v>368</v>
      </c>
      <c r="Q1254" s="83"/>
      <c r="R1254" s="84"/>
      <c r="S1254" s="84">
        <v>1</v>
      </c>
      <c r="T1254" s="84">
        <v>1</v>
      </c>
      <c r="U1254" s="84"/>
      <c r="V1254" s="84"/>
      <c r="W1254" s="84"/>
      <c r="X1254" s="84"/>
      <c r="Y1254" s="85"/>
      <c r="Z1254" s="69" t="s">
        <v>518</v>
      </c>
      <c r="AA1254" s="13" t="s">
        <v>373</v>
      </c>
      <c r="AB1254" s="14" t="s">
        <v>308</v>
      </c>
      <c r="AC1254" s="96" t="s">
        <v>358</v>
      </c>
      <c r="AD1254" s="15" t="s">
        <v>368</v>
      </c>
      <c r="AE1254" s="83"/>
      <c r="AF1254" s="84">
        <v>1</v>
      </c>
      <c r="AG1254" s="84"/>
      <c r="AH1254" s="84"/>
      <c r="AI1254" s="84"/>
      <c r="AJ1254" s="84"/>
      <c r="AK1254" s="84"/>
      <c r="AL1254" s="84"/>
      <c r="AM1254" s="85"/>
    </row>
    <row r="1255" spans="1:39" ht="12" customHeight="1">
      <c r="A1255" s="184">
        <v>1181</v>
      </c>
      <c r="B1255" s="98" t="s">
        <v>83</v>
      </c>
      <c r="C1255" s="98" t="s">
        <v>83</v>
      </c>
      <c r="D1255" s="11" t="s">
        <v>52</v>
      </c>
      <c r="E1255" s="11" t="s">
        <v>304</v>
      </c>
      <c r="F1255" s="12" t="s">
        <v>49</v>
      </c>
      <c r="G1255" s="12" t="s">
        <v>310</v>
      </c>
      <c r="H1255" s="12" t="s">
        <v>306</v>
      </c>
      <c r="I1255" s="69" t="s">
        <v>504</v>
      </c>
      <c r="J1255" s="12" t="str">
        <f>"≥17h"</f>
        <v>≥17h</v>
      </c>
      <c r="K1255" s="12" t="s">
        <v>512</v>
      </c>
      <c r="L1255" s="69" t="s">
        <v>518</v>
      </c>
      <c r="M1255" s="13" t="s">
        <v>371</v>
      </c>
      <c r="N1255" s="14" t="s">
        <v>308</v>
      </c>
      <c r="O1255" s="96" t="s">
        <v>358</v>
      </c>
      <c r="P1255" s="15" t="s">
        <v>368</v>
      </c>
      <c r="Q1255" s="83"/>
      <c r="R1255" s="84"/>
      <c r="S1255" s="84"/>
      <c r="T1255" s="84">
        <v>1</v>
      </c>
      <c r="U1255" s="84"/>
      <c r="V1255" s="84"/>
      <c r="W1255" s="84"/>
      <c r="X1255" s="84"/>
      <c r="Y1255" s="85"/>
      <c r="Z1255" s="69" t="s">
        <v>518</v>
      </c>
      <c r="AA1255" s="13" t="s">
        <v>371</v>
      </c>
      <c r="AB1255" s="14" t="s">
        <v>308</v>
      </c>
      <c r="AC1255" s="96" t="s">
        <v>358</v>
      </c>
      <c r="AD1255" s="15" t="s">
        <v>368</v>
      </c>
      <c r="AE1255" s="83"/>
      <c r="AF1255" s="84"/>
      <c r="AG1255" s="84"/>
      <c r="AH1255" s="84">
        <v>1</v>
      </c>
      <c r="AI1255" s="84"/>
      <c r="AJ1255" s="84"/>
      <c r="AK1255" s="84"/>
      <c r="AL1255" s="84"/>
      <c r="AM1255" s="85"/>
    </row>
    <row r="1256" spans="1:39" ht="12" customHeight="1">
      <c r="A1256" s="184">
        <v>1182</v>
      </c>
      <c r="B1256" s="98" t="s">
        <v>83</v>
      </c>
      <c r="C1256" s="98" t="s">
        <v>83</v>
      </c>
      <c r="D1256" s="11" t="s">
        <v>51</v>
      </c>
      <c r="E1256" s="11" t="s">
        <v>303</v>
      </c>
      <c r="F1256" s="12" t="s">
        <v>48</v>
      </c>
      <c r="G1256" s="12" t="s">
        <v>510</v>
      </c>
      <c r="H1256" s="12" t="s">
        <v>306</v>
      </c>
      <c r="I1256" s="74" t="s">
        <v>504</v>
      </c>
      <c r="J1256" s="11" t="str">
        <f>"12-16h"</f>
        <v>12-16h</v>
      </c>
      <c r="K1256" s="12" t="s">
        <v>513</v>
      </c>
      <c r="L1256" s="69" t="s">
        <v>518</v>
      </c>
      <c r="M1256" s="13" t="s">
        <v>372</v>
      </c>
      <c r="N1256" s="14" t="s">
        <v>308</v>
      </c>
      <c r="O1256" s="96" t="s">
        <v>358</v>
      </c>
      <c r="P1256" s="15" t="s">
        <v>368</v>
      </c>
      <c r="Q1256" s="83"/>
      <c r="R1256" s="84"/>
      <c r="S1256" s="84"/>
      <c r="T1256" s="84">
        <v>1</v>
      </c>
      <c r="U1256" s="84"/>
      <c r="V1256" s="84"/>
      <c r="W1256" s="84"/>
      <c r="X1256" s="84"/>
      <c r="Y1256" s="85"/>
      <c r="Z1256" s="69" t="s">
        <v>518</v>
      </c>
      <c r="AA1256" s="13" t="s">
        <v>372</v>
      </c>
      <c r="AB1256" s="14" t="s">
        <v>308</v>
      </c>
      <c r="AC1256" s="96" t="s">
        <v>358</v>
      </c>
      <c r="AD1256" s="15" t="s">
        <v>368</v>
      </c>
      <c r="AE1256" s="83"/>
      <c r="AF1256" s="84"/>
      <c r="AG1256" s="84"/>
      <c r="AH1256" s="84"/>
      <c r="AI1256" s="84"/>
      <c r="AJ1256" s="84"/>
      <c r="AK1256" s="84"/>
      <c r="AL1256" s="84"/>
      <c r="AM1256" s="85"/>
    </row>
    <row r="1257" spans="1:39" ht="12" customHeight="1">
      <c r="A1257" s="184">
        <v>1183</v>
      </c>
      <c r="B1257" s="98" t="s">
        <v>99</v>
      </c>
      <c r="C1257" s="98" t="s">
        <v>83</v>
      </c>
      <c r="D1257" s="11" t="s">
        <v>51</v>
      </c>
      <c r="E1257" s="11" t="s">
        <v>303</v>
      </c>
      <c r="F1257" s="12" t="s">
        <v>48</v>
      </c>
      <c r="G1257" s="12" t="s">
        <v>510</v>
      </c>
      <c r="H1257" s="12" t="s">
        <v>308</v>
      </c>
      <c r="I1257" s="11" t="s">
        <v>507</v>
      </c>
      <c r="J1257" s="12" t="str">
        <f>"≥17h"</f>
        <v>≥17h</v>
      </c>
      <c r="K1257" s="12" t="s">
        <v>513</v>
      </c>
      <c r="L1257" s="69" t="s">
        <v>518</v>
      </c>
      <c r="M1257" s="13" t="s">
        <v>338</v>
      </c>
      <c r="N1257" s="14" t="s">
        <v>308</v>
      </c>
      <c r="O1257" s="96" t="s">
        <v>358</v>
      </c>
      <c r="P1257" s="15" t="s">
        <v>368</v>
      </c>
      <c r="Q1257" s="83"/>
      <c r="R1257" s="84"/>
      <c r="S1257" s="84"/>
      <c r="T1257" s="84">
        <v>1</v>
      </c>
      <c r="U1257" s="84"/>
      <c r="V1257" s="84"/>
      <c r="W1257" s="84"/>
      <c r="X1257" s="84"/>
      <c r="Y1257" s="85"/>
      <c r="Z1257" s="69" t="s">
        <v>518</v>
      </c>
      <c r="AA1257" s="13" t="s">
        <v>338</v>
      </c>
      <c r="AB1257" s="14" t="s">
        <v>308</v>
      </c>
      <c r="AC1257" s="96" t="s">
        <v>358</v>
      </c>
      <c r="AD1257" s="15" t="s">
        <v>368</v>
      </c>
      <c r="AE1257" s="83"/>
      <c r="AF1257" s="84"/>
      <c r="AG1257" s="84"/>
      <c r="AH1257" s="84"/>
      <c r="AI1257" s="84"/>
      <c r="AJ1257" s="84">
        <v>1</v>
      </c>
      <c r="AK1257" s="84"/>
      <c r="AL1257" s="84"/>
      <c r="AM1257" s="85"/>
    </row>
    <row r="1258" spans="1:39" ht="12" customHeight="1">
      <c r="A1258" s="184">
        <v>1184</v>
      </c>
      <c r="B1258" s="98" t="s">
        <v>126</v>
      </c>
      <c r="C1258" s="98" t="s">
        <v>126</v>
      </c>
      <c r="D1258" s="11" t="s">
        <v>25</v>
      </c>
      <c r="E1258" s="11" t="s">
        <v>303</v>
      </c>
      <c r="F1258" s="12" t="s">
        <v>48</v>
      </c>
      <c r="G1258" s="12" t="s">
        <v>310</v>
      </c>
      <c r="H1258" s="12" t="s">
        <v>306</v>
      </c>
      <c r="I1258" s="103" t="s">
        <v>505</v>
      </c>
      <c r="J1258" s="12" t="str">
        <f>"≥17h"</f>
        <v>≥17h</v>
      </c>
      <c r="K1258" s="12" t="s">
        <v>513</v>
      </c>
      <c r="L1258" s="69" t="s">
        <v>518</v>
      </c>
      <c r="M1258" s="13" t="s">
        <v>373</v>
      </c>
      <c r="N1258" s="14" t="s">
        <v>367</v>
      </c>
      <c r="O1258" s="96" t="s">
        <v>358</v>
      </c>
      <c r="P1258" s="15" t="s">
        <v>368</v>
      </c>
      <c r="Q1258" s="83"/>
      <c r="R1258" s="84"/>
      <c r="S1258" s="84"/>
      <c r="T1258" s="84">
        <v>1</v>
      </c>
      <c r="U1258" s="84"/>
      <c r="V1258" s="84"/>
      <c r="W1258" s="84"/>
      <c r="X1258" s="84"/>
      <c r="Y1258" s="85"/>
      <c r="Z1258" s="69" t="s">
        <v>518</v>
      </c>
      <c r="AA1258" s="13" t="s">
        <v>373</v>
      </c>
      <c r="AB1258" s="14" t="s">
        <v>367</v>
      </c>
      <c r="AC1258" s="96" t="s">
        <v>358</v>
      </c>
      <c r="AD1258" s="15" t="s">
        <v>368</v>
      </c>
      <c r="AE1258" s="83"/>
      <c r="AF1258" s="84">
        <v>1</v>
      </c>
      <c r="AG1258" s="84"/>
      <c r="AH1258" s="84"/>
      <c r="AI1258" s="84"/>
      <c r="AJ1258" s="84"/>
      <c r="AK1258" s="84"/>
      <c r="AL1258" s="84"/>
      <c r="AM1258" s="85"/>
    </row>
    <row r="1259" spans="1:39" ht="12" customHeight="1">
      <c r="A1259" s="184">
        <v>1185</v>
      </c>
      <c r="B1259" s="98" t="s">
        <v>141</v>
      </c>
      <c r="C1259" s="98" t="s">
        <v>141</v>
      </c>
      <c r="D1259" s="11" t="s">
        <v>52</v>
      </c>
      <c r="E1259" s="11" t="s">
        <v>303</v>
      </c>
      <c r="F1259" s="12" t="s">
        <v>49</v>
      </c>
      <c r="G1259" s="12" t="s">
        <v>310</v>
      </c>
      <c r="H1259" s="12" t="s">
        <v>306</v>
      </c>
      <c r="I1259" s="103" t="s">
        <v>504</v>
      </c>
      <c r="J1259" s="12" t="str">
        <f>"≥17h"</f>
        <v>≥17h</v>
      </c>
      <c r="K1259" s="12" t="s">
        <v>512</v>
      </c>
      <c r="L1259" s="69" t="s">
        <v>518</v>
      </c>
      <c r="M1259" s="13" t="s">
        <v>385</v>
      </c>
      <c r="N1259" s="14" t="s">
        <v>308</v>
      </c>
      <c r="O1259" s="96" t="s">
        <v>358</v>
      </c>
      <c r="P1259" s="15" t="s">
        <v>368</v>
      </c>
      <c r="Q1259" s="83"/>
      <c r="R1259" s="84"/>
      <c r="S1259" s="84"/>
      <c r="T1259" s="84">
        <v>1</v>
      </c>
      <c r="U1259" s="84"/>
      <c r="V1259" s="84"/>
      <c r="W1259" s="84"/>
      <c r="X1259" s="84"/>
      <c r="Y1259" s="85">
        <v>1</v>
      </c>
      <c r="Z1259" s="69" t="s">
        <v>518</v>
      </c>
      <c r="AA1259" s="13" t="s">
        <v>385</v>
      </c>
      <c r="AB1259" s="14" t="s">
        <v>308</v>
      </c>
      <c r="AC1259" s="96" t="s">
        <v>358</v>
      </c>
      <c r="AD1259" s="15" t="s">
        <v>368</v>
      </c>
      <c r="AE1259" s="83"/>
      <c r="AF1259" s="84"/>
      <c r="AG1259" s="84"/>
      <c r="AH1259" s="84">
        <v>1</v>
      </c>
      <c r="AI1259" s="84">
        <v>1</v>
      </c>
      <c r="AJ1259" s="84"/>
      <c r="AK1259" s="84"/>
      <c r="AL1259" s="84"/>
      <c r="AM1259" s="85"/>
    </row>
    <row r="1260" spans="1:39" ht="12" customHeight="1">
      <c r="A1260" s="184">
        <v>1186</v>
      </c>
      <c r="B1260" s="98" t="s">
        <v>63</v>
      </c>
      <c r="C1260" s="98" t="s">
        <v>63</v>
      </c>
      <c r="D1260" s="11" t="s">
        <v>51</v>
      </c>
      <c r="E1260" s="11" t="s">
        <v>304</v>
      </c>
      <c r="F1260" s="12" t="s">
        <v>49</v>
      </c>
      <c r="G1260" s="12" t="s">
        <v>310</v>
      </c>
      <c r="H1260" s="12" t="s">
        <v>306</v>
      </c>
      <c r="I1260" s="103" t="s">
        <v>505</v>
      </c>
      <c r="J1260" s="12" t="str">
        <f>"≥17h"</f>
        <v>≥17h</v>
      </c>
      <c r="K1260" s="12" t="s">
        <v>512</v>
      </c>
      <c r="L1260" s="69" t="s">
        <v>518</v>
      </c>
      <c r="M1260" s="13" t="s">
        <v>385</v>
      </c>
      <c r="N1260" s="14" t="s">
        <v>308</v>
      </c>
      <c r="O1260" s="96" t="s">
        <v>358</v>
      </c>
      <c r="P1260" s="15" t="s">
        <v>368</v>
      </c>
      <c r="Q1260" s="83"/>
      <c r="R1260" s="84"/>
      <c r="S1260" s="84"/>
      <c r="T1260" s="84">
        <v>1</v>
      </c>
      <c r="U1260" s="84"/>
      <c r="V1260" s="84"/>
      <c r="W1260" s="84"/>
      <c r="X1260" s="84"/>
      <c r="Y1260" s="85"/>
      <c r="Z1260" s="69" t="s">
        <v>518</v>
      </c>
      <c r="AA1260" s="13" t="s">
        <v>385</v>
      </c>
      <c r="AB1260" s="14" t="s">
        <v>308</v>
      </c>
      <c r="AC1260" s="96" t="s">
        <v>358</v>
      </c>
      <c r="AD1260" s="15" t="s">
        <v>368</v>
      </c>
      <c r="AE1260" s="83"/>
      <c r="AF1260" s="84">
        <v>1</v>
      </c>
      <c r="AG1260" s="84"/>
      <c r="AH1260" s="84"/>
      <c r="AI1260" s="84"/>
      <c r="AJ1260" s="84"/>
      <c r="AK1260" s="84"/>
      <c r="AL1260" s="84"/>
      <c r="AM1260" s="85"/>
    </row>
    <row r="1261" spans="1:39" ht="12" customHeight="1">
      <c r="A1261" s="184">
        <v>1187</v>
      </c>
      <c r="B1261" s="98" t="s">
        <v>63</v>
      </c>
      <c r="C1261" s="98" t="s">
        <v>63</v>
      </c>
      <c r="D1261" s="11" t="s">
        <v>51</v>
      </c>
      <c r="E1261" s="11" t="s">
        <v>303</v>
      </c>
      <c r="F1261" s="12" t="s">
        <v>48</v>
      </c>
      <c r="G1261" s="12" t="s">
        <v>310</v>
      </c>
      <c r="H1261" s="12" t="s">
        <v>306</v>
      </c>
      <c r="I1261" s="11" t="s">
        <v>504</v>
      </c>
      <c r="J1261" s="11" t="str">
        <f>"≤12h"</f>
        <v>≤12h</v>
      </c>
      <c r="K1261" s="12" t="s">
        <v>513</v>
      </c>
      <c r="L1261" s="69" t="s">
        <v>518</v>
      </c>
      <c r="M1261" s="13" t="s">
        <v>385</v>
      </c>
      <c r="N1261" s="14" t="s">
        <v>308</v>
      </c>
      <c r="O1261" s="96" t="s">
        <v>358</v>
      </c>
      <c r="P1261" s="15" t="s">
        <v>368</v>
      </c>
      <c r="Q1261" s="83"/>
      <c r="R1261" s="84"/>
      <c r="S1261" s="84"/>
      <c r="T1261" s="84">
        <v>1</v>
      </c>
      <c r="U1261" s="84"/>
      <c r="V1261" s="84"/>
      <c r="W1261" s="84"/>
      <c r="X1261" s="84"/>
      <c r="Y1261" s="85"/>
      <c r="Z1261" s="69" t="s">
        <v>518</v>
      </c>
      <c r="AA1261" s="13" t="s">
        <v>385</v>
      </c>
      <c r="AB1261" s="14" t="s">
        <v>308</v>
      </c>
      <c r="AC1261" s="96" t="s">
        <v>358</v>
      </c>
      <c r="AD1261" s="15" t="s">
        <v>368</v>
      </c>
      <c r="AE1261" s="83"/>
      <c r="AF1261" s="84">
        <v>1</v>
      </c>
      <c r="AG1261" s="84"/>
      <c r="AH1261" s="84"/>
      <c r="AI1261" s="84"/>
      <c r="AJ1261" s="84"/>
      <c r="AK1261" s="84"/>
      <c r="AL1261" s="84"/>
      <c r="AM1261" s="85"/>
    </row>
    <row r="1262" spans="1:39" ht="12" customHeight="1">
      <c r="A1262" s="184">
        <v>1188</v>
      </c>
      <c r="B1262" s="98" t="s">
        <v>64</v>
      </c>
      <c r="C1262" s="98" t="s">
        <v>64</v>
      </c>
      <c r="D1262" s="11" t="s">
        <v>52</v>
      </c>
      <c r="E1262" s="11" t="s">
        <v>304</v>
      </c>
      <c r="F1262" s="12" t="s">
        <v>50</v>
      </c>
      <c r="G1262" s="12" t="s">
        <v>310</v>
      </c>
      <c r="H1262" s="12" t="s">
        <v>306</v>
      </c>
      <c r="I1262" s="11" t="s">
        <v>504</v>
      </c>
      <c r="J1262" s="12" t="str">
        <f>"≥17h"</f>
        <v>≥17h</v>
      </c>
      <c r="K1262" s="12" t="s">
        <v>512</v>
      </c>
      <c r="L1262" s="69" t="s">
        <v>518</v>
      </c>
      <c r="M1262" s="13" t="s">
        <v>371</v>
      </c>
      <c r="N1262" s="14" t="s">
        <v>308</v>
      </c>
      <c r="O1262" s="96" t="s">
        <v>358</v>
      </c>
      <c r="P1262" s="15" t="s">
        <v>368</v>
      </c>
      <c r="Q1262" s="83"/>
      <c r="R1262" s="84"/>
      <c r="S1262" s="84"/>
      <c r="T1262" s="84">
        <v>1</v>
      </c>
      <c r="U1262" s="84"/>
      <c r="V1262" s="84"/>
      <c r="W1262" s="84"/>
      <c r="X1262" s="84"/>
      <c r="Y1262" s="85"/>
      <c r="Z1262" s="69" t="s">
        <v>518</v>
      </c>
      <c r="AA1262" s="13" t="s">
        <v>371</v>
      </c>
      <c r="AB1262" s="14" t="s">
        <v>308</v>
      </c>
      <c r="AC1262" s="96" t="s">
        <v>358</v>
      </c>
      <c r="AD1262" s="15" t="s">
        <v>368</v>
      </c>
      <c r="AE1262" s="83"/>
      <c r="AF1262" s="84"/>
      <c r="AG1262" s="84">
        <v>1</v>
      </c>
      <c r="AH1262" s="84"/>
      <c r="AI1262" s="84"/>
      <c r="AJ1262" s="84"/>
      <c r="AK1262" s="84"/>
      <c r="AL1262" s="84"/>
      <c r="AM1262" s="85"/>
    </row>
    <row r="1263" spans="1:39" ht="12" customHeight="1">
      <c r="A1263" s="184">
        <v>1189</v>
      </c>
      <c r="B1263" s="98" t="s">
        <v>167</v>
      </c>
      <c r="C1263" s="98" t="s">
        <v>167</v>
      </c>
      <c r="D1263" s="11" t="s">
        <v>25</v>
      </c>
      <c r="E1263" s="11" t="s">
        <v>304</v>
      </c>
      <c r="F1263" s="12" t="s">
        <v>48</v>
      </c>
      <c r="G1263" s="12" t="s">
        <v>310</v>
      </c>
      <c r="H1263" s="12" t="s">
        <v>306</v>
      </c>
      <c r="I1263" s="11" t="s">
        <v>505</v>
      </c>
      <c r="J1263" s="11" t="str">
        <f>"≤12h"</f>
        <v>≤12h</v>
      </c>
      <c r="K1263" s="12" t="s">
        <v>47</v>
      </c>
      <c r="L1263" s="69" t="s">
        <v>518</v>
      </c>
      <c r="M1263" s="13" t="s">
        <v>385</v>
      </c>
      <c r="N1263" s="14" t="s">
        <v>308</v>
      </c>
      <c r="O1263" s="96" t="s">
        <v>358</v>
      </c>
      <c r="P1263" s="15" t="s">
        <v>368</v>
      </c>
      <c r="Q1263" s="83"/>
      <c r="R1263" s="84"/>
      <c r="S1263" s="84"/>
      <c r="T1263" s="84">
        <v>1</v>
      </c>
      <c r="U1263" s="84"/>
      <c r="V1263" s="84"/>
      <c r="W1263" s="84">
        <v>1</v>
      </c>
      <c r="X1263" s="84"/>
      <c r="Y1263" s="85"/>
      <c r="Z1263" s="69" t="s">
        <v>518</v>
      </c>
      <c r="AA1263" s="13" t="s">
        <v>385</v>
      </c>
      <c r="AB1263" s="14" t="s">
        <v>308</v>
      </c>
      <c r="AC1263" s="96" t="s">
        <v>358</v>
      </c>
      <c r="AD1263" s="15" t="s">
        <v>368</v>
      </c>
      <c r="AE1263" s="83"/>
      <c r="AF1263" s="84">
        <v>1</v>
      </c>
      <c r="AG1263" s="84"/>
      <c r="AH1263" s="84"/>
      <c r="AI1263" s="84"/>
      <c r="AJ1263" s="84"/>
      <c r="AK1263" s="84"/>
      <c r="AL1263" s="84"/>
      <c r="AM1263" s="85"/>
    </row>
    <row r="1264" spans="1:39" ht="12" customHeight="1">
      <c r="A1264" s="184">
        <v>1190</v>
      </c>
      <c r="B1264" s="98" t="s">
        <v>167</v>
      </c>
      <c r="C1264" s="98" t="s">
        <v>167</v>
      </c>
      <c r="D1264" s="11" t="s">
        <v>52</v>
      </c>
      <c r="E1264" s="11" t="s">
        <v>304</v>
      </c>
      <c r="F1264" s="12" t="s">
        <v>49</v>
      </c>
      <c r="G1264" s="12" t="s">
        <v>310</v>
      </c>
      <c r="H1264" s="12" t="s">
        <v>306</v>
      </c>
      <c r="I1264" s="103" t="s">
        <v>504</v>
      </c>
      <c r="J1264" s="12" t="str">
        <f t="shared" ref="J1264:J1272" si="48">"≥17h"</f>
        <v>≥17h</v>
      </c>
      <c r="K1264" s="12" t="s">
        <v>512</v>
      </c>
      <c r="L1264" s="69" t="s">
        <v>518</v>
      </c>
      <c r="M1264" s="13" t="s">
        <v>373</v>
      </c>
      <c r="N1264" s="14" t="s">
        <v>308</v>
      </c>
      <c r="O1264" s="96" t="s">
        <v>358</v>
      </c>
      <c r="P1264" s="15" t="s">
        <v>368</v>
      </c>
      <c r="Q1264" s="83"/>
      <c r="R1264" s="84"/>
      <c r="S1264" s="84"/>
      <c r="T1264" s="84">
        <v>1</v>
      </c>
      <c r="U1264" s="84"/>
      <c r="V1264" s="84"/>
      <c r="W1264" s="84"/>
      <c r="X1264" s="84"/>
      <c r="Y1264" s="85"/>
      <c r="Z1264" s="69" t="s">
        <v>518</v>
      </c>
      <c r="AA1264" s="13" t="s">
        <v>373</v>
      </c>
      <c r="AB1264" s="14" t="s">
        <v>308</v>
      </c>
      <c r="AC1264" s="96" t="s">
        <v>358</v>
      </c>
      <c r="AD1264" s="15" t="s">
        <v>368</v>
      </c>
      <c r="AE1264" s="83"/>
      <c r="AF1264" s="84"/>
      <c r="AG1264" s="84"/>
      <c r="AH1264" s="84">
        <v>1</v>
      </c>
      <c r="AI1264" s="84"/>
      <c r="AJ1264" s="84"/>
      <c r="AK1264" s="84"/>
      <c r="AL1264" s="84"/>
      <c r="AM1264" s="85"/>
    </row>
    <row r="1265" spans="1:39" ht="12" customHeight="1">
      <c r="A1265" s="184">
        <v>1191</v>
      </c>
      <c r="B1265" s="98" t="s">
        <v>190</v>
      </c>
      <c r="C1265" s="98" t="s">
        <v>190</v>
      </c>
      <c r="D1265" s="11" t="s">
        <v>52</v>
      </c>
      <c r="E1265" s="11" t="s">
        <v>303</v>
      </c>
      <c r="F1265" s="12" t="s">
        <v>50</v>
      </c>
      <c r="G1265" s="12" t="s">
        <v>310</v>
      </c>
      <c r="H1265" s="12" t="s">
        <v>306</v>
      </c>
      <c r="I1265" s="11" t="s">
        <v>504</v>
      </c>
      <c r="J1265" s="12" t="str">
        <f t="shared" si="48"/>
        <v>≥17h</v>
      </c>
      <c r="K1265" s="12" t="s">
        <v>512</v>
      </c>
      <c r="L1265" s="69" t="s">
        <v>518</v>
      </c>
      <c r="M1265" s="13" t="s">
        <v>374</v>
      </c>
      <c r="N1265" s="14" t="s">
        <v>367</v>
      </c>
      <c r="O1265" s="96" t="s">
        <v>358</v>
      </c>
      <c r="P1265" s="15" t="s">
        <v>368</v>
      </c>
      <c r="Q1265" s="83"/>
      <c r="R1265" s="84"/>
      <c r="S1265" s="84"/>
      <c r="T1265" s="84"/>
      <c r="U1265" s="84"/>
      <c r="V1265" s="84"/>
      <c r="W1265" s="84"/>
      <c r="X1265" s="84"/>
      <c r="Y1265" s="85">
        <v>1</v>
      </c>
      <c r="Z1265" s="69" t="s">
        <v>518</v>
      </c>
      <c r="AA1265" s="13" t="s">
        <v>374</v>
      </c>
      <c r="AB1265" s="14" t="s">
        <v>367</v>
      </c>
      <c r="AC1265" s="96" t="s">
        <v>358</v>
      </c>
      <c r="AD1265" s="15" t="s">
        <v>368</v>
      </c>
      <c r="AE1265" s="83"/>
      <c r="AF1265" s="84">
        <v>1</v>
      </c>
      <c r="AG1265" s="84"/>
      <c r="AH1265" s="84"/>
      <c r="AI1265" s="84"/>
      <c r="AJ1265" s="84"/>
      <c r="AK1265" s="84"/>
      <c r="AL1265" s="84"/>
      <c r="AM1265" s="85"/>
    </row>
    <row r="1266" spans="1:39" ht="12" customHeight="1">
      <c r="A1266" s="184">
        <v>1192</v>
      </c>
      <c r="B1266" s="98" t="s">
        <v>190</v>
      </c>
      <c r="C1266" s="98" t="s">
        <v>190</v>
      </c>
      <c r="D1266" s="11" t="s">
        <v>52</v>
      </c>
      <c r="E1266" s="11" t="s">
        <v>303</v>
      </c>
      <c r="F1266" s="12" t="s">
        <v>49</v>
      </c>
      <c r="G1266" s="12" t="s">
        <v>510</v>
      </c>
      <c r="H1266" s="12" t="s">
        <v>308</v>
      </c>
      <c r="I1266" s="11" t="s">
        <v>505</v>
      </c>
      <c r="J1266" s="12" t="str">
        <f t="shared" si="48"/>
        <v>≥17h</v>
      </c>
      <c r="K1266" s="12" t="s">
        <v>512</v>
      </c>
      <c r="L1266" s="69" t="s">
        <v>518</v>
      </c>
      <c r="M1266" s="13" t="s">
        <v>373</v>
      </c>
      <c r="N1266" s="14" t="s">
        <v>308</v>
      </c>
      <c r="O1266" s="96" t="s">
        <v>358</v>
      </c>
      <c r="P1266" s="15" t="s">
        <v>368</v>
      </c>
      <c r="Q1266" s="83"/>
      <c r="R1266" s="84"/>
      <c r="S1266" s="84">
        <v>1</v>
      </c>
      <c r="T1266" s="84">
        <v>1</v>
      </c>
      <c r="U1266" s="84"/>
      <c r="V1266" s="84"/>
      <c r="W1266" s="84"/>
      <c r="X1266" s="84"/>
      <c r="Y1266" s="85"/>
      <c r="Z1266" s="69" t="s">
        <v>518</v>
      </c>
      <c r="AA1266" s="13" t="s">
        <v>373</v>
      </c>
      <c r="AB1266" s="14" t="s">
        <v>308</v>
      </c>
      <c r="AC1266" s="96" t="s">
        <v>358</v>
      </c>
      <c r="AD1266" s="15" t="s">
        <v>368</v>
      </c>
      <c r="AE1266" s="83">
        <v>1</v>
      </c>
      <c r="AF1266" s="84"/>
      <c r="AG1266" s="84"/>
      <c r="AH1266" s="84"/>
      <c r="AI1266" s="84"/>
      <c r="AJ1266" s="84"/>
      <c r="AK1266" s="84"/>
      <c r="AL1266" s="84"/>
      <c r="AM1266" s="85"/>
    </row>
    <row r="1267" spans="1:39" ht="12" customHeight="1">
      <c r="A1267" s="184">
        <v>1193</v>
      </c>
      <c r="B1267" s="98" t="s">
        <v>67</v>
      </c>
      <c r="C1267" s="98" t="s">
        <v>67</v>
      </c>
      <c r="D1267" s="11" t="s">
        <v>51</v>
      </c>
      <c r="E1267" s="11" t="s">
        <v>303</v>
      </c>
      <c r="F1267" s="12" t="s">
        <v>50</v>
      </c>
      <c r="G1267" s="12" t="s">
        <v>510</v>
      </c>
      <c r="H1267" s="12" t="s">
        <v>308</v>
      </c>
      <c r="I1267" s="103" t="s">
        <v>507</v>
      </c>
      <c r="J1267" s="12" t="str">
        <f t="shared" si="48"/>
        <v>≥17h</v>
      </c>
      <c r="K1267" s="12" t="s">
        <v>513</v>
      </c>
      <c r="L1267" s="69" t="s">
        <v>518</v>
      </c>
      <c r="M1267" s="13" t="s">
        <v>371</v>
      </c>
      <c r="N1267" s="14" t="s">
        <v>308</v>
      </c>
      <c r="O1267" s="96" t="s">
        <v>358</v>
      </c>
      <c r="P1267" s="15" t="s">
        <v>368</v>
      </c>
      <c r="Q1267" s="83"/>
      <c r="R1267" s="84"/>
      <c r="S1267" s="84"/>
      <c r="T1267" s="84">
        <v>1</v>
      </c>
      <c r="U1267" s="84"/>
      <c r="V1267" s="84"/>
      <c r="W1267" s="84"/>
      <c r="X1267" s="84"/>
      <c r="Y1267" s="85"/>
      <c r="Z1267" s="69" t="s">
        <v>518</v>
      </c>
      <c r="AA1267" s="13" t="s">
        <v>371</v>
      </c>
      <c r="AB1267" s="14" t="s">
        <v>308</v>
      </c>
      <c r="AC1267" s="96" t="s">
        <v>358</v>
      </c>
      <c r="AD1267" s="15" t="s">
        <v>368</v>
      </c>
      <c r="AE1267" s="83"/>
      <c r="AF1267" s="84">
        <v>1</v>
      </c>
      <c r="AG1267" s="84"/>
      <c r="AH1267" s="84"/>
      <c r="AI1267" s="84"/>
      <c r="AJ1267" s="84"/>
      <c r="AK1267" s="84"/>
      <c r="AL1267" s="84"/>
      <c r="AM1267" s="85"/>
    </row>
    <row r="1268" spans="1:39" ht="12" customHeight="1">
      <c r="A1268" s="184">
        <v>1194</v>
      </c>
      <c r="B1268" s="98" t="s">
        <v>82</v>
      </c>
      <c r="C1268" s="98" t="s">
        <v>82</v>
      </c>
      <c r="D1268" s="11" t="s">
        <v>25</v>
      </c>
      <c r="E1268" s="11" t="s">
        <v>303</v>
      </c>
      <c r="F1268" s="12" t="s">
        <v>48</v>
      </c>
      <c r="G1268" s="12" t="s">
        <v>510</v>
      </c>
      <c r="H1268" s="12" t="s">
        <v>308</v>
      </c>
      <c r="I1268" s="103" t="s">
        <v>507</v>
      </c>
      <c r="J1268" s="12" t="str">
        <f t="shared" si="48"/>
        <v>≥17h</v>
      </c>
      <c r="K1268" s="12" t="s">
        <v>512</v>
      </c>
      <c r="L1268" s="69" t="s">
        <v>518</v>
      </c>
      <c r="M1268" s="13" t="s">
        <v>385</v>
      </c>
      <c r="N1268" s="14" t="s">
        <v>367</v>
      </c>
      <c r="O1268" s="96" t="s">
        <v>358</v>
      </c>
      <c r="P1268" s="15" t="s">
        <v>368</v>
      </c>
      <c r="Q1268" s="83"/>
      <c r="R1268" s="84"/>
      <c r="S1268" s="84"/>
      <c r="T1268" s="84"/>
      <c r="U1268" s="84"/>
      <c r="V1268" s="84"/>
      <c r="W1268" s="84"/>
      <c r="X1268" s="84"/>
      <c r="Y1268" s="85">
        <v>1</v>
      </c>
      <c r="Z1268" s="69" t="s">
        <v>518</v>
      </c>
      <c r="AA1268" s="13" t="s">
        <v>385</v>
      </c>
      <c r="AB1268" s="14" t="s">
        <v>367</v>
      </c>
      <c r="AC1268" s="96" t="s">
        <v>358</v>
      </c>
      <c r="AD1268" s="15" t="s">
        <v>368</v>
      </c>
      <c r="AE1268" s="83"/>
      <c r="AF1268" s="84">
        <v>1</v>
      </c>
      <c r="AG1268" s="84"/>
      <c r="AH1268" s="84"/>
      <c r="AI1268" s="84"/>
      <c r="AJ1268" s="84"/>
      <c r="AK1268" s="84"/>
      <c r="AL1268" s="84"/>
      <c r="AM1268" s="85"/>
    </row>
    <row r="1269" spans="1:39" ht="12" customHeight="1">
      <c r="A1269" s="184">
        <v>1195</v>
      </c>
      <c r="B1269" s="98" t="s">
        <v>82</v>
      </c>
      <c r="C1269" s="98" t="s">
        <v>82</v>
      </c>
      <c r="D1269" s="11" t="s">
        <v>51</v>
      </c>
      <c r="E1269" s="11" t="s">
        <v>303</v>
      </c>
      <c r="F1269" s="12" t="s">
        <v>50</v>
      </c>
      <c r="G1269" s="12" t="s">
        <v>510</v>
      </c>
      <c r="H1269" s="12" t="s">
        <v>308</v>
      </c>
      <c r="I1269" s="103" t="s">
        <v>507</v>
      </c>
      <c r="J1269" s="12" t="str">
        <f t="shared" si="48"/>
        <v>≥17h</v>
      </c>
      <c r="K1269" s="12" t="s">
        <v>512</v>
      </c>
      <c r="L1269" s="69" t="s">
        <v>518</v>
      </c>
      <c r="M1269" s="13" t="s">
        <v>371</v>
      </c>
      <c r="N1269" s="14" t="s">
        <v>308</v>
      </c>
      <c r="O1269" s="96" t="s">
        <v>358</v>
      </c>
      <c r="P1269" s="15" t="s">
        <v>370</v>
      </c>
      <c r="Q1269" s="83"/>
      <c r="R1269" s="84">
        <v>1</v>
      </c>
      <c r="S1269" s="84"/>
      <c r="T1269" s="84"/>
      <c r="U1269" s="84"/>
      <c r="V1269" s="84"/>
      <c r="W1269" s="84"/>
      <c r="X1269" s="84"/>
      <c r="Y1269" s="85"/>
      <c r="Z1269" s="69" t="s">
        <v>518</v>
      </c>
      <c r="AA1269" s="13" t="s">
        <v>371</v>
      </c>
      <c r="AB1269" s="14" t="s">
        <v>308</v>
      </c>
      <c r="AC1269" s="96" t="s">
        <v>358</v>
      </c>
      <c r="AD1269" s="15" t="s">
        <v>370</v>
      </c>
      <c r="AE1269" s="83"/>
      <c r="AF1269" s="84">
        <v>1</v>
      </c>
      <c r="AG1269" s="84"/>
      <c r="AH1269" s="84"/>
      <c r="AI1269" s="84"/>
      <c r="AJ1269" s="84"/>
      <c r="AK1269" s="84"/>
      <c r="AL1269" s="84"/>
      <c r="AM1269" s="85"/>
    </row>
    <row r="1270" spans="1:39" ht="12" customHeight="1">
      <c r="A1270" s="184">
        <v>1196</v>
      </c>
      <c r="B1270" s="98" t="s">
        <v>67</v>
      </c>
      <c r="C1270" s="98" t="s">
        <v>67</v>
      </c>
      <c r="D1270" s="11" t="s">
        <v>51</v>
      </c>
      <c r="E1270" s="11" t="s">
        <v>303</v>
      </c>
      <c r="F1270" s="12" t="s">
        <v>49</v>
      </c>
      <c r="G1270" s="12" t="s">
        <v>510</v>
      </c>
      <c r="H1270" s="12" t="s">
        <v>306</v>
      </c>
      <c r="I1270" s="103" t="s">
        <v>504</v>
      </c>
      <c r="J1270" s="12" t="str">
        <f t="shared" si="48"/>
        <v>≥17h</v>
      </c>
      <c r="K1270" s="12" t="s">
        <v>47</v>
      </c>
      <c r="L1270" s="69" t="s">
        <v>518</v>
      </c>
      <c r="M1270" s="13" t="s">
        <v>342</v>
      </c>
      <c r="N1270" s="14"/>
      <c r="O1270" s="96" t="s">
        <v>358</v>
      </c>
      <c r="P1270" s="15" t="s">
        <v>359</v>
      </c>
      <c r="Q1270" s="83"/>
      <c r="R1270" s="84"/>
      <c r="S1270" s="84"/>
      <c r="T1270" s="84"/>
      <c r="U1270" s="84"/>
      <c r="V1270" s="84"/>
      <c r="W1270" s="84"/>
      <c r="X1270" s="84"/>
      <c r="Y1270" s="85"/>
      <c r="Z1270" s="69" t="s">
        <v>518</v>
      </c>
      <c r="AA1270" s="13" t="s">
        <v>342</v>
      </c>
      <c r="AB1270" s="14"/>
      <c r="AC1270" s="96" t="s">
        <v>358</v>
      </c>
      <c r="AD1270" s="15" t="s">
        <v>359</v>
      </c>
      <c r="AE1270" s="83"/>
      <c r="AF1270" s="84"/>
      <c r="AG1270" s="84"/>
      <c r="AH1270" s="84"/>
      <c r="AI1270" s="84"/>
      <c r="AJ1270" s="84"/>
      <c r="AK1270" s="84"/>
      <c r="AL1270" s="84"/>
      <c r="AM1270" s="85"/>
    </row>
    <row r="1271" spans="1:39" ht="12" customHeight="1">
      <c r="A1271" s="184">
        <v>1197</v>
      </c>
      <c r="B1271" s="98" t="s">
        <v>67</v>
      </c>
      <c r="C1271" s="98" t="s">
        <v>67</v>
      </c>
      <c r="D1271" s="11" t="s">
        <v>25</v>
      </c>
      <c r="E1271" s="11" t="s">
        <v>304</v>
      </c>
      <c r="F1271" s="12" t="s">
        <v>48</v>
      </c>
      <c r="G1271" s="12" t="s">
        <v>510</v>
      </c>
      <c r="H1271" s="12" t="s">
        <v>306</v>
      </c>
      <c r="I1271" s="103" t="s">
        <v>507</v>
      </c>
      <c r="J1271" s="12" t="str">
        <f t="shared" si="48"/>
        <v>≥17h</v>
      </c>
      <c r="K1271" s="12" t="s">
        <v>512</v>
      </c>
      <c r="L1271" s="69" t="s">
        <v>518</v>
      </c>
      <c r="M1271" s="13" t="s">
        <v>371</v>
      </c>
      <c r="N1271" s="14" t="s">
        <v>308</v>
      </c>
      <c r="O1271" s="96" t="s">
        <v>358</v>
      </c>
      <c r="P1271" s="15" t="s">
        <v>368</v>
      </c>
      <c r="Q1271" s="83"/>
      <c r="R1271" s="84"/>
      <c r="S1271" s="84"/>
      <c r="T1271" s="84"/>
      <c r="U1271" s="84"/>
      <c r="V1271" s="84">
        <v>1</v>
      </c>
      <c r="W1271" s="84">
        <v>1</v>
      </c>
      <c r="X1271" s="84"/>
      <c r="Y1271" s="85">
        <v>1</v>
      </c>
      <c r="Z1271" s="69" t="s">
        <v>518</v>
      </c>
      <c r="AA1271" s="13" t="s">
        <v>371</v>
      </c>
      <c r="AB1271" s="14" t="s">
        <v>308</v>
      </c>
      <c r="AC1271" s="96" t="s">
        <v>358</v>
      </c>
      <c r="AD1271" s="15" t="s">
        <v>368</v>
      </c>
      <c r="AE1271" s="83"/>
      <c r="AF1271" s="84"/>
      <c r="AG1271" s="84">
        <v>1</v>
      </c>
      <c r="AH1271" s="84"/>
      <c r="AI1271" s="84"/>
      <c r="AJ1271" s="84"/>
      <c r="AK1271" s="84"/>
      <c r="AL1271" s="84"/>
      <c r="AM1271" s="85"/>
    </row>
    <row r="1272" spans="1:39" ht="12" customHeight="1">
      <c r="A1272" s="184">
        <v>1198</v>
      </c>
      <c r="B1272" s="98" t="s">
        <v>211</v>
      </c>
      <c r="C1272" s="98" t="s">
        <v>211</v>
      </c>
      <c r="D1272" s="11" t="s">
        <v>25</v>
      </c>
      <c r="E1272" s="11" t="s">
        <v>304</v>
      </c>
      <c r="F1272" s="12" t="s">
        <v>48</v>
      </c>
      <c r="G1272" s="12" t="s">
        <v>310</v>
      </c>
      <c r="H1272" s="12" t="s">
        <v>306</v>
      </c>
      <c r="I1272" s="103" t="s">
        <v>504</v>
      </c>
      <c r="J1272" s="12" t="str">
        <f t="shared" si="48"/>
        <v>≥17h</v>
      </c>
      <c r="K1272" s="12" t="s">
        <v>512</v>
      </c>
      <c r="L1272" s="69" t="s">
        <v>518</v>
      </c>
      <c r="M1272" s="13" t="s">
        <v>342</v>
      </c>
      <c r="N1272" s="14"/>
      <c r="O1272" s="96" t="s">
        <v>358</v>
      </c>
      <c r="P1272" s="15" t="s">
        <v>359</v>
      </c>
      <c r="Q1272" s="83"/>
      <c r="R1272" s="84"/>
      <c r="S1272" s="84"/>
      <c r="T1272" s="84"/>
      <c r="U1272" s="84"/>
      <c r="V1272" s="84"/>
      <c r="W1272" s="84"/>
      <c r="X1272" s="84"/>
      <c r="Y1272" s="85"/>
      <c r="Z1272" s="69" t="s">
        <v>518</v>
      </c>
      <c r="AA1272" s="13" t="s">
        <v>342</v>
      </c>
      <c r="AB1272" s="14"/>
      <c r="AC1272" s="96" t="s">
        <v>358</v>
      </c>
      <c r="AD1272" s="15" t="s">
        <v>359</v>
      </c>
      <c r="AE1272" s="83"/>
      <c r="AF1272" s="84"/>
      <c r="AG1272" s="84"/>
      <c r="AH1272" s="84"/>
      <c r="AI1272" s="84"/>
      <c r="AJ1272" s="84"/>
      <c r="AK1272" s="84"/>
      <c r="AL1272" s="84"/>
      <c r="AM1272" s="85"/>
    </row>
    <row r="1273" spans="1:39" ht="12" customHeight="1">
      <c r="A1273" s="184">
        <v>1199</v>
      </c>
      <c r="B1273" s="98" t="s">
        <v>211</v>
      </c>
      <c r="C1273" s="98" t="s">
        <v>211</v>
      </c>
      <c r="D1273" s="11" t="s">
        <v>25</v>
      </c>
      <c r="E1273" s="11" t="s">
        <v>304</v>
      </c>
      <c r="F1273" s="12" t="s">
        <v>48</v>
      </c>
      <c r="G1273" s="12" t="s">
        <v>310</v>
      </c>
      <c r="H1273" s="12" t="s">
        <v>306</v>
      </c>
      <c r="I1273" s="103" t="s">
        <v>504</v>
      </c>
      <c r="J1273" s="11" t="str">
        <f>"12-16h"</f>
        <v>12-16h</v>
      </c>
      <c r="K1273" s="12" t="s">
        <v>513</v>
      </c>
      <c r="L1273" s="69" t="s">
        <v>518</v>
      </c>
      <c r="M1273" s="13" t="s">
        <v>385</v>
      </c>
      <c r="N1273" s="14" t="s">
        <v>308</v>
      </c>
      <c r="O1273" s="96" t="s">
        <v>358</v>
      </c>
      <c r="P1273" s="15" t="s">
        <v>368</v>
      </c>
      <c r="Q1273" s="83"/>
      <c r="R1273" s="84"/>
      <c r="S1273" s="84"/>
      <c r="T1273" s="84">
        <v>1</v>
      </c>
      <c r="U1273" s="84"/>
      <c r="V1273" s="84"/>
      <c r="W1273" s="84"/>
      <c r="X1273" s="84"/>
      <c r="Y1273" s="85"/>
      <c r="Z1273" s="69" t="s">
        <v>518</v>
      </c>
      <c r="AA1273" s="13" t="s">
        <v>385</v>
      </c>
      <c r="AB1273" s="14" t="s">
        <v>308</v>
      </c>
      <c r="AC1273" s="96" t="s">
        <v>358</v>
      </c>
      <c r="AD1273" s="15" t="s">
        <v>368</v>
      </c>
      <c r="AE1273" s="83"/>
      <c r="AF1273" s="84">
        <v>1</v>
      </c>
      <c r="AG1273" s="84"/>
      <c r="AH1273" s="84"/>
      <c r="AI1273" s="84"/>
      <c r="AJ1273" s="84"/>
      <c r="AK1273" s="84"/>
      <c r="AL1273" s="84"/>
      <c r="AM1273" s="85"/>
    </row>
    <row r="1274" spans="1:39" ht="12" customHeight="1">
      <c r="A1274" s="184">
        <v>1200</v>
      </c>
      <c r="B1274" s="98" t="s">
        <v>211</v>
      </c>
      <c r="C1274" s="98" t="s">
        <v>211</v>
      </c>
      <c r="D1274" s="11" t="s">
        <v>51</v>
      </c>
      <c r="E1274" s="11" t="s">
        <v>304</v>
      </c>
      <c r="F1274" s="12" t="s">
        <v>50</v>
      </c>
      <c r="G1274" s="12" t="s">
        <v>310</v>
      </c>
      <c r="H1274" s="12" t="s">
        <v>306</v>
      </c>
      <c r="I1274" s="11" t="s">
        <v>507</v>
      </c>
      <c r="J1274" s="11" t="str">
        <f>"12-16h"</f>
        <v>12-16h</v>
      </c>
      <c r="K1274" s="12" t="s">
        <v>513</v>
      </c>
      <c r="L1274" s="69" t="s">
        <v>518</v>
      </c>
      <c r="M1274" s="13" t="s">
        <v>385</v>
      </c>
      <c r="N1274" s="14" t="s">
        <v>367</v>
      </c>
      <c r="O1274" s="96" t="s">
        <v>358</v>
      </c>
      <c r="P1274" s="15" t="s">
        <v>359</v>
      </c>
      <c r="Q1274" s="83"/>
      <c r="R1274" s="84"/>
      <c r="S1274" s="84"/>
      <c r="T1274" s="84"/>
      <c r="U1274" s="84"/>
      <c r="V1274" s="84"/>
      <c r="W1274" s="84"/>
      <c r="X1274" s="84"/>
      <c r="Y1274" s="85"/>
      <c r="Z1274" s="69" t="s">
        <v>518</v>
      </c>
      <c r="AA1274" s="13" t="s">
        <v>385</v>
      </c>
      <c r="AB1274" s="14" t="s">
        <v>367</v>
      </c>
      <c r="AC1274" s="96" t="s">
        <v>358</v>
      </c>
      <c r="AD1274" s="15" t="s">
        <v>359</v>
      </c>
      <c r="AE1274" s="83"/>
      <c r="AF1274" s="84">
        <v>1</v>
      </c>
      <c r="AG1274" s="84"/>
      <c r="AH1274" s="84"/>
      <c r="AI1274" s="84"/>
      <c r="AJ1274" s="84"/>
      <c r="AK1274" s="84"/>
      <c r="AL1274" s="84"/>
      <c r="AM1274" s="85"/>
    </row>
    <row r="1275" spans="1:39" ht="12" customHeight="1">
      <c r="A1275" s="184">
        <v>1201</v>
      </c>
      <c r="B1275" s="98" t="s">
        <v>211</v>
      </c>
      <c r="C1275" s="98" t="s">
        <v>211</v>
      </c>
      <c r="D1275" s="11" t="s">
        <v>25</v>
      </c>
      <c r="E1275" s="11" t="s">
        <v>303</v>
      </c>
      <c r="F1275" s="12" t="s">
        <v>50</v>
      </c>
      <c r="G1275" s="12" t="s">
        <v>310</v>
      </c>
      <c r="H1275" s="12" t="s">
        <v>306</v>
      </c>
      <c r="I1275" s="103" t="s">
        <v>504</v>
      </c>
      <c r="J1275" s="11" t="str">
        <f>"≤12h"</f>
        <v>≤12h</v>
      </c>
      <c r="K1275" s="12" t="s">
        <v>513</v>
      </c>
      <c r="L1275" s="69" t="s">
        <v>518</v>
      </c>
      <c r="M1275" s="13" t="s">
        <v>385</v>
      </c>
      <c r="N1275" s="14" t="s">
        <v>308</v>
      </c>
      <c r="O1275" s="96" t="s">
        <v>358</v>
      </c>
      <c r="P1275" s="15" t="s">
        <v>368</v>
      </c>
      <c r="Q1275" s="83"/>
      <c r="R1275" s="84"/>
      <c r="S1275" s="84"/>
      <c r="T1275" s="84">
        <v>1</v>
      </c>
      <c r="U1275" s="84"/>
      <c r="V1275" s="84"/>
      <c r="W1275" s="84">
        <v>1</v>
      </c>
      <c r="X1275" s="84"/>
      <c r="Y1275" s="85">
        <v>1</v>
      </c>
      <c r="Z1275" s="69" t="s">
        <v>518</v>
      </c>
      <c r="AA1275" s="13" t="s">
        <v>385</v>
      </c>
      <c r="AB1275" s="14" t="s">
        <v>308</v>
      </c>
      <c r="AC1275" s="96" t="s">
        <v>358</v>
      </c>
      <c r="AD1275" s="15" t="s">
        <v>368</v>
      </c>
      <c r="AE1275" s="83"/>
      <c r="AF1275" s="84">
        <v>1</v>
      </c>
      <c r="AG1275" s="84"/>
      <c r="AH1275" s="84"/>
      <c r="AI1275" s="84"/>
      <c r="AJ1275" s="84"/>
      <c r="AK1275" s="84"/>
      <c r="AL1275" s="84"/>
      <c r="AM1275" s="85"/>
    </row>
    <row r="1276" spans="1:39" ht="12" customHeight="1">
      <c r="A1276" s="184">
        <v>1202</v>
      </c>
      <c r="B1276" s="98" t="s">
        <v>211</v>
      </c>
      <c r="C1276" s="98" t="s">
        <v>211</v>
      </c>
      <c r="D1276" s="11" t="s">
        <v>25</v>
      </c>
      <c r="E1276" s="11" t="s">
        <v>303</v>
      </c>
      <c r="F1276" s="12" t="s">
        <v>49</v>
      </c>
      <c r="G1276" s="12" t="s">
        <v>510</v>
      </c>
      <c r="H1276" s="12" t="s">
        <v>306</v>
      </c>
      <c r="I1276" s="103" t="s">
        <v>504</v>
      </c>
      <c r="J1276" s="12" t="str">
        <f>"≥17h"</f>
        <v>≥17h</v>
      </c>
      <c r="K1276" s="12" t="s">
        <v>513</v>
      </c>
      <c r="L1276" s="69" t="s">
        <v>518</v>
      </c>
      <c r="M1276" s="13" t="s">
        <v>342</v>
      </c>
      <c r="N1276" s="14"/>
      <c r="O1276" s="96" t="s">
        <v>358</v>
      </c>
      <c r="P1276" s="15" t="s">
        <v>359</v>
      </c>
      <c r="Q1276" s="83"/>
      <c r="R1276" s="84"/>
      <c r="S1276" s="84"/>
      <c r="T1276" s="84"/>
      <c r="U1276" s="84"/>
      <c r="V1276" s="84"/>
      <c r="W1276" s="84"/>
      <c r="X1276" s="84"/>
      <c r="Y1276" s="85"/>
      <c r="Z1276" s="69" t="s">
        <v>518</v>
      </c>
      <c r="AA1276" s="13" t="s">
        <v>342</v>
      </c>
      <c r="AB1276" s="14"/>
      <c r="AC1276" s="96" t="s">
        <v>358</v>
      </c>
      <c r="AD1276" s="15" t="s">
        <v>359</v>
      </c>
      <c r="AE1276" s="83"/>
      <c r="AF1276" s="84"/>
      <c r="AG1276" s="84"/>
      <c r="AH1276" s="84"/>
      <c r="AI1276" s="84"/>
      <c r="AJ1276" s="84"/>
      <c r="AK1276" s="84"/>
      <c r="AL1276" s="84"/>
      <c r="AM1276" s="85"/>
    </row>
    <row r="1277" spans="1:39" ht="12" customHeight="1">
      <c r="A1277" s="184">
        <v>1203</v>
      </c>
      <c r="B1277" s="98" t="s">
        <v>292</v>
      </c>
      <c r="C1277" s="98" t="s">
        <v>292</v>
      </c>
      <c r="D1277" s="11" t="s">
        <v>52</v>
      </c>
      <c r="E1277" s="11" t="s">
        <v>303</v>
      </c>
      <c r="F1277" s="12" t="s">
        <v>49</v>
      </c>
      <c r="G1277" s="12" t="s">
        <v>310</v>
      </c>
      <c r="H1277" s="12" t="s">
        <v>306</v>
      </c>
      <c r="I1277" s="103" t="s">
        <v>505</v>
      </c>
      <c r="J1277" s="12" t="str">
        <f>"≥17h"</f>
        <v>≥17h</v>
      </c>
      <c r="K1277" s="12" t="s">
        <v>47</v>
      </c>
      <c r="L1277" s="69" t="s">
        <v>518</v>
      </c>
      <c r="M1277" s="13" t="s">
        <v>385</v>
      </c>
      <c r="N1277" s="14" t="s">
        <v>308</v>
      </c>
      <c r="O1277" s="96" t="s">
        <v>358</v>
      </c>
      <c r="P1277" s="15" t="s">
        <v>368</v>
      </c>
      <c r="Q1277" s="83"/>
      <c r="R1277" s="84"/>
      <c r="S1277" s="84"/>
      <c r="T1277" s="84"/>
      <c r="U1277" s="84"/>
      <c r="V1277" s="84"/>
      <c r="W1277" s="84">
        <v>1</v>
      </c>
      <c r="X1277" s="84"/>
      <c r="Y1277" s="85">
        <v>1</v>
      </c>
      <c r="Z1277" s="69" t="s">
        <v>518</v>
      </c>
      <c r="AA1277" s="13" t="s">
        <v>385</v>
      </c>
      <c r="AB1277" s="14" t="s">
        <v>308</v>
      </c>
      <c r="AC1277" s="96" t="s">
        <v>358</v>
      </c>
      <c r="AD1277" s="15" t="s">
        <v>368</v>
      </c>
      <c r="AE1277" s="83"/>
      <c r="AF1277" s="84">
        <v>1</v>
      </c>
      <c r="AG1277" s="84"/>
      <c r="AH1277" s="84"/>
      <c r="AI1277" s="84"/>
      <c r="AJ1277" s="84"/>
      <c r="AK1277" s="84"/>
      <c r="AL1277" s="84"/>
      <c r="AM1277" s="85"/>
    </row>
    <row r="1278" spans="1:39" ht="12" customHeight="1">
      <c r="A1278" s="184">
        <v>1204</v>
      </c>
      <c r="B1278" s="98" t="s">
        <v>81</v>
      </c>
      <c r="C1278" s="98" t="s">
        <v>81</v>
      </c>
      <c r="D1278" s="11" t="s">
        <v>25</v>
      </c>
      <c r="E1278" s="11" t="s">
        <v>303</v>
      </c>
      <c r="F1278" s="12" t="s">
        <v>48</v>
      </c>
      <c r="G1278" s="12" t="s">
        <v>510</v>
      </c>
      <c r="H1278" s="12" t="s">
        <v>306</v>
      </c>
      <c r="I1278" s="11" t="s">
        <v>504</v>
      </c>
      <c r="J1278" s="11" t="str">
        <f>"12-16h"</f>
        <v>12-16h</v>
      </c>
      <c r="K1278" s="12" t="s">
        <v>513</v>
      </c>
      <c r="L1278" s="69" t="s">
        <v>518</v>
      </c>
      <c r="M1278" s="13" t="s">
        <v>385</v>
      </c>
      <c r="N1278" s="14" t="s">
        <v>308</v>
      </c>
      <c r="O1278" s="96" t="s">
        <v>358</v>
      </c>
      <c r="P1278" s="15" t="s">
        <v>368</v>
      </c>
      <c r="Q1278" s="83"/>
      <c r="R1278" s="84">
        <v>1</v>
      </c>
      <c r="S1278" s="84"/>
      <c r="T1278" s="84">
        <v>1</v>
      </c>
      <c r="U1278" s="84"/>
      <c r="V1278" s="84"/>
      <c r="W1278" s="84">
        <v>1</v>
      </c>
      <c r="X1278" s="84"/>
      <c r="Y1278" s="85"/>
      <c r="Z1278" s="69" t="s">
        <v>518</v>
      </c>
      <c r="AA1278" s="13" t="s">
        <v>385</v>
      </c>
      <c r="AB1278" s="14" t="s">
        <v>308</v>
      </c>
      <c r="AC1278" s="96" t="s">
        <v>358</v>
      </c>
      <c r="AD1278" s="15" t="s">
        <v>368</v>
      </c>
      <c r="AE1278" s="83"/>
      <c r="AF1278" s="84"/>
      <c r="AG1278" s="84">
        <v>1</v>
      </c>
      <c r="AH1278" s="84"/>
      <c r="AI1278" s="84"/>
      <c r="AJ1278" s="84"/>
      <c r="AK1278" s="84"/>
      <c r="AL1278" s="84"/>
      <c r="AM1278" s="85"/>
    </row>
    <row r="1279" spans="1:39" ht="12" customHeight="1">
      <c r="A1279" s="184">
        <v>1205</v>
      </c>
      <c r="B1279" s="98" t="s">
        <v>166</v>
      </c>
      <c r="C1279" s="98" t="s">
        <v>166</v>
      </c>
      <c r="D1279" s="11" t="s">
        <v>51</v>
      </c>
      <c r="E1279" s="11" t="s">
        <v>303</v>
      </c>
      <c r="F1279" s="12" t="s">
        <v>49</v>
      </c>
      <c r="G1279" s="12" t="s">
        <v>310</v>
      </c>
      <c r="H1279" s="12" t="s">
        <v>306</v>
      </c>
      <c r="I1279" s="11" t="s">
        <v>504</v>
      </c>
      <c r="J1279" s="12" t="str">
        <f>"≥17h"</f>
        <v>≥17h</v>
      </c>
      <c r="K1279" s="12" t="s">
        <v>513</v>
      </c>
      <c r="L1279" s="69" t="s">
        <v>518</v>
      </c>
      <c r="M1279" s="13" t="s">
        <v>373</v>
      </c>
      <c r="N1279" s="14" t="s">
        <v>308</v>
      </c>
      <c r="O1279" s="96" t="s">
        <v>358</v>
      </c>
      <c r="P1279" s="15" t="s">
        <v>368</v>
      </c>
      <c r="Q1279" s="83"/>
      <c r="R1279" s="84"/>
      <c r="S1279" s="84"/>
      <c r="T1279" s="84">
        <v>1</v>
      </c>
      <c r="U1279" s="84"/>
      <c r="V1279" s="84"/>
      <c r="W1279" s="84"/>
      <c r="X1279" s="84"/>
      <c r="Y1279" s="85"/>
      <c r="Z1279" s="69" t="s">
        <v>518</v>
      </c>
      <c r="AA1279" s="13" t="s">
        <v>373</v>
      </c>
      <c r="AB1279" s="14" t="s">
        <v>308</v>
      </c>
      <c r="AC1279" s="96" t="s">
        <v>358</v>
      </c>
      <c r="AD1279" s="15" t="s">
        <v>368</v>
      </c>
      <c r="AE1279" s="83"/>
      <c r="AF1279" s="84">
        <v>1</v>
      </c>
      <c r="AG1279" s="84"/>
      <c r="AH1279" s="84"/>
      <c r="AI1279" s="84"/>
      <c r="AJ1279" s="84"/>
      <c r="AK1279" s="84"/>
      <c r="AL1279" s="84"/>
      <c r="AM1279" s="85"/>
    </row>
    <row r="1280" spans="1:39" ht="12" customHeight="1">
      <c r="A1280" s="184"/>
      <c r="B1280" s="98" t="s">
        <v>166</v>
      </c>
      <c r="C1280" s="98" t="s">
        <v>166</v>
      </c>
      <c r="D1280" s="69" t="s">
        <v>51</v>
      </c>
      <c r="E1280" s="69" t="s">
        <v>303</v>
      </c>
      <c r="F1280" s="69" t="s">
        <v>49</v>
      </c>
      <c r="G1280" s="69" t="s">
        <v>310</v>
      </c>
      <c r="H1280" s="69" t="s">
        <v>306</v>
      </c>
      <c r="I1280" s="103" t="s">
        <v>504</v>
      </c>
      <c r="J1280" s="69" t="str">
        <f>"≥17h"</f>
        <v>≥17h</v>
      </c>
      <c r="K1280" s="69" t="s">
        <v>513</v>
      </c>
      <c r="L1280" s="69" t="s">
        <v>518</v>
      </c>
      <c r="M1280" s="13" t="s">
        <v>385</v>
      </c>
      <c r="N1280" s="14" t="s">
        <v>308</v>
      </c>
      <c r="O1280" s="96" t="s">
        <v>0</v>
      </c>
      <c r="P1280" s="15" t="s">
        <v>368</v>
      </c>
      <c r="Q1280" s="83"/>
      <c r="R1280" s="84"/>
      <c r="S1280" s="84"/>
      <c r="T1280" s="84"/>
      <c r="U1280" s="84"/>
      <c r="V1280" s="84"/>
      <c r="W1280" s="84"/>
      <c r="X1280" s="84"/>
      <c r="Y1280" s="85">
        <v>1</v>
      </c>
      <c r="Z1280" s="69" t="s">
        <v>518</v>
      </c>
      <c r="AA1280" s="13" t="s">
        <v>385</v>
      </c>
      <c r="AB1280" s="14" t="s">
        <v>308</v>
      </c>
      <c r="AC1280" s="96" t="s">
        <v>0</v>
      </c>
      <c r="AD1280" s="15" t="s">
        <v>368</v>
      </c>
      <c r="AE1280" s="83"/>
      <c r="AF1280" s="84"/>
      <c r="AG1280" s="84"/>
      <c r="AH1280" s="84"/>
      <c r="AI1280" s="84"/>
      <c r="AJ1280" s="84"/>
      <c r="AK1280" s="84"/>
      <c r="AL1280" s="84"/>
      <c r="AM1280" s="85"/>
    </row>
    <row r="1281" spans="1:39" ht="12" customHeight="1">
      <c r="A1281" s="184">
        <v>1206</v>
      </c>
      <c r="B1281" s="98" t="s">
        <v>81</v>
      </c>
      <c r="C1281" s="98" t="s">
        <v>81</v>
      </c>
      <c r="D1281" s="11" t="s">
        <v>51</v>
      </c>
      <c r="E1281" s="11" t="s">
        <v>303</v>
      </c>
      <c r="F1281" s="12" t="s">
        <v>48</v>
      </c>
      <c r="G1281" s="12" t="s">
        <v>510</v>
      </c>
      <c r="H1281" s="12" t="s">
        <v>308</v>
      </c>
      <c r="I1281" s="103" t="s">
        <v>504</v>
      </c>
      <c r="J1281" s="12" t="str">
        <f>"≥17h"</f>
        <v>≥17h</v>
      </c>
      <c r="K1281" s="12" t="s">
        <v>47</v>
      </c>
      <c r="L1281" s="69" t="s">
        <v>518</v>
      </c>
      <c r="M1281" s="13" t="s">
        <v>371</v>
      </c>
      <c r="N1281" s="14" t="s">
        <v>308</v>
      </c>
      <c r="O1281" s="96" t="s">
        <v>358</v>
      </c>
      <c r="P1281" s="15" t="s">
        <v>370</v>
      </c>
      <c r="Q1281" s="83"/>
      <c r="R1281" s="84">
        <v>1</v>
      </c>
      <c r="S1281" s="84"/>
      <c r="T1281" s="84">
        <v>1</v>
      </c>
      <c r="U1281" s="84"/>
      <c r="V1281" s="84"/>
      <c r="W1281" s="84"/>
      <c r="X1281" s="84"/>
      <c r="Y1281" s="85">
        <v>1</v>
      </c>
      <c r="Z1281" s="69" t="s">
        <v>518</v>
      </c>
      <c r="AA1281" s="13" t="s">
        <v>371</v>
      </c>
      <c r="AB1281" s="14" t="s">
        <v>308</v>
      </c>
      <c r="AC1281" s="96" t="s">
        <v>358</v>
      </c>
      <c r="AD1281" s="15" t="s">
        <v>370</v>
      </c>
      <c r="AE1281" s="83"/>
      <c r="AF1281" s="84"/>
      <c r="AG1281" s="84">
        <v>1</v>
      </c>
      <c r="AH1281" s="84"/>
      <c r="AI1281" s="84"/>
      <c r="AJ1281" s="84"/>
      <c r="AK1281" s="84"/>
      <c r="AL1281" s="84"/>
      <c r="AM1281" s="85">
        <v>1</v>
      </c>
    </row>
    <row r="1282" spans="1:39" ht="12" customHeight="1">
      <c r="A1282" s="184">
        <v>1207</v>
      </c>
      <c r="B1282" s="98" t="s">
        <v>81</v>
      </c>
      <c r="C1282" s="98" t="s">
        <v>81</v>
      </c>
      <c r="D1282" s="11" t="s">
        <v>51</v>
      </c>
      <c r="E1282" s="11" t="s">
        <v>303</v>
      </c>
      <c r="F1282" s="12" t="s">
        <v>48</v>
      </c>
      <c r="G1282" s="12" t="s">
        <v>310</v>
      </c>
      <c r="H1282" s="12" t="s">
        <v>306</v>
      </c>
      <c r="I1282" s="69" t="s">
        <v>504</v>
      </c>
      <c r="J1282" s="12" t="str">
        <f>"≥17h"</f>
        <v>≥17h</v>
      </c>
      <c r="K1282" s="12" t="s">
        <v>513</v>
      </c>
      <c r="L1282" s="69" t="s">
        <v>518</v>
      </c>
      <c r="M1282" s="13" t="s">
        <v>342</v>
      </c>
      <c r="N1282" s="14"/>
      <c r="O1282" s="96" t="s">
        <v>358</v>
      </c>
      <c r="P1282" s="15" t="s">
        <v>359</v>
      </c>
      <c r="Q1282" s="83"/>
      <c r="R1282" s="84"/>
      <c r="S1282" s="84"/>
      <c r="T1282" s="84"/>
      <c r="U1282" s="84"/>
      <c r="V1282" s="84"/>
      <c r="W1282" s="84"/>
      <c r="X1282" s="84"/>
      <c r="Y1282" s="85"/>
      <c r="Z1282" s="69" t="s">
        <v>518</v>
      </c>
      <c r="AA1282" s="13" t="s">
        <v>342</v>
      </c>
      <c r="AB1282" s="14"/>
      <c r="AC1282" s="96" t="s">
        <v>358</v>
      </c>
      <c r="AD1282" s="15" t="s">
        <v>359</v>
      </c>
      <c r="AE1282" s="83"/>
      <c r="AF1282" s="84"/>
      <c r="AG1282" s="84"/>
      <c r="AH1282" s="84"/>
      <c r="AI1282" s="84"/>
      <c r="AJ1282" s="84"/>
      <c r="AK1282" s="84"/>
      <c r="AL1282" s="84"/>
      <c r="AM1282" s="85"/>
    </row>
    <row r="1283" spans="1:39" ht="12" customHeight="1">
      <c r="A1283" s="184">
        <v>1208</v>
      </c>
      <c r="B1283" s="98" t="s">
        <v>67</v>
      </c>
      <c r="C1283" s="98" t="s">
        <v>67</v>
      </c>
      <c r="D1283" s="11" t="s">
        <v>25</v>
      </c>
      <c r="E1283" s="11" t="s">
        <v>304</v>
      </c>
      <c r="F1283" s="12" t="s">
        <v>50</v>
      </c>
      <c r="G1283" s="12" t="s">
        <v>310</v>
      </c>
      <c r="H1283" s="12" t="s">
        <v>306</v>
      </c>
      <c r="I1283" s="69" t="s">
        <v>504</v>
      </c>
      <c r="J1283" s="11" t="str">
        <f>"12-16h"</f>
        <v>12-16h</v>
      </c>
      <c r="K1283" s="12" t="s">
        <v>513</v>
      </c>
      <c r="L1283" s="69" t="s">
        <v>518</v>
      </c>
      <c r="M1283" s="13" t="s">
        <v>385</v>
      </c>
      <c r="N1283" s="14" t="s">
        <v>367</v>
      </c>
      <c r="O1283" s="96" t="s">
        <v>358</v>
      </c>
      <c r="P1283" s="15" t="s">
        <v>368</v>
      </c>
      <c r="Q1283" s="83">
        <v>1</v>
      </c>
      <c r="R1283" s="84"/>
      <c r="S1283" s="84"/>
      <c r="T1283" s="84">
        <v>1</v>
      </c>
      <c r="U1283" s="84"/>
      <c r="V1283" s="84"/>
      <c r="W1283" s="84">
        <v>1</v>
      </c>
      <c r="X1283" s="84"/>
      <c r="Y1283" s="85">
        <v>1</v>
      </c>
      <c r="Z1283" s="69" t="s">
        <v>518</v>
      </c>
      <c r="AA1283" s="13" t="s">
        <v>385</v>
      </c>
      <c r="AB1283" s="14" t="s">
        <v>367</v>
      </c>
      <c r="AC1283" s="96" t="s">
        <v>358</v>
      </c>
      <c r="AD1283" s="15" t="s">
        <v>368</v>
      </c>
      <c r="AE1283" s="83"/>
      <c r="AF1283" s="84">
        <v>1</v>
      </c>
      <c r="AG1283" s="84"/>
      <c r="AH1283" s="84"/>
      <c r="AI1283" s="84"/>
      <c r="AJ1283" s="84"/>
      <c r="AK1283" s="84"/>
      <c r="AL1283" s="84"/>
      <c r="AM1283" s="85"/>
    </row>
    <row r="1284" spans="1:39" ht="12" customHeight="1">
      <c r="A1284" s="184">
        <v>1209</v>
      </c>
      <c r="B1284" s="98" t="s">
        <v>67</v>
      </c>
      <c r="C1284" s="98" t="s">
        <v>67</v>
      </c>
      <c r="D1284" s="11" t="s">
        <v>51</v>
      </c>
      <c r="E1284" s="11" t="s">
        <v>304</v>
      </c>
      <c r="F1284" s="12" t="s">
        <v>48</v>
      </c>
      <c r="G1284" s="12" t="s">
        <v>310</v>
      </c>
      <c r="H1284" s="12" t="s">
        <v>306</v>
      </c>
      <c r="I1284" s="11" t="s">
        <v>504</v>
      </c>
      <c r="J1284" s="12" t="str">
        <f t="shared" ref="J1284:J1289" si="49">"≥17h"</f>
        <v>≥17h</v>
      </c>
      <c r="K1284" s="12" t="s">
        <v>512</v>
      </c>
      <c r="L1284" s="69" t="s">
        <v>518</v>
      </c>
      <c r="M1284" s="13" t="s">
        <v>371</v>
      </c>
      <c r="N1284" s="14" t="s">
        <v>308</v>
      </c>
      <c r="O1284" s="96" t="s">
        <v>358</v>
      </c>
      <c r="P1284" s="15" t="s">
        <v>368</v>
      </c>
      <c r="Q1284" s="83"/>
      <c r="R1284" s="84"/>
      <c r="S1284" s="84"/>
      <c r="T1284" s="84">
        <v>1</v>
      </c>
      <c r="U1284" s="84"/>
      <c r="V1284" s="84"/>
      <c r="W1284" s="84">
        <v>1</v>
      </c>
      <c r="X1284" s="84">
        <v>1</v>
      </c>
      <c r="Y1284" s="85"/>
      <c r="Z1284" s="69" t="s">
        <v>518</v>
      </c>
      <c r="AA1284" s="13" t="s">
        <v>371</v>
      </c>
      <c r="AB1284" s="14" t="s">
        <v>308</v>
      </c>
      <c r="AC1284" s="96" t="s">
        <v>358</v>
      </c>
      <c r="AD1284" s="15" t="s">
        <v>368</v>
      </c>
      <c r="AE1284" s="83"/>
      <c r="AF1284" s="84">
        <v>1</v>
      </c>
      <c r="AG1284" s="84">
        <v>1</v>
      </c>
      <c r="AH1284" s="84"/>
      <c r="AI1284" s="84"/>
      <c r="AJ1284" s="84"/>
      <c r="AK1284" s="84"/>
      <c r="AL1284" s="84"/>
      <c r="AM1284" s="85"/>
    </row>
    <row r="1285" spans="1:39" ht="12" customHeight="1">
      <c r="A1285" s="184">
        <v>1210</v>
      </c>
      <c r="B1285" s="98" t="s">
        <v>67</v>
      </c>
      <c r="C1285" s="98" t="s">
        <v>67</v>
      </c>
      <c r="D1285" s="11" t="s">
        <v>25</v>
      </c>
      <c r="E1285" s="11" t="s">
        <v>303</v>
      </c>
      <c r="F1285" s="12" t="s">
        <v>50</v>
      </c>
      <c r="G1285" s="12" t="s">
        <v>310</v>
      </c>
      <c r="H1285" s="12" t="s">
        <v>306</v>
      </c>
      <c r="I1285" s="103" t="s">
        <v>505</v>
      </c>
      <c r="J1285" s="12" t="str">
        <f t="shared" si="49"/>
        <v>≥17h</v>
      </c>
      <c r="K1285" s="12" t="s">
        <v>512</v>
      </c>
      <c r="L1285" s="69" t="s">
        <v>518</v>
      </c>
      <c r="M1285" s="13" t="s">
        <v>385</v>
      </c>
      <c r="N1285" s="14" t="s">
        <v>308</v>
      </c>
      <c r="O1285" s="96" t="s">
        <v>358</v>
      </c>
      <c r="P1285" s="15" t="s">
        <v>368</v>
      </c>
      <c r="Q1285" s="83"/>
      <c r="R1285" s="84">
        <v>1</v>
      </c>
      <c r="S1285" s="84"/>
      <c r="T1285" s="84">
        <v>1</v>
      </c>
      <c r="U1285" s="84"/>
      <c r="V1285" s="84"/>
      <c r="W1285" s="84">
        <v>1</v>
      </c>
      <c r="X1285" s="84"/>
      <c r="Y1285" s="85"/>
      <c r="Z1285" s="69" t="s">
        <v>518</v>
      </c>
      <c r="AA1285" s="13" t="s">
        <v>385</v>
      </c>
      <c r="AB1285" s="14" t="s">
        <v>308</v>
      </c>
      <c r="AC1285" s="96" t="s">
        <v>358</v>
      </c>
      <c r="AD1285" s="15" t="s">
        <v>368</v>
      </c>
      <c r="AE1285" s="83">
        <v>1</v>
      </c>
      <c r="AF1285" s="84">
        <v>1</v>
      </c>
      <c r="AG1285" s="84"/>
      <c r="AH1285" s="84"/>
      <c r="AI1285" s="84"/>
      <c r="AJ1285" s="84"/>
      <c r="AK1285" s="84"/>
      <c r="AL1285" s="84"/>
      <c r="AM1285" s="85">
        <v>1</v>
      </c>
    </row>
    <row r="1286" spans="1:39" ht="12" customHeight="1">
      <c r="A1286" s="184">
        <v>1211</v>
      </c>
      <c r="B1286" s="98" t="s">
        <v>82</v>
      </c>
      <c r="C1286" s="98" t="s">
        <v>82</v>
      </c>
      <c r="D1286" s="11" t="s">
        <v>51</v>
      </c>
      <c r="E1286" s="11" t="s">
        <v>304</v>
      </c>
      <c r="F1286" s="12" t="s">
        <v>48</v>
      </c>
      <c r="G1286" s="12" t="s">
        <v>310</v>
      </c>
      <c r="H1286" s="12" t="s">
        <v>306</v>
      </c>
      <c r="I1286" s="11" t="s">
        <v>505</v>
      </c>
      <c r="J1286" s="12" t="str">
        <f t="shared" si="49"/>
        <v>≥17h</v>
      </c>
      <c r="K1286" s="12" t="s">
        <v>47</v>
      </c>
      <c r="L1286" s="69" t="s">
        <v>518</v>
      </c>
      <c r="M1286" s="13" t="s">
        <v>371</v>
      </c>
      <c r="N1286" s="14" t="s">
        <v>308</v>
      </c>
      <c r="O1286" s="96" t="s">
        <v>358</v>
      </c>
      <c r="P1286" s="15" t="s">
        <v>368</v>
      </c>
      <c r="Q1286" s="83"/>
      <c r="R1286" s="84"/>
      <c r="S1286" s="84"/>
      <c r="T1286" s="84">
        <v>1</v>
      </c>
      <c r="U1286" s="84"/>
      <c r="V1286" s="84"/>
      <c r="W1286" s="84">
        <v>1</v>
      </c>
      <c r="X1286" s="84"/>
      <c r="Y1286" s="85"/>
      <c r="Z1286" s="69" t="s">
        <v>518</v>
      </c>
      <c r="AA1286" s="13" t="s">
        <v>371</v>
      </c>
      <c r="AB1286" s="14" t="s">
        <v>308</v>
      </c>
      <c r="AC1286" s="96" t="s">
        <v>358</v>
      </c>
      <c r="AD1286" s="15" t="s">
        <v>368</v>
      </c>
      <c r="AE1286" s="83"/>
      <c r="AF1286" s="84">
        <v>1</v>
      </c>
      <c r="AG1286" s="84">
        <v>1</v>
      </c>
      <c r="AH1286" s="84"/>
      <c r="AI1286" s="84"/>
      <c r="AJ1286" s="84"/>
      <c r="AK1286" s="84"/>
      <c r="AL1286" s="84"/>
      <c r="AM1286" s="85"/>
    </row>
    <row r="1287" spans="1:39" ht="12" customHeight="1">
      <c r="A1287" s="184">
        <v>1212</v>
      </c>
      <c r="B1287" s="98" t="s">
        <v>82</v>
      </c>
      <c r="C1287" s="98" t="s">
        <v>82</v>
      </c>
      <c r="D1287" s="11" t="s">
        <v>25</v>
      </c>
      <c r="E1287" s="11" t="s">
        <v>304</v>
      </c>
      <c r="F1287" s="12" t="s">
        <v>48</v>
      </c>
      <c r="G1287" s="12" t="s">
        <v>310</v>
      </c>
      <c r="H1287" s="12" t="s">
        <v>306</v>
      </c>
      <c r="I1287" s="12" t="s">
        <v>507</v>
      </c>
      <c r="J1287" s="12" t="str">
        <f t="shared" si="49"/>
        <v>≥17h</v>
      </c>
      <c r="K1287" s="12" t="s">
        <v>513</v>
      </c>
      <c r="L1287" s="69" t="s">
        <v>518</v>
      </c>
      <c r="M1287" s="13" t="s">
        <v>371</v>
      </c>
      <c r="N1287" s="14" t="s">
        <v>308</v>
      </c>
      <c r="O1287" s="96" t="s">
        <v>358</v>
      </c>
      <c r="P1287" s="15" t="s">
        <v>368</v>
      </c>
      <c r="Q1287" s="83"/>
      <c r="R1287" s="84"/>
      <c r="S1287" s="84"/>
      <c r="T1287" s="84"/>
      <c r="U1287" s="84"/>
      <c r="V1287" s="84"/>
      <c r="W1287" s="84">
        <v>1</v>
      </c>
      <c r="X1287" s="84"/>
      <c r="Y1287" s="85"/>
      <c r="Z1287" s="69" t="s">
        <v>518</v>
      </c>
      <c r="AA1287" s="13" t="s">
        <v>371</v>
      </c>
      <c r="AB1287" s="14" t="s">
        <v>308</v>
      </c>
      <c r="AC1287" s="96" t="s">
        <v>358</v>
      </c>
      <c r="AD1287" s="15" t="s">
        <v>368</v>
      </c>
      <c r="AE1287" s="83"/>
      <c r="AF1287" s="84"/>
      <c r="AG1287" s="84">
        <v>1</v>
      </c>
      <c r="AH1287" s="84"/>
      <c r="AI1287" s="84"/>
      <c r="AJ1287" s="84"/>
      <c r="AK1287" s="84"/>
      <c r="AL1287" s="84"/>
      <c r="AM1287" s="85"/>
    </row>
    <row r="1288" spans="1:39" ht="12" customHeight="1">
      <c r="A1288" s="184">
        <v>1213</v>
      </c>
      <c r="B1288" s="98" t="s">
        <v>82</v>
      </c>
      <c r="C1288" s="98" t="s">
        <v>82</v>
      </c>
      <c r="D1288" s="11" t="s">
        <v>51</v>
      </c>
      <c r="E1288" s="11" t="s">
        <v>303</v>
      </c>
      <c r="F1288" s="12" t="s">
        <v>49</v>
      </c>
      <c r="G1288" s="12" t="s">
        <v>510</v>
      </c>
      <c r="H1288" s="12" t="s">
        <v>306</v>
      </c>
      <c r="I1288" s="103" t="s">
        <v>504</v>
      </c>
      <c r="J1288" s="12" t="str">
        <f t="shared" si="49"/>
        <v>≥17h</v>
      </c>
      <c r="K1288" s="12" t="s">
        <v>512</v>
      </c>
      <c r="L1288" s="69" t="s">
        <v>518</v>
      </c>
      <c r="M1288" s="13" t="s">
        <v>385</v>
      </c>
      <c r="N1288" s="14" t="s">
        <v>308</v>
      </c>
      <c r="O1288" s="96" t="s">
        <v>358</v>
      </c>
      <c r="P1288" s="15" t="s">
        <v>368</v>
      </c>
      <c r="Q1288" s="83"/>
      <c r="R1288" s="84"/>
      <c r="S1288" s="84">
        <v>1</v>
      </c>
      <c r="T1288" s="84">
        <v>1</v>
      </c>
      <c r="U1288" s="84"/>
      <c r="V1288" s="84"/>
      <c r="W1288" s="84">
        <v>1</v>
      </c>
      <c r="X1288" s="84"/>
      <c r="Y1288" s="85"/>
      <c r="Z1288" s="69" t="s">
        <v>518</v>
      </c>
      <c r="AA1288" s="13" t="s">
        <v>385</v>
      </c>
      <c r="AB1288" s="14" t="s">
        <v>308</v>
      </c>
      <c r="AC1288" s="96" t="s">
        <v>358</v>
      </c>
      <c r="AD1288" s="15" t="s">
        <v>368</v>
      </c>
      <c r="AE1288" s="83"/>
      <c r="AF1288" s="84">
        <v>1</v>
      </c>
      <c r="AG1288" s="84"/>
      <c r="AH1288" s="84"/>
      <c r="AI1288" s="84"/>
      <c r="AJ1288" s="84"/>
      <c r="AK1288" s="84">
        <v>1</v>
      </c>
      <c r="AL1288" s="84">
        <v>1</v>
      </c>
      <c r="AM1288" s="85"/>
    </row>
    <row r="1289" spans="1:39" ht="12" customHeight="1">
      <c r="A1289" s="184">
        <v>1214</v>
      </c>
      <c r="B1289" s="98" t="s">
        <v>82</v>
      </c>
      <c r="C1289" s="98" t="s">
        <v>82</v>
      </c>
      <c r="D1289" s="11" t="s">
        <v>52</v>
      </c>
      <c r="E1289" s="11" t="s">
        <v>304</v>
      </c>
      <c r="F1289" s="12" t="s">
        <v>49</v>
      </c>
      <c r="G1289" s="12" t="s">
        <v>510</v>
      </c>
      <c r="H1289" s="12" t="s">
        <v>306</v>
      </c>
      <c r="I1289" s="12" t="s">
        <v>504</v>
      </c>
      <c r="J1289" s="12" t="str">
        <f t="shared" si="49"/>
        <v>≥17h</v>
      </c>
      <c r="K1289" s="12" t="s">
        <v>512</v>
      </c>
      <c r="L1289" s="69" t="s">
        <v>518</v>
      </c>
      <c r="M1289" s="13" t="s">
        <v>371</v>
      </c>
      <c r="N1289" s="14" t="s">
        <v>308</v>
      </c>
      <c r="O1289" s="96" t="s">
        <v>358</v>
      </c>
      <c r="P1289" s="15" t="s">
        <v>368</v>
      </c>
      <c r="Q1289" s="83"/>
      <c r="R1289" s="84"/>
      <c r="S1289" s="84"/>
      <c r="T1289" s="84">
        <v>1</v>
      </c>
      <c r="U1289" s="84"/>
      <c r="V1289" s="84"/>
      <c r="W1289" s="84">
        <v>1</v>
      </c>
      <c r="X1289" s="84"/>
      <c r="Y1289" s="85">
        <v>1</v>
      </c>
      <c r="Z1289" s="69" t="s">
        <v>518</v>
      </c>
      <c r="AA1289" s="13" t="s">
        <v>371</v>
      </c>
      <c r="AB1289" s="14" t="s">
        <v>308</v>
      </c>
      <c r="AC1289" s="96" t="s">
        <v>358</v>
      </c>
      <c r="AD1289" s="15" t="s">
        <v>368</v>
      </c>
      <c r="AE1289" s="83"/>
      <c r="AF1289" s="84"/>
      <c r="AG1289" s="84">
        <v>1</v>
      </c>
      <c r="AH1289" s="84"/>
      <c r="AI1289" s="84"/>
      <c r="AJ1289" s="84"/>
      <c r="AK1289" s="84"/>
      <c r="AL1289" s="84"/>
      <c r="AM1289" s="85"/>
    </row>
    <row r="1290" spans="1:39" ht="12" customHeight="1">
      <c r="A1290" s="184">
        <v>1215</v>
      </c>
      <c r="B1290" s="98" t="s">
        <v>82</v>
      </c>
      <c r="C1290" s="98" t="s">
        <v>82</v>
      </c>
      <c r="D1290" s="11" t="s">
        <v>51</v>
      </c>
      <c r="E1290" s="11" t="s">
        <v>303</v>
      </c>
      <c r="F1290" s="12" t="s">
        <v>48</v>
      </c>
      <c r="G1290" s="12" t="s">
        <v>310</v>
      </c>
      <c r="H1290" s="12" t="s">
        <v>306</v>
      </c>
      <c r="I1290" s="12" t="s">
        <v>504</v>
      </c>
      <c r="J1290" s="11" t="str">
        <f>"12-16h"</f>
        <v>12-16h</v>
      </c>
      <c r="K1290" s="12" t="s">
        <v>512</v>
      </c>
      <c r="L1290" s="69" t="s">
        <v>518</v>
      </c>
      <c r="M1290" s="13" t="s">
        <v>385</v>
      </c>
      <c r="N1290" s="14" t="s">
        <v>308</v>
      </c>
      <c r="O1290" s="96" t="s">
        <v>358</v>
      </c>
      <c r="P1290" s="15" t="s">
        <v>368</v>
      </c>
      <c r="Q1290" s="83">
        <v>1</v>
      </c>
      <c r="R1290" s="84">
        <v>1</v>
      </c>
      <c r="S1290" s="84"/>
      <c r="T1290" s="84"/>
      <c r="U1290" s="84"/>
      <c r="V1290" s="84"/>
      <c r="W1290" s="84"/>
      <c r="X1290" s="84"/>
      <c r="Y1290" s="85"/>
      <c r="Z1290" s="69" t="s">
        <v>518</v>
      </c>
      <c r="AA1290" s="13" t="s">
        <v>385</v>
      </c>
      <c r="AB1290" s="14" t="s">
        <v>308</v>
      </c>
      <c r="AC1290" s="96" t="s">
        <v>358</v>
      </c>
      <c r="AD1290" s="15" t="s">
        <v>368</v>
      </c>
      <c r="AE1290" s="83">
        <v>1</v>
      </c>
      <c r="AF1290" s="84"/>
      <c r="AG1290" s="84">
        <v>1</v>
      </c>
      <c r="AH1290" s="84"/>
      <c r="AI1290" s="84"/>
      <c r="AJ1290" s="84"/>
      <c r="AK1290" s="84"/>
      <c r="AL1290" s="84"/>
      <c r="AM1290" s="85"/>
    </row>
    <row r="1291" spans="1:39" ht="12" customHeight="1">
      <c r="A1291" s="184">
        <v>1216</v>
      </c>
      <c r="B1291" s="98" t="s">
        <v>82</v>
      </c>
      <c r="C1291" s="98" t="s">
        <v>82</v>
      </c>
      <c r="D1291" s="11" t="s">
        <v>52</v>
      </c>
      <c r="E1291" s="11" t="s">
        <v>303</v>
      </c>
      <c r="F1291" s="12" t="s">
        <v>49</v>
      </c>
      <c r="G1291" s="12" t="s">
        <v>310</v>
      </c>
      <c r="H1291" s="12" t="s">
        <v>306</v>
      </c>
      <c r="I1291" s="11" t="s">
        <v>505</v>
      </c>
      <c r="J1291" s="11" t="str">
        <f>"12-16h"</f>
        <v>12-16h</v>
      </c>
      <c r="K1291" s="12" t="s">
        <v>512</v>
      </c>
      <c r="L1291" s="69" t="s">
        <v>518</v>
      </c>
      <c r="M1291" s="13" t="s">
        <v>372</v>
      </c>
      <c r="N1291" s="14" t="s">
        <v>308</v>
      </c>
      <c r="O1291" s="96" t="s">
        <v>358</v>
      </c>
      <c r="P1291" s="15" t="s">
        <v>368</v>
      </c>
      <c r="Q1291" s="83"/>
      <c r="R1291" s="84"/>
      <c r="S1291" s="84">
        <v>1</v>
      </c>
      <c r="T1291" s="84"/>
      <c r="U1291" s="84"/>
      <c r="V1291" s="84"/>
      <c r="W1291" s="84"/>
      <c r="X1291" s="84"/>
      <c r="Y1291" s="85"/>
      <c r="Z1291" s="69" t="s">
        <v>518</v>
      </c>
      <c r="AA1291" s="13" t="s">
        <v>372</v>
      </c>
      <c r="AB1291" s="14" t="s">
        <v>308</v>
      </c>
      <c r="AC1291" s="96" t="s">
        <v>358</v>
      </c>
      <c r="AD1291" s="15" t="s">
        <v>368</v>
      </c>
      <c r="AE1291" s="83">
        <v>1</v>
      </c>
      <c r="AF1291" s="84"/>
      <c r="AG1291" s="84"/>
      <c r="AH1291" s="84"/>
      <c r="AI1291" s="84"/>
      <c r="AJ1291" s="84"/>
      <c r="AK1291" s="84"/>
      <c r="AL1291" s="84"/>
      <c r="AM1291" s="85"/>
    </row>
    <row r="1292" spans="1:39" ht="12" customHeight="1">
      <c r="A1292" s="184">
        <v>1217</v>
      </c>
      <c r="B1292" s="98" t="s">
        <v>243</v>
      </c>
      <c r="C1292" s="98" t="s">
        <v>85</v>
      </c>
      <c r="D1292" s="11" t="s">
        <v>51</v>
      </c>
      <c r="E1292" s="11" t="s">
        <v>303</v>
      </c>
      <c r="F1292" s="12" t="s">
        <v>50</v>
      </c>
      <c r="G1292" s="12" t="s">
        <v>310</v>
      </c>
      <c r="H1292" s="12" t="s">
        <v>306</v>
      </c>
      <c r="I1292" s="11" t="s">
        <v>507</v>
      </c>
      <c r="J1292" s="12" t="str">
        <f>"≥17h"</f>
        <v>≥17h</v>
      </c>
      <c r="K1292" s="12" t="s">
        <v>47</v>
      </c>
      <c r="L1292" s="69" t="s">
        <v>518</v>
      </c>
      <c r="M1292" s="13" t="s">
        <v>342</v>
      </c>
      <c r="N1292" s="14"/>
      <c r="O1292" s="96" t="s">
        <v>358</v>
      </c>
      <c r="P1292" s="15" t="s">
        <v>359</v>
      </c>
      <c r="Q1292" s="83"/>
      <c r="R1292" s="84"/>
      <c r="S1292" s="84"/>
      <c r="T1292" s="84"/>
      <c r="U1292" s="84"/>
      <c r="V1292" s="84"/>
      <c r="W1292" s="84"/>
      <c r="X1292" s="84"/>
      <c r="Y1292" s="85"/>
      <c r="Z1292" s="69" t="s">
        <v>518</v>
      </c>
      <c r="AA1292" s="13" t="s">
        <v>342</v>
      </c>
      <c r="AB1292" s="14"/>
      <c r="AC1292" s="96" t="s">
        <v>358</v>
      </c>
      <c r="AD1292" s="15" t="s">
        <v>359</v>
      </c>
      <c r="AE1292" s="83"/>
      <c r="AF1292" s="84"/>
      <c r="AG1292" s="84"/>
      <c r="AH1292" s="84"/>
      <c r="AI1292" s="84"/>
      <c r="AJ1292" s="84"/>
      <c r="AK1292" s="84"/>
      <c r="AL1292" s="84"/>
      <c r="AM1292" s="85"/>
    </row>
    <row r="1293" spans="1:39" ht="12" customHeight="1">
      <c r="A1293" s="184">
        <v>1218</v>
      </c>
      <c r="B1293" s="98" t="s">
        <v>82</v>
      </c>
      <c r="C1293" s="98" t="s">
        <v>82</v>
      </c>
      <c r="D1293" s="11" t="s">
        <v>51</v>
      </c>
      <c r="E1293" s="11" t="s">
        <v>304</v>
      </c>
      <c r="F1293" s="12" t="s">
        <v>50</v>
      </c>
      <c r="G1293" s="12" t="s">
        <v>310</v>
      </c>
      <c r="H1293" s="12" t="s">
        <v>306</v>
      </c>
      <c r="I1293" s="103" t="s">
        <v>504</v>
      </c>
      <c r="J1293" s="11" t="str">
        <f>"12-16h"</f>
        <v>12-16h</v>
      </c>
      <c r="K1293" s="12" t="s">
        <v>513</v>
      </c>
      <c r="L1293" s="69" t="s">
        <v>518</v>
      </c>
      <c r="M1293" s="13" t="s">
        <v>385</v>
      </c>
      <c r="N1293" s="14" t="s">
        <v>308</v>
      </c>
      <c r="O1293" s="96" t="s">
        <v>358</v>
      </c>
      <c r="P1293" s="15" t="s">
        <v>368</v>
      </c>
      <c r="Q1293" s="83">
        <v>1</v>
      </c>
      <c r="R1293" s="84"/>
      <c r="S1293" s="84"/>
      <c r="T1293" s="84"/>
      <c r="U1293" s="84"/>
      <c r="V1293" s="84"/>
      <c r="W1293" s="84"/>
      <c r="X1293" s="84"/>
      <c r="Y1293" s="85"/>
      <c r="Z1293" s="69" t="s">
        <v>518</v>
      </c>
      <c r="AA1293" s="13" t="s">
        <v>385</v>
      </c>
      <c r="AB1293" s="14" t="s">
        <v>308</v>
      </c>
      <c r="AC1293" s="96" t="s">
        <v>358</v>
      </c>
      <c r="AD1293" s="15" t="s">
        <v>368</v>
      </c>
      <c r="AE1293" s="83"/>
      <c r="AF1293" s="84">
        <v>1</v>
      </c>
      <c r="AG1293" s="84"/>
      <c r="AH1293" s="84"/>
      <c r="AI1293" s="84"/>
      <c r="AJ1293" s="84"/>
      <c r="AK1293" s="84"/>
      <c r="AL1293" s="84"/>
      <c r="AM1293" s="85"/>
    </row>
    <row r="1294" spans="1:39" ht="12" customHeight="1">
      <c r="A1294" s="184">
        <v>1219</v>
      </c>
      <c r="B1294" s="98" t="s">
        <v>82</v>
      </c>
      <c r="C1294" s="98" t="s">
        <v>82</v>
      </c>
      <c r="D1294" s="11" t="s">
        <v>52</v>
      </c>
      <c r="E1294" s="11" t="s">
        <v>304</v>
      </c>
      <c r="F1294" s="12" t="s">
        <v>49</v>
      </c>
      <c r="G1294" s="12" t="s">
        <v>310</v>
      </c>
      <c r="H1294" s="12" t="s">
        <v>306</v>
      </c>
      <c r="I1294" s="103" t="s">
        <v>504</v>
      </c>
      <c r="J1294" s="11" t="str">
        <f>"12-16h"</f>
        <v>12-16h</v>
      </c>
      <c r="K1294" s="12" t="s">
        <v>512</v>
      </c>
      <c r="L1294" s="69" t="s">
        <v>518</v>
      </c>
      <c r="M1294" s="13" t="s">
        <v>373</v>
      </c>
      <c r="N1294" s="14" t="s">
        <v>308</v>
      </c>
      <c r="O1294" s="96" t="s">
        <v>358</v>
      </c>
      <c r="P1294" s="15" t="s">
        <v>368</v>
      </c>
      <c r="Q1294" s="83">
        <v>1</v>
      </c>
      <c r="R1294" s="84"/>
      <c r="S1294" s="84"/>
      <c r="T1294" s="84"/>
      <c r="U1294" s="84"/>
      <c r="V1294" s="84"/>
      <c r="W1294" s="84"/>
      <c r="X1294" s="84"/>
      <c r="Y1294" s="85"/>
      <c r="Z1294" s="69" t="s">
        <v>518</v>
      </c>
      <c r="AA1294" s="13" t="s">
        <v>373</v>
      </c>
      <c r="AB1294" s="14" t="s">
        <v>308</v>
      </c>
      <c r="AC1294" s="96" t="s">
        <v>358</v>
      </c>
      <c r="AD1294" s="15" t="s">
        <v>368</v>
      </c>
      <c r="AE1294" s="83"/>
      <c r="AF1294" s="84">
        <v>1</v>
      </c>
      <c r="AG1294" s="84"/>
      <c r="AH1294" s="84"/>
      <c r="AI1294" s="84"/>
      <c r="AJ1294" s="84"/>
      <c r="AK1294" s="84"/>
      <c r="AL1294" s="84"/>
      <c r="AM1294" s="85"/>
    </row>
    <row r="1295" spans="1:39" ht="12" customHeight="1">
      <c r="A1295" s="184">
        <v>1220</v>
      </c>
      <c r="B1295" s="98" t="s">
        <v>190</v>
      </c>
      <c r="C1295" s="98" t="s">
        <v>190</v>
      </c>
      <c r="D1295" s="11" t="s">
        <v>51</v>
      </c>
      <c r="E1295" s="11" t="s">
        <v>303</v>
      </c>
      <c r="F1295" s="12" t="s">
        <v>50</v>
      </c>
      <c r="G1295" s="12" t="s">
        <v>310</v>
      </c>
      <c r="H1295" s="12" t="s">
        <v>306</v>
      </c>
      <c r="I1295" s="12" t="s">
        <v>504</v>
      </c>
      <c r="J1295" s="11" t="str">
        <f>"12-16h"</f>
        <v>12-16h</v>
      </c>
      <c r="K1295" s="12" t="s">
        <v>512</v>
      </c>
      <c r="L1295" s="69" t="s">
        <v>518</v>
      </c>
      <c r="M1295" s="13" t="s">
        <v>371</v>
      </c>
      <c r="N1295" s="14" t="s">
        <v>308</v>
      </c>
      <c r="O1295" s="96" t="s">
        <v>358</v>
      </c>
      <c r="P1295" s="15" t="s">
        <v>368</v>
      </c>
      <c r="Q1295" s="83"/>
      <c r="R1295" s="84"/>
      <c r="S1295" s="84"/>
      <c r="T1295" s="84">
        <v>1</v>
      </c>
      <c r="U1295" s="84"/>
      <c r="V1295" s="84"/>
      <c r="W1295" s="84">
        <v>1</v>
      </c>
      <c r="X1295" s="84"/>
      <c r="Y1295" s="85">
        <v>1</v>
      </c>
      <c r="Z1295" s="69" t="s">
        <v>518</v>
      </c>
      <c r="AA1295" s="13" t="s">
        <v>371</v>
      </c>
      <c r="AB1295" s="14" t="s">
        <v>308</v>
      </c>
      <c r="AC1295" s="96" t="s">
        <v>358</v>
      </c>
      <c r="AD1295" s="15" t="s">
        <v>368</v>
      </c>
      <c r="AE1295" s="83"/>
      <c r="AF1295" s="84"/>
      <c r="AG1295" s="84">
        <v>1</v>
      </c>
      <c r="AH1295" s="84">
        <v>1</v>
      </c>
      <c r="AI1295" s="84">
        <v>1</v>
      </c>
      <c r="AJ1295" s="84"/>
      <c r="AK1295" s="84"/>
      <c r="AL1295" s="84"/>
      <c r="AM1295" s="85"/>
    </row>
    <row r="1296" spans="1:39" ht="12" customHeight="1">
      <c r="A1296" s="184">
        <v>1221</v>
      </c>
      <c r="B1296" s="98" t="s">
        <v>82</v>
      </c>
      <c r="C1296" s="98" t="s">
        <v>82</v>
      </c>
      <c r="D1296" s="11" t="s">
        <v>51</v>
      </c>
      <c r="E1296" s="11" t="s">
        <v>304</v>
      </c>
      <c r="F1296" s="12" t="s">
        <v>49</v>
      </c>
      <c r="G1296" s="12" t="s">
        <v>310</v>
      </c>
      <c r="H1296" s="12" t="s">
        <v>306</v>
      </c>
      <c r="I1296" s="103" t="s">
        <v>507</v>
      </c>
      <c r="J1296" s="11" t="str">
        <f>"12-16h"</f>
        <v>12-16h</v>
      </c>
      <c r="K1296" s="12" t="s">
        <v>512</v>
      </c>
      <c r="L1296" s="69" t="s">
        <v>518</v>
      </c>
      <c r="M1296" s="13" t="s">
        <v>371</v>
      </c>
      <c r="N1296" s="14" t="s">
        <v>308</v>
      </c>
      <c r="O1296" s="96" t="s">
        <v>358</v>
      </c>
      <c r="P1296" s="15" t="s">
        <v>368</v>
      </c>
      <c r="Q1296" s="83">
        <v>1</v>
      </c>
      <c r="R1296" s="84"/>
      <c r="S1296" s="84">
        <v>1</v>
      </c>
      <c r="T1296" s="84"/>
      <c r="U1296" s="84"/>
      <c r="V1296" s="84"/>
      <c r="W1296" s="84"/>
      <c r="X1296" s="84"/>
      <c r="Y1296" s="85"/>
      <c r="Z1296" s="69" t="s">
        <v>518</v>
      </c>
      <c r="AA1296" s="13" t="s">
        <v>371</v>
      </c>
      <c r="AB1296" s="14" t="s">
        <v>308</v>
      </c>
      <c r="AC1296" s="96" t="s">
        <v>358</v>
      </c>
      <c r="AD1296" s="15" t="s">
        <v>368</v>
      </c>
      <c r="AE1296" s="83">
        <v>1</v>
      </c>
      <c r="AF1296" s="84"/>
      <c r="AG1296" s="84">
        <v>1</v>
      </c>
      <c r="AH1296" s="84"/>
      <c r="AI1296" s="84"/>
      <c r="AJ1296" s="84"/>
      <c r="AK1296" s="84"/>
      <c r="AL1296" s="84"/>
      <c r="AM1296" s="85"/>
    </row>
    <row r="1297" spans="1:39" ht="12" customHeight="1">
      <c r="A1297" s="184">
        <v>1222</v>
      </c>
      <c r="B1297" s="98" t="s">
        <v>166</v>
      </c>
      <c r="C1297" s="98" t="s">
        <v>166</v>
      </c>
      <c r="D1297" s="11" t="s">
        <v>25</v>
      </c>
      <c r="E1297" s="11" t="s">
        <v>303</v>
      </c>
      <c r="F1297" s="12" t="s">
        <v>48</v>
      </c>
      <c r="G1297" s="12" t="s">
        <v>310</v>
      </c>
      <c r="H1297" s="12" t="s">
        <v>307</v>
      </c>
      <c r="I1297" s="103" t="s">
        <v>505</v>
      </c>
      <c r="J1297" s="12" t="str">
        <f>"≥17h"</f>
        <v>≥17h</v>
      </c>
      <c r="K1297" s="12" t="s">
        <v>47</v>
      </c>
      <c r="L1297" s="69" t="s">
        <v>518</v>
      </c>
      <c r="M1297" s="13" t="s">
        <v>385</v>
      </c>
      <c r="N1297" s="14" t="s">
        <v>308</v>
      </c>
      <c r="O1297" s="96" t="s">
        <v>358</v>
      </c>
      <c r="P1297" s="15" t="s">
        <v>370</v>
      </c>
      <c r="Q1297" s="83"/>
      <c r="R1297" s="84">
        <v>1</v>
      </c>
      <c r="S1297" s="84"/>
      <c r="T1297" s="84"/>
      <c r="U1297" s="84"/>
      <c r="V1297" s="84"/>
      <c r="W1297" s="84"/>
      <c r="X1297" s="84"/>
      <c r="Y1297" s="85"/>
      <c r="Z1297" s="69" t="s">
        <v>518</v>
      </c>
      <c r="AA1297" s="13" t="s">
        <v>385</v>
      </c>
      <c r="AB1297" s="14" t="s">
        <v>308</v>
      </c>
      <c r="AC1297" s="96" t="s">
        <v>358</v>
      </c>
      <c r="AD1297" s="15" t="s">
        <v>370</v>
      </c>
      <c r="AE1297" s="83"/>
      <c r="AF1297" s="84"/>
      <c r="AG1297" s="84"/>
      <c r="AH1297" s="84"/>
      <c r="AI1297" s="84"/>
      <c r="AJ1297" s="84"/>
      <c r="AK1297" s="84"/>
      <c r="AL1297" s="84"/>
      <c r="AM1297" s="85">
        <v>1</v>
      </c>
    </row>
    <row r="1298" spans="1:39" ht="12" customHeight="1">
      <c r="A1298" s="184">
        <v>1223</v>
      </c>
      <c r="B1298" s="98" t="s">
        <v>190</v>
      </c>
      <c r="C1298" s="98" t="s">
        <v>190</v>
      </c>
      <c r="D1298" s="11" t="s">
        <v>25</v>
      </c>
      <c r="E1298" s="11" t="s">
        <v>304</v>
      </c>
      <c r="F1298" s="12" t="s">
        <v>48</v>
      </c>
      <c r="G1298" s="12" t="s">
        <v>310</v>
      </c>
      <c r="H1298" s="12" t="s">
        <v>306</v>
      </c>
      <c r="I1298" s="103" t="s">
        <v>507</v>
      </c>
      <c r="J1298" s="12" t="str">
        <f>"≥17h"</f>
        <v>≥17h</v>
      </c>
      <c r="K1298" s="12" t="s">
        <v>512</v>
      </c>
      <c r="L1298" s="69" t="s">
        <v>518</v>
      </c>
      <c r="M1298" s="13" t="s">
        <v>371</v>
      </c>
      <c r="N1298" s="14" t="s">
        <v>308</v>
      </c>
      <c r="O1298" s="96" t="s">
        <v>358</v>
      </c>
      <c r="P1298" s="15" t="s">
        <v>368</v>
      </c>
      <c r="Q1298" s="83"/>
      <c r="R1298" s="84"/>
      <c r="S1298" s="84"/>
      <c r="T1298" s="84">
        <v>1</v>
      </c>
      <c r="U1298" s="84"/>
      <c r="V1298" s="84"/>
      <c r="W1298" s="84">
        <v>1</v>
      </c>
      <c r="X1298" s="84"/>
      <c r="Y1298" s="85"/>
      <c r="Z1298" s="69" t="s">
        <v>518</v>
      </c>
      <c r="AA1298" s="13" t="s">
        <v>371</v>
      </c>
      <c r="AB1298" s="14" t="s">
        <v>308</v>
      </c>
      <c r="AC1298" s="96" t="s">
        <v>358</v>
      </c>
      <c r="AD1298" s="15" t="s">
        <v>368</v>
      </c>
      <c r="AE1298" s="83"/>
      <c r="AF1298" s="84">
        <v>1</v>
      </c>
      <c r="AG1298" s="84"/>
      <c r="AH1298" s="84"/>
      <c r="AI1298" s="84"/>
      <c r="AJ1298" s="84"/>
      <c r="AK1298" s="84"/>
      <c r="AL1298" s="84"/>
      <c r="AM1298" s="85"/>
    </row>
    <row r="1299" spans="1:39" ht="12" customHeight="1">
      <c r="A1299" s="184"/>
      <c r="B1299" s="98" t="s">
        <v>190</v>
      </c>
      <c r="C1299" s="98" t="s">
        <v>190</v>
      </c>
      <c r="D1299" s="69" t="s">
        <v>25</v>
      </c>
      <c r="E1299" s="69" t="s">
        <v>304</v>
      </c>
      <c r="F1299" s="69" t="s">
        <v>48</v>
      </c>
      <c r="G1299" s="69" t="s">
        <v>310</v>
      </c>
      <c r="H1299" s="69" t="s">
        <v>306</v>
      </c>
      <c r="I1299" s="12" t="s">
        <v>507</v>
      </c>
      <c r="J1299" s="69" t="str">
        <f>"≥17h"</f>
        <v>≥17h</v>
      </c>
      <c r="K1299" s="69" t="s">
        <v>512</v>
      </c>
      <c r="L1299" s="69" t="s">
        <v>518</v>
      </c>
      <c r="M1299" s="13" t="s">
        <v>385</v>
      </c>
      <c r="N1299" s="14" t="s">
        <v>367</v>
      </c>
      <c r="O1299" s="96" t="s">
        <v>0</v>
      </c>
      <c r="P1299" s="15" t="s">
        <v>370</v>
      </c>
      <c r="Q1299" s="83"/>
      <c r="R1299" s="84">
        <v>1</v>
      </c>
      <c r="S1299" s="84"/>
      <c r="T1299" s="84"/>
      <c r="U1299" s="84"/>
      <c r="V1299" s="84"/>
      <c r="W1299" s="84"/>
      <c r="X1299" s="84"/>
      <c r="Y1299" s="85"/>
      <c r="Z1299" s="69" t="s">
        <v>518</v>
      </c>
      <c r="AA1299" s="13" t="s">
        <v>385</v>
      </c>
      <c r="AB1299" s="14" t="s">
        <v>367</v>
      </c>
      <c r="AC1299" s="96" t="s">
        <v>0</v>
      </c>
      <c r="AD1299" s="15" t="s">
        <v>370</v>
      </c>
      <c r="AE1299" s="83"/>
      <c r="AF1299" s="84"/>
      <c r="AG1299" s="84"/>
      <c r="AH1299" s="84"/>
      <c r="AI1299" s="84"/>
      <c r="AJ1299" s="84"/>
      <c r="AK1299" s="84"/>
      <c r="AL1299" s="84"/>
      <c r="AM1299" s="85"/>
    </row>
    <row r="1300" spans="1:39" ht="12" customHeight="1">
      <c r="A1300" s="184">
        <v>1224</v>
      </c>
      <c r="B1300" s="98" t="s">
        <v>166</v>
      </c>
      <c r="C1300" s="98" t="s">
        <v>166</v>
      </c>
      <c r="D1300" s="11" t="s">
        <v>51</v>
      </c>
      <c r="E1300" s="11" t="s">
        <v>303</v>
      </c>
      <c r="F1300" s="12" t="s">
        <v>48</v>
      </c>
      <c r="G1300" s="12" t="s">
        <v>310</v>
      </c>
      <c r="H1300" s="12" t="s">
        <v>308</v>
      </c>
      <c r="I1300" s="103" t="s">
        <v>507</v>
      </c>
      <c r="J1300" s="11" t="str">
        <f>"≤12h"</f>
        <v>≤12h</v>
      </c>
      <c r="K1300" s="12" t="s">
        <v>513</v>
      </c>
      <c r="L1300" s="69" t="s">
        <v>518</v>
      </c>
      <c r="M1300" s="13" t="s">
        <v>375</v>
      </c>
      <c r="N1300" s="14" t="s">
        <v>308</v>
      </c>
      <c r="O1300" s="96" t="s">
        <v>358</v>
      </c>
      <c r="P1300" s="15" t="s">
        <v>368</v>
      </c>
      <c r="Q1300" s="83"/>
      <c r="R1300" s="84">
        <v>1</v>
      </c>
      <c r="S1300" s="84"/>
      <c r="T1300" s="84">
        <v>1</v>
      </c>
      <c r="U1300" s="84"/>
      <c r="V1300" s="84"/>
      <c r="W1300" s="84"/>
      <c r="X1300" s="84"/>
      <c r="Y1300" s="85"/>
      <c r="Z1300" s="69" t="s">
        <v>518</v>
      </c>
      <c r="AA1300" s="13" t="s">
        <v>375</v>
      </c>
      <c r="AB1300" s="14" t="s">
        <v>308</v>
      </c>
      <c r="AC1300" s="96" t="s">
        <v>358</v>
      </c>
      <c r="AD1300" s="15" t="s">
        <v>368</v>
      </c>
      <c r="AE1300" s="83"/>
      <c r="AF1300" s="84">
        <v>1</v>
      </c>
      <c r="AG1300" s="84"/>
      <c r="AH1300" s="84"/>
      <c r="AI1300" s="84"/>
      <c r="AJ1300" s="84"/>
      <c r="AK1300" s="84"/>
      <c r="AL1300" s="84"/>
      <c r="AM1300" s="85"/>
    </row>
    <row r="1301" spans="1:39" ht="12" customHeight="1">
      <c r="A1301" s="184">
        <v>1225</v>
      </c>
      <c r="B1301" s="98" t="s">
        <v>211</v>
      </c>
      <c r="C1301" s="98" t="s">
        <v>211</v>
      </c>
      <c r="D1301" s="11" t="s">
        <v>51</v>
      </c>
      <c r="E1301" s="11" t="s">
        <v>303</v>
      </c>
      <c r="F1301" s="12" t="s">
        <v>48</v>
      </c>
      <c r="G1301" s="12" t="s">
        <v>310</v>
      </c>
      <c r="H1301" s="12" t="s">
        <v>306</v>
      </c>
      <c r="I1301" s="12" t="s">
        <v>507</v>
      </c>
      <c r="J1301" s="11" t="str">
        <f>"12-16h"</f>
        <v>12-16h</v>
      </c>
      <c r="K1301" s="12" t="s">
        <v>513</v>
      </c>
      <c r="L1301" s="69" t="s">
        <v>518</v>
      </c>
      <c r="M1301" s="13" t="s">
        <v>385</v>
      </c>
      <c r="N1301" s="14" t="s">
        <v>367</v>
      </c>
      <c r="O1301" s="96" t="s">
        <v>358</v>
      </c>
      <c r="P1301" s="15" t="s">
        <v>368</v>
      </c>
      <c r="Q1301" s="83"/>
      <c r="R1301" s="84"/>
      <c r="S1301" s="84"/>
      <c r="T1301" s="84">
        <v>1</v>
      </c>
      <c r="U1301" s="84"/>
      <c r="V1301" s="84"/>
      <c r="W1301" s="84">
        <v>1</v>
      </c>
      <c r="X1301" s="84"/>
      <c r="Y1301" s="85"/>
      <c r="Z1301" s="69" t="s">
        <v>518</v>
      </c>
      <c r="AA1301" s="13" t="s">
        <v>385</v>
      </c>
      <c r="AB1301" s="14" t="s">
        <v>367</v>
      </c>
      <c r="AC1301" s="96" t="s">
        <v>358</v>
      </c>
      <c r="AD1301" s="15" t="s">
        <v>368</v>
      </c>
      <c r="AE1301" s="83"/>
      <c r="AF1301" s="84">
        <v>1</v>
      </c>
      <c r="AG1301" s="84"/>
      <c r="AH1301" s="84"/>
      <c r="AI1301" s="84">
        <v>1</v>
      </c>
      <c r="AJ1301" s="84"/>
      <c r="AK1301" s="84"/>
      <c r="AL1301" s="84"/>
      <c r="AM1301" s="85"/>
    </row>
    <row r="1302" spans="1:39" ht="12" customHeight="1">
      <c r="A1302" s="184">
        <v>1226</v>
      </c>
      <c r="B1302" s="98" t="s">
        <v>166</v>
      </c>
      <c r="C1302" s="98" t="s">
        <v>166</v>
      </c>
      <c r="D1302" s="11" t="s">
        <v>25</v>
      </c>
      <c r="E1302" s="11" t="s">
        <v>303</v>
      </c>
      <c r="F1302" s="12" t="s">
        <v>49</v>
      </c>
      <c r="G1302" s="12" t="s">
        <v>510</v>
      </c>
      <c r="H1302" s="12" t="s">
        <v>306</v>
      </c>
      <c r="I1302" s="12" t="s">
        <v>504</v>
      </c>
      <c r="J1302" s="12" t="str">
        <f>"≥17h"</f>
        <v>≥17h</v>
      </c>
      <c r="K1302" s="12" t="s">
        <v>47</v>
      </c>
      <c r="L1302" s="69" t="s">
        <v>518</v>
      </c>
      <c r="M1302" s="13" t="s">
        <v>373</v>
      </c>
      <c r="N1302" s="14" t="s">
        <v>308</v>
      </c>
      <c r="O1302" s="96" t="s">
        <v>358</v>
      </c>
      <c r="P1302" s="15" t="s">
        <v>368</v>
      </c>
      <c r="Q1302" s="83"/>
      <c r="R1302" s="84"/>
      <c r="S1302" s="84"/>
      <c r="T1302" s="84">
        <v>1</v>
      </c>
      <c r="U1302" s="84"/>
      <c r="V1302" s="84"/>
      <c r="W1302" s="84"/>
      <c r="X1302" s="84"/>
      <c r="Y1302" s="85"/>
      <c r="Z1302" s="69" t="s">
        <v>518</v>
      </c>
      <c r="AA1302" s="13" t="s">
        <v>373</v>
      </c>
      <c r="AB1302" s="14" t="s">
        <v>308</v>
      </c>
      <c r="AC1302" s="96" t="s">
        <v>358</v>
      </c>
      <c r="AD1302" s="15" t="s">
        <v>368</v>
      </c>
      <c r="AE1302" s="83"/>
      <c r="AF1302" s="84">
        <v>1</v>
      </c>
      <c r="AG1302" s="84"/>
      <c r="AH1302" s="84"/>
      <c r="AI1302" s="84"/>
      <c r="AJ1302" s="84"/>
      <c r="AK1302" s="84"/>
      <c r="AL1302" s="84"/>
      <c r="AM1302" s="85"/>
    </row>
    <row r="1303" spans="1:39" ht="12" customHeight="1">
      <c r="A1303" s="184">
        <v>1227</v>
      </c>
      <c r="B1303" s="98" t="s">
        <v>211</v>
      </c>
      <c r="C1303" s="98" t="s">
        <v>211</v>
      </c>
      <c r="D1303" s="11" t="s">
        <v>51</v>
      </c>
      <c r="E1303" s="11" t="s">
        <v>304</v>
      </c>
      <c r="F1303" s="12" t="s">
        <v>50</v>
      </c>
      <c r="G1303" s="12" t="s">
        <v>310</v>
      </c>
      <c r="H1303" s="12" t="s">
        <v>306</v>
      </c>
      <c r="I1303" s="12" t="s">
        <v>504</v>
      </c>
      <c r="J1303" s="11" t="str">
        <f>"12-16h"</f>
        <v>12-16h</v>
      </c>
      <c r="K1303" s="12" t="s">
        <v>47</v>
      </c>
      <c r="L1303" s="69" t="s">
        <v>518</v>
      </c>
      <c r="M1303" s="13" t="s">
        <v>342</v>
      </c>
      <c r="N1303" s="14"/>
      <c r="O1303" s="96" t="s">
        <v>358</v>
      </c>
      <c r="P1303" s="15" t="s">
        <v>359</v>
      </c>
      <c r="Q1303" s="83"/>
      <c r="R1303" s="84"/>
      <c r="S1303" s="84"/>
      <c r="T1303" s="84"/>
      <c r="U1303" s="84"/>
      <c r="V1303" s="84"/>
      <c r="W1303" s="84"/>
      <c r="X1303" s="84"/>
      <c r="Y1303" s="85"/>
      <c r="Z1303" s="69" t="s">
        <v>518</v>
      </c>
      <c r="AA1303" s="13" t="s">
        <v>342</v>
      </c>
      <c r="AB1303" s="14"/>
      <c r="AC1303" s="96" t="s">
        <v>358</v>
      </c>
      <c r="AD1303" s="15" t="s">
        <v>359</v>
      </c>
      <c r="AE1303" s="83"/>
      <c r="AF1303" s="84"/>
      <c r="AG1303" s="84"/>
      <c r="AH1303" s="84"/>
      <c r="AI1303" s="84"/>
      <c r="AJ1303" s="84"/>
      <c r="AK1303" s="84"/>
      <c r="AL1303" s="84"/>
      <c r="AM1303" s="85"/>
    </row>
    <row r="1304" spans="1:39" ht="12" customHeight="1">
      <c r="A1304" s="184">
        <v>1228</v>
      </c>
      <c r="B1304" s="98" t="s">
        <v>211</v>
      </c>
      <c r="C1304" s="98" t="s">
        <v>211</v>
      </c>
      <c r="D1304" s="11" t="s">
        <v>51</v>
      </c>
      <c r="E1304" s="11" t="s">
        <v>303</v>
      </c>
      <c r="F1304" s="12" t="s">
        <v>50</v>
      </c>
      <c r="G1304" s="12" t="s">
        <v>310</v>
      </c>
      <c r="H1304" s="12" t="s">
        <v>307</v>
      </c>
      <c r="I1304" s="103" t="s">
        <v>504</v>
      </c>
      <c r="J1304" s="12" t="str">
        <f>"≥17h"</f>
        <v>≥17h</v>
      </c>
      <c r="K1304" s="12" t="s">
        <v>512</v>
      </c>
      <c r="L1304" s="69" t="s">
        <v>518</v>
      </c>
      <c r="M1304" s="13" t="s">
        <v>342</v>
      </c>
      <c r="N1304" s="14"/>
      <c r="O1304" s="96" t="s">
        <v>358</v>
      </c>
      <c r="P1304" s="15" t="s">
        <v>359</v>
      </c>
      <c r="Q1304" s="83"/>
      <c r="R1304" s="84"/>
      <c r="S1304" s="84"/>
      <c r="T1304" s="84"/>
      <c r="U1304" s="84"/>
      <c r="V1304" s="84"/>
      <c r="W1304" s="84"/>
      <c r="X1304" s="84"/>
      <c r="Y1304" s="85"/>
      <c r="Z1304" s="69" t="s">
        <v>518</v>
      </c>
      <c r="AA1304" s="13" t="s">
        <v>342</v>
      </c>
      <c r="AB1304" s="14"/>
      <c r="AC1304" s="96" t="s">
        <v>358</v>
      </c>
      <c r="AD1304" s="15" t="s">
        <v>359</v>
      </c>
      <c r="AE1304" s="83"/>
      <c r="AF1304" s="84"/>
      <c r="AG1304" s="84"/>
      <c r="AH1304" s="84"/>
      <c r="AI1304" s="84"/>
      <c r="AJ1304" s="84"/>
      <c r="AK1304" s="84"/>
      <c r="AL1304" s="84"/>
      <c r="AM1304" s="85"/>
    </row>
    <row r="1305" spans="1:39" ht="12" customHeight="1">
      <c r="A1305" s="184">
        <v>1229</v>
      </c>
      <c r="B1305" s="98" t="s">
        <v>211</v>
      </c>
      <c r="C1305" s="98" t="s">
        <v>211</v>
      </c>
      <c r="D1305" s="11" t="s">
        <v>25</v>
      </c>
      <c r="E1305" s="11" t="s">
        <v>303</v>
      </c>
      <c r="F1305" s="12" t="s">
        <v>50</v>
      </c>
      <c r="G1305" s="12" t="s">
        <v>310</v>
      </c>
      <c r="H1305" s="12" t="s">
        <v>306</v>
      </c>
      <c r="I1305" s="11" t="s">
        <v>504</v>
      </c>
      <c r="J1305" s="11" t="str">
        <f>"12-16h"</f>
        <v>12-16h</v>
      </c>
      <c r="K1305" s="12" t="s">
        <v>512</v>
      </c>
      <c r="L1305" s="69" t="s">
        <v>518</v>
      </c>
      <c r="M1305" s="13" t="s">
        <v>309</v>
      </c>
      <c r="N1305" s="14" t="s">
        <v>308</v>
      </c>
      <c r="O1305" s="96" t="s">
        <v>358</v>
      </c>
      <c r="P1305" s="15" t="s">
        <v>359</v>
      </c>
      <c r="Q1305" s="83"/>
      <c r="R1305" s="84"/>
      <c r="S1305" s="84"/>
      <c r="T1305" s="84"/>
      <c r="U1305" s="84"/>
      <c r="V1305" s="84"/>
      <c r="W1305" s="84"/>
      <c r="X1305" s="84"/>
      <c r="Y1305" s="85"/>
      <c r="Z1305" s="69" t="s">
        <v>518</v>
      </c>
      <c r="AA1305" s="13" t="s">
        <v>309</v>
      </c>
      <c r="AB1305" s="14" t="s">
        <v>308</v>
      </c>
      <c r="AC1305" s="96" t="s">
        <v>358</v>
      </c>
      <c r="AD1305" s="15" t="s">
        <v>359</v>
      </c>
      <c r="AE1305" s="83"/>
      <c r="AF1305" s="84"/>
      <c r="AG1305" s="84"/>
      <c r="AH1305" s="84"/>
      <c r="AI1305" s="84"/>
      <c r="AJ1305" s="84"/>
      <c r="AK1305" s="84"/>
      <c r="AL1305" s="84"/>
      <c r="AM1305" s="85"/>
    </row>
    <row r="1306" spans="1:39" ht="12" customHeight="1">
      <c r="A1306" s="184">
        <v>1230</v>
      </c>
      <c r="B1306" s="98" t="s">
        <v>82</v>
      </c>
      <c r="C1306" s="98" t="s">
        <v>82</v>
      </c>
      <c r="D1306" s="11" t="s">
        <v>52</v>
      </c>
      <c r="E1306" s="11" t="s">
        <v>304</v>
      </c>
      <c r="F1306" s="12" t="s">
        <v>48</v>
      </c>
      <c r="G1306" s="12" t="s">
        <v>310</v>
      </c>
      <c r="H1306" s="12" t="s">
        <v>306</v>
      </c>
      <c r="I1306" s="11" t="s">
        <v>507</v>
      </c>
      <c r="J1306" s="11" t="str">
        <f>"12-16h"</f>
        <v>12-16h</v>
      </c>
      <c r="K1306" s="12" t="s">
        <v>512</v>
      </c>
      <c r="L1306" s="69" t="s">
        <v>518</v>
      </c>
      <c r="M1306" s="13" t="s">
        <v>342</v>
      </c>
      <c r="N1306" s="14"/>
      <c r="O1306" s="96" t="s">
        <v>358</v>
      </c>
      <c r="P1306" s="15" t="s">
        <v>359</v>
      </c>
      <c r="Q1306" s="83"/>
      <c r="R1306" s="84"/>
      <c r="S1306" s="84"/>
      <c r="T1306" s="84"/>
      <c r="U1306" s="84"/>
      <c r="V1306" s="84"/>
      <c r="W1306" s="84"/>
      <c r="X1306" s="84"/>
      <c r="Y1306" s="85"/>
      <c r="Z1306" s="69" t="s">
        <v>518</v>
      </c>
      <c r="AA1306" s="13" t="s">
        <v>342</v>
      </c>
      <c r="AB1306" s="14"/>
      <c r="AC1306" s="96" t="s">
        <v>358</v>
      </c>
      <c r="AD1306" s="15" t="s">
        <v>359</v>
      </c>
      <c r="AE1306" s="83"/>
      <c r="AF1306" s="84"/>
      <c r="AG1306" s="84"/>
      <c r="AH1306" s="84"/>
      <c r="AI1306" s="84"/>
      <c r="AJ1306" s="84"/>
      <c r="AK1306" s="84"/>
      <c r="AL1306" s="84"/>
      <c r="AM1306" s="85"/>
    </row>
    <row r="1307" spans="1:39" ht="12" customHeight="1">
      <c r="A1307" s="184">
        <v>1231</v>
      </c>
      <c r="B1307" s="98" t="s">
        <v>167</v>
      </c>
      <c r="C1307" s="98" t="s">
        <v>167</v>
      </c>
      <c r="D1307" s="11" t="s">
        <v>51</v>
      </c>
      <c r="E1307" s="11" t="s">
        <v>304</v>
      </c>
      <c r="F1307" s="12" t="s">
        <v>50</v>
      </c>
      <c r="G1307" s="12" t="s">
        <v>310</v>
      </c>
      <c r="H1307" s="12" t="s">
        <v>306</v>
      </c>
      <c r="I1307" s="103" t="s">
        <v>507</v>
      </c>
      <c r="J1307" s="11" t="str">
        <f>"12-16h"</f>
        <v>12-16h</v>
      </c>
      <c r="K1307" s="12" t="s">
        <v>512</v>
      </c>
      <c r="L1307" s="69" t="s">
        <v>518</v>
      </c>
      <c r="M1307" s="13" t="s">
        <v>372</v>
      </c>
      <c r="N1307" s="14" t="s">
        <v>308</v>
      </c>
      <c r="O1307" s="96" t="s">
        <v>358</v>
      </c>
      <c r="P1307" s="15" t="s">
        <v>368</v>
      </c>
      <c r="Q1307" s="83"/>
      <c r="R1307" s="84">
        <v>1</v>
      </c>
      <c r="S1307" s="84"/>
      <c r="T1307" s="84">
        <v>1</v>
      </c>
      <c r="U1307" s="84"/>
      <c r="V1307" s="84"/>
      <c r="W1307" s="84"/>
      <c r="X1307" s="84"/>
      <c r="Y1307" s="85"/>
      <c r="Z1307" s="69" t="s">
        <v>518</v>
      </c>
      <c r="AA1307" s="13" t="s">
        <v>372</v>
      </c>
      <c r="AB1307" s="14" t="s">
        <v>308</v>
      </c>
      <c r="AC1307" s="96" t="s">
        <v>358</v>
      </c>
      <c r="AD1307" s="15" t="s">
        <v>368</v>
      </c>
      <c r="AE1307" s="83"/>
      <c r="AF1307" s="84">
        <v>1</v>
      </c>
      <c r="AG1307" s="84"/>
      <c r="AH1307" s="84"/>
      <c r="AI1307" s="84"/>
      <c r="AJ1307" s="84"/>
      <c r="AK1307" s="84"/>
      <c r="AL1307" s="84"/>
      <c r="AM1307" s="85"/>
    </row>
    <row r="1308" spans="1:39" ht="12" customHeight="1">
      <c r="A1308" s="184">
        <v>1232</v>
      </c>
      <c r="B1308" s="98" t="s">
        <v>63</v>
      </c>
      <c r="C1308" s="98" t="s">
        <v>63</v>
      </c>
      <c r="D1308" s="11" t="s">
        <v>51</v>
      </c>
      <c r="E1308" s="11" t="s">
        <v>303</v>
      </c>
      <c r="F1308" s="12" t="s">
        <v>50</v>
      </c>
      <c r="G1308" s="12" t="s">
        <v>310</v>
      </c>
      <c r="H1308" s="12" t="s">
        <v>306</v>
      </c>
      <c r="I1308" s="103" t="s">
        <v>504</v>
      </c>
      <c r="J1308" s="12" t="str">
        <f>"≥17h"</f>
        <v>≥17h</v>
      </c>
      <c r="K1308" s="12" t="s">
        <v>512</v>
      </c>
      <c r="L1308" s="69" t="s">
        <v>518</v>
      </c>
      <c r="M1308" s="13" t="s">
        <v>342</v>
      </c>
      <c r="N1308" s="14"/>
      <c r="O1308" s="96" t="s">
        <v>358</v>
      </c>
      <c r="P1308" s="15" t="s">
        <v>359</v>
      </c>
      <c r="Q1308" s="83"/>
      <c r="R1308" s="84"/>
      <c r="S1308" s="84"/>
      <c r="T1308" s="84"/>
      <c r="U1308" s="84"/>
      <c r="V1308" s="84"/>
      <c r="W1308" s="84"/>
      <c r="X1308" s="84"/>
      <c r="Y1308" s="85"/>
      <c r="Z1308" s="69" t="s">
        <v>518</v>
      </c>
      <c r="AA1308" s="13" t="s">
        <v>342</v>
      </c>
      <c r="AB1308" s="14"/>
      <c r="AC1308" s="96" t="s">
        <v>358</v>
      </c>
      <c r="AD1308" s="15" t="s">
        <v>359</v>
      </c>
      <c r="AE1308" s="83"/>
      <c r="AF1308" s="84"/>
      <c r="AG1308" s="84"/>
      <c r="AH1308" s="84"/>
      <c r="AI1308" s="84"/>
      <c r="AJ1308" s="84"/>
      <c r="AK1308" s="84"/>
      <c r="AL1308" s="84"/>
      <c r="AM1308" s="85"/>
    </row>
    <row r="1309" spans="1:39" ht="12" customHeight="1">
      <c r="A1309" s="184">
        <v>1233</v>
      </c>
      <c r="B1309" s="98" t="s">
        <v>82</v>
      </c>
      <c r="C1309" s="98" t="s">
        <v>82</v>
      </c>
      <c r="D1309" s="11" t="s">
        <v>51</v>
      </c>
      <c r="E1309" s="11" t="s">
        <v>304</v>
      </c>
      <c r="F1309" s="12" t="s">
        <v>48</v>
      </c>
      <c r="G1309" s="12" t="s">
        <v>310</v>
      </c>
      <c r="H1309" s="12" t="s">
        <v>306</v>
      </c>
      <c r="I1309" s="103" t="s">
        <v>504</v>
      </c>
      <c r="J1309" s="11" t="str">
        <f>"12-16h"</f>
        <v>12-16h</v>
      </c>
      <c r="K1309" s="12" t="s">
        <v>513</v>
      </c>
      <c r="L1309" s="69" t="s">
        <v>518</v>
      </c>
      <c r="M1309" s="13" t="s">
        <v>371</v>
      </c>
      <c r="N1309" s="14" t="s">
        <v>308</v>
      </c>
      <c r="O1309" s="96" t="s">
        <v>358</v>
      </c>
      <c r="P1309" s="15" t="s">
        <v>368</v>
      </c>
      <c r="Q1309" s="83"/>
      <c r="R1309" s="84"/>
      <c r="S1309" s="84"/>
      <c r="T1309" s="84"/>
      <c r="U1309" s="84"/>
      <c r="V1309" s="84"/>
      <c r="W1309" s="84">
        <v>1</v>
      </c>
      <c r="X1309" s="84"/>
      <c r="Y1309" s="85"/>
      <c r="Z1309" s="69" t="s">
        <v>518</v>
      </c>
      <c r="AA1309" s="13" t="s">
        <v>371</v>
      </c>
      <c r="AB1309" s="14" t="s">
        <v>308</v>
      </c>
      <c r="AC1309" s="96" t="s">
        <v>358</v>
      </c>
      <c r="AD1309" s="15" t="s">
        <v>368</v>
      </c>
      <c r="AE1309" s="83">
        <v>1</v>
      </c>
      <c r="AF1309" s="84"/>
      <c r="AG1309" s="84">
        <v>1</v>
      </c>
      <c r="AH1309" s="84"/>
      <c r="AI1309" s="84"/>
      <c r="AJ1309" s="84"/>
      <c r="AK1309" s="84"/>
      <c r="AL1309" s="84"/>
      <c r="AM1309" s="85"/>
    </row>
    <row r="1310" spans="1:39" ht="12" customHeight="1">
      <c r="A1310" s="184">
        <v>1234</v>
      </c>
      <c r="B1310" s="98" t="s">
        <v>82</v>
      </c>
      <c r="C1310" s="98" t="s">
        <v>82</v>
      </c>
      <c r="D1310" s="11" t="s">
        <v>51</v>
      </c>
      <c r="E1310" s="11" t="s">
        <v>304</v>
      </c>
      <c r="F1310" s="12" t="s">
        <v>48</v>
      </c>
      <c r="G1310" s="12" t="s">
        <v>310</v>
      </c>
      <c r="H1310" s="12" t="s">
        <v>306</v>
      </c>
      <c r="I1310" s="103" t="s">
        <v>504</v>
      </c>
      <c r="J1310" s="11" t="str">
        <f>"12-16h"</f>
        <v>12-16h</v>
      </c>
      <c r="K1310" s="12" t="s">
        <v>512</v>
      </c>
      <c r="L1310" s="69" t="s">
        <v>518</v>
      </c>
      <c r="M1310" s="13" t="s">
        <v>342</v>
      </c>
      <c r="N1310" s="14"/>
      <c r="O1310" s="96" t="s">
        <v>358</v>
      </c>
      <c r="P1310" s="15" t="s">
        <v>359</v>
      </c>
      <c r="Q1310" s="83"/>
      <c r="R1310" s="84"/>
      <c r="S1310" s="84"/>
      <c r="T1310" s="84"/>
      <c r="U1310" s="84"/>
      <c r="V1310" s="84"/>
      <c r="W1310" s="84"/>
      <c r="X1310" s="84"/>
      <c r="Y1310" s="85"/>
      <c r="Z1310" s="69" t="s">
        <v>518</v>
      </c>
      <c r="AA1310" s="13" t="s">
        <v>342</v>
      </c>
      <c r="AB1310" s="14"/>
      <c r="AC1310" s="96" t="s">
        <v>358</v>
      </c>
      <c r="AD1310" s="15" t="s">
        <v>359</v>
      </c>
      <c r="AE1310" s="83"/>
      <c r="AF1310" s="84"/>
      <c r="AG1310" s="84"/>
      <c r="AH1310" s="84"/>
      <c r="AI1310" s="84"/>
      <c r="AJ1310" s="84"/>
      <c r="AK1310" s="84"/>
      <c r="AL1310" s="84"/>
      <c r="AM1310" s="85"/>
    </row>
    <row r="1311" spans="1:39" ht="12" customHeight="1">
      <c r="A1311" s="184">
        <v>1235</v>
      </c>
      <c r="B1311" s="98" t="s">
        <v>98</v>
      </c>
      <c r="C1311" s="98" t="s">
        <v>98</v>
      </c>
      <c r="D1311" s="11" t="s">
        <v>51</v>
      </c>
      <c r="E1311" s="11" t="s">
        <v>303</v>
      </c>
      <c r="F1311" s="12" t="s">
        <v>48</v>
      </c>
      <c r="G1311" s="12" t="s">
        <v>310</v>
      </c>
      <c r="H1311" s="12" t="s">
        <v>306</v>
      </c>
      <c r="I1311" s="103" t="s">
        <v>505</v>
      </c>
      <c r="J1311" s="12" t="str">
        <f>"≥17h"</f>
        <v>≥17h</v>
      </c>
      <c r="K1311" s="12" t="s">
        <v>47</v>
      </c>
      <c r="L1311" s="69" t="s">
        <v>518</v>
      </c>
      <c r="M1311" s="13" t="s">
        <v>373</v>
      </c>
      <c r="N1311" s="14" t="s">
        <v>308</v>
      </c>
      <c r="O1311" s="96" t="s">
        <v>358</v>
      </c>
      <c r="P1311" s="15" t="s">
        <v>368</v>
      </c>
      <c r="Q1311" s="83"/>
      <c r="R1311" s="84"/>
      <c r="S1311" s="84"/>
      <c r="T1311" s="84">
        <v>1</v>
      </c>
      <c r="U1311" s="84"/>
      <c r="V1311" s="84"/>
      <c r="W1311" s="84"/>
      <c r="X1311" s="84"/>
      <c r="Y1311" s="85"/>
      <c r="Z1311" s="69" t="s">
        <v>518</v>
      </c>
      <c r="AA1311" s="13" t="s">
        <v>373</v>
      </c>
      <c r="AB1311" s="14" t="s">
        <v>308</v>
      </c>
      <c r="AC1311" s="96" t="s">
        <v>358</v>
      </c>
      <c r="AD1311" s="15" t="s">
        <v>368</v>
      </c>
      <c r="AE1311" s="83"/>
      <c r="AF1311" s="84">
        <v>1</v>
      </c>
      <c r="AG1311" s="84"/>
      <c r="AH1311" s="84"/>
      <c r="AI1311" s="84"/>
      <c r="AJ1311" s="84"/>
      <c r="AK1311" s="84"/>
      <c r="AL1311" s="84"/>
      <c r="AM1311" s="85"/>
    </row>
    <row r="1312" spans="1:39" ht="12" customHeight="1">
      <c r="A1312" s="184">
        <v>1236</v>
      </c>
      <c r="B1312" s="98" t="s">
        <v>98</v>
      </c>
      <c r="C1312" s="98" t="s">
        <v>98</v>
      </c>
      <c r="D1312" s="11" t="s">
        <v>51</v>
      </c>
      <c r="E1312" s="11" t="s">
        <v>304</v>
      </c>
      <c r="F1312" s="12" t="s">
        <v>49</v>
      </c>
      <c r="G1312" s="12" t="s">
        <v>510</v>
      </c>
      <c r="H1312" s="12" t="s">
        <v>306</v>
      </c>
      <c r="I1312" s="69" t="s">
        <v>504</v>
      </c>
      <c r="J1312" s="12" t="str">
        <f>"≥17h"</f>
        <v>≥17h</v>
      </c>
      <c r="K1312" s="12" t="s">
        <v>512</v>
      </c>
      <c r="L1312" s="69" t="s">
        <v>518</v>
      </c>
      <c r="M1312" s="13" t="s">
        <v>385</v>
      </c>
      <c r="N1312" s="14" t="s">
        <v>308</v>
      </c>
      <c r="O1312" s="96" t="s">
        <v>358</v>
      </c>
      <c r="P1312" s="15" t="s">
        <v>368</v>
      </c>
      <c r="Q1312" s="83"/>
      <c r="R1312" s="84"/>
      <c r="S1312" s="84"/>
      <c r="T1312" s="84">
        <v>1</v>
      </c>
      <c r="U1312" s="84"/>
      <c r="V1312" s="84"/>
      <c r="W1312" s="84"/>
      <c r="X1312" s="84"/>
      <c r="Y1312" s="85"/>
      <c r="Z1312" s="69" t="s">
        <v>518</v>
      </c>
      <c r="AA1312" s="13" t="s">
        <v>385</v>
      </c>
      <c r="AB1312" s="14" t="s">
        <v>308</v>
      </c>
      <c r="AC1312" s="96" t="s">
        <v>358</v>
      </c>
      <c r="AD1312" s="15" t="s">
        <v>368</v>
      </c>
      <c r="AE1312" s="83"/>
      <c r="AF1312" s="84">
        <v>1</v>
      </c>
      <c r="AG1312" s="84"/>
      <c r="AH1312" s="84"/>
      <c r="AI1312" s="84"/>
      <c r="AJ1312" s="84"/>
      <c r="AK1312" s="84"/>
      <c r="AL1312" s="84"/>
      <c r="AM1312" s="85"/>
    </row>
    <row r="1313" spans="1:39" ht="12" customHeight="1">
      <c r="A1313" s="184">
        <v>1237</v>
      </c>
      <c r="B1313" s="98" t="s">
        <v>82</v>
      </c>
      <c r="C1313" s="98" t="s">
        <v>82</v>
      </c>
      <c r="D1313" s="11" t="s">
        <v>51</v>
      </c>
      <c r="E1313" s="11" t="s">
        <v>303</v>
      </c>
      <c r="F1313" s="12" t="s">
        <v>50</v>
      </c>
      <c r="G1313" s="12" t="s">
        <v>310</v>
      </c>
      <c r="H1313" s="12" t="s">
        <v>306</v>
      </c>
      <c r="I1313" s="103" t="s">
        <v>507</v>
      </c>
      <c r="J1313" s="11" t="str">
        <f>"12-16h"</f>
        <v>12-16h</v>
      </c>
      <c r="K1313" s="12" t="s">
        <v>512</v>
      </c>
      <c r="L1313" s="69" t="s">
        <v>518</v>
      </c>
      <c r="M1313" s="13" t="s">
        <v>342</v>
      </c>
      <c r="N1313" s="14"/>
      <c r="O1313" s="96" t="s">
        <v>358</v>
      </c>
      <c r="P1313" s="15" t="s">
        <v>359</v>
      </c>
      <c r="Q1313" s="83"/>
      <c r="R1313" s="84"/>
      <c r="S1313" s="84"/>
      <c r="T1313" s="84"/>
      <c r="U1313" s="84"/>
      <c r="V1313" s="84"/>
      <c r="W1313" s="84"/>
      <c r="X1313" s="84"/>
      <c r="Y1313" s="85"/>
      <c r="Z1313" s="69" t="s">
        <v>518</v>
      </c>
      <c r="AA1313" s="13" t="s">
        <v>342</v>
      </c>
      <c r="AB1313" s="14"/>
      <c r="AC1313" s="96" t="s">
        <v>358</v>
      </c>
      <c r="AD1313" s="15" t="s">
        <v>359</v>
      </c>
      <c r="AE1313" s="83"/>
      <c r="AF1313" s="84"/>
      <c r="AG1313" s="84"/>
      <c r="AH1313" s="84"/>
      <c r="AI1313" s="84"/>
      <c r="AJ1313" s="84"/>
      <c r="AK1313" s="84"/>
      <c r="AL1313" s="84"/>
      <c r="AM1313" s="85"/>
    </row>
    <row r="1314" spans="1:39" ht="12" customHeight="1">
      <c r="A1314" s="184">
        <v>1238</v>
      </c>
      <c r="B1314" s="98" t="s">
        <v>98</v>
      </c>
      <c r="C1314" s="98" t="s">
        <v>98</v>
      </c>
      <c r="D1314" s="11" t="s">
        <v>25</v>
      </c>
      <c r="E1314" s="11" t="s">
        <v>304</v>
      </c>
      <c r="F1314" s="12" t="s">
        <v>50</v>
      </c>
      <c r="G1314" s="12" t="s">
        <v>310</v>
      </c>
      <c r="H1314" s="12" t="s">
        <v>306</v>
      </c>
      <c r="I1314" s="103" t="s">
        <v>507</v>
      </c>
      <c r="J1314" s="12" t="str">
        <f>"≥17h"</f>
        <v>≥17h</v>
      </c>
      <c r="K1314" s="12" t="s">
        <v>513</v>
      </c>
      <c r="L1314" s="69" t="s">
        <v>518</v>
      </c>
      <c r="M1314" s="13" t="s">
        <v>371</v>
      </c>
      <c r="N1314" s="14" t="s">
        <v>308</v>
      </c>
      <c r="O1314" s="96" t="s">
        <v>358</v>
      </c>
      <c r="P1314" s="15" t="s">
        <v>368</v>
      </c>
      <c r="Q1314" s="83"/>
      <c r="R1314" s="84"/>
      <c r="S1314" s="84"/>
      <c r="T1314" s="84">
        <v>1</v>
      </c>
      <c r="U1314" s="84"/>
      <c r="V1314" s="84"/>
      <c r="W1314" s="84"/>
      <c r="X1314" s="84"/>
      <c r="Y1314" s="85">
        <v>1</v>
      </c>
      <c r="Z1314" s="69" t="s">
        <v>518</v>
      </c>
      <c r="AA1314" s="13" t="s">
        <v>371</v>
      </c>
      <c r="AB1314" s="14" t="s">
        <v>308</v>
      </c>
      <c r="AC1314" s="96" t="s">
        <v>358</v>
      </c>
      <c r="AD1314" s="15" t="s">
        <v>368</v>
      </c>
      <c r="AE1314" s="83"/>
      <c r="AF1314" s="84"/>
      <c r="AG1314" s="84"/>
      <c r="AH1314" s="84"/>
      <c r="AI1314" s="84"/>
      <c r="AJ1314" s="84"/>
      <c r="AK1314" s="84"/>
      <c r="AL1314" s="84"/>
      <c r="AM1314" s="85">
        <v>1</v>
      </c>
    </row>
    <row r="1315" spans="1:39" ht="12" customHeight="1">
      <c r="A1315" s="184"/>
      <c r="B1315" s="98" t="s">
        <v>98</v>
      </c>
      <c r="C1315" s="98" t="s">
        <v>98</v>
      </c>
      <c r="D1315" s="69" t="s">
        <v>25</v>
      </c>
      <c r="E1315" s="69" t="s">
        <v>304</v>
      </c>
      <c r="F1315" s="69" t="s">
        <v>50</v>
      </c>
      <c r="G1315" s="69" t="s">
        <v>310</v>
      </c>
      <c r="H1315" s="69" t="s">
        <v>306</v>
      </c>
      <c r="I1315" s="103" t="s">
        <v>507</v>
      </c>
      <c r="J1315" s="69" t="str">
        <f>"≥17h"</f>
        <v>≥17h</v>
      </c>
      <c r="K1315" s="69" t="s">
        <v>513</v>
      </c>
      <c r="L1315" s="69" t="s">
        <v>518</v>
      </c>
      <c r="M1315" s="13" t="s">
        <v>385</v>
      </c>
      <c r="N1315" s="14" t="s">
        <v>308</v>
      </c>
      <c r="O1315" s="96" t="s">
        <v>0</v>
      </c>
      <c r="P1315" s="15" t="s">
        <v>368</v>
      </c>
      <c r="Q1315" s="83"/>
      <c r="R1315" s="84"/>
      <c r="S1315" s="84"/>
      <c r="T1315" s="84">
        <v>1</v>
      </c>
      <c r="U1315" s="84"/>
      <c r="V1315" s="84"/>
      <c r="W1315" s="84"/>
      <c r="X1315" s="84"/>
      <c r="Y1315" s="85">
        <v>1</v>
      </c>
      <c r="Z1315" s="69" t="s">
        <v>518</v>
      </c>
      <c r="AA1315" s="13" t="s">
        <v>385</v>
      </c>
      <c r="AB1315" s="14" t="s">
        <v>308</v>
      </c>
      <c r="AC1315" s="96" t="s">
        <v>0</v>
      </c>
      <c r="AD1315" s="15" t="s">
        <v>368</v>
      </c>
      <c r="AE1315" s="83"/>
      <c r="AF1315" s="84"/>
      <c r="AG1315" s="84"/>
      <c r="AH1315" s="84"/>
      <c r="AI1315" s="84"/>
      <c r="AJ1315" s="84"/>
      <c r="AK1315" s="84"/>
      <c r="AL1315" s="84"/>
      <c r="AM1315" s="85"/>
    </row>
    <row r="1316" spans="1:39" ht="12" customHeight="1">
      <c r="A1316" s="184">
        <v>1239</v>
      </c>
      <c r="B1316" s="98" t="s">
        <v>83</v>
      </c>
      <c r="C1316" s="98" t="s">
        <v>83</v>
      </c>
      <c r="D1316" s="11" t="s">
        <v>52</v>
      </c>
      <c r="E1316" s="11" t="s">
        <v>304</v>
      </c>
      <c r="F1316" s="12" t="s">
        <v>48</v>
      </c>
      <c r="G1316" s="12" t="s">
        <v>310</v>
      </c>
      <c r="H1316" s="12" t="s">
        <v>306</v>
      </c>
      <c r="I1316" s="103" t="s">
        <v>505</v>
      </c>
      <c r="J1316" s="12" t="str">
        <f>"≥17h"</f>
        <v>≥17h</v>
      </c>
      <c r="K1316" s="12" t="s">
        <v>513</v>
      </c>
      <c r="L1316" s="69" t="s">
        <v>518</v>
      </c>
      <c r="M1316" s="13" t="s">
        <v>385</v>
      </c>
      <c r="N1316" s="14" t="s">
        <v>308</v>
      </c>
      <c r="O1316" s="96" t="s">
        <v>358</v>
      </c>
      <c r="P1316" s="15" t="s">
        <v>368</v>
      </c>
      <c r="Q1316" s="83"/>
      <c r="R1316" s="84"/>
      <c r="S1316" s="84"/>
      <c r="T1316" s="84">
        <v>1</v>
      </c>
      <c r="U1316" s="84"/>
      <c r="V1316" s="84"/>
      <c r="W1316" s="84">
        <v>1</v>
      </c>
      <c r="X1316" s="84"/>
      <c r="Y1316" s="85"/>
      <c r="Z1316" s="69" t="s">
        <v>518</v>
      </c>
      <c r="AA1316" s="13" t="s">
        <v>385</v>
      </c>
      <c r="AB1316" s="14" t="s">
        <v>308</v>
      </c>
      <c r="AC1316" s="96" t="s">
        <v>358</v>
      </c>
      <c r="AD1316" s="15" t="s">
        <v>368</v>
      </c>
      <c r="AE1316" s="83"/>
      <c r="AF1316" s="84"/>
      <c r="AG1316" s="84"/>
      <c r="AH1316" s="84"/>
      <c r="AI1316" s="84"/>
      <c r="AJ1316" s="84"/>
      <c r="AK1316" s="84"/>
      <c r="AL1316" s="84"/>
      <c r="AM1316" s="85">
        <v>1</v>
      </c>
    </row>
    <row r="1317" spans="1:39" ht="12" customHeight="1">
      <c r="A1317" s="184">
        <v>1240</v>
      </c>
      <c r="B1317" s="98" t="s">
        <v>83</v>
      </c>
      <c r="C1317" s="98" t="s">
        <v>83</v>
      </c>
      <c r="D1317" s="11" t="s">
        <v>52</v>
      </c>
      <c r="E1317" s="11" t="s">
        <v>303</v>
      </c>
      <c r="F1317" s="12" t="s">
        <v>49</v>
      </c>
      <c r="G1317" s="12" t="s">
        <v>310</v>
      </c>
      <c r="H1317" s="12" t="s">
        <v>306</v>
      </c>
      <c r="I1317" s="103" t="s">
        <v>504</v>
      </c>
      <c r="J1317" s="12" t="str">
        <f>"≥17h"</f>
        <v>≥17h</v>
      </c>
      <c r="K1317" s="12" t="s">
        <v>512</v>
      </c>
      <c r="L1317" s="69" t="s">
        <v>518</v>
      </c>
      <c r="M1317" s="13" t="s">
        <v>371</v>
      </c>
      <c r="N1317" s="14" t="s">
        <v>308</v>
      </c>
      <c r="O1317" s="96" t="s">
        <v>358</v>
      </c>
      <c r="P1317" s="15" t="s">
        <v>368</v>
      </c>
      <c r="Q1317" s="83"/>
      <c r="R1317" s="84"/>
      <c r="S1317" s="84"/>
      <c r="T1317" s="84">
        <v>1</v>
      </c>
      <c r="U1317" s="84"/>
      <c r="V1317" s="84"/>
      <c r="W1317" s="84"/>
      <c r="X1317" s="84"/>
      <c r="Y1317" s="85">
        <v>1</v>
      </c>
      <c r="Z1317" s="69" t="s">
        <v>518</v>
      </c>
      <c r="AA1317" s="13" t="s">
        <v>371</v>
      </c>
      <c r="AB1317" s="14" t="s">
        <v>308</v>
      </c>
      <c r="AC1317" s="96" t="s">
        <v>358</v>
      </c>
      <c r="AD1317" s="15" t="s">
        <v>368</v>
      </c>
      <c r="AE1317" s="83"/>
      <c r="AF1317" s="84"/>
      <c r="AG1317" s="84"/>
      <c r="AH1317" s="84">
        <v>1</v>
      </c>
      <c r="AI1317" s="84"/>
      <c r="AJ1317" s="84"/>
      <c r="AK1317" s="84"/>
      <c r="AL1317" s="84"/>
      <c r="AM1317" s="85"/>
    </row>
    <row r="1318" spans="1:39" ht="12" customHeight="1">
      <c r="A1318" s="184">
        <v>1241</v>
      </c>
      <c r="B1318" s="98" t="s">
        <v>82</v>
      </c>
      <c r="C1318" s="98" t="s">
        <v>82</v>
      </c>
      <c r="D1318" s="11" t="s">
        <v>51</v>
      </c>
      <c r="E1318" s="11" t="s">
        <v>304</v>
      </c>
      <c r="F1318" s="12" t="s">
        <v>50</v>
      </c>
      <c r="G1318" s="12" t="s">
        <v>310</v>
      </c>
      <c r="H1318" s="12" t="s">
        <v>306</v>
      </c>
      <c r="I1318" s="103" t="s">
        <v>504</v>
      </c>
      <c r="J1318" s="11" t="str">
        <f>"12-16h"</f>
        <v>12-16h</v>
      </c>
      <c r="K1318" s="12" t="s">
        <v>512</v>
      </c>
      <c r="L1318" s="69" t="s">
        <v>518</v>
      </c>
      <c r="M1318" s="13" t="s">
        <v>371</v>
      </c>
      <c r="N1318" s="14" t="s">
        <v>308</v>
      </c>
      <c r="O1318" s="96" t="s">
        <v>358</v>
      </c>
      <c r="P1318" s="15" t="s">
        <v>368</v>
      </c>
      <c r="Q1318" s="83"/>
      <c r="R1318" s="84"/>
      <c r="S1318" s="84"/>
      <c r="T1318" s="84"/>
      <c r="U1318" s="84"/>
      <c r="V1318" s="84"/>
      <c r="W1318" s="84">
        <v>1</v>
      </c>
      <c r="X1318" s="84"/>
      <c r="Y1318" s="85"/>
      <c r="Z1318" s="69" t="s">
        <v>518</v>
      </c>
      <c r="AA1318" s="13" t="s">
        <v>371</v>
      </c>
      <c r="AB1318" s="14" t="s">
        <v>308</v>
      </c>
      <c r="AC1318" s="96" t="s">
        <v>358</v>
      </c>
      <c r="AD1318" s="15" t="s">
        <v>368</v>
      </c>
      <c r="AE1318" s="83">
        <v>1</v>
      </c>
      <c r="AF1318" s="84"/>
      <c r="AG1318" s="84"/>
      <c r="AH1318" s="84"/>
      <c r="AI1318" s="84"/>
      <c r="AJ1318" s="84"/>
      <c r="AK1318" s="84"/>
      <c r="AL1318" s="84"/>
      <c r="AM1318" s="85"/>
    </row>
    <row r="1319" spans="1:39" ht="12" customHeight="1">
      <c r="A1319" s="184">
        <v>1242</v>
      </c>
      <c r="B1319" s="98" t="s">
        <v>82</v>
      </c>
      <c r="C1319" s="98" t="s">
        <v>82</v>
      </c>
      <c r="D1319" s="11" t="s">
        <v>51</v>
      </c>
      <c r="E1319" s="11" t="s">
        <v>303</v>
      </c>
      <c r="F1319" s="12" t="s">
        <v>50</v>
      </c>
      <c r="G1319" s="12" t="s">
        <v>310</v>
      </c>
      <c r="H1319" s="12" t="s">
        <v>306</v>
      </c>
      <c r="I1319" s="103" t="s">
        <v>504</v>
      </c>
      <c r="J1319" s="11" t="str">
        <f>"12-16h"</f>
        <v>12-16h</v>
      </c>
      <c r="K1319" s="12" t="s">
        <v>512</v>
      </c>
      <c r="L1319" s="69" t="s">
        <v>518</v>
      </c>
      <c r="M1319" s="13" t="s">
        <v>385</v>
      </c>
      <c r="N1319" s="14" t="s">
        <v>308</v>
      </c>
      <c r="O1319" s="96" t="s">
        <v>358</v>
      </c>
      <c r="P1319" s="15" t="s">
        <v>368</v>
      </c>
      <c r="Q1319" s="83"/>
      <c r="R1319" s="84"/>
      <c r="S1319" s="84"/>
      <c r="T1319" s="84"/>
      <c r="U1319" s="84"/>
      <c r="V1319" s="84"/>
      <c r="W1319" s="84">
        <v>1</v>
      </c>
      <c r="X1319" s="84"/>
      <c r="Y1319" s="85"/>
      <c r="Z1319" s="69" t="s">
        <v>518</v>
      </c>
      <c r="AA1319" s="13" t="s">
        <v>385</v>
      </c>
      <c r="AB1319" s="14" t="s">
        <v>308</v>
      </c>
      <c r="AC1319" s="96" t="s">
        <v>358</v>
      </c>
      <c r="AD1319" s="15" t="s">
        <v>368</v>
      </c>
      <c r="AE1319" s="83">
        <v>1</v>
      </c>
      <c r="AF1319" s="84"/>
      <c r="AG1319" s="84"/>
      <c r="AH1319" s="84"/>
      <c r="AI1319" s="84"/>
      <c r="AJ1319" s="84"/>
      <c r="AK1319" s="84"/>
      <c r="AL1319" s="84"/>
      <c r="AM1319" s="85"/>
    </row>
    <row r="1320" spans="1:39" ht="12" customHeight="1">
      <c r="A1320" s="184">
        <v>1243</v>
      </c>
      <c r="B1320" s="98" t="s">
        <v>141</v>
      </c>
      <c r="C1320" s="98" t="s">
        <v>141</v>
      </c>
      <c r="D1320" s="11" t="s">
        <v>51</v>
      </c>
      <c r="E1320" s="11" t="s">
        <v>303</v>
      </c>
      <c r="F1320" s="12" t="s">
        <v>48</v>
      </c>
      <c r="G1320" s="12" t="s">
        <v>310</v>
      </c>
      <c r="H1320" s="12" t="s">
        <v>306</v>
      </c>
      <c r="I1320" s="12" t="s">
        <v>504</v>
      </c>
      <c r="J1320" s="12" t="str">
        <f>"≥17h"</f>
        <v>≥17h</v>
      </c>
      <c r="K1320" s="12" t="s">
        <v>513</v>
      </c>
      <c r="L1320" s="69" t="s">
        <v>518</v>
      </c>
      <c r="M1320" s="13" t="s">
        <v>373</v>
      </c>
      <c r="N1320" s="14" t="s">
        <v>308</v>
      </c>
      <c r="O1320" s="96" t="s">
        <v>358</v>
      </c>
      <c r="P1320" s="15" t="s">
        <v>370</v>
      </c>
      <c r="Q1320" s="83"/>
      <c r="R1320" s="84">
        <v>1</v>
      </c>
      <c r="S1320" s="84"/>
      <c r="T1320" s="84"/>
      <c r="U1320" s="84"/>
      <c r="V1320" s="84"/>
      <c r="W1320" s="84"/>
      <c r="X1320" s="84"/>
      <c r="Y1320" s="85"/>
      <c r="Z1320" s="69" t="s">
        <v>518</v>
      </c>
      <c r="AA1320" s="13" t="s">
        <v>373</v>
      </c>
      <c r="AB1320" s="14" t="s">
        <v>308</v>
      </c>
      <c r="AC1320" s="96" t="s">
        <v>358</v>
      </c>
      <c r="AD1320" s="15" t="s">
        <v>370</v>
      </c>
      <c r="AE1320" s="83"/>
      <c r="AF1320" s="84">
        <v>1</v>
      </c>
      <c r="AG1320" s="84"/>
      <c r="AH1320" s="84"/>
      <c r="AI1320" s="84"/>
      <c r="AJ1320" s="84"/>
      <c r="AK1320" s="84"/>
      <c r="AL1320" s="84"/>
      <c r="AM1320" s="85"/>
    </row>
    <row r="1321" spans="1:39" ht="12" customHeight="1">
      <c r="A1321" s="184">
        <v>1244</v>
      </c>
      <c r="B1321" s="98" t="s">
        <v>82</v>
      </c>
      <c r="C1321" s="98" t="s">
        <v>82</v>
      </c>
      <c r="D1321" s="11" t="s">
        <v>52</v>
      </c>
      <c r="E1321" s="11" t="s">
        <v>303</v>
      </c>
      <c r="F1321" s="12" t="s">
        <v>49</v>
      </c>
      <c r="G1321" s="12" t="s">
        <v>310</v>
      </c>
      <c r="H1321" s="12" t="s">
        <v>306</v>
      </c>
      <c r="I1321" s="103" t="s">
        <v>507</v>
      </c>
      <c r="J1321" s="11" t="str">
        <f t="shared" ref="J1321:J1327" si="50">"12-16h"</f>
        <v>12-16h</v>
      </c>
      <c r="K1321" s="12" t="s">
        <v>512</v>
      </c>
      <c r="L1321" s="69" t="s">
        <v>518</v>
      </c>
      <c r="M1321" s="13" t="s">
        <v>373</v>
      </c>
      <c r="N1321" s="14" t="s">
        <v>308</v>
      </c>
      <c r="O1321" s="96" t="s">
        <v>358</v>
      </c>
      <c r="P1321" s="15" t="s">
        <v>368</v>
      </c>
      <c r="Q1321" s="83"/>
      <c r="R1321" s="84"/>
      <c r="S1321" s="84"/>
      <c r="T1321" s="84"/>
      <c r="U1321" s="84"/>
      <c r="V1321" s="84"/>
      <c r="W1321" s="84">
        <v>1</v>
      </c>
      <c r="X1321" s="84"/>
      <c r="Y1321" s="85"/>
      <c r="Z1321" s="69" t="s">
        <v>518</v>
      </c>
      <c r="AA1321" s="13" t="s">
        <v>373</v>
      </c>
      <c r="AB1321" s="14" t="s">
        <v>308</v>
      </c>
      <c r="AC1321" s="96" t="s">
        <v>358</v>
      </c>
      <c r="AD1321" s="15" t="s">
        <v>368</v>
      </c>
      <c r="AE1321" s="83">
        <v>1</v>
      </c>
      <c r="AF1321" s="84"/>
      <c r="AG1321" s="84"/>
      <c r="AH1321" s="84"/>
      <c r="AI1321" s="84"/>
      <c r="AJ1321" s="84"/>
      <c r="AK1321" s="84"/>
      <c r="AL1321" s="84"/>
      <c r="AM1321" s="85"/>
    </row>
    <row r="1322" spans="1:39" ht="12" customHeight="1">
      <c r="A1322" s="184">
        <v>1245</v>
      </c>
      <c r="B1322" s="98" t="s">
        <v>82</v>
      </c>
      <c r="C1322" s="98" t="s">
        <v>82</v>
      </c>
      <c r="D1322" s="11" t="s">
        <v>52</v>
      </c>
      <c r="E1322" s="11" t="s">
        <v>304</v>
      </c>
      <c r="F1322" s="12" t="s">
        <v>50</v>
      </c>
      <c r="G1322" s="12" t="s">
        <v>310</v>
      </c>
      <c r="H1322" s="12" t="s">
        <v>306</v>
      </c>
      <c r="I1322" s="103" t="s">
        <v>505</v>
      </c>
      <c r="J1322" s="11" t="str">
        <f t="shared" si="50"/>
        <v>12-16h</v>
      </c>
      <c r="K1322" s="12" t="s">
        <v>512</v>
      </c>
      <c r="L1322" s="69" t="s">
        <v>518</v>
      </c>
      <c r="M1322" s="13" t="s">
        <v>385</v>
      </c>
      <c r="N1322" s="14" t="s">
        <v>308</v>
      </c>
      <c r="O1322" s="96" t="s">
        <v>358</v>
      </c>
      <c r="P1322" s="15" t="s">
        <v>368</v>
      </c>
      <c r="Q1322" s="83"/>
      <c r="R1322" s="84"/>
      <c r="S1322" s="84"/>
      <c r="T1322" s="84"/>
      <c r="U1322" s="84"/>
      <c r="V1322" s="84"/>
      <c r="W1322" s="84">
        <v>1</v>
      </c>
      <c r="X1322" s="84"/>
      <c r="Y1322" s="85"/>
      <c r="Z1322" s="69" t="s">
        <v>518</v>
      </c>
      <c r="AA1322" s="13" t="s">
        <v>385</v>
      </c>
      <c r="AB1322" s="14" t="s">
        <v>308</v>
      </c>
      <c r="AC1322" s="96" t="s">
        <v>358</v>
      </c>
      <c r="AD1322" s="15" t="s">
        <v>368</v>
      </c>
      <c r="AE1322" s="83">
        <v>1</v>
      </c>
      <c r="AF1322" s="84"/>
      <c r="AG1322" s="84"/>
      <c r="AH1322" s="84"/>
      <c r="AI1322" s="84"/>
      <c r="AJ1322" s="84"/>
      <c r="AK1322" s="84"/>
      <c r="AL1322" s="84"/>
      <c r="AM1322" s="85"/>
    </row>
    <row r="1323" spans="1:39" ht="12" customHeight="1">
      <c r="A1323" s="184">
        <v>1246</v>
      </c>
      <c r="B1323" s="98" t="s">
        <v>81</v>
      </c>
      <c r="C1323" s="98" t="s">
        <v>81</v>
      </c>
      <c r="D1323" s="11" t="s">
        <v>25</v>
      </c>
      <c r="E1323" s="11" t="s">
        <v>303</v>
      </c>
      <c r="F1323" s="12" t="s">
        <v>50</v>
      </c>
      <c r="G1323" s="12" t="s">
        <v>310</v>
      </c>
      <c r="H1323" s="12" t="s">
        <v>306</v>
      </c>
      <c r="I1323" s="12" t="s">
        <v>504</v>
      </c>
      <c r="J1323" s="11" t="str">
        <f t="shared" si="50"/>
        <v>12-16h</v>
      </c>
      <c r="K1323" s="12" t="s">
        <v>47</v>
      </c>
      <c r="L1323" s="69" t="s">
        <v>518</v>
      </c>
      <c r="M1323" s="13" t="s">
        <v>385</v>
      </c>
      <c r="N1323" s="14" t="s">
        <v>367</v>
      </c>
      <c r="O1323" s="96" t="s">
        <v>358</v>
      </c>
      <c r="P1323" s="15" t="s">
        <v>368</v>
      </c>
      <c r="Q1323" s="83"/>
      <c r="R1323" s="84"/>
      <c r="S1323" s="84"/>
      <c r="T1323" s="84"/>
      <c r="U1323" s="84"/>
      <c r="V1323" s="84"/>
      <c r="W1323" s="84"/>
      <c r="X1323" s="84"/>
      <c r="Y1323" s="85">
        <v>1</v>
      </c>
      <c r="Z1323" s="69" t="s">
        <v>518</v>
      </c>
      <c r="AA1323" s="13" t="s">
        <v>385</v>
      </c>
      <c r="AB1323" s="14" t="s">
        <v>367</v>
      </c>
      <c r="AC1323" s="96" t="s">
        <v>358</v>
      </c>
      <c r="AD1323" s="15" t="s">
        <v>368</v>
      </c>
      <c r="AE1323" s="83"/>
      <c r="AF1323" s="84">
        <v>1</v>
      </c>
      <c r="AG1323" s="84"/>
      <c r="AH1323" s="84"/>
      <c r="AI1323" s="84"/>
      <c r="AJ1323" s="84"/>
      <c r="AK1323" s="84"/>
      <c r="AL1323" s="84"/>
      <c r="AM1323" s="85"/>
    </row>
    <row r="1324" spans="1:39" ht="12" customHeight="1">
      <c r="A1324" s="184">
        <v>1247</v>
      </c>
      <c r="B1324" s="98" t="s">
        <v>82</v>
      </c>
      <c r="C1324" s="98" t="s">
        <v>82</v>
      </c>
      <c r="D1324" s="11" t="s">
        <v>52</v>
      </c>
      <c r="E1324" s="11" t="s">
        <v>304</v>
      </c>
      <c r="F1324" s="12" t="s">
        <v>50</v>
      </c>
      <c r="G1324" s="12" t="s">
        <v>310</v>
      </c>
      <c r="H1324" s="12" t="s">
        <v>306</v>
      </c>
      <c r="I1324" s="12" t="s">
        <v>504</v>
      </c>
      <c r="J1324" s="11" t="str">
        <f t="shared" si="50"/>
        <v>12-16h</v>
      </c>
      <c r="K1324" s="12" t="s">
        <v>512</v>
      </c>
      <c r="L1324" s="69" t="s">
        <v>518</v>
      </c>
      <c r="M1324" s="13" t="s">
        <v>371</v>
      </c>
      <c r="N1324" s="14" t="s">
        <v>308</v>
      </c>
      <c r="O1324" s="96" t="s">
        <v>358</v>
      </c>
      <c r="P1324" s="15" t="s">
        <v>368</v>
      </c>
      <c r="Q1324" s="83"/>
      <c r="R1324" s="84"/>
      <c r="S1324" s="84"/>
      <c r="T1324" s="84"/>
      <c r="U1324" s="84"/>
      <c r="V1324" s="84"/>
      <c r="W1324" s="84">
        <v>1</v>
      </c>
      <c r="X1324" s="84"/>
      <c r="Y1324" s="85"/>
      <c r="Z1324" s="69" t="s">
        <v>518</v>
      </c>
      <c r="AA1324" s="13" t="s">
        <v>371</v>
      </c>
      <c r="AB1324" s="14" t="s">
        <v>308</v>
      </c>
      <c r="AC1324" s="96" t="s">
        <v>358</v>
      </c>
      <c r="AD1324" s="15" t="s">
        <v>368</v>
      </c>
      <c r="AE1324" s="83">
        <v>1</v>
      </c>
      <c r="AF1324" s="84"/>
      <c r="AG1324" s="84"/>
      <c r="AH1324" s="84"/>
      <c r="AI1324" s="84"/>
      <c r="AJ1324" s="84"/>
      <c r="AK1324" s="84"/>
      <c r="AL1324" s="84"/>
      <c r="AM1324" s="85"/>
    </row>
    <row r="1325" spans="1:39" ht="12" customHeight="1">
      <c r="A1325" s="184"/>
      <c r="B1325" s="98" t="s">
        <v>82</v>
      </c>
      <c r="C1325" s="98" t="s">
        <v>82</v>
      </c>
      <c r="D1325" s="69" t="s">
        <v>52</v>
      </c>
      <c r="E1325" s="69" t="s">
        <v>304</v>
      </c>
      <c r="F1325" s="69" t="s">
        <v>50</v>
      </c>
      <c r="G1325" s="69" t="s">
        <v>310</v>
      </c>
      <c r="H1325" s="69" t="s">
        <v>306</v>
      </c>
      <c r="I1325" s="103" t="s">
        <v>504</v>
      </c>
      <c r="J1325" s="69" t="str">
        <f t="shared" si="50"/>
        <v>12-16h</v>
      </c>
      <c r="K1325" s="69" t="s">
        <v>512</v>
      </c>
      <c r="L1325" s="69" t="s">
        <v>518</v>
      </c>
      <c r="M1325" s="13" t="s">
        <v>385</v>
      </c>
      <c r="N1325" s="14" t="s">
        <v>308</v>
      </c>
      <c r="O1325" s="96" t="s">
        <v>0</v>
      </c>
      <c r="P1325" s="15" t="s">
        <v>368</v>
      </c>
      <c r="Q1325" s="83"/>
      <c r="R1325" s="84"/>
      <c r="S1325" s="84"/>
      <c r="T1325" s="84"/>
      <c r="U1325" s="84"/>
      <c r="V1325" s="84"/>
      <c r="W1325" s="84">
        <v>1</v>
      </c>
      <c r="X1325" s="84"/>
      <c r="Y1325" s="85"/>
      <c r="Z1325" s="69" t="s">
        <v>518</v>
      </c>
      <c r="AA1325" s="13" t="s">
        <v>385</v>
      </c>
      <c r="AB1325" s="14" t="s">
        <v>308</v>
      </c>
      <c r="AC1325" s="96" t="s">
        <v>0</v>
      </c>
      <c r="AD1325" s="15" t="s">
        <v>368</v>
      </c>
      <c r="AE1325" s="83"/>
      <c r="AF1325" s="84"/>
      <c r="AG1325" s="84"/>
      <c r="AH1325" s="84"/>
      <c r="AI1325" s="84"/>
      <c r="AJ1325" s="84"/>
      <c r="AK1325" s="84"/>
      <c r="AL1325" s="84"/>
      <c r="AM1325" s="85"/>
    </row>
    <row r="1326" spans="1:39" ht="12" customHeight="1">
      <c r="A1326" s="184">
        <v>1248</v>
      </c>
      <c r="B1326" s="98" t="s">
        <v>63</v>
      </c>
      <c r="C1326" s="98" t="s">
        <v>63</v>
      </c>
      <c r="D1326" s="11" t="s">
        <v>25</v>
      </c>
      <c r="E1326" s="11" t="s">
        <v>304</v>
      </c>
      <c r="F1326" s="12" t="s">
        <v>48</v>
      </c>
      <c r="G1326" s="12" t="s">
        <v>310</v>
      </c>
      <c r="H1326" s="12" t="s">
        <v>306</v>
      </c>
      <c r="I1326" s="103" t="s">
        <v>504</v>
      </c>
      <c r="J1326" s="11" t="str">
        <f t="shared" si="50"/>
        <v>12-16h</v>
      </c>
      <c r="K1326" s="12" t="s">
        <v>513</v>
      </c>
      <c r="L1326" s="69" t="s">
        <v>518</v>
      </c>
      <c r="M1326" s="13" t="s">
        <v>385</v>
      </c>
      <c r="N1326" s="14" t="s">
        <v>308</v>
      </c>
      <c r="O1326" s="96" t="s">
        <v>358</v>
      </c>
      <c r="P1326" s="15" t="s">
        <v>368</v>
      </c>
      <c r="Q1326" s="83"/>
      <c r="R1326" s="84"/>
      <c r="S1326" s="84"/>
      <c r="T1326" s="84">
        <v>1</v>
      </c>
      <c r="U1326" s="84"/>
      <c r="V1326" s="84"/>
      <c r="W1326" s="84"/>
      <c r="X1326" s="84"/>
      <c r="Y1326" s="85">
        <v>1</v>
      </c>
      <c r="Z1326" s="69" t="s">
        <v>518</v>
      </c>
      <c r="AA1326" s="13" t="s">
        <v>385</v>
      </c>
      <c r="AB1326" s="14" t="s">
        <v>308</v>
      </c>
      <c r="AC1326" s="96" t="s">
        <v>358</v>
      </c>
      <c r="AD1326" s="15" t="s">
        <v>368</v>
      </c>
      <c r="AE1326" s="83"/>
      <c r="AF1326" s="84"/>
      <c r="AG1326" s="84"/>
      <c r="AH1326" s="84"/>
      <c r="AI1326" s="84"/>
      <c r="AJ1326" s="84"/>
      <c r="AK1326" s="84"/>
      <c r="AL1326" s="84"/>
      <c r="AM1326" s="85">
        <v>1</v>
      </c>
    </row>
    <row r="1327" spans="1:39" ht="12" customHeight="1">
      <c r="A1327" s="184">
        <v>1249</v>
      </c>
      <c r="B1327" s="98" t="s">
        <v>260</v>
      </c>
      <c r="C1327" s="98" t="s">
        <v>260</v>
      </c>
      <c r="D1327" s="11" t="s">
        <v>25</v>
      </c>
      <c r="E1327" s="11" t="s">
        <v>303</v>
      </c>
      <c r="F1327" s="12" t="s">
        <v>50</v>
      </c>
      <c r="G1327" s="12" t="s">
        <v>310</v>
      </c>
      <c r="H1327" s="12" t="s">
        <v>306</v>
      </c>
      <c r="I1327" s="12" t="s">
        <v>504</v>
      </c>
      <c r="J1327" s="11" t="str">
        <f t="shared" si="50"/>
        <v>12-16h</v>
      </c>
      <c r="K1327" s="12" t="s">
        <v>512</v>
      </c>
      <c r="L1327" s="69" t="s">
        <v>519</v>
      </c>
      <c r="M1327" s="13" t="s">
        <v>373</v>
      </c>
      <c r="N1327" s="14" t="s">
        <v>308</v>
      </c>
      <c r="O1327" s="96" t="s">
        <v>358</v>
      </c>
      <c r="P1327" s="15" t="s">
        <v>368</v>
      </c>
      <c r="Q1327" s="83"/>
      <c r="R1327" s="84"/>
      <c r="S1327" s="84">
        <v>1</v>
      </c>
      <c r="T1327" s="84">
        <v>1</v>
      </c>
      <c r="U1327" s="84"/>
      <c r="V1327" s="84"/>
      <c r="W1327" s="84">
        <v>1</v>
      </c>
      <c r="X1327" s="84">
        <v>1</v>
      </c>
      <c r="Y1327" s="85"/>
      <c r="Z1327" s="69" t="s">
        <v>519</v>
      </c>
      <c r="AA1327" s="13" t="s">
        <v>373</v>
      </c>
      <c r="AB1327" s="14" t="s">
        <v>308</v>
      </c>
      <c r="AC1327" s="96" t="s">
        <v>358</v>
      </c>
      <c r="AD1327" s="15" t="s">
        <v>368</v>
      </c>
      <c r="AE1327" s="83">
        <v>1</v>
      </c>
      <c r="AF1327" s="84"/>
      <c r="AG1327" s="84"/>
      <c r="AH1327" s="84"/>
      <c r="AI1327" s="84"/>
      <c r="AJ1327" s="84"/>
      <c r="AK1327" s="84"/>
      <c r="AL1327" s="84"/>
      <c r="AM1327" s="85"/>
    </row>
    <row r="1328" spans="1:39" ht="12" customHeight="1">
      <c r="A1328" s="185">
        <v>1250</v>
      </c>
      <c r="B1328" s="100" t="s">
        <v>265</v>
      </c>
      <c r="C1328" s="100" t="s">
        <v>264</v>
      </c>
      <c r="D1328" s="18" t="s">
        <v>51</v>
      </c>
      <c r="E1328" s="18" t="s">
        <v>303</v>
      </c>
      <c r="F1328" s="19" t="s">
        <v>49</v>
      </c>
      <c r="G1328" s="19" t="s">
        <v>510</v>
      </c>
      <c r="H1328" s="19" t="s">
        <v>308</v>
      </c>
      <c r="I1328" s="104" t="s">
        <v>507</v>
      </c>
      <c r="J1328" s="19" t="str">
        <f>"≥17h"</f>
        <v>≥17h</v>
      </c>
      <c r="K1328" s="19" t="s">
        <v>513</v>
      </c>
      <c r="L1328" s="70" t="s">
        <v>519</v>
      </c>
      <c r="M1328" s="21" t="s">
        <v>374</v>
      </c>
      <c r="N1328" s="22" t="s">
        <v>308</v>
      </c>
      <c r="O1328" s="123" t="s">
        <v>358</v>
      </c>
      <c r="P1328" s="20" t="s">
        <v>370</v>
      </c>
      <c r="Q1328" s="86"/>
      <c r="R1328" s="87">
        <v>1</v>
      </c>
      <c r="S1328" s="87"/>
      <c r="T1328" s="87"/>
      <c r="U1328" s="87"/>
      <c r="V1328" s="87"/>
      <c r="W1328" s="87"/>
      <c r="X1328" s="87"/>
      <c r="Y1328" s="88"/>
      <c r="Z1328" s="70" t="s">
        <v>519</v>
      </c>
      <c r="AA1328" s="21" t="s">
        <v>374</v>
      </c>
      <c r="AB1328" s="22" t="s">
        <v>308</v>
      </c>
      <c r="AC1328" s="123" t="s">
        <v>358</v>
      </c>
      <c r="AD1328" s="20" t="s">
        <v>370</v>
      </c>
      <c r="AE1328" s="86"/>
      <c r="AF1328" s="87"/>
      <c r="AG1328" s="87"/>
      <c r="AH1328" s="87"/>
      <c r="AI1328" s="87"/>
      <c r="AJ1328" s="87"/>
      <c r="AK1328" s="87"/>
      <c r="AL1328" s="87"/>
      <c r="AM1328" s="88">
        <v>1</v>
      </c>
    </row>
  </sheetData>
  <autoFilter ref="A4:AM1328"/>
  <mergeCells count="7">
    <mergeCell ref="AE2:AM2"/>
    <mergeCell ref="AE3:AM3"/>
    <mergeCell ref="AE1:AM1"/>
    <mergeCell ref="M2:P3"/>
    <mergeCell ref="AA2:AD3"/>
    <mergeCell ref="Q2:Y2"/>
    <mergeCell ref="Q3:Y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1254"/>
  <sheetViews>
    <sheetView showGridLines="0" workbookViewId="0">
      <pane xSplit="1" ySplit="4" topLeftCell="F38" activePane="bottomRight" state="frozen"/>
      <selection pane="topRight" activeCell="B1" sqref="B1"/>
      <selection pane="bottomLeft" activeCell="A5" sqref="A5"/>
      <selection pane="bottomRight" activeCell="P45" sqref="P45"/>
    </sheetView>
  </sheetViews>
  <sheetFormatPr baseColWidth="10" defaultColWidth="9" defaultRowHeight="12"/>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0.25" style="2" bestFit="1" customWidth="1"/>
    <col min="14" max="14" width="10.25" style="2" customWidth="1"/>
    <col min="15" max="16" width="10.25" style="2" bestFit="1" customWidth="1"/>
    <col min="17" max="16384" width="9" style="2"/>
  </cols>
  <sheetData>
    <row r="1" spans="1:16" s="1" customFormat="1" ht="12" customHeight="1">
      <c r="A1" s="8"/>
      <c r="B1" s="194" t="s">
        <v>410</v>
      </c>
      <c r="C1" s="195"/>
      <c r="D1" s="195"/>
      <c r="E1" s="195"/>
      <c r="F1" s="195"/>
      <c r="G1" s="195"/>
      <c r="H1" s="195"/>
      <c r="I1" s="195"/>
      <c r="J1" s="195"/>
      <c r="K1" s="195"/>
      <c r="L1" s="195"/>
      <c r="M1" s="33"/>
      <c r="N1" s="226"/>
      <c r="O1" s="33"/>
      <c r="P1" s="33"/>
    </row>
    <row r="2" spans="1:16" s="1" customFormat="1" ht="12" customHeight="1">
      <c r="A2" s="9"/>
      <c r="B2" s="189"/>
      <c r="C2" s="176"/>
      <c r="D2" s="176"/>
      <c r="E2" s="176"/>
      <c r="F2" s="176"/>
      <c r="G2" s="176"/>
      <c r="H2" s="176"/>
      <c r="I2" s="176"/>
      <c r="J2" s="176"/>
      <c r="K2" s="176"/>
      <c r="L2" s="176"/>
      <c r="M2" s="1161" t="s">
        <v>7</v>
      </c>
      <c r="N2" s="1161" t="s">
        <v>9</v>
      </c>
      <c r="O2" s="1161" t="s">
        <v>10</v>
      </c>
      <c r="P2" s="1161" t="s">
        <v>16</v>
      </c>
    </row>
    <row r="3" spans="1:16" s="1" customFormat="1" ht="12" customHeight="1">
      <c r="A3" s="9"/>
      <c r="B3" s="191"/>
      <c r="C3" s="179"/>
      <c r="D3" s="192"/>
      <c r="E3" s="179"/>
      <c r="F3" s="192"/>
      <c r="G3" s="179"/>
      <c r="H3" s="192"/>
      <c r="I3" s="179"/>
      <c r="J3" s="192"/>
      <c r="K3" s="179"/>
      <c r="L3" s="179"/>
      <c r="M3" s="1161"/>
      <c r="N3" s="1161"/>
      <c r="O3" s="1161"/>
      <c r="P3" s="1161"/>
    </row>
    <row r="4" spans="1:16" s="1" customFormat="1" ht="24">
      <c r="A4" s="7" t="s">
        <v>0</v>
      </c>
      <c r="B4" s="34" t="s">
        <v>389</v>
      </c>
      <c r="C4" s="34" t="s">
        <v>390</v>
      </c>
      <c r="D4" s="35" t="s">
        <v>391</v>
      </c>
      <c r="E4" s="35" t="s">
        <v>296</v>
      </c>
      <c r="F4" s="35" t="s">
        <v>392</v>
      </c>
      <c r="G4" s="35" t="s">
        <v>393</v>
      </c>
      <c r="H4" s="35" t="s">
        <v>299</v>
      </c>
      <c r="I4" s="35" t="s">
        <v>394</v>
      </c>
      <c r="J4" s="35" t="s">
        <v>301</v>
      </c>
      <c r="K4" s="36" t="s">
        <v>302</v>
      </c>
      <c r="L4" s="34" t="s">
        <v>294</v>
      </c>
      <c r="M4" s="6" t="s">
        <v>496</v>
      </c>
      <c r="N4" s="6" t="s">
        <v>540</v>
      </c>
      <c r="O4" s="6" t="s">
        <v>361</v>
      </c>
      <c r="P4" s="6" t="s">
        <v>497</v>
      </c>
    </row>
    <row r="5" spans="1:16" ht="12" customHeight="1">
      <c r="A5" s="10">
        <v>1</v>
      </c>
      <c r="B5" s="68" t="s">
        <v>125</v>
      </c>
      <c r="C5" s="68" t="s">
        <v>59</v>
      </c>
      <c r="D5" s="68" t="s">
        <v>52</v>
      </c>
      <c r="E5" s="68" t="s">
        <v>304</v>
      </c>
      <c r="F5" s="68" t="s">
        <v>49</v>
      </c>
      <c r="G5" s="68" t="s">
        <v>310</v>
      </c>
      <c r="H5" s="68" t="s">
        <v>306</v>
      </c>
      <c r="I5" s="68" t="s">
        <v>504</v>
      </c>
      <c r="J5" s="68" t="str">
        <f>"12-16h"</f>
        <v>12-16h</v>
      </c>
      <c r="K5" s="68" t="s">
        <v>512</v>
      </c>
      <c r="L5" s="68" t="s">
        <v>518</v>
      </c>
      <c r="M5" s="11" t="s">
        <v>0</v>
      </c>
      <c r="N5" s="11"/>
      <c r="O5" s="11"/>
      <c r="P5" s="11" t="s">
        <v>57</v>
      </c>
    </row>
    <row r="6" spans="1:16"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11" t="s">
        <v>358</v>
      </c>
      <c r="N6" s="11" t="s">
        <v>544</v>
      </c>
      <c r="O6" s="11" t="s">
        <v>358</v>
      </c>
      <c r="P6" s="11" t="s">
        <v>360</v>
      </c>
    </row>
    <row r="7" spans="1:16"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11" t="s">
        <v>358</v>
      </c>
      <c r="N7" s="11" t="s">
        <v>544</v>
      </c>
      <c r="O7" s="11" t="s">
        <v>0</v>
      </c>
      <c r="P7" s="11"/>
    </row>
    <row r="8" spans="1:16"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11" t="s">
        <v>358</v>
      </c>
      <c r="N8" s="11" t="s">
        <v>544</v>
      </c>
      <c r="O8" s="11" t="s">
        <v>0</v>
      </c>
      <c r="P8" s="11"/>
    </row>
    <row r="9" spans="1:16"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11" t="s">
        <v>358</v>
      </c>
      <c r="N9" s="11" t="s">
        <v>543</v>
      </c>
      <c r="O9" s="11" t="s">
        <v>358</v>
      </c>
      <c r="P9" s="11" t="s">
        <v>44</v>
      </c>
    </row>
    <row r="10" spans="1:16"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11" t="s">
        <v>358</v>
      </c>
      <c r="N10" s="11" t="s">
        <v>544</v>
      </c>
      <c r="O10" s="11" t="s">
        <v>0</v>
      </c>
      <c r="P10" s="11"/>
    </row>
    <row r="11" spans="1:16"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11" t="s">
        <v>358</v>
      </c>
      <c r="N11" s="11" t="s">
        <v>543</v>
      </c>
      <c r="O11" s="11" t="s">
        <v>358</v>
      </c>
      <c r="P11" s="11" t="s">
        <v>44</v>
      </c>
    </row>
    <row r="12" spans="1:16"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11" t="s">
        <v>358</v>
      </c>
      <c r="N12" s="11" t="s">
        <v>543</v>
      </c>
      <c r="O12" s="11" t="s">
        <v>358</v>
      </c>
      <c r="P12" s="11" t="s">
        <v>44</v>
      </c>
    </row>
    <row r="13" spans="1:16"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11" t="s">
        <v>358</v>
      </c>
      <c r="N13" s="11" t="s">
        <v>543</v>
      </c>
      <c r="O13" s="11" t="s">
        <v>358</v>
      </c>
      <c r="P13" s="11" t="s">
        <v>44</v>
      </c>
    </row>
    <row r="14" spans="1:16"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11" t="s">
        <v>358</v>
      </c>
      <c r="N14" s="11" t="s">
        <v>542</v>
      </c>
      <c r="O14" s="11" t="s">
        <v>358</v>
      </c>
      <c r="P14" s="11" t="s">
        <v>360</v>
      </c>
    </row>
    <row r="15" spans="1:16"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11" t="s">
        <v>0</v>
      </c>
      <c r="N15" s="11"/>
      <c r="O15" s="11"/>
      <c r="P15" s="11" t="s">
        <v>57</v>
      </c>
    </row>
    <row r="16" spans="1:16"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11" t="s">
        <v>0</v>
      </c>
      <c r="N16" s="11"/>
      <c r="O16" s="11"/>
      <c r="P16" s="11" t="s">
        <v>57</v>
      </c>
    </row>
    <row r="17" spans="1:16"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11" t="s">
        <v>358</v>
      </c>
      <c r="N17" s="11" t="s">
        <v>543</v>
      </c>
      <c r="O17" s="11" t="s">
        <v>0</v>
      </c>
      <c r="P17" s="11"/>
    </row>
    <row r="18" spans="1:16"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11" t="s">
        <v>0</v>
      </c>
      <c r="N18" s="11"/>
      <c r="O18" s="11"/>
      <c r="P18" s="11" t="s">
        <v>57</v>
      </c>
    </row>
    <row r="19" spans="1:16"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11" t="s">
        <v>358</v>
      </c>
      <c r="N19" s="11" t="s">
        <v>542</v>
      </c>
      <c r="O19" s="11" t="s">
        <v>358</v>
      </c>
      <c r="P19" s="11" t="s">
        <v>44</v>
      </c>
    </row>
    <row r="20" spans="1:16"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11" t="s">
        <v>0</v>
      </c>
      <c r="N20" s="11"/>
      <c r="O20" s="11"/>
      <c r="P20" s="11" t="s">
        <v>57</v>
      </c>
    </row>
    <row r="21" spans="1:16"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11" t="s">
        <v>358</v>
      </c>
      <c r="N21" s="11" t="s">
        <v>543</v>
      </c>
      <c r="O21" s="11" t="s">
        <v>0</v>
      </c>
      <c r="P21" s="11"/>
    </row>
    <row r="22" spans="1:16" ht="12" customHeight="1">
      <c r="A22" s="10">
        <v>18</v>
      </c>
      <c r="B22" s="98" t="s">
        <v>115</v>
      </c>
      <c r="C22" s="98" t="s">
        <v>72</v>
      </c>
      <c r="D22" s="11" t="s">
        <v>52</v>
      </c>
      <c r="E22" s="11" t="s">
        <v>304</v>
      </c>
      <c r="F22" s="12" t="s">
        <v>49</v>
      </c>
      <c r="G22" s="11" t="s">
        <v>511</v>
      </c>
      <c r="H22" s="12" t="s">
        <v>308</v>
      </c>
      <c r="I22" s="103" t="s">
        <v>505</v>
      </c>
      <c r="J22" s="12" t="str">
        <f t="shared" ref="J22:J43" si="0">"≥17h"</f>
        <v>≥17h</v>
      </c>
      <c r="K22" s="12" t="s">
        <v>512</v>
      </c>
      <c r="L22" s="69" t="s">
        <v>519</v>
      </c>
      <c r="M22" s="11" t="s">
        <v>358</v>
      </c>
      <c r="N22" s="11" t="s">
        <v>541</v>
      </c>
      <c r="O22" s="11" t="s">
        <v>358</v>
      </c>
      <c r="P22" s="11" t="s">
        <v>360</v>
      </c>
    </row>
    <row r="23" spans="1:16" ht="12" customHeight="1">
      <c r="A23" s="10">
        <v>19</v>
      </c>
      <c r="B23" s="98" t="s">
        <v>116</v>
      </c>
      <c r="C23" s="98" t="s">
        <v>72</v>
      </c>
      <c r="D23" s="11" t="s">
        <v>52</v>
      </c>
      <c r="E23" s="11" t="s">
        <v>303</v>
      </c>
      <c r="F23" s="12" t="s">
        <v>49</v>
      </c>
      <c r="G23" s="11" t="s">
        <v>511</v>
      </c>
      <c r="H23" s="12" t="s">
        <v>307</v>
      </c>
      <c r="I23" s="12" t="s">
        <v>505</v>
      </c>
      <c r="J23" s="12" t="str">
        <f t="shared" si="0"/>
        <v>≥17h</v>
      </c>
      <c r="K23" s="12" t="s">
        <v>512</v>
      </c>
      <c r="L23" s="69" t="s">
        <v>519</v>
      </c>
      <c r="M23" s="11" t="s">
        <v>0</v>
      </c>
      <c r="N23" s="11"/>
      <c r="O23" s="11"/>
      <c r="P23" s="11" t="s">
        <v>57</v>
      </c>
    </row>
    <row r="24" spans="1:16" ht="12" customHeight="1">
      <c r="A24" s="10">
        <v>20</v>
      </c>
      <c r="B24" s="98" t="s">
        <v>292</v>
      </c>
      <c r="C24" s="98" t="s">
        <v>292</v>
      </c>
      <c r="D24" s="11" t="s">
        <v>25</v>
      </c>
      <c r="E24" s="11" t="s">
        <v>303</v>
      </c>
      <c r="F24" s="12" t="s">
        <v>48</v>
      </c>
      <c r="G24" s="12" t="s">
        <v>510</v>
      </c>
      <c r="H24" s="12" t="s">
        <v>306</v>
      </c>
      <c r="I24" s="11" t="s">
        <v>507</v>
      </c>
      <c r="J24" s="12" t="str">
        <f t="shared" si="0"/>
        <v>≥17h</v>
      </c>
      <c r="K24" s="12" t="s">
        <v>512</v>
      </c>
      <c r="L24" s="69" t="s">
        <v>518</v>
      </c>
      <c r="M24" s="11" t="s">
        <v>358</v>
      </c>
      <c r="N24" s="11" t="s">
        <v>544</v>
      </c>
      <c r="O24" s="11" t="s">
        <v>0</v>
      </c>
      <c r="P24" s="11"/>
    </row>
    <row r="25" spans="1:16" ht="12" customHeight="1">
      <c r="A25" s="10">
        <v>21</v>
      </c>
      <c r="B25" s="98" t="s">
        <v>212</v>
      </c>
      <c r="C25" s="98" t="s">
        <v>69</v>
      </c>
      <c r="D25" s="11" t="s">
        <v>52</v>
      </c>
      <c r="E25" s="11" t="s">
        <v>303</v>
      </c>
      <c r="F25" s="12" t="s">
        <v>49</v>
      </c>
      <c r="G25" s="11" t="s">
        <v>511</v>
      </c>
      <c r="H25" s="12" t="s">
        <v>307</v>
      </c>
      <c r="I25" s="11" t="s">
        <v>507</v>
      </c>
      <c r="J25" s="12" t="str">
        <f t="shared" si="0"/>
        <v>≥17h</v>
      </c>
      <c r="K25" s="12" t="s">
        <v>512</v>
      </c>
      <c r="L25" s="69" t="s">
        <v>518</v>
      </c>
      <c r="M25" s="11" t="s">
        <v>0</v>
      </c>
      <c r="N25" s="11"/>
      <c r="O25" s="11"/>
      <c r="P25" s="11" t="s">
        <v>57</v>
      </c>
    </row>
    <row r="26" spans="1:16" ht="12" customHeight="1">
      <c r="A26" s="10">
        <v>22</v>
      </c>
      <c r="B26" s="98" t="s">
        <v>213</v>
      </c>
      <c r="C26" s="98" t="s">
        <v>69</v>
      </c>
      <c r="D26" s="11" t="s">
        <v>51</v>
      </c>
      <c r="E26" s="11" t="s">
        <v>304</v>
      </c>
      <c r="F26" s="12" t="s">
        <v>50</v>
      </c>
      <c r="G26" s="12" t="s">
        <v>310</v>
      </c>
      <c r="H26" s="12" t="s">
        <v>306</v>
      </c>
      <c r="I26" s="103" t="s">
        <v>504</v>
      </c>
      <c r="J26" s="12" t="str">
        <f t="shared" si="0"/>
        <v>≥17h</v>
      </c>
      <c r="K26" s="12" t="s">
        <v>47</v>
      </c>
      <c r="L26" s="69" t="s">
        <v>518</v>
      </c>
      <c r="M26" s="11" t="s">
        <v>0</v>
      </c>
      <c r="N26" s="11"/>
      <c r="O26" s="11"/>
      <c r="P26" s="11" t="s">
        <v>57</v>
      </c>
    </row>
    <row r="27" spans="1:16" ht="12" customHeight="1">
      <c r="A27" s="10">
        <v>23</v>
      </c>
      <c r="B27" s="98" t="s">
        <v>131</v>
      </c>
      <c r="C27" s="98" t="s">
        <v>131</v>
      </c>
      <c r="D27" s="11" t="s">
        <v>52</v>
      </c>
      <c r="E27" s="11" t="s">
        <v>303</v>
      </c>
      <c r="F27" s="12" t="s">
        <v>48</v>
      </c>
      <c r="G27" s="12" t="s">
        <v>310</v>
      </c>
      <c r="H27" s="12" t="s">
        <v>306</v>
      </c>
      <c r="I27" s="103" t="s">
        <v>504</v>
      </c>
      <c r="J27" s="12" t="str">
        <f t="shared" si="0"/>
        <v>≥17h</v>
      </c>
      <c r="K27" s="12" t="s">
        <v>513</v>
      </c>
      <c r="L27" s="69" t="s">
        <v>519</v>
      </c>
      <c r="M27" s="11" t="s">
        <v>358</v>
      </c>
      <c r="N27" s="11" t="s">
        <v>544</v>
      </c>
      <c r="O27" s="11" t="s">
        <v>358</v>
      </c>
      <c r="P27" s="11" t="s">
        <v>45</v>
      </c>
    </row>
    <row r="28" spans="1:16" ht="12" customHeight="1">
      <c r="A28" s="10">
        <v>24</v>
      </c>
      <c r="B28" s="98" t="s">
        <v>213</v>
      </c>
      <c r="C28" s="98" t="s">
        <v>69</v>
      </c>
      <c r="D28" s="11" t="s">
        <v>52</v>
      </c>
      <c r="E28" s="11" t="s">
        <v>304</v>
      </c>
      <c r="F28" s="12" t="s">
        <v>49</v>
      </c>
      <c r="G28" s="12" t="s">
        <v>310</v>
      </c>
      <c r="H28" s="12" t="s">
        <v>306</v>
      </c>
      <c r="I28" s="103" t="s">
        <v>504</v>
      </c>
      <c r="J28" s="12" t="str">
        <f t="shared" si="0"/>
        <v>≥17h</v>
      </c>
      <c r="K28" s="12" t="s">
        <v>512</v>
      </c>
      <c r="L28" s="69" t="s">
        <v>518</v>
      </c>
      <c r="M28" s="11" t="s">
        <v>0</v>
      </c>
      <c r="N28" s="11"/>
      <c r="O28" s="11"/>
      <c r="P28" s="11" t="s">
        <v>57</v>
      </c>
    </row>
    <row r="29" spans="1:16" ht="12" customHeight="1">
      <c r="A29" s="10">
        <v>25</v>
      </c>
      <c r="B29" s="98" t="s">
        <v>213</v>
      </c>
      <c r="C29" s="98" t="s">
        <v>69</v>
      </c>
      <c r="D29" s="11" t="s">
        <v>52</v>
      </c>
      <c r="E29" s="11" t="s">
        <v>304</v>
      </c>
      <c r="F29" s="12" t="s">
        <v>49</v>
      </c>
      <c r="G29" s="12" t="s">
        <v>510</v>
      </c>
      <c r="H29" s="12" t="s">
        <v>306</v>
      </c>
      <c r="I29" s="103" t="s">
        <v>505</v>
      </c>
      <c r="J29" s="12" t="str">
        <f t="shared" si="0"/>
        <v>≥17h</v>
      </c>
      <c r="K29" s="12" t="s">
        <v>512</v>
      </c>
      <c r="L29" s="69" t="s">
        <v>518</v>
      </c>
      <c r="M29" s="11" t="s">
        <v>0</v>
      </c>
      <c r="N29" s="11"/>
      <c r="O29" s="11"/>
      <c r="P29" s="11" t="s">
        <v>57</v>
      </c>
    </row>
    <row r="30" spans="1:16" ht="12" customHeight="1">
      <c r="A30" s="10">
        <v>26</v>
      </c>
      <c r="B30" s="98" t="s">
        <v>211</v>
      </c>
      <c r="C30" s="98" t="s">
        <v>211</v>
      </c>
      <c r="D30" s="11" t="s">
        <v>51</v>
      </c>
      <c r="E30" s="11" t="s">
        <v>304</v>
      </c>
      <c r="F30" s="12" t="s">
        <v>48</v>
      </c>
      <c r="G30" s="12" t="s">
        <v>310</v>
      </c>
      <c r="H30" s="12" t="s">
        <v>306</v>
      </c>
      <c r="I30" s="11" t="s">
        <v>507</v>
      </c>
      <c r="J30" s="12" t="str">
        <f t="shared" si="0"/>
        <v>≥17h</v>
      </c>
      <c r="K30" s="12" t="s">
        <v>513</v>
      </c>
      <c r="L30" s="69" t="s">
        <v>518</v>
      </c>
      <c r="M30" s="11" t="s">
        <v>358</v>
      </c>
      <c r="N30" s="11" t="s">
        <v>543</v>
      </c>
      <c r="O30" s="11" t="s">
        <v>358</v>
      </c>
      <c r="P30" s="11" t="s">
        <v>44</v>
      </c>
    </row>
    <row r="31" spans="1:16" ht="12" customHeight="1">
      <c r="A31" s="10">
        <v>27</v>
      </c>
      <c r="B31" s="98" t="s">
        <v>74</v>
      </c>
      <c r="C31" s="98" t="s">
        <v>75</v>
      </c>
      <c r="D31" s="11" t="s">
        <v>25</v>
      </c>
      <c r="E31" s="11" t="s">
        <v>304</v>
      </c>
      <c r="F31" s="12" t="s">
        <v>50</v>
      </c>
      <c r="G31" s="12" t="s">
        <v>310</v>
      </c>
      <c r="H31" s="12" t="s">
        <v>306</v>
      </c>
      <c r="I31" s="12" t="s">
        <v>505</v>
      </c>
      <c r="J31" s="12" t="str">
        <f t="shared" si="0"/>
        <v>≥17h</v>
      </c>
      <c r="K31" s="12" t="s">
        <v>513</v>
      </c>
      <c r="L31" s="69" t="s">
        <v>519</v>
      </c>
      <c r="M31" s="11" t="s">
        <v>0</v>
      </c>
      <c r="N31" s="11"/>
      <c r="O31" s="11"/>
      <c r="P31" s="11" t="s">
        <v>57</v>
      </c>
    </row>
    <row r="32" spans="1:16" ht="12" customHeight="1">
      <c r="A32" s="10">
        <v>28</v>
      </c>
      <c r="B32" s="98" t="s">
        <v>74</v>
      </c>
      <c r="C32" s="98" t="s">
        <v>75</v>
      </c>
      <c r="D32" s="11" t="s">
        <v>51</v>
      </c>
      <c r="E32" s="11" t="s">
        <v>303</v>
      </c>
      <c r="F32" s="12" t="s">
        <v>50</v>
      </c>
      <c r="G32" s="12" t="s">
        <v>310</v>
      </c>
      <c r="H32" s="12" t="s">
        <v>306</v>
      </c>
      <c r="I32" s="103" t="s">
        <v>505</v>
      </c>
      <c r="J32" s="12" t="str">
        <f t="shared" si="0"/>
        <v>≥17h</v>
      </c>
      <c r="K32" s="12" t="s">
        <v>513</v>
      </c>
      <c r="L32" s="69" t="s">
        <v>519</v>
      </c>
      <c r="M32" s="11" t="s">
        <v>358</v>
      </c>
      <c r="N32" s="11" t="s">
        <v>542</v>
      </c>
      <c r="O32" s="11" t="s">
        <v>358</v>
      </c>
      <c r="P32" s="11" t="s">
        <v>44</v>
      </c>
    </row>
    <row r="33" spans="1:16" ht="12" customHeight="1">
      <c r="A33" s="10">
        <v>29</v>
      </c>
      <c r="B33" s="98" t="s">
        <v>74</v>
      </c>
      <c r="C33" s="98" t="s">
        <v>75</v>
      </c>
      <c r="D33" s="11" t="s">
        <v>51</v>
      </c>
      <c r="E33" s="11" t="s">
        <v>304</v>
      </c>
      <c r="F33" s="12" t="s">
        <v>49</v>
      </c>
      <c r="G33" s="12" t="s">
        <v>510</v>
      </c>
      <c r="H33" s="12" t="s">
        <v>306</v>
      </c>
      <c r="I33" s="103" t="s">
        <v>505</v>
      </c>
      <c r="J33" s="12" t="str">
        <f t="shared" si="0"/>
        <v>≥17h</v>
      </c>
      <c r="K33" s="12" t="s">
        <v>512</v>
      </c>
      <c r="L33" s="69" t="s">
        <v>519</v>
      </c>
      <c r="M33" s="11" t="s">
        <v>0</v>
      </c>
      <c r="N33" s="11"/>
      <c r="O33" s="11"/>
      <c r="P33" s="11" t="s">
        <v>57</v>
      </c>
    </row>
    <row r="34" spans="1:16" ht="12" customHeight="1">
      <c r="A34" s="10">
        <v>30</v>
      </c>
      <c r="B34" s="98" t="s">
        <v>82</v>
      </c>
      <c r="C34" s="98" t="s">
        <v>82</v>
      </c>
      <c r="D34" s="11" t="s">
        <v>52</v>
      </c>
      <c r="E34" s="11" t="s">
        <v>304</v>
      </c>
      <c r="F34" s="12" t="s">
        <v>49</v>
      </c>
      <c r="G34" s="12" t="s">
        <v>310</v>
      </c>
      <c r="H34" s="12" t="s">
        <v>306</v>
      </c>
      <c r="I34" s="103" t="s">
        <v>504</v>
      </c>
      <c r="J34" s="12" t="str">
        <f t="shared" si="0"/>
        <v>≥17h</v>
      </c>
      <c r="K34" s="12" t="s">
        <v>512</v>
      </c>
      <c r="L34" s="69" t="s">
        <v>518</v>
      </c>
      <c r="M34" s="11" t="s">
        <v>0</v>
      </c>
      <c r="N34" s="11"/>
      <c r="O34" s="11"/>
      <c r="P34" s="11" t="s">
        <v>57</v>
      </c>
    </row>
    <row r="35" spans="1:16" ht="12" customHeight="1">
      <c r="A35" s="10">
        <v>31</v>
      </c>
      <c r="B35" s="98" t="s">
        <v>74</v>
      </c>
      <c r="C35" s="98" t="s">
        <v>75</v>
      </c>
      <c r="D35" s="11" t="s">
        <v>25</v>
      </c>
      <c r="E35" s="11" t="s">
        <v>303</v>
      </c>
      <c r="F35" s="12" t="s">
        <v>48</v>
      </c>
      <c r="G35" s="12" t="s">
        <v>310</v>
      </c>
      <c r="H35" s="12" t="s">
        <v>306</v>
      </c>
      <c r="I35" s="103" t="s">
        <v>505</v>
      </c>
      <c r="J35" s="12" t="str">
        <f t="shared" si="0"/>
        <v>≥17h</v>
      </c>
      <c r="K35" s="12" t="s">
        <v>513</v>
      </c>
      <c r="L35" s="69" t="s">
        <v>519</v>
      </c>
      <c r="M35" s="11" t="s">
        <v>358</v>
      </c>
      <c r="N35" s="11" t="s">
        <v>544</v>
      </c>
      <c r="O35" s="11" t="s">
        <v>358</v>
      </c>
      <c r="P35" s="11" t="s">
        <v>360</v>
      </c>
    </row>
    <row r="36" spans="1:16" ht="12" customHeight="1">
      <c r="A36" s="10">
        <v>32</v>
      </c>
      <c r="B36" s="98" t="s">
        <v>82</v>
      </c>
      <c r="C36" s="98" t="s">
        <v>82</v>
      </c>
      <c r="D36" s="11" t="s">
        <v>25</v>
      </c>
      <c r="E36" s="11" t="s">
        <v>304</v>
      </c>
      <c r="F36" s="12" t="s">
        <v>48</v>
      </c>
      <c r="G36" s="12" t="s">
        <v>510</v>
      </c>
      <c r="H36" s="12" t="s">
        <v>306</v>
      </c>
      <c r="I36" s="103" t="s">
        <v>504</v>
      </c>
      <c r="J36" s="12" t="str">
        <f t="shared" si="0"/>
        <v>≥17h</v>
      </c>
      <c r="K36" s="12" t="s">
        <v>513</v>
      </c>
      <c r="L36" s="69" t="s">
        <v>518</v>
      </c>
      <c r="M36" s="11" t="s">
        <v>358</v>
      </c>
      <c r="N36" s="11" t="s">
        <v>543</v>
      </c>
      <c r="O36" s="11" t="s">
        <v>358</v>
      </c>
      <c r="P36" s="11" t="s">
        <v>360</v>
      </c>
    </row>
    <row r="37" spans="1:16" ht="12" customHeight="1">
      <c r="A37" s="10">
        <v>33</v>
      </c>
      <c r="B37" s="98" t="s">
        <v>67</v>
      </c>
      <c r="C37" s="98" t="s">
        <v>67</v>
      </c>
      <c r="D37" s="11" t="s">
        <v>51</v>
      </c>
      <c r="E37" s="11" t="s">
        <v>304</v>
      </c>
      <c r="F37" s="12" t="s">
        <v>48</v>
      </c>
      <c r="G37" s="12" t="s">
        <v>310</v>
      </c>
      <c r="H37" s="12" t="s">
        <v>306</v>
      </c>
      <c r="I37" s="103" t="s">
        <v>504</v>
      </c>
      <c r="J37" s="12" t="str">
        <f t="shared" si="0"/>
        <v>≥17h</v>
      </c>
      <c r="K37" s="12" t="s">
        <v>513</v>
      </c>
      <c r="L37" s="69" t="s">
        <v>518</v>
      </c>
      <c r="M37" s="11" t="s">
        <v>358</v>
      </c>
      <c r="N37" s="11" t="s">
        <v>543</v>
      </c>
      <c r="O37" s="11" t="s">
        <v>358</v>
      </c>
      <c r="P37" s="11" t="s">
        <v>44</v>
      </c>
    </row>
    <row r="38" spans="1:16" ht="12" customHeight="1">
      <c r="A38" s="10">
        <v>34</v>
      </c>
      <c r="B38" s="98" t="s">
        <v>243</v>
      </c>
      <c r="C38" s="98" t="s">
        <v>85</v>
      </c>
      <c r="D38" s="11" t="s">
        <v>52</v>
      </c>
      <c r="E38" s="11" t="s">
        <v>304</v>
      </c>
      <c r="F38" s="12" t="s">
        <v>48</v>
      </c>
      <c r="G38" s="12" t="s">
        <v>310</v>
      </c>
      <c r="H38" s="12" t="s">
        <v>306</v>
      </c>
      <c r="I38" s="103" t="s">
        <v>504</v>
      </c>
      <c r="J38" s="12" t="str">
        <f t="shared" si="0"/>
        <v>≥17h</v>
      </c>
      <c r="K38" s="12" t="s">
        <v>512</v>
      </c>
      <c r="L38" s="69" t="s">
        <v>518</v>
      </c>
      <c r="M38" s="11" t="s">
        <v>358</v>
      </c>
      <c r="N38" s="11" t="s">
        <v>544</v>
      </c>
      <c r="O38" s="11" t="s">
        <v>0</v>
      </c>
      <c r="P38" s="11"/>
    </row>
    <row r="39" spans="1:16" ht="12" customHeight="1">
      <c r="A39" s="10">
        <v>35</v>
      </c>
      <c r="B39" s="98" t="s">
        <v>70</v>
      </c>
      <c r="C39" s="98" t="s">
        <v>71</v>
      </c>
      <c r="D39" s="11" t="s">
        <v>51</v>
      </c>
      <c r="E39" s="11" t="s">
        <v>304</v>
      </c>
      <c r="F39" s="12" t="s">
        <v>50</v>
      </c>
      <c r="G39" s="12" t="s">
        <v>310</v>
      </c>
      <c r="H39" s="12" t="s">
        <v>306</v>
      </c>
      <c r="I39" s="103" t="s">
        <v>505</v>
      </c>
      <c r="J39" s="12" t="str">
        <f t="shared" si="0"/>
        <v>≥17h</v>
      </c>
      <c r="K39" s="12" t="s">
        <v>513</v>
      </c>
      <c r="L39" s="69" t="s">
        <v>520</v>
      </c>
      <c r="M39" s="11" t="s">
        <v>358</v>
      </c>
      <c r="N39" s="11" t="s">
        <v>541</v>
      </c>
      <c r="O39" s="11" t="s">
        <v>358</v>
      </c>
      <c r="P39" s="11" t="s">
        <v>360</v>
      </c>
    </row>
    <row r="40" spans="1:16" ht="12" customHeight="1">
      <c r="A40" s="10">
        <v>36</v>
      </c>
      <c r="B40" s="98" t="s">
        <v>106</v>
      </c>
      <c r="C40" s="98" t="s">
        <v>71</v>
      </c>
      <c r="D40" s="11" t="s">
        <v>52</v>
      </c>
      <c r="E40" s="11" t="s">
        <v>304</v>
      </c>
      <c r="F40" s="12" t="s">
        <v>49</v>
      </c>
      <c r="G40" s="12" t="s">
        <v>310</v>
      </c>
      <c r="H40" s="12" t="s">
        <v>306</v>
      </c>
      <c r="I40" s="103" t="s">
        <v>505</v>
      </c>
      <c r="J40" s="12" t="str">
        <f t="shared" si="0"/>
        <v>≥17h</v>
      </c>
      <c r="K40" s="12" t="s">
        <v>512</v>
      </c>
      <c r="L40" s="69" t="s">
        <v>520</v>
      </c>
      <c r="M40" s="11" t="s">
        <v>0</v>
      </c>
      <c r="N40" s="11"/>
      <c r="O40" s="11"/>
      <c r="P40" s="11" t="s">
        <v>57</v>
      </c>
    </row>
    <row r="41" spans="1:16" ht="12" customHeight="1">
      <c r="A41" s="10">
        <v>37</v>
      </c>
      <c r="B41" s="98" t="s">
        <v>125</v>
      </c>
      <c r="C41" s="98" t="s">
        <v>59</v>
      </c>
      <c r="D41" s="11" t="s">
        <v>25</v>
      </c>
      <c r="E41" s="11" t="s">
        <v>304</v>
      </c>
      <c r="F41" s="12" t="s">
        <v>48</v>
      </c>
      <c r="G41" s="12" t="s">
        <v>310</v>
      </c>
      <c r="H41" s="12" t="s">
        <v>306</v>
      </c>
      <c r="I41" s="103" t="s">
        <v>504</v>
      </c>
      <c r="J41" s="12" t="str">
        <f t="shared" si="0"/>
        <v>≥17h</v>
      </c>
      <c r="K41" s="12" t="s">
        <v>47</v>
      </c>
      <c r="L41" s="69" t="s">
        <v>518</v>
      </c>
      <c r="M41" s="11" t="s">
        <v>358</v>
      </c>
      <c r="N41" s="11" t="s">
        <v>544</v>
      </c>
      <c r="O41" s="11" t="s">
        <v>0</v>
      </c>
      <c r="P41" s="11"/>
    </row>
    <row r="42" spans="1:16" ht="12" customHeight="1">
      <c r="A42" s="10">
        <v>38</v>
      </c>
      <c r="B42" s="98" t="s">
        <v>61</v>
      </c>
      <c r="C42" s="98" t="s">
        <v>198</v>
      </c>
      <c r="D42" s="11" t="s">
        <v>52</v>
      </c>
      <c r="E42" s="11" t="s">
        <v>304</v>
      </c>
      <c r="F42" s="12" t="s">
        <v>48</v>
      </c>
      <c r="G42" s="11" t="s">
        <v>511</v>
      </c>
      <c r="H42" s="12" t="s">
        <v>306</v>
      </c>
      <c r="I42" s="103" t="s">
        <v>505</v>
      </c>
      <c r="J42" s="12" t="str">
        <f t="shared" si="0"/>
        <v>≥17h</v>
      </c>
      <c r="K42" s="12" t="s">
        <v>512</v>
      </c>
      <c r="L42" s="69" t="s">
        <v>520</v>
      </c>
      <c r="M42" s="11" t="s">
        <v>0</v>
      </c>
      <c r="N42" s="11"/>
      <c r="O42" s="11"/>
      <c r="P42" s="11" t="s">
        <v>57</v>
      </c>
    </row>
    <row r="43" spans="1:16" ht="12" customHeight="1">
      <c r="A43" s="10">
        <v>39</v>
      </c>
      <c r="B43" s="98" t="s">
        <v>133</v>
      </c>
      <c r="C43" s="98" t="s">
        <v>131</v>
      </c>
      <c r="D43" s="11" t="s">
        <v>52</v>
      </c>
      <c r="E43" s="11" t="s">
        <v>304</v>
      </c>
      <c r="F43" s="12" t="s">
        <v>49</v>
      </c>
      <c r="G43" s="12" t="s">
        <v>510</v>
      </c>
      <c r="H43" s="12" t="s">
        <v>306</v>
      </c>
      <c r="I43" s="103" t="s">
        <v>504</v>
      </c>
      <c r="J43" s="12" t="str">
        <f t="shared" si="0"/>
        <v>≥17h</v>
      </c>
      <c r="K43" s="12" t="s">
        <v>47</v>
      </c>
      <c r="L43" s="69" t="s">
        <v>519</v>
      </c>
      <c r="M43" s="11" t="s">
        <v>0</v>
      </c>
      <c r="N43" s="11"/>
      <c r="O43" s="11"/>
      <c r="P43" s="11" t="s">
        <v>57</v>
      </c>
    </row>
    <row r="44" spans="1:16" ht="12" customHeight="1">
      <c r="A44" s="10">
        <v>40</v>
      </c>
      <c r="B44" s="98" t="s">
        <v>81</v>
      </c>
      <c r="C44" s="98" t="s">
        <v>81</v>
      </c>
      <c r="D44" s="11" t="s">
        <v>51</v>
      </c>
      <c r="E44" s="11" t="s">
        <v>303</v>
      </c>
      <c r="F44" s="75" t="s">
        <v>47</v>
      </c>
      <c r="G44" s="12" t="s">
        <v>310</v>
      </c>
      <c r="H44" s="12" t="s">
        <v>306</v>
      </c>
      <c r="I44" s="103" t="s">
        <v>504</v>
      </c>
      <c r="J44" s="11" t="str">
        <f>"12-16h"</f>
        <v>12-16h</v>
      </c>
      <c r="K44" s="12" t="s">
        <v>512</v>
      </c>
      <c r="L44" s="69" t="s">
        <v>518</v>
      </c>
      <c r="M44" s="11" t="s">
        <v>358</v>
      </c>
      <c r="N44" s="11" t="s">
        <v>542</v>
      </c>
      <c r="O44" s="11" t="s">
        <v>0</v>
      </c>
      <c r="P44" s="11"/>
    </row>
    <row r="45" spans="1:16" ht="12" customHeight="1">
      <c r="A45" s="10">
        <v>41</v>
      </c>
      <c r="B45" s="98" t="s">
        <v>117</v>
      </c>
      <c r="C45" s="98" t="s">
        <v>72</v>
      </c>
      <c r="D45" s="11" t="s">
        <v>51</v>
      </c>
      <c r="E45" s="11" t="s">
        <v>303</v>
      </c>
      <c r="F45" s="12" t="s">
        <v>48</v>
      </c>
      <c r="G45" s="11" t="s">
        <v>511</v>
      </c>
      <c r="H45" s="12" t="s">
        <v>308</v>
      </c>
      <c r="I45" s="103" t="s">
        <v>504</v>
      </c>
      <c r="J45" s="12" t="str">
        <f>"≥17h"</f>
        <v>≥17h</v>
      </c>
      <c r="K45" s="12" t="s">
        <v>47</v>
      </c>
      <c r="L45" s="69" t="s">
        <v>519</v>
      </c>
      <c r="M45" s="11" t="s">
        <v>358</v>
      </c>
      <c r="N45" s="11" t="s">
        <v>542</v>
      </c>
      <c r="O45" s="11" t="s">
        <v>358</v>
      </c>
      <c r="P45" s="11" t="s">
        <v>44</v>
      </c>
    </row>
    <row r="46" spans="1:16" ht="12" customHeight="1">
      <c r="A46" s="10">
        <v>42</v>
      </c>
      <c r="B46" s="98" t="s">
        <v>81</v>
      </c>
      <c r="C46" s="98" t="s">
        <v>81</v>
      </c>
      <c r="D46" s="11" t="s">
        <v>51</v>
      </c>
      <c r="E46" s="11" t="s">
        <v>304</v>
      </c>
      <c r="F46" s="12" t="s">
        <v>48</v>
      </c>
      <c r="G46" s="12" t="s">
        <v>310</v>
      </c>
      <c r="H46" s="12" t="s">
        <v>306</v>
      </c>
      <c r="I46" s="11" t="s">
        <v>504</v>
      </c>
      <c r="J46" s="11" t="str">
        <f>"12-16h"</f>
        <v>12-16h</v>
      </c>
      <c r="K46" s="12" t="s">
        <v>512</v>
      </c>
      <c r="L46" s="69" t="s">
        <v>518</v>
      </c>
      <c r="M46" s="11" t="s">
        <v>358</v>
      </c>
      <c r="N46" s="11" t="s">
        <v>543</v>
      </c>
      <c r="O46" s="11" t="s">
        <v>358</v>
      </c>
      <c r="P46" s="11" t="s">
        <v>360</v>
      </c>
    </row>
    <row r="47" spans="1:16" ht="12" customHeight="1">
      <c r="A47" s="10">
        <v>43</v>
      </c>
      <c r="B47" s="98" t="s">
        <v>74</v>
      </c>
      <c r="C47" s="98" t="s">
        <v>75</v>
      </c>
      <c r="D47" s="11" t="s">
        <v>51</v>
      </c>
      <c r="E47" s="11" t="s">
        <v>304</v>
      </c>
      <c r="F47" s="12" t="s">
        <v>48</v>
      </c>
      <c r="G47" s="12" t="s">
        <v>510</v>
      </c>
      <c r="H47" s="12" t="s">
        <v>306</v>
      </c>
      <c r="I47" s="103" t="s">
        <v>505</v>
      </c>
      <c r="J47" s="11" t="str">
        <f>"12-16h"</f>
        <v>12-16h</v>
      </c>
      <c r="K47" s="12" t="s">
        <v>47</v>
      </c>
      <c r="L47" s="69" t="s">
        <v>519</v>
      </c>
      <c r="M47" s="11" t="s">
        <v>0</v>
      </c>
      <c r="N47" s="11"/>
      <c r="O47" s="11"/>
      <c r="P47" s="11" t="s">
        <v>57</v>
      </c>
    </row>
    <row r="48" spans="1:16" ht="12" customHeight="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11" t="s">
        <v>358</v>
      </c>
      <c r="N48" s="11" t="s">
        <v>544</v>
      </c>
      <c r="O48" s="11" t="s">
        <v>358</v>
      </c>
      <c r="P48" s="11" t="s">
        <v>360</v>
      </c>
    </row>
    <row r="49" spans="1:16" ht="12" customHeight="1">
      <c r="A49" s="10">
        <v>45</v>
      </c>
      <c r="B49" s="98" t="s">
        <v>92</v>
      </c>
      <c r="C49" s="98" t="s">
        <v>89</v>
      </c>
      <c r="D49" s="11" t="s">
        <v>51</v>
      </c>
      <c r="E49" s="11" t="s">
        <v>303</v>
      </c>
      <c r="F49" s="12" t="s">
        <v>50</v>
      </c>
      <c r="G49" s="12" t="s">
        <v>310</v>
      </c>
      <c r="H49" s="12" t="s">
        <v>306</v>
      </c>
      <c r="I49" s="12" t="s">
        <v>505</v>
      </c>
      <c r="J49" s="12" t="str">
        <f>"≥17h"</f>
        <v>≥17h</v>
      </c>
      <c r="K49" s="12" t="s">
        <v>513</v>
      </c>
      <c r="L49" s="69" t="s">
        <v>520</v>
      </c>
      <c r="M49" s="11" t="s">
        <v>358</v>
      </c>
      <c r="N49" s="11" t="s">
        <v>544</v>
      </c>
      <c r="O49" s="11" t="s">
        <v>358</v>
      </c>
      <c r="P49" s="11" t="s">
        <v>45</v>
      </c>
    </row>
    <row r="50" spans="1:16" ht="12" customHeight="1">
      <c r="A50" s="10">
        <v>46</v>
      </c>
      <c r="B50" s="98" t="s">
        <v>125</v>
      </c>
      <c r="C50" s="98" t="s">
        <v>59</v>
      </c>
      <c r="D50" s="11" t="s">
        <v>52</v>
      </c>
      <c r="E50" s="11" t="s">
        <v>303</v>
      </c>
      <c r="F50" s="12" t="s">
        <v>50</v>
      </c>
      <c r="G50" s="12" t="s">
        <v>310</v>
      </c>
      <c r="H50" s="12" t="s">
        <v>306</v>
      </c>
      <c r="I50" s="103" t="s">
        <v>504</v>
      </c>
      <c r="J50" s="12" t="str">
        <f>"≥17h"</f>
        <v>≥17h</v>
      </c>
      <c r="K50" s="12" t="s">
        <v>512</v>
      </c>
      <c r="L50" s="69" t="s">
        <v>518</v>
      </c>
      <c r="M50" s="11" t="s">
        <v>0</v>
      </c>
      <c r="N50" s="11"/>
      <c r="O50" s="11"/>
      <c r="P50" s="11" t="s">
        <v>57</v>
      </c>
    </row>
    <row r="51" spans="1:16" ht="12" customHeight="1">
      <c r="A51" s="10">
        <v>47</v>
      </c>
      <c r="B51" s="98" t="s">
        <v>125</v>
      </c>
      <c r="C51" s="98" t="s">
        <v>59</v>
      </c>
      <c r="D51" s="11" t="s">
        <v>52</v>
      </c>
      <c r="E51" s="11" t="s">
        <v>304</v>
      </c>
      <c r="F51" s="12" t="s">
        <v>49</v>
      </c>
      <c r="G51" s="12" t="s">
        <v>310</v>
      </c>
      <c r="H51" s="12" t="s">
        <v>308</v>
      </c>
      <c r="I51" s="103" t="s">
        <v>504</v>
      </c>
      <c r="J51" s="12" t="str">
        <f>"≥17h"</f>
        <v>≥17h</v>
      </c>
      <c r="K51" s="12" t="s">
        <v>512</v>
      </c>
      <c r="L51" s="69" t="s">
        <v>518</v>
      </c>
      <c r="M51" s="11" t="s">
        <v>0</v>
      </c>
      <c r="N51" s="11"/>
      <c r="O51" s="11"/>
      <c r="P51" s="11" t="s">
        <v>57</v>
      </c>
    </row>
    <row r="52" spans="1:16" ht="12" customHeight="1">
      <c r="A52" s="10">
        <v>48</v>
      </c>
      <c r="B52" s="98" t="s">
        <v>270</v>
      </c>
      <c r="C52" s="98" t="s">
        <v>89</v>
      </c>
      <c r="D52" s="11" t="s">
        <v>52</v>
      </c>
      <c r="E52" s="11" t="s">
        <v>304</v>
      </c>
      <c r="F52" s="12" t="s">
        <v>48</v>
      </c>
      <c r="G52" s="12" t="s">
        <v>510</v>
      </c>
      <c r="H52" s="12" t="s">
        <v>306</v>
      </c>
      <c r="I52" s="103" t="s">
        <v>504</v>
      </c>
      <c r="J52" s="12" t="str">
        <f>"≥17h"</f>
        <v>≥17h</v>
      </c>
      <c r="K52" s="12" t="s">
        <v>47</v>
      </c>
      <c r="L52" s="69" t="s">
        <v>520</v>
      </c>
      <c r="M52" s="11" t="s">
        <v>358</v>
      </c>
      <c r="N52" s="11" t="s">
        <v>544</v>
      </c>
      <c r="O52" s="11" t="s">
        <v>0</v>
      </c>
      <c r="P52" s="11"/>
    </row>
    <row r="53" spans="1:16" ht="12" customHeight="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11" t="s">
        <v>358</v>
      </c>
      <c r="N53" s="11" t="s">
        <v>543</v>
      </c>
      <c r="O53" s="11" t="s">
        <v>358</v>
      </c>
      <c r="P53" s="11" t="s">
        <v>44</v>
      </c>
    </row>
    <row r="54" spans="1:16" ht="12" customHeight="1">
      <c r="A54" s="10">
        <v>50</v>
      </c>
      <c r="B54" s="98" t="s">
        <v>270</v>
      </c>
      <c r="C54" s="98" t="s">
        <v>89</v>
      </c>
      <c r="D54" s="11" t="s">
        <v>52</v>
      </c>
      <c r="E54" s="11" t="s">
        <v>304</v>
      </c>
      <c r="F54" s="12" t="s">
        <v>48</v>
      </c>
      <c r="G54" s="12" t="s">
        <v>510</v>
      </c>
      <c r="H54" s="12" t="s">
        <v>306</v>
      </c>
      <c r="I54" s="103" t="s">
        <v>504</v>
      </c>
      <c r="J54" s="12" t="str">
        <f t="shared" ref="J54:J60" si="1">"≥17h"</f>
        <v>≥17h</v>
      </c>
      <c r="K54" s="12" t="s">
        <v>513</v>
      </c>
      <c r="L54" s="69" t="s">
        <v>520</v>
      </c>
      <c r="M54" s="11" t="s">
        <v>358</v>
      </c>
      <c r="N54" s="11" t="s">
        <v>543</v>
      </c>
      <c r="O54" s="11" t="s">
        <v>358</v>
      </c>
      <c r="P54" s="11" t="s">
        <v>360</v>
      </c>
    </row>
    <row r="55" spans="1:16" ht="12" customHeight="1">
      <c r="A55" s="10">
        <v>51</v>
      </c>
      <c r="B55" s="98" t="s">
        <v>270</v>
      </c>
      <c r="C55" s="98" t="s">
        <v>89</v>
      </c>
      <c r="D55" s="11" t="s">
        <v>52</v>
      </c>
      <c r="E55" s="11" t="s">
        <v>304</v>
      </c>
      <c r="F55" s="12" t="s">
        <v>49</v>
      </c>
      <c r="G55" s="12" t="s">
        <v>310</v>
      </c>
      <c r="H55" s="12" t="s">
        <v>306</v>
      </c>
      <c r="I55" s="103" t="s">
        <v>505</v>
      </c>
      <c r="J55" s="12" t="str">
        <f t="shared" si="1"/>
        <v>≥17h</v>
      </c>
      <c r="K55" s="12" t="s">
        <v>47</v>
      </c>
      <c r="L55" s="69" t="s">
        <v>520</v>
      </c>
      <c r="M55" s="11" t="s">
        <v>0</v>
      </c>
      <c r="N55" s="11"/>
      <c r="O55" s="11"/>
      <c r="P55" s="11" t="s">
        <v>57</v>
      </c>
    </row>
    <row r="56" spans="1:16" ht="12" customHeight="1">
      <c r="A56" s="10">
        <v>52</v>
      </c>
      <c r="B56" s="98" t="s">
        <v>271</v>
      </c>
      <c r="C56" s="98" t="s">
        <v>89</v>
      </c>
      <c r="D56" s="11" t="s">
        <v>52</v>
      </c>
      <c r="E56" s="11" t="s">
        <v>303</v>
      </c>
      <c r="F56" s="12" t="s">
        <v>48</v>
      </c>
      <c r="G56" s="12" t="s">
        <v>510</v>
      </c>
      <c r="H56" s="12" t="s">
        <v>307</v>
      </c>
      <c r="I56" s="103" t="s">
        <v>505</v>
      </c>
      <c r="J56" s="12" t="str">
        <f t="shared" si="1"/>
        <v>≥17h</v>
      </c>
      <c r="K56" s="12" t="s">
        <v>513</v>
      </c>
      <c r="L56" s="69" t="s">
        <v>520</v>
      </c>
      <c r="M56" s="11" t="s">
        <v>358</v>
      </c>
      <c r="N56" s="11" t="s">
        <v>543</v>
      </c>
      <c r="O56" s="11" t="s">
        <v>358</v>
      </c>
      <c r="P56" s="11" t="s">
        <v>360</v>
      </c>
    </row>
    <row r="57" spans="1:16" ht="12" customHeight="1">
      <c r="A57" s="10">
        <v>53</v>
      </c>
      <c r="B57" s="98" t="s">
        <v>270</v>
      </c>
      <c r="C57" s="98" t="s">
        <v>89</v>
      </c>
      <c r="D57" s="11" t="s">
        <v>52</v>
      </c>
      <c r="E57" s="11" t="s">
        <v>304</v>
      </c>
      <c r="F57" s="12" t="s">
        <v>49</v>
      </c>
      <c r="G57" s="12" t="s">
        <v>310</v>
      </c>
      <c r="H57" s="12" t="s">
        <v>306</v>
      </c>
      <c r="I57" s="103" t="s">
        <v>505</v>
      </c>
      <c r="J57" s="12" t="str">
        <f t="shared" si="1"/>
        <v>≥17h</v>
      </c>
      <c r="K57" s="12" t="s">
        <v>512</v>
      </c>
      <c r="L57" s="69" t="s">
        <v>520</v>
      </c>
      <c r="M57" s="11" t="s">
        <v>0</v>
      </c>
      <c r="N57" s="11"/>
      <c r="O57" s="11"/>
      <c r="P57" s="11" t="s">
        <v>57</v>
      </c>
    </row>
    <row r="58" spans="1:16" ht="12" customHeight="1">
      <c r="A58" s="10">
        <v>54</v>
      </c>
      <c r="B58" s="98" t="s">
        <v>81</v>
      </c>
      <c r="C58" s="98" t="s">
        <v>81</v>
      </c>
      <c r="D58" s="11" t="s">
        <v>25</v>
      </c>
      <c r="E58" s="11" t="s">
        <v>304</v>
      </c>
      <c r="F58" s="12" t="s">
        <v>48</v>
      </c>
      <c r="G58" s="12" t="s">
        <v>310</v>
      </c>
      <c r="H58" s="12" t="s">
        <v>306</v>
      </c>
      <c r="I58" s="103" t="s">
        <v>504</v>
      </c>
      <c r="J58" s="12" t="str">
        <f t="shared" si="1"/>
        <v>≥17h</v>
      </c>
      <c r="K58" s="12" t="s">
        <v>512</v>
      </c>
      <c r="L58" s="69" t="s">
        <v>518</v>
      </c>
      <c r="M58" s="11" t="s">
        <v>358</v>
      </c>
      <c r="N58" s="11" t="s">
        <v>544</v>
      </c>
      <c r="O58" s="11" t="s">
        <v>0</v>
      </c>
      <c r="P58" s="11"/>
    </row>
    <row r="59" spans="1:16" ht="12" customHeight="1">
      <c r="A59" s="10">
        <v>55</v>
      </c>
      <c r="B59" s="98" t="s">
        <v>113</v>
      </c>
      <c r="C59" s="98" t="s">
        <v>71</v>
      </c>
      <c r="D59" s="11" t="s">
        <v>51</v>
      </c>
      <c r="E59" s="11" t="s">
        <v>303</v>
      </c>
      <c r="F59" s="12" t="s">
        <v>49</v>
      </c>
      <c r="G59" s="12" t="s">
        <v>310</v>
      </c>
      <c r="H59" s="12" t="s">
        <v>306</v>
      </c>
      <c r="I59" s="103" t="s">
        <v>505</v>
      </c>
      <c r="J59" s="12" t="str">
        <f t="shared" si="1"/>
        <v>≥17h</v>
      </c>
      <c r="K59" s="12" t="s">
        <v>512</v>
      </c>
      <c r="L59" s="69" t="s">
        <v>520</v>
      </c>
      <c r="M59" s="11" t="s">
        <v>0</v>
      </c>
      <c r="N59" s="11"/>
      <c r="O59" s="11"/>
      <c r="P59" s="11" t="s">
        <v>57</v>
      </c>
    </row>
    <row r="60" spans="1:16" ht="12" customHeight="1">
      <c r="A60" s="10">
        <v>56</v>
      </c>
      <c r="B60" s="98" t="s">
        <v>81</v>
      </c>
      <c r="C60" s="98" t="s">
        <v>81</v>
      </c>
      <c r="D60" s="11" t="s">
        <v>25</v>
      </c>
      <c r="E60" s="11" t="s">
        <v>304</v>
      </c>
      <c r="F60" s="12" t="s">
        <v>49</v>
      </c>
      <c r="G60" s="12" t="s">
        <v>310</v>
      </c>
      <c r="H60" s="12" t="s">
        <v>306</v>
      </c>
      <c r="I60" s="103" t="s">
        <v>504</v>
      </c>
      <c r="J60" s="12" t="str">
        <f t="shared" si="1"/>
        <v>≥17h</v>
      </c>
      <c r="K60" s="12" t="s">
        <v>512</v>
      </c>
      <c r="L60" s="69" t="s">
        <v>518</v>
      </c>
      <c r="M60" s="11" t="s">
        <v>358</v>
      </c>
      <c r="N60" s="11" t="s">
        <v>544</v>
      </c>
      <c r="O60" s="11" t="s">
        <v>0</v>
      </c>
      <c r="P60" s="11"/>
    </row>
    <row r="61" spans="1:16" ht="12" customHeight="1">
      <c r="A61" s="10">
        <v>57</v>
      </c>
      <c r="B61" s="98" t="s">
        <v>213</v>
      </c>
      <c r="C61" s="98" t="s">
        <v>69</v>
      </c>
      <c r="D61" s="11" t="s">
        <v>51</v>
      </c>
      <c r="E61" s="11" t="s">
        <v>304</v>
      </c>
      <c r="F61" s="12" t="s">
        <v>50</v>
      </c>
      <c r="G61" s="12" t="s">
        <v>510</v>
      </c>
      <c r="H61" s="12" t="s">
        <v>306</v>
      </c>
      <c r="I61" s="103" t="s">
        <v>504</v>
      </c>
      <c r="J61" s="11" t="str">
        <f>"≤12h"</f>
        <v>≤12h</v>
      </c>
      <c r="K61" s="12" t="s">
        <v>512</v>
      </c>
      <c r="L61" s="69" t="s">
        <v>518</v>
      </c>
      <c r="M61" s="11" t="s">
        <v>358</v>
      </c>
      <c r="N61" s="11" t="s">
        <v>543</v>
      </c>
      <c r="O61" s="11" t="s">
        <v>0</v>
      </c>
      <c r="P61" s="11"/>
    </row>
    <row r="62" spans="1:16" ht="12" customHeight="1">
      <c r="A62" s="10">
        <v>58</v>
      </c>
      <c r="B62" s="98" t="s">
        <v>112</v>
      </c>
      <c r="C62" s="98" t="s">
        <v>71</v>
      </c>
      <c r="D62" s="11" t="s">
        <v>51</v>
      </c>
      <c r="E62" s="11" t="s">
        <v>303</v>
      </c>
      <c r="F62" s="12" t="s">
        <v>50</v>
      </c>
      <c r="G62" s="12" t="s">
        <v>310</v>
      </c>
      <c r="H62" s="12" t="s">
        <v>306</v>
      </c>
      <c r="I62" s="12" t="s">
        <v>505</v>
      </c>
      <c r="J62" s="12" t="str">
        <f>"≥17h"</f>
        <v>≥17h</v>
      </c>
      <c r="K62" s="12" t="s">
        <v>512</v>
      </c>
      <c r="L62" s="69" t="s">
        <v>520</v>
      </c>
      <c r="M62" s="11" t="s">
        <v>358</v>
      </c>
      <c r="N62" s="11" t="s">
        <v>543</v>
      </c>
      <c r="O62" s="11" t="s">
        <v>358</v>
      </c>
      <c r="P62" s="11" t="s">
        <v>359</v>
      </c>
    </row>
    <row r="63" spans="1:16" ht="12" customHeight="1">
      <c r="A63" s="10">
        <v>59</v>
      </c>
      <c r="B63" s="98" t="s">
        <v>213</v>
      </c>
      <c r="C63" s="98" t="s">
        <v>69</v>
      </c>
      <c r="D63" s="11" t="s">
        <v>51</v>
      </c>
      <c r="E63" s="11" t="s">
        <v>304</v>
      </c>
      <c r="F63" s="12" t="s">
        <v>50</v>
      </c>
      <c r="G63" s="12" t="s">
        <v>510</v>
      </c>
      <c r="H63" s="12" t="s">
        <v>306</v>
      </c>
      <c r="I63" s="11" t="s">
        <v>504</v>
      </c>
      <c r="J63" s="12" t="str">
        <f>"≥17h"</f>
        <v>≥17h</v>
      </c>
      <c r="K63" s="12" t="s">
        <v>512</v>
      </c>
      <c r="L63" s="69" t="s">
        <v>518</v>
      </c>
      <c r="M63" s="11" t="s">
        <v>358</v>
      </c>
      <c r="N63" s="11" t="s">
        <v>542</v>
      </c>
      <c r="O63" s="11" t="s">
        <v>358</v>
      </c>
      <c r="P63" s="11" t="s">
        <v>44</v>
      </c>
    </row>
    <row r="64" spans="1:16" ht="12" customHeight="1">
      <c r="A64" s="10">
        <v>60</v>
      </c>
      <c r="B64" s="98" t="s">
        <v>113</v>
      </c>
      <c r="C64" s="98" t="s">
        <v>71</v>
      </c>
      <c r="D64" s="11" t="s">
        <v>51</v>
      </c>
      <c r="E64" s="11" t="s">
        <v>303</v>
      </c>
      <c r="F64" s="12" t="s">
        <v>48</v>
      </c>
      <c r="G64" s="12" t="s">
        <v>310</v>
      </c>
      <c r="H64" s="12" t="s">
        <v>306</v>
      </c>
      <c r="I64" s="103" t="s">
        <v>505</v>
      </c>
      <c r="J64" s="12" t="str">
        <f>"≥17h"</f>
        <v>≥17h</v>
      </c>
      <c r="K64" s="12" t="s">
        <v>47</v>
      </c>
      <c r="L64" s="69" t="s">
        <v>520</v>
      </c>
      <c r="M64" s="11" t="s">
        <v>358</v>
      </c>
      <c r="N64" s="11" t="s">
        <v>544</v>
      </c>
      <c r="O64" s="11" t="s">
        <v>0</v>
      </c>
      <c r="P64" s="11"/>
    </row>
    <row r="65" spans="1:16" ht="12" customHeight="1">
      <c r="A65" s="10">
        <v>61</v>
      </c>
      <c r="B65" s="98" t="s">
        <v>213</v>
      </c>
      <c r="C65" s="98" t="s">
        <v>69</v>
      </c>
      <c r="D65" s="11" t="s">
        <v>51</v>
      </c>
      <c r="E65" s="11" t="s">
        <v>304</v>
      </c>
      <c r="F65" s="12" t="s">
        <v>50</v>
      </c>
      <c r="G65" s="12" t="s">
        <v>510</v>
      </c>
      <c r="H65" s="12" t="s">
        <v>307</v>
      </c>
      <c r="I65" s="11" t="s">
        <v>504</v>
      </c>
      <c r="J65" s="12" t="str">
        <f>"≥17h"</f>
        <v>≥17h</v>
      </c>
      <c r="K65" s="12" t="s">
        <v>512</v>
      </c>
      <c r="L65" s="69" t="s">
        <v>518</v>
      </c>
      <c r="M65" s="11" t="s">
        <v>0</v>
      </c>
      <c r="N65" s="11"/>
      <c r="O65" s="11"/>
      <c r="P65" s="11" t="s">
        <v>57</v>
      </c>
    </row>
    <row r="66" spans="1:16" ht="12" customHeight="1">
      <c r="A66" s="10">
        <v>62</v>
      </c>
      <c r="B66" s="98" t="s">
        <v>210</v>
      </c>
      <c r="C66" s="98" t="s">
        <v>198</v>
      </c>
      <c r="D66" s="11" t="s">
        <v>52</v>
      </c>
      <c r="E66" s="11" t="s">
        <v>304</v>
      </c>
      <c r="F66" s="12" t="s">
        <v>49</v>
      </c>
      <c r="G66" s="11" t="s">
        <v>511</v>
      </c>
      <c r="H66" s="12" t="s">
        <v>308</v>
      </c>
      <c r="I66" s="11" t="s">
        <v>507</v>
      </c>
      <c r="J66" s="12" t="str">
        <f>"≥17h"</f>
        <v>≥17h</v>
      </c>
      <c r="K66" s="12" t="s">
        <v>512</v>
      </c>
      <c r="L66" s="69" t="s">
        <v>520</v>
      </c>
      <c r="M66" s="11" t="s">
        <v>0</v>
      </c>
      <c r="N66" s="11"/>
      <c r="O66" s="11"/>
      <c r="P66" s="11" t="s">
        <v>57</v>
      </c>
    </row>
    <row r="67" spans="1:16" ht="12" customHeight="1">
      <c r="A67" s="10">
        <v>63</v>
      </c>
      <c r="B67" s="98" t="s">
        <v>67</v>
      </c>
      <c r="C67" s="98" t="s">
        <v>67</v>
      </c>
      <c r="D67" s="11" t="s">
        <v>52</v>
      </c>
      <c r="E67" s="11" t="s">
        <v>303</v>
      </c>
      <c r="F67" s="12" t="s">
        <v>48</v>
      </c>
      <c r="G67" s="12" t="s">
        <v>510</v>
      </c>
      <c r="H67" s="12" t="s">
        <v>306</v>
      </c>
      <c r="I67" s="11" t="s">
        <v>507</v>
      </c>
      <c r="J67" s="11" t="str">
        <f>"12-16h"</f>
        <v>12-16h</v>
      </c>
      <c r="K67" s="12" t="s">
        <v>512</v>
      </c>
      <c r="L67" s="69" t="s">
        <v>518</v>
      </c>
      <c r="M67" s="11" t="s">
        <v>358</v>
      </c>
      <c r="N67" s="11" t="s">
        <v>542</v>
      </c>
      <c r="O67" s="11" t="s">
        <v>358</v>
      </c>
      <c r="P67" s="11" t="s">
        <v>359</v>
      </c>
    </row>
    <row r="68" spans="1:16" ht="12" customHeight="1">
      <c r="A68" s="10">
        <v>64</v>
      </c>
      <c r="B68" s="98" t="s">
        <v>82</v>
      </c>
      <c r="C68" s="98" t="s">
        <v>82</v>
      </c>
      <c r="D68" s="11" t="s">
        <v>51</v>
      </c>
      <c r="E68" s="11" t="s">
        <v>303</v>
      </c>
      <c r="F68" s="12" t="s">
        <v>50</v>
      </c>
      <c r="G68" s="12" t="s">
        <v>310</v>
      </c>
      <c r="H68" s="12" t="s">
        <v>306</v>
      </c>
      <c r="I68" s="103" t="s">
        <v>505</v>
      </c>
      <c r="J68" s="12" t="str">
        <f t="shared" ref="J68:J76" si="2">"≥17h"</f>
        <v>≥17h</v>
      </c>
      <c r="K68" s="12" t="s">
        <v>512</v>
      </c>
      <c r="L68" s="69" t="s">
        <v>518</v>
      </c>
      <c r="M68" s="11" t="s">
        <v>358</v>
      </c>
      <c r="N68" s="11" t="s">
        <v>543</v>
      </c>
      <c r="O68" s="11" t="s">
        <v>358</v>
      </c>
      <c r="P68" s="11" t="s">
        <v>360</v>
      </c>
    </row>
    <row r="69" spans="1:16" ht="12" customHeight="1">
      <c r="A69" s="10">
        <v>65</v>
      </c>
      <c r="B69" s="98" t="s">
        <v>72</v>
      </c>
      <c r="C69" s="98" t="s">
        <v>72</v>
      </c>
      <c r="D69" s="11" t="s">
        <v>51</v>
      </c>
      <c r="E69" s="11" t="s">
        <v>303</v>
      </c>
      <c r="F69" s="12" t="s">
        <v>50</v>
      </c>
      <c r="G69" s="12" t="s">
        <v>510</v>
      </c>
      <c r="H69" s="12" t="s">
        <v>306</v>
      </c>
      <c r="I69" s="12" t="s">
        <v>505</v>
      </c>
      <c r="J69" s="12" t="str">
        <f t="shared" si="2"/>
        <v>≥17h</v>
      </c>
      <c r="K69" s="12" t="s">
        <v>512</v>
      </c>
      <c r="L69" s="69" t="s">
        <v>519</v>
      </c>
      <c r="M69" s="11" t="s">
        <v>358</v>
      </c>
      <c r="N69" s="11" t="s">
        <v>542</v>
      </c>
      <c r="O69" s="11" t="s">
        <v>358</v>
      </c>
      <c r="P69" s="11" t="s">
        <v>359</v>
      </c>
    </row>
    <row r="70" spans="1:16" ht="12" customHeight="1">
      <c r="A70" s="10">
        <v>66</v>
      </c>
      <c r="B70" s="98" t="s">
        <v>94</v>
      </c>
      <c r="C70" s="98" t="s">
        <v>75</v>
      </c>
      <c r="D70" s="11" t="s">
        <v>51</v>
      </c>
      <c r="E70" s="11" t="s">
        <v>304</v>
      </c>
      <c r="F70" s="12" t="s">
        <v>50</v>
      </c>
      <c r="G70" s="11" t="s">
        <v>511</v>
      </c>
      <c r="H70" s="12" t="s">
        <v>308</v>
      </c>
      <c r="I70" s="103" t="s">
        <v>504</v>
      </c>
      <c r="J70" s="12" t="str">
        <f t="shared" si="2"/>
        <v>≥17h</v>
      </c>
      <c r="K70" s="12" t="s">
        <v>513</v>
      </c>
      <c r="L70" s="69" t="s">
        <v>519</v>
      </c>
      <c r="M70" s="11" t="s">
        <v>358</v>
      </c>
      <c r="N70" s="11" t="s">
        <v>542</v>
      </c>
      <c r="O70" s="11" t="s">
        <v>358</v>
      </c>
      <c r="P70" s="11" t="s">
        <v>360</v>
      </c>
    </row>
    <row r="71" spans="1:16" ht="12" customHeight="1">
      <c r="A71" s="10">
        <v>67</v>
      </c>
      <c r="B71" s="98" t="s">
        <v>95</v>
      </c>
      <c r="C71" s="98" t="s">
        <v>75</v>
      </c>
      <c r="D71" s="11" t="s">
        <v>52</v>
      </c>
      <c r="E71" s="11" t="s">
        <v>304</v>
      </c>
      <c r="F71" s="12" t="s">
        <v>50</v>
      </c>
      <c r="G71" s="11" t="s">
        <v>511</v>
      </c>
      <c r="H71" s="12" t="s">
        <v>308</v>
      </c>
      <c r="I71" s="103" t="s">
        <v>505</v>
      </c>
      <c r="J71" s="12" t="str">
        <f t="shared" si="2"/>
        <v>≥17h</v>
      </c>
      <c r="K71" s="12" t="s">
        <v>47</v>
      </c>
      <c r="L71" s="69" t="s">
        <v>519</v>
      </c>
      <c r="M71" s="11" t="s">
        <v>0</v>
      </c>
      <c r="N71" s="11"/>
      <c r="O71" s="11"/>
      <c r="P71" s="11" t="s">
        <v>57</v>
      </c>
    </row>
    <row r="72" spans="1:16" ht="12" customHeight="1">
      <c r="A72" s="10">
        <v>68</v>
      </c>
      <c r="B72" s="98" t="s">
        <v>82</v>
      </c>
      <c r="C72" s="98" t="s">
        <v>82</v>
      </c>
      <c r="D72" s="11" t="s">
        <v>52</v>
      </c>
      <c r="E72" s="11" t="s">
        <v>304</v>
      </c>
      <c r="F72" s="12" t="s">
        <v>49</v>
      </c>
      <c r="G72" s="12" t="s">
        <v>310</v>
      </c>
      <c r="H72" s="12" t="s">
        <v>306</v>
      </c>
      <c r="I72" s="103" t="s">
        <v>504</v>
      </c>
      <c r="J72" s="12" t="str">
        <f t="shared" si="2"/>
        <v>≥17h</v>
      </c>
      <c r="K72" s="12" t="s">
        <v>512</v>
      </c>
      <c r="L72" s="69" t="s">
        <v>518</v>
      </c>
      <c r="M72" s="11" t="s">
        <v>0</v>
      </c>
      <c r="N72" s="11"/>
      <c r="O72" s="11"/>
      <c r="P72" s="11" t="s">
        <v>57</v>
      </c>
    </row>
    <row r="73" spans="1:16" ht="12" customHeight="1">
      <c r="A73" s="10">
        <v>69</v>
      </c>
      <c r="B73" s="98" t="s">
        <v>65</v>
      </c>
      <c r="C73" s="98" t="s">
        <v>65</v>
      </c>
      <c r="D73" s="11" t="s">
        <v>52</v>
      </c>
      <c r="E73" s="11" t="s">
        <v>304</v>
      </c>
      <c r="F73" s="12" t="s">
        <v>49</v>
      </c>
      <c r="G73" s="12" t="s">
        <v>310</v>
      </c>
      <c r="H73" s="12" t="s">
        <v>306</v>
      </c>
      <c r="I73" s="103" t="s">
        <v>505</v>
      </c>
      <c r="J73" s="12" t="str">
        <f t="shared" si="2"/>
        <v>≥17h</v>
      </c>
      <c r="K73" s="12" t="s">
        <v>512</v>
      </c>
      <c r="L73" s="69" t="s">
        <v>518</v>
      </c>
      <c r="M73" s="11" t="s">
        <v>0</v>
      </c>
      <c r="N73" s="11"/>
      <c r="O73" s="11"/>
      <c r="P73" s="11" t="s">
        <v>57</v>
      </c>
    </row>
    <row r="74" spans="1:16" ht="12" customHeight="1">
      <c r="A74" s="10">
        <v>70</v>
      </c>
      <c r="B74" s="98" t="s">
        <v>134</v>
      </c>
      <c r="C74" s="98" t="s">
        <v>131</v>
      </c>
      <c r="D74" s="11" t="s">
        <v>51</v>
      </c>
      <c r="E74" s="11" t="s">
        <v>304</v>
      </c>
      <c r="F74" s="12" t="s">
        <v>50</v>
      </c>
      <c r="G74" s="11" t="s">
        <v>511</v>
      </c>
      <c r="H74" s="12" t="s">
        <v>306</v>
      </c>
      <c r="I74" s="11" t="s">
        <v>504</v>
      </c>
      <c r="J74" s="12" t="str">
        <f t="shared" si="2"/>
        <v>≥17h</v>
      </c>
      <c r="K74" s="12" t="s">
        <v>512</v>
      </c>
      <c r="L74" s="69" t="s">
        <v>519</v>
      </c>
      <c r="M74" s="11" t="s">
        <v>358</v>
      </c>
      <c r="N74" s="11" t="s">
        <v>543</v>
      </c>
      <c r="O74" s="11" t="s">
        <v>358</v>
      </c>
      <c r="P74" s="11" t="s">
        <v>359</v>
      </c>
    </row>
    <row r="75" spans="1:16" ht="12" customHeight="1">
      <c r="A75" s="10">
        <v>71</v>
      </c>
      <c r="B75" s="98" t="s">
        <v>134</v>
      </c>
      <c r="C75" s="98" t="s">
        <v>131</v>
      </c>
      <c r="D75" s="11" t="s">
        <v>51</v>
      </c>
      <c r="E75" s="11" t="s">
        <v>304</v>
      </c>
      <c r="F75" s="12" t="s">
        <v>48</v>
      </c>
      <c r="G75" s="11" t="s">
        <v>511</v>
      </c>
      <c r="H75" s="12" t="s">
        <v>306</v>
      </c>
      <c r="I75" s="103" t="s">
        <v>505</v>
      </c>
      <c r="J75" s="12" t="str">
        <f t="shared" si="2"/>
        <v>≥17h</v>
      </c>
      <c r="K75" s="12" t="s">
        <v>47</v>
      </c>
      <c r="L75" s="69" t="s">
        <v>519</v>
      </c>
      <c r="M75" s="11" t="s">
        <v>358</v>
      </c>
      <c r="N75" s="11" t="s">
        <v>544</v>
      </c>
      <c r="O75" s="11" t="s">
        <v>358</v>
      </c>
      <c r="P75" s="11" t="s">
        <v>359</v>
      </c>
    </row>
    <row r="76" spans="1:16" ht="12" customHeight="1">
      <c r="A76" s="10">
        <v>72</v>
      </c>
      <c r="B76" s="98" t="s">
        <v>106</v>
      </c>
      <c r="C76" s="98" t="s">
        <v>71</v>
      </c>
      <c r="D76" s="11" t="s">
        <v>25</v>
      </c>
      <c r="E76" s="11" t="s">
        <v>304</v>
      </c>
      <c r="F76" s="12" t="s">
        <v>49</v>
      </c>
      <c r="G76" s="12" t="s">
        <v>510</v>
      </c>
      <c r="H76" s="12" t="s">
        <v>308</v>
      </c>
      <c r="I76" s="103" t="s">
        <v>505</v>
      </c>
      <c r="J76" s="12" t="str">
        <f t="shared" si="2"/>
        <v>≥17h</v>
      </c>
      <c r="K76" s="12" t="s">
        <v>512</v>
      </c>
      <c r="L76" s="69" t="s">
        <v>520</v>
      </c>
      <c r="M76" s="11" t="s">
        <v>0</v>
      </c>
      <c r="N76" s="11"/>
      <c r="O76" s="11"/>
      <c r="P76" s="11" t="s">
        <v>57</v>
      </c>
    </row>
    <row r="77" spans="1:16" ht="12" customHeight="1">
      <c r="A77" s="10">
        <v>73</v>
      </c>
      <c r="B77" s="98" t="s">
        <v>292</v>
      </c>
      <c r="C77" s="98" t="s">
        <v>292</v>
      </c>
      <c r="D77" s="11" t="s">
        <v>51</v>
      </c>
      <c r="E77" s="11" t="s">
        <v>304</v>
      </c>
      <c r="F77" s="12" t="s">
        <v>48</v>
      </c>
      <c r="G77" s="12" t="s">
        <v>310</v>
      </c>
      <c r="H77" s="12" t="s">
        <v>306</v>
      </c>
      <c r="I77" s="11" t="s">
        <v>504</v>
      </c>
      <c r="J77" s="11" t="str">
        <f>"≤12h"</f>
        <v>≤12h</v>
      </c>
      <c r="K77" s="12" t="s">
        <v>512</v>
      </c>
      <c r="L77" s="69" t="s">
        <v>518</v>
      </c>
      <c r="M77" s="11" t="s">
        <v>358</v>
      </c>
      <c r="N77" s="11" t="s">
        <v>543</v>
      </c>
      <c r="O77" s="11" t="s">
        <v>0</v>
      </c>
      <c r="P77" s="11"/>
    </row>
    <row r="78" spans="1:16" ht="12" customHeight="1">
      <c r="A78" s="10">
        <v>74</v>
      </c>
      <c r="B78" s="98" t="s">
        <v>106</v>
      </c>
      <c r="C78" s="98" t="s">
        <v>71</v>
      </c>
      <c r="D78" s="11" t="s">
        <v>25</v>
      </c>
      <c r="E78" s="11" t="s">
        <v>304</v>
      </c>
      <c r="F78" s="12" t="s">
        <v>50</v>
      </c>
      <c r="G78" s="12" t="s">
        <v>310</v>
      </c>
      <c r="H78" s="12" t="s">
        <v>306</v>
      </c>
      <c r="I78" s="12" t="s">
        <v>505</v>
      </c>
      <c r="J78" s="12" t="str">
        <f>"≥17h"</f>
        <v>≥17h</v>
      </c>
      <c r="K78" s="12" t="s">
        <v>512</v>
      </c>
      <c r="L78" s="69" t="s">
        <v>520</v>
      </c>
      <c r="M78" s="11" t="s">
        <v>358</v>
      </c>
      <c r="N78" s="11" t="s">
        <v>542</v>
      </c>
      <c r="O78" s="11" t="s">
        <v>358</v>
      </c>
      <c r="P78" s="11" t="s">
        <v>44</v>
      </c>
    </row>
    <row r="79" spans="1:16" ht="12" customHeight="1">
      <c r="A79" s="10">
        <v>75</v>
      </c>
      <c r="B79" s="98" t="s">
        <v>211</v>
      </c>
      <c r="C79" s="98" t="s">
        <v>211</v>
      </c>
      <c r="D79" s="11" t="s">
        <v>51</v>
      </c>
      <c r="E79" s="11" t="s">
        <v>303</v>
      </c>
      <c r="F79" s="12" t="s">
        <v>49</v>
      </c>
      <c r="G79" s="12" t="s">
        <v>310</v>
      </c>
      <c r="H79" s="12" t="s">
        <v>306</v>
      </c>
      <c r="I79" s="103" t="s">
        <v>504</v>
      </c>
      <c r="J79" s="12" t="str">
        <f>"≥17h"</f>
        <v>≥17h</v>
      </c>
      <c r="K79" s="12" t="s">
        <v>512</v>
      </c>
      <c r="L79" s="69" t="s">
        <v>518</v>
      </c>
      <c r="M79" s="11" t="s">
        <v>358</v>
      </c>
      <c r="N79" s="11" t="s">
        <v>544</v>
      </c>
      <c r="O79" s="11" t="s">
        <v>0</v>
      </c>
      <c r="P79" s="11"/>
    </row>
    <row r="80" spans="1:16" ht="12" customHeight="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11" t="s">
        <v>358</v>
      </c>
      <c r="N80" s="11" t="s">
        <v>543</v>
      </c>
      <c r="O80" s="11" t="s">
        <v>0</v>
      </c>
      <c r="P80" s="11"/>
    </row>
    <row r="81" spans="1:16" ht="12" customHeight="1">
      <c r="A81" s="10">
        <v>77</v>
      </c>
      <c r="B81" s="98" t="s">
        <v>106</v>
      </c>
      <c r="C81" s="98" t="s">
        <v>71</v>
      </c>
      <c r="D81" s="11" t="s">
        <v>25</v>
      </c>
      <c r="E81" s="11" t="s">
        <v>304</v>
      </c>
      <c r="F81" s="12" t="s">
        <v>48</v>
      </c>
      <c r="G81" s="12" t="s">
        <v>310</v>
      </c>
      <c r="H81" s="12" t="s">
        <v>306</v>
      </c>
      <c r="I81" s="103" t="s">
        <v>504</v>
      </c>
      <c r="J81" s="12" t="str">
        <f>"≥17h"</f>
        <v>≥17h</v>
      </c>
      <c r="K81" s="12" t="s">
        <v>513</v>
      </c>
      <c r="L81" s="69" t="s">
        <v>520</v>
      </c>
      <c r="M81" s="11" t="s">
        <v>358</v>
      </c>
      <c r="N81" s="11" t="s">
        <v>541</v>
      </c>
      <c r="O81" s="11" t="s">
        <v>358</v>
      </c>
      <c r="P81" s="11" t="s">
        <v>360</v>
      </c>
    </row>
    <row r="82" spans="1:16" ht="12" customHeight="1">
      <c r="A82" s="10">
        <v>78</v>
      </c>
      <c r="B82" s="98" t="s">
        <v>211</v>
      </c>
      <c r="C82" s="98" t="s">
        <v>211</v>
      </c>
      <c r="D82" s="11" t="s">
        <v>52</v>
      </c>
      <c r="E82" s="11" t="s">
        <v>303</v>
      </c>
      <c r="F82" s="12" t="s">
        <v>48</v>
      </c>
      <c r="G82" s="12" t="s">
        <v>510</v>
      </c>
      <c r="H82" s="12" t="s">
        <v>307</v>
      </c>
      <c r="I82" s="103" t="s">
        <v>504</v>
      </c>
      <c r="J82" s="12" t="str">
        <f>"≥17h"</f>
        <v>≥17h</v>
      </c>
      <c r="K82" s="12" t="s">
        <v>513</v>
      </c>
      <c r="L82" s="69" t="s">
        <v>518</v>
      </c>
      <c r="M82" s="11" t="s">
        <v>358</v>
      </c>
      <c r="N82" s="11" t="s">
        <v>544</v>
      </c>
      <c r="O82" s="11" t="s">
        <v>0</v>
      </c>
      <c r="P82" s="11"/>
    </row>
    <row r="83" spans="1:16" ht="12" customHeight="1">
      <c r="A83" s="10">
        <v>79</v>
      </c>
      <c r="B83" s="98" t="s">
        <v>108</v>
      </c>
      <c r="C83" s="98" t="s">
        <v>71</v>
      </c>
      <c r="D83" s="11" t="s">
        <v>25</v>
      </c>
      <c r="E83" s="11" t="s">
        <v>304</v>
      </c>
      <c r="F83" s="12" t="s">
        <v>48</v>
      </c>
      <c r="G83" s="11" t="s">
        <v>511</v>
      </c>
      <c r="H83" s="12" t="s">
        <v>308</v>
      </c>
      <c r="I83" s="11" t="s">
        <v>504</v>
      </c>
      <c r="J83" s="12" t="str">
        <f>"≥17h"</f>
        <v>≥17h</v>
      </c>
      <c r="K83" s="12" t="s">
        <v>513</v>
      </c>
      <c r="L83" s="69" t="s">
        <v>520</v>
      </c>
      <c r="M83" s="11" t="s">
        <v>0</v>
      </c>
      <c r="N83" s="11"/>
      <c r="O83" s="11"/>
      <c r="P83" s="11" t="s">
        <v>57</v>
      </c>
    </row>
    <row r="84" spans="1:16" ht="12" customHeight="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11" t="s">
        <v>358</v>
      </c>
      <c r="N84" s="11" t="s">
        <v>542</v>
      </c>
      <c r="O84" s="11" t="s">
        <v>0</v>
      </c>
      <c r="P84" s="11"/>
    </row>
    <row r="85" spans="1:16" ht="12" customHeight="1">
      <c r="A85" s="10">
        <v>81</v>
      </c>
      <c r="B85" s="98" t="s">
        <v>250</v>
      </c>
      <c r="C85" s="98" t="s">
        <v>245</v>
      </c>
      <c r="D85" s="11" t="s">
        <v>52</v>
      </c>
      <c r="E85" s="11" t="s">
        <v>303</v>
      </c>
      <c r="F85" s="12" t="s">
        <v>48</v>
      </c>
      <c r="G85" s="11" t="s">
        <v>511</v>
      </c>
      <c r="H85" s="12" t="s">
        <v>306</v>
      </c>
      <c r="I85" s="103" t="s">
        <v>504</v>
      </c>
      <c r="J85" s="12" t="str">
        <f>"≥17h"</f>
        <v>≥17h</v>
      </c>
      <c r="K85" s="12" t="s">
        <v>512</v>
      </c>
      <c r="L85" s="69" t="s">
        <v>520</v>
      </c>
      <c r="M85" s="11" t="s">
        <v>0</v>
      </c>
      <c r="N85" s="11"/>
      <c r="O85" s="11"/>
      <c r="P85" s="11" t="s">
        <v>57</v>
      </c>
    </row>
    <row r="86" spans="1:16" ht="12" customHeight="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11" t="s">
        <v>358</v>
      </c>
      <c r="N86" s="11" t="s">
        <v>543</v>
      </c>
      <c r="O86" s="11" t="s">
        <v>0</v>
      </c>
      <c r="P86" s="11"/>
    </row>
    <row r="87" spans="1:16" ht="12" customHeight="1">
      <c r="A87" s="10">
        <v>83</v>
      </c>
      <c r="B87" s="98" t="s">
        <v>243</v>
      </c>
      <c r="C87" s="98" t="s">
        <v>85</v>
      </c>
      <c r="D87" s="11" t="s">
        <v>51</v>
      </c>
      <c r="E87" s="11" t="s">
        <v>304</v>
      </c>
      <c r="F87" s="12" t="s">
        <v>50</v>
      </c>
      <c r="G87" s="12" t="s">
        <v>310</v>
      </c>
      <c r="H87" s="12" t="s">
        <v>306</v>
      </c>
      <c r="I87" s="103" t="s">
        <v>504</v>
      </c>
      <c r="J87" s="12" t="str">
        <f>"≥17h"</f>
        <v>≥17h</v>
      </c>
      <c r="K87" s="12" t="s">
        <v>512</v>
      </c>
      <c r="L87" s="69" t="s">
        <v>518</v>
      </c>
      <c r="M87" s="11" t="s">
        <v>358</v>
      </c>
      <c r="N87" s="11" t="s">
        <v>544</v>
      </c>
      <c r="O87" s="11" t="s">
        <v>0</v>
      </c>
      <c r="P87" s="11"/>
    </row>
    <row r="88" spans="1:16" ht="12" customHeight="1">
      <c r="A88" s="10">
        <v>84</v>
      </c>
      <c r="B88" s="98" t="s">
        <v>248</v>
      </c>
      <c r="C88" s="98" t="s">
        <v>245</v>
      </c>
      <c r="D88" s="11" t="s">
        <v>51</v>
      </c>
      <c r="E88" s="11" t="s">
        <v>303</v>
      </c>
      <c r="F88" s="12" t="s">
        <v>48</v>
      </c>
      <c r="G88" s="12" t="s">
        <v>310</v>
      </c>
      <c r="H88" s="12" t="s">
        <v>306</v>
      </c>
      <c r="I88" s="103" t="s">
        <v>505</v>
      </c>
      <c r="J88" s="12" t="str">
        <f>"≥17h"</f>
        <v>≥17h</v>
      </c>
      <c r="K88" s="12" t="s">
        <v>47</v>
      </c>
      <c r="L88" s="69" t="s">
        <v>520</v>
      </c>
      <c r="M88" s="11" t="s">
        <v>358</v>
      </c>
      <c r="N88" s="11" t="s">
        <v>544</v>
      </c>
      <c r="O88" s="11" t="s">
        <v>358</v>
      </c>
      <c r="P88" s="11" t="s">
        <v>360</v>
      </c>
    </row>
    <row r="89" spans="1:16" ht="12" customHeight="1">
      <c r="A89" s="10">
        <v>85</v>
      </c>
      <c r="B89" s="98" t="s">
        <v>243</v>
      </c>
      <c r="C89" s="98" t="s">
        <v>85</v>
      </c>
      <c r="D89" s="11" t="s">
        <v>25</v>
      </c>
      <c r="E89" s="11" t="s">
        <v>304</v>
      </c>
      <c r="F89" s="12" t="s">
        <v>50</v>
      </c>
      <c r="G89" s="12" t="s">
        <v>310</v>
      </c>
      <c r="H89" s="12" t="s">
        <v>306</v>
      </c>
      <c r="I89" s="12" t="s">
        <v>505</v>
      </c>
      <c r="J89" s="11" t="str">
        <f>"≤12h"</f>
        <v>≤12h</v>
      </c>
      <c r="K89" s="12" t="s">
        <v>512</v>
      </c>
      <c r="L89" s="69" t="s">
        <v>518</v>
      </c>
      <c r="M89" s="11" t="s">
        <v>358</v>
      </c>
      <c r="N89" s="11" t="s">
        <v>544</v>
      </c>
      <c r="O89" s="11" t="s">
        <v>0</v>
      </c>
      <c r="P89" s="11"/>
    </row>
    <row r="90" spans="1:16" ht="12" customHeight="1">
      <c r="A90" s="10">
        <v>86</v>
      </c>
      <c r="B90" s="98" t="s">
        <v>65</v>
      </c>
      <c r="C90" s="98" t="s">
        <v>65</v>
      </c>
      <c r="D90" s="11" t="s">
        <v>25</v>
      </c>
      <c r="E90" s="11" t="s">
        <v>303</v>
      </c>
      <c r="F90" s="12" t="s">
        <v>48</v>
      </c>
      <c r="G90" s="12" t="s">
        <v>310</v>
      </c>
      <c r="H90" s="12" t="s">
        <v>306</v>
      </c>
      <c r="I90" s="103" t="s">
        <v>505</v>
      </c>
      <c r="J90" s="11" t="str">
        <f>"≤12h"</f>
        <v>≤12h</v>
      </c>
      <c r="K90" s="12" t="s">
        <v>513</v>
      </c>
      <c r="L90" s="69" t="s">
        <v>518</v>
      </c>
      <c r="M90" s="11" t="s">
        <v>358</v>
      </c>
      <c r="N90" s="11" t="s">
        <v>543</v>
      </c>
      <c r="O90" s="11" t="s">
        <v>358</v>
      </c>
      <c r="P90" s="11" t="s">
        <v>44</v>
      </c>
    </row>
    <row r="91" spans="1:16" ht="12" customHeight="1">
      <c r="A91" s="10">
        <v>87</v>
      </c>
      <c r="B91" s="98" t="s">
        <v>134</v>
      </c>
      <c r="C91" s="98" t="s">
        <v>131</v>
      </c>
      <c r="D91" s="11" t="s">
        <v>51</v>
      </c>
      <c r="E91" s="11" t="s">
        <v>304</v>
      </c>
      <c r="F91" s="12" t="s">
        <v>50</v>
      </c>
      <c r="G91" s="11" t="s">
        <v>511</v>
      </c>
      <c r="H91" s="12" t="s">
        <v>306</v>
      </c>
      <c r="I91" s="103" t="s">
        <v>504</v>
      </c>
      <c r="J91" s="12" t="str">
        <f t="shared" ref="J91:J99" si="3">"≥17h"</f>
        <v>≥17h</v>
      </c>
      <c r="K91" s="12" t="s">
        <v>47</v>
      </c>
      <c r="L91" s="69" t="s">
        <v>519</v>
      </c>
      <c r="M91" s="11" t="s">
        <v>0</v>
      </c>
      <c r="N91" s="11"/>
      <c r="O91" s="11"/>
      <c r="P91" s="11" t="s">
        <v>57</v>
      </c>
    </row>
    <row r="92" spans="1:16" ht="12" customHeight="1">
      <c r="A92" s="10">
        <v>88</v>
      </c>
      <c r="B92" s="98" t="s">
        <v>134</v>
      </c>
      <c r="C92" s="98" t="s">
        <v>131</v>
      </c>
      <c r="D92" s="11" t="s">
        <v>51</v>
      </c>
      <c r="E92" s="11" t="s">
        <v>303</v>
      </c>
      <c r="F92" s="12" t="s">
        <v>49</v>
      </c>
      <c r="G92" s="11" t="s">
        <v>511</v>
      </c>
      <c r="H92" s="12" t="s">
        <v>307</v>
      </c>
      <c r="I92" s="103" t="s">
        <v>504</v>
      </c>
      <c r="J92" s="12" t="str">
        <f t="shared" si="3"/>
        <v>≥17h</v>
      </c>
      <c r="K92" s="12" t="s">
        <v>47</v>
      </c>
      <c r="L92" s="69" t="s">
        <v>519</v>
      </c>
      <c r="M92" s="11" t="s">
        <v>0</v>
      </c>
      <c r="N92" s="11"/>
      <c r="O92" s="11"/>
      <c r="P92" s="11" t="s">
        <v>57</v>
      </c>
    </row>
    <row r="93" spans="1:16" ht="12" customHeight="1">
      <c r="A93" s="10">
        <v>89</v>
      </c>
      <c r="B93" s="98" t="s">
        <v>67</v>
      </c>
      <c r="C93" s="98" t="s">
        <v>67</v>
      </c>
      <c r="D93" s="11" t="s">
        <v>51</v>
      </c>
      <c r="E93" s="11" t="s">
        <v>304</v>
      </c>
      <c r="F93" s="12" t="s">
        <v>50</v>
      </c>
      <c r="G93" s="12" t="s">
        <v>310</v>
      </c>
      <c r="H93" s="12" t="s">
        <v>306</v>
      </c>
      <c r="I93" s="103" t="s">
        <v>504</v>
      </c>
      <c r="J93" s="12" t="str">
        <f t="shared" si="3"/>
        <v>≥17h</v>
      </c>
      <c r="K93" s="12" t="s">
        <v>512</v>
      </c>
      <c r="L93" s="69" t="s">
        <v>518</v>
      </c>
      <c r="M93" s="11" t="s">
        <v>358</v>
      </c>
      <c r="N93" s="11" t="s">
        <v>542</v>
      </c>
      <c r="O93" s="11" t="s">
        <v>358</v>
      </c>
      <c r="P93" s="11" t="s">
        <v>360</v>
      </c>
    </row>
    <row r="94" spans="1:16" ht="12" customHeight="1">
      <c r="A94" s="10">
        <v>90</v>
      </c>
      <c r="B94" s="98" t="s">
        <v>139</v>
      </c>
      <c r="C94" s="98" t="s">
        <v>131</v>
      </c>
      <c r="D94" s="11" t="s">
        <v>52</v>
      </c>
      <c r="E94" s="11" t="s">
        <v>304</v>
      </c>
      <c r="F94" s="12" t="s">
        <v>50</v>
      </c>
      <c r="G94" s="11" t="s">
        <v>511</v>
      </c>
      <c r="H94" s="12" t="s">
        <v>306</v>
      </c>
      <c r="I94" s="103" t="s">
        <v>505</v>
      </c>
      <c r="J94" s="12" t="str">
        <f t="shared" si="3"/>
        <v>≥17h</v>
      </c>
      <c r="K94" s="12" t="s">
        <v>47</v>
      </c>
      <c r="L94" s="69" t="s">
        <v>519</v>
      </c>
      <c r="M94" s="11" t="s">
        <v>0</v>
      </c>
      <c r="N94" s="11"/>
      <c r="O94" s="11"/>
      <c r="P94" s="11" t="s">
        <v>57</v>
      </c>
    </row>
    <row r="95" spans="1:16" ht="12" customHeight="1">
      <c r="A95" s="10">
        <v>91</v>
      </c>
      <c r="B95" s="98" t="s">
        <v>225</v>
      </c>
      <c r="C95" s="98" t="s">
        <v>69</v>
      </c>
      <c r="D95" s="11" t="s">
        <v>52</v>
      </c>
      <c r="E95" s="11" t="s">
        <v>303</v>
      </c>
      <c r="F95" s="12" t="s">
        <v>49</v>
      </c>
      <c r="G95" s="11" t="s">
        <v>511</v>
      </c>
      <c r="H95" s="12" t="s">
        <v>306</v>
      </c>
      <c r="I95" s="11" t="s">
        <v>504</v>
      </c>
      <c r="J95" s="12" t="str">
        <f t="shared" si="3"/>
        <v>≥17h</v>
      </c>
      <c r="K95" s="12" t="s">
        <v>512</v>
      </c>
      <c r="L95" s="69" t="s">
        <v>518</v>
      </c>
      <c r="M95" s="11" t="s">
        <v>0</v>
      </c>
      <c r="N95" s="11"/>
      <c r="O95" s="11"/>
      <c r="P95" s="11" t="s">
        <v>57</v>
      </c>
    </row>
    <row r="96" spans="1:16" ht="12" customHeight="1">
      <c r="A96" s="10">
        <v>92</v>
      </c>
      <c r="B96" s="98" t="s">
        <v>74</v>
      </c>
      <c r="C96" s="98" t="s">
        <v>75</v>
      </c>
      <c r="D96" s="11" t="s">
        <v>51</v>
      </c>
      <c r="E96" s="11" t="s">
        <v>304</v>
      </c>
      <c r="F96" s="12" t="s">
        <v>48</v>
      </c>
      <c r="G96" s="12" t="s">
        <v>310</v>
      </c>
      <c r="H96" s="12" t="s">
        <v>306</v>
      </c>
      <c r="I96" s="103" t="s">
        <v>505</v>
      </c>
      <c r="J96" s="12" t="str">
        <f t="shared" si="3"/>
        <v>≥17h</v>
      </c>
      <c r="K96" s="12" t="s">
        <v>47</v>
      </c>
      <c r="L96" s="69" t="s">
        <v>519</v>
      </c>
      <c r="M96" s="11" t="s">
        <v>0</v>
      </c>
      <c r="N96" s="11"/>
      <c r="O96" s="11"/>
      <c r="P96" s="11" t="s">
        <v>57</v>
      </c>
    </row>
    <row r="97" spans="1:16" ht="12" customHeight="1">
      <c r="A97" s="10">
        <v>93</v>
      </c>
      <c r="B97" s="98" t="s">
        <v>74</v>
      </c>
      <c r="C97" s="98" t="s">
        <v>75</v>
      </c>
      <c r="D97" s="11" t="s">
        <v>25</v>
      </c>
      <c r="E97" s="11" t="s">
        <v>303</v>
      </c>
      <c r="F97" s="12" t="s">
        <v>50</v>
      </c>
      <c r="G97" s="12" t="s">
        <v>510</v>
      </c>
      <c r="H97" s="12" t="s">
        <v>306</v>
      </c>
      <c r="I97" s="103" t="s">
        <v>505</v>
      </c>
      <c r="J97" s="12" t="str">
        <f t="shared" si="3"/>
        <v>≥17h</v>
      </c>
      <c r="K97" s="12" t="s">
        <v>512</v>
      </c>
      <c r="L97" s="69" t="s">
        <v>519</v>
      </c>
      <c r="M97" s="11" t="s">
        <v>358</v>
      </c>
      <c r="N97" s="11" t="s">
        <v>541</v>
      </c>
      <c r="O97" s="11" t="s">
        <v>358</v>
      </c>
      <c r="P97" s="11" t="s">
        <v>44</v>
      </c>
    </row>
    <row r="98" spans="1:16" ht="12" customHeight="1">
      <c r="A98" s="10">
        <v>94</v>
      </c>
      <c r="B98" s="98" t="s">
        <v>213</v>
      </c>
      <c r="C98" s="98" t="s">
        <v>69</v>
      </c>
      <c r="D98" s="11" t="s">
        <v>52</v>
      </c>
      <c r="E98" s="11" t="s">
        <v>304</v>
      </c>
      <c r="F98" s="12" t="s">
        <v>49</v>
      </c>
      <c r="G98" s="12" t="s">
        <v>310</v>
      </c>
      <c r="H98" s="12" t="s">
        <v>306</v>
      </c>
      <c r="I98" s="11" t="s">
        <v>504</v>
      </c>
      <c r="J98" s="12" t="str">
        <f t="shared" si="3"/>
        <v>≥17h</v>
      </c>
      <c r="K98" s="12" t="s">
        <v>512</v>
      </c>
      <c r="L98" s="69" t="s">
        <v>518</v>
      </c>
      <c r="M98" s="11" t="s">
        <v>0</v>
      </c>
      <c r="N98" s="11"/>
      <c r="O98" s="11"/>
      <c r="P98" s="11" t="s">
        <v>57</v>
      </c>
    </row>
    <row r="99" spans="1:16" ht="12" customHeight="1">
      <c r="A99" s="10">
        <v>95</v>
      </c>
      <c r="B99" s="98" t="s">
        <v>97</v>
      </c>
      <c r="C99" s="98" t="s">
        <v>75</v>
      </c>
      <c r="D99" s="11" t="s">
        <v>51</v>
      </c>
      <c r="E99" s="11" t="s">
        <v>304</v>
      </c>
      <c r="F99" s="12" t="s">
        <v>48</v>
      </c>
      <c r="G99" s="12" t="s">
        <v>310</v>
      </c>
      <c r="H99" s="12" t="s">
        <v>306</v>
      </c>
      <c r="I99" s="103" t="s">
        <v>504</v>
      </c>
      <c r="J99" s="12" t="str">
        <f t="shared" si="3"/>
        <v>≥17h</v>
      </c>
      <c r="K99" s="12" t="s">
        <v>513</v>
      </c>
      <c r="L99" s="69" t="s">
        <v>519</v>
      </c>
      <c r="M99" s="11" t="s">
        <v>0</v>
      </c>
      <c r="N99" s="11"/>
      <c r="O99" s="11"/>
      <c r="P99" s="11" t="s">
        <v>57</v>
      </c>
    </row>
    <row r="100" spans="1:16" ht="12" customHeight="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11" t="s">
        <v>358</v>
      </c>
      <c r="N100" s="11" t="s">
        <v>543</v>
      </c>
      <c r="O100" s="11" t="s">
        <v>0</v>
      </c>
      <c r="P100" s="11"/>
    </row>
    <row r="101" spans="1:16" ht="12" customHeight="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11" t="s">
        <v>358</v>
      </c>
      <c r="N101" s="11" t="s">
        <v>544</v>
      </c>
      <c r="O101" s="11" t="s">
        <v>0</v>
      </c>
      <c r="P101" s="11"/>
    </row>
    <row r="102" spans="1:16" ht="12" customHeight="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11" t="s">
        <v>0</v>
      </c>
      <c r="N102" s="11"/>
      <c r="O102" s="11"/>
      <c r="P102" s="11" t="s">
        <v>57</v>
      </c>
    </row>
    <row r="103" spans="1:16" ht="12" customHeight="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11" t="s">
        <v>0</v>
      </c>
      <c r="N103" s="11"/>
      <c r="O103" s="11"/>
      <c r="P103" s="11" t="s">
        <v>57</v>
      </c>
    </row>
    <row r="104" spans="1:16" ht="12" customHeight="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11" t="s">
        <v>0</v>
      </c>
      <c r="N104" s="11"/>
      <c r="O104" s="11"/>
      <c r="P104" s="11" t="s">
        <v>57</v>
      </c>
    </row>
    <row r="105" spans="1:16" ht="12" customHeight="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11" t="s">
        <v>0</v>
      </c>
      <c r="N105" s="11"/>
      <c r="O105" s="11"/>
      <c r="P105" s="11" t="s">
        <v>57</v>
      </c>
    </row>
    <row r="106" spans="1:16" ht="12" customHeight="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11" t="s">
        <v>358</v>
      </c>
      <c r="N106" s="11" t="s">
        <v>544</v>
      </c>
      <c r="O106" s="11" t="s">
        <v>358</v>
      </c>
      <c r="P106" s="11" t="s">
        <v>360</v>
      </c>
    </row>
    <row r="107" spans="1:16" ht="12" customHeight="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11" t="s">
        <v>0</v>
      </c>
      <c r="N107" s="11"/>
      <c r="O107" s="11"/>
      <c r="P107" s="11" t="s">
        <v>57</v>
      </c>
    </row>
    <row r="108" spans="1:16" ht="12" customHeight="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11" t="s">
        <v>0</v>
      </c>
      <c r="N108" s="11"/>
      <c r="O108" s="11"/>
      <c r="P108" s="11" t="s">
        <v>57</v>
      </c>
    </row>
    <row r="109" spans="1:16" ht="12" customHeight="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11" t="s">
        <v>358</v>
      </c>
      <c r="N109" s="11" t="s">
        <v>542</v>
      </c>
      <c r="O109" s="11" t="s">
        <v>358</v>
      </c>
      <c r="P109" s="11" t="s">
        <v>360</v>
      </c>
    </row>
    <row r="110" spans="1:16" ht="12" customHeight="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11" t="s">
        <v>0</v>
      </c>
      <c r="N110" s="11"/>
      <c r="O110" s="11"/>
      <c r="P110" s="11" t="s">
        <v>57</v>
      </c>
    </row>
    <row r="111" spans="1:16" ht="12" customHeight="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11" t="s">
        <v>0</v>
      </c>
      <c r="N111" s="11"/>
      <c r="O111" s="11"/>
      <c r="P111" s="11" t="s">
        <v>57</v>
      </c>
    </row>
    <row r="112" spans="1:16" ht="12" customHeight="1">
      <c r="A112" s="10">
        <v>108</v>
      </c>
      <c r="B112" s="98" t="s">
        <v>125</v>
      </c>
      <c r="C112" s="98" t="s">
        <v>59</v>
      </c>
      <c r="D112" s="11" t="s">
        <v>51</v>
      </c>
      <c r="E112" s="11" t="s">
        <v>304</v>
      </c>
      <c r="F112" s="12" t="s">
        <v>50</v>
      </c>
      <c r="G112" s="12" t="s">
        <v>310</v>
      </c>
      <c r="H112" s="12" t="s">
        <v>306</v>
      </c>
      <c r="I112" s="11" t="s">
        <v>504</v>
      </c>
      <c r="J112" s="12" t="str">
        <f t="shared" ref="J112:J117" si="4">"≥17h"</f>
        <v>≥17h</v>
      </c>
      <c r="K112" s="12" t="s">
        <v>512</v>
      </c>
      <c r="L112" s="69" t="s">
        <v>518</v>
      </c>
      <c r="M112" s="11" t="s">
        <v>358</v>
      </c>
      <c r="N112" s="11" t="s">
        <v>543</v>
      </c>
      <c r="O112" s="11" t="s">
        <v>358</v>
      </c>
      <c r="P112" s="11" t="s">
        <v>360</v>
      </c>
    </row>
    <row r="113" spans="1:16" ht="12" customHeight="1">
      <c r="A113" s="10">
        <v>109</v>
      </c>
      <c r="B113" s="98" t="s">
        <v>88</v>
      </c>
      <c r="C113" s="98" t="s">
        <v>89</v>
      </c>
      <c r="D113" s="11" t="s">
        <v>51</v>
      </c>
      <c r="E113" s="11" t="s">
        <v>304</v>
      </c>
      <c r="F113" s="12" t="s">
        <v>49</v>
      </c>
      <c r="G113" s="12" t="s">
        <v>310</v>
      </c>
      <c r="H113" s="12" t="s">
        <v>306</v>
      </c>
      <c r="I113" s="12" t="s">
        <v>505</v>
      </c>
      <c r="J113" s="12" t="str">
        <f t="shared" si="4"/>
        <v>≥17h</v>
      </c>
      <c r="K113" s="12" t="s">
        <v>512</v>
      </c>
      <c r="L113" s="69" t="s">
        <v>520</v>
      </c>
      <c r="M113" s="11" t="s">
        <v>0</v>
      </c>
      <c r="N113" s="11"/>
      <c r="O113" s="11"/>
      <c r="P113" s="11" t="s">
        <v>57</v>
      </c>
    </row>
    <row r="114" spans="1:16" ht="12" customHeight="1">
      <c r="A114" s="10">
        <v>110</v>
      </c>
      <c r="B114" s="98" t="s">
        <v>90</v>
      </c>
      <c r="C114" s="98" t="s">
        <v>89</v>
      </c>
      <c r="D114" s="11" t="s">
        <v>25</v>
      </c>
      <c r="E114" s="11" t="s">
        <v>304</v>
      </c>
      <c r="F114" s="12" t="s">
        <v>49</v>
      </c>
      <c r="G114" s="12" t="s">
        <v>510</v>
      </c>
      <c r="H114" s="12" t="s">
        <v>306</v>
      </c>
      <c r="I114" s="103" t="s">
        <v>505</v>
      </c>
      <c r="J114" s="12" t="str">
        <f t="shared" si="4"/>
        <v>≥17h</v>
      </c>
      <c r="K114" s="12" t="s">
        <v>512</v>
      </c>
      <c r="L114" s="69" t="s">
        <v>520</v>
      </c>
      <c r="M114" s="11" t="s">
        <v>358</v>
      </c>
      <c r="N114" s="11" t="s">
        <v>541</v>
      </c>
      <c r="O114" s="11" t="s">
        <v>358</v>
      </c>
      <c r="P114" s="11" t="s">
        <v>360</v>
      </c>
    </row>
    <row r="115" spans="1:16" ht="12" customHeight="1">
      <c r="A115" s="10">
        <v>111</v>
      </c>
      <c r="B115" s="98" t="s">
        <v>241</v>
      </c>
      <c r="C115" s="98" t="s">
        <v>241</v>
      </c>
      <c r="D115" s="11" t="s">
        <v>51</v>
      </c>
      <c r="E115" s="11" t="s">
        <v>304</v>
      </c>
      <c r="F115" s="12" t="s">
        <v>48</v>
      </c>
      <c r="G115" s="12" t="s">
        <v>510</v>
      </c>
      <c r="H115" s="12" t="s">
        <v>308</v>
      </c>
      <c r="I115" s="11" t="s">
        <v>504</v>
      </c>
      <c r="J115" s="12" t="str">
        <f t="shared" si="4"/>
        <v>≥17h</v>
      </c>
      <c r="K115" s="12" t="s">
        <v>513</v>
      </c>
      <c r="L115" s="69" t="s">
        <v>519</v>
      </c>
      <c r="M115" s="11" t="s">
        <v>358</v>
      </c>
      <c r="N115" s="11" t="s">
        <v>542</v>
      </c>
      <c r="O115" s="11" t="s">
        <v>358</v>
      </c>
      <c r="P115" s="11" t="s">
        <v>360</v>
      </c>
    </row>
    <row r="116" spans="1:16" ht="12" customHeight="1">
      <c r="A116" s="10">
        <v>112</v>
      </c>
      <c r="B116" s="98" t="s">
        <v>242</v>
      </c>
      <c r="C116" s="98" t="s">
        <v>241</v>
      </c>
      <c r="D116" s="11" t="s">
        <v>51</v>
      </c>
      <c r="E116" s="11" t="s">
        <v>304</v>
      </c>
      <c r="F116" s="12" t="s">
        <v>49</v>
      </c>
      <c r="G116" s="11" t="s">
        <v>511</v>
      </c>
      <c r="H116" s="12" t="s">
        <v>308</v>
      </c>
      <c r="I116" s="11" t="s">
        <v>507</v>
      </c>
      <c r="J116" s="12" t="str">
        <f t="shared" si="4"/>
        <v>≥17h</v>
      </c>
      <c r="K116" s="12" t="s">
        <v>512</v>
      </c>
      <c r="L116" s="69" t="s">
        <v>519</v>
      </c>
      <c r="M116" s="11" t="s">
        <v>358</v>
      </c>
      <c r="N116" s="11" t="s">
        <v>542</v>
      </c>
      <c r="O116" s="11" t="s">
        <v>358</v>
      </c>
      <c r="P116" s="11" t="s">
        <v>360</v>
      </c>
    </row>
    <row r="117" spans="1:16" ht="12" customHeight="1">
      <c r="A117" s="10">
        <v>113</v>
      </c>
      <c r="B117" s="98" t="s">
        <v>90</v>
      </c>
      <c r="C117" s="98" t="s">
        <v>89</v>
      </c>
      <c r="D117" s="11" t="s">
        <v>25</v>
      </c>
      <c r="E117" s="11" t="s">
        <v>303</v>
      </c>
      <c r="F117" s="12" t="s">
        <v>50</v>
      </c>
      <c r="G117" s="12" t="s">
        <v>310</v>
      </c>
      <c r="H117" s="12" t="s">
        <v>306</v>
      </c>
      <c r="I117" s="103" t="s">
        <v>505</v>
      </c>
      <c r="J117" s="12" t="str">
        <f t="shared" si="4"/>
        <v>≥17h</v>
      </c>
      <c r="K117" s="12" t="s">
        <v>47</v>
      </c>
      <c r="L117" s="69" t="s">
        <v>520</v>
      </c>
      <c r="M117" s="11" t="s">
        <v>358</v>
      </c>
      <c r="N117" s="11" t="s">
        <v>543</v>
      </c>
      <c r="O117" s="11" t="s">
        <v>358</v>
      </c>
      <c r="P117" s="11" t="s">
        <v>360</v>
      </c>
    </row>
    <row r="118" spans="1:16" ht="12" customHeight="1">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11" t="s">
        <v>358</v>
      </c>
      <c r="N118" s="11" t="s">
        <v>359</v>
      </c>
      <c r="O118" s="11" t="s">
        <v>0</v>
      </c>
      <c r="P118" s="11"/>
    </row>
    <row r="119" spans="1:16" ht="12" customHeight="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11" t="s">
        <v>0</v>
      </c>
      <c r="N119" s="11"/>
      <c r="O119" s="11"/>
      <c r="P119" s="11" t="s">
        <v>57</v>
      </c>
    </row>
    <row r="120" spans="1:16" ht="12" customHeight="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11" t="s">
        <v>0</v>
      </c>
      <c r="N120" s="11"/>
      <c r="O120" s="11"/>
      <c r="P120" s="11" t="s">
        <v>57</v>
      </c>
    </row>
    <row r="121" spans="1:16" ht="12" customHeight="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11" t="s">
        <v>0</v>
      </c>
      <c r="N121" s="11"/>
      <c r="O121" s="11"/>
      <c r="P121" s="11" t="s">
        <v>57</v>
      </c>
    </row>
    <row r="122" spans="1:16" ht="12" customHeight="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11" t="s">
        <v>0</v>
      </c>
      <c r="N122" s="11"/>
      <c r="O122" s="11"/>
      <c r="P122" s="11" t="s">
        <v>57</v>
      </c>
    </row>
    <row r="123" spans="1:16" ht="12" customHeight="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11" t="s">
        <v>358</v>
      </c>
      <c r="N123" s="11" t="s">
        <v>359</v>
      </c>
      <c r="O123" s="11" t="s">
        <v>0</v>
      </c>
      <c r="P123" s="11"/>
    </row>
    <row r="124" spans="1:16" ht="12" customHeight="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11" t="s">
        <v>358</v>
      </c>
      <c r="N124" s="11" t="s">
        <v>544</v>
      </c>
      <c r="O124" s="11" t="s">
        <v>0</v>
      </c>
      <c r="P124" s="11"/>
    </row>
    <row r="125" spans="1:16" ht="12" customHeight="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11" t="s">
        <v>0</v>
      </c>
      <c r="N125" s="11"/>
      <c r="O125" s="11"/>
      <c r="P125" s="11" t="s">
        <v>57</v>
      </c>
    </row>
    <row r="126" spans="1:16" ht="12" customHeight="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11" t="s">
        <v>358</v>
      </c>
      <c r="N126" s="11" t="s">
        <v>542</v>
      </c>
      <c r="O126" s="11" t="s">
        <v>358</v>
      </c>
      <c r="P126" s="11" t="s">
        <v>44</v>
      </c>
    </row>
    <row r="127" spans="1:16" ht="12" customHeight="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11" t="s">
        <v>358</v>
      </c>
      <c r="N127" s="11" t="s">
        <v>542</v>
      </c>
      <c r="O127" s="11" t="s">
        <v>358</v>
      </c>
      <c r="P127" s="11" t="s">
        <v>44</v>
      </c>
    </row>
    <row r="128" spans="1:16" ht="12" customHeight="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11" t="s">
        <v>0</v>
      </c>
      <c r="N128" s="11"/>
      <c r="O128" s="11"/>
      <c r="P128" s="11" t="s">
        <v>57</v>
      </c>
    </row>
    <row r="129" spans="1:16" ht="12" customHeight="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11" t="s">
        <v>0</v>
      </c>
      <c r="N129" s="11"/>
      <c r="O129" s="11"/>
      <c r="P129" s="11" t="s">
        <v>57</v>
      </c>
    </row>
    <row r="130" spans="1:16" ht="12" customHeight="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11" t="s">
        <v>358</v>
      </c>
      <c r="N130" s="11" t="s">
        <v>544</v>
      </c>
      <c r="O130" s="11" t="s">
        <v>358</v>
      </c>
      <c r="P130" s="11" t="s">
        <v>44</v>
      </c>
    </row>
    <row r="131" spans="1:16" ht="12" customHeight="1">
      <c r="A131" s="10">
        <v>127</v>
      </c>
      <c r="B131" s="98" t="s">
        <v>119</v>
      </c>
      <c r="C131" s="98" t="s">
        <v>72</v>
      </c>
      <c r="D131" s="11" t="s">
        <v>52</v>
      </c>
      <c r="E131" s="11" t="s">
        <v>304</v>
      </c>
      <c r="F131" s="12" t="s">
        <v>49</v>
      </c>
      <c r="G131" s="12" t="s">
        <v>510</v>
      </c>
      <c r="H131" s="12" t="s">
        <v>307</v>
      </c>
      <c r="I131" s="103" t="s">
        <v>504</v>
      </c>
      <c r="J131" s="12" t="str">
        <f t="shared" ref="J131:J136" si="5">"≥17h"</f>
        <v>≥17h</v>
      </c>
      <c r="K131" s="12" t="s">
        <v>512</v>
      </c>
      <c r="L131" s="69" t="s">
        <v>519</v>
      </c>
      <c r="M131" s="11" t="s">
        <v>0</v>
      </c>
      <c r="N131" s="11"/>
      <c r="O131" s="11"/>
      <c r="P131" s="11" t="s">
        <v>57</v>
      </c>
    </row>
    <row r="132" spans="1:16" ht="12" customHeight="1">
      <c r="A132" s="10">
        <v>128</v>
      </c>
      <c r="B132" s="98" t="s">
        <v>193</v>
      </c>
      <c r="C132" s="98" t="s">
        <v>193</v>
      </c>
      <c r="D132" s="11" t="s">
        <v>52</v>
      </c>
      <c r="E132" s="11" t="s">
        <v>304</v>
      </c>
      <c r="F132" s="12" t="s">
        <v>49</v>
      </c>
      <c r="G132" s="12" t="s">
        <v>510</v>
      </c>
      <c r="H132" s="12" t="s">
        <v>306</v>
      </c>
      <c r="I132" s="103" t="s">
        <v>504</v>
      </c>
      <c r="J132" s="12" t="str">
        <f t="shared" si="5"/>
        <v>≥17h</v>
      </c>
      <c r="K132" s="12" t="s">
        <v>512</v>
      </c>
      <c r="L132" s="69" t="s">
        <v>519</v>
      </c>
      <c r="M132" s="11" t="s">
        <v>358</v>
      </c>
      <c r="N132" s="11" t="s">
        <v>542</v>
      </c>
      <c r="O132" s="11" t="s">
        <v>358</v>
      </c>
      <c r="P132" s="11" t="s">
        <v>44</v>
      </c>
    </row>
    <row r="133" spans="1:16" ht="12" customHeight="1">
      <c r="A133" s="10">
        <v>129</v>
      </c>
      <c r="B133" s="98" t="s">
        <v>196</v>
      </c>
      <c r="C133" s="98" t="s">
        <v>196</v>
      </c>
      <c r="D133" s="11" t="s">
        <v>51</v>
      </c>
      <c r="E133" s="11" t="s">
        <v>303</v>
      </c>
      <c r="F133" s="12" t="s">
        <v>48</v>
      </c>
      <c r="G133" s="12" t="s">
        <v>310</v>
      </c>
      <c r="H133" s="12" t="s">
        <v>306</v>
      </c>
      <c r="I133" s="12" t="s">
        <v>505</v>
      </c>
      <c r="J133" s="12" t="str">
        <f t="shared" si="5"/>
        <v>≥17h</v>
      </c>
      <c r="K133" s="12" t="s">
        <v>512</v>
      </c>
      <c r="L133" s="69" t="s">
        <v>519</v>
      </c>
      <c r="M133" s="11" t="s">
        <v>358</v>
      </c>
      <c r="N133" s="11" t="s">
        <v>542</v>
      </c>
      <c r="O133" s="11" t="s">
        <v>358</v>
      </c>
      <c r="P133" s="11" t="s">
        <v>360</v>
      </c>
    </row>
    <row r="134" spans="1:16" ht="12" customHeight="1">
      <c r="A134" s="10">
        <v>130</v>
      </c>
      <c r="B134" s="98" t="s">
        <v>120</v>
      </c>
      <c r="C134" s="98" t="s">
        <v>72</v>
      </c>
      <c r="D134" s="11" t="s">
        <v>52</v>
      </c>
      <c r="E134" s="11" t="s">
        <v>304</v>
      </c>
      <c r="F134" s="12" t="s">
        <v>49</v>
      </c>
      <c r="G134" s="11" t="s">
        <v>511</v>
      </c>
      <c r="H134" s="12" t="s">
        <v>308</v>
      </c>
      <c r="I134" s="103" t="s">
        <v>504</v>
      </c>
      <c r="J134" s="12" t="str">
        <f t="shared" si="5"/>
        <v>≥17h</v>
      </c>
      <c r="K134" s="12" t="s">
        <v>512</v>
      </c>
      <c r="L134" s="69" t="s">
        <v>519</v>
      </c>
      <c r="M134" s="11" t="s">
        <v>358</v>
      </c>
      <c r="N134" s="11" t="s">
        <v>544</v>
      </c>
      <c r="O134" s="11" t="s">
        <v>0</v>
      </c>
      <c r="P134" s="11"/>
    </row>
    <row r="135" spans="1:16" ht="12" customHeight="1">
      <c r="A135" s="10">
        <v>131</v>
      </c>
      <c r="B135" s="98" t="s">
        <v>236</v>
      </c>
      <c r="C135" s="98" t="s">
        <v>235</v>
      </c>
      <c r="D135" s="11" t="s">
        <v>25</v>
      </c>
      <c r="E135" s="11" t="s">
        <v>303</v>
      </c>
      <c r="F135" s="12" t="s">
        <v>48</v>
      </c>
      <c r="G135" s="12" t="s">
        <v>510</v>
      </c>
      <c r="H135" s="12" t="s">
        <v>306</v>
      </c>
      <c r="I135" s="103" t="s">
        <v>504</v>
      </c>
      <c r="J135" s="12" t="str">
        <f t="shared" si="5"/>
        <v>≥17h</v>
      </c>
      <c r="K135" s="12" t="s">
        <v>47</v>
      </c>
      <c r="L135" s="69" t="s">
        <v>519</v>
      </c>
      <c r="M135" s="11" t="s">
        <v>0</v>
      </c>
      <c r="N135" s="11"/>
      <c r="O135" s="11"/>
      <c r="P135" s="11" t="s">
        <v>57</v>
      </c>
    </row>
    <row r="136" spans="1:16" ht="12" customHeight="1">
      <c r="A136" s="10">
        <v>132</v>
      </c>
      <c r="B136" s="98" t="s">
        <v>121</v>
      </c>
      <c r="C136" s="98" t="s">
        <v>72</v>
      </c>
      <c r="D136" s="11" t="s">
        <v>52</v>
      </c>
      <c r="E136" s="11" t="s">
        <v>304</v>
      </c>
      <c r="F136" s="12" t="s">
        <v>49</v>
      </c>
      <c r="G136" s="11" t="s">
        <v>511</v>
      </c>
      <c r="H136" s="12" t="s">
        <v>308</v>
      </c>
      <c r="I136" s="103" t="s">
        <v>505</v>
      </c>
      <c r="J136" s="12" t="str">
        <f t="shared" si="5"/>
        <v>≥17h</v>
      </c>
      <c r="K136" s="12" t="s">
        <v>512</v>
      </c>
      <c r="L136" s="69" t="s">
        <v>519</v>
      </c>
      <c r="M136" s="11" t="s">
        <v>0</v>
      </c>
      <c r="N136" s="11"/>
      <c r="O136" s="11"/>
      <c r="P136" s="11" t="s">
        <v>57</v>
      </c>
    </row>
    <row r="137" spans="1:16" ht="12" customHeight="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11" t="s">
        <v>358</v>
      </c>
      <c r="N137" s="11" t="s">
        <v>544</v>
      </c>
      <c r="O137" s="11" t="s">
        <v>0</v>
      </c>
      <c r="P137" s="11"/>
    </row>
    <row r="138" spans="1:16" ht="12" customHeight="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11" t="s">
        <v>0</v>
      </c>
      <c r="N138" s="11"/>
      <c r="O138" s="11"/>
      <c r="P138" s="11" t="s">
        <v>57</v>
      </c>
    </row>
    <row r="139" spans="1:16" ht="12" customHeight="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11" t="s">
        <v>358</v>
      </c>
      <c r="N139" s="11" t="s">
        <v>544</v>
      </c>
      <c r="O139" s="11" t="s">
        <v>0</v>
      </c>
      <c r="P139" s="11"/>
    </row>
    <row r="140" spans="1:16" ht="12" customHeight="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11" t="s">
        <v>358</v>
      </c>
      <c r="N140" s="11" t="s">
        <v>542</v>
      </c>
      <c r="O140" s="11" t="s">
        <v>358</v>
      </c>
      <c r="P140" s="11" t="s">
        <v>44</v>
      </c>
    </row>
    <row r="141" spans="1:16" ht="12" customHeight="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11" t="s">
        <v>358</v>
      </c>
      <c r="N141" s="11" t="s">
        <v>543</v>
      </c>
      <c r="O141" s="11" t="s">
        <v>0</v>
      </c>
      <c r="P141" s="11"/>
    </row>
    <row r="142" spans="1:16" ht="12" customHeight="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11" t="s">
        <v>0</v>
      </c>
      <c r="N142" s="11"/>
      <c r="O142" s="11"/>
      <c r="P142" s="11" t="s">
        <v>57</v>
      </c>
    </row>
    <row r="143" spans="1:16" ht="12" customHeight="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11" t="s">
        <v>0</v>
      </c>
      <c r="N143" s="11"/>
      <c r="O143" s="11"/>
      <c r="P143" s="11" t="s">
        <v>57</v>
      </c>
    </row>
    <row r="144" spans="1:16" ht="12" customHeight="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11" t="s">
        <v>358</v>
      </c>
      <c r="N144" s="11" t="s">
        <v>544</v>
      </c>
      <c r="O144" s="11" t="s">
        <v>358</v>
      </c>
      <c r="P144" s="11" t="s">
        <v>360</v>
      </c>
    </row>
    <row r="145" spans="1:16" ht="12" customHeight="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11" t="s">
        <v>0</v>
      </c>
      <c r="N145" s="11"/>
      <c r="O145" s="11"/>
      <c r="P145" s="11" t="s">
        <v>57</v>
      </c>
    </row>
    <row r="146" spans="1:16" ht="12" customHeight="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11" t="s">
        <v>0</v>
      </c>
      <c r="N146" s="11"/>
      <c r="O146" s="11"/>
      <c r="P146" s="11" t="s">
        <v>57</v>
      </c>
    </row>
    <row r="147" spans="1:16" ht="12" customHeight="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11" t="s">
        <v>358</v>
      </c>
      <c r="N147" s="11" t="s">
        <v>541</v>
      </c>
      <c r="O147" s="11" t="s">
        <v>358</v>
      </c>
      <c r="P147" s="11" t="s">
        <v>45</v>
      </c>
    </row>
    <row r="148" spans="1:16" ht="12" customHeight="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11" t="s">
        <v>0</v>
      </c>
      <c r="N148" s="11"/>
      <c r="O148" s="11"/>
      <c r="P148" s="11" t="s">
        <v>57</v>
      </c>
    </row>
    <row r="149" spans="1:16" ht="12" customHeight="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11" t="s">
        <v>0</v>
      </c>
      <c r="N149" s="11"/>
      <c r="O149" s="11"/>
      <c r="P149" s="11" t="s">
        <v>57</v>
      </c>
    </row>
    <row r="150" spans="1:16" ht="12" customHeight="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11" t="s">
        <v>358</v>
      </c>
      <c r="N150" s="11" t="s">
        <v>542</v>
      </c>
      <c r="O150" s="11" t="s">
        <v>358</v>
      </c>
      <c r="P150" s="11" t="s">
        <v>44</v>
      </c>
    </row>
    <row r="151" spans="1:16" ht="12" customHeight="1">
      <c r="A151" s="10">
        <v>147</v>
      </c>
      <c r="B151" s="98" t="s">
        <v>97</v>
      </c>
      <c r="C151" s="98" t="s">
        <v>75</v>
      </c>
      <c r="D151" s="11" t="s">
        <v>52</v>
      </c>
      <c r="E151" s="11" t="s">
        <v>304</v>
      </c>
      <c r="F151" s="12" t="s">
        <v>50</v>
      </c>
      <c r="G151" s="12" t="s">
        <v>310</v>
      </c>
      <c r="H151" s="12" t="s">
        <v>306</v>
      </c>
      <c r="I151" s="103" t="s">
        <v>504</v>
      </c>
      <c r="J151" s="12" t="str">
        <f t="shared" ref="J151:J158" si="6">"≥17h"</f>
        <v>≥17h</v>
      </c>
      <c r="K151" s="12" t="s">
        <v>512</v>
      </c>
      <c r="L151" s="69" t="s">
        <v>519</v>
      </c>
      <c r="M151" s="11" t="s">
        <v>358</v>
      </c>
      <c r="N151" s="11" t="s">
        <v>542</v>
      </c>
      <c r="O151" s="11" t="s">
        <v>358</v>
      </c>
      <c r="P151" s="11" t="s">
        <v>359</v>
      </c>
    </row>
    <row r="152" spans="1:16" ht="12" customHeight="1">
      <c r="A152" s="10">
        <v>148</v>
      </c>
      <c r="B152" s="98" t="s">
        <v>273</v>
      </c>
      <c r="C152" s="98" t="s">
        <v>89</v>
      </c>
      <c r="D152" s="11" t="s">
        <v>51</v>
      </c>
      <c r="E152" s="11" t="s">
        <v>304</v>
      </c>
      <c r="F152" s="12" t="s">
        <v>48</v>
      </c>
      <c r="G152" s="11" t="s">
        <v>511</v>
      </c>
      <c r="H152" s="12" t="s">
        <v>307</v>
      </c>
      <c r="I152" s="12" t="s">
        <v>505</v>
      </c>
      <c r="J152" s="12" t="str">
        <f t="shared" si="6"/>
        <v>≥17h</v>
      </c>
      <c r="K152" s="12" t="s">
        <v>513</v>
      </c>
      <c r="L152" s="69" t="s">
        <v>520</v>
      </c>
      <c r="M152" s="11" t="s">
        <v>358</v>
      </c>
      <c r="N152" s="11" t="s">
        <v>544</v>
      </c>
      <c r="O152" s="11" t="s">
        <v>0</v>
      </c>
      <c r="P152" s="11"/>
    </row>
    <row r="153" spans="1:16" ht="12" customHeight="1">
      <c r="A153" s="10">
        <v>149</v>
      </c>
      <c r="B153" s="98" t="s">
        <v>99</v>
      </c>
      <c r="C153" s="98" t="s">
        <v>83</v>
      </c>
      <c r="D153" s="11" t="s">
        <v>51</v>
      </c>
      <c r="E153" s="11" t="s">
        <v>303</v>
      </c>
      <c r="F153" s="12" t="s">
        <v>48</v>
      </c>
      <c r="G153" s="12" t="s">
        <v>510</v>
      </c>
      <c r="H153" s="12" t="s">
        <v>308</v>
      </c>
      <c r="I153" s="11" t="s">
        <v>507</v>
      </c>
      <c r="J153" s="12" t="str">
        <f t="shared" si="6"/>
        <v>≥17h</v>
      </c>
      <c r="K153" s="12" t="s">
        <v>513</v>
      </c>
      <c r="L153" s="69" t="s">
        <v>518</v>
      </c>
      <c r="M153" s="11" t="s">
        <v>358</v>
      </c>
      <c r="N153" s="11" t="s">
        <v>541</v>
      </c>
      <c r="O153" s="11" t="s">
        <v>358</v>
      </c>
      <c r="P153" s="11" t="s">
        <v>44</v>
      </c>
    </row>
    <row r="154" spans="1:16" ht="12" customHeight="1">
      <c r="A154" s="10">
        <v>150</v>
      </c>
      <c r="B154" s="98" t="s">
        <v>126</v>
      </c>
      <c r="C154" s="98" t="s">
        <v>126</v>
      </c>
      <c r="D154" s="11" t="s">
        <v>25</v>
      </c>
      <c r="E154" s="11" t="s">
        <v>303</v>
      </c>
      <c r="F154" s="12" t="s">
        <v>48</v>
      </c>
      <c r="G154" s="12" t="s">
        <v>310</v>
      </c>
      <c r="H154" s="12" t="s">
        <v>306</v>
      </c>
      <c r="I154" s="103" t="s">
        <v>505</v>
      </c>
      <c r="J154" s="12" t="str">
        <f t="shared" si="6"/>
        <v>≥17h</v>
      </c>
      <c r="K154" s="12" t="s">
        <v>513</v>
      </c>
      <c r="L154" s="69" t="s">
        <v>518</v>
      </c>
      <c r="M154" s="11" t="s">
        <v>358</v>
      </c>
      <c r="N154" s="11" t="s">
        <v>542</v>
      </c>
      <c r="O154" s="11" t="s">
        <v>358</v>
      </c>
      <c r="P154" s="11" t="s">
        <v>44</v>
      </c>
    </row>
    <row r="155" spans="1:16" ht="12" customHeight="1">
      <c r="A155" s="10">
        <v>151</v>
      </c>
      <c r="B155" s="98" t="s">
        <v>141</v>
      </c>
      <c r="C155" s="98" t="s">
        <v>141</v>
      </c>
      <c r="D155" s="11" t="s">
        <v>52</v>
      </c>
      <c r="E155" s="11" t="s">
        <v>303</v>
      </c>
      <c r="F155" s="12" t="s">
        <v>49</v>
      </c>
      <c r="G155" s="12" t="s">
        <v>310</v>
      </c>
      <c r="H155" s="12" t="s">
        <v>306</v>
      </c>
      <c r="I155" s="103" t="s">
        <v>504</v>
      </c>
      <c r="J155" s="12" t="str">
        <f t="shared" si="6"/>
        <v>≥17h</v>
      </c>
      <c r="K155" s="12" t="s">
        <v>512</v>
      </c>
      <c r="L155" s="69" t="s">
        <v>518</v>
      </c>
      <c r="M155" s="11" t="s">
        <v>358</v>
      </c>
      <c r="N155" s="11" t="s">
        <v>543</v>
      </c>
      <c r="O155" s="11" t="s">
        <v>0</v>
      </c>
      <c r="P155" s="11"/>
    </row>
    <row r="156" spans="1:16" ht="12" customHeight="1">
      <c r="A156" s="10">
        <v>152</v>
      </c>
      <c r="B156" s="98" t="s">
        <v>273</v>
      </c>
      <c r="C156" s="98" t="s">
        <v>89</v>
      </c>
      <c r="D156" s="11" t="s">
        <v>51</v>
      </c>
      <c r="E156" s="11" t="s">
        <v>304</v>
      </c>
      <c r="F156" s="12" t="s">
        <v>50</v>
      </c>
      <c r="G156" s="12" t="s">
        <v>510</v>
      </c>
      <c r="H156" s="12" t="s">
        <v>306</v>
      </c>
      <c r="I156" s="103" t="s">
        <v>505</v>
      </c>
      <c r="J156" s="12" t="str">
        <f t="shared" si="6"/>
        <v>≥17h</v>
      </c>
      <c r="K156" s="12" t="s">
        <v>47</v>
      </c>
      <c r="L156" s="69" t="s">
        <v>520</v>
      </c>
      <c r="M156" s="11" t="s">
        <v>0</v>
      </c>
      <c r="N156" s="11"/>
      <c r="O156" s="11"/>
      <c r="P156" s="11" t="s">
        <v>57</v>
      </c>
    </row>
    <row r="157" spans="1:16" ht="12" customHeight="1">
      <c r="A157" s="10">
        <v>153</v>
      </c>
      <c r="B157" s="98" t="s">
        <v>67</v>
      </c>
      <c r="C157" s="98" t="s">
        <v>67</v>
      </c>
      <c r="D157" s="11" t="s">
        <v>52</v>
      </c>
      <c r="E157" s="11" t="s">
        <v>304</v>
      </c>
      <c r="F157" s="12" t="s">
        <v>48</v>
      </c>
      <c r="G157" s="12" t="s">
        <v>310</v>
      </c>
      <c r="H157" s="12" t="s">
        <v>306</v>
      </c>
      <c r="I157" s="103" t="s">
        <v>504</v>
      </c>
      <c r="J157" s="12" t="str">
        <f t="shared" si="6"/>
        <v>≥17h</v>
      </c>
      <c r="K157" s="12" t="s">
        <v>512</v>
      </c>
      <c r="L157" s="69" t="s">
        <v>518</v>
      </c>
      <c r="M157" s="11" t="s">
        <v>358</v>
      </c>
      <c r="N157" s="11" t="s">
        <v>542</v>
      </c>
      <c r="O157" s="11" t="s">
        <v>358</v>
      </c>
      <c r="P157" s="11" t="s">
        <v>45</v>
      </c>
    </row>
    <row r="158" spans="1:16" ht="12" customHeight="1">
      <c r="A158" s="10">
        <v>154</v>
      </c>
      <c r="B158" s="98" t="s">
        <v>63</v>
      </c>
      <c r="C158" s="98" t="s">
        <v>63</v>
      </c>
      <c r="D158" s="11" t="s">
        <v>51</v>
      </c>
      <c r="E158" s="11" t="s">
        <v>304</v>
      </c>
      <c r="F158" s="12" t="s">
        <v>49</v>
      </c>
      <c r="G158" s="12" t="s">
        <v>310</v>
      </c>
      <c r="H158" s="12" t="s">
        <v>306</v>
      </c>
      <c r="I158" s="12" t="s">
        <v>505</v>
      </c>
      <c r="J158" s="12" t="str">
        <f t="shared" si="6"/>
        <v>≥17h</v>
      </c>
      <c r="K158" s="12" t="s">
        <v>512</v>
      </c>
      <c r="L158" s="69" t="s">
        <v>518</v>
      </c>
      <c r="M158" s="11" t="s">
        <v>0</v>
      </c>
      <c r="N158" s="11"/>
      <c r="O158" s="11"/>
      <c r="P158" s="11" t="s">
        <v>57</v>
      </c>
    </row>
    <row r="159" spans="1:16" ht="12" customHeight="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11" t="s">
        <v>358</v>
      </c>
      <c r="N159" s="11" t="s">
        <v>542</v>
      </c>
      <c r="O159" s="11" t="s">
        <v>358</v>
      </c>
      <c r="P159" s="11" t="s">
        <v>44</v>
      </c>
    </row>
    <row r="160" spans="1:16" ht="12" customHeight="1">
      <c r="A160" s="10">
        <v>156</v>
      </c>
      <c r="B160" s="98" t="s">
        <v>291</v>
      </c>
      <c r="C160" s="98" t="s">
        <v>291</v>
      </c>
      <c r="D160" s="11" t="s">
        <v>52</v>
      </c>
      <c r="E160" s="11" t="s">
        <v>304</v>
      </c>
      <c r="F160" s="12" t="s">
        <v>50</v>
      </c>
      <c r="G160" s="12" t="s">
        <v>510</v>
      </c>
      <c r="H160" s="12" t="s">
        <v>307</v>
      </c>
      <c r="I160" s="11" t="s">
        <v>507</v>
      </c>
      <c r="J160" s="12" t="str">
        <f t="shared" ref="J160:J166" si="7">"≥17h"</f>
        <v>≥17h</v>
      </c>
      <c r="K160" s="12" t="s">
        <v>512</v>
      </c>
      <c r="L160" s="69" t="s">
        <v>519</v>
      </c>
      <c r="M160" s="11" t="s">
        <v>358</v>
      </c>
      <c r="N160" s="11" t="s">
        <v>542</v>
      </c>
      <c r="O160" s="11" t="s">
        <v>358</v>
      </c>
      <c r="P160" s="11" t="s">
        <v>359</v>
      </c>
    </row>
    <row r="161" spans="1:16" ht="12" customHeight="1">
      <c r="A161" s="10">
        <v>157</v>
      </c>
      <c r="B161" s="98" t="s">
        <v>291</v>
      </c>
      <c r="C161" s="98" t="s">
        <v>291</v>
      </c>
      <c r="D161" s="11" t="s">
        <v>52</v>
      </c>
      <c r="E161" s="11" t="s">
        <v>303</v>
      </c>
      <c r="F161" s="12" t="s">
        <v>49</v>
      </c>
      <c r="G161" s="12" t="s">
        <v>310</v>
      </c>
      <c r="H161" s="12" t="s">
        <v>306</v>
      </c>
      <c r="I161" s="12" t="s">
        <v>505</v>
      </c>
      <c r="J161" s="12" t="str">
        <f t="shared" si="7"/>
        <v>≥17h</v>
      </c>
      <c r="K161" s="12" t="s">
        <v>513</v>
      </c>
      <c r="L161" s="69" t="s">
        <v>519</v>
      </c>
      <c r="M161" s="11" t="s">
        <v>358</v>
      </c>
      <c r="N161" s="11" t="s">
        <v>542</v>
      </c>
      <c r="O161" s="11" t="s">
        <v>358</v>
      </c>
      <c r="P161" s="11" t="s">
        <v>359</v>
      </c>
    </row>
    <row r="162" spans="1:16" ht="12" customHeight="1">
      <c r="A162" s="10">
        <v>158</v>
      </c>
      <c r="B162" s="98" t="s">
        <v>63</v>
      </c>
      <c r="C162" s="98" t="s">
        <v>63</v>
      </c>
      <c r="D162" s="11" t="s">
        <v>52</v>
      </c>
      <c r="E162" s="11" t="s">
        <v>304</v>
      </c>
      <c r="F162" s="12" t="s">
        <v>49</v>
      </c>
      <c r="G162" s="12" t="s">
        <v>310</v>
      </c>
      <c r="H162" s="12" t="s">
        <v>306</v>
      </c>
      <c r="I162" s="103" t="s">
        <v>504</v>
      </c>
      <c r="J162" s="12" t="str">
        <f t="shared" si="7"/>
        <v>≥17h</v>
      </c>
      <c r="K162" s="12" t="s">
        <v>512</v>
      </c>
      <c r="L162" s="69" t="s">
        <v>518</v>
      </c>
      <c r="M162" s="11" t="s">
        <v>0</v>
      </c>
      <c r="N162" s="11"/>
      <c r="O162" s="11"/>
      <c r="P162" s="11" t="s">
        <v>57</v>
      </c>
    </row>
    <row r="163" spans="1:16" ht="12" customHeight="1">
      <c r="A163" s="10">
        <v>159</v>
      </c>
      <c r="B163" s="98" t="s">
        <v>63</v>
      </c>
      <c r="C163" s="98" t="s">
        <v>63</v>
      </c>
      <c r="D163" s="11" t="s">
        <v>52</v>
      </c>
      <c r="E163" s="11" t="s">
        <v>304</v>
      </c>
      <c r="F163" s="12" t="s">
        <v>49</v>
      </c>
      <c r="G163" s="12" t="s">
        <v>310</v>
      </c>
      <c r="H163" s="12" t="s">
        <v>306</v>
      </c>
      <c r="I163" s="103" t="s">
        <v>504</v>
      </c>
      <c r="J163" s="12" t="str">
        <f t="shared" si="7"/>
        <v>≥17h</v>
      </c>
      <c r="K163" s="12" t="s">
        <v>512</v>
      </c>
      <c r="L163" s="69" t="s">
        <v>518</v>
      </c>
      <c r="M163" s="11" t="s">
        <v>0</v>
      </c>
      <c r="N163" s="11"/>
      <c r="O163" s="11"/>
      <c r="P163" s="11" t="s">
        <v>57</v>
      </c>
    </row>
    <row r="164" spans="1:16" ht="12" customHeight="1">
      <c r="A164" s="10">
        <v>160</v>
      </c>
      <c r="B164" s="98" t="s">
        <v>64</v>
      </c>
      <c r="C164" s="98" t="s">
        <v>64</v>
      </c>
      <c r="D164" s="11" t="s">
        <v>52</v>
      </c>
      <c r="E164" s="11" t="s">
        <v>304</v>
      </c>
      <c r="F164" s="12" t="s">
        <v>50</v>
      </c>
      <c r="G164" s="12" t="s">
        <v>310</v>
      </c>
      <c r="H164" s="12" t="s">
        <v>306</v>
      </c>
      <c r="I164" s="103" t="s">
        <v>504</v>
      </c>
      <c r="J164" s="12" t="str">
        <f t="shared" si="7"/>
        <v>≥17h</v>
      </c>
      <c r="K164" s="12" t="s">
        <v>512</v>
      </c>
      <c r="L164" s="69" t="s">
        <v>518</v>
      </c>
      <c r="M164" s="11" t="s">
        <v>0</v>
      </c>
      <c r="N164" s="11"/>
      <c r="O164" s="11"/>
      <c r="P164" s="11" t="s">
        <v>57</v>
      </c>
    </row>
    <row r="165" spans="1:16" ht="12" customHeight="1">
      <c r="A165" s="10">
        <v>161</v>
      </c>
      <c r="B165" s="98" t="s">
        <v>291</v>
      </c>
      <c r="C165" s="98" t="s">
        <v>291</v>
      </c>
      <c r="D165" s="11" t="s">
        <v>52</v>
      </c>
      <c r="E165" s="11" t="s">
        <v>303</v>
      </c>
      <c r="F165" s="12" t="s">
        <v>49</v>
      </c>
      <c r="G165" s="12" t="s">
        <v>310</v>
      </c>
      <c r="H165" s="12" t="s">
        <v>308</v>
      </c>
      <c r="I165" s="11" t="s">
        <v>504</v>
      </c>
      <c r="J165" s="12" t="str">
        <f t="shared" si="7"/>
        <v>≥17h</v>
      </c>
      <c r="K165" s="12" t="s">
        <v>47</v>
      </c>
      <c r="L165" s="69" t="s">
        <v>519</v>
      </c>
      <c r="M165" s="11" t="s">
        <v>0</v>
      </c>
      <c r="N165" s="11"/>
      <c r="O165" s="11"/>
      <c r="P165" s="11" t="s">
        <v>57</v>
      </c>
    </row>
    <row r="166" spans="1:16" ht="12" customHeight="1">
      <c r="A166" s="10">
        <v>162</v>
      </c>
      <c r="B166" s="98" t="s">
        <v>64</v>
      </c>
      <c r="C166" s="98" t="s">
        <v>64</v>
      </c>
      <c r="D166" s="11" t="s">
        <v>52</v>
      </c>
      <c r="E166" s="11" t="s">
        <v>304</v>
      </c>
      <c r="F166" s="12" t="s">
        <v>49</v>
      </c>
      <c r="G166" s="12" t="s">
        <v>310</v>
      </c>
      <c r="H166" s="12" t="s">
        <v>306</v>
      </c>
      <c r="I166" s="103" t="s">
        <v>505</v>
      </c>
      <c r="J166" s="12" t="str">
        <f t="shared" si="7"/>
        <v>≥17h</v>
      </c>
      <c r="K166" s="12" t="s">
        <v>512</v>
      </c>
      <c r="L166" s="69" t="s">
        <v>518</v>
      </c>
      <c r="M166" s="11" t="s">
        <v>0</v>
      </c>
      <c r="N166" s="11"/>
      <c r="O166" s="11"/>
      <c r="P166" s="11" t="s">
        <v>57</v>
      </c>
    </row>
    <row r="167" spans="1:16" ht="12" customHeight="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11" t="s">
        <v>358</v>
      </c>
      <c r="N167" s="11" t="s">
        <v>542</v>
      </c>
      <c r="O167" s="11" t="s">
        <v>358</v>
      </c>
      <c r="P167" s="11" t="s">
        <v>360</v>
      </c>
    </row>
    <row r="168" spans="1:16" ht="12" customHeight="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11" t="s">
        <v>358</v>
      </c>
      <c r="N168" s="11" t="s">
        <v>544</v>
      </c>
      <c r="O168" s="11" t="s">
        <v>0</v>
      </c>
      <c r="P168" s="11"/>
    </row>
    <row r="169" spans="1:16" ht="12" customHeight="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11" t="s">
        <v>358</v>
      </c>
      <c r="N169" s="11" t="s">
        <v>543</v>
      </c>
      <c r="O169" s="11" t="s">
        <v>0</v>
      </c>
      <c r="P169" s="11"/>
    </row>
    <row r="170" spans="1:16" ht="12" customHeight="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11" t="s">
        <v>358</v>
      </c>
      <c r="N170" s="11" t="s">
        <v>544</v>
      </c>
      <c r="O170" s="11" t="s">
        <v>359</v>
      </c>
      <c r="P170" s="11"/>
    </row>
    <row r="171" spans="1:16" ht="12" customHeight="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11" t="s">
        <v>358</v>
      </c>
      <c r="N171" s="11" t="s">
        <v>543</v>
      </c>
      <c r="O171" s="11" t="s">
        <v>358</v>
      </c>
      <c r="P171" s="11" t="s">
        <v>44</v>
      </c>
    </row>
    <row r="172" spans="1:16" ht="12" customHeight="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11" t="s">
        <v>358</v>
      </c>
      <c r="N172" s="11" t="s">
        <v>543</v>
      </c>
      <c r="O172" s="11" t="s">
        <v>358</v>
      </c>
      <c r="P172" s="11" t="s">
        <v>360</v>
      </c>
    </row>
    <row r="173" spans="1:16" ht="12" customHeight="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11" t="s">
        <v>358</v>
      </c>
      <c r="N173" s="11" t="s">
        <v>542</v>
      </c>
      <c r="O173" s="11" t="s">
        <v>358</v>
      </c>
      <c r="P173" s="11" t="s">
        <v>359</v>
      </c>
    </row>
    <row r="174" spans="1:16" ht="12" customHeight="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11" t="s">
        <v>358</v>
      </c>
      <c r="N174" s="11" t="s">
        <v>544</v>
      </c>
      <c r="O174" s="11" t="s">
        <v>0</v>
      </c>
      <c r="P174" s="11"/>
    </row>
    <row r="175" spans="1:16" ht="12" customHeight="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11" t="s">
        <v>0</v>
      </c>
      <c r="N175" s="11"/>
      <c r="O175" s="11"/>
      <c r="P175" s="11" t="s">
        <v>57</v>
      </c>
    </row>
    <row r="176" spans="1:16" ht="12" customHeight="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11" t="s">
        <v>358</v>
      </c>
      <c r="N176" s="11" t="s">
        <v>542</v>
      </c>
      <c r="O176" s="11" t="s">
        <v>358</v>
      </c>
      <c r="P176" s="11" t="s">
        <v>360</v>
      </c>
    </row>
    <row r="177" spans="1:16" ht="12" customHeight="1">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11" t="s">
        <v>358</v>
      </c>
      <c r="N177" s="11" t="s">
        <v>543</v>
      </c>
      <c r="O177" s="11" t="s">
        <v>0</v>
      </c>
      <c r="P177" s="11"/>
    </row>
    <row r="178" spans="1:16" ht="12" customHeight="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11" t="s">
        <v>358</v>
      </c>
      <c r="N178" s="11" t="s">
        <v>542</v>
      </c>
      <c r="O178" s="11" t="s">
        <v>358</v>
      </c>
      <c r="P178" s="11" t="s">
        <v>359</v>
      </c>
    </row>
    <row r="179" spans="1:16" ht="12" customHeight="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11" t="s">
        <v>0</v>
      </c>
      <c r="N179" s="11"/>
      <c r="O179" s="11"/>
      <c r="P179" s="11" t="s">
        <v>57</v>
      </c>
    </row>
    <row r="180" spans="1:16" ht="12" customHeight="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11" t="s">
        <v>358</v>
      </c>
      <c r="N180" s="11" t="s">
        <v>543</v>
      </c>
      <c r="O180" s="11" t="s">
        <v>0</v>
      </c>
      <c r="P180" s="11"/>
    </row>
    <row r="181" spans="1:16" ht="12" customHeight="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11" t="s">
        <v>0</v>
      </c>
      <c r="N181" s="11"/>
      <c r="O181" s="11"/>
      <c r="P181" s="11" t="s">
        <v>57</v>
      </c>
    </row>
    <row r="182" spans="1:16" ht="12" customHeight="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11" t="s">
        <v>0</v>
      </c>
      <c r="N182" s="11"/>
      <c r="O182" s="11"/>
      <c r="P182" s="11" t="s">
        <v>57</v>
      </c>
    </row>
    <row r="183" spans="1:16" ht="12" customHeight="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11" t="s">
        <v>0</v>
      </c>
      <c r="N183" s="11"/>
      <c r="O183" s="11"/>
      <c r="P183" s="11" t="s">
        <v>57</v>
      </c>
    </row>
    <row r="184" spans="1:16" ht="12" customHeight="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11" t="s">
        <v>358</v>
      </c>
      <c r="N184" s="11" t="s">
        <v>544</v>
      </c>
      <c r="O184" s="11" t="s">
        <v>0</v>
      </c>
      <c r="P184" s="11"/>
    </row>
    <row r="185" spans="1:16" ht="12" customHeight="1">
      <c r="A185" s="10">
        <v>181</v>
      </c>
      <c r="B185" s="98" t="s">
        <v>245</v>
      </c>
      <c r="C185" s="98" t="s">
        <v>245</v>
      </c>
      <c r="D185" s="11" t="s">
        <v>51</v>
      </c>
      <c r="E185" s="11" t="s">
        <v>304</v>
      </c>
      <c r="F185" s="12" t="s">
        <v>48</v>
      </c>
      <c r="G185" s="12" t="s">
        <v>310</v>
      </c>
      <c r="H185" s="12" t="s">
        <v>306</v>
      </c>
      <c r="I185" s="103" t="s">
        <v>505</v>
      </c>
      <c r="J185" s="11" t="str">
        <f t="shared" ref="J185:J190" si="8">"12-16h"</f>
        <v>12-16h</v>
      </c>
      <c r="K185" s="12" t="s">
        <v>513</v>
      </c>
      <c r="L185" s="69" t="s">
        <v>520</v>
      </c>
      <c r="M185" s="11" t="s">
        <v>358</v>
      </c>
      <c r="N185" s="11" t="s">
        <v>543</v>
      </c>
      <c r="O185" s="11" t="s">
        <v>358</v>
      </c>
      <c r="P185" s="11" t="s">
        <v>44</v>
      </c>
    </row>
    <row r="186" spans="1:16" ht="12" customHeight="1">
      <c r="A186" s="10">
        <v>182</v>
      </c>
      <c r="B186" s="98" t="s">
        <v>252</v>
      </c>
      <c r="C186" s="98" t="s">
        <v>245</v>
      </c>
      <c r="D186" s="11" t="s">
        <v>52</v>
      </c>
      <c r="E186" s="11" t="s">
        <v>304</v>
      </c>
      <c r="F186" s="12" t="s">
        <v>50</v>
      </c>
      <c r="G186" s="11" t="s">
        <v>511</v>
      </c>
      <c r="H186" s="12" t="s">
        <v>308</v>
      </c>
      <c r="I186" s="11" t="s">
        <v>504</v>
      </c>
      <c r="J186" s="11" t="str">
        <f t="shared" si="8"/>
        <v>12-16h</v>
      </c>
      <c r="K186" s="12" t="s">
        <v>513</v>
      </c>
      <c r="L186" s="69" t="s">
        <v>520</v>
      </c>
      <c r="M186" s="11" t="s">
        <v>358</v>
      </c>
      <c r="N186" s="11" t="s">
        <v>542</v>
      </c>
      <c r="O186" s="11" t="s">
        <v>358</v>
      </c>
      <c r="P186" s="11" t="s">
        <v>44</v>
      </c>
    </row>
    <row r="187" spans="1:16" ht="12" customHeight="1">
      <c r="A187" s="10">
        <v>183</v>
      </c>
      <c r="B187" s="98" t="s">
        <v>192</v>
      </c>
      <c r="C187" s="98" t="s">
        <v>191</v>
      </c>
      <c r="D187" s="11" t="s">
        <v>51</v>
      </c>
      <c r="E187" s="11" t="s">
        <v>303</v>
      </c>
      <c r="F187" s="12" t="s">
        <v>50</v>
      </c>
      <c r="G187" s="12" t="s">
        <v>510</v>
      </c>
      <c r="H187" s="12" t="s">
        <v>306</v>
      </c>
      <c r="I187" s="11" t="s">
        <v>504</v>
      </c>
      <c r="J187" s="11" t="str">
        <f t="shared" si="8"/>
        <v>12-16h</v>
      </c>
      <c r="K187" s="12" t="s">
        <v>513</v>
      </c>
      <c r="L187" s="69" t="s">
        <v>519</v>
      </c>
      <c r="M187" s="11" t="s">
        <v>358</v>
      </c>
      <c r="N187" s="11" t="s">
        <v>544</v>
      </c>
      <c r="O187" s="11" t="s">
        <v>0</v>
      </c>
      <c r="P187" s="11"/>
    </row>
    <row r="188" spans="1:16" ht="12" customHeight="1">
      <c r="A188" s="10">
        <v>184</v>
      </c>
      <c r="B188" s="98" t="s">
        <v>253</v>
      </c>
      <c r="C188" s="98" t="s">
        <v>245</v>
      </c>
      <c r="D188" s="11" t="s">
        <v>51</v>
      </c>
      <c r="E188" s="11" t="s">
        <v>303</v>
      </c>
      <c r="F188" s="12" t="s">
        <v>50</v>
      </c>
      <c r="G188" s="11" t="s">
        <v>511</v>
      </c>
      <c r="H188" s="12" t="s">
        <v>307</v>
      </c>
      <c r="I188" s="11" t="s">
        <v>504</v>
      </c>
      <c r="J188" s="11" t="str">
        <f t="shared" si="8"/>
        <v>12-16h</v>
      </c>
      <c r="K188" s="12" t="s">
        <v>513</v>
      </c>
      <c r="L188" s="69" t="s">
        <v>520</v>
      </c>
      <c r="M188" s="11" t="s">
        <v>358</v>
      </c>
      <c r="N188" s="11" t="s">
        <v>542</v>
      </c>
      <c r="O188" s="11" t="s">
        <v>358</v>
      </c>
      <c r="P188" s="11" t="s">
        <v>360</v>
      </c>
    </row>
    <row r="189" spans="1:16" ht="12" customHeight="1">
      <c r="A189" s="10">
        <v>185</v>
      </c>
      <c r="B189" s="98" t="s">
        <v>192</v>
      </c>
      <c r="C189" s="98" t="s">
        <v>191</v>
      </c>
      <c r="D189" s="11" t="s">
        <v>51</v>
      </c>
      <c r="E189" s="11" t="s">
        <v>303</v>
      </c>
      <c r="F189" s="12" t="s">
        <v>48</v>
      </c>
      <c r="G189" s="12" t="s">
        <v>510</v>
      </c>
      <c r="H189" s="12" t="s">
        <v>306</v>
      </c>
      <c r="I189" s="11" t="s">
        <v>504</v>
      </c>
      <c r="J189" s="11" t="str">
        <f t="shared" si="8"/>
        <v>12-16h</v>
      </c>
      <c r="K189" s="12" t="s">
        <v>47</v>
      </c>
      <c r="L189" s="69" t="s">
        <v>519</v>
      </c>
      <c r="M189" s="11" t="s">
        <v>358</v>
      </c>
      <c r="N189" s="11" t="s">
        <v>543</v>
      </c>
      <c r="O189" s="11" t="s">
        <v>0</v>
      </c>
      <c r="P189" s="11"/>
    </row>
    <row r="190" spans="1:16" ht="12" customHeight="1">
      <c r="A190" s="10">
        <v>186</v>
      </c>
      <c r="B190" s="98" t="s">
        <v>253</v>
      </c>
      <c r="C190" s="98" t="s">
        <v>245</v>
      </c>
      <c r="D190" s="11" t="s">
        <v>52</v>
      </c>
      <c r="E190" s="11" t="s">
        <v>304</v>
      </c>
      <c r="F190" s="12" t="s">
        <v>48</v>
      </c>
      <c r="G190" s="11" t="s">
        <v>511</v>
      </c>
      <c r="H190" s="12" t="s">
        <v>307</v>
      </c>
      <c r="I190" s="103" t="s">
        <v>505</v>
      </c>
      <c r="J190" s="11" t="str">
        <f t="shared" si="8"/>
        <v>12-16h</v>
      </c>
      <c r="K190" s="12" t="s">
        <v>513</v>
      </c>
      <c r="L190" s="69" t="s">
        <v>520</v>
      </c>
      <c r="M190" s="11" t="s">
        <v>0</v>
      </c>
      <c r="N190" s="11"/>
      <c r="O190" s="11"/>
      <c r="P190" s="11" t="s">
        <v>57</v>
      </c>
    </row>
    <row r="191" spans="1:16" ht="12" customHeight="1">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11" t="s">
        <v>0</v>
      </c>
      <c r="N191" s="11"/>
      <c r="O191" s="11"/>
      <c r="P191" s="11" t="s">
        <v>57</v>
      </c>
    </row>
    <row r="192" spans="1:16" ht="12" customHeight="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11" t="s">
        <v>0</v>
      </c>
      <c r="N192" s="11"/>
      <c r="O192" s="11"/>
      <c r="P192" s="11" t="s">
        <v>57</v>
      </c>
    </row>
    <row r="193" spans="1:16" ht="12" customHeight="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11" t="s">
        <v>358</v>
      </c>
      <c r="N193" s="11" t="s">
        <v>544</v>
      </c>
      <c r="O193" s="11" t="s">
        <v>358</v>
      </c>
      <c r="P193" s="11" t="s">
        <v>360</v>
      </c>
    </row>
    <row r="194" spans="1:16" ht="12" customHeight="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11" t="s">
        <v>358</v>
      </c>
      <c r="N194" s="11" t="s">
        <v>543</v>
      </c>
      <c r="O194" s="11" t="s">
        <v>0</v>
      </c>
      <c r="P194" s="11"/>
    </row>
    <row r="195" spans="1:16" ht="12" customHeight="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11" t="s">
        <v>358</v>
      </c>
      <c r="N195" s="11" t="s">
        <v>542</v>
      </c>
      <c r="O195" s="11" t="s">
        <v>358</v>
      </c>
      <c r="P195" s="11" t="s">
        <v>359</v>
      </c>
    </row>
    <row r="196" spans="1:16" ht="12" customHeight="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11" t="s">
        <v>358</v>
      </c>
      <c r="N196" s="11" t="s">
        <v>543</v>
      </c>
      <c r="O196" s="11" t="s">
        <v>0</v>
      </c>
      <c r="P196" s="11"/>
    </row>
    <row r="197" spans="1:16" ht="12" customHeight="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11" t="s">
        <v>0</v>
      </c>
      <c r="N197" s="11"/>
      <c r="O197" s="11"/>
      <c r="P197" s="11" t="s">
        <v>57</v>
      </c>
    </row>
    <row r="198" spans="1:16" ht="12" customHeight="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11" t="s">
        <v>358</v>
      </c>
      <c r="N198" s="11" t="s">
        <v>359</v>
      </c>
      <c r="O198" s="11" t="s">
        <v>0</v>
      </c>
      <c r="P198" s="11"/>
    </row>
    <row r="199" spans="1:16" ht="12" customHeight="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11" t="s">
        <v>358</v>
      </c>
      <c r="N199" s="11" t="s">
        <v>541</v>
      </c>
      <c r="O199" s="11" t="s">
        <v>358</v>
      </c>
      <c r="P199" s="11" t="s">
        <v>359</v>
      </c>
    </row>
    <row r="200" spans="1:16" ht="12" customHeight="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11" t="s">
        <v>358</v>
      </c>
      <c r="N200" s="11" t="s">
        <v>541</v>
      </c>
      <c r="O200" s="11" t="s">
        <v>359</v>
      </c>
      <c r="P200" s="11"/>
    </row>
    <row r="201" spans="1:16" ht="12" customHeight="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11" t="s">
        <v>0</v>
      </c>
      <c r="N201" s="11"/>
      <c r="O201" s="11"/>
      <c r="P201" s="11" t="s">
        <v>57</v>
      </c>
    </row>
    <row r="202" spans="1:16" ht="12" customHeight="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11" t="s">
        <v>358</v>
      </c>
      <c r="N202" s="11" t="s">
        <v>542</v>
      </c>
      <c r="O202" s="11" t="s">
        <v>358</v>
      </c>
      <c r="P202" s="11" t="s">
        <v>359</v>
      </c>
    </row>
    <row r="203" spans="1:16" ht="12" customHeight="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11" t="s">
        <v>358</v>
      </c>
      <c r="N203" s="11" t="s">
        <v>544</v>
      </c>
      <c r="O203" s="11" t="s">
        <v>0</v>
      </c>
      <c r="P203" s="11"/>
    </row>
    <row r="204" spans="1:16" ht="12" customHeight="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11" t="s">
        <v>358</v>
      </c>
      <c r="N204" s="11" t="s">
        <v>544</v>
      </c>
      <c r="O204" s="11" t="s">
        <v>0</v>
      </c>
      <c r="P204" s="11"/>
    </row>
    <row r="205" spans="1:16" ht="12" customHeight="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11" t="s">
        <v>358</v>
      </c>
      <c r="N205" s="11" t="s">
        <v>544</v>
      </c>
      <c r="O205" s="11" t="s">
        <v>0</v>
      </c>
      <c r="P205" s="11"/>
    </row>
    <row r="206" spans="1:16" ht="12" customHeight="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11" t="s">
        <v>0</v>
      </c>
      <c r="N206" s="11"/>
      <c r="O206" s="11"/>
      <c r="P206" s="11" t="s">
        <v>57</v>
      </c>
    </row>
    <row r="207" spans="1:16" ht="12" customHeight="1">
      <c r="A207" s="10">
        <v>203</v>
      </c>
      <c r="B207" s="98" t="s">
        <v>238</v>
      </c>
      <c r="C207" s="98" t="s">
        <v>238</v>
      </c>
      <c r="D207" s="11" t="s">
        <v>25</v>
      </c>
      <c r="E207" s="11" t="s">
        <v>304</v>
      </c>
      <c r="F207" s="12" t="s">
        <v>50</v>
      </c>
      <c r="G207" s="12" t="s">
        <v>310</v>
      </c>
      <c r="H207" s="12" t="s">
        <v>306</v>
      </c>
      <c r="I207" s="103" t="s">
        <v>504</v>
      </c>
      <c r="J207" s="12" t="str">
        <f t="shared" ref="J207:J212" si="9">"≥17h"</f>
        <v>≥17h</v>
      </c>
      <c r="K207" s="12" t="s">
        <v>512</v>
      </c>
      <c r="L207" s="69" t="s">
        <v>519</v>
      </c>
      <c r="M207" s="11" t="s">
        <v>358</v>
      </c>
      <c r="N207" s="11" t="s">
        <v>544</v>
      </c>
      <c r="O207" s="11" t="s">
        <v>0</v>
      </c>
      <c r="P207" s="11"/>
    </row>
    <row r="208" spans="1:16" ht="12" customHeight="1">
      <c r="A208" s="10">
        <v>204</v>
      </c>
      <c r="B208" s="98" t="s">
        <v>258</v>
      </c>
      <c r="C208" s="98" t="s">
        <v>256</v>
      </c>
      <c r="D208" s="11" t="s">
        <v>52</v>
      </c>
      <c r="E208" s="11" t="s">
        <v>303</v>
      </c>
      <c r="F208" s="12" t="s">
        <v>49</v>
      </c>
      <c r="G208" s="11" t="s">
        <v>511</v>
      </c>
      <c r="H208" s="12" t="s">
        <v>307</v>
      </c>
      <c r="I208" s="103" t="s">
        <v>505</v>
      </c>
      <c r="J208" s="12" t="str">
        <f t="shared" si="9"/>
        <v>≥17h</v>
      </c>
      <c r="K208" s="12" t="s">
        <v>512</v>
      </c>
      <c r="L208" s="69" t="s">
        <v>519</v>
      </c>
      <c r="M208" s="11" t="s">
        <v>358</v>
      </c>
      <c r="N208" s="11" t="s">
        <v>359</v>
      </c>
      <c r="O208" s="11" t="s">
        <v>358</v>
      </c>
      <c r="P208" s="11" t="s">
        <v>359</v>
      </c>
    </row>
    <row r="209" spans="1:16" ht="12" customHeight="1">
      <c r="A209" s="10">
        <v>205</v>
      </c>
      <c r="B209" s="98" t="s">
        <v>140</v>
      </c>
      <c r="C209" s="98" t="s">
        <v>131</v>
      </c>
      <c r="D209" s="11" t="s">
        <v>52</v>
      </c>
      <c r="E209" s="11" t="s">
        <v>303</v>
      </c>
      <c r="F209" s="12" t="s">
        <v>49</v>
      </c>
      <c r="G209" s="11" t="s">
        <v>511</v>
      </c>
      <c r="H209" s="12" t="s">
        <v>308</v>
      </c>
      <c r="I209" s="103" t="s">
        <v>504</v>
      </c>
      <c r="J209" s="12" t="str">
        <f t="shared" si="9"/>
        <v>≥17h</v>
      </c>
      <c r="K209" s="12" t="s">
        <v>512</v>
      </c>
      <c r="L209" s="69" t="s">
        <v>519</v>
      </c>
      <c r="M209" s="11" t="s">
        <v>0</v>
      </c>
      <c r="N209" s="11"/>
      <c r="O209" s="11"/>
      <c r="P209" s="11" t="s">
        <v>57</v>
      </c>
    </row>
    <row r="210" spans="1:16" ht="12" customHeight="1">
      <c r="A210" s="10">
        <v>206</v>
      </c>
      <c r="B210" s="98" t="s">
        <v>241</v>
      </c>
      <c r="C210" s="98" t="s">
        <v>241</v>
      </c>
      <c r="D210" s="11" t="s">
        <v>51</v>
      </c>
      <c r="E210" s="11" t="s">
        <v>303</v>
      </c>
      <c r="F210" s="12" t="s">
        <v>50</v>
      </c>
      <c r="G210" s="12" t="s">
        <v>510</v>
      </c>
      <c r="H210" s="12" t="s">
        <v>306</v>
      </c>
      <c r="I210" s="11" t="s">
        <v>507</v>
      </c>
      <c r="J210" s="12" t="str">
        <f t="shared" si="9"/>
        <v>≥17h</v>
      </c>
      <c r="K210" s="12" t="s">
        <v>47</v>
      </c>
      <c r="L210" s="69" t="s">
        <v>519</v>
      </c>
      <c r="M210" s="11" t="s">
        <v>358</v>
      </c>
      <c r="N210" s="11" t="s">
        <v>543</v>
      </c>
      <c r="O210" s="11" t="s">
        <v>0</v>
      </c>
      <c r="P210" s="11"/>
    </row>
    <row r="211" spans="1:16" ht="12" customHeight="1">
      <c r="A211" s="10">
        <v>207</v>
      </c>
      <c r="B211" s="98" t="s">
        <v>190</v>
      </c>
      <c r="C211" s="98" t="s">
        <v>190</v>
      </c>
      <c r="D211" s="11" t="s">
        <v>52</v>
      </c>
      <c r="E211" s="11" t="s">
        <v>303</v>
      </c>
      <c r="F211" s="12" t="s">
        <v>50</v>
      </c>
      <c r="G211" s="12" t="s">
        <v>310</v>
      </c>
      <c r="H211" s="12" t="s">
        <v>306</v>
      </c>
      <c r="I211" s="103" t="s">
        <v>504</v>
      </c>
      <c r="J211" s="12" t="str">
        <f t="shared" si="9"/>
        <v>≥17h</v>
      </c>
      <c r="K211" s="12" t="s">
        <v>47</v>
      </c>
      <c r="L211" s="69" t="s">
        <v>518</v>
      </c>
      <c r="M211" s="11" t="s">
        <v>358</v>
      </c>
      <c r="N211" s="11" t="s">
        <v>543</v>
      </c>
      <c r="O211" s="11" t="s">
        <v>358</v>
      </c>
      <c r="P211" s="11" t="s">
        <v>359</v>
      </c>
    </row>
    <row r="212" spans="1:16" ht="12" customHeight="1">
      <c r="A212" s="10">
        <v>208</v>
      </c>
      <c r="B212" s="98" t="s">
        <v>140</v>
      </c>
      <c r="C212" s="98" t="s">
        <v>131</v>
      </c>
      <c r="D212" s="11" t="s">
        <v>52</v>
      </c>
      <c r="E212" s="11" t="s">
        <v>303</v>
      </c>
      <c r="F212" s="12" t="s">
        <v>49</v>
      </c>
      <c r="G212" s="11" t="s">
        <v>511</v>
      </c>
      <c r="H212" s="12" t="s">
        <v>308</v>
      </c>
      <c r="I212" s="103" t="s">
        <v>504</v>
      </c>
      <c r="J212" s="12" t="str">
        <f t="shared" si="9"/>
        <v>≥17h</v>
      </c>
      <c r="K212" s="12" t="s">
        <v>512</v>
      </c>
      <c r="L212" s="69" t="s">
        <v>519</v>
      </c>
      <c r="M212" s="11" t="s">
        <v>0</v>
      </c>
      <c r="N212" s="11"/>
      <c r="O212" s="11"/>
      <c r="P212" s="11" t="s">
        <v>57</v>
      </c>
    </row>
    <row r="213" spans="1:16" ht="12" customHeight="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11" t="s">
        <v>0</v>
      </c>
      <c r="N213" s="11"/>
      <c r="O213" s="11"/>
      <c r="P213" s="11" t="s">
        <v>57</v>
      </c>
    </row>
    <row r="214" spans="1:16" ht="12" customHeight="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11" t="s">
        <v>358</v>
      </c>
      <c r="N214" s="11" t="s">
        <v>543</v>
      </c>
      <c r="O214" s="11" t="s">
        <v>358</v>
      </c>
      <c r="P214" s="11" t="s">
        <v>44</v>
      </c>
    </row>
    <row r="215" spans="1:16" ht="12" customHeight="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11" t="s">
        <v>358</v>
      </c>
      <c r="N215" s="11" t="s">
        <v>543</v>
      </c>
      <c r="O215" s="11" t="s">
        <v>358</v>
      </c>
      <c r="P215" s="11" t="s">
        <v>359</v>
      </c>
    </row>
    <row r="216" spans="1:16" ht="12" customHeight="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11" t="s">
        <v>0</v>
      </c>
      <c r="N216" s="11"/>
      <c r="O216" s="11"/>
      <c r="P216" s="11" t="s">
        <v>57</v>
      </c>
    </row>
    <row r="217" spans="1:16" ht="12" customHeight="1">
      <c r="A217" s="10">
        <v>213</v>
      </c>
      <c r="B217" s="98" t="s">
        <v>172</v>
      </c>
      <c r="C217" s="98" t="s">
        <v>168</v>
      </c>
      <c r="D217" s="11" t="s">
        <v>51</v>
      </c>
      <c r="E217" s="11" t="s">
        <v>304</v>
      </c>
      <c r="F217" s="12" t="s">
        <v>48</v>
      </c>
      <c r="G217" s="12" t="s">
        <v>510</v>
      </c>
      <c r="H217" s="12" t="s">
        <v>306</v>
      </c>
      <c r="I217" s="103" t="s">
        <v>505</v>
      </c>
      <c r="J217" s="12" t="str">
        <f t="shared" ref="J217:J224" si="10">"≥17h"</f>
        <v>≥17h</v>
      </c>
      <c r="K217" s="12" t="s">
        <v>47</v>
      </c>
      <c r="L217" s="69" t="s">
        <v>520</v>
      </c>
      <c r="M217" s="11" t="s">
        <v>358</v>
      </c>
      <c r="N217" s="11" t="s">
        <v>544</v>
      </c>
      <c r="O217" s="11" t="s">
        <v>0</v>
      </c>
      <c r="P217" s="11"/>
    </row>
    <row r="218" spans="1:16" ht="12" customHeight="1">
      <c r="A218" s="10">
        <v>214</v>
      </c>
      <c r="B218" s="98" t="s">
        <v>192</v>
      </c>
      <c r="C218" s="98" t="s">
        <v>191</v>
      </c>
      <c r="D218" s="11" t="s">
        <v>51</v>
      </c>
      <c r="E218" s="11" t="s">
        <v>304</v>
      </c>
      <c r="F218" s="12" t="s">
        <v>48</v>
      </c>
      <c r="G218" s="12" t="s">
        <v>510</v>
      </c>
      <c r="H218" s="12" t="s">
        <v>306</v>
      </c>
      <c r="I218" s="11" t="s">
        <v>504</v>
      </c>
      <c r="J218" s="12" t="str">
        <f t="shared" si="10"/>
        <v>≥17h</v>
      </c>
      <c r="K218" s="12" t="s">
        <v>512</v>
      </c>
      <c r="L218" s="69" t="s">
        <v>519</v>
      </c>
      <c r="M218" s="11" t="s">
        <v>358</v>
      </c>
      <c r="N218" s="11" t="s">
        <v>542</v>
      </c>
      <c r="O218" s="11" t="s">
        <v>358</v>
      </c>
      <c r="P218" s="11" t="s">
        <v>44</v>
      </c>
    </row>
    <row r="219" spans="1:16" ht="12" customHeight="1">
      <c r="A219" s="10">
        <v>215</v>
      </c>
      <c r="B219" s="98" t="s">
        <v>172</v>
      </c>
      <c r="C219" s="98" t="s">
        <v>168</v>
      </c>
      <c r="D219" s="11" t="s">
        <v>25</v>
      </c>
      <c r="E219" s="11" t="s">
        <v>304</v>
      </c>
      <c r="F219" s="12" t="s">
        <v>50</v>
      </c>
      <c r="G219" s="12" t="s">
        <v>310</v>
      </c>
      <c r="H219" s="12" t="s">
        <v>306</v>
      </c>
      <c r="I219" s="103" t="s">
        <v>504</v>
      </c>
      <c r="J219" s="12" t="str">
        <f t="shared" si="10"/>
        <v>≥17h</v>
      </c>
      <c r="K219" s="12" t="s">
        <v>512</v>
      </c>
      <c r="L219" s="69" t="s">
        <v>520</v>
      </c>
      <c r="M219" s="11" t="s">
        <v>0</v>
      </c>
      <c r="N219" s="11"/>
      <c r="O219" s="11"/>
      <c r="P219" s="11" t="s">
        <v>57</v>
      </c>
    </row>
    <row r="220" spans="1:16" ht="12" customHeight="1">
      <c r="A220" s="10">
        <v>216</v>
      </c>
      <c r="B220" s="98" t="s">
        <v>190</v>
      </c>
      <c r="C220" s="98" t="s">
        <v>190</v>
      </c>
      <c r="D220" s="11" t="s">
        <v>51</v>
      </c>
      <c r="E220" s="11" t="s">
        <v>304</v>
      </c>
      <c r="F220" s="12" t="s">
        <v>48</v>
      </c>
      <c r="G220" s="12" t="s">
        <v>310</v>
      </c>
      <c r="H220" s="12" t="s">
        <v>306</v>
      </c>
      <c r="I220" s="11" t="s">
        <v>507</v>
      </c>
      <c r="J220" s="12" t="str">
        <f t="shared" si="10"/>
        <v>≥17h</v>
      </c>
      <c r="K220" s="12" t="s">
        <v>513</v>
      </c>
      <c r="L220" s="69" t="s">
        <v>518</v>
      </c>
      <c r="M220" s="11" t="s">
        <v>358</v>
      </c>
      <c r="N220" s="11" t="s">
        <v>542</v>
      </c>
      <c r="O220" s="11" t="s">
        <v>358</v>
      </c>
      <c r="P220" s="11" t="s">
        <v>359</v>
      </c>
    </row>
    <row r="221" spans="1:16" ht="12" customHeight="1">
      <c r="A221" s="10">
        <v>217</v>
      </c>
      <c r="B221" s="98" t="s">
        <v>291</v>
      </c>
      <c r="C221" s="98" t="s">
        <v>291</v>
      </c>
      <c r="D221" s="11" t="s">
        <v>52</v>
      </c>
      <c r="E221" s="11" t="s">
        <v>304</v>
      </c>
      <c r="F221" s="12" t="s">
        <v>49</v>
      </c>
      <c r="G221" s="12" t="s">
        <v>510</v>
      </c>
      <c r="H221" s="12" t="s">
        <v>307</v>
      </c>
      <c r="I221" s="11" t="s">
        <v>504</v>
      </c>
      <c r="J221" s="12" t="str">
        <f t="shared" si="10"/>
        <v>≥17h</v>
      </c>
      <c r="K221" s="12" t="s">
        <v>512</v>
      </c>
      <c r="L221" s="69" t="s">
        <v>519</v>
      </c>
      <c r="M221" s="11" t="s">
        <v>358</v>
      </c>
      <c r="N221" s="11" t="s">
        <v>542</v>
      </c>
      <c r="O221" s="11" t="s">
        <v>359</v>
      </c>
      <c r="P221" s="11"/>
    </row>
    <row r="222" spans="1:16" ht="12" customHeight="1">
      <c r="A222" s="10">
        <v>218</v>
      </c>
      <c r="B222" s="98" t="s">
        <v>189</v>
      </c>
      <c r="C222" s="98" t="s">
        <v>189</v>
      </c>
      <c r="D222" s="11" t="s">
        <v>52</v>
      </c>
      <c r="E222" s="11" t="s">
        <v>303</v>
      </c>
      <c r="F222" s="12" t="s">
        <v>49</v>
      </c>
      <c r="G222" s="12" t="s">
        <v>510</v>
      </c>
      <c r="H222" s="12" t="s">
        <v>306</v>
      </c>
      <c r="I222" s="103" t="s">
        <v>504</v>
      </c>
      <c r="J222" s="12" t="str">
        <f t="shared" si="10"/>
        <v>≥17h</v>
      </c>
      <c r="K222" s="12" t="s">
        <v>47</v>
      </c>
      <c r="L222" s="69" t="s">
        <v>519</v>
      </c>
      <c r="M222" s="11" t="s">
        <v>358</v>
      </c>
      <c r="N222" s="11" t="s">
        <v>543</v>
      </c>
      <c r="O222" s="11" t="s">
        <v>0</v>
      </c>
      <c r="P222" s="11"/>
    </row>
    <row r="223" spans="1:16" ht="12" customHeight="1">
      <c r="A223" s="10">
        <v>219</v>
      </c>
      <c r="B223" s="98" t="s">
        <v>181</v>
      </c>
      <c r="C223" s="98" t="s">
        <v>168</v>
      </c>
      <c r="D223" s="11" t="s">
        <v>52</v>
      </c>
      <c r="E223" s="11" t="s">
        <v>303</v>
      </c>
      <c r="F223" s="12" t="s">
        <v>49</v>
      </c>
      <c r="G223" s="11" t="s">
        <v>511</v>
      </c>
      <c r="H223" s="12" t="s">
        <v>307</v>
      </c>
      <c r="I223" s="103" t="s">
        <v>504</v>
      </c>
      <c r="J223" s="12" t="str">
        <f t="shared" si="10"/>
        <v>≥17h</v>
      </c>
      <c r="K223" s="12" t="s">
        <v>512</v>
      </c>
      <c r="L223" s="69" t="s">
        <v>520</v>
      </c>
      <c r="M223" s="11" t="s">
        <v>358</v>
      </c>
      <c r="N223" s="11" t="s">
        <v>544</v>
      </c>
      <c r="O223" s="11" t="s">
        <v>0</v>
      </c>
      <c r="P223" s="11"/>
    </row>
    <row r="224" spans="1:16" ht="12" customHeight="1">
      <c r="A224" s="10">
        <v>220</v>
      </c>
      <c r="B224" s="98" t="s">
        <v>189</v>
      </c>
      <c r="C224" s="98" t="s">
        <v>189</v>
      </c>
      <c r="D224" s="11" t="s">
        <v>51</v>
      </c>
      <c r="E224" s="11" t="s">
        <v>304</v>
      </c>
      <c r="F224" s="12" t="s">
        <v>48</v>
      </c>
      <c r="G224" s="12" t="s">
        <v>310</v>
      </c>
      <c r="H224" s="12" t="s">
        <v>306</v>
      </c>
      <c r="I224" s="11" t="s">
        <v>504</v>
      </c>
      <c r="J224" s="12" t="str">
        <f t="shared" si="10"/>
        <v>≥17h</v>
      </c>
      <c r="K224" s="12" t="s">
        <v>513</v>
      </c>
      <c r="L224" s="69" t="s">
        <v>519</v>
      </c>
      <c r="M224" s="11" t="s">
        <v>0</v>
      </c>
      <c r="N224" s="11"/>
      <c r="O224" s="11"/>
      <c r="P224" s="11" t="s">
        <v>57</v>
      </c>
    </row>
    <row r="225" spans="1:16" ht="12" customHeight="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11" t="s">
        <v>358</v>
      </c>
      <c r="N225" s="11" t="s">
        <v>541</v>
      </c>
      <c r="O225" s="11" t="s">
        <v>358</v>
      </c>
      <c r="P225" s="11" t="s">
        <v>44</v>
      </c>
    </row>
    <row r="226" spans="1:16" ht="12" customHeight="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11" t="s">
        <v>0</v>
      </c>
      <c r="N226" s="11"/>
      <c r="O226" s="11"/>
      <c r="P226" s="11" t="s">
        <v>57</v>
      </c>
    </row>
    <row r="227" spans="1:16" ht="12" customHeight="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11" t="s">
        <v>358</v>
      </c>
      <c r="N227" s="11" t="s">
        <v>544</v>
      </c>
      <c r="O227" s="11" t="s">
        <v>0</v>
      </c>
      <c r="P227" s="11"/>
    </row>
    <row r="228" spans="1:16" ht="12" customHeight="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11" t="s">
        <v>358</v>
      </c>
      <c r="N228" s="11" t="s">
        <v>542</v>
      </c>
      <c r="O228" s="11" t="s">
        <v>358</v>
      </c>
      <c r="P228" s="11" t="s">
        <v>44</v>
      </c>
    </row>
    <row r="229" spans="1:16" ht="12" customHeight="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11" t="s">
        <v>358</v>
      </c>
      <c r="N229" s="11" t="s">
        <v>541</v>
      </c>
      <c r="O229" s="11" t="s">
        <v>358</v>
      </c>
      <c r="P229" s="11" t="s">
        <v>46</v>
      </c>
    </row>
    <row r="230" spans="1:16" ht="12" customHeight="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11" t="s">
        <v>358</v>
      </c>
      <c r="N230" s="11" t="s">
        <v>542</v>
      </c>
      <c r="O230" s="11" t="s">
        <v>0</v>
      </c>
      <c r="P230" s="11"/>
    </row>
    <row r="231" spans="1:16" ht="12" customHeight="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11" t="s">
        <v>0</v>
      </c>
      <c r="N231" s="11"/>
      <c r="O231" s="11"/>
      <c r="P231" s="11" t="s">
        <v>57</v>
      </c>
    </row>
    <row r="232" spans="1:16" ht="12" customHeight="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11" t="s">
        <v>358</v>
      </c>
      <c r="N232" s="11" t="s">
        <v>542</v>
      </c>
      <c r="O232" s="11" t="s">
        <v>358</v>
      </c>
      <c r="P232" s="11" t="s">
        <v>360</v>
      </c>
    </row>
    <row r="233" spans="1:16" ht="12" customHeight="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11" t="s">
        <v>358</v>
      </c>
      <c r="N233" s="11" t="s">
        <v>544</v>
      </c>
      <c r="O233" s="11" t="s">
        <v>0</v>
      </c>
      <c r="P233" s="11"/>
    </row>
    <row r="234" spans="1:16" ht="12" customHeight="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11" t="s">
        <v>358</v>
      </c>
      <c r="N234" s="11" t="s">
        <v>544</v>
      </c>
      <c r="O234" s="11" t="s">
        <v>0</v>
      </c>
      <c r="P234" s="11"/>
    </row>
    <row r="235" spans="1:16" ht="12" customHeight="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11" t="s">
        <v>358</v>
      </c>
      <c r="N235" s="11" t="s">
        <v>544</v>
      </c>
      <c r="O235" s="11" t="s">
        <v>358</v>
      </c>
      <c r="P235" s="11" t="s">
        <v>359</v>
      </c>
    </row>
    <row r="236" spans="1:16" ht="12" customHeight="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11" t="s">
        <v>0</v>
      </c>
      <c r="N236" s="11"/>
      <c r="O236" s="11"/>
      <c r="P236" s="11" t="s">
        <v>57</v>
      </c>
    </row>
    <row r="237" spans="1:16" ht="12" customHeight="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11" t="s">
        <v>358</v>
      </c>
      <c r="N237" s="11" t="s">
        <v>544</v>
      </c>
      <c r="O237" s="11" t="s">
        <v>359</v>
      </c>
      <c r="P237" s="11"/>
    </row>
    <row r="238" spans="1:16" ht="12" customHeight="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11" t="s">
        <v>0</v>
      </c>
      <c r="N238" s="11"/>
      <c r="O238" s="11"/>
      <c r="P238" s="11" t="s">
        <v>57</v>
      </c>
    </row>
    <row r="239" spans="1:16" ht="12" customHeight="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11" t="s">
        <v>358</v>
      </c>
      <c r="N239" s="11" t="s">
        <v>544</v>
      </c>
      <c r="O239" s="11" t="s">
        <v>358</v>
      </c>
      <c r="P239" s="11" t="s">
        <v>360</v>
      </c>
    </row>
    <row r="240" spans="1:16" ht="12" customHeight="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11" t="s">
        <v>358</v>
      </c>
      <c r="N240" s="11" t="s">
        <v>542</v>
      </c>
      <c r="O240" s="11" t="s">
        <v>0</v>
      </c>
      <c r="P240" s="11"/>
    </row>
    <row r="241" spans="1:16" ht="12" customHeight="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11" t="s">
        <v>358</v>
      </c>
      <c r="N241" s="11" t="s">
        <v>544</v>
      </c>
      <c r="O241" s="11" t="s">
        <v>0</v>
      </c>
      <c r="P241" s="11"/>
    </row>
    <row r="242" spans="1:16" ht="12" customHeight="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11" t="s">
        <v>0</v>
      </c>
      <c r="N242" s="11"/>
      <c r="O242" s="11"/>
      <c r="P242" s="11" t="s">
        <v>57</v>
      </c>
    </row>
    <row r="243" spans="1:16" ht="12" customHeight="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11" t="s">
        <v>358</v>
      </c>
      <c r="N243" s="11" t="s">
        <v>542</v>
      </c>
      <c r="O243" s="11" t="s">
        <v>0</v>
      </c>
      <c r="P243" s="11"/>
    </row>
    <row r="244" spans="1:16" ht="12" customHeight="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11" t="s">
        <v>358</v>
      </c>
      <c r="N244" s="11" t="s">
        <v>541</v>
      </c>
      <c r="O244" s="11" t="s">
        <v>358</v>
      </c>
      <c r="P244" s="11" t="s">
        <v>44</v>
      </c>
    </row>
    <row r="245" spans="1:16" ht="12" customHeight="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11" t="s">
        <v>0</v>
      </c>
      <c r="N245" s="11"/>
      <c r="O245" s="11"/>
      <c r="P245" s="11" t="s">
        <v>57</v>
      </c>
    </row>
    <row r="246" spans="1:16" ht="12" customHeight="1">
      <c r="A246" s="10">
        <v>242</v>
      </c>
      <c r="B246" s="98" t="s">
        <v>110</v>
      </c>
      <c r="C246" s="98" t="s">
        <v>71</v>
      </c>
      <c r="D246" s="11" t="s">
        <v>51</v>
      </c>
      <c r="E246" s="11" t="s">
        <v>303</v>
      </c>
      <c r="F246" s="12" t="s">
        <v>50</v>
      </c>
      <c r="G246" s="11" t="s">
        <v>511</v>
      </c>
      <c r="H246" s="12" t="s">
        <v>308</v>
      </c>
      <c r="I246" s="103" t="s">
        <v>504</v>
      </c>
      <c r="J246" s="12" t="str">
        <f t="shared" ref="J246:J251" si="11">"≥17h"</f>
        <v>≥17h</v>
      </c>
      <c r="K246" s="12" t="s">
        <v>47</v>
      </c>
      <c r="L246" s="69" t="s">
        <v>520</v>
      </c>
      <c r="M246" s="11" t="s">
        <v>0</v>
      </c>
      <c r="N246" s="11"/>
      <c r="O246" s="11"/>
      <c r="P246" s="11" t="s">
        <v>57</v>
      </c>
    </row>
    <row r="247" spans="1:16" ht="12" customHeight="1">
      <c r="A247" s="10">
        <v>243</v>
      </c>
      <c r="B247" s="98" t="s">
        <v>82</v>
      </c>
      <c r="C247" s="98" t="s">
        <v>82</v>
      </c>
      <c r="D247" s="11" t="s">
        <v>25</v>
      </c>
      <c r="E247" s="11" t="s">
        <v>303</v>
      </c>
      <c r="F247" s="12" t="s">
        <v>48</v>
      </c>
      <c r="G247" s="12" t="s">
        <v>510</v>
      </c>
      <c r="H247" s="12" t="s">
        <v>308</v>
      </c>
      <c r="I247" s="11" t="s">
        <v>507</v>
      </c>
      <c r="J247" s="12" t="str">
        <f t="shared" si="11"/>
        <v>≥17h</v>
      </c>
      <c r="K247" s="12" t="s">
        <v>512</v>
      </c>
      <c r="L247" s="69" t="s">
        <v>518</v>
      </c>
      <c r="M247" s="11" t="s">
        <v>358</v>
      </c>
      <c r="N247" s="11" t="s">
        <v>543</v>
      </c>
      <c r="O247" s="11" t="s">
        <v>359</v>
      </c>
      <c r="P247" s="11"/>
    </row>
    <row r="248" spans="1:16" ht="12" customHeight="1">
      <c r="A248" s="10">
        <v>244</v>
      </c>
      <c r="B248" s="98" t="s">
        <v>112</v>
      </c>
      <c r="C248" s="98" t="s">
        <v>71</v>
      </c>
      <c r="D248" s="11" t="s">
        <v>51</v>
      </c>
      <c r="E248" s="11" t="s">
        <v>304</v>
      </c>
      <c r="F248" s="12" t="s">
        <v>50</v>
      </c>
      <c r="G248" s="12" t="s">
        <v>310</v>
      </c>
      <c r="H248" s="12" t="s">
        <v>306</v>
      </c>
      <c r="I248" s="103" t="s">
        <v>505</v>
      </c>
      <c r="J248" s="12" t="str">
        <f t="shared" si="11"/>
        <v>≥17h</v>
      </c>
      <c r="K248" s="12" t="s">
        <v>513</v>
      </c>
      <c r="L248" s="69" t="s">
        <v>520</v>
      </c>
      <c r="M248" s="11" t="s">
        <v>358</v>
      </c>
      <c r="N248" s="11" t="s">
        <v>544</v>
      </c>
      <c r="O248" s="11" t="s">
        <v>0</v>
      </c>
      <c r="P248" s="11"/>
    </row>
    <row r="249" spans="1:16" ht="12" customHeight="1">
      <c r="A249" s="10">
        <v>245</v>
      </c>
      <c r="B249" s="98" t="s">
        <v>284</v>
      </c>
      <c r="C249" s="98" t="s">
        <v>281</v>
      </c>
      <c r="D249" s="11" t="s">
        <v>52</v>
      </c>
      <c r="E249" s="11" t="s">
        <v>304</v>
      </c>
      <c r="F249" s="12" t="s">
        <v>49</v>
      </c>
      <c r="G249" s="11" t="s">
        <v>511</v>
      </c>
      <c r="H249" s="12" t="s">
        <v>307</v>
      </c>
      <c r="I249" s="11" t="s">
        <v>504</v>
      </c>
      <c r="J249" s="12" t="str">
        <f t="shared" si="11"/>
        <v>≥17h</v>
      </c>
      <c r="K249" s="12" t="s">
        <v>512</v>
      </c>
      <c r="L249" s="69" t="s">
        <v>519</v>
      </c>
      <c r="M249" s="11" t="s">
        <v>358</v>
      </c>
      <c r="N249" s="11" t="s">
        <v>544</v>
      </c>
      <c r="O249" s="11" t="s">
        <v>358</v>
      </c>
      <c r="P249" s="11" t="s">
        <v>359</v>
      </c>
    </row>
    <row r="250" spans="1:16" ht="12" customHeight="1">
      <c r="A250" s="10">
        <v>246</v>
      </c>
      <c r="B250" s="98" t="s">
        <v>189</v>
      </c>
      <c r="C250" s="98" t="s">
        <v>189</v>
      </c>
      <c r="D250" s="11" t="s">
        <v>52</v>
      </c>
      <c r="E250" s="11" t="s">
        <v>304</v>
      </c>
      <c r="F250" s="12" t="s">
        <v>49</v>
      </c>
      <c r="G250" s="12" t="s">
        <v>310</v>
      </c>
      <c r="H250" s="12" t="s">
        <v>306</v>
      </c>
      <c r="I250" s="103" t="s">
        <v>505</v>
      </c>
      <c r="J250" s="12" t="str">
        <f t="shared" si="11"/>
        <v>≥17h</v>
      </c>
      <c r="K250" s="12" t="s">
        <v>512</v>
      </c>
      <c r="L250" s="69" t="s">
        <v>519</v>
      </c>
      <c r="M250" s="11" t="s">
        <v>0</v>
      </c>
      <c r="N250" s="11"/>
      <c r="O250" s="11"/>
      <c r="P250" s="11" t="s">
        <v>57</v>
      </c>
    </row>
    <row r="251" spans="1:16" ht="12" customHeight="1">
      <c r="A251" s="10">
        <v>247</v>
      </c>
      <c r="B251" s="98" t="s">
        <v>73</v>
      </c>
      <c r="C251" s="98" t="s">
        <v>72</v>
      </c>
      <c r="D251" s="11" t="s">
        <v>51</v>
      </c>
      <c r="E251" s="11" t="s">
        <v>304</v>
      </c>
      <c r="F251" s="12" t="s">
        <v>50</v>
      </c>
      <c r="G251" s="11" t="s">
        <v>511</v>
      </c>
      <c r="H251" s="12" t="s">
        <v>307</v>
      </c>
      <c r="I251" s="103" t="s">
        <v>504</v>
      </c>
      <c r="J251" s="12" t="str">
        <f t="shared" si="11"/>
        <v>≥17h</v>
      </c>
      <c r="K251" s="12" t="s">
        <v>513</v>
      </c>
      <c r="L251" s="69" t="s">
        <v>519</v>
      </c>
      <c r="M251" s="11" t="s">
        <v>358</v>
      </c>
      <c r="N251" s="11" t="s">
        <v>542</v>
      </c>
      <c r="O251" s="11" t="s">
        <v>358</v>
      </c>
      <c r="P251" s="11" t="s">
        <v>359</v>
      </c>
    </row>
    <row r="252" spans="1:16" ht="12" customHeight="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11" t="s">
        <v>358</v>
      </c>
      <c r="N252" s="11" t="s">
        <v>542</v>
      </c>
      <c r="O252" s="11" t="s">
        <v>358</v>
      </c>
      <c r="P252" s="11" t="s">
        <v>44</v>
      </c>
    </row>
    <row r="253" spans="1:16" ht="12" customHeight="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11" t="s">
        <v>358</v>
      </c>
      <c r="N253" s="11" t="s">
        <v>543</v>
      </c>
      <c r="O253" s="11" t="s">
        <v>0</v>
      </c>
      <c r="P253" s="11"/>
    </row>
    <row r="254" spans="1:16" ht="12" customHeight="1">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11" t="s">
        <v>358</v>
      </c>
      <c r="N254" s="11" t="s">
        <v>544</v>
      </c>
      <c r="O254" s="11" t="s">
        <v>358</v>
      </c>
      <c r="P254" s="11" t="s">
        <v>360</v>
      </c>
    </row>
    <row r="255" spans="1:16" ht="12" customHeight="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11" t="s">
        <v>358</v>
      </c>
      <c r="N255" s="11" t="s">
        <v>544</v>
      </c>
      <c r="O255" s="11" t="s">
        <v>359</v>
      </c>
      <c r="P255" s="11"/>
    </row>
    <row r="256" spans="1:16" ht="12" customHeight="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11" t="s">
        <v>0</v>
      </c>
      <c r="N256" s="11"/>
      <c r="O256" s="11"/>
      <c r="P256" s="11" t="s">
        <v>57</v>
      </c>
    </row>
    <row r="257" spans="1:16" ht="12" customHeight="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11" t="s">
        <v>358</v>
      </c>
      <c r="N257" s="11" t="s">
        <v>544</v>
      </c>
      <c r="O257" s="11" t="s">
        <v>358</v>
      </c>
      <c r="P257" s="11" t="s">
        <v>359</v>
      </c>
    </row>
    <row r="258" spans="1:16" ht="12" customHeight="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11" t="s">
        <v>358</v>
      </c>
      <c r="N258" s="11" t="s">
        <v>543</v>
      </c>
      <c r="O258" s="11" t="s">
        <v>0</v>
      </c>
      <c r="P258" s="11"/>
    </row>
    <row r="259" spans="1:16" ht="12" customHeight="1">
      <c r="A259" s="10">
        <v>255</v>
      </c>
      <c r="B259" s="98" t="s">
        <v>74</v>
      </c>
      <c r="C259" s="98" t="s">
        <v>75</v>
      </c>
      <c r="D259" s="11" t="s">
        <v>25</v>
      </c>
      <c r="E259" s="11" t="s">
        <v>304</v>
      </c>
      <c r="F259" s="12" t="s">
        <v>50</v>
      </c>
      <c r="G259" s="12" t="s">
        <v>310</v>
      </c>
      <c r="H259" s="12" t="s">
        <v>306</v>
      </c>
      <c r="I259" s="103" t="s">
        <v>505</v>
      </c>
      <c r="J259" s="12" t="str">
        <f t="shared" ref="J259:J266" si="12">"≥17h"</f>
        <v>≥17h</v>
      </c>
      <c r="K259" s="12" t="s">
        <v>513</v>
      </c>
      <c r="L259" s="69" t="s">
        <v>519</v>
      </c>
      <c r="M259" s="11" t="s">
        <v>358</v>
      </c>
      <c r="N259" s="11" t="s">
        <v>543</v>
      </c>
      <c r="O259" s="11" t="s">
        <v>358</v>
      </c>
      <c r="P259" s="11" t="s">
        <v>360</v>
      </c>
    </row>
    <row r="260" spans="1:16" ht="12" customHeight="1">
      <c r="A260" s="10">
        <v>256</v>
      </c>
      <c r="B260" s="98" t="s">
        <v>82</v>
      </c>
      <c r="C260" s="98" t="s">
        <v>82</v>
      </c>
      <c r="D260" s="11" t="s">
        <v>51</v>
      </c>
      <c r="E260" s="11" t="s">
        <v>303</v>
      </c>
      <c r="F260" s="12" t="s">
        <v>50</v>
      </c>
      <c r="G260" s="12" t="s">
        <v>510</v>
      </c>
      <c r="H260" s="12" t="s">
        <v>308</v>
      </c>
      <c r="I260" s="11" t="s">
        <v>507</v>
      </c>
      <c r="J260" s="12" t="str">
        <f t="shared" si="12"/>
        <v>≥17h</v>
      </c>
      <c r="K260" s="12" t="s">
        <v>512</v>
      </c>
      <c r="L260" s="69" t="s">
        <v>518</v>
      </c>
      <c r="M260" s="11" t="s">
        <v>358</v>
      </c>
      <c r="N260" s="11" t="s">
        <v>544</v>
      </c>
      <c r="O260" s="11" t="s">
        <v>0</v>
      </c>
      <c r="P260" s="11"/>
    </row>
    <row r="261" spans="1:16" ht="12" customHeight="1">
      <c r="A261" s="10">
        <v>257</v>
      </c>
      <c r="B261" s="98" t="s">
        <v>284</v>
      </c>
      <c r="C261" s="98" t="s">
        <v>281</v>
      </c>
      <c r="D261" s="11" t="s">
        <v>52</v>
      </c>
      <c r="E261" s="11" t="s">
        <v>304</v>
      </c>
      <c r="F261" s="12" t="s">
        <v>49</v>
      </c>
      <c r="G261" s="11" t="s">
        <v>511</v>
      </c>
      <c r="H261" s="12" t="s">
        <v>307</v>
      </c>
      <c r="I261" s="11" t="s">
        <v>504</v>
      </c>
      <c r="J261" s="12" t="str">
        <f t="shared" si="12"/>
        <v>≥17h</v>
      </c>
      <c r="K261" s="12" t="s">
        <v>512</v>
      </c>
      <c r="L261" s="69" t="s">
        <v>519</v>
      </c>
      <c r="M261" s="11" t="s">
        <v>0</v>
      </c>
      <c r="N261" s="11"/>
      <c r="O261" s="11"/>
      <c r="P261" s="11" t="s">
        <v>57</v>
      </c>
    </row>
    <row r="262" spans="1:16" ht="12" customHeight="1">
      <c r="A262" s="10">
        <v>258</v>
      </c>
      <c r="B262" s="98" t="s">
        <v>76</v>
      </c>
      <c r="C262" s="98" t="s">
        <v>75</v>
      </c>
      <c r="D262" s="11" t="s">
        <v>51</v>
      </c>
      <c r="E262" s="11" t="s">
        <v>304</v>
      </c>
      <c r="F262" s="12" t="s">
        <v>50</v>
      </c>
      <c r="G262" s="12" t="s">
        <v>310</v>
      </c>
      <c r="H262" s="12" t="s">
        <v>306</v>
      </c>
      <c r="I262" s="12" t="s">
        <v>505</v>
      </c>
      <c r="J262" s="12" t="str">
        <f t="shared" si="12"/>
        <v>≥17h</v>
      </c>
      <c r="K262" s="12" t="s">
        <v>512</v>
      </c>
      <c r="L262" s="69" t="s">
        <v>519</v>
      </c>
      <c r="M262" s="11" t="s">
        <v>358</v>
      </c>
      <c r="N262" s="11" t="s">
        <v>542</v>
      </c>
      <c r="O262" s="11" t="s">
        <v>358</v>
      </c>
      <c r="P262" s="11" t="s">
        <v>360</v>
      </c>
    </row>
    <row r="263" spans="1:16" ht="12" customHeight="1">
      <c r="A263" s="10">
        <v>259</v>
      </c>
      <c r="B263" s="98" t="s">
        <v>76</v>
      </c>
      <c r="C263" s="98" t="s">
        <v>75</v>
      </c>
      <c r="D263" s="11" t="s">
        <v>51</v>
      </c>
      <c r="E263" s="11" t="s">
        <v>304</v>
      </c>
      <c r="F263" s="12" t="s">
        <v>48</v>
      </c>
      <c r="G263" s="12" t="s">
        <v>510</v>
      </c>
      <c r="H263" s="12" t="s">
        <v>306</v>
      </c>
      <c r="I263" s="12" t="s">
        <v>505</v>
      </c>
      <c r="J263" s="12" t="str">
        <f t="shared" si="12"/>
        <v>≥17h</v>
      </c>
      <c r="K263" s="12" t="s">
        <v>513</v>
      </c>
      <c r="L263" s="69" t="s">
        <v>519</v>
      </c>
      <c r="M263" s="11" t="s">
        <v>358</v>
      </c>
      <c r="N263" s="11" t="s">
        <v>543</v>
      </c>
      <c r="O263" s="11" t="s">
        <v>358</v>
      </c>
      <c r="P263" s="11" t="s">
        <v>44</v>
      </c>
    </row>
    <row r="264" spans="1:16" ht="12" customHeight="1">
      <c r="A264" s="10">
        <v>260</v>
      </c>
      <c r="B264" s="98" t="s">
        <v>284</v>
      </c>
      <c r="C264" s="98" t="s">
        <v>281</v>
      </c>
      <c r="D264" s="11" t="s">
        <v>52</v>
      </c>
      <c r="E264" s="11" t="s">
        <v>304</v>
      </c>
      <c r="F264" s="12" t="s">
        <v>49</v>
      </c>
      <c r="G264" s="11" t="s">
        <v>511</v>
      </c>
      <c r="H264" s="12" t="s">
        <v>307</v>
      </c>
      <c r="I264" s="103" t="s">
        <v>505</v>
      </c>
      <c r="J264" s="12" t="str">
        <f t="shared" si="12"/>
        <v>≥17h</v>
      </c>
      <c r="K264" s="12" t="s">
        <v>47</v>
      </c>
      <c r="L264" s="69" t="s">
        <v>519</v>
      </c>
      <c r="M264" s="11" t="s">
        <v>358</v>
      </c>
      <c r="N264" s="11" t="s">
        <v>543</v>
      </c>
      <c r="O264" s="11" t="s">
        <v>358</v>
      </c>
      <c r="P264" s="11" t="s">
        <v>44</v>
      </c>
    </row>
    <row r="265" spans="1:16" ht="12" customHeight="1">
      <c r="A265" s="10">
        <v>261</v>
      </c>
      <c r="B265" s="98" t="s">
        <v>113</v>
      </c>
      <c r="C265" s="98" t="s">
        <v>71</v>
      </c>
      <c r="D265" s="11" t="s">
        <v>51</v>
      </c>
      <c r="E265" s="11" t="s">
        <v>303</v>
      </c>
      <c r="F265" s="12" t="s">
        <v>48</v>
      </c>
      <c r="G265" s="12" t="s">
        <v>310</v>
      </c>
      <c r="H265" s="12" t="s">
        <v>306</v>
      </c>
      <c r="I265" s="103" t="s">
        <v>505</v>
      </c>
      <c r="J265" s="12" t="str">
        <f t="shared" si="12"/>
        <v>≥17h</v>
      </c>
      <c r="K265" s="12" t="s">
        <v>513</v>
      </c>
      <c r="L265" s="69" t="s">
        <v>520</v>
      </c>
      <c r="M265" s="11" t="s">
        <v>358</v>
      </c>
      <c r="N265" s="11" t="s">
        <v>541</v>
      </c>
      <c r="O265" s="11" t="s">
        <v>358</v>
      </c>
      <c r="P265" s="11" t="s">
        <v>360</v>
      </c>
    </row>
    <row r="266" spans="1:16" ht="12" customHeight="1">
      <c r="A266" s="10">
        <v>262</v>
      </c>
      <c r="B266" s="98" t="s">
        <v>76</v>
      </c>
      <c r="C266" s="98" t="s">
        <v>75</v>
      </c>
      <c r="D266" s="11" t="s">
        <v>51</v>
      </c>
      <c r="E266" s="11" t="s">
        <v>304</v>
      </c>
      <c r="F266" s="12" t="s">
        <v>49</v>
      </c>
      <c r="G266" s="12" t="s">
        <v>310</v>
      </c>
      <c r="H266" s="12" t="s">
        <v>306</v>
      </c>
      <c r="I266" s="103" t="s">
        <v>505</v>
      </c>
      <c r="J266" s="12" t="str">
        <f t="shared" si="12"/>
        <v>≥17h</v>
      </c>
      <c r="K266" s="12" t="s">
        <v>512</v>
      </c>
      <c r="L266" s="69" t="s">
        <v>519</v>
      </c>
      <c r="M266" s="11" t="s">
        <v>0</v>
      </c>
      <c r="N266" s="11"/>
      <c r="O266" s="11"/>
      <c r="P266" s="11" t="s">
        <v>57</v>
      </c>
    </row>
    <row r="267" spans="1:16" ht="12" customHeight="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11" t="s">
        <v>358</v>
      </c>
      <c r="N267" s="11" t="s">
        <v>542</v>
      </c>
      <c r="O267" s="11" t="s">
        <v>358</v>
      </c>
      <c r="P267" s="11" t="s">
        <v>44</v>
      </c>
    </row>
    <row r="268" spans="1:16" ht="12" customHeight="1">
      <c r="A268" s="10">
        <v>264</v>
      </c>
      <c r="B268" s="98" t="s">
        <v>67</v>
      </c>
      <c r="C268" s="98" t="s">
        <v>67</v>
      </c>
      <c r="D268" s="11" t="s">
        <v>51</v>
      </c>
      <c r="E268" s="11" t="s">
        <v>303</v>
      </c>
      <c r="F268" s="12" t="s">
        <v>49</v>
      </c>
      <c r="G268" s="12" t="s">
        <v>310</v>
      </c>
      <c r="H268" s="12" t="s">
        <v>306</v>
      </c>
      <c r="I268" s="11" t="s">
        <v>504</v>
      </c>
      <c r="J268" s="12" t="str">
        <f t="shared" ref="J268:J275" si="13">"≥17h"</f>
        <v>≥17h</v>
      </c>
      <c r="K268" s="12" t="s">
        <v>47</v>
      </c>
      <c r="L268" s="69" t="s">
        <v>518</v>
      </c>
      <c r="M268" s="11" t="s">
        <v>0</v>
      </c>
      <c r="N268" s="11"/>
      <c r="O268" s="11"/>
      <c r="P268" s="11" t="s">
        <v>57</v>
      </c>
    </row>
    <row r="269" spans="1:16" ht="12" customHeight="1">
      <c r="A269" s="10">
        <v>265</v>
      </c>
      <c r="B269" s="98" t="s">
        <v>194</v>
      </c>
      <c r="C269" s="98" t="s">
        <v>193</v>
      </c>
      <c r="D269" s="11" t="s">
        <v>25</v>
      </c>
      <c r="E269" s="11" t="s">
        <v>304</v>
      </c>
      <c r="F269" s="12" t="s">
        <v>50</v>
      </c>
      <c r="G269" s="12" t="s">
        <v>310</v>
      </c>
      <c r="H269" s="12" t="s">
        <v>306</v>
      </c>
      <c r="I269" s="11" t="s">
        <v>504</v>
      </c>
      <c r="J269" s="12" t="str">
        <f t="shared" si="13"/>
        <v>≥17h</v>
      </c>
      <c r="K269" s="12" t="s">
        <v>512</v>
      </c>
      <c r="L269" s="69" t="s">
        <v>519</v>
      </c>
      <c r="M269" s="11" t="s">
        <v>358</v>
      </c>
      <c r="N269" s="11" t="s">
        <v>543</v>
      </c>
      <c r="O269" s="11" t="s">
        <v>0</v>
      </c>
      <c r="P269" s="11"/>
    </row>
    <row r="270" spans="1:16" ht="12" customHeight="1">
      <c r="A270" s="10">
        <v>266</v>
      </c>
      <c r="B270" s="98" t="s">
        <v>113</v>
      </c>
      <c r="C270" s="98" t="s">
        <v>71</v>
      </c>
      <c r="D270" s="11" t="s">
        <v>51</v>
      </c>
      <c r="E270" s="11" t="s">
        <v>304</v>
      </c>
      <c r="F270" s="12" t="s">
        <v>48</v>
      </c>
      <c r="G270" s="12" t="s">
        <v>310</v>
      </c>
      <c r="H270" s="12" t="s">
        <v>306</v>
      </c>
      <c r="I270" s="11" t="s">
        <v>507</v>
      </c>
      <c r="J270" s="12" t="str">
        <f t="shared" si="13"/>
        <v>≥17h</v>
      </c>
      <c r="K270" s="12" t="s">
        <v>513</v>
      </c>
      <c r="L270" s="69" t="s">
        <v>520</v>
      </c>
      <c r="M270" s="11" t="s">
        <v>358</v>
      </c>
      <c r="N270" s="11" t="s">
        <v>542</v>
      </c>
      <c r="O270" s="11" t="s">
        <v>358</v>
      </c>
      <c r="P270" s="11" t="s">
        <v>44</v>
      </c>
    </row>
    <row r="271" spans="1:16" ht="12" customHeight="1">
      <c r="A271" s="10">
        <v>267</v>
      </c>
      <c r="B271" s="98" t="s">
        <v>76</v>
      </c>
      <c r="C271" s="98" t="s">
        <v>75</v>
      </c>
      <c r="D271" s="11" t="s">
        <v>51</v>
      </c>
      <c r="E271" s="11" t="s">
        <v>304</v>
      </c>
      <c r="F271" s="12" t="s">
        <v>50</v>
      </c>
      <c r="G271" s="12" t="s">
        <v>310</v>
      </c>
      <c r="H271" s="12" t="s">
        <v>306</v>
      </c>
      <c r="I271" s="103" t="s">
        <v>505</v>
      </c>
      <c r="J271" s="12" t="str">
        <f t="shared" si="13"/>
        <v>≥17h</v>
      </c>
      <c r="K271" s="12" t="s">
        <v>513</v>
      </c>
      <c r="L271" s="69" t="s">
        <v>519</v>
      </c>
      <c r="M271" s="11" t="s">
        <v>0</v>
      </c>
      <c r="N271" s="11"/>
      <c r="O271" s="11"/>
      <c r="P271" s="11" t="s">
        <v>57</v>
      </c>
    </row>
    <row r="272" spans="1:16" ht="12" customHeight="1">
      <c r="A272" s="10">
        <v>268</v>
      </c>
      <c r="B272" s="98" t="s">
        <v>76</v>
      </c>
      <c r="C272" s="98" t="s">
        <v>75</v>
      </c>
      <c r="D272" s="11" t="s">
        <v>52</v>
      </c>
      <c r="E272" s="11" t="s">
        <v>303</v>
      </c>
      <c r="F272" s="12" t="s">
        <v>48</v>
      </c>
      <c r="G272" s="12" t="s">
        <v>310</v>
      </c>
      <c r="H272" s="12" t="s">
        <v>306</v>
      </c>
      <c r="I272" s="103" t="s">
        <v>504</v>
      </c>
      <c r="J272" s="12" t="str">
        <f t="shared" si="13"/>
        <v>≥17h</v>
      </c>
      <c r="K272" s="12" t="s">
        <v>512</v>
      </c>
      <c r="L272" s="69" t="s">
        <v>519</v>
      </c>
      <c r="M272" s="11" t="s">
        <v>0</v>
      </c>
      <c r="N272" s="11"/>
      <c r="O272" s="11"/>
      <c r="P272" s="11" t="s">
        <v>57</v>
      </c>
    </row>
    <row r="273" spans="1:16" ht="12" customHeight="1">
      <c r="A273" s="10">
        <v>269</v>
      </c>
      <c r="B273" s="98" t="s">
        <v>195</v>
      </c>
      <c r="C273" s="98" t="s">
        <v>193</v>
      </c>
      <c r="D273" s="11" t="s">
        <v>51</v>
      </c>
      <c r="E273" s="11" t="s">
        <v>303</v>
      </c>
      <c r="F273" s="12" t="s">
        <v>50</v>
      </c>
      <c r="G273" s="12" t="s">
        <v>510</v>
      </c>
      <c r="H273" s="12" t="s">
        <v>306</v>
      </c>
      <c r="I273" s="11" t="s">
        <v>507</v>
      </c>
      <c r="J273" s="12" t="str">
        <f t="shared" si="13"/>
        <v>≥17h</v>
      </c>
      <c r="K273" s="12" t="s">
        <v>47</v>
      </c>
      <c r="L273" s="69" t="s">
        <v>519</v>
      </c>
      <c r="M273" s="11" t="s">
        <v>358</v>
      </c>
      <c r="N273" s="11" t="s">
        <v>543</v>
      </c>
      <c r="O273" s="11" t="s">
        <v>0</v>
      </c>
      <c r="P273" s="11"/>
    </row>
    <row r="274" spans="1:16" ht="12" customHeight="1">
      <c r="A274" s="10">
        <v>270</v>
      </c>
      <c r="B274" s="98" t="s">
        <v>284</v>
      </c>
      <c r="C274" s="98" t="s">
        <v>281</v>
      </c>
      <c r="D274" s="11" t="s">
        <v>51</v>
      </c>
      <c r="E274" s="11" t="s">
        <v>304</v>
      </c>
      <c r="F274" s="12" t="s">
        <v>49</v>
      </c>
      <c r="G274" s="11" t="s">
        <v>511</v>
      </c>
      <c r="H274" s="12" t="s">
        <v>307</v>
      </c>
      <c r="I274" s="103" t="s">
        <v>504</v>
      </c>
      <c r="J274" s="12" t="str">
        <f t="shared" si="13"/>
        <v>≥17h</v>
      </c>
      <c r="K274" s="12" t="s">
        <v>512</v>
      </c>
      <c r="L274" s="69" t="s">
        <v>519</v>
      </c>
      <c r="M274" s="11" t="s">
        <v>358</v>
      </c>
      <c r="N274" s="11" t="s">
        <v>543</v>
      </c>
      <c r="O274" s="11" t="s">
        <v>358</v>
      </c>
      <c r="P274" s="11" t="s">
        <v>360</v>
      </c>
    </row>
    <row r="275" spans="1:16" ht="12" customHeight="1">
      <c r="A275" s="10">
        <v>271</v>
      </c>
      <c r="B275" s="98" t="s">
        <v>76</v>
      </c>
      <c r="C275" s="98" t="s">
        <v>75</v>
      </c>
      <c r="D275" s="11" t="s">
        <v>52</v>
      </c>
      <c r="E275" s="11" t="s">
        <v>304</v>
      </c>
      <c r="F275" s="12" t="s">
        <v>50</v>
      </c>
      <c r="G275" s="12" t="s">
        <v>310</v>
      </c>
      <c r="H275" s="12" t="s">
        <v>306</v>
      </c>
      <c r="I275" s="12" t="s">
        <v>505</v>
      </c>
      <c r="J275" s="12" t="str">
        <f t="shared" si="13"/>
        <v>≥17h</v>
      </c>
      <c r="K275" s="12" t="s">
        <v>512</v>
      </c>
      <c r="L275" s="69" t="s">
        <v>519</v>
      </c>
      <c r="M275" s="11" t="s">
        <v>0</v>
      </c>
      <c r="N275" s="11"/>
      <c r="O275" s="11"/>
      <c r="P275" s="11" t="s">
        <v>57</v>
      </c>
    </row>
    <row r="276" spans="1:16" ht="12" customHeight="1">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11" t="s">
        <v>358</v>
      </c>
      <c r="N276" s="11" t="s">
        <v>543</v>
      </c>
      <c r="O276" s="11" t="s">
        <v>0</v>
      </c>
      <c r="P276" s="11"/>
    </row>
    <row r="277" spans="1:16" ht="12" customHeight="1">
      <c r="A277" s="10">
        <v>273</v>
      </c>
      <c r="B277" s="98" t="s">
        <v>76</v>
      </c>
      <c r="C277" s="98" t="s">
        <v>75</v>
      </c>
      <c r="D277" s="11" t="s">
        <v>52</v>
      </c>
      <c r="E277" s="11" t="s">
        <v>303</v>
      </c>
      <c r="F277" s="12" t="s">
        <v>50</v>
      </c>
      <c r="G277" s="12" t="s">
        <v>310</v>
      </c>
      <c r="H277" s="12" t="s">
        <v>306</v>
      </c>
      <c r="I277" s="103" t="s">
        <v>505</v>
      </c>
      <c r="J277" s="12" t="str">
        <f t="shared" ref="J277:J285" si="14">"≥17h"</f>
        <v>≥17h</v>
      </c>
      <c r="K277" s="12" t="s">
        <v>513</v>
      </c>
      <c r="L277" s="69" t="s">
        <v>519</v>
      </c>
      <c r="M277" s="11" t="s">
        <v>358</v>
      </c>
      <c r="N277" s="11" t="s">
        <v>544</v>
      </c>
      <c r="O277" s="11" t="s">
        <v>358</v>
      </c>
      <c r="P277" s="11" t="s">
        <v>360</v>
      </c>
    </row>
    <row r="278" spans="1:16" ht="12" customHeight="1">
      <c r="A278" s="10">
        <v>274</v>
      </c>
      <c r="B278" s="98" t="s">
        <v>248</v>
      </c>
      <c r="C278" s="98" t="s">
        <v>245</v>
      </c>
      <c r="D278" s="11" t="s">
        <v>52</v>
      </c>
      <c r="E278" s="11" t="s">
        <v>303</v>
      </c>
      <c r="F278" s="12" t="s">
        <v>48</v>
      </c>
      <c r="G278" s="12" t="s">
        <v>310</v>
      </c>
      <c r="H278" s="12" t="s">
        <v>306</v>
      </c>
      <c r="I278" s="11" t="s">
        <v>504</v>
      </c>
      <c r="J278" s="12" t="str">
        <f t="shared" si="14"/>
        <v>≥17h</v>
      </c>
      <c r="K278" s="12" t="s">
        <v>47</v>
      </c>
      <c r="L278" s="69" t="s">
        <v>520</v>
      </c>
      <c r="M278" s="11" t="s">
        <v>358</v>
      </c>
      <c r="N278" s="11" t="s">
        <v>542</v>
      </c>
      <c r="O278" s="11" t="s">
        <v>0</v>
      </c>
      <c r="P278" s="11"/>
    </row>
    <row r="279" spans="1:16" ht="12" customHeight="1">
      <c r="A279" s="10">
        <v>275</v>
      </c>
      <c r="B279" s="98" t="s">
        <v>76</v>
      </c>
      <c r="C279" s="98" t="s">
        <v>75</v>
      </c>
      <c r="D279" s="11" t="s">
        <v>51</v>
      </c>
      <c r="E279" s="11" t="s">
        <v>303</v>
      </c>
      <c r="F279" s="12" t="s">
        <v>50</v>
      </c>
      <c r="G279" s="12" t="s">
        <v>310</v>
      </c>
      <c r="H279" s="12" t="s">
        <v>306</v>
      </c>
      <c r="I279" s="103" t="s">
        <v>505</v>
      </c>
      <c r="J279" s="12" t="str">
        <f t="shared" si="14"/>
        <v>≥17h</v>
      </c>
      <c r="K279" s="12" t="s">
        <v>513</v>
      </c>
      <c r="L279" s="69" t="s">
        <v>519</v>
      </c>
      <c r="M279" s="11" t="s">
        <v>0</v>
      </c>
      <c r="N279" s="11"/>
      <c r="O279" s="11"/>
      <c r="P279" s="11" t="s">
        <v>57</v>
      </c>
    </row>
    <row r="280" spans="1:16" ht="12" customHeight="1">
      <c r="A280" s="10">
        <v>276</v>
      </c>
      <c r="B280" s="98" t="s">
        <v>76</v>
      </c>
      <c r="C280" s="98" t="s">
        <v>75</v>
      </c>
      <c r="D280" s="11" t="s">
        <v>52</v>
      </c>
      <c r="E280" s="11" t="s">
        <v>303</v>
      </c>
      <c r="F280" s="12" t="s">
        <v>49</v>
      </c>
      <c r="G280" s="12" t="s">
        <v>310</v>
      </c>
      <c r="H280" s="12" t="s">
        <v>306</v>
      </c>
      <c r="I280" s="103" t="s">
        <v>505</v>
      </c>
      <c r="J280" s="12" t="str">
        <f t="shared" si="14"/>
        <v>≥17h</v>
      </c>
      <c r="K280" s="12" t="s">
        <v>47</v>
      </c>
      <c r="L280" s="69" t="s">
        <v>519</v>
      </c>
      <c r="M280" s="11" t="s">
        <v>0</v>
      </c>
      <c r="N280" s="11"/>
      <c r="O280" s="11"/>
      <c r="P280" s="11" t="s">
        <v>57</v>
      </c>
    </row>
    <row r="281" spans="1:16" ht="12" customHeight="1">
      <c r="A281" s="10">
        <v>277</v>
      </c>
      <c r="B281" s="98" t="s">
        <v>67</v>
      </c>
      <c r="C281" s="98" t="s">
        <v>67</v>
      </c>
      <c r="D281" s="11" t="s">
        <v>25</v>
      </c>
      <c r="E281" s="11" t="s">
        <v>304</v>
      </c>
      <c r="F281" s="12" t="s">
        <v>48</v>
      </c>
      <c r="G281" s="12" t="s">
        <v>310</v>
      </c>
      <c r="H281" s="12" t="s">
        <v>306</v>
      </c>
      <c r="I281" s="11" t="s">
        <v>507</v>
      </c>
      <c r="J281" s="12" t="str">
        <f t="shared" si="14"/>
        <v>≥17h</v>
      </c>
      <c r="K281" s="12" t="s">
        <v>512</v>
      </c>
      <c r="L281" s="69" t="s">
        <v>518</v>
      </c>
      <c r="M281" s="11" t="s">
        <v>0</v>
      </c>
      <c r="N281" s="11"/>
      <c r="O281" s="11"/>
      <c r="P281" s="11" t="s">
        <v>57</v>
      </c>
    </row>
    <row r="282" spans="1:16" ht="12" customHeight="1">
      <c r="A282" s="10">
        <v>278</v>
      </c>
      <c r="B282" s="98" t="s">
        <v>77</v>
      </c>
      <c r="C282" s="98" t="s">
        <v>60</v>
      </c>
      <c r="D282" s="11" t="s">
        <v>51</v>
      </c>
      <c r="E282" s="11" t="s">
        <v>304</v>
      </c>
      <c r="F282" s="12" t="s">
        <v>50</v>
      </c>
      <c r="G282" s="11" t="s">
        <v>511</v>
      </c>
      <c r="H282" s="12" t="s">
        <v>308</v>
      </c>
      <c r="I282" s="11" t="s">
        <v>507</v>
      </c>
      <c r="J282" s="12" t="str">
        <f t="shared" si="14"/>
        <v>≥17h</v>
      </c>
      <c r="K282" s="12" t="s">
        <v>512</v>
      </c>
      <c r="L282" s="69" t="s">
        <v>520</v>
      </c>
      <c r="M282" s="11" t="s">
        <v>358</v>
      </c>
      <c r="N282" s="11" t="s">
        <v>542</v>
      </c>
      <c r="O282" s="11" t="s">
        <v>0</v>
      </c>
      <c r="P282" s="11"/>
    </row>
    <row r="283" spans="1:16" ht="12" customHeight="1">
      <c r="A283" s="10">
        <v>279</v>
      </c>
      <c r="B283" s="98" t="s">
        <v>196</v>
      </c>
      <c r="C283" s="98" t="s">
        <v>196</v>
      </c>
      <c r="D283" s="11" t="s">
        <v>25</v>
      </c>
      <c r="E283" s="11" t="s">
        <v>303</v>
      </c>
      <c r="F283" s="12" t="s">
        <v>50</v>
      </c>
      <c r="G283" s="12" t="s">
        <v>310</v>
      </c>
      <c r="H283" s="12" t="s">
        <v>306</v>
      </c>
      <c r="I283" s="103" t="s">
        <v>505</v>
      </c>
      <c r="J283" s="12" t="str">
        <f t="shared" si="14"/>
        <v>≥17h</v>
      </c>
      <c r="K283" s="12" t="s">
        <v>47</v>
      </c>
      <c r="L283" s="69" t="s">
        <v>519</v>
      </c>
      <c r="M283" s="11" t="s">
        <v>358</v>
      </c>
      <c r="N283" s="11" t="s">
        <v>543</v>
      </c>
      <c r="O283" s="11" t="s">
        <v>0</v>
      </c>
      <c r="P283" s="11"/>
    </row>
    <row r="284" spans="1:16" ht="12" customHeight="1">
      <c r="A284" s="10">
        <v>280</v>
      </c>
      <c r="B284" s="98" t="s">
        <v>291</v>
      </c>
      <c r="C284" s="98" t="s">
        <v>291</v>
      </c>
      <c r="D284" s="11" t="s">
        <v>25</v>
      </c>
      <c r="E284" s="11" t="s">
        <v>304</v>
      </c>
      <c r="F284" s="12" t="s">
        <v>50</v>
      </c>
      <c r="G284" s="12" t="s">
        <v>310</v>
      </c>
      <c r="H284" s="12" t="s">
        <v>306</v>
      </c>
      <c r="I284" s="11" t="s">
        <v>504</v>
      </c>
      <c r="J284" s="12" t="str">
        <f t="shared" si="14"/>
        <v>≥17h</v>
      </c>
      <c r="K284" s="12" t="s">
        <v>47</v>
      </c>
      <c r="L284" s="69" t="s">
        <v>519</v>
      </c>
      <c r="M284" s="11" t="s">
        <v>358</v>
      </c>
      <c r="N284" s="11" t="s">
        <v>543</v>
      </c>
      <c r="O284" s="11" t="s">
        <v>358</v>
      </c>
      <c r="P284" s="11" t="s">
        <v>44</v>
      </c>
    </row>
    <row r="285" spans="1:16" ht="12" customHeight="1">
      <c r="A285" s="10">
        <v>281</v>
      </c>
      <c r="B285" s="98" t="s">
        <v>78</v>
      </c>
      <c r="C285" s="98" t="s">
        <v>79</v>
      </c>
      <c r="D285" s="11" t="s">
        <v>51</v>
      </c>
      <c r="E285" s="11" t="s">
        <v>304</v>
      </c>
      <c r="F285" s="12" t="s">
        <v>50</v>
      </c>
      <c r="G285" s="12" t="s">
        <v>510</v>
      </c>
      <c r="H285" s="12" t="s">
        <v>306</v>
      </c>
      <c r="I285" s="103" t="s">
        <v>504</v>
      </c>
      <c r="J285" s="12" t="str">
        <f t="shared" si="14"/>
        <v>≥17h</v>
      </c>
      <c r="K285" s="12" t="s">
        <v>512</v>
      </c>
      <c r="L285" s="69" t="s">
        <v>520</v>
      </c>
      <c r="M285" s="11" t="s">
        <v>0</v>
      </c>
      <c r="N285" s="11"/>
      <c r="O285" s="11"/>
      <c r="P285" s="11" t="s">
        <v>57</v>
      </c>
    </row>
    <row r="286" spans="1:16" ht="12" customHeight="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11" t="s">
        <v>358</v>
      </c>
      <c r="N286" s="11" t="s">
        <v>542</v>
      </c>
      <c r="O286" s="11" t="s">
        <v>358</v>
      </c>
      <c r="P286" s="11" t="s">
        <v>44</v>
      </c>
    </row>
    <row r="287" spans="1:16" ht="12" customHeight="1">
      <c r="A287" s="10">
        <v>283</v>
      </c>
      <c r="B287" s="98" t="s">
        <v>80</v>
      </c>
      <c r="C287" s="98" t="s">
        <v>79</v>
      </c>
      <c r="D287" s="11" t="s">
        <v>25</v>
      </c>
      <c r="E287" s="11" t="s">
        <v>304</v>
      </c>
      <c r="F287" s="12" t="s">
        <v>48</v>
      </c>
      <c r="G287" s="11" t="s">
        <v>511</v>
      </c>
      <c r="H287" s="12" t="s">
        <v>306</v>
      </c>
      <c r="I287" s="12" t="s">
        <v>505</v>
      </c>
      <c r="J287" s="12" t="str">
        <f t="shared" ref="J287:J293" si="15">"≥17h"</f>
        <v>≥17h</v>
      </c>
      <c r="K287" s="12" t="s">
        <v>512</v>
      </c>
      <c r="L287" s="69" t="s">
        <v>520</v>
      </c>
      <c r="M287" s="11" t="s">
        <v>358</v>
      </c>
      <c r="N287" s="11" t="s">
        <v>542</v>
      </c>
      <c r="O287" s="11" t="s">
        <v>358</v>
      </c>
      <c r="P287" s="11" t="s">
        <v>44</v>
      </c>
    </row>
    <row r="288" spans="1:16" ht="12" customHeight="1">
      <c r="A288" s="10">
        <v>284</v>
      </c>
      <c r="B288" s="98" t="s">
        <v>286</v>
      </c>
      <c r="C288" s="98" t="s">
        <v>281</v>
      </c>
      <c r="D288" s="11" t="s">
        <v>51</v>
      </c>
      <c r="E288" s="11" t="s">
        <v>303</v>
      </c>
      <c r="F288" s="12" t="s">
        <v>49</v>
      </c>
      <c r="G288" s="11" t="s">
        <v>511</v>
      </c>
      <c r="H288" s="12" t="s">
        <v>307</v>
      </c>
      <c r="I288" s="103" t="s">
        <v>504</v>
      </c>
      <c r="J288" s="12" t="str">
        <f t="shared" si="15"/>
        <v>≥17h</v>
      </c>
      <c r="K288" s="12" t="s">
        <v>47</v>
      </c>
      <c r="L288" s="69" t="s">
        <v>519</v>
      </c>
      <c r="M288" s="11" t="s">
        <v>0</v>
      </c>
      <c r="N288" s="11"/>
      <c r="O288" s="11"/>
      <c r="P288" s="11" t="s">
        <v>57</v>
      </c>
    </row>
    <row r="289" spans="1:16" ht="12" customHeight="1">
      <c r="A289" s="10">
        <v>285</v>
      </c>
      <c r="B289" s="98" t="s">
        <v>196</v>
      </c>
      <c r="C289" s="98" t="s">
        <v>196</v>
      </c>
      <c r="D289" s="11" t="s">
        <v>52</v>
      </c>
      <c r="E289" s="11" t="s">
        <v>304</v>
      </c>
      <c r="F289" s="12" t="s">
        <v>49</v>
      </c>
      <c r="G289" s="12" t="s">
        <v>310</v>
      </c>
      <c r="H289" s="12" t="s">
        <v>306</v>
      </c>
      <c r="I289" s="103" t="s">
        <v>504</v>
      </c>
      <c r="J289" s="12" t="str">
        <f t="shared" si="15"/>
        <v>≥17h</v>
      </c>
      <c r="K289" s="12" t="s">
        <v>512</v>
      </c>
      <c r="L289" s="69" t="s">
        <v>519</v>
      </c>
      <c r="M289" s="11" t="s">
        <v>0</v>
      </c>
      <c r="N289" s="11"/>
      <c r="O289" s="11"/>
      <c r="P289" s="11" t="s">
        <v>57</v>
      </c>
    </row>
    <row r="290" spans="1:16" ht="12" customHeight="1">
      <c r="A290" s="10">
        <v>286</v>
      </c>
      <c r="B290" s="98" t="s">
        <v>286</v>
      </c>
      <c r="C290" s="98" t="s">
        <v>281</v>
      </c>
      <c r="D290" s="11" t="s">
        <v>25</v>
      </c>
      <c r="E290" s="11" t="s">
        <v>304</v>
      </c>
      <c r="F290" s="12" t="s">
        <v>49</v>
      </c>
      <c r="G290" s="11" t="s">
        <v>511</v>
      </c>
      <c r="H290" s="12" t="s">
        <v>306</v>
      </c>
      <c r="I290" s="103" t="s">
        <v>505</v>
      </c>
      <c r="J290" s="12" t="str">
        <f t="shared" si="15"/>
        <v>≥17h</v>
      </c>
      <c r="K290" s="12" t="s">
        <v>512</v>
      </c>
      <c r="L290" s="69" t="s">
        <v>519</v>
      </c>
      <c r="M290" s="11" t="s">
        <v>358</v>
      </c>
      <c r="N290" s="11" t="s">
        <v>543</v>
      </c>
      <c r="O290" s="11" t="s">
        <v>358</v>
      </c>
      <c r="P290" s="11" t="s">
        <v>44</v>
      </c>
    </row>
    <row r="291" spans="1:16" ht="12" customHeight="1">
      <c r="A291" s="10">
        <v>287</v>
      </c>
      <c r="B291" s="98" t="s">
        <v>211</v>
      </c>
      <c r="C291" s="98" t="s">
        <v>211</v>
      </c>
      <c r="D291" s="11" t="s">
        <v>51</v>
      </c>
      <c r="E291" s="11" t="s">
        <v>304</v>
      </c>
      <c r="F291" s="12" t="s">
        <v>49</v>
      </c>
      <c r="G291" s="12" t="s">
        <v>310</v>
      </c>
      <c r="H291" s="12" t="s">
        <v>306</v>
      </c>
      <c r="I291" s="103" t="s">
        <v>505</v>
      </c>
      <c r="J291" s="12" t="str">
        <f t="shared" si="15"/>
        <v>≥17h</v>
      </c>
      <c r="K291" s="12" t="s">
        <v>512</v>
      </c>
      <c r="L291" s="69" t="s">
        <v>518</v>
      </c>
      <c r="M291" s="11" t="s">
        <v>358</v>
      </c>
      <c r="N291" s="11" t="s">
        <v>544</v>
      </c>
      <c r="O291" s="11" t="s">
        <v>359</v>
      </c>
      <c r="P291" s="11"/>
    </row>
    <row r="292" spans="1:16" ht="12" customHeight="1">
      <c r="A292" s="10">
        <v>288</v>
      </c>
      <c r="B292" s="98" t="s">
        <v>286</v>
      </c>
      <c r="C292" s="98" t="s">
        <v>281</v>
      </c>
      <c r="D292" s="11" t="s">
        <v>51</v>
      </c>
      <c r="E292" s="11" t="s">
        <v>304</v>
      </c>
      <c r="F292" s="12" t="s">
        <v>49</v>
      </c>
      <c r="G292" s="11" t="s">
        <v>511</v>
      </c>
      <c r="H292" s="12" t="s">
        <v>306</v>
      </c>
      <c r="I292" s="12" t="s">
        <v>505</v>
      </c>
      <c r="J292" s="12" t="str">
        <f t="shared" si="15"/>
        <v>≥17h</v>
      </c>
      <c r="K292" s="12" t="s">
        <v>47</v>
      </c>
      <c r="L292" s="69" t="s">
        <v>519</v>
      </c>
      <c r="M292" s="11" t="s">
        <v>0</v>
      </c>
      <c r="N292" s="11"/>
      <c r="O292" s="11"/>
      <c r="P292" s="11" t="s">
        <v>57</v>
      </c>
    </row>
    <row r="293" spans="1:16" ht="12" customHeight="1">
      <c r="A293" s="10">
        <v>289</v>
      </c>
      <c r="B293" s="98" t="s">
        <v>196</v>
      </c>
      <c r="C293" s="98" t="s">
        <v>196</v>
      </c>
      <c r="D293" s="11" t="s">
        <v>25</v>
      </c>
      <c r="E293" s="11" t="s">
        <v>304</v>
      </c>
      <c r="F293" s="12" t="s">
        <v>48</v>
      </c>
      <c r="G293" s="12" t="s">
        <v>310</v>
      </c>
      <c r="H293" s="12" t="s">
        <v>306</v>
      </c>
      <c r="I293" s="11" t="s">
        <v>507</v>
      </c>
      <c r="J293" s="12" t="str">
        <f t="shared" si="15"/>
        <v>≥17h</v>
      </c>
      <c r="K293" s="12" t="s">
        <v>47</v>
      </c>
      <c r="L293" s="69" t="s">
        <v>519</v>
      </c>
      <c r="M293" s="11" t="s">
        <v>358</v>
      </c>
      <c r="N293" s="11" t="s">
        <v>543</v>
      </c>
      <c r="O293" s="11" t="s">
        <v>0</v>
      </c>
      <c r="P293" s="11"/>
    </row>
    <row r="294" spans="1:16" ht="12" customHeight="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11" t="s">
        <v>0</v>
      </c>
      <c r="N294" s="11"/>
      <c r="O294" s="11"/>
      <c r="P294" s="11" t="s">
        <v>57</v>
      </c>
    </row>
    <row r="295" spans="1:16" ht="12" customHeight="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11" t="s">
        <v>0</v>
      </c>
      <c r="N295" s="11"/>
      <c r="O295" s="11"/>
      <c r="P295" s="11" t="s">
        <v>57</v>
      </c>
    </row>
    <row r="296" spans="1:16" ht="12" customHeight="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11" t="s">
        <v>358</v>
      </c>
      <c r="N296" s="11" t="s">
        <v>543</v>
      </c>
      <c r="O296" s="11" t="s">
        <v>358</v>
      </c>
      <c r="P296" s="11" t="s">
        <v>359</v>
      </c>
    </row>
    <row r="297" spans="1:16" ht="12" customHeight="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11" t="s">
        <v>358</v>
      </c>
      <c r="N297" s="11" t="s">
        <v>544</v>
      </c>
      <c r="O297" s="11" t="s">
        <v>359</v>
      </c>
      <c r="P297" s="11"/>
    </row>
    <row r="298" spans="1:16" ht="12" customHeight="1">
      <c r="A298" s="10">
        <v>294</v>
      </c>
      <c r="B298" s="98" t="s">
        <v>286</v>
      </c>
      <c r="C298" s="98" t="s">
        <v>281</v>
      </c>
      <c r="D298" s="11" t="s">
        <v>52</v>
      </c>
      <c r="E298" s="11" t="s">
        <v>304</v>
      </c>
      <c r="F298" s="12" t="s">
        <v>49</v>
      </c>
      <c r="G298" s="11" t="s">
        <v>511</v>
      </c>
      <c r="H298" s="12" t="s">
        <v>307</v>
      </c>
      <c r="I298" s="103" t="s">
        <v>505</v>
      </c>
      <c r="J298" s="12" t="str">
        <f t="shared" ref="J298:J304" si="16">"≥17h"</f>
        <v>≥17h</v>
      </c>
      <c r="K298" s="12" t="s">
        <v>512</v>
      </c>
      <c r="L298" s="69" t="s">
        <v>519</v>
      </c>
      <c r="M298" s="11" t="s">
        <v>358</v>
      </c>
      <c r="N298" s="11" t="s">
        <v>544</v>
      </c>
      <c r="O298" s="11" t="s">
        <v>0</v>
      </c>
      <c r="P298" s="11"/>
    </row>
    <row r="299" spans="1:16" ht="12" customHeight="1">
      <c r="A299" s="10">
        <v>295</v>
      </c>
      <c r="B299" s="98" t="s">
        <v>196</v>
      </c>
      <c r="C299" s="98" t="s">
        <v>196</v>
      </c>
      <c r="D299" s="11" t="s">
        <v>51</v>
      </c>
      <c r="E299" s="11" t="s">
        <v>304</v>
      </c>
      <c r="F299" s="12" t="s">
        <v>50</v>
      </c>
      <c r="G299" s="12" t="s">
        <v>310</v>
      </c>
      <c r="H299" s="12" t="s">
        <v>306</v>
      </c>
      <c r="I299" s="11" t="s">
        <v>507</v>
      </c>
      <c r="J299" s="12" t="str">
        <f t="shared" si="16"/>
        <v>≥17h</v>
      </c>
      <c r="K299" s="12" t="s">
        <v>513</v>
      </c>
      <c r="L299" s="69" t="s">
        <v>519</v>
      </c>
      <c r="M299" s="11" t="s">
        <v>358</v>
      </c>
      <c r="N299" s="11" t="s">
        <v>543</v>
      </c>
      <c r="O299" s="11" t="s">
        <v>0</v>
      </c>
      <c r="P299" s="11"/>
    </row>
    <row r="300" spans="1:16" ht="12" customHeight="1">
      <c r="A300" s="10">
        <v>296</v>
      </c>
      <c r="B300" s="98" t="s">
        <v>133</v>
      </c>
      <c r="C300" s="98" t="s">
        <v>131</v>
      </c>
      <c r="D300" s="11" t="s">
        <v>51</v>
      </c>
      <c r="E300" s="11" t="s">
        <v>303</v>
      </c>
      <c r="F300" s="12" t="s">
        <v>50</v>
      </c>
      <c r="G300" s="12" t="s">
        <v>310</v>
      </c>
      <c r="H300" s="12" t="s">
        <v>306</v>
      </c>
      <c r="I300" s="103" t="s">
        <v>504</v>
      </c>
      <c r="J300" s="12" t="str">
        <f t="shared" si="16"/>
        <v>≥17h</v>
      </c>
      <c r="K300" s="12" t="s">
        <v>47</v>
      </c>
      <c r="L300" s="69" t="s">
        <v>519</v>
      </c>
      <c r="M300" s="11" t="s">
        <v>358</v>
      </c>
      <c r="N300" s="11" t="s">
        <v>542</v>
      </c>
      <c r="O300" s="11" t="s">
        <v>358</v>
      </c>
      <c r="P300" s="11" t="s">
        <v>360</v>
      </c>
    </row>
    <row r="301" spans="1:16" ht="12" customHeight="1">
      <c r="A301" s="10">
        <v>297</v>
      </c>
      <c r="B301" s="98" t="s">
        <v>236</v>
      </c>
      <c r="C301" s="98" t="s">
        <v>235</v>
      </c>
      <c r="D301" s="11" t="s">
        <v>51</v>
      </c>
      <c r="E301" s="11" t="s">
        <v>304</v>
      </c>
      <c r="F301" s="12" t="s">
        <v>48</v>
      </c>
      <c r="G301" s="12" t="s">
        <v>510</v>
      </c>
      <c r="H301" s="12" t="s">
        <v>306</v>
      </c>
      <c r="I301" s="11" t="s">
        <v>504</v>
      </c>
      <c r="J301" s="12" t="str">
        <f t="shared" si="16"/>
        <v>≥17h</v>
      </c>
      <c r="K301" s="12" t="s">
        <v>513</v>
      </c>
      <c r="L301" s="69" t="s">
        <v>519</v>
      </c>
      <c r="M301" s="11" t="s">
        <v>358</v>
      </c>
      <c r="N301" s="11" t="s">
        <v>543</v>
      </c>
      <c r="O301" s="11" t="s">
        <v>0</v>
      </c>
      <c r="P301" s="11"/>
    </row>
    <row r="302" spans="1:16" ht="12" customHeight="1">
      <c r="A302" s="10">
        <v>298</v>
      </c>
      <c r="B302" s="98" t="s">
        <v>211</v>
      </c>
      <c r="C302" s="98" t="s">
        <v>211</v>
      </c>
      <c r="D302" s="11" t="s">
        <v>25</v>
      </c>
      <c r="E302" s="11" t="s">
        <v>304</v>
      </c>
      <c r="F302" s="12" t="s">
        <v>48</v>
      </c>
      <c r="G302" s="12" t="s">
        <v>310</v>
      </c>
      <c r="H302" s="12" t="s">
        <v>306</v>
      </c>
      <c r="I302" s="11" t="s">
        <v>504</v>
      </c>
      <c r="J302" s="12" t="str">
        <f t="shared" si="16"/>
        <v>≥17h</v>
      </c>
      <c r="K302" s="12" t="s">
        <v>512</v>
      </c>
      <c r="L302" s="69" t="s">
        <v>518</v>
      </c>
      <c r="M302" s="11" t="s">
        <v>0</v>
      </c>
      <c r="N302" s="11"/>
      <c r="O302" s="11"/>
      <c r="P302" s="11" t="s">
        <v>57</v>
      </c>
    </row>
    <row r="303" spans="1:16" ht="12" customHeight="1">
      <c r="A303" s="10">
        <v>299</v>
      </c>
      <c r="B303" s="98" t="s">
        <v>286</v>
      </c>
      <c r="C303" s="98" t="s">
        <v>281</v>
      </c>
      <c r="D303" s="11" t="s">
        <v>51</v>
      </c>
      <c r="E303" s="11" t="s">
        <v>304</v>
      </c>
      <c r="F303" s="12" t="s">
        <v>48</v>
      </c>
      <c r="G303" s="11" t="s">
        <v>511</v>
      </c>
      <c r="H303" s="12" t="s">
        <v>307</v>
      </c>
      <c r="I303" s="11" t="s">
        <v>504</v>
      </c>
      <c r="J303" s="12" t="str">
        <f t="shared" si="16"/>
        <v>≥17h</v>
      </c>
      <c r="K303" s="12" t="s">
        <v>512</v>
      </c>
      <c r="L303" s="69" t="s">
        <v>519</v>
      </c>
      <c r="M303" s="11" t="s">
        <v>358</v>
      </c>
      <c r="N303" s="11" t="s">
        <v>543</v>
      </c>
      <c r="O303" s="11" t="s">
        <v>358</v>
      </c>
      <c r="P303" s="11" t="s">
        <v>359</v>
      </c>
    </row>
    <row r="304" spans="1:16" ht="12" customHeight="1">
      <c r="A304" s="10">
        <v>300</v>
      </c>
      <c r="B304" s="98" t="s">
        <v>133</v>
      </c>
      <c r="C304" s="98" t="s">
        <v>131</v>
      </c>
      <c r="D304" s="11" t="s">
        <v>51</v>
      </c>
      <c r="E304" s="11" t="s">
        <v>304</v>
      </c>
      <c r="F304" s="12" t="s">
        <v>48</v>
      </c>
      <c r="G304" s="12" t="s">
        <v>310</v>
      </c>
      <c r="H304" s="12" t="s">
        <v>306</v>
      </c>
      <c r="I304" s="103" t="s">
        <v>504</v>
      </c>
      <c r="J304" s="12" t="str">
        <f t="shared" si="16"/>
        <v>≥17h</v>
      </c>
      <c r="K304" s="12" t="s">
        <v>47</v>
      </c>
      <c r="L304" s="69" t="s">
        <v>519</v>
      </c>
      <c r="M304" s="11" t="s">
        <v>358</v>
      </c>
      <c r="N304" s="11" t="s">
        <v>543</v>
      </c>
      <c r="O304" s="11" t="s">
        <v>358</v>
      </c>
      <c r="P304" s="11" t="s">
        <v>359</v>
      </c>
    </row>
    <row r="305" spans="1:16" ht="12" customHeight="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11" t="s">
        <v>0</v>
      </c>
      <c r="N305" s="11"/>
      <c r="O305" s="11"/>
      <c r="P305" s="11" t="s">
        <v>57</v>
      </c>
    </row>
    <row r="306" spans="1:16" ht="12" customHeight="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11" t="s">
        <v>358</v>
      </c>
      <c r="N306" s="11" t="s">
        <v>544</v>
      </c>
      <c r="O306" s="11" t="s">
        <v>0</v>
      </c>
      <c r="P306" s="11"/>
    </row>
    <row r="307" spans="1:16" ht="12" customHeight="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11" t="s">
        <v>358</v>
      </c>
      <c r="N307" s="11" t="s">
        <v>542</v>
      </c>
      <c r="O307" s="11" t="s">
        <v>358</v>
      </c>
      <c r="P307" s="11" t="s">
        <v>360</v>
      </c>
    </row>
    <row r="308" spans="1:16" ht="12" customHeight="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11" t="s">
        <v>0</v>
      </c>
      <c r="N308" s="11"/>
      <c r="O308" s="11"/>
      <c r="P308" s="11" t="s">
        <v>57</v>
      </c>
    </row>
    <row r="309" spans="1:16" ht="12" customHeight="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11" t="s">
        <v>358</v>
      </c>
      <c r="N309" s="11" t="s">
        <v>542</v>
      </c>
      <c r="O309" s="11" t="s">
        <v>358</v>
      </c>
      <c r="P309" s="11" t="s">
        <v>359</v>
      </c>
    </row>
    <row r="310" spans="1:16" ht="12" customHeight="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11" t="s">
        <v>0</v>
      </c>
      <c r="N310" s="11"/>
      <c r="O310" s="11"/>
      <c r="P310" s="11" t="s">
        <v>57</v>
      </c>
    </row>
    <row r="311" spans="1:16" ht="12" customHeight="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11" t="s">
        <v>358</v>
      </c>
      <c r="N311" s="11" t="s">
        <v>544</v>
      </c>
      <c r="O311" s="11" t="s">
        <v>358</v>
      </c>
      <c r="P311" s="11" t="s">
        <v>359</v>
      </c>
    </row>
    <row r="312" spans="1:16" ht="12" customHeight="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11" t="s">
        <v>358</v>
      </c>
      <c r="N312" s="11" t="s">
        <v>542</v>
      </c>
      <c r="O312" s="11" t="s">
        <v>358</v>
      </c>
      <c r="P312" s="11" t="s">
        <v>359</v>
      </c>
    </row>
    <row r="313" spans="1:16" ht="12" customHeight="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11" t="s">
        <v>358</v>
      </c>
      <c r="N313" s="11" t="s">
        <v>543</v>
      </c>
      <c r="O313" s="11" t="s">
        <v>0</v>
      </c>
      <c r="P313" s="11"/>
    </row>
    <row r="314" spans="1:16" ht="12" customHeight="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11" t="s">
        <v>0</v>
      </c>
      <c r="N314" s="11"/>
      <c r="O314" s="11"/>
      <c r="P314" s="11" t="s">
        <v>57</v>
      </c>
    </row>
    <row r="315" spans="1:16" ht="12" customHeight="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11" t="s">
        <v>358</v>
      </c>
      <c r="N315" s="11" t="s">
        <v>544</v>
      </c>
      <c r="O315" s="11" t="s">
        <v>358</v>
      </c>
      <c r="P315" s="11" t="s">
        <v>360</v>
      </c>
    </row>
    <row r="316" spans="1:16" ht="12" customHeight="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11" t="s">
        <v>358</v>
      </c>
      <c r="N316" s="11" t="s">
        <v>543</v>
      </c>
      <c r="O316" s="11" t="s">
        <v>0</v>
      </c>
      <c r="P316" s="11"/>
    </row>
    <row r="317" spans="1:16" ht="12" customHeight="1">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11" t="s">
        <v>0</v>
      </c>
      <c r="N317" s="11"/>
      <c r="O317" s="11"/>
      <c r="P317" s="11" t="s">
        <v>57</v>
      </c>
    </row>
    <row r="318" spans="1:16" ht="12" customHeight="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11" t="s">
        <v>358</v>
      </c>
      <c r="N318" s="11" t="s">
        <v>543</v>
      </c>
      <c r="O318" s="11" t="s">
        <v>0</v>
      </c>
      <c r="P318" s="11"/>
    </row>
    <row r="319" spans="1:16" ht="12" customHeight="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11" t="s">
        <v>0</v>
      </c>
      <c r="N319" s="11"/>
      <c r="O319" s="11"/>
      <c r="P319" s="11" t="s">
        <v>57</v>
      </c>
    </row>
    <row r="320" spans="1:16" ht="12" customHeight="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11" t="s">
        <v>358</v>
      </c>
      <c r="N320" s="11" t="s">
        <v>542</v>
      </c>
      <c r="O320" s="11" t="s">
        <v>358</v>
      </c>
      <c r="P320" s="11" t="s">
        <v>360</v>
      </c>
    </row>
    <row r="321" spans="1:16" ht="12" customHeight="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11" t="s">
        <v>358</v>
      </c>
      <c r="N321" s="11" t="s">
        <v>544</v>
      </c>
      <c r="O321" s="11" t="s">
        <v>0</v>
      </c>
      <c r="P321" s="11"/>
    </row>
    <row r="322" spans="1:16" ht="12" customHeight="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11" t="s">
        <v>358</v>
      </c>
      <c r="N322" s="11" t="s">
        <v>544</v>
      </c>
      <c r="O322" s="11" t="s">
        <v>0</v>
      </c>
      <c r="P322" s="11"/>
    </row>
    <row r="323" spans="1:16" ht="12" customHeight="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11" t="s">
        <v>358</v>
      </c>
      <c r="N323" s="11" t="s">
        <v>544</v>
      </c>
      <c r="O323" s="11" t="s">
        <v>359</v>
      </c>
      <c r="P323" s="11"/>
    </row>
    <row r="324" spans="1:16" ht="12" customHeight="1">
      <c r="A324" s="10">
        <v>320</v>
      </c>
      <c r="B324" s="98" t="s">
        <v>173</v>
      </c>
      <c r="C324" s="98" t="s">
        <v>168</v>
      </c>
      <c r="D324" s="11" t="s">
        <v>51</v>
      </c>
      <c r="E324" s="11" t="s">
        <v>304</v>
      </c>
      <c r="F324" s="12" t="s">
        <v>49</v>
      </c>
      <c r="G324" s="12" t="s">
        <v>310</v>
      </c>
      <c r="H324" s="12" t="s">
        <v>306</v>
      </c>
      <c r="I324" s="103" t="s">
        <v>504</v>
      </c>
      <c r="J324" s="12" t="str">
        <f t="shared" ref="J324:J340" si="17">"≥17h"</f>
        <v>≥17h</v>
      </c>
      <c r="K324" s="12" t="s">
        <v>512</v>
      </c>
      <c r="L324" s="69" t="s">
        <v>520</v>
      </c>
      <c r="M324" s="11" t="s">
        <v>358</v>
      </c>
      <c r="N324" s="11" t="s">
        <v>544</v>
      </c>
      <c r="O324" s="11" t="s">
        <v>0</v>
      </c>
      <c r="P324" s="11"/>
    </row>
    <row r="325" spans="1:16" ht="12" customHeight="1">
      <c r="A325" s="10">
        <v>321</v>
      </c>
      <c r="B325" s="98" t="s">
        <v>287</v>
      </c>
      <c r="C325" s="98" t="s">
        <v>281</v>
      </c>
      <c r="D325" s="11" t="s">
        <v>52</v>
      </c>
      <c r="E325" s="11" t="s">
        <v>304</v>
      </c>
      <c r="F325" s="12" t="s">
        <v>49</v>
      </c>
      <c r="G325" s="11" t="s">
        <v>511</v>
      </c>
      <c r="H325" s="12" t="s">
        <v>307</v>
      </c>
      <c r="I325" s="11" t="s">
        <v>507</v>
      </c>
      <c r="J325" s="12" t="str">
        <f t="shared" si="17"/>
        <v>≥17h</v>
      </c>
      <c r="K325" s="12" t="s">
        <v>47</v>
      </c>
      <c r="L325" s="69" t="s">
        <v>519</v>
      </c>
      <c r="M325" s="11" t="s">
        <v>0</v>
      </c>
      <c r="N325" s="11"/>
      <c r="O325" s="11"/>
      <c r="P325" s="11" t="s">
        <v>57</v>
      </c>
    </row>
    <row r="326" spans="1:16" ht="12" customHeight="1">
      <c r="A326" s="10">
        <v>322</v>
      </c>
      <c r="B326" s="98" t="s">
        <v>292</v>
      </c>
      <c r="C326" s="98" t="s">
        <v>292</v>
      </c>
      <c r="D326" s="11" t="s">
        <v>52</v>
      </c>
      <c r="E326" s="11" t="s">
        <v>303</v>
      </c>
      <c r="F326" s="12" t="s">
        <v>49</v>
      </c>
      <c r="G326" s="12" t="s">
        <v>310</v>
      </c>
      <c r="H326" s="12" t="s">
        <v>306</v>
      </c>
      <c r="I326" s="12" t="s">
        <v>505</v>
      </c>
      <c r="J326" s="12" t="str">
        <f t="shared" si="17"/>
        <v>≥17h</v>
      </c>
      <c r="K326" s="12" t="s">
        <v>47</v>
      </c>
      <c r="L326" s="69" t="s">
        <v>518</v>
      </c>
      <c r="M326" s="11" t="s">
        <v>0</v>
      </c>
      <c r="N326" s="11"/>
      <c r="O326" s="11"/>
      <c r="P326" s="11" t="s">
        <v>57</v>
      </c>
    </row>
    <row r="327" spans="1:16" ht="12" customHeight="1">
      <c r="A327" s="10">
        <v>323</v>
      </c>
      <c r="B327" s="98" t="s">
        <v>287</v>
      </c>
      <c r="C327" s="98" t="s">
        <v>281</v>
      </c>
      <c r="D327" s="11" t="s">
        <v>52</v>
      </c>
      <c r="E327" s="11" t="s">
        <v>303</v>
      </c>
      <c r="F327" s="12" t="s">
        <v>50</v>
      </c>
      <c r="G327" s="11" t="s">
        <v>511</v>
      </c>
      <c r="H327" s="12" t="s">
        <v>307</v>
      </c>
      <c r="I327" s="11" t="s">
        <v>504</v>
      </c>
      <c r="J327" s="12" t="str">
        <f t="shared" si="17"/>
        <v>≥17h</v>
      </c>
      <c r="K327" s="12" t="s">
        <v>513</v>
      </c>
      <c r="L327" s="69" t="s">
        <v>519</v>
      </c>
      <c r="M327" s="11" t="s">
        <v>358</v>
      </c>
      <c r="N327" s="11" t="s">
        <v>542</v>
      </c>
      <c r="O327" s="11" t="s">
        <v>0</v>
      </c>
      <c r="P327" s="11"/>
    </row>
    <row r="328" spans="1:16" ht="12" customHeight="1">
      <c r="A328" s="10">
        <v>324</v>
      </c>
      <c r="B328" s="98" t="s">
        <v>173</v>
      </c>
      <c r="C328" s="98" t="s">
        <v>168</v>
      </c>
      <c r="D328" s="11" t="s">
        <v>52</v>
      </c>
      <c r="E328" s="11" t="s">
        <v>304</v>
      </c>
      <c r="F328" s="12" t="s">
        <v>49</v>
      </c>
      <c r="G328" s="12" t="s">
        <v>310</v>
      </c>
      <c r="H328" s="12" t="s">
        <v>306</v>
      </c>
      <c r="I328" s="11" t="s">
        <v>504</v>
      </c>
      <c r="J328" s="12" t="str">
        <f t="shared" si="17"/>
        <v>≥17h</v>
      </c>
      <c r="K328" s="12" t="s">
        <v>47</v>
      </c>
      <c r="L328" s="69" t="s">
        <v>520</v>
      </c>
      <c r="M328" s="11" t="s">
        <v>0</v>
      </c>
      <c r="N328" s="11"/>
      <c r="O328" s="11"/>
      <c r="P328" s="11" t="s">
        <v>57</v>
      </c>
    </row>
    <row r="329" spans="1:16" ht="12" customHeight="1">
      <c r="A329" s="10">
        <v>325</v>
      </c>
      <c r="B329" s="98" t="s">
        <v>238</v>
      </c>
      <c r="C329" s="98" t="s">
        <v>238</v>
      </c>
      <c r="D329" s="11" t="s">
        <v>52</v>
      </c>
      <c r="E329" s="11" t="s">
        <v>303</v>
      </c>
      <c r="F329" s="12" t="s">
        <v>49</v>
      </c>
      <c r="G329" s="12" t="s">
        <v>310</v>
      </c>
      <c r="H329" s="12" t="s">
        <v>306</v>
      </c>
      <c r="I329" s="11" t="s">
        <v>504</v>
      </c>
      <c r="J329" s="12" t="str">
        <f t="shared" si="17"/>
        <v>≥17h</v>
      </c>
      <c r="K329" s="12" t="s">
        <v>512</v>
      </c>
      <c r="L329" s="69" t="s">
        <v>519</v>
      </c>
      <c r="M329" s="11" t="s">
        <v>358</v>
      </c>
      <c r="N329" s="11" t="s">
        <v>544</v>
      </c>
      <c r="O329" s="11" t="s">
        <v>0</v>
      </c>
      <c r="P329" s="11"/>
    </row>
    <row r="330" spans="1:16" ht="12" customHeight="1">
      <c r="A330" s="10">
        <v>326</v>
      </c>
      <c r="B330" s="98" t="s">
        <v>287</v>
      </c>
      <c r="C330" s="98" t="s">
        <v>281</v>
      </c>
      <c r="D330" s="11" t="s">
        <v>52</v>
      </c>
      <c r="E330" s="11" t="s">
        <v>304</v>
      </c>
      <c r="F330" s="12" t="s">
        <v>49</v>
      </c>
      <c r="G330" s="11" t="s">
        <v>511</v>
      </c>
      <c r="H330" s="12" t="s">
        <v>308</v>
      </c>
      <c r="I330" s="103" t="s">
        <v>504</v>
      </c>
      <c r="J330" s="12" t="str">
        <f t="shared" si="17"/>
        <v>≥17h</v>
      </c>
      <c r="K330" s="12" t="s">
        <v>47</v>
      </c>
      <c r="L330" s="69" t="s">
        <v>519</v>
      </c>
      <c r="M330" s="11" t="s">
        <v>0</v>
      </c>
      <c r="N330" s="11"/>
      <c r="O330" s="11"/>
      <c r="P330" s="11" t="s">
        <v>57</v>
      </c>
    </row>
    <row r="331" spans="1:16" ht="12" customHeight="1">
      <c r="A331" s="10">
        <v>327</v>
      </c>
      <c r="B331" s="98" t="s">
        <v>290</v>
      </c>
      <c r="C331" s="98" t="s">
        <v>281</v>
      </c>
      <c r="D331" s="11" t="s">
        <v>25</v>
      </c>
      <c r="E331" s="11" t="s">
        <v>303</v>
      </c>
      <c r="F331" s="12" t="s">
        <v>48</v>
      </c>
      <c r="G331" s="11" t="s">
        <v>511</v>
      </c>
      <c r="H331" s="12" t="s">
        <v>308</v>
      </c>
      <c r="I331" s="103" t="s">
        <v>504</v>
      </c>
      <c r="J331" s="12" t="str">
        <f t="shared" si="17"/>
        <v>≥17h</v>
      </c>
      <c r="K331" s="12" t="s">
        <v>512</v>
      </c>
      <c r="L331" s="69" t="s">
        <v>519</v>
      </c>
      <c r="M331" s="11" t="s">
        <v>358</v>
      </c>
      <c r="N331" s="11" t="s">
        <v>542</v>
      </c>
      <c r="O331" s="11" t="s">
        <v>358</v>
      </c>
      <c r="P331" s="11" t="s">
        <v>44</v>
      </c>
    </row>
    <row r="332" spans="1:16" ht="12" customHeight="1">
      <c r="A332" s="10">
        <v>328</v>
      </c>
      <c r="B332" s="98" t="s">
        <v>238</v>
      </c>
      <c r="C332" s="98" t="s">
        <v>238</v>
      </c>
      <c r="D332" s="11" t="s">
        <v>52</v>
      </c>
      <c r="E332" s="11" t="s">
        <v>304</v>
      </c>
      <c r="F332" s="12" t="s">
        <v>49</v>
      </c>
      <c r="G332" s="12" t="s">
        <v>310</v>
      </c>
      <c r="H332" s="12" t="s">
        <v>306</v>
      </c>
      <c r="I332" s="103" t="s">
        <v>504</v>
      </c>
      <c r="J332" s="12" t="str">
        <f t="shared" si="17"/>
        <v>≥17h</v>
      </c>
      <c r="K332" s="12" t="s">
        <v>512</v>
      </c>
      <c r="L332" s="69" t="s">
        <v>519</v>
      </c>
      <c r="M332" s="11" t="s">
        <v>0</v>
      </c>
      <c r="N332" s="11"/>
      <c r="O332" s="11"/>
      <c r="P332" s="11" t="s">
        <v>57</v>
      </c>
    </row>
    <row r="333" spans="1:16" ht="12" customHeight="1">
      <c r="A333" s="10">
        <v>329</v>
      </c>
      <c r="B333" s="98" t="s">
        <v>173</v>
      </c>
      <c r="C333" s="98" t="s">
        <v>168</v>
      </c>
      <c r="D333" s="11" t="s">
        <v>51</v>
      </c>
      <c r="E333" s="11" t="s">
        <v>303</v>
      </c>
      <c r="F333" s="12" t="s">
        <v>50</v>
      </c>
      <c r="G333" s="12" t="s">
        <v>310</v>
      </c>
      <c r="H333" s="12" t="s">
        <v>306</v>
      </c>
      <c r="I333" s="11" t="s">
        <v>507</v>
      </c>
      <c r="J333" s="12" t="str">
        <f t="shared" si="17"/>
        <v>≥17h</v>
      </c>
      <c r="K333" s="12" t="s">
        <v>513</v>
      </c>
      <c r="L333" s="69" t="s">
        <v>520</v>
      </c>
      <c r="M333" s="11" t="s">
        <v>358</v>
      </c>
      <c r="N333" s="11" t="s">
        <v>544</v>
      </c>
      <c r="O333" s="11" t="s">
        <v>0</v>
      </c>
      <c r="P333" s="11"/>
    </row>
    <row r="334" spans="1:16" ht="12" customHeight="1">
      <c r="A334" s="10">
        <v>330</v>
      </c>
      <c r="B334" s="98" t="s">
        <v>238</v>
      </c>
      <c r="C334" s="98" t="s">
        <v>238</v>
      </c>
      <c r="D334" s="11" t="s">
        <v>52</v>
      </c>
      <c r="E334" s="11" t="s">
        <v>304</v>
      </c>
      <c r="F334" s="12" t="s">
        <v>50</v>
      </c>
      <c r="G334" s="12" t="s">
        <v>310</v>
      </c>
      <c r="H334" s="12" t="s">
        <v>306</v>
      </c>
      <c r="I334" s="11" t="s">
        <v>504</v>
      </c>
      <c r="J334" s="12" t="str">
        <f t="shared" si="17"/>
        <v>≥17h</v>
      </c>
      <c r="K334" s="12" t="s">
        <v>512</v>
      </c>
      <c r="L334" s="69" t="s">
        <v>519</v>
      </c>
      <c r="M334" s="11" t="s">
        <v>0</v>
      </c>
      <c r="N334" s="11"/>
      <c r="O334" s="11"/>
      <c r="P334" s="11" t="s">
        <v>57</v>
      </c>
    </row>
    <row r="335" spans="1:16" ht="12" customHeight="1">
      <c r="A335" s="10">
        <v>331</v>
      </c>
      <c r="B335" s="98" t="s">
        <v>190</v>
      </c>
      <c r="C335" s="98" t="s">
        <v>190</v>
      </c>
      <c r="D335" s="11" t="s">
        <v>52</v>
      </c>
      <c r="E335" s="11" t="s">
        <v>304</v>
      </c>
      <c r="F335" s="12" t="s">
        <v>49</v>
      </c>
      <c r="G335" s="12" t="s">
        <v>310</v>
      </c>
      <c r="H335" s="12" t="s">
        <v>306</v>
      </c>
      <c r="I335" s="103" t="s">
        <v>505</v>
      </c>
      <c r="J335" s="12" t="str">
        <f t="shared" si="17"/>
        <v>≥17h</v>
      </c>
      <c r="K335" s="12" t="s">
        <v>512</v>
      </c>
      <c r="L335" s="69" t="s">
        <v>518</v>
      </c>
      <c r="M335" s="11" t="s">
        <v>0</v>
      </c>
      <c r="N335" s="11"/>
      <c r="O335" s="11"/>
      <c r="P335" s="11" t="s">
        <v>57</v>
      </c>
    </row>
    <row r="336" spans="1:16" ht="12" customHeight="1">
      <c r="A336" s="10">
        <v>332</v>
      </c>
      <c r="B336" s="98" t="s">
        <v>173</v>
      </c>
      <c r="C336" s="98" t="s">
        <v>168</v>
      </c>
      <c r="D336" s="11" t="s">
        <v>25</v>
      </c>
      <c r="E336" s="11" t="s">
        <v>303</v>
      </c>
      <c r="F336" s="12" t="s">
        <v>48</v>
      </c>
      <c r="G336" s="12" t="s">
        <v>310</v>
      </c>
      <c r="H336" s="12" t="s">
        <v>306</v>
      </c>
      <c r="I336" s="11" t="s">
        <v>504</v>
      </c>
      <c r="J336" s="12" t="str">
        <f t="shared" si="17"/>
        <v>≥17h</v>
      </c>
      <c r="K336" s="12" t="s">
        <v>513</v>
      </c>
      <c r="L336" s="69" t="s">
        <v>520</v>
      </c>
      <c r="M336" s="11" t="s">
        <v>358</v>
      </c>
      <c r="N336" s="11" t="s">
        <v>544</v>
      </c>
      <c r="O336" s="11" t="s">
        <v>358</v>
      </c>
      <c r="P336" s="11" t="s">
        <v>359</v>
      </c>
    </row>
    <row r="337" spans="1:16" ht="12" customHeight="1">
      <c r="A337" s="10">
        <v>333</v>
      </c>
      <c r="B337" s="98" t="s">
        <v>241</v>
      </c>
      <c r="C337" s="98" t="s">
        <v>241</v>
      </c>
      <c r="D337" s="11" t="s">
        <v>25</v>
      </c>
      <c r="E337" s="11" t="s">
        <v>304</v>
      </c>
      <c r="F337" s="12" t="s">
        <v>49</v>
      </c>
      <c r="G337" s="12" t="s">
        <v>310</v>
      </c>
      <c r="H337" s="12" t="s">
        <v>306</v>
      </c>
      <c r="I337" s="103" t="s">
        <v>504</v>
      </c>
      <c r="J337" s="12" t="str">
        <f t="shared" si="17"/>
        <v>≥17h</v>
      </c>
      <c r="K337" s="12" t="s">
        <v>512</v>
      </c>
      <c r="L337" s="69" t="s">
        <v>519</v>
      </c>
      <c r="M337" s="11" t="s">
        <v>358</v>
      </c>
      <c r="N337" s="11" t="s">
        <v>544</v>
      </c>
      <c r="O337" s="11" t="s">
        <v>0</v>
      </c>
      <c r="P337" s="11"/>
    </row>
    <row r="338" spans="1:16" ht="12" customHeight="1">
      <c r="A338" s="10">
        <v>334</v>
      </c>
      <c r="B338" s="98" t="s">
        <v>287</v>
      </c>
      <c r="C338" s="98" t="s">
        <v>281</v>
      </c>
      <c r="D338" s="11" t="s">
        <v>52</v>
      </c>
      <c r="E338" s="11" t="s">
        <v>304</v>
      </c>
      <c r="F338" s="12" t="s">
        <v>49</v>
      </c>
      <c r="G338" s="11" t="s">
        <v>511</v>
      </c>
      <c r="H338" s="12" t="s">
        <v>308</v>
      </c>
      <c r="I338" s="11" t="s">
        <v>507</v>
      </c>
      <c r="J338" s="12" t="str">
        <f t="shared" si="17"/>
        <v>≥17h</v>
      </c>
      <c r="K338" s="12" t="s">
        <v>512</v>
      </c>
      <c r="L338" s="69" t="s">
        <v>519</v>
      </c>
      <c r="M338" s="11" t="s">
        <v>358</v>
      </c>
      <c r="N338" s="11" t="s">
        <v>543</v>
      </c>
      <c r="O338" s="11" t="s">
        <v>358</v>
      </c>
      <c r="P338" s="11" t="s">
        <v>359</v>
      </c>
    </row>
    <row r="339" spans="1:16" ht="12" customHeight="1">
      <c r="A339" s="10">
        <v>335</v>
      </c>
      <c r="B339" s="98" t="s">
        <v>173</v>
      </c>
      <c r="C339" s="98" t="s">
        <v>168</v>
      </c>
      <c r="D339" s="11" t="s">
        <v>52</v>
      </c>
      <c r="E339" s="11" t="s">
        <v>304</v>
      </c>
      <c r="F339" s="12" t="s">
        <v>50</v>
      </c>
      <c r="G339" s="12" t="s">
        <v>310</v>
      </c>
      <c r="H339" s="12" t="s">
        <v>306</v>
      </c>
      <c r="I339" s="11" t="s">
        <v>504</v>
      </c>
      <c r="J339" s="12" t="str">
        <f t="shared" si="17"/>
        <v>≥17h</v>
      </c>
      <c r="K339" s="12" t="s">
        <v>47</v>
      </c>
      <c r="L339" s="69" t="s">
        <v>520</v>
      </c>
      <c r="M339" s="11" t="s">
        <v>358</v>
      </c>
      <c r="N339" s="11" t="s">
        <v>544</v>
      </c>
      <c r="O339" s="11" t="s">
        <v>0</v>
      </c>
      <c r="P339" s="11"/>
    </row>
    <row r="340" spans="1:16" ht="12" customHeight="1">
      <c r="A340" s="10">
        <v>336</v>
      </c>
      <c r="B340" s="98" t="s">
        <v>241</v>
      </c>
      <c r="C340" s="98" t="s">
        <v>241</v>
      </c>
      <c r="D340" s="11" t="s">
        <v>51</v>
      </c>
      <c r="E340" s="11" t="s">
        <v>303</v>
      </c>
      <c r="F340" s="12" t="s">
        <v>48</v>
      </c>
      <c r="G340" s="12" t="s">
        <v>310</v>
      </c>
      <c r="H340" s="12" t="s">
        <v>306</v>
      </c>
      <c r="I340" s="11" t="s">
        <v>504</v>
      </c>
      <c r="J340" s="12" t="str">
        <f t="shared" si="17"/>
        <v>≥17h</v>
      </c>
      <c r="K340" s="12" t="s">
        <v>513</v>
      </c>
      <c r="L340" s="69" t="s">
        <v>519</v>
      </c>
      <c r="M340" s="11" t="s">
        <v>358</v>
      </c>
      <c r="N340" s="11" t="s">
        <v>543</v>
      </c>
      <c r="O340" s="11" t="s">
        <v>0</v>
      </c>
      <c r="P340" s="11"/>
    </row>
    <row r="341" spans="1:16" ht="12" customHeight="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11" t="s">
        <v>358</v>
      </c>
      <c r="N341" s="11" t="s">
        <v>544</v>
      </c>
      <c r="O341" s="11" t="s">
        <v>358</v>
      </c>
      <c r="P341" s="11" t="s">
        <v>44</v>
      </c>
    </row>
    <row r="342" spans="1:16" ht="12" customHeight="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11" t="s">
        <v>358</v>
      </c>
      <c r="N342" s="11" t="s">
        <v>544</v>
      </c>
      <c r="O342" s="11" t="s">
        <v>0</v>
      </c>
      <c r="P342" s="11"/>
    </row>
    <row r="343" spans="1:16" ht="12" customHeight="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11" t="s">
        <v>358</v>
      </c>
      <c r="N343" s="11" t="s">
        <v>544</v>
      </c>
      <c r="O343" s="11" t="s">
        <v>0</v>
      </c>
      <c r="P343" s="11"/>
    </row>
    <row r="344" spans="1:16" ht="12" customHeight="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11" t="s">
        <v>0</v>
      </c>
      <c r="N344" s="11"/>
      <c r="O344" s="11"/>
      <c r="P344" s="11" t="s">
        <v>57</v>
      </c>
    </row>
    <row r="345" spans="1:16" ht="12" customHeight="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11" t="s">
        <v>358</v>
      </c>
      <c r="N345" s="11" t="s">
        <v>543</v>
      </c>
      <c r="O345" s="11" t="s">
        <v>359</v>
      </c>
      <c r="P345" s="11"/>
    </row>
    <row r="346" spans="1:16" ht="12" customHeight="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11" t="s">
        <v>358</v>
      </c>
      <c r="N346" s="11" t="s">
        <v>543</v>
      </c>
      <c r="O346" s="11" t="s">
        <v>358</v>
      </c>
      <c r="P346" s="11" t="s">
        <v>360</v>
      </c>
    </row>
    <row r="347" spans="1:16" ht="12" customHeight="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11" t="s">
        <v>358</v>
      </c>
      <c r="N347" s="11" t="s">
        <v>544</v>
      </c>
      <c r="O347" s="11" t="s">
        <v>0</v>
      </c>
      <c r="P347" s="11"/>
    </row>
    <row r="348" spans="1:16" ht="12" customHeight="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11" t="s">
        <v>358</v>
      </c>
      <c r="N348" s="11" t="s">
        <v>541</v>
      </c>
      <c r="O348" s="11" t="s">
        <v>358</v>
      </c>
      <c r="P348" s="11" t="s">
        <v>44</v>
      </c>
    </row>
    <row r="349" spans="1:16" ht="12" customHeight="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11" t="s">
        <v>358</v>
      </c>
      <c r="N349" s="11" t="s">
        <v>542</v>
      </c>
      <c r="O349" s="11" t="s">
        <v>358</v>
      </c>
      <c r="P349" s="11" t="s">
        <v>44</v>
      </c>
    </row>
    <row r="350" spans="1:16" ht="12" customHeight="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11" t="s">
        <v>358</v>
      </c>
      <c r="N350" s="11" t="s">
        <v>542</v>
      </c>
      <c r="O350" s="11" t="s">
        <v>358</v>
      </c>
      <c r="P350" s="11" t="s">
        <v>359</v>
      </c>
    </row>
    <row r="351" spans="1:16" ht="12" customHeight="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11" t="s">
        <v>0</v>
      </c>
      <c r="N351" s="11"/>
      <c r="O351" s="11"/>
      <c r="P351" s="11" t="s">
        <v>57</v>
      </c>
    </row>
    <row r="352" spans="1:16" ht="12" customHeight="1">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11" t="s">
        <v>358</v>
      </c>
      <c r="N352" s="11" t="s">
        <v>544</v>
      </c>
      <c r="O352" s="11" t="s">
        <v>0</v>
      </c>
      <c r="P352" s="11"/>
    </row>
    <row r="353" spans="1:16" ht="12" customHeight="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11" t="s">
        <v>358</v>
      </c>
      <c r="N353" s="11" t="s">
        <v>359</v>
      </c>
      <c r="O353" s="11" t="s">
        <v>359</v>
      </c>
      <c r="P353" s="11"/>
    </row>
    <row r="354" spans="1:16" ht="12" customHeight="1">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11" t="s">
        <v>0</v>
      </c>
      <c r="N354" s="11"/>
      <c r="O354" s="11"/>
      <c r="P354" s="11" t="s">
        <v>57</v>
      </c>
    </row>
    <row r="355" spans="1:16" ht="12" customHeight="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11" t="s">
        <v>358</v>
      </c>
      <c r="N355" s="11" t="s">
        <v>359</v>
      </c>
      <c r="O355" s="11" t="s">
        <v>359</v>
      </c>
      <c r="P355" s="11"/>
    </row>
    <row r="356" spans="1:16" ht="12" customHeight="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11" t="s">
        <v>358</v>
      </c>
      <c r="N356" s="11" t="s">
        <v>541</v>
      </c>
      <c r="O356" s="11" t="s">
        <v>358</v>
      </c>
      <c r="P356" s="11" t="s">
        <v>46</v>
      </c>
    </row>
    <row r="357" spans="1:16" ht="12" customHeight="1">
      <c r="A357" s="10">
        <v>353</v>
      </c>
      <c r="B357" s="98" t="s">
        <v>189</v>
      </c>
      <c r="C357" s="98" t="s">
        <v>189</v>
      </c>
      <c r="D357" s="11" t="s">
        <v>52</v>
      </c>
      <c r="E357" s="11" t="s">
        <v>304</v>
      </c>
      <c r="F357" s="12" t="s">
        <v>49</v>
      </c>
      <c r="G357" s="12" t="s">
        <v>310</v>
      </c>
      <c r="H357" s="12" t="s">
        <v>306</v>
      </c>
      <c r="I357" s="103" t="s">
        <v>504</v>
      </c>
      <c r="J357" s="12" t="str">
        <f t="shared" ref="J357:J363" si="18">"≥17h"</f>
        <v>≥17h</v>
      </c>
      <c r="K357" s="12" t="s">
        <v>512</v>
      </c>
      <c r="L357" s="69" t="s">
        <v>519</v>
      </c>
      <c r="M357" s="11" t="s">
        <v>0</v>
      </c>
      <c r="N357" s="11"/>
      <c r="O357" s="11"/>
      <c r="P357" s="11" t="s">
        <v>57</v>
      </c>
    </row>
    <row r="358" spans="1:16" ht="12" customHeight="1">
      <c r="A358" s="10">
        <v>354</v>
      </c>
      <c r="B358" s="98" t="s">
        <v>69</v>
      </c>
      <c r="C358" s="98" t="s">
        <v>69</v>
      </c>
      <c r="D358" s="11" t="s">
        <v>52</v>
      </c>
      <c r="E358" s="11" t="s">
        <v>303</v>
      </c>
      <c r="F358" s="12" t="s">
        <v>48</v>
      </c>
      <c r="G358" s="12" t="s">
        <v>310</v>
      </c>
      <c r="H358" s="12" t="s">
        <v>306</v>
      </c>
      <c r="I358" s="11" t="s">
        <v>507</v>
      </c>
      <c r="J358" s="12" t="str">
        <f t="shared" si="18"/>
        <v>≥17h</v>
      </c>
      <c r="K358" s="12" t="s">
        <v>512</v>
      </c>
      <c r="L358" s="69" t="s">
        <v>518</v>
      </c>
      <c r="M358" s="11" t="s">
        <v>0</v>
      </c>
      <c r="N358" s="11"/>
      <c r="O358" s="11"/>
      <c r="P358" s="11" t="s">
        <v>57</v>
      </c>
    </row>
    <row r="359" spans="1:16" ht="12" customHeight="1">
      <c r="A359" s="10">
        <v>355</v>
      </c>
      <c r="B359" s="98" t="s">
        <v>291</v>
      </c>
      <c r="C359" s="98" t="s">
        <v>291</v>
      </c>
      <c r="D359" s="11" t="s">
        <v>51</v>
      </c>
      <c r="E359" s="11" t="s">
        <v>303</v>
      </c>
      <c r="F359" s="12" t="s">
        <v>50</v>
      </c>
      <c r="G359" s="12" t="s">
        <v>310</v>
      </c>
      <c r="H359" s="12" t="s">
        <v>306</v>
      </c>
      <c r="I359" s="11" t="s">
        <v>504</v>
      </c>
      <c r="J359" s="12" t="str">
        <f t="shared" si="18"/>
        <v>≥17h</v>
      </c>
      <c r="K359" s="12" t="s">
        <v>47</v>
      </c>
      <c r="L359" s="69" t="s">
        <v>519</v>
      </c>
      <c r="M359" s="11" t="s">
        <v>358</v>
      </c>
      <c r="N359" s="11" t="s">
        <v>542</v>
      </c>
      <c r="O359" s="11" t="s">
        <v>358</v>
      </c>
      <c r="P359" s="11" t="s">
        <v>359</v>
      </c>
    </row>
    <row r="360" spans="1:16" ht="12" customHeight="1">
      <c r="A360" s="10">
        <v>356</v>
      </c>
      <c r="B360" s="98" t="s">
        <v>189</v>
      </c>
      <c r="C360" s="98" t="s">
        <v>189</v>
      </c>
      <c r="D360" s="11" t="s">
        <v>52</v>
      </c>
      <c r="E360" s="11" t="s">
        <v>304</v>
      </c>
      <c r="F360" s="12" t="s">
        <v>50</v>
      </c>
      <c r="G360" s="12" t="s">
        <v>310</v>
      </c>
      <c r="H360" s="12" t="s">
        <v>306</v>
      </c>
      <c r="I360" s="11" t="s">
        <v>504</v>
      </c>
      <c r="J360" s="12" t="str">
        <f t="shared" si="18"/>
        <v>≥17h</v>
      </c>
      <c r="K360" s="12" t="s">
        <v>512</v>
      </c>
      <c r="L360" s="69" t="s">
        <v>519</v>
      </c>
      <c r="M360" s="11" t="s">
        <v>0</v>
      </c>
      <c r="N360" s="11"/>
      <c r="O360" s="11"/>
      <c r="P360" s="11" t="s">
        <v>57</v>
      </c>
    </row>
    <row r="361" spans="1:16" ht="12" customHeight="1">
      <c r="A361" s="10">
        <v>357</v>
      </c>
      <c r="B361" s="98" t="s">
        <v>192</v>
      </c>
      <c r="C361" s="98" t="s">
        <v>191</v>
      </c>
      <c r="D361" s="11" t="s">
        <v>25</v>
      </c>
      <c r="E361" s="11" t="s">
        <v>304</v>
      </c>
      <c r="F361" s="12" t="s">
        <v>50</v>
      </c>
      <c r="G361" s="12" t="s">
        <v>510</v>
      </c>
      <c r="H361" s="12" t="s">
        <v>306</v>
      </c>
      <c r="I361" s="11" t="s">
        <v>504</v>
      </c>
      <c r="J361" s="12" t="str">
        <f t="shared" si="18"/>
        <v>≥17h</v>
      </c>
      <c r="K361" s="12" t="s">
        <v>513</v>
      </c>
      <c r="L361" s="69" t="s">
        <v>519</v>
      </c>
      <c r="M361" s="11" t="s">
        <v>358</v>
      </c>
      <c r="N361" s="11" t="s">
        <v>544</v>
      </c>
      <c r="O361" s="11" t="s">
        <v>0</v>
      </c>
      <c r="P361" s="11"/>
    </row>
    <row r="362" spans="1:16" ht="12" customHeight="1">
      <c r="A362" s="10">
        <v>358</v>
      </c>
      <c r="B362" s="98" t="s">
        <v>291</v>
      </c>
      <c r="C362" s="98" t="s">
        <v>291</v>
      </c>
      <c r="D362" s="11" t="s">
        <v>52</v>
      </c>
      <c r="E362" s="11" t="s">
        <v>304</v>
      </c>
      <c r="F362" s="12" t="s">
        <v>49</v>
      </c>
      <c r="G362" s="12" t="s">
        <v>510</v>
      </c>
      <c r="H362" s="12" t="s">
        <v>307</v>
      </c>
      <c r="I362" s="11" t="s">
        <v>507</v>
      </c>
      <c r="J362" s="12" t="str">
        <f t="shared" si="18"/>
        <v>≥17h</v>
      </c>
      <c r="K362" s="12" t="s">
        <v>47</v>
      </c>
      <c r="L362" s="69" t="s">
        <v>519</v>
      </c>
      <c r="M362" s="11" t="s">
        <v>0</v>
      </c>
      <c r="N362" s="11"/>
      <c r="O362" s="11"/>
      <c r="P362" s="11" t="s">
        <v>57</v>
      </c>
    </row>
    <row r="363" spans="1:16" ht="12" customHeight="1">
      <c r="A363" s="10">
        <v>359</v>
      </c>
      <c r="B363" s="98" t="s">
        <v>291</v>
      </c>
      <c r="C363" s="98" t="s">
        <v>291</v>
      </c>
      <c r="D363" s="11" t="s">
        <v>51</v>
      </c>
      <c r="E363" s="11" t="s">
        <v>304</v>
      </c>
      <c r="F363" s="12" t="s">
        <v>50</v>
      </c>
      <c r="G363" s="12" t="s">
        <v>310</v>
      </c>
      <c r="H363" s="12" t="s">
        <v>306</v>
      </c>
      <c r="I363" s="11" t="s">
        <v>507</v>
      </c>
      <c r="J363" s="12" t="str">
        <f t="shared" si="18"/>
        <v>≥17h</v>
      </c>
      <c r="K363" s="12" t="s">
        <v>513</v>
      </c>
      <c r="L363" s="69" t="s">
        <v>519</v>
      </c>
      <c r="M363" s="11" t="s">
        <v>358</v>
      </c>
      <c r="N363" s="11" t="s">
        <v>542</v>
      </c>
      <c r="O363" s="11" t="s">
        <v>358</v>
      </c>
      <c r="P363" s="11" t="s">
        <v>46</v>
      </c>
    </row>
    <row r="364" spans="1:16" ht="12" customHeight="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11" t="s">
        <v>0</v>
      </c>
      <c r="N364" s="11"/>
      <c r="O364" s="11"/>
      <c r="P364" s="11" t="s">
        <v>57</v>
      </c>
    </row>
    <row r="365" spans="1:16" ht="12" customHeight="1">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11" t="s">
        <v>358</v>
      </c>
      <c r="N365" s="11" t="s">
        <v>544</v>
      </c>
      <c r="O365" s="11" t="s">
        <v>0</v>
      </c>
      <c r="P365" s="11"/>
    </row>
    <row r="366" spans="1:16" ht="12" customHeight="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11" t="s">
        <v>358</v>
      </c>
      <c r="N366" s="11" t="s">
        <v>544</v>
      </c>
      <c r="O366" s="11" t="s">
        <v>358</v>
      </c>
      <c r="P366" s="11" t="s">
        <v>359</v>
      </c>
    </row>
    <row r="367" spans="1:16" ht="12" customHeight="1">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11" t="s">
        <v>0</v>
      </c>
      <c r="N367" s="11"/>
      <c r="O367" s="11"/>
      <c r="P367" s="11" t="s">
        <v>57</v>
      </c>
    </row>
    <row r="368" spans="1:16" ht="12" customHeight="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11" t="s">
        <v>358</v>
      </c>
      <c r="N368" s="11" t="s">
        <v>544</v>
      </c>
      <c r="O368" s="11" t="s">
        <v>359</v>
      </c>
      <c r="P368" s="11"/>
    </row>
    <row r="369" spans="1:16" ht="12" customHeight="1">
      <c r="A369" s="10">
        <v>365</v>
      </c>
      <c r="B369" s="98" t="s">
        <v>291</v>
      </c>
      <c r="C369" s="98" t="s">
        <v>291</v>
      </c>
      <c r="D369" s="11" t="s">
        <v>51</v>
      </c>
      <c r="E369" s="11" t="s">
        <v>303</v>
      </c>
      <c r="F369" s="12" t="s">
        <v>50</v>
      </c>
      <c r="G369" s="12" t="s">
        <v>510</v>
      </c>
      <c r="H369" s="12" t="s">
        <v>307</v>
      </c>
      <c r="I369" s="11" t="s">
        <v>507</v>
      </c>
      <c r="J369" s="12" t="str">
        <f t="shared" ref="J369:J376" si="19">"≥17h"</f>
        <v>≥17h</v>
      </c>
      <c r="K369" s="12" t="s">
        <v>513</v>
      </c>
      <c r="L369" s="69" t="s">
        <v>519</v>
      </c>
      <c r="M369" s="11" t="s">
        <v>358</v>
      </c>
      <c r="N369" s="11" t="s">
        <v>541</v>
      </c>
      <c r="O369" s="11" t="s">
        <v>358</v>
      </c>
      <c r="P369" s="11" t="s">
        <v>44</v>
      </c>
    </row>
    <row r="370" spans="1:16" ht="12" customHeight="1">
      <c r="A370" s="10">
        <v>366</v>
      </c>
      <c r="B370" s="98" t="s">
        <v>106</v>
      </c>
      <c r="C370" s="98" t="s">
        <v>71</v>
      </c>
      <c r="D370" s="11" t="s">
        <v>51</v>
      </c>
      <c r="E370" s="11" t="s">
        <v>304</v>
      </c>
      <c r="F370" s="12" t="s">
        <v>50</v>
      </c>
      <c r="G370" s="12" t="s">
        <v>510</v>
      </c>
      <c r="H370" s="12" t="s">
        <v>306</v>
      </c>
      <c r="I370" s="11" t="s">
        <v>504</v>
      </c>
      <c r="J370" s="12" t="str">
        <f t="shared" si="19"/>
        <v>≥17h</v>
      </c>
      <c r="K370" s="12" t="s">
        <v>47</v>
      </c>
      <c r="L370" s="69" t="s">
        <v>520</v>
      </c>
      <c r="M370" s="11" t="s">
        <v>0</v>
      </c>
      <c r="N370" s="11"/>
      <c r="O370" s="11"/>
      <c r="P370" s="11" t="s">
        <v>57</v>
      </c>
    </row>
    <row r="371" spans="1:16" ht="12" customHeight="1">
      <c r="A371" s="10">
        <v>367</v>
      </c>
      <c r="B371" s="98" t="s">
        <v>192</v>
      </c>
      <c r="C371" s="98" t="s">
        <v>191</v>
      </c>
      <c r="D371" s="11" t="s">
        <v>51</v>
      </c>
      <c r="E371" s="11" t="s">
        <v>303</v>
      </c>
      <c r="F371" s="12" t="s">
        <v>50</v>
      </c>
      <c r="G371" s="12" t="s">
        <v>510</v>
      </c>
      <c r="H371" s="12" t="s">
        <v>306</v>
      </c>
      <c r="I371" s="12" t="s">
        <v>505</v>
      </c>
      <c r="J371" s="12" t="str">
        <f t="shared" si="19"/>
        <v>≥17h</v>
      </c>
      <c r="K371" s="12" t="s">
        <v>513</v>
      </c>
      <c r="L371" s="69" t="s">
        <v>519</v>
      </c>
      <c r="M371" s="11" t="s">
        <v>358</v>
      </c>
      <c r="N371" s="11" t="s">
        <v>542</v>
      </c>
      <c r="O371" s="11" t="s">
        <v>0</v>
      </c>
      <c r="P371" s="11"/>
    </row>
    <row r="372" spans="1:16" ht="12" customHeight="1">
      <c r="A372" s="10">
        <v>368</v>
      </c>
      <c r="B372" s="98" t="s">
        <v>106</v>
      </c>
      <c r="C372" s="98" t="s">
        <v>71</v>
      </c>
      <c r="D372" s="11" t="s">
        <v>51</v>
      </c>
      <c r="E372" s="11" t="s">
        <v>304</v>
      </c>
      <c r="F372" s="12" t="s">
        <v>49</v>
      </c>
      <c r="G372" s="12" t="s">
        <v>310</v>
      </c>
      <c r="H372" s="12" t="s">
        <v>306</v>
      </c>
      <c r="I372" s="103" t="s">
        <v>505</v>
      </c>
      <c r="J372" s="12" t="str">
        <f t="shared" si="19"/>
        <v>≥17h</v>
      </c>
      <c r="K372" s="12" t="s">
        <v>47</v>
      </c>
      <c r="L372" s="69" t="s">
        <v>520</v>
      </c>
      <c r="M372" s="11" t="s">
        <v>0</v>
      </c>
      <c r="N372" s="11"/>
      <c r="O372" s="11"/>
      <c r="P372" s="11" t="s">
        <v>57</v>
      </c>
    </row>
    <row r="373" spans="1:16" ht="12" customHeight="1">
      <c r="A373" s="10">
        <v>369</v>
      </c>
      <c r="B373" s="98" t="s">
        <v>193</v>
      </c>
      <c r="C373" s="98" t="s">
        <v>193</v>
      </c>
      <c r="D373" s="11" t="s">
        <v>52</v>
      </c>
      <c r="E373" s="11" t="s">
        <v>304</v>
      </c>
      <c r="F373" s="12" t="s">
        <v>49</v>
      </c>
      <c r="G373" s="12" t="s">
        <v>310</v>
      </c>
      <c r="H373" s="12" t="s">
        <v>306</v>
      </c>
      <c r="I373" s="11" t="s">
        <v>504</v>
      </c>
      <c r="J373" s="12" t="str">
        <f t="shared" si="19"/>
        <v>≥17h</v>
      </c>
      <c r="K373" s="12" t="s">
        <v>512</v>
      </c>
      <c r="L373" s="69" t="s">
        <v>519</v>
      </c>
      <c r="M373" s="11" t="s">
        <v>0</v>
      </c>
      <c r="N373" s="11"/>
      <c r="O373" s="11"/>
      <c r="P373" s="11" t="s">
        <v>57</v>
      </c>
    </row>
    <row r="374" spans="1:16" ht="12" customHeight="1">
      <c r="A374" s="10">
        <v>370</v>
      </c>
      <c r="B374" s="98" t="s">
        <v>67</v>
      </c>
      <c r="C374" s="98" t="s">
        <v>67</v>
      </c>
      <c r="D374" s="11" t="s">
        <v>51</v>
      </c>
      <c r="E374" s="11" t="s">
        <v>304</v>
      </c>
      <c r="F374" s="12" t="s">
        <v>48</v>
      </c>
      <c r="G374" s="12" t="s">
        <v>310</v>
      </c>
      <c r="H374" s="12" t="s">
        <v>306</v>
      </c>
      <c r="I374" s="11" t="s">
        <v>504</v>
      </c>
      <c r="J374" s="12" t="str">
        <f t="shared" si="19"/>
        <v>≥17h</v>
      </c>
      <c r="K374" s="12" t="s">
        <v>512</v>
      </c>
      <c r="L374" s="69" t="s">
        <v>518</v>
      </c>
      <c r="M374" s="11" t="s">
        <v>358</v>
      </c>
      <c r="N374" s="11" t="s">
        <v>542</v>
      </c>
      <c r="O374" s="11" t="s">
        <v>358</v>
      </c>
      <c r="P374" s="11" t="s">
        <v>44</v>
      </c>
    </row>
    <row r="375" spans="1:16" ht="12" customHeight="1">
      <c r="A375" s="10">
        <v>371</v>
      </c>
      <c r="B375" s="98" t="s">
        <v>106</v>
      </c>
      <c r="C375" s="98" t="s">
        <v>71</v>
      </c>
      <c r="D375" s="11" t="s">
        <v>52</v>
      </c>
      <c r="E375" s="11" t="s">
        <v>304</v>
      </c>
      <c r="F375" s="12" t="s">
        <v>49</v>
      </c>
      <c r="G375" s="12" t="s">
        <v>510</v>
      </c>
      <c r="H375" s="12" t="s">
        <v>308</v>
      </c>
      <c r="I375" s="103" t="s">
        <v>504</v>
      </c>
      <c r="J375" s="12" t="str">
        <f t="shared" si="19"/>
        <v>≥17h</v>
      </c>
      <c r="K375" s="12" t="s">
        <v>512</v>
      </c>
      <c r="L375" s="69" t="s">
        <v>520</v>
      </c>
      <c r="M375" s="11" t="s">
        <v>358</v>
      </c>
      <c r="N375" s="11" t="s">
        <v>544</v>
      </c>
      <c r="O375" s="11" t="s">
        <v>0</v>
      </c>
      <c r="P375" s="11"/>
    </row>
    <row r="376" spans="1:16" ht="12" customHeight="1">
      <c r="A376" s="10">
        <v>372</v>
      </c>
      <c r="B376" s="98" t="s">
        <v>67</v>
      </c>
      <c r="C376" s="98" t="s">
        <v>67</v>
      </c>
      <c r="D376" s="11" t="s">
        <v>25</v>
      </c>
      <c r="E376" s="11" t="s">
        <v>303</v>
      </c>
      <c r="F376" s="12" t="s">
        <v>50</v>
      </c>
      <c r="G376" s="12" t="s">
        <v>310</v>
      </c>
      <c r="H376" s="12" t="s">
        <v>306</v>
      </c>
      <c r="I376" s="103" t="s">
        <v>505</v>
      </c>
      <c r="J376" s="12" t="str">
        <f t="shared" si="19"/>
        <v>≥17h</v>
      </c>
      <c r="K376" s="12" t="s">
        <v>512</v>
      </c>
      <c r="L376" s="69" t="s">
        <v>518</v>
      </c>
      <c r="M376" s="11" t="s">
        <v>358</v>
      </c>
      <c r="N376" s="11" t="s">
        <v>541</v>
      </c>
      <c r="O376" s="11" t="s">
        <v>358</v>
      </c>
      <c r="P376" s="11" t="s">
        <v>44</v>
      </c>
    </row>
    <row r="377" spans="1:16" ht="12" customHeight="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11" t="s">
        <v>358</v>
      </c>
      <c r="N377" s="11" t="s">
        <v>543</v>
      </c>
      <c r="O377" s="11" t="s">
        <v>359</v>
      </c>
      <c r="P377" s="11"/>
    </row>
    <row r="378" spans="1:16" ht="12" customHeight="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11" t="s">
        <v>358</v>
      </c>
      <c r="N378" s="11" t="s">
        <v>541</v>
      </c>
      <c r="O378" s="11" t="s">
        <v>358</v>
      </c>
      <c r="P378" s="11" t="s">
        <v>360</v>
      </c>
    </row>
    <row r="379" spans="1:16" ht="12" customHeight="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11" t="s">
        <v>358</v>
      </c>
      <c r="N379" s="11" t="s">
        <v>541</v>
      </c>
      <c r="O379" s="11" t="s">
        <v>0</v>
      </c>
      <c r="P379" s="11"/>
    </row>
    <row r="380" spans="1:16" ht="12" customHeight="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11" t="s">
        <v>358</v>
      </c>
      <c r="N380" s="11" t="s">
        <v>541</v>
      </c>
      <c r="O380" s="11" t="s">
        <v>358</v>
      </c>
      <c r="P380" s="11" t="s">
        <v>44</v>
      </c>
    </row>
    <row r="381" spans="1:16" ht="12" customHeight="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11" t="s">
        <v>0</v>
      </c>
      <c r="N381" s="11"/>
      <c r="O381" s="11"/>
      <c r="P381" s="11" t="s">
        <v>57</v>
      </c>
    </row>
    <row r="382" spans="1:16" ht="12" customHeight="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11" t="s">
        <v>358</v>
      </c>
      <c r="N382" s="11" t="s">
        <v>542</v>
      </c>
      <c r="O382" s="11" t="s">
        <v>358</v>
      </c>
      <c r="P382" s="11" t="s">
        <v>44</v>
      </c>
    </row>
    <row r="383" spans="1:16" ht="12" customHeight="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11" t="s">
        <v>358</v>
      </c>
      <c r="N383" s="11" t="s">
        <v>544</v>
      </c>
      <c r="O383" s="11" t="s">
        <v>0</v>
      </c>
      <c r="P383" s="11"/>
    </row>
    <row r="384" spans="1:16" ht="12" customHeight="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11" t="s">
        <v>358</v>
      </c>
      <c r="N384" s="11" t="s">
        <v>541</v>
      </c>
      <c r="O384" s="11" t="s">
        <v>358</v>
      </c>
      <c r="P384" s="11" t="s">
        <v>44</v>
      </c>
    </row>
    <row r="385" spans="1:16" ht="12" customHeight="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11" t="s">
        <v>358</v>
      </c>
      <c r="N385" s="11" t="s">
        <v>542</v>
      </c>
      <c r="O385" s="11" t="s">
        <v>358</v>
      </c>
      <c r="P385" s="11" t="s">
        <v>360</v>
      </c>
    </row>
    <row r="386" spans="1:16" ht="12" customHeight="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11" t="s">
        <v>0</v>
      </c>
      <c r="N386" s="11"/>
      <c r="O386" s="11"/>
      <c r="P386" s="11" t="s">
        <v>57</v>
      </c>
    </row>
    <row r="387" spans="1:16" ht="12" customHeight="1">
      <c r="A387" s="10">
        <v>383</v>
      </c>
      <c r="B387" s="98" t="s">
        <v>196</v>
      </c>
      <c r="C387" s="98" t="s">
        <v>196</v>
      </c>
      <c r="D387" s="11" t="s">
        <v>52</v>
      </c>
      <c r="E387" s="11" t="s">
        <v>304</v>
      </c>
      <c r="F387" s="12" t="s">
        <v>49</v>
      </c>
      <c r="G387" s="12" t="s">
        <v>310</v>
      </c>
      <c r="H387" s="12" t="s">
        <v>306</v>
      </c>
      <c r="I387" s="103" t="s">
        <v>505</v>
      </c>
      <c r="J387" s="12" t="str">
        <f t="shared" ref="J387:J396" si="20">"≥17h"</f>
        <v>≥17h</v>
      </c>
      <c r="K387" s="12" t="s">
        <v>512</v>
      </c>
      <c r="L387" s="69" t="s">
        <v>519</v>
      </c>
      <c r="M387" s="11" t="s">
        <v>0</v>
      </c>
      <c r="N387" s="11"/>
      <c r="O387" s="11"/>
      <c r="P387" s="11" t="s">
        <v>57</v>
      </c>
    </row>
    <row r="388" spans="1:16" ht="12" customHeight="1">
      <c r="A388" s="10">
        <v>384</v>
      </c>
      <c r="B388" s="98" t="s">
        <v>82</v>
      </c>
      <c r="C388" s="98" t="s">
        <v>82</v>
      </c>
      <c r="D388" s="11" t="s">
        <v>51</v>
      </c>
      <c r="E388" s="11" t="s">
        <v>304</v>
      </c>
      <c r="F388" s="12" t="s">
        <v>48</v>
      </c>
      <c r="G388" s="12" t="s">
        <v>310</v>
      </c>
      <c r="H388" s="12" t="s">
        <v>306</v>
      </c>
      <c r="I388" s="103" t="s">
        <v>505</v>
      </c>
      <c r="J388" s="12" t="str">
        <f t="shared" si="20"/>
        <v>≥17h</v>
      </c>
      <c r="K388" s="12" t="s">
        <v>47</v>
      </c>
      <c r="L388" s="69" t="s">
        <v>518</v>
      </c>
      <c r="M388" s="11" t="s">
        <v>358</v>
      </c>
      <c r="N388" s="11" t="s">
        <v>543</v>
      </c>
      <c r="O388" s="11" t="s">
        <v>358</v>
      </c>
      <c r="P388" s="11" t="s">
        <v>359</v>
      </c>
    </row>
    <row r="389" spans="1:16" ht="12" customHeight="1">
      <c r="A389" s="10">
        <v>385</v>
      </c>
      <c r="B389" s="98" t="s">
        <v>281</v>
      </c>
      <c r="C389" s="98" t="s">
        <v>281</v>
      </c>
      <c r="D389" s="11" t="s">
        <v>52</v>
      </c>
      <c r="E389" s="11" t="s">
        <v>304</v>
      </c>
      <c r="F389" s="12" t="s">
        <v>49</v>
      </c>
      <c r="G389" s="12" t="s">
        <v>310</v>
      </c>
      <c r="H389" s="12" t="s">
        <v>306</v>
      </c>
      <c r="I389" s="103" t="s">
        <v>504</v>
      </c>
      <c r="J389" s="12" t="str">
        <f t="shared" si="20"/>
        <v>≥17h</v>
      </c>
      <c r="K389" s="12" t="s">
        <v>512</v>
      </c>
      <c r="L389" s="69" t="s">
        <v>519</v>
      </c>
      <c r="M389" s="11" t="s">
        <v>0</v>
      </c>
      <c r="N389" s="11"/>
      <c r="O389" s="11"/>
      <c r="P389" s="11" t="s">
        <v>57</v>
      </c>
    </row>
    <row r="390" spans="1:16" ht="12" customHeight="1">
      <c r="A390" s="10">
        <v>386</v>
      </c>
      <c r="B390" s="98" t="s">
        <v>82</v>
      </c>
      <c r="C390" s="98" t="s">
        <v>82</v>
      </c>
      <c r="D390" s="11" t="s">
        <v>25</v>
      </c>
      <c r="E390" s="11" t="s">
        <v>304</v>
      </c>
      <c r="F390" s="12" t="s">
        <v>48</v>
      </c>
      <c r="G390" s="12" t="s">
        <v>310</v>
      </c>
      <c r="H390" s="12" t="s">
        <v>306</v>
      </c>
      <c r="I390" s="11" t="s">
        <v>507</v>
      </c>
      <c r="J390" s="12" t="str">
        <f t="shared" si="20"/>
        <v>≥17h</v>
      </c>
      <c r="K390" s="12" t="s">
        <v>513</v>
      </c>
      <c r="L390" s="69" t="s">
        <v>518</v>
      </c>
      <c r="M390" s="11" t="s">
        <v>358</v>
      </c>
      <c r="N390" s="11" t="s">
        <v>543</v>
      </c>
      <c r="O390" s="11" t="s">
        <v>358</v>
      </c>
      <c r="P390" s="11" t="s">
        <v>360</v>
      </c>
    </row>
    <row r="391" spans="1:16" ht="12" customHeight="1">
      <c r="A391" s="10">
        <v>387</v>
      </c>
      <c r="B391" s="98" t="s">
        <v>236</v>
      </c>
      <c r="C391" s="98" t="s">
        <v>235</v>
      </c>
      <c r="D391" s="11" t="s">
        <v>52</v>
      </c>
      <c r="E391" s="11" t="s">
        <v>304</v>
      </c>
      <c r="F391" s="12" t="s">
        <v>49</v>
      </c>
      <c r="G391" s="12" t="s">
        <v>310</v>
      </c>
      <c r="H391" s="12" t="s">
        <v>306</v>
      </c>
      <c r="I391" s="11" t="s">
        <v>507</v>
      </c>
      <c r="J391" s="12" t="str">
        <f t="shared" si="20"/>
        <v>≥17h</v>
      </c>
      <c r="K391" s="12" t="s">
        <v>512</v>
      </c>
      <c r="L391" s="69" t="s">
        <v>519</v>
      </c>
      <c r="M391" s="11" t="s">
        <v>0</v>
      </c>
      <c r="N391" s="11"/>
      <c r="O391" s="11"/>
      <c r="P391" s="11" t="s">
        <v>57</v>
      </c>
    </row>
    <row r="392" spans="1:16" ht="12" customHeight="1">
      <c r="A392" s="10">
        <v>388</v>
      </c>
      <c r="B392" s="98" t="s">
        <v>273</v>
      </c>
      <c r="C392" s="98" t="s">
        <v>89</v>
      </c>
      <c r="D392" s="11" t="s">
        <v>25</v>
      </c>
      <c r="E392" s="11" t="s">
        <v>304</v>
      </c>
      <c r="F392" s="12" t="s">
        <v>50</v>
      </c>
      <c r="G392" s="12" t="s">
        <v>310</v>
      </c>
      <c r="H392" s="12" t="s">
        <v>306</v>
      </c>
      <c r="I392" s="103" t="s">
        <v>504</v>
      </c>
      <c r="J392" s="12" t="str">
        <f t="shared" si="20"/>
        <v>≥17h</v>
      </c>
      <c r="K392" s="12" t="s">
        <v>47</v>
      </c>
      <c r="L392" s="69" t="s">
        <v>520</v>
      </c>
      <c r="M392" s="11" t="s">
        <v>0</v>
      </c>
      <c r="N392" s="11"/>
      <c r="O392" s="11"/>
      <c r="P392" s="11" t="s">
        <v>57</v>
      </c>
    </row>
    <row r="393" spans="1:16" ht="12" customHeight="1">
      <c r="A393" s="10">
        <v>389</v>
      </c>
      <c r="B393" s="98" t="s">
        <v>82</v>
      </c>
      <c r="C393" s="98" t="s">
        <v>82</v>
      </c>
      <c r="D393" s="11" t="s">
        <v>51</v>
      </c>
      <c r="E393" s="11" t="s">
        <v>303</v>
      </c>
      <c r="F393" s="12" t="s">
        <v>49</v>
      </c>
      <c r="G393" s="12" t="s">
        <v>310</v>
      </c>
      <c r="H393" s="12" t="s">
        <v>306</v>
      </c>
      <c r="I393" s="103" t="s">
        <v>504</v>
      </c>
      <c r="J393" s="12" t="str">
        <f t="shared" si="20"/>
        <v>≥17h</v>
      </c>
      <c r="K393" s="12" t="s">
        <v>512</v>
      </c>
      <c r="L393" s="69" t="s">
        <v>518</v>
      </c>
      <c r="M393" s="11" t="s">
        <v>0</v>
      </c>
      <c r="N393" s="11"/>
      <c r="O393" s="11"/>
      <c r="P393" s="11" t="s">
        <v>57</v>
      </c>
    </row>
    <row r="394" spans="1:16" ht="12" customHeight="1">
      <c r="A394" s="10">
        <v>390</v>
      </c>
      <c r="B394" s="98" t="s">
        <v>82</v>
      </c>
      <c r="C394" s="98" t="s">
        <v>82</v>
      </c>
      <c r="D394" s="11" t="s">
        <v>52</v>
      </c>
      <c r="E394" s="11" t="s">
        <v>304</v>
      </c>
      <c r="F394" s="12" t="s">
        <v>49</v>
      </c>
      <c r="G394" s="12" t="s">
        <v>310</v>
      </c>
      <c r="H394" s="12" t="s">
        <v>306</v>
      </c>
      <c r="I394" s="103" t="s">
        <v>504</v>
      </c>
      <c r="J394" s="12" t="str">
        <f t="shared" si="20"/>
        <v>≥17h</v>
      </c>
      <c r="K394" s="12" t="s">
        <v>512</v>
      </c>
      <c r="L394" s="69" t="s">
        <v>518</v>
      </c>
      <c r="M394" s="11" t="s">
        <v>0</v>
      </c>
      <c r="N394" s="11"/>
      <c r="O394" s="11"/>
      <c r="P394" s="11" t="s">
        <v>57</v>
      </c>
    </row>
    <row r="395" spans="1:16" ht="12" customHeight="1">
      <c r="A395" s="10">
        <v>391</v>
      </c>
      <c r="B395" s="98" t="s">
        <v>273</v>
      </c>
      <c r="C395" s="98" t="s">
        <v>89</v>
      </c>
      <c r="D395" s="11" t="s">
        <v>51</v>
      </c>
      <c r="E395" s="11" t="s">
        <v>303</v>
      </c>
      <c r="F395" s="12" t="s">
        <v>48</v>
      </c>
      <c r="G395" s="12" t="s">
        <v>310</v>
      </c>
      <c r="H395" s="12" t="s">
        <v>306</v>
      </c>
      <c r="I395" s="103" t="s">
        <v>505</v>
      </c>
      <c r="J395" s="12" t="str">
        <f t="shared" si="20"/>
        <v>≥17h</v>
      </c>
      <c r="K395" s="12" t="s">
        <v>512</v>
      </c>
      <c r="L395" s="69" t="s">
        <v>520</v>
      </c>
      <c r="M395" s="11" t="s">
        <v>358</v>
      </c>
      <c r="N395" s="11" t="s">
        <v>544</v>
      </c>
      <c r="O395" s="11" t="s">
        <v>358</v>
      </c>
      <c r="P395" s="11" t="s">
        <v>360</v>
      </c>
    </row>
    <row r="396" spans="1:16" ht="12" customHeight="1">
      <c r="A396" s="10">
        <v>392</v>
      </c>
      <c r="B396" s="98" t="s">
        <v>236</v>
      </c>
      <c r="C396" s="98" t="s">
        <v>235</v>
      </c>
      <c r="D396" s="11" t="s">
        <v>52</v>
      </c>
      <c r="E396" s="11" t="s">
        <v>304</v>
      </c>
      <c r="F396" s="12" t="s">
        <v>49</v>
      </c>
      <c r="G396" s="12" t="s">
        <v>310</v>
      </c>
      <c r="H396" s="12" t="s">
        <v>306</v>
      </c>
      <c r="I396" s="103" t="s">
        <v>504</v>
      </c>
      <c r="J396" s="12" t="str">
        <f t="shared" si="20"/>
        <v>≥17h</v>
      </c>
      <c r="K396" s="12" t="s">
        <v>512</v>
      </c>
      <c r="L396" s="69" t="s">
        <v>519</v>
      </c>
      <c r="M396" s="11" t="s">
        <v>0</v>
      </c>
      <c r="N396" s="11"/>
      <c r="O396" s="11"/>
      <c r="P396" s="11" t="s">
        <v>57</v>
      </c>
    </row>
    <row r="397" spans="1:16" ht="12" customHeight="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11" t="s">
        <v>358</v>
      </c>
      <c r="N397" s="11" t="s">
        <v>543</v>
      </c>
      <c r="O397" s="11" t="s">
        <v>358</v>
      </c>
      <c r="P397" s="11" t="s">
        <v>360</v>
      </c>
    </row>
    <row r="398" spans="1:16" ht="12" customHeight="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11" t="s">
        <v>0</v>
      </c>
      <c r="N398" s="11"/>
      <c r="O398" s="11"/>
      <c r="P398" s="11" t="s">
        <v>57</v>
      </c>
    </row>
    <row r="399" spans="1:16" ht="12" customHeight="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11" t="s">
        <v>358</v>
      </c>
      <c r="N399" s="11" t="s">
        <v>542</v>
      </c>
      <c r="O399" s="11" t="s">
        <v>358</v>
      </c>
      <c r="P399" s="11" t="s">
        <v>360</v>
      </c>
    </row>
    <row r="400" spans="1:16" ht="12" customHeight="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11" t="s">
        <v>0</v>
      </c>
      <c r="N400" s="11"/>
      <c r="O400" s="11"/>
      <c r="P400" s="11" t="s">
        <v>57</v>
      </c>
    </row>
    <row r="401" spans="1:16" ht="12" customHeight="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11" t="s">
        <v>0</v>
      </c>
      <c r="N401" s="11"/>
      <c r="O401" s="11"/>
      <c r="P401" s="11" t="s">
        <v>57</v>
      </c>
    </row>
    <row r="402" spans="1:16" ht="12" customHeight="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11" t="s">
        <v>358</v>
      </c>
      <c r="N402" s="11" t="s">
        <v>542</v>
      </c>
      <c r="O402" s="11" t="s">
        <v>358</v>
      </c>
      <c r="P402" s="11" t="s">
        <v>359</v>
      </c>
    </row>
    <row r="403" spans="1:16" ht="12" customHeight="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11" t="s">
        <v>0</v>
      </c>
      <c r="N403" s="11"/>
      <c r="O403" s="11"/>
      <c r="P403" s="11" t="s">
        <v>57</v>
      </c>
    </row>
    <row r="404" spans="1:16" ht="12" customHeight="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11" t="s">
        <v>358</v>
      </c>
      <c r="N404" s="11" t="s">
        <v>542</v>
      </c>
      <c r="O404" s="11" t="s">
        <v>358</v>
      </c>
      <c r="P404" s="11" t="s">
        <v>359</v>
      </c>
    </row>
    <row r="405" spans="1:16" ht="12" customHeight="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11" t="s">
        <v>0</v>
      </c>
      <c r="N405" s="11"/>
      <c r="O405" s="11"/>
      <c r="P405" s="11" t="s">
        <v>57</v>
      </c>
    </row>
    <row r="406" spans="1:16" ht="12" customHeight="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11" t="s">
        <v>358</v>
      </c>
      <c r="N406" s="11" t="s">
        <v>541</v>
      </c>
      <c r="O406" s="11" t="s">
        <v>358</v>
      </c>
      <c r="P406" s="11" t="s">
        <v>360</v>
      </c>
    </row>
    <row r="407" spans="1:16" ht="12" customHeight="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11" t="s">
        <v>358</v>
      </c>
      <c r="N407" s="11" t="s">
        <v>543</v>
      </c>
      <c r="O407" s="11" t="s">
        <v>0</v>
      </c>
      <c r="P407" s="11"/>
    </row>
    <row r="408" spans="1:16" ht="12" customHeight="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11" t="s">
        <v>358</v>
      </c>
      <c r="N408" s="11" t="s">
        <v>544</v>
      </c>
      <c r="O408" s="11" t="s">
        <v>359</v>
      </c>
      <c r="P408" s="11"/>
    </row>
    <row r="409" spans="1:16" ht="12" customHeight="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11" t="s">
        <v>358</v>
      </c>
      <c r="N409" s="11" t="s">
        <v>541</v>
      </c>
      <c r="O409" s="11" t="s">
        <v>358</v>
      </c>
      <c r="P409" s="11" t="s">
        <v>359</v>
      </c>
    </row>
    <row r="410" spans="1:16" ht="12" customHeight="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11" t="s">
        <v>0</v>
      </c>
      <c r="N410" s="11"/>
      <c r="O410" s="11"/>
      <c r="P410" s="11" t="s">
        <v>57</v>
      </c>
    </row>
    <row r="411" spans="1:16" ht="12" customHeight="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11" t="s">
        <v>358</v>
      </c>
      <c r="N411" s="11" t="s">
        <v>544</v>
      </c>
      <c r="O411" s="11" t="s">
        <v>0</v>
      </c>
      <c r="P411" s="11"/>
    </row>
    <row r="412" spans="1:16" ht="12" customHeight="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11" t="s">
        <v>358</v>
      </c>
      <c r="N412" s="11" t="s">
        <v>544</v>
      </c>
      <c r="O412" s="11" t="s">
        <v>0</v>
      </c>
      <c r="P412" s="11"/>
    </row>
    <row r="413" spans="1:16" ht="12" customHeight="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11" t="s">
        <v>358</v>
      </c>
      <c r="N413" s="11" t="s">
        <v>542</v>
      </c>
      <c r="O413" s="11" t="s">
        <v>358</v>
      </c>
      <c r="P413" s="11" t="s">
        <v>360</v>
      </c>
    </row>
    <row r="414" spans="1:16" ht="12" customHeight="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11" t="s">
        <v>0</v>
      </c>
      <c r="N414" s="11"/>
      <c r="O414" s="11"/>
      <c r="P414" s="11" t="s">
        <v>57</v>
      </c>
    </row>
    <row r="415" spans="1:16" ht="12" customHeight="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11" t="s">
        <v>358</v>
      </c>
      <c r="N415" s="11" t="s">
        <v>543</v>
      </c>
      <c r="O415" s="11" t="s">
        <v>0</v>
      </c>
      <c r="P415" s="11"/>
    </row>
    <row r="416" spans="1:16" ht="12" customHeight="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11" t="s">
        <v>358</v>
      </c>
      <c r="N416" s="11" t="s">
        <v>544</v>
      </c>
      <c r="O416" s="11" t="s">
        <v>0</v>
      </c>
      <c r="P416" s="11"/>
    </row>
    <row r="417" spans="1:16" ht="12" customHeight="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11" t="s">
        <v>358</v>
      </c>
      <c r="N417" s="11" t="s">
        <v>543</v>
      </c>
      <c r="O417" s="11" t="s">
        <v>359</v>
      </c>
      <c r="P417" s="11"/>
    </row>
    <row r="418" spans="1:16" ht="12" customHeight="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11" t="s">
        <v>358</v>
      </c>
      <c r="N418" s="11" t="s">
        <v>544</v>
      </c>
      <c r="O418" s="11" t="s">
        <v>359</v>
      </c>
      <c r="P418" s="11"/>
    </row>
    <row r="419" spans="1:16" ht="12" customHeight="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11" t="s">
        <v>0</v>
      </c>
      <c r="N419" s="11"/>
      <c r="O419" s="11"/>
      <c r="P419" s="11" t="s">
        <v>57</v>
      </c>
    </row>
    <row r="420" spans="1:16" ht="12" customHeight="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11" t="s">
        <v>358</v>
      </c>
      <c r="N420" s="11" t="s">
        <v>544</v>
      </c>
      <c r="O420" s="11" t="s">
        <v>0</v>
      </c>
      <c r="P420" s="11"/>
    </row>
    <row r="421" spans="1:16" ht="12" customHeight="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11" t="s">
        <v>358</v>
      </c>
      <c r="N421" s="11" t="s">
        <v>541</v>
      </c>
      <c r="O421" s="11" t="s">
        <v>358</v>
      </c>
      <c r="P421" s="11" t="s">
        <v>359</v>
      </c>
    </row>
    <row r="422" spans="1:16" ht="12" customHeight="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11" t="s">
        <v>0</v>
      </c>
      <c r="N422" s="11"/>
      <c r="O422" s="11"/>
      <c r="P422" s="11" t="s">
        <v>57</v>
      </c>
    </row>
    <row r="423" spans="1:16" ht="12" customHeight="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11" t="s">
        <v>358</v>
      </c>
      <c r="N423" s="11" t="s">
        <v>542</v>
      </c>
      <c r="O423" s="11" t="s">
        <v>358</v>
      </c>
      <c r="P423" s="11" t="s">
        <v>44</v>
      </c>
    </row>
    <row r="424" spans="1:16" ht="12" customHeight="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11" t="s">
        <v>0</v>
      </c>
      <c r="N424" s="11"/>
      <c r="O424" s="11"/>
      <c r="P424" s="11" t="s">
        <v>57</v>
      </c>
    </row>
    <row r="425" spans="1:16" ht="12" customHeight="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11" t="s">
        <v>358</v>
      </c>
      <c r="N425" s="11" t="s">
        <v>542</v>
      </c>
      <c r="O425" s="11" t="s">
        <v>358</v>
      </c>
      <c r="P425" s="11" t="s">
        <v>360</v>
      </c>
    </row>
    <row r="426" spans="1:16" ht="12" customHeight="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11" t="s">
        <v>0</v>
      </c>
      <c r="N426" s="11"/>
      <c r="O426" s="11"/>
      <c r="P426" s="11" t="s">
        <v>57</v>
      </c>
    </row>
    <row r="427" spans="1:16" ht="12" customHeight="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11" t="s">
        <v>358</v>
      </c>
      <c r="N427" s="11" t="s">
        <v>544</v>
      </c>
      <c r="O427" s="11" t="s">
        <v>359</v>
      </c>
      <c r="P427" s="11"/>
    </row>
    <row r="428" spans="1:16" ht="12" customHeight="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11" t="s">
        <v>358</v>
      </c>
      <c r="N428" s="11" t="s">
        <v>544</v>
      </c>
      <c r="O428" s="11" t="s">
        <v>358</v>
      </c>
      <c r="P428" s="11" t="s">
        <v>359</v>
      </c>
    </row>
    <row r="429" spans="1:16" ht="12" customHeight="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11" t="s">
        <v>358</v>
      </c>
      <c r="N429" s="11" t="s">
        <v>543</v>
      </c>
      <c r="O429" s="11" t="s">
        <v>0</v>
      </c>
      <c r="P429" s="11"/>
    </row>
    <row r="430" spans="1:16" ht="12" customHeight="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11" t="s">
        <v>358</v>
      </c>
      <c r="N430" s="11" t="s">
        <v>541</v>
      </c>
      <c r="O430" s="11" t="s">
        <v>358</v>
      </c>
      <c r="P430" s="11" t="s">
        <v>45</v>
      </c>
    </row>
    <row r="431" spans="1:16" ht="12" customHeight="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11" t="s">
        <v>358</v>
      </c>
      <c r="N431" s="11" t="s">
        <v>544</v>
      </c>
      <c r="O431" s="11" t="s">
        <v>358</v>
      </c>
      <c r="P431" s="11" t="s">
        <v>359</v>
      </c>
    </row>
    <row r="432" spans="1:16" ht="12" customHeight="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11" t="s">
        <v>358</v>
      </c>
      <c r="N432" s="11" t="s">
        <v>543</v>
      </c>
      <c r="O432" s="11" t="s">
        <v>359</v>
      </c>
      <c r="P432" s="11"/>
    </row>
    <row r="433" spans="1:16" ht="12" customHeight="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11" t="s">
        <v>358</v>
      </c>
      <c r="N433" s="11" t="s">
        <v>543</v>
      </c>
      <c r="O433" s="11" t="s">
        <v>359</v>
      </c>
      <c r="P433" s="11"/>
    </row>
    <row r="434" spans="1:16" ht="12" customHeight="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11" t="s">
        <v>358</v>
      </c>
      <c r="N434" s="11" t="s">
        <v>543</v>
      </c>
      <c r="O434" s="11" t="s">
        <v>358</v>
      </c>
      <c r="P434" s="11" t="s">
        <v>360</v>
      </c>
    </row>
    <row r="435" spans="1:16" ht="12" customHeight="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11" t="s">
        <v>358</v>
      </c>
      <c r="N435" s="11" t="s">
        <v>544</v>
      </c>
      <c r="O435" s="11" t="s">
        <v>0</v>
      </c>
      <c r="P435" s="11"/>
    </row>
    <row r="436" spans="1:16" ht="12" customHeight="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11" t="s">
        <v>0</v>
      </c>
      <c r="N436" s="11"/>
      <c r="O436" s="11"/>
      <c r="P436" s="11" t="s">
        <v>57</v>
      </c>
    </row>
    <row r="437" spans="1:16" ht="12" customHeight="1">
      <c r="A437" s="10">
        <v>433</v>
      </c>
      <c r="B437" s="98" t="s">
        <v>241</v>
      </c>
      <c r="C437" s="98" t="s">
        <v>241</v>
      </c>
      <c r="D437" s="11" t="s">
        <v>51</v>
      </c>
      <c r="E437" s="11" t="s">
        <v>304</v>
      </c>
      <c r="F437" s="12" t="s">
        <v>48</v>
      </c>
      <c r="G437" s="12" t="s">
        <v>310</v>
      </c>
      <c r="H437" s="12" t="s">
        <v>306</v>
      </c>
      <c r="I437" s="11" t="s">
        <v>504</v>
      </c>
      <c r="J437" s="12" t="str">
        <f t="shared" ref="J437:J442" si="21">"≥17h"</f>
        <v>≥17h</v>
      </c>
      <c r="K437" s="12" t="s">
        <v>513</v>
      </c>
      <c r="L437" s="69" t="s">
        <v>519</v>
      </c>
      <c r="M437" s="11" t="s">
        <v>358</v>
      </c>
      <c r="N437" s="11" t="s">
        <v>544</v>
      </c>
      <c r="O437" s="11" t="s">
        <v>0</v>
      </c>
      <c r="P437" s="11"/>
    </row>
    <row r="438" spans="1:16" ht="12" customHeight="1">
      <c r="A438" s="10">
        <v>434</v>
      </c>
      <c r="B438" s="98" t="s">
        <v>166</v>
      </c>
      <c r="C438" s="98" t="s">
        <v>166</v>
      </c>
      <c r="D438" s="11" t="s">
        <v>25</v>
      </c>
      <c r="E438" s="11" t="s">
        <v>303</v>
      </c>
      <c r="F438" s="12" t="s">
        <v>48</v>
      </c>
      <c r="G438" s="12" t="s">
        <v>310</v>
      </c>
      <c r="H438" s="12" t="s">
        <v>307</v>
      </c>
      <c r="I438" s="12" t="s">
        <v>505</v>
      </c>
      <c r="J438" s="12" t="str">
        <f t="shared" si="21"/>
        <v>≥17h</v>
      </c>
      <c r="K438" s="12" t="s">
        <v>47</v>
      </c>
      <c r="L438" s="69" t="s">
        <v>518</v>
      </c>
      <c r="M438" s="11" t="s">
        <v>358</v>
      </c>
      <c r="N438" s="11" t="s">
        <v>544</v>
      </c>
      <c r="O438" s="11" t="s">
        <v>0</v>
      </c>
      <c r="P438" s="11"/>
    </row>
    <row r="439" spans="1:16" ht="12" customHeight="1">
      <c r="A439" s="10">
        <v>435</v>
      </c>
      <c r="B439" s="98" t="s">
        <v>136</v>
      </c>
      <c r="C439" s="98" t="s">
        <v>131</v>
      </c>
      <c r="D439" s="11" t="s">
        <v>51</v>
      </c>
      <c r="E439" s="11" t="s">
        <v>304</v>
      </c>
      <c r="F439" s="12" t="s">
        <v>50</v>
      </c>
      <c r="G439" s="11" t="s">
        <v>511</v>
      </c>
      <c r="H439" s="12" t="s">
        <v>308</v>
      </c>
      <c r="I439" s="11" t="s">
        <v>507</v>
      </c>
      <c r="J439" s="12" t="str">
        <f t="shared" si="21"/>
        <v>≥17h</v>
      </c>
      <c r="K439" s="12" t="s">
        <v>512</v>
      </c>
      <c r="L439" s="69" t="s">
        <v>519</v>
      </c>
      <c r="M439" s="11" t="s">
        <v>0</v>
      </c>
      <c r="N439" s="11"/>
      <c r="O439" s="11"/>
      <c r="P439" s="11" t="s">
        <v>57</v>
      </c>
    </row>
    <row r="440" spans="1:16" ht="12" customHeight="1">
      <c r="A440" s="10">
        <v>436</v>
      </c>
      <c r="B440" s="98" t="s">
        <v>281</v>
      </c>
      <c r="C440" s="98" t="s">
        <v>281</v>
      </c>
      <c r="D440" s="11" t="s">
        <v>52</v>
      </c>
      <c r="E440" s="11" t="s">
        <v>304</v>
      </c>
      <c r="F440" s="12" t="s">
        <v>49</v>
      </c>
      <c r="G440" s="12" t="s">
        <v>310</v>
      </c>
      <c r="H440" s="12" t="s">
        <v>306</v>
      </c>
      <c r="I440" s="103" t="s">
        <v>505</v>
      </c>
      <c r="J440" s="12" t="str">
        <f t="shared" si="21"/>
        <v>≥17h</v>
      </c>
      <c r="K440" s="12" t="s">
        <v>47</v>
      </c>
      <c r="L440" s="69" t="s">
        <v>519</v>
      </c>
      <c r="M440" s="11" t="s">
        <v>358</v>
      </c>
      <c r="N440" s="11" t="s">
        <v>541</v>
      </c>
      <c r="O440" s="11" t="s">
        <v>358</v>
      </c>
      <c r="P440" s="11" t="s">
        <v>359</v>
      </c>
    </row>
    <row r="441" spans="1:16" ht="12" customHeight="1">
      <c r="A441" s="10">
        <v>437</v>
      </c>
      <c r="B441" s="98" t="s">
        <v>190</v>
      </c>
      <c r="C441" s="98" t="s">
        <v>190</v>
      </c>
      <c r="D441" s="11" t="s">
        <v>25</v>
      </c>
      <c r="E441" s="11" t="s">
        <v>304</v>
      </c>
      <c r="F441" s="12" t="s">
        <v>48</v>
      </c>
      <c r="G441" s="12" t="s">
        <v>310</v>
      </c>
      <c r="H441" s="12" t="s">
        <v>306</v>
      </c>
      <c r="I441" s="11" t="s">
        <v>507</v>
      </c>
      <c r="J441" s="12" t="str">
        <f t="shared" si="21"/>
        <v>≥17h</v>
      </c>
      <c r="K441" s="12" t="s">
        <v>512</v>
      </c>
      <c r="L441" s="69" t="s">
        <v>518</v>
      </c>
      <c r="M441" s="11" t="s">
        <v>358</v>
      </c>
      <c r="N441" s="11" t="s">
        <v>544</v>
      </c>
      <c r="O441" s="11" t="s">
        <v>0</v>
      </c>
      <c r="P441" s="11"/>
    </row>
    <row r="442" spans="1:16" ht="12" customHeight="1">
      <c r="A442" s="10">
        <v>438</v>
      </c>
      <c r="B442" s="98" t="s">
        <v>136</v>
      </c>
      <c r="C442" s="98" t="s">
        <v>131</v>
      </c>
      <c r="D442" s="11" t="s">
        <v>25</v>
      </c>
      <c r="E442" s="11" t="s">
        <v>304</v>
      </c>
      <c r="F442" s="12" t="s">
        <v>48</v>
      </c>
      <c r="G442" s="11" t="s">
        <v>511</v>
      </c>
      <c r="H442" s="12" t="s">
        <v>307</v>
      </c>
      <c r="I442" s="103" t="s">
        <v>505</v>
      </c>
      <c r="J442" s="12" t="str">
        <f t="shared" si="21"/>
        <v>≥17h</v>
      </c>
      <c r="K442" s="12" t="s">
        <v>512</v>
      </c>
      <c r="L442" s="69" t="s">
        <v>519</v>
      </c>
      <c r="M442" s="11" t="s">
        <v>358</v>
      </c>
      <c r="N442" s="11" t="s">
        <v>541</v>
      </c>
      <c r="O442" s="11" t="s">
        <v>358</v>
      </c>
      <c r="P442" s="11" t="s">
        <v>360</v>
      </c>
    </row>
    <row r="443" spans="1:16" ht="12" customHeight="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11" t="s">
        <v>358</v>
      </c>
      <c r="N443" s="11" t="s">
        <v>542</v>
      </c>
      <c r="O443" s="11" t="s">
        <v>358</v>
      </c>
      <c r="P443" s="11" t="s">
        <v>359</v>
      </c>
    </row>
    <row r="444" spans="1:16" ht="12" customHeight="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11" t="s">
        <v>358</v>
      </c>
      <c r="N444" s="11" t="s">
        <v>543</v>
      </c>
      <c r="O444" s="11" t="s">
        <v>358</v>
      </c>
      <c r="P444" s="11" t="s">
        <v>359</v>
      </c>
    </row>
    <row r="445" spans="1:16" ht="12" customHeight="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11" t="s">
        <v>358</v>
      </c>
      <c r="N445" s="11" t="s">
        <v>542</v>
      </c>
      <c r="O445" s="11" t="s">
        <v>358</v>
      </c>
      <c r="P445" s="11" t="s">
        <v>44</v>
      </c>
    </row>
    <row r="446" spans="1:16" ht="12" customHeight="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11" t="s">
        <v>0</v>
      </c>
      <c r="N446" s="11"/>
      <c r="O446" s="11"/>
      <c r="P446" s="11" t="s">
        <v>57</v>
      </c>
    </row>
    <row r="447" spans="1:16" ht="12" customHeight="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11" t="s">
        <v>0</v>
      </c>
      <c r="N447" s="11"/>
      <c r="O447" s="11"/>
      <c r="P447" s="11" t="s">
        <v>57</v>
      </c>
    </row>
    <row r="448" spans="1:16" ht="12" customHeight="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11" t="s">
        <v>358</v>
      </c>
      <c r="N448" s="11" t="s">
        <v>543</v>
      </c>
      <c r="O448" s="11" t="s">
        <v>0</v>
      </c>
      <c r="P448" s="11"/>
    </row>
    <row r="449" spans="1:16" ht="12" customHeight="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11" t="s">
        <v>0</v>
      </c>
      <c r="N449" s="11"/>
      <c r="O449" s="11"/>
      <c r="P449" s="11" t="s">
        <v>57</v>
      </c>
    </row>
    <row r="450" spans="1:16" ht="12" customHeight="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11" t="s">
        <v>358</v>
      </c>
      <c r="N450" s="11" t="s">
        <v>544</v>
      </c>
      <c r="O450" s="11" t="s">
        <v>0</v>
      </c>
      <c r="P450" s="11"/>
    </row>
    <row r="451" spans="1:16" ht="12" customHeight="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11" t="s">
        <v>0</v>
      </c>
      <c r="N451" s="11"/>
      <c r="O451" s="11"/>
      <c r="P451" s="11" t="s">
        <v>57</v>
      </c>
    </row>
    <row r="452" spans="1:16" ht="12" customHeight="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11" t="s">
        <v>0</v>
      </c>
      <c r="N452" s="11"/>
      <c r="O452" s="11"/>
      <c r="P452" s="11" t="s">
        <v>57</v>
      </c>
    </row>
    <row r="453" spans="1:16" ht="12" customHeight="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11" t="s">
        <v>0</v>
      </c>
      <c r="N453" s="11"/>
      <c r="O453" s="11"/>
      <c r="P453" s="11" t="s">
        <v>57</v>
      </c>
    </row>
    <row r="454" spans="1:16" ht="12" customHeight="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11" t="s">
        <v>358</v>
      </c>
      <c r="N454" s="11" t="s">
        <v>543</v>
      </c>
      <c r="O454" s="11" t="s">
        <v>0</v>
      </c>
      <c r="P454" s="11"/>
    </row>
    <row r="455" spans="1:16" ht="12" customHeight="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11" t="s">
        <v>358</v>
      </c>
      <c r="N455" s="11" t="s">
        <v>542</v>
      </c>
      <c r="O455" s="11" t="s">
        <v>358</v>
      </c>
      <c r="P455" s="11" t="s">
        <v>360</v>
      </c>
    </row>
    <row r="456" spans="1:16" ht="12" customHeight="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11" t="s">
        <v>0</v>
      </c>
      <c r="N456" s="11"/>
      <c r="O456" s="11"/>
      <c r="P456" s="11" t="s">
        <v>57</v>
      </c>
    </row>
    <row r="457" spans="1:16" ht="12" customHeight="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11" t="s">
        <v>0</v>
      </c>
      <c r="N457" s="11"/>
      <c r="O457" s="11"/>
      <c r="P457" s="11" t="s">
        <v>57</v>
      </c>
    </row>
    <row r="458" spans="1:16" ht="12" customHeight="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11" t="s">
        <v>0</v>
      </c>
      <c r="N458" s="11"/>
      <c r="O458" s="11"/>
      <c r="P458" s="11" t="s">
        <v>57</v>
      </c>
    </row>
    <row r="459" spans="1:16" ht="12" customHeight="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11" t="s">
        <v>358</v>
      </c>
      <c r="N459" s="11" t="s">
        <v>543</v>
      </c>
      <c r="O459" s="11" t="s">
        <v>359</v>
      </c>
      <c r="P459" s="11"/>
    </row>
    <row r="460" spans="1:16" ht="12" customHeight="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11" t="s">
        <v>0</v>
      </c>
      <c r="N460" s="11"/>
      <c r="O460" s="11"/>
      <c r="P460" s="11" t="s">
        <v>57</v>
      </c>
    </row>
    <row r="461" spans="1:16" ht="12" customHeight="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11" t="s">
        <v>358</v>
      </c>
      <c r="N461" s="11" t="s">
        <v>542</v>
      </c>
      <c r="O461" s="11" t="s">
        <v>358</v>
      </c>
      <c r="P461" s="11" t="s">
        <v>46</v>
      </c>
    </row>
    <row r="462" spans="1:16" ht="12" customHeight="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11" t="s">
        <v>358</v>
      </c>
      <c r="N462" s="11" t="s">
        <v>543</v>
      </c>
      <c r="O462" s="11" t="s">
        <v>358</v>
      </c>
      <c r="P462" s="11" t="s">
        <v>359</v>
      </c>
    </row>
    <row r="463" spans="1:16" ht="12" customHeight="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11" t="s">
        <v>358</v>
      </c>
      <c r="N463" s="11" t="s">
        <v>543</v>
      </c>
      <c r="O463" s="11" t="s">
        <v>0</v>
      </c>
      <c r="P463" s="11"/>
    </row>
    <row r="464" spans="1:16" ht="12" customHeight="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11" t="s">
        <v>358</v>
      </c>
      <c r="N464" s="11" t="s">
        <v>542</v>
      </c>
      <c r="O464" s="11" t="s">
        <v>358</v>
      </c>
      <c r="P464" s="11" t="s">
        <v>359</v>
      </c>
    </row>
    <row r="465" spans="1:16" ht="12" customHeight="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11" t="s">
        <v>358</v>
      </c>
      <c r="N465" s="11" t="s">
        <v>543</v>
      </c>
      <c r="O465" s="11" t="s">
        <v>358</v>
      </c>
      <c r="P465" s="11" t="s">
        <v>359</v>
      </c>
    </row>
    <row r="466" spans="1:16" ht="12" customHeight="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11" t="s">
        <v>358</v>
      </c>
      <c r="N466" s="11" t="s">
        <v>543</v>
      </c>
      <c r="O466" s="11" t="s">
        <v>0</v>
      </c>
      <c r="P466" s="11"/>
    </row>
    <row r="467" spans="1:16" ht="12" customHeight="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11" t="s">
        <v>358</v>
      </c>
      <c r="N467" s="11" t="s">
        <v>544</v>
      </c>
      <c r="O467" s="11" t="s">
        <v>0</v>
      </c>
      <c r="P467" s="11"/>
    </row>
    <row r="468" spans="1:16" ht="12" customHeight="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11" t="s">
        <v>0</v>
      </c>
      <c r="N468" s="11"/>
      <c r="O468" s="11"/>
      <c r="P468" s="11" t="s">
        <v>57</v>
      </c>
    </row>
    <row r="469" spans="1:16" ht="12" customHeight="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11" t="s">
        <v>358</v>
      </c>
      <c r="N469" s="11" t="s">
        <v>544</v>
      </c>
      <c r="O469" s="11" t="s">
        <v>0</v>
      </c>
      <c r="P469" s="11"/>
    </row>
    <row r="470" spans="1:16" ht="12" customHeight="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11" t="s">
        <v>0</v>
      </c>
      <c r="N470" s="11"/>
      <c r="O470" s="11"/>
      <c r="P470" s="11" t="s">
        <v>57</v>
      </c>
    </row>
    <row r="471" spans="1:16" ht="12" customHeight="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11" t="s">
        <v>0</v>
      </c>
      <c r="N471" s="11"/>
      <c r="O471" s="11"/>
      <c r="P471" s="11" t="s">
        <v>57</v>
      </c>
    </row>
    <row r="472" spans="1:16" ht="12" customHeight="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11" t="s">
        <v>358</v>
      </c>
      <c r="N472" s="11" t="s">
        <v>543</v>
      </c>
      <c r="O472" s="11" t="s">
        <v>358</v>
      </c>
      <c r="P472" s="11" t="s">
        <v>360</v>
      </c>
    </row>
    <row r="473" spans="1:16" ht="12" customHeight="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11" t="s">
        <v>0</v>
      </c>
      <c r="N473" s="11"/>
      <c r="O473" s="11"/>
      <c r="P473" s="11" t="s">
        <v>57</v>
      </c>
    </row>
    <row r="474" spans="1:16" ht="12" customHeight="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11" t="s">
        <v>358</v>
      </c>
      <c r="N474" s="11" t="s">
        <v>544</v>
      </c>
      <c r="O474" s="11" t="s">
        <v>0</v>
      </c>
      <c r="P474" s="11"/>
    </row>
    <row r="475" spans="1:16" ht="12" customHeight="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11" t="s">
        <v>358</v>
      </c>
      <c r="N475" s="11" t="s">
        <v>542</v>
      </c>
      <c r="O475" s="11" t="s">
        <v>0</v>
      </c>
      <c r="P475" s="11"/>
    </row>
    <row r="476" spans="1:16" ht="12" customHeight="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11" t="s">
        <v>0</v>
      </c>
      <c r="N476" s="11"/>
      <c r="O476" s="11"/>
      <c r="P476" s="11" t="s">
        <v>57</v>
      </c>
    </row>
    <row r="477" spans="1:16" ht="12" customHeight="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11" t="s">
        <v>358</v>
      </c>
      <c r="N477" s="11" t="s">
        <v>542</v>
      </c>
      <c r="O477" s="11" t="s">
        <v>0</v>
      </c>
      <c r="P477" s="11"/>
    </row>
    <row r="478" spans="1:16" ht="12" customHeight="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11" t="s">
        <v>358</v>
      </c>
      <c r="N478" s="11" t="s">
        <v>544</v>
      </c>
      <c r="O478" s="11" t="s">
        <v>358</v>
      </c>
      <c r="P478" s="11" t="s">
        <v>359</v>
      </c>
    </row>
    <row r="479" spans="1:16" ht="12" customHeight="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11" t="s">
        <v>358</v>
      </c>
      <c r="N479" s="11" t="s">
        <v>541</v>
      </c>
      <c r="O479" s="11" t="s">
        <v>358</v>
      </c>
      <c r="P479" s="11" t="s">
        <v>360</v>
      </c>
    </row>
    <row r="480" spans="1:16" ht="12" customHeight="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11" t="s">
        <v>358</v>
      </c>
      <c r="N480" s="11" t="s">
        <v>542</v>
      </c>
      <c r="O480" s="11" t="s">
        <v>359</v>
      </c>
      <c r="P480" s="11"/>
    </row>
    <row r="481" spans="1:16" ht="12" customHeight="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11" t="s">
        <v>0</v>
      </c>
      <c r="N481" s="11"/>
      <c r="O481" s="11"/>
      <c r="P481" s="11" t="s">
        <v>57</v>
      </c>
    </row>
    <row r="482" spans="1:16" ht="12" customHeight="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11" t="s">
        <v>358</v>
      </c>
      <c r="N482" s="11" t="s">
        <v>543</v>
      </c>
      <c r="O482" s="11" t="s">
        <v>358</v>
      </c>
      <c r="P482" s="11" t="s">
        <v>360</v>
      </c>
    </row>
    <row r="483" spans="1:16" ht="12" customHeight="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11" t="s">
        <v>358</v>
      </c>
      <c r="N483" s="11" t="s">
        <v>542</v>
      </c>
      <c r="O483" s="11" t="s">
        <v>358</v>
      </c>
      <c r="P483" s="11" t="s">
        <v>360</v>
      </c>
    </row>
    <row r="484" spans="1:16" ht="12" customHeight="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11" t="s">
        <v>358</v>
      </c>
      <c r="N484" s="11" t="s">
        <v>543</v>
      </c>
      <c r="O484" s="11" t="s">
        <v>358</v>
      </c>
      <c r="P484" s="11" t="s">
        <v>359</v>
      </c>
    </row>
    <row r="485" spans="1:16" ht="12" customHeight="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11" t="s">
        <v>0</v>
      </c>
      <c r="N485" s="11"/>
      <c r="O485" s="11"/>
      <c r="P485" s="11" t="s">
        <v>57</v>
      </c>
    </row>
    <row r="486" spans="1:16" ht="12" customHeight="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11" t="s">
        <v>0</v>
      </c>
      <c r="N486" s="11"/>
      <c r="O486" s="11"/>
      <c r="P486" s="11" t="s">
        <v>57</v>
      </c>
    </row>
    <row r="487" spans="1:16" ht="12" customHeight="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11" t="s">
        <v>0</v>
      </c>
      <c r="N487" s="11"/>
      <c r="O487" s="11"/>
      <c r="P487" s="11" t="s">
        <v>57</v>
      </c>
    </row>
    <row r="488" spans="1:16" ht="12" customHeight="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11" t="s">
        <v>0</v>
      </c>
      <c r="N488" s="11"/>
      <c r="O488" s="11"/>
      <c r="P488" s="11" t="s">
        <v>57</v>
      </c>
    </row>
    <row r="489" spans="1:16" ht="12" customHeight="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11" t="s">
        <v>0</v>
      </c>
      <c r="N489" s="11"/>
      <c r="O489" s="11"/>
      <c r="P489" s="11" t="s">
        <v>57</v>
      </c>
    </row>
    <row r="490" spans="1:16" ht="12" customHeight="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11" t="s">
        <v>358</v>
      </c>
      <c r="N490" s="11" t="s">
        <v>544</v>
      </c>
      <c r="O490" s="11" t="s">
        <v>0</v>
      </c>
      <c r="P490" s="11"/>
    </row>
    <row r="491" spans="1:16" ht="12" customHeight="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11" t="s">
        <v>358</v>
      </c>
      <c r="N491" s="11" t="s">
        <v>544</v>
      </c>
      <c r="O491" s="11" t="s">
        <v>0</v>
      </c>
      <c r="P491" s="11"/>
    </row>
    <row r="492" spans="1:16" ht="12" customHeight="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11" t="s">
        <v>0</v>
      </c>
      <c r="N492" s="11"/>
      <c r="O492" s="11"/>
      <c r="P492" s="11" t="s">
        <v>57</v>
      </c>
    </row>
    <row r="493" spans="1:16" ht="12" customHeight="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11" t="s">
        <v>0</v>
      </c>
      <c r="N493" s="11"/>
      <c r="O493" s="11"/>
      <c r="P493" s="11" t="s">
        <v>57</v>
      </c>
    </row>
    <row r="494" spans="1:16" ht="12" customHeight="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11" t="s">
        <v>358</v>
      </c>
      <c r="N494" s="11" t="s">
        <v>543</v>
      </c>
      <c r="O494" s="11" t="s">
        <v>0</v>
      </c>
      <c r="P494" s="11"/>
    </row>
    <row r="495" spans="1:16" ht="12" customHeight="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11" t="s">
        <v>0</v>
      </c>
      <c r="N495" s="11"/>
      <c r="O495" s="11"/>
      <c r="P495" s="11" t="s">
        <v>57</v>
      </c>
    </row>
    <row r="496" spans="1:16" ht="12" customHeight="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11" t="s">
        <v>0</v>
      </c>
      <c r="N496" s="11"/>
      <c r="O496" s="11"/>
      <c r="P496" s="11" t="s">
        <v>57</v>
      </c>
    </row>
    <row r="497" spans="1:16" ht="12" customHeight="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11" t="s">
        <v>0</v>
      </c>
      <c r="N497" s="11"/>
      <c r="O497" s="11"/>
      <c r="P497" s="11" t="s">
        <v>57</v>
      </c>
    </row>
    <row r="498" spans="1:16" ht="12" customHeight="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11" t="s">
        <v>0</v>
      </c>
      <c r="N498" s="11"/>
      <c r="O498" s="11"/>
      <c r="P498" s="11" t="s">
        <v>57</v>
      </c>
    </row>
    <row r="499" spans="1:16" ht="12" customHeight="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11" t="s">
        <v>358</v>
      </c>
      <c r="N499" s="11" t="s">
        <v>542</v>
      </c>
      <c r="O499" s="11" t="s">
        <v>358</v>
      </c>
      <c r="P499" s="11" t="s">
        <v>359</v>
      </c>
    </row>
    <row r="500" spans="1:16" ht="12" customHeight="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11" t="s">
        <v>358</v>
      </c>
      <c r="N500" s="11" t="s">
        <v>542</v>
      </c>
      <c r="O500" s="11" t="s">
        <v>359</v>
      </c>
      <c r="P500" s="11"/>
    </row>
    <row r="501" spans="1:16" ht="12" customHeight="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11" t="s">
        <v>358</v>
      </c>
      <c r="N501" s="11" t="s">
        <v>544</v>
      </c>
      <c r="O501" s="11" t="s">
        <v>0</v>
      </c>
      <c r="P501" s="11"/>
    </row>
    <row r="502" spans="1:16" ht="12" customHeight="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11" t="s">
        <v>0</v>
      </c>
      <c r="N502" s="11"/>
      <c r="O502" s="11"/>
      <c r="P502" s="11" t="s">
        <v>57</v>
      </c>
    </row>
    <row r="503" spans="1:16" ht="12" customHeight="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11" t="s">
        <v>358</v>
      </c>
      <c r="N503" s="11" t="s">
        <v>541</v>
      </c>
      <c r="O503" s="11" t="s">
        <v>358</v>
      </c>
      <c r="P503" s="11" t="s">
        <v>360</v>
      </c>
    </row>
    <row r="504" spans="1:16" ht="12" customHeight="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11" t="s">
        <v>358</v>
      </c>
      <c r="N504" s="11" t="s">
        <v>542</v>
      </c>
      <c r="O504" s="11" t="s">
        <v>358</v>
      </c>
      <c r="P504" s="11" t="s">
        <v>360</v>
      </c>
    </row>
    <row r="505" spans="1:16" ht="12" customHeight="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11" t="s">
        <v>358</v>
      </c>
      <c r="N505" s="11" t="s">
        <v>543</v>
      </c>
      <c r="O505" s="11" t="s">
        <v>0</v>
      </c>
      <c r="P505" s="11"/>
    </row>
    <row r="506" spans="1:16" ht="12" customHeight="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11" t="s">
        <v>358</v>
      </c>
      <c r="N506" s="11" t="s">
        <v>544</v>
      </c>
      <c r="O506" s="11" t="s">
        <v>358</v>
      </c>
      <c r="P506" s="11" t="s">
        <v>359</v>
      </c>
    </row>
    <row r="507" spans="1:16" ht="12" customHeight="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11" t="s">
        <v>358</v>
      </c>
      <c r="N507" s="11" t="s">
        <v>542</v>
      </c>
      <c r="O507" s="11" t="s">
        <v>358</v>
      </c>
      <c r="P507" s="11" t="s">
        <v>360</v>
      </c>
    </row>
    <row r="508" spans="1:16" ht="12" customHeight="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11" t="s">
        <v>358</v>
      </c>
      <c r="N508" s="11" t="s">
        <v>541</v>
      </c>
      <c r="O508" s="11" t="s">
        <v>358</v>
      </c>
      <c r="P508" s="11" t="s">
        <v>359</v>
      </c>
    </row>
    <row r="509" spans="1:16" ht="12" customHeight="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11" t="s">
        <v>358</v>
      </c>
      <c r="N509" s="11" t="s">
        <v>544</v>
      </c>
      <c r="O509" s="11" t="s">
        <v>0</v>
      </c>
      <c r="P509" s="11"/>
    </row>
    <row r="510" spans="1:16" ht="12" customHeight="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11" t="s">
        <v>358</v>
      </c>
      <c r="N510" s="11" t="s">
        <v>541</v>
      </c>
      <c r="O510" s="11" t="s">
        <v>358</v>
      </c>
      <c r="P510" s="11" t="s">
        <v>359</v>
      </c>
    </row>
    <row r="511" spans="1:16" ht="12" customHeight="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11" t="s">
        <v>358</v>
      </c>
      <c r="N511" s="11" t="s">
        <v>542</v>
      </c>
      <c r="O511" s="11" t="s">
        <v>358</v>
      </c>
      <c r="P511" s="11" t="s">
        <v>44</v>
      </c>
    </row>
    <row r="512" spans="1:16" ht="12" customHeight="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11" t="s">
        <v>358</v>
      </c>
      <c r="N512" s="11" t="s">
        <v>542</v>
      </c>
      <c r="O512" s="11" t="s">
        <v>358</v>
      </c>
      <c r="P512" s="11" t="s">
        <v>44</v>
      </c>
    </row>
    <row r="513" spans="1:16" ht="12" customHeight="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11" t="s">
        <v>0</v>
      </c>
      <c r="N513" s="11"/>
      <c r="O513" s="11"/>
      <c r="P513" s="11" t="s">
        <v>57</v>
      </c>
    </row>
    <row r="514" spans="1:16" ht="12" customHeight="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11" t="s">
        <v>0</v>
      </c>
      <c r="N514" s="11"/>
      <c r="O514" s="11"/>
      <c r="P514" s="11" t="s">
        <v>57</v>
      </c>
    </row>
    <row r="515" spans="1:16" ht="12" customHeight="1">
      <c r="A515" s="10">
        <v>511</v>
      </c>
      <c r="B515" s="98" t="s">
        <v>265</v>
      </c>
      <c r="C515" s="98" t="s">
        <v>264</v>
      </c>
      <c r="D515" s="11" t="s">
        <v>52</v>
      </c>
      <c r="E515" s="11" t="s">
        <v>304</v>
      </c>
      <c r="F515" s="12" t="s">
        <v>49</v>
      </c>
      <c r="G515" s="11" t="s">
        <v>511</v>
      </c>
      <c r="H515" s="12" t="s">
        <v>308</v>
      </c>
      <c r="I515" s="11" t="s">
        <v>507</v>
      </c>
      <c r="J515" s="12" t="str">
        <f t="shared" ref="J515:J524" si="22">"≥17h"</f>
        <v>≥17h</v>
      </c>
      <c r="K515" s="12" t="s">
        <v>512</v>
      </c>
      <c r="L515" s="69" t="s">
        <v>519</v>
      </c>
      <c r="M515" s="11" t="s">
        <v>0</v>
      </c>
      <c r="N515" s="11"/>
      <c r="O515" s="11"/>
      <c r="P515" s="11" t="s">
        <v>57</v>
      </c>
    </row>
    <row r="516" spans="1:16" ht="12" customHeight="1">
      <c r="A516" s="10">
        <v>512</v>
      </c>
      <c r="B516" s="98" t="s">
        <v>228</v>
      </c>
      <c r="C516" s="98" t="s">
        <v>69</v>
      </c>
      <c r="D516" s="11" t="s">
        <v>52</v>
      </c>
      <c r="E516" s="11" t="s">
        <v>304</v>
      </c>
      <c r="F516" s="12" t="s">
        <v>49</v>
      </c>
      <c r="G516" s="11" t="s">
        <v>511</v>
      </c>
      <c r="H516" s="12" t="s">
        <v>307</v>
      </c>
      <c r="I516" s="11" t="s">
        <v>504</v>
      </c>
      <c r="J516" s="12" t="str">
        <f t="shared" si="22"/>
        <v>≥17h</v>
      </c>
      <c r="K516" s="12" t="s">
        <v>47</v>
      </c>
      <c r="L516" s="69" t="s">
        <v>518</v>
      </c>
      <c r="M516" s="11" t="s">
        <v>358</v>
      </c>
      <c r="N516" s="11" t="s">
        <v>544</v>
      </c>
      <c r="O516" s="11" t="s">
        <v>0</v>
      </c>
      <c r="P516" s="11"/>
    </row>
    <row r="517" spans="1:16" ht="12" customHeight="1">
      <c r="A517" s="10">
        <v>513</v>
      </c>
      <c r="B517" s="98" t="s">
        <v>148</v>
      </c>
      <c r="C517" s="98" t="s">
        <v>79</v>
      </c>
      <c r="D517" s="11" t="s">
        <v>51</v>
      </c>
      <c r="E517" s="11" t="s">
        <v>303</v>
      </c>
      <c r="F517" s="12" t="s">
        <v>49</v>
      </c>
      <c r="G517" s="11" t="s">
        <v>511</v>
      </c>
      <c r="H517" s="12" t="s">
        <v>308</v>
      </c>
      <c r="I517" s="103" t="s">
        <v>505</v>
      </c>
      <c r="J517" s="12" t="str">
        <f t="shared" si="22"/>
        <v>≥17h</v>
      </c>
      <c r="K517" s="12" t="s">
        <v>47</v>
      </c>
      <c r="L517" s="69" t="s">
        <v>520</v>
      </c>
      <c r="M517" s="11" t="s">
        <v>0</v>
      </c>
      <c r="N517" s="11"/>
      <c r="O517" s="11"/>
      <c r="P517" s="11" t="s">
        <v>57</v>
      </c>
    </row>
    <row r="518" spans="1:16" ht="12" customHeight="1">
      <c r="A518" s="10">
        <v>514</v>
      </c>
      <c r="B518" s="98" t="s">
        <v>83</v>
      </c>
      <c r="C518" s="98" t="s">
        <v>83</v>
      </c>
      <c r="D518" s="11" t="s">
        <v>52</v>
      </c>
      <c r="E518" s="11" t="s">
        <v>303</v>
      </c>
      <c r="F518" s="12" t="s">
        <v>48</v>
      </c>
      <c r="G518" s="12" t="s">
        <v>510</v>
      </c>
      <c r="H518" s="12" t="s">
        <v>306</v>
      </c>
      <c r="I518" s="103" t="s">
        <v>505</v>
      </c>
      <c r="J518" s="12" t="str">
        <f t="shared" si="22"/>
        <v>≥17h</v>
      </c>
      <c r="K518" s="12" t="s">
        <v>513</v>
      </c>
      <c r="L518" s="69" t="s">
        <v>518</v>
      </c>
      <c r="M518" s="11" t="s">
        <v>358</v>
      </c>
      <c r="N518" s="11" t="s">
        <v>541</v>
      </c>
      <c r="O518" s="11" t="s">
        <v>358</v>
      </c>
      <c r="P518" s="11" t="s">
        <v>44</v>
      </c>
    </row>
    <row r="519" spans="1:16" ht="12" customHeight="1">
      <c r="A519" s="10">
        <v>515</v>
      </c>
      <c r="B519" s="98" t="s">
        <v>265</v>
      </c>
      <c r="C519" s="98" t="s">
        <v>264</v>
      </c>
      <c r="D519" s="11" t="s">
        <v>52</v>
      </c>
      <c r="E519" s="11" t="s">
        <v>304</v>
      </c>
      <c r="F519" s="12" t="s">
        <v>49</v>
      </c>
      <c r="G519" s="11" t="s">
        <v>511</v>
      </c>
      <c r="H519" s="12" t="s">
        <v>307</v>
      </c>
      <c r="I519" s="11" t="s">
        <v>504</v>
      </c>
      <c r="J519" s="12" t="str">
        <f t="shared" si="22"/>
        <v>≥17h</v>
      </c>
      <c r="K519" s="12" t="s">
        <v>512</v>
      </c>
      <c r="L519" s="69" t="s">
        <v>519</v>
      </c>
      <c r="M519" s="11" t="s">
        <v>0</v>
      </c>
      <c r="N519" s="11"/>
      <c r="O519" s="11"/>
      <c r="P519" s="11" t="s">
        <v>57</v>
      </c>
    </row>
    <row r="520" spans="1:16" ht="12" customHeight="1">
      <c r="A520" s="10">
        <v>516</v>
      </c>
      <c r="B520" s="98" t="s">
        <v>228</v>
      </c>
      <c r="C520" s="98" t="s">
        <v>69</v>
      </c>
      <c r="D520" s="11" t="s">
        <v>51</v>
      </c>
      <c r="E520" s="11" t="s">
        <v>304</v>
      </c>
      <c r="F520" s="12" t="s">
        <v>48</v>
      </c>
      <c r="G520" s="11" t="s">
        <v>511</v>
      </c>
      <c r="H520" s="12" t="s">
        <v>308</v>
      </c>
      <c r="I520" s="11" t="s">
        <v>507</v>
      </c>
      <c r="J520" s="12" t="str">
        <f t="shared" si="22"/>
        <v>≥17h</v>
      </c>
      <c r="K520" s="12" t="s">
        <v>513</v>
      </c>
      <c r="L520" s="69" t="s">
        <v>518</v>
      </c>
      <c r="M520" s="11" t="s">
        <v>358</v>
      </c>
      <c r="N520" s="11" t="s">
        <v>542</v>
      </c>
      <c r="O520" s="11" t="s">
        <v>358</v>
      </c>
      <c r="P520" s="11" t="s">
        <v>360</v>
      </c>
    </row>
    <row r="521" spans="1:16" ht="12" customHeight="1">
      <c r="A521" s="10">
        <v>517</v>
      </c>
      <c r="B521" s="98" t="s">
        <v>149</v>
      </c>
      <c r="C521" s="98" t="s">
        <v>79</v>
      </c>
      <c r="D521" s="11" t="s">
        <v>25</v>
      </c>
      <c r="E521" s="11" t="s">
        <v>304</v>
      </c>
      <c r="F521" s="12" t="s">
        <v>50</v>
      </c>
      <c r="G521" s="11" t="s">
        <v>511</v>
      </c>
      <c r="H521" s="12" t="s">
        <v>308</v>
      </c>
      <c r="I521" s="11" t="s">
        <v>507</v>
      </c>
      <c r="J521" s="12" t="str">
        <f t="shared" si="22"/>
        <v>≥17h</v>
      </c>
      <c r="K521" s="12" t="s">
        <v>47</v>
      </c>
      <c r="L521" s="69" t="s">
        <v>520</v>
      </c>
      <c r="M521" s="11" t="s">
        <v>358</v>
      </c>
      <c r="N521" s="11" t="s">
        <v>542</v>
      </c>
      <c r="O521" s="11" t="s">
        <v>358</v>
      </c>
      <c r="P521" s="11" t="s">
        <v>44</v>
      </c>
    </row>
    <row r="522" spans="1:16" ht="12" customHeight="1">
      <c r="A522" s="10">
        <v>518</v>
      </c>
      <c r="B522" s="98" t="s">
        <v>265</v>
      </c>
      <c r="C522" s="98" t="s">
        <v>264</v>
      </c>
      <c r="D522" s="11" t="s">
        <v>51</v>
      </c>
      <c r="E522" s="11" t="s">
        <v>303</v>
      </c>
      <c r="F522" s="12" t="s">
        <v>49</v>
      </c>
      <c r="G522" s="11" t="s">
        <v>511</v>
      </c>
      <c r="H522" s="12" t="s">
        <v>308</v>
      </c>
      <c r="I522" s="11" t="s">
        <v>507</v>
      </c>
      <c r="J522" s="12" t="str">
        <f t="shared" si="22"/>
        <v>≥17h</v>
      </c>
      <c r="K522" s="12" t="s">
        <v>513</v>
      </c>
      <c r="L522" s="69" t="s">
        <v>519</v>
      </c>
      <c r="M522" s="11" t="s">
        <v>358</v>
      </c>
      <c r="N522" s="11" t="s">
        <v>542</v>
      </c>
      <c r="O522" s="11" t="s">
        <v>358</v>
      </c>
      <c r="P522" s="11" t="s">
        <v>44</v>
      </c>
    </row>
    <row r="523" spans="1:16" ht="12" customHeight="1">
      <c r="A523" s="10">
        <v>519</v>
      </c>
      <c r="B523" s="98" t="s">
        <v>126</v>
      </c>
      <c r="C523" s="98" t="s">
        <v>126</v>
      </c>
      <c r="D523" s="11" t="s">
        <v>52</v>
      </c>
      <c r="E523" s="11" t="s">
        <v>303</v>
      </c>
      <c r="F523" s="12" t="s">
        <v>49</v>
      </c>
      <c r="G523" s="12" t="s">
        <v>310</v>
      </c>
      <c r="H523" s="12" t="s">
        <v>306</v>
      </c>
      <c r="I523" s="103" t="s">
        <v>504</v>
      </c>
      <c r="J523" s="12" t="str">
        <f t="shared" si="22"/>
        <v>≥17h</v>
      </c>
      <c r="K523" s="12" t="s">
        <v>512</v>
      </c>
      <c r="L523" s="69" t="s">
        <v>518</v>
      </c>
      <c r="M523" s="11" t="s">
        <v>0</v>
      </c>
      <c r="N523" s="11"/>
      <c r="O523" s="11"/>
      <c r="P523" s="11" t="s">
        <v>57</v>
      </c>
    </row>
    <row r="524" spans="1:16" ht="12" customHeight="1">
      <c r="A524" s="10">
        <v>520</v>
      </c>
      <c r="B524" s="98" t="s">
        <v>150</v>
      </c>
      <c r="C524" s="98" t="s">
        <v>79</v>
      </c>
      <c r="D524" s="11" t="s">
        <v>25</v>
      </c>
      <c r="E524" s="11" t="s">
        <v>304</v>
      </c>
      <c r="F524" s="12" t="s">
        <v>49</v>
      </c>
      <c r="G524" s="11" t="s">
        <v>511</v>
      </c>
      <c r="H524" s="12" t="s">
        <v>307</v>
      </c>
      <c r="I524" s="103" t="s">
        <v>505</v>
      </c>
      <c r="J524" s="12" t="str">
        <f t="shared" si="22"/>
        <v>≥17h</v>
      </c>
      <c r="K524" s="12" t="s">
        <v>512</v>
      </c>
      <c r="L524" s="69" t="s">
        <v>520</v>
      </c>
      <c r="M524" s="11" t="s">
        <v>0</v>
      </c>
      <c r="N524" s="11"/>
      <c r="O524" s="11"/>
      <c r="P524" s="11" t="s">
        <v>57</v>
      </c>
    </row>
    <row r="525" spans="1:16" ht="12" customHeight="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11" t="s">
        <v>0</v>
      </c>
      <c r="N525" s="11"/>
      <c r="O525" s="11"/>
      <c r="P525" s="11" t="s">
        <v>57</v>
      </c>
    </row>
    <row r="526" spans="1:16" ht="12" customHeight="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11" t="s">
        <v>358</v>
      </c>
      <c r="N526" s="11" t="s">
        <v>544</v>
      </c>
      <c r="O526" s="11" t="s">
        <v>0</v>
      </c>
      <c r="P526" s="11"/>
    </row>
    <row r="527" spans="1:16" ht="12" customHeight="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11" t="s">
        <v>0</v>
      </c>
      <c r="N527" s="11"/>
      <c r="O527" s="11"/>
      <c r="P527" s="11" t="s">
        <v>57</v>
      </c>
    </row>
    <row r="528" spans="1:16" ht="12" customHeight="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11" t="s">
        <v>358</v>
      </c>
      <c r="N528" s="11" t="s">
        <v>543</v>
      </c>
      <c r="O528" s="11" t="s">
        <v>0</v>
      </c>
      <c r="P528" s="11"/>
    </row>
    <row r="529" spans="1:16" ht="12" customHeight="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11" t="s">
        <v>0</v>
      </c>
      <c r="N529" s="11"/>
      <c r="O529" s="11"/>
      <c r="P529" s="11" t="s">
        <v>57</v>
      </c>
    </row>
    <row r="530" spans="1:16" ht="12" customHeight="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11" t="s">
        <v>0</v>
      </c>
      <c r="N530" s="11"/>
      <c r="O530" s="11"/>
      <c r="P530" s="11" t="s">
        <v>57</v>
      </c>
    </row>
    <row r="531" spans="1:16" ht="12" customHeight="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11" t="s">
        <v>358</v>
      </c>
      <c r="N531" s="11" t="s">
        <v>543</v>
      </c>
      <c r="O531" s="11" t="s">
        <v>0</v>
      </c>
      <c r="P531" s="11"/>
    </row>
    <row r="532" spans="1:16" ht="12" customHeight="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11" t="s">
        <v>0</v>
      </c>
      <c r="N532" s="11"/>
      <c r="O532" s="11"/>
      <c r="P532" s="11" t="s">
        <v>57</v>
      </c>
    </row>
    <row r="533" spans="1:16" ht="12" customHeight="1">
      <c r="A533" s="10">
        <v>529</v>
      </c>
      <c r="B533" s="98" t="s">
        <v>125</v>
      </c>
      <c r="C533" s="98" t="s">
        <v>59</v>
      </c>
      <c r="D533" s="11" t="s">
        <v>52</v>
      </c>
      <c r="E533" s="11" t="s">
        <v>304</v>
      </c>
      <c r="F533" s="12" t="s">
        <v>48</v>
      </c>
      <c r="G533" s="12" t="s">
        <v>310</v>
      </c>
      <c r="H533" s="12" t="s">
        <v>306</v>
      </c>
      <c r="I533" s="11" t="s">
        <v>507</v>
      </c>
      <c r="J533" s="11" t="str">
        <f t="shared" ref="J533:J539" si="23">"12-16h"</f>
        <v>12-16h</v>
      </c>
      <c r="K533" s="12" t="s">
        <v>512</v>
      </c>
      <c r="L533" s="69" t="s">
        <v>518</v>
      </c>
      <c r="M533" s="11" t="s">
        <v>358</v>
      </c>
      <c r="N533" s="11" t="s">
        <v>543</v>
      </c>
      <c r="O533" s="11" t="s">
        <v>359</v>
      </c>
      <c r="P533" s="11"/>
    </row>
    <row r="534" spans="1:16" ht="12" customHeight="1">
      <c r="A534" s="10">
        <v>530</v>
      </c>
      <c r="B534" s="98" t="s">
        <v>282</v>
      </c>
      <c r="C534" s="98" t="s">
        <v>281</v>
      </c>
      <c r="D534" s="11" t="s">
        <v>51</v>
      </c>
      <c r="E534" s="11" t="s">
        <v>304</v>
      </c>
      <c r="F534" s="12" t="s">
        <v>50</v>
      </c>
      <c r="G534" s="11" t="s">
        <v>511</v>
      </c>
      <c r="H534" s="12" t="s">
        <v>307</v>
      </c>
      <c r="I534" s="11" t="s">
        <v>504</v>
      </c>
      <c r="J534" s="11" t="str">
        <f t="shared" si="23"/>
        <v>12-16h</v>
      </c>
      <c r="K534" s="12" t="s">
        <v>512</v>
      </c>
      <c r="L534" s="69" t="s">
        <v>519</v>
      </c>
      <c r="M534" s="11" t="s">
        <v>358</v>
      </c>
      <c r="N534" s="11" t="s">
        <v>541</v>
      </c>
      <c r="O534" s="11" t="s">
        <v>358</v>
      </c>
      <c r="P534" s="11" t="s">
        <v>359</v>
      </c>
    </row>
    <row r="535" spans="1:16" ht="12" customHeight="1">
      <c r="A535" s="10">
        <v>531</v>
      </c>
      <c r="B535" s="98" t="s">
        <v>82</v>
      </c>
      <c r="C535" s="98" t="s">
        <v>82</v>
      </c>
      <c r="D535" s="11" t="s">
        <v>52</v>
      </c>
      <c r="E535" s="11" t="s">
        <v>303</v>
      </c>
      <c r="F535" s="12" t="s">
        <v>49</v>
      </c>
      <c r="G535" s="12" t="s">
        <v>310</v>
      </c>
      <c r="H535" s="12" t="s">
        <v>306</v>
      </c>
      <c r="I535" s="11" t="s">
        <v>507</v>
      </c>
      <c r="J535" s="11" t="str">
        <f t="shared" si="23"/>
        <v>12-16h</v>
      </c>
      <c r="K535" s="12" t="s">
        <v>512</v>
      </c>
      <c r="L535" s="69" t="s">
        <v>518</v>
      </c>
      <c r="M535" s="11" t="s">
        <v>0</v>
      </c>
      <c r="N535" s="11"/>
      <c r="O535" s="11"/>
      <c r="P535" s="11" t="s">
        <v>57</v>
      </c>
    </row>
    <row r="536" spans="1:16" ht="12" customHeight="1">
      <c r="A536" s="10">
        <v>532</v>
      </c>
      <c r="B536" s="98" t="s">
        <v>145</v>
      </c>
      <c r="C536" s="98" t="s">
        <v>79</v>
      </c>
      <c r="D536" s="11" t="s">
        <v>51</v>
      </c>
      <c r="E536" s="11" t="s">
        <v>304</v>
      </c>
      <c r="F536" s="12" t="s">
        <v>50</v>
      </c>
      <c r="G536" s="11" t="s">
        <v>511</v>
      </c>
      <c r="H536" s="12" t="s">
        <v>306</v>
      </c>
      <c r="I536" s="103" t="s">
        <v>504</v>
      </c>
      <c r="J536" s="11" t="str">
        <f t="shared" si="23"/>
        <v>12-16h</v>
      </c>
      <c r="K536" s="12" t="s">
        <v>47</v>
      </c>
      <c r="L536" s="69" t="s">
        <v>520</v>
      </c>
      <c r="M536" s="11" t="s">
        <v>358</v>
      </c>
      <c r="N536" s="11" t="s">
        <v>544</v>
      </c>
      <c r="O536" s="11" t="s">
        <v>358</v>
      </c>
      <c r="P536" s="11" t="s">
        <v>359</v>
      </c>
    </row>
    <row r="537" spans="1:16" ht="12" customHeight="1">
      <c r="A537" s="10">
        <v>533</v>
      </c>
      <c r="B537" s="98" t="s">
        <v>282</v>
      </c>
      <c r="C537" s="98" t="s">
        <v>281</v>
      </c>
      <c r="D537" s="11" t="s">
        <v>51</v>
      </c>
      <c r="E537" s="11" t="s">
        <v>304</v>
      </c>
      <c r="F537" s="12" t="s">
        <v>49</v>
      </c>
      <c r="G537" s="11" t="s">
        <v>511</v>
      </c>
      <c r="H537" s="12" t="s">
        <v>306</v>
      </c>
      <c r="I537" s="11" t="s">
        <v>504</v>
      </c>
      <c r="J537" s="11" t="str">
        <f t="shared" si="23"/>
        <v>12-16h</v>
      </c>
      <c r="K537" s="12" t="s">
        <v>512</v>
      </c>
      <c r="L537" s="69" t="s">
        <v>519</v>
      </c>
      <c r="M537" s="11" t="s">
        <v>0</v>
      </c>
      <c r="N537" s="11"/>
      <c r="O537" s="11"/>
      <c r="P537" s="11" t="s">
        <v>57</v>
      </c>
    </row>
    <row r="538" spans="1:16" ht="12" customHeight="1">
      <c r="A538" s="10">
        <v>534</v>
      </c>
      <c r="B538" s="98" t="s">
        <v>82</v>
      </c>
      <c r="C538" s="98" t="s">
        <v>82</v>
      </c>
      <c r="D538" s="11" t="s">
        <v>52</v>
      </c>
      <c r="E538" s="11" t="s">
        <v>304</v>
      </c>
      <c r="F538" s="12" t="s">
        <v>50</v>
      </c>
      <c r="G538" s="12" t="s">
        <v>310</v>
      </c>
      <c r="H538" s="12" t="s">
        <v>306</v>
      </c>
      <c r="I538" s="103" t="s">
        <v>505</v>
      </c>
      <c r="J538" s="11" t="str">
        <f t="shared" si="23"/>
        <v>12-16h</v>
      </c>
      <c r="K538" s="12" t="s">
        <v>512</v>
      </c>
      <c r="L538" s="69" t="s">
        <v>518</v>
      </c>
      <c r="M538" s="11" t="s">
        <v>0</v>
      </c>
      <c r="N538" s="11"/>
      <c r="O538" s="11"/>
      <c r="P538" s="11" t="s">
        <v>57</v>
      </c>
    </row>
    <row r="539" spans="1:16" ht="12" customHeight="1">
      <c r="A539" s="10">
        <v>535</v>
      </c>
      <c r="B539" s="98" t="s">
        <v>81</v>
      </c>
      <c r="C539" s="98" t="s">
        <v>81</v>
      </c>
      <c r="D539" s="11" t="s">
        <v>25</v>
      </c>
      <c r="E539" s="11" t="s">
        <v>304</v>
      </c>
      <c r="F539" s="12" t="s">
        <v>50</v>
      </c>
      <c r="G539" s="12" t="s">
        <v>310</v>
      </c>
      <c r="H539" s="12" t="s">
        <v>306</v>
      </c>
      <c r="I539" s="103" t="s">
        <v>504</v>
      </c>
      <c r="J539" s="11" t="str">
        <f t="shared" si="23"/>
        <v>12-16h</v>
      </c>
      <c r="K539" s="12" t="s">
        <v>47</v>
      </c>
      <c r="L539" s="69" t="s">
        <v>518</v>
      </c>
      <c r="M539" s="11" t="s">
        <v>358</v>
      </c>
      <c r="N539" s="11" t="s">
        <v>543</v>
      </c>
      <c r="O539" s="11" t="s">
        <v>359</v>
      </c>
      <c r="P539" s="11"/>
    </row>
    <row r="540" spans="1:16" ht="12" customHeight="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11" t="s">
        <v>358</v>
      </c>
      <c r="N540" s="11" t="s">
        <v>544</v>
      </c>
      <c r="O540" s="11" t="s">
        <v>0</v>
      </c>
      <c r="P540" s="11"/>
    </row>
    <row r="541" spans="1:16" ht="12" customHeight="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11" t="s">
        <v>358</v>
      </c>
      <c r="N541" s="11" t="s">
        <v>542</v>
      </c>
      <c r="O541" s="11" t="s">
        <v>358</v>
      </c>
      <c r="P541" s="11" t="s">
        <v>360</v>
      </c>
    </row>
    <row r="542" spans="1:16" ht="12" customHeight="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11" t="s">
        <v>358</v>
      </c>
      <c r="N542" s="11" t="s">
        <v>542</v>
      </c>
      <c r="O542" s="11" t="s">
        <v>0</v>
      </c>
      <c r="P542" s="11"/>
    </row>
    <row r="543" spans="1:16" ht="12" customHeight="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11" t="s">
        <v>0</v>
      </c>
      <c r="N543" s="11"/>
      <c r="O543" s="11"/>
      <c r="P543" s="11" t="s">
        <v>57</v>
      </c>
    </row>
    <row r="544" spans="1:16" ht="12" customHeight="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11" t="s">
        <v>0</v>
      </c>
      <c r="N544" s="11"/>
      <c r="O544" s="11"/>
      <c r="P544" s="11" t="s">
        <v>57</v>
      </c>
    </row>
    <row r="545" spans="1:16" ht="12" customHeight="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11" t="s">
        <v>0</v>
      </c>
      <c r="N545" s="11"/>
      <c r="O545" s="11"/>
      <c r="P545" s="11" t="s">
        <v>57</v>
      </c>
    </row>
    <row r="546" spans="1:16" ht="12" customHeight="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11" t="s">
        <v>358</v>
      </c>
      <c r="N546" s="11" t="s">
        <v>543</v>
      </c>
      <c r="O546" s="11" t="s">
        <v>358</v>
      </c>
      <c r="P546" s="11" t="s">
        <v>360</v>
      </c>
    </row>
    <row r="547" spans="1:16" ht="12" customHeight="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11" t="s">
        <v>358</v>
      </c>
      <c r="N547" s="11" t="s">
        <v>542</v>
      </c>
      <c r="O547" s="11" t="s">
        <v>358</v>
      </c>
      <c r="P547" s="11" t="s">
        <v>45</v>
      </c>
    </row>
    <row r="548" spans="1:16" ht="12" customHeight="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11" t="s">
        <v>358</v>
      </c>
      <c r="N548" s="11" t="s">
        <v>542</v>
      </c>
      <c r="O548" s="11" t="s">
        <v>358</v>
      </c>
      <c r="P548" s="11" t="s">
        <v>44</v>
      </c>
    </row>
    <row r="549" spans="1:16" ht="12" customHeight="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11" t="s">
        <v>0</v>
      </c>
      <c r="N549" s="11"/>
      <c r="O549" s="11"/>
      <c r="P549" s="11" t="s">
        <v>57</v>
      </c>
    </row>
    <row r="550" spans="1:16" ht="12" customHeight="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11" t="s">
        <v>0</v>
      </c>
      <c r="N550" s="11"/>
      <c r="O550" s="11"/>
      <c r="P550" s="11" t="s">
        <v>57</v>
      </c>
    </row>
    <row r="551" spans="1:16" ht="12" customHeight="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11" t="s">
        <v>0</v>
      </c>
      <c r="N551" s="11"/>
      <c r="O551" s="11"/>
      <c r="P551" s="11" t="s">
        <v>57</v>
      </c>
    </row>
    <row r="552" spans="1:16" ht="12" customHeight="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11" t="s">
        <v>358</v>
      </c>
      <c r="N552" s="11" t="s">
        <v>541</v>
      </c>
      <c r="O552" s="11" t="s">
        <v>358</v>
      </c>
      <c r="P552" s="11" t="s">
        <v>360</v>
      </c>
    </row>
    <row r="553" spans="1:16" ht="12" customHeight="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11" t="s">
        <v>358</v>
      </c>
      <c r="N553" s="11" t="s">
        <v>541</v>
      </c>
      <c r="O553" s="11" t="s">
        <v>358</v>
      </c>
      <c r="P553" s="11" t="s">
        <v>359</v>
      </c>
    </row>
    <row r="554" spans="1:16" ht="12" customHeight="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11" t="s">
        <v>358</v>
      </c>
      <c r="N554" s="11" t="s">
        <v>544</v>
      </c>
      <c r="O554" s="11" t="s">
        <v>0</v>
      </c>
      <c r="P554" s="11"/>
    </row>
    <row r="555" spans="1:16" ht="12" customHeight="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11" t="s">
        <v>358</v>
      </c>
      <c r="N555" s="11" t="s">
        <v>543</v>
      </c>
      <c r="O555" s="11" t="s">
        <v>0</v>
      </c>
      <c r="P555" s="11"/>
    </row>
    <row r="556" spans="1:16" ht="12" customHeight="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11" t="s">
        <v>0</v>
      </c>
      <c r="N556" s="11"/>
      <c r="O556" s="11"/>
      <c r="P556" s="11" t="s">
        <v>57</v>
      </c>
    </row>
    <row r="557" spans="1:16" ht="12" customHeight="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11" t="s">
        <v>0</v>
      </c>
      <c r="N557" s="11"/>
      <c r="O557" s="11"/>
      <c r="P557" s="11" t="s">
        <v>57</v>
      </c>
    </row>
    <row r="558" spans="1:16" ht="12" customHeight="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11" t="s">
        <v>0</v>
      </c>
      <c r="N558" s="11"/>
      <c r="O558" s="11"/>
      <c r="P558" s="11" t="s">
        <v>57</v>
      </c>
    </row>
    <row r="559" spans="1:16" ht="12" customHeight="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11" t="s">
        <v>0</v>
      </c>
      <c r="N559" s="11"/>
      <c r="O559" s="11"/>
      <c r="P559" s="11" t="s">
        <v>57</v>
      </c>
    </row>
    <row r="560" spans="1:16" ht="12" customHeight="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11" t="s">
        <v>358</v>
      </c>
      <c r="N560" s="11" t="s">
        <v>543</v>
      </c>
      <c r="O560" s="11" t="s">
        <v>0</v>
      </c>
      <c r="P560" s="11"/>
    </row>
    <row r="561" spans="1:16" ht="12" customHeight="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11" t="s">
        <v>0</v>
      </c>
      <c r="N561" s="11"/>
      <c r="O561" s="11"/>
      <c r="P561" s="11" t="s">
        <v>57</v>
      </c>
    </row>
    <row r="562" spans="1:16" ht="12" customHeight="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11" t="s">
        <v>358</v>
      </c>
      <c r="N562" s="11" t="s">
        <v>542</v>
      </c>
      <c r="O562" s="11" t="s">
        <v>358</v>
      </c>
      <c r="P562" s="11" t="s">
        <v>359</v>
      </c>
    </row>
    <row r="563" spans="1:16" ht="12" customHeight="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11" t="s">
        <v>358</v>
      </c>
      <c r="N563" s="11" t="s">
        <v>359</v>
      </c>
      <c r="O563" s="11" t="s">
        <v>358</v>
      </c>
      <c r="P563" s="11" t="s">
        <v>359</v>
      </c>
    </row>
    <row r="564" spans="1:16" ht="12" customHeight="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11" t="s">
        <v>0</v>
      </c>
      <c r="N564" s="11"/>
      <c r="O564" s="11"/>
      <c r="P564" s="11" t="s">
        <v>57</v>
      </c>
    </row>
    <row r="565" spans="1:16" ht="12" customHeight="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11" t="s">
        <v>358</v>
      </c>
      <c r="N565" s="11" t="s">
        <v>543</v>
      </c>
      <c r="O565" s="11" t="s">
        <v>0</v>
      </c>
      <c r="P565" s="11"/>
    </row>
    <row r="566" spans="1:16" ht="12" customHeight="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11" t="s">
        <v>358</v>
      </c>
      <c r="N566" s="11" t="s">
        <v>544</v>
      </c>
      <c r="O566" s="11" t="s">
        <v>358</v>
      </c>
      <c r="P566" s="11" t="s">
        <v>359</v>
      </c>
    </row>
    <row r="567" spans="1:16" ht="12" customHeight="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11" t="s">
        <v>358</v>
      </c>
      <c r="N567" s="11" t="s">
        <v>543</v>
      </c>
      <c r="O567" s="11" t="s">
        <v>358</v>
      </c>
      <c r="P567" s="11" t="s">
        <v>359</v>
      </c>
    </row>
    <row r="568" spans="1:16" ht="12" customHeight="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11" t="s">
        <v>0</v>
      </c>
      <c r="N568" s="11"/>
      <c r="O568" s="11"/>
      <c r="P568" s="11" t="s">
        <v>57</v>
      </c>
    </row>
    <row r="569" spans="1:16" ht="12" customHeight="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11" t="s">
        <v>0</v>
      </c>
      <c r="N569" s="11"/>
      <c r="O569" s="11"/>
      <c r="P569" s="11" t="s">
        <v>57</v>
      </c>
    </row>
    <row r="570" spans="1:16" ht="12" customHeight="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11" t="s">
        <v>358</v>
      </c>
      <c r="N570" s="11" t="s">
        <v>543</v>
      </c>
      <c r="O570" s="11" t="s">
        <v>358</v>
      </c>
      <c r="P570" s="11" t="s">
        <v>359</v>
      </c>
    </row>
    <row r="571" spans="1:16" ht="12" customHeight="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11" t="s">
        <v>0</v>
      </c>
      <c r="N571" s="11"/>
      <c r="O571" s="11"/>
      <c r="P571" s="11" t="s">
        <v>57</v>
      </c>
    </row>
    <row r="572" spans="1:16" ht="12" customHeight="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11" t="s">
        <v>358</v>
      </c>
      <c r="N572" s="11" t="s">
        <v>542</v>
      </c>
      <c r="O572" s="11" t="s">
        <v>358</v>
      </c>
      <c r="P572" s="11" t="s">
        <v>360</v>
      </c>
    </row>
    <row r="573" spans="1:16" ht="12" customHeight="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11" t="s">
        <v>0</v>
      </c>
      <c r="N573" s="11"/>
      <c r="O573" s="11"/>
      <c r="P573" s="11" t="s">
        <v>57</v>
      </c>
    </row>
    <row r="574" spans="1:16" ht="12" customHeight="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11" t="s">
        <v>358</v>
      </c>
      <c r="N574" s="11" t="s">
        <v>544</v>
      </c>
      <c r="O574" s="11" t="s">
        <v>359</v>
      </c>
      <c r="P574" s="11"/>
    </row>
    <row r="575" spans="1:16" ht="12" customHeight="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11" t="s">
        <v>0</v>
      </c>
      <c r="N575" s="11"/>
      <c r="O575" s="11"/>
      <c r="P575" s="11" t="s">
        <v>57</v>
      </c>
    </row>
    <row r="576" spans="1:16" ht="12" customHeight="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11" t="s">
        <v>0</v>
      </c>
      <c r="N576" s="11"/>
      <c r="O576" s="11"/>
      <c r="P576" s="11" t="s">
        <v>57</v>
      </c>
    </row>
    <row r="577" spans="1:16" ht="12" customHeight="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11" t="s">
        <v>0</v>
      </c>
      <c r="N577" s="11"/>
      <c r="O577" s="11"/>
      <c r="P577" s="11" t="s">
        <v>57</v>
      </c>
    </row>
    <row r="578" spans="1:16" ht="12" customHeight="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11" t="s">
        <v>358</v>
      </c>
      <c r="N578" s="11" t="s">
        <v>544</v>
      </c>
      <c r="O578" s="11" t="s">
        <v>358</v>
      </c>
      <c r="P578" s="11" t="s">
        <v>359</v>
      </c>
    </row>
    <row r="579" spans="1:16" ht="12" customHeight="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11" t="s">
        <v>358</v>
      </c>
      <c r="N579" s="11" t="s">
        <v>544</v>
      </c>
      <c r="O579" s="11" t="s">
        <v>359</v>
      </c>
      <c r="P579" s="11"/>
    </row>
    <row r="580" spans="1:16" ht="12" customHeight="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11" t="s">
        <v>0</v>
      </c>
      <c r="N580" s="11"/>
      <c r="O580" s="11"/>
      <c r="P580" s="11" t="s">
        <v>57</v>
      </c>
    </row>
    <row r="581" spans="1:16" ht="12" customHeight="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11" t="s">
        <v>358</v>
      </c>
      <c r="N581" s="11" t="s">
        <v>543</v>
      </c>
      <c r="O581" s="11" t="s">
        <v>0</v>
      </c>
      <c r="P581" s="11"/>
    </row>
    <row r="582" spans="1:16" ht="12" customHeight="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11" t="s">
        <v>358</v>
      </c>
      <c r="N582" s="11" t="s">
        <v>543</v>
      </c>
      <c r="O582" s="11" t="s">
        <v>359</v>
      </c>
      <c r="P582" s="11"/>
    </row>
    <row r="583" spans="1:16" ht="12" customHeight="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11" t="s">
        <v>358</v>
      </c>
      <c r="N583" s="11" t="s">
        <v>544</v>
      </c>
      <c r="O583" s="11" t="s">
        <v>0</v>
      </c>
      <c r="P583" s="11"/>
    </row>
    <row r="584" spans="1:16" ht="12" customHeight="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11" t="s">
        <v>358</v>
      </c>
      <c r="N584" s="11" t="s">
        <v>542</v>
      </c>
      <c r="O584" s="11" t="s">
        <v>358</v>
      </c>
      <c r="P584" s="11" t="s">
        <v>44</v>
      </c>
    </row>
    <row r="585" spans="1:16" ht="12" customHeight="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11" t="s">
        <v>0</v>
      </c>
      <c r="N585" s="11"/>
      <c r="O585" s="11"/>
      <c r="P585" s="11" t="s">
        <v>57</v>
      </c>
    </row>
    <row r="586" spans="1:16" ht="12" customHeight="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11" t="s">
        <v>0</v>
      </c>
      <c r="N586" s="11"/>
      <c r="O586" s="11"/>
      <c r="P586" s="11" t="s">
        <v>57</v>
      </c>
    </row>
    <row r="587" spans="1:16" ht="12" customHeight="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11" t="s">
        <v>358</v>
      </c>
      <c r="N587" s="11" t="s">
        <v>544</v>
      </c>
      <c r="O587" s="11" t="s">
        <v>0</v>
      </c>
      <c r="P587" s="11"/>
    </row>
    <row r="588" spans="1:16" ht="12" customHeight="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11" t="s">
        <v>358</v>
      </c>
      <c r="N588" s="11" t="s">
        <v>542</v>
      </c>
      <c r="O588" s="11" t="s">
        <v>358</v>
      </c>
      <c r="P588" s="11" t="s">
        <v>44</v>
      </c>
    </row>
    <row r="589" spans="1:16" ht="12" customHeight="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11" t="s">
        <v>358</v>
      </c>
      <c r="N589" s="11" t="s">
        <v>542</v>
      </c>
      <c r="O589" s="11" t="s">
        <v>358</v>
      </c>
      <c r="P589" s="11" t="s">
        <v>44</v>
      </c>
    </row>
    <row r="590" spans="1:16" ht="12" customHeight="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11" t="s">
        <v>0</v>
      </c>
      <c r="N590" s="11"/>
      <c r="O590" s="11"/>
      <c r="P590" s="11" t="s">
        <v>57</v>
      </c>
    </row>
    <row r="591" spans="1:16" ht="12" customHeight="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11" t="s">
        <v>358</v>
      </c>
      <c r="N591" s="11" t="s">
        <v>544</v>
      </c>
      <c r="O591" s="11" t="s">
        <v>358</v>
      </c>
      <c r="P591" s="11" t="s">
        <v>359</v>
      </c>
    </row>
    <row r="592" spans="1:16" ht="12" customHeight="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11" t="s">
        <v>358</v>
      </c>
      <c r="N592" s="11" t="s">
        <v>542</v>
      </c>
      <c r="O592" s="11" t="s">
        <v>359</v>
      </c>
      <c r="P592" s="11"/>
    </row>
    <row r="593" spans="1:16" ht="12" customHeight="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11" t="s">
        <v>0</v>
      </c>
      <c r="N593" s="11"/>
      <c r="O593" s="11"/>
      <c r="P593" s="11" t="s">
        <v>57</v>
      </c>
    </row>
    <row r="594" spans="1:16" ht="12" customHeight="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11" t="s">
        <v>358</v>
      </c>
      <c r="N594" s="11" t="s">
        <v>359</v>
      </c>
      <c r="O594" s="11" t="s">
        <v>359</v>
      </c>
      <c r="P594" s="11"/>
    </row>
    <row r="595" spans="1:16" ht="12" customHeight="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11" t="s">
        <v>358</v>
      </c>
      <c r="N595" s="11" t="s">
        <v>542</v>
      </c>
      <c r="O595" s="11" t="s">
        <v>358</v>
      </c>
      <c r="P595" s="11" t="s">
        <v>359</v>
      </c>
    </row>
    <row r="596" spans="1:16" ht="12" customHeight="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11" t="s">
        <v>0</v>
      </c>
      <c r="N596" s="11"/>
      <c r="O596" s="11"/>
      <c r="P596" s="11" t="s">
        <v>57</v>
      </c>
    </row>
    <row r="597" spans="1:16" ht="12" customHeight="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11" t="s">
        <v>358</v>
      </c>
      <c r="N597" s="11" t="s">
        <v>544</v>
      </c>
      <c r="O597" s="11" t="s">
        <v>0</v>
      </c>
      <c r="P597" s="11"/>
    </row>
    <row r="598" spans="1:16" ht="12" customHeight="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11" t="s">
        <v>358</v>
      </c>
      <c r="N598" s="11" t="s">
        <v>542</v>
      </c>
      <c r="O598" s="11" t="s">
        <v>358</v>
      </c>
      <c r="P598" s="11" t="s">
        <v>44</v>
      </c>
    </row>
    <row r="599" spans="1:16" ht="12" customHeight="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11" t="s">
        <v>358</v>
      </c>
      <c r="N599" s="11" t="s">
        <v>543</v>
      </c>
      <c r="O599" s="11" t="s">
        <v>359</v>
      </c>
      <c r="P599" s="11"/>
    </row>
    <row r="600" spans="1:16" ht="12" customHeight="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11" t="s">
        <v>358</v>
      </c>
      <c r="N600" s="11" t="s">
        <v>544</v>
      </c>
      <c r="O600" s="11" t="s">
        <v>0</v>
      </c>
      <c r="P600" s="11"/>
    </row>
    <row r="601" spans="1:16" ht="12" customHeight="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11" t="s">
        <v>358</v>
      </c>
      <c r="N601" s="11" t="s">
        <v>542</v>
      </c>
      <c r="O601" s="11" t="s">
        <v>358</v>
      </c>
      <c r="P601" s="11" t="s">
        <v>360</v>
      </c>
    </row>
    <row r="602" spans="1:16" ht="12" customHeight="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11" t="s">
        <v>358</v>
      </c>
      <c r="N602" s="11" t="s">
        <v>542</v>
      </c>
      <c r="O602" s="11" t="s">
        <v>359</v>
      </c>
      <c r="P602" s="11"/>
    </row>
    <row r="603" spans="1:16" ht="12" customHeight="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11" t="s">
        <v>0</v>
      </c>
      <c r="N603" s="11"/>
      <c r="O603" s="11"/>
      <c r="P603" s="11" t="s">
        <v>57</v>
      </c>
    </row>
    <row r="604" spans="1:16" ht="12" customHeight="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11" t="s">
        <v>358</v>
      </c>
      <c r="N604" s="11" t="s">
        <v>543</v>
      </c>
      <c r="O604" s="11" t="s">
        <v>359</v>
      </c>
      <c r="P604" s="11"/>
    </row>
    <row r="605" spans="1:16" ht="12" customHeight="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11" t="s">
        <v>0</v>
      </c>
      <c r="N605" s="11"/>
      <c r="O605" s="11"/>
      <c r="P605" s="11" t="s">
        <v>57</v>
      </c>
    </row>
    <row r="606" spans="1:16" ht="12" customHeight="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11" t="s">
        <v>0</v>
      </c>
      <c r="N606" s="11"/>
      <c r="O606" s="11"/>
      <c r="P606" s="11" t="s">
        <v>57</v>
      </c>
    </row>
    <row r="607" spans="1:16" ht="12" customHeight="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11" t="s">
        <v>358</v>
      </c>
      <c r="N607" s="11" t="s">
        <v>542</v>
      </c>
      <c r="O607" s="11" t="s">
        <v>358</v>
      </c>
      <c r="P607" s="11" t="s">
        <v>359</v>
      </c>
    </row>
    <row r="608" spans="1:16" ht="12" customHeight="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11" t="s">
        <v>358</v>
      </c>
      <c r="N608" s="11" t="s">
        <v>541</v>
      </c>
      <c r="O608" s="11" t="s">
        <v>358</v>
      </c>
      <c r="P608" s="11" t="s">
        <v>44</v>
      </c>
    </row>
    <row r="609" spans="1:16" ht="12" customHeight="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11" t="s">
        <v>0</v>
      </c>
      <c r="N609" s="11"/>
      <c r="O609" s="11"/>
      <c r="P609" s="11" t="s">
        <v>57</v>
      </c>
    </row>
    <row r="610" spans="1:16" ht="12" customHeight="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11" t="s">
        <v>0</v>
      </c>
      <c r="N610" s="11"/>
      <c r="O610" s="11"/>
      <c r="P610" s="11" t="s">
        <v>57</v>
      </c>
    </row>
    <row r="611" spans="1:16" ht="12" customHeight="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11" t="s">
        <v>0</v>
      </c>
      <c r="N611" s="11"/>
      <c r="O611" s="11"/>
      <c r="P611" s="11" t="s">
        <v>57</v>
      </c>
    </row>
    <row r="612" spans="1:16" ht="12" customHeight="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11" t="s">
        <v>358</v>
      </c>
      <c r="N612" s="11" t="s">
        <v>543</v>
      </c>
      <c r="O612" s="11" t="s">
        <v>0</v>
      </c>
      <c r="P612" s="11"/>
    </row>
    <row r="613" spans="1:16" ht="12" customHeight="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11" t="s">
        <v>358</v>
      </c>
      <c r="N613" s="11" t="s">
        <v>541</v>
      </c>
      <c r="O613" s="11" t="s">
        <v>358</v>
      </c>
      <c r="P613" s="11" t="s">
        <v>360</v>
      </c>
    </row>
    <row r="614" spans="1:16" ht="12" customHeight="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11" t="s">
        <v>0</v>
      </c>
      <c r="N614" s="11"/>
      <c r="O614" s="11"/>
      <c r="P614" s="11" t="s">
        <v>57</v>
      </c>
    </row>
    <row r="615" spans="1:16" ht="12" customHeight="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11" t="s">
        <v>358</v>
      </c>
      <c r="N615" s="11" t="s">
        <v>543</v>
      </c>
      <c r="O615" s="11" t="s">
        <v>358</v>
      </c>
      <c r="P615" s="11" t="s">
        <v>360</v>
      </c>
    </row>
    <row r="616" spans="1:16" ht="12" customHeight="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11" t="s">
        <v>358</v>
      </c>
      <c r="N616" s="11" t="s">
        <v>544</v>
      </c>
      <c r="O616" s="11" t="s">
        <v>0</v>
      </c>
      <c r="P616" s="11"/>
    </row>
    <row r="617" spans="1:16" ht="12" customHeight="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11" t="s">
        <v>358</v>
      </c>
      <c r="N617" s="11" t="s">
        <v>542</v>
      </c>
      <c r="O617" s="11" t="s">
        <v>359</v>
      </c>
      <c r="P617" s="11"/>
    </row>
    <row r="618" spans="1:16" ht="12" customHeight="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11" t="s">
        <v>358</v>
      </c>
      <c r="N618" s="11" t="s">
        <v>543</v>
      </c>
      <c r="O618" s="11" t="s">
        <v>358</v>
      </c>
      <c r="P618" s="11" t="s">
        <v>360</v>
      </c>
    </row>
    <row r="619" spans="1:16" ht="12" customHeight="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11" t="s">
        <v>0</v>
      </c>
      <c r="N619" s="11"/>
      <c r="O619" s="11"/>
      <c r="P619" s="11" t="s">
        <v>57</v>
      </c>
    </row>
    <row r="620" spans="1:16" ht="12" customHeight="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11" t="s">
        <v>0</v>
      </c>
      <c r="N620" s="11"/>
      <c r="O620" s="11"/>
      <c r="P620" s="11" t="s">
        <v>57</v>
      </c>
    </row>
    <row r="621" spans="1:16" ht="12" customHeight="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11" t="s">
        <v>358</v>
      </c>
      <c r="N621" s="11" t="s">
        <v>543</v>
      </c>
      <c r="O621" s="11" t="s">
        <v>0</v>
      </c>
      <c r="P621" s="11"/>
    </row>
    <row r="622" spans="1:16" ht="12" customHeight="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11" t="s">
        <v>358</v>
      </c>
      <c r="N622" s="11" t="s">
        <v>544</v>
      </c>
      <c r="O622" s="11" t="s">
        <v>358</v>
      </c>
      <c r="P622" s="11" t="s">
        <v>360</v>
      </c>
    </row>
    <row r="623" spans="1:16" ht="12" customHeight="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11" t="s">
        <v>0</v>
      </c>
      <c r="N623" s="11"/>
      <c r="O623" s="11"/>
      <c r="P623" s="11" t="s">
        <v>57</v>
      </c>
    </row>
    <row r="624" spans="1:16" ht="12" customHeight="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11" t="s">
        <v>358</v>
      </c>
      <c r="N624" s="11" t="s">
        <v>542</v>
      </c>
      <c r="O624" s="11" t="s">
        <v>359</v>
      </c>
      <c r="P624" s="11"/>
    </row>
    <row r="625" spans="1:16" ht="12" customHeight="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11" t="s">
        <v>358</v>
      </c>
      <c r="N625" s="11" t="s">
        <v>542</v>
      </c>
      <c r="O625" s="11" t="s">
        <v>358</v>
      </c>
      <c r="P625" s="11" t="s">
        <v>359</v>
      </c>
    </row>
    <row r="626" spans="1:16" ht="12" customHeight="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11" t="s">
        <v>0</v>
      </c>
      <c r="N626" s="11"/>
      <c r="O626" s="11"/>
      <c r="P626" s="11" t="s">
        <v>57</v>
      </c>
    </row>
    <row r="627" spans="1:16" ht="12" customHeight="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11" t="s">
        <v>358</v>
      </c>
      <c r="N627" s="11" t="s">
        <v>544</v>
      </c>
      <c r="O627" s="11" t="s">
        <v>0</v>
      </c>
      <c r="P627" s="11"/>
    </row>
    <row r="628" spans="1:16" ht="12" customHeight="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11" t="s">
        <v>358</v>
      </c>
      <c r="N628" s="11" t="s">
        <v>359</v>
      </c>
      <c r="O628" s="11" t="s">
        <v>359</v>
      </c>
      <c r="P628" s="11"/>
    </row>
    <row r="629" spans="1:16" ht="12" customHeight="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11" t="s">
        <v>0</v>
      </c>
      <c r="N629" s="11"/>
      <c r="O629" s="11"/>
      <c r="P629" s="11" t="s">
        <v>57</v>
      </c>
    </row>
    <row r="630" spans="1:16" ht="12" customHeight="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11" t="s">
        <v>358</v>
      </c>
      <c r="N630" s="11" t="s">
        <v>543</v>
      </c>
      <c r="O630" s="11" t="s">
        <v>358</v>
      </c>
      <c r="P630" s="11" t="s">
        <v>360</v>
      </c>
    </row>
    <row r="631" spans="1:16" ht="12" customHeight="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11" t="s">
        <v>358</v>
      </c>
      <c r="N631" s="11" t="s">
        <v>542</v>
      </c>
      <c r="O631" s="11" t="s">
        <v>359</v>
      </c>
      <c r="P631" s="11"/>
    </row>
    <row r="632" spans="1:16" ht="12" customHeight="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11" t="s">
        <v>358</v>
      </c>
      <c r="N632" s="11" t="s">
        <v>542</v>
      </c>
      <c r="O632" s="11" t="s">
        <v>358</v>
      </c>
      <c r="P632" s="11" t="s">
        <v>44</v>
      </c>
    </row>
    <row r="633" spans="1:16" ht="12" customHeight="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11" t="s">
        <v>0</v>
      </c>
      <c r="N633" s="11"/>
      <c r="O633" s="11"/>
      <c r="P633" s="11" t="s">
        <v>57</v>
      </c>
    </row>
    <row r="634" spans="1:16" ht="12" customHeight="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11" t="s">
        <v>0</v>
      </c>
      <c r="N634" s="11"/>
      <c r="O634" s="11"/>
      <c r="P634" s="11" t="s">
        <v>57</v>
      </c>
    </row>
    <row r="635" spans="1:16" ht="12" customHeight="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11" t="s">
        <v>0</v>
      </c>
      <c r="N635" s="11"/>
      <c r="O635" s="11"/>
      <c r="P635" s="11" t="s">
        <v>57</v>
      </c>
    </row>
    <row r="636" spans="1:16" ht="12" customHeight="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11" t="s">
        <v>358</v>
      </c>
      <c r="N636" s="11" t="s">
        <v>541</v>
      </c>
      <c r="O636" s="11" t="s">
        <v>358</v>
      </c>
      <c r="P636" s="11" t="s">
        <v>359</v>
      </c>
    </row>
    <row r="637" spans="1:16" ht="12" customHeight="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11" t="s">
        <v>358</v>
      </c>
      <c r="N637" s="11" t="s">
        <v>542</v>
      </c>
      <c r="O637" s="11" t="s">
        <v>358</v>
      </c>
      <c r="P637" s="11" t="s">
        <v>46</v>
      </c>
    </row>
    <row r="638" spans="1:16" ht="12" customHeight="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11" t="s">
        <v>358</v>
      </c>
      <c r="N638" s="11" t="s">
        <v>542</v>
      </c>
      <c r="O638" s="11" t="s">
        <v>358</v>
      </c>
      <c r="P638" s="11" t="s">
        <v>44</v>
      </c>
    </row>
    <row r="639" spans="1:16" ht="12" customHeight="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11" t="s">
        <v>0</v>
      </c>
      <c r="N639" s="11"/>
      <c r="O639" s="11"/>
      <c r="P639" s="11" t="s">
        <v>57</v>
      </c>
    </row>
    <row r="640" spans="1:16" ht="12" customHeight="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11" t="s">
        <v>0</v>
      </c>
      <c r="N640" s="11"/>
      <c r="O640" s="11"/>
      <c r="P640" s="11" t="s">
        <v>57</v>
      </c>
    </row>
    <row r="641" spans="1:16" ht="12" customHeight="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11" t="s">
        <v>0</v>
      </c>
      <c r="N641" s="11"/>
      <c r="O641" s="11"/>
      <c r="P641" s="11" t="s">
        <v>57</v>
      </c>
    </row>
    <row r="642" spans="1:16" ht="12" customHeight="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11" t="s">
        <v>0</v>
      </c>
      <c r="N642" s="11"/>
      <c r="O642" s="11"/>
      <c r="P642" s="11" t="s">
        <v>57</v>
      </c>
    </row>
    <row r="643" spans="1:16" ht="12" customHeight="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11" t="s">
        <v>0</v>
      </c>
      <c r="N643" s="11"/>
      <c r="O643" s="11"/>
      <c r="P643" s="11" t="s">
        <v>57</v>
      </c>
    </row>
    <row r="644" spans="1:16" ht="12" customHeight="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11" t="s">
        <v>358</v>
      </c>
      <c r="N644" s="11" t="s">
        <v>543</v>
      </c>
      <c r="O644" s="11" t="s">
        <v>0</v>
      </c>
      <c r="P644" s="11"/>
    </row>
    <row r="645" spans="1:16" ht="12" customHeight="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11" t="s">
        <v>0</v>
      </c>
      <c r="N645" s="11"/>
      <c r="O645" s="11"/>
      <c r="P645" s="11" t="s">
        <v>57</v>
      </c>
    </row>
    <row r="646" spans="1:16" ht="12" customHeight="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11" t="s">
        <v>0</v>
      </c>
      <c r="N646" s="11"/>
      <c r="O646" s="11"/>
      <c r="P646" s="11" t="s">
        <v>57</v>
      </c>
    </row>
    <row r="647" spans="1:16" ht="12" customHeight="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11" t="s">
        <v>0</v>
      </c>
      <c r="N647" s="11"/>
      <c r="O647" s="11"/>
      <c r="P647" s="11" t="s">
        <v>57</v>
      </c>
    </row>
    <row r="648" spans="1:16" ht="12" customHeight="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11" t="s">
        <v>358</v>
      </c>
      <c r="N648" s="11" t="s">
        <v>542</v>
      </c>
      <c r="O648" s="11" t="s">
        <v>358</v>
      </c>
      <c r="P648" s="11" t="s">
        <v>44</v>
      </c>
    </row>
    <row r="649" spans="1:16" ht="12" customHeight="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11" t="s">
        <v>358</v>
      </c>
      <c r="N649" s="11" t="s">
        <v>543</v>
      </c>
      <c r="O649" s="11" t="s">
        <v>0</v>
      </c>
      <c r="P649" s="11"/>
    </row>
    <row r="650" spans="1:16" ht="12" customHeight="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11" t="s">
        <v>0</v>
      </c>
      <c r="N650" s="11"/>
      <c r="O650" s="11"/>
      <c r="P650" s="11" t="s">
        <v>57</v>
      </c>
    </row>
    <row r="651" spans="1:16" ht="12" customHeight="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11" t="s">
        <v>358</v>
      </c>
      <c r="N651" s="11" t="s">
        <v>542</v>
      </c>
      <c r="O651" s="11" t="s">
        <v>358</v>
      </c>
      <c r="P651" s="11" t="s">
        <v>45</v>
      </c>
    </row>
    <row r="652" spans="1:16" ht="12" customHeight="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11" t="s">
        <v>358</v>
      </c>
      <c r="N652" s="11" t="s">
        <v>543</v>
      </c>
      <c r="O652" s="11" t="s">
        <v>359</v>
      </c>
      <c r="P652" s="11"/>
    </row>
    <row r="653" spans="1:16" ht="12" customHeight="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11" t="s">
        <v>0</v>
      </c>
      <c r="N653" s="11"/>
      <c r="O653" s="11"/>
      <c r="P653" s="11" t="s">
        <v>57</v>
      </c>
    </row>
    <row r="654" spans="1:16" ht="12" customHeight="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11" t="s">
        <v>358</v>
      </c>
      <c r="N654" s="11" t="s">
        <v>543</v>
      </c>
      <c r="O654" s="11" t="s">
        <v>358</v>
      </c>
      <c r="P654" s="11" t="s">
        <v>359</v>
      </c>
    </row>
    <row r="655" spans="1:16" ht="12" customHeight="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11" t="s">
        <v>358</v>
      </c>
      <c r="N655" s="11" t="s">
        <v>543</v>
      </c>
      <c r="O655" s="11" t="s">
        <v>0</v>
      </c>
      <c r="P655" s="11"/>
    </row>
    <row r="656" spans="1:16" ht="12" customHeight="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11" t="s">
        <v>0</v>
      </c>
      <c r="N656" s="11"/>
      <c r="O656" s="11"/>
      <c r="P656" s="11" t="s">
        <v>57</v>
      </c>
    </row>
    <row r="657" spans="1:16" ht="12" customHeight="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11" t="s">
        <v>358</v>
      </c>
      <c r="N657" s="11" t="s">
        <v>541</v>
      </c>
      <c r="O657" s="11" t="s">
        <v>358</v>
      </c>
      <c r="P657" s="11" t="s">
        <v>360</v>
      </c>
    </row>
    <row r="658" spans="1:16" ht="12" customHeight="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11" t="s">
        <v>0</v>
      </c>
      <c r="N658" s="11"/>
      <c r="O658" s="11"/>
      <c r="P658" s="11" t="s">
        <v>57</v>
      </c>
    </row>
    <row r="659" spans="1:16" ht="12" customHeight="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11" t="s">
        <v>0</v>
      </c>
      <c r="N659" s="11"/>
      <c r="O659" s="11"/>
      <c r="P659" s="11" t="s">
        <v>57</v>
      </c>
    </row>
    <row r="660" spans="1:16" ht="12" customHeight="1">
      <c r="A660" s="10">
        <v>656</v>
      </c>
      <c r="B660" s="98" t="s">
        <v>218</v>
      </c>
      <c r="C660" s="98" t="s">
        <v>69</v>
      </c>
      <c r="D660" s="11" t="s">
        <v>51</v>
      </c>
      <c r="E660" s="11" t="s">
        <v>303</v>
      </c>
      <c r="F660" s="12" t="s">
        <v>48</v>
      </c>
      <c r="G660" s="11" t="s">
        <v>511</v>
      </c>
      <c r="H660" s="12" t="s">
        <v>308</v>
      </c>
      <c r="I660" s="11" t="s">
        <v>507</v>
      </c>
      <c r="J660" s="12" t="str">
        <f t="shared" ref="J660:J666" si="24">"≥17h"</f>
        <v>≥17h</v>
      </c>
      <c r="K660" s="12" t="s">
        <v>513</v>
      </c>
      <c r="L660" s="69" t="s">
        <v>518</v>
      </c>
      <c r="M660" s="11" t="s">
        <v>358</v>
      </c>
      <c r="N660" s="11" t="s">
        <v>544</v>
      </c>
      <c r="O660" s="11" t="s">
        <v>0</v>
      </c>
      <c r="P660" s="11"/>
    </row>
    <row r="661" spans="1:16" ht="12" customHeight="1">
      <c r="A661" s="10">
        <v>657</v>
      </c>
      <c r="B661" s="98" t="s">
        <v>183</v>
      </c>
      <c r="C661" s="98" t="s">
        <v>168</v>
      </c>
      <c r="D661" s="11" t="s">
        <v>51</v>
      </c>
      <c r="E661" s="11" t="s">
        <v>304</v>
      </c>
      <c r="F661" s="75" t="s">
        <v>47</v>
      </c>
      <c r="G661" s="11" t="s">
        <v>511</v>
      </c>
      <c r="H661" s="12" t="s">
        <v>306</v>
      </c>
      <c r="I661" s="103" t="s">
        <v>504</v>
      </c>
      <c r="J661" s="12" t="str">
        <f t="shared" si="24"/>
        <v>≥17h</v>
      </c>
      <c r="K661" s="12" t="s">
        <v>47</v>
      </c>
      <c r="L661" s="69" t="s">
        <v>520</v>
      </c>
      <c r="M661" s="11" t="s">
        <v>0</v>
      </c>
      <c r="N661" s="11"/>
      <c r="O661" s="11"/>
      <c r="P661" s="11" t="s">
        <v>57</v>
      </c>
    </row>
    <row r="662" spans="1:16" ht="12" customHeight="1">
      <c r="A662" s="10">
        <v>658</v>
      </c>
      <c r="B662" s="98" t="s">
        <v>128</v>
      </c>
      <c r="C662" s="98" t="s">
        <v>126</v>
      </c>
      <c r="D662" s="11" t="s">
        <v>51</v>
      </c>
      <c r="E662" s="11" t="s">
        <v>304</v>
      </c>
      <c r="F662" s="12" t="s">
        <v>49</v>
      </c>
      <c r="G662" s="11" t="s">
        <v>511</v>
      </c>
      <c r="H662" s="12" t="s">
        <v>306</v>
      </c>
      <c r="I662" s="103" t="s">
        <v>505</v>
      </c>
      <c r="J662" s="12" t="str">
        <f t="shared" si="24"/>
        <v>≥17h</v>
      </c>
      <c r="K662" s="12" t="s">
        <v>47</v>
      </c>
      <c r="L662" s="69" t="s">
        <v>518</v>
      </c>
      <c r="M662" s="11" t="s">
        <v>0</v>
      </c>
      <c r="N662" s="11"/>
      <c r="O662" s="11"/>
      <c r="P662" s="11" t="s">
        <v>57</v>
      </c>
    </row>
    <row r="663" spans="1:16" ht="12" customHeight="1">
      <c r="A663" s="10">
        <v>659</v>
      </c>
      <c r="B663" s="98" t="s">
        <v>218</v>
      </c>
      <c r="C663" s="98" t="s">
        <v>69</v>
      </c>
      <c r="D663" s="11" t="s">
        <v>52</v>
      </c>
      <c r="E663" s="11" t="s">
        <v>303</v>
      </c>
      <c r="F663" s="12" t="s">
        <v>48</v>
      </c>
      <c r="G663" s="11" t="s">
        <v>511</v>
      </c>
      <c r="H663" s="12" t="s">
        <v>307</v>
      </c>
      <c r="I663" s="11" t="s">
        <v>507</v>
      </c>
      <c r="J663" s="12" t="str">
        <f t="shared" si="24"/>
        <v>≥17h</v>
      </c>
      <c r="K663" s="12" t="s">
        <v>513</v>
      </c>
      <c r="L663" s="69" t="s">
        <v>518</v>
      </c>
      <c r="M663" s="11" t="s">
        <v>0</v>
      </c>
      <c r="N663" s="11"/>
      <c r="O663" s="11"/>
      <c r="P663" s="11" t="s">
        <v>57</v>
      </c>
    </row>
    <row r="664" spans="1:16" ht="12" customHeight="1">
      <c r="A664" s="10">
        <v>660</v>
      </c>
      <c r="B664" s="98" t="s">
        <v>128</v>
      </c>
      <c r="C664" s="98" t="s">
        <v>126</v>
      </c>
      <c r="D664" s="11" t="s">
        <v>51</v>
      </c>
      <c r="E664" s="11" t="s">
        <v>304</v>
      </c>
      <c r="F664" s="12" t="s">
        <v>49</v>
      </c>
      <c r="G664" s="11" t="s">
        <v>511</v>
      </c>
      <c r="H664" s="12" t="s">
        <v>306</v>
      </c>
      <c r="I664" s="11" t="s">
        <v>504</v>
      </c>
      <c r="J664" s="12" t="str">
        <f t="shared" si="24"/>
        <v>≥17h</v>
      </c>
      <c r="K664" s="12" t="s">
        <v>47</v>
      </c>
      <c r="L664" s="69" t="s">
        <v>518</v>
      </c>
      <c r="M664" s="11" t="s">
        <v>0</v>
      </c>
      <c r="N664" s="11"/>
      <c r="O664" s="11"/>
      <c r="P664" s="11" t="s">
        <v>57</v>
      </c>
    </row>
    <row r="665" spans="1:16" ht="12" customHeight="1">
      <c r="A665" s="10">
        <v>661</v>
      </c>
      <c r="B665" s="98" t="s">
        <v>183</v>
      </c>
      <c r="C665" s="98" t="s">
        <v>168</v>
      </c>
      <c r="D665" s="11" t="s">
        <v>25</v>
      </c>
      <c r="E665" s="11" t="s">
        <v>304</v>
      </c>
      <c r="F665" s="12" t="s">
        <v>49</v>
      </c>
      <c r="G665" s="11" t="s">
        <v>511</v>
      </c>
      <c r="H665" s="12" t="s">
        <v>306</v>
      </c>
      <c r="I665" s="103" t="s">
        <v>504</v>
      </c>
      <c r="J665" s="12" t="str">
        <f t="shared" si="24"/>
        <v>≥17h</v>
      </c>
      <c r="K665" s="12" t="s">
        <v>512</v>
      </c>
      <c r="L665" s="69" t="s">
        <v>520</v>
      </c>
      <c r="M665" s="11" t="s">
        <v>358</v>
      </c>
      <c r="N665" s="11" t="s">
        <v>544</v>
      </c>
      <c r="O665" s="11" t="s">
        <v>358</v>
      </c>
      <c r="P665" s="11" t="s">
        <v>359</v>
      </c>
    </row>
    <row r="666" spans="1:16" ht="12" customHeight="1">
      <c r="A666" s="10">
        <v>662</v>
      </c>
      <c r="B666" s="98" t="s">
        <v>218</v>
      </c>
      <c r="C666" s="98" t="s">
        <v>69</v>
      </c>
      <c r="D666" s="11" t="s">
        <v>51</v>
      </c>
      <c r="E666" s="11" t="s">
        <v>304</v>
      </c>
      <c r="F666" s="12" t="s">
        <v>48</v>
      </c>
      <c r="G666" s="11" t="s">
        <v>511</v>
      </c>
      <c r="H666" s="12" t="s">
        <v>307</v>
      </c>
      <c r="I666" s="11" t="s">
        <v>504</v>
      </c>
      <c r="J666" s="12" t="str">
        <f t="shared" si="24"/>
        <v>≥17h</v>
      </c>
      <c r="K666" s="12" t="s">
        <v>512</v>
      </c>
      <c r="L666" s="69" t="s">
        <v>518</v>
      </c>
      <c r="M666" s="11" t="s">
        <v>358</v>
      </c>
      <c r="N666" s="11" t="s">
        <v>543</v>
      </c>
      <c r="O666" s="11" t="s">
        <v>358</v>
      </c>
      <c r="P666" s="11" t="s">
        <v>359</v>
      </c>
    </row>
    <row r="667" spans="1:16" ht="12" customHeight="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11" t="s">
        <v>0</v>
      </c>
      <c r="N667" s="11"/>
      <c r="O667" s="11"/>
      <c r="P667" s="11" t="s">
        <v>57</v>
      </c>
    </row>
    <row r="668" spans="1:16" ht="12" customHeight="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11" t="s">
        <v>358</v>
      </c>
      <c r="N668" s="11" t="s">
        <v>541</v>
      </c>
      <c r="O668" s="11" t="s">
        <v>359</v>
      </c>
      <c r="P668" s="11"/>
    </row>
    <row r="669" spans="1:16" ht="12" customHeight="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11" t="s">
        <v>358</v>
      </c>
      <c r="N669" s="11" t="s">
        <v>542</v>
      </c>
      <c r="O669" s="11" t="s">
        <v>358</v>
      </c>
      <c r="P669" s="11" t="s">
        <v>360</v>
      </c>
    </row>
    <row r="670" spans="1:16" ht="12" customHeight="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11" t="s">
        <v>358</v>
      </c>
      <c r="N670" s="11" t="s">
        <v>542</v>
      </c>
      <c r="O670" s="11" t="s">
        <v>358</v>
      </c>
      <c r="P670" s="11" t="s">
        <v>360</v>
      </c>
    </row>
    <row r="671" spans="1:16" ht="12" customHeight="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11" t="s">
        <v>358</v>
      </c>
      <c r="N671" s="11" t="s">
        <v>542</v>
      </c>
      <c r="O671" s="11" t="s">
        <v>358</v>
      </c>
      <c r="P671" s="11" t="s">
        <v>359</v>
      </c>
    </row>
    <row r="672" spans="1:16" ht="12" customHeight="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11" t="s">
        <v>0</v>
      </c>
      <c r="N672" s="11"/>
      <c r="O672" s="11"/>
      <c r="P672" s="11" t="s">
        <v>57</v>
      </c>
    </row>
    <row r="673" spans="1:16" ht="12" customHeight="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11" t="s">
        <v>358</v>
      </c>
      <c r="N673" s="11" t="s">
        <v>543</v>
      </c>
      <c r="O673" s="11" t="s">
        <v>0</v>
      </c>
      <c r="P673" s="11"/>
    </row>
    <row r="674" spans="1:16" ht="12" customHeight="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11" t="s">
        <v>358</v>
      </c>
      <c r="N674" s="11" t="s">
        <v>541</v>
      </c>
      <c r="O674" s="11" t="s">
        <v>358</v>
      </c>
      <c r="P674" s="11" t="s">
        <v>45</v>
      </c>
    </row>
    <row r="675" spans="1:16" ht="12" customHeight="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11" t="s">
        <v>0</v>
      </c>
      <c r="N675" s="11"/>
      <c r="O675" s="11"/>
      <c r="P675" s="11" t="s">
        <v>57</v>
      </c>
    </row>
    <row r="676" spans="1:16" ht="12" customHeight="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11" t="s">
        <v>358</v>
      </c>
      <c r="N676" s="11" t="s">
        <v>542</v>
      </c>
      <c r="O676" s="11" t="s">
        <v>358</v>
      </c>
      <c r="P676" s="11" t="s">
        <v>44</v>
      </c>
    </row>
    <row r="677" spans="1:16" ht="12" customHeight="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11" t="s">
        <v>358</v>
      </c>
      <c r="N677" s="11" t="s">
        <v>542</v>
      </c>
      <c r="O677" s="11" t="s">
        <v>358</v>
      </c>
      <c r="P677" s="11" t="s">
        <v>359</v>
      </c>
    </row>
    <row r="678" spans="1:16" ht="12" customHeight="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11" t="s">
        <v>358</v>
      </c>
      <c r="N678" s="11" t="s">
        <v>542</v>
      </c>
      <c r="O678" s="11" t="s">
        <v>358</v>
      </c>
      <c r="P678" s="11" t="s">
        <v>359</v>
      </c>
    </row>
    <row r="679" spans="1:16" ht="12" customHeight="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11" t="s">
        <v>358</v>
      </c>
      <c r="N679" s="11" t="s">
        <v>542</v>
      </c>
      <c r="O679" s="11" t="s">
        <v>358</v>
      </c>
      <c r="P679" s="11" t="s">
        <v>359</v>
      </c>
    </row>
    <row r="680" spans="1:16" ht="12" customHeight="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11" t="s">
        <v>358</v>
      </c>
      <c r="N680" s="11" t="s">
        <v>541</v>
      </c>
      <c r="O680" s="11" t="s">
        <v>358</v>
      </c>
      <c r="P680" s="11" t="s">
        <v>359</v>
      </c>
    </row>
    <row r="681" spans="1:16" ht="12" customHeight="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11" t="s">
        <v>358</v>
      </c>
      <c r="N681" s="11" t="s">
        <v>542</v>
      </c>
      <c r="O681" s="11" t="s">
        <v>358</v>
      </c>
      <c r="P681" s="11" t="s">
        <v>360</v>
      </c>
    </row>
    <row r="682" spans="1:16" ht="12" customHeight="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11" t="s">
        <v>358</v>
      </c>
      <c r="N682" s="11" t="s">
        <v>544</v>
      </c>
      <c r="O682" s="11" t="s">
        <v>359</v>
      </c>
      <c r="P682" s="11"/>
    </row>
    <row r="683" spans="1:16" ht="12" customHeight="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11" t="s">
        <v>358</v>
      </c>
      <c r="N683" s="11" t="s">
        <v>542</v>
      </c>
      <c r="O683" s="11" t="s">
        <v>358</v>
      </c>
      <c r="P683" s="11" t="s">
        <v>360</v>
      </c>
    </row>
    <row r="684" spans="1:16" ht="12" customHeight="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11" t="s">
        <v>0</v>
      </c>
      <c r="N684" s="11"/>
      <c r="O684" s="11"/>
      <c r="P684" s="11" t="s">
        <v>57</v>
      </c>
    </row>
    <row r="685" spans="1:16" ht="12" customHeight="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11" t="s">
        <v>0</v>
      </c>
      <c r="N685" s="11"/>
      <c r="O685" s="11"/>
      <c r="P685" s="11" t="s">
        <v>57</v>
      </c>
    </row>
    <row r="686" spans="1:16" ht="12" customHeight="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11" t="s">
        <v>0</v>
      </c>
      <c r="N686" s="11"/>
      <c r="O686" s="11"/>
      <c r="P686" s="11" t="s">
        <v>57</v>
      </c>
    </row>
    <row r="687" spans="1:16" ht="12" customHeight="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11" t="s">
        <v>358</v>
      </c>
      <c r="N687" s="11" t="s">
        <v>542</v>
      </c>
      <c r="O687" s="11" t="s">
        <v>358</v>
      </c>
      <c r="P687" s="11" t="s">
        <v>360</v>
      </c>
    </row>
    <row r="688" spans="1:16" ht="12" customHeight="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11" t="s">
        <v>358</v>
      </c>
      <c r="N688" s="11" t="s">
        <v>543</v>
      </c>
      <c r="O688" s="11" t="s">
        <v>0</v>
      </c>
      <c r="P688" s="11"/>
    </row>
    <row r="689" spans="1:16" ht="12" customHeight="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11" t="s">
        <v>0</v>
      </c>
      <c r="N689" s="11"/>
      <c r="O689" s="11"/>
      <c r="P689" s="11" t="s">
        <v>57</v>
      </c>
    </row>
    <row r="690" spans="1:16" ht="12" customHeight="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11" t="s">
        <v>358</v>
      </c>
      <c r="N690" s="11" t="s">
        <v>543</v>
      </c>
      <c r="O690" s="11" t="s">
        <v>358</v>
      </c>
      <c r="P690" s="11" t="s">
        <v>46</v>
      </c>
    </row>
    <row r="691" spans="1:16" ht="12" customHeight="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11" t="s">
        <v>358</v>
      </c>
      <c r="N691" s="11" t="s">
        <v>543</v>
      </c>
      <c r="O691" s="11" t="s">
        <v>358</v>
      </c>
      <c r="P691" s="11" t="s">
        <v>360</v>
      </c>
    </row>
    <row r="692" spans="1:16" ht="12" customHeight="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11" t="s">
        <v>358</v>
      </c>
      <c r="N692" s="11" t="s">
        <v>542</v>
      </c>
      <c r="O692" s="11" t="s">
        <v>358</v>
      </c>
      <c r="P692" s="11" t="s">
        <v>359</v>
      </c>
    </row>
    <row r="693" spans="1:16" ht="12" customHeight="1">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11" t="s">
        <v>0</v>
      </c>
      <c r="N693" s="11"/>
      <c r="O693" s="11"/>
      <c r="P693" s="11" t="s">
        <v>57</v>
      </c>
    </row>
    <row r="694" spans="1:16" ht="12" customHeight="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11" t="s">
        <v>358</v>
      </c>
      <c r="N694" s="11" t="s">
        <v>541</v>
      </c>
      <c r="O694" s="11" t="s">
        <v>358</v>
      </c>
      <c r="P694" s="11" t="s">
        <v>359</v>
      </c>
    </row>
    <row r="695" spans="1:16" ht="12" customHeight="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11" t="s">
        <v>0</v>
      </c>
      <c r="N695" s="11"/>
      <c r="O695" s="11"/>
      <c r="P695" s="11" t="s">
        <v>57</v>
      </c>
    </row>
    <row r="696" spans="1:16" ht="12" customHeight="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11" t="s">
        <v>358</v>
      </c>
      <c r="N696" s="11" t="s">
        <v>544</v>
      </c>
      <c r="O696" s="11" t="s">
        <v>358</v>
      </c>
      <c r="P696" s="11" t="s">
        <v>44</v>
      </c>
    </row>
    <row r="697" spans="1:16" ht="12" customHeight="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11" t="s">
        <v>358</v>
      </c>
      <c r="N697" s="11" t="s">
        <v>543</v>
      </c>
      <c r="O697" s="11" t="s">
        <v>358</v>
      </c>
      <c r="P697" s="11" t="s">
        <v>359</v>
      </c>
    </row>
    <row r="698" spans="1:16" ht="12" customHeight="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11" t="s">
        <v>358</v>
      </c>
      <c r="N698" s="11" t="s">
        <v>544</v>
      </c>
      <c r="O698" s="11" t="s">
        <v>358</v>
      </c>
      <c r="P698" s="11" t="s">
        <v>359</v>
      </c>
    </row>
    <row r="699" spans="1:16" ht="12" customHeight="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11" t="s">
        <v>358</v>
      </c>
      <c r="N699" s="11" t="s">
        <v>542</v>
      </c>
      <c r="O699" s="11" t="s">
        <v>359</v>
      </c>
      <c r="P699" s="11"/>
    </row>
    <row r="700" spans="1:16" ht="12" customHeight="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11" t="s">
        <v>358</v>
      </c>
      <c r="N700" s="11" t="s">
        <v>542</v>
      </c>
      <c r="O700" s="11" t="s">
        <v>358</v>
      </c>
      <c r="P700" s="11" t="s">
        <v>360</v>
      </c>
    </row>
    <row r="701" spans="1:16" ht="12" customHeight="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11" t="s">
        <v>0</v>
      </c>
      <c r="N701" s="11"/>
      <c r="O701" s="11"/>
      <c r="P701" s="11" t="s">
        <v>57</v>
      </c>
    </row>
    <row r="702" spans="1:16" ht="12" customHeight="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11" t="s">
        <v>358</v>
      </c>
      <c r="N702" s="11" t="s">
        <v>541</v>
      </c>
      <c r="O702" s="11" t="s">
        <v>358</v>
      </c>
      <c r="P702" s="11" t="s">
        <v>44</v>
      </c>
    </row>
    <row r="703" spans="1:16" ht="12" customHeight="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11" t="s">
        <v>358</v>
      </c>
      <c r="N703" s="11" t="s">
        <v>542</v>
      </c>
      <c r="O703" s="11" t="s">
        <v>0</v>
      </c>
      <c r="P703" s="11"/>
    </row>
    <row r="704" spans="1:16" ht="12" customHeight="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11" t="s">
        <v>358</v>
      </c>
      <c r="N704" s="11" t="s">
        <v>542</v>
      </c>
      <c r="O704" s="11" t="s">
        <v>358</v>
      </c>
      <c r="P704" s="11" t="s">
        <v>359</v>
      </c>
    </row>
    <row r="705" spans="1:16" ht="12" customHeight="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11" t="s">
        <v>0</v>
      </c>
      <c r="N705" s="11"/>
      <c r="O705" s="11"/>
      <c r="P705" s="11" t="s">
        <v>57</v>
      </c>
    </row>
    <row r="706" spans="1:16" ht="12" customHeight="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11" t="s">
        <v>358</v>
      </c>
      <c r="N706" s="11" t="s">
        <v>541</v>
      </c>
      <c r="O706" s="11" t="s">
        <v>358</v>
      </c>
      <c r="P706" s="11" t="s">
        <v>360</v>
      </c>
    </row>
    <row r="707" spans="1:16" ht="12" customHeight="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11" t="s">
        <v>358</v>
      </c>
      <c r="N707" s="11" t="s">
        <v>542</v>
      </c>
      <c r="O707" s="11" t="s">
        <v>358</v>
      </c>
      <c r="P707" s="11" t="s">
        <v>44</v>
      </c>
    </row>
    <row r="708" spans="1:16" ht="12" customHeight="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11" t="s">
        <v>0</v>
      </c>
      <c r="N708" s="11"/>
      <c r="O708" s="11"/>
      <c r="P708" s="11" t="s">
        <v>57</v>
      </c>
    </row>
    <row r="709" spans="1:16" ht="12" customHeight="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11" t="s">
        <v>0</v>
      </c>
      <c r="N709" s="11"/>
      <c r="O709" s="11"/>
      <c r="P709" s="11" t="s">
        <v>57</v>
      </c>
    </row>
    <row r="710" spans="1:16" ht="12" customHeight="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11" t="s">
        <v>0</v>
      </c>
      <c r="N710" s="11"/>
      <c r="O710" s="11"/>
      <c r="P710" s="11" t="s">
        <v>57</v>
      </c>
    </row>
    <row r="711" spans="1:16" ht="12" customHeight="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11" t="s">
        <v>0</v>
      </c>
      <c r="N711" s="11"/>
      <c r="O711" s="11"/>
      <c r="P711" s="11" t="s">
        <v>57</v>
      </c>
    </row>
    <row r="712" spans="1:16" ht="12" customHeight="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11" t="s">
        <v>0</v>
      </c>
      <c r="N712" s="11"/>
      <c r="O712" s="11"/>
      <c r="P712" s="11" t="s">
        <v>57</v>
      </c>
    </row>
    <row r="713" spans="1:16" ht="12" customHeight="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11" t="s">
        <v>358</v>
      </c>
      <c r="N713" s="11" t="s">
        <v>542</v>
      </c>
      <c r="O713" s="11" t="s">
        <v>358</v>
      </c>
      <c r="P713" s="11" t="s">
        <v>359</v>
      </c>
    </row>
    <row r="714" spans="1:16" ht="12" customHeight="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11" t="s">
        <v>358</v>
      </c>
      <c r="N714" s="11" t="s">
        <v>541</v>
      </c>
      <c r="O714" s="11" t="s">
        <v>358</v>
      </c>
      <c r="P714" s="11" t="s">
        <v>359</v>
      </c>
    </row>
    <row r="715" spans="1:16" ht="12" customHeight="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11" t="s">
        <v>0</v>
      </c>
      <c r="N715" s="11"/>
      <c r="O715" s="11"/>
      <c r="P715" s="11" t="s">
        <v>57</v>
      </c>
    </row>
    <row r="716" spans="1:16" ht="12" customHeight="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11" t="s">
        <v>358</v>
      </c>
      <c r="N716" s="11" t="s">
        <v>544</v>
      </c>
      <c r="O716" s="11" t="s">
        <v>0</v>
      </c>
      <c r="P716" s="11"/>
    </row>
    <row r="717" spans="1:16" ht="12" customHeight="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11" t="s">
        <v>358</v>
      </c>
      <c r="N717" s="11" t="s">
        <v>542</v>
      </c>
      <c r="O717" s="11" t="s">
        <v>358</v>
      </c>
      <c r="P717" s="11" t="s">
        <v>44</v>
      </c>
    </row>
    <row r="718" spans="1:16" ht="12" customHeight="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11" t="s">
        <v>0</v>
      </c>
      <c r="N718" s="11"/>
      <c r="O718" s="11"/>
      <c r="P718" s="11" t="s">
        <v>57</v>
      </c>
    </row>
    <row r="719" spans="1:16" ht="12" customHeight="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11" t="s">
        <v>358</v>
      </c>
      <c r="N719" s="11" t="s">
        <v>543</v>
      </c>
      <c r="O719" s="11" t="s">
        <v>358</v>
      </c>
      <c r="P719" s="11" t="s">
        <v>44</v>
      </c>
    </row>
    <row r="720" spans="1:16" ht="12" customHeight="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11" t="s">
        <v>0</v>
      </c>
      <c r="N720" s="11"/>
      <c r="O720" s="11"/>
      <c r="P720" s="11" t="s">
        <v>57</v>
      </c>
    </row>
    <row r="721" spans="1:16" ht="12" customHeight="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11" t="s">
        <v>0</v>
      </c>
      <c r="N721" s="11"/>
      <c r="O721" s="11"/>
      <c r="P721" s="11" t="s">
        <v>57</v>
      </c>
    </row>
    <row r="722" spans="1:16" ht="12" customHeight="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11" t="s">
        <v>0</v>
      </c>
      <c r="N722" s="11"/>
      <c r="O722" s="11"/>
      <c r="P722" s="11" t="s">
        <v>57</v>
      </c>
    </row>
    <row r="723" spans="1:16" ht="12" customHeight="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11" t="s">
        <v>0</v>
      </c>
      <c r="N723" s="11"/>
      <c r="O723" s="11"/>
      <c r="P723" s="11" t="s">
        <v>57</v>
      </c>
    </row>
    <row r="724" spans="1:16" ht="12" customHeight="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11" t="s">
        <v>0</v>
      </c>
      <c r="N724" s="11"/>
      <c r="O724" s="11"/>
      <c r="P724" s="11" t="s">
        <v>57</v>
      </c>
    </row>
    <row r="725" spans="1:16" ht="12" customHeight="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11" t="s">
        <v>358</v>
      </c>
      <c r="N725" s="11" t="s">
        <v>542</v>
      </c>
      <c r="O725" s="11" t="s">
        <v>358</v>
      </c>
      <c r="P725" s="11" t="s">
        <v>44</v>
      </c>
    </row>
    <row r="726" spans="1:16" ht="12" customHeight="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11" t="s">
        <v>0</v>
      </c>
      <c r="N726" s="11"/>
      <c r="O726" s="11"/>
      <c r="P726" s="11" t="s">
        <v>57</v>
      </c>
    </row>
    <row r="727" spans="1:16" ht="12" customHeight="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11" t="s">
        <v>358</v>
      </c>
      <c r="N727" s="11" t="s">
        <v>542</v>
      </c>
      <c r="O727" s="11" t="s">
        <v>358</v>
      </c>
      <c r="P727" s="11" t="s">
        <v>359</v>
      </c>
    </row>
    <row r="728" spans="1:16" ht="12" customHeight="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11" t="s">
        <v>358</v>
      </c>
      <c r="N728" s="11" t="s">
        <v>542</v>
      </c>
      <c r="O728" s="11" t="s">
        <v>358</v>
      </c>
      <c r="P728" s="11" t="s">
        <v>360</v>
      </c>
    </row>
    <row r="729" spans="1:16" ht="12" customHeight="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11" t="s">
        <v>0</v>
      </c>
      <c r="N729" s="11"/>
      <c r="O729" s="11"/>
      <c r="P729" s="11" t="s">
        <v>57</v>
      </c>
    </row>
    <row r="730" spans="1:16" ht="12" customHeight="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11" t="s">
        <v>358</v>
      </c>
      <c r="N730" s="11" t="s">
        <v>542</v>
      </c>
      <c r="O730" s="11" t="s">
        <v>358</v>
      </c>
      <c r="P730" s="11" t="s">
        <v>46</v>
      </c>
    </row>
    <row r="731" spans="1:16" ht="12" customHeight="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11" t="s">
        <v>358</v>
      </c>
      <c r="N731" s="11" t="s">
        <v>544</v>
      </c>
      <c r="O731" s="11" t="s">
        <v>0</v>
      </c>
      <c r="P731" s="11"/>
    </row>
    <row r="732" spans="1:16" ht="12" customHeight="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11" t="s">
        <v>358</v>
      </c>
      <c r="N732" s="11" t="s">
        <v>544</v>
      </c>
      <c r="O732" s="11" t="s">
        <v>0</v>
      </c>
      <c r="P732" s="11"/>
    </row>
    <row r="733" spans="1:16" ht="12" customHeight="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11" t="s">
        <v>358</v>
      </c>
      <c r="N733" s="11" t="s">
        <v>542</v>
      </c>
      <c r="O733" s="11" t="s">
        <v>358</v>
      </c>
      <c r="P733" s="11" t="s">
        <v>360</v>
      </c>
    </row>
    <row r="734" spans="1:16" ht="12" customHeight="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11" t="s">
        <v>358</v>
      </c>
      <c r="N734" s="11" t="s">
        <v>543</v>
      </c>
      <c r="O734" s="11" t="s">
        <v>0</v>
      </c>
      <c r="P734" s="11"/>
    </row>
    <row r="735" spans="1:16" ht="12" customHeight="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11" t="s">
        <v>358</v>
      </c>
      <c r="N735" s="11" t="s">
        <v>542</v>
      </c>
      <c r="O735" s="11" t="s">
        <v>358</v>
      </c>
      <c r="P735" s="11" t="s">
        <v>359</v>
      </c>
    </row>
    <row r="736" spans="1:16" ht="12" customHeight="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11" t="s">
        <v>358</v>
      </c>
      <c r="N736" s="11" t="s">
        <v>543</v>
      </c>
      <c r="O736" s="11" t="s">
        <v>0</v>
      </c>
      <c r="P736" s="11"/>
    </row>
    <row r="737" spans="1:16" ht="12" customHeight="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11" t="s">
        <v>0</v>
      </c>
      <c r="N737" s="11"/>
      <c r="O737" s="11"/>
      <c r="P737" s="11" t="s">
        <v>57</v>
      </c>
    </row>
    <row r="738" spans="1:16" ht="12" customHeight="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11" t="s">
        <v>0</v>
      </c>
      <c r="N738" s="11"/>
      <c r="O738" s="11"/>
      <c r="P738" s="11" t="s">
        <v>57</v>
      </c>
    </row>
    <row r="739" spans="1:16" ht="12" customHeight="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11" t="s">
        <v>358</v>
      </c>
      <c r="N739" s="11" t="s">
        <v>542</v>
      </c>
      <c r="O739" s="11" t="s">
        <v>358</v>
      </c>
      <c r="P739" s="11" t="s">
        <v>359</v>
      </c>
    </row>
    <row r="740" spans="1:16" ht="12" customHeight="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11" t="s">
        <v>358</v>
      </c>
      <c r="N740" s="11" t="s">
        <v>544</v>
      </c>
      <c r="O740" s="11" t="s">
        <v>0</v>
      </c>
      <c r="P740" s="11"/>
    </row>
    <row r="741" spans="1:16" ht="12" customHeight="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11" t="s">
        <v>358</v>
      </c>
      <c r="N741" s="11" t="s">
        <v>544</v>
      </c>
      <c r="O741" s="11" t="s">
        <v>358</v>
      </c>
      <c r="P741" s="11" t="s">
        <v>359</v>
      </c>
    </row>
    <row r="742" spans="1:16" ht="12" customHeight="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11" t="s">
        <v>358</v>
      </c>
      <c r="N742" s="11" t="s">
        <v>543</v>
      </c>
      <c r="O742" s="11" t="s">
        <v>0</v>
      </c>
      <c r="P742" s="11"/>
    </row>
    <row r="743" spans="1:16" ht="12" customHeight="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11" t="s">
        <v>0</v>
      </c>
      <c r="N743" s="11"/>
      <c r="O743" s="11"/>
      <c r="P743" s="11" t="s">
        <v>57</v>
      </c>
    </row>
    <row r="744" spans="1:16" ht="12" customHeight="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11" t="s">
        <v>358</v>
      </c>
      <c r="N744" s="11" t="s">
        <v>543</v>
      </c>
      <c r="O744" s="11" t="s">
        <v>358</v>
      </c>
      <c r="P744" s="11" t="s">
        <v>44</v>
      </c>
    </row>
    <row r="745" spans="1:16" ht="12" customHeight="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11" t="s">
        <v>358</v>
      </c>
      <c r="N745" s="11" t="s">
        <v>543</v>
      </c>
      <c r="O745" s="11" t="s">
        <v>0</v>
      </c>
      <c r="P745" s="11"/>
    </row>
    <row r="746" spans="1:16" ht="12" customHeight="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11" t="s">
        <v>358</v>
      </c>
      <c r="N746" s="11" t="s">
        <v>543</v>
      </c>
      <c r="O746" s="11" t="s">
        <v>0</v>
      </c>
      <c r="P746" s="11"/>
    </row>
    <row r="747" spans="1:16" ht="12" customHeight="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11" t="s">
        <v>358</v>
      </c>
      <c r="N747" s="11" t="s">
        <v>543</v>
      </c>
      <c r="O747" s="11" t="s">
        <v>358</v>
      </c>
      <c r="P747" s="11" t="s">
        <v>359</v>
      </c>
    </row>
    <row r="748" spans="1:16" ht="12" customHeight="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11" t="s">
        <v>0</v>
      </c>
      <c r="N748" s="11"/>
      <c r="O748" s="11"/>
      <c r="P748" s="11" t="s">
        <v>57</v>
      </c>
    </row>
    <row r="749" spans="1:16" ht="12" customHeight="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11" t="s">
        <v>358</v>
      </c>
      <c r="N749" s="11" t="s">
        <v>544</v>
      </c>
      <c r="O749" s="11" t="s">
        <v>358</v>
      </c>
      <c r="P749" s="11" t="s">
        <v>46</v>
      </c>
    </row>
    <row r="750" spans="1:16" ht="12" customHeight="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11" t="s">
        <v>0</v>
      </c>
      <c r="N750" s="11"/>
      <c r="O750" s="11"/>
      <c r="P750" s="11" t="s">
        <v>57</v>
      </c>
    </row>
    <row r="751" spans="1:16" ht="12" customHeight="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11" t="s">
        <v>358</v>
      </c>
      <c r="N751" s="11" t="s">
        <v>543</v>
      </c>
      <c r="O751" s="11" t="s">
        <v>359</v>
      </c>
      <c r="P751" s="11"/>
    </row>
    <row r="752" spans="1:16" ht="12" customHeight="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11" t="s">
        <v>0</v>
      </c>
      <c r="N752" s="11"/>
      <c r="O752" s="11"/>
      <c r="P752" s="11" t="s">
        <v>57</v>
      </c>
    </row>
    <row r="753" spans="1:16" ht="12" customHeight="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11" t="s">
        <v>358</v>
      </c>
      <c r="N753" s="11" t="s">
        <v>542</v>
      </c>
      <c r="O753" s="11" t="s">
        <v>358</v>
      </c>
      <c r="P753" s="11" t="s">
        <v>44</v>
      </c>
    </row>
    <row r="754" spans="1:16" ht="12" customHeight="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11" t="s">
        <v>358</v>
      </c>
      <c r="N754" s="11" t="s">
        <v>543</v>
      </c>
      <c r="O754" s="11" t="s">
        <v>358</v>
      </c>
      <c r="P754" s="11" t="s">
        <v>360</v>
      </c>
    </row>
    <row r="755" spans="1:16" ht="12" customHeight="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11" t="s">
        <v>358</v>
      </c>
      <c r="N755" s="11" t="s">
        <v>542</v>
      </c>
      <c r="O755" s="11" t="s">
        <v>358</v>
      </c>
      <c r="P755" s="11" t="s">
        <v>359</v>
      </c>
    </row>
    <row r="756" spans="1:16" ht="12" customHeight="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11" t="s">
        <v>358</v>
      </c>
      <c r="N756" s="11" t="s">
        <v>544</v>
      </c>
      <c r="O756" s="11" t="s">
        <v>0</v>
      </c>
      <c r="P756" s="11"/>
    </row>
    <row r="757" spans="1:16" ht="12" customHeight="1">
      <c r="A757" s="10">
        <v>753</v>
      </c>
      <c r="B757" s="98" t="s">
        <v>223</v>
      </c>
      <c r="C757" s="98" t="s">
        <v>69</v>
      </c>
      <c r="D757" s="11" t="s">
        <v>52</v>
      </c>
      <c r="E757" s="11" t="s">
        <v>303</v>
      </c>
      <c r="F757" s="12" t="s">
        <v>49</v>
      </c>
      <c r="G757" s="11" t="s">
        <v>511</v>
      </c>
      <c r="H757" s="12" t="s">
        <v>307</v>
      </c>
      <c r="I757" s="103" t="s">
        <v>504</v>
      </c>
      <c r="J757" s="12" t="str">
        <f t="shared" ref="J757:J762" si="25">"≥17h"</f>
        <v>≥17h</v>
      </c>
      <c r="K757" s="12" t="s">
        <v>512</v>
      </c>
      <c r="L757" s="69" t="s">
        <v>518</v>
      </c>
      <c r="M757" s="11" t="s">
        <v>0</v>
      </c>
      <c r="N757" s="11"/>
      <c r="O757" s="11"/>
      <c r="P757" s="11" t="s">
        <v>57</v>
      </c>
    </row>
    <row r="758" spans="1:16" ht="12" customHeight="1">
      <c r="A758" s="10">
        <v>754</v>
      </c>
      <c r="B758" s="98" t="s">
        <v>114</v>
      </c>
      <c r="C758" s="98" t="s">
        <v>71</v>
      </c>
      <c r="D758" s="11" t="s">
        <v>51</v>
      </c>
      <c r="E758" s="11" t="s">
        <v>303</v>
      </c>
      <c r="F758" s="12" t="s">
        <v>48</v>
      </c>
      <c r="G758" s="12" t="s">
        <v>310</v>
      </c>
      <c r="H758" s="12" t="s">
        <v>306</v>
      </c>
      <c r="I758" s="103" t="s">
        <v>505</v>
      </c>
      <c r="J758" s="12" t="str">
        <f t="shared" si="25"/>
        <v>≥17h</v>
      </c>
      <c r="K758" s="12" t="s">
        <v>513</v>
      </c>
      <c r="L758" s="69" t="s">
        <v>520</v>
      </c>
      <c r="M758" s="11" t="s">
        <v>358</v>
      </c>
      <c r="N758" s="11" t="s">
        <v>541</v>
      </c>
      <c r="O758" s="11" t="s">
        <v>358</v>
      </c>
      <c r="P758" s="11" t="s">
        <v>44</v>
      </c>
    </row>
    <row r="759" spans="1:16" ht="12" customHeight="1">
      <c r="A759" s="10">
        <v>755</v>
      </c>
      <c r="B759" s="98" t="s">
        <v>90</v>
      </c>
      <c r="C759" s="98" t="s">
        <v>89</v>
      </c>
      <c r="D759" s="11" t="s">
        <v>51</v>
      </c>
      <c r="E759" s="11" t="s">
        <v>304</v>
      </c>
      <c r="F759" s="12" t="s">
        <v>50</v>
      </c>
      <c r="G759" s="12" t="s">
        <v>310</v>
      </c>
      <c r="H759" s="12" t="s">
        <v>306</v>
      </c>
      <c r="I759" s="103" t="s">
        <v>504</v>
      </c>
      <c r="J759" s="12" t="str">
        <f t="shared" si="25"/>
        <v>≥17h</v>
      </c>
      <c r="K759" s="12" t="s">
        <v>47</v>
      </c>
      <c r="L759" s="69" t="s">
        <v>520</v>
      </c>
      <c r="M759" s="11" t="s">
        <v>0</v>
      </c>
      <c r="N759" s="11"/>
      <c r="O759" s="11"/>
      <c r="P759" s="11" t="s">
        <v>57</v>
      </c>
    </row>
    <row r="760" spans="1:16" ht="12" customHeight="1">
      <c r="A760" s="10">
        <v>756</v>
      </c>
      <c r="B760" s="98" t="s">
        <v>90</v>
      </c>
      <c r="C760" s="98" t="s">
        <v>89</v>
      </c>
      <c r="D760" s="11" t="s">
        <v>51</v>
      </c>
      <c r="E760" s="11" t="s">
        <v>303</v>
      </c>
      <c r="F760" s="12" t="s">
        <v>48</v>
      </c>
      <c r="G760" s="12" t="s">
        <v>310</v>
      </c>
      <c r="H760" s="12" t="s">
        <v>306</v>
      </c>
      <c r="I760" s="103" t="s">
        <v>504</v>
      </c>
      <c r="J760" s="12" t="str">
        <f t="shared" si="25"/>
        <v>≥17h</v>
      </c>
      <c r="K760" s="12" t="s">
        <v>47</v>
      </c>
      <c r="L760" s="69" t="s">
        <v>520</v>
      </c>
      <c r="M760" s="11" t="s">
        <v>358</v>
      </c>
      <c r="N760" s="11" t="s">
        <v>544</v>
      </c>
      <c r="O760" s="11" t="s">
        <v>0</v>
      </c>
      <c r="P760" s="11"/>
    </row>
    <row r="761" spans="1:16" ht="12" customHeight="1">
      <c r="A761" s="10">
        <v>757</v>
      </c>
      <c r="B761" s="98" t="s">
        <v>114</v>
      </c>
      <c r="C761" s="98" t="s">
        <v>71</v>
      </c>
      <c r="D761" s="11" t="s">
        <v>25</v>
      </c>
      <c r="E761" s="11" t="s">
        <v>303</v>
      </c>
      <c r="F761" s="12" t="s">
        <v>48</v>
      </c>
      <c r="G761" s="12" t="s">
        <v>310</v>
      </c>
      <c r="H761" s="12" t="s">
        <v>306</v>
      </c>
      <c r="I761" s="103" t="s">
        <v>504</v>
      </c>
      <c r="J761" s="12" t="str">
        <f t="shared" si="25"/>
        <v>≥17h</v>
      </c>
      <c r="K761" s="12" t="s">
        <v>512</v>
      </c>
      <c r="L761" s="69" t="s">
        <v>520</v>
      </c>
      <c r="M761" s="11" t="s">
        <v>358</v>
      </c>
      <c r="N761" s="11" t="s">
        <v>542</v>
      </c>
      <c r="O761" s="11" t="s">
        <v>358</v>
      </c>
      <c r="P761" s="11" t="s">
        <v>360</v>
      </c>
    </row>
    <row r="762" spans="1:16" ht="12" customHeight="1">
      <c r="A762" s="10">
        <v>758</v>
      </c>
      <c r="B762" s="98" t="s">
        <v>90</v>
      </c>
      <c r="C762" s="98" t="s">
        <v>89</v>
      </c>
      <c r="D762" s="11" t="s">
        <v>51</v>
      </c>
      <c r="E762" s="11" t="s">
        <v>303</v>
      </c>
      <c r="F762" s="12" t="s">
        <v>48</v>
      </c>
      <c r="G762" s="12" t="s">
        <v>310</v>
      </c>
      <c r="H762" s="12" t="s">
        <v>306</v>
      </c>
      <c r="I762" s="11" t="s">
        <v>507</v>
      </c>
      <c r="J762" s="12" t="str">
        <f t="shared" si="25"/>
        <v>≥17h</v>
      </c>
      <c r="K762" s="12" t="s">
        <v>47</v>
      </c>
      <c r="L762" s="69" t="s">
        <v>520</v>
      </c>
      <c r="M762" s="11" t="s">
        <v>358</v>
      </c>
      <c r="N762" s="11" t="s">
        <v>542</v>
      </c>
      <c r="O762" s="11" t="s">
        <v>358</v>
      </c>
      <c r="P762" s="11" t="s">
        <v>359</v>
      </c>
    </row>
    <row r="763" spans="1:16" ht="12" customHeight="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11" t="s">
        <v>358</v>
      </c>
      <c r="N763" s="11" t="s">
        <v>542</v>
      </c>
      <c r="O763" s="11" t="s">
        <v>358</v>
      </c>
      <c r="P763" s="11" t="s">
        <v>360</v>
      </c>
    </row>
    <row r="764" spans="1:16" ht="12" customHeight="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11" t="s">
        <v>0</v>
      </c>
      <c r="N764" s="11"/>
      <c r="O764" s="11"/>
      <c r="P764" s="11" t="s">
        <v>57</v>
      </c>
    </row>
    <row r="765" spans="1:16" ht="12" customHeight="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11" t="s">
        <v>0</v>
      </c>
      <c r="N765" s="11"/>
      <c r="O765" s="11"/>
      <c r="P765" s="11" t="s">
        <v>57</v>
      </c>
    </row>
    <row r="766" spans="1:16" ht="12" customHeight="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11" t="s">
        <v>0</v>
      </c>
      <c r="N766" s="11"/>
      <c r="O766" s="11"/>
      <c r="P766" s="11" t="s">
        <v>57</v>
      </c>
    </row>
    <row r="767" spans="1:16" ht="12" customHeight="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11" t="s">
        <v>358</v>
      </c>
      <c r="N767" s="11" t="s">
        <v>543</v>
      </c>
      <c r="O767" s="11" t="s">
        <v>358</v>
      </c>
      <c r="P767" s="11" t="s">
        <v>359</v>
      </c>
    </row>
    <row r="768" spans="1:16" ht="12" customHeight="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11" t="s">
        <v>358</v>
      </c>
      <c r="N768" s="11" t="s">
        <v>544</v>
      </c>
      <c r="O768" s="11" t="s">
        <v>0</v>
      </c>
      <c r="P768" s="11"/>
    </row>
    <row r="769" spans="1:16" ht="12" customHeight="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11" t="s">
        <v>358</v>
      </c>
      <c r="N769" s="11" t="s">
        <v>543</v>
      </c>
      <c r="O769" s="11" t="s">
        <v>358</v>
      </c>
      <c r="P769" s="11" t="s">
        <v>359</v>
      </c>
    </row>
    <row r="770" spans="1:16" ht="12" customHeight="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11" t="s">
        <v>358</v>
      </c>
      <c r="N770" s="11" t="s">
        <v>543</v>
      </c>
      <c r="O770" s="11" t="s">
        <v>359</v>
      </c>
      <c r="P770" s="11"/>
    </row>
    <row r="771" spans="1:16" ht="12" customHeight="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11" t="s">
        <v>0</v>
      </c>
      <c r="N771" s="11"/>
      <c r="O771" s="11"/>
      <c r="P771" s="11" t="s">
        <v>57</v>
      </c>
    </row>
    <row r="772" spans="1:16" ht="12" customHeight="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11" t="s">
        <v>358</v>
      </c>
      <c r="N772" s="11" t="s">
        <v>542</v>
      </c>
      <c r="O772" s="11" t="s">
        <v>358</v>
      </c>
      <c r="P772" s="11" t="s">
        <v>44</v>
      </c>
    </row>
    <row r="773" spans="1:16" ht="12" customHeight="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11" t="s">
        <v>0</v>
      </c>
      <c r="N773" s="11"/>
      <c r="O773" s="11"/>
      <c r="P773" s="11" t="s">
        <v>57</v>
      </c>
    </row>
    <row r="774" spans="1:16" ht="12" customHeight="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11" t="s">
        <v>358</v>
      </c>
      <c r="N774" s="11" t="s">
        <v>542</v>
      </c>
      <c r="O774" s="11" t="s">
        <v>359</v>
      </c>
      <c r="P774" s="11"/>
    </row>
    <row r="775" spans="1:16" ht="12" customHeight="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11" t="s">
        <v>0</v>
      </c>
      <c r="N775" s="11"/>
      <c r="O775" s="11"/>
      <c r="P775" s="11" t="s">
        <v>57</v>
      </c>
    </row>
    <row r="776" spans="1:16" ht="12" customHeight="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11" t="s">
        <v>358</v>
      </c>
      <c r="N776" s="11" t="s">
        <v>543</v>
      </c>
      <c r="O776" s="11" t="s">
        <v>358</v>
      </c>
      <c r="P776" s="11" t="s">
        <v>360</v>
      </c>
    </row>
    <row r="777" spans="1:16" ht="12" customHeight="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11" t="s">
        <v>0</v>
      </c>
      <c r="N777" s="11"/>
      <c r="O777" s="11"/>
      <c r="P777" s="11" t="s">
        <v>57</v>
      </c>
    </row>
    <row r="778" spans="1:16" ht="12" customHeight="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11" t="s">
        <v>358</v>
      </c>
      <c r="N778" s="11" t="s">
        <v>543</v>
      </c>
      <c r="O778" s="11" t="s">
        <v>358</v>
      </c>
      <c r="P778" s="11" t="s">
        <v>360</v>
      </c>
    </row>
    <row r="779" spans="1:16" ht="12" customHeight="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11" t="s">
        <v>358</v>
      </c>
      <c r="N779" s="11" t="s">
        <v>542</v>
      </c>
      <c r="O779" s="11" t="s">
        <v>358</v>
      </c>
      <c r="P779" s="11" t="s">
        <v>46</v>
      </c>
    </row>
    <row r="780" spans="1:16" ht="12" customHeight="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11" t="s">
        <v>358</v>
      </c>
      <c r="N780" s="11" t="s">
        <v>543</v>
      </c>
      <c r="O780" s="11" t="s">
        <v>0</v>
      </c>
      <c r="P780" s="11"/>
    </row>
    <row r="781" spans="1:16" ht="12" customHeight="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11" t="s">
        <v>358</v>
      </c>
      <c r="N781" s="11" t="s">
        <v>544</v>
      </c>
      <c r="O781" s="11" t="s">
        <v>359</v>
      </c>
      <c r="P781" s="11"/>
    </row>
    <row r="782" spans="1:16" ht="12" customHeight="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11" t="s">
        <v>358</v>
      </c>
      <c r="N782" s="11" t="s">
        <v>542</v>
      </c>
      <c r="O782" s="11" t="s">
        <v>358</v>
      </c>
      <c r="P782" s="11" t="s">
        <v>360</v>
      </c>
    </row>
    <row r="783" spans="1:16" ht="12" customHeight="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11" t="s">
        <v>358</v>
      </c>
      <c r="N783" s="11" t="s">
        <v>544</v>
      </c>
      <c r="O783" s="11" t="s">
        <v>358</v>
      </c>
      <c r="P783" s="11" t="s">
        <v>360</v>
      </c>
    </row>
    <row r="784" spans="1:16" ht="12" customHeight="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11" t="s">
        <v>358</v>
      </c>
      <c r="N784" s="11" t="s">
        <v>542</v>
      </c>
      <c r="O784" s="11" t="s">
        <v>358</v>
      </c>
      <c r="P784" s="11" t="s">
        <v>359</v>
      </c>
    </row>
    <row r="785" spans="1:16" ht="12" customHeight="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11" t="s">
        <v>358</v>
      </c>
      <c r="N785" s="11" t="s">
        <v>543</v>
      </c>
      <c r="O785" s="11" t="s">
        <v>359</v>
      </c>
      <c r="P785" s="11"/>
    </row>
    <row r="786" spans="1:16" ht="12" customHeight="1">
      <c r="A786" s="10">
        <v>782</v>
      </c>
      <c r="B786" s="98" t="s">
        <v>247</v>
      </c>
      <c r="C786" s="98" t="s">
        <v>245</v>
      </c>
      <c r="D786" s="11" t="s">
        <v>52</v>
      </c>
      <c r="E786" s="11" t="s">
        <v>303</v>
      </c>
      <c r="F786" s="12" t="s">
        <v>48</v>
      </c>
      <c r="G786" s="12" t="s">
        <v>510</v>
      </c>
      <c r="H786" s="12" t="s">
        <v>307</v>
      </c>
      <c r="I786" s="11" t="s">
        <v>504</v>
      </c>
      <c r="J786" s="12" t="str">
        <f t="shared" ref="J786:J791" si="26">"≥17h"</f>
        <v>≥17h</v>
      </c>
      <c r="K786" s="12" t="s">
        <v>47</v>
      </c>
      <c r="L786" s="69" t="s">
        <v>520</v>
      </c>
      <c r="M786" s="11" t="s">
        <v>358</v>
      </c>
      <c r="N786" s="11" t="s">
        <v>544</v>
      </c>
      <c r="O786" s="11" t="s">
        <v>358</v>
      </c>
      <c r="P786" s="11" t="s">
        <v>360</v>
      </c>
    </row>
    <row r="787" spans="1:16" ht="12" customHeight="1">
      <c r="A787" s="10">
        <v>783</v>
      </c>
      <c r="B787" s="98" t="s">
        <v>153</v>
      </c>
      <c r="C787" s="98" t="s">
        <v>79</v>
      </c>
      <c r="D787" s="11" t="s">
        <v>51</v>
      </c>
      <c r="E787" s="11" t="s">
        <v>304</v>
      </c>
      <c r="F787" s="12" t="s">
        <v>50</v>
      </c>
      <c r="G787" s="11" t="s">
        <v>511</v>
      </c>
      <c r="H787" s="12" t="s">
        <v>306</v>
      </c>
      <c r="I787" s="103" t="s">
        <v>504</v>
      </c>
      <c r="J787" s="12" t="str">
        <f t="shared" si="26"/>
        <v>≥17h</v>
      </c>
      <c r="K787" s="12" t="s">
        <v>512</v>
      </c>
      <c r="L787" s="69" t="s">
        <v>520</v>
      </c>
      <c r="M787" s="11" t="s">
        <v>358</v>
      </c>
      <c r="N787" s="11" t="s">
        <v>542</v>
      </c>
      <c r="O787" s="11" t="s">
        <v>358</v>
      </c>
      <c r="P787" s="11" t="s">
        <v>359</v>
      </c>
    </row>
    <row r="788" spans="1:16" ht="12" customHeight="1">
      <c r="A788" s="10">
        <v>784</v>
      </c>
      <c r="B788" s="98" t="s">
        <v>82</v>
      </c>
      <c r="C788" s="98" t="s">
        <v>82</v>
      </c>
      <c r="D788" s="11" t="s">
        <v>25</v>
      </c>
      <c r="E788" s="11" t="s">
        <v>303</v>
      </c>
      <c r="F788" s="12" t="s">
        <v>48</v>
      </c>
      <c r="G788" s="12" t="s">
        <v>310</v>
      </c>
      <c r="H788" s="12" t="s">
        <v>306</v>
      </c>
      <c r="I788" s="11" t="s">
        <v>504</v>
      </c>
      <c r="J788" s="12" t="str">
        <f t="shared" si="26"/>
        <v>≥17h</v>
      </c>
      <c r="K788" s="12" t="s">
        <v>513</v>
      </c>
      <c r="L788" s="69" t="s">
        <v>518</v>
      </c>
      <c r="M788" s="11" t="s">
        <v>358</v>
      </c>
      <c r="N788" s="11" t="s">
        <v>543</v>
      </c>
      <c r="O788" s="11" t="s">
        <v>0</v>
      </c>
      <c r="P788" s="11"/>
    </row>
    <row r="789" spans="1:16" ht="12" customHeight="1">
      <c r="A789" s="10">
        <v>785</v>
      </c>
      <c r="B789" s="98" t="s">
        <v>154</v>
      </c>
      <c r="C789" s="98" t="s">
        <v>79</v>
      </c>
      <c r="D789" s="11" t="s">
        <v>52</v>
      </c>
      <c r="E789" s="11" t="s">
        <v>303</v>
      </c>
      <c r="F789" s="12" t="s">
        <v>49</v>
      </c>
      <c r="G789" s="11" t="s">
        <v>511</v>
      </c>
      <c r="H789" s="12" t="s">
        <v>308</v>
      </c>
      <c r="I789" s="11" t="s">
        <v>504</v>
      </c>
      <c r="J789" s="12" t="str">
        <f t="shared" si="26"/>
        <v>≥17h</v>
      </c>
      <c r="K789" s="12" t="s">
        <v>512</v>
      </c>
      <c r="L789" s="69" t="s">
        <v>520</v>
      </c>
      <c r="M789" s="11" t="s">
        <v>358</v>
      </c>
      <c r="N789" s="11" t="s">
        <v>544</v>
      </c>
      <c r="O789" s="11" t="s">
        <v>0</v>
      </c>
      <c r="P789" s="11"/>
    </row>
    <row r="790" spans="1:16" ht="12" customHeight="1">
      <c r="A790" s="10">
        <v>786</v>
      </c>
      <c r="B790" s="98" t="s">
        <v>247</v>
      </c>
      <c r="C790" s="98" t="s">
        <v>245</v>
      </c>
      <c r="D790" s="11" t="s">
        <v>51</v>
      </c>
      <c r="E790" s="11" t="s">
        <v>303</v>
      </c>
      <c r="F790" s="12" t="s">
        <v>49</v>
      </c>
      <c r="G790" s="12" t="s">
        <v>310</v>
      </c>
      <c r="H790" s="12" t="s">
        <v>306</v>
      </c>
      <c r="I790" s="103" t="s">
        <v>504</v>
      </c>
      <c r="J790" s="12" t="str">
        <f t="shared" si="26"/>
        <v>≥17h</v>
      </c>
      <c r="K790" s="12" t="s">
        <v>47</v>
      </c>
      <c r="L790" s="69" t="s">
        <v>520</v>
      </c>
      <c r="M790" s="11" t="s">
        <v>358</v>
      </c>
      <c r="N790" s="11" t="s">
        <v>542</v>
      </c>
      <c r="O790" s="11" t="s">
        <v>358</v>
      </c>
      <c r="P790" s="11" t="s">
        <v>360</v>
      </c>
    </row>
    <row r="791" spans="1:16" ht="12" customHeight="1">
      <c r="A791" s="10">
        <v>787</v>
      </c>
      <c r="B791" s="98" t="s">
        <v>243</v>
      </c>
      <c r="C791" s="98" t="s">
        <v>85</v>
      </c>
      <c r="D791" s="11" t="s">
        <v>52</v>
      </c>
      <c r="E791" s="11" t="s">
        <v>303</v>
      </c>
      <c r="F791" s="12" t="s">
        <v>50</v>
      </c>
      <c r="G791" s="12" t="s">
        <v>310</v>
      </c>
      <c r="H791" s="12" t="s">
        <v>308</v>
      </c>
      <c r="I791" s="103" t="s">
        <v>504</v>
      </c>
      <c r="J791" s="12" t="str">
        <f t="shared" si="26"/>
        <v>≥17h</v>
      </c>
      <c r="K791" s="12" t="s">
        <v>47</v>
      </c>
      <c r="L791" s="69" t="s">
        <v>518</v>
      </c>
      <c r="M791" s="11" t="s">
        <v>0</v>
      </c>
      <c r="N791" s="11"/>
      <c r="O791" s="11"/>
      <c r="P791" s="11" t="s">
        <v>57</v>
      </c>
    </row>
    <row r="792" spans="1:16" ht="12" customHeight="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11" t="s">
        <v>358</v>
      </c>
      <c r="N792" s="11" t="s">
        <v>543</v>
      </c>
      <c r="O792" s="11" t="s">
        <v>358</v>
      </c>
      <c r="P792" s="11" t="s">
        <v>360</v>
      </c>
    </row>
    <row r="793" spans="1:16" ht="12" customHeight="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11" t="s">
        <v>0</v>
      </c>
      <c r="N793" s="11"/>
      <c r="O793" s="11"/>
      <c r="P793" s="11" t="s">
        <v>57</v>
      </c>
    </row>
    <row r="794" spans="1:16" ht="12" customHeight="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11" t="s">
        <v>358</v>
      </c>
      <c r="N794" s="11" t="s">
        <v>542</v>
      </c>
      <c r="O794" s="11" t="s">
        <v>358</v>
      </c>
      <c r="P794" s="11" t="s">
        <v>360</v>
      </c>
    </row>
    <row r="795" spans="1:16" ht="12" customHeight="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11" t="s">
        <v>358</v>
      </c>
      <c r="N795" s="11" t="s">
        <v>543</v>
      </c>
      <c r="O795" s="11" t="s">
        <v>0</v>
      </c>
      <c r="P795" s="11"/>
    </row>
    <row r="796" spans="1:16" ht="12" customHeight="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11" t="s">
        <v>0</v>
      </c>
      <c r="N796" s="11"/>
      <c r="O796" s="11"/>
      <c r="P796" s="11" t="s">
        <v>57</v>
      </c>
    </row>
    <row r="797" spans="1:16" ht="12" customHeight="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11" t="s">
        <v>358</v>
      </c>
      <c r="N797" s="11" t="s">
        <v>542</v>
      </c>
      <c r="O797" s="11" t="s">
        <v>358</v>
      </c>
      <c r="P797" s="11" t="s">
        <v>359</v>
      </c>
    </row>
    <row r="798" spans="1:16" ht="12" customHeight="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11" t="s">
        <v>358</v>
      </c>
      <c r="N798" s="11" t="s">
        <v>544</v>
      </c>
      <c r="O798" s="11" t="s">
        <v>0</v>
      </c>
      <c r="P798" s="11"/>
    </row>
    <row r="799" spans="1:16" ht="12" customHeight="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11" t="s">
        <v>0</v>
      </c>
      <c r="N799" s="11"/>
      <c r="O799" s="11"/>
      <c r="P799" s="11" t="s">
        <v>57</v>
      </c>
    </row>
    <row r="800" spans="1:16" ht="12" customHeight="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11" t="s">
        <v>358</v>
      </c>
      <c r="N800" s="11" t="s">
        <v>541</v>
      </c>
      <c r="O800" s="11" t="s">
        <v>358</v>
      </c>
      <c r="P800" s="11" t="s">
        <v>359</v>
      </c>
    </row>
    <row r="801" spans="1:16" ht="12" customHeight="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11" t="s">
        <v>358</v>
      </c>
      <c r="N801" s="11" t="s">
        <v>543</v>
      </c>
      <c r="O801" s="11" t="s">
        <v>358</v>
      </c>
      <c r="P801" s="11" t="s">
        <v>360</v>
      </c>
    </row>
    <row r="802" spans="1:16" ht="12" customHeight="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11" t="s">
        <v>0</v>
      </c>
      <c r="N802" s="11"/>
      <c r="O802" s="11"/>
      <c r="P802" s="11" t="s">
        <v>57</v>
      </c>
    </row>
    <row r="803" spans="1:16" ht="12" customHeight="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11" t="s">
        <v>0</v>
      </c>
      <c r="N803" s="11"/>
      <c r="O803" s="11"/>
      <c r="P803" s="11" t="s">
        <v>57</v>
      </c>
    </row>
    <row r="804" spans="1:16" ht="12" customHeight="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11" t="s">
        <v>358</v>
      </c>
      <c r="N804" s="11" t="s">
        <v>544</v>
      </c>
      <c r="O804" s="11" t="s">
        <v>0</v>
      </c>
      <c r="P804" s="11"/>
    </row>
    <row r="805" spans="1:16" ht="12" customHeight="1">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11" t="s">
        <v>0</v>
      </c>
      <c r="N805" s="11"/>
      <c r="O805" s="11"/>
      <c r="P805" s="11" t="s">
        <v>57</v>
      </c>
    </row>
    <row r="806" spans="1:16" ht="12" customHeight="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11" t="s">
        <v>358</v>
      </c>
      <c r="N806" s="11" t="s">
        <v>544</v>
      </c>
      <c r="O806" s="11" t="s">
        <v>358</v>
      </c>
      <c r="P806" s="11" t="s">
        <v>359</v>
      </c>
    </row>
    <row r="807" spans="1:16" ht="12" customHeight="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11" t="s">
        <v>0</v>
      </c>
      <c r="N807" s="11"/>
      <c r="O807" s="11"/>
      <c r="P807" s="11" t="s">
        <v>57</v>
      </c>
    </row>
    <row r="808" spans="1:16" ht="12" customHeight="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11" t="s">
        <v>0</v>
      </c>
      <c r="N808" s="11"/>
      <c r="O808" s="11"/>
      <c r="P808" s="11" t="s">
        <v>57</v>
      </c>
    </row>
    <row r="809" spans="1:16" ht="12" customHeight="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11" t="s">
        <v>0</v>
      </c>
      <c r="N809" s="11"/>
      <c r="O809" s="11"/>
      <c r="P809" s="11" t="s">
        <v>57</v>
      </c>
    </row>
    <row r="810" spans="1:16" ht="12" customHeight="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11" t="s">
        <v>358</v>
      </c>
      <c r="N810" s="11" t="s">
        <v>543</v>
      </c>
      <c r="O810" s="11" t="s">
        <v>358</v>
      </c>
      <c r="P810" s="11" t="s">
        <v>359</v>
      </c>
    </row>
    <row r="811" spans="1:16" ht="12" customHeight="1">
      <c r="A811" s="10">
        <v>807</v>
      </c>
      <c r="B811" s="98" t="s">
        <v>107</v>
      </c>
      <c r="C811" s="98" t="s">
        <v>71</v>
      </c>
      <c r="D811" s="11" t="s">
        <v>51</v>
      </c>
      <c r="E811" s="11" t="s">
        <v>304</v>
      </c>
      <c r="F811" s="12" t="s">
        <v>50</v>
      </c>
      <c r="G811" s="11" t="s">
        <v>511</v>
      </c>
      <c r="H811" s="12" t="s">
        <v>308</v>
      </c>
      <c r="I811" s="103" t="s">
        <v>505</v>
      </c>
      <c r="J811" s="12" t="str">
        <f t="shared" ref="J811:J819" si="27">"≥17h"</f>
        <v>≥17h</v>
      </c>
      <c r="K811" s="12" t="s">
        <v>512</v>
      </c>
      <c r="L811" s="69" t="s">
        <v>520</v>
      </c>
      <c r="M811" s="11" t="s">
        <v>358</v>
      </c>
      <c r="N811" s="11" t="s">
        <v>542</v>
      </c>
      <c r="O811" s="11" t="s">
        <v>358</v>
      </c>
      <c r="P811" s="11" t="s">
        <v>45</v>
      </c>
    </row>
    <row r="812" spans="1:16" ht="12" customHeight="1">
      <c r="A812" s="10">
        <v>808</v>
      </c>
      <c r="B812" s="98" t="s">
        <v>256</v>
      </c>
      <c r="C812" s="98" t="s">
        <v>256</v>
      </c>
      <c r="D812" s="11" t="s">
        <v>52</v>
      </c>
      <c r="E812" s="11" t="s">
        <v>303</v>
      </c>
      <c r="F812" s="12" t="s">
        <v>49</v>
      </c>
      <c r="G812" s="12" t="s">
        <v>310</v>
      </c>
      <c r="H812" s="12" t="s">
        <v>306</v>
      </c>
      <c r="I812" s="11" t="s">
        <v>504</v>
      </c>
      <c r="J812" s="12" t="str">
        <f t="shared" si="27"/>
        <v>≥17h</v>
      </c>
      <c r="K812" s="12" t="s">
        <v>512</v>
      </c>
      <c r="L812" s="69" t="s">
        <v>519</v>
      </c>
      <c r="M812" s="11" t="s">
        <v>358</v>
      </c>
      <c r="N812" s="11" t="s">
        <v>543</v>
      </c>
      <c r="O812" s="11" t="s">
        <v>359</v>
      </c>
      <c r="P812" s="11"/>
    </row>
    <row r="813" spans="1:16" ht="12" customHeight="1">
      <c r="A813" s="10">
        <v>809</v>
      </c>
      <c r="B813" s="98" t="s">
        <v>155</v>
      </c>
      <c r="C813" s="98" t="s">
        <v>79</v>
      </c>
      <c r="D813" s="11" t="s">
        <v>51</v>
      </c>
      <c r="E813" s="11" t="s">
        <v>304</v>
      </c>
      <c r="F813" s="12" t="s">
        <v>48</v>
      </c>
      <c r="G813" s="11" t="s">
        <v>511</v>
      </c>
      <c r="H813" s="12" t="s">
        <v>306</v>
      </c>
      <c r="I813" s="11" t="s">
        <v>504</v>
      </c>
      <c r="J813" s="12" t="str">
        <f t="shared" si="27"/>
        <v>≥17h</v>
      </c>
      <c r="K813" s="12" t="s">
        <v>47</v>
      </c>
      <c r="L813" s="69" t="s">
        <v>520</v>
      </c>
      <c r="M813" s="11" t="s">
        <v>0</v>
      </c>
      <c r="N813" s="11"/>
      <c r="O813" s="11"/>
      <c r="P813" s="11" t="s">
        <v>57</v>
      </c>
    </row>
    <row r="814" spans="1:16" ht="12" customHeight="1">
      <c r="A814" s="10">
        <v>810</v>
      </c>
      <c r="B814" s="98" t="s">
        <v>198</v>
      </c>
      <c r="C814" s="98" t="s">
        <v>198</v>
      </c>
      <c r="D814" s="11" t="s">
        <v>25</v>
      </c>
      <c r="E814" s="11" t="s">
        <v>304</v>
      </c>
      <c r="F814" s="12" t="s">
        <v>48</v>
      </c>
      <c r="G814" s="12" t="s">
        <v>310</v>
      </c>
      <c r="H814" s="12" t="s">
        <v>306</v>
      </c>
      <c r="I814" s="11" t="s">
        <v>504</v>
      </c>
      <c r="J814" s="12" t="str">
        <f t="shared" si="27"/>
        <v>≥17h</v>
      </c>
      <c r="K814" s="12" t="s">
        <v>512</v>
      </c>
      <c r="L814" s="69" t="s">
        <v>520</v>
      </c>
      <c r="M814" s="11" t="s">
        <v>358</v>
      </c>
      <c r="N814" s="11" t="s">
        <v>542</v>
      </c>
      <c r="O814" s="11" t="s">
        <v>358</v>
      </c>
      <c r="P814" s="11" t="s">
        <v>360</v>
      </c>
    </row>
    <row r="815" spans="1:16" ht="12" customHeight="1">
      <c r="A815" s="10">
        <v>811</v>
      </c>
      <c r="B815" s="98" t="s">
        <v>256</v>
      </c>
      <c r="C815" s="98" t="s">
        <v>256</v>
      </c>
      <c r="D815" s="11" t="s">
        <v>52</v>
      </c>
      <c r="E815" s="11" t="s">
        <v>304</v>
      </c>
      <c r="F815" s="12" t="s">
        <v>49</v>
      </c>
      <c r="G815" s="12" t="s">
        <v>310</v>
      </c>
      <c r="H815" s="12" t="s">
        <v>306</v>
      </c>
      <c r="I815" s="11" t="s">
        <v>507</v>
      </c>
      <c r="J815" s="12" t="str">
        <f t="shared" si="27"/>
        <v>≥17h</v>
      </c>
      <c r="K815" s="12" t="s">
        <v>47</v>
      </c>
      <c r="L815" s="69" t="s">
        <v>519</v>
      </c>
      <c r="M815" s="11" t="s">
        <v>0</v>
      </c>
      <c r="N815" s="11"/>
      <c r="O815" s="11"/>
      <c r="P815" s="11" t="s">
        <v>57</v>
      </c>
    </row>
    <row r="816" spans="1:16" ht="12" customHeight="1">
      <c r="A816" s="10">
        <v>812</v>
      </c>
      <c r="B816" s="98" t="s">
        <v>155</v>
      </c>
      <c r="C816" s="98" t="s">
        <v>79</v>
      </c>
      <c r="D816" s="11" t="s">
        <v>52</v>
      </c>
      <c r="E816" s="11" t="s">
        <v>304</v>
      </c>
      <c r="F816" s="12" t="s">
        <v>49</v>
      </c>
      <c r="G816" s="11" t="s">
        <v>511</v>
      </c>
      <c r="H816" s="12" t="s">
        <v>306</v>
      </c>
      <c r="I816" s="103" t="s">
        <v>504</v>
      </c>
      <c r="J816" s="12" t="str">
        <f t="shared" si="27"/>
        <v>≥17h</v>
      </c>
      <c r="K816" s="12" t="s">
        <v>512</v>
      </c>
      <c r="L816" s="69" t="s">
        <v>520</v>
      </c>
      <c r="M816" s="11" t="s">
        <v>358</v>
      </c>
      <c r="N816" s="11" t="s">
        <v>544</v>
      </c>
      <c r="O816" s="11" t="s">
        <v>0</v>
      </c>
      <c r="P816" s="11"/>
    </row>
    <row r="817" spans="1:16" ht="12" customHeight="1">
      <c r="A817" s="10">
        <v>813</v>
      </c>
      <c r="B817" s="98" t="s">
        <v>198</v>
      </c>
      <c r="C817" s="98" t="s">
        <v>198</v>
      </c>
      <c r="D817" s="11" t="s">
        <v>25</v>
      </c>
      <c r="E817" s="11" t="s">
        <v>303</v>
      </c>
      <c r="F817" s="12" t="s">
        <v>48</v>
      </c>
      <c r="G817" s="12" t="s">
        <v>310</v>
      </c>
      <c r="H817" s="12" t="s">
        <v>306</v>
      </c>
      <c r="I817" s="11" t="s">
        <v>507</v>
      </c>
      <c r="J817" s="12" t="str">
        <f t="shared" si="27"/>
        <v>≥17h</v>
      </c>
      <c r="K817" s="12" t="s">
        <v>513</v>
      </c>
      <c r="L817" s="69" t="s">
        <v>520</v>
      </c>
      <c r="M817" s="11" t="s">
        <v>358</v>
      </c>
      <c r="N817" s="11" t="s">
        <v>542</v>
      </c>
      <c r="O817" s="11" t="s">
        <v>358</v>
      </c>
      <c r="P817" s="11" t="s">
        <v>360</v>
      </c>
    </row>
    <row r="818" spans="1:16" ht="12" customHeight="1">
      <c r="A818" s="10">
        <v>814</v>
      </c>
      <c r="B818" s="98" t="s">
        <v>256</v>
      </c>
      <c r="C818" s="98" t="s">
        <v>256</v>
      </c>
      <c r="D818" s="11" t="s">
        <v>52</v>
      </c>
      <c r="E818" s="11" t="s">
        <v>304</v>
      </c>
      <c r="F818" s="12" t="s">
        <v>49</v>
      </c>
      <c r="G818" s="12" t="s">
        <v>310</v>
      </c>
      <c r="H818" s="12" t="s">
        <v>306</v>
      </c>
      <c r="I818" s="11" t="s">
        <v>504</v>
      </c>
      <c r="J818" s="12" t="str">
        <f t="shared" si="27"/>
        <v>≥17h</v>
      </c>
      <c r="K818" s="12" t="s">
        <v>512</v>
      </c>
      <c r="L818" s="69" t="s">
        <v>519</v>
      </c>
      <c r="M818" s="11" t="s">
        <v>0</v>
      </c>
      <c r="N818" s="11"/>
      <c r="O818" s="11"/>
      <c r="P818" s="11" t="s">
        <v>57</v>
      </c>
    </row>
    <row r="819" spans="1:16" ht="12" customHeight="1">
      <c r="A819" s="10">
        <v>815</v>
      </c>
      <c r="B819" s="98" t="s">
        <v>155</v>
      </c>
      <c r="C819" s="98" t="s">
        <v>79</v>
      </c>
      <c r="D819" s="11" t="s">
        <v>52</v>
      </c>
      <c r="E819" s="11" t="s">
        <v>304</v>
      </c>
      <c r="F819" s="12" t="s">
        <v>49</v>
      </c>
      <c r="G819" s="11" t="s">
        <v>511</v>
      </c>
      <c r="H819" s="12" t="s">
        <v>308</v>
      </c>
      <c r="I819" s="11" t="s">
        <v>507</v>
      </c>
      <c r="J819" s="12" t="str">
        <f t="shared" si="27"/>
        <v>≥17h</v>
      </c>
      <c r="K819" s="12" t="s">
        <v>512</v>
      </c>
      <c r="L819" s="69" t="s">
        <v>520</v>
      </c>
      <c r="M819" s="11" t="s">
        <v>0</v>
      </c>
      <c r="N819" s="11"/>
      <c r="O819" s="11"/>
      <c r="P819" s="11" t="s">
        <v>57</v>
      </c>
    </row>
    <row r="820" spans="1:16" ht="12" customHeight="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11" t="s">
        <v>358</v>
      </c>
      <c r="N820" s="11" t="s">
        <v>543</v>
      </c>
      <c r="O820" s="11" t="s">
        <v>358</v>
      </c>
      <c r="P820" s="11" t="s">
        <v>360</v>
      </c>
    </row>
    <row r="821" spans="1:16" ht="12" customHeight="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11" t="s">
        <v>358</v>
      </c>
      <c r="N821" s="11" t="s">
        <v>544</v>
      </c>
      <c r="O821" s="11" t="s">
        <v>0</v>
      </c>
      <c r="P821" s="11"/>
    </row>
    <row r="822" spans="1:16" ht="12" customHeight="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11" t="s">
        <v>358</v>
      </c>
      <c r="N822" s="11" t="s">
        <v>543</v>
      </c>
      <c r="O822" s="11" t="s">
        <v>358</v>
      </c>
      <c r="P822" s="11" t="s">
        <v>360</v>
      </c>
    </row>
    <row r="823" spans="1:16" ht="12" customHeight="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11" t="s">
        <v>358</v>
      </c>
      <c r="N823" s="11" t="s">
        <v>543</v>
      </c>
      <c r="O823" s="11" t="s">
        <v>359</v>
      </c>
      <c r="P823" s="11"/>
    </row>
    <row r="824" spans="1:16" ht="12" customHeight="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11" t="s">
        <v>358</v>
      </c>
      <c r="N824" s="11" t="s">
        <v>543</v>
      </c>
      <c r="O824" s="11" t="s">
        <v>358</v>
      </c>
      <c r="P824" s="11" t="s">
        <v>359</v>
      </c>
    </row>
    <row r="825" spans="1:16" ht="12" customHeight="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11" t="s">
        <v>358</v>
      </c>
      <c r="N825" s="11" t="s">
        <v>542</v>
      </c>
      <c r="O825" s="11" t="s">
        <v>358</v>
      </c>
      <c r="P825" s="11" t="s">
        <v>44</v>
      </c>
    </row>
    <row r="826" spans="1:16" ht="12" customHeight="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11" t="s">
        <v>358</v>
      </c>
      <c r="N826" s="11" t="s">
        <v>543</v>
      </c>
      <c r="O826" s="11" t="s">
        <v>0</v>
      </c>
      <c r="P826" s="11"/>
    </row>
    <row r="827" spans="1:16" ht="12" customHeight="1">
      <c r="A827" s="10">
        <v>823</v>
      </c>
      <c r="B827" s="98" t="s">
        <v>156</v>
      </c>
      <c r="C827" s="98" t="s">
        <v>79</v>
      </c>
      <c r="D827" s="11" t="s">
        <v>51</v>
      </c>
      <c r="E827" s="11" t="s">
        <v>304</v>
      </c>
      <c r="F827" s="12" t="s">
        <v>49</v>
      </c>
      <c r="G827" s="11" t="s">
        <v>511</v>
      </c>
      <c r="H827" s="12" t="s">
        <v>307</v>
      </c>
      <c r="I827" s="11" t="s">
        <v>504</v>
      </c>
      <c r="J827" s="12" t="str">
        <f t="shared" ref="J827:J832" si="28">"≥17h"</f>
        <v>≥17h</v>
      </c>
      <c r="K827" s="12" t="s">
        <v>513</v>
      </c>
      <c r="L827" s="69" t="s">
        <v>520</v>
      </c>
      <c r="M827" s="11" t="s">
        <v>0</v>
      </c>
      <c r="N827" s="11"/>
      <c r="O827" s="11"/>
      <c r="P827" s="11" t="s">
        <v>57</v>
      </c>
    </row>
    <row r="828" spans="1:16" ht="12" customHeight="1">
      <c r="A828" s="10">
        <v>824</v>
      </c>
      <c r="B828" s="98" t="s">
        <v>199</v>
      </c>
      <c r="C828" s="98" t="s">
        <v>198</v>
      </c>
      <c r="D828" s="11" t="s">
        <v>25</v>
      </c>
      <c r="E828" s="11" t="s">
        <v>304</v>
      </c>
      <c r="F828" s="12" t="s">
        <v>48</v>
      </c>
      <c r="G828" s="12" t="s">
        <v>310</v>
      </c>
      <c r="H828" s="12" t="s">
        <v>306</v>
      </c>
      <c r="I828" s="11" t="s">
        <v>507</v>
      </c>
      <c r="J828" s="12" t="str">
        <f t="shared" si="28"/>
        <v>≥17h</v>
      </c>
      <c r="K828" s="12" t="s">
        <v>47</v>
      </c>
      <c r="L828" s="69" t="s">
        <v>520</v>
      </c>
      <c r="M828" s="11" t="s">
        <v>358</v>
      </c>
      <c r="N828" s="11" t="s">
        <v>542</v>
      </c>
      <c r="O828" s="11" t="s">
        <v>358</v>
      </c>
      <c r="P828" s="11" t="s">
        <v>44</v>
      </c>
    </row>
    <row r="829" spans="1:16" ht="12" customHeight="1">
      <c r="A829" s="10">
        <v>825</v>
      </c>
      <c r="B829" s="98" t="s">
        <v>264</v>
      </c>
      <c r="C829" s="98" t="s">
        <v>264</v>
      </c>
      <c r="D829" s="11" t="s">
        <v>51</v>
      </c>
      <c r="E829" s="11" t="s">
        <v>304</v>
      </c>
      <c r="F829" s="12" t="s">
        <v>48</v>
      </c>
      <c r="G829" s="12" t="s">
        <v>510</v>
      </c>
      <c r="H829" s="12" t="s">
        <v>308</v>
      </c>
      <c r="I829" s="11" t="s">
        <v>504</v>
      </c>
      <c r="J829" s="12" t="str">
        <f t="shared" si="28"/>
        <v>≥17h</v>
      </c>
      <c r="K829" s="12" t="s">
        <v>513</v>
      </c>
      <c r="L829" s="69" t="s">
        <v>519</v>
      </c>
      <c r="M829" s="11" t="s">
        <v>358</v>
      </c>
      <c r="N829" s="11" t="s">
        <v>542</v>
      </c>
      <c r="O829" s="11" t="s">
        <v>0</v>
      </c>
      <c r="P829" s="11"/>
    </row>
    <row r="830" spans="1:16" ht="12" customHeight="1">
      <c r="A830" s="10">
        <v>826</v>
      </c>
      <c r="B830" s="98" t="s">
        <v>199</v>
      </c>
      <c r="C830" s="98" t="s">
        <v>198</v>
      </c>
      <c r="D830" s="11" t="s">
        <v>25</v>
      </c>
      <c r="E830" s="11" t="s">
        <v>304</v>
      </c>
      <c r="F830" s="12" t="s">
        <v>50</v>
      </c>
      <c r="G830" s="12" t="s">
        <v>510</v>
      </c>
      <c r="H830" s="12" t="s">
        <v>307</v>
      </c>
      <c r="I830" s="11" t="s">
        <v>504</v>
      </c>
      <c r="J830" s="12" t="str">
        <f t="shared" si="28"/>
        <v>≥17h</v>
      </c>
      <c r="K830" s="12" t="s">
        <v>47</v>
      </c>
      <c r="L830" s="69" t="s">
        <v>520</v>
      </c>
      <c r="M830" s="11" t="s">
        <v>358</v>
      </c>
      <c r="N830" s="11" t="s">
        <v>542</v>
      </c>
      <c r="O830" s="11" t="s">
        <v>0</v>
      </c>
      <c r="P830" s="11"/>
    </row>
    <row r="831" spans="1:16" ht="12" customHeight="1">
      <c r="A831" s="10">
        <v>827</v>
      </c>
      <c r="B831" s="98" t="s">
        <v>87</v>
      </c>
      <c r="C831" s="98" t="s">
        <v>71</v>
      </c>
      <c r="D831" s="11" t="s">
        <v>25</v>
      </c>
      <c r="E831" s="11" t="s">
        <v>303</v>
      </c>
      <c r="F831" s="12" t="s">
        <v>50</v>
      </c>
      <c r="G831" s="12" t="s">
        <v>310</v>
      </c>
      <c r="H831" s="12" t="s">
        <v>306</v>
      </c>
      <c r="I831" s="103" t="s">
        <v>505</v>
      </c>
      <c r="J831" s="12" t="str">
        <f t="shared" si="28"/>
        <v>≥17h</v>
      </c>
      <c r="K831" s="12" t="s">
        <v>47</v>
      </c>
      <c r="L831" s="69" t="s">
        <v>520</v>
      </c>
      <c r="M831" s="11" t="s">
        <v>358</v>
      </c>
      <c r="N831" s="11" t="s">
        <v>543</v>
      </c>
      <c r="O831" s="11" t="s">
        <v>358</v>
      </c>
      <c r="P831" s="11" t="s">
        <v>44</v>
      </c>
    </row>
    <row r="832" spans="1:16" ht="12" customHeight="1">
      <c r="A832" s="10">
        <v>828</v>
      </c>
      <c r="B832" s="98" t="s">
        <v>199</v>
      </c>
      <c r="C832" s="98" t="s">
        <v>198</v>
      </c>
      <c r="D832" s="11" t="s">
        <v>25</v>
      </c>
      <c r="E832" s="11" t="s">
        <v>304</v>
      </c>
      <c r="F832" s="12" t="s">
        <v>49</v>
      </c>
      <c r="G832" s="12" t="s">
        <v>310</v>
      </c>
      <c r="H832" s="12" t="s">
        <v>306</v>
      </c>
      <c r="I832" s="11" t="s">
        <v>507</v>
      </c>
      <c r="J832" s="12" t="str">
        <f t="shared" si="28"/>
        <v>≥17h</v>
      </c>
      <c r="K832" s="12" t="s">
        <v>512</v>
      </c>
      <c r="L832" s="69" t="s">
        <v>520</v>
      </c>
      <c r="M832" s="11" t="s">
        <v>0</v>
      </c>
      <c r="N832" s="11"/>
      <c r="O832" s="11"/>
      <c r="P832" s="11" t="s">
        <v>57</v>
      </c>
    </row>
    <row r="833" spans="1:16" ht="12" customHeight="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11" t="s">
        <v>358</v>
      </c>
      <c r="N833" s="11" t="s">
        <v>543</v>
      </c>
      <c r="O833" s="11" t="s">
        <v>358</v>
      </c>
      <c r="P833" s="11" t="s">
        <v>360</v>
      </c>
    </row>
    <row r="834" spans="1:16" ht="12" customHeight="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11" t="s">
        <v>0</v>
      </c>
      <c r="N834" s="11"/>
      <c r="O834" s="11"/>
      <c r="P834" s="11" t="s">
        <v>57</v>
      </c>
    </row>
    <row r="835" spans="1:16" ht="12" customHeight="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11" t="s">
        <v>0</v>
      </c>
      <c r="N835" s="11"/>
      <c r="O835" s="11"/>
      <c r="P835" s="11" t="s">
        <v>57</v>
      </c>
    </row>
    <row r="836" spans="1:16" ht="12" customHeight="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11" t="s">
        <v>0</v>
      </c>
      <c r="N836" s="11"/>
      <c r="O836" s="11"/>
      <c r="P836" s="11" t="s">
        <v>57</v>
      </c>
    </row>
    <row r="837" spans="1:16" ht="12" customHeight="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11" t="s">
        <v>0</v>
      </c>
      <c r="N837" s="11"/>
      <c r="O837" s="11"/>
      <c r="P837" s="11" t="s">
        <v>57</v>
      </c>
    </row>
    <row r="838" spans="1:16" ht="12" customHeight="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11" t="s">
        <v>0</v>
      </c>
      <c r="N838" s="11"/>
      <c r="O838" s="11"/>
      <c r="P838" s="11" t="s">
        <v>57</v>
      </c>
    </row>
    <row r="839" spans="1:16" ht="12" customHeight="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11" t="s">
        <v>358</v>
      </c>
      <c r="N839" s="11" t="s">
        <v>543</v>
      </c>
      <c r="O839" s="11" t="s">
        <v>358</v>
      </c>
      <c r="P839" s="11" t="s">
        <v>44</v>
      </c>
    </row>
    <row r="840" spans="1:16" ht="12" customHeight="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11" t="s">
        <v>358</v>
      </c>
      <c r="N840" s="11" t="s">
        <v>541</v>
      </c>
      <c r="O840" s="11" t="s">
        <v>358</v>
      </c>
      <c r="P840" s="11" t="s">
        <v>360</v>
      </c>
    </row>
    <row r="841" spans="1:16" ht="12" customHeight="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11" t="s">
        <v>0</v>
      </c>
      <c r="N841" s="11"/>
      <c r="O841" s="11"/>
      <c r="P841" s="11" t="s">
        <v>57</v>
      </c>
    </row>
    <row r="842" spans="1:16" ht="12" customHeight="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11" t="s">
        <v>358</v>
      </c>
      <c r="N842" s="11" t="s">
        <v>543</v>
      </c>
      <c r="O842" s="11" t="s">
        <v>0</v>
      </c>
      <c r="P842" s="11"/>
    </row>
    <row r="843" spans="1:16" ht="12" customHeight="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11" t="s">
        <v>0</v>
      </c>
      <c r="N843" s="11"/>
      <c r="O843" s="11"/>
      <c r="P843" s="11" t="s">
        <v>57</v>
      </c>
    </row>
    <row r="844" spans="1:16" ht="12" customHeight="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11" t="s">
        <v>358</v>
      </c>
      <c r="N844" s="11" t="s">
        <v>543</v>
      </c>
      <c r="O844" s="11" t="s">
        <v>358</v>
      </c>
      <c r="P844" s="11" t="s">
        <v>44</v>
      </c>
    </row>
    <row r="845" spans="1:16" ht="12" customHeight="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11" t="s">
        <v>358</v>
      </c>
      <c r="N845" s="11" t="s">
        <v>542</v>
      </c>
      <c r="O845" s="11" t="s">
        <v>358</v>
      </c>
      <c r="P845" s="11" t="s">
        <v>360</v>
      </c>
    </row>
    <row r="846" spans="1:16" ht="12" customHeight="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11" t="s">
        <v>0</v>
      </c>
      <c r="N846" s="11"/>
      <c r="O846" s="11"/>
      <c r="P846" s="11" t="s">
        <v>57</v>
      </c>
    </row>
    <row r="847" spans="1:16" ht="12" customHeight="1">
      <c r="A847" s="10">
        <v>843</v>
      </c>
      <c r="B847" s="98" t="s">
        <v>74</v>
      </c>
      <c r="C847" s="98" t="s">
        <v>75</v>
      </c>
      <c r="D847" s="11" t="s">
        <v>51</v>
      </c>
      <c r="E847" s="11" t="s">
        <v>303</v>
      </c>
      <c r="F847" s="12" t="s">
        <v>50</v>
      </c>
      <c r="G847" s="12" t="s">
        <v>310</v>
      </c>
      <c r="H847" s="12" t="s">
        <v>306</v>
      </c>
      <c r="I847" s="103" t="s">
        <v>504</v>
      </c>
      <c r="J847" s="11" t="str">
        <f t="shared" ref="J847:J852" si="29">"12-16h"</f>
        <v>12-16h</v>
      </c>
      <c r="K847" s="12" t="s">
        <v>513</v>
      </c>
      <c r="L847" s="69" t="s">
        <v>519</v>
      </c>
      <c r="M847" s="11" t="s">
        <v>358</v>
      </c>
      <c r="N847" s="11" t="s">
        <v>543</v>
      </c>
      <c r="O847" s="11" t="s">
        <v>0</v>
      </c>
      <c r="P847" s="11"/>
    </row>
    <row r="848" spans="1:16" ht="12" customHeight="1">
      <c r="A848" s="10">
        <v>844</v>
      </c>
      <c r="B848" s="98" t="s">
        <v>269</v>
      </c>
      <c r="C848" s="98" t="s">
        <v>264</v>
      </c>
      <c r="D848" s="11" t="s">
        <v>51</v>
      </c>
      <c r="E848" s="11" t="s">
        <v>304</v>
      </c>
      <c r="F848" s="12" t="s">
        <v>49</v>
      </c>
      <c r="G848" s="11" t="s">
        <v>511</v>
      </c>
      <c r="H848" s="12" t="s">
        <v>307</v>
      </c>
      <c r="I848" s="11" t="s">
        <v>507</v>
      </c>
      <c r="J848" s="11" t="str">
        <f t="shared" si="29"/>
        <v>12-16h</v>
      </c>
      <c r="K848" s="12" t="s">
        <v>513</v>
      </c>
      <c r="L848" s="69" t="s">
        <v>519</v>
      </c>
      <c r="M848" s="11" t="s">
        <v>358</v>
      </c>
      <c r="N848" s="11" t="s">
        <v>542</v>
      </c>
      <c r="O848" s="11" t="s">
        <v>358</v>
      </c>
      <c r="P848" s="11" t="s">
        <v>359</v>
      </c>
    </row>
    <row r="849" spans="1:16" ht="12" customHeight="1">
      <c r="A849" s="10">
        <v>845</v>
      </c>
      <c r="B849" s="98" t="s">
        <v>74</v>
      </c>
      <c r="C849" s="98" t="s">
        <v>75</v>
      </c>
      <c r="D849" s="11" t="s">
        <v>25</v>
      </c>
      <c r="E849" s="11" t="s">
        <v>304</v>
      </c>
      <c r="F849" s="12" t="s">
        <v>49</v>
      </c>
      <c r="G849" s="12" t="s">
        <v>310</v>
      </c>
      <c r="H849" s="12" t="s">
        <v>306</v>
      </c>
      <c r="I849" s="103" t="s">
        <v>504</v>
      </c>
      <c r="J849" s="11" t="str">
        <f t="shared" si="29"/>
        <v>12-16h</v>
      </c>
      <c r="K849" s="12" t="s">
        <v>47</v>
      </c>
      <c r="L849" s="69" t="s">
        <v>519</v>
      </c>
      <c r="M849" s="11" t="s">
        <v>358</v>
      </c>
      <c r="N849" s="11" t="s">
        <v>543</v>
      </c>
      <c r="O849" s="11" t="s">
        <v>358</v>
      </c>
      <c r="P849" s="11" t="s">
        <v>45</v>
      </c>
    </row>
    <row r="850" spans="1:16" ht="12" customHeight="1">
      <c r="A850" s="10">
        <v>846</v>
      </c>
      <c r="B850" s="98" t="s">
        <v>199</v>
      </c>
      <c r="C850" s="98" t="s">
        <v>198</v>
      </c>
      <c r="D850" s="11" t="s">
        <v>51</v>
      </c>
      <c r="E850" s="11" t="s">
        <v>303</v>
      </c>
      <c r="F850" s="12" t="s">
        <v>50</v>
      </c>
      <c r="G850" s="12" t="s">
        <v>310</v>
      </c>
      <c r="H850" s="12" t="s">
        <v>306</v>
      </c>
      <c r="I850" s="103" t="s">
        <v>504</v>
      </c>
      <c r="J850" s="11" t="str">
        <f t="shared" si="29"/>
        <v>12-16h</v>
      </c>
      <c r="K850" s="12" t="s">
        <v>512</v>
      </c>
      <c r="L850" s="69" t="s">
        <v>520</v>
      </c>
      <c r="M850" s="11" t="s">
        <v>0</v>
      </c>
      <c r="N850" s="11"/>
      <c r="O850" s="11"/>
      <c r="P850" s="11" t="s">
        <v>57</v>
      </c>
    </row>
    <row r="851" spans="1:16" ht="12" customHeight="1">
      <c r="A851" s="10">
        <v>847</v>
      </c>
      <c r="B851" s="98" t="s">
        <v>72</v>
      </c>
      <c r="C851" s="98" t="s">
        <v>72</v>
      </c>
      <c r="D851" s="11" t="s">
        <v>51</v>
      </c>
      <c r="E851" s="11" t="s">
        <v>303</v>
      </c>
      <c r="F851" s="12" t="s">
        <v>49</v>
      </c>
      <c r="G851" s="12" t="s">
        <v>310</v>
      </c>
      <c r="H851" s="12" t="s">
        <v>306</v>
      </c>
      <c r="I851" s="11" t="s">
        <v>504</v>
      </c>
      <c r="J851" s="11" t="str">
        <f t="shared" si="29"/>
        <v>12-16h</v>
      </c>
      <c r="K851" s="12" t="s">
        <v>513</v>
      </c>
      <c r="L851" s="69" t="s">
        <v>519</v>
      </c>
      <c r="M851" s="11" t="s">
        <v>358</v>
      </c>
      <c r="N851" s="11" t="s">
        <v>543</v>
      </c>
      <c r="O851" s="11" t="s">
        <v>0</v>
      </c>
      <c r="P851" s="11"/>
    </row>
    <row r="852" spans="1:16" ht="12" customHeight="1">
      <c r="A852" s="10">
        <v>848</v>
      </c>
      <c r="B852" s="98" t="s">
        <v>260</v>
      </c>
      <c r="C852" s="98" t="s">
        <v>260</v>
      </c>
      <c r="D852" s="11" t="s">
        <v>25</v>
      </c>
      <c r="E852" s="11" t="s">
        <v>303</v>
      </c>
      <c r="F852" s="12" t="s">
        <v>50</v>
      </c>
      <c r="G852" s="12" t="s">
        <v>310</v>
      </c>
      <c r="H852" s="12" t="s">
        <v>306</v>
      </c>
      <c r="I852" s="103" t="s">
        <v>504</v>
      </c>
      <c r="J852" s="11" t="str">
        <f t="shared" si="29"/>
        <v>12-16h</v>
      </c>
      <c r="K852" s="12" t="s">
        <v>512</v>
      </c>
      <c r="L852" s="69" t="s">
        <v>519</v>
      </c>
      <c r="M852" s="11" t="s">
        <v>358</v>
      </c>
      <c r="N852" s="11" t="s">
        <v>543</v>
      </c>
      <c r="O852" s="11" t="s">
        <v>358</v>
      </c>
      <c r="P852" s="11" t="s">
        <v>360</v>
      </c>
    </row>
    <row r="853" spans="1:16" ht="12" customHeight="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11" t="s">
        <v>0</v>
      </c>
      <c r="N853" s="11"/>
      <c r="O853" s="11"/>
      <c r="P853" s="11" t="s">
        <v>57</v>
      </c>
    </row>
    <row r="854" spans="1:16" ht="12" customHeight="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11" t="s">
        <v>358</v>
      </c>
      <c r="N854" s="11" t="s">
        <v>542</v>
      </c>
      <c r="O854" s="11" t="s">
        <v>358</v>
      </c>
      <c r="P854" s="11" t="s">
        <v>360</v>
      </c>
    </row>
    <row r="855" spans="1:16" ht="12" customHeight="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11" t="s">
        <v>0</v>
      </c>
      <c r="N855" s="11"/>
      <c r="O855" s="11"/>
      <c r="P855" s="11" t="s">
        <v>57</v>
      </c>
    </row>
    <row r="856" spans="1:16" ht="12" customHeight="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11" t="s">
        <v>358</v>
      </c>
      <c r="N856" s="11" t="s">
        <v>543</v>
      </c>
      <c r="O856" s="11" t="s">
        <v>0</v>
      </c>
      <c r="P856" s="11"/>
    </row>
    <row r="857" spans="1:16" ht="12" customHeight="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11" t="s">
        <v>0</v>
      </c>
      <c r="N857" s="11"/>
      <c r="O857" s="11"/>
      <c r="P857" s="11" t="s">
        <v>57</v>
      </c>
    </row>
    <row r="858" spans="1:16" ht="12" customHeight="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11" t="s">
        <v>358</v>
      </c>
      <c r="N858" s="11" t="s">
        <v>542</v>
      </c>
      <c r="O858" s="11" t="s">
        <v>358</v>
      </c>
      <c r="P858" s="11" t="s">
        <v>359</v>
      </c>
    </row>
    <row r="859" spans="1:16" ht="12" customHeight="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11" t="s">
        <v>0</v>
      </c>
      <c r="N859" s="11"/>
      <c r="O859" s="11"/>
      <c r="P859" s="11" t="s">
        <v>57</v>
      </c>
    </row>
    <row r="860" spans="1:16" ht="12" customHeight="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11" t="s">
        <v>358</v>
      </c>
      <c r="N860" s="11" t="s">
        <v>544</v>
      </c>
      <c r="O860" s="11" t="s">
        <v>359</v>
      </c>
      <c r="P860" s="11"/>
    </row>
    <row r="861" spans="1:16" ht="12" customHeight="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11" t="s">
        <v>0</v>
      </c>
      <c r="N861" s="11"/>
      <c r="O861" s="11"/>
      <c r="P861" s="11" t="s">
        <v>57</v>
      </c>
    </row>
    <row r="862" spans="1:16" ht="12" customHeight="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11" t="s">
        <v>358</v>
      </c>
      <c r="N862" s="11" t="s">
        <v>543</v>
      </c>
      <c r="O862" s="11" t="s">
        <v>358</v>
      </c>
      <c r="P862" s="11" t="s">
        <v>44</v>
      </c>
    </row>
    <row r="863" spans="1:16" ht="12" customHeight="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11" t="s">
        <v>358</v>
      </c>
      <c r="N863" s="11" t="s">
        <v>544</v>
      </c>
      <c r="O863" s="11" t="s">
        <v>358</v>
      </c>
      <c r="P863" s="11" t="s">
        <v>360</v>
      </c>
    </row>
    <row r="864" spans="1:16" ht="12" customHeight="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11" t="s">
        <v>0</v>
      </c>
      <c r="N864" s="11"/>
      <c r="O864" s="11"/>
      <c r="P864" s="11" t="s">
        <v>57</v>
      </c>
    </row>
    <row r="865" spans="1:16" ht="12" customHeight="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11" t="s">
        <v>358</v>
      </c>
      <c r="N865" s="11" t="s">
        <v>543</v>
      </c>
      <c r="O865" s="11" t="s">
        <v>358</v>
      </c>
      <c r="P865" s="11" t="s">
        <v>360</v>
      </c>
    </row>
    <row r="866" spans="1:16" ht="12" customHeight="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11" t="s">
        <v>358</v>
      </c>
      <c r="N866" s="11" t="s">
        <v>543</v>
      </c>
      <c r="O866" s="11" t="s">
        <v>358</v>
      </c>
      <c r="P866" s="11" t="s">
        <v>44</v>
      </c>
    </row>
    <row r="867" spans="1:16" ht="12" customHeight="1">
      <c r="A867" s="10">
        <v>863</v>
      </c>
      <c r="B867" s="98" t="s">
        <v>260</v>
      </c>
      <c r="C867" s="98" t="s">
        <v>260</v>
      </c>
      <c r="D867" s="11" t="s">
        <v>52</v>
      </c>
      <c r="E867" s="11" t="s">
        <v>304</v>
      </c>
      <c r="F867" s="12" t="s">
        <v>50</v>
      </c>
      <c r="G867" s="12" t="s">
        <v>310</v>
      </c>
      <c r="H867" s="12" t="s">
        <v>306</v>
      </c>
      <c r="I867" s="11" t="s">
        <v>507</v>
      </c>
      <c r="J867" s="12" t="str">
        <f t="shared" ref="J867:J877" si="30">"≥17h"</f>
        <v>≥17h</v>
      </c>
      <c r="K867" s="12" t="s">
        <v>513</v>
      </c>
      <c r="L867" s="69" t="s">
        <v>519</v>
      </c>
      <c r="M867" s="11" t="s">
        <v>358</v>
      </c>
      <c r="N867" s="11" t="s">
        <v>542</v>
      </c>
      <c r="O867" s="11" t="s">
        <v>0</v>
      </c>
      <c r="P867" s="11"/>
    </row>
    <row r="868" spans="1:16" ht="12" customHeight="1">
      <c r="A868" s="10">
        <v>864</v>
      </c>
      <c r="B868" s="98" t="s">
        <v>88</v>
      </c>
      <c r="C868" s="98" t="s">
        <v>89</v>
      </c>
      <c r="D868" s="11" t="s">
        <v>51</v>
      </c>
      <c r="E868" s="11" t="s">
        <v>303</v>
      </c>
      <c r="F868" s="12" t="s">
        <v>49</v>
      </c>
      <c r="G868" s="12" t="s">
        <v>310</v>
      </c>
      <c r="H868" s="12" t="s">
        <v>306</v>
      </c>
      <c r="I868" s="103" t="s">
        <v>504</v>
      </c>
      <c r="J868" s="12" t="str">
        <f t="shared" si="30"/>
        <v>≥17h</v>
      </c>
      <c r="K868" s="12" t="s">
        <v>513</v>
      </c>
      <c r="L868" s="69" t="s">
        <v>520</v>
      </c>
      <c r="M868" s="11" t="s">
        <v>358</v>
      </c>
      <c r="N868" s="11" t="s">
        <v>543</v>
      </c>
      <c r="O868" s="11" t="s">
        <v>358</v>
      </c>
      <c r="P868" s="11" t="s">
        <v>44</v>
      </c>
    </row>
    <row r="869" spans="1:16" ht="12" customHeight="1">
      <c r="A869" s="10">
        <v>865</v>
      </c>
      <c r="B869" s="98" t="s">
        <v>260</v>
      </c>
      <c r="C869" s="98" t="s">
        <v>260</v>
      </c>
      <c r="D869" s="11" t="s">
        <v>52</v>
      </c>
      <c r="E869" s="11" t="s">
        <v>304</v>
      </c>
      <c r="F869" s="12" t="s">
        <v>50</v>
      </c>
      <c r="G869" s="12" t="s">
        <v>310</v>
      </c>
      <c r="H869" s="12" t="s">
        <v>306</v>
      </c>
      <c r="I869" s="11" t="s">
        <v>504</v>
      </c>
      <c r="J869" s="12" t="str">
        <f t="shared" si="30"/>
        <v>≥17h</v>
      </c>
      <c r="K869" s="12" t="s">
        <v>512</v>
      </c>
      <c r="L869" s="69" t="s">
        <v>519</v>
      </c>
      <c r="M869" s="11" t="s">
        <v>358</v>
      </c>
      <c r="N869" s="11" t="s">
        <v>541</v>
      </c>
      <c r="O869" s="11" t="s">
        <v>358</v>
      </c>
      <c r="P869" s="11" t="s">
        <v>359</v>
      </c>
    </row>
    <row r="870" spans="1:16" ht="12" customHeight="1">
      <c r="A870" s="10">
        <v>866</v>
      </c>
      <c r="B870" s="98" t="s">
        <v>199</v>
      </c>
      <c r="C870" s="98" t="s">
        <v>198</v>
      </c>
      <c r="D870" s="11" t="s">
        <v>52</v>
      </c>
      <c r="E870" s="11" t="s">
        <v>303</v>
      </c>
      <c r="F870" s="12" t="s">
        <v>49</v>
      </c>
      <c r="G870" s="12" t="s">
        <v>310</v>
      </c>
      <c r="H870" s="12" t="s">
        <v>306</v>
      </c>
      <c r="I870" s="103" t="s">
        <v>504</v>
      </c>
      <c r="J870" s="12" t="str">
        <f t="shared" si="30"/>
        <v>≥17h</v>
      </c>
      <c r="K870" s="12" t="s">
        <v>512</v>
      </c>
      <c r="L870" s="69" t="s">
        <v>520</v>
      </c>
      <c r="M870" s="11" t="s">
        <v>0</v>
      </c>
      <c r="N870" s="11"/>
      <c r="O870" s="11"/>
      <c r="P870" s="11" t="s">
        <v>57</v>
      </c>
    </row>
    <row r="871" spans="1:16" ht="12" customHeight="1">
      <c r="A871" s="10">
        <v>867</v>
      </c>
      <c r="B871" s="98" t="s">
        <v>185</v>
      </c>
      <c r="C871" s="98" t="s">
        <v>168</v>
      </c>
      <c r="D871" s="11" t="s">
        <v>52</v>
      </c>
      <c r="E871" s="11" t="s">
        <v>304</v>
      </c>
      <c r="F871" s="12" t="s">
        <v>50</v>
      </c>
      <c r="G871" s="11" t="s">
        <v>511</v>
      </c>
      <c r="H871" s="12" t="s">
        <v>306</v>
      </c>
      <c r="I871" s="11" t="s">
        <v>504</v>
      </c>
      <c r="J871" s="12" t="str">
        <f t="shared" si="30"/>
        <v>≥17h</v>
      </c>
      <c r="K871" s="12" t="s">
        <v>47</v>
      </c>
      <c r="L871" s="69" t="s">
        <v>520</v>
      </c>
      <c r="M871" s="11" t="s">
        <v>358</v>
      </c>
      <c r="N871" s="11" t="s">
        <v>544</v>
      </c>
      <c r="O871" s="11" t="s">
        <v>358</v>
      </c>
      <c r="P871" s="11" t="s">
        <v>359</v>
      </c>
    </row>
    <row r="872" spans="1:16" ht="12" customHeight="1">
      <c r="A872" s="10">
        <v>868</v>
      </c>
      <c r="B872" s="98" t="s">
        <v>88</v>
      </c>
      <c r="C872" s="98" t="s">
        <v>89</v>
      </c>
      <c r="D872" s="11" t="s">
        <v>51</v>
      </c>
      <c r="E872" s="11" t="s">
        <v>304</v>
      </c>
      <c r="F872" s="12" t="s">
        <v>50</v>
      </c>
      <c r="G872" s="12" t="s">
        <v>310</v>
      </c>
      <c r="H872" s="12" t="s">
        <v>306</v>
      </c>
      <c r="I872" s="12" t="s">
        <v>505</v>
      </c>
      <c r="J872" s="12" t="str">
        <f t="shared" si="30"/>
        <v>≥17h</v>
      </c>
      <c r="K872" s="12" t="s">
        <v>47</v>
      </c>
      <c r="L872" s="69" t="s">
        <v>520</v>
      </c>
      <c r="M872" s="11" t="s">
        <v>0</v>
      </c>
      <c r="N872" s="11"/>
      <c r="O872" s="11"/>
      <c r="P872" s="11" t="s">
        <v>57</v>
      </c>
    </row>
    <row r="873" spans="1:16" ht="12" customHeight="1">
      <c r="A873" s="10">
        <v>869</v>
      </c>
      <c r="B873" s="98" t="s">
        <v>88</v>
      </c>
      <c r="C873" s="98" t="s">
        <v>89</v>
      </c>
      <c r="D873" s="11" t="s">
        <v>52</v>
      </c>
      <c r="E873" s="11" t="s">
        <v>304</v>
      </c>
      <c r="F873" s="75" t="s">
        <v>47</v>
      </c>
      <c r="G873" s="12" t="s">
        <v>310</v>
      </c>
      <c r="H873" s="12" t="s">
        <v>306</v>
      </c>
      <c r="I873" s="103" t="s">
        <v>505</v>
      </c>
      <c r="J873" s="12" t="str">
        <f t="shared" si="30"/>
        <v>≥17h</v>
      </c>
      <c r="K873" s="12" t="s">
        <v>47</v>
      </c>
      <c r="L873" s="69" t="s">
        <v>520</v>
      </c>
      <c r="M873" s="11" t="s">
        <v>0</v>
      </c>
      <c r="N873" s="11"/>
      <c r="O873" s="11"/>
      <c r="P873" s="11" t="s">
        <v>57</v>
      </c>
    </row>
    <row r="874" spans="1:16" ht="12" customHeight="1">
      <c r="A874" s="10">
        <v>870</v>
      </c>
      <c r="B874" s="98" t="s">
        <v>262</v>
      </c>
      <c r="C874" s="98" t="s">
        <v>260</v>
      </c>
      <c r="D874" s="11" t="s">
        <v>52</v>
      </c>
      <c r="E874" s="11" t="s">
        <v>304</v>
      </c>
      <c r="F874" s="12" t="s">
        <v>49</v>
      </c>
      <c r="G874" s="11" t="s">
        <v>511</v>
      </c>
      <c r="H874" s="12" t="s">
        <v>307</v>
      </c>
      <c r="I874" s="11" t="s">
        <v>504</v>
      </c>
      <c r="J874" s="12" t="str">
        <f t="shared" si="30"/>
        <v>≥17h</v>
      </c>
      <c r="K874" s="12" t="s">
        <v>47</v>
      </c>
      <c r="L874" s="69" t="s">
        <v>519</v>
      </c>
      <c r="M874" s="11" t="s">
        <v>0</v>
      </c>
      <c r="N874" s="11"/>
      <c r="O874" s="11"/>
      <c r="P874" s="11" t="s">
        <v>57</v>
      </c>
    </row>
    <row r="875" spans="1:16" ht="12" customHeight="1">
      <c r="A875" s="10">
        <v>871</v>
      </c>
      <c r="B875" s="98" t="s">
        <v>183</v>
      </c>
      <c r="C875" s="98" t="s">
        <v>168</v>
      </c>
      <c r="D875" s="11" t="s">
        <v>52</v>
      </c>
      <c r="E875" s="11" t="s">
        <v>304</v>
      </c>
      <c r="F875" s="12" t="s">
        <v>49</v>
      </c>
      <c r="G875" s="11" t="s">
        <v>511</v>
      </c>
      <c r="H875" s="12" t="s">
        <v>306</v>
      </c>
      <c r="I875" s="103" t="s">
        <v>505</v>
      </c>
      <c r="J875" s="12" t="str">
        <f t="shared" si="30"/>
        <v>≥17h</v>
      </c>
      <c r="K875" s="12" t="s">
        <v>512</v>
      </c>
      <c r="L875" s="69" t="s">
        <v>520</v>
      </c>
      <c r="M875" s="11" t="s">
        <v>0</v>
      </c>
      <c r="N875" s="11"/>
      <c r="O875" s="11"/>
      <c r="P875" s="11" t="s">
        <v>57</v>
      </c>
    </row>
    <row r="876" spans="1:16" ht="12" customHeight="1">
      <c r="A876" s="10">
        <v>872</v>
      </c>
      <c r="B876" s="98" t="s">
        <v>263</v>
      </c>
      <c r="C876" s="98" t="s">
        <v>260</v>
      </c>
      <c r="D876" s="11" t="s">
        <v>52</v>
      </c>
      <c r="E876" s="11" t="s">
        <v>304</v>
      </c>
      <c r="F876" s="12" t="s">
        <v>49</v>
      </c>
      <c r="G876" s="11" t="s">
        <v>511</v>
      </c>
      <c r="H876" s="12" t="s">
        <v>308</v>
      </c>
      <c r="I876" s="11" t="s">
        <v>507</v>
      </c>
      <c r="J876" s="12" t="str">
        <f t="shared" si="30"/>
        <v>≥17h</v>
      </c>
      <c r="K876" s="12" t="s">
        <v>47</v>
      </c>
      <c r="L876" s="69" t="s">
        <v>519</v>
      </c>
      <c r="M876" s="11" t="s">
        <v>0</v>
      </c>
      <c r="N876" s="11"/>
      <c r="O876" s="11"/>
      <c r="P876" s="11" t="s">
        <v>57</v>
      </c>
    </row>
    <row r="877" spans="1:16" ht="12" customHeight="1">
      <c r="A877" s="10">
        <v>873</v>
      </c>
      <c r="B877" s="98" t="s">
        <v>199</v>
      </c>
      <c r="C877" s="98" t="s">
        <v>198</v>
      </c>
      <c r="D877" s="11" t="s">
        <v>52</v>
      </c>
      <c r="E877" s="11" t="s">
        <v>304</v>
      </c>
      <c r="F877" s="12" t="s">
        <v>49</v>
      </c>
      <c r="G877" s="12" t="s">
        <v>310</v>
      </c>
      <c r="H877" s="12" t="s">
        <v>307</v>
      </c>
      <c r="I877" s="11" t="s">
        <v>504</v>
      </c>
      <c r="J877" s="12" t="str">
        <f t="shared" si="30"/>
        <v>≥17h</v>
      </c>
      <c r="K877" s="12" t="s">
        <v>512</v>
      </c>
      <c r="L877" s="69" t="s">
        <v>520</v>
      </c>
      <c r="M877" s="11" t="s">
        <v>0</v>
      </c>
      <c r="N877" s="11"/>
      <c r="O877" s="11"/>
      <c r="P877" s="11" t="s">
        <v>57</v>
      </c>
    </row>
    <row r="878" spans="1:16" ht="12" customHeight="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11" t="s">
        <v>358</v>
      </c>
      <c r="N878" s="11" t="s">
        <v>543</v>
      </c>
      <c r="O878" s="11" t="s">
        <v>0</v>
      </c>
      <c r="P878" s="11"/>
    </row>
    <row r="879" spans="1:16" ht="12" customHeight="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11" t="s">
        <v>0</v>
      </c>
      <c r="N879" s="11"/>
      <c r="O879" s="11"/>
      <c r="P879" s="11" t="s">
        <v>57</v>
      </c>
    </row>
    <row r="880" spans="1:16" ht="12" customHeight="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11" t="s">
        <v>0</v>
      </c>
      <c r="N880" s="11"/>
      <c r="O880" s="11"/>
      <c r="P880" s="11" t="s">
        <v>57</v>
      </c>
    </row>
    <row r="881" spans="1:16" ht="12" customHeight="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11" t="s">
        <v>358</v>
      </c>
      <c r="N881" s="11" t="s">
        <v>542</v>
      </c>
      <c r="O881" s="11" t="s">
        <v>0</v>
      </c>
      <c r="P881" s="11"/>
    </row>
    <row r="882" spans="1:16" ht="12" customHeight="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11" t="s">
        <v>0</v>
      </c>
      <c r="N882" s="11"/>
      <c r="O882" s="11"/>
      <c r="P882" s="11" t="s">
        <v>57</v>
      </c>
    </row>
    <row r="883" spans="1:16" ht="12" customHeight="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11" t="s">
        <v>358</v>
      </c>
      <c r="N883" s="11" t="s">
        <v>544</v>
      </c>
      <c r="O883" s="11" t="s">
        <v>0</v>
      </c>
      <c r="P883" s="11"/>
    </row>
    <row r="884" spans="1:16" ht="12" customHeight="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11" t="s">
        <v>358</v>
      </c>
      <c r="N884" s="11" t="s">
        <v>543</v>
      </c>
      <c r="O884" s="11" t="s">
        <v>358</v>
      </c>
      <c r="P884" s="11" t="s">
        <v>359</v>
      </c>
    </row>
    <row r="885" spans="1:16" ht="12" customHeight="1">
      <c r="A885" s="10">
        <v>881</v>
      </c>
      <c r="B885" s="98" t="s">
        <v>163</v>
      </c>
      <c r="C885" s="98" t="s">
        <v>60</v>
      </c>
      <c r="D885" s="11" t="s">
        <v>51</v>
      </c>
      <c r="E885" s="11" t="s">
        <v>303</v>
      </c>
      <c r="F885" s="12" t="s">
        <v>49</v>
      </c>
      <c r="G885" s="12" t="s">
        <v>310</v>
      </c>
      <c r="H885" s="12" t="s">
        <v>306</v>
      </c>
      <c r="I885" s="11" t="s">
        <v>504</v>
      </c>
      <c r="J885" s="12" t="str">
        <f t="shared" ref="J885:J891" si="31">"≥17h"</f>
        <v>≥17h</v>
      </c>
      <c r="K885" s="12" t="s">
        <v>47</v>
      </c>
      <c r="L885" s="69" t="s">
        <v>520</v>
      </c>
      <c r="M885" s="11" t="s">
        <v>358</v>
      </c>
      <c r="N885" s="11" t="s">
        <v>544</v>
      </c>
      <c r="O885" s="11" t="s">
        <v>358</v>
      </c>
      <c r="P885" s="11" t="s">
        <v>359</v>
      </c>
    </row>
    <row r="886" spans="1:16" ht="12" customHeight="1">
      <c r="A886" s="10">
        <v>882</v>
      </c>
      <c r="B886" s="98" t="s">
        <v>88</v>
      </c>
      <c r="C886" s="98" t="s">
        <v>89</v>
      </c>
      <c r="D886" s="11" t="s">
        <v>52</v>
      </c>
      <c r="E886" s="11" t="s">
        <v>304</v>
      </c>
      <c r="F886" s="12" t="s">
        <v>48</v>
      </c>
      <c r="G886" s="12" t="s">
        <v>310</v>
      </c>
      <c r="H886" s="12" t="s">
        <v>306</v>
      </c>
      <c r="I886" s="11" t="s">
        <v>504</v>
      </c>
      <c r="J886" s="12" t="str">
        <f t="shared" si="31"/>
        <v>≥17h</v>
      </c>
      <c r="K886" s="12" t="s">
        <v>513</v>
      </c>
      <c r="L886" s="69" t="s">
        <v>520</v>
      </c>
      <c r="M886" s="11" t="s">
        <v>358</v>
      </c>
      <c r="N886" s="11" t="s">
        <v>542</v>
      </c>
      <c r="O886" s="11" t="s">
        <v>358</v>
      </c>
      <c r="P886" s="11" t="s">
        <v>360</v>
      </c>
    </row>
    <row r="887" spans="1:16" ht="12" customHeight="1">
      <c r="A887" s="10">
        <v>883</v>
      </c>
      <c r="B887" s="98" t="s">
        <v>291</v>
      </c>
      <c r="C887" s="98" t="s">
        <v>291</v>
      </c>
      <c r="D887" s="11" t="s">
        <v>51</v>
      </c>
      <c r="E887" s="11" t="s">
        <v>304</v>
      </c>
      <c r="F887" s="12" t="s">
        <v>50</v>
      </c>
      <c r="G887" s="12" t="s">
        <v>310</v>
      </c>
      <c r="H887" s="12" t="s">
        <v>306</v>
      </c>
      <c r="I887" s="103" t="s">
        <v>504</v>
      </c>
      <c r="J887" s="12" t="str">
        <f t="shared" si="31"/>
        <v>≥17h</v>
      </c>
      <c r="K887" s="12" t="s">
        <v>47</v>
      </c>
      <c r="L887" s="69" t="s">
        <v>519</v>
      </c>
      <c r="M887" s="11" t="s">
        <v>0</v>
      </c>
      <c r="N887" s="11"/>
      <c r="O887" s="11"/>
      <c r="P887" s="11" t="s">
        <v>57</v>
      </c>
    </row>
    <row r="888" spans="1:16" ht="12" customHeight="1">
      <c r="A888" s="10">
        <v>884</v>
      </c>
      <c r="B888" s="98" t="s">
        <v>199</v>
      </c>
      <c r="C888" s="98" t="s">
        <v>198</v>
      </c>
      <c r="D888" s="11" t="s">
        <v>52</v>
      </c>
      <c r="E888" s="11" t="s">
        <v>304</v>
      </c>
      <c r="F888" s="12" t="s">
        <v>49</v>
      </c>
      <c r="G888" s="12" t="s">
        <v>310</v>
      </c>
      <c r="H888" s="12" t="s">
        <v>306</v>
      </c>
      <c r="I888" s="11" t="s">
        <v>507</v>
      </c>
      <c r="J888" s="12" t="str">
        <f t="shared" si="31"/>
        <v>≥17h</v>
      </c>
      <c r="K888" s="12" t="s">
        <v>47</v>
      </c>
      <c r="L888" s="69" t="s">
        <v>520</v>
      </c>
      <c r="M888" s="11" t="s">
        <v>0</v>
      </c>
      <c r="N888" s="11"/>
      <c r="O888" s="11"/>
      <c r="P888" s="11" t="s">
        <v>57</v>
      </c>
    </row>
    <row r="889" spans="1:16" ht="12" customHeight="1">
      <c r="A889" s="10">
        <v>885</v>
      </c>
      <c r="B889" s="98" t="s">
        <v>291</v>
      </c>
      <c r="C889" s="98" t="s">
        <v>291</v>
      </c>
      <c r="D889" s="11" t="s">
        <v>25</v>
      </c>
      <c r="E889" s="11" t="s">
        <v>304</v>
      </c>
      <c r="F889" s="12" t="s">
        <v>48</v>
      </c>
      <c r="G889" s="12" t="s">
        <v>310</v>
      </c>
      <c r="H889" s="12" t="s">
        <v>306</v>
      </c>
      <c r="I889" s="11" t="s">
        <v>504</v>
      </c>
      <c r="J889" s="12" t="str">
        <f t="shared" si="31"/>
        <v>≥17h</v>
      </c>
      <c r="K889" s="12" t="s">
        <v>512</v>
      </c>
      <c r="L889" s="69" t="s">
        <v>519</v>
      </c>
      <c r="M889" s="11" t="s">
        <v>358</v>
      </c>
      <c r="N889" s="11" t="s">
        <v>543</v>
      </c>
      <c r="O889" s="11" t="s">
        <v>358</v>
      </c>
      <c r="P889" s="11" t="s">
        <v>360</v>
      </c>
    </row>
    <row r="890" spans="1:16" ht="12" customHeight="1">
      <c r="A890" s="10">
        <v>886</v>
      </c>
      <c r="B890" s="98" t="s">
        <v>164</v>
      </c>
      <c r="C890" s="98" t="s">
        <v>60</v>
      </c>
      <c r="D890" s="11" t="s">
        <v>25</v>
      </c>
      <c r="E890" s="11" t="s">
        <v>303</v>
      </c>
      <c r="F890" s="12" t="s">
        <v>48</v>
      </c>
      <c r="G890" s="12" t="s">
        <v>510</v>
      </c>
      <c r="H890" s="12" t="s">
        <v>308</v>
      </c>
      <c r="I890" s="103" t="s">
        <v>504</v>
      </c>
      <c r="J890" s="12" t="str">
        <f t="shared" si="31"/>
        <v>≥17h</v>
      </c>
      <c r="K890" s="12" t="s">
        <v>512</v>
      </c>
      <c r="L890" s="69" t="s">
        <v>520</v>
      </c>
      <c r="M890" s="11" t="s">
        <v>358</v>
      </c>
      <c r="N890" s="11" t="s">
        <v>542</v>
      </c>
      <c r="O890" s="11" t="s">
        <v>358</v>
      </c>
      <c r="P890" s="11" t="s">
        <v>44</v>
      </c>
    </row>
    <row r="891" spans="1:16" ht="12" customHeight="1">
      <c r="A891" s="10">
        <v>887</v>
      </c>
      <c r="B891" s="98" t="s">
        <v>199</v>
      </c>
      <c r="C891" s="98" t="s">
        <v>198</v>
      </c>
      <c r="D891" s="11" t="s">
        <v>51</v>
      </c>
      <c r="E891" s="11" t="s">
        <v>303</v>
      </c>
      <c r="F891" s="12" t="s">
        <v>49</v>
      </c>
      <c r="G891" s="12" t="s">
        <v>310</v>
      </c>
      <c r="H891" s="12" t="s">
        <v>308</v>
      </c>
      <c r="I891" s="11" t="s">
        <v>507</v>
      </c>
      <c r="J891" s="12" t="str">
        <f t="shared" si="31"/>
        <v>≥17h</v>
      </c>
      <c r="K891" s="12" t="s">
        <v>47</v>
      </c>
      <c r="L891" s="69" t="s">
        <v>520</v>
      </c>
      <c r="M891" s="11" t="s">
        <v>0</v>
      </c>
      <c r="N891" s="11"/>
      <c r="O891" s="11"/>
      <c r="P891" s="11" t="s">
        <v>57</v>
      </c>
    </row>
    <row r="892" spans="1:16" ht="12" customHeight="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11" t="s">
        <v>358</v>
      </c>
      <c r="N892" s="11" t="s">
        <v>543</v>
      </c>
      <c r="O892" s="11" t="s">
        <v>0</v>
      </c>
      <c r="P892" s="11"/>
    </row>
    <row r="893" spans="1:16" ht="12" customHeight="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11" t="s">
        <v>358</v>
      </c>
      <c r="N893" s="11" t="s">
        <v>542</v>
      </c>
      <c r="O893" s="11" t="s">
        <v>358</v>
      </c>
      <c r="P893" s="11" t="s">
        <v>360</v>
      </c>
    </row>
    <row r="894" spans="1:16" ht="12" customHeight="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11" t="s">
        <v>358</v>
      </c>
      <c r="N894" s="11" t="s">
        <v>543</v>
      </c>
      <c r="O894" s="11" t="s">
        <v>358</v>
      </c>
      <c r="P894" s="11" t="s">
        <v>359</v>
      </c>
    </row>
    <row r="895" spans="1:16" ht="12" customHeight="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11" t="s">
        <v>358</v>
      </c>
      <c r="N895" s="11" t="s">
        <v>543</v>
      </c>
      <c r="O895" s="11" t="s">
        <v>358</v>
      </c>
      <c r="P895" s="11" t="s">
        <v>360</v>
      </c>
    </row>
    <row r="896" spans="1:16" ht="12" customHeight="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11" t="s">
        <v>0</v>
      </c>
      <c r="N896" s="11"/>
      <c r="O896" s="11"/>
      <c r="P896" s="11" t="s">
        <v>57</v>
      </c>
    </row>
    <row r="897" spans="1:16" ht="12" customHeight="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11" t="s">
        <v>0</v>
      </c>
      <c r="N897" s="11"/>
      <c r="O897" s="11"/>
      <c r="P897" s="11" t="s">
        <v>57</v>
      </c>
    </row>
    <row r="898" spans="1:16" ht="12" customHeight="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11" t="s">
        <v>358</v>
      </c>
      <c r="N898" s="11" t="s">
        <v>542</v>
      </c>
      <c r="O898" s="11" t="s">
        <v>358</v>
      </c>
      <c r="P898" s="11" t="s">
        <v>44</v>
      </c>
    </row>
    <row r="899" spans="1:16" ht="12" customHeight="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11" t="s">
        <v>358</v>
      </c>
      <c r="N899" s="11" t="s">
        <v>543</v>
      </c>
      <c r="O899" s="11" t="s">
        <v>358</v>
      </c>
      <c r="P899" s="11" t="s">
        <v>360</v>
      </c>
    </row>
    <row r="900" spans="1:16" ht="12" customHeight="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11" t="s">
        <v>358</v>
      </c>
      <c r="N900" s="11" t="s">
        <v>543</v>
      </c>
      <c r="O900" s="11" t="s">
        <v>0</v>
      </c>
      <c r="P900" s="11"/>
    </row>
    <row r="901" spans="1:16" ht="12" customHeight="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11" t="s">
        <v>358</v>
      </c>
      <c r="N901" s="11" t="s">
        <v>544</v>
      </c>
      <c r="O901" s="11" t="s">
        <v>359</v>
      </c>
      <c r="P901" s="11"/>
    </row>
    <row r="902" spans="1:16" ht="12" customHeight="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11" t="s">
        <v>358</v>
      </c>
      <c r="N902" s="11" t="s">
        <v>542</v>
      </c>
      <c r="O902" s="11" t="s">
        <v>358</v>
      </c>
      <c r="P902" s="11" t="s">
        <v>44</v>
      </c>
    </row>
    <row r="903" spans="1:16" ht="12" customHeight="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11" t="s">
        <v>358</v>
      </c>
      <c r="N903" s="11" t="s">
        <v>543</v>
      </c>
      <c r="O903" s="11" t="s">
        <v>0</v>
      </c>
      <c r="P903" s="11"/>
    </row>
    <row r="904" spans="1:16" ht="12" customHeight="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11" t="s">
        <v>358</v>
      </c>
      <c r="N904" s="11" t="s">
        <v>544</v>
      </c>
      <c r="O904" s="11" t="s">
        <v>0</v>
      </c>
      <c r="P904" s="11"/>
    </row>
    <row r="905" spans="1:16" ht="12" customHeight="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11" t="s">
        <v>358</v>
      </c>
      <c r="N905" s="11" t="s">
        <v>543</v>
      </c>
      <c r="O905" s="11" t="s">
        <v>358</v>
      </c>
      <c r="P905" s="11" t="s">
        <v>360</v>
      </c>
    </row>
    <row r="906" spans="1:16" ht="12" customHeight="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11" t="s">
        <v>358</v>
      </c>
      <c r="N906" s="11" t="s">
        <v>543</v>
      </c>
      <c r="O906" s="11" t="s">
        <v>0</v>
      </c>
      <c r="P906" s="11"/>
    </row>
    <row r="907" spans="1:16" ht="12" customHeight="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11" t="s">
        <v>358</v>
      </c>
      <c r="N907" s="11" t="s">
        <v>544</v>
      </c>
      <c r="O907" s="11" t="s">
        <v>0</v>
      </c>
      <c r="P907" s="11"/>
    </row>
    <row r="908" spans="1:16" ht="12" customHeight="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11" t="s">
        <v>0</v>
      </c>
      <c r="N908" s="11"/>
      <c r="O908" s="11"/>
      <c r="P908" s="11" t="s">
        <v>57</v>
      </c>
    </row>
    <row r="909" spans="1:16" ht="12" customHeight="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11" t="s">
        <v>358</v>
      </c>
      <c r="N909" s="11" t="s">
        <v>543</v>
      </c>
      <c r="O909" s="11" t="s">
        <v>359</v>
      </c>
      <c r="P909" s="11"/>
    </row>
    <row r="910" spans="1:16" ht="12" customHeight="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11" t="s">
        <v>358</v>
      </c>
      <c r="N910" s="11" t="s">
        <v>542</v>
      </c>
      <c r="O910" s="11" t="s">
        <v>358</v>
      </c>
      <c r="P910" s="11" t="s">
        <v>44</v>
      </c>
    </row>
    <row r="911" spans="1:16" ht="12" customHeight="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11" t="s">
        <v>358</v>
      </c>
      <c r="N911" s="11" t="s">
        <v>543</v>
      </c>
      <c r="O911" s="11" t="s">
        <v>358</v>
      </c>
      <c r="P911" s="11" t="s">
        <v>360</v>
      </c>
    </row>
    <row r="912" spans="1:16" ht="12" customHeight="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11" t="s">
        <v>358</v>
      </c>
      <c r="N912" s="11" t="s">
        <v>544</v>
      </c>
      <c r="O912" s="11" t="s">
        <v>0</v>
      </c>
      <c r="P912" s="11"/>
    </row>
    <row r="913" spans="1:16" ht="12" customHeight="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11" t="s">
        <v>358</v>
      </c>
      <c r="N913" s="11" t="s">
        <v>543</v>
      </c>
      <c r="O913" s="11" t="s">
        <v>358</v>
      </c>
      <c r="P913" s="11" t="s">
        <v>44</v>
      </c>
    </row>
    <row r="914" spans="1:16" ht="12" customHeight="1">
      <c r="A914" s="10">
        <v>910</v>
      </c>
      <c r="B914" s="98" t="s">
        <v>157</v>
      </c>
      <c r="C914" s="98" t="s">
        <v>60</v>
      </c>
      <c r="D914" s="11" t="s">
        <v>52</v>
      </c>
      <c r="E914" s="11" t="s">
        <v>303</v>
      </c>
      <c r="F914" s="12" t="s">
        <v>48</v>
      </c>
      <c r="G914" s="12" t="s">
        <v>310</v>
      </c>
      <c r="H914" s="12" t="s">
        <v>306</v>
      </c>
      <c r="I914" s="11" t="s">
        <v>507</v>
      </c>
      <c r="J914" s="12" t="str">
        <f t="shared" ref="J914:J919" si="32">"≥17h"</f>
        <v>≥17h</v>
      </c>
      <c r="K914" s="12" t="s">
        <v>513</v>
      </c>
      <c r="L914" s="69" t="s">
        <v>520</v>
      </c>
      <c r="M914" s="11" t="s">
        <v>358</v>
      </c>
      <c r="N914" s="11" t="s">
        <v>542</v>
      </c>
      <c r="O914" s="11" t="s">
        <v>358</v>
      </c>
      <c r="P914" s="11" t="s">
        <v>44</v>
      </c>
    </row>
    <row r="915" spans="1:16" ht="12" customHeight="1">
      <c r="A915" s="10">
        <v>911</v>
      </c>
      <c r="B915" s="98" t="s">
        <v>276</v>
      </c>
      <c r="C915" s="98" t="s">
        <v>89</v>
      </c>
      <c r="D915" s="11" t="s">
        <v>52</v>
      </c>
      <c r="E915" s="11" t="s">
        <v>303</v>
      </c>
      <c r="F915" s="12" t="s">
        <v>49</v>
      </c>
      <c r="G915" s="12" t="s">
        <v>310</v>
      </c>
      <c r="H915" s="12" t="s">
        <v>306</v>
      </c>
      <c r="I915" s="103" t="s">
        <v>504</v>
      </c>
      <c r="J915" s="12" t="str">
        <f t="shared" si="32"/>
        <v>≥17h</v>
      </c>
      <c r="K915" s="12" t="s">
        <v>47</v>
      </c>
      <c r="L915" s="69" t="s">
        <v>520</v>
      </c>
      <c r="M915" s="11" t="s">
        <v>0</v>
      </c>
      <c r="N915" s="11"/>
      <c r="O915" s="11"/>
      <c r="P915" s="11" t="s">
        <v>57</v>
      </c>
    </row>
    <row r="916" spans="1:16" ht="12" customHeight="1">
      <c r="A916" s="10">
        <v>912</v>
      </c>
      <c r="B916" s="98" t="s">
        <v>174</v>
      </c>
      <c r="C916" s="98" t="s">
        <v>168</v>
      </c>
      <c r="D916" s="11" t="s">
        <v>52</v>
      </c>
      <c r="E916" s="11" t="s">
        <v>303</v>
      </c>
      <c r="F916" s="12" t="s">
        <v>48</v>
      </c>
      <c r="G916" s="12" t="s">
        <v>510</v>
      </c>
      <c r="H916" s="12" t="s">
        <v>308</v>
      </c>
      <c r="I916" s="11" t="s">
        <v>504</v>
      </c>
      <c r="J916" s="12" t="str">
        <f t="shared" si="32"/>
        <v>≥17h</v>
      </c>
      <c r="K916" s="12" t="s">
        <v>513</v>
      </c>
      <c r="L916" s="69" t="s">
        <v>520</v>
      </c>
      <c r="M916" s="11" t="s">
        <v>358</v>
      </c>
      <c r="N916" s="11" t="s">
        <v>544</v>
      </c>
      <c r="O916" s="11" t="s">
        <v>0</v>
      </c>
      <c r="P916" s="11"/>
    </row>
    <row r="917" spans="1:16" ht="12" customHeight="1">
      <c r="A917" s="10">
        <v>913</v>
      </c>
      <c r="B917" s="98" t="s">
        <v>276</v>
      </c>
      <c r="C917" s="98" t="s">
        <v>89</v>
      </c>
      <c r="D917" s="11" t="s">
        <v>51</v>
      </c>
      <c r="E917" s="11" t="s">
        <v>304</v>
      </c>
      <c r="F917" s="12" t="s">
        <v>50</v>
      </c>
      <c r="G917" s="12" t="s">
        <v>310</v>
      </c>
      <c r="H917" s="12" t="s">
        <v>306</v>
      </c>
      <c r="I917" s="11" t="s">
        <v>504</v>
      </c>
      <c r="J917" s="12" t="str">
        <f t="shared" si="32"/>
        <v>≥17h</v>
      </c>
      <c r="K917" s="12" t="s">
        <v>512</v>
      </c>
      <c r="L917" s="69" t="s">
        <v>520</v>
      </c>
      <c r="M917" s="11" t="s">
        <v>0</v>
      </c>
      <c r="N917" s="11"/>
      <c r="O917" s="11"/>
      <c r="P917" s="11" t="s">
        <v>57</v>
      </c>
    </row>
    <row r="918" spans="1:16" ht="12" customHeight="1">
      <c r="A918" s="10">
        <v>914</v>
      </c>
      <c r="B918" s="98" t="s">
        <v>276</v>
      </c>
      <c r="C918" s="98" t="s">
        <v>89</v>
      </c>
      <c r="D918" s="11" t="s">
        <v>51</v>
      </c>
      <c r="E918" s="11" t="s">
        <v>304</v>
      </c>
      <c r="F918" s="12" t="s">
        <v>50</v>
      </c>
      <c r="G918" s="12" t="s">
        <v>310</v>
      </c>
      <c r="H918" s="12" t="s">
        <v>306</v>
      </c>
      <c r="I918" s="11" t="s">
        <v>504</v>
      </c>
      <c r="J918" s="12" t="str">
        <f t="shared" si="32"/>
        <v>≥17h</v>
      </c>
      <c r="K918" s="12" t="s">
        <v>47</v>
      </c>
      <c r="L918" s="69" t="s">
        <v>520</v>
      </c>
      <c r="M918" s="11" t="s">
        <v>0</v>
      </c>
      <c r="N918" s="11"/>
      <c r="O918" s="11"/>
      <c r="P918" s="11" t="s">
        <v>57</v>
      </c>
    </row>
    <row r="919" spans="1:16" ht="12" customHeight="1">
      <c r="A919" s="10">
        <v>915</v>
      </c>
      <c r="B919" s="98" t="s">
        <v>276</v>
      </c>
      <c r="C919" s="98" t="s">
        <v>89</v>
      </c>
      <c r="D919" s="11" t="s">
        <v>51</v>
      </c>
      <c r="E919" s="11" t="s">
        <v>304</v>
      </c>
      <c r="F919" s="12" t="s">
        <v>50</v>
      </c>
      <c r="G919" s="12" t="s">
        <v>310</v>
      </c>
      <c r="H919" s="12" t="s">
        <v>306</v>
      </c>
      <c r="I919" s="103" t="s">
        <v>504</v>
      </c>
      <c r="J919" s="12" t="str">
        <f t="shared" si="32"/>
        <v>≥17h</v>
      </c>
      <c r="K919" s="12" t="s">
        <v>47</v>
      </c>
      <c r="L919" s="69" t="s">
        <v>520</v>
      </c>
      <c r="M919" s="11" t="s">
        <v>358</v>
      </c>
      <c r="N919" s="11" t="s">
        <v>543</v>
      </c>
      <c r="O919" s="11" t="s">
        <v>358</v>
      </c>
      <c r="P919" s="11" t="s">
        <v>360</v>
      </c>
    </row>
    <row r="920" spans="1:16" ht="12" customHeight="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11" t="s">
        <v>0</v>
      </c>
      <c r="N920" s="11"/>
      <c r="O920" s="11"/>
      <c r="P920" s="11" t="s">
        <v>57</v>
      </c>
    </row>
    <row r="921" spans="1:16" ht="12" customHeight="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11" t="s">
        <v>0</v>
      </c>
      <c r="N921" s="11"/>
      <c r="O921" s="11"/>
      <c r="P921" s="11" t="s">
        <v>57</v>
      </c>
    </row>
    <row r="922" spans="1:16" ht="12" customHeight="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11" t="s">
        <v>0</v>
      </c>
      <c r="N922" s="11"/>
      <c r="O922" s="11"/>
      <c r="P922" s="11" t="s">
        <v>57</v>
      </c>
    </row>
    <row r="923" spans="1:16" ht="12" customHeight="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11" t="s">
        <v>358</v>
      </c>
      <c r="N923" s="11" t="s">
        <v>544</v>
      </c>
      <c r="O923" s="11" t="s">
        <v>358</v>
      </c>
      <c r="P923" s="11" t="s">
        <v>360</v>
      </c>
    </row>
    <row r="924" spans="1:16" ht="12" customHeight="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11" t="s">
        <v>0</v>
      </c>
      <c r="N924" s="11"/>
      <c r="O924" s="11"/>
      <c r="P924" s="11" t="s">
        <v>57</v>
      </c>
    </row>
    <row r="925" spans="1:16" ht="12" customHeight="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11" t="s">
        <v>0</v>
      </c>
      <c r="N925" s="11"/>
      <c r="O925" s="11"/>
      <c r="P925" s="11" t="s">
        <v>57</v>
      </c>
    </row>
    <row r="926" spans="1:16" ht="12" customHeight="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11" t="s">
        <v>358</v>
      </c>
      <c r="N926" s="11" t="s">
        <v>543</v>
      </c>
      <c r="O926" s="11" t="s">
        <v>358</v>
      </c>
      <c r="P926" s="11" t="s">
        <v>359</v>
      </c>
    </row>
    <row r="927" spans="1:16" ht="12" customHeight="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11" t="s">
        <v>0</v>
      </c>
      <c r="N927" s="11"/>
      <c r="O927" s="11"/>
      <c r="P927" s="11" t="s">
        <v>57</v>
      </c>
    </row>
    <row r="928" spans="1:16" ht="12" customHeight="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11" t="s">
        <v>358</v>
      </c>
      <c r="N928" s="11" t="s">
        <v>544</v>
      </c>
      <c r="O928" s="11" t="s">
        <v>358</v>
      </c>
      <c r="P928" s="11" t="s">
        <v>360</v>
      </c>
    </row>
    <row r="929" spans="1:16" ht="12" customHeight="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11" t="s">
        <v>358</v>
      </c>
      <c r="N929" s="11" t="s">
        <v>543</v>
      </c>
      <c r="O929" s="11" t="s">
        <v>358</v>
      </c>
      <c r="P929" s="11" t="s">
        <v>44</v>
      </c>
    </row>
    <row r="930" spans="1:16" ht="12" customHeight="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11" t="s">
        <v>0</v>
      </c>
      <c r="N930" s="11"/>
      <c r="O930" s="11"/>
      <c r="P930" s="11" t="s">
        <v>57</v>
      </c>
    </row>
    <row r="931" spans="1:16" ht="12" customHeight="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11" t="s">
        <v>358</v>
      </c>
      <c r="N931" s="11" t="s">
        <v>543</v>
      </c>
      <c r="O931" s="11" t="s">
        <v>358</v>
      </c>
      <c r="P931" s="11" t="s">
        <v>44</v>
      </c>
    </row>
    <row r="932" spans="1:16" ht="12" customHeight="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11" t="s">
        <v>358</v>
      </c>
      <c r="N932" s="11" t="s">
        <v>544</v>
      </c>
      <c r="O932" s="11" t="s">
        <v>0</v>
      </c>
      <c r="P932" s="11"/>
    </row>
    <row r="933" spans="1:16" ht="12" customHeight="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11" t="s">
        <v>0</v>
      </c>
      <c r="N933" s="11"/>
      <c r="O933" s="11"/>
      <c r="P933" s="11" t="s">
        <v>57</v>
      </c>
    </row>
    <row r="934" spans="1:16" ht="12" customHeight="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11" t="s">
        <v>0</v>
      </c>
      <c r="N934" s="11"/>
      <c r="O934" s="11"/>
      <c r="P934" s="11" t="s">
        <v>57</v>
      </c>
    </row>
    <row r="935" spans="1:16" ht="12" customHeight="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11" t="s">
        <v>358</v>
      </c>
      <c r="N935" s="11" t="s">
        <v>544</v>
      </c>
      <c r="O935" s="11" t="s">
        <v>358</v>
      </c>
      <c r="P935" s="11" t="s">
        <v>360</v>
      </c>
    </row>
    <row r="936" spans="1:16" ht="12" customHeight="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11" t="s">
        <v>0</v>
      </c>
      <c r="N936" s="11"/>
      <c r="O936" s="11"/>
      <c r="P936" s="11" t="s">
        <v>57</v>
      </c>
    </row>
    <row r="937" spans="1:16" ht="12" customHeight="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11" t="s">
        <v>358</v>
      </c>
      <c r="N937" s="11" t="s">
        <v>542</v>
      </c>
      <c r="O937" s="11" t="s">
        <v>358</v>
      </c>
      <c r="P937" s="11" t="s">
        <v>359</v>
      </c>
    </row>
    <row r="938" spans="1:16" ht="12" customHeight="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11" t="s">
        <v>358</v>
      </c>
      <c r="N938" s="11" t="s">
        <v>544</v>
      </c>
      <c r="O938" s="11" t="s">
        <v>0</v>
      </c>
      <c r="P938" s="11"/>
    </row>
    <row r="939" spans="1:16" ht="12" customHeight="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11" t="s">
        <v>358</v>
      </c>
      <c r="N939" s="11" t="s">
        <v>543</v>
      </c>
      <c r="O939" s="11" t="s">
        <v>358</v>
      </c>
      <c r="P939" s="11" t="s">
        <v>44</v>
      </c>
    </row>
    <row r="940" spans="1:16" ht="12" customHeight="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11" t="s">
        <v>0</v>
      </c>
      <c r="N940" s="11"/>
      <c r="O940" s="11"/>
      <c r="P940" s="11" t="s">
        <v>57</v>
      </c>
    </row>
    <row r="941" spans="1:16" ht="12" customHeight="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11" t="s">
        <v>0</v>
      </c>
      <c r="N941" s="11"/>
      <c r="O941" s="11"/>
      <c r="P941" s="11" t="s">
        <v>57</v>
      </c>
    </row>
    <row r="942" spans="1:16" ht="12" customHeight="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11" t="s">
        <v>0</v>
      </c>
      <c r="N942" s="11"/>
      <c r="O942" s="11"/>
      <c r="P942" s="11" t="s">
        <v>57</v>
      </c>
    </row>
    <row r="943" spans="1:16" ht="12" customHeight="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11" t="s">
        <v>358</v>
      </c>
      <c r="N943" s="11" t="s">
        <v>543</v>
      </c>
      <c r="O943" s="11" t="s">
        <v>358</v>
      </c>
      <c r="P943" s="11" t="s">
        <v>44</v>
      </c>
    </row>
    <row r="944" spans="1:16" ht="12" customHeight="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11" t="s">
        <v>0</v>
      </c>
      <c r="N944" s="11"/>
      <c r="O944" s="11"/>
      <c r="P944" s="11" t="s">
        <v>57</v>
      </c>
    </row>
    <row r="945" spans="1:16" ht="12" customHeight="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11" t="s">
        <v>358</v>
      </c>
      <c r="N945" s="11" t="s">
        <v>544</v>
      </c>
      <c r="O945" s="11" t="s">
        <v>358</v>
      </c>
      <c r="P945" s="11" t="s">
        <v>359</v>
      </c>
    </row>
    <row r="946" spans="1:16" ht="12" customHeight="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11" t="s">
        <v>358</v>
      </c>
      <c r="N946" s="11" t="s">
        <v>543</v>
      </c>
      <c r="O946" s="11" t="s">
        <v>358</v>
      </c>
      <c r="P946" s="11" t="s">
        <v>359</v>
      </c>
    </row>
    <row r="947" spans="1:16" ht="12" customHeight="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11" t="s">
        <v>358</v>
      </c>
      <c r="N947" s="11" t="s">
        <v>544</v>
      </c>
      <c r="O947" s="11" t="s">
        <v>358</v>
      </c>
      <c r="P947" s="11" t="s">
        <v>359</v>
      </c>
    </row>
    <row r="948" spans="1:16" ht="12" customHeight="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11" t="s">
        <v>358</v>
      </c>
      <c r="N948" s="11" t="s">
        <v>543</v>
      </c>
      <c r="O948" s="11" t="s">
        <v>358</v>
      </c>
      <c r="P948" s="11" t="s">
        <v>359</v>
      </c>
    </row>
    <row r="949" spans="1:16" ht="12" customHeight="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11" t="s">
        <v>358</v>
      </c>
      <c r="N949" s="11" t="s">
        <v>543</v>
      </c>
      <c r="O949" s="11" t="s">
        <v>358</v>
      </c>
      <c r="P949" s="11" t="s">
        <v>359</v>
      </c>
    </row>
    <row r="950" spans="1:16" ht="12" customHeight="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11" t="s">
        <v>358</v>
      </c>
      <c r="N950" s="11" t="s">
        <v>543</v>
      </c>
      <c r="O950" s="11" t="s">
        <v>358</v>
      </c>
      <c r="P950" s="11" t="s">
        <v>44</v>
      </c>
    </row>
    <row r="951" spans="1:16" ht="12" customHeight="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11" t="s">
        <v>358</v>
      </c>
      <c r="N951" s="11" t="s">
        <v>544</v>
      </c>
      <c r="O951" s="11" t="s">
        <v>0</v>
      </c>
      <c r="P951" s="11"/>
    </row>
    <row r="952" spans="1:16" ht="12" customHeight="1">
      <c r="A952" s="10">
        <v>948</v>
      </c>
      <c r="B952" s="98" t="s">
        <v>276</v>
      </c>
      <c r="C952" s="98" t="s">
        <v>89</v>
      </c>
      <c r="D952" s="11" t="s">
        <v>25</v>
      </c>
      <c r="E952" s="11" t="s">
        <v>303</v>
      </c>
      <c r="F952" s="12" t="s">
        <v>50</v>
      </c>
      <c r="G952" s="12" t="s">
        <v>510</v>
      </c>
      <c r="H952" s="12" t="s">
        <v>308</v>
      </c>
      <c r="I952" s="103" t="s">
        <v>505</v>
      </c>
      <c r="J952" s="12" t="str">
        <f t="shared" ref="J952:J957" si="33">"≥17h"</f>
        <v>≥17h</v>
      </c>
      <c r="K952" s="12" t="s">
        <v>47</v>
      </c>
      <c r="L952" s="69" t="s">
        <v>520</v>
      </c>
      <c r="M952" s="11" t="s">
        <v>358</v>
      </c>
      <c r="N952" s="11" t="s">
        <v>544</v>
      </c>
      <c r="O952" s="11" t="s">
        <v>0</v>
      </c>
      <c r="P952" s="11"/>
    </row>
    <row r="953" spans="1:16" ht="12" customHeight="1">
      <c r="A953" s="10">
        <v>949</v>
      </c>
      <c r="B953" s="98" t="s">
        <v>93</v>
      </c>
      <c r="C953" s="98" t="s">
        <v>89</v>
      </c>
      <c r="D953" s="11" t="s">
        <v>52</v>
      </c>
      <c r="E953" s="11" t="s">
        <v>304</v>
      </c>
      <c r="F953" s="12" t="s">
        <v>49</v>
      </c>
      <c r="G953" s="12" t="s">
        <v>310</v>
      </c>
      <c r="H953" s="12" t="s">
        <v>306</v>
      </c>
      <c r="I953" s="11" t="s">
        <v>504</v>
      </c>
      <c r="J953" s="12" t="str">
        <f t="shared" si="33"/>
        <v>≥17h</v>
      </c>
      <c r="K953" s="12" t="s">
        <v>47</v>
      </c>
      <c r="L953" s="69" t="s">
        <v>520</v>
      </c>
      <c r="M953" s="11" t="s">
        <v>0</v>
      </c>
      <c r="N953" s="11"/>
      <c r="O953" s="11"/>
      <c r="P953" s="11" t="s">
        <v>57</v>
      </c>
    </row>
    <row r="954" spans="1:16" ht="12" customHeight="1">
      <c r="A954" s="10">
        <v>950</v>
      </c>
      <c r="B954" s="98" t="s">
        <v>172</v>
      </c>
      <c r="C954" s="98" t="s">
        <v>168</v>
      </c>
      <c r="D954" s="11" t="s">
        <v>51</v>
      </c>
      <c r="E954" s="11" t="s">
        <v>304</v>
      </c>
      <c r="F954" s="12" t="s">
        <v>48</v>
      </c>
      <c r="G954" s="12" t="s">
        <v>310</v>
      </c>
      <c r="H954" s="12" t="s">
        <v>306</v>
      </c>
      <c r="I954" s="11" t="s">
        <v>504</v>
      </c>
      <c r="J954" s="12" t="str">
        <f t="shared" si="33"/>
        <v>≥17h</v>
      </c>
      <c r="K954" s="12" t="s">
        <v>512</v>
      </c>
      <c r="L954" s="69" t="s">
        <v>520</v>
      </c>
      <c r="M954" s="11" t="s">
        <v>358</v>
      </c>
      <c r="N954" s="11" t="s">
        <v>542</v>
      </c>
      <c r="O954" s="11" t="s">
        <v>358</v>
      </c>
      <c r="P954" s="11" t="s">
        <v>360</v>
      </c>
    </row>
    <row r="955" spans="1:16" ht="12" customHeight="1">
      <c r="A955" s="10">
        <v>951</v>
      </c>
      <c r="B955" s="98" t="s">
        <v>172</v>
      </c>
      <c r="C955" s="98" t="s">
        <v>168</v>
      </c>
      <c r="D955" s="11" t="s">
        <v>51</v>
      </c>
      <c r="E955" s="11" t="s">
        <v>304</v>
      </c>
      <c r="F955" s="12" t="s">
        <v>50</v>
      </c>
      <c r="G955" s="12" t="s">
        <v>310</v>
      </c>
      <c r="H955" s="12" t="s">
        <v>306</v>
      </c>
      <c r="I955" s="11" t="s">
        <v>504</v>
      </c>
      <c r="J955" s="12" t="str">
        <f t="shared" si="33"/>
        <v>≥17h</v>
      </c>
      <c r="K955" s="12" t="s">
        <v>512</v>
      </c>
      <c r="L955" s="69" t="s">
        <v>520</v>
      </c>
      <c r="M955" s="11" t="s">
        <v>358</v>
      </c>
      <c r="N955" s="11" t="s">
        <v>544</v>
      </c>
      <c r="O955" s="11" t="s">
        <v>358</v>
      </c>
      <c r="P955" s="11" t="s">
        <v>360</v>
      </c>
    </row>
    <row r="956" spans="1:16" ht="12" customHeight="1">
      <c r="A956" s="10">
        <v>952</v>
      </c>
      <c r="B956" s="98" t="s">
        <v>172</v>
      </c>
      <c r="C956" s="98" t="s">
        <v>168</v>
      </c>
      <c r="D956" s="11" t="s">
        <v>52</v>
      </c>
      <c r="E956" s="11" t="s">
        <v>304</v>
      </c>
      <c r="F956" s="12" t="s">
        <v>50</v>
      </c>
      <c r="G956" s="12" t="s">
        <v>310</v>
      </c>
      <c r="H956" s="12" t="s">
        <v>306</v>
      </c>
      <c r="I956" s="12" t="s">
        <v>505</v>
      </c>
      <c r="J956" s="12" t="str">
        <f t="shared" si="33"/>
        <v>≥17h</v>
      </c>
      <c r="K956" s="12" t="s">
        <v>512</v>
      </c>
      <c r="L956" s="69" t="s">
        <v>520</v>
      </c>
      <c r="M956" s="11" t="s">
        <v>358</v>
      </c>
      <c r="N956" s="11" t="s">
        <v>543</v>
      </c>
      <c r="O956" s="11" t="s">
        <v>358</v>
      </c>
      <c r="P956" s="11" t="s">
        <v>44</v>
      </c>
    </row>
    <row r="957" spans="1:16" ht="12" customHeight="1">
      <c r="A957" s="10">
        <v>953</v>
      </c>
      <c r="B957" s="98" t="s">
        <v>276</v>
      </c>
      <c r="C957" s="98" t="s">
        <v>89</v>
      </c>
      <c r="D957" s="11" t="s">
        <v>52</v>
      </c>
      <c r="E957" s="11" t="s">
        <v>304</v>
      </c>
      <c r="F957" s="12" t="s">
        <v>49</v>
      </c>
      <c r="G957" s="12" t="s">
        <v>310</v>
      </c>
      <c r="H957" s="12" t="s">
        <v>306</v>
      </c>
      <c r="I957" s="11" t="s">
        <v>504</v>
      </c>
      <c r="J957" s="12" t="str">
        <f t="shared" si="33"/>
        <v>≥17h</v>
      </c>
      <c r="K957" s="12" t="s">
        <v>512</v>
      </c>
      <c r="L957" s="69" t="s">
        <v>520</v>
      </c>
      <c r="M957" s="11" t="s">
        <v>358</v>
      </c>
      <c r="N957" s="11" t="s">
        <v>544</v>
      </c>
      <c r="O957" s="11" t="s">
        <v>0</v>
      </c>
      <c r="P957" s="11"/>
    </row>
    <row r="958" spans="1:16" ht="12" customHeight="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11" t="s">
        <v>0</v>
      </c>
      <c r="N958" s="11"/>
      <c r="O958" s="11"/>
      <c r="P958" s="11" t="s">
        <v>57</v>
      </c>
    </row>
    <row r="959" spans="1:16" ht="12" customHeight="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11" t="s">
        <v>0</v>
      </c>
      <c r="N959" s="11"/>
      <c r="O959" s="11"/>
      <c r="P959" s="11" t="s">
        <v>57</v>
      </c>
    </row>
    <row r="960" spans="1:16" ht="12" customHeight="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11" t="s">
        <v>358</v>
      </c>
      <c r="N960" s="11" t="s">
        <v>543</v>
      </c>
      <c r="O960" s="11" t="s">
        <v>358</v>
      </c>
      <c r="P960" s="11" t="s">
        <v>359</v>
      </c>
    </row>
    <row r="961" spans="1:16" ht="12" customHeight="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11" t="s">
        <v>0</v>
      </c>
      <c r="N961" s="11"/>
      <c r="O961" s="11"/>
      <c r="P961" s="11" t="s">
        <v>57</v>
      </c>
    </row>
    <row r="962" spans="1:16" ht="12" customHeight="1">
      <c r="A962" s="10">
        <v>958</v>
      </c>
      <c r="B962" s="98" t="s">
        <v>272</v>
      </c>
      <c r="C962" s="98" t="s">
        <v>89</v>
      </c>
      <c r="D962" s="11" t="s">
        <v>52</v>
      </c>
      <c r="E962" s="11" t="s">
        <v>303</v>
      </c>
      <c r="F962" s="12" t="s">
        <v>49</v>
      </c>
      <c r="G962" s="12" t="s">
        <v>310</v>
      </c>
      <c r="H962" s="12" t="s">
        <v>306</v>
      </c>
      <c r="I962" s="11" t="s">
        <v>504</v>
      </c>
      <c r="J962" s="12" t="str">
        <f t="shared" ref="J962:J972" si="34">"≥17h"</f>
        <v>≥17h</v>
      </c>
      <c r="K962" s="12" t="s">
        <v>513</v>
      </c>
      <c r="L962" s="69" t="s">
        <v>520</v>
      </c>
      <c r="M962" s="11" t="s">
        <v>0</v>
      </c>
      <c r="N962" s="11"/>
      <c r="O962" s="11"/>
      <c r="P962" s="11" t="s">
        <v>57</v>
      </c>
    </row>
    <row r="963" spans="1:16" ht="12" customHeight="1">
      <c r="A963" s="10">
        <v>959</v>
      </c>
      <c r="B963" s="98" t="s">
        <v>172</v>
      </c>
      <c r="C963" s="98" t="s">
        <v>168</v>
      </c>
      <c r="D963" s="11" t="s">
        <v>51</v>
      </c>
      <c r="E963" s="11" t="s">
        <v>304</v>
      </c>
      <c r="F963" s="12" t="s">
        <v>50</v>
      </c>
      <c r="G963" s="12" t="s">
        <v>310</v>
      </c>
      <c r="H963" s="12" t="s">
        <v>306</v>
      </c>
      <c r="I963" s="103" t="s">
        <v>504</v>
      </c>
      <c r="J963" s="12" t="str">
        <f t="shared" si="34"/>
        <v>≥17h</v>
      </c>
      <c r="K963" s="12" t="s">
        <v>47</v>
      </c>
      <c r="L963" s="69" t="s">
        <v>520</v>
      </c>
      <c r="M963" s="11" t="s">
        <v>0</v>
      </c>
      <c r="N963" s="11"/>
      <c r="O963" s="11"/>
      <c r="P963" s="11" t="s">
        <v>57</v>
      </c>
    </row>
    <row r="964" spans="1:16" ht="12" customHeight="1">
      <c r="A964" s="10">
        <v>960</v>
      </c>
      <c r="B964" s="98" t="s">
        <v>93</v>
      </c>
      <c r="C964" s="98" t="s">
        <v>89</v>
      </c>
      <c r="D964" s="11" t="s">
        <v>52</v>
      </c>
      <c r="E964" s="11" t="s">
        <v>304</v>
      </c>
      <c r="F964" s="12" t="s">
        <v>49</v>
      </c>
      <c r="G964" s="12" t="s">
        <v>310</v>
      </c>
      <c r="H964" s="12" t="s">
        <v>306</v>
      </c>
      <c r="I964" s="103" t="s">
        <v>504</v>
      </c>
      <c r="J964" s="12" t="str">
        <f t="shared" si="34"/>
        <v>≥17h</v>
      </c>
      <c r="K964" s="12" t="s">
        <v>512</v>
      </c>
      <c r="L964" s="69" t="s">
        <v>520</v>
      </c>
      <c r="M964" s="11" t="s">
        <v>358</v>
      </c>
      <c r="N964" s="11" t="s">
        <v>543</v>
      </c>
      <c r="O964" s="11" t="s">
        <v>359</v>
      </c>
      <c r="P964" s="11"/>
    </row>
    <row r="965" spans="1:16" ht="12" customHeight="1">
      <c r="A965" s="10">
        <v>961</v>
      </c>
      <c r="B965" s="98" t="s">
        <v>173</v>
      </c>
      <c r="C965" s="98" t="s">
        <v>168</v>
      </c>
      <c r="D965" s="11" t="s">
        <v>52</v>
      </c>
      <c r="E965" s="11" t="s">
        <v>304</v>
      </c>
      <c r="F965" s="12" t="s">
        <v>50</v>
      </c>
      <c r="G965" s="12" t="s">
        <v>310</v>
      </c>
      <c r="H965" s="12" t="s">
        <v>306</v>
      </c>
      <c r="I965" s="103" t="s">
        <v>505</v>
      </c>
      <c r="J965" s="12" t="str">
        <f t="shared" si="34"/>
        <v>≥17h</v>
      </c>
      <c r="K965" s="12" t="s">
        <v>513</v>
      </c>
      <c r="L965" s="69" t="s">
        <v>520</v>
      </c>
      <c r="M965" s="11" t="s">
        <v>358</v>
      </c>
      <c r="N965" s="11" t="s">
        <v>544</v>
      </c>
      <c r="O965" s="11" t="s">
        <v>0</v>
      </c>
      <c r="P965" s="11"/>
    </row>
    <row r="966" spans="1:16" ht="12" customHeight="1">
      <c r="A966" s="10">
        <v>962</v>
      </c>
      <c r="B966" s="98" t="s">
        <v>279</v>
      </c>
      <c r="C966" s="98" t="s">
        <v>89</v>
      </c>
      <c r="D966" s="11" t="s">
        <v>25</v>
      </c>
      <c r="E966" s="11" t="s">
        <v>304</v>
      </c>
      <c r="F966" s="12" t="s">
        <v>48</v>
      </c>
      <c r="G966" s="12" t="s">
        <v>310</v>
      </c>
      <c r="H966" s="12" t="s">
        <v>306</v>
      </c>
      <c r="I966" s="11" t="s">
        <v>504</v>
      </c>
      <c r="J966" s="12" t="str">
        <f t="shared" si="34"/>
        <v>≥17h</v>
      </c>
      <c r="K966" s="12" t="s">
        <v>47</v>
      </c>
      <c r="L966" s="69" t="s">
        <v>520</v>
      </c>
      <c r="M966" s="11" t="s">
        <v>0</v>
      </c>
      <c r="N966" s="11"/>
      <c r="O966" s="11"/>
      <c r="P966" s="11" t="s">
        <v>57</v>
      </c>
    </row>
    <row r="967" spans="1:16" ht="12" customHeight="1">
      <c r="A967" s="10">
        <v>963</v>
      </c>
      <c r="B967" s="98" t="s">
        <v>279</v>
      </c>
      <c r="C967" s="98" t="s">
        <v>89</v>
      </c>
      <c r="D967" s="11" t="s">
        <v>52</v>
      </c>
      <c r="E967" s="11" t="s">
        <v>304</v>
      </c>
      <c r="F967" s="12" t="s">
        <v>49</v>
      </c>
      <c r="G967" s="12" t="s">
        <v>310</v>
      </c>
      <c r="H967" s="12" t="s">
        <v>306</v>
      </c>
      <c r="I967" s="11" t="s">
        <v>507</v>
      </c>
      <c r="J967" s="12" t="str">
        <f t="shared" si="34"/>
        <v>≥17h</v>
      </c>
      <c r="K967" s="12" t="s">
        <v>512</v>
      </c>
      <c r="L967" s="69" t="s">
        <v>520</v>
      </c>
      <c r="M967" s="11" t="s">
        <v>0</v>
      </c>
      <c r="N967" s="11"/>
      <c r="O967" s="11"/>
      <c r="P967" s="11" t="s">
        <v>57</v>
      </c>
    </row>
    <row r="968" spans="1:16" ht="12" customHeight="1">
      <c r="A968" s="10">
        <v>964</v>
      </c>
      <c r="B968" s="98" t="s">
        <v>93</v>
      </c>
      <c r="C968" s="98" t="s">
        <v>89</v>
      </c>
      <c r="D968" s="11" t="s">
        <v>51</v>
      </c>
      <c r="E968" s="11" t="s">
        <v>304</v>
      </c>
      <c r="F968" s="12" t="s">
        <v>50</v>
      </c>
      <c r="G968" s="12" t="s">
        <v>310</v>
      </c>
      <c r="H968" s="12" t="s">
        <v>306</v>
      </c>
      <c r="I968" s="11" t="s">
        <v>504</v>
      </c>
      <c r="J968" s="12" t="str">
        <f t="shared" si="34"/>
        <v>≥17h</v>
      </c>
      <c r="K968" s="12" t="s">
        <v>512</v>
      </c>
      <c r="L968" s="69" t="s">
        <v>520</v>
      </c>
      <c r="M968" s="11" t="s">
        <v>358</v>
      </c>
      <c r="N968" s="11" t="s">
        <v>543</v>
      </c>
      <c r="O968" s="11" t="s">
        <v>358</v>
      </c>
      <c r="P968" s="11" t="s">
        <v>44</v>
      </c>
    </row>
    <row r="969" spans="1:16" ht="12" customHeight="1">
      <c r="A969" s="10">
        <v>965</v>
      </c>
      <c r="B969" s="98" t="s">
        <v>279</v>
      </c>
      <c r="C969" s="98" t="s">
        <v>89</v>
      </c>
      <c r="D969" s="11" t="s">
        <v>51</v>
      </c>
      <c r="E969" s="11" t="s">
        <v>304</v>
      </c>
      <c r="F969" s="12" t="s">
        <v>50</v>
      </c>
      <c r="G969" s="12" t="s">
        <v>310</v>
      </c>
      <c r="H969" s="12" t="s">
        <v>306</v>
      </c>
      <c r="I969" s="11" t="s">
        <v>504</v>
      </c>
      <c r="J969" s="12" t="str">
        <f t="shared" si="34"/>
        <v>≥17h</v>
      </c>
      <c r="K969" s="12" t="s">
        <v>47</v>
      </c>
      <c r="L969" s="69" t="s">
        <v>520</v>
      </c>
      <c r="M969" s="11" t="s">
        <v>0</v>
      </c>
      <c r="N969" s="11"/>
      <c r="O969" s="11"/>
      <c r="P969" s="11" t="s">
        <v>57</v>
      </c>
    </row>
    <row r="970" spans="1:16" ht="12" customHeight="1">
      <c r="A970" s="10">
        <v>966</v>
      </c>
      <c r="B970" s="98" t="s">
        <v>279</v>
      </c>
      <c r="C970" s="98" t="s">
        <v>89</v>
      </c>
      <c r="D970" s="11" t="s">
        <v>52</v>
      </c>
      <c r="E970" s="11" t="s">
        <v>304</v>
      </c>
      <c r="F970" s="12" t="s">
        <v>49</v>
      </c>
      <c r="G970" s="12" t="s">
        <v>310</v>
      </c>
      <c r="H970" s="12" t="s">
        <v>306</v>
      </c>
      <c r="I970" s="11" t="s">
        <v>504</v>
      </c>
      <c r="J970" s="12" t="str">
        <f t="shared" si="34"/>
        <v>≥17h</v>
      </c>
      <c r="K970" s="12" t="s">
        <v>512</v>
      </c>
      <c r="L970" s="69" t="s">
        <v>520</v>
      </c>
      <c r="M970" s="11" t="s">
        <v>0</v>
      </c>
      <c r="N970" s="11"/>
      <c r="O970" s="11"/>
      <c r="P970" s="11" t="s">
        <v>57</v>
      </c>
    </row>
    <row r="971" spans="1:16" ht="12" customHeight="1">
      <c r="A971" s="10">
        <v>967</v>
      </c>
      <c r="B971" s="98" t="s">
        <v>173</v>
      </c>
      <c r="C971" s="98" t="s">
        <v>168</v>
      </c>
      <c r="D971" s="11" t="s">
        <v>52</v>
      </c>
      <c r="E971" s="11" t="s">
        <v>304</v>
      </c>
      <c r="F971" s="12" t="s">
        <v>49</v>
      </c>
      <c r="G971" s="12" t="s">
        <v>510</v>
      </c>
      <c r="H971" s="12" t="s">
        <v>306</v>
      </c>
      <c r="I971" s="11" t="s">
        <v>507</v>
      </c>
      <c r="J971" s="12" t="str">
        <f t="shared" si="34"/>
        <v>≥17h</v>
      </c>
      <c r="K971" s="12" t="s">
        <v>47</v>
      </c>
      <c r="L971" s="69" t="s">
        <v>520</v>
      </c>
      <c r="M971" s="11" t="s">
        <v>358</v>
      </c>
      <c r="N971" s="11" t="s">
        <v>544</v>
      </c>
      <c r="O971" s="11" t="s">
        <v>0</v>
      </c>
      <c r="P971" s="11"/>
    </row>
    <row r="972" spans="1:16" ht="12" customHeight="1">
      <c r="A972" s="10">
        <v>968</v>
      </c>
      <c r="B972" s="98" t="s">
        <v>279</v>
      </c>
      <c r="C972" s="98" t="s">
        <v>89</v>
      </c>
      <c r="D972" s="11" t="s">
        <v>52</v>
      </c>
      <c r="E972" s="11" t="s">
        <v>304</v>
      </c>
      <c r="F972" s="12" t="s">
        <v>49</v>
      </c>
      <c r="G972" s="12" t="s">
        <v>310</v>
      </c>
      <c r="H972" s="12" t="s">
        <v>306</v>
      </c>
      <c r="I972" s="11" t="s">
        <v>504</v>
      </c>
      <c r="J972" s="12" t="str">
        <f t="shared" si="34"/>
        <v>≥17h</v>
      </c>
      <c r="K972" s="12" t="s">
        <v>513</v>
      </c>
      <c r="L972" s="69" t="s">
        <v>520</v>
      </c>
      <c r="M972" s="11" t="s">
        <v>0</v>
      </c>
      <c r="N972" s="11"/>
      <c r="O972" s="11"/>
      <c r="P972" s="11" t="s">
        <v>57</v>
      </c>
    </row>
    <row r="973" spans="1:16" ht="12" customHeight="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11" t="s">
        <v>358</v>
      </c>
      <c r="N973" s="11" t="s">
        <v>544</v>
      </c>
      <c r="O973" s="11" t="s">
        <v>0</v>
      </c>
      <c r="P973" s="11"/>
    </row>
    <row r="974" spans="1:16" ht="12" customHeight="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11" t="s">
        <v>0</v>
      </c>
      <c r="N974" s="11"/>
      <c r="O974" s="11"/>
      <c r="P974" s="11" t="s">
        <v>57</v>
      </c>
    </row>
    <row r="975" spans="1:16" ht="12" customHeight="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11" t="s">
        <v>358</v>
      </c>
      <c r="N975" s="11" t="s">
        <v>543</v>
      </c>
      <c r="O975" s="11" t="s">
        <v>0</v>
      </c>
      <c r="P975" s="11"/>
    </row>
    <row r="976" spans="1:16" ht="12" customHeight="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11" t="s">
        <v>0</v>
      </c>
      <c r="N976" s="11"/>
      <c r="O976" s="11"/>
      <c r="P976" s="11" t="s">
        <v>57</v>
      </c>
    </row>
    <row r="977" spans="1:16" ht="12" customHeight="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11" t="s">
        <v>358</v>
      </c>
      <c r="N977" s="11" t="s">
        <v>542</v>
      </c>
      <c r="O977" s="11" t="s">
        <v>358</v>
      </c>
      <c r="P977" s="11" t="s">
        <v>359</v>
      </c>
    </row>
    <row r="978" spans="1:16" ht="12" customHeight="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11" t="s">
        <v>358</v>
      </c>
      <c r="N978" s="11" t="s">
        <v>543</v>
      </c>
      <c r="O978" s="11" t="s">
        <v>0</v>
      </c>
      <c r="P978" s="11"/>
    </row>
    <row r="979" spans="1:16" ht="12" customHeight="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11" t="s">
        <v>358</v>
      </c>
      <c r="N979" s="11" t="s">
        <v>544</v>
      </c>
      <c r="O979" s="11" t="s">
        <v>358</v>
      </c>
      <c r="P979" s="11" t="s">
        <v>360</v>
      </c>
    </row>
    <row r="980" spans="1:16" ht="12" customHeight="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11" t="s">
        <v>0</v>
      </c>
      <c r="N980" s="11"/>
      <c r="O980" s="11"/>
      <c r="P980" s="11" t="s">
        <v>57</v>
      </c>
    </row>
    <row r="981" spans="1:16" ht="12" customHeight="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11" t="s">
        <v>0</v>
      </c>
      <c r="N981" s="11"/>
      <c r="O981" s="11"/>
      <c r="P981" s="11" t="s">
        <v>57</v>
      </c>
    </row>
    <row r="982" spans="1:16" ht="12" customHeight="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11" t="s">
        <v>358</v>
      </c>
      <c r="N982" s="11" t="s">
        <v>541</v>
      </c>
      <c r="O982" s="11" t="s">
        <v>358</v>
      </c>
      <c r="P982" s="11" t="s">
        <v>360</v>
      </c>
    </row>
    <row r="983" spans="1:16" ht="12" customHeight="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11" t="s">
        <v>0</v>
      </c>
      <c r="N983" s="11"/>
      <c r="O983" s="11"/>
      <c r="P983" s="11" t="s">
        <v>57</v>
      </c>
    </row>
    <row r="984" spans="1:16" ht="12" customHeight="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11" t="s">
        <v>358</v>
      </c>
      <c r="N984" s="11" t="s">
        <v>542</v>
      </c>
      <c r="O984" s="11" t="s">
        <v>0</v>
      </c>
      <c r="P984" s="11"/>
    </row>
    <row r="985" spans="1:16" ht="12" customHeight="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11" t="s">
        <v>358</v>
      </c>
      <c r="N985" s="11" t="s">
        <v>543</v>
      </c>
      <c r="O985" s="11" t="s">
        <v>0</v>
      </c>
      <c r="P985" s="11"/>
    </row>
    <row r="986" spans="1:16" ht="12" customHeight="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11" t="s">
        <v>358</v>
      </c>
      <c r="N986" s="11" t="s">
        <v>543</v>
      </c>
      <c r="O986" s="11" t="s">
        <v>0</v>
      </c>
      <c r="P986" s="11"/>
    </row>
    <row r="987" spans="1:16" ht="12" customHeight="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11" t="s">
        <v>0</v>
      </c>
      <c r="N987" s="11"/>
      <c r="O987" s="11"/>
      <c r="P987" s="11" t="s">
        <v>57</v>
      </c>
    </row>
    <row r="988" spans="1:16" ht="12" customHeight="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11" t="s">
        <v>0</v>
      </c>
      <c r="N988" s="11"/>
      <c r="O988" s="11"/>
      <c r="P988" s="11" t="s">
        <v>57</v>
      </c>
    </row>
    <row r="989" spans="1:16" ht="12" customHeight="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11" t="s">
        <v>0</v>
      </c>
      <c r="N989" s="11"/>
      <c r="O989" s="11"/>
      <c r="P989" s="11" t="s">
        <v>57</v>
      </c>
    </row>
    <row r="990" spans="1:16" ht="12" customHeight="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11" t="s">
        <v>0</v>
      </c>
      <c r="N990" s="11"/>
      <c r="O990" s="11"/>
      <c r="P990" s="11" t="s">
        <v>57</v>
      </c>
    </row>
    <row r="991" spans="1:16" ht="12" customHeight="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11" t="s">
        <v>0</v>
      </c>
      <c r="N991" s="11"/>
      <c r="O991" s="11"/>
      <c r="P991" s="11" t="s">
        <v>57</v>
      </c>
    </row>
    <row r="992" spans="1:16" ht="12" customHeight="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11" t="s">
        <v>0</v>
      </c>
      <c r="N992" s="11"/>
      <c r="O992" s="11"/>
      <c r="P992" s="11" t="s">
        <v>57</v>
      </c>
    </row>
    <row r="993" spans="1:16" ht="12" customHeight="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11" t="s">
        <v>0</v>
      </c>
      <c r="N993" s="11"/>
      <c r="O993" s="11"/>
      <c r="P993" s="11" t="s">
        <v>57</v>
      </c>
    </row>
    <row r="994" spans="1:16" ht="12" customHeight="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11" t="s">
        <v>0</v>
      </c>
      <c r="N994" s="11"/>
      <c r="O994" s="11"/>
      <c r="P994" s="11" t="s">
        <v>57</v>
      </c>
    </row>
    <row r="995" spans="1:16" ht="12" customHeight="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11" t="s">
        <v>358</v>
      </c>
      <c r="N995" s="11" t="s">
        <v>544</v>
      </c>
      <c r="O995" s="11" t="s">
        <v>0</v>
      </c>
      <c r="P995" s="11"/>
    </row>
    <row r="996" spans="1:16" ht="12" customHeight="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11" t="s">
        <v>0</v>
      </c>
      <c r="N996" s="11"/>
      <c r="O996" s="11"/>
      <c r="P996" s="11" t="s">
        <v>57</v>
      </c>
    </row>
    <row r="997" spans="1:16" ht="12" customHeight="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11" t="s">
        <v>358</v>
      </c>
      <c r="N997" s="11" t="s">
        <v>544</v>
      </c>
      <c r="O997" s="11" t="s">
        <v>0</v>
      </c>
      <c r="P997" s="11"/>
    </row>
    <row r="998" spans="1:16" ht="12" customHeight="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11" t="s">
        <v>0</v>
      </c>
      <c r="N998" s="11"/>
      <c r="O998" s="11"/>
      <c r="P998" s="11" t="s">
        <v>57</v>
      </c>
    </row>
    <row r="999" spans="1:16" ht="12" customHeight="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11" t="s">
        <v>358</v>
      </c>
      <c r="N999" s="11" t="s">
        <v>543</v>
      </c>
      <c r="O999" s="11" t="s">
        <v>0</v>
      </c>
      <c r="P999" s="11"/>
    </row>
    <row r="1000" spans="1:16" ht="12" customHeight="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11" t="s">
        <v>358</v>
      </c>
      <c r="N1000" s="11" t="s">
        <v>543</v>
      </c>
      <c r="O1000" s="11" t="s">
        <v>358</v>
      </c>
      <c r="P1000" s="11" t="s">
        <v>44</v>
      </c>
    </row>
    <row r="1001" spans="1:16" ht="12" customHeight="1">
      <c r="A1001" s="10">
        <v>997</v>
      </c>
      <c r="B1001" s="98" t="s">
        <v>106</v>
      </c>
      <c r="C1001" s="98" t="s">
        <v>71</v>
      </c>
      <c r="D1001" s="11" t="s">
        <v>25</v>
      </c>
      <c r="E1001" s="11" t="s">
        <v>304</v>
      </c>
      <c r="F1001" s="12" t="s">
        <v>49</v>
      </c>
      <c r="G1001" s="12" t="s">
        <v>510</v>
      </c>
      <c r="H1001" s="12" t="s">
        <v>308</v>
      </c>
      <c r="I1001" s="103" t="s">
        <v>505</v>
      </c>
      <c r="J1001" s="12" t="str">
        <f t="shared" ref="J1001:J1007" si="35">"≥17h"</f>
        <v>≥17h</v>
      </c>
      <c r="K1001" s="12" t="s">
        <v>512</v>
      </c>
      <c r="L1001" s="69" t="s">
        <v>520</v>
      </c>
      <c r="M1001" s="11" t="s">
        <v>0</v>
      </c>
      <c r="N1001" s="11"/>
      <c r="O1001" s="11"/>
      <c r="P1001" s="11" t="s">
        <v>57</v>
      </c>
    </row>
    <row r="1002" spans="1:16" ht="12" customHeight="1">
      <c r="A1002" s="10">
        <v>998</v>
      </c>
      <c r="B1002" s="98" t="s">
        <v>106</v>
      </c>
      <c r="C1002" s="98" t="s">
        <v>71</v>
      </c>
      <c r="D1002" s="11" t="s">
        <v>25</v>
      </c>
      <c r="E1002" s="11" t="s">
        <v>303</v>
      </c>
      <c r="F1002" s="12" t="s">
        <v>50</v>
      </c>
      <c r="G1002" s="12" t="s">
        <v>310</v>
      </c>
      <c r="H1002" s="12" t="s">
        <v>306</v>
      </c>
      <c r="I1002" s="12" t="s">
        <v>505</v>
      </c>
      <c r="J1002" s="12" t="str">
        <f t="shared" si="35"/>
        <v>≥17h</v>
      </c>
      <c r="K1002" s="12" t="s">
        <v>512</v>
      </c>
      <c r="L1002" s="69" t="s">
        <v>520</v>
      </c>
      <c r="M1002" s="11" t="s">
        <v>358</v>
      </c>
      <c r="N1002" s="11" t="s">
        <v>542</v>
      </c>
      <c r="O1002" s="11" t="s">
        <v>358</v>
      </c>
      <c r="P1002" s="11" t="s">
        <v>44</v>
      </c>
    </row>
    <row r="1003" spans="1:16" ht="12" customHeight="1">
      <c r="A1003" s="10">
        <v>999</v>
      </c>
      <c r="B1003" s="98" t="s">
        <v>106</v>
      </c>
      <c r="C1003" s="98" t="s">
        <v>71</v>
      </c>
      <c r="D1003" s="11" t="s">
        <v>25</v>
      </c>
      <c r="E1003" s="11" t="s">
        <v>304</v>
      </c>
      <c r="F1003" s="12" t="s">
        <v>48</v>
      </c>
      <c r="G1003" s="12" t="s">
        <v>310</v>
      </c>
      <c r="H1003" s="12" t="s">
        <v>306</v>
      </c>
      <c r="I1003" s="103" t="s">
        <v>504</v>
      </c>
      <c r="J1003" s="12" t="str">
        <f t="shared" si="35"/>
        <v>≥17h</v>
      </c>
      <c r="K1003" s="12" t="s">
        <v>513</v>
      </c>
      <c r="L1003" s="69" t="s">
        <v>520</v>
      </c>
      <c r="M1003" s="11" t="s">
        <v>358</v>
      </c>
      <c r="N1003" s="11" t="s">
        <v>541</v>
      </c>
      <c r="O1003" s="11" t="s">
        <v>358</v>
      </c>
      <c r="P1003" s="11" t="s">
        <v>360</v>
      </c>
    </row>
    <row r="1004" spans="1:16" ht="12" customHeight="1">
      <c r="A1004" s="10">
        <v>1000</v>
      </c>
      <c r="B1004" s="98" t="s">
        <v>90</v>
      </c>
      <c r="C1004" s="98" t="s">
        <v>89</v>
      </c>
      <c r="D1004" s="11" t="s">
        <v>25</v>
      </c>
      <c r="E1004" s="11" t="s">
        <v>304</v>
      </c>
      <c r="F1004" s="12" t="s">
        <v>49</v>
      </c>
      <c r="G1004" s="12" t="s">
        <v>510</v>
      </c>
      <c r="H1004" s="12" t="s">
        <v>306</v>
      </c>
      <c r="I1004" s="103" t="s">
        <v>505</v>
      </c>
      <c r="J1004" s="12" t="str">
        <f t="shared" si="35"/>
        <v>≥17h</v>
      </c>
      <c r="K1004" s="12" t="s">
        <v>512</v>
      </c>
      <c r="L1004" s="69" t="s">
        <v>520</v>
      </c>
      <c r="M1004" s="11" t="s">
        <v>358</v>
      </c>
      <c r="N1004" s="11" t="s">
        <v>541</v>
      </c>
      <c r="O1004" s="11" t="s">
        <v>358</v>
      </c>
      <c r="P1004" s="11" t="s">
        <v>360</v>
      </c>
    </row>
    <row r="1005" spans="1:16" ht="12" customHeight="1">
      <c r="A1005" s="10">
        <v>1001</v>
      </c>
      <c r="B1005" s="98" t="s">
        <v>90</v>
      </c>
      <c r="C1005" s="98" t="s">
        <v>89</v>
      </c>
      <c r="D1005" s="11" t="s">
        <v>25</v>
      </c>
      <c r="E1005" s="11" t="s">
        <v>303</v>
      </c>
      <c r="F1005" s="12" t="s">
        <v>50</v>
      </c>
      <c r="G1005" s="12" t="s">
        <v>310</v>
      </c>
      <c r="H1005" s="12" t="s">
        <v>306</v>
      </c>
      <c r="I1005" s="103" t="s">
        <v>505</v>
      </c>
      <c r="J1005" s="12" t="str">
        <f t="shared" si="35"/>
        <v>≥17h</v>
      </c>
      <c r="K1005" s="12" t="s">
        <v>47</v>
      </c>
      <c r="L1005" s="69" t="s">
        <v>520</v>
      </c>
      <c r="M1005" s="11" t="s">
        <v>358</v>
      </c>
      <c r="N1005" s="11" t="s">
        <v>543</v>
      </c>
      <c r="O1005" s="11" t="s">
        <v>358</v>
      </c>
      <c r="P1005" s="11" t="s">
        <v>360</v>
      </c>
    </row>
    <row r="1006" spans="1:16" ht="12" customHeight="1">
      <c r="A1006" s="10">
        <v>1002</v>
      </c>
      <c r="B1006" s="98" t="s">
        <v>172</v>
      </c>
      <c r="C1006" s="98" t="s">
        <v>168</v>
      </c>
      <c r="D1006" s="11" t="s">
        <v>51</v>
      </c>
      <c r="E1006" s="11" t="s">
        <v>304</v>
      </c>
      <c r="F1006" s="12" t="s">
        <v>48</v>
      </c>
      <c r="G1006" s="12" t="s">
        <v>510</v>
      </c>
      <c r="H1006" s="12" t="s">
        <v>306</v>
      </c>
      <c r="I1006" s="103" t="s">
        <v>505</v>
      </c>
      <c r="J1006" s="12" t="str">
        <f t="shared" si="35"/>
        <v>≥17h</v>
      </c>
      <c r="K1006" s="12" t="s">
        <v>47</v>
      </c>
      <c r="L1006" s="69" t="s">
        <v>520</v>
      </c>
      <c r="M1006" s="11" t="s">
        <v>358</v>
      </c>
      <c r="N1006" s="11" t="s">
        <v>544</v>
      </c>
      <c r="O1006" s="11" t="s">
        <v>0</v>
      </c>
      <c r="P1006" s="11"/>
    </row>
    <row r="1007" spans="1:16" ht="12" customHeight="1">
      <c r="A1007" s="10">
        <v>1003</v>
      </c>
      <c r="B1007" s="98" t="s">
        <v>172</v>
      </c>
      <c r="C1007" s="98" t="s">
        <v>168</v>
      </c>
      <c r="D1007" s="11" t="s">
        <v>25</v>
      </c>
      <c r="E1007" s="11" t="s">
        <v>303</v>
      </c>
      <c r="F1007" s="12" t="s">
        <v>50</v>
      </c>
      <c r="G1007" s="12" t="s">
        <v>310</v>
      </c>
      <c r="H1007" s="12" t="s">
        <v>306</v>
      </c>
      <c r="I1007" s="103" t="s">
        <v>504</v>
      </c>
      <c r="J1007" s="12" t="str">
        <f t="shared" si="35"/>
        <v>≥17h</v>
      </c>
      <c r="K1007" s="12" t="s">
        <v>512</v>
      </c>
      <c r="L1007" s="69" t="s">
        <v>520</v>
      </c>
      <c r="M1007" s="11" t="s">
        <v>0</v>
      </c>
      <c r="N1007" s="11"/>
      <c r="O1007" s="11"/>
      <c r="P1007" s="11" t="s">
        <v>57</v>
      </c>
    </row>
    <row r="1008" spans="1:16" ht="12" customHeight="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11" t="s">
        <v>358</v>
      </c>
      <c r="N1008" s="11" t="s">
        <v>542</v>
      </c>
      <c r="O1008" s="11" t="s">
        <v>358</v>
      </c>
      <c r="P1008" s="11" t="s">
        <v>44</v>
      </c>
    </row>
    <row r="1009" spans="1:16" ht="12" customHeight="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11" t="s">
        <v>358</v>
      </c>
      <c r="N1009" s="11" t="s">
        <v>544</v>
      </c>
      <c r="O1009" s="11" t="s">
        <v>358</v>
      </c>
      <c r="P1009" s="11" t="s">
        <v>360</v>
      </c>
    </row>
    <row r="1010" spans="1:16" ht="12" customHeight="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11" t="s">
        <v>358</v>
      </c>
      <c r="N1010" s="11" t="s">
        <v>544</v>
      </c>
      <c r="O1010" s="11" t="s">
        <v>0</v>
      </c>
      <c r="P1010" s="11"/>
    </row>
    <row r="1011" spans="1:16" ht="12" customHeight="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11" t="s">
        <v>358</v>
      </c>
      <c r="N1011" s="11" t="s">
        <v>542</v>
      </c>
      <c r="O1011" s="11" t="s">
        <v>358</v>
      </c>
      <c r="P1011" s="11" t="s">
        <v>44</v>
      </c>
    </row>
    <row r="1012" spans="1:16" ht="12" customHeight="1">
      <c r="A1012" s="10">
        <v>1008</v>
      </c>
      <c r="B1012" s="98" t="s">
        <v>249</v>
      </c>
      <c r="C1012" s="98" t="s">
        <v>245</v>
      </c>
      <c r="D1012" s="11" t="s">
        <v>25</v>
      </c>
      <c r="E1012" s="11" t="s">
        <v>303</v>
      </c>
      <c r="F1012" s="12" t="s">
        <v>48</v>
      </c>
      <c r="G1012" s="12" t="s">
        <v>310</v>
      </c>
      <c r="H1012" s="12" t="s">
        <v>308</v>
      </c>
      <c r="I1012" s="103" t="s">
        <v>504</v>
      </c>
      <c r="J1012" s="12" t="str">
        <f t="shared" ref="J1012:J1018" si="36">"≥17h"</f>
        <v>≥17h</v>
      </c>
      <c r="K1012" s="12" t="s">
        <v>513</v>
      </c>
      <c r="L1012" s="69" t="s">
        <v>520</v>
      </c>
      <c r="M1012" s="11" t="s">
        <v>358</v>
      </c>
      <c r="N1012" s="11" t="s">
        <v>542</v>
      </c>
      <c r="O1012" s="11" t="s">
        <v>358</v>
      </c>
      <c r="P1012" s="11" t="s">
        <v>360</v>
      </c>
    </row>
    <row r="1013" spans="1:16" ht="12" customHeight="1">
      <c r="A1013" s="10">
        <v>1009</v>
      </c>
      <c r="B1013" s="98" t="s">
        <v>273</v>
      </c>
      <c r="C1013" s="98" t="s">
        <v>89</v>
      </c>
      <c r="D1013" s="11" t="s">
        <v>25</v>
      </c>
      <c r="E1013" s="11" t="s">
        <v>304</v>
      </c>
      <c r="F1013" s="12" t="s">
        <v>50</v>
      </c>
      <c r="G1013" s="12" t="s">
        <v>310</v>
      </c>
      <c r="H1013" s="12" t="s">
        <v>306</v>
      </c>
      <c r="I1013" s="103" t="s">
        <v>504</v>
      </c>
      <c r="J1013" s="12" t="str">
        <f t="shared" si="36"/>
        <v>≥17h</v>
      </c>
      <c r="K1013" s="12" t="s">
        <v>47</v>
      </c>
      <c r="L1013" s="69" t="s">
        <v>520</v>
      </c>
      <c r="M1013" s="11" t="s">
        <v>0</v>
      </c>
      <c r="N1013" s="11"/>
      <c r="O1013" s="11"/>
      <c r="P1013" s="11" t="s">
        <v>57</v>
      </c>
    </row>
    <row r="1014" spans="1:16" ht="12" customHeight="1">
      <c r="A1014" s="10">
        <v>1010</v>
      </c>
      <c r="B1014" s="98" t="s">
        <v>273</v>
      </c>
      <c r="C1014" s="98" t="s">
        <v>89</v>
      </c>
      <c r="D1014" s="11" t="s">
        <v>51</v>
      </c>
      <c r="E1014" s="11" t="s">
        <v>303</v>
      </c>
      <c r="F1014" s="12" t="s">
        <v>48</v>
      </c>
      <c r="G1014" s="12" t="s">
        <v>310</v>
      </c>
      <c r="H1014" s="12" t="s">
        <v>306</v>
      </c>
      <c r="I1014" s="103" t="s">
        <v>505</v>
      </c>
      <c r="J1014" s="12" t="str">
        <f t="shared" si="36"/>
        <v>≥17h</v>
      </c>
      <c r="K1014" s="12" t="s">
        <v>512</v>
      </c>
      <c r="L1014" s="69" t="s">
        <v>520</v>
      </c>
      <c r="M1014" s="11" t="s">
        <v>358</v>
      </c>
      <c r="N1014" s="11" t="s">
        <v>544</v>
      </c>
      <c r="O1014" s="11" t="s">
        <v>358</v>
      </c>
      <c r="P1014" s="11" t="s">
        <v>360</v>
      </c>
    </row>
    <row r="1015" spans="1:16" ht="12" customHeight="1">
      <c r="A1015" s="10">
        <v>1011</v>
      </c>
      <c r="B1015" s="98" t="s">
        <v>92</v>
      </c>
      <c r="C1015" s="98" t="s">
        <v>89</v>
      </c>
      <c r="D1015" s="11" t="s">
        <v>25</v>
      </c>
      <c r="E1015" s="11" t="s">
        <v>304</v>
      </c>
      <c r="F1015" s="12" t="s">
        <v>48</v>
      </c>
      <c r="G1015" s="12" t="s">
        <v>310</v>
      </c>
      <c r="H1015" s="12" t="s">
        <v>306</v>
      </c>
      <c r="I1015" s="11" t="s">
        <v>507</v>
      </c>
      <c r="J1015" s="12" t="str">
        <f t="shared" si="36"/>
        <v>≥17h</v>
      </c>
      <c r="K1015" s="12" t="s">
        <v>513</v>
      </c>
      <c r="L1015" s="69" t="s">
        <v>520</v>
      </c>
      <c r="M1015" s="11" t="s">
        <v>358</v>
      </c>
      <c r="N1015" s="11" t="s">
        <v>542</v>
      </c>
      <c r="O1015" s="11" t="s">
        <v>358</v>
      </c>
      <c r="P1015" s="11" t="s">
        <v>359</v>
      </c>
    </row>
    <row r="1016" spans="1:16" ht="12" customHeight="1">
      <c r="A1016" s="10">
        <v>1012</v>
      </c>
      <c r="B1016" s="98" t="s">
        <v>92</v>
      </c>
      <c r="C1016" s="98" t="s">
        <v>89</v>
      </c>
      <c r="D1016" s="11" t="s">
        <v>25</v>
      </c>
      <c r="E1016" s="11" t="s">
        <v>303</v>
      </c>
      <c r="F1016" s="12" t="s">
        <v>48</v>
      </c>
      <c r="G1016" s="12" t="s">
        <v>310</v>
      </c>
      <c r="H1016" s="12" t="s">
        <v>306</v>
      </c>
      <c r="I1016" s="103" t="s">
        <v>504</v>
      </c>
      <c r="J1016" s="12" t="str">
        <f t="shared" si="36"/>
        <v>≥17h</v>
      </c>
      <c r="K1016" s="12" t="s">
        <v>47</v>
      </c>
      <c r="L1016" s="69" t="s">
        <v>520</v>
      </c>
      <c r="M1016" s="11" t="s">
        <v>358</v>
      </c>
      <c r="N1016" s="11" t="s">
        <v>544</v>
      </c>
      <c r="O1016" s="11" t="s">
        <v>0</v>
      </c>
      <c r="P1016" s="11"/>
    </row>
    <row r="1017" spans="1:16" ht="12" customHeight="1">
      <c r="A1017" s="10">
        <v>1013</v>
      </c>
      <c r="B1017" s="98" t="s">
        <v>106</v>
      </c>
      <c r="C1017" s="98" t="s">
        <v>71</v>
      </c>
      <c r="D1017" s="11" t="s">
        <v>25</v>
      </c>
      <c r="E1017" s="11" t="s">
        <v>303</v>
      </c>
      <c r="F1017" s="12" t="s">
        <v>50</v>
      </c>
      <c r="G1017" s="12" t="s">
        <v>510</v>
      </c>
      <c r="H1017" s="12" t="s">
        <v>306</v>
      </c>
      <c r="I1017" s="11" t="s">
        <v>507</v>
      </c>
      <c r="J1017" s="12" t="str">
        <f t="shared" si="36"/>
        <v>≥17h</v>
      </c>
      <c r="K1017" s="12" t="s">
        <v>47</v>
      </c>
      <c r="L1017" s="69" t="s">
        <v>520</v>
      </c>
      <c r="M1017" s="11" t="s">
        <v>0</v>
      </c>
      <c r="N1017" s="11"/>
      <c r="O1017" s="11"/>
      <c r="P1017" s="11" t="s">
        <v>57</v>
      </c>
    </row>
    <row r="1018" spans="1:16" ht="12" customHeight="1">
      <c r="A1018" s="10">
        <v>1014</v>
      </c>
      <c r="B1018" s="98" t="s">
        <v>106</v>
      </c>
      <c r="C1018" s="98" t="s">
        <v>71</v>
      </c>
      <c r="D1018" s="11" t="s">
        <v>51</v>
      </c>
      <c r="E1018" s="11" t="s">
        <v>304</v>
      </c>
      <c r="F1018" s="12" t="s">
        <v>49</v>
      </c>
      <c r="G1018" s="12" t="s">
        <v>510</v>
      </c>
      <c r="H1018" s="12" t="s">
        <v>306</v>
      </c>
      <c r="I1018" s="11" t="s">
        <v>504</v>
      </c>
      <c r="J1018" s="12" t="str">
        <f t="shared" si="36"/>
        <v>≥17h</v>
      </c>
      <c r="K1018" s="12" t="s">
        <v>512</v>
      </c>
      <c r="L1018" s="69" t="s">
        <v>520</v>
      </c>
      <c r="M1018" s="11" t="s">
        <v>358</v>
      </c>
      <c r="N1018" s="11" t="s">
        <v>542</v>
      </c>
      <c r="O1018" s="11" t="s">
        <v>358</v>
      </c>
      <c r="P1018" s="11" t="s">
        <v>359</v>
      </c>
    </row>
    <row r="1019" spans="1:16" ht="12" customHeight="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11" t="s">
        <v>358</v>
      </c>
      <c r="N1019" s="11" t="s">
        <v>544</v>
      </c>
      <c r="O1019" s="11" t="s">
        <v>0</v>
      </c>
      <c r="P1019" s="11"/>
    </row>
    <row r="1020" spans="1:16" ht="12" customHeight="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11" t="s">
        <v>358</v>
      </c>
      <c r="N1020" s="11" t="s">
        <v>541</v>
      </c>
      <c r="O1020" s="11" t="s">
        <v>358</v>
      </c>
      <c r="P1020" s="11" t="s">
        <v>44</v>
      </c>
    </row>
    <row r="1021" spans="1:16" ht="12" customHeight="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11" t="s">
        <v>358</v>
      </c>
      <c r="N1021" s="11" t="s">
        <v>543</v>
      </c>
      <c r="O1021" s="11" t="s">
        <v>358</v>
      </c>
      <c r="P1021" s="11" t="s">
        <v>359</v>
      </c>
    </row>
    <row r="1022" spans="1:16" ht="12" customHeight="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11" t="s">
        <v>358</v>
      </c>
      <c r="N1022" s="11" t="s">
        <v>544</v>
      </c>
      <c r="O1022" s="11" t="s">
        <v>0</v>
      </c>
      <c r="P1022" s="11"/>
    </row>
    <row r="1023" spans="1:16" ht="12" customHeight="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11" t="s">
        <v>358</v>
      </c>
      <c r="N1023" s="11" t="s">
        <v>542</v>
      </c>
      <c r="O1023" s="11" t="s">
        <v>359</v>
      </c>
      <c r="P1023" s="11"/>
    </row>
    <row r="1024" spans="1:16" ht="12" customHeight="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11" t="s">
        <v>358</v>
      </c>
      <c r="N1024" s="11" t="s">
        <v>542</v>
      </c>
      <c r="O1024" s="11" t="s">
        <v>358</v>
      </c>
      <c r="P1024" s="11" t="s">
        <v>46</v>
      </c>
    </row>
    <row r="1025" spans="1:16" ht="12" customHeight="1">
      <c r="A1025" s="10">
        <v>1021</v>
      </c>
      <c r="B1025" s="98" t="s">
        <v>247</v>
      </c>
      <c r="C1025" s="98" t="s">
        <v>245</v>
      </c>
      <c r="D1025" s="11" t="s">
        <v>52</v>
      </c>
      <c r="E1025" s="11" t="s">
        <v>303</v>
      </c>
      <c r="F1025" s="12" t="s">
        <v>48</v>
      </c>
      <c r="G1025" s="12" t="s">
        <v>510</v>
      </c>
      <c r="H1025" s="12" t="s">
        <v>307</v>
      </c>
      <c r="I1025" s="11" t="s">
        <v>504</v>
      </c>
      <c r="J1025" s="12" t="str">
        <f t="shared" ref="J1025:J1031" si="37">"≥17h"</f>
        <v>≥17h</v>
      </c>
      <c r="K1025" s="12" t="s">
        <v>47</v>
      </c>
      <c r="L1025" s="69" t="s">
        <v>520</v>
      </c>
      <c r="M1025" s="11" t="s">
        <v>358</v>
      </c>
      <c r="N1025" s="11" t="s">
        <v>544</v>
      </c>
      <c r="O1025" s="11" t="s">
        <v>358</v>
      </c>
      <c r="P1025" s="11" t="s">
        <v>360</v>
      </c>
    </row>
    <row r="1026" spans="1:16" ht="12" customHeight="1">
      <c r="A1026" s="10">
        <v>1022</v>
      </c>
      <c r="B1026" s="98" t="s">
        <v>199</v>
      </c>
      <c r="C1026" s="98" t="s">
        <v>198</v>
      </c>
      <c r="D1026" s="11" t="s">
        <v>25</v>
      </c>
      <c r="E1026" s="11" t="s">
        <v>304</v>
      </c>
      <c r="F1026" s="12" t="s">
        <v>48</v>
      </c>
      <c r="G1026" s="12" t="s">
        <v>310</v>
      </c>
      <c r="H1026" s="12" t="s">
        <v>306</v>
      </c>
      <c r="I1026" s="11" t="s">
        <v>507</v>
      </c>
      <c r="J1026" s="12" t="str">
        <f t="shared" si="37"/>
        <v>≥17h</v>
      </c>
      <c r="K1026" s="12" t="s">
        <v>47</v>
      </c>
      <c r="L1026" s="69" t="s">
        <v>520</v>
      </c>
      <c r="M1026" s="11" t="s">
        <v>358</v>
      </c>
      <c r="N1026" s="11" t="s">
        <v>542</v>
      </c>
      <c r="O1026" s="11" t="s">
        <v>358</v>
      </c>
      <c r="P1026" s="11" t="s">
        <v>44</v>
      </c>
    </row>
    <row r="1027" spans="1:16" ht="12" customHeight="1">
      <c r="A1027" s="10">
        <v>1023</v>
      </c>
      <c r="B1027" s="98" t="s">
        <v>199</v>
      </c>
      <c r="C1027" s="98" t="s">
        <v>198</v>
      </c>
      <c r="D1027" s="11" t="s">
        <v>25</v>
      </c>
      <c r="E1027" s="11" t="s">
        <v>304</v>
      </c>
      <c r="F1027" s="12" t="s">
        <v>50</v>
      </c>
      <c r="G1027" s="12" t="s">
        <v>510</v>
      </c>
      <c r="H1027" s="12" t="s">
        <v>307</v>
      </c>
      <c r="I1027" s="11" t="s">
        <v>504</v>
      </c>
      <c r="J1027" s="12" t="str">
        <f t="shared" si="37"/>
        <v>≥17h</v>
      </c>
      <c r="K1027" s="12" t="s">
        <v>47</v>
      </c>
      <c r="L1027" s="69" t="s">
        <v>520</v>
      </c>
      <c r="M1027" s="11" t="s">
        <v>358</v>
      </c>
      <c r="N1027" s="11" t="s">
        <v>542</v>
      </c>
      <c r="O1027" s="11" t="s">
        <v>0</v>
      </c>
      <c r="P1027" s="11"/>
    </row>
    <row r="1028" spans="1:16" ht="12" customHeight="1">
      <c r="A1028" s="10">
        <v>1024</v>
      </c>
      <c r="B1028" s="98" t="s">
        <v>87</v>
      </c>
      <c r="C1028" s="98" t="s">
        <v>71</v>
      </c>
      <c r="D1028" s="11" t="s">
        <v>25</v>
      </c>
      <c r="E1028" s="11" t="s">
        <v>303</v>
      </c>
      <c r="F1028" s="12" t="s">
        <v>50</v>
      </c>
      <c r="G1028" s="12" t="s">
        <v>310</v>
      </c>
      <c r="H1028" s="12" t="s">
        <v>306</v>
      </c>
      <c r="I1028" s="103" t="s">
        <v>505</v>
      </c>
      <c r="J1028" s="12" t="str">
        <f t="shared" si="37"/>
        <v>≥17h</v>
      </c>
      <c r="K1028" s="12" t="s">
        <v>47</v>
      </c>
      <c r="L1028" s="69" t="s">
        <v>520</v>
      </c>
      <c r="M1028" s="11" t="s">
        <v>358</v>
      </c>
      <c r="N1028" s="11" t="s">
        <v>543</v>
      </c>
      <c r="O1028" s="11" t="s">
        <v>358</v>
      </c>
      <c r="P1028" s="11" t="s">
        <v>44</v>
      </c>
    </row>
    <row r="1029" spans="1:16" ht="12" customHeight="1">
      <c r="A1029" s="10">
        <v>1025</v>
      </c>
      <c r="B1029" s="98" t="s">
        <v>199</v>
      </c>
      <c r="C1029" s="98" t="s">
        <v>198</v>
      </c>
      <c r="D1029" s="11" t="s">
        <v>25</v>
      </c>
      <c r="E1029" s="11" t="s">
        <v>304</v>
      </c>
      <c r="F1029" s="12" t="s">
        <v>49</v>
      </c>
      <c r="G1029" s="12" t="s">
        <v>310</v>
      </c>
      <c r="H1029" s="12" t="s">
        <v>306</v>
      </c>
      <c r="I1029" s="11" t="s">
        <v>507</v>
      </c>
      <c r="J1029" s="12" t="str">
        <f t="shared" si="37"/>
        <v>≥17h</v>
      </c>
      <c r="K1029" s="12" t="s">
        <v>512</v>
      </c>
      <c r="L1029" s="69" t="s">
        <v>520</v>
      </c>
      <c r="M1029" s="11" t="s">
        <v>0</v>
      </c>
      <c r="N1029" s="11"/>
      <c r="O1029" s="11"/>
      <c r="P1029" s="11" t="s">
        <v>57</v>
      </c>
    </row>
    <row r="1030" spans="1:16" ht="12" customHeight="1">
      <c r="A1030" s="10">
        <v>1026</v>
      </c>
      <c r="B1030" s="98" t="s">
        <v>111</v>
      </c>
      <c r="C1030" s="98" t="s">
        <v>71</v>
      </c>
      <c r="D1030" s="11" t="s">
        <v>25</v>
      </c>
      <c r="E1030" s="11" t="s">
        <v>304</v>
      </c>
      <c r="F1030" s="12" t="s">
        <v>50</v>
      </c>
      <c r="G1030" s="12" t="s">
        <v>310</v>
      </c>
      <c r="H1030" s="12" t="s">
        <v>306</v>
      </c>
      <c r="I1030" s="103" t="s">
        <v>504</v>
      </c>
      <c r="J1030" s="12" t="str">
        <f t="shared" si="37"/>
        <v>≥17h</v>
      </c>
      <c r="K1030" s="12" t="s">
        <v>512</v>
      </c>
      <c r="L1030" s="69" t="s">
        <v>520</v>
      </c>
      <c r="M1030" s="11" t="s">
        <v>0</v>
      </c>
      <c r="N1030" s="11"/>
      <c r="O1030" s="11"/>
      <c r="P1030" s="11" t="s">
        <v>57</v>
      </c>
    </row>
    <row r="1031" spans="1:16" ht="12" customHeight="1">
      <c r="A1031" s="10">
        <v>1027</v>
      </c>
      <c r="B1031" s="98" t="s">
        <v>106</v>
      </c>
      <c r="C1031" s="98" t="s">
        <v>71</v>
      </c>
      <c r="D1031" s="11" t="s">
        <v>51</v>
      </c>
      <c r="E1031" s="11" t="s">
        <v>304</v>
      </c>
      <c r="F1031" s="12" t="s">
        <v>50</v>
      </c>
      <c r="G1031" s="12" t="s">
        <v>310</v>
      </c>
      <c r="H1031" s="12" t="s">
        <v>306</v>
      </c>
      <c r="I1031" s="103" t="s">
        <v>504</v>
      </c>
      <c r="J1031" s="12" t="str">
        <f t="shared" si="37"/>
        <v>≥17h</v>
      </c>
      <c r="K1031" s="12" t="s">
        <v>512</v>
      </c>
      <c r="L1031" s="69" t="s">
        <v>520</v>
      </c>
      <c r="M1031" s="11" t="s">
        <v>358</v>
      </c>
      <c r="N1031" s="11" t="s">
        <v>542</v>
      </c>
      <c r="O1031" s="11" t="s">
        <v>358</v>
      </c>
      <c r="P1031" s="11" t="s">
        <v>360</v>
      </c>
    </row>
    <row r="1032" spans="1:16" ht="12" customHeight="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11" t="s">
        <v>0</v>
      </c>
      <c r="N1032" s="11"/>
      <c r="O1032" s="11"/>
      <c r="P1032" s="11" t="s">
        <v>57</v>
      </c>
    </row>
    <row r="1033" spans="1:16" ht="12" customHeight="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11" t="s">
        <v>0</v>
      </c>
      <c r="N1033" s="11"/>
      <c r="O1033" s="11"/>
      <c r="P1033" s="11" t="s">
        <v>57</v>
      </c>
    </row>
    <row r="1034" spans="1:16" ht="12" customHeight="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11" t="s">
        <v>358</v>
      </c>
      <c r="N1034" s="11" t="s">
        <v>544</v>
      </c>
      <c r="O1034" s="11" t="s">
        <v>358</v>
      </c>
      <c r="P1034" s="11" t="s">
        <v>360</v>
      </c>
    </row>
    <row r="1035" spans="1:16" ht="12" customHeight="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11" t="s">
        <v>358</v>
      </c>
      <c r="N1035" s="11" t="s">
        <v>542</v>
      </c>
      <c r="O1035" s="11" t="s">
        <v>358</v>
      </c>
      <c r="P1035" s="11" t="s">
        <v>44</v>
      </c>
    </row>
    <row r="1036" spans="1:16" ht="12" customHeight="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11" t="s">
        <v>0</v>
      </c>
      <c r="N1036" s="11"/>
      <c r="O1036" s="11"/>
      <c r="P1036" s="11" t="s">
        <v>57</v>
      </c>
    </row>
    <row r="1037" spans="1:16" ht="12" customHeight="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11" t="s">
        <v>358</v>
      </c>
      <c r="N1037" s="11" t="s">
        <v>543</v>
      </c>
      <c r="O1037" s="11" t="s">
        <v>0</v>
      </c>
      <c r="P1037" s="11"/>
    </row>
    <row r="1038" spans="1:16" ht="12" customHeight="1">
      <c r="A1038" s="10">
        <v>1034</v>
      </c>
      <c r="B1038" s="98" t="s">
        <v>164</v>
      </c>
      <c r="C1038" s="98" t="s">
        <v>60</v>
      </c>
      <c r="D1038" s="11" t="s">
        <v>51</v>
      </c>
      <c r="E1038" s="11" t="s">
        <v>303</v>
      </c>
      <c r="F1038" s="12" t="s">
        <v>50</v>
      </c>
      <c r="G1038" s="12" t="s">
        <v>510</v>
      </c>
      <c r="H1038" s="12" t="s">
        <v>308</v>
      </c>
      <c r="I1038" s="11" t="s">
        <v>507</v>
      </c>
      <c r="J1038" s="12" t="str">
        <f t="shared" ref="J1038:J1044" si="38">"≥17h"</f>
        <v>≥17h</v>
      </c>
      <c r="K1038" s="12" t="s">
        <v>47</v>
      </c>
      <c r="L1038" s="69" t="s">
        <v>520</v>
      </c>
      <c r="M1038" s="11" t="s">
        <v>358</v>
      </c>
      <c r="N1038" s="11" t="s">
        <v>542</v>
      </c>
      <c r="O1038" s="11" t="s">
        <v>358</v>
      </c>
      <c r="P1038" s="11" t="s">
        <v>360</v>
      </c>
    </row>
    <row r="1039" spans="1:16" ht="12" customHeight="1">
      <c r="A1039" s="10">
        <v>1035</v>
      </c>
      <c r="B1039" s="98" t="s">
        <v>106</v>
      </c>
      <c r="C1039" s="98" t="s">
        <v>71</v>
      </c>
      <c r="D1039" s="11" t="s">
        <v>51</v>
      </c>
      <c r="E1039" s="11" t="s">
        <v>304</v>
      </c>
      <c r="F1039" s="12" t="s">
        <v>48</v>
      </c>
      <c r="G1039" s="12" t="s">
        <v>510</v>
      </c>
      <c r="H1039" s="12" t="s">
        <v>308</v>
      </c>
      <c r="I1039" s="103" t="s">
        <v>504</v>
      </c>
      <c r="J1039" s="12" t="str">
        <f t="shared" si="38"/>
        <v>≥17h</v>
      </c>
      <c r="K1039" s="12" t="s">
        <v>513</v>
      </c>
      <c r="L1039" s="69" t="s">
        <v>520</v>
      </c>
      <c r="M1039" s="11" t="s">
        <v>358</v>
      </c>
      <c r="N1039" s="11" t="s">
        <v>543</v>
      </c>
      <c r="O1039" s="11" t="s">
        <v>0</v>
      </c>
      <c r="P1039" s="11"/>
    </row>
    <row r="1040" spans="1:16" ht="12" customHeight="1">
      <c r="A1040" s="10">
        <v>1036</v>
      </c>
      <c r="B1040" s="98" t="s">
        <v>90</v>
      </c>
      <c r="C1040" s="98" t="s">
        <v>89</v>
      </c>
      <c r="D1040" s="11" t="s">
        <v>51</v>
      </c>
      <c r="E1040" s="11" t="s">
        <v>303</v>
      </c>
      <c r="F1040" s="12" t="s">
        <v>50</v>
      </c>
      <c r="G1040" s="12" t="s">
        <v>510</v>
      </c>
      <c r="H1040" s="12" t="s">
        <v>306</v>
      </c>
      <c r="I1040" s="103" t="s">
        <v>505</v>
      </c>
      <c r="J1040" s="12" t="str">
        <f t="shared" si="38"/>
        <v>≥17h</v>
      </c>
      <c r="K1040" s="12" t="s">
        <v>47</v>
      </c>
      <c r="L1040" s="69" t="s">
        <v>520</v>
      </c>
      <c r="M1040" s="11" t="s">
        <v>358</v>
      </c>
      <c r="N1040" s="11" t="s">
        <v>543</v>
      </c>
      <c r="O1040" s="11" t="s">
        <v>0</v>
      </c>
      <c r="P1040" s="11"/>
    </row>
    <row r="1041" spans="1:16" ht="12" customHeight="1">
      <c r="A1041" s="10">
        <v>1037</v>
      </c>
      <c r="B1041" s="98" t="s">
        <v>276</v>
      </c>
      <c r="C1041" s="98" t="s">
        <v>89</v>
      </c>
      <c r="D1041" s="11" t="s">
        <v>51</v>
      </c>
      <c r="E1041" s="11" t="s">
        <v>304</v>
      </c>
      <c r="F1041" s="12" t="s">
        <v>50</v>
      </c>
      <c r="G1041" s="12" t="s">
        <v>310</v>
      </c>
      <c r="H1041" s="12" t="s">
        <v>306</v>
      </c>
      <c r="I1041" s="11" t="s">
        <v>504</v>
      </c>
      <c r="J1041" s="12" t="str">
        <f t="shared" si="38"/>
        <v>≥17h</v>
      </c>
      <c r="K1041" s="12" t="s">
        <v>512</v>
      </c>
      <c r="L1041" s="69" t="s">
        <v>520</v>
      </c>
      <c r="M1041" s="11" t="s">
        <v>0</v>
      </c>
      <c r="N1041" s="11"/>
      <c r="O1041" s="11"/>
      <c r="P1041" s="11" t="s">
        <v>57</v>
      </c>
    </row>
    <row r="1042" spans="1:16" ht="12" customHeight="1">
      <c r="A1042" s="10">
        <v>1038</v>
      </c>
      <c r="B1042" s="98" t="s">
        <v>276</v>
      </c>
      <c r="C1042" s="98" t="s">
        <v>89</v>
      </c>
      <c r="D1042" s="11" t="s">
        <v>51</v>
      </c>
      <c r="E1042" s="11" t="s">
        <v>304</v>
      </c>
      <c r="F1042" s="12" t="s">
        <v>50</v>
      </c>
      <c r="G1042" s="12" t="s">
        <v>510</v>
      </c>
      <c r="H1042" s="12" t="s">
        <v>306</v>
      </c>
      <c r="I1042" s="11" t="s">
        <v>504</v>
      </c>
      <c r="J1042" s="12" t="str">
        <f t="shared" si="38"/>
        <v>≥17h</v>
      </c>
      <c r="K1042" s="12" t="s">
        <v>47</v>
      </c>
      <c r="L1042" s="69" t="s">
        <v>520</v>
      </c>
      <c r="M1042" s="11" t="s">
        <v>0</v>
      </c>
      <c r="N1042" s="11"/>
      <c r="O1042" s="11"/>
      <c r="P1042" s="11" t="s">
        <v>57</v>
      </c>
    </row>
    <row r="1043" spans="1:16" ht="12" customHeight="1">
      <c r="A1043" s="10">
        <v>1039</v>
      </c>
      <c r="B1043" s="98" t="s">
        <v>276</v>
      </c>
      <c r="C1043" s="98" t="s">
        <v>89</v>
      </c>
      <c r="D1043" s="11" t="s">
        <v>51</v>
      </c>
      <c r="E1043" s="11" t="s">
        <v>303</v>
      </c>
      <c r="F1043" s="12" t="s">
        <v>50</v>
      </c>
      <c r="G1043" s="12" t="s">
        <v>310</v>
      </c>
      <c r="H1043" s="12" t="s">
        <v>306</v>
      </c>
      <c r="I1043" s="103" t="s">
        <v>504</v>
      </c>
      <c r="J1043" s="12" t="str">
        <f t="shared" si="38"/>
        <v>≥17h</v>
      </c>
      <c r="K1043" s="12" t="s">
        <v>47</v>
      </c>
      <c r="L1043" s="69" t="s">
        <v>520</v>
      </c>
      <c r="M1043" s="11" t="s">
        <v>358</v>
      </c>
      <c r="N1043" s="11" t="s">
        <v>543</v>
      </c>
      <c r="O1043" s="11" t="s">
        <v>358</v>
      </c>
      <c r="P1043" s="11" t="s">
        <v>360</v>
      </c>
    </row>
    <row r="1044" spans="1:16" ht="12" customHeight="1">
      <c r="A1044" s="10">
        <v>1040</v>
      </c>
      <c r="B1044" s="98" t="s">
        <v>276</v>
      </c>
      <c r="C1044" s="98" t="s">
        <v>89</v>
      </c>
      <c r="D1044" s="11" t="s">
        <v>51</v>
      </c>
      <c r="E1044" s="11" t="s">
        <v>303</v>
      </c>
      <c r="F1044" s="12" t="s">
        <v>50</v>
      </c>
      <c r="G1044" s="12" t="s">
        <v>310</v>
      </c>
      <c r="H1044" s="12" t="s">
        <v>306</v>
      </c>
      <c r="I1044" s="103" t="s">
        <v>504</v>
      </c>
      <c r="J1044" s="12" t="str">
        <f t="shared" si="38"/>
        <v>≥17h</v>
      </c>
      <c r="K1044" s="12" t="s">
        <v>47</v>
      </c>
      <c r="L1044" s="69" t="s">
        <v>520</v>
      </c>
      <c r="M1044" s="11" t="s">
        <v>358</v>
      </c>
      <c r="N1044" s="11" t="s">
        <v>544</v>
      </c>
      <c r="O1044" s="11" t="s">
        <v>358</v>
      </c>
      <c r="P1044" s="11" t="s">
        <v>360</v>
      </c>
    </row>
    <row r="1045" spans="1:16" ht="12" customHeight="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11" t="s">
        <v>358</v>
      </c>
      <c r="N1045" s="11" t="s">
        <v>543</v>
      </c>
      <c r="O1045" s="11" t="s">
        <v>358</v>
      </c>
      <c r="P1045" s="11" t="s">
        <v>44</v>
      </c>
    </row>
    <row r="1046" spans="1:16" ht="12" customHeight="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11" t="s">
        <v>0</v>
      </c>
      <c r="N1046" s="11"/>
      <c r="O1046" s="11"/>
      <c r="P1046" s="11" t="s">
        <v>57</v>
      </c>
    </row>
    <row r="1047" spans="1:16" ht="12" customHeight="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11" t="s">
        <v>358</v>
      </c>
      <c r="N1047" s="11" t="s">
        <v>542</v>
      </c>
      <c r="O1047" s="11" t="s">
        <v>358</v>
      </c>
      <c r="P1047" s="11" t="s">
        <v>359</v>
      </c>
    </row>
    <row r="1048" spans="1:16" ht="12" customHeight="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11" t="s">
        <v>358</v>
      </c>
      <c r="N1048" s="11" t="s">
        <v>544</v>
      </c>
      <c r="O1048" s="11" t="s">
        <v>0</v>
      </c>
      <c r="P1048" s="11"/>
    </row>
    <row r="1049" spans="1:16" ht="12" customHeight="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11" t="s">
        <v>358</v>
      </c>
      <c r="N1049" s="11" t="s">
        <v>544</v>
      </c>
      <c r="O1049" s="11" t="s">
        <v>358</v>
      </c>
      <c r="P1049" s="11" t="s">
        <v>359</v>
      </c>
    </row>
    <row r="1050" spans="1:16" ht="12" customHeight="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11" t="s">
        <v>358</v>
      </c>
      <c r="N1050" s="11" t="s">
        <v>543</v>
      </c>
      <c r="O1050" s="11" t="s">
        <v>358</v>
      </c>
      <c r="P1050" s="11" t="s">
        <v>359</v>
      </c>
    </row>
    <row r="1051" spans="1:16" ht="12" customHeight="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11" t="s">
        <v>358</v>
      </c>
      <c r="N1051" s="11" t="s">
        <v>544</v>
      </c>
      <c r="O1051" s="11" t="s">
        <v>0</v>
      </c>
      <c r="P1051" s="11"/>
    </row>
    <row r="1052" spans="1:16" ht="12" customHeight="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11" t="s">
        <v>0</v>
      </c>
      <c r="N1052" s="11"/>
      <c r="O1052" s="11"/>
      <c r="P1052" s="11" t="s">
        <v>57</v>
      </c>
    </row>
    <row r="1053" spans="1:16" ht="12" customHeight="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11" t="s">
        <v>0</v>
      </c>
      <c r="N1053" s="11"/>
      <c r="O1053" s="11"/>
      <c r="P1053" s="11" t="s">
        <v>57</v>
      </c>
    </row>
    <row r="1054" spans="1:16" ht="12" customHeight="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11" t="s">
        <v>0</v>
      </c>
      <c r="N1054" s="11"/>
      <c r="O1054" s="11"/>
      <c r="P1054" s="11" t="s">
        <v>57</v>
      </c>
    </row>
    <row r="1055" spans="1:16" ht="12" customHeight="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11" t="s">
        <v>358</v>
      </c>
      <c r="N1055" s="11" t="s">
        <v>544</v>
      </c>
      <c r="O1055" s="11" t="s">
        <v>0</v>
      </c>
      <c r="P1055" s="11"/>
    </row>
    <row r="1056" spans="1:16" ht="12" customHeight="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11" t="s">
        <v>358</v>
      </c>
      <c r="N1056" s="11" t="s">
        <v>544</v>
      </c>
      <c r="O1056" s="11" t="s">
        <v>0</v>
      </c>
      <c r="P1056" s="11"/>
    </row>
    <row r="1057" spans="1:16" ht="12" customHeight="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11" t="s">
        <v>0</v>
      </c>
      <c r="N1057" s="11"/>
      <c r="O1057" s="11"/>
      <c r="P1057" s="11" t="s">
        <v>57</v>
      </c>
    </row>
    <row r="1058" spans="1:16" ht="12" customHeight="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11" t="s">
        <v>358</v>
      </c>
      <c r="N1058" s="11" t="s">
        <v>543</v>
      </c>
      <c r="O1058" s="11" t="s">
        <v>0</v>
      </c>
      <c r="P1058" s="11"/>
    </row>
    <row r="1059" spans="1:16" ht="12" customHeight="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11" t="s">
        <v>358</v>
      </c>
      <c r="N1059" s="11" t="s">
        <v>542</v>
      </c>
      <c r="O1059" s="11" t="s">
        <v>358</v>
      </c>
      <c r="P1059" s="11" t="s">
        <v>359</v>
      </c>
    </row>
    <row r="1060" spans="1:16" ht="12" customHeight="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11" t="s">
        <v>358</v>
      </c>
      <c r="N1060" s="11" t="s">
        <v>543</v>
      </c>
      <c r="O1060" s="11" t="s">
        <v>0</v>
      </c>
      <c r="P1060" s="11"/>
    </row>
    <row r="1061" spans="1:16" ht="12" customHeight="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11" t="s">
        <v>358</v>
      </c>
      <c r="N1061" s="11" t="s">
        <v>541</v>
      </c>
      <c r="O1061" s="11" t="s">
        <v>358</v>
      </c>
      <c r="P1061" s="11" t="s">
        <v>360</v>
      </c>
    </row>
    <row r="1062" spans="1:16" ht="12" customHeight="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11" t="s">
        <v>0</v>
      </c>
      <c r="N1062" s="11"/>
      <c r="O1062" s="11"/>
      <c r="P1062" s="11" t="s">
        <v>57</v>
      </c>
    </row>
    <row r="1063" spans="1:16" ht="12" customHeight="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11" t="s">
        <v>0</v>
      </c>
      <c r="N1063" s="11"/>
      <c r="O1063" s="11"/>
      <c r="P1063" s="11" t="s">
        <v>57</v>
      </c>
    </row>
    <row r="1064" spans="1:16" ht="12" customHeight="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11" t="s">
        <v>0</v>
      </c>
      <c r="N1064" s="11"/>
      <c r="O1064" s="11"/>
      <c r="P1064" s="11" t="s">
        <v>57</v>
      </c>
    </row>
    <row r="1065" spans="1:16" ht="12" customHeight="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11" t="s">
        <v>0</v>
      </c>
      <c r="N1065" s="11"/>
      <c r="O1065" s="11"/>
      <c r="P1065" s="11" t="s">
        <v>57</v>
      </c>
    </row>
    <row r="1066" spans="1:16" ht="12" customHeight="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11" t="s">
        <v>0</v>
      </c>
      <c r="N1066" s="11"/>
      <c r="O1066" s="11"/>
      <c r="P1066" s="11" t="s">
        <v>57</v>
      </c>
    </row>
    <row r="1067" spans="1:16" ht="12" customHeight="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11" t="s">
        <v>358</v>
      </c>
      <c r="N1067" s="11" t="s">
        <v>544</v>
      </c>
      <c r="O1067" s="11" t="s">
        <v>358</v>
      </c>
      <c r="P1067" s="11" t="s">
        <v>360</v>
      </c>
    </row>
    <row r="1068" spans="1:16" ht="12" customHeight="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11" t="s">
        <v>0</v>
      </c>
      <c r="N1068" s="11"/>
      <c r="O1068" s="11"/>
      <c r="P1068" s="11" t="s">
        <v>57</v>
      </c>
    </row>
    <row r="1069" spans="1:16" ht="12" customHeight="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11" t="s">
        <v>358</v>
      </c>
      <c r="N1069" s="11" t="s">
        <v>542</v>
      </c>
      <c r="O1069" s="11" t="s">
        <v>358</v>
      </c>
      <c r="P1069" s="11" t="s">
        <v>359</v>
      </c>
    </row>
    <row r="1070" spans="1:16" ht="12" customHeight="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11" t="s">
        <v>358</v>
      </c>
      <c r="N1070" s="11" t="s">
        <v>541</v>
      </c>
      <c r="O1070" s="11" t="s">
        <v>358</v>
      </c>
      <c r="P1070" s="11" t="s">
        <v>44</v>
      </c>
    </row>
    <row r="1071" spans="1:16" ht="12" customHeight="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11" t="s">
        <v>358</v>
      </c>
      <c r="N1071" s="11" t="s">
        <v>542</v>
      </c>
      <c r="O1071" s="11" t="s">
        <v>358</v>
      </c>
      <c r="P1071" s="11" t="s">
        <v>360</v>
      </c>
    </row>
    <row r="1072" spans="1:16" ht="12" customHeight="1">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11" t="s">
        <v>358</v>
      </c>
      <c r="N1072" s="11" t="s">
        <v>359</v>
      </c>
      <c r="O1072" s="11" t="s">
        <v>0</v>
      </c>
      <c r="P1072" s="11"/>
    </row>
    <row r="1073" spans="1:16" ht="12" customHeight="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11" t="s">
        <v>0</v>
      </c>
      <c r="N1073" s="11"/>
      <c r="O1073" s="11"/>
      <c r="P1073" s="11" t="s">
        <v>57</v>
      </c>
    </row>
    <row r="1074" spans="1:16" ht="12" customHeight="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11" t="s">
        <v>0</v>
      </c>
      <c r="N1074" s="11"/>
      <c r="O1074" s="11"/>
      <c r="P1074" s="11" t="s">
        <v>57</v>
      </c>
    </row>
    <row r="1075" spans="1:16" ht="12" customHeight="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11" t="s">
        <v>358</v>
      </c>
      <c r="N1075" s="11" t="s">
        <v>542</v>
      </c>
      <c r="O1075" s="11" t="s">
        <v>358</v>
      </c>
      <c r="P1075" s="11" t="s">
        <v>44</v>
      </c>
    </row>
    <row r="1076" spans="1:16" ht="12" customHeight="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11" t="s">
        <v>0</v>
      </c>
      <c r="N1076" s="11"/>
      <c r="O1076" s="11"/>
      <c r="P1076" s="11" t="s">
        <v>57</v>
      </c>
    </row>
    <row r="1077" spans="1:16" ht="12" customHeight="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11" t="s">
        <v>0</v>
      </c>
      <c r="N1077" s="11"/>
      <c r="O1077" s="11"/>
      <c r="P1077" s="11" t="s">
        <v>57</v>
      </c>
    </row>
    <row r="1078" spans="1:16" ht="12" customHeight="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11" t="s">
        <v>358</v>
      </c>
      <c r="N1078" s="11" t="s">
        <v>544</v>
      </c>
      <c r="O1078" s="11" t="s">
        <v>0</v>
      </c>
      <c r="P1078" s="11"/>
    </row>
    <row r="1079" spans="1:16" ht="12" customHeight="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11" t="s">
        <v>358</v>
      </c>
      <c r="N1079" s="11" t="s">
        <v>541</v>
      </c>
      <c r="O1079" s="11" t="s">
        <v>358</v>
      </c>
      <c r="P1079" s="11" t="s">
        <v>45</v>
      </c>
    </row>
    <row r="1080" spans="1:16" ht="12" customHeight="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11" t="s">
        <v>0</v>
      </c>
      <c r="N1080" s="11"/>
      <c r="O1080" s="11"/>
      <c r="P1080" s="11" t="s">
        <v>57</v>
      </c>
    </row>
    <row r="1081" spans="1:16" ht="12" customHeight="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11" t="s">
        <v>0</v>
      </c>
      <c r="N1081" s="11"/>
      <c r="O1081" s="11"/>
      <c r="P1081" s="11" t="s">
        <v>57</v>
      </c>
    </row>
    <row r="1082" spans="1:16" ht="12" customHeight="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11" t="s">
        <v>358</v>
      </c>
      <c r="N1082" s="11" t="s">
        <v>544</v>
      </c>
      <c r="O1082" s="11" t="s">
        <v>0</v>
      </c>
      <c r="P1082" s="11"/>
    </row>
    <row r="1083" spans="1:16" ht="12" customHeight="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11" t="s">
        <v>358</v>
      </c>
      <c r="N1083" s="11" t="s">
        <v>544</v>
      </c>
      <c r="O1083" s="11" t="s">
        <v>0</v>
      </c>
      <c r="P1083" s="11"/>
    </row>
    <row r="1084" spans="1:16" ht="12" customHeight="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11" t="s">
        <v>358</v>
      </c>
      <c r="N1084" s="11" t="s">
        <v>543</v>
      </c>
      <c r="O1084" s="11" t="s">
        <v>0</v>
      </c>
      <c r="P1084" s="11"/>
    </row>
    <row r="1085" spans="1:16" ht="12" customHeight="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11" t="s">
        <v>0</v>
      </c>
      <c r="N1085" s="11"/>
      <c r="O1085" s="11"/>
      <c r="P1085" s="11" t="s">
        <v>57</v>
      </c>
    </row>
    <row r="1086" spans="1:16" ht="12" customHeight="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11" t="s">
        <v>358</v>
      </c>
      <c r="N1086" s="11" t="s">
        <v>541</v>
      </c>
      <c r="O1086" s="11" t="s">
        <v>358</v>
      </c>
      <c r="P1086" s="11" t="s">
        <v>44</v>
      </c>
    </row>
    <row r="1087" spans="1:16" ht="12" customHeight="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11" t="s">
        <v>358</v>
      </c>
      <c r="N1087" s="11" t="s">
        <v>544</v>
      </c>
      <c r="O1087" s="11" t="s">
        <v>0</v>
      </c>
      <c r="P1087" s="11"/>
    </row>
    <row r="1088" spans="1:16" ht="12" customHeight="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11" t="s">
        <v>358</v>
      </c>
      <c r="N1088" s="11" t="s">
        <v>541</v>
      </c>
      <c r="O1088" s="11" t="s">
        <v>358</v>
      </c>
      <c r="P1088" s="11" t="s">
        <v>46</v>
      </c>
    </row>
    <row r="1089" spans="1:16" ht="12" customHeight="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11" t="s">
        <v>0</v>
      </c>
      <c r="N1089" s="11"/>
      <c r="O1089" s="11"/>
      <c r="P1089" s="11" t="s">
        <v>57</v>
      </c>
    </row>
    <row r="1090" spans="1:16" ht="12" customHeight="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11" t="s">
        <v>358</v>
      </c>
      <c r="N1090" s="11" t="s">
        <v>544</v>
      </c>
      <c r="O1090" s="11" t="s">
        <v>0</v>
      </c>
      <c r="P1090" s="11"/>
    </row>
    <row r="1091" spans="1:16" ht="12" customHeight="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11" t="s">
        <v>358</v>
      </c>
      <c r="N1091" s="11" t="s">
        <v>544</v>
      </c>
      <c r="O1091" s="11" t="s">
        <v>0</v>
      </c>
      <c r="P1091" s="11"/>
    </row>
    <row r="1092" spans="1:16" ht="12" customHeight="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11" t="s">
        <v>0</v>
      </c>
      <c r="N1092" s="11"/>
      <c r="O1092" s="11"/>
      <c r="P1092" s="11" t="s">
        <v>57</v>
      </c>
    </row>
    <row r="1093" spans="1:16" ht="12" customHeight="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11" t="s">
        <v>358</v>
      </c>
      <c r="N1093" s="11" t="s">
        <v>543</v>
      </c>
      <c r="O1093" s="11" t="s">
        <v>358</v>
      </c>
      <c r="P1093" s="11" t="s">
        <v>360</v>
      </c>
    </row>
    <row r="1094" spans="1:16" ht="12" customHeight="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11" t="s">
        <v>358</v>
      </c>
      <c r="N1094" s="11" t="s">
        <v>542</v>
      </c>
      <c r="O1094" s="11" t="s">
        <v>358</v>
      </c>
      <c r="P1094" s="11" t="s">
        <v>360</v>
      </c>
    </row>
    <row r="1095" spans="1:16" ht="12" customHeight="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11" t="s">
        <v>358</v>
      </c>
      <c r="N1095" s="11" t="s">
        <v>543</v>
      </c>
      <c r="O1095" s="11" t="s">
        <v>358</v>
      </c>
      <c r="P1095" s="11" t="s">
        <v>44</v>
      </c>
    </row>
    <row r="1096" spans="1:16" ht="12" customHeight="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11" t="s">
        <v>358</v>
      </c>
      <c r="N1096" s="11" t="s">
        <v>542</v>
      </c>
      <c r="O1096" s="11" t="s">
        <v>358</v>
      </c>
      <c r="P1096" s="11" t="s">
        <v>44</v>
      </c>
    </row>
    <row r="1097" spans="1:16" ht="12" customHeight="1">
      <c r="A1097" s="10">
        <v>1093</v>
      </c>
      <c r="B1097" s="98" t="s">
        <v>194</v>
      </c>
      <c r="C1097" s="98" t="s">
        <v>193</v>
      </c>
      <c r="D1097" s="11" t="s">
        <v>25</v>
      </c>
      <c r="E1097" s="11" t="s">
        <v>304</v>
      </c>
      <c r="F1097" s="12" t="s">
        <v>50</v>
      </c>
      <c r="G1097" s="12" t="s">
        <v>310</v>
      </c>
      <c r="H1097" s="12" t="s">
        <v>306</v>
      </c>
      <c r="I1097" s="11" t="s">
        <v>504</v>
      </c>
      <c r="J1097" s="12" t="str">
        <f t="shared" ref="J1097:J1103" si="39">"≥17h"</f>
        <v>≥17h</v>
      </c>
      <c r="K1097" s="12" t="s">
        <v>512</v>
      </c>
      <c r="L1097" s="69" t="s">
        <v>519</v>
      </c>
      <c r="M1097" s="11" t="s">
        <v>358</v>
      </c>
      <c r="N1097" s="11" t="s">
        <v>543</v>
      </c>
      <c r="O1097" s="11" t="s">
        <v>0</v>
      </c>
      <c r="P1097" s="11"/>
    </row>
    <row r="1098" spans="1:16" ht="12" customHeight="1">
      <c r="A1098" s="10">
        <v>1094</v>
      </c>
      <c r="B1098" s="98" t="s">
        <v>76</v>
      </c>
      <c r="C1098" s="98" t="s">
        <v>75</v>
      </c>
      <c r="D1098" s="11" t="s">
        <v>51</v>
      </c>
      <c r="E1098" s="11" t="s">
        <v>304</v>
      </c>
      <c r="F1098" s="12" t="s">
        <v>50</v>
      </c>
      <c r="G1098" s="12" t="s">
        <v>310</v>
      </c>
      <c r="H1098" s="12" t="s">
        <v>306</v>
      </c>
      <c r="I1098" s="103" t="s">
        <v>505</v>
      </c>
      <c r="J1098" s="12" t="str">
        <f t="shared" si="39"/>
        <v>≥17h</v>
      </c>
      <c r="K1098" s="12" t="s">
        <v>513</v>
      </c>
      <c r="L1098" s="69" t="s">
        <v>519</v>
      </c>
      <c r="M1098" s="11" t="s">
        <v>0</v>
      </c>
      <c r="N1098" s="11"/>
      <c r="O1098" s="11"/>
      <c r="P1098" s="11" t="s">
        <v>57</v>
      </c>
    </row>
    <row r="1099" spans="1:16" ht="12" customHeight="1">
      <c r="A1099" s="10">
        <v>1095</v>
      </c>
      <c r="B1099" s="98" t="s">
        <v>196</v>
      </c>
      <c r="C1099" s="98" t="s">
        <v>196</v>
      </c>
      <c r="D1099" s="11" t="s">
        <v>25</v>
      </c>
      <c r="E1099" s="11" t="s">
        <v>303</v>
      </c>
      <c r="F1099" s="12" t="s">
        <v>50</v>
      </c>
      <c r="G1099" s="12" t="s">
        <v>310</v>
      </c>
      <c r="H1099" s="12" t="s">
        <v>306</v>
      </c>
      <c r="I1099" s="103" t="s">
        <v>505</v>
      </c>
      <c r="J1099" s="12" t="str">
        <f t="shared" si="39"/>
        <v>≥17h</v>
      </c>
      <c r="K1099" s="12" t="s">
        <v>47</v>
      </c>
      <c r="L1099" s="69" t="s">
        <v>519</v>
      </c>
      <c r="M1099" s="11" t="s">
        <v>358</v>
      </c>
      <c r="N1099" s="11" t="s">
        <v>543</v>
      </c>
      <c r="O1099" s="11" t="s">
        <v>0</v>
      </c>
      <c r="P1099" s="11"/>
    </row>
    <row r="1100" spans="1:16" ht="12" customHeight="1">
      <c r="A1100" s="10">
        <v>1096</v>
      </c>
      <c r="B1100" s="98" t="s">
        <v>291</v>
      </c>
      <c r="C1100" s="98" t="s">
        <v>291</v>
      </c>
      <c r="D1100" s="11" t="s">
        <v>25</v>
      </c>
      <c r="E1100" s="11" t="s">
        <v>304</v>
      </c>
      <c r="F1100" s="12" t="s">
        <v>50</v>
      </c>
      <c r="G1100" s="12" t="s">
        <v>310</v>
      </c>
      <c r="H1100" s="12" t="s">
        <v>306</v>
      </c>
      <c r="I1100" s="11" t="s">
        <v>504</v>
      </c>
      <c r="J1100" s="12" t="str">
        <f t="shared" si="39"/>
        <v>≥17h</v>
      </c>
      <c r="K1100" s="12" t="s">
        <v>47</v>
      </c>
      <c r="L1100" s="69" t="s">
        <v>519</v>
      </c>
      <c r="M1100" s="11" t="s">
        <v>358</v>
      </c>
      <c r="N1100" s="11" t="s">
        <v>543</v>
      </c>
      <c r="O1100" s="11" t="s">
        <v>358</v>
      </c>
      <c r="P1100" s="11" t="s">
        <v>44</v>
      </c>
    </row>
    <row r="1101" spans="1:16" ht="12" customHeight="1">
      <c r="A1101" s="10">
        <v>1097</v>
      </c>
      <c r="B1101" s="98" t="s">
        <v>196</v>
      </c>
      <c r="C1101" s="98" t="s">
        <v>196</v>
      </c>
      <c r="D1101" s="11" t="s">
        <v>51</v>
      </c>
      <c r="E1101" s="11" t="s">
        <v>304</v>
      </c>
      <c r="F1101" s="12" t="s">
        <v>50</v>
      </c>
      <c r="G1101" s="12" t="s">
        <v>310</v>
      </c>
      <c r="H1101" s="12" t="s">
        <v>306</v>
      </c>
      <c r="I1101" s="11" t="s">
        <v>507</v>
      </c>
      <c r="J1101" s="12" t="str">
        <f t="shared" si="39"/>
        <v>≥17h</v>
      </c>
      <c r="K1101" s="12" t="s">
        <v>513</v>
      </c>
      <c r="L1101" s="69" t="s">
        <v>519</v>
      </c>
      <c r="M1101" s="11" t="s">
        <v>358</v>
      </c>
      <c r="N1101" s="11" t="s">
        <v>543</v>
      </c>
      <c r="O1101" s="11" t="s">
        <v>0</v>
      </c>
      <c r="P1101" s="11"/>
    </row>
    <row r="1102" spans="1:16" ht="12" customHeight="1">
      <c r="A1102" s="10">
        <v>1098</v>
      </c>
      <c r="B1102" s="98" t="s">
        <v>133</v>
      </c>
      <c r="C1102" s="98" t="s">
        <v>131</v>
      </c>
      <c r="D1102" s="11" t="s">
        <v>51</v>
      </c>
      <c r="E1102" s="11" t="s">
        <v>303</v>
      </c>
      <c r="F1102" s="12" t="s">
        <v>50</v>
      </c>
      <c r="G1102" s="12" t="s">
        <v>310</v>
      </c>
      <c r="H1102" s="12" t="s">
        <v>306</v>
      </c>
      <c r="I1102" s="103" t="s">
        <v>504</v>
      </c>
      <c r="J1102" s="12" t="str">
        <f t="shared" si="39"/>
        <v>≥17h</v>
      </c>
      <c r="K1102" s="12" t="s">
        <v>47</v>
      </c>
      <c r="L1102" s="69" t="s">
        <v>519</v>
      </c>
      <c r="M1102" s="11" t="s">
        <v>358</v>
      </c>
      <c r="N1102" s="11" t="s">
        <v>542</v>
      </c>
      <c r="O1102" s="11" t="s">
        <v>358</v>
      </c>
      <c r="P1102" s="11" t="s">
        <v>360</v>
      </c>
    </row>
    <row r="1103" spans="1:16" ht="12" customHeight="1">
      <c r="A1103" s="10">
        <v>1099</v>
      </c>
      <c r="B1103" s="98" t="s">
        <v>236</v>
      </c>
      <c r="C1103" s="98" t="s">
        <v>235</v>
      </c>
      <c r="D1103" s="11" t="s">
        <v>51</v>
      </c>
      <c r="E1103" s="11" t="s">
        <v>304</v>
      </c>
      <c r="F1103" s="12" t="s">
        <v>48</v>
      </c>
      <c r="G1103" s="12" t="s">
        <v>510</v>
      </c>
      <c r="H1103" s="12" t="s">
        <v>306</v>
      </c>
      <c r="I1103" s="11" t="s">
        <v>504</v>
      </c>
      <c r="J1103" s="12" t="str">
        <f t="shared" si="39"/>
        <v>≥17h</v>
      </c>
      <c r="K1103" s="12" t="s">
        <v>513</v>
      </c>
      <c r="L1103" s="69" t="s">
        <v>519</v>
      </c>
      <c r="M1103" s="11" t="s">
        <v>358</v>
      </c>
      <c r="N1103" s="11" t="s">
        <v>543</v>
      </c>
      <c r="O1103" s="11" t="s">
        <v>0</v>
      </c>
      <c r="P1103" s="11"/>
    </row>
    <row r="1104" spans="1:16" ht="12" customHeight="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11" t="s">
        <v>0</v>
      </c>
      <c r="N1104" s="11"/>
      <c r="O1104" s="11"/>
      <c r="P1104" s="11" t="s">
        <v>57</v>
      </c>
    </row>
    <row r="1105" spans="1:19" ht="12" customHeight="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11" t="s">
        <v>358</v>
      </c>
      <c r="N1105" s="11" t="s">
        <v>542</v>
      </c>
      <c r="O1105" s="11" t="s">
        <v>358</v>
      </c>
      <c r="P1105" s="11" t="s">
        <v>359</v>
      </c>
    </row>
    <row r="1106" spans="1:19" ht="12" customHeight="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11" t="s">
        <v>358</v>
      </c>
      <c r="N1106" s="11" t="s">
        <v>543</v>
      </c>
      <c r="O1106" s="11" t="s">
        <v>0</v>
      </c>
      <c r="P1106" s="11"/>
    </row>
    <row r="1107" spans="1:19" ht="12" customHeight="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11" t="s">
        <v>358</v>
      </c>
      <c r="N1107" s="11" t="s">
        <v>544</v>
      </c>
      <c r="O1107" s="11" t="s">
        <v>0</v>
      </c>
      <c r="P1107" s="11"/>
    </row>
    <row r="1108" spans="1:19" ht="12" customHeight="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11" t="s">
        <v>358</v>
      </c>
      <c r="N1108" s="11" t="s">
        <v>544</v>
      </c>
      <c r="O1108" s="11" t="s">
        <v>0</v>
      </c>
      <c r="P1108" s="11"/>
    </row>
    <row r="1109" spans="1:19" ht="12" customHeight="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11" t="s">
        <v>358</v>
      </c>
      <c r="N1109" s="11" t="s">
        <v>543</v>
      </c>
      <c r="O1109" s="11" t="s">
        <v>0</v>
      </c>
      <c r="P1109" s="11"/>
    </row>
    <row r="1110" spans="1:19" ht="12" customHeight="1">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11" t="s">
        <v>358</v>
      </c>
      <c r="N1110" s="11" t="s">
        <v>544</v>
      </c>
      <c r="O1110" s="11" t="s">
        <v>0</v>
      </c>
      <c r="P1110" s="11"/>
    </row>
    <row r="1111" spans="1:19" ht="12" customHeight="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11" t="s">
        <v>358</v>
      </c>
      <c r="N1111" s="11" t="s">
        <v>541</v>
      </c>
      <c r="O1111" s="11" t="s">
        <v>358</v>
      </c>
      <c r="P1111" s="11" t="s">
        <v>46</v>
      </c>
    </row>
    <row r="1112" spans="1:19" ht="12" customHeight="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11" t="s">
        <v>358</v>
      </c>
      <c r="N1112" s="11" t="s">
        <v>542</v>
      </c>
      <c r="O1112" s="11" t="s">
        <v>358</v>
      </c>
      <c r="P1112" s="11" t="s">
        <v>359</v>
      </c>
    </row>
    <row r="1113" spans="1:19" ht="12" customHeight="1">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11" t="s">
        <v>358</v>
      </c>
      <c r="N1113" s="11" t="s">
        <v>544</v>
      </c>
      <c r="O1113" s="11" t="s">
        <v>0</v>
      </c>
      <c r="P1113" s="11"/>
    </row>
    <row r="1114" spans="1:19" ht="12" customHeight="1">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11" t="s">
        <v>0</v>
      </c>
      <c r="N1114" s="11"/>
      <c r="O1114" s="11"/>
      <c r="P1114" s="11" t="s">
        <v>57</v>
      </c>
    </row>
    <row r="1115" spans="1:19" ht="12" customHeight="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11" t="s">
        <v>358</v>
      </c>
      <c r="N1115" s="11" t="s">
        <v>541</v>
      </c>
      <c r="O1115" s="11" t="s">
        <v>358</v>
      </c>
      <c r="P1115" s="11" t="s">
        <v>44</v>
      </c>
      <c r="S1115" s="2">
        <v>4</v>
      </c>
    </row>
    <row r="1116" spans="1:19" ht="12" customHeight="1">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11" t="s">
        <v>358</v>
      </c>
      <c r="N1116" s="11" t="s">
        <v>542</v>
      </c>
      <c r="O1116" s="11" t="s">
        <v>0</v>
      </c>
      <c r="P1116" s="11"/>
      <c r="S1116" s="2">
        <v>4</v>
      </c>
    </row>
    <row r="1117" spans="1:19" ht="12" customHeight="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11" t="s">
        <v>358</v>
      </c>
      <c r="N1117" s="11" t="s">
        <v>541</v>
      </c>
      <c r="O1117" s="11" t="s">
        <v>358</v>
      </c>
      <c r="P1117" s="11" t="s">
        <v>44</v>
      </c>
      <c r="S1117" s="2">
        <v>4</v>
      </c>
    </row>
    <row r="1118" spans="1:19" ht="12" customHeight="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11" t="s">
        <v>358</v>
      </c>
      <c r="N1118" s="11" t="s">
        <v>544</v>
      </c>
      <c r="O1118" s="11" t="s">
        <v>359</v>
      </c>
      <c r="P1118" s="11"/>
      <c r="S1118" s="2">
        <v>3</v>
      </c>
    </row>
    <row r="1119" spans="1:19" ht="12" customHeight="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11" t="s">
        <v>0</v>
      </c>
      <c r="N1119" s="11"/>
      <c r="O1119" s="11"/>
      <c r="P1119" s="11" t="s">
        <v>57</v>
      </c>
    </row>
    <row r="1120" spans="1:19" ht="12" customHeight="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11" t="s">
        <v>358</v>
      </c>
      <c r="N1120" s="11" t="s">
        <v>544</v>
      </c>
      <c r="O1120" s="11" t="s">
        <v>0</v>
      </c>
      <c r="P1120" s="11"/>
      <c r="S1120" s="2">
        <v>3</v>
      </c>
    </row>
    <row r="1121" spans="1:19" ht="12" customHeight="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11" t="s">
        <v>0</v>
      </c>
      <c r="N1121" s="11"/>
      <c r="O1121" s="11"/>
      <c r="P1121" s="11" t="s">
        <v>57</v>
      </c>
    </row>
    <row r="1122" spans="1:19" ht="12" customHeight="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11" t="s">
        <v>358</v>
      </c>
      <c r="N1122" s="11" t="s">
        <v>541</v>
      </c>
      <c r="O1122" s="11" t="s">
        <v>358</v>
      </c>
      <c r="P1122" s="11" t="s">
        <v>360</v>
      </c>
      <c r="S1122" s="2">
        <v>3</v>
      </c>
    </row>
    <row r="1123" spans="1:19" ht="12" customHeight="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11" t="s">
        <v>0</v>
      </c>
      <c r="N1123" s="11"/>
      <c r="O1123" s="11"/>
      <c r="P1123" s="11" t="s">
        <v>57</v>
      </c>
    </row>
    <row r="1124" spans="1:19" ht="12" customHeight="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11" t="s">
        <v>358</v>
      </c>
      <c r="N1124" s="11" t="s">
        <v>543</v>
      </c>
      <c r="O1124" s="11" t="s">
        <v>358</v>
      </c>
      <c r="P1124" s="11" t="s">
        <v>360</v>
      </c>
      <c r="S1124" s="2">
        <v>-1</v>
      </c>
    </row>
    <row r="1125" spans="1:19" ht="12" customHeight="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11" t="s">
        <v>358</v>
      </c>
      <c r="N1125" s="11" t="s">
        <v>542</v>
      </c>
      <c r="O1125" s="11" t="s">
        <v>358</v>
      </c>
      <c r="P1125" s="11" t="s">
        <v>44</v>
      </c>
      <c r="S1125" s="2">
        <v>-1</v>
      </c>
    </row>
    <row r="1126" spans="1:19" ht="12" customHeight="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11" t="s">
        <v>0</v>
      </c>
      <c r="N1126" s="11"/>
      <c r="O1126" s="11"/>
      <c r="P1126" s="11" t="s">
        <v>57</v>
      </c>
    </row>
    <row r="1127" spans="1:19" ht="12" customHeight="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11" t="s">
        <v>358</v>
      </c>
      <c r="N1127" s="11" t="s">
        <v>543</v>
      </c>
      <c r="O1127" s="11" t="s">
        <v>358</v>
      </c>
      <c r="P1127" s="11" t="s">
        <v>44</v>
      </c>
      <c r="S1127" s="2">
        <v>-1</v>
      </c>
    </row>
    <row r="1128" spans="1:19" ht="12" customHeight="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11" t="s">
        <v>358</v>
      </c>
      <c r="N1128" s="11" t="s">
        <v>543</v>
      </c>
      <c r="O1128" s="11" t="s">
        <v>0</v>
      </c>
      <c r="P1128" s="11"/>
      <c r="S1128" s="2">
        <v>2</v>
      </c>
    </row>
    <row r="1129" spans="1:19" ht="12" customHeight="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11" t="s">
        <v>358</v>
      </c>
      <c r="N1129" s="11" t="s">
        <v>543</v>
      </c>
      <c r="O1129" s="11" t="s">
        <v>0</v>
      </c>
      <c r="P1129" s="11"/>
      <c r="S1129" s="2">
        <v>-1</v>
      </c>
    </row>
    <row r="1130" spans="1:19" ht="12" customHeight="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11" t="s">
        <v>358</v>
      </c>
      <c r="N1130" s="11" t="s">
        <v>543</v>
      </c>
      <c r="O1130" s="11" t="s">
        <v>358</v>
      </c>
      <c r="P1130" s="11" t="s">
        <v>360</v>
      </c>
      <c r="S1130" s="2">
        <v>3</v>
      </c>
    </row>
    <row r="1131" spans="1:19" ht="12" customHeight="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11" t="s">
        <v>358</v>
      </c>
      <c r="N1131" s="11" t="s">
        <v>543</v>
      </c>
      <c r="O1131" s="11" t="s">
        <v>0</v>
      </c>
      <c r="P1131" s="11"/>
      <c r="S1131" s="2">
        <v>1</v>
      </c>
    </row>
    <row r="1132" spans="1:19" ht="12" customHeight="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11" t="s">
        <v>358</v>
      </c>
      <c r="N1132" s="11" t="s">
        <v>543</v>
      </c>
      <c r="O1132" s="11" t="s">
        <v>358</v>
      </c>
      <c r="P1132" s="11" t="s">
        <v>360</v>
      </c>
      <c r="S1132" s="2">
        <v>-1</v>
      </c>
    </row>
    <row r="1133" spans="1:19" ht="12" customHeight="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11" t="s">
        <v>0</v>
      </c>
      <c r="N1133" s="11"/>
      <c r="O1133" s="11"/>
      <c r="P1133" s="11" t="s">
        <v>57</v>
      </c>
    </row>
    <row r="1134" spans="1:19" ht="12" customHeight="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11" t="s">
        <v>358</v>
      </c>
      <c r="N1134" s="11" t="s">
        <v>542</v>
      </c>
      <c r="O1134" s="11" t="s">
        <v>358</v>
      </c>
      <c r="P1134" s="11" t="s">
        <v>44</v>
      </c>
      <c r="S1134" s="2">
        <v>-1</v>
      </c>
    </row>
    <row r="1135" spans="1:19" ht="12" customHeight="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11" t="s">
        <v>0</v>
      </c>
      <c r="N1135" s="11"/>
      <c r="O1135" s="11"/>
      <c r="P1135" s="11" t="s">
        <v>57</v>
      </c>
    </row>
    <row r="1136" spans="1:19" ht="12" customHeight="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11" t="s">
        <v>358</v>
      </c>
      <c r="N1136" s="11" t="s">
        <v>541</v>
      </c>
      <c r="O1136" s="11" t="s">
        <v>358</v>
      </c>
      <c r="P1136" s="11" t="s">
        <v>359</v>
      </c>
      <c r="S1136" s="2">
        <v>4</v>
      </c>
    </row>
    <row r="1137" spans="1:19" ht="12" customHeight="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11" t="s">
        <v>0</v>
      </c>
      <c r="N1137" s="11"/>
      <c r="O1137" s="11"/>
      <c r="P1137" s="11" t="s">
        <v>57</v>
      </c>
    </row>
    <row r="1138" spans="1:19" ht="12" customHeight="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11" t="s">
        <v>358</v>
      </c>
      <c r="N1138" s="11" t="s">
        <v>541</v>
      </c>
      <c r="O1138" s="11" t="s">
        <v>358</v>
      </c>
      <c r="P1138" s="11" t="s">
        <v>359</v>
      </c>
      <c r="S1138" s="2">
        <v>-1</v>
      </c>
    </row>
    <row r="1139" spans="1:19" ht="12" customHeight="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11" t="s">
        <v>358</v>
      </c>
      <c r="N1139" s="11" t="s">
        <v>544</v>
      </c>
      <c r="O1139" s="11" t="s">
        <v>358</v>
      </c>
      <c r="P1139" s="11" t="s">
        <v>359</v>
      </c>
      <c r="S1139" s="2">
        <v>3</v>
      </c>
    </row>
    <row r="1140" spans="1:19" ht="12" customHeight="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11" t="s">
        <v>0</v>
      </c>
      <c r="N1140" s="11"/>
      <c r="O1140" s="11"/>
      <c r="P1140" s="11" t="s">
        <v>57</v>
      </c>
    </row>
    <row r="1141" spans="1:19" ht="12" customHeight="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11" t="s">
        <v>358</v>
      </c>
      <c r="N1141" s="11" t="s">
        <v>542</v>
      </c>
      <c r="O1141" s="11" t="s">
        <v>359</v>
      </c>
      <c r="P1141" s="11"/>
      <c r="S1141" s="2">
        <v>2</v>
      </c>
    </row>
    <row r="1142" spans="1:19" ht="12" customHeight="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11" t="s">
        <v>358</v>
      </c>
      <c r="N1142" s="11" t="s">
        <v>541</v>
      </c>
      <c r="O1142" s="11" t="s">
        <v>358</v>
      </c>
      <c r="P1142" s="11" t="s">
        <v>44</v>
      </c>
      <c r="S1142" s="2">
        <v>-1</v>
      </c>
    </row>
    <row r="1143" spans="1:19" ht="12" customHeight="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11" t="s">
        <v>0</v>
      </c>
      <c r="N1143" s="11"/>
      <c r="O1143" s="11"/>
      <c r="P1143" s="11" t="s">
        <v>57</v>
      </c>
    </row>
    <row r="1144" spans="1:19" ht="12" customHeight="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11" t="s">
        <v>0</v>
      </c>
      <c r="N1144" s="11"/>
      <c r="O1144" s="11"/>
      <c r="P1144" s="11" t="s">
        <v>57</v>
      </c>
    </row>
    <row r="1145" spans="1:19" ht="12" customHeight="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11" t="s">
        <v>358</v>
      </c>
      <c r="N1145" s="11" t="s">
        <v>544</v>
      </c>
      <c r="O1145" s="11" t="s">
        <v>0</v>
      </c>
      <c r="P1145" s="11"/>
      <c r="S1145" s="2">
        <v>3</v>
      </c>
    </row>
    <row r="1146" spans="1:19" ht="12" customHeight="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11" t="s">
        <v>358</v>
      </c>
      <c r="N1146" s="11" t="s">
        <v>543</v>
      </c>
      <c r="O1146" s="11" t="s">
        <v>358</v>
      </c>
      <c r="P1146" s="11" t="s">
        <v>360</v>
      </c>
      <c r="S1146" s="2">
        <v>3</v>
      </c>
    </row>
    <row r="1147" spans="1:19" ht="12" customHeight="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11" t="s">
        <v>0</v>
      </c>
      <c r="N1147" s="11"/>
      <c r="O1147" s="11"/>
      <c r="P1147" s="11" t="s">
        <v>57</v>
      </c>
    </row>
    <row r="1148" spans="1:19" ht="12" customHeight="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11" t="s">
        <v>0</v>
      </c>
      <c r="N1148" s="11"/>
      <c r="O1148" s="11"/>
      <c r="P1148" s="11" t="s">
        <v>57</v>
      </c>
    </row>
    <row r="1149" spans="1:19" ht="12" customHeight="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11" t="s">
        <v>358</v>
      </c>
      <c r="N1149" s="11" t="s">
        <v>544</v>
      </c>
      <c r="O1149" s="11" t="s">
        <v>0</v>
      </c>
      <c r="P1149" s="11"/>
      <c r="S1149" s="2">
        <v>-1</v>
      </c>
    </row>
    <row r="1150" spans="1:19" ht="12" customHeight="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11" t="s">
        <v>358</v>
      </c>
      <c r="N1150" s="11" t="s">
        <v>543</v>
      </c>
      <c r="O1150" s="11" t="s">
        <v>358</v>
      </c>
      <c r="P1150" s="11" t="s">
        <v>359</v>
      </c>
      <c r="S1150" s="2">
        <v>4</v>
      </c>
    </row>
    <row r="1151" spans="1:19" ht="12" customHeight="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11" t="s">
        <v>0</v>
      </c>
      <c r="N1151" s="11"/>
      <c r="O1151" s="11"/>
      <c r="P1151" s="11" t="s">
        <v>57</v>
      </c>
    </row>
    <row r="1152" spans="1:19" ht="12" customHeight="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11" t="s">
        <v>358</v>
      </c>
      <c r="N1152" s="11" t="s">
        <v>543</v>
      </c>
      <c r="O1152" s="11" t="s">
        <v>358</v>
      </c>
      <c r="P1152" s="11" t="s">
        <v>360</v>
      </c>
      <c r="S1152" s="2">
        <v>-1</v>
      </c>
    </row>
    <row r="1153" spans="1:19" ht="12" customHeight="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11" t="s">
        <v>358</v>
      </c>
      <c r="N1153" s="11" t="s">
        <v>543</v>
      </c>
      <c r="O1153" s="11" t="s">
        <v>358</v>
      </c>
      <c r="P1153" s="11" t="s">
        <v>359</v>
      </c>
      <c r="S1153" s="2">
        <v>2</v>
      </c>
    </row>
    <row r="1154" spans="1:19" ht="12" customHeight="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11" t="s">
        <v>358</v>
      </c>
      <c r="N1154" s="11" t="s">
        <v>543</v>
      </c>
      <c r="O1154" s="11" t="s">
        <v>358</v>
      </c>
      <c r="P1154" s="11" t="s">
        <v>360</v>
      </c>
      <c r="S1154" s="2">
        <v>2</v>
      </c>
    </row>
    <row r="1155" spans="1:19" ht="12" customHeight="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11" t="s">
        <v>358</v>
      </c>
      <c r="N1155" s="11" t="s">
        <v>544</v>
      </c>
      <c r="O1155" s="11" t="s">
        <v>358</v>
      </c>
      <c r="P1155" s="11" t="s">
        <v>360</v>
      </c>
      <c r="S1155" s="2">
        <v>3</v>
      </c>
    </row>
    <row r="1156" spans="1:19" ht="12" customHeight="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11" t="s">
        <v>358</v>
      </c>
      <c r="N1156" s="11" t="s">
        <v>543</v>
      </c>
      <c r="O1156" s="11" t="s">
        <v>358</v>
      </c>
      <c r="P1156" s="11" t="s">
        <v>44</v>
      </c>
      <c r="S1156" s="2">
        <v>-1</v>
      </c>
    </row>
    <row r="1157" spans="1:19" ht="12" customHeight="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11" t="s">
        <v>358</v>
      </c>
      <c r="N1157" s="11" t="s">
        <v>543</v>
      </c>
      <c r="O1157" s="11" t="s">
        <v>358</v>
      </c>
      <c r="P1157" s="11" t="s">
        <v>44</v>
      </c>
      <c r="S1157" s="2">
        <v>4</v>
      </c>
    </row>
    <row r="1158" spans="1:19" ht="12" customHeight="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11" t="s">
        <v>358</v>
      </c>
      <c r="N1158" s="11" t="s">
        <v>543</v>
      </c>
      <c r="O1158" s="11" t="s">
        <v>358</v>
      </c>
      <c r="P1158" s="11" t="s">
        <v>44</v>
      </c>
      <c r="S1158" s="2">
        <v>4</v>
      </c>
    </row>
    <row r="1159" spans="1:19" ht="12" customHeight="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11" t="s">
        <v>0</v>
      </c>
      <c r="N1159" s="11"/>
      <c r="O1159" s="11"/>
      <c r="P1159" s="11" t="s">
        <v>57</v>
      </c>
    </row>
    <row r="1160" spans="1:19" ht="12" customHeight="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11" t="s">
        <v>358</v>
      </c>
      <c r="N1160" s="11" t="s">
        <v>542</v>
      </c>
      <c r="O1160" s="11" t="s">
        <v>358</v>
      </c>
      <c r="P1160" s="11" t="s">
        <v>44</v>
      </c>
      <c r="S1160" s="2">
        <v>-1</v>
      </c>
    </row>
    <row r="1161" spans="1:19" ht="12" customHeight="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11" t="s">
        <v>358</v>
      </c>
      <c r="N1161" s="11" t="s">
        <v>543</v>
      </c>
      <c r="O1161" s="11" t="s">
        <v>0</v>
      </c>
      <c r="P1161" s="11"/>
      <c r="S1161" s="2">
        <v>4</v>
      </c>
    </row>
    <row r="1162" spans="1:19" ht="12" customHeight="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11" t="s">
        <v>358</v>
      </c>
      <c r="N1162" s="11" t="s">
        <v>544</v>
      </c>
      <c r="O1162" s="11" t="s">
        <v>0</v>
      </c>
      <c r="P1162" s="11"/>
      <c r="S1162" s="2">
        <v>3</v>
      </c>
    </row>
    <row r="1163" spans="1:19" ht="12" customHeight="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11" t="s">
        <v>358</v>
      </c>
      <c r="N1163" s="11" t="s">
        <v>543</v>
      </c>
      <c r="O1163" s="11" t="s">
        <v>358</v>
      </c>
      <c r="P1163" s="11" t="s">
        <v>44</v>
      </c>
      <c r="S1163" s="2">
        <v>3</v>
      </c>
    </row>
    <row r="1164" spans="1:19" ht="12" customHeight="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11" t="s">
        <v>358</v>
      </c>
      <c r="N1164" s="11" t="s">
        <v>543</v>
      </c>
      <c r="O1164" s="11" t="s">
        <v>358</v>
      </c>
      <c r="P1164" s="11" t="s">
        <v>360</v>
      </c>
      <c r="S1164" s="2">
        <v>-1</v>
      </c>
    </row>
    <row r="1165" spans="1:19" ht="12" customHeight="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11" t="s">
        <v>358</v>
      </c>
      <c r="N1165" s="11" t="s">
        <v>544</v>
      </c>
      <c r="O1165" s="11" t="s">
        <v>0</v>
      </c>
      <c r="P1165" s="11"/>
      <c r="S1165" s="2">
        <v>3</v>
      </c>
    </row>
    <row r="1166" spans="1:19" ht="12" customHeight="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11" t="s">
        <v>358</v>
      </c>
      <c r="N1166" s="11" t="s">
        <v>542</v>
      </c>
      <c r="O1166" s="11" t="s">
        <v>0</v>
      </c>
      <c r="P1166" s="11"/>
      <c r="S1166" s="2">
        <v>-1</v>
      </c>
    </row>
    <row r="1167" spans="1:19" ht="12" customHeight="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11" t="s">
        <v>358</v>
      </c>
      <c r="N1167" s="11" t="s">
        <v>543</v>
      </c>
      <c r="O1167" s="11" t="s">
        <v>358</v>
      </c>
      <c r="P1167" s="11" t="s">
        <v>360</v>
      </c>
      <c r="S1167" s="2">
        <v>4</v>
      </c>
    </row>
    <row r="1168" spans="1:19" ht="12" customHeight="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11" t="s">
        <v>358</v>
      </c>
      <c r="N1168" s="11" t="s">
        <v>544</v>
      </c>
      <c r="O1168" s="11" t="s">
        <v>358</v>
      </c>
      <c r="P1168" s="11" t="s">
        <v>360</v>
      </c>
      <c r="S1168" s="2">
        <v>-1</v>
      </c>
    </row>
    <row r="1169" spans="1:19" ht="12" customHeight="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11" t="s">
        <v>358</v>
      </c>
      <c r="N1169" s="11" t="s">
        <v>544</v>
      </c>
      <c r="O1169" s="11" t="s">
        <v>0</v>
      </c>
      <c r="P1169" s="11"/>
      <c r="S1169" s="2">
        <v>4</v>
      </c>
    </row>
    <row r="1170" spans="1:19" ht="12" customHeight="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11" t="s">
        <v>358</v>
      </c>
      <c r="N1170" s="11" t="s">
        <v>544</v>
      </c>
      <c r="O1170" s="11" t="s">
        <v>0</v>
      </c>
      <c r="P1170" s="11"/>
      <c r="S1170" s="2">
        <v>3</v>
      </c>
    </row>
    <row r="1171" spans="1:19" ht="12" customHeight="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11" t="s">
        <v>358</v>
      </c>
      <c r="N1171" s="11" t="s">
        <v>543</v>
      </c>
      <c r="O1171" s="11" t="s">
        <v>0</v>
      </c>
      <c r="P1171" s="11"/>
      <c r="S1171" s="2">
        <v>3</v>
      </c>
    </row>
    <row r="1172" spans="1:19" ht="12" customHeight="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11" t="s">
        <v>358</v>
      </c>
      <c r="N1172" s="11" t="s">
        <v>542</v>
      </c>
      <c r="O1172" s="11" t="s">
        <v>358</v>
      </c>
      <c r="P1172" s="11" t="s">
        <v>44</v>
      </c>
      <c r="S1172" s="2">
        <v>2</v>
      </c>
    </row>
    <row r="1173" spans="1:19" ht="12" customHeight="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11" t="s">
        <v>0</v>
      </c>
      <c r="N1173" s="11"/>
      <c r="O1173" s="11"/>
      <c r="P1173" s="11" t="s">
        <v>57</v>
      </c>
    </row>
    <row r="1174" spans="1:19" ht="12" customHeight="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11" t="s">
        <v>358</v>
      </c>
      <c r="N1174" s="11" t="s">
        <v>544</v>
      </c>
      <c r="O1174" s="11" t="s">
        <v>0</v>
      </c>
      <c r="P1174" s="11"/>
      <c r="S1174" s="2">
        <v>-1</v>
      </c>
    </row>
    <row r="1175" spans="1:19" ht="12" customHeight="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11" t="s">
        <v>358</v>
      </c>
      <c r="N1175" s="11" t="s">
        <v>543</v>
      </c>
      <c r="O1175" s="11" t="s">
        <v>0</v>
      </c>
      <c r="P1175" s="11"/>
      <c r="S1175" s="2">
        <v>-1</v>
      </c>
    </row>
    <row r="1176" spans="1:19" ht="12" customHeight="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11" t="s">
        <v>358</v>
      </c>
      <c r="N1176" s="11" t="s">
        <v>543</v>
      </c>
      <c r="O1176" s="11" t="s">
        <v>0</v>
      </c>
      <c r="P1176" s="11"/>
      <c r="S1176" s="2">
        <v>2</v>
      </c>
    </row>
    <row r="1177" spans="1:19" ht="12" customHeight="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11" t="s">
        <v>358</v>
      </c>
      <c r="N1177" s="11" t="s">
        <v>544</v>
      </c>
      <c r="O1177" s="11" t="s">
        <v>0</v>
      </c>
      <c r="P1177" s="11"/>
      <c r="S1177" s="2">
        <v>3</v>
      </c>
    </row>
    <row r="1178" spans="1:19" ht="12" customHeight="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11" t="s">
        <v>358</v>
      </c>
      <c r="N1178" s="11" t="s">
        <v>544</v>
      </c>
      <c r="O1178" s="11" t="s">
        <v>0</v>
      </c>
      <c r="P1178" s="11"/>
      <c r="S1178" s="2">
        <v>2</v>
      </c>
    </row>
    <row r="1179" spans="1:19" ht="12" customHeight="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11" t="s">
        <v>358</v>
      </c>
      <c r="N1179" s="11" t="s">
        <v>543</v>
      </c>
      <c r="O1179" s="11" t="s">
        <v>358</v>
      </c>
      <c r="P1179" s="11" t="s">
        <v>44</v>
      </c>
      <c r="S1179" s="2">
        <v>2</v>
      </c>
    </row>
    <row r="1180" spans="1:19" ht="12" customHeight="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11" t="s">
        <v>358</v>
      </c>
      <c r="N1180" s="11" t="s">
        <v>543</v>
      </c>
      <c r="O1180" s="11" t="s">
        <v>0</v>
      </c>
      <c r="P1180" s="11"/>
      <c r="S1180" s="2">
        <v>-1</v>
      </c>
    </row>
    <row r="1181" spans="1:19" ht="12" customHeight="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11" t="s">
        <v>358</v>
      </c>
      <c r="N1181" s="11" t="s">
        <v>544</v>
      </c>
      <c r="O1181" s="11" t="s">
        <v>0</v>
      </c>
      <c r="P1181" s="11"/>
      <c r="S1181" s="2">
        <v>-1</v>
      </c>
    </row>
    <row r="1182" spans="1:19" ht="12" customHeight="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11" t="s">
        <v>0</v>
      </c>
      <c r="N1182" s="11"/>
      <c r="O1182" s="11"/>
      <c r="P1182" s="11" t="s">
        <v>57</v>
      </c>
    </row>
    <row r="1183" spans="1:19" ht="12" customHeight="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11" t="s">
        <v>0</v>
      </c>
      <c r="N1183" s="11"/>
      <c r="O1183" s="11"/>
      <c r="P1183" s="11" t="s">
        <v>57</v>
      </c>
    </row>
    <row r="1184" spans="1:19" ht="12" customHeight="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11" t="s">
        <v>0</v>
      </c>
      <c r="N1184" s="11"/>
      <c r="O1184" s="11"/>
      <c r="P1184" s="11" t="s">
        <v>57</v>
      </c>
    </row>
    <row r="1185" spans="1:19" ht="12" customHeight="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11" t="s">
        <v>0</v>
      </c>
      <c r="N1185" s="11"/>
      <c r="O1185" s="11"/>
      <c r="P1185" s="11" t="s">
        <v>57</v>
      </c>
    </row>
    <row r="1186" spans="1:19" ht="12" customHeight="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11" t="s">
        <v>358</v>
      </c>
      <c r="N1186" s="11" t="s">
        <v>542</v>
      </c>
      <c r="O1186" s="11" t="s">
        <v>358</v>
      </c>
      <c r="P1186" s="11" t="s">
        <v>44</v>
      </c>
      <c r="S1186" s="2">
        <v>3</v>
      </c>
    </row>
    <row r="1187" spans="1:19" ht="12" customHeight="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11" t="s">
        <v>358</v>
      </c>
      <c r="N1187" s="11" t="s">
        <v>541</v>
      </c>
      <c r="O1187" s="11" t="s">
        <v>358</v>
      </c>
      <c r="P1187" s="11" t="s">
        <v>44</v>
      </c>
      <c r="S1187" s="2">
        <v>2</v>
      </c>
    </row>
    <row r="1188" spans="1:19" ht="12" customHeight="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11" t="s">
        <v>358</v>
      </c>
      <c r="N1188" s="11" t="s">
        <v>542</v>
      </c>
      <c r="O1188" s="11" t="s">
        <v>358</v>
      </c>
      <c r="P1188" s="11" t="s">
        <v>44</v>
      </c>
      <c r="S1188" s="2">
        <v>4</v>
      </c>
    </row>
    <row r="1189" spans="1:19" ht="12" customHeight="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11" t="s">
        <v>358</v>
      </c>
      <c r="N1189" s="11" t="s">
        <v>543</v>
      </c>
      <c r="O1189" s="11" t="s">
        <v>0</v>
      </c>
      <c r="P1189" s="11"/>
      <c r="S1189" s="2">
        <v>3</v>
      </c>
    </row>
    <row r="1190" spans="1:19" ht="12" customHeight="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11" t="s">
        <v>0</v>
      </c>
      <c r="N1190" s="11"/>
      <c r="O1190" s="11"/>
      <c r="P1190" s="11" t="s">
        <v>57</v>
      </c>
    </row>
    <row r="1191" spans="1:19" ht="12" customHeight="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11" t="s">
        <v>358</v>
      </c>
      <c r="N1191" s="11" t="s">
        <v>542</v>
      </c>
      <c r="O1191" s="11" t="s">
        <v>358</v>
      </c>
      <c r="P1191" s="11" t="s">
        <v>44</v>
      </c>
      <c r="S1191" s="2">
        <v>4</v>
      </c>
    </row>
    <row r="1192" spans="1:19" ht="12" customHeight="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11" t="s">
        <v>0</v>
      </c>
      <c r="N1192" s="11"/>
      <c r="O1192" s="11"/>
      <c r="P1192" s="11" t="s">
        <v>57</v>
      </c>
    </row>
    <row r="1193" spans="1:19" ht="12" customHeight="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11" t="s">
        <v>358</v>
      </c>
      <c r="N1193" s="11" t="s">
        <v>543</v>
      </c>
      <c r="O1193" s="11" t="s">
        <v>358</v>
      </c>
      <c r="P1193" s="11" t="s">
        <v>44</v>
      </c>
      <c r="S1193" s="2">
        <v>2</v>
      </c>
    </row>
    <row r="1194" spans="1:19" ht="12" customHeight="1">
      <c r="A1194" s="10">
        <v>1190</v>
      </c>
      <c r="B1194" s="98" t="s">
        <v>167</v>
      </c>
      <c r="C1194" s="98" t="s">
        <v>167</v>
      </c>
      <c r="D1194" s="11" t="s">
        <v>52</v>
      </c>
      <c r="E1194" s="11" t="s">
        <v>304</v>
      </c>
      <c r="F1194" s="12" t="s">
        <v>49</v>
      </c>
      <c r="G1194" s="12" t="s">
        <v>310</v>
      </c>
      <c r="H1194" s="12" t="s">
        <v>306</v>
      </c>
      <c r="I1194" s="11" t="s">
        <v>504</v>
      </c>
      <c r="J1194" s="12" t="str">
        <f t="shared" ref="J1194:J1202" si="40">"≥17h"</f>
        <v>≥17h</v>
      </c>
      <c r="K1194" s="12" t="s">
        <v>512</v>
      </c>
      <c r="L1194" s="69" t="s">
        <v>518</v>
      </c>
      <c r="M1194" s="11" t="s">
        <v>358</v>
      </c>
      <c r="N1194" s="11" t="s">
        <v>543</v>
      </c>
      <c r="O1194" s="11" t="s">
        <v>358</v>
      </c>
      <c r="P1194" s="11" t="s">
        <v>360</v>
      </c>
      <c r="S1194" s="2">
        <v>-1</v>
      </c>
    </row>
    <row r="1195" spans="1:19" ht="12" customHeight="1">
      <c r="A1195" s="10">
        <v>1191</v>
      </c>
      <c r="B1195" s="98" t="s">
        <v>190</v>
      </c>
      <c r="C1195" s="98" t="s">
        <v>190</v>
      </c>
      <c r="D1195" s="11" t="s">
        <v>52</v>
      </c>
      <c r="E1195" s="11" t="s">
        <v>303</v>
      </c>
      <c r="F1195" s="12" t="s">
        <v>50</v>
      </c>
      <c r="G1195" s="12" t="s">
        <v>310</v>
      </c>
      <c r="H1195" s="12" t="s">
        <v>306</v>
      </c>
      <c r="I1195" s="103" t="s">
        <v>504</v>
      </c>
      <c r="J1195" s="12" t="str">
        <f t="shared" si="40"/>
        <v>≥17h</v>
      </c>
      <c r="K1195" s="12" t="s">
        <v>512</v>
      </c>
      <c r="L1195" s="69" t="s">
        <v>518</v>
      </c>
      <c r="M1195" s="11" t="s">
        <v>358</v>
      </c>
      <c r="N1195" s="11" t="s">
        <v>543</v>
      </c>
      <c r="O1195" s="11" t="s">
        <v>358</v>
      </c>
      <c r="P1195" s="11" t="s">
        <v>359</v>
      </c>
      <c r="S1195" s="2">
        <v>3</v>
      </c>
    </row>
    <row r="1196" spans="1:19" ht="12" customHeight="1">
      <c r="A1196" s="10">
        <v>1192</v>
      </c>
      <c r="B1196" s="98" t="s">
        <v>190</v>
      </c>
      <c r="C1196" s="98" t="s">
        <v>190</v>
      </c>
      <c r="D1196" s="11" t="s">
        <v>52</v>
      </c>
      <c r="E1196" s="11" t="s">
        <v>303</v>
      </c>
      <c r="F1196" s="12" t="s">
        <v>49</v>
      </c>
      <c r="G1196" s="12" t="s">
        <v>510</v>
      </c>
      <c r="H1196" s="12" t="s">
        <v>308</v>
      </c>
      <c r="I1196" s="103" t="s">
        <v>505</v>
      </c>
      <c r="J1196" s="12" t="str">
        <f t="shared" si="40"/>
        <v>≥17h</v>
      </c>
      <c r="K1196" s="12" t="s">
        <v>512</v>
      </c>
      <c r="L1196" s="69" t="s">
        <v>518</v>
      </c>
      <c r="M1196" s="11" t="s">
        <v>0</v>
      </c>
      <c r="N1196" s="11"/>
      <c r="O1196" s="11"/>
      <c r="P1196" s="11" t="s">
        <v>57</v>
      </c>
    </row>
    <row r="1197" spans="1:19" ht="12" customHeight="1">
      <c r="A1197" s="10">
        <v>1193</v>
      </c>
      <c r="B1197" s="98" t="s">
        <v>67</v>
      </c>
      <c r="C1197" s="98" t="s">
        <v>67</v>
      </c>
      <c r="D1197" s="11" t="s">
        <v>51</v>
      </c>
      <c r="E1197" s="11" t="s">
        <v>303</v>
      </c>
      <c r="F1197" s="12" t="s">
        <v>50</v>
      </c>
      <c r="G1197" s="12" t="s">
        <v>510</v>
      </c>
      <c r="H1197" s="12" t="s">
        <v>308</v>
      </c>
      <c r="I1197" s="11" t="s">
        <v>507</v>
      </c>
      <c r="J1197" s="12" t="str">
        <f t="shared" si="40"/>
        <v>≥17h</v>
      </c>
      <c r="K1197" s="12" t="s">
        <v>513</v>
      </c>
      <c r="L1197" s="69" t="s">
        <v>518</v>
      </c>
      <c r="M1197" s="11" t="s">
        <v>358</v>
      </c>
      <c r="N1197" s="11" t="s">
        <v>542</v>
      </c>
      <c r="O1197" s="11" t="s">
        <v>0</v>
      </c>
      <c r="P1197" s="11"/>
      <c r="S1197" s="2">
        <v>4</v>
      </c>
    </row>
    <row r="1198" spans="1:19" ht="12" customHeight="1">
      <c r="A1198" s="10">
        <v>1194</v>
      </c>
      <c r="B1198" s="98" t="s">
        <v>82</v>
      </c>
      <c r="C1198" s="98" t="s">
        <v>82</v>
      </c>
      <c r="D1198" s="11" t="s">
        <v>25</v>
      </c>
      <c r="E1198" s="11" t="s">
        <v>303</v>
      </c>
      <c r="F1198" s="12" t="s">
        <v>48</v>
      </c>
      <c r="G1198" s="12" t="s">
        <v>510</v>
      </c>
      <c r="H1198" s="12" t="s">
        <v>308</v>
      </c>
      <c r="I1198" s="11" t="s">
        <v>507</v>
      </c>
      <c r="J1198" s="12" t="str">
        <f t="shared" si="40"/>
        <v>≥17h</v>
      </c>
      <c r="K1198" s="12" t="s">
        <v>512</v>
      </c>
      <c r="L1198" s="69" t="s">
        <v>518</v>
      </c>
      <c r="M1198" s="11" t="s">
        <v>358</v>
      </c>
      <c r="N1198" s="11" t="s">
        <v>543</v>
      </c>
      <c r="O1198" s="11" t="s">
        <v>359</v>
      </c>
      <c r="P1198" s="11"/>
      <c r="S1198" s="2">
        <v>4</v>
      </c>
    </row>
    <row r="1199" spans="1:19" ht="12" customHeight="1">
      <c r="A1199" s="10">
        <v>1195</v>
      </c>
      <c r="B1199" s="98" t="s">
        <v>82</v>
      </c>
      <c r="C1199" s="98" t="s">
        <v>82</v>
      </c>
      <c r="D1199" s="11" t="s">
        <v>51</v>
      </c>
      <c r="E1199" s="11" t="s">
        <v>303</v>
      </c>
      <c r="F1199" s="12" t="s">
        <v>50</v>
      </c>
      <c r="G1199" s="12" t="s">
        <v>510</v>
      </c>
      <c r="H1199" s="12" t="s">
        <v>308</v>
      </c>
      <c r="I1199" s="11" t="s">
        <v>507</v>
      </c>
      <c r="J1199" s="12" t="str">
        <f t="shared" si="40"/>
        <v>≥17h</v>
      </c>
      <c r="K1199" s="12" t="s">
        <v>512</v>
      </c>
      <c r="L1199" s="69" t="s">
        <v>518</v>
      </c>
      <c r="M1199" s="11" t="s">
        <v>358</v>
      </c>
      <c r="N1199" s="11" t="s">
        <v>544</v>
      </c>
      <c r="O1199" s="11" t="s">
        <v>0</v>
      </c>
      <c r="P1199" s="11"/>
      <c r="S1199" s="2">
        <v>3</v>
      </c>
    </row>
    <row r="1200" spans="1:19" ht="12" customHeight="1">
      <c r="A1200" s="10">
        <v>1196</v>
      </c>
      <c r="B1200" s="98" t="s">
        <v>67</v>
      </c>
      <c r="C1200" s="98" t="s">
        <v>67</v>
      </c>
      <c r="D1200" s="11" t="s">
        <v>51</v>
      </c>
      <c r="E1200" s="11" t="s">
        <v>303</v>
      </c>
      <c r="F1200" s="12" t="s">
        <v>49</v>
      </c>
      <c r="G1200" s="12" t="s">
        <v>510</v>
      </c>
      <c r="H1200" s="12" t="s">
        <v>306</v>
      </c>
      <c r="I1200" s="11" t="s">
        <v>504</v>
      </c>
      <c r="J1200" s="12" t="str">
        <f t="shared" si="40"/>
        <v>≥17h</v>
      </c>
      <c r="K1200" s="12" t="s">
        <v>47</v>
      </c>
      <c r="L1200" s="69" t="s">
        <v>518</v>
      </c>
      <c r="M1200" s="11" t="s">
        <v>0</v>
      </c>
      <c r="N1200" s="11"/>
      <c r="O1200" s="11"/>
      <c r="P1200" s="11" t="s">
        <v>57</v>
      </c>
    </row>
    <row r="1201" spans="1:19" ht="12" customHeight="1">
      <c r="A1201" s="10">
        <v>1197</v>
      </c>
      <c r="B1201" s="98" t="s">
        <v>67</v>
      </c>
      <c r="C1201" s="98" t="s">
        <v>67</v>
      </c>
      <c r="D1201" s="11" t="s">
        <v>25</v>
      </c>
      <c r="E1201" s="11" t="s">
        <v>304</v>
      </c>
      <c r="F1201" s="12" t="s">
        <v>48</v>
      </c>
      <c r="G1201" s="12" t="s">
        <v>510</v>
      </c>
      <c r="H1201" s="12" t="s">
        <v>306</v>
      </c>
      <c r="I1201" s="11" t="s">
        <v>507</v>
      </c>
      <c r="J1201" s="12" t="str">
        <f t="shared" si="40"/>
        <v>≥17h</v>
      </c>
      <c r="K1201" s="12" t="s">
        <v>512</v>
      </c>
      <c r="L1201" s="69" t="s">
        <v>518</v>
      </c>
      <c r="M1201" s="11" t="s">
        <v>0</v>
      </c>
      <c r="N1201" s="11"/>
      <c r="O1201" s="11"/>
      <c r="P1201" s="11" t="s">
        <v>57</v>
      </c>
    </row>
    <row r="1202" spans="1:19" ht="12" customHeight="1">
      <c r="A1202" s="10">
        <v>1198</v>
      </c>
      <c r="B1202" s="98" t="s">
        <v>211</v>
      </c>
      <c r="C1202" s="98" t="s">
        <v>211</v>
      </c>
      <c r="D1202" s="11" t="s">
        <v>25</v>
      </c>
      <c r="E1202" s="11" t="s">
        <v>304</v>
      </c>
      <c r="F1202" s="12" t="s">
        <v>48</v>
      </c>
      <c r="G1202" s="12" t="s">
        <v>310</v>
      </c>
      <c r="H1202" s="12" t="s">
        <v>306</v>
      </c>
      <c r="I1202" s="11" t="s">
        <v>504</v>
      </c>
      <c r="J1202" s="12" t="str">
        <f t="shared" si="40"/>
        <v>≥17h</v>
      </c>
      <c r="K1202" s="12" t="s">
        <v>512</v>
      </c>
      <c r="L1202" s="69" t="s">
        <v>518</v>
      </c>
      <c r="M1202" s="11" t="s">
        <v>0</v>
      </c>
      <c r="N1202" s="11"/>
      <c r="O1202" s="11"/>
      <c r="P1202" s="11" t="s">
        <v>57</v>
      </c>
    </row>
    <row r="1203" spans="1:19" ht="12" customHeight="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11" t="s">
        <v>0</v>
      </c>
      <c r="N1203" s="11"/>
      <c r="O1203" s="11"/>
      <c r="P1203" s="11" t="s">
        <v>57</v>
      </c>
    </row>
    <row r="1204" spans="1:19" ht="12" customHeight="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11" t="s">
        <v>358</v>
      </c>
      <c r="N1204" s="11" t="s">
        <v>544</v>
      </c>
      <c r="O1204" s="11" t="s">
        <v>358</v>
      </c>
      <c r="P1204" s="11" t="s">
        <v>359</v>
      </c>
      <c r="S1204" s="2">
        <v>-1</v>
      </c>
    </row>
    <row r="1205" spans="1:19" ht="12" customHeight="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11" t="s">
        <v>358</v>
      </c>
      <c r="N1205" s="11" t="s">
        <v>544</v>
      </c>
      <c r="O1205" s="11" t="s">
        <v>358</v>
      </c>
      <c r="P1205" s="11" t="s">
        <v>360</v>
      </c>
      <c r="S1205" s="2">
        <v>-1</v>
      </c>
    </row>
    <row r="1206" spans="1:19" ht="12" customHeight="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11" t="s">
        <v>0</v>
      </c>
      <c r="N1206" s="11"/>
      <c r="O1206" s="11"/>
      <c r="P1206" s="11" t="s">
        <v>57</v>
      </c>
    </row>
    <row r="1207" spans="1:19" ht="12" customHeight="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11" t="s">
        <v>0</v>
      </c>
      <c r="N1207" s="11"/>
      <c r="O1207" s="11"/>
      <c r="P1207" s="11" t="s">
        <v>57</v>
      </c>
    </row>
    <row r="1208" spans="1:19" ht="12" customHeight="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11" t="s">
        <v>358</v>
      </c>
      <c r="N1208" s="11" t="s">
        <v>544</v>
      </c>
      <c r="O1208" s="11" t="s">
        <v>358</v>
      </c>
      <c r="P1208" s="11" t="s">
        <v>44</v>
      </c>
      <c r="S1208" s="2">
        <v>-1</v>
      </c>
    </row>
    <row r="1209" spans="1:19" ht="12" customHeight="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11" t="s">
        <v>358</v>
      </c>
      <c r="N1209" s="11" t="s">
        <v>544</v>
      </c>
      <c r="O1209" s="11" t="s">
        <v>0</v>
      </c>
      <c r="P1209" s="11"/>
      <c r="S1209" s="2">
        <v>3</v>
      </c>
    </row>
    <row r="1210" spans="1:19" ht="12" customHeight="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11" t="s">
        <v>358</v>
      </c>
      <c r="N1210" s="11" t="s">
        <v>541</v>
      </c>
      <c r="O1210" s="11" t="s">
        <v>358</v>
      </c>
      <c r="P1210" s="11" t="s">
        <v>44</v>
      </c>
      <c r="S1210" s="2">
        <v>4</v>
      </c>
    </row>
    <row r="1211" spans="1:19" ht="12" customHeight="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11" t="s">
        <v>358</v>
      </c>
      <c r="N1211" s="11" t="s">
        <v>542</v>
      </c>
      <c r="O1211" s="11" t="s">
        <v>358</v>
      </c>
      <c r="P1211" s="11" t="s">
        <v>359</v>
      </c>
      <c r="S1211" s="2">
        <v>-1</v>
      </c>
    </row>
    <row r="1212" spans="1:19" ht="12" customHeight="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11" t="s">
        <v>358</v>
      </c>
      <c r="N1212" s="11" t="s">
        <v>544</v>
      </c>
      <c r="O1212" s="11" t="s">
        <v>359</v>
      </c>
      <c r="P1212" s="11"/>
      <c r="S1212" s="2">
        <v>-1</v>
      </c>
    </row>
    <row r="1213" spans="1:19" ht="12" customHeight="1">
      <c r="A1213" s="10">
        <v>1209</v>
      </c>
      <c r="B1213" s="98" t="s">
        <v>67</v>
      </c>
      <c r="C1213" s="98" t="s">
        <v>67</v>
      </c>
      <c r="D1213" s="11" t="s">
        <v>51</v>
      </c>
      <c r="E1213" s="11" t="s">
        <v>304</v>
      </c>
      <c r="F1213" s="12" t="s">
        <v>48</v>
      </c>
      <c r="G1213" s="12" t="s">
        <v>310</v>
      </c>
      <c r="H1213" s="12" t="s">
        <v>306</v>
      </c>
      <c r="I1213" s="11" t="s">
        <v>504</v>
      </c>
      <c r="J1213" s="12" t="str">
        <f t="shared" ref="J1213:J1218" si="41">"≥17h"</f>
        <v>≥17h</v>
      </c>
      <c r="K1213" s="12" t="s">
        <v>512</v>
      </c>
      <c r="L1213" s="69" t="s">
        <v>518</v>
      </c>
      <c r="M1213" s="11" t="s">
        <v>358</v>
      </c>
      <c r="N1213" s="11" t="s">
        <v>542</v>
      </c>
      <c r="O1213" s="11" t="s">
        <v>358</v>
      </c>
      <c r="P1213" s="11" t="s">
        <v>44</v>
      </c>
      <c r="S1213" s="2">
        <v>-1</v>
      </c>
    </row>
    <row r="1214" spans="1:19" ht="12" customHeight="1">
      <c r="A1214" s="10">
        <v>1210</v>
      </c>
      <c r="B1214" s="98" t="s">
        <v>67</v>
      </c>
      <c r="C1214" s="98" t="s">
        <v>67</v>
      </c>
      <c r="D1214" s="11" t="s">
        <v>25</v>
      </c>
      <c r="E1214" s="11" t="s">
        <v>303</v>
      </c>
      <c r="F1214" s="12" t="s">
        <v>50</v>
      </c>
      <c r="G1214" s="12" t="s">
        <v>310</v>
      </c>
      <c r="H1214" s="12" t="s">
        <v>306</v>
      </c>
      <c r="I1214" s="103" t="s">
        <v>505</v>
      </c>
      <c r="J1214" s="12" t="str">
        <f t="shared" si="41"/>
        <v>≥17h</v>
      </c>
      <c r="K1214" s="12" t="s">
        <v>512</v>
      </c>
      <c r="L1214" s="69" t="s">
        <v>518</v>
      </c>
      <c r="M1214" s="11" t="s">
        <v>358</v>
      </c>
      <c r="N1214" s="11" t="s">
        <v>541</v>
      </c>
      <c r="O1214" s="11" t="s">
        <v>358</v>
      </c>
      <c r="P1214" s="11" t="s">
        <v>44</v>
      </c>
      <c r="S1214" s="2">
        <v>-1</v>
      </c>
    </row>
    <row r="1215" spans="1:19" ht="12" customHeight="1">
      <c r="A1215" s="10">
        <v>1211</v>
      </c>
      <c r="B1215" s="98" t="s">
        <v>82</v>
      </c>
      <c r="C1215" s="98" t="s">
        <v>82</v>
      </c>
      <c r="D1215" s="11" t="s">
        <v>51</v>
      </c>
      <c r="E1215" s="11" t="s">
        <v>304</v>
      </c>
      <c r="F1215" s="12" t="s">
        <v>48</v>
      </c>
      <c r="G1215" s="12" t="s">
        <v>310</v>
      </c>
      <c r="H1215" s="12" t="s">
        <v>306</v>
      </c>
      <c r="I1215" s="103" t="s">
        <v>505</v>
      </c>
      <c r="J1215" s="12" t="str">
        <f t="shared" si="41"/>
        <v>≥17h</v>
      </c>
      <c r="K1215" s="12" t="s">
        <v>47</v>
      </c>
      <c r="L1215" s="69" t="s">
        <v>518</v>
      </c>
      <c r="M1215" s="11" t="s">
        <v>358</v>
      </c>
      <c r="N1215" s="11" t="s">
        <v>543</v>
      </c>
      <c r="O1215" s="11" t="s">
        <v>358</v>
      </c>
      <c r="P1215" s="11" t="s">
        <v>359</v>
      </c>
      <c r="S1215" s="2">
        <v>4</v>
      </c>
    </row>
    <row r="1216" spans="1:19" ht="12" customHeight="1">
      <c r="A1216" s="10">
        <v>1212</v>
      </c>
      <c r="B1216" s="98" t="s">
        <v>82</v>
      </c>
      <c r="C1216" s="98" t="s">
        <v>82</v>
      </c>
      <c r="D1216" s="11" t="s">
        <v>25</v>
      </c>
      <c r="E1216" s="11" t="s">
        <v>304</v>
      </c>
      <c r="F1216" s="12" t="s">
        <v>48</v>
      </c>
      <c r="G1216" s="12" t="s">
        <v>310</v>
      </c>
      <c r="H1216" s="12" t="s">
        <v>306</v>
      </c>
      <c r="I1216" s="11" t="s">
        <v>507</v>
      </c>
      <c r="J1216" s="12" t="str">
        <f t="shared" si="41"/>
        <v>≥17h</v>
      </c>
      <c r="K1216" s="12" t="s">
        <v>513</v>
      </c>
      <c r="L1216" s="69" t="s">
        <v>518</v>
      </c>
      <c r="M1216" s="11" t="s">
        <v>358</v>
      </c>
      <c r="N1216" s="11" t="s">
        <v>543</v>
      </c>
      <c r="O1216" s="11" t="s">
        <v>358</v>
      </c>
      <c r="P1216" s="11" t="s">
        <v>360</v>
      </c>
      <c r="S1216" s="2">
        <v>-1</v>
      </c>
    </row>
    <row r="1217" spans="1:19" ht="12" customHeight="1">
      <c r="A1217" s="10">
        <v>1213</v>
      </c>
      <c r="B1217" s="98" t="s">
        <v>82</v>
      </c>
      <c r="C1217" s="98" t="s">
        <v>82</v>
      </c>
      <c r="D1217" s="11" t="s">
        <v>51</v>
      </c>
      <c r="E1217" s="11" t="s">
        <v>303</v>
      </c>
      <c r="F1217" s="12" t="s">
        <v>49</v>
      </c>
      <c r="G1217" s="12" t="s">
        <v>510</v>
      </c>
      <c r="H1217" s="12" t="s">
        <v>306</v>
      </c>
      <c r="I1217" s="103" t="s">
        <v>504</v>
      </c>
      <c r="J1217" s="12" t="str">
        <f t="shared" si="41"/>
        <v>≥17h</v>
      </c>
      <c r="K1217" s="12" t="s">
        <v>512</v>
      </c>
      <c r="L1217" s="69" t="s">
        <v>518</v>
      </c>
      <c r="M1217" s="11" t="s">
        <v>0</v>
      </c>
      <c r="N1217" s="11"/>
      <c r="O1217" s="11"/>
      <c r="P1217" s="11" t="s">
        <v>57</v>
      </c>
    </row>
    <row r="1218" spans="1:19" ht="12" customHeight="1">
      <c r="A1218" s="10">
        <v>1214</v>
      </c>
      <c r="B1218" s="98" t="s">
        <v>82</v>
      </c>
      <c r="C1218" s="98" t="s">
        <v>82</v>
      </c>
      <c r="D1218" s="11" t="s">
        <v>52</v>
      </c>
      <c r="E1218" s="11" t="s">
        <v>304</v>
      </c>
      <c r="F1218" s="12" t="s">
        <v>49</v>
      </c>
      <c r="G1218" s="12" t="s">
        <v>510</v>
      </c>
      <c r="H1218" s="12" t="s">
        <v>306</v>
      </c>
      <c r="I1218" s="103" t="s">
        <v>504</v>
      </c>
      <c r="J1218" s="12" t="str">
        <f t="shared" si="41"/>
        <v>≥17h</v>
      </c>
      <c r="K1218" s="12" t="s">
        <v>512</v>
      </c>
      <c r="L1218" s="69" t="s">
        <v>518</v>
      </c>
      <c r="M1218" s="11" t="s">
        <v>0</v>
      </c>
      <c r="N1218" s="11"/>
      <c r="O1218" s="11"/>
      <c r="P1218" s="11" t="s">
        <v>57</v>
      </c>
    </row>
    <row r="1219" spans="1:19" ht="12" customHeight="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11" t="s">
        <v>358</v>
      </c>
      <c r="N1219" s="11" t="s">
        <v>543</v>
      </c>
      <c r="O1219" s="11" t="s">
        <v>358</v>
      </c>
      <c r="P1219" s="11" t="s">
        <v>360</v>
      </c>
      <c r="S1219" s="2">
        <v>-1</v>
      </c>
    </row>
    <row r="1220" spans="1:19" ht="12" customHeight="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11" t="s">
        <v>358</v>
      </c>
      <c r="N1220" s="11" t="s">
        <v>543</v>
      </c>
      <c r="O1220" s="11" t="s">
        <v>0</v>
      </c>
      <c r="P1220" s="11"/>
      <c r="S1220" s="2">
        <v>-1</v>
      </c>
    </row>
    <row r="1221" spans="1:19" ht="12" customHeight="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11" t="s">
        <v>358</v>
      </c>
      <c r="N1221" s="11" t="s">
        <v>544</v>
      </c>
      <c r="O1221" s="11" t="s">
        <v>359</v>
      </c>
      <c r="P1221" s="11"/>
      <c r="S1221" s="2">
        <v>3</v>
      </c>
    </row>
    <row r="1222" spans="1:19" ht="12" customHeight="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11" t="s">
        <v>358</v>
      </c>
      <c r="N1222" s="11" t="s">
        <v>542</v>
      </c>
      <c r="O1222" s="11" t="s">
        <v>358</v>
      </c>
      <c r="P1222" s="11" t="s">
        <v>360</v>
      </c>
      <c r="S1222" s="2">
        <v>-1</v>
      </c>
    </row>
    <row r="1223" spans="1:19" ht="12" customHeight="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11" t="s">
        <v>358</v>
      </c>
      <c r="N1223" s="11" t="s">
        <v>543</v>
      </c>
      <c r="O1223" s="11" t="s">
        <v>0</v>
      </c>
      <c r="P1223" s="11"/>
      <c r="S1223" s="2">
        <v>1</v>
      </c>
    </row>
    <row r="1224" spans="1:19" ht="12" customHeight="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11" t="s">
        <v>358</v>
      </c>
      <c r="N1224" s="11" t="s">
        <v>543</v>
      </c>
      <c r="O1224" s="11" t="s">
        <v>0</v>
      </c>
      <c r="P1224" s="11"/>
      <c r="S1224" s="2">
        <v>2</v>
      </c>
    </row>
    <row r="1225" spans="1:19" ht="12" customHeight="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11" t="s">
        <v>358</v>
      </c>
      <c r="N1225" s="11" t="s">
        <v>543</v>
      </c>
      <c r="O1225" s="11" t="s">
        <v>358</v>
      </c>
      <c r="P1225" s="11" t="s">
        <v>360</v>
      </c>
      <c r="S1225" s="2">
        <v>2</v>
      </c>
    </row>
    <row r="1226" spans="1:19" ht="12" customHeight="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11" t="s">
        <v>358</v>
      </c>
      <c r="N1226" s="11" t="s">
        <v>544</v>
      </c>
      <c r="O1226" s="11" t="s">
        <v>0</v>
      </c>
      <c r="P1226" s="11"/>
      <c r="S1226" s="2">
        <v>3</v>
      </c>
    </row>
    <row r="1227" spans="1:19" ht="12" customHeight="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11" t="s">
        <v>358</v>
      </c>
      <c r="N1227" s="11" t="s">
        <v>544</v>
      </c>
      <c r="O1227" s="11" t="s">
        <v>0</v>
      </c>
      <c r="P1227" s="11"/>
      <c r="S1227" s="2">
        <v>99</v>
      </c>
    </row>
    <row r="1228" spans="1:19" ht="12" customHeight="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11" t="s">
        <v>358</v>
      </c>
      <c r="N1228" s="11" t="s">
        <v>542</v>
      </c>
      <c r="O1228" s="11" t="s">
        <v>358</v>
      </c>
      <c r="P1228" s="11" t="s">
        <v>44</v>
      </c>
      <c r="S1228" s="2">
        <v>-1</v>
      </c>
    </row>
    <row r="1229" spans="1:19" ht="12" customHeight="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11" t="s">
        <v>0</v>
      </c>
      <c r="N1229" s="11"/>
      <c r="O1229" s="11"/>
      <c r="P1229" s="11" t="s">
        <v>57</v>
      </c>
    </row>
    <row r="1230" spans="1:19" ht="12" customHeight="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11" t="s">
        <v>358</v>
      </c>
      <c r="N1230" s="11" t="s">
        <v>544</v>
      </c>
      <c r="O1230" s="11" t="s">
        <v>0</v>
      </c>
      <c r="P1230" s="11"/>
      <c r="S1230" s="2">
        <v>-1</v>
      </c>
    </row>
    <row r="1231" spans="1:19" ht="12" customHeight="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11" t="s">
        <v>0</v>
      </c>
      <c r="N1231" s="11"/>
      <c r="O1231" s="11"/>
      <c r="P1231" s="11" t="s">
        <v>57</v>
      </c>
    </row>
    <row r="1232" spans="1:19" ht="12" customHeight="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11" t="s">
        <v>358</v>
      </c>
      <c r="N1232" s="11" t="s">
        <v>542</v>
      </c>
      <c r="O1232" s="11" t="s">
        <v>358</v>
      </c>
      <c r="P1232" s="11" t="s">
        <v>360</v>
      </c>
      <c r="S1232" s="2">
        <v>99</v>
      </c>
    </row>
    <row r="1233" spans="1:19" ht="12" customHeight="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11" t="s">
        <v>358</v>
      </c>
      <c r="N1233" s="11" t="s">
        <v>543</v>
      </c>
      <c r="O1233" s="11" t="s">
        <v>359</v>
      </c>
      <c r="P1233" s="11"/>
      <c r="S1233" s="2">
        <v>4</v>
      </c>
    </row>
    <row r="1234" spans="1:19" ht="12" customHeight="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11" t="s">
        <v>358</v>
      </c>
      <c r="N1234" s="11" t="s">
        <v>543</v>
      </c>
      <c r="O1234" s="11" t="s">
        <v>358</v>
      </c>
      <c r="P1234" s="11" t="s">
        <v>359</v>
      </c>
      <c r="S1234" s="2">
        <v>-1</v>
      </c>
    </row>
    <row r="1235" spans="1:19" ht="12" customHeight="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11" t="s">
        <v>0</v>
      </c>
      <c r="N1235" s="11"/>
      <c r="O1235" s="11"/>
      <c r="P1235" s="11" t="s">
        <v>57</v>
      </c>
    </row>
    <row r="1236" spans="1:19" ht="12" customHeight="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11" t="s">
        <v>358</v>
      </c>
      <c r="N1236" s="11" t="s">
        <v>544</v>
      </c>
      <c r="O1236" s="11" t="s">
        <v>0</v>
      </c>
      <c r="P1236" s="11"/>
      <c r="S1236" s="2">
        <v>2</v>
      </c>
    </row>
    <row r="1237" spans="1:19" ht="12" customHeight="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11" t="s">
        <v>358</v>
      </c>
      <c r="N1237" s="11" t="s">
        <v>542</v>
      </c>
      <c r="O1237" s="11" t="s">
        <v>0</v>
      </c>
      <c r="P1237" s="11"/>
      <c r="S1237" s="2">
        <v>-1</v>
      </c>
    </row>
    <row r="1238" spans="1:19" ht="12" customHeight="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11" t="s">
        <v>358</v>
      </c>
      <c r="N1238" s="11" t="s">
        <v>542</v>
      </c>
      <c r="O1238" s="11" t="s">
        <v>358</v>
      </c>
      <c r="P1238" s="11" t="s">
        <v>359</v>
      </c>
      <c r="S1238" s="2">
        <v>-1</v>
      </c>
    </row>
    <row r="1239" spans="1:19" ht="12" customHeight="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11" t="s">
        <v>0</v>
      </c>
      <c r="N1239" s="11"/>
      <c r="O1239" s="11"/>
      <c r="P1239" s="11" t="s">
        <v>57</v>
      </c>
    </row>
    <row r="1240" spans="1:19" ht="12" customHeight="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11" t="s">
        <v>358</v>
      </c>
      <c r="N1240" s="11" t="s">
        <v>542</v>
      </c>
      <c r="O1240" s="11" t="s">
        <v>358</v>
      </c>
      <c r="P1240" s="11" t="s">
        <v>360</v>
      </c>
      <c r="S1240" s="2">
        <v>-1</v>
      </c>
    </row>
    <row r="1241" spans="1:19" ht="12" customHeight="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11" t="s">
        <v>358</v>
      </c>
      <c r="N1241" s="11" t="s">
        <v>543</v>
      </c>
      <c r="O1241" s="11" t="s">
        <v>0</v>
      </c>
      <c r="P1241" s="11"/>
      <c r="S1241" s="2">
        <v>2</v>
      </c>
    </row>
    <row r="1242" spans="1:19" ht="12" customHeight="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11" t="s">
        <v>358</v>
      </c>
      <c r="N1242" s="11" t="s">
        <v>542</v>
      </c>
      <c r="O1242" s="11" t="s">
        <v>358</v>
      </c>
      <c r="P1242" s="11" t="s">
        <v>360</v>
      </c>
      <c r="S1242" s="2">
        <v>2</v>
      </c>
    </row>
    <row r="1243" spans="1:19" ht="12" customHeight="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11" t="s">
        <v>358</v>
      </c>
      <c r="N1243" s="11" t="s">
        <v>544</v>
      </c>
      <c r="O1243" s="11" t="s">
        <v>0</v>
      </c>
      <c r="P1243" s="11"/>
      <c r="S1243" s="2">
        <v>4</v>
      </c>
    </row>
    <row r="1244" spans="1:19" ht="12" customHeight="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11" t="s">
        <v>0</v>
      </c>
      <c r="N1244" s="11"/>
      <c r="O1244" s="11"/>
      <c r="P1244" s="11" t="s">
        <v>57</v>
      </c>
    </row>
    <row r="1245" spans="1:19" ht="12" customHeight="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11" t="s">
        <v>358</v>
      </c>
      <c r="N1245" s="11" t="s">
        <v>543</v>
      </c>
      <c r="O1245" s="11" t="s">
        <v>0</v>
      </c>
      <c r="P1245" s="11"/>
      <c r="S1245" s="2">
        <v>-1</v>
      </c>
    </row>
    <row r="1246" spans="1:19" ht="12" customHeight="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11" t="s">
        <v>358</v>
      </c>
      <c r="N1246" s="11" t="s">
        <v>543</v>
      </c>
      <c r="O1246" s="11" t="s">
        <v>0</v>
      </c>
      <c r="P1246" s="11"/>
      <c r="S1246" s="2">
        <v>4</v>
      </c>
    </row>
    <row r="1247" spans="1:19" ht="12" customHeight="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11" t="s">
        <v>0</v>
      </c>
      <c r="N1247" s="11"/>
      <c r="O1247" s="11"/>
      <c r="P1247" s="11" t="s">
        <v>57</v>
      </c>
    </row>
    <row r="1248" spans="1:19" ht="12" customHeight="1">
      <c r="A1248" s="10">
        <v>1244</v>
      </c>
      <c r="B1248" s="98" t="s">
        <v>82</v>
      </c>
      <c r="C1248" s="98" t="s">
        <v>82</v>
      </c>
      <c r="D1248" s="11" t="s">
        <v>52</v>
      </c>
      <c r="E1248" s="11" t="s">
        <v>303</v>
      </c>
      <c r="F1248" s="12" t="s">
        <v>49</v>
      </c>
      <c r="G1248" s="12" t="s">
        <v>310</v>
      </c>
      <c r="H1248" s="12" t="s">
        <v>306</v>
      </c>
      <c r="I1248" s="11" t="s">
        <v>507</v>
      </c>
      <c r="J1248" s="11" t="str">
        <f t="shared" ref="J1248:J1253" si="42">"12-16h"</f>
        <v>12-16h</v>
      </c>
      <c r="K1248" s="12" t="s">
        <v>512</v>
      </c>
      <c r="L1248" s="69" t="s">
        <v>518</v>
      </c>
      <c r="M1248" s="11" t="s">
        <v>0</v>
      </c>
      <c r="N1248" s="11"/>
      <c r="O1248" s="11"/>
      <c r="P1248" s="11" t="s">
        <v>57</v>
      </c>
    </row>
    <row r="1249" spans="1:19" ht="12" customHeight="1">
      <c r="A1249" s="10">
        <v>1245</v>
      </c>
      <c r="B1249" s="98" t="s">
        <v>82</v>
      </c>
      <c r="C1249" s="98" t="s">
        <v>82</v>
      </c>
      <c r="D1249" s="11" t="s">
        <v>52</v>
      </c>
      <c r="E1249" s="11" t="s">
        <v>304</v>
      </c>
      <c r="F1249" s="12" t="s">
        <v>50</v>
      </c>
      <c r="G1249" s="12" t="s">
        <v>310</v>
      </c>
      <c r="H1249" s="12" t="s">
        <v>306</v>
      </c>
      <c r="I1249" s="103" t="s">
        <v>505</v>
      </c>
      <c r="J1249" s="11" t="str">
        <f t="shared" si="42"/>
        <v>12-16h</v>
      </c>
      <c r="K1249" s="12" t="s">
        <v>512</v>
      </c>
      <c r="L1249" s="69" t="s">
        <v>518</v>
      </c>
      <c r="M1249" s="11" t="s">
        <v>0</v>
      </c>
      <c r="N1249" s="11"/>
      <c r="O1249" s="11"/>
      <c r="P1249" s="11" t="s">
        <v>57</v>
      </c>
    </row>
    <row r="1250" spans="1:19" ht="12" customHeight="1">
      <c r="A1250" s="10">
        <v>1246</v>
      </c>
      <c r="B1250" s="98" t="s">
        <v>81</v>
      </c>
      <c r="C1250" s="98" t="s">
        <v>81</v>
      </c>
      <c r="D1250" s="11" t="s">
        <v>25</v>
      </c>
      <c r="E1250" s="11" t="s">
        <v>303</v>
      </c>
      <c r="F1250" s="12" t="s">
        <v>50</v>
      </c>
      <c r="G1250" s="12" t="s">
        <v>310</v>
      </c>
      <c r="H1250" s="12" t="s">
        <v>306</v>
      </c>
      <c r="I1250" s="103" t="s">
        <v>504</v>
      </c>
      <c r="J1250" s="11" t="str">
        <f t="shared" si="42"/>
        <v>12-16h</v>
      </c>
      <c r="K1250" s="12" t="s">
        <v>47</v>
      </c>
      <c r="L1250" s="69" t="s">
        <v>518</v>
      </c>
      <c r="M1250" s="11" t="s">
        <v>358</v>
      </c>
      <c r="N1250" s="11" t="s">
        <v>543</v>
      </c>
      <c r="O1250" s="11" t="s">
        <v>359</v>
      </c>
      <c r="P1250" s="11"/>
      <c r="S1250" s="2">
        <v>3</v>
      </c>
    </row>
    <row r="1251" spans="1:19" ht="12" customHeight="1">
      <c r="A1251" s="10">
        <v>1247</v>
      </c>
      <c r="B1251" s="98" t="s">
        <v>82</v>
      </c>
      <c r="C1251" s="98" t="s">
        <v>82</v>
      </c>
      <c r="D1251" s="11" t="s">
        <v>52</v>
      </c>
      <c r="E1251" s="11" t="s">
        <v>304</v>
      </c>
      <c r="F1251" s="12" t="s">
        <v>50</v>
      </c>
      <c r="G1251" s="12" t="s">
        <v>310</v>
      </c>
      <c r="H1251" s="12" t="s">
        <v>306</v>
      </c>
      <c r="I1251" s="103" t="s">
        <v>504</v>
      </c>
      <c r="J1251" s="11" t="str">
        <f t="shared" si="42"/>
        <v>12-16h</v>
      </c>
      <c r="K1251" s="12" t="s">
        <v>512</v>
      </c>
      <c r="L1251" s="69" t="s">
        <v>518</v>
      </c>
      <c r="M1251" s="11" t="s">
        <v>358</v>
      </c>
      <c r="N1251" s="11" t="s">
        <v>543</v>
      </c>
      <c r="O1251" s="11" t="s">
        <v>0</v>
      </c>
      <c r="P1251" s="11"/>
      <c r="S1251" s="2">
        <v>-1</v>
      </c>
    </row>
    <row r="1252" spans="1:19" ht="12" customHeight="1">
      <c r="A1252" s="10">
        <v>1248</v>
      </c>
      <c r="B1252" s="98" t="s">
        <v>63</v>
      </c>
      <c r="C1252" s="98" t="s">
        <v>63</v>
      </c>
      <c r="D1252" s="11" t="s">
        <v>25</v>
      </c>
      <c r="E1252" s="11" t="s">
        <v>304</v>
      </c>
      <c r="F1252" s="12" t="s">
        <v>48</v>
      </c>
      <c r="G1252" s="12" t="s">
        <v>310</v>
      </c>
      <c r="H1252" s="12" t="s">
        <v>306</v>
      </c>
      <c r="I1252" s="103" t="s">
        <v>504</v>
      </c>
      <c r="J1252" s="11" t="str">
        <f t="shared" si="42"/>
        <v>12-16h</v>
      </c>
      <c r="K1252" s="12" t="s">
        <v>513</v>
      </c>
      <c r="L1252" s="69" t="s">
        <v>518</v>
      </c>
      <c r="M1252" s="11" t="s">
        <v>0</v>
      </c>
      <c r="N1252" s="11"/>
      <c r="O1252" s="11"/>
      <c r="P1252" s="11" t="s">
        <v>57</v>
      </c>
    </row>
    <row r="1253" spans="1:19" ht="12" customHeight="1">
      <c r="A1253" s="10">
        <v>1249</v>
      </c>
      <c r="B1253" s="98" t="s">
        <v>260</v>
      </c>
      <c r="C1253" s="98" t="s">
        <v>260</v>
      </c>
      <c r="D1253" s="11" t="s">
        <v>25</v>
      </c>
      <c r="E1253" s="11" t="s">
        <v>303</v>
      </c>
      <c r="F1253" s="12" t="s">
        <v>50</v>
      </c>
      <c r="G1253" s="12" t="s">
        <v>310</v>
      </c>
      <c r="H1253" s="12" t="s">
        <v>306</v>
      </c>
      <c r="I1253" s="103" t="s">
        <v>504</v>
      </c>
      <c r="J1253" s="11" t="str">
        <f t="shared" si="42"/>
        <v>12-16h</v>
      </c>
      <c r="K1253" s="12" t="s">
        <v>512</v>
      </c>
      <c r="L1253" s="69" t="s">
        <v>519</v>
      </c>
      <c r="M1253" s="11" t="s">
        <v>358</v>
      </c>
      <c r="N1253" s="11" t="s">
        <v>543</v>
      </c>
      <c r="O1253" s="11" t="s">
        <v>358</v>
      </c>
      <c r="P1253" s="11" t="s">
        <v>360</v>
      </c>
      <c r="S1253" s="2">
        <v>4</v>
      </c>
    </row>
    <row r="1254" spans="1:19" ht="12" customHeight="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18" t="s">
        <v>358</v>
      </c>
      <c r="N1254" s="18" t="s">
        <v>542</v>
      </c>
      <c r="O1254" s="18" t="s">
        <v>358</v>
      </c>
      <c r="P1254" s="18" t="s">
        <v>44</v>
      </c>
      <c r="S1254" s="2">
        <v>-1</v>
      </c>
    </row>
  </sheetData>
  <autoFilter ref="A4:AW1254"/>
  <mergeCells count="4">
    <mergeCell ref="M2:M3"/>
    <mergeCell ref="O2:O3"/>
    <mergeCell ref="P2:P3"/>
    <mergeCell ref="N2:N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5:H34"/>
  <sheetViews>
    <sheetView showGridLines="0" showRowColHeaders="0" tabSelected="1" zoomScaleNormal="100" workbookViewId="0"/>
  </sheetViews>
  <sheetFormatPr baseColWidth="10" defaultRowHeight="15.75"/>
  <cols>
    <col min="1" max="4" width="11" style="599"/>
    <col min="5" max="5" width="20.25" style="599" bestFit="1" customWidth="1"/>
    <col min="6" max="6" width="16.125" style="599" bestFit="1" customWidth="1"/>
    <col min="7" max="7" width="13.75" style="599" bestFit="1" customWidth="1"/>
    <col min="8" max="8" width="15.75" style="599" bestFit="1" customWidth="1"/>
    <col min="9" max="16384" width="11" style="599"/>
  </cols>
  <sheetData>
    <row r="5" spans="1:8">
      <c r="A5" s="462" t="s">
        <v>622</v>
      </c>
    </row>
    <row r="6" spans="1:8">
      <c r="A6" s="462" t="s">
        <v>635</v>
      </c>
    </row>
    <row r="7" spans="1:8">
      <c r="A7" s="462" t="s">
        <v>650</v>
      </c>
    </row>
    <row r="8" spans="1:8">
      <c r="A8" s="462" t="s">
        <v>649</v>
      </c>
    </row>
    <row r="9" spans="1:8" ht="4.5" customHeight="1"/>
    <row r="10" spans="1:8" s="600" customFormat="1" ht="12">
      <c r="E10" s="601" t="s">
        <v>357</v>
      </c>
      <c r="F10" s="602" t="s">
        <v>591</v>
      </c>
      <c r="G10" s="602" t="s">
        <v>592</v>
      </c>
      <c r="H10" s="603" t="s">
        <v>593</v>
      </c>
    </row>
    <row r="11" spans="1:8" s="600" customFormat="1" ht="12" customHeight="1">
      <c r="E11" s="604" t="s">
        <v>600</v>
      </c>
      <c r="F11" s="605">
        <v>434</v>
      </c>
      <c r="G11" s="606">
        <v>0.95</v>
      </c>
      <c r="H11" s="607">
        <v>4.7E-2</v>
      </c>
    </row>
    <row r="12" spans="1:8" s="600" customFormat="1" ht="12">
      <c r="E12" s="608" t="s">
        <v>601</v>
      </c>
      <c r="F12" s="609">
        <v>426</v>
      </c>
      <c r="G12" s="610">
        <v>0.95</v>
      </c>
      <c r="H12" s="611">
        <v>4.3749999999999997E-2</v>
      </c>
    </row>
    <row r="13" spans="1:8" s="600" customFormat="1" ht="12">
      <c r="E13" s="612" t="s">
        <v>602</v>
      </c>
      <c r="F13" s="613">
        <v>390</v>
      </c>
      <c r="G13" s="614">
        <v>0.95</v>
      </c>
      <c r="H13" s="615">
        <v>4.9599999999999998E-2</v>
      </c>
    </row>
    <row r="14" spans="1:8" s="600" customFormat="1" ht="12">
      <c r="E14" s="616" t="s">
        <v>27</v>
      </c>
      <c r="F14" s="617">
        <v>1250</v>
      </c>
      <c r="G14" s="618">
        <v>0.95</v>
      </c>
      <c r="H14" s="619">
        <v>2.7699999999999999E-2</v>
      </c>
    </row>
    <row r="16" spans="1:8">
      <c r="A16" s="305" t="s">
        <v>595</v>
      </c>
    </row>
    <row r="17" spans="1:1">
      <c r="A17" s="305" t="s">
        <v>619</v>
      </c>
    </row>
    <row r="18" spans="1:1">
      <c r="A18" s="305" t="s">
        <v>651</v>
      </c>
    </row>
    <row r="19" spans="1:1">
      <c r="A19" s="305" t="s">
        <v>620</v>
      </c>
    </row>
    <row r="20" spans="1:1">
      <c r="A20" s="305" t="s">
        <v>618</v>
      </c>
    </row>
    <row r="21" spans="1:1">
      <c r="A21" s="305" t="s">
        <v>594</v>
      </c>
    </row>
    <row r="22" spans="1:1">
      <c r="A22" s="305" t="s">
        <v>623</v>
      </c>
    </row>
    <row r="23" spans="1:1">
      <c r="A23" s="305" t="s">
        <v>596</v>
      </c>
    </row>
    <row r="24" spans="1:1">
      <c r="A24" s="305" t="s">
        <v>624</v>
      </c>
    </row>
    <row r="25" spans="1:1">
      <c r="A25" s="305" t="s">
        <v>625</v>
      </c>
    </row>
    <row r="26" spans="1:1">
      <c r="A26" s="305" t="s">
        <v>626</v>
      </c>
    </row>
    <row r="27" spans="1:1">
      <c r="A27" s="305" t="s">
        <v>647</v>
      </c>
    </row>
    <row r="28" spans="1:1">
      <c r="A28" s="305" t="s">
        <v>597</v>
      </c>
    </row>
    <row r="29" spans="1:1">
      <c r="A29" s="305" t="s">
        <v>648</v>
      </c>
    </row>
    <row r="30" spans="1:1">
      <c r="A30" s="305" t="s">
        <v>627</v>
      </c>
    </row>
    <row r="31" spans="1:1">
      <c r="A31" s="305" t="s">
        <v>598</v>
      </c>
    </row>
    <row r="32" spans="1:1">
      <c r="A32" s="305" t="s">
        <v>628</v>
      </c>
    </row>
    <row r="33" spans="1:1">
      <c r="A33" s="305" t="s">
        <v>599</v>
      </c>
    </row>
    <row r="34" spans="1:1">
      <c r="A34" s="305" t="s">
        <v>629</v>
      </c>
    </row>
  </sheetData>
  <sheetProtection password="E269" sheet="1" objects="1" scenarios="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2:L49"/>
  <sheetViews>
    <sheetView showGridLines="0" showRowColHeaders="0" zoomScaleNormal="100" workbookViewId="0"/>
  </sheetViews>
  <sheetFormatPr baseColWidth="10" defaultRowHeight="15"/>
  <cols>
    <col min="1" max="1" width="26.75" style="310" customWidth="1"/>
    <col min="2" max="2" width="92.375" style="310" bestFit="1" customWidth="1"/>
    <col min="3" max="3" width="6.125" style="310" customWidth="1"/>
    <col min="4" max="4" width="6.125" style="327" customWidth="1"/>
    <col min="5" max="5" width="30.625" style="327" customWidth="1"/>
    <col min="6" max="7" width="6.125" style="327" customWidth="1"/>
    <col min="8" max="16384" width="11" style="310"/>
  </cols>
  <sheetData>
    <row r="2" spans="2:7" ht="21">
      <c r="B2" s="620" t="s">
        <v>550</v>
      </c>
    </row>
    <row r="3" spans="2:7" ht="6.95" customHeight="1"/>
    <row r="4" spans="2:7">
      <c r="B4" s="621" t="s">
        <v>551</v>
      </c>
    </row>
    <row r="5" spans="2:7">
      <c r="B5" s="622"/>
      <c r="E5" s="327" t="s">
        <v>548</v>
      </c>
      <c r="F5" s="621" t="s">
        <v>425</v>
      </c>
    </row>
    <row r="6" spans="2:7" ht="12" customHeight="1" thickBot="1">
      <c r="B6" s="1163" t="s">
        <v>553</v>
      </c>
      <c r="C6" s="1164" t="s">
        <v>1</v>
      </c>
      <c r="D6" s="1164"/>
      <c r="F6" s="1164" t="s">
        <v>11</v>
      </c>
      <c r="G6" s="1164"/>
    </row>
    <row r="7" spans="2:7" ht="12" customHeight="1">
      <c r="B7" s="1163"/>
      <c r="C7" s="1164"/>
      <c r="D7" s="1164"/>
      <c r="E7" s="623"/>
      <c r="F7" s="1164"/>
      <c r="G7" s="1164"/>
    </row>
    <row r="8" spans="2:7" ht="12" customHeight="1">
      <c r="B8" s="624"/>
      <c r="D8" s="625"/>
      <c r="E8" s="626"/>
      <c r="F8" s="627"/>
      <c r="G8" s="627"/>
    </row>
    <row r="9" spans="2:7">
      <c r="B9" s="624"/>
      <c r="D9" s="628"/>
      <c r="E9" s="327" t="s">
        <v>548</v>
      </c>
      <c r="F9" s="621" t="s">
        <v>425</v>
      </c>
    </row>
    <row r="10" spans="2:7" ht="12" customHeight="1" thickBot="1">
      <c r="B10" s="1163" t="s">
        <v>554</v>
      </c>
      <c r="C10" s="1164" t="s">
        <v>2</v>
      </c>
      <c r="D10" s="1164"/>
      <c r="F10" s="1164" t="s">
        <v>12</v>
      </c>
      <c r="G10" s="1164"/>
    </row>
    <row r="11" spans="2:7" ht="12" customHeight="1">
      <c r="B11" s="1163"/>
      <c r="C11" s="1164"/>
      <c r="D11" s="1164"/>
      <c r="E11" s="623"/>
      <c r="F11" s="1164"/>
      <c r="G11" s="1164"/>
    </row>
    <row r="12" spans="2:7" ht="12" customHeight="1">
      <c r="B12" s="624"/>
      <c r="D12" s="625"/>
      <c r="E12" s="629"/>
      <c r="F12" s="627"/>
      <c r="G12" s="627"/>
    </row>
    <row r="13" spans="2:7">
      <c r="B13" s="624"/>
      <c r="D13" s="628"/>
      <c r="E13" s="327" t="s">
        <v>548</v>
      </c>
      <c r="F13" s="621" t="s">
        <v>425</v>
      </c>
    </row>
    <row r="14" spans="2:7" ht="12" customHeight="1" thickBot="1">
      <c r="B14" s="1163" t="s">
        <v>552</v>
      </c>
      <c r="C14" s="1164" t="s">
        <v>3</v>
      </c>
      <c r="D14" s="1164"/>
      <c r="F14" s="1164" t="s">
        <v>13</v>
      </c>
      <c r="G14" s="1164"/>
    </row>
    <row r="15" spans="2:7" ht="12" customHeight="1">
      <c r="B15" s="1163"/>
      <c r="C15" s="1164"/>
      <c r="D15" s="1164"/>
      <c r="E15" s="623"/>
      <c r="F15" s="1164"/>
      <c r="G15" s="1164"/>
    </row>
    <row r="16" spans="2:7" ht="12" customHeight="1">
      <c r="B16" s="624"/>
      <c r="C16" s="627"/>
      <c r="D16" s="625"/>
      <c r="E16" s="626"/>
      <c r="F16" s="627"/>
      <c r="G16" s="627"/>
    </row>
    <row r="17" spans="2:7">
      <c r="B17" s="624"/>
      <c r="D17" s="628"/>
      <c r="E17" s="621" t="s">
        <v>425</v>
      </c>
    </row>
    <row r="18" spans="2:7" ht="12" customHeight="1">
      <c r="B18" s="1163" t="s">
        <v>555</v>
      </c>
      <c r="C18" s="1164" t="s">
        <v>4</v>
      </c>
      <c r="D18" s="1164"/>
    </row>
    <row r="19" spans="2:7" ht="12" customHeight="1">
      <c r="B19" s="1163"/>
      <c r="C19" s="1164"/>
      <c r="D19" s="1164"/>
    </row>
    <row r="20" spans="2:7" ht="12" customHeight="1">
      <c r="B20" s="624"/>
      <c r="C20" s="627"/>
      <c r="D20" s="625"/>
      <c r="E20" s="626"/>
      <c r="F20" s="627"/>
      <c r="G20" s="627"/>
    </row>
    <row r="21" spans="2:7">
      <c r="B21" s="624"/>
      <c r="D21" s="628"/>
      <c r="E21" s="621" t="s">
        <v>425</v>
      </c>
    </row>
    <row r="22" spans="2:7" ht="12" customHeight="1">
      <c r="B22" s="1163" t="s">
        <v>556</v>
      </c>
      <c r="C22" s="1164" t="s">
        <v>5</v>
      </c>
      <c r="D22" s="1164"/>
    </row>
    <row r="23" spans="2:7" ht="12" customHeight="1">
      <c r="B23" s="1163"/>
      <c r="C23" s="1164"/>
      <c r="D23" s="1164"/>
    </row>
    <row r="24" spans="2:7" ht="12" customHeight="1">
      <c r="B24" s="624"/>
      <c r="C24" s="627"/>
      <c r="D24" s="625"/>
      <c r="E24" s="626"/>
      <c r="F24" s="627"/>
      <c r="G24" s="627"/>
    </row>
    <row r="25" spans="2:7">
      <c r="B25" s="624"/>
      <c r="D25" s="628"/>
      <c r="E25" s="621" t="s">
        <v>425</v>
      </c>
    </row>
    <row r="26" spans="2:7" ht="12" customHeight="1">
      <c r="B26" s="1163" t="s">
        <v>413</v>
      </c>
      <c r="C26" s="1164" t="s">
        <v>6</v>
      </c>
      <c r="D26" s="1164"/>
    </row>
    <row r="27" spans="2:7" ht="12" customHeight="1">
      <c r="B27" s="1163"/>
      <c r="C27" s="1164"/>
      <c r="D27" s="1164"/>
    </row>
    <row r="28" spans="2:7" ht="12" customHeight="1">
      <c r="B28" s="624"/>
      <c r="C28" s="627"/>
      <c r="D28" s="625"/>
      <c r="E28" s="626"/>
      <c r="F28" s="627"/>
      <c r="G28" s="627"/>
    </row>
    <row r="29" spans="2:7">
      <c r="B29" s="624"/>
      <c r="D29" s="628"/>
      <c r="E29" s="621" t="s">
        <v>425</v>
      </c>
    </row>
    <row r="30" spans="2:7" ht="12" customHeight="1">
      <c r="B30" s="1163" t="s">
        <v>415</v>
      </c>
      <c r="C30" s="1164" t="s">
        <v>7</v>
      </c>
      <c r="D30" s="1164"/>
      <c r="E30" s="1165" t="s">
        <v>414</v>
      </c>
    </row>
    <row r="31" spans="2:7" ht="12" customHeight="1">
      <c r="B31" s="1163"/>
      <c r="C31" s="1164"/>
      <c r="D31" s="1164"/>
      <c r="E31" s="1165"/>
    </row>
    <row r="32" spans="2:7" ht="12" customHeight="1">
      <c r="B32" s="624"/>
      <c r="C32" s="627"/>
      <c r="D32" s="625"/>
      <c r="E32" s="626"/>
      <c r="F32" s="627"/>
      <c r="G32" s="627"/>
    </row>
    <row r="33" spans="2:12">
      <c r="B33" s="624"/>
      <c r="D33" s="628"/>
    </row>
    <row r="34" spans="2:12" ht="12" customHeight="1">
      <c r="B34" s="1163" t="s">
        <v>416</v>
      </c>
      <c r="C34" s="1164" t="s">
        <v>8</v>
      </c>
      <c r="D34" s="1164"/>
      <c r="E34" s="1165" t="s">
        <v>414</v>
      </c>
    </row>
    <row r="35" spans="2:12" ht="12" customHeight="1">
      <c r="B35" s="1163"/>
      <c r="C35" s="1164"/>
      <c r="D35" s="1164"/>
      <c r="E35" s="1165"/>
    </row>
    <row r="36" spans="2:12" ht="12" customHeight="1">
      <c r="B36" s="624"/>
      <c r="C36" s="627"/>
      <c r="D36" s="625"/>
      <c r="E36" s="626"/>
      <c r="F36" s="627"/>
      <c r="G36" s="627"/>
    </row>
    <row r="37" spans="2:12" ht="30">
      <c r="B37" s="624"/>
      <c r="D37" s="628"/>
      <c r="E37" s="630" t="s">
        <v>417</v>
      </c>
    </row>
    <row r="38" spans="2:12" ht="12" customHeight="1" thickBot="1">
      <c r="B38" s="1163" t="s">
        <v>420</v>
      </c>
      <c r="C38" s="1164" t="s">
        <v>9</v>
      </c>
      <c r="D38" s="1164"/>
      <c r="F38" s="1164" t="s">
        <v>15</v>
      </c>
      <c r="G38" s="1164"/>
    </row>
    <row r="39" spans="2:12" ht="12" customHeight="1">
      <c r="B39" s="1163"/>
      <c r="C39" s="1164"/>
      <c r="D39" s="1164"/>
      <c r="E39" s="623"/>
      <c r="F39" s="1164"/>
      <c r="G39" s="1164"/>
    </row>
    <row r="40" spans="2:12" ht="12" customHeight="1">
      <c r="B40" s="624"/>
      <c r="C40" s="627"/>
      <c r="D40" s="625"/>
      <c r="E40" s="626"/>
      <c r="F40" s="631"/>
      <c r="G40" s="627"/>
    </row>
    <row r="41" spans="2:12">
      <c r="B41" s="624"/>
      <c r="D41" s="628"/>
      <c r="E41" s="626"/>
      <c r="F41" s="626"/>
    </row>
    <row r="42" spans="2:12" ht="12" customHeight="1">
      <c r="B42" s="1163" t="s">
        <v>418</v>
      </c>
      <c r="C42" s="1164" t="s">
        <v>10</v>
      </c>
      <c r="D42" s="1164"/>
      <c r="E42" s="626"/>
      <c r="F42" s="626"/>
    </row>
    <row r="43" spans="2:12" ht="12" customHeight="1">
      <c r="B43" s="1163"/>
      <c r="C43" s="1164"/>
      <c r="D43" s="1164"/>
      <c r="E43" s="626"/>
    </row>
    <row r="44" spans="2:12" ht="12" customHeight="1">
      <c r="B44" s="624"/>
      <c r="C44" s="627"/>
      <c r="D44" s="625"/>
      <c r="E44" s="626"/>
      <c r="F44" s="631"/>
      <c r="G44" s="627"/>
    </row>
    <row r="45" spans="2:12" ht="12" customHeight="1">
      <c r="B45" s="1163" t="s">
        <v>419</v>
      </c>
      <c r="C45" s="1164" t="s">
        <v>16</v>
      </c>
      <c r="D45" s="1164"/>
      <c r="E45" s="626"/>
      <c r="F45" s="626"/>
    </row>
    <row r="46" spans="2:12" ht="12" customHeight="1">
      <c r="B46" s="1163"/>
      <c r="C46" s="1164"/>
      <c r="D46" s="1164"/>
      <c r="E46" s="626"/>
      <c r="F46" s="626"/>
    </row>
    <row r="47" spans="2:12">
      <c r="K47" s="632"/>
      <c r="L47" s="632"/>
    </row>
    <row r="48" spans="2:12">
      <c r="K48" s="632"/>
      <c r="L48" s="632"/>
    </row>
    <row r="49" s="310" customFormat="1"/>
  </sheetData>
  <sheetProtection password="E269" sheet="1" objects="1" scenarios="1"/>
  <mergeCells count="28">
    <mergeCell ref="B45:B46"/>
    <mergeCell ref="C45:D46"/>
    <mergeCell ref="F6:G7"/>
    <mergeCell ref="F10:G11"/>
    <mergeCell ref="F14:G15"/>
    <mergeCell ref="F38:G39"/>
    <mergeCell ref="B42:B43"/>
    <mergeCell ref="C42:D43"/>
    <mergeCell ref="E30:E31"/>
    <mergeCell ref="B34:B35"/>
    <mergeCell ref="C34:D35"/>
    <mergeCell ref="E34:E35"/>
    <mergeCell ref="B38:B39"/>
    <mergeCell ref="C38:D39"/>
    <mergeCell ref="C22:D23"/>
    <mergeCell ref="B22:B23"/>
    <mergeCell ref="B26:B27"/>
    <mergeCell ref="C26:D27"/>
    <mergeCell ref="B30:B31"/>
    <mergeCell ref="C30:D31"/>
    <mergeCell ref="C6:D7"/>
    <mergeCell ref="C10:D11"/>
    <mergeCell ref="C14:D15"/>
    <mergeCell ref="C18:D19"/>
    <mergeCell ref="B6:B7"/>
    <mergeCell ref="B10:B11"/>
    <mergeCell ref="B14:B15"/>
    <mergeCell ref="B18:B19"/>
  </mergeCells>
  <hyperlinks>
    <hyperlink ref="F6:G7" location="Q1a!A1" display="Q1a"/>
    <hyperlink ref="F10:G11" location="Q2a!A1" display="Q2a"/>
    <hyperlink ref="C14:D15" location="'Q3'!A1" display="Q3"/>
    <hyperlink ref="F14:G15" location="Q3a!A1" display="Q3a"/>
    <hyperlink ref="C18:D19" location="'Q4'!A1" display="Q4"/>
    <hyperlink ref="C22:D23" location="'Q5'!A1" display="Q5"/>
    <hyperlink ref="C26:D27" location="'Q6'!A1" display="Q6"/>
    <hyperlink ref="C30:D31" location="'Q7'!A1" display="Q7"/>
    <hyperlink ref="C34:D35" location="'Q8'!A1" display="Q8"/>
    <hyperlink ref="C38:D39" location="'Q9'!A1" display="Q9"/>
    <hyperlink ref="F38:G39" location="Q9a!A1" display="Q9a"/>
    <hyperlink ref="C42:D43" location="'Q10'!A1" display="Q10"/>
    <hyperlink ref="C45:D46" location="'Q10'!Área_de_impresión" display="Q10a"/>
    <hyperlink ref="C6:D7" location="'Q1'!A1" display="Q1"/>
    <hyperlink ref="C10:D11" location="'Q2'!A1" display="Q2"/>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J31"/>
  <sheetViews>
    <sheetView showGridLines="0" showRowColHeaders="0" zoomScaleNormal="100" zoomScaleSheetLayoutView="110" workbookViewId="0">
      <selection activeCell="H2" sqref="H2"/>
    </sheetView>
  </sheetViews>
  <sheetFormatPr baseColWidth="10" defaultRowHeight="15"/>
  <cols>
    <col min="1" max="1" width="16.625" style="331" customWidth="1"/>
    <col min="2" max="2" width="10.625" style="310" customWidth="1"/>
    <col min="3" max="3" width="16.625" style="310" customWidth="1"/>
    <col min="4" max="4" width="6.625" style="310" customWidth="1"/>
    <col min="5" max="5" width="16.625" style="310" customWidth="1"/>
    <col min="6" max="6" width="10.625" style="310" customWidth="1"/>
    <col min="7" max="7" width="16.625" style="310" customWidth="1"/>
    <col min="8" max="8" width="6.625" style="310" customWidth="1"/>
    <col min="9" max="9" width="16.625" style="310" customWidth="1"/>
    <col min="10" max="10" width="10.625" style="310" customWidth="1"/>
    <col min="11" max="11" width="16.625" style="310" customWidth="1"/>
    <col min="12" max="12" width="6.625" style="310" customWidth="1"/>
    <col min="13" max="13" width="16.625" style="310" customWidth="1"/>
    <col min="14" max="14" width="10.625" style="310" customWidth="1"/>
    <col min="15" max="15" width="16.625" style="310" customWidth="1"/>
    <col min="16" max="16" width="6.625" style="310" customWidth="1"/>
    <col min="17" max="17" width="16.625" style="310" customWidth="1"/>
    <col min="18" max="18" width="22.375" style="310" bestFit="1" customWidth="1"/>
    <col min="19" max="16384" width="11" style="310"/>
  </cols>
  <sheetData>
    <row r="1" spans="2:36" s="310" customFormat="1" ht="7.5" customHeight="1">
      <c r="Q1" s="311" t="s">
        <v>518</v>
      </c>
    </row>
    <row r="2" spans="2:36" s="310" customFormat="1" ht="15.75">
      <c r="B2" s="312" t="s">
        <v>293</v>
      </c>
      <c r="C2" s="313">
        <f>IF($G$2="Todas",COUNT(DB_Q5!$A$5:$A$1254),COUNTIF(DB_Q5!$L$5:$L$1254,$G$2))</f>
        <v>1250</v>
      </c>
      <c r="E2" s="314"/>
      <c r="F2" s="315" t="s">
        <v>406</v>
      </c>
      <c r="G2" s="633" t="s">
        <v>549</v>
      </c>
      <c r="H2" s="231" t="s">
        <v>357</v>
      </c>
      <c r="Q2" s="311" t="s">
        <v>519</v>
      </c>
    </row>
    <row r="3" spans="2:36" s="310" customFormat="1">
      <c r="B3" s="316"/>
      <c r="C3" s="316"/>
      <c r="D3" s="317"/>
      <c r="Q3" s="311" t="s">
        <v>520</v>
      </c>
    </row>
    <row r="4" spans="2:36" s="310" customFormat="1">
      <c r="B4" s="318" t="s">
        <v>295</v>
      </c>
      <c r="C4" s="318"/>
      <c r="F4" s="318" t="s">
        <v>296</v>
      </c>
      <c r="G4" s="318"/>
      <c r="J4" s="318" t="s">
        <v>297</v>
      </c>
      <c r="K4" s="318"/>
      <c r="N4" s="319" t="s">
        <v>298</v>
      </c>
      <c r="O4" s="319"/>
      <c r="Q4" s="311" t="s">
        <v>549</v>
      </c>
    </row>
    <row r="5" spans="2:36" s="310" customFormat="1" ht="5.0999999999999996" customHeight="1"/>
    <row r="6" spans="2:36" s="310" customFormat="1">
      <c r="B6" s="320" t="s">
        <v>25</v>
      </c>
      <c r="C6" s="321" t="s">
        <v>603</v>
      </c>
      <c r="D6" s="322">
        <f>IF($G$2="Todas",COUNTIFS(DB_Q5!$D$5:$D$1254,$B6),COUNTIFS(DB_Q5!$L$5:$L$1254,$G$2,DB_Q5!$D$5:$D$1254,$B6))</f>
        <v>266</v>
      </c>
      <c r="E6" s="323"/>
      <c r="F6" s="320" t="s">
        <v>303</v>
      </c>
      <c r="G6" s="320"/>
      <c r="H6" s="322">
        <f>IF($G$2="Todas",COUNTIFS(DB_Q5!$E$5:$E$1254,$F6),COUNTIFS(DB_Q5!$L$5:$L$1254,$G$2,DB_Q5!$E$5:$E$1254,$F6))</f>
        <v>492</v>
      </c>
      <c r="J6" s="320" t="s">
        <v>49</v>
      </c>
      <c r="K6" s="321" t="s">
        <v>606</v>
      </c>
      <c r="L6" s="322">
        <f>IF($G$2="Todas",COUNTIFS(DB_Q5!$F$5:$F$1254,$J6),COUNTIFS(DB_Q5!$L$5:$L$1254,$G$2,DB_Q5!$F$5:$F$1254,$J6))</f>
        <v>448</v>
      </c>
      <c r="N6" s="320" t="s">
        <v>305</v>
      </c>
      <c r="O6" s="320"/>
      <c r="P6" s="322">
        <f>IF($G$2="Todas",COUNTIFS(DB_Q5!$G$5:$G$1254,$N6),COUNTIFS(DB_Q5!$L$5:$L$1254,$G$2,DB_Q5!$G$5:$G$1254,$N6))</f>
        <v>714</v>
      </c>
      <c r="R6" s="311"/>
      <c r="S6" s="324"/>
      <c r="V6" s="323"/>
      <c r="AF6" s="325"/>
      <c r="AG6" s="325"/>
      <c r="AH6" s="325"/>
      <c r="AI6" s="325"/>
      <c r="AJ6" s="325"/>
    </row>
    <row r="7" spans="2:36" s="310" customFormat="1">
      <c r="B7" s="320" t="s">
        <v>51</v>
      </c>
      <c r="C7" s="321" t="s">
        <v>605</v>
      </c>
      <c r="D7" s="322">
        <f>IF($G$2="Todas",COUNTIFS(DB_Q5!$D$5:$D$1254,$B7),COUNTIFS(DB_Q5!$L$5:$L$1254,$G$2,DB_Q5!$D$5:$D$1254,$B7))</f>
        <v>549</v>
      </c>
      <c r="E7" s="323"/>
      <c r="F7" s="320" t="s">
        <v>304</v>
      </c>
      <c r="G7" s="320"/>
      <c r="H7" s="322">
        <f>IF($G$2="Todas",COUNTIFS(DB_Q5!$E$5:$E$1254,$F7),COUNTIFS(DB_Q5!$L$5:$L$1254,$G$2,DB_Q5!$E$5:$E$1254,$F7))</f>
        <v>758</v>
      </c>
      <c r="J7" s="320" t="s">
        <v>50</v>
      </c>
      <c r="K7" s="321" t="s">
        <v>607</v>
      </c>
      <c r="L7" s="322">
        <f>IF($G$2="Todas",COUNTIFS(DB_Q5!$F$5:$F$1254,$J7),COUNTIFS(DB_Q5!$L$5:$L$1254,$G$2,DB_Q5!$F$5:$F$1254,$J7))</f>
        <v>425</v>
      </c>
      <c r="N7" s="320" t="s">
        <v>510</v>
      </c>
      <c r="O7" s="320"/>
      <c r="P7" s="322">
        <f>IF($G$2="Todas",COUNTIFS(DB_Q5!$G$5:$G$1254,$N7),COUNTIFS(DB_Q5!$L$5:$L$1254,$G$2,DB_Q5!$G$5:$G$1254,$N7))</f>
        <v>241</v>
      </c>
      <c r="R7" s="311"/>
      <c r="S7" s="324"/>
      <c r="V7" s="323"/>
    </row>
    <row r="8" spans="2:36" s="310" customFormat="1">
      <c r="B8" s="320" t="str">
        <f>"+60"</f>
        <v>+60</v>
      </c>
      <c r="C8" s="321" t="s">
        <v>604</v>
      </c>
      <c r="D8" s="322">
        <f>IF($G$2="Todas",COUNTIFS(DB_Q5!$D$5:$D$1254,$B8),COUNTIFS(DB_Q5!$L$5:$L$1254,$G$2,DB_Q5!$D$5:$D$1254,$B8))</f>
        <v>435</v>
      </c>
      <c r="E8" s="323"/>
      <c r="F8" s="320"/>
      <c r="G8" s="320"/>
      <c r="H8" s="326"/>
      <c r="J8" s="320" t="s">
        <v>48</v>
      </c>
      <c r="K8" s="321" t="s">
        <v>608</v>
      </c>
      <c r="L8" s="322">
        <f>IF($G$2="Todas",COUNTIFS(DB_Q5!$F$5:$F$1254,$J8),COUNTIFS(DB_Q5!$L$5:$L$1254,$G$2,DB_Q5!$F$5:$F$1254,$J8))</f>
        <v>368</v>
      </c>
      <c r="N8" s="320" t="s">
        <v>511</v>
      </c>
      <c r="O8" s="320"/>
      <c r="P8" s="322">
        <f>IF($G$2="Todas",COUNTIFS(DB_Q5!$G$5:$G$1254,$N8),COUNTIFS(DB_Q5!$L$5:$L$1254,$G$2,DB_Q5!$G$5:$G$1254,$N8))</f>
        <v>295</v>
      </c>
      <c r="R8" s="311"/>
      <c r="S8" s="324"/>
      <c r="V8" s="323"/>
    </row>
    <row r="9" spans="2:36" s="310" customFormat="1">
      <c r="B9" s="320"/>
      <c r="C9" s="320"/>
      <c r="D9" s="322"/>
      <c r="E9" s="323"/>
      <c r="F9" s="320"/>
      <c r="G9" s="320"/>
      <c r="J9" s="310" t="s">
        <v>47</v>
      </c>
      <c r="K9" s="321" t="s">
        <v>609</v>
      </c>
      <c r="L9" s="322">
        <f>IF($G$2="Todas",COUNTIFS(DB_Q5!$F$5:$F$1254,$J9),COUNTIFS(DB_Q5!$L$5:$L$1254,$G$2,DB_Q5!$F$5:$F$1254,$J9))</f>
        <v>9</v>
      </c>
      <c r="M9" s="326"/>
      <c r="N9" s="327"/>
      <c r="O9" s="327"/>
      <c r="P9" s="325"/>
      <c r="Q9" s="326"/>
      <c r="R9" s="311"/>
      <c r="S9" s="324"/>
    </row>
    <row r="10" spans="2:36" s="310" customFormat="1">
      <c r="B10" s="317"/>
      <c r="C10" s="317"/>
      <c r="M10" s="327"/>
      <c r="N10" s="327"/>
      <c r="O10" s="327"/>
      <c r="R10" s="311"/>
      <c r="S10" s="324"/>
      <c r="T10" s="311"/>
    </row>
    <row r="11" spans="2:36" s="310" customFormat="1">
      <c r="B11" s="317"/>
      <c r="C11" s="317"/>
      <c r="D11" s="328"/>
      <c r="M11" s="327"/>
      <c r="N11" s="327"/>
      <c r="O11" s="327"/>
      <c r="P11" s="327"/>
      <c r="R11" s="311"/>
      <c r="S11" s="324"/>
    </row>
    <row r="12" spans="2:36" s="310" customFormat="1">
      <c r="B12" s="317"/>
      <c r="C12" s="317"/>
      <c r="D12" s="328"/>
      <c r="M12" s="327"/>
      <c r="N12" s="327"/>
      <c r="O12" s="327"/>
      <c r="P12" s="327"/>
      <c r="R12" s="311"/>
      <c r="S12" s="324"/>
    </row>
    <row r="13" spans="2:36" s="310" customFormat="1">
      <c r="B13" s="317"/>
      <c r="C13" s="317"/>
      <c r="D13" s="328"/>
      <c r="M13" s="327"/>
      <c r="N13" s="327"/>
      <c r="O13" s="327"/>
      <c r="P13" s="327"/>
      <c r="R13" s="311"/>
      <c r="S13" s="324"/>
    </row>
    <row r="14" spans="2:36" s="310" customFormat="1">
      <c r="B14" s="317"/>
      <c r="C14" s="317"/>
      <c r="D14" s="328"/>
      <c r="M14" s="327"/>
      <c r="N14" s="327"/>
      <c r="O14" s="327"/>
      <c r="P14" s="327"/>
    </row>
    <row r="15" spans="2:36" s="310" customFormat="1">
      <c r="M15" s="327"/>
      <c r="N15" s="327"/>
      <c r="O15" s="327"/>
    </row>
    <row r="16" spans="2:36" s="310" customFormat="1">
      <c r="M16" s="327"/>
      <c r="N16" s="327"/>
      <c r="O16" s="327"/>
    </row>
    <row r="17" spans="2:17" s="310" customFormat="1">
      <c r="M17" s="327"/>
      <c r="N17" s="327"/>
      <c r="O17" s="327"/>
    </row>
    <row r="18" spans="2:17" s="310" customFormat="1">
      <c r="M18" s="327"/>
      <c r="N18" s="327"/>
      <c r="O18" s="327"/>
    </row>
    <row r="19" spans="2:17" s="310" customFormat="1">
      <c r="M19" s="327"/>
      <c r="N19" s="327"/>
      <c r="O19" s="327"/>
    </row>
    <row r="20" spans="2:17" s="310" customFormat="1">
      <c r="M20" s="327"/>
      <c r="N20" s="327"/>
      <c r="O20" s="327"/>
    </row>
    <row r="21" spans="2:17" s="310" customFormat="1">
      <c r="M21" s="327"/>
      <c r="N21" s="327"/>
      <c r="O21" s="327"/>
    </row>
    <row r="22" spans="2:17" s="310" customFormat="1">
      <c r="B22" s="319" t="s">
        <v>299</v>
      </c>
      <c r="C22" s="319"/>
      <c r="F22" s="319" t="s">
        <v>300</v>
      </c>
      <c r="G22" s="319"/>
      <c r="J22" s="319" t="s">
        <v>301</v>
      </c>
      <c r="K22" s="319"/>
      <c r="M22" s="327"/>
      <c r="N22" s="319" t="s">
        <v>302</v>
      </c>
      <c r="O22" s="319"/>
    </row>
    <row r="23" spans="2:17" s="310" customFormat="1" ht="5.0999999999999996" customHeight="1">
      <c r="M23" s="327"/>
      <c r="N23" s="327"/>
      <c r="O23" s="327"/>
    </row>
    <row r="24" spans="2:17" s="310" customFormat="1">
      <c r="B24" s="329" t="s">
        <v>306</v>
      </c>
      <c r="C24" s="320"/>
      <c r="D24" s="322">
        <f>IF($G$2="Todas",COUNTIFS(DB_Q5!$H$5:$H$1254,$B24),COUNTIFS(DB_Q5!$L$5:$L$1254,$G$2,DB_Q5!$H$5:$H$1254,$B24))</f>
        <v>925</v>
      </c>
      <c r="E24" s="328"/>
      <c r="F24" s="320" t="s">
        <v>505</v>
      </c>
      <c r="G24" s="321" t="s">
        <v>610</v>
      </c>
      <c r="H24" s="322">
        <f>IF($G$2="Todas",COUNTIFS(DB_Q5!$I$5:$I$1254,$F24),COUNTIFS(DB_Q5!$L$5:$L$1254,$G$2,DB_Q5!$I$5:$I$1254,$F24))</f>
        <v>284</v>
      </c>
      <c r="I24" s="323"/>
      <c r="J24" s="320" t="s">
        <v>509</v>
      </c>
      <c r="K24" s="321" t="s">
        <v>613</v>
      </c>
      <c r="L24" s="322">
        <f>IF($G$2="Todas",COUNTIFS(DB_Q5!$J$5:$J$1254,$J24),COUNTIFS(DB_Q5!$L$5:$L$1254,$G$2,DB_Q5!$J$5:$J$1254,$J24))</f>
        <v>34</v>
      </c>
      <c r="M24" s="323"/>
      <c r="N24" s="320" t="s">
        <v>512</v>
      </c>
      <c r="O24" s="321" t="s">
        <v>616</v>
      </c>
      <c r="P24" s="322">
        <f>IF($G$2="Todas",COUNTIFS(DB_Q5!$K$5:$K$1254,$N24),COUNTIFS(DB_Q5!$L$5:$L$1254,$G$2,DB_Q5!$K$5:$K$1254,$N24))</f>
        <v>597</v>
      </c>
      <c r="Q24" s="323"/>
    </row>
    <row r="25" spans="2:17" s="310" customFormat="1">
      <c r="B25" s="329" t="s">
        <v>307</v>
      </c>
      <c r="C25" s="320"/>
      <c r="D25" s="322">
        <f>IF($G$2="Todas",COUNTIFS(DB_Q5!$H$5:$H$1254,$B25),COUNTIFS(DB_Q5!$L$5:$L$1254,$G$2,DB_Q5!$H$5:$H$1254,$B25))</f>
        <v>140</v>
      </c>
      <c r="E25" s="328"/>
      <c r="F25" s="320" t="s">
        <v>504</v>
      </c>
      <c r="G25" s="321" t="s">
        <v>611</v>
      </c>
      <c r="H25" s="322">
        <f>IF($G$2="Todas",COUNTIFS(DB_Q5!$I$5:$I$1254,$F25),COUNTIFS(DB_Q5!$L$5:$L$1254,$G$2,DB_Q5!$I$5:$I$1254,$F25))</f>
        <v>725</v>
      </c>
      <c r="I25" s="323"/>
      <c r="J25" s="320" t="s">
        <v>26</v>
      </c>
      <c r="K25" s="321" t="s">
        <v>614</v>
      </c>
      <c r="L25" s="322">
        <f>IF($G$2="Todas",COUNTIFS(DB_Q5!$J$5:$J$1254,$J25),COUNTIFS(DB_Q5!$L$5:$L$1254,$G$2,DB_Q5!$J$5:$J$1254,$J25))</f>
        <v>363</v>
      </c>
      <c r="M25" s="323"/>
      <c r="N25" s="320" t="s">
        <v>513</v>
      </c>
      <c r="O25" s="321" t="s">
        <v>617</v>
      </c>
      <c r="P25" s="322">
        <f>IF($G$2="Todas",COUNTIFS(DB_Q5!$K$5:$K$1254,$N25),COUNTIFS(DB_Q5!$L$5:$L$1254,$G$2,DB_Q5!$K$5:$K$1254,$N25))</f>
        <v>300</v>
      </c>
      <c r="Q25" s="323"/>
    </row>
    <row r="26" spans="2:17" s="310" customFormat="1">
      <c r="B26" s="329" t="s">
        <v>308</v>
      </c>
      <c r="C26" s="320"/>
      <c r="D26" s="322">
        <f>IF($G$2="Todas",COUNTIFS(DB_Q5!$H$5:$H$1254,$B26),COUNTIFS(DB_Q5!$L$5:$L$1254,$G$2,DB_Q5!$H$5:$H$1254,$B26))</f>
        <v>185</v>
      </c>
      <c r="F26" s="320" t="s">
        <v>507</v>
      </c>
      <c r="G26" s="321" t="s">
        <v>612</v>
      </c>
      <c r="H26" s="322">
        <f>IF($G$2="Todas",COUNTIFS(DB_Q5!$I$5:$I$1254,$F26),COUNTIFS(DB_Q5!$L$5:$L$1254,$G$2,DB_Q5!$I$5:$I$1254,$F26))</f>
        <v>241</v>
      </c>
      <c r="I26" s="323"/>
      <c r="J26" s="320" t="s">
        <v>508</v>
      </c>
      <c r="K26" s="321" t="s">
        <v>615</v>
      </c>
      <c r="L26" s="322">
        <f>IF($G$2="Todas",COUNTIFS(DB_Q5!$J$5:$J$1254,$J26),COUNTIFS(DB_Q5!$L$5:$L$1254,$G$2,DB_Q5!$J$5:$J$1254,$J26))</f>
        <v>853</v>
      </c>
      <c r="M26" s="323"/>
      <c r="N26" s="310" t="s">
        <v>47</v>
      </c>
      <c r="O26" s="321" t="s">
        <v>609</v>
      </c>
      <c r="P26" s="322">
        <f>IF($G$2="Todas",COUNTIFS(DB_Q5!$K$5:$K$1254,$N26),COUNTIFS(DB_Q5!$L$5:$L$1254,$G$2,DB_Q5!$K$5:$K$1254,$N26))</f>
        <v>353</v>
      </c>
    </row>
    <row r="27" spans="2:17" s="310" customFormat="1">
      <c r="B27" s="320"/>
      <c r="C27" s="320"/>
      <c r="D27" s="322"/>
      <c r="F27" s="330"/>
      <c r="G27" s="330"/>
      <c r="H27" s="326"/>
      <c r="I27" s="323"/>
    </row>
    <row r="28" spans="2:17" s="310" customFormat="1"/>
    <row r="29" spans="2:17" s="310" customFormat="1"/>
    <row r="30" spans="2:17" s="310" customFormat="1"/>
    <row r="31" spans="2:17" s="310" customFormat="1"/>
  </sheetData>
  <sheetProtection password="E269" sheet="1" objects="1" scenarios="1"/>
  <phoneticPr fontId="6" type="noConversion"/>
  <dataValidations count="1">
    <dataValidation type="list" allowBlank="1" showInputMessage="1" showErrorMessage="1" sqref="G2">
      <formula1>$Q$1:$Q$4</formula1>
    </dataValidation>
  </dataValidations>
  <pageMargins left="0.75" right="0.75" top="1" bottom="1" header="0.5" footer="0.5"/>
  <pageSetup paperSize="9" scale="36" orientation="portrait" horizontalDpi="4294967292" verticalDpi="429496729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294"/>
  <sheetViews>
    <sheetView showGridLines="0" showRowColHeaders="0" showZeros="0" zoomScaleNormal="100" zoomScaleSheetLayoutView="106" workbookViewId="0">
      <selection activeCell="J5" sqref="J5"/>
    </sheetView>
  </sheetViews>
  <sheetFormatPr baseColWidth="10" defaultRowHeight="12.75"/>
  <cols>
    <col min="1" max="1" width="1.625" style="235" customWidth="1"/>
    <col min="2" max="2" width="18.625" style="236" customWidth="1"/>
    <col min="3" max="4" width="12.625" style="236" customWidth="1"/>
    <col min="5" max="5" width="9.625" style="236" customWidth="1"/>
    <col min="6" max="6" width="8.625" style="236" customWidth="1"/>
    <col min="7" max="7" width="12.625" style="236" customWidth="1"/>
    <col min="8" max="8" width="8.625" style="236" customWidth="1"/>
    <col min="9" max="9" width="8.625" style="238" customWidth="1"/>
    <col min="10" max="10" width="12.625" style="236" customWidth="1"/>
    <col min="11" max="11" width="9.625" style="236" customWidth="1"/>
    <col min="12" max="12" width="8.625" style="236" customWidth="1"/>
    <col min="13" max="13" width="12.625" style="236" customWidth="1"/>
    <col min="14" max="14" width="9.625" style="236" customWidth="1"/>
    <col min="15" max="15" width="8.625" style="236" customWidth="1"/>
    <col min="16" max="16" width="12.625" style="236" customWidth="1"/>
    <col min="17" max="17" width="10.625" style="236" customWidth="1"/>
    <col min="18" max="18" width="8.625" style="236" customWidth="1"/>
    <col min="19" max="19" width="12.625" style="236" customWidth="1"/>
    <col min="20" max="20" width="10.625" style="236" customWidth="1"/>
    <col min="21" max="21" width="8.625" style="239" customWidth="1"/>
    <col min="22" max="22" width="8.375" style="236" bestFit="1" customWidth="1"/>
    <col min="23" max="23" width="10.875" style="236" bestFit="1" customWidth="1"/>
    <col min="24" max="27" width="5" style="236" bestFit="1" customWidth="1"/>
    <col min="28" max="28" width="4.875" style="236" bestFit="1" customWidth="1"/>
    <col min="29" max="16384" width="11" style="236"/>
  </cols>
  <sheetData>
    <row r="1" spans="1:21" ht="15" customHeight="1">
      <c r="G1" s="237" t="s">
        <v>549</v>
      </c>
      <c r="H1" s="235" t="s">
        <v>358</v>
      </c>
      <c r="I1" s="235" t="s">
        <v>0</v>
      </c>
      <c r="J1" s="235" t="s">
        <v>549</v>
      </c>
      <c r="K1" s="235" t="s">
        <v>518</v>
      </c>
      <c r="L1" s="235" t="s">
        <v>519</v>
      </c>
      <c r="M1" s="235" t="s">
        <v>520</v>
      </c>
      <c r="O1" s="238">
        <f>IF(K42=R42,0,1)</f>
        <v>0</v>
      </c>
    </row>
    <row r="2" spans="1:21" ht="18.75">
      <c r="B2" s="227" t="s">
        <v>637</v>
      </c>
      <c r="D2" s="241"/>
      <c r="E2" s="242"/>
      <c r="F2" s="243"/>
      <c r="G2" s="243"/>
      <c r="I2" s="236"/>
    </row>
    <row r="3" spans="1:21" ht="12.75" customHeight="1">
      <c r="B3" s="227"/>
      <c r="D3" s="241"/>
      <c r="E3" s="242"/>
      <c r="F3" s="243"/>
      <c r="G3" s="243"/>
      <c r="I3" s="236"/>
    </row>
    <row r="4" spans="1:21" ht="15" customHeight="1">
      <c r="D4" s="244"/>
      <c r="E4" s="245"/>
      <c r="F4" s="243"/>
      <c r="I4" s="246" t="s">
        <v>406</v>
      </c>
      <c r="J4" s="247" t="s">
        <v>549</v>
      </c>
      <c r="K4" s="248" t="s">
        <v>588</v>
      </c>
    </row>
    <row r="5" spans="1:21" ht="15" customHeight="1">
      <c r="B5" s="253" t="s">
        <v>398</v>
      </c>
      <c r="C5" s="598" t="str">
        <f>$J$4</f>
        <v>Todas</v>
      </c>
      <c r="D5" s="249"/>
      <c r="E5" s="250"/>
      <c r="F5" s="243"/>
      <c r="I5" s="251"/>
      <c r="J5" s="252" t="s">
        <v>549</v>
      </c>
      <c r="K5" s="248" t="s">
        <v>357</v>
      </c>
    </row>
    <row r="6" spans="1:21" ht="15" customHeight="1">
      <c r="B6" s="254" t="s">
        <v>357</v>
      </c>
      <c r="C6" s="598" t="str">
        <f>$J$5</f>
        <v>Todas</v>
      </c>
      <c r="P6" s="309" t="s">
        <v>636</v>
      </c>
    </row>
    <row r="7" spans="1:21" ht="15" customHeight="1">
      <c r="P7" s="255" t="s">
        <v>322</v>
      </c>
      <c r="Q7" s="255"/>
      <c r="R7" s="255"/>
      <c r="S7" s="256"/>
      <c r="T7" s="255"/>
      <c r="U7" s="257"/>
    </row>
    <row r="8" spans="1:21" ht="15" customHeight="1">
      <c r="A8" s="235">
        <v>1</v>
      </c>
      <c r="B8" s="335" t="s">
        <v>395</v>
      </c>
      <c r="C8" s="336" t="s">
        <v>501</v>
      </c>
      <c r="D8" s="337" t="s">
        <v>58</v>
      </c>
      <c r="N8" s="253" t="s">
        <v>398</v>
      </c>
      <c r="O8" s="598" t="str">
        <f>$J$4</f>
        <v>Todas</v>
      </c>
      <c r="P8" s="258" t="s">
        <v>518</v>
      </c>
      <c r="Q8" s="258" t="s">
        <v>519</v>
      </c>
      <c r="R8" s="258" t="s">
        <v>520</v>
      </c>
      <c r="S8" s="259" t="s">
        <v>518</v>
      </c>
      <c r="T8" s="259" t="s">
        <v>519</v>
      </c>
      <c r="U8" s="259" t="s">
        <v>520</v>
      </c>
    </row>
    <row r="9" spans="1:21" ht="15" customHeight="1">
      <c r="A9" s="235">
        <v>2</v>
      </c>
      <c r="B9" s="260" t="str">
        <f t="shared" ref="B9:B21" si="0">VLOOKUP(C9,$I$9:$J$21,2,)</f>
        <v>Gas Natural</v>
      </c>
      <c r="C9" s="307">
        <f t="shared" ref="C9:C21" si="1">LARGE($I$9:$I$21,F9)</f>
        <v>524</v>
      </c>
      <c r="D9" s="308">
        <f>IFERROR(C9/SUM($C$9:$C$21),)</f>
        <v>0.39577031801919982</v>
      </c>
      <c r="F9" s="263">
        <v>1</v>
      </c>
      <c r="G9" s="264">
        <f t="shared" ref="G9:G21" si="2">IF($J$5="Todas",SUM(P9:R9),HLOOKUP($J$5,$P$8:$R$21,A9,))</f>
        <v>524</v>
      </c>
      <c r="H9" s="263">
        <f t="shared" ref="H9:H21" si="3">COUNTIF($G$9:$G$21,G9)</f>
        <v>1</v>
      </c>
      <c r="I9" s="265">
        <f>IF(H9=1,G9,G9+F9/100000)</f>
        <v>524</v>
      </c>
      <c r="J9" s="266" t="s">
        <v>373</v>
      </c>
      <c r="K9" s="235"/>
      <c r="M9" s="267"/>
      <c r="N9" s="268" t="s">
        <v>373</v>
      </c>
      <c r="O9" s="262">
        <f>IFERROR(SUM(P9:R9)/SUM($P$22:$R$22),)</f>
        <v>0.39577039274924469</v>
      </c>
      <c r="P9" s="261">
        <f>IF($J$4="Todas",COUNTIFS(DB_CAL_Q1_Q4!$M$5:$M$1328,$J9,DB_CAL_Q1_Q4!$L$5:$L$1328,P$8),COUNTIFS(DB_CAL_Q1_Q4!$O$5:$O$1328,$J$4,DB_CAL_Q1_Q4!$M$5:$M$1328,$J9,DB_CAL_Q1_Q4!$L$5:$L$1328,P$8))</f>
        <v>83</v>
      </c>
      <c r="Q9" s="261">
        <f>IF($J$4="Todas",COUNTIFS(DB_CAL_Q1_Q4!$M$5:$M$1328,$J9,DB_CAL_Q1_Q4!$L$5:$L$1328,Q$8),COUNTIFS(DB_CAL_Q1_Q4!$O$5:$O$1328,$J$4,DB_CAL_Q1_Q4!$M$5:$M$1328,$J9,DB_CAL_Q1_Q4!$L$5:$L$1328,Q$8))</f>
        <v>266</v>
      </c>
      <c r="R9" s="261">
        <f>IF($J$4="Todas",COUNTIFS(DB_CAL_Q1_Q4!$M$5:$M$1328,$J9,DB_CAL_Q1_Q4!$L$5:$L$1328,R$8),COUNTIFS(DB_CAL_Q1_Q4!$O$5:$O$1328,$J$4,DB_CAL_Q1_Q4!$M$5:$M$1328,$J9,DB_CAL_Q1_Q4!$L$5:$L$1328,R$8))</f>
        <v>175</v>
      </c>
      <c r="S9" s="269">
        <f>IFERROR(P9/P$22,)</f>
        <v>0.17849462365591398</v>
      </c>
      <c r="T9" s="269">
        <f t="shared" ref="T9:U9" si="4">IFERROR(Q9/Q$22,)</f>
        <v>0.58461538461538465</v>
      </c>
      <c r="U9" s="269">
        <f t="shared" si="4"/>
        <v>0.43316831683168316</v>
      </c>
    </row>
    <row r="10" spans="1:21" ht="15" customHeight="1">
      <c r="A10" s="235">
        <v>3</v>
      </c>
      <c r="B10" s="260" t="str">
        <f t="shared" si="0"/>
        <v>Electricidad</v>
      </c>
      <c r="C10" s="270">
        <f t="shared" si="1"/>
        <v>250</v>
      </c>
      <c r="D10" s="271">
        <f t="shared" ref="D10:D21" si="5">IFERROR(C10/SUM($C$9:$C$21),)</f>
        <v>0.18882171661221367</v>
      </c>
      <c r="F10" s="263">
        <v>2</v>
      </c>
      <c r="G10" s="264">
        <f t="shared" si="2"/>
        <v>250</v>
      </c>
      <c r="H10" s="263">
        <f t="shared" si="3"/>
        <v>1</v>
      </c>
      <c r="I10" s="265">
        <f t="shared" ref="I10:I21" si="6">IF(H10=1,G10,G10+F10/100000)</f>
        <v>250</v>
      </c>
      <c r="J10" s="266" t="s">
        <v>371</v>
      </c>
      <c r="K10" s="235"/>
      <c r="M10" s="272"/>
      <c r="N10" s="273" t="s">
        <v>371</v>
      </c>
      <c r="O10" s="271">
        <f t="shared" ref="O10:O21" si="7">IFERROR(SUM(P10:R10)/SUM($P$22:$R$22),)</f>
        <v>0.18882175226586104</v>
      </c>
      <c r="P10" s="270">
        <f>IF($J$4="Todas",COUNTIFS(DB_CAL_Q1_Q4!$M$5:$M$1328,$J10,DB_CAL_Q1_Q4!$L$5:$L$1328,P$8),COUNTIFS(DB_CAL_Q1_Q4!$O$5:$O$1328,$J$4,DB_CAL_Q1_Q4!$M$5:$M$1328,$J10,DB_CAL_Q1_Q4!$L$5:$L$1328,P$8))</f>
        <v>123</v>
      </c>
      <c r="Q10" s="270">
        <f>IF($J$4="Todas",COUNTIFS(DB_CAL_Q1_Q4!$M$5:$M$1328,$J10,DB_CAL_Q1_Q4!$L$5:$L$1328,Q$8),COUNTIFS(DB_CAL_Q1_Q4!$O$5:$O$1328,$J$4,DB_CAL_Q1_Q4!$M$5:$M$1328,$J10,DB_CAL_Q1_Q4!$L$5:$L$1328,Q$8))</f>
        <v>19</v>
      </c>
      <c r="R10" s="270">
        <f>IF($J$4="Todas",COUNTIFS(DB_CAL_Q1_Q4!$M$5:$M$1328,$J10,DB_CAL_Q1_Q4!$L$5:$L$1328,R$8),COUNTIFS(DB_CAL_Q1_Q4!$O$5:$O$1328,$J$4,DB_CAL_Q1_Q4!$M$5:$M$1328,$J10,DB_CAL_Q1_Q4!$L$5:$L$1328,R$8))</f>
        <v>108</v>
      </c>
      <c r="S10" s="274">
        <f t="shared" ref="S10:S21" si="8">IFERROR(P10/P$22,)</f>
        <v>0.26451612903225807</v>
      </c>
      <c r="T10" s="274">
        <f t="shared" ref="T10:T21" si="9">IFERROR(Q10/Q$22,)</f>
        <v>4.1758241758241756E-2</v>
      </c>
      <c r="U10" s="274">
        <f t="shared" ref="U10:U21" si="10">IFERROR(R10/R$22,)</f>
        <v>0.26732673267326734</v>
      </c>
    </row>
    <row r="11" spans="1:21" ht="15" customHeight="1">
      <c r="A11" s="235">
        <v>4</v>
      </c>
      <c r="B11" s="260" t="str">
        <f t="shared" si="0"/>
        <v>Gasóleo</v>
      </c>
      <c r="C11" s="270">
        <f t="shared" si="1"/>
        <v>194</v>
      </c>
      <c r="D11" s="271">
        <f t="shared" si="5"/>
        <v>0.14652565209107779</v>
      </c>
      <c r="F11" s="263">
        <v>3</v>
      </c>
      <c r="G11" s="264">
        <f t="shared" si="2"/>
        <v>194</v>
      </c>
      <c r="H11" s="263">
        <f t="shared" si="3"/>
        <v>1</v>
      </c>
      <c r="I11" s="265">
        <f t="shared" si="6"/>
        <v>194</v>
      </c>
      <c r="J11" s="266" t="s">
        <v>374</v>
      </c>
      <c r="K11" s="235"/>
      <c r="M11" s="272"/>
      <c r="N11" s="273" t="s">
        <v>374</v>
      </c>
      <c r="O11" s="271">
        <f t="shared" si="7"/>
        <v>0.14652567975830816</v>
      </c>
      <c r="P11" s="270">
        <f>IF($J$4="Todas",COUNTIFS(DB_CAL_Q1_Q4!$M$5:$M$1328,$J11,DB_CAL_Q1_Q4!$L$5:$L$1328,P$8),COUNTIFS(DB_CAL_Q1_Q4!$O$5:$O$1328,$J$4,DB_CAL_Q1_Q4!$M$5:$M$1328,$J11,DB_CAL_Q1_Q4!$L$5:$L$1328,P$8))</f>
        <v>10</v>
      </c>
      <c r="Q11" s="270">
        <f>IF($J$4="Todas",COUNTIFS(DB_CAL_Q1_Q4!$M$5:$M$1328,$J11,DB_CAL_Q1_Q4!$L$5:$L$1328,Q$8),COUNTIFS(DB_CAL_Q1_Q4!$O$5:$O$1328,$J$4,DB_CAL_Q1_Q4!$M$5:$M$1328,$J11,DB_CAL_Q1_Q4!$L$5:$L$1328,Q$8))</f>
        <v>119</v>
      </c>
      <c r="R11" s="270">
        <f>IF($J$4="Todas",COUNTIFS(DB_CAL_Q1_Q4!$M$5:$M$1328,$J11,DB_CAL_Q1_Q4!$L$5:$L$1328,R$8),COUNTIFS(DB_CAL_Q1_Q4!$O$5:$O$1328,$J$4,DB_CAL_Q1_Q4!$M$5:$M$1328,$J11,DB_CAL_Q1_Q4!$L$5:$L$1328,R$8))</f>
        <v>65</v>
      </c>
      <c r="S11" s="274">
        <f t="shared" si="8"/>
        <v>2.1505376344086023E-2</v>
      </c>
      <c r="T11" s="274">
        <f t="shared" si="9"/>
        <v>0.26153846153846155</v>
      </c>
      <c r="U11" s="274">
        <f t="shared" si="10"/>
        <v>0.1608910891089109</v>
      </c>
    </row>
    <row r="12" spans="1:21" ht="15" customHeight="1">
      <c r="A12" s="235">
        <v>5</v>
      </c>
      <c r="B12" s="260" t="str">
        <f t="shared" si="0"/>
        <v>Bomba de calor aire</v>
      </c>
      <c r="C12" s="270">
        <f t="shared" si="1"/>
        <v>130</v>
      </c>
      <c r="D12" s="271">
        <f t="shared" si="5"/>
        <v>9.8187292638351104E-2</v>
      </c>
      <c r="F12" s="263">
        <v>4</v>
      </c>
      <c r="G12" s="264">
        <f t="shared" si="2"/>
        <v>130</v>
      </c>
      <c r="H12" s="263">
        <f t="shared" si="3"/>
        <v>1</v>
      </c>
      <c r="I12" s="265">
        <f t="shared" si="6"/>
        <v>130</v>
      </c>
      <c r="J12" s="266" t="s">
        <v>385</v>
      </c>
      <c r="K12" s="235"/>
      <c r="M12" s="272"/>
      <c r="N12" s="273" t="s">
        <v>385</v>
      </c>
      <c r="O12" s="271">
        <f t="shared" si="7"/>
        <v>9.8187311178247735E-2</v>
      </c>
      <c r="P12" s="270">
        <f>IF($J$4="Todas",COUNTIFS(DB_CAL_Q1_Q4!$M$5:$M$1328,$J12,DB_CAL_Q1_Q4!$L$5:$L$1328,P$8),COUNTIFS(DB_CAL_Q1_Q4!$O$5:$O$1328,$J$4,DB_CAL_Q1_Q4!$M$5:$M$1328,$J12,DB_CAL_Q1_Q4!$L$5:$L$1328,P$8))</f>
        <v>112</v>
      </c>
      <c r="Q12" s="270">
        <f>IF($J$4="Todas",COUNTIFS(DB_CAL_Q1_Q4!$M$5:$M$1328,$J12,DB_CAL_Q1_Q4!$L$5:$L$1328,Q$8),COUNTIFS(DB_CAL_Q1_Q4!$O$5:$O$1328,$J$4,DB_CAL_Q1_Q4!$M$5:$M$1328,$J12,DB_CAL_Q1_Q4!$L$5:$L$1328,Q$8))</f>
        <v>15</v>
      </c>
      <c r="R12" s="270">
        <f>IF($J$4="Todas",COUNTIFS(DB_CAL_Q1_Q4!$M$5:$M$1328,$J12,DB_CAL_Q1_Q4!$L$5:$L$1328,R$8),COUNTIFS(DB_CAL_Q1_Q4!$O$5:$O$1328,$J$4,DB_CAL_Q1_Q4!$M$5:$M$1328,$J12,DB_CAL_Q1_Q4!$L$5:$L$1328,R$8))</f>
        <v>3</v>
      </c>
      <c r="S12" s="274">
        <f t="shared" si="8"/>
        <v>0.24086021505376345</v>
      </c>
      <c r="T12" s="274">
        <f t="shared" si="9"/>
        <v>3.2967032967032968E-2</v>
      </c>
      <c r="U12" s="274">
        <f t="shared" si="10"/>
        <v>7.4257425742574254E-3</v>
      </c>
    </row>
    <row r="13" spans="1:21" ht="15" customHeight="1">
      <c r="A13" s="235">
        <v>6</v>
      </c>
      <c r="B13" s="260" t="str">
        <f t="shared" si="0"/>
        <v>Ninguna</v>
      </c>
      <c r="C13" s="270">
        <f t="shared" si="1"/>
        <v>104</v>
      </c>
      <c r="D13" s="271">
        <f t="shared" si="5"/>
        <v>7.854983411068088E-2</v>
      </c>
      <c r="F13" s="263">
        <v>5</v>
      </c>
      <c r="G13" s="264">
        <f t="shared" si="2"/>
        <v>104</v>
      </c>
      <c r="H13" s="263">
        <f t="shared" si="3"/>
        <v>1</v>
      </c>
      <c r="I13" s="265">
        <f t="shared" si="6"/>
        <v>104</v>
      </c>
      <c r="J13" s="266" t="s">
        <v>342</v>
      </c>
      <c r="K13" s="235"/>
      <c r="M13" s="272"/>
      <c r="N13" s="273" t="s">
        <v>342</v>
      </c>
      <c r="O13" s="271">
        <f t="shared" si="7"/>
        <v>7.8549848942598186E-2</v>
      </c>
      <c r="P13" s="270">
        <f>IF($J$4="Todas",COUNTIFS(DB_CAL_Q1_Q4!$M$5:$M$1328,$J13,DB_CAL_Q1_Q4!$L$5:$L$1328,P$8),COUNTIFS(DB_CAL_Q1_Q4!$O$5:$O$1328,$J$4,DB_CAL_Q1_Q4!$M$5:$M$1328,$J13,DB_CAL_Q1_Q4!$L$5:$L$1328,P$8))</f>
        <v>93</v>
      </c>
      <c r="Q13" s="270">
        <f>IF($J$4="Todas",COUNTIFS(DB_CAL_Q1_Q4!$M$5:$M$1328,$J13,DB_CAL_Q1_Q4!$L$5:$L$1328,Q$8),COUNTIFS(DB_CAL_Q1_Q4!$O$5:$O$1328,$J$4,DB_CAL_Q1_Q4!$M$5:$M$1328,$J13,DB_CAL_Q1_Q4!$L$5:$L$1328,Q$8))</f>
        <v>0</v>
      </c>
      <c r="R13" s="270">
        <f>IF($J$4="Todas",COUNTIFS(DB_CAL_Q1_Q4!$M$5:$M$1328,$J13,DB_CAL_Q1_Q4!$L$5:$L$1328,R$8),COUNTIFS(DB_CAL_Q1_Q4!$O$5:$O$1328,$J$4,DB_CAL_Q1_Q4!$M$5:$M$1328,$J13,DB_CAL_Q1_Q4!$L$5:$L$1328,R$8))</f>
        <v>11</v>
      </c>
      <c r="S13" s="274">
        <f t="shared" si="8"/>
        <v>0.2</v>
      </c>
      <c r="T13" s="274">
        <f t="shared" si="9"/>
        <v>0</v>
      </c>
      <c r="U13" s="274">
        <f t="shared" si="10"/>
        <v>2.7227722772277228E-2</v>
      </c>
    </row>
    <row r="14" spans="1:21" ht="15" customHeight="1">
      <c r="A14" s="235">
        <v>7</v>
      </c>
      <c r="B14" s="260" t="str">
        <f t="shared" si="0"/>
        <v>Otros</v>
      </c>
      <c r="C14" s="270">
        <f t="shared" si="1"/>
        <v>42</v>
      </c>
      <c r="D14" s="271">
        <f t="shared" si="5"/>
        <v>3.1722048390851895E-2</v>
      </c>
      <c r="F14" s="263">
        <v>6</v>
      </c>
      <c r="G14" s="264">
        <f t="shared" si="2"/>
        <v>42</v>
      </c>
      <c r="H14" s="263">
        <f t="shared" si="3"/>
        <v>1</v>
      </c>
      <c r="I14" s="265">
        <f t="shared" si="6"/>
        <v>42</v>
      </c>
      <c r="J14" s="266" t="s">
        <v>309</v>
      </c>
      <c r="K14" s="235"/>
      <c r="M14" s="272"/>
      <c r="N14" s="273" t="s">
        <v>309</v>
      </c>
      <c r="O14" s="271">
        <f t="shared" si="7"/>
        <v>3.1722054380664652E-2</v>
      </c>
      <c r="P14" s="270">
        <f>IF($J$4="Todas",COUNTIFS(DB_CAL_Q1_Q4!$M$5:$M$1328,$J14,DB_CAL_Q1_Q4!$L$5:$L$1328,P$8),COUNTIFS(DB_CAL_Q1_Q4!$O$5:$O$1328,$J$4,DB_CAL_Q1_Q4!$M$5:$M$1328,$J14,DB_CAL_Q1_Q4!$L$5:$L$1328,P$8))</f>
        <v>9</v>
      </c>
      <c r="Q14" s="270">
        <f>IF($J$4="Todas",COUNTIFS(DB_CAL_Q1_Q4!$M$5:$M$1328,$J14,DB_CAL_Q1_Q4!$L$5:$L$1328,Q$8),COUNTIFS(DB_CAL_Q1_Q4!$O$5:$O$1328,$J$4,DB_CAL_Q1_Q4!$M$5:$M$1328,$J14,DB_CAL_Q1_Q4!$L$5:$L$1328,Q$8))</f>
        <v>13</v>
      </c>
      <c r="R14" s="270">
        <f>IF($J$4="Todas",COUNTIFS(DB_CAL_Q1_Q4!$M$5:$M$1328,$J14,DB_CAL_Q1_Q4!$L$5:$L$1328,R$8),COUNTIFS(DB_CAL_Q1_Q4!$O$5:$O$1328,$J$4,DB_CAL_Q1_Q4!$M$5:$M$1328,$J14,DB_CAL_Q1_Q4!$L$5:$L$1328,R$8))</f>
        <v>20</v>
      </c>
      <c r="S14" s="274">
        <f t="shared" si="8"/>
        <v>1.935483870967742E-2</v>
      </c>
      <c r="T14" s="274">
        <f t="shared" si="9"/>
        <v>2.8571428571428571E-2</v>
      </c>
      <c r="U14" s="274">
        <f t="shared" si="10"/>
        <v>4.9504950495049507E-2</v>
      </c>
    </row>
    <row r="15" spans="1:21" ht="15" customHeight="1">
      <c r="A15" s="235">
        <v>8</v>
      </c>
      <c r="B15" s="260" t="str">
        <f t="shared" si="0"/>
        <v>GLP</v>
      </c>
      <c r="C15" s="270">
        <f t="shared" si="1"/>
        <v>39</v>
      </c>
      <c r="D15" s="271">
        <f t="shared" si="5"/>
        <v>2.9456187791505332E-2</v>
      </c>
      <c r="F15" s="263">
        <v>7</v>
      </c>
      <c r="G15" s="264">
        <f t="shared" si="2"/>
        <v>39</v>
      </c>
      <c r="H15" s="263">
        <f t="shared" si="3"/>
        <v>1</v>
      </c>
      <c r="I15" s="265">
        <f t="shared" si="6"/>
        <v>39</v>
      </c>
      <c r="J15" s="266" t="s">
        <v>372</v>
      </c>
      <c r="K15" s="235"/>
      <c r="M15" s="272"/>
      <c r="N15" s="273" t="s">
        <v>372</v>
      </c>
      <c r="O15" s="271">
        <f t="shared" si="7"/>
        <v>2.9456193353474321E-2</v>
      </c>
      <c r="P15" s="270">
        <f>IF($J$4="Todas",COUNTIFS(DB_CAL_Q1_Q4!$M$5:$M$1328,$J15,DB_CAL_Q1_Q4!$L$5:$L$1328,P$8),COUNTIFS(DB_CAL_Q1_Q4!$O$5:$O$1328,$J$4,DB_CAL_Q1_Q4!$M$5:$M$1328,$J15,DB_CAL_Q1_Q4!$L$5:$L$1328,P$8))</f>
        <v>20</v>
      </c>
      <c r="Q15" s="270">
        <f>IF($J$4="Todas",COUNTIFS(DB_CAL_Q1_Q4!$M$5:$M$1328,$J15,DB_CAL_Q1_Q4!$L$5:$L$1328,Q$8),COUNTIFS(DB_CAL_Q1_Q4!$O$5:$O$1328,$J$4,DB_CAL_Q1_Q4!$M$5:$M$1328,$J15,DB_CAL_Q1_Q4!$L$5:$L$1328,Q$8))</f>
        <v>2</v>
      </c>
      <c r="R15" s="270">
        <f>IF($J$4="Todas",COUNTIFS(DB_CAL_Q1_Q4!$M$5:$M$1328,$J15,DB_CAL_Q1_Q4!$L$5:$L$1328,R$8),COUNTIFS(DB_CAL_Q1_Q4!$O$5:$O$1328,$J$4,DB_CAL_Q1_Q4!$M$5:$M$1328,$J15,DB_CAL_Q1_Q4!$L$5:$L$1328,R$8))</f>
        <v>17</v>
      </c>
      <c r="S15" s="274">
        <f t="shared" si="8"/>
        <v>4.3010752688172046E-2</v>
      </c>
      <c r="T15" s="274">
        <f t="shared" si="9"/>
        <v>4.3956043956043956E-3</v>
      </c>
      <c r="U15" s="274">
        <f t="shared" si="10"/>
        <v>4.2079207920792082E-2</v>
      </c>
    </row>
    <row r="16" spans="1:21" ht="15" customHeight="1">
      <c r="A16" s="235">
        <v>9</v>
      </c>
      <c r="B16" s="260" t="str">
        <f t="shared" si="0"/>
        <v>Biomasa</v>
      </c>
      <c r="C16" s="270">
        <f t="shared" si="1"/>
        <v>25</v>
      </c>
      <c r="D16" s="271">
        <f t="shared" si="5"/>
        <v>1.8882171661221366E-2</v>
      </c>
      <c r="F16" s="263">
        <v>8</v>
      </c>
      <c r="G16" s="264">
        <f t="shared" si="2"/>
        <v>25</v>
      </c>
      <c r="H16" s="263">
        <f t="shared" si="3"/>
        <v>1</v>
      </c>
      <c r="I16" s="265">
        <f t="shared" si="6"/>
        <v>25</v>
      </c>
      <c r="J16" s="266" t="s">
        <v>339</v>
      </c>
      <c r="K16" s="235"/>
      <c r="M16" s="272"/>
      <c r="N16" s="273" t="s">
        <v>339</v>
      </c>
      <c r="O16" s="271">
        <f t="shared" si="7"/>
        <v>1.8882175226586102E-2</v>
      </c>
      <c r="P16" s="270">
        <f>IF($J$4="Todas",COUNTIFS(DB_CAL_Q1_Q4!$M$5:$M$1328,$J16,DB_CAL_Q1_Q4!$L$5:$L$1328,P$8),COUNTIFS(DB_CAL_Q1_Q4!$O$5:$O$1328,$J$4,DB_CAL_Q1_Q4!$M$5:$M$1328,$J16,DB_CAL_Q1_Q4!$L$5:$L$1328,P$8))</f>
        <v>5</v>
      </c>
      <c r="Q16" s="270">
        <f>IF($J$4="Todas",COUNTIFS(DB_CAL_Q1_Q4!$M$5:$M$1328,$J16,DB_CAL_Q1_Q4!$L$5:$L$1328,Q$8),COUNTIFS(DB_CAL_Q1_Q4!$O$5:$O$1328,$J$4,DB_CAL_Q1_Q4!$M$5:$M$1328,$J16,DB_CAL_Q1_Q4!$L$5:$L$1328,Q$8))</f>
        <v>15</v>
      </c>
      <c r="R16" s="270">
        <f>IF($J$4="Todas",COUNTIFS(DB_CAL_Q1_Q4!$M$5:$M$1328,$J16,DB_CAL_Q1_Q4!$L$5:$L$1328,R$8),COUNTIFS(DB_CAL_Q1_Q4!$O$5:$O$1328,$J$4,DB_CAL_Q1_Q4!$M$5:$M$1328,$J16,DB_CAL_Q1_Q4!$L$5:$L$1328,R$8))</f>
        <v>5</v>
      </c>
      <c r="S16" s="274">
        <f t="shared" si="8"/>
        <v>1.0752688172043012E-2</v>
      </c>
      <c r="T16" s="274">
        <f t="shared" si="9"/>
        <v>3.2967032967032968E-2</v>
      </c>
      <c r="U16" s="274">
        <f t="shared" si="10"/>
        <v>1.2376237623762377E-2</v>
      </c>
    </row>
    <row r="17" spans="1:21" ht="15" customHeight="1">
      <c r="A17" s="235">
        <v>10</v>
      </c>
      <c r="B17" s="260" t="str">
        <f t="shared" si="0"/>
        <v>Carbón</v>
      </c>
      <c r="C17" s="270">
        <f t="shared" si="1"/>
        <v>9</v>
      </c>
      <c r="D17" s="271">
        <f t="shared" si="5"/>
        <v>6.7975817980396912E-3</v>
      </c>
      <c r="F17" s="263">
        <v>9</v>
      </c>
      <c r="G17" s="264">
        <f t="shared" si="2"/>
        <v>9</v>
      </c>
      <c r="H17" s="263">
        <f t="shared" si="3"/>
        <v>1</v>
      </c>
      <c r="I17" s="265">
        <f t="shared" si="6"/>
        <v>9</v>
      </c>
      <c r="J17" s="266" t="s">
        <v>375</v>
      </c>
      <c r="K17" s="235"/>
      <c r="M17" s="272"/>
      <c r="N17" s="273" t="s">
        <v>375</v>
      </c>
      <c r="O17" s="271">
        <f t="shared" si="7"/>
        <v>6.7975830815709968E-3</v>
      </c>
      <c r="P17" s="270">
        <f>IF($J$4="Todas",COUNTIFS(DB_CAL_Q1_Q4!$M$5:$M$1328,$J17,DB_CAL_Q1_Q4!$L$5:$L$1328,P$8),COUNTIFS(DB_CAL_Q1_Q4!$O$5:$O$1328,$J$4,DB_CAL_Q1_Q4!$M$5:$M$1328,$J17,DB_CAL_Q1_Q4!$L$5:$L$1328,P$8))</f>
        <v>4</v>
      </c>
      <c r="Q17" s="270">
        <f>IF($J$4="Todas",COUNTIFS(DB_CAL_Q1_Q4!$M$5:$M$1328,$J17,DB_CAL_Q1_Q4!$L$5:$L$1328,Q$8),COUNTIFS(DB_CAL_Q1_Q4!$O$5:$O$1328,$J$4,DB_CAL_Q1_Q4!$M$5:$M$1328,$J17,DB_CAL_Q1_Q4!$L$5:$L$1328,Q$8))</f>
        <v>5</v>
      </c>
      <c r="R17" s="270">
        <f>IF($J$4="Todas",COUNTIFS(DB_CAL_Q1_Q4!$M$5:$M$1328,$J17,DB_CAL_Q1_Q4!$L$5:$L$1328,R$8),COUNTIFS(DB_CAL_Q1_Q4!$O$5:$O$1328,$J$4,DB_CAL_Q1_Q4!$M$5:$M$1328,$J17,DB_CAL_Q1_Q4!$L$5:$L$1328,R$8))</f>
        <v>0</v>
      </c>
      <c r="S17" s="274">
        <f t="shared" si="8"/>
        <v>8.6021505376344086E-3</v>
      </c>
      <c r="T17" s="274">
        <f t="shared" si="9"/>
        <v>1.098901098901099E-2</v>
      </c>
      <c r="U17" s="274">
        <f t="shared" si="10"/>
        <v>0</v>
      </c>
    </row>
    <row r="18" spans="1:21" ht="15" customHeight="1">
      <c r="A18" s="235">
        <v>11</v>
      </c>
      <c r="B18" s="260" t="str">
        <f t="shared" si="0"/>
        <v>Solar Térmica</v>
      </c>
      <c r="C18" s="270">
        <f t="shared" si="1"/>
        <v>3</v>
      </c>
      <c r="D18" s="271">
        <f t="shared" si="5"/>
        <v>2.2658605993465639E-3</v>
      </c>
      <c r="F18" s="263">
        <v>10</v>
      </c>
      <c r="G18" s="264">
        <f t="shared" si="2"/>
        <v>3</v>
      </c>
      <c r="H18" s="263">
        <f t="shared" si="3"/>
        <v>1</v>
      </c>
      <c r="I18" s="265">
        <f t="shared" si="6"/>
        <v>3</v>
      </c>
      <c r="J18" s="266" t="s">
        <v>338</v>
      </c>
      <c r="K18" s="235"/>
      <c r="M18" s="272"/>
      <c r="N18" s="273" t="s">
        <v>338</v>
      </c>
      <c r="O18" s="271">
        <f t="shared" si="7"/>
        <v>2.2658610271903325E-3</v>
      </c>
      <c r="P18" s="270">
        <f>IF($J$4="Todas",COUNTIFS(DB_CAL_Q1_Q4!$M$5:$M$1328,$J18,DB_CAL_Q1_Q4!$L$5:$L$1328,P$8),COUNTIFS(DB_CAL_Q1_Q4!$O$5:$O$1328,$J$4,DB_CAL_Q1_Q4!$M$5:$M$1328,$J18,DB_CAL_Q1_Q4!$L$5:$L$1328,P$8))</f>
        <v>3</v>
      </c>
      <c r="Q18" s="270">
        <f>IF($J$4="Todas",COUNTIFS(DB_CAL_Q1_Q4!$M$5:$M$1328,$J18,DB_CAL_Q1_Q4!$L$5:$L$1328,Q$8),COUNTIFS(DB_CAL_Q1_Q4!$O$5:$O$1328,$J$4,DB_CAL_Q1_Q4!$M$5:$M$1328,$J18,DB_CAL_Q1_Q4!$L$5:$L$1328,Q$8))</f>
        <v>0</v>
      </c>
      <c r="R18" s="270">
        <f>IF($J$4="Todas",COUNTIFS(DB_CAL_Q1_Q4!$M$5:$M$1328,$J18,DB_CAL_Q1_Q4!$L$5:$L$1328,R$8),COUNTIFS(DB_CAL_Q1_Q4!$O$5:$O$1328,$J$4,DB_CAL_Q1_Q4!$M$5:$M$1328,$J18,DB_CAL_Q1_Q4!$L$5:$L$1328,R$8))</f>
        <v>0</v>
      </c>
      <c r="S18" s="274">
        <f t="shared" si="8"/>
        <v>6.4516129032258064E-3</v>
      </c>
      <c r="T18" s="274">
        <f t="shared" si="9"/>
        <v>0</v>
      </c>
      <c r="U18" s="274">
        <f t="shared" si="10"/>
        <v>0</v>
      </c>
    </row>
    <row r="19" spans="1:21" ht="15" customHeight="1">
      <c r="A19" s="235">
        <v>12</v>
      </c>
      <c r="B19" s="260" t="str">
        <f t="shared" si="0"/>
        <v>DH renovable</v>
      </c>
      <c r="C19" s="270">
        <f t="shared" si="1"/>
        <v>2</v>
      </c>
      <c r="D19" s="271">
        <f t="shared" si="5"/>
        <v>1.5105737328977092E-3</v>
      </c>
      <c r="F19" s="263">
        <v>11</v>
      </c>
      <c r="G19" s="264">
        <f t="shared" si="2"/>
        <v>2</v>
      </c>
      <c r="H19" s="263">
        <f t="shared" si="3"/>
        <v>1</v>
      </c>
      <c r="I19" s="265">
        <f t="shared" si="6"/>
        <v>2</v>
      </c>
      <c r="J19" s="266" t="s">
        <v>386</v>
      </c>
      <c r="K19" s="235"/>
      <c r="M19" s="272"/>
      <c r="N19" s="273" t="s">
        <v>386</v>
      </c>
      <c r="O19" s="271">
        <f t="shared" si="7"/>
        <v>1.5105740181268882E-3</v>
      </c>
      <c r="P19" s="270">
        <f>IF($J$4="Todas",COUNTIFS(DB_CAL_Q1_Q4!$M$5:$M$1328,$J19,DB_CAL_Q1_Q4!$L$5:$L$1328,P$8),COUNTIFS(DB_CAL_Q1_Q4!$O$5:$O$1328,$J$4,DB_CAL_Q1_Q4!$M$5:$M$1328,$J19,DB_CAL_Q1_Q4!$L$5:$L$1328,P$8))</f>
        <v>2</v>
      </c>
      <c r="Q19" s="270">
        <f>IF($J$4="Todas",COUNTIFS(DB_CAL_Q1_Q4!$M$5:$M$1328,$J19,DB_CAL_Q1_Q4!$L$5:$L$1328,Q$8),COUNTIFS(DB_CAL_Q1_Q4!$O$5:$O$1328,$J$4,DB_CAL_Q1_Q4!$M$5:$M$1328,$J19,DB_CAL_Q1_Q4!$L$5:$L$1328,Q$8))</f>
        <v>0</v>
      </c>
      <c r="R19" s="270">
        <f>IF($J$4="Todas",COUNTIFS(DB_CAL_Q1_Q4!$M$5:$M$1328,$J19,DB_CAL_Q1_Q4!$L$5:$L$1328,R$8),COUNTIFS(DB_CAL_Q1_Q4!$O$5:$O$1328,$J$4,DB_CAL_Q1_Q4!$M$5:$M$1328,$J19,DB_CAL_Q1_Q4!$L$5:$L$1328,R$8))</f>
        <v>0</v>
      </c>
      <c r="S19" s="274">
        <f t="shared" si="8"/>
        <v>4.3010752688172043E-3</v>
      </c>
      <c r="T19" s="274">
        <f t="shared" si="9"/>
        <v>0</v>
      </c>
      <c r="U19" s="274">
        <f t="shared" si="10"/>
        <v>0</v>
      </c>
    </row>
    <row r="20" spans="1:21" ht="15" customHeight="1">
      <c r="A20" s="235">
        <v>13</v>
      </c>
      <c r="B20" s="260" t="str">
        <f t="shared" si="0"/>
        <v>Bomba de calor agua</v>
      </c>
      <c r="C20" s="270">
        <f t="shared" si="1"/>
        <v>1.00013</v>
      </c>
      <c r="D20" s="271">
        <f t="shared" si="5"/>
        <v>7.5538505374149294E-4</v>
      </c>
      <c r="F20" s="263">
        <v>12</v>
      </c>
      <c r="G20" s="264">
        <f t="shared" si="2"/>
        <v>1</v>
      </c>
      <c r="H20" s="263">
        <f t="shared" si="3"/>
        <v>2</v>
      </c>
      <c r="I20" s="265">
        <f t="shared" si="6"/>
        <v>1.0001199999999999</v>
      </c>
      <c r="J20" s="266" t="s">
        <v>388</v>
      </c>
      <c r="K20" s="235"/>
      <c r="M20" s="272"/>
      <c r="N20" s="273" t="s">
        <v>388</v>
      </c>
      <c r="O20" s="271">
        <f t="shared" si="7"/>
        <v>7.5528700906344411E-4</v>
      </c>
      <c r="P20" s="270">
        <f>IF($J$4="Todas",COUNTIFS(DB_CAL_Q1_Q4!$M$5:$M$1328,$J20,DB_CAL_Q1_Q4!$L$5:$L$1328,P$8),COUNTIFS(DB_CAL_Q1_Q4!$O$5:$O$1328,$J$4,DB_CAL_Q1_Q4!$M$5:$M$1328,$J20,DB_CAL_Q1_Q4!$L$5:$L$1328,P$8))</f>
        <v>0</v>
      </c>
      <c r="Q20" s="270">
        <f>IF($J$4="Todas",COUNTIFS(DB_CAL_Q1_Q4!$M$5:$M$1328,$J20,DB_CAL_Q1_Q4!$L$5:$L$1328,Q$8),COUNTIFS(DB_CAL_Q1_Q4!$O$5:$O$1328,$J$4,DB_CAL_Q1_Q4!$M$5:$M$1328,$J20,DB_CAL_Q1_Q4!$L$5:$L$1328,Q$8))</f>
        <v>1</v>
      </c>
      <c r="R20" s="270">
        <f>IF($J$4="Todas",COUNTIFS(DB_CAL_Q1_Q4!$M$5:$M$1328,$J20,DB_CAL_Q1_Q4!$L$5:$L$1328,R$8),COUNTIFS(DB_CAL_Q1_Q4!$O$5:$O$1328,$J$4,DB_CAL_Q1_Q4!$M$5:$M$1328,$J20,DB_CAL_Q1_Q4!$L$5:$L$1328,R$8))</f>
        <v>0</v>
      </c>
      <c r="S20" s="274">
        <f t="shared" si="8"/>
        <v>0</v>
      </c>
      <c r="T20" s="274">
        <f t="shared" si="9"/>
        <v>2.1978021978021978E-3</v>
      </c>
      <c r="U20" s="274">
        <f t="shared" si="10"/>
        <v>0</v>
      </c>
    </row>
    <row r="21" spans="1:21" ht="15" customHeight="1" thickBot="1">
      <c r="A21" s="235">
        <v>14</v>
      </c>
      <c r="B21" s="275" t="str">
        <f t="shared" si="0"/>
        <v>DH no renovable</v>
      </c>
      <c r="C21" s="276">
        <f t="shared" si="1"/>
        <v>1.0001199999999999</v>
      </c>
      <c r="D21" s="277">
        <f t="shared" si="5"/>
        <v>7.5537750087282846E-4</v>
      </c>
      <c r="F21" s="263">
        <v>13</v>
      </c>
      <c r="G21" s="264">
        <f t="shared" si="2"/>
        <v>1</v>
      </c>
      <c r="H21" s="263">
        <f t="shared" si="3"/>
        <v>2</v>
      </c>
      <c r="I21" s="265">
        <f t="shared" si="6"/>
        <v>1.00013</v>
      </c>
      <c r="J21" s="266" t="s">
        <v>387</v>
      </c>
      <c r="K21" s="235"/>
      <c r="M21" s="278"/>
      <c r="N21" s="279" t="s">
        <v>387</v>
      </c>
      <c r="O21" s="277">
        <f t="shared" si="7"/>
        <v>7.5528700906344411E-4</v>
      </c>
      <c r="P21" s="276">
        <f>IF($J$4="Todas",COUNTIFS(DB_CAL_Q1_Q4!$M$5:$M$1328,$J21,DB_CAL_Q1_Q4!$L$5:$L$1328,P$8),COUNTIFS(DB_CAL_Q1_Q4!$O$5:$O$1328,$J$4,DB_CAL_Q1_Q4!$M$5:$M$1328,$J21,DB_CAL_Q1_Q4!$L$5:$L$1328,P$8))</f>
        <v>1</v>
      </c>
      <c r="Q21" s="276">
        <f>IF($J$4="Todas",COUNTIFS(DB_CAL_Q1_Q4!$M$5:$M$1328,$J21,DB_CAL_Q1_Q4!$L$5:$L$1328,Q$8),COUNTIFS(DB_CAL_Q1_Q4!$O$5:$O$1328,$J$4,DB_CAL_Q1_Q4!$M$5:$M$1328,$J21,DB_CAL_Q1_Q4!$L$5:$L$1328,Q$8))</f>
        <v>0</v>
      </c>
      <c r="R21" s="276">
        <f>IF($J$4="Todas",COUNTIFS(DB_CAL_Q1_Q4!$M$5:$M$1328,$J21,DB_CAL_Q1_Q4!$L$5:$L$1328,R$8),COUNTIFS(DB_CAL_Q1_Q4!$O$5:$O$1328,$J$4,DB_CAL_Q1_Q4!$M$5:$M$1328,$J21,DB_CAL_Q1_Q4!$L$5:$L$1328,R$8))</f>
        <v>0</v>
      </c>
      <c r="S21" s="280">
        <f t="shared" si="8"/>
        <v>2.1505376344086021E-3</v>
      </c>
      <c r="T21" s="280">
        <f t="shared" si="9"/>
        <v>0</v>
      </c>
      <c r="U21" s="280">
        <f t="shared" si="10"/>
        <v>0</v>
      </c>
    </row>
    <row r="22" spans="1:21" ht="15" customHeight="1" thickTop="1">
      <c r="B22" s="309" t="s">
        <v>630</v>
      </c>
      <c r="C22" s="309"/>
      <c r="D22" s="309"/>
      <c r="P22" s="281">
        <f>SUM(P9:P21)</f>
        <v>465</v>
      </c>
      <c r="Q22" s="281">
        <f t="shared" ref="Q22:R22" si="11">SUM(Q9:Q21)</f>
        <v>455</v>
      </c>
      <c r="R22" s="281">
        <f t="shared" si="11"/>
        <v>404</v>
      </c>
      <c r="S22" s="282"/>
      <c r="T22" s="282"/>
      <c r="U22" s="282"/>
    </row>
    <row r="23" spans="1:21" ht="15" customHeight="1">
      <c r="C23" s="249"/>
      <c r="D23" s="249"/>
    </row>
    <row r="24" spans="1:21" ht="15" customHeight="1">
      <c r="C24" s="249"/>
      <c r="D24" s="249"/>
      <c r="E24" s="250"/>
      <c r="F24" s="243"/>
      <c r="G24" s="243"/>
    </row>
    <row r="25" spans="1:21" ht="15" customHeight="1">
      <c r="C25" s="249"/>
      <c r="D25" s="309" t="s">
        <v>621</v>
      </c>
      <c r="E25" s="250"/>
      <c r="F25" s="243"/>
      <c r="G25" s="243"/>
    </row>
    <row r="26" spans="1:21" ht="15" customHeight="1">
      <c r="B26" s="236" t="s">
        <v>357</v>
      </c>
      <c r="C26" s="283" t="str">
        <f>$J$5</f>
        <v>Todas</v>
      </c>
      <c r="D26" s="306" t="s">
        <v>314</v>
      </c>
      <c r="E26" s="284"/>
      <c r="F26" s="284"/>
      <c r="G26" s="284"/>
      <c r="H26" s="256" t="s">
        <v>315</v>
      </c>
      <c r="I26" s="284"/>
      <c r="J26" s="284"/>
      <c r="K26" s="256"/>
      <c r="L26" s="284"/>
      <c r="M26" s="284"/>
      <c r="N26" s="256" t="s">
        <v>316</v>
      </c>
      <c r="O26" s="284"/>
      <c r="P26" s="284"/>
      <c r="Q26" s="285"/>
      <c r="R26" s="256"/>
      <c r="S26" s="284"/>
      <c r="T26" s="284"/>
      <c r="U26" s="257"/>
    </row>
    <row r="27" spans="1:21" ht="15" customHeight="1">
      <c r="B27" s="236" t="s">
        <v>398</v>
      </c>
      <c r="C27" s="283" t="str">
        <f>$J$4</f>
        <v>Todas</v>
      </c>
      <c r="D27" s="286" t="s">
        <v>303</v>
      </c>
      <c r="E27" s="286" t="s">
        <v>304</v>
      </c>
      <c r="F27" s="287" t="s">
        <v>303</v>
      </c>
      <c r="G27" s="287" t="s">
        <v>304</v>
      </c>
      <c r="H27" s="288" t="s">
        <v>25</v>
      </c>
      <c r="I27" s="286" t="s">
        <v>51</v>
      </c>
      <c r="J27" s="286" t="s">
        <v>52</v>
      </c>
      <c r="K27" s="287" t="s">
        <v>25</v>
      </c>
      <c r="L27" s="287" t="s">
        <v>51</v>
      </c>
      <c r="M27" s="287" t="s">
        <v>52</v>
      </c>
      <c r="N27" s="288" t="s">
        <v>49</v>
      </c>
      <c r="O27" s="286" t="s">
        <v>50</v>
      </c>
      <c r="P27" s="286" t="s">
        <v>48</v>
      </c>
      <c r="Q27" s="286" t="s">
        <v>47</v>
      </c>
      <c r="R27" s="287" t="s">
        <v>49</v>
      </c>
      <c r="S27" s="287" t="s">
        <v>50</v>
      </c>
      <c r="T27" s="287" t="s">
        <v>48</v>
      </c>
      <c r="U27" s="287" t="s">
        <v>47</v>
      </c>
    </row>
    <row r="28" spans="1:21" ht="15" customHeight="1">
      <c r="B28" s="267" t="str">
        <f>B9</f>
        <v>Gas Natural</v>
      </c>
      <c r="C28" s="262">
        <f>IFERROR(SUM(D28:E28)/SUM($D$41:$E$41),)</f>
        <v>0.39577039274924469</v>
      </c>
      <c r="D28" s="261">
        <f>IF(AND($J$5="Todas",$J$4="Todas"),COUNTIFS(DB_CAL_Q1_Q4!$M$5:$M$1328,$B28,DB_CAL_Q1_Q4!$E$5:$E$1328,D$27),IF($J$5="Todas",COUNTIFS(DB_CAL_Q1_Q4!$O$5:$O$1328,$J$4,DB_CAL_Q1_Q4!$M$5:$M$1328,$B28,DB_CAL_Q1_Q4!$E$5:$E$1328,D$27),IF($J$4="Todas",COUNTIFS(DB_CAL_Q1_Q4!$L$5:$L$1328,$J$5,DB_CAL_Q1_Q4!$M$5:$M$1328,$B28,DB_CAL_Q1_Q4!$E$5:$E$1328,D$27),COUNTIFS(DB_CAL_Q1_Q4!$O$5:$O$1328,$J$4,DB_CAL_Q1_Q4!$L$5:$L$1328,$J$5,DB_CAL_Q1_Q4!$M$5:$M$1328,$B28,DB_CAL_Q1_Q4!$E$5:$E$1328,D$27))))</f>
        <v>198</v>
      </c>
      <c r="E28" s="261">
        <f>IF(AND($J$5="Todas",$J$4="Todas"),COUNTIFS(DB_CAL_Q1_Q4!$M$5:$M$1328,$B28,DB_CAL_Q1_Q4!$E$5:$E$1328,E$27),IF($J$5="Todas",COUNTIFS(DB_CAL_Q1_Q4!$O$5:$O$1328,$J$4,DB_CAL_Q1_Q4!$M$5:$M$1328,$B28,DB_CAL_Q1_Q4!$E$5:$E$1328,E$27),IF($J$4="Todas",COUNTIFS(DB_CAL_Q1_Q4!$L$5:$L$1328,$J$5,DB_CAL_Q1_Q4!$M$5:$M$1328,$B28,DB_CAL_Q1_Q4!$E$5:$E$1328,E$27),COUNTIFS(DB_CAL_Q1_Q4!$O$5:$O$1328,$J$4,DB_CAL_Q1_Q4!$L$5:$L$1328,$J$5,DB_CAL_Q1_Q4!$M$5:$M$1328,$B28,DB_CAL_Q1_Q4!$E$5:$E$1328,E$27))))</f>
        <v>326</v>
      </c>
      <c r="F28" s="269">
        <f>IFERROR(D28/D$41,0)</f>
        <v>0.38076923076923075</v>
      </c>
      <c r="G28" s="269">
        <f t="shared" ref="G28:G40" si="12">IFERROR(E28/E$41,0)</f>
        <v>0.40547263681592038</v>
      </c>
      <c r="H28" s="289">
        <f>IF(AND($J$5="Todas",$J$4="Todas"),COUNTIFS(DB_CAL_Q1_Q4!$M$5:$M$1328,$B28,DB_CAL_Q1_Q4!$D$5:$D$1328,H$27),IF($J$5="Todas",COUNTIFS(DB_CAL_Q1_Q4!$O$5:$O$1328,$J$4,DB_CAL_Q1_Q4!$M$5:$M$1328,$B28,DB_CAL_Q1_Q4!$D$5:$D$1328,H$27),IF($J$4="Todas",COUNTIFS(DB_CAL_Q1_Q4!$L$5:$L$1328,$J$5,DB_CAL_Q1_Q4!$M$5:$M$1328,$B28,DB_CAL_Q1_Q4!$D$5:$D$1328,H$27),COUNTIFS(DB_CAL_Q1_Q4!$O$5:$O$1328,$J$4,DB_CAL_Q1_Q4!$L$5:$L$1328,$J$5,DB_CAL_Q1_Q4!$M$5:$M$1328,$B28,DB_CAL_Q1_Q4!$D$5:$D$1328,H$27))))</f>
        <v>126</v>
      </c>
      <c r="I28" s="261">
        <f>IF(AND($J$5="Todas",$J$4="Todas"),COUNTIFS(DB_CAL_Q1_Q4!$M$5:$M$1328,$B28,DB_CAL_Q1_Q4!$D$5:$D$1328,I$27),IF($J$5="Todas",COUNTIFS(DB_CAL_Q1_Q4!$O$5:$O$1328,$J$4,DB_CAL_Q1_Q4!$M$5:$M$1328,$B28,DB_CAL_Q1_Q4!$D$5:$D$1328,I$27),IF($J$4="Todas",COUNTIFS(DB_CAL_Q1_Q4!$L$5:$L$1328,$J$5,DB_CAL_Q1_Q4!$M$5:$M$1328,$B28,DB_CAL_Q1_Q4!$D$5:$D$1328,I$27),COUNTIFS(DB_CAL_Q1_Q4!$O$5:$O$1328,$J$4,DB_CAL_Q1_Q4!$L$5:$L$1328,$J$5,DB_CAL_Q1_Q4!$M$5:$M$1328,$B28,DB_CAL_Q1_Q4!$D$5:$D$1328,I$27))))</f>
        <v>237</v>
      </c>
      <c r="J28" s="261">
        <f>IF(AND($J$5="Todas",$J$4="Todas"),COUNTIFS(DB_CAL_Q1_Q4!$M$5:$M$1328,$B28,DB_CAL_Q1_Q4!$D$5:$D$1328,J$27),IF($J$5="Todas",COUNTIFS(DB_CAL_Q1_Q4!$O$5:$O$1328,$J$4,DB_CAL_Q1_Q4!$M$5:$M$1328,$B28,DB_CAL_Q1_Q4!$D$5:$D$1328,J$27),IF($J$4="Todas",COUNTIFS(DB_CAL_Q1_Q4!$L$5:$L$1328,$J$5,DB_CAL_Q1_Q4!$M$5:$M$1328,$B28,DB_CAL_Q1_Q4!$D$5:$D$1328,J$27),COUNTIFS(DB_CAL_Q1_Q4!$O$5:$O$1328,$J$4,DB_CAL_Q1_Q4!$L$5:$L$1328,$J$5,DB_CAL_Q1_Q4!$M$5:$M$1328,$B28,DB_CAL_Q1_Q4!$D$5:$D$1328,J$27))))</f>
        <v>161</v>
      </c>
      <c r="K28" s="269">
        <f t="shared" ref="K28:K40" si="13">IFERROR(H28/H$41,)</f>
        <v>0.45323741007194246</v>
      </c>
      <c r="L28" s="269">
        <f t="shared" ref="L28:L40" si="14">IFERROR(I28/I$41,)</f>
        <v>0.40582191780821919</v>
      </c>
      <c r="M28" s="269">
        <f t="shared" ref="M28:M40" si="15">IFERROR(J28/J$41,)</f>
        <v>0.34848484848484851</v>
      </c>
      <c r="N28" s="289">
        <f>IF(AND($J$5="Todas",$J$4="Todas"),COUNTIFS(DB_CAL_Q1_Q4!$M$5:$M$1328,$B28,DB_CAL_Q1_Q4!$F$5:$F$1328,N$27),IF($J$5="Todas",COUNTIFS(DB_CAL_Q1_Q4!$O$5:$O$1328,$J$4,DB_CAL_Q1_Q4!$M$5:$M$1328,$B28,DB_CAL_Q1_Q4!$F$5:$F$1328,N$27),IF($J$4="Todas",COUNTIFS(DB_CAL_Q1_Q4!$L$5:$L$1328,$J$5,DB_CAL_Q1_Q4!$M$5:$M$1328,$B28,DB_CAL_Q1_Q4!$F$5:$F$1328,N$27),COUNTIFS(DB_CAL_Q1_Q4!$O$5:$O$1328,$J$4,DB_CAL_Q1_Q4!$L$5:$L$1328,$J$5,DB_CAL_Q1_Q4!$M$5:$M$1328,$B28,DB_CAL_Q1_Q4!$F$5:$F$1328,N$27))))</f>
        <v>170</v>
      </c>
      <c r="O28" s="261">
        <f>IF(AND($J$5="Todas",$J$4="Todas"),COUNTIFS(DB_CAL_Q1_Q4!$M$5:$M$1328,$B28,DB_CAL_Q1_Q4!$F$5:$F$1328,O$27),IF($J$5="Todas",COUNTIFS(DB_CAL_Q1_Q4!$O$5:$O$1328,$J$4,DB_CAL_Q1_Q4!$M$5:$M$1328,$B28,DB_CAL_Q1_Q4!$F$5:$F$1328,O$27),IF($J$4="Todas",COUNTIFS(DB_CAL_Q1_Q4!$L$5:$L$1328,$J$5,DB_CAL_Q1_Q4!$M$5:$M$1328,$B28,DB_CAL_Q1_Q4!$F$5:$F$1328,O$27),COUNTIFS(DB_CAL_Q1_Q4!$O$5:$O$1328,$J$4,DB_CAL_Q1_Q4!$L$5:$L$1328,$J$5,DB_CAL_Q1_Q4!$M$5:$M$1328,$B28,DB_CAL_Q1_Q4!$F$5:$F$1328,O$27))))</f>
        <v>188</v>
      </c>
      <c r="P28" s="261">
        <f>IF(AND($J$5="Todas",$J$4="Todas"),COUNTIFS(DB_CAL_Q1_Q4!$M$5:$M$1328,$B28,DB_CAL_Q1_Q4!$F$5:$F$1328,P$27),IF($J$5="Todas",COUNTIFS(DB_CAL_Q1_Q4!$O$5:$O$1328,$J$4,DB_CAL_Q1_Q4!$M$5:$M$1328,$B28,DB_CAL_Q1_Q4!$F$5:$F$1328,P$27),IF($J$4="Todas",COUNTIFS(DB_CAL_Q1_Q4!$L$5:$L$1328,$J$5,DB_CAL_Q1_Q4!$M$5:$M$1328,$B28,DB_CAL_Q1_Q4!$F$5:$F$1328,P$27),COUNTIFS(DB_CAL_Q1_Q4!$O$5:$O$1328,$J$4,DB_CAL_Q1_Q4!$L$5:$L$1328,$J$5,DB_CAL_Q1_Q4!$M$5:$M$1328,$B28,DB_CAL_Q1_Q4!$F$5:$F$1328,P$27))))</f>
        <v>162</v>
      </c>
      <c r="Q28" s="261">
        <f>IF(AND($J$5="Todas",$J$4="Todas"),COUNTIFS(DB_CAL_Q1_Q4!$M$5:$M$1328,$B28,DB_CAL_Q1_Q4!$F$5:$F$1328,Q$27),IF($J$5="Todas",COUNTIFS(DB_CAL_Q1_Q4!$O$5:$O$1328,$J$4,DB_CAL_Q1_Q4!$M$5:$M$1328,$B28,DB_CAL_Q1_Q4!$F$5:$F$1328,Q$27),IF($J$4="Todas",COUNTIFS(DB_CAL_Q1_Q4!$L$5:$L$1328,$J$5,DB_CAL_Q1_Q4!$M$5:$M$1328,$B28,DB_CAL_Q1_Q4!$F$5:$F$1328,Q$27),COUNTIFS(DB_CAL_Q1_Q4!$O$5:$O$1328,$J$4,DB_CAL_Q1_Q4!$L$5:$L$1328,$J$5,DB_CAL_Q1_Q4!$M$5:$M$1328,$B28,DB_CAL_Q1_Q4!$F$5:$F$1328,Q$27))))</f>
        <v>4</v>
      </c>
      <c r="R28" s="269">
        <f>IFERROR(N28/N$41,)</f>
        <v>0.35269709543568467</v>
      </c>
      <c r="S28" s="269">
        <f t="shared" ref="S28:U28" si="16">IFERROR(O28/O$41,)</f>
        <v>0.41870824053452116</v>
      </c>
      <c r="T28" s="269">
        <f t="shared" si="16"/>
        <v>0.421875</v>
      </c>
      <c r="U28" s="269">
        <f t="shared" si="16"/>
        <v>0.44444444444444442</v>
      </c>
    </row>
    <row r="29" spans="1:21" ht="15" customHeight="1">
      <c r="B29" s="272" t="str">
        <f t="shared" ref="B29:B40" si="17">B10</f>
        <v>Electricidad</v>
      </c>
      <c r="C29" s="271">
        <f t="shared" ref="C29:C40" si="18">IFERROR(SUM(D29:E29)/SUM($D$41:$E$41),)</f>
        <v>0.18882175226586104</v>
      </c>
      <c r="D29" s="270">
        <f>IF(AND($J$5="Todas",$J$4="Todas"),COUNTIFS(DB_CAL_Q1_Q4!$M$5:$M$1328,$B29,DB_CAL_Q1_Q4!$E$5:$E$1328,D$27),IF($J$5="Todas",COUNTIFS(DB_CAL_Q1_Q4!$O$5:$O$1328,$J$4,DB_CAL_Q1_Q4!$M$5:$M$1328,$B29,DB_CAL_Q1_Q4!$E$5:$E$1328,D$27),IF($J$4="Todas",COUNTIFS(DB_CAL_Q1_Q4!$L$5:$L$1328,$J$5,DB_CAL_Q1_Q4!$M$5:$M$1328,$B29,DB_CAL_Q1_Q4!$E$5:$E$1328,D$27),COUNTIFS(DB_CAL_Q1_Q4!$O$5:$O$1328,$J$4,DB_CAL_Q1_Q4!$L$5:$L$1328,$J$5,DB_CAL_Q1_Q4!$M$5:$M$1328,$B29,DB_CAL_Q1_Q4!$E$5:$E$1328,D$27))))</f>
        <v>90</v>
      </c>
      <c r="E29" s="270">
        <f>IF(AND($J$5="Todas",$J$4="Todas"),COUNTIFS(DB_CAL_Q1_Q4!$M$5:$M$1328,$B29,DB_CAL_Q1_Q4!$E$5:$E$1328,E$27),IF($J$5="Todas",COUNTIFS(DB_CAL_Q1_Q4!$O$5:$O$1328,$J$4,DB_CAL_Q1_Q4!$M$5:$M$1328,$B29,DB_CAL_Q1_Q4!$E$5:$E$1328,E$27),IF($J$4="Todas",COUNTIFS(DB_CAL_Q1_Q4!$L$5:$L$1328,$J$5,DB_CAL_Q1_Q4!$M$5:$M$1328,$B29,DB_CAL_Q1_Q4!$E$5:$E$1328,E$27),COUNTIFS(DB_CAL_Q1_Q4!$O$5:$O$1328,$J$4,DB_CAL_Q1_Q4!$L$5:$L$1328,$J$5,DB_CAL_Q1_Q4!$M$5:$M$1328,$B29,DB_CAL_Q1_Q4!$E$5:$E$1328,E$27))))</f>
        <v>160</v>
      </c>
      <c r="F29" s="274">
        <f t="shared" ref="F29:F40" si="19">IFERROR(D29/D$41,0)</f>
        <v>0.17307692307692307</v>
      </c>
      <c r="G29" s="274">
        <f t="shared" si="12"/>
        <v>0.19900497512437812</v>
      </c>
      <c r="H29" s="290">
        <f>IF(AND($J$5="Todas",$J$4="Todas"),COUNTIFS(DB_CAL_Q1_Q4!$M$5:$M$1328,$B29,DB_CAL_Q1_Q4!$D$5:$D$1328,H$27),IF($J$5="Todas",COUNTIFS(DB_CAL_Q1_Q4!$O$5:$O$1328,$J$4,DB_CAL_Q1_Q4!$M$5:$M$1328,$B29,DB_CAL_Q1_Q4!$D$5:$D$1328,H$27),IF($J$4="Todas",COUNTIFS(DB_CAL_Q1_Q4!$L$5:$L$1328,$J$5,DB_CAL_Q1_Q4!$M$5:$M$1328,$B29,DB_CAL_Q1_Q4!$D$5:$D$1328,H$27),COUNTIFS(DB_CAL_Q1_Q4!$O$5:$O$1328,$J$4,DB_CAL_Q1_Q4!$L$5:$L$1328,$J$5,DB_CAL_Q1_Q4!$M$5:$M$1328,$B29,DB_CAL_Q1_Q4!$D$5:$D$1328,H$27))))</f>
        <v>55</v>
      </c>
      <c r="I29" s="270">
        <f>IF(AND($J$5="Todas",$J$4="Todas"),COUNTIFS(DB_CAL_Q1_Q4!$M$5:$M$1328,$B29,DB_CAL_Q1_Q4!$D$5:$D$1328,I$27),IF($J$5="Todas",COUNTIFS(DB_CAL_Q1_Q4!$O$5:$O$1328,$J$4,DB_CAL_Q1_Q4!$M$5:$M$1328,$B29,DB_CAL_Q1_Q4!$D$5:$D$1328,I$27),IF($J$4="Todas",COUNTIFS(DB_CAL_Q1_Q4!$L$5:$L$1328,$J$5,DB_CAL_Q1_Q4!$M$5:$M$1328,$B29,DB_CAL_Q1_Q4!$D$5:$D$1328,I$27),COUNTIFS(DB_CAL_Q1_Q4!$O$5:$O$1328,$J$4,DB_CAL_Q1_Q4!$L$5:$L$1328,$J$5,DB_CAL_Q1_Q4!$M$5:$M$1328,$B29,DB_CAL_Q1_Q4!$D$5:$D$1328,I$27))))</f>
        <v>99</v>
      </c>
      <c r="J29" s="270">
        <f>IF(AND($J$5="Todas",$J$4="Todas"),COUNTIFS(DB_CAL_Q1_Q4!$M$5:$M$1328,$B29,DB_CAL_Q1_Q4!$D$5:$D$1328,J$27),IF($J$5="Todas",COUNTIFS(DB_CAL_Q1_Q4!$O$5:$O$1328,$J$4,DB_CAL_Q1_Q4!$M$5:$M$1328,$B29,DB_CAL_Q1_Q4!$D$5:$D$1328,J$27),IF($J$4="Todas",COUNTIFS(DB_CAL_Q1_Q4!$L$5:$L$1328,$J$5,DB_CAL_Q1_Q4!$M$5:$M$1328,$B29,DB_CAL_Q1_Q4!$D$5:$D$1328,J$27),COUNTIFS(DB_CAL_Q1_Q4!$O$5:$O$1328,$J$4,DB_CAL_Q1_Q4!$L$5:$L$1328,$J$5,DB_CAL_Q1_Q4!$M$5:$M$1328,$B29,DB_CAL_Q1_Q4!$D$5:$D$1328,J$27))))</f>
        <v>96</v>
      </c>
      <c r="K29" s="274">
        <f t="shared" si="13"/>
        <v>0.19784172661870503</v>
      </c>
      <c r="L29" s="274">
        <f t="shared" si="14"/>
        <v>0.16952054794520549</v>
      </c>
      <c r="M29" s="274">
        <f t="shared" si="15"/>
        <v>0.20779220779220781</v>
      </c>
      <c r="N29" s="290">
        <f>IF(AND($J$5="Todas",$J$4="Todas"),COUNTIFS(DB_CAL_Q1_Q4!$M$5:$M$1328,$B29,DB_CAL_Q1_Q4!$F$5:$F$1328,N$27),IF($J$5="Todas",COUNTIFS(DB_CAL_Q1_Q4!$O$5:$O$1328,$J$4,DB_CAL_Q1_Q4!$M$5:$M$1328,$B29,DB_CAL_Q1_Q4!$F$5:$F$1328,N$27),IF($J$4="Todas",COUNTIFS(DB_CAL_Q1_Q4!$L$5:$L$1328,$J$5,DB_CAL_Q1_Q4!$M$5:$M$1328,$B29,DB_CAL_Q1_Q4!$F$5:$F$1328,N$27),COUNTIFS(DB_CAL_Q1_Q4!$O$5:$O$1328,$J$4,DB_CAL_Q1_Q4!$L$5:$L$1328,$J$5,DB_CAL_Q1_Q4!$M$5:$M$1328,$B29,DB_CAL_Q1_Q4!$F$5:$F$1328,N$27))))</f>
        <v>93</v>
      </c>
      <c r="O29" s="270">
        <f>IF(AND($J$5="Todas",$J$4="Todas"),COUNTIFS(DB_CAL_Q1_Q4!$M$5:$M$1328,$B29,DB_CAL_Q1_Q4!$F$5:$F$1328,O$27),IF($J$5="Todas",COUNTIFS(DB_CAL_Q1_Q4!$O$5:$O$1328,$J$4,DB_CAL_Q1_Q4!$M$5:$M$1328,$B29,DB_CAL_Q1_Q4!$F$5:$F$1328,O$27),IF($J$4="Todas",COUNTIFS(DB_CAL_Q1_Q4!$L$5:$L$1328,$J$5,DB_CAL_Q1_Q4!$M$5:$M$1328,$B29,DB_CAL_Q1_Q4!$F$5:$F$1328,O$27),COUNTIFS(DB_CAL_Q1_Q4!$O$5:$O$1328,$J$4,DB_CAL_Q1_Q4!$L$5:$L$1328,$J$5,DB_CAL_Q1_Q4!$M$5:$M$1328,$B29,DB_CAL_Q1_Q4!$F$5:$F$1328,O$27))))</f>
        <v>78</v>
      </c>
      <c r="P29" s="270">
        <f>IF(AND($J$5="Todas",$J$4="Todas"),COUNTIFS(DB_CAL_Q1_Q4!$M$5:$M$1328,$B29,DB_CAL_Q1_Q4!$F$5:$F$1328,P$27),IF($J$5="Todas",COUNTIFS(DB_CAL_Q1_Q4!$O$5:$O$1328,$J$4,DB_CAL_Q1_Q4!$M$5:$M$1328,$B29,DB_CAL_Q1_Q4!$F$5:$F$1328,P$27),IF($J$4="Todas",COUNTIFS(DB_CAL_Q1_Q4!$L$5:$L$1328,$J$5,DB_CAL_Q1_Q4!$M$5:$M$1328,$B29,DB_CAL_Q1_Q4!$F$5:$F$1328,P$27),COUNTIFS(DB_CAL_Q1_Q4!$O$5:$O$1328,$J$4,DB_CAL_Q1_Q4!$L$5:$L$1328,$J$5,DB_CAL_Q1_Q4!$M$5:$M$1328,$B29,DB_CAL_Q1_Q4!$F$5:$F$1328,P$27))))</f>
        <v>76</v>
      </c>
      <c r="Q29" s="270">
        <f>IF(AND($J$5="Todas",$J$4="Todas"),COUNTIFS(DB_CAL_Q1_Q4!$M$5:$M$1328,$B29,DB_CAL_Q1_Q4!$F$5:$F$1328,Q$27),IF($J$5="Todas",COUNTIFS(DB_CAL_Q1_Q4!$O$5:$O$1328,$J$4,DB_CAL_Q1_Q4!$M$5:$M$1328,$B29,DB_CAL_Q1_Q4!$F$5:$F$1328,Q$27),IF($J$4="Todas",COUNTIFS(DB_CAL_Q1_Q4!$L$5:$L$1328,$J$5,DB_CAL_Q1_Q4!$M$5:$M$1328,$B29,DB_CAL_Q1_Q4!$F$5:$F$1328,Q$27),COUNTIFS(DB_CAL_Q1_Q4!$O$5:$O$1328,$J$4,DB_CAL_Q1_Q4!$L$5:$L$1328,$J$5,DB_CAL_Q1_Q4!$M$5:$M$1328,$B29,DB_CAL_Q1_Q4!$F$5:$F$1328,Q$27))))</f>
        <v>3</v>
      </c>
      <c r="R29" s="274">
        <f t="shared" ref="R29:R40" si="20">IFERROR(N29/N$41,)</f>
        <v>0.19294605809128632</v>
      </c>
      <c r="S29" s="274">
        <f t="shared" ref="S29:S40" si="21">IFERROR(O29/O$41,)</f>
        <v>0.17371937639198218</v>
      </c>
      <c r="T29" s="274">
        <f t="shared" ref="T29:T40" si="22">IFERROR(P29/P$41,)</f>
        <v>0.19791666666666666</v>
      </c>
      <c r="U29" s="274">
        <f t="shared" ref="U29:U40" si="23">IFERROR(Q29/Q$41,)</f>
        <v>0.33333333333333331</v>
      </c>
    </row>
    <row r="30" spans="1:21" ht="15" customHeight="1">
      <c r="B30" s="272" t="str">
        <f t="shared" si="17"/>
        <v>Gasóleo</v>
      </c>
      <c r="C30" s="271">
        <f t="shared" si="18"/>
        <v>0.14652567975830816</v>
      </c>
      <c r="D30" s="270">
        <f>IF(AND($J$5="Todas",$J$4="Todas"),COUNTIFS(DB_CAL_Q1_Q4!$M$5:$M$1328,$B30,DB_CAL_Q1_Q4!$E$5:$E$1328,D$27),IF($J$5="Todas",COUNTIFS(DB_CAL_Q1_Q4!$O$5:$O$1328,$J$4,DB_CAL_Q1_Q4!$M$5:$M$1328,$B30,DB_CAL_Q1_Q4!$E$5:$E$1328,D$27),IF($J$4="Todas",COUNTIFS(DB_CAL_Q1_Q4!$L$5:$L$1328,$J$5,DB_CAL_Q1_Q4!$M$5:$M$1328,$B30,DB_CAL_Q1_Q4!$E$5:$E$1328,D$27),COUNTIFS(DB_CAL_Q1_Q4!$O$5:$O$1328,$J$4,DB_CAL_Q1_Q4!$L$5:$L$1328,$J$5,DB_CAL_Q1_Q4!$M$5:$M$1328,$B30,DB_CAL_Q1_Q4!$E$5:$E$1328,D$27))))</f>
        <v>63</v>
      </c>
      <c r="E30" s="270">
        <f>IF(AND($J$5="Todas",$J$4="Todas"),COUNTIFS(DB_CAL_Q1_Q4!$M$5:$M$1328,$B30,DB_CAL_Q1_Q4!$E$5:$E$1328,E$27),IF($J$5="Todas",COUNTIFS(DB_CAL_Q1_Q4!$O$5:$O$1328,$J$4,DB_CAL_Q1_Q4!$M$5:$M$1328,$B30,DB_CAL_Q1_Q4!$E$5:$E$1328,E$27),IF($J$4="Todas",COUNTIFS(DB_CAL_Q1_Q4!$L$5:$L$1328,$J$5,DB_CAL_Q1_Q4!$M$5:$M$1328,$B30,DB_CAL_Q1_Q4!$E$5:$E$1328,E$27),COUNTIFS(DB_CAL_Q1_Q4!$O$5:$O$1328,$J$4,DB_CAL_Q1_Q4!$L$5:$L$1328,$J$5,DB_CAL_Q1_Q4!$M$5:$M$1328,$B30,DB_CAL_Q1_Q4!$E$5:$E$1328,E$27))))</f>
        <v>131</v>
      </c>
      <c r="F30" s="274">
        <f t="shared" si="19"/>
        <v>0.12115384615384615</v>
      </c>
      <c r="G30" s="274">
        <f t="shared" si="12"/>
        <v>0.16293532338308458</v>
      </c>
      <c r="H30" s="290">
        <f>IF(AND($J$5="Todas",$J$4="Todas"),COUNTIFS(DB_CAL_Q1_Q4!$M$5:$M$1328,$B30,DB_CAL_Q1_Q4!$D$5:$D$1328,H$27),IF($J$5="Todas",COUNTIFS(DB_CAL_Q1_Q4!$O$5:$O$1328,$J$4,DB_CAL_Q1_Q4!$M$5:$M$1328,$B30,DB_CAL_Q1_Q4!$D$5:$D$1328,H$27),IF($J$4="Todas",COUNTIFS(DB_CAL_Q1_Q4!$L$5:$L$1328,$J$5,DB_CAL_Q1_Q4!$M$5:$M$1328,$B30,DB_CAL_Q1_Q4!$D$5:$D$1328,H$27),COUNTIFS(DB_CAL_Q1_Q4!$O$5:$O$1328,$J$4,DB_CAL_Q1_Q4!$L$5:$L$1328,$J$5,DB_CAL_Q1_Q4!$M$5:$M$1328,$B30,DB_CAL_Q1_Q4!$D$5:$D$1328,H$27))))</f>
        <v>19</v>
      </c>
      <c r="I30" s="270">
        <f>IF(AND($J$5="Todas",$J$4="Todas"),COUNTIFS(DB_CAL_Q1_Q4!$M$5:$M$1328,$B30,DB_CAL_Q1_Q4!$D$5:$D$1328,I$27),IF($J$5="Todas",COUNTIFS(DB_CAL_Q1_Q4!$O$5:$O$1328,$J$4,DB_CAL_Q1_Q4!$M$5:$M$1328,$B30,DB_CAL_Q1_Q4!$D$5:$D$1328,I$27),IF($J$4="Todas",COUNTIFS(DB_CAL_Q1_Q4!$L$5:$L$1328,$J$5,DB_CAL_Q1_Q4!$M$5:$M$1328,$B30,DB_CAL_Q1_Q4!$D$5:$D$1328,I$27),COUNTIFS(DB_CAL_Q1_Q4!$O$5:$O$1328,$J$4,DB_CAL_Q1_Q4!$L$5:$L$1328,$J$5,DB_CAL_Q1_Q4!$M$5:$M$1328,$B30,DB_CAL_Q1_Q4!$D$5:$D$1328,I$27))))</f>
        <v>89</v>
      </c>
      <c r="J30" s="270">
        <f>IF(AND($J$5="Todas",$J$4="Todas"),COUNTIFS(DB_CAL_Q1_Q4!$M$5:$M$1328,$B30,DB_CAL_Q1_Q4!$D$5:$D$1328,J$27),IF($J$5="Todas",COUNTIFS(DB_CAL_Q1_Q4!$O$5:$O$1328,$J$4,DB_CAL_Q1_Q4!$M$5:$M$1328,$B30,DB_CAL_Q1_Q4!$D$5:$D$1328,J$27),IF($J$4="Todas",COUNTIFS(DB_CAL_Q1_Q4!$L$5:$L$1328,$J$5,DB_CAL_Q1_Q4!$M$5:$M$1328,$B30,DB_CAL_Q1_Q4!$D$5:$D$1328,J$27),COUNTIFS(DB_CAL_Q1_Q4!$O$5:$O$1328,$J$4,DB_CAL_Q1_Q4!$L$5:$L$1328,$J$5,DB_CAL_Q1_Q4!$M$5:$M$1328,$B30,DB_CAL_Q1_Q4!$D$5:$D$1328,J$27))))</f>
        <v>86</v>
      </c>
      <c r="K30" s="274">
        <f t="shared" si="13"/>
        <v>6.83453237410072E-2</v>
      </c>
      <c r="L30" s="274">
        <f t="shared" si="14"/>
        <v>0.1523972602739726</v>
      </c>
      <c r="M30" s="274">
        <f t="shared" si="15"/>
        <v>0.18614718614718614</v>
      </c>
      <c r="N30" s="290">
        <f>IF(AND($J$5="Todas",$J$4="Todas"),COUNTIFS(DB_CAL_Q1_Q4!$M$5:$M$1328,$B30,DB_CAL_Q1_Q4!$F$5:$F$1328,N$27),IF($J$5="Todas",COUNTIFS(DB_CAL_Q1_Q4!$O$5:$O$1328,$J$4,DB_CAL_Q1_Q4!$M$5:$M$1328,$B30,DB_CAL_Q1_Q4!$F$5:$F$1328,N$27),IF($J$4="Todas",COUNTIFS(DB_CAL_Q1_Q4!$L$5:$L$1328,$J$5,DB_CAL_Q1_Q4!$M$5:$M$1328,$B30,DB_CAL_Q1_Q4!$F$5:$F$1328,N$27),COUNTIFS(DB_CAL_Q1_Q4!$O$5:$O$1328,$J$4,DB_CAL_Q1_Q4!$L$5:$L$1328,$J$5,DB_CAL_Q1_Q4!$M$5:$M$1328,$B30,DB_CAL_Q1_Q4!$F$5:$F$1328,N$27))))</f>
        <v>81</v>
      </c>
      <c r="O30" s="270">
        <f>IF(AND($J$5="Todas",$J$4="Todas"),COUNTIFS(DB_CAL_Q1_Q4!$M$5:$M$1328,$B30,DB_CAL_Q1_Q4!$F$5:$F$1328,O$27),IF($J$5="Todas",COUNTIFS(DB_CAL_Q1_Q4!$O$5:$O$1328,$J$4,DB_CAL_Q1_Q4!$M$5:$M$1328,$B30,DB_CAL_Q1_Q4!$F$5:$F$1328,O$27),IF($J$4="Todas",COUNTIFS(DB_CAL_Q1_Q4!$L$5:$L$1328,$J$5,DB_CAL_Q1_Q4!$M$5:$M$1328,$B30,DB_CAL_Q1_Q4!$F$5:$F$1328,O$27),COUNTIFS(DB_CAL_Q1_Q4!$O$5:$O$1328,$J$4,DB_CAL_Q1_Q4!$L$5:$L$1328,$J$5,DB_CAL_Q1_Q4!$M$5:$M$1328,$B30,DB_CAL_Q1_Q4!$F$5:$F$1328,O$27))))</f>
        <v>68</v>
      </c>
      <c r="P30" s="270">
        <f>IF(AND($J$5="Todas",$J$4="Todas"),COUNTIFS(DB_CAL_Q1_Q4!$M$5:$M$1328,$B30,DB_CAL_Q1_Q4!$F$5:$F$1328,P$27),IF($J$5="Todas",COUNTIFS(DB_CAL_Q1_Q4!$O$5:$O$1328,$J$4,DB_CAL_Q1_Q4!$M$5:$M$1328,$B30,DB_CAL_Q1_Q4!$F$5:$F$1328,P$27),IF($J$4="Todas",COUNTIFS(DB_CAL_Q1_Q4!$L$5:$L$1328,$J$5,DB_CAL_Q1_Q4!$M$5:$M$1328,$B30,DB_CAL_Q1_Q4!$F$5:$F$1328,P$27),COUNTIFS(DB_CAL_Q1_Q4!$O$5:$O$1328,$J$4,DB_CAL_Q1_Q4!$L$5:$L$1328,$J$5,DB_CAL_Q1_Q4!$M$5:$M$1328,$B30,DB_CAL_Q1_Q4!$F$5:$F$1328,P$27))))</f>
        <v>45</v>
      </c>
      <c r="Q30" s="270">
        <f>IF(AND($J$5="Todas",$J$4="Todas"),COUNTIFS(DB_CAL_Q1_Q4!$M$5:$M$1328,$B30,DB_CAL_Q1_Q4!$F$5:$F$1328,Q$27),IF($J$5="Todas",COUNTIFS(DB_CAL_Q1_Q4!$O$5:$O$1328,$J$4,DB_CAL_Q1_Q4!$M$5:$M$1328,$B30,DB_CAL_Q1_Q4!$F$5:$F$1328,Q$27),IF($J$4="Todas",COUNTIFS(DB_CAL_Q1_Q4!$L$5:$L$1328,$J$5,DB_CAL_Q1_Q4!$M$5:$M$1328,$B30,DB_CAL_Q1_Q4!$F$5:$F$1328,Q$27),COUNTIFS(DB_CAL_Q1_Q4!$O$5:$O$1328,$J$4,DB_CAL_Q1_Q4!$L$5:$L$1328,$J$5,DB_CAL_Q1_Q4!$M$5:$M$1328,$B30,DB_CAL_Q1_Q4!$F$5:$F$1328,Q$27))))</f>
        <v>0</v>
      </c>
      <c r="R30" s="274">
        <f t="shared" si="20"/>
        <v>0.16804979253112035</v>
      </c>
      <c r="S30" s="274">
        <f t="shared" si="21"/>
        <v>0.15144766146993319</v>
      </c>
      <c r="T30" s="274">
        <f t="shared" si="22"/>
        <v>0.1171875</v>
      </c>
      <c r="U30" s="274">
        <f t="shared" si="23"/>
        <v>0</v>
      </c>
    </row>
    <row r="31" spans="1:21" ht="15" customHeight="1">
      <c r="B31" s="272" t="str">
        <f t="shared" si="17"/>
        <v>Bomba de calor aire</v>
      </c>
      <c r="C31" s="271">
        <f t="shared" si="18"/>
        <v>9.8187311178247735E-2</v>
      </c>
      <c r="D31" s="270">
        <f>IF(AND($J$5="Todas",$J$4="Todas"),COUNTIFS(DB_CAL_Q1_Q4!$M$5:$M$1328,$B31,DB_CAL_Q1_Q4!$E$5:$E$1328,D$27),IF($J$5="Todas",COUNTIFS(DB_CAL_Q1_Q4!$O$5:$O$1328,$J$4,DB_CAL_Q1_Q4!$M$5:$M$1328,$B31,DB_CAL_Q1_Q4!$E$5:$E$1328,D$27),IF($J$4="Todas",COUNTIFS(DB_CAL_Q1_Q4!$L$5:$L$1328,$J$5,DB_CAL_Q1_Q4!$M$5:$M$1328,$B31,DB_CAL_Q1_Q4!$E$5:$E$1328,D$27),COUNTIFS(DB_CAL_Q1_Q4!$O$5:$O$1328,$J$4,DB_CAL_Q1_Q4!$L$5:$L$1328,$J$5,DB_CAL_Q1_Q4!$M$5:$M$1328,$B31,DB_CAL_Q1_Q4!$E$5:$E$1328,D$27))))</f>
        <v>67</v>
      </c>
      <c r="E31" s="270">
        <f>IF(AND($J$5="Todas",$J$4="Todas"),COUNTIFS(DB_CAL_Q1_Q4!$M$5:$M$1328,$B31,DB_CAL_Q1_Q4!$E$5:$E$1328,E$27),IF($J$5="Todas",COUNTIFS(DB_CAL_Q1_Q4!$O$5:$O$1328,$J$4,DB_CAL_Q1_Q4!$M$5:$M$1328,$B31,DB_CAL_Q1_Q4!$E$5:$E$1328,E$27),IF($J$4="Todas",COUNTIFS(DB_CAL_Q1_Q4!$L$5:$L$1328,$J$5,DB_CAL_Q1_Q4!$M$5:$M$1328,$B31,DB_CAL_Q1_Q4!$E$5:$E$1328,E$27),COUNTIFS(DB_CAL_Q1_Q4!$O$5:$O$1328,$J$4,DB_CAL_Q1_Q4!$L$5:$L$1328,$J$5,DB_CAL_Q1_Q4!$M$5:$M$1328,$B31,DB_CAL_Q1_Q4!$E$5:$E$1328,E$27))))</f>
        <v>63</v>
      </c>
      <c r="F31" s="274">
        <f t="shared" si="19"/>
        <v>0.12884615384615383</v>
      </c>
      <c r="G31" s="274">
        <f t="shared" si="12"/>
        <v>7.8358208955223885E-2</v>
      </c>
      <c r="H31" s="290">
        <f>IF(AND($J$5="Todas",$J$4="Todas"),COUNTIFS(DB_CAL_Q1_Q4!$M$5:$M$1328,$B31,DB_CAL_Q1_Q4!$D$5:$D$1328,H$27),IF($J$5="Todas",COUNTIFS(DB_CAL_Q1_Q4!$O$5:$O$1328,$J$4,DB_CAL_Q1_Q4!$M$5:$M$1328,$B31,DB_CAL_Q1_Q4!$D$5:$D$1328,H$27),IF($J$4="Todas",COUNTIFS(DB_CAL_Q1_Q4!$L$5:$L$1328,$J$5,DB_CAL_Q1_Q4!$M$5:$M$1328,$B31,DB_CAL_Q1_Q4!$D$5:$D$1328,H$27),COUNTIFS(DB_CAL_Q1_Q4!$O$5:$O$1328,$J$4,DB_CAL_Q1_Q4!$L$5:$L$1328,$J$5,DB_CAL_Q1_Q4!$M$5:$M$1328,$B31,DB_CAL_Q1_Q4!$D$5:$D$1328,H$27))))</f>
        <v>40</v>
      </c>
      <c r="I31" s="270">
        <f>IF(AND($J$5="Todas",$J$4="Todas"),COUNTIFS(DB_CAL_Q1_Q4!$M$5:$M$1328,$B31,DB_CAL_Q1_Q4!$D$5:$D$1328,I$27),IF($J$5="Todas",COUNTIFS(DB_CAL_Q1_Q4!$O$5:$O$1328,$J$4,DB_CAL_Q1_Q4!$M$5:$M$1328,$B31,DB_CAL_Q1_Q4!$D$5:$D$1328,I$27),IF($J$4="Todas",COUNTIFS(DB_CAL_Q1_Q4!$L$5:$L$1328,$J$5,DB_CAL_Q1_Q4!$M$5:$M$1328,$B31,DB_CAL_Q1_Q4!$D$5:$D$1328,I$27),COUNTIFS(DB_CAL_Q1_Q4!$O$5:$O$1328,$J$4,DB_CAL_Q1_Q4!$L$5:$L$1328,$J$5,DB_CAL_Q1_Q4!$M$5:$M$1328,$B31,DB_CAL_Q1_Q4!$D$5:$D$1328,I$27))))</f>
        <v>56</v>
      </c>
      <c r="J31" s="270">
        <f>IF(AND($J$5="Todas",$J$4="Todas"),COUNTIFS(DB_CAL_Q1_Q4!$M$5:$M$1328,$B31,DB_CAL_Q1_Q4!$D$5:$D$1328,J$27),IF($J$5="Todas",COUNTIFS(DB_CAL_Q1_Q4!$O$5:$O$1328,$J$4,DB_CAL_Q1_Q4!$M$5:$M$1328,$B31,DB_CAL_Q1_Q4!$D$5:$D$1328,J$27),IF($J$4="Todas",COUNTIFS(DB_CAL_Q1_Q4!$L$5:$L$1328,$J$5,DB_CAL_Q1_Q4!$M$5:$M$1328,$B31,DB_CAL_Q1_Q4!$D$5:$D$1328,J$27),COUNTIFS(DB_CAL_Q1_Q4!$O$5:$O$1328,$J$4,DB_CAL_Q1_Q4!$L$5:$L$1328,$J$5,DB_CAL_Q1_Q4!$M$5:$M$1328,$B31,DB_CAL_Q1_Q4!$D$5:$D$1328,J$27))))</f>
        <v>34</v>
      </c>
      <c r="K31" s="274">
        <f t="shared" si="13"/>
        <v>0.14388489208633093</v>
      </c>
      <c r="L31" s="274">
        <f t="shared" si="14"/>
        <v>9.5890410958904104E-2</v>
      </c>
      <c r="M31" s="274">
        <f t="shared" si="15"/>
        <v>7.3593073593073599E-2</v>
      </c>
      <c r="N31" s="290">
        <f>IF(AND($J$5="Todas",$J$4="Todas"),COUNTIFS(DB_CAL_Q1_Q4!$M$5:$M$1328,$B31,DB_CAL_Q1_Q4!$F$5:$F$1328,N$27),IF($J$5="Todas",COUNTIFS(DB_CAL_Q1_Q4!$O$5:$O$1328,$J$4,DB_CAL_Q1_Q4!$M$5:$M$1328,$B31,DB_CAL_Q1_Q4!$F$5:$F$1328,N$27),IF($J$4="Todas",COUNTIFS(DB_CAL_Q1_Q4!$L$5:$L$1328,$J$5,DB_CAL_Q1_Q4!$M$5:$M$1328,$B31,DB_CAL_Q1_Q4!$F$5:$F$1328,N$27),COUNTIFS(DB_CAL_Q1_Q4!$O$5:$O$1328,$J$4,DB_CAL_Q1_Q4!$L$5:$L$1328,$J$5,DB_CAL_Q1_Q4!$M$5:$M$1328,$B31,DB_CAL_Q1_Q4!$F$5:$F$1328,N$27))))</f>
        <v>34</v>
      </c>
      <c r="O31" s="270">
        <f>IF(AND($J$5="Todas",$J$4="Todas"),COUNTIFS(DB_CAL_Q1_Q4!$M$5:$M$1328,$B31,DB_CAL_Q1_Q4!$F$5:$F$1328,O$27),IF($J$5="Todas",COUNTIFS(DB_CAL_Q1_Q4!$O$5:$O$1328,$J$4,DB_CAL_Q1_Q4!$M$5:$M$1328,$B31,DB_CAL_Q1_Q4!$F$5:$F$1328,O$27),IF($J$4="Todas",COUNTIFS(DB_CAL_Q1_Q4!$L$5:$L$1328,$J$5,DB_CAL_Q1_Q4!$M$5:$M$1328,$B31,DB_CAL_Q1_Q4!$F$5:$F$1328,O$27),COUNTIFS(DB_CAL_Q1_Q4!$O$5:$O$1328,$J$4,DB_CAL_Q1_Q4!$L$5:$L$1328,$J$5,DB_CAL_Q1_Q4!$M$5:$M$1328,$B31,DB_CAL_Q1_Q4!$F$5:$F$1328,O$27))))</f>
        <v>51</v>
      </c>
      <c r="P31" s="270">
        <f>IF(AND($J$5="Todas",$J$4="Todas"),COUNTIFS(DB_CAL_Q1_Q4!$M$5:$M$1328,$B31,DB_CAL_Q1_Q4!$F$5:$F$1328,P$27),IF($J$5="Todas",COUNTIFS(DB_CAL_Q1_Q4!$O$5:$O$1328,$J$4,DB_CAL_Q1_Q4!$M$5:$M$1328,$B31,DB_CAL_Q1_Q4!$F$5:$F$1328,P$27),IF($J$4="Todas",COUNTIFS(DB_CAL_Q1_Q4!$L$5:$L$1328,$J$5,DB_CAL_Q1_Q4!$M$5:$M$1328,$B31,DB_CAL_Q1_Q4!$F$5:$F$1328,P$27),COUNTIFS(DB_CAL_Q1_Q4!$O$5:$O$1328,$J$4,DB_CAL_Q1_Q4!$L$5:$L$1328,$J$5,DB_CAL_Q1_Q4!$M$5:$M$1328,$B31,DB_CAL_Q1_Q4!$F$5:$F$1328,P$27))))</f>
        <v>44</v>
      </c>
      <c r="Q31" s="270">
        <f>IF(AND($J$5="Todas",$J$4="Todas"),COUNTIFS(DB_CAL_Q1_Q4!$M$5:$M$1328,$B31,DB_CAL_Q1_Q4!$F$5:$F$1328,Q$27),IF($J$5="Todas",COUNTIFS(DB_CAL_Q1_Q4!$O$5:$O$1328,$J$4,DB_CAL_Q1_Q4!$M$5:$M$1328,$B31,DB_CAL_Q1_Q4!$F$5:$F$1328,Q$27),IF($J$4="Todas",COUNTIFS(DB_CAL_Q1_Q4!$L$5:$L$1328,$J$5,DB_CAL_Q1_Q4!$M$5:$M$1328,$B31,DB_CAL_Q1_Q4!$F$5:$F$1328,Q$27),COUNTIFS(DB_CAL_Q1_Q4!$O$5:$O$1328,$J$4,DB_CAL_Q1_Q4!$L$5:$L$1328,$J$5,DB_CAL_Q1_Q4!$M$5:$M$1328,$B31,DB_CAL_Q1_Q4!$F$5:$F$1328,Q$27))))</f>
        <v>1</v>
      </c>
      <c r="R31" s="274">
        <f t="shared" si="20"/>
        <v>7.0539419087136929E-2</v>
      </c>
      <c r="S31" s="274">
        <f t="shared" si="21"/>
        <v>0.11358574610244988</v>
      </c>
      <c r="T31" s="274">
        <f t="shared" si="22"/>
        <v>0.11458333333333333</v>
      </c>
      <c r="U31" s="274">
        <f t="shared" si="23"/>
        <v>0.1111111111111111</v>
      </c>
    </row>
    <row r="32" spans="1:21" ht="15" customHeight="1">
      <c r="B32" s="272" t="str">
        <f t="shared" si="17"/>
        <v>Ninguna</v>
      </c>
      <c r="C32" s="271">
        <f t="shared" si="18"/>
        <v>7.8549848942598186E-2</v>
      </c>
      <c r="D32" s="270">
        <f>IF(AND($J$5="Todas",$J$4="Todas"),COUNTIFS(DB_CAL_Q1_Q4!$M$5:$M$1328,$B32,DB_CAL_Q1_Q4!$E$5:$E$1328,D$27),IF($J$5="Todas",COUNTIFS(DB_CAL_Q1_Q4!$O$5:$O$1328,$J$4,DB_CAL_Q1_Q4!$M$5:$M$1328,$B32,DB_CAL_Q1_Q4!$E$5:$E$1328,D$27),IF($J$4="Todas",COUNTIFS(DB_CAL_Q1_Q4!$L$5:$L$1328,$J$5,DB_CAL_Q1_Q4!$M$5:$M$1328,$B32,DB_CAL_Q1_Q4!$E$5:$E$1328,D$27),COUNTIFS(DB_CAL_Q1_Q4!$O$5:$O$1328,$J$4,DB_CAL_Q1_Q4!$L$5:$L$1328,$J$5,DB_CAL_Q1_Q4!$M$5:$M$1328,$B32,DB_CAL_Q1_Q4!$E$5:$E$1328,D$27))))</f>
        <v>48</v>
      </c>
      <c r="E32" s="270">
        <f>IF(AND($J$5="Todas",$J$4="Todas"),COUNTIFS(DB_CAL_Q1_Q4!$M$5:$M$1328,$B32,DB_CAL_Q1_Q4!$E$5:$E$1328,E$27),IF($J$5="Todas",COUNTIFS(DB_CAL_Q1_Q4!$O$5:$O$1328,$J$4,DB_CAL_Q1_Q4!$M$5:$M$1328,$B32,DB_CAL_Q1_Q4!$E$5:$E$1328,E$27),IF($J$4="Todas",COUNTIFS(DB_CAL_Q1_Q4!$L$5:$L$1328,$J$5,DB_CAL_Q1_Q4!$M$5:$M$1328,$B32,DB_CAL_Q1_Q4!$E$5:$E$1328,E$27),COUNTIFS(DB_CAL_Q1_Q4!$O$5:$O$1328,$J$4,DB_CAL_Q1_Q4!$L$5:$L$1328,$J$5,DB_CAL_Q1_Q4!$M$5:$M$1328,$B32,DB_CAL_Q1_Q4!$E$5:$E$1328,E$27))))</f>
        <v>56</v>
      </c>
      <c r="F32" s="274">
        <f t="shared" si="19"/>
        <v>9.2307692307692313E-2</v>
      </c>
      <c r="G32" s="274">
        <f t="shared" si="12"/>
        <v>6.965174129353234E-2</v>
      </c>
      <c r="H32" s="290">
        <f>IF(AND($J$5="Todas",$J$4="Todas"),COUNTIFS(DB_CAL_Q1_Q4!$M$5:$M$1328,$B32,DB_CAL_Q1_Q4!$D$5:$D$1328,H$27),IF($J$5="Todas",COUNTIFS(DB_CAL_Q1_Q4!$O$5:$O$1328,$J$4,DB_CAL_Q1_Q4!$M$5:$M$1328,$B32,DB_CAL_Q1_Q4!$D$5:$D$1328,H$27),IF($J$4="Todas",COUNTIFS(DB_CAL_Q1_Q4!$L$5:$L$1328,$J$5,DB_CAL_Q1_Q4!$M$5:$M$1328,$B32,DB_CAL_Q1_Q4!$D$5:$D$1328,H$27),COUNTIFS(DB_CAL_Q1_Q4!$O$5:$O$1328,$J$4,DB_CAL_Q1_Q4!$L$5:$L$1328,$J$5,DB_CAL_Q1_Q4!$M$5:$M$1328,$B32,DB_CAL_Q1_Q4!$D$5:$D$1328,H$27))))</f>
        <v>22</v>
      </c>
      <c r="I32" s="270">
        <f>IF(AND($J$5="Todas",$J$4="Todas"),COUNTIFS(DB_CAL_Q1_Q4!$M$5:$M$1328,$B32,DB_CAL_Q1_Q4!$D$5:$D$1328,I$27),IF($J$5="Todas",COUNTIFS(DB_CAL_Q1_Q4!$O$5:$O$1328,$J$4,DB_CAL_Q1_Q4!$M$5:$M$1328,$B32,DB_CAL_Q1_Q4!$D$5:$D$1328,I$27),IF($J$4="Todas",COUNTIFS(DB_CAL_Q1_Q4!$L$5:$L$1328,$J$5,DB_CAL_Q1_Q4!$M$5:$M$1328,$B32,DB_CAL_Q1_Q4!$D$5:$D$1328,I$27),COUNTIFS(DB_CAL_Q1_Q4!$O$5:$O$1328,$J$4,DB_CAL_Q1_Q4!$L$5:$L$1328,$J$5,DB_CAL_Q1_Q4!$M$5:$M$1328,$B32,DB_CAL_Q1_Q4!$D$5:$D$1328,I$27))))</f>
        <v>47</v>
      </c>
      <c r="J32" s="270">
        <f>IF(AND($J$5="Todas",$J$4="Todas"),COUNTIFS(DB_CAL_Q1_Q4!$M$5:$M$1328,$B32,DB_CAL_Q1_Q4!$D$5:$D$1328,J$27),IF($J$5="Todas",COUNTIFS(DB_CAL_Q1_Q4!$O$5:$O$1328,$J$4,DB_CAL_Q1_Q4!$M$5:$M$1328,$B32,DB_CAL_Q1_Q4!$D$5:$D$1328,J$27),IF($J$4="Todas",COUNTIFS(DB_CAL_Q1_Q4!$L$5:$L$1328,$J$5,DB_CAL_Q1_Q4!$M$5:$M$1328,$B32,DB_CAL_Q1_Q4!$D$5:$D$1328,J$27),COUNTIFS(DB_CAL_Q1_Q4!$O$5:$O$1328,$J$4,DB_CAL_Q1_Q4!$L$5:$L$1328,$J$5,DB_CAL_Q1_Q4!$M$5:$M$1328,$B32,DB_CAL_Q1_Q4!$D$5:$D$1328,J$27))))</f>
        <v>35</v>
      </c>
      <c r="K32" s="274">
        <f t="shared" si="13"/>
        <v>7.9136690647482008E-2</v>
      </c>
      <c r="L32" s="274">
        <f t="shared" si="14"/>
        <v>8.0479452054794523E-2</v>
      </c>
      <c r="M32" s="274">
        <f t="shared" si="15"/>
        <v>7.575757575757576E-2</v>
      </c>
      <c r="N32" s="290">
        <f>IF(AND($J$5="Todas",$J$4="Todas"),COUNTIFS(DB_CAL_Q1_Q4!$M$5:$M$1328,$B32,DB_CAL_Q1_Q4!$F$5:$F$1328,N$27),IF($J$5="Todas",COUNTIFS(DB_CAL_Q1_Q4!$O$5:$O$1328,$J$4,DB_CAL_Q1_Q4!$M$5:$M$1328,$B32,DB_CAL_Q1_Q4!$F$5:$F$1328,N$27),IF($J$4="Todas",COUNTIFS(DB_CAL_Q1_Q4!$L$5:$L$1328,$J$5,DB_CAL_Q1_Q4!$M$5:$M$1328,$B32,DB_CAL_Q1_Q4!$F$5:$F$1328,N$27),COUNTIFS(DB_CAL_Q1_Q4!$O$5:$O$1328,$J$4,DB_CAL_Q1_Q4!$L$5:$L$1328,$J$5,DB_CAL_Q1_Q4!$M$5:$M$1328,$B32,DB_CAL_Q1_Q4!$F$5:$F$1328,N$27))))</f>
        <v>42</v>
      </c>
      <c r="O32" s="270">
        <f>IF(AND($J$5="Todas",$J$4="Todas"),COUNTIFS(DB_CAL_Q1_Q4!$M$5:$M$1328,$B32,DB_CAL_Q1_Q4!$F$5:$F$1328,O$27),IF($J$5="Todas",COUNTIFS(DB_CAL_Q1_Q4!$O$5:$O$1328,$J$4,DB_CAL_Q1_Q4!$M$5:$M$1328,$B32,DB_CAL_Q1_Q4!$F$5:$F$1328,O$27),IF($J$4="Todas",COUNTIFS(DB_CAL_Q1_Q4!$L$5:$L$1328,$J$5,DB_CAL_Q1_Q4!$M$5:$M$1328,$B32,DB_CAL_Q1_Q4!$F$5:$F$1328,O$27),COUNTIFS(DB_CAL_Q1_Q4!$O$5:$O$1328,$J$4,DB_CAL_Q1_Q4!$L$5:$L$1328,$J$5,DB_CAL_Q1_Q4!$M$5:$M$1328,$B32,DB_CAL_Q1_Q4!$F$5:$F$1328,O$27))))</f>
        <v>30</v>
      </c>
      <c r="P32" s="270">
        <f>IF(AND($J$5="Todas",$J$4="Todas"),COUNTIFS(DB_CAL_Q1_Q4!$M$5:$M$1328,$B32,DB_CAL_Q1_Q4!$F$5:$F$1328,P$27),IF($J$5="Todas",COUNTIFS(DB_CAL_Q1_Q4!$O$5:$O$1328,$J$4,DB_CAL_Q1_Q4!$M$5:$M$1328,$B32,DB_CAL_Q1_Q4!$F$5:$F$1328,P$27),IF($J$4="Todas",COUNTIFS(DB_CAL_Q1_Q4!$L$5:$L$1328,$J$5,DB_CAL_Q1_Q4!$M$5:$M$1328,$B32,DB_CAL_Q1_Q4!$F$5:$F$1328,P$27),COUNTIFS(DB_CAL_Q1_Q4!$O$5:$O$1328,$J$4,DB_CAL_Q1_Q4!$L$5:$L$1328,$J$5,DB_CAL_Q1_Q4!$M$5:$M$1328,$B32,DB_CAL_Q1_Q4!$F$5:$F$1328,P$27))))</f>
        <v>31</v>
      </c>
      <c r="Q32" s="270">
        <f>IF(AND($J$5="Todas",$J$4="Todas"),COUNTIFS(DB_CAL_Q1_Q4!$M$5:$M$1328,$B32,DB_CAL_Q1_Q4!$F$5:$F$1328,Q$27),IF($J$5="Todas",COUNTIFS(DB_CAL_Q1_Q4!$O$5:$O$1328,$J$4,DB_CAL_Q1_Q4!$M$5:$M$1328,$B32,DB_CAL_Q1_Q4!$F$5:$F$1328,Q$27),IF($J$4="Todas",COUNTIFS(DB_CAL_Q1_Q4!$L$5:$L$1328,$J$5,DB_CAL_Q1_Q4!$M$5:$M$1328,$B32,DB_CAL_Q1_Q4!$F$5:$F$1328,Q$27),COUNTIFS(DB_CAL_Q1_Q4!$O$5:$O$1328,$J$4,DB_CAL_Q1_Q4!$L$5:$L$1328,$J$5,DB_CAL_Q1_Q4!$M$5:$M$1328,$B32,DB_CAL_Q1_Q4!$F$5:$F$1328,Q$27))))</f>
        <v>1</v>
      </c>
      <c r="R32" s="274">
        <f t="shared" si="20"/>
        <v>8.7136929460580909E-2</v>
      </c>
      <c r="S32" s="274">
        <f t="shared" si="21"/>
        <v>6.6815144766147E-2</v>
      </c>
      <c r="T32" s="274">
        <f t="shared" si="22"/>
        <v>8.0729166666666671E-2</v>
      </c>
      <c r="U32" s="274">
        <f t="shared" si="23"/>
        <v>0.1111111111111111</v>
      </c>
    </row>
    <row r="33" spans="1:21" ht="15" customHeight="1">
      <c r="B33" s="272" t="str">
        <f t="shared" si="17"/>
        <v>Otros</v>
      </c>
      <c r="C33" s="271">
        <f t="shared" si="18"/>
        <v>3.1722054380664652E-2</v>
      </c>
      <c r="D33" s="270">
        <f>IF(AND($J$5="Todas",$J$4="Todas"),COUNTIFS(DB_CAL_Q1_Q4!$M$5:$M$1328,$B33,DB_CAL_Q1_Q4!$E$5:$E$1328,D$27),IF($J$5="Todas",COUNTIFS(DB_CAL_Q1_Q4!$O$5:$O$1328,$J$4,DB_CAL_Q1_Q4!$M$5:$M$1328,$B33,DB_CAL_Q1_Q4!$E$5:$E$1328,D$27),IF($J$4="Todas",COUNTIFS(DB_CAL_Q1_Q4!$L$5:$L$1328,$J$5,DB_CAL_Q1_Q4!$M$5:$M$1328,$B33,DB_CAL_Q1_Q4!$E$5:$E$1328,D$27),COUNTIFS(DB_CAL_Q1_Q4!$O$5:$O$1328,$J$4,DB_CAL_Q1_Q4!$L$5:$L$1328,$J$5,DB_CAL_Q1_Q4!$M$5:$M$1328,$B33,DB_CAL_Q1_Q4!$E$5:$E$1328,D$27))))</f>
        <v>12</v>
      </c>
      <c r="E33" s="270">
        <f>IF(AND($J$5="Todas",$J$4="Todas"),COUNTIFS(DB_CAL_Q1_Q4!$M$5:$M$1328,$B33,DB_CAL_Q1_Q4!$E$5:$E$1328,E$27),IF($J$5="Todas",COUNTIFS(DB_CAL_Q1_Q4!$O$5:$O$1328,$J$4,DB_CAL_Q1_Q4!$M$5:$M$1328,$B33,DB_CAL_Q1_Q4!$E$5:$E$1328,E$27),IF($J$4="Todas",COUNTIFS(DB_CAL_Q1_Q4!$L$5:$L$1328,$J$5,DB_CAL_Q1_Q4!$M$5:$M$1328,$B33,DB_CAL_Q1_Q4!$E$5:$E$1328,E$27),COUNTIFS(DB_CAL_Q1_Q4!$O$5:$O$1328,$J$4,DB_CAL_Q1_Q4!$L$5:$L$1328,$J$5,DB_CAL_Q1_Q4!$M$5:$M$1328,$B33,DB_CAL_Q1_Q4!$E$5:$E$1328,E$27))))</f>
        <v>30</v>
      </c>
      <c r="F33" s="274">
        <f t="shared" si="19"/>
        <v>2.3076923076923078E-2</v>
      </c>
      <c r="G33" s="274">
        <f t="shared" si="12"/>
        <v>3.7313432835820892E-2</v>
      </c>
      <c r="H33" s="290">
        <f>IF(AND($J$5="Todas",$J$4="Todas"),COUNTIFS(DB_CAL_Q1_Q4!$M$5:$M$1328,$B33,DB_CAL_Q1_Q4!$D$5:$D$1328,H$27),IF($J$5="Todas",COUNTIFS(DB_CAL_Q1_Q4!$O$5:$O$1328,$J$4,DB_CAL_Q1_Q4!$M$5:$M$1328,$B33,DB_CAL_Q1_Q4!$D$5:$D$1328,H$27),IF($J$4="Todas",COUNTIFS(DB_CAL_Q1_Q4!$L$5:$L$1328,$J$5,DB_CAL_Q1_Q4!$M$5:$M$1328,$B33,DB_CAL_Q1_Q4!$D$5:$D$1328,H$27),COUNTIFS(DB_CAL_Q1_Q4!$O$5:$O$1328,$J$4,DB_CAL_Q1_Q4!$L$5:$L$1328,$J$5,DB_CAL_Q1_Q4!$M$5:$M$1328,$B33,DB_CAL_Q1_Q4!$D$5:$D$1328,H$27))))</f>
        <v>10</v>
      </c>
      <c r="I33" s="270">
        <f>IF(AND($J$5="Todas",$J$4="Todas"),COUNTIFS(DB_CAL_Q1_Q4!$M$5:$M$1328,$B33,DB_CAL_Q1_Q4!$D$5:$D$1328,I$27),IF($J$5="Todas",COUNTIFS(DB_CAL_Q1_Q4!$O$5:$O$1328,$J$4,DB_CAL_Q1_Q4!$M$5:$M$1328,$B33,DB_CAL_Q1_Q4!$D$5:$D$1328,I$27),IF($J$4="Todas",COUNTIFS(DB_CAL_Q1_Q4!$L$5:$L$1328,$J$5,DB_CAL_Q1_Q4!$M$5:$M$1328,$B33,DB_CAL_Q1_Q4!$D$5:$D$1328,I$27),COUNTIFS(DB_CAL_Q1_Q4!$O$5:$O$1328,$J$4,DB_CAL_Q1_Q4!$L$5:$L$1328,$J$5,DB_CAL_Q1_Q4!$M$5:$M$1328,$B33,DB_CAL_Q1_Q4!$D$5:$D$1328,I$27))))</f>
        <v>18</v>
      </c>
      <c r="J33" s="270">
        <f>IF(AND($J$5="Todas",$J$4="Todas"),COUNTIFS(DB_CAL_Q1_Q4!$M$5:$M$1328,$B33,DB_CAL_Q1_Q4!$D$5:$D$1328,J$27),IF($J$5="Todas",COUNTIFS(DB_CAL_Q1_Q4!$O$5:$O$1328,$J$4,DB_CAL_Q1_Q4!$M$5:$M$1328,$B33,DB_CAL_Q1_Q4!$D$5:$D$1328,J$27),IF($J$4="Todas",COUNTIFS(DB_CAL_Q1_Q4!$L$5:$L$1328,$J$5,DB_CAL_Q1_Q4!$M$5:$M$1328,$B33,DB_CAL_Q1_Q4!$D$5:$D$1328,J$27),COUNTIFS(DB_CAL_Q1_Q4!$O$5:$O$1328,$J$4,DB_CAL_Q1_Q4!$L$5:$L$1328,$J$5,DB_CAL_Q1_Q4!$M$5:$M$1328,$B33,DB_CAL_Q1_Q4!$D$5:$D$1328,J$27))))</f>
        <v>14</v>
      </c>
      <c r="K33" s="274">
        <f t="shared" si="13"/>
        <v>3.5971223021582732E-2</v>
      </c>
      <c r="L33" s="274">
        <f t="shared" si="14"/>
        <v>3.0821917808219176E-2</v>
      </c>
      <c r="M33" s="274">
        <f t="shared" si="15"/>
        <v>3.0303030303030304E-2</v>
      </c>
      <c r="N33" s="290">
        <f>IF(AND($J$5="Todas",$J$4="Todas"),COUNTIFS(DB_CAL_Q1_Q4!$M$5:$M$1328,$B33,DB_CAL_Q1_Q4!$F$5:$F$1328,N$27),IF($J$5="Todas",COUNTIFS(DB_CAL_Q1_Q4!$O$5:$O$1328,$J$4,DB_CAL_Q1_Q4!$M$5:$M$1328,$B33,DB_CAL_Q1_Q4!$F$5:$F$1328,N$27),IF($J$4="Todas",COUNTIFS(DB_CAL_Q1_Q4!$L$5:$L$1328,$J$5,DB_CAL_Q1_Q4!$M$5:$M$1328,$B33,DB_CAL_Q1_Q4!$F$5:$F$1328,N$27),COUNTIFS(DB_CAL_Q1_Q4!$O$5:$O$1328,$J$4,DB_CAL_Q1_Q4!$L$5:$L$1328,$J$5,DB_CAL_Q1_Q4!$M$5:$M$1328,$B33,DB_CAL_Q1_Q4!$F$5:$F$1328,N$27))))</f>
        <v>18</v>
      </c>
      <c r="O33" s="270">
        <f>IF(AND($J$5="Todas",$J$4="Todas"),COUNTIFS(DB_CAL_Q1_Q4!$M$5:$M$1328,$B33,DB_CAL_Q1_Q4!$F$5:$F$1328,O$27),IF($J$5="Todas",COUNTIFS(DB_CAL_Q1_Q4!$O$5:$O$1328,$J$4,DB_CAL_Q1_Q4!$M$5:$M$1328,$B33,DB_CAL_Q1_Q4!$F$5:$F$1328,O$27),IF($J$4="Todas",COUNTIFS(DB_CAL_Q1_Q4!$L$5:$L$1328,$J$5,DB_CAL_Q1_Q4!$M$5:$M$1328,$B33,DB_CAL_Q1_Q4!$F$5:$F$1328,O$27),COUNTIFS(DB_CAL_Q1_Q4!$O$5:$O$1328,$J$4,DB_CAL_Q1_Q4!$L$5:$L$1328,$J$5,DB_CAL_Q1_Q4!$M$5:$M$1328,$B33,DB_CAL_Q1_Q4!$F$5:$F$1328,O$27))))</f>
        <v>17</v>
      </c>
      <c r="P33" s="270">
        <f>IF(AND($J$5="Todas",$J$4="Todas"),COUNTIFS(DB_CAL_Q1_Q4!$M$5:$M$1328,$B33,DB_CAL_Q1_Q4!$F$5:$F$1328,P$27),IF($J$5="Todas",COUNTIFS(DB_CAL_Q1_Q4!$O$5:$O$1328,$J$4,DB_CAL_Q1_Q4!$M$5:$M$1328,$B33,DB_CAL_Q1_Q4!$F$5:$F$1328,P$27),IF($J$4="Todas",COUNTIFS(DB_CAL_Q1_Q4!$L$5:$L$1328,$J$5,DB_CAL_Q1_Q4!$M$5:$M$1328,$B33,DB_CAL_Q1_Q4!$F$5:$F$1328,P$27),COUNTIFS(DB_CAL_Q1_Q4!$O$5:$O$1328,$J$4,DB_CAL_Q1_Q4!$L$5:$L$1328,$J$5,DB_CAL_Q1_Q4!$M$5:$M$1328,$B33,DB_CAL_Q1_Q4!$F$5:$F$1328,P$27))))</f>
        <v>7</v>
      </c>
      <c r="Q33" s="270">
        <f>IF(AND($J$5="Todas",$J$4="Todas"),COUNTIFS(DB_CAL_Q1_Q4!$M$5:$M$1328,$B33,DB_CAL_Q1_Q4!$F$5:$F$1328,Q$27),IF($J$5="Todas",COUNTIFS(DB_CAL_Q1_Q4!$O$5:$O$1328,$J$4,DB_CAL_Q1_Q4!$M$5:$M$1328,$B33,DB_CAL_Q1_Q4!$F$5:$F$1328,Q$27),IF($J$4="Todas",COUNTIFS(DB_CAL_Q1_Q4!$L$5:$L$1328,$J$5,DB_CAL_Q1_Q4!$M$5:$M$1328,$B33,DB_CAL_Q1_Q4!$F$5:$F$1328,Q$27),COUNTIFS(DB_CAL_Q1_Q4!$O$5:$O$1328,$J$4,DB_CAL_Q1_Q4!$L$5:$L$1328,$J$5,DB_CAL_Q1_Q4!$M$5:$M$1328,$B33,DB_CAL_Q1_Q4!$F$5:$F$1328,Q$27))))</f>
        <v>0</v>
      </c>
      <c r="R33" s="274">
        <f t="shared" si="20"/>
        <v>3.7344398340248962E-2</v>
      </c>
      <c r="S33" s="274">
        <f t="shared" si="21"/>
        <v>3.7861915367483297E-2</v>
      </c>
      <c r="T33" s="274">
        <f t="shared" si="22"/>
        <v>1.8229166666666668E-2</v>
      </c>
      <c r="U33" s="274">
        <f t="shared" si="23"/>
        <v>0</v>
      </c>
    </row>
    <row r="34" spans="1:21" ht="15" customHeight="1">
      <c r="A34" s="236"/>
      <c r="B34" s="272" t="str">
        <f t="shared" si="17"/>
        <v>GLP</v>
      </c>
      <c r="C34" s="271">
        <f t="shared" si="18"/>
        <v>2.9456193353474321E-2</v>
      </c>
      <c r="D34" s="270">
        <f>IF(AND($J$5="Todas",$J$4="Todas"),COUNTIFS(DB_CAL_Q1_Q4!$M$5:$M$1328,$B34,DB_CAL_Q1_Q4!$E$5:$E$1328,D$27),IF($J$5="Todas",COUNTIFS(DB_CAL_Q1_Q4!$O$5:$O$1328,$J$4,DB_CAL_Q1_Q4!$M$5:$M$1328,$B34,DB_CAL_Q1_Q4!$E$5:$E$1328,D$27),IF($J$4="Todas",COUNTIFS(DB_CAL_Q1_Q4!$L$5:$L$1328,$J$5,DB_CAL_Q1_Q4!$M$5:$M$1328,$B34,DB_CAL_Q1_Q4!$E$5:$E$1328,D$27),COUNTIFS(DB_CAL_Q1_Q4!$O$5:$O$1328,$J$4,DB_CAL_Q1_Q4!$L$5:$L$1328,$J$5,DB_CAL_Q1_Q4!$M$5:$M$1328,$B34,DB_CAL_Q1_Q4!$E$5:$E$1328,D$27))))</f>
        <v>24</v>
      </c>
      <c r="E34" s="270">
        <f>IF(AND($J$5="Todas",$J$4="Todas"),COUNTIFS(DB_CAL_Q1_Q4!$M$5:$M$1328,$B34,DB_CAL_Q1_Q4!$E$5:$E$1328,E$27),IF($J$5="Todas",COUNTIFS(DB_CAL_Q1_Q4!$O$5:$O$1328,$J$4,DB_CAL_Q1_Q4!$M$5:$M$1328,$B34,DB_CAL_Q1_Q4!$E$5:$E$1328,E$27),IF($J$4="Todas",COUNTIFS(DB_CAL_Q1_Q4!$L$5:$L$1328,$J$5,DB_CAL_Q1_Q4!$M$5:$M$1328,$B34,DB_CAL_Q1_Q4!$E$5:$E$1328,E$27),COUNTIFS(DB_CAL_Q1_Q4!$O$5:$O$1328,$J$4,DB_CAL_Q1_Q4!$L$5:$L$1328,$J$5,DB_CAL_Q1_Q4!$M$5:$M$1328,$B34,DB_CAL_Q1_Q4!$E$5:$E$1328,E$27))))</f>
        <v>15</v>
      </c>
      <c r="F34" s="274">
        <f t="shared" si="19"/>
        <v>4.6153846153846156E-2</v>
      </c>
      <c r="G34" s="274">
        <f t="shared" si="12"/>
        <v>1.8656716417910446E-2</v>
      </c>
      <c r="H34" s="290">
        <f>IF(AND($J$5="Todas",$J$4="Todas"),COUNTIFS(DB_CAL_Q1_Q4!$M$5:$M$1328,$B34,DB_CAL_Q1_Q4!$D$5:$D$1328,H$27),IF($J$5="Todas",COUNTIFS(DB_CAL_Q1_Q4!$O$5:$O$1328,$J$4,DB_CAL_Q1_Q4!$M$5:$M$1328,$B34,DB_CAL_Q1_Q4!$D$5:$D$1328,H$27),IF($J$4="Todas",COUNTIFS(DB_CAL_Q1_Q4!$L$5:$L$1328,$J$5,DB_CAL_Q1_Q4!$M$5:$M$1328,$B34,DB_CAL_Q1_Q4!$D$5:$D$1328,H$27),COUNTIFS(DB_CAL_Q1_Q4!$O$5:$O$1328,$J$4,DB_CAL_Q1_Q4!$L$5:$L$1328,$J$5,DB_CAL_Q1_Q4!$M$5:$M$1328,$B34,DB_CAL_Q1_Q4!$D$5:$D$1328,H$27))))</f>
        <v>4</v>
      </c>
      <c r="I34" s="270">
        <f>IF(AND($J$5="Todas",$J$4="Todas"),COUNTIFS(DB_CAL_Q1_Q4!$M$5:$M$1328,$B34,DB_CAL_Q1_Q4!$D$5:$D$1328,I$27),IF($J$5="Todas",COUNTIFS(DB_CAL_Q1_Q4!$O$5:$O$1328,$J$4,DB_CAL_Q1_Q4!$M$5:$M$1328,$B34,DB_CAL_Q1_Q4!$D$5:$D$1328,I$27),IF($J$4="Todas",COUNTIFS(DB_CAL_Q1_Q4!$L$5:$L$1328,$J$5,DB_CAL_Q1_Q4!$M$5:$M$1328,$B34,DB_CAL_Q1_Q4!$D$5:$D$1328,I$27),COUNTIFS(DB_CAL_Q1_Q4!$O$5:$O$1328,$J$4,DB_CAL_Q1_Q4!$L$5:$L$1328,$J$5,DB_CAL_Q1_Q4!$M$5:$M$1328,$B34,DB_CAL_Q1_Q4!$D$5:$D$1328,I$27))))</f>
        <v>17</v>
      </c>
      <c r="J34" s="270">
        <f>IF(AND($J$5="Todas",$J$4="Todas"),COUNTIFS(DB_CAL_Q1_Q4!$M$5:$M$1328,$B34,DB_CAL_Q1_Q4!$D$5:$D$1328,J$27),IF($J$5="Todas",COUNTIFS(DB_CAL_Q1_Q4!$O$5:$O$1328,$J$4,DB_CAL_Q1_Q4!$M$5:$M$1328,$B34,DB_CAL_Q1_Q4!$D$5:$D$1328,J$27),IF($J$4="Todas",COUNTIFS(DB_CAL_Q1_Q4!$L$5:$L$1328,$J$5,DB_CAL_Q1_Q4!$M$5:$M$1328,$B34,DB_CAL_Q1_Q4!$D$5:$D$1328,J$27),COUNTIFS(DB_CAL_Q1_Q4!$O$5:$O$1328,$J$4,DB_CAL_Q1_Q4!$L$5:$L$1328,$J$5,DB_CAL_Q1_Q4!$M$5:$M$1328,$B34,DB_CAL_Q1_Q4!$D$5:$D$1328,J$27))))</f>
        <v>18</v>
      </c>
      <c r="K34" s="274">
        <f t="shared" si="13"/>
        <v>1.4388489208633094E-2</v>
      </c>
      <c r="L34" s="274">
        <f t="shared" si="14"/>
        <v>2.9109589041095889E-2</v>
      </c>
      <c r="M34" s="274">
        <f t="shared" si="15"/>
        <v>3.896103896103896E-2</v>
      </c>
      <c r="N34" s="290">
        <f>IF(AND($J$5="Todas",$J$4="Todas"),COUNTIFS(DB_CAL_Q1_Q4!$M$5:$M$1328,$B34,DB_CAL_Q1_Q4!$F$5:$F$1328,N$27),IF($J$5="Todas",COUNTIFS(DB_CAL_Q1_Q4!$O$5:$O$1328,$J$4,DB_CAL_Q1_Q4!$M$5:$M$1328,$B34,DB_CAL_Q1_Q4!$F$5:$F$1328,N$27),IF($J$4="Todas",COUNTIFS(DB_CAL_Q1_Q4!$L$5:$L$1328,$J$5,DB_CAL_Q1_Q4!$M$5:$M$1328,$B34,DB_CAL_Q1_Q4!$F$5:$F$1328,N$27),COUNTIFS(DB_CAL_Q1_Q4!$O$5:$O$1328,$J$4,DB_CAL_Q1_Q4!$L$5:$L$1328,$J$5,DB_CAL_Q1_Q4!$M$5:$M$1328,$B34,DB_CAL_Q1_Q4!$F$5:$F$1328,N$27))))</f>
        <v>19</v>
      </c>
      <c r="O34" s="270">
        <f>IF(AND($J$5="Todas",$J$4="Todas"),COUNTIFS(DB_CAL_Q1_Q4!$M$5:$M$1328,$B34,DB_CAL_Q1_Q4!$F$5:$F$1328,O$27),IF($J$5="Todas",COUNTIFS(DB_CAL_Q1_Q4!$O$5:$O$1328,$J$4,DB_CAL_Q1_Q4!$M$5:$M$1328,$B34,DB_CAL_Q1_Q4!$F$5:$F$1328,O$27),IF($J$4="Todas",COUNTIFS(DB_CAL_Q1_Q4!$L$5:$L$1328,$J$5,DB_CAL_Q1_Q4!$M$5:$M$1328,$B34,DB_CAL_Q1_Q4!$F$5:$F$1328,O$27),COUNTIFS(DB_CAL_Q1_Q4!$O$5:$O$1328,$J$4,DB_CAL_Q1_Q4!$L$5:$L$1328,$J$5,DB_CAL_Q1_Q4!$M$5:$M$1328,$B34,DB_CAL_Q1_Q4!$F$5:$F$1328,O$27))))</f>
        <v>7</v>
      </c>
      <c r="P34" s="270">
        <f>IF(AND($J$5="Todas",$J$4="Todas"),COUNTIFS(DB_CAL_Q1_Q4!$M$5:$M$1328,$B34,DB_CAL_Q1_Q4!$F$5:$F$1328,P$27),IF($J$5="Todas",COUNTIFS(DB_CAL_Q1_Q4!$O$5:$O$1328,$J$4,DB_CAL_Q1_Q4!$M$5:$M$1328,$B34,DB_CAL_Q1_Q4!$F$5:$F$1328,P$27),IF($J$4="Todas",COUNTIFS(DB_CAL_Q1_Q4!$L$5:$L$1328,$J$5,DB_CAL_Q1_Q4!$M$5:$M$1328,$B34,DB_CAL_Q1_Q4!$F$5:$F$1328,P$27),COUNTIFS(DB_CAL_Q1_Q4!$O$5:$O$1328,$J$4,DB_CAL_Q1_Q4!$L$5:$L$1328,$J$5,DB_CAL_Q1_Q4!$M$5:$M$1328,$B34,DB_CAL_Q1_Q4!$F$5:$F$1328,P$27))))</f>
        <v>13</v>
      </c>
      <c r="Q34" s="270">
        <f>IF(AND($J$5="Todas",$J$4="Todas"),COUNTIFS(DB_CAL_Q1_Q4!$M$5:$M$1328,$B34,DB_CAL_Q1_Q4!$F$5:$F$1328,Q$27),IF($J$5="Todas",COUNTIFS(DB_CAL_Q1_Q4!$O$5:$O$1328,$J$4,DB_CAL_Q1_Q4!$M$5:$M$1328,$B34,DB_CAL_Q1_Q4!$F$5:$F$1328,Q$27),IF($J$4="Todas",COUNTIFS(DB_CAL_Q1_Q4!$L$5:$L$1328,$J$5,DB_CAL_Q1_Q4!$M$5:$M$1328,$B34,DB_CAL_Q1_Q4!$F$5:$F$1328,Q$27),COUNTIFS(DB_CAL_Q1_Q4!$O$5:$O$1328,$J$4,DB_CAL_Q1_Q4!$L$5:$L$1328,$J$5,DB_CAL_Q1_Q4!$M$5:$M$1328,$B34,DB_CAL_Q1_Q4!$F$5:$F$1328,Q$27))))</f>
        <v>0</v>
      </c>
      <c r="R34" s="274">
        <f t="shared" si="20"/>
        <v>3.9419087136929459E-2</v>
      </c>
      <c r="S34" s="274">
        <f t="shared" si="21"/>
        <v>1.5590200445434299E-2</v>
      </c>
      <c r="T34" s="274">
        <f t="shared" si="22"/>
        <v>3.3854166666666664E-2</v>
      </c>
      <c r="U34" s="274">
        <f t="shared" si="23"/>
        <v>0</v>
      </c>
    </row>
    <row r="35" spans="1:21" ht="15" customHeight="1">
      <c r="A35" s="236"/>
      <c r="B35" s="272" t="str">
        <f t="shared" si="17"/>
        <v>Biomasa</v>
      </c>
      <c r="C35" s="271">
        <f t="shared" si="18"/>
        <v>1.8882175226586102E-2</v>
      </c>
      <c r="D35" s="270">
        <f>IF(AND($J$5="Todas",$J$4="Todas"),COUNTIFS(DB_CAL_Q1_Q4!$M$5:$M$1328,$B35,DB_CAL_Q1_Q4!$E$5:$E$1328,D$27),IF($J$5="Todas",COUNTIFS(DB_CAL_Q1_Q4!$O$5:$O$1328,$J$4,DB_CAL_Q1_Q4!$M$5:$M$1328,$B35,DB_CAL_Q1_Q4!$E$5:$E$1328,D$27),IF($J$4="Todas",COUNTIFS(DB_CAL_Q1_Q4!$L$5:$L$1328,$J$5,DB_CAL_Q1_Q4!$M$5:$M$1328,$B35,DB_CAL_Q1_Q4!$E$5:$E$1328,D$27),COUNTIFS(DB_CAL_Q1_Q4!$O$5:$O$1328,$J$4,DB_CAL_Q1_Q4!$L$5:$L$1328,$J$5,DB_CAL_Q1_Q4!$M$5:$M$1328,$B35,DB_CAL_Q1_Q4!$E$5:$E$1328,D$27))))</f>
        <v>9</v>
      </c>
      <c r="E35" s="270">
        <f>IF(AND($J$5="Todas",$J$4="Todas"),COUNTIFS(DB_CAL_Q1_Q4!$M$5:$M$1328,$B35,DB_CAL_Q1_Q4!$E$5:$E$1328,E$27),IF($J$5="Todas",COUNTIFS(DB_CAL_Q1_Q4!$O$5:$O$1328,$J$4,DB_CAL_Q1_Q4!$M$5:$M$1328,$B35,DB_CAL_Q1_Q4!$E$5:$E$1328,E$27),IF($J$4="Todas",COUNTIFS(DB_CAL_Q1_Q4!$L$5:$L$1328,$J$5,DB_CAL_Q1_Q4!$M$5:$M$1328,$B35,DB_CAL_Q1_Q4!$E$5:$E$1328,E$27),COUNTIFS(DB_CAL_Q1_Q4!$O$5:$O$1328,$J$4,DB_CAL_Q1_Q4!$L$5:$L$1328,$J$5,DB_CAL_Q1_Q4!$M$5:$M$1328,$B35,DB_CAL_Q1_Q4!$E$5:$E$1328,E$27))))</f>
        <v>16</v>
      </c>
      <c r="F35" s="274">
        <f t="shared" si="19"/>
        <v>1.7307692307692309E-2</v>
      </c>
      <c r="G35" s="274">
        <f t="shared" si="12"/>
        <v>1.9900497512437811E-2</v>
      </c>
      <c r="H35" s="290">
        <f>IF(AND($J$5="Todas",$J$4="Todas"),COUNTIFS(DB_CAL_Q1_Q4!$M$5:$M$1328,$B35,DB_CAL_Q1_Q4!$D$5:$D$1328,H$27),IF($J$5="Todas",COUNTIFS(DB_CAL_Q1_Q4!$O$5:$O$1328,$J$4,DB_CAL_Q1_Q4!$M$5:$M$1328,$B35,DB_CAL_Q1_Q4!$D$5:$D$1328,H$27),IF($J$4="Todas",COUNTIFS(DB_CAL_Q1_Q4!$L$5:$L$1328,$J$5,DB_CAL_Q1_Q4!$M$5:$M$1328,$B35,DB_CAL_Q1_Q4!$D$5:$D$1328,H$27),COUNTIFS(DB_CAL_Q1_Q4!$O$5:$O$1328,$J$4,DB_CAL_Q1_Q4!$L$5:$L$1328,$J$5,DB_CAL_Q1_Q4!$M$5:$M$1328,$B35,DB_CAL_Q1_Q4!$D$5:$D$1328,H$27))))</f>
        <v>2</v>
      </c>
      <c r="I35" s="270">
        <f>IF(AND($J$5="Todas",$J$4="Todas"),COUNTIFS(DB_CAL_Q1_Q4!$M$5:$M$1328,$B35,DB_CAL_Q1_Q4!$D$5:$D$1328,I$27),IF($J$5="Todas",COUNTIFS(DB_CAL_Q1_Q4!$O$5:$O$1328,$J$4,DB_CAL_Q1_Q4!$M$5:$M$1328,$B35,DB_CAL_Q1_Q4!$D$5:$D$1328,I$27),IF($J$4="Todas",COUNTIFS(DB_CAL_Q1_Q4!$L$5:$L$1328,$J$5,DB_CAL_Q1_Q4!$M$5:$M$1328,$B35,DB_CAL_Q1_Q4!$D$5:$D$1328,I$27),COUNTIFS(DB_CAL_Q1_Q4!$O$5:$O$1328,$J$4,DB_CAL_Q1_Q4!$L$5:$L$1328,$J$5,DB_CAL_Q1_Q4!$M$5:$M$1328,$B35,DB_CAL_Q1_Q4!$D$5:$D$1328,I$27))))</f>
        <v>11</v>
      </c>
      <c r="J35" s="270">
        <f>IF(AND($J$5="Todas",$J$4="Todas"),COUNTIFS(DB_CAL_Q1_Q4!$M$5:$M$1328,$B35,DB_CAL_Q1_Q4!$D$5:$D$1328,J$27),IF($J$5="Todas",COUNTIFS(DB_CAL_Q1_Q4!$O$5:$O$1328,$J$4,DB_CAL_Q1_Q4!$M$5:$M$1328,$B35,DB_CAL_Q1_Q4!$D$5:$D$1328,J$27),IF($J$4="Todas",COUNTIFS(DB_CAL_Q1_Q4!$L$5:$L$1328,$J$5,DB_CAL_Q1_Q4!$M$5:$M$1328,$B35,DB_CAL_Q1_Q4!$D$5:$D$1328,J$27),COUNTIFS(DB_CAL_Q1_Q4!$O$5:$O$1328,$J$4,DB_CAL_Q1_Q4!$L$5:$L$1328,$J$5,DB_CAL_Q1_Q4!$M$5:$M$1328,$B35,DB_CAL_Q1_Q4!$D$5:$D$1328,J$27))))</f>
        <v>12</v>
      </c>
      <c r="K35" s="274">
        <f t="shared" si="13"/>
        <v>7.1942446043165471E-3</v>
      </c>
      <c r="L35" s="274">
        <f t="shared" si="14"/>
        <v>1.8835616438356163E-2</v>
      </c>
      <c r="M35" s="274">
        <f t="shared" si="15"/>
        <v>2.5974025974025976E-2</v>
      </c>
      <c r="N35" s="290">
        <f>IF(AND($J$5="Todas",$J$4="Todas"),COUNTIFS(DB_CAL_Q1_Q4!$M$5:$M$1328,$B35,DB_CAL_Q1_Q4!$F$5:$F$1328,N$27),IF($J$5="Todas",COUNTIFS(DB_CAL_Q1_Q4!$O$5:$O$1328,$J$4,DB_CAL_Q1_Q4!$M$5:$M$1328,$B35,DB_CAL_Q1_Q4!$F$5:$F$1328,N$27),IF($J$4="Todas",COUNTIFS(DB_CAL_Q1_Q4!$L$5:$L$1328,$J$5,DB_CAL_Q1_Q4!$M$5:$M$1328,$B35,DB_CAL_Q1_Q4!$F$5:$F$1328,N$27),COUNTIFS(DB_CAL_Q1_Q4!$O$5:$O$1328,$J$4,DB_CAL_Q1_Q4!$L$5:$L$1328,$J$5,DB_CAL_Q1_Q4!$M$5:$M$1328,$B35,DB_CAL_Q1_Q4!$F$5:$F$1328,N$27))))</f>
        <v>18</v>
      </c>
      <c r="O35" s="270">
        <f>IF(AND($J$5="Todas",$J$4="Todas"),COUNTIFS(DB_CAL_Q1_Q4!$M$5:$M$1328,$B35,DB_CAL_Q1_Q4!$F$5:$F$1328,O$27),IF($J$5="Todas",COUNTIFS(DB_CAL_Q1_Q4!$O$5:$O$1328,$J$4,DB_CAL_Q1_Q4!$M$5:$M$1328,$B35,DB_CAL_Q1_Q4!$F$5:$F$1328,O$27),IF($J$4="Todas",COUNTIFS(DB_CAL_Q1_Q4!$L$5:$L$1328,$J$5,DB_CAL_Q1_Q4!$M$5:$M$1328,$B35,DB_CAL_Q1_Q4!$F$5:$F$1328,O$27),COUNTIFS(DB_CAL_Q1_Q4!$O$5:$O$1328,$J$4,DB_CAL_Q1_Q4!$L$5:$L$1328,$J$5,DB_CAL_Q1_Q4!$M$5:$M$1328,$B35,DB_CAL_Q1_Q4!$F$5:$F$1328,O$27))))</f>
        <v>7</v>
      </c>
      <c r="P35" s="270">
        <f>IF(AND($J$5="Todas",$J$4="Todas"),COUNTIFS(DB_CAL_Q1_Q4!$M$5:$M$1328,$B35,DB_CAL_Q1_Q4!$F$5:$F$1328,P$27),IF($J$5="Todas",COUNTIFS(DB_CAL_Q1_Q4!$O$5:$O$1328,$J$4,DB_CAL_Q1_Q4!$M$5:$M$1328,$B35,DB_CAL_Q1_Q4!$F$5:$F$1328,P$27),IF($J$4="Todas",COUNTIFS(DB_CAL_Q1_Q4!$L$5:$L$1328,$J$5,DB_CAL_Q1_Q4!$M$5:$M$1328,$B35,DB_CAL_Q1_Q4!$F$5:$F$1328,P$27),COUNTIFS(DB_CAL_Q1_Q4!$O$5:$O$1328,$J$4,DB_CAL_Q1_Q4!$L$5:$L$1328,$J$5,DB_CAL_Q1_Q4!$M$5:$M$1328,$B35,DB_CAL_Q1_Q4!$F$5:$F$1328,P$27))))</f>
        <v>0</v>
      </c>
      <c r="Q35" s="270">
        <f>IF(AND($J$5="Todas",$J$4="Todas"),COUNTIFS(DB_CAL_Q1_Q4!$M$5:$M$1328,$B35,DB_CAL_Q1_Q4!$F$5:$F$1328,Q$27),IF($J$5="Todas",COUNTIFS(DB_CAL_Q1_Q4!$O$5:$O$1328,$J$4,DB_CAL_Q1_Q4!$M$5:$M$1328,$B35,DB_CAL_Q1_Q4!$F$5:$F$1328,Q$27),IF($J$4="Todas",COUNTIFS(DB_CAL_Q1_Q4!$L$5:$L$1328,$J$5,DB_CAL_Q1_Q4!$M$5:$M$1328,$B35,DB_CAL_Q1_Q4!$F$5:$F$1328,Q$27),COUNTIFS(DB_CAL_Q1_Q4!$O$5:$O$1328,$J$4,DB_CAL_Q1_Q4!$L$5:$L$1328,$J$5,DB_CAL_Q1_Q4!$M$5:$M$1328,$B35,DB_CAL_Q1_Q4!$F$5:$F$1328,Q$27))))</f>
        <v>0</v>
      </c>
      <c r="R35" s="274">
        <f t="shared" si="20"/>
        <v>3.7344398340248962E-2</v>
      </c>
      <c r="S35" s="274">
        <f t="shared" si="21"/>
        <v>1.5590200445434299E-2</v>
      </c>
      <c r="T35" s="274">
        <f t="shared" si="22"/>
        <v>0</v>
      </c>
      <c r="U35" s="274">
        <f t="shared" si="23"/>
        <v>0</v>
      </c>
    </row>
    <row r="36" spans="1:21" ht="15" customHeight="1">
      <c r="A36" s="236"/>
      <c r="B36" s="272" t="str">
        <f t="shared" si="17"/>
        <v>Carbón</v>
      </c>
      <c r="C36" s="271">
        <f t="shared" si="18"/>
        <v>6.7975830815709968E-3</v>
      </c>
      <c r="D36" s="270">
        <f>IF(AND($J$5="Todas",$J$4="Todas"),COUNTIFS(DB_CAL_Q1_Q4!$M$5:$M$1328,$B36,DB_CAL_Q1_Q4!$E$5:$E$1328,D$27),IF($J$5="Todas",COUNTIFS(DB_CAL_Q1_Q4!$O$5:$O$1328,$J$4,DB_CAL_Q1_Q4!$M$5:$M$1328,$B36,DB_CAL_Q1_Q4!$E$5:$E$1328,D$27),IF($J$4="Todas",COUNTIFS(DB_CAL_Q1_Q4!$L$5:$L$1328,$J$5,DB_CAL_Q1_Q4!$M$5:$M$1328,$B36,DB_CAL_Q1_Q4!$E$5:$E$1328,D$27),COUNTIFS(DB_CAL_Q1_Q4!$O$5:$O$1328,$J$4,DB_CAL_Q1_Q4!$L$5:$L$1328,$J$5,DB_CAL_Q1_Q4!$M$5:$M$1328,$B36,DB_CAL_Q1_Q4!$E$5:$E$1328,D$27))))</f>
        <v>6</v>
      </c>
      <c r="E36" s="270">
        <f>IF(AND($J$5="Todas",$J$4="Todas"),COUNTIFS(DB_CAL_Q1_Q4!$M$5:$M$1328,$B36,DB_CAL_Q1_Q4!$E$5:$E$1328,E$27),IF($J$5="Todas",COUNTIFS(DB_CAL_Q1_Q4!$O$5:$O$1328,$J$4,DB_CAL_Q1_Q4!$M$5:$M$1328,$B36,DB_CAL_Q1_Q4!$E$5:$E$1328,E$27),IF($J$4="Todas",COUNTIFS(DB_CAL_Q1_Q4!$L$5:$L$1328,$J$5,DB_CAL_Q1_Q4!$M$5:$M$1328,$B36,DB_CAL_Q1_Q4!$E$5:$E$1328,E$27),COUNTIFS(DB_CAL_Q1_Q4!$O$5:$O$1328,$J$4,DB_CAL_Q1_Q4!$L$5:$L$1328,$J$5,DB_CAL_Q1_Q4!$M$5:$M$1328,$B36,DB_CAL_Q1_Q4!$E$5:$E$1328,E$27))))</f>
        <v>3</v>
      </c>
      <c r="F36" s="274">
        <f t="shared" si="19"/>
        <v>1.1538461538461539E-2</v>
      </c>
      <c r="G36" s="274">
        <f t="shared" si="12"/>
        <v>3.7313432835820895E-3</v>
      </c>
      <c r="H36" s="290">
        <f>IF(AND($J$5="Todas",$J$4="Todas"),COUNTIFS(DB_CAL_Q1_Q4!$M$5:$M$1328,$B36,DB_CAL_Q1_Q4!$D$5:$D$1328,H$27),IF($J$5="Todas",COUNTIFS(DB_CAL_Q1_Q4!$O$5:$O$1328,$J$4,DB_CAL_Q1_Q4!$M$5:$M$1328,$B36,DB_CAL_Q1_Q4!$D$5:$D$1328,H$27),IF($J$4="Todas",COUNTIFS(DB_CAL_Q1_Q4!$L$5:$L$1328,$J$5,DB_CAL_Q1_Q4!$M$5:$M$1328,$B36,DB_CAL_Q1_Q4!$D$5:$D$1328,H$27),COUNTIFS(DB_CAL_Q1_Q4!$O$5:$O$1328,$J$4,DB_CAL_Q1_Q4!$L$5:$L$1328,$J$5,DB_CAL_Q1_Q4!$M$5:$M$1328,$B36,DB_CAL_Q1_Q4!$D$5:$D$1328,H$27))))</f>
        <v>0</v>
      </c>
      <c r="I36" s="270">
        <f>IF(AND($J$5="Todas",$J$4="Todas"),COUNTIFS(DB_CAL_Q1_Q4!$M$5:$M$1328,$B36,DB_CAL_Q1_Q4!$D$5:$D$1328,I$27),IF($J$5="Todas",COUNTIFS(DB_CAL_Q1_Q4!$O$5:$O$1328,$J$4,DB_CAL_Q1_Q4!$M$5:$M$1328,$B36,DB_CAL_Q1_Q4!$D$5:$D$1328,I$27),IF($J$4="Todas",COUNTIFS(DB_CAL_Q1_Q4!$L$5:$L$1328,$J$5,DB_CAL_Q1_Q4!$M$5:$M$1328,$B36,DB_CAL_Q1_Q4!$D$5:$D$1328,I$27),COUNTIFS(DB_CAL_Q1_Q4!$O$5:$O$1328,$J$4,DB_CAL_Q1_Q4!$L$5:$L$1328,$J$5,DB_CAL_Q1_Q4!$M$5:$M$1328,$B36,DB_CAL_Q1_Q4!$D$5:$D$1328,I$27))))</f>
        <v>6</v>
      </c>
      <c r="J36" s="270">
        <f>IF(AND($J$5="Todas",$J$4="Todas"),COUNTIFS(DB_CAL_Q1_Q4!$M$5:$M$1328,$B36,DB_CAL_Q1_Q4!$D$5:$D$1328,J$27),IF($J$5="Todas",COUNTIFS(DB_CAL_Q1_Q4!$O$5:$O$1328,$J$4,DB_CAL_Q1_Q4!$M$5:$M$1328,$B36,DB_CAL_Q1_Q4!$D$5:$D$1328,J$27),IF($J$4="Todas",COUNTIFS(DB_CAL_Q1_Q4!$L$5:$L$1328,$J$5,DB_CAL_Q1_Q4!$M$5:$M$1328,$B36,DB_CAL_Q1_Q4!$D$5:$D$1328,J$27),COUNTIFS(DB_CAL_Q1_Q4!$O$5:$O$1328,$J$4,DB_CAL_Q1_Q4!$L$5:$L$1328,$J$5,DB_CAL_Q1_Q4!$M$5:$M$1328,$B36,DB_CAL_Q1_Q4!$D$5:$D$1328,J$27))))</f>
        <v>3</v>
      </c>
      <c r="K36" s="274">
        <f t="shared" si="13"/>
        <v>0</v>
      </c>
      <c r="L36" s="274">
        <f t="shared" si="14"/>
        <v>1.0273972602739725E-2</v>
      </c>
      <c r="M36" s="274">
        <f t="shared" si="15"/>
        <v>6.4935064935064939E-3</v>
      </c>
      <c r="N36" s="290">
        <f>IF(AND($J$5="Todas",$J$4="Todas"),COUNTIFS(DB_CAL_Q1_Q4!$M$5:$M$1328,$B36,DB_CAL_Q1_Q4!$F$5:$F$1328,N$27),IF($J$5="Todas",COUNTIFS(DB_CAL_Q1_Q4!$O$5:$O$1328,$J$4,DB_CAL_Q1_Q4!$M$5:$M$1328,$B36,DB_CAL_Q1_Q4!$F$5:$F$1328,N$27),IF($J$4="Todas",COUNTIFS(DB_CAL_Q1_Q4!$L$5:$L$1328,$J$5,DB_CAL_Q1_Q4!$M$5:$M$1328,$B36,DB_CAL_Q1_Q4!$F$5:$F$1328,N$27),COUNTIFS(DB_CAL_Q1_Q4!$O$5:$O$1328,$J$4,DB_CAL_Q1_Q4!$L$5:$L$1328,$J$5,DB_CAL_Q1_Q4!$M$5:$M$1328,$B36,DB_CAL_Q1_Q4!$F$5:$F$1328,N$27))))</f>
        <v>6</v>
      </c>
      <c r="O36" s="270">
        <f>IF(AND($J$5="Todas",$J$4="Todas"),COUNTIFS(DB_CAL_Q1_Q4!$M$5:$M$1328,$B36,DB_CAL_Q1_Q4!$F$5:$F$1328,O$27),IF($J$5="Todas",COUNTIFS(DB_CAL_Q1_Q4!$O$5:$O$1328,$J$4,DB_CAL_Q1_Q4!$M$5:$M$1328,$B36,DB_CAL_Q1_Q4!$F$5:$F$1328,O$27),IF($J$4="Todas",COUNTIFS(DB_CAL_Q1_Q4!$L$5:$L$1328,$J$5,DB_CAL_Q1_Q4!$M$5:$M$1328,$B36,DB_CAL_Q1_Q4!$F$5:$F$1328,O$27),COUNTIFS(DB_CAL_Q1_Q4!$O$5:$O$1328,$J$4,DB_CAL_Q1_Q4!$L$5:$L$1328,$J$5,DB_CAL_Q1_Q4!$M$5:$M$1328,$B36,DB_CAL_Q1_Q4!$F$5:$F$1328,O$27))))</f>
        <v>1</v>
      </c>
      <c r="P36" s="270">
        <f>IF(AND($J$5="Todas",$J$4="Todas"),COUNTIFS(DB_CAL_Q1_Q4!$M$5:$M$1328,$B36,DB_CAL_Q1_Q4!$F$5:$F$1328,P$27),IF($J$5="Todas",COUNTIFS(DB_CAL_Q1_Q4!$O$5:$O$1328,$J$4,DB_CAL_Q1_Q4!$M$5:$M$1328,$B36,DB_CAL_Q1_Q4!$F$5:$F$1328,P$27),IF($J$4="Todas",COUNTIFS(DB_CAL_Q1_Q4!$L$5:$L$1328,$J$5,DB_CAL_Q1_Q4!$M$5:$M$1328,$B36,DB_CAL_Q1_Q4!$F$5:$F$1328,P$27),COUNTIFS(DB_CAL_Q1_Q4!$O$5:$O$1328,$J$4,DB_CAL_Q1_Q4!$L$5:$L$1328,$J$5,DB_CAL_Q1_Q4!$M$5:$M$1328,$B36,DB_CAL_Q1_Q4!$F$5:$F$1328,P$27))))</f>
        <v>2</v>
      </c>
      <c r="Q36" s="270">
        <f>IF(AND($J$5="Todas",$J$4="Todas"),COUNTIFS(DB_CAL_Q1_Q4!$M$5:$M$1328,$B36,DB_CAL_Q1_Q4!$F$5:$F$1328,Q$27),IF($J$5="Todas",COUNTIFS(DB_CAL_Q1_Q4!$O$5:$O$1328,$J$4,DB_CAL_Q1_Q4!$M$5:$M$1328,$B36,DB_CAL_Q1_Q4!$F$5:$F$1328,Q$27),IF($J$4="Todas",COUNTIFS(DB_CAL_Q1_Q4!$L$5:$L$1328,$J$5,DB_CAL_Q1_Q4!$M$5:$M$1328,$B36,DB_CAL_Q1_Q4!$F$5:$F$1328,Q$27),COUNTIFS(DB_CAL_Q1_Q4!$O$5:$O$1328,$J$4,DB_CAL_Q1_Q4!$L$5:$L$1328,$J$5,DB_CAL_Q1_Q4!$M$5:$M$1328,$B36,DB_CAL_Q1_Q4!$F$5:$F$1328,Q$27))))</f>
        <v>0</v>
      </c>
      <c r="R36" s="274">
        <f t="shared" si="20"/>
        <v>1.2448132780082987E-2</v>
      </c>
      <c r="S36" s="274">
        <f t="shared" si="21"/>
        <v>2.2271714922048997E-3</v>
      </c>
      <c r="T36" s="274">
        <f t="shared" si="22"/>
        <v>5.208333333333333E-3</v>
      </c>
      <c r="U36" s="274">
        <f t="shared" si="23"/>
        <v>0</v>
      </c>
    </row>
    <row r="37" spans="1:21" ht="15" customHeight="1">
      <c r="A37" s="236"/>
      <c r="B37" s="272" t="str">
        <f t="shared" si="17"/>
        <v>Solar Térmica</v>
      </c>
      <c r="C37" s="271">
        <f t="shared" si="18"/>
        <v>2.2658610271903325E-3</v>
      </c>
      <c r="D37" s="270">
        <f>IF(AND($J$5="Todas",$J$4="Todas"),COUNTIFS(DB_CAL_Q1_Q4!$M$5:$M$1328,$B37,DB_CAL_Q1_Q4!$E$5:$E$1328,D$27),IF($J$5="Todas",COUNTIFS(DB_CAL_Q1_Q4!$O$5:$O$1328,$J$4,DB_CAL_Q1_Q4!$M$5:$M$1328,$B37,DB_CAL_Q1_Q4!$E$5:$E$1328,D$27),IF($J$4="Todas",COUNTIFS(DB_CAL_Q1_Q4!$L$5:$L$1328,$J$5,DB_CAL_Q1_Q4!$M$5:$M$1328,$B37,DB_CAL_Q1_Q4!$E$5:$E$1328,D$27),COUNTIFS(DB_CAL_Q1_Q4!$O$5:$O$1328,$J$4,DB_CAL_Q1_Q4!$L$5:$L$1328,$J$5,DB_CAL_Q1_Q4!$M$5:$M$1328,$B37,DB_CAL_Q1_Q4!$E$5:$E$1328,D$27))))</f>
        <v>3</v>
      </c>
      <c r="E37" s="270">
        <f>IF(AND($J$5="Todas",$J$4="Todas"),COUNTIFS(DB_CAL_Q1_Q4!$M$5:$M$1328,$B37,DB_CAL_Q1_Q4!$E$5:$E$1328,E$27),IF($J$5="Todas",COUNTIFS(DB_CAL_Q1_Q4!$O$5:$O$1328,$J$4,DB_CAL_Q1_Q4!$M$5:$M$1328,$B37,DB_CAL_Q1_Q4!$E$5:$E$1328,E$27),IF($J$4="Todas",COUNTIFS(DB_CAL_Q1_Q4!$L$5:$L$1328,$J$5,DB_CAL_Q1_Q4!$M$5:$M$1328,$B37,DB_CAL_Q1_Q4!$E$5:$E$1328,E$27),COUNTIFS(DB_CAL_Q1_Q4!$O$5:$O$1328,$J$4,DB_CAL_Q1_Q4!$L$5:$L$1328,$J$5,DB_CAL_Q1_Q4!$M$5:$M$1328,$B37,DB_CAL_Q1_Q4!$E$5:$E$1328,E$27))))</f>
        <v>0</v>
      </c>
      <c r="F37" s="274">
        <f t="shared" si="19"/>
        <v>5.7692307692307696E-3</v>
      </c>
      <c r="G37" s="274">
        <f t="shared" si="12"/>
        <v>0</v>
      </c>
      <c r="H37" s="290">
        <f>IF(AND($J$5="Todas",$J$4="Todas"),COUNTIFS(DB_CAL_Q1_Q4!$M$5:$M$1328,$B37,DB_CAL_Q1_Q4!$D$5:$D$1328,H$27),IF($J$5="Todas",COUNTIFS(DB_CAL_Q1_Q4!$O$5:$O$1328,$J$4,DB_CAL_Q1_Q4!$M$5:$M$1328,$B37,DB_CAL_Q1_Q4!$D$5:$D$1328,H$27),IF($J$4="Todas",COUNTIFS(DB_CAL_Q1_Q4!$L$5:$L$1328,$J$5,DB_CAL_Q1_Q4!$M$5:$M$1328,$B37,DB_CAL_Q1_Q4!$D$5:$D$1328,H$27),COUNTIFS(DB_CAL_Q1_Q4!$O$5:$O$1328,$J$4,DB_CAL_Q1_Q4!$L$5:$L$1328,$J$5,DB_CAL_Q1_Q4!$M$5:$M$1328,$B37,DB_CAL_Q1_Q4!$D$5:$D$1328,H$27))))</f>
        <v>0</v>
      </c>
      <c r="I37" s="270">
        <f>IF(AND($J$5="Todas",$J$4="Todas"),COUNTIFS(DB_CAL_Q1_Q4!$M$5:$M$1328,$B37,DB_CAL_Q1_Q4!$D$5:$D$1328,I$27),IF($J$5="Todas",COUNTIFS(DB_CAL_Q1_Q4!$O$5:$O$1328,$J$4,DB_CAL_Q1_Q4!$M$5:$M$1328,$B37,DB_CAL_Q1_Q4!$D$5:$D$1328,I$27),IF($J$4="Todas",COUNTIFS(DB_CAL_Q1_Q4!$L$5:$L$1328,$J$5,DB_CAL_Q1_Q4!$M$5:$M$1328,$B37,DB_CAL_Q1_Q4!$D$5:$D$1328,I$27),COUNTIFS(DB_CAL_Q1_Q4!$O$5:$O$1328,$J$4,DB_CAL_Q1_Q4!$L$5:$L$1328,$J$5,DB_CAL_Q1_Q4!$M$5:$M$1328,$B37,DB_CAL_Q1_Q4!$D$5:$D$1328,I$27))))</f>
        <v>3</v>
      </c>
      <c r="J37" s="270">
        <f>IF(AND($J$5="Todas",$J$4="Todas"),COUNTIFS(DB_CAL_Q1_Q4!$M$5:$M$1328,$B37,DB_CAL_Q1_Q4!$D$5:$D$1328,J$27),IF($J$5="Todas",COUNTIFS(DB_CAL_Q1_Q4!$O$5:$O$1328,$J$4,DB_CAL_Q1_Q4!$M$5:$M$1328,$B37,DB_CAL_Q1_Q4!$D$5:$D$1328,J$27),IF($J$4="Todas",COUNTIFS(DB_CAL_Q1_Q4!$L$5:$L$1328,$J$5,DB_CAL_Q1_Q4!$M$5:$M$1328,$B37,DB_CAL_Q1_Q4!$D$5:$D$1328,J$27),COUNTIFS(DB_CAL_Q1_Q4!$O$5:$O$1328,$J$4,DB_CAL_Q1_Q4!$L$5:$L$1328,$J$5,DB_CAL_Q1_Q4!$M$5:$M$1328,$B37,DB_CAL_Q1_Q4!$D$5:$D$1328,J$27))))</f>
        <v>0</v>
      </c>
      <c r="K37" s="274">
        <f t="shared" si="13"/>
        <v>0</v>
      </c>
      <c r="L37" s="274">
        <f t="shared" si="14"/>
        <v>5.1369863013698627E-3</v>
      </c>
      <c r="M37" s="274">
        <f t="shared" si="15"/>
        <v>0</v>
      </c>
      <c r="N37" s="290">
        <f>IF(AND($J$5="Todas",$J$4="Todas"),COUNTIFS(DB_CAL_Q1_Q4!$M$5:$M$1328,$B37,DB_CAL_Q1_Q4!$F$5:$F$1328,N$27),IF($J$5="Todas",COUNTIFS(DB_CAL_Q1_Q4!$O$5:$O$1328,$J$4,DB_CAL_Q1_Q4!$M$5:$M$1328,$B37,DB_CAL_Q1_Q4!$F$5:$F$1328,N$27),IF($J$4="Todas",COUNTIFS(DB_CAL_Q1_Q4!$L$5:$L$1328,$J$5,DB_CAL_Q1_Q4!$M$5:$M$1328,$B37,DB_CAL_Q1_Q4!$F$5:$F$1328,N$27),COUNTIFS(DB_CAL_Q1_Q4!$O$5:$O$1328,$J$4,DB_CAL_Q1_Q4!$L$5:$L$1328,$J$5,DB_CAL_Q1_Q4!$M$5:$M$1328,$B37,DB_CAL_Q1_Q4!$F$5:$F$1328,N$27))))</f>
        <v>1</v>
      </c>
      <c r="O37" s="270">
        <f>IF(AND($J$5="Todas",$J$4="Todas"),COUNTIFS(DB_CAL_Q1_Q4!$M$5:$M$1328,$B37,DB_CAL_Q1_Q4!$F$5:$F$1328,O$27),IF($J$5="Todas",COUNTIFS(DB_CAL_Q1_Q4!$O$5:$O$1328,$J$4,DB_CAL_Q1_Q4!$M$5:$M$1328,$B37,DB_CAL_Q1_Q4!$F$5:$F$1328,O$27),IF($J$4="Todas",COUNTIFS(DB_CAL_Q1_Q4!$L$5:$L$1328,$J$5,DB_CAL_Q1_Q4!$M$5:$M$1328,$B37,DB_CAL_Q1_Q4!$F$5:$F$1328,O$27),COUNTIFS(DB_CAL_Q1_Q4!$O$5:$O$1328,$J$4,DB_CAL_Q1_Q4!$L$5:$L$1328,$J$5,DB_CAL_Q1_Q4!$M$5:$M$1328,$B37,DB_CAL_Q1_Q4!$F$5:$F$1328,O$27))))</f>
        <v>0</v>
      </c>
      <c r="P37" s="270">
        <f>IF(AND($J$5="Todas",$J$4="Todas"),COUNTIFS(DB_CAL_Q1_Q4!$M$5:$M$1328,$B37,DB_CAL_Q1_Q4!$F$5:$F$1328,P$27),IF($J$5="Todas",COUNTIFS(DB_CAL_Q1_Q4!$O$5:$O$1328,$J$4,DB_CAL_Q1_Q4!$M$5:$M$1328,$B37,DB_CAL_Q1_Q4!$F$5:$F$1328,P$27),IF($J$4="Todas",COUNTIFS(DB_CAL_Q1_Q4!$L$5:$L$1328,$J$5,DB_CAL_Q1_Q4!$M$5:$M$1328,$B37,DB_CAL_Q1_Q4!$F$5:$F$1328,P$27),COUNTIFS(DB_CAL_Q1_Q4!$O$5:$O$1328,$J$4,DB_CAL_Q1_Q4!$L$5:$L$1328,$J$5,DB_CAL_Q1_Q4!$M$5:$M$1328,$B37,DB_CAL_Q1_Q4!$F$5:$F$1328,P$27))))</f>
        <v>2</v>
      </c>
      <c r="Q37" s="270">
        <f>IF(AND($J$5="Todas",$J$4="Todas"),COUNTIFS(DB_CAL_Q1_Q4!$M$5:$M$1328,$B37,DB_CAL_Q1_Q4!$F$5:$F$1328,Q$27),IF($J$5="Todas",COUNTIFS(DB_CAL_Q1_Q4!$O$5:$O$1328,$J$4,DB_CAL_Q1_Q4!$M$5:$M$1328,$B37,DB_CAL_Q1_Q4!$F$5:$F$1328,Q$27),IF($J$4="Todas",COUNTIFS(DB_CAL_Q1_Q4!$L$5:$L$1328,$J$5,DB_CAL_Q1_Q4!$M$5:$M$1328,$B37,DB_CAL_Q1_Q4!$F$5:$F$1328,Q$27),COUNTIFS(DB_CAL_Q1_Q4!$O$5:$O$1328,$J$4,DB_CAL_Q1_Q4!$L$5:$L$1328,$J$5,DB_CAL_Q1_Q4!$M$5:$M$1328,$B37,DB_CAL_Q1_Q4!$F$5:$F$1328,Q$27))))</f>
        <v>0</v>
      </c>
      <c r="R37" s="274">
        <f t="shared" si="20"/>
        <v>2.0746887966804979E-3</v>
      </c>
      <c r="S37" s="274">
        <f t="shared" si="21"/>
        <v>0</v>
      </c>
      <c r="T37" s="274">
        <f t="shared" si="22"/>
        <v>5.208333333333333E-3</v>
      </c>
      <c r="U37" s="274">
        <f t="shared" si="23"/>
        <v>0</v>
      </c>
    </row>
    <row r="38" spans="1:21" ht="15" customHeight="1">
      <c r="A38" s="236"/>
      <c r="B38" s="272" t="str">
        <f t="shared" si="17"/>
        <v>DH renovable</v>
      </c>
      <c r="C38" s="271">
        <f t="shared" si="18"/>
        <v>1.5105740181268882E-3</v>
      </c>
      <c r="D38" s="270">
        <f>IF(AND($J$5="Todas",$J$4="Todas"),COUNTIFS(DB_CAL_Q1_Q4!$M$5:$M$1328,$B38,DB_CAL_Q1_Q4!$E$5:$E$1328,D$27),IF($J$5="Todas",COUNTIFS(DB_CAL_Q1_Q4!$O$5:$O$1328,$J$4,DB_CAL_Q1_Q4!$M$5:$M$1328,$B38,DB_CAL_Q1_Q4!$E$5:$E$1328,D$27),IF($J$4="Todas",COUNTIFS(DB_CAL_Q1_Q4!$L$5:$L$1328,$J$5,DB_CAL_Q1_Q4!$M$5:$M$1328,$B38,DB_CAL_Q1_Q4!$E$5:$E$1328,D$27),COUNTIFS(DB_CAL_Q1_Q4!$O$5:$O$1328,$J$4,DB_CAL_Q1_Q4!$L$5:$L$1328,$J$5,DB_CAL_Q1_Q4!$M$5:$M$1328,$B38,DB_CAL_Q1_Q4!$E$5:$E$1328,D$27))))</f>
        <v>0</v>
      </c>
      <c r="E38" s="270">
        <f>IF(AND($J$5="Todas",$J$4="Todas"),COUNTIFS(DB_CAL_Q1_Q4!$M$5:$M$1328,$B38,DB_CAL_Q1_Q4!$E$5:$E$1328,E$27),IF($J$5="Todas",COUNTIFS(DB_CAL_Q1_Q4!$O$5:$O$1328,$J$4,DB_CAL_Q1_Q4!$M$5:$M$1328,$B38,DB_CAL_Q1_Q4!$E$5:$E$1328,E$27),IF($J$4="Todas",COUNTIFS(DB_CAL_Q1_Q4!$L$5:$L$1328,$J$5,DB_CAL_Q1_Q4!$M$5:$M$1328,$B38,DB_CAL_Q1_Q4!$E$5:$E$1328,E$27),COUNTIFS(DB_CAL_Q1_Q4!$O$5:$O$1328,$J$4,DB_CAL_Q1_Q4!$L$5:$L$1328,$J$5,DB_CAL_Q1_Q4!$M$5:$M$1328,$B38,DB_CAL_Q1_Q4!$E$5:$E$1328,E$27))))</f>
        <v>2</v>
      </c>
      <c r="F38" s="274">
        <f t="shared" si="19"/>
        <v>0</v>
      </c>
      <c r="G38" s="274">
        <f t="shared" si="12"/>
        <v>2.4875621890547263E-3</v>
      </c>
      <c r="H38" s="290">
        <f>IF(AND($J$5="Todas",$J$4="Todas"),COUNTIFS(DB_CAL_Q1_Q4!$M$5:$M$1328,$B38,DB_CAL_Q1_Q4!$D$5:$D$1328,H$27),IF($J$5="Todas",COUNTIFS(DB_CAL_Q1_Q4!$O$5:$O$1328,$J$4,DB_CAL_Q1_Q4!$M$5:$M$1328,$B38,DB_CAL_Q1_Q4!$D$5:$D$1328,H$27),IF($J$4="Todas",COUNTIFS(DB_CAL_Q1_Q4!$L$5:$L$1328,$J$5,DB_CAL_Q1_Q4!$M$5:$M$1328,$B38,DB_CAL_Q1_Q4!$D$5:$D$1328,H$27),COUNTIFS(DB_CAL_Q1_Q4!$O$5:$O$1328,$J$4,DB_CAL_Q1_Q4!$L$5:$L$1328,$J$5,DB_CAL_Q1_Q4!$M$5:$M$1328,$B38,DB_CAL_Q1_Q4!$D$5:$D$1328,H$27))))</f>
        <v>0</v>
      </c>
      <c r="I38" s="270">
        <f>IF(AND($J$5="Todas",$J$4="Todas"),COUNTIFS(DB_CAL_Q1_Q4!$M$5:$M$1328,$B38,DB_CAL_Q1_Q4!$D$5:$D$1328,I$27),IF($J$5="Todas",COUNTIFS(DB_CAL_Q1_Q4!$O$5:$O$1328,$J$4,DB_CAL_Q1_Q4!$M$5:$M$1328,$B38,DB_CAL_Q1_Q4!$D$5:$D$1328,I$27),IF($J$4="Todas",COUNTIFS(DB_CAL_Q1_Q4!$L$5:$L$1328,$J$5,DB_CAL_Q1_Q4!$M$5:$M$1328,$B38,DB_CAL_Q1_Q4!$D$5:$D$1328,I$27),COUNTIFS(DB_CAL_Q1_Q4!$O$5:$O$1328,$J$4,DB_CAL_Q1_Q4!$L$5:$L$1328,$J$5,DB_CAL_Q1_Q4!$M$5:$M$1328,$B38,DB_CAL_Q1_Q4!$D$5:$D$1328,I$27))))</f>
        <v>0</v>
      </c>
      <c r="J38" s="270">
        <f>IF(AND($J$5="Todas",$J$4="Todas"),COUNTIFS(DB_CAL_Q1_Q4!$M$5:$M$1328,$B38,DB_CAL_Q1_Q4!$D$5:$D$1328,J$27),IF($J$5="Todas",COUNTIFS(DB_CAL_Q1_Q4!$O$5:$O$1328,$J$4,DB_CAL_Q1_Q4!$M$5:$M$1328,$B38,DB_CAL_Q1_Q4!$D$5:$D$1328,J$27),IF($J$4="Todas",COUNTIFS(DB_CAL_Q1_Q4!$L$5:$L$1328,$J$5,DB_CAL_Q1_Q4!$M$5:$M$1328,$B38,DB_CAL_Q1_Q4!$D$5:$D$1328,J$27),COUNTIFS(DB_CAL_Q1_Q4!$O$5:$O$1328,$J$4,DB_CAL_Q1_Q4!$L$5:$L$1328,$J$5,DB_CAL_Q1_Q4!$M$5:$M$1328,$B38,DB_CAL_Q1_Q4!$D$5:$D$1328,J$27))))</f>
        <v>2</v>
      </c>
      <c r="K38" s="274">
        <f t="shared" si="13"/>
        <v>0</v>
      </c>
      <c r="L38" s="274">
        <f t="shared" si="14"/>
        <v>0</v>
      </c>
      <c r="M38" s="274">
        <f t="shared" si="15"/>
        <v>4.329004329004329E-3</v>
      </c>
      <c r="N38" s="290">
        <f>IF(AND($J$5="Todas",$J$4="Todas"),COUNTIFS(DB_CAL_Q1_Q4!$M$5:$M$1328,$B38,DB_CAL_Q1_Q4!$F$5:$F$1328,N$27),IF($J$5="Todas",COUNTIFS(DB_CAL_Q1_Q4!$O$5:$O$1328,$J$4,DB_CAL_Q1_Q4!$M$5:$M$1328,$B38,DB_CAL_Q1_Q4!$F$5:$F$1328,N$27),IF($J$4="Todas",COUNTIFS(DB_CAL_Q1_Q4!$L$5:$L$1328,$J$5,DB_CAL_Q1_Q4!$M$5:$M$1328,$B38,DB_CAL_Q1_Q4!$F$5:$F$1328,N$27),COUNTIFS(DB_CAL_Q1_Q4!$O$5:$O$1328,$J$4,DB_CAL_Q1_Q4!$L$5:$L$1328,$J$5,DB_CAL_Q1_Q4!$M$5:$M$1328,$B38,DB_CAL_Q1_Q4!$F$5:$F$1328,N$27))))</f>
        <v>0</v>
      </c>
      <c r="O38" s="270">
        <f>IF(AND($J$5="Todas",$J$4="Todas"),COUNTIFS(DB_CAL_Q1_Q4!$M$5:$M$1328,$B38,DB_CAL_Q1_Q4!$F$5:$F$1328,O$27),IF($J$5="Todas",COUNTIFS(DB_CAL_Q1_Q4!$O$5:$O$1328,$J$4,DB_CAL_Q1_Q4!$M$5:$M$1328,$B38,DB_CAL_Q1_Q4!$F$5:$F$1328,O$27),IF($J$4="Todas",COUNTIFS(DB_CAL_Q1_Q4!$L$5:$L$1328,$J$5,DB_CAL_Q1_Q4!$M$5:$M$1328,$B38,DB_CAL_Q1_Q4!$F$5:$F$1328,O$27),COUNTIFS(DB_CAL_Q1_Q4!$O$5:$O$1328,$J$4,DB_CAL_Q1_Q4!$L$5:$L$1328,$J$5,DB_CAL_Q1_Q4!$M$5:$M$1328,$B38,DB_CAL_Q1_Q4!$F$5:$F$1328,O$27))))</f>
        <v>0</v>
      </c>
      <c r="P38" s="270">
        <f>IF(AND($J$5="Todas",$J$4="Todas"),COUNTIFS(DB_CAL_Q1_Q4!$M$5:$M$1328,$B38,DB_CAL_Q1_Q4!$F$5:$F$1328,P$27),IF($J$5="Todas",COUNTIFS(DB_CAL_Q1_Q4!$O$5:$O$1328,$J$4,DB_CAL_Q1_Q4!$M$5:$M$1328,$B38,DB_CAL_Q1_Q4!$F$5:$F$1328,P$27),IF($J$4="Todas",COUNTIFS(DB_CAL_Q1_Q4!$L$5:$L$1328,$J$5,DB_CAL_Q1_Q4!$M$5:$M$1328,$B38,DB_CAL_Q1_Q4!$F$5:$F$1328,P$27),COUNTIFS(DB_CAL_Q1_Q4!$O$5:$O$1328,$J$4,DB_CAL_Q1_Q4!$L$5:$L$1328,$J$5,DB_CAL_Q1_Q4!$M$5:$M$1328,$B38,DB_CAL_Q1_Q4!$F$5:$F$1328,P$27))))</f>
        <v>2</v>
      </c>
      <c r="Q38" s="270">
        <f>IF(AND($J$5="Todas",$J$4="Todas"),COUNTIFS(DB_CAL_Q1_Q4!$M$5:$M$1328,$B38,DB_CAL_Q1_Q4!$F$5:$F$1328,Q$27),IF($J$5="Todas",COUNTIFS(DB_CAL_Q1_Q4!$O$5:$O$1328,$J$4,DB_CAL_Q1_Q4!$M$5:$M$1328,$B38,DB_CAL_Q1_Q4!$F$5:$F$1328,Q$27),IF($J$4="Todas",COUNTIFS(DB_CAL_Q1_Q4!$L$5:$L$1328,$J$5,DB_CAL_Q1_Q4!$M$5:$M$1328,$B38,DB_CAL_Q1_Q4!$F$5:$F$1328,Q$27),COUNTIFS(DB_CAL_Q1_Q4!$O$5:$O$1328,$J$4,DB_CAL_Q1_Q4!$L$5:$L$1328,$J$5,DB_CAL_Q1_Q4!$M$5:$M$1328,$B38,DB_CAL_Q1_Q4!$F$5:$F$1328,Q$27))))</f>
        <v>0</v>
      </c>
      <c r="R38" s="274">
        <f t="shared" si="20"/>
        <v>0</v>
      </c>
      <c r="S38" s="274">
        <f t="shared" si="21"/>
        <v>0</v>
      </c>
      <c r="T38" s="274">
        <f t="shared" si="22"/>
        <v>5.208333333333333E-3</v>
      </c>
      <c r="U38" s="274">
        <f t="shared" si="23"/>
        <v>0</v>
      </c>
    </row>
    <row r="39" spans="1:21" ht="15" customHeight="1">
      <c r="A39" s="236"/>
      <c r="B39" s="272" t="str">
        <f t="shared" si="17"/>
        <v>Bomba de calor agua</v>
      </c>
      <c r="C39" s="271">
        <f t="shared" si="18"/>
        <v>7.5528700906344411E-4</v>
      </c>
      <c r="D39" s="270">
        <f>IF(AND($J$5="Todas",$J$4="Todas"),COUNTIFS(DB_CAL_Q1_Q4!$M$5:$M$1328,$B39,DB_CAL_Q1_Q4!$E$5:$E$1328,D$27),IF($J$5="Todas",COUNTIFS(DB_CAL_Q1_Q4!$O$5:$O$1328,$J$4,DB_CAL_Q1_Q4!$M$5:$M$1328,$B39,DB_CAL_Q1_Q4!$E$5:$E$1328,D$27),IF($J$4="Todas",COUNTIFS(DB_CAL_Q1_Q4!$L$5:$L$1328,$J$5,DB_CAL_Q1_Q4!$M$5:$M$1328,$B39,DB_CAL_Q1_Q4!$E$5:$E$1328,D$27),COUNTIFS(DB_CAL_Q1_Q4!$O$5:$O$1328,$J$4,DB_CAL_Q1_Q4!$L$5:$L$1328,$J$5,DB_CAL_Q1_Q4!$M$5:$M$1328,$B39,DB_CAL_Q1_Q4!$E$5:$E$1328,D$27))))</f>
        <v>0</v>
      </c>
      <c r="E39" s="270">
        <f>IF(AND($J$5="Todas",$J$4="Todas"),COUNTIFS(DB_CAL_Q1_Q4!$M$5:$M$1328,$B39,DB_CAL_Q1_Q4!$E$5:$E$1328,E$27),IF($J$5="Todas",COUNTIFS(DB_CAL_Q1_Q4!$O$5:$O$1328,$J$4,DB_CAL_Q1_Q4!$M$5:$M$1328,$B39,DB_CAL_Q1_Q4!$E$5:$E$1328,E$27),IF($J$4="Todas",COUNTIFS(DB_CAL_Q1_Q4!$L$5:$L$1328,$J$5,DB_CAL_Q1_Q4!$M$5:$M$1328,$B39,DB_CAL_Q1_Q4!$E$5:$E$1328,E$27),COUNTIFS(DB_CAL_Q1_Q4!$O$5:$O$1328,$J$4,DB_CAL_Q1_Q4!$L$5:$L$1328,$J$5,DB_CAL_Q1_Q4!$M$5:$M$1328,$B39,DB_CAL_Q1_Q4!$E$5:$E$1328,E$27))))</f>
        <v>1</v>
      </c>
      <c r="F39" s="274">
        <f t="shared" si="19"/>
        <v>0</v>
      </c>
      <c r="G39" s="274">
        <f t="shared" si="12"/>
        <v>1.2437810945273632E-3</v>
      </c>
      <c r="H39" s="290">
        <f>IF(AND($J$5="Todas",$J$4="Todas"),COUNTIFS(DB_CAL_Q1_Q4!$M$5:$M$1328,$B39,DB_CAL_Q1_Q4!$D$5:$D$1328,H$27),IF($J$5="Todas",COUNTIFS(DB_CAL_Q1_Q4!$O$5:$O$1328,$J$4,DB_CAL_Q1_Q4!$M$5:$M$1328,$B39,DB_CAL_Q1_Q4!$D$5:$D$1328,H$27),IF($J$4="Todas",COUNTIFS(DB_CAL_Q1_Q4!$L$5:$L$1328,$J$5,DB_CAL_Q1_Q4!$M$5:$M$1328,$B39,DB_CAL_Q1_Q4!$D$5:$D$1328,H$27),COUNTIFS(DB_CAL_Q1_Q4!$O$5:$O$1328,$J$4,DB_CAL_Q1_Q4!$L$5:$L$1328,$J$5,DB_CAL_Q1_Q4!$M$5:$M$1328,$B39,DB_CAL_Q1_Q4!$D$5:$D$1328,H$27))))</f>
        <v>0</v>
      </c>
      <c r="I39" s="270">
        <f>IF(AND($J$5="Todas",$J$4="Todas"),COUNTIFS(DB_CAL_Q1_Q4!$M$5:$M$1328,$B39,DB_CAL_Q1_Q4!$D$5:$D$1328,I$27),IF($J$5="Todas",COUNTIFS(DB_CAL_Q1_Q4!$O$5:$O$1328,$J$4,DB_CAL_Q1_Q4!$M$5:$M$1328,$B39,DB_CAL_Q1_Q4!$D$5:$D$1328,I$27),IF($J$4="Todas",COUNTIFS(DB_CAL_Q1_Q4!$L$5:$L$1328,$J$5,DB_CAL_Q1_Q4!$M$5:$M$1328,$B39,DB_CAL_Q1_Q4!$D$5:$D$1328,I$27),COUNTIFS(DB_CAL_Q1_Q4!$O$5:$O$1328,$J$4,DB_CAL_Q1_Q4!$L$5:$L$1328,$J$5,DB_CAL_Q1_Q4!$M$5:$M$1328,$B39,DB_CAL_Q1_Q4!$D$5:$D$1328,I$27))))</f>
        <v>1</v>
      </c>
      <c r="J39" s="270">
        <f>IF(AND($J$5="Todas",$J$4="Todas"),COUNTIFS(DB_CAL_Q1_Q4!$M$5:$M$1328,$B39,DB_CAL_Q1_Q4!$D$5:$D$1328,J$27),IF($J$5="Todas",COUNTIFS(DB_CAL_Q1_Q4!$O$5:$O$1328,$J$4,DB_CAL_Q1_Q4!$M$5:$M$1328,$B39,DB_CAL_Q1_Q4!$D$5:$D$1328,J$27),IF($J$4="Todas",COUNTIFS(DB_CAL_Q1_Q4!$L$5:$L$1328,$J$5,DB_CAL_Q1_Q4!$M$5:$M$1328,$B39,DB_CAL_Q1_Q4!$D$5:$D$1328,J$27),COUNTIFS(DB_CAL_Q1_Q4!$O$5:$O$1328,$J$4,DB_CAL_Q1_Q4!$L$5:$L$1328,$J$5,DB_CAL_Q1_Q4!$M$5:$M$1328,$B39,DB_CAL_Q1_Q4!$D$5:$D$1328,J$27))))</f>
        <v>0</v>
      </c>
      <c r="K39" s="274">
        <f t="shared" si="13"/>
        <v>0</v>
      </c>
      <c r="L39" s="274">
        <f t="shared" si="14"/>
        <v>1.7123287671232876E-3</v>
      </c>
      <c r="M39" s="274">
        <f t="shared" si="15"/>
        <v>0</v>
      </c>
      <c r="N39" s="290">
        <f>IF(AND($J$5="Todas",$J$4="Todas"),COUNTIFS(DB_CAL_Q1_Q4!$M$5:$M$1328,$B39,DB_CAL_Q1_Q4!$F$5:$F$1328,N$27),IF($J$5="Todas",COUNTIFS(DB_CAL_Q1_Q4!$O$5:$O$1328,$J$4,DB_CAL_Q1_Q4!$M$5:$M$1328,$B39,DB_CAL_Q1_Q4!$F$5:$F$1328,N$27),IF($J$4="Todas",COUNTIFS(DB_CAL_Q1_Q4!$L$5:$L$1328,$J$5,DB_CAL_Q1_Q4!$M$5:$M$1328,$B39,DB_CAL_Q1_Q4!$F$5:$F$1328,N$27),COUNTIFS(DB_CAL_Q1_Q4!$O$5:$O$1328,$J$4,DB_CAL_Q1_Q4!$L$5:$L$1328,$J$5,DB_CAL_Q1_Q4!$M$5:$M$1328,$B39,DB_CAL_Q1_Q4!$F$5:$F$1328,N$27))))</f>
        <v>0</v>
      </c>
      <c r="O39" s="270">
        <f>IF(AND($J$5="Todas",$J$4="Todas"),COUNTIFS(DB_CAL_Q1_Q4!$M$5:$M$1328,$B39,DB_CAL_Q1_Q4!$F$5:$F$1328,O$27),IF($J$5="Todas",COUNTIFS(DB_CAL_Q1_Q4!$O$5:$O$1328,$J$4,DB_CAL_Q1_Q4!$M$5:$M$1328,$B39,DB_CAL_Q1_Q4!$F$5:$F$1328,O$27),IF($J$4="Todas",COUNTIFS(DB_CAL_Q1_Q4!$L$5:$L$1328,$J$5,DB_CAL_Q1_Q4!$M$5:$M$1328,$B39,DB_CAL_Q1_Q4!$F$5:$F$1328,O$27),COUNTIFS(DB_CAL_Q1_Q4!$O$5:$O$1328,$J$4,DB_CAL_Q1_Q4!$L$5:$L$1328,$J$5,DB_CAL_Q1_Q4!$M$5:$M$1328,$B39,DB_CAL_Q1_Q4!$F$5:$F$1328,O$27))))</f>
        <v>1</v>
      </c>
      <c r="P39" s="270">
        <f>IF(AND($J$5="Todas",$J$4="Todas"),COUNTIFS(DB_CAL_Q1_Q4!$M$5:$M$1328,$B39,DB_CAL_Q1_Q4!$F$5:$F$1328,P$27),IF($J$5="Todas",COUNTIFS(DB_CAL_Q1_Q4!$O$5:$O$1328,$J$4,DB_CAL_Q1_Q4!$M$5:$M$1328,$B39,DB_CAL_Q1_Q4!$F$5:$F$1328,P$27),IF($J$4="Todas",COUNTIFS(DB_CAL_Q1_Q4!$L$5:$L$1328,$J$5,DB_CAL_Q1_Q4!$M$5:$M$1328,$B39,DB_CAL_Q1_Q4!$F$5:$F$1328,P$27),COUNTIFS(DB_CAL_Q1_Q4!$O$5:$O$1328,$J$4,DB_CAL_Q1_Q4!$L$5:$L$1328,$J$5,DB_CAL_Q1_Q4!$M$5:$M$1328,$B39,DB_CAL_Q1_Q4!$F$5:$F$1328,P$27))))</f>
        <v>0</v>
      </c>
      <c r="Q39" s="270">
        <f>IF(AND($J$5="Todas",$J$4="Todas"),COUNTIFS(DB_CAL_Q1_Q4!$M$5:$M$1328,$B39,DB_CAL_Q1_Q4!$F$5:$F$1328,Q$27),IF($J$5="Todas",COUNTIFS(DB_CAL_Q1_Q4!$O$5:$O$1328,$J$4,DB_CAL_Q1_Q4!$M$5:$M$1328,$B39,DB_CAL_Q1_Q4!$F$5:$F$1328,Q$27),IF($J$4="Todas",COUNTIFS(DB_CAL_Q1_Q4!$L$5:$L$1328,$J$5,DB_CAL_Q1_Q4!$M$5:$M$1328,$B39,DB_CAL_Q1_Q4!$F$5:$F$1328,Q$27),COUNTIFS(DB_CAL_Q1_Q4!$O$5:$O$1328,$J$4,DB_CAL_Q1_Q4!$L$5:$L$1328,$J$5,DB_CAL_Q1_Q4!$M$5:$M$1328,$B39,DB_CAL_Q1_Q4!$F$5:$F$1328,Q$27))))</f>
        <v>0</v>
      </c>
      <c r="R39" s="274">
        <f t="shared" si="20"/>
        <v>0</v>
      </c>
      <c r="S39" s="274">
        <f t="shared" si="21"/>
        <v>2.2271714922048997E-3</v>
      </c>
      <c r="T39" s="274">
        <f t="shared" si="22"/>
        <v>0</v>
      </c>
      <c r="U39" s="274">
        <f t="shared" si="23"/>
        <v>0</v>
      </c>
    </row>
    <row r="40" spans="1:21" ht="15" customHeight="1" thickBot="1">
      <c r="A40" s="236"/>
      <c r="B40" s="278" t="str">
        <f t="shared" si="17"/>
        <v>DH no renovable</v>
      </c>
      <c r="C40" s="277">
        <f t="shared" si="18"/>
        <v>7.5528700906344411E-4</v>
      </c>
      <c r="D40" s="276">
        <f>IF(AND($J$5="Todas",$J$4="Todas"),COUNTIFS(DB_CAL_Q1_Q4!$M$5:$M$1328,$B40,DB_CAL_Q1_Q4!$E$5:$E$1328,D$27),IF($J$5="Todas",COUNTIFS(DB_CAL_Q1_Q4!$O$5:$O$1328,$J$4,DB_CAL_Q1_Q4!$M$5:$M$1328,$B40,DB_CAL_Q1_Q4!$E$5:$E$1328,D$27),IF($J$4="Todas",COUNTIFS(DB_CAL_Q1_Q4!$L$5:$L$1328,$J$5,DB_CAL_Q1_Q4!$M$5:$M$1328,$B40,DB_CAL_Q1_Q4!$E$5:$E$1328,D$27),COUNTIFS(DB_CAL_Q1_Q4!$O$5:$O$1328,$J$4,DB_CAL_Q1_Q4!$L$5:$L$1328,$J$5,DB_CAL_Q1_Q4!$M$5:$M$1328,$B40,DB_CAL_Q1_Q4!$E$5:$E$1328,D$27))))</f>
        <v>0</v>
      </c>
      <c r="E40" s="276">
        <f>IF(AND($J$5="Todas",$J$4="Todas"),COUNTIFS(DB_CAL_Q1_Q4!$M$5:$M$1328,$B40,DB_CAL_Q1_Q4!$E$5:$E$1328,E$27),IF($J$5="Todas",COUNTIFS(DB_CAL_Q1_Q4!$O$5:$O$1328,$J$4,DB_CAL_Q1_Q4!$M$5:$M$1328,$B40,DB_CAL_Q1_Q4!$E$5:$E$1328,E$27),IF($J$4="Todas",COUNTIFS(DB_CAL_Q1_Q4!$L$5:$L$1328,$J$5,DB_CAL_Q1_Q4!$M$5:$M$1328,$B40,DB_CAL_Q1_Q4!$E$5:$E$1328,E$27),COUNTIFS(DB_CAL_Q1_Q4!$O$5:$O$1328,$J$4,DB_CAL_Q1_Q4!$L$5:$L$1328,$J$5,DB_CAL_Q1_Q4!$M$5:$M$1328,$B40,DB_CAL_Q1_Q4!$E$5:$E$1328,E$27))))</f>
        <v>1</v>
      </c>
      <c r="F40" s="280">
        <f t="shared" si="19"/>
        <v>0</v>
      </c>
      <c r="G40" s="280">
        <f t="shared" si="12"/>
        <v>1.2437810945273632E-3</v>
      </c>
      <c r="H40" s="291">
        <f>IF(AND($J$5="Todas",$J$4="Todas"),COUNTIFS(DB_CAL_Q1_Q4!$M$5:$M$1328,$B40,DB_CAL_Q1_Q4!$D$5:$D$1328,H$27),IF($J$5="Todas",COUNTIFS(DB_CAL_Q1_Q4!$O$5:$O$1328,$J$4,DB_CAL_Q1_Q4!$M$5:$M$1328,$B40,DB_CAL_Q1_Q4!$D$5:$D$1328,H$27),IF($J$4="Todas",COUNTIFS(DB_CAL_Q1_Q4!$L$5:$L$1328,$J$5,DB_CAL_Q1_Q4!$M$5:$M$1328,$B40,DB_CAL_Q1_Q4!$D$5:$D$1328,H$27),COUNTIFS(DB_CAL_Q1_Q4!$O$5:$O$1328,$J$4,DB_CAL_Q1_Q4!$L$5:$L$1328,$J$5,DB_CAL_Q1_Q4!$M$5:$M$1328,$B40,DB_CAL_Q1_Q4!$D$5:$D$1328,H$27))))</f>
        <v>0</v>
      </c>
      <c r="I40" s="276">
        <f>IF(AND($J$5="Todas",$J$4="Todas"),COUNTIFS(DB_CAL_Q1_Q4!$M$5:$M$1328,$B40,DB_CAL_Q1_Q4!$D$5:$D$1328,I$27),IF($J$5="Todas",COUNTIFS(DB_CAL_Q1_Q4!$O$5:$O$1328,$J$4,DB_CAL_Q1_Q4!$M$5:$M$1328,$B40,DB_CAL_Q1_Q4!$D$5:$D$1328,I$27),IF($J$4="Todas",COUNTIFS(DB_CAL_Q1_Q4!$L$5:$L$1328,$J$5,DB_CAL_Q1_Q4!$M$5:$M$1328,$B40,DB_CAL_Q1_Q4!$D$5:$D$1328,I$27),COUNTIFS(DB_CAL_Q1_Q4!$O$5:$O$1328,$J$4,DB_CAL_Q1_Q4!$L$5:$L$1328,$J$5,DB_CAL_Q1_Q4!$M$5:$M$1328,$B40,DB_CAL_Q1_Q4!$D$5:$D$1328,I$27))))</f>
        <v>0</v>
      </c>
      <c r="J40" s="276">
        <f>IF(AND($J$5="Todas",$J$4="Todas"),COUNTIFS(DB_CAL_Q1_Q4!$M$5:$M$1328,$B40,DB_CAL_Q1_Q4!$D$5:$D$1328,J$27),IF($J$5="Todas",COUNTIFS(DB_CAL_Q1_Q4!$O$5:$O$1328,$J$4,DB_CAL_Q1_Q4!$M$5:$M$1328,$B40,DB_CAL_Q1_Q4!$D$5:$D$1328,J$27),IF($J$4="Todas",COUNTIFS(DB_CAL_Q1_Q4!$L$5:$L$1328,$J$5,DB_CAL_Q1_Q4!$M$5:$M$1328,$B40,DB_CAL_Q1_Q4!$D$5:$D$1328,J$27),COUNTIFS(DB_CAL_Q1_Q4!$O$5:$O$1328,$J$4,DB_CAL_Q1_Q4!$L$5:$L$1328,$J$5,DB_CAL_Q1_Q4!$M$5:$M$1328,$B40,DB_CAL_Q1_Q4!$D$5:$D$1328,J$27))))</f>
        <v>1</v>
      </c>
      <c r="K40" s="280">
        <f t="shared" si="13"/>
        <v>0</v>
      </c>
      <c r="L40" s="280">
        <f t="shared" si="14"/>
        <v>0</v>
      </c>
      <c r="M40" s="280">
        <f t="shared" si="15"/>
        <v>2.1645021645021645E-3</v>
      </c>
      <c r="N40" s="291">
        <f>IF(AND($J$5="Todas",$J$4="Todas"),COUNTIFS(DB_CAL_Q1_Q4!$M$5:$M$1328,$B40,DB_CAL_Q1_Q4!$F$5:$F$1328,N$27),IF($J$5="Todas",COUNTIFS(DB_CAL_Q1_Q4!$O$5:$O$1328,$J$4,DB_CAL_Q1_Q4!$M$5:$M$1328,$B40,DB_CAL_Q1_Q4!$F$5:$F$1328,N$27),IF($J$4="Todas",COUNTIFS(DB_CAL_Q1_Q4!$L$5:$L$1328,$J$5,DB_CAL_Q1_Q4!$M$5:$M$1328,$B40,DB_CAL_Q1_Q4!$F$5:$F$1328,N$27),COUNTIFS(DB_CAL_Q1_Q4!$O$5:$O$1328,$J$4,DB_CAL_Q1_Q4!$L$5:$L$1328,$J$5,DB_CAL_Q1_Q4!$M$5:$M$1328,$B40,DB_CAL_Q1_Q4!$F$5:$F$1328,N$27))))</f>
        <v>0</v>
      </c>
      <c r="O40" s="276">
        <f>IF(AND($J$5="Todas",$J$4="Todas"),COUNTIFS(DB_CAL_Q1_Q4!$M$5:$M$1328,$B40,DB_CAL_Q1_Q4!$F$5:$F$1328,O$27),IF($J$5="Todas",COUNTIFS(DB_CAL_Q1_Q4!$O$5:$O$1328,$J$4,DB_CAL_Q1_Q4!$M$5:$M$1328,$B40,DB_CAL_Q1_Q4!$F$5:$F$1328,O$27),IF($J$4="Todas",COUNTIFS(DB_CAL_Q1_Q4!$L$5:$L$1328,$J$5,DB_CAL_Q1_Q4!$M$5:$M$1328,$B40,DB_CAL_Q1_Q4!$F$5:$F$1328,O$27),COUNTIFS(DB_CAL_Q1_Q4!$O$5:$O$1328,$J$4,DB_CAL_Q1_Q4!$L$5:$L$1328,$J$5,DB_CAL_Q1_Q4!$M$5:$M$1328,$B40,DB_CAL_Q1_Q4!$F$5:$F$1328,O$27))))</f>
        <v>1</v>
      </c>
      <c r="P40" s="276">
        <f>IF(AND($J$5="Todas",$J$4="Todas"),COUNTIFS(DB_CAL_Q1_Q4!$M$5:$M$1328,$B40,DB_CAL_Q1_Q4!$F$5:$F$1328,P$27),IF($J$5="Todas",COUNTIFS(DB_CAL_Q1_Q4!$O$5:$O$1328,$J$4,DB_CAL_Q1_Q4!$M$5:$M$1328,$B40,DB_CAL_Q1_Q4!$F$5:$F$1328,P$27),IF($J$4="Todas",COUNTIFS(DB_CAL_Q1_Q4!$L$5:$L$1328,$J$5,DB_CAL_Q1_Q4!$M$5:$M$1328,$B40,DB_CAL_Q1_Q4!$F$5:$F$1328,P$27),COUNTIFS(DB_CAL_Q1_Q4!$O$5:$O$1328,$J$4,DB_CAL_Q1_Q4!$L$5:$L$1328,$J$5,DB_CAL_Q1_Q4!$M$5:$M$1328,$B40,DB_CAL_Q1_Q4!$F$5:$F$1328,P$27))))</f>
        <v>0</v>
      </c>
      <c r="Q40" s="276">
        <f>IF(AND($J$5="Todas",$J$4="Todas"),COUNTIFS(DB_CAL_Q1_Q4!$M$5:$M$1328,$B40,DB_CAL_Q1_Q4!$F$5:$F$1328,Q$27),IF($J$5="Todas",COUNTIFS(DB_CAL_Q1_Q4!$O$5:$O$1328,$J$4,DB_CAL_Q1_Q4!$M$5:$M$1328,$B40,DB_CAL_Q1_Q4!$F$5:$F$1328,Q$27),IF($J$4="Todas",COUNTIFS(DB_CAL_Q1_Q4!$L$5:$L$1328,$J$5,DB_CAL_Q1_Q4!$M$5:$M$1328,$B40,DB_CAL_Q1_Q4!$F$5:$F$1328,Q$27),COUNTIFS(DB_CAL_Q1_Q4!$O$5:$O$1328,$J$4,DB_CAL_Q1_Q4!$L$5:$L$1328,$J$5,DB_CAL_Q1_Q4!$M$5:$M$1328,$B40,DB_CAL_Q1_Q4!$F$5:$F$1328,Q$27))))</f>
        <v>0</v>
      </c>
      <c r="R40" s="280">
        <f t="shared" si="20"/>
        <v>0</v>
      </c>
      <c r="S40" s="280">
        <f t="shared" si="21"/>
        <v>2.2271714922048997E-3</v>
      </c>
      <c r="T40" s="280">
        <f t="shared" si="22"/>
        <v>0</v>
      </c>
      <c r="U40" s="280">
        <f t="shared" si="23"/>
        <v>0</v>
      </c>
    </row>
    <row r="41" spans="1:21" ht="15" customHeight="1" thickTop="1">
      <c r="A41" s="236"/>
      <c r="B41" s="292"/>
      <c r="C41" s="293"/>
      <c r="D41" s="281">
        <f t="shared" ref="D41:U41" si="24">SUM(D28:D40)</f>
        <v>520</v>
      </c>
      <c r="E41" s="281">
        <f t="shared" si="24"/>
        <v>804</v>
      </c>
      <c r="F41" s="282">
        <f>SUM(F28:F40)</f>
        <v>1.0000000000000002</v>
      </c>
      <c r="G41" s="282">
        <f t="shared" si="24"/>
        <v>1</v>
      </c>
      <c r="H41" s="294">
        <f t="shared" si="24"/>
        <v>278</v>
      </c>
      <c r="I41" s="281">
        <f t="shared" si="24"/>
        <v>584</v>
      </c>
      <c r="J41" s="281">
        <f t="shared" si="24"/>
        <v>462</v>
      </c>
      <c r="K41" s="282">
        <f t="shared" si="24"/>
        <v>0.99999999999999989</v>
      </c>
      <c r="L41" s="282">
        <f t="shared" si="24"/>
        <v>1.0000000000000002</v>
      </c>
      <c r="M41" s="282">
        <f t="shared" si="24"/>
        <v>1</v>
      </c>
      <c r="N41" s="294">
        <f t="shared" si="24"/>
        <v>482</v>
      </c>
      <c r="O41" s="281">
        <f t="shared" si="24"/>
        <v>449</v>
      </c>
      <c r="P41" s="281">
        <f t="shared" si="24"/>
        <v>384</v>
      </c>
      <c r="Q41" s="281">
        <f t="shared" si="24"/>
        <v>9</v>
      </c>
      <c r="R41" s="282">
        <f t="shared" si="24"/>
        <v>1</v>
      </c>
      <c r="S41" s="282">
        <f t="shared" si="24"/>
        <v>0.99999999999999978</v>
      </c>
      <c r="T41" s="282">
        <f t="shared" si="24"/>
        <v>1</v>
      </c>
      <c r="U41" s="282">
        <f t="shared" si="24"/>
        <v>1</v>
      </c>
    </row>
    <row r="42" spans="1:21" ht="15" customHeight="1">
      <c r="A42" s="236"/>
      <c r="B42" s="295"/>
      <c r="C42" s="296"/>
      <c r="D42" s="241"/>
      <c r="E42" s="241"/>
      <c r="F42" s="297"/>
      <c r="G42" s="298"/>
      <c r="H42" s="241"/>
      <c r="I42" s="241"/>
      <c r="J42" s="241"/>
      <c r="K42" s="297"/>
      <c r="L42" s="298"/>
      <c r="M42" s="298"/>
      <c r="N42" s="241"/>
      <c r="O42" s="241"/>
      <c r="P42" s="241"/>
      <c r="Q42" s="241"/>
      <c r="R42" s="297"/>
      <c r="S42" s="298"/>
      <c r="T42" s="298"/>
      <c r="U42" s="298"/>
    </row>
    <row r="43" spans="1:21" ht="15" customHeight="1">
      <c r="A43" s="236"/>
    </row>
    <row r="44" spans="1:21" ht="15" customHeight="1">
      <c r="A44" s="236"/>
      <c r="B44" s="236" t="s">
        <v>357</v>
      </c>
      <c r="C44" s="283" t="str">
        <f>$J$5</f>
        <v>Todas</v>
      </c>
      <c r="D44" s="257" t="s">
        <v>317</v>
      </c>
      <c r="E44" s="257"/>
      <c r="F44" s="257"/>
      <c r="G44" s="285"/>
      <c r="H44" s="256"/>
      <c r="I44" s="257"/>
      <c r="J44" s="256" t="s">
        <v>318</v>
      </c>
      <c r="K44" s="257"/>
      <c r="L44" s="257"/>
      <c r="M44" s="256"/>
      <c r="N44" s="257"/>
      <c r="O44" s="257"/>
      <c r="P44" s="256" t="s">
        <v>319</v>
      </c>
      <c r="Q44" s="257"/>
      <c r="R44" s="257"/>
      <c r="S44" s="285"/>
      <c r="T44" s="256"/>
      <c r="U44" s="257"/>
    </row>
    <row r="45" spans="1:21" ht="15" customHeight="1">
      <c r="A45" s="236"/>
      <c r="B45" s="236" t="s">
        <v>398</v>
      </c>
      <c r="C45" s="283" t="str">
        <f>$J$4</f>
        <v>Todas</v>
      </c>
      <c r="D45" s="286" t="s">
        <v>305</v>
      </c>
      <c r="E45" s="286" t="s">
        <v>510</v>
      </c>
      <c r="F45" s="286" t="s">
        <v>511</v>
      </c>
      <c r="G45" s="287" t="s">
        <v>305</v>
      </c>
      <c r="H45" s="287" t="s">
        <v>510</v>
      </c>
      <c r="I45" s="287" t="s">
        <v>511</v>
      </c>
      <c r="J45" s="288" t="s">
        <v>306</v>
      </c>
      <c r="K45" s="286" t="s">
        <v>307</v>
      </c>
      <c r="L45" s="286" t="s">
        <v>308</v>
      </c>
      <c r="M45" s="287" t="s">
        <v>306</v>
      </c>
      <c r="N45" s="287" t="s">
        <v>307</v>
      </c>
      <c r="O45" s="287" t="s">
        <v>308</v>
      </c>
      <c r="P45" s="286" t="s">
        <v>505</v>
      </c>
      <c r="Q45" s="286" t="s">
        <v>504</v>
      </c>
      <c r="R45" s="286" t="s">
        <v>507</v>
      </c>
      <c r="S45" s="287" t="s">
        <v>505</v>
      </c>
      <c r="T45" s="287" t="s">
        <v>504</v>
      </c>
      <c r="U45" s="287" t="s">
        <v>507</v>
      </c>
    </row>
    <row r="46" spans="1:21" ht="15" customHeight="1">
      <c r="A46" s="236"/>
      <c r="B46" s="267" t="str">
        <f>B9</f>
        <v>Gas Natural</v>
      </c>
      <c r="C46" s="262">
        <f>IFERROR(SUM(D46:F46)/SUM($J$59:$L$59),)</f>
        <v>0.39577039274924469</v>
      </c>
      <c r="D46" s="261">
        <f>IF(AND($J$5="Todas",$J$4="Todas"),COUNTIFS(DB_CAL_Q1_Q4!$M$5:$M$1328,$B46,DB_CAL_Q1_Q4!$G$5:$G$1328,D$45),IF($J$5="Todas",COUNTIFS(DB_CAL_Q1_Q4!$O$5:$O$1328,$J$4,DB_CAL_Q1_Q4!$M$5:$M$1328,$B46,DB_CAL_Q1_Q4!$G$5:$G$1328,D$45),IF($J$4="Todas",COUNTIFS(DB_CAL_Q1_Q4!$L$5:$L$1328,$J$5,DB_CAL_Q1_Q4!$M$5:$M$1328,$B46,DB_CAL_Q1_Q4!$G$5:$G$1328,D$45),COUNTIFS(DB_CAL_Q1_Q4!$O$5:$O$1328,$J$4,DB_CAL_Q1_Q4!$L$5:$L$1328,$J$5,DB_CAL_Q1_Q4!$M$5:$M$1328,$B46,DB_CAL_Q1_Q4!$G$5:$G$1328,D$45))))</f>
        <v>314</v>
      </c>
      <c r="E46" s="261">
        <f>IF(AND($J$5="Todas",$J$4="Todas"),COUNTIFS(DB_CAL_Q1_Q4!$M$5:$M$1328,$B46,DB_CAL_Q1_Q4!$G$5:$G$1328,E$45),IF($J$5="Todas",COUNTIFS(DB_CAL_Q1_Q4!$O$5:$O$1328,$J$4,DB_CAL_Q1_Q4!$M$5:$M$1328,$B46,DB_CAL_Q1_Q4!$G$5:$G$1328,E$45),IF($J$4="Todas",COUNTIFS(DB_CAL_Q1_Q4!$L$5:$L$1328,$J$5,DB_CAL_Q1_Q4!$M$5:$M$1328,$B46,DB_CAL_Q1_Q4!$G$5:$G$1328,E$45),COUNTIFS(DB_CAL_Q1_Q4!$O$5:$O$1328,$J$4,DB_CAL_Q1_Q4!$L$5:$L$1328,$J$5,DB_CAL_Q1_Q4!$M$5:$M$1328,$B46,DB_CAL_Q1_Q4!$G$5:$G$1328,E$45))))</f>
        <v>117</v>
      </c>
      <c r="F46" s="261">
        <f>IF(AND($J$5="Todas",$J$4="Todas"),COUNTIFS(DB_CAL_Q1_Q4!$M$5:$M$1328,$B46,DB_CAL_Q1_Q4!$G$5:$G$1328,F$45),IF($J$5="Todas",COUNTIFS(DB_CAL_Q1_Q4!$O$5:$O$1328,$J$4,DB_CAL_Q1_Q4!$M$5:$M$1328,$B46,DB_CAL_Q1_Q4!$G$5:$G$1328,F$45),IF($J$4="Todas",COUNTIFS(DB_CAL_Q1_Q4!$L$5:$L$1328,$J$5,DB_CAL_Q1_Q4!$M$5:$M$1328,$B46,DB_CAL_Q1_Q4!$G$5:$G$1328,F$45),COUNTIFS(DB_CAL_Q1_Q4!$O$5:$O$1328,$J$4,DB_CAL_Q1_Q4!$L$5:$L$1328,$J$5,DB_CAL_Q1_Q4!$M$5:$M$1328,$B46,DB_CAL_Q1_Q4!$G$5:$G$1328,F$45))))</f>
        <v>93</v>
      </c>
      <c r="G46" s="269">
        <f>IFERROR(D46/D$59,)</f>
        <v>0.42261103633916552</v>
      </c>
      <c r="H46" s="269">
        <f t="shared" ref="H46:H58" si="25">IFERROR(E46/E$59,)</f>
        <v>0.45703125</v>
      </c>
      <c r="I46" s="269">
        <f t="shared" ref="I46:I58" si="26">IFERROR(F46/F$59,)</f>
        <v>0.28615384615384615</v>
      </c>
      <c r="J46" s="289">
        <f>IF(AND($J$5="Todas",$J$4="Todas"),COUNTIFS(DB_CAL_Q1_Q4!$M$5:$M$1328,$B46,DB_CAL_Q1_Q4!$H$5:$H$1328,J$45),IF($J$5="Todas",COUNTIFS(DB_CAL_Q1_Q4!$O$5:$O$1328,$J$4,DB_CAL_Q1_Q4!$M$5:$M$1328,$B46,DB_CAL_Q1_Q4!$H$5:$H$1328,J$45),IF($J$4="Todas",COUNTIFS(DB_CAL_Q1_Q4!$L$5:$L$1328,$J$5,DB_CAL_Q1_Q4!$M$5:$M$1328,$B46,DB_CAL_Q1_Q4!$H$5:$H$1328,J$45),COUNTIFS(DB_CAL_Q1_Q4!$O$5:$O$1328,$J$4,DB_CAL_Q1_Q4!$L$5:$L$1328,$J$5,DB_CAL_Q1_Q4!$M$5:$M$1328,$B46,DB_CAL_Q1_Q4!$H$5:$H$1328,J$45))))</f>
        <v>458</v>
      </c>
      <c r="K46" s="261">
        <f>IF(AND($J$5="Todas",$J$4="Todas"),COUNTIFS(DB_CAL_Q1_Q4!$M$5:$M$1328,$B46,DB_CAL_Q1_Q4!$H$5:$H$1328,K$45),IF($J$5="Todas",COUNTIFS(DB_CAL_Q1_Q4!$O$5:$O$1328,$J$4,DB_CAL_Q1_Q4!$M$5:$M$1328,$B46,DB_CAL_Q1_Q4!$H$5:$H$1328,K$45),IF($J$4="Todas",COUNTIFS(DB_CAL_Q1_Q4!$L$5:$L$1328,$J$5,DB_CAL_Q1_Q4!$M$5:$M$1328,$B46,DB_CAL_Q1_Q4!$H$5:$H$1328,K$45),COUNTIFS(DB_CAL_Q1_Q4!$O$5:$O$1328,$J$4,DB_CAL_Q1_Q4!$L$5:$L$1328,$J$5,DB_CAL_Q1_Q4!$M$5:$M$1328,$B46,DB_CAL_Q1_Q4!$H$5:$H$1328,K$45))))</f>
        <v>40</v>
      </c>
      <c r="L46" s="261">
        <f>IF(AND($J$5="Todas",$J$4="Todas"),COUNTIFS(DB_CAL_Q1_Q4!$M$5:$M$1328,$B46,DB_CAL_Q1_Q4!$H$5:$H$1328,L$45),IF($J$5="Todas",COUNTIFS(DB_CAL_Q1_Q4!$O$5:$O$1328,$J$4,DB_CAL_Q1_Q4!$M$5:$M$1328,$B46,DB_CAL_Q1_Q4!$H$5:$H$1328,L$45),IF($J$4="Todas",COUNTIFS(DB_CAL_Q1_Q4!$L$5:$L$1328,$J$5,DB_CAL_Q1_Q4!$M$5:$M$1328,$B46,DB_CAL_Q1_Q4!$H$5:$H$1328,L$45),COUNTIFS(DB_CAL_Q1_Q4!$O$5:$O$1328,$J$4,DB_CAL_Q1_Q4!$L$5:$L$1328,$J$5,DB_CAL_Q1_Q4!$M$5:$M$1328,$B46,DB_CAL_Q1_Q4!$H$5:$H$1328,L$45))))</f>
        <v>26</v>
      </c>
      <c r="M46" s="269">
        <f t="shared" ref="M46:M58" si="27">IFERROR(J46/J$59,)</f>
        <v>0.4755970924195223</v>
      </c>
      <c r="N46" s="269">
        <f t="shared" ref="N46:N58" si="28">IFERROR(K46/K$59,)</f>
        <v>0.26143790849673204</v>
      </c>
      <c r="O46" s="269">
        <f t="shared" ref="O46:O58" si="29">IFERROR(L46/L$59,)</f>
        <v>0.125</v>
      </c>
      <c r="P46" s="289">
        <f>IF(AND($J$5="Todas",$J$4="Todas"),COUNTIFS(DB_CAL_Q1_Q4!$M$5:$M$1328,$B46,DB_CAL_Q1_Q4!$I$5:$I$1328,P$45),IF($J$5="Todas",COUNTIFS(DB_CAL_Q1_Q4!$O$5:$O$1328,$J$4,DB_CAL_Q1_Q4!$M$5:$M$1328,$B46,DB_CAL_Q1_Q4!$I$5:$I$1328,P$45),IF($J$4="Todas",COUNTIFS(DB_CAL_Q1_Q4!$L$5:$L$1328,$J$5,DB_CAL_Q1_Q4!$M$5:$M$1328,$B46,DB_CAL_Q1_Q4!$I$5:$I$1328,P$45),COUNTIFS(DB_CAL_Q1_Q4!$O$5:$O$1328,$J$4,DB_CAL_Q1_Q4!$L$5:$L$1328,$J$5,DB_CAL_Q1_Q4!$M$5:$M$1328,$B46,DB_CAL_Q1_Q4!$I$5:$I$1328,P$45))))</f>
        <v>125</v>
      </c>
      <c r="Q46" s="261">
        <f>IF(AND($J$5="Todas",$J$4="Todas"),COUNTIFS(DB_CAL_Q1_Q4!$M$5:$M$1328,$B46,DB_CAL_Q1_Q4!$I$5:$I$1328,Q$45),IF($J$5="Todas",COUNTIFS(DB_CAL_Q1_Q4!$O$5:$O$1328,$J$4,DB_CAL_Q1_Q4!$M$5:$M$1328,$B46,DB_CAL_Q1_Q4!$I$5:$I$1328,Q$45),IF($J$4="Todas",COUNTIFS(DB_CAL_Q1_Q4!$L$5:$L$1328,$J$5,DB_CAL_Q1_Q4!$M$5:$M$1328,$B46,DB_CAL_Q1_Q4!$I$5:$I$1328,Q$45),COUNTIFS(DB_CAL_Q1_Q4!$O$5:$O$1328,$J$4,DB_CAL_Q1_Q4!$L$5:$L$1328,$J$5,DB_CAL_Q1_Q4!$M$5:$M$1328,$B46,DB_CAL_Q1_Q4!$I$5:$I$1328,Q$45))))</f>
        <v>313</v>
      </c>
      <c r="R46" s="261">
        <f>IF(AND($J$5="Todas",$J$4="Todas"),COUNTIFS(DB_CAL_Q1_Q4!$M$5:$M$1328,$B46,DB_CAL_Q1_Q4!$I$5:$I$1328,R$45),IF($J$5="Todas",COUNTIFS(DB_CAL_Q1_Q4!$O$5:$O$1328,$J$4,DB_CAL_Q1_Q4!$M$5:$M$1328,$B46,DB_CAL_Q1_Q4!$I$5:$I$1328,R$45),IF($J$4="Todas",COUNTIFS(DB_CAL_Q1_Q4!$L$5:$L$1328,$J$5,DB_CAL_Q1_Q4!$M$5:$M$1328,$B46,DB_CAL_Q1_Q4!$I$5:$I$1328,R$45),COUNTIFS(DB_CAL_Q1_Q4!$O$5:$O$1328,$J$4,DB_CAL_Q1_Q4!$L$5:$L$1328,$J$5,DB_CAL_Q1_Q4!$M$5:$M$1328,$B46,DB_CAL_Q1_Q4!$I$5:$I$1328,R$45))))</f>
        <v>86</v>
      </c>
      <c r="S46" s="269">
        <f t="shared" ref="S46:S58" si="30">IFERROR(P46/P$59,)</f>
        <v>0.4208754208754209</v>
      </c>
      <c r="T46" s="269">
        <f t="shared" ref="T46:T58" si="31">IFERROR(Q46/Q$59,)</f>
        <v>0.40808344198174706</v>
      </c>
      <c r="U46" s="269">
        <f t="shared" ref="U46:U58" si="32">IFERROR(R46/R$59,)</f>
        <v>0.33076923076923076</v>
      </c>
    </row>
    <row r="47" spans="1:21" ht="15" customHeight="1">
      <c r="A47" s="236"/>
      <c r="B47" s="272" t="str">
        <f t="shared" ref="B47:B58" si="33">B10</f>
        <v>Electricidad</v>
      </c>
      <c r="C47" s="271">
        <f t="shared" ref="C47:C58" si="34">IFERROR(SUM(D47:F47)/SUM($J$59:$L$59),)</f>
        <v>0.18882175226586104</v>
      </c>
      <c r="D47" s="270">
        <f>IF(AND($J$5="Todas",$J$4="Todas"),COUNTIFS(DB_CAL_Q1_Q4!$M$5:$M$1328,$B47,DB_CAL_Q1_Q4!$G$5:$G$1328,D$45),IF($J$5="Todas",COUNTIFS(DB_CAL_Q1_Q4!$O$5:$O$1328,$J$4,DB_CAL_Q1_Q4!$M$5:$M$1328,$B47,DB_CAL_Q1_Q4!$G$5:$G$1328,D$45),IF($J$4="Todas",COUNTIFS(DB_CAL_Q1_Q4!$L$5:$L$1328,$J$5,DB_CAL_Q1_Q4!$M$5:$M$1328,$B47,DB_CAL_Q1_Q4!$G$5:$G$1328,D$45),COUNTIFS(DB_CAL_Q1_Q4!$O$5:$O$1328,$J$4,DB_CAL_Q1_Q4!$L$5:$L$1328,$J$5,DB_CAL_Q1_Q4!$M$5:$M$1328,$B47,DB_CAL_Q1_Q4!$G$5:$G$1328,D$45))))</f>
        <v>165</v>
      </c>
      <c r="E47" s="270">
        <f>IF(AND($J$5="Todas",$J$4="Todas"),COUNTIFS(DB_CAL_Q1_Q4!$M$5:$M$1328,$B47,DB_CAL_Q1_Q4!$G$5:$G$1328,E$45),IF($J$5="Todas",COUNTIFS(DB_CAL_Q1_Q4!$O$5:$O$1328,$J$4,DB_CAL_Q1_Q4!$M$5:$M$1328,$B47,DB_CAL_Q1_Q4!$G$5:$G$1328,E$45),IF($J$4="Todas",COUNTIFS(DB_CAL_Q1_Q4!$L$5:$L$1328,$J$5,DB_CAL_Q1_Q4!$M$5:$M$1328,$B47,DB_CAL_Q1_Q4!$G$5:$G$1328,E$45),COUNTIFS(DB_CAL_Q1_Q4!$O$5:$O$1328,$J$4,DB_CAL_Q1_Q4!$L$5:$L$1328,$J$5,DB_CAL_Q1_Q4!$M$5:$M$1328,$B47,DB_CAL_Q1_Q4!$G$5:$G$1328,E$45))))</f>
        <v>36</v>
      </c>
      <c r="F47" s="270">
        <f>IF(AND($J$5="Todas",$J$4="Todas"),COUNTIFS(DB_CAL_Q1_Q4!$M$5:$M$1328,$B47,DB_CAL_Q1_Q4!$G$5:$G$1328,F$45),IF($J$5="Todas",COUNTIFS(DB_CAL_Q1_Q4!$O$5:$O$1328,$J$4,DB_CAL_Q1_Q4!$M$5:$M$1328,$B47,DB_CAL_Q1_Q4!$G$5:$G$1328,F$45),IF($J$4="Todas",COUNTIFS(DB_CAL_Q1_Q4!$L$5:$L$1328,$J$5,DB_CAL_Q1_Q4!$M$5:$M$1328,$B47,DB_CAL_Q1_Q4!$G$5:$G$1328,F$45),COUNTIFS(DB_CAL_Q1_Q4!$O$5:$O$1328,$J$4,DB_CAL_Q1_Q4!$L$5:$L$1328,$J$5,DB_CAL_Q1_Q4!$M$5:$M$1328,$B47,DB_CAL_Q1_Q4!$G$5:$G$1328,F$45))))</f>
        <v>49</v>
      </c>
      <c r="G47" s="274">
        <f t="shared" ref="G47:G58" si="35">IFERROR(D47/D$59,)</f>
        <v>0.22207267833109018</v>
      </c>
      <c r="H47" s="274">
        <f t="shared" si="25"/>
        <v>0.140625</v>
      </c>
      <c r="I47" s="274">
        <f t="shared" si="26"/>
        <v>0.15076923076923077</v>
      </c>
      <c r="J47" s="290">
        <f>IF(AND($J$5="Todas",$J$4="Todas"),COUNTIFS(DB_CAL_Q1_Q4!$M$5:$M$1328,$B47,DB_CAL_Q1_Q4!$H$5:$H$1328,J$45),IF($J$5="Todas",COUNTIFS(DB_CAL_Q1_Q4!$O$5:$O$1328,$J$4,DB_CAL_Q1_Q4!$M$5:$M$1328,$B47,DB_CAL_Q1_Q4!$H$5:$H$1328,J$45),IF($J$4="Todas",COUNTIFS(DB_CAL_Q1_Q4!$L$5:$L$1328,$J$5,DB_CAL_Q1_Q4!$M$5:$M$1328,$B47,DB_CAL_Q1_Q4!$H$5:$H$1328,J$45),COUNTIFS(DB_CAL_Q1_Q4!$O$5:$O$1328,$J$4,DB_CAL_Q1_Q4!$L$5:$L$1328,$J$5,DB_CAL_Q1_Q4!$M$5:$M$1328,$B47,DB_CAL_Q1_Q4!$H$5:$H$1328,J$45))))</f>
        <v>197</v>
      </c>
      <c r="K47" s="270">
        <f>IF(AND($J$5="Todas",$J$4="Todas"),COUNTIFS(DB_CAL_Q1_Q4!$M$5:$M$1328,$B47,DB_CAL_Q1_Q4!$H$5:$H$1328,K$45),IF($J$5="Todas",COUNTIFS(DB_CAL_Q1_Q4!$O$5:$O$1328,$J$4,DB_CAL_Q1_Q4!$M$5:$M$1328,$B47,DB_CAL_Q1_Q4!$H$5:$H$1328,K$45),IF($J$4="Todas",COUNTIFS(DB_CAL_Q1_Q4!$L$5:$L$1328,$J$5,DB_CAL_Q1_Q4!$M$5:$M$1328,$B47,DB_CAL_Q1_Q4!$H$5:$H$1328,K$45),COUNTIFS(DB_CAL_Q1_Q4!$O$5:$O$1328,$J$4,DB_CAL_Q1_Q4!$L$5:$L$1328,$J$5,DB_CAL_Q1_Q4!$M$5:$M$1328,$B47,DB_CAL_Q1_Q4!$H$5:$H$1328,K$45))))</f>
        <v>15</v>
      </c>
      <c r="L47" s="270">
        <f>IF(AND($J$5="Todas",$J$4="Todas"),COUNTIFS(DB_CAL_Q1_Q4!$M$5:$M$1328,$B47,DB_CAL_Q1_Q4!$H$5:$H$1328,L$45),IF($J$5="Todas",COUNTIFS(DB_CAL_Q1_Q4!$O$5:$O$1328,$J$4,DB_CAL_Q1_Q4!$M$5:$M$1328,$B47,DB_CAL_Q1_Q4!$H$5:$H$1328,L$45),IF($J$4="Todas",COUNTIFS(DB_CAL_Q1_Q4!$L$5:$L$1328,$J$5,DB_CAL_Q1_Q4!$M$5:$M$1328,$B47,DB_CAL_Q1_Q4!$H$5:$H$1328,L$45),COUNTIFS(DB_CAL_Q1_Q4!$O$5:$O$1328,$J$4,DB_CAL_Q1_Q4!$L$5:$L$1328,$J$5,DB_CAL_Q1_Q4!$M$5:$M$1328,$B47,DB_CAL_Q1_Q4!$H$5:$H$1328,L$45))))</f>
        <v>38</v>
      </c>
      <c r="M47" s="274">
        <f t="shared" si="27"/>
        <v>0.20456905503634476</v>
      </c>
      <c r="N47" s="274">
        <f t="shared" si="28"/>
        <v>9.8039215686274508E-2</v>
      </c>
      <c r="O47" s="274">
        <f t="shared" si="29"/>
        <v>0.18269230769230768</v>
      </c>
      <c r="P47" s="290">
        <f>IF(AND($J$5="Todas",$J$4="Todas"),COUNTIFS(DB_CAL_Q1_Q4!$M$5:$M$1328,$B47,DB_CAL_Q1_Q4!$I$5:$I$1328,P$45),IF($J$5="Todas",COUNTIFS(DB_CAL_Q1_Q4!$O$5:$O$1328,$J$4,DB_CAL_Q1_Q4!$M$5:$M$1328,$B47,DB_CAL_Q1_Q4!$I$5:$I$1328,P$45),IF($J$4="Todas",COUNTIFS(DB_CAL_Q1_Q4!$L$5:$L$1328,$J$5,DB_CAL_Q1_Q4!$M$5:$M$1328,$B47,DB_CAL_Q1_Q4!$I$5:$I$1328,P$45),COUNTIFS(DB_CAL_Q1_Q4!$O$5:$O$1328,$J$4,DB_CAL_Q1_Q4!$L$5:$L$1328,$J$5,DB_CAL_Q1_Q4!$M$5:$M$1328,$B47,DB_CAL_Q1_Q4!$I$5:$I$1328,P$45))))</f>
        <v>60</v>
      </c>
      <c r="Q47" s="270">
        <f>IF(AND($J$5="Todas",$J$4="Todas"),COUNTIFS(DB_CAL_Q1_Q4!$M$5:$M$1328,$B47,DB_CAL_Q1_Q4!$I$5:$I$1328,Q$45),IF($J$5="Todas",COUNTIFS(DB_CAL_Q1_Q4!$O$5:$O$1328,$J$4,DB_CAL_Q1_Q4!$M$5:$M$1328,$B47,DB_CAL_Q1_Q4!$I$5:$I$1328,Q$45),IF($J$4="Todas",COUNTIFS(DB_CAL_Q1_Q4!$L$5:$L$1328,$J$5,DB_CAL_Q1_Q4!$M$5:$M$1328,$B47,DB_CAL_Q1_Q4!$I$5:$I$1328,Q$45),COUNTIFS(DB_CAL_Q1_Q4!$O$5:$O$1328,$J$4,DB_CAL_Q1_Q4!$L$5:$L$1328,$J$5,DB_CAL_Q1_Q4!$M$5:$M$1328,$B47,DB_CAL_Q1_Q4!$I$5:$I$1328,Q$45))))</f>
        <v>148</v>
      </c>
      <c r="R47" s="270">
        <f>IF(AND($J$5="Todas",$J$4="Todas"),COUNTIFS(DB_CAL_Q1_Q4!$M$5:$M$1328,$B47,DB_CAL_Q1_Q4!$I$5:$I$1328,R$45),IF($J$5="Todas",COUNTIFS(DB_CAL_Q1_Q4!$O$5:$O$1328,$J$4,DB_CAL_Q1_Q4!$M$5:$M$1328,$B47,DB_CAL_Q1_Q4!$I$5:$I$1328,R$45),IF($J$4="Todas",COUNTIFS(DB_CAL_Q1_Q4!$L$5:$L$1328,$J$5,DB_CAL_Q1_Q4!$M$5:$M$1328,$B47,DB_CAL_Q1_Q4!$I$5:$I$1328,R$45),COUNTIFS(DB_CAL_Q1_Q4!$O$5:$O$1328,$J$4,DB_CAL_Q1_Q4!$L$5:$L$1328,$J$5,DB_CAL_Q1_Q4!$M$5:$M$1328,$B47,DB_CAL_Q1_Q4!$I$5:$I$1328,R$45))))</f>
        <v>42</v>
      </c>
      <c r="S47" s="274">
        <f t="shared" si="30"/>
        <v>0.20202020202020202</v>
      </c>
      <c r="T47" s="274">
        <f t="shared" si="31"/>
        <v>0.19295958279009126</v>
      </c>
      <c r="U47" s="274">
        <f t="shared" si="32"/>
        <v>0.16153846153846155</v>
      </c>
    </row>
    <row r="48" spans="1:21" ht="15" customHeight="1">
      <c r="A48" s="236"/>
      <c r="B48" s="272" t="str">
        <f t="shared" si="33"/>
        <v>Gasóleo</v>
      </c>
      <c r="C48" s="271">
        <f t="shared" si="34"/>
        <v>0.14652567975830816</v>
      </c>
      <c r="D48" s="270">
        <f>IF(AND($J$5="Todas",$J$4="Todas"),COUNTIFS(DB_CAL_Q1_Q4!$M$5:$M$1328,$B48,DB_CAL_Q1_Q4!$G$5:$G$1328,D$45),IF($J$5="Todas",COUNTIFS(DB_CAL_Q1_Q4!$O$5:$O$1328,$J$4,DB_CAL_Q1_Q4!$M$5:$M$1328,$B48,DB_CAL_Q1_Q4!$G$5:$G$1328,D$45),IF($J$4="Todas",COUNTIFS(DB_CAL_Q1_Q4!$L$5:$L$1328,$J$5,DB_CAL_Q1_Q4!$M$5:$M$1328,$B48,DB_CAL_Q1_Q4!$G$5:$G$1328,D$45),COUNTIFS(DB_CAL_Q1_Q4!$O$5:$O$1328,$J$4,DB_CAL_Q1_Q4!$L$5:$L$1328,$J$5,DB_CAL_Q1_Q4!$M$5:$M$1328,$B48,DB_CAL_Q1_Q4!$G$5:$G$1328,D$45))))</f>
        <v>59</v>
      </c>
      <c r="E48" s="270">
        <f>IF(AND($J$5="Todas",$J$4="Todas"),COUNTIFS(DB_CAL_Q1_Q4!$M$5:$M$1328,$B48,DB_CAL_Q1_Q4!$G$5:$G$1328,E$45),IF($J$5="Todas",COUNTIFS(DB_CAL_Q1_Q4!$O$5:$O$1328,$J$4,DB_CAL_Q1_Q4!$M$5:$M$1328,$B48,DB_CAL_Q1_Q4!$G$5:$G$1328,E$45),IF($J$4="Todas",COUNTIFS(DB_CAL_Q1_Q4!$L$5:$L$1328,$J$5,DB_CAL_Q1_Q4!$M$5:$M$1328,$B48,DB_CAL_Q1_Q4!$G$5:$G$1328,E$45),COUNTIFS(DB_CAL_Q1_Q4!$O$5:$O$1328,$J$4,DB_CAL_Q1_Q4!$L$5:$L$1328,$J$5,DB_CAL_Q1_Q4!$M$5:$M$1328,$B48,DB_CAL_Q1_Q4!$G$5:$G$1328,E$45))))</f>
        <v>45</v>
      </c>
      <c r="F48" s="270">
        <f>IF(AND($J$5="Todas",$J$4="Todas"),COUNTIFS(DB_CAL_Q1_Q4!$M$5:$M$1328,$B48,DB_CAL_Q1_Q4!$G$5:$G$1328,F$45),IF($J$5="Todas",COUNTIFS(DB_CAL_Q1_Q4!$O$5:$O$1328,$J$4,DB_CAL_Q1_Q4!$M$5:$M$1328,$B48,DB_CAL_Q1_Q4!$G$5:$G$1328,F$45),IF($J$4="Todas",COUNTIFS(DB_CAL_Q1_Q4!$L$5:$L$1328,$J$5,DB_CAL_Q1_Q4!$M$5:$M$1328,$B48,DB_CAL_Q1_Q4!$G$5:$G$1328,F$45),COUNTIFS(DB_CAL_Q1_Q4!$O$5:$O$1328,$J$4,DB_CAL_Q1_Q4!$L$5:$L$1328,$J$5,DB_CAL_Q1_Q4!$M$5:$M$1328,$B48,DB_CAL_Q1_Q4!$G$5:$G$1328,F$45))))</f>
        <v>90</v>
      </c>
      <c r="G48" s="274">
        <f t="shared" si="35"/>
        <v>7.9407806191117092E-2</v>
      </c>
      <c r="H48" s="274">
        <f t="shared" si="25"/>
        <v>0.17578125</v>
      </c>
      <c r="I48" s="274">
        <f t="shared" si="26"/>
        <v>0.27692307692307694</v>
      </c>
      <c r="J48" s="290">
        <f>IF(AND($J$5="Todas",$J$4="Todas"),COUNTIFS(DB_CAL_Q1_Q4!$M$5:$M$1328,$B48,DB_CAL_Q1_Q4!$H$5:$H$1328,J$45),IF($J$5="Todas",COUNTIFS(DB_CAL_Q1_Q4!$O$5:$O$1328,$J$4,DB_CAL_Q1_Q4!$M$5:$M$1328,$B48,DB_CAL_Q1_Q4!$H$5:$H$1328,J$45),IF($J$4="Todas",COUNTIFS(DB_CAL_Q1_Q4!$L$5:$L$1328,$J$5,DB_CAL_Q1_Q4!$M$5:$M$1328,$B48,DB_CAL_Q1_Q4!$H$5:$H$1328,J$45),COUNTIFS(DB_CAL_Q1_Q4!$O$5:$O$1328,$J$4,DB_CAL_Q1_Q4!$L$5:$L$1328,$J$5,DB_CAL_Q1_Q4!$M$5:$M$1328,$B48,DB_CAL_Q1_Q4!$H$5:$H$1328,J$45))))</f>
        <v>81</v>
      </c>
      <c r="K48" s="270">
        <f>IF(AND($J$5="Todas",$J$4="Todas"),COUNTIFS(DB_CAL_Q1_Q4!$M$5:$M$1328,$B48,DB_CAL_Q1_Q4!$H$5:$H$1328,K$45),IF($J$5="Todas",COUNTIFS(DB_CAL_Q1_Q4!$O$5:$O$1328,$J$4,DB_CAL_Q1_Q4!$M$5:$M$1328,$B48,DB_CAL_Q1_Q4!$H$5:$H$1328,K$45),IF($J$4="Todas",COUNTIFS(DB_CAL_Q1_Q4!$L$5:$L$1328,$J$5,DB_CAL_Q1_Q4!$M$5:$M$1328,$B48,DB_CAL_Q1_Q4!$H$5:$H$1328,K$45),COUNTIFS(DB_CAL_Q1_Q4!$O$5:$O$1328,$J$4,DB_CAL_Q1_Q4!$L$5:$L$1328,$J$5,DB_CAL_Q1_Q4!$M$5:$M$1328,$B48,DB_CAL_Q1_Q4!$H$5:$H$1328,K$45))))</f>
        <v>44</v>
      </c>
      <c r="L48" s="270">
        <f>IF(AND($J$5="Todas",$J$4="Todas"),COUNTIFS(DB_CAL_Q1_Q4!$M$5:$M$1328,$B48,DB_CAL_Q1_Q4!$H$5:$H$1328,L$45),IF($J$5="Todas",COUNTIFS(DB_CAL_Q1_Q4!$O$5:$O$1328,$J$4,DB_CAL_Q1_Q4!$M$5:$M$1328,$B48,DB_CAL_Q1_Q4!$H$5:$H$1328,L$45),IF($J$4="Todas",COUNTIFS(DB_CAL_Q1_Q4!$L$5:$L$1328,$J$5,DB_CAL_Q1_Q4!$M$5:$M$1328,$B48,DB_CAL_Q1_Q4!$H$5:$H$1328,L$45),COUNTIFS(DB_CAL_Q1_Q4!$O$5:$O$1328,$J$4,DB_CAL_Q1_Q4!$L$5:$L$1328,$J$5,DB_CAL_Q1_Q4!$M$5:$M$1328,$B48,DB_CAL_Q1_Q4!$H$5:$H$1328,L$45))))</f>
        <v>69</v>
      </c>
      <c r="M48" s="274">
        <f t="shared" si="27"/>
        <v>8.4112149532710276E-2</v>
      </c>
      <c r="N48" s="274">
        <f t="shared" si="28"/>
        <v>0.28758169934640521</v>
      </c>
      <c r="O48" s="274">
        <f t="shared" si="29"/>
        <v>0.33173076923076922</v>
      </c>
      <c r="P48" s="290">
        <f>IF(AND($J$5="Todas",$J$4="Todas"),COUNTIFS(DB_CAL_Q1_Q4!$M$5:$M$1328,$B48,DB_CAL_Q1_Q4!$I$5:$I$1328,P$45),IF($J$5="Todas",COUNTIFS(DB_CAL_Q1_Q4!$O$5:$O$1328,$J$4,DB_CAL_Q1_Q4!$M$5:$M$1328,$B48,DB_CAL_Q1_Q4!$I$5:$I$1328,P$45),IF($J$4="Todas",COUNTIFS(DB_CAL_Q1_Q4!$L$5:$L$1328,$J$5,DB_CAL_Q1_Q4!$M$5:$M$1328,$B48,DB_CAL_Q1_Q4!$I$5:$I$1328,P$45),COUNTIFS(DB_CAL_Q1_Q4!$O$5:$O$1328,$J$4,DB_CAL_Q1_Q4!$L$5:$L$1328,$J$5,DB_CAL_Q1_Q4!$M$5:$M$1328,$B48,DB_CAL_Q1_Q4!$I$5:$I$1328,P$45))))</f>
        <v>31</v>
      </c>
      <c r="Q48" s="270">
        <f>IF(AND($J$5="Todas",$J$4="Todas"),COUNTIFS(DB_CAL_Q1_Q4!$M$5:$M$1328,$B48,DB_CAL_Q1_Q4!$I$5:$I$1328,Q$45),IF($J$5="Todas",COUNTIFS(DB_CAL_Q1_Q4!$O$5:$O$1328,$J$4,DB_CAL_Q1_Q4!$M$5:$M$1328,$B48,DB_CAL_Q1_Q4!$I$5:$I$1328,Q$45),IF($J$4="Todas",COUNTIFS(DB_CAL_Q1_Q4!$L$5:$L$1328,$J$5,DB_CAL_Q1_Q4!$M$5:$M$1328,$B48,DB_CAL_Q1_Q4!$I$5:$I$1328,Q$45),COUNTIFS(DB_CAL_Q1_Q4!$O$5:$O$1328,$J$4,DB_CAL_Q1_Q4!$L$5:$L$1328,$J$5,DB_CAL_Q1_Q4!$M$5:$M$1328,$B48,DB_CAL_Q1_Q4!$I$5:$I$1328,Q$45))))</f>
        <v>108</v>
      </c>
      <c r="R48" s="270">
        <f>IF(AND($J$5="Todas",$J$4="Todas"),COUNTIFS(DB_CAL_Q1_Q4!$M$5:$M$1328,$B48,DB_CAL_Q1_Q4!$I$5:$I$1328,R$45),IF($J$5="Todas",COUNTIFS(DB_CAL_Q1_Q4!$O$5:$O$1328,$J$4,DB_CAL_Q1_Q4!$M$5:$M$1328,$B48,DB_CAL_Q1_Q4!$I$5:$I$1328,R$45),IF($J$4="Todas",COUNTIFS(DB_CAL_Q1_Q4!$L$5:$L$1328,$J$5,DB_CAL_Q1_Q4!$M$5:$M$1328,$B48,DB_CAL_Q1_Q4!$I$5:$I$1328,R$45),COUNTIFS(DB_CAL_Q1_Q4!$O$5:$O$1328,$J$4,DB_CAL_Q1_Q4!$L$5:$L$1328,$J$5,DB_CAL_Q1_Q4!$M$5:$M$1328,$B48,DB_CAL_Q1_Q4!$I$5:$I$1328,R$45))))</f>
        <v>55</v>
      </c>
      <c r="S48" s="274">
        <f t="shared" si="30"/>
        <v>0.10437710437710437</v>
      </c>
      <c r="T48" s="274">
        <f t="shared" si="31"/>
        <v>0.1408083441981747</v>
      </c>
      <c r="U48" s="274">
        <f t="shared" si="32"/>
        <v>0.21153846153846154</v>
      </c>
    </row>
    <row r="49" spans="1:21" ht="15" customHeight="1">
      <c r="A49" s="236"/>
      <c r="B49" s="272" t="str">
        <f t="shared" si="33"/>
        <v>Bomba de calor aire</v>
      </c>
      <c r="C49" s="271">
        <f t="shared" si="34"/>
        <v>9.8187311178247735E-2</v>
      </c>
      <c r="D49" s="270">
        <f>IF(AND($J$5="Todas",$J$4="Todas"),COUNTIFS(DB_CAL_Q1_Q4!$M$5:$M$1328,$B49,DB_CAL_Q1_Q4!$G$5:$G$1328,D$45),IF($J$5="Todas",COUNTIFS(DB_CAL_Q1_Q4!$O$5:$O$1328,$J$4,DB_CAL_Q1_Q4!$M$5:$M$1328,$B49,DB_CAL_Q1_Q4!$G$5:$G$1328,D$45),IF($J$4="Todas",COUNTIFS(DB_CAL_Q1_Q4!$L$5:$L$1328,$J$5,DB_CAL_Q1_Q4!$M$5:$M$1328,$B49,DB_CAL_Q1_Q4!$G$5:$G$1328,D$45),COUNTIFS(DB_CAL_Q1_Q4!$O$5:$O$1328,$J$4,DB_CAL_Q1_Q4!$L$5:$L$1328,$J$5,DB_CAL_Q1_Q4!$M$5:$M$1328,$B49,DB_CAL_Q1_Q4!$G$5:$G$1328,D$45))))</f>
        <v>89</v>
      </c>
      <c r="E49" s="270">
        <f>IF(AND($J$5="Todas",$J$4="Todas"),COUNTIFS(DB_CAL_Q1_Q4!$M$5:$M$1328,$B49,DB_CAL_Q1_Q4!$G$5:$G$1328,E$45),IF($J$5="Todas",COUNTIFS(DB_CAL_Q1_Q4!$O$5:$O$1328,$J$4,DB_CAL_Q1_Q4!$M$5:$M$1328,$B49,DB_CAL_Q1_Q4!$G$5:$G$1328,E$45),IF($J$4="Todas",COUNTIFS(DB_CAL_Q1_Q4!$L$5:$L$1328,$J$5,DB_CAL_Q1_Q4!$M$5:$M$1328,$B49,DB_CAL_Q1_Q4!$G$5:$G$1328,E$45),COUNTIFS(DB_CAL_Q1_Q4!$O$5:$O$1328,$J$4,DB_CAL_Q1_Q4!$L$5:$L$1328,$J$5,DB_CAL_Q1_Q4!$M$5:$M$1328,$B49,DB_CAL_Q1_Q4!$G$5:$G$1328,E$45))))</f>
        <v>30</v>
      </c>
      <c r="F49" s="270">
        <f>IF(AND($J$5="Todas",$J$4="Todas"),COUNTIFS(DB_CAL_Q1_Q4!$M$5:$M$1328,$B49,DB_CAL_Q1_Q4!$G$5:$G$1328,F$45),IF($J$5="Todas",COUNTIFS(DB_CAL_Q1_Q4!$O$5:$O$1328,$J$4,DB_CAL_Q1_Q4!$M$5:$M$1328,$B49,DB_CAL_Q1_Q4!$G$5:$G$1328,F$45),IF($J$4="Todas",COUNTIFS(DB_CAL_Q1_Q4!$L$5:$L$1328,$J$5,DB_CAL_Q1_Q4!$M$5:$M$1328,$B49,DB_CAL_Q1_Q4!$G$5:$G$1328,F$45),COUNTIFS(DB_CAL_Q1_Q4!$O$5:$O$1328,$J$4,DB_CAL_Q1_Q4!$L$5:$L$1328,$J$5,DB_CAL_Q1_Q4!$M$5:$M$1328,$B49,DB_CAL_Q1_Q4!$G$5:$G$1328,F$45))))</f>
        <v>11</v>
      </c>
      <c r="G49" s="274">
        <f t="shared" si="35"/>
        <v>0.11978465679676985</v>
      </c>
      <c r="H49" s="274">
        <f t="shared" si="25"/>
        <v>0.1171875</v>
      </c>
      <c r="I49" s="274">
        <f t="shared" si="26"/>
        <v>3.3846153846153845E-2</v>
      </c>
      <c r="J49" s="290">
        <f>IF(AND($J$5="Todas",$J$4="Todas"),COUNTIFS(DB_CAL_Q1_Q4!$M$5:$M$1328,$B49,DB_CAL_Q1_Q4!$H$5:$H$1328,J$45),IF($J$5="Todas",COUNTIFS(DB_CAL_Q1_Q4!$O$5:$O$1328,$J$4,DB_CAL_Q1_Q4!$M$5:$M$1328,$B49,DB_CAL_Q1_Q4!$H$5:$H$1328,J$45),IF($J$4="Todas",COUNTIFS(DB_CAL_Q1_Q4!$L$5:$L$1328,$J$5,DB_CAL_Q1_Q4!$M$5:$M$1328,$B49,DB_CAL_Q1_Q4!$H$5:$H$1328,J$45),COUNTIFS(DB_CAL_Q1_Q4!$O$5:$O$1328,$J$4,DB_CAL_Q1_Q4!$L$5:$L$1328,$J$5,DB_CAL_Q1_Q4!$M$5:$M$1328,$B49,DB_CAL_Q1_Q4!$H$5:$H$1328,J$45))))</f>
        <v>111</v>
      </c>
      <c r="K49" s="270">
        <f>IF(AND($J$5="Todas",$J$4="Todas"),COUNTIFS(DB_CAL_Q1_Q4!$M$5:$M$1328,$B49,DB_CAL_Q1_Q4!$H$5:$H$1328,K$45),IF($J$5="Todas",COUNTIFS(DB_CAL_Q1_Q4!$O$5:$O$1328,$J$4,DB_CAL_Q1_Q4!$M$5:$M$1328,$B49,DB_CAL_Q1_Q4!$H$5:$H$1328,K$45),IF($J$4="Todas",COUNTIFS(DB_CAL_Q1_Q4!$L$5:$L$1328,$J$5,DB_CAL_Q1_Q4!$M$5:$M$1328,$B49,DB_CAL_Q1_Q4!$H$5:$H$1328,K$45),COUNTIFS(DB_CAL_Q1_Q4!$O$5:$O$1328,$J$4,DB_CAL_Q1_Q4!$L$5:$L$1328,$J$5,DB_CAL_Q1_Q4!$M$5:$M$1328,$B49,DB_CAL_Q1_Q4!$H$5:$H$1328,K$45))))</f>
        <v>13</v>
      </c>
      <c r="L49" s="270">
        <f>IF(AND($J$5="Todas",$J$4="Todas"),COUNTIFS(DB_CAL_Q1_Q4!$M$5:$M$1328,$B49,DB_CAL_Q1_Q4!$H$5:$H$1328,L$45),IF($J$5="Todas",COUNTIFS(DB_CAL_Q1_Q4!$O$5:$O$1328,$J$4,DB_CAL_Q1_Q4!$M$5:$M$1328,$B49,DB_CAL_Q1_Q4!$H$5:$H$1328,L$45),IF($J$4="Todas",COUNTIFS(DB_CAL_Q1_Q4!$L$5:$L$1328,$J$5,DB_CAL_Q1_Q4!$M$5:$M$1328,$B49,DB_CAL_Q1_Q4!$H$5:$H$1328,L$45),COUNTIFS(DB_CAL_Q1_Q4!$O$5:$O$1328,$J$4,DB_CAL_Q1_Q4!$L$5:$L$1328,$J$5,DB_CAL_Q1_Q4!$M$5:$M$1328,$B49,DB_CAL_Q1_Q4!$H$5:$H$1328,L$45))))</f>
        <v>6</v>
      </c>
      <c r="M49" s="274">
        <f t="shared" si="27"/>
        <v>0.11526479750778816</v>
      </c>
      <c r="N49" s="274">
        <f t="shared" si="28"/>
        <v>8.4967320261437912E-2</v>
      </c>
      <c r="O49" s="274">
        <f t="shared" si="29"/>
        <v>2.8846153846153848E-2</v>
      </c>
      <c r="P49" s="290">
        <f>IF(AND($J$5="Todas",$J$4="Todas"),COUNTIFS(DB_CAL_Q1_Q4!$M$5:$M$1328,$B49,DB_CAL_Q1_Q4!$I$5:$I$1328,P$45),IF($J$5="Todas",COUNTIFS(DB_CAL_Q1_Q4!$O$5:$O$1328,$J$4,DB_CAL_Q1_Q4!$M$5:$M$1328,$B49,DB_CAL_Q1_Q4!$I$5:$I$1328,P$45),IF($J$4="Todas",COUNTIFS(DB_CAL_Q1_Q4!$L$5:$L$1328,$J$5,DB_CAL_Q1_Q4!$M$5:$M$1328,$B49,DB_CAL_Q1_Q4!$I$5:$I$1328,P$45),COUNTIFS(DB_CAL_Q1_Q4!$O$5:$O$1328,$J$4,DB_CAL_Q1_Q4!$L$5:$L$1328,$J$5,DB_CAL_Q1_Q4!$M$5:$M$1328,$B49,DB_CAL_Q1_Q4!$I$5:$I$1328,P$45))))</f>
        <v>33</v>
      </c>
      <c r="Q49" s="270">
        <f>IF(AND($J$5="Todas",$J$4="Todas"),COUNTIFS(DB_CAL_Q1_Q4!$M$5:$M$1328,$B49,DB_CAL_Q1_Q4!$I$5:$I$1328,Q$45),IF($J$5="Todas",COUNTIFS(DB_CAL_Q1_Q4!$O$5:$O$1328,$J$4,DB_CAL_Q1_Q4!$M$5:$M$1328,$B49,DB_CAL_Q1_Q4!$I$5:$I$1328,Q$45),IF($J$4="Todas",COUNTIFS(DB_CAL_Q1_Q4!$L$5:$L$1328,$J$5,DB_CAL_Q1_Q4!$M$5:$M$1328,$B49,DB_CAL_Q1_Q4!$I$5:$I$1328,Q$45),COUNTIFS(DB_CAL_Q1_Q4!$O$5:$O$1328,$J$4,DB_CAL_Q1_Q4!$L$5:$L$1328,$J$5,DB_CAL_Q1_Q4!$M$5:$M$1328,$B49,DB_CAL_Q1_Q4!$I$5:$I$1328,Q$45))))</f>
        <v>73</v>
      </c>
      <c r="R49" s="270">
        <f>IF(AND($J$5="Todas",$J$4="Todas"),COUNTIFS(DB_CAL_Q1_Q4!$M$5:$M$1328,$B49,DB_CAL_Q1_Q4!$I$5:$I$1328,R$45),IF($J$5="Todas",COUNTIFS(DB_CAL_Q1_Q4!$O$5:$O$1328,$J$4,DB_CAL_Q1_Q4!$M$5:$M$1328,$B49,DB_CAL_Q1_Q4!$I$5:$I$1328,R$45),IF($J$4="Todas",COUNTIFS(DB_CAL_Q1_Q4!$L$5:$L$1328,$J$5,DB_CAL_Q1_Q4!$M$5:$M$1328,$B49,DB_CAL_Q1_Q4!$I$5:$I$1328,R$45),COUNTIFS(DB_CAL_Q1_Q4!$O$5:$O$1328,$J$4,DB_CAL_Q1_Q4!$L$5:$L$1328,$J$5,DB_CAL_Q1_Q4!$M$5:$M$1328,$B49,DB_CAL_Q1_Q4!$I$5:$I$1328,R$45))))</f>
        <v>24</v>
      </c>
      <c r="S49" s="274">
        <f t="shared" si="30"/>
        <v>0.1111111111111111</v>
      </c>
      <c r="T49" s="274">
        <f t="shared" si="31"/>
        <v>9.5176010430247718E-2</v>
      </c>
      <c r="U49" s="274">
        <f t="shared" si="32"/>
        <v>9.2307692307692313E-2</v>
      </c>
    </row>
    <row r="50" spans="1:21" ht="15" customHeight="1">
      <c r="A50" s="236"/>
      <c r="B50" s="272" t="str">
        <f t="shared" si="33"/>
        <v>Ninguna</v>
      </c>
      <c r="C50" s="271">
        <f t="shared" si="34"/>
        <v>7.8549848942598186E-2</v>
      </c>
      <c r="D50" s="270">
        <f>IF(AND($J$5="Todas",$J$4="Todas"),COUNTIFS(DB_CAL_Q1_Q4!$M$5:$M$1328,$B50,DB_CAL_Q1_Q4!$G$5:$G$1328,D$45),IF($J$5="Todas",COUNTIFS(DB_CAL_Q1_Q4!$O$5:$O$1328,$J$4,DB_CAL_Q1_Q4!$M$5:$M$1328,$B50,DB_CAL_Q1_Q4!$G$5:$G$1328,D$45),IF($J$4="Todas",COUNTIFS(DB_CAL_Q1_Q4!$L$5:$L$1328,$J$5,DB_CAL_Q1_Q4!$M$5:$M$1328,$B50,DB_CAL_Q1_Q4!$G$5:$G$1328,D$45),COUNTIFS(DB_CAL_Q1_Q4!$O$5:$O$1328,$J$4,DB_CAL_Q1_Q4!$L$5:$L$1328,$J$5,DB_CAL_Q1_Q4!$M$5:$M$1328,$B50,DB_CAL_Q1_Q4!$G$5:$G$1328,D$45))))</f>
        <v>73</v>
      </c>
      <c r="E50" s="270">
        <f>IF(AND($J$5="Todas",$J$4="Todas"),COUNTIFS(DB_CAL_Q1_Q4!$M$5:$M$1328,$B50,DB_CAL_Q1_Q4!$G$5:$G$1328,E$45),IF($J$5="Todas",COUNTIFS(DB_CAL_Q1_Q4!$O$5:$O$1328,$J$4,DB_CAL_Q1_Q4!$M$5:$M$1328,$B50,DB_CAL_Q1_Q4!$G$5:$G$1328,E$45),IF($J$4="Todas",COUNTIFS(DB_CAL_Q1_Q4!$L$5:$L$1328,$J$5,DB_CAL_Q1_Q4!$M$5:$M$1328,$B50,DB_CAL_Q1_Q4!$G$5:$G$1328,E$45),COUNTIFS(DB_CAL_Q1_Q4!$O$5:$O$1328,$J$4,DB_CAL_Q1_Q4!$L$5:$L$1328,$J$5,DB_CAL_Q1_Q4!$M$5:$M$1328,$B50,DB_CAL_Q1_Q4!$G$5:$G$1328,E$45))))</f>
        <v>10</v>
      </c>
      <c r="F50" s="270">
        <f>IF(AND($J$5="Todas",$J$4="Todas"),COUNTIFS(DB_CAL_Q1_Q4!$M$5:$M$1328,$B50,DB_CAL_Q1_Q4!$G$5:$G$1328,F$45),IF($J$5="Todas",COUNTIFS(DB_CAL_Q1_Q4!$O$5:$O$1328,$J$4,DB_CAL_Q1_Q4!$M$5:$M$1328,$B50,DB_CAL_Q1_Q4!$G$5:$G$1328,F$45),IF($J$4="Todas",COUNTIFS(DB_CAL_Q1_Q4!$L$5:$L$1328,$J$5,DB_CAL_Q1_Q4!$M$5:$M$1328,$B50,DB_CAL_Q1_Q4!$G$5:$G$1328,F$45),COUNTIFS(DB_CAL_Q1_Q4!$O$5:$O$1328,$J$4,DB_CAL_Q1_Q4!$L$5:$L$1328,$J$5,DB_CAL_Q1_Q4!$M$5:$M$1328,$B50,DB_CAL_Q1_Q4!$G$5:$G$1328,F$45))))</f>
        <v>21</v>
      </c>
      <c r="G50" s="274">
        <f t="shared" si="35"/>
        <v>9.8250336473755043E-2</v>
      </c>
      <c r="H50" s="274">
        <f t="shared" si="25"/>
        <v>3.90625E-2</v>
      </c>
      <c r="I50" s="274">
        <f t="shared" si="26"/>
        <v>6.4615384615384616E-2</v>
      </c>
      <c r="J50" s="290">
        <f>IF(AND($J$5="Todas",$J$4="Todas"),COUNTIFS(DB_CAL_Q1_Q4!$M$5:$M$1328,$B50,DB_CAL_Q1_Q4!$H$5:$H$1328,J$45),IF($J$5="Todas",COUNTIFS(DB_CAL_Q1_Q4!$O$5:$O$1328,$J$4,DB_CAL_Q1_Q4!$M$5:$M$1328,$B50,DB_CAL_Q1_Q4!$H$5:$H$1328,J$45),IF($J$4="Todas",COUNTIFS(DB_CAL_Q1_Q4!$L$5:$L$1328,$J$5,DB_CAL_Q1_Q4!$M$5:$M$1328,$B50,DB_CAL_Q1_Q4!$H$5:$H$1328,J$45),COUNTIFS(DB_CAL_Q1_Q4!$O$5:$O$1328,$J$4,DB_CAL_Q1_Q4!$L$5:$L$1328,$J$5,DB_CAL_Q1_Q4!$M$5:$M$1328,$B50,DB_CAL_Q1_Q4!$H$5:$H$1328,J$45))))</f>
        <v>71</v>
      </c>
      <c r="K50" s="270">
        <f>IF(AND($J$5="Todas",$J$4="Todas"),COUNTIFS(DB_CAL_Q1_Q4!$M$5:$M$1328,$B50,DB_CAL_Q1_Q4!$H$5:$H$1328,K$45),IF($J$5="Todas",COUNTIFS(DB_CAL_Q1_Q4!$O$5:$O$1328,$J$4,DB_CAL_Q1_Q4!$M$5:$M$1328,$B50,DB_CAL_Q1_Q4!$H$5:$H$1328,K$45),IF($J$4="Todas",COUNTIFS(DB_CAL_Q1_Q4!$L$5:$L$1328,$J$5,DB_CAL_Q1_Q4!$M$5:$M$1328,$B50,DB_CAL_Q1_Q4!$H$5:$H$1328,K$45),COUNTIFS(DB_CAL_Q1_Q4!$O$5:$O$1328,$J$4,DB_CAL_Q1_Q4!$L$5:$L$1328,$J$5,DB_CAL_Q1_Q4!$M$5:$M$1328,$B50,DB_CAL_Q1_Q4!$H$5:$H$1328,K$45))))</f>
        <v>16</v>
      </c>
      <c r="L50" s="270">
        <f>IF(AND($J$5="Todas",$J$4="Todas"),COUNTIFS(DB_CAL_Q1_Q4!$M$5:$M$1328,$B50,DB_CAL_Q1_Q4!$H$5:$H$1328,L$45),IF($J$5="Todas",COUNTIFS(DB_CAL_Q1_Q4!$O$5:$O$1328,$J$4,DB_CAL_Q1_Q4!$M$5:$M$1328,$B50,DB_CAL_Q1_Q4!$H$5:$H$1328,L$45),IF($J$4="Todas",COUNTIFS(DB_CAL_Q1_Q4!$L$5:$L$1328,$J$5,DB_CAL_Q1_Q4!$M$5:$M$1328,$B50,DB_CAL_Q1_Q4!$H$5:$H$1328,L$45),COUNTIFS(DB_CAL_Q1_Q4!$O$5:$O$1328,$J$4,DB_CAL_Q1_Q4!$L$5:$L$1328,$J$5,DB_CAL_Q1_Q4!$M$5:$M$1328,$B50,DB_CAL_Q1_Q4!$H$5:$H$1328,L$45))))</f>
        <v>17</v>
      </c>
      <c r="M50" s="274">
        <f t="shared" si="27"/>
        <v>7.3727933541017657E-2</v>
      </c>
      <c r="N50" s="274">
        <f t="shared" si="28"/>
        <v>0.10457516339869281</v>
      </c>
      <c r="O50" s="274">
        <f t="shared" si="29"/>
        <v>8.1730769230769232E-2</v>
      </c>
      <c r="P50" s="290">
        <f>IF(AND($J$5="Todas",$J$4="Todas"),COUNTIFS(DB_CAL_Q1_Q4!$M$5:$M$1328,$B50,DB_CAL_Q1_Q4!$I$5:$I$1328,P$45),IF($J$5="Todas",COUNTIFS(DB_CAL_Q1_Q4!$O$5:$O$1328,$J$4,DB_CAL_Q1_Q4!$M$5:$M$1328,$B50,DB_CAL_Q1_Q4!$I$5:$I$1328,P$45),IF($J$4="Todas",COUNTIFS(DB_CAL_Q1_Q4!$L$5:$L$1328,$J$5,DB_CAL_Q1_Q4!$M$5:$M$1328,$B50,DB_CAL_Q1_Q4!$I$5:$I$1328,P$45),COUNTIFS(DB_CAL_Q1_Q4!$O$5:$O$1328,$J$4,DB_CAL_Q1_Q4!$L$5:$L$1328,$J$5,DB_CAL_Q1_Q4!$M$5:$M$1328,$B50,DB_CAL_Q1_Q4!$I$5:$I$1328,P$45))))</f>
        <v>17</v>
      </c>
      <c r="Q50" s="270">
        <f>IF(AND($J$5="Todas",$J$4="Todas"),COUNTIFS(DB_CAL_Q1_Q4!$M$5:$M$1328,$B50,DB_CAL_Q1_Q4!$I$5:$I$1328,Q$45),IF($J$5="Todas",COUNTIFS(DB_CAL_Q1_Q4!$O$5:$O$1328,$J$4,DB_CAL_Q1_Q4!$M$5:$M$1328,$B50,DB_CAL_Q1_Q4!$I$5:$I$1328,Q$45),IF($J$4="Todas",COUNTIFS(DB_CAL_Q1_Q4!$L$5:$L$1328,$J$5,DB_CAL_Q1_Q4!$M$5:$M$1328,$B50,DB_CAL_Q1_Q4!$I$5:$I$1328,Q$45),COUNTIFS(DB_CAL_Q1_Q4!$O$5:$O$1328,$J$4,DB_CAL_Q1_Q4!$L$5:$L$1328,$J$5,DB_CAL_Q1_Q4!$M$5:$M$1328,$B50,DB_CAL_Q1_Q4!$I$5:$I$1328,Q$45))))</f>
        <v>63</v>
      </c>
      <c r="R50" s="270">
        <f>IF(AND($J$5="Todas",$J$4="Todas"),COUNTIFS(DB_CAL_Q1_Q4!$M$5:$M$1328,$B50,DB_CAL_Q1_Q4!$I$5:$I$1328,R$45),IF($J$5="Todas",COUNTIFS(DB_CAL_Q1_Q4!$O$5:$O$1328,$J$4,DB_CAL_Q1_Q4!$M$5:$M$1328,$B50,DB_CAL_Q1_Q4!$I$5:$I$1328,R$45),IF($J$4="Todas",COUNTIFS(DB_CAL_Q1_Q4!$L$5:$L$1328,$J$5,DB_CAL_Q1_Q4!$M$5:$M$1328,$B50,DB_CAL_Q1_Q4!$I$5:$I$1328,R$45),COUNTIFS(DB_CAL_Q1_Q4!$O$5:$O$1328,$J$4,DB_CAL_Q1_Q4!$L$5:$L$1328,$J$5,DB_CAL_Q1_Q4!$M$5:$M$1328,$B50,DB_CAL_Q1_Q4!$I$5:$I$1328,R$45))))</f>
        <v>24</v>
      </c>
      <c r="S50" s="274">
        <f t="shared" si="30"/>
        <v>5.7239057239057242E-2</v>
      </c>
      <c r="T50" s="274">
        <f t="shared" si="31"/>
        <v>8.2138200782268578E-2</v>
      </c>
      <c r="U50" s="274">
        <f t="shared" si="32"/>
        <v>9.2307692307692313E-2</v>
      </c>
    </row>
    <row r="51" spans="1:21" ht="15" customHeight="1">
      <c r="A51" s="236"/>
      <c r="B51" s="272" t="str">
        <f t="shared" si="33"/>
        <v>Otros</v>
      </c>
      <c r="C51" s="271">
        <f t="shared" si="34"/>
        <v>3.1722054380664652E-2</v>
      </c>
      <c r="D51" s="270">
        <f>IF(AND($J$5="Todas",$J$4="Todas"),COUNTIFS(DB_CAL_Q1_Q4!$M$5:$M$1328,$B51,DB_CAL_Q1_Q4!$G$5:$G$1328,D$45),IF($J$5="Todas",COUNTIFS(DB_CAL_Q1_Q4!$O$5:$O$1328,$J$4,DB_CAL_Q1_Q4!$M$5:$M$1328,$B51,DB_CAL_Q1_Q4!$G$5:$G$1328,D$45),IF($J$4="Todas",COUNTIFS(DB_CAL_Q1_Q4!$L$5:$L$1328,$J$5,DB_CAL_Q1_Q4!$M$5:$M$1328,$B51,DB_CAL_Q1_Q4!$G$5:$G$1328,D$45),COUNTIFS(DB_CAL_Q1_Q4!$O$5:$O$1328,$J$4,DB_CAL_Q1_Q4!$L$5:$L$1328,$J$5,DB_CAL_Q1_Q4!$M$5:$M$1328,$B51,DB_CAL_Q1_Q4!$G$5:$G$1328,D$45))))</f>
        <v>8</v>
      </c>
      <c r="E51" s="270">
        <f>IF(AND($J$5="Todas",$J$4="Todas"),COUNTIFS(DB_CAL_Q1_Q4!$M$5:$M$1328,$B51,DB_CAL_Q1_Q4!$G$5:$G$1328,E$45),IF($J$5="Todas",COUNTIFS(DB_CAL_Q1_Q4!$O$5:$O$1328,$J$4,DB_CAL_Q1_Q4!$M$5:$M$1328,$B51,DB_CAL_Q1_Q4!$G$5:$G$1328,E$45),IF($J$4="Todas",COUNTIFS(DB_CAL_Q1_Q4!$L$5:$L$1328,$J$5,DB_CAL_Q1_Q4!$M$5:$M$1328,$B51,DB_CAL_Q1_Q4!$G$5:$G$1328,E$45),COUNTIFS(DB_CAL_Q1_Q4!$O$5:$O$1328,$J$4,DB_CAL_Q1_Q4!$L$5:$L$1328,$J$5,DB_CAL_Q1_Q4!$M$5:$M$1328,$B51,DB_CAL_Q1_Q4!$G$5:$G$1328,E$45))))</f>
        <v>9</v>
      </c>
      <c r="F51" s="270">
        <f>IF(AND($J$5="Todas",$J$4="Todas"),COUNTIFS(DB_CAL_Q1_Q4!$M$5:$M$1328,$B51,DB_CAL_Q1_Q4!$G$5:$G$1328,F$45),IF($J$5="Todas",COUNTIFS(DB_CAL_Q1_Q4!$O$5:$O$1328,$J$4,DB_CAL_Q1_Q4!$M$5:$M$1328,$B51,DB_CAL_Q1_Q4!$G$5:$G$1328,F$45),IF($J$4="Todas",COUNTIFS(DB_CAL_Q1_Q4!$L$5:$L$1328,$J$5,DB_CAL_Q1_Q4!$M$5:$M$1328,$B51,DB_CAL_Q1_Q4!$G$5:$G$1328,F$45),COUNTIFS(DB_CAL_Q1_Q4!$O$5:$O$1328,$J$4,DB_CAL_Q1_Q4!$L$5:$L$1328,$J$5,DB_CAL_Q1_Q4!$M$5:$M$1328,$B51,DB_CAL_Q1_Q4!$G$5:$G$1328,F$45))))</f>
        <v>25</v>
      </c>
      <c r="G51" s="274">
        <f t="shared" si="35"/>
        <v>1.0767160161507403E-2</v>
      </c>
      <c r="H51" s="274">
        <f t="shared" si="25"/>
        <v>3.515625E-2</v>
      </c>
      <c r="I51" s="274">
        <f t="shared" si="26"/>
        <v>7.6923076923076927E-2</v>
      </c>
      <c r="J51" s="290">
        <f>IF(AND($J$5="Todas",$J$4="Todas"),COUNTIFS(DB_CAL_Q1_Q4!$M$5:$M$1328,$B51,DB_CAL_Q1_Q4!$H$5:$H$1328,J$45),IF($J$5="Todas",COUNTIFS(DB_CAL_Q1_Q4!$O$5:$O$1328,$J$4,DB_CAL_Q1_Q4!$M$5:$M$1328,$B51,DB_CAL_Q1_Q4!$H$5:$H$1328,J$45),IF($J$4="Todas",COUNTIFS(DB_CAL_Q1_Q4!$L$5:$L$1328,$J$5,DB_CAL_Q1_Q4!$M$5:$M$1328,$B51,DB_CAL_Q1_Q4!$H$5:$H$1328,J$45),COUNTIFS(DB_CAL_Q1_Q4!$O$5:$O$1328,$J$4,DB_CAL_Q1_Q4!$L$5:$L$1328,$J$5,DB_CAL_Q1_Q4!$M$5:$M$1328,$B51,DB_CAL_Q1_Q4!$H$5:$H$1328,J$45))))</f>
        <v>9</v>
      </c>
      <c r="K51" s="270">
        <f>IF(AND($J$5="Todas",$J$4="Todas"),COUNTIFS(DB_CAL_Q1_Q4!$M$5:$M$1328,$B51,DB_CAL_Q1_Q4!$H$5:$H$1328,K$45),IF($J$5="Todas",COUNTIFS(DB_CAL_Q1_Q4!$O$5:$O$1328,$J$4,DB_CAL_Q1_Q4!$M$5:$M$1328,$B51,DB_CAL_Q1_Q4!$H$5:$H$1328,K$45),IF($J$4="Todas",COUNTIFS(DB_CAL_Q1_Q4!$L$5:$L$1328,$J$5,DB_CAL_Q1_Q4!$M$5:$M$1328,$B51,DB_CAL_Q1_Q4!$H$5:$H$1328,K$45),COUNTIFS(DB_CAL_Q1_Q4!$O$5:$O$1328,$J$4,DB_CAL_Q1_Q4!$L$5:$L$1328,$J$5,DB_CAL_Q1_Q4!$M$5:$M$1328,$B51,DB_CAL_Q1_Q4!$H$5:$H$1328,K$45))))</f>
        <v>8</v>
      </c>
      <c r="L51" s="270">
        <f>IF(AND($J$5="Todas",$J$4="Todas"),COUNTIFS(DB_CAL_Q1_Q4!$M$5:$M$1328,$B51,DB_CAL_Q1_Q4!$H$5:$H$1328,L$45),IF($J$5="Todas",COUNTIFS(DB_CAL_Q1_Q4!$O$5:$O$1328,$J$4,DB_CAL_Q1_Q4!$M$5:$M$1328,$B51,DB_CAL_Q1_Q4!$H$5:$H$1328,L$45),IF($J$4="Todas",COUNTIFS(DB_CAL_Q1_Q4!$L$5:$L$1328,$J$5,DB_CAL_Q1_Q4!$M$5:$M$1328,$B51,DB_CAL_Q1_Q4!$H$5:$H$1328,L$45),COUNTIFS(DB_CAL_Q1_Q4!$O$5:$O$1328,$J$4,DB_CAL_Q1_Q4!$L$5:$L$1328,$J$5,DB_CAL_Q1_Q4!$M$5:$M$1328,$B51,DB_CAL_Q1_Q4!$H$5:$H$1328,L$45))))</f>
        <v>25</v>
      </c>
      <c r="M51" s="274">
        <f t="shared" si="27"/>
        <v>9.3457943925233638E-3</v>
      </c>
      <c r="N51" s="274">
        <f t="shared" si="28"/>
        <v>5.2287581699346407E-2</v>
      </c>
      <c r="O51" s="274">
        <f t="shared" si="29"/>
        <v>0.1201923076923077</v>
      </c>
      <c r="P51" s="290">
        <f>IF(AND($J$5="Todas",$J$4="Todas"),COUNTIFS(DB_CAL_Q1_Q4!$M$5:$M$1328,$B51,DB_CAL_Q1_Q4!$I$5:$I$1328,P$45),IF($J$5="Todas",COUNTIFS(DB_CAL_Q1_Q4!$O$5:$O$1328,$J$4,DB_CAL_Q1_Q4!$M$5:$M$1328,$B51,DB_CAL_Q1_Q4!$I$5:$I$1328,P$45),IF($J$4="Todas",COUNTIFS(DB_CAL_Q1_Q4!$L$5:$L$1328,$J$5,DB_CAL_Q1_Q4!$M$5:$M$1328,$B51,DB_CAL_Q1_Q4!$I$5:$I$1328,P$45),COUNTIFS(DB_CAL_Q1_Q4!$O$5:$O$1328,$J$4,DB_CAL_Q1_Q4!$L$5:$L$1328,$J$5,DB_CAL_Q1_Q4!$M$5:$M$1328,$B51,DB_CAL_Q1_Q4!$I$5:$I$1328,P$45))))</f>
        <v>11</v>
      </c>
      <c r="Q51" s="270">
        <f>IF(AND($J$5="Todas",$J$4="Todas"),COUNTIFS(DB_CAL_Q1_Q4!$M$5:$M$1328,$B51,DB_CAL_Q1_Q4!$I$5:$I$1328,Q$45),IF($J$5="Todas",COUNTIFS(DB_CAL_Q1_Q4!$O$5:$O$1328,$J$4,DB_CAL_Q1_Q4!$M$5:$M$1328,$B51,DB_CAL_Q1_Q4!$I$5:$I$1328,Q$45),IF($J$4="Todas",COUNTIFS(DB_CAL_Q1_Q4!$L$5:$L$1328,$J$5,DB_CAL_Q1_Q4!$M$5:$M$1328,$B51,DB_CAL_Q1_Q4!$I$5:$I$1328,Q$45),COUNTIFS(DB_CAL_Q1_Q4!$O$5:$O$1328,$J$4,DB_CAL_Q1_Q4!$L$5:$L$1328,$J$5,DB_CAL_Q1_Q4!$M$5:$M$1328,$B51,DB_CAL_Q1_Q4!$I$5:$I$1328,Q$45))))</f>
        <v>21</v>
      </c>
      <c r="R51" s="270">
        <f>IF(AND($J$5="Todas",$J$4="Todas"),COUNTIFS(DB_CAL_Q1_Q4!$M$5:$M$1328,$B51,DB_CAL_Q1_Q4!$I$5:$I$1328,R$45),IF($J$5="Todas",COUNTIFS(DB_CAL_Q1_Q4!$O$5:$O$1328,$J$4,DB_CAL_Q1_Q4!$M$5:$M$1328,$B51,DB_CAL_Q1_Q4!$I$5:$I$1328,R$45),IF($J$4="Todas",COUNTIFS(DB_CAL_Q1_Q4!$L$5:$L$1328,$J$5,DB_CAL_Q1_Q4!$M$5:$M$1328,$B51,DB_CAL_Q1_Q4!$I$5:$I$1328,R$45),COUNTIFS(DB_CAL_Q1_Q4!$O$5:$O$1328,$J$4,DB_CAL_Q1_Q4!$L$5:$L$1328,$J$5,DB_CAL_Q1_Q4!$M$5:$M$1328,$B51,DB_CAL_Q1_Q4!$I$5:$I$1328,R$45))))</f>
        <v>10</v>
      </c>
      <c r="S51" s="274">
        <f t="shared" si="30"/>
        <v>3.7037037037037035E-2</v>
      </c>
      <c r="T51" s="274">
        <f t="shared" si="31"/>
        <v>2.7379400260756193E-2</v>
      </c>
      <c r="U51" s="274">
        <f t="shared" si="32"/>
        <v>3.8461538461538464E-2</v>
      </c>
    </row>
    <row r="52" spans="1:21" ht="15" customHeight="1">
      <c r="A52" s="236"/>
      <c r="B52" s="272" t="str">
        <f t="shared" si="33"/>
        <v>GLP</v>
      </c>
      <c r="C52" s="271">
        <f t="shared" si="34"/>
        <v>2.9456193353474321E-2</v>
      </c>
      <c r="D52" s="270">
        <f>IF(AND($J$5="Todas",$J$4="Todas"),COUNTIFS(DB_CAL_Q1_Q4!$M$5:$M$1328,$B52,DB_CAL_Q1_Q4!$G$5:$G$1328,D$45),IF($J$5="Todas",COUNTIFS(DB_CAL_Q1_Q4!$O$5:$O$1328,$J$4,DB_CAL_Q1_Q4!$M$5:$M$1328,$B52,DB_CAL_Q1_Q4!$G$5:$G$1328,D$45),IF($J$4="Todas",COUNTIFS(DB_CAL_Q1_Q4!$L$5:$L$1328,$J$5,DB_CAL_Q1_Q4!$M$5:$M$1328,$B52,DB_CAL_Q1_Q4!$G$5:$G$1328,D$45),COUNTIFS(DB_CAL_Q1_Q4!$O$5:$O$1328,$J$4,DB_CAL_Q1_Q4!$L$5:$L$1328,$J$5,DB_CAL_Q1_Q4!$M$5:$M$1328,$B52,DB_CAL_Q1_Q4!$G$5:$G$1328,D$45))))</f>
        <v>27</v>
      </c>
      <c r="E52" s="270">
        <f>IF(AND($J$5="Todas",$J$4="Todas"),COUNTIFS(DB_CAL_Q1_Q4!$M$5:$M$1328,$B52,DB_CAL_Q1_Q4!$G$5:$G$1328,E$45),IF($J$5="Todas",COUNTIFS(DB_CAL_Q1_Q4!$O$5:$O$1328,$J$4,DB_CAL_Q1_Q4!$M$5:$M$1328,$B52,DB_CAL_Q1_Q4!$G$5:$G$1328,E$45),IF($J$4="Todas",COUNTIFS(DB_CAL_Q1_Q4!$L$5:$L$1328,$J$5,DB_CAL_Q1_Q4!$M$5:$M$1328,$B52,DB_CAL_Q1_Q4!$G$5:$G$1328,E$45),COUNTIFS(DB_CAL_Q1_Q4!$O$5:$O$1328,$J$4,DB_CAL_Q1_Q4!$L$5:$L$1328,$J$5,DB_CAL_Q1_Q4!$M$5:$M$1328,$B52,DB_CAL_Q1_Q4!$G$5:$G$1328,E$45))))</f>
        <v>3</v>
      </c>
      <c r="F52" s="270">
        <f>IF(AND($J$5="Todas",$J$4="Todas"),COUNTIFS(DB_CAL_Q1_Q4!$M$5:$M$1328,$B52,DB_CAL_Q1_Q4!$G$5:$G$1328,F$45),IF($J$5="Todas",COUNTIFS(DB_CAL_Q1_Q4!$O$5:$O$1328,$J$4,DB_CAL_Q1_Q4!$M$5:$M$1328,$B52,DB_CAL_Q1_Q4!$G$5:$G$1328,F$45),IF($J$4="Todas",COUNTIFS(DB_CAL_Q1_Q4!$L$5:$L$1328,$J$5,DB_CAL_Q1_Q4!$M$5:$M$1328,$B52,DB_CAL_Q1_Q4!$G$5:$G$1328,F$45),COUNTIFS(DB_CAL_Q1_Q4!$O$5:$O$1328,$J$4,DB_CAL_Q1_Q4!$L$5:$L$1328,$J$5,DB_CAL_Q1_Q4!$M$5:$M$1328,$B52,DB_CAL_Q1_Q4!$G$5:$G$1328,F$45))))</f>
        <v>9</v>
      </c>
      <c r="G52" s="274">
        <f t="shared" si="35"/>
        <v>3.6339165545087482E-2</v>
      </c>
      <c r="H52" s="274">
        <f t="shared" si="25"/>
        <v>1.171875E-2</v>
      </c>
      <c r="I52" s="274">
        <f t="shared" si="26"/>
        <v>2.7692307692307693E-2</v>
      </c>
      <c r="J52" s="290">
        <f>IF(AND($J$5="Todas",$J$4="Todas"),COUNTIFS(DB_CAL_Q1_Q4!$M$5:$M$1328,$B52,DB_CAL_Q1_Q4!$H$5:$H$1328,J$45),IF($J$5="Todas",COUNTIFS(DB_CAL_Q1_Q4!$O$5:$O$1328,$J$4,DB_CAL_Q1_Q4!$M$5:$M$1328,$B52,DB_CAL_Q1_Q4!$H$5:$H$1328,J$45),IF($J$4="Todas",COUNTIFS(DB_CAL_Q1_Q4!$L$5:$L$1328,$J$5,DB_CAL_Q1_Q4!$M$5:$M$1328,$B52,DB_CAL_Q1_Q4!$H$5:$H$1328,J$45),COUNTIFS(DB_CAL_Q1_Q4!$O$5:$O$1328,$J$4,DB_CAL_Q1_Q4!$L$5:$L$1328,$J$5,DB_CAL_Q1_Q4!$M$5:$M$1328,$B52,DB_CAL_Q1_Q4!$H$5:$H$1328,J$45))))</f>
        <v>32</v>
      </c>
      <c r="K52" s="270">
        <f>IF(AND($J$5="Todas",$J$4="Todas"),COUNTIFS(DB_CAL_Q1_Q4!$M$5:$M$1328,$B52,DB_CAL_Q1_Q4!$H$5:$H$1328,K$45),IF($J$5="Todas",COUNTIFS(DB_CAL_Q1_Q4!$O$5:$O$1328,$J$4,DB_CAL_Q1_Q4!$M$5:$M$1328,$B52,DB_CAL_Q1_Q4!$H$5:$H$1328,K$45),IF($J$4="Todas",COUNTIFS(DB_CAL_Q1_Q4!$L$5:$L$1328,$J$5,DB_CAL_Q1_Q4!$M$5:$M$1328,$B52,DB_CAL_Q1_Q4!$H$5:$H$1328,K$45),COUNTIFS(DB_CAL_Q1_Q4!$O$5:$O$1328,$J$4,DB_CAL_Q1_Q4!$L$5:$L$1328,$J$5,DB_CAL_Q1_Q4!$M$5:$M$1328,$B52,DB_CAL_Q1_Q4!$H$5:$H$1328,K$45))))</f>
        <v>3</v>
      </c>
      <c r="L52" s="270">
        <f>IF(AND($J$5="Todas",$J$4="Todas"),COUNTIFS(DB_CAL_Q1_Q4!$M$5:$M$1328,$B52,DB_CAL_Q1_Q4!$H$5:$H$1328,L$45),IF($J$5="Todas",COUNTIFS(DB_CAL_Q1_Q4!$O$5:$O$1328,$J$4,DB_CAL_Q1_Q4!$M$5:$M$1328,$B52,DB_CAL_Q1_Q4!$H$5:$H$1328,L$45),IF($J$4="Todas",COUNTIFS(DB_CAL_Q1_Q4!$L$5:$L$1328,$J$5,DB_CAL_Q1_Q4!$M$5:$M$1328,$B52,DB_CAL_Q1_Q4!$H$5:$H$1328,L$45),COUNTIFS(DB_CAL_Q1_Q4!$O$5:$O$1328,$J$4,DB_CAL_Q1_Q4!$L$5:$L$1328,$J$5,DB_CAL_Q1_Q4!$M$5:$M$1328,$B52,DB_CAL_Q1_Q4!$H$5:$H$1328,L$45))))</f>
        <v>4</v>
      </c>
      <c r="M52" s="274">
        <f t="shared" si="27"/>
        <v>3.3229491173416406E-2</v>
      </c>
      <c r="N52" s="274">
        <f t="shared" si="28"/>
        <v>1.9607843137254902E-2</v>
      </c>
      <c r="O52" s="274">
        <f t="shared" si="29"/>
        <v>1.9230769230769232E-2</v>
      </c>
      <c r="P52" s="290">
        <f>IF(AND($J$5="Todas",$J$4="Todas"),COUNTIFS(DB_CAL_Q1_Q4!$M$5:$M$1328,$B52,DB_CAL_Q1_Q4!$I$5:$I$1328,P$45),IF($J$5="Todas",COUNTIFS(DB_CAL_Q1_Q4!$O$5:$O$1328,$J$4,DB_CAL_Q1_Q4!$M$5:$M$1328,$B52,DB_CAL_Q1_Q4!$I$5:$I$1328,P$45),IF($J$4="Todas",COUNTIFS(DB_CAL_Q1_Q4!$L$5:$L$1328,$J$5,DB_CAL_Q1_Q4!$M$5:$M$1328,$B52,DB_CAL_Q1_Q4!$I$5:$I$1328,P$45),COUNTIFS(DB_CAL_Q1_Q4!$O$5:$O$1328,$J$4,DB_CAL_Q1_Q4!$L$5:$L$1328,$J$5,DB_CAL_Q1_Q4!$M$5:$M$1328,$B52,DB_CAL_Q1_Q4!$I$5:$I$1328,P$45))))</f>
        <v>12</v>
      </c>
      <c r="Q52" s="270">
        <f>IF(AND($J$5="Todas",$J$4="Todas"),COUNTIFS(DB_CAL_Q1_Q4!$M$5:$M$1328,$B52,DB_CAL_Q1_Q4!$I$5:$I$1328,Q$45),IF($J$5="Todas",COUNTIFS(DB_CAL_Q1_Q4!$O$5:$O$1328,$J$4,DB_CAL_Q1_Q4!$M$5:$M$1328,$B52,DB_CAL_Q1_Q4!$I$5:$I$1328,Q$45),IF($J$4="Todas",COUNTIFS(DB_CAL_Q1_Q4!$L$5:$L$1328,$J$5,DB_CAL_Q1_Q4!$M$5:$M$1328,$B52,DB_CAL_Q1_Q4!$I$5:$I$1328,Q$45),COUNTIFS(DB_CAL_Q1_Q4!$O$5:$O$1328,$J$4,DB_CAL_Q1_Q4!$L$5:$L$1328,$J$5,DB_CAL_Q1_Q4!$M$5:$M$1328,$B52,DB_CAL_Q1_Q4!$I$5:$I$1328,Q$45))))</f>
        <v>23</v>
      </c>
      <c r="R52" s="270">
        <f>IF(AND($J$5="Todas",$J$4="Todas"),COUNTIFS(DB_CAL_Q1_Q4!$M$5:$M$1328,$B52,DB_CAL_Q1_Q4!$I$5:$I$1328,R$45),IF($J$5="Todas",COUNTIFS(DB_CAL_Q1_Q4!$O$5:$O$1328,$J$4,DB_CAL_Q1_Q4!$M$5:$M$1328,$B52,DB_CAL_Q1_Q4!$I$5:$I$1328,R$45),IF($J$4="Todas",COUNTIFS(DB_CAL_Q1_Q4!$L$5:$L$1328,$J$5,DB_CAL_Q1_Q4!$M$5:$M$1328,$B52,DB_CAL_Q1_Q4!$I$5:$I$1328,R$45),COUNTIFS(DB_CAL_Q1_Q4!$O$5:$O$1328,$J$4,DB_CAL_Q1_Q4!$L$5:$L$1328,$J$5,DB_CAL_Q1_Q4!$M$5:$M$1328,$B52,DB_CAL_Q1_Q4!$I$5:$I$1328,R$45))))</f>
        <v>4</v>
      </c>
      <c r="S52" s="274">
        <f t="shared" si="30"/>
        <v>4.0404040404040407E-2</v>
      </c>
      <c r="T52" s="274">
        <f t="shared" si="31"/>
        <v>2.9986962190352021E-2</v>
      </c>
      <c r="U52" s="274">
        <f t="shared" si="32"/>
        <v>1.5384615384615385E-2</v>
      </c>
    </row>
    <row r="53" spans="1:21" ht="15" customHeight="1">
      <c r="A53" s="236"/>
      <c r="B53" s="272" t="str">
        <f t="shared" si="33"/>
        <v>Biomasa</v>
      </c>
      <c r="C53" s="271">
        <f t="shared" si="34"/>
        <v>1.8882175226586102E-2</v>
      </c>
      <c r="D53" s="270">
        <f>IF(AND($J$5="Todas",$J$4="Todas"),COUNTIFS(DB_CAL_Q1_Q4!$M$5:$M$1328,$B53,DB_CAL_Q1_Q4!$G$5:$G$1328,D$45),IF($J$5="Todas",COUNTIFS(DB_CAL_Q1_Q4!$O$5:$O$1328,$J$4,DB_CAL_Q1_Q4!$M$5:$M$1328,$B53,DB_CAL_Q1_Q4!$G$5:$G$1328,D$45),IF($J$4="Todas",COUNTIFS(DB_CAL_Q1_Q4!$L$5:$L$1328,$J$5,DB_CAL_Q1_Q4!$M$5:$M$1328,$B53,DB_CAL_Q1_Q4!$G$5:$G$1328,D$45),COUNTIFS(DB_CAL_Q1_Q4!$O$5:$O$1328,$J$4,DB_CAL_Q1_Q4!$L$5:$L$1328,$J$5,DB_CAL_Q1_Q4!$M$5:$M$1328,$B53,DB_CAL_Q1_Q4!$G$5:$G$1328,D$45))))</f>
        <v>2</v>
      </c>
      <c r="E53" s="270">
        <f>IF(AND($J$5="Todas",$J$4="Todas"),COUNTIFS(DB_CAL_Q1_Q4!$M$5:$M$1328,$B53,DB_CAL_Q1_Q4!$G$5:$G$1328,E$45),IF($J$5="Todas",COUNTIFS(DB_CAL_Q1_Q4!$O$5:$O$1328,$J$4,DB_CAL_Q1_Q4!$M$5:$M$1328,$B53,DB_CAL_Q1_Q4!$G$5:$G$1328,E$45),IF($J$4="Todas",COUNTIFS(DB_CAL_Q1_Q4!$L$5:$L$1328,$J$5,DB_CAL_Q1_Q4!$M$5:$M$1328,$B53,DB_CAL_Q1_Q4!$G$5:$G$1328,E$45),COUNTIFS(DB_CAL_Q1_Q4!$O$5:$O$1328,$J$4,DB_CAL_Q1_Q4!$L$5:$L$1328,$J$5,DB_CAL_Q1_Q4!$M$5:$M$1328,$B53,DB_CAL_Q1_Q4!$G$5:$G$1328,E$45))))</f>
        <v>3</v>
      </c>
      <c r="F53" s="270">
        <f>IF(AND($J$5="Todas",$J$4="Todas"),COUNTIFS(DB_CAL_Q1_Q4!$M$5:$M$1328,$B53,DB_CAL_Q1_Q4!$G$5:$G$1328,F$45),IF($J$5="Todas",COUNTIFS(DB_CAL_Q1_Q4!$O$5:$O$1328,$J$4,DB_CAL_Q1_Q4!$M$5:$M$1328,$B53,DB_CAL_Q1_Q4!$G$5:$G$1328,F$45),IF($J$4="Todas",COUNTIFS(DB_CAL_Q1_Q4!$L$5:$L$1328,$J$5,DB_CAL_Q1_Q4!$M$5:$M$1328,$B53,DB_CAL_Q1_Q4!$G$5:$G$1328,F$45),COUNTIFS(DB_CAL_Q1_Q4!$O$5:$O$1328,$J$4,DB_CAL_Q1_Q4!$L$5:$L$1328,$J$5,DB_CAL_Q1_Q4!$M$5:$M$1328,$B53,DB_CAL_Q1_Q4!$G$5:$G$1328,F$45))))</f>
        <v>20</v>
      </c>
      <c r="G53" s="274">
        <f t="shared" si="35"/>
        <v>2.6917900403768506E-3</v>
      </c>
      <c r="H53" s="274">
        <f t="shared" si="25"/>
        <v>1.171875E-2</v>
      </c>
      <c r="I53" s="274">
        <f t="shared" si="26"/>
        <v>6.1538461538461542E-2</v>
      </c>
      <c r="J53" s="290">
        <f>IF(AND($J$5="Todas",$J$4="Todas"),COUNTIFS(DB_CAL_Q1_Q4!$M$5:$M$1328,$B53,DB_CAL_Q1_Q4!$H$5:$H$1328,J$45),IF($J$5="Todas",COUNTIFS(DB_CAL_Q1_Q4!$O$5:$O$1328,$J$4,DB_CAL_Q1_Q4!$M$5:$M$1328,$B53,DB_CAL_Q1_Q4!$H$5:$H$1328,J$45),IF($J$4="Todas",COUNTIFS(DB_CAL_Q1_Q4!$L$5:$L$1328,$J$5,DB_CAL_Q1_Q4!$M$5:$M$1328,$B53,DB_CAL_Q1_Q4!$H$5:$H$1328,J$45),COUNTIFS(DB_CAL_Q1_Q4!$O$5:$O$1328,$J$4,DB_CAL_Q1_Q4!$L$5:$L$1328,$J$5,DB_CAL_Q1_Q4!$M$5:$M$1328,$B53,DB_CAL_Q1_Q4!$H$5:$H$1328,J$45))))</f>
        <v>1</v>
      </c>
      <c r="K53" s="270">
        <f>IF(AND($J$5="Todas",$J$4="Todas"),COUNTIFS(DB_CAL_Q1_Q4!$M$5:$M$1328,$B53,DB_CAL_Q1_Q4!$H$5:$H$1328,K$45),IF($J$5="Todas",COUNTIFS(DB_CAL_Q1_Q4!$O$5:$O$1328,$J$4,DB_CAL_Q1_Q4!$M$5:$M$1328,$B53,DB_CAL_Q1_Q4!$H$5:$H$1328,K$45),IF($J$4="Todas",COUNTIFS(DB_CAL_Q1_Q4!$L$5:$L$1328,$J$5,DB_CAL_Q1_Q4!$M$5:$M$1328,$B53,DB_CAL_Q1_Q4!$H$5:$H$1328,K$45),COUNTIFS(DB_CAL_Q1_Q4!$O$5:$O$1328,$J$4,DB_CAL_Q1_Q4!$L$5:$L$1328,$J$5,DB_CAL_Q1_Q4!$M$5:$M$1328,$B53,DB_CAL_Q1_Q4!$H$5:$H$1328,K$45))))</f>
        <v>8</v>
      </c>
      <c r="L53" s="270">
        <f>IF(AND($J$5="Todas",$J$4="Todas"),COUNTIFS(DB_CAL_Q1_Q4!$M$5:$M$1328,$B53,DB_CAL_Q1_Q4!$H$5:$H$1328,L$45),IF($J$5="Todas",COUNTIFS(DB_CAL_Q1_Q4!$O$5:$O$1328,$J$4,DB_CAL_Q1_Q4!$M$5:$M$1328,$B53,DB_CAL_Q1_Q4!$H$5:$H$1328,L$45),IF($J$4="Todas",COUNTIFS(DB_CAL_Q1_Q4!$L$5:$L$1328,$J$5,DB_CAL_Q1_Q4!$M$5:$M$1328,$B53,DB_CAL_Q1_Q4!$H$5:$H$1328,L$45),COUNTIFS(DB_CAL_Q1_Q4!$O$5:$O$1328,$J$4,DB_CAL_Q1_Q4!$L$5:$L$1328,$J$5,DB_CAL_Q1_Q4!$M$5:$M$1328,$B53,DB_CAL_Q1_Q4!$H$5:$H$1328,L$45))))</f>
        <v>16</v>
      </c>
      <c r="M53" s="274">
        <f t="shared" si="27"/>
        <v>1.0384215991692627E-3</v>
      </c>
      <c r="N53" s="274">
        <f t="shared" si="28"/>
        <v>5.2287581699346407E-2</v>
      </c>
      <c r="O53" s="274">
        <f t="shared" si="29"/>
        <v>7.6923076923076927E-2</v>
      </c>
      <c r="P53" s="290">
        <f>IF(AND($J$5="Todas",$J$4="Todas"),COUNTIFS(DB_CAL_Q1_Q4!$M$5:$M$1328,$B53,DB_CAL_Q1_Q4!$I$5:$I$1328,P$45),IF($J$5="Todas",COUNTIFS(DB_CAL_Q1_Q4!$O$5:$O$1328,$J$4,DB_CAL_Q1_Q4!$M$5:$M$1328,$B53,DB_CAL_Q1_Q4!$I$5:$I$1328,P$45),IF($J$4="Todas",COUNTIFS(DB_CAL_Q1_Q4!$L$5:$L$1328,$J$5,DB_CAL_Q1_Q4!$M$5:$M$1328,$B53,DB_CAL_Q1_Q4!$I$5:$I$1328,P$45),COUNTIFS(DB_CAL_Q1_Q4!$O$5:$O$1328,$J$4,DB_CAL_Q1_Q4!$L$5:$L$1328,$J$5,DB_CAL_Q1_Q4!$M$5:$M$1328,$B53,DB_CAL_Q1_Q4!$I$5:$I$1328,P$45))))</f>
        <v>8</v>
      </c>
      <c r="Q53" s="270">
        <f>IF(AND($J$5="Todas",$J$4="Todas"),COUNTIFS(DB_CAL_Q1_Q4!$M$5:$M$1328,$B53,DB_CAL_Q1_Q4!$I$5:$I$1328,Q$45),IF($J$5="Todas",COUNTIFS(DB_CAL_Q1_Q4!$O$5:$O$1328,$J$4,DB_CAL_Q1_Q4!$M$5:$M$1328,$B53,DB_CAL_Q1_Q4!$I$5:$I$1328,Q$45),IF($J$4="Todas",COUNTIFS(DB_CAL_Q1_Q4!$L$5:$L$1328,$J$5,DB_CAL_Q1_Q4!$M$5:$M$1328,$B53,DB_CAL_Q1_Q4!$I$5:$I$1328,Q$45),COUNTIFS(DB_CAL_Q1_Q4!$O$5:$O$1328,$J$4,DB_CAL_Q1_Q4!$L$5:$L$1328,$J$5,DB_CAL_Q1_Q4!$M$5:$M$1328,$B53,DB_CAL_Q1_Q4!$I$5:$I$1328,Q$45))))</f>
        <v>12</v>
      </c>
      <c r="R53" s="270">
        <f>IF(AND($J$5="Todas",$J$4="Todas"),COUNTIFS(DB_CAL_Q1_Q4!$M$5:$M$1328,$B53,DB_CAL_Q1_Q4!$I$5:$I$1328,R$45),IF($J$5="Todas",COUNTIFS(DB_CAL_Q1_Q4!$O$5:$O$1328,$J$4,DB_CAL_Q1_Q4!$M$5:$M$1328,$B53,DB_CAL_Q1_Q4!$I$5:$I$1328,R$45),IF($J$4="Todas",COUNTIFS(DB_CAL_Q1_Q4!$L$5:$L$1328,$J$5,DB_CAL_Q1_Q4!$M$5:$M$1328,$B53,DB_CAL_Q1_Q4!$I$5:$I$1328,R$45),COUNTIFS(DB_CAL_Q1_Q4!$O$5:$O$1328,$J$4,DB_CAL_Q1_Q4!$L$5:$L$1328,$J$5,DB_CAL_Q1_Q4!$M$5:$M$1328,$B53,DB_CAL_Q1_Q4!$I$5:$I$1328,R$45))))</f>
        <v>5</v>
      </c>
      <c r="S53" s="274">
        <f t="shared" si="30"/>
        <v>2.6936026936026935E-2</v>
      </c>
      <c r="T53" s="274">
        <f t="shared" si="31"/>
        <v>1.5645371577574969E-2</v>
      </c>
      <c r="U53" s="274">
        <f t="shared" si="32"/>
        <v>1.9230769230769232E-2</v>
      </c>
    </row>
    <row r="54" spans="1:21" ht="15" customHeight="1">
      <c r="A54" s="236"/>
      <c r="B54" s="272" t="str">
        <f t="shared" si="33"/>
        <v>Carbón</v>
      </c>
      <c r="C54" s="271">
        <f t="shared" si="34"/>
        <v>6.7975830815709968E-3</v>
      </c>
      <c r="D54" s="270">
        <f>IF(AND($J$5="Todas",$J$4="Todas"),COUNTIFS(DB_CAL_Q1_Q4!$M$5:$M$1328,$B54,DB_CAL_Q1_Q4!$G$5:$G$1328,D$45),IF($J$5="Todas",COUNTIFS(DB_CAL_Q1_Q4!$O$5:$O$1328,$J$4,DB_CAL_Q1_Q4!$M$5:$M$1328,$B54,DB_CAL_Q1_Q4!$G$5:$G$1328,D$45),IF($J$4="Todas",COUNTIFS(DB_CAL_Q1_Q4!$L$5:$L$1328,$J$5,DB_CAL_Q1_Q4!$M$5:$M$1328,$B54,DB_CAL_Q1_Q4!$G$5:$G$1328,D$45),COUNTIFS(DB_CAL_Q1_Q4!$O$5:$O$1328,$J$4,DB_CAL_Q1_Q4!$L$5:$L$1328,$J$5,DB_CAL_Q1_Q4!$M$5:$M$1328,$B54,DB_CAL_Q1_Q4!$G$5:$G$1328,D$45))))</f>
        <v>2</v>
      </c>
      <c r="E54" s="270">
        <f>IF(AND($J$5="Todas",$J$4="Todas"),COUNTIFS(DB_CAL_Q1_Q4!$M$5:$M$1328,$B54,DB_CAL_Q1_Q4!$G$5:$G$1328,E$45),IF($J$5="Todas",COUNTIFS(DB_CAL_Q1_Q4!$O$5:$O$1328,$J$4,DB_CAL_Q1_Q4!$M$5:$M$1328,$B54,DB_CAL_Q1_Q4!$G$5:$G$1328,E$45),IF($J$4="Todas",COUNTIFS(DB_CAL_Q1_Q4!$L$5:$L$1328,$J$5,DB_CAL_Q1_Q4!$M$5:$M$1328,$B54,DB_CAL_Q1_Q4!$G$5:$G$1328,E$45),COUNTIFS(DB_CAL_Q1_Q4!$O$5:$O$1328,$J$4,DB_CAL_Q1_Q4!$L$5:$L$1328,$J$5,DB_CAL_Q1_Q4!$M$5:$M$1328,$B54,DB_CAL_Q1_Q4!$G$5:$G$1328,E$45))))</f>
        <v>1</v>
      </c>
      <c r="F54" s="270">
        <f>IF(AND($J$5="Todas",$J$4="Todas"),COUNTIFS(DB_CAL_Q1_Q4!$M$5:$M$1328,$B54,DB_CAL_Q1_Q4!$G$5:$G$1328,F$45),IF($J$5="Todas",COUNTIFS(DB_CAL_Q1_Q4!$O$5:$O$1328,$J$4,DB_CAL_Q1_Q4!$M$5:$M$1328,$B54,DB_CAL_Q1_Q4!$G$5:$G$1328,F$45),IF($J$4="Todas",COUNTIFS(DB_CAL_Q1_Q4!$L$5:$L$1328,$J$5,DB_CAL_Q1_Q4!$M$5:$M$1328,$B54,DB_CAL_Q1_Q4!$G$5:$G$1328,F$45),COUNTIFS(DB_CAL_Q1_Q4!$O$5:$O$1328,$J$4,DB_CAL_Q1_Q4!$L$5:$L$1328,$J$5,DB_CAL_Q1_Q4!$M$5:$M$1328,$B54,DB_CAL_Q1_Q4!$G$5:$G$1328,F$45))))</f>
        <v>6</v>
      </c>
      <c r="G54" s="274">
        <f t="shared" si="35"/>
        <v>2.6917900403768506E-3</v>
      </c>
      <c r="H54" s="274">
        <f t="shared" si="25"/>
        <v>3.90625E-3</v>
      </c>
      <c r="I54" s="274">
        <f t="shared" si="26"/>
        <v>1.8461538461538463E-2</v>
      </c>
      <c r="J54" s="290">
        <f>IF(AND($J$5="Todas",$J$4="Todas"),COUNTIFS(DB_CAL_Q1_Q4!$M$5:$M$1328,$B54,DB_CAL_Q1_Q4!$H$5:$H$1328,J$45),IF($J$5="Todas",COUNTIFS(DB_CAL_Q1_Q4!$O$5:$O$1328,$J$4,DB_CAL_Q1_Q4!$M$5:$M$1328,$B54,DB_CAL_Q1_Q4!$H$5:$H$1328,J$45),IF($J$4="Todas",COUNTIFS(DB_CAL_Q1_Q4!$L$5:$L$1328,$J$5,DB_CAL_Q1_Q4!$M$5:$M$1328,$B54,DB_CAL_Q1_Q4!$H$5:$H$1328,J$45),COUNTIFS(DB_CAL_Q1_Q4!$O$5:$O$1328,$J$4,DB_CAL_Q1_Q4!$L$5:$L$1328,$J$5,DB_CAL_Q1_Q4!$M$5:$M$1328,$B54,DB_CAL_Q1_Q4!$H$5:$H$1328,J$45))))</f>
        <v>0</v>
      </c>
      <c r="K54" s="270">
        <f>IF(AND($J$5="Todas",$J$4="Todas"),COUNTIFS(DB_CAL_Q1_Q4!$M$5:$M$1328,$B54,DB_CAL_Q1_Q4!$H$5:$H$1328,K$45),IF($J$5="Todas",COUNTIFS(DB_CAL_Q1_Q4!$O$5:$O$1328,$J$4,DB_CAL_Q1_Q4!$M$5:$M$1328,$B54,DB_CAL_Q1_Q4!$H$5:$H$1328,K$45),IF($J$4="Todas",COUNTIFS(DB_CAL_Q1_Q4!$L$5:$L$1328,$J$5,DB_CAL_Q1_Q4!$M$5:$M$1328,$B54,DB_CAL_Q1_Q4!$H$5:$H$1328,K$45),COUNTIFS(DB_CAL_Q1_Q4!$O$5:$O$1328,$J$4,DB_CAL_Q1_Q4!$L$5:$L$1328,$J$5,DB_CAL_Q1_Q4!$M$5:$M$1328,$B54,DB_CAL_Q1_Q4!$H$5:$H$1328,K$45))))</f>
        <v>5</v>
      </c>
      <c r="L54" s="270">
        <f>IF(AND($J$5="Todas",$J$4="Todas"),COUNTIFS(DB_CAL_Q1_Q4!$M$5:$M$1328,$B54,DB_CAL_Q1_Q4!$H$5:$H$1328,L$45),IF($J$5="Todas",COUNTIFS(DB_CAL_Q1_Q4!$O$5:$O$1328,$J$4,DB_CAL_Q1_Q4!$M$5:$M$1328,$B54,DB_CAL_Q1_Q4!$H$5:$H$1328,L$45),IF($J$4="Todas",COUNTIFS(DB_CAL_Q1_Q4!$L$5:$L$1328,$J$5,DB_CAL_Q1_Q4!$M$5:$M$1328,$B54,DB_CAL_Q1_Q4!$H$5:$H$1328,L$45),COUNTIFS(DB_CAL_Q1_Q4!$O$5:$O$1328,$J$4,DB_CAL_Q1_Q4!$L$5:$L$1328,$J$5,DB_CAL_Q1_Q4!$M$5:$M$1328,$B54,DB_CAL_Q1_Q4!$H$5:$H$1328,L$45))))</f>
        <v>4</v>
      </c>
      <c r="M54" s="274">
        <f t="shared" si="27"/>
        <v>0</v>
      </c>
      <c r="N54" s="274">
        <f t="shared" si="28"/>
        <v>3.2679738562091505E-2</v>
      </c>
      <c r="O54" s="274">
        <f t="shared" si="29"/>
        <v>1.9230769230769232E-2</v>
      </c>
      <c r="P54" s="290">
        <f>IF(AND($J$5="Todas",$J$4="Todas"),COUNTIFS(DB_CAL_Q1_Q4!$M$5:$M$1328,$B54,DB_CAL_Q1_Q4!$I$5:$I$1328,P$45),IF($J$5="Todas",COUNTIFS(DB_CAL_Q1_Q4!$O$5:$O$1328,$J$4,DB_CAL_Q1_Q4!$M$5:$M$1328,$B54,DB_CAL_Q1_Q4!$I$5:$I$1328,P$45),IF($J$4="Todas",COUNTIFS(DB_CAL_Q1_Q4!$L$5:$L$1328,$J$5,DB_CAL_Q1_Q4!$M$5:$M$1328,$B54,DB_CAL_Q1_Q4!$I$5:$I$1328,P$45),COUNTIFS(DB_CAL_Q1_Q4!$O$5:$O$1328,$J$4,DB_CAL_Q1_Q4!$L$5:$L$1328,$J$5,DB_CAL_Q1_Q4!$M$5:$M$1328,$B54,DB_CAL_Q1_Q4!$I$5:$I$1328,P$45))))</f>
        <v>0</v>
      </c>
      <c r="Q54" s="270">
        <f>IF(AND($J$5="Todas",$J$4="Todas"),COUNTIFS(DB_CAL_Q1_Q4!$M$5:$M$1328,$B54,DB_CAL_Q1_Q4!$I$5:$I$1328,Q$45),IF($J$5="Todas",COUNTIFS(DB_CAL_Q1_Q4!$O$5:$O$1328,$J$4,DB_CAL_Q1_Q4!$M$5:$M$1328,$B54,DB_CAL_Q1_Q4!$I$5:$I$1328,Q$45),IF($J$4="Todas",COUNTIFS(DB_CAL_Q1_Q4!$L$5:$L$1328,$J$5,DB_CAL_Q1_Q4!$M$5:$M$1328,$B54,DB_CAL_Q1_Q4!$I$5:$I$1328,Q$45),COUNTIFS(DB_CAL_Q1_Q4!$O$5:$O$1328,$J$4,DB_CAL_Q1_Q4!$L$5:$L$1328,$J$5,DB_CAL_Q1_Q4!$M$5:$M$1328,$B54,DB_CAL_Q1_Q4!$I$5:$I$1328,Q$45))))</f>
        <v>3</v>
      </c>
      <c r="R54" s="270">
        <f>IF(AND($J$5="Todas",$J$4="Todas"),COUNTIFS(DB_CAL_Q1_Q4!$M$5:$M$1328,$B54,DB_CAL_Q1_Q4!$I$5:$I$1328,R$45),IF($J$5="Todas",COUNTIFS(DB_CAL_Q1_Q4!$O$5:$O$1328,$J$4,DB_CAL_Q1_Q4!$M$5:$M$1328,$B54,DB_CAL_Q1_Q4!$I$5:$I$1328,R$45),IF($J$4="Todas",COUNTIFS(DB_CAL_Q1_Q4!$L$5:$L$1328,$J$5,DB_CAL_Q1_Q4!$M$5:$M$1328,$B54,DB_CAL_Q1_Q4!$I$5:$I$1328,R$45),COUNTIFS(DB_CAL_Q1_Q4!$O$5:$O$1328,$J$4,DB_CAL_Q1_Q4!$L$5:$L$1328,$J$5,DB_CAL_Q1_Q4!$M$5:$M$1328,$B54,DB_CAL_Q1_Q4!$I$5:$I$1328,R$45))))</f>
        <v>6</v>
      </c>
      <c r="S54" s="274">
        <f t="shared" si="30"/>
        <v>0</v>
      </c>
      <c r="T54" s="274">
        <f t="shared" si="31"/>
        <v>3.9113428943937422E-3</v>
      </c>
      <c r="U54" s="274">
        <f t="shared" si="32"/>
        <v>2.3076923076923078E-2</v>
      </c>
    </row>
    <row r="55" spans="1:21" ht="15" customHeight="1">
      <c r="A55" s="236"/>
      <c r="B55" s="272" t="str">
        <f t="shared" si="33"/>
        <v>Solar Térmica</v>
      </c>
      <c r="C55" s="271">
        <f t="shared" si="34"/>
        <v>2.2658610271903325E-3</v>
      </c>
      <c r="D55" s="270">
        <f>IF(AND($J$5="Todas",$J$4="Todas"),COUNTIFS(DB_CAL_Q1_Q4!$M$5:$M$1328,$B55,DB_CAL_Q1_Q4!$G$5:$G$1328,D$45),IF($J$5="Todas",COUNTIFS(DB_CAL_Q1_Q4!$O$5:$O$1328,$J$4,DB_CAL_Q1_Q4!$M$5:$M$1328,$B55,DB_CAL_Q1_Q4!$G$5:$G$1328,D$45),IF($J$4="Todas",COUNTIFS(DB_CAL_Q1_Q4!$L$5:$L$1328,$J$5,DB_CAL_Q1_Q4!$M$5:$M$1328,$B55,DB_CAL_Q1_Q4!$G$5:$G$1328,D$45),COUNTIFS(DB_CAL_Q1_Q4!$O$5:$O$1328,$J$4,DB_CAL_Q1_Q4!$L$5:$L$1328,$J$5,DB_CAL_Q1_Q4!$M$5:$M$1328,$B55,DB_CAL_Q1_Q4!$G$5:$G$1328,D$45))))</f>
        <v>1</v>
      </c>
      <c r="E55" s="270">
        <f>IF(AND($J$5="Todas",$J$4="Todas"),COUNTIFS(DB_CAL_Q1_Q4!$M$5:$M$1328,$B55,DB_CAL_Q1_Q4!$G$5:$G$1328,E$45),IF($J$5="Todas",COUNTIFS(DB_CAL_Q1_Q4!$O$5:$O$1328,$J$4,DB_CAL_Q1_Q4!$M$5:$M$1328,$B55,DB_CAL_Q1_Q4!$G$5:$G$1328,E$45),IF($J$4="Todas",COUNTIFS(DB_CAL_Q1_Q4!$L$5:$L$1328,$J$5,DB_CAL_Q1_Q4!$M$5:$M$1328,$B55,DB_CAL_Q1_Q4!$G$5:$G$1328,E$45),COUNTIFS(DB_CAL_Q1_Q4!$O$5:$O$1328,$J$4,DB_CAL_Q1_Q4!$L$5:$L$1328,$J$5,DB_CAL_Q1_Q4!$M$5:$M$1328,$B55,DB_CAL_Q1_Q4!$G$5:$G$1328,E$45))))</f>
        <v>2</v>
      </c>
      <c r="F55" s="270">
        <f>IF(AND($J$5="Todas",$J$4="Todas"),COUNTIFS(DB_CAL_Q1_Q4!$M$5:$M$1328,$B55,DB_CAL_Q1_Q4!$G$5:$G$1328,F$45),IF($J$5="Todas",COUNTIFS(DB_CAL_Q1_Q4!$O$5:$O$1328,$J$4,DB_CAL_Q1_Q4!$M$5:$M$1328,$B55,DB_CAL_Q1_Q4!$G$5:$G$1328,F$45),IF($J$4="Todas",COUNTIFS(DB_CAL_Q1_Q4!$L$5:$L$1328,$J$5,DB_CAL_Q1_Q4!$M$5:$M$1328,$B55,DB_CAL_Q1_Q4!$G$5:$G$1328,F$45),COUNTIFS(DB_CAL_Q1_Q4!$O$5:$O$1328,$J$4,DB_CAL_Q1_Q4!$L$5:$L$1328,$J$5,DB_CAL_Q1_Q4!$M$5:$M$1328,$B55,DB_CAL_Q1_Q4!$G$5:$G$1328,F$45))))</f>
        <v>0</v>
      </c>
      <c r="G55" s="274">
        <f t="shared" si="35"/>
        <v>1.3458950201884253E-3</v>
      </c>
      <c r="H55" s="274">
        <f t="shared" si="25"/>
        <v>7.8125E-3</v>
      </c>
      <c r="I55" s="274">
        <f t="shared" si="26"/>
        <v>0</v>
      </c>
      <c r="J55" s="290">
        <f>IF(AND($J$5="Todas",$J$4="Todas"),COUNTIFS(DB_CAL_Q1_Q4!$M$5:$M$1328,$B55,DB_CAL_Q1_Q4!$H$5:$H$1328,J$45),IF($J$5="Todas",COUNTIFS(DB_CAL_Q1_Q4!$O$5:$O$1328,$J$4,DB_CAL_Q1_Q4!$M$5:$M$1328,$B55,DB_CAL_Q1_Q4!$H$5:$H$1328,J$45),IF($J$4="Todas",COUNTIFS(DB_CAL_Q1_Q4!$L$5:$L$1328,$J$5,DB_CAL_Q1_Q4!$M$5:$M$1328,$B55,DB_CAL_Q1_Q4!$H$5:$H$1328,J$45),COUNTIFS(DB_CAL_Q1_Q4!$O$5:$O$1328,$J$4,DB_CAL_Q1_Q4!$L$5:$L$1328,$J$5,DB_CAL_Q1_Q4!$M$5:$M$1328,$B55,DB_CAL_Q1_Q4!$H$5:$H$1328,J$45))))</f>
        <v>1</v>
      </c>
      <c r="K55" s="270">
        <f>IF(AND($J$5="Todas",$J$4="Todas"),COUNTIFS(DB_CAL_Q1_Q4!$M$5:$M$1328,$B55,DB_CAL_Q1_Q4!$H$5:$H$1328,K$45),IF($J$5="Todas",COUNTIFS(DB_CAL_Q1_Q4!$O$5:$O$1328,$J$4,DB_CAL_Q1_Q4!$M$5:$M$1328,$B55,DB_CAL_Q1_Q4!$H$5:$H$1328,K$45),IF($J$4="Todas",COUNTIFS(DB_CAL_Q1_Q4!$L$5:$L$1328,$J$5,DB_CAL_Q1_Q4!$M$5:$M$1328,$B55,DB_CAL_Q1_Q4!$H$5:$H$1328,K$45),COUNTIFS(DB_CAL_Q1_Q4!$O$5:$O$1328,$J$4,DB_CAL_Q1_Q4!$L$5:$L$1328,$J$5,DB_CAL_Q1_Q4!$M$5:$M$1328,$B55,DB_CAL_Q1_Q4!$H$5:$H$1328,K$45))))</f>
        <v>0</v>
      </c>
      <c r="L55" s="270">
        <f>IF(AND($J$5="Todas",$J$4="Todas"),COUNTIFS(DB_CAL_Q1_Q4!$M$5:$M$1328,$B55,DB_CAL_Q1_Q4!$H$5:$H$1328,L$45),IF($J$5="Todas",COUNTIFS(DB_CAL_Q1_Q4!$O$5:$O$1328,$J$4,DB_CAL_Q1_Q4!$M$5:$M$1328,$B55,DB_CAL_Q1_Q4!$H$5:$H$1328,L$45),IF($J$4="Todas",COUNTIFS(DB_CAL_Q1_Q4!$L$5:$L$1328,$J$5,DB_CAL_Q1_Q4!$M$5:$M$1328,$B55,DB_CAL_Q1_Q4!$H$5:$H$1328,L$45),COUNTIFS(DB_CAL_Q1_Q4!$O$5:$O$1328,$J$4,DB_CAL_Q1_Q4!$L$5:$L$1328,$J$5,DB_CAL_Q1_Q4!$M$5:$M$1328,$B55,DB_CAL_Q1_Q4!$H$5:$H$1328,L$45))))</f>
        <v>2</v>
      </c>
      <c r="M55" s="274">
        <f t="shared" si="27"/>
        <v>1.0384215991692627E-3</v>
      </c>
      <c r="N55" s="274">
        <f t="shared" si="28"/>
        <v>0</v>
      </c>
      <c r="O55" s="274">
        <f t="shared" si="29"/>
        <v>9.6153846153846159E-3</v>
      </c>
      <c r="P55" s="290">
        <f>IF(AND($J$5="Todas",$J$4="Todas"),COUNTIFS(DB_CAL_Q1_Q4!$M$5:$M$1328,$B55,DB_CAL_Q1_Q4!$I$5:$I$1328,P$45),IF($J$5="Todas",COUNTIFS(DB_CAL_Q1_Q4!$O$5:$O$1328,$J$4,DB_CAL_Q1_Q4!$M$5:$M$1328,$B55,DB_CAL_Q1_Q4!$I$5:$I$1328,P$45),IF($J$4="Todas",COUNTIFS(DB_CAL_Q1_Q4!$L$5:$L$1328,$J$5,DB_CAL_Q1_Q4!$M$5:$M$1328,$B55,DB_CAL_Q1_Q4!$I$5:$I$1328,P$45),COUNTIFS(DB_CAL_Q1_Q4!$O$5:$O$1328,$J$4,DB_CAL_Q1_Q4!$L$5:$L$1328,$J$5,DB_CAL_Q1_Q4!$M$5:$M$1328,$B55,DB_CAL_Q1_Q4!$I$5:$I$1328,P$45))))</f>
        <v>0</v>
      </c>
      <c r="Q55" s="270">
        <f>IF(AND($J$5="Todas",$J$4="Todas"),COUNTIFS(DB_CAL_Q1_Q4!$M$5:$M$1328,$B55,DB_CAL_Q1_Q4!$I$5:$I$1328,Q$45),IF($J$5="Todas",COUNTIFS(DB_CAL_Q1_Q4!$O$5:$O$1328,$J$4,DB_CAL_Q1_Q4!$M$5:$M$1328,$B55,DB_CAL_Q1_Q4!$I$5:$I$1328,Q$45),IF($J$4="Todas",COUNTIFS(DB_CAL_Q1_Q4!$L$5:$L$1328,$J$5,DB_CAL_Q1_Q4!$M$5:$M$1328,$B55,DB_CAL_Q1_Q4!$I$5:$I$1328,Q$45),COUNTIFS(DB_CAL_Q1_Q4!$O$5:$O$1328,$J$4,DB_CAL_Q1_Q4!$L$5:$L$1328,$J$5,DB_CAL_Q1_Q4!$M$5:$M$1328,$B55,DB_CAL_Q1_Q4!$I$5:$I$1328,Q$45))))</f>
        <v>1</v>
      </c>
      <c r="R55" s="270">
        <f>IF(AND($J$5="Todas",$J$4="Todas"),COUNTIFS(DB_CAL_Q1_Q4!$M$5:$M$1328,$B55,DB_CAL_Q1_Q4!$I$5:$I$1328,R$45),IF($J$5="Todas",COUNTIFS(DB_CAL_Q1_Q4!$O$5:$O$1328,$J$4,DB_CAL_Q1_Q4!$M$5:$M$1328,$B55,DB_CAL_Q1_Q4!$I$5:$I$1328,R$45),IF($J$4="Todas",COUNTIFS(DB_CAL_Q1_Q4!$L$5:$L$1328,$J$5,DB_CAL_Q1_Q4!$M$5:$M$1328,$B55,DB_CAL_Q1_Q4!$I$5:$I$1328,R$45),COUNTIFS(DB_CAL_Q1_Q4!$O$5:$O$1328,$J$4,DB_CAL_Q1_Q4!$L$5:$L$1328,$J$5,DB_CAL_Q1_Q4!$M$5:$M$1328,$B55,DB_CAL_Q1_Q4!$I$5:$I$1328,R$45))))</f>
        <v>2</v>
      </c>
      <c r="S55" s="274">
        <f t="shared" si="30"/>
        <v>0</v>
      </c>
      <c r="T55" s="274">
        <f t="shared" si="31"/>
        <v>1.3037809647979139E-3</v>
      </c>
      <c r="U55" s="274">
        <f t="shared" si="32"/>
        <v>7.6923076923076927E-3</v>
      </c>
    </row>
    <row r="56" spans="1:21" ht="15" customHeight="1">
      <c r="A56" s="236"/>
      <c r="B56" s="272" t="str">
        <f t="shared" si="33"/>
        <v>DH renovable</v>
      </c>
      <c r="C56" s="271">
        <f t="shared" si="34"/>
        <v>1.5105740181268882E-3</v>
      </c>
      <c r="D56" s="270">
        <f>IF(AND($J$5="Todas",$J$4="Todas"),COUNTIFS(DB_CAL_Q1_Q4!$M$5:$M$1328,$B56,DB_CAL_Q1_Q4!$G$5:$G$1328,D$45),IF($J$5="Todas",COUNTIFS(DB_CAL_Q1_Q4!$O$5:$O$1328,$J$4,DB_CAL_Q1_Q4!$M$5:$M$1328,$B56,DB_CAL_Q1_Q4!$G$5:$G$1328,D$45),IF($J$4="Todas",COUNTIFS(DB_CAL_Q1_Q4!$L$5:$L$1328,$J$5,DB_CAL_Q1_Q4!$M$5:$M$1328,$B56,DB_CAL_Q1_Q4!$G$5:$G$1328,D$45),COUNTIFS(DB_CAL_Q1_Q4!$O$5:$O$1328,$J$4,DB_CAL_Q1_Q4!$L$5:$L$1328,$J$5,DB_CAL_Q1_Q4!$M$5:$M$1328,$B56,DB_CAL_Q1_Q4!$G$5:$G$1328,D$45))))</f>
        <v>1</v>
      </c>
      <c r="E56" s="270">
        <f>IF(AND($J$5="Todas",$J$4="Todas"),COUNTIFS(DB_CAL_Q1_Q4!$M$5:$M$1328,$B56,DB_CAL_Q1_Q4!$G$5:$G$1328,E$45),IF($J$5="Todas",COUNTIFS(DB_CAL_Q1_Q4!$O$5:$O$1328,$J$4,DB_CAL_Q1_Q4!$M$5:$M$1328,$B56,DB_CAL_Q1_Q4!$G$5:$G$1328,E$45),IF($J$4="Todas",COUNTIFS(DB_CAL_Q1_Q4!$L$5:$L$1328,$J$5,DB_CAL_Q1_Q4!$M$5:$M$1328,$B56,DB_CAL_Q1_Q4!$G$5:$G$1328,E$45),COUNTIFS(DB_CAL_Q1_Q4!$O$5:$O$1328,$J$4,DB_CAL_Q1_Q4!$L$5:$L$1328,$J$5,DB_CAL_Q1_Q4!$M$5:$M$1328,$B56,DB_CAL_Q1_Q4!$G$5:$G$1328,E$45))))</f>
        <v>0</v>
      </c>
      <c r="F56" s="270">
        <f>IF(AND($J$5="Todas",$J$4="Todas"),COUNTIFS(DB_CAL_Q1_Q4!$M$5:$M$1328,$B56,DB_CAL_Q1_Q4!$G$5:$G$1328,F$45),IF($J$5="Todas",COUNTIFS(DB_CAL_Q1_Q4!$O$5:$O$1328,$J$4,DB_CAL_Q1_Q4!$M$5:$M$1328,$B56,DB_CAL_Q1_Q4!$G$5:$G$1328,F$45),IF($J$4="Todas",COUNTIFS(DB_CAL_Q1_Q4!$L$5:$L$1328,$J$5,DB_CAL_Q1_Q4!$M$5:$M$1328,$B56,DB_CAL_Q1_Q4!$G$5:$G$1328,F$45),COUNTIFS(DB_CAL_Q1_Q4!$O$5:$O$1328,$J$4,DB_CAL_Q1_Q4!$L$5:$L$1328,$J$5,DB_CAL_Q1_Q4!$M$5:$M$1328,$B56,DB_CAL_Q1_Q4!$G$5:$G$1328,F$45))))</f>
        <v>1</v>
      </c>
      <c r="G56" s="274">
        <f t="shared" si="35"/>
        <v>1.3458950201884253E-3</v>
      </c>
      <c r="H56" s="274">
        <f t="shared" si="25"/>
        <v>0</v>
      </c>
      <c r="I56" s="274">
        <f t="shared" si="26"/>
        <v>3.0769230769230769E-3</v>
      </c>
      <c r="J56" s="290">
        <f>IF(AND($J$5="Todas",$J$4="Todas"),COUNTIFS(DB_CAL_Q1_Q4!$M$5:$M$1328,$B56,DB_CAL_Q1_Q4!$H$5:$H$1328,J$45),IF($J$5="Todas",COUNTIFS(DB_CAL_Q1_Q4!$O$5:$O$1328,$J$4,DB_CAL_Q1_Q4!$M$5:$M$1328,$B56,DB_CAL_Q1_Q4!$H$5:$H$1328,J$45),IF($J$4="Todas",COUNTIFS(DB_CAL_Q1_Q4!$L$5:$L$1328,$J$5,DB_CAL_Q1_Q4!$M$5:$M$1328,$B56,DB_CAL_Q1_Q4!$H$5:$H$1328,J$45),COUNTIFS(DB_CAL_Q1_Q4!$O$5:$O$1328,$J$4,DB_CAL_Q1_Q4!$L$5:$L$1328,$J$5,DB_CAL_Q1_Q4!$M$5:$M$1328,$B56,DB_CAL_Q1_Q4!$H$5:$H$1328,J$45))))</f>
        <v>1</v>
      </c>
      <c r="K56" s="270">
        <f>IF(AND($J$5="Todas",$J$4="Todas"),COUNTIFS(DB_CAL_Q1_Q4!$M$5:$M$1328,$B56,DB_CAL_Q1_Q4!$H$5:$H$1328,K$45),IF($J$5="Todas",COUNTIFS(DB_CAL_Q1_Q4!$O$5:$O$1328,$J$4,DB_CAL_Q1_Q4!$M$5:$M$1328,$B56,DB_CAL_Q1_Q4!$H$5:$H$1328,K$45),IF($J$4="Todas",COUNTIFS(DB_CAL_Q1_Q4!$L$5:$L$1328,$J$5,DB_CAL_Q1_Q4!$M$5:$M$1328,$B56,DB_CAL_Q1_Q4!$H$5:$H$1328,K$45),COUNTIFS(DB_CAL_Q1_Q4!$O$5:$O$1328,$J$4,DB_CAL_Q1_Q4!$L$5:$L$1328,$J$5,DB_CAL_Q1_Q4!$M$5:$M$1328,$B56,DB_CAL_Q1_Q4!$H$5:$H$1328,K$45))))</f>
        <v>0</v>
      </c>
      <c r="L56" s="270">
        <f>IF(AND($J$5="Todas",$J$4="Todas"),COUNTIFS(DB_CAL_Q1_Q4!$M$5:$M$1328,$B56,DB_CAL_Q1_Q4!$H$5:$H$1328,L$45),IF($J$5="Todas",COUNTIFS(DB_CAL_Q1_Q4!$O$5:$O$1328,$J$4,DB_CAL_Q1_Q4!$M$5:$M$1328,$B56,DB_CAL_Q1_Q4!$H$5:$H$1328,L$45),IF($J$4="Todas",COUNTIFS(DB_CAL_Q1_Q4!$L$5:$L$1328,$J$5,DB_CAL_Q1_Q4!$M$5:$M$1328,$B56,DB_CAL_Q1_Q4!$H$5:$H$1328,L$45),COUNTIFS(DB_CAL_Q1_Q4!$O$5:$O$1328,$J$4,DB_CAL_Q1_Q4!$L$5:$L$1328,$J$5,DB_CAL_Q1_Q4!$M$5:$M$1328,$B56,DB_CAL_Q1_Q4!$H$5:$H$1328,L$45))))</f>
        <v>1</v>
      </c>
      <c r="M56" s="274">
        <f t="shared" si="27"/>
        <v>1.0384215991692627E-3</v>
      </c>
      <c r="N56" s="274">
        <f t="shared" si="28"/>
        <v>0</v>
      </c>
      <c r="O56" s="274">
        <f t="shared" si="29"/>
        <v>4.807692307692308E-3</v>
      </c>
      <c r="P56" s="290">
        <f>IF(AND($J$5="Todas",$J$4="Todas"),COUNTIFS(DB_CAL_Q1_Q4!$M$5:$M$1328,$B56,DB_CAL_Q1_Q4!$I$5:$I$1328,P$45),IF($J$5="Todas",COUNTIFS(DB_CAL_Q1_Q4!$O$5:$O$1328,$J$4,DB_CAL_Q1_Q4!$M$5:$M$1328,$B56,DB_CAL_Q1_Q4!$I$5:$I$1328,P$45),IF($J$4="Todas",COUNTIFS(DB_CAL_Q1_Q4!$L$5:$L$1328,$J$5,DB_CAL_Q1_Q4!$M$5:$M$1328,$B56,DB_CAL_Q1_Q4!$I$5:$I$1328,P$45),COUNTIFS(DB_CAL_Q1_Q4!$O$5:$O$1328,$J$4,DB_CAL_Q1_Q4!$L$5:$L$1328,$J$5,DB_CAL_Q1_Q4!$M$5:$M$1328,$B56,DB_CAL_Q1_Q4!$I$5:$I$1328,P$45))))</f>
        <v>0</v>
      </c>
      <c r="Q56" s="270">
        <f>IF(AND($J$5="Todas",$J$4="Todas"),COUNTIFS(DB_CAL_Q1_Q4!$M$5:$M$1328,$B56,DB_CAL_Q1_Q4!$I$5:$I$1328,Q$45),IF($J$5="Todas",COUNTIFS(DB_CAL_Q1_Q4!$O$5:$O$1328,$J$4,DB_CAL_Q1_Q4!$M$5:$M$1328,$B56,DB_CAL_Q1_Q4!$I$5:$I$1328,Q$45),IF($J$4="Todas",COUNTIFS(DB_CAL_Q1_Q4!$L$5:$L$1328,$J$5,DB_CAL_Q1_Q4!$M$5:$M$1328,$B56,DB_CAL_Q1_Q4!$I$5:$I$1328,Q$45),COUNTIFS(DB_CAL_Q1_Q4!$O$5:$O$1328,$J$4,DB_CAL_Q1_Q4!$L$5:$L$1328,$J$5,DB_CAL_Q1_Q4!$M$5:$M$1328,$B56,DB_CAL_Q1_Q4!$I$5:$I$1328,Q$45))))</f>
        <v>0</v>
      </c>
      <c r="R56" s="270">
        <f>IF(AND($J$5="Todas",$J$4="Todas"),COUNTIFS(DB_CAL_Q1_Q4!$M$5:$M$1328,$B56,DB_CAL_Q1_Q4!$I$5:$I$1328,R$45),IF($J$5="Todas",COUNTIFS(DB_CAL_Q1_Q4!$O$5:$O$1328,$J$4,DB_CAL_Q1_Q4!$M$5:$M$1328,$B56,DB_CAL_Q1_Q4!$I$5:$I$1328,R$45),IF($J$4="Todas",COUNTIFS(DB_CAL_Q1_Q4!$L$5:$L$1328,$J$5,DB_CAL_Q1_Q4!$M$5:$M$1328,$B56,DB_CAL_Q1_Q4!$I$5:$I$1328,R$45),COUNTIFS(DB_CAL_Q1_Q4!$O$5:$O$1328,$J$4,DB_CAL_Q1_Q4!$L$5:$L$1328,$J$5,DB_CAL_Q1_Q4!$M$5:$M$1328,$B56,DB_CAL_Q1_Q4!$I$5:$I$1328,R$45))))</f>
        <v>2</v>
      </c>
      <c r="S56" s="274">
        <f t="shared" si="30"/>
        <v>0</v>
      </c>
      <c r="T56" s="274">
        <f t="shared" si="31"/>
        <v>0</v>
      </c>
      <c r="U56" s="274">
        <f t="shared" si="32"/>
        <v>7.6923076923076927E-3</v>
      </c>
    </row>
    <row r="57" spans="1:21" ht="15" customHeight="1">
      <c r="A57" s="236"/>
      <c r="B57" s="272" t="str">
        <f t="shared" si="33"/>
        <v>Bomba de calor agua</v>
      </c>
      <c r="C57" s="271">
        <f t="shared" si="34"/>
        <v>7.5528700906344411E-4</v>
      </c>
      <c r="D57" s="270">
        <f>IF(AND($J$5="Todas",$J$4="Todas"),COUNTIFS(DB_CAL_Q1_Q4!$M$5:$M$1328,$B57,DB_CAL_Q1_Q4!$G$5:$G$1328,D$45),IF($J$5="Todas",COUNTIFS(DB_CAL_Q1_Q4!$O$5:$O$1328,$J$4,DB_CAL_Q1_Q4!$M$5:$M$1328,$B57,DB_CAL_Q1_Q4!$G$5:$G$1328,D$45),IF($J$4="Todas",COUNTIFS(DB_CAL_Q1_Q4!$L$5:$L$1328,$J$5,DB_CAL_Q1_Q4!$M$5:$M$1328,$B57,DB_CAL_Q1_Q4!$G$5:$G$1328,D$45),COUNTIFS(DB_CAL_Q1_Q4!$O$5:$O$1328,$J$4,DB_CAL_Q1_Q4!$L$5:$L$1328,$J$5,DB_CAL_Q1_Q4!$M$5:$M$1328,$B57,DB_CAL_Q1_Q4!$G$5:$G$1328,D$45))))</f>
        <v>1</v>
      </c>
      <c r="E57" s="270">
        <f>IF(AND($J$5="Todas",$J$4="Todas"),COUNTIFS(DB_CAL_Q1_Q4!$M$5:$M$1328,$B57,DB_CAL_Q1_Q4!$G$5:$G$1328,E$45),IF($J$5="Todas",COUNTIFS(DB_CAL_Q1_Q4!$O$5:$O$1328,$J$4,DB_CAL_Q1_Q4!$M$5:$M$1328,$B57,DB_CAL_Q1_Q4!$G$5:$G$1328,E$45),IF($J$4="Todas",COUNTIFS(DB_CAL_Q1_Q4!$L$5:$L$1328,$J$5,DB_CAL_Q1_Q4!$M$5:$M$1328,$B57,DB_CAL_Q1_Q4!$G$5:$G$1328,E$45),COUNTIFS(DB_CAL_Q1_Q4!$O$5:$O$1328,$J$4,DB_CAL_Q1_Q4!$L$5:$L$1328,$J$5,DB_CAL_Q1_Q4!$M$5:$M$1328,$B57,DB_CAL_Q1_Q4!$G$5:$G$1328,E$45))))</f>
        <v>0</v>
      </c>
      <c r="F57" s="270">
        <f>IF(AND($J$5="Todas",$J$4="Todas"),COUNTIFS(DB_CAL_Q1_Q4!$M$5:$M$1328,$B57,DB_CAL_Q1_Q4!$G$5:$G$1328,F$45),IF($J$5="Todas",COUNTIFS(DB_CAL_Q1_Q4!$O$5:$O$1328,$J$4,DB_CAL_Q1_Q4!$M$5:$M$1328,$B57,DB_CAL_Q1_Q4!$G$5:$G$1328,F$45),IF($J$4="Todas",COUNTIFS(DB_CAL_Q1_Q4!$L$5:$L$1328,$J$5,DB_CAL_Q1_Q4!$M$5:$M$1328,$B57,DB_CAL_Q1_Q4!$G$5:$G$1328,F$45),COUNTIFS(DB_CAL_Q1_Q4!$O$5:$O$1328,$J$4,DB_CAL_Q1_Q4!$L$5:$L$1328,$J$5,DB_CAL_Q1_Q4!$M$5:$M$1328,$B57,DB_CAL_Q1_Q4!$G$5:$G$1328,F$45))))</f>
        <v>0</v>
      </c>
      <c r="G57" s="274">
        <f t="shared" si="35"/>
        <v>1.3458950201884253E-3</v>
      </c>
      <c r="H57" s="274">
        <f t="shared" si="25"/>
        <v>0</v>
      </c>
      <c r="I57" s="274">
        <f t="shared" si="26"/>
        <v>0</v>
      </c>
      <c r="J57" s="290">
        <f>IF(AND($J$5="Todas",$J$4="Todas"),COUNTIFS(DB_CAL_Q1_Q4!$M$5:$M$1328,$B57,DB_CAL_Q1_Q4!$H$5:$H$1328,J$45),IF($J$5="Todas",COUNTIFS(DB_CAL_Q1_Q4!$O$5:$O$1328,$J$4,DB_CAL_Q1_Q4!$M$5:$M$1328,$B57,DB_CAL_Q1_Q4!$H$5:$H$1328,J$45),IF($J$4="Todas",COUNTIFS(DB_CAL_Q1_Q4!$L$5:$L$1328,$J$5,DB_CAL_Q1_Q4!$M$5:$M$1328,$B57,DB_CAL_Q1_Q4!$H$5:$H$1328,J$45),COUNTIFS(DB_CAL_Q1_Q4!$O$5:$O$1328,$J$4,DB_CAL_Q1_Q4!$L$5:$L$1328,$J$5,DB_CAL_Q1_Q4!$M$5:$M$1328,$B57,DB_CAL_Q1_Q4!$H$5:$H$1328,J$45))))</f>
        <v>1</v>
      </c>
      <c r="K57" s="270">
        <f>IF(AND($J$5="Todas",$J$4="Todas"),COUNTIFS(DB_CAL_Q1_Q4!$M$5:$M$1328,$B57,DB_CAL_Q1_Q4!$H$5:$H$1328,K$45),IF($J$5="Todas",COUNTIFS(DB_CAL_Q1_Q4!$O$5:$O$1328,$J$4,DB_CAL_Q1_Q4!$M$5:$M$1328,$B57,DB_CAL_Q1_Q4!$H$5:$H$1328,K$45),IF($J$4="Todas",COUNTIFS(DB_CAL_Q1_Q4!$L$5:$L$1328,$J$5,DB_CAL_Q1_Q4!$M$5:$M$1328,$B57,DB_CAL_Q1_Q4!$H$5:$H$1328,K$45),COUNTIFS(DB_CAL_Q1_Q4!$O$5:$O$1328,$J$4,DB_CAL_Q1_Q4!$L$5:$L$1328,$J$5,DB_CAL_Q1_Q4!$M$5:$M$1328,$B57,DB_CAL_Q1_Q4!$H$5:$H$1328,K$45))))</f>
        <v>0</v>
      </c>
      <c r="L57" s="270">
        <f>IF(AND($J$5="Todas",$J$4="Todas"),COUNTIFS(DB_CAL_Q1_Q4!$M$5:$M$1328,$B57,DB_CAL_Q1_Q4!$H$5:$H$1328,L$45),IF($J$5="Todas",COUNTIFS(DB_CAL_Q1_Q4!$O$5:$O$1328,$J$4,DB_CAL_Q1_Q4!$M$5:$M$1328,$B57,DB_CAL_Q1_Q4!$H$5:$H$1328,L$45),IF($J$4="Todas",COUNTIFS(DB_CAL_Q1_Q4!$L$5:$L$1328,$J$5,DB_CAL_Q1_Q4!$M$5:$M$1328,$B57,DB_CAL_Q1_Q4!$H$5:$H$1328,L$45),COUNTIFS(DB_CAL_Q1_Q4!$O$5:$O$1328,$J$4,DB_CAL_Q1_Q4!$L$5:$L$1328,$J$5,DB_CAL_Q1_Q4!$M$5:$M$1328,$B57,DB_CAL_Q1_Q4!$H$5:$H$1328,L$45))))</f>
        <v>0</v>
      </c>
      <c r="M57" s="274">
        <f t="shared" si="27"/>
        <v>1.0384215991692627E-3</v>
      </c>
      <c r="N57" s="274">
        <f t="shared" si="28"/>
        <v>0</v>
      </c>
      <c r="O57" s="274">
        <f t="shared" si="29"/>
        <v>0</v>
      </c>
      <c r="P57" s="290">
        <f>IF(AND($J$5="Todas",$J$4="Todas"),COUNTIFS(DB_CAL_Q1_Q4!$M$5:$M$1328,$B57,DB_CAL_Q1_Q4!$I$5:$I$1328,P$45),IF($J$5="Todas",COUNTIFS(DB_CAL_Q1_Q4!$O$5:$O$1328,$J$4,DB_CAL_Q1_Q4!$M$5:$M$1328,$B57,DB_CAL_Q1_Q4!$I$5:$I$1328,P$45),IF($J$4="Todas",COUNTIFS(DB_CAL_Q1_Q4!$L$5:$L$1328,$J$5,DB_CAL_Q1_Q4!$M$5:$M$1328,$B57,DB_CAL_Q1_Q4!$I$5:$I$1328,P$45),COUNTIFS(DB_CAL_Q1_Q4!$O$5:$O$1328,$J$4,DB_CAL_Q1_Q4!$L$5:$L$1328,$J$5,DB_CAL_Q1_Q4!$M$5:$M$1328,$B57,DB_CAL_Q1_Q4!$I$5:$I$1328,P$45))))</f>
        <v>0</v>
      </c>
      <c r="Q57" s="270">
        <f>IF(AND($J$5="Todas",$J$4="Todas"),COUNTIFS(DB_CAL_Q1_Q4!$M$5:$M$1328,$B57,DB_CAL_Q1_Q4!$I$5:$I$1328,Q$45),IF($J$5="Todas",COUNTIFS(DB_CAL_Q1_Q4!$O$5:$O$1328,$J$4,DB_CAL_Q1_Q4!$M$5:$M$1328,$B57,DB_CAL_Q1_Q4!$I$5:$I$1328,Q$45),IF($J$4="Todas",COUNTIFS(DB_CAL_Q1_Q4!$L$5:$L$1328,$J$5,DB_CAL_Q1_Q4!$M$5:$M$1328,$B57,DB_CAL_Q1_Q4!$I$5:$I$1328,Q$45),COUNTIFS(DB_CAL_Q1_Q4!$O$5:$O$1328,$J$4,DB_CAL_Q1_Q4!$L$5:$L$1328,$J$5,DB_CAL_Q1_Q4!$M$5:$M$1328,$B57,DB_CAL_Q1_Q4!$I$5:$I$1328,Q$45))))</f>
        <v>1</v>
      </c>
      <c r="R57" s="270">
        <f>IF(AND($J$5="Todas",$J$4="Todas"),COUNTIFS(DB_CAL_Q1_Q4!$M$5:$M$1328,$B57,DB_CAL_Q1_Q4!$I$5:$I$1328,R$45),IF($J$5="Todas",COUNTIFS(DB_CAL_Q1_Q4!$O$5:$O$1328,$J$4,DB_CAL_Q1_Q4!$M$5:$M$1328,$B57,DB_CAL_Q1_Q4!$I$5:$I$1328,R$45),IF($J$4="Todas",COUNTIFS(DB_CAL_Q1_Q4!$L$5:$L$1328,$J$5,DB_CAL_Q1_Q4!$M$5:$M$1328,$B57,DB_CAL_Q1_Q4!$I$5:$I$1328,R$45),COUNTIFS(DB_CAL_Q1_Q4!$O$5:$O$1328,$J$4,DB_CAL_Q1_Q4!$L$5:$L$1328,$J$5,DB_CAL_Q1_Q4!$M$5:$M$1328,$B57,DB_CAL_Q1_Q4!$I$5:$I$1328,R$45))))</f>
        <v>0</v>
      </c>
      <c r="S57" s="274">
        <f t="shared" si="30"/>
        <v>0</v>
      </c>
      <c r="T57" s="274">
        <f t="shared" si="31"/>
        <v>1.3037809647979139E-3</v>
      </c>
      <c r="U57" s="274">
        <f t="shared" si="32"/>
        <v>0</v>
      </c>
    </row>
    <row r="58" spans="1:21" ht="15" customHeight="1" thickBot="1">
      <c r="A58" s="236"/>
      <c r="B58" s="278" t="str">
        <f t="shared" si="33"/>
        <v>DH no renovable</v>
      </c>
      <c r="C58" s="277">
        <f t="shared" si="34"/>
        <v>7.5528700906344411E-4</v>
      </c>
      <c r="D58" s="276">
        <f>IF(AND($J$5="Todas",$J$4="Todas"),COUNTIFS(DB_CAL_Q1_Q4!$M$5:$M$1328,$B58,DB_CAL_Q1_Q4!$G$5:$G$1328,D$45),IF($J$5="Todas",COUNTIFS(DB_CAL_Q1_Q4!$O$5:$O$1328,$J$4,DB_CAL_Q1_Q4!$M$5:$M$1328,$B58,DB_CAL_Q1_Q4!$G$5:$G$1328,D$45),IF($J$4="Todas",COUNTIFS(DB_CAL_Q1_Q4!$L$5:$L$1328,$J$5,DB_CAL_Q1_Q4!$M$5:$M$1328,$B58,DB_CAL_Q1_Q4!$G$5:$G$1328,D$45),COUNTIFS(DB_CAL_Q1_Q4!$O$5:$O$1328,$J$4,DB_CAL_Q1_Q4!$L$5:$L$1328,$J$5,DB_CAL_Q1_Q4!$M$5:$M$1328,$B58,DB_CAL_Q1_Q4!$G$5:$G$1328,D$45))))</f>
        <v>1</v>
      </c>
      <c r="E58" s="276">
        <f>IF(AND($J$5="Todas",$J$4="Todas"),COUNTIFS(DB_CAL_Q1_Q4!$M$5:$M$1328,$B58,DB_CAL_Q1_Q4!$G$5:$G$1328,E$45),IF($J$5="Todas",COUNTIFS(DB_CAL_Q1_Q4!$O$5:$O$1328,$J$4,DB_CAL_Q1_Q4!$M$5:$M$1328,$B58,DB_CAL_Q1_Q4!$G$5:$G$1328,E$45),IF($J$4="Todas",COUNTIFS(DB_CAL_Q1_Q4!$L$5:$L$1328,$J$5,DB_CAL_Q1_Q4!$M$5:$M$1328,$B58,DB_CAL_Q1_Q4!$G$5:$G$1328,E$45),COUNTIFS(DB_CAL_Q1_Q4!$O$5:$O$1328,$J$4,DB_CAL_Q1_Q4!$L$5:$L$1328,$J$5,DB_CAL_Q1_Q4!$M$5:$M$1328,$B58,DB_CAL_Q1_Q4!$G$5:$G$1328,E$45))))</f>
        <v>0</v>
      </c>
      <c r="F58" s="276">
        <f>IF(AND($J$5="Todas",$J$4="Todas"),COUNTIFS(DB_CAL_Q1_Q4!$M$5:$M$1328,$B58,DB_CAL_Q1_Q4!$G$5:$G$1328,F$45),IF($J$5="Todas",COUNTIFS(DB_CAL_Q1_Q4!$O$5:$O$1328,$J$4,DB_CAL_Q1_Q4!$M$5:$M$1328,$B58,DB_CAL_Q1_Q4!$G$5:$G$1328,F$45),IF($J$4="Todas",COUNTIFS(DB_CAL_Q1_Q4!$L$5:$L$1328,$J$5,DB_CAL_Q1_Q4!$M$5:$M$1328,$B58,DB_CAL_Q1_Q4!$G$5:$G$1328,F$45),COUNTIFS(DB_CAL_Q1_Q4!$O$5:$O$1328,$J$4,DB_CAL_Q1_Q4!$L$5:$L$1328,$J$5,DB_CAL_Q1_Q4!$M$5:$M$1328,$B58,DB_CAL_Q1_Q4!$G$5:$G$1328,F$45))))</f>
        <v>0</v>
      </c>
      <c r="G58" s="280">
        <f t="shared" si="35"/>
        <v>1.3458950201884253E-3</v>
      </c>
      <c r="H58" s="280">
        <f t="shared" si="25"/>
        <v>0</v>
      </c>
      <c r="I58" s="280">
        <f t="shared" si="26"/>
        <v>0</v>
      </c>
      <c r="J58" s="291">
        <f>IF(AND($J$5="Todas",$J$4="Todas"),COUNTIFS(DB_CAL_Q1_Q4!$M$5:$M$1328,$B58,DB_CAL_Q1_Q4!$H$5:$H$1328,J$45),IF($J$5="Todas",COUNTIFS(DB_CAL_Q1_Q4!$O$5:$O$1328,$J$4,DB_CAL_Q1_Q4!$M$5:$M$1328,$B58,DB_CAL_Q1_Q4!$H$5:$H$1328,J$45),IF($J$4="Todas",COUNTIFS(DB_CAL_Q1_Q4!$L$5:$L$1328,$J$5,DB_CAL_Q1_Q4!$M$5:$M$1328,$B58,DB_CAL_Q1_Q4!$H$5:$H$1328,J$45),COUNTIFS(DB_CAL_Q1_Q4!$O$5:$O$1328,$J$4,DB_CAL_Q1_Q4!$L$5:$L$1328,$J$5,DB_CAL_Q1_Q4!$M$5:$M$1328,$B58,DB_CAL_Q1_Q4!$H$5:$H$1328,J$45))))</f>
        <v>0</v>
      </c>
      <c r="K58" s="276">
        <f>IF(AND($J$5="Todas",$J$4="Todas"),COUNTIFS(DB_CAL_Q1_Q4!$M$5:$M$1328,$B58,DB_CAL_Q1_Q4!$H$5:$H$1328,K$45),IF($J$5="Todas",COUNTIFS(DB_CAL_Q1_Q4!$O$5:$O$1328,$J$4,DB_CAL_Q1_Q4!$M$5:$M$1328,$B58,DB_CAL_Q1_Q4!$H$5:$H$1328,K$45),IF($J$4="Todas",COUNTIFS(DB_CAL_Q1_Q4!$L$5:$L$1328,$J$5,DB_CAL_Q1_Q4!$M$5:$M$1328,$B58,DB_CAL_Q1_Q4!$H$5:$H$1328,K$45),COUNTIFS(DB_CAL_Q1_Q4!$O$5:$O$1328,$J$4,DB_CAL_Q1_Q4!$L$5:$L$1328,$J$5,DB_CAL_Q1_Q4!$M$5:$M$1328,$B58,DB_CAL_Q1_Q4!$H$5:$H$1328,K$45))))</f>
        <v>1</v>
      </c>
      <c r="L58" s="276">
        <f>IF(AND($J$5="Todas",$J$4="Todas"),COUNTIFS(DB_CAL_Q1_Q4!$M$5:$M$1328,$B58,DB_CAL_Q1_Q4!$H$5:$H$1328,L$45),IF($J$5="Todas",COUNTIFS(DB_CAL_Q1_Q4!$O$5:$O$1328,$J$4,DB_CAL_Q1_Q4!$M$5:$M$1328,$B58,DB_CAL_Q1_Q4!$H$5:$H$1328,L$45),IF($J$4="Todas",COUNTIFS(DB_CAL_Q1_Q4!$L$5:$L$1328,$J$5,DB_CAL_Q1_Q4!$M$5:$M$1328,$B58,DB_CAL_Q1_Q4!$H$5:$H$1328,L$45),COUNTIFS(DB_CAL_Q1_Q4!$O$5:$O$1328,$J$4,DB_CAL_Q1_Q4!$L$5:$L$1328,$J$5,DB_CAL_Q1_Q4!$M$5:$M$1328,$B58,DB_CAL_Q1_Q4!$H$5:$H$1328,L$45))))</f>
        <v>0</v>
      </c>
      <c r="M58" s="280">
        <f t="shared" si="27"/>
        <v>0</v>
      </c>
      <c r="N58" s="280">
        <f t="shared" si="28"/>
        <v>6.5359477124183009E-3</v>
      </c>
      <c r="O58" s="280">
        <f t="shared" si="29"/>
        <v>0</v>
      </c>
      <c r="P58" s="291">
        <f>IF(AND($J$5="Todas",$J$4="Todas"),COUNTIFS(DB_CAL_Q1_Q4!$M$5:$M$1328,$B58,DB_CAL_Q1_Q4!$I$5:$I$1328,P$45),IF($J$5="Todas",COUNTIFS(DB_CAL_Q1_Q4!$O$5:$O$1328,$J$4,DB_CAL_Q1_Q4!$M$5:$M$1328,$B58,DB_CAL_Q1_Q4!$I$5:$I$1328,P$45),IF($J$4="Todas",COUNTIFS(DB_CAL_Q1_Q4!$L$5:$L$1328,$J$5,DB_CAL_Q1_Q4!$M$5:$M$1328,$B58,DB_CAL_Q1_Q4!$I$5:$I$1328,P$45),COUNTIFS(DB_CAL_Q1_Q4!$O$5:$O$1328,$J$4,DB_CAL_Q1_Q4!$L$5:$L$1328,$J$5,DB_CAL_Q1_Q4!$M$5:$M$1328,$B58,DB_CAL_Q1_Q4!$I$5:$I$1328,P$45))))</f>
        <v>0</v>
      </c>
      <c r="Q58" s="276">
        <f>IF(AND($J$5="Todas",$J$4="Todas"),COUNTIFS(DB_CAL_Q1_Q4!$M$5:$M$1328,$B58,DB_CAL_Q1_Q4!$I$5:$I$1328,Q$45),IF($J$5="Todas",COUNTIFS(DB_CAL_Q1_Q4!$O$5:$O$1328,$J$4,DB_CAL_Q1_Q4!$M$5:$M$1328,$B58,DB_CAL_Q1_Q4!$I$5:$I$1328,Q$45),IF($J$4="Todas",COUNTIFS(DB_CAL_Q1_Q4!$L$5:$L$1328,$J$5,DB_CAL_Q1_Q4!$M$5:$M$1328,$B58,DB_CAL_Q1_Q4!$I$5:$I$1328,Q$45),COUNTIFS(DB_CAL_Q1_Q4!$O$5:$O$1328,$J$4,DB_CAL_Q1_Q4!$L$5:$L$1328,$J$5,DB_CAL_Q1_Q4!$M$5:$M$1328,$B58,DB_CAL_Q1_Q4!$I$5:$I$1328,Q$45))))</f>
        <v>1</v>
      </c>
      <c r="R58" s="276">
        <f>IF(AND($J$5="Todas",$J$4="Todas"),COUNTIFS(DB_CAL_Q1_Q4!$M$5:$M$1328,$B58,DB_CAL_Q1_Q4!$I$5:$I$1328,R$45),IF($J$5="Todas",COUNTIFS(DB_CAL_Q1_Q4!$O$5:$O$1328,$J$4,DB_CAL_Q1_Q4!$M$5:$M$1328,$B58,DB_CAL_Q1_Q4!$I$5:$I$1328,R$45),IF($J$4="Todas",COUNTIFS(DB_CAL_Q1_Q4!$L$5:$L$1328,$J$5,DB_CAL_Q1_Q4!$M$5:$M$1328,$B58,DB_CAL_Q1_Q4!$I$5:$I$1328,R$45),COUNTIFS(DB_CAL_Q1_Q4!$O$5:$O$1328,$J$4,DB_CAL_Q1_Q4!$L$5:$L$1328,$J$5,DB_CAL_Q1_Q4!$M$5:$M$1328,$B58,DB_CAL_Q1_Q4!$I$5:$I$1328,R$45))))</f>
        <v>0</v>
      </c>
      <c r="S58" s="280">
        <f t="shared" si="30"/>
        <v>0</v>
      </c>
      <c r="T58" s="280">
        <f t="shared" si="31"/>
        <v>1.3037809647979139E-3</v>
      </c>
      <c r="U58" s="280">
        <f t="shared" si="32"/>
        <v>0</v>
      </c>
    </row>
    <row r="59" spans="1:21" ht="15" customHeight="1" thickTop="1">
      <c r="A59" s="236"/>
      <c r="B59" s="292"/>
      <c r="C59" s="293"/>
      <c r="D59" s="281">
        <f t="shared" ref="D59:I59" si="36">SUM(D46:D58)</f>
        <v>743</v>
      </c>
      <c r="E59" s="281">
        <f t="shared" si="36"/>
        <v>256</v>
      </c>
      <c r="F59" s="281">
        <f t="shared" si="36"/>
        <v>325</v>
      </c>
      <c r="G59" s="282">
        <f t="shared" si="36"/>
        <v>1.0000000000000002</v>
      </c>
      <c r="H59" s="282">
        <f t="shared" si="36"/>
        <v>1</v>
      </c>
      <c r="I59" s="282">
        <f t="shared" si="36"/>
        <v>1</v>
      </c>
      <c r="J59" s="294">
        <f t="shared" ref="J59:P59" si="37">SUM(J46:J58)</f>
        <v>963</v>
      </c>
      <c r="K59" s="281">
        <f t="shared" si="37"/>
        <v>153</v>
      </c>
      <c r="L59" s="281">
        <f t="shared" si="37"/>
        <v>208</v>
      </c>
      <c r="M59" s="282">
        <f t="shared" si="37"/>
        <v>1</v>
      </c>
      <c r="N59" s="282">
        <f t="shared" si="37"/>
        <v>1</v>
      </c>
      <c r="O59" s="282">
        <f t="shared" si="37"/>
        <v>1.0000000000000002</v>
      </c>
      <c r="P59" s="294">
        <f t="shared" si="37"/>
        <v>297</v>
      </c>
      <c r="Q59" s="281">
        <f>SUM(Q46:Q58)</f>
        <v>767</v>
      </c>
      <c r="R59" s="281">
        <f>SUM(R46:R58)</f>
        <v>260</v>
      </c>
      <c r="S59" s="282">
        <f>SUM(S46:S58)</f>
        <v>1.0000000000000002</v>
      </c>
      <c r="T59" s="282">
        <f>SUM(T46:T58)</f>
        <v>0.99999999999999989</v>
      </c>
      <c r="U59" s="282">
        <f>SUM(U46:U58)</f>
        <v>1</v>
      </c>
    </row>
    <row r="60" spans="1:21" ht="15" customHeight="1">
      <c r="A60" s="236"/>
      <c r="B60" s="295"/>
      <c r="C60" s="296"/>
      <c r="D60" s="241"/>
      <c r="E60" s="241"/>
      <c r="F60" s="241"/>
      <c r="G60" s="297"/>
      <c r="H60" s="298"/>
      <c r="I60" s="298"/>
      <c r="J60" s="241"/>
      <c r="K60" s="241"/>
      <c r="L60" s="241"/>
      <c r="M60" s="297"/>
      <c r="N60" s="298"/>
      <c r="O60" s="298"/>
      <c r="P60" s="241"/>
      <c r="Q60" s="241"/>
      <c r="R60" s="241"/>
      <c r="S60" s="297">
        <f>SUM(P59:R59)</f>
        <v>1324</v>
      </c>
      <c r="T60" s="298"/>
      <c r="U60" s="298"/>
    </row>
    <row r="61" spans="1:21" ht="15" customHeight="1">
      <c r="A61" s="236"/>
      <c r="B61" s="240"/>
    </row>
    <row r="62" spans="1:21" ht="15" customHeight="1">
      <c r="A62" s="236"/>
      <c r="B62" s="236" t="s">
        <v>357</v>
      </c>
      <c r="C62" s="283" t="str">
        <f>$J$5</f>
        <v>Todas</v>
      </c>
      <c r="D62" s="257" t="s">
        <v>320</v>
      </c>
      <c r="E62" s="257"/>
      <c r="F62" s="257"/>
      <c r="G62" s="285"/>
      <c r="H62" s="256"/>
      <c r="I62" s="257"/>
      <c r="J62" s="256" t="s">
        <v>321</v>
      </c>
      <c r="K62" s="257"/>
      <c r="L62" s="257"/>
      <c r="M62" s="257"/>
      <c r="N62" s="257"/>
      <c r="O62" s="257"/>
      <c r="P62" s="299"/>
      <c r="Q62" s="299"/>
      <c r="R62" s="299"/>
      <c r="S62" s="299"/>
      <c r="T62" s="299"/>
      <c r="U62" s="299"/>
    </row>
    <row r="63" spans="1:21" ht="15" customHeight="1">
      <c r="A63" s="236"/>
      <c r="B63" s="236" t="s">
        <v>398</v>
      </c>
      <c r="C63" s="283" t="str">
        <f>$J$4</f>
        <v>Todas</v>
      </c>
      <c r="D63" s="286" t="s">
        <v>509</v>
      </c>
      <c r="E63" s="286" t="s">
        <v>26</v>
      </c>
      <c r="F63" s="286" t="s">
        <v>508</v>
      </c>
      <c r="G63" s="287" t="s">
        <v>503</v>
      </c>
      <c r="H63" s="287" t="s">
        <v>26</v>
      </c>
      <c r="I63" s="287" t="s">
        <v>502</v>
      </c>
      <c r="J63" s="288" t="s">
        <v>512</v>
      </c>
      <c r="K63" s="286" t="s">
        <v>513</v>
      </c>
      <c r="L63" s="286" t="s">
        <v>47</v>
      </c>
      <c r="M63" s="287" t="s">
        <v>512</v>
      </c>
      <c r="N63" s="287" t="s">
        <v>513</v>
      </c>
      <c r="O63" s="287" t="s">
        <v>47</v>
      </c>
      <c r="P63" s="300"/>
      <c r="Q63" s="300"/>
      <c r="R63" s="300"/>
      <c r="S63" s="301"/>
      <c r="T63" s="301"/>
      <c r="U63" s="301"/>
    </row>
    <row r="64" spans="1:21" ht="15" customHeight="1">
      <c r="A64" s="236"/>
      <c r="B64" s="267" t="str">
        <f>B9</f>
        <v>Gas Natural</v>
      </c>
      <c r="C64" s="262">
        <f t="shared" ref="C64:C76" si="38">IFERROR(SUM(J46:L46)/SUM($J$59:$L$59),)</f>
        <v>0.39577039274924469</v>
      </c>
      <c r="D64" s="261">
        <f>IF(AND($J$5="Todas",$J$4="Todas"),COUNTIFS(DB_CAL_Q1_Q4!$M$5:$M$1328,$B64,DB_CAL_Q1_Q4!$J$5:$J$1328,D$63),IF($J$5="Todas",COUNTIFS(DB_CAL_Q1_Q4!$O$5:$O$1328,$J$4,DB_CAL_Q1_Q4!$M$5:$M$1328,$B64,DB_CAL_Q1_Q4!$J$5:$J$1328,D$63),IF($J$4="Todas",COUNTIFS(DB_CAL_Q1_Q4!$L$5:$L$1328,$J$5,DB_CAL_Q1_Q4!$M$5:$M$1328,$B64,DB_CAL_Q1_Q4!$J$5:$J$1328,D$63),COUNTIFS(DB_CAL_Q1_Q4!$O$5:$O$1328,$J$4,DB_CAL_Q1_Q4!$L$5:$L$1328,$J$5,DB_CAL_Q1_Q4!$M$5:$M$1328,$B64,DB_CAL_Q1_Q4!$J$5:$J$1328,D$63))))</f>
        <v>7</v>
      </c>
      <c r="E64" s="261">
        <f>IF(AND($J$5="Todas",$J$4="Todas"),COUNTIFS(DB_CAL_Q1_Q4!$M$5:$M$1328,$B64,DB_CAL_Q1_Q4!$J$5:$J$1328,E$63),IF($J$5="Todas",COUNTIFS(DB_CAL_Q1_Q4!$O$5:$O$1328,$J$4,DB_CAL_Q1_Q4!$M$5:$M$1328,$B64,DB_CAL_Q1_Q4!$J$5:$J$1328,E$63),IF($J$4="Todas",COUNTIFS(DB_CAL_Q1_Q4!$L$5:$L$1328,$J$5,DB_CAL_Q1_Q4!$M$5:$M$1328,$B64,DB_CAL_Q1_Q4!$J$5:$J$1328,E$63),COUNTIFS(DB_CAL_Q1_Q4!$O$5:$O$1328,$J$4,DB_CAL_Q1_Q4!$L$5:$L$1328,$J$5,DB_CAL_Q1_Q4!$M$5:$M$1328,$B64,DB_CAL_Q1_Q4!$J$5:$J$1328,E$63))))</f>
        <v>160</v>
      </c>
      <c r="F64" s="261">
        <f>IF(AND($J$5="Todas",$J$4="Todas"),COUNTIFS(DB_CAL_Q1_Q4!$M$5:$M$1328,$B64,DB_CAL_Q1_Q4!$J$5:$J$1328,F$63),IF($J$5="Todas",COUNTIFS(DB_CAL_Q1_Q4!$O$5:$O$1328,$J$4,DB_CAL_Q1_Q4!$M$5:$M$1328,$B64,DB_CAL_Q1_Q4!$J$5:$J$1328,F$63),IF($J$4="Todas",COUNTIFS(DB_CAL_Q1_Q4!$L$5:$L$1328,$J$5,DB_CAL_Q1_Q4!$M$5:$M$1328,$B64,DB_CAL_Q1_Q4!$J$5:$J$1328,F$63),COUNTIFS(DB_CAL_Q1_Q4!$O$5:$O$1328,$J$4,DB_CAL_Q1_Q4!$L$5:$L$1328,$J$5,DB_CAL_Q1_Q4!$M$5:$M$1328,$B64,DB_CAL_Q1_Q4!$J$5:$J$1328,F$63))))</f>
        <v>357</v>
      </c>
      <c r="G64" s="269">
        <f t="shared" ref="G64:G76" si="39">IFERROR(D64/D$77,)</f>
        <v>0.2</v>
      </c>
      <c r="H64" s="269">
        <f t="shared" ref="H64:H76" si="40">IFERROR(E64/E$77,)</f>
        <v>0.41025641025641024</v>
      </c>
      <c r="I64" s="269">
        <f t="shared" ref="I64:I76" si="41">IFERROR(F64/F$77,)</f>
        <v>0.39710789766407117</v>
      </c>
      <c r="J64" s="289">
        <f>IF(AND($J$5="Todas",$J$4="Todas"),COUNTIFS(DB_CAL_Q1_Q4!$M$5:$M$1328,$B64,DB_CAL_Q1_Q4!$K$5:$K$1328,J$63),IF($J$5="Todas",COUNTIFS(DB_CAL_Q1_Q4!$O$5:$O$1328,$J$4,DB_CAL_Q1_Q4!$M$5:$M$1328,$B64,DB_CAL_Q1_Q4!$K$5:$K$1328,J$63),IF($J$4="Todas",COUNTIFS(DB_CAL_Q1_Q4!$L$5:$L$1328,$J$5,DB_CAL_Q1_Q4!$M$5:$M$1328,$B64,DB_CAL_Q1_Q4!$K$5:$K$1328,J$63),COUNTIFS(DB_CAL_Q1_Q4!$O$5:$O$1328,$J$4,DB_CAL_Q1_Q4!$L$5:$L$1328,$J$5,DB_CAL_Q1_Q4!$M$5:$M$1328,$B64,DB_CAL_Q1_Q4!$K$5:$K$1328,J$63))))</f>
        <v>216</v>
      </c>
      <c r="K64" s="261">
        <f>IF(AND($J$5="Todas",$J$4="Todas"),COUNTIFS(DB_CAL_Q1_Q4!$M$5:$M$1328,$B64,DB_CAL_Q1_Q4!$K$5:$K$1328,K$63),IF($J$5="Todas",COUNTIFS(DB_CAL_Q1_Q4!$O$5:$O$1328,$J$4,DB_CAL_Q1_Q4!$M$5:$M$1328,$B64,DB_CAL_Q1_Q4!$K$5:$K$1328,K$63),IF($J$4="Todas",COUNTIFS(DB_CAL_Q1_Q4!$L$5:$L$1328,$J$5,DB_CAL_Q1_Q4!$M$5:$M$1328,$B64,DB_CAL_Q1_Q4!$K$5:$K$1328,K$63),COUNTIFS(DB_CAL_Q1_Q4!$O$5:$O$1328,$J$4,DB_CAL_Q1_Q4!$L$5:$L$1328,$J$5,DB_CAL_Q1_Q4!$M$5:$M$1328,$B64,DB_CAL_Q1_Q4!$K$5:$K$1328,K$63))))</f>
        <v>151</v>
      </c>
      <c r="L64" s="261">
        <f>IF(AND($J$5="Todas",$J$4="Todas"),COUNTIFS(DB_CAL_Q1_Q4!$M$5:$M$1328,$B64,DB_CAL_Q1_Q4!$K$5:$K$1328,L$63),IF($J$5="Todas",COUNTIFS(DB_CAL_Q1_Q4!$O$5:$O$1328,$J$4,DB_CAL_Q1_Q4!$M$5:$M$1328,$B64,DB_CAL_Q1_Q4!$K$5:$K$1328,L$63),IF($J$4="Todas",COUNTIFS(DB_CAL_Q1_Q4!$L$5:$L$1328,$J$5,DB_CAL_Q1_Q4!$M$5:$M$1328,$B64,DB_CAL_Q1_Q4!$K$5:$K$1328,L$63),COUNTIFS(DB_CAL_Q1_Q4!$O$5:$O$1328,$J$4,DB_CAL_Q1_Q4!$L$5:$L$1328,$J$5,DB_CAL_Q1_Q4!$M$5:$M$1328,$B64,DB_CAL_Q1_Q4!$K$5:$K$1328,L$63))))</f>
        <v>157</v>
      </c>
      <c r="M64" s="269">
        <f t="shared" ref="M64:M76" si="42">IFERROR(J64/J$77,)</f>
        <v>0.33750000000000002</v>
      </c>
      <c r="N64" s="269">
        <f t="shared" ref="N64:N76" si="43">IFERROR(K64/K$77,)</f>
        <v>0.47484276729559749</v>
      </c>
      <c r="O64" s="269">
        <f t="shared" ref="O64:O76" si="44">IFERROR(L64/L$77,)</f>
        <v>0.42896174863387976</v>
      </c>
      <c r="P64" s="242"/>
      <c r="Q64" s="242"/>
      <c r="R64" s="242"/>
      <c r="S64" s="302"/>
      <c r="T64" s="302"/>
      <c r="U64" s="302"/>
    </row>
    <row r="65" spans="1:21" ht="15" customHeight="1">
      <c r="A65" s="236"/>
      <c r="B65" s="272" t="str">
        <f t="shared" ref="B65:B76" si="45">B10</f>
        <v>Electricidad</v>
      </c>
      <c r="C65" s="271">
        <f t="shared" si="38"/>
        <v>0.18882175226586104</v>
      </c>
      <c r="D65" s="270">
        <f>IF(AND($J$5="Todas",$J$4="Todas"),COUNTIFS(DB_CAL_Q1_Q4!$M$5:$M$1328,$B65,DB_CAL_Q1_Q4!$J$5:$J$1328,D$63),IF($J$5="Todas",COUNTIFS(DB_CAL_Q1_Q4!$O$5:$O$1328,$J$4,DB_CAL_Q1_Q4!$M$5:$M$1328,$B65,DB_CAL_Q1_Q4!$J$5:$J$1328,D$63),IF($J$4="Todas",COUNTIFS(DB_CAL_Q1_Q4!$L$5:$L$1328,$J$5,DB_CAL_Q1_Q4!$M$5:$M$1328,$B65,DB_CAL_Q1_Q4!$J$5:$J$1328,D$63),COUNTIFS(DB_CAL_Q1_Q4!$O$5:$O$1328,$J$4,DB_CAL_Q1_Q4!$L$5:$L$1328,$J$5,DB_CAL_Q1_Q4!$M$5:$M$1328,$B65,DB_CAL_Q1_Q4!$J$5:$J$1328,D$63))))</f>
        <v>5</v>
      </c>
      <c r="E65" s="270">
        <f>IF(AND($J$5="Todas",$J$4="Todas"),COUNTIFS(DB_CAL_Q1_Q4!$M$5:$M$1328,$B65,DB_CAL_Q1_Q4!$J$5:$J$1328,E$63),IF($J$5="Todas",COUNTIFS(DB_CAL_Q1_Q4!$O$5:$O$1328,$J$4,DB_CAL_Q1_Q4!$M$5:$M$1328,$B65,DB_CAL_Q1_Q4!$J$5:$J$1328,E$63),IF($J$4="Todas",COUNTIFS(DB_CAL_Q1_Q4!$L$5:$L$1328,$J$5,DB_CAL_Q1_Q4!$M$5:$M$1328,$B65,DB_CAL_Q1_Q4!$J$5:$J$1328,E$63),COUNTIFS(DB_CAL_Q1_Q4!$O$5:$O$1328,$J$4,DB_CAL_Q1_Q4!$L$5:$L$1328,$J$5,DB_CAL_Q1_Q4!$M$5:$M$1328,$B65,DB_CAL_Q1_Q4!$J$5:$J$1328,E$63))))</f>
        <v>75</v>
      </c>
      <c r="F65" s="270">
        <f>IF(AND($J$5="Todas",$J$4="Todas"),COUNTIFS(DB_CAL_Q1_Q4!$M$5:$M$1328,$B65,DB_CAL_Q1_Q4!$J$5:$J$1328,F$63),IF($J$5="Todas",COUNTIFS(DB_CAL_Q1_Q4!$O$5:$O$1328,$J$4,DB_CAL_Q1_Q4!$M$5:$M$1328,$B65,DB_CAL_Q1_Q4!$J$5:$J$1328,F$63),IF($J$4="Todas",COUNTIFS(DB_CAL_Q1_Q4!$L$5:$L$1328,$J$5,DB_CAL_Q1_Q4!$M$5:$M$1328,$B65,DB_CAL_Q1_Q4!$J$5:$J$1328,F$63),COUNTIFS(DB_CAL_Q1_Q4!$O$5:$O$1328,$J$4,DB_CAL_Q1_Q4!$L$5:$L$1328,$J$5,DB_CAL_Q1_Q4!$M$5:$M$1328,$B65,DB_CAL_Q1_Q4!$J$5:$J$1328,F$63))))</f>
        <v>170</v>
      </c>
      <c r="G65" s="274">
        <f t="shared" si="39"/>
        <v>0.14285714285714285</v>
      </c>
      <c r="H65" s="274">
        <f t="shared" si="40"/>
        <v>0.19230769230769232</v>
      </c>
      <c r="I65" s="274">
        <f t="shared" si="41"/>
        <v>0.18909899888765294</v>
      </c>
      <c r="J65" s="290">
        <f>IF(AND($J$5="Todas",$J$4="Todas"),COUNTIFS(DB_CAL_Q1_Q4!$M$5:$M$1328,$B65,DB_CAL_Q1_Q4!$K$5:$K$1328,J$63),IF($J$5="Todas",COUNTIFS(DB_CAL_Q1_Q4!$O$5:$O$1328,$J$4,DB_CAL_Q1_Q4!$M$5:$M$1328,$B65,DB_CAL_Q1_Q4!$K$5:$K$1328,J$63),IF($J$4="Todas",COUNTIFS(DB_CAL_Q1_Q4!$L$5:$L$1328,$J$5,DB_CAL_Q1_Q4!$M$5:$M$1328,$B65,DB_CAL_Q1_Q4!$K$5:$K$1328,J$63),COUNTIFS(DB_CAL_Q1_Q4!$O$5:$O$1328,$J$4,DB_CAL_Q1_Q4!$L$5:$L$1328,$J$5,DB_CAL_Q1_Q4!$M$5:$M$1328,$B65,DB_CAL_Q1_Q4!$K$5:$K$1328,J$63))))</f>
        <v>144</v>
      </c>
      <c r="K65" s="270">
        <f>IF(AND($J$5="Todas",$J$4="Todas"),COUNTIFS(DB_CAL_Q1_Q4!$M$5:$M$1328,$B65,DB_CAL_Q1_Q4!$K$5:$K$1328,K$63),IF($J$5="Todas",COUNTIFS(DB_CAL_Q1_Q4!$O$5:$O$1328,$J$4,DB_CAL_Q1_Q4!$M$5:$M$1328,$B65,DB_CAL_Q1_Q4!$K$5:$K$1328,K$63),IF($J$4="Todas",COUNTIFS(DB_CAL_Q1_Q4!$L$5:$L$1328,$J$5,DB_CAL_Q1_Q4!$M$5:$M$1328,$B65,DB_CAL_Q1_Q4!$K$5:$K$1328,K$63),COUNTIFS(DB_CAL_Q1_Q4!$O$5:$O$1328,$J$4,DB_CAL_Q1_Q4!$L$5:$L$1328,$J$5,DB_CAL_Q1_Q4!$M$5:$M$1328,$B65,DB_CAL_Q1_Q4!$K$5:$K$1328,K$63))))</f>
        <v>42</v>
      </c>
      <c r="L65" s="270">
        <f>IF(AND($J$5="Todas",$J$4="Todas"),COUNTIFS(DB_CAL_Q1_Q4!$M$5:$M$1328,$B65,DB_CAL_Q1_Q4!$K$5:$K$1328,L$63),IF($J$5="Todas",COUNTIFS(DB_CAL_Q1_Q4!$O$5:$O$1328,$J$4,DB_CAL_Q1_Q4!$M$5:$M$1328,$B65,DB_CAL_Q1_Q4!$K$5:$K$1328,L$63),IF($J$4="Todas",COUNTIFS(DB_CAL_Q1_Q4!$L$5:$L$1328,$J$5,DB_CAL_Q1_Q4!$M$5:$M$1328,$B65,DB_CAL_Q1_Q4!$K$5:$K$1328,L$63),COUNTIFS(DB_CAL_Q1_Q4!$O$5:$O$1328,$J$4,DB_CAL_Q1_Q4!$L$5:$L$1328,$J$5,DB_CAL_Q1_Q4!$M$5:$M$1328,$B65,DB_CAL_Q1_Q4!$K$5:$K$1328,L$63))))</f>
        <v>64</v>
      </c>
      <c r="M65" s="274">
        <f t="shared" si="42"/>
        <v>0.22500000000000001</v>
      </c>
      <c r="N65" s="274">
        <f t="shared" si="43"/>
        <v>0.13207547169811321</v>
      </c>
      <c r="O65" s="274">
        <f t="shared" si="44"/>
        <v>0.17486338797814208</v>
      </c>
      <c r="P65" s="242"/>
      <c r="Q65" s="242"/>
      <c r="R65" s="242"/>
      <c r="S65" s="302"/>
      <c r="T65" s="302"/>
      <c r="U65" s="302"/>
    </row>
    <row r="66" spans="1:21" ht="15" customHeight="1">
      <c r="A66" s="236"/>
      <c r="B66" s="272" t="str">
        <f t="shared" si="45"/>
        <v>Gasóleo</v>
      </c>
      <c r="C66" s="271">
        <f t="shared" si="38"/>
        <v>0.14652567975830816</v>
      </c>
      <c r="D66" s="270">
        <f>IF(AND($J$5="Todas",$J$4="Todas"),COUNTIFS(DB_CAL_Q1_Q4!$M$5:$M$1328,$B66,DB_CAL_Q1_Q4!$J$5:$J$1328,D$63),IF($J$5="Todas",COUNTIFS(DB_CAL_Q1_Q4!$O$5:$O$1328,$J$4,DB_CAL_Q1_Q4!$M$5:$M$1328,$B66,DB_CAL_Q1_Q4!$J$5:$J$1328,D$63),IF($J$4="Todas",COUNTIFS(DB_CAL_Q1_Q4!$L$5:$L$1328,$J$5,DB_CAL_Q1_Q4!$M$5:$M$1328,$B66,DB_CAL_Q1_Q4!$J$5:$J$1328,D$63),COUNTIFS(DB_CAL_Q1_Q4!$O$5:$O$1328,$J$4,DB_CAL_Q1_Q4!$L$5:$L$1328,$J$5,DB_CAL_Q1_Q4!$M$5:$M$1328,$B66,DB_CAL_Q1_Q4!$J$5:$J$1328,D$63))))</f>
        <v>2</v>
      </c>
      <c r="E66" s="270">
        <f>IF(AND($J$5="Todas",$J$4="Todas"),COUNTIFS(DB_CAL_Q1_Q4!$M$5:$M$1328,$B66,DB_CAL_Q1_Q4!$J$5:$J$1328,E$63),IF($J$5="Todas",COUNTIFS(DB_CAL_Q1_Q4!$O$5:$O$1328,$J$4,DB_CAL_Q1_Q4!$M$5:$M$1328,$B66,DB_CAL_Q1_Q4!$J$5:$J$1328,E$63),IF($J$4="Todas",COUNTIFS(DB_CAL_Q1_Q4!$L$5:$L$1328,$J$5,DB_CAL_Q1_Q4!$M$5:$M$1328,$B66,DB_CAL_Q1_Q4!$J$5:$J$1328,E$63),COUNTIFS(DB_CAL_Q1_Q4!$O$5:$O$1328,$J$4,DB_CAL_Q1_Q4!$L$5:$L$1328,$J$5,DB_CAL_Q1_Q4!$M$5:$M$1328,$B66,DB_CAL_Q1_Q4!$J$5:$J$1328,E$63))))</f>
        <v>29</v>
      </c>
      <c r="F66" s="270">
        <f>IF(AND($J$5="Todas",$J$4="Todas"),COUNTIFS(DB_CAL_Q1_Q4!$M$5:$M$1328,$B66,DB_CAL_Q1_Q4!$J$5:$J$1328,F$63),IF($J$5="Todas",COUNTIFS(DB_CAL_Q1_Q4!$O$5:$O$1328,$J$4,DB_CAL_Q1_Q4!$M$5:$M$1328,$B66,DB_CAL_Q1_Q4!$J$5:$J$1328,F$63),IF($J$4="Todas",COUNTIFS(DB_CAL_Q1_Q4!$L$5:$L$1328,$J$5,DB_CAL_Q1_Q4!$M$5:$M$1328,$B66,DB_CAL_Q1_Q4!$J$5:$J$1328,F$63),COUNTIFS(DB_CAL_Q1_Q4!$O$5:$O$1328,$J$4,DB_CAL_Q1_Q4!$L$5:$L$1328,$J$5,DB_CAL_Q1_Q4!$M$5:$M$1328,$B66,DB_CAL_Q1_Q4!$J$5:$J$1328,F$63))))</f>
        <v>163</v>
      </c>
      <c r="G66" s="274">
        <f t="shared" si="39"/>
        <v>5.7142857142857141E-2</v>
      </c>
      <c r="H66" s="274">
        <f t="shared" si="40"/>
        <v>7.4358974358974358E-2</v>
      </c>
      <c r="I66" s="274">
        <f t="shared" si="41"/>
        <v>0.18131256952169078</v>
      </c>
      <c r="J66" s="290">
        <f>IF(AND($J$5="Todas",$J$4="Todas"),COUNTIFS(DB_CAL_Q1_Q4!$M$5:$M$1328,$B66,DB_CAL_Q1_Q4!$K$5:$K$1328,J$63),IF($J$5="Todas",COUNTIFS(DB_CAL_Q1_Q4!$O$5:$O$1328,$J$4,DB_CAL_Q1_Q4!$M$5:$M$1328,$B66,DB_CAL_Q1_Q4!$K$5:$K$1328,J$63),IF($J$4="Todas",COUNTIFS(DB_CAL_Q1_Q4!$L$5:$L$1328,$J$5,DB_CAL_Q1_Q4!$M$5:$M$1328,$B66,DB_CAL_Q1_Q4!$K$5:$K$1328,J$63),COUNTIFS(DB_CAL_Q1_Q4!$O$5:$O$1328,$J$4,DB_CAL_Q1_Q4!$L$5:$L$1328,$J$5,DB_CAL_Q1_Q4!$M$5:$M$1328,$B66,DB_CAL_Q1_Q4!$K$5:$K$1328,J$63))))</f>
        <v>85</v>
      </c>
      <c r="K66" s="270">
        <f>IF(AND($J$5="Todas",$J$4="Todas"),COUNTIFS(DB_CAL_Q1_Q4!$M$5:$M$1328,$B66,DB_CAL_Q1_Q4!$K$5:$K$1328,K$63),IF($J$5="Todas",COUNTIFS(DB_CAL_Q1_Q4!$O$5:$O$1328,$J$4,DB_CAL_Q1_Q4!$M$5:$M$1328,$B66,DB_CAL_Q1_Q4!$K$5:$K$1328,K$63),IF($J$4="Todas",COUNTIFS(DB_CAL_Q1_Q4!$L$5:$L$1328,$J$5,DB_CAL_Q1_Q4!$M$5:$M$1328,$B66,DB_CAL_Q1_Q4!$K$5:$K$1328,K$63),COUNTIFS(DB_CAL_Q1_Q4!$O$5:$O$1328,$J$4,DB_CAL_Q1_Q4!$L$5:$L$1328,$J$5,DB_CAL_Q1_Q4!$M$5:$M$1328,$B66,DB_CAL_Q1_Q4!$K$5:$K$1328,K$63))))</f>
        <v>42</v>
      </c>
      <c r="L66" s="270">
        <f>IF(AND($J$5="Todas",$J$4="Todas"),COUNTIFS(DB_CAL_Q1_Q4!$M$5:$M$1328,$B66,DB_CAL_Q1_Q4!$K$5:$K$1328,L$63),IF($J$5="Todas",COUNTIFS(DB_CAL_Q1_Q4!$O$5:$O$1328,$J$4,DB_CAL_Q1_Q4!$M$5:$M$1328,$B66,DB_CAL_Q1_Q4!$K$5:$K$1328,L$63),IF($J$4="Todas",COUNTIFS(DB_CAL_Q1_Q4!$L$5:$L$1328,$J$5,DB_CAL_Q1_Q4!$M$5:$M$1328,$B66,DB_CAL_Q1_Q4!$K$5:$K$1328,L$63),COUNTIFS(DB_CAL_Q1_Q4!$O$5:$O$1328,$J$4,DB_CAL_Q1_Q4!$L$5:$L$1328,$J$5,DB_CAL_Q1_Q4!$M$5:$M$1328,$B66,DB_CAL_Q1_Q4!$K$5:$K$1328,L$63))))</f>
        <v>67</v>
      </c>
      <c r="M66" s="274">
        <f t="shared" si="42"/>
        <v>0.1328125</v>
      </c>
      <c r="N66" s="274">
        <f t="shared" si="43"/>
        <v>0.13207547169811321</v>
      </c>
      <c r="O66" s="274">
        <f t="shared" si="44"/>
        <v>0.1830601092896175</v>
      </c>
      <c r="P66" s="242"/>
      <c r="Q66" s="242"/>
      <c r="R66" s="242"/>
      <c r="S66" s="302"/>
      <c r="T66" s="302"/>
      <c r="U66" s="302"/>
    </row>
    <row r="67" spans="1:21" ht="15" customHeight="1">
      <c r="A67" s="236"/>
      <c r="B67" s="272" t="str">
        <f t="shared" si="45"/>
        <v>Bomba de calor aire</v>
      </c>
      <c r="C67" s="271">
        <f t="shared" si="38"/>
        <v>9.8187311178247735E-2</v>
      </c>
      <c r="D67" s="270">
        <f>IF(AND($J$5="Todas",$J$4="Todas"),COUNTIFS(DB_CAL_Q1_Q4!$M$5:$M$1328,$B67,DB_CAL_Q1_Q4!$J$5:$J$1328,D$63),IF($J$5="Todas",COUNTIFS(DB_CAL_Q1_Q4!$O$5:$O$1328,$J$4,DB_CAL_Q1_Q4!$M$5:$M$1328,$B67,DB_CAL_Q1_Q4!$J$5:$J$1328,D$63),IF($J$4="Todas",COUNTIFS(DB_CAL_Q1_Q4!$L$5:$L$1328,$J$5,DB_CAL_Q1_Q4!$M$5:$M$1328,$B67,DB_CAL_Q1_Q4!$J$5:$J$1328,D$63),COUNTIFS(DB_CAL_Q1_Q4!$O$5:$O$1328,$J$4,DB_CAL_Q1_Q4!$L$5:$L$1328,$J$5,DB_CAL_Q1_Q4!$M$5:$M$1328,$B67,DB_CAL_Q1_Q4!$J$5:$J$1328,D$63))))</f>
        <v>10</v>
      </c>
      <c r="E67" s="270">
        <f>IF(AND($J$5="Todas",$J$4="Todas"),COUNTIFS(DB_CAL_Q1_Q4!$M$5:$M$1328,$B67,DB_CAL_Q1_Q4!$J$5:$J$1328,E$63),IF($J$5="Todas",COUNTIFS(DB_CAL_Q1_Q4!$O$5:$O$1328,$J$4,DB_CAL_Q1_Q4!$M$5:$M$1328,$B67,DB_CAL_Q1_Q4!$J$5:$J$1328,E$63),IF($J$4="Todas",COUNTIFS(DB_CAL_Q1_Q4!$L$5:$L$1328,$J$5,DB_CAL_Q1_Q4!$M$5:$M$1328,$B67,DB_CAL_Q1_Q4!$J$5:$J$1328,E$63),COUNTIFS(DB_CAL_Q1_Q4!$O$5:$O$1328,$J$4,DB_CAL_Q1_Q4!$L$5:$L$1328,$J$5,DB_CAL_Q1_Q4!$M$5:$M$1328,$B67,DB_CAL_Q1_Q4!$J$5:$J$1328,E$63))))</f>
        <v>56</v>
      </c>
      <c r="F67" s="270">
        <f>IF(AND($J$5="Todas",$J$4="Todas"),COUNTIFS(DB_CAL_Q1_Q4!$M$5:$M$1328,$B67,DB_CAL_Q1_Q4!$J$5:$J$1328,F$63),IF($J$5="Todas",COUNTIFS(DB_CAL_Q1_Q4!$O$5:$O$1328,$J$4,DB_CAL_Q1_Q4!$M$5:$M$1328,$B67,DB_CAL_Q1_Q4!$J$5:$J$1328,F$63),IF($J$4="Todas",COUNTIFS(DB_CAL_Q1_Q4!$L$5:$L$1328,$J$5,DB_CAL_Q1_Q4!$M$5:$M$1328,$B67,DB_CAL_Q1_Q4!$J$5:$J$1328,F$63),COUNTIFS(DB_CAL_Q1_Q4!$O$5:$O$1328,$J$4,DB_CAL_Q1_Q4!$L$5:$L$1328,$J$5,DB_CAL_Q1_Q4!$M$5:$M$1328,$B67,DB_CAL_Q1_Q4!$J$5:$J$1328,F$63))))</f>
        <v>64</v>
      </c>
      <c r="G67" s="274">
        <f t="shared" si="39"/>
        <v>0.2857142857142857</v>
      </c>
      <c r="H67" s="274">
        <f t="shared" si="40"/>
        <v>0.14358974358974358</v>
      </c>
      <c r="I67" s="274">
        <f t="shared" si="41"/>
        <v>7.1190211345939933E-2</v>
      </c>
      <c r="J67" s="290">
        <f>IF(AND($J$5="Todas",$J$4="Todas"),COUNTIFS(DB_CAL_Q1_Q4!$M$5:$M$1328,$B67,DB_CAL_Q1_Q4!$K$5:$K$1328,J$63),IF($J$5="Todas",COUNTIFS(DB_CAL_Q1_Q4!$O$5:$O$1328,$J$4,DB_CAL_Q1_Q4!$M$5:$M$1328,$B67,DB_CAL_Q1_Q4!$K$5:$K$1328,J$63),IF($J$4="Todas",COUNTIFS(DB_CAL_Q1_Q4!$L$5:$L$1328,$J$5,DB_CAL_Q1_Q4!$M$5:$M$1328,$B67,DB_CAL_Q1_Q4!$K$5:$K$1328,J$63),COUNTIFS(DB_CAL_Q1_Q4!$O$5:$O$1328,$J$4,DB_CAL_Q1_Q4!$L$5:$L$1328,$J$5,DB_CAL_Q1_Q4!$M$5:$M$1328,$B67,DB_CAL_Q1_Q4!$K$5:$K$1328,J$63))))</f>
        <v>62</v>
      </c>
      <c r="K67" s="270">
        <f>IF(AND($J$5="Todas",$J$4="Todas"),COUNTIFS(DB_CAL_Q1_Q4!$M$5:$M$1328,$B67,DB_CAL_Q1_Q4!$K$5:$K$1328,K$63),IF($J$5="Todas",COUNTIFS(DB_CAL_Q1_Q4!$O$5:$O$1328,$J$4,DB_CAL_Q1_Q4!$M$5:$M$1328,$B67,DB_CAL_Q1_Q4!$K$5:$K$1328,K$63),IF($J$4="Todas",COUNTIFS(DB_CAL_Q1_Q4!$L$5:$L$1328,$J$5,DB_CAL_Q1_Q4!$M$5:$M$1328,$B67,DB_CAL_Q1_Q4!$K$5:$K$1328,K$63),COUNTIFS(DB_CAL_Q1_Q4!$O$5:$O$1328,$J$4,DB_CAL_Q1_Q4!$L$5:$L$1328,$J$5,DB_CAL_Q1_Q4!$M$5:$M$1328,$B67,DB_CAL_Q1_Q4!$K$5:$K$1328,K$63))))</f>
        <v>44</v>
      </c>
      <c r="L67" s="270">
        <f>IF(AND($J$5="Todas",$J$4="Todas"),COUNTIFS(DB_CAL_Q1_Q4!$M$5:$M$1328,$B67,DB_CAL_Q1_Q4!$K$5:$K$1328,L$63),IF($J$5="Todas",COUNTIFS(DB_CAL_Q1_Q4!$O$5:$O$1328,$J$4,DB_CAL_Q1_Q4!$M$5:$M$1328,$B67,DB_CAL_Q1_Q4!$K$5:$K$1328,L$63),IF($J$4="Todas",COUNTIFS(DB_CAL_Q1_Q4!$L$5:$L$1328,$J$5,DB_CAL_Q1_Q4!$M$5:$M$1328,$B67,DB_CAL_Q1_Q4!$K$5:$K$1328,L$63),COUNTIFS(DB_CAL_Q1_Q4!$O$5:$O$1328,$J$4,DB_CAL_Q1_Q4!$L$5:$L$1328,$J$5,DB_CAL_Q1_Q4!$M$5:$M$1328,$B67,DB_CAL_Q1_Q4!$K$5:$K$1328,L$63))))</f>
        <v>24</v>
      </c>
      <c r="M67" s="274">
        <f t="shared" si="42"/>
        <v>9.6875000000000003E-2</v>
      </c>
      <c r="N67" s="274">
        <f t="shared" si="43"/>
        <v>0.13836477987421383</v>
      </c>
      <c r="O67" s="274">
        <f t="shared" si="44"/>
        <v>6.5573770491803282E-2</v>
      </c>
      <c r="P67" s="242"/>
      <c r="Q67" s="242"/>
      <c r="R67" s="242"/>
      <c r="S67" s="302"/>
      <c r="T67" s="302"/>
      <c r="U67" s="302"/>
    </row>
    <row r="68" spans="1:21" ht="15" customHeight="1">
      <c r="A68" s="236"/>
      <c r="B68" s="272" t="str">
        <f t="shared" si="45"/>
        <v>Ninguna</v>
      </c>
      <c r="C68" s="271">
        <f t="shared" si="38"/>
        <v>7.8549848942598186E-2</v>
      </c>
      <c r="D68" s="270">
        <f>IF(AND($J$5="Todas",$J$4="Todas"),COUNTIFS(DB_CAL_Q1_Q4!$M$5:$M$1328,$B68,DB_CAL_Q1_Q4!$J$5:$J$1328,D$63),IF($J$5="Todas",COUNTIFS(DB_CAL_Q1_Q4!$O$5:$O$1328,$J$4,DB_CAL_Q1_Q4!$M$5:$M$1328,$B68,DB_CAL_Q1_Q4!$J$5:$J$1328,D$63),IF($J$4="Todas",COUNTIFS(DB_CAL_Q1_Q4!$L$5:$L$1328,$J$5,DB_CAL_Q1_Q4!$M$5:$M$1328,$B68,DB_CAL_Q1_Q4!$J$5:$J$1328,D$63),COUNTIFS(DB_CAL_Q1_Q4!$O$5:$O$1328,$J$4,DB_CAL_Q1_Q4!$L$5:$L$1328,$J$5,DB_CAL_Q1_Q4!$M$5:$M$1328,$B68,DB_CAL_Q1_Q4!$J$5:$J$1328,D$63))))</f>
        <v>5</v>
      </c>
      <c r="E68" s="270">
        <f>IF(AND($J$5="Todas",$J$4="Todas"),COUNTIFS(DB_CAL_Q1_Q4!$M$5:$M$1328,$B68,DB_CAL_Q1_Q4!$J$5:$J$1328,E$63),IF($J$5="Todas",COUNTIFS(DB_CAL_Q1_Q4!$O$5:$O$1328,$J$4,DB_CAL_Q1_Q4!$M$5:$M$1328,$B68,DB_CAL_Q1_Q4!$J$5:$J$1328,E$63),IF($J$4="Todas",COUNTIFS(DB_CAL_Q1_Q4!$L$5:$L$1328,$J$5,DB_CAL_Q1_Q4!$M$5:$M$1328,$B68,DB_CAL_Q1_Q4!$J$5:$J$1328,E$63),COUNTIFS(DB_CAL_Q1_Q4!$O$5:$O$1328,$J$4,DB_CAL_Q1_Q4!$L$5:$L$1328,$J$5,DB_CAL_Q1_Q4!$M$5:$M$1328,$B68,DB_CAL_Q1_Q4!$J$5:$J$1328,E$63))))</f>
        <v>26</v>
      </c>
      <c r="F68" s="270">
        <f>IF(AND($J$5="Todas",$J$4="Todas"),COUNTIFS(DB_CAL_Q1_Q4!$M$5:$M$1328,$B68,DB_CAL_Q1_Q4!$J$5:$J$1328,F$63),IF($J$5="Todas",COUNTIFS(DB_CAL_Q1_Q4!$O$5:$O$1328,$J$4,DB_CAL_Q1_Q4!$M$5:$M$1328,$B68,DB_CAL_Q1_Q4!$J$5:$J$1328,F$63),IF($J$4="Todas",COUNTIFS(DB_CAL_Q1_Q4!$L$5:$L$1328,$J$5,DB_CAL_Q1_Q4!$M$5:$M$1328,$B68,DB_CAL_Q1_Q4!$J$5:$J$1328,F$63),COUNTIFS(DB_CAL_Q1_Q4!$O$5:$O$1328,$J$4,DB_CAL_Q1_Q4!$L$5:$L$1328,$J$5,DB_CAL_Q1_Q4!$M$5:$M$1328,$B68,DB_CAL_Q1_Q4!$J$5:$J$1328,F$63))))</f>
        <v>73</v>
      </c>
      <c r="G68" s="274">
        <f t="shared" si="39"/>
        <v>0.14285714285714285</v>
      </c>
      <c r="H68" s="274">
        <f t="shared" si="40"/>
        <v>6.6666666666666666E-2</v>
      </c>
      <c r="I68" s="274">
        <f t="shared" si="41"/>
        <v>8.1201334816462731E-2</v>
      </c>
      <c r="J68" s="290">
        <f>IF(AND($J$5="Todas",$J$4="Todas"),COUNTIFS(DB_CAL_Q1_Q4!$M$5:$M$1328,$B68,DB_CAL_Q1_Q4!$K$5:$K$1328,J$63),IF($J$5="Todas",COUNTIFS(DB_CAL_Q1_Q4!$O$5:$O$1328,$J$4,DB_CAL_Q1_Q4!$M$5:$M$1328,$B68,DB_CAL_Q1_Q4!$K$5:$K$1328,J$63),IF($J$4="Todas",COUNTIFS(DB_CAL_Q1_Q4!$L$5:$L$1328,$J$5,DB_CAL_Q1_Q4!$M$5:$M$1328,$B68,DB_CAL_Q1_Q4!$K$5:$K$1328,J$63),COUNTIFS(DB_CAL_Q1_Q4!$O$5:$O$1328,$J$4,DB_CAL_Q1_Q4!$L$5:$L$1328,$J$5,DB_CAL_Q1_Q4!$M$5:$M$1328,$B68,DB_CAL_Q1_Q4!$K$5:$K$1328,J$63))))</f>
        <v>60</v>
      </c>
      <c r="K68" s="270">
        <f>IF(AND($J$5="Todas",$J$4="Todas"),COUNTIFS(DB_CAL_Q1_Q4!$M$5:$M$1328,$B68,DB_CAL_Q1_Q4!$K$5:$K$1328,K$63),IF($J$5="Todas",COUNTIFS(DB_CAL_Q1_Q4!$O$5:$O$1328,$J$4,DB_CAL_Q1_Q4!$M$5:$M$1328,$B68,DB_CAL_Q1_Q4!$K$5:$K$1328,K$63),IF($J$4="Todas",COUNTIFS(DB_CAL_Q1_Q4!$L$5:$L$1328,$J$5,DB_CAL_Q1_Q4!$M$5:$M$1328,$B68,DB_CAL_Q1_Q4!$K$5:$K$1328,K$63),COUNTIFS(DB_CAL_Q1_Q4!$O$5:$O$1328,$J$4,DB_CAL_Q1_Q4!$L$5:$L$1328,$J$5,DB_CAL_Q1_Q4!$M$5:$M$1328,$B68,DB_CAL_Q1_Q4!$K$5:$K$1328,K$63))))</f>
        <v>18</v>
      </c>
      <c r="L68" s="270">
        <f>IF(AND($J$5="Todas",$J$4="Todas"),COUNTIFS(DB_CAL_Q1_Q4!$M$5:$M$1328,$B68,DB_CAL_Q1_Q4!$K$5:$K$1328,L$63),IF($J$5="Todas",COUNTIFS(DB_CAL_Q1_Q4!$O$5:$O$1328,$J$4,DB_CAL_Q1_Q4!$M$5:$M$1328,$B68,DB_CAL_Q1_Q4!$K$5:$K$1328,L$63),IF($J$4="Todas",COUNTIFS(DB_CAL_Q1_Q4!$L$5:$L$1328,$J$5,DB_CAL_Q1_Q4!$M$5:$M$1328,$B68,DB_CAL_Q1_Q4!$K$5:$K$1328,L$63),COUNTIFS(DB_CAL_Q1_Q4!$O$5:$O$1328,$J$4,DB_CAL_Q1_Q4!$L$5:$L$1328,$J$5,DB_CAL_Q1_Q4!$M$5:$M$1328,$B68,DB_CAL_Q1_Q4!$K$5:$K$1328,L$63))))</f>
        <v>26</v>
      </c>
      <c r="M68" s="274">
        <f t="shared" si="42"/>
        <v>9.375E-2</v>
      </c>
      <c r="N68" s="274">
        <f t="shared" si="43"/>
        <v>5.6603773584905662E-2</v>
      </c>
      <c r="O68" s="274">
        <f t="shared" si="44"/>
        <v>7.1038251366120214E-2</v>
      </c>
      <c r="P68" s="242"/>
      <c r="Q68" s="242"/>
      <c r="R68" s="242"/>
      <c r="S68" s="302"/>
      <c r="T68" s="302"/>
      <c r="U68" s="302"/>
    </row>
    <row r="69" spans="1:21" ht="15" customHeight="1">
      <c r="A69" s="236"/>
      <c r="B69" s="272" t="str">
        <f t="shared" si="45"/>
        <v>Otros</v>
      </c>
      <c r="C69" s="271">
        <f t="shared" si="38"/>
        <v>3.1722054380664652E-2</v>
      </c>
      <c r="D69" s="270">
        <f>IF(AND($J$5="Todas",$J$4="Todas"),COUNTIFS(DB_CAL_Q1_Q4!$M$5:$M$1328,$B69,DB_CAL_Q1_Q4!$J$5:$J$1328,D$63),IF($J$5="Todas",COUNTIFS(DB_CAL_Q1_Q4!$O$5:$O$1328,$J$4,DB_CAL_Q1_Q4!$M$5:$M$1328,$B69,DB_CAL_Q1_Q4!$J$5:$J$1328,D$63),IF($J$4="Todas",COUNTIFS(DB_CAL_Q1_Q4!$L$5:$L$1328,$J$5,DB_CAL_Q1_Q4!$M$5:$M$1328,$B69,DB_CAL_Q1_Q4!$J$5:$J$1328,D$63),COUNTIFS(DB_CAL_Q1_Q4!$O$5:$O$1328,$J$4,DB_CAL_Q1_Q4!$L$5:$L$1328,$J$5,DB_CAL_Q1_Q4!$M$5:$M$1328,$B69,DB_CAL_Q1_Q4!$J$5:$J$1328,D$63))))</f>
        <v>3</v>
      </c>
      <c r="E69" s="270">
        <f>IF(AND($J$5="Todas",$J$4="Todas"),COUNTIFS(DB_CAL_Q1_Q4!$M$5:$M$1328,$B69,DB_CAL_Q1_Q4!$J$5:$J$1328,E$63),IF($J$5="Todas",COUNTIFS(DB_CAL_Q1_Q4!$O$5:$O$1328,$J$4,DB_CAL_Q1_Q4!$M$5:$M$1328,$B69,DB_CAL_Q1_Q4!$J$5:$J$1328,E$63),IF($J$4="Todas",COUNTIFS(DB_CAL_Q1_Q4!$L$5:$L$1328,$J$5,DB_CAL_Q1_Q4!$M$5:$M$1328,$B69,DB_CAL_Q1_Q4!$J$5:$J$1328,E$63),COUNTIFS(DB_CAL_Q1_Q4!$O$5:$O$1328,$J$4,DB_CAL_Q1_Q4!$L$5:$L$1328,$J$5,DB_CAL_Q1_Q4!$M$5:$M$1328,$B69,DB_CAL_Q1_Q4!$J$5:$J$1328,E$63))))</f>
        <v>14</v>
      </c>
      <c r="F69" s="270">
        <f>IF(AND($J$5="Todas",$J$4="Todas"),COUNTIFS(DB_CAL_Q1_Q4!$M$5:$M$1328,$B69,DB_CAL_Q1_Q4!$J$5:$J$1328,F$63),IF($J$5="Todas",COUNTIFS(DB_CAL_Q1_Q4!$O$5:$O$1328,$J$4,DB_CAL_Q1_Q4!$M$5:$M$1328,$B69,DB_CAL_Q1_Q4!$J$5:$J$1328,F$63),IF($J$4="Todas",COUNTIFS(DB_CAL_Q1_Q4!$L$5:$L$1328,$J$5,DB_CAL_Q1_Q4!$M$5:$M$1328,$B69,DB_CAL_Q1_Q4!$J$5:$J$1328,F$63),COUNTIFS(DB_CAL_Q1_Q4!$O$5:$O$1328,$J$4,DB_CAL_Q1_Q4!$L$5:$L$1328,$J$5,DB_CAL_Q1_Q4!$M$5:$M$1328,$B69,DB_CAL_Q1_Q4!$J$5:$J$1328,F$63))))</f>
        <v>25</v>
      </c>
      <c r="G69" s="274">
        <f t="shared" si="39"/>
        <v>8.5714285714285715E-2</v>
      </c>
      <c r="H69" s="274">
        <f t="shared" si="40"/>
        <v>3.5897435897435895E-2</v>
      </c>
      <c r="I69" s="274">
        <f t="shared" si="41"/>
        <v>2.7808676307007785E-2</v>
      </c>
      <c r="J69" s="290">
        <f>IF(AND($J$5="Todas",$J$4="Todas"),COUNTIFS(DB_CAL_Q1_Q4!$M$5:$M$1328,$B69,DB_CAL_Q1_Q4!$K$5:$K$1328,J$63),IF($J$5="Todas",COUNTIFS(DB_CAL_Q1_Q4!$O$5:$O$1328,$J$4,DB_CAL_Q1_Q4!$M$5:$M$1328,$B69,DB_CAL_Q1_Q4!$K$5:$K$1328,J$63),IF($J$4="Todas",COUNTIFS(DB_CAL_Q1_Q4!$L$5:$L$1328,$J$5,DB_CAL_Q1_Q4!$M$5:$M$1328,$B69,DB_CAL_Q1_Q4!$K$5:$K$1328,J$63),COUNTIFS(DB_CAL_Q1_Q4!$O$5:$O$1328,$J$4,DB_CAL_Q1_Q4!$L$5:$L$1328,$J$5,DB_CAL_Q1_Q4!$M$5:$M$1328,$B69,DB_CAL_Q1_Q4!$K$5:$K$1328,J$63))))</f>
        <v>27</v>
      </c>
      <c r="K69" s="270">
        <f>IF(AND($J$5="Todas",$J$4="Todas"),COUNTIFS(DB_CAL_Q1_Q4!$M$5:$M$1328,$B69,DB_CAL_Q1_Q4!$K$5:$K$1328,K$63),IF($J$5="Todas",COUNTIFS(DB_CAL_Q1_Q4!$O$5:$O$1328,$J$4,DB_CAL_Q1_Q4!$M$5:$M$1328,$B69,DB_CAL_Q1_Q4!$K$5:$K$1328,K$63),IF($J$4="Todas",COUNTIFS(DB_CAL_Q1_Q4!$L$5:$L$1328,$J$5,DB_CAL_Q1_Q4!$M$5:$M$1328,$B69,DB_CAL_Q1_Q4!$K$5:$K$1328,K$63),COUNTIFS(DB_CAL_Q1_Q4!$O$5:$O$1328,$J$4,DB_CAL_Q1_Q4!$L$5:$L$1328,$J$5,DB_CAL_Q1_Q4!$M$5:$M$1328,$B69,DB_CAL_Q1_Q4!$K$5:$K$1328,K$63))))</f>
        <v>4</v>
      </c>
      <c r="L69" s="270">
        <f>IF(AND($J$5="Todas",$J$4="Todas"),COUNTIFS(DB_CAL_Q1_Q4!$M$5:$M$1328,$B69,DB_CAL_Q1_Q4!$K$5:$K$1328,L$63),IF($J$5="Todas",COUNTIFS(DB_CAL_Q1_Q4!$O$5:$O$1328,$J$4,DB_CAL_Q1_Q4!$M$5:$M$1328,$B69,DB_CAL_Q1_Q4!$K$5:$K$1328,L$63),IF($J$4="Todas",COUNTIFS(DB_CAL_Q1_Q4!$L$5:$L$1328,$J$5,DB_CAL_Q1_Q4!$M$5:$M$1328,$B69,DB_CAL_Q1_Q4!$K$5:$K$1328,L$63),COUNTIFS(DB_CAL_Q1_Q4!$O$5:$O$1328,$J$4,DB_CAL_Q1_Q4!$L$5:$L$1328,$J$5,DB_CAL_Q1_Q4!$M$5:$M$1328,$B69,DB_CAL_Q1_Q4!$K$5:$K$1328,L$63))))</f>
        <v>11</v>
      </c>
      <c r="M69" s="274">
        <f t="shared" si="42"/>
        <v>4.2187500000000003E-2</v>
      </c>
      <c r="N69" s="274">
        <f t="shared" si="43"/>
        <v>1.2578616352201259E-2</v>
      </c>
      <c r="O69" s="274">
        <f t="shared" si="44"/>
        <v>3.0054644808743168E-2</v>
      </c>
      <c r="P69" s="242"/>
      <c r="Q69" s="242"/>
      <c r="R69" s="242"/>
      <c r="S69" s="302"/>
      <c r="T69" s="302"/>
      <c r="U69" s="302"/>
    </row>
    <row r="70" spans="1:21" ht="15" customHeight="1">
      <c r="A70" s="236"/>
      <c r="B70" s="272" t="str">
        <f t="shared" si="45"/>
        <v>GLP</v>
      </c>
      <c r="C70" s="271">
        <f t="shared" si="38"/>
        <v>2.9456193353474321E-2</v>
      </c>
      <c r="D70" s="270">
        <f>IF(AND($J$5="Todas",$J$4="Todas"),COUNTIFS(DB_CAL_Q1_Q4!$M$5:$M$1328,$B70,DB_CAL_Q1_Q4!$J$5:$J$1328,D$63),IF($J$5="Todas",COUNTIFS(DB_CAL_Q1_Q4!$O$5:$O$1328,$J$4,DB_CAL_Q1_Q4!$M$5:$M$1328,$B70,DB_CAL_Q1_Q4!$J$5:$J$1328,D$63),IF($J$4="Todas",COUNTIFS(DB_CAL_Q1_Q4!$L$5:$L$1328,$J$5,DB_CAL_Q1_Q4!$M$5:$M$1328,$B70,DB_CAL_Q1_Q4!$J$5:$J$1328,D$63),COUNTIFS(DB_CAL_Q1_Q4!$O$5:$O$1328,$J$4,DB_CAL_Q1_Q4!$L$5:$L$1328,$J$5,DB_CAL_Q1_Q4!$M$5:$M$1328,$B70,DB_CAL_Q1_Q4!$J$5:$J$1328,D$63))))</f>
        <v>0</v>
      </c>
      <c r="E70" s="270">
        <f>IF(AND($J$5="Todas",$J$4="Todas"),COUNTIFS(DB_CAL_Q1_Q4!$M$5:$M$1328,$B70,DB_CAL_Q1_Q4!$J$5:$J$1328,E$63),IF($J$5="Todas",COUNTIFS(DB_CAL_Q1_Q4!$O$5:$O$1328,$J$4,DB_CAL_Q1_Q4!$M$5:$M$1328,$B70,DB_CAL_Q1_Q4!$J$5:$J$1328,E$63),IF($J$4="Todas",COUNTIFS(DB_CAL_Q1_Q4!$L$5:$L$1328,$J$5,DB_CAL_Q1_Q4!$M$5:$M$1328,$B70,DB_CAL_Q1_Q4!$J$5:$J$1328,E$63),COUNTIFS(DB_CAL_Q1_Q4!$O$5:$O$1328,$J$4,DB_CAL_Q1_Q4!$L$5:$L$1328,$J$5,DB_CAL_Q1_Q4!$M$5:$M$1328,$B70,DB_CAL_Q1_Q4!$J$5:$J$1328,E$63))))</f>
        <v>20</v>
      </c>
      <c r="F70" s="270">
        <f>IF(AND($J$5="Todas",$J$4="Todas"),COUNTIFS(DB_CAL_Q1_Q4!$M$5:$M$1328,$B70,DB_CAL_Q1_Q4!$J$5:$J$1328,F$63),IF($J$5="Todas",COUNTIFS(DB_CAL_Q1_Q4!$O$5:$O$1328,$J$4,DB_CAL_Q1_Q4!$M$5:$M$1328,$B70,DB_CAL_Q1_Q4!$J$5:$J$1328,F$63),IF($J$4="Todas",COUNTIFS(DB_CAL_Q1_Q4!$L$5:$L$1328,$J$5,DB_CAL_Q1_Q4!$M$5:$M$1328,$B70,DB_CAL_Q1_Q4!$J$5:$J$1328,F$63),COUNTIFS(DB_CAL_Q1_Q4!$O$5:$O$1328,$J$4,DB_CAL_Q1_Q4!$L$5:$L$1328,$J$5,DB_CAL_Q1_Q4!$M$5:$M$1328,$B70,DB_CAL_Q1_Q4!$J$5:$J$1328,F$63))))</f>
        <v>19</v>
      </c>
      <c r="G70" s="274">
        <f t="shared" si="39"/>
        <v>0</v>
      </c>
      <c r="H70" s="274">
        <f t="shared" si="40"/>
        <v>5.128205128205128E-2</v>
      </c>
      <c r="I70" s="274">
        <f t="shared" si="41"/>
        <v>2.1134593993325918E-2</v>
      </c>
      <c r="J70" s="290">
        <f>IF(AND($J$5="Todas",$J$4="Todas"),COUNTIFS(DB_CAL_Q1_Q4!$M$5:$M$1328,$B70,DB_CAL_Q1_Q4!$K$5:$K$1328,J$63),IF($J$5="Todas",COUNTIFS(DB_CAL_Q1_Q4!$O$5:$O$1328,$J$4,DB_CAL_Q1_Q4!$M$5:$M$1328,$B70,DB_CAL_Q1_Q4!$K$5:$K$1328,J$63),IF($J$4="Todas",COUNTIFS(DB_CAL_Q1_Q4!$L$5:$L$1328,$J$5,DB_CAL_Q1_Q4!$M$5:$M$1328,$B70,DB_CAL_Q1_Q4!$K$5:$K$1328,J$63),COUNTIFS(DB_CAL_Q1_Q4!$O$5:$O$1328,$J$4,DB_CAL_Q1_Q4!$L$5:$L$1328,$J$5,DB_CAL_Q1_Q4!$M$5:$M$1328,$B70,DB_CAL_Q1_Q4!$K$5:$K$1328,J$63))))</f>
        <v>23</v>
      </c>
      <c r="K70" s="270">
        <f>IF(AND($J$5="Todas",$J$4="Todas"),COUNTIFS(DB_CAL_Q1_Q4!$M$5:$M$1328,$B70,DB_CAL_Q1_Q4!$K$5:$K$1328,K$63),IF($J$5="Todas",COUNTIFS(DB_CAL_Q1_Q4!$O$5:$O$1328,$J$4,DB_CAL_Q1_Q4!$M$5:$M$1328,$B70,DB_CAL_Q1_Q4!$K$5:$K$1328,K$63),IF($J$4="Todas",COUNTIFS(DB_CAL_Q1_Q4!$L$5:$L$1328,$J$5,DB_CAL_Q1_Q4!$M$5:$M$1328,$B70,DB_CAL_Q1_Q4!$K$5:$K$1328,K$63),COUNTIFS(DB_CAL_Q1_Q4!$O$5:$O$1328,$J$4,DB_CAL_Q1_Q4!$L$5:$L$1328,$J$5,DB_CAL_Q1_Q4!$M$5:$M$1328,$B70,DB_CAL_Q1_Q4!$K$5:$K$1328,K$63))))</f>
        <v>10</v>
      </c>
      <c r="L70" s="270">
        <f>IF(AND($J$5="Todas",$J$4="Todas"),COUNTIFS(DB_CAL_Q1_Q4!$M$5:$M$1328,$B70,DB_CAL_Q1_Q4!$K$5:$K$1328,L$63),IF($J$5="Todas",COUNTIFS(DB_CAL_Q1_Q4!$O$5:$O$1328,$J$4,DB_CAL_Q1_Q4!$M$5:$M$1328,$B70,DB_CAL_Q1_Q4!$K$5:$K$1328,L$63),IF($J$4="Todas",COUNTIFS(DB_CAL_Q1_Q4!$L$5:$L$1328,$J$5,DB_CAL_Q1_Q4!$M$5:$M$1328,$B70,DB_CAL_Q1_Q4!$K$5:$K$1328,L$63),COUNTIFS(DB_CAL_Q1_Q4!$O$5:$O$1328,$J$4,DB_CAL_Q1_Q4!$L$5:$L$1328,$J$5,DB_CAL_Q1_Q4!$M$5:$M$1328,$B70,DB_CAL_Q1_Q4!$K$5:$K$1328,L$63))))</f>
        <v>6</v>
      </c>
      <c r="M70" s="274">
        <f t="shared" si="42"/>
        <v>3.5937499999999997E-2</v>
      </c>
      <c r="N70" s="274">
        <f t="shared" si="43"/>
        <v>3.1446540880503145E-2</v>
      </c>
      <c r="O70" s="274">
        <f t="shared" si="44"/>
        <v>1.6393442622950821E-2</v>
      </c>
      <c r="P70" s="242"/>
      <c r="Q70" s="242"/>
      <c r="R70" s="242"/>
      <c r="S70" s="302"/>
      <c r="T70" s="302"/>
      <c r="U70" s="302"/>
    </row>
    <row r="71" spans="1:21" ht="15" customHeight="1">
      <c r="A71" s="236"/>
      <c r="B71" s="272" t="str">
        <f t="shared" si="45"/>
        <v>Biomasa</v>
      </c>
      <c r="C71" s="271">
        <f t="shared" si="38"/>
        <v>1.8882175226586102E-2</v>
      </c>
      <c r="D71" s="270">
        <f>IF(AND($J$5="Todas",$J$4="Todas"),COUNTIFS(DB_CAL_Q1_Q4!$M$5:$M$1328,$B71,DB_CAL_Q1_Q4!$J$5:$J$1328,D$63),IF($J$5="Todas",COUNTIFS(DB_CAL_Q1_Q4!$O$5:$O$1328,$J$4,DB_CAL_Q1_Q4!$M$5:$M$1328,$B71,DB_CAL_Q1_Q4!$J$5:$J$1328,D$63),IF($J$4="Todas",COUNTIFS(DB_CAL_Q1_Q4!$L$5:$L$1328,$J$5,DB_CAL_Q1_Q4!$M$5:$M$1328,$B71,DB_CAL_Q1_Q4!$J$5:$J$1328,D$63),COUNTIFS(DB_CAL_Q1_Q4!$O$5:$O$1328,$J$4,DB_CAL_Q1_Q4!$L$5:$L$1328,$J$5,DB_CAL_Q1_Q4!$M$5:$M$1328,$B71,DB_CAL_Q1_Q4!$J$5:$J$1328,D$63))))</f>
        <v>1</v>
      </c>
      <c r="E71" s="270">
        <f>IF(AND($J$5="Todas",$J$4="Todas"),COUNTIFS(DB_CAL_Q1_Q4!$M$5:$M$1328,$B71,DB_CAL_Q1_Q4!$J$5:$J$1328,E$63),IF($J$5="Todas",COUNTIFS(DB_CAL_Q1_Q4!$O$5:$O$1328,$J$4,DB_CAL_Q1_Q4!$M$5:$M$1328,$B71,DB_CAL_Q1_Q4!$J$5:$J$1328,E$63),IF($J$4="Todas",COUNTIFS(DB_CAL_Q1_Q4!$L$5:$L$1328,$J$5,DB_CAL_Q1_Q4!$M$5:$M$1328,$B71,DB_CAL_Q1_Q4!$J$5:$J$1328,E$63),COUNTIFS(DB_CAL_Q1_Q4!$O$5:$O$1328,$J$4,DB_CAL_Q1_Q4!$L$5:$L$1328,$J$5,DB_CAL_Q1_Q4!$M$5:$M$1328,$B71,DB_CAL_Q1_Q4!$J$5:$J$1328,E$63))))</f>
        <v>7</v>
      </c>
      <c r="F71" s="270">
        <f>IF(AND($J$5="Todas",$J$4="Todas"),COUNTIFS(DB_CAL_Q1_Q4!$M$5:$M$1328,$B71,DB_CAL_Q1_Q4!$J$5:$J$1328,F$63),IF($J$5="Todas",COUNTIFS(DB_CAL_Q1_Q4!$O$5:$O$1328,$J$4,DB_CAL_Q1_Q4!$M$5:$M$1328,$B71,DB_CAL_Q1_Q4!$J$5:$J$1328,F$63),IF($J$4="Todas",COUNTIFS(DB_CAL_Q1_Q4!$L$5:$L$1328,$J$5,DB_CAL_Q1_Q4!$M$5:$M$1328,$B71,DB_CAL_Q1_Q4!$J$5:$J$1328,F$63),COUNTIFS(DB_CAL_Q1_Q4!$O$5:$O$1328,$J$4,DB_CAL_Q1_Q4!$L$5:$L$1328,$J$5,DB_CAL_Q1_Q4!$M$5:$M$1328,$B71,DB_CAL_Q1_Q4!$J$5:$J$1328,F$63))))</f>
        <v>17</v>
      </c>
      <c r="G71" s="274">
        <f t="shared" si="39"/>
        <v>2.8571428571428571E-2</v>
      </c>
      <c r="H71" s="274">
        <f t="shared" si="40"/>
        <v>1.7948717948717947E-2</v>
      </c>
      <c r="I71" s="274">
        <f t="shared" si="41"/>
        <v>1.8909899888765295E-2</v>
      </c>
      <c r="J71" s="290">
        <f>IF(AND($J$5="Todas",$J$4="Todas"),COUNTIFS(DB_CAL_Q1_Q4!$M$5:$M$1328,$B71,DB_CAL_Q1_Q4!$K$5:$K$1328,J$63),IF($J$5="Todas",COUNTIFS(DB_CAL_Q1_Q4!$O$5:$O$1328,$J$4,DB_CAL_Q1_Q4!$M$5:$M$1328,$B71,DB_CAL_Q1_Q4!$K$5:$K$1328,J$63),IF($J$4="Todas",COUNTIFS(DB_CAL_Q1_Q4!$L$5:$L$1328,$J$5,DB_CAL_Q1_Q4!$M$5:$M$1328,$B71,DB_CAL_Q1_Q4!$K$5:$K$1328,J$63),COUNTIFS(DB_CAL_Q1_Q4!$O$5:$O$1328,$J$4,DB_CAL_Q1_Q4!$L$5:$L$1328,$J$5,DB_CAL_Q1_Q4!$M$5:$M$1328,$B71,DB_CAL_Q1_Q4!$K$5:$K$1328,J$63))))</f>
        <v>15</v>
      </c>
      <c r="K71" s="270">
        <f>IF(AND($J$5="Todas",$J$4="Todas"),COUNTIFS(DB_CAL_Q1_Q4!$M$5:$M$1328,$B71,DB_CAL_Q1_Q4!$K$5:$K$1328,K$63),IF($J$5="Todas",COUNTIFS(DB_CAL_Q1_Q4!$O$5:$O$1328,$J$4,DB_CAL_Q1_Q4!$M$5:$M$1328,$B71,DB_CAL_Q1_Q4!$K$5:$K$1328,K$63),IF($J$4="Todas",COUNTIFS(DB_CAL_Q1_Q4!$L$5:$L$1328,$J$5,DB_CAL_Q1_Q4!$M$5:$M$1328,$B71,DB_CAL_Q1_Q4!$K$5:$K$1328,K$63),COUNTIFS(DB_CAL_Q1_Q4!$O$5:$O$1328,$J$4,DB_CAL_Q1_Q4!$L$5:$L$1328,$J$5,DB_CAL_Q1_Q4!$M$5:$M$1328,$B71,DB_CAL_Q1_Q4!$K$5:$K$1328,K$63))))</f>
        <v>1</v>
      </c>
      <c r="L71" s="270">
        <f>IF(AND($J$5="Todas",$J$4="Todas"),COUNTIFS(DB_CAL_Q1_Q4!$M$5:$M$1328,$B71,DB_CAL_Q1_Q4!$K$5:$K$1328,L$63),IF($J$5="Todas",COUNTIFS(DB_CAL_Q1_Q4!$O$5:$O$1328,$J$4,DB_CAL_Q1_Q4!$M$5:$M$1328,$B71,DB_CAL_Q1_Q4!$K$5:$K$1328,L$63),IF($J$4="Todas",COUNTIFS(DB_CAL_Q1_Q4!$L$5:$L$1328,$J$5,DB_CAL_Q1_Q4!$M$5:$M$1328,$B71,DB_CAL_Q1_Q4!$K$5:$K$1328,L$63),COUNTIFS(DB_CAL_Q1_Q4!$O$5:$O$1328,$J$4,DB_CAL_Q1_Q4!$L$5:$L$1328,$J$5,DB_CAL_Q1_Q4!$M$5:$M$1328,$B71,DB_CAL_Q1_Q4!$K$5:$K$1328,L$63))))</f>
        <v>9</v>
      </c>
      <c r="M71" s="274">
        <f t="shared" si="42"/>
        <v>2.34375E-2</v>
      </c>
      <c r="N71" s="274">
        <f t="shared" si="43"/>
        <v>3.1446540880503146E-3</v>
      </c>
      <c r="O71" s="274">
        <f t="shared" si="44"/>
        <v>2.4590163934426229E-2</v>
      </c>
      <c r="P71" s="242"/>
      <c r="Q71" s="242"/>
      <c r="R71" s="242"/>
      <c r="S71" s="302"/>
      <c r="T71" s="302"/>
      <c r="U71" s="302"/>
    </row>
    <row r="72" spans="1:21" ht="15" customHeight="1">
      <c r="A72" s="236"/>
      <c r="B72" s="272" t="str">
        <f t="shared" si="45"/>
        <v>Carbón</v>
      </c>
      <c r="C72" s="271">
        <f t="shared" si="38"/>
        <v>6.7975830815709968E-3</v>
      </c>
      <c r="D72" s="270">
        <f>IF(AND($J$5="Todas",$J$4="Todas"),COUNTIFS(DB_CAL_Q1_Q4!$M$5:$M$1328,$B72,DB_CAL_Q1_Q4!$J$5:$J$1328,D$63),IF($J$5="Todas",COUNTIFS(DB_CAL_Q1_Q4!$O$5:$O$1328,$J$4,DB_CAL_Q1_Q4!$M$5:$M$1328,$B72,DB_CAL_Q1_Q4!$J$5:$J$1328,D$63),IF($J$4="Todas",COUNTIFS(DB_CAL_Q1_Q4!$L$5:$L$1328,$J$5,DB_CAL_Q1_Q4!$M$5:$M$1328,$B72,DB_CAL_Q1_Q4!$J$5:$J$1328,D$63),COUNTIFS(DB_CAL_Q1_Q4!$O$5:$O$1328,$J$4,DB_CAL_Q1_Q4!$L$5:$L$1328,$J$5,DB_CAL_Q1_Q4!$M$5:$M$1328,$B72,DB_CAL_Q1_Q4!$J$5:$J$1328,D$63))))</f>
        <v>2</v>
      </c>
      <c r="E72" s="270">
        <f>IF(AND($J$5="Todas",$J$4="Todas"),COUNTIFS(DB_CAL_Q1_Q4!$M$5:$M$1328,$B72,DB_CAL_Q1_Q4!$J$5:$J$1328,E$63),IF($J$5="Todas",COUNTIFS(DB_CAL_Q1_Q4!$O$5:$O$1328,$J$4,DB_CAL_Q1_Q4!$M$5:$M$1328,$B72,DB_CAL_Q1_Q4!$J$5:$J$1328,E$63),IF($J$4="Todas",COUNTIFS(DB_CAL_Q1_Q4!$L$5:$L$1328,$J$5,DB_CAL_Q1_Q4!$M$5:$M$1328,$B72,DB_CAL_Q1_Q4!$J$5:$J$1328,E$63),COUNTIFS(DB_CAL_Q1_Q4!$O$5:$O$1328,$J$4,DB_CAL_Q1_Q4!$L$5:$L$1328,$J$5,DB_CAL_Q1_Q4!$M$5:$M$1328,$B72,DB_CAL_Q1_Q4!$J$5:$J$1328,E$63))))</f>
        <v>1</v>
      </c>
      <c r="F72" s="270">
        <f>IF(AND($J$5="Todas",$J$4="Todas"),COUNTIFS(DB_CAL_Q1_Q4!$M$5:$M$1328,$B72,DB_CAL_Q1_Q4!$J$5:$J$1328,F$63),IF($J$5="Todas",COUNTIFS(DB_CAL_Q1_Q4!$O$5:$O$1328,$J$4,DB_CAL_Q1_Q4!$M$5:$M$1328,$B72,DB_CAL_Q1_Q4!$J$5:$J$1328,F$63),IF($J$4="Todas",COUNTIFS(DB_CAL_Q1_Q4!$L$5:$L$1328,$J$5,DB_CAL_Q1_Q4!$M$5:$M$1328,$B72,DB_CAL_Q1_Q4!$J$5:$J$1328,F$63),COUNTIFS(DB_CAL_Q1_Q4!$O$5:$O$1328,$J$4,DB_CAL_Q1_Q4!$L$5:$L$1328,$J$5,DB_CAL_Q1_Q4!$M$5:$M$1328,$B72,DB_CAL_Q1_Q4!$J$5:$J$1328,F$63))))</f>
        <v>6</v>
      </c>
      <c r="G72" s="274">
        <f t="shared" si="39"/>
        <v>5.7142857142857141E-2</v>
      </c>
      <c r="H72" s="274">
        <f t="shared" si="40"/>
        <v>2.5641025641025641E-3</v>
      </c>
      <c r="I72" s="274">
        <f t="shared" si="41"/>
        <v>6.6740823136818691E-3</v>
      </c>
      <c r="J72" s="290">
        <f>IF(AND($J$5="Todas",$J$4="Todas"),COUNTIFS(DB_CAL_Q1_Q4!$M$5:$M$1328,$B72,DB_CAL_Q1_Q4!$K$5:$K$1328,J$63),IF($J$5="Todas",COUNTIFS(DB_CAL_Q1_Q4!$O$5:$O$1328,$J$4,DB_CAL_Q1_Q4!$M$5:$M$1328,$B72,DB_CAL_Q1_Q4!$K$5:$K$1328,J$63),IF($J$4="Todas",COUNTIFS(DB_CAL_Q1_Q4!$L$5:$L$1328,$J$5,DB_CAL_Q1_Q4!$M$5:$M$1328,$B72,DB_CAL_Q1_Q4!$K$5:$K$1328,J$63),COUNTIFS(DB_CAL_Q1_Q4!$O$5:$O$1328,$J$4,DB_CAL_Q1_Q4!$L$5:$L$1328,$J$5,DB_CAL_Q1_Q4!$M$5:$M$1328,$B72,DB_CAL_Q1_Q4!$K$5:$K$1328,J$63))))</f>
        <v>6</v>
      </c>
      <c r="K72" s="270">
        <f>IF(AND($J$5="Todas",$J$4="Todas"),COUNTIFS(DB_CAL_Q1_Q4!$M$5:$M$1328,$B72,DB_CAL_Q1_Q4!$K$5:$K$1328,K$63),IF($J$5="Todas",COUNTIFS(DB_CAL_Q1_Q4!$O$5:$O$1328,$J$4,DB_CAL_Q1_Q4!$M$5:$M$1328,$B72,DB_CAL_Q1_Q4!$K$5:$K$1328,K$63),IF($J$4="Todas",COUNTIFS(DB_CAL_Q1_Q4!$L$5:$L$1328,$J$5,DB_CAL_Q1_Q4!$M$5:$M$1328,$B72,DB_CAL_Q1_Q4!$K$5:$K$1328,K$63),COUNTIFS(DB_CAL_Q1_Q4!$O$5:$O$1328,$J$4,DB_CAL_Q1_Q4!$L$5:$L$1328,$J$5,DB_CAL_Q1_Q4!$M$5:$M$1328,$B72,DB_CAL_Q1_Q4!$K$5:$K$1328,K$63))))</f>
        <v>2</v>
      </c>
      <c r="L72" s="270">
        <f>IF(AND($J$5="Todas",$J$4="Todas"),COUNTIFS(DB_CAL_Q1_Q4!$M$5:$M$1328,$B72,DB_CAL_Q1_Q4!$K$5:$K$1328,L$63),IF($J$5="Todas",COUNTIFS(DB_CAL_Q1_Q4!$O$5:$O$1328,$J$4,DB_CAL_Q1_Q4!$M$5:$M$1328,$B72,DB_CAL_Q1_Q4!$K$5:$K$1328,L$63),IF($J$4="Todas",COUNTIFS(DB_CAL_Q1_Q4!$L$5:$L$1328,$J$5,DB_CAL_Q1_Q4!$M$5:$M$1328,$B72,DB_CAL_Q1_Q4!$K$5:$K$1328,L$63),COUNTIFS(DB_CAL_Q1_Q4!$O$5:$O$1328,$J$4,DB_CAL_Q1_Q4!$L$5:$L$1328,$J$5,DB_CAL_Q1_Q4!$M$5:$M$1328,$B72,DB_CAL_Q1_Q4!$K$5:$K$1328,L$63))))</f>
        <v>1</v>
      </c>
      <c r="M72" s="274">
        <f t="shared" si="42"/>
        <v>9.3749999999999997E-3</v>
      </c>
      <c r="N72" s="274">
        <f t="shared" si="43"/>
        <v>6.2893081761006293E-3</v>
      </c>
      <c r="O72" s="274">
        <f t="shared" si="44"/>
        <v>2.7322404371584699E-3</v>
      </c>
      <c r="P72" s="242"/>
      <c r="Q72" s="242"/>
      <c r="R72" s="242"/>
      <c r="S72" s="302"/>
      <c r="T72" s="302"/>
      <c r="U72" s="302"/>
    </row>
    <row r="73" spans="1:21" ht="15" customHeight="1">
      <c r="A73" s="236"/>
      <c r="B73" s="272" t="str">
        <f t="shared" si="45"/>
        <v>Solar Térmica</v>
      </c>
      <c r="C73" s="271">
        <f t="shared" si="38"/>
        <v>2.2658610271903325E-3</v>
      </c>
      <c r="D73" s="270">
        <f>IF(AND($J$5="Todas",$J$4="Todas"),COUNTIFS(DB_CAL_Q1_Q4!$M$5:$M$1328,$B73,DB_CAL_Q1_Q4!$J$5:$J$1328,D$63),IF($J$5="Todas",COUNTIFS(DB_CAL_Q1_Q4!$O$5:$O$1328,$J$4,DB_CAL_Q1_Q4!$M$5:$M$1328,$B73,DB_CAL_Q1_Q4!$J$5:$J$1328,D$63),IF($J$4="Todas",COUNTIFS(DB_CAL_Q1_Q4!$L$5:$L$1328,$J$5,DB_CAL_Q1_Q4!$M$5:$M$1328,$B73,DB_CAL_Q1_Q4!$J$5:$J$1328,D$63),COUNTIFS(DB_CAL_Q1_Q4!$O$5:$O$1328,$J$4,DB_CAL_Q1_Q4!$L$5:$L$1328,$J$5,DB_CAL_Q1_Q4!$M$5:$M$1328,$B73,DB_CAL_Q1_Q4!$J$5:$J$1328,D$63))))</f>
        <v>0</v>
      </c>
      <c r="E73" s="270">
        <f>IF(AND($J$5="Todas",$J$4="Todas"),COUNTIFS(DB_CAL_Q1_Q4!$M$5:$M$1328,$B73,DB_CAL_Q1_Q4!$J$5:$J$1328,E$63),IF($J$5="Todas",COUNTIFS(DB_CAL_Q1_Q4!$O$5:$O$1328,$J$4,DB_CAL_Q1_Q4!$M$5:$M$1328,$B73,DB_CAL_Q1_Q4!$J$5:$J$1328,E$63),IF($J$4="Todas",COUNTIFS(DB_CAL_Q1_Q4!$L$5:$L$1328,$J$5,DB_CAL_Q1_Q4!$M$5:$M$1328,$B73,DB_CAL_Q1_Q4!$J$5:$J$1328,E$63),COUNTIFS(DB_CAL_Q1_Q4!$O$5:$O$1328,$J$4,DB_CAL_Q1_Q4!$L$5:$L$1328,$J$5,DB_CAL_Q1_Q4!$M$5:$M$1328,$B73,DB_CAL_Q1_Q4!$J$5:$J$1328,E$63))))</f>
        <v>1</v>
      </c>
      <c r="F73" s="270">
        <f>IF(AND($J$5="Todas",$J$4="Todas"),COUNTIFS(DB_CAL_Q1_Q4!$M$5:$M$1328,$B73,DB_CAL_Q1_Q4!$J$5:$J$1328,F$63),IF($J$5="Todas",COUNTIFS(DB_CAL_Q1_Q4!$O$5:$O$1328,$J$4,DB_CAL_Q1_Q4!$M$5:$M$1328,$B73,DB_CAL_Q1_Q4!$J$5:$J$1328,F$63),IF($J$4="Todas",COUNTIFS(DB_CAL_Q1_Q4!$L$5:$L$1328,$J$5,DB_CAL_Q1_Q4!$M$5:$M$1328,$B73,DB_CAL_Q1_Q4!$J$5:$J$1328,F$63),COUNTIFS(DB_CAL_Q1_Q4!$O$5:$O$1328,$J$4,DB_CAL_Q1_Q4!$L$5:$L$1328,$J$5,DB_CAL_Q1_Q4!$M$5:$M$1328,$B73,DB_CAL_Q1_Q4!$J$5:$J$1328,F$63))))</f>
        <v>2</v>
      </c>
      <c r="G73" s="274">
        <f t="shared" si="39"/>
        <v>0</v>
      </c>
      <c r="H73" s="274">
        <f t="shared" si="40"/>
        <v>2.5641025641025641E-3</v>
      </c>
      <c r="I73" s="274">
        <f t="shared" si="41"/>
        <v>2.2246941045606229E-3</v>
      </c>
      <c r="J73" s="290">
        <f>IF(AND($J$5="Todas",$J$4="Todas"),COUNTIFS(DB_CAL_Q1_Q4!$M$5:$M$1328,$B73,DB_CAL_Q1_Q4!$K$5:$K$1328,J$63),IF($J$5="Todas",COUNTIFS(DB_CAL_Q1_Q4!$O$5:$O$1328,$J$4,DB_CAL_Q1_Q4!$M$5:$M$1328,$B73,DB_CAL_Q1_Q4!$K$5:$K$1328,J$63),IF($J$4="Todas",COUNTIFS(DB_CAL_Q1_Q4!$L$5:$L$1328,$J$5,DB_CAL_Q1_Q4!$M$5:$M$1328,$B73,DB_CAL_Q1_Q4!$K$5:$K$1328,J$63),COUNTIFS(DB_CAL_Q1_Q4!$O$5:$O$1328,$J$4,DB_CAL_Q1_Q4!$L$5:$L$1328,$J$5,DB_CAL_Q1_Q4!$M$5:$M$1328,$B73,DB_CAL_Q1_Q4!$K$5:$K$1328,J$63))))</f>
        <v>1</v>
      </c>
      <c r="K73" s="270">
        <f>IF(AND($J$5="Todas",$J$4="Todas"),COUNTIFS(DB_CAL_Q1_Q4!$M$5:$M$1328,$B73,DB_CAL_Q1_Q4!$K$5:$K$1328,K$63),IF($J$5="Todas",COUNTIFS(DB_CAL_Q1_Q4!$O$5:$O$1328,$J$4,DB_CAL_Q1_Q4!$M$5:$M$1328,$B73,DB_CAL_Q1_Q4!$K$5:$K$1328,K$63),IF($J$4="Todas",COUNTIFS(DB_CAL_Q1_Q4!$L$5:$L$1328,$J$5,DB_CAL_Q1_Q4!$M$5:$M$1328,$B73,DB_CAL_Q1_Q4!$K$5:$K$1328,K$63),COUNTIFS(DB_CAL_Q1_Q4!$O$5:$O$1328,$J$4,DB_CAL_Q1_Q4!$L$5:$L$1328,$J$5,DB_CAL_Q1_Q4!$M$5:$M$1328,$B73,DB_CAL_Q1_Q4!$K$5:$K$1328,K$63))))</f>
        <v>2</v>
      </c>
      <c r="L73" s="270">
        <f>IF(AND($J$5="Todas",$J$4="Todas"),COUNTIFS(DB_CAL_Q1_Q4!$M$5:$M$1328,$B73,DB_CAL_Q1_Q4!$K$5:$K$1328,L$63),IF($J$5="Todas",COUNTIFS(DB_CAL_Q1_Q4!$O$5:$O$1328,$J$4,DB_CAL_Q1_Q4!$M$5:$M$1328,$B73,DB_CAL_Q1_Q4!$K$5:$K$1328,L$63),IF($J$4="Todas",COUNTIFS(DB_CAL_Q1_Q4!$L$5:$L$1328,$J$5,DB_CAL_Q1_Q4!$M$5:$M$1328,$B73,DB_CAL_Q1_Q4!$K$5:$K$1328,L$63),COUNTIFS(DB_CAL_Q1_Q4!$O$5:$O$1328,$J$4,DB_CAL_Q1_Q4!$L$5:$L$1328,$J$5,DB_CAL_Q1_Q4!$M$5:$M$1328,$B73,DB_CAL_Q1_Q4!$K$5:$K$1328,L$63))))</f>
        <v>0</v>
      </c>
      <c r="M73" s="274">
        <f t="shared" si="42"/>
        <v>1.5625000000000001E-3</v>
      </c>
      <c r="N73" s="274">
        <f t="shared" si="43"/>
        <v>6.2893081761006293E-3</v>
      </c>
      <c r="O73" s="274">
        <f t="shared" si="44"/>
        <v>0</v>
      </c>
      <c r="P73" s="242"/>
      <c r="Q73" s="242"/>
      <c r="R73" s="242"/>
      <c r="S73" s="302"/>
      <c r="T73" s="302"/>
      <c r="U73" s="302"/>
    </row>
    <row r="74" spans="1:21" ht="15" customHeight="1">
      <c r="A74" s="236"/>
      <c r="B74" s="272" t="str">
        <f t="shared" si="45"/>
        <v>DH renovable</v>
      </c>
      <c r="C74" s="271">
        <f t="shared" si="38"/>
        <v>1.5105740181268882E-3</v>
      </c>
      <c r="D74" s="270">
        <f>IF(AND($J$5="Todas",$J$4="Todas"),COUNTIFS(DB_CAL_Q1_Q4!$M$5:$M$1328,$B74,DB_CAL_Q1_Q4!$J$5:$J$1328,D$63),IF($J$5="Todas",COUNTIFS(DB_CAL_Q1_Q4!$O$5:$O$1328,$J$4,DB_CAL_Q1_Q4!$M$5:$M$1328,$B74,DB_CAL_Q1_Q4!$J$5:$J$1328,D$63),IF($J$4="Todas",COUNTIFS(DB_CAL_Q1_Q4!$L$5:$L$1328,$J$5,DB_CAL_Q1_Q4!$M$5:$M$1328,$B74,DB_CAL_Q1_Q4!$J$5:$J$1328,D$63),COUNTIFS(DB_CAL_Q1_Q4!$O$5:$O$1328,$J$4,DB_CAL_Q1_Q4!$L$5:$L$1328,$J$5,DB_CAL_Q1_Q4!$M$5:$M$1328,$B74,DB_CAL_Q1_Q4!$J$5:$J$1328,D$63))))</f>
        <v>0</v>
      </c>
      <c r="E74" s="270">
        <f>IF(AND($J$5="Todas",$J$4="Todas"),COUNTIFS(DB_CAL_Q1_Q4!$M$5:$M$1328,$B74,DB_CAL_Q1_Q4!$J$5:$J$1328,E$63),IF($J$5="Todas",COUNTIFS(DB_CAL_Q1_Q4!$O$5:$O$1328,$J$4,DB_CAL_Q1_Q4!$M$5:$M$1328,$B74,DB_CAL_Q1_Q4!$J$5:$J$1328,E$63),IF($J$4="Todas",COUNTIFS(DB_CAL_Q1_Q4!$L$5:$L$1328,$J$5,DB_CAL_Q1_Q4!$M$5:$M$1328,$B74,DB_CAL_Q1_Q4!$J$5:$J$1328,E$63),COUNTIFS(DB_CAL_Q1_Q4!$O$5:$O$1328,$J$4,DB_CAL_Q1_Q4!$L$5:$L$1328,$J$5,DB_CAL_Q1_Q4!$M$5:$M$1328,$B74,DB_CAL_Q1_Q4!$J$5:$J$1328,E$63))))</f>
        <v>1</v>
      </c>
      <c r="F74" s="270">
        <f>IF(AND($J$5="Todas",$J$4="Todas"),COUNTIFS(DB_CAL_Q1_Q4!$M$5:$M$1328,$B74,DB_CAL_Q1_Q4!$J$5:$J$1328,F$63),IF($J$5="Todas",COUNTIFS(DB_CAL_Q1_Q4!$O$5:$O$1328,$J$4,DB_CAL_Q1_Q4!$M$5:$M$1328,$B74,DB_CAL_Q1_Q4!$J$5:$J$1328,F$63),IF($J$4="Todas",COUNTIFS(DB_CAL_Q1_Q4!$L$5:$L$1328,$J$5,DB_CAL_Q1_Q4!$M$5:$M$1328,$B74,DB_CAL_Q1_Q4!$J$5:$J$1328,F$63),COUNTIFS(DB_CAL_Q1_Q4!$O$5:$O$1328,$J$4,DB_CAL_Q1_Q4!$L$5:$L$1328,$J$5,DB_CAL_Q1_Q4!$M$5:$M$1328,$B74,DB_CAL_Q1_Q4!$J$5:$J$1328,F$63))))</f>
        <v>1</v>
      </c>
      <c r="G74" s="274">
        <f t="shared" si="39"/>
        <v>0</v>
      </c>
      <c r="H74" s="274">
        <f t="shared" si="40"/>
        <v>2.5641025641025641E-3</v>
      </c>
      <c r="I74" s="274">
        <f t="shared" si="41"/>
        <v>1.1123470522803114E-3</v>
      </c>
      <c r="J74" s="290">
        <f>IF(AND($J$5="Todas",$J$4="Todas"),COUNTIFS(DB_CAL_Q1_Q4!$M$5:$M$1328,$B74,DB_CAL_Q1_Q4!$K$5:$K$1328,J$63),IF($J$5="Todas",COUNTIFS(DB_CAL_Q1_Q4!$O$5:$O$1328,$J$4,DB_CAL_Q1_Q4!$M$5:$M$1328,$B74,DB_CAL_Q1_Q4!$K$5:$K$1328,J$63),IF($J$4="Todas",COUNTIFS(DB_CAL_Q1_Q4!$L$5:$L$1328,$J$5,DB_CAL_Q1_Q4!$M$5:$M$1328,$B74,DB_CAL_Q1_Q4!$K$5:$K$1328,J$63),COUNTIFS(DB_CAL_Q1_Q4!$O$5:$O$1328,$J$4,DB_CAL_Q1_Q4!$L$5:$L$1328,$J$5,DB_CAL_Q1_Q4!$M$5:$M$1328,$B74,DB_CAL_Q1_Q4!$K$5:$K$1328,J$63))))</f>
        <v>1</v>
      </c>
      <c r="K74" s="270">
        <f>IF(AND($J$5="Todas",$J$4="Todas"),COUNTIFS(DB_CAL_Q1_Q4!$M$5:$M$1328,$B74,DB_CAL_Q1_Q4!$K$5:$K$1328,K$63),IF($J$5="Todas",COUNTIFS(DB_CAL_Q1_Q4!$O$5:$O$1328,$J$4,DB_CAL_Q1_Q4!$M$5:$M$1328,$B74,DB_CAL_Q1_Q4!$K$5:$K$1328,K$63),IF($J$4="Todas",COUNTIFS(DB_CAL_Q1_Q4!$L$5:$L$1328,$J$5,DB_CAL_Q1_Q4!$M$5:$M$1328,$B74,DB_CAL_Q1_Q4!$K$5:$K$1328,K$63),COUNTIFS(DB_CAL_Q1_Q4!$O$5:$O$1328,$J$4,DB_CAL_Q1_Q4!$L$5:$L$1328,$J$5,DB_CAL_Q1_Q4!$M$5:$M$1328,$B74,DB_CAL_Q1_Q4!$K$5:$K$1328,K$63))))</f>
        <v>1</v>
      </c>
      <c r="L74" s="270">
        <f>IF(AND($J$5="Todas",$J$4="Todas"),COUNTIFS(DB_CAL_Q1_Q4!$M$5:$M$1328,$B74,DB_CAL_Q1_Q4!$K$5:$K$1328,L$63),IF($J$5="Todas",COUNTIFS(DB_CAL_Q1_Q4!$O$5:$O$1328,$J$4,DB_CAL_Q1_Q4!$M$5:$M$1328,$B74,DB_CAL_Q1_Q4!$K$5:$K$1328,L$63),IF($J$4="Todas",COUNTIFS(DB_CAL_Q1_Q4!$L$5:$L$1328,$J$5,DB_CAL_Q1_Q4!$M$5:$M$1328,$B74,DB_CAL_Q1_Q4!$K$5:$K$1328,L$63),COUNTIFS(DB_CAL_Q1_Q4!$O$5:$O$1328,$J$4,DB_CAL_Q1_Q4!$L$5:$L$1328,$J$5,DB_CAL_Q1_Q4!$M$5:$M$1328,$B74,DB_CAL_Q1_Q4!$K$5:$K$1328,L$63))))</f>
        <v>0</v>
      </c>
      <c r="M74" s="274">
        <f t="shared" si="42"/>
        <v>1.5625000000000001E-3</v>
      </c>
      <c r="N74" s="274">
        <f t="shared" si="43"/>
        <v>3.1446540880503146E-3</v>
      </c>
      <c r="O74" s="274">
        <f t="shared" si="44"/>
        <v>0</v>
      </c>
      <c r="P74" s="242"/>
      <c r="Q74" s="242"/>
      <c r="R74" s="242"/>
      <c r="S74" s="302"/>
      <c r="T74" s="302"/>
      <c r="U74" s="302"/>
    </row>
    <row r="75" spans="1:21" ht="15" customHeight="1">
      <c r="A75" s="236"/>
      <c r="B75" s="272" t="str">
        <f t="shared" si="45"/>
        <v>Bomba de calor agua</v>
      </c>
      <c r="C75" s="271">
        <f t="shared" si="38"/>
        <v>7.5528700906344411E-4</v>
      </c>
      <c r="D75" s="270">
        <f>IF(AND($J$5="Todas",$J$4="Todas"),COUNTIFS(DB_CAL_Q1_Q4!$M$5:$M$1328,$B75,DB_CAL_Q1_Q4!$J$5:$J$1328,D$63),IF($J$5="Todas",COUNTIFS(DB_CAL_Q1_Q4!$O$5:$O$1328,$J$4,DB_CAL_Q1_Q4!$M$5:$M$1328,$B75,DB_CAL_Q1_Q4!$J$5:$J$1328,D$63),IF($J$4="Todas",COUNTIFS(DB_CAL_Q1_Q4!$L$5:$L$1328,$J$5,DB_CAL_Q1_Q4!$M$5:$M$1328,$B75,DB_CAL_Q1_Q4!$J$5:$J$1328,D$63),COUNTIFS(DB_CAL_Q1_Q4!$O$5:$O$1328,$J$4,DB_CAL_Q1_Q4!$L$5:$L$1328,$J$5,DB_CAL_Q1_Q4!$M$5:$M$1328,$B75,DB_CAL_Q1_Q4!$J$5:$J$1328,D$63))))</f>
        <v>0</v>
      </c>
      <c r="E75" s="270">
        <f>IF(AND($J$5="Todas",$J$4="Todas"),COUNTIFS(DB_CAL_Q1_Q4!$M$5:$M$1328,$B75,DB_CAL_Q1_Q4!$J$5:$J$1328,E$63),IF($J$5="Todas",COUNTIFS(DB_CAL_Q1_Q4!$O$5:$O$1328,$J$4,DB_CAL_Q1_Q4!$M$5:$M$1328,$B75,DB_CAL_Q1_Q4!$J$5:$J$1328,E$63),IF($J$4="Todas",COUNTIFS(DB_CAL_Q1_Q4!$L$5:$L$1328,$J$5,DB_CAL_Q1_Q4!$M$5:$M$1328,$B75,DB_CAL_Q1_Q4!$J$5:$J$1328,E$63),COUNTIFS(DB_CAL_Q1_Q4!$O$5:$O$1328,$J$4,DB_CAL_Q1_Q4!$L$5:$L$1328,$J$5,DB_CAL_Q1_Q4!$M$5:$M$1328,$B75,DB_CAL_Q1_Q4!$J$5:$J$1328,E$63))))</f>
        <v>0</v>
      </c>
      <c r="F75" s="270">
        <f>IF(AND($J$5="Todas",$J$4="Todas"),COUNTIFS(DB_CAL_Q1_Q4!$M$5:$M$1328,$B75,DB_CAL_Q1_Q4!$J$5:$J$1328,F$63),IF($J$5="Todas",COUNTIFS(DB_CAL_Q1_Q4!$O$5:$O$1328,$J$4,DB_CAL_Q1_Q4!$M$5:$M$1328,$B75,DB_CAL_Q1_Q4!$J$5:$J$1328,F$63),IF($J$4="Todas",COUNTIFS(DB_CAL_Q1_Q4!$L$5:$L$1328,$J$5,DB_CAL_Q1_Q4!$M$5:$M$1328,$B75,DB_CAL_Q1_Q4!$J$5:$J$1328,F$63),COUNTIFS(DB_CAL_Q1_Q4!$O$5:$O$1328,$J$4,DB_CAL_Q1_Q4!$L$5:$L$1328,$J$5,DB_CAL_Q1_Q4!$M$5:$M$1328,$B75,DB_CAL_Q1_Q4!$J$5:$J$1328,F$63))))</f>
        <v>1</v>
      </c>
      <c r="G75" s="274">
        <f t="shared" si="39"/>
        <v>0</v>
      </c>
      <c r="H75" s="274">
        <f t="shared" si="40"/>
        <v>0</v>
      </c>
      <c r="I75" s="274">
        <f t="shared" si="41"/>
        <v>1.1123470522803114E-3</v>
      </c>
      <c r="J75" s="290">
        <f>IF(AND($J$5="Todas",$J$4="Todas"),COUNTIFS(DB_CAL_Q1_Q4!$M$5:$M$1328,$B75,DB_CAL_Q1_Q4!$K$5:$K$1328,J$63),IF($J$5="Todas",COUNTIFS(DB_CAL_Q1_Q4!$O$5:$O$1328,$J$4,DB_CAL_Q1_Q4!$M$5:$M$1328,$B75,DB_CAL_Q1_Q4!$K$5:$K$1328,J$63),IF($J$4="Todas",COUNTIFS(DB_CAL_Q1_Q4!$L$5:$L$1328,$J$5,DB_CAL_Q1_Q4!$M$5:$M$1328,$B75,DB_CAL_Q1_Q4!$K$5:$K$1328,J$63),COUNTIFS(DB_CAL_Q1_Q4!$O$5:$O$1328,$J$4,DB_CAL_Q1_Q4!$L$5:$L$1328,$J$5,DB_CAL_Q1_Q4!$M$5:$M$1328,$B75,DB_CAL_Q1_Q4!$K$5:$K$1328,J$63))))</f>
        <v>0</v>
      </c>
      <c r="K75" s="270">
        <f>IF(AND($J$5="Todas",$J$4="Todas"),COUNTIFS(DB_CAL_Q1_Q4!$M$5:$M$1328,$B75,DB_CAL_Q1_Q4!$K$5:$K$1328,K$63),IF($J$5="Todas",COUNTIFS(DB_CAL_Q1_Q4!$O$5:$O$1328,$J$4,DB_CAL_Q1_Q4!$M$5:$M$1328,$B75,DB_CAL_Q1_Q4!$K$5:$K$1328,K$63),IF($J$4="Todas",COUNTIFS(DB_CAL_Q1_Q4!$L$5:$L$1328,$J$5,DB_CAL_Q1_Q4!$M$5:$M$1328,$B75,DB_CAL_Q1_Q4!$K$5:$K$1328,K$63),COUNTIFS(DB_CAL_Q1_Q4!$O$5:$O$1328,$J$4,DB_CAL_Q1_Q4!$L$5:$L$1328,$J$5,DB_CAL_Q1_Q4!$M$5:$M$1328,$B75,DB_CAL_Q1_Q4!$K$5:$K$1328,K$63))))</f>
        <v>0</v>
      </c>
      <c r="L75" s="270">
        <f>IF(AND($J$5="Todas",$J$4="Todas"),COUNTIFS(DB_CAL_Q1_Q4!$M$5:$M$1328,$B75,DB_CAL_Q1_Q4!$K$5:$K$1328,L$63),IF($J$5="Todas",COUNTIFS(DB_CAL_Q1_Q4!$O$5:$O$1328,$J$4,DB_CAL_Q1_Q4!$M$5:$M$1328,$B75,DB_CAL_Q1_Q4!$K$5:$K$1328,L$63),IF($J$4="Todas",COUNTIFS(DB_CAL_Q1_Q4!$L$5:$L$1328,$J$5,DB_CAL_Q1_Q4!$M$5:$M$1328,$B75,DB_CAL_Q1_Q4!$K$5:$K$1328,L$63),COUNTIFS(DB_CAL_Q1_Q4!$O$5:$O$1328,$J$4,DB_CAL_Q1_Q4!$L$5:$L$1328,$J$5,DB_CAL_Q1_Q4!$M$5:$M$1328,$B75,DB_CAL_Q1_Q4!$K$5:$K$1328,L$63))))</f>
        <v>1</v>
      </c>
      <c r="M75" s="274">
        <f t="shared" si="42"/>
        <v>0</v>
      </c>
      <c r="N75" s="274">
        <f t="shared" si="43"/>
        <v>0</v>
      </c>
      <c r="O75" s="274">
        <f t="shared" si="44"/>
        <v>2.7322404371584699E-3</v>
      </c>
      <c r="P75" s="242"/>
      <c r="Q75" s="242"/>
      <c r="R75" s="242"/>
      <c r="S75" s="302"/>
      <c r="T75" s="302"/>
      <c r="U75" s="302"/>
    </row>
    <row r="76" spans="1:21" ht="15" customHeight="1" thickBot="1">
      <c r="A76" s="236"/>
      <c r="B76" s="278" t="str">
        <f t="shared" si="45"/>
        <v>DH no renovable</v>
      </c>
      <c r="C76" s="277">
        <f t="shared" si="38"/>
        <v>7.5528700906344411E-4</v>
      </c>
      <c r="D76" s="276">
        <f>IF(AND($J$5="Todas",$J$4="Todas"),COUNTIFS(DB_CAL_Q1_Q4!$M$5:$M$1328,$B76,DB_CAL_Q1_Q4!$J$5:$J$1328,D$63),IF($J$5="Todas",COUNTIFS(DB_CAL_Q1_Q4!$O$5:$O$1328,$J$4,DB_CAL_Q1_Q4!$M$5:$M$1328,$B76,DB_CAL_Q1_Q4!$J$5:$J$1328,D$63),IF($J$4="Todas",COUNTIFS(DB_CAL_Q1_Q4!$L$5:$L$1328,$J$5,DB_CAL_Q1_Q4!$M$5:$M$1328,$B76,DB_CAL_Q1_Q4!$J$5:$J$1328,D$63),COUNTIFS(DB_CAL_Q1_Q4!$O$5:$O$1328,$J$4,DB_CAL_Q1_Q4!$L$5:$L$1328,$J$5,DB_CAL_Q1_Q4!$M$5:$M$1328,$B76,DB_CAL_Q1_Q4!$J$5:$J$1328,D$63))))</f>
        <v>0</v>
      </c>
      <c r="E76" s="276">
        <f>IF(AND($J$5="Todas",$J$4="Todas"),COUNTIFS(DB_CAL_Q1_Q4!$M$5:$M$1328,$B76,DB_CAL_Q1_Q4!$J$5:$J$1328,E$63),IF($J$5="Todas",COUNTIFS(DB_CAL_Q1_Q4!$O$5:$O$1328,$J$4,DB_CAL_Q1_Q4!$M$5:$M$1328,$B76,DB_CAL_Q1_Q4!$J$5:$J$1328,E$63),IF($J$4="Todas",COUNTIFS(DB_CAL_Q1_Q4!$L$5:$L$1328,$J$5,DB_CAL_Q1_Q4!$M$5:$M$1328,$B76,DB_CAL_Q1_Q4!$J$5:$J$1328,E$63),COUNTIFS(DB_CAL_Q1_Q4!$O$5:$O$1328,$J$4,DB_CAL_Q1_Q4!$L$5:$L$1328,$J$5,DB_CAL_Q1_Q4!$M$5:$M$1328,$B76,DB_CAL_Q1_Q4!$J$5:$J$1328,E$63))))</f>
        <v>0</v>
      </c>
      <c r="F76" s="276">
        <f>IF(AND($J$5="Todas",$J$4="Todas"),COUNTIFS(DB_CAL_Q1_Q4!$M$5:$M$1328,$B76,DB_CAL_Q1_Q4!$J$5:$J$1328,F$63),IF($J$5="Todas",COUNTIFS(DB_CAL_Q1_Q4!$O$5:$O$1328,$J$4,DB_CAL_Q1_Q4!$M$5:$M$1328,$B76,DB_CAL_Q1_Q4!$J$5:$J$1328,F$63),IF($J$4="Todas",COUNTIFS(DB_CAL_Q1_Q4!$L$5:$L$1328,$J$5,DB_CAL_Q1_Q4!$M$5:$M$1328,$B76,DB_CAL_Q1_Q4!$J$5:$J$1328,F$63),COUNTIFS(DB_CAL_Q1_Q4!$O$5:$O$1328,$J$4,DB_CAL_Q1_Q4!$L$5:$L$1328,$J$5,DB_CAL_Q1_Q4!$M$5:$M$1328,$B76,DB_CAL_Q1_Q4!$J$5:$J$1328,F$63))))</f>
        <v>1</v>
      </c>
      <c r="G76" s="280">
        <f t="shared" si="39"/>
        <v>0</v>
      </c>
      <c r="H76" s="280">
        <f t="shared" si="40"/>
        <v>0</v>
      </c>
      <c r="I76" s="280">
        <f t="shared" si="41"/>
        <v>1.1123470522803114E-3</v>
      </c>
      <c r="J76" s="291">
        <f>IF(AND($J$5="Todas",$J$4="Todas"),COUNTIFS(DB_CAL_Q1_Q4!$M$5:$M$1328,$B76,DB_CAL_Q1_Q4!$K$5:$K$1328,J$63),IF($J$5="Todas",COUNTIFS(DB_CAL_Q1_Q4!$O$5:$O$1328,$J$4,DB_CAL_Q1_Q4!$M$5:$M$1328,$B76,DB_CAL_Q1_Q4!$K$5:$K$1328,J$63),IF($J$4="Todas",COUNTIFS(DB_CAL_Q1_Q4!$L$5:$L$1328,$J$5,DB_CAL_Q1_Q4!$M$5:$M$1328,$B76,DB_CAL_Q1_Q4!$K$5:$K$1328,J$63),COUNTIFS(DB_CAL_Q1_Q4!$O$5:$O$1328,$J$4,DB_CAL_Q1_Q4!$L$5:$L$1328,$J$5,DB_CAL_Q1_Q4!$M$5:$M$1328,$B76,DB_CAL_Q1_Q4!$K$5:$K$1328,J$63))))</f>
        <v>0</v>
      </c>
      <c r="K76" s="276">
        <f>IF(AND($J$5="Todas",$J$4="Todas"),COUNTIFS(DB_CAL_Q1_Q4!$M$5:$M$1328,$B76,DB_CAL_Q1_Q4!$K$5:$K$1328,K$63),IF($J$5="Todas",COUNTIFS(DB_CAL_Q1_Q4!$O$5:$O$1328,$J$4,DB_CAL_Q1_Q4!$M$5:$M$1328,$B76,DB_CAL_Q1_Q4!$K$5:$K$1328,K$63),IF($J$4="Todas",COUNTIFS(DB_CAL_Q1_Q4!$L$5:$L$1328,$J$5,DB_CAL_Q1_Q4!$M$5:$M$1328,$B76,DB_CAL_Q1_Q4!$K$5:$K$1328,K$63),COUNTIFS(DB_CAL_Q1_Q4!$O$5:$O$1328,$J$4,DB_CAL_Q1_Q4!$L$5:$L$1328,$J$5,DB_CAL_Q1_Q4!$M$5:$M$1328,$B76,DB_CAL_Q1_Q4!$K$5:$K$1328,K$63))))</f>
        <v>1</v>
      </c>
      <c r="L76" s="276">
        <f>IF(AND($J$5="Todas",$J$4="Todas"),COUNTIFS(DB_CAL_Q1_Q4!$M$5:$M$1328,$B76,DB_CAL_Q1_Q4!$K$5:$K$1328,L$63),IF($J$5="Todas",COUNTIFS(DB_CAL_Q1_Q4!$O$5:$O$1328,$J$4,DB_CAL_Q1_Q4!$M$5:$M$1328,$B76,DB_CAL_Q1_Q4!$K$5:$K$1328,L$63),IF($J$4="Todas",COUNTIFS(DB_CAL_Q1_Q4!$L$5:$L$1328,$J$5,DB_CAL_Q1_Q4!$M$5:$M$1328,$B76,DB_CAL_Q1_Q4!$K$5:$K$1328,L$63),COUNTIFS(DB_CAL_Q1_Q4!$O$5:$O$1328,$J$4,DB_CAL_Q1_Q4!$L$5:$L$1328,$J$5,DB_CAL_Q1_Q4!$M$5:$M$1328,$B76,DB_CAL_Q1_Q4!$K$5:$K$1328,L$63))))</f>
        <v>0</v>
      </c>
      <c r="M76" s="280">
        <f t="shared" si="42"/>
        <v>0</v>
      </c>
      <c r="N76" s="280">
        <f t="shared" si="43"/>
        <v>3.1446540880503146E-3</v>
      </c>
      <c r="O76" s="280">
        <f t="shared" si="44"/>
        <v>0</v>
      </c>
      <c r="P76" s="242"/>
      <c r="Q76" s="242"/>
      <c r="R76" s="242"/>
      <c r="S76" s="302"/>
      <c r="T76" s="302"/>
      <c r="U76" s="302"/>
    </row>
    <row r="77" spans="1:21" ht="15" customHeight="1" thickTop="1">
      <c r="A77" s="236"/>
      <c r="B77" s="292"/>
      <c r="C77" s="293"/>
      <c r="D77" s="281">
        <f t="shared" ref="D77:O77" si="46">SUM(D64:D76)</f>
        <v>35</v>
      </c>
      <c r="E77" s="281">
        <f t="shared" si="46"/>
        <v>390</v>
      </c>
      <c r="F77" s="281">
        <f t="shared" si="46"/>
        <v>899</v>
      </c>
      <c r="G77" s="282">
        <f t="shared" si="46"/>
        <v>1</v>
      </c>
      <c r="H77" s="282">
        <f t="shared" si="46"/>
        <v>1</v>
      </c>
      <c r="I77" s="282">
        <f t="shared" si="46"/>
        <v>1</v>
      </c>
      <c r="J77" s="294">
        <f t="shared" si="46"/>
        <v>640</v>
      </c>
      <c r="K77" s="281">
        <f t="shared" si="46"/>
        <v>318</v>
      </c>
      <c r="L77" s="281">
        <f t="shared" si="46"/>
        <v>366</v>
      </c>
      <c r="M77" s="282">
        <f t="shared" si="46"/>
        <v>1</v>
      </c>
      <c r="N77" s="282">
        <f t="shared" si="46"/>
        <v>0.99999999999999989</v>
      </c>
      <c r="O77" s="282">
        <f t="shared" si="46"/>
        <v>1</v>
      </c>
      <c r="P77" s="303"/>
      <c r="Q77" s="303"/>
      <c r="R77" s="303"/>
      <c r="S77" s="304"/>
      <c r="T77" s="304"/>
      <c r="U77" s="304"/>
    </row>
    <row r="78" spans="1:21" ht="15" customHeight="1">
      <c r="A78" s="236"/>
      <c r="B78" s="295"/>
      <c r="C78" s="296"/>
      <c r="D78" s="241"/>
      <c r="E78" s="241"/>
      <c r="F78" s="241"/>
      <c r="G78" s="297"/>
      <c r="H78" s="298"/>
      <c r="I78" s="298"/>
      <c r="J78" s="241"/>
      <c r="K78" s="241"/>
      <c r="L78" s="241"/>
      <c r="M78" s="297"/>
      <c r="N78" s="298"/>
      <c r="O78" s="298"/>
      <c r="P78" s="303"/>
      <c r="Q78" s="303"/>
      <c r="R78" s="303"/>
      <c r="S78" s="304"/>
      <c r="T78" s="304"/>
      <c r="U78" s="304"/>
    </row>
    <row r="79" spans="1:21" ht="15" customHeight="1">
      <c r="A79" s="236"/>
      <c r="B79" s="240"/>
      <c r="P79" s="243"/>
      <c r="Q79" s="243"/>
      <c r="R79" s="243"/>
      <c r="S79" s="243"/>
      <c r="T79" s="243"/>
      <c r="U79" s="243"/>
    </row>
    <row r="80" spans="1:21">
      <c r="A80" s="236"/>
      <c r="B80" s="253" t="s">
        <v>357</v>
      </c>
      <c r="C80" s="283" t="str">
        <f>$J$5</f>
        <v>Todas</v>
      </c>
      <c r="D80" s="255" t="s">
        <v>403</v>
      </c>
      <c r="E80" s="255"/>
      <c r="F80" s="256"/>
      <c r="G80" s="255"/>
      <c r="P80" s="243"/>
      <c r="Q80" s="243"/>
      <c r="R80" s="243"/>
      <c r="S80" s="243"/>
      <c r="T80" s="243"/>
      <c r="U80" s="243"/>
    </row>
    <row r="81" spans="1:10">
      <c r="A81" s="236"/>
      <c r="B81" s="253" t="s">
        <v>398</v>
      </c>
      <c r="C81" s="283" t="str">
        <f>$J$4</f>
        <v>Todas</v>
      </c>
      <c r="D81" s="258" t="s">
        <v>367</v>
      </c>
      <c r="E81" s="258" t="s">
        <v>308</v>
      </c>
      <c r="F81" s="259" t="s">
        <v>367</v>
      </c>
      <c r="G81" s="259" t="s">
        <v>308</v>
      </c>
    </row>
    <row r="82" spans="1:10" ht="15" customHeight="1">
      <c r="A82" s="236"/>
      <c r="B82" s="267" t="str">
        <f t="shared" ref="B82:B94" si="47">B9</f>
        <v>Gas Natural</v>
      </c>
      <c r="C82" s="262">
        <f t="shared" ref="C82:C94" si="48">IFERROR(SUM(D82:E82)/SUM($D$95:$E$95),)</f>
        <v>0.42950819672131146</v>
      </c>
      <c r="D82" s="261">
        <f>IF(AND($J$5="Todas",$J$4="Todas"),COUNTIFS(DB_CAL_Q1_Q4!$M$5:$M$1328,$B82,DB_CAL_Q1_Q4!$N$5:$N$1328,D$81),IF($J$5="Todas",COUNTIFS(DB_CAL_Q1_Q4!$O$5:$O$1328,$J$4,DB_CAL_Q1_Q4!$M$5:$M$1328,$B82,DB_CAL_Q1_Q4!$N$5:$N$1328,D$81),IF($J$4="Todas",COUNTIFS(DB_CAL_Q1_Q4!$L$5:$L$1328,$J$5,DB_CAL_Q1_Q4!$M$5:$M$1328,$B82,DB_CAL_Q1_Q4!$N$5:$N$1328,D$81),COUNTIFS(DB_CAL_Q1_Q4!$O$5:$O$1328,$J$4,DB_CAL_Q1_Q4!$L$5:$L$1328,$J$5,DB_CAL_Q1_Q4!$M$5:$M$1328,$B82,DB_CAL_Q1_Q4!$N$5:$N$1328,D$81))))</f>
        <v>85</v>
      </c>
      <c r="E82" s="261">
        <f>IF(AND($J$5="Todas",$J$4="Todas"),COUNTIFS(DB_CAL_Q1_Q4!$M$5:$M$1328,$B82,DB_CAL_Q1_Q4!$N$5:$N$1328,E$81),IF($J$5="Todas",COUNTIFS(DB_CAL_Q1_Q4!$O$5:$O$1328,$J$4,DB_CAL_Q1_Q4!$M$5:$M$1328,$B82,DB_CAL_Q1_Q4!$N$5:$N$1328,E$81),IF($J$4="Todas",COUNTIFS(DB_CAL_Q1_Q4!$L$5:$L$1328,$J$5,DB_CAL_Q1_Q4!$M$5:$M$1328,$B82,DB_CAL_Q1_Q4!$N$5:$N$1328,E$81),COUNTIFS(DB_CAL_Q1_Q4!$O$5:$O$1328,$J$4,DB_CAL_Q1_Q4!$L$5:$L$1328,$J$5,DB_CAL_Q1_Q4!$M$5:$M$1328,$B82,DB_CAL_Q1_Q4!$N$5:$N$1328,E$81))))</f>
        <v>439</v>
      </c>
      <c r="F82" s="269">
        <f t="shared" ref="F82:F94" si="49">IFERROR(D82/D$95,)</f>
        <v>0.47222222222222221</v>
      </c>
      <c r="G82" s="269">
        <f t="shared" ref="G82:G94" si="50">IFERROR(E82/E$95,)</f>
        <v>0.42211538461538461</v>
      </c>
    </row>
    <row r="83" spans="1:10">
      <c r="A83" s="236"/>
      <c r="B83" s="272" t="str">
        <f t="shared" si="47"/>
        <v>Electricidad</v>
      </c>
      <c r="C83" s="271">
        <f t="shared" si="48"/>
        <v>0.20491803278688525</v>
      </c>
      <c r="D83" s="270">
        <f>IF(AND($J$5="Todas",$J$4="Todas"),COUNTIFS(DB_CAL_Q1_Q4!$M$5:$M$1328,$B83,DB_CAL_Q1_Q4!$N$5:$N$1328,D$81),IF($J$5="Todas",COUNTIFS(DB_CAL_Q1_Q4!$O$5:$O$1328,$J$4,DB_CAL_Q1_Q4!$M$5:$M$1328,$B83,DB_CAL_Q1_Q4!$N$5:$N$1328,D$81),IF($J$4="Todas",COUNTIFS(DB_CAL_Q1_Q4!$L$5:$L$1328,$J$5,DB_CAL_Q1_Q4!$M$5:$M$1328,$B83,DB_CAL_Q1_Q4!$N$5:$N$1328,D$81),COUNTIFS(DB_CAL_Q1_Q4!$O$5:$O$1328,$J$4,DB_CAL_Q1_Q4!$L$5:$L$1328,$J$5,DB_CAL_Q1_Q4!$M$5:$M$1328,$B83,DB_CAL_Q1_Q4!$N$5:$N$1328,D$81))))</f>
        <v>3</v>
      </c>
      <c r="E83" s="270">
        <f>IF(AND($J$5="Todas",$J$4="Todas"),COUNTIFS(DB_CAL_Q1_Q4!$M$5:$M$1328,$B83,DB_CAL_Q1_Q4!$N$5:$N$1328,E$81),IF($J$5="Todas",COUNTIFS(DB_CAL_Q1_Q4!$O$5:$O$1328,$J$4,DB_CAL_Q1_Q4!$M$5:$M$1328,$B83,DB_CAL_Q1_Q4!$N$5:$N$1328,E$81),IF($J$4="Todas",COUNTIFS(DB_CAL_Q1_Q4!$L$5:$L$1328,$J$5,DB_CAL_Q1_Q4!$M$5:$M$1328,$B83,DB_CAL_Q1_Q4!$N$5:$N$1328,E$81),COUNTIFS(DB_CAL_Q1_Q4!$O$5:$O$1328,$J$4,DB_CAL_Q1_Q4!$L$5:$L$1328,$J$5,DB_CAL_Q1_Q4!$M$5:$M$1328,$B83,DB_CAL_Q1_Q4!$N$5:$N$1328,E$81))))</f>
        <v>247</v>
      </c>
      <c r="F83" s="274">
        <f t="shared" si="49"/>
        <v>1.6666666666666666E-2</v>
      </c>
      <c r="G83" s="274">
        <f t="shared" si="50"/>
        <v>0.23749999999999999</v>
      </c>
      <c r="H83" s="305"/>
      <c r="I83" s="305"/>
      <c r="J83" s="305"/>
    </row>
    <row r="84" spans="1:10">
      <c r="A84" s="236"/>
      <c r="B84" s="272" t="str">
        <f t="shared" si="47"/>
        <v>Gasóleo</v>
      </c>
      <c r="C84" s="271">
        <f t="shared" si="48"/>
        <v>0.15901639344262294</v>
      </c>
      <c r="D84" s="270">
        <f>IF(AND($J$5="Todas",$J$4="Todas"),COUNTIFS(DB_CAL_Q1_Q4!$M$5:$M$1328,$B84,DB_CAL_Q1_Q4!$N$5:$N$1328,D$81),IF($J$5="Todas",COUNTIFS(DB_CAL_Q1_Q4!$O$5:$O$1328,$J$4,DB_CAL_Q1_Q4!$M$5:$M$1328,$B84,DB_CAL_Q1_Q4!$N$5:$N$1328,D$81),IF($J$4="Todas",COUNTIFS(DB_CAL_Q1_Q4!$L$5:$L$1328,$J$5,DB_CAL_Q1_Q4!$M$5:$M$1328,$B84,DB_CAL_Q1_Q4!$N$5:$N$1328,D$81),COUNTIFS(DB_CAL_Q1_Q4!$O$5:$O$1328,$J$4,DB_CAL_Q1_Q4!$L$5:$L$1328,$J$5,DB_CAL_Q1_Q4!$M$5:$M$1328,$B84,DB_CAL_Q1_Q4!$N$5:$N$1328,D$81))))</f>
        <v>71</v>
      </c>
      <c r="E84" s="270">
        <f>IF(AND($J$5="Todas",$J$4="Todas"),COUNTIFS(DB_CAL_Q1_Q4!$M$5:$M$1328,$B84,DB_CAL_Q1_Q4!$N$5:$N$1328,E$81),IF($J$5="Todas",COUNTIFS(DB_CAL_Q1_Q4!$O$5:$O$1328,$J$4,DB_CAL_Q1_Q4!$M$5:$M$1328,$B84,DB_CAL_Q1_Q4!$N$5:$N$1328,E$81),IF($J$4="Todas",COUNTIFS(DB_CAL_Q1_Q4!$L$5:$L$1328,$J$5,DB_CAL_Q1_Q4!$M$5:$M$1328,$B84,DB_CAL_Q1_Q4!$N$5:$N$1328,E$81),COUNTIFS(DB_CAL_Q1_Q4!$O$5:$O$1328,$J$4,DB_CAL_Q1_Q4!$L$5:$L$1328,$J$5,DB_CAL_Q1_Q4!$M$5:$M$1328,$B84,DB_CAL_Q1_Q4!$N$5:$N$1328,E$81))))</f>
        <v>123</v>
      </c>
      <c r="F84" s="274">
        <f t="shared" si="49"/>
        <v>0.39444444444444443</v>
      </c>
      <c r="G84" s="274">
        <f t="shared" si="50"/>
        <v>0.11826923076923077</v>
      </c>
      <c r="H84" s="305"/>
      <c r="I84" s="305"/>
      <c r="J84" s="305"/>
    </row>
    <row r="85" spans="1:10">
      <c r="A85" s="236"/>
      <c r="B85" s="272" t="str">
        <f t="shared" si="47"/>
        <v>Bomba de calor aire</v>
      </c>
      <c r="C85" s="271">
        <f t="shared" si="48"/>
        <v>0.10655737704918032</v>
      </c>
      <c r="D85" s="270">
        <f>IF(AND($J$5="Todas",$J$4="Todas"),COUNTIFS(DB_CAL_Q1_Q4!$M$5:$M$1328,$B85,DB_CAL_Q1_Q4!$N$5:$N$1328,D$81),IF($J$5="Todas",COUNTIFS(DB_CAL_Q1_Q4!$O$5:$O$1328,$J$4,DB_CAL_Q1_Q4!$M$5:$M$1328,$B85,DB_CAL_Q1_Q4!$N$5:$N$1328,D$81),IF($J$4="Todas",COUNTIFS(DB_CAL_Q1_Q4!$L$5:$L$1328,$J$5,DB_CAL_Q1_Q4!$M$5:$M$1328,$B85,DB_CAL_Q1_Q4!$N$5:$N$1328,D$81),COUNTIFS(DB_CAL_Q1_Q4!$O$5:$O$1328,$J$4,DB_CAL_Q1_Q4!$L$5:$L$1328,$J$5,DB_CAL_Q1_Q4!$M$5:$M$1328,$B85,DB_CAL_Q1_Q4!$N$5:$N$1328,D$81))))</f>
        <v>18</v>
      </c>
      <c r="E85" s="270">
        <f>IF(AND($J$5="Todas",$J$4="Todas"),COUNTIFS(DB_CAL_Q1_Q4!$M$5:$M$1328,$B85,DB_CAL_Q1_Q4!$N$5:$N$1328,E$81),IF($J$5="Todas",COUNTIFS(DB_CAL_Q1_Q4!$O$5:$O$1328,$J$4,DB_CAL_Q1_Q4!$M$5:$M$1328,$B85,DB_CAL_Q1_Q4!$N$5:$N$1328,E$81),IF($J$4="Todas",COUNTIFS(DB_CAL_Q1_Q4!$L$5:$L$1328,$J$5,DB_CAL_Q1_Q4!$M$5:$M$1328,$B85,DB_CAL_Q1_Q4!$N$5:$N$1328,E$81),COUNTIFS(DB_CAL_Q1_Q4!$O$5:$O$1328,$J$4,DB_CAL_Q1_Q4!$L$5:$L$1328,$J$5,DB_CAL_Q1_Q4!$M$5:$M$1328,$B85,DB_CAL_Q1_Q4!$N$5:$N$1328,E$81))))</f>
        <v>112</v>
      </c>
      <c r="F85" s="274">
        <f t="shared" si="49"/>
        <v>0.1</v>
      </c>
      <c r="G85" s="274">
        <f t="shared" si="50"/>
        <v>0.1076923076923077</v>
      </c>
      <c r="H85" s="305"/>
      <c r="I85" s="305"/>
      <c r="J85" s="305"/>
    </row>
    <row r="86" spans="1:10">
      <c r="A86" s="236"/>
      <c r="B86" s="272" t="str">
        <f t="shared" si="47"/>
        <v>Ninguna</v>
      </c>
      <c r="C86" s="271">
        <f t="shared" si="48"/>
        <v>0</v>
      </c>
      <c r="D86" s="270">
        <f>IF(AND($J$5="Todas",$J$4="Todas"),COUNTIFS(DB_CAL_Q1_Q4!$M$5:$M$1328,$B86,DB_CAL_Q1_Q4!$N$5:$N$1328,D$81),IF($J$5="Todas",COUNTIFS(DB_CAL_Q1_Q4!$O$5:$O$1328,$J$4,DB_CAL_Q1_Q4!$M$5:$M$1328,$B86,DB_CAL_Q1_Q4!$N$5:$N$1328,D$81),IF($J$4="Todas",COUNTIFS(DB_CAL_Q1_Q4!$L$5:$L$1328,$J$5,DB_CAL_Q1_Q4!$M$5:$M$1328,$B86,DB_CAL_Q1_Q4!$N$5:$N$1328,D$81),COUNTIFS(DB_CAL_Q1_Q4!$O$5:$O$1328,$J$4,DB_CAL_Q1_Q4!$L$5:$L$1328,$J$5,DB_CAL_Q1_Q4!$M$5:$M$1328,$B86,DB_CAL_Q1_Q4!$N$5:$N$1328,D$81))))</f>
        <v>0</v>
      </c>
      <c r="E86" s="270">
        <f>IF(AND($J$5="Todas",$J$4="Todas"),COUNTIFS(DB_CAL_Q1_Q4!$M$5:$M$1328,$B86,DB_CAL_Q1_Q4!$N$5:$N$1328,E$81),IF($J$5="Todas",COUNTIFS(DB_CAL_Q1_Q4!$O$5:$O$1328,$J$4,DB_CAL_Q1_Q4!$M$5:$M$1328,$B86,DB_CAL_Q1_Q4!$N$5:$N$1328,E$81),IF($J$4="Todas",COUNTIFS(DB_CAL_Q1_Q4!$L$5:$L$1328,$J$5,DB_CAL_Q1_Q4!$M$5:$M$1328,$B86,DB_CAL_Q1_Q4!$N$5:$N$1328,E$81),COUNTIFS(DB_CAL_Q1_Q4!$O$5:$O$1328,$J$4,DB_CAL_Q1_Q4!$L$5:$L$1328,$J$5,DB_CAL_Q1_Q4!$M$5:$M$1328,$B86,DB_CAL_Q1_Q4!$N$5:$N$1328,E$81))))</f>
        <v>0</v>
      </c>
      <c r="F86" s="274">
        <f t="shared" si="49"/>
        <v>0</v>
      </c>
      <c r="G86" s="274">
        <f t="shared" si="50"/>
        <v>0</v>
      </c>
      <c r="H86" s="305"/>
      <c r="I86" s="305"/>
      <c r="J86" s="305"/>
    </row>
    <row r="87" spans="1:10">
      <c r="A87" s="236"/>
      <c r="B87" s="272" t="str">
        <f t="shared" si="47"/>
        <v>Otros</v>
      </c>
      <c r="C87" s="271">
        <f t="shared" si="48"/>
        <v>3.4426229508196723E-2</v>
      </c>
      <c r="D87" s="270">
        <f>IF(AND($J$5="Todas",$J$4="Todas"),COUNTIFS(DB_CAL_Q1_Q4!$M$5:$M$1328,$B87,DB_CAL_Q1_Q4!$N$5:$N$1328,D$81),IF($J$5="Todas",COUNTIFS(DB_CAL_Q1_Q4!$O$5:$O$1328,$J$4,DB_CAL_Q1_Q4!$M$5:$M$1328,$B87,DB_CAL_Q1_Q4!$N$5:$N$1328,D$81),IF($J$4="Todas",COUNTIFS(DB_CAL_Q1_Q4!$L$5:$L$1328,$J$5,DB_CAL_Q1_Q4!$M$5:$M$1328,$B87,DB_CAL_Q1_Q4!$N$5:$N$1328,D$81),COUNTIFS(DB_CAL_Q1_Q4!$O$5:$O$1328,$J$4,DB_CAL_Q1_Q4!$L$5:$L$1328,$J$5,DB_CAL_Q1_Q4!$M$5:$M$1328,$B87,DB_CAL_Q1_Q4!$N$5:$N$1328,D$81))))</f>
        <v>1</v>
      </c>
      <c r="E87" s="270">
        <f>IF(AND($J$5="Todas",$J$4="Todas"),COUNTIFS(DB_CAL_Q1_Q4!$M$5:$M$1328,$B87,DB_CAL_Q1_Q4!$N$5:$N$1328,E$81),IF($J$5="Todas",COUNTIFS(DB_CAL_Q1_Q4!$O$5:$O$1328,$J$4,DB_CAL_Q1_Q4!$M$5:$M$1328,$B87,DB_CAL_Q1_Q4!$N$5:$N$1328,E$81),IF($J$4="Todas",COUNTIFS(DB_CAL_Q1_Q4!$L$5:$L$1328,$J$5,DB_CAL_Q1_Q4!$M$5:$M$1328,$B87,DB_CAL_Q1_Q4!$N$5:$N$1328,E$81),COUNTIFS(DB_CAL_Q1_Q4!$O$5:$O$1328,$J$4,DB_CAL_Q1_Q4!$L$5:$L$1328,$J$5,DB_CAL_Q1_Q4!$M$5:$M$1328,$B87,DB_CAL_Q1_Q4!$N$5:$N$1328,E$81))))</f>
        <v>41</v>
      </c>
      <c r="F87" s="274">
        <f t="shared" si="49"/>
        <v>5.5555555555555558E-3</v>
      </c>
      <c r="G87" s="274">
        <f t="shared" si="50"/>
        <v>3.9423076923076922E-2</v>
      </c>
      <c r="H87" s="305"/>
      <c r="I87" s="305"/>
      <c r="J87" s="305"/>
    </row>
    <row r="88" spans="1:10">
      <c r="A88" s="236"/>
      <c r="B88" s="272" t="str">
        <f t="shared" si="47"/>
        <v>GLP</v>
      </c>
      <c r="C88" s="271">
        <f t="shared" si="48"/>
        <v>3.1967213114754096E-2</v>
      </c>
      <c r="D88" s="270">
        <f>IF(AND($J$5="Todas",$J$4="Todas"),COUNTIFS(DB_CAL_Q1_Q4!$M$5:$M$1328,$B88,DB_CAL_Q1_Q4!$N$5:$N$1328,D$81),IF($J$5="Todas",COUNTIFS(DB_CAL_Q1_Q4!$O$5:$O$1328,$J$4,DB_CAL_Q1_Q4!$M$5:$M$1328,$B88,DB_CAL_Q1_Q4!$N$5:$N$1328,D$81),IF($J$4="Todas",COUNTIFS(DB_CAL_Q1_Q4!$L$5:$L$1328,$J$5,DB_CAL_Q1_Q4!$M$5:$M$1328,$B88,DB_CAL_Q1_Q4!$N$5:$N$1328,D$81),COUNTIFS(DB_CAL_Q1_Q4!$O$5:$O$1328,$J$4,DB_CAL_Q1_Q4!$L$5:$L$1328,$J$5,DB_CAL_Q1_Q4!$M$5:$M$1328,$B88,DB_CAL_Q1_Q4!$N$5:$N$1328,D$81))))</f>
        <v>0</v>
      </c>
      <c r="E88" s="270">
        <f>IF(AND($J$5="Todas",$J$4="Todas"),COUNTIFS(DB_CAL_Q1_Q4!$M$5:$M$1328,$B88,DB_CAL_Q1_Q4!$N$5:$N$1328,E$81),IF($J$5="Todas",COUNTIFS(DB_CAL_Q1_Q4!$O$5:$O$1328,$J$4,DB_CAL_Q1_Q4!$M$5:$M$1328,$B88,DB_CAL_Q1_Q4!$N$5:$N$1328,E$81),IF($J$4="Todas",COUNTIFS(DB_CAL_Q1_Q4!$L$5:$L$1328,$J$5,DB_CAL_Q1_Q4!$M$5:$M$1328,$B88,DB_CAL_Q1_Q4!$N$5:$N$1328,E$81),COUNTIFS(DB_CAL_Q1_Q4!$O$5:$O$1328,$J$4,DB_CAL_Q1_Q4!$L$5:$L$1328,$J$5,DB_CAL_Q1_Q4!$M$5:$M$1328,$B88,DB_CAL_Q1_Q4!$N$5:$N$1328,E$81))))</f>
        <v>39</v>
      </c>
      <c r="F88" s="274">
        <f t="shared" si="49"/>
        <v>0</v>
      </c>
      <c r="G88" s="274">
        <f t="shared" si="50"/>
        <v>3.7499999999999999E-2</v>
      </c>
      <c r="H88" s="305"/>
      <c r="I88" s="305"/>
      <c r="J88" s="305"/>
    </row>
    <row r="89" spans="1:10">
      <c r="A89" s="236"/>
      <c r="B89" s="272" t="str">
        <f t="shared" si="47"/>
        <v>Biomasa</v>
      </c>
      <c r="C89" s="271">
        <f t="shared" si="48"/>
        <v>2.0491803278688523E-2</v>
      </c>
      <c r="D89" s="270">
        <f>IF(AND($J$5="Todas",$J$4="Todas"),COUNTIFS(DB_CAL_Q1_Q4!$M$5:$M$1328,$B89,DB_CAL_Q1_Q4!$N$5:$N$1328,D$81),IF($J$5="Todas",COUNTIFS(DB_CAL_Q1_Q4!$O$5:$O$1328,$J$4,DB_CAL_Q1_Q4!$M$5:$M$1328,$B89,DB_CAL_Q1_Q4!$N$5:$N$1328,D$81),IF($J$4="Todas",COUNTIFS(DB_CAL_Q1_Q4!$L$5:$L$1328,$J$5,DB_CAL_Q1_Q4!$M$5:$M$1328,$B89,DB_CAL_Q1_Q4!$N$5:$N$1328,D$81),COUNTIFS(DB_CAL_Q1_Q4!$O$5:$O$1328,$J$4,DB_CAL_Q1_Q4!$L$5:$L$1328,$J$5,DB_CAL_Q1_Q4!$M$5:$M$1328,$B89,DB_CAL_Q1_Q4!$N$5:$N$1328,D$81))))</f>
        <v>1</v>
      </c>
      <c r="E89" s="270">
        <f>IF(AND($J$5="Todas",$J$4="Todas"),COUNTIFS(DB_CAL_Q1_Q4!$M$5:$M$1328,$B89,DB_CAL_Q1_Q4!$N$5:$N$1328,E$81),IF($J$5="Todas",COUNTIFS(DB_CAL_Q1_Q4!$O$5:$O$1328,$J$4,DB_CAL_Q1_Q4!$M$5:$M$1328,$B89,DB_CAL_Q1_Q4!$N$5:$N$1328,E$81),IF($J$4="Todas",COUNTIFS(DB_CAL_Q1_Q4!$L$5:$L$1328,$J$5,DB_CAL_Q1_Q4!$M$5:$M$1328,$B89,DB_CAL_Q1_Q4!$N$5:$N$1328,E$81),COUNTIFS(DB_CAL_Q1_Q4!$O$5:$O$1328,$J$4,DB_CAL_Q1_Q4!$L$5:$L$1328,$J$5,DB_CAL_Q1_Q4!$M$5:$M$1328,$B89,DB_CAL_Q1_Q4!$N$5:$N$1328,E$81))))</f>
        <v>24</v>
      </c>
      <c r="F89" s="274">
        <f t="shared" si="49"/>
        <v>5.5555555555555558E-3</v>
      </c>
      <c r="G89" s="274">
        <f t="shared" si="50"/>
        <v>2.3076923076923078E-2</v>
      </c>
      <c r="H89" s="305"/>
      <c r="I89" s="305"/>
      <c r="J89" s="305"/>
    </row>
    <row r="90" spans="1:10">
      <c r="A90" s="236"/>
      <c r="B90" s="272" t="str">
        <f t="shared" si="47"/>
        <v>Carbón</v>
      </c>
      <c r="C90" s="271">
        <f t="shared" si="48"/>
        <v>7.3770491803278691E-3</v>
      </c>
      <c r="D90" s="270">
        <f>IF(AND($J$5="Todas",$J$4="Todas"),COUNTIFS(DB_CAL_Q1_Q4!$M$5:$M$1328,$B90,DB_CAL_Q1_Q4!$N$5:$N$1328,D$81),IF($J$5="Todas",COUNTIFS(DB_CAL_Q1_Q4!$O$5:$O$1328,$J$4,DB_CAL_Q1_Q4!$M$5:$M$1328,$B90,DB_CAL_Q1_Q4!$N$5:$N$1328,D$81),IF($J$4="Todas",COUNTIFS(DB_CAL_Q1_Q4!$L$5:$L$1328,$J$5,DB_CAL_Q1_Q4!$M$5:$M$1328,$B90,DB_CAL_Q1_Q4!$N$5:$N$1328,D$81),COUNTIFS(DB_CAL_Q1_Q4!$O$5:$O$1328,$J$4,DB_CAL_Q1_Q4!$L$5:$L$1328,$J$5,DB_CAL_Q1_Q4!$M$5:$M$1328,$B90,DB_CAL_Q1_Q4!$N$5:$N$1328,D$81))))</f>
        <v>0</v>
      </c>
      <c r="E90" s="270">
        <f>IF(AND($J$5="Todas",$J$4="Todas"),COUNTIFS(DB_CAL_Q1_Q4!$M$5:$M$1328,$B90,DB_CAL_Q1_Q4!$N$5:$N$1328,E$81),IF($J$5="Todas",COUNTIFS(DB_CAL_Q1_Q4!$O$5:$O$1328,$J$4,DB_CAL_Q1_Q4!$M$5:$M$1328,$B90,DB_CAL_Q1_Q4!$N$5:$N$1328,E$81),IF($J$4="Todas",COUNTIFS(DB_CAL_Q1_Q4!$L$5:$L$1328,$J$5,DB_CAL_Q1_Q4!$M$5:$M$1328,$B90,DB_CAL_Q1_Q4!$N$5:$N$1328,E$81),COUNTIFS(DB_CAL_Q1_Q4!$O$5:$O$1328,$J$4,DB_CAL_Q1_Q4!$L$5:$L$1328,$J$5,DB_CAL_Q1_Q4!$M$5:$M$1328,$B90,DB_CAL_Q1_Q4!$N$5:$N$1328,E$81))))</f>
        <v>9</v>
      </c>
      <c r="F90" s="274">
        <f t="shared" si="49"/>
        <v>0</v>
      </c>
      <c r="G90" s="274">
        <f t="shared" si="50"/>
        <v>8.6538461538461543E-3</v>
      </c>
      <c r="H90" s="305"/>
      <c r="I90" s="305"/>
      <c r="J90" s="305"/>
    </row>
    <row r="91" spans="1:10">
      <c r="A91" s="236"/>
      <c r="B91" s="272" t="str">
        <f t="shared" si="47"/>
        <v>Solar Térmica</v>
      </c>
      <c r="C91" s="271">
        <f t="shared" si="48"/>
        <v>2.4590163934426232E-3</v>
      </c>
      <c r="D91" s="270">
        <f>IF(AND($J$5="Todas",$J$4="Todas"),COUNTIFS(DB_CAL_Q1_Q4!$M$5:$M$1328,$B91,DB_CAL_Q1_Q4!$N$5:$N$1328,D$81),IF($J$5="Todas",COUNTIFS(DB_CAL_Q1_Q4!$O$5:$O$1328,$J$4,DB_CAL_Q1_Q4!$M$5:$M$1328,$B91,DB_CAL_Q1_Q4!$N$5:$N$1328,D$81),IF($J$4="Todas",COUNTIFS(DB_CAL_Q1_Q4!$L$5:$L$1328,$J$5,DB_CAL_Q1_Q4!$M$5:$M$1328,$B91,DB_CAL_Q1_Q4!$N$5:$N$1328,D$81),COUNTIFS(DB_CAL_Q1_Q4!$O$5:$O$1328,$J$4,DB_CAL_Q1_Q4!$L$5:$L$1328,$J$5,DB_CAL_Q1_Q4!$M$5:$M$1328,$B91,DB_CAL_Q1_Q4!$N$5:$N$1328,D$81))))</f>
        <v>1</v>
      </c>
      <c r="E91" s="270">
        <f>IF(AND($J$5="Todas",$J$4="Todas"),COUNTIFS(DB_CAL_Q1_Q4!$M$5:$M$1328,$B91,DB_CAL_Q1_Q4!$N$5:$N$1328,E$81),IF($J$5="Todas",COUNTIFS(DB_CAL_Q1_Q4!$O$5:$O$1328,$J$4,DB_CAL_Q1_Q4!$M$5:$M$1328,$B91,DB_CAL_Q1_Q4!$N$5:$N$1328,E$81),IF($J$4="Todas",COUNTIFS(DB_CAL_Q1_Q4!$L$5:$L$1328,$J$5,DB_CAL_Q1_Q4!$M$5:$M$1328,$B91,DB_CAL_Q1_Q4!$N$5:$N$1328,E$81),COUNTIFS(DB_CAL_Q1_Q4!$O$5:$O$1328,$J$4,DB_CAL_Q1_Q4!$L$5:$L$1328,$J$5,DB_CAL_Q1_Q4!$M$5:$M$1328,$B91,DB_CAL_Q1_Q4!$N$5:$N$1328,E$81))))</f>
        <v>2</v>
      </c>
      <c r="F91" s="274">
        <f t="shared" si="49"/>
        <v>5.5555555555555558E-3</v>
      </c>
      <c r="G91" s="274">
        <f t="shared" si="50"/>
        <v>1.9230769230769232E-3</v>
      </c>
      <c r="H91" s="305"/>
      <c r="I91" s="305"/>
      <c r="J91" s="305"/>
    </row>
    <row r="92" spans="1:10">
      <c r="A92" s="236"/>
      <c r="B92" s="272" t="str">
        <f t="shared" si="47"/>
        <v>DH renovable</v>
      </c>
      <c r="C92" s="271">
        <f t="shared" si="48"/>
        <v>1.639344262295082E-3</v>
      </c>
      <c r="D92" s="270">
        <f>IF(AND($J$5="Todas",$J$4="Todas"),COUNTIFS(DB_CAL_Q1_Q4!$M$5:$M$1328,$B92,DB_CAL_Q1_Q4!$N$5:$N$1328,D$81),IF($J$5="Todas",COUNTIFS(DB_CAL_Q1_Q4!$O$5:$O$1328,$J$4,DB_CAL_Q1_Q4!$M$5:$M$1328,$B92,DB_CAL_Q1_Q4!$N$5:$N$1328,D$81),IF($J$4="Todas",COUNTIFS(DB_CAL_Q1_Q4!$L$5:$L$1328,$J$5,DB_CAL_Q1_Q4!$M$5:$M$1328,$B92,DB_CAL_Q1_Q4!$N$5:$N$1328,D$81),COUNTIFS(DB_CAL_Q1_Q4!$O$5:$O$1328,$J$4,DB_CAL_Q1_Q4!$L$5:$L$1328,$J$5,DB_CAL_Q1_Q4!$M$5:$M$1328,$B92,DB_CAL_Q1_Q4!$N$5:$N$1328,D$81))))</f>
        <v>0</v>
      </c>
      <c r="E92" s="270">
        <f>IF(AND($J$5="Todas",$J$4="Todas"),COUNTIFS(DB_CAL_Q1_Q4!$M$5:$M$1328,$B92,DB_CAL_Q1_Q4!$N$5:$N$1328,E$81),IF($J$5="Todas",COUNTIFS(DB_CAL_Q1_Q4!$O$5:$O$1328,$J$4,DB_CAL_Q1_Q4!$M$5:$M$1328,$B92,DB_CAL_Q1_Q4!$N$5:$N$1328,E$81),IF($J$4="Todas",COUNTIFS(DB_CAL_Q1_Q4!$L$5:$L$1328,$J$5,DB_CAL_Q1_Q4!$M$5:$M$1328,$B92,DB_CAL_Q1_Q4!$N$5:$N$1328,E$81),COUNTIFS(DB_CAL_Q1_Q4!$O$5:$O$1328,$J$4,DB_CAL_Q1_Q4!$L$5:$L$1328,$J$5,DB_CAL_Q1_Q4!$M$5:$M$1328,$B92,DB_CAL_Q1_Q4!$N$5:$N$1328,E$81))))</f>
        <v>2</v>
      </c>
      <c r="F92" s="274">
        <f t="shared" si="49"/>
        <v>0</v>
      </c>
      <c r="G92" s="274">
        <f t="shared" si="50"/>
        <v>1.9230769230769232E-3</v>
      </c>
      <c r="H92" s="305"/>
      <c r="I92" s="305"/>
      <c r="J92" s="305"/>
    </row>
    <row r="93" spans="1:10">
      <c r="A93" s="236"/>
      <c r="B93" s="272" t="str">
        <f t="shared" si="47"/>
        <v>Bomba de calor agua</v>
      </c>
      <c r="C93" s="271">
        <f t="shared" si="48"/>
        <v>8.1967213114754098E-4</v>
      </c>
      <c r="D93" s="270">
        <f>IF(AND($J$5="Todas",$J$4="Todas"),COUNTIFS(DB_CAL_Q1_Q4!$M$5:$M$1328,$B93,DB_CAL_Q1_Q4!$N$5:$N$1328,D$81),IF($J$5="Todas",COUNTIFS(DB_CAL_Q1_Q4!$O$5:$O$1328,$J$4,DB_CAL_Q1_Q4!$M$5:$M$1328,$B93,DB_CAL_Q1_Q4!$N$5:$N$1328,D$81),IF($J$4="Todas",COUNTIFS(DB_CAL_Q1_Q4!$L$5:$L$1328,$J$5,DB_CAL_Q1_Q4!$M$5:$M$1328,$B93,DB_CAL_Q1_Q4!$N$5:$N$1328,D$81),COUNTIFS(DB_CAL_Q1_Q4!$O$5:$O$1328,$J$4,DB_CAL_Q1_Q4!$L$5:$L$1328,$J$5,DB_CAL_Q1_Q4!$M$5:$M$1328,$B93,DB_CAL_Q1_Q4!$N$5:$N$1328,D$81))))</f>
        <v>0</v>
      </c>
      <c r="E93" s="270">
        <f>IF(AND($J$5="Todas",$J$4="Todas"),COUNTIFS(DB_CAL_Q1_Q4!$M$5:$M$1328,$B93,DB_CAL_Q1_Q4!$N$5:$N$1328,E$81),IF($J$5="Todas",COUNTIFS(DB_CAL_Q1_Q4!$O$5:$O$1328,$J$4,DB_CAL_Q1_Q4!$M$5:$M$1328,$B93,DB_CAL_Q1_Q4!$N$5:$N$1328,E$81),IF($J$4="Todas",COUNTIFS(DB_CAL_Q1_Q4!$L$5:$L$1328,$J$5,DB_CAL_Q1_Q4!$M$5:$M$1328,$B93,DB_CAL_Q1_Q4!$N$5:$N$1328,E$81),COUNTIFS(DB_CAL_Q1_Q4!$O$5:$O$1328,$J$4,DB_CAL_Q1_Q4!$L$5:$L$1328,$J$5,DB_CAL_Q1_Q4!$M$5:$M$1328,$B93,DB_CAL_Q1_Q4!$N$5:$N$1328,E$81))))</f>
        <v>1</v>
      </c>
      <c r="F93" s="274">
        <f t="shared" si="49"/>
        <v>0</v>
      </c>
      <c r="G93" s="274">
        <f t="shared" si="50"/>
        <v>9.6153846153846159E-4</v>
      </c>
      <c r="H93" s="305"/>
      <c r="I93" s="305"/>
      <c r="J93" s="305"/>
    </row>
    <row r="94" spans="1:10" ht="13.5" thickBot="1">
      <c r="A94" s="236"/>
      <c r="B94" s="278" t="str">
        <f t="shared" si="47"/>
        <v>DH no renovable</v>
      </c>
      <c r="C94" s="277">
        <f t="shared" si="48"/>
        <v>8.1967213114754098E-4</v>
      </c>
      <c r="D94" s="276">
        <f>IF(AND($J$5="Todas",$J$4="Todas"),COUNTIFS(DB_CAL_Q1_Q4!$M$5:$M$1328,$B94,DB_CAL_Q1_Q4!$N$5:$N$1328,D$81),IF($J$5="Todas",COUNTIFS(DB_CAL_Q1_Q4!$O$5:$O$1328,$J$4,DB_CAL_Q1_Q4!$M$5:$M$1328,$B94,DB_CAL_Q1_Q4!$N$5:$N$1328,D$81),IF($J$4="Todas",COUNTIFS(DB_CAL_Q1_Q4!$L$5:$L$1328,$J$5,DB_CAL_Q1_Q4!$M$5:$M$1328,$B94,DB_CAL_Q1_Q4!$N$5:$N$1328,D$81),COUNTIFS(DB_CAL_Q1_Q4!$O$5:$O$1328,$J$4,DB_CAL_Q1_Q4!$L$5:$L$1328,$J$5,DB_CAL_Q1_Q4!$M$5:$M$1328,$B94,DB_CAL_Q1_Q4!$N$5:$N$1328,D$81))))</f>
        <v>0</v>
      </c>
      <c r="E94" s="276">
        <f>IF(AND($J$5="Todas",$J$4="Todas"),COUNTIFS(DB_CAL_Q1_Q4!$M$5:$M$1328,$B94,DB_CAL_Q1_Q4!$N$5:$N$1328,E$81),IF($J$5="Todas",COUNTIFS(DB_CAL_Q1_Q4!$O$5:$O$1328,$J$4,DB_CAL_Q1_Q4!$M$5:$M$1328,$B94,DB_CAL_Q1_Q4!$N$5:$N$1328,E$81),IF($J$4="Todas",COUNTIFS(DB_CAL_Q1_Q4!$L$5:$L$1328,$J$5,DB_CAL_Q1_Q4!$M$5:$M$1328,$B94,DB_CAL_Q1_Q4!$N$5:$N$1328,E$81),COUNTIFS(DB_CAL_Q1_Q4!$O$5:$O$1328,$J$4,DB_CAL_Q1_Q4!$L$5:$L$1328,$J$5,DB_CAL_Q1_Q4!$M$5:$M$1328,$B94,DB_CAL_Q1_Q4!$N$5:$N$1328,E$81))))</f>
        <v>1</v>
      </c>
      <c r="F94" s="280">
        <f t="shared" si="49"/>
        <v>0</v>
      </c>
      <c r="G94" s="280">
        <f t="shared" si="50"/>
        <v>9.6153846153846159E-4</v>
      </c>
      <c r="H94" s="305"/>
      <c r="I94" s="305"/>
      <c r="J94" s="305"/>
    </row>
    <row r="95" spans="1:10" ht="13.5" thickTop="1">
      <c r="A95" s="236"/>
      <c r="B95" s="292"/>
      <c r="C95" s="293"/>
      <c r="D95" s="281">
        <f>SUM(D82:D94)</f>
        <v>180</v>
      </c>
      <c r="E95" s="281">
        <f>SUM(E82:E94)</f>
        <v>1040</v>
      </c>
      <c r="F95" s="282">
        <f>SUM(F82:F94)</f>
        <v>0.99999999999999989</v>
      </c>
      <c r="G95" s="282">
        <f>SUM(G82:G94)</f>
        <v>0.99999999999999989</v>
      </c>
      <c r="H95" s="305"/>
      <c r="I95" s="305"/>
      <c r="J95" s="305"/>
    </row>
    <row r="96" spans="1:10">
      <c r="A96" s="236"/>
      <c r="B96" s="404"/>
      <c r="C96" s="405"/>
      <c r="D96" s="407"/>
      <c r="E96" s="305"/>
      <c r="F96" s="305"/>
      <c r="G96" s="305"/>
      <c r="H96" s="305"/>
      <c r="I96" s="305"/>
      <c r="J96" s="305"/>
    </row>
    <row r="97" spans="1:10">
      <c r="A97" s="236"/>
      <c r="B97" s="404"/>
      <c r="C97" s="405"/>
      <c r="D97" s="407"/>
      <c r="E97" s="305"/>
      <c r="F97" s="305"/>
      <c r="G97" s="305"/>
      <c r="H97" s="305"/>
      <c r="I97" s="305"/>
      <c r="J97" s="305"/>
    </row>
    <row r="98" spans="1:10" ht="15" customHeight="1">
      <c r="A98" s="236"/>
      <c r="B98" s="305"/>
      <c r="C98" s="305"/>
      <c r="D98" s="305"/>
      <c r="E98" s="305"/>
      <c r="F98" s="305"/>
      <c r="G98" s="305"/>
      <c r="H98" s="305"/>
      <c r="I98" s="305"/>
      <c r="J98" s="305"/>
    </row>
    <row r="99" spans="1:10" ht="15" customHeight="1">
      <c r="A99" s="236"/>
      <c r="B99" s="305"/>
      <c r="C99" s="305"/>
      <c r="D99" s="305"/>
      <c r="E99" s="305"/>
      <c r="F99" s="305"/>
      <c r="G99" s="305"/>
      <c r="H99" s="305"/>
      <c r="I99" s="305"/>
      <c r="J99" s="305"/>
    </row>
    <row r="100" spans="1:10">
      <c r="A100" s="236"/>
      <c r="B100" s="305"/>
      <c r="C100" s="305"/>
      <c r="D100" s="305"/>
      <c r="E100" s="243"/>
      <c r="F100" s="243"/>
      <c r="G100" s="243"/>
    </row>
    <row r="101" spans="1:10">
      <c r="A101" s="236"/>
      <c r="B101" s="305"/>
      <c r="C101" s="305"/>
      <c r="D101" s="305"/>
    </row>
    <row r="102" spans="1:10">
      <c r="A102" s="236"/>
      <c r="B102" s="305"/>
      <c r="C102" s="305"/>
      <c r="D102" s="305"/>
    </row>
    <row r="103" spans="1:10">
      <c r="A103" s="236"/>
      <c r="B103" s="305"/>
      <c r="C103" s="305"/>
      <c r="D103" s="305"/>
    </row>
    <row r="104" spans="1:10">
      <c r="A104" s="236"/>
      <c r="B104" s="305"/>
      <c r="C104" s="305"/>
      <c r="D104" s="305"/>
    </row>
    <row r="105" spans="1:10">
      <c r="A105" s="236"/>
      <c r="B105" s="305"/>
      <c r="C105" s="305"/>
      <c r="D105" s="305"/>
    </row>
    <row r="106" spans="1:10">
      <c r="A106" s="236"/>
      <c r="B106" s="305"/>
      <c r="C106" s="305"/>
      <c r="D106" s="305"/>
    </row>
    <row r="107" spans="1:10">
      <c r="A107" s="236"/>
      <c r="B107" s="305"/>
      <c r="C107" s="305"/>
      <c r="D107" s="305"/>
    </row>
    <row r="108" spans="1:10">
      <c r="A108" s="236"/>
      <c r="B108" s="305"/>
      <c r="C108" s="305"/>
      <c r="D108" s="305"/>
    </row>
    <row r="109" spans="1:10">
      <c r="A109" s="236"/>
      <c r="B109" s="305"/>
      <c r="C109" s="305"/>
      <c r="D109" s="305"/>
    </row>
    <row r="110" spans="1:10">
      <c r="A110" s="236"/>
      <c r="B110" s="305"/>
      <c r="C110" s="305"/>
      <c r="D110" s="305"/>
    </row>
    <row r="111" spans="1:10">
      <c r="A111" s="236"/>
      <c r="B111" s="305"/>
      <c r="C111" s="305"/>
      <c r="D111" s="305"/>
    </row>
    <row r="112" spans="1:10">
      <c r="A112" s="236"/>
      <c r="B112" s="305"/>
      <c r="C112" s="305"/>
      <c r="D112" s="305"/>
    </row>
    <row r="113" spans="1:9">
      <c r="A113" s="236"/>
      <c r="B113" s="305"/>
      <c r="C113" s="305"/>
      <c r="D113" s="305"/>
    </row>
    <row r="114" spans="1:9">
      <c r="A114" s="236"/>
      <c r="B114" s="305"/>
      <c r="C114" s="305"/>
      <c r="D114" s="305"/>
    </row>
    <row r="115" spans="1:9">
      <c r="A115" s="236"/>
      <c r="B115" s="305"/>
      <c r="C115" s="305"/>
      <c r="D115" s="305"/>
    </row>
    <row r="116" spans="1:9">
      <c r="A116" s="236"/>
      <c r="B116" s="305"/>
      <c r="C116" s="305"/>
      <c r="D116" s="305"/>
    </row>
    <row r="117" spans="1:9">
      <c r="A117" s="236"/>
      <c r="B117" s="305"/>
      <c r="C117" s="305"/>
      <c r="D117" s="305"/>
    </row>
    <row r="118" spans="1:9">
      <c r="A118" s="236"/>
    </row>
    <row r="119" spans="1:9">
      <c r="A119" s="236"/>
    </row>
    <row r="120" spans="1:9">
      <c r="A120" s="236"/>
    </row>
    <row r="121" spans="1:9">
      <c r="A121" s="236"/>
    </row>
    <row r="122" spans="1:9">
      <c r="A122" s="236"/>
      <c r="I122" s="236"/>
    </row>
    <row r="123" spans="1:9">
      <c r="A123" s="236"/>
      <c r="I123" s="236"/>
    </row>
    <row r="124" spans="1:9">
      <c r="A124" s="236"/>
      <c r="I124" s="236"/>
    </row>
    <row r="125" spans="1:9">
      <c r="A125" s="236"/>
      <c r="I125" s="236"/>
    </row>
    <row r="126" spans="1:9">
      <c r="A126" s="236"/>
      <c r="I126" s="236"/>
    </row>
    <row r="127" spans="1:9">
      <c r="A127" s="236"/>
      <c r="I127" s="236"/>
    </row>
    <row r="128" spans="1:9">
      <c r="A128" s="236"/>
      <c r="I128" s="236"/>
    </row>
    <row r="129" spans="1:9">
      <c r="A129" s="236"/>
      <c r="I129" s="236"/>
    </row>
    <row r="130" spans="1:9">
      <c r="A130" s="236"/>
      <c r="I130" s="236"/>
    </row>
    <row r="131" spans="1:9">
      <c r="A131" s="236"/>
      <c r="I131" s="236"/>
    </row>
    <row r="132" spans="1:9">
      <c r="A132" s="236"/>
      <c r="I132" s="236"/>
    </row>
    <row r="133" spans="1:9">
      <c r="A133" s="236"/>
      <c r="I133" s="236"/>
    </row>
    <row r="134" spans="1:9">
      <c r="A134" s="236"/>
      <c r="I134" s="236"/>
    </row>
    <row r="135" spans="1:9">
      <c r="A135" s="236"/>
      <c r="I135" s="236"/>
    </row>
    <row r="136" spans="1:9">
      <c r="A136" s="236"/>
      <c r="I136" s="236"/>
    </row>
    <row r="137" spans="1:9">
      <c r="A137" s="236"/>
      <c r="I137" s="236"/>
    </row>
    <row r="138" spans="1:9">
      <c r="A138" s="236"/>
      <c r="I138" s="236"/>
    </row>
    <row r="139" spans="1:9">
      <c r="A139" s="236"/>
      <c r="I139" s="236"/>
    </row>
    <row r="140" spans="1:9">
      <c r="A140" s="236"/>
      <c r="I140" s="236"/>
    </row>
    <row r="141" spans="1:9">
      <c r="A141" s="236"/>
      <c r="I141" s="236"/>
    </row>
    <row r="142" spans="1:9">
      <c r="A142" s="236"/>
      <c r="I142" s="236"/>
    </row>
    <row r="143" spans="1:9">
      <c r="A143" s="236"/>
      <c r="I143" s="236"/>
    </row>
    <row r="144" spans="1:9">
      <c r="A144" s="236"/>
      <c r="I144" s="236"/>
    </row>
    <row r="145" spans="1:9">
      <c r="A145" s="236"/>
      <c r="I145" s="236"/>
    </row>
    <row r="146" spans="1:9">
      <c r="A146" s="236"/>
      <c r="I146" s="236"/>
    </row>
    <row r="147" spans="1:9">
      <c r="A147" s="236"/>
      <c r="I147" s="236"/>
    </row>
    <row r="148" spans="1:9">
      <c r="A148" s="236"/>
      <c r="I148" s="236"/>
    </row>
    <row r="149" spans="1:9">
      <c r="A149" s="236"/>
      <c r="I149" s="236"/>
    </row>
    <row r="150" spans="1:9">
      <c r="A150" s="236"/>
      <c r="I150" s="236"/>
    </row>
    <row r="151" spans="1:9">
      <c r="A151" s="236"/>
      <c r="I151" s="236"/>
    </row>
    <row r="152" spans="1:9">
      <c r="A152" s="236"/>
      <c r="I152" s="236"/>
    </row>
    <row r="153" spans="1:9">
      <c r="A153" s="236"/>
      <c r="I153" s="236"/>
    </row>
    <row r="154" spans="1:9">
      <c r="A154" s="236"/>
      <c r="I154" s="236"/>
    </row>
    <row r="155" spans="1:9">
      <c r="A155" s="236"/>
      <c r="I155" s="236"/>
    </row>
    <row r="156" spans="1:9">
      <c r="A156" s="236"/>
      <c r="I156" s="236"/>
    </row>
    <row r="157" spans="1:9">
      <c r="A157" s="236"/>
      <c r="I157" s="236"/>
    </row>
    <row r="158" spans="1:9">
      <c r="A158" s="236"/>
      <c r="I158" s="236"/>
    </row>
    <row r="159" spans="1:9">
      <c r="A159" s="236"/>
      <c r="I159" s="236"/>
    </row>
    <row r="160" spans="1:9">
      <c r="A160" s="236"/>
      <c r="I160" s="236"/>
    </row>
    <row r="161" spans="1:9">
      <c r="A161" s="236"/>
      <c r="I161" s="236"/>
    </row>
    <row r="162" spans="1:9">
      <c r="A162" s="236"/>
      <c r="I162" s="236"/>
    </row>
    <row r="163" spans="1:9">
      <c r="A163" s="236"/>
      <c r="I163" s="236"/>
    </row>
    <row r="164" spans="1:9">
      <c r="A164" s="236"/>
      <c r="I164" s="236"/>
    </row>
    <row r="165" spans="1:9">
      <c r="A165" s="236"/>
      <c r="I165" s="236"/>
    </row>
    <row r="166" spans="1:9">
      <c r="A166" s="236"/>
      <c r="I166" s="236"/>
    </row>
    <row r="167" spans="1:9">
      <c r="A167" s="236"/>
      <c r="I167" s="236"/>
    </row>
    <row r="168" spans="1:9">
      <c r="A168" s="236"/>
      <c r="I168" s="236"/>
    </row>
    <row r="169" spans="1:9">
      <c r="A169" s="236"/>
      <c r="I169" s="236"/>
    </row>
    <row r="170" spans="1:9">
      <c r="A170" s="236"/>
      <c r="I170" s="236"/>
    </row>
    <row r="171" spans="1:9">
      <c r="A171" s="236"/>
      <c r="I171" s="236"/>
    </row>
    <row r="172" spans="1:9">
      <c r="A172" s="236"/>
      <c r="I172" s="236"/>
    </row>
    <row r="173" spans="1:9">
      <c r="A173" s="236"/>
      <c r="I173" s="236"/>
    </row>
    <row r="174" spans="1:9">
      <c r="A174" s="236"/>
      <c r="I174" s="236"/>
    </row>
    <row r="175" spans="1:9">
      <c r="A175" s="236"/>
      <c r="I175" s="236"/>
    </row>
    <row r="176" spans="1:9">
      <c r="A176" s="236"/>
      <c r="I176" s="236"/>
    </row>
    <row r="177" spans="1:9">
      <c r="A177" s="236"/>
      <c r="I177" s="236"/>
    </row>
    <row r="178" spans="1:9">
      <c r="A178" s="236"/>
      <c r="I178" s="236"/>
    </row>
    <row r="179" spans="1:9">
      <c r="A179" s="236"/>
      <c r="I179" s="236"/>
    </row>
    <row r="180" spans="1:9">
      <c r="A180" s="236"/>
      <c r="I180" s="236"/>
    </row>
    <row r="181" spans="1:9">
      <c r="A181" s="236"/>
      <c r="I181" s="236"/>
    </row>
    <row r="182" spans="1:9">
      <c r="A182" s="236"/>
      <c r="I182" s="236"/>
    </row>
    <row r="183" spans="1:9">
      <c r="A183" s="236"/>
      <c r="I183" s="236"/>
    </row>
    <row r="184" spans="1:9">
      <c r="A184" s="236"/>
      <c r="I184" s="236"/>
    </row>
    <row r="185" spans="1:9">
      <c r="A185" s="236"/>
      <c r="I185" s="236"/>
    </row>
    <row r="186" spans="1:9">
      <c r="A186" s="236"/>
      <c r="I186" s="236"/>
    </row>
    <row r="187" spans="1:9">
      <c r="A187" s="236"/>
      <c r="I187" s="236"/>
    </row>
    <row r="188" spans="1:9">
      <c r="A188" s="236"/>
      <c r="I188" s="236"/>
    </row>
    <row r="189" spans="1:9">
      <c r="A189" s="236"/>
      <c r="I189" s="236"/>
    </row>
    <row r="190" spans="1:9">
      <c r="A190" s="236"/>
      <c r="I190" s="236"/>
    </row>
    <row r="191" spans="1:9">
      <c r="A191" s="236"/>
      <c r="I191" s="236"/>
    </row>
    <row r="192" spans="1:9">
      <c r="A192" s="236"/>
      <c r="I192" s="236"/>
    </row>
    <row r="193" spans="1:9">
      <c r="A193" s="236"/>
      <c r="I193" s="236"/>
    </row>
    <row r="194" spans="1:9">
      <c r="A194" s="236"/>
      <c r="I194" s="236"/>
    </row>
    <row r="195" spans="1:9">
      <c r="A195" s="236"/>
      <c r="I195" s="236"/>
    </row>
    <row r="196" spans="1:9">
      <c r="A196" s="236"/>
      <c r="I196" s="236"/>
    </row>
    <row r="197" spans="1:9">
      <c r="A197" s="236"/>
      <c r="I197" s="236"/>
    </row>
    <row r="198" spans="1:9">
      <c r="A198" s="236"/>
      <c r="I198" s="236"/>
    </row>
    <row r="199" spans="1:9">
      <c r="A199" s="236"/>
      <c r="I199" s="236"/>
    </row>
    <row r="200" spans="1:9">
      <c r="A200" s="236"/>
      <c r="I200" s="236"/>
    </row>
    <row r="201" spans="1:9">
      <c r="A201" s="236"/>
      <c r="I201" s="236"/>
    </row>
    <row r="202" spans="1:9">
      <c r="A202" s="236"/>
      <c r="I202" s="236"/>
    </row>
    <row r="203" spans="1:9">
      <c r="A203" s="236"/>
      <c r="I203" s="236"/>
    </row>
    <row r="204" spans="1:9">
      <c r="A204" s="236"/>
      <c r="I204" s="236"/>
    </row>
    <row r="205" spans="1:9">
      <c r="A205" s="236"/>
      <c r="I205" s="236"/>
    </row>
    <row r="206" spans="1:9">
      <c r="A206" s="236"/>
      <c r="I206" s="236"/>
    </row>
    <row r="207" spans="1:9">
      <c r="A207" s="236"/>
      <c r="I207" s="236"/>
    </row>
    <row r="208" spans="1:9">
      <c r="A208" s="236"/>
      <c r="I208" s="236"/>
    </row>
    <row r="209" spans="1:9">
      <c r="A209" s="236"/>
      <c r="I209" s="236"/>
    </row>
    <row r="210" spans="1:9">
      <c r="A210" s="236"/>
      <c r="I210" s="236"/>
    </row>
    <row r="211" spans="1:9">
      <c r="A211" s="236"/>
      <c r="I211" s="236"/>
    </row>
    <row r="212" spans="1:9">
      <c r="A212" s="236"/>
      <c r="I212" s="236"/>
    </row>
    <row r="213" spans="1:9">
      <c r="A213" s="236"/>
      <c r="I213" s="236"/>
    </row>
    <row r="214" spans="1:9">
      <c r="A214" s="236"/>
      <c r="I214" s="236"/>
    </row>
    <row r="215" spans="1:9">
      <c r="A215" s="236"/>
      <c r="I215" s="236"/>
    </row>
    <row r="216" spans="1:9">
      <c r="A216" s="236"/>
      <c r="I216" s="236"/>
    </row>
    <row r="217" spans="1:9">
      <c r="A217" s="236"/>
      <c r="I217" s="236"/>
    </row>
    <row r="218" spans="1:9">
      <c r="A218" s="236"/>
      <c r="I218" s="236"/>
    </row>
    <row r="219" spans="1:9">
      <c r="A219" s="236"/>
      <c r="I219" s="236"/>
    </row>
    <row r="220" spans="1:9">
      <c r="A220" s="236"/>
      <c r="I220" s="236"/>
    </row>
    <row r="221" spans="1:9">
      <c r="A221" s="236"/>
      <c r="I221" s="236"/>
    </row>
    <row r="222" spans="1:9">
      <c r="A222" s="236"/>
      <c r="I222" s="236"/>
    </row>
    <row r="223" spans="1:9">
      <c r="A223" s="236"/>
      <c r="I223" s="236"/>
    </row>
    <row r="224" spans="1:9">
      <c r="A224" s="236"/>
      <c r="I224" s="236"/>
    </row>
    <row r="225" spans="1:9">
      <c r="A225" s="236"/>
      <c r="I225" s="236"/>
    </row>
    <row r="226" spans="1:9">
      <c r="A226" s="236"/>
      <c r="I226" s="236"/>
    </row>
    <row r="227" spans="1:9">
      <c r="A227" s="236"/>
      <c r="I227" s="236"/>
    </row>
    <row r="228" spans="1:9">
      <c r="A228" s="236"/>
      <c r="I228" s="236"/>
    </row>
    <row r="229" spans="1:9">
      <c r="A229" s="236"/>
      <c r="I229" s="236"/>
    </row>
    <row r="230" spans="1:9">
      <c r="A230" s="236"/>
      <c r="I230" s="236"/>
    </row>
    <row r="231" spans="1:9">
      <c r="A231" s="236"/>
      <c r="I231" s="236"/>
    </row>
    <row r="232" spans="1:9">
      <c r="A232" s="236"/>
      <c r="I232" s="236"/>
    </row>
    <row r="233" spans="1:9">
      <c r="A233" s="236"/>
      <c r="I233" s="236"/>
    </row>
    <row r="234" spans="1:9">
      <c r="A234" s="236"/>
      <c r="I234" s="236"/>
    </row>
    <row r="235" spans="1:9">
      <c r="A235" s="236"/>
      <c r="I235" s="236"/>
    </row>
    <row r="236" spans="1:9">
      <c r="A236" s="236"/>
      <c r="I236" s="236"/>
    </row>
    <row r="237" spans="1:9">
      <c r="A237" s="236"/>
      <c r="I237" s="236"/>
    </row>
    <row r="238" spans="1:9">
      <c r="A238" s="236"/>
      <c r="I238" s="236"/>
    </row>
    <row r="239" spans="1:9">
      <c r="A239" s="236"/>
      <c r="I239" s="236"/>
    </row>
    <row r="240" spans="1:9">
      <c r="A240" s="236"/>
      <c r="I240" s="236"/>
    </row>
    <row r="241" spans="1:9">
      <c r="A241" s="236"/>
      <c r="I241" s="236"/>
    </row>
    <row r="242" spans="1:9">
      <c r="A242" s="236"/>
      <c r="I242" s="236"/>
    </row>
    <row r="243" spans="1:9">
      <c r="A243" s="236"/>
      <c r="I243" s="236"/>
    </row>
    <row r="244" spans="1:9">
      <c r="A244" s="236"/>
      <c r="I244" s="236"/>
    </row>
    <row r="245" spans="1:9">
      <c r="A245" s="236"/>
      <c r="I245" s="236"/>
    </row>
    <row r="246" spans="1:9">
      <c r="A246" s="236"/>
      <c r="I246" s="236"/>
    </row>
    <row r="247" spans="1:9">
      <c r="A247" s="236"/>
      <c r="I247" s="236"/>
    </row>
    <row r="248" spans="1:9">
      <c r="A248" s="236"/>
      <c r="I248" s="236"/>
    </row>
    <row r="249" spans="1:9">
      <c r="A249" s="236"/>
      <c r="I249" s="236"/>
    </row>
    <row r="250" spans="1:9">
      <c r="A250" s="236"/>
      <c r="I250" s="236"/>
    </row>
    <row r="251" spans="1:9">
      <c r="A251" s="236"/>
      <c r="I251" s="236"/>
    </row>
    <row r="252" spans="1:9">
      <c r="A252" s="236"/>
      <c r="I252" s="236"/>
    </row>
    <row r="253" spans="1:9">
      <c r="A253" s="236"/>
      <c r="I253" s="236"/>
    </row>
    <row r="254" spans="1:9">
      <c r="A254" s="236"/>
      <c r="I254" s="236"/>
    </row>
    <row r="255" spans="1:9">
      <c r="A255" s="236"/>
      <c r="I255" s="236"/>
    </row>
    <row r="256" spans="1:9">
      <c r="A256" s="236"/>
      <c r="I256" s="236"/>
    </row>
    <row r="257" spans="1:9">
      <c r="A257" s="236"/>
      <c r="I257" s="236"/>
    </row>
    <row r="258" spans="1:9">
      <c r="A258" s="236"/>
      <c r="I258" s="236"/>
    </row>
    <row r="259" spans="1:9">
      <c r="A259" s="236"/>
      <c r="I259" s="236"/>
    </row>
    <row r="260" spans="1:9">
      <c r="A260" s="236"/>
      <c r="I260" s="236"/>
    </row>
    <row r="261" spans="1:9">
      <c r="A261" s="236"/>
      <c r="I261" s="236"/>
    </row>
    <row r="262" spans="1:9">
      <c r="A262" s="236"/>
      <c r="I262" s="236"/>
    </row>
    <row r="263" spans="1:9">
      <c r="A263" s="236"/>
      <c r="I263" s="236"/>
    </row>
    <row r="264" spans="1:9">
      <c r="A264" s="236"/>
      <c r="I264" s="236"/>
    </row>
    <row r="265" spans="1:9">
      <c r="A265" s="236"/>
      <c r="I265" s="236"/>
    </row>
    <row r="266" spans="1:9">
      <c r="A266" s="236"/>
      <c r="I266" s="236"/>
    </row>
    <row r="267" spans="1:9">
      <c r="A267" s="236"/>
      <c r="I267" s="236"/>
    </row>
    <row r="268" spans="1:9">
      <c r="A268" s="236"/>
      <c r="I268" s="236"/>
    </row>
    <row r="269" spans="1:9">
      <c r="A269" s="236"/>
      <c r="I269" s="236"/>
    </row>
    <row r="270" spans="1:9">
      <c r="A270" s="236"/>
      <c r="I270" s="236"/>
    </row>
    <row r="271" spans="1:9">
      <c r="A271" s="236"/>
      <c r="I271" s="236"/>
    </row>
    <row r="272" spans="1:9">
      <c r="A272" s="236"/>
      <c r="I272" s="236"/>
    </row>
    <row r="273" spans="1:9">
      <c r="A273" s="236"/>
      <c r="I273" s="236"/>
    </row>
    <row r="274" spans="1:9">
      <c r="A274" s="236"/>
      <c r="I274" s="236"/>
    </row>
    <row r="275" spans="1:9">
      <c r="A275" s="236"/>
      <c r="I275" s="236"/>
    </row>
    <row r="276" spans="1:9">
      <c r="A276" s="236"/>
      <c r="I276" s="236"/>
    </row>
    <row r="277" spans="1:9">
      <c r="A277" s="236"/>
      <c r="I277" s="236"/>
    </row>
    <row r="278" spans="1:9">
      <c r="A278" s="236"/>
      <c r="I278" s="236"/>
    </row>
    <row r="279" spans="1:9">
      <c r="A279" s="236"/>
      <c r="I279" s="236"/>
    </row>
    <row r="280" spans="1:9">
      <c r="A280" s="236"/>
      <c r="I280" s="236"/>
    </row>
    <row r="281" spans="1:9">
      <c r="A281" s="236"/>
      <c r="I281" s="236"/>
    </row>
    <row r="282" spans="1:9">
      <c r="A282" s="236"/>
      <c r="I282" s="236"/>
    </row>
    <row r="283" spans="1:9">
      <c r="A283" s="236"/>
      <c r="I283" s="236"/>
    </row>
    <row r="284" spans="1:9">
      <c r="A284" s="236"/>
      <c r="I284" s="236"/>
    </row>
    <row r="285" spans="1:9">
      <c r="A285" s="236"/>
      <c r="I285" s="236"/>
    </row>
    <row r="286" spans="1:9">
      <c r="A286" s="236"/>
      <c r="I286" s="236"/>
    </row>
    <row r="287" spans="1:9">
      <c r="A287" s="236"/>
      <c r="I287" s="236"/>
    </row>
    <row r="288" spans="1:9">
      <c r="A288" s="236"/>
      <c r="I288" s="236"/>
    </row>
    <row r="289" spans="1:9">
      <c r="A289" s="236"/>
      <c r="I289" s="236"/>
    </row>
    <row r="290" spans="1:9">
      <c r="A290" s="236"/>
      <c r="I290" s="236"/>
    </row>
    <row r="291" spans="1:9">
      <c r="A291" s="236"/>
      <c r="I291" s="236"/>
    </row>
    <row r="292" spans="1:9">
      <c r="A292" s="236"/>
      <c r="I292" s="236"/>
    </row>
    <row r="293" spans="1:9">
      <c r="A293" s="236"/>
      <c r="I293" s="236"/>
    </row>
    <row r="294" spans="1:9">
      <c r="A294" s="236"/>
      <c r="I294" s="236"/>
    </row>
  </sheetData>
  <sheetProtection password="E269" sheet="1" objects="1" scenarios="1" selectLockedCells="1"/>
  <dataValidations count="2">
    <dataValidation type="list" allowBlank="1" showInputMessage="1" showErrorMessage="1" sqref="J5">
      <formula1>$J$1:$M$1</formula1>
    </dataValidation>
    <dataValidation type="list" allowBlank="1" showInputMessage="1" showErrorMessage="1" sqref="J4">
      <formula1>$G$1:$I$1</formula1>
    </dataValidation>
  </dataValidations>
  <pageMargins left="0.7" right="0.7" top="0.75" bottom="0.75" header="0.3" footer="0.3"/>
  <pageSetup paperSize="9" scale="2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I321"/>
  <sheetViews>
    <sheetView showGridLines="0" showRowColHeaders="0" showZeros="0" zoomScaleNormal="100" zoomScaleSheetLayoutView="106" workbookViewId="0">
      <selection activeCell="J5" sqref="J5"/>
    </sheetView>
  </sheetViews>
  <sheetFormatPr baseColWidth="10" defaultRowHeight="12.75"/>
  <cols>
    <col min="1" max="1" width="1.625" style="235" customWidth="1"/>
    <col min="2" max="2" width="18.625" style="236" customWidth="1"/>
    <col min="3" max="4" width="12.625" style="236" customWidth="1"/>
    <col min="5" max="5" width="9.625" style="236" customWidth="1"/>
    <col min="6" max="6" width="8.625" style="236" customWidth="1"/>
    <col min="7" max="7" width="12.625" style="236" customWidth="1"/>
    <col min="8" max="9" width="8.625" style="236" customWidth="1"/>
    <col min="10" max="10" width="12.625" style="236" customWidth="1"/>
    <col min="11" max="11" width="9.625" style="236" customWidth="1"/>
    <col min="12" max="12" width="8.625" style="236" customWidth="1"/>
    <col min="13" max="13" width="12.625" style="236" customWidth="1"/>
    <col min="14" max="14" width="9.625" style="236" customWidth="1"/>
    <col min="15" max="15" width="8.625" style="370" customWidth="1"/>
    <col min="16" max="16" width="12.625" style="236" customWidth="1"/>
    <col min="17" max="17" width="10.625" style="236" customWidth="1"/>
    <col min="18" max="18" width="8.625" style="236" customWidth="1"/>
    <col min="19" max="19" width="12.625" style="236" customWidth="1"/>
    <col min="20" max="20" width="10.625" style="236" customWidth="1"/>
    <col min="21" max="21" width="8.625" style="239" customWidth="1"/>
    <col min="22" max="22" width="8.375" style="236" bestFit="1" customWidth="1"/>
    <col min="23" max="23" width="10.875" style="236" bestFit="1" customWidth="1"/>
    <col min="24" max="27" width="5" style="236" bestFit="1" customWidth="1"/>
    <col min="28" max="28" width="4.875" style="236" bestFit="1" customWidth="1"/>
    <col min="29" max="16384" width="11" style="236"/>
  </cols>
  <sheetData>
    <row r="1" spans="1:21" ht="15" customHeight="1">
      <c r="G1" s="237" t="s">
        <v>549</v>
      </c>
      <c r="H1" s="235" t="s">
        <v>358</v>
      </c>
      <c r="I1" s="235" t="s">
        <v>0</v>
      </c>
      <c r="J1" s="235" t="s">
        <v>549</v>
      </c>
      <c r="K1" s="235" t="s">
        <v>518</v>
      </c>
      <c r="L1" s="235" t="s">
        <v>519</v>
      </c>
      <c r="M1" s="235" t="s">
        <v>520</v>
      </c>
      <c r="O1" s="238"/>
    </row>
    <row r="2" spans="1:21" ht="18.75">
      <c r="B2" s="227" t="s">
        <v>638</v>
      </c>
      <c r="D2" s="241"/>
      <c r="E2" s="242"/>
      <c r="F2" s="243"/>
      <c r="G2" s="243"/>
      <c r="O2" s="236"/>
    </row>
    <row r="3" spans="1:21" ht="12.75" customHeight="1">
      <c r="B3" s="227"/>
      <c r="D3" s="241"/>
      <c r="E3" s="242"/>
      <c r="F3" s="243"/>
      <c r="G3" s="243"/>
      <c r="N3" s="236" t="s">
        <v>526</v>
      </c>
      <c r="O3" s="236"/>
    </row>
    <row r="4" spans="1:21" ht="15" customHeight="1">
      <c r="D4" s="244"/>
      <c r="E4" s="245"/>
      <c r="F4" s="243"/>
      <c r="I4" s="246" t="s">
        <v>406</v>
      </c>
      <c r="J4" s="247" t="s">
        <v>549</v>
      </c>
      <c r="K4" s="248" t="s">
        <v>588</v>
      </c>
      <c r="N4" s="1166" t="s">
        <v>27</v>
      </c>
      <c r="O4" s="1166"/>
      <c r="P4" s="332" t="s">
        <v>538</v>
      </c>
    </row>
    <row r="5" spans="1:21" ht="15" customHeight="1">
      <c r="B5" s="253" t="s">
        <v>398</v>
      </c>
      <c r="C5" s="598" t="str">
        <f>$J$4</f>
        <v>Todas</v>
      </c>
      <c r="D5" s="249"/>
      <c r="E5" s="250"/>
      <c r="F5" s="243"/>
      <c r="I5" s="251"/>
      <c r="J5" s="252" t="s">
        <v>520</v>
      </c>
      <c r="K5" s="248" t="s">
        <v>357</v>
      </c>
      <c r="N5" s="1167" t="str">
        <f>$J$4</f>
        <v>Todas</v>
      </c>
      <c r="O5" s="1167"/>
      <c r="P5" s="332" t="s">
        <v>398</v>
      </c>
    </row>
    <row r="6" spans="1:21" ht="15" customHeight="1">
      <c r="B6" s="254" t="s">
        <v>357</v>
      </c>
      <c r="C6" s="598" t="str">
        <f>$J$5</f>
        <v>Atlán.</v>
      </c>
      <c r="I6" s="238"/>
      <c r="N6" s="1167" t="str">
        <f>$J$5</f>
        <v>Atlán.</v>
      </c>
      <c r="O6" s="1167"/>
      <c r="P6" s="333" t="s">
        <v>357</v>
      </c>
    </row>
    <row r="7" spans="1:21" ht="15" customHeight="1">
      <c r="B7" s="309"/>
      <c r="F7" s="334"/>
      <c r="I7" s="238"/>
      <c r="O7" s="236"/>
    </row>
    <row r="8" spans="1:21">
      <c r="A8" s="235">
        <v>1</v>
      </c>
      <c r="B8" s="335" t="s">
        <v>395</v>
      </c>
      <c r="C8" s="336" t="s">
        <v>368</v>
      </c>
      <c r="D8" s="337" t="s">
        <v>370</v>
      </c>
      <c r="E8" s="336" t="s">
        <v>359</v>
      </c>
      <c r="F8" s="336" t="s">
        <v>368</v>
      </c>
      <c r="G8" s="337" t="s">
        <v>370</v>
      </c>
      <c r="H8" s="336" t="s">
        <v>359</v>
      </c>
      <c r="I8" s="235" t="s">
        <v>368</v>
      </c>
      <c r="J8" s="235"/>
      <c r="K8" s="237" t="s">
        <v>521</v>
      </c>
      <c r="L8" s="235"/>
      <c r="M8" s="235" t="s">
        <v>522</v>
      </c>
      <c r="N8" s="235" t="s">
        <v>370</v>
      </c>
      <c r="O8" s="235"/>
      <c r="P8" s="237" t="s">
        <v>521</v>
      </c>
      <c r="Q8" s="235" t="s">
        <v>522</v>
      </c>
      <c r="R8" s="235" t="s">
        <v>359</v>
      </c>
      <c r="S8" s="235"/>
      <c r="T8" s="237" t="s">
        <v>521</v>
      </c>
      <c r="U8" s="338" t="s">
        <v>522</v>
      </c>
    </row>
    <row r="9" spans="1:21" ht="15" customHeight="1">
      <c r="A9" s="263">
        <v>1</v>
      </c>
      <c r="B9" s="260" t="str">
        <f t="shared" ref="B9:B21" si="0">VLOOKUP(LARGE($K$9:$K$21,A9),$K$9:$L$21,2,)</f>
        <v>Gas Natural</v>
      </c>
      <c r="C9" s="307">
        <f>LARGE($I$9:$I$21,A9)</f>
        <v>168</v>
      </c>
      <c r="D9" s="307">
        <f>VLOOKUP(B9,$L$9:$N$21,3,)</f>
        <v>7</v>
      </c>
      <c r="E9" s="307">
        <f>VLOOKUP(B9,$L$9:$R$21,7,)</f>
        <v>0</v>
      </c>
      <c r="F9" s="308">
        <f>VLOOKUP(B9,$L$9:$M$21,2,)</f>
        <v>0.96</v>
      </c>
      <c r="G9" s="308">
        <f t="shared" ref="G9:G21" si="1">VLOOKUP(B9,$L$9:$Q$21,6,)</f>
        <v>0.04</v>
      </c>
      <c r="H9" s="308">
        <f>VLOOKUP(B9,$L$9:$U$21,10,)</f>
        <v>5.7142857142857151E-8</v>
      </c>
      <c r="I9" s="339">
        <f t="shared" ref="I9:I21" si="2">IF($J$5="Todas",SUM(D29:F29),HLOOKUP($J$5,$D$28:$F$41,A29,))</f>
        <v>168</v>
      </c>
      <c r="J9" s="340">
        <f t="shared" ref="J9:J21" si="3">COUNTIF($I$9:$I$21,I9)</f>
        <v>1</v>
      </c>
      <c r="K9" s="341">
        <f>IFERROR(IF(J9=1,I9,I9+A9/100000)/SUM($I$9:$I$21),)</f>
        <v>0.46927374301675978</v>
      </c>
      <c r="L9" s="340" t="s">
        <v>373</v>
      </c>
      <c r="M9" s="341">
        <f>IFERROR(IF(J9=1,I9,I9+A9/100000)/SUM(I9,N9,R9),)</f>
        <v>0.96</v>
      </c>
      <c r="N9" s="339">
        <f t="shared" ref="N9:N21" si="4">IF($J$5="Todas",SUM(J29:L29),HLOOKUP($J$5,$J$28:$L$41,A29,))</f>
        <v>7</v>
      </c>
      <c r="O9" s="340">
        <f t="shared" ref="O9:O21" si="5">COUNTIF($N$9:$N$21,N9)</f>
        <v>1</v>
      </c>
      <c r="P9" s="341">
        <f>IFERROR(IF(O9=1,N9,N9+A9/10000)/SUM($N$9:$N$21),)</f>
        <v>0.20588235294117646</v>
      </c>
      <c r="Q9" s="341">
        <f>IFERROR(IF(O9=1,N9,N9+A9/100000)/SUM(I9,N9,R9),)</f>
        <v>0.04</v>
      </c>
      <c r="R9" s="339">
        <f t="shared" ref="R9:R21" si="6">IF($J$5="Todas",SUM(P29:R29),HLOOKUP($J$5,$P$28:$R$41,A29,))</f>
        <v>0</v>
      </c>
      <c r="S9" s="340">
        <f>COUNTIF($R$9:$R$21,R9)</f>
        <v>11</v>
      </c>
      <c r="T9" s="341">
        <f>IFERROR(IF(S9=1,R9,R9+A9/100000)/SUM($R$9:$R$21),)</f>
        <v>8.3333333333333344E-7</v>
      </c>
      <c r="U9" s="341">
        <f>IFERROR(IF(S9=1,R9,R9+A9/100000)/SUM(I9,N9,R9),)</f>
        <v>5.7142857142857151E-8</v>
      </c>
    </row>
    <row r="10" spans="1:21" ht="15" customHeight="1">
      <c r="A10" s="263">
        <v>2</v>
      </c>
      <c r="B10" s="260" t="str">
        <f t="shared" si="0"/>
        <v>Electricidad</v>
      </c>
      <c r="C10" s="270">
        <f t="shared" ref="C10:C21" si="7">LARGE($I$9:$I$21,A10)</f>
        <v>90</v>
      </c>
      <c r="D10" s="270">
        <f t="shared" ref="D10:D21" si="8">VLOOKUP(B10,$L$9:$N$21,3,)</f>
        <v>18</v>
      </c>
      <c r="E10" s="270">
        <f t="shared" ref="E10:E21" si="9">VLOOKUP(B10,$L$9:$R$21,7,)</f>
        <v>0</v>
      </c>
      <c r="F10" s="271">
        <f t="shared" ref="F10:F21" si="10">VLOOKUP(B10,$L$9:$M$21,2,)</f>
        <v>0.83333333333333337</v>
      </c>
      <c r="G10" s="271">
        <f t="shared" si="1"/>
        <v>0.16666666666666666</v>
      </c>
      <c r="H10" s="271">
        <f t="shared" ref="H10:H21" si="11">VLOOKUP(B10,$L$9:$U$21,10,)</f>
        <v>1.8518518518518521E-7</v>
      </c>
      <c r="I10" s="339">
        <f t="shared" si="2"/>
        <v>90</v>
      </c>
      <c r="J10" s="340">
        <f t="shared" si="3"/>
        <v>1</v>
      </c>
      <c r="K10" s="341">
        <f t="shared" ref="K10:K21" si="12">IFERROR(IF(J10=1,I10,I10+A10/100000)/SUM($I$9:$I$21),)</f>
        <v>0.25139664804469275</v>
      </c>
      <c r="L10" s="340" t="s">
        <v>371</v>
      </c>
      <c r="M10" s="341">
        <f t="shared" ref="M10:M21" si="13">IFERROR(IF(J10=1,I10,I10+A10/100000)/SUM(I10,N10,R10),)</f>
        <v>0.83333333333333337</v>
      </c>
      <c r="N10" s="339">
        <f t="shared" si="4"/>
        <v>18</v>
      </c>
      <c r="O10" s="340">
        <f t="shared" si="5"/>
        <v>1</v>
      </c>
      <c r="P10" s="341">
        <f t="shared" ref="P10:P21" si="14">IFERROR(IF(O10=1,N10,N10+A10/10000)/SUM($N$9:$N$21),)</f>
        <v>0.52941176470588236</v>
      </c>
      <c r="Q10" s="341">
        <f t="shared" ref="Q10:Q21" si="15">IFERROR(IF(O10=1,N10,N10+A10/100000)/SUM(I10,N10,R10),)</f>
        <v>0.16666666666666666</v>
      </c>
      <c r="R10" s="339">
        <f t="shared" si="6"/>
        <v>0</v>
      </c>
      <c r="S10" s="340">
        <f t="shared" ref="S10:S21" si="16">COUNTIF($R$9:$R$21,R10)</f>
        <v>11</v>
      </c>
      <c r="T10" s="341">
        <f t="shared" ref="T10:T21" si="17">IFERROR(IF(S10=1,R10,R10+A10/100000)/SUM($R$9:$R$21),)</f>
        <v>1.6666666666666669E-6</v>
      </c>
      <c r="U10" s="341">
        <f t="shared" ref="U10:U21" si="18">IFERROR(IF(S10=1,R10,R10+A10/100000)/SUM(I10,N10,R10),)</f>
        <v>1.8518518518518521E-7</v>
      </c>
    </row>
    <row r="11" spans="1:21" ht="15" customHeight="1">
      <c r="A11" s="263">
        <v>3</v>
      </c>
      <c r="B11" s="260" t="str">
        <f t="shared" si="0"/>
        <v>Gasóleo</v>
      </c>
      <c r="C11" s="270">
        <f t="shared" si="7"/>
        <v>60</v>
      </c>
      <c r="D11" s="270">
        <f t="shared" si="8"/>
        <v>5</v>
      </c>
      <c r="E11" s="270">
        <f t="shared" si="9"/>
        <v>0</v>
      </c>
      <c r="F11" s="271">
        <f t="shared" si="10"/>
        <v>0.92307692307692313</v>
      </c>
      <c r="G11" s="271">
        <f t="shared" si="1"/>
        <v>7.6923076923076927E-2</v>
      </c>
      <c r="H11" s="271">
        <f t="shared" si="11"/>
        <v>4.6153846153846156E-7</v>
      </c>
      <c r="I11" s="339">
        <f t="shared" si="2"/>
        <v>60</v>
      </c>
      <c r="J11" s="340">
        <f t="shared" si="3"/>
        <v>1</v>
      </c>
      <c r="K11" s="341">
        <f t="shared" si="12"/>
        <v>0.16759776536312848</v>
      </c>
      <c r="L11" s="340" t="s">
        <v>374</v>
      </c>
      <c r="M11" s="341">
        <f t="shared" si="13"/>
        <v>0.92307692307692313</v>
      </c>
      <c r="N11" s="339">
        <f t="shared" si="4"/>
        <v>5</v>
      </c>
      <c r="O11" s="340">
        <f t="shared" si="5"/>
        <v>1</v>
      </c>
      <c r="P11" s="341">
        <f t="shared" si="14"/>
        <v>0.14705882352941177</v>
      </c>
      <c r="Q11" s="341">
        <f t="shared" si="15"/>
        <v>7.6923076923076927E-2</v>
      </c>
      <c r="R11" s="339">
        <f t="shared" si="6"/>
        <v>0</v>
      </c>
      <c r="S11" s="340">
        <f t="shared" si="16"/>
        <v>11</v>
      </c>
      <c r="T11" s="341">
        <f t="shared" si="17"/>
        <v>2.5000000000000002E-6</v>
      </c>
      <c r="U11" s="341">
        <f t="shared" si="18"/>
        <v>4.6153846153846156E-7</v>
      </c>
    </row>
    <row r="12" spans="1:21" ht="15" customHeight="1">
      <c r="A12" s="263">
        <v>4</v>
      </c>
      <c r="B12" s="260" t="str">
        <f t="shared" si="0"/>
        <v>Otros</v>
      </c>
      <c r="C12" s="270">
        <f t="shared" si="7"/>
        <v>18</v>
      </c>
      <c r="D12" s="270">
        <f t="shared" si="8"/>
        <v>1</v>
      </c>
      <c r="E12" s="270">
        <f t="shared" si="9"/>
        <v>1</v>
      </c>
      <c r="F12" s="271">
        <f t="shared" si="10"/>
        <v>0.9</v>
      </c>
      <c r="G12" s="271">
        <f t="shared" si="1"/>
        <v>0.05</v>
      </c>
      <c r="H12" s="271">
        <f t="shared" si="11"/>
        <v>0.05</v>
      </c>
      <c r="I12" s="339">
        <f t="shared" si="2"/>
        <v>3</v>
      </c>
      <c r="J12" s="340">
        <f t="shared" si="3"/>
        <v>1</v>
      </c>
      <c r="K12" s="341">
        <f t="shared" si="12"/>
        <v>8.3798882681564244E-3</v>
      </c>
      <c r="L12" s="340" t="s">
        <v>385</v>
      </c>
      <c r="M12" s="341">
        <f t="shared" si="13"/>
        <v>1</v>
      </c>
      <c r="N12" s="339">
        <f t="shared" si="4"/>
        <v>0</v>
      </c>
      <c r="O12" s="340">
        <f t="shared" si="5"/>
        <v>8</v>
      </c>
      <c r="P12" s="341">
        <f t="shared" si="14"/>
        <v>1.1764705882352942E-5</v>
      </c>
      <c r="Q12" s="341">
        <f t="shared" si="15"/>
        <v>1.3333333333333335E-5</v>
      </c>
      <c r="R12" s="339">
        <f t="shared" si="6"/>
        <v>0</v>
      </c>
      <c r="S12" s="340">
        <f t="shared" si="16"/>
        <v>11</v>
      </c>
      <c r="T12" s="341">
        <f t="shared" si="17"/>
        <v>3.3333333333333337E-6</v>
      </c>
      <c r="U12" s="341">
        <f t="shared" si="18"/>
        <v>1.3333333333333335E-5</v>
      </c>
    </row>
    <row r="13" spans="1:21" ht="15" customHeight="1">
      <c r="A13" s="263">
        <v>5</v>
      </c>
      <c r="B13" s="260" t="str">
        <f t="shared" si="0"/>
        <v>GLP</v>
      </c>
      <c r="C13" s="270">
        <f t="shared" si="7"/>
        <v>14</v>
      </c>
      <c r="D13" s="270">
        <f t="shared" si="8"/>
        <v>3</v>
      </c>
      <c r="E13" s="270">
        <f t="shared" si="9"/>
        <v>0</v>
      </c>
      <c r="F13" s="271">
        <f t="shared" si="10"/>
        <v>0.82352941176470584</v>
      </c>
      <c r="G13" s="271">
        <f t="shared" si="1"/>
        <v>0.17647058823529413</v>
      </c>
      <c r="H13" s="271">
        <f t="shared" si="11"/>
        <v>4.1176470588235291E-6</v>
      </c>
      <c r="I13" s="339">
        <f t="shared" si="2"/>
        <v>0</v>
      </c>
      <c r="J13" s="340">
        <f t="shared" si="3"/>
        <v>6</v>
      </c>
      <c r="K13" s="341">
        <f t="shared" si="12"/>
        <v>1.3966480446927375E-7</v>
      </c>
      <c r="L13" s="340" t="s">
        <v>342</v>
      </c>
      <c r="M13" s="341">
        <f t="shared" si="13"/>
        <v>4.5454545454545455E-6</v>
      </c>
      <c r="N13" s="339">
        <f t="shared" si="4"/>
        <v>0</v>
      </c>
      <c r="O13" s="340">
        <f t="shared" si="5"/>
        <v>8</v>
      </c>
      <c r="P13" s="341">
        <f t="shared" si="14"/>
        <v>1.4705882352941177E-5</v>
      </c>
      <c r="Q13" s="341">
        <f t="shared" si="15"/>
        <v>4.5454545454545455E-6</v>
      </c>
      <c r="R13" s="339">
        <f t="shared" si="6"/>
        <v>11</v>
      </c>
      <c r="S13" s="340">
        <f t="shared" si="16"/>
        <v>1</v>
      </c>
      <c r="T13" s="341">
        <f t="shared" si="17"/>
        <v>0.91666666666666663</v>
      </c>
      <c r="U13" s="341">
        <f t="shared" si="18"/>
        <v>1</v>
      </c>
    </row>
    <row r="14" spans="1:21" ht="15" customHeight="1">
      <c r="A14" s="263">
        <v>6</v>
      </c>
      <c r="B14" s="260" t="str">
        <f t="shared" si="0"/>
        <v>Biomasa</v>
      </c>
      <c r="C14" s="270">
        <f t="shared" si="7"/>
        <v>5</v>
      </c>
      <c r="D14" s="270">
        <f t="shared" si="8"/>
        <v>0</v>
      </c>
      <c r="E14" s="270">
        <f t="shared" si="9"/>
        <v>0</v>
      </c>
      <c r="F14" s="271">
        <f t="shared" si="10"/>
        <v>1</v>
      </c>
      <c r="G14" s="271">
        <f t="shared" si="1"/>
        <v>1.6000000000000003E-5</v>
      </c>
      <c r="H14" s="271">
        <f t="shared" si="11"/>
        <v>1.6000000000000003E-5</v>
      </c>
      <c r="I14" s="339">
        <f t="shared" si="2"/>
        <v>18</v>
      </c>
      <c r="J14" s="340">
        <f t="shared" si="3"/>
        <v>1</v>
      </c>
      <c r="K14" s="341">
        <f t="shared" si="12"/>
        <v>5.027932960893855E-2</v>
      </c>
      <c r="L14" s="340" t="s">
        <v>309</v>
      </c>
      <c r="M14" s="341">
        <f t="shared" si="13"/>
        <v>0.9</v>
      </c>
      <c r="N14" s="339">
        <f t="shared" si="4"/>
        <v>1</v>
      </c>
      <c r="O14" s="340">
        <f t="shared" si="5"/>
        <v>1</v>
      </c>
      <c r="P14" s="341">
        <f t="shared" si="14"/>
        <v>2.9411764705882353E-2</v>
      </c>
      <c r="Q14" s="341">
        <f t="shared" si="15"/>
        <v>0.05</v>
      </c>
      <c r="R14" s="339">
        <f t="shared" si="6"/>
        <v>1</v>
      </c>
      <c r="S14" s="340">
        <f t="shared" si="16"/>
        <v>1</v>
      </c>
      <c r="T14" s="341">
        <f t="shared" si="17"/>
        <v>8.3333333333333329E-2</v>
      </c>
      <c r="U14" s="341">
        <f t="shared" si="18"/>
        <v>0.05</v>
      </c>
    </row>
    <row r="15" spans="1:21" ht="15" customHeight="1">
      <c r="A15" s="263">
        <v>7</v>
      </c>
      <c r="B15" s="260" t="str">
        <f t="shared" si="0"/>
        <v>Bomba de calor aire</v>
      </c>
      <c r="C15" s="270">
        <f t="shared" si="7"/>
        <v>3</v>
      </c>
      <c r="D15" s="270">
        <f t="shared" si="8"/>
        <v>0</v>
      </c>
      <c r="E15" s="270">
        <f t="shared" si="9"/>
        <v>0</v>
      </c>
      <c r="F15" s="271">
        <f t="shared" si="10"/>
        <v>1</v>
      </c>
      <c r="G15" s="271">
        <f t="shared" si="1"/>
        <v>1.3333333333333335E-5</v>
      </c>
      <c r="H15" s="271">
        <f t="shared" si="11"/>
        <v>1.3333333333333335E-5</v>
      </c>
      <c r="I15" s="339">
        <f t="shared" si="2"/>
        <v>14</v>
      </c>
      <c r="J15" s="340">
        <f t="shared" si="3"/>
        <v>1</v>
      </c>
      <c r="K15" s="341">
        <f t="shared" si="12"/>
        <v>3.9106145251396648E-2</v>
      </c>
      <c r="L15" s="340" t="s">
        <v>372</v>
      </c>
      <c r="M15" s="341">
        <f t="shared" si="13"/>
        <v>0.82352941176470584</v>
      </c>
      <c r="N15" s="339">
        <f t="shared" si="4"/>
        <v>3</v>
      </c>
      <c r="O15" s="340">
        <f t="shared" si="5"/>
        <v>1</v>
      </c>
      <c r="P15" s="341">
        <f t="shared" si="14"/>
        <v>8.8235294117647065E-2</v>
      </c>
      <c r="Q15" s="341">
        <f t="shared" si="15"/>
        <v>0.17647058823529413</v>
      </c>
      <c r="R15" s="339">
        <f t="shared" si="6"/>
        <v>0</v>
      </c>
      <c r="S15" s="340">
        <f t="shared" si="16"/>
        <v>11</v>
      </c>
      <c r="T15" s="341">
        <f t="shared" si="17"/>
        <v>5.8333333333333331E-6</v>
      </c>
      <c r="U15" s="341">
        <f t="shared" si="18"/>
        <v>4.1176470588235291E-6</v>
      </c>
    </row>
    <row r="16" spans="1:21" ht="15" customHeight="1">
      <c r="A16" s="263">
        <v>8</v>
      </c>
      <c r="B16" s="260" t="str">
        <f t="shared" si="0"/>
        <v>Bomba de calor agua</v>
      </c>
      <c r="C16" s="270">
        <f t="shared" si="7"/>
        <v>0</v>
      </c>
      <c r="D16" s="270">
        <f t="shared" si="8"/>
        <v>0</v>
      </c>
      <c r="E16" s="270">
        <f t="shared" si="9"/>
        <v>0</v>
      </c>
      <c r="F16" s="271">
        <f t="shared" si="10"/>
        <v>0</v>
      </c>
      <c r="G16" s="271">
        <f t="shared" si="1"/>
        <v>0</v>
      </c>
      <c r="H16" s="271">
        <f t="shared" si="11"/>
        <v>0</v>
      </c>
      <c r="I16" s="339">
        <f t="shared" si="2"/>
        <v>5</v>
      </c>
      <c r="J16" s="340">
        <f t="shared" si="3"/>
        <v>1</v>
      </c>
      <c r="K16" s="341">
        <f t="shared" si="12"/>
        <v>1.3966480446927373E-2</v>
      </c>
      <c r="L16" s="340" t="s">
        <v>339</v>
      </c>
      <c r="M16" s="341">
        <f t="shared" si="13"/>
        <v>1</v>
      </c>
      <c r="N16" s="339">
        <f t="shared" si="4"/>
        <v>0</v>
      </c>
      <c r="O16" s="340">
        <f t="shared" si="5"/>
        <v>8</v>
      </c>
      <c r="P16" s="341">
        <f t="shared" si="14"/>
        <v>2.3529411764705884E-5</v>
      </c>
      <c r="Q16" s="341">
        <f t="shared" si="15"/>
        <v>1.6000000000000003E-5</v>
      </c>
      <c r="R16" s="339">
        <f t="shared" si="6"/>
        <v>0</v>
      </c>
      <c r="S16" s="340">
        <f t="shared" si="16"/>
        <v>11</v>
      </c>
      <c r="T16" s="341">
        <f t="shared" si="17"/>
        <v>6.6666666666666675E-6</v>
      </c>
      <c r="U16" s="341">
        <f t="shared" si="18"/>
        <v>1.6000000000000003E-5</v>
      </c>
    </row>
    <row r="17" spans="1:21" ht="15" customHeight="1">
      <c r="A17" s="263">
        <v>9</v>
      </c>
      <c r="B17" s="260" t="str">
        <f t="shared" si="0"/>
        <v>DH no renovable</v>
      </c>
      <c r="C17" s="270">
        <f t="shared" si="7"/>
        <v>0</v>
      </c>
      <c r="D17" s="270">
        <f t="shared" si="8"/>
        <v>0</v>
      </c>
      <c r="E17" s="270">
        <f t="shared" si="9"/>
        <v>0</v>
      </c>
      <c r="F17" s="271">
        <f t="shared" si="10"/>
        <v>0</v>
      </c>
      <c r="G17" s="271">
        <f t="shared" si="1"/>
        <v>0</v>
      </c>
      <c r="H17" s="271">
        <f t="shared" si="11"/>
        <v>0</v>
      </c>
      <c r="I17" s="339">
        <f t="shared" si="2"/>
        <v>0</v>
      </c>
      <c r="J17" s="340">
        <f t="shared" si="3"/>
        <v>6</v>
      </c>
      <c r="K17" s="341">
        <f t="shared" si="12"/>
        <v>2.5139664804469275E-7</v>
      </c>
      <c r="L17" s="340" t="s">
        <v>375</v>
      </c>
      <c r="M17" s="341">
        <f t="shared" si="13"/>
        <v>0</v>
      </c>
      <c r="N17" s="339">
        <f t="shared" si="4"/>
        <v>0</v>
      </c>
      <c r="O17" s="340">
        <f t="shared" si="5"/>
        <v>8</v>
      </c>
      <c r="P17" s="341">
        <f t="shared" si="14"/>
        <v>2.6470588235294115E-5</v>
      </c>
      <c r="Q17" s="341">
        <f t="shared" si="15"/>
        <v>0</v>
      </c>
      <c r="R17" s="339">
        <f t="shared" si="6"/>
        <v>0</v>
      </c>
      <c r="S17" s="340">
        <f t="shared" si="16"/>
        <v>11</v>
      </c>
      <c r="T17" s="341">
        <f t="shared" si="17"/>
        <v>7.5000000000000002E-6</v>
      </c>
      <c r="U17" s="341">
        <f t="shared" si="18"/>
        <v>0</v>
      </c>
    </row>
    <row r="18" spans="1:21" ht="15" customHeight="1">
      <c r="A18" s="263">
        <v>10</v>
      </c>
      <c r="B18" s="260" t="str">
        <f t="shared" si="0"/>
        <v>DH renovable</v>
      </c>
      <c r="C18" s="270">
        <f t="shared" si="7"/>
        <v>0</v>
      </c>
      <c r="D18" s="270">
        <f t="shared" si="8"/>
        <v>0</v>
      </c>
      <c r="E18" s="270">
        <f t="shared" si="9"/>
        <v>0</v>
      </c>
      <c r="F18" s="271">
        <f t="shared" si="10"/>
        <v>0</v>
      </c>
      <c r="G18" s="271">
        <f t="shared" si="1"/>
        <v>0</v>
      </c>
      <c r="H18" s="271">
        <f t="shared" si="11"/>
        <v>0</v>
      </c>
      <c r="I18" s="339">
        <f t="shared" si="2"/>
        <v>0</v>
      </c>
      <c r="J18" s="340">
        <f t="shared" si="3"/>
        <v>6</v>
      </c>
      <c r="K18" s="341">
        <f t="shared" si="12"/>
        <v>2.7932960893854751E-7</v>
      </c>
      <c r="L18" s="340" t="s">
        <v>338</v>
      </c>
      <c r="M18" s="341">
        <f t="shared" si="13"/>
        <v>0</v>
      </c>
      <c r="N18" s="339">
        <f t="shared" si="4"/>
        <v>0</v>
      </c>
      <c r="O18" s="340">
        <f t="shared" si="5"/>
        <v>8</v>
      </c>
      <c r="P18" s="341">
        <f t="shared" si="14"/>
        <v>2.9411764705882354E-5</v>
      </c>
      <c r="Q18" s="341">
        <f t="shared" si="15"/>
        <v>0</v>
      </c>
      <c r="R18" s="339">
        <f t="shared" si="6"/>
        <v>0</v>
      </c>
      <c r="S18" s="340">
        <f t="shared" si="16"/>
        <v>11</v>
      </c>
      <c r="T18" s="341">
        <f t="shared" si="17"/>
        <v>8.3333333333333337E-6</v>
      </c>
      <c r="U18" s="341">
        <f t="shared" si="18"/>
        <v>0</v>
      </c>
    </row>
    <row r="19" spans="1:21" ht="15" customHeight="1">
      <c r="A19" s="263">
        <v>11</v>
      </c>
      <c r="B19" s="260" t="str">
        <f t="shared" si="0"/>
        <v>Solar Térmica</v>
      </c>
      <c r="C19" s="270">
        <f t="shared" si="7"/>
        <v>0</v>
      </c>
      <c r="D19" s="270">
        <f t="shared" si="8"/>
        <v>0</v>
      </c>
      <c r="E19" s="270">
        <f t="shared" si="9"/>
        <v>0</v>
      </c>
      <c r="F19" s="271">
        <f t="shared" si="10"/>
        <v>0</v>
      </c>
      <c r="G19" s="271">
        <f t="shared" si="1"/>
        <v>0</v>
      </c>
      <c r="H19" s="271">
        <f t="shared" si="11"/>
        <v>0</v>
      </c>
      <c r="I19" s="339">
        <f t="shared" si="2"/>
        <v>0</v>
      </c>
      <c r="J19" s="340">
        <f t="shared" si="3"/>
        <v>6</v>
      </c>
      <c r="K19" s="341">
        <f t="shared" si="12"/>
        <v>3.0726256983240227E-7</v>
      </c>
      <c r="L19" s="340" t="s">
        <v>386</v>
      </c>
      <c r="M19" s="341">
        <f t="shared" si="13"/>
        <v>0</v>
      </c>
      <c r="N19" s="339">
        <f t="shared" si="4"/>
        <v>0</v>
      </c>
      <c r="O19" s="340">
        <f t="shared" si="5"/>
        <v>8</v>
      </c>
      <c r="P19" s="341">
        <f t="shared" si="14"/>
        <v>3.2352941176470592E-5</v>
      </c>
      <c r="Q19" s="341">
        <f t="shared" si="15"/>
        <v>0</v>
      </c>
      <c r="R19" s="339">
        <f t="shared" si="6"/>
        <v>0</v>
      </c>
      <c r="S19" s="340">
        <f t="shared" si="16"/>
        <v>11</v>
      </c>
      <c r="T19" s="341">
        <f t="shared" si="17"/>
        <v>9.1666666666666664E-6</v>
      </c>
      <c r="U19" s="341">
        <f t="shared" si="18"/>
        <v>0</v>
      </c>
    </row>
    <row r="20" spans="1:21" ht="15" customHeight="1">
      <c r="A20" s="263">
        <v>12</v>
      </c>
      <c r="B20" s="260" t="str">
        <f t="shared" si="0"/>
        <v>Carbón</v>
      </c>
      <c r="C20" s="270">
        <f t="shared" si="7"/>
        <v>0</v>
      </c>
      <c r="D20" s="270">
        <f t="shared" si="8"/>
        <v>0</v>
      </c>
      <c r="E20" s="270">
        <f t="shared" si="9"/>
        <v>0</v>
      </c>
      <c r="F20" s="271">
        <f t="shared" si="10"/>
        <v>0</v>
      </c>
      <c r="G20" s="271">
        <f t="shared" si="1"/>
        <v>0</v>
      </c>
      <c r="H20" s="271">
        <f t="shared" si="11"/>
        <v>0</v>
      </c>
      <c r="I20" s="339">
        <f t="shared" si="2"/>
        <v>0</v>
      </c>
      <c r="J20" s="340">
        <f t="shared" si="3"/>
        <v>6</v>
      </c>
      <c r="K20" s="341">
        <f t="shared" si="12"/>
        <v>3.3519553072625698E-7</v>
      </c>
      <c r="L20" s="340" t="s">
        <v>388</v>
      </c>
      <c r="M20" s="341">
        <f t="shared" si="13"/>
        <v>0</v>
      </c>
      <c r="N20" s="339">
        <f t="shared" si="4"/>
        <v>0</v>
      </c>
      <c r="O20" s="340">
        <f t="shared" si="5"/>
        <v>8</v>
      </c>
      <c r="P20" s="341">
        <f t="shared" si="14"/>
        <v>3.529411764705882E-5</v>
      </c>
      <c r="Q20" s="341">
        <f t="shared" si="15"/>
        <v>0</v>
      </c>
      <c r="R20" s="339">
        <f t="shared" si="6"/>
        <v>0</v>
      </c>
      <c r="S20" s="340">
        <f t="shared" si="16"/>
        <v>11</v>
      </c>
      <c r="T20" s="341">
        <f t="shared" si="17"/>
        <v>1.0000000000000001E-5</v>
      </c>
      <c r="U20" s="341">
        <f t="shared" si="18"/>
        <v>0</v>
      </c>
    </row>
    <row r="21" spans="1:21" ht="15" customHeight="1" thickBot="1">
      <c r="A21" s="263">
        <v>13</v>
      </c>
      <c r="B21" s="275" t="str">
        <f t="shared" si="0"/>
        <v>Ninguna</v>
      </c>
      <c r="C21" s="276">
        <f t="shared" si="7"/>
        <v>0</v>
      </c>
      <c r="D21" s="276">
        <f t="shared" si="8"/>
        <v>0</v>
      </c>
      <c r="E21" s="276">
        <f t="shared" si="9"/>
        <v>11</v>
      </c>
      <c r="F21" s="277">
        <f t="shared" si="10"/>
        <v>4.5454545454545455E-6</v>
      </c>
      <c r="G21" s="277">
        <f t="shared" si="1"/>
        <v>4.5454545454545455E-6</v>
      </c>
      <c r="H21" s="277">
        <f t="shared" si="11"/>
        <v>1</v>
      </c>
      <c r="I21" s="339">
        <f t="shared" si="2"/>
        <v>0</v>
      </c>
      <c r="J21" s="340">
        <f t="shared" si="3"/>
        <v>6</v>
      </c>
      <c r="K21" s="341">
        <f t="shared" si="12"/>
        <v>3.6312849162011168E-7</v>
      </c>
      <c r="L21" s="340" t="s">
        <v>387</v>
      </c>
      <c r="M21" s="341">
        <f t="shared" si="13"/>
        <v>0</v>
      </c>
      <c r="N21" s="339">
        <f t="shared" si="4"/>
        <v>0</v>
      </c>
      <c r="O21" s="340">
        <f t="shared" si="5"/>
        <v>8</v>
      </c>
      <c r="P21" s="341">
        <f t="shared" si="14"/>
        <v>3.8235294117647055E-5</v>
      </c>
      <c r="Q21" s="341">
        <f t="shared" si="15"/>
        <v>0</v>
      </c>
      <c r="R21" s="339">
        <f t="shared" si="6"/>
        <v>0</v>
      </c>
      <c r="S21" s="340">
        <f t="shared" si="16"/>
        <v>11</v>
      </c>
      <c r="T21" s="341">
        <f t="shared" si="17"/>
        <v>1.0833333333333332E-5</v>
      </c>
      <c r="U21" s="341">
        <f t="shared" si="18"/>
        <v>0</v>
      </c>
    </row>
    <row r="22" spans="1:21" ht="15" customHeight="1" thickTop="1">
      <c r="B22" s="342" t="s">
        <v>27</v>
      </c>
      <c r="C22" s="343">
        <f>SUM(C9:C21)</f>
        <v>358</v>
      </c>
      <c r="D22" s="343">
        <f t="shared" ref="D22:E22" si="19">SUM(D9:D21)</f>
        <v>34</v>
      </c>
      <c r="E22" s="343">
        <f t="shared" si="19"/>
        <v>12</v>
      </c>
      <c r="I22" s="237"/>
      <c r="J22" s="235"/>
      <c r="K22" s="235"/>
      <c r="L22" s="235"/>
      <c r="M22" s="235"/>
      <c r="N22" s="235"/>
      <c r="O22" s="235"/>
      <c r="P22" s="235"/>
      <c r="Q22" s="235"/>
      <c r="R22" s="235"/>
      <c r="S22" s="235"/>
      <c r="T22" s="235"/>
      <c r="U22" s="344"/>
    </row>
    <row r="23" spans="1:21" ht="15" customHeight="1">
      <c r="A23" s="235" t="s">
        <v>549</v>
      </c>
      <c r="B23" s="309" t="s">
        <v>634</v>
      </c>
      <c r="I23" s="238"/>
      <c r="O23" s="236"/>
    </row>
    <row r="24" spans="1:21" ht="15" customHeight="1">
      <c r="A24" s="235" t="s">
        <v>368</v>
      </c>
      <c r="B24" s="345" t="str">
        <f>$N$4</f>
        <v>TOTAL</v>
      </c>
      <c r="C24" s="346">
        <f>VLOOKUP($N$4,$B$9:$E$22,2,)</f>
        <v>358</v>
      </c>
      <c r="D24" s="346">
        <f>VLOOKUP($N$4,$B$9:$E$22,3,)</f>
        <v>34</v>
      </c>
      <c r="E24" s="346">
        <f>IF($N$4="TOTAL",VLOOKUP($N$4,$B$9:$E$22,4,)-VLOOKUP("Ninguna",$B$9:$E$21,4,),VLOOKUP($N$4,$B$9:$E$22,4,))</f>
        <v>1</v>
      </c>
      <c r="O24" s="236"/>
    </row>
    <row r="25" spans="1:21" ht="15" customHeight="1">
      <c r="A25" s="235" t="s">
        <v>370</v>
      </c>
      <c r="B25" s="236" t="s">
        <v>523</v>
      </c>
      <c r="D25" s="309" t="s">
        <v>636</v>
      </c>
      <c r="O25" s="236"/>
    </row>
    <row r="26" spans="1:21" ht="15" customHeight="1">
      <c r="A26" s="235" t="s">
        <v>359</v>
      </c>
      <c r="B26" s="597" t="s">
        <v>368</v>
      </c>
      <c r="D26" s="255" t="s">
        <v>322</v>
      </c>
      <c r="E26" s="255"/>
      <c r="F26" s="255"/>
      <c r="G26" s="255"/>
      <c r="H26" s="255"/>
      <c r="I26" s="255"/>
      <c r="J26" s="255"/>
      <c r="K26" s="255"/>
      <c r="L26" s="255"/>
      <c r="M26" s="255"/>
      <c r="N26" s="255"/>
      <c r="O26" s="255"/>
      <c r="P26" s="255"/>
      <c r="Q26" s="255"/>
      <c r="R26" s="255"/>
      <c r="S26" s="255"/>
      <c r="T26" s="255"/>
      <c r="U26" s="257"/>
    </row>
    <row r="27" spans="1:21" ht="15" customHeight="1">
      <c r="C27" s="347"/>
      <c r="D27" s="348" t="s">
        <v>515</v>
      </c>
      <c r="E27" s="348"/>
      <c r="F27" s="348"/>
      <c r="G27" s="348"/>
      <c r="H27" s="348"/>
      <c r="I27" s="348"/>
      <c r="J27" s="349" t="s">
        <v>517</v>
      </c>
      <c r="K27" s="350"/>
      <c r="L27" s="350"/>
      <c r="M27" s="350"/>
      <c r="N27" s="350"/>
      <c r="O27" s="351"/>
      <c r="P27" s="349" t="s">
        <v>516</v>
      </c>
      <c r="Q27" s="350"/>
      <c r="R27" s="350"/>
      <c r="S27" s="350"/>
      <c r="T27" s="350"/>
      <c r="U27" s="350"/>
    </row>
    <row r="28" spans="1:21" ht="15" customHeight="1">
      <c r="A28" s="235">
        <v>1</v>
      </c>
      <c r="C28" s="238" t="s">
        <v>58</v>
      </c>
      <c r="D28" s="352" t="s">
        <v>518</v>
      </c>
      <c r="E28" s="352" t="s">
        <v>519</v>
      </c>
      <c r="F28" s="352" t="s">
        <v>520</v>
      </c>
      <c r="G28" s="353" t="s">
        <v>518</v>
      </c>
      <c r="H28" s="353" t="s">
        <v>519</v>
      </c>
      <c r="I28" s="353" t="s">
        <v>520</v>
      </c>
      <c r="J28" s="354" t="s">
        <v>518</v>
      </c>
      <c r="K28" s="352" t="s">
        <v>519</v>
      </c>
      <c r="L28" s="352" t="s">
        <v>520</v>
      </c>
      <c r="M28" s="353" t="s">
        <v>518</v>
      </c>
      <c r="N28" s="353" t="s">
        <v>519</v>
      </c>
      <c r="O28" s="353" t="s">
        <v>520</v>
      </c>
      <c r="P28" s="354" t="s">
        <v>518</v>
      </c>
      <c r="Q28" s="352" t="s">
        <v>519</v>
      </c>
      <c r="R28" s="352" t="s">
        <v>520</v>
      </c>
      <c r="S28" s="353" t="s">
        <v>518</v>
      </c>
      <c r="T28" s="353" t="s">
        <v>519</v>
      </c>
      <c r="U28" s="353" t="s">
        <v>520</v>
      </c>
    </row>
    <row r="29" spans="1:21" ht="15" customHeight="1">
      <c r="A29" s="235">
        <v>2</v>
      </c>
      <c r="B29" s="268" t="s">
        <v>373</v>
      </c>
      <c r="C29" s="262">
        <f t="shared" ref="C29:C41" si="20">IFERROR(IF($B$26="Satisfecho",SUM(D29:F29)/SUM($D$42:$F$42),IF($B$26="No satisfecho",SUM(J29:L29)/SUM($J$42:$L$42),IF($B$26="NS/NC",SUM(P29:R29)/SUM($P$42:$R$42)))),)</f>
        <v>0.44799270072992703</v>
      </c>
      <c r="D29" s="261">
        <f>IF($J$4="Todas",COUNTIFS(DB_CAL_Q1_Q4!$M$5:$M$1328,$B29,DB_CAL_Q1_Q4!$L$5:$L$1328,D$28,DB_CAL_Q1_Q4!$P$5:$P$1328,"Satisfecho"),COUNTIFS(DB_CAL_Q1_Q4!$O$5:$O$1328,$J$4,DB_CAL_Q1_Q4!$M$5:$M$1328,$B29,DB_CAL_Q1_Q4!$L$5:$L$1328,D$28,DB_CAL_Q1_Q4!$P$5:$P$1328,"Satisfecho"))</f>
        <v>78</v>
      </c>
      <c r="E29" s="261">
        <f>IF($J$4="Todas",COUNTIFS(DB_CAL_Q1_Q4!$M$5:$M$1328,$B29,DB_CAL_Q1_Q4!$L$5:$L$1328,E$28,DB_CAL_Q1_Q4!$P$5:$P$1328,"Satisfecho"),COUNTIFS(DB_CAL_Q1_Q4!$O$5:$O$1328,$J$4,DB_CAL_Q1_Q4!$M$5:$M$1328,$B29,DB_CAL_Q1_Q4!$L$5:$L$1328,E$28,DB_CAL_Q1_Q4!$P$5:$P$1328,"Satisfecho"))</f>
        <v>245</v>
      </c>
      <c r="F29" s="261">
        <f>IF($J$4="Todas",COUNTIFS(DB_CAL_Q1_Q4!$M$5:$M$1328,$B29,DB_CAL_Q1_Q4!$L$5:$L$1328,F$28,DB_CAL_Q1_Q4!$P$5:$P$1328,"Satisfecho"),COUNTIFS(DB_CAL_Q1_Q4!$O$5:$O$1328,$J$4,DB_CAL_Q1_Q4!$M$5:$M$1328,$B29,DB_CAL_Q1_Q4!$L$5:$L$1328,F$28,DB_CAL_Q1_Q4!$P$5:$P$1328,"Satisfecho"))</f>
        <v>168</v>
      </c>
      <c r="G29" s="269">
        <f t="shared" ref="G29:G41" si="21">IFERROR(D29/D$42,)</f>
        <v>0.23076923076923078</v>
      </c>
      <c r="H29" s="269">
        <f t="shared" ref="H29:H41" si="22">IFERROR(E29/E$42,)</f>
        <v>0.61250000000000004</v>
      </c>
      <c r="I29" s="355">
        <f t="shared" ref="I29:I41" si="23">IFERROR(F29/F$42,)</f>
        <v>0.46927374301675978</v>
      </c>
      <c r="J29" s="289">
        <f>IF($J$4="Todas",COUNTIFS(DB_CAL_Q1_Q4!$M$5:$M$1328,$B29,DB_CAL_Q1_Q4!$L$5:$L$1328,J$28,DB_CAL_Q1_Q4!$P$5:$P$1328,"No Satisfecho"),COUNTIFS(DB_CAL_Q1_Q4!$O$5:$O$1328,$J$4,DB_CAL_Q1_Q4!$M$5:$M$1328,$B29,DB_CAL_Q1_Q4!$L$5:$L$1328,J$28,DB_CAL_Q1_Q4!$P$5:$P$1328,"No Satisfecho"))</f>
        <v>5</v>
      </c>
      <c r="K29" s="261">
        <f>IF($J$4="Todas",COUNTIFS(DB_CAL_Q1_Q4!$M$5:$M$1328,$B29,DB_CAL_Q1_Q4!$L$5:$L$1328,K$28,DB_CAL_Q1_Q4!$P$5:$P$1328,"No Satisfecho"),COUNTIFS(DB_CAL_Q1_Q4!$O$5:$O$1328,$J$4,DB_CAL_Q1_Q4!$M$5:$M$1328,$B29,DB_CAL_Q1_Q4!$L$5:$L$1328,K$28,DB_CAL_Q1_Q4!$P$5:$P$1328,"No Satisfecho"))</f>
        <v>21</v>
      </c>
      <c r="L29" s="261">
        <f>IF($J$4="Todas",COUNTIFS(DB_CAL_Q1_Q4!$M$5:$M$1328,$B29,DB_CAL_Q1_Q4!$L$5:$L$1328,L$28,DB_CAL_Q1_Q4!$P$5:$P$1328,"No Satisfecho"),COUNTIFS(DB_CAL_Q1_Q4!$O$5:$O$1328,$J$4,DB_CAL_Q1_Q4!$M$5:$M$1328,$B29,DB_CAL_Q1_Q4!$L$5:$L$1328,L$28,DB_CAL_Q1_Q4!$P$5:$P$1328,"No Satisfecho"))</f>
        <v>7</v>
      </c>
      <c r="M29" s="269">
        <f t="shared" ref="M29:M41" si="24">IFERROR(J29/J$42,)</f>
        <v>0.16666666666666666</v>
      </c>
      <c r="N29" s="269">
        <f t="shared" ref="N29:N41" si="25">IFERROR(K29/K$42,)</f>
        <v>0.3888888888888889</v>
      </c>
      <c r="O29" s="355">
        <f t="shared" ref="O29:O41" si="26">IFERROR(L29/L$42,)</f>
        <v>0.20588235294117646</v>
      </c>
      <c r="P29" s="261">
        <f>IF($J$4="Todas",COUNTIFS(DB_CAL_Q1_Q4!$M$5:$M$1328,$B29,DB_CAL_Q1_Q4!$L$5:$L$1328,P$28,DB_CAL_Q1_Q4!$P$5:$P$1328,"NS/NC"),COUNTIFS(DB_CAL_Q1_Q4!$O$5:$O$1328,$J$4,DB_CAL_Q1_Q4!$M$5:$M$1328,$B29,DB_CAL_Q1_Q4!$L$5:$L$1328,P$28,DB_CAL_Q1_Q4!$P$5:$P$1328,"NS/NC"))</f>
        <v>0</v>
      </c>
      <c r="Q29" s="261">
        <f>IF($J$4="Todas",COUNTIFS(DB_CAL_Q1_Q4!$M$5:$M$1328,$B29,DB_CAL_Q1_Q4!$L$5:$L$1328,Q$28,DB_CAL_Q1_Q4!$P$5:$P$1328,"NS/NC"),COUNTIFS(DB_CAL_Q1_Q4!$O$5:$O$1328,$J$4,DB_CAL_Q1_Q4!$M$5:$M$1328,$B29,DB_CAL_Q1_Q4!$L$5:$L$1328,Q$28,DB_CAL_Q1_Q4!$P$5:$P$1328,"NS/NC"))</f>
        <v>0</v>
      </c>
      <c r="R29" s="261">
        <f>IF($J$4="Todas",COUNTIFS(DB_CAL_Q1_Q4!$M$5:$M$1328,$B29,DB_CAL_Q1_Q4!$L$5:$L$1328,R$28,DB_CAL_Q1_Q4!$P$5:$P$1328,"NS/NC"),COUNTIFS(DB_CAL_Q1_Q4!$O$5:$O$1328,$J$4,DB_CAL_Q1_Q4!$M$5:$M$1328,$B29,DB_CAL_Q1_Q4!$L$5:$L$1328,R$28,DB_CAL_Q1_Q4!$P$5:$P$1328,"NS/NC"))</f>
        <v>0</v>
      </c>
      <c r="S29" s="269">
        <f t="shared" ref="S29:S41" si="27">IFERROR(P29/P$42,)</f>
        <v>0</v>
      </c>
      <c r="T29" s="269">
        <f t="shared" ref="T29:T41" si="28">IFERROR(Q29/Q$42,)</f>
        <v>0</v>
      </c>
      <c r="U29" s="269">
        <f t="shared" ref="U29:U41" si="29">IFERROR(R29/R$42,)</f>
        <v>0</v>
      </c>
    </row>
    <row r="30" spans="1:21" ht="15" customHeight="1">
      <c r="A30" s="235">
        <v>3</v>
      </c>
      <c r="B30" s="273" t="s">
        <v>371</v>
      </c>
      <c r="C30" s="271">
        <f t="shared" si="20"/>
        <v>0.19069343065693431</v>
      </c>
      <c r="D30" s="270">
        <f>IF($J$4="Todas",COUNTIFS(DB_CAL_Q1_Q4!$M$5:$M$1328,$B30,DB_CAL_Q1_Q4!$L$5:$L$1328,D$28,DB_CAL_Q1_Q4!$P$5:$P$1328,"Satisfecho"),COUNTIFS(DB_CAL_Q1_Q4!$O$5:$O$1328,$J$4,DB_CAL_Q1_Q4!$M$5:$M$1328,$B30,DB_CAL_Q1_Q4!$L$5:$L$1328,D$28,DB_CAL_Q1_Q4!$P$5:$P$1328,"Satisfecho"))</f>
        <v>110</v>
      </c>
      <c r="E30" s="270">
        <f>IF($J$4="Todas",COUNTIFS(DB_CAL_Q1_Q4!$M$5:$M$1328,$B30,DB_CAL_Q1_Q4!$L$5:$L$1328,E$28,DB_CAL_Q1_Q4!$P$5:$P$1328,"Satisfecho"),COUNTIFS(DB_CAL_Q1_Q4!$O$5:$O$1328,$J$4,DB_CAL_Q1_Q4!$M$5:$M$1328,$B30,DB_CAL_Q1_Q4!$L$5:$L$1328,E$28,DB_CAL_Q1_Q4!$P$5:$P$1328,"Satisfecho"))</f>
        <v>9</v>
      </c>
      <c r="F30" s="270">
        <f>IF($J$4="Todas",COUNTIFS(DB_CAL_Q1_Q4!$M$5:$M$1328,$B30,DB_CAL_Q1_Q4!$L$5:$L$1328,F$28,DB_CAL_Q1_Q4!$P$5:$P$1328,"Satisfecho"),COUNTIFS(DB_CAL_Q1_Q4!$O$5:$O$1328,$J$4,DB_CAL_Q1_Q4!$M$5:$M$1328,$B30,DB_CAL_Q1_Q4!$L$5:$L$1328,F$28,DB_CAL_Q1_Q4!$P$5:$P$1328,"Satisfecho"))</f>
        <v>90</v>
      </c>
      <c r="G30" s="274">
        <f t="shared" si="21"/>
        <v>0.32544378698224852</v>
      </c>
      <c r="H30" s="274">
        <f t="shared" si="22"/>
        <v>2.2499999999999999E-2</v>
      </c>
      <c r="I30" s="356">
        <f t="shared" si="23"/>
        <v>0.25139664804469275</v>
      </c>
      <c r="J30" s="290">
        <f>IF($J$4="Todas",COUNTIFS(DB_CAL_Q1_Q4!$M$5:$M$1328,$B30,DB_CAL_Q1_Q4!$L$5:$L$1328,J$28,DB_CAL_Q1_Q4!$P$5:$P$1328,"No Satisfecho"),COUNTIFS(DB_CAL_Q1_Q4!$O$5:$O$1328,$J$4,DB_CAL_Q1_Q4!$M$5:$M$1328,$B30,DB_CAL_Q1_Q4!$L$5:$L$1328,J$28,DB_CAL_Q1_Q4!$P$5:$P$1328,"No Satisfecho"))</f>
        <v>13</v>
      </c>
      <c r="K30" s="270">
        <f>IF($J$4="Todas",COUNTIFS(DB_CAL_Q1_Q4!$M$5:$M$1328,$B30,DB_CAL_Q1_Q4!$L$5:$L$1328,K$28,DB_CAL_Q1_Q4!$P$5:$P$1328,"No Satisfecho"),COUNTIFS(DB_CAL_Q1_Q4!$O$5:$O$1328,$J$4,DB_CAL_Q1_Q4!$M$5:$M$1328,$B30,DB_CAL_Q1_Q4!$L$5:$L$1328,K$28,DB_CAL_Q1_Q4!$P$5:$P$1328,"No Satisfecho"))</f>
        <v>10</v>
      </c>
      <c r="L30" s="270">
        <f>IF($J$4="Todas",COUNTIFS(DB_CAL_Q1_Q4!$M$5:$M$1328,$B30,DB_CAL_Q1_Q4!$L$5:$L$1328,L$28,DB_CAL_Q1_Q4!$P$5:$P$1328,"No Satisfecho"),COUNTIFS(DB_CAL_Q1_Q4!$O$5:$O$1328,$J$4,DB_CAL_Q1_Q4!$M$5:$M$1328,$B30,DB_CAL_Q1_Q4!$L$5:$L$1328,L$28,DB_CAL_Q1_Q4!$P$5:$P$1328,"No Satisfecho"))</f>
        <v>18</v>
      </c>
      <c r="M30" s="274">
        <f t="shared" si="24"/>
        <v>0.43333333333333335</v>
      </c>
      <c r="N30" s="274">
        <f t="shared" si="25"/>
        <v>0.18518518518518517</v>
      </c>
      <c r="O30" s="356">
        <f t="shared" si="26"/>
        <v>0.52941176470588236</v>
      </c>
      <c r="P30" s="270">
        <f>IF($J$4="Todas",COUNTIFS(DB_CAL_Q1_Q4!$M$5:$M$1328,$B30,DB_CAL_Q1_Q4!$L$5:$L$1328,P$28,DB_CAL_Q1_Q4!$P$5:$P$1328,"NS/NC"),COUNTIFS(DB_CAL_Q1_Q4!$O$5:$O$1328,$J$4,DB_CAL_Q1_Q4!$M$5:$M$1328,$B30,DB_CAL_Q1_Q4!$L$5:$L$1328,P$28,DB_CAL_Q1_Q4!$P$5:$P$1328,"NS/NC"))</f>
        <v>0</v>
      </c>
      <c r="Q30" s="270">
        <f>IF($J$4="Todas",COUNTIFS(DB_CAL_Q1_Q4!$M$5:$M$1328,$B30,DB_CAL_Q1_Q4!$L$5:$L$1328,Q$28,DB_CAL_Q1_Q4!$P$5:$P$1328,"NS/NC"),COUNTIFS(DB_CAL_Q1_Q4!$O$5:$O$1328,$J$4,DB_CAL_Q1_Q4!$M$5:$M$1328,$B30,DB_CAL_Q1_Q4!$L$5:$L$1328,Q$28,DB_CAL_Q1_Q4!$P$5:$P$1328,"NS/NC"))</f>
        <v>0</v>
      </c>
      <c r="R30" s="270">
        <f>IF($J$4="Todas",COUNTIFS(DB_CAL_Q1_Q4!$M$5:$M$1328,$B30,DB_CAL_Q1_Q4!$L$5:$L$1328,R$28,DB_CAL_Q1_Q4!$P$5:$P$1328,"NS/NC"),COUNTIFS(DB_CAL_Q1_Q4!$O$5:$O$1328,$J$4,DB_CAL_Q1_Q4!$M$5:$M$1328,$B30,DB_CAL_Q1_Q4!$L$5:$L$1328,R$28,DB_CAL_Q1_Q4!$P$5:$P$1328,"NS/NC"))</f>
        <v>0</v>
      </c>
      <c r="S30" s="274">
        <f t="shared" si="27"/>
        <v>0</v>
      </c>
      <c r="T30" s="274">
        <f t="shared" si="28"/>
        <v>0</v>
      </c>
      <c r="U30" s="274">
        <f t="shared" si="29"/>
        <v>0</v>
      </c>
    </row>
    <row r="31" spans="1:21" ht="15" customHeight="1">
      <c r="A31" s="235">
        <v>4</v>
      </c>
      <c r="B31" s="273" t="s">
        <v>374</v>
      </c>
      <c r="C31" s="271">
        <f t="shared" si="20"/>
        <v>0.15237226277372262</v>
      </c>
      <c r="D31" s="270">
        <f>IF($J$4="Todas",COUNTIFS(DB_CAL_Q1_Q4!$M$5:$M$1328,$B31,DB_CAL_Q1_Q4!$L$5:$L$1328,D$28,DB_CAL_Q1_Q4!$P$5:$P$1328,"Satisfecho"),COUNTIFS(DB_CAL_Q1_Q4!$O$5:$O$1328,$J$4,DB_CAL_Q1_Q4!$M$5:$M$1328,$B31,DB_CAL_Q1_Q4!$L$5:$L$1328,D$28,DB_CAL_Q1_Q4!$P$5:$P$1328,"Satisfecho"))</f>
        <v>9</v>
      </c>
      <c r="E31" s="270">
        <f>IF($J$4="Todas",COUNTIFS(DB_CAL_Q1_Q4!$M$5:$M$1328,$B31,DB_CAL_Q1_Q4!$L$5:$L$1328,E$28,DB_CAL_Q1_Q4!$P$5:$P$1328,"Satisfecho"),COUNTIFS(DB_CAL_Q1_Q4!$O$5:$O$1328,$J$4,DB_CAL_Q1_Q4!$M$5:$M$1328,$B31,DB_CAL_Q1_Q4!$L$5:$L$1328,E$28,DB_CAL_Q1_Q4!$P$5:$P$1328,"Satisfecho"))</f>
        <v>98</v>
      </c>
      <c r="F31" s="270">
        <f>IF($J$4="Todas",COUNTIFS(DB_CAL_Q1_Q4!$M$5:$M$1328,$B31,DB_CAL_Q1_Q4!$L$5:$L$1328,F$28,DB_CAL_Q1_Q4!$P$5:$P$1328,"Satisfecho"),COUNTIFS(DB_CAL_Q1_Q4!$O$5:$O$1328,$J$4,DB_CAL_Q1_Q4!$M$5:$M$1328,$B31,DB_CAL_Q1_Q4!$L$5:$L$1328,F$28,DB_CAL_Q1_Q4!$P$5:$P$1328,"Satisfecho"))</f>
        <v>60</v>
      </c>
      <c r="G31" s="274">
        <f t="shared" si="21"/>
        <v>2.6627218934911243E-2</v>
      </c>
      <c r="H31" s="274">
        <f t="shared" si="22"/>
        <v>0.245</v>
      </c>
      <c r="I31" s="356">
        <f t="shared" si="23"/>
        <v>0.16759776536312848</v>
      </c>
      <c r="J31" s="290">
        <f>IF($J$4="Todas",COUNTIFS(DB_CAL_Q1_Q4!$M$5:$M$1328,$B31,DB_CAL_Q1_Q4!$L$5:$L$1328,J$28,DB_CAL_Q1_Q4!$P$5:$P$1328,"No Satisfecho"),COUNTIFS(DB_CAL_Q1_Q4!$O$5:$O$1328,$J$4,DB_CAL_Q1_Q4!$M$5:$M$1328,$B31,DB_CAL_Q1_Q4!$L$5:$L$1328,J$28,DB_CAL_Q1_Q4!$P$5:$P$1328,"No Satisfecho"))</f>
        <v>1</v>
      </c>
      <c r="K31" s="270">
        <f>IF($J$4="Todas",COUNTIFS(DB_CAL_Q1_Q4!$M$5:$M$1328,$B31,DB_CAL_Q1_Q4!$L$5:$L$1328,K$28,DB_CAL_Q1_Q4!$P$5:$P$1328,"No Satisfecho"),COUNTIFS(DB_CAL_Q1_Q4!$O$5:$O$1328,$J$4,DB_CAL_Q1_Q4!$M$5:$M$1328,$B31,DB_CAL_Q1_Q4!$L$5:$L$1328,K$28,DB_CAL_Q1_Q4!$P$5:$P$1328,"No Satisfecho"))</f>
        <v>21</v>
      </c>
      <c r="L31" s="270">
        <f>IF($J$4="Todas",COUNTIFS(DB_CAL_Q1_Q4!$M$5:$M$1328,$B31,DB_CAL_Q1_Q4!$L$5:$L$1328,L$28,DB_CAL_Q1_Q4!$P$5:$P$1328,"No Satisfecho"),COUNTIFS(DB_CAL_Q1_Q4!$O$5:$O$1328,$J$4,DB_CAL_Q1_Q4!$M$5:$M$1328,$B31,DB_CAL_Q1_Q4!$L$5:$L$1328,L$28,DB_CAL_Q1_Q4!$P$5:$P$1328,"No Satisfecho"))</f>
        <v>5</v>
      </c>
      <c r="M31" s="274">
        <f t="shared" si="24"/>
        <v>3.3333333333333333E-2</v>
      </c>
      <c r="N31" s="274">
        <f t="shared" si="25"/>
        <v>0.3888888888888889</v>
      </c>
      <c r="O31" s="356">
        <f t="shared" si="26"/>
        <v>0.14705882352941177</v>
      </c>
      <c r="P31" s="270">
        <f>IF($J$4="Todas",COUNTIFS(DB_CAL_Q1_Q4!$M$5:$M$1328,$B31,DB_CAL_Q1_Q4!$L$5:$L$1328,P$28,DB_CAL_Q1_Q4!$P$5:$P$1328,"NS/NC"),COUNTIFS(DB_CAL_Q1_Q4!$O$5:$O$1328,$J$4,DB_CAL_Q1_Q4!$M$5:$M$1328,$B31,DB_CAL_Q1_Q4!$L$5:$L$1328,P$28,DB_CAL_Q1_Q4!$P$5:$P$1328,"NS/NC"))</f>
        <v>0</v>
      </c>
      <c r="Q31" s="270">
        <f>IF($J$4="Todas",COUNTIFS(DB_CAL_Q1_Q4!$M$5:$M$1328,$B31,DB_CAL_Q1_Q4!$L$5:$L$1328,Q$28,DB_CAL_Q1_Q4!$P$5:$P$1328,"NS/NC"),COUNTIFS(DB_CAL_Q1_Q4!$O$5:$O$1328,$J$4,DB_CAL_Q1_Q4!$M$5:$M$1328,$B31,DB_CAL_Q1_Q4!$L$5:$L$1328,Q$28,DB_CAL_Q1_Q4!$P$5:$P$1328,"NS/NC"))</f>
        <v>0</v>
      </c>
      <c r="R31" s="270">
        <f>IF($J$4="Todas",COUNTIFS(DB_CAL_Q1_Q4!$M$5:$M$1328,$B31,DB_CAL_Q1_Q4!$L$5:$L$1328,R$28,DB_CAL_Q1_Q4!$P$5:$P$1328,"NS/NC"),COUNTIFS(DB_CAL_Q1_Q4!$O$5:$O$1328,$J$4,DB_CAL_Q1_Q4!$M$5:$M$1328,$B31,DB_CAL_Q1_Q4!$L$5:$L$1328,R$28,DB_CAL_Q1_Q4!$P$5:$P$1328,"NS/NC"))</f>
        <v>0</v>
      </c>
      <c r="S31" s="274">
        <f t="shared" si="27"/>
        <v>0</v>
      </c>
      <c r="T31" s="274">
        <f t="shared" si="28"/>
        <v>0</v>
      </c>
      <c r="U31" s="274">
        <f t="shared" si="29"/>
        <v>0</v>
      </c>
    </row>
    <row r="32" spans="1:21" ht="15" customHeight="1">
      <c r="A32" s="235">
        <v>5</v>
      </c>
      <c r="B32" s="273" t="s">
        <v>385</v>
      </c>
      <c r="C32" s="271">
        <f t="shared" si="20"/>
        <v>0.10766423357664233</v>
      </c>
      <c r="D32" s="270">
        <f>IF($J$4="Todas",COUNTIFS(DB_CAL_Q1_Q4!$M$5:$M$1328,$B32,DB_CAL_Q1_Q4!$L$5:$L$1328,D$28,DB_CAL_Q1_Q4!$P$5:$P$1328,"Satisfecho"),COUNTIFS(DB_CAL_Q1_Q4!$O$5:$O$1328,$J$4,DB_CAL_Q1_Q4!$M$5:$M$1328,$B32,DB_CAL_Q1_Q4!$L$5:$L$1328,D$28,DB_CAL_Q1_Q4!$P$5:$P$1328,"Satisfecho"))</f>
        <v>101</v>
      </c>
      <c r="E32" s="270">
        <f>IF($J$4="Todas",COUNTIFS(DB_CAL_Q1_Q4!$M$5:$M$1328,$B32,DB_CAL_Q1_Q4!$L$5:$L$1328,E$28,DB_CAL_Q1_Q4!$P$5:$P$1328,"Satisfecho"),COUNTIFS(DB_CAL_Q1_Q4!$O$5:$O$1328,$J$4,DB_CAL_Q1_Q4!$M$5:$M$1328,$B32,DB_CAL_Q1_Q4!$L$5:$L$1328,E$28,DB_CAL_Q1_Q4!$P$5:$P$1328,"Satisfecho"))</f>
        <v>14</v>
      </c>
      <c r="F32" s="270">
        <f>IF($J$4="Todas",COUNTIFS(DB_CAL_Q1_Q4!$M$5:$M$1328,$B32,DB_CAL_Q1_Q4!$L$5:$L$1328,F$28,DB_CAL_Q1_Q4!$P$5:$P$1328,"Satisfecho"),COUNTIFS(DB_CAL_Q1_Q4!$O$5:$O$1328,$J$4,DB_CAL_Q1_Q4!$M$5:$M$1328,$B32,DB_CAL_Q1_Q4!$L$5:$L$1328,F$28,DB_CAL_Q1_Q4!$P$5:$P$1328,"Satisfecho"))</f>
        <v>3</v>
      </c>
      <c r="G32" s="274">
        <f t="shared" si="21"/>
        <v>0.29881656804733731</v>
      </c>
      <c r="H32" s="274">
        <f t="shared" si="22"/>
        <v>3.5000000000000003E-2</v>
      </c>
      <c r="I32" s="356">
        <f t="shared" si="23"/>
        <v>8.3798882681564244E-3</v>
      </c>
      <c r="J32" s="290">
        <f>IF($J$4="Todas",COUNTIFS(DB_CAL_Q1_Q4!$M$5:$M$1328,$B32,DB_CAL_Q1_Q4!$L$5:$L$1328,J$28,DB_CAL_Q1_Q4!$P$5:$P$1328,"No Satisfecho"),COUNTIFS(DB_CAL_Q1_Q4!$O$5:$O$1328,$J$4,DB_CAL_Q1_Q4!$M$5:$M$1328,$B32,DB_CAL_Q1_Q4!$L$5:$L$1328,J$28,DB_CAL_Q1_Q4!$P$5:$P$1328,"No Satisfecho"))</f>
        <v>9</v>
      </c>
      <c r="K32" s="270">
        <f>IF($J$4="Todas",COUNTIFS(DB_CAL_Q1_Q4!$M$5:$M$1328,$B32,DB_CAL_Q1_Q4!$L$5:$L$1328,K$28,DB_CAL_Q1_Q4!$P$5:$P$1328,"No Satisfecho"),COUNTIFS(DB_CAL_Q1_Q4!$O$5:$O$1328,$J$4,DB_CAL_Q1_Q4!$M$5:$M$1328,$B32,DB_CAL_Q1_Q4!$L$5:$L$1328,K$28,DB_CAL_Q1_Q4!$P$5:$P$1328,"No Satisfecho"))</f>
        <v>0</v>
      </c>
      <c r="L32" s="270">
        <f>IF($J$4="Todas",COUNTIFS(DB_CAL_Q1_Q4!$M$5:$M$1328,$B32,DB_CAL_Q1_Q4!$L$5:$L$1328,L$28,DB_CAL_Q1_Q4!$P$5:$P$1328,"No Satisfecho"),COUNTIFS(DB_CAL_Q1_Q4!$O$5:$O$1328,$J$4,DB_CAL_Q1_Q4!$M$5:$M$1328,$B32,DB_CAL_Q1_Q4!$L$5:$L$1328,L$28,DB_CAL_Q1_Q4!$P$5:$P$1328,"No Satisfecho"))</f>
        <v>0</v>
      </c>
      <c r="M32" s="274">
        <f t="shared" si="24"/>
        <v>0.3</v>
      </c>
      <c r="N32" s="274">
        <f t="shared" si="25"/>
        <v>0</v>
      </c>
      <c r="O32" s="356">
        <f t="shared" si="26"/>
        <v>0</v>
      </c>
      <c r="P32" s="270">
        <f>IF($J$4="Todas",COUNTIFS(DB_CAL_Q1_Q4!$M$5:$M$1328,$B32,DB_CAL_Q1_Q4!$L$5:$L$1328,P$28,DB_CAL_Q1_Q4!$P$5:$P$1328,"NS/NC"),COUNTIFS(DB_CAL_Q1_Q4!$O$5:$O$1328,$J$4,DB_CAL_Q1_Q4!$M$5:$M$1328,$B32,DB_CAL_Q1_Q4!$L$5:$L$1328,P$28,DB_CAL_Q1_Q4!$P$5:$P$1328,"NS/NC"))</f>
        <v>2</v>
      </c>
      <c r="Q32" s="270">
        <f>IF($J$4="Todas",COUNTIFS(DB_CAL_Q1_Q4!$M$5:$M$1328,$B32,DB_CAL_Q1_Q4!$L$5:$L$1328,Q$28,DB_CAL_Q1_Q4!$P$5:$P$1328,"NS/NC"),COUNTIFS(DB_CAL_Q1_Q4!$O$5:$O$1328,$J$4,DB_CAL_Q1_Q4!$M$5:$M$1328,$B32,DB_CAL_Q1_Q4!$L$5:$L$1328,Q$28,DB_CAL_Q1_Q4!$P$5:$P$1328,"NS/NC"))</f>
        <v>1</v>
      </c>
      <c r="R32" s="270">
        <f>IF($J$4="Todas",COUNTIFS(DB_CAL_Q1_Q4!$M$5:$M$1328,$B32,DB_CAL_Q1_Q4!$L$5:$L$1328,R$28,DB_CAL_Q1_Q4!$P$5:$P$1328,"NS/NC"),COUNTIFS(DB_CAL_Q1_Q4!$O$5:$O$1328,$J$4,DB_CAL_Q1_Q4!$M$5:$M$1328,$B32,DB_CAL_Q1_Q4!$L$5:$L$1328,R$28,DB_CAL_Q1_Q4!$P$5:$P$1328,"NS/NC"))</f>
        <v>0</v>
      </c>
      <c r="S32" s="274">
        <f t="shared" si="27"/>
        <v>2.0618556701030927E-2</v>
      </c>
      <c r="T32" s="274">
        <f t="shared" si="28"/>
        <v>1</v>
      </c>
      <c r="U32" s="274">
        <f t="shared" si="29"/>
        <v>0</v>
      </c>
    </row>
    <row r="33" spans="1:21" ht="15" customHeight="1">
      <c r="A33" s="235">
        <v>6</v>
      </c>
      <c r="B33" s="273" t="s">
        <v>342</v>
      </c>
      <c r="C33" s="271">
        <f t="shared" si="20"/>
        <v>0</v>
      </c>
      <c r="D33" s="270">
        <f>IF($J$4="Todas",COUNTIFS(DB_CAL_Q1_Q4!$M$5:$M$1328,$B33,DB_CAL_Q1_Q4!$L$5:$L$1328,D$28,DB_CAL_Q1_Q4!$P$5:$P$1328,"Satisfecho"),COUNTIFS(DB_CAL_Q1_Q4!$O$5:$O$1328,$J$4,DB_CAL_Q1_Q4!$M$5:$M$1328,$B33,DB_CAL_Q1_Q4!$L$5:$L$1328,D$28,DB_CAL_Q1_Q4!$P$5:$P$1328,"Satisfecho"))</f>
        <v>0</v>
      </c>
      <c r="E33" s="270">
        <f>IF($J$4="Todas",COUNTIFS(DB_CAL_Q1_Q4!$M$5:$M$1328,$B33,DB_CAL_Q1_Q4!$L$5:$L$1328,E$28,DB_CAL_Q1_Q4!$P$5:$P$1328,"Satisfecho"),COUNTIFS(DB_CAL_Q1_Q4!$O$5:$O$1328,$J$4,DB_CAL_Q1_Q4!$M$5:$M$1328,$B33,DB_CAL_Q1_Q4!$L$5:$L$1328,E$28,DB_CAL_Q1_Q4!$P$5:$P$1328,"Satisfecho"))</f>
        <v>0</v>
      </c>
      <c r="F33" s="270">
        <f>IF($J$4="Todas",COUNTIFS(DB_CAL_Q1_Q4!$M$5:$M$1328,$B33,DB_CAL_Q1_Q4!$L$5:$L$1328,F$28,DB_CAL_Q1_Q4!$P$5:$P$1328,"Satisfecho"),COUNTIFS(DB_CAL_Q1_Q4!$O$5:$O$1328,$J$4,DB_CAL_Q1_Q4!$M$5:$M$1328,$B33,DB_CAL_Q1_Q4!$L$5:$L$1328,F$28,DB_CAL_Q1_Q4!$P$5:$P$1328,"Satisfecho"))</f>
        <v>0</v>
      </c>
      <c r="G33" s="274">
        <f t="shared" si="21"/>
        <v>0</v>
      </c>
      <c r="H33" s="274">
        <f t="shared" si="22"/>
        <v>0</v>
      </c>
      <c r="I33" s="356">
        <f t="shared" si="23"/>
        <v>0</v>
      </c>
      <c r="J33" s="290">
        <f>IF($J$4="Todas",COUNTIFS(DB_CAL_Q1_Q4!$M$5:$M$1328,$B33,DB_CAL_Q1_Q4!$L$5:$L$1328,J$28,DB_CAL_Q1_Q4!$P$5:$P$1328,"No Satisfecho"),COUNTIFS(DB_CAL_Q1_Q4!$O$5:$O$1328,$J$4,DB_CAL_Q1_Q4!$M$5:$M$1328,$B33,DB_CAL_Q1_Q4!$L$5:$L$1328,J$28,DB_CAL_Q1_Q4!$P$5:$P$1328,"No Satisfecho"))</f>
        <v>0</v>
      </c>
      <c r="K33" s="270">
        <f>IF($J$4="Todas",COUNTIFS(DB_CAL_Q1_Q4!$M$5:$M$1328,$B33,DB_CAL_Q1_Q4!$L$5:$L$1328,K$28,DB_CAL_Q1_Q4!$P$5:$P$1328,"No Satisfecho"),COUNTIFS(DB_CAL_Q1_Q4!$O$5:$O$1328,$J$4,DB_CAL_Q1_Q4!$M$5:$M$1328,$B33,DB_CAL_Q1_Q4!$L$5:$L$1328,K$28,DB_CAL_Q1_Q4!$P$5:$P$1328,"No Satisfecho"))</f>
        <v>0</v>
      </c>
      <c r="L33" s="270">
        <f>IF($J$4="Todas",COUNTIFS(DB_CAL_Q1_Q4!$M$5:$M$1328,$B33,DB_CAL_Q1_Q4!$L$5:$L$1328,L$28,DB_CAL_Q1_Q4!$P$5:$P$1328,"No Satisfecho"),COUNTIFS(DB_CAL_Q1_Q4!$O$5:$O$1328,$J$4,DB_CAL_Q1_Q4!$M$5:$M$1328,$B33,DB_CAL_Q1_Q4!$L$5:$L$1328,L$28,DB_CAL_Q1_Q4!$P$5:$P$1328,"No Satisfecho"))</f>
        <v>0</v>
      </c>
      <c r="M33" s="274">
        <f t="shared" si="24"/>
        <v>0</v>
      </c>
      <c r="N33" s="274">
        <f t="shared" si="25"/>
        <v>0</v>
      </c>
      <c r="O33" s="356">
        <f t="shared" si="26"/>
        <v>0</v>
      </c>
      <c r="P33" s="270">
        <f>IF($J$4="Todas",COUNTIFS(DB_CAL_Q1_Q4!$M$5:$M$1328,$B33,DB_CAL_Q1_Q4!$L$5:$L$1328,P$28,DB_CAL_Q1_Q4!$P$5:$P$1328,"NS/NC"),COUNTIFS(DB_CAL_Q1_Q4!$O$5:$O$1328,$J$4,DB_CAL_Q1_Q4!$M$5:$M$1328,$B33,DB_CAL_Q1_Q4!$L$5:$L$1328,P$28,DB_CAL_Q1_Q4!$P$5:$P$1328,"NS/NC"))</f>
        <v>93</v>
      </c>
      <c r="Q33" s="270">
        <f>IF($J$4="Todas",COUNTIFS(DB_CAL_Q1_Q4!$M$5:$M$1328,$B33,DB_CAL_Q1_Q4!$L$5:$L$1328,Q$28,DB_CAL_Q1_Q4!$P$5:$P$1328,"NS/NC"),COUNTIFS(DB_CAL_Q1_Q4!$O$5:$O$1328,$J$4,DB_CAL_Q1_Q4!$M$5:$M$1328,$B33,DB_CAL_Q1_Q4!$L$5:$L$1328,Q$28,DB_CAL_Q1_Q4!$P$5:$P$1328,"NS/NC"))</f>
        <v>0</v>
      </c>
      <c r="R33" s="270">
        <f>IF($J$4="Todas",COUNTIFS(DB_CAL_Q1_Q4!$M$5:$M$1328,$B33,DB_CAL_Q1_Q4!$L$5:$L$1328,R$28,DB_CAL_Q1_Q4!$P$5:$P$1328,"NS/NC"),COUNTIFS(DB_CAL_Q1_Q4!$O$5:$O$1328,$J$4,DB_CAL_Q1_Q4!$M$5:$M$1328,$B33,DB_CAL_Q1_Q4!$L$5:$L$1328,R$28,DB_CAL_Q1_Q4!$P$5:$P$1328,"NS/NC"))</f>
        <v>11</v>
      </c>
      <c r="S33" s="274">
        <f t="shared" si="27"/>
        <v>0.95876288659793818</v>
      </c>
      <c r="T33" s="274">
        <f t="shared" si="28"/>
        <v>0</v>
      </c>
      <c r="U33" s="274">
        <f t="shared" si="29"/>
        <v>0.91666666666666663</v>
      </c>
    </row>
    <row r="34" spans="1:21" ht="15" customHeight="1">
      <c r="A34" s="235">
        <v>7</v>
      </c>
      <c r="B34" s="273" t="s">
        <v>309</v>
      </c>
      <c r="C34" s="271">
        <f t="shared" si="20"/>
        <v>3.2846715328467155E-2</v>
      </c>
      <c r="D34" s="270">
        <f>IF($J$4="Todas",COUNTIFS(DB_CAL_Q1_Q4!$M$5:$M$1328,$B34,DB_CAL_Q1_Q4!$L$5:$L$1328,D$28,DB_CAL_Q1_Q4!$P$5:$P$1328,"Satisfecho"),COUNTIFS(DB_CAL_Q1_Q4!$O$5:$O$1328,$J$4,DB_CAL_Q1_Q4!$M$5:$M$1328,$B34,DB_CAL_Q1_Q4!$L$5:$L$1328,D$28,DB_CAL_Q1_Q4!$P$5:$P$1328,"Satisfecho"))</f>
        <v>6</v>
      </c>
      <c r="E34" s="270">
        <f>IF($J$4="Todas",COUNTIFS(DB_CAL_Q1_Q4!$M$5:$M$1328,$B34,DB_CAL_Q1_Q4!$L$5:$L$1328,E$28,DB_CAL_Q1_Q4!$P$5:$P$1328,"Satisfecho"),COUNTIFS(DB_CAL_Q1_Q4!$O$5:$O$1328,$J$4,DB_CAL_Q1_Q4!$M$5:$M$1328,$B34,DB_CAL_Q1_Q4!$L$5:$L$1328,E$28,DB_CAL_Q1_Q4!$P$5:$P$1328,"Satisfecho"))</f>
        <v>12</v>
      </c>
      <c r="F34" s="270">
        <f>IF($J$4="Todas",COUNTIFS(DB_CAL_Q1_Q4!$M$5:$M$1328,$B34,DB_CAL_Q1_Q4!$L$5:$L$1328,F$28,DB_CAL_Q1_Q4!$P$5:$P$1328,"Satisfecho"),COUNTIFS(DB_CAL_Q1_Q4!$O$5:$O$1328,$J$4,DB_CAL_Q1_Q4!$M$5:$M$1328,$B34,DB_CAL_Q1_Q4!$L$5:$L$1328,F$28,DB_CAL_Q1_Q4!$P$5:$P$1328,"Satisfecho"))</f>
        <v>18</v>
      </c>
      <c r="G34" s="274">
        <f t="shared" si="21"/>
        <v>1.7751479289940829E-2</v>
      </c>
      <c r="H34" s="274">
        <f t="shared" si="22"/>
        <v>0.03</v>
      </c>
      <c r="I34" s="356">
        <f t="shared" si="23"/>
        <v>5.027932960893855E-2</v>
      </c>
      <c r="J34" s="290">
        <f>IF($J$4="Todas",COUNTIFS(DB_CAL_Q1_Q4!$M$5:$M$1328,$B34,DB_CAL_Q1_Q4!$L$5:$L$1328,J$28,DB_CAL_Q1_Q4!$P$5:$P$1328,"No Satisfecho"),COUNTIFS(DB_CAL_Q1_Q4!$O$5:$O$1328,$J$4,DB_CAL_Q1_Q4!$M$5:$M$1328,$B34,DB_CAL_Q1_Q4!$L$5:$L$1328,J$28,DB_CAL_Q1_Q4!$P$5:$P$1328,"No Satisfecho"))</f>
        <v>1</v>
      </c>
      <c r="K34" s="270">
        <f>IF($J$4="Todas",COUNTIFS(DB_CAL_Q1_Q4!$M$5:$M$1328,$B34,DB_CAL_Q1_Q4!$L$5:$L$1328,K$28,DB_CAL_Q1_Q4!$P$5:$P$1328,"No Satisfecho"),COUNTIFS(DB_CAL_Q1_Q4!$O$5:$O$1328,$J$4,DB_CAL_Q1_Q4!$M$5:$M$1328,$B34,DB_CAL_Q1_Q4!$L$5:$L$1328,K$28,DB_CAL_Q1_Q4!$P$5:$P$1328,"No Satisfecho"))</f>
        <v>1</v>
      </c>
      <c r="L34" s="270">
        <f>IF($J$4="Todas",COUNTIFS(DB_CAL_Q1_Q4!$M$5:$M$1328,$B34,DB_CAL_Q1_Q4!$L$5:$L$1328,L$28,DB_CAL_Q1_Q4!$P$5:$P$1328,"No Satisfecho"),COUNTIFS(DB_CAL_Q1_Q4!$O$5:$O$1328,$J$4,DB_CAL_Q1_Q4!$M$5:$M$1328,$B34,DB_CAL_Q1_Q4!$L$5:$L$1328,L$28,DB_CAL_Q1_Q4!$P$5:$P$1328,"No Satisfecho"))</f>
        <v>1</v>
      </c>
      <c r="M34" s="274">
        <f t="shared" si="24"/>
        <v>3.3333333333333333E-2</v>
      </c>
      <c r="N34" s="274">
        <f t="shared" si="25"/>
        <v>1.8518518518518517E-2</v>
      </c>
      <c r="O34" s="356">
        <f t="shared" si="26"/>
        <v>2.9411764705882353E-2</v>
      </c>
      <c r="P34" s="270">
        <f>IF($J$4="Todas",COUNTIFS(DB_CAL_Q1_Q4!$M$5:$M$1328,$B34,DB_CAL_Q1_Q4!$L$5:$L$1328,P$28,DB_CAL_Q1_Q4!$P$5:$P$1328,"NS/NC"),COUNTIFS(DB_CAL_Q1_Q4!$O$5:$O$1328,$J$4,DB_CAL_Q1_Q4!$M$5:$M$1328,$B34,DB_CAL_Q1_Q4!$L$5:$L$1328,P$28,DB_CAL_Q1_Q4!$P$5:$P$1328,"NS/NC"))</f>
        <v>2</v>
      </c>
      <c r="Q34" s="270">
        <f>IF($J$4="Todas",COUNTIFS(DB_CAL_Q1_Q4!$M$5:$M$1328,$B34,DB_CAL_Q1_Q4!$L$5:$L$1328,Q$28,DB_CAL_Q1_Q4!$P$5:$P$1328,"NS/NC"),COUNTIFS(DB_CAL_Q1_Q4!$O$5:$O$1328,$J$4,DB_CAL_Q1_Q4!$M$5:$M$1328,$B34,DB_CAL_Q1_Q4!$L$5:$L$1328,Q$28,DB_CAL_Q1_Q4!$P$5:$P$1328,"NS/NC"))</f>
        <v>0</v>
      </c>
      <c r="R34" s="270">
        <f>IF($J$4="Todas",COUNTIFS(DB_CAL_Q1_Q4!$M$5:$M$1328,$B34,DB_CAL_Q1_Q4!$L$5:$L$1328,R$28,DB_CAL_Q1_Q4!$P$5:$P$1328,"NS/NC"),COUNTIFS(DB_CAL_Q1_Q4!$O$5:$O$1328,$J$4,DB_CAL_Q1_Q4!$M$5:$M$1328,$B34,DB_CAL_Q1_Q4!$L$5:$L$1328,R$28,DB_CAL_Q1_Q4!$P$5:$P$1328,"NS/NC"))</f>
        <v>1</v>
      </c>
      <c r="S34" s="274">
        <f t="shared" si="27"/>
        <v>2.0618556701030927E-2</v>
      </c>
      <c r="T34" s="274">
        <f t="shared" si="28"/>
        <v>0</v>
      </c>
      <c r="U34" s="274">
        <f t="shared" si="29"/>
        <v>8.3333333333333329E-2</v>
      </c>
    </row>
    <row r="35" spans="1:21" ht="15" customHeight="1">
      <c r="A35" s="235">
        <v>8</v>
      </c>
      <c r="B35" s="273" t="s">
        <v>372</v>
      </c>
      <c r="C35" s="271">
        <f t="shared" si="20"/>
        <v>3.1021897810218978E-2</v>
      </c>
      <c r="D35" s="270">
        <f>IF($J$4="Todas",COUNTIFS(DB_CAL_Q1_Q4!$M$5:$M$1328,$B35,DB_CAL_Q1_Q4!$L$5:$L$1328,D$28,DB_CAL_Q1_Q4!$P$5:$P$1328,"Satisfecho"),COUNTIFS(DB_CAL_Q1_Q4!$O$5:$O$1328,$J$4,DB_CAL_Q1_Q4!$M$5:$M$1328,$B35,DB_CAL_Q1_Q4!$L$5:$L$1328,D$28,DB_CAL_Q1_Q4!$P$5:$P$1328,"Satisfecho"))</f>
        <v>19</v>
      </c>
      <c r="E35" s="270">
        <f>IF($J$4="Todas",COUNTIFS(DB_CAL_Q1_Q4!$M$5:$M$1328,$B35,DB_CAL_Q1_Q4!$L$5:$L$1328,E$28,DB_CAL_Q1_Q4!$P$5:$P$1328,"Satisfecho"),COUNTIFS(DB_CAL_Q1_Q4!$O$5:$O$1328,$J$4,DB_CAL_Q1_Q4!$M$5:$M$1328,$B35,DB_CAL_Q1_Q4!$L$5:$L$1328,E$28,DB_CAL_Q1_Q4!$P$5:$P$1328,"Satisfecho"))</f>
        <v>1</v>
      </c>
      <c r="F35" s="270">
        <f>IF($J$4="Todas",COUNTIFS(DB_CAL_Q1_Q4!$M$5:$M$1328,$B35,DB_CAL_Q1_Q4!$L$5:$L$1328,F$28,DB_CAL_Q1_Q4!$P$5:$P$1328,"Satisfecho"),COUNTIFS(DB_CAL_Q1_Q4!$O$5:$O$1328,$J$4,DB_CAL_Q1_Q4!$M$5:$M$1328,$B35,DB_CAL_Q1_Q4!$L$5:$L$1328,F$28,DB_CAL_Q1_Q4!$P$5:$P$1328,"Satisfecho"))</f>
        <v>14</v>
      </c>
      <c r="G35" s="274">
        <f t="shared" si="21"/>
        <v>5.6213017751479293E-2</v>
      </c>
      <c r="H35" s="274">
        <f t="shared" si="22"/>
        <v>2.5000000000000001E-3</v>
      </c>
      <c r="I35" s="356">
        <f t="shared" si="23"/>
        <v>3.9106145251396648E-2</v>
      </c>
      <c r="J35" s="290">
        <f>IF($J$4="Todas",COUNTIFS(DB_CAL_Q1_Q4!$M$5:$M$1328,$B35,DB_CAL_Q1_Q4!$L$5:$L$1328,J$28,DB_CAL_Q1_Q4!$P$5:$P$1328,"No Satisfecho"),COUNTIFS(DB_CAL_Q1_Q4!$O$5:$O$1328,$J$4,DB_CAL_Q1_Q4!$M$5:$M$1328,$B35,DB_CAL_Q1_Q4!$L$5:$L$1328,J$28,DB_CAL_Q1_Q4!$P$5:$P$1328,"No Satisfecho"))</f>
        <v>1</v>
      </c>
      <c r="K35" s="270">
        <f>IF($J$4="Todas",COUNTIFS(DB_CAL_Q1_Q4!$M$5:$M$1328,$B35,DB_CAL_Q1_Q4!$L$5:$L$1328,K$28,DB_CAL_Q1_Q4!$P$5:$P$1328,"No Satisfecho"),COUNTIFS(DB_CAL_Q1_Q4!$O$5:$O$1328,$J$4,DB_CAL_Q1_Q4!$M$5:$M$1328,$B35,DB_CAL_Q1_Q4!$L$5:$L$1328,K$28,DB_CAL_Q1_Q4!$P$5:$P$1328,"No Satisfecho"))</f>
        <v>1</v>
      </c>
      <c r="L35" s="270">
        <f>IF($J$4="Todas",COUNTIFS(DB_CAL_Q1_Q4!$M$5:$M$1328,$B35,DB_CAL_Q1_Q4!$L$5:$L$1328,L$28,DB_CAL_Q1_Q4!$P$5:$P$1328,"No Satisfecho"),COUNTIFS(DB_CAL_Q1_Q4!$O$5:$O$1328,$J$4,DB_CAL_Q1_Q4!$M$5:$M$1328,$B35,DB_CAL_Q1_Q4!$L$5:$L$1328,L$28,DB_CAL_Q1_Q4!$P$5:$P$1328,"No Satisfecho"))</f>
        <v>3</v>
      </c>
      <c r="M35" s="274">
        <f t="shared" si="24"/>
        <v>3.3333333333333333E-2</v>
      </c>
      <c r="N35" s="274">
        <f t="shared" si="25"/>
        <v>1.8518518518518517E-2</v>
      </c>
      <c r="O35" s="356">
        <f t="shared" si="26"/>
        <v>8.8235294117647065E-2</v>
      </c>
      <c r="P35" s="270">
        <f>IF($J$4="Todas",COUNTIFS(DB_CAL_Q1_Q4!$M$5:$M$1328,$B35,DB_CAL_Q1_Q4!$L$5:$L$1328,P$28,DB_CAL_Q1_Q4!$P$5:$P$1328,"NS/NC"),COUNTIFS(DB_CAL_Q1_Q4!$O$5:$O$1328,$J$4,DB_CAL_Q1_Q4!$M$5:$M$1328,$B35,DB_CAL_Q1_Q4!$L$5:$L$1328,P$28,DB_CAL_Q1_Q4!$P$5:$P$1328,"NS/NC"))</f>
        <v>0</v>
      </c>
      <c r="Q35" s="270">
        <f>IF($J$4="Todas",COUNTIFS(DB_CAL_Q1_Q4!$M$5:$M$1328,$B35,DB_CAL_Q1_Q4!$L$5:$L$1328,Q$28,DB_CAL_Q1_Q4!$P$5:$P$1328,"NS/NC"),COUNTIFS(DB_CAL_Q1_Q4!$O$5:$O$1328,$J$4,DB_CAL_Q1_Q4!$M$5:$M$1328,$B35,DB_CAL_Q1_Q4!$L$5:$L$1328,Q$28,DB_CAL_Q1_Q4!$P$5:$P$1328,"NS/NC"))</f>
        <v>0</v>
      </c>
      <c r="R35" s="270">
        <f>IF($J$4="Todas",COUNTIFS(DB_CAL_Q1_Q4!$M$5:$M$1328,$B35,DB_CAL_Q1_Q4!$L$5:$L$1328,R$28,DB_CAL_Q1_Q4!$P$5:$P$1328,"NS/NC"),COUNTIFS(DB_CAL_Q1_Q4!$O$5:$O$1328,$J$4,DB_CAL_Q1_Q4!$M$5:$M$1328,$B35,DB_CAL_Q1_Q4!$L$5:$L$1328,R$28,DB_CAL_Q1_Q4!$P$5:$P$1328,"NS/NC"))</f>
        <v>0</v>
      </c>
      <c r="S35" s="274">
        <f t="shared" si="27"/>
        <v>0</v>
      </c>
      <c r="T35" s="274">
        <f t="shared" si="28"/>
        <v>0</v>
      </c>
      <c r="U35" s="274">
        <f t="shared" si="29"/>
        <v>0</v>
      </c>
    </row>
    <row r="36" spans="1:21" ht="15" customHeight="1">
      <c r="A36" s="235">
        <v>9</v>
      </c>
      <c r="B36" s="273" t="s">
        <v>339</v>
      </c>
      <c r="C36" s="271">
        <f t="shared" si="20"/>
        <v>2.281021897810219E-2</v>
      </c>
      <c r="D36" s="270">
        <f>IF($J$4="Todas",COUNTIFS(DB_CAL_Q1_Q4!$M$5:$M$1328,$B36,DB_CAL_Q1_Q4!$L$5:$L$1328,D$28,DB_CAL_Q1_Q4!$P$5:$P$1328,"Satisfecho"),COUNTIFS(DB_CAL_Q1_Q4!$O$5:$O$1328,$J$4,DB_CAL_Q1_Q4!$M$5:$M$1328,$B36,DB_CAL_Q1_Q4!$L$5:$L$1328,D$28,DB_CAL_Q1_Q4!$P$5:$P$1328,"Satisfecho"))</f>
        <v>5</v>
      </c>
      <c r="E36" s="270">
        <f>IF($J$4="Todas",COUNTIFS(DB_CAL_Q1_Q4!$M$5:$M$1328,$B36,DB_CAL_Q1_Q4!$L$5:$L$1328,E$28,DB_CAL_Q1_Q4!$P$5:$P$1328,"Satisfecho"),COUNTIFS(DB_CAL_Q1_Q4!$O$5:$O$1328,$J$4,DB_CAL_Q1_Q4!$M$5:$M$1328,$B36,DB_CAL_Q1_Q4!$L$5:$L$1328,E$28,DB_CAL_Q1_Q4!$P$5:$P$1328,"Satisfecho"))</f>
        <v>15</v>
      </c>
      <c r="F36" s="270">
        <f>IF($J$4="Todas",COUNTIFS(DB_CAL_Q1_Q4!$M$5:$M$1328,$B36,DB_CAL_Q1_Q4!$L$5:$L$1328,F$28,DB_CAL_Q1_Q4!$P$5:$P$1328,"Satisfecho"),COUNTIFS(DB_CAL_Q1_Q4!$O$5:$O$1328,$J$4,DB_CAL_Q1_Q4!$M$5:$M$1328,$B36,DB_CAL_Q1_Q4!$L$5:$L$1328,F$28,DB_CAL_Q1_Q4!$P$5:$P$1328,"Satisfecho"))</f>
        <v>5</v>
      </c>
      <c r="G36" s="274">
        <f t="shared" si="21"/>
        <v>1.4792899408284023E-2</v>
      </c>
      <c r="H36" s="274">
        <f t="shared" si="22"/>
        <v>3.7499999999999999E-2</v>
      </c>
      <c r="I36" s="356">
        <f t="shared" si="23"/>
        <v>1.3966480446927373E-2</v>
      </c>
      <c r="J36" s="290">
        <f>IF($J$4="Todas",COUNTIFS(DB_CAL_Q1_Q4!$M$5:$M$1328,$B36,DB_CAL_Q1_Q4!$L$5:$L$1328,J$28,DB_CAL_Q1_Q4!$P$5:$P$1328,"No Satisfecho"),COUNTIFS(DB_CAL_Q1_Q4!$O$5:$O$1328,$J$4,DB_CAL_Q1_Q4!$M$5:$M$1328,$B36,DB_CAL_Q1_Q4!$L$5:$L$1328,J$28,DB_CAL_Q1_Q4!$P$5:$P$1328,"No Satisfecho"))</f>
        <v>0</v>
      </c>
      <c r="K36" s="270">
        <f>IF($J$4="Todas",COUNTIFS(DB_CAL_Q1_Q4!$M$5:$M$1328,$B36,DB_CAL_Q1_Q4!$L$5:$L$1328,K$28,DB_CAL_Q1_Q4!$P$5:$P$1328,"No Satisfecho"),COUNTIFS(DB_CAL_Q1_Q4!$O$5:$O$1328,$J$4,DB_CAL_Q1_Q4!$M$5:$M$1328,$B36,DB_CAL_Q1_Q4!$L$5:$L$1328,K$28,DB_CAL_Q1_Q4!$P$5:$P$1328,"No Satisfecho"))</f>
        <v>0</v>
      </c>
      <c r="L36" s="270">
        <f>IF($J$4="Todas",COUNTIFS(DB_CAL_Q1_Q4!$M$5:$M$1328,$B36,DB_CAL_Q1_Q4!$L$5:$L$1328,L$28,DB_CAL_Q1_Q4!$P$5:$P$1328,"No Satisfecho"),COUNTIFS(DB_CAL_Q1_Q4!$O$5:$O$1328,$J$4,DB_CAL_Q1_Q4!$M$5:$M$1328,$B36,DB_CAL_Q1_Q4!$L$5:$L$1328,L$28,DB_CAL_Q1_Q4!$P$5:$P$1328,"No Satisfecho"))</f>
        <v>0</v>
      </c>
      <c r="M36" s="274">
        <f t="shared" si="24"/>
        <v>0</v>
      </c>
      <c r="N36" s="274">
        <f t="shared" si="25"/>
        <v>0</v>
      </c>
      <c r="O36" s="356">
        <f t="shared" si="26"/>
        <v>0</v>
      </c>
      <c r="P36" s="270">
        <f>IF($J$4="Todas",COUNTIFS(DB_CAL_Q1_Q4!$M$5:$M$1328,$B36,DB_CAL_Q1_Q4!$L$5:$L$1328,P$28,DB_CAL_Q1_Q4!$P$5:$P$1328,"NS/NC"),COUNTIFS(DB_CAL_Q1_Q4!$O$5:$O$1328,$J$4,DB_CAL_Q1_Q4!$M$5:$M$1328,$B36,DB_CAL_Q1_Q4!$L$5:$L$1328,P$28,DB_CAL_Q1_Q4!$P$5:$P$1328,"NS/NC"))</f>
        <v>0</v>
      </c>
      <c r="Q36" s="270">
        <f>IF($J$4="Todas",COUNTIFS(DB_CAL_Q1_Q4!$M$5:$M$1328,$B36,DB_CAL_Q1_Q4!$L$5:$L$1328,Q$28,DB_CAL_Q1_Q4!$P$5:$P$1328,"NS/NC"),COUNTIFS(DB_CAL_Q1_Q4!$O$5:$O$1328,$J$4,DB_CAL_Q1_Q4!$M$5:$M$1328,$B36,DB_CAL_Q1_Q4!$L$5:$L$1328,Q$28,DB_CAL_Q1_Q4!$P$5:$P$1328,"NS/NC"))</f>
        <v>0</v>
      </c>
      <c r="R36" s="270">
        <f>IF($J$4="Todas",COUNTIFS(DB_CAL_Q1_Q4!$M$5:$M$1328,$B36,DB_CAL_Q1_Q4!$L$5:$L$1328,R$28,DB_CAL_Q1_Q4!$P$5:$P$1328,"NS/NC"),COUNTIFS(DB_CAL_Q1_Q4!$O$5:$O$1328,$J$4,DB_CAL_Q1_Q4!$M$5:$M$1328,$B36,DB_CAL_Q1_Q4!$L$5:$L$1328,R$28,DB_CAL_Q1_Q4!$P$5:$P$1328,"NS/NC"))</f>
        <v>0</v>
      </c>
      <c r="S36" s="274">
        <f t="shared" si="27"/>
        <v>0</v>
      </c>
      <c r="T36" s="274">
        <f t="shared" si="28"/>
        <v>0</v>
      </c>
      <c r="U36" s="274">
        <f t="shared" si="29"/>
        <v>0</v>
      </c>
    </row>
    <row r="37" spans="1:21" ht="15" customHeight="1">
      <c r="A37" s="235">
        <v>10</v>
      </c>
      <c r="B37" s="273" t="s">
        <v>375</v>
      </c>
      <c r="C37" s="271">
        <f t="shared" si="20"/>
        <v>8.2116788321167887E-3</v>
      </c>
      <c r="D37" s="270">
        <f>IF($J$4="Todas",COUNTIFS(DB_CAL_Q1_Q4!$M$5:$M$1328,$B37,DB_CAL_Q1_Q4!$L$5:$L$1328,D$28,DB_CAL_Q1_Q4!$P$5:$P$1328,"Satisfecho"),COUNTIFS(DB_CAL_Q1_Q4!$O$5:$O$1328,$J$4,DB_CAL_Q1_Q4!$M$5:$M$1328,$B37,DB_CAL_Q1_Q4!$L$5:$L$1328,D$28,DB_CAL_Q1_Q4!$P$5:$P$1328,"Satisfecho"))</f>
        <v>4</v>
      </c>
      <c r="E37" s="270">
        <f>IF($J$4="Todas",COUNTIFS(DB_CAL_Q1_Q4!$M$5:$M$1328,$B37,DB_CAL_Q1_Q4!$L$5:$L$1328,E$28,DB_CAL_Q1_Q4!$P$5:$P$1328,"Satisfecho"),COUNTIFS(DB_CAL_Q1_Q4!$O$5:$O$1328,$J$4,DB_CAL_Q1_Q4!$M$5:$M$1328,$B37,DB_CAL_Q1_Q4!$L$5:$L$1328,E$28,DB_CAL_Q1_Q4!$P$5:$P$1328,"Satisfecho"))</f>
        <v>5</v>
      </c>
      <c r="F37" s="270">
        <f>IF($J$4="Todas",COUNTIFS(DB_CAL_Q1_Q4!$M$5:$M$1328,$B37,DB_CAL_Q1_Q4!$L$5:$L$1328,F$28,DB_CAL_Q1_Q4!$P$5:$P$1328,"Satisfecho"),COUNTIFS(DB_CAL_Q1_Q4!$O$5:$O$1328,$J$4,DB_CAL_Q1_Q4!$M$5:$M$1328,$B37,DB_CAL_Q1_Q4!$L$5:$L$1328,F$28,DB_CAL_Q1_Q4!$P$5:$P$1328,"Satisfecho"))</f>
        <v>0</v>
      </c>
      <c r="G37" s="274">
        <f t="shared" si="21"/>
        <v>1.1834319526627219E-2</v>
      </c>
      <c r="H37" s="274">
        <f t="shared" si="22"/>
        <v>1.2500000000000001E-2</v>
      </c>
      <c r="I37" s="356">
        <f t="shared" si="23"/>
        <v>0</v>
      </c>
      <c r="J37" s="290">
        <f>IF($J$4="Todas",COUNTIFS(DB_CAL_Q1_Q4!$M$5:$M$1328,$B37,DB_CAL_Q1_Q4!$L$5:$L$1328,J$28,DB_CAL_Q1_Q4!$P$5:$P$1328,"No Satisfecho"),COUNTIFS(DB_CAL_Q1_Q4!$O$5:$O$1328,$J$4,DB_CAL_Q1_Q4!$M$5:$M$1328,$B37,DB_CAL_Q1_Q4!$L$5:$L$1328,J$28,DB_CAL_Q1_Q4!$P$5:$P$1328,"No Satisfecho"))</f>
        <v>0</v>
      </c>
      <c r="K37" s="270">
        <f>IF($J$4="Todas",COUNTIFS(DB_CAL_Q1_Q4!$M$5:$M$1328,$B37,DB_CAL_Q1_Q4!$L$5:$L$1328,K$28,DB_CAL_Q1_Q4!$P$5:$P$1328,"No Satisfecho"),COUNTIFS(DB_CAL_Q1_Q4!$O$5:$O$1328,$J$4,DB_CAL_Q1_Q4!$M$5:$M$1328,$B37,DB_CAL_Q1_Q4!$L$5:$L$1328,K$28,DB_CAL_Q1_Q4!$P$5:$P$1328,"No Satisfecho"))</f>
        <v>0</v>
      </c>
      <c r="L37" s="270">
        <f>IF($J$4="Todas",COUNTIFS(DB_CAL_Q1_Q4!$M$5:$M$1328,$B37,DB_CAL_Q1_Q4!$L$5:$L$1328,L$28,DB_CAL_Q1_Q4!$P$5:$P$1328,"No Satisfecho"),COUNTIFS(DB_CAL_Q1_Q4!$O$5:$O$1328,$J$4,DB_CAL_Q1_Q4!$M$5:$M$1328,$B37,DB_CAL_Q1_Q4!$L$5:$L$1328,L$28,DB_CAL_Q1_Q4!$P$5:$P$1328,"No Satisfecho"))</f>
        <v>0</v>
      </c>
      <c r="M37" s="274">
        <f t="shared" si="24"/>
        <v>0</v>
      </c>
      <c r="N37" s="274">
        <f t="shared" si="25"/>
        <v>0</v>
      </c>
      <c r="O37" s="356">
        <f t="shared" si="26"/>
        <v>0</v>
      </c>
      <c r="P37" s="270">
        <f>IF($J$4="Todas",COUNTIFS(DB_CAL_Q1_Q4!$M$5:$M$1328,$B37,DB_CAL_Q1_Q4!$L$5:$L$1328,P$28,DB_CAL_Q1_Q4!$P$5:$P$1328,"NS/NC"),COUNTIFS(DB_CAL_Q1_Q4!$O$5:$O$1328,$J$4,DB_CAL_Q1_Q4!$M$5:$M$1328,$B37,DB_CAL_Q1_Q4!$L$5:$L$1328,P$28,DB_CAL_Q1_Q4!$P$5:$P$1328,"NS/NC"))</f>
        <v>0</v>
      </c>
      <c r="Q37" s="270">
        <f>IF($J$4="Todas",COUNTIFS(DB_CAL_Q1_Q4!$M$5:$M$1328,$B37,DB_CAL_Q1_Q4!$L$5:$L$1328,Q$28,DB_CAL_Q1_Q4!$P$5:$P$1328,"NS/NC"),COUNTIFS(DB_CAL_Q1_Q4!$O$5:$O$1328,$J$4,DB_CAL_Q1_Q4!$M$5:$M$1328,$B37,DB_CAL_Q1_Q4!$L$5:$L$1328,Q$28,DB_CAL_Q1_Q4!$P$5:$P$1328,"NS/NC"))</f>
        <v>0</v>
      </c>
      <c r="R37" s="270">
        <f>IF($J$4="Todas",COUNTIFS(DB_CAL_Q1_Q4!$M$5:$M$1328,$B37,DB_CAL_Q1_Q4!$L$5:$L$1328,R$28,DB_CAL_Q1_Q4!$P$5:$P$1328,"NS/NC"),COUNTIFS(DB_CAL_Q1_Q4!$O$5:$O$1328,$J$4,DB_CAL_Q1_Q4!$M$5:$M$1328,$B37,DB_CAL_Q1_Q4!$L$5:$L$1328,R$28,DB_CAL_Q1_Q4!$P$5:$P$1328,"NS/NC"))</f>
        <v>0</v>
      </c>
      <c r="S37" s="274">
        <f t="shared" si="27"/>
        <v>0</v>
      </c>
      <c r="T37" s="274">
        <f t="shared" si="28"/>
        <v>0</v>
      </c>
      <c r="U37" s="274">
        <f t="shared" si="29"/>
        <v>0</v>
      </c>
    </row>
    <row r="38" spans="1:21" ht="15" customHeight="1">
      <c r="A38" s="235">
        <v>11</v>
      </c>
      <c r="B38" s="273" t="s">
        <v>338</v>
      </c>
      <c r="C38" s="271">
        <f t="shared" si="20"/>
        <v>2.7372262773722629E-3</v>
      </c>
      <c r="D38" s="270">
        <f>IF($J$4="Todas",COUNTIFS(DB_CAL_Q1_Q4!$M$5:$M$1328,$B38,DB_CAL_Q1_Q4!$L$5:$L$1328,D$28,DB_CAL_Q1_Q4!$P$5:$P$1328,"Satisfecho"),COUNTIFS(DB_CAL_Q1_Q4!$O$5:$O$1328,$J$4,DB_CAL_Q1_Q4!$M$5:$M$1328,$B38,DB_CAL_Q1_Q4!$L$5:$L$1328,D$28,DB_CAL_Q1_Q4!$P$5:$P$1328,"Satisfecho"))</f>
        <v>3</v>
      </c>
      <c r="E38" s="270">
        <f>IF($J$4="Todas",COUNTIFS(DB_CAL_Q1_Q4!$M$5:$M$1328,$B38,DB_CAL_Q1_Q4!$L$5:$L$1328,E$28,DB_CAL_Q1_Q4!$P$5:$P$1328,"Satisfecho"),COUNTIFS(DB_CAL_Q1_Q4!$O$5:$O$1328,$J$4,DB_CAL_Q1_Q4!$M$5:$M$1328,$B38,DB_CAL_Q1_Q4!$L$5:$L$1328,E$28,DB_CAL_Q1_Q4!$P$5:$P$1328,"Satisfecho"))</f>
        <v>0</v>
      </c>
      <c r="F38" s="270">
        <f>IF($J$4="Todas",COUNTIFS(DB_CAL_Q1_Q4!$M$5:$M$1328,$B38,DB_CAL_Q1_Q4!$L$5:$L$1328,F$28,DB_CAL_Q1_Q4!$P$5:$P$1328,"Satisfecho"),COUNTIFS(DB_CAL_Q1_Q4!$O$5:$O$1328,$J$4,DB_CAL_Q1_Q4!$M$5:$M$1328,$B38,DB_CAL_Q1_Q4!$L$5:$L$1328,F$28,DB_CAL_Q1_Q4!$P$5:$P$1328,"Satisfecho"))</f>
        <v>0</v>
      </c>
      <c r="G38" s="274">
        <f t="shared" si="21"/>
        <v>8.8757396449704144E-3</v>
      </c>
      <c r="H38" s="274">
        <f t="shared" si="22"/>
        <v>0</v>
      </c>
      <c r="I38" s="356">
        <f t="shared" si="23"/>
        <v>0</v>
      </c>
      <c r="J38" s="290">
        <f>IF($J$4="Todas",COUNTIFS(DB_CAL_Q1_Q4!$M$5:$M$1328,$B38,DB_CAL_Q1_Q4!$L$5:$L$1328,J$28,DB_CAL_Q1_Q4!$P$5:$P$1328,"No Satisfecho"),COUNTIFS(DB_CAL_Q1_Q4!$O$5:$O$1328,$J$4,DB_CAL_Q1_Q4!$M$5:$M$1328,$B38,DB_CAL_Q1_Q4!$L$5:$L$1328,J$28,DB_CAL_Q1_Q4!$P$5:$P$1328,"No Satisfecho"))</f>
        <v>0</v>
      </c>
      <c r="K38" s="270">
        <f>IF($J$4="Todas",COUNTIFS(DB_CAL_Q1_Q4!$M$5:$M$1328,$B38,DB_CAL_Q1_Q4!$L$5:$L$1328,K$28,DB_CAL_Q1_Q4!$P$5:$P$1328,"No Satisfecho"),COUNTIFS(DB_CAL_Q1_Q4!$O$5:$O$1328,$J$4,DB_CAL_Q1_Q4!$M$5:$M$1328,$B38,DB_CAL_Q1_Q4!$L$5:$L$1328,K$28,DB_CAL_Q1_Q4!$P$5:$P$1328,"No Satisfecho"))</f>
        <v>0</v>
      </c>
      <c r="L38" s="270">
        <f>IF($J$4="Todas",COUNTIFS(DB_CAL_Q1_Q4!$M$5:$M$1328,$B38,DB_CAL_Q1_Q4!$L$5:$L$1328,L$28,DB_CAL_Q1_Q4!$P$5:$P$1328,"No Satisfecho"),COUNTIFS(DB_CAL_Q1_Q4!$O$5:$O$1328,$J$4,DB_CAL_Q1_Q4!$M$5:$M$1328,$B38,DB_CAL_Q1_Q4!$L$5:$L$1328,L$28,DB_CAL_Q1_Q4!$P$5:$P$1328,"No Satisfecho"))</f>
        <v>0</v>
      </c>
      <c r="M38" s="274">
        <f t="shared" si="24"/>
        <v>0</v>
      </c>
      <c r="N38" s="274">
        <f t="shared" si="25"/>
        <v>0</v>
      </c>
      <c r="O38" s="356">
        <f t="shared" si="26"/>
        <v>0</v>
      </c>
      <c r="P38" s="270">
        <f>IF($J$4="Todas",COUNTIFS(DB_CAL_Q1_Q4!$M$5:$M$1328,$B38,DB_CAL_Q1_Q4!$L$5:$L$1328,P$28,DB_CAL_Q1_Q4!$P$5:$P$1328,"NS/NC"),COUNTIFS(DB_CAL_Q1_Q4!$O$5:$O$1328,$J$4,DB_CAL_Q1_Q4!$M$5:$M$1328,$B38,DB_CAL_Q1_Q4!$L$5:$L$1328,P$28,DB_CAL_Q1_Q4!$P$5:$P$1328,"NS/NC"))</f>
        <v>0</v>
      </c>
      <c r="Q38" s="270">
        <f>IF($J$4="Todas",COUNTIFS(DB_CAL_Q1_Q4!$M$5:$M$1328,$B38,DB_CAL_Q1_Q4!$L$5:$L$1328,Q$28,DB_CAL_Q1_Q4!$P$5:$P$1328,"NS/NC"),COUNTIFS(DB_CAL_Q1_Q4!$O$5:$O$1328,$J$4,DB_CAL_Q1_Q4!$M$5:$M$1328,$B38,DB_CAL_Q1_Q4!$L$5:$L$1328,Q$28,DB_CAL_Q1_Q4!$P$5:$P$1328,"NS/NC"))</f>
        <v>0</v>
      </c>
      <c r="R38" s="270">
        <f>IF($J$4="Todas",COUNTIFS(DB_CAL_Q1_Q4!$M$5:$M$1328,$B38,DB_CAL_Q1_Q4!$L$5:$L$1328,R$28,DB_CAL_Q1_Q4!$P$5:$P$1328,"NS/NC"),COUNTIFS(DB_CAL_Q1_Q4!$O$5:$O$1328,$J$4,DB_CAL_Q1_Q4!$M$5:$M$1328,$B38,DB_CAL_Q1_Q4!$L$5:$L$1328,R$28,DB_CAL_Q1_Q4!$P$5:$P$1328,"NS/NC"))</f>
        <v>0</v>
      </c>
      <c r="S38" s="274">
        <f t="shared" si="27"/>
        <v>0</v>
      </c>
      <c r="T38" s="274">
        <f t="shared" si="28"/>
        <v>0</v>
      </c>
      <c r="U38" s="274">
        <f t="shared" si="29"/>
        <v>0</v>
      </c>
    </row>
    <row r="39" spans="1:21" ht="15" customHeight="1">
      <c r="A39" s="235">
        <v>12</v>
      </c>
      <c r="B39" s="273" t="s">
        <v>386</v>
      </c>
      <c r="C39" s="271">
        <f t="shared" si="20"/>
        <v>1.8248175182481751E-3</v>
      </c>
      <c r="D39" s="270">
        <f>IF($J$4="Todas",COUNTIFS(DB_CAL_Q1_Q4!$M$5:$M$1328,$B39,DB_CAL_Q1_Q4!$L$5:$L$1328,D$28,DB_CAL_Q1_Q4!$P$5:$P$1328,"Satisfecho"),COUNTIFS(DB_CAL_Q1_Q4!$O$5:$O$1328,$J$4,DB_CAL_Q1_Q4!$M$5:$M$1328,$B39,DB_CAL_Q1_Q4!$L$5:$L$1328,D$28,DB_CAL_Q1_Q4!$P$5:$P$1328,"Satisfecho"))</f>
        <v>2</v>
      </c>
      <c r="E39" s="270">
        <f>IF($J$4="Todas",COUNTIFS(DB_CAL_Q1_Q4!$M$5:$M$1328,$B39,DB_CAL_Q1_Q4!$L$5:$L$1328,E$28,DB_CAL_Q1_Q4!$P$5:$P$1328,"Satisfecho"),COUNTIFS(DB_CAL_Q1_Q4!$O$5:$O$1328,$J$4,DB_CAL_Q1_Q4!$M$5:$M$1328,$B39,DB_CAL_Q1_Q4!$L$5:$L$1328,E$28,DB_CAL_Q1_Q4!$P$5:$P$1328,"Satisfecho"))</f>
        <v>0</v>
      </c>
      <c r="F39" s="270">
        <f>IF($J$4="Todas",COUNTIFS(DB_CAL_Q1_Q4!$M$5:$M$1328,$B39,DB_CAL_Q1_Q4!$L$5:$L$1328,F$28,DB_CAL_Q1_Q4!$P$5:$P$1328,"Satisfecho"),COUNTIFS(DB_CAL_Q1_Q4!$O$5:$O$1328,$J$4,DB_CAL_Q1_Q4!$M$5:$M$1328,$B39,DB_CAL_Q1_Q4!$L$5:$L$1328,F$28,DB_CAL_Q1_Q4!$P$5:$P$1328,"Satisfecho"))</f>
        <v>0</v>
      </c>
      <c r="G39" s="274">
        <f t="shared" si="21"/>
        <v>5.9171597633136093E-3</v>
      </c>
      <c r="H39" s="274">
        <f t="shared" si="22"/>
        <v>0</v>
      </c>
      <c r="I39" s="356">
        <f t="shared" si="23"/>
        <v>0</v>
      </c>
      <c r="J39" s="290">
        <f>IF($J$4="Todas",COUNTIFS(DB_CAL_Q1_Q4!$M$5:$M$1328,$B39,DB_CAL_Q1_Q4!$L$5:$L$1328,J$28,DB_CAL_Q1_Q4!$P$5:$P$1328,"No Satisfecho"),COUNTIFS(DB_CAL_Q1_Q4!$O$5:$O$1328,$J$4,DB_CAL_Q1_Q4!$M$5:$M$1328,$B39,DB_CAL_Q1_Q4!$L$5:$L$1328,J$28,DB_CAL_Q1_Q4!$P$5:$P$1328,"No Satisfecho"))</f>
        <v>0</v>
      </c>
      <c r="K39" s="270">
        <f>IF($J$4="Todas",COUNTIFS(DB_CAL_Q1_Q4!$M$5:$M$1328,$B39,DB_CAL_Q1_Q4!$L$5:$L$1328,K$28,DB_CAL_Q1_Q4!$P$5:$P$1328,"No Satisfecho"),COUNTIFS(DB_CAL_Q1_Q4!$O$5:$O$1328,$J$4,DB_CAL_Q1_Q4!$M$5:$M$1328,$B39,DB_CAL_Q1_Q4!$L$5:$L$1328,K$28,DB_CAL_Q1_Q4!$P$5:$P$1328,"No Satisfecho"))</f>
        <v>0</v>
      </c>
      <c r="L39" s="270">
        <f>IF($J$4="Todas",COUNTIFS(DB_CAL_Q1_Q4!$M$5:$M$1328,$B39,DB_CAL_Q1_Q4!$L$5:$L$1328,L$28,DB_CAL_Q1_Q4!$P$5:$P$1328,"No Satisfecho"),COUNTIFS(DB_CAL_Q1_Q4!$O$5:$O$1328,$J$4,DB_CAL_Q1_Q4!$M$5:$M$1328,$B39,DB_CAL_Q1_Q4!$L$5:$L$1328,L$28,DB_CAL_Q1_Q4!$P$5:$P$1328,"No Satisfecho"))</f>
        <v>0</v>
      </c>
      <c r="M39" s="274">
        <f t="shared" si="24"/>
        <v>0</v>
      </c>
      <c r="N39" s="274">
        <f t="shared" si="25"/>
        <v>0</v>
      </c>
      <c r="O39" s="356">
        <f t="shared" si="26"/>
        <v>0</v>
      </c>
      <c r="P39" s="270">
        <f>IF($J$4="Todas",COUNTIFS(DB_CAL_Q1_Q4!$M$5:$M$1328,$B39,DB_CAL_Q1_Q4!$L$5:$L$1328,P$28,DB_CAL_Q1_Q4!$P$5:$P$1328,"NS/NC"),COUNTIFS(DB_CAL_Q1_Q4!$O$5:$O$1328,$J$4,DB_CAL_Q1_Q4!$M$5:$M$1328,$B39,DB_CAL_Q1_Q4!$L$5:$L$1328,P$28,DB_CAL_Q1_Q4!$P$5:$P$1328,"NS/NC"))</f>
        <v>0</v>
      </c>
      <c r="Q39" s="270">
        <f>IF($J$4="Todas",COUNTIFS(DB_CAL_Q1_Q4!$M$5:$M$1328,$B39,DB_CAL_Q1_Q4!$L$5:$L$1328,Q$28,DB_CAL_Q1_Q4!$P$5:$P$1328,"NS/NC"),COUNTIFS(DB_CAL_Q1_Q4!$O$5:$O$1328,$J$4,DB_CAL_Q1_Q4!$M$5:$M$1328,$B39,DB_CAL_Q1_Q4!$L$5:$L$1328,Q$28,DB_CAL_Q1_Q4!$P$5:$P$1328,"NS/NC"))</f>
        <v>0</v>
      </c>
      <c r="R39" s="270">
        <f>IF($J$4="Todas",COUNTIFS(DB_CAL_Q1_Q4!$M$5:$M$1328,$B39,DB_CAL_Q1_Q4!$L$5:$L$1328,R$28,DB_CAL_Q1_Q4!$P$5:$P$1328,"NS/NC"),COUNTIFS(DB_CAL_Q1_Q4!$O$5:$O$1328,$J$4,DB_CAL_Q1_Q4!$M$5:$M$1328,$B39,DB_CAL_Q1_Q4!$L$5:$L$1328,R$28,DB_CAL_Q1_Q4!$P$5:$P$1328,"NS/NC"))</f>
        <v>0</v>
      </c>
      <c r="S39" s="274">
        <f t="shared" si="27"/>
        <v>0</v>
      </c>
      <c r="T39" s="274">
        <f t="shared" si="28"/>
        <v>0</v>
      </c>
      <c r="U39" s="274">
        <f t="shared" si="29"/>
        <v>0</v>
      </c>
    </row>
    <row r="40" spans="1:21" ht="15" customHeight="1">
      <c r="A40" s="235">
        <v>13</v>
      </c>
      <c r="B40" s="273" t="s">
        <v>388</v>
      </c>
      <c r="C40" s="271">
        <f t="shared" si="20"/>
        <v>9.1240875912408756E-4</v>
      </c>
      <c r="D40" s="270">
        <f>IF($J$4="Todas",COUNTIFS(DB_CAL_Q1_Q4!$M$5:$M$1328,$B40,DB_CAL_Q1_Q4!$L$5:$L$1328,D$28,DB_CAL_Q1_Q4!$P$5:$P$1328,"Satisfecho"),COUNTIFS(DB_CAL_Q1_Q4!$O$5:$O$1328,$J$4,DB_CAL_Q1_Q4!$M$5:$M$1328,$B40,DB_CAL_Q1_Q4!$L$5:$L$1328,D$28,DB_CAL_Q1_Q4!$P$5:$P$1328,"Satisfecho"))</f>
        <v>0</v>
      </c>
      <c r="E40" s="270">
        <f>IF($J$4="Todas",COUNTIFS(DB_CAL_Q1_Q4!$M$5:$M$1328,$B40,DB_CAL_Q1_Q4!$L$5:$L$1328,E$28,DB_CAL_Q1_Q4!$P$5:$P$1328,"Satisfecho"),COUNTIFS(DB_CAL_Q1_Q4!$O$5:$O$1328,$J$4,DB_CAL_Q1_Q4!$M$5:$M$1328,$B40,DB_CAL_Q1_Q4!$L$5:$L$1328,E$28,DB_CAL_Q1_Q4!$P$5:$P$1328,"Satisfecho"))</f>
        <v>1</v>
      </c>
      <c r="F40" s="270">
        <f>IF($J$4="Todas",COUNTIFS(DB_CAL_Q1_Q4!$M$5:$M$1328,$B40,DB_CAL_Q1_Q4!$L$5:$L$1328,F$28,DB_CAL_Q1_Q4!$P$5:$P$1328,"Satisfecho"),COUNTIFS(DB_CAL_Q1_Q4!$O$5:$O$1328,$J$4,DB_CAL_Q1_Q4!$M$5:$M$1328,$B40,DB_CAL_Q1_Q4!$L$5:$L$1328,F$28,DB_CAL_Q1_Q4!$P$5:$P$1328,"Satisfecho"))</f>
        <v>0</v>
      </c>
      <c r="G40" s="274">
        <f t="shared" si="21"/>
        <v>0</v>
      </c>
      <c r="H40" s="274">
        <f t="shared" si="22"/>
        <v>2.5000000000000001E-3</v>
      </c>
      <c r="I40" s="356">
        <f t="shared" si="23"/>
        <v>0</v>
      </c>
      <c r="J40" s="290">
        <f>IF($J$4="Todas",COUNTIFS(DB_CAL_Q1_Q4!$M$5:$M$1328,$B40,DB_CAL_Q1_Q4!$L$5:$L$1328,J$28,DB_CAL_Q1_Q4!$P$5:$P$1328,"No Satisfecho"),COUNTIFS(DB_CAL_Q1_Q4!$O$5:$O$1328,$J$4,DB_CAL_Q1_Q4!$M$5:$M$1328,$B40,DB_CAL_Q1_Q4!$L$5:$L$1328,J$28,DB_CAL_Q1_Q4!$P$5:$P$1328,"No Satisfecho"))</f>
        <v>0</v>
      </c>
      <c r="K40" s="270">
        <f>IF($J$4="Todas",COUNTIFS(DB_CAL_Q1_Q4!$M$5:$M$1328,$B40,DB_CAL_Q1_Q4!$L$5:$L$1328,K$28,DB_CAL_Q1_Q4!$P$5:$P$1328,"No Satisfecho"),COUNTIFS(DB_CAL_Q1_Q4!$O$5:$O$1328,$J$4,DB_CAL_Q1_Q4!$M$5:$M$1328,$B40,DB_CAL_Q1_Q4!$L$5:$L$1328,K$28,DB_CAL_Q1_Q4!$P$5:$P$1328,"No Satisfecho"))</f>
        <v>0</v>
      </c>
      <c r="L40" s="270">
        <f>IF($J$4="Todas",COUNTIFS(DB_CAL_Q1_Q4!$M$5:$M$1328,$B40,DB_CAL_Q1_Q4!$L$5:$L$1328,L$28,DB_CAL_Q1_Q4!$P$5:$P$1328,"No Satisfecho"),COUNTIFS(DB_CAL_Q1_Q4!$O$5:$O$1328,$J$4,DB_CAL_Q1_Q4!$M$5:$M$1328,$B40,DB_CAL_Q1_Q4!$L$5:$L$1328,L$28,DB_CAL_Q1_Q4!$P$5:$P$1328,"No Satisfecho"))</f>
        <v>0</v>
      </c>
      <c r="M40" s="274">
        <f t="shared" si="24"/>
        <v>0</v>
      </c>
      <c r="N40" s="274">
        <f t="shared" si="25"/>
        <v>0</v>
      </c>
      <c r="O40" s="356">
        <f t="shared" si="26"/>
        <v>0</v>
      </c>
      <c r="P40" s="270">
        <f>IF($J$4="Todas",COUNTIFS(DB_CAL_Q1_Q4!$M$5:$M$1328,$B40,DB_CAL_Q1_Q4!$L$5:$L$1328,P$28,DB_CAL_Q1_Q4!$P$5:$P$1328,"NS/NC"),COUNTIFS(DB_CAL_Q1_Q4!$O$5:$O$1328,$J$4,DB_CAL_Q1_Q4!$M$5:$M$1328,$B40,DB_CAL_Q1_Q4!$L$5:$L$1328,P$28,DB_CAL_Q1_Q4!$P$5:$P$1328,"NS/NC"))</f>
        <v>0</v>
      </c>
      <c r="Q40" s="270">
        <f>IF($J$4="Todas",COUNTIFS(DB_CAL_Q1_Q4!$M$5:$M$1328,$B40,DB_CAL_Q1_Q4!$L$5:$L$1328,Q$28,DB_CAL_Q1_Q4!$P$5:$P$1328,"NS/NC"),COUNTIFS(DB_CAL_Q1_Q4!$O$5:$O$1328,$J$4,DB_CAL_Q1_Q4!$M$5:$M$1328,$B40,DB_CAL_Q1_Q4!$L$5:$L$1328,Q$28,DB_CAL_Q1_Q4!$P$5:$P$1328,"NS/NC"))</f>
        <v>0</v>
      </c>
      <c r="R40" s="270">
        <f>IF($J$4="Todas",COUNTIFS(DB_CAL_Q1_Q4!$M$5:$M$1328,$B40,DB_CAL_Q1_Q4!$L$5:$L$1328,R$28,DB_CAL_Q1_Q4!$P$5:$P$1328,"NS/NC"),COUNTIFS(DB_CAL_Q1_Q4!$O$5:$O$1328,$J$4,DB_CAL_Q1_Q4!$M$5:$M$1328,$B40,DB_CAL_Q1_Q4!$L$5:$L$1328,R$28,DB_CAL_Q1_Q4!$P$5:$P$1328,"NS/NC"))</f>
        <v>0</v>
      </c>
      <c r="S40" s="274">
        <f t="shared" si="27"/>
        <v>0</v>
      </c>
      <c r="T40" s="274">
        <f t="shared" si="28"/>
        <v>0</v>
      </c>
      <c r="U40" s="274">
        <f t="shared" si="29"/>
        <v>0</v>
      </c>
    </row>
    <row r="41" spans="1:21" ht="15" customHeight="1" thickBot="1">
      <c r="A41" s="235">
        <v>14</v>
      </c>
      <c r="B41" s="279" t="s">
        <v>387</v>
      </c>
      <c r="C41" s="277">
        <f t="shared" si="20"/>
        <v>9.1240875912408756E-4</v>
      </c>
      <c r="D41" s="276">
        <f>IF($J$4="Todas",COUNTIFS(DB_CAL_Q1_Q4!$M$5:$M$1328,$B41,DB_CAL_Q1_Q4!$L$5:$L$1328,D$28,DB_CAL_Q1_Q4!$P$5:$P$1328,"Satisfecho"),COUNTIFS(DB_CAL_Q1_Q4!$O$5:$O$1328,$J$4,DB_CAL_Q1_Q4!$M$5:$M$1328,$B41,DB_CAL_Q1_Q4!$L$5:$L$1328,D$28,DB_CAL_Q1_Q4!$P$5:$P$1328,"Satisfecho"))</f>
        <v>1</v>
      </c>
      <c r="E41" s="276">
        <f>IF($J$4="Todas",COUNTIFS(DB_CAL_Q1_Q4!$M$5:$M$1328,$B41,DB_CAL_Q1_Q4!$L$5:$L$1328,E$28,DB_CAL_Q1_Q4!$P$5:$P$1328,"Satisfecho"),COUNTIFS(DB_CAL_Q1_Q4!$O$5:$O$1328,$J$4,DB_CAL_Q1_Q4!$M$5:$M$1328,$B41,DB_CAL_Q1_Q4!$L$5:$L$1328,E$28,DB_CAL_Q1_Q4!$P$5:$P$1328,"Satisfecho"))</f>
        <v>0</v>
      </c>
      <c r="F41" s="276">
        <f>IF($J$4="Todas",COUNTIFS(DB_CAL_Q1_Q4!$M$5:$M$1328,$B41,DB_CAL_Q1_Q4!$L$5:$L$1328,F$28,DB_CAL_Q1_Q4!$P$5:$P$1328,"Satisfecho"),COUNTIFS(DB_CAL_Q1_Q4!$O$5:$O$1328,$J$4,DB_CAL_Q1_Q4!$M$5:$M$1328,$B41,DB_CAL_Q1_Q4!$L$5:$L$1328,F$28,DB_CAL_Q1_Q4!$P$5:$P$1328,"Satisfecho"))</f>
        <v>0</v>
      </c>
      <c r="G41" s="280">
        <f t="shared" si="21"/>
        <v>2.9585798816568047E-3</v>
      </c>
      <c r="H41" s="280">
        <f t="shared" si="22"/>
        <v>0</v>
      </c>
      <c r="I41" s="357">
        <f t="shared" si="23"/>
        <v>0</v>
      </c>
      <c r="J41" s="291">
        <f>IF($J$4="Todas",COUNTIFS(DB_CAL_Q1_Q4!$M$5:$M$1328,$B41,DB_CAL_Q1_Q4!$L$5:$L$1328,J$28,DB_CAL_Q1_Q4!$P$5:$P$1328,"No Satisfecho"),COUNTIFS(DB_CAL_Q1_Q4!$O$5:$O$1328,$J$4,DB_CAL_Q1_Q4!$M$5:$M$1328,$B41,DB_CAL_Q1_Q4!$L$5:$L$1328,J$28,DB_CAL_Q1_Q4!$P$5:$P$1328,"No Satisfecho"))</f>
        <v>0</v>
      </c>
      <c r="K41" s="276">
        <f>IF($J$4="Todas",COUNTIFS(DB_CAL_Q1_Q4!$M$5:$M$1328,$B41,DB_CAL_Q1_Q4!$L$5:$L$1328,K$28,DB_CAL_Q1_Q4!$P$5:$P$1328,"No Satisfecho"),COUNTIFS(DB_CAL_Q1_Q4!$O$5:$O$1328,$J$4,DB_CAL_Q1_Q4!$M$5:$M$1328,$B41,DB_CAL_Q1_Q4!$L$5:$L$1328,K$28,DB_CAL_Q1_Q4!$P$5:$P$1328,"No Satisfecho"))</f>
        <v>0</v>
      </c>
      <c r="L41" s="276">
        <f>IF($J$4="Todas",COUNTIFS(DB_CAL_Q1_Q4!$M$5:$M$1328,$B41,DB_CAL_Q1_Q4!$L$5:$L$1328,L$28,DB_CAL_Q1_Q4!$P$5:$P$1328,"No Satisfecho"),COUNTIFS(DB_CAL_Q1_Q4!$O$5:$O$1328,$J$4,DB_CAL_Q1_Q4!$M$5:$M$1328,$B41,DB_CAL_Q1_Q4!$L$5:$L$1328,L$28,DB_CAL_Q1_Q4!$P$5:$P$1328,"No Satisfecho"))</f>
        <v>0</v>
      </c>
      <c r="M41" s="280">
        <f t="shared" si="24"/>
        <v>0</v>
      </c>
      <c r="N41" s="280">
        <f t="shared" si="25"/>
        <v>0</v>
      </c>
      <c r="O41" s="357">
        <f t="shared" si="26"/>
        <v>0</v>
      </c>
      <c r="P41" s="276">
        <f>IF($J$4="Todas",COUNTIFS(DB_CAL_Q1_Q4!$M$5:$M$1328,$B41,DB_CAL_Q1_Q4!$L$5:$L$1328,P$28,DB_CAL_Q1_Q4!$P$5:$P$1328,"NS/NC"),COUNTIFS(DB_CAL_Q1_Q4!$O$5:$O$1328,$J$4,DB_CAL_Q1_Q4!$M$5:$M$1328,$B41,DB_CAL_Q1_Q4!$L$5:$L$1328,P$28,DB_CAL_Q1_Q4!$P$5:$P$1328,"NS/NC"))</f>
        <v>0</v>
      </c>
      <c r="Q41" s="276">
        <f>IF($J$4="Todas",COUNTIFS(DB_CAL_Q1_Q4!$M$5:$M$1328,$B41,DB_CAL_Q1_Q4!$L$5:$L$1328,Q$28,DB_CAL_Q1_Q4!$P$5:$P$1328,"NS/NC"),COUNTIFS(DB_CAL_Q1_Q4!$O$5:$O$1328,$J$4,DB_CAL_Q1_Q4!$M$5:$M$1328,$B41,DB_CAL_Q1_Q4!$L$5:$L$1328,Q$28,DB_CAL_Q1_Q4!$P$5:$P$1328,"NS/NC"))</f>
        <v>0</v>
      </c>
      <c r="R41" s="276">
        <f>IF($J$4="Todas",COUNTIFS(DB_CAL_Q1_Q4!$M$5:$M$1328,$B41,DB_CAL_Q1_Q4!$L$5:$L$1328,R$28,DB_CAL_Q1_Q4!$P$5:$P$1328,"NS/NC"),COUNTIFS(DB_CAL_Q1_Q4!$O$5:$O$1328,$J$4,DB_CAL_Q1_Q4!$M$5:$M$1328,$B41,DB_CAL_Q1_Q4!$L$5:$L$1328,R$28,DB_CAL_Q1_Q4!$P$5:$P$1328,"NS/NC"))</f>
        <v>0</v>
      </c>
      <c r="S41" s="280">
        <f t="shared" si="27"/>
        <v>0</v>
      </c>
      <c r="T41" s="280">
        <f t="shared" si="28"/>
        <v>0</v>
      </c>
      <c r="U41" s="280">
        <f t="shared" si="29"/>
        <v>0</v>
      </c>
    </row>
    <row r="42" spans="1:21" ht="15" customHeight="1" thickTop="1">
      <c r="D42" s="281">
        <f>SUM(D29:D41)</f>
        <v>338</v>
      </c>
      <c r="E42" s="281">
        <f t="shared" ref="E42:U42" si="30">SUM(E29:E41)</f>
        <v>400</v>
      </c>
      <c r="F42" s="281">
        <f t="shared" si="30"/>
        <v>358</v>
      </c>
      <c r="G42" s="282">
        <f t="shared" si="30"/>
        <v>1</v>
      </c>
      <c r="H42" s="282">
        <f t="shared" si="30"/>
        <v>0.99999999999999989</v>
      </c>
      <c r="I42" s="282">
        <f t="shared" si="30"/>
        <v>0.99999999999999989</v>
      </c>
      <c r="J42" s="281">
        <f t="shared" si="30"/>
        <v>30</v>
      </c>
      <c r="K42" s="281">
        <f t="shared" si="30"/>
        <v>54</v>
      </c>
      <c r="L42" s="281">
        <f t="shared" si="30"/>
        <v>34</v>
      </c>
      <c r="M42" s="358">
        <f t="shared" si="30"/>
        <v>1</v>
      </c>
      <c r="N42" s="358">
        <f t="shared" si="30"/>
        <v>1</v>
      </c>
      <c r="O42" s="358">
        <f t="shared" si="30"/>
        <v>1</v>
      </c>
      <c r="P42" s="281">
        <f t="shared" si="30"/>
        <v>97</v>
      </c>
      <c r="Q42" s="281">
        <f t="shared" si="30"/>
        <v>1</v>
      </c>
      <c r="R42" s="281">
        <f t="shared" si="30"/>
        <v>12</v>
      </c>
      <c r="S42" s="358">
        <f t="shared" si="30"/>
        <v>1</v>
      </c>
      <c r="T42" s="358">
        <f t="shared" si="30"/>
        <v>1</v>
      </c>
      <c r="U42" s="359">
        <f t="shared" si="30"/>
        <v>1</v>
      </c>
    </row>
    <row r="43" spans="1:21" ht="15" customHeight="1">
      <c r="D43" s="241"/>
      <c r="E43" s="241"/>
      <c r="F43" s="241"/>
      <c r="G43" s="298"/>
      <c r="H43" s="298"/>
      <c r="I43" s="298"/>
      <c r="J43" s="241"/>
      <c r="K43" s="241"/>
      <c r="L43" s="241"/>
      <c r="M43" s="358"/>
      <c r="N43" s="358"/>
      <c r="O43" s="358"/>
      <c r="P43" s="241"/>
      <c r="Q43" s="241"/>
      <c r="R43" s="241"/>
      <c r="S43" s="358"/>
      <c r="T43" s="358"/>
      <c r="U43" s="359"/>
    </row>
    <row r="44" spans="1:21" ht="15" customHeight="1">
      <c r="C44" s="249"/>
      <c r="D44" s="249"/>
      <c r="I44" s="238"/>
      <c r="O44" s="236"/>
    </row>
    <row r="45" spans="1:21" ht="15" customHeight="1">
      <c r="D45" s="309" t="s">
        <v>621</v>
      </c>
      <c r="E45" s="249"/>
      <c r="F45" s="249"/>
      <c r="I45" s="238"/>
      <c r="O45" s="236"/>
    </row>
    <row r="46" spans="1:21" ht="15" customHeight="1">
      <c r="B46" s="253" t="s">
        <v>357</v>
      </c>
      <c r="C46" s="283" t="str">
        <f>$J$5</f>
        <v>Atlán.</v>
      </c>
      <c r="D46" s="284" t="s">
        <v>314</v>
      </c>
      <c r="E46" s="284"/>
      <c r="F46" s="284"/>
      <c r="G46" s="284"/>
      <c r="H46" s="256" t="s">
        <v>315</v>
      </c>
      <c r="I46" s="284"/>
      <c r="J46" s="284"/>
      <c r="K46" s="256"/>
      <c r="L46" s="284"/>
      <c r="M46" s="284"/>
      <c r="N46" s="256" t="s">
        <v>316</v>
      </c>
      <c r="O46" s="284"/>
      <c r="P46" s="284"/>
      <c r="Q46" s="285"/>
      <c r="R46" s="256"/>
      <c r="S46" s="284"/>
      <c r="T46" s="284"/>
      <c r="U46" s="257"/>
    </row>
    <row r="47" spans="1:21" ht="15" customHeight="1">
      <c r="B47" s="253" t="s">
        <v>378</v>
      </c>
      <c r="C47" s="283" t="str">
        <f>$J$4</f>
        <v>Todas</v>
      </c>
      <c r="D47" s="258" t="s">
        <v>303</v>
      </c>
      <c r="E47" s="258" t="s">
        <v>304</v>
      </c>
      <c r="F47" s="259" t="s">
        <v>303</v>
      </c>
      <c r="G47" s="259" t="s">
        <v>304</v>
      </c>
      <c r="H47" s="360" t="s">
        <v>25</v>
      </c>
      <c r="I47" s="258" t="s">
        <v>51</v>
      </c>
      <c r="J47" s="258" t="s">
        <v>52</v>
      </c>
      <c r="K47" s="259" t="s">
        <v>25</v>
      </c>
      <c r="L47" s="259" t="s">
        <v>51</v>
      </c>
      <c r="M47" s="259" t="s">
        <v>52</v>
      </c>
      <c r="N47" s="360" t="s">
        <v>49</v>
      </c>
      <c r="O47" s="258" t="s">
        <v>50</v>
      </c>
      <c r="P47" s="258" t="s">
        <v>48</v>
      </c>
      <c r="Q47" s="258" t="s">
        <v>47</v>
      </c>
      <c r="R47" s="259" t="s">
        <v>49</v>
      </c>
      <c r="S47" s="259" t="s">
        <v>50</v>
      </c>
      <c r="T47" s="259" t="s">
        <v>48</v>
      </c>
      <c r="U47" s="259" t="s">
        <v>47</v>
      </c>
    </row>
    <row r="48" spans="1:21" ht="15" customHeight="1">
      <c r="B48" s="361" t="s">
        <v>368</v>
      </c>
      <c r="C48" s="362">
        <f>IFERROR(SUM(D48:E48)/SUM($D$51:$E$51),)</f>
        <v>0.88613861386138615</v>
      </c>
      <c r="D48" s="363">
        <f>IF(AND($J$5="Todas",$J$4="Todas"),COUNTIFS(DB_CAL_Q1_Q4!$P$5:$P$1328,$B48,DB_CAL_Q1_Q4!$E$5:$E$1328,D$47),IF($J$5="Todas",COUNTIFS(DB_CAL_Q1_Q4!$O$5:$O$1328,$J$4,DB_CAL_Q1_Q4!$P$5:$P$1328,$B48,DB_CAL_Q1_Q4!$E$5:$E$1328,D$47),IF($J$4="Todas",COUNTIFS(DB_CAL_Q1_Q4!$L$5:$L$1328,$J$5,DB_CAL_Q1_Q4!$P$5:$P$1328,$B48,DB_CAL_Q1_Q4!$E$5:$E$1328,D$47),COUNTIFS(DB_CAL_Q1_Q4!$O$5:$O$1328,$J$4,DB_CAL_Q1_Q4!$L$5:$L$1328,$J$5,DB_CAL_Q1_Q4!$P$5:$P$1328,$B48,DB_CAL_Q1_Q4!$E$5:$E$1328,D$47))))</f>
        <v>123</v>
      </c>
      <c r="E48" s="363">
        <f>IF(AND($J$5="Todas",$J$4="Todas"),COUNTIFS(DB_CAL_Q1_Q4!$P$5:$P$1328,$B48,DB_CAL_Q1_Q4!$E$5:$E$1328,E$47),IF($J$5="Todas",COUNTIFS(DB_CAL_Q1_Q4!$O$5:$O$1328,$J$4,DB_CAL_Q1_Q4!$P$5:$P$1328,$B48,DB_CAL_Q1_Q4!$E$5:$E$1328,E$47),IF($J$4="Todas",COUNTIFS(DB_CAL_Q1_Q4!$L$5:$L$1328,$J$5,DB_CAL_Q1_Q4!$P$5:$P$1328,$B48,DB_CAL_Q1_Q4!$E$5:$E$1328,E$47),COUNTIFS(DB_CAL_Q1_Q4!$O$5:$O$1328,$J$4,DB_CAL_Q1_Q4!$L$5:$L$1328,$J$5,DB_CAL_Q1_Q4!$P$5:$P$1328,$B48,DB_CAL_Q1_Q4!$E$5:$E$1328,E$47))))</f>
        <v>235</v>
      </c>
      <c r="F48" s="364">
        <f t="shared" ref="F48:G50" si="31">IFERROR(D48/D$51,)</f>
        <v>0.8978102189781022</v>
      </c>
      <c r="G48" s="364">
        <f t="shared" si="31"/>
        <v>0.88014981273408244</v>
      </c>
      <c r="H48" s="365">
        <f>IF(AND($J$5="Todas",$J$4="Todas"),COUNTIFS(DB_CAL_Q1_Q4!$P$5:$P$1328,$B48,DB_CAL_Q1_Q4!$D$5:$D$1328,H$47),IF($J$5="Todas",COUNTIFS(DB_CAL_Q1_Q4!$O$5:$O$1328,$J$4,DB_CAL_Q1_Q4!$P$5:$P$1328,$B48,DB_CAL_Q1_Q4!$D$5:$D$1328,H$47),IF($J$4="Todas",COUNTIFS(DB_CAL_Q1_Q4!$L$5:$L$1328,$J$5,DB_CAL_Q1_Q4!$P$5:$P$1328,$B48,DB_CAL_Q1_Q4!$D$5:$D$1328,H$47),COUNTIFS(DB_CAL_Q1_Q4!$O$5:$O$1328,$J$4,DB_CAL_Q1_Q4!$L$5:$L$1328,$J$5,DB_CAL_Q1_Q4!$P$5:$P$1328,$B48,DB_CAL_Q1_Q4!$D$5:$D$1328,H$47))))</f>
        <v>71</v>
      </c>
      <c r="I48" s="363">
        <f>IF(AND($J$5="Todas",$J$4="Todas"),COUNTIFS(DB_CAL_Q1_Q4!$P$5:$P$1328,$B48,DB_CAL_Q1_Q4!$D$5:$D$1328,I$47),IF($J$5="Todas",COUNTIFS(DB_CAL_Q1_Q4!$O$5:$O$1328,$J$4,DB_CAL_Q1_Q4!$P$5:$P$1328,$B48,DB_CAL_Q1_Q4!$D$5:$D$1328,I$47),IF($J$4="Todas",COUNTIFS(DB_CAL_Q1_Q4!$L$5:$L$1328,$J$5,DB_CAL_Q1_Q4!$P$5:$P$1328,$B48,DB_CAL_Q1_Q4!$D$5:$D$1328,I$47),COUNTIFS(DB_CAL_Q1_Q4!$O$5:$O$1328,$J$4,DB_CAL_Q1_Q4!$L$5:$L$1328,$J$5,DB_CAL_Q1_Q4!$P$5:$P$1328,$B48,DB_CAL_Q1_Q4!$D$5:$D$1328,I$47))))</f>
        <v>178</v>
      </c>
      <c r="J48" s="363">
        <f>IF(AND($J$5="Todas",$J$4="Todas"),COUNTIFS(DB_CAL_Q1_Q4!$P$5:$P$1328,$B48,DB_CAL_Q1_Q4!$D$5:$D$1328,J$47),IF($J$5="Todas",COUNTIFS(DB_CAL_Q1_Q4!$O$5:$O$1328,$J$4,DB_CAL_Q1_Q4!$P$5:$P$1328,$B48,DB_CAL_Q1_Q4!$D$5:$D$1328,J$47),IF($J$4="Todas",COUNTIFS(DB_CAL_Q1_Q4!$L$5:$L$1328,$J$5,DB_CAL_Q1_Q4!$P$5:$P$1328,$B48,DB_CAL_Q1_Q4!$D$5:$D$1328,J$47),COUNTIFS(DB_CAL_Q1_Q4!$O$5:$O$1328,$J$4,DB_CAL_Q1_Q4!$L$5:$L$1328,$J$5,DB_CAL_Q1_Q4!$P$5:$P$1328,$B48,DB_CAL_Q1_Q4!$D$5:$D$1328,J$47))))</f>
        <v>109</v>
      </c>
      <c r="K48" s="364">
        <f t="shared" ref="K48:M50" si="32">IFERROR(H48/H$51,)</f>
        <v>0.83529411764705885</v>
      </c>
      <c r="L48" s="364">
        <f t="shared" si="32"/>
        <v>0.90355329949238583</v>
      </c>
      <c r="M48" s="364">
        <f t="shared" si="32"/>
        <v>0.89344262295081966</v>
      </c>
      <c r="N48" s="365">
        <f>IF(AND($J$5="Todas",$J$4="Todas"),COUNTIFS(DB_CAL_Q1_Q4!$P$5:$P$1328,$B48,DB_CAL_Q1_Q4!$F$5:$F$1328,N$47),IF($J$5="Todas",COUNTIFS(DB_CAL_Q1_Q4!$O$5:$O$1328,$J$4,DB_CAL_Q1_Q4!$P$5:$P$1328,$B48,DB_CAL_Q1_Q4!$F$5:$F$1328,N$47),IF($J$4="Todas",COUNTIFS(DB_CAL_Q1_Q4!$L$5:$L$1328,$J$5,DB_CAL_Q1_Q4!$P$5:$P$1328,$B48,DB_CAL_Q1_Q4!$F$5:$F$1328,N$47),COUNTIFS(DB_CAL_Q1_Q4!$O$5:$O$1328,$J$4,DB_CAL_Q1_Q4!$L$5:$L$1328,$J$5,DB_CAL_Q1_Q4!$P$5:$P$1328,$B48,DB_CAL_Q1_Q4!$F$5:$F$1328,N$47))))</f>
        <v>119</v>
      </c>
      <c r="O48" s="363">
        <f>IF(AND($J$5="Todas",$J$4="Todas"),COUNTIFS(DB_CAL_Q1_Q4!$P$5:$P$1328,$B48,DB_CAL_Q1_Q4!$F$5:$F$1328,O$47),IF($J$5="Todas",COUNTIFS(DB_CAL_Q1_Q4!$O$5:$O$1328,$J$4,DB_CAL_Q1_Q4!$P$5:$P$1328,$B48,DB_CAL_Q1_Q4!$F$5:$F$1328,O$47),IF($J$4="Todas",COUNTIFS(DB_CAL_Q1_Q4!$L$5:$L$1328,$J$5,DB_CAL_Q1_Q4!$P$5:$P$1328,$B48,DB_CAL_Q1_Q4!$F$5:$F$1328,O$47),COUNTIFS(DB_CAL_Q1_Q4!$O$5:$O$1328,$J$4,DB_CAL_Q1_Q4!$L$5:$L$1328,$J$5,DB_CAL_Q1_Q4!$P$5:$P$1328,$B48,DB_CAL_Q1_Q4!$F$5:$F$1328,O$47))))</f>
        <v>147</v>
      </c>
      <c r="P48" s="363">
        <f>IF(AND($J$5="Todas",$J$4="Todas"),COUNTIFS(DB_CAL_Q1_Q4!$P$5:$P$1328,$B48,DB_CAL_Q1_Q4!$F$5:$F$1328,P$47),IF($J$5="Todas",COUNTIFS(DB_CAL_Q1_Q4!$O$5:$O$1328,$J$4,DB_CAL_Q1_Q4!$P$5:$P$1328,$B48,DB_CAL_Q1_Q4!$F$5:$F$1328,P$47),IF($J$4="Todas",COUNTIFS(DB_CAL_Q1_Q4!$L$5:$L$1328,$J$5,DB_CAL_Q1_Q4!$P$5:$P$1328,$B48,DB_CAL_Q1_Q4!$F$5:$F$1328,P$47),COUNTIFS(DB_CAL_Q1_Q4!$O$5:$O$1328,$J$4,DB_CAL_Q1_Q4!$L$5:$L$1328,$J$5,DB_CAL_Q1_Q4!$P$5:$P$1328,$B48,DB_CAL_Q1_Q4!$F$5:$F$1328,P$47))))</f>
        <v>87</v>
      </c>
      <c r="Q48" s="363">
        <f>IF(AND($J$5="Todas",$J$4="Todas"),COUNTIFS(DB_CAL_Q1_Q4!$P$5:$P$1328,$B48,DB_CAL_Q1_Q4!$F$5:$F$1328,Q$47),IF($J$5="Todas",COUNTIFS(DB_CAL_Q1_Q4!$O$5:$O$1328,$J$4,DB_CAL_Q1_Q4!$P$5:$P$1328,$B48,DB_CAL_Q1_Q4!$F$5:$F$1328,Q$47),IF($J$4="Todas",COUNTIFS(DB_CAL_Q1_Q4!$L$5:$L$1328,$J$5,DB_CAL_Q1_Q4!$P$5:$P$1328,$B48,DB_CAL_Q1_Q4!$F$5:$F$1328,Q$47),COUNTIFS(DB_CAL_Q1_Q4!$O$5:$O$1328,$J$4,DB_CAL_Q1_Q4!$L$5:$L$1328,$J$5,DB_CAL_Q1_Q4!$P$5:$P$1328,$B48,DB_CAL_Q1_Q4!$F$5:$F$1328,Q$47))))</f>
        <v>5</v>
      </c>
      <c r="R48" s="364">
        <f t="shared" ref="R48:U50" si="33">IFERROR(N48/N$51,)</f>
        <v>0.86861313868613144</v>
      </c>
      <c r="S48" s="364">
        <f t="shared" si="33"/>
        <v>0.90740740740740744</v>
      </c>
      <c r="T48" s="364">
        <f t="shared" si="33"/>
        <v>0.87878787878787878</v>
      </c>
      <c r="U48" s="364">
        <f t="shared" si="33"/>
        <v>0.83333333333333337</v>
      </c>
    </row>
    <row r="49" spans="1:32" ht="15" customHeight="1">
      <c r="B49" s="366" t="s">
        <v>370</v>
      </c>
      <c r="C49" s="367">
        <f>IFERROR(SUM(D49:E49)/SUM($D$51:$E$51),)</f>
        <v>8.4158415841584164E-2</v>
      </c>
      <c r="D49" s="270">
        <f>IF(AND($J$5="Todas",$J$4="Todas"),COUNTIFS(DB_CAL_Q1_Q4!$P$5:$P$1328,$B49,DB_CAL_Q1_Q4!$E$5:$E$1328,D$47),IF($J$5="Todas",COUNTIFS(DB_CAL_Q1_Q4!$O$5:$O$1328,$J$4,DB_CAL_Q1_Q4!$P$5:$P$1328,$B49,DB_CAL_Q1_Q4!$E$5:$E$1328,D$47),IF($J$4="Todas",COUNTIFS(DB_CAL_Q1_Q4!$L$5:$L$1328,$J$5,DB_CAL_Q1_Q4!$P$5:$P$1328,$B49,DB_CAL_Q1_Q4!$E$5:$E$1328,D$47),COUNTIFS(DB_CAL_Q1_Q4!$O$5:$O$1328,$J$4,DB_CAL_Q1_Q4!$L$5:$L$1328,$J$5,DB_CAL_Q1_Q4!$P$5:$P$1328,$B49,DB_CAL_Q1_Q4!$E$5:$E$1328,D$47))))</f>
        <v>8</v>
      </c>
      <c r="E49" s="270">
        <f>IF(AND($J$5="Todas",$J$4="Todas"),COUNTIFS(DB_CAL_Q1_Q4!$P$5:$P$1328,$B49,DB_CAL_Q1_Q4!$E$5:$E$1328,E$47),IF($J$5="Todas",COUNTIFS(DB_CAL_Q1_Q4!$O$5:$O$1328,$J$4,DB_CAL_Q1_Q4!$P$5:$P$1328,$B49,DB_CAL_Q1_Q4!$E$5:$E$1328,E$47),IF($J$4="Todas",COUNTIFS(DB_CAL_Q1_Q4!$L$5:$L$1328,$J$5,DB_CAL_Q1_Q4!$P$5:$P$1328,$B49,DB_CAL_Q1_Q4!$E$5:$E$1328,E$47),COUNTIFS(DB_CAL_Q1_Q4!$O$5:$O$1328,$J$4,DB_CAL_Q1_Q4!$L$5:$L$1328,$J$5,DB_CAL_Q1_Q4!$P$5:$P$1328,$B49,DB_CAL_Q1_Q4!$E$5:$E$1328,E$47))))</f>
        <v>26</v>
      </c>
      <c r="F49" s="274">
        <f t="shared" si="31"/>
        <v>5.8394160583941604E-2</v>
      </c>
      <c r="G49" s="274">
        <f t="shared" si="31"/>
        <v>9.7378277153558054E-2</v>
      </c>
      <c r="H49" s="290">
        <f>IF(AND($J$5="Todas",$J$4="Todas"),COUNTIFS(DB_CAL_Q1_Q4!$P$5:$P$1328,$B49,DB_CAL_Q1_Q4!$D$5:$D$1328,H$47),IF($J$5="Todas",COUNTIFS(DB_CAL_Q1_Q4!$O$5:$O$1328,$J$4,DB_CAL_Q1_Q4!$P$5:$P$1328,$B49,DB_CAL_Q1_Q4!$D$5:$D$1328,H$47),IF($J$4="Todas",COUNTIFS(DB_CAL_Q1_Q4!$L$5:$L$1328,$J$5,DB_CAL_Q1_Q4!$P$5:$P$1328,$B49,DB_CAL_Q1_Q4!$D$5:$D$1328,H$47),COUNTIFS(DB_CAL_Q1_Q4!$O$5:$O$1328,$J$4,DB_CAL_Q1_Q4!$L$5:$L$1328,$J$5,DB_CAL_Q1_Q4!$P$5:$P$1328,$B49,DB_CAL_Q1_Q4!$D$5:$D$1328,H$47))))</f>
        <v>9</v>
      </c>
      <c r="I49" s="270">
        <f>IF(AND($J$5="Todas",$J$4="Todas"),COUNTIFS(DB_CAL_Q1_Q4!$P$5:$P$1328,$B49,DB_CAL_Q1_Q4!$D$5:$D$1328,I$47),IF($J$5="Todas",COUNTIFS(DB_CAL_Q1_Q4!$O$5:$O$1328,$J$4,DB_CAL_Q1_Q4!$P$5:$P$1328,$B49,DB_CAL_Q1_Q4!$D$5:$D$1328,I$47),IF($J$4="Todas",COUNTIFS(DB_CAL_Q1_Q4!$L$5:$L$1328,$J$5,DB_CAL_Q1_Q4!$P$5:$P$1328,$B49,DB_CAL_Q1_Q4!$D$5:$D$1328,I$47),COUNTIFS(DB_CAL_Q1_Q4!$O$5:$O$1328,$J$4,DB_CAL_Q1_Q4!$L$5:$L$1328,$J$5,DB_CAL_Q1_Q4!$P$5:$P$1328,$B49,DB_CAL_Q1_Q4!$D$5:$D$1328,I$47))))</f>
        <v>15</v>
      </c>
      <c r="J49" s="270">
        <f>IF(AND($J$5="Todas",$J$4="Todas"),COUNTIFS(DB_CAL_Q1_Q4!$P$5:$P$1328,$B49,DB_CAL_Q1_Q4!$D$5:$D$1328,J$47),IF($J$5="Todas",COUNTIFS(DB_CAL_Q1_Q4!$O$5:$O$1328,$J$4,DB_CAL_Q1_Q4!$P$5:$P$1328,$B49,DB_CAL_Q1_Q4!$D$5:$D$1328,J$47),IF($J$4="Todas",COUNTIFS(DB_CAL_Q1_Q4!$L$5:$L$1328,$J$5,DB_CAL_Q1_Q4!$P$5:$P$1328,$B49,DB_CAL_Q1_Q4!$D$5:$D$1328,J$47),COUNTIFS(DB_CAL_Q1_Q4!$O$5:$O$1328,$J$4,DB_CAL_Q1_Q4!$L$5:$L$1328,$J$5,DB_CAL_Q1_Q4!$P$5:$P$1328,$B49,DB_CAL_Q1_Q4!$D$5:$D$1328,J$47))))</f>
        <v>10</v>
      </c>
      <c r="K49" s="274">
        <f t="shared" si="32"/>
        <v>0.10588235294117647</v>
      </c>
      <c r="L49" s="274">
        <f t="shared" si="32"/>
        <v>7.6142131979695438E-2</v>
      </c>
      <c r="M49" s="274">
        <f t="shared" si="32"/>
        <v>8.1967213114754092E-2</v>
      </c>
      <c r="N49" s="290">
        <f>IF(AND($J$5="Todas",$J$4="Todas"),COUNTIFS(DB_CAL_Q1_Q4!$P$5:$P$1328,$B49,DB_CAL_Q1_Q4!$F$5:$F$1328,N$47),IF($J$5="Todas",COUNTIFS(DB_CAL_Q1_Q4!$O$5:$O$1328,$J$4,DB_CAL_Q1_Q4!$P$5:$P$1328,$B49,DB_CAL_Q1_Q4!$F$5:$F$1328,N$47),IF($J$4="Todas",COUNTIFS(DB_CAL_Q1_Q4!$L$5:$L$1328,$J$5,DB_CAL_Q1_Q4!$P$5:$P$1328,$B49,DB_CAL_Q1_Q4!$F$5:$F$1328,N$47),COUNTIFS(DB_CAL_Q1_Q4!$O$5:$O$1328,$J$4,DB_CAL_Q1_Q4!$L$5:$L$1328,$J$5,DB_CAL_Q1_Q4!$P$5:$P$1328,$B49,DB_CAL_Q1_Q4!$F$5:$F$1328,N$47))))</f>
        <v>13</v>
      </c>
      <c r="O49" s="270">
        <f>IF(AND($J$5="Todas",$J$4="Todas"),COUNTIFS(DB_CAL_Q1_Q4!$P$5:$P$1328,$B49,DB_CAL_Q1_Q4!$F$5:$F$1328,O$47),IF($J$5="Todas",COUNTIFS(DB_CAL_Q1_Q4!$O$5:$O$1328,$J$4,DB_CAL_Q1_Q4!$P$5:$P$1328,$B49,DB_CAL_Q1_Q4!$F$5:$F$1328,O$47),IF($J$4="Todas",COUNTIFS(DB_CAL_Q1_Q4!$L$5:$L$1328,$J$5,DB_CAL_Q1_Q4!$P$5:$P$1328,$B49,DB_CAL_Q1_Q4!$F$5:$F$1328,O$47),COUNTIFS(DB_CAL_Q1_Q4!$O$5:$O$1328,$J$4,DB_CAL_Q1_Q4!$L$5:$L$1328,$J$5,DB_CAL_Q1_Q4!$P$5:$P$1328,$B49,DB_CAL_Q1_Q4!$F$5:$F$1328,O$47))))</f>
        <v>12</v>
      </c>
      <c r="P49" s="270">
        <f>IF(AND($J$5="Todas",$J$4="Todas"),COUNTIFS(DB_CAL_Q1_Q4!$P$5:$P$1328,$B49,DB_CAL_Q1_Q4!$F$5:$F$1328,P$47),IF($J$5="Todas",COUNTIFS(DB_CAL_Q1_Q4!$O$5:$O$1328,$J$4,DB_CAL_Q1_Q4!$P$5:$P$1328,$B49,DB_CAL_Q1_Q4!$F$5:$F$1328,P$47),IF($J$4="Todas",COUNTIFS(DB_CAL_Q1_Q4!$L$5:$L$1328,$J$5,DB_CAL_Q1_Q4!$P$5:$P$1328,$B49,DB_CAL_Q1_Q4!$F$5:$F$1328,P$47),COUNTIFS(DB_CAL_Q1_Q4!$O$5:$O$1328,$J$4,DB_CAL_Q1_Q4!$L$5:$L$1328,$J$5,DB_CAL_Q1_Q4!$P$5:$P$1328,$B49,DB_CAL_Q1_Q4!$F$5:$F$1328,P$47))))</f>
        <v>8</v>
      </c>
      <c r="Q49" s="270">
        <f>IF(AND($J$5="Todas",$J$4="Todas"),COUNTIFS(DB_CAL_Q1_Q4!$P$5:$P$1328,$B49,DB_CAL_Q1_Q4!$F$5:$F$1328,Q$47),IF($J$5="Todas",COUNTIFS(DB_CAL_Q1_Q4!$O$5:$O$1328,$J$4,DB_CAL_Q1_Q4!$P$5:$P$1328,$B49,DB_CAL_Q1_Q4!$F$5:$F$1328,Q$47),IF($J$4="Todas",COUNTIFS(DB_CAL_Q1_Q4!$L$5:$L$1328,$J$5,DB_CAL_Q1_Q4!$P$5:$P$1328,$B49,DB_CAL_Q1_Q4!$F$5:$F$1328,Q$47),COUNTIFS(DB_CAL_Q1_Q4!$O$5:$O$1328,$J$4,DB_CAL_Q1_Q4!$L$5:$L$1328,$J$5,DB_CAL_Q1_Q4!$P$5:$P$1328,$B49,DB_CAL_Q1_Q4!$F$5:$F$1328,Q$47))))</f>
        <v>1</v>
      </c>
      <c r="R49" s="274">
        <f t="shared" si="33"/>
        <v>9.4890510948905105E-2</v>
      </c>
      <c r="S49" s="274">
        <f t="shared" si="33"/>
        <v>7.407407407407407E-2</v>
      </c>
      <c r="T49" s="274">
        <f t="shared" si="33"/>
        <v>8.0808080808080815E-2</v>
      </c>
      <c r="U49" s="274">
        <f t="shared" si="33"/>
        <v>0.16666666666666666</v>
      </c>
    </row>
    <row r="50" spans="1:32" ht="15" customHeight="1" thickBot="1">
      <c r="B50" s="368" t="s">
        <v>359</v>
      </c>
      <c r="C50" s="369">
        <f>IFERROR(SUM(D50:E50)/SUM($D$51:$E$51),)</f>
        <v>2.9702970297029702E-2</v>
      </c>
      <c r="D50" s="270">
        <f>IF(AND($J$5="Todas",$J$4="Todas"),COUNTIFS(DB_CAL_Q1_Q4!$P$5:$P$1328,$B50,DB_CAL_Q1_Q4!$E$5:$E$1328,D$47),IF($J$5="Todas",COUNTIFS(DB_CAL_Q1_Q4!$O$5:$O$1328,$J$4,DB_CAL_Q1_Q4!$P$5:$P$1328,$B50,DB_CAL_Q1_Q4!$E$5:$E$1328,D$47),IF($J$4="Todas",COUNTIFS(DB_CAL_Q1_Q4!$L$5:$L$1328,$J$5,DB_CAL_Q1_Q4!$P$5:$P$1328,$B50,DB_CAL_Q1_Q4!$E$5:$E$1328,D$47),COUNTIFS(DB_CAL_Q1_Q4!$O$5:$O$1328,$J$4,DB_CAL_Q1_Q4!$L$5:$L$1328,$J$5,DB_CAL_Q1_Q4!$P$5:$P$1328,$B50,DB_CAL_Q1_Q4!$E$5:$E$1328,D$47))))</f>
        <v>6</v>
      </c>
      <c r="E50" s="270">
        <f>IF(AND($J$5="Todas",$J$4="Todas"),COUNTIFS(DB_CAL_Q1_Q4!$P$5:$P$1328,$B50,DB_CAL_Q1_Q4!$E$5:$E$1328,E$47),IF($J$5="Todas",COUNTIFS(DB_CAL_Q1_Q4!$O$5:$O$1328,$J$4,DB_CAL_Q1_Q4!$P$5:$P$1328,$B50,DB_CAL_Q1_Q4!$E$5:$E$1328,E$47),IF($J$4="Todas",COUNTIFS(DB_CAL_Q1_Q4!$L$5:$L$1328,$J$5,DB_CAL_Q1_Q4!$P$5:$P$1328,$B50,DB_CAL_Q1_Q4!$E$5:$E$1328,E$47),COUNTIFS(DB_CAL_Q1_Q4!$O$5:$O$1328,$J$4,DB_CAL_Q1_Q4!$L$5:$L$1328,$J$5,DB_CAL_Q1_Q4!$P$5:$P$1328,$B50,DB_CAL_Q1_Q4!$E$5:$E$1328,E$47))))</f>
        <v>6</v>
      </c>
      <c r="F50" s="274">
        <f t="shared" si="31"/>
        <v>4.3795620437956206E-2</v>
      </c>
      <c r="G50" s="274">
        <f t="shared" si="31"/>
        <v>2.247191011235955E-2</v>
      </c>
      <c r="H50" s="290">
        <f>IF(AND($J$5="Todas",$J$4="Todas"),COUNTIFS(DB_CAL_Q1_Q4!$P$5:$P$1328,$B50,DB_CAL_Q1_Q4!$D$5:$D$1328,H$47),IF($J$5="Todas",COUNTIFS(DB_CAL_Q1_Q4!$O$5:$O$1328,$J$4,DB_CAL_Q1_Q4!$P$5:$P$1328,$B50,DB_CAL_Q1_Q4!$D$5:$D$1328,H$47),IF($J$4="Todas",COUNTIFS(DB_CAL_Q1_Q4!$L$5:$L$1328,$J$5,DB_CAL_Q1_Q4!$P$5:$P$1328,$B50,DB_CAL_Q1_Q4!$D$5:$D$1328,H$47),COUNTIFS(DB_CAL_Q1_Q4!$O$5:$O$1328,$J$4,DB_CAL_Q1_Q4!$L$5:$L$1328,$J$5,DB_CAL_Q1_Q4!$P$5:$P$1328,$B50,DB_CAL_Q1_Q4!$D$5:$D$1328,H$47))))</f>
        <v>5</v>
      </c>
      <c r="I50" s="270">
        <f>IF(AND($J$5="Todas",$J$4="Todas"),COUNTIFS(DB_CAL_Q1_Q4!$P$5:$P$1328,$B50,DB_CAL_Q1_Q4!$D$5:$D$1328,I$47),IF($J$5="Todas",COUNTIFS(DB_CAL_Q1_Q4!$O$5:$O$1328,$J$4,DB_CAL_Q1_Q4!$P$5:$P$1328,$B50,DB_CAL_Q1_Q4!$D$5:$D$1328,I$47),IF($J$4="Todas",COUNTIFS(DB_CAL_Q1_Q4!$L$5:$L$1328,$J$5,DB_CAL_Q1_Q4!$P$5:$P$1328,$B50,DB_CAL_Q1_Q4!$D$5:$D$1328,I$47),COUNTIFS(DB_CAL_Q1_Q4!$O$5:$O$1328,$J$4,DB_CAL_Q1_Q4!$L$5:$L$1328,$J$5,DB_CAL_Q1_Q4!$P$5:$P$1328,$B50,DB_CAL_Q1_Q4!$D$5:$D$1328,I$47))))</f>
        <v>4</v>
      </c>
      <c r="J50" s="270">
        <f>IF(AND($J$5="Todas",$J$4="Todas"),COUNTIFS(DB_CAL_Q1_Q4!$P$5:$P$1328,$B50,DB_CAL_Q1_Q4!$D$5:$D$1328,J$47),IF($J$5="Todas",COUNTIFS(DB_CAL_Q1_Q4!$O$5:$O$1328,$J$4,DB_CAL_Q1_Q4!$P$5:$P$1328,$B50,DB_CAL_Q1_Q4!$D$5:$D$1328,J$47),IF($J$4="Todas",COUNTIFS(DB_CAL_Q1_Q4!$L$5:$L$1328,$J$5,DB_CAL_Q1_Q4!$P$5:$P$1328,$B50,DB_CAL_Q1_Q4!$D$5:$D$1328,J$47),COUNTIFS(DB_CAL_Q1_Q4!$O$5:$O$1328,$J$4,DB_CAL_Q1_Q4!$L$5:$L$1328,$J$5,DB_CAL_Q1_Q4!$P$5:$P$1328,$B50,DB_CAL_Q1_Q4!$D$5:$D$1328,J$47))))</f>
        <v>3</v>
      </c>
      <c r="K50" s="274">
        <f t="shared" si="32"/>
        <v>5.8823529411764705E-2</v>
      </c>
      <c r="L50" s="274">
        <f t="shared" si="32"/>
        <v>2.030456852791878E-2</v>
      </c>
      <c r="M50" s="274">
        <f t="shared" si="32"/>
        <v>2.4590163934426229E-2</v>
      </c>
      <c r="N50" s="290">
        <f>IF(AND($J$5="Todas",$J$4="Todas"),COUNTIFS(DB_CAL_Q1_Q4!$P$5:$P$1328,$B50,DB_CAL_Q1_Q4!$F$5:$F$1328,N$47),IF($J$5="Todas",COUNTIFS(DB_CAL_Q1_Q4!$O$5:$O$1328,$J$4,DB_CAL_Q1_Q4!$P$5:$P$1328,$B50,DB_CAL_Q1_Q4!$F$5:$F$1328,N$47),IF($J$4="Todas",COUNTIFS(DB_CAL_Q1_Q4!$L$5:$L$1328,$J$5,DB_CAL_Q1_Q4!$P$5:$P$1328,$B50,DB_CAL_Q1_Q4!$F$5:$F$1328,N$47),COUNTIFS(DB_CAL_Q1_Q4!$O$5:$O$1328,$J$4,DB_CAL_Q1_Q4!$L$5:$L$1328,$J$5,DB_CAL_Q1_Q4!$P$5:$P$1328,$B50,DB_CAL_Q1_Q4!$F$5:$F$1328,N$47))))</f>
        <v>5</v>
      </c>
      <c r="O50" s="270">
        <f>IF(AND($J$5="Todas",$J$4="Todas"),COUNTIFS(DB_CAL_Q1_Q4!$P$5:$P$1328,$B50,DB_CAL_Q1_Q4!$F$5:$F$1328,O$47),IF($J$5="Todas",COUNTIFS(DB_CAL_Q1_Q4!$O$5:$O$1328,$J$4,DB_CAL_Q1_Q4!$P$5:$P$1328,$B50,DB_CAL_Q1_Q4!$F$5:$F$1328,O$47),IF($J$4="Todas",COUNTIFS(DB_CAL_Q1_Q4!$L$5:$L$1328,$J$5,DB_CAL_Q1_Q4!$P$5:$P$1328,$B50,DB_CAL_Q1_Q4!$F$5:$F$1328,O$47),COUNTIFS(DB_CAL_Q1_Q4!$O$5:$O$1328,$J$4,DB_CAL_Q1_Q4!$L$5:$L$1328,$J$5,DB_CAL_Q1_Q4!$P$5:$P$1328,$B50,DB_CAL_Q1_Q4!$F$5:$F$1328,O$47))))</f>
        <v>3</v>
      </c>
      <c r="P50" s="270">
        <f>IF(AND($J$5="Todas",$J$4="Todas"),COUNTIFS(DB_CAL_Q1_Q4!$P$5:$P$1328,$B50,DB_CAL_Q1_Q4!$F$5:$F$1328,P$47),IF($J$5="Todas",COUNTIFS(DB_CAL_Q1_Q4!$O$5:$O$1328,$J$4,DB_CAL_Q1_Q4!$P$5:$P$1328,$B50,DB_CAL_Q1_Q4!$F$5:$F$1328,P$47),IF($J$4="Todas",COUNTIFS(DB_CAL_Q1_Q4!$L$5:$L$1328,$J$5,DB_CAL_Q1_Q4!$P$5:$P$1328,$B50,DB_CAL_Q1_Q4!$F$5:$F$1328,P$47),COUNTIFS(DB_CAL_Q1_Q4!$O$5:$O$1328,$J$4,DB_CAL_Q1_Q4!$L$5:$L$1328,$J$5,DB_CAL_Q1_Q4!$P$5:$P$1328,$B50,DB_CAL_Q1_Q4!$F$5:$F$1328,P$47))))</f>
        <v>4</v>
      </c>
      <c r="Q50" s="270">
        <f>IF(AND($J$5="Todas",$J$4="Todas"),COUNTIFS(DB_CAL_Q1_Q4!$P$5:$P$1328,$B50,DB_CAL_Q1_Q4!$F$5:$F$1328,Q$47),IF($J$5="Todas",COUNTIFS(DB_CAL_Q1_Q4!$O$5:$O$1328,$J$4,DB_CAL_Q1_Q4!$P$5:$P$1328,$B50,DB_CAL_Q1_Q4!$F$5:$F$1328,Q$47),IF($J$4="Todas",COUNTIFS(DB_CAL_Q1_Q4!$L$5:$L$1328,$J$5,DB_CAL_Q1_Q4!$P$5:$P$1328,$B50,DB_CAL_Q1_Q4!$F$5:$F$1328,Q$47),COUNTIFS(DB_CAL_Q1_Q4!$O$5:$O$1328,$J$4,DB_CAL_Q1_Q4!$L$5:$L$1328,$J$5,DB_CAL_Q1_Q4!$P$5:$P$1328,$B50,DB_CAL_Q1_Q4!$F$5:$F$1328,Q$47))))</f>
        <v>0</v>
      </c>
      <c r="R50" s="274">
        <f t="shared" si="33"/>
        <v>3.6496350364963501E-2</v>
      </c>
      <c r="S50" s="274">
        <f t="shared" si="33"/>
        <v>1.8518518518518517E-2</v>
      </c>
      <c r="T50" s="274">
        <f t="shared" si="33"/>
        <v>4.0404040404040407E-2</v>
      </c>
      <c r="U50" s="274">
        <f t="shared" si="33"/>
        <v>0</v>
      </c>
    </row>
    <row r="51" spans="1:32" ht="15" customHeight="1" thickTop="1">
      <c r="B51" s="370"/>
      <c r="C51" s="371"/>
      <c r="D51" s="281">
        <f t="shared" ref="D51:U51" si="34">SUM(D48:D50)</f>
        <v>137</v>
      </c>
      <c r="E51" s="281">
        <f t="shared" si="34"/>
        <v>267</v>
      </c>
      <c r="F51" s="282">
        <f t="shared" si="34"/>
        <v>1</v>
      </c>
      <c r="G51" s="282">
        <f t="shared" si="34"/>
        <v>1</v>
      </c>
      <c r="H51" s="294">
        <f t="shared" si="34"/>
        <v>85</v>
      </c>
      <c r="I51" s="281">
        <f t="shared" si="34"/>
        <v>197</v>
      </c>
      <c r="J51" s="281">
        <f t="shared" si="34"/>
        <v>122</v>
      </c>
      <c r="K51" s="282">
        <f t="shared" si="34"/>
        <v>1</v>
      </c>
      <c r="L51" s="282">
        <f t="shared" si="34"/>
        <v>1</v>
      </c>
      <c r="M51" s="282">
        <f t="shared" si="34"/>
        <v>1</v>
      </c>
      <c r="N51" s="294">
        <f t="shared" si="34"/>
        <v>137</v>
      </c>
      <c r="O51" s="281">
        <f t="shared" si="34"/>
        <v>162</v>
      </c>
      <c r="P51" s="281">
        <f t="shared" si="34"/>
        <v>99</v>
      </c>
      <c r="Q51" s="281">
        <f t="shared" si="34"/>
        <v>6</v>
      </c>
      <c r="R51" s="282">
        <f t="shared" si="34"/>
        <v>1</v>
      </c>
      <c r="S51" s="282">
        <f t="shared" si="34"/>
        <v>1</v>
      </c>
      <c r="T51" s="282">
        <f t="shared" si="34"/>
        <v>1</v>
      </c>
      <c r="U51" s="282">
        <f t="shared" si="34"/>
        <v>1</v>
      </c>
    </row>
    <row r="52" spans="1:32" ht="15" customHeight="1">
      <c r="B52" s="372"/>
      <c r="C52" s="249"/>
      <c r="D52" s="249"/>
      <c r="I52" s="238"/>
      <c r="O52" s="236"/>
    </row>
    <row r="53" spans="1:32" ht="15" customHeight="1">
      <c r="B53" s="372"/>
      <c r="C53" s="249"/>
      <c r="D53" s="249"/>
      <c r="I53" s="238"/>
      <c r="O53" s="236"/>
    </row>
    <row r="54" spans="1:32" ht="15" customHeight="1">
      <c r="B54" s="253" t="s">
        <v>357</v>
      </c>
      <c r="C54" s="283" t="str">
        <f>$J$5</f>
        <v>Atlán.</v>
      </c>
      <c r="D54" s="257" t="s">
        <v>317</v>
      </c>
      <c r="E54" s="257"/>
      <c r="F54" s="257"/>
      <c r="G54" s="285"/>
      <c r="H54" s="256"/>
      <c r="I54" s="257"/>
      <c r="J54" s="256" t="s">
        <v>318</v>
      </c>
      <c r="K54" s="257"/>
      <c r="L54" s="257"/>
      <c r="M54" s="256"/>
      <c r="N54" s="257"/>
      <c r="O54" s="285"/>
      <c r="P54" s="257" t="s">
        <v>319</v>
      </c>
      <c r="Q54" s="257"/>
      <c r="R54" s="257"/>
      <c r="S54" s="285"/>
      <c r="T54" s="256"/>
      <c r="U54" s="257"/>
    </row>
    <row r="55" spans="1:32" ht="15" customHeight="1">
      <c r="B55" s="253" t="s">
        <v>378</v>
      </c>
      <c r="C55" s="283" t="str">
        <f>$J$4</f>
        <v>Todas</v>
      </c>
      <c r="D55" s="258" t="s">
        <v>305</v>
      </c>
      <c r="E55" s="258" t="s">
        <v>510</v>
      </c>
      <c r="F55" s="258" t="s">
        <v>511</v>
      </c>
      <c r="G55" s="259" t="s">
        <v>305</v>
      </c>
      <c r="H55" s="259" t="s">
        <v>510</v>
      </c>
      <c r="I55" s="259" t="s">
        <v>511</v>
      </c>
      <c r="J55" s="360" t="s">
        <v>306</v>
      </c>
      <c r="K55" s="258" t="s">
        <v>307</v>
      </c>
      <c r="L55" s="258" t="s">
        <v>308</v>
      </c>
      <c r="M55" s="259" t="s">
        <v>306</v>
      </c>
      <c r="N55" s="259" t="s">
        <v>307</v>
      </c>
      <c r="O55" s="373" t="s">
        <v>308</v>
      </c>
      <c r="P55" s="258" t="s">
        <v>505</v>
      </c>
      <c r="Q55" s="258" t="s">
        <v>504</v>
      </c>
      <c r="R55" s="258" t="s">
        <v>507</v>
      </c>
      <c r="S55" s="259" t="s">
        <v>505</v>
      </c>
      <c r="T55" s="259" t="s">
        <v>504</v>
      </c>
      <c r="U55" s="259" t="s">
        <v>507</v>
      </c>
    </row>
    <row r="56" spans="1:32" ht="15" customHeight="1">
      <c r="B56" s="361" t="s">
        <v>368</v>
      </c>
      <c r="C56" s="362">
        <f>IFERROR(SUM(#REF!)/SUM($D$51:$E$51),)</f>
        <v>0</v>
      </c>
      <c r="D56" s="363">
        <f>IF(AND($J$5="Todas",$J$4="Todas"),COUNTIFS(DB_CAL_Q1_Q4!$P$5:$P$1328,$B48,DB_CAL_Q1_Q4!$G$5:$G$1328,D$55),IF($J$5="Todas",COUNTIFS(DB_CAL_Q1_Q4!$O$5:$O$1328,$J$4,DB_CAL_Q1_Q4!$P$5:$P$1328,$B48,DB_CAL_Q1_Q4!$G$5:$G$1328,D$55),IF($J$4="Todas",COUNTIFS(DB_CAL_Q1_Q4!$L$5:$L$1328,$J$5,DB_CAL_Q1_Q4!$P$5:$P$1328,$B48,DB_CAL_Q1_Q4!$G$5:$G$1328,D$55),COUNTIFS(DB_CAL_Q1_Q4!$O$5:$O$1328,$J$4,DB_CAL_Q1_Q4!$L$5:$L$1328,$J$5,DB_CAL_Q1_Q4!$P$5:$P$1328,$B48,DB_CAL_Q1_Q4!$G$5:$G$1328,D$55))))</f>
        <v>189</v>
      </c>
      <c r="E56" s="363">
        <f>IF(AND($J$5="Todas",$J$4="Todas"),COUNTIFS(DB_CAL_Q1_Q4!$P$5:$P$1328,$B48,DB_CAL_Q1_Q4!$G$5:$G$1328,E$55),IF($J$5="Todas",COUNTIFS(DB_CAL_Q1_Q4!$O$5:$O$1328,$J$4,DB_CAL_Q1_Q4!$P$5:$P$1328,$B48,DB_CAL_Q1_Q4!$G$5:$G$1328,E$55),IF($J$4="Todas",COUNTIFS(DB_CAL_Q1_Q4!$L$5:$L$1328,$J$5,DB_CAL_Q1_Q4!$P$5:$P$1328,$B48,DB_CAL_Q1_Q4!$G$5:$G$1328,E$55),COUNTIFS(DB_CAL_Q1_Q4!$O$5:$O$1328,$J$4,DB_CAL_Q1_Q4!$L$5:$L$1328,$J$5,DB_CAL_Q1_Q4!$P$5:$P$1328,$B48,DB_CAL_Q1_Q4!$G$5:$G$1328,E$55))))</f>
        <v>73</v>
      </c>
      <c r="F56" s="363">
        <f>IF(AND($J$5="Todas",$J$4="Todas"),COUNTIFS(DB_CAL_Q1_Q4!$P$5:$P$1328,$B48,DB_CAL_Q1_Q4!$G$5:$G$1328,F$55),IF($J$5="Todas",COUNTIFS(DB_CAL_Q1_Q4!$O$5:$O$1328,$J$4,DB_CAL_Q1_Q4!$P$5:$P$1328,$B48,DB_CAL_Q1_Q4!$G$5:$G$1328,F$55),IF($J$4="Todas",COUNTIFS(DB_CAL_Q1_Q4!$L$5:$L$1328,$J$5,DB_CAL_Q1_Q4!$P$5:$P$1328,$B48,DB_CAL_Q1_Q4!$G$5:$G$1328,F$55),COUNTIFS(DB_CAL_Q1_Q4!$O$5:$O$1328,$J$4,DB_CAL_Q1_Q4!$L$5:$L$1328,$J$5,DB_CAL_Q1_Q4!$P$5:$P$1328,$B48,DB_CAL_Q1_Q4!$G$5:$G$1328,F$55))))</f>
        <v>96</v>
      </c>
      <c r="G56" s="364">
        <f t="shared" ref="G56:I58" si="35">IFERROR(D56/D$59,)</f>
        <v>0.85909090909090913</v>
      </c>
      <c r="H56" s="364">
        <f t="shared" si="35"/>
        <v>0.9358974358974359</v>
      </c>
      <c r="I56" s="364">
        <f t="shared" si="35"/>
        <v>0.90566037735849059</v>
      </c>
      <c r="J56" s="365">
        <f>IF(AND($J$5="Todas",$J$4="Todas"),COUNTIFS(DB_CAL_Q1_Q4!$P$5:$P$1328,$B64,DB_CAL_Q1_Q4!$H$5:$H$1328,J$55),IF($J$5="Todas",COUNTIFS(DB_CAL_Q1_Q4!$O$5:$O$1328,$J$4,DB_CAL_Q1_Q4!$P$5:$P$1328,$B64,DB_CAL_Q1_Q4!$H$5:$H$1328,J$55),IF($J$4="Todas",COUNTIFS(DB_CAL_Q1_Q4!$L$5:$L$1328,$J$5,DB_CAL_Q1_Q4!$P$5:$P$1328,$B64,DB_CAL_Q1_Q4!$H$5:$H$1328,J$55),COUNTIFS(DB_CAL_Q1_Q4!$O$5:$O$1328,$J$4,DB_CAL_Q1_Q4!$L$5:$L$1328,$J$5,DB_CAL_Q1_Q4!$P$5:$P$1328,$B64,DB_CAL_Q1_Q4!$H$5:$H$1328,J$55))))</f>
        <v>264</v>
      </c>
      <c r="K56" s="363">
        <f>IF(AND($J$5="Todas",$J$4="Todas"),COUNTIFS(DB_CAL_Q1_Q4!$P$5:$P$1328,$B64,DB_CAL_Q1_Q4!$H$5:$H$1328,K$55),IF($J$5="Todas",COUNTIFS(DB_CAL_Q1_Q4!$O$5:$O$1328,$J$4,DB_CAL_Q1_Q4!$P$5:$P$1328,$B64,DB_CAL_Q1_Q4!$H$5:$H$1328,K$55),IF($J$4="Todas",COUNTIFS(DB_CAL_Q1_Q4!$L$5:$L$1328,$J$5,DB_CAL_Q1_Q4!$P$5:$P$1328,$B64,DB_CAL_Q1_Q4!$H$5:$H$1328,K$55),COUNTIFS(DB_CAL_Q1_Q4!$O$5:$O$1328,$J$4,DB_CAL_Q1_Q4!$L$5:$L$1328,$J$5,DB_CAL_Q1_Q4!$P$5:$P$1328,$B64,DB_CAL_Q1_Q4!$H$5:$H$1328,K$55))))</f>
        <v>27</v>
      </c>
      <c r="L56" s="363">
        <f>IF(AND($J$5="Todas",$J$4="Todas"),COUNTIFS(DB_CAL_Q1_Q4!$P$5:$P$1328,$B64,DB_CAL_Q1_Q4!$H$5:$H$1328,L$55),IF($J$5="Todas",COUNTIFS(DB_CAL_Q1_Q4!$O$5:$O$1328,$J$4,DB_CAL_Q1_Q4!$P$5:$P$1328,$B64,DB_CAL_Q1_Q4!$H$5:$H$1328,L$55),IF($J$4="Todas",COUNTIFS(DB_CAL_Q1_Q4!$L$5:$L$1328,$J$5,DB_CAL_Q1_Q4!$P$5:$P$1328,$B64,DB_CAL_Q1_Q4!$H$5:$H$1328,L$55),COUNTIFS(DB_CAL_Q1_Q4!$O$5:$O$1328,$J$4,DB_CAL_Q1_Q4!$L$5:$L$1328,$J$5,DB_CAL_Q1_Q4!$P$5:$P$1328,$B64,DB_CAL_Q1_Q4!$H$5:$H$1328,L$55))))</f>
        <v>67</v>
      </c>
      <c r="M56" s="364">
        <f t="shared" ref="M56:O58" si="36">IFERROR(J56/J$59,)</f>
        <v>0.88888888888888884</v>
      </c>
      <c r="N56" s="364">
        <f t="shared" si="36"/>
        <v>0.93103448275862066</v>
      </c>
      <c r="O56" s="374">
        <f t="shared" si="36"/>
        <v>0.85897435897435892</v>
      </c>
      <c r="P56" s="363">
        <f>IF(AND($J$5="Todas",$J$4="Todas"),COUNTIFS(DB_CAL_Q1_Q4!$P$5:$P$1328,$B64,DB_CAL_Q1_Q4!$I$5:$I$1328,P$55),IF($J$5="Todas",COUNTIFS(DB_CAL_Q1_Q4!$O$5:$O$1328,$J$4,DB_CAL_Q1_Q4!$P$5:$P$1328,$B64,DB_CAL_Q1_Q4!$I$5:$I$1328,P$55),IF($J$4="Todas",COUNTIFS(DB_CAL_Q1_Q4!$L$5:$L$1328,$J$5,DB_CAL_Q1_Q4!$P$5:$P$1328,$B64,DB_CAL_Q1_Q4!$I$5:$I$1328,P$55),COUNTIFS(DB_CAL_Q1_Q4!$O$5:$O$1328,$J$4,DB_CAL_Q1_Q4!$L$5:$L$1328,$J$5,DB_CAL_Q1_Q4!$P$5:$P$1328,$B64,DB_CAL_Q1_Q4!$I$5:$I$1328,P$55))))</f>
        <v>93</v>
      </c>
      <c r="Q56" s="363">
        <f>IF(AND($J$5="Todas",$J$4="Todas"),COUNTIFS(DB_CAL_Q1_Q4!$P$5:$P$1328,$B64,DB_CAL_Q1_Q4!$I$5:$I$1328,Q$55),IF($J$5="Todas",COUNTIFS(DB_CAL_Q1_Q4!$O$5:$O$1328,$J$4,DB_CAL_Q1_Q4!$P$5:$P$1328,$B64,DB_CAL_Q1_Q4!$I$5:$I$1328,Q$55),IF($J$4="Todas",COUNTIFS(DB_CAL_Q1_Q4!$L$5:$L$1328,$J$5,DB_CAL_Q1_Q4!$P$5:$P$1328,$B64,DB_CAL_Q1_Q4!$I$5:$I$1328,Q$55),COUNTIFS(DB_CAL_Q1_Q4!$O$5:$O$1328,$J$4,DB_CAL_Q1_Q4!$L$5:$L$1328,$J$5,DB_CAL_Q1_Q4!$P$5:$P$1328,$B64,DB_CAL_Q1_Q4!$I$5:$I$1328,Q$55))))</f>
        <v>210</v>
      </c>
      <c r="R56" s="363">
        <f>IF(AND($J$5="Todas",$J$4="Todas"),COUNTIFS(DB_CAL_Q1_Q4!$P$5:$P$1328,$B64,DB_CAL_Q1_Q4!$I$5:$I$1328,R$55),IF($J$5="Todas",COUNTIFS(DB_CAL_Q1_Q4!$O$5:$O$1328,$J$4,DB_CAL_Q1_Q4!$P$5:$P$1328,$B64,DB_CAL_Q1_Q4!$I$5:$I$1328,R$55),IF($J$4="Todas",COUNTIFS(DB_CAL_Q1_Q4!$L$5:$L$1328,$J$5,DB_CAL_Q1_Q4!$P$5:$P$1328,$B64,DB_CAL_Q1_Q4!$I$5:$I$1328,R$55),COUNTIFS(DB_CAL_Q1_Q4!$O$5:$O$1328,$J$4,DB_CAL_Q1_Q4!$L$5:$L$1328,$J$5,DB_CAL_Q1_Q4!$P$5:$P$1328,$B64,DB_CAL_Q1_Q4!$I$5:$I$1328,R$55))))</f>
        <v>55</v>
      </c>
      <c r="S56" s="364">
        <f t="shared" ref="S56:U58" si="37">IFERROR(P56/P$59,)</f>
        <v>0.89423076923076927</v>
      </c>
      <c r="T56" s="364">
        <f t="shared" si="37"/>
        <v>0.8936170212765957</v>
      </c>
      <c r="U56" s="364">
        <f t="shared" si="37"/>
        <v>0.84615384615384615</v>
      </c>
    </row>
    <row r="57" spans="1:32">
      <c r="A57" s="375"/>
      <c r="B57" s="366" t="s">
        <v>370</v>
      </c>
      <c r="C57" s="367">
        <f>IFERROR(SUM(#REF!)/SUM($D$51:$E$51),)</f>
        <v>0</v>
      </c>
      <c r="D57" s="270">
        <f>IF(AND($J$5="Todas",$J$4="Todas"),COUNTIFS(DB_CAL_Q1_Q4!$P$5:$P$1328,$B49,DB_CAL_Q1_Q4!$G$5:$G$1328,D$55),IF($J$5="Todas",COUNTIFS(DB_CAL_Q1_Q4!$O$5:$O$1328,$J$4,DB_CAL_Q1_Q4!$P$5:$P$1328,$B49,DB_CAL_Q1_Q4!$G$5:$G$1328,D$55),IF($J$4="Todas",COUNTIFS(DB_CAL_Q1_Q4!$L$5:$L$1328,$J$5,DB_CAL_Q1_Q4!$P$5:$P$1328,$B49,DB_CAL_Q1_Q4!$G$5:$G$1328,D$55),COUNTIFS(DB_CAL_Q1_Q4!$O$5:$O$1328,$J$4,DB_CAL_Q1_Q4!$L$5:$L$1328,$J$5,DB_CAL_Q1_Q4!$P$5:$P$1328,$B49,DB_CAL_Q1_Q4!$G$5:$G$1328,D$55))))</f>
        <v>22</v>
      </c>
      <c r="E57" s="270">
        <f>IF(AND($J$5="Todas",$J$4="Todas"),COUNTIFS(DB_CAL_Q1_Q4!$P$5:$P$1328,$B49,DB_CAL_Q1_Q4!$G$5:$G$1328,E$55),IF($J$5="Todas",COUNTIFS(DB_CAL_Q1_Q4!$O$5:$O$1328,$J$4,DB_CAL_Q1_Q4!$P$5:$P$1328,$B49,DB_CAL_Q1_Q4!$G$5:$G$1328,E$55),IF($J$4="Todas",COUNTIFS(DB_CAL_Q1_Q4!$L$5:$L$1328,$J$5,DB_CAL_Q1_Q4!$P$5:$P$1328,$B49,DB_CAL_Q1_Q4!$G$5:$G$1328,E$55),COUNTIFS(DB_CAL_Q1_Q4!$O$5:$O$1328,$J$4,DB_CAL_Q1_Q4!$L$5:$L$1328,$J$5,DB_CAL_Q1_Q4!$P$5:$P$1328,$B49,DB_CAL_Q1_Q4!$G$5:$G$1328,E$55))))</f>
        <v>5</v>
      </c>
      <c r="F57" s="270">
        <f>IF(AND($J$5="Todas",$J$4="Todas"),COUNTIFS(DB_CAL_Q1_Q4!$P$5:$P$1328,$B49,DB_CAL_Q1_Q4!$G$5:$G$1328,F$55),IF($J$5="Todas",COUNTIFS(DB_CAL_Q1_Q4!$O$5:$O$1328,$J$4,DB_CAL_Q1_Q4!$P$5:$P$1328,$B49,DB_CAL_Q1_Q4!$G$5:$G$1328,F$55),IF($J$4="Todas",COUNTIFS(DB_CAL_Q1_Q4!$L$5:$L$1328,$J$5,DB_CAL_Q1_Q4!$P$5:$P$1328,$B49,DB_CAL_Q1_Q4!$G$5:$G$1328,F$55),COUNTIFS(DB_CAL_Q1_Q4!$O$5:$O$1328,$J$4,DB_CAL_Q1_Q4!$L$5:$L$1328,$J$5,DB_CAL_Q1_Q4!$P$5:$P$1328,$B49,DB_CAL_Q1_Q4!$G$5:$G$1328,F$55))))</f>
        <v>7</v>
      </c>
      <c r="G57" s="274">
        <f t="shared" si="35"/>
        <v>0.1</v>
      </c>
      <c r="H57" s="274">
        <f t="shared" si="35"/>
        <v>6.4102564102564097E-2</v>
      </c>
      <c r="I57" s="274">
        <f t="shared" si="35"/>
        <v>6.6037735849056603E-2</v>
      </c>
      <c r="J57" s="290">
        <f>IF(AND($J$5="Todas",$J$4="Todas"),COUNTIFS(DB_CAL_Q1_Q4!$P$5:$P$1328,$B65,DB_CAL_Q1_Q4!$H$5:$H$1328,J$55),IF($J$5="Todas",COUNTIFS(DB_CAL_Q1_Q4!$O$5:$O$1328,$J$4,DB_CAL_Q1_Q4!$P$5:$P$1328,$B65,DB_CAL_Q1_Q4!$H$5:$H$1328,J$55),IF($J$4="Todas",COUNTIFS(DB_CAL_Q1_Q4!$L$5:$L$1328,$J$5,DB_CAL_Q1_Q4!$P$5:$P$1328,$B65,DB_CAL_Q1_Q4!$H$5:$H$1328,J$55),COUNTIFS(DB_CAL_Q1_Q4!$O$5:$O$1328,$J$4,DB_CAL_Q1_Q4!$L$5:$L$1328,$J$5,DB_CAL_Q1_Q4!$P$5:$P$1328,$B65,DB_CAL_Q1_Q4!$H$5:$H$1328,J$55))))</f>
        <v>29</v>
      </c>
      <c r="K57" s="270">
        <f>IF(AND($J$5="Todas",$J$4="Todas"),COUNTIFS(DB_CAL_Q1_Q4!$P$5:$P$1328,$B65,DB_CAL_Q1_Q4!$H$5:$H$1328,K$55),IF($J$5="Todas",COUNTIFS(DB_CAL_Q1_Q4!$O$5:$O$1328,$J$4,DB_CAL_Q1_Q4!$P$5:$P$1328,$B65,DB_CAL_Q1_Q4!$H$5:$H$1328,K$55),IF($J$4="Todas",COUNTIFS(DB_CAL_Q1_Q4!$L$5:$L$1328,$J$5,DB_CAL_Q1_Q4!$P$5:$P$1328,$B65,DB_CAL_Q1_Q4!$H$5:$H$1328,K$55),COUNTIFS(DB_CAL_Q1_Q4!$O$5:$O$1328,$J$4,DB_CAL_Q1_Q4!$L$5:$L$1328,$J$5,DB_CAL_Q1_Q4!$P$5:$P$1328,$B65,DB_CAL_Q1_Q4!$H$5:$H$1328,K$55))))</f>
        <v>1</v>
      </c>
      <c r="L57" s="270">
        <f>IF(AND($J$5="Todas",$J$4="Todas"),COUNTIFS(DB_CAL_Q1_Q4!$P$5:$P$1328,$B65,DB_CAL_Q1_Q4!$H$5:$H$1328,L$55),IF($J$5="Todas",COUNTIFS(DB_CAL_Q1_Q4!$O$5:$O$1328,$J$4,DB_CAL_Q1_Q4!$P$5:$P$1328,$B65,DB_CAL_Q1_Q4!$H$5:$H$1328,L$55),IF($J$4="Todas",COUNTIFS(DB_CAL_Q1_Q4!$L$5:$L$1328,$J$5,DB_CAL_Q1_Q4!$P$5:$P$1328,$B65,DB_CAL_Q1_Q4!$H$5:$H$1328,L$55),COUNTIFS(DB_CAL_Q1_Q4!$O$5:$O$1328,$J$4,DB_CAL_Q1_Q4!$L$5:$L$1328,$J$5,DB_CAL_Q1_Q4!$P$5:$P$1328,$B65,DB_CAL_Q1_Q4!$H$5:$H$1328,L$55))))</f>
        <v>4</v>
      </c>
      <c r="M57" s="274">
        <f t="shared" si="36"/>
        <v>9.7643097643097643E-2</v>
      </c>
      <c r="N57" s="274">
        <f t="shared" si="36"/>
        <v>3.4482758620689655E-2</v>
      </c>
      <c r="O57" s="356">
        <f t="shared" si="36"/>
        <v>5.128205128205128E-2</v>
      </c>
      <c r="P57" s="270">
        <f>IF(AND($J$5="Todas",$J$4="Todas"),COUNTIFS(DB_CAL_Q1_Q4!$P$5:$P$1328,$B65,DB_CAL_Q1_Q4!$I$5:$I$1328,P$55),IF($J$5="Todas",COUNTIFS(DB_CAL_Q1_Q4!$O$5:$O$1328,$J$4,DB_CAL_Q1_Q4!$P$5:$P$1328,$B65,DB_CAL_Q1_Q4!$I$5:$I$1328,P$55),IF($J$4="Todas",COUNTIFS(DB_CAL_Q1_Q4!$L$5:$L$1328,$J$5,DB_CAL_Q1_Q4!$P$5:$P$1328,$B65,DB_CAL_Q1_Q4!$I$5:$I$1328,P$55),COUNTIFS(DB_CAL_Q1_Q4!$O$5:$O$1328,$J$4,DB_CAL_Q1_Q4!$L$5:$L$1328,$J$5,DB_CAL_Q1_Q4!$P$5:$P$1328,$B65,DB_CAL_Q1_Q4!$I$5:$I$1328,P$55))))</f>
        <v>10</v>
      </c>
      <c r="Q57" s="270">
        <f>IF(AND($J$5="Todas",$J$4="Todas"),COUNTIFS(DB_CAL_Q1_Q4!$P$5:$P$1328,$B65,DB_CAL_Q1_Q4!$I$5:$I$1328,Q$55),IF($J$5="Todas",COUNTIFS(DB_CAL_Q1_Q4!$O$5:$O$1328,$J$4,DB_CAL_Q1_Q4!$P$5:$P$1328,$B65,DB_CAL_Q1_Q4!$I$5:$I$1328,Q$55),IF($J$4="Todas",COUNTIFS(DB_CAL_Q1_Q4!$L$5:$L$1328,$J$5,DB_CAL_Q1_Q4!$P$5:$P$1328,$B65,DB_CAL_Q1_Q4!$I$5:$I$1328,Q$55),COUNTIFS(DB_CAL_Q1_Q4!$O$5:$O$1328,$J$4,DB_CAL_Q1_Q4!$L$5:$L$1328,$J$5,DB_CAL_Q1_Q4!$P$5:$P$1328,$B65,DB_CAL_Q1_Q4!$I$5:$I$1328,Q$55))))</f>
        <v>19</v>
      </c>
      <c r="R57" s="270">
        <f>IF(AND($J$5="Todas",$J$4="Todas"),COUNTIFS(DB_CAL_Q1_Q4!$P$5:$P$1328,$B65,DB_CAL_Q1_Q4!$I$5:$I$1328,R$55),IF($J$5="Todas",COUNTIFS(DB_CAL_Q1_Q4!$O$5:$O$1328,$J$4,DB_CAL_Q1_Q4!$P$5:$P$1328,$B65,DB_CAL_Q1_Q4!$I$5:$I$1328,R$55),IF($J$4="Todas",COUNTIFS(DB_CAL_Q1_Q4!$L$5:$L$1328,$J$5,DB_CAL_Q1_Q4!$P$5:$P$1328,$B65,DB_CAL_Q1_Q4!$I$5:$I$1328,R$55),COUNTIFS(DB_CAL_Q1_Q4!$O$5:$O$1328,$J$4,DB_CAL_Q1_Q4!$L$5:$L$1328,$J$5,DB_CAL_Q1_Q4!$P$5:$P$1328,$B65,DB_CAL_Q1_Q4!$I$5:$I$1328,R$55))))</f>
        <v>5</v>
      </c>
      <c r="S57" s="274">
        <f t="shared" si="37"/>
        <v>9.6153846153846159E-2</v>
      </c>
      <c r="T57" s="274">
        <f t="shared" si="37"/>
        <v>8.085106382978724E-2</v>
      </c>
      <c r="U57" s="274">
        <f t="shared" si="37"/>
        <v>7.6923076923076927E-2</v>
      </c>
      <c r="V57" s="370"/>
      <c r="W57" s="370"/>
      <c r="X57" s="370"/>
      <c r="Y57" s="370"/>
      <c r="Z57" s="370"/>
      <c r="AA57" s="370"/>
      <c r="AB57" s="243"/>
      <c r="AC57" s="376"/>
      <c r="AD57" s="376"/>
      <c r="AE57" s="370"/>
      <c r="AF57" s="370"/>
    </row>
    <row r="58" spans="1:32" s="370" customFormat="1" ht="13.5" thickBot="1">
      <c r="A58" s="375"/>
      <c r="B58" s="368" t="s">
        <v>359</v>
      </c>
      <c r="C58" s="369">
        <f>IFERROR(SUM(#REF!)/SUM($D$51:$E$51),)</f>
        <v>0</v>
      </c>
      <c r="D58" s="270">
        <f>IF(AND($J$5="Todas",$J$4="Todas"),COUNTIFS(DB_CAL_Q1_Q4!$P$5:$P$1328,$B50,DB_CAL_Q1_Q4!$G$5:$G$1328,D$55),IF($J$5="Todas",COUNTIFS(DB_CAL_Q1_Q4!$O$5:$O$1328,$J$4,DB_CAL_Q1_Q4!$P$5:$P$1328,$B50,DB_CAL_Q1_Q4!$G$5:$G$1328,D$55),IF($J$4="Todas",COUNTIFS(DB_CAL_Q1_Q4!$L$5:$L$1328,$J$5,DB_CAL_Q1_Q4!$P$5:$P$1328,$B50,DB_CAL_Q1_Q4!$G$5:$G$1328,D$55),COUNTIFS(DB_CAL_Q1_Q4!$O$5:$O$1328,$J$4,DB_CAL_Q1_Q4!$L$5:$L$1328,$J$5,DB_CAL_Q1_Q4!$P$5:$P$1328,$B50,DB_CAL_Q1_Q4!$G$5:$G$1328,D$55))))</f>
        <v>9</v>
      </c>
      <c r="E58" s="270">
        <f>IF(AND($J$5="Todas",$J$4="Todas"),COUNTIFS(DB_CAL_Q1_Q4!$P$5:$P$1328,$B50,DB_CAL_Q1_Q4!$G$5:$G$1328,E$55),IF($J$5="Todas",COUNTIFS(DB_CAL_Q1_Q4!$O$5:$O$1328,$J$4,DB_CAL_Q1_Q4!$P$5:$P$1328,$B50,DB_CAL_Q1_Q4!$G$5:$G$1328,E$55),IF($J$4="Todas",COUNTIFS(DB_CAL_Q1_Q4!$L$5:$L$1328,$J$5,DB_CAL_Q1_Q4!$P$5:$P$1328,$B50,DB_CAL_Q1_Q4!$G$5:$G$1328,E$55),COUNTIFS(DB_CAL_Q1_Q4!$O$5:$O$1328,$J$4,DB_CAL_Q1_Q4!$L$5:$L$1328,$J$5,DB_CAL_Q1_Q4!$P$5:$P$1328,$B50,DB_CAL_Q1_Q4!$G$5:$G$1328,E$55))))</f>
        <v>0</v>
      </c>
      <c r="F58" s="270">
        <f>IF(AND($J$5="Todas",$J$4="Todas"),COUNTIFS(DB_CAL_Q1_Q4!$P$5:$P$1328,$B50,DB_CAL_Q1_Q4!$G$5:$G$1328,F$55),IF($J$5="Todas",COUNTIFS(DB_CAL_Q1_Q4!$O$5:$O$1328,$J$4,DB_CAL_Q1_Q4!$P$5:$P$1328,$B50,DB_CAL_Q1_Q4!$G$5:$G$1328,F$55),IF($J$4="Todas",COUNTIFS(DB_CAL_Q1_Q4!$L$5:$L$1328,$J$5,DB_CAL_Q1_Q4!$P$5:$P$1328,$B50,DB_CAL_Q1_Q4!$G$5:$G$1328,F$55),COUNTIFS(DB_CAL_Q1_Q4!$O$5:$O$1328,$J$4,DB_CAL_Q1_Q4!$L$5:$L$1328,$J$5,DB_CAL_Q1_Q4!$P$5:$P$1328,$B50,DB_CAL_Q1_Q4!$G$5:$G$1328,F$55))))</f>
        <v>3</v>
      </c>
      <c r="G58" s="274">
        <f t="shared" si="35"/>
        <v>4.0909090909090909E-2</v>
      </c>
      <c r="H58" s="274">
        <f t="shared" si="35"/>
        <v>0</v>
      </c>
      <c r="I58" s="274">
        <f t="shared" si="35"/>
        <v>2.8301886792452831E-2</v>
      </c>
      <c r="J58" s="290">
        <f>IF(AND($J$5="Todas",$J$4="Todas"),COUNTIFS(DB_CAL_Q1_Q4!$P$5:$P$1328,$B66,DB_CAL_Q1_Q4!$H$5:$H$1328,J$55),IF($J$5="Todas",COUNTIFS(DB_CAL_Q1_Q4!$O$5:$O$1328,$J$4,DB_CAL_Q1_Q4!$P$5:$P$1328,$B66,DB_CAL_Q1_Q4!$H$5:$H$1328,J$55),IF($J$4="Todas",COUNTIFS(DB_CAL_Q1_Q4!$L$5:$L$1328,$J$5,DB_CAL_Q1_Q4!$P$5:$P$1328,$B66,DB_CAL_Q1_Q4!$H$5:$H$1328,J$55),COUNTIFS(DB_CAL_Q1_Q4!$O$5:$O$1328,$J$4,DB_CAL_Q1_Q4!$L$5:$L$1328,$J$5,DB_CAL_Q1_Q4!$P$5:$P$1328,$B66,DB_CAL_Q1_Q4!$H$5:$H$1328,J$55))))</f>
        <v>4</v>
      </c>
      <c r="K58" s="270">
        <f>IF(AND($J$5="Todas",$J$4="Todas"),COUNTIFS(DB_CAL_Q1_Q4!$P$5:$P$1328,$B66,DB_CAL_Q1_Q4!$H$5:$H$1328,K$55),IF($J$5="Todas",COUNTIFS(DB_CAL_Q1_Q4!$O$5:$O$1328,$J$4,DB_CAL_Q1_Q4!$P$5:$P$1328,$B66,DB_CAL_Q1_Q4!$H$5:$H$1328,K$55),IF($J$4="Todas",COUNTIFS(DB_CAL_Q1_Q4!$L$5:$L$1328,$J$5,DB_CAL_Q1_Q4!$P$5:$P$1328,$B66,DB_CAL_Q1_Q4!$H$5:$H$1328,K$55),COUNTIFS(DB_CAL_Q1_Q4!$O$5:$O$1328,$J$4,DB_CAL_Q1_Q4!$L$5:$L$1328,$J$5,DB_CAL_Q1_Q4!$P$5:$P$1328,$B66,DB_CAL_Q1_Q4!$H$5:$H$1328,K$55))))</f>
        <v>1</v>
      </c>
      <c r="L58" s="270">
        <f>IF(AND($J$5="Todas",$J$4="Todas"),COUNTIFS(DB_CAL_Q1_Q4!$P$5:$P$1328,$B66,DB_CAL_Q1_Q4!$H$5:$H$1328,L$55),IF($J$5="Todas",COUNTIFS(DB_CAL_Q1_Q4!$O$5:$O$1328,$J$4,DB_CAL_Q1_Q4!$P$5:$P$1328,$B66,DB_CAL_Q1_Q4!$H$5:$H$1328,L$55),IF($J$4="Todas",COUNTIFS(DB_CAL_Q1_Q4!$L$5:$L$1328,$J$5,DB_CAL_Q1_Q4!$P$5:$P$1328,$B66,DB_CAL_Q1_Q4!$H$5:$H$1328,L$55),COUNTIFS(DB_CAL_Q1_Q4!$O$5:$O$1328,$J$4,DB_CAL_Q1_Q4!$L$5:$L$1328,$J$5,DB_CAL_Q1_Q4!$P$5:$P$1328,$B66,DB_CAL_Q1_Q4!$H$5:$H$1328,L$55))))</f>
        <v>7</v>
      </c>
      <c r="M58" s="274">
        <f t="shared" si="36"/>
        <v>1.3468013468013467E-2</v>
      </c>
      <c r="N58" s="274">
        <f t="shared" si="36"/>
        <v>3.4482758620689655E-2</v>
      </c>
      <c r="O58" s="356">
        <f t="shared" si="36"/>
        <v>8.9743589743589744E-2</v>
      </c>
      <c r="P58" s="270">
        <f>IF(AND($J$5="Todas",$J$4="Todas"),COUNTIFS(DB_CAL_Q1_Q4!$P$5:$P$1328,$B66,DB_CAL_Q1_Q4!$I$5:$I$1328,P$55),IF($J$5="Todas",COUNTIFS(DB_CAL_Q1_Q4!$O$5:$O$1328,$J$4,DB_CAL_Q1_Q4!$P$5:$P$1328,$B66,DB_CAL_Q1_Q4!$I$5:$I$1328,P$55),IF($J$4="Todas",COUNTIFS(DB_CAL_Q1_Q4!$L$5:$L$1328,$J$5,DB_CAL_Q1_Q4!$P$5:$P$1328,$B66,DB_CAL_Q1_Q4!$I$5:$I$1328,P$55),COUNTIFS(DB_CAL_Q1_Q4!$O$5:$O$1328,$J$4,DB_CAL_Q1_Q4!$L$5:$L$1328,$J$5,DB_CAL_Q1_Q4!$P$5:$P$1328,$B66,DB_CAL_Q1_Q4!$I$5:$I$1328,P$55))))</f>
        <v>1</v>
      </c>
      <c r="Q58" s="270">
        <f>IF(AND($J$5="Todas",$J$4="Todas"),COUNTIFS(DB_CAL_Q1_Q4!$P$5:$P$1328,$B66,DB_CAL_Q1_Q4!$I$5:$I$1328,Q$55),IF($J$5="Todas",COUNTIFS(DB_CAL_Q1_Q4!$O$5:$O$1328,$J$4,DB_CAL_Q1_Q4!$P$5:$P$1328,$B66,DB_CAL_Q1_Q4!$I$5:$I$1328,Q$55),IF($J$4="Todas",COUNTIFS(DB_CAL_Q1_Q4!$L$5:$L$1328,$J$5,DB_CAL_Q1_Q4!$P$5:$P$1328,$B66,DB_CAL_Q1_Q4!$I$5:$I$1328,Q$55),COUNTIFS(DB_CAL_Q1_Q4!$O$5:$O$1328,$J$4,DB_CAL_Q1_Q4!$L$5:$L$1328,$J$5,DB_CAL_Q1_Q4!$P$5:$P$1328,$B66,DB_CAL_Q1_Q4!$I$5:$I$1328,Q$55))))</f>
        <v>6</v>
      </c>
      <c r="R58" s="270">
        <f>IF(AND($J$5="Todas",$J$4="Todas"),COUNTIFS(DB_CAL_Q1_Q4!$P$5:$P$1328,$B66,DB_CAL_Q1_Q4!$I$5:$I$1328,R$55),IF($J$5="Todas",COUNTIFS(DB_CAL_Q1_Q4!$O$5:$O$1328,$J$4,DB_CAL_Q1_Q4!$P$5:$P$1328,$B66,DB_CAL_Q1_Q4!$I$5:$I$1328,R$55),IF($J$4="Todas",COUNTIFS(DB_CAL_Q1_Q4!$L$5:$L$1328,$J$5,DB_CAL_Q1_Q4!$P$5:$P$1328,$B66,DB_CAL_Q1_Q4!$I$5:$I$1328,R$55),COUNTIFS(DB_CAL_Q1_Q4!$O$5:$O$1328,$J$4,DB_CAL_Q1_Q4!$L$5:$L$1328,$J$5,DB_CAL_Q1_Q4!$P$5:$P$1328,$B66,DB_CAL_Q1_Q4!$I$5:$I$1328,R$55))))</f>
        <v>5</v>
      </c>
      <c r="S58" s="274">
        <f t="shared" si="37"/>
        <v>9.6153846153846159E-3</v>
      </c>
      <c r="T58" s="274">
        <f t="shared" si="37"/>
        <v>2.553191489361702E-2</v>
      </c>
      <c r="U58" s="274">
        <f t="shared" si="37"/>
        <v>7.6923076923076927E-2</v>
      </c>
      <c r="AB58" s="243"/>
      <c r="AC58" s="265"/>
      <c r="AD58" s="265"/>
    </row>
    <row r="59" spans="1:32" s="370" customFormat="1" ht="13.5" thickTop="1">
      <c r="A59" s="375"/>
      <c r="C59" s="371"/>
      <c r="D59" s="281">
        <f t="shared" ref="D59:U59" si="38">SUM(D56:D58)</f>
        <v>220</v>
      </c>
      <c r="E59" s="281">
        <f t="shared" si="38"/>
        <v>78</v>
      </c>
      <c r="F59" s="281">
        <f t="shared" si="38"/>
        <v>106</v>
      </c>
      <c r="G59" s="282">
        <f t="shared" si="38"/>
        <v>1</v>
      </c>
      <c r="H59" s="282">
        <f t="shared" si="38"/>
        <v>1</v>
      </c>
      <c r="I59" s="282">
        <f t="shared" si="38"/>
        <v>1</v>
      </c>
      <c r="J59" s="294">
        <f t="shared" si="38"/>
        <v>297</v>
      </c>
      <c r="K59" s="281">
        <f t="shared" si="38"/>
        <v>29</v>
      </c>
      <c r="L59" s="281">
        <f t="shared" si="38"/>
        <v>78</v>
      </c>
      <c r="M59" s="282">
        <f t="shared" si="38"/>
        <v>1</v>
      </c>
      <c r="N59" s="282">
        <f t="shared" si="38"/>
        <v>0.99999999999999989</v>
      </c>
      <c r="O59" s="377">
        <f t="shared" si="38"/>
        <v>1</v>
      </c>
      <c r="P59" s="281">
        <f t="shared" si="38"/>
        <v>104</v>
      </c>
      <c r="Q59" s="281">
        <f t="shared" si="38"/>
        <v>235</v>
      </c>
      <c r="R59" s="281">
        <f t="shared" si="38"/>
        <v>65</v>
      </c>
      <c r="S59" s="282">
        <f t="shared" si="38"/>
        <v>1</v>
      </c>
      <c r="T59" s="282">
        <f t="shared" si="38"/>
        <v>1</v>
      </c>
      <c r="U59" s="282">
        <f t="shared" si="38"/>
        <v>1</v>
      </c>
      <c r="AB59" s="378"/>
      <c r="AC59" s="379"/>
      <c r="AD59" s="380"/>
    </row>
    <row r="60" spans="1:32" s="370" customFormat="1">
      <c r="A60" s="375"/>
      <c r="U60" s="243"/>
      <c r="AB60" s="378"/>
      <c r="AC60" s="379"/>
      <c r="AD60" s="380"/>
    </row>
    <row r="61" spans="1:32" s="370" customFormat="1">
      <c r="A61" s="375"/>
      <c r="U61" s="243"/>
      <c r="AB61" s="378"/>
      <c r="AC61" s="379"/>
      <c r="AD61" s="380"/>
    </row>
    <row r="62" spans="1:32" s="370" customFormat="1">
      <c r="A62" s="375"/>
      <c r="B62" s="253" t="s">
        <v>357</v>
      </c>
      <c r="C62" s="283" t="str">
        <f>$J$5</f>
        <v>Atlán.</v>
      </c>
      <c r="D62" s="257" t="s">
        <v>320</v>
      </c>
      <c r="E62" s="257"/>
      <c r="F62" s="257"/>
      <c r="G62" s="285"/>
      <c r="H62" s="256"/>
      <c r="I62" s="257"/>
      <c r="J62" s="256" t="s">
        <v>321</v>
      </c>
      <c r="K62" s="257"/>
      <c r="L62" s="257"/>
      <c r="M62" s="257"/>
      <c r="N62" s="257"/>
      <c r="O62" s="257"/>
      <c r="U62" s="243"/>
      <c r="AB62" s="243"/>
      <c r="AC62" s="241"/>
      <c r="AD62" s="298"/>
    </row>
    <row r="63" spans="1:32" s="370" customFormat="1">
      <c r="A63" s="375"/>
      <c r="B63" s="253" t="s">
        <v>378</v>
      </c>
      <c r="C63" s="283" t="str">
        <f>$J$4</f>
        <v>Todas</v>
      </c>
      <c r="D63" s="258" t="s">
        <v>509</v>
      </c>
      <c r="E63" s="258" t="s">
        <v>26</v>
      </c>
      <c r="F63" s="258" t="s">
        <v>508</v>
      </c>
      <c r="G63" s="259" t="s">
        <v>503</v>
      </c>
      <c r="H63" s="259" t="s">
        <v>26</v>
      </c>
      <c r="I63" s="259" t="s">
        <v>502</v>
      </c>
      <c r="J63" s="360" t="s">
        <v>512</v>
      </c>
      <c r="K63" s="258" t="s">
        <v>513</v>
      </c>
      <c r="L63" s="258" t="s">
        <v>47</v>
      </c>
      <c r="M63" s="259" t="s">
        <v>512</v>
      </c>
      <c r="N63" s="259" t="s">
        <v>513</v>
      </c>
      <c r="O63" s="259" t="s">
        <v>47</v>
      </c>
      <c r="P63" s="236"/>
      <c r="Q63" s="236"/>
      <c r="R63" s="236"/>
      <c r="S63" s="236"/>
      <c r="T63" s="236"/>
      <c r="U63" s="239"/>
      <c r="V63" s="236"/>
      <c r="W63" s="236"/>
      <c r="X63" s="236"/>
      <c r="Y63" s="236"/>
      <c r="Z63" s="236"/>
      <c r="AA63" s="236"/>
      <c r="AB63" s="236"/>
      <c r="AC63" s="243"/>
      <c r="AD63" s="243"/>
      <c r="AE63" s="243"/>
    </row>
    <row r="64" spans="1:32" s="370" customFormat="1">
      <c r="A64" s="375"/>
      <c r="B64" s="361" t="s">
        <v>368</v>
      </c>
      <c r="C64" s="362">
        <f>IFERROR(SUM(J56:L56)/SUM($J$59:$L$59),)</f>
        <v>0.88613861386138615</v>
      </c>
      <c r="D64" s="363">
        <f>IF(AND($J$5="Todas",$J$4="Todas"),COUNTIFS(DB_CAL_Q1_Q4!$P$5:$P$1328,$B64,DB_CAL_Q1_Q4!$J$5:$J$1328,D$63),IF($J$5="Todas",COUNTIFS(DB_CAL_Q1_Q4!$O$5:$O$1328,$J$4,DB_CAL_Q1_Q4!$P$5:$P$1328,$B64,DB_CAL_Q1_Q4!$J$5:$J$1328,D$63),IF($J$4="Todas",COUNTIFS(DB_CAL_Q1_Q4!$L$5:$L$1328,$J$5,DB_CAL_Q1_Q4!$P$5:$P$1328,$B64,DB_CAL_Q1_Q4!$J$5:$J$1328,D$63),COUNTIFS(DB_CAL_Q1_Q4!$O$5:$O$1328,$J$4,DB_CAL_Q1_Q4!$L$5:$L$1328,$J$5,DB_CAL_Q1_Q4!$P$5:$P$1328,$B64,DB_CAL_Q1_Q4!$J$5:$J$1328,D$63))))</f>
        <v>2</v>
      </c>
      <c r="E64" s="363">
        <f>IF(AND($J$5="Todas",$J$4="Todas"),COUNTIFS(DB_CAL_Q1_Q4!$P$5:$P$1328,$B64,DB_CAL_Q1_Q4!$J$5:$J$1328,E$63),IF($J$5="Todas",COUNTIFS(DB_CAL_Q1_Q4!$O$5:$O$1328,$J$4,DB_CAL_Q1_Q4!$P$5:$P$1328,$B64,DB_CAL_Q1_Q4!$J$5:$J$1328,E$63),IF($J$4="Todas",COUNTIFS(DB_CAL_Q1_Q4!$L$5:$L$1328,$J$5,DB_CAL_Q1_Q4!$P$5:$P$1328,$B64,DB_CAL_Q1_Q4!$J$5:$J$1328,E$63),COUNTIFS(DB_CAL_Q1_Q4!$O$5:$O$1328,$J$4,DB_CAL_Q1_Q4!$L$5:$L$1328,$J$5,DB_CAL_Q1_Q4!$P$5:$P$1328,$B64,DB_CAL_Q1_Q4!$J$5:$J$1328,E$63))))</f>
        <v>86</v>
      </c>
      <c r="F64" s="363">
        <f>IF(AND($J$5="Todas",$J$4="Todas"),COUNTIFS(DB_CAL_Q1_Q4!$P$5:$P$1328,$B64,DB_CAL_Q1_Q4!$J$5:$J$1328,F$63),IF($J$5="Todas",COUNTIFS(DB_CAL_Q1_Q4!$O$5:$O$1328,$J$4,DB_CAL_Q1_Q4!$P$5:$P$1328,$B64,DB_CAL_Q1_Q4!$J$5:$J$1328,F$63),IF($J$4="Todas",COUNTIFS(DB_CAL_Q1_Q4!$L$5:$L$1328,$J$5,DB_CAL_Q1_Q4!$P$5:$P$1328,$B64,DB_CAL_Q1_Q4!$J$5:$J$1328,F$63),COUNTIFS(DB_CAL_Q1_Q4!$O$5:$O$1328,$J$4,DB_CAL_Q1_Q4!$L$5:$L$1328,$J$5,DB_CAL_Q1_Q4!$P$5:$P$1328,$B64,DB_CAL_Q1_Q4!$J$5:$J$1328,F$63))))</f>
        <v>270</v>
      </c>
      <c r="G64" s="364">
        <f t="shared" ref="G64:I66" si="39">IFERROR(D64/D$67,)</f>
        <v>1</v>
      </c>
      <c r="H64" s="364">
        <f t="shared" si="39"/>
        <v>0.89583333333333337</v>
      </c>
      <c r="I64" s="364">
        <f t="shared" si="39"/>
        <v>0.88235294117647056</v>
      </c>
      <c r="J64" s="365">
        <f>IF(AND($J$5="Todas",$J$4="Todas"),COUNTIFS(DB_CAL_Q1_Q4!$P$5:$P$1328,$B64,DB_CAL_Q1_Q4!$K$5:$K$1328,J$63),IF($J$5="Todas",COUNTIFS(DB_CAL_Q1_Q4!$O$5:$O$1328,$J$4,DB_CAL_Q1_Q4!$P$5:$P$1328,$B64,DB_CAL_Q1_Q4!$K$5:$K$1328,J$63),IF($J$4="Todas",COUNTIFS(DB_CAL_Q1_Q4!$L$5:$L$1328,$J$5,DB_CAL_Q1_Q4!$P$5:$P$1328,$B64,DB_CAL_Q1_Q4!$K$5:$K$1328,J$63),COUNTIFS(DB_CAL_Q1_Q4!$O$5:$O$1328,$J$4,DB_CAL_Q1_Q4!$L$5:$L$1328,$J$5,DB_CAL_Q1_Q4!$P$5:$P$1328,$B64,DB_CAL_Q1_Q4!$K$5:$K$1328,J$63))))</f>
        <v>137</v>
      </c>
      <c r="K64" s="363">
        <f>IF(AND($J$5="Todas",$J$4="Todas"),COUNTIFS(DB_CAL_Q1_Q4!$P$5:$P$1328,$B64,DB_CAL_Q1_Q4!$K$5:$K$1328,K$63),IF($J$5="Todas",COUNTIFS(DB_CAL_Q1_Q4!$O$5:$O$1328,$J$4,DB_CAL_Q1_Q4!$P$5:$P$1328,$B64,DB_CAL_Q1_Q4!$K$5:$K$1328,K$63),IF($J$4="Todas",COUNTIFS(DB_CAL_Q1_Q4!$L$5:$L$1328,$J$5,DB_CAL_Q1_Q4!$P$5:$P$1328,$B64,DB_CAL_Q1_Q4!$K$5:$K$1328,K$63),COUNTIFS(DB_CAL_Q1_Q4!$O$5:$O$1328,$J$4,DB_CAL_Q1_Q4!$L$5:$L$1328,$J$5,DB_CAL_Q1_Q4!$P$5:$P$1328,$B64,DB_CAL_Q1_Q4!$K$5:$K$1328,K$63))))</f>
        <v>77</v>
      </c>
      <c r="L64" s="363">
        <f>IF(AND($J$5="Todas",$J$4="Todas"),COUNTIFS(DB_CAL_Q1_Q4!$P$5:$P$1328,$B64,DB_CAL_Q1_Q4!$K$5:$K$1328,L$63),IF($J$5="Todas",COUNTIFS(DB_CAL_Q1_Q4!$O$5:$O$1328,$J$4,DB_CAL_Q1_Q4!$P$5:$P$1328,$B64,DB_CAL_Q1_Q4!$K$5:$K$1328,L$63),IF($J$4="Todas",COUNTIFS(DB_CAL_Q1_Q4!$L$5:$L$1328,$J$5,DB_CAL_Q1_Q4!$P$5:$P$1328,$B64,DB_CAL_Q1_Q4!$K$5:$K$1328,L$63),COUNTIFS(DB_CAL_Q1_Q4!$O$5:$O$1328,$J$4,DB_CAL_Q1_Q4!$L$5:$L$1328,$J$5,DB_CAL_Q1_Q4!$P$5:$P$1328,$B64,DB_CAL_Q1_Q4!$K$5:$K$1328,L$63))))</f>
        <v>144</v>
      </c>
      <c r="M64" s="364">
        <f t="shared" ref="M64:O66" si="40">IFERROR(J64/J$67,)</f>
        <v>0.88961038961038963</v>
      </c>
      <c r="N64" s="364">
        <f t="shared" si="40"/>
        <v>0.84615384615384615</v>
      </c>
      <c r="O64" s="364">
        <f t="shared" si="40"/>
        <v>0.90566037735849059</v>
      </c>
      <c r="U64" s="243"/>
    </row>
    <row r="65" spans="1:32" s="370" customFormat="1">
      <c r="A65" s="375"/>
      <c r="B65" s="366" t="s">
        <v>370</v>
      </c>
      <c r="C65" s="367">
        <f>IFERROR(SUM(J57:L57)/SUM($J$59:$L$59),)</f>
        <v>8.4158415841584164E-2</v>
      </c>
      <c r="D65" s="270">
        <f>IF(AND($J$5="Todas",$J$4="Todas"),COUNTIFS(DB_CAL_Q1_Q4!$P$5:$P$1328,$B65,DB_CAL_Q1_Q4!$J$5:$J$1328,D$63),IF($J$5="Todas",COUNTIFS(DB_CAL_Q1_Q4!$O$5:$O$1328,$J$4,DB_CAL_Q1_Q4!$P$5:$P$1328,$B65,DB_CAL_Q1_Q4!$J$5:$J$1328,D$63),IF($J$4="Todas",COUNTIFS(DB_CAL_Q1_Q4!$L$5:$L$1328,$J$5,DB_CAL_Q1_Q4!$P$5:$P$1328,$B65,DB_CAL_Q1_Q4!$J$5:$J$1328,D$63),COUNTIFS(DB_CAL_Q1_Q4!$O$5:$O$1328,$J$4,DB_CAL_Q1_Q4!$L$5:$L$1328,$J$5,DB_CAL_Q1_Q4!$P$5:$P$1328,$B65,DB_CAL_Q1_Q4!$J$5:$J$1328,D$63))))</f>
        <v>0</v>
      </c>
      <c r="E65" s="270">
        <f>IF(AND($J$5="Todas",$J$4="Todas"),COUNTIFS(DB_CAL_Q1_Q4!$P$5:$P$1328,$B65,DB_CAL_Q1_Q4!$J$5:$J$1328,E$63),IF($J$5="Todas",COUNTIFS(DB_CAL_Q1_Q4!$O$5:$O$1328,$J$4,DB_CAL_Q1_Q4!$P$5:$P$1328,$B65,DB_CAL_Q1_Q4!$J$5:$J$1328,E$63),IF($J$4="Todas",COUNTIFS(DB_CAL_Q1_Q4!$L$5:$L$1328,$J$5,DB_CAL_Q1_Q4!$P$5:$P$1328,$B65,DB_CAL_Q1_Q4!$J$5:$J$1328,E$63),COUNTIFS(DB_CAL_Q1_Q4!$O$5:$O$1328,$J$4,DB_CAL_Q1_Q4!$L$5:$L$1328,$J$5,DB_CAL_Q1_Q4!$P$5:$P$1328,$B65,DB_CAL_Q1_Q4!$J$5:$J$1328,E$63))))</f>
        <v>10</v>
      </c>
      <c r="F65" s="270">
        <f>IF(AND($J$5="Todas",$J$4="Todas"),COUNTIFS(DB_CAL_Q1_Q4!$P$5:$P$1328,$B65,DB_CAL_Q1_Q4!$J$5:$J$1328,F$63),IF($J$5="Todas",COUNTIFS(DB_CAL_Q1_Q4!$O$5:$O$1328,$J$4,DB_CAL_Q1_Q4!$P$5:$P$1328,$B65,DB_CAL_Q1_Q4!$J$5:$J$1328,F$63),IF($J$4="Todas",COUNTIFS(DB_CAL_Q1_Q4!$L$5:$L$1328,$J$5,DB_CAL_Q1_Q4!$P$5:$P$1328,$B65,DB_CAL_Q1_Q4!$J$5:$J$1328,F$63),COUNTIFS(DB_CAL_Q1_Q4!$O$5:$O$1328,$J$4,DB_CAL_Q1_Q4!$L$5:$L$1328,$J$5,DB_CAL_Q1_Q4!$P$5:$P$1328,$B65,DB_CAL_Q1_Q4!$J$5:$J$1328,F$63))))</f>
        <v>24</v>
      </c>
      <c r="G65" s="274">
        <f t="shared" si="39"/>
        <v>0</v>
      </c>
      <c r="H65" s="274">
        <f t="shared" si="39"/>
        <v>0.10416666666666667</v>
      </c>
      <c r="I65" s="274">
        <f t="shared" si="39"/>
        <v>7.8431372549019607E-2</v>
      </c>
      <c r="J65" s="290">
        <f>IF(AND($J$5="Todas",$J$4="Todas"),COUNTIFS(DB_CAL_Q1_Q4!$P$5:$P$1328,$B65,DB_CAL_Q1_Q4!$K$5:$K$1328,J$63),IF($J$5="Todas",COUNTIFS(DB_CAL_Q1_Q4!$O$5:$O$1328,$J$4,DB_CAL_Q1_Q4!$P$5:$P$1328,$B65,DB_CAL_Q1_Q4!$K$5:$K$1328,J$63),IF($J$4="Todas",COUNTIFS(DB_CAL_Q1_Q4!$L$5:$L$1328,$J$5,DB_CAL_Q1_Q4!$P$5:$P$1328,$B65,DB_CAL_Q1_Q4!$K$5:$K$1328,J$63),COUNTIFS(DB_CAL_Q1_Q4!$O$5:$O$1328,$J$4,DB_CAL_Q1_Q4!$L$5:$L$1328,$J$5,DB_CAL_Q1_Q4!$P$5:$P$1328,$B65,DB_CAL_Q1_Q4!$K$5:$K$1328,J$63))))</f>
        <v>13</v>
      </c>
      <c r="K65" s="270">
        <f>IF(AND($J$5="Todas",$J$4="Todas"),COUNTIFS(DB_CAL_Q1_Q4!$P$5:$P$1328,$B65,DB_CAL_Q1_Q4!$K$5:$K$1328,K$63),IF($J$5="Todas",COUNTIFS(DB_CAL_Q1_Q4!$O$5:$O$1328,$J$4,DB_CAL_Q1_Q4!$P$5:$P$1328,$B65,DB_CAL_Q1_Q4!$K$5:$K$1328,K$63),IF($J$4="Todas",COUNTIFS(DB_CAL_Q1_Q4!$L$5:$L$1328,$J$5,DB_CAL_Q1_Q4!$P$5:$P$1328,$B65,DB_CAL_Q1_Q4!$K$5:$K$1328,K$63),COUNTIFS(DB_CAL_Q1_Q4!$O$5:$O$1328,$J$4,DB_CAL_Q1_Q4!$L$5:$L$1328,$J$5,DB_CAL_Q1_Q4!$P$5:$P$1328,$B65,DB_CAL_Q1_Q4!$K$5:$K$1328,K$63))))</f>
        <v>9</v>
      </c>
      <c r="L65" s="270">
        <f>IF(AND($J$5="Todas",$J$4="Todas"),COUNTIFS(DB_CAL_Q1_Q4!$P$5:$P$1328,$B65,DB_CAL_Q1_Q4!$K$5:$K$1328,L$63),IF($J$5="Todas",COUNTIFS(DB_CAL_Q1_Q4!$O$5:$O$1328,$J$4,DB_CAL_Q1_Q4!$P$5:$P$1328,$B65,DB_CAL_Q1_Q4!$K$5:$K$1328,L$63),IF($J$4="Todas",COUNTIFS(DB_CAL_Q1_Q4!$L$5:$L$1328,$J$5,DB_CAL_Q1_Q4!$P$5:$P$1328,$B65,DB_CAL_Q1_Q4!$K$5:$K$1328,L$63),COUNTIFS(DB_CAL_Q1_Q4!$O$5:$O$1328,$J$4,DB_CAL_Q1_Q4!$L$5:$L$1328,$J$5,DB_CAL_Q1_Q4!$P$5:$P$1328,$B65,DB_CAL_Q1_Q4!$K$5:$K$1328,L$63))))</f>
        <v>12</v>
      </c>
      <c r="M65" s="274">
        <f t="shared" si="40"/>
        <v>8.4415584415584416E-2</v>
      </c>
      <c r="N65" s="274">
        <f t="shared" si="40"/>
        <v>9.8901098901098897E-2</v>
      </c>
      <c r="O65" s="274">
        <f t="shared" si="40"/>
        <v>7.5471698113207544E-2</v>
      </c>
      <c r="U65" s="243"/>
    </row>
    <row r="66" spans="1:32" s="370" customFormat="1" ht="13.5" thickBot="1">
      <c r="A66" s="375"/>
      <c r="B66" s="368" t="s">
        <v>359</v>
      </c>
      <c r="C66" s="369">
        <f>IFERROR(SUM(J58:L58)/SUM($J$59:$L$59),)</f>
        <v>2.9702970297029702E-2</v>
      </c>
      <c r="D66" s="270">
        <f>IF(AND($J$5="Todas",$J$4="Todas"),COUNTIFS(DB_CAL_Q1_Q4!$P$5:$P$1328,$B66,DB_CAL_Q1_Q4!$J$5:$J$1328,D$63),IF($J$5="Todas",COUNTIFS(DB_CAL_Q1_Q4!$O$5:$O$1328,$J$4,DB_CAL_Q1_Q4!$P$5:$P$1328,$B66,DB_CAL_Q1_Q4!$J$5:$J$1328,D$63),IF($J$4="Todas",COUNTIFS(DB_CAL_Q1_Q4!$L$5:$L$1328,$J$5,DB_CAL_Q1_Q4!$P$5:$P$1328,$B66,DB_CAL_Q1_Q4!$J$5:$J$1328,D$63),COUNTIFS(DB_CAL_Q1_Q4!$O$5:$O$1328,$J$4,DB_CAL_Q1_Q4!$L$5:$L$1328,$J$5,DB_CAL_Q1_Q4!$P$5:$P$1328,$B66,DB_CAL_Q1_Q4!$J$5:$J$1328,D$63))))</f>
        <v>0</v>
      </c>
      <c r="E66" s="270">
        <f>IF(AND($J$5="Todas",$J$4="Todas"),COUNTIFS(DB_CAL_Q1_Q4!$P$5:$P$1328,$B66,DB_CAL_Q1_Q4!$J$5:$J$1328,E$63),IF($J$5="Todas",COUNTIFS(DB_CAL_Q1_Q4!$O$5:$O$1328,$J$4,DB_CAL_Q1_Q4!$P$5:$P$1328,$B66,DB_CAL_Q1_Q4!$J$5:$J$1328,E$63),IF($J$4="Todas",COUNTIFS(DB_CAL_Q1_Q4!$L$5:$L$1328,$J$5,DB_CAL_Q1_Q4!$P$5:$P$1328,$B66,DB_CAL_Q1_Q4!$J$5:$J$1328,E$63),COUNTIFS(DB_CAL_Q1_Q4!$O$5:$O$1328,$J$4,DB_CAL_Q1_Q4!$L$5:$L$1328,$J$5,DB_CAL_Q1_Q4!$P$5:$P$1328,$B66,DB_CAL_Q1_Q4!$J$5:$J$1328,E$63))))</f>
        <v>0</v>
      </c>
      <c r="F66" s="270">
        <f>IF(AND($J$5="Todas",$J$4="Todas"),COUNTIFS(DB_CAL_Q1_Q4!$P$5:$P$1328,$B66,DB_CAL_Q1_Q4!$J$5:$J$1328,F$63),IF($J$5="Todas",COUNTIFS(DB_CAL_Q1_Q4!$O$5:$O$1328,$J$4,DB_CAL_Q1_Q4!$P$5:$P$1328,$B66,DB_CAL_Q1_Q4!$J$5:$J$1328,F$63),IF($J$4="Todas",COUNTIFS(DB_CAL_Q1_Q4!$L$5:$L$1328,$J$5,DB_CAL_Q1_Q4!$P$5:$P$1328,$B66,DB_CAL_Q1_Q4!$J$5:$J$1328,F$63),COUNTIFS(DB_CAL_Q1_Q4!$O$5:$O$1328,$J$4,DB_CAL_Q1_Q4!$L$5:$L$1328,$J$5,DB_CAL_Q1_Q4!$P$5:$P$1328,$B66,DB_CAL_Q1_Q4!$J$5:$J$1328,F$63))))</f>
        <v>12</v>
      </c>
      <c r="G66" s="274">
        <f t="shared" si="39"/>
        <v>0</v>
      </c>
      <c r="H66" s="274">
        <f t="shared" si="39"/>
        <v>0</v>
      </c>
      <c r="I66" s="274">
        <f t="shared" si="39"/>
        <v>3.9215686274509803E-2</v>
      </c>
      <c r="J66" s="290">
        <f>IF(AND($J$5="Todas",$J$4="Todas"),COUNTIFS(DB_CAL_Q1_Q4!$P$5:$P$1328,$B66,DB_CAL_Q1_Q4!$K$5:$K$1328,J$63),IF($J$5="Todas",COUNTIFS(DB_CAL_Q1_Q4!$O$5:$O$1328,$J$4,DB_CAL_Q1_Q4!$P$5:$P$1328,$B66,DB_CAL_Q1_Q4!$K$5:$K$1328,J$63),IF($J$4="Todas",COUNTIFS(DB_CAL_Q1_Q4!$L$5:$L$1328,$J$5,DB_CAL_Q1_Q4!$P$5:$P$1328,$B66,DB_CAL_Q1_Q4!$K$5:$K$1328,J$63),COUNTIFS(DB_CAL_Q1_Q4!$O$5:$O$1328,$J$4,DB_CAL_Q1_Q4!$L$5:$L$1328,$J$5,DB_CAL_Q1_Q4!$P$5:$P$1328,$B66,DB_CAL_Q1_Q4!$K$5:$K$1328,J$63))))</f>
        <v>4</v>
      </c>
      <c r="K66" s="270">
        <f>IF(AND($J$5="Todas",$J$4="Todas"),COUNTIFS(DB_CAL_Q1_Q4!$P$5:$P$1328,$B66,DB_CAL_Q1_Q4!$K$5:$K$1328,K$63),IF($J$5="Todas",COUNTIFS(DB_CAL_Q1_Q4!$O$5:$O$1328,$J$4,DB_CAL_Q1_Q4!$P$5:$P$1328,$B66,DB_CAL_Q1_Q4!$K$5:$K$1328,K$63),IF($J$4="Todas",COUNTIFS(DB_CAL_Q1_Q4!$L$5:$L$1328,$J$5,DB_CAL_Q1_Q4!$P$5:$P$1328,$B66,DB_CAL_Q1_Q4!$K$5:$K$1328,K$63),COUNTIFS(DB_CAL_Q1_Q4!$O$5:$O$1328,$J$4,DB_CAL_Q1_Q4!$L$5:$L$1328,$J$5,DB_CAL_Q1_Q4!$P$5:$P$1328,$B66,DB_CAL_Q1_Q4!$K$5:$K$1328,K$63))))</f>
        <v>5</v>
      </c>
      <c r="L66" s="270">
        <f>IF(AND($J$5="Todas",$J$4="Todas"),COUNTIFS(DB_CAL_Q1_Q4!$P$5:$P$1328,$B66,DB_CAL_Q1_Q4!$K$5:$K$1328,L$63),IF($J$5="Todas",COUNTIFS(DB_CAL_Q1_Q4!$O$5:$O$1328,$J$4,DB_CAL_Q1_Q4!$P$5:$P$1328,$B66,DB_CAL_Q1_Q4!$K$5:$K$1328,L$63),IF($J$4="Todas",COUNTIFS(DB_CAL_Q1_Q4!$L$5:$L$1328,$J$5,DB_CAL_Q1_Q4!$P$5:$P$1328,$B66,DB_CAL_Q1_Q4!$K$5:$K$1328,L$63),COUNTIFS(DB_CAL_Q1_Q4!$O$5:$O$1328,$J$4,DB_CAL_Q1_Q4!$L$5:$L$1328,$J$5,DB_CAL_Q1_Q4!$P$5:$P$1328,$B66,DB_CAL_Q1_Q4!$K$5:$K$1328,L$63))))</f>
        <v>3</v>
      </c>
      <c r="M66" s="274">
        <f t="shared" si="40"/>
        <v>2.5974025974025976E-2</v>
      </c>
      <c r="N66" s="274">
        <f t="shared" si="40"/>
        <v>5.4945054945054944E-2</v>
      </c>
      <c r="O66" s="274">
        <f t="shared" si="40"/>
        <v>1.8867924528301886E-2</v>
      </c>
      <c r="U66" s="243"/>
    </row>
    <row r="67" spans="1:32" s="370" customFormat="1" ht="13.5" thickTop="1">
      <c r="A67" s="375"/>
      <c r="C67" s="371"/>
      <c r="D67" s="281">
        <f t="shared" ref="D67:O67" si="41">SUM(D64:D66)</f>
        <v>2</v>
      </c>
      <c r="E67" s="281">
        <f t="shared" si="41"/>
        <v>96</v>
      </c>
      <c r="F67" s="281">
        <f t="shared" si="41"/>
        <v>306</v>
      </c>
      <c r="G67" s="282">
        <f t="shared" si="41"/>
        <v>1</v>
      </c>
      <c r="H67" s="282">
        <f t="shared" si="41"/>
        <v>1</v>
      </c>
      <c r="I67" s="282">
        <f t="shared" si="41"/>
        <v>0.99999999999999989</v>
      </c>
      <c r="J67" s="294">
        <f t="shared" si="41"/>
        <v>154</v>
      </c>
      <c r="K67" s="281">
        <f t="shared" si="41"/>
        <v>91</v>
      </c>
      <c r="L67" s="281">
        <f t="shared" si="41"/>
        <v>159</v>
      </c>
      <c r="M67" s="282">
        <f t="shared" si="41"/>
        <v>1</v>
      </c>
      <c r="N67" s="282">
        <f t="shared" si="41"/>
        <v>1</v>
      </c>
      <c r="O67" s="282">
        <f t="shared" si="41"/>
        <v>1</v>
      </c>
      <c r="U67" s="243"/>
    </row>
    <row r="68" spans="1:32" s="370" customFormat="1">
      <c r="A68" s="375"/>
      <c r="C68" s="371"/>
      <c r="D68" s="241"/>
      <c r="E68" s="241"/>
      <c r="F68" s="241"/>
      <c r="G68" s="298"/>
      <c r="H68" s="298"/>
      <c r="I68" s="298"/>
      <c r="J68" s="241"/>
      <c r="K68" s="241"/>
      <c r="L68" s="241"/>
      <c r="M68" s="298"/>
      <c r="N68" s="298"/>
      <c r="O68" s="298"/>
      <c r="U68" s="243"/>
    </row>
    <row r="69" spans="1:32" s="370" customFormat="1">
      <c r="A69" s="375"/>
      <c r="C69" s="371"/>
      <c r="D69" s="241"/>
      <c r="E69" s="241"/>
      <c r="F69" s="241"/>
      <c r="G69" s="298"/>
      <c r="H69" s="298"/>
      <c r="I69" s="298"/>
      <c r="J69" s="241"/>
      <c r="K69" s="241"/>
      <c r="L69" s="241"/>
      <c r="M69" s="298"/>
      <c r="N69" s="298"/>
      <c r="O69" s="298"/>
      <c r="U69" s="243"/>
    </row>
    <row r="70" spans="1:32" ht="18.75">
      <c r="B70" s="227" t="s">
        <v>652</v>
      </c>
      <c r="D70" s="241"/>
      <c r="E70" s="242"/>
      <c r="F70" s="243"/>
      <c r="G70" s="243"/>
      <c r="O70" s="236"/>
    </row>
    <row r="71" spans="1:32" s="370" customFormat="1">
      <c r="A71" s="375"/>
      <c r="G71" s="236"/>
      <c r="H71" s="236"/>
      <c r="I71" s="246" t="s">
        <v>406</v>
      </c>
      <c r="J71" s="247" t="s">
        <v>549</v>
      </c>
      <c r="K71" s="248" t="s">
        <v>588</v>
      </c>
      <c r="L71" s="236"/>
      <c r="U71" s="243"/>
    </row>
    <row r="72" spans="1:32" s="370" customFormat="1">
      <c r="A72" s="375"/>
      <c r="G72" s="236"/>
      <c r="H72" s="236"/>
      <c r="I72" s="251"/>
      <c r="J72" s="406" t="s">
        <v>549</v>
      </c>
      <c r="K72" s="248" t="s">
        <v>357</v>
      </c>
      <c r="L72" s="236"/>
      <c r="U72" s="243"/>
    </row>
    <row r="73" spans="1:32" s="370" customFormat="1">
      <c r="A73" s="375"/>
      <c r="B73" s="253" t="s">
        <v>398</v>
      </c>
      <c r="C73" s="283" t="str">
        <f>$J$71</f>
        <v>Todas</v>
      </c>
      <c r="D73" s="375"/>
      <c r="E73" s="235"/>
      <c r="F73" s="235"/>
      <c r="G73" s="381"/>
      <c r="H73" s="381"/>
      <c r="I73" s="381"/>
      <c r="J73" s="252" t="s">
        <v>549</v>
      </c>
      <c r="K73" s="382" t="s">
        <v>524</v>
      </c>
      <c r="M73" s="236"/>
      <c r="P73" s="375"/>
      <c r="Q73" s="375"/>
      <c r="R73" s="375"/>
      <c r="S73" s="236"/>
      <c r="U73" s="243"/>
      <c r="Y73" s="236"/>
    </row>
    <row r="74" spans="1:32" s="370" customFormat="1">
      <c r="A74" s="235"/>
      <c r="B74" s="253" t="s">
        <v>357</v>
      </c>
      <c r="C74" s="283" t="str">
        <f>$J$72</f>
        <v>Todas</v>
      </c>
      <c r="D74" s="235"/>
      <c r="E74" s="381"/>
      <c r="F74" s="381"/>
      <c r="U74" s="243"/>
      <c r="V74" s="236"/>
      <c r="W74" s="236"/>
      <c r="X74" s="236"/>
      <c r="Y74" s="236"/>
      <c r="Z74" s="236"/>
      <c r="AA74" s="236"/>
      <c r="AC74" s="236"/>
      <c r="AD74" s="236"/>
      <c r="AE74" s="236"/>
      <c r="AF74" s="236"/>
    </row>
    <row r="75" spans="1:32">
      <c r="B75" s="253" t="s">
        <v>524</v>
      </c>
      <c r="C75" s="283" t="str">
        <f>$J$73</f>
        <v>Todas</v>
      </c>
      <c r="D75" s="235"/>
      <c r="E75" s="381"/>
      <c r="F75" s="381"/>
      <c r="G75" s="381"/>
      <c r="H75" s="381"/>
      <c r="I75" s="381"/>
      <c r="J75" s="381"/>
      <c r="K75" s="381"/>
      <c r="L75" s="381"/>
      <c r="N75" s="309"/>
      <c r="O75" s="236"/>
      <c r="P75" s="309" t="s">
        <v>636</v>
      </c>
      <c r="Y75" s="383"/>
      <c r="Z75" s="383"/>
      <c r="AB75" s="370"/>
    </row>
    <row r="76" spans="1:32">
      <c r="B76" s="309" t="s">
        <v>630</v>
      </c>
      <c r="C76" s="309"/>
      <c r="D76" s="309"/>
      <c r="E76" s="381"/>
      <c r="F76" s="381"/>
      <c r="G76" s="381"/>
      <c r="H76" s="381"/>
      <c r="I76" s="381"/>
      <c r="J76" s="381"/>
      <c r="K76" s="381"/>
      <c r="L76" s="381"/>
      <c r="N76" s="253" t="s">
        <v>398</v>
      </c>
      <c r="O76" s="283" t="str">
        <f>$J$71</f>
        <v>Todas</v>
      </c>
      <c r="P76" s="255" t="s">
        <v>322</v>
      </c>
      <c r="Q76" s="255"/>
      <c r="R76" s="255"/>
      <c r="S76" s="256"/>
      <c r="T76" s="255"/>
      <c r="U76" s="257"/>
      <c r="AB76" s="370"/>
    </row>
    <row r="77" spans="1:32">
      <c r="B77" s="335" t="s">
        <v>395</v>
      </c>
      <c r="C77" s="336" t="s">
        <v>525</v>
      </c>
      <c r="D77" s="337" t="s">
        <v>58</v>
      </c>
      <c r="E77" s="235"/>
      <c r="F77" s="265">
        <f>IF($J$72="Todas",SUM(P88:R88),HLOOKUP($J$72,$P$77:$R$88,12,))</f>
        <v>1324</v>
      </c>
      <c r="G77" s="384"/>
      <c r="H77" s="265"/>
      <c r="I77" s="263"/>
      <c r="J77" s="375"/>
      <c r="K77" s="235"/>
      <c r="L77" s="235">
        <v>1</v>
      </c>
      <c r="M77" s="236" t="str">
        <f>"Nivel de satisfacción: "&amp;$J$73</f>
        <v>Nivel de satisfacción: Todas</v>
      </c>
      <c r="N77" s="253"/>
      <c r="O77" s="283"/>
      <c r="P77" s="258" t="s">
        <v>518</v>
      </c>
      <c r="Q77" s="258" t="s">
        <v>519</v>
      </c>
      <c r="R77" s="258" t="s">
        <v>520</v>
      </c>
      <c r="S77" s="259" t="s">
        <v>518</v>
      </c>
      <c r="T77" s="259" t="s">
        <v>519</v>
      </c>
      <c r="U77" s="259" t="s">
        <v>520</v>
      </c>
      <c r="AB77" s="370"/>
    </row>
    <row r="78" spans="1:32">
      <c r="A78" s="235">
        <v>1</v>
      </c>
      <c r="B78" s="260" t="str">
        <f t="shared" ref="B78:B86" si="42">VLOOKUP(D78,$I$78:$J$86,2,)</f>
        <v>Confort</v>
      </c>
      <c r="C78" s="261">
        <f>LARGE($F$78:$F$86,A78)</f>
        <v>853</v>
      </c>
      <c r="D78" s="385">
        <f>LARGE($I$78:$I$86,A78)</f>
        <v>0.64425981873111782</v>
      </c>
      <c r="E78" s="235"/>
      <c r="F78" s="386">
        <f t="shared" ref="F78:F86" si="43">IF($J$72="Todas",SUM(P78:R78),HLOOKUP($J$72,$P$77:$R$86,L78,))</f>
        <v>28</v>
      </c>
      <c r="G78" s="384">
        <f t="shared" ref="G78:G86" si="44">COUNTIF($F$77:$F$86,F78)</f>
        <v>1</v>
      </c>
      <c r="H78" s="265">
        <f>IF(G78=1,F78,F78+A78/100000)</f>
        <v>28</v>
      </c>
      <c r="I78" s="245">
        <f t="shared" ref="I78:I86" si="45">H78/$F$77</f>
        <v>2.1148036253776436E-2</v>
      </c>
      <c r="J78" s="387" t="s">
        <v>384</v>
      </c>
      <c r="K78" s="235"/>
      <c r="L78" s="235">
        <v>2</v>
      </c>
      <c r="M78" s="267"/>
      <c r="N78" s="268" t="s">
        <v>384</v>
      </c>
      <c r="O78" s="262">
        <f t="shared" ref="O78:O86" si="46">IFERROR(SUM(P78:R78)/SUM($P$88:$R$88),)</f>
        <v>2.1148036253776436E-2</v>
      </c>
      <c r="P78" s="363">
        <f>IF(AND($J$71="Todas",$J$73="Todas"),SUMIF(DB_CAL_Q1_Q4!$L$5:$L$1328,P$77,DB_CAL_Q1_Q4!$Q$5:$Q$1328),IF($J$71="Todas",SUMIFS(DB_CAL_Q1_Q4!$Q$5:$Q$1328,DB_CAL_Q1_Q4!$L$5:$L$1328,P$77,DB_CAL_Q1_Q4!$P$5:$P$1328,$J$73),IF($J$73="Todas",SUMIFS(DB_CAL_Q1_Q4!$Q$5:$Q$1328,DB_CAL_Q1_Q4!$L$5:$L$1328,P$77,DB_CAL_Q1_Q4!$O$5:$O$1328,$J$71),SUMIFS(DB_CAL_Q1_Q4!$Q$5:$Q$1328,DB_CAL_Q1_Q4!$L$5:$L$1328,P$77,DB_CAL_Q1_Q4!$O$5:$O$1328,$J$71,DB_CAL_Q1_Q4!$P$5:$P$1328,$J$73))))</f>
        <v>22</v>
      </c>
      <c r="Q78" s="363">
        <f>IF(AND($J$71="Todas",$J$73="Todas"),SUMIF(DB_CAL_Q1_Q4!$L$5:$L$1328,Q$77,DB_CAL_Q1_Q4!$Q$5:$Q$1328),IF($J$71="Todas",SUMIFS(DB_CAL_Q1_Q4!$Q$5:$Q$1328,DB_CAL_Q1_Q4!$L$5:$L$1328,Q$77,DB_CAL_Q1_Q4!$P$5:$P$1328,$J$73),IF($J$73="Todas",SUMIFS(DB_CAL_Q1_Q4!$Q$5:$Q$1328,DB_CAL_Q1_Q4!$L$5:$L$1328,Q$77,DB_CAL_Q1_Q4!$O$5:$O$1328,$J$71),SUMIFS(DB_CAL_Q1_Q4!$Q$5:$Q$1328,DB_CAL_Q1_Q4!$L$5:$L$1328,Q$77,DB_CAL_Q1_Q4!$O$5:$O$1328,$J$71,DB_CAL_Q1_Q4!$P$5:$P$1328,$J$73))))</f>
        <v>4</v>
      </c>
      <c r="R78" s="363">
        <f>IF(AND($J$71="Todas",$J$73="Todas"),SUMIF(DB_CAL_Q1_Q4!$L$5:$L$1328,R$77,DB_CAL_Q1_Q4!$Q$5:$Q$1328),IF($J$71="Todas",SUMIFS(DB_CAL_Q1_Q4!$Q$5:$Q$1328,DB_CAL_Q1_Q4!$L$5:$L$1328,R$77,DB_CAL_Q1_Q4!$P$5:$P$1328,$J$73),IF($J$73="Todas",SUMIFS(DB_CAL_Q1_Q4!$Q$5:$Q$1328,DB_CAL_Q1_Q4!$L$5:$L$1328,R$77,DB_CAL_Q1_Q4!$O$5:$O$1328,$J$71),SUMIFS(DB_CAL_Q1_Q4!$Q$5:$Q$1328,DB_CAL_Q1_Q4!$L$5:$L$1328,R$77,DB_CAL_Q1_Q4!$O$5:$O$1328,$J$71,DB_CAL_Q1_Q4!$P$5:$P$1328,$J$73))))</f>
        <v>2</v>
      </c>
      <c r="S78" s="364">
        <f>IFERROR(P78/P$87,)</f>
        <v>3.8800705467372132E-2</v>
      </c>
      <c r="T78" s="364">
        <f t="shared" ref="T78:U78" si="47">IFERROR(Q78/Q$87,)</f>
        <v>5.1546391752577319E-3</v>
      </c>
      <c r="U78" s="364">
        <f t="shared" si="47"/>
        <v>2.8248587570621469E-3</v>
      </c>
      <c r="AB78" s="370"/>
    </row>
    <row r="79" spans="1:32">
      <c r="A79" s="235">
        <v>2</v>
      </c>
      <c r="B79" s="388" t="str">
        <f t="shared" si="42"/>
        <v>Fácil, fiable y seguro</v>
      </c>
      <c r="C79" s="270">
        <f t="shared" ref="C79:C86" si="48">LARGE($F$78:$F$86,A79)</f>
        <v>441</v>
      </c>
      <c r="D79" s="271">
        <f t="shared" ref="D79:D86" si="49">LARGE($I$78:$I$86,A79)</f>
        <v>0.33308157099697883</v>
      </c>
      <c r="E79" s="235"/>
      <c r="F79" s="386">
        <f t="shared" si="43"/>
        <v>222</v>
      </c>
      <c r="G79" s="384">
        <f t="shared" si="44"/>
        <v>1</v>
      </c>
      <c r="H79" s="265">
        <f t="shared" ref="H79:H86" si="50">IF(G79=1,F79,F79+A79/100000)</f>
        <v>222</v>
      </c>
      <c r="I79" s="245">
        <f t="shared" si="45"/>
        <v>0.16767371601208458</v>
      </c>
      <c r="J79" s="387" t="s">
        <v>379</v>
      </c>
      <c r="K79" s="235"/>
      <c r="L79" s="235">
        <v>3</v>
      </c>
      <c r="M79" s="272"/>
      <c r="N79" s="273" t="s">
        <v>379</v>
      </c>
      <c r="O79" s="271">
        <f t="shared" si="46"/>
        <v>0.16767371601208458</v>
      </c>
      <c r="P79" s="270">
        <f>IF(AND($J$71="Todas",$J$73="Todas"),SUMIF(DB_CAL_Q1_Q4!$L$5:$L$1328,P$77,DB_CAL_Q1_Q4!$R$5:$R$1328),IF($J$71="Todas",SUMIFS(DB_CAL_Q1_Q4!$R$5:$R$1328,DB_CAL_Q1_Q4!$L$5:$L$1328,P$77,DB_CAL_Q1_Q4!$P$5:$P$1328,$J$73),IF($J$73="Todas",SUMIFS(DB_CAL_Q1_Q4!$R$5:$R$1328,DB_CAL_Q1_Q4!$L$5:$L$1328,P$77,DB_CAL_Q1_Q4!$O$5:$O$1328,$J$71),SUMIFS(DB_CAL_Q1_Q4!$R$5:$R$1328,DB_CAL_Q1_Q4!$L$5:$L$1328,P$77,DB_CAL_Q1_Q4!$O$5:$O$1328,$J$71,DB_CAL_Q1_Q4!$P$5:$P$1328,$J$73))))</f>
        <v>52</v>
      </c>
      <c r="Q79" s="270">
        <f>IF(AND($J$71="Todas",$J$73="Todas"),SUMIF(DB_CAL_Q1_Q4!$L$5:$L$1328,Q$77,DB_CAL_Q1_Q4!$R$5:$R$1328),IF($J$71="Todas",SUMIFS(DB_CAL_Q1_Q4!$R$5:$R$1328,DB_CAL_Q1_Q4!$L$5:$L$1328,Q$77,DB_CAL_Q1_Q4!$P$5:$P$1328,$J$73),IF($J$73="Todas",SUMIFS(DB_CAL_Q1_Q4!$R$5:$R$1328,DB_CAL_Q1_Q4!$L$5:$L$1328,Q$77,DB_CAL_Q1_Q4!$O$5:$O$1328,$J$71),SUMIFS(DB_CAL_Q1_Q4!$R$5:$R$1328,DB_CAL_Q1_Q4!$L$5:$L$1328,Q$77,DB_CAL_Q1_Q4!$O$5:$O$1328,$J$71,DB_CAL_Q1_Q4!$P$5:$P$1328,$J$73))))</f>
        <v>94</v>
      </c>
      <c r="R79" s="270">
        <f>IF(AND($J$71="Todas",$J$73="Todas"),SUMIF(DB_CAL_Q1_Q4!$L$5:$L$1328,R$77,DB_CAL_Q1_Q4!$R$5:$R$1328),IF($J$71="Todas",SUMIFS(DB_CAL_Q1_Q4!$R$5:$R$1328,DB_CAL_Q1_Q4!$L$5:$L$1328,R$77,DB_CAL_Q1_Q4!$P$5:$P$1328,$J$73),IF($J$73="Todas",SUMIFS(DB_CAL_Q1_Q4!$R$5:$R$1328,DB_CAL_Q1_Q4!$L$5:$L$1328,R$77,DB_CAL_Q1_Q4!$O$5:$O$1328,$J$71),SUMIFS(DB_CAL_Q1_Q4!$R$5:$R$1328,DB_CAL_Q1_Q4!$L$5:$L$1328,R$77,DB_CAL_Q1_Q4!$O$5:$O$1328,$J$71,DB_CAL_Q1_Q4!$P$5:$P$1328,$J$73))))</f>
        <v>76</v>
      </c>
      <c r="S79" s="274">
        <f t="shared" ref="S79:S86" si="51">IFERROR(P79/P$87,)</f>
        <v>9.1710758377425039E-2</v>
      </c>
      <c r="T79" s="274">
        <f t="shared" ref="T79:T86" si="52">IFERROR(Q79/Q$87,)</f>
        <v>0.1211340206185567</v>
      </c>
      <c r="U79" s="274">
        <f t="shared" ref="U79:U86" si="53">IFERROR(R79/R$87,)</f>
        <v>0.10734463276836158</v>
      </c>
      <c r="Z79" s="370"/>
      <c r="AA79" s="370"/>
      <c r="AB79" s="370"/>
    </row>
    <row r="80" spans="1:32">
      <c r="A80" s="235">
        <v>3</v>
      </c>
      <c r="B80" s="388" t="str">
        <f t="shared" si="42"/>
        <v>Precio combustible</v>
      </c>
      <c r="C80" s="270">
        <f t="shared" si="48"/>
        <v>222</v>
      </c>
      <c r="D80" s="271">
        <f t="shared" si="49"/>
        <v>0.16767371601208458</v>
      </c>
      <c r="E80" s="235"/>
      <c r="F80" s="386">
        <f t="shared" si="43"/>
        <v>220</v>
      </c>
      <c r="G80" s="384">
        <f t="shared" si="44"/>
        <v>1</v>
      </c>
      <c r="H80" s="265">
        <f t="shared" si="50"/>
        <v>220</v>
      </c>
      <c r="I80" s="245">
        <f t="shared" si="45"/>
        <v>0.16616314199395771</v>
      </c>
      <c r="J80" s="387" t="s">
        <v>383</v>
      </c>
      <c r="K80" s="235"/>
      <c r="L80" s="235">
        <v>4</v>
      </c>
      <c r="M80" s="272"/>
      <c r="N80" s="273" t="s">
        <v>383</v>
      </c>
      <c r="O80" s="271">
        <f t="shared" si="46"/>
        <v>0.16616314199395771</v>
      </c>
      <c r="P80" s="270">
        <f>IF(AND($J$71="Todas",$J$73="Todas"),SUMIF(DB_CAL_Q1_Q4!$L$5:$L$1328,P$77,DB_CAL_Q1_Q4!$S$5:$S$1328),IF($J$71="Todas",SUMIFS(DB_CAL_Q1_Q4!$S$5:$S$1328,DB_CAL_Q1_Q4!$L$5:$L$1328,P$77,DB_CAL_Q1_Q4!$P$5:$P$1328,$J$73),IF($J$73="Todas",SUMIFS(DB_CAL_Q1_Q4!$S$5:$S$1328,DB_CAL_Q1_Q4!$L$5:$L$1328,P$77,DB_CAL_Q1_Q4!$O$5:$O$1328,$J$71),SUMIFS(DB_CAL_Q1_Q4!$S$5:$S$1328,DB_CAL_Q1_Q4!$L$5:$L$1328,P$77,DB_CAL_Q1_Q4!$O$5:$O$1328,$J$71,DB_CAL_Q1_Q4!$P$5:$P$1328,$J$73))))</f>
        <v>40</v>
      </c>
      <c r="Q80" s="270">
        <f>IF(AND($J$71="Todas",$J$73="Todas"),SUMIF(DB_CAL_Q1_Q4!$L$5:$L$1328,Q$77,DB_CAL_Q1_Q4!$S$5:$S$1328),IF($J$71="Todas",SUMIFS(DB_CAL_Q1_Q4!$S$5:$S$1328,DB_CAL_Q1_Q4!$L$5:$L$1328,Q$77,DB_CAL_Q1_Q4!$P$5:$P$1328,$J$73),IF($J$73="Todas",SUMIFS(DB_CAL_Q1_Q4!$S$5:$S$1328,DB_CAL_Q1_Q4!$L$5:$L$1328,Q$77,DB_CAL_Q1_Q4!$O$5:$O$1328,$J$71),SUMIFS(DB_CAL_Q1_Q4!$S$5:$S$1328,DB_CAL_Q1_Q4!$L$5:$L$1328,Q$77,DB_CAL_Q1_Q4!$O$5:$O$1328,$J$71,DB_CAL_Q1_Q4!$P$5:$P$1328,$J$73))))</f>
        <v>95</v>
      </c>
      <c r="R80" s="270">
        <f>IF(AND($J$71="Todas",$J$73="Todas"),SUMIF(DB_CAL_Q1_Q4!$L$5:$L$1328,R$77,DB_CAL_Q1_Q4!$S$5:$S$1328),IF($J$71="Todas",SUMIFS(DB_CAL_Q1_Q4!$S$5:$S$1328,DB_CAL_Q1_Q4!$L$5:$L$1328,R$77,DB_CAL_Q1_Q4!$P$5:$P$1328,$J$73),IF($J$73="Todas",SUMIFS(DB_CAL_Q1_Q4!$S$5:$S$1328,DB_CAL_Q1_Q4!$L$5:$L$1328,R$77,DB_CAL_Q1_Q4!$O$5:$O$1328,$J$71),SUMIFS(DB_CAL_Q1_Q4!$S$5:$S$1328,DB_CAL_Q1_Q4!$L$5:$L$1328,R$77,DB_CAL_Q1_Q4!$O$5:$O$1328,$J$71,DB_CAL_Q1_Q4!$P$5:$P$1328,$J$73))))</f>
        <v>85</v>
      </c>
      <c r="S80" s="274">
        <f t="shared" si="51"/>
        <v>7.0546737213403876E-2</v>
      </c>
      <c r="T80" s="274">
        <f t="shared" si="52"/>
        <v>0.12242268041237113</v>
      </c>
      <c r="U80" s="274">
        <f t="shared" si="53"/>
        <v>0.12005649717514125</v>
      </c>
      <c r="Y80" s="389"/>
      <c r="Z80" s="389"/>
      <c r="AA80" s="370"/>
      <c r="AB80" s="370"/>
    </row>
    <row r="81" spans="1:35">
      <c r="A81" s="235">
        <v>4</v>
      </c>
      <c r="B81" s="388" t="str">
        <f t="shared" si="42"/>
        <v>Combustible accesible</v>
      </c>
      <c r="C81" s="270">
        <f t="shared" si="48"/>
        <v>220</v>
      </c>
      <c r="D81" s="271">
        <f t="shared" si="49"/>
        <v>0.16616314199395771</v>
      </c>
      <c r="E81" s="235"/>
      <c r="F81" s="386">
        <f t="shared" si="43"/>
        <v>853</v>
      </c>
      <c r="G81" s="384">
        <f t="shared" si="44"/>
        <v>1</v>
      </c>
      <c r="H81" s="265">
        <f t="shared" si="50"/>
        <v>853</v>
      </c>
      <c r="I81" s="245">
        <f t="shared" si="45"/>
        <v>0.64425981873111782</v>
      </c>
      <c r="J81" s="387" t="s">
        <v>326</v>
      </c>
      <c r="K81" s="235"/>
      <c r="L81" s="235">
        <v>5</v>
      </c>
      <c r="M81" s="272"/>
      <c r="N81" s="273" t="s">
        <v>326</v>
      </c>
      <c r="O81" s="271">
        <f t="shared" si="46"/>
        <v>0.64425981873111782</v>
      </c>
      <c r="P81" s="270">
        <f>IF(AND($J$71="Todas",$J$73="Todas"),SUMIF(DB_CAL_Q1_Q4!$L$5:$L$1328,P$77,DB_CAL_Q1_Q4!$T$5:$T$1328),IF($J$71="Todas",SUMIFS(DB_CAL_Q1_Q4!$T$5:$T$1328,DB_CAL_Q1_Q4!$L$5:$L$1328,P$77,DB_CAL_Q1_Q4!$P$5:$P$1328,$J$73),IF($J$73="Todas",SUMIFS(DB_CAL_Q1_Q4!$T$5:$T$1328,DB_CAL_Q1_Q4!$L$5:$L$1328,P$77,DB_CAL_Q1_Q4!$O$5:$O$1328,$J$71),SUMIFS(DB_CAL_Q1_Q4!$T$5:$T$1328,DB_CAL_Q1_Q4!$L$5:$L$1328,P$77,DB_CAL_Q1_Q4!$O$5:$O$1328,$J$71,DB_CAL_Q1_Q4!$P$5:$P$1328,$J$73))))</f>
        <v>220</v>
      </c>
      <c r="Q81" s="270">
        <f>IF(AND($J$71="Todas",$J$73="Todas"),SUMIF(DB_CAL_Q1_Q4!$L$5:$L$1328,Q$77,DB_CAL_Q1_Q4!$T$5:$T$1328),IF($J$71="Todas",SUMIFS(DB_CAL_Q1_Q4!$T$5:$T$1328,DB_CAL_Q1_Q4!$L$5:$L$1328,Q$77,DB_CAL_Q1_Q4!$P$5:$P$1328,$J$73),IF($J$73="Todas",SUMIFS(DB_CAL_Q1_Q4!$T$5:$T$1328,DB_CAL_Q1_Q4!$L$5:$L$1328,Q$77,DB_CAL_Q1_Q4!$O$5:$O$1328,$J$71),SUMIFS(DB_CAL_Q1_Q4!$T$5:$T$1328,DB_CAL_Q1_Q4!$L$5:$L$1328,Q$77,DB_CAL_Q1_Q4!$O$5:$O$1328,$J$71,DB_CAL_Q1_Q4!$P$5:$P$1328,$J$73))))</f>
        <v>345</v>
      </c>
      <c r="R81" s="270">
        <f>IF(AND($J$71="Todas",$J$73="Todas"),SUMIF(DB_CAL_Q1_Q4!$L$5:$L$1328,R$77,DB_CAL_Q1_Q4!$T$5:$T$1328),IF($J$71="Todas",SUMIFS(DB_CAL_Q1_Q4!$T$5:$T$1328,DB_CAL_Q1_Q4!$L$5:$L$1328,R$77,DB_CAL_Q1_Q4!$P$5:$P$1328,$J$73),IF($J$73="Todas",SUMIFS(DB_CAL_Q1_Q4!$T$5:$T$1328,DB_CAL_Q1_Q4!$L$5:$L$1328,R$77,DB_CAL_Q1_Q4!$O$5:$O$1328,$J$71),SUMIFS(DB_CAL_Q1_Q4!$T$5:$T$1328,DB_CAL_Q1_Q4!$L$5:$L$1328,R$77,DB_CAL_Q1_Q4!$O$5:$O$1328,$J$71,DB_CAL_Q1_Q4!$P$5:$P$1328,$J$73))))</f>
        <v>288</v>
      </c>
      <c r="S81" s="274">
        <f t="shared" si="51"/>
        <v>0.38800705467372132</v>
      </c>
      <c r="T81" s="274">
        <f t="shared" si="52"/>
        <v>0.44458762886597936</v>
      </c>
      <c r="U81" s="274">
        <f t="shared" si="53"/>
        <v>0.40677966101694918</v>
      </c>
      <c r="W81" s="235"/>
      <c r="X81" s="235"/>
      <c r="AB81" s="370"/>
    </row>
    <row r="82" spans="1:35">
      <c r="A82" s="235">
        <v>5</v>
      </c>
      <c r="B82" s="388" t="str">
        <f t="shared" si="42"/>
        <v>Mantenimiento</v>
      </c>
      <c r="C82" s="270">
        <f t="shared" si="48"/>
        <v>125</v>
      </c>
      <c r="D82" s="271">
        <f t="shared" si="49"/>
        <v>9.4410876132930519E-2</v>
      </c>
      <c r="E82" s="235"/>
      <c r="F82" s="386">
        <f t="shared" si="43"/>
        <v>13</v>
      </c>
      <c r="G82" s="384">
        <f t="shared" si="44"/>
        <v>1</v>
      </c>
      <c r="H82" s="265">
        <f t="shared" si="50"/>
        <v>13</v>
      </c>
      <c r="I82" s="245">
        <f t="shared" si="45"/>
        <v>9.8187311178247732E-3</v>
      </c>
      <c r="J82" s="387" t="s">
        <v>380</v>
      </c>
      <c r="K82" s="235"/>
      <c r="L82" s="235">
        <v>6</v>
      </c>
      <c r="M82" s="272"/>
      <c r="N82" s="273" t="s">
        <v>380</v>
      </c>
      <c r="O82" s="271">
        <f t="shared" si="46"/>
        <v>9.8187311178247732E-3</v>
      </c>
      <c r="P82" s="270">
        <f>IF(AND($J$71="Todas",$J$73="Todas"),SUMIF(DB_CAL_Q1_Q4!$L$5:$L$1328,P$77,DB_CAL_Q1_Q4!$U$5:$U$1328),IF($J$71="Todas",SUMIFS(DB_CAL_Q1_Q4!$U$5:$U$1328,DB_CAL_Q1_Q4!$L$5:$L$1328,P$77,DB_CAL_Q1_Q4!$P$5:$P$1328,$J$73),IF($J$73="Todas",SUMIFS(DB_CAL_Q1_Q4!$U$5:$U$1328,DB_CAL_Q1_Q4!$L$5:$L$1328,P$77,DB_CAL_Q1_Q4!$O$5:$O$1328,$J$71),SUMIFS(DB_CAL_Q1_Q4!$U$5:$U$1328,DB_CAL_Q1_Q4!$L$5:$L$1328,P$77,DB_CAL_Q1_Q4!$O$5:$O$1328,$J$71,DB_CAL_Q1_Q4!$P$5:$P$1328,$J$73))))</f>
        <v>3</v>
      </c>
      <c r="Q82" s="270">
        <f>IF(AND($J$71="Todas",$J$73="Todas"),SUMIF(DB_CAL_Q1_Q4!$L$5:$L$1328,Q$77,DB_CAL_Q1_Q4!$U$5:$U$1328),IF($J$71="Todas",SUMIFS(DB_CAL_Q1_Q4!$U$5:$U$1328,DB_CAL_Q1_Q4!$L$5:$L$1328,Q$77,DB_CAL_Q1_Q4!$P$5:$P$1328,$J$73),IF($J$73="Todas",SUMIFS(DB_CAL_Q1_Q4!$U$5:$U$1328,DB_CAL_Q1_Q4!$L$5:$L$1328,Q$77,DB_CAL_Q1_Q4!$O$5:$O$1328,$J$71),SUMIFS(DB_CAL_Q1_Q4!$U$5:$U$1328,DB_CAL_Q1_Q4!$L$5:$L$1328,Q$77,DB_CAL_Q1_Q4!$O$5:$O$1328,$J$71,DB_CAL_Q1_Q4!$P$5:$P$1328,$J$73))))</f>
        <v>3</v>
      </c>
      <c r="R82" s="270">
        <f>IF(AND($J$71="Todas",$J$73="Todas"),SUMIF(DB_CAL_Q1_Q4!$L$5:$L$1328,R$77,DB_CAL_Q1_Q4!$U$5:$U$1328),IF($J$71="Todas",SUMIFS(DB_CAL_Q1_Q4!$U$5:$U$1328,DB_CAL_Q1_Q4!$L$5:$L$1328,R$77,DB_CAL_Q1_Q4!$P$5:$P$1328,$J$73),IF($J$73="Todas",SUMIFS(DB_CAL_Q1_Q4!$U$5:$U$1328,DB_CAL_Q1_Q4!$L$5:$L$1328,R$77,DB_CAL_Q1_Q4!$O$5:$O$1328,$J$71),SUMIFS(DB_CAL_Q1_Q4!$U$5:$U$1328,DB_CAL_Q1_Q4!$L$5:$L$1328,R$77,DB_CAL_Q1_Q4!$O$5:$O$1328,$J$71,DB_CAL_Q1_Q4!$P$5:$P$1328,$J$73))))</f>
        <v>7</v>
      </c>
      <c r="S82" s="274">
        <f t="shared" si="51"/>
        <v>5.2910052910052907E-3</v>
      </c>
      <c r="T82" s="274">
        <f t="shared" si="52"/>
        <v>3.8659793814432991E-3</v>
      </c>
      <c r="U82" s="274">
        <f t="shared" si="53"/>
        <v>9.887005649717515E-3</v>
      </c>
      <c r="W82" s="235"/>
      <c r="X82" s="235"/>
      <c r="AB82" s="370"/>
    </row>
    <row r="83" spans="1:35">
      <c r="A83" s="235">
        <v>6</v>
      </c>
      <c r="B83" s="388" t="str">
        <f t="shared" si="42"/>
        <v>Otros</v>
      </c>
      <c r="C83" s="270">
        <f t="shared" si="48"/>
        <v>116</v>
      </c>
      <c r="D83" s="271">
        <f t="shared" si="49"/>
        <v>8.7613293051359523E-2</v>
      </c>
      <c r="E83" s="235"/>
      <c r="F83" s="386">
        <f t="shared" si="43"/>
        <v>33</v>
      </c>
      <c r="G83" s="384">
        <f t="shared" si="44"/>
        <v>1</v>
      </c>
      <c r="H83" s="265">
        <f t="shared" si="50"/>
        <v>33</v>
      </c>
      <c r="I83" s="245">
        <f t="shared" si="45"/>
        <v>2.4924471299093656E-2</v>
      </c>
      <c r="J83" s="387" t="s">
        <v>376</v>
      </c>
      <c r="K83" s="235"/>
      <c r="L83" s="235">
        <v>7</v>
      </c>
      <c r="M83" s="272"/>
      <c r="N83" s="273" t="s">
        <v>376</v>
      </c>
      <c r="O83" s="271">
        <f t="shared" si="46"/>
        <v>2.4924471299093656E-2</v>
      </c>
      <c r="P83" s="270">
        <f>IF(AND($J$71="Todas",$J$73="Todas"),SUMIF(DB_CAL_Q1_Q4!$L$5:$L$1328,P$77,DB_CAL_Q1_Q4!$V$5:$V$1328),IF($J$71="Todas",SUMIFS(DB_CAL_Q1_Q4!$V$5:$V$1328,DB_CAL_Q1_Q4!$L$5:$L$1328,P$77,DB_CAL_Q1_Q4!$P$5:$P$1328,$J$73),IF($J$73="Todas",SUMIFS(DB_CAL_Q1_Q4!$V$5:$V$1328,DB_CAL_Q1_Q4!$L$5:$L$1328,P$77,DB_CAL_Q1_Q4!$O$5:$O$1328,$J$71),SUMIFS(DB_CAL_Q1_Q4!$V$5:$V$1328,DB_CAL_Q1_Q4!$L$5:$L$1328,P$77,DB_CAL_Q1_Q4!$O$5:$O$1328,$J$71,DB_CAL_Q1_Q4!$P$5:$P$1328,$J$73))))</f>
        <v>2</v>
      </c>
      <c r="Q83" s="270">
        <f>IF(AND($J$71="Todas",$J$73="Todas"),SUMIF(DB_CAL_Q1_Q4!$L$5:$L$1328,Q$77,DB_CAL_Q1_Q4!$V$5:$V$1328),IF($J$71="Todas",SUMIFS(DB_CAL_Q1_Q4!$V$5:$V$1328,DB_CAL_Q1_Q4!$L$5:$L$1328,Q$77,DB_CAL_Q1_Q4!$P$5:$P$1328,$J$73),IF($J$73="Todas",SUMIFS(DB_CAL_Q1_Q4!$V$5:$V$1328,DB_CAL_Q1_Q4!$L$5:$L$1328,Q$77,DB_CAL_Q1_Q4!$O$5:$O$1328,$J$71),SUMIFS(DB_CAL_Q1_Q4!$V$5:$V$1328,DB_CAL_Q1_Q4!$L$5:$L$1328,Q$77,DB_CAL_Q1_Q4!$O$5:$O$1328,$J$71,DB_CAL_Q1_Q4!$P$5:$P$1328,$J$73))))</f>
        <v>17</v>
      </c>
      <c r="R83" s="270">
        <f>IF(AND($J$71="Todas",$J$73="Todas"),SUMIF(DB_CAL_Q1_Q4!$L$5:$L$1328,R$77,DB_CAL_Q1_Q4!$V$5:$V$1328),IF($J$71="Todas",SUMIFS(DB_CAL_Q1_Q4!$V$5:$V$1328,DB_CAL_Q1_Q4!$L$5:$L$1328,R$77,DB_CAL_Q1_Q4!$P$5:$P$1328,$J$73),IF($J$73="Todas",SUMIFS(DB_CAL_Q1_Q4!$V$5:$V$1328,DB_CAL_Q1_Q4!$L$5:$L$1328,R$77,DB_CAL_Q1_Q4!$O$5:$O$1328,$J$71),SUMIFS(DB_CAL_Q1_Q4!$V$5:$V$1328,DB_CAL_Q1_Q4!$L$5:$L$1328,R$77,DB_CAL_Q1_Q4!$O$5:$O$1328,$J$71,DB_CAL_Q1_Q4!$P$5:$P$1328,$J$73))))</f>
        <v>14</v>
      </c>
      <c r="S83" s="274">
        <f t="shared" si="51"/>
        <v>3.5273368606701938E-3</v>
      </c>
      <c r="T83" s="274">
        <f t="shared" si="52"/>
        <v>2.1907216494845359E-2</v>
      </c>
      <c r="U83" s="274">
        <f t="shared" si="53"/>
        <v>1.977401129943503E-2</v>
      </c>
      <c r="W83" s="235"/>
      <c r="X83" s="235"/>
      <c r="Y83" s="370"/>
      <c r="AB83" s="370"/>
    </row>
    <row r="84" spans="1:35">
      <c r="A84" s="235">
        <v>7</v>
      </c>
      <c r="B84" s="388" t="str">
        <f t="shared" si="42"/>
        <v>Almacenamiento</v>
      </c>
      <c r="C84" s="270">
        <f t="shared" si="48"/>
        <v>33</v>
      </c>
      <c r="D84" s="271">
        <f t="shared" si="49"/>
        <v>2.4924471299093656E-2</v>
      </c>
      <c r="E84" s="235"/>
      <c r="F84" s="386">
        <f t="shared" si="43"/>
        <v>441</v>
      </c>
      <c r="G84" s="384">
        <f t="shared" si="44"/>
        <v>1</v>
      </c>
      <c r="H84" s="265">
        <f t="shared" si="50"/>
        <v>441</v>
      </c>
      <c r="I84" s="245">
        <f t="shared" si="45"/>
        <v>0.33308157099697883</v>
      </c>
      <c r="J84" s="390" t="s">
        <v>377</v>
      </c>
      <c r="K84" s="235"/>
      <c r="L84" s="235">
        <v>8</v>
      </c>
      <c r="M84" s="272"/>
      <c r="N84" s="273" t="s">
        <v>377</v>
      </c>
      <c r="O84" s="271">
        <f t="shared" si="46"/>
        <v>0.33308157099697883</v>
      </c>
      <c r="P84" s="270">
        <f>IF(AND($J$71="Todas",$J$73="Todas"),SUMIF(DB_CAL_Q1_Q4!$L$5:$L$1328,P$77,DB_CAL_Q1_Q4!$W$5:$W$1328),IF($J$71="Todas",SUMIFS(DB_CAL_Q1_Q4!$W$5:$W$1328,DB_CAL_Q1_Q4!$L$5:$L$1328,P$77,DB_CAL_Q1_Q4!$P$5:$P$1328,$J$73),IF($J$73="Todas",SUMIFS(DB_CAL_Q1_Q4!$W$5:$W$1328,DB_CAL_Q1_Q4!$L$5:$L$1328,P$77,DB_CAL_Q1_Q4!$O$5:$O$1328,$J$71),SUMIFS(DB_CAL_Q1_Q4!$W$5:$W$1328,DB_CAL_Q1_Q4!$L$5:$L$1328,P$77,DB_CAL_Q1_Q4!$O$5:$O$1328,$J$71,DB_CAL_Q1_Q4!$P$5:$P$1328,$J$73))))</f>
        <v>145</v>
      </c>
      <c r="Q84" s="270">
        <f>IF(AND($J$71="Todas",$J$73="Todas"),SUMIF(DB_CAL_Q1_Q4!$L$5:$L$1328,Q$77,DB_CAL_Q1_Q4!$W$5:$W$1328),IF($J$71="Todas",SUMIFS(DB_CAL_Q1_Q4!$W$5:$W$1328,DB_CAL_Q1_Q4!$L$5:$L$1328,Q$77,DB_CAL_Q1_Q4!$P$5:$P$1328,$J$73),IF($J$73="Todas",SUMIFS(DB_CAL_Q1_Q4!$W$5:$W$1328,DB_CAL_Q1_Q4!$L$5:$L$1328,Q$77,DB_CAL_Q1_Q4!$O$5:$O$1328,$J$71),SUMIFS(DB_CAL_Q1_Q4!$W$5:$W$1328,DB_CAL_Q1_Q4!$L$5:$L$1328,Q$77,DB_CAL_Q1_Q4!$O$5:$O$1328,$J$71,DB_CAL_Q1_Q4!$P$5:$P$1328,$J$73))))</f>
        <v>140</v>
      </c>
      <c r="R84" s="270">
        <f>IF(AND($J$71="Todas",$J$73="Todas"),SUMIF(DB_CAL_Q1_Q4!$L$5:$L$1328,R$77,DB_CAL_Q1_Q4!$W$5:$W$1328),IF($J$71="Todas",SUMIFS(DB_CAL_Q1_Q4!$W$5:$W$1328,DB_CAL_Q1_Q4!$L$5:$L$1328,R$77,DB_CAL_Q1_Q4!$P$5:$P$1328,$J$73),IF($J$73="Todas",SUMIFS(DB_CAL_Q1_Q4!$W$5:$W$1328,DB_CAL_Q1_Q4!$L$5:$L$1328,R$77,DB_CAL_Q1_Q4!$O$5:$O$1328,$J$71),SUMIFS(DB_CAL_Q1_Q4!$W$5:$W$1328,DB_CAL_Q1_Q4!$L$5:$L$1328,R$77,DB_CAL_Q1_Q4!$O$5:$O$1328,$J$71,DB_CAL_Q1_Q4!$P$5:$P$1328,$J$73))))</f>
        <v>156</v>
      </c>
      <c r="S84" s="274">
        <f t="shared" si="51"/>
        <v>0.25573192239858905</v>
      </c>
      <c r="T84" s="274">
        <f t="shared" si="52"/>
        <v>0.18041237113402062</v>
      </c>
      <c r="U84" s="274">
        <f t="shared" si="53"/>
        <v>0.22033898305084745</v>
      </c>
      <c r="W84" s="370"/>
      <c r="X84" s="375"/>
      <c r="Y84" s="375"/>
      <c r="Z84" s="370"/>
      <c r="AB84" s="370"/>
    </row>
    <row r="85" spans="1:35">
      <c r="A85" s="235">
        <v>8</v>
      </c>
      <c r="B85" s="388" t="str">
        <f t="shared" si="42"/>
        <v>Precio equipos</v>
      </c>
      <c r="C85" s="270">
        <f t="shared" si="48"/>
        <v>28</v>
      </c>
      <c r="D85" s="271">
        <f t="shared" si="49"/>
        <v>2.1148036253776436E-2</v>
      </c>
      <c r="E85" s="235"/>
      <c r="F85" s="386">
        <f t="shared" si="43"/>
        <v>125</v>
      </c>
      <c r="G85" s="384">
        <f t="shared" si="44"/>
        <v>1</v>
      </c>
      <c r="H85" s="265">
        <f t="shared" si="50"/>
        <v>125</v>
      </c>
      <c r="I85" s="245">
        <f t="shared" si="45"/>
        <v>9.4410876132930519E-2</v>
      </c>
      <c r="J85" s="390" t="s">
        <v>325</v>
      </c>
      <c r="K85" s="235"/>
      <c r="L85" s="235">
        <v>9</v>
      </c>
      <c r="M85" s="272"/>
      <c r="N85" s="273" t="s">
        <v>325</v>
      </c>
      <c r="O85" s="271">
        <f t="shared" si="46"/>
        <v>9.4410876132930519E-2</v>
      </c>
      <c r="P85" s="270">
        <f>IF(AND($J$71="Todas",$J$73="Todas"),SUMIF(DB_CAL_Q1_Q4!$L$5:$L$1328,P$77,DB_CAL_Q1_Q4!$X$5:$X$1328),IF($J$71="Todas",SUMIFS(DB_CAL_Q1_Q4!$X$5:$X$1328,DB_CAL_Q1_Q4!$L$5:$L$1328,P$77,DB_CAL_Q1_Q4!$P$5:$P$1328,$J$73),IF($J$73="Todas",SUMIFS(DB_CAL_Q1_Q4!$X$5:$X$1328,DB_CAL_Q1_Q4!$L$5:$L$1328,P$77,DB_CAL_Q1_Q4!$O$5:$O$1328,$J$71),SUMIFS(DB_CAL_Q1_Q4!$X$5:$X$1328,DB_CAL_Q1_Q4!$L$5:$L$1328,P$77,DB_CAL_Q1_Q4!$O$5:$O$1328,$J$71,DB_CAL_Q1_Q4!$P$5:$P$1328,$J$73))))</f>
        <v>27</v>
      </c>
      <c r="Q85" s="270">
        <f>IF(AND($J$71="Todas",$J$73="Todas"),SUMIF(DB_CAL_Q1_Q4!$L$5:$L$1328,Q$77,DB_CAL_Q1_Q4!$X$5:$X$1328),IF($J$71="Todas",SUMIFS(DB_CAL_Q1_Q4!$X$5:$X$1328,DB_CAL_Q1_Q4!$L$5:$L$1328,Q$77,DB_CAL_Q1_Q4!$P$5:$P$1328,$J$73),IF($J$73="Todas",SUMIFS(DB_CAL_Q1_Q4!$X$5:$X$1328,DB_CAL_Q1_Q4!$L$5:$L$1328,Q$77,DB_CAL_Q1_Q4!$O$5:$O$1328,$J$71),SUMIFS(DB_CAL_Q1_Q4!$X$5:$X$1328,DB_CAL_Q1_Q4!$L$5:$L$1328,Q$77,DB_CAL_Q1_Q4!$O$5:$O$1328,$J$71,DB_CAL_Q1_Q4!$P$5:$P$1328,$J$73))))</f>
        <v>46</v>
      </c>
      <c r="R85" s="270">
        <f>IF(AND($J$71="Todas",$J$73="Todas"),SUMIF(DB_CAL_Q1_Q4!$L$5:$L$1328,R$77,DB_CAL_Q1_Q4!$X$5:$X$1328),IF($J$71="Todas",SUMIFS(DB_CAL_Q1_Q4!$X$5:$X$1328,DB_CAL_Q1_Q4!$L$5:$L$1328,R$77,DB_CAL_Q1_Q4!$P$5:$P$1328,$J$73),IF($J$73="Todas",SUMIFS(DB_CAL_Q1_Q4!$X$5:$X$1328,DB_CAL_Q1_Q4!$L$5:$L$1328,R$77,DB_CAL_Q1_Q4!$O$5:$O$1328,$J$71),SUMIFS(DB_CAL_Q1_Q4!$X$5:$X$1328,DB_CAL_Q1_Q4!$L$5:$L$1328,R$77,DB_CAL_Q1_Q4!$O$5:$O$1328,$J$71,DB_CAL_Q1_Q4!$P$5:$P$1328,$J$73))))</f>
        <v>52</v>
      </c>
      <c r="S85" s="274">
        <f t="shared" si="51"/>
        <v>4.7619047619047616E-2</v>
      </c>
      <c r="T85" s="274">
        <f t="shared" si="52"/>
        <v>5.9278350515463915E-2</v>
      </c>
      <c r="U85" s="274">
        <f t="shared" si="53"/>
        <v>7.3446327683615822E-2</v>
      </c>
      <c r="W85" s="370"/>
      <c r="X85" s="370"/>
      <c r="Y85" s="370"/>
      <c r="Z85" s="370"/>
    </row>
    <row r="86" spans="1:35" ht="13.5" thickBot="1">
      <c r="A86" s="235">
        <v>9</v>
      </c>
      <c r="B86" s="275" t="str">
        <f t="shared" si="42"/>
        <v>Sostenibilidad</v>
      </c>
      <c r="C86" s="276">
        <f t="shared" si="48"/>
        <v>13</v>
      </c>
      <c r="D86" s="277">
        <f t="shared" si="49"/>
        <v>9.8187311178247732E-3</v>
      </c>
      <c r="E86" s="235"/>
      <c r="F86" s="386">
        <f t="shared" si="43"/>
        <v>116</v>
      </c>
      <c r="G86" s="384">
        <f t="shared" si="44"/>
        <v>1</v>
      </c>
      <c r="H86" s="265">
        <f t="shared" si="50"/>
        <v>116</v>
      </c>
      <c r="I86" s="245">
        <f t="shared" si="45"/>
        <v>8.7613293051359523E-2</v>
      </c>
      <c r="J86" s="390" t="s">
        <v>309</v>
      </c>
      <c r="K86" s="235"/>
      <c r="L86" s="235">
        <v>10</v>
      </c>
      <c r="M86" s="278"/>
      <c r="N86" s="279" t="s">
        <v>309</v>
      </c>
      <c r="O86" s="391">
        <f t="shared" si="46"/>
        <v>8.7613293051359523E-2</v>
      </c>
      <c r="P86" s="392">
        <f>IF(AND($J$71="Todas",$J$73="Todas"),SUMIF(DB_CAL_Q1_Q4!$L$5:$L$1328,P$77,DB_CAL_Q1_Q4!$Y$5:$Y$1328),IF($J$71="Todas",SUMIFS(DB_CAL_Q1_Q4!$Y$5:$Y$1328,DB_CAL_Q1_Q4!$L$5:$L$1328,P$77,DB_CAL_Q1_Q4!$P$5:$P$1328,$J$73),IF($J$73="Todas",SUMIFS(DB_CAL_Q1_Q4!$Y$5:$Y$1328,DB_CAL_Q1_Q4!$L$5:$L$1328,P$77,DB_CAL_Q1_Q4!$O$5:$O$1328,$J$71),SUMIFS(DB_CAL_Q1_Q4!$Y$5:$Y$1328,DB_CAL_Q1_Q4!$L$5:$L$1328,P$77,DB_CAL_Q1_Q4!$O$5:$O$1328,$J$71,DB_CAL_Q1_Q4!$P$5:$P$1328,$J$73))))</f>
        <v>56</v>
      </c>
      <c r="Q86" s="392">
        <f>IF(AND($J$71="Todas",$J$73="Todas"),SUMIF(DB_CAL_Q1_Q4!$L$5:$L$1328,Q$77,DB_CAL_Q1_Q4!$Y$5:$Y$1328),IF($J$71="Todas",SUMIFS(DB_CAL_Q1_Q4!$Y$5:$Y$1328,DB_CAL_Q1_Q4!$L$5:$L$1328,Q$77,DB_CAL_Q1_Q4!$P$5:$P$1328,$J$73),IF($J$73="Todas",SUMIFS(DB_CAL_Q1_Q4!$Y$5:$Y$1328,DB_CAL_Q1_Q4!$L$5:$L$1328,Q$77,DB_CAL_Q1_Q4!$O$5:$O$1328,$J$71),SUMIFS(DB_CAL_Q1_Q4!$Y$5:$Y$1328,DB_CAL_Q1_Q4!$L$5:$L$1328,Q$77,DB_CAL_Q1_Q4!$O$5:$O$1328,$J$71,DB_CAL_Q1_Q4!$P$5:$P$1328,$J$73))))</f>
        <v>32</v>
      </c>
      <c r="R86" s="392">
        <f>IF(AND($J$71="Todas",$J$73="Todas"),SUMIF(DB_CAL_Q1_Q4!$L$5:$L$1328,R$77,DB_CAL_Q1_Q4!$Y$5:$Y$1328),IF($J$71="Todas",SUMIFS(DB_CAL_Q1_Q4!$Y$5:$Y$1328,DB_CAL_Q1_Q4!$L$5:$L$1328,R$77,DB_CAL_Q1_Q4!$P$5:$P$1328,$J$73),IF($J$73="Todas",SUMIFS(DB_CAL_Q1_Q4!$Y$5:$Y$1328,DB_CAL_Q1_Q4!$L$5:$L$1328,R$77,DB_CAL_Q1_Q4!$O$5:$O$1328,$J$71),SUMIFS(DB_CAL_Q1_Q4!$Y$5:$Y$1328,DB_CAL_Q1_Q4!$L$5:$L$1328,R$77,DB_CAL_Q1_Q4!$O$5:$O$1328,$J$71,DB_CAL_Q1_Q4!$P$5:$P$1328,$J$73))))</f>
        <v>28</v>
      </c>
      <c r="S86" s="393">
        <f t="shared" si="51"/>
        <v>9.8765432098765427E-2</v>
      </c>
      <c r="T86" s="393">
        <f t="shared" si="52"/>
        <v>4.1237113402061855E-2</v>
      </c>
      <c r="U86" s="393">
        <f t="shared" si="53"/>
        <v>3.954802259887006E-2</v>
      </c>
      <c r="W86" s="370"/>
    </row>
    <row r="87" spans="1:35" ht="13.5" thickTop="1">
      <c r="E87" s="381"/>
      <c r="F87" s="381"/>
      <c r="G87" s="381"/>
      <c r="H87" s="381"/>
      <c r="I87" s="381"/>
      <c r="J87" s="381"/>
      <c r="K87" s="394"/>
      <c r="L87" s="381"/>
      <c r="O87" s="236"/>
      <c r="P87" s="343">
        <f>SUM(P78:P86)</f>
        <v>567</v>
      </c>
      <c r="Q87" s="343">
        <f t="shared" ref="Q87:U87" si="54">SUM(Q78:Q86)</f>
        <v>776</v>
      </c>
      <c r="R87" s="343">
        <f t="shared" si="54"/>
        <v>708</v>
      </c>
      <c r="S87" s="395">
        <f t="shared" si="54"/>
        <v>1</v>
      </c>
      <c r="T87" s="395">
        <f t="shared" si="54"/>
        <v>1</v>
      </c>
      <c r="U87" s="396">
        <f t="shared" si="54"/>
        <v>1</v>
      </c>
      <c r="W87" s="370"/>
    </row>
    <row r="88" spans="1:35">
      <c r="D88" s="235"/>
      <c r="E88" s="235"/>
      <c r="F88" s="235"/>
      <c r="G88" s="235"/>
      <c r="H88" s="235"/>
      <c r="I88" s="235"/>
      <c r="J88" s="235"/>
      <c r="K88" s="266"/>
      <c r="L88" s="235"/>
      <c r="O88" s="236"/>
      <c r="P88" s="235">
        <f>IF(AND($J$71="Todas",$J$73="Todas"),COUNTIF(DB_CAL_Q1_Q4!$L$5:$L$1328,P$77),IF($J$71="Todas",COUNTIFS(DB_CAL_Q1_Q4!$L$5:$L$1328,P$77,DB_CAL_Q1_Q4!$P$5:$P$1328,$J$73),IF($J$73="Todas",COUNTIFS(DB_CAL_Q1_Q4!$L$5:$L$1328,P$77,DB_CAL_Q1_Q4!$O$5:$O$1328,$J$71),COUNTIFS(DB_CAL_Q1_Q4!$L$5:$L$1328,P$77,DB_CAL_Q1_Q4!$O$5:$O$1328,$J$71,DB_CAL_Q1_Q4!$P$5:$P$1328,$J$73))))</f>
        <v>465</v>
      </c>
      <c r="Q88" s="235">
        <f>IF(AND($J$71="Todas",$J$73="Todas"),COUNTIF(DB_CAL_Q1_Q4!$L$5:$L$1328,Q$77),IF($J$71="Todas",COUNTIFS(DB_CAL_Q1_Q4!$L$5:$L$1328,Q$77,DB_CAL_Q1_Q4!$P$5:$P$1328,$J$73),IF($J$73="Todas",COUNTIFS(DB_CAL_Q1_Q4!$L$5:$L$1328,Q$77,DB_CAL_Q1_Q4!$O$5:$O$1328,$J$71),COUNTIFS(DB_CAL_Q1_Q4!$L$5:$L$1328,Q$77,DB_CAL_Q1_Q4!$O$5:$O$1328,$J$71,DB_CAL_Q1_Q4!$P$5:$P$1328,$J$73))))</f>
        <v>455</v>
      </c>
      <c r="R88" s="235">
        <f>IF(AND($J$71="Todas",$J$73="Todas"),COUNTIF(DB_CAL_Q1_Q4!$L$5:$L$1328,R$77),IF($J$71="Todas",COUNTIFS(DB_CAL_Q1_Q4!$L$5:$L$1328,R$77,DB_CAL_Q1_Q4!$P$5:$P$1328,$J$73),IF($J$73="Todas",COUNTIFS(DB_CAL_Q1_Q4!$L$5:$L$1328,R$77,DB_CAL_Q1_Q4!$O$5:$O$1328,$J$71),COUNTIFS(DB_CAL_Q1_Q4!$L$5:$L$1328,R$77,DB_CAL_Q1_Q4!$O$5:$O$1328,$J$71,DB_CAL_Q1_Q4!$P$5:$P$1328,$J$73))))</f>
        <v>404</v>
      </c>
      <c r="T88" s="235"/>
      <c r="U88" s="344"/>
      <c r="W88" s="370"/>
    </row>
    <row r="89" spans="1:35" s="370" customFormat="1">
      <c r="A89" s="375"/>
      <c r="B89" s="305"/>
      <c r="C89" s="305"/>
      <c r="D89" s="305"/>
      <c r="E89" s="305"/>
      <c r="F89" s="305"/>
      <c r="G89" s="305"/>
      <c r="H89" s="305"/>
      <c r="I89" s="305"/>
      <c r="J89" s="305"/>
      <c r="K89" s="305"/>
      <c r="L89" s="305"/>
      <c r="T89" s="305"/>
      <c r="U89" s="397"/>
      <c r="V89" s="305"/>
      <c r="W89" s="305"/>
      <c r="X89" s="305"/>
    </row>
    <row r="90" spans="1:35" s="370" customFormat="1">
      <c r="A90" s="375"/>
      <c r="B90" s="305"/>
      <c r="C90" s="305"/>
      <c r="D90" s="305"/>
      <c r="E90" s="305"/>
      <c r="F90" s="305"/>
      <c r="G90" s="305"/>
      <c r="H90" s="305"/>
      <c r="I90" s="305"/>
      <c r="J90" s="305"/>
      <c r="K90" s="305"/>
      <c r="L90" s="305"/>
      <c r="T90" s="305"/>
      <c r="U90" s="397"/>
      <c r="V90" s="305"/>
      <c r="W90" s="305"/>
      <c r="X90" s="305"/>
    </row>
    <row r="91" spans="1:35" s="370" customFormat="1">
      <c r="A91" s="375"/>
      <c r="B91" s="305"/>
      <c r="C91" s="305"/>
      <c r="D91" s="305"/>
      <c r="E91" s="305"/>
      <c r="F91" s="305"/>
      <c r="G91" s="305"/>
      <c r="H91" s="305"/>
      <c r="I91" s="305"/>
      <c r="J91" s="305"/>
      <c r="K91" s="305"/>
      <c r="L91" s="305"/>
      <c r="T91" s="305"/>
      <c r="U91" s="397"/>
      <c r="V91" s="305"/>
      <c r="W91" s="305"/>
      <c r="X91" s="305"/>
    </row>
    <row r="92" spans="1:35" s="370" customFormat="1">
      <c r="A92" s="375"/>
      <c r="B92" s="305"/>
      <c r="C92" s="305"/>
      <c r="D92" s="305"/>
      <c r="E92" s="305"/>
      <c r="F92" s="305"/>
      <c r="G92" s="305"/>
      <c r="H92" s="305"/>
      <c r="I92" s="305"/>
      <c r="J92" s="305"/>
      <c r="K92" s="305"/>
      <c r="L92" s="305"/>
      <c r="T92" s="305"/>
      <c r="U92" s="397"/>
      <c r="V92" s="305"/>
      <c r="W92" s="305"/>
      <c r="X92" s="305"/>
    </row>
    <row r="93" spans="1:35" s="370" customFormat="1">
      <c r="A93" s="375"/>
      <c r="B93" s="305"/>
      <c r="C93" s="305"/>
      <c r="D93" s="305"/>
      <c r="E93" s="305"/>
      <c r="F93" s="305"/>
      <c r="G93" s="305"/>
      <c r="H93" s="305"/>
      <c r="I93" s="305"/>
      <c r="J93" s="305"/>
      <c r="K93" s="305"/>
      <c r="L93" s="305"/>
      <c r="T93" s="305"/>
      <c r="U93" s="397"/>
      <c r="V93" s="305"/>
      <c r="W93" s="305"/>
      <c r="X93" s="305"/>
    </row>
    <row r="94" spans="1:35" s="370" customFormat="1">
      <c r="A94" s="375"/>
      <c r="B94" s="305"/>
      <c r="C94" s="305"/>
      <c r="D94" s="305"/>
      <c r="E94" s="305"/>
      <c r="F94" s="305"/>
      <c r="G94" s="305"/>
      <c r="H94" s="305"/>
      <c r="I94" s="305"/>
      <c r="J94" s="305"/>
      <c r="K94" s="305"/>
      <c r="L94" s="305"/>
      <c r="T94" s="305"/>
      <c r="U94" s="397"/>
      <c r="V94" s="305"/>
      <c r="W94" s="305"/>
      <c r="X94" s="305"/>
      <c r="Y94" s="236"/>
      <c r="Z94" s="236"/>
      <c r="AA94" s="236"/>
      <c r="AB94" s="236"/>
      <c r="AC94" s="236"/>
      <c r="AD94" s="236"/>
      <c r="AE94" s="236"/>
      <c r="AF94" s="236"/>
    </row>
    <row r="95" spans="1:35" s="370" customFormat="1">
      <c r="A95" s="375"/>
      <c r="B95" s="305"/>
      <c r="C95" s="305"/>
      <c r="D95" s="305"/>
      <c r="E95" s="305"/>
      <c r="F95" s="305"/>
      <c r="G95" s="305"/>
      <c r="H95" s="305"/>
      <c r="I95" s="305"/>
      <c r="J95" s="305"/>
      <c r="K95" s="305"/>
      <c r="L95" s="305"/>
      <c r="T95" s="305"/>
      <c r="U95" s="397"/>
      <c r="V95" s="305"/>
      <c r="W95" s="305"/>
      <c r="X95" s="305"/>
      <c r="AG95" s="236"/>
      <c r="AH95" s="236"/>
      <c r="AI95" s="236"/>
    </row>
    <row r="96" spans="1:35" s="370" customFormat="1">
      <c r="A96" s="375"/>
      <c r="B96" s="305"/>
      <c r="C96" s="305"/>
      <c r="D96" s="305"/>
      <c r="E96" s="305"/>
      <c r="F96" s="305"/>
      <c r="G96" s="305"/>
      <c r="H96" s="305"/>
      <c r="I96" s="305"/>
      <c r="J96" s="305"/>
      <c r="K96" s="305"/>
      <c r="L96" s="305"/>
      <c r="T96" s="305"/>
      <c r="U96" s="397"/>
      <c r="V96" s="305"/>
      <c r="W96" s="305"/>
      <c r="X96" s="305"/>
      <c r="AI96" s="236"/>
    </row>
    <row r="97" spans="1:35" s="370" customFormat="1">
      <c r="A97" s="375"/>
      <c r="B97" s="305"/>
      <c r="C97" s="305"/>
      <c r="D97" s="305"/>
      <c r="E97" s="305"/>
      <c r="F97" s="305"/>
      <c r="G97" s="305"/>
      <c r="H97" s="305"/>
      <c r="I97" s="305"/>
      <c r="J97" s="305"/>
      <c r="K97" s="305"/>
      <c r="L97" s="305"/>
      <c r="T97" s="305"/>
      <c r="U97" s="397"/>
      <c r="V97" s="305"/>
      <c r="W97" s="305"/>
      <c r="X97" s="305"/>
      <c r="AI97" s="236"/>
    </row>
    <row r="98" spans="1:35" s="370" customFormat="1">
      <c r="A98" s="375"/>
      <c r="B98" s="305"/>
      <c r="C98" s="305"/>
      <c r="D98" s="305"/>
      <c r="E98" s="305"/>
      <c r="F98" s="305"/>
      <c r="G98" s="305"/>
      <c r="H98" s="305"/>
      <c r="I98" s="305"/>
      <c r="J98" s="305"/>
      <c r="K98" s="305"/>
      <c r="L98" s="305"/>
      <c r="T98" s="305"/>
      <c r="U98" s="397"/>
      <c r="V98" s="305"/>
      <c r="W98" s="305"/>
      <c r="X98" s="305"/>
      <c r="AI98" s="236"/>
    </row>
    <row r="99" spans="1:35" s="370" customFormat="1">
      <c r="A99" s="375"/>
      <c r="B99" s="305"/>
      <c r="C99" s="305"/>
      <c r="D99" s="305"/>
      <c r="E99" s="305"/>
      <c r="F99" s="305"/>
      <c r="G99" s="305"/>
      <c r="H99" s="305"/>
      <c r="I99" s="305"/>
      <c r="J99" s="305"/>
      <c r="K99" s="305"/>
      <c r="L99" s="305"/>
      <c r="T99" s="305"/>
      <c r="U99" s="397"/>
      <c r="V99" s="305"/>
      <c r="W99" s="305"/>
      <c r="X99" s="305"/>
      <c r="AI99" s="236"/>
    </row>
    <row r="100" spans="1:35" s="370" customFormat="1">
      <c r="A100" s="375"/>
      <c r="B100" s="305"/>
      <c r="C100" s="305"/>
      <c r="D100" s="305"/>
      <c r="E100" s="305"/>
      <c r="F100" s="305"/>
      <c r="G100" s="305"/>
      <c r="H100" s="305"/>
      <c r="I100" s="305"/>
      <c r="J100" s="305"/>
      <c r="K100" s="305"/>
      <c r="L100" s="305"/>
      <c r="T100" s="305"/>
      <c r="U100" s="397"/>
      <c r="V100" s="305"/>
      <c r="W100" s="305"/>
      <c r="X100" s="305"/>
      <c r="AI100" s="236"/>
    </row>
    <row r="101" spans="1:35" s="370" customFormat="1">
      <c r="A101" s="375"/>
      <c r="B101" s="305"/>
      <c r="C101" s="305"/>
      <c r="D101" s="305"/>
      <c r="E101" s="305"/>
      <c r="F101" s="305"/>
      <c r="G101" s="305"/>
      <c r="H101" s="305"/>
      <c r="I101" s="305"/>
      <c r="J101" s="305"/>
      <c r="K101" s="305"/>
      <c r="L101" s="305"/>
      <c r="T101" s="305"/>
      <c r="U101" s="397"/>
      <c r="V101" s="305"/>
      <c r="W101" s="305"/>
      <c r="X101" s="305"/>
      <c r="AI101" s="236"/>
    </row>
    <row r="102" spans="1:35" s="370" customFormat="1">
      <c r="A102" s="375"/>
      <c r="B102" s="305"/>
      <c r="C102" s="305"/>
      <c r="D102" s="305"/>
      <c r="E102" s="305"/>
      <c r="F102" s="305"/>
      <c r="G102" s="305"/>
      <c r="H102" s="305"/>
      <c r="I102" s="305"/>
      <c r="J102" s="305"/>
      <c r="K102" s="305"/>
      <c r="L102" s="305"/>
      <c r="T102" s="305"/>
      <c r="U102" s="397"/>
      <c r="V102" s="305"/>
      <c r="W102" s="305"/>
      <c r="X102" s="305"/>
      <c r="AI102" s="236"/>
    </row>
    <row r="103" spans="1:35" s="370" customFormat="1">
      <c r="A103" s="375"/>
      <c r="B103" s="305"/>
      <c r="C103" s="305"/>
      <c r="D103" s="305"/>
      <c r="E103" s="305"/>
      <c r="F103" s="305"/>
      <c r="G103" s="305"/>
      <c r="H103" s="305"/>
      <c r="I103" s="305"/>
      <c r="J103" s="305"/>
      <c r="K103" s="305"/>
      <c r="L103" s="305"/>
      <c r="T103" s="305"/>
      <c r="U103" s="397"/>
      <c r="V103" s="305"/>
      <c r="W103" s="305"/>
      <c r="X103" s="305"/>
      <c r="AI103" s="236"/>
    </row>
    <row r="104" spans="1:35" s="370" customFormat="1">
      <c r="A104" s="375"/>
      <c r="B104" s="305"/>
      <c r="C104" s="305"/>
      <c r="D104" s="305"/>
      <c r="E104" s="305"/>
      <c r="F104" s="305"/>
      <c r="G104" s="305"/>
      <c r="H104" s="305"/>
      <c r="I104" s="305"/>
      <c r="J104" s="305"/>
      <c r="K104" s="305"/>
      <c r="L104" s="305"/>
      <c r="T104" s="305"/>
      <c r="U104" s="397"/>
      <c r="V104" s="305"/>
      <c r="W104" s="305"/>
      <c r="X104" s="305"/>
      <c r="AI104" s="236"/>
    </row>
    <row r="105" spans="1:35" s="370" customFormat="1">
      <c r="A105" s="375"/>
      <c r="B105" s="305"/>
      <c r="C105" s="305"/>
      <c r="D105" s="305"/>
      <c r="E105" s="305"/>
      <c r="F105" s="305"/>
      <c r="G105" s="305"/>
      <c r="H105" s="305"/>
      <c r="I105" s="305"/>
      <c r="J105" s="305"/>
      <c r="K105" s="305"/>
      <c r="L105" s="305"/>
      <c r="T105" s="305"/>
      <c r="U105" s="397"/>
      <c r="V105" s="305"/>
      <c r="W105" s="305"/>
      <c r="X105" s="305"/>
      <c r="AI105" s="236"/>
    </row>
    <row r="106" spans="1:35" s="370" customFormat="1">
      <c r="A106" s="375"/>
      <c r="B106" s="305"/>
      <c r="C106" s="305"/>
      <c r="D106" s="305"/>
      <c r="E106" s="305"/>
      <c r="F106" s="305"/>
      <c r="G106" s="305"/>
      <c r="H106" s="305"/>
      <c r="I106" s="305"/>
      <c r="J106" s="305"/>
      <c r="K106" s="305"/>
      <c r="L106" s="305"/>
      <c r="T106" s="305"/>
      <c r="U106" s="397"/>
      <c r="V106" s="305"/>
      <c r="W106" s="305"/>
      <c r="X106" s="305"/>
      <c r="AI106" s="236"/>
    </row>
    <row r="107" spans="1:35" s="370" customFormat="1">
      <c r="A107" s="235"/>
      <c r="B107" s="305"/>
      <c r="C107" s="305"/>
      <c r="D107" s="305"/>
      <c r="E107" s="305"/>
      <c r="F107" s="305"/>
      <c r="G107" s="305"/>
      <c r="H107" s="305"/>
      <c r="I107" s="305"/>
      <c r="J107" s="305"/>
      <c r="K107" s="305"/>
      <c r="L107" s="305"/>
      <c r="S107" s="236"/>
      <c r="T107" s="305"/>
      <c r="U107" s="397"/>
      <c r="V107" s="305"/>
      <c r="W107" s="305"/>
      <c r="X107" s="305"/>
      <c r="Y107" s="236"/>
      <c r="Z107" s="236"/>
      <c r="AA107" s="236"/>
      <c r="AB107" s="236"/>
      <c r="AC107" s="236"/>
      <c r="AD107" s="236"/>
      <c r="AE107" s="236"/>
      <c r="AF107" s="236"/>
      <c r="AI107" s="236"/>
    </row>
    <row r="108" spans="1:35">
      <c r="M108" s="370"/>
      <c r="N108" s="370"/>
      <c r="P108" s="370"/>
      <c r="Q108" s="370"/>
      <c r="R108" s="370"/>
    </row>
    <row r="115" spans="1:35">
      <c r="A115" s="236"/>
      <c r="O115" s="236"/>
    </row>
    <row r="116" spans="1:35">
      <c r="A116" s="236"/>
      <c r="O116" s="236"/>
    </row>
    <row r="117" spans="1:35">
      <c r="A117" s="236"/>
      <c r="O117" s="236"/>
    </row>
    <row r="118" spans="1:35">
      <c r="A118" s="236"/>
      <c r="O118" s="236"/>
    </row>
    <row r="119" spans="1:35">
      <c r="A119" s="236"/>
      <c r="O119" s="236"/>
    </row>
    <row r="120" spans="1:35">
      <c r="A120" s="236"/>
      <c r="O120" s="236"/>
    </row>
    <row r="121" spans="1:35">
      <c r="A121" s="236"/>
      <c r="O121" s="236"/>
      <c r="AI121" s="370"/>
    </row>
    <row r="122" spans="1:35">
      <c r="A122" s="236"/>
      <c r="O122" s="236"/>
      <c r="AI122" s="370"/>
    </row>
    <row r="123" spans="1:35">
      <c r="A123" s="236"/>
      <c r="O123" s="236"/>
    </row>
    <row r="124" spans="1:35">
      <c r="A124" s="236"/>
      <c r="O124" s="236"/>
    </row>
    <row r="125" spans="1:35">
      <c r="A125" s="236"/>
      <c r="B125" s="398"/>
      <c r="C125" s="399"/>
      <c r="D125" s="400"/>
      <c r="E125" s="400"/>
      <c r="F125" s="400"/>
      <c r="G125" s="249"/>
      <c r="H125" s="370"/>
      <c r="I125" s="340"/>
      <c r="J125" s="340"/>
      <c r="K125" s="340"/>
      <c r="L125" s="249"/>
      <c r="O125" s="236"/>
      <c r="AI125" s="370"/>
    </row>
    <row r="126" spans="1:35">
      <c r="A126" s="236"/>
      <c r="B126" s="398"/>
      <c r="C126" s="399"/>
      <c r="D126" s="400"/>
      <c r="E126" s="400"/>
      <c r="F126" s="400"/>
      <c r="G126" s="249"/>
      <c r="H126" s="370"/>
      <c r="I126" s="340"/>
      <c r="J126" s="340"/>
      <c r="K126" s="340"/>
      <c r="L126" s="249"/>
      <c r="O126" s="236"/>
      <c r="AG126" s="398"/>
    </row>
    <row r="127" spans="1:35">
      <c r="A127" s="236"/>
      <c r="B127" s="398"/>
      <c r="C127" s="399"/>
      <c r="D127" s="400"/>
      <c r="E127" s="400"/>
      <c r="F127" s="400"/>
      <c r="G127" s="249"/>
      <c r="H127" s="370"/>
      <c r="I127" s="340"/>
      <c r="J127" s="340"/>
      <c r="K127" s="340"/>
      <c r="L127" s="249"/>
      <c r="O127" s="236"/>
      <c r="AG127" s="398"/>
    </row>
    <row r="128" spans="1:35">
      <c r="A128" s="236"/>
      <c r="B128" s="398"/>
      <c r="C128" s="399"/>
      <c r="D128" s="400"/>
      <c r="E128" s="400"/>
      <c r="F128" s="400"/>
      <c r="G128" s="249"/>
      <c r="H128" s="370"/>
      <c r="I128" s="340"/>
      <c r="J128" s="340"/>
      <c r="K128" s="340"/>
      <c r="L128" s="249"/>
      <c r="O128" s="236"/>
      <c r="AG128" s="398"/>
    </row>
    <row r="129" spans="1:33">
      <c r="A129" s="236"/>
      <c r="B129" s="370"/>
      <c r="C129" s="370"/>
      <c r="D129" s="370"/>
      <c r="E129" s="370"/>
      <c r="F129" s="370"/>
      <c r="G129" s="370"/>
      <c r="H129" s="370"/>
      <c r="I129" s="370"/>
      <c r="J129" s="370"/>
      <c r="K129" s="370"/>
      <c r="L129" s="370"/>
      <c r="O129" s="236"/>
      <c r="AG129" s="398"/>
    </row>
    <row r="130" spans="1:33">
      <c r="A130" s="236"/>
      <c r="B130" s="370"/>
      <c r="C130" s="370"/>
      <c r="D130" s="370"/>
      <c r="E130" s="370"/>
      <c r="F130" s="370"/>
      <c r="G130" s="370"/>
      <c r="H130" s="370"/>
      <c r="I130" s="370"/>
      <c r="J130" s="370"/>
      <c r="K130" s="370"/>
      <c r="L130" s="370"/>
      <c r="O130" s="236"/>
      <c r="AG130" s="381"/>
    </row>
    <row r="131" spans="1:33">
      <c r="A131" s="236"/>
      <c r="B131" s="370"/>
      <c r="C131" s="370"/>
      <c r="D131" s="370"/>
      <c r="E131" s="370"/>
      <c r="F131" s="370"/>
      <c r="G131" s="370"/>
      <c r="H131" s="370"/>
      <c r="I131" s="370"/>
      <c r="J131" s="370"/>
      <c r="K131" s="370"/>
      <c r="L131" s="370"/>
      <c r="O131" s="236"/>
      <c r="AG131" s="381"/>
    </row>
    <row r="132" spans="1:33">
      <c r="A132" s="236"/>
      <c r="O132" s="236"/>
      <c r="AG132" s="381"/>
    </row>
    <row r="133" spans="1:33">
      <c r="A133" s="236"/>
      <c r="O133" s="236"/>
      <c r="AG133" s="381"/>
    </row>
    <row r="134" spans="1:33">
      <c r="A134" s="236"/>
      <c r="O134" s="236"/>
      <c r="AG134" s="381"/>
    </row>
    <row r="135" spans="1:33">
      <c r="A135" s="236"/>
      <c r="O135" s="236"/>
      <c r="AG135" s="381"/>
    </row>
    <row r="136" spans="1:33">
      <c r="A136" s="236"/>
      <c r="O136" s="236"/>
      <c r="Y136" s="235"/>
      <c r="Z136" s="235"/>
      <c r="AA136" s="235"/>
      <c r="AB136" s="235"/>
      <c r="AC136" s="401"/>
      <c r="AD136" s="401"/>
      <c r="AE136" s="401"/>
      <c r="AF136" s="401"/>
      <c r="AG136" s="381"/>
    </row>
    <row r="137" spans="1:33">
      <c r="A137" s="236"/>
      <c r="O137" s="236"/>
      <c r="Y137" s="235"/>
      <c r="Z137" s="235"/>
      <c r="AA137" s="235"/>
      <c r="AB137" s="235"/>
      <c r="AC137" s="401"/>
      <c r="AD137" s="401"/>
      <c r="AE137" s="401"/>
      <c r="AF137" s="401"/>
      <c r="AG137" s="381"/>
    </row>
    <row r="138" spans="1:33">
      <c r="A138" s="236"/>
      <c r="O138" s="236"/>
      <c r="Y138" s="401"/>
      <c r="Z138" s="401"/>
      <c r="AA138" s="401"/>
      <c r="AB138" s="401"/>
      <c r="AC138" s="401"/>
      <c r="AD138" s="401"/>
      <c r="AE138" s="401"/>
      <c r="AF138" s="401"/>
      <c r="AG138" s="381"/>
    </row>
    <row r="139" spans="1:33">
      <c r="A139" s="236"/>
      <c r="O139" s="236"/>
      <c r="AG139" s="381"/>
    </row>
    <row r="140" spans="1:33">
      <c r="A140" s="236"/>
      <c r="O140" s="236"/>
      <c r="AG140" s="381"/>
    </row>
    <row r="141" spans="1:33">
      <c r="A141" s="236"/>
      <c r="O141" s="236"/>
    </row>
    <row r="142" spans="1:33">
      <c r="A142" s="236"/>
      <c r="O142" s="236"/>
      <c r="W142" s="402"/>
    </row>
    <row r="143" spans="1:33">
      <c r="A143" s="236"/>
      <c r="O143" s="236"/>
      <c r="W143" s="402"/>
    </row>
    <row r="144" spans="1:33">
      <c r="A144" s="236"/>
      <c r="O144" s="236"/>
      <c r="W144" s="402"/>
    </row>
    <row r="145" spans="1:33">
      <c r="A145" s="236"/>
      <c r="O145" s="236"/>
    </row>
    <row r="146" spans="1:33">
      <c r="A146" s="236"/>
      <c r="O146" s="236"/>
      <c r="W146" s="403"/>
    </row>
    <row r="147" spans="1:33">
      <c r="A147" s="236"/>
      <c r="O147" s="236"/>
    </row>
    <row r="148" spans="1:33">
      <c r="A148" s="236"/>
      <c r="O148" s="236"/>
      <c r="V148" s="404"/>
      <c r="W148" s="405"/>
      <c r="X148" s="405"/>
      <c r="Y148" s="405"/>
      <c r="Z148" s="405"/>
      <c r="AA148" s="405"/>
      <c r="AB148" s="405"/>
      <c r="AC148" s="405"/>
      <c r="AD148" s="405"/>
      <c r="AE148" s="405"/>
      <c r="AF148" s="405"/>
    </row>
    <row r="149" spans="1:33">
      <c r="A149" s="236"/>
      <c r="O149" s="236"/>
      <c r="AG149" s="405"/>
    </row>
    <row r="150" spans="1:33">
      <c r="A150" s="236"/>
      <c r="O150" s="236"/>
    </row>
    <row r="151" spans="1:33">
      <c r="A151" s="236"/>
      <c r="O151" s="236"/>
    </row>
    <row r="152" spans="1:33">
      <c r="A152" s="236"/>
      <c r="O152" s="236"/>
    </row>
    <row r="153" spans="1:33">
      <c r="A153" s="236"/>
      <c r="O153" s="236"/>
    </row>
    <row r="154" spans="1:33">
      <c r="A154" s="236"/>
      <c r="O154" s="236"/>
    </row>
    <row r="155" spans="1:33">
      <c r="A155" s="236"/>
      <c r="O155" s="236"/>
    </row>
    <row r="156" spans="1:33">
      <c r="A156" s="236"/>
      <c r="O156" s="236"/>
    </row>
    <row r="157" spans="1:33">
      <c r="A157" s="236"/>
      <c r="O157" s="236"/>
    </row>
    <row r="158" spans="1:33">
      <c r="A158" s="236"/>
      <c r="O158" s="236"/>
    </row>
    <row r="159" spans="1:33">
      <c r="A159" s="236"/>
      <c r="O159" s="236"/>
    </row>
    <row r="160" spans="1:33">
      <c r="A160" s="236"/>
      <c r="O160" s="236"/>
    </row>
    <row r="161" spans="1:15">
      <c r="A161" s="236"/>
      <c r="O161" s="236"/>
    </row>
    <row r="162" spans="1:15">
      <c r="A162" s="236"/>
      <c r="O162" s="236"/>
    </row>
    <row r="163" spans="1:15">
      <c r="A163" s="236"/>
      <c r="O163" s="236"/>
    </row>
    <row r="164" spans="1:15">
      <c r="A164" s="236"/>
      <c r="O164" s="236"/>
    </row>
    <row r="165" spans="1:15">
      <c r="A165" s="236"/>
      <c r="O165" s="236"/>
    </row>
    <row r="166" spans="1:15">
      <c r="A166" s="236"/>
      <c r="O166" s="236"/>
    </row>
    <row r="167" spans="1:15">
      <c r="A167" s="236"/>
      <c r="O167" s="236"/>
    </row>
    <row r="168" spans="1:15">
      <c r="A168" s="236"/>
      <c r="O168" s="236"/>
    </row>
    <row r="169" spans="1:15">
      <c r="A169" s="236"/>
      <c r="O169" s="236"/>
    </row>
    <row r="170" spans="1:15">
      <c r="A170" s="236"/>
      <c r="O170" s="236"/>
    </row>
    <row r="171" spans="1:15">
      <c r="A171" s="236"/>
      <c r="O171" s="236"/>
    </row>
    <row r="172" spans="1:15">
      <c r="A172" s="236"/>
      <c r="O172" s="236"/>
    </row>
    <row r="173" spans="1:15">
      <c r="A173" s="236"/>
      <c r="O173" s="236"/>
    </row>
    <row r="174" spans="1:15">
      <c r="A174" s="236"/>
      <c r="O174" s="236"/>
    </row>
    <row r="175" spans="1:15">
      <c r="A175" s="236"/>
      <c r="O175" s="236"/>
    </row>
    <row r="176" spans="1:15">
      <c r="A176" s="236"/>
      <c r="O176" s="236"/>
    </row>
    <row r="177" spans="1:15">
      <c r="A177" s="236"/>
      <c r="O177" s="236"/>
    </row>
    <row r="178" spans="1:15">
      <c r="A178" s="236"/>
      <c r="O178" s="236"/>
    </row>
    <row r="179" spans="1:15">
      <c r="A179" s="236"/>
      <c r="O179" s="236"/>
    </row>
    <row r="180" spans="1:15">
      <c r="A180" s="236"/>
      <c r="O180" s="236"/>
    </row>
    <row r="181" spans="1:15">
      <c r="A181" s="236"/>
      <c r="O181" s="236"/>
    </row>
    <row r="182" spans="1:15">
      <c r="A182" s="236"/>
      <c r="O182" s="236"/>
    </row>
    <row r="183" spans="1:15">
      <c r="A183" s="236"/>
      <c r="O183" s="236"/>
    </row>
    <row r="184" spans="1:15">
      <c r="A184" s="236"/>
      <c r="O184" s="236"/>
    </row>
    <row r="185" spans="1:15">
      <c r="A185" s="236"/>
      <c r="O185" s="236"/>
    </row>
    <row r="186" spans="1:15">
      <c r="A186" s="236"/>
      <c r="O186" s="236"/>
    </row>
    <row r="187" spans="1:15">
      <c r="A187" s="236"/>
      <c r="O187" s="236"/>
    </row>
    <row r="188" spans="1:15">
      <c r="A188" s="236"/>
      <c r="O188" s="236"/>
    </row>
    <row r="189" spans="1:15">
      <c r="A189" s="236"/>
      <c r="O189" s="236"/>
    </row>
    <row r="190" spans="1:15">
      <c r="A190" s="236"/>
      <c r="O190" s="236"/>
    </row>
    <row r="191" spans="1:15">
      <c r="A191" s="236"/>
      <c r="O191" s="236"/>
    </row>
    <row r="192" spans="1:15">
      <c r="A192" s="236"/>
      <c r="O192" s="236"/>
    </row>
    <row r="193" spans="1:15">
      <c r="A193" s="236"/>
      <c r="O193" s="236"/>
    </row>
    <row r="194" spans="1:15">
      <c r="A194" s="236"/>
      <c r="O194" s="236"/>
    </row>
    <row r="195" spans="1:15">
      <c r="A195" s="236"/>
      <c r="O195" s="236"/>
    </row>
    <row r="196" spans="1:15">
      <c r="A196" s="236"/>
      <c r="O196" s="236"/>
    </row>
    <row r="197" spans="1:15">
      <c r="A197" s="236"/>
      <c r="O197" s="236"/>
    </row>
    <row r="198" spans="1:15">
      <c r="A198" s="236"/>
      <c r="O198" s="236"/>
    </row>
    <row r="199" spans="1:15">
      <c r="A199" s="236"/>
      <c r="O199" s="236"/>
    </row>
    <row r="200" spans="1:15">
      <c r="A200" s="236"/>
      <c r="O200" s="236"/>
    </row>
    <row r="201" spans="1:15">
      <c r="A201" s="236"/>
      <c r="O201" s="236"/>
    </row>
    <row r="202" spans="1:15">
      <c r="A202" s="236"/>
      <c r="O202" s="236"/>
    </row>
    <row r="203" spans="1:15">
      <c r="A203" s="236"/>
      <c r="O203" s="236"/>
    </row>
    <row r="204" spans="1:15">
      <c r="A204" s="236"/>
      <c r="O204" s="236"/>
    </row>
    <row r="205" spans="1:15">
      <c r="A205" s="236"/>
      <c r="O205" s="236"/>
    </row>
    <row r="206" spans="1:15">
      <c r="A206" s="236"/>
      <c r="O206" s="236"/>
    </row>
    <row r="207" spans="1:15">
      <c r="A207" s="236"/>
      <c r="O207" s="236"/>
    </row>
    <row r="208" spans="1:15">
      <c r="A208" s="236"/>
      <c r="O208" s="236"/>
    </row>
    <row r="209" spans="1:15">
      <c r="A209" s="236"/>
      <c r="O209" s="236"/>
    </row>
    <row r="210" spans="1:15">
      <c r="A210" s="236"/>
      <c r="O210" s="236"/>
    </row>
    <row r="211" spans="1:15">
      <c r="A211" s="236"/>
      <c r="O211" s="236"/>
    </row>
    <row r="212" spans="1:15">
      <c r="A212" s="236"/>
      <c r="O212" s="236"/>
    </row>
    <row r="213" spans="1:15">
      <c r="A213" s="236"/>
      <c r="O213" s="236"/>
    </row>
    <row r="214" spans="1:15">
      <c r="A214" s="236"/>
      <c r="O214" s="236"/>
    </row>
    <row r="215" spans="1:15">
      <c r="A215" s="236"/>
      <c r="O215" s="236"/>
    </row>
    <row r="216" spans="1:15">
      <c r="A216" s="236"/>
      <c r="O216" s="236"/>
    </row>
    <row r="217" spans="1:15">
      <c r="A217" s="236"/>
      <c r="O217" s="236"/>
    </row>
    <row r="218" spans="1:15">
      <c r="A218" s="236"/>
      <c r="O218" s="236"/>
    </row>
    <row r="219" spans="1:15">
      <c r="A219" s="236"/>
      <c r="O219" s="236"/>
    </row>
    <row r="220" spans="1:15">
      <c r="A220" s="236"/>
      <c r="O220" s="236"/>
    </row>
    <row r="221" spans="1:15">
      <c r="A221" s="236"/>
      <c r="O221" s="236"/>
    </row>
    <row r="222" spans="1:15">
      <c r="A222" s="236"/>
      <c r="O222" s="236"/>
    </row>
    <row r="223" spans="1:15">
      <c r="A223" s="236"/>
      <c r="O223" s="236"/>
    </row>
    <row r="224" spans="1:15">
      <c r="A224" s="236"/>
      <c r="O224" s="236"/>
    </row>
    <row r="225" spans="1:15">
      <c r="A225" s="236"/>
      <c r="O225" s="236"/>
    </row>
    <row r="226" spans="1:15">
      <c r="A226" s="236"/>
      <c r="O226" s="236"/>
    </row>
    <row r="227" spans="1:15">
      <c r="A227" s="236"/>
      <c r="O227" s="236"/>
    </row>
    <row r="228" spans="1:15">
      <c r="A228" s="236"/>
      <c r="O228" s="236"/>
    </row>
    <row r="229" spans="1:15">
      <c r="A229" s="236"/>
      <c r="O229" s="236"/>
    </row>
    <row r="230" spans="1:15">
      <c r="A230" s="236"/>
      <c r="O230" s="236"/>
    </row>
    <row r="231" spans="1:15">
      <c r="A231" s="236"/>
      <c r="O231" s="236"/>
    </row>
    <row r="232" spans="1:15">
      <c r="A232" s="236"/>
      <c r="O232" s="236"/>
    </row>
    <row r="233" spans="1:15">
      <c r="A233" s="236"/>
      <c r="O233" s="236"/>
    </row>
    <row r="234" spans="1:15">
      <c r="A234" s="236"/>
      <c r="O234" s="236"/>
    </row>
    <row r="235" spans="1:15">
      <c r="A235" s="236"/>
      <c r="O235" s="236"/>
    </row>
    <row r="236" spans="1:15">
      <c r="A236" s="236"/>
      <c r="O236" s="236"/>
    </row>
    <row r="237" spans="1:15">
      <c r="A237" s="236"/>
      <c r="O237" s="236"/>
    </row>
    <row r="238" spans="1:15">
      <c r="A238" s="236"/>
      <c r="O238" s="236"/>
    </row>
    <row r="239" spans="1:15">
      <c r="A239" s="236"/>
      <c r="O239" s="236"/>
    </row>
    <row r="240" spans="1:15">
      <c r="A240" s="236"/>
      <c r="O240" s="236"/>
    </row>
    <row r="241" spans="1:15">
      <c r="A241" s="236"/>
      <c r="O241" s="236"/>
    </row>
    <row r="242" spans="1:15">
      <c r="A242" s="236"/>
      <c r="O242" s="236"/>
    </row>
    <row r="243" spans="1:15">
      <c r="A243" s="236"/>
      <c r="O243" s="236"/>
    </row>
    <row r="244" spans="1:15">
      <c r="A244" s="236"/>
    </row>
    <row r="245" spans="1:15">
      <c r="A245" s="236"/>
    </row>
    <row r="246" spans="1:15">
      <c r="A246" s="236"/>
    </row>
    <row r="247" spans="1:15">
      <c r="A247" s="236"/>
    </row>
    <row r="248" spans="1:15">
      <c r="A248" s="236"/>
    </row>
    <row r="249" spans="1:15">
      <c r="A249" s="236"/>
    </row>
    <row r="250" spans="1:15">
      <c r="A250" s="236"/>
    </row>
    <row r="251" spans="1:15">
      <c r="A251" s="236"/>
    </row>
    <row r="252" spans="1:15">
      <c r="A252" s="236"/>
    </row>
    <row r="253" spans="1:15">
      <c r="A253" s="236"/>
    </row>
    <row r="254" spans="1:15">
      <c r="A254" s="236"/>
    </row>
    <row r="255" spans="1:15">
      <c r="A255" s="236"/>
    </row>
    <row r="256" spans="1:15">
      <c r="A256" s="236"/>
    </row>
    <row r="257" spans="1:15">
      <c r="A257" s="236"/>
    </row>
    <row r="258" spans="1:15">
      <c r="A258" s="236"/>
    </row>
    <row r="259" spans="1:15">
      <c r="O259" s="236"/>
    </row>
    <row r="260" spans="1:15">
      <c r="O260" s="236"/>
    </row>
    <row r="261" spans="1:15">
      <c r="O261" s="236"/>
    </row>
    <row r="262" spans="1:15">
      <c r="O262" s="236"/>
    </row>
    <row r="263" spans="1:15">
      <c r="O263" s="236"/>
    </row>
    <row r="264" spans="1:15">
      <c r="O264" s="236"/>
    </row>
    <row r="265" spans="1:15">
      <c r="O265" s="236"/>
    </row>
    <row r="266" spans="1:15">
      <c r="O266" s="236"/>
    </row>
    <row r="267" spans="1:15">
      <c r="O267" s="236"/>
    </row>
    <row r="268" spans="1:15">
      <c r="O268" s="236"/>
    </row>
    <row r="269" spans="1:15">
      <c r="O269" s="236"/>
    </row>
    <row r="270" spans="1:15">
      <c r="O270" s="236"/>
    </row>
    <row r="271" spans="1:15">
      <c r="O271" s="236"/>
    </row>
    <row r="272" spans="1:15">
      <c r="O272" s="236"/>
    </row>
    <row r="273" spans="1:15">
      <c r="O273" s="236"/>
    </row>
    <row r="274" spans="1:15">
      <c r="O274" s="236"/>
    </row>
    <row r="275" spans="1:15">
      <c r="A275" s="236"/>
      <c r="O275" s="236"/>
    </row>
    <row r="276" spans="1:15">
      <c r="A276" s="236"/>
      <c r="O276" s="236"/>
    </row>
    <row r="277" spans="1:15">
      <c r="A277" s="236"/>
      <c r="O277" s="236"/>
    </row>
    <row r="278" spans="1:15">
      <c r="A278" s="236"/>
      <c r="O278" s="236"/>
    </row>
    <row r="279" spans="1:15">
      <c r="A279" s="236"/>
      <c r="O279" s="236"/>
    </row>
    <row r="280" spans="1:15">
      <c r="A280" s="236"/>
      <c r="O280" s="236"/>
    </row>
    <row r="281" spans="1:15">
      <c r="A281" s="236"/>
      <c r="O281" s="236"/>
    </row>
    <row r="282" spans="1:15">
      <c r="A282" s="236"/>
      <c r="O282" s="236"/>
    </row>
    <row r="283" spans="1:15">
      <c r="A283" s="236"/>
      <c r="O283" s="236"/>
    </row>
    <row r="284" spans="1:15">
      <c r="A284" s="236"/>
      <c r="O284" s="236"/>
    </row>
    <row r="285" spans="1:15">
      <c r="A285" s="236"/>
      <c r="O285" s="236"/>
    </row>
    <row r="286" spans="1:15">
      <c r="A286" s="236"/>
      <c r="O286" s="236"/>
    </row>
    <row r="287" spans="1:15">
      <c r="A287" s="236"/>
      <c r="O287" s="236"/>
    </row>
    <row r="288" spans="1:15">
      <c r="A288" s="236"/>
      <c r="O288" s="236"/>
    </row>
    <row r="289" spans="1:15">
      <c r="A289" s="236"/>
      <c r="O289" s="236"/>
    </row>
    <row r="290" spans="1:15">
      <c r="A290" s="236"/>
      <c r="O290" s="236"/>
    </row>
    <row r="291" spans="1:15">
      <c r="A291" s="236"/>
      <c r="O291" s="236"/>
    </row>
    <row r="292" spans="1:15">
      <c r="A292" s="236"/>
      <c r="O292" s="236"/>
    </row>
    <row r="293" spans="1:15">
      <c r="A293" s="236"/>
      <c r="O293" s="236"/>
    </row>
    <row r="294" spans="1:15">
      <c r="A294" s="236"/>
      <c r="O294" s="236"/>
    </row>
    <row r="295" spans="1:15">
      <c r="A295" s="236"/>
      <c r="O295" s="236"/>
    </row>
    <row r="296" spans="1:15">
      <c r="A296" s="236"/>
      <c r="O296" s="236"/>
    </row>
    <row r="297" spans="1:15">
      <c r="A297" s="236"/>
      <c r="O297" s="236"/>
    </row>
    <row r="298" spans="1:15">
      <c r="A298" s="236"/>
      <c r="O298" s="236"/>
    </row>
    <row r="299" spans="1:15">
      <c r="A299" s="236"/>
      <c r="O299" s="236"/>
    </row>
    <row r="300" spans="1:15">
      <c r="A300" s="236"/>
      <c r="O300" s="236"/>
    </row>
    <row r="301" spans="1:15">
      <c r="A301" s="236"/>
      <c r="O301" s="236"/>
    </row>
    <row r="302" spans="1:15">
      <c r="A302" s="236"/>
      <c r="O302" s="236"/>
    </row>
    <row r="303" spans="1:15">
      <c r="A303" s="236"/>
      <c r="O303" s="236"/>
    </row>
    <row r="304" spans="1:15">
      <c r="A304" s="236"/>
      <c r="O304" s="236"/>
    </row>
    <row r="305" spans="1:15">
      <c r="A305" s="236"/>
      <c r="O305" s="236"/>
    </row>
    <row r="306" spans="1:15">
      <c r="A306" s="236"/>
      <c r="O306" s="236"/>
    </row>
    <row r="307" spans="1:15">
      <c r="A307" s="236"/>
      <c r="O307" s="236"/>
    </row>
    <row r="308" spans="1:15">
      <c r="A308" s="236"/>
      <c r="O308" s="236"/>
    </row>
    <row r="309" spans="1:15">
      <c r="A309" s="236"/>
      <c r="O309" s="236"/>
    </row>
    <row r="310" spans="1:15">
      <c r="A310" s="236"/>
      <c r="O310" s="236"/>
    </row>
    <row r="311" spans="1:15">
      <c r="A311" s="236"/>
      <c r="O311" s="236"/>
    </row>
    <row r="312" spans="1:15">
      <c r="A312" s="236"/>
      <c r="O312" s="236"/>
    </row>
    <row r="313" spans="1:15">
      <c r="A313" s="236"/>
      <c r="O313" s="236"/>
    </row>
    <row r="314" spans="1:15">
      <c r="A314" s="236"/>
      <c r="O314" s="236"/>
    </row>
    <row r="315" spans="1:15">
      <c r="A315" s="236"/>
      <c r="O315" s="236"/>
    </row>
    <row r="316" spans="1:15">
      <c r="A316" s="236"/>
      <c r="O316" s="236"/>
    </row>
    <row r="317" spans="1:15">
      <c r="A317" s="236"/>
      <c r="O317" s="236"/>
    </row>
    <row r="318" spans="1:15">
      <c r="A318" s="236"/>
      <c r="O318" s="236"/>
    </row>
    <row r="319" spans="1:15">
      <c r="A319" s="236"/>
      <c r="O319" s="236"/>
    </row>
    <row r="320" spans="1:15">
      <c r="A320" s="236"/>
      <c r="O320" s="236"/>
    </row>
    <row r="321" spans="1:15">
      <c r="A321" s="236"/>
      <c r="O321" s="236"/>
    </row>
  </sheetData>
  <sheetProtection password="E269" sheet="1" objects="1" scenarios="1"/>
  <mergeCells count="3">
    <mergeCell ref="N4:O4"/>
    <mergeCell ref="N5:O5"/>
    <mergeCell ref="N6:O6"/>
  </mergeCells>
  <dataValidations count="5">
    <dataValidation type="list" allowBlank="1" showInputMessage="1" showErrorMessage="1" sqref="J4 J71">
      <formula1>$G$1:$I$1</formula1>
    </dataValidation>
    <dataValidation type="list" allowBlank="1" showInputMessage="1" showErrorMessage="1" sqref="J5 J72">
      <formula1>$J$1:$M$1</formula1>
    </dataValidation>
    <dataValidation type="list" allowBlank="1" showInputMessage="1" showErrorMessage="1" sqref="B26">
      <formula1>$A$24:$A$26</formula1>
    </dataValidation>
    <dataValidation type="list" allowBlank="1" showInputMessage="1" showErrorMessage="1" sqref="J73">
      <formula1>$A$23:$A$26</formula1>
    </dataValidation>
    <dataValidation type="list" allowBlank="1" showInputMessage="1" showErrorMessage="1" sqref="N4">
      <formula1>$B$9:$B$22</formula1>
    </dataValidation>
  </dataValidations>
  <pageMargins left="0.7" right="0.7" top="0.75" bottom="0.75" header="0.3" footer="0.3"/>
  <pageSetup paperSize="9" scale="2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A264"/>
  <sheetViews>
    <sheetView showGridLines="0" showRowColHeaders="0" showZeros="0" zoomScaleNormal="100" zoomScaleSheetLayoutView="106" workbookViewId="0">
      <selection activeCell="J5" sqref="J5"/>
    </sheetView>
  </sheetViews>
  <sheetFormatPr baseColWidth="10" defaultRowHeight="12.75"/>
  <cols>
    <col min="1" max="1" width="1.625" style="432" customWidth="1"/>
    <col min="2" max="2" width="18.625" style="305" customWidth="1"/>
    <col min="3"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458" customWidth="1"/>
    <col min="12" max="12" width="8.625" style="458" customWidth="1"/>
    <col min="13" max="13" width="12.625" style="458" customWidth="1"/>
    <col min="14" max="14" width="9.625" style="458" customWidth="1"/>
    <col min="15" max="15" width="8.625" style="458" customWidth="1"/>
    <col min="16" max="16" width="12.625" style="458" customWidth="1"/>
    <col min="17" max="17" width="10.625" style="458" customWidth="1"/>
    <col min="18" max="18" width="8.625" style="305" customWidth="1"/>
    <col min="19" max="19" width="12.625" style="305" customWidth="1"/>
    <col min="20" max="20" width="10.625" style="305" customWidth="1"/>
    <col min="21" max="21" width="8.625" style="397" customWidth="1"/>
    <col min="22" max="22" width="8.375" style="305" bestFit="1" customWidth="1"/>
    <col min="23" max="23" width="10.875" style="305" bestFit="1" customWidth="1"/>
    <col min="24" max="27" width="5" style="305" bestFit="1" customWidth="1"/>
    <col min="28" max="28" width="4.875" style="305" bestFit="1" customWidth="1"/>
    <col min="29" max="16384" width="11" style="305"/>
  </cols>
  <sheetData>
    <row r="1" spans="1:21" s="236" customFormat="1" ht="15" customHeight="1">
      <c r="A1" s="235"/>
      <c r="G1" s="237" t="s">
        <v>549</v>
      </c>
      <c r="H1" s="235" t="s">
        <v>358</v>
      </c>
      <c r="I1" s="235" t="s">
        <v>0</v>
      </c>
      <c r="J1" s="235" t="s">
        <v>549</v>
      </c>
      <c r="K1" s="235" t="s">
        <v>518</v>
      </c>
      <c r="L1" s="235" t="s">
        <v>519</v>
      </c>
      <c r="M1" s="235" t="s">
        <v>520</v>
      </c>
      <c r="O1" s="238">
        <f>IF(K35=R35,0,1)</f>
        <v>0</v>
      </c>
      <c r="U1" s="239"/>
    </row>
    <row r="2" spans="1:21" s="236" customFormat="1" ht="18.75">
      <c r="A2" s="235"/>
      <c r="B2" s="227" t="s">
        <v>639</v>
      </c>
      <c r="D2" s="241"/>
      <c r="E2" s="242"/>
      <c r="F2" s="243"/>
      <c r="G2" s="243"/>
      <c r="U2" s="239"/>
    </row>
    <row r="3" spans="1:21" s="236" customFormat="1" ht="12.75" customHeight="1">
      <c r="A3" s="235"/>
      <c r="B3" s="408"/>
      <c r="D3" s="241"/>
      <c r="E3" s="242"/>
      <c r="F3" s="243"/>
      <c r="G3" s="243"/>
      <c r="U3" s="239"/>
    </row>
    <row r="4" spans="1:21" s="236" customFormat="1" ht="15" customHeight="1">
      <c r="A4" s="235"/>
      <c r="D4" s="244"/>
      <c r="E4" s="245"/>
      <c r="F4" s="243"/>
      <c r="I4" s="246" t="s">
        <v>406</v>
      </c>
      <c r="J4" s="247" t="s">
        <v>549</v>
      </c>
      <c r="K4" s="248" t="s">
        <v>589</v>
      </c>
      <c r="U4" s="239"/>
    </row>
    <row r="5" spans="1:21" s="236" customFormat="1" ht="15" customHeight="1">
      <c r="A5" s="235"/>
      <c r="B5" s="253" t="s">
        <v>398</v>
      </c>
      <c r="C5" s="598" t="str">
        <f>$J$4</f>
        <v>Todas</v>
      </c>
      <c r="D5" s="249"/>
      <c r="E5" s="250"/>
      <c r="F5" s="243"/>
      <c r="I5" s="251"/>
      <c r="J5" s="252" t="s">
        <v>549</v>
      </c>
      <c r="K5" s="248" t="s">
        <v>357</v>
      </c>
      <c r="U5" s="239"/>
    </row>
    <row r="6" spans="1:21" s="236" customFormat="1" ht="15" customHeight="1">
      <c r="A6" s="235"/>
      <c r="B6" s="254" t="s">
        <v>357</v>
      </c>
      <c r="C6" s="598" t="str">
        <f>$J$5</f>
        <v>Todas</v>
      </c>
      <c r="I6" s="238"/>
      <c r="N6" s="309"/>
      <c r="P6" s="309" t="s">
        <v>636</v>
      </c>
      <c r="U6" s="239"/>
    </row>
    <row r="7" spans="1:21" s="236" customFormat="1" ht="15" customHeight="1">
      <c r="A7" s="235"/>
      <c r="I7" s="238"/>
      <c r="M7" s="305"/>
      <c r="N7" s="305"/>
      <c r="O7" s="305"/>
      <c r="P7" s="409" t="s">
        <v>322</v>
      </c>
      <c r="Q7" s="409"/>
      <c r="R7" s="409"/>
      <c r="S7" s="410"/>
      <c r="T7" s="409"/>
      <c r="U7" s="411"/>
    </row>
    <row r="8" spans="1:21" s="236" customFormat="1">
      <c r="A8" s="235">
        <v>1</v>
      </c>
      <c r="B8" s="412" t="s">
        <v>395</v>
      </c>
      <c r="C8" s="413" t="s">
        <v>501</v>
      </c>
      <c r="D8" s="414" t="s">
        <v>58</v>
      </c>
      <c r="E8" s="242"/>
      <c r="F8" s="243"/>
      <c r="G8" s="243"/>
      <c r="I8" s="238"/>
      <c r="M8" s="305"/>
      <c r="N8" s="253" t="s">
        <v>398</v>
      </c>
      <c r="O8" s="283" t="str">
        <f>$J$4</f>
        <v>Todas</v>
      </c>
      <c r="P8" s="415" t="s">
        <v>518</v>
      </c>
      <c r="Q8" s="415" t="s">
        <v>519</v>
      </c>
      <c r="R8" s="415" t="s">
        <v>520</v>
      </c>
      <c r="S8" s="416" t="s">
        <v>518</v>
      </c>
      <c r="T8" s="416" t="s">
        <v>519</v>
      </c>
      <c r="U8" s="416" t="s">
        <v>520</v>
      </c>
    </row>
    <row r="9" spans="1:21" s="236" customFormat="1" ht="15" customHeight="1">
      <c r="A9" s="235">
        <v>2</v>
      </c>
      <c r="B9" s="417" t="str">
        <f>VLOOKUP(C9,$I$9:$J$18,2,)</f>
        <v>Gas Natural</v>
      </c>
      <c r="C9" s="418">
        <f>LARGE($I$9:$I$18,F9)</f>
        <v>632</v>
      </c>
      <c r="D9" s="419">
        <f>IFERROR(C9/SUM($C$9:$C$21),)</f>
        <v>0.50039580754140667</v>
      </c>
      <c r="E9" s="245" t="s">
        <v>0</v>
      </c>
      <c r="F9" s="263">
        <v>1</v>
      </c>
      <c r="G9" s="264">
        <f t="shared" ref="G9:G18" si="0">IF($J$5="Todas",SUM(P9:R9),HLOOKUP($J$5,$P$8:$R$18,A9,))</f>
        <v>632</v>
      </c>
      <c r="H9" s="235">
        <f t="shared" ref="H9:H18" si="1">COUNTIF($G$9:$G$21,G9)</f>
        <v>1</v>
      </c>
      <c r="I9" s="237">
        <f>IF(H9=1,G9,G9+F9/100000)</f>
        <v>632</v>
      </c>
      <c r="J9" s="235" t="s">
        <v>373</v>
      </c>
      <c r="K9" s="235"/>
      <c r="M9" s="420"/>
      <c r="N9" s="421" t="s">
        <v>373</v>
      </c>
      <c r="O9" s="422">
        <f t="shared" ref="O9:O18" si="2">IFERROR(SUM(P9:R9)/SUM($P$19:$R$19),)</f>
        <v>0.50039588281868563</v>
      </c>
      <c r="P9" s="423">
        <f>IF($J$4="Todas",COUNTIFS(DB_ACS_Q1_Q4!$AA$5:$AA$1328,$N9,DB_ACS_Q1_Q4!$Z$5:$Z$1328,P$8),COUNTIFS(DB_ACS_Q1_Q4!$AC$5:$AC$1328,$J$4,DB_ACS_Q1_Q4!$AA$5:$AA$1328,$N9,DB_ACS_Q1_Q4!$Z$5:$Z$1328,P$8))</f>
        <v>180</v>
      </c>
      <c r="Q9" s="423">
        <f>IF($J$4="Todas",COUNTIFS(DB_ACS_Q1_Q4!$AA$5:$AA$1328,$N9,DB_ACS_Q1_Q4!$Z$5:$Z$1328,Q$8),COUNTIFS(DB_ACS_Q1_Q4!$AC$5:$AC$1328,$J$4,DB_ACS_Q1_Q4!$AA$5:$AA$1328,$N9,DB_ACS_Q1_Q4!$Z$5:$Z$1328,Q$8))</f>
        <v>265</v>
      </c>
      <c r="R9" s="423">
        <f>IF($J$4="Todas",COUNTIFS(DB_ACS_Q1_Q4!$AA$5:$AA$1328,$N9,DB_ACS_Q1_Q4!$Z$5:$Z$1328,R$8),COUNTIFS(DB_ACS_Q1_Q4!$AC$5:$AC$1328,$J$4,DB_ACS_Q1_Q4!$AA$5:$AA$1328,$N9,DB_ACS_Q1_Q4!$Z$5:$Z$1328,R$8))</f>
        <v>187</v>
      </c>
      <c r="S9" s="424">
        <f>IFERROR(P9/P$19,)</f>
        <v>0.41002277904328016</v>
      </c>
      <c r="T9" s="424">
        <f t="shared" ref="T9:T18" si="3">IFERROR(Q9/Q$19,)</f>
        <v>0.61200923787528871</v>
      </c>
      <c r="U9" s="424">
        <f t="shared" ref="U9:U18" si="4">IFERROR(R9/R$19,)</f>
        <v>0.47826086956521741</v>
      </c>
    </row>
    <row r="10" spans="1:21" s="236" customFormat="1" ht="15" customHeight="1">
      <c r="A10" s="235">
        <v>3</v>
      </c>
      <c r="B10" s="417" t="str">
        <f t="shared" ref="B10:B18" si="5">VLOOKUP(C10,$I$9:$J$18,2,)</f>
        <v>Electricidad</v>
      </c>
      <c r="C10" s="425">
        <f t="shared" ref="C10:C18" si="6">LARGE($I$9:$I$18,F10)</f>
        <v>242</v>
      </c>
      <c r="D10" s="426">
        <f t="shared" ref="D10:D18" si="7">IFERROR(C10/SUM($C$9:$C$21),)</f>
        <v>0.1916072554193361</v>
      </c>
      <c r="E10" s="250"/>
      <c r="F10" s="263">
        <v>2</v>
      </c>
      <c r="G10" s="264">
        <f t="shared" si="0"/>
        <v>242</v>
      </c>
      <c r="H10" s="235">
        <f t="shared" si="1"/>
        <v>1</v>
      </c>
      <c r="I10" s="237">
        <f t="shared" ref="I10:I18" si="8">IF(H10=1,G10,G10+F10/100000)</f>
        <v>242</v>
      </c>
      <c r="J10" s="235" t="s">
        <v>371</v>
      </c>
      <c r="K10" s="235"/>
      <c r="M10" s="427"/>
      <c r="N10" s="428" t="s">
        <v>371</v>
      </c>
      <c r="O10" s="429">
        <f t="shared" si="2"/>
        <v>0.19160728424386381</v>
      </c>
      <c r="P10" s="430">
        <f>IF($J$4="Todas",COUNTIFS(DB_ACS_Q1_Q4!$AA$5:$AA$1328,$N10,DB_ACS_Q1_Q4!$Z$5:$Z$1328,P$8),COUNTIFS(DB_ACS_Q1_Q4!$AC$5:$AC$1328,$J$4,DB_ACS_Q1_Q4!$AA$5:$AA$1328,$N10,DB_ACS_Q1_Q4!$Z$5:$Z$1328,P$8))</f>
        <v>136</v>
      </c>
      <c r="Q10" s="430">
        <f>IF($J$4="Todas",COUNTIFS(DB_ACS_Q1_Q4!$AA$5:$AA$1328,$N10,DB_ACS_Q1_Q4!$Z$5:$Z$1328,Q$8),COUNTIFS(DB_ACS_Q1_Q4!$AC$5:$AC$1328,$J$4,DB_ACS_Q1_Q4!$AA$5:$AA$1328,$N10,DB_ACS_Q1_Q4!$Z$5:$Z$1328,Q$8))</f>
        <v>29</v>
      </c>
      <c r="R10" s="430">
        <f>IF($J$4="Todas",COUNTIFS(DB_ACS_Q1_Q4!$AA$5:$AA$1328,$N10,DB_ACS_Q1_Q4!$Z$5:$Z$1328,R$8),COUNTIFS(DB_ACS_Q1_Q4!$AC$5:$AC$1328,$J$4,DB_ACS_Q1_Q4!$AA$5:$AA$1328,$N10,DB_ACS_Q1_Q4!$Z$5:$Z$1328,R$8))</f>
        <v>77</v>
      </c>
      <c r="S10" s="431">
        <f t="shared" ref="S10:S18" si="9">IFERROR(P10/P$19,)</f>
        <v>0.30979498861047838</v>
      </c>
      <c r="T10" s="431">
        <f t="shared" si="3"/>
        <v>6.6974595842956119E-2</v>
      </c>
      <c r="U10" s="431">
        <f t="shared" si="4"/>
        <v>0.1969309462915601</v>
      </c>
    </row>
    <row r="11" spans="1:21" s="236" customFormat="1" ht="15" customHeight="1">
      <c r="A11" s="235">
        <v>4</v>
      </c>
      <c r="B11" s="417" t="str">
        <f t="shared" si="5"/>
        <v>GLP</v>
      </c>
      <c r="C11" s="425">
        <f t="shared" si="6"/>
        <v>176</v>
      </c>
      <c r="D11" s="426">
        <f t="shared" si="7"/>
        <v>0.13935073121406261</v>
      </c>
      <c r="E11" s="250"/>
      <c r="F11" s="263">
        <v>3</v>
      </c>
      <c r="G11" s="264">
        <f t="shared" si="0"/>
        <v>176</v>
      </c>
      <c r="H11" s="235">
        <f t="shared" si="1"/>
        <v>1</v>
      </c>
      <c r="I11" s="237">
        <f t="shared" si="8"/>
        <v>176</v>
      </c>
      <c r="J11" s="235" t="s">
        <v>372</v>
      </c>
      <c r="K11" s="235"/>
      <c r="M11" s="427"/>
      <c r="N11" s="428" t="s">
        <v>372</v>
      </c>
      <c r="O11" s="429">
        <f t="shared" si="2"/>
        <v>0.13935075217735551</v>
      </c>
      <c r="P11" s="430">
        <f>IF($J$4="Todas",COUNTIFS(DB_ACS_Q1_Q4!$AA$5:$AA$1328,$N11,DB_ACS_Q1_Q4!$Z$5:$Z$1328,P$8),COUNTIFS(DB_ACS_Q1_Q4!$AC$5:$AC$1328,$J$4,DB_ACS_Q1_Q4!$AA$5:$AA$1328,$N11,DB_ACS_Q1_Q4!$Z$5:$Z$1328,P$8))</f>
        <v>96</v>
      </c>
      <c r="Q11" s="430">
        <f>IF($J$4="Todas",COUNTIFS(DB_ACS_Q1_Q4!$AA$5:$AA$1328,$N11,DB_ACS_Q1_Q4!$Z$5:$Z$1328,Q$8),COUNTIFS(DB_ACS_Q1_Q4!$AC$5:$AC$1328,$J$4,DB_ACS_Q1_Q4!$AA$5:$AA$1328,$N11,DB_ACS_Q1_Q4!$Z$5:$Z$1328,Q$8))</f>
        <v>16</v>
      </c>
      <c r="R11" s="430">
        <f>IF($J$4="Todas",COUNTIFS(DB_ACS_Q1_Q4!$AA$5:$AA$1328,$N11,DB_ACS_Q1_Q4!$Z$5:$Z$1328,R$8),COUNTIFS(DB_ACS_Q1_Q4!$AC$5:$AC$1328,$J$4,DB_ACS_Q1_Q4!$AA$5:$AA$1328,$N11,DB_ACS_Q1_Q4!$Z$5:$Z$1328,R$8))</f>
        <v>64</v>
      </c>
      <c r="S11" s="431">
        <f t="shared" si="9"/>
        <v>0.21867881548974943</v>
      </c>
      <c r="T11" s="431">
        <f t="shared" si="3"/>
        <v>3.695150115473441E-2</v>
      </c>
      <c r="U11" s="431">
        <f t="shared" si="4"/>
        <v>0.16368286445012789</v>
      </c>
    </row>
    <row r="12" spans="1:21" s="236" customFormat="1" ht="15" customHeight="1">
      <c r="A12" s="235">
        <v>5</v>
      </c>
      <c r="B12" s="417" t="str">
        <f t="shared" si="5"/>
        <v>Gasóleo</v>
      </c>
      <c r="C12" s="425">
        <f t="shared" si="6"/>
        <v>171</v>
      </c>
      <c r="D12" s="426">
        <f t="shared" si="7"/>
        <v>0.13539190362275402</v>
      </c>
      <c r="E12" s="432"/>
      <c r="F12" s="263">
        <v>4</v>
      </c>
      <c r="G12" s="264">
        <f t="shared" si="0"/>
        <v>171</v>
      </c>
      <c r="H12" s="235">
        <f t="shared" si="1"/>
        <v>1</v>
      </c>
      <c r="I12" s="237">
        <f t="shared" si="8"/>
        <v>171</v>
      </c>
      <c r="J12" s="235" t="s">
        <v>374</v>
      </c>
      <c r="K12" s="235"/>
      <c r="M12" s="427"/>
      <c r="N12" s="428" t="s">
        <v>374</v>
      </c>
      <c r="O12" s="429">
        <f t="shared" si="2"/>
        <v>0.13539192399049882</v>
      </c>
      <c r="P12" s="430">
        <f>IF($J$4="Todas",COUNTIFS(DB_ACS_Q1_Q4!$AA$5:$AA$1328,$N12,DB_ACS_Q1_Q4!$Z$5:$Z$1328,P$8),COUNTIFS(DB_ACS_Q1_Q4!$AC$5:$AC$1328,$J$4,DB_ACS_Q1_Q4!$AA$5:$AA$1328,$N12,DB_ACS_Q1_Q4!$Z$5:$Z$1328,P$8))</f>
        <v>6</v>
      </c>
      <c r="Q12" s="430">
        <f>IF($J$4="Todas",COUNTIFS(DB_ACS_Q1_Q4!$AA$5:$AA$1328,$N12,DB_ACS_Q1_Q4!$Z$5:$Z$1328,Q$8),COUNTIFS(DB_ACS_Q1_Q4!$AC$5:$AC$1328,$J$4,DB_ACS_Q1_Q4!$AA$5:$AA$1328,$N12,DB_ACS_Q1_Q4!$Z$5:$Z$1328,Q$8))</f>
        <v>109</v>
      </c>
      <c r="R12" s="430">
        <f>IF($J$4="Todas",COUNTIFS(DB_ACS_Q1_Q4!$AA$5:$AA$1328,$N12,DB_ACS_Q1_Q4!$Z$5:$Z$1328,R$8),COUNTIFS(DB_ACS_Q1_Q4!$AC$5:$AC$1328,$J$4,DB_ACS_Q1_Q4!$AA$5:$AA$1328,$N12,DB_ACS_Q1_Q4!$Z$5:$Z$1328,R$8))</f>
        <v>56</v>
      </c>
      <c r="S12" s="431">
        <f t="shared" si="9"/>
        <v>1.366742596810934E-2</v>
      </c>
      <c r="T12" s="431">
        <f t="shared" si="3"/>
        <v>0.25173210161662818</v>
      </c>
      <c r="U12" s="431">
        <f t="shared" si="4"/>
        <v>0.14322250639386189</v>
      </c>
    </row>
    <row r="13" spans="1:21" s="236" customFormat="1" ht="15" customHeight="1">
      <c r="A13" s="235">
        <v>6</v>
      </c>
      <c r="B13" s="417" t="str">
        <f t="shared" si="5"/>
        <v>Solar Térmica</v>
      </c>
      <c r="C13" s="425">
        <f t="shared" si="6"/>
        <v>21</v>
      </c>
      <c r="D13" s="426">
        <f t="shared" si="7"/>
        <v>1.6627075883496108E-2</v>
      </c>
      <c r="F13" s="263">
        <v>5</v>
      </c>
      <c r="G13" s="264">
        <f t="shared" si="0"/>
        <v>21</v>
      </c>
      <c r="H13" s="235">
        <f t="shared" si="1"/>
        <v>1</v>
      </c>
      <c r="I13" s="237">
        <f t="shared" si="8"/>
        <v>21</v>
      </c>
      <c r="J13" s="235" t="s">
        <v>338</v>
      </c>
      <c r="K13" s="235"/>
      <c r="M13" s="427"/>
      <c r="N13" s="428" t="s">
        <v>338</v>
      </c>
      <c r="O13" s="429">
        <f t="shared" si="2"/>
        <v>1.66270783847981E-2</v>
      </c>
      <c r="P13" s="430">
        <f>IF($J$4="Todas",COUNTIFS(DB_ACS_Q1_Q4!$AA$5:$AA$1328,$N13,DB_ACS_Q1_Q4!$Z$5:$Z$1328,P$8),COUNTIFS(DB_ACS_Q1_Q4!$AC$5:$AC$1328,$J$4,DB_ACS_Q1_Q4!$AA$5:$AA$1328,$N13,DB_ACS_Q1_Q4!$Z$5:$Z$1328,P$8))</f>
        <v>17</v>
      </c>
      <c r="Q13" s="430">
        <f>IF($J$4="Todas",COUNTIFS(DB_ACS_Q1_Q4!$AA$5:$AA$1328,$N13,DB_ACS_Q1_Q4!$Z$5:$Z$1328,Q$8),COUNTIFS(DB_ACS_Q1_Q4!$AC$5:$AC$1328,$J$4,DB_ACS_Q1_Q4!$AA$5:$AA$1328,$N13,DB_ACS_Q1_Q4!$Z$5:$Z$1328,Q$8))</f>
        <v>4</v>
      </c>
      <c r="R13" s="430">
        <f>IF($J$4="Todas",COUNTIFS(DB_ACS_Q1_Q4!$AA$5:$AA$1328,$N13,DB_ACS_Q1_Q4!$Z$5:$Z$1328,R$8),COUNTIFS(DB_ACS_Q1_Q4!$AC$5:$AC$1328,$J$4,DB_ACS_Q1_Q4!$AA$5:$AA$1328,$N13,DB_ACS_Q1_Q4!$Z$5:$Z$1328,R$8))</f>
        <v>0</v>
      </c>
      <c r="S13" s="431">
        <f t="shared" si="9"/>
        <v>3.8724373576309798E-2</v>
      </c>
      <c r="T13" s="431">
        <f t="shared" si="3"/>
        <v>9.2378752886836026E-3</v>
      </c>
      <c r="U13" s="431">
        <f t="shared" si="4"/>
        <v>0</v>
      </c>
    </row>
    <row r="14" spans="1:21" s="236" customFormat="1" ht="15" customHeight="1">
      <c r="A14" s="235">
        <v>7</v>
      </c>
      <c r="B14" s="417" t="str">
        <f t="shared" si="5"/>
        <v>Otros</v>
      </c>
      <c r="C14" s="425">
        <f t="shared" si="6"/>
        <v>12</v>
      </c>
      <c r="D14" s="426">
        <f t="shared" si="7"/>
        <v>9.5011862191406327E-3</v>
      </c>
      <c r="E14" s="250"/>
      <c r="F14" s="263">
        <v>6</v>
      </c>
      <c r="G14" s="264">
        <f t="shared" si="0"/>
        <v>12</v>
      </c>
      <c r="H14" s="235">
        <f t="shared" si="1"/>
        <v>1</v>
      </c>
      <c r="I14" s="237">
        <f t="shared" si="8"/>
        <v>12</v>
      </c>
      <c r="J14" s="235" t="s">
        <v>309</v>
      </c>
      <c r="K14" s="235"/>
      <c r="M14" s="427"/>
      <c r="N14" s="428" t="s">
        <v>309</v>
      </c>
      <c r="O14" s="429">
        <f t="shared" si="2"/>
        <v>9.5011876484560574E-3</v>
      </c>
      <c r="P14" s="430">
        <f>IF($J$4="Todas",COUNTIFS(DB_ACS_Q1_Q4!$AA$5:$AA$1328,$N14,DB_ACS_Q1_Q4!$Z$5:$Z$1328,P$8),COUNTIFS(DB_ACS_Q1_Q4!$AC$5:$AC$1328,$J$4,DB_ACS_Q1_Q4!$AA$5:$AA$1328,$N14,DB_ACS_Q1_Q4!$Z$5:$Z$1328,P$8))</f>
        <v>3</v>
      </c>
      <c r="Q14" s="430">
        <f>IF($J$4="Todas",COUNTIFS(DB_ACS_Q1_Q4!$AA$5:$AA$1328,$N14,DB_ACS_Q1_Q4!$Z$5:$Z$1328,Q$8),COUNTIFS(DB_ACS_Q1_Q4!$AC$5:$AC$1328,$J$4,DB_ACS_Q1_Q4!$AA$5:$AA$1328,$N14,DB_ACS_Q1_Q4!$Z$5:$Z$1328,Q$8))</f>
        <v>4</v>
      </c>
      <c r="R14" s="430">
        <f>IF($J$4="Todas",COUNTIFS(DB_ACS_Q1_Q4!$AA$5:$AA$1328,$N14,DB_ACS_Q1_Q4!$Z$5:$Z$1328,R$8),COUNTIFS(DB_ACS_Q1_Q4!$AC$5:$AC$1328,$J$4,DB_ACS_Q1_Q4!$AA$5:$AA$1328,$N14,DB_ACS_Q1_Q4!$Z$5:$Z$1328,R$8))</f>
        <v>5</v>
      </c>
      <c r="S14" s="431">
        <f t="shared" si="9"/>
        <v>6.8337129840546698E-3</v>
      </c>
      <c r="T14" s="431">
        <f t="shared" si="3"/>
        <v>9.2378752886836026E-3</v>
      </c>
      <c r="U14" s="431">
        <f t="shared" si="4"/>
        <v>1.278772378516624E-2</v>
      </c>
    </row>
    <row r="15" spans="1:21" s="236" customFormat="1" ht="15" customHeight="1">
      <c r="A15" s="235">
        <v>8</v>
      </c>
      <c r="B15" s="417" t="str">
        <f t="shared" si="5"/>
        <v>Biomasa</v>
      </c>
      <c r="C15" s="425">
        <f t="shared" si="6"/>
        <v>4</v>
      </c>
      <c r="D15" s="426">
        <f t="shared" si="7"/>
        <v>3.1670620730468776E-3</v>
      </c>
      <c r="E15" s="250"/>
      <c r="F15" s="263">
        <v>7</v>
      </c>
      <c r="G15" s="264">
        <f t="shared" si="0"/>
        <v>4</v>
      </c>
      <c r="H15" s="235">
        <f t="shared" si="1"/>
        <v>1</v>
      </c>
      <c r="I15" s="237">
        <f t="shared" si="8"/>
        <v>4</v>
      </c>
      <c r="J15" s="235" t="s">
        <v>339</v>
      </c>
      <c r="K15" s="235"/>
      <c r="M15" s="427"/>
      <c r="N15" s="428" t="s">
        <v>339</v>
      </c>
      <c r="O15" s="429">
        <f t="shared" si="2"/>
        <v>3.1670625494853522E-3</v>
      </c>
      <c r="P15" s="430">
        <f>IF($J$4="Todas",COUNTIFS(DB_ACS_Q1_Q4!$AA$5:$AA$1328,$N15,DB_ACS_Q1_Q4!$Z$5:$Z$1328,P$8),COUNTIFS(DB_ACS_Q1_Q4!$AC$5:$AC$1328,$J$4,DB_ACS_Q1_Q4!$AA$5:$AA$1328,$N15,DB_ACS_Q1_Q4!$Z$5:$Z$1328,P$8))</f>
        <v>0</v>
      </c>
      <c r="Q15" s="430">
        <f>IF($J$4="Todas",COUNTIFS(DB_ACS_Q1_Q4!$AA$5:$AA$1328,$N15,DB_ACS_Q1_Q4!$Z$5:$Z$1328,Q$8),COUNTIFS(DB_ACS_Q1_Q4!$AC$5:$AC$1328,$J$4,DB_ACS_Q1_Q4!$AA$5:$AA$1328,$N15,DB_ACS_Q1_Q4!$Z$5:$Z$1328,Q$8))</f>
        <v>4</v>
      </c>
      <c r="R15" s="430">
        <f>IF($J$4="Todas",COUNTIFS(DB_ACS_Q1_Q4!$AA$5:$AA$1328,$N15,DB_ACS_Q1_Q4!$Z$5:$Z$1328,R$8),COUNTIFS(DB_ACS_Q1_Q4!$AC$5:$AC$1328,$J$4,DB_ACS_Q1_Q4!$AA$5:$AA$1328,$N15,DB_ACS_Q1_Q4!$Z$5:$Z$1328,R$8))</f>
        <v>0</v>
      </c>
      <c r="S15" s="431">
        <f t="shared" si="9"/>
        <v>0</v>
      </c>
      <c r="T15" s="431">
        <f t="shared" si="3"/>
        <v>9.2378752886836026E-3</v>
      </c>
      <c r="U15" s="431">
        <f t="shared" si="4"/>
        <v>0</v>
      </c>
    </row>
    <row r="16" spans="1:21" s="236" customFormat="1" ht="15" customHeight="1">
      <c r="A16" s="235">
        <v>9</v>
      </c>
      <c r="B16" s="417" t="str">
        <f t="shared" si="5"/>
        <v>Bomba de calor agua</v>
      </c>
      <c r="C16" s="425">
        <f t="shared" si="6"/>
        <v>3</v>
      </c>
      <c r="D16" s="426">
        <f t="shared" si="7"/>
        <v>2.3752965547851582E-3</v>
      </c>
      <c r="E16" s="250"/>
      <c r="F16" s="263">
        <v>8</v>
      </c>
      <c r="G16" s="264">
        <f t="shared" si="0"/>
        <v>3</v>
      </c>
      <c r="H16" s="235">
        <f t="shared" si="1"/>
        <v>1</v>
      </c>
      <c r="I16" s="237">
        <f t="shared" si="8"/>
        <v>3</v>
      </c>
      <c r="J16" s="235" t="s">
        <v>387</v>
      </c>
      <c r="K16" s="235"/>
      <c r="M16" s="427"/>
      <c r="N16" s="428" t="s">
        <v>387</v>
      </c>
      <c r="O16" s="429">
        <f t="shared" si="2"/>
        <v>2.3752969121140144E-3</v>
      </c>
      <c r="P16" s="430">
        <f>IF($J$4="Todas",COUNTIFS(DB_ACS_Q1_Q4!$AA$5:$AA$1328,$N16,DB_ACS_Q1_Q4!$Z$5:$Z$1328,P$8),COUNTIFS(DB_ACS_Q1_Q4!$AC$5:$AC$1328,$J$4,DB_ACS_Q1_Q4!$AA$5:$AA$1328,$N16,DB_ACS_Q1_Q4!$Z$5:$Z$1328,P$8))</f>
        <v>1</v>
      </c>
      <c r="Q16" s="430">
        <f>IF($J$4="Todas",COUNTIFS(DB_ACS_Q1_Q4!$AA$5:$AA$1328,$N16,DB_ACS_Q1_Q4!$Z$5:$Z$1328,Q$8),COUNTIFS(DB_ACS_Q1_Q4!$AC$5:$AC$1328,$J$4,DB_ACS_Q1_Q4!$AA$5:$AA$1328,$N16,DB_ACS_Q1_Q4!$Z$5:$Z$1328,Q$8))</f>
        <v>0</v>
      </c>
      <c r="R16" s="430">
        <f>IF($J$4="Todas",COUNTIFS(DB_ACS_Q1_Q4!$AA$5:$AA$1328,$N16,DB_ACS_Q1_Q4!$Z$5:$Z$1328,R$8),COUNTIFS(DB_ACS_Q1_Q4!$AC$5:$AC$1328,$J$4,DB_ACS_Q1_Q4!$AA$5:$AA$1328,$N16,DB_ACS_Q1_Q4!$Z$5:$Z$1328,R$8))</f>
        <v>2</v>
      </c>
      <c r="S16" s="431">
        <f t="shared" si="9"/>
        <v>2.2779043280182231E-3</v>
      </c>
      <c r="T16" s="431">
        <f t="shared" si="3"/>
        <v>0</v>
      </c>
      <c r="U16" s="431">
        <f t="shared" si="4"/>
        <v>5.1150895140664966E-3</v>
      </c>
    </row>
    <row r="17" spans="1:21" s="236" customFormat="1" ht="15" customHeight="1">
      <c r="A17" s="235">
        <v>10</v>
      </c>
      <c r="B17" s="417" t="str">
        <f t="shared" si="5"/>
        <v>DH no renovable</v>
      </c>
      <c r="C17" s="425">
        <f t="shared" si="6"/>
        <v>1.0001</v>
      </c>
      <c r="D17" s="426">
        <f t="shared" si="7"/>
        <v>7.9184469481354556E-4</v>
      </c>
      <c r="E17" s="250"/>
      <c r="F17" s="263">
        <v>9</v>
      </c>
      <c r="G17" s="264">
        <f t="shared" si="0"/>
        <v>1</v>
      </c>
      <c r="H17" s="235">
        <f t="shared" si="1"/>
        <v>2</v>
      </c>
      <c r="I17" s="237">
        <f t="shared" si="8"/>
        <v>1.0000899999999999</v>
      </c>
      <c r="J17" s="235" t="s">
        <v>375</v>
      </c>
      <c r="K17" s="235"/>
      <c r="M17" s="427"/>
      <c r="N17" s="428" t="s">
        <v>375</v>
      </c>
      <c r="O17" s="429">
        <f t="shared" si="2"/>
        <v>7.9176563737133805E-4</v>
      </c>
      <c r="P17" s="430">
        <f>IF($J$4="Todas",COUNTIFS(DB_ACS_Q1_Q4!$AA$5:$AA$1328,$N17,DB_ACS_Q1_Q4!$Z$5:$Z$1328,P$8),COUNTIFS(DB_ACS_Q1_Q4!$AC$5:$AC$1328,$J$4,DB_ACS_Q1_Q4!$AA$5:$AA$1328,$N17,DB_ACS_Q1_Q4!$Z$5:$Z$1328,P$8))</f>
        <v>0</v>
      </c>
      <c r="Q17" s="430">
        <f>IF($J$4="Todas",COUNTIFS(DB_ACS_Q1_Q4!$AA$5:$AA$1328,$N17,DB_ACS_Q1_Q4!$Z$5:$Z$1328,Q$8),COUNTIFS(DB_ACS_Q1_Q4!$AC$5:$AC$1328,$J$4,DB_ACS_Q1_Q4!$AA$5:$AA$1328,$N17,DB_ACS_Q1_Q4!$Z$5:$Z$1328,Q$8))</f>
        <v>1</v>
      </c>
      <c r="R17" s="430">
        <f>IF($J$4="Todas",COUNTIFS(DB_ACS_Q1_Q4!$AA$5:$AA$1328,$N17,DB_ACS_Q1_Q4!$Z$5:$Z$1328,R$8),COUNTIFS(DB_ACS_Q1_Q4!$AC$5:$AC$1328,$J$4,DB_ACS_Q1_Q4!$AA$5:$AA$1328,$N17,DB_ACS_Q1_Q4!$Z$5:$Z$1328,R$8))</f>
        <v>0</v>
      </c>
      <c r="S17" s="431">
        <f t="shared" si="9"/>
        <v>0</v>
      </c>
      <c r="T17" s="431">
        <f t="shared" si="3"/>
        <v>2.3094688221709007E-3</v>
      </c>
      <c r="U17" s="431">
        <f t="shared" si="4"/>
        <v>0</v>
      </c>
    </row>
    <row r="18" spans="1:21" s="236" customFormat="1" ht="15" customHeight="1" thickBot="1">
      <c r="A18" s="235">
        <v>11</v>
      </c>
      <c r="B18" s="433" t="str">
        <f t="shared" si="5"/>
        <v>Carbón</v>
      </c>
      <c r="C18" s="434">
        <f t="shared" si="6"/>
        <v>1.0000899999999999</v>
      </c>
      <c r="D18" s="435">
        <f t="shared" si="7"/>
        <v>7.9183677715836281E-4</v>
      </c>
      <c r="E18" s="250"/>
      <c r="F18" s="263">
        <v>10</v>
      </c>
      <c r="G18" s="264">
        <f t="shared" si="0"/>
        <v>1</v>
      </c>
      <c r="H18" s="235">
        <f t="shared" si="1"/>
        <v>2</v>
      </c>
      <c r="I18" s="237">
        <f t="shared" si="8"/>
        <v>1.0001</v>
      </c>
      <c r="J18" s="235" t="s">
        <v>388</v>
      </c>
      <c r="K18" s="235"/>
      <c r="M18" s="436"/>
      <c r="N18" s="437" t="s">
        <v>388</v>
      </c>
      <c r="O18" s="438">
        <f t="shared" si="2"/>
        <v>7.9176563737133805E-4</v>
      </c>
      <c r="P18" s="439">
        <f>IF($J$4="Todas",COUNTIFS(DB_ACS_Q1_Q4!$AA$5:$AA$1328,$N18,DB_ACS_Q1_Q4!$Z$5:$Z$1328,P$8),COUNTIFS(DB_ACS_Q1_Q4!$AC$5:$AC$1328,$J$4,DB_ACS_Q1_Q4!$AA$5:$AA$1328,$N18,DB_ACS_Q1_Q4!$Z$5:$Z$1328,P$8))</f>
        <v>0</v>
      </c>
      <c r="Q18" s="439">
        <f>IF($J$4="Todas",COUNTIFS(DB_ACS_Q1_Q4!$AA$5:$AA$1328,$N18,DB_ACS_Q1_Q4!$Z$5:$Z$1328,Q$8),COUNTIFS(DB_ACS_Q1_Q4!$AC$5:$AC$1328,$J$4,DB_ACS_Q1_Q4!$AA$5:$AA$1328,$N18,DB_ACS_Q1_Q4!$Z$5:$Z$1328,Q$8))</f>
        <v>1</v>
      </c>
      <c r="R18" s="439">
        <f>IF($J$4="Todas",COUNTIFS(DB_ACS_Q1_Q4!$AA$5:$AA$1328,$N18,DB_ACS_Q1_Q4!$Z$5:$Z$1328,R$8),COUNTIFS(DB_ACS_Q1_Q4!$AC$5:$AC$1328,$J$4,DB_ACS_Q1_Q4!$AA$5:$AA$1328,$N18,DB_ACS_Q1_Q4!$Z$5:$Z$1328,R$8))</f>
        <v>0</v>
      </c>
      <c r="S18" s="440">
        <f t="shared" si="9"/>
        <v>0</v>
      </c>
      <c r="T18" s="440">
        <f t="shared" si="3"/>
        <v>2.3094688221709007E-3</v>
      </c>
      <c r="U18" s="440">
        <f t="shared" si="4"/>
        <v>0</v>
      </c>
    </row>
    <row r="19" spans="1:21" s="236" customFormat="1" ht="15" customHeight="1" thickTop="1">
      <c r="A19" s="235"/>
      <c r="B19" s="309" t="s">
        <v>630</v>
      </c>
      <c r="E19" s="250"/>
      <c r="M19" s="305"/>
      <c r="N19" s="305"/>
      <c r="O19" s="238"/>
      <c r="P19" s="441">
        <f t="shared" ref="P19:U19" si="10">SUM(P9:P18)</f>
        <v>439</v>
      </c>
      <c r="Q19" s="441">
        <f t="shared" si="10"/>
        <v>433</v>
      </c>
      <c r="R19" s="441">
        <f t="shared" si="10"/>
        <v>391</v>
      </c>
      <c r="S19" s="442">
        <f t="shared" si="10"/>
        <v>0.99999999999999989</v>
      </c>
      <c r="T19" s="442">
        <f t="shared" si="10"/>
        <v>0.99999999999999989</v>
      </c>
      <c r="U19" s="442">
        <f t="shared" si="10"/>
        <v>1.0000000000000002</v>
      </c>
    </row>
    <row r="20" spans="1:21" s="236" customFormat="1" ht="15" customHeight="1">
      <c r="A20" s="235"/>
      <c r="E20" s="250"/>
      <c r="U20" s="239"/>
    </row>
    <row r="21" spans="1:21" s="236" customFormat="1" ht="15" customHeight="1">
      <c r="A21" s="235"/>
      <c r="E21" s="250"/>
      <c r="U21" s="239"/>
    </row>
    <row r="22" spans="1:21" s="370" customFormat="1" ht="15" customHeight="1">
      <c r="A22" s="375"/>
      <c r="B22" s="443"/>
      <c r="C22" s="297"/>
      <c r="D22" s="444"/>
      <c r="E22" s="250"/>
      <c r="F22" s="243"/>
      <c r="G22" s="243"/>
      <c r="I22" s="371"/>
      <c r="U22" s="243"/>
    </row>
    <row r="23" spans="1:21" s="370" customFormat="1" ht="15" customHeight="1">
      <c r="A23" s="375"/>
      <c r="B23" s="443"/>
      <c r="C23" s="297"/>
      <c r="D23" s="444"/>
      <c r="E23" s="250"/>
      <c r="F23" s="243"/>
      <c r="G23" s="243"/>
      <c r="I23" s="371"/>
      <c r="U23" s="243"/>
    </row>
    <row r="24" spans="1:21" s="370" customFormat="1" ht="15" customHeight="1">
      <c r="A24" s="375"/>
      <c r="B24" s="443"/>
      <c r="C24" s="297"/>
      <c r="D24" s="444"/>
      <c r="E24" s="250"/>
      <c r="F24" s="243"/>
      <c r="G24" s="243"/>
      <c r="I24" s="371"/>
      <c r="U24" s="243"/>
    </row>
    <row r="25" spans="1:21" s="236" customFormat="1" ht="15" customHeight="1">
      <c r="A25" s="235"/>
      <c r="D25" s="309" t="s">
        <v>621</v>
      </c>
      <c r="E25" s="250"/>
      <c r="F25" s="243"/>
      <c r="G25" s="243"/>
      <c r="I25" s="238"/>
      <c r="U25" s="239"/>
    </row>
    <row r="26" spans="1:21" ht="15" customHeight="1">
      <c r="B26" s="236" t="s">
        <v>357</v>
      </c>
      <c r="C26" s="283" t="str">
        <f>$J$5</f>
        <v>Todas</v>
      </c>
      <c r="D26" s="409" t="s">
        <v>314</v>
      </c>
      <c r="E26" s="409"/>
      <c r="F26" s="409"/>
      <c r="G26" s="409"/>
      <c r="H26" s="410" t="s">
        <v>315</v>
      </c>
      <c r="I26" s="409"/>
      <c r="J26" s="409"/>
      <c r="K26" s="410"/>
      <c r="L26" s="409"/>
      <c r="M26" s="409"/>
      <c r="N26" s="410" t="s">
        <v>316</v>
      </c>
      <c r="O26" s="409"/>
      <c r="P26" s="409"/>
      <c r="Q26" s="445"/>
      <c r="R26" s="410"/>
      <c r="S26" s="409"/>
      <c r="T26" s="409"/>
      <c r="U26" s="411"/>
    </row>
    <row r="27" spans="1:21" ht="15" customHeight="1">
      <c r="B27" s="236" t="s">
        <v>398</v>
      </c>
      <c r="C27" s="283" t="str">
        <f>$J$4</f>
        <v>Todas</v>
      </c>
      <c r="D27" s="415" t="s">
        <v>303</v>
      </c>
      <c r="E27" s="415" t="s">
        <v>304</v>
      </c>
      <c r="F27" s="416" t="s">
        <v>303</v>
      </c>
      <c r="G27" s="416" t="s">
        <v>304</v>
      </c>
      <c r="H27" s="446" t="s">
        <v>25</v>
      </c>
      <c r="I27" s="415" t="s">
        <v>51</v>
      </c>
      <c r="J27" s="415" t="s">
        <v>52</v>
      </c>
      <c r="K27" s="416" t="s">
        <v>25</v>
      </c>
      <c r="L27" s="416" t="s">
        <v>51</v>
      </c>
      <c r="M27" s="416" t="s">
        <v>52</v>
      </c>
      <c r="N27" s="446" t="s">
        <v>49</v>
      </c>
      <c r="O27" s="415" t="s">
        <v>50</v>
      </c>
      <c r="P27" s="415" t="s">
        <v>48</v>
      </c>
      <c r="Q27" s="415" t="s">
        <v>47</v>
      </c>
      <c r="R27" s="416" t="s">
        <v>49</v>
      </c>
      <c r="S27" s="416" t="s">
        <v>50</v>
      </c>
      <c r="T27" s="416" t="s">
        <v>48</v>
      </c>
      <c r="U27" s="416" t="s">
        <v>47</v>
      </c>
    </row>
    <row r="28" spans="1:21" ht="15" customHeight="1">
      <c r="B28" s="420" t="str">
        <f t="shared" ref="B28:B37" si="11">B9</f>
        <v>Gas Natural</v>
      </c>
      <c r="C28" s="422">
        <f>IFERROR(SUM(D28:E28)/SUM($D$38:$E$38),)</f>
        <v>0.50039588281868563</v>
      </c>
      <c r="D28" s="423">
        <f>IF(AND($J$5="Todas",$J$4="Todas"),COUNTIFS(DB_ACS_Q1_Q4!$AA$5:$AA$1328,$B28,DB_ACS_Q1_Q4!$E$5:$E$1328,D$27),IF($J$5="Todas",COUNTIFS(DB_ACS_Q1_Q4!$AC$5:$AC$1328,$J$4,DB_ACS_Q1_Q4!$AA$5:$AA$1328,$B28,DB_ACS_Q1_Q4!$E$5:$E$1328,D$27),IF($J$4="Todas",COUNTIFS(DB_ACS_Q1_Q4!$Z$5:$Z$1328,$J$5,DB_ACS_Q1_Q4!$AA$5:$AA$1328,$B28,DB_ACS_Q1_Q4!$E$5:$E$1328,D$27),COUNTIFS(DB_ACS_Q1_Q4!$AC$5:$AC$1328,$J$4,DB_ACS_Q1_Q4!$Z$5:$Z$1328,$J$5,DB_ACS_Q1_Q4!$AA$5:$AA$1328,$B28,DB_ACS_Q1_Q4!$E$5:$E$1328,D$27))))</f>
        <v>252</v>
      </c>
      <c r="E28" s="423">
        <f>IF(AND($J$5="Todas",$J$4="Todas"),COUNTIFS(DB_ACS_Q1_Q4!$AA$5:$AA$1328,$B28,DB_ACS_Q1_Q4!$E$5:$E$1328,E$27),IF($J$5="Todas",COUNTIFS(DB_ACS_Q1_Q4!$AC$5:$AC$1328,$J$4,DB_ACS_Q1_Q4!$AA$5:$AA$1328,$B28,DB_ACS_Q1_Q4!$E$5:$E$1328,E$27),IF($J$4="Todas",COUNTIFS(DB_ACS_Q1_Q4!$Z$5:$Z$1328,$J$5,DB_ACS_Q1_Q4!$AA$5:$AA$1328,$B28,DB_ACS_Q1_Q4!$E$5:$E$1328,E$27),COUNTIFS(DB_ACS_Q1_Q4!$AC$5:$AC$1328,$J$4,DB_ACS_Q1_Q4!$Z$5:$Z$1328,$J$5,DB_ACS_Q1_Q4!$AA$5:$AA$1328,$B28,DB_ACS_Q1_Q4!$E$5:$E$1328,E$27))))</f>
        <v>380</v>
      </c>
      <c r="F28" s="424">
        <f>IFERROR(D28/D$38,)</f>
        <v>0.50602409638554213</v>
      </c>
      <c r="G28" s="424">
        <f>IFERROR(E28/E$38,)</f>
        <v>0.49673202614379086</v>
      </c>
      <c r="H28" s="447">
        <f>IF(AND($J$5="Todas",$J$4="Todas"),COUNTIFS(DB_ACS_Q1_Q4!$AA$5:$AA$1328,$B28,DB_ACS_Q1_Q4!$D$5:$D$1328,H$27),IF($J$5="Todas",COUNTIFS(DB_ACS_Q1_Q4!$AC$5:$AC$1328,$J$4,DB_ACS_Q1_Q4!$AA$5:$AA$1328,$B28,DB_ACS_Q1_Q4!$D$5:$D$1328,H$27),IF($J$4="Todas",COUNTIFS(DB_ACS_Q1_Q4!$Z$5:$Z$1328,$J$5,DB_ACS_Q1_Q4!$AA$5:$AA$1328,$B28,DB_ACS_Q1_Q4!$D$5:$D$1328,H$27),COUNTIFS(DB_ACS_Q1_Q4!$AC$5:$AC$1328,$J$4,DB_ACS_Q1_Q4!$Z$5:$Z$1328,$J$5,DB_ACS_Q1_Q4!$AA$5:$AA$1328,$B28,DB_ACS_Q1_Q4!$D$5:$D$1328,H$27))))</f>
        <v>150</v>
      </c>
      <c r="I28" s="423">
        <f>IF(AND($J$5="Todas",$J$4="Todas"),COUNTIFS(DB_ACS_Q1_Q4!$AA$5:$AA$1328,$B28,DB_ACS_Q1_Q4!$D$5:$D$1328,I$27),IF($J$5="Todas",COUNTIFS(DB_ACS_Q1_Q4!$AC$5:$AC$1328,$J$4,DB_ACS_Q1_Q4!$AA$5:$AA$1328,$B28,DB_ACS_Q1_Q4!$D$5:$D$1328,I$27),IF($J$4="Todas",COUNTIFS(DB_ACS_Q1_Q4!$Z$5:$Z$1328,$J$5,DB_ACS_Q1_Q4!$AA$5:$AA$1328,$B28,DB_ACS_Q1_Q4!$D$5:$D$1328,I$27),COUNTIFS(DB_ACS_Q1_Q4!$AC$5:$AC$1328,$J$4,DB_ACS_Q1_Q4!$Z$5:$Z$1328,$J$5,DB_ACS_Q1_Q4!$AA$5:$AA$1328,$B28,DB_ACS_Q1_Q4!$D$5:$D$1328,I$27))))</f>
        <v>289</v>
      </c>
      <c r="J28" s="423">
        <f>IF(AND($J$5="Todas",$J$4="Todas"),COUNTIFS(DB_ACS_Q1_Q4!$AA$5:$AA$1328,$B28,DB_ACS_Q1_Q4!$D$5:$D$1328,J$27),IF($J$5="Todas",COUNTIFS(DB_ACS_Q1_Q4!$AC$5:$AC$1328,$J$4,DB_ACS_Q1_Q4!$AA$5:$AA$1328,$B28,DB_ACS_Q1_Q4!$D$5:$D$1328,J$27),IF($J$4="Todas",COUNTIFS(DB_ACS_Q1_Q4!$Z$5:$Z$1328,$J$5,DB_ACS_Q1_Q4!$AA$5:$AA$1328,$B28,DB_ACS_Q1_Q4!$D$5:$D$1328,J$27),COUNTIFS(DB_ACS_Q1_Q4!$AC$5:$AC$1328,$J$4,DB_ACS_Q1_Q4!$Z$5:$Z$1328,$J$5,DB_ACS_Q1_Q4!$AA$5:$AA$1328,$B28,DB_ACS_Q1_Q4!$D$5:$D$1328,J$27))))</f>
        <v>193</v>
      </c>
      <c r="K28" s="424">
        <f>IFERROR(H28/H$38,)</f>
        <v>0.55970149253731338</v>
      </c>
      <c r="L28" s="424">
        <f t="shared" ref="L28:M28" si="12">IFERROR(I28/I$38,)</f>
        <v>0.51885098743267499</v>
      </c>
      <c r="M28" s="424">
        <f t="shared" si="12"/>
        <v>0.4406392694063927</v>
      </c>
      <c r="N28" s="447">
        <f>IF(AND($J$5="Todas",$J$4="Todas"),COUNTIFS(DB_ACS_Q1_Q4!$AA$5:$AA$1328,$B28,DB_ACS_Q1_Q4!$F$5:$F$1328,N$27),IF($J$5="Todas",COUNTIFS(DB_ACS_Q1_Q4!$AC$5:$AC$1328,$J$4,DB_ACS_Q1_Q4!$AA$5:$AA$1328,$B28,DB_ACS_Q1_Q4!$F$5:$F$1328,N$27),IF($J$4="Todas",COUNTIFS(DB_ACS_Q1_Q4!$Z$5:$Z$1328,$J$5,DB_ACS_Q1_Q4!$AA$5:$AA$1328,$B28,DB_ACS_Q1_Q4!$F$5:$F$1328,N$27),COUNTIFS(DB_ACS_Q1_Q4!$AC$5:$AC$1328,$J$4,DB_ACS_Q1_Q4!$Z$5:$Z$1328,$J$5,DB_ACS_Q1_Q4!$AA$5:$AA$1328,$B28,DB_ACS_Q1_Q4!$F$5:$F$1328,N$27))))</f>
        <v>195</v>
      </c>
      <c r="O28" s="423">
        <f>IF(AND($J$5="Todas",$J$4="Todas"),COUNTIFS(DB_ACS_Q1_Q4!$AA$5:$AA$1328,$B28,DB_ACS_Q1_Q4!$F$5:$F$1328,O$27),IF($J$5="Todas",COUNTIFS(DB_ACS_Q1_Q4!$AC$5:$AC$1328,$J$4,DB_ACS_Q1_Q4!$AA$5:$AA$1328,$B28,DB_ACS_Q1_Q4!$F$5:$F$1328,O$27),IF($J$4="Todas",COUNTIFS(DB_ACS_Q1_Q4!$Z$5:$Z$1328,$J$5,DB_ACS_Q1_Q4!$AA$5:$AA$1328,$B28,DB_ACS_Q1_Q4!$F$5:$F$1328,O$27),COUNTIFS(DB_ACS_Q1_Q4!$AC$5:$AC$1328,$J$4,DB_ACS_Q1_Q4!$Z$5:$Z$1328,$J$5,DB_ACS_Q1_Q4!$AA$5:$AA$1328,$B28,DB_ACS_Q1_Q4!$F$5:$F$1328,O$27))))</f>
        <v>230</v>
      </c>
      <c r="P28" s="423">
        <f>IF(AND($J$5="Todas",$J$4="Todas"),COUNTIFS(DB_ACS_Q1_Q4!$AA$5:$AA$1328,$B28,DB_ACS_Q1_Q4!$F$5:$F$1328,P$27),IF($J$5="Todas",COUNTIFS(DB_ACS_Q1_Q4!$AC$5:$AC$1328,$J$4,DB_ACS_Q1_Q4!$AA$5:$AA$1328,$B28,DB_ACS_Q1_Q4!$F$5:$F$1328,P$27),IF($J$4="Todas",COUNTIFS(DB_ACS_Q1_Q4!$Z$5:$Z$1328,$J$5,DB_ACS_Q1_Q4!$AA$5:$AA$1328,$B28,DB_ACS_Q1_Q4!$F$5:$F$1328,P$27),COUNTIFS(DB_ACS_Q1_Q4!$AC$5:$AC$1328,$J$4,DB_ACS_Q1_Q4!$Z$5:$Z$1328,$J$5,DB_ACS_Q1_Q4!$AA$5:$AA$1328,$B28,DB_ACS_Q1_Q4!$F$5:$F$1328,P$27))))</f>
        <v>202</v>
      </c>
      <c r="Q28" s="423">
        <f>IF(AND($J$5="Todas",$J$4="Todas"),COUNTIFS(DB_ACS_Q1_Q4!$AA$5:$AA$1328,$B28,DB_ACS_Q1_Q4!$F$5:$F$1328,Q$27),IF($J$5="Todas",COUNTIFS(DB_ACS_Q1_Q4!$AC$5:$AC$1328,$J$4,DB_ACS_Q1_Q4!$AA$5:$AA$1328,$B28,DB_ACS_Q1_Q4!$F$5:$F$1328,Q$27),IF($J$4="Todas",COUNTIFS(DB_ACS_Q1_Q4!$Z$5:$Z$1328,$J$5,DB_ACS_Q1_Q4!$AA$5:$AA$1328,$B28,DB_ACS_Q1_Q4!$F$5:$F$1328,Q$27),COUNTIFS(DB_ACS_Q1_Q4!$AC$5:$AC$1328,$J$4,DB_ACS_Q1_Q4!$Z$5:$Z$1328,$J$5,DB_ACS_Q1_Q4!$AA$5:$AA$1328,$B28,DB_ACS_Q1_Q4!$F$5:$F$1328,Q$27))))</f>
        <v>5</v>
      </c>
      <c r="R28" s="424">
        <f>IFERROR(N28/N$38,)</f>
        <v>0.43141592920353983</v>
      </c>
      <c r="S28" s="424">
        <f t="shared" ref="S28:U28" si="13">IFERROR(O28/O$38,)</f>
        <v>0.539906103286385</v>
      </c>
      <c r="T28" s="424">
        <f t="shared" si="13"/>
        <v>0.53723404255319152</v>
      </c>
      <c r="U28" s="424">
        <f t="shared" si="13"/>
        <v>0.55555555555555558</v>
      </c>
    </row>
    <row r="29" spans="1:21" ht="15" customHeight="1">
      <c r="B29" s="427" t="str">
        <f t="shared" si="11"/>
        <v>Electricidad</v>
      </c>
      <c r="C29" s="429">
        <f t="shared" ref="C29:C37" si="14">IFERROR(SUM(D29:E29)/SUM($D$38:$E$38),)</f>
        <v>0.19160728424386381</v>
      </c>
      <c r="D29" s="430">
        <f>IF(AND($J$5="Todas",$J$4="Todas"),COUNTIFS(DB_ACS_Q1_Q4!$AA$5:$AA$1328,$B29,DB_ACS_Q1_Q4!$E$5:$E$1328,D$27),IF($J$5="Todas",COUNTIFS(DB_ACS_Q1_Q4!$AC$5:$AC$1328,$J$4,DB_ACS_Q1_Q4!$AA$5:$AA$1328,$B29,DB_ACS_Q1_Q4!$E$5:$E$1328,D$27),IF($J$4="Todas",COUNTIFS(DB_ACS_Q1_Q4!$Z$5:$Z$1328,$J$5,DB_ACS_Q1_Q4!$AA$5:$AA$1328,$B29,DB_ACS_Q1_Q4!$E$5:$E$1328,D$27),COUNTIFS(DB_ACS_Q1_Q4!$AC$5:$AC$1328,$J$4,DB_ACS_Q1_Q4!$Z$5:$Z$1328,$J$5,DB_ACS_Q1_Q4!$AA$5:$AA$1328,$B29,DB_ACS_Q1_Q4!$E$5:$E$1328,D$27))))</f>
        <v>103</v>
      </c>
      <c r="E29" s="430">
        <f>IF(AND($J$5="Todas",$J$4="Todas"),COUNTIFS(DB_ACS_Q1_Q4!$AA$5:$AA$1328,$B29,DB_ACS_Q1_Q4!$E$5:$E$1328,E$27),IF($J$5="Todas",COUNTIFS(DB_ACS_Q1_Q4!$AC$5:$AC$1328,$J$4,DB_ACS_Q1_Q4!$AA$5:$AA$1328,$B29,DB_ACS_Q1_Q4!$E$5:$E$1328,E$27),IF($J$4="Todas",COUNTIFS(DB_ACS_Q1_Q4!$Z$5:$Z$1328,$J$5,DB_ACS_Q1_Q4!$AA$5:$AA$1328,$B29,DB_ACS_Q1_Q4!$E$5:$E$1328,E$27),COUNTIFS(DB_ACS_Q1_Q4!$AC$5:$AC$1328,$J$4,DB_ACS_Q1_Q4!$Z$5:$Z$1328,$J$5,DB_ACS_Q1_Q4!$AA$5:$AA$1328,$B29,DB_ACS_Q1_Q4!$E$5:$E$1328,E$27))))</f>
        <v>139</v>
      </c>
      <c r="F29" s="431">
        <f t="shared" ref="F29:F37" si="15">IFERROR(D29/D$38,)</f>
        <v>0.20682730923694778</v>
      </c>
      <c r="G29" s="431">
        <f t="shared" ref="G29:G37" si="16">IFERROR(E29/E$38,)</f>
        <v>0.18169934640522875</v>
      </c>
      <c r="H29" s="448">
        <f>IF(AND($J$5="Todas",$J$4="Todas"),COUNTIFS(DB_ACS_Q1_Q4!$AA$5:$AA$1328,$B29,DB_ACS_Q1_Q4!$D$5:$D$1328,H$27),IF($J$5="Todas",COUNTIFS(DB_ACS_Q1_Q4!$AC$5:$AC$1328,$J$4,DB_ACS_Q1_Q4!$AA$5:$AA$1328,$B29,DB_ACS_Q1_Q4!$D$5:$D$1328,H$27),IF($J$4="Todas",COUNTIFS(DB_ACS_Q1_Q4!$Z$5:$Z$1328,$J$5,DB_ACS_Q1_Q4!$AA$5:$AA$1328,$B29,DB_ACS_Q1_Q4!$D$5:$D$1328,H$27),COUNTIFS(DB_ACS_Q1_Q4!$AC$5:$AC$1328,$J$4,DB_ACS_Q1_Q4!$Z$5:$Z$1328,$J$5,DB_ACS_Q1_Q4!$AA$5:$AA$1328,$B29,DB_ACS_Q1_Q4!$D$5:$D$1328,H$27))))</f>
        <v>59</v>
      </c>
      <c r="I29" s="430">
        <f>IF(AND($J$5="Todas",$J$4="Todas"),COUNTIFS(DB_ACS_Q1_Q4!$AA$5:$AA$1328,$B29,DB_ACS_Q1_Q4!$D$5:$D$1328,I$27),IF($J$5="Todas",COUNTIFS(DB_ACS_Q1_Q4!$AC$5:$AC$1328,$J$4,DB_ACS_Q1_Q4!$AA$5:$AA$1328,$B29,DB_ACS_Q1_Q4!$D$5:$D$1328,I$27),IF($J$4="Todas",COUNTIFS(DB_ACS_Q1_Q4!$Z$5:$Z$1328,$J$5,DB_ACS_Q1_Q4!$AA$5:$AA$1328,$B29,DB_ACS_Q1_Q4!$D$5:$D$1328,I$27),COUNTIFS(DB_ACS_Q1_Q4!$AC$5:$AC$1328,$J$4,DB_ACS_Q1_Q4!$Z$5:$Z$1328,$J$5,DB_ACS_Q1_Q4!$AA$5:$AA$1328,$B29,DB_ACS_Q1_Q4!$D$5:$D$1328,I$27))))</f>
        <v>94</v>
      </c>
      <c r="J29" s="430">
        <f>IF(AND($J$5="Todas",$J$4="Todas"),COUNTIFS(DB_ACS_Q1_Q4!$AA$5:$AA$1328,$B29,DB_ACS_Q1_Q4!$D$5:$D$1328,J$27),IF($J$5="Todas",COUNTIFS(DB_ACS_Q1_Q4!$AC$5:$AC$1328,$J$4,DB_ACS_Q1_Q4!$AA$5:$AA$1328,$B29,DB_ACS_Q1_Q4!$D$5:$D$1328,J$27),IF($J$4="Todas",COUNTIFS(DB_ACS_Q1_Q4!$Z$5:$Z$1328,$J$5,DB_ACS_Q1_Q4!$AA$5:$AA$1328,$B29,DB_ACS_Q1_Q4!$D$5:$D$1328,J$27),COUNTIFS(DB_ACS_Q1_Q4!$AC$5:$AC$1328,$J$4,DB_ACS_Q1_Q4!$Z$5:$Z$1328,$J$5,DB_ACS_Q1_Q4!$AA$5:$AA$1328,$B29,DB_ACS_Q1_Q4!$D$5:$D$1328,J$27))))</f>
        <v>89</v>
      </c>
      <c r="K29" s="431">
        <f t="shared" ref="K29:K37" si="17">IFERROR(H29/H$38,)</f>
        <v>0.22014925373134328</v>
      </c>
      <c r="L29" s="431">
        <f t="shared" ref="L29:L37" si="18">IFERROR(I29/I$38,)</f>
        <v>0.16876122082585279</v>
      </c>
      <c r="M29" s="431">
        <f t="shared" ref="M29:M37" si="19">IFERROR(J29/J$38,)</f>
        <v>0.20319634703196346</v>
      </c>
      <c r="N29" s="448">
        <f>IF(AND($J$5="Todas",$J$4="Todas"),COUNTIFS(DB_ACS_Q1_Q4!$AA$5:$AA$1328,$B29,DB_ACS_Q1_Q4!$F$5:$F$1328,N$27),IF($J$5="Todas",COUNTIFS(DB_ACS_Q1_Q4!$AC$5:$AC$1328,$J$4,DB_ACS_Q1_Q4!$AA$5:$AA$1328,$B29,DB_ACS_Q1_Q4!$F$5:$F$1328,N$27),IF($J$4="Todas",COUNTIFS(DB_ACS_Q1_Q4!$Z$5:$Z$1328,$J$5,DB_ACS_Q1_Q4!$AA$5:$AA$1328,$B29,DB_ACS_Q1_Q4!$F$5:$F$1328,N$27),COUNTIFS(DB_ACS_Q1_Q4!$AC$5:$AC$1328,$J$4,DB_ACS_Q1_Q4!$Z$5:$Z$1328,$J$5,DB_ACS_Q1_Q4!$AA$5:$AA$1328,$B29,DB_ACS_Q1_Q4!$F$5:$F$1328,N$27))))</f>
        <v>88</v>
      </c>
      <c r="O29" s="430">
        <f>IF(AND($J$5="Todas",$J$4="Todas"),COUNTIFS(DB_ACS_Q1_Q4!$AA$5:$AA$1328,$B29,DB_ACS_Q1_Q4!$F$5:$F$1328,O$27),IF($J$5="Todas",COUNTIFS(DB_ACS_Q1_Q4!$AC$5:$AC$1328,$J$4,DB_ACS_Q1_Q4!$AA$5:$AA$1328,$B29,DB_ACS_Q1_Q4!$F$5:$F$1328,O$27),IF($J$4="Todas",COUNTIFS(DB_ACS_Q1_Q4!$Z$5:$Z$1328,$J$5,DB_ACS_Q1_Q4!$AA$5:$AA$1328,$B29,DB_ACS_Q1_Q4!$F$5:$F$1328,O$27),COUNTIFS(DB_ACS_Q1_Q4!$AC$5:$AC$1328,$J$4,DB_ACS_Q1_Q4!$Z$5:$Z$1328,$J$5,DB_ACS_Q1_Q4!$AA$5:$AA$1328,$B29,DB_ACS_Q1_Q4!$F$5:$F$1328,O$27))))</f>
        <v>75</v>
      </c>
      <c r="P29" s="430">
        <f>IF(AND($J$5="Todas",$J$4="Todas"),COUNTIFS(DB_ACS_Q1_Q4!$AA$5:$AA$1328,$B29,DB_ACS_Q1_Q4!$F$5:$F$1328,P$27),IF($J$5="Todas",COUNTIFS(DB_ACS_Q1_Q4!$AC$5:$AC$1328,$J$4,DB_ACS_Q1_Q4!$AA$5:$AA$1328,$B29,DB_ACS_Q1_Q4!$F$5:$F$1328,P$27),IF($J$4="Todas",COUNTIFS(DB_ACS_Q1_Q4!$Z$5:$Z$1328,$J$5,DB_ACS_Q1_Q4!$AA$5:$AA$1328,$B29,DB_ACS_Q1_Q4!$F$5:$F$1328,P$27),COUNTIFS(DB_ACS_Q1_Q4!$AC$5:$AC$1328,$J$4,DB_ACS_Q1_Q4!$Z$5:$Z$1328,$J$5,DB_ACS_Q1_Q4!$AA$5:$AA$1328,$B29,DB_ACS_Q1_Q4!$F$5:$F$1328,P$27))))</f>
        <v>76</v>
      </c>
      <c r="Q29" s="430">
        <f>IF(AND($J$5="Todas",$J$4="Todas"),COUNTIFS(DB_ACS_Q1_Q4!$AA$5:$AA$1328,$B29,DB_ACS_Q1_Q4!$F$5:$F$1328,Q$27),IF($J$5="Todas",COUNTIFS(DB_ACS_Q1_Q4!$AC$5:$AC$1328,$J$4,DB_ACS_Q1_Q4!$AA$5:$AA$1328,$B29,DB_ACS_Q1_Q4!$F$5:$F$1328,Q$27),IF($J$4="Todas",COUNTIFS(DB_ACS_Q1_Q4!$Z$5:$Z$1328,$J$5,DB_ACS_Q1_Q4!$AA$5:$AA$1328,$B29,DB_ACS_Q1_Q4!$F$5:$F$1328,Q$27),COUNTIFS(DB_ACS_Q1_Q4!$AC$5:$AC$1328,$J$4,DB_ACS_Q1_Q4!$Z$5:$Z$1328,$J$5,DB_ACS_Q1_Q4!$AA$5:$AA$1328,$B29,DB_ACS_Q1_Q4!$F$5:$F$1328,Q$27))))</f>
        <v>3</v>
      </c>
      <c r="R29" s="431">
        <f t="shared" ref="R29:R37" si="20">IFERROR(N29/N$38,)</f>
        <v>0.19469026548672566</v>
      </c>
      <c r="S29" s="431">
        <f t="shared" ref="S29:S37" si="21">IFERROR(O29/O$38,)</f>
        <v>0.176056338028169</v>
      </c>
      <c r="T29" s="431">
        <f t="shared" ref="T29:T37" si="22">IFERROR(P29/P$38,)</f>
        <v>0.20212765957446807</v>
      </c>
      <c r="U29" s="431">
        <f t="shared" ref="U29:U37" si="23">IFERROR(Q29/Q$38,)</f>
        <v>0.33333333333333331</v>
      </c>
    </row>
    <row r="30" spans="1:21" ht="15" customHeight="1">
      <c r="B30" s="427" t="str">
        <f t="shared" si="11"/>
        <v>GLP</v>
      </c>
      <c r="C30" s="429">
        <f t="shared" si="14"/>
        <v>0.13935075217735551</v>
      </c>
      <c r="D30" s="430">
        <f>IF(AND($J$5="Todas",$J$4="Todas"),COUNTIFS(DB_ACS_Q1_Q4!$AA$5:$AA$1328,$B30,DB_ACS_Q1_Q4!$E$5:$E$1328,D$27),IF($J$5="Todas",COUNTIFS(DB_ACS_Q1_Q4!$AC$5:$AC$1328,$J$4,DB_ACS_Q1_Q4!$AA$5:$AA$1328,$B30,DB_ACS_Q1_Q4!$E$5:$E$1328,D$27),IF($J$4="Todas",COUNTIFS(DB_ACS_Q1_Q4!$Z$5:$Z$1328,$J$5,DB_ACS_Q1_Q4!$AA$5:$AA$1328,$B30,DB_ACS_Q1_Q4!$E$5:$E$1328,D$27),COUNTIFS(DB_ACS_Q1_Q4!$AC$5:$AC$1328,$J$4,DB_ACS_Q1_Q4!$Z$5:$Z$1328,$J$5,DB_ACS_Q1_Q4!$AA$5:$AA$1328,$B30,DB_ACS_Q1_Q4!$E$5:$E$1328,D$27))))</f>
        <v>65</v>
      </c>
      <c r="E30" s="430">
        <f>IF(AND($J$5="Todas",$J$4="Todas"),COUNTIFS(DB_ACS_Q1_Q4!$AA$5:$AA$1328,$B30,DB_ACS_Q1_Q4!$E$5:$E$1328,E$27),IF($J$5="Todas",COUNTIFS(DB_ACS_Q1_Q4!$AC$5:$AC$1328,$J$4,DB_ACS_Q1_Q4!$AA$5:$AA$1328,$B30,DB_ACS_Q1_Q4!$E$5:$E$1328,E$27),IF($J$4="Todas",COUNTIFS(DB_ACS_Q1_Q4!$Z$5:$Z$1328,$J$5,DB_ACS_Q1_Q4!$AA$5:$AA$1328,$B30,DB_ACS_Q1_Q4!$E$5:$E$1328,E$27),COUNTIFS(DB_ACS_Q1_Q4!$AC$5:$AC$1328,$J$4,DB_ACS_Q1_Q4!$Z$5:$Z$1328,$J$5,DB_ACS_Q1_Q4!$AA$5:$AA$1328,$B30,DB_ACS_Q1_Q4!$E$5:$E$1328,E$27))))</f>
        <v>111</v>
      </c>
      <c r="F30" s="431">
        <f t="shared" si="15"/>
        <v>0.13052208835341367</v>
      </c>
      <c r="G30" s="431">
        <f t="shared" si="16"/>
        <v>0.14509803921568629</v>
      </c>
      <c r="H30" s="448">
        <f>IF(AND($J$5="Todas",$J$4="Todas"),COUNTIFS(DB_ACS_Q1_Q4!$AA$5:$AA$1328,$B30,DB_ACS_Q1_Q4!$D$5:$D$1328,H$27),IF($J$5="Todas",COUNTIFS(DB_ACS_Q1_Q4!$AC$5:$AC$1328,$J$4,DB_ACS_Q1_Q4!$AA$5:$AA$1328,$B30,DB_ACS_Q1_Q4!$D$5:$D$1328,H$27),IF($J$4="Todas",COUNTIFS(DB_ACS_Q1_Q4!$Z$5:$Z$1328,$J$5,DB_ACS_Q1_Q4!$AA$5:$AA$1328,$B30,DB_ACS_Q1_Q4!$D$5:$D$1328,H$27),COUNTIFS(DB_ACS_Q1_Q4!$AC$5:$AC$1328,$J$4,DB_ACS_Q1_Q4!$Z$5:$Z$1328,$J$5,DB_ACS_Q1_Q4!$AA$5:$AA$1328,$B30,DB_ACS_Q1_Q4!$D$5:$D$1328,H$27))))</f>
        <v>32</v>
      </c>
      <c r="I30" s="430">
        <f>IF(AND($J$5="Todas",$J$4="Todas"),COUNTIFS(DB_ACS_Q1_Q4!$AA$5:$AA$1328,$B30,DB_ACS_Q1_Q4!$D$5:$D$1328,I$27),IF($J$5="Todas",COUNTIFS(DB_ACS_Q1_Q4!$AC$5:$AC$1328,$J$4,DB_ACS_Q1_Q4!$AA$5:$AA$1328,$B30,DB_ACS_Q1_Q4!$D$5:$D$1328,I$27),IF($J$4="Todas",COUNTIFS(DB_ACS_Q1_Q4!$Z$5:$Z$1328,$J$5,DB_ACS_Q1_Q4!$AA$5:$AA$1328,$B30,DB_ACS_Q1_Q4!$D$5:$D$1328,I$27),COUNTIFS(DB_ACS_Q1_Q4!$AC$5:$AC$1328,$J$4,DB_ACS_Q1_Q4!$Z$5:$Z$1328,$J$5,DB_ACS_Q1_Q4!$AA$5:$AA$1328,$B30,DB_ACS_Q1_Q4!$D$5:$D$1328,I$27))))</f>
        <v>76</v>
      </c>
      <c r="J30" s="430">
        <f>IF(AND($J$5="Todas",$J$4="Todas"),COUNTIFS(DB_ACS_Q1_Q4!$AA$5:$AA$1328,$B30,DB_ACS_Q1_Q4!$D$5:$D$1328,J$27),IF($J$5="Todas",COUNTIFS(DB_ACS_Q1_Q4!$AC$5:$AC$1328,$J$4,DB_ACS_Q1_Q4!$AA$5:$AA$1328,$B30,DB_ACS_Q1_Q4!$D$5:$D$1328,J$27),IF($J$4="Todas",COUNTIFS(DB_ACS_Q1_Q4!$Z$5:$Z$1328,$J$5,DB_ACS_Q1_Q4!$AA$5:$AA$1328,$B30,DB_ACS_Q1_Q4!$D$5:$D$1328,J$27),COUNTIFS(DB_ACS_Q1_Q4!$AC$5:$AC$1328,$J$4,DB_ACS_Q1_Q4!$Z$5:$Z$1328,$J$5,DB_ACS_Q1_Q4!$AA$5:$AA$1328,$B30,DB_ACS_Q1_Q4!$D$5:$D$1328,J$27))))</f>
        <v>68</v>
      </c>
      <c r="K30" s="431">
        <f t="shared" si="17"/>
        <v>0.11940298507462686</v>
      </c>
      <c r="L30" s="431">
        <f t="shared" si="18"/>
        <v>0.13644524236983843</v>
      </c>
      <c r="M30" s="431">
        <f t="shared" si="19"/>
        <v>0.15525114155251141</v>
      </c>
      <c r="N30" s="448">
        <f>IF(AND($J$5="Todas",$J$4="Todas"),COUNTIFS(DB_ACS_Q1_Q4!$AA$5:$AA$1328,$B30,DB_ACS_Q1_Q4!$F$5:$F$1328,N$27),IF($J$5="Todas",COUNTIFS(DB_ACS_Q1_Q4!$AC$5:$AC$1328,$J$4,DB_ACS_Q1_Q4!$AA$5:$AA$1328,$B30,DB_ACS_Q1_Q4!$F$5:$F$1328,N$27),IF($J$4="Todas",COUNTIFS(DB_ACS_Q1_Q4!$Z$5:$Z$1328,$J$5,DB_ACS_Q1_Q4!$AA$5:$AA$1328,$B30,DB_ACS_Q1_Q4!$F$5:$F$1328,N$27),COUNTIFS(DB_ACS_Q1_Q4!$AC$5:$AC$1328,$J$4,DB_ACS_Q1_Q4!$Z$5:$Z$1328,$J$5,DB_ACS_Q1_Q4!$AA$5:$AA$1328,$B30,DB_ACS_Q1_Q4!$F$5:$F$1328,N$27))))</f>
        <v>84</v>
      </c>
      <c r="O30" s="430">
        <f>IF(AND($J$5="Todas",$J$4="Todas"),COUNTIFS(DB_ACS_Q1_Q4!$AA$5:$AA$1328,$B30,DB_ACS_Q1_Q4!$F$5:$F$1328,O$27),IF($J$5="Todas",COUNTIFS(DB_ACS_Q1_Q4!$AC$5:$AC$1328,$J$4,DB_ACS_Q1_Q4!$AA$5:$AA$1328,$B30,DB_ACS_Q1_Q4!$F$5:$F$1328,O$27),IF($J$4="Todas",COUNTIFS(DB_ACS_Q1_Q4!$Z$5:$Z$1328,$J$5,DB_ACS_Q1_Q4!$AA$5:$AA$1328,$B30,DB_ACS_Q1_Q4!$F$5:$F$1328,O$27),COUNTIFS(DB_ACS_Q1_Q4!$AC$5:$AC$1328,$J$4,DB_ACS_Q1_Q4!$Z$5:$Z$1328,$J$5,DB_ACS_Q1_Q4!$AA$5:$AA$1328,$B30,DB_ACS_Q1_Q4!$F$5:$F$1328,O$27))))</f>
        <v>50</v>
      </c>
      <c r="P30" s="430">
        <f>IF(AND($J$5="Todas",$J$4="Todas"),COUNTIFS(DB_ACS_Q1_Q4!$AA$5:$AA$1328,$B30,DB_ACS_Q1_Q4!$F$5:$F$1328,P$27),IF($J$5="Todas",COUNTIFS(DB_ACS_Q1_Q4!$AC$5:$AC$1328,$J$4,DB_ACS_Q1_Q4!$AA$5:$AA$1328,$B30,DB_ACS_Q1_Q4!$F$5:$F$1328,P$27),IF($J$4="Todas",COUNTIFS(DB_ACS_Q1_Q4!$Z$5:$Z$1328,$J$5,DB_ACS_Q1_Q4!$AA$5:$AA$1328,$B30,DB_ACS_Q1_Q4!$F$5:$F$1328,P$27),COUNTIFS(DB_ACS_Q1_Q4!$AC$5:$AC$1328,$J$4,DB_ACS_Q1_Q4!$Z$5:$Z$1328,$J$5,DB_ACS_Q1_Q4!$AA$5:$AA$1328,$B30,DB_ACS_Q1_Q4!$F$5:$F$1328,P$27))))</f>
        <v>41</v>
      </c>
      <c r="Q30" s="430">
        <f>IF(AND($J$5="Todas",$J$4="Todas"),COUNTIFS(DB_ACS_Q1_Q4!$AA$5:$AA$1328,$B30,DB_ACS_Q1_Q4!$F$5:$F$1328,Q$27),IF($J$5="Todas",COUNTIFS(DB_ACS_Q1_Q4!$AC$5:$AC$1328,$J$4,DB_ACS_Q1_Q4!$AA$5:$AA$1328,$B30,DB_ACS_Q1_Q4!$F$5:$F$1328,Q$27),IF($J$4="Todas",COUNTIFS(DB_ACS_Q1_Q4!$Z$5:$Z$1328,$J$5,DB_ACS_Q1_Q4!$AA$5:$AA$1328,$B30,DB_ACS_Q1_Q4!$F$5:$F$1328,Q$27),COUNTIFS(DB_ACS_Q1_Q4!$AC$5:$AC$1328,$J$4,DB_ACS_Q1_Q4!$Z$5:$Z$1328,$J$5,DB_ACS_Q1_Q4!$AA$5:$AA$1328,$B30,DB_ACS_Q1_Q4!$F$5:$F$1328,Q$27))))</f>
        <v>1</v>
      </c>
      <c r="R30" s="431">
        <f t="shared" si="20"/>
        <v>0.18584070796460178</v>
      </c>
      <c r="S30" s="431">
        <f t="shared" si="21"/>
        <v>0.11737089201877934</v>
      </c>
      <c r="T30" s="431">
        <f t="shared" si="22"/>
        <v>0.10904255319148937</v>
      </c>
      <c r="U30" s="431">
        <f t="shared" si="23"/>
        <v>0.1111111111111111</v>
      </c>
    </row>
    <row r="31" spans="1:21" ht="15" customHeight="1">
      <c r="B31" s="427" t="str">
        <f t="shared" si="11"/>
        <v>Gasóleo</v>
      </c>
      <c r="C31" s="429">
        <f t="shared" si="14"/>
        <v>0.13539192399049882</v>
      </c>
      <c r="D31" s="430">
        <f>IF(AND($J$5="Todas",$J$4="Todas"),COUNTIFS(DB_ACS_Q1_Q4!$AA$5:$AA$1328,$B31,DB_ACS_Q1_Q4!$E$5:$E$1328,D$27),IF($J$5="Todas",COUNTIFS(DB_ACS_Q1_Q4!$AC$5:$AC$1328,$J$4,DB_ACS_Q1_Q4!$AA$5:$AA$1328,$B31,DB_ACS_Q1_Q4!$E$5:$E$1328,D$27),IF($J$4="Todas",COUNTIFS(DB_ACS_Q1_Q4!$Z$5:$Z$1328,$J$5,DB_ACS_Q1_Q4!$AA$5:$AA$1328,$B31,DB_ACS_Q1_Q4!$E$5:$E$1328,D$27),COUNTIFS(DB_ACS_Q1_Q4!$AC$5:$AC$1328,$J$4,DB_ACS_Q1_Q4!$Z$5:$Z$1328,$J$5,DB_ACS_Q1_Q4!$AA$5:$AA$1328,$B31,DB_ACS_Q1_Q4!$E$5:$E$1328,D$27))))</f>
        <v>57</v>
      </c>
      <c r="E31" s="430">
        <f>IF(AND($J$5="Todas",$J$4="Todas"),COUNTIFS(DB_ACS_Q1_Q4!$AA$5:$AA$1328,$B31,DB_ACS_Q1_Q4!$E$5:$E$1328,E$27),IF($J$5="Todas",COUNTIFS(DB_ACS_Q1_Q4!$AC$5:$AC$1328,$J$4,DB_ACS_Q1_Q4!$AA$5:$AA$1328,$B31,DB_ACS_Q1_Q4!$E$5:$E$1328,E$27),IF($J$4="Todas",COUNTIFS(DB_ACS_Q1_Q4!$Z$5:$Z$1328,$J$5,DB_ACS_Q1_Q4!$AA$5:$AA$1328,$B31,DB_ACS_Q1_Q4!$E$5:$E$1328,E$27),COUNTIFS(DB_ACS_Q1_Q4!$AC$5:$AC$1328,$J$4,DB_ACS_Q1_Q4!$Z$5:$Z$1328,$J$5,DB_ACS_Q1_Q4!$AA$5:$AA$1328,$B31,DB_ACS_Q1_Q4!$E$5:$E$1328,E$27))))</f>
        <v>114</v>
      </c>
      <c r="F31" s="431">
        <f t="shared" si="15"/>
        <v>0.1144578313253012</v>
      </c>
      <c r="G31" s="431">
        <f t="shared" si="16"/>
        <v>0.14901960784313725</v>
      </c>
      <c r="H31" s="448">
        <f>IF(AND($J$5="Todas",$J$4="Todas"),COUNTIFS(DB_ACS_Q1_Q4!$AA$5:$AA$1328,$B31,DB_ACS_Q1_Q4!$D$5:$D$1328,H$27),IF($J$5="Todas",COUNTIFS(DB_ACS_Q1_Q4!$AC$5:$AC$1328,$J$4,DB_ACS_Q1_Q4!$AA$5:$AA$1328,$B31,DB_ACS_Q1_Q4!$D$5:$D$1328,H$27),IF($J$4="Todas",COUNTIFS(DB_ACS_Q1_Q4!$Z$5:$Z$1328,$J$5,DB_ACS_Q1_Q4!$AA$5:$AA$1328,$B31,DB_ACS_Q1_Q4!$D$5:$D$1328,H$27),COUNTIFS(DB_ACS_Q1_Q4!$AC$5:$AC$1328,$J$4,DB_ACS_Q1_Q4!$Z$5:$Z$1328,$J$5,DB_ACS_Q1_Q4!$AA$5:$AA$1328,$B31,DB_ACS_Q1_Q4!$D$5:$D$1328,H$27))))</f>
        <v>16</v>
      </c>
      <c r="I31" s="430">
        <f>IF(AND($J$5="Todas",$J$4="Todas"),COUNTIFS(DB_ACS_Q1_Q4!$AA$5:$AA$1328,$B31,DB_ACS_Q1_Q4!$D$5:$D$1328,I$27),IF($J$5="Todas",COUNTIFS(DB_ACS_Q1_Q4!$AC$5:$AC$1328,$J$4,DB_ACS_Q1_Q4!$AA$5:$AA$1328,$B31,DB_ACS_Q1_Q4!$D$5:$D$1328,I$27),IF($J$4="Todas",COUNTIFS(DB_ACS_Q1_Q4!$Z$5:$Z$1328,$J$5,DB_ACS_Q1_Q4!$AA$5:$AA$1328,$B31,DB_ACS_Q1_Q4!$D$5:$D$1328,I$27),COUNTIFS(DB_ACS_Q1_Q4!$AC$5:$AC$1328,$J$4,DB_ACS_Q1_Q4!$Z$5:$Z$1328,$J$5,DB_ACS_Q1_Q4!$AA$5:$AA$1328,$B31,DB_ACS_Q1_Q4!$D$5:$D$1328,I$27))))</f>
        <v>77</v>
      </c>
      <c r="J31" s="430">
        <f>IF(AND($J$5="Todas",$J$4="Todas"),COUNTIFS(DB_ACS_Q1_Q4!$AA$5:$AA$1328,$B31,DB_ACS_Q1_Q4!$D$5:$D$1328,J$27),IF($J$5="Todas",COUNTIFS(DB_ACS_Q1_Q4!$AC$5:$AC$1328,$J$4,DB_ACS_Q1_Q4!$AA$5:$AA$1328,$B31,DB_ACS_Q1_Q4!$D$5:$D$1328,J$27),IF($J$4="Todas",COUNTIFS(DB_ACS_Q1_Q4!$Z$5:$Z$1328,$J$5,DB_ACS_Q1_Q4!$AA$5:$AA$1328,$B31,DB_ACS_Q1_Q4!$D$5:$D$1328,J$27),COUNTIFS(DB_ACS_Q1_Q4!$AC$5:$AC$1328,$J$4,DB_ACS_Q1_Q4!$Z$5:$Z$1328,$J$5,DB_ACS_Q1_Q4!$AA$5:$AA$1328,$B31,DB_ACS_Q1_Q4!$D$5:$D$1328,J$27))))</f>
        <v>78</v>
      </c>
      <c r="K31" s="431">
        <f t="shared" si="17"/>
        <v>5.9701492537313432E-2</v>
      </c>
      <c r="L31" s="431">
        <f t="shared" si="18"/>
        <v>0.13824057450628366</v>
      </c>
      <c r="M31" s="431">
        <f t="shared" si="19"/>
        <v>0.17808219178082191</v>
      </c>
      <c r="N31" s="448">
        <f>IF(AND($J$5="Todas",$J$4="Todas"),COUNTIFS(DB_ACS_Q1_Q4!$AA$5:$AA$1328,$B31,DB_ACS_Q1_Q4!$F$5:$F$1328,N$27),IF($J$5="Todas",COUNTIFS(DB_ACS_Q1_Q4!$AC$5:$AC$1328,$J$4,DB_ACS_Q1_Q4!$AA$5:$AA$1328,$B31,DB_ACS_Q1_Q4!$F$5:$F$1328,N$27),IF($J$4="Todas",COUNTIFS(DB_ACS_Q1_Q4!$Z$5:$Z$1328,$J$5,DB_ACS_Q1_Q4!$AA$5:$AA$1328,$B31,DB_ACS_Q1_Q4!$F$5:$F$1328,N$27),COUNTIFS(DB_ACS_Q1_Q4!$AC$5:$AC$1328,$J$4,DB_ACS_Q1_Q4!$Z$5:$Z$1328,$J$5,DB_ACS_Q1_Q4!$AA$5:$AA$1328,$B31,DB_ACS_Q1_Q4!$F$5:$F$1328,N$27))))</f>
        <v>73</v>
      </c>
      <c r="O31" s="430">
        <f>IF(AND($J$5="Todas",$J$4="Todas"),COUNTIFS(DB_ACS_Q1_Q4!$AA$5:$AA$1328,$B31,DB_ACS_Q1_Q4!$F$5:$F$1328,O$27),IF($J$5="Todas",COUNTIFS(DB_ACS_Q1_Q4!$AC$5:$AC$1328,$J$4,DB_ACS_Q1_Q4!$AA$5:$AA$1328,$B31,DB_ACS_Q1_Q4!$F$5:$F$1328,O$27),IF($J$4="Todas",COUNTIFS(DB_ACS_Q1_Q4!$Z$5:$Z$1328,$J$5,DB_ACS_Q1_Q4!$AA$5:$AA$1328,$B31,DB_ACS_Q1_Q4!$F$5:$F$1328,O$27),COUNTIFS(DB_ACS_Q1_Q4!$AC$5:$AC$1328,$J$4,DB_ACS_Q1_Q4!$Z$5:$Z$1328,$J$5,DB_ACS_Q1_Q4!$AA$5:$AA$1328,$B31,DB_ACS_Q1_Q4!$F$5:$F$1328,O$27))))</f>
        <v>62</v>
      </c>
      <c r="P31" s="430">
        <f>IF(AND($J$5="Todas",$J$4="Todas"),COUNTIFS(DB_ACS_Q1_Q4!$AA$5:$AA$1328,$B31,DB_ACS_Q1_Q4!$F$5:$F$1328,P$27),IF($J$5="Todas",COUNTIFS(DB_ACS_Q1_Q4!$AC$5:$AC$1328,$J$4,DB_ACS_Q1_Q4!$AA$5:$AA$1328,$B31,DB_ACS_Q1_Q4!$F$5:$F$1328,P$27),IF($J$4="Todas",COUNTIFS(DB_ACS_Q1_Q4!$Z$5:$Z$1328,$J$5,DB_ACS_Q1_Q4!$AA$5:$AA$1328,$B31,DB_ACS_Q1_Q4!$F$5:$F$1328,P$27),COUNTIFS(DB_ACS_Q1_Q4!$AC$5:$AC$1328,$J$4,DB_ACS_Q1_Q4!$Z$5:$Z$1328,$J$5,DB_ACS_Q1_Q4!$AA$5:$AA$1328,$B31,DB_ACS_Q1_Q4!$F$5:$F$1328,P$27))))</f>
        <v>36</v>
      </c>
      <c r="Q31" s="430">
        <f>IF(AND($J$5="Todas",$J$4="Todas"),COUNTIFS(DB_ACS_Q1_Q4!$AA$5:$AA$1328,$B31,DB_ACS_Q1_Q4!$F$5:$F$1328,Q$27),IF($J$5="Todas",COUNTIFS(DB_ACS_Q1_Q4!$AC$5:$AC$1328,$J$4,DB_ACS_Q1_Q4!$AA$5:$AA$1328,$B31,DB_ACS_Q1_Q4!$F$5:$F$1328,Q$27),IF($J$4="Todas",COUNTIFS(DB_ACS_Q1_Q4!$Z$5:$Z$1328,$J$5,DB_ACS_Q1_Q4!$AA$5:$AA$1328,$B31,DB_ACS_Q1_Q4!$F$5:$F$1328,Q$27),COUNTIFS(DB_ACS_Q1_Q4!$AC$5:$AC$1328,$J$4,DB_ACS_Q1_Q4!$Z$5:$Z$1328,$J$5,DB_ACS_Q1_Q4!$AA$5:$AA$1328,$B31,DB_ACS_Q1_Q4!$F$5:$F$1328,Q$27))))</f>
        <v>0</v>
      </c>
      <c r="R31" s="431">
        <f t="shared" si="20"/>
        <v>0.16150442477876106</v>
      </c>
      <c r="S31" s="431">
        <f t="shared" si="21"/>
        <v>0.14553990610328638</v>
      </c>
      <c r="T31" s="431">
        <f t="shared" si="22"/>
        <v>9.5744680851063829E-2</v>
      </c>
      <c r="U31" s="431">
        <f t="shared" si="23"/>
        <v>0</v>
      </c>
    </row>
    <row r="32" spans="1:21" ht="15" customHeight="1">
      <c r="B32" s="427" t="str">
        <f t="shared" si="11"/>
        <v>Solar Térmica</v>
      </c>
      <c r="C32" s="429">
        <f t="shared" si="14"/>
        <v>1.66270783847981E-2</v>
      </c>
      <c r="D32" s="430">
        <f>IF(AND($J$5="Todas",$J$4="Todas"),COUNTIFS(DB_ACS_Q1_Q4!$AA$5:$AA$1328,$B32,DB_ACS_Q1_Q4!$E$5:$E$1328,D$27),IF($J$5="Todas",COUNTIFS(DB_ACS_Q1_Q4!$AC$5:$AC$1328,$J$4,DB_ACS_Q1_Q4!$AA$5:$AA$1328,$B32,DB_ACS_Q1_Q4!$E$5:$E$1328,D$27),IF($J$4="Todas",COUNTIFS(DB_ACS_Q1_Q4!$Z$5:$Z$1328,$J$5,DB_ACS_Q1_Q4!$AA$5:$AA$1328,$B32,DB_ACS_Q1_Q4!$E$5:$E$1328,D$27),COUNTIFS(DB_ACS_Q1_Q4!$AC$5:$AC$1328,$J$4,DB_ACS_Q1_Q4!$Z$5:$Z$1328,$J$5,DB_ACS_Q1_Q4!$AA$5:$AA$1328,$B32,DB_ACS_Q1_Q4!$E$5:$E$1328,D$27))))</f>
        <v>14</v>
      </c>
      <c r="E32" s="430">
        <f>IF(AND($J$5="Todas",$J$4="Todas"),COUNTIFS(DB_ACS_Q1_Q4!$AA$5:$AA$1328,$B32,DB_ACS_Q1_Q4!$E$5:$E$1328,E$27),IF($J$5="Todas",COUNTIFS(DB_ACS_Q1_Q4!$AC$5:$AC$1328,$J$4,DB_ACS_Q1_Q4!$AA$5:$AA$1328,$B32,DB_ACS_Q1_Q4!$E$5:$E$1328,E$27),IF($J$4="Todas",COUNTIFS(DB_ACS_Q1_Q4!$Z$5:$Z$1328,$J$5,DB_ACS_Q1_Q4!$AA$5:$AA$1328,$B32,DB_ACS_Q1_Q4!$E$5:$E$1328,E$27),COUNTIFS(DB_ACS_Q1_Q4!$AC$5:$AC$1328,$J$4,DB_ACS_Q1_Q4!$Z$5:$Z$1328,$J$5,DB_ACS_Q1_Q4!$AA$5:$AA$1328,$B32,DB_ACS_Q1_Q4!$E$5:$E$1328,E$27))))</f>
        <v>7</v>
      </c>
      <c r="F32" s="431">
        <f t="shared" si="15"/>
        <v>2.8112449799196786E-2</v>
      </c>
      <c r="G32" s="431">
        <f t="shared" si="16"/>
        <v>9.1503267973856214E-3</v>
      </c>
      <c r="H32" s="448">
        <f>IF(AND($J$5="Todas",$J$4="Todas"),COUNTIFS(DB_ACS_Q1_Q4!$AA$5:$AA$1328,$B32,DB_ACS_Q1_Q4!$D$5:$D$1328,H$27),IF($J$5="Todas",COUNTIFS(DB_ACS_Q1_Q4!$AC$5:$AC$1328,$J$4,DB_ACS_Q1_Q4!$AA$5:$AA$1328,$B32,DB_ACS_Q1_Q4!$D$5:$D$1328,H$27),IF($J$4="Todas",COUNTIFS(DB_ACS_Q1_Q4!$Z$5:$Z$1328,$J$5,DB_ACS_Q1_Q4!$AA$5:$AA$1328,$B32,DB_ACS_Q1_Q4!$D$5:$D$1328,H$27),COUNTIFS(DB_ACS_Q1_Q4!$AC$5:$AC$1328,$J$4,DB_ACS_Q1_Q4!$Z$5:$Z$1328,$J$5,DB_ACS_Q1_Q4!$AA$5:$AA$1328,$B32,DB_ACS_Q1_Q4!$D$5:$D$1328,H$27))))</f>
        <v>7</v>
      </c>
      <c r="I32" s="430">
        <f>IF(AND($J$5="Todas",$J$4="Todas"),COUNTIFS(DB_ACS_Q1_Q4!$AA$5:$AA$1328,$B32,DB_ACS_Q1_Q4!$D$5:$D$1328,I$27),IF($J$5="Todas",COUNTIFS(DB_ACS_Q1_Q4!$AC$5:$AC$1328,$J$4,DB_ACS_Q1_Q4!$AA$5:$AA$1328,$B32,DB_ACS_Q1_Q4!$D$5:$D$1328,I$27),IF($J$4="Todas",COUNTIFS(DB_ACS_Q1_Q4!$Z$5:$Z$1328,$J$5,DB_ACS_Q1_Q4!$AA$5:$AA$1328,$B32,DB_ACS_Q1_Q4!$D$5:$D$1328,I$27),COUNTIFS(DB_ACS_Q1_Q4!$AC$5:$AC$1328,$J$4,DB_ACS_Q1_Q4!$Z$5:$Z$1328,$J$5,DB_ACS_Q1_Q4!$AA$5:$AA$1328,$B32,DB_ACS_Q1_Q4!$D$5:$D$1328,I$27))))</f>
        <v>9</v>
      </c>
      <c r="J32" s="430">
        <f>IF(AND($J$5="Todas",$J$4="Todas"),COUNTIFS(DB_ACS_Q1_Q4!$AA$5:$AA$1328,$B32,DB_ACS_Q1_Q4!$D$5:$D$1328,J$27),IF($J$5="Todas",COUNTIFS(DB_ACS_Q1_Q4!$AC$5:$AC$1328,$J$4,DB_ACS_Q1_Q4!$AA$5:$AA$1328,$B32,DB_ACS_Q1_Q4!$D$5:$D$1328,J$27),IF($J$4="Todas",COUNTIFS(DB_ACS_Q1_Q4!$Z$5:$Z$1328,$J$5,DB_ACS_Q1_Q4!$AA$5:$AA$1328,$B32,DB_ACS_Q1_Q4!$D$5:$D$1328,J$27),COUNTIFS(DB_ACS_Q1_Q4!$AC$5:$AC$1328,$J$4,DB_ACS_Q1_Q4!$Z$5:$Z$1328,$J$5,DB_ACS_Q1_Q4!$AA$5:$AA$1328,$B32,DB_ACS_Q1_Q4!$D$5:$D$1328,J$27))))</f>
        <v>5</v>
      </c>
      <c r="K32" s="431">
        <f t="shared" si="17"/>
        <v>2.6119402985074626E-2</v>
      </c>
      <c r="L32" s="431">
        <f t="shared" si="18"/>
        <v>1.615798922800718E-2</v>
      </c>
      <c r="M32" s="431">
        <f t="shared" si="19"/>
        <v>1.1415525114155251E-2</v>
      </c>
      <c r="N32" s="448">
        <f>IF(AND($J$5="Todas",$J$4="Todas"),COUNTIFS(DB_ACS_Q1_Q4!$AA$5:$AA$1328,$B32,DB_ACS_Q1_Q4!$F$5:$F$1328,N$27),IF($J$5="Todas",COUNTIFS(DB_ACS_Q1_Q4!$AC$5:$AC$1328,$J$4,DB_ACS_Q1_Q4!$AA$5:$AA$1328,$B32,DB_ACS_Q1_Q4!$F$5:$F$1328,N$27),IF($J$4="Todas",COUNTIFS(DB_ACS_Q1_Q4!$Z$5:$Z$1328,$J$5,DB_ACS_Q1_Q4!$AA$5:$AA$1328,$B32,DB_ACS_Q1_Q4!$F$5:$F$1328,N$27),COUNTIFS(DB_ACS_Q1_Q4!$AC$5:$AC$1328,$J$4,DB_ACS_Q1_Q4!$Z$5:$Z$1328,$J$5,DB_ACS_Q1_Q4!$AA$5:$AA$1328,$B32,DB_ACS_Q1_Q4!$F$5:$F$1328,N$27))))</f>
        <v>4</v>
      </c>
      <c r="O32" s="430">
        <f>IF(AND($J$5="Todas",$J$4="Todas"),COUNTIFS(DB_ACS_Q1_Q4!$AA$5:$AA$1328,$B32,DB_ACS_Q1_Q4!$F$5:$F$1328,O$27),IF($J$5="Todas",COUNTIFS(DB_ACS_Q1_Q4!$AC$5:$AC$1328,$J$4,DB_ACS_Q1_Q4!$AA$5:$AA$1328,$B32,DB_ACS_Q1_Q4!$F$5:$F$1328,O$27),IF($J$4="Todas",COUNTIFS(DB_ACS_Q1_Q4!$Z$5:$Z$1328,$J$5,DB_ACS_Q1_Q4!$AA$5:$AA$1328,$B32,DB_ACS_Q1_Q4!$F$5:$F$1328,O$27),COUNTIFS(DB_ACS_Q1_Q4!$AC$5:$AC$1328,$J$4,DB_ACS_Q1_Q4!$Z$5:$Z$1328,$J$5,DB_ACS_Q1_Q4!$AA$5:$AA$1328,$B32,DB_ACS_Q1_Q4!$F$5:$F$1328,O$27))))</f>
        <v>3</v>
      </c>
      <c r="P32" s="430">
        <f>IF(AND($J$5="Todas",$J$4="Todas"),COUNTIFS(DB_ACS_Q1_Q4!$AA$5:$AA$1328,$B32,DB_ACS_Q1_Q4!$F$5:$F$1328,P$27),IF($J$5="Todas",COUNTIFS(DB_ACS_Q1_Q4!$AC$5:$AC$1328,$J$4,DB_ACS_Q1_Q4!$AA$5:$AA$1328,$B32,DB_ACS_Q1_Q4!$F$5:$F$1328,P$27),IF($J$4="Todas",COUNTIFS(DB_ACS_Q1_Q4!$Z$5:$Z$1328,$J$5,DB_ACS_Q1_Q4!$AA$5:$AA$1328,$B32,DB_ACS_Q1_Q4!$F$5:$F$1328,P$27),COUNTIFS(DB_ACS_Q1_Q4!$AC$5:$AC$1328,$J$4,DB_ACS_Q1_Q4!$Z$5:$Z$1328,$J$5,DB_ACS_Q1_Q4!$AA$5:$AA$1328,$B32,DB_ACS_Q1_Q4!$F$5:$F$1328,P$27))))</f>
        <v>14</v>
      </c>
      <c r="Q32" s="430">
        <f>IF(AND($J$5="Todas",$J$4="Todas"),COUNTIFS(DB_ACS_Q1_Q4!$AA$5:$AA$1328,$B32,DB_ACS_Q1_Q4!$F$5:$F$1328,Q$27),IF($J$5="Todas",COUNTIFS(DB_ACS_Q1_Q4!$AC$5:$AC$1328,$J$4,DB_ACS_Q1_Q4!$AA$5:$AA$1328,$B32,DB_ACS_Q1_Q4!$F$5:$F$1328,Q$27),IF($J$4="Todas",COUNTIFS(DB_ACS_Q1_Q4!$Z$5:$Z$1328,$J$5,DB_ACS_Q1_Q4!$AA$5:$AA$1328,$B32,DB_ACS_Q1_Q4!$F$5:$F$1328,Q$27),COUNTIFS(DB_ACS_Q1_Q4!$AC$5:$AC$1328,$J$4,DB_ACS_Q1_Q4!$Z$5:$Z$1328,$J$5,DB_ACS_Q1_Q4!$AA$5:$AA$1328,$B32,DB_ACS_Q1_Q4!$F$5:$F$1328,Q$27))))</f>
        <v>0</v>
      </c>
      <c r="R32" s="431">
        <f t="shared" si="20"/>
        <v>8.8495575221238937E-3</v>
      </c>
      <c r="S32" s="431">
        <f t="shared" si="21"/>
        <v>7.0422535211267607E-3</v>
      </c>
      <c r="T32" s="431">
        <f t="shared" si="22"/>
        <v>3.7234042553191488E-2</v>
      </c>
      <c r="U32" s="431">
        <f t="shared" si="23"/>
        <v>0</v>
      </c>
    </row>
    <row r="33" spans="2:27" ht="15" customHeight="1">
      <c r="B33" s="427" t="str">
        <f t="shared" si="11"/>
        <v>Otros</v>
      </c>
      <c r="C33" s="429">
        <f t="shared" si="14"/>
        <v>9.5011876484560574E-3</v>
      </c>
      <c r="D33" s="430">
        <f>IF(AND($J$5="Todas",$J$4="Todas"),COUNTIFS(DB_ACS_Q1_Q4!$AA$5:$AA$1328,$B33,DB_ACS_Q1_Q4!$E$5:$E$1328,D$27),IF($J$5="Todas",COUNTIFS(DB_ACS_Q1_Q4!$AC$5:$AC$1328,$J$4,DB_ACS_Q1_Q4!$AA$5:$AA$1328,$B33,DB_ACS_Q1_Q4!$E$5:$E$1328,D$27),IF($J$4="Todas",COUNTIFS(DB_ACS_Q1_Q4!$Z$5:$Z$1328,$J$5,DB_ACS_Q1_Q4!$AA$5:$AA$1328,$B33,DB_ACS_Q1_Q4!$E$5:$E$1328,D$27),COUNTIFS(DB_ACS_Q1_Q4!$AC$5:$AC$1328,$J$4,DB_ACS_Q1_Q4!$Z$5:$Z$1328,$J$5,DB_ACS_Q1_Q4!$AA$5:$AA$1328,$B33,DB_ACS_Q1_Q4!$E$5:$E$1328,D$27))))</f>
        <v>2</v>
      </c>
      <c r="E33" s="430">
        <f>IF(AND($J$5="Todas",$J$4="Todas"),COUNTIFS(DB_ACS_Q1_Q4!$AA$5:$AA$1328,$B33,DB_ACS_Q1_Q4!$E$5:$E$1328,E$27),IF($J$5="Todas",COUNTIFS(DB_ACS_Q1_Q4!$AC$5:$AC$1328,$J$4,DB_ACS_Q1_Q4!$AA$5:$AA$1328,$B33,DB_ACS_Q1_Q4!$E$5:$E$1328,E$27),IF($J$4="Todas",COUNTIFS(DB_ACS_Q1_Q4!$Z$5:$Z$1328,$J$5,DB_ACS_Q1_Q4!$AA$5:$AA$1328,$B33,DB_ACS_Q1_Q4!$E$5:$E$1328,E$27),COUNTIFS(DB_ACS_Q1_Q4!$AC$5:$AC$1328,$J$4,DB_ACS_Q1_Q4!$Z$5:$Z$1328,$J$5,DB_ACS_Q1_Q4!$AA$5:$AA$1328,$B33,DB_ACS_Q1_Q4!$E$5:$E$1328,E$27))))</f>
        <v>10</v>
      </c>
      <c r="F33" s="431">
        <f t="shared" si="15"/>
        <v>4.0160642570281121E-3</v>
      </c>
      <c r="G33" s="431">
        <f t="shared" si="16"/>
        <v>1.3071895424836602E-2</v>
      </c>
      <c r="H33" s="448">
        <f>IF(AND($J$5="Todas",$J$4="Todas"),COUNTIFS(DB_ACS_Q1_Q4!$AA$5:$AA$1328,$B33,DB_ACS_Q1_Q4!$D$5:$D$1328,H$27),IF($J$5="Todas",COUNTIFS(DB_ACS_Q1_Q4!$AC$5:$AC$1328,$J$4,DB_ACS_Q1_Q4!$AA$5:$AA$1328,$B33,DB_ACS_Q1_Q4!$D$5:$D$1328,H$27),IF($J$4="Todas",COUNTIFS(DB_ACS_Q1_Q4!$Z$5:$Z$1328,$J$5,DB_ACS_Q1_Q4!$AA$5:$AA$1328,$B33,DB_ACS_Q1_Q4!$D$5:$D$1328,H$27),COUNTIFS(DB_ACS_Q1_Q4!$AC$5:$AC$1328,$J$4,DB_ACS_Q1_Q4!$Z$5:$Z$1328,$J$5,DB_ACS_Q1_Q4!$AA$5:$AA$1328,$B33,DB_ACS_Q1_Q4!$D$5:$D$1328,H$27))))</f>
        <v>4</v>
      </c>
      <c r="I33" s="430">
        <f>IF(AND($J$5="Todas",$J$4="Todas"),COUNTIFS(DB_ACS_Q1_Q4!$AA$5:$AA$1328,$B33,DB_ACS_Q1_Q4!$D$5:$D$1328,I$27),IF($J$5="Todas",COUNTIFS(DB_ACS_Q1_Q4!$AC$5:$AC$1328,$J$4,DB_ACS_Q1_Q4!$AA$5:$AA$1328,$B33,DB_ACS_Q1_Q4!$D$5:$D$1328,I$27),IF($J$4="Todas",COUNTIFS(DB_ACS_Q1_Q4!$Z$5:$Z$1328,$J$5,DB_ACS_Q1_Q4!$AA$5:$AA$1328,$B33,DB_ACS_Q1_Q4!$D$5:$D$1328,I$27),COUNTIFS(DB_ACS_Q1_Q4!$AC$5:$AC$1328,$J$4,DB_ACS_Q1_Q4!$Z$5:$Z$1328,$J$5,DB_ACS_Q1_Q4!$AA$5:$AA$1328,$B33,DB_ACS_Q1_Q4!$D$5:$D$1328,I$27))))</f>
        <v>7</v>
      </c>
      <c r="J33" s="430">
        <f>IF(AND($J$5="Todas",$J$4="Todas"),COUNTIFS(DB_ACS_Q1_Q4!$AA$5:$AA$1328,$B33,DB_ACS_Q1_Q4!$D$5:$D$1328,J$27),IF($J$5="Todas",COUNTIFS(DB_ACS_Q1_Q4!$AC$5:$AC$1328,$J$4,DB_ACS_Q1_Q4!$AA$5:$AA$1328,$B33,DB_ACS_Q1_Q4!$D$5:$D$1328,J$27),IF($J$4="Todas",COUNTIFS(DB_ACS_Q1_Q4!$Z$5:$Z$1328,$J$5,DB_ACS_Q1_Q4!$AA$5:$AA$1328,$B33,DB_ACS_Q1_Q4!$D$5:$D$1328,J$27),COUNTIFS(DB_ACS_Q1_Q4!$AC$5:$AC$1328,$J$4,DB_ACS_Q1_Q4!$Z$5:$Z$1328,$J$5,DB_ACS_Q1_Q4!$AA$5:$AA$1328,$B33,DB_ACS_Q1_Q4!$D$5:$D$1328,J$27))))</f>
        <v>1</v>
      </c>
      <c r="K33" s="431">
        <f t="shared" si="17"/>
        <v>1.4925373134328358E-2</v>
      </c>
      <c r="L33" s="431">
        <f t="shared" si="18"/>
        <v>1.2567324955116697E-2</v>
      </c>
      <c r="M33" s="431">
        <f t="shared" si="19"/>
        <v>2.2831050228310501E-3</v>
      </c>
      <c r="N33" s="448">
        <f>IF(AND($J$5="Todas",$J$4="Todas"),COUNTIFS(DB_ACS_Q1_Q4!$AA$5:$AA$1328,$B33,DB_ACS_Q1_Q4!$F$5:$F$1328,N$27),IF($J$5="Todas",COUNTIFS(DB_ACS_Q1_Q4!$AC$5:$AC$1328,$J$4,DB_ACS_Q1_Q4!$AA$5:$AA$1328,$B33,DB_ACS_Q1_Q4!$F$5:$F$1328,N$27),IF($J$4="Todas",COUNTIFS(DB_ACS_Q1_Q4!$Z$5:$Z$1328,$J$5,DB_ACS_Q1_Q4!$AA$5:$AA$1328,$B33,DB_ACS_Q1_Q4!$F$5:$F$1328,N$27),COUNTIFS(DB_ACS_Q1_Q4!$AC$5:$AC$1328,$J$4,DB_ACS_Q1_Q4!$Z$5:$Z$1328,$J$5,DB_ACS_Q1_Q4!$AA$5:$AA$1328,$B33,DB_ACS_Q1_Q4!$F$5:$F$1328,N$27))))</f>
        <v>3</v>
      </c>
      <c r="O33" s="430">
        <f>IF(AND($J$5="Todas",$J$4="Todas"),COUNTIFS(DB_ACS_Q1_Q4!$AA$5:$AA$1328,$B33,DB_ACS_Q1_Q4!$F$5:$F$1328,O$27),IF($J$5="Todas",COUNTIFS(DB_ACS_Q1_Q4!$AC$5:$AC$1328,$J$4,DB_ACS_Q1_Q4!$AA$5:$AA$1328,$B33,DB_ACS_Q1_Q4!$F$5:$F$1328,O$27),IF($J$4="Todas",COUNTIFS(DB_ACS_Q1_Q4!$Z$5:$Z$1328,$J$5,DB_ACS_Q1_Q4!$AA$5:$AA$1328,$B33,DB_ACS_Q1_Q4!$F$5:$F$1328,O$27),COUNTIFS(DB_ACS_Q1_Q4!$AC$5:$AC$1328,$J$4,DB_ACS_Q1_Q4!$Z$5:$Z$1328,$J$5,DB_ACS_Q1_Q4!$AA$5:$AA$1328,$B33,DB_ACS_Q1_Q4!$F$5:$F$1328,O$27))))</f>
        <v>2</v>
      </c>
      <c r="P33" s="430">
        <f>IF(AND($J$5="Todas",$J$4="Todas"),COUNTIFS(DB_ACS_Q1_Q4!$AA$5:$AA$1328,$B33,DB_ACS_Q1_Q4!$F$5:$F$1328,P$27),IF($J$5="Todas",COUNTIFS(DB_ACS_Q1_Q4!$AC$5:$AC$1328,$J$4,DB_ACS_Q1_Q4!$AA$5:$AA$1328,$B33,DB_ACS_Q1_Q4!$F$5:$F$1328,P$27),IF($J$4="Todas",COUNTIFS(DB_ACS_Q1_Q4!$Z$5:$Z$1328,$J$5,DB_ACS_Q1_Q4!$AA$5:$AA$1328,$B33,DB_ACS_Q1_Q4!$F$5:$F$1328,P$27),COUNTIFS(DB_ACS_Q1_Q4!$AC$5:$AC$1328,$J$4,DB_ACS_Q1_Q4!$Z$5:$Z$1328,$J$5,DB_ACS_Q1_Q4!$AA$5:$AA$1328,$B33,DB_ACS_Q1_Q4!$F$5:$F$1328,P$27))))</f>
        <v>7</v>
      </c>
      <c r="Q33" s="430">
        <f>IF(AND($J$5="Todas",$J$4="Todas"),COUNTIFS(DB_ACS_Q1_Q4!$AA$5:$AA$1328,$B33,DB_ACS_Q1_Q4!$F$5:$F$1328,Q$27),IF($J$5="Todas",COUNTIFS(DB_ACS_Q1_Q4!$AC$5:$AC$1328,$J$4,DB_ACS_Q1_Q4!$AA$5:$AA$1328,$B33,DB_ACS_Q1_Q4!$F$5:$F$1328,Q$27),IF($J$4="Todas",COUNTIFS(DB_ACS_Q1_Q4!$Z$5:$Z$1328,$J$5,DB_ACS_Q1_Q4!$AA$5:$AA$1328,$B33,DB_ACS_Q1_Q4!$F$5:$F$1328,Q$27),COUNTIFS(DB_ACS_Q1_Q4!$AC$5:$AC$1328,$J$4,DB_ACS_Q1_Q4!$Z$5:$Z$1328,$J$5,DB_ACS_Q1_Q4!$AA$5:$AA$1328,$B33,DB_ACS_Q1_Q4!$F$5:$F$1328,Q$27))))</f>
        <v>0</v>
      </c>
      <c r="R33" s="431">
        <f t="shared" si="20"/>
        <v>6.6371681415929203E-3</v>
      </c>
      <c r="S33" s="431">
        <f t="shared" si="21"/>
        <v>4.6948356807511738E-3</v>
      </c>
      <c r="T33" s="431">
        <f t="shared" si="22"/>
        <v>1.8617021276595744E-2</v>
      </c>
      <c r="U33" s="431">
        <f t="shared" si="23"/>
        <v>0</v>
      </c>
    </row>
    <row r="34" spans="2:27" ht="15" customHeight="1">
      <c r="B34" s="427" t="str">
        <f t="shared" si="11"/>
        <v>Biomasa</v>
      </c>
      <c r="C34" s="429">
        <f t="shared" si="14"/>
        <v>3.1670625494853522E-3</v>
      </c>
      <c r="D34" s="430">
        <f>IF(AND($J$5="Todas",$J$4="Todas"),COUNTIFS(DB_ACS_Q1_Q4!$AA$5:$AA$1328,$B34,DB_ACS_Q1_Q4!$E$5:$E$1328,D$27),IF($J$5="Todas",COUNTIFS(DB_ACS_Q1_Q4!$AC$5:$AC$1328,$J$4,DB_ACS_Q1_Q4!$AA$5:$AA$1328,$B34,DB_ACS_Q1_Q4!$E$5:$E$1328,D$27),IF($J$4="Todas",COUNTIFS(DB_ACS_Q1_Q4!$Z$5:$Z$1328,$J$5,DB_ACS_Q1_Q4!$AA$5:$AA$1328,$B34,DB_ACS_Q1_Q4!$E$5:$E$1328,D$27),COUNTIFS(DB_ACS_Q1_Q4!$AC$5:$AC$1328,$J$4,DB_ACS_Q1_Q4!$Z$5:$Z$1328,$J$5,DB_ACS_Q1_Q4!$AA$5:$AA$1328,$B34,DB_ACS_Q1_Q4!$E$5:$E$1328,D$27))))</f>
        <v>3</v>
      </c>
      <c r="E34" s="430">
        <f>IF(AND($J$5="Todas",$J$4="Todas"),COUNTIFS(DB_ACS_Q1_Q4!$AA$5:$AA$1328,$B34,DB_ACS_Q1_Q4!$E$5:$E$1328,E$27),IF($J$5="Todas",COUNTIFS(DB_ACS_Q1_Q4!$AC$5:$AC$1328,$J$4,DB_ACS_Q1_Q4!$AA$5:$AA$1328,$B34,DB_ACS_Q1_Q4!$E$5:$E$1328,E$27),IF($J$4="Todas",COUNTIFS(DB_ACS_Q1_Q4!$Z$5:$Z$1328,$J$5,DB_ACS_Q1_Q4!$AA$5:$AA$1328,$B34,DB_ACS_Q1_Q4!$E$5:$E$1328,E$27),COUNTIFS(DB_ACS_Q1_Q4!$AC$5:$AC$1328,$J$4,DB_ACS_Q1_Q4!$Z$5:$Z$1328,$J$5,DB_ACS_Q1_Q4!$AA$5:$AA$1328,$B34,DB_ACS_Q1_Q4!$E$5:$E$1328,E$27))))</f>
        <v>1</v>
      </c>
      <c r="F34" s="431">
        <f t="shared" si="15"/>
        <v>6.024096385542169E-3</v>
      </c>
      <c r="G34" s="431">
        <f t="shared" si="16"/>
        <v>1.30718954248366E-3</v>
      </c>
      <c r="H34" s="448">
        <f>IF(AND($J$5="Todas",$J$4="Todas"),COUNTIFS(DB_ACS_Q1_Q4!$AA$5:$AA$1328,$B34,DB_ACS_Q1_Q4!$D$5:$D$1328,H$27),IF($J$5="Todas",COUNTIFS(DB_ACS_Q1_Q4!$AC$5:$AC$1328,$J$4,DB_ACS_Q1_Q4!$AA$5:$AA$1328,$B34,DB_ACS_Q1_Q4!$D$5:$D$1328,H$27),IF($J$4="Todas",COUNTIFS(DB_ACS_Q1_Q4!$Z$5:$Z$1328,$J$5,DB_ACS_Q1_Q4!$AA$5:$AA$1328,$B34,DB_ACS_Q1_Q4!$D$5:$D$1328,H$27),COUNTIFS(DB_ACS_Q1_Q4!$AC$5:$AC$1328,$J$4,DB_ACS_Q1_Q4!$Z$5:$Z$1328,$J$5,DB_ACS_Q1_Q4!$AA$5:$AA$1328,$B34,DB_ACS_Q1_Q4!$D$5:$D$1328,H$27))))</f>
        <v>0</v>
      </c>
      <c r="I34" s="430">
        <f>IF(AND($J$5="Todas",$J$4="Todas"),COUNTIFS(DB_ACS_Q1_Q4!$AA$5:$AA$1328,$B34,DB_ACS_Q1_Q4!$D$5:$D$1328,I$27),IF($J$5="Todas",COUNTIFS(DB_ACS_Q1_Q4!$AC$5:$AC$1328,$J$4,DB_ACS_Q1_Q4!$AA$5:$AA$1328,$B34,DB_ACS_Q1_Q4!$D$5:$D$1328,I$27),IF($J$4="Todas",COUNTIFS(DB_ACS_Q1_Q4!$Z$5:$Z$1328,$J$5,DB_ACS_Q1_Q4!$AA$5:$AA$1328,$B34,DB_ACS_Q1_Q4!$D$5:$D$1328,I$27),COUNTIFS(DB_ACS_Q1_Q4!$AC$5:$AC$1328,$J$4,DB_ACS_Q1_Q4!$Z$5:$Z$1328,$J$5,DB_ACS_Q1_Q4!$AA$5:$AA$1328,$B34,DB_ACS_Q1_Q4!$D$5:$D$1328,I$27))))</f>
        <v>2</v>
      </c>
      <c r="J34" s="430">
        <f>IF(AND($J$5="Todas",$J$4="Todas"),COUNTIFS(DB_ACS_Q1_Q4!$AA$5:$AA$1328,$B34,DB_ACS_Q1_Q4!$D$5:$D$1328,J$27),IF($J$5="Todas",COUNTIFS(DB_ACS_Q1_Q4!$AC$5:$AC$1328,$J$4,DB_ACS_Q1_Q4!$AA$5:$AA$1328,$B34,DB_ACS_Q1_Q4!$D$5:$D$1328,J$27),IF($J$4="Todas",COUNTIFS(DB_ACS_Q1_Q4!$Z$5:$Z$1328,$J$5,DB_ACS_Q1_Q4!$AA$5:$AA$1328,$B34,DB_ACS_Q1_Q4!$D$5:$D$1328,J$27),COUNTIFS(DB_ACS_Q1_Q4!$AC$5:$AC$1328,$J$4,DB_ACS_Q1_Q4!$Z$5:$Z$1328,$J$5,DB_ACS_Q1_Q4!$AA$5:$AA$1328,$B34,DB_ACS_Q1_Q4!$D$5:$D$1328,J$27))))</f>
        <v>2</v>
      </c>
      <c r="K34" s="431">
        <f t="shared" si="17"/>
        <v>0</v>
      </c>
      <c r="L34" s="431">
        <f t="shared" si="18"/>
        <v>3.5906642728904849E-3</v>
      </c>
      <c r="M34" s="431">
        <f t="shared" si="19"/>
        <v>4.5662100456621002E-3</v>
      </c>
      <c r="N34" s="448">
        <f>IF(AND($J$5="Todas",$J$4="Todas"),COUNTIFS(DB_ACS_Q1_Q4!$AA$5:$AA$1328,$B34,DB_ACS_Q1_Q4!$F$5:$F$1328,N$27),IF($J$5="Todas",COUNTIFS(DB_ACS_Q1_Q4!$AC$5:$AC$1328,$J$4,DB_ACS_Q1_Q4!$AA$5:$AA$1328,$B34,DB_ACS_Q1_Q4!$F$5:$F$1328,N$27),IF($J$4="Todas",COUNTIFS(DB_ACS_Q1_Q4!$Z$5:$Z$1328,$J$5,DB_ACS_Q1_Q4!$AA$5:$AA$1328,$B34,DB_ACS_Q1_Q4!$F$5:$F$1328,N$27),COUNTIFS(DB_ACS_Q1_Q4!$AC$5:$AC$1328,$J$4,DB_ACS_Q1_Q4!$Z$5:$Z$1328,$J$5,DB_ACS_Q1_Q4!$AA$5:$AA$1328,$B34,DB_ACS_Q1_Q4!$F$5:$F$1328,N$27))))</f>
        <v>4</v>
      </c>
      <c r="O34" s="430">
        <f>IF(AND($J$5="Todas",$J$4="Todas"),COUNTIFS(DB_ACS_Q1_Q4!$AA$5:$AA$1328,$B34,DB_ACS_Q1_Q4!$F$5:$F$1328,O$27),IF($J$5="Todas",COUNTIFS(DB_ACS_Q1_Q4!$AC$5:$AC$1328,$J$4,DB_ACS_Q1_Q4!$AA$5:$AA$1328,$B34,DB_ACS_Q1_Q4!$F$5:$F$1328,O$27),IF($J$4="Todas",COUNTIFS(DB_ACS_Q1_Q4!$Z$5:$Z$1328,$J$5,DB_ACS_Q1_Q4!$AA$5:$AA$1328,$B34,DB_ACS_Q1_Q4!$F$5:$F$1328,O$27),COUNTIFS(DB_ACS_Q1_Q4!$AC$5:$AC$1328,$J$4,DB_ACS_Q1_Q4!$Z$5:$Z$1328,$J$5,DB_ACS_Q1_Q4!$AA$5:$AA$1328,$B34,DB_ACS_Q1_Q4!$F$5:$F$1328,O$27))))</f>
        <v>0</v>
      </c>
      <c r="P34" s="430">
        <f>IF(AND($J$5="Todas",$J$4="Todas"),COUNTIFS(DB_ACS_Q1_Q4!$AA$5:$AA$1328,$B34,DB_ACS_Q1_Q4!$F$5:$F$1328,P$27),IF($J$5="Todas",COUNTIFS(DB_ACS_Q1_Q4!$AC$5:$AC$1328,$J$4,DB_ACS_Q1_Q4!$AA$5:$AA$1328,$B34,DB_ACS_Q1_Q4!$F$5:$F$1328,P$27),IF($J$4="Todas",COUNTIFS(DB_ACS_Q1_Q4!$Z$5:$Z$1328,$J$5,DB_ACS_Q1_Q4!$AA$5:$AA$1328,$B34,DB_ACS_Q1_Q4!$F$5:$F$1328,P$27),COUNTIFS(DB_ACS_Q1_Q4!$AC$5:$AC$1328,$J$4,DB_ACS_Q1_Q4!$Z$5:$Z$1328,$J$5,DB_ACS_Q1_Q4!$AA$5:$AA$1328,$B34,DB_ACS_Q1_Q4!$F$5:$F$1328,P$27))))</f>
        <v>0</v>
      </c>
      <c r="Q34" s="430">
        <f>IF(AND($J$5="Todas",$J$4="Todas"),COUNTIFS(DB_ACS_Q1_Q4!$AA$5:$AA$1328,$B34,DB_ACS_Q1_Q4!$F$5:$F$1328,Q$27),IF($J$5="Todas",COUNTIFS(DB_ACS_Q1_Q4!$AC$5:$AC$1328,$J$4,DB_ACS_Q1_Q4!$AA$5:$AA$1328,$B34,DB_ACS_Q1_Q4!$F$5:$F$1328,Q$27),IF($J$4="Todas",COUNTIFS(DB_ACS_Q1_Q4!$Z$5:$Z$1328,$J$5,DB_ACS_Q1_Q4!$AA$5:$AA$1328,$B34,DB_ACS_Q1_Q4!$F$5:$F$1328,Q$27),COUNTIFS(DB_ACS_Q1_Q4!$AC$5:$AC$1328,$J$4,DB_ACS_Q1_Q4!$Z$5:$Z$1328,$J$5,DB_ACS_Q1_Q4!$AA$5:$AA$1328,$B34,DB_ACS_Q1_Q4!$F$5:$F$1328,Q$27))))</f>
        <v>0</v>
      </c>
      <c r="R34" s="431">
        <f t="shared" si="20"/>
        <v>8.8495575221238937E-3</v>
      </c>
      <c r="S34" s="431">
        <f t="shared" si="21"/>
        <v>0</v>
      </c>
      <c r="T34" s="431">
        <f t="shared" si="22"/>
        <v>0</v>
      </c>
      <c r="U34" s="431">
        <f t="shared" si="23"/>
        <v>0</v>
      </c>
    </row>
    <row r="35" spans="2:27" ht="15" customHeight="1">
      <c r="B35" s="427" t="str">
        <f t="shared" si="11"/>
        <v>Bomba de calor agua</v>
      </c>
      <c r="C35" s="429">
        <f t="shared" si="14"/>
        <v>2.3752969121140144E-3</v>
      </c>
      <c r="D35" s="430">
        <f>IF(AND($J$5="Todas",$J$4="Todas"),COUNTIFS(DB_ACS_Q1_Q4!$AA$5:$AA$1328,$B35,DB_ACS_Q1_Q4!$E$5:$E$1328,D$27),IF($J$5="Todas",COUNTIFS(DB_ACS_Q1_Q4!$AC$5:$AC$1328,$J$4,DB_ACS_Q1_Q4!$AA$5:$AA$1328,$B35,DB_ACS_Q1_Q4!$E$5:$E$1328,D$27),IF($J$4="Todas",COUNTIFS(DB_ACS_Q1_Q4!$Z$5:$Z$1328,$J$5,DB_ACS_Q1_Q4!$AA$5:$AA$1328,$B35,DB_ACS_Q1_Q4!$E$5:$E$1328,D$27),COUNTIFS(DB_ACS_Q1_Q4!$AC$5:$AC$1328,$J$4,DB_ACS_Q1_Q4!$Z$5:$Z$1328,$J$5,DB_ACS_Q1_Q4!$AA$5:$AA$1328,$B35,DB_ACS_Q1_Q4!$E$5:$E$1328,D$27))))</f>
        <v>1</v>
      </c>
      <c r="E35" s="430">
        <f>IF(AND($J$5="Todas",$J$4="Todas"),COUNTIFS(DB_ACS_Q1_Q4!$AA$5:$AA$1328,$B35,DB_ACS_Q1_Q4!$E$5:$E$1328,E$27),IF($J$5="Todas",COUNTIFS(DB_ACS_Q1_Q4!$AC$5:$AC$1328,$J$4,DB_ACS_Q1_Q4!$AA$5:$AA$1328,$B35,DB_ACS_Q1_Q4!$E$5:$E$1328,E$27),IF($J$4="Todas",COUNTIFS(DB_ACS_Q1_Q4!$Z$5:$Z$1328,$J$5,DB_ACS_Q1_Q4!$AA$5:$AA$1328,$B35,DB_ACS_Q1_Q4!$E$5:$E$1328,E$27),COUNTIFS(DB_ACS_Q1_Q4!$AC$5:$AC$1328,$J$4,DB_ACS_Q1_Q4!$Z$5:$Z$1328,$J$5,DB_ACS_Q1_Q4!$AA$5:$AA$1328,$B35,DB_ACS_Q1_Q4!$E$5:$E$1328,E$27))))</f>
        <v>2</v>
      </c>
      <c r="F35" s="431">
        <f t="shared" si="15"/>
        <v>2.008032128514056E-3</v>
      </c>
      <c r="G35" s="431">
        <f t="shared" si="16"/>
        <v>2.6143790849673201E-3</v>
      </c>
      <c r="H35" s="448">
        <f>IF(AND($J$5="Todas",$J$4="Todas"),COUNTIFS(DB_ACS_Q1_Q4!$AA$5:$AA$1328,$B35,DB_ACS_Q1_Q4!$D$5:$D$1328,H$27),IF($J$5="Todas",COUNTIFS(DB_ACS_Q1_Q4!$AC$5:$AC$1328,$J$4,DB_ACS_Q1_Q4!$AA$5:$AA$1328,$B35,DB_ACS_Q1_Q4!$D$5:$D$1328,H$27),IF($J$4="Todas",COUNTIFS(DB_ACS_Q1_Q4!$Z$5:$Z$1328,$J$5,DB_ACS_Q1_Q4!$AA$5:$AA$1328,$B35,DB_ACS_Q1_Q4!$D$5:$D$1328,H$27),COUNTIFS(DB_ACS_Q1_Q4!$AC$5:$AC$1328,$J$4,DB_ACS_Q1_Q4!$Z$5:$Z$1328,$J$5,DB_ACS_Q1_Q4!$AA$5:$AA$1328,$B35,DB_ACS_Q1_Q4!$D$5:$D$1328,H$27))))</f>
        <v>0</v>
      </c>
      <c r="I35" s="430">
        <f>IF(AND($J$5="Todas",$J$4="Todas"),COUNTIFS(DB_ACS_Q1_Q4!$AA$5:$AA$1328,$B35,DB_ACS_Q1_Q4!$D$5:$D$1328,I$27),IF($J$5="Todas",COUNTIFS(DB_ACS_Q1_Q4!$AC$5:$AC$1328,$J$4,DB_ACS_Q1_Q4!$AA$5:$AA$1328,$B35,DB_ACS_Q1_Q4!$D$5:$D$1328,I$27),IF($J$4="Todas",COUNTIFS(DB_ACS_Q1_Q4!$Z$5:$Z$1328,$J$5,DB_ACS_Q1_Q4!$AA$5:$AA$1328,$B35,DB_ACS_Q1_Q4!$D$5:$D$1328,I$27),COUNTIFS(DB_ACS_Q1_Q4!$AC$5:$AC$1328,$J$4,DB_ACS_Q1_Q4!$Z$5:$Z$1328,$J$5,DB_ACS_Q1_Q4!$AA$5:$AA$1328,$B35,DB_ACS_Q1_Q4!$D$5:$D$1328,I$27))))</f>
        <v>3</v>
      </c>
      <c r="J35" s="430">
        <f>IF(AND($J$5="Todas",$J$4="Todas"),COUNTIFS(DB_ACS_Q1_Q4!$AA$5:$AA$1328,$B35,DB_ACS_Q1_Q4!$D$5:$D$1328,J$27),IF($J$5="Todas",COUNTIFS(DB_ACS_Q1_Q4!$AC$5:$AC$1328,$J$4,DB_ACS_Q1_Q4!$AA$5:$AA$1328,$B35,DB_ACS_Q1_Q4!$D$5:$D$1328,J$27),IF($J$4="Todas",COUNTIFS(DB_ACS_Q1_Q4!$Z$5:$Z$1328,$J$5,DB_ACS_Q1_Q4!$AA$5:$AA$1328,$B35,DB_ACS_Q1_Q4!$D$5:$D$1328,J$27),COUNTIFS(DB_ACS_Q1_Q4!$AC$5:$AC$1328,$J$4,DB_ACS_Q1_Q4!$Z$5:$Z$1328,$J$5,DB_ACS_Q1_Q4!$AA$5:$AA$1328,$B35,DB_ACS_Q1_Q4!$D$5:$D$1328,J$27))))</f>
        <v>0</v>
      </c>
      <c r="K35" s="431">
        <f t="shared" si="17"/>
        <v>0</v>
      </c>
      <c r="L35" s="431">
        <f t="shared" si="18"/>
        <v>5.3859964093357273E-3</v>
      </c>
      <c r="M35" s="431">
        <f t="shared" si="19"/>
        <v>0</v>
      </c>
      <c r="N35" s="448">
        <f>IF(AND($J$5="Todas",$J$4="Todas"),COUNTIFS(DB_ACS_Q1_Q4!$AA$5:$AA$1328,$B35,DB_ACS_Q1_Q4!$F$5:$F$1328,N$27),IF($J$5="Todas",COUNTIFS(DB_ACS_Q1_Q4!$AC$5:$AC$1328,$J$4,DB_ACS_Q1_Q4!$AA$5:$AA$1328,$B35,DB_ACS_Q1_Q4!$F$5:$F$1328,N$27),IF($J$4="Todas",COUNTIFS(DB_ACS_Q1_Q4!$Z$5:$Z$1328,$J$5,DB_ACS_Q1_Q4!$AA$5:$AA$1328,$B35,DB_ACS_Q1_Q4!$F$5:$F$1328,N$27),COUNTIFS(DB_ACS_Q1_Q4!$AC$5:$AC$1328,$J$4,DB_ACS_Q1_Q4!$Z$5:$Z$1328,$J$5,DB_ACS_Q1_Q4!$AA$5:$AA$1328,$B35,DB_ACS_Q1_Q4!$F$5:$F$1328,N$27))))</f>
        <v>0</v>
      </c>
      <c r="O35" s="430">
        <f>IF(AND($J$5="Todas",$J$4="Todas"),COUNTIFS(DB_ACS_Q1_Q4!$AA$5:$AA$1328,$B35,DB_ACS_Q1_Q4!$F$5:$F$1328,O$27),IF($J$5="Todas",COUNTIFS(DB_ACS_Q1_Q4!$AC$5:$AC$1328,$J$4,DB_ACS_Q1_Q4!$AA$5:$AA$1328,$B35,DB_ACS_Q1_Q4!$F$5:$F$1328,O$27),IF($J$4="Todas",COUNTIFS(DB_ACS_Q1_Q4!$Z$5:$Z$1328,$J$5,DB_ACS_Q1_Q4!$AA$5:$AA$1328,$B35,DB_ACS_Q1_Q4!$F$5:$F$1328,O$27),COUNTIFS(DB_ACS_Q1_Q4!$AC$5:$AC$1328,$J$4,DB_ACS_Q1_Q4!$Z$5:$Z$1328,$J$5,DB_ACS_Q1_Q4!$AA$5:$AA$1328,$B35,DB_ACS_Q1_Q4!$F$5:$F$1328,O$27))))</f>
        <v>3</v>
      </c>
      <c r="P35" s="430">
        <f>IF(AND($J$5="Todas",$J$4="Todas"),COUNTIFS(DB_ACS_Q1_Q4!$AA$5:$AA$1328,$B35,DB_ACS_Q1_Q4!$F$5:$F$1328,P$27),IF($J$5="Todas",COUNTIFS(DB_ACS_Q1_Q4!$AC$5:$AC$1328,$J$4,DB_ACS_Q1_Q4!$AA$5:$AA$1328,$B35,DB_ACS_Q1_Q4!$F$5:$F$1328,P$27),IF($J$4="Todas",COUNTIFS(DB_ACS_Q1_Q4!$Z$5:$Z$1328,$J$5,DB_ACS_Q1_Q4!$AA$5:$AA$1328,$B35,DB_ACS_Q1_Q4!$F$5:$F$1328,P$27),COUNTIFS(DB_ACS_Q1_Q4!$AC$5:$AC$1328,$J$4,DB_ACS_Q1_Q4!$Z$5:$Z$1328,$J$5,DB_ACS_Q1_Q4!$AA$5:$AA$1328,$B35,DB_ACS_Q1_Q4!$F$5:$F$1328,P$27))))</f>
        <v>0</v>
      </c>
      <c r="Q35" s="430">
        <f>IF(AND($J$5="Todas",$J$4="Todas"),COUNTIFS(DB_ACS_Q1_Q4!$AA$5:$AA$1328,$B35,DB_ACS_Q1_Q4!$F$5:$F$1328,Q$27),IF($J$5="Todas",COUNTIFS(DB_ACS_Q1_Q4!$AC$5:$AC$1328,$J$4,DB_ACS_Q1_Q4!$AA$5:$AA$1328,$B35,DB_ACS_Q1_Q4!$F$5:$F$1328,Q$27),IF($J$4="Todas",COUNTIFS(DB_ACS_Q1_Q4!$Z$5:$Z$1328,$J$5,DB_ACS_Q1_Q4!$AA$5:$AA$1328,$B35,DB_ACS_Q1_Q4!$F$5:$F$1328,Q$27),COUNTIFS(DB_ACS_Q1_Q4!$AC$5:$AC$1328,$J$4,DB_ACS_Q1_Q4!$Z$5:$Z$1328,$J$5,DB_ACS_Q1_Q4!$AA$5:$AA$1328,$B35,DB_ACS_Q1_Q4!$F$5:$F$1328,Q$27))))</f>
        <v>0</v>
      </c>
      <c r="R35" s="431">
        <f t="shared" si="20"/>
        <v>0</v>
      </c>
      <c r="S35" s="431">
        <f t="shared" si="21"/>
        <v>7.0422535211267607E-3</v>
      </c>
      <c r="T35" s="431">
        <f t="shared" si="22"/>
        <v>0</v>
      </c>
      <c r="U35" s="431">
        <f t="shared" si="23"/>
        <v>0</v>
      </c>
    </row>
    <row r="36" spans="2:27" ht="15" customHeight="1">
      <c r="B36" s="427" t="str">
        <f t="shared" si="11"/>
        <v>DH no renovable</v>
      </c>
      <c r="C36" s="429">
        <f t="shared" si="14"/>
        <v>7.9176563737133805E-4</v>
      </c>
      <c r="D36" s="430">
        <f>IF(AND($J$5="Todas",$J$4="Todas"),COUNTIFS(DB_ACS_Q1_Q4!$AA$5:$AA$1328,$B36,DB_ACS_Q1_Q4!$E$5:$E$1328,D$27),IF($J$5="Todas",COUNTIFS(DB_ACS_Q1_Q4!$AC$5:$AC$1328,$J$4,DB_ACS_Q1_Q4!$AA$5:$AA$1328,$B36,DB_ACS_Q1_Q4!$E$5:$E$1328,D$27),IF($J$4="Todas",COUNTIFS(DB_ACS_Q1_Q4!$Z$5:$Z$1328,$J$5,DB_ACS_Q1_Q4!$AA$5:$AA$1328,$B36,DB_ACS_Q1_Q4!$E$5:$E$1328,D$27),COUNTIFS(DB_ACS_Q1_Q4!$AC$5:$AC$1328,$J$4,DB_ACS_Q1_Q4!$Z$5:$Z$1328,$J$5,DB_ACS_Q1_Q4!$AA$5:$AA$1328,$B36,DB_ACS_Q1_Q4!$E$5:$E$1328,D$27))))</f>
        <v>0</v>
      </c>
      <c r="E36" s="430">
        <f>IF(AND($J$5="Todas",$J$4="Todas"),COUNTIFS(DB_ACS_Q1_Q4!$AA$5:$AA$1328,$B36,DB_ACS_Q1_Q4!$E$5:$E$1328,E$27),IF($J$5="Todas",COUNTIFS(DB_ACS_Q1_Q4!$AC$5:$AC$1328,$J$4,DB_ACS_Q1_Q4!$AA$5:$AA$1328,$B36,DB_ACS_Q1_Q4!$E$5:$E$1328,E$27),IF($J$4="Todas",COUNTIFS(DB_ACS_Q1_Q4!$Z$5:$Z$1328,$J$5,DB_ACS_Q1_Q4!$AA$5:$AA$1328,$B36,DB_ACS_Q1_Q4!$E$5:$E$1328,E$27),COUNTIFS(DB_ACS_Q1_Q4!$AC$5:$AC$1328,$J$4,DB_ACS_Q1_Q4!$Z$5:$Z$1328,$J$5,DB_ACS_Q1_Q4!$AA$5:$AA$1328,$B36,DB_ACS_Q1_Q4!$E$5:$E$1328,E$27))))</f>
        <v>1</v>
      </c>
      <c r="F36" s="431">
        <f t="shared" si="15"/>
        <v>0</v>
      </c>
      <c r="G36" s="431">
        <f t="shared" si="16"/>
        <v>1.30718954248366E-3</v>
      </c>
      <c r="H36" s="448">
        <f>IF(AND($J$5="Todas",$J$4="Todas"),COUNTIFS(DB_ACS_Q1_Q4!$AA$5:$AA$1328,$B36,DB_ACS_Q1_Q4!$D$5:$D$1328,H$27),IF($J$5="Todas",COUNTIFS(DB_ACS_Q1_Q4!$AC$5:$AC$1328,$J$4,DB_ACS_Q1_Q4!$AA$5:$AA$1328,$B36,DB_ACS_Q1_Q4!$D$5:$D$1328,H$27),IF($J$4="Todas",COUNTIFS(DB_ACS_Q1_Q4!$Z$5:$Z$1328,$J$5,DB_ACS_Q1_Q4!$AA$5:$AA$1328,$B36,DB_ACS_Q1_Q4!$D$5:$D$1328,H$27),COUNTIFS(DB_ACS_Q1_Q4!$AC$5:$AC$1328,$J$4,DB_ACS_Q1_Q4!$Z$5:$Z$1328,$J$5,DB_ACS_Q1_Q4!$AA$5:$AA$1328,$B36,DB_ACS_Q1_Q4!$D$5:$D$1328,H$27))))</f>
        <v>0</v>
      </c>
      <c r="I36" s="430">
        <f>IF(AND($J$5="Todas",$J$4="Todas"),COUNTIFS(DB_ACS_Q1_Q4!$AA$5:$AA$1328,$B36,DB_ACS_Q1_Q4!$D$5:$D$1328,I$27),IF($J$5="Todas",COUNTIFS(DB_ACS_Q1_Q4!$AC$5:$AC$1328,$J$4,DB_ACS_Q1_Q4!$AA$5:$AA$1328,$B36,DB_ACS_Q1_Q4!$D$5:$D$1328,I$27),IF($J$4="Todas",COUNTIFS(DB_ACS_Q1_Q4!$Z$5:$Z$1328,$J$5,DB_ACS_Q1_Q4!$AA$5:$AA$1328,$B36,DB_ACS_Q1_Q4!$D$5:$D$1328,I$27),COUNTIFS(DB_ACS_Q1_Q4!$AC$5:$AC$1328,$J$4,DB_ACS_Q1_Q4!$Z$5:$Z$1328,$J$5,DB_ACS_Q1_Q4!$AA$5:$AA$1328,$B36,DB_ACS_Q1_Q4!$D$5:$D$1328,I$27))))</f>
        <v>0</v>
      </c>
      <c r="J36" s="430">
        <f>IF(AND($J$5="Todas",$J$4="Todas"),COUNTIFS(DB_ACS_Q1_Q4!$AA$5:$AA$1328,$B36,DB_ACS_Q1_Q4!$D$5:$D$1328,J$27),IF($J$5="Todas",COUNTIFS(DB_ACS_Q1_Q4!$AC$5:$AC$1328,$J$4,DB_ACS_Q1_Q4!$AA$5:$AA$1328,$B36,DB_ACS_Q1_Q4!$D$5:$D$1328,J$27),IF($J$4="Todas",COUNTIFS(DB_ACS_Q1_Q4!$Z$5:$Z$1328,$J$5,DB_ACS_Q1_Q4!$AA$5:$AA$1328,$B36,DB_ACS_Q1_Q4!$D$5:$D$1328,J$27),COUNTIFS(DB_ACS_Q1_Q4!$AC$5:$AC$1328,$J$4,DB_ACS_Q1_Q4!$Z$5:$Z$1328,$J$5,DB_ACS_Q1_Q4!$AA$5:$AA$1328,$B36,DB_ACS_Q1_Q4!$D$5:$D$1328,J$27))))</f>
        <v>1</v>
      </c>
      <c r="K36" s="431">
        <f t="shared" si="17"/>
        <v>0</v>
      </c>
      <c r="L36" s="431">
        <f t="shared" si="18"/>
        <v>0</v>
      </c>
      <c r="M36" s="431">
        <f t="shared" si="19"/>
        <v>2.2831050228310501E-3</v>
      </c>
      <c r="N36" s="448">
        <f>IF(AND($J$5="Todas",$J$4="Todas"),COUNTIFS(DB_ACS_Q1_Q4!$AA$5:$AA$1328,$B36,DB_ACS_Q1_Q4!$F$5:$F$1328,N$27),IF($J$5="Todas",COUNTIFS(DB_ACS_Q1_Q4!$AC$5:$AC$1328,$J$4,DB_ACS_Q1_Q4!$AA$5:$AA$1328,$B36,DB_ACS_Q1_Q4!$F$5:$F$1328,N$27),IF($J$4="Todas",COUNTIFS(DB_ACS_Q1_Q4!$Z$5:$Z$1328,$J$5,DB_ACS_Q1_Q4!$AA$5:$AA$1328,$B36,DB_ACS_Q1_Q4!$F$5:$F$1328,N$27),COUNTIFS(DB_ACS_Q1_Q4!$AC$5:$AC$1328,$J$4,DB_ACS_Q1_Q4!$Z$5:$Z$1328,$J$5,DB_ACS_Q1_Q4!$AA$5:$AA$1328,$B36,DB_ACS_Q1_Q4!$F$5:$F$1328,N$27))))</f>
        <v>0</v>
      </c>
      <c r="O36" s="430">
        <f>IF(AND($J$5="Todas",$J$4="Todas"),COUNTIFS(DB_ACS_Q1_Q4!$AA$5:$AA$1328,$B36,DB_ACS_Q1_Q4!$F$5:$F$1328,O$27),IF($J$5="Todas",COUNTIFS(DB_ACS_Q1_Q4!$AC$5:$AC$1328,$J$4,DB_ACS_Q1_Q4!$AA$5:$AA$1328,$B36,DB_ACS_Q1_Q4!$F$5:$F$1328,O$27),IF($J$4="Todas",COUNTIFS(DB_ACS_Q1_Q4!$Z$5:$Z$1328,$J$5,DB_ACS_Q1_Q4!$AA$5:$AA$1328,$B36,DB_ACS_Q1_Q4!$F$5:$F$1328,O$27),COUNTIFS(DB_ACS_Q1_Q4!$AC$5:$AC$1328,$J$4,DB_ACS_Q1_Q4!$Z$5:$Z$1328,$J$5,DB_ACS_Q1_Q4!$AA$5:$AA$1328,$B36,DB_ACS_Q1_Q4!$F$5:$F$1328,O$27))))</f>
        <v>1</v>
      </c>
      <c r="P36" s="430">
        <f>IF(AND($J$5="Todas",$J$4="Todas"),COUNTIFS(DB_ACS_Q1_Q4!$AA$5:$AA$1328,$B36,DB_ACS_Q1_Q4!$F$5:$F$1328,P$27),IF($J$5="Todas",COUNTIFS(DB_ACS_Q1_Q4!$AC$5:$AC$1328,$J$4,DB_ACS_Q1_Q4!$AA$5:$AA$1328,$B36,DB_ACS_Q1_Q4!$F$5:$F$1328,P$27),IF($J$4="Todas",COUNTIFS(DB_ACS_Q1_Q4!$Z$5:$Z$1328,$J$5,DB_ACS_Q1_Q4!$AA$5:$AA$1328,$B36,DB_ACS_Q1_Q4!$F$5:$F$1328,P$27),COUNTIFS(DB_ACS_Q1_Q4!$AC$5:$AC$1328,$J$4,DB_ACS_Q1_Q4!$Z$5:$Z$1328,$J$5,DB_ACS_Q1_Q4!$AA$5:$AA$1328,$B36,DB_ACS_Q1_Q4!$F$5:$F$1328,P$27))))</f>
        <v>0</v>
      </c>
      <c r="Q36" s="430">
        <f>IF(AND($J$5="Todas",$J$4="Todas"),COUNTIFS(DB_ACS_Q1_Q4!$AA$5:$AA$1328,$B36,DB_ACS_Q1_Q4!$F$5:$F$1328,Q$27),IF($J$5="Todas",COUNTIFS(DB_ACS_Q1_Q4!$AC$5:$AC$1328,$J$4,DB_ACS_Q1_Q4!$AA$5:$AA$1328,$B36,DB_ACS_Q1_Q4!$F$5:$F$1328,Q$27),IF($J$4="Todas",COUNTIFS(DB_ACS_Q1_Q4!$Z$5:$Z$1328,$J$5,DB_ACS_Q1_Q4!$AA$5:$AA$1328,$B36,DB_ACS_Q1_Q4!$F$5:$F$1328,Q$27),COUNTIFS(DB_ACS_Q1_Q4!$AC$5:$AC$1328,$J$4,DB_ACS_Q1_Q4!$Z$5:$Z$1328,$J$5,DB_ACS_Q1_Q4!$AA$5:$AA$1328,$B36,DB_ACS_Q1_Q4!$F$5:$F$1328,Q$27))))</f>
        <v>0</v>
      </c>
      <c r="R36" s="431">
        <f t="shared" si="20"/>
        <v>0</v>
      </c>
      <c r="S36" s="431">
        <f t="shared" si="21"/>
        <v>2.3474178403755869E-3</v>
      </c>
      <c r="T36" s="431">
        <f t="shared" si="22"/>
        <v>0</v>
      </c>
      <c r="U36" s="431">
        <f t="shared" si="23"/>
        <v>0</v>
      </c>
    </row>
    <row r="37" spans="2:27" ht="15" customHeight="1" thickBot="1">
      <c r="B37" s="436" t="str">
        <f t="shared" si="11"/>
        <v>Carbón</v>
      </c>
      <c r="C37" s="438">
        <f t="shared" si="14"/>
        <v>7.9176563737133805E-4</v>
      </c>
      <c r="D37" s="439">
        <f>IF(AND($J$5="Todas",$J$4="Todas"),COUNTIFS(DB_ACS_Q1_Q4!$AA$5:$AA$1328,$B37,DB_ACS_Q1_Q4!$E$5:$E$1328,D$27),IF($J$5="Todas",COUNTIFS(DB_ACS_Q1_Q4!$AC$5:$AC$1328,$J$4,DB_ACS_Q1_Q4!$AA$5:$AA$1328,$B37,DB_ACS_Q1_Q4!$E$5:$E$1328,D$27),IF($J$4="Todas",COUNTIFS(DB_ACS_Q1_Q4!$Z$5:$Z$1328,$J$5,DB_ACS_Q1_Q4!$AA$5:$AA$1328,$B37,DB_ACS_Q1_Q4!$E$5:$E$1328,D$27),COUNTIFS(DB_ACS_Q1_Q4!$AC$5:$AC$1328,$J$4,DB_ACS_Q1_Q4!$Z$5:$Z$1328,$J$5,DB_ACS_Q1_Q4!$AA$5:$AA$1328,$B37,DB_ACS_Q1_Q4!$E$5:$E$1328,D$27))))</f>
        <v>1</v>
      </c>
      <c r="E37" s="439">
        <f>IF(AND($J$5="Todas",$J$4="Todas"),COUNTIFS(DB_ACS_Q1_Q4!$AA$5:$AA$1328,$B37,DB_ACS_Q1_Q4!$E$5:$E$1328,E$27),IF($J$5="Todas",COUNTIFS(DB_ACS_Q1_Q4!$AC$5:$AC$1328,$J$4,DB_ACS_Q1_Q4!$AA$5:$AA$1328,$B37,DB_ACS_Q1_Q4!$E$5:$E$1328,E$27),IF($J$4="Todas",COUNTIFS(DB_ACS_Q1_Q4!$Z$5:$Z$1328,$J$5,DB_ACS_Q1_Q4!$AA$5:$AA$1328,$B37,DB_ACS_Q1_Q4!$E$5:$E$1328,E$27),COUNTIFS(DB_ACS_Q1_Q4!$AC$5:$AC$1328,$J$4,DB_ACS_Q1_Q4!$Z$5:$Z$1328,$J$5,DB_ACS_Q1_Q4!$AA$5:$AA$1328,$B37,DB_ACS_Q1_Q4!$E$5:$E$1328,E$27))))</f>
        <v>0</v>
      </c>
      <c r="F37" s="440">
        <f t="shared" si="15"/>
        <v>2.008032128514056E-3</v>
      </c>
      <c r="G37" s="440">
        <f t="shared" si="16"/>
        <v>0</v>
      </c>
      <c r="H37" s="449">
        <f>IF(AND($J$5="Todas",$J$4="Todas"),COUNTIFS(DB_ACS_Q1_Q4!$AA$5:$AA$1328,$B37,DB_ACS_Q1_Q4!$D$5:$D$1328,H$27),IF($J$5="Todas",COUNTIFS(DB_ACS_Q1_Q4!$AC$5:$AC$1328,$J$4,DB_ACS_Q1_Q4!$AA$5:$AA$1328,$B37,DB_ACS_Q1_Q4!$D$5:$D$1328,H$27),IF($J$4="Todas",COUNTIFS(DB_ACS_Q1_Q4!$Z$5:$Z$1328,$J$5,DB_ACS_Q1_Q4!$AA$5:$AA$1328,$B37,DB_ACS_Q1_Q4!$D$5:$D$1328,H$27),COUNTIFS(DB_ACS_Q1_Q4!$AC$5:$AC$1328,$J$4,DB_ACS_Q1_Q4!$Z$5:$Z$1328,$J$5,DB_ACS_Q1_Q4!$AA$5:$AA$1328,$B37,DB_ACS_Q1_Q4!$D$5:$D$1328,H$27))))</f>
        <v>0</v>
      </c>
      <c r="I37" s="439">
        <f>IF(AND($J$5="Todas",$J$4="Todas"),COUNTIFS(DB_ACS_Q1_Q4!$AA$5:$AA$1328,$B37,DB_ACS_Q1_Q4!$D$5:$D$1328,I$27),IF($J$5="Todas",COUNTIFS(DB_ACS_Q1_Q4!$AC$5:$AC$1328,$J$4,DB_ACS_Q1_Q4!$AA$5:$AA$1328,$B37,DB_ACS_Q1_Q4!$D$5:$D$1328,I$27),IF($J$4="Todas",COUNTIFS(DB_ACS_Q1_Q4!$Z$5:$Z$1328,$J$5,DB_ACS_Q1_Q4!$AA$5:$AA$1328,$B37,DB_ACS_Q1_Q4!$D$5:$D$1328,I$27),COUNTIFS(DB_ACS_Q1_Q4!$AC$5:$AC$1328,$J$4,DB_ACS_Q1_Q4!$Z$5:$Z$1328,$J$5,DB_ACS_Q1_Q4!$AA$5:$AA$1328,$B37,DB_ACS_Q1_Q4!$D$5:$D$1328,I$27))))</f>
        <v>0</v>
      </c>
      <c r="J37" s="439">
        <f>IF(AND($J$5="Todas",$J$4="Todas"),COUNTIFS(DB_ACS_Q1_Q4!$AA$5:$AA$1328,$B37,DB_ACS_Q1_Q4!$D$5:$D$1328,J$27),IF($J$5="Todas",COUNTIFS(DB_ACS_Q1_Q4!$AC$5:$AC$1328,$J$4,DB_ACS_Q1_Q4!$AA$5:$AA$1328,$B37,DB_ACS_Q1_Q4!$D$5:$D$1328,J$27),IF($J$4="Todas",COUNTIFS(DB_ACS_Q1_Q4!$Z$5:$Z$1328,$J$5,DB_ACS_Q1_Q4!$AA$5:$AA$1328,$B37,DB_ACS_Q1_Q4!$D$5:$D$1328,J$27),COUNTIFS(DB_ACS_Q1_Q4!$AC$5:$AC$1328,$J$4,DB_ACS_Q1_Q4!$Z$5:$Z$1328,$J$5,DB_ACS_Q1_Q4!$AA$5:$AA$1328,$B37,DB_ACS_Q1_Q4!$D$5:$D$1328,J$27))))</f>
        <v>1</v>
      </c>
      <c r="K37" s="440">
        <f t="shared" si="17"/>
        <v>0</v>
      </c>
      <c r="L37" s="440">
        <f t="shared" si="18"/>
        <v>0</v>
      </c>
      <c r="M37" s="440">
        <f t="shared" si="19"/>
        <v>2.2831050228310501E-3</v>
      </c>
      <c r="N37" s="449">
        <f>IF(AND($J$5="Todas",$J$4="Todas"),COUNTIFS(DB_ACS_Q1_Q4!$AA$5:$AA$1328,$B37,DB_ACS_Q1_Q4!$F$5:$F$1328,N$27),IF($J$5="Todas",COUNTIFS(DB_ACS_Q1_Q4!$AC$5:$AC$1328,$J$4,DB_ACS_Q1_Q4!$AA$5:$AA$1328,$B37,DB_ACS_Q1_Q4!$F$5:$F$1328,N$27),IF($J$4="Todas",COUNTIFS(DB_ACS_Q1_Q4!$Z$5:$Z$1328,$J$5,DB_ACS_Q1_Q4!$AA$5:$AA$1328,$B37,DB_ACS_Q1_Q4!$F$5:$F$1328,N$27),COUNTIFS(DB_ACS_Q1_Q4!$AC$5:$AC$1328,$J$4,DB_ACS_Q1_Q4!$Z$5:$Z$1328,$J$5,DB_ACS_Q1_Q4!$AA$5:$AA$1328,$B37,DB_ACS_Q1_Q4!$F$5:$F$1328,N$27))))</f>
        <v>1</v>
      </c>
      <c r="O37" s="439">
        <f>IF(AND($J$5="Todas",$J$4="Todas"),COUNTIFS(DB_ACS_Q1_Q4!$AA$5:$AA$1328,$B37,DB_ACS_Q1_Q4!$F$5:$F$1328,O$27),IF($J$5="Todas",COUNTIFS(DB_ACS_Q1_Q4!$AC$5:$AC$1328,$J$4,DB_ACS_Q1_Q4!$AA$5:$AA$1328,$B37,DB_ACS_Q1_Q4!$F$5:$F$1328,O$27),IF($J$4="Todas",COUNTIFS(DB_ACS_Q1_Q4!$Z$5:$Z$1328,$J$5,DB_ACS_Q1_Q4!$AA$5:$AA$1328,$B37,DB_ACS_Q1_Q4!$F$5:$F$1328,O$27),COUNTIFS(DB_ACS_Q1_Q4!$AC$5:$AC$1328,$J$4,DB_ACS_Q1_Q4!$Z$5:$Z$1328,$J$5,DB_ACS_Q1_Q4!$AA$5:$AA$1328,$B37,DB_ACS_Q1_Q4!$F$5:$F$1328,O$27))))</f>
        <v>0</v>
      </c>
      <c r="P37" s="439">
        <f>IF(AND($J$5="Todas",$J$4="Todas"),COUNTIFS(DB_ACS_Q1_Q4!$AA$5:$AA$1328,$B37,DB_ACS_Q1_Q4!$F$5:$F$1328,P$27),IF($J$5="Todas",COUNTIFS(DB_ACS_Q1_Q4!$AC$5:$AC$1328,$J$4,DB_ACS_Q1_Q4!$AA$5:$AA$1328,$B37,DB_ACS_Q1_Q4!$F$5:$F$1328,P$27),IF($J$4="Todas",COUNTIFS(DB_ACS_Q1_Q4!$Z$5:$Z$1328,$J$5,DB_ACS_Q1_Q4!$AA$5:$AA$1328,$B37,DB_ACS_Q1_Q4!$F$5:$F$1328,P$27),COUNTIFS(DB_ACS_Q1_Q4!$AC$5:$AC$1328,$J$4,DB_ACS_Q1_Q4!$Z$5:$Z$1328,$J$5,DB_ACS_Q1_Q4!$AA$5:$AA$1328,$B37,DB_ACS_Q1_Q4!$F$5:$F$1328,P$27))))</f>
        <v>0</v>
      </c>
      <c r="Q37" s="439">
        <f>IF(AND($J$5="Todas",$J$4="Todas"),COUNTIFS(DB_ACS_Q1_Q4!$AA$5:$AA$1328,$B37,DB_ACS_Q1_Q4!$F$5:$F$1328,Q$27),IF($J$5="Todas",COUNTIFS(DB_ACS_Q1_Q4!$AC$5:$AC$1328,$J$4,DB_ACS_Q1_Q4!$AA$5:$AA$1328,$B37,DB_ACS_Q1_Q4!$F$5:$F$1328,Q$27),IF($J$4="Todas",COUNTIFS(DB_ACS_Q1_Q4!$Z$5:$Z$1328,$J$5,DB_ACS_Q1_Q4!$AA$5:$AA$1328,$B37,DB_ACS_Q1_Q4!$F$5:$F$1328,Q$27),COUNTIFS(DB_ACS_Q1_Q4!$AC$5:$AC$1328,$J$4,DB_ACS_Q1_Q4!$Z$5:$Z$1328,$J$5,DB_ACS_Q1_Q4!$AA$5:$AA$1328,$B37,DB_ACS_Q1_Q4!$F$5:$F$1328,Q$27))))</f>
        <v>0</v>
      </c>
      <c r="R37" s="440">
        <f t="shared" si="20"/>
        <v>2.2123893805309734E-3</v>
      </c>
      <c r="S37" s="440">
        <f t="shared" si="21"/>
        <v>0</v>
      </c>
      <c r="T37" s="440">
        <f t="shared" si="22"/>
        <v>0</v>
      </c>
      <c r="U37" s="440">
        <f t="shared" si="23"/>
        <v>0</v>
      </c>
    </row>
    <row r="38" spans="2:27" ht="15" customHeight="1" thickTop="1">
      <c r="B38" s="450"/>
      <c r="C38" s="451"/>
      <c r="D38" s="441">
        <f t="shared" ref="D38:U38" si="24">SUM(D28:D37)</f>
        <v>498</v>
      </c>
      <c r="E38" s="441">
        <f t="shared" si="24"/>
        <v>765</v>
      </c>
      <c r="F38" s="442">
        <f t="shared" si="24"/>
        <v>1</v>
      </c>
      <c r="G38" s="442">
        <f t="shared" si="24"/>
        <v>1</v>
      </c>
      <c r="H38" s="441">
        <f t="shared" si="24"/>
        <v>268</v>
      </c>
      <c r="I38" s="441">
        <f t="shared" si="24"/>
        <v>557</v>
      </c>
      <c r="J38" s="441">
        <f t="shared" si="24"/>
        <v>438</v>
      </c>
      <c r="K38" s="442">
        <f t="shared" si="24"/>
        <v>1</v>
      </c>
      <c r="L38" s="442">
        <f t="shared" si="24"/>
        <v>0.99999999999999989</v>
      </c>
      <c r="M38" s="442">
        <f t="shared" si="24"/>
        <v>1</v>
      </c>
      <c r="N38" s="441">
        <f t="shared" si="24"/>
        <v>452</v>
      </c>
      <c r="O38" s="441">
        <f t="shared" si="24"/>
        <v>426</v>
      </c>
      <c r="P38" s="441">
        <f t="shared" si="24"/>
        <v>376</v>
      </c>
      <c r="Q38" s="441">
        <f t="shared" si="24"/>
        <v>9</v>
      </c>
      <c r="R38" s="442">
        <f t="shared" si="24"/>
        <v>1</v>
      </c>
      <c r="S38" s="442">
        <f t="shared" si="24"/>
        <v>1</v>
      </c>
      <c r="T38" s="442">
        <f t="shared" si="24"/>
        <v>1</v>
      </c>
      <c r="U38" s="442">
        <f t="shared" si="24"/>
        <v>1</v>
      </c>
    </row>
    <row r="39" spans="2:27" ht="15" customHeight="1">
      <c r="B39" s="452"/>
      <c r="C39" s="452"/>
      <c r="D39" s="241"/>
      <c r="E39" s="241"/>
      <c r="F39" s="298"/>
      <c r="G39" s="298"/>
      <c r="H39" s="241"/>
      <c r="I39" s="241"/>
      <c r="J39" s="241"/>
      <c r="K39" s="298"/>
      <c r="L39" s="298"/>
      <c r="M39" s="298"/>
      <c r="N39" s="241"/>
      <c r="O39" s="241"/>
      <c r="P39" s="241"/>
      <c r="Q39" s="241"/>
      <c r="R39" s="298"/>
      <c r="S39" s="298"/>
      <c r="T39" s="298"/>
      <c r="U39" s="298"/>
      <c r="V39" s="241"/>
      <c r="W39" s="241"/>
      <c r="X39" s="241"/>
      <c r="Y39" s="298"/>
      <c r="Z39" s="298"/>
      <c r="AA39" s="298"/>
    </row>
    <row r="40" spans="2:27" ht="15" customHeight="1">
      <c r="B40" s="452"/>
      <c r="C40" s="452"/>
      <c r="D40" s="241"/>
      <c r="E40" s="241"/>
      <c r="F40" s="298"/>
      <c r="G40" s="298"/>
      <c r="H40" s="241"/>
      <c r="I40" s="241"/>
      <c r="J40" s="241"/>
      <c r="K40" s="298"/>
      <c r="L40" s="298"/>
      <c r="M40" s="298"/>
      <c r="N40" s="241"/>
      <c r="O40" s="241"/>
      <c r="P40" s="241"/>
      <c r="Q40" s="241"/>
      <c r="R40" s="298"/>
      <c r="S40" s="298"/>
      <c r="T40" s="298"/>
      <c r="U40" s="298"/>
      <c r="V40" s="241"/>
      <c r="W40" s="241"/>
      <c r="X40" s="241"/>
      <c r="Y40" s="298"/>
      <c r="Z40" s="298"/>
      <c r="AA40" s="298"/>
    </row>
    <row r="41" spans="2:27" ht="15" customHeight="1">
      <c r="B41" s="236" t="s">
        <v>357</v>
      </c>
      <c r="C41" s="283" t="str">
        <f>$J$5</f>
        <v>Todas</v>
      </c>
      <c r="D41" s="411" t="s">
        <v>317</v>
      </c>
      <c r="E41" s="411"/>
      <c r="F41" s="411"/>
      <c r="G41" s="445"/>
      <c r="H41" s="410"/>
      <c r="I41" s="411"/>
      <c r="J41" s="410" t="s">
        <v>318</v>
      </c>
      <c r="K41" s="411"/>
      <c r="L41" s="411"/>
      <c r="M41" s="410"/>
      <c r="N41" s="411"/>
      <c r="O41" s="411"/>
      <c r="P41" s="410" t="s">
        <v>319</v>
      </c>
      <c r="Q41" s="411"/>
      <c r="R41" s="411"/>
      <c r="S41" s="445"/>
      <c r="T41" s="410"/>
      <c r="U41" s="411"/>
    </row>
    <row r="42" spans="2:27" ht="15" customHeight="1">
      <c r="B42" s="236" t="s">
        <v>398</v>
      </c>
      <c r="C42" s="283" t="str">
        <f>$J$4</f>
        <v>Todas</v>
      </c>
      <c r="D42" s="453" t="s">
        <v>305</v>
      </c>
      <c r="E42" s="453" t="s">
        <v>510</v>
      </c>
      <c r="F42" s="453" t="s">
        <v>511</v>
      </c>
      <c r="G42" s="454" t="s">
        <v>305</v>
      </c>
      <c r="H42" s="454" t="s">
        <v>510</v>
      </c>
      <c r="I42" s="454" t="s">
        <v>511</v>
      </c>
      <c r="J42" s="455" t="s">
        <v>306</v>
      </c>
      <c r="K42" s="453" t="s">
        <v>307</v>
      </c>
      <c r="L42" s="453" t="s">
        <v>308</v>
      </c>
      <c r="M42" s="454" t="s">
        <v>306</v>
      </c>
      <c r="N42" s="454" t="s">
        <v>307</v>
      </c>
      <c r="O42" s="454" t="s">
        <v>308</v>
      </c>
      <c r="P42" s="453" t="s">
        <v>505</v>
      </c>
      <c r="Q42" s="453" t="s">
        <v>504</v>
      </c>
      <c r="R42" s="453" t="s">
        <v>507</v>
      </c>
      <c r="S42" s="454" t="s">
        <v>505</v>
      </c>
      <c r="T42" s="454" t="s">
        <v>504</v>
      </c>
      <c r="U42" s="454" t="s">
        <v>507</v>
      </c>
    </row>
    <row r="43" spans="2:27" ht="15" customHeight="1">
      <c r="B43" s="420" t="str">
        <f t="shared" ref="B43:B52" si="25">B9</f>
        <v>Gas Natural</v>
      </c>
      <c r="C43" s="422">
        <f>IFERROR(SUM(D43:F43)/SUM($D$53:$F$53),)</f>
        <v>0.50039588281868563</v>
      </c>
      <c r="D43" s="423">
        <f>IF(AND($J$5="Todas",$J$4="Todas"),COUNTIFS(DB_ACS_Q1_Q4!$AA$5:$AA$1328,$B43,DB_ACS_Q1_Q4!$G$5:$G$1328,D$42),IF($J$5="Todas",COUNTIFS(DB_ACS_Q1_Q4!$AC$5:$AC$1328,$J$4,DB_ACS_Q1_Q4!$AA$5:$AA$1328,$B43,DB_ACS_Q1_Q4!$G$5:$G$1328,D$42),IF($J$4="Todas",COUNTIFS(DB_ACS_Q1_Q4!$Z$5:$Z$1328,$J$5,DB_ACS_Q1_Q4!$AA$5:$AA$1328,$B43,DB_ACS_Q1_Q4!$G$5:$G$1328,D$42),COUNTIFS(DB_ACS_Q1_Q4!$AC$5:$AC$1328,$J$4,DB_ACS_Q1_Q4!$Z$5:$Z$1328,$J$5,DB_ACS_Q1_Q4!$AA$5:$AA$1328,$B43,DB_ACS_Q1_Q4!$G$5:$G$1328,D$42))))</f>
        <v>404</v>
      </c>
      <c r="E43" s="423">
        <f>IF(AND($J$5="Todas",$J$4="Todas"),COUNTIFS(DB_ACS_Q1_Q4!$AA$5:$AA$1328,$B43,DB_ACS_Q1_Q4!$G$5:$G$1328,E$42),IF($J$5="Todas",COUNTIFS(DB_ACS_Q1_Q4!$AC$5:$AC$1328,$J$4,DB_ACS_Q1_Q4!$AA$5:$AA$1328,$B43,DB_ACS_Q1_Q4!$G$5:$G$1328,E$42),IF($J$4="Todas",COUNTIFS(DB_ACS_Q1_Q4!$Z$5:$Z$1328,$J$5,DB_ACS_Q1_Q4!$AA$5:$AA$1328,$B43,DB_ACS_Q1_Q4!$G$5:$G$1328,E$42),COUNTIFS(DB_ACS_Q1_Q4!$AC$5:$AC$1328,$J$4,DB_ACS_Q1_Q4!$Z$5:$Z$1328,$J$5,DB_ACS_Q1_Q4!$AA$5:$AA$1328,$B43,DB_ACS_Q1_Q4!$G$5:$G$1328,E$42))))</f>
        <v>129</v>
      </c>
      <c r="F43" s="423">
        <f>IF(AND($J$5="Todas",$J$4="Todas"),COUNTIFS(DB_ACS_Q1_Q4!$AA$5:$AA$1328,$B43,DB_ACS_Q1_Q4!$G$5:$G$1328,F$42),IF($J$5="Todas",COUNTIFS(DB_ACS_Q1_Q4!$AC$5:$AC$1328,$J$4,DB_ACS_Q1_Q4!$AA$5:$AA$1328,$B43,DB_ACS_Q1_Q4!$G$5:$G$1328,F$42),IF($J$4="Todas",COUNTIFS(DB_ACS_Q1_Q4!$Z$5:$Z$1328,$J$5,DB_ACS_Q1_Q4!$AA$5:$AA$1328,$B43,DB_ACS_Q1_Q4!$G$5:$G$1328,F$42),COUNTIFS(DB_ACS_Q1_Q4!$AC$5:$AC$1328,$J$4,DB_ACS_Q1_Q4!$Z$5:$Z$1328,$J$5,DB_ACS_Q1_Q4!$AA$5:$AA$1328,$B43,DB_ACS_Q1_Q4!$G$5:$G$1328,F$42))))</f>
        <v>99</v>
      </c>
      <c r="G43" s="424">
        <f t="shared" ref="G43:G52" si="26">IFERROR(D43/D$53,)</f>
        <v>0.56267409470752094</v>
      </c>
      <c r="H43" s="424">
        <f t="shared" ref="H43:H52" si="27">IFERROR(E43/E$53,)</f>
        <v>0.53086419753086422</v>
      </c>
      <c r="I43" s="424">
        <f t="shared" ref="I43:I52" si="28">IFERROR(F43/F$53,)</f>
        <v>0.32781456953642385</v>
      </c>
      <c r="J43" s="447">
        <f>IF(AND($J$5="Todas",$J$4="Todas"),COUNTIFS(DB_ACS_Q1_Q4!$AA$5:$AA$1328,$B43,DB_ACS_Q1_Q4!$H$5:$H$1328,J$42),IF($J$5="Todas",COUNTIFS(DB_ACS_Q1_Q4!$AC$5:$AC$1328,$J$4,DB_ACS_Q1_Q4!$AA$5:$AA$1328,$B43,DB_ACS_Q1_Q4!$H$5:$H$1328,J$42),IF($J$4="Todas",COUNTIFS(DB_ACS_Q1_Q4!$Z$5:$Z$1328,$J$5,DB_ACS_Q1_Q4!$AA$5:$AA$1328,$B43,DB_ACS_Q1_Q4!$H$5:$H$1328,J$42),COUNTIFS(DB_ACS_Q1_Q4!$AC$5:$AC$1328,$J$4,DB_ACS_Q1_Q4!$Z$5:$Z$1328,$J$5,DB_ACS_Q1_Q4!$AA$5:$AA$1328,$B43,DB_ACS_Q1_Q4!$H$5:$H$1328,J$42))))</f>
        <v>562</v>
      </c>
      <c r="K43" s="423">
        <f>IF(AND($J$5="Todas",$J$4="Todas"),COUNTIFS(DB_ACS_Q1_Q4!$AA$5:$AA$1328,$B43,DB_ACS_Q1_Q4!$H$5:$H$1328,K$42),IF($J$5="Todas",COUNTIFS(DB_ACS_Q1_Q4!$AC$5:$AC$1328,$J$4,DB_ACS_Q1_Q4!$AA$5:$AA$1328,$B43,DB_ACS_Q1_Q4!$H$5:$H$1328,K$42),IF($J$4="Todas",COUNTIFS(DB_ACS_Q1_Q4!$Z$5:$Z$1328,$J$5,DB_ACS_Q1_Q4!$AA$5:$AA$1328,$B43,DB_ACS_Q1_Q4!$H$5:$H$1328,K$42),COUNTIFS(DB_ACS_Q1_Q4!$AC$5:$AC$1328,$J$4,DB_ACS_Q1_Q4!$Z$5:$Z$1328,$J$5,DB_ACS_Q1_Q4!$AA$5:$AA$1328,$B43,DB_ACS_Q1_Q4!$H$5:$H$1328,K$42))))</f>
        <v>41</v>
      </c>
      <c r="L43" s="423">
        <f>IF(AND($J$5="Todas",$J$4="Todas"),COUNTIFS(DB_ACS_Q1_Q4!$AA$5:$AA$1328,$B43,DB_ACS_Q1_Q4!$H$5:$H$1328,L$42),IF($J$5="Todas",COUNTIFS(DB_ACS_Q1_Q4!$AC$5:$AC$1328,$J$4,DB_ACS_Q1_Q4!$AA$5:$AA$1328,$B43,DB_ACS_Q1_Q4!$H$5:$H$1328,L$42),IF($J$4="Todas",COUNTIFS(DB_ACS_Q1_Q4!$Z$5:$Z$1328,$J$5,DB_ACS_Q1_Q4!$AA$5:$AA$1328,$B43,DB_ACS_Q1_Q4!$H$5:$H$1328,L$42),COUNTIFS(DB_ACS_Q1_Q4!$AC$5:$AC$1328,$J$4,DB_ACS_Q1_Q4!$Z$5:$Z$1328,$J$5,DB_ACS_Q1_Q4!$AA$5:$AA$1328,$B43,DB_ACS_Q1_Q4!$H$5:$H$1328,L$42))))</f>
        <v>29</v>
      </c>
      <c r="M43" s="424">
        <f t="shared" ref="M43:M52" si="29">IFERROR(J43/J$53,)</f>
        <v>0.60430107526881716</v>
      </c>
      <c r="N43" s="424">
        <f t="shared" ref="N43:N52" si="30">IFERROR(K43/K$53,)</f>
        <v>0.29078014184397161</v>
      </c>
      <c r="O43" s="424">
        <f t="shared" ref="O43:O52" si="31">IFERROR(L43/L$53,)</f>
        <v>0.15104166666666666</v>
      </c>
      <c r="P43" s="447">
        <f>IF(AND($J$5="Todas",$J$4="Todas"),COUNTIFS(DB_ACS_Q1_Q4!$AA$5:$AA$1328,$B43,DB_ACS_Q1_Q4!$I$5:$I$1328,P$42),IF($J$5="Todas",COUNTIFS(DB_ACS_Q1_Q4!$AC$5:$AC$1328,$J$4,DB_ACS_Q1_Q4!$AA$5:$AA$1328,$B43,DB_ACS_Q1_Q4!$I$5:$I$1328,P$42),IF($J$4="Todas",COUNTIFS(DB_ACS_Q1_Q4!$Z$5:$Z$1328,$J$5,DB_ACS_Q1_Q4!$AA$5:$AA$1328,$B43,DB_ACS_Q1_Q4!$I$5:$I$1328,P$42),COUNTIFS(DB_ACS_Q1_Q4!$AC$5:$AC$1328,$J$4,DB_ACS_Q1_Q4!$Z$5:$Z$1328,$J$5,DB_ACS_Q1_Q4!$AA$5:$AA$1328,$B43,DB_ACS_Q1_Q4!$I$5:$I$1328,P$42))))</f>
        <v>146</v>
      </c>
      <c r="Q43" s="423">
        <f>IF(AND($J$5="Todas",$J$4="Todas"),COUNTIFS(DB_ACS_Q1_Q4!$AA$5:$AA$1328,$B43,DB_ACS_Q1_Q4!$I$5:$I$1328,Q$42),IF($J$5="Todas",COUNTIFS(DB_ACS_Q1_Q4!$AC$5:$AC$1328,$J$4,DB_ACS_Q1_Q4!$AA$5:$AA$1328,$B43,DB_ACS_Q1_Q4!$I$5:$I$1328,Q$42),IF($J$4="Todas",COUNTIFS(DB_ACS_Q1_Q4!$Z$5:$Z$1328,$J$5,DB_ACS_Q1_Q4!$AA$5:$AA$1328,$B43,DB_ACS_Q1_Q4!$I$5:$I$1328,Q$42),COUNTIFS(DB_ACS_Q1_Q4!$AC$5:$AC$1328,$J$4,DB_ACS_Q1_Q4!$Z$5:$Z$1328,$J$5,DB_ACS_Q1_Q4!$AA$5:$AA$1328,$B43,DB_ACS_Q1_Q4!$I$5:$I$1328,Q$42))))</f>
        <v>376</v>
      </c>
      <c r="R43" s="423">
        <f>IF(AND($J$5="Todas",$J$4="Todas"),COUNTIFS(DB_ACS_Q1_Q4!$AA$5:$AA$1328,$B43,DB_ACS_Q1_Q4!$I$5:$I$1328,R$42),IF($J$5="Todas",COUNTIFS(DB_ACS_Q1_Q4!$AC$5:$AC$1328,$J$4,DB_ACS_Q1_Q4!$AA$5:$AA$1328,$B43,DB_ACS_Q1_Q4!$I$5:$I$1328,R$42),IF($J$4="Todas",COUNTIFS(DB_ACS_Q1_Q4!$Z$5:$Z$1328,$J$5,DB_ACS_Q1_Q4!$AA$5:$AA$1328,$B43,DB_ACS_Q1_Q4!$I$5:$I$1328,R$42),COUNTIFS(DB_ACS_Q1_Q4!$AC$5:$AC$1328,$J$4,DB_ACS_Q1_Q4!$Z$5:$Z$1328,$J$5,DB_ACS_Q1_Q4!$AA$5:$AA$1328,$B43,DB_ACS_Q1_Q4!$I$5:$I$1328,R$42))))</f>
        <v>110</v>
      </c>
      <c r="S43" s="424">
        <f t="shared" ref="S43:S52" si="32">IFERROR(P43/P$53,)</f>
        <v>0.51048951048951052</v>
      </c>
      <c r="T43" s="424">
        <f t="shared" ref="T43:T52" si="33">IFERROR(Q43/Q$53,)</f>
        <v>0.51296043656207368</v>
      </c>
      <c r="U43" s="424">
        <f t="shared" ref="U43:U52" si="34">IFERROR(R43/R$53,)</f>
        <v>0.45081967213114754</v>
      </c>
    </row>
    <row r="44" spans="2:27" ht="15" customHeight="1">
      <c r="B44" s="427" t="str">
        <f t="shared" si="25"/>
        <v>Electricidad</v>
      </c>
      <c r="C44" s="429">
        <f t="shared" ref="C44:C52" si="35">IFERROR(SUM(D44:F44)/SUM($D$53:$F$53),)</f>
        <v>0.19160728424386381</v>
      </c>
      <c r="D44" s="430">
        <f>IF(AND($J$5="Todas",$J$4="Todas"),COUNTIFS(DB_ACS_Q1_Q4!$AA$5:$AA$1328,$B44,DB_ACS_Q1_Q4!$G$5:$G$1328,D$42),IF($J$5="Todas",COUNTIFS(DB_ACS_Q1_Q4!$AC$5:$AC$1328,$J$4,DB_ACS_Q1_Q4!$AA$5:$AA$1328,$B44,DB_ACS_Q1_Q4!$G$5:$G$1328,D$42),IF($J$4="Todas",COUNTIFS(DB_ACS_Q1_Q4!$Z$5:$Z$1328,$J$5,DB_ACS_Q1_Q4!$AA$5:$AA$1328,$B44,DB_ACS_Q1_Q4!$G$5:$G$1328,D$42),COUNTIFS(DB_ACS_Q1_Q4!$AC$5:$AC$1328,$J$4,DB_ACS_Q1_Q4!$Z$5:$Z$1328,$J$5,DB_ACS_Q1_Q4!$AA$5:$AA$1328,$B44,DB_ACS_Q1_Q4!$G$5:$G$1328,D$42))))</f>
        <v>158</v>
      </c>
      <c r="E44" s="430">
        <f>IF(AND($J$5="Todas",$J$4="Todas"),COUNTIFS(DB_ACS_Q1_Q4!$AA$5:$AA$1328,$B44,DB_ACS_Q1_Q4!$G$5:$G$1328,E$42),IF($J$5="Todas",COUNTIFS(DB_ACS_Q1_Q4!$AC$5:$AC$1328,$J$4,DB_ACS_Q1_Q4!$AA$5:$AA$1328,$B44,DB_ACS_Q1_Q4!$G$5:$G$1328,E$42),IF($J$4="Todas",COUNTIFS(DB_ACS_Q1_Q4!$Z$5:$Z$1328,$J$5,DB_ACS_Q1_Q4!$AA$5:$AA$1328,$B44,DB_ACS_Q1_Q4!$G$5:$G$1328,E$42),COUNTIFS(DB_ACS_Q1_Q4!$AC$5:$AC$1328,$J$4,DB_ACS_Q1_Q4!$Z$5:$Z$1328,$J$5,DB_ACS_Q1_Q4!$AA$5:$AA$1328,$B44,DB_ACS_Q1_Q4!$G$5:$G$1328,E$42))))</f>
        <v>35</v>
      </c>
      <c r="F44" s="430">
        <f>IF(AND($J$5="Todas",$J$4="Todas"),COUNTIFS(DB_ACS_Q1_Q4!$AA$5:$AA$1328,$B44,DB_ACS_Q1_Q4!$G$5:$G$1328,F$42),IF($J$5="Todas",COUNTIFS(DB_ACS_Q1_Q4!$AC$5:$AC$1328,$J$4,DB_ACS_Q1_Q4!$AA$5:$AA$1328,$B44,DB_ACS_Q1_Q4!$G$5:$G$1328,F$42),IF($J$4="Todas",COUNTIFS(DB_ACS_Q1_Q4!$Z$5:$Z$1328,$J$5,DB_ACS_Q1_Q4!$AA$5:$AA$1328,$B44,DB_ACS_Q1_Q4!$G$5:$G$1328,F$42),COUNTIFS(DB_ACS_Q1_Q4!$AC$5:$AC$1328,$J$4,DB_ACS_Q1_Q4!$Z$5:$Z$1328,$J$5,DB_ACS_Q1_Q4!$AA$5:$AA$1328,$B44,DB_ACS_Q1_Q4!$G$5:$G$1328,F$42))))</f>
        <v>49</v>
      </c>
      <c r="G44" s="431">
        <f t="shared" si="26"/>
        <v>0.22005571030640669</v>
      </c>
      <c r="H44" s="431">
        <f t="shared" si="27"/>
        <v>0.1440329218106996</v>
      </c>
      <c r="I44" s="431">
        <f t="shared" si="28"/>
        <v>0.16225165562913907</v>
      </c>
      <c r="J44" s="448">
        <f>IF(AND($J$5="Todas",$J$4="Todas"),COUNTIFS(DB_ACS_Q1_Q4!$AA$5:$AA$1328,$B44,DB_ACS_Q1_Q4!$H$5:$H$1328,J$42),IF($J$5="Todas",COUNTIFS(DB_ACS_Q1_Q4!$AC$5:$AC$1328,$J$4,DB_ACS_Q1_Q4!$AA$5:$AA$1328,$B44,DB_ACS_Q1_Q4!$H$5:$H$1328,J$42),IF($J$4="Todas",COUNTIFS(DB_ACS_Q1_Q4!$Z$5:$Z$1328,$J$5,DB_ACS_Q1_Q4!$AA$5:$AA$1328,$B44,DB_ACS_Q1_Q4!$H$5:$H$1328,J$42),COUNTIFS(DB_ACS_Q1_Q4!$AC$5:$AC$1328,$J$4,DB_ACS_Q1_Q4!$Z$5:$Z$1328,$J$5,DB_ACS_Q1_Q4!$AA$5:$AA$1328,$B44,DB_ACS_Q1_Q4!$H$5:$H$1328,J$42))))</f>
        <v>181</v>
      </c>
      <c r="K44" s="430">
        <f>IF(AND($J$5="Todas",$J$4="Todas"),COUNTIFS(DB_ACS_Q1_Q4!$AA$5:$AA$1328,$B44,DB_ACS_Q1_Q4!$H$5:$H$1328,K$42),IF($J$5="Todas",COUNTIFS(DB_ACS_Q1_Q4!$AC$5:$AC$1328,$J$4,DB_ACS_Q1_Q4!$AA$5:$AA$1328,$B44,DB_ACS_Q1_Q4!$H$5:$H$1328,K$42),IF($J$4="Todas",COUNTIFS(DB_ACS_Q1_Q4!$Z$5:$Z$1328,$J$5,DB_ACS_Q1_Q4!$AA$5:$AA$1328,$B44,DB_ACS_Q1_Q4!$H$5:$H$1328,K$42),COUNTIFS(DB_ACS_Q1_Q4!$AC$5:$AC$1328,$J$4,DB_ACS_Q1_Q4!$Z$5:$Z$1328,$J$5,DB_ACS_Q1_Q4!$AA$5:$AA$1328,$B44,DB_ACS_Q1_Q4!$H$5:$H$1328,K$42))))</f>
        <v>25</v>
      </c>
      <c r="L44" s="430">
        <f>IF(AND($J$5="Todas",$J$4="Todas"),COUNTIFS(DB_ACS_Q1_Q4!$AA$5:$AA$1328,$B44,DB_ACS_Q1_Q4!$H$5:$H$1328,L$42),IF($J$5="Todas",COUNTIFS(DB_ACS_Q1_Q4!$AC$5:$AC$1328,$J$4,DB_ACS_Q1_Q4!$AA$5:$AA$1328,$B44,DB_ACS_Q1_Q4!$H$5:$H$1328,L$42),IF($J$4="Todas",COUNTIFS(DB_ACS_Q1_Q4!$Z$5:$Z$1328,$J$5,DB_ACS_Q1_Q4!$AA$5:$AA$1328,$B44,DB_ACS_Q1_Q4!$H$5:$H$1328,L$42),COUNTIFS(DB_ACS_Q1_Q4!$AC$5:$AC$1328,$J$4,DB_ACS_Q1_Q4!$Z$5:$Z$1328,$J$5,DB_ACS_Q1_Q4!$AA$5:$AA$1328,$B44,DB_ACS_Q1_Q4!$H$5:$H$1328,L$42))))</f>
        <v>36</v>
      </c>
      <c r="M44" s="431">
        <f t="shared" si="29"/>
        <v>0.19462365591397848</v>
      </c>
      <c r="N44" s="431">
        <f t="shared" si="30"/>
        <v>0.1773049645390071</v>
      </c>
      <c r="O44" s="431">
        <f t="shared" si="31"/>
        <v>0.1875</v>
      </c>
      <c r="P44" s="448">
        <f>IF(AND($J$5="Todas",$J$4="Todas"),COUNTIFS(DB_ACS_Q1_Q4!$AA$5:$AA$1328,$B44,DB_ACS_Q1_Q4!$I$5:$I$1328,P$42),IF($J$5="Todas",COUNTIFS(DB_ACS_Q1_Q4!$AC$5:$AC$1328,$J$4,DB_ACS_Q1_Q4!$AA$5:$AA$1328,$B44,DB_ACS_Q1_Q4!$I$5:$I$1328,P$42),IF($J$4="Todas",COUNTIFS(DB_ACS_Q1_Q4!$Z$5:$Z$1328,$J$5,DB_ACS_Q1_Q4!$AA$5:$AA$1328,$B44,DB_ACS_Q1_Q4!$I$5:$I$1328,P$42),COUNTIFS(DB_ACS_Q1_Q4!$AC$5:$AC$1328,$J$4,DB_ACS_Q1_Q4!$Z$5:$Z$1328,$J$5,DB_ACS_Q1_Q4!$AA$5:$AA$1328,$B44,DB_ACS_Q1_Q4!$I$5:$I$1328,P$42))))</f>
        <v>66</v>
      </c>
      <c r="Q44" s="430">
        <f>IF(AND($J$5="Todas",$J$4="Todas"),COUNTIFS(DB_ACS_Q1_Q4!$AA$5:$AA$1328,$B44,DB_ACS_Q1_Q4!$I$5:$I$1328,Q$42),IF($J$5="Todas",COUNTIFS(DB_ACS_Q1_Q4!$AC$5:$AC$1328,$J$4,DB_ACS_Q1_Q4!$AA$5:$AA$1328,$B44,DB_ACS_Q1_Q4!$I$5:$I$1328,Q$42),IF($J$4="Todas",COUNTIFS(DB_ACS_Q1_Q4!$Z$5:$Z$1328,$J$5,DB_ACS_Q1_Q4!$AA$5:$AA$1328,$B44,DB_ACS_Q1_Q4!$I$5:$I$1328,Q$42),COUNTIFS(DB_ACS_Q1_Q4!$AC$5:$AC$1328,$J$4,DB_ACS_Q1_Q4!$Z$5:$Z$1328,$J$5,DB_ACS_Q1_Q4!$AA$5:$AA$1328,$B44,DB_ACS_Q1_Q4!$I$5:$I$1328,Q$42))))</f>
        <v>133</v>
      </c>
      <c r="R44" s="430">
        <f>IF(AND($J$5="Todas",$J$4="Todas"),COUNTIFS(DB_ACS_Q1_Q4!$AA$5:$AA$1328,$B44,DB_ACS_Q1_Q4!$I$5:$I$1328,R$42),IF($J$5="Todas",COUNTIFS(DB_ACS_Q1_Q4!$AC$5:$AC$1328,$J$4,DB_ACS_Q1_Q4!$AA$5:$AA$1328,$B44,DB_ACS_Q1_Q4!$I$5:$I$1328,R$42),IF($J$4="Todas",COUNTIFS(DB_ACS_Q1_Q4!$Z$5:$Z$1328,$J$5,DB_ACS_Q1_Q4!$AA$5:$AA$1328,$B44,DB_ACS_Q1_Q4!$I$5:$I$1328,R$42),COUNTIFS(DB_ACS_Q1_Q4!$AC$5:$AC$1328,$J$4,DB_ACS_Q1_Q4!$Z$5:$Z$1328,$J$5,DB_ACS_Q1_Q4!$AA$5:$AA$1328,$B44,DB_ACS_Q1_Q4!$I$5:$I$1328,R$42))))</f>
        <v>43</v>
      </c>
      <c r="S44" s="431">
        <f t="shared" si="32"/>
        <v>0.23076923076923078</v>
      </c>
      <c r="T44" s="431">
        <f t="shared" si="33"/>
        <v>0.18144611186903137</v>
      </c>
      <c r="U44" s="431">
        <f t="shared" si="34"/>
        <v>0.17622950819672131</v>
      </c>
    </row>
    <row r="45" spans="2:27" ht="15" customHeight="1">
      <c r="B45" s="427" t="str">
        <f t="shared" si="25"/>
        <v>GLP</v>
      </c>
      <c r="C45" s="429">
        <f t="shared" si="35"/>
        <v>0.13935075217735551</v>
      </c>
      <c r="D45" s="430">
        <f>IF(AND($J$5="Todas",$J$4="Todas"),COUNTIFS(DB_ACS_Q1_Q4!$AA$5:$AA$1328,$B45,DB_ACS_Q1_Q4!$G$5:$G$1328,D$42),IF($J$5="Todas",COUNTIFS(DB_ACS_Q1_Q4!$AC$5:$AC$1328,$J$4,DB_ACS_Q1_Q4!$AA$5:$AA$1328,$B45,DB_ACS_Q1_Q4!$G$5:$G$1328,D$42),IF($J$4="Todas",COUNTIFS(DB_ACS_Q1_Q4!$Z$5:$Z$1328,$J$5,DB_ACS_Q1_Q4!$AA$5:$AA$1328,$B45,DB_ACS_Q1_Q4!$G$5:$G$1328,D$42),COUNTIFS(DB_ACS_Q1_Q4!$AC$5:$AC$1328,$J$4,DB_ACS_Q1_Q4!$Z$5:$Z$1328,$J$5,DB_ACS_Q1_Q4!$AA$5:$AA$1328,$B45,DB_ACS_Q1_Q4!$G$5:$G$1328,D$42))))</f>
        <v>98</v>
      </c>
      <c r="E45" s="430">
        <f>IF(AND($J$5="Todas",$J$4="Todas"),COUNTIFS(DB_ACS_Q1_Q4!$AA$5:$AA$1328,$B45,DB_ACS_Q1_Q4!$G$5:$G$1328,E$42),IF($J$5="Todas",COUNTIFS(DB_ACS_Q1_Q4!$AC$5:$AC$1328,$J$4,DB_ACS_Q1_Q4!$AA$5:$AA$1328,$B45,DB_ACS_Q1_Q4!$G$5:$G$1328,E$42),IF($J$4="Todas",COUNTIFS(DB_ACS_Q1_Q4!$Z$5:$Z$1328,$J$5,DB_ACS_Q1_Q4!$AA$5:$AA$1328,$B45,DB_ACS_Q1_Q4!$G$5:$G$1328,E$42),COUNTIFS(DB_ACS_Q1_Q4!$AC$5:$AC$1328,$J$4,DB_ACS_Q1_Q4!$Z$5:$Z$1328,$J$5,DB_ACS_Q1_Q4!$AA$5:$AA$1328,$B45,DB_ACS_Q1_Q4!$G$5:$G$1328,E$42))))</f>
        <v>23</v>
      </c>
      <c r="F45" s="430">
        <f>IF(AND($J$5="Todas",$J$4="Todas"),COUNTIFS(DB_ACS_Q1_Q4!$AA$5:$AA$1328,$B45,DB_ACS_Q1_Q4!$G$5:$G$1328,F$42),IF($J$5="Todas",COUNTIFS(DB_ACS_Q1_Q4!$AC$5:$AC$1328,$J$4,DB_ACS_Q1_Q4!$AA$5:$AA$1328,$B45,DB_ACS_Q1_Q4!$G$5:$G$1328,F$42),IF($J$4="Todas",COUNTIFS(DB_ACS_Q1_Q4!$Z$5:$Z$1328,$J$5,DB_ACS_Q1_Q4!$AA$5:$AA$1328,$B45,DB_ACS_Q1_Q4!$G$5:$G$1328,F$42),COUNTIFS(DB_ACS_Q1_Q4!$AC$5:$AC$1328,$J$4,DB_ACS_Q1_Q4!$Z$5:$Z$1328,$J$5,DB_ACS_Q1_Q4!$AA$5:$AA$1328,$B45,DB_ACS_Q1_Q4!$G$5:$G$1328,F$42))))</f>
        <v>55</v>
      </c>
      <c r="G45" s="431">
        <f t="shared" si="26"/>
        <v>0.13649025069637882</v>
      </c>
      <c r="H45" s="431">
        <f t="shared" si="27"/>
        <v>9.4650205761316872E-2</v>
      </c>
      <c r="I45" s="431">
        <f t="shared" si="28"/>
        <v>0.18211920529801323</v>
      </c>
      <c r="J45" s="448">
        <f>IF(AND($J$5="Todas",$J$4="Todas"),COUNTIFS(DB_ACS_Q1_Q4!$AA$5:$AA$1328,$B45,DB_ACS_Q1_Q4!$H$5:$H$1328,J$42),IF($J$5="Todas",COUNTIFS(DB_ACS_Q1_Q4!$AC$5:$AC$1328,$J$4,DB_ACS_Q1_Q4!$AA$5:$AA$1328,$B45,DB_ACS_Q1_Q4!$H$5:$H$1328,J$42),IF($J$4="Todas",COUNTIFS(DB_ACS_Q1_Q4!$Z$5:$Z$1328,$J$5,DB_ACS_Q1_Q4!$AA$5:$AA$1328,$B45,DB_ACS_Q1_Q4!$H$5:$H$1328,J$42),COUNTIFS(DB_ACS_Q1_Q4!$AC$5:$AC$1328,$J$4,DB_ACS_Q1_Q4!$Z$5:$Z$1328,$J$5,DB_ACS_Q1_Q4!$AA$5:$AA$1328,$B45,DB_ACS_Q1_Q4!$H$5:$H$1328,J$42))))</f>
        <v>111</v>
      </c>
      <c r="K45" s="430">
        <f>IF(AND($J$5="Todas",$J$4="Todas"),COUNTIFS(DB_ACS_Q1_Q4!$AA$5:$AA$1328,$B45,DB_ACS_Q1_Q4!$H$5:$H$1328,K$42),IF($J$5="Todas",COUNTIFS(DB_ACS_Q1_Q4!$AC$5:$AC$1328,$J$4,DB_ACS_Q1_Q4!$AA$5:$AA$1328,$B45,DB_ACS_Q1_Q4!$H$5:$H$1328,K$42),IF($J$4="Todas",COUNTIFS(DB_ACS_Q1_Q4!$Z$5:$Z$1328,$J$5,DB_ACS_Q1_Q4!$AA$5:$AA$1328,$B45,DB_ACS_Q1_Q4!$H$5:$H$1328,K$42),COUNTIFS(DB_ACS_Q1_Q4!$AC$5:$AC$1328,$J$4,DB_ACS_Q1_Q4!$Z$5:$Z$1328,$J$5,DB_ACS_Q1_Q4!$AA$5:$AA$1328,$B45,DB_ACS_Q1_Q4!$H$5:$H$1328,K$42))))</f>
        <v>28</v>
      </c>
      <c r="L45" s="430">
        <f>IF(AND($J$5="Todas",$J$4="Todas"),COUNTIFS(DB_ACS_Q1_Q4!$AA$5:$AA$1328,$B45,DB_ACS_Q1_Q4!$H$5:$H$1328,L$42),IF($J$5="Todas",COUNTIFS(DB_ACS_Q1_Q4!$AC$5:$AC$1328,$J$4,DB_ACS_Q1_Q4!$AA$5:$AA$1328,$B45,DB_ACS_Q1_Q4!$H$5:$H$1328,L$42),IF($J$4="Todas",COUNTIFS(DB_ACS_Q1_Q4!$Z$5:$Z$1328,$J$5,DB_ACS_Q1_Q4!$AA$5:$AA$1328,$B45,DB_ACS_Q1_Q4!$H$5:$H$1328,L$42),COUNTIFS(DB_ACS_Q1_Q4!$AC$5:$AC$1328,$J$4,DB_ACS_Q1_Q4!$Z$5:$Z$1328,$J$5,DB_ACS_Q1_Q4!$AA$5:$AA$1328,$B45,DB_ACS_Q1_Q4!$H$5:$H$1328,L$42))))</f>
        <v>37</v>
      </c>
      <c r="M45" s="431">
        <f t="shared" si="29"/>
        <v>0.11935483870967742</v>
      </c>
      <c r="N45" s="431">
        <f t="shared" si="30"/>
        <v>0.19858156028368795</v>
      </c>
      <c r="O45" s="431">
        <f t="shared" si="31"/>
        <v>0.19270833333333334</v>
      </c>
      <c r="P45" s="448">
        <f>IF(AND($J$5="Todas",$J$4="Todas"),COUNTIFS(DB_ACS_Q1_Q4!$AA$5:$AA$1328,$B45,DB_ACS_Q1_Q4!$I$5:$I$1328,P$42),IF($J$5="Todas",COUNTIFS(DB_ACS_Q1_Q4!$AC$5:$AC$1328,$J$4,DB_ACS_Q1_Q4!$AA$5:$AA$1328,$B45,DB_ACS_Q1_Q4!$I$5:$I$1328,P$42),IF($J$4="Todas",COUNTIFS(DB_ACS_Q1_Q4!$Z$5:$Z$1328,$J$5,DB_ACS_Q1_Q4!$AA$5:$AA$1328,$B45,DB_ACS_Q1_Q4!$I$5:$I$1328,P$42),COUNTIFS(DB_ACS_Q1_Q4!$AC$5:$AC$1328,$J$4,DB_ACS_Q1_Q4!$Z$5:$Z$1328,$J$5,DB_ACS_Q1_Q4!$AA$5:$AA$1328,$B45,DB_ACS_Q1_Q4!$I$5:$I$1328,P$42))))</f>
        <v>35</v>
      </c>
      <c r="Q45" s="430">
        <f>IF(AND($J$5="Todas",$J$4="Todas"),COUNTIFS(DB_ACS_Q1_Q4!$AA$5:$AA$1328,$B45,DB_ACS_Q1_Q4!$I$5:$I$1328,Q$42),IF($J$5="Todas",COUNTIFS(DB_ACS_Q1_Q4!$AC$5:$AC$1328,$J$4,DB_ACS_Q1_Q4!$AA$5:$AA$1328,$B45,DB_ACS_Q1_Q4!$I$5:$I$1328,Q$42),IF($J$4="Todas",COUNTIFS(DB_ACS_Q1_Q4!$Z$5:$Z$1328,$J$5,DB_ACS_Q1_Q4!$AA$5:$AA$1328,$B45,DB_ACS_Q1_Q4!$I$5:$I$1328,Q$42),COUNTIFS(DB_ACS_Q1_Q4!$AC$5:$AC$1328,$J$4,DB_ACS_Q1_Q4!$Z$5:$Z$1328,$J$5,DB_ACS_Q1_Q4!$AA$5:$AA$1328,$B45,DB_ACS_Q1_Q4!$I$5:$I$1328,Q$42))))</f>
        <v>111</v>
      </c>
      <c r="R45" s="430">
        <f>IF(AND($J$5="Todas",$J$4="Todas"),COUNTIFS(DB_ACS_Q1_Q4!$AA$5:$AA$1328,$B45,DB_ACS_Q1_Q4!$I$5:$I$1328,R$42),IF($J$5="Todas",COUNTIFS(DB_ACS_Q1_Q4!$AC$5:$AC$1328,$J$4,DB_ACS_Q1_Q4!$AA$5:$AA$1328,$B45,DB_ACS_Q1_Q4!$I$5:$I$1328,R$42),IF($J$4="Todas",COUNTIFS(DB_ACS_Q1_Q4!$Z$5:$Z$1328,$J$5,DB_ACS_Q1_Q4!$AA$5:$AA$1328,$B45,DB_ACS_Q1_Q4!$I$5:$I$1328,R$42),COUNTIFS(DB_ACS_Q1_Q4!$AC$5:$AC$1328,$J$4,DB_ACS_Q1_Q4!$Z$5:$Z$1328,$J$5,DB_ACS_Q1_Q4!$AA$5:$AA$1328,$B45,DB_ACS_Q1_Q4!$I$5:$I$1328,R$42))))</f>
        <v>30</v>
      </c>
      <c r="S45" s="431">
        <f t="shared" si="32"/>
        <v>0.12237762237762238</v>
      </c>
      <c r="T45" s="431">
        <f t="shared" si="33"/>
        <v>0.15143246930422918</v>
      </c>
      <c r="U45" s="431">
        <f t="shared" si="34"/>
        <v>0.12295081967213115</v>
      </c>
    </row>
    <row r="46" spans="2:27" ht="15" customHeight="1">
      <c r="B46" s="427" t="str">
        <f t="shared" si="25"/>
        <v>Gasóleo</v>
      </c>
      <c r="C46" s="429">
        <f t="shared" si="35"/>
        <v>0.13539192399049882</v>
      </c>
      <c r="D46" s="430">
        <f>IF(AND($J$5="Todas",$J$4="Todas"),COUNTIFS(DB_ACS_Q1_Q4!$AA$5:$AA$1328,$B46,DB_ACS_Q1_Q4!$G$5:$G$1328,D$42),IF($J$5="Todas",COUNTIFS(DB_ACS_Q1_Q4!$AC$5:$AC$1328,$J$4,DB_ACS_Q1_Q4!$AA$5:$AA$1328,$B46,DB_ACS_Q1_Q4!$G$5:$G$1328,D$42),IF($J$4="Todas",COUNTIFS(DB_ACS_Q1_Q4!$Z$5:$Z$1328,$J$5,DB_ACS_Q1_Q4!$AA$5:$AA$1328,$B46,DB_ACS_Q1_Q4!$G$5:$G$1328,D$42),COUNTIFS(DB_ACS_Q1_Q4!$AC$5:$AC$1328,$J$4,DB_ACS_Q1_Q4!$Z$5:$Z$1328,$J$5,DB_ACS_Q1_Q4!$AA$5:$AA$1328,$B46,DB_ACS_Q1_Q4!$G$5:$G$1328,D$42))))</f>
        <v>48</v>
      </c>
      <c r="E46" s="430">
        <f>IF(AND($J$5="Todas",$J$4="Todas"),COUNTIFS(DB_ACS_Q1_Q4!$AA$5:$AA$1328,$B46,DB_ACS_Q1_Q4!$G$5:$G$1328,E$42),IF($J$5="Todas",COUNTIFS(DB_ACS_Q1_Q4!$AC$5:$AC$1328,$J$4,DB_ACS_Q1_Q4!$AA$5:$AA$1328,$B46,DB_ACS_Q1_Q4!$G$5:$G$1328,E$42),IF($J$4="Todas",COUNTIFS(DB_ACS_Q1_Q4!$Z$5:$Z$1328,$J$5,DB_ACS_Q1_Q4!$AA$5:$AA$1328,$B46,DB_ACS_Q1_Q4!$G$5:$G$1328,E$42),COUNTIFS(DB_ACS_Q1_Q4!$AC$5:$AC$1328,$J$4,DB_ACS_Q1_Q4!$Z$5:$Z$1328,$J$5,DB_ACS_Q1_Q4!$AA$5:$AA$1328,$B46,DB_ACS_Q1_Q4!$G$5:$G$1328,E$42))))</f>
        <v>40</v>
      </c>
      <c r="F46" s="430">
        <f>IF(AND($J$5="Todas",$J$4="Todas"),COUNTIFS(DB_ACS_Q1_Q4!$AA$5:$AA$1328,$B46,DB_ACS_Q1_Q4!$G$5:$G$1328,F$42),IF($J$5="Todas",COUNTIFS(DB_ACS_Q1_Q4!$AC$5:$AC$1328,$J$4,DB_ACS_Q1_Q4!$AA$5:$AA$1328,$B46,DB_ACS_Q1_Q4!$G$5:$G$1328,F$42),IF($J$4="Todas",COUNTIFS(DB_ACS_Q1_Q4!$Z$5:$Z$1328,$J$5,DB_ACS_Q1_Q4!$AA$5:$AA$1328,$B46,DB_ACS_Q1_Q4!$G$5:$G$1328,F$42),COUNTIFS(DB_ACS_Q1_Q4!$AC$5:$AC$1328,$J$4,DB_ACS_Q1_Q4!$Z$5:$Z$1328,$J$5,DB_ACS_Q1_Q4!$AA$5:$AA$1328,$B46,DB_ACS_Q1_Q4!$G$5:$G$1328,F$42))))</f>
        <v>83</v>
      </c>
      <c r="G46" s="431">
        <f t="shared" si="26"/>
        <v>6.6852367688022288E-2</v>
      </c>
      <c r="H46" s="431">
        <f t="shared" si="27"/>
        <v>0.16460905349794239</v>
      </c>
      <c r="I46" s="431">
        <f t="shared" si="28"/>
        <v>0.27483443708609273</v>
      </c>
      <c r="J46" s="448">
        <f>IF(AND($J$5="Todas",$J$4="Todas"),COUNTIFS(DB_ACS_Q1_Q4!$AA$5:$AA$1328,$B46,DB_ACS_Q1_Q4!$H$5:$H$1328,J$42),IF($J$5="Todas",COUNTIFS(DB_ACS_Q1_Q4!$AC$5:$AC$1328,$J$4,DB_ACS_Q1_Q4!$AA$5:$AA$1328,$B46,DB_ACS_Q1_Q4!$H$5:$H$1328,J$42),IF($J$4="Todas",COUNTIFS(DB_ACS_Q1_Q4!$Z$5:$Z$1328,$J$5,DB_ACS_Q1_Q4!$AA$5:$AA$1328,$B46,DB_ACS_Q1_Q4!$H$5:$H$1328,J$42),COUNTIFS(DB_ACS_Q1_Q4!$AC$5:$AC$1328,$J$4,DB_ACS_Q1_Q4!$Z$5:$Z$1328,$J$5,DB_ACS_Q1_Q4!$AA$5:$AA$1328,$B46,DB_ACS_Q1_Q4!$H$5:$H$1328,J$42))))</f>
        <v>65</v>
      </c>
      <c r="K46" s="430">
        <f>IF(AND($J$5="Todas",$J$4="Todas"),COUNTIFS(DB_ACS_Q1_Q4!$AA$5:$AA$1328,$B46,DB_ACS_Q1_Q4!$H$5:$H$1328,K$42),IF($J$5="Todas",COUNTIFS(DB_ACS_Q1_Q4!$AC$5:$AC$1328,$J$4,DB_ACS_Q1_Q4!$AA$5:$AA$1328,$B46,DB_ACS_Q1_Q4!$H$5:$H$1328,K$42),IF($J$4="Todas",COUNTIFS(DB_ACS_Q1_Q4!$Z$5:$Z$1328,$J$5,DB_ACS_Q1_Q4!$AA$5:$AA$1328,$B46,DB_ACS_Q1_Q4!$H$5:$H$1328,K$42),COUNTIFS(DB_ACS_Q1_Q4!$AC$5:$AC$1328,$J$4,DB_ACS_Q1_Q4!$Z$5:$Z$1328,$J$5,DB_ACS_Q1_Q4!$AA$5:$AA$1328,$B46,DB_ACS_Q1_Q4!$H$5:$H$1328,K$42))))</f>
        <v>41</v>
      </c>
      <c r="L46" s="430">
        <f>IF(AND($J$5="Todas",$J$4="Todas"),COUNTIFS(DB_ACS_Q1_Q4!$AA$5:$AA$1328,$B46,DB_ACS_Q1_Q4!$H$5:$H$1328,L$42),IF($J$5="Todas",COUNTIFS(DB_ACS_Q1_Q4!$AC$5:$AC$1328,$J$4,DB_ACS_Q1_Q4!$AA$5:$AA$1328,$B46,DB_ACS_Q1_Q4!$H$5:$H$1328,L$42),IF($J$4="Todas",COUNTIFS(DB_ACS_Q1_Q4!$Z$5:$Z$1328,$J$5,DB_ACS_Q1_Q4!$AA$5:$AA$1328,$B46,DB_ACS_Q1_Q4!$H$5:$H$1328,L$42),COUNTIFS(DB_ACS_Q1_Q4!$AC$5:$AC$1328,$J$4,DB_ACS_Q1_Q4!$Z$5:$Z$1328,$J$5,DB_ACS_Q1_Q4!$AA$5:$AA$1328,$B46,DB_ACS_Q1_Q4!$H$5:$H$1328,L$42))))</f>
        <v>65</v>
      </c>
      <c r="M46" s="431">
        <f t="shared" si="29"/>
        <v>6.9892473118279563E-2</v>
      </c>
      <c r="N46" s="431">
        <f t="shared" si="30"/>
        <v>0.29078014184397161</v>
      </c>
      <c r="O46" s="431">
        <f t="shared" si="31"/>
        <v>0.33854166666666669</v>
      </c>
      <c r="P46" s="448">
        <f>IF(AND($J$5="Todas",$J$4="Todas"),COUNTIFS(DB_ACS_Q1_Q4!$AA$5:$AA$1328,$B46,DB_ACS_Q1_Q4!$I$5:$I$1328,P$42),IF($J$5="Todas",COUNTIFS(DB_ACS_Q1_Q4!$AC$5:$AC$1328,$J$4,DB_ACS_Q1_Q4!$AA$5:$AA$1328,$B46,DB_ACS_Q1_Q4!$I$5:$I$1328,P$42),IF($J$4="Todas",COUNTIFS(DB_ACS_Q1_Q4!$Z$5:$Z$1328,$J$5,DB_ACS_Q1_Q4!$AA$5:$AA$1328,$B46,DB_ACS_Q1_Q4!$I$5:$I$1328,P$42),COUNTIFS(DB_ACS_Q1_Q4!$AC$5:$AC$1328,$J$4,DB_ACS_Q1_Q4!$Z$5:$Z$1328,$J$5,DB_ACS_Q1_Q4!$AA$5:$AA$1328,$B46,DB_ACS_Q1_Q4!$I$5:$I$1328,P$42))))</f>
        <v>31</v>
      </c>
      <c r="Q46" s="430">
        <f>IF(AND($J$5="Todas",$J$4="Todas"),COUNTIFS(DB_ACS_Q1_Q4!$AA$5:$AA$1328,$B46,DB_ACS_Q1_Q4!$I$5:$I$1328,Q$42),IF($J$5="Todas",COUNTIFS(DB_ACS_Q1_Q4!$AC$5:$AC$1328,$J$4,DB_ACS_Q1_Q4!$AA$5:$AA$1328,$B46,DB_ACS_Q1_Q4!$I$5:$I$1328,Q$42),IF($J$4="Todas",COUNTIFS(DB_ACS_Q1_Q4!$Z$5:$Z$1328,$J$5,DB_ACS_Q1_Q4!$AA$5:$AA$1328,$B46,DB_ACS_Q1_Q4!$I$5:$I$1328,Q$42),COUNTIFS(DB_ACS_Q1_Q4!$AC$5:$AC$1328,$J$4,DB_ACS_Q1_Q4!$Z$5:$Z$1328,$J$5,DB_ACS_Q1_Q4!$AA$5:$AA$1328,$B46,DB_ACS_Q1_Q4!$I$5:$I$1328,Q$42))))</f>
        <v>94</v>
      </c>
      <c r="R46" s="430">
        <f>IF(AND($J$5="Todas",$J$4="Todas"),COUNTIFS(DB_ACS_Q1_Q4!$AA$5:$AA$1328,$B46,DB_ACS_Q1_Q4!$I$5:$I$1328,R$42),IF($J$5="Todas",COUNTIFS(DB_ACS_Q1_Q4!$AC$5:$AC$1328,$J$4,DB_ACS_Q1_Q4!$AA$5:$AA$1328,$B46,DB_ACS_Q1_Q4!$I$5:$I$1328,R$42),IF($J$4="Todas",COUNTIFS(DB_ACS_Q1_Q4!$Z$5:$Z$1328,$J$5,DB_ACS_Q1_Q4!$AA$5:$AA$1328,$B46,DB_ACS_Q1_Q4!$I$5:$I$1328,R$42),COUNTIFS(DB_ACS_Q1_Q4!$AC$5:$AC$1328,$J$4,DB_ACS_Q1_Q4!$Z$5:$Z$1328,$J$5,DB_ACS_Q1_Q4!$AA$5:$AA$1328,$B46,DB_ACS_Q1_Q4!$I$5:$I$1328,R$42))))</f>
        <v>46</v>
      </c>
      <c r="S46" s="431">
        <f t="shared" si="32"/>
        <v>0.10839160839160839</v>
      </c>
      <c r="T46" s="431">
        <f t="shared" si="33"/>
        <v>0.12824010914051842</v>
      </c>
      <c r="U46" s="431">
        <f t="shared" si="34"/>
        <v>0.18852459016393441</v>
      </c>
    </row>
    <row r="47" spans="2:27" ht="15" customHeight="1">
      <c r="B47" s="427" t="str">
        <f t="shared" si="25"/>
        <v>Solar Térmica</v>
      </c>
      <c r="C47" s="429">
        <f t="shared" si="35"/>
        <v>1.66270783847981E-2</v>
      </c>
      <c r="D47" s="430">
        <f>IF(AND($J$5="Todas",$J$4="Todas"),COUNTIFS(DB_ACS_Q1_Q4!$AA$5:$AA$1328,$B47,DB_ACS_Q1_Q4!$G$5:$G$1328,D$42),IF($J$5="Todas",COUNTIFS(DB_ACS_Q1_Q4!$AC$5:$AC$1328,$J$4,DB_ACS_Q1_Q4!$AA$5:$AA$1328,$B47,DB_ACS_Q1_Q4!$G$5:$G$1328,D$42),IF($J$4="Todas",COUNTIFS(DB_ACS_Q1_Q4!$Z$5:$Z$1328,$J$5,DB_ACS_Q1_Q4!$AA$5:$AA$1328,$B47,DB_ACS_Q1_Q4!$G$5:$G$1328,D$42),COUNTIFS(DB_ACS_Q1_Q4!$AC$5:$AC$1328,$J$4,DB_ACS_Q1_Q4!$Z$5:$Z$1328,$J$5,DB_ACS_Q1_Q4!$AA$5:$AA$1328,$B47,DB_ACS_Q1_Q4!$G$5:$G$1328,D$42))))</f>
        <v>4</v>
      </c>
      <c r="E47" s="430">
        <f>IF(AND($J$5="Todas",$J$4="Todas"),COUNTIFS(DB_ACS_Q1_Q4!$AA$5:$AA$1328,$B47,DB_ACS_Q1_Q4!$G$5:$G$1328,E$42),IF($J$5="Todas",COUNTIFS(DB_ACS_Q1_Q4!$AC$5:$AC$1328,$J$4,DB_ACS_Q1_Q4!$AA$5:$AA$1328,$B47,DB_ACS_Q1_Q4!$G$5:$G$1328,E$42),IF($J$4="Todas",COUNTIFS(DB_ACS_Q1_Q4!$Z$5:$Z$1328,$J$5,DB_ACS_Q1_Q4!$AA$5:$AA$1328,$B47,DB_ACS_Q1_Q4!$G$5:$G$1328,E$42),COUNTIFS(DB_ACS_Q1_Q4!$AC$5:$AC$1328,$J$4,DB_ACS_Q1_Q4!$Z$5:$Z$1328,$J$5,DB_ACS_Q1_Q4!$AA$5:$AA$1328,$B47,DB_ACS_Q1_Q4!$G$5:$G$1328,E$42))))</f>
        <v>10</v>
      </c>
      <c r="F47" s="430">
        <f>IF(AND($J$5="Todas",$J$4="Todas"),COUNTIFS(DB_ACS_Q1_Q4!$AA$5:$AA$1328,$B47,DB_ACS_Q1_Q4!$G$5:$G$1328,F$42),IF($J$5="Todas",COUNTIFS(DB_ACS_Q1_Q4!$AC$5:$AC$1328,$J$4,DB_ACS_Q1_Q4!$AA$5:$AA$1328,$B47,DB_ACS_Q1_Q4!$G$5:$G$1328,F$42),IF($J$4="Todas",COUNTIFS(DB_ACS_Q1_Q4!$Z$5:$Z$1328,$J$5,DB_ACS_Q1_Q4!$AA$5:$AA$1328,$B47,DB_ACS_Q1_Q4!$G$5:$G$1328,F$42),COUNTIFS(DB_ACS_Q1_Q4!$AC$5:$AC$1328,$J$4,DB_ACS_Q1_Q4!$Z$5:$Z$1328,$J$5,DB_ACS_Q1_Q4!$AA$5:$AA$1328,$B47,DB_ACS_Q1_Q4!$G$5:$G$1328,F$42))))</f>
        <v>7</v>
      </c>
      <c r="G47" s="431">
        <f t="shared" si="26"/>
        <v>5.5710306406685237E-3</v>
      </c>
      <c r="H47" s="431">
        <f t="shared" si="27"/>
        <v>4.1152263374485597E-2</v>
      </c>
      <c r="I47" s="431">
        <f t="shared" si="28"/>
        <v>2.3178807947019868E-2</v>
      </c>
      <c r="J47" s="448">
        <f>IF(AND($J$5="Todas",$J$4="Todas"),COUNTIFS(DB_ACS_Q1_Q4!$AA$5:$AA$1328,$B47,DB_ACS_Q1_Q4!$H$5:$H$1328,J$42),IF($J$5="Todas",COUNTIFS(DB_ACS_Q1_Q4!$AC$5:$AC$1328,$J$4,DB_ACS_Q1_Q4!$AA$5:$AA$1328,$B47,DB_ACS_Q1_Q4!$H$5:$H$1328,J$42),IF($J$4="Todas",COUNTIFS(DB_ACS_Q1_Q4!$Z$5:$Z$1328,$J$5,DB_ACS_Q1_Q4!$AA$5:$AA$1328,$B47,DB_ACS_Q1_Q4!$H$5:$H$1328,J$42),COUNTIFS(DB_ACS_Q1_Q4!$AC$5:$AC$1328,$J$4,DB_ACS_Q1_Q4!$Z$5:$Z$1328,$J$5,DB_ACS_Q1_Q4!$AA$5:$AA$1328,$B47,DB_ACS_Q1_Q4!$H$5:$H$1328,J$42))))</f>
        <v>6</v>
      </c>
      <c r="K47" s="430">
        <f>IF(AND($J$5="Todas",$J$4="Todas"),COUNTIFS(DB_ACS_Q1_Q4!$AA$5:$AA$1328,$B47,DB_ACS_Q1_Q4!$H$5:$H$1328,K$42),IF($J$5="Todas",COUNTIFS(DB_ACS_Q1_Q4!$AC$5:$AC$1328,$J$4,DB_ACS_Q1_Q4!$AA$5:$AA$1328,$B47,DB_ACS_Q1_Q4!$H$5:$H$1328,K$42),IF($J$4="Todas",COUNTIFS(DB_ACS_Q1_Q4!$Z$5:$Z$1328,$J$5,DB_ACS_Q1_Q4!$AA$5:$AA$1328,$B47,DB_ACS_Q1_Q4!$H$5:$H$1328,K$42),COUNTIFS(DB_ACS_Q1_Q4!$AC$5:$AC$1328,$J$4,DB_ACS_Q1_Q4!$Z$5:$Z$1328,$J$5,DB_ACS_Q1_Q4!$AA$5:$AA$1328,$B47,DB_ACS_Q1_Q4!$H$5:$H$1328,K$42))))</f>
        <v>3</v>
      </c>
      <c r="L47" s="430">
        <f>IF(AND($J$5="Todas",$J$4="Todas"),COUNTIFS(DB_ACS_Q1_Q4!$AA$5:$AA$1328,$B47,DB_ACS_Q1_Q4!$H$5:$H$1328,L$42),IF($J$5="Todas",COUNTIFS(DB_ACS_Q1_Q4!$AC$5:$AC$1328,$J$4,DB_ACS_Q1_Q4!$AA$5:$AA$1328,$B47,DB_ACS_Q1_Q4!$H$5:$H$1328,L$42),IF($J$4="Todas",COUNTIFS(DB_ACS_Q1_Q4!$Z$5:$Z$1328,$J$5,DB_ACS_Q1_Q4!$AA$5:$AA$1328,$B47,DB_ACS_Q1_Q4!$H$5:$H$1328,L$42),COUNTIFS(DB_ACS_Q1_Q4!$AC$5:$AC$1328,$J$4,DB_ACS_Q1_Q4!$Z$5:$Z$1328,$J$5,DB_ACS_Q1_Q4!$AA$5:$AA$1328,$B47,DB_ACS_Q1_Q4!$H$5:$H$1328,L$42))))</f>
        <v>12</v>
      </c>
      <c r="M47" s="431">
        <f t="shared" si="29"/>
        <v>6.4516129032258064E-3</v>
      </c>
      <c r="N47" s="431">
        <f t="shared" si="30"/>
        <v>2.1276595744680851E-2</v>
      </c>
      <c r="O47" s="431">
        <f t="shared" si="31"/>
        <v>6.25E-2</v>
      </c>
      <c r="P47" s="448">
        <f>IF(AND($J$5="Todas",$J$4="Todas"),COUNTIFS(DB_ACS_Q1_Q4!$AA$5:$AA$1328,$B47,DB_ACS_Q1_Q4!$I$5:$I$1328,P$42),IF($J$5="Todas",COUNTIFS(DB_ACS_Q1_Q4!$AC$5:$AC$1328,$J$4,DB_ACS_Q1_Q4!$AA$5:$AA$1328,$B47,DB_ACS_Q1_Q4!$I$5:$I$1328,P$42),IF($J$4="Todas",COUNTIFS(DB_ACS_Q1_Q4!$Z$5:$Z$1328,$J$5,DB_ACS_Q1_Q4!$AA$5:$AA$1328,$B47,DB_ACS_Q1_Q4!$I$5:$I$1328,P$42),COUNTIFS(DB_ACS_Q1_Q4!$AC$5:$AC$1328,$J$4,DB_ACS_Q1_Q4!$Z$5:$Z$1328,$J$5,DB_ACS_Q1_Q4!$AA$5:$AA$1328,$B47,DB_ACS_Q1_Q4!$I$5:$I$1328,P$42))))</f>
        <v>1</v>
      </c>
      <c r="Q47" s="430">
        <f>IF(AND($J$5="Todas",$J$4="Todas"),COUNTIFS(DB_ACS_Q1_Q4!$AA$5:$AA$1328,$B47,DB_ACS_Q1_Q4!$I$5:$I$1328,Q$42),IF($J$5="Todas",COUNTIFS(DB_ACS_Q1_Q4!$AC$5:$AC$1328,$J$4,DB_ACS_Q1_Q4!$AA$5:$AA$1328,$B47,DB_ACS_Q1_Q4!$I$5:$I$1328,Q$42),IF($J$4="Todas",COUNTIFS(DB_ACS_Q1_Q4!$Z$5:$Z$1328,$J$5,DB_ACS_Q1_Q4!$AA$5:$AA$1328,$B47,DB_ACS_Q1_Q4!$I$5:$I$1328,Q$42),COUNTIFS(DB_ACS_Q1_Q4!$AC$5:$AC$1328,$J$4,DB_ACS_Q1_Q4!$Z$5:$Z$1328,$J$5,DB_ACS_Q1_Q4!$AA$5:$AA$1328,$B47,DB_ACS_Q1_Q4!$I$5:$I$1328,Q$42))))</f>
        <v>11</v>
      </c>
      <c r="R47" s="430">
        <f>IF(AND($J$5="Todas",$J$4="Todas"),COUNTIFS(DB_ACS_Q1_Q4!$AA$5:$AA$1328,$B47,DB_ACS_Q1_Q4!$I$5:$I$1328,R$42),IF($J$5="Todas",COUNTIFS(DB_ACS_Q1_Q4!$AC$5:$AC$1328,$J$4,DB_ACS_Q1_Q4!$AA$5:$AA$1328,$B47,DB_ACS_Q1_Q4!$I$5:$I$1328,R$42),IF($J$4="Todas",COUNTIFS(DB_ACS_Q1_Q4!$Z$5:$Z$1328,$J$5,DB_ACS_Q1_Q4!$AA$5:$AA$1328,$B47,DB_ACS_Q1_Q4!$I$5:$I$1328,R$42),COUNTIFS(DB_ACS_Q1_Q4!$AC$5:$AC$1328,$J$4,DB_ACS_Q1_Q4!$Z$5:$Z$1328,$J$5,DB_ACS_Q1_Q4!$AA$5:$AA$1328,$B47,DB_ACS_Q1_Q4!$I$5:$I$1328,R$42))))</f>
        <v>9</v>
      </c>
      <c r="S47" s="431">
        <f t="shared" si="32"/>
        <v>3.4965034965034965E-3</v>
      </c>
      <c r="T47" s="431">
        <f t="shared" si="33"/>
        <v>1.5006821282401092E-2</v>
      </c>
      <c r="U47" s="431">
        <f t="shared" si="34"/>
        <v>3.6885245901639344E-2</v>
      </c>
    </row>
    <row r="48" spans="2:27" ht="15" customHeight="1">
      <c r="B48" s="427" t="str">
        <f t="shared" si="25"/>
        <v>Otros</v>
      </c>
      <c r="C48" s="429">
        <f t="shared" si="35"/>
        <v>9.5011876484560574E-3</v>
      </c>
      <c r="D48" s="430">
        <f>IF(AND($J$5="Todas",$J$4="Todas"),COUNTIFS(DB_ACS_Q1_Q4!$AA$5:$AA$1328,$B48,DB_ACS_Q1_Q4!$G$5:$G$1328,D$42),IF($J$5="Todas",COUNTIFS(DB_ACS_Q1_Q4!$AC$5:$AC$1328,$J$4,DB_ACS_Q1_Q4!$AA$5:$AA$1328,$B48,DB_ACS_Q1_Q4!$G$5:$G$1328,D$42),IF($J$4="Todas",COUNTIFS(DB_ACS_Q1_Q4!$Z$5:$Z$1328,$J$5,DB_ACS_Q1_Q4!$AA$5:$AA$1328,$B48,DB_ACS_Q1_Q4!$G$5:$G$1328,D$42),COUNTIFS(DB_ACS_Q1_Q4!$AC$5:$AC$1328,$J$4,DB_ACS_Q1_Q4!$Z$5:$Z$1328,$J$5,DB_ACS_Q1_Q4!$AA$5:$AA$1328,$B48,DB_ACS_Q1_Q4!$G$5:$G$1328,D$42))))</f>
        <v>3</v>
      </c>
      <c r="E48" s="430">
        <f>IF(AND($J$5="Todas",$J$4="Todas"),COUNTIFS(DB_ACS_Q1_Q4!$AA$5:$AA$1328,$B48,DB_ACS_Q1_Q4!$G$5:$G$1328,E$42),IF($J$5="Todas",COUNTIFS(DB_ACS_Q1_Q4!$AC$5:$AC$1328,$J$4,DB_ACS_Q1_Q4!$AA$5:$AA$1328,$B48,DB_ACS_Q1_Q4!$G$5:$G$1328,E$42),IF($J$4="Todas",COUNTIFS(DB_ACS_Q1_Q4!$Z$5:$Z$1328,$J$5,DB_ACS_Q1_Q4!$AA$5:$AA$1328,$B48,DB_ACS_Q1_Q4!$G$5:$G$1328,E$42),COUNTIFS(DB_ACS_Q1_Q4!$AC$5:$AC$1328,$J$4,DB_ACS_Q1_Q4!$Z$5:$Z$1328,$J$5,DB_ACS_Q1_Q4!$AA$5:$AA$1328,$B48,DB_ACS_Q1_Q4!$G$5:$G$1328,E$42))))</f>
        <v>3</v>
      </c>
      <c r="F48" s="430">
        <f>IF(AND($J$5="Todas",$J$4="Todas"),COUNTIFS(DB_ACS_Q1_Q4!$AA$5:$AA$1328,$B48,DB_ACS_Q1_Q4!$G$5:$G$1328,F$42),IF($J$5="Todas",COUNTIFS(DB_ACS_Q1_Q4!$AC$5:$AC$1328,$J$4,DB_ACS_Q1_Q4!$AA$5:$AA$1328,$B48,DB_ACS_Q1_Q4!$G$5:$G$1328,F$42),IF($J$4="Todas",COUNTIFS(DB_ACS_Q1_Q4!$Z$5:$Z$1328,$J$5,DB_ACS_Q1_Q4!$AA$5:$AA$1328,$B48,DB_ACS_Q1_Q4!$G$5:$G$1328,F$42),COUNTIFS(DB_ACS_Q1_Q4!$AC$5:$AC$1328,$J$4,DB_ACS_Q1_Q4!$Z$5:$Z$1328,$J$5,DB_ACS_Q1_Q4!$AA$5:$AA$1328,$B48,DB_ACS_Q1_Q4!$G$5:$G$1328,F$42))))</f>
        <v>6</v>
      </c>
      <c r="G48" s="431">
        <f t="shared" si="26"/>
        <v>4.178272980501393E-3</v>
      </c>
      <c r="H48" s="431">
        <f t="shared" si="27"/>
        <v>1.2345679012345678E-2</v>
      </c>
      <c r="I48" s="431">
        <f t="shared" si="28"/>
        <v>1.9867549668874173E-2</v>
      </c>
      <c r="J48" s="448">
        <f>IF(AND($J$5="Todas",$J$4="Todas"),COUNTIFS(DB_ACS_Q1_Q4!$AA$5:$AA$1328,$B48,DB_ACS_Q1_Q4!$H$5:$H$1328,J$42),IF($J$5="Todas",COUNTIFS(DB_ACS_Q1_Q4!$AC$5:$AC$1328,$J$4,DB_ACS_Q1_Q4!$AA$5:$AA$1328,$B48,DB_ACS_Q1_Q4!$H$5:$H$1328,J$42),IF($J$4="Todas",COUNTIFS(DB_ACS_Q1_Q4!$Z$5:$Z$1328,$J$5,DB_ACS_Q1_Q4!$AA$5:$AA$1328,$B48,DB_ACS_Q1_Q4!$H$5:$H$1328,J$42),COUNTIFS(DB_ACS_Q1_Q4!$AC$5:$AC$1328,$J$4,DB_ACS_Q1_Q4!$Z$5:$Z$1328,$J$5,DB_ACS_Q1_Q4!$AA$5:$AA$1328,$B48,DB_ACS_Q1_Q4!$H$5:$H$1328,J$42))))</f>
        <v>3</v>
      </c>
      <c r="K48" s="430">
        <f>IF(AND($J$5="Todas",$J$4="Todas"),COUNTIFS(DB_ACS_Q1_Q4!$AA$5:$AA$1328,$B48,DB_ACS_Q1_Q4!$H$5:$H$1328,K$42),IF($J$5="Todas",COUNTIFS(DB_ACS_Q1_Q4!$AC$5:$AC$1328,$J$4,DB_ACS_Q1_Q4!$AA$5:$AA$1328,$B48,DB_ACS_Q1_Q4!$H$5:$H$1328,K$42),IF($J$4="Todas",COUNTIFS(DB_ACS_Q1_Q4!$Z$5:$Z$1328,$J$5,DB_ACS_Q1_Q4!$AA$5:$AA$1328,$B48,DB_ACS_Q1_Q4!$H$5:$H$1328,K$42),COUNTIFS(DB_ACS_Q1_Q4!$AC$5:$AC$1328,$J$4,DB_ACS_Q1_Q4!$Z$5:$Z$1328,$J$5,DB_ACS_Q1_Q4!$AA$5:$AA$1328,$B48,DB_ACS_Q1_Q4!$H$5:$H$1328,K$42))))</f>
        <v>1</v>
      </c>
      <c r="L48" s="430">
        <f>IF(AND($J$5="Todas",$J$4="Todas"),COUNTIFS(DB_ACS_Q1_Q4!$AA$5:$AA$1328,$B48,DB_ACS_Q1_Q4!$H$5:$H$1328,L$42),IF($J$5="Todas",COUNTIFS(DB_ACS_Q1_Q4!$AC$5:$AC$1328,$J$4,DB_ACS_Q1_Q4!$AA$5:$AA$1328,$B48,DB_ACS_Q1_Q4!$H$5:$H$1328,L$42),IF($J$4="Todas",COUNTIFS(DB_ACS_Q1_Q4!$Z$5:$Z$1328,$J$5,DB_ACS_Q1_Q4!$AA$5:$AA$1328,$B48,DB_ACS_Q1_Q4!$H$5:$H$1328,L$42),COUNTIFS(DB_ACS_Q1_Q4!$AC$5:$AC$1328,$J$4,DB_ACS_Q1_Q4!$Z$5:$Z$1328,$J$5,DB_ACS_Q1_Q4!$AA$5:$AA$1328,$B48,DB_ACS_Q1_Q4!$H$5:$H$1328,L$42))))</f>
        <v>8</v>
      </c>
      <c r="M48" s="431">
        <f t="shared" si="29"/>
        <v>3.2258064516129032E-3</v>
      </c>
      <c r="N48" s="431">
        <f t="shared" si="30"/>
        <v>7.0921985815602835E-3</v>
      </c>
      <c r="O48" s="431">
        <f t="shared" si="31"/>
        <v>4.1666666666666664E-2</v>
      </c>
      <c r="P48" s="448">
        <f>IF(AND($J$5="Todas",$J$4="Todas"),COUNTIFS(DB_ACS_Q1_Q4!$AA$5:$AA$1328,$B48,DB_ACS_Q1_Q4!$I$5:$I$1328,P$42),IF($J$5="Todas",COUNTIFS(DB_ACS_Q1_Q4!$AC$5:$AC$1328,$J$4,DB_ACS_Q1_Q4!$AA$5:$AA$1328,$B48,DB_ACS_Q1_Q4!$I$5:$I$1328,P$42),IF($J$4="Todas",COUNTIFS(DB_ACS_Q1_Q4!$Z$5:$Z$1328,$J$5,DB_ACS_Q1_Q4!$AA$5:$AA$1328,$B48,DB_ACS_Q1_Q4!$I$5:$I$1328,P$42),COUNTIFS(DB_ACS_Q1_Q4!$AC$5:$AC$1328,$J$4,DB_ACS_Q1_Q4!$Z$5:$Z$1328,$J$5,DB_ACS_Q1_Q4!$AA$5:$AA$1328,$B48,DB_ACS_Q1_Q4!$I$5:$I$1328,P$42))))</f>
        <v>5</v>
      </c>
      <c r="Q48" s="430">
        <f>IF(AND($J$5="Todas",$J$4="Todas"),COUNTIFS(DB_ACS_Q1_Q4!$AA$5:$AA$1328,$B48,DB_ACS_Q1_Q4!$I$5:$I$1328,Q$42),IF($J$5="Todas",COUNTIFS(DB_ACS_Q1_Q4!$AC$5:$AC$1328,$J$4,DB_ACS_Q1_Q4!$AA$5:$AA$1328,$B48,DB_ACS_Q1_Q4!$I$5:$I$1328,Q$42),IF($J$4="Todas",COUNTIFS(DB_ACS_Q1_Q4!$Z$5:$Z$1328,$J$5,DB_ACS_Q1_Q4!$AA$5:$AA$1328,$B48,DB_ACS_Q1_Q4!$I$5:$I$1328,Q$42),COUNTIFS(DB_ACS_Q1_Q4!$AC$5:$AC$1328,$J$4,DB_ACS_Q1_Q4!$Z$5:$Z$1328,$J$5,DB_ACS_Q1_Q4!$AA$5:$AA$1328,$B48,DB_ACS_Q1_Q4!$I$5:$I$1328,Q$42))))</f>
        <v>4</v>
      </c>
      <c r="R48" s="430">
        <f>IF(AND($J$5="Todas",$J$4="Todas"),COUNTIFS(DB_ACS_Q1_Q4!$AA$5:$AA$1328,$B48,DB_ACS_Q1_Q4!$I$5:$I$1328,R$42),IF($J$5="Todas",COUNTIFS(DB_ACS_Q1_Q4!$AC$5:$AC$1328,$J$4,DB_ACS_Q1_Q4!$AA$5:$AA$1328,$B48,DB_ACS_Q1_Q4!$I$5:$I$1328,R$42),IF($J$4="Todas",COUNTIFS(DB_ACS_Q1_Q4!$Z$5:$Z$1328,$J$5,DB_ACS_Q1_Q4!$AA$5:$AA$1328,$B48,DB_ACS_Q1_Q4!$I$5:$I$1328,R$42),COUNTIFS(DB_ACS_Q1_Q4!$AC$5:$AC$1328,$J$4,DB_ACS_Q1_Q4!$Z$5:$Z$1328,$J$5,DB_ACS_Q1_Q4!$AA$5:$AA$1328,$B48,DB_ACS_Q1_Q4!$I$5:$I$1328,R$42))))</f>
        <v>3</v>
      </c>
      <c r="S48" s="431">
        <f t="shared" si="32"/>
        <v>1.7482517482517484E-2</v>
      </c>
      <c r="T48" s="431">
        <f t="shared" si="33"/>
        <v>5.4570259208731242E-3</v>
      </c>
      <c r="U48" s="431">
        <f t="shared" si="34"/>
        <v>1.2295081967213115E-2</v>
      </c>
    </row>
    <row r="49" spans="2:21" ht="15" customHeight="1">
      <c r="B49" s="427" t="str">
        <f t="shared" si="25"/>
        <v>Biomasa</v>
      </c>
      <c r="C49" s="429">
        <f t="shared" si="35"/>
        <v>3.1670625494853522E-3</v>
      </c>
      <c r="D49" s="430">
        <f>IF(AND($J$5="Todas",$J$4="Todas"),COUNTIFS(DB_ACS_Q1_Q4!$AA$5:$AA$1328,$B49,DB_ACS_Q1_Q4!$G$5:$G$1328,D$42),IF($J$5="Todas",COUNTIFS(DB_ACS_Q1_Q4!$AC$5:$AC$1328,$J$4,DB_ACS_Q1_Q4!$AA$5:$AA$1328,$B49,DB_ACS_Q1_Q4!$G$5:$G$1328,D$42),IF($J$4="Todas",COUNTIFS(DB_ACS_Q1_Q4!$Z$5:$Z$1328,$J$5,DB_ACS_Q1_Q4!$AA$5:$AA$1328,$B49,DB_ACS_Q1_Q4!$G$5:$G$1328,D$42),COUNTIFS(DB_ACS_Q1_Q4!$AC$5:$AC$1328,$J$4,DB_ACS_Q1_Q4!$Z$5:$Z$1328,$J$5,DB_ACS_Q1_Q4!$AA$5:$AA$1328,$B49,DB_ACS_Q1_Q4!$G$5:$G$1328,D$42))))</f>
        <v>1</v>
      </c>
      <c r="E49" s="430">
        <f>IF(AND($J$5="Todas",$J$4="Todas"),COUNTIFS(DB_ACS_Q1_Q4!$AA$5:$AA$1328,$B49,DB_ACS_Q1_Q4!$G$5:$G$1328,E$42),IF($J$5="Todas",COUNTIFS(DB_ACS_Q1_Q4!$AC$5:$AC$1328,$J$4,DB_ACS_Q1_Q4!$AA$5:$AA$1328,$B49,DB_ACS_Q1_Q4!$G$5:$G$1328,E$42),IF($J$4="Todas",COUNTIFS(DB_ACS_Q1_Q4!$Z$5:$Z$1328,$J$5,DB_ACS_Q1_Q4!$AA$5:$AA$1328,$B49,DB_ACS_Q1_Q4!$G$5:$G$1328,E$42),COUNTIFS(DB_ACS_Q1_Q4!$AC$5:$AC$1328,$J$4,DB_ACS_Q1_Q4!$Z$5:$Z$1328,$J$5,DB_ACS_Q1_Q4!$AA$5:$AA$1328,$B49,DB_ACS_Q1_Q4!$G$5:$G$1328,E$42))))</f>
        <v>1</v>
      </c>
      <c r="F49" s="430">
        <f>IF(AND($J$5="Todas",$J$4="Todas"),COUNTIFS(DB_ACS_Q1_Q4!$AA$5:$AA$1328,$B49,DB_ACS_Q1_Q4!$G$5:$G$1328,F$42),IF($J$5="Todas",COUNTIFS(DB_ACS_Q1_Q4!$AC$5:$AC$1328,$J$4,DB_ACS_Q1_Q4!$AA$5:$AA$1328,$B49,DB_ACS_Q1_Q4!$G$5:$G$1328,F$42),IF($J$4="Todas",COUNTIFS(DB_ACS_Q1_Q4!$Z$5:$Z$1328,$J$5,DB_ACS_Q1_Q4!$AA$5:$AA$1328,$B49,DB_ACS_Q1_Q4!$G$5:$G$1328,F$42),COUNTIFS(DB_ACS_Q1_Q4!$AC$5:$AC$1328,$J$4,DB_ACS_Q1_Q4!$Z$5:$Z$1328,$J$5,DB_ACS_Q1_Q4!$AA$5:$AA$1328,$B49,DB_ACS_Q1_Q4!$G$5:$G$1328,F$42))))</f>
        <v>2</v>
      </c>
      <c r="G49" s="431">
        <f t="shared" si="26"/>
        <v>1.3927576601671309E-3</v>
      </c>
      <c r="H49" s="431">
        <f t="shared" si="27"/>
        <v>4.11522633744856E-3</v>
      </c>
      <c r="I49" s="431">
        <f t="shared" si="28"/>
        <v>6.6225165562913907E-3</v>
      </c>
      <c r="J49" s="448">
        <f>IF(AND($J$5="Todas",$J$4="Todas"),COUNTIFS(DB_ACS_Q1_Q4!$AA$5:$AA$1328,$B49,DB_ACS_Q1_Q4!$H$5:$H$1328,J$42),IF($J$5="Todas",COUNTIFS(DB_ACS_Q1_Q4!$AC$5:$AC$1328,$J$4,DB_ACS_Q1_Q4!$AA$5:$AA$1328,$B49,DB_ACS_Q1_Q4!$H$5:$H$1328,J$42),IF($J$4="Todas",COUNTIFS(DB_ACS_Q1_Q4!$Z$5:$Z$1328,$J$5,DB_ACS_Q1_Q4!$AA$5:$AA$1328,$B49,DB_ACS_Q1_Q4!$H$5:$H$1328,J$42),COUNTIFS(DB_ACS_Q1_Q4!$AC$5:$AC$1328,$J$4,DB_ACS_Q1_Q4!$Z$5:$Z$1328,$J$5,DB_ACS_Q1_Q4!$AA$5:$AA$1328,$B49,DB_ACS_Q1_Q4!$H$5:$H$1328,J$42))))</f>
        <v>1</v>
      </c>
      <c r="K49" s="430">
        <f>IF(AND($J$5="Todas",$J$4="Todas"),COUNTIFS(DB_ACS_Q1_Q4!$AA$5:$AA$1328,$B49,DB_ACS_Q1_Q4!$H$5:$H$1328,K$42),IF($J$5="Todas",COUNTIFS(DB_ACS_Q1_Q4!$AC$5:$AC$1328,$J$4,DB_ACS_Q1_Q4!$AA$5:$AA$1328,$B49,DB_ACS_Q1_Q4!$H$5:$H$1328,K$42),IF($J$4="Todas",COUNTIFS(DB_ACS_Q1_Q4!$Z$5:$Z$1328,$J$5,DB_ACS_Q1_Q4!$AA$5:$AA$1328,$B49,DB_ACS_Q1_Q4!$H$5:$H$1328,K$42),COUNTIFS(DB_ACS_Q1_Q4!$AC$5:$AC$1328,$J$4,DB_ACS_Q1_Q4!$Z$5:$Z$1328,$J$5,DB_ACS_Q1_Q4!$AA$5:$AA$1328,$B49,DB_ACS_Q1_Q4!$H$5:$H$1328,K$42))))</f>
        <v>1</v>
      </c>
      <c r="L49" s="430">
        <f>IF(AND($J$5="Todas",$J$4="Todas"),COUNTIFS(DB_ACS_Q1_Q4!$AA$5:$AA$1328,$B49,DB_ACS_Q1_Q4!$H$5:$H$1328,L$42),IF($J$5="Todas",COUNTIFS(DB_ACS_Q1_Q4!$AC$5:$AC$1328,$J$4,DB_ACS_Q1_Q4!$AA$5:$AA$1328,$B49,DB_ACS_Q1_Q4!$H$5:$H$1328,L$42),IF($J$4="Todas",COUNTIFS(DB_ACS_Q1_Q4!$Z$5:$Z$1328,$J$5,DB_ACS_Q1_Q4!$AA$5:$AA$1328,$B49,DB_ACS_Q1_Q4!$H$5:$H$1328,L$42),COUNTIFS(DB_ACS_Q1_Q4!$AC$5:$AC$1328,$J$4,DB_ACS_Q1_Q4!$Z$5:$Z$1328,$J$5,DB_ACS_Q1_Q4!$AA$5:$AA$1328,$B49,DB_ACS_Q1_Q4!$H$5:$H$1328,L$42))))</f>
        <v>2</v>
      </c>
      <c r="M49" s="431">
        <f t="shared" si="29"/>
        <v>1.0752688172043011E-3</v>
      </c>
      <c r="N49" s="431">
        <f t="shared" si="30"/>
        <v>7.0921985815602835E-3</v>
      </c>
      <c r="O49" s="431">
        <f t="shared" si="31"/>
        <v>1.0416666666666666E-2</v>
      </c>
      <c r="P49" s="448">
        <f>IF(AND($J$5="Todas",$J$4="Todas"),COUNTIFS(DB_ACS_Q1_Q4!$AA$5:$AA$1328,$B49,DB_ACS_Q1_Q4!$I$5:$I$1328,P$42),IF($J$5="Todas",COUNTIFS(DB_ACS_Q1_Q4!$AC$5:$AC$1328,$J$4,DB_ACS_Q1_Q4!$AA$5:$AA$1328,$B49,DB_ACS_Q1_Q4!$I$5:$I$1328,P$42),IF($J$4="Todas",COUNTIFS(DB_ACS_Q1_Q4!$Z$5:$Z$1328,$J$5,DB_ACS_Q1_Q4!$AA$5:$AA$1328,$B49,DB_ACS_Q1_Q4!$I$5:$I$1328,P$42),COUNTIFS(DB_ACS_Q1_Q4!$AC$5:$AC$1328,$J$4,DB_ACS_Q1_Q4!$Z$5:$Z$1328,$J$5,DB_ACS_Q1_Q4!$AA$5:$AA$1328,$B49,DB_ACS_Q1_Q4!$I$5:$I$1328,P$42))))</f>
        <v>2</v>
      </c>
      <c r="Q49" s="430">
        <f>IF(AND($J$5="Todas",$J$4="Todas"),COUNTIFS(DB_ACS_Q1_Q4!$AA$5:$AA$1328,$B49,DB_ACS_Q1_Q4!$I$5:$I$1328,Q$42),IF($J$5="Todas",COUNTIFS(DB_ACS_Q1_Q4!$AC$5:$AC$1328,$J$4,DB_ACS_Q1_Q4!$AA$5:$AA$1328,$B49,DB_ACS_Q1_Q4!$I$5:$I$1328,Q$42),IF($J$4="Todas",COUNTIFS(DB_ACS_Q1_Q4!$Z$5:$Z$1328,$J$5,DB_ACS_Q1_Q4!$AA$5:$AA$1328,$B49,DB_ACS_Q1_Q4!$I$5:$I$1328,Q$42),COUNTIFS(DB_ACS_Q1_Q4!$AC$5:$AC$1328,$J$4,DB_ACS_Q1_Q4!$Z$5:$Z$1328,$J$5,DB_ACS_Q1_Q4!$AA$5:$AA$1328,$B49,DB_ACS_Q1_Q4!$I$5:$I$1328,Q$42))))</f>
        <v>2</v>
      </c>
      <c r="R49" s="430">
        <f>IF(AND($J$5="Todas",$J$4="Todas"),COUNTIFS(DB_ACS_Q1_Q4!$AA$5:$AA$1328,$B49,DB_ACS_Q1_Q4!$I$5:$I$1328,R$42),IF($J$5="Todas",COUNTIFS(DB_ACS_Q1_Q4!$AC$5:$AC$1328,$J$4,DB_ACS_Q1_Q4!$AA$5:$AA$1328,$B49,DB_ACS_Q1_Q4!$I$5:$I$1328,R$42),IF($J$4="Todas",COUNTIFS(DB_ACS_Q1_Q4!$Z$5:$Z$1328,$J$5,DB_ACS_Q1_Q4!$AA$5:$AA$1328,$B49,DB_ACS_Q1_Q4!$I$5:$I$1328,R$42),COUNTIFS(DB_ACS_Q1_Q4!$AC$5:$AC$1328,$J$4,DB_ACS_Q1_Q4!$Z$5:$Z$1328,$J$5,DB_ACS_Q1_Q4!$AA$5:$AA$1328,$B49,DB_ACS_Q1_Q4!$I$5:$I$1328,R$42))))</f>
        <v>0</v>
      </c>
      <c r="S49" s="431">
        <f t="shared" si="32"/>
        <v>6.993006993006993E-3</v>
      </c>
      <c r="T49" s="431">
        <f t="shared" si="33"/>
        <v>2.7285129604365621E-3</v>
      </c>
      <c r="U49" s="431">
        <f t="shared" si="34"/>
        <v>0</v>
      </c>
    </row>
    <row r="50" spans="2:21" ht="15" customHeight="1">
      <c r="B50" s="427" t="str">
        <f t="shared" si="25"/>
        <v>Bomba de calor agua</v>
      </c>
      <c r="C50" s="429">
        <f t="shared" si="35"/>
        <v>2.3752969121140144E-3</v>
      </c>
      <c r="D50" s="430">
        <f>IF(AND($J$5="Todas",$J$4="Todas"),COUNTIFS(DB_ACS_Q1_Q4!$AA$5:$AA$1328,$B50,DB_ACS_Q1_Q4!$G$5:$G$1328,D$42),IF($J$5="Todas",COUNTIFS(DB_ACS_Q1_Q4!$AC$5:$AC$1328,$J$4,DB_ACS_Q1_Q4!$AA$5:$AA$1328,$B50,DB_ACS_Q1_Q4!$G$5:$G$1328,D$42),IF($J$4="Todas",COUNTIFS(DB_ACS_Q1_Q4!$Z$5:$Z$1328,$J$5,DB_ACS_Q1_Q4!$AA$5:$AA$1328,$B50,DB_ACS_Q1_Q4!$G$5:$G$1328,D$42),COUNTIFS(DB_ACS_Q1_Q4!$AC$5:$AC$1328,$J$4,DB_ACS_Q1_Q4!$Z$5:$Z$1328,$J$5,DB_ACS_Q1_Q4!$AA$5:$AA$1328,$B50,DB_ACS_Q1_Q4!$G$5:$G$1328,D$42))))</f>
        <v>1</v>
      </c>
      <c r="E50" s="430">
        <f>IF(AND($J$5="Todas",$J$4="Todas"),COUNTIFS(DB_ACS_Q1_Q4!$AA$5:$AA$1328,$B50,DB_ACS_Q1_Q4!$G$5:$G$1328,E$42),IF($J$5="Todas",COUNTIFS(DB_ACS_Q1_Q4!$AC$5:$AC$1328,$J$4,DB_ACS_Q1_Q4!$AA$5:$AA$1328,$B50,DB_ACS_Q1_Q4!$G$5:$G$1328,E$42),IF($J$4="Todas",COUNTIFS(DB_ACS_Q1_Q4!$Z$5:$Z$1328,$J$5,DB_ACS_Q1_Q4!$AA$5:$AA$1328,$B50,DB_ACS_Q1_Q4!$G$5:$G$1328,E$42),COUNTIFS(DB_ACS_Q1_Q4!$AC$5:$AC$1328,$J$4,DB_ACS_Q1_Q4!$Z$5:$Z$1328,$J$5,DB_ACS_Q1_Q4!$AA$5:$AA$1328,$B50,DB_ACS_Q1_Q4!$G$5:$G$1328,E$42))))</f>
        <v>2</v>
      </c>
      <c r="F50" s="430">
        <f>IF(AND($J$5="Todas",$J$4="Todas"),COUNTIFS(DB_ACS_Q1_Q4!$AA$5:$AA$1328,$B50,DB_ACS_Q1_Q4!$G$5:$G$1328,F$42),IF($J$5="Todas",COUNTIFS(DB_ACS_Q1_Q4!$AC$5:$AC$1328,$J$4,DB_ACS_Q1_Q4!$AA$5:$AA$1328,$B50,DB_ACS_Q1_Q4!$G$5:$G$1328,F$42),IF($J$4="Todas",COUNTIFS(DB_ACS_Q1_Q4!$Z$5:$Z$1328,$J$5,DB_ACS_Q1_Q4!$AA$5:$AA$1328,$B50,DB_ACS_Q1_Q4!$G$5:$G$1328,F$42),COUNTIFS(DB_ACS_Q1_Q4!$AC$5:$AC$1328,$J$4,DB_ACS_Q1_Q4!$Z$5:$Z$1328,$J$5,DB_ACS_Q1_Q4!$AA$5:$AA$1328,$B50,DB_ACS_Q1_Q4!$G$5:$G$1328,F$42))))</f>
        <v>0</v>
      </c>
      <c r="G50" s="431">
        <f t="shared" si="26"/>
        <v>1.3927576601671309E-3</v>
      </c>
      <c r="H50" s="431">
        <f t="shared" si="27"/>
        <v>8.23045267489712E-3</v>
      </c>
      <c r="I50" s="431">
        <f t="shared" si="28"/>
        <v>0</v>
      </c>
      <c r="J50" s="448">
        <f>IF(AND($J$5="Todas",$J$4="Todas"),COUNTIFS(DB_ACS_Q1_Q4!$AA$5:$AA$1328,$B50,DB_ACS_Q1_Q4!$H$5:$H$1328,J$42),IF($J$5="Todas",COUNTIFS(DB_ACS_Q1_Q4!$AC$5:$AC$1328,$J$4,DB_ACS_Q1_Q4!$AA$5:$AA$1328,$B50,DB_ACS_Q1_Q4!$H$5:$H$1328,J$42),IF($J$4="Todas",COUNTIFS(DB_ACS_Q1_Q4!$Z$5:$Z$1328,$J$5,DB_ACS_Q1_Q4!$AA$5:$AA$1328,$B50,DB_ACS_Q1_Q4!$H$5:$H$1328,J$42),COUNTIFS(DB_ACS_Q1_Q4!$AC$5:$AC$1328,$J$4,DB_ACS_Q1_Q4!$Z$5:$Z$1328,$J$5,DB_ACS_Q1_Q4!$AA$5:$AA$1328,$B50,DB_ACS_Q1_Q4!$H$5:$H$1328,J$42))))</f>
        <v>1</v>
      </c>
      <c r="K50" s="430">
        <f>IF(AND($J$5="Todas",$J$4="Todas"),COUNTIFS(DB_ACS_Q1_Q4!$AA$5:$AA$1328,$B50,DB_ACS_Q1_Q4!$H$5:$H$1328,K$42),IF($J$5="Todas",COUNTIFS(DB_ACS_Q1_Q4!$AC$5:$AC$1328,$J$4,DB_ACS_Q1_Q4!$AA$5:$AA$1328,$B50,DB_ACS_Q1_Q4!$H$5:$H$1328,K$42),IF($J$4="Todas",COUNTIFS(DB_ACS_Q1_Q4!$Z$5:$Z$1328,$J$5,DB_ACS_Q1_Q4!$AA$5:$AA$1328,$B50,DB_ACS_Q1_Q4!$H$5:$H$1328,K$42),COUNTIFS(DB_ACS_Q1_Q4!$AC$5:$AC$1328,$J$4,DB_ACS_Q1_Q4!$Z$5:$Z$1328,$J$5,DB_ACS_Q1_Q4!$AA$5:$AA$1328,$B50,DB_ACS_Q1_Q4!$H$5:$H$1328,K$42))))</f>
        <v>0</v>
      </c>
      <c r="L50" s="430">
        <f>IF(AND($J$5="Todas",$J$4="Todas"),COUNTIFS(DB_ACS_Q1_Q4!$AA$5:$AA$1328,$B50,DB_ACS_Q1_Q4!$H$5:$H$1328,L$42),IF($J$5="Todas",COUNTIFS(DB_ACS_Q1_Q4!$AC$5:$AC$1328,$J$4,DB_ACS_Q1_Q4!$AA$5:$AA$1328,$B50,DB_ACS_Q1_Q4!$H$5:$H$1328,L$42),IF($J$4="Todas",COUNTIFS(DB_ACS_Q1_Q4!$Z$5:$Z$1328,$J$5,DB_ACS_Q1_Q4!$AA$5:$AA$1328,$B50,DB_ACS_Q1_Q4!$H$5:$H$1328,L$42),COUNTIFS(DB_ACS_Q1_Q4!$AC$5:$AC$1328,$J$4,DB_ACS_Q1_Q4!$Z$5:$Z$1328,$J$5,DB_ACS_Q1_Q4!$AA$5:$AA$1328,$B50,DB_ACS_Q1_Q4!$H$5:$H$1328,L$42))))</f>
        <v>2</v>
      </c>
      <c r="M50" s="431">
        <f t="shared" si="29"/>
        <v>1.0752688172043011E-3</v>
      </c>
      <c r="N50" s="431">
        <f t="shared" si="30"/>
        <v>0</v>
      </c>
      <c r="O50" s="431">
        <f t="shared" si="31"/>
        <v>1.0416666666666666E-2</v>
      </c>
      <c r="P50" s="448">
        <f>IF(AND($J$5="Todas",$J$4="Todas"),COUNTIFS(DB_ACS_Q1_Q4!$AA$5:$AA$1328,$B50,DB_ACS_Q1_Q4!$I$5:$I$1328,P$42),IF($J$5="Todas",COUNTIFS(DB_ACS_Q1_Q4!$AC$5:$AC$1328,$J$4,DB_ACS_Q1_Q4!$AA$5:$AA$1328,$B50,DB_ACS_Q1_Q4!$I$5:$I$1328,P$42),IF($J$4="Todas",COUNTIFS(DB_ACS_Q1_Q4!$Z$5:$Z$1328,$J$5,DB_ACS_Q1_Q4!$AA$5:$AA$1328,$B50,DB_ACS_Q1_Q4!$I$5:$I$1328,P$42),COUNTIFS(DB_ACS_Q1_Q4!$AC$5:$AC$1328,$J$4,DB_ACS_Q1_Q4!$Z$5:$Z$1328,$J$5,DB_ACS_Q1_Q4!$AA$5:$AA$1328,$B50,DB_ACS_Q1_Q4!$I$5:$I$1328,P$42))))</f>
        <v>0</v>
      </c>
      <c r="Q50" s="430">
        <f>IF(AND($J$5="Todas",$J$4="Todas"),COUNTIFS(DB_ACS_Q1_Q4!$AA$5:$AA$1328,$B50,DB_ACS_Q1_Q4!$I$5:$I$1328,Q$42),IF($J$5="Todas",COUNTIFS(DB_ACS_Q1_Q4!$AC$5:$AC$1328,$J$4,DB_ACS_Q1_Q4!$AA$5:$AA$1328,$B50,DB_ACS_Q1_Q4!$I$5:$I$1328,Q$42),IF($J$4="Todas",COUNTIFS(DB_ACS_Q1_Q4!$Z$5:$Z$1328,$J$5,DB_ACS_Q1_Q4!$AA$5:$AA$1328,$B50,DB_ACS_Q1_Q4!$I$5:$I$1328,Q$42),COUNTIFS(DB_ACS_Q1_Q4!$AC$5:$AC$1328,$J$4,DB_ACS_Q1_Q4!$Z$5:$Z$1328,$J$5,DB_ACS_Q1_Q4!$AA$5:$AA$1328,$B50,DB_ACS_Q1_Q4!$I$5:$I$1328,Q$42))))</f>
        <v>1</v>
      </c>
      <c r="R50" s="430">
        <f>IF(AND($J$5="Todas",$J$4="Todas"),COUNTIFS(DB_ACS_Q1_Q4!$AA$5:$AA$1328,$B50,DB_ACS_Q1_Q4!$I$5:$I$1328,R$42),IF($J$5="Todas",COUNTIFS(DB_ACS_Q1_Q4!$AC$5:$AC$1328,$J$4,DB_ACS_Q1_Q4!$AA$5:$AA$1328,$B50,DB_ACS_Q1_Q4!$I$5:$I$1328,R$42),IF($J$4="Todas",COUNTIFS(DB_ACS_Q1_Q4!$Z$5:$Z$1328,$J$5,DB_ACS_Q1_Q4!$AA$5:$AA$1328,$B50,DB_ACS_Q1_Q4!$I$5:$I$1328,R$42),COUNTIFS(DB_ACS_Q1_Q4!$AC$5:$AC$1328,$J$4,DB_ACS_Q1_Q4!$Z$5:$Z$1328,$J$5,DB_ACS_Q1_Q4!$AA$5:$AA$1328,$B50,DB_ACS_Q1_Q4!$I$5:$I$1328,R$42))))</f>
        <v>2</v>
      </c>
      <c r="S50" s="431">
        <f t="shared" si="32"/>
        <v>0</v>
      </c>
      <c r="T50" s="431">
        <f t="shared" si="33"/>
        <v>1.364256480218281E-3</v>
      </c>
      <c r="U50" s="431">
        <f t="shared" si="34"/>
        <v>8.1967213114754103E-3</v>
      </c>
    </row>
    <row r="51" spans="2:21" ht="15" customHeight="1">
      <c r="B51" s="427" t="str">
        <f t="shared" si="25"/>
        <v>DH no renovable</v>
      </c>
      <c r="C51" s="429">
        <f t="shared" si="35"/>
        <v>7.9176563737133805E-4</v>
      </c>
      <c r="D51" s="430">
        <f>IF(AND($J$5="Todas",$J$4="Todas"),COUNTIFS(DB_ACS_Q1_Q4!$AA$5:$AA$1328,$B51,DB_ACS_Q1_Q4!$G$5:$G$1328,D$42),IF($J$5="Todas",COUNTIFS(DB_ACS_Q1_Q4!$AC$5:$AC$1328,$J$4,DB_ACS_Q1_Q4!$AA$5:$AA$1328,$B51,DB_ACS_Q1_Q4!$G$5:$G$1328,D$42),IF($J$4="Todas",COUNTIFS(DB_ACS_Q1_Q4!$Z$5:$Z$1328,$J$5,DB_ACS_Q1_Q4!$AA$5:$AA$1328,$B51,DB_ACS_Q1_Q4!$G$5:$G$1328,D$42),COUNTIFS(DB_ACS_Q1_Q4!$AC$5:$AC$1328,$J$4,DB_ACS_Q1_Q4!$Z$5:$Z$1328,$J$5,DB_ACS_Q1_Q4!$AA$5:$AA$1328,$B51,DB_ACS_Q1_Q4!$G$5:$G$1328,D$42))))</f>
        <v>1</v>
      </c>
      <c r="E51" s="430">
        <f>IF(AND($J$5="Todas",$J$4="Todas"),COUNTIFS(DB_ACS_Q1_Q4!$AA$5:$AA$1328,$B51,DB_ACS_Q1_Q4!$G$5:$G$1328,E$42),IF($J$5="Todas",COUNTIFS(DB_ACS_Q1_Q4!$AC$5:$AC$1328,$J$4,DB_ACS_Q1_Q4!$AA$5:$AA$1328,$B51,DB_ACS_Q1_Q4!$G$5:$G$1328,E$42),IF($J$4="Todas",COUNTIFS(DB_ACS_Q1_Q4!$Z$5:$Z$1328,$J$5,DB_ACS_Q1_Q4!$AA$5:$AA$1328,$B51,DB_ACS_Q1_Q4!$G$5:$G$1328,E$42),COUNTIFS(DB_ACS_Q1_Q4!$AC$5:$AC$1328,$J$4,DB_ACS_Q1_Q4!$Z$5:$Z$1328,$J$5,DB_ACS_Q1_Q4!$AA$5:$AA$1328,$B51,DB_ACS_Q1_Q4!$G$5:$G$1328,E$42))))</f>
        <v>0</v>
      </c>
      <c r="F51" s="430">
        <f>IF(AND($J$5="Todas",$J$4="Todas"),COUNTIFS(DB_ACS_Q1_Q4!$AA$5:$AA$1328,$B51,DB_ACS_Q1_Q4!$G$5:$G$1328,F$42),IF($J$5="Todas",COUNTIFS(DB_ACS_Q1_Q4!$AC$5:$AC$1328,$J$4,DB_ACS_Q1_Q4!$AA$5:$AA$1328,$B51,DB_ACS_Q1_Q4!$G$5:$G$1328,F$42),IF($J$4="Todas",COUNTIFS(DB_ACS_Q1_Q4!$Z$5:$Z$1328,$J$5,DB_ACS_Q1_Q4!$AA$5:$AA$1328,$B51,DB_ACS_Q1_Q4!$G$5:$G$1328,F$42),COUNTIFS(DB_ACS_Q1_Q4!$AC$5:$AC$1328,$J$4,DB_ACS_Q1_Q4!$Z$5:$Z$1328,$J$5,DB_ACS_Q1_Q4!$AA$5:$AA$1328,$B51,DB_ACS_Q1_Q4!$G$5:$G$1328,F$42))))</f>
        <v>0</v>
      </c>
      <c r="G51" s="431">
        <f t="shared" si="26"/>
        <v>1.3927576601671309E-3</v>
      </c>
      <c r="H51" s="431">
        <f t="shared" si="27"/>
        <v>0</v>
      </c>
      <c r="I51" s="431">
        <f t="shared" si="28"/>
        <v>0</v>
      </c>
      <c r="J51" s="448">
        <f>IF(AND($J$5="Todas",$J$4="Todas"),COUNTIFS(DB_ACS_Q1_Q4!$AA$5:$AA$1328,$B51,DB_ACS_Q1_Q4!$H$5:$H$1328,J$42),IF($J$5="Todas",COUNTIFS(DB_ACS_Q1_Q4!$AC$5:$AC$1328,$J$4,DB_ACS_Q1_Q4!$AA$5:$AA$1328,$B51,DB_ACS_Q1_Q4!$H$5:$H$1328,J$42),IF($J$4="Todas",COUNTIFS(DB_ACS_Q1_Q4!$Z$5:$Z$1328,$J$5,DB_ACS_Q1_Q4!$AA$5:$AA$1328,$B51,DB_ACS_Q1_Q4!$H$5:$H$1328,J$42),COUNTIFS(DB_ACS_Q1_Q4!$AC$5:$AC$1328,$J$4,DB_ACS_Q1_Q4!$Z$5:$Z$1328,$J$5,DB_ACS_Q1_Q4!$AA$5:$AA$1328,$B51,DB_ACS_Q1_Q4!$H$5:$H$1328,J$42))))</f>
        <v>0</v>
      </c>
      <c r="K51" s="430">
        <f>IF(AND($J$5="Todas",$J$4="Todas"),COUNTIFS(DB_ACS_Q1_Q4!$AA$5:$AA$1328,$B51,DB_ACS_Q1_Q4!$H$5:$H$1328,K$42),IF($J$5="Todas",COUNTIFS(DB_ACS_Q1_Q4!$AC$5:$AC$1328,$J$4,DB_ACS_Q1_Q4!$AA$5:$AA$1328,$B51,DB_ACS_Q1_Q4!$H$5:$H$1328,K$42),IF($J$4="Todas",COUNTIFS(DB_ACS_Q1_Q4!$Z$5:$Z$1328,$J$5,DB_ACS_Q1_Q4!$AA$5:$AA$1328,$B51,DB_ACS_Q1_Q4!$H$5:$H$1328,K$42),COUNTIFS(DB_ACS_Q1_Q4!$AC$5:$AC$1328,$J$4,DB_ACS_Q1_Q4!$Z$5:$Z$1328,$J$5,DB_ACS_Q1_Q4!$AA$5:$AA$1328,$B51,DB_ACS_Q1_Q4!$H$5:$H$1328,K$42))))</f>
        <v>1</v>
      </c>
      <c r="L51" s="430">
        <f>IF(AND($J$5="Todas",$J$4="Todas"),COUNTIFS(DB_ACS_Q1_Q4!$AA$5:$AA$1328,$B51,DB_ACS_Q1_Q4!$H$5:$H$1328,L$42),IF($J$5="Todas",COUNTIFS(DB_ACS_Q1_Q4!$AC$5:$AC$1328,$J$4,DB_ACS_Q1_Q4!$AA$5:$AA$1328,$B51,DB_ACS_Q1_Q4!$H$5:$H$1328,L$42),IF($J$4="Todas",COUNTIFS(DB_ACS_Q1_Q4!$Z$5:$Z$1328,$J$5,DB_ACS_Q1_Q4!$AA$5:$AA$1328,$B51,DB_ACS_Q1_Q4!$H$5:$H$1328,L$42),COUNTIFS(DB_ACS_Q1_Q4!$AC$5:$AC$1328,$J$4,DB_ACS_Q1_Q4!$Z$5:$Z$1328,$J$5,DB_ACS_Q1_Q4!$AA$5:$AA$1328,$B51,DB_ACS_Q1_Q4!$H$5:$H$1328,L$42))))</f>
        <v>0</v>
      </c>
      <c r="M51" s="431">
        <f t="shared" si="29"/>
        <v>0</v>
      </c>
      <c r="N51" s="431">
        <f t="shared" si="30"/>
        <v>7.0921985815602835E-3</v>
      </c>
      <c r="O51" s="431">
        <f t="shared" si="31"/>
        <v>0</v>
      </c>
      <c r="P51" s="448">
        <f>IF(AND($J$5="Todas",$J$4="Todas"),COUNTIFS(DB_ACS_Q1_Q4!$AA$5:$AA$1328,$B51,DB_ACS_Q1_Q4!$I$5:$I$1328,P$42),IF($J$5="Todas",COUNTIFS(DB_ACS_Q1_Q4!$AC$5:$AC$1328,$J$4,DB_ACS_Q1_Q4!$AA$5:$AA$1328,$B51,DB_ACS_Q1_Q4!$I$5:$I$1328,P$42),IF($J$4="Todas",COUNTIFS(DB_ACS_Q1_Q4!$Z$5:$Z$1328,$J$5,DB_ACS_Q1_Q4!$AA$5:$AA$1328,$B51,DB_ACS_Q1_Q4!$I$5:$I$1328,P$42),COUNTIFS(DB_ACS_Q1_Q4!$AC$5:$AC$1328,$J$4,DB_ACS_Q1_Q4!$Z$5:$Z$1328,$J$5,DB_ACS_Q1_Q4!$AA$5:$AA$1328,$B51,DB_ACS_Q1_Q4!$I$5:$I$1328,P$42))))</f>
        <v>0</v>
      </c>
      <c r="Q51" s="430">
        <f>IF(AND($J$5="Todas",$J$4="Todas"),COUNTIFS(DB_ACS_Q1_Q4!$AA$5:$AA$1328,$B51,DB_ACS_Q1_Q4!$I$5:$I$1328,Q$42),IF($J$5="Todas",COUNTIFS(DB_ACS_Q1_Q4!$AC$5:$AC$1328,$J$4,DB_ACS_Q1_Q4!$AA$5:$AA$1328,$B51,DB_ACS_Q1_Q4!$I$5:$I$1328,Q$42),IF($J$4="Todas",COUNTIFS(DB_ACS_Q1_Q4!$Z$5:$Z$1328,$J$5,DB_ACS_Q1_Q4!$AA$5:$AA$1328,$B51,DB_ACS_Q1_Q4!$I$5:$I$1328,Q$42),COUNTIFS(DB_ACS_Q1_Q4!$AC$5:$AC$1328,$J$4,DB_ACS_Q1_Q4!$Z$5:$Z$1328,$J$5,DB_ACS_Q1_Q4!$AA$5:$AA$1328,$B51,DB_ACS_Q1_Q4!$I$5:$I$1328,Q$42))))</f>
        <v>1</v>
      </c>
      <c r="R51" s="430">
        <f>IF(AND($J$5="Todas",$J$4="Todas"),COUNTIFS(DB_ACS_Q1_Q4!$AA$5:$AA$1328,$B51,DB_ACS_Q1_Q4!$I$5:$I$1328,R$42),IF($J$5="Todas",COUNTIFS(DB_ACS_Q1_Q4!$AC$5:$AC$1328,$J$4,DB_ACS_Q1_Q4!$AA$5:$AA$1328,$B51,DB_ACS_Q1_Q4!$I$5:$I$1328,R$42),IF($J$4="Todas",COUNTIFS(DB_ACS_Q1_Q4!$Z$5:$Z$1328,$J$5,DB_ACS_Q1_Q4!$AA$5:$AA$1328,$B51,DB_ACS_Q1_Q4!$I$5:$I$1328,R$42),COUNTIFS(DB_ACS_Q1_Q4!$AC$5:$AC$1328,$J$4,DB_ACS_Q1_Q4!$Z$5:$Z$1328,$J$5,DB_ACS_Q1_Q4!$AA$5:$AA$1328,$B51,DB_ACS_Q1_Q4!$I$5:$I$1328,R$42))))</f>
        <v>0</v>
      </c>
      <c r="S51" s="431">
        <f t="shared" si="32"/>
        <v>0</v>
      </c>
      <c r="T51" s="431">
        <f t="shared" si="33"/>
        <v>1.364256480218281E-3</v>
      </c>
      <c r="U51" s="431">
        <f t="shared" si="34"/>
        <v>0</v>
      </c>
    </row>
    <row r="52" spans="2:21" ht="15" customHeight="1" thickBot="1">
      <c r="B52" s="436" t="str">
        <f t="shared" si="25"/>
        <v>Carbón</v>
      </c>
      <c r="C52" s="438">
        <f t="shared" si="35"/>
        <v>7.9176563737133805E-4</v>
      </c>
      <c r="D52" s="439">
        <f>IF(AND($J$5="Todas",$J$4="Todas"),COUNTIFS(DB_ACS_Q1_Q4!$AA$5:$AA$1328,$B52,DB_ACS_Q1_Q4!$G$5:$G$1328,D$42),IF($J$5="Todas",COUNTIFS(DB_ACS_Q1_Q4!$AC$5:$AC$1328,$J$4,DB_ACS_Q1_Q4!$AA$5:$AA$1328,$B52,DB_ACS_Q1_Q4!$G$5:$G$1328,D$42),IF($J$4="Todas",COUNTIFS(DB_ACS_Q1_Q4!$Z$5:$Z$1328,$J$5,DB_ACS_Q1_Q4!$AA$5:$AA$1328,$B52,DB_ACS_Q1_Q4!$G$5:$G$1328,D$42),COUNTIFS(DB_ACS_Q1_Q4!$AC$5:$AC$1328,$J$4,DB_ACS_Q1_Q4!$Z$5:$Z$1328,$J$5,DB_ACS_Q1_Q4!$AA$5:$AA$1328,$B52,DB_ACS_Q1_Q4!$G$5:$G$1328,D$42))))</f>
        <v>0</v>
      </c>
      <c r="E52" s="439">
        <f>IF(AND($J$5="Todas",$J$4="Todas"),COUNTIFS(DB_ACS_Q1_Q4!$AA$5:$AA$1328,$B52,DB_ACS_Q1_Q4!$G$5:$G$1328,E$42),IF($J$5="Todas",COUNTIFS(DB_ACS_Q1_Q4!$AC$5:$AC$1328,$J$4,DB_ACS_Q1_Q4!$AA$5:$AA$1328,$B52,DB_ACS_Q1_Q4!$G$5:$G$1328,E$42),IF($J$4="Todas",COUNTIFS(DB_ACS_Q1_Q4!$Z$5:$Z$1328,$J$5,DB_ACS_Q1_Q4!$AA$5:$AA$1328,$B52,DB_ACS_Q1_Q4!$G$5:$G$1328,E$42),COUNTIFS(DB_ACS_Q1_Q4!$AC$5:$AC$1328,$J$4,DB_ACS_Q1_Q4!$Z$5:$Z$1328,$J$5,DB_ACS_Q1_Q4!$AA$5:$AA$1328,$B52,DB_ACS_Q1_Q4!$G$5:$G$1328,E$42))))</f>
        <v>0</v>
      </c>
      <c r="F52" s="439">
        <f>IF(AND($J$5="Todas",$J$4="Todas"),COUNTIFS(DB_ACS_Q1_Q4!$AA$5:$AA$1328,$B52,DB_ACS_Q1_Q4!$G$5:$G$1328,F$42),IF($J$5="Todas",COUNTIFS(DB_ACS_Q1_Q4!$AC$5:$AC$1328,$J$4,DB_ACS_Q1_Q4!$AA$5:$AA$1328,$B52,DB_ACS_Q1_Q4!$G$5:$G$1328,F$42),IF($J$4="Todas",COUNTIFS(DB_ACS_Q1_Q4!$Z$5:$Z$1328,$J$5,DB_ACS_Q1_Q4!$AA$5:$AA$1328,$B52,DB_ACS_Q1_Q4!$G$5:$G$1328,F$42),COUNTIFS(DB_ACS_Q1_Q4!$AC$5:$AC$1328,$J$4,DB_ACS_Q1_Q4!$Z$5:$Z$1328,$J$5,DB_ACS_Q1_Q4!$AA$5:$AA$1328,$B52,DB_ACS_Q1_Q4!$G$5:$G$1328,F$42))))</f>
        <v>1</v>
      </c>
      <c r="G52" s="440">
        <f t="shared" si="26"/>
        <v>0</v>
      </c>
      <c r="H52" s="440">
        <f t="shared" si="27"/>
        <v>0</v>
      </c>
      <c r="I52" s="440">
        <f t="shared" si="28"/>
        <v>3.3112582781456954E-3</v>
      </c>
      <c r="J52" s="449">
        <f>IF(AND($J$5="Todas",$J$4="Todas"),COUNTIFS(DB_ACS_Q1_Q4!$AA$5:$AA$1328,$B52,DB_ACS_Q1_Q4!$H$5:$H$1328,J$42),IF($J$5="Todas",COUNTIFS(DB_ACS_Q1_Q4!$AC$5:$AC$1328,$J$4,DB_ACS_Q1_Q4!$AA$5:$AA$1328,$B52,DB_ACS_Q1_Q4!$H$5:$H$1328,J$42),IF($J$4="Todas",COUNTIFS(DB_ACS_Q1_Q4!$Z$5:$Z$1328,$J$5,DB_ACS_Q1_Q4!$AA$5:$AA$1328,$B52,DB_ACS_Q1_Q4!$H$5:$H$1328,J$42),COUNTIFS(DB_ACS_Q1_Q4!$AC$5:$AC$1328,$J$4,DB_ACS_Q1_Q4!$Z$5:$Z$1328,$J$5,DB_ACS_Q1_Q4!$AA$5:$AA$1328,$B52,DB_ACS_Q1_Q4!$H$5:$H$1328,J$42))))</f>
        <v>0</v>
      </c>
      <c r="K52" s="439">
        <f>IF(AND($J$5="Todas",$J$4="Todas"),COUNTIFS(DB_ACS_Q1_Q4!$AA$5:$AA$1328,$B52,DB_ACS_Q1_Q4!$H$5:$H$1328,K$42),IF($J$5="Todas",COUNTIFS(DB_ACS_Q1_Q4!$AC$5:$AC$1328,$J$4,DB_ACS_Q1_Q4!$AA$5:$AA$1328,$B52,DB_ACS_Q1_Q4!$H$5:$H$1328,K$42),IF($J$4="Todas",COUNTIFS(DB_ACS_Q1_Q4!$Z$5:$Z$1328,$J$5,DB_ACS_Q1_Q4!$AA$5:$AA$1328,$B52,DB_ACS_Q1_Q4!$H$5:$H$1328,K$42),COUNTIFS(DB_ACS_Q1_Q4!$AC$5:$AC$1328,$J$4,DB_ACS_Q1_Q4!$Z$5:$Z$1328,$J$5,DB_ACS_Q1_Q4!$AA$5:$AA$1328,$B52,DB_ACS_Q1_Q4!$H$5:$H$1328,K$42))))</f>
        <v>0</v>
      </c>
      <c r="L52" s="439">
        <f>IF(AND($J$5="Todas",$J$4="Todas"),COUNTIFS(DB_ACS_Q1_Q4!$AA$5:$AA$1328,$B52,DB_ACS_Q1_Q4!$H$5:$H$1328,L$42),IF($J$5="Todas",COUNTIFS(DB_ACS_Q1_Q4!$AC$5:$AC$1328,$J$4,DB_ACS_Q1_Q4!$AA$5:$AA$1328,$B52,DB_ACS_Q1_Q4!$H$5:$H$1328,L$42),IF($J$4="Todas",COUNTIFS(DB_ACS_Q1_Q4!$Z$5:$Z$1328,$J$5,DB_ACS_Q1_Q4!$AA$5:$AA$1328,$B52,DB_ACS_Q1_Q4!$H$5:$H$1328,L$42),COUNTIFS(DB_ACS_Q1_Q4!$AC$5:$AC$1328,$J$4,DB_ACS_Q1_Q4!$Z$5:$Z$1328,$J$5,DB_ACS_Q1_Q4!$AA$5:$AA$1328,$B52,DB_ACS_Q1_Q4!$H$5:$H$1328,L$42))))</f>
        <v>1</v>
      </c>
      <c r="M52" s="440">
        <f t="shared" si="29"/>
        <v>0</v>
      </c>
      <c r="N52" s="440">
        <f t="shared" si="30"/>
        <v>0</v>
      </c>
      <c r="O52" s="440">
        <f t="shared" si="31"/>
        <v>5.208333333333333E-3</v>
      </c>
      <c r="P52" s="449">
        <f>IF(AND($J$5="Todas",$J$4="Todas"),COUNTIFS(DB_ACS_Q1_Q4!$AA$5:$AA$1328,$B52,DB_ACS_Q1_Q4!$I$5:$I$1328,P$42),IF($J$5="Todas",COUNTIFS(DB_ACS_Q1_Q4!$AC$5:$AC$1328,$J$4,DB_ACS_Q1_Q4!$AA$5:$AA$1328,$B52,DB_ACS_Q1_Q4!$I$5:$I$1328,P$42),IF($J$4="Todas",COUNTIFS(DB_ACS_Q1_Q4!$Z$5:$Z$1328,$J$5,DB_ACS_Q1_Q4!$AA$5:$AA$1328,$B52,DB_ACS_Q1_Q4!$I$5:$I$1328,P$42),COUNTIFS(DB_ACS_Q1_Q4!$AC$5:$AC$1328,$J$4,DB_ACS_Q1_Q4!$Z$5:$Z$1328,$J$5,DB_ACS_Q1_Q4!$AA$5:$AA$1328,$B52,DB_ACS_Q1_Q4!$I$5:$I$1328,P$42))))</f>
        <v>0</v>
      </c>
      <c r="Q52" s="439">
        <f>IF(AND($J$5="Todas",$J$4="Todas"),COUNTIFS(DB_ACS_Q1_Q4!$AA$5:$AA$1328,$B52,DB_ACS_Q1_Q4!$I$5:$I$1328,Q$42),IF($J$5="Todas",COUNTIFS(DB_ACS_Q1_Q4!$AC$5:$AC$1328,$J$4,DB_ACS_Q1_Q4!$AA$5:$AA$1328,$B52,DB_ACS_Q1_Q4!$I$5:$I$1328,Q$42),IF($J$4="Todas",COUNTIFS(DB_ACS_Q1_Q4!$Z$5:$Z$1328,$J$5,DB_ACS_Q1_Q4!$AA$5:$AA$1328,$B52,DB_ACS_Q1_Q4!$I$5:$I$1328,Q$42),COUNTIFS(DB_ACS_Q1_Q4!$AC$5:$AC$1328,$J$4,DB_ACS_Q1_Q4!$Z$5:$Z$1328,$J$5,DB_ACS_Q1_Q4!$AA$5:$AA$1328,$B52,DB_ACS_Q1_Q4!$I$5:$I$1328,Q$42))))</f>
        <v>0</v>
      </c>
      <c r="R52" s="439">
        <f>IF(AND($J$5="Todas",$J$4="Todas"),COUNTIFS(DB_ACS_Q1_Q4!$AA$5:$AA$1328,$B52,DB_ACS_Q1_Q4!$I$5:$I$1328,R$42),IF($J$5="Todas",COUNTIFS(DB_ACS_Q1_Q4!$AC$5:$AC$1328,$J$4,DB_ACS_Q1_Q4!$AA$5:$AA$1328,$B52,DB_ACS_Q1_Q4!$I$5:$I$1328,R$42),IF($J$4="Todas",COUNTIFS(DB_ACS_Q1_Q4!$Z$5:$Z$1328,$J$5,DB_ACS_Q1_Q4!$AA$5:$AA$1328,$B52,DB_ACS_Q1_Q4!$I$5:$I$1328,R$42),COUNTIFS(DB_ACS_Q1_Q4!$AC$5:$AC$1328,$J$4,DB_ACS_Q1_Q4!$Z$5:$Z$1328,$J$5,DB_ACS_Q1_Q4!$AA$5:$AA$1328,$B52,DB_ACS_Q1_Q4!$I$5:$I$1328,R$42))))</f>
        <v>1</v>
      </c>
      <c r="S52" s="440">
        <f t="shared" si="32"/>
        <v>0</v>
      </c>
      <c r="T52" s="440">
        <f t="shared" si="33"/>
        <v>0</v>
      </c>
      <c r="U52" s="440">
        <f t="shared" si="34"/>
        <v>4.0983606557377051E-3</v>
      </c>
    </row>
    <row r="53" spans="2:21" ht="15" customHeight="1" thickTop="1">
      <c r="C53" s="371"/>
      <c r="D53" s="441">
        <f t="shared" ref="D53:I53" si="36">SUM(D43:D52)</f>
        <v>718</v>
      </c>
      <c r="E53" s="441">
        <f t="shared" si="36"/>
        <v>243</v>
      </c>
      <c r="F53" s="441">
        <f t="shared" si="36"/>
        <v>302</v>
      </c>
      <c r="G53" s="442">
        <f t="shared" si="36"/>
        <v>1.0000000000000002</v>
      </c>
      <c r="H53" s="442">
        <f t="shared" si="36"/>
        <v>1.0000000000000002</v>
      </c>
      <c r="I53" s="442">
        <f t="shared" si="36"/>
        <v>1</v>
      </c>
      <c r="J53" s="456">
        <f t="shared" ref="J53:U53" si="37">SUM(J43:J52)</f>
        <v>930</v>
      </c>
      <c r="K53" s="441">
        <f t="shared" si="37"/>
        <v>141</v>
      </c>
      <c r="L53" s="441">
        <f t="shared" si="37"/>
        <v>192</v>
      </c>
      <c r="M53" s="442">
        <f t="shared" si="37"/>
        <v>0.99999999999999989</v>
      </c>
      <c r="N53" s="442">
        <f t="shared" si="37"/>
        <v>1</v>
      </c>
      <c r="O53" s="442">
        <f t="shared" si="37"/>
        <v>1</v>
      </c>
      <c r="P53" s="441">
        <f t="shared" si="37"/>
        <v>286</v>
      </c>
      <c r="Q53" s="441">
        <f t="shared" si="37"/>
        <v>733</v>
      </c>
      <c r="R53" s="441">
        <f t="shared" si="37"/>
        <v>244</v>
      </c>
      <c r="S53" s="442">
        <f t="shared" si="37"/>
        <v>1.0000000000000002</v>
      </c>
      <c r="T53" s="442">
        <f t="shared" si="37"/>
        <v>1</v>
      </c>
      <c r="U53" s="442">
        <f t="shared" si="37"/>
        <v>0.99999999999999989</v>
      </c>
    </row>
    <row r="54" spans="2:21" ht="15" customHeight="1">
      <c r="C54" s="371"/>
      <c r="D54" s="241"/>
      <c r="E54" s="241"/>
      <c r="F54" s="241"/>
      <c r="G54" s="298"/>
      <c r="H54" s="298"/>
      <c r="I54" s="298"/>
      <c r="J54" s="241"/>
      <c r="K54" s="241"/>
      <c r="L54" s="241"/>
      <c r="M54" s="298"/>
      <c r="N54" s="298"/>
      <c r="O54" s="298"/>
      <c r="P54" s="241"/>
      <c r="Q54" s="241"/>
      <c r="R54" s="241"/>
      <c r="S54" s="298"/>
      <c r="T54" s="298"/>
      <c r="U54" s="298"/>
    </row>
    <row r="55" spans="2:21" ht="15" customHeight="1">
      <c r="C55" s="371"/>
      <c r="D55" s="241"/>
      <c r="E55" s="241"/>
      <c r="F55" s="241"/>
      <c r="G55" s="298"/>
      <c r="H55" s="298"/>
      <c r="I55" s="298"/>
      <c r="J55" s="241"/>
      <c r="K55" s="241"/>
      <c r="L55" s="241"/>
      <c r="M55" s="298"/>
      <c r="N55" s="298"/>
      <c r="O55" s="298"/>
      <c r="P55" s="241"/>
      <c r="Q55" s="241"/>
      <c r="R55" s="241"/>
      <c r="S55" s="298"/>
      <c r="T55" s="298"/>
      <c r="U55" s="298"/>
    </row>
    <row r="56" spans="2:21" ht="15" customHeight="1">
      <c r="B56" s="236" t="s">
        <v>357</v>
      </c>
      <c r="C56" s="283" t="str">
        <f>$J$5</f>
        <v>Todas</v>
      </c>
      <c r="D56" s="411" t="s">
        <v>320</v>
      </c>
      <c r="E56" s="411"/>
      <c r="F56" s="411"/>
      <c r="G56" s="445"/>
      <c r="H56" s="410"/>
      <c r="I56" s="411"/>
      <c r="J56" s="410" t="s">
        <v>321</v>
      </c>
      <c r="K56" s="411"/>
      <c r="L56" s="411"/>
      <c r="M56" s="411"/>
      <c r="N56" s="411"/>
      <c r="O56" s="411"/>
      <c r="P56" s="305"/>
      <c r="Q56" s="305"/>
    </row>
    <row r="57" spans="2:21" ht="15" customHeight="1">
      <c r="B57" s="236" t="s">
        <v>398</v>
      </c>
      <c r="C57" s="283" t="str">
        <f>$J$4</f>
        <v>Todas</v>
      </c>
      <c r="D57" s="453" t="s">
        <v>509</v>
      </c>
      <c r="E57" s="453" t="s">
        <v>26</v>
      </c>
      <c r="F57" s="453" t="s">
        <v>508</v>
      </c>
      <c r="G57" s="454" t="s">
        <v>503</v>
      </c>
      <c r="H57" s="454" t="s">
        <v>26</v>
      </c>
      <c r="I57" s="454" t="s">
        <v>502</v>
      </c>
      <c r="J57" s="455" t="s">
        <v>512</v>
      </c>
      <c r="K57" s="453" t="s">
        <v>513</v>
      </c>
      <c r="L57" s="453" t="s">
        <v>47</v>
      </c>
      <c r="M57" s="454" t="s">
        <v>512</v>
      </c>
      <c r="N57" s="454" t="s">
        <v>513</v>
      </c>
      <c r="O57" s="454" t="s">
        <v>47</v>
      </c>
      <c r="P57" s="305"/>
      <c r="Q57" s="305"/>
    </row>
    <row r="58" spans="2:21" ht="15" customHeight="1">
      <c r="B58" s="420" t="str">
        <f t="shared" ref="B58:B67" si="38">B9</f>
        <v>Gas Natural</v>
      </c>
      <c r="C58" s="422">
        <f>IFERROR(SUM(D58:F58)/SUM($D$68:$F$68),)</f>
        <v>0.50039588281868563</v>
      </c>
      <c r="D58" s="423">
        <f>IF(AND($J$5="Todas",$J$4="Todas"),COUNTIFS(DB_ACS_Q1_Q4!$AA$5:$AA$1328,$B58,DB_ACS_Q1_Q4!$J$5:$J$1328,D$57),IF($J$5="Todas",COUNTIFS(DB_ACS_Q1_Q4!$AC$5:$AC$1328,$J$4,DB_ACS_Q1_Q4!$AA$5:$AA$1328,$B58,DB_ACS_Q1_Q4!$J$5:$J$1328,D$57),IF($J$4="Todas",COUNTIFS(DB_ACS_Q1_Q4!$Z$5:$Z$1328,$J$5,DB_ACS_Q1_Q4!$AA$5:$AA$1328,$B58,DB_ACS_Q1_Q4!$J$5:$J$1328,D$57),COUNTIFS(DB_ACS_Q1_Q4!$AC$5:$AC$1328,$J$4,DB_ACS_Q1_Q4!$Z$5:$Z$1328,$J$5,DB_ACS_Q1_Q4!$AA$5:$AA$1328,$B58,DB_ACS_Q1_Q4!$J$5:$J$1328,D$57))))</f>
        <v>11</v>
      </c>
      <c r="E58" s="423">
        <f>IF(AND($J$5="Todas",$J$4="Todas"),COUNTIFS(DB_ACS_Q1_Q4!$AA$5:$AA$1328,$B58,DB_ACS_Q1_Q4!$J$5:$J$1328,E$57),IF($J$5="Todas",COUNTIFS(DB_ACS_Q1_Q4!$AC$5:$AC$1328,$J$4,DB_ACS_Q1_Q4!$AA$5:$AA$1328,$B58,DB_ACS_Q1_Q4!$J$5:$J$1328,E$57),IF($J$4="Todas",COUNTIFS(DB_ACS_Q1_Q4!$Z$5:$Z$1328,$J$5,DB_ACS_Q1_Q4!$AA$5:$AA$1328,$B58,DB_ACS_Q1_Q4!$J$5:$J$1328,E$57),COUNTIFS(DB_ACS_Q1_Q4!$AC$5:$AC$1328,$J$4,DB_ACS_Q1_Q4!$Z$5:$Z$1328,$J$5,DB_ACS_Q1_Q4!$AA$5:$AA$1328,$B58,DB_ACS_Q1_Q4!$J$5:$J$1328,E$57))))</f>
        <v>220</v>
      </c>
      <c r="F58" s="423">
        <f>IF(AND($J$5="Todas",$J$4="Todas"),COUNTIFS(DB_ACS_Q1_Q4!$AA$5:$AA$1328,$B58,DB_ACS_Q1_Q4!$J$5:$J$1328,F$57),IF($J$5="Todas",COUNTIFS(DB_ACS_Q1_Q4!$AC$5:$AC$1328,$J$4,DB_ACS_Q1_Q4!$AA$5:$AA$1328,$B58,DB_ACS_Q1_Q4!$J$5:$J$1328,F$57),IF($J$4="Todas",COUNTIFS(DB_ACS_Q1_Q4!$Z$5:$Z$1328,$J$5,DB_ACS_Q1_Q4!$AA$5:$AA$1328,$B58,DB_ACS_Q1_Q4!$J$5:$J$1328,F$57),COUNTIFS(DB_ACS_Q1_Q4!$AC$5:$AC$1328,$J$4,DB_ACS_Q1_Q4!$Z$5:$Z$1328,$J$5,DB_ACS_Q1_Q4!$AA$5:$AA$1328,$B58,DB_ACS_Q1_Q4!$J$5:$J$1328,F$57))))</f>
        <v>401</v>
      </c>
      <c r="G58" s="424">
        <f t="shared" ref="G58:G67" si="39">IFERROR(D58/D$68,)</f>
        <v>0.3235294117647059</v>
      </c>
      <c r="H58" s="424">
        <f t="shared" ref="H58:H67" si="40">IFERROR(E58/E$68,)</f>
        <v>0.59945504087193457</v>
      </c>
      <c r="I58" s="424">
        <f t="shared" ref="I58:I67" si="41">IFERROR(F58/F$68,)</f>
        <v>0.4651972157772622</v>
      </c>
      <c r="J58" s="447">
        <f>IF(AND($J$5="Todas",$J$4="Todas"),COUNTIFS(DB_ACS_Q1_Q4!$AA$5:$AA$1328,$B58,DB_ACS_Q1_Q4!$K$5:$K$1328,J$57),IF($J$5="Todas",COUNTIFS(DB_ACS_Q1_Q4!$AC$5:$AC$1328,$J$4,DB_ACS_Q1_Q4!$AA$5:$AA$1328,$B58,DB_ACS_Q1_Q4!$K$5:$K$1328,J$57),IF($J$4="Todas",COUNTIFS(DB_ACS_Q1_Q4!$Z$5:$Z$1328,$J$5,DB_ACS_Q1_Q4!$AA$5:$AA$1328,$B58,DB_ACS_Q1_Q4!$K$5:$K$1328,J$57),COUNTIFS(DB_ACS_Q1_Q4!$AC$5:$AC$1328,$J$4,DB_ACS_Q1_Q4!$Z$5:$Z$1328,$J$5,DB_ACS_Q1_Q4!$AA$5:$AA$1328,$B58,DB_ACS_Q1_Q4!$K$5:$K$1328,J$57))))</f>
        <v>274</v>
      </c>
      <c r="K58" s="423">
        <f>IF(AND($J$5="Todas",$J$4="Todas"),COUNTIFS(DB_ACS_Q1_Q4!$AA$5:$AA$1328,$B58,DB_ACS_Q1_Q4!$K$5:$K$1328,K$57),IF($J$5="Todas",COUNTIFS(DB_ACS_Q1_Q4!$AC$5:$AC$1328,$J$4,DB_ACS_Q1_Q4!$AA$5:$AA$1328,$B58,DB_ACS_Q1_Q4!$K$5:$K$1328,K$57),IF($J$4="Todas",COUNTIFS(DB_ACS_Q1_Q4!$Z$5:$Z$1328,$J$5,DB_ACS_Q1_Q4!$AA$5:$AA$1328,$B58,DB_ACS_Q1_Q4!$K$5:$K$1328,K$57),COUNTIFS(DB_ACS_Q1_Q4!$AC$5:$AC$1328,$J$4,DB_ACS_Q1_Q4!$Z$5:$Z$1328,$J$5,DB_ACS_Q1_Q4!$AA$5:$AA$1328,$B58,DB_ACS_Q1_Q4!$K$5:$K$1328,K$57))))</f>
        <v>181</v>
      </c>
      <c r="L58" s="423">
        <f>IF(AND($J$5="Todas",$J$4="Todas"),COUNTIFS(DB_ACS_Q1_Q4!$AA$5:$AA$1328,$B58,DB_ACS_Q1_Q4!$K$5:$K$1328,L$57),IF($J$5="Todas",COUNTIFS(DB_ACS_Q1_Q4!$AC$5:$AC$1328,$J$4,DB_ACS_Q1_Q4!$AA$5:$AA$1328,$B58,DB_ACS_Q1_Q4!$K$5:$K$1328,L$57),IF($J$4="Todas",COUNTIFS(DB_ACS_Q1_Q4!$Z$5:$Z$1328,$J$5,DB_ACS_Q1_Q4!$AA$5:$AA$1328,$B58,DB_ACS_Q1_Q4!$K$5:$K$1328,L$57),COUNTIFS(DB_ACS_Q1_Q4!$AC$5:$AC$1328,$J$4,DB_ACS_Q1_Q4!$Z$5:$Z$1328,$J$5,DB_ACS_Q1_Q4!$AA$5:$AA$1328,$B58,DB_ACS_Q1_Q4!$K$5:$K$1328,L$57))))</f>
        <v>177</v>
      </c>
      <c r="M58" s="424">
        <f t="shared" ref="M58:M67" si="42">IFERROR(J58/J$68,)</f>
        <v>0.45289256198347105</v>
      </c>
      <c r="N58" s="424">
        <f t="shared" ref="N58:N67" si="43">IFERROR(K58/K$68,)</f>
        <v>0.59933774834437081</v>
      </c>
      <c r="O58" s="424">
        <f t="shared" ref="O58:O67" si="44">IFERROR(L58/L$68,)</f>
        <v>0.49719101123595505</v>
      </c>
      <c r="P58" s="305"/>
      <c r="Q58" s="305"/>
    </row>
    <row r="59" spans="2:21" ht="15" customHeight="1">
      <c r="B59" s="427" t="str">
        <f t="shared" si="38"/>
        <v>Electricidad</v>
      </c>
      <c r="C59" s="429">
        <f t="shared" ref="C59:C67" si="45">IFERROR(SUM(D59:F59)/SUM($D$68:$F$68),)</f>
        <v>0.19160728424386381</v>
      </c>
      <c r="D59" s="430">
        <f>IF(AND($J$5="Todas",$J$4="Todas"),COUNTIFS(DB_ACS_Q1_Q4!$AA$5:$AA$1328,$B59,DB_ACS_Q1_Q4!$J$5:$J$1328,D$57),IF($J$5="Todas",COUNTIFS(DB_ACS_Q1_Q4!$AC$5:$AC$1328,$J$4,DB_ACS_Q1_Q4!$AA$5:$AA$1328,$B59,DB_ACS_Q1_Q4!$J$5:$J$1328,D$57),IF($J$4="Todas",COUNTIFS(DB_ACS_Q1_Q4!$Z$5:$Z$1328,$J$5,DB_ACS_Q1_Q4!$AA$5:$AA$1328,$B59,DB_ACS_Q1_Q4!$J$5:$J$1328,D$57),COUNTIFS(DB_ACS_Q1_Q4!$AC$5:$AC$1328,$J$4,DB_ACS_Q1_Q4!$Z$5:$Z$1328,$J$5,DB_ACS_Q1_Q4!$AA$5:$AA$1328,$B59,DB_ACS_Q1_Q4!$J$5:$J$1328,D$57))))</f>
        <v>12</v>
      </c>
      <c r="E59" s="430">
        <f>IF(AND($J$5="Todas",$J$4="Todas"),COUNTIFS(DB_ACS_Q1_Q4!$AA$5:$AA$1328,$B59,DB_ACS_Q1_Q4!$J$5:$J$1328,E$57),IF($J$5="Todas",COUNTIFS(DB_ACS_Q1_Q4!$AC$5:$AC$1328,$J$4,DB_ACS_Q1_Q4!$AA$5:$AA$1328,$B59,DB_ACS_Q1_Q4!$J$5:$J$1328,E$57),IF($J$4="Todas",COUNTIFS(DB_ACS_Q1_Q4!$Z$5:$Z$1328,$J$5,DB_ACS_Q1_Q4!$AA$5:$AA$1328,$B59,DB_ACS_Q1_Q4!$J$5:$J$1328,E$57),COUNTIFS(DB_ACS_Q1_Q4!$AC$5:$AC$1328,$J$4,DB_ACS_Q1_Q4!$Z$5:$Z$1328,$J$5,DB_ACS_Q1_Q4!$AA$5:$AA$1328,$B59,DB_ACS_Q1_Q4!$J$5:$J$1328,E$57))))</f>
        <v>67</v>
      </c>
      <c r="F59" s="430">
        <f>IF(AND($J$5="Todas",$J$4="Todas"),COUNTIFS(DB_ACS_Q1_Q4!$AA$5:$AA$1328,$B59,DB_ACS_Q1_Q4!$J$5:$J$1328,F$57),IF($J$5="Todas",COUNTIFS(DB_ACS_Q1_Q4!$AC$5:$AC$1328,$J$4,DB_ACS_Q1_Q4!$AA$5:$AA$1328,$B59,DB_ACS_Q1_Q4!$J$5:$J$1328,F$57),IF($J$4="Todas",COUNTIFS(DB_ACS_Q1_Q4!$Z$5:$Z$1328,$J$5,DB_ACS_Q1_Q4!$AA$5:$AA$1328,$B59,DB_ACS_Q1_Q4!$J$5:$J$1328,F$57),COUNTIFS(DB_ACS_Q1_Q4!$AC$5:$AC$1328,$J$4,DB_ACS_Q1_Q4!$Z$5:$Z$1328,$J$5,DB_ACS_Q1_Q4!$AA$5:$AA$1328,$B59,DB_ACS_Q1_Q4!$J$5:$J$1328,F$57))))</f>
        <v>163</v>
      </c>
      <c r="G59" s="431">
        <f t="shared" si="39"/>
        <v>0.35294117647058826</v>
      </c>
      <c r="H59" s="431">
        <f t="shared" si="40"/>
        <v>0.18256130790190736</v>
      </c>
      <c r="I59" s="431">
        <f t="shared" si="41"/>
        <v>0.18909512761020883</v>
      </c>
      <c r="J59" s="448">
        <f>IF(AND($J$5="Todas",$J$4="Todas"),COUNTIFS(DB_ACS_Q1_Q4!$AA$5:$AA$1328,$B59,DB_ACS_Q1_Q4!$K$5:$K$1328,J$57),IF($J$5="Todas",COUNTIFS(DB_ACS_Q1_Q4!$AC$5:$AC$1328,$J$4,DB_ACS_Q1_Q4!$AA$5:$AA$1328,$B59,DB_ACS_Q1_Q4!$K$5:$K$1328,J$57),IF($J$4="Todas",COUNTIFS(DB_ACS_Q1_Q4!$Z$5:$Z$1328,$J$5,DB_ACS_Q1_Q4!$AA$5:$AA$1328,$B59,DB_ACS_Q1_Q4!$K$5:$K$1328,J$57),COUNTIFS(DB_ACS_Q1_Q4!$AC$5:$AC$1328,$J$4,DB_ACS_Q1_Q4!$Z$5:$Z$1328,$J$5,DB_ACS_Q1_Q4!$AA$5:$AA$1328,$B59,DB_ACS_Q1_Q4!$K$5:$K$1328,J$57))))</f>
        <v>124</v>
      </c>
      <c r="K59" s="430">
        <f>IF(AND($J$5="Todas",$J$4="Todas"),COUNTIFS(DB_ACS_Q1_Q4!$AA$5:$AA$1328,$B59,DB_ACS_Q1_Q4!$K$5:$K$1328,K$57),IF($J$5="Todas",COUNTIFS(DB_ACS_Q1_Q4!$AC$5:$AC$1328,$J$4,DB_ACS_Q1_Q4!$AA$5:$AA$1328,$B59,DB_ACS_Q1_Q4!$K$5:$K$1328,K$57),IF($J$4="Todas",COUNTIFS(DB_ACS_Q1_Q4!$Z$5:$Z$1328,$J$5,DB_ACS_Q1_Q4!$AA$5:$AA$1328,$B59,DB_ACS_Q1_Q4!$K$5:$K$1328,K$57),COUNTIFS(DB_ACS_Q1_Q4!$AC$5:$AC$1328,$J$4,DB_ACS_Q1_Q4!$Z$5:$Z$1328,$J$5,DB_ACS_Q1_Q4!$AA$5:$AA$1328,$B59,DB_ACS_Q1_Q4!$K$5:$K$1328,K$57))))</f>
        <v>50</v>
      </c>
      <c r="L59" s="430">
        <f>IF(AND($J$5="Todas",$J$4="Todas"),COUNTIFS(DB_ACS_Q1_Q4!$AA$5:$AA$1328,$B59,DB_ACS_Q1_Q4!$K$5:$K$1328,L$57),IF($J$5="Todas",COUNTIFS(DB_ACS_Q1_Q4!$AC$5:$AC$1328,$J$4,DB_ACS_Q1_Q4!$AA$5:$AA$1328,$B59,DB_ACS_Q1_Q4!$K$5:$K$1328,L$57),IF($J$4="Todas",COUNTIFS(DB_ACS_Q1_Q4!$Z$5:$Z$1328,$J$5,DB_ACS_Q1_Q4!$AA$5:$AA$1328,$B59,DB_ACS_Q1_Q4!$K$5:$K$1328,L$57),COUNTIFS(DB_ACS_Q1_Q4!$AC$5:$AC$1328,$J$4,DB_ACS_Q1_Q4!$Z$5:$Z$1328,$J$5,DB_ACS_Q1_Q4!$AA$5:$AA$1328,$B59,DB_ACS_Q1_Q4!$K$5:$K$1328,L$57))))</f>
        <v>68</v>
      </c>
      <c r="M59" s="431">
        <f t="shared" si="42"/>
        <v>0.20495867768595041</v>
      </c>
      <c r="N59" s="431">
        <f t="shared" si="43"/>
        <v>0.16556291390728478</v>
      </c>
      <c r="O59" s="431">
        <f t="shared" si="44"/>
        <v>0.19101123595505617</v>
      </c>
      <c r="P59" s="305"/>
      <c r="Q59" s="305"/>
    </row>
    <row r="60" spans="2:21" ht="15" customHeight="1">
      <c r="B60" s="427" t="str">
        <f t="shared" si="38"/>
        <v>GLP</v>
      </c>
      <c r="C60" s="429">
        <f t="shared" si="45"/>
        <v>0.13935075217735551</v>
      </c>
      <c r="D60" s="430">
        <f>IF(AND($J$5="Todas",$J$4="Todas"),COUNTIFS(DB_ACS_Q1_Q4!$AA$5:$AA$1328,$B60,DB_ACS_Q1_Q4!$J$5:$J$1328,D$57),IF($J$5="Todas",COUNTIFS(DB_ACS_Q1_Q4!$AC$5:$AC$1328,$J$4,DB_ACS_Q1_Q4!$AA$5:$AA$1328,$B60,DB_ACS_Q1_Q4!$J$5:$J$1328,D$57),IF($J$4="Todas",COUNTIFS(DB_ACS_Q1_Q4!$Z$5:$Z$1328,$J$5,DB_ACS_Q1_Q4!$AA$5:$AA$1328,$B60,DB_ACS_Q1_Q4!$J$5:$J$1328,D$57),COUNTIFS(DB_ACS_Q1_Q4!$AC$5:$AC$1328,$J$4,DB_ACS_Q1_Q4!$Z$5:$Z$1328,$J$5,DB_ACS_Q1_Q4!$AA$5:$AA$1328,$B60,DB_ACS_Q1_Q4!$J$5:$J$1328,D$57))))</f>
        <v>6</v>
      </c>
      <c r="E60" s="430">
        <f>IF(AND($J$5="Todas",$J$4="Todas"),COUNTIFS(DB_ACS_Q1_Q4!$AA$5:$AA$1328,$B60,DB_ACS_Q1_Q4!$J$5:$J$1328,E$57),IF($J$5="Todas",COUNTIFS(DB_ACS_Q1_Q4!$AC$5:$AC$1328,$J$4,DB_ACS_Q1_Q4!$AA$5:$AA$1328,$B60,DB_ACS_Q1_Q4!$J$5:$J$1328,E$57),IF($J$4="Todas",COUNTIFS(DB_ACS_Q1_Q4!$Z$5:$Z$1328,$J$5,DB_ACS_Q1_Q4!$AA$5:$AA$1328,$B60,DB_ACS_Q1_Q4!$J$5:$J$1328,E$57),COUNTIFS(DB_ACS_Q1_Q4!$AC$5:$AC$1328,$J$4,DB_ACS_Q1_Q4!$Z$5:$Z$1328,$J$5,DB_ACS_Q1_Q4!$AA$5:$AA$1328,$B60,DB_ACS_Q1_Q4!$J$5:$J$1328,E$57))))</f>
        <v>42</v>
      </c>
      <c r="F60" s="430">
        <f>IF(AND($J$5="Todas",$J$4="Todas"),COUNTIFS(DB_ACS_Q1_Q4!$AA$5:$AA$1328,$B60,DB_ACS_Q1_Q4!$J$5:$J$1328,F$57),IF($J$5="Todas",COUNTIFS(DB_ACS_Q1_Q4!$AC$5:$AC$1328,$J$4,DB_ACS_Q1_Q4!$AA$5:$AA$1328,$B60,DB_ACS_Q1_Q4!$J$5:$J$1328,F$57),IF($J$4="Todas",COUNTIFS(DB_ACS_Q1_Q4!$Z$5:$Z$1328,$J$5,DB_ACS_Q1_Q4!$AA$5:$AA$1328,$B60,DB_ACS_Q1_Q4!$J$5:$J$1328,F$57),COUNTIFS(DB_ACS_Q1_Q4!$AC$5:$AC$1328,$J$4,DB_ACS_Q1_Q4!$Z$5:$Z$1328,$J$5,DB_ACS_Q1_Q4!$AA$5:$AA$1328,$B60,DB_ACS_Q1_Q4!$J$5:$J$1328,F$57))))</f>
        <v>128</v>
      </c>
      <c r="G60" s="431">
        <f t="shared" si="39"/>
        <v>0.17647058823529413</v>
      </c>
      <c r="H60" s="431">
        <f t="shared" si="40"/>
        <v>0.11444141689373297</v>
      </c>
      <c r="I60" s="431">
        <f t="shared" si="41"/>
        <v>0.14849187935034802</v>
      </c>
      <c r="J60" s="448">
        <f>IF(AND($J$5="Todas",$J$4="Todas"),COUNTIFS(DB_ACS_Q1_Q4!$AA$5:$AA$1328,$B60,DB_ACS_Q1_Q4!$K$5:$K$1328,J$57),IF($J$5="Todas",COUNTIFS(DB_ACS_Q1_Q4!$AC$5:$AC$1328,$J$4,DB_ACS_Q1_Q4!$AA$5:$AA$1328,$B60,DB_ACS_Q1_Q4!$K$5:$K$1328,J$57),IF($J$4="Todas",COUNTIFS(DB_ACS_Q1_Q4!$Z$5:$Z$1328,$J$5,DB_ACS_Q1_Q4!$AA$5:$AA$1328,$B60,DB_ACS_Q1_Q4!$K$5:$K$1328,J$57),COUNTIFS(DB_ACS_Q1_Q4!$AC$5:$AC$1328,$J$4,DB_ACS_Q1_Q4!$Z$5:$Z$1328,$J$5,DB_ACS_Q1_Q4!$AA$5:$AA$1328,$B60,DB_ACS_Q1_Q4!$K$5:$K$1328,J$57))))</f>
        <v>113</v>
      </c>
      <c r="K60" s="430">
        <f>IF(AND($J$5="Todas",$J$4="Todas"),COUNTIFS(DB_ACS_Q1_Q4!$AA$5:$AA$1328,$B60,DB_ACS_Q1_Q4!$K$5:$K$1328,K$57),IF($J$5="Todas",COUNTIFS(DB_ACS_Q1_Q4!$AC$5:$AC$1328,$J$4,DB_ACS_Q1_Q4!$AA$5:$AA$1328,$B60,DB_ACS_Q1_Q4!$K$5:$K$1328,K$57),IF($J$4="Todas",COUNTIFS(DB_ACS_Q1_Q4!$Z$5:$Z$1328,$J$5,DB_ACS_Q1_Q4!$AA$5:$AA$1328,$B60,DB_ACS_Q1_Q4!$K$5:$K$1328,K$57),COUNTIFS(DB_ACS_Q1_Q4!$AC$5:$AC$1328,$J$4,DB_ACS_Q1_Q4!$Z$5:$Z$1328,$J$5,DB_ACS_Q1_Q4!$AA$5:$AA$1328,$B60,DB_ACS_Q1_Q4!$K$5:$K$1328,K$57))))</f>
        <v>26</v>
      </c>
      <c r="L60" s="430">
        <f>IF(AND($J$5="Todas",$J$4="Todas"),COUNTIFS(DB_ACS_Q1_Q4!$AA$5:$AA$1328,$B60,DB_ACS_Q1_Q4!$K$5:$K$1328,L$57),IF($J$5="Todas",COUNTIFS(DB_ACS_Q1_Q4!$AC$5:$AC$1328,$J$4,DB_ACS_Q1_Q4!$AA$5:$AA$1328,$B60,DB_ACS_Q1_Q4!$K$5:$K$1328,L$57),IF($J$4="Todas",COUNTIFS(DB_ACS_Q1_Q4!$Z$5:$Z$1328,$J$5,DB_ACS_Q1_Q4!$AA$5:$AA$1328,$B60,DB_ACS_Q1_Q4!$K$5:$K$1328,L$57),COUNTIFS(DB_ACS_Q1_Q4!$AC$5:$AC$1328,$J$4,DB_ACS_Q1_Q4!$Z$5:$Z$1328,$J$5,DB_ACS_Q1_Q4!$AA$5:$AA$1328,$B60,DB_ACS_Q1_Q4!$K$5:$K$1328,L$57))))</f>
        <v>37</v>
      </c>
      <c r="M60" s="431">
        <f t="shared" si="42"/>
        <v>0.18677685950413223</v>
      </c>
      <c r="N60" s="431">
        <f t="shared" si="43"/>
        <v>8.6092715231788075E-2</v>
      </c>
      <c r="O60" s="431">
        <f t="shared" si="44"/>
        <v>0.10393258426966293</v>
      </c>
      <c r="P60" s="305"/>
      <c r="Q60" s="305"/>
    </row>
    <row r="61" spans="2:21" ht="15" customHeight="1">
      <c r="B61" s="427" t="str">
        <f t="shared" si="38"/>
        <v>Gasóleo</v>
      </c>
      <c r="C61" s="429">
        <f t="shared" si="45"/>
        <v>0.13539192399049882</v>
      </c>
      <c r="D61" s="430">
        <f>IF(AND($J$5="Todas",$J$4="Todas"),COUNTIFS(DB_ACS_Q1_Q4!$AA$5:$AA$1328,$B61,DB_ACS_Q1_Q4!$J$5:$J$1328,D$57),IF($J$5="Todas",COUNTIFS(DB_ACS_Q1_Q4!$AC$5:$AC$1328,$J$4,DB_ACS_Q1_Q4!$AA$5:$AA$1328,$B61,DB_ACS_Q1_Q4!$J$5:$J$1328,D$57),IF($J$4="Todas",COUNTIFS(DB_ACS_Q1_Q4!$Z$5:$Z$1328,$J$5,DB_ACS_Q1_Q4!$AA$5:$AA$1328,$B61,DB_ACS_Q1_Q4!$J$5:$J$1328,D$57),COUNTIFS(DB_ACS_Q1_Q4!$AC$5:$AC$1328,$J$4,DB_ACS_Q1_Q4!$Z$5:$Z$1328,$J$5,DB_ACS_Q1_Q4!$AA$5:$AA$1328,$B61,DB_ACS_Q1_Q4!$J$5:$J$1328,D$57))))</f>
        <v>2</v>
      </c>
      <c r="E61" s="430">
        <f>IF(AND($J$5="Todas",$J$4="Todas"),COUNTIFS(DB_ACS_Q1_Q4!$AA$5:$AA$1328,$B61,DB_ACS_Q1_Q4!$J$5:$J$1328,E$57),IF($J$5="Todas",COUNTIFS(DB_ACS_Q1_Q4!$AC$5:$AC$1328,$J$4,DB_ACS_Q1_Q4!$AA$5:$AA$1328,$B61,DB_ACS_Q1_Q4!$J$5:$J$1328,E$57),IF($J$4="Todas",COUNTIFS(DB_ACS_Q1_Q4!$Z$5:$Z$1328,$J$5,DB_ACS_Q1_Q4!$AA$5:$AA$1328,$B61,DB_ACS_Q1_Q4!$J$5:$J$1328,E$57),COUNTIFS(DB_ACS_Q1_Q4!$AC$5:$AC$1328,$J$4,DB_ACS_Q1_Q4!$Z$5:$Z$1328,$J$5,DB_ACS_Q1_Q4!$AA$5:$AA$1328,$B61,DB_ACS_Q1_Q4!$J$5:$J$1328,E$57))))</f>
        <v>27</v>
      </c>
      <c r="F61" s="430">
        <f>IF(AND($J$5="Todas",$J$4="Todas"),COUNTIFS(DB_ACS_Q1_Q4!$AA$5:$AA$1328,$B61,DB_ACS_Q1_Q4!$J$5:$J$1328,F$57),IF($J$5="Todas",COUNTIFS(DB_ACS_Q1_Q4!$AC$5:$AC$1328,$J$4,DB_ACS_Q1_Q4!$AA$5:$AA$1328,$B61,DB_ACS_Q1_Q4!$J$5:$J$1328,F$57),IF($J$4="Todas",COUNTIFS(DB_ACS_Q1_Q4!$Z$5:$Z$1328,$J$5,DB_ACS_Q1_Q4!$AA$5:$AA$1328,$B61,DB_ACS_Q1_Q4!$J$5:$J$1328,F$57),COUNTIFS(DB_ACS_Q1_Q4!$AC$5:$AC$1328,$J$4,DB_ACS_Q1_Q4!$Z$5:$Z$1328,$J$5,DB_ACS_Q1_Q4!$AA$5:$AA$1328,$B61,DB_ACS_Q1_Q4!$J$5:$J$1328,F$57))))</f>
        <v>142</v>
      </c>
      <c r="G61" s="431">
        <f t="shared" si="39"/>
        <v>5.8823529411764705E-2</v>
      </c>
      <c r="H61" s="431">
        <f t="shared" si="40"/>
        <v>7.3569482288828342E-2</v>
      </c>
      <c r="I61" s="431">
        <f t="shared" si="41"/>
        <v>0.16473317865429235</v>
      </c>
      <c r="J61" s="448">
        <f>IF(AND($J$5="Todas",$J$4="Todas"),COUNTIFS(DB_ACS_Q1_Q4!$AA$5:$AA$1328,$B61,DB_ACS_Q1_Q4!$K$5:$K$1328,J$57),IF($J$5="Todas",COUNTIFS(DB_ACS_Q1_Q4!$AC$5:$AC$1328,$J$4,DB_ACS_Q1_Q4!$AA$5:$AA$1328,$B61,DB_ACS_Q1_Q4!$K$5:$K$1328,J$57),IF($J$4="Todas",COUNTIFS(DB_ACS_Q1_Q4!$Z$5:$Z$1328,$J$5,DB_ACS_Q1_Q4!$AA$5:$AA$1328,$B61,DB_ACS_Q1_Q4!$K$5:$K$1328,J$57),COUNTIFS(DB_ACS_Q1_Q4!$AC$5:$AC$1328,$J$4,DB_ACS_Q1_Q4!$Z$5:$Z$1328,$J$5,DB_ACS_Q1_Q4!$AA$5:$AA$1328,$B61,DB_ACS_Q1_Q4!$K$5:$K$1328,J$57))))</f>
        <v>75</v>
      </c>
      <c r="K61" s="430">
        <f>IF(AND($J$5="Todas",$J$4="Todas"),COUNTIFS(DB_ACS_Q1_Q4!$AA$5:$AA$1328,$B61,DB_ACS_Q1_Q4!$K$5:$K$1328,K$57),IF($J$5="Todas",COUNTIFS(DB_ACS_Q1_Q4!$AC$5:$AC$1328,$J$4,DB_ACS_Q1_Q4!$AA$5:$AA$1328,$B61,DB_ACS_Q1_Q4!$K$5:$K$1328,K$57),IF($J$4="Todas",COUNTIFS(DB_ACS_Q1_Q4!$Z$5:$Z$1328,$J$5,DB_ACS_Q1_Q4!$AA$5:$AA$1328,$B61,DB_ACS_Q1_Q4!$K$5:$K$1328,K$57),COUNTIFS(DB_ACS_Q1_Q4!$AC$5:$AC$1328,$J$4,DB_ACS_Q1_Q4!$Z$5:$Z$1328,$J$5,DB_ACS_Q1_Q4!$AA$5:$AA$1328,$B61,DB_ACS_Q1_Q4!$K$5:$K$1328,K$57))))</f>
        <v>37</v>
      </c>
      <c r="L61" s="430">
        <f>IF(AND($J$5="Todas",$J$4="Todas"),COUNTIFS(DB_ACS_Q1_Q4!$AA$5:$AA$1328,$B61,DB_ACS_Q1_Q4!$K$5:$K$1328,L$57),IF($J$5="Todas",COUNTIFS(DB_ACS_Q1_Q4!$AC$5:$AC$1328,$J$4,DB_ACS_Q1_Q4!$AA$5:$AA$1328,$B61,DB_ACS_Q1_Q4!$K$5:$K$1328,L$57),IF($J$4="Todas",COUNTIFS(DB_ACS_Q1_Q4!$Z$5:$Z$1328,$J$5,DB_ACS_Q1_Q4!$AA$5:$AA$1328,$B61,DB_ACS_Q1_Q4!$K$5:$K$1328,L$57),COUNTIFS(DB_ACS_Q1_Q4!$AC$5:$AC$1328,$J$4,DB_ACS_Q1_Q4!$Z$5:$Z$1328,$J$5,DB_ACS_Q1_Q4!$AA$5:$AA$1328,$B61,DB_ACS_Q1_Q4!$K$5:$K$1328,L$57))))</f>
        <v>59</v>
      </c>
      <c r="M61" s="431">
        <f t="shared" si="42"/>
        <v>0.12396694214876033</v>
      </c>
      <c r="N61" s="431">
        <f t="shared" si="43"/>
        <v>0.12251655629139073</v>
      </c>
      <c r="O61" s="431">
        <f t="shared" si="44"/>
        <v>0.16573033707865167</v>
      </c>
      <c r="P61" s="305"/>
      <c r="Q61" s="305"/>
    </row>
    <row r="62" spans="2:21" ht="15" customHeight="1">
      <c r="B62" s="427" t="str">
        <f t="shared" si="38"/>
        <v>Solar Térmica</v>
      </c>
      <c r="C62" s="429">
        <f t="shared" si="45"/>
        <v>1.66270783847981E-2</v>
      </c>
      <c r="D62" s="430">
        <f>IF(AND($J$5="Todas",$J$4="Todas"),COUNTIFS(DB_ACS_Q1_Q4!$AA$5:$AA$1328,$B62,DB_ACS_Q1_Q4!$J$5:$J$1328,D$57),IF($J$5="Todas",COUNTIFS(DB_ACS_Q1_Q4!$AC$5:$AC$1328,$J$4,DB_ACS_Q1_Q4!$AA$5:$AA$1328,$B62,DB_ACS_Q1_Q4!$J$5:$J$1328,D$57),IF($J$4="Todas",COUNTIFS(DB_ACS_Q1_Q4!$Z$5:$Z$1328,$J$5,DB_ACS_Q1_Q4!$AA$5:$AA$1328,$B62,DB_ACS_Q1_Q4!$J$5:$J$1328,D$57),COUNTIFS(DB_ACS_Q1_Q4!$AC$5:$AC$1328,$J$4,DB_ACS_Q1_Q4!$Z$5:$Z$1328,$J$5,DB_ACS_Q1_Q4!$AA$5:$AA$1328,$B62,DB_ACS_Q1_Q4!$J$5:$J$1328,D$57))))</f>
        <v>1</v>
      </c>
      <c r="E62" s="430">
        <f>IF(AND($J$5="Todas",$J$4="Todas"),COUNTIFS(DB_ACS_Q1_Q4!$AA$5:$AA$1328,$B62,DB_ACS_Q1_Q4!$J$5:$J$1328,E$57),IF($J$5="Todas",COUNTIFS(DB_ACS_Q1_Q4!$AC$5:$AC$1328,$J$4,DB_ACS_Q1_Q4!$AA$5:$AA$1328,$B62,DB_ACS_Q1_Q4!$J$5:$J$1328,E$57),IF($J$4="Todas",COUNTIFS(DB_ACS_Q1_Q4!$Z$5:$Z$1328,$J$5,DB_ACS_Q1_Q4!$AA$5:$AA$1328,$B62,DB_ACS_Q1_Q4!$J$5:$J$1328,E$57),COUNTIFS(DB_ACS_Q1_Q4!$AC$5:$AC$1328,$J$4,DB_ACS_Q1_Q4!$Z$5:$Z$1328,$J$5,DB_ACS_Q1_Q4!$AA$5:$AA$1328,$B62,DB_ACS_Q1_Q4!$J$5:$J$1328,E$57))))</f>
        <v>4</v>
      </c>
      <c r="F62" s="430">
        <f>IF(AND($J$5="Todas",$J$4="Todas"),COUNTIFS(DB_ACS_Q1_Q4!$AA$5:$AA$1328,$B62,DB_ACS_Q1_Q4!$J$5:$J$1328,F$57),IF($J$5="Todas",COUNTIFS(DB_ACS_Q1_Q4!$AC$5:$AC$1328,$J$4,DB_ACS_Q1_Q4!$AA$5:$AA$1328,$B62,DB_ACS_Q1_Q4!$J$5:$J$1328,F$57),IF($J$4="Todas",COUNTIFS(DB_ACS_Q1_Q4!$Z$5:$Z$1328,$J$5,DB_ACS_Q1_Q4!$AA$5:$AA$1328,$B62,DB_ACS_Q1_Q4!$J$5:$J$1328,F$57),COUNTIFS(DB_ACS_Q1_Q4!$AC$5:$AC$1328,$J$4,DB_ACS_Q1_Q4!$Z$5:$Z$1328,$J$5,DB_ACS_Q1_Q4!$AA$5:$AA$1328,$B62,DB_ACS_Q1_Q4!$J$5:$J$1328,F$57))))</f>
        <v>16</v>
      </c>
      <c r="G62" s="431">
        <f t="shared" si="39"/>
        <v>2.9411764705882353E-2</v>
      </c>
      <c r="H62" s="431">
        <f t="shared" si="40"/>
        <v>1.0899182561307902E-2</v>
      </c>
      <c r="I62" s="431">
        <f t="shared" si="41"/>
        <v>1.8561484918793503E-2</v>
      </c>
      <c r="J62" s="448">
        <f>IF(AND($J$5="Todas",$J$4="Todas"),COUNTIFS(DB_ACS_Q1_Q4!$AA$5:$AA$1328,$B62,DB_ACS_Q1_Q4!$K$5:$K$1328,J$57),IF($J$5="Todas",COUNTIFS(DB_ACS_Q1_Q4!$AC$5:$AC$1328,$J$4,DB_ACS_Q1_Q4!$AA$5:$AA$1328,$B62,DB_ACS_Q1_Q4!$K$5:$K$1328,J$57),IF($J$4="Todas",COUNTIFS(DB_ACS_Q1_Q4!$Z$5:$Z$1328,$J$5,DB_ACS_Q1_Q4!$AA$5:$AA$1328,$B62,DB_ACS_Q1_Q4!$K$5:$K$1328,J$57),COUNTIFS(DB_ACS_Q1_Q4!$AC$5:$AC$1328,$J$4,DB_ACS_Q1_Q4!$Z$5:$Z$1328,$J$5,DB_ACS_Q1_Q4!$AA$5:$AA$1328,$B62,DB_ACS_Q1_Q4!$K$5:$K$1328,J$57))))</f>
        <v>9</v>
      </c>
      <c r="K62" s="430">
        <f>IF(AND($J$5="Todas",$J$4="Todas"),COUNTIFS(DB_ACS_Q1_Q4!$AA$5:$AA$1328,$B62,DB_ACS_Q1_Q4!$K$5:$K$1328,K$57),IF($J$5="Todas",COUNTIFS(DB_ACS_Q1_Q4!$AC$5:$AC$1328,$J$4,DB_ACS_Q1_Q4!$AA$5:$AA$1328,$B62,DB_ACS_Q1_Q4!$K$5:$K$1328,K$57),IF($J$4="Todas",COUNTIFS(DB_ACS_Q1_Q4!$Z$5:$Z$1328,$J$5,DB_ACS_Q1_Q4!$AA$5:$AA$1328,$B62,DB_ACS_Q1_Q4!$K$5:$K$1328,K$57),COUNTIFS(DB_ACS_Q1_Q4!$AC$5:$AC$1328,$J$4,DB_ACS_Q1_Q4!$Z$5:$Z$1328,$J$5,DB_ACS_Q1_Q4!$AA$5:$AA$1328,$B62,DB_ACS_Q1_Q4!$K$5:$K$1328,K$57))))</f>
        <v>6</v>
      </c>
      <c r="L62" s="430">
        <f>IF(AND($J$5="Todas",$J$4="Todas"),COUNTIFS(DB_ACS_Q1_Q4!$AA$5:$AA$1328,$B62,DB_ACS_Q1_Q4!$K$5:$K$1328,L$57),IF($J$5="Todas",COUNTIFS(DB_ACS_Q1_Q4!$AC$5:$AC$1328,$J$4,DB_ACS_Q1_Q4!$AA$5:$AA$1328,$B62,DB_ACS_Q1_Q4!$K$5:$K$1328,L$57),IF($J$4="Todas",COUNTIFS(DB_ACS_Q1_Q4!$Z$5:$Z$1328,$J$5,DB_ACS_Q1_Q4!$AA$5:$AA$1328,$B62,DB_ACS_Q1_Q4!$K$5:$K$1328,L$57),COUNTIFS(DB_ACS_Q1_Q4!$AC$5:$AC$1328,$J$4,DB_ACS_Q1_Q4!$Z$5:$Z$1328,$J$5,DB_ACS_Q1_Q4!$AA$5:$AA$1328,$B62,DB_ACS_Q1_Q4!$K$5:$K$1328,L$57))))</f>
        <v>6</v>
      </c>
      <c r="M62" s="431">
        <f t="shared" si="42"/>
        <v>1.487603305785124E-2</v>
      </c>
      <c r="N62" s="431">
        <f t="shared" si="43"/>
        <v>1.9867549668874173E-2</v>
      </c>
      <c r="O62" s="431">
        <f t="shared" si="44"/>
        <v>1.6853932584269662E-2</v>
      </c>
      <c r="P62" s="305"/>
      <c r="Q62" s="305"/>
    </row>
    <row r="63" spans="2:21" ht="15" customHeight="1">
      <c r="B63" s="427" t="str">
        <f t="shared" si="38"/>
        <v>Otros</v>
      </c>
      <c r="C63" s="429">
        <f t="shared" si="45"/>
        <v>9.5011876484560574E-3</v>
      </c>
      <c r="D63" s="430">
        <f>IF(AND($J$5="Todas",$J$4="Todas"),COUNTIFS(DB_ACS_Q1_Q4!$AA$5:$AA$1328,$B63,DB_ACS_Q1_Q4!$J$5:$J$1328,D$57),IF($J$5="Todas",COUNTIFS(DB_ACS_Q1_Q4!$AC$5:$AC$1328,$J$4,DB_ACS_Q1_Q4!$AA$5:$AA$1328,$B63,DB_ACS_Q1_Q4!$J$5:$J$1328,D$57),IF($J$4="Todas",COUNTIFS(DB_ACS_Q1_Q4!$Z$5:$Z$1328,$J$5,DB_ACS_Q1_Q4!$AA$5:$AA$1328,$B63,DB_ACS_Q1_Q4!$J$5:$J$1328,D$57),COUNTIFS(DB_ACS_Q1_Q4!$AC$5:$AC$1328,$J$4,DB_ACS_Q1_Q4!$Z$5:$Z$1328,$J$5,DB_ACS_Q1_Q4!$AA$5:$AA$1328,$B63,DB_ACS_Q1_Q4!$J$5:$J$1328,D$57))))</f>
        <v>2</v>
      </c>
      <c r="E63" s="430">
        <f>IF(AND($J$5="Todas",$J$4="Todas"),COUNTIFS(DB_ACS_Q1_Q4!$AA$5:$AA$1328,$B63,DB_ACS_Q1_Q4!$J$5:$J$1328,E$57),IF($J$5="Todas",COUNTIFS(DB_ACS_Q1_Q4!$AC$5:$AC$1328,$J$4,DB_ACS_Q1_Q4!$AA$5:$AA$1328,$B63,DB_ACS_Q1_Q4!$J$5:$J$1328,E$57),IF($J$4="Todas",COUNTIFS(DB_ACS_Q1_Q4!$Z$5:$Z$1328,$J$5,DB_ACS_Q1_Q4!$AA$5:$AA$1328,$B63,DB_ACS_Q1_Q4!$J$5:$J$1328,E$57),COUNTIFS(DB_ACS_Q1_Q4!$AC$5:$AC$1328,$J$4,DB_ACS_Q1_Q4!$Z$5:$Z$1328,$J$5,DB_ACS_Q1_Q4!$AA$5:$AA$1328,$B63,DB_ACS_Q1_Q4!$J$5:$J$1328,E$57))))</f>
        <v>5</v>
      </c>
      <c r="F63" s="430">
        <f>IF(AND($J$5="Todas",$J$4="Todas"),COUNTIFS(DB_ACS_Q1_Q4!$AA$5:$AA$1328,$B63,DB_ACS_Q1_Q4!$J$5:$J$1328,F$57),IF($J$5="Todas",COUNTIFS(DB_ACS_Q1_Q4!$AC$5:$AC$1328,$J$4,DB_ACS_Q1_Q4!$AA$5:$AA$1328,$B63,DB_ACS_Q1_Q4!$J$5:$J$1328,F$57),IF($J$4="Todas",COUNTIFS(DB_ACS_Q1_Q4!$Z$5:$Z$1328,$J$5,DB_ACS_Q1_Q4!$AA$5:$AA$1328,$B63,DB_ACS_Q1_Q4!$J$5:$J$1328,F$57),COUNTIFS(DB_ACS_Q1_Q4!$AC$5:$AC$1328,$J$4,DB_ACS_Q1_Q4!$Z$5:$Z$1328,$J$5,DB_ACS_Q1_Q4!$AA$5:$AA$1328,$B63,DB_ACS_Q1_Q4!$J$5:$J$1328,F$57))))</f>
        <v>5</v>
      </c>
      <c r="G63" s="431">
        <f t="shared" si="39"/>
        <v>5.8823529411764705E-2</v>
      </c>
      <c r="H63" s="431">
        <f t="shared" si="40"/>
        <v>1.3623978201634877E-2</v>
      </c>
      <c r="I63" s="431">
        <f t="shared" si="41"/>
        <v>5.8004640371229696E-3</v>
      </c>
      <c r="J63" s="448">
        <f>IF(AND($J$5="Todas",$J$4="Todas"),COUNTIFS(DB_ACS_Q1_Q4!$AA$5:$AA$1328,$B63,DB_ACS_Q1_Q4!$K$5:$K$1328,J$57),IF($J$5="Todas",COUNTIFS(DB_ACS_Q1_Q4!$AC$5:$AC$1328,$J$4,DB_ACS_Q1_Q4!$AA$5:$AA$1328,$B63,DB_ACS_Q1_Q4!$K$5:$K$1328,J$57),IF($J$4="Todas",COUNTIFS(DB_ACS_Q1_Q4!$Z$5:$Z$1328,$J$5,DB_ACS_Q1_Q4!$AA$5:$AA$1328,$B63,DB_ACS_Q1_Q4!$K$5:$K$1328,J$57),COUNTIFS(DB_ACS_Q1_Q4!$AC$5:$AC$1328,$J$4,DB_ACS_Q1_Q4!$Z$5:$Z$1328,$J$5,DB_ACS_Q1_Q4!$AA$5:$AA$1328,$B63,DB_ACS_Q1_Q4!$K$5:$K$1328,J$57))))</f>
        <v>7</v>
      </c>
      <c r="K63" s="430">
        <f>IF(AND($J$5="Todas",$J$4="Todas"),COUNTIFS(DB_ACS_Q1_Q4!$AA$5:$AA$1328,$B63,DB_ACS_Q1_Q4!$K$5:$K$1328,K$57),IF($J$5="Todas",COUNTIFS(DB_ACS_Q1_Q4!$AC$5:$AC$1328,$J$4,DB_ACS_Q1_Q4!$AA$5:$AA$1328,$B63,DB_ACS_Q1_Q4!$K$5:$K$1328,K$57),IF($J$4="Todas",COUNTIFS(DB_ACS_Q1_Q4!$Z$5:$Z$1328,$J$5,DB_ACS_Q1_Q4!$AA$5:$AA$1328,$B63,DB_ACS_Q1_Q4!$K$5:$K$1328,K$57),COUNTIFS(DB_ACS_Q1_Q4!$AC$5:$AC$1328,$J$4,DB_ACS_Q1_Q4!$Z$5:$Z$1328,$J$5,DB_ACS_Q1_Q4!$AA$5:$AA$1328,$B63,DB_ACS_Q1_Q4!$K$5:$K$1328,K$57))))</f>
        <v>1</v>
      </c>
      <c r="L63" s="430">
        <f>IF(AND($J$5="Todas",$J$4="Todas"),COUNTIFS(DB_ACS_Q1_Q4!$AA$5:$AA$1328,$B63,DB_ACS_Q1_Q4!$K$5:$K$1328,L$57),IF($J$5="Todas",COUNTIFS(DB_ACS_Q1_Q4!$AC$5:$AC$1328,$J$4,DB_ACS_Q1_Q4!$AA$5:$AA$1328,$B63,DB_ACS_Q1_Q4!$K$5:$K$1328,L$57),IF($J$4="Todas",COUNTIFS(DB_ACS_Q1_Q4!$Z$5:$Z$1328,$J$5,DB_ACS_Q1_Q4!$AA$5:$AA$1328,$B63,DB_ACS_Q1_Q4!$K$5:$K$1328,L$57),COUNTIFS(DB_ACS_Q1_Q4!$AC$5:$AC$1328,$J$4,DB_ACS_Q1_Q4!$Z$5:$Z$1328,$J$5,DB_ACS_Q1_Q4!$AA$5:$AA$1328,$B63,DB_ACS_Q1_Q4!$K$5:$K$1328,L$57))))</f>
        <v>4</v>
      </c>
      <c r="M63" s="431">
        <f t="shared" si="42"/>
        <v>1.1570247933884297E-2</v>
      </c>
      <c r="N63" s="431">
        <f t="shared" si="43"/>
        <v>3.3112582781456954E-3</v>
      </c>
      <c r="O63" s="431">
        <f t="shared" si="44"/>
        <v>1.1235955056179775E-2</v>
      </c>
      <c r="P63" s="305"/>
      <c r="Q63" s="305"/>
    </row>
    <row r="64" spans="2:21" ht="15" customHeight="1">
      <c r="B64" s="427" t="str">
        <f t="shared" si="38"/>
        <v>Biomasa</v>
      </c>
      <c r="C64" s="429">
        <f t="shared" si="45"/>
        <v>3.1670625494853522E-3</v>
      </c>
      <c r="D64" s="430">
        <f>IF(AND($J$5="Todas",$J$4="Todas"),COUNTIFS(DB_ACS_Q1_Q4!$AA$5:$AA$1328,$B64,DB_ACS_Q1_Q4!$J$5:$J$1328,D$57),IF($J$5="Todas",COUNTIFS(DB_ACS_Q1_Q4!$AC$5:$AC$1328,$J$4,DB_ACS_Q1_Q4!$AA$5:$AA$1328,$B64,DB_ACS_Q1_Q4!$J$5:$J$1328,D$57),IF($J$4="Todas",COUNTIFS(DB_ACS_Q1_Q4!$Z$5:$Z$1328,$J$5,DB_ACS_Q1_Q4!$AA$5:$AA$1328,$B64,DB_ACS_Q1_Q4!$J$5:$J$1328,D$57),COUNTIFS(DB_ACS_Q1_Q4!$AC$5:$AC$1328,$J$4,DB_ACS_Q1_Q4!$Z$5:$Z$1328,$J$5,DB_ACS_Q1_Q4!$AA$5:$AA$1328,$B64,DB_ACS_Q1_Q4!$J$5:$J$1328,D$57))))</f>
        <v>0</v>
      </c>
      <c r="E64" s="430">
        <f>IF(AND($J$5="Todas",$J$4="Todas"),COUNTIFS(DB_ACS_Q1_Q4!$AA$5:$AA$1328,$B64,DB_ACS_Q1_Q4!$J$5:$J$1328,E$57),IF($J$5="Todas",COUNTIFS(DB_ACS_Q1_Q4!$AC$5:$AC$1328,$J$4,DB_ACS_Q1_Q4!$AA$5:$AA$1328,$B64,DB_ACS_Q1_Q4!$J$5:$J$1328,E$57),IF($J$4="Todas",COUNTIFS(DB_ACS_Q1_Q4!$Z$5:$Z$1328,$J$5,DB_ACS_Q1_Q4!$AA$5:$AA$1328,$B64,DB_ACS_Q1_Q4!$J$5:$J$1328,E$57),COUNTIFS(DB_ACS_Q1_Q4!$AC$5:$AC$1328,$J$4,DB_ACS_Q1_Q4!$Z$5:$Z$1328,$J$5,DB_ACS_Q1_Q4!$AA$5:$AA$1328,$B64,DB_ACS_Q1_Q4!$J$5:$J$1328,E$57))))</f>
        <v>2</v>
      </c>
      <c r="F64" s="430">
        <f>IF(AND($J$5="Todas",$J$4="Todas"),COUNTIFS(DB_ACS_Q1_Q4!$AA$5:$AA$1328,$B64,DB_ACS_Q1_Q4!$J$5:$J$1328,F$57),IF($J$5="Todas",COUNTIFS(DB_ACS_Q1_Q4!$AC$5:$AC$1328,$J$4,DB_ACS_Q1_Q4!$AA$5:$AA$1328,$B64,DB_ACS_Q1_Q4!$J$5:$J$1328,F$57),IF($J$4="Todas",COUNTIFS(DB_ACS_Q1_Q4!$Z$5:$Z$1328,$J$5,DB_ACS_Q1_Q4!$AA$5:$AA$1328,$B64,DB_ACS_Q1_Q4!$J$5:$J$1328,F$57),COUNTIFS(DB_ACS_Q1_Q4!$AC$5:$AC$1328,$J$4,DB_ACS_Q1_Q4!$Z$5:$Z$1328,$J$5,DB_ACS_Q1_Q4!$AA$5:$AA$1328,$B64,DB_ACS_Q1_Q4!$J$5:$J$1328,F$57))))</f>
        <v>2</v>
      </c>
      <c r="G64" s="431">
        <f t="shared" si="39"/>
        <v>0</v>
      </c>
      <c r="H64" s="431">
        <f t="shared" si="40"/>
        <v>5.4495912806539508E-3</v>
      </c>
      <c r="I64" s="431">
        <f t="shared" si="41"/>
        <v>2.3201856148491878E-3</v>
      </c>
      <c r="J64" s="448">
        <f>IF(AND($J$5="Todas",$J$4="Todas"),COUNTIFS(DB_ACS_Q1_Q4!$AA$5:$AA$1328,$B64,DB_ACS_Q1_Q4!$K$5:$K$1328,J$57),IF($J$5="Todas",COUNTIFS(DB_ACS_Q1_Q4!$AC$5:$AC$1328,$J$4,DB_ACS_Q1_Q4!$AA$5:$AA$1328,$B64,DB_ACS_Q1_Q4!$K$5:$K$1328,J$57),IF($J$4="Todas",COUNTIFS(DB_ACS_Q1_Q4!$Z$5:$Z$1328,$J$5,DB_ACS_Q1_Q4!$AA$5:$AA$1328,$B64,DB_ACS_Q1_Q4!$K$5:$K$1328,J$57),COUNTIFS(DB_ACS_Q1_Q4!$AC$5:$AC$1328,$J$4,DB_ACS_Q1_Q4!$Z$5:$Z$1328,$J$5,DB_ACS_Q1_Q4!$AA$5:$AA$1328,$B64,DB_ACS_Q1_Q4!$K$5:$K$1328,J$57))))</f>
        <v>3</v>
      </c>
      <c r="K64" s="430">
        <f>IF(AND($J$5="Todas",$J$4="Todas"),COUNTIFS(DB_ACS_Q1_Q4!$AA$5:$AA$1328,$B64,DB_ACS_Q1_Q4!$K$5:$K$1328,K$57),IF($J$5="Todas",COUNTIFS(DB_ACS_Q1_Q4!$AC$5:$AC$1328,$J$4,DB_ACS_Q1_Q4!$AA$5:$AA$1328,$B64,DB_ACS_Q1_Q4!$K$5:$K$1328,K$57),IF($J$4="Todas",COUNTIFS(DB_ACS_Q1_Q4!$Z$5:$Z$1328,$J$5,DB_ACS_Q1_Q4!$AA$5:$AA$1328,$B64,DB_ACS_Q1_Q4!$K$5:$K$1328,K$57),COUNTIFS(DB_ACS_Q1_Q4!$AC$5:$AC$1328,$J$4,DB_ACS_Q1_Q4!$Z$5:$Z$1328,$J$5,DB_ACS_Q1_Q4!$AA$5:$AA$1328,$B64,DB_ACS_Q1_Q4!$K$5:$K$1328,K$57))))</f>
        <v>0</v>
      </c>
      <c r="L64" s="430">
        <f>IF(AND($J$5="Todas",$J$4="Todas"),COUNTIFS(DB_ACS_Q1_Q4!$AA$5:$AA$1328,$B64,DB_ACS_Q1_Q4!$K$5:$K$1328,L$57),IF($J$5="Todas",COUNTIFS(DB_ACS_Q1_Q4!$AC$5:$AC$1328,$J$4,DB_ACS_Q1_Q4!$AA$5:$AA$1328,$B64,DB_ACS_Q1_Q4!$K$5:$K$1328,L$57),IF($J$4="Todas",COUNTIFS(DB_ACS_Q1_Q4!$Z$5:$Z$1328,$J$5,DB_ACS_Q1_Q4!$AA$5:$AA$1328,$B64,DB_ACS_Q1_Q4!$K$5:$K$1328,L$57),COUNTIFS(DB_ACS_Q1_Q4!$AC$5:$AC$1328,$J$4,DB_ACS_Q1_Q4!$Z$5:$Z$1328,$J$5,DB_ACS_Q1_Q4!$AA$5:$AA$1328,$B64,DB_ACS_Q1_Q4!$K$5:$K$1328,L$57))))</f>
        <v>1</v>
      </c>
      <c r="M64" s="431">
        <f t="shared" si="42"/>
        <v>4.9586776859504135E-3</v>
      </c>
      <c r="N64" s="431">
        <f t="shared" si="43"/>
        <v>0</v>
      </c>
      <c r="O64" s="431">
        <f t="shared" si="44"/>
        <v>2.8089887640449437E-3</v>
      </c>
      <c r="P64" s="305"/>
      <c r="Q64" s="305"/>
    </row>
    <row r="65" spans="2:27" ht="15" customHeight="1">
      <c r="B65" s="427" t="str">
        <f t="shared" si="38"/>
        <v>Bomba de calor agua</v>
      </c>
      <c r="C65" s="429">
        <f t="shared" si="45"/>
        <v>2.3752969121140144E-3</v>
      </c>
      <c r="D65" s="430">
        <f>IF(AND($J$5="Todas",$J$4="Todas"),COUNTIFS(DB_ACS_Q1_Q4!$AA$5:$AA$1328,$B65,DB_ACS_Q1_Q4!$J$5:$J$1328,D$57),IF($J$5="Todas",COUNTIFS(DB_ACS_Q1_Q4!$AC$5:$AC$1328,$J$4,DB_ACS_Q1_Q4!$AA$5:$AA$1328,$B65,DB_ACS_Q1_Q4!$J$5:$J$1328,D$57),IF($J$4="Todas",COUNTIFS(DB_ACS_Q1_Q4!$Z$5:$Z$1328,$J$5,DB_ACS_Q1_Q4!$AA$5:$AA$1328,$B65,DB_ACS_Q1_Q4!$J$5:$J$1328,D$57),COUNTIFS(DB_ACS_Q1_Q4!$AC$5:$AC$1328,$J$4,DB_ACS_Q1_Q4!$Z$5:$Z$1328,$J$5,DB_ACS_Q1_Q4!$AA$5:$AA$1328,$B65,DB_ACS_Q1_Q4!$J$5:$J$1328,D$57))))</f>
        <v>0</v>
      </c>
      <c r="E65" s="430">
        <f>IF(AND($J$5="Todas",$J$4="Todas"),COUNTIFS(DB_ACS_Q1_Q4!$AA$5:$AA$1328,$B65,DB_ACS_Q1_Q4!$J$5:$J$1328,E$57),IF($J$5="Todas",COUNTIFS(DB_ACS_Q1_Q4!$AC$5:$AC$1328,$J$4,DB_ACS_Q1_Q4!$AA$5:$AA$1328,$B65,DB_ACS_Q1_Q4!$J$5:$J$1328,E$57),IF($J$4="Todas",COUNTIFS(DB_ACS_Q1_Q4!$Z$5:$Z$1328,$J$5,DB_ACS_Q1_Q4!$AA$5:$AA$1328,$B65,DB_ACS_Q1_Q4!$J$5:$J$1328,E$57),COUNTIFS(DB_ACS_Q1_Q4!$AC$5:$AC$1328,$J$4,DB_ACS_Q1_Q4!$Z$5:$Z$1328,$J$5,DB_ACS_Q1_Q4!$AA$5:$AA$1328,$B65,DB_ACS_Q1_Q4!$J$5:$J$1328,E$57))))</f>
        <v>0</v>
      </c>
      <c r="F65" s="430">
        <f>IF(AND($J$5="Todas",$J$4="Todas"),COUNTIFS(DB_ACS_Q1_Q4!$AA$5:$AA$1328,$B65,DB_ACS_Q1_Q4!$J$5:$J$1328,F$57),IF($J$5="Todas",COUNTIFS(DB_ACS_Q1_Q4!$AC$5:$AC$1328,$J$4,DB_ACS_Q1_Q4!$AA$5:$AA$1328,$B65,DB_ACS_Q1_Q4!$J$5:$J$1328,F$57),IF($J$4="Todas",COUNTIFS(DB_ACS_Q1_Q4!$Z$5:$Z$1328,$J$5,DB_ACS_Q1_Q4!$AA$5:$AA$1328,$B65,DB_ACS_Q1_Q4!$J$5:$J$1328,F$57),COUNTIFS(DB_ACS_Q1_Q4!$AC$5:$AC$1328,$J$4,DB_ACS_Q1_Q4!$Z$5:$Z$1328,$J$5,DB_ACS_Q1_Q4!$AA$5:$AA$1328,$B65,DB_ACS_Q1_Q4!$J$5:$J$1328,F$57))))</f>
        <v>3</v>
      </c>
      <c r="G65" s="431">
        <f t="shared" si="39"/>
        <v>0</v>
      </c>
      <c r="H65" s="431">
        <f t="shared" si="40"/>
        <v>0</v>
      </c>
      <c r="I65" s="431">
        <f t="shared" si="41"/>
        <v>3.4802784222737818E-3</v>
      </c>
      <c r="J65" s="448">
        <f>IF(AND($J$5="Todas",$J$4="Todas"),COUNTIFS(DB_ACS_Q1_Q4!$AA$5:$AA$1328,$B65,DB_ACS_Q1_Q4!$K$5:$K$1328,J$57),IF($J$5="Todas",COUNTIFS(DB_ACS_Q1_Q4!$AC$5:$AC$1328,$J$4,DB_ACS_Q1_Q4!$AA$5:$AA$1328,$B65,DB_ACS_Q1_Q4!$K$5:$K$1328,J$57),IF($J$4="Todas",COUNTIFS(DB_ACS_Q1_Q4!$Z$5:$Z$1328,$J$5,DB_ACS_Q1_Q4!$AA$5:$AA$1328,$B65,DB_ACS_Q1_Q4!$K$5:$K$1328,J$57),COUNTIFS(DB_ACS_Q1_Q4!$AC$5:$AC$1328,$J$4,DB_ACS_Q1_Q4!$Z$5:$Z$1328,$J$5,DB_ACS_Q1_Q4!$AA$5:$AA$1328,$B65,DB_ACS_Q1_Q4!$K$5:$K$1328,J$57))))</f>
        <v>0</v>
      </c>
      <c r="K65" s="430">
        <f>IF(AND($J$5="Todas",$J$4="Todas"),COUNTIFS(DB_ACS_Q1_Q4!$AA$5:$AA$1328,$B65,DB_ACS_Q1_Q4!$K$5:$K$1328,K$57),IF($J$5="Todas",COUNTIFS(DB_ACS_Q1_Q4!$AC$5:$AC$1328,$J$4,DB_ACS_Q1_Q4!$AA$5:$AA$1328,$B65,DB_ACS_Q1_Q4!$K$5:$K$1328,K$57),IF($J$4="Todas",COUNTIFS(DB_ACS_Q1_Q4!$Z$5:$Z$1328,$J$5,DB_ACS_Q1_Q4!$AA$5:$AA$1328,$B65,DB_ACS_Q1_Q4!$K$5:$K$1328,K$57),COUNTIFS(DB_ACS_Q1_Q4!$AC$5:$AC$1328,$J$4,DB_ACS_Q1_Q4!$Z$5:$Z$1328,$J$5,DB_ACS_Q1_Q4!$AA$5:$AA$1328,$B65,DB_ACS_Q1_Q4!$K$5:$K$1328,K$57))))</f>
        <v>0</v>
      </c>
      <c r="L65" s="430">
        <f>IF(AND($J$5="Todas",$J$4="Todas"),COUNTIFS(DB_ACS_Q1_Q4!$AA$5:$AA$1328,$B65,DB_ACS_Q1_Q4!$K$5:$K$1328,L$57),IF($J$5="Todas",COUNTIFS(DB_ACS_Q1_Q4!$AC$5:$AC$1328,$J$4,DB_ACS_Q1_Q4!$AA$5:$AA$1328,$B65,DB_ACS_Q1_Q4!$K$5:$K$1328,L$57),IF($J$4="Todas",COUNTIFS(DB_ACS_Q1_Q4!$Z$5:$Z$1328,$J$5,DB_ACS_Q1_Q4!$AA$5:$AA$1328,$B65,DB_ACS_Q1_Q4!$K$5:$K$1328,L$57),COUNTIFS(DB_ACS_Q1_Q4!$AC$5:$AC$1328,$J$4,DB_ACS_Q1_Q4!$Z$5:$Z$1328,$J$5,DB_ACS_Q1_Q4!$AA$5:$AA$1328,$B65,DB_ACS_Q1_Q4!$K$5:$K$1328,L$57))))</f>
        <v>3</v>
      </c>
      <c r="M65" s="431">
        <f t="shared" si="42"/>
        <v>0</v>
      </c>
      <c r="N65" s="431">
        <f t="shared" si="43"/>
        <v>0</v>
      </c>
      <c r="O65" s="431">
        <f t="shared" si="44"/>
        <v>8.4269662921348312E-3</v>
      </c>
      <c r="P65" s="305"/>
      <c r="Q65" s="305"/>
    </row>
    <row r="66" spans="2:27" ht="15" customHeight="1">
      <c r="B66" s="427" t="str">
        <f t="shared" si="38"/>
        <v>DH no renovable</v>
      </c>
      <c r="C66" s="429">
        <f t="shared" si="45"/>
        <v>7.9176563737133805E-4</v>
      </c>
      <c r="D66" s="430">
        <f>IF(AND($J$5="Todas",$J$4="Todas"),COUNTIFS(DB_ACS_Q1_Q4!$AA$5:$AA$1328,$B66,DB_ACS_Q1_Q4!$J$5:$J$1328,D$57),IF($J$5="Todas",COUNTIFS(DB_ACS_Q1_Q4!$AC$5:$AC$1328,$J$4,DB_ACS_Q1_Q4!$AA$5:$AA$1328,$B66,DB_ACS_Q1_Q4!$J$5:$J$1328,D$57),IF($J$4="Todas",COUNTIFS(DB_ACS_Q1_Q4!$Z$5:$Z$1328,$J$5,DB_ACS_Q1_Q4!$AA$5:$AA$1328,$B66,DB_ACS_Q1_Q4!$J$5:$J$1328,D$57),COUNTIFS(DB_ACS_Q1_Q4!$AC$5:$AC$1328,$J$4,DB_ACS_Q1_Q4!$Z$5:$Z$1328,$J$5,DB_ACS_Q1_Q4!$AA$5:$AA$1328,$B66,DB_ACS_Q1_Q4!$J$5:$J$1328,D$57))))</f>
        <v>0</v>
      </c>
      <c r="E66" s="430">
        <f>IF(AND($J$5="Todas",$J$4="Todas"),COUNTIFS(DB_ACS_Q1_Q4!$AA$5:$AA$1328,$B66,DB_ACS_Q1_Q4!$J$5:$J$1328,E$57),IF($J$5="Todas",COUNTIFS(DB_ACS_Q1_Q4!$AC$5:$AC$1328,$J$4,DB_ACS_Q1_Q4!$AA$5:$AA$1328,$B66,DB_ACS_Q1_Q4!$J$5:$J$1328,E$57),IF($J$4="Todas",COUNTIFS(DB_ACS_Q1_Q4!$Z$5:$Z$1328,$J$5,DB_ACS_Q1_Q4!$AA$5:$AA$1328,$B66,DB_ACS_Q1_Q4!$J$5:$J$1328,E$57),COUNTIFS(DB_ACS_Q1_Q4!$AC$5:$AC$1328,$J$4,DB_ACS_Q1_Q4!$Z$5:$Z$1328,$J$5,DB_ACS_Q1_Q4!$AA$5:$AA$1328,$B66,DB_ACS_Q1_Q4!$J$5:$J$1328,E$57))))</f>
        <v>0</v>
      </c>
      <c r="F66" s="430">
        <f>IF(AND($J$5="Todas",$J$4="Todas"),COUNTIFS(DB_ACS_Q1_Q4!$AA$5:$AA$1328,$B66,DB_ACS_Q1_Q4!$J$5:$J$1328,F$57),IF($J$5="Todas",COUNTIFS(DB_ACS_Q1_Q4!$AC$5:$AC$1328,$J$4,DB_ACS_Q1_Q4!$AA$5:$AA$1328,$B66,DB_ACS_Q1_Q4!$J$5:$J$1328,F$57),IF($J$4="Todas",COUNTIFS(DB_ACS_Q1_Q4!$Z$5:$Z$1328,$J$5,DB_ACS_Q1_Q4!$AA$5:$AA$1328,$B66,DB_ACS_Q1_Q4!$J$5:$J$1328,F$57),COUNTIFS(DB_ACS_Q1_Q4!$AC$5:$AC$1328,$J$4,DB_ACS_Q1_Q4!$Z$5:$Z$1328,$J$5,DB_ACS_Q1_Q4!$AA$5:$AA$1328,$B66,DB_ACS_Q1_Q4!$J$5:$J$1328,F$57))))</f>
        <v>1</v>
      </c>
      <c r="G66" s="431">
        <f t="shared" si="39"/>
        <v>0</v>
      </c>
      <c r="H66" s="431">
        <f t="shared" si="40"/>
        <v>0</v>
      </c>
      <c r="I66" s="431">
        <f t="shared" si="41"/>
        <v>1.1600928074245939E-3</v>
      </c>
      <c r="J66" s="448">
        <f>IF(AND($J$5="Todas",$J$4="Todas"),COUNTIFS(DB_ACS_Q1_Q4!$AA$5:$AA$1328,$B66,DB_ACS_Q1_Q4!$K$5:$K$1328,J$57),IF($J$5="Todas",COUNTIFS(DB_ACS_Q1_Q4!$AC$5:$AC$1328,$J$4,DB_ACS_Q1_Q4!$AA$5:$AA$1328,$B66,DB_ACS_Q1_Q4!$K$5:$K$1328,J$57),IF($J$4="Todas",COUNTIFS(DB_ACS_Q1_Q4!$Z$5:$Z$1328,$J$5,DB_ACS_Q1_Q4!$AA$5:$AA$1328,$B66,DB_ACS_Q1_Q4!$K$5:$K$1328,J$57),COUNTIFS(DB_ACS_Q1_Q4!$AC$5:$AC$1328,$J$4,DB_ACS_Q1_Q4!$Z$5:$Z$1328,$J$5,DB_ACS_Q1_Q4!$AA$5:$AA$1328,$B66,DB_ACS_Q1_Q4!$K$5:$K$1328,J$57))))</f>
        <v>0</v>
      </c>
      <c r="K66" s="430">
        <f>IF(AND($J$5="Todas",$J$4="Todas"),COUNTIFS(DB_ACS_Q1_Q4!$AA$5:$AA$1328,$B66,DB_ACS_Q1_Q4!$K$5:$K$1328,K$57),IF($J$5="Todas",COUNTIFS(DB_ACS_Q1_Q4!$AC$5:$AC$1328,$J$4,DB_ACS_Q1_Q4!$AA$5:$AA$1328,$B66,DB_ACS_Q1_Q4!$K$5:$K$1328,K$57),IF($J$4="Todas",COUNTIFS(DB_ACS_Q1_Q4!$Z$5:$Z$1328,$J$5,DB_ACS_Q1_Q4!$AA$5:$AA$1328,$B66,DB_ACS_Q1_Q4!$K$5:$K$1328,K$57),COUNTIFS(DB_ACS_Q1_Q4!$AC$5:$AC$1328,$J$4,DB_ACS_Q1_Q4!$Z$5:$Z$1328,$J$5,DB_ACS_Q1_Q4!$AA$5:$AA$1328,$B66,DB_ACS_Q1_Q4!$K$5:$K$1328,K$57))))</f>
        <v>1</v>
      </c>
      <c r="L66" s="430">
        <f>IF(AND($J$5="Todas",$J$4="Todas"),COUNTIFS(DB_ACS_Q1_Q4!$AA$5:$AA$1328,$B66,DB_ACS_Q1_Q4!$K$5:$K$1328,L$57),IF($J$5="Todas",COUNTIFS(DB_ACS_Q1_Q4!$AC$5:$AC$1328,$J$4,DB_ACS_Q1_Q4!$AA$5:$AA$1328,$B66,DB_ACS_Q1_Q4!$K$5:$K$1328,L$57),IF($J$4="Todas",COUNTIFS(DB_ACS_Q1_Q4!$Z$5:$Z$1328,$J$5,DB_ACS_Q1_Q4!$AA$5:$AA$1328,$B66,DB_ACS_Q1_Q4!$K$5:$K$1328,L$57),COUNTIFS(DB_ACS_Q1_Q4!$AC$5:$AC$1328,$J$4,DB_ACS_Q1_Q4!$Z$5:$Z$1328,$J$5,DB_ACS_Q1_Q4!$AA$5:$AA$1328,$B66,DB_ACS_Q1_Q4!$K$5:$K$1328,L$57))))</f>
        <v>0</v>
      </c>
      <c r="M66" s="431">
        <f t="shared" si="42"/>
        <v>0</v>
      </c>
      <c r="N66" s="431">
        <f t="shared" si="43"/>
        <v>3.3112582781456954E-3</v>
      </c>
      <c r="O66" s="431">
        <f t="shared" si="44"/>
        <v>0</v>
      </c>
      <c r="P66" s="305"/>
      <c r="Q66" s="305"/>
    </row>
    <row r="67" spans="2:27" ht="15" customHeight="1" thickBot="1">
      <c r="B67" s="436" t="str">
        <f t="shared" si="38"/>
        <v>Carbón</v>
      </c>
      <c r="C67" s="438">
        <f t="shared" si="45"/>
        <v>7.9176563737133805E-4</v>
      </c>
      <c r="D67" s="439">
        <f>IF(AND($J$5="Todas",$J$4="Todas"),COUNTIFS(DB_ACS_Q1_Q4!$AA$5:$AA$1328,$B67,DB_ACS_Q1_Q4!$J$5:$J$1328,D$57),IF($J$5="Todas",COUNTIFS(DB_ACS_Q1_Q4!$AC$5:$AC$1328,$J$4,DB_ACS_Q1_Q4!$AA$5:$AA$1328,$B67,DB_ACS_Q1_Q4!$J$5:$J$1328,D$57),IF($J$4="Todas",COUNTIFS(DB_ACS_Q1_Q4!$Z$5:$Z$1328,$J$5,DB_ACS_Q1_Q4!$AA$5:$AA$1328,$B67,DB_ACS_Q1_Q4!$J$5:$J$1328,D$57),COUNTIFS(DB_ACS_Q1_Q4!$AC$5:$AC$1328,$J$4,DB_ACS_Q1_Q4!$Z$5:$Z$1328,$J$5,DB_ACS_Q1_Q4!$AA$5:$AA$1328,$B67,DB_ACS_Q1_Q4!$J$5:$J$1328,D$57))))</f>
        <v>0</v>
      </c>
      <c r="E67" s="439">
        <f>IF(AND($J$5="Todas",$J$4="Todas"),COUNTIFS(DB_ACS_Q1_Q4!$AA$5:$AA$1328,$B67,DB_ACS_Q1_Q4!$J$5:$J$1328,E$57),IF($J$5="Todas",COUNTIFS(DB_ACS_Q1_Q4!$AC$5:$AC$1328,$J$4,DB_ACS_Q1_Q4!$AA$5:$AA$1328,$B67,DB_ACS_Q1_Q4!$J$5:$J$1328,E$57),IF($J$4="Todas",COUNTIFS(DB_ACS_Q1_Q4!$Z$5:$Z$1328,$J$5,DB_ACS_Q1_Q4!$AA$5:$AA$1328,$B67,DB_ACS_Q1_Q4!$J$5:$J$1328,E$57),COUNTIFS(DB_ACS_Q1_Q4!$AC$5:$AC$1328,$J$4,DB_ACS_Q1_Q4!$Z$5:$Z$1328,$J$5,DB_ACS_Q1_Q4!$AA$5:$AA$1328,$B67,DB_ACS_Q1_Q4!$J$5:$J$1328,E$57))))</f>
        <v>0</v>
      </c>
      <c r="F67" s="439">
        <f>IF(AND($J$5="Todas",$J$4="Todas"),COUNTIFS(DB_ACS_Q1_Q4!$AA$5:$AA$1328,$B67,DB_ACS_Q1_Q4!$J$5:$J$1328,F$57),IF($J$5="Todas",COUNTIFS(DB_ACS_Q1_Q4!$AC$5:$AC$1328,$J$4,DB_ACS_Q1_Q4!$AA$5:$AA$1328,$B67,DB_ACS_Q1_Q4!$J$5:$J$1328,F$57),IF($J$4="Todas",COUNTIFS(DB_ACS_Q1_Q4!$Z$5:$Z$1328,$J$5,DB_ACS_Q1_Q4!$AA$5:$AA$1328,$B67,DB_ACS_Q1_Q4!$J$5:$J$1328,F$57),COUNTIFS(DB_ACS_Q1_Q4!$AC$5:$AC$1328,$J$4,DB_ACS_Q1_Q4!$Z$5:$Z$1328,$J$5,DB_ACS_Q1_Q4!$AA$5:$AA$1328,$B67,DB_ACS_Q1_Q4!$J$5:$J$1328,F$57))))</f>
        <v>1</v>
      </c>
      <c r="G67" s="440">
        <f t="shared" si="39"/>
        <v>0</v>
      </c>
      <c r="H67" s="440">
        <f t="shared" si="40"/>
        <v>0</v>
      </c>
      <c r="I67" s="440">
        <f t="shared" si="41"/>
        <v>1.1600928074245939E-3</v>
      </c>
      <c r="J67" s="449">
        <f>IF(AND($J$5="Todas",$J$4="Todas"),COUNTIFS(DB_ACS_Q1_Q4!$AA$5:$AA$1328,$B67,DB_ACS_Q1_Q4!$K$5:$K$1328,J$57),IF($J$5="Todas",COUNTIFS(DB_ACS_Q1_Q4!$AC$5:$AC$1328,$J$4,DB_ACS_Q1_Q4!$AA$5:$AA$1328,$B67,DB_ACS_Q1_Q4!$K$5:$K$1328,J$57),IF($J$4="Todas",COUNTIFS(DB_ACS_Q1_Q4!$Z$5:$Z$1328,$J$5,DB_ACS_Q1_Q4!$AA$5:$AA$1328,$B67,DB_ACS_Q1_Q4!$K$5:$K$1328,J$57),COUNTIFS(DB_ACS_Q1_Q4!$AC$5:$AC$1328,$J$4,DB_ACS_Q1_Q4!$Z$5:$Z$1328,$J$5,DB_ACS_Q1_Q4!$AA$5:$AA$1328,$B67,DB_ACS_Q1_Q4!$K$5:$K$1328,J$57))))</f>
        <v>0</v>
      </c>
      <c r="K67" s="439">
        <f>IF(AND($J$5="Todas",$J$4="Todas"),COUNTIFS(DB_ACS_Q1_Q4!$AA$5:$AA$1328,$B67,DB_ACS_Q1_Q4!$K$5:$K$1328,K$57),IF($J$5="Todas",COUNTIFS(DB_ACS_Q1_Q4!$AC$5:$AC$1328,$J$4,DB_ACS_Q1_Q4!$AA$5:$AA$1328,$B67,DB_ACS_Q1_Q4!$K$5:$K$1328,K$57),IF($J$4="Todas",COUNTIFS(DB_ACS_Q1_Q4!$Z$5:$Z$1328,$J$5,DB_ACS_Q1_Q4!$AA$5:$AA$1328,$B67,DB_ACS_Q1_Q4!$K$5:$K$1328,K$57),COUNTIFS(DB_ACS_Q1_Q4!$AC$5:$AC$1328,$J$4,DB_ACS_Q1_Q4!$Z$5:$Z$1328,$J$5,DB_ACS_Q1_Q4!$AA$5:$AA$1328,$B67,DB_ACS_Q1_Q4!$K$5:$K$1328,K$57))))</f>
        <v>0</v>
      </c>
      <c r="L67" s="439">
        <f>IF(AND($J$5="Todas",$J$4="Todas"),COUNTIFS(DB_ACS_Q1_Q4!$AA$5:$AA$1328,$B67,DB_ACS_Q1_Q4!$K$5:$K$1328,L$57),IF($J$5="Todas",COUNTIFS(DB_ACS_Q1_Q4!$AC$5:$AC$1328,$J$4,DB_ACS_Q1_Q4!$AA$5:$AA$1328,$B67,DB_ACS_Q1_Q4!$K$5:$K$1328,L$57),IF($J$4="Todas",COUNTIFS(DB_ACS_Q1_Q4!$Z$5:$Z$1328,$J$5,DB_ACS_Q1_Q4!$AA$5:$AA$1328,$B67,DB_ACS_Q1_Q4!$K$5:$K$1328,L$57),COUNTIFS(DB_ACS_Q1_Q4!$AC$5:$AC$1328,$J$4,DB_ACS_Q1_Q4!$Z$5:$Z$1328,$J$5,DB_ACS_Q1_Q4!$AA$5:$AA$1328,$B67,DB_ACS_Q1_Q4!$K$5:$K$1328,L$57))))</f>
        <v>1</v>
      </c>
      <c r="M67" s="440">
        <f t="shared" si="42"/>
        <v>0</v>
      </c>
      <c r="N67" s="440">
        <f t="shared" si="43"/>
        <v>0</v>
      </c>
      <c r="O67" s="440">
        <f t="shared" si="44"/>
        <v>2.8089887640449437E-3</v>
      </c>
      <c r="P67" s="305"/>
      <c r="Q67" s="305"/>
    </row>
    <row r="68" spans="2:27" ht="15" customHeight="1" thickTop="1">
      <c r="C68" s="371"/>
      <c r="D68" s="441">
        <f t="shared" ref="D68:O68" si="46">SUM(D58:D67)</f>
        <v>34</v>
      </c>
      <c r="E68" s="441">
        <f t="shared" si="46"/>
        <v>367</v>
      </c>
      <c r="F68" s="441">
        <f t="shared" si="46"/>
        <v>862</v>
      </c>
      <c r="G68" s="442">
        <f t="shared" si="46"/>
        <v>1</v>
      </c>
      <c r="H68" s="442">
        <f t="shared" si="46"/>
        <v>1</v>
      </c>
      <c r="I68" s="442">
        <f t="shared" si="46"/>
        <v>1</v>
      </c>
      <c r="J68" s="441">
        <f t="shared" si="46"/>
        <v>605</v>
      </c>
      <c r="K68" s="441">
        <f t="shared" si="46"/>
        <v>302</v>
      </c>
      <c r="L68" s="441">
        <f t="shared" si="46"/>
        <v>356</v>
      </c>
      <c r="M68" s="442">
        <f t="shared" si="46"/>
        <v>1</v>
      </c>
      <c r="N68" s="442">
        <f t="shared" si="46"/>
        <v>1</v>
      </c>
      <c r="O68" s="442">
        <f t="shared" si="46"/>
        <v>0.99999999999999989</v>
      </c>
      <c r="P68" s="305"/>
      <c r="Q68" s="305"/>
    </row>
    <row r="69" spans="2:27" ht="15" customHeight="1">
      <c r="C69" s="371"/>
      <c r="D69" s="241"/>
      <c r="E69" s="241"/>
      <c r="F69" s="241"/>
      <c r="G69" s="298"/>
      <c r="H69" s="298"/>
      <c r="I69" s="298"/>
      <c r="K69" s="305"/>
      <c r="L69" s="305"/>
      <c r="M69" s="305"/>
      <c r="N69" s="305"/>
      <c r="O69" s="305"/>
      <c r="P69" s="241"/>
      <c r="Q69" s="241"/>
      <c r="R69" s="241"/>
      <c r="S69" s="298"/>
      <c r="T69" s="298"/>
      <c r="U69" s="298"/>
      <c r="V69" s="241"/>
      <c r="W69" s="241"/>
      <c r="X69" s="241"/>
      <c r="Y69" s="298"/>
      <c r="Z69" s="298"/>
      <c r="AA69" s="298"/>
    </row>
    <row r="70" spans="2:27" ht="15" customHeight="1">
      <c r="B70" s="452"/>
      <c r="C70" s="452"/>
      <c r="D70" s="241"/>
      <c r="E70" s="241"/>
      <c r="F70" s="298"/>
      <c r="G70" s="298"/>
      <c r="H70" s="241"/>
      <c r="I70" s="241"/>
      <c r="J70" s="241"/>
      <c r="K70" s="298"/>
      <c r="L70" s="298"/>
      <c r="M70" s="298"/>
      <c r="N70" s="241"/>
      <c r="O70" s="241"/>
      <c r="P70" s="241"/>
      <c r="Q70" s="241"/>
      <c r="R70" s="298"/>
      <c r="S70" s="298"/>
      <c r="T70" s="298"/>
      <c r="U70" s="298"/>
      <c r="V70" s="241"/>
      <c r="W70" s="241"/>
      <c r="X70" s="241"/>
      <c r="Y70" s="298"/>
      <c r="Z70" s="298"/>
      <c r="AA70" s="298"/>
    </row>
    <row r="71" spans="2:27" ht="15" customHeight="1">
      <c r="B71" s="253" t="s">
        <v>357</v>
      </c>
      <c r="C71" s="283" t="str">
        <f>$J$5</f>
        <v>Todas</v>
      </c>
      <c r="D71" s="457" t="s">
        <v>403</v>
      </c>
      <c r="E71" s="457"/>
      <c r="F71" s="457"/>
      <c r="G71" s="410"/>
      <c r="H71" s="241"/>
      <c r="I71" s="241"/>
      <c r="J71" s="241"/>
      <c r="K71" s="298"/>
      <c r="L71" s="298"/>
      <c r="M71" s="298"/>
      <c r="N71" s="241"/>
      <c r="O71" s="241"/>
      <c r="P71" s="241"/>
      <c r="Q71" s="241"/>
      <c r="R71" s="298"/>
      <c r="S71" s="298"/>
      <c r="T71" s="298"/>
      <c r="U71" s="298"/>
      <c r="V71" s="241"/>
      <c r="W71" s="241"/>
      <c r="X71" s="241"/>
      <c r="Y71" s="298"/>
      <c r="Z71" s="298"/>
      <c r="AA71" s="298"/>
    </row>
    <row r="72" spans="2:27" ht="15" customHeight="1">
      <c r="B72" s="253" t="s">
        <v>398</v>
      </c>
      <c r="C72" s="283" t="str">
        <f>$J$4</f>
        <v>Todas</v>
      </c>
      <c r="D72" s="415" t="s">
        <v>367</v>
      </c>
      <c r="E72" s="415" t="s">
        <v>308</v>
      </c>
      <c r="F72" s="416" t="s">
        <v>367</v>
      </c>
      <c r="G72" s="416" t="s">
        <v>308</v>
      </c>
      <c r="I72" s="458"/>
      <c r="J72" s="458"/>
      <c r="O72" s="305"/>
      <c r="P72" s="305"/>
      <c r="Q72" s="305"/>
    </row>
    <row r="73" spans="2:27" ht="15" customHeight="1">
      <c r="B73" s="459" t="str">
        <f t="shared" ref="B73:B82" si="47">B9</f>
        <v>Gas Natural</v>
      </c>
      <c r="C73" s="422">
        <f t="shared" ref="C73:C82" si="48">IFERROR(SUM(D73:E73)/SUM($D$83:$E$83),)</f>
        <v>0.50039588281868563</v>
      </c>
      <c r="D73" s="423">
        <f>IF(AND($J$5="Todas",$J$4="Todas"),COUNTIFS(DB_ACS_Q1_Q4!$AA$5:$AA$1328,$B73,DB_ACS_Q1_Q4!$AB$5:$AB$1328,D$72),IF($J$5="Todas",COUNTIFS(DB_ACS_Q1_Q4!$AC$5:$AC$1328,$J$4,DB_ACS_Q1_Q4!$AA$5:$AA$1328,$B73,DB_ACS_Q1_Q4!$AB$5:$AB$1328,D$72),IF($J$4="Todas",COUNTIFS(DB_ACS_Q1_Q4!$Z$5:$Z$1328,$J$5,DB_ACS_Q1_Q4!$AA$5:$AA$1328,$B73,DB_ACS_Q1_Q4!$AB$5:$AB$1328,D$72),COUNTIFS(DB_ACS_Q1_Q4!$AC$5:$AC$1328,$J$4,DB_ACS_Q1_Q4!$Z$5:$Z$1328,$J$5,DB_ACS_Q1_Q4!$AA$5:$AA$1328,$B73,DB_ACS_Q1_Q4!$AB$5:$AB$1328,D$72))))</f>
        <v>87</v>
      </c>
      <c r="E73" s="423">
        <f>IF(AND($J$5="Todas",$J$4="Todas"),COUNTIFS(DB_ACS_Q1_Q4!$AA$5:$AA$1328,$B73,DB_ACS_Q1_Q4!$AB$5:$AB$1328,E$72),IF($J$5="Todas",COUNTIFS(DB_ACS_Q1_Q4!$AC$5:$AC$1328,$J$4,DB_ACS_Q1_Q4!$AA$5:$AA$1328,$B73,DB_ACS_Q1_Q4!$AB$5:$AB$1328,E$72),IF($J$4="Todas",COUNTIFS(DB_ACS_Q1_Q4!$Z$5:$Z$1328,$J$5,DB_ACS_Q1_Q4!$AA$5:$AA$1328,$B73,DB_ACS_Q1_Q4!$AB$5:$AB$1328,E$72),COUNTIFS(DB_ACS_Q1_Q4!$AC$5:$AC$1328,$J$4,DB_ACS_Q1_Q4!$Z$5:$Z$1328,$J$5,DB_ACS_Q1_Q4!$AA$5:$AA$1328,$B73,DB_ACS_Q1_Q4!$AB$5:$AB$1328,E$72))))</f>
        <v>545</v>
      </c>
      <c r="F73" s="424">
        <f t="shared" ref="F73:F82" si="49">IFERROR(D73/D$83,)</f>
        <v>0.57999999999999996</v>
      </c>
      <c r="G73" s="424">
        <f t="shared" ref="G73:G82" si="50">IFERROR(E73/E$83,)</f>
        <v>0.48966756513926324</v>
      </c>
      <c r="H73" s="298"/>
      <c r="I73" s="298"/>
      <c r="J73" s="241"/>
      <c r="K73" s="241"/>
      <c r="L73" s="241"/>
      <c r="M73" s="298"/>
      <c r="N73" s="298"/>
      <c r="O73" s="298"/>
      <c r="P73" s="241"/>
      <c r="Q73" s="241"/>
      <c r="R73" s="241"/>
      <c r="S73" s="298"/>
      <c r="T73" s="298"/>
      <c r="U73" s="298"/>
      <c r="V73" s="241"/>
      <c r="W73" s="241"/>
      <c r="X73" s="241"/>
      <c r="Y73" s="298"/>
      <c r="Z73" s="298"/>
      <c r="AA73" s="298"/>
    </row>
    <row r="74" spans="2:27" ht="15" customHeight="1">
      <c r="B74" s="428" t="str">
        <f t="shared" si="47"/>
        <v>Electricidad</v>
      </c>
      <c r="C74" s="429">
        <f t="shared" si="48"/>
        <v>0.19160728424386381</v>
      </c>
      <c r="D74" s="430">
        <f>IF(AND($J$5="Todas",$J$4="Todas"),COUNTIFS(DB_ACS_Q1_Q4!$AA$5:$AA$1328,$B74,DB_ACS_Q1_Q4!$AB$5:$AB$1328,D$72),IF($J$5="Todas",COUNTIFS(DB_ACS_Q1_Q4!$AC$5:$AC$1328,$J$4,DB_ACS_Q1_Q4!$AA$5:$AA$1328,$B74,DB_ACS_Q1_Q4!$AB$5:$AB$1328,D$72),IF($J$4="Todas",COUNTIFS(DB_ACS_Q1_Q4!$Z$5:$Z$1328,$J$5,DB_ACS_Q1_Q4!$AA$5:$AA$1328,$B74,DB_ACS_Q1_Q4!$AB$5:$AB$1328,D$72),COUNTIFS(DB_ACS_Q1_Q4!$AC$5:$AC$1328,$J$4,DB_ACS_Q1_Q4!$Z$5:$Z$1328,$J$5,DB_ACS_Q1_Q4!$AA$5:$AA$1328,$B74,DB_ACS_Q1_Q4!$AB$5:$AB$1328,D$72))))</f>
        <v>3</v>
      </c>
      <c r="E74" s="430">
        <f>IF(AND($J$5="Todas",$J$4="Todas"),COUNTIFS(DB_ACS_Q1_Q4!$AA$5:$AA$1328,$B74,DB_ACS_Q1_Q4!$AB$5:$AB$1328,E$72),IF($J$5="Todas",COUNTIFS(DB_ACS_Q1_Q4!$AC$5:$AC$1328,$J$4,DB_ACS_Q1_Q4!$AA$5:$AA$1328,$B74,DB_ACS_Q1_Q4!$AB$5:$AB$1328,E$72),IF($J$4="Todas",COUNTIFS(DB_ACS_Q1_Q4!$Z$5:$Z$1328,$J$5,DB_ACS_Q1_Q4!$AA$5:$AA$1328,$B74,DB_ACS_Q1_Q4!$AB$5:$AB$1328,E$72),COUNTIFS(DB_ACS_Q1_Q4!$AC$5:$AC$1328,$J$4,DB_ACS_Q1_Q4!$Z$5:$Z$1328,$J$5,DB_ACS_Q1_Q4!$AA$5:$AA$1328,$B74,DB_ACS_Q1_Q4!$AB$5:$AB$1328,E$72))))</f>
        <v>239</v>
      </c>
      <c r="F74" s="431">
        <f t="shared" si="49"/>
        <v>0.02</v>
      </c>
      <c r="G74" s="431">
        <f t="shared" si="50"/>
        <v>0.21473495058400718</v>
      </c>
      <c r="K74" s="397"/>
      <c r="L74" s="305"/>
      <c r="M74" s="305"/>
      <c r="N74" s="305"/>
      <c r="O74" s="305"/>
      <c r="P74" s="305"/>
      <c r="Q74" s="305"/>
    </row>
    <row r="75" spans="2:27" ht="15" customHeight="1">
      <c r="B75" s="428" t="str">
        <f t="shared" si="47"/>
        <v>GLP</v>
      </c>
      <c r="C75" s="429">
        <f t="shared" si="48"/>
        <v>0.13935075217735551</v>
      </c>
      <c r="D75" s="430">
        <f>IF(AND($J$5="Todas",$J$4="Todas"),COUNTIFS(DB_ACS_Q1_Q4!$AA$5:$AA$1328,$B75,DB_ACS_Q1_Q4!$AB$5:$AB$1328,D$72),IF($J$5="Todas",COUNTIFS(DB_ACS_Q1_Q4!$AC$5:$AC$1328,$J$4,DB_ACS_Q1_Q4!$AA$5:$AA$1328,$B75,DB_ACS_Q1_Q4!$AB$5:$AB$1328,D$72),IF($J$4="Todas",COUNTIFS(DB_ACS_Q1_Q4!$Z$5:$Z$1328,$J$5,DB_ACS_Q1_Q4!$AA$5:$AA$1328,$B75,DB_ACS_Q1_Q4!$AB$5:$AB$1328,D$72),COUNTIFS(DB_ACS_Q1_Q4!$AC$5:$AC$1328,$J$4,DB_ACS_Q1_Q4!$Z$5:$Z$1328,$J$5,DB_ACS_Q1_Q4!$AA$5:$AA$1328,$B75,DB_ACS_Q1_Q4!$AB$5:$AB$1328,D$72))))</f>
        <v>0</v>
      </c>
      <c r="E75" s="430">
        <f>IF(AND($J$5="Todas",$J$4="Todas"),COUNTIFS(DB_ACS_Q1_Q4!$AA$5:$AA$1328,$B75,DB_ACS_Q1_Q4!$AB$5:$AB$1328,E$72),IF($J$5="Todas",COUNTIFS(DB_ACS_Q1_Q4!$AC$5:$AC$1328,$J$4,DB_ACS_Q1_Q4!$AA$5:$AA$1328,$B75,DB_ACS_Q1_Q4!$AB$5:$AB$1328,E$72),IF($J$4="Todas",COUNTIFS(DB_ACS_Q1_Q4!$Z$5:$Z$1328,$J$5,DB_ACS_Q1_Q4!$AA$5:$AA$1328,$B75,DB_ACS_Q1_Q4!$AB$5:$AB$1328,E$72),COUNTIFS(DB_ACS_Q1_Q4!$AC$5:$AC$1328,$J$4,DB_ACS_Q1_Q4!$Z$5:$Z$1328,$J$5,DB_ACS_Q1_Q4!$AA$5:$AA$1328,$B75,DB_ACS_Q1_Q4!$AB$5:$AB$1328,E$72))))</f>
        <v>176</v>
      </c>
      <c r="F75" s="431">
        <f t="shared" si="49"/>
        <v>0</v>
      </c>
      <c r="G75" s="431">
        <f t="shared" si="50"/>
        <v>0.15813117699910154</v>
      </c>
      <c r="K75" s="460"/>
    </row>
    <row r="76" spans="2:27">
      <c r="B76" s="428" t="str">
        <f t="shared" si="47"/>
        <v>Gasóleo</v>
      </c>
      <c r="C76" s="429">
        <f t="shared" si="48"/>
        <v>0.13539192399049882</v>
      </c>
      <c r="D76" s="430">
        <f>IF(AND($J$5="Todas",$J$4="Todas"),COUNTIFS(DB_ACS_Q1_Q4!$AA$5:$AA$1328,$B76,DB_ACS_Q1_Q4!$AB$5:$AB$1328,D$72),IF($J$5="Todas",COUNTIFS(DB_ACS_Q1_Q4!$AC$5:$AC$1328,$J$4,DB_ACS_Q1_Q4!$AA$5:$AA$1328,$B76,DB_ACS_Q1_Q4!$AB$5:$AB$1328,D$72),IF($J$4="Todas",COUNTIFS(DB_ACS_Q1_Q4!$Z$5:$Z$1328,$J$5,DB_ACS_Q1_Q4!$AA$5:$AA$1328,$B76,DB_ACS_Q1_Q4!$AB$5:$AB$1328,D$72),COUNTIFS(DB_ACS_Q1_Q4!$AC$5:$AC$1328,$J$4,DB_ACS_Q1_Q4!$Z$5:$Z$1328,$J$5,DB_ACS_Q1_Q4!$AA$5:$AA$1328,$B76,DB_ACS_Q1_Q4!$AB$5:$AB$1328,D$72))))</f>
        <v>51</v>
      </c>
      <c r="E76" s="430">
        <f>IF(AND($J$5="Todas",$J$4="Todas"),COUNTIFS(DB_ACS_Q1_Q4!$AA$5:$AA$1328,$B76,DB_ACS_Q1_Q4!$AB$5:$AB$1328,E$72),IF($J$5="Todas",COUNTIFS(DB_ACS_Q1_Q4!$AC$5:$AC$1328,$J$4,DB_ACS_Q1_Q4!$AA$5:$AA$1328,$B76,DB_ACS_Q1_Q4!$AB$5:$AB$1328,E$72),IF($J$4="Todas",COUNTIFS(DB_ACS_Q1_Q4!$Z$5:$Z$1328,$J$5,DB_ACS_Q1_Q4!$AA$5:$AA$1328,$B76,DB_ACS_Q1_Q4!$AB$5:$AB$1328,E$72),COUNTIFS(DB_ACS_Q1_Q4!$AC$5:$AC$1328,$J$4,DB_ACS_Q1_Q4!$Z$5:$Z$1328,$J$5,DB_ACS_Q1_Q4!$AA$5:$AA$1328,$B76,DB_ACS_Q1_Q4!$AB$5:$AB$1328,E$72))))</f>
        <v>120</v>
      </c>
      <c r="F76" s="431">
        <f t="shared" si="49"/>
        <v>0.34</v>
      </c>
      <c r="G76" s="431">
        <f t="shared" si="50"/>
        <v>0.1078167115902965</v>
      </c>
      <c r="K76" s="460"/>
    </row>
    <row r="77" spans="2:27">
      <c r="B77" s="428" t="str">
        <f t="shared" si="47"/>
        <v>Solar Térmica</v>
      </c>
      <c r="C77" s="429">
        <f t="shared" si="48"/>
        <v>1.66270783847981E-2</v>
      </c>
      <c r="D77" s="430">
        <f>IF(AND($J$5="Todas",$J$4="Todas"),COUNTIFS(DB_ACS_Q1_Q4!$AA$5:$AA$1328,$B77,DB_ACS_Q1_Q4!$AB$5:$AB$1328,D$72),IF($J$5="Todas",COUNTIFS(DB_ACS_Q1_Q4!$AC$5:$AC$1328,$J$4,DB_ACS_Q1_Q4!$AA$5:$AA$1328,$B77,DB_ACS_Q1_Q4!$AB$5:$AB$1328,D$72),IF($J$4="Todas",COUNTIFS(DB_ACS_Q1_Q4!$Z$5:$Z$1328,$J$5,DB_ACS_Q1_Q4!$AA$5:$AA$1328,$B77,DB_ACS_Q1_Q4!$AB$5:$AB$1328,D$72),COUNTIFS(DB_ACS_Q1_Q4!$AC$5:$AC$1328,$J$4,DB_ACS_Q1_Q4!$Z$5:$Z$1328,$J$5,DB_ACS_Q1_Q4!$AA$5:$AA$1328,$B77,DB_ACS_Q1_Q4!$AB$5:$AB$1328,D$72))))</f>
        <v>8</v>
      </c>
      <c r="E77" s="430">
        <f>IF(AND($J$5="Todas",$J$4="Todas"),COUNTIFS(DB_ACS_Q1_Q4!$AA$5:$AA$1328,$B77,DB_ACS_Q1_Q4!$AB$5:$AB$1328,E$72),IF($J$5="Todas",COUNTIFS(DB_ACS_Q1_Q4!$AC$5:$AC$1328,$J$4,DB_ACS_Q1_Q4!$AA$5:$AA$1328,$B77,DB_ACS_Q1_Q4!$AB$5:$AB$1328,E$72),IF($J$4="Todas",COUNTIFS(DB_ACS_Q1_Q4!$Z$5:$Z$1328,$J$5,DB_ACS_Q1_Q4!$AA$5:$AA$1328,$B77,DB_ACS_Q1_Q4!$AB$5:$AB$1328,E$72),COUNTIFS(DB_ACS_Q1_Q4!$AC$5:$AC$1328,$J$4,DB_ACS_Q1_Q4!$Z$5:$Z$1328,$J$5,DB_ACS_Q1_Q4!$AA$5:$AA$1328,$B77,DB_ACS_Q1_Q4!$AB$5:$AB$1328,E$72))))</f>
        <v>13</v>
      </c>
      <c r="F77" s="431">
        <f t="shared" si="49"/>
        <v>5.3333333333333337E-2</v>
      </c>
      <c r="G77" s="431">
        <f t="shared" si="50"/>
        <v>1.1680143755615454E-2</v>
      </c>
      <c r="K77" s="397"/>
      <c r="L77" s="305"/>
      <c r="M77" s="305"/>
      <c r="N77" s="305"/>
      <c r="O77" s="305"/>
      <c r="P77" s="305"/>
      <c r="Q77" s="305"/>
    </row>
    <row r="78" spans="2:27" ht="15" customHeight="1">
      <c r="B78" s="428" t="str">
        <f t="shared" si="47"/>
        <v>Otros</v>
      </c>
      <c r="C78" s="429">
        <f t="shared" si="48"/>
        <v>9.5011876484560574E-3</v>
      </c>
      <c r="D78" s="430">
        <f>IF(AND($J$5="Todas",$J$4="Todas"),COUNTIFS(DB_ACS_Q1_Q4!$AA$5:$AA$1328,$B78,DB_ACS_Q1_Q4!$AB$5:$AB$1328,D$72),IF($J$5="Todas",COUNTIFS(DB_ACS_Q1_Q4!$AC$5:$AC$1328,$J$4,DB_ACS_Q1_Q4!$AA$5:$AA$1328,$B78,DB_ACS_Q1_Q4!$AB$5:$AB$1328,D$72),IF($J$4="Todas",COUNTIFS(DB_ACS_Q1_Q4!$Z$5:$Z$1328,$J$5,DB_ACS_Q1_Q4!$AA$5:$AA$1328,$B78,DB_ACS_Q1_Q4!$AB$5:$AB$1328,D$72),COUNTIFS(DB_ACS_Q1_Q4!$AC$5:$AC$1328,$J$4,DB_ACS_Q1_Q4!$Z$5:$Z$1328,$J$5,DB_ACS_Q1_Q4!$AA$5:$AA$1328,$B78,DB_ACS_Q1_Q4!$AB$5:$AB$1328,D$72))))</f>
        <v>0</v>
      </c>
      <c r="E78" s="430">
        <f>IF(AND($J$5="Todas",$J$4="Todas"),COUNTIFS(DB_ACS_Q1_Q4!$AA$5:$AA$1328,$B78,DB_ACS_Q1_Q4!$AB$5:$AB$1328,E$72),IF($J$5="Todas",COUNTIFS(DB_ACS_Q1_Q4!$AC$5:$AC$1328,$J$4,DB_ACS_Q1_Q4!$AA$5:$AA$1328,$B78,DB_ACS_Q1_Q4!$AB$5:$AB$1328,E$72),IF($J$4="Todas",COUNTIFS(DB_ACS_Q1_Q4!$Z$5:$Z$1328,$J$5,DB_ACS_Q1_Q4!$AA$5:$AA$1328,$B78,DB_ACS_Q1_Q4!$AB$5:$AB$1328,E$72),COUNTIFS(DB_ACS_Q1_Q4!$AC$5:$AC$1328,$J$4,DB_ACS_Q1_Q4!$Z$5:$Z$1328,$J$5,DB_ACS_Q1_Q4!$AA$5:$AA$1328,$B78,DB_ACS_Q1_Q4!$AB$5:$AB$1328,E$72))))</f>
        <v>12</v>
      </c>
      <c r="F78" s="431">
        <f t="shared" si="49"/>
        <v>0</v>
      </c>
      <c r="G78" s="431">
        <f t="shared" si="50"/>
        <v>1.078167115902965E-2</v>
      </c>
      <c r="K78" s="397"/>
      <c r="L78" s="305"/>
      <c r="M78" s="305"/>
      <c r="N78" s="305"/>
      <c r="O78" s="305"/>
      <c r="P78" s="305"/>
      <c r="Q78" s="305"/>
    </row>
    <row r="79" spans="2:27">
      <c r="B79" s="428" t="str">
        <f t="shared" si="47"/>
        <v>Biomasa</v>
      </c>
      <c r="C79" s="429">
        <f t="shared" si="48"/>
        <v>3.1670625494853522E-3</v>
      </c>
      <c r="D79" s="430">
        <f>IF(AND($J$5="Todas",$J$4="Todas"),COUNTIFS(DB_ACS_Q1_Q4!$AA$5:$AA$1328,$B79,DB_ACS_Q1_Q4!$AB$5:$AB$1328,D$72),IF($J$5="Todas",COUNTIFS(DB_ACS_Q1_Q4!$AC$5:$AC$1328,$J$4,DB_ACS_Q1_Q4!$AA$5:$AA$1328,$B79,DB_ACS_Q1_Q4!$AB$5:$AB$1328,D$72),IF($J$4="Todas",COUNTIFS(DB_ACS_Q1_Q4!$Z$5:$Z$1328,$J$5,DB_ACS_Q1_Q4!$AA$5:$AA$1328,$B79,DB_ACS_Q1_Q4!$AB$5:$AB$1328,D$72),COUNTIFS(DB_ACS_Q1_Q4!$AC$5:$AC$1328,$J$4,DB_ACS_Q1_Q4!$Z$5:$Z$1328,$J$5,DB_ACS_Q1_Q4!$AA$5:$AA$1328,$B79,DB_ACS_Q1_Q4!$AB$5:$AB$1328,D$72))))</f>
        <v>1</v>
      </c>
      <c r="E79" s="430">
        <f>IF(AND($J$5="Todas",$J$4="Todas"),COUNTIFS(DB_ACS_Q1_Q4!$AA$5:$AA$1328,$B79,DB_ACS_Q1_Q4!$AB$5:$AB$1328,E$72),IF($J$5="Todas",COUNTIFS(DB_ACS_Q1_Q4!$AC$5:$AC$1328,$J$4,DB_ACS_Q1_Q4!$AA$5:$AA$1328,$B79,DB_ACS_Q1_Q4!$AB$5:$AB$1328,E$72),IF($J$4="Todas",COUNTIFS(DB_ACS_Q1_Q4!$Z$5:$Z$1328,$J$5,DB_ACS_Q1_Q4!$AA$5:$AA$1328,$B79,DB_ACS_Q1_Q4!$AB$5:$AB$1328,E$72),COUNTIFS(DB_ACS_Q1_Q4!$AC$5:$AC$1328,$J$4,DB_ACS_Q1_Q4!$Z$5:$Z$1328,$J$5,DB_ACS_Q1_Q4!$AA$5:$AA$1328,$B79,DB_ACS_Q1_Q4!$AB$5:$AB$1328,E$72))))</f>
        <v>3</v>
      </c>
      <c r="F79" s="431">
        <f t="shared" si="49"/>
        <v>6.6666666666666671E-3</v>
      </c>
      <c r="G79" s="431">
        <f t="shared" si="50"/>
        <v>2.6954177897574125E-3</v>
      </c>
      <c r="K79" s="397"/>
      <c r="L79" s="305"/>
      <c r="M79" s="305"/>
      <c r="N79" s="305"/>
      <c r="O79" s="305"/>
      <c r="P79" s="305"/>
      <c r="Q79" s="305"/>
    </row>
    <row r="80" spans="2:27">
      <c r="B80" s="428" t="str">
        <f t="shared" si="47"/>
        <v>Bomba de calor agua</v>
      </c>
      <c r="C80" s="429">
        <f t="shared" si="48"/>
        <v>2.3752969121140144E-3</v>
      </c>
      <c r="D80" s="430">
        <f>IF(AND($J$5="Todas",$J$4="Todas"),COUNTIFS(DB_ACS_Q1_Q4!$AA$5:$AA$1328,$B80,DB_ACS_Q1_Q4!$AB$5:$AB$1328,D$72),IF($J$5="Todas",COUNTIFS(DB_ACS_Q1_Q4!$AC$5:$AC$1328,$J$4,DB_ACS_Q1_Q4!$AA$5:$AA$1328,$B80,DB_ACS_Q1_Q4!$AB$5:$AB$1328,D$72),IF($J$4="Todas",COUNTIFS(DB_ACS_Q1_Q4!$Z$5:$Z$1328,$J$5,DB_ACS_Q1_Q4!$AA$5:$AA$1328,$B80,DB_ACS_Q1_Q4!$AB$5:$AB$1328,D$72),COUNTIFS(DB_ACS_Q1_Q4!$AC$5:$AC$1328,$J$4,DB_ACS_Q1_Q4!$Z$5:$Z$1328,$J$5,DB_ACS_Q1_Q4!$AA$5:$AA$1328,$B80,DB_ACS_Q1_Q4!$AB$5:$AB$1328,D$72))))</f>
        <v>0</v>
      </c>
      <c r="E80" s="430">
        <f>IF(AND($J$5="Todas",$J$4="Todas"),COUNTIFS(DB_ACS_Q1_Q4!$AA$5:$AA$1328,$B80,DB_ACS_Q1_Q4!$AB$5:$AB$1328,E$72),IF($J$5="Todas",COUNTIFS(DB_ACS_Q1_Q4!$AC$5:$AC$1328,$J$4,DB_ACS_Q1_Q4!$AA$5:$AA$1328,$B80,DB_ACS_Q1_Q4!$AB$5:$AB$1328,E$72),IF($J$4="Todas",COUNTIFS(DB_ACS_Q1_Q4!$Z$5:$Z$1328,$J$5,DB_ACS_Q1_Q4!$AA$5:$AA$1328,$B80,DB_ACS_Q1_Q4!$AB$5:$AB$1328,E$72),COUNTIFS(DB_ACS_Q1_Q4!$AC$5:$AC$1328,$J$4,DB_ACS_Q1_Q4!$Z$5:$Z$1328,$J$5,DB_ACS_Q1_Q4!$AA$5:$AA$1328,$B80,DB_ACS_Q1_Q4!$AB$5:$AB$1328,E$72))))</f>
        <v>3</v>
      </c>
      <c r="F80" s="431">
        <f t="shared" si="49"/>
        <v>0</v>
      </c>
      <c r="G80" s="431">
        <f t="shared" si="50"/>
        <v>2.6954177897574125E-3</v>
      </c>
      <c r="K80" s="461"/>
      <c r="L80" s="305"/>
      <c r="M80" s="305"/>
      <c r="N80" s="305"/>
      <c r="O80" s="305"/>
      <c r="P80" s="305"/>
      <c r="Q80" s="305"/>
    </row>
    <row r="81" spans="1:17">
      <c r="B81" s="428" t="str">
        <f t="shared" si="47"/>
        <v>DH no renovable</v>
      </c>
      <c r="C81" s="429">
        <f t="shared" si="48"/>
        <v>7.9176563737133805E-4</v>
      </c>
      <c r="D81" s="430">
        <f>IF(AND($J$5="Todas",$J$4="Todas"),COUNTIFS(DB_ACS_Q1_Q4!$AA$5:$AA$1328,$B81,DB_ACS_Q1_Q4!$AB$5:$AB$1328,D$72),IF($J$5="Todas",COUNTIFS(DB_ACS_Q1_Q4!$AC$5:$AC$1328,$J$4,DB_ACS_Q1_Q4!$AA$5:$AA$1328,$B81,DB_ACS_Q1_Q4!$AB$5:$AB$1328,D$72),IF($J$4="Todas",COUNTIFS(DB_ACS_Q1_Q4!$Z$5:$Z$1328,$J$5,DB_ACS_Q1_Q4!$AA$5:$AA$1328,$B81,DB_ACS_Q1_Q4!$AB$5:$AB$1328,D$72),COUNTIFS(DB_ACS_Q1_Q4!$AC$5:$AC$1328,$J$4,DB_ACS_Q1_Q4!$Z$5:$Z$1328,$J$5,DB_ACS_Q1_Q4!$AA$5:$AA$1328,$B81,DB_ACS_Q1_Q4!$AB$5:$AB$1328,D$72))))</f>
        <v>0</v>
      </c>
      <c r="E81" s="430">
        <f>IF(AND($J$5="Todas",$J$4="Todas"),COUNTIFS(DB_ACS_Q1_Q4!$AA$5:$AA$1328,$B81,DB_ACS_Q1_Q4!$AB$5:$AB$1328,E$72),IF($J$5="Todas",COUNTIFS(DB_ACS_Q1_Q4!$AC$5:$AC$1328,$J$4,DB_ACS_Q1_Q4!$AA$5:$AA$1328,$B81,DB_ACS_Q1_Q4!$AB$5:$AB$1328,E$72),IF($J$4="Todas",COUNTIFS(DB_ACS_Q1_Q4!$Z$5:$Z$1328,$J$5,DB_ACS_Q1_Q4!$AA$5:$AA$1328,$B81,DB_ACS_Q1_Q4!$AB$5:$AB$1328,E$72),COUNTIFS(DB_ACS_Q1_Q4!$AC$5:$AC$1328,$J$4,DB_ACS_Q1_Q4!$Z$5:$Z$1328,$J$5,DB_ACS_Q1_Q4!$AA$5:$AA$1328,$B81,DB_ACS_Q1_Q4!$AB$5:$AB$1328,E$72))))</f>
        <v>1</v>
      </c>
      <c r="F81" s="431">
        <f t="shared" si="49"/>
        <v>0</v>
      </c>
      <c r="G81" s="431">
        <f t="shared" si="50"/>
        <v>8.9847259658580418E-4</v>
      </c>
      <c r="K81" s="461"/>
      <c r="L81" s="305"/>
      <c r="M81" s="305"/>
      <c r="N81" s="305"/>
      <c r="O81" s="305"/>
      <c r="P81" s="305"/>
      <c r="Q81" s="305"/>
    </row>
    <row r="82" spans="1:17" ht="13.5" thickBot="1">
      <c r="B82" s="437" t="str">
        <f t="shared" si="47"/>
        <v>Carbón</v>
      </c>
      <c r="C82" s="438">
        <f t="shared" si="48"/>
        <v>7.9176563737133805E-4</v>
      </c>
      <c r="D82" s="439">
        <f>IF(AND($J$5="Todas",$J$4="Todas"),COUNTIFS(DB_ACS_Q1_Q4!$AA$5:$AA$1328,$B82,DB_ACS_Q1_Q4!$AB$5:$AB$1328,D$72),IF($J$5="Todas",COUNTIFS(DB_ACS_Q1_Q4!$AC$5:$AC$1328,$J$4,DB_ACS_Q1_Q4!$AA$5:$AA$1328,$B82,DB_ACS_Q1_Q4!$AB$5:$AB$1328,D$72),IF($J$4="Todas",COUNTIFS(DB_ACS_Q1_Q4!$Z$5:$Z$1328,$J$5,DB_ACS_Q1_Q4!$AA$5:$AA$1328,$B82,DB_ACS_Q1_Q4!$AB$5:$AB$1328,D$72),COUNTIFS(DB_ACS_Q1_Q4!$AC$5:$AC$1328,$J$4,DB_ACS_Q1_Q4!$Z$5:$Z$1328,$J$5,DB_ACS_Q1_Q4!$AA$5:$AA$1328,$B82,DB_ACS_Q1_Q4!$AB$5:$AB$1328,D$72))))</f>
        <v>0</v>
      </c>
      <c r="E82" s="439">
        <f>IF(AND($J$5="Todas",$J$4="Todas"),COUNTIFS(DB_ACS_Q1_Q4!$AA$5:$AA$1328,$B82,DB_ACS_Q1_Q4!$AB$5:$AB$1328,E$72),IF($J$5="Todas",COUNTIFS(DB_ACS_Q1_Q4!$AC$5:$AC$1328,$J$4,DB_ACS_Q1_Q4!$AA$5:$AA$1328,$B82,DB_ACS_Q1_Q4!$AB$5:$AB$1328,E$72),IF($J$4="Todas",COUNTIFS(DB_ACS_Q1_Q4!$Z$5:$Z$1328,$J$5,DB_ACS_Q1_Q4!$AA$5:$AA$1328,$B82,DB_ACS_Q1_Q4!$AB$5:$AB$1328,E$72),COUNTIFS(DB_ACS_Q1_Q4!$AC$5:$AC$1328,$J$4,DB_ACS_Q1_Q4!$Z$5:$Z$1328,$J$5,DB_ACS_Q1_Q4!$AA$5:$AA$1328,$B82,DB_ACS_Q1_Q4!$AB$5:$AB$1328,E$72))))</f>
        <v>1</v>
      </c>
      <c r="F82" s="440">
        <f t="shared" si="49"/>
        <v>0</v>
      </c>
      <c r="G82" s="440">
        <f t="shared" si="50"/>
        <v>8.9847259658580418E-4</v>
      </c>
      <c r="K82" s="461"/>
      <c r="L82" s="305"/>
      <c r="M82" s="305"/>
      <c r="N82" s="305"/>
      <c r="O82" s="305"/>
      <c r="P82" s="305"/>
      <c r="Q82" s="305"/>
    </row>
    <row r="83" spans="1:17" ht="13.5" thickTop="1">
      <c r="C83" s="238"/>
      <c r="D83" s="441">
        <f>SUM(D73:D82)</f>
        <v>150</v>
      </c>
      <c r="E83" s="441">
        <f>SUM(E73:E82)</f>
        <v>1113</v>
      </c>
      <c r="F83" s="442">
        <f>SUM(F73:F82)</f>
        <v>1</v>
      </c>
      <c r="G83" s="442">
        <f>SUM(G73:G82)</f>
        <v>1</v>
      </c>
      <c r="K83" s="461"/>
      <c r="L83" s="305"/>
      <c r="M83" s="305"/>
      <c r="N83" s="305"/>
      <c r="O83" s="305"/>
      <c r="P83" s="305"/>
      <c r="Q83" s="305"/>
    </row>
    <row r="84" spans="1:17">
      <c r="B84" s="462"/>
      <c r="C84" s="463"/>
      <c r="D84" s="464"/>
      <c r="K84" s="461"/>
      <c r="L84" s="305"/>
      <c r="M84" s="305"/>
      <c r="N84" s="305"/>
      <c r="O84" s="305"/>
      <c r="P84" s="305"/>
      <c r="Q84" s="305"/>
    </row>
    <row r="85" spans="1:17">
      <c r="K85" s="461"/>
      <c r="L85" s="305"/>
      <c r="M85" s="305"/>
      <c r="N85" s="305"/>
      <c r="O85" s="305"/>
      <c r="P85" s="305"/>
      <c r="Q85" s="305"/>
    </row>
    <row r="86" spans="1:17">
      <c r="K86" s="461"/>
      <c r="L86" s="305"/>
      <c r="M86" s="305"/>
      <c r="N86" s="305"/>
      <c r="O86" s="305"/>
      <c r="P86" s="305"/>
      <c r="Q86" s="305"/>
    </row>
    <row r="87" spans="1:17">
      <c r="K87" s="461"/>
      <c r="L87" s="305"/>
      <c r="M87" s="305"/>
      <c r="N87" s="305"/>
      <c r="O87" s="305"/>
      <c r="P87" s="305"/>
      <c r="Q87" s="305"/>
    </row>
    <row r="88" spans="1:17">
      <c r="K88" s="461"/>
      <c r="L88" s="305"/>
      <c r="M88" s="305"/>
      <c r="N88" s="305"/>
      <c r="O88" s="305"/>
      <c r="P88" s="305"/>
      <c r="Q88" s="305"/>
    </row>
    <row r="89" spans="1:17">
      <c r="K89" s="461"/>
      <c r="L89" s="305"/>
      <c r="M89" s="305"/>
      <c r="N89" s="305"/>
      <c r="O89" s="305"/>
      <c r="P89" s="305"/>
      <c r="Q89" s="305"/>
    </row>
    <row r="90" spans="1:17">
      <c r="K90" s="305"/>
      <c r="L90" s="305"/>
      <c r="M90" s="305"/>
      <c r="N90" s="305"/>
      <c r="O90" s="305"/>
      <c r="P90" s="305"/>
      <c r="Q90" s="305"/>
    </row>
    <row r="91" spans="1:17" ht="15" customHeight="1">
      <c r="A91" s="251"/>
      <c r="B91" s="465"/>
      <c r="C91" s="466"/>
      <c r="D91" s="467"/>
      <c r="E91" s="468"/>
      <c r="F91" s="468"/>
      <c r="G91" s="468"/>
    </row>
    <row r="92" spans="1:17" ht="15" customHeight="1">
      <c r="A92" s="251"/>
      <c r="B92" s="465"/>
      <c r="C92" s="466"/>
      <c r="D92" s="467"/>
      <c r="E92" s="468"/>
      <c r="F92" s="468"/>
      <c r="G92" s="468"/>
    </row>
    <row r="93" spans="1:17" ht="15" customHeight="1">
      <c r="A93" s="251"/>
      <c r="B93" s="465"/>
      <c r="C93" s="466"/>
      <c r="D93" s="467"/>
      <c r="E93" s="468"/>
      <c r="F93" s="468"/>
      <c r="G93" s="468"/>
    </row>
    <row r="94" spans="1:17" ht="15" customHeight="1"/>
    <row r="95" spans="1:17" ht="15" customHeight="1">
      <c r="B95" s="461"/>
      <c r="C95" s="461"/>
      <c r="D95" s="461"/>
      <c r="E95" s="461"/>
      <c r="F95" s="461"/>
      <c r="G95" s="461"/>
    </row>
    <row r="96" spans="1:17">
      <c r="B96" s="461"/>
      <c r="C96" s="265"/>
      <c r="D96" s="265"/>
      <c r="E96" s="461"/>
      <c r="F96" s="461"/>
      <c r="G96" s="461"/>
    </row>
    <row r="97" spans="11:17">
      <c r="K97" s="305"/>
      <c r="L97" s="305"/>
      <c r="M97" s="305"/>
      <c r="N97" s="305"/>
      <c r="O97" s="305"/>
      <c r="P97" s="305"/>
      <c r="Q97" s="305"/>
    </row>
    <row r="98" spans="11:17">
      <c r="K98" s="305"/>
      <c r="L98" s="305"/>
      <c r="M98" s="305"/>
      <c r="N98" s="305"/>
      <c r="O98" s="305"/>
      <c r="P98" s="305"/>
      <c r="Q98" s="305"/>
    </row>
    <row r="99" spans="11:17">
      <c r="K99" s="305"/>
      <c r="L99" s="305"/>
      <c r="M99" s="305"/>
      <c r="N99" s="305"/>
      <c r="O99" s="305"/>
      <c r="P99" s="305"/>
      <c r="Q99" s="305"/>
    </row>
    <row r="100" spans="11:17">
      <c r="K100" s="305"/>
      <c r="L100" s="305"/>
      <c r="M100" s="305"/>
      <c r="N100" s="305"/>
      <c r="O100" s="305"/>
      <c r="P100" s="305"/>
      <c r="Q100" s="305"/>
    </row>
    <row r="101" spans="11:17">
      <c r="K101" s="305"/>
      <c r="L101" s="305"/>
      <c r="M101" s="305"/>
      <c r="N101" s="305"/>
      <c r="O101" s="305"/>
      <c r="P101" s="305"/>
      <c r="Q101" s="305"/>
    </row>
    <row r="102" spans="11:17">
      <c r="K102" s="305"/>
      <c r="L102" s="305"/>
      <c r="M102" s="305"/>
      <c r="N102" s="305"/>
      <c r="O102" s="305"/>
      <c r="P102" s="305"/>
      <c r="Q102" s="305"/>
    </row>
    <row r="103" spans="11:17">
      <c r="K103" s="305"/>
      <c r="L103" s="305"/>
      <c r="M103" s="305"/>
      <c r="N103" s="305"/>
      <c r="O103" s="305"/>
      <c r="P103" s="305"/>
      <c r="Q103" s="305"/>
    </row>
    <row r="104" spans="11:17">
      <c r="K104" s="305"/>
      <c r="L104" s="305"/>
      <c r="M104" s="305"/>
      <c r="N104" s="305"/>
      <c r="O104" s="305"/>
      <c r="P104" s="305"/>
      <c r="Q104" s="305"/>
    </row>
    <row r="105" spans="11:17">
      <c r="K105" s="305"/>
      <c r="L105" s="305"/>
      <c r="M105" s="305"/>
      <c r="N105" s="305"/>
      <c r="O105" s="305"/>
      <c r="P105" s="305"/>
      <c r="Q105" s="305"/>
    </row>
    <row r="106" spans="11:17">
      <c r="K106" s="305"/>
      <c r="L106" s="305"/>
      <c r="M106" s="305"/>
      <c r="N106" s="305"/>
      <c r="O106" s="305"/>
      <c r="P106" s="305"/>
      <c r="Q106" s="305"/>
    </row>
    <row r="107" spans="11:17">
      <c r="K107" s="305"/>
      <c r="L107" s="305"/>
      <c r="M107" s="305"/>
      <c r="N107" s="305"/>
      <c r="O107" s="305"/>
      <c r="P107" s="305"/>
      <c r="Q107" s="305"/>
    </row>
    <row r="108" spans="11:17">
      <c r="K108" s="305"/>
      <c r="L108" s="305"/>
      <c r="M108" s="305"/>
      <c r="N108" s="305"/>
      <c r="O108" s="305"/>
      <c r="P108" s="305"/>
      <c r="Q108" s="305"/>
    </row>
    <row r="109" spans="11:17">
      <c r="K109" s="305"/>
      <c r="L109" s="305"/>
      <c r="M109" s="305"/>
      <c r="N109" s="305"/>
      <c r="O109" s="305"/>
      <c r="P109" s="305"/>
      <c r="Q109" s="305"/>
    </row>
    <row r="110" spans="11:17">
      <c r="K110" s="305"/>
      <c r="L110" s="305"/>
      <c r="M110" s="305"/>
      <c r="N110" s="305"/>
      <c r="O110" s="305"/>
      <c r="P110" s="305"/>
      <c r="Q110" s="305"/>
    </row>
    <row r="111" spans="11:17">
      <c r="K111" s="305"/>
      <c r="L111" s="305"/>
      <c r="M111" s="305"/>
      <c r="N111" s="305"/>
      <c r="O111" s="305"/>
      <c r="P111" s="305"/>
      <c r="Q111" s="305"/>
    </row>
    <row r="112" spans="11:17">
      <c r="K112" s="305"/>
      <c r="L112" s="305"/>
      <c r="M112" s="305"/>
      <c r="N112" s="305"/>
      <c r="O112" s="305"/>
      <c r="P112" s="305"/>
      <c r="Q112" s="305"/>
    </row>
    <row r="113" spans="11:17">
      <c r="K113" s="305"/>
      <c r="L113" s="305"/>
      <c r="M113" s="305"/>
      <c r="N113" s="305"/>
      <c r="O113" s="305"/>
      <c r="P113" s="305"/>
      <c r="Q113" s="305"/>
    </row>
    <row r="114" spans="11:17">
      <c r="K114" s="305"/>
      <c r="L114" s="305"/>
      <c r="M114" s="305"/>
      <c r="N114" s="305"/>
      <c r="O114" s="305"/>
      <c r="P114" s="305"/>
      <c r="Q114" s="305"/>
    </row>
    <row r="115" spans="11:17">
      <c r="K115" s="305"/>
      <c r="L115" s="305"/>
      <c r="M115" s="305"/>
      <c r="N115" s="305"/>
      <c r="O115" s="305"/>
      <c r="P115" s="305"/>
      <c r="Q115" s="305"/>
    </row>
    <row r="116" spans="11:17">
      <c r="K116" s="305"/>
      <c r="L116" s="305"/>
      <c r="M116" s="305"/>
      <c r="N116" s="305"/>
      <c r="O116" s="305"/>
      <c r="P116" s="305"/>
      <c r="Q116" s="305"/>
    </row>
    <row r="138" spans="11:17">
      <c r="K138" s="305"/>
      <c r="L138" s="305"/>
      <c r="M138" s="305"/>
      <c r="N138" s="305"/>
      <c r="O138" s="305"/>
      <c r="P138" s="305"/>
      <c r="Q138" s="305"/>
    </row>
    <row r="139" spans="11:17">
      <c r="K139" s="305"/>
      <c r="L139" s="305"/>
      <c r="M139" s="305"/>
      <c r="N139" s="305"/>
      <c r="O139" s="305"/>
      <c r="P139" s="305"/>
      <c r="Q139" s="305"/>
    </row>
    <row r="140" spans="11:17">
      <c r="K140" s="305"/>
      <c r="L140" s="305"/>
      <c r="M140" s="305"/>
      <c r="N140" s="305"/>
      <c r="O140" s="305"/>
      <c r="P140" s="305"/>
      <c r="Q140" s="305"/>
    </row>
    <row r="141" spans="11:17">
      <c r="K141" s="305"/>
      <c r="L141" s="305"/>
      <c r="M141" s="305"/>
      <c r="N141" s="305"/>
      <c r="O141" s="305"/>
      <c r="P141" s="305"/>
      <c r="Q141" s="305"/>
    </row>
    <row r="142" spans="11:17">
      <c r="K142" s="305"/>
      <c r="L142" s="305"/>
      <c r="M142" s="305"/>
      <c r="N142" s="305"/>
      <c r="O142" s="305"/>
      <c r="P142" s="305"/>
      <c r="Q142" s="305"/>
    </row>
    <row r="143" spans="11:17">
      <c r="K143" s="305"/>
      <c r="L143" s="305"/>
      <c r="M143" s="305"/>
      <c r="N143" s="305"/>
      <c r="O143" s="305"/>
      <c r="P143" s="305"/>
      <c r="Q143" s="305"/>
    </row>
    <row r="144" spans="11:17">
      <c r="K144" s="305"/>
      <c r="L144" s="305"/>
      <c r="M144" s="305"/>
      <c r="N144" s="305"/>
      <c r="O144" s="305"/>
      <c r="P144" s="305"/>
      <c r="Q144" s="305"/>
    </row>
    <row r="145" spans="11:17">
      <c r="K145" s="305"/>
      <c r="L145" s="305"/>
      <c r="M145" s="305"/>
      <c r="N145" s="305"/>
      <c r="O145" s="305"/>
      <c r="P145" s="305"/>
      <c r="Q145" s="305"/>
    </row>
    <row r="152" spans="11:17">
      <c r="K152" s="305"/>
      <c r="L152" s="305"/>
      <c r="M152" s="305"/>
      <c r="N152" s="305"/>
      <c r="O152" s="305"/>
      <c r="P152" s="305"/>
      <c r="Q152" s="305"/>
    </row>
    <row r="153" spans="11:17">
      <c r="K153" s="305"/>
      <c r="L153" s="305"/>
      <c r="M153" s="305"/>
      <c r="N153" s="305"/>
      <c r="O153" s="305"/>
      <c r="P153" s="305"/>
      <c r="Q153" s="305"/>
    </row>
    <row r="154" spans="11:17">
      <c r="K154" s="305"/>
      <c r="L154" s="305"/>
      <c r="M154" s="305"/>
      <c r="N154" s="305"/>
      <c r="O154" s="305"/>
      <c r="P154" s="305"/>
      <c r="Q154" s="305"/>
    </row>
    <row r="155" spans="11:17">
      <c r="K155" s="305"/>
      <c r="L155" s="305"/>
      <c r="M155" s="305"/>
      <c r="N155" s="305"/>
      <c r="O155" s="305"/>
      <c r="P155" s="305"/>
      <c r="Q155" s="305"/>
    </row>
    <row r="156" spans="11:17">
      <c r="K156" s="305"/>
      <c r="L156" s="305"/>
      <c r="M156" s="305"/>
      <c r="N156" s="305"/>
      <c r="O156" s="305"/>
      <c r="P156" s="305"/>
      <c r="Q156" s="305"/>
    </row>
    <row r="157" spans="11:17">
      <c r="K157" s="305"/>
      <c r="L157" s="305"/>
      <c r="M157" s="305"/>
      <c r="N157" s="305"/>
      <c r="O157" s="305"/>
      <c r="P157" s="305"/>
      <c r="Q157" s="305"/>
    </row>
    <row r="158" spans="11:17">
      <c r="K158" s="305"/>
      <c r="L158" s="305"/>
      <c r="M158" s="305"/>
      <c r="N158" s="305"/>
      <c r="O158" s="305"/>
      <c r="P158" s="305"/>
      <c r="Q158" s="305"/>
    </row>
    <row r="159" spans="11:17">
      <c r="K159" s="305"/>
      <c r="L159" s="305"/>
      <c r="M159" s="305"/>
      <c r="N159" s="305"/>
      <c r="O159" s="305"/>
      <c r="P159" s="305"/>
      <c r="Q159" s="305"/>
    </row>
    <row r="160" spans="11:17">
      <c r="K160" s="305"/>
      <c r="L160" s="305"/>
      <c r="M160" s="305"/>
      <c r="N160" s="305"/>
      <c r="O160" s="305"/>
      <c r="P160" s="305"/>
      <c r="Q160" s="305"/>
    </row>
    <row r="161" spans="11:17">
      <c r="K161" s="305"/>
      <c r="L161" s="305"/>
      <c r="M161" s="305"/>
      <c r="N161" s="305"/>
      <c r="O161" s="305"/>
      <c r="P161" s="305"/>
      <c r="Q161" s="305"/>
    </row>
    <row r="162" spans="11:17">
      <c r="K162" s="305"/>
      <c r="L162" s="305"/>
      <c r="M162" s="305"/>
      <c r="N162" s="305"/>
      <c r="O162" s="305"/>
      <c r="P162" s="305"/>
      <c r="Q162" s="305"/>
    </row>
    <row r="163" spans="11:17">
      <c r="K163" s="305"/>
      <c r="L163" s="305"/>
      <c r="M163" s="305"/>
      <c r="N163" s="305"/>
      <c r="O163" s="305"/>
      <c r="P163" s="305"/>
      <c r="Q163" s="305"/>
    </row>
    <row r="164" spans="11:17">
      <c r="K164" s="305"/>
      <c r="L164" s="305"/>
      <c r="M164" s="305"/>
      <c r="N164" s="305"/>
      <c r="O164" s="305"/>
      <c r="P164" s="305"/>
      <c r="Q164" s="305"/>
    </row>
    <row r="165" spans="11:17">
      <c r="K165" s="305"/>
      <c r="L165" s="305"/>
      <c r="M165" s="305"/>
      <c r="N165" s="305"/>
      <c r="O165" s="305"/>
      <c r="P165" s="305"/>
      <c r="Q165" s="305"/>
    </row>
    <row r="166" spans="11:17">
      <c r="K166" s="305"/>
      <c r="L166" s="305"/>
      <c r="M166" s="305"/>
      <c r="N166" s="305"/>
      <c r="O166" s="305"/>
      <c r="P166" s="305"/>
      <c r="Q166" s="305"/>
    </row>
    <row r="167" spans="11:17">
      <c r="K167" s="305"/>
      <c r="L167" s="305"/>
      <c r="M167" s="305"/>
      <c r="N167" s="305"/>
      <c r="O167" s="305"/>
      <c r="P167" s="305"/>
      <c r="Q167" s="305"/>
    </row>
    <row r="184" spans="11:17">
      <c r="K184" s="305"/>
      <c r="L184" s="305"/>
      <c r="M184" s="305"/>
      <c r="N184" s="305"/>
      <c r="O184" s="305"/>
      <c r="P184" s="305"/>
      <c r="Q184" s="305"/>
    </row>
    <row r="185" spans="11:17">
      <c r="K185" s="305"/>
      <c r="L185" s="305"/>
      <c r="M185" s="305"/>
      <c r="N185" s="305"/>
      <c r="O185" s="305"/>
      <c r="P185" s="305"/>
      <c r="Q185" s="305"/>
    </row>
    <row r="186" spans="11:17">
      <c r="K186" s="305"/>
      <c r="L186" s="305"/>
      <c r="M186" s="305"/>
      <c r="N186" s="305"/>
      <c r="O186" s="305"/>
      <c r="P186" s="305"/>
      <c r="Q186" s="305"/>
    </row>
    <row r="187" spans="11:17">
      <c r="K187" s="305"/>
      <c r="L187" s="305"/>
      <c r="M187" s="305"/>
      <c r="N187" s="305"/>
      <c r="O187" s="305"/>
      <c r="P187" s="305"/>
      <c r="Q187" s="305"/>
    </row>
    <row r="188" spans="11:17">
      <c r="K188" s="305"/>
      <c r="L188" s="305"/>
      <c r="M188" s="305"/>
      <c r="N188" s="305"/>
      <c r="O188" s="305"/>
      <c r="P188" s="305"/>
      <c r="Q188" s="305"/>
    </row>
    <row r="189" spans="11:17">
      <c r="K189" s="305"/>
      <c r="L189" s="305"/>
      <c r="M189" s="305"/>
      <c r="N189" s="305"/>
      <c r="O189" s="305"/>
      <c r="P189" s="305"/>
      <c r="Q189" s="305"/>
    </row>
    <row r="190" spans="11:17">
      <c r="K190" s="305"/>
      <c r="L190" s="305"/>
      <c r="M190" s="305"/>
      <c r="N190" s="305"/>
      <c r="O190" s="305"/>
      <c r="P190" s="305"/>
      <c r="Q190" s="305"/>
    </row>
    <row r="191" spans="11:17">
      <c r="K191" s="305"/>
      <c r="L191" s="305"/>
      <c r="M191" s="305"/>
      <c r="N191" s="305"/>
      <c r="O191" s="305"/>
      <c r="P191" s="305"/>
      <c r="Q191" s="305"/>
    </row>
    <row r="192" spans="11:17">
      <c r="K192" s="305"/>
      <c r="L192" s="305"/>
      <c r="M192" s="305"/>
      <c r="N192" s="305"/>
      <c r="O192" s="305"/>
      <c r="P192" s="305"/>
      <c r="Q192" s="305"/>
    </row>
    <row r="193" spans="11:17">
      <c r="K193" s="305"/>
      <c r="L193" s="305"/>
      <c r="M193" s="305"/>
      <c r="N193" s="305"/>
      <c r="O193" s="305"/>
      <c r="P193" s="305"/>
      <c r="Q193" s="305"/>
    </row>
    <row r="194" spans="11:17">
      <c r="K194" s="305"/>
      <c r="L194" s="305"/>
      <c r="M194" s="305"/>
      <c r="N194" s="305"/>
      <c r="O194" s="305"/>
      <c r="P194" s="305"/>
      <c r="Q194" s="305"/>
    </row>
    <row r="195" spans="11:17">
      <c r="K195" s="305"/>
      <c r="L195" s="305"/>
      <c r="M195" s="305"/>
      <c r="N195" s="305"/>
      <c r="O195" s="305"/>
      <c r="P195" s="305"/>
      <c r="Q195" s="305"/>
    </row>
    <row r="196" spans="11:17">
      <c r="K196" s="305"/>
      <c r="L196" s="305"/>
      <c r="M196" s="305"/>
      <c r="N196" s="305"/>
      <c r="O196" s="305"/>
      <c r="P196" s="305"/>
      <c r="Q196" s="305"/>
    </row>
    <row r="197" spans="11:17">
      <c r="K197" s="305"/>
      <c r="L197" s="305"/>
      <c r="M197" s="305"/>
      <c r="N197" s="305"/>
      <c r="O197" s="305"/>
      <c r="P197" s="305"/>
      <c r="Q197" s="305"/>
    </row>
    <row r="198" spans="11:17">
      <c r="K198" s="305"/>
      <c r="L198" s="305"/>
      <c r="M198" s="305"/>
      <c r="N198" s="305"/>
      <c r="O198" s="305"/>
      <c r="P198" s="305"/>
      <c r="Q198" s="305"/>
    </row>
    <row r="199" spans="11:17">
      <c r="K199" s="305"/>
      <c r="L199" s="305"/>
      <c r="M199" s="305"/>
      <c r="N199" s="305"/>
      <c r="O199" s="305"/>
      <c r="P199" s="305"/>
      <c r="Q199" s="305"/>
    </row>
    <row r="200" spans="11:17">
      <c r="K200" s="305"/>
      <c r="L200" s="305"/>
      <c r="M200" s="305"/>
      <c r="N200" s="305"/>
      <c r="O200" s="305"/>
      <c r="P200" s="305"/>
      <c r="Q200" s="305"/>
    </row>
    <row r="201" spans="11:17">
      <c r="K201" s="305"/>
      <c r="L201" s="305"/>
      <c r="M201" s="305"/>
      <c r="N201" s="305"/>
      <c r="O201" s="305"/>
      <c r="P201" s="305"/>
      <c r="Q201" s="305"/>
    </row>
    <row r="202" spans="11:17">
      <c r="K202" s="305"/>
      <c r="L202" s="305"/>
      <c r="M202" s="305"/>
      <c r="N202" s="305"/>
      <c r="O202" s="305"/>
      <c r="P202" s="305"/>
      <c r="Q202" s="305"/>
    </row>
    <row r="203" spans="11:17">
      <c r="K203" s="305"/>
      <c r="L203" s="305"/>
      <c r="M203" s="305"/>
      <c r="N203" s="305"/>
      <c r="O203" s="305"/>
      <c r="P203" s="305"/>
      <c r="Q203" s="305"/>
    </row>
    <row r="204" spans="11:17">
      <c r="K204" s="305"/>
      <c r="L204" s="305"/>
      <c r="M204" s="305"/>
      <c r="N204" s="305"/>
      <c r="O204" s="305"/>
      <c r="P204" s="305"/>
      <c r="Q204" s="305"/>
    </row>
    <row r="205" spans="11:17">
      <c r="K205" s="305"/>
      <c r="L205" s="305"/>
      <c r="M205" s="305"/>
      <c r="N205" s="305"/>
      <c r="O205" s="305"/>
      <c r="P205" s="305"/>
      <c r="Q205" s="305"/>
    </row>
    <row r="206" spans="11:17">
      <c r="K206" s="305"/>
      <c r="L206" s="305"/>
      <c r="M206" s="305"/>
      <c r="N206" s="305"/>
      <c r="O206" s="305"/>
      <c r="P206" s="305"/>
      <c r="Q206" s="305"/>
    </row>
    <row r="207" spans="11:17">
      <c r="K207" s="305"/>
      <c r="L207" s="305"/>
      <c r="M207" s="305"/>
      <c r="N207" s="305"/>
      <c r="O207" s="305"/>
      <c r="P207" s="305"/>
      <c r="Q207" s="305"/>
    </row>
    <row r="208" spans="11:17">
      <c r="K208" s="305"/>
      <c r="L208" s="305"/>
      <c r="M208" s="305"/>
      <c r="N208" s="305"/>
      <c r="O208" s="305"/>
      <c r="P208" s="305"/>
      <c r="Q208" s="305"/>
    </row>
    <row r="209" spans="11:17">
      <c r="K209" s="305"/>
      <c r="L209" s="305"/>
      <c r="M209" s="305"/>
      <c r="N209" s="305"/>
      <c r="O209" s="305"/>
      <c r="P209" s="305"/>
      <c r="Q209" s="305"/>
    </row>
    <row r="210" spans="11:17">
      <c r="K210" s="305"/>
      <c r="L210" s="305"/>
      <c r="M210" s="305"/>
      <c r="N210" s="305"/>
      <c r="O210" s="305"/>
      <c r="P210" s="305"/>
      <c r="Q210" s="305"/>
    </row>
    <row r="211" spans="11:17">
      <c r="K211" s="305"/>
      <c r="L211" s="305"/>
      <c r="M211" s="305"/>
      <c r="N211" s="305"/>
      <c r="O211" s="305"/>
      <c r="P211" s="305"/>
      <c r="Q211" s="305"/>
    </row>
    <row r="212" spans="11:17">
      <c r="K212" s="305"/>
      <c r="L212" s="305"/>
      <c r="M212" s="305"/>
      <c r="N212" s="305"/>
      <c r="O212" s="305"/>
      <c r="P212" s="305"/>
      <c r="Q212" s="305"/>
    </row>
    <row r="213" spans="11:17">
      <c r="K213" s="305"/>
      <c r="L213" s="305"/>
      <c r="M213" s="305"/>
      <c r="N213" s="305"/>
      <c r="O213" s="305"/>
      <c r="P213" s="305"/>
      <c r="Q213" s="305"/>
    </row>
    <row r="214" spans="11:17">
      <c r="K214" s="305"/>
      <c r="L214" s="305"/>
      <c r="M214" s="305"/>
      <c r="N214" s="305"/>
      <c r="O214" s="305"/>
      <c r="P214" s="305"/>
      <c r="Q214" s="305"/>
    </row>
    <row r="215" spans="11:17">
      <c r="K215" s="305"/>
      <c r="L215" s="305"/>
      <c r="M215" s="305"/>
      <c r="N215" s="305"/>
      <c r="O215" s="305"/>
      <c r="P215" s="305"/>
      <c r="Q215" s="305"/>
    </row>
    <row r="216" spans="11:17">
      <c r="K216" s="305"/>
      <c r="L216" s="305"/>
      <c r="M216" s="305"/>
      <c r="N216" s="305"/>
      <c r="O216" s="305"/>
      <c r="P216" s="305"/>
      <c r="Q216" s="305"/>
    </row>
    <row r="217" spans="11:17">
      <c r="K217" s="305"/>
      <c r="L217" s="305"/>
      <c r="M217" s="305"/>
      <c r="N217" s="305"/>
      <c r="O217" s="305"/>
      <c r="P217" s="305"/>
      <c r="Q217" s="305"/>
    </row>
    <row r="218" spans="11:17">
      <c r="K218" s="305"/>
      <c r="L218" s="305"/>
      <c r="M218" s="305"/>
      <c r="N218" s="305"/>
      <c r="O218" s="305"/>
      <c r="P218" s="305"/>
      <c r="Q218" s="305"/>
    </row>
    <row r="219" spans="11:17">
      <c r="K219" s="305"/>
      <c r="L219" s="305"/>
      <c r="M219" s="305"/>
      <c r="N219" s="305"/>
      <c r="O219" s="305"/>
      <c r="P219" s="305"/>
      <c r="Q219" s="305"/>
    </row>
    <row r="220" spans="11:17">
      <c r="K220" s="305"/>
      <c r="L220" s="305"/>
      <c r="M220" s="305"/>
      <c r="N220" s="305"/>
      <c r="O220" s="305"/>
      <c r="P220" s="305"/>
      <c r="Q220" s="305"/>
    </row>
    <row r="221" spans="11:17">
      <c r="K221" s="305"/>
      <c r="L221" s="305"/>
      <c r="M221" s="305"/>
      <c r="N221" s="305"/>
      <c r="O221" s="305"/>
      <c r="P221" s="305"/>
      <c r="Q221" s="305"/>
    </row>
    <row r="222" spans="11:17">
      <c r="K222" s="305"/>
      <c r="L222" s="305"/>
      <c r="M222" s="305"/>
      <c r="N222" s="305"/>
      <c r="O222" s="305"/>
      <c r="P222" s="305"/>
      <c r="Q222" s="305"/>
    </row>
    <row r="223" spans="11:17">
      <c r="K223" s="305"/>
      <c r="L223" s="305"/>
      <c r="M223" s="305"/>
      <c r="N223" s="305"/>
      <c r="O223" s="305"/>
      <c r="P223" s="305"/>
      <c r="Q223" s="305"/>
    </row>
    <row r="224" spans="11:17">
      <c r="K224" s="305"/>
      <c r="L224" s="305"/>
      <c r="M224" s="305"/>
      <c r="N224" s="305"/>
      <c r="O224" s="305"/>
      <c r="P224" s="305"/>
      <c r="Q224" s="305"/>
    </row>
    <row r="225" spans="11:17">
      <c r="K225" s="305"/>
      <c r="L225" s="305"/>
      <c r="M225" s="305"/>
      <c r="N225" s="305"/>
      <c r="O225" s="305"/>
      <c r="P225" s="305"/>
      <c r="Q225" s="305"/>
    </row>
    <row r="226" spans="11:17">
      <c r="K226" s="305"/>
      <c r="L226" s="305"/>
      <c r="M226" s="305"/>
      <c r="N226" s="305"/>
      <c r="O226" s="305"/>
      <c r="P226" s="305"/>
      <c r="Q226" s="305"/>
    </row>
    <row r="227" spans="11:17">
      <c r="K227" s="305"/>
      <c r="L227" s="305"/>
      <c r="M227" s="305"/>
      <c r="N227" s="305"/>
      <c r="O227" s="305"/>
      <c r="P227" s="305"/>
      <c r="Q227" s="305"/>
    </row>
    <row r="228" spans="11:17">
      <c r="K228" s="305"/>
      <c r="L228" s="305"/>
      <c r="M228" s="305"/>
      <c r="N228" s="305"/>
      <c r="O228" s="305"/>
      <c r="P228" s="305"/>
      <c r="Q228" s="305"/>
    </row>
    <row r="229" spans="11:17">
      <c r="K229" s="305"/>
      <c r="L229" s="305"/>
      <c r="M229" s="305"/>
      <c r="N229" s="305"/>
      <c r="O229" s="305"/>
      <c r="P229" s="305"/>
      <c r="Q229" s="305"/>
    </row>
    <row r="230" spans="11:17">
      <c r="K230" s="305"/>
      <c r="L230" s="305"/>
      <c r="M230" s="305"/>
      <c r="N230" s="305"/>
      <c r="O230" s="305"/>
      <c r="P230" s="305"/>
      <c r="Q230" s="305"/>
    </row>
    <row r="231" spans="11:17">
      <c r="K231" s="305"/>
      <c r="L231" s="305"/>
      <c r="M231" s="305"/>
      <c r="N231" s="305"/>
      <c r="O231" s="305"/>
      <c r="P231" s="305"/>
      <c r="Q231" s="305"/>
    </row>
    <row r="232" spans="11:17">
      <c r="K232" s="305"/>
      <c r="L232" s="305"/>
      <c r="M232" s="305"/>
      <c r="N232" s="305"/>
      <c r="O232" s="305"/>
      <c r="P232" s="305"/>
      <c r="Q232" s="305"/>
    </row>
    <row r="233" spans="11:17">
      <c r="K233" s="305"/>
      <c r="L233" s="305"/>
      <c r="M233" s="305"/>
      <c r="N233" s="305"/>
      <c r="O233" s="305"/>
      <c r="P233" s="305"/>
      <c r="Q233" s="305"/>
    </row>
    <row r="234" spans="11:17">
      <c r="K234" s="305"/>
      <c r="L234" s="305"/>
      <c r="M234" s="305"/>
      <c r="N234" s="305"/>
      <c r="O234" s="305"/>
      <c r="P234" s="305"/>
      <c r="Q234" s="305"/>
    </row>
    <row r="235" spans="11:17">
      <c r="K235" s="305"/>
      <c r="L235" s="305"/>
      <c r="M235" s="305"/>
      <c r="N235" s="305"/>
      <c r="O235" s="305"/>
      <c r="P235" s="305"/>
      <c r="Q235" s="305"/>
    </row>
    <row r="236" spans="11:17">
      <c r="K236" s="305"/>
      <c r="L236" s="305"/>
      <c r="M236" s="305"/>
      <c r="N236" s="305"/>
      <c r="O236" s="305"/>
      <c r="P236" s="305"/>
      <c r="Q236" s="305"/>
    </row>
    <row r="237" spans="11:17">
      <c r="K237" s="305"/>
      <c r="L237" s="305"/>
      <c r="M237" s="305"/>
      <c r="N237" s="305"/>
      <c r="O237" s="305"/>
      <c r="P237" s="305"/>
      <c r="Q237" s="305"/>
    </row>
    <row r="238" spans="11:17">
      <c r="K238" s="305"/>
      <c r="L238" s="305"/>
      <c r="M238" s="305"/>
      <c r="N238" s="305"/>
      <c r="O238" s="305"/>
      <c r="P238" s="305"/>
      <c r="Q238" s="305"/>
    </row>
    <row r="239" spans="11:17">
      <c r="K239" s="305"/>
      <c r="L239" s="305"/>
      <c r="M239" s="305"/>
      <c r="N239" s="305"/>
      <c r="O239" s="305"/>
      <c r="P239" s="305"/>
      <c r="Q239" s="305"/>
    </row>
    <row r="240" spans="11:17">
      <c r="K240" s="305"/>
      <c r="L240" s="305"/>
      <c r="M240" s="305"/>
      <c r="N240" s="305"/>
      <c r="O240" s="305"/>
      <c r="P240" s="305"/>
      <c r="Q240" s="305"/>
    </row>
    <row r="241" spans="11:17">
      <c r="K241" s="305"/>
      <c r="L241" s="305"/>
      <c r="M241" s="305"/>
      <c r="N241" s="305"/>
      <c r="O241" s="305"/>
      <c r="P241" s="305"/>
      <c r="Q241" s="305"/>
    </row>
    <row r="242" spans="11:17">
      <c r="K242" s="305"/>
      <c r="L242" s="305"/>
      <c r="M242" s="305"/>
      <c r="N242" s="305"/>
      <c r="O242" s="305"/>
      <c r="P242" s="305"/>
      <c r="Q242" s="305"/>
    </row>
    <row r="243" spans="11:17">
      <c r="K243" s="305"/>
      <c r="L243" s="305"/>
      <c r="M243" s="305"/>
      <c r="N243" s="305"/>
      <c r="O243" s="305"/>
      <c r="P243" s="305"/>
      <c r="Q243" s="305"/>
    </row>
    <row r="244" spans="11:17">
      <c r="K244" s="305"/>
      <c r="L244" s="305"/>
      <c r="M244" s="305"/>
      <c r="N244" s="305"/>
      <c r="O244" s="305"/>
      <c r="P244" s="305"/>
      <c r="Q244" s="305"/>
    </row>
    <row r="245" spans="11:17">
      <c r="K245" s="305"/>
      <c r="L245" s="305"/>
      <c r="M245" s="305"/>
      <c r="N245" s="305"/>
      <c r="O245" s="305"/>
      <c r="P245" s="305"/>
      <c r="Q245" s="305"/>
    </row>
    <row r="246" spans="11:17">
      <c r="K246" s="305"/>
      <c r="L246" s="305"/>
      <c r="M246" s="305"/>
      <c r="N246" s="305"/>
      <c r="O246" s="305"/>
      <c r="P246" s="305"/>
      <c r="Q246" s="305"/>
    </row>
    <row r="247" spans="11:17">
      <c r="K247" s="305"/>
      <c r="L247" s="305"/>
      <c r="M247" s="305"/>
      <c r="N247" s="305"/>
      <c r="O247" s="305"/>
      <c r="P247" s="305"/>
      <c r="Q247" s="305"/>
    </row>
    <row r="248" spans="11:17">
      <c r="K248" s="305"/>
      <c r="L248" s="305"/>
      <c r="M248" s="305"/>
      <c r="N248" s="305"/>
      <c r="O248" s="305"/>
      <c r="P248" s="305"/>
      <c r="Q248" s="305"/>
    </row>
    <row r="249" spans="11:17">
      <c r="K249" s="305"/>
      <c r="L249" s="305"/>
      <c r="M249" s="305"/>
      <c r="N249" s="305"/>
      <c r="O249" s="305"/>
      <c r="P249" s="305"/>
      <c r="Q249" s="305"/>
    </row>
    <row r="250" spans="11:17">
      <c r="K250" s="305"/>
      <c r="L250" s="305"/>
      <c r="M250" s="305"/>
      <c r="N250" s="305"/>
      <c r="O250" s="305"/>
      <c r="P250" s="305"/>
      <c r="Q250" s="305"/>
    </row>
    <row r="251" spans="11:17">
      <c r="K251" s="305"/>
      <c r="L251" s="305"/>
      <c r="M251" s="305"/>
      <c r="N251" s="305"/>
      <c r="O251" s="305"/>
      <c r="P251" s="305"/>
      <c r="Q251" s="305"/>
    </row>
    <row r="252" spans="11:17">
      <c r="K252" s="305"/>
      <c r="L252" s="305"/>
      <c r="M252" s="305"/>
      <c r="N252" s="305"/>
      <c r="O252" s="305"/>
      <c r="P252" s="305"/>
      <c r="Q252" s="305"/>
    </row>
    <row r="253" spans="11:17">
      <c r="K253" s="305"/>
      <c r="L253" s="305"/>
      <c r="M253" s="305"/>
      <c r="N253" s="305"/>
      <c r="O253" s="305"/>
      <c r="P253" s="305"/>
      <c r="Q253" s="305"/>
    </row>
    <row r="254" spans="11:17">
      <c r="K254" s="305"/>
      <c r="L254" s="305"/>
      <c r="M254" s="305"/>
      <c r="N254" s="305"/>
      <c r="O254" s="305"/>
      <c r="P254" s="305"/>
      <c r="Q254" s="305"/>
    </row>
    <row r="255" spans="11:17">
      <c r="K255" s="305"/>
      <c r="L255" s="305"/>
      <c r="M255" s="305"/>
      <c r="N255" s="305"/>
      <c r="O255" s="305"/>
      <c r="P255" s="305"/>
      <c r="Q255" s="305"/>
    </row>
    <row r="256" spans="11:17">
      <c r="K256" s="305"/>
      <c r="L256" s="305"/>
      <c r="M256" s="305"/>
      <c r="N256" s="305"/>
      <c r="O256" s="305"/>
      <c r="P256" s="305"/>
      <c r="Q256" s="305"/>
    </row>
    <row r="257" spans="11:17">
      <c r="K257" s="305"/>
      <c r="L257" s="305"/>
      <c r="M257" s="305"/>
      <c r="N257" s="305"/>
      <c r="O257" s="305"/>
      <c r="P257" s="305"/>
      <c r="Q257" s="305"/>
    </row>
    <row r="258" spans="11:17">
      <c r="K258" s="305"/>
      <c r="L258" s="305"/>
      <c r="M258" s="305"/>
      <c r="N258" s="305"/>
      <c r="O258" s="305"/>
      <c r="P258" s="305"/>
      <c r="Q258" s="305"/>
    </row>
    <row r="259" spans="11:17">
      <c r="K259" s="305"/>
      <c r="L259" s="305"/>
      <c r="M259" s="305"/>
      <c r="N259" s="305"/>
      <c r="O259" s="305"/>
      <c r="P259" s="305"/>
      <c r="Q259" s="305"/>
    </row>
    <row r="260" spans="11:17">
      <c r="K260" s="305"/>
      <c r="L260" s="305"/>
      <c r="M260" s="305"/>
      <c r="N260" s="305"/>
      <c r="O260" s="305"/>
      <c r="P260" s="305"/>
      <c r="Q260" s="305"/>
    </row>
    <row r="261" spans="11:17">
      <c r="K261" s="305"/>
      <c r="L261" s="305"/>
      <c r="M261" s="305"/>
      <c r="N261" s="305"/>
      <c r="O261" s="305"/>
      <c r="P261" s="305"/>
      <c r="Q261" s="305"/>
    </row>
    <row r="262" spans="11:17">
      <c r="K262" s="305"/>
      <c r="L262" s="305"/>
      <c r="M262" s="305"/>
      <c r="N262" s="305"/>
      <c r="O262" s="305"/>
      <c r="P262" s="305"/>
      <c r="Q262" s="305"/>
    </row>
    <row r="263" spans="11:17">
      <c r="K263" s="305"/>
      <c r="L263" s="305"/>
      <c r="M263" s="305"/>
      <c r="N263" s="305"/>
      <c r="O263" s="305"/>
      <c r="P263" s="305"/>
      <c r="Q263" s="305"/>
    </row>
    <row r="264" spans="11:17">
      <c r="K264" s="305"/>
      <c r="L264" s="305"/>
      <c r="M264" s="305"/>
      <c r="N264" s="305"/>
      <c r="O264" s="305"/>
      <c r="P264" s="305"/>
      <c r="Q264" s="305"/>
    </row>
  </sheetData>
  <sheetProtection password="E269" sheet="1" objects="1" scenarios="1"/>
  <dataValidations count="2">
    <dataValidation type="list" allowBlank="1" showInputMessage="1" showErrorMessage="1" sqref="J4">
      <formula1>$G$1:$I$1</formula1>
    </dataValidation>
    <dataValidation type="list" allowBlank="1" showInputMessage="1" showErrorMessage="1" sqref="J5">
      <formula1>$J$1:$M$1</formula1>
    </dataValidation>
  </dataValidations>
  <pageMargins left="0.7" right="0.7" top="0.75" bottom="0.75" header="0.3" footer="0.3"/>
  <pageSetup paperSize="9" scale="2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I268"/>
  <sheetViews>
    <sheetView showGridLines="0" showRowColHeaders="0" showZeros="0" zoomScaleNormal="100" zoomScaleSheetLayoutView="106" workbookViewId="0">
      <selection activeCell="J5" sqref="J5"/>
    </sheetView>
  </sheetViews>
  <sheetFormatPr baseColWidth="10" defaultRowHeight="12.75"/>
  <cols>
    <col min="1" max="1" width="1.625" style="235" customWidth="1"/>
    <col min="2" max="2" width="18.625" style="236" customWidth="1"/>
    <col min="3" max="4" width="12.625" style="236" customWidth="1"/>
    <col min="5" max="5" width="9.625" style="236" customWidth="1"/>
    <col min="6" max="6" width="8.625" style="236" customWidth="1"/>
    <col min="7" max="7" width="12.625" style="236" customWidth="1"/>
    <col min="8" max="9" width="8.625" style="236" customWidth="1"/>
    <col min="10" max="10" width="12.625" style="236" customWidth="1"/>
    <col min="11" max="11" width="9.625" style="236" customWidth="1"/>
    <col min="12" max="12" width="8.625" style="236" customWidth="1"/>
    <col min="13" max="13" width="12.625" style="236" customWidth="1"/>
    <col min="14" max="14" width="9.625" style="236" customWidth="1"/>
    <col min="15" max="15" width="8.625" style="370" customWidth="1"/>
    <col min="16" max="16" width="12.625" style="236" customWidth="1"/>
    <col min="17" max="17" width="10.625" style="236" customWidth="1"/>
    <col min="18" max="18" width="8.625" style="236" customWidth="1"/>
    <col min="19" max="19" width="12.625" style="236" customWidth="1"/>
    <col min="20" max="20" width="10.625" style="236" customWidth="1"/>
    <col min="21" max="21" width="8.625" style="239" customWidth="1"/>
    <col min="22" max="22" width="8.375" style="236" bestFit="1" customWidth="1"/>
    <col min="23" max="23" width="10.875" style="236" bestFit="1" customWidth="1"/>
    <col min="24" max="27" width="5" style="236" bestFit="1" customWidth="1"/>
    <col min="28" max="28" width="4.875" style="236" bestFit="1" customWidth="1"/>
    <col min="29" max="16384" width="11" style="236"/>
  </cols>
  <sheetData>
    <row r="1" spans="1:21" ht="15" customHeight="1">
      <c r="G1" s="237" t="s">
        <v>549</v>
      </c>
      <c r="H1" s="235" t="s">
        <v>358</v>
      </c>
      <c r="I1" s="235" t="s">
        <v>0</v>
      </c>
      <c r="J1" s="235" t="s">
        <v>549</v>
      </c>
      <c r="K1" s="235" t="s">
        <v>518</v>
      </c>
      <c r="L1" s="235" t="s">
        <v>519</v>
      </c>
      <c r="M1" s="235" t="s">
        <v>520</v>
      </c>
      <c r="N1" s="235"/>
      <c r="O1" s="237">
        <f>IF(Q56=F64,0,1)</f>
        <v>1</v>
      </c>
    </row>
    <row r="2" spans="1:21" ht="18.75">
      <c r="B2" s="227" t="s">
        <v>640</v>
      </c>
      <c r="D2" s="241"/>
      <c r="E2" s="242"/>
      <c r="F2" s="243"/>
      <c r="G2" s="243"/>
    </row>
    <row r="3" spans="1:21" ht="12.75" customHeight="1">
      <c r="B3" s="227"/>
      <c r="D3" s="241"/>
      <c r="E3" s="242"/>
      <c r="F3" s="243"/>
      <c r="G3" s="243"/>
      <c r="N3" s="236" t="s">
        <v>526</v>
      </c>
      <c r="O3" s="236"/>
    </row>
    <row r="4" spans="1:21" ht="15" customHeight="1">
      <c r="D4" s="244"/>
      <c r="E4" s="245"/>
      <c r="F4" s="243"/>
      <c r="I4" s="246" t="s">
        <v>406</v>
      </c>
      <c r="J4" s="247" t="s">
        <v>549</v>
      </c>
      <c r="K4" s="248" t="s">
        <v>589</v>
      </c>
      <c r="N4" s="1166" t="s">
        <v>27</v>
      </c>
      <c r="O4" s="1166"/>
      <c r="P4" s="332" t="s">
        <v>538</v>
      </c>
    </row>
    <row r="5" spans="1:21" ht="15" customHeight="1">
      <c r="B5" s="253" t="s">
        <v>398</v>
      </c>
      <c r="C5" s="598" t="str">
        <f>$J$4</f>
        <v>Todas</v>
      </c>
      <c r="D5" s="249"/>
      <c r="E5" s="250"/>
      <c r="F5" s="243"/>
      <c r="I5" s="251"/>
      <c r="J5" s="252" t="s">
        <v>549</v>
      </c>
      <c r="K5" s="248" t="s">
        <v>357</v>
      </c>
      <c r="N5" s="1167" t="str">
        <f>$J$4</f>
        <v>Todas</v>
      </c>
      <c r="O5" s="1167"/>
      <c r="P5" s="332" t="s">
        <v>398</v>
      </c>
    </row>
    <row r="6" spans="1:21" ht="15" customHeight="1">
      <c r="B6" s="254" t="s">
        <v>357</v>
      </c>
      <c r="C6" s="598" t="str">
        <f>$J$5</f>
        <v>Todas</v>
      </c>
      <c r="I6" s="238"/>
      <c r="N6" s="1167" t="str">
        <f>$J$5</f>
        <v>Todas</v>
      </c>
      <c r="O6" s="1167"/>
      <c r="P6" s="333" t="s">
        <v>357</v>
      </c>
    </row>
    <row r="7" spans="1:21" ht="15" customHeight="1">
      <c r="B7" s="309"/>
      <c r="I7" s="238"/>
      <c r="O7" s="236"/>
    </row>
    <row r="8" spans="1:21">
      <c r="A8" s="235">
        <v>1</v>
      </c>
      <c r="B8" s="412" t="s">
        <v>395</v>
      </c>
      <c r="C8" s="413" t="s">
        <v>368</v>
      </c>
      <c r="D8" s="414" t="s">
        <v>370</v>
      </c>
      <c r="E8" s="413" t="s">
        <v>359</v>
      </c>
      <c r="F8" s="413" t="s">
        <v>368</v>
      </c>
      <c r="G8" s="414" t="s">
        <v>370</v>
      </c>
      <c r="H8" s="413" t="s">
        <v>359</v>
      </c>
      <c r="I8" s="235" t="s">
        <v>368</v>
      </c>
      <c r="J8" s="235"/>
      <c r="K8" s="237" t="s">
        <v>521</v>
      </c>
      <c r="L8" s="235"/>
      <c r="M8" s="235" t="s">
        <v>522</v>
      </c>
      <c r="N8" s="235" t="s">
        <v>370</v>
      </c>
      <c r="O8" s="235"/>
      <c r="P8" s="237" t="s">
        <v>521</v>
      </c>
      <c r="Q8" s="235" t="s">
        <v>522</v>
      </c>
      <c r="R8" s="235" t="s">
        <v>359</v>
      </c>
      <c r="S8" s="235"/>
      <c r="T8" s="237" t="s">
        <v>521</v>
      </c>
      <c r="U8" s="338" t="s">
        <v>522</v>
      </c>
    </row>
    <row r="9" spans="1:21" ht="15" customHeight="1">
      <c r="A9" s="263">
        <v>1</v>
      </c>
      <c r="B9" s="417" t="str">
        <f>VLOOKUP(LARGE($K$9:$K$18,A9),$K$9:$L$18,2,)</f>
        <v>Gas Natural</v>
      </c>
      <c r="C9" s="418">
        <f>LARGE($I$9:$I$18,A9)</f>
        <v>603</v>
      </c>
      <c r="D9" s="418">
        <f>VLOOKUP(B9,$L$9:$N$18,3,)</f>
        <v>29</v>
      </c>
      <c r="E9" s="418">
        <f>VLOOKUP(B9,$L$9:$R$18,7,)</f>
        <v>0</v>
      </c>
      <c r="F9" s="469">
        <f>VLOOKUP(B9,$L$9:$M$18,2,)</f>
        <v>0.95411392405063289</v>
      </c>
      <c r="G9" s="469">
        <f>VLOOKUP(B9,$L$9:$Q$18,6,)</f>
        <v>4.588607594936709E-2</v>
      </c>
      <c r="H9" s="469">
        <f>VLOOKUP(B9,$L$9:$U$18,10,)</f>
        <v>1.5822784810126583E-8</v>
      </c>
      <c r="I9" s="339">
        <f t="shared" ref="I9:I18" si="0">IF($J$5="Todas",SUM(D29:F29),HLOOKUP($J$5,$D$28:$F$38,A29,))</f>
        <v>603</v>
      </c>
      <c r="J9" s="340">
        <f>COUNTIF($I$9:$I$18,I9)</f>
        <v>1</v>
      </c>
      <c r="K9" s="341">
        <f>IFERROR(IF(J9=1,I9,I9+A9/100000)/SUM($I$9:$I$18),)</f>
        <v>0.51015228426395942</v>
      </c>
      <c r="L9" s="340" t="s">
        <v>373</v>
      </c>
      <c r="M9" s="341">
        <f>IFERROR(IF(J9=1,I9,I9+A9/100000)/SUM(I9,N9,R9),)</f>
        <v>0.95411392405063289</v>
      </c>
      <c r="N9" s="339">
        <f t="shared" ref="N9:N18" si="1">IF($J$5="Todas",SUM(J29:L29),HLOOKUP($J$5,$J$28:$L$38,A29,))</f>
        <v>29</v>
      </c>
      <c r="O9" s="340">
        <f>COUNTIF($N$9:$N$18,N9)</f>
        <v>1</v>
      </c>
      <c r="P9" s="341">
        <f>IFERROR(IF(O9=1,N9,N9+A9/10000)/SUM($N$9:$N$21),)</f>
        <v>0.35802469135802467</v>
      </c>
      <c r="Q9" s="341">
        <f>IFERROR(IF(O9=1,N9,N9+A9/100000)/SUM(I9,N9,R9),)</f>
        <v>4.588607594936709E-2</v>
      </c>
      <c r="R9" s="339">
        <f t="shared" ref="R9:R18" si="2">IF($J$5="Todas",SUM(P29:R29),HLOOKUP($J$5,$P$28:$R$38,A29,))</f>
        <v>0</v>
      </c>
      <c r="S9" s="340">
        <f>COUNTIF($R$9:$R$18,R9)</f>
        <v>10</v>
      </c>
      <c r="T9" s="341">
        <f>IFERROR(IF(S9=1,R9,R9+A9/100000)/SUM($R$9:$R$18),)</f>
        <v>0</v>
      </c>
      <c r="U9" s="341">
        <f>IFERROR(IF(S9=1,R9,R9+A9/100000)/SUM(I9,N9,R9),)</f>
        <v>1.5822784810126583E-8</v>
      </c>
    </row>
    <row r="10" spans="1:21" ht="15" customHeight="1">
      <c r="A10" s="263">
        <v>2</v>
      </c>
      <c r="B10" s="417" t="str">
        <f t="shared" ref="B10:B18" si="3">VLOOKUP(LARGE($K$9:$K$18,A10),$K$9:$L$18,2,)</f>
        <v>Electricidad</v>
      </c>
      <c r="C10" s="425">
        <f t="shared" ref="C10:C18" si="4">LARGE($I$9:$I$18,A10)</f>
        <v>221</v>
      </c>
      <c r="D10" s="425">
        <f t="shared" ref="D10:D18" si="5">VLOOKUP(B10,$L$9:$N$18,3,)</f>
        <v>21</v>
      </c>
      <c r="E10" s="425">
        <f t="shared" ref="E10:E18" si="6">VLOOKUP(B10,$L$9:$R$18,7,)</f>
        <v>0</v>
      </c>
      <c r="F10" s="429">
        <f t="shared" ref="F10:F18" si="7">VLOOKUP(B10,$L$9:$M$18,2,)</f>
        <v>0.91322314049586772</v>
      </c>
      <c r="G10" s="429">
        <f t="shared" ref="G10:G18" si="8">VLOOKUP(B10,$L$9:$Q$18,6,)</f>
        <v>8.6776859504132234E-2</v>
      </c>
      <c r="H10" s="429">
        <f t="shared" ref="H10:H18" si="9">VLOOKUP(B10,$L$9:$U$18,10,)</f>
        <v>8.2644628099173566E-8</v>
      </c>
      <c r="I10" s="339">
        <f t="shared" si="0"/>
        <v>221</v>
      </c>
      <c r="J10" s="340">
        <f t="shared" ref="J10:J18" si="10">COUNTIF($I$9:$I$18,I10)</f>
        <v>1</v>
      </c>
      <c r="K10" s="341">
        <f t="shared" ref="K10:K18" si="11">IFERROR(IF(J10=1,I10,I10+A10/100000)/SUM($I$9:$I$18),)</f>
        <v>0.18697123519458544</v>
      </c>
      <c r="L10" s="340" t="s">
        <v>371</v>
      </c>
      <c r="M10" s="341">
        <f t="shared" ref="M10:M18" si="12">IFERROR(IF(J10=1,I10,I10+A10/100000)/SUM(I10,N10,R10),)</f>
        <v>0.91322314049586772</v>
      </c>
      <c r="N10" s="339">
        <f t="shared" si="1"/>
        <v>21</v>
      </c>
      <c r="O10" s="340">
        <f t="shared" ref="O10:O18" si="13">COUNTIF($N$9:$N$18,N10)</f>
        <v>1</v>
      </c>
      <c r="P10" s="341">
        <f t="shared" ref="P10:P18" si="14">IFERROR(IF(O10=1,N10,N10+A10/10000)/SUM($N$9:$N$21),)</f>
        <v>0.25925925925925924</v>
      </c>
      <c r="Q10" s="341">
        <f t="shared" ref="Q10:Q18" si="15">IFERROR(IF(O10=1,N10,N10+A10/100000)/SUM(I10,N10,R10),)</f>
        <v>8.6776859504132234E-2</v>
      </c>
      <c r="R10" s="339">
        <f t="shared" si="2"/>
        <v>0</v>
      </c>
      <c r="S10" s="340">
        <f t="shared" ref="S10:S18" si="16">COUNTIF($R$9:$R$18,R10)</f>
        <v>10</v>
      </c>
      <c r="T10" s="341">
        <f t="shared" ref="T10:T18" si="17">IFERROR(IF(S10=1,R10,R10+A10/100000)/SUM($R$9:$R$18),)</f>
        <v>0</v>
      </c>
      <c r="U10" s="341">
        <f t="shared" ref="U10:U18" si="18">IFERROR(IF(S10=1,R10,R10+A10/100000)/SUM(I10,N10,R10),)</f>
        <v>8.2644628099173566E-8</v>
      </c>
    </row>
    <row r="11" spans="1:21" ht="15" customHeight="1">
      <c r="A11" s="263">
        <v>3</v>
      </c>
      <c r="B11" s="417" t="str">
        <f t="shared" si="3"/>
        <v>GLP</v>
      </c>
      <c r="C11" s="425">
        <f t="shared" si="4"/>
        <v>165</v>
      </c>
      <c r="D11" s="425">
        <f t="shared" si="5"/>
        <v>11</v>
      </c>
      <c r="E11" s="425">
        <f t="shared" si="6"/>
        <v>0</v>
      </c>
      <c r="F11" s="429">
        <f t="shared" si="7"/>
        <v>0.9375</v>
      </c>
      <c r="G11" s="429">
        <f t="shared" si="8"/>
        <v>6.25E-2</v>
      </c>
      <c r="H11" s="429">
        <f t="shared" si="9"/>
        <v>1.7045454545454545E-7</v>
      </c>
      <c r="I11" s="339">
        <f t="shared" si="0"/>
        <v>165</v>
      </c>
      <c r="J11" s="340">
        <f t="shared" si="10"/>
        <v>1</v>
      </c>
      <c r="K11" s="341">
        <f t="shared" si="11"/>
        <v>0.13959390862944163</v>
      </c>
      <c r="L11" s="340" t="s">
        <v>372</v>
      </c>
      <c r="M11" s="341">
        <f t="shared" si="12"/>
        <v>0.9375</v>
      </c>
      <c r="N11" s="339">
        <f t="shared" si="1"/>
        <v>11</v>
      </c>
      <c r="O11" s="340">
        <f t="shared" si="13"/>
        <v>1</v>
      </c>
      <c r="P11" s="341">
        <f t="shared" si="14"/>
        <v>0.13580246913580246</v>
      </c>
      <c r="Q11" s="341">
        <f t="shared" si="15"/>
        <v>6.25E-2</v>
      </c>
      <c r="R11" s="339">
        <f t="shared" si="2"/>
        <v>0</v>
      </c>
      <c r="S11" s="340">
        <f t="shared" si="16"/>
        <v>10</v>
      </c>
      <c r="T11" s="341">
        <f t="shared" si="17"/>
        <v>0</v>
      </c>
      <c r="U11" s="341">
        <f t="shared" si="18"/>
        <v>1.7045454545454545E-7</v>
      </c>
    </row>
    <row r="12" spans="1:21" ht="15" customHeight="1">
      <c r="A12" s="263">
        <v>4</v>
      </c>
      <c r="B12" s="417" t="str">
        <f t="shared" si="3"/>
        <v>Gasóleo</v>
      </c>
      <c r="C12" s="425">
        <f t="shared" si="4"/>
        <v>155</v>
      </c>
      <c r="D12" s="425">
        <f t="shared" si="5"/>
        <v>16</v>
      </c>
      <c r="E12" s="425">
        <f t="shared" si="6"/>
        <v>0</v>
      </c>
      <c r="F12" s="429">
        <f t="shared" si="7"/>
        <v>0.9064327485380117</v>
      </c>
      <c r="G12" s="429">
        <f t="shared" si="8"/>
        <v>9.3567251461988299E-2</v>
      </c>
      <c r="H12" s="429">
        <f t="shared" si="9"/>
        <v>2.3391812865497077E-7</v>
      </c>
      <c r="I12" s="339">
        <f t="shared" si="0"/>
        <v>155</v>
      </c>
      <c r="J12" s="340">
        <f t="shared" si="10"/>
        <v>1</v>
      </c>
      <c r="K12" s="341">
        <f t="shared" si="11"/>
        <v>0.13113367174280879</v>
      </c>
      <c r="L12" s="340" t="s">
        <v>374</v>
      </c>
      <c r="M12" s="341">
        <f t="shared" si="12"/>
        <v>0.9064327485380117</v>
      </c>
      <c r="N12" s="339">
        <f t="shared" si="1"/>
        <v>16</v>
      </c>
      <c r="O12" s="340">
        <f t="shared" si="13"/>
        <v>1</v>
      </c>
      <c r="P12" s="341">
        <f t="shared" si="14"/>
        <v>0.19753086419753085</v>
      </c>
      <c r="Q12" s="341">
        <f t="shared" si="15"/>
        <v>9.3567251461988299E-2</v>
      </c>
      <c r="R12" s="339">
        <f t="shared" si="2"/>
        <v>0</v>
      </c>
      <c r="S12" s="340">
        <f t="shared" si="16"/>
        <v>10</v>
      </c>
      <c r="T12" s="341">
        <f t="shared" si="17"/>
        <v>0</v>
      </c>
      <c r="U12" s="341">
        <f t="shared" si="18"/>
        <v>2.3391812865497077E-7</v>
      </c>
    </row>
    <row r="13" spans="1:21" ht="15" customHeight="1">
      <c r="A13" s="263">
        <v>5</v>
      </c>
      <c r="B13" s="417" t="str">
        <f t="shared" si="3"/>
        <v>Solar Térmica</v>
      </c>
      <c r="C13" s="425">
        <f t="shared" si="4"/>
        <v>17</v>
      </c>
      <c r="D13" s="425">
        <f t="shared" si="5"/>
        <v>4</v>
      </c>
      <c r="E13" s="425">
        <f t="shared" si="6"/>
        <v>0</v>
      </c>
      <c r="F13" s="429">
        <f t="shared" si="7"/>
        <v>0.80952380952380953</v>
      </c>
      <c r="G13" s="429">
        <f t="shared" si="8"/>
        <v>0.19047619047619047</v>
      </c>
      <c r="H13" s="429">
        <f t="shared" si="9"/>
        <v>2.3809523809523812E-6</v>
      </c>
      <c r="I13" s="339">
        <f t="shared" si="0"/>
        <v>17</v>
      </c>
      <c r="J13" s="340">
        <f t="shared" si="10"/>
        <v>1</v>
      </c>
      <c r="K13" s="341">
        <f t="shared" si="11"/>
        <v>1.4382402707275803E-2</v>
      </c>
      <c r="L13" s="340" t="s">
        <v>338</v>
      </c>
      <c r="M13" s="341">
        <f t="shared" si="12"/>
        <v>0.80952380952380953</v>
      </c>
      <c r="N13" s="339">
        <f t="shared" si="1"/>
        <v>4</v>
      </c>
      <c r="O13" s="340">
        <f t="shared" si="13"/>
        <v>1</v>
      </c>
      <c r="P13" s="341">
        <f t="shared" si="14"/>
        <v>4.9382716049382713E-2</v>
      </c>
      <c r="Q13" s="341">
        <f t="shared" si="15"/>
        <v>0.19047619047619047</v>
      </c>
      <c r="R13" s="339">
        <f t="shared" si="2"/>
        <v>0</v>
      </c>
      <c r="S13" s="340">
        <f t="shared" si="16"/>
        <v>10</v>
      </c>
      <c r="T13" s="341">
        <f t="shared" si="17"/>
        <v>0</v>
      </c>
      <c r="U13" s="341">
        <f t="shared" si="18"/>
        <v>2.3809523809523812E-6</v>
      </c>
    </row>
    <row r="14" spans="1:21" ht="15" customHeight="1">
      <c r="A14" s="263">
        <v>6</v>
      </c>
      <c r="B14" s="417" t="str">
        <f t="shared" si="3"/>
        <v>Otros</v>
      </c>
      <c r="C14" s="425">
        <f t="shared" si="4"/>
        <v>12</v>
      </c>
      <c r="D14" s="425">
        <f t="shared" si="5"/>
        <v>0</v>
      </c>
      <c r="E14" s="425">
        <f t="shared" si="6"/>
        <v>0</v>
      </c>
      <c r="F14" s="429">
        <f t="shared" si="7"/>
        <v>1</v>
      </c>
      <c r="G14" s="429">
        <f t="shared" si="8"/>
        <v>5.0000000000000004E-6</v>
      </c>
      <c r="H14" s="429">
        <f t="shared" si="9"/>
        <v>5.0000000000000004E-6</v>
      </c>
      <c r="I14" s="339">
        <f t="shared" si="0"/>
        <v>12</v>
      </c>
      <c r="J14" s="340">
        <f t="shared" si="10"/>
        <v>1</v>
      </c>
      <c r="K14" s="341">
        <f t="shared" si="11"/>
        <v>1.015228426395939E-2</v>
      </c>
      <c r="L14" s="340" t="s">
        <v>309</v>
      </c>
      <c r="M14" s="341">
        <f t="shared" si="12"/>
        <v>1</v>
      </c>
      <c r="N14" s="339">
        <f t="shared" si="1"/>
        <v>0</v>
      </c>
      <c r="O14" s="340">
        <f t="shared" si="13"/>
        <v>5</v>
      </c>
      <c r="P14" s="341">
        <f t="shared" si="14"/>
        <v>7.4074074074074066E-6</v>
      </c>
      <c r="Q14" s="341">
        <f t="shared" si="15"/>
        <v>5.0000000000000004E-6</v>
      </c>
      <c r="R14" s="339">
        <f t="shared" si="2"/>
        <v>0</v>
      </c>
      <c r="S14" s="340">
        <f t="shared" si="16"/>
        <v>10</v>
      </c>
      <c r="T14" s="341">
        <f t="shared" si="17"/>
        <v>0</v>
      </c>
      <c r="U14" s="341">
        <f t="shared" si="18"/>
        <v>5.0000000000000004E-6</v>
      </c>
    </row>
    <row r="15" spans="1:21" ht="15" customHeight="1">
      <c r="A15" s="263">
        <v>7</v>
      </c>
      <c r="B15" s="417" t="str">
        <f t="shared" si="3"/>
        <v>Biomasa</v>
      </c>
      <c r="C15" s="425">
        <f t="shared" si="4"/>
        <v>4</v>
      </c>
      <c r="D15" s="425">
        <f t="shared" si="5"/>
        <v>0</v>
      </c>
      <c r="E15" s="425">
        <f t="shared" si="6"/>
        <v>0</v>
      </c>
      <c r="F15" s="429">
        <f t="shared" si="7"/>
        <v>1</v>
      </c>
      <c r="G15" s="429">
        <f t="shared" si="8"/>
        <v>1.7499999999999998E-5</v>
      </c>
      <c r="H15" s="429">
        <f t="shared" si="9"/>
        <v>1.7499999999999998E-5</v>
      </c>
      <c r="I15" s="339">
        <f t="shared" si="0"/>
        <v>4</v>
      </c>
      <c r="J15" s="340">
        <f>COUNTIF($I$9:$I$18,I15)</f>
        <v>1</v>
      </c>
      <c r="K15" s="341">
        <f t="shared" si="11"/>
        <v>3.3840947546531302E-3</v>
      </c>
      <c r="L15" s="340" t="s">
        <v>339</v>
      </c>
      <c r="M15" s="341">
        <f t="shared" si="12"/>
        <v>1</v>
      </c>
      <c r="N15" s="339">
        <f t="shared" si="1"/>
        <v>0</v>
      </c>
      <c r="O15" s="340">
        <f t="shared" si="13"/>
        <v>5</v>
      </c>
      <c r="P15" s="341">
        <f t="shared" si="14"/>
        <v>8.641975308641975E-6</v>
      </c>
      <c r="Q15" s="341">
        <f t="shared" si="15"/>
        <v>1.7499999999999998E-5</v>
      </c>
      <c r="R15" s="339">
        <f t="shared" si="2"/>
        <v>0</v>
      </c>
      <c r="S15" s="340">
        <f t="shared" si="16"/>
        <v>10</v>
      </c>
      <c r="T15" s="341">
        <f t="shared" si="17"/>
        <v>0</v>
      </c>
      <c r="U15" s="341">
        <f t="shared" si="18"/>
        <v>1.7499999999999998E-5</v>
      </c>
    </row>
    <row r="16" spans="1:21" ht="15" customHeight="1">
      <c r="A16" s="263">
        <v>8</v>
      </c>
      <c r="B16" s="417" t="str">
        <f t="shared" si="3"/>
        <v>Bomba de calor agua</v>
      </c>
      <c r="C16" s="425">
        <f t="shared" si="4"/>
        <v>3</v>
      </c>
      <c r="D16" s="425">
        <f t="shared" si="5"/>
        <v>0</v>
      </c>
      <c r="E16" s="425">
        <f t="shared" si="6"/>
        <v>0</v>
      </c>
      <c r="F16" s="429">
        <f t="shared" si="7"/>
        <v>1</v>
      </c>
      <c r="G16" s="429">
        <f t="shared" si="8"/>
        <v>2.666666666666667E-5</v>
      </c>
      <c r="H16" s="429">
        <f t="shared" si="9"/>
        <v>2.666666666666667E-5</v>
      </c>
      <c r="I16" s="339">
        <f t="shared" si="0"/>
        <v>3</v>
      </c>
      <c r="J16" s="340">
        <f t="shared" si="10"/>
        <v>1</v>
      </c>
      <c r="K16" s="341">
        <f t="shared" si="11"/>
        <v>2.5380710659898475E-3</v>
      </c>
      <c r="L16" s="340" t="s">
        <v>387</v>
      </c>
      <c r="M16" s="341">
        <f t="shared" si="12"/>
        <v>1</v>
      </c>
      <c r="N16" s="339">
        <f t="shared" si="1"/>
        <v>0</v>
      </c>
      <c r="O16" s="340">
        <f t="shared" si="13"/>
        <v>5</v>
      </c>
      <c r="P16" s="341">
        <f t="shared" si="14"/>
        <v>9.8765432098765433E-6</v>
      </c>
      <c r="Q16" s="341">
        <f t="shared" si="15"/>
        <v>2.666666666666667E-5</v>
      </c>
      <c r="R16" s="339">
        <f t="shared" si="2"/>
        <v>0</v>
      </c>
      <c r="S16" s="340">
        <f t="shared" si="16"/>
        <v>10</v>
      </c>
      <c r="T16" s="341">
        <f t="shared" si="17"/>
        <v>0</v>
      </c>
      <c r="U16" s="341">
        <f t="shared" si="18"/>
        <v>2.666666666666667E-5</v>
      </c>
    </row>
    <row r="17" spans="1:21" ht="15" customHeight="1">
      <c r="A17" s="263">
        <v>9</v>
      </c>
      <c r="B17" s="417" t="str">
        <f>VLOOKUP(LARGE($K$9:$K$18,A17),$K$9:$L$18,2,)</f>
        <v>DH no renovable</v>
      </c>
      <c r="C17" s="425">
        <f t="shared" si="4"/>
        <v>1</v>
      </c>
      <c r="D17" s="425">
        <f t="shared" si="5"/>
        <v>0</v>
      </c>
      <c r="E17" s="425">
        <f t="shared" si="6"/>
        <v>0</v>
      </c>
      <c r="F17" s="429">
        <f t="shared" si="7"/>
        <v>1.0001</v>
      </c>
      <c r="G17" s="429">
        <f t="shared" si="8"/>
        <v>1E-4</v>
      </c>
      <c r="H17" s="429">
        <f t="shared" si="9"/>
        <v>1E-4</v>
      </c>
      <c r="I17" s="339">
        <f t="shared" si="0"/>
        <v>1</v>
      </c>
      <c r="J17" s="340">
        <f t="shared" si="10"/>
        <v>2</v>
      </c>
      <c r="K17" s="341">
        <f t="shared" si="11"/>
        <v>8.4609983079526223E-4</v>
      </c>
      <c r="L17" s="340" t="s">
        <v>375</v>
      </c>
      <c r="M17" s="341">
        <f t="shared" si="12"/>
        <v>1.0000899999999999</v>
      </c>
      <c r="N17" s="339">
        <f t="shared" si="1"/>
        <v>0</v>
      </c>
      <c r="O17" s="340">
        <f t="shared" si="13"/>
        <v>5</v>
      </c>
      <c r="P17" s="341">
        <f t="shared" si="14"/>
        <v>1.1111111111111112E-5</v>
      </c>
      <c r="Q17" s="341">
        <f t="shared" si="15"/>
        <v>9.0000000000000006E-5</v>
      </c>
      <c r="R17" s="339">
        <f t="shared" si="2"/>
        <v>0</v>
      </c>
      <c r="S17" s="340">
        <f t="shared" si="16"/>
        <v>10</v>
      </c>
      <c r="T17" s="341">
        <f t="shared" si="17"/>
        <v>0</v>
      </c>
      <c r="U17" s="341">
        <f t="shared" si="18"/>
        <v>9.0000000000000006E-5</v>
      </c>
    </row>
    <row r="18" spans="1:21" ht="15" customHeight="1" thickBot="1">
      <c r="A18" s="263">
        <v>10</v>
      </c>
      <c r="B18" s="470" t="str">
        <f t="shared" si="3"/>
        <v>Carbón</v>
      </c>
      <c r="C18" s="471">
        <f t="shared" si="4"/>
        <v>1</v>
      </c>
      <c r="D18" s="471">
        <f t="shared" si="5"/>
        <v>0</v>
      </c>
      <c r="E18" s="471">
        <f t="shared" si="6"/>
        <v>0</v>
      </c>
      <c r="F18" s="472">
        <f t="shared" si="7"/>
        <v>1.0000899999999999</v>
      </c>
      <c r="G18" s="472">
        <f t="shared" si="8"/>
        <v>9.0000000000000006E-5</v>
      </c>
      <c r="H18" s="472">
        <f t="shared" si="9"/>
        <v>9.0000000000000006E-5</v>
      </c>
      <c r="I18" s="339">
        <f t="shared" si="0"/>
        <v>1</v>
      </c>
      <c r="J18" s="340">
        <f t="shared" si="10"/>
        <v>2</v>
      </c>
      <c r="K18" s="341">
        <f t="shared" si="11"/>
        <v>8.4610829103214894E-4</v>
      </c>
      <c r="L18" s="340" t="s">
        <v>388</v>
      </c>
      <c r="M18" s="341">
        <f t="shared" si="12"/>
        <v>1.0001</v>
      </c>
      <c r="N18" s="339">
        <f t="shared" si="1"/>
        <v>0</v>
      </c>
      <c r="O18" s="340">
        <f t="shared" si="13"/>
        <v>5</v>
      </c>
      <c r="P18" s="341">
        <f t="shared" si="14"/>
        <v>1.234567901234568E-5</v>
      </c>
      <c r="Q18" s="341">
        <f t="shared" si="15"/>
        <v>1E-4</v>
      </c>
      <c r="R18" s="339">
        <f t="shared" si="2"/>
        <v>0</v>
      </c>
      <c r="S18" s="340">
        <f t="shared" si="16"/>
        <v>10</v>
      </c>
      <c r="T18" s="341">
        <f t="shared" si="17"/>
        <v>0</v>
      </c>
      <c r="U18" s="341">
        <f t="shared" si="18"/>
        <v>1E-4</v>
      </c>
    </row>
    <row r="19" spans="1:21" ht="15" customHeight="1" thickTop="1">
      <c r="A19" s="263"/>
      <c r="B19" s="473" t="s">
        <v>27</v>
      </c>
      <c r="C19" s="474">
        <f>SUM(C9:C18)</f>
        <v>1182</v>
      </c>
      <c r="D19" s="474">
        <f t="shared" ref="D19:E19" si="19">SUM(D9:D18)</f>
        <v>81</v>
      </c>
      <c r="E19" s="474">
        <f t="shared" si="19"/>
        <v>0</v>
      </c>
      <c r="F19" s="475"/>
      <c r="G19" s="475"/>
      <c r="H19" s="475"/>
      <c r="I19" s="476"/>
      <c r="J19" s="378"/>
      <c r="K19" s="477"/>
      <c r="L19" s="378"/>
      <c r="M19" s="477"/>
      <c r="N19" s="476"/>
      <c r="O19" s="378"/>
      <c r="P19" s="477"/>
      <c r="Q19" s="477"/>
      <c r="R19" s="476"/>
      <c r="S19" s="378"/>
      <c r="T19" s="477"/>
      <c r="U19" s="477"/>
    </row>
    <row r="20" spans="1:21" ht="15" customHeight="1">
      <c r="A20" s="263"/>
      <c r="B20" s="309" t="s">
        <v>634</v>
      </c>
      <c r="F20" s="478"/>
      <c r="G20" s="478"/>
      <c r="H20" s="478"/>
      <c r="I20" s="476"/>
      <c r="J20" s="378"/>
      <c r="K20" s="477"/>
      <c r="L20" s="378"/>
      <c r="M20" s="477"/>
      <c r="N20" s="476"/>
      <c r="O20" s="378"/>
      <c r="P20" s="477"/>
      <c r="Q20" s="477"/>
      <c r="R20" s="476"/>
      <c r="S20" s="378"/>
      <c r="T20" s="477"/>
      <c r="U20" s="477"/>
    </row>
    <row r="21" spans="1:21" ht="15" customHeight="1">
      <c r="A21" s="263"/>
      <c r="B21" s="443" t="str">
        <f>$N$4</f>
        <v>TOTAL</v>
      </c>
      <c r="C21" s="479">
        <f>VLOOKUP($N$4,$B$9:$E$19,2,)</f>
        <v>1182</v>
      </c>
      <c r="D21" s="479">
        <f>VLOOKUP($N$4,$B$9:$E$19,3,)</f>
        <v>81</v>
      </c>
      <c r="E21" s="479" t="e">
        <f>IF($N$4="TOTAL",VLOOKUP($N$4,$B$9:$E$19,4,)-VLOOKUP("Ninguna",$B$9:$E$18,4,),VLOOKUP($N$4,$B$9:$E$19,4,))</f>
        <v>#N/A</v>
      </c>
      <c r="F21" s="478"/>
      <c r="G21" s="478"/>
      <c r="H21" s="478"/>
      <c r="I21" s="476"/>
      <c r="J21" s="378"/>
      <c r="K21" s="477"/>
      <c r="L21" s="378"/>
      <c r="M21" s="477"/>
      <c r="N21" s="476"/>
      <c r="O21" s="378"/>
      <c r="P21" s="477"/>
      <c r="Q21" s="477"/>
      <c r="R21" s="476"/>
      <c r="S21" s="378"/>
      <c r="T21" s="477"/>
      <c r="U21" s="477"/>
    </row>
    <row r="22" spans="1:21" ht="15" customHeight="1">
      <c r="B22" s="243"/>
      <c r="C22" s="241"/>
      <c r="D22" s="241"/>
      <c r="E22" s="241"/>
      <c r="F22" s="243"/>
      <c r="G22" s="243"/>
      <c r="H22" s="243"/>
      <c r="I22" s="238"/>
      <c r="O22" s="236"/>
    </row>
    <row r="23" spans="1:21" ht="15" customHeight="1">
      <c r="A23" s="235" t="s">
        <v>549</v>
      </c>
      <c r="B23" s="372"/>
      <c r="C23" s="249"/>
      <c r="D23" s="249"/>
      <c r="I23" s="238"/>
      <c r="O23" s="236"/>
    </row>
    <row r="24" spans="1:21" ht="15" customHeight="1">
      <c r="A24" s="235" t="s">
        <v>368</v>
      </c>
      <c r="O24" s="236"/>
    </row>
    <row r="25" spans="1:21" ht="15" customHeight="1">
      <c r="A25" s="235" t="s">
        <v>370</v>
      </c>
      <c r="D25" s="309" t="s">
        <v>636</v>
      </c>
      <c r="O25" s="236"/>
    </row>
    <row r="26" spans="1:21" ht="15" customHeight="1">
      <c r="A26" s="235" t="s">
        <v>359</v>
      </c>
      <c r="B26" s="236" t="s">
        <v>523</v>
      </c>
      <c r="D26" s="480" t="s">
        <v>322</v>
      </c>
      <c r="E26" s="255"/>
      <c r="F26" s="255"/>
      <c r="G26" s="255"/>
      <c r="H26" s="255"/>
      <c r="I26" s="255"/>
      <c r="J26" s="255"/>
      <c r="K26" s="255"/>
      <c r="L26" s="255"/>
      <c r="M26" s="255"/>
      <c r="N26" s="255"/>
      <c r="O26" s="255"/>
      <c r="P26" s="255"/>
      <c r="Q26" s="255"/>
      <c r="R26" s="255"/>
      <c r="S26" s="255"/>
      <c r="T26" s="255"/>
      <c r="U26" s="257"/>
    </row>
    <row r="27" spans="1:21" ht="15" customHeight="1">
      <c r="B27" s="597" t="s">
        <v>368</v>
      </c>
      <c r="C27" s="347"/>
      <c r="D27" s="481" t="s">
        <v>515</v>
      </c>
      <c r="E27" s="481"/>
      <c r="F27" s="481"/>
      <c r="G27" s="481"/>
      <c r="H27" s="481"/>
      <c r="I27" s="481"/>
      <c r="J27" s="482" t="s">
        <v>517</v>
      </c>
      <c r="K27" s="483"/>
      <c r="L27" s="483"/>
      <c r="M27" s="483"/>
      <c r="N27" s="483"/>
      <c r="O27" s="484"/>
      <c r="P27" s="483" t="s">
        <v>516</v>
      </c>
      <c r="Q27" s="483"/>
      <c r="R27" s="483"/>
      <c r="S27" s="483"/>
      <c r="T27" s="483"/>
      <c r="U27" s="483"/>
    </row>
    <row r="28" spans="1:21" ht="15" customHeight="1">
      <c r="A28" s="235">
        <v>1</v>
      </c>
      <c r="C28" s="238" t="s">
        <v>58</v>
      </c>
      <c r="D28" s="485" t="s">
        <v>518</v>
      </c>
      <c r="E28" s="485" t="s">
        <v>519</v>
      </c>
      <c r="F28" s="485" t="s">
        <v>520</v>
      </c>
      <c r="G28" s="486" t="s">
        <v>518</v>
      </c>
      <c r="H28" s="486" t="s">
        <v>519</v>
      </c>
      <c r="I28" s="486" t="s">
        <v>520</v>
      </c>
      <c r="J28" s="487" t="s">
        <v>518</v>
      </c>
      <c r="K28" s="485" t="s">
        <v>519</v>
      </c>
      <c r="L28" s="485" t="s">
        <v>520</v>
      </c>
      <c r="M28" s="486" t="s">
        <v>518</v>
      </c>
      <c r="N28" s="486" t="s">
        <v>519</v>
      </c>
      <c r="O28" s="488" t="s">
        <v>520</v>
      </c>
      <c r="P28" s="485" t="s">
        <v>518</v>
      </c>
      <c r="Q28" s="485" t="s">
        <v>519</v>
      </c>
      <c r="R28" s="485" t="s">
        <v>520</v>
      </c>
      <c r="S28" s="486" t="s">
        <v>518</v>
      </c>
      <c r="T28" s="486" t="s">
        <v>519</v>
      </c>
      <c r="U28" s="486" t="s">
        <v>520</v>
      </c>
    </row>
    <row r="29" spans="1:21" ht="15" customHeight="1">
      <c r="A29" s="235">
        <v>2</v>
      </c>
      <c r="B29" s="489" t="s">
        <v>373</v>
      </c>
      <c r="C29" s="490">
        <f t="shared" ref="C29:C38" si="20">IFERROR(IF($B$27="Satisfecho",SUM(D29:F29)/SUM($D$39:$F$39),IF($B$27="No satisfecho",SUM(J29:L29)/SUM($J$39:$L$39),IF($B$27="NS/NC",SUM(P29:R29)/SUM($P$39:$R$39)))),)</f>
        <v>0.51015228426395942</v>
      </c>
      <c r="D29" s="430">
        <f>IF($J$4="Todas",COUNTIFS(DB_ACS_Q1_Q4!$M$5:$M$1328,$B29,DB_ACS_Q1_Q4!$L$5:$L$1328,D$28,DB_ACS_Q1_Q4!$P$5:$P$1328,"Satisfecho"),COUNTIFS(DB_ACS_Q1_Q4!$O$5:$O$1328,$J$4,DB_ACS_Q1_Q4!$M$5:$M$1328,$B29,DB_ACS_Q1_Q4!$L$5:$L$1328,D$28,DB_ACS_Q1_Q4!$P$5:$P$1328,"Satisfecho"))</f>
        <v>176</v>
      </c>
      <c r="E29" s="430">
        <f>IF($J$4="Todas",COUNTIFS(DB_ACS_Q1_Q4!$M$5:$M$1328,$B29,DB_ACS_Q1_Q4!$L$5:$L$1328,E$28,DB_ACS_Q1_Q4!$P$5:$P$1328,"Satisfecho"),COUNTIFS(DB_ACS_Q1_Q4!$O$5:$O$1328,$J$4,DB_ACS_Q1_Q4!$M$5:$M$1328,$B29,DB_ACS_Q1_Q4!$L$5:$L$1328,E$28,DB_ACS_Q1_Q4!$P$5:$P$1328,"Satisfecho"))</f>
        <v>244</v>
      </c>
      <c r="F29" s="430">
        <f>IF($J$4="Todas",COUNTIFS(DB_ACS_Q1_Q4!$M$5:$M$1328,$B29,DB_ACS_Q1_Q4!$L$5:$L$1328,F$28,DB_ACS_Q1_Q4!$P$5:$P$1328,"Satisfecho"),COUNTIFS(DB_ACS_Q1_Q4!$O$5:$O$1328,$J$4,DB_ACS_Q1_Q4!$M$5:$M$1328,$B29,DB_ACS_Q1_Q4!$L$5:$L$1328,F$28,DB_ACS_Q1_Q4!$P$5:$P$1328,"Satisfecho"))</f>
        <v>183</v>
      </c>
      <c r="G29" s="431">
        <f>IFERROR(D29/D$39,)</f>
        <v>0.4160756501182033</v>
      </c>
      <c r="H29" s="431">
        <f t="shared" ref="H29:I29" si="21">IFERROR(E29/E$39,)</f>
        <v>0.62564102564102564</v>
      </c>
      <c r="I29" s="431">
        <f t="shared" si="21"/>
        <v>0.49593495934959347</v>
      </c>
      <c r="J29" s="448">
        <f>IF($J$4="Todas",COUNTIFS(DB_ACS_Q1_Q4!$M$5:$M$1328,$B29,DB_ACS_Q1_Q4!$L$5:$L$1328,J$28,DB_ACS_Q1_Q4!$P$5:$P$1328,"No Satisfecho"),COUNTIFS(DB_ACS_Q1_Q4!$O$5:$O$1328,$J$4,DB_ACS_Q1_Q4!$M$5:$M$1328,$B29,DB_ACS_Q1_Q4!$L$5:$L$1328,J$28,DB_ACS_Q1_Q4!$P$5:$P$1328,"No Satisfecho"))</f>
        <v>4</v>
      </c>
      <c r="K29" s="430">
        <f>IF($J$4="Todas",COUNTIFS(DB_ACS_Q1_Q4!$M$5:$M$1328,$B29,DB_ACS_Q1_Q4!$L$5:$L$1328,K$28,DB_ACS_Q1_Q4!$P$5:$P$1328,"No Satisfecho"),COUNTIFS(DB_ACS_Q1_Q4!$O$5:$O$1328,$J$4,DB_ACS_Q1_Q4!$M$5:$M$1328,$B29,DB_ACS_Q1_Q4!$L$5:$L$1328,K$28,DB_ACS_Q1_Q4!$P$5:$P$1328,"No Satisfecho"))</f>
        <v>21</v>
      </c>
      <c r="L29" s="430">
        <f>IF($J$4="Todas",COUNTIFS(DB_ACS_Q1_Q4!$M$5:$M$1328,$B29,DB_ACS_Q1_Q4!$L$5:$L$1328,L$28,DB_ACS_Q1_Q4!$P$5:$P$1328,"No Satisfecho"),COUNTIFS(DB_ACS_Q1_Q4!$O$5:$O$1328,$J$4,DB_ACS_Q1_Q4!$M$5:$M$1328,$B29,DB_ACS_Q1_Q4!$L$5:$L$1328,L$28,DB_ACS_Q1_Q4!$P$5:$P$1328,"No Satisfecho"))</f>
        <v>4</v>
      </c>
      <c r="M29" s="431">
        <f>IFERROR(J29/J$39,)</f>
        <v>0.25</v>
      </c>
      <c r="N29" s="431">
        <f t="shared" ref="N29:O29" si="22">IFERROR(K29/K$39,)</f>
        <v>0.48837209302325579</v>
      </c>
      <c r="O29" s="491">
        <f t="shared" si="22"/>
        <v>0.18181818181818182</v>
      </c>
      <c r="P29" s="430">
        <f>IF($J$4="Todas",COUNTIFS(DB_ACS_Q1_Q4!$M$5:$M$1328,$B29,DB_ACS_Q1_Q4!$L$5:$L$1328,P$28,DB_ACS_Q1_Q4!$P$5:$P$1328,"NS/NC"),COUNTIFS(DB_ACS_Q1_Q4!$O$5:$O$1328,$J$4,DB_ACS_Q1_Q4!$M$5:$M$1328,$B29,DB_ACS_Q1_Q4!$L$5:$L$1328,P$28,DB_ACS_Q1_Q4!$P$5:$P$1328,"NS/NC"))</f>
        <v>0</v>
      </c>
      <c r="Q29" s="430">
        <f>IF($J$4="Todas",COUNTIFS(DB_ACS_Q1_Q4!$M$5:$M$1328,$B29,DB_ACS_Q1_Q4!$L$5:$L$1328,Q$28,DB_ACS_Q1_Q4!$P$5:$P$1328,"NS/NC"),COUNTIFS(DB_ACS_Q1_Q4!$O$5:$O$1328,$J$4,DB_ACS_Q1_Q4!$M$5:$M$1328,$B29,DB_ACS_Q1_Q4!$L$5:$L$1328,Q$28,DB_ACS_Q1_Q4!$P$5:$P$1328,"NS/NC"))</f>
        <v>0</v>
      </c>
      <c r="R29" s="430">
        <f>IF($J$4="Todas",COUNTIFS(DB_ACS_Q1_Q4!$M$5:$M$1328,$B29,DB_ACS_Q1_Q4!$L$5:$L$1328,R$28,DB_ACS_Q1_Q4!$P$5:$P$1328,"NS/NC"),COUNTIFS(DB_ACS_Q1_Q4!$O$5:$O$1328,$J$4,DB_ACS_Q1_Q4!$M$5:$M$1328,$B29,DB_ACS_Q1_Q4!$L$5:$L$1328,R$28,DB_ACS_Q1_Q4!$P$5:$P$1328,"NS/NC"))</f>
        <v>0</v>
      </c>
      <c r="S29" s="431">
        <f>IFERROR(P29/P$39,)</f>
        <v>0</v>
      </c>
      <c r="T29" s="431">
        <f t="shared" ref="T29:U29" si="23">IFERROR(Q29/Q$39,)</f>
        <v>0</v>
      </c>
      <c r="U29" s="431">
        <f t="shared" si="23"/>
        <v>0</v>
      </c>
    </row>
    <row r="30" spans="1:21" ht="15" customHeight="1">
      <c r="A30" s="235">
        <v>3</v>
      </c>
      <c r="B30" s="489" t="s">
        <v>371</v>
      </c>
      <c r="C30" s="429">
        <f t="shared" si="20"/>
        <v>0.18697123519458544</v>
      </c>
      <c r="D30" s="430">
        <f>IF($J$4="Todas",COUNTIFS(DB_ACS_Q1_Q4!$M$5:$M$1328,$B30,DB_ACS_Q1_Q4!$L$5:$L$1328,D$28,DB_ACS_Q1_Q4!$P$5:$P$1328,"Satisfecho"),COUNTIFS(DB_ACS_Q1_Q4!$O$5:$O$1328,$J$4,DB_ACS_Q1_Q4!$M$5:$M$1328,$B30,DB_ACS_Q1_Q4!$L$5:$L$1328,D$28,DB_ACS_Q1_Q4!$P$5:$P$1328,"Satisfecho"))</f>
        <v>131</v>
      </c>
      <c r="E30" s="430">
        <f>IF($J$4="Todas",COUNTIFS(DB_ACS_Q1_Q4!$M$5:$M$1328,$B30,DB_ACS_Q1_Q4!$L$5:$L$1328,E$28,DB_ACS_Q1_Q4!$P$5:$P$1328,"Satisfecho"),COUNTIFS(DB_ACS_Q1_Q4!$O$5:$O$1328,$J$4,DB_ACS_Q1_Q4!$M$5:$M$1328,$B30,DB_ACS_Q1_Q4!$L$5:$L$1328,E$28,DB_ACS_Q1_Q4!$P$5:$P$1328,"Satisfecho"))</f>
        <v>23</v>
      </c>
      <c r="F30" s="430">
        <f>IF($J$4="Todas",COUNTIFS(DB_ACS_Q1_Q4!$M$5:$M$1328,$B30,DB_ACS_Q1_Q4!$L$5:$L$1328,F$28,DB_ACS_Q1_Q4!$P$5:$P$1328,"Satisfecho"),COUNTIFS(DB_ACS_Q1_Q4!$O$5:$O$1328,$J$4,DB_ACS_Q1_Q4!$M$5:$M$1328,$B30,DB_ACS_Q1_Q4!$L$5:$L$1328,F$28,DB_ACS_Q1_Q4!$P$5:$P$1328,"Satisfecho"))</f>
        <v>67</v>
      </c>
      <c r="G30" s="431">
        <f t="shared" ref="G30:G38" si="24">IFERROR(D30/D$39,)</f>
        <v>0.30969267139479906</v>
      </c>
      <c r="H30" s="431">
        <f t="shared" ref="H30:H38" si="25">IFERROR(E30/E$39,)</f>
        <v>5.8974358974358973E-2</v>
      </c>
      <c r="I30" s="431">
        <f t="shared" ref="I30:I38" si="26">IFERROR(F30/F$39,)</f>
        <v>0.18157181571815717</v>
      </c>
      <c r="J30" s="448">
        <f>IF($J$4="Todas",COUNTIFS(DB_ACS_Q1_Q4!$M$5:$M$1328,$B30,DB_ACS_Q1_Q4!$L$5:$L$1328,J$28,DB_ACS_Q1_Q4!$P$5:$P$1328,"No Satisfecho"),COUNTIFS(DB_ACS_Q1_Q4!$O$5:$O$1328,$J$4,DB_ACS_Q1_Q4!$M$5:$M$1328,$B30,DB_ACS_Q1_Q4!$L$5:$L$1328,J$28,DB_ACS_Q1_Q4!$P$5:$P$1328,"No Satisfecho"))</f>
        <v>5</v>
      </c>
      <c r="K30" s="430">
        <f>IF($J$4="Todas",COUNTIFS(DB_ACS_Q1_Q4!$M$5:$M$1328,$B30,DB_ACS_Q1_Q4!$L$5:$L$1328,K$28,DB_ACS_Q1_Q4!$P$5:$P$1328,"No Satisfecho"),COUNTIFS(DB_ACS_Q1_Q4!$O$5:$O$1328,$J$4,DB_ACS_Q1_Q4!$M$5:$M$1328,$B30,DB_ACS_Q1_Q4!$L$5:$L$1328,K$28,DB_ACS_Q1_Q4!$P$5:$P$1328,"No Satisfecho"))</f>
        <v>6</v>
      </c>
      <c r="L30" s="430">
        <f>IF($J$4="Todas",COUNTIFS(DB_ACS_Q1_Q4!$M$5:$M$1328,$B30,DB_ACS_Q1_Q4!$L$5:$L$1328,L$28,DB_ACS_Q1_Q4!$P$5:$P$1328,"No Satisfecho"),COUNTIFS(DB_ACS_Q1_Q4!$O$5:$O$1328,$J$4,DB_ACS_Q1_Q4!$M$5:$M$1328,$B30,DB_ACS_Q1_Q4!$L$5:$L$1328,L$28,DB_ACS_Q1_Q4!$P$5:$P$1328,"No Satisfecho"))</f>
        <v>10</v>
      </c>
      <c r="M30" s="431">
        <f t="shared" ref="M30:M38" si="27">IFERROR(J30/J$39,)</f>
        <v>0.3125</v>
      </c>
      <c r="N30" s="431">
        <f t="shared" ref="N30:N38" si="28">IFERROR(K30/K$39,)</f>
        <v>0.13953488372093023</v>
      </c>
      <c r="O30" s="491">
        <f t="shared" ref="O30:O38" si="29">IFERROR(L30/L$39,)</f>
        <v>0.45454545454545453</v>
      </c>
      <c r="P30" s="430">
        <f>IF($J$4="Todas",COUNTIFS(DB_ACS_Q1_Q4!$M$5:$M$1328,$B30,DB_ACS_Q1_Q4!$L$5:$L$1328,P$28,DB_ACS_Q1_Q4!$P$5:$P$1328,"NS/NC"),COUNTIFS(DB_ACS_Q1_Q4!$O$5:$O$1328,$J$4,DB_ACS_Q1_Q4!$M$5:$M$1328,$B30,DB_ACS_Q1_Q4!$L$5:$L$1328,P$28,DB_ACS_Q1_Q4!$P$5:$P$1328,"NS/NC"))</f>
        <v>0</v>
      </c>
      <c r="Q30" s="430">
        <f>IF($J$4="Todas",COUNTIFS(DB_ACS_Q1_Q4!$M$5:$M$1328,$B30,DB_ACS_Q1_Q4!$L$5:$L$1328,Q$28,DB_ACS_Q1_Q4!$P$5:$P$1328,"NS/NC"),COUNTIFS(DB_ACS_Q1_Q4!$O$5:$O$1328,$J$4,DB_ACS_Q1_Q4!$M$5:$M$1328,$B30,DB_ACS_Q1_Q4!$L$5:$L$1328,Q$28,DB_ACS_Q1_Q4!$P$5:$P$1328,"NS/NC"))</f>
        <v>0</v>
      </c>
      <c r="R30" s="430">
        <f>IF($J$4="Todas",COUNTIFS(DB_ACS_Q1_Q4!$M$5:$M$1328,$B30,DB_ACS_Q1_Q4!$L$5:$L$1328,R$28,DB_ACS_Q1_Q4!$P$5:$P$1328,"NS/NC"),COUNTIFS(DB_ACS_Q1_Q4!$O$5:$O$1328,$J$4,DB_ACS_Q1_Q4!$M$5:$M$1328,$B30,DB_ACS_Q1_Q4!$L$5:$L$1328,R$28,DB_ACS_Q1_Q4!$P$5:$P$1328,"NS/NC"))</f>
        <v>0</v>
      </c>
      <c r="S30" s="431">
        <f t="shared" ref="S30:S38" si="30">IFERROR(P30/P$39,)</f>
        <v>0</v>
      </c>
      <c r="T30" s="431">
        <f t="shared" ref="T30:T38" si="31">IFERROR(Q30/Q$39,)</f>
        <v>0</v>
      </c>
      <c r="U30" s="431">
        <f t="shared" ref="U30:U38" si="32">IFERROR(R30/R$39,)</f>
        <v>0</v>
      </c>
    </row>
    <row r="31" spans="1:21" ht="15" customHeight="1">
      <c r="A31" s="235">
        <v>4</v>
      </c>
      <c r="B31" s="489" t="s">
        <v>372</v>
      </c>
      <c r="C31" s="429">
        <f t="shared" si="20"/>
        <v>0.13959390862944163</v>
      </c>
      <c r="D31" s="430">
        <f>IF($J$4="Todas",COUNTIFS(DB_ACS_Q1_Q4!$M$5:$M$1328,$B31,DB_ACS_Q1_Q4!$L$5:$L$1328,D$28,DB_ACS_Q1_Q4!$P$5:$P$1328,"Satisfecho"),COUNTIFS(DB_ACS_Q1_Q4!$O$5:$O$1328,$J$4,DB_ACS_Q1_Q4!$M$5:$M$1328,$B31,DB_ACS_Q1_Q4!$L$5:$L$1328,D$28,DB_ACS_Q1_Q4!$P$5:$P$1328,"Satisfecho"))</f>
        <v>90</v>
      </c>
      <c r="E31" s="430">
        <f>IF($J$4="Todas",COUNTIFS(DB_ACS_Q1_Q4!$M$5:$M$1328,$B31,DB_ACS_Q1_Q4!$L$5:$L$1328,E$28,DB_ACS_Q1_Q4!$P$5:$P$1328,"Satisfecho"),COUNTIFS(DB_ACS_Q1_Q4!$O$5:$O$1328,$J$4,DB_ACS_Q1_Q4!$M$5:$M$1328,$B31,DB_ACS_Q1_Q4!$L$5:$L$1328,E$28,DB_ACS_Q1_Q4!$P$5:$P$1328,"Satisfecho"))</f>
        <v>16</v>
      </c>
      <c r="F31" s="430">
        <f>IF($J$4="Todas",COUNTIFS(DB_ACS_Q1_Q4!$M$5:$M$1328,$B31,DB_ACS_Q1_Q4!$L$5:$L$1328,F$28,DB_ACS_Q1_Q4!$P$5:$P$1328,"Satisfecho"),COUNTIFS(DB_ACS_Q1_Q4!$O$5:$O$1328,$J$4,DB_ACS_Q1_Q4!$M$5:$M$1328,$B31,DB_ACS_Q1_Q4!$L$5:$L$1328,F$28,DB_ACS_Q1_Q4!$P$5:$P$1328,"Satisfecho"))</f>
        <v>59</v>
      </c>
      <c r="G31" s="431">
        <f t="shared" si="24"/>
        <v>0.21276595744680851</v>
      </c>
      <c r="H31" s="431">
        <f t="shared" si="25"/>
        <v>4.1025641025641026E-2</v>
      </c>
      <c r="I31" s="431">
        <f t="shared" si="26"/>
        <v>0.15989159891598917</v>
      </c>
      <c r="J31" s="448">
        <f>IF($J$4="Todas",COUNTIFS(DB_ACS_Q1_Q4!$M$5:$M$1328,$B31,DB_ACS_Q1_Q4!$L$5:$L$1328,J$28,DB_ACS_Q1_Q4!$P$5:$P$1328,"No Satisfecho"),COUNTIFS(DB_ACS_Q1_Q4!$O$5:$O$1328,$J$4,DB_ACS_Q1_Q4!$M$5:$M$1328,$B31,DB_ACS_Q1_Q4!$L$5:$L$1328,J$28,DB_ACS_Q1_Q4!$P$5:$P$1328,"No Satisfecho"))</f>
        <v>6</v>
      </c>
      <c r="K31" s="430">
        <f>IF($J$4="Todas",COUNTIFS(DB_ACS_Q1_Q4!$M$5:$M$1328,$B31,DB_ACS_Q1_Q4!$L$5:$L$1328,K$28,DB_ACS_Q1_Q4!$P$5:$P$1328,"No Satisfecho"),COUNTIFS(DB_ACS_Q1_Q4!$O$5:$O$1328,$J$4,DB_ACS_Q1_Q4!$M$5:$M$1328,$B31,DB_ACS_Q1_Q4!$L$5:$L$1328,K$28,DB_ACS_Q1_Q4!$P$5:$P$1328,"No Satisfecho"))</f>
        <v>0</v>
      </c>
      <c r="L31" s="430">
        <f>IF($J$4="Todas",COUNTIFS(DB_ACS_Q1_Q4!$M$5:$M$1328,$B31,DB_ACS_Q1_Q4!$L$5:$L$1328,L$28,DB_ACS_Q1_Q4!$P$5:$P$1328,"No Satisfecho"),COUNTIFS(DB_ACS_Q1_Q4!$O$5:$O$1328,$J$4,DB_ACS_Q1_Q4!$M$5:$M$1328,$B31,DB_ACS_Q1_Q4!$L$5:$L$1328,L$28,DB_ACS_Q1_Q4!$P$5:$P$1328,"No Satisfecho"))</f>
        <v>5</v>
      </c>
      <c r="M31" s="431">
        <f t="shared" si="27"/>
        <v>0.375</v>
      </c>
      <c r="N31" s="431">
        <f t="shared" si="28"/>
        <v>0</v>
      </c>
      <c r="O31" s="491">
        <f t="shared" si="29"/>
        <v>0.22727272727272727</v>
      </c>
      <c r="P31" s="430">
        <f>IF($J$4="Todas",COUNTIFS(DB_ACS_Q1_Q4!$M$5:$M$1328,$B31,DB_ACS_Q1_Q4!$L$5:$L$1328,P$28,DB_ACS_Q1_Q4!$P$5:$P$1328,"NS/NC"),COUNTIFS(DB_ACS_Q1_Q4!$O$5:$O$1328,$J$4,DB_ACS_Q1_Q4!$M$5:$M$1328,$B31,DB_ACS_Q1_Q4!$L$5:$L$1328,P$28,DB_ACS_Q1_Q4!$P$5:$P$1328,"NS/NC"))</f>
        <v>0</v>
      </c>
      <c r="Q31" s="430">
        <f>IF($J$4="Todas",COUNTIFS(DB_ACS_Q1_Q4!$M$5:$M$1328,$B31,DB_ACS_Q1_Q4!$L$5:$L$1328,Q$28,DB_ACS_Q1_Q4!$P$5:$P$1328,"NS/NC"),COUNTIFS(DB_ACS_Q1_Q4!$O$5:$O$1328,$J$4,DB_ACS_Q1_Q4!$M$5:$M$1328,$B31,DB_ACS_Q1_Q4!$L$5:$L$1328,Q$28,DB_ACS_Q1_Q4!$P$5:$P$1328,"NS/NC"))</f>
        <v>0</v>
      </c>
      <c r="R31" s="430">
        <f>IF($J$4="Todas",COUNTIFS(DB_ACS_Q1_Q4!$M$5:$M$1328,$B31,DB_ACS_Q1_Q4!$L$5:$L$1328,R$28,DB_ACS_Q1_Q4!$P$5:$P$1328,"NS/NC"),COUNTIFS(DB_ACS_Q1_Q4!$O$5:$O$1328,$J$4,DB_ACS_Q1_Q4!$M$5:$M$1328,$B31,DB_ACS_Q1_Q4!$L$5:$L$1328,R$28,DB_ACS_Q1_Q4!$P$5:$P$1328,"NS/NC"))</f>
        <v>0</v>
      </c>
      <c r="S31" s="431">
        <f t="shared" si="30"/>
        <v>0</v>
      </c>
      <c r="T31" s="431">
        <f t="shared" si="31"/>
        <v>0</v>
      </c>
      <c r="U31" s="431">
        <f t="shared" si="32"/>
        <v>0</v>
      </c>
    </row>
    <row r="32" spans="1:21" ht="15" customHeight="1">
      <c r="A32" s="235">
        <v>5</v>
      </c>
      <c r="B32" s="489" t="s">
        <v>374</v>
      </c>
      <c r="C32" s="429">
        <f t="shared" si="20"/>
        <v>0.13113367174280879</v>
      </c>
      <c r="D32" s="430">
        <f>IF($J$4="Todas",COUNTIFS(DB_ACS_Q1_Q4!$M$5:$M$1328,$B32,DB_ACS_Q1_Q4!$L$5:$L$1328,D$28,DB_ACS_Q1_Q4!$P$5:$P$1328,"Satisfecho"),COUNTIFS(DB_ACS_Q1_Q4!$O$5:$O$1328,$J$4,DB_ACS_Q1_Q4!$M$5:$M$1328,$B32,DB_ACS_Q1_Q4!$L$5:$L$1328,D$28,DB_ACS_Q1_Q4!$P$5:$P$1328,"Satisfecho"))</f>
        <v>6</v>
      </c>
      <c r="E32" s="430">
        <f>IF($J$4="Todas",COUNTIFS(DB_ACS_Q1_Q4!$M$5:$M$1328,$B32,DB_ACS_Q1_Q4!$L$5:$L$1328,E$28,DB_ACS_Q1_Q4!$P$5:$P$1328,"Satisfecho"),COUNTIFS(DB_ACS_Q1_Q4!$O$5:$O$1328,$J$4,DB_ACS_Q1_Q4!$M$5:$M$1328,$B32,DB_ACS_Q1_Q4!$L$5:$L$1328,E$28,DB_ACS_Q1_Q4!$P$5:$P$1328,"Satisfecho"))</f>
        <v>96</v>
      </c>
      <c r="F32" s="430">
        <f>IF($J$4="Todas",COUNTIFS(DB_ACS_Q1_Q4!$M$5:$M$1328,$B32,DB_ACS_Q1_Q4!$L$5:$L$1328,F$28,DB_ACS_Q1_Q4!$P$5:$P$1328,"Satisfecho"),COUNTIFS(DB_ACS_Q1_Q4!$O$5:$O$1328,$J$4,DB_ACS_Q1_Q4!$M$5:$M$1328,$B32,DB_ACS_Q1_Q4!$L$5:$L$1328,F$28,DB_ACS_Q1_Q4!$P$5:$P$1328,"Satisfecho"))</f>
        <v>53</v>
      </c>
      <c r="G32" s="431">
        <f t="shared" si="24"/>
        <v>1.4184397163120567E-2</v>
      </c>
      <c r="H32" s="431">
        <f t="shared" si="25"/>
        <v>0.24615384615384617</v>
      </c>
      <c r="I32" s="431">
        <f t="shared" si="26"/>
        <v>0.14363143631436315</v>
      </c>
      <c r="J32" s="448">
        <f>IF($J$4="Todas",COUNTIFS(DB_ACS_Q1_Q4!$M$5:$M$1328,$B32,DB_ACS_Q1_Q4!$L$5:$L$1328,J$28,DB_ACS_Q1_Q4!$P$5:$P$1328,"No Satisfecho"),COUNTIFS(DB_ACS_Q1_Q4!$O$5:$O$1328,$J$4,DB_ACS_Q1_Q4!$M$5:$M$1328,$B32,DB_ACS_Q1_Q4!$L$5:$L$1328,J$28,DB_ACS_Q1_Q4!$P$5:$P$1328,"No Satisfecho"))</f>
        <v>0</v>
      </c>
      <c r="K32" s="430">
        <f>IF($J$4="Todas",COUNTIFS(DB_ACS_Q1_Q4!$M$5:$M$1328,$B32,DB_ACS_Q1_Q4!$L$5:$L$1328,K$28,DB_ACS_Q1_Q4!$P$5:$P$1328,"No Satisfecho"),COUNTIFS(DB_ACS_Q1_Q4!$O$5:$O$1328,$J$4,DB_ACS_Q1_Q4!$M$5:$M$1328,$B32,DB_ACS_Q1_Q4!$L$5:$L$1328,K$28,DB_ACS_Q1_Q4!$P$5:$P$1328,"No Satisfecho"))</f>
        <v>13</v>
      </c>
      <c r="L32" s="430">
        <f>IF($J$4="Todas",COUNTIFS(DB_ACS_Q1_Q4!$M$5:$M$1328,$B32,DB_ACS_Q1_Q4!$L$5:$L$1328,L$28,DB_ACS_Q1_Q4!$P$5:$P$1328,"No Satisfecho"),COUNTIFS(DB_ACS_Q1_Q4!$O$5:$O$1328,$J$4,DB_ACS_Q1_Q4!$M$5:$M$1328,$B32,DB_ACS_Q1_Q4!$L$5:$L$1328,L$28,DB_ACS_Q1_Q4!$P$5:$P$1328,"No Satisfecho"))</f>
        <v>3</v>
      </c>
      <c r="M32" s="431">
        <f t="shared" si="27"/>
        <v>0</v>
      </c>
      <c r="N32" s="431">
        <f t="shared" si="28"/>
        <v>0.30232558139534882</v>
      </c>
      <c r="O32" s="491">
        <f t="shared" si="29"/>
        <v>0.13636363636363635</v>
      </c>
      <c r="P32" s="430">
        <f>IF($J$4="Todas",COUNTIFS(DB_ACS_Q1_Q4!$M$5:$M$1328,$B32,DB_ACS_Q1_Q4!$L$5:$L$1328,P$28,DB_ACS_Q1_Q4!$P$5:$P$1328,"NS/NC"),COUNTIFS(DB_ACS_Q1_Q4!$O$5:$O$1328,$J$4,DB_ACS_Q1_Q4!$M$5:$M$1328,$B32,DB_ACS_Q1_Q4!$L$5:$L$1328,P$28,DB_ACS_Q1_Q4!$P$5:$P$1328,"NS/NC"))</f>
        <v>0</v>
      </c>
      <c r="Q32" s="430">
        <f>IF($J$4="Todas",COUNTIFS(DB_ACS_Q1_Q4!$M$5:$M$1328,$B32,DB_ACS_Q1_Q4!$L$5:$L$1328,Q$28,DB_ACS_Q1_Q4!$P$5:$P$1328,"NS/NC"),COUNTIFS(DB_ACS_Q1_Q4!$O$5:$O$1328,$J$4,DB_ACS_Q1_Q4!$M$5:$M$1328,$B32,DB_ACS_Q1_Q4!$L$5:$L$1328,Q$28,DB_ACS_Q1_Q4!$P$5:$P$1328,"NS/NC"))</f>
        <v>0</v>
      </c>
      <c r="R32" s="430">
        <f>IF($J$4="Todas",COUNTIFS(DB_ACS_Q1_Q4!$M$5:$M$1328,$B32,DB_ACS_Q1_Q4!$L$5:$L$1328,R$28,DB_ACS_Q1_Q4!$P$5:$P$1328,"NS/NC"),COUNTIFS(DB_ACS_Q1_Q4!$O$5:$O$1328,$J$4,DB_ACS_Q1_Q4!$M$5:$M$1328,$B32,DB_ACS_Q1_Q4!$L$5:$L$1328,R$28,DB_ACS_Q1_Q4!$P$5:$P$1328,"NS/NC"))</f>
        <v>0</v>
      </c>
      <c r="S32" s="431">
        <f t="shared" si="30"/>
        <v>0</v>
      </c>
      <c r="T32" s="431">
        <f t="shared" si="31"/>
        <v>0</v>
      </c>
      <c r="U32" s="431">
        <f t="shared" si="32"/>
        <v>0</v>
      </c>
    </row>
    <row r="33" spans="1:21" ht="15" customHeight="1">
      <c r="A33" s="235">
        <v>6</v>
      </c>
      <c r="B33" s="489" t="s">
        <v>338</v>
      </c>
      <c r="C33" s="429">
        <f t="shared" si="20"/>
        <v>1.4382402707275803E-2</v>
      </c>
      <c r="D33" s="430">
        <f>IF($J$4="Todas",COUNTIFS(DB_ACS_Q1_Q4!$M$5:$M$1328,$B33,DB_ACS_Q1_Q4!$L$5:$L$1328,D$28,DB_ACS_Q1_Q4!$P$5:$P$1328,"Satisfecho"),COUNTIFS(DB_ACS_Q1_Q4!$O$5:$O$1328,$J$4,DB_ACS_Q1_Q4!$M$5:$M$1328,$B33,DB_ACS_Q1_Q4!$L$5:$L$1328,D$28,DB_ACS_Q1_Q4!$P$5:$P$1328,"Satisfecho"))</f>
        <v>16</v>
      </c>
      <c r="E33" s="430">
        <f>IF($J$4="Todas",COUNTIFS(DB_ACS_Q1_Q4!$M$5:$M$1328,$B33,DB_ACS_Q1_Q4!$L$5:$L$1328,E$28,DB_ACS_Q1_Q4!$P$5:$P$1328,"Satisfecho"),COUNTIFS(DB_ACS_Q1_Q4!$O$5:$O$1328,$J$4,DB_ACS_Q1_Q4!$M$5:$M$1328,$B33,DB_ACS_Q1_Q4!$L$5:$L$1328,E$28,DB_ACS_Q1_Q4!$P$5:$P$1328,"Satisfecho"))</f>
        <v>1</v>
      </c>
      <c r="F33" s="430">
        <f>IF($J$4="Todas",COUNTIFS(DB_ACS_Q1_Q4!$M$5:$M$1328,$B33,DB_ACS_Q1_Q4!$L$5:$L$1328,F$28,DB_ACS_Q1_Q4!$P$5:$P$1328,"Satisfecho"),COUNTIFS(DB_ACS_Q1_Q4!$O$5:$O$1328,$J$4,DB_ACS_Q1_Q4!$M$5:$M$1328,$B33,DB_ACS_Q1_Q4!$L$5:$L$1328,F$28,DB_ACS_Q1_Q4!$P$5:$P$1328,"Satisfecho"))</f>
        <v>0</v>
      </c>
      <c r="G33" s="431">
        <f t="shared" si="24"/>
        <v>3.7825059101654845E-2</v>
      </c>
      <c r="H33" s="431">
        <f t="shared" si="25"/>
        <v>2.5641025641025641E-3</v>
      </c>
      <c r="I33" s="431">
        <f t="shared" si="26"/>
        <v>0</v>
      </c>
      <c r="J33" s="448">
        <f>IF($J$4="Todas",COUNTIFS(DB_ACS_Q1_Q4!$M$5:$M$1328,$B33,DB_ACS_Q1_Q4!$L$5:$L$1328,J$28,DB_ACS_Q1_Q4!$P$5:$P$1328,"No Satisfecho"),COUNTIFS(DB_ACS_Q1_Q4!$O$5:$O$1328,$J$4,DB_ACS_Q1_Q4!$M$5:$M$1328,$B33,DB_ACS_Q1_Q4!$L$5:$L$1328,J$28,DB_ACS_Q1_Q4!$P$5:$P$1328,"No Satisfecho"))</f>
        <v>1</v>
      </c>
      <c r="K33" s="430">
        <f>IF($J$4="Todas",COUNTIFS(DB_ACS_Q1_Q4!$M$5:$M$1328,$B33,DB_ACS_Q1_Q4!$L$5:$L$1328,K$28,DB_ACS_Q1_Q4!$P$5:$P$1328,"No Satisfecho"),COUNTIFS(DB_ACS_Q1_Q4!$O$5:$O$1328,$J$4,DB_ACS_Q1_Q4!$M$5:$M$1328,$B33,DB_ACS_Q1_Q4!$L$5:$L$1328,K$28,DB_ACS_Q1_Q4!$P$5:$P$1328,"No Satisfecho"))</f>
        <v>3</v>
      </c>
      <c r="L33" s="430">
        <f>IF($J$4="Todas",COUNTIFS(DB_ACS_Q1_Q4!$M$5:$M$1328,$B33,DB_ACS_Q1_Q4!$L$5:$L$1328,L$28,DB_ACS_Q1_Q4!$P$5:$P$1328,"No Satisfecho"),COUNTIFS(DB_ACS_Q1_Q4!$O$5:$O$1328,$J$4,DB_ACS_Q1_Q4!$M$5:$M$1328,$B33,DB_ACS_Q1_Q4!$L$5:$L$1328,L$28,DB_ACS_Q1_Q4!$P$5:$P$1328,"No Satisfecho"))</f>
        <v>0</v>
      </c>
      <c r="M33" s="431">
        <f t="shared" si="27"/>
        <v>6.25E-2</v>
      </c>
      <c r="N33" s="431">
        <f t="shared" si="28"/>
        <v>6.9767441860465115E-2</v>
      </c>
      <c r="O33" s="491">
        <f t="shared" si="29"/>
        <v>0</v>
      </c>
      <c r="P33" s="430">
        <f>IF($J$4="Todas",COUNTIFS(DB_ACS_Q1_Q4!$M$5:$M$1328,$B33,DB_ACS_Q1_Q4!$L$5:$L$1328,P$28,DB_ACS_Q1_Q4!$P$5:$P$1328,"NS/NC"),COUNTIFS(DB_ACS_Q1_Q4!$O$5:$O$1328,$J$4,DB_ACS_Q1_Q4!$M$5:$M$1328,$B33,DB_ACS_Q1_Q4!$L$5:$L$1328,P$28,DB_ACS_Q1_Q4!$P$5:$P$1328,"NS/NC"))</f>
        <v>0</v>
      </c>
      <c r="Q33" s="430">
        <f>IF($J$4="Todas",COUNTIFS(DB_ACS_Q1_Q4!$M$5:$M$1328,$B33,DB_ACS_Q1_Q4!$L$5:$L$1328,Q$28,DB_ACS_Q1_Q4!$P$5:$P$1328,"NS/NC"),COUNTIFS(DB_ACS_Q1_Q4!$O$5:$O$1328,$J$4,DB_ACS_Q1_Q4!$M$5:$M$1328,$B33,DB_ACS_Q1_Q4!$L$5:$L$1328,Q$28,DB_ACS_Q1_Q4!$P$5:$P$1328,"NS/NC"))</f>
        <v>0</v>
      </c>
      <c r="R33" s="430">
        <f>IF($J$4="Todas",COUNTIFS(DB_ACS_Q1_Q4!$M$5:$M$1328,$B33,DB_ACS_Q1_Q4!$L$5:$L$1328,R$28,DB_ACS_Q1_Q4!$P$5:$P$1328,"NS/NC"),COUNTIFS(DB_ACS_Q1_Q4!$O$5:$O$1328,$J$4,DB_ACS_Q1_Q4!$M$5:$M$1328,$B33,DB_ACS_Q1_Q4!$L$5:$L$1328,R$28,DB_ACS_Q1_Q4!$P$5:$P$1328,"NS/NC"))</f>
        <v>0</v>
      </c>
      <c r="S33" s="431">
        <f t="shared" si="30"/>
        <v>0</v>
      </c>
      <c r="T33" s="431">
        <f t="shared" si="31"/>
        <v>0</v>
      </c>
      <c r="U33" s="431">
        <f t="shared" si="32"/>
        <v>0</v>
      </c>
    </row>
    <row r="34" spans="1:21" ht="15" customHeight="1">
      <c r="A34" s="235">
        <v>7</v>
      </c>
      <c r="B34" s="489" t="s">
        <v>309</v>
      </c>
      <c r="C34" s="429">
        <f t="shared" si="20"/>
        <v>1.015228426395939E-2</v>
      </c>
      <c r="D34" s="430">
        <f>IF($J$4="Todas",COUNTIFS(DB_ACS_Q1_Q4!$M$5:$M$1328,$B34,DB_ACS_Q1_Q4!$L$5:$L$1328,D$28,DB_ACS_Q1_Q4!$P$5:$P$1328,"Satisfecho"),COUNTIFS(DB_ACS_Q1_Q4!$O$5:$O$1328,$J$4,DB_ACS_Q1_Q4!$M$5:$M$1328,$B34,DB_ACS_Q1_Q4!$L$5:$L$1328,D$28,DB_ACS_Q1_Q4!$P$5:$P$1328,"Satisfecho"))</f>
        <v>3</v>
      </c>
      <c r="E34" s="430">
        <f>IF($J$4="Todas",COUNTIFS(DB_ACS_Q1_Q4!$M$5:$M$1328,$B34,DB_ACS_Q1_Q4!$L$5:$L$1328,E$28,DB_ACS_Q1_Q4!$P$5:$P$1328,"Satisfecho"),COUNTIFS(DB_ACS_Q1_Q4!$O$5:$O$1328,$J$4,DB_ACS_Q1_Q4!$M$5:$M$1328,$B34,DB_ACS_Q1_Q4!$L$5:$L$1328,E$28,DB_ACS_Q1_Q4!$P$5:$P$1328,"Satisfecho"))</f>
        <v>4</v>
      </c>
      <c r="F34" s="430">
        <f>IF($J$4="Todas",COUNTIFS(DB_ACS_Q1_Q4!$M$5:$M$1328,$B34,DB_ACS_Q1_Q4!$L$5:$L$1328,F$28,DB_ACS_Q1_Q4!$P$5:$P$1328,"Satisfecho"),COUNTIFS(DB_ACS_Q1_Q4!$O$5:$O$1328,$J$4,DB_ACS_Q1_Q4!$M$5:$M$1328,$B34,DB_ACS_Q1_Q4!$L$5:$L$1328,F$28,DB_ACS_Q1_Q4!$P$5:$P$1328,"Satisfecho"))</f>
        <v>5</v>
      </c>
      <c r="G34" s="431">
        <f t="shared" si="24"/>
        <v>7.0921985815602835E-3</v>
      </c>
      <c r="H34" s="431">
        <f t="shared" si="25"/>
        <v>1.0256410256410256E-2</v>
      </c>
      <c r="I34" s="431">
        <f t="shared" si="26"/>
        <v>1.3550135501355014E-2</v>
      </c>
      <c r="J34" s="448">
        <f>IF($J$4="Todas",COUNTIFS(DB_ACS_Q1_Q4!$M$5:$M$1328,$B34,DB_ACS_Q1_Q4!$L$5:$L$1328,J$28,DB_ACS_Q1_Q4!$P$5:$P$1328,"No Satisfecho"),COUNTIFS(DB_ACS_Q1_Q4!$O$5:$O$1328,$J$4,DB_ACS_Q1_Q4!$M$5:$M$1328,$B34,DB_ACS_Q1_Q4!$L$5:$L$1328,J$28,DB_ACS_Q1_Q4!$P$5:$P$1328,"No Satisfecho"))</f>
        <v>0</v>
      </c>
      <c r="K34" s="430">
        <f>IF($J$4="Todas",COUNTIFS(DB_ACS_Q1_Q4!$M$5:$M$1328,$B34,DB_ACS_Q1_Q4!$L$5:$L$1328,K$28,DB_ACS_Q1_Q4!$P$5:$P$1328,"No Satisfecho"),COUNTIFS(DB_ACS_Q1_Q4!$O$5:$O$1328,$J$4,DB_ACS_Q1_Q4!$M$5:$M$1328,$B34,DB_ACS_Q1_Q4!$L$5:$L$1328,K$28,DB_ACS_Q1_Q4!$P$5:$P$1328,"No Satisfecho"))</f>
        <v>0</v>
      </c>
      <c r="L34" s="430">
        <f>IF($J$4="Todas",COUNTIFS(DB_ACS_Q1_Q4!$M$5:$M$1328,$B34,DB_ACS_Q1_Q4!$L$5:$L$1328,L$28,DB_ACS_Q1_Q4!$P$5:$P$1328,"No Satisfecho"),COUNTIFS(DB_ACS_Q1_Q4!$O$5:$O$1328,$J$4,DB_ACS_Q1_Q4!$M$5:$M$1328,$B34,DB_ACS_Q1_Q4!$L$5:$L$1328,L$28,DB_ACS_Q1_Q4!$P$5:$P$1328,"No Satisfecho"))</f>
        <v>0</v>
      </c>
      <c r="M34" s="431">
        <f t="shared" si="27"/>
        <v>0</v>
      </c>
      <c r="N34" s="431">
        <f t="shared" si="28"/>
        <v>0</v>
      </c>
      <c r="O34" s="491">
        <f t="shared" si="29"/>
        <v>0</v>
      </c>
      <c r="P34" s="430">
        <f>IF($J$4="Todas",COUNTIFS(DB_ACS_Q1_Q4!$M$5:$M$1328,$B34,DB_ACS_Q1_Q4!$L$5:$L$1328,P$28,DB_ACS_Q1_Q4!$P$5:$P$1328,"NS/NC"),COUNTIFS(DB_ACS_Q1_Q4!$O$5:$O$1328,$J$4,DB_ACS_Q1_Q4!$M$5:$M$1328,$B34,DB_ACS_Q1_Q4!$L$5:$L$1328,P$28,DB_ACS_Q1_Q4!$P$5:$P$1328,"NS/NC"))</f>
        <v>0</v>
      </c>
      <c r="Q34" s="430">
        <f>IF($J$4="Todas",COUNTIFS(DB_ACS_Q1_Q4!$M$5:$M$1328,$B34,DB_ACS_Q1_Q4!$L$5:$L$1328,Q$28,DB_ACS_Q1_Q4!$P$5:$P$1328,"NS/NC"),COUNTIFS(DB_ACS_Q1_Q4!$O$5:$O$1328,$J$4,DB_ACS_Q1_Q4!$M$5:$M$1328,$B34,DB_ACS_Q1_Q4!$L$5:$L$1328,Q$28,DB_ACS_Q1_Q4!$P$5:$P$1328,"NS/NC"))</f>
        <v>0</v>
      </c>
      <c r="R34" s="430">
        <f>IF($J$4="Todas",COUNTIFS(DB_ACS_Q1_Q4!$M$5:$M$1328,$B34,DB_ACS_Q1_Q4!$L$5:$L$1328,R$28,DB_ACS_Q1_Q4!$P$5:$P$1328,"NS/NC"),COUNTIFS(DB_ACS_Q1_Q4!$O$5:$O$1328,$J$4,DB_ACS_Q1_Q4!$M$5:$M$1328,$B34,DB_ACS_Q1_Q4!$L$5:$L$1328,R$28,DB_ACS_Q1_Q4!$P$5:$P$1328,"NS/NC"))</f>
        <v>0</v>
      </c>
      <c r="S34" s="431">
        <f t="shared" si="30"/>
        <v>0</v>
      </c>
      <c r="T34" s="431">
        <f t="shared" si="31"/>
        <v>0</v>
      </c>
      <c r="U34" s="431">
        <f t="shared" si="32"/>
        <v>0</v>
      </c>
    </row>
    <row r="35" spans="1:21" ht="15" customHeight="1">
      <c r="A35" s="235">
        <v>8</v>
      </c>
      <c r="B35" s="489" t="s">
        <v>339</v>
      </c>
      <c r="C35" s="429">
        <f t="shared" si="20"/>
        <v>3.3840947546531302E-3</v>
      </c>
      <c r="D35" s="430">
        <f>IF($J$4="Todas",COUNTIFS(DB_ACS_Q1_Q4!$M$5:$M$1328,$B35,DB_ACS_Q1_Q4!$L$5:$L$1328,D$28,DB_ACS_Q1_Q4!$P$5:$P$1328,"Satisfecho"),COUNTIFS(DB_ACS_Q1_Q4!$O$5:$O$1328,$J$4,DB_ACS_Q1_Q4!$M$5:$M$1328,$B35,DB_ACS_Q1_Q4!$L$5:$L$1328,D$28,DB_ACS_Q1_Q4!$P$5:$P$1328,"Satisfecho"))</f>
        <v>0</v>
      </c>
      <c r="E35" s="430">
        <f>IF($J$4="Todas",COUNTIFS(DB_ACS_Q1_Q4!$M$5:$M$1328,$B35,DB_ACS_Q1_Q4!$L$5:$L$1328,E$28,DB_ACS_Q1_Q4!$P$5:$P$1328,"Satisfecho"),COUNTIFS(DB_ACS_Q1_Q4!$O$5:$O$1328,$J$4,DB_ACS_Q1_Q4!$M$5:$M$1328,$B35,DB_ACS_Q1_Q4!$L$5:$L$1328,E$28,DB_ACS_Q1_Q4!$P$5:$P$1328,"Satisfecho"))</f>
        <v>4</v>
      </c>
      <c r="F35" s="430">
        <f>IF($J$4="Todas",COUNTIFS(DB_ACS_Q1_Q4!$M$5:$M$1328,$B35,DB_ACS_Q1_Q4!$L$5:$L$1328,F$28,DB_ACS_Q1_Q4!$P$5:$P$1328,"Satisfecho"),COUNTIFS(DB_ACS_Q1_Q4!$O$5:$O$1328,$J$4,DB_ACS_Q1_Q4!$M$5:$M$1328,$B35,DB_ACS_Q1_Q4!$L$5:$L$1328,F$28,DB_ACS_Q1_Q4!$P$5:$P$1328,"Satisfecho"))</f>
        <v>0</v>
      </c>
      <c r="G35" s="431">
        <f t="shared" si="24"/>
        <v>0</v>
      </c>
      <c r="H35" s="431">
        <f t="shared" si="25"/>
        <v>1.0256410256410256E-2</v>
      </c>
      <c r="I35" s="431">
        <f t="shared" si="26"/>
        <v>0</v>
      </c>
      <c r="J35" s="448">
        <f>IF($J$4="Todas",COUNTIFS(DB_ACS_Q1_Q4!$M$5:$M$1328,$B35,DB_ACS_Q1_Q4!$L$5:$L$1328,J$28,DB_ACS_Q1_Q4!$P$5:$P$1328,"No Satisfecho"),COUNTIFS(DB_ACS_Q1_Q4!$O$5:$O$1328,$J$4,DB_ACS_Q1_Q4!$M$5:$M$1328,$B35,DB_ACS_Q1_Q4!$L$5:$L$1328,J$28,DB_ACS_Q1_Q4!$P$5:$P$1328,"No Satisfecho"))</f>
        <v>0</v>
      </c>
      <c r="K35" s="430">
        <f>IF($J$4="Todas",COUNTIFS(DB_ACS_Q1_Q4!$M$5:$M$1328,$B35,DB_ACS_Q1_Q4!$L$5:$L$1328,K$28,DB_ACS_Q1_Q4!$P$5:$P$1328,"No Satisfecho"),COUNTIFS(DB_ACS_Q1_Q4!$O$5:$O$1328,$J$4,DB_ACS_Q1_Q4!$M$5:$M$1328,$B35,DB_ACS_Q1_Q4!$L$5:$L$1328,K$28,DB_ACS_Q1_Q4!$P$5:$P$1328,"No Satisfecho"))</f>
        <v>0</v>
      </c>
      <c r="L35" s="430">
        <f>IF($J$4="Todas",COUNTIFS(DB_ACS_Q1_Q4!$M$5:$M$1328,$B35,DB_ACS_Q1_Q4!$L$5:$L$1328,L$28,DB_ACS_Q1_Q4!$P$5:$P$1328,"No Satisfecho"),COUNTIFS(DB_ACS_Q1_Q4!$O$5:$O$1328,$J$4,DB_ACS_Q1_Q4!$M$5:$M$1328,$B35,DB_ACS_Q1_Q4!$L$5:$L$1328,L$28,DB_ACS_Q1_Q4!$P$5:$P$1328,"No Satisfecho"))</f>
        <v>0</v>
      </c>
      <c r="M35" s="431">
        <f t="shared" si="27"/>
        <v>0</v>
      </c>
      <c r="N35" s="431">
        <f t="shared" si="28"/>
        <v>0</v>
      </c>
      <c r="O35" s="491">
        <f t="shared" si="29"/>
        <v>0</v>
      </c>
      <c r="P35" s="430">
        <f>IF($J$4="Todas",COUNTIFS(DB_ACS_Q1_Q4!$M$5:$M$1328,$B35,DB_ACS_Q1_Q4!$L$5:$L$1328,P$28,DB_ACS_Q1_Q4!$P$5:$P$1328,"NS/NC"),COUNTIFS(DB_ACS_Q1_Q4!$O$5:$O$1328,$J$4,DB_ACS_Q1_Q4!$M$5:$M$1328,$B35,DB_ACS_Q1_Q4!$L$5:$L$1328,P$28,DB_ACS_Q1_Q4!$P$5:$P$1328,"NS/NC"))</f>
        <v>0</v>
      </c>
      <c r="Q35" s="430">
        <f>IF($J$4="Todas",COUNTIFS(DB_ACS_Q1_Q4!$M$5:$M$1328,$B35,DB_ACS_Q1_Q4!$L$5:$L$1328,Q$28,DB_ACS_Q1_Q4!$P$5:$P$1328,"NS/NC"),COUNTIFS(DB_ACS_Q1_Q4!$O$5:$O$1328,$J$4,DB_ACS_Q1_Q4!$M$5:$M$1328,$B35,DB_ACS_Q1_Q4!$L$5:$L$1328,Q$28,DB_ACS_Q1_Q4!$P$5:$P$1328,"NS/NC"))</f>
        <v>0</v>
      </c>
      <c r="R35" s="430">
        <f>IF($J$4="Todas",COUNTIFS(DB_ACS_Q1_Q4!$M$5:$M$1328,$B35,DB_ACS_Q1_Q4!$L$5:$L$1328,R$28,DB_ACS_Q1_Q4!$P$5:$P$1328,"NS/NC"),COUNTIFS(DB_ACS_Q1_Q4!$O$5:$O$1328,$J$4,DB_ACS_Q1_Q4!$M$5:$M$1328,$B35,DB_ACS_Q1_Q4!$L$5:$L$1328,R$28,DB_ACS_Q1_Q4!$P$5:$P$1328,"NS/NC"))</f>
        <v>0</v>
      </c>
      <c r="S35" s="431">
        <f t="shared" si="30"/>
        <v>0</v>
      </c>
      <c r="T35" s="431">
        <f t="shared" si="31"/>
        <v>0</v>
      </c>
      <c r="U35" s="431">
        <f t="shared" si="32"/>
        <v>0</v>
      </c>
    </row>
    <row r="36" spans="1:21" ht="15" customHeight="1">
      <c r="A36" s="235">
        <v>9</v>
      </c>
      <c r="B36" s="489" t="s">
        <v>387</v>
      </c>
      <c r="C36" s="429">
        <f t="shared" si="20"/>
        <v>2.5380710659898475E-3</v>
      </c>
      <c r="D36" s="430">
        <f>IF($J$4="Todas",COUNTIFS(DB_ACS_Q1_Q4!$M$5:$M$1328,$B36,DB_ACS_Q1_Q4!$L$5:$L$1328,D$28,DB_ACS_Q1_Q4!$P$5:$P$1328,"Satisfecho"),COUNTIFS(DB_ACS_Q1_Q4!$O$5:$O$1328,$J$4,DB_ACS_Q1_Q4!$M$5:$M$1328,$B36,DB_ACS_Q1_Q4!$L$5:$L$1328,D$28,DB_ACS_Q1_Q4!$P$5:$P$1328,"Satisfecho"))</f>
        <v>1</v>
      </c>
      <c r="E36" s="430">
        <f>IF($J$4="Todas",COUNTIFS(DB_ACS_Q1_Q4!$M$5:$M$1328,$B36,DB_ACS_Q1_Q4!$L$5:$L$1328,E$28,DB_ACS_Q1_Q4!$P$5:$P$1328,"Satisfecho"),COUNTIFS(DB_ACS_Q1_Q4!$O$5:$O$1328,$J$4,DB_ACS_Q1_Q4!$M$5:$M$1328,$B36,DB_ACS_Q1_Q4!$L$5:$L$1328,E$28,DB_ACS_Q1_Q4!$P$5:$P$1328,"Satisfecho"))</f>
        <v>0</v>
      </c>
      <c r="F36" s="430">
        <f>IF($J$4="Todas",COUNTIFS(DB_ACS_Q1_Q4!$M$5:$M$1328,$B36,DB_ACS_Q1_Q4!$L$5:$L$1328,F$28,DB_ACS_Q1_Q4!$P$5:$P$1328,"Satisfecho"),COUNTIFS(DB_ACS_Q1_Q4!$O$5:$O$1328,$J$4,DB_ACS_Q1_Q4!$M$5:$M$1328,$B36,DB_ACS_Q1_Q4!$L$5:$L$1328,F$28,DB_ACS_Q1_Q4!$P$5:$P$1328,"Satisfecho"))</f>
        <v>2</v>
      </c>
      <c r="G36" s="431">
        <f t="shared" si="24"/>
        <v>2.3640661938534278E-3</v>
      </c>
      <c r="H36" s="431">
        <f t="shared" si="25"/>
        <v>0</v>
      </c>
      <c r="I36" s="431">
        <f t="shared" si="26"/>
        <v>5.4200542005420054E-3</v>
      </c>
      <c r="J36" s="448">
        <f>IF($J$4="Todas",COUNTIFS(DB_ACS_Q1_Q4!$M$5:$M$1328,$B36,DB_ACS_Q1_Q4!$L$5:$L$1328,J$28,DB_ACS_Q1_Q4!$P$5:$P$1328,"No Satisfecho"),COUNTIFS(DB_ACS_Q1_Q4!$O$5:$O$1328,$J$4,DB_ACS_Q1_Q4!$M$5:$M$1328,$B36,DB_ACS_Q1_Q4!$L$5:$L$1328,J$28,DB_ACS_Q1_Q4!$P$5:$P$1328,"No Satisfecho"))</f>
        <v>0</v>
      </c>
      <c r="K36" s="430">
        <f>IF($J$4="Todas",COUNTIFS(DB_ACS_Q1_Q4!$M$5:$M$1328,$B36,DB_ACS_Q1_Q4!$L$5:$L$1328,K$28,DB_ACS_Q1_Q4!$P$5:$P$1328,"No Satisfecho"),COUNTIFS(DB_ACS_Q1_Q4!$O$5:$O$1328,$J$4,DB_ACS_Q1_Q4!$M$5:$M$1328,$B36,DB_ACS_Q1_Q4!$L$5:$L$1328,K$28,DB_ACS_Q1_Q4!$P$5:$P$1328,"No Satisfecho"))</f>
        <v>0</v>
      </c>
      <c r="L36" s="430">
        <f>IF($J$4="Todas",COUNTIFS(DB_ACS_Q1_Q4!$M$5:$M$1328,$B36,DB_ACS_Q1_Q4!$L$5:$L$1328,L$28,DB_ACS_Q1_Q4!$P$5:$P$1328,"No Satisfecho"),COUNTIFS(DB_ACS_Q1_Q4!$O$5:$O$1328,$J$4,DB_ACS_Q1_Q4!$M$5:$M$1328,$B36,DB_ACS_Q1_Q4!$L$5:$L$1328,L$28,DB_ACS_Q1_Q4!$P$5:$P$1328,"No Satisfecho"))</f>
        <v>0</v>
      </c>
      <c r="M36" s="431">
        <f t="shared" si="27"/>
        <v>0</v>
      </c>
      <c r="N36" s="431">
        <f t="shared" si="28"/>
        <v>0</v>
      </c>
      <c r="O36" s="491">
        <f t="shared" si="29"/>
        <v>0</v>
      </c>
      <c r="P36" s="430">
        <f>IF($J$4="Todas",COUNTIFS(DB_ACS_Q1_Q4!$M$5:$M$1328,$B36,DB_ACS_Q1_Q4!$L$5:$L$1328,P$28,DB_ACS_Q1_Q4!$P$5:$P$1328,"NS/NC"),COUNTIFS(DB_ACS_Q1_Q4!$O$5:$O$1328,$J$4,DB_ACS_Q1_Q4!$M$5:$M$1328,$B36,DB_ACS_Q1_Q4!$L$5:$L$1328,P$28,DB_ACS_Q1_Q4!$P$5:$P$1328,"NS/NC"))</f>
        <v>0</v>
      </c>
      <c r="Q36" s="430">
        <f>IF($J$4="Todas",COUNTIFS(DB_ACS_Q1_Q4!$M$5:$M$1328,$B36,DB_ACS_Q1_Q4!$L$5:$L$1328,Q$28,DB_ACS_Q1_Q4!$P$5:$P$1328,"NS/NC"),COUNTIFS(DB_ACS_Q1_Q4!$O$5:$O$1328,$J$4,DB_ACS_Q1_Q4!$M$5:$M$1328,$B36,DB_ACS_Q1_Q4!$L$5:$L$1328,Q$28,DB_ACS_Q1_Q4!$P$5:$P$1328,"NS/NC"))</f>
        <v>0</v>
      </c>
      <c r="R36" s="430">
        <f>IF($J$4="Todas",COUNTIFS(DB_ACS_Q1_Q4!$M$5:$M$1328,$B36,DB_ACS_Q1_Q4!$L$5:$L$1328,R$28,DB_ACS_Q1_Q4!$P$5:$P$1328,"NS/NC"),COUNTIFS(DB_ACS_Q1_Q4!$O$5:$O$1328,$J$4,DB_ACS_Q1_Q4!$M$5:$M$1328,$B36,DB_ACS_Q1_Q4!$L$5:$L$1328,R$28,DB_ACS_Q1_Q4!$P$5:$P$1328,"NS/NC"))</f>
        <v>0</v>
      </c>
      <c r="S36" s="431">
        <f t="shared" si="30"/>
        <v>0</v>
      </c>
      <c r="T36" s="431">
        <f t="shared" si="31"/>
        <v>0</v>
      </c>
      <c r="U36" s="431">
        <f t="shared" si="32"/>
        <v>0</v>
      </c>
    </row>
    <row r="37" spans="1:21" ht="15" customHeight="1">
      <c r="A37" s="235">
        <v>10</v>
      </c>
      <c r="B37" s="489" t="s">
        <v>375</v>
      </c>
      <c r="C37" s="429">
        <f t="shared" si="20"/>
        <v>8.4602368866328254E-4</v>
      </c>
      <c r="D37" s="430">
        <f>IF($J$4="Todas",COUNTIFS(DB_ACS_Q1_Q4!$M$5:$M$1328,$B37,DB_ACS_Q1_Q4!$L$5:$L$1328,D$28,DB_ACS_Q1_Q4!$P$5:$P$1328,"Satisfecho"),COUNTIFS(DB_ACS_Q1_Q4!$O$5:$O$1328,$J$4,DB_ACS_Q1_Q4!$M$5:$M$1328,$B37,DB_ACS_Q1_Q4!$L$5:$L$1328,D$28,DB_ACS_Q1_Q4!$P$5:$P$1328,"Satisfecho"))</f>
        <v>0</v>
      </c>
      <c r="E37" s="430">
        <f>IF($J$4="Todas",COUNTIFS(DB_ACS_Q1_Q4!$M$5:$M$1328,$B37,DB_ACS_Q1_Q4!$L$5:$L$1328,E$28,DB_ACS_Q1_Q4!$P$5:$P$1328,"Satisfecho"),COUNTIFS(DB_ACS_Q1_Q4!$O$5:$O$1328,$J$4,DB_ACS_Q1_Q4!$M$5:$M$1328,$B37,DB_ACS_Q1_Q4!$L$5:$L$1328,E$28,DB_ACS_Q1_Q4!$P$5:$P$1328,"Satisfecho"))</f>
        <v>1</v>
      </c>
      <c r="F37" s="430">
        <f>IF($J$4="Todas",COUNTIFS(DB_ACS_Q1_Q4!$M$5:$M$1328,$B37,DB_ACS_Q1_Q4!$L$5:$L$1328,F$28,DB_ACS_Q1_Q4!$P$5:$P$1328,"Satisfecho"),COUNTIFS(DB_ACS_Q1_Q4!$O$5:$O$1328,$J$4,DB_ACS_Q1_Q4!$M$5:$M$1328,$B37,DB_ACS_Q1_Q4!$L$5:$L$1328,F$28,DB_ACS_Q1_Q4!$P$5:$P$1328,"Satisfecho"))</f>
        <v>0</v>
      </c>
      <c r="G37" s="431">
        <f t="shared" si="24"/>
        <v>0</v>
      </c>
      <c r="H37" s="431">
        <f t="shared" si="25"/>
        <v>2.5641025641025641E-3</v>
      </c>
      <c r="I37" s="431">
        <f t="shared" si="26"/>
        <v>0</v>
      </c>
      <c r="J37" s="448">
        <f>IF($J$4="Todas",COUNTIFS(DB_ACS_Q1_Q4!$M$5:$M$1328,$B37,DB_ACS_Q1_Q4!$L$5:$L$1328,J$28,DB_ACS_Q1_Q4!$P$5:$P$1328,"No Satisfecho"),COUNTIFS(DB_ACS_Q1_Q4!$O$5:$O$1328,$J$4,DB_ACS_Q1_Q4!$M$5:$M$1328,$B37,DB_ACS_Q1_Q4!$L$5:$L$1328,J$28,DB_ACS_Q1_Q4!$P$5:$P$1328,"No Satisfecho"))</f>
        <v>0</v>
      </c>
      <c r="K37" s="430">
        <f>IF($J$4="Todas",COUNTIFS(DB_ACS_Q1_Q4!$M$5:$M$1328,$B37,DB_ACS_Q1_Q4!$L$5:$L$1328,K$28,DB_ACS_Q1_Q4!$P$5:$P$1328,"No Satisfecho"),COUNTIFS(DB_ACS_Q1_Q4!$O$5:$O$1328,$J$4,DB_ACS_Q1_Q4!$M$5:$M$1328,$B37,DB_ACS_Q1_Q4!$L$5:$L$1328,K$28,DB_ACS_Q1_Q4!$P$5:$P$1328,"No Satisfecho"))</f>
        <v>0</v>
      </c>
      <c r="L37" s="430">
        <f>IF($J$4="Todas",COUNTIFS(DB_ACS_Q1_Q4!$M$5:$M$1328,$B37,DB_ACS_Q1_Q4!$L$5:$L$1328,L$28,DB_ACS_Q1_Q4!$P$5:$P$1328,"No Satisfecho"),COUNTIFS(DB_ACS_Q1_Q4!$O$5:$O$1328,$J$4,DB_ACS_Q1_Q4!$M$5:$M$1328,$B37,DB_ACS_Q1_Q4!$L$5:$L$1328,L$28,DB_ACS_Q1_Q4!$P$5:$P$1328,"No Satisfecho"))</f>
        <v>0</v>
      </c>
      <c r="M37" s="431">
        <f t="shared" si="27"/>
        <v>0</v>
      </c>
      <c r="N37" s="431">
        <f t="shared" si="28"/>
        <v>0</v>
      </c>
      <c r="O37" s="491">
        <f t="shared" si="29"/>
        <v>0</v>
      </c>
      <c r="P37" s="430">
        <f>IF($J$4="Todas",COUNTIFS(DB_ACS_Q1_Q4!$M$5:$M$1328,$B37,DB_ACS_Q1_Q4!$L$5:$L$1328,P$28,DB_ACS_Q1_Q4!$P$5:$P$1328,"NS/NC"),COUNTIFS(DB_ACS_Q1_Q4!$O$5:$O$1328,$J$4,DB_ACS_Q1_Q4!$M$5:$M$1328,$B37,DB_ACS_Q1_Q4!$L$5:$L$1328,P$28,DB_ACS_Q1_Q4!$P$5:$P$1328,"NS/NC"))</f>
        <v>0</v>
      </c>
      <c r="Q37" s="430">
        <f>IF($J$4="Todas",COUNTIFS(DB_ACS_Q1_Q4!$M$5:$M$1328,$B37,DB_ACS_Q1_Q4!$L$5:$L$1328,Q$28,DB_ACS_Q1_Q4!$P$5:$P$1328,"NS/NC"),COUNTIFS(DB_ACS_Q1_Q4!$O$5:$O$1328,$J$4,DB_ACS_Q1_Q4!$M$5:$M$1328,$B37,DB_ACS_Q1_Q4!$L$5:$L$1328,Q$28,DB_ACS_Q1_Q4!$P$5:$P$1328,"NS/NC"))</f>
        <v>0</v>
      </c>
      <c r="R37" s="430">
        <f>IF($J$4="Todas",COUNTIFS(DB_ACS_Q1_Q4!$M$5:$M$1328,$B37,DB_ACS_Q1_Q4!$L$5:$L$1328,R$28,DB_ACS_Q1_Q4!$P$5:$P$1328,"NS/NC"),COUNTIFS(DB_ACS_Q1_Q4!$O$5:$O$1328,$J$4,DB_ACS_Q1_Q4!$M$5:$M$1328,$B37,DB_ACS_Q1_Q4!$L$5:$L$1328,R$28,DB_ACS_Q1_Q4!$P$5:$P$1328,"NS/NC"))</f>
        <v>0</v>
      </c>
      <c r="S37" s="431">
        <f t="shared" si="30"/>
        <v>0</v>
      </c>
      <c r="T37" s="431">
        <f t="shared" si="31"/>
        <v>0</v>
      </c>
      <c r="U37" s="431">
        <f t="shared" si="32"/>
        <v>0</v>
      </c>
    </row>
    <row r="38" spans="1:21" ht="15" customHeight="1" thickBot="1">
      <c r="A38" s="235">
        <v>11</v>
      </c>
      <c r="B38" s="492" t="s">
        <v>388</v>
      </c>
      <c r="C38" s="438">
        <f t="shared" si="20"/>
        <v>8.4602368866328254E-4</v>
      </c>
      <c r="D38" s="493">
        <f>IF($J$4="Todas",COUNTIFS(DB_ACS_Q1_Q4!$M$5:$M$1328,$B38,DB_ACS_Q1_Q4!$L$5:$L$1328,D$28,DB_ACS_Q1_Q4!$P$5:$P$1328,"Satisfecho"),COUNTIFS(DB_ACS_Q1_Q4!$O$5:$O$1328,$J$4,DB_ACS_Q1_Q4!$M$5:$M$1328,$B38,DB_ACS_Q1_Q4!$L$5:$L$1328,D$28,DB_ACS_Q1_Q4!$P$5:$P$1328,"Satisfecho"))</f>
        <v>0</v>
      </c>
      <c r="E38" s="493">
        <f>IF($J$4="Todas",COUNTIFS(DB_ACS_Q1_Q4!$M$5:$M$1328,$B38,DB_ACS_Q1_Q4!$L$5:$L$1328,E$28,DB_ACS_Q1_Q4!$P$5:$P$1328,"Satisfecho"),COUNTIFS(DB_ACS_Q1_Q4!$O$5:$O$1328,$J$4,DB_ACS_Q1_Q4!$M$5:$M$1328,$B38,DB_ACS_Q1_Q4!$L$5:$L$1328,E$28,DB_ACS_Q1_Q4!$P$5:$P$1328,"Satisfecho"))</f>
        <v>1</v>
      </c>
      <c r="F38" s="493">
        <f>IF($J$4="Todas",COUNTIFS(DB_ACS_Q1_Q4!$M$5:$M$1328,$B38,DB_ACS_Q1_Q4!$L$5:$L$1328,F$28,DB_ACS_Q1_Q4!$P$5:$P$1328,"Satisfecho"),COUNTIFS(DB_ACS_Q1_Q4!$O$5:$O$1328,$J$4,DB_ACS_Q1_Q4!$M$5:$M$1328,$B38,DB_ACS_Q1_Q4!$L$5:$L$1328,F$28,DB_ACS_Q1_Q4!$P$5:$P$1328,"Satisfecho"))</f>
        <v>0</v>
      </c>
      <c r="G38" s="494">
        <f t="shared" si="24"/>
        <v>0</v>
      </c>
      <c r="H38" s="494">
        <f t="shared" si="25"/>
        <v>2.5641025641025641E-3</v>
      </c>
      <c r="I38" s="494">
        <f t="shared" si="26"/>
        <v>0</v>
      </c>
      <c r="J38" s="495">
        <f>IF($J$4="Todas",COUNTIFS(DB_ACS_Q1_Q4!$M$5:$M$1328,$B38,DB_ACS_Q1_Q4!$L$5:$L$1328,J$28,DB_ACS_Q1_Q4!$P$5:$P$1328,"No Satisfecho"),COUNTIFS(DB_ACS_Q1_Q4!$O$5:$O$1328,$J$4,DB_ACS_Q1_Q4!$M$5:$M$1328,$B38,DB_ACS_Q1_Q4!$L$5:$L$1328,J$28,DB_ACS_Q1_Q4!$P$5:$P$1328,"No Satisfecho"))</f>
        <v>0</v>
      </c>
      <c r="K38" s="493">
        <f>IF($J$4="Todas",COUNTIFS(DB_ACS_Q1_Q4!$M$5:$M$1328,$B38,DB_ACS_Q1_Q4!$L$5:$L$1328,K$28,DB_ACS_Q1_Q4!$P$5:$P$1328,"No Satisfecho"),COUNTIFS(DB_ACS_Q1_Q4!$O$5:$O$1328,$J$4,DB_ACS_Q1_Q4!$M$5:$M$1328,$B38,DB_ACS_Q1_Q4!$L$5:$L$1328,K$28,DB_ACS_Q1_Q4!$P$5:$P$1328,"No Satisfecho"))</f>
        <v>0</v>
      </c>
      <c r="L38" s="493">
        <f>IF($J$4="Todas",COUNTIFS(DB_ACS_Q1_Q4!$M$5:$M$1328,$B38,DB_ACS_Q1_Q4!$L$5:$L$1328,L$28,DB_ACS_Q1_Q4!$P$5:$P$1328,"No Satisfecho"),COUNTIFS(DB_ACS_Q1_Q4!$O$5:$O$1328,$J$4,DB_ACS_Q1_Q4!$M$5:$M$1328,$B38,DB_ACS_Q1_Q4!$L$5:$L$1328,L$28,DB_ACS_Q1_Q4!$P$5:$P$1328,"No Satisfecho"))</f>
        <v>0</v>
      </c>
      <c r="M38" s="494">
        <f t="shared" si="27"/>
        <v>0</v>
      </c>
      <c r="N38" s="494">
        <f t="shared" si="28"/>
        <v>0</v>
      </c>
      <c r="O38" s="496">
        <f t="shared" si="29"/>
        <v>0</v>
      </c>
      <c r="P38" s="493">
        <f>IF($J$4="Todas",COUNTIFS(DB_ACS_Q1_Q4!$M$5:$M$1328,$B38,DB_ACS_Q1_Q4!$L$5:$L$1328,P$28,DB_ACS_Q1_Q4!$P$5:$P$1328,"NS/NC"),COUNTIFS(DB_ACS_Q1_Q4!$O$5:$O$1328,$J$4,DB_ACS_Q1_Q4!$M$5:$M$1328,$B38,DB_ACS_Q1_Q4!$L$5:$L$1328,P$28,DB_ACS_Q1_Q4!$P$5:$P$1328,"NS/NC"))</f>
        <v>0</v>
      </c>
      <c r="Q38" s="493">
        <f>IF($J$4="Todas",COUNTIFS(DB_ACS_Q1_Q4!$M$5:$M$1328,$B38,DB_ACS_Q1_Q4!$L$5:$L$1328,Q$28,DB_ACS_Q1_Q4!$P$5:$P$1328,"NS/NC"),COUNTIFS(DB_ACS_Q1_Q4!$O$5:$O$1328,$J$4,DB_ACS_Q1_Q4!$M$5:$M$1328,$B38,DB_ACS_Q1_Q4!$L$5:$L$1328,Q$28,DB_ACS_Q1_Q4!$P$5:$P$1328,"NS/NC"))</f>
        <v>0</v>
      </c>
      <c r="R38" s="493">
        <f>IF($J$4="Todas",COUNTIFS(DB_ACS_Q1_Q4!$M$5:$M$1328,$B38,DB_ACS_Q1_Q4!$L$5:$L$1328,R$28,DB_ACS_Q1_Q4!$P$5:$P$1328,"NS/NC"),COUNTIFS(DB_ACS_Q1_Q4!$O$5:$O$1328,$J$4,DB_ACS_Q1_Q4!$M$5:$M$1328,$B38,DB_ACS_Q1_Q4!$L$5:$L$1328,R$28,DB_ACS_Q1_Q4!$P$5:$P$1328,"NS/NC"))</f>
        <v>0</v>
      </c>
      <c r="S38" s="494">
        <f t="shared" si="30"/>
        <v>0</v>
      </c>
      <c r="T38" s="494">
        <f t="shared" si="31"/>
        <v>0</v>
      </c>
      <c r="U38" s="494">
        <f t="shared" si="32"/>
        <v>0</v>
      </c>
    </row>
    <row r="39" spans="1:21" ht="15" customHeight="1" thickTop="1">
      <c r="B39" s="461" t="str">
        <f t="shared" ref="B39" si="33">B19</f>
        <v>TOTAL</v>
      </c>
      <c r="C39" s="371"/>
      <c r="D39" s="241">
        <f>SUM(D29:D38)</f>
        <v>423</v>
      </c>
      <c r="E39" s="241">
        <f t="shared" ref="E39:I39" si="34">SUM(E29:E38)</f>
        <v>390</v>
      </c>
      <c r="F39" s="241">
        <f t="shared" si="34"/>
        <v>369</v>
      </c>
      <c r="G39" s="298">
        <f t="shared" si="34"/>
        <v>1</v>
      </c>
      <c r="H39" s="298">
        <f t="shared" si="34"/>
        <v>0.99999999999999989</v>
      </c>
      <c r="I39" s="298">
        <f t="shared" si="34"/>
        <v>0.99999999999999989</v>
      </c>
      <c r="J39" s="241">
        <f>SUM(J29:J38)</f>
        <v>16</v>
      </c>
      <c r="K39" s="241">
        <f t="shared" ref="K39" si="35">SUM(K29:K38)</f>
        <v>43</v>
      </c>
      <c r="L39" s="241">
        <f t="shared" ref="L39:O39" si="36">SUM(L29:L38)</f>
        <v>22</v>
      </c>
      <c r="M39" s="298">
        <f t="shared" si="36"/>
        <v>1</v>
      </c>
      <c r="N39" s="298">
        <f t="shared" si="36"/>
        <v>1</v>
      </c>
      <c r="O39" s="298">
        <f t="shared" si="36"/>
        <v>1</v>
      </c>
      <c r="P39" s="241">
        <f>SUM(P29:P38)</f>
        <v>0</v>
      </c>
      <c r="Q39" s="241">
        <f t="shared" ref="Q39:U39" si="37">SUM(Q29:Q38)</f>
        <v>0</v>
      </c>
      <c r="R39" s="241">
        <f t="shared" si="37"/>
        <v>0</v>
      </c>
      <c r="S39" s="298">
        <f t="shared" si="37"/>
        <v>0</v>
      </c>
      <c r="T39" s="298">
        <f t="shared" si="37"/>
        <v>0</v>
      </c>
      <c r="U39" s="298">
        <f t="shared" si="37"/>
        <v>0</v>
      </c>
    </row>
    <row r="40" spans="1:21" ht="15" customHeight="1">
      <c r="B40" s="461"/>
      <c r="C40" s="371"/>
      <c r="D40" s="241"/>
      <c r="E40" s="241"/>
      <c r="F40" s="241"/>
      <c r="G40" s="298"/>
      <c r="H40" s="298"/>
      <c r="I40" s="298"/>
      <c r="J40" s="241"/>
      <c r="K40" s="241"/>
      <c r="L40" s="241"/>
      <c r="M40" s="298"/>
      <c r="N40" s="298"/>
      <c r="O40" s="298"/>
      <c r="P40" s="241"/>
      <c r="Q40" s="241"/>
      <c r="R40" s="241"/>
      <c r="S40" s="298"/>
      <c r="T40" s="298"/>
      <c r="U40" s="298"/>
    </row>
    <row r="41" spans="1:21" ht="15" customHeight="1">
      <c r="C41" s="371"/>
      <c r="D41" s="241"/>
      <c r="E41" s="241"/>
      <c r="F41" s="241"/>
      <c r="G41" s="298"/>
      <c r="H41" s="298"/>
      <c r="I41" s="298"/>
      <c r="J41" s="241"/>
      <c r="K41" s="241"/>
      <c r="L41" s="241"/>
      <c r="M41" s="298"/>
      <c r="N41" s="298"/>
      <c r="O41" s="298"/>
      <c r="P41" s="241"/>
      <c r="Q41" s="241"/>
      <c r="R41" s="241"/>
      <c r="S41" s="298"/>
      <c r="T41" s="298"/>
      <c r="U41" s="298"/>
    </row>
    <row r="42" spans="1:21" ht="15" customHeight="1">
      <c r="C42" s="249"/>
      <c r="D42" s="309" t="s">
        <v>621</v>
      </c>
      <c r="I42" s="238"/>
      <c r="O42" s="236"/>
    </row>
    <row r="43" spans="1:21" ht="15" customHeight="1">
      <c r="B43" s="253" t="s">
        <v>357</v>
      </c>
      <c r="C43" s="283" t="str">
        <f>$J$5</f>
        <v>Todas</v>
      </c>
      <c r="D43" s="497" t="s">
        <v>314</v>
      </c>
      <c r="E43" s="497"/>
      <c r="F43" s="497"/>
      <c r="G43" s="497"/>
      <c r="H43" s="498" t="s">
        <v>315</v>
      </c>
      <c r="I43" s="497"/>
      <c r="J43" s="497"/>
      <c r="K43" s="498"/>
      <c r="L43" s="497"/>
      <c r="M43" s="497"/>
      <c r="N43" s="498" t="s">
        <v>316</v>
      </c>
      <c r="O43" s="497"/>
      <c r="P43" s="497"/>
      <c r="Q43" s="499"/>
      <c r="R43" s="498"/>
      <c r="S43" s="497"/>
      <c r="T43" s="497"/>
      <c r="U43" s="497"/>
    </row>
    <row r="44" spans="1:21" ht="15" customHeight="1">
      <c r="B44" s="253" t="s">
        <v>378</v>
      </c>
      <c r="C44" s="283" t="str">
        <f>$J$4</f>
        <v>Todas</v>
      </c>
      <c r="D44" s="485" t="s">
        <v>303</v>
      </c>
      <c r="E44" s="485" t="s">
        <v>304</v>
      </c>
      <c r="F44" s="486" t="s">
        <v>303</v>
      </c>
      <c r="G44" s="486" t="s">
        <v>304</v>
      </c>
      <c r="H44" s="487" t="s">
        <v>25</v>
      </c>
      <c r="I44" s="485" t="s">
        <v>51</v>
      </c>
      <c r="J44" s="485" t="s">
        <v>52</v>
      </c>
      <c r="K44" s="486" t="s">
        <v>25</v>
      </c>
      <c r="L44" s="486" t="s">
        <v>51</v>
      </c>
      <c r="M44" s="488" t="s">
        <v>52</v>
      </c>
      <c r="N44" s="485" t="s">
        <v>49</v>
      </c>
      <c r="O44" s="485" t="s">
        <v>50</v>
      </c>
      <c r="P44" s="485" t="s">
        <v>48</v>
      </c>
      <c r="Q44" s="485" t="s">
        <v>47</v>
      </c>
      <c r="R44" s="486" t="s">
        <v>49</v>
      </c>
      <c r="S44" s="486" t="s">
        <v>50</v>
      </c>
      <c r="T44" s="486" t="s">
        <v>48</v>
      </c>
      <c r="U44" s="486" t="s">
        <v>47</v>
      </c>
    </row>
    <row r="45" spans="1:21" ht="15" customHeight="1">
      <c r="B45" s="500" t="s">
        <v>368</v>
      </c>
      <c r="C45" s="501">
        <f>IFERROR(SUM(D45:E45)/SUM($D$48:$E$48),)</f>
        <v>0.93586698337292162</v>
      </c>
      <c r="D45" s="502">
        <f>IF(AND($J$5="Todas",$J$4="Todas"),COUNTIFS(DB_ACS_Q1_Q4!$P$5:$P$1328,$B45,DB_ACS_Q1_Q4!$E$5:$E$1328,D$44),IF($J$5="Todas",COUNTIFS(DB_ACS_Q1_Q4!$O$5:$O$1328,$J$4,DB_ACS_Q1_Q4!$P$5:$P$1328,$B45,DB_ACS_Q1_Q4!$E$5:$E$1328,D$44),IF($J$4="Todas",COUNTIFS(DB_ACS_Q1_Q4!$L$5:$L$1328,$J$5,DB_ACS_Q1_Q4!$P$5:$P$1328,$B45,DB_ACS_Q1_Q4!$E$5:$E$1328,D$44),COUNTIFS(DB_ACS_Q1_Q4!$O$5:$O$1328,$J$4,DB_ACS_Q1_Q4!$L$5:$L$1328,$J$5,DB_ACS_Q1_Q4!$P$5:$P$1328,$B45,DB_ACS_Q1_Q4!$E$5:$E$1328,D$44))))</f>
        <v>463</v>
      </c>
      <c r="E45" s="502">
        <f>IF(AND($J$5="Todas",$J$4="Todas"),COUNTIFS(DB_ACS_Q1_Q4!$P$5:$P$1328,$B45,DB_ACS_Q1_Q4!$E$5:$E$1328,E$44),IF($J$5="Todas",COUNTIFS(DB_ACS_Q1_Q4!$O$5:$O$1328,$J$4,DB_ACS_Q1_Q4!$P$5:$P$1328,$B45,DB_ACS_Q1_Q4!$E$5:$E$1328,E$44),IF($J$4="Todas",COUNTIFS(DB_ACS_Q1_Q4!$L$5:$L$1328,$J$5,DB_ACS_Q1_Q4!$P$5:$P$1328,$B45,DB_ACS_Q1_Q4!$E$5:$E$1328,E$44),COUNTIFS(DB_ACS_Q1_Q4!$O$5:$O$1328,$J$4,DB_ACS_Q1_Q4!$L$5:$L$1328,$J$5,DB_ACS_Q1_Q4!$P$5:$P$1328,$B45,DB_ACS_Q1_Q4!$E$5:$E$1328,E$44))))</f>
        <v>719</v>
      </c>
      <c r="F45" s="503">
        <f t="shared" ref="F45:G47" si="38">IFERROR(D45/D$48,)</f>
        <v>0.92971887550200805</v>
      </c>
      <c r="G45" s="503">
        <f t="shared" si="38"/>
        <v>0.93986928104575163</v>
      </c>
      <c r="H45" s="504">
        <f>IF(AND($J$5="Todas",$J$4="Todas"),COUNTIFS(DB_ACS_Q1_Q4!$P$5:$P$1328,$B45,DB_ACS_Q1_Q4!$D$5:$D$1328,H$44),IF($J$5="Todas",COUNTIFS(DB_ACS_Q1_Q4!$O$5:$O$1328,$J$4,DB_ACS_Q1_Q4!$P$5:$P$1328,$B45,DB_ACS_Q1_Q4!$D$5:$D$1328,H$44),IF($J$4="Todas",COUNTIFS(DB_ACS_Q1_Q4!$L$5:$L$1328,$J$5,DB_ACS_Q1_Q4!$P$5:$P$1328,$B45,DB_ACS_Q1_Q4!$D$5:$D$1328,H$44),COUNTIFS(DB_ACS_Q1_Q4!$O$5:$O$1328,$J$4,DB_ACS_Q1_Q4!$L$5:$L$1328,$J$5,DB_ACS_Q1_Q4!$P$5:$P$1328,$B45,DB_ACS_Q1_Q4!$D$5:$D$1328,H$44))))</f>
        <v>254</v>
      </c>
      <c r="I45" s="502">
        <f>IF(AND($J$5="Todas",$J$4="Todas"),COUNTIFS(DB_ACS_Q1_Q4!$P$5:$P$1328,$B45,DB_ACS_Q1_Q4!$D$5:$D$1328,I$44),IF($J$5="Todas",COUNTIFS(DB_ACS_Q1_Q4!$O$5:$O$1328,$J$4,DB_ACS_Q1_Q4!$P$5:$P$1328,$B45,DB_ACS_Q1_Q4!$D$5:$D$1328,I$44),IF($J$4="Todas",COUNTIFS(DB_ACS_Q1_Q4!$L$5:$L$1328,$J$5,DB_ACS_Q1_Q4!$P$5:$P$1328,$B45,DB_ACS_Q1_Q4!$D$5:$D$1328,I$44),COUNTIFS(DB_ACS_Q1_Q4!$O$5:$O$1328,$J$4,DB_ACS_Q1_Q4!$L$5:$L$1328,$J$5,DB_ACS_Q1_Q4!$P$5:$P$1328,$B45,DB_ACS_Q1_Q4!$D$5:$D$1328,I$44))))</f>
        <v>512</v>
      </c>
      <c r="J45" s="502">
        <f>IF(AND($J$5="Todas",$J$4="Todas"),COUNTIFS(DB_ACS_Q1_Q4!$P$5:$P$1328,$B45,DB_ACS_Q1_Q4!$D$5:$D$1328,J$44),IF($J$5="Todas",COUNTIFS(DB_ACS_Q1_Q4!$O$5:$O$1328,$J$4,DB_ACS_Q1_Q4!$P$5:$P$1328,$B45,DB_ACS_Q1_Q4!$D$5:$D$1328,J$44),IF($J$4="Todas",COUNTIFS(DB_ACS_Q1_Q4!$L$5:$L$1328,$J$5,DB_ACS_Q1_Q4!$P$5:$P$1328,$B45,DB_ACS_Q1_Q4!$D$5:$D$1328,J$44),COUNTIFS(DB_ACS_Q1_Q4!$O$5:$O$1328,$J$4,DB_ACS_Q1_Q4!$L$5:$L$1328,$J$5,DB_ACS_Q1_Q4!$P$5:$P$1328,$B45,DB_ACS_Q1_Q4!$D$5:$D$1328,J$44))))</f>
        <v>416</v>
      </c>
      <c r="K45" s="503">
        <f t="shared" ref="K45:M47" si="39">IFERROR(H45/H$48,)</f>
        <v>0.94776119402985071</v>
      </c>
      <c r="L45" s="503">
        <f t="shared" si="39"/>
        <v>0.91921005385996413</v>
      </c>
      <c r="M45" s="503">
        <f t="shared" si="39"/>
        <v>0.94977168949771684</v>
      </c>
      <c r="N45" s="504">
        <f>IF(AND($J$5="Todas",$J$4="Todas"),COUNTIFS(DB_ACS_Q1_Q4!$P$5:$P$1328,$B45,DB_ACS_Q1_Q4!$F$5:$F$1328,N$44),IF($J$5="Todas",COUNTIFS(DB_ACS_Q1_Q4!$O$5:$O$1328,$J$4,DB_ACS_Q1_Q4!$P$5:$P$1328,$B45,DB_ACS_Q1_Q4!$F$5:$F$1328,N$44),IF($J$4="Todas",COUNTIFS(DB_ACS_Q1_Q4!$L$5:$L$1328,$J$5,DB_ACS_Q1_Q4!$P$5:$P$1328,$B45,DB_ACS_Q1_Q4!$F$5:$F$1328,N$44),COUNTIFS(DB_ACS_Q1_Q4!$O$5:$O$1328,$J$4,DB_ACS_Q1_Q4!$L$5:$L$1328,$J$5,DB_ACS_Q1_Q4!$P$5:$P$1328,$B45,DB_ACS_Q1_Q4!$F$5:$F$1328,N$44))))</f>
        <v>426</v>
      </c>
      <c r="O45" s="502">
        <f>IF(AND($J$5="Todas",$J$4="Todas"),COUNTIFS(DB_ACS_Q1_Q4!$P$5:$P$1328,$B45,DB_ACS_Q1_Q4!$F$5:$F$1328,O$44),IF($J$5="Todas",COUNTIFS(DB_ACS_Q1_Q4!$O$5:$O$1328,$J$4,DB_ACS_Q1_Q4!$P$5:$P$1328,$B45,DB_ACS_Q1_Q4!$F$5:$F$1328,O$44),IF($J$4="Todas",COUNTIFS(DB_ACS_Q1_Q4!$L$5:$L$1328,$J$5,DB_ACS_Q1_Q4!$P$5:$P$1328,$B45,DB_ACS_Q1_Q4!$F$5:$F$1328,O$44),COUNTIFS(DB_ACS_Q1_Q4!$O$5:$O$1328,$J$4,DB_ACS_Q1_Q4!$L$5:$L$1328,$J$5,DB_ACS_Q1_Q4!$P$5:$P$1328,$B45,DB_ACS_Q1_Q4!$F$5:$F$1328,O$44))))</f>
        <v>396</v>
      </c>
      <c r="P45" s="502">
        <f>IF(AND($J$5="Todas",$J$4="Todas"),COUNTIFS(DB_ACS_Q1_Q4!$P$5:$P$1328,$B45,DB_ACS_Q1_Q4!$F$5:$F$1328,P$44),IF($J$5="Todas",COUNTIFS(DB_ACS_Q1_Q4!$O$5:$O$1328,$J$4,DB_ACS_Q1_Q4!$P$5:$P$1328,$B45,DB_ACS_Q1_Q4!$F$5:$F$1328,P$44),IF($J$4="Todas",COUNTIFS(DB_ACS_Q1_Q4!$L$5:$L$1328,$J$5,DB_ACS_Q1_Q4!$P$5:$P$1328,$B45,DB_ACS_Q1_Q4!$F$5:$F$1328,P$44),COUNTIFS(DB_ACS_Q1_Q4!$O$5:$O$1328,$J$4,DB_ACS_Q1_Q4!$L$5:$L$1328,$J$5,DB_ACS_Q1_Q4!$P$5:$P$1328,$B45,DB_ACS_Q1_Q4!$F$5:$F$1328,P$44))))</f>
        <v>352</v>
      </c>
      <c r="Q45" s="502">
        <f>IF(AND($J$5="Todas",$J$4="Todas"),COUNTIFS(DB_ACS_Q1_Q4!$P$5:$P$1328,$B45,DB_ACS_Q1_Q4!$F$5:$F$1328,Q$44),IF($J$5="Todas",COUNTIFS(DB_ACS_Q1_Q4!$O$5:$O$1328,$J$4,DB_ACS_Q1_Q4!$P$5:$P$1328,$B45,DB_ACS_Q1_Q4!$F$5:$F$1328,Q$44),IF($J$4="Todas",COUNTIFS(DB_ACS_Q1_Q4!$L$5:$L$1328,$J$5,DB_ACS_Q1_Q4!$P$5:$P$1328,$B45,DB_ACS_Q1_Q4!$F$5:$F$1328,Q$44),COUNTIFS(DB_ACS_Q1_Q4!$O$5:$O$1328,$J$4,DB_ACS_Q1_Q4!$L$5:$L$1328,$J$5,DB_ACS_Q1_Q4!$P$5:$P$1328,$B45,DB_ACS_Q1_Q4!$F$5:$F$1328,Q$44))))</f>
        <v>8</v>
      </c>
      <c r="R45" s="503">
        <f t="shared" ref="R45:U47" si="40">IFERROR(N45/N$48,)</f>
        <v>0.94247787610619471</v>
      </c>
      <c r="S45" s="503">
        <f t="shared" si="40"/>
        <v>0.92957746478873238</v>
      </c>
      <c r="T45" s="503">
        <f t="shared" si="40"/>
        <v>0.93617021276595747</v>
      </c>
      <c r="U45" s="503">
        <f t="shared" si="40"/>
        <v>0.88888888888888884</v>
      </c>
    </row>
    <row r="46" spans="1:21" ht="15" customHeight="1">
      <c r="B46" s="505" t="s">
        <v>370</v>
      </c>
      <c r="C46" s="506">
        <f>IFERROR(SUM(D46:E46)/SUM($D$48:$E$48),)</f>
        <v>6.413301662707839E-2</v>
      </c>
      <c r="D46" s="430">
        <f>IF(AND($J$5="Todas",$J$4="Todas"),COUNTIFS(DB_ACS_Q1_Q4!$P$5:$P$1328,$B46,DB_ACS_Q1_Q4!$E$5:$E$1328,D$44),IF($J$5="Todas",COUNTIFS(DB_ACS_Q1_Q4!$O$5:$O$1328,$J$4,DB_ACS_Q1_Q4!$P$5:$P$1328,$B46,DB_ACS_Q1_Q4!$E$5:$E$1328,D$44),IF($J$4="Todas",COUNTIFS(DB_ACS_Q1_Q4!$L$5:$L$1328,$J$5,DB_ACS_Q1_Q4!$P$5:$P$1328,$B46,DB_ACS_Q1_Q4!$E$5:$E$1328,D$44),COUNTIFS(DB_ACS_Q1_Q4!$O$5:$O$1328,$J$4,DB_ACS_Q1_Q4!$L$5:$L$1328,$J$5,DB_ACS_Q1_Q4!$P$5:$P$1328,$B46,DB_ACS_Q1_Q4!$E$5:$E$1328,D$44))))</f>
        <v>35</v>
      </c>
      <c r="E46" s="430">
        <f>IF(AND($J$5="Todas",$J$4="Todas"),COUNTIFS(DB_ACS_Q1_Q4!$P$5:$P$1328,$B46,DB_ACS_Q1_Q4!$E$5:$E$1328,E$44),IF($J$5="Todas",COUNTIFS(DB_ACS_Q1_Q4!$O$5:$O$1328,$J$4,DB_ACS_Q1_Q4!$P$5:$P$1328,$B46,DB_ACS_Q1_Q4!$E$5:$E$1328,E$44),IF($J$4="Todas",COUNTIFS(DB_ACS_Q1_Q4!$L$5:$L$1328,$J$5,DB_ACS_Q1_Q4!$P$5:$P$1328,$B46,DB_ACS_Q1_Q4!$E$5:$E$1328,E$44),COUNTIFS(DB_ACS_Q1_Q4!$O$5:$O$1328,$J$4,DB_ACS_Q1_Q4!$L$5:$L$1328,$J$5,DB_ACS_Q1_Q4!$P$5:$P$1328,$B46,DB_ACS_Q1_Q4!$E$5:$E$1328,E$44))))</f>
        <v>46</v>
      </c>
      <c r="F46" s="431">
        <f t="shared" si="38"/>
        <v>7.0281124497991967E-2</v>
      </c>
      <c r="G46" s="431">
        <f t="shared" si="38"/>
        <v>6.0130718954248367E-2</v>
      </c>
      <c r="H46" s="448">
        <f>IF(AND($J$5="Todas",$J$4="Todas"),COUNTIFS(DB_ACS_Q1_Q4!$P$5:$P$1328,$B46,DB_ACS_Q1_Q4!$D$5:$D$1328,H$44),IF($J$5="Todas",COUNTIFS(DB_ACS_Q1_Q4!$O$5:$O$1328,$J$4,DB_ACS_Q1_Q4!$P$5:$P$1328,$B46,DB_ACS_Q1_Q4!$D$5:$D$1328,H$44),IF($J$4="Todas",COUNTIFS(DB_ACS_Q1_Q4!$L$5:$L$1328,$J$5,DB_ACS_Q1_Q4!$P$5:$P$1328,$B46,DB_ACS_Q1_Q4!$D$5:$D$1328,H$44),COUNTIFS(DB_ACS_Q1_Q4!$O$5:$O$1328,$J$4,DB_ACS_Q1_Q4!$L$5:$L$1328,$J$5,DB_ACS_Q1_Q4!$P$5:$P$1328,$B46,DB_ACS_Q1_Q4!$D$5:$D$1328,H$44))))</f>
        <v>14</v>
      </c>
      <c r="I46" s="430">
        <f>IF(AND($J$5="Todas",$J$4="Todas"),COUNTIFS(DB_ACS_Q1_Q4!$P$5:$P$1328,$B46,DB_ACS_Q1_Q4!$D$5:$D$1328,I$44),IF($J$5="Todas",COUNTIFS(DB_ACS_Q1_Q4!$O$5:$O$1328,$J$4,DB_ACS_Q1_Q4!$P$5:$P$1328,$B46,DB_ACS_Q1_Q4!$D$5:$D$1328,I$44),IF($J$4="Todas",COUNTIFS(DB_ACS_Q1_Q4!$L$5:$L$1328,$J$5,DB_ACS_Q1_Q4!$P$5:$P$1328,$B46,DB_ACS_Q1_Q4!$D$5:$D$1328,I$44),COUNTIFS(DB_ACS_Q1_Q4!$O$5:$O$1328,$J$4,DB_ACS_Q1_Q4!$L$5:$L$1328,$J$5,DB_ACS_Q1_Q4!$P$5:$P$1328,$B46,DB_ACS_Q1_Q4!$D$5:$D$1328,I$44))))</f>
        <v>45</v>
      </c>
      <c r="J46" s="430">
        <f>IF(AND($J$5="Todas",$J$4="Todas"),COUNTIFS(DB_ACS_Q1_Q4!$P$5:$P$1328,$B46,DB_ACS_Q1_Q4!$D$5:$D$1328,J$44),IF($J$5="Todas",COUNTIFS(DB_ACS_Q1_Q4!$O$5:$O$1328,$J$4,DB_ACS_Q1_Q4!$P$5:$P$1328,$B46,DB_ACS_Q1_Q4!$D$5:$D$1328,J$44),IF($J$4="Todas",COUNTIFS(DB_ACS_Q1_Q4!$L$5:$L$1328,$J$5,DB_ACS_Q1_Q4!$P$5:$P$1328,$B46,DB_ACS_Q1_Q4!$D$5:$D$1328,J$44),COUNTIFS(DB_ACS_Q1_Q4!$O$5:$O$1328,$J$4,DB_ACS_Q1_Q4!$L$5:$L$1328,$J$5,DB_ACS_Q1_Q4!$P$5:$P$1328,$B46,DB_ACS_Q1_Q4!$D$5:$D$1328,J$44))))</f>
        <v>22</v>
      </c>
      <c r="K46" s="431">
        <f t="shared" si="39"/>
        <v>5.2238805970149252E-2</v>
      </c>
      <c r="L46" s="431">
        <f t="shared" si="39"/>
        <v>8.0789946140035901E-2</v>
      </c>
      <c r="M46" s="431">
        <f t="shared" si="39"/>
        <v>5.0228310502283102E-2</v>
      </c>
      <c r="N46" s="448">
        <f>IF(AND($J$5="Todas",$J$4="Todas"),COUNTIFS(DB_ACS_Q1_Q4!$P$5:$P$1328,$B46,DB_ACS_Q1_Q4!$F$5:$F$1328,N$44),IF($J$5="Todas",COUNTIFS(DB_ACS_Q1_Q4!$O$5:$O$1328,$J$4,DB_ACS_Q1_Q4!$P$5:$P$1328,$B46,DB_ACS_Q1_Q4!$F$5:$F$1328,N$44),IF($J$4="Todas",COUNTIFS(DB_ACS_Q1_Q4!$L$5:$L$1328,$J$5,DB_ACS_Q1_Q4!$P$5:$P$1328,$B46,DB_ACS_Q1_Q4!$F$5:$F$1328,N$44),COUNTIFS(DB_ACS_Q1_Q4!$O$5:$O$1328,$J$4,DB_ACS_Q1_Q4!$L$5:$L$1328,$J$5,DB_ACS_Q1_Q4!$P$5:$P$1328,$B46,DB_ACS_Q1_Q4!$F$5:$F$1328,N$44))))</f>
        <v>26</v>
      </c>
      <c r="O46" s="430">
        <f>IF(AND($J$5="Todas",$J$4="Todas"),COUNTIFS(DB_ACS_Q1_Q4!$P$5:$P$1328,$B46,DB_ACS_Q1_Q4!$F$5:$F$1328,O$44),IF($J$5="Todas",COUNTIFS(DB_ACS_Q1_Q4!$O$5:$O$1328,$J$4,DB_ACS_Q1_Q4!$P$5:$P$1328,$B46,DB_ACS_Q1_Q4!$F$5:$F$1328,O$44),IF($J$4="Todas",COUNTIFS(DB_ACS_Q1_Q4!$L$5:$L$1328,$J$5,DB_ACS_Q1_Q4!$P$5:$P$1328,$B46,DB_ACS_Q1_Q4!$F$5:$F$1328,O$44),COUNTIFS(DB_ACS_Q1_Q4!$O$5:$O$1328,$J$4,DB_ACS_Q1_Q4!$L$5:$L$1328,$J$5,DB_ACS_Q1_Q4!$P$5:$P$1328,$B46,DB_ACS_Q1_Q4!$F$5:$F$1328,O$44))))</f>
        <v>30</v>
      </c>
      <c r="P46" s="430">
        <f>IF(AND($J$5="Todas",$J$4="Todas"),COUNTIFS(DB_ACS_Q1_Q4!$P$5:$P$1328,$B46,DB_ACS_Q1_Q4!$F$5:$F$1328,P$44),IF($J$5="Todas",COUNTIFS(DB_ACS_Q1_Q4!$O$5:$O$1328,$J$4,DB_ACS_Q1_Q4!$P$5:$P$1328,$B46,DB_ACS_Q1_Q4!$F$5:$F$1328,P$44),IF($J$4="Todas",COUNTIFS(DB_ACS_Q1_Q4!$L$5:$L$1328,$J$5,DB_ACS_Q1_Q4!$P$5:$P$1328,$B46,DB_ACS_Q1_Q4!$F$5:$F$1328,P$44),COUNTIFS(DB_ACS_Q1_Q4!$O$5:$O$1328,$J$4,DB_ACS_Q1_Q4!$L$5:$L$1328,$J$5,DB_ACS_Q1_Q4!$P$5:$P$1328,$B46,DB_ACS_Q1_Q4!$F$5:$F$1328,P$44))))</f>
        <v>24</v>
      </c>
      <c r="Q46" s="430">
        <f>IF(AND($J$5="Todas",$J$4="Todas"),COUNTIFS(DB_ACS_Q1_Q4!$P$5:$P$1328,$B46,DB_ACS_Q1_Q4!$F$5:$F$1328,Q$44),IF($J$5="Todas",COUNTIFS(DB_ACS_Q1_Q4!$O$5:$O$1328,$J$4,DB_ACS_Q1_Q4!$P$5:$P$1328,$B46,DB_ACS_Q1_Q4!$F$5:$F$1328,Q$44),IF($J$4="Todas",COUNTIFS(DB_ACS_Q1_Q4!$L$5:$L$1328,$J$5,DB_ACS_Q1_Q4!$P$5:$P$1328,$B46,DB_ACS_Q1_Q4!$F$5:$F$1328,Q$44),COUNTIFS(DB_ACS_Q1_Q4!$O$5:$O$1328,$J$4,DB_ACS_Q1_Q4!$L$5:$L$1328,$J$5,DB_ACS_Q1_Q4!$P$5:$P$1328,$B46,DB_ACS_Q1_Q4!$F$5:$F$1328,Q$44))))</f>
        <v>1</v>
      </c>
      <c r="R46" s="431">
        <f t="shared" si="40"/>
        <v>5.7522123893805309E-2</v>
      </c>
      <c r="S46" s="431">
        <f t="shared" si="40"/>
        <v>7.0422535211267609E-2</v>
      </c>
      <c r="T46" s="431">
        <f t="shared" si="40"/>
        <v>6.3829787234042548E-2</v>
      </c>
      <c r="U46" s="431">
        <f t="shared" si="40"/>
        <v>0.1111111111111111</v>
      </c>
    </row>
    <row r="47" spans="1:21" ht="15" customHeight="1" thickBot="1">
      <c r="B47" s="507" t="s">
        <v>359</v>
      </c>
      <c r="C47" s="508">
        <f>IFERROR(SUM(D47:E47)/SUM($D$48:$E$48),)</f>
        <v>0</v>
      </c>
      <c r="D47" s="493">
        <f>IF(AND($J$5="Todas",$J$4="Todas"),COUNTIFS(DB_ACS_Q1_Q4!$P$5:$P$1328,$B47,DB_ACS_Q1_Q4!$E$5:$E$1328,D$44),IF($J$5="Todas",COUNTIFS(DB_ACS_Q1_Q4!$O$5:$O$1328,$J$4,DB_ACS_Q1_Q4!$P$5:$P$1328,$B47,DB_ACS_Q1_Q4!$E$5:$E$1328,D$44),IF($J$4="Todas",COUNTIFS(DB_ACS_Q1_Q4!$L$5:$L$1328,$J$5,DB_ACS_Q1_Q4!$P$5:$P$1328,$B47,DB_ACS_Q1_Q4!$E$5:$E$1328,D$44),COUNTIFS(DB_ACS_Q1_Q4!$O$5:$O$1328,$J$4,DB_ACS_Q1_Q4!$L$5:$L$1328,$J$5,DB_ACS_Q1_Q4!$P$5:$P$1328,$B47,DB_ACS_Q1_Q4!$E$5:$E$1328,D$44))))</f>
        <v>0</v>
      </c>
      <c r="E47" s="493">
        <f>IF(AND($J$5="Todas",$J$4="Todas"),COUNTIFS(DB_ACS_Q1_Q4!$P$5:$P$1328,$B47,DB_ACS_Q1_Q4!$E$5:$E$1328,E$44),IF($J$5="Todas",COUNTIFS(DB_ACS_Q1_Q4!$O$5:$O$1328,$J$4,DB_ACS_Q1_Q4!$P$5:$P$1328,$B47,DB_ACS_Q1_Q4!$E$5:$E$1328,E$44),IF($J$4="Todas",COUNTIFS(DB_ACS_Q1_Q4!$L$5:$L$1328,$J$5,DB_ACS_Q1_Q4!$P$5:$P$1328,$B47,DB_ACS_Q1_Q4!$E$5:$E$1328,E$44),COUNTIFS(DB_ACS_Q1_Q4!$O$5:$O$1328,$J$4,DB_ACS_Q1_Q4!$L$5:$L$1328,$J$5,DB_ACS_Q1_Q4!$P$5:$P$1328,$B47,DB_ACS_Q1_Q4!$E$5:$E$1328,E$44))))</f>
        <v>0</v>
      </c>
      <c r="F47" s="494">
        <f t="shared" si="38"/>
        <v>0</v>
      </c>
      <c r="G47" s="494">
        <f t="shared" si="38"/>
        <v>0</v>
      </c>
      <c r="H47" s="495">
        <f>IF(AND($J$5="Todas",$J$4="Todas"),COUNTIFS(DB_ACS_Q1_Q4!$P$5:$P$1328,$B47,DB_ACS_Q1_Q4!$D$5:$D$1328,H$44),IF($J$5="Todas",COUNTIFS(DB_ACS_Q1_Q4!$O$5:$O$1328,$J$4,DB_ACS_Q1_Q4!$P$5:$P$1328,$B47,DB_ACS_Q1_Q4!$D$5:$D$1328,H$44),IF($J$4="Todas",COUNTIFS(DB_ACS_Q1_Q4!$L$5:$L$1328,$J$5,DB_ACS_Q1_Q4!$P$5:$P$1328,$B47,DB_ACS_Q1_Q4!$D$5:$D$1328,H$44),COUNTIFS(DB_ACS_Q1_Q4!$O$5:$O$1328,$J$4,DB_ACS_Q1_Q4!$L$5:$L$1328,$J$5,DB_ACS_Q1_Q4!$P$5:$P$1328,$B47,DB_ACS_Q1_Q4!$D$5:$D$1328,H$44))))</f>
        <v>0</v>
      </c>
      <c r="I47" s="493">
        <f>IF(AND($J$5="Todas",$J$4="Todas"),COUNTIFS(DB_ACS_Q1_Q4!$P$5:$P$1328,$B47,DB_ACS_Q1_Q4!$D$5:$D$1328,I$44),IF($J$5="Todas",COUNTIFS(DB_ACS_Q1_Q4!$O$5:$O$1328,$J$4,DB_ACS_Q1_Q4!$P$5:$P$1328,$B47,DB_ACS_Q1_Q4!$D$5:$D$1328,I$44),IF($J$4="Todas",COUNTIFS(DB_ACS_Q1_Q4!$L$5:$L$1328,$J$5,DB_ACS_Q1_Q4!$P$5:$P$1328,$B47,DB_ACS_Q1_Q4!$D$5:$D$1328,I$44),COUNTIFS(DB_ACS_Q1_Q4!$O$5:$O$1328,$J$4,DB_ACS_Q1_Q4!$L$5:$L$1328,$J$5,DB_ACS_Q1_Q4!$P$5:$P$1328,$B47,DB_ACS_Q1_Q4!$D$5:$D$1328,I$44))))</f>
        <v>0</v>
      </c>
      <c r="J47" s="493">
        <f>IF(AND($J$5="Todas",$J$4="Todas"),COUNTIFS(DB_ACS_Q1_Q4!$P$5:$P$1328,$B47,DB_ACS_Q1_Q4!$D$5:$D$1328,J$44),IF($J$5="Todas",COUNTIFS(DB_ACS_Q1_Q4!$O$5:$O$1328,$J$4,DB_ACS_Q1_Q4!$P$5:$P$1328,$B47,DB_ACS_Q1_Q4!$D$5:$D$1328,J$44),IF($J$4="Todas",COUNTIFS(DB_ACS_Q1_Q4!$L$5:$L$1328,$J$5,DB_ACS_Q1_Q4!$P$5:$P$1328,$B47,DB_ACS_Q1_Q4!$D$5:$D$1328,J$44),COUNTIFS(DB_ACS_Q1_Q4!$O$5:$O$1328,$J$4,DB_ACS_Q1_Q4!$L$5:$L$1328,$J$5,DB_ACS_Q1_Q4!$P$5:$P$1328,$B47,DB_ACS_Q1_Q4!$D$5:$D$1328,J$44))))</f>
        <v>0</v>
      </c>
      <c r="K47" s="494">
        <f t="shared" si="39"/>
        <v>0</v>
      </c>
      <c r="L47" s="494">
        <f t="shared" si="39"/>
        <v>0</v>
      </c>
      <c r="M47" s="494">
        <f t="shared" si="39"/>
        <v>0</v>
      </c>
      <c r="N47" s="495">
        <f>IF(AND($J$5="Todas",$J$4="Todas"),COUNTIFS(DB_ACS_Q1_Q4!$P$5:$P$1328,$B47,DB_ACS_Q1_Q4!$F$5:$F$1328,N$44),IF($J$5="Todas",COUNTIFS(DB_ACS_Q1_Q4!$O$5:$O$1328,$J$4,DB_ACS_Q1_Q4!$P$5:$P$1328,$B47,DB_ACS_Q1_Q4!$F$5:$F$1328,N$44),IF($J$4="Todas",COUNTIFS(DB_ACS_Q1_Q4!$L$5:$L$1328,$J$5,DB_ACS_Q1_Q4!$P$5:$P$1328,$B47,DB_ACS_Q1_Q4!$F$5:$F$1328,N$44),COUNTIFS(DB_ACS_Q1_Q4!$O$5:$O$1328,$J$4,DB_ACS_Q1_Q4!$L$5:$L$1328,$J$5,DB_ACS_Q1_Q4!$P$5:$P$1328,$B47,DB_ACS_Q1_Q4!$F$5:$F$1328,N$44))))</f>
        <v>0</v>
      </c>
      <c r="O47" s="493">
        <f>IF(AND($J$5="Todas",$J$4="Todas"),COUNTIFS(DB_ACS_Q1_Q4!$P$5:$P$1328,$B47,DB_ACS_Q1_Q4!$F$5:$F$1328,O$44),IF($J$5="Todas",COUNTIFS(DB_ACS_Q1_Q4!$O$5:$O$1328,$J$4,DB_ACS_Q1_Q4!$P$5:$P$1328,$B47,DB_ACS_Q1_Q4!$F$5:$F$1328,O$44),IF($J$4="Todas",COUNTIFS(DB_ACS_Q1_Q4!$L$5:$L$1328,$J$5,DB_ACS_Q1_Q4!$P$5:$P$1328,$B47,DB_ACS_Q1_Q4!$F$5:$F$1328,O$44),COUNTIFS(DB_ACS_Q1_Q4!$O$5:$O$1328,$J$4,DB_ACS_Q1_Q4!$L$5:$L$1328,$J$5,DB_ACS_Q1_Q4!$P$5:$P$1328,$B47,DB_ACS_Q1_Q4!$F$5:$F$1328,O$44))))</f>
        <v>0</v>
      </c>
      <c r="P47" s="493">
        <f>IF(AND($J$5="Todas",$J$4="Todas"),COUNTIFS(DB_ACS_Q1_Q4!$P$5:$P$1328,$B47,DB_ACS_Q1_Q4!$F$5:$F$1328,P$44),IF($J$5="Todas",COUNTIFS(DB_ACS_Q1_Q4!$O$5:$O$1328,$J$4,DB_ACS_Q1_Q4!$P$5:$P$1328,$B47,DB_ACS_Q1_Q4!$F$5:$F$1328,P$44),IF($J$4="Todas",COUNTIFS(DB_ACS_Q1_Q4!$L$5:$L$1328,$J$5,DB_ACS_Q1_Q4!$P$5:$P$1328,$B47,DB_ACS_Q1_Q4!$F$5:$F$1328,P$44),COUNTIFS(DB_ACS_Q1_Q4!$O$5:$O$1328,$J$4,DB_ACS_Q1_Q4!$L$5:$L$1328,$J$5,DB_ACS_Q1_Q4!$P$5:$P$1328,$B47,DB_ACS_Q1_Q4!$F$5:$F$1328,P$44))))</f>
        <v>0</v>
      </c>
      <c r="Q47" s="493">
        <f>IF(AND($J$5="Todas",$J$4="Todas"),COUNTIFS(DB_ACS_Q1_Q4!$P$5:$P$1328,$B47,DB_ACS_Q1_Q4!$F$5:$F$1328,Q$44),IF($J$5="Todas",COUNTIFS(DB_ACS_Q1_Q4!$O$5:$O$1328,$J$4,DB_ACS_Q1_Q4!$P$5:$P$1328,$B47,DB_ACS_Q1_Q4!$F$5:$F$1328,Q$44),IF($J$4="Todas",COUNTIFS(DB_ACS_Q1_Q4!$L$5:$L$1328,$J$5,DB_ACS_Q1_Q4!$P$5:$P$1328,$B47,DB_ACS_Q1_Q4!$F$5:$F$1328,Q$44),COUNTIFS(DB_ACS_Q1_Q4!$O$5:$O$1328,$J$4,DB_ACS_Q1_Q4!$L$5:$L$1328,$J$5,DB_ACS_Q1_Q4!$P$5:$P$1328,$B47,DB_ACS_Q1_Q4!$F$5:$F$1328,Q$44))))</f>
        <v>0</v>
      </c>
      <c r="R47" s="494">
        <f t="shared" si="40"/>
        <v>0</v>
      </c>
      <c r="S47" s="494">
        <f t="shared" si="40"/>
        <v>0</v>
      </c>
      <c r="T47" s="494">
        <f t="shared" si="40"/>
        <v>0</v>
      </c>
      <c r="U47" s="494">
        <f t="shared" si="40"/>
        <v>0</v>
      </c>
    </row>
    <row r="48" spans="1:21" ht="15" customHeight="1" thickTop="1">
      <c r="B48" s="370"/>
      <c r="C48" s="371"/>
      <c r="D48" s="241">
        <f t="shared" ref="D48:U48" si="41">SUM(D45:D47)</f>
        <v>498</v>
      </c>
      <c r="E48" s="241">
        <f t="shared" si="41"/>
        <v>765</v>
      </c>
      <c r="F48" s="298">
        <f t="shared" si="41"/>
        <v>1</v>
      </c>
      <c r="G48" s="298">
        <f t="shared" si="41"/>
        <v>1</v>
      </c>
      <c r="H48" s="509">
        <f t="shared" si="41"/>
        <v>268</v>
      </c>
      <c r="I48" s="241">
        <f t="shared" si="41"/>
        <v>557</v>
      </c>
      <c r="J48" s="241">
        <f t="shared" si="41"/>
        <v>438</v>
      </c>
      <c r="K48" s="298">
        <f t="shared" si="41"/>
        <v>1</v>
      </c>
      <c r="L48" s="298">
        <f t="shared" si="41"/>
        <v>1</v>
      </c>
      <c r="M48" s="298">
        <f t="shared" si="41"/>
        <v>1</v>
      </c>
      <c r="N48" s="509">
        <f t="shared" si="41"/>
        <v>452</v>
      </c>
      <c r="O48" s="241">
        <f t="shared" si="41"/>
        <v>426</v>
      </c>
      <c r="P48" s="241">
        <f t="shared" si="41"/>
        <v>376</v>
      </c>
      <c r="Q48" s="241">
        <f t="shared" si="41"/>
        <v>9</v>
      </c>
      <c r="R48" s="298">
        <f t="shared" si="41"/>
        <v>1</v>
      </c>
      <c r="S48" s="298">
        <f t="shared" si="41"/>
        <v>1</v>
      </c>
      <c r="T48" s="298">
        <f t="shared" si="41"/>
        <v>1</v>
      </c>
      <c r="U48" s="298">
        <f t="shared" si="41"/>
        <v>1</v>
      </c>
    </row>
    <row r="49" spans="1:32" ht="15" customHeight="1">
      <c r="B49" s="372"/>
      <c r="C49" s="249"/>
      <c r="D49" s="249"/>
      <c r="I49" s="238"/>
      <c r="O49" s="236"/>
    </row>
    <row r="50" spans="1:32" ht="15" customHeight="1">
      <c r="B50" s="372"/>
      <c r="C50" s="249"/>
      <c r="D50" s="249"/>
      <c r="I50" s="238"/>
      <c r="O50" s="236"/>
    </row>
    <row r="51" spans="1:32" ht="15" customHeight="1">
      <c r="B51" s="253" t="s">
        <v>357</v>
      </c>
      <c r="C51" s="283" t="str">
        <f>$J$5</f>
        <v>Todas</v>
      </c>
      <c r="D51" s="497" t="s">
        <v>317</v>
      </c>
      <c r="E51" s="497"/>
      <c r="F51" s="497"/>
      <c r="G51" s="499"/>
      <c r="H51" s="498"/>
      <c r="I51" s="497"/>
      <c r="J51" s="498" t="s">
        <v>318</v>
      </c>
      <c r="K51" s="497"/>
      <c r="L51" s="497"/>
      <c r="M51" s="498"/>
      <c r="N51" s="497"/>
      <c r="O51" s="499"/>
      <c r="P51" s="498" t="s">
        <v>319</v>
      </c>
      <c r="Q51" s="497"/>
      <c r="R51" s="497"/>
      <c r="S51" s="499"/>
      <c r="T51" s="498"/>
      <c r="U51" s="497"/>
    </row>
    <row r="52" spans="1:32" ht="15" customHeight="1">
      <c r="B52" s="253" t="s">
        <v>378</v>
      </c>
      <c r="C52" s="283" t="str">
        <f>$J$4</f>
        <v>Todas</v>
      </c>
      <c r="D52" s="510" t="s">
        <v>305</v>
      </c>
      <c r="E52" s="485" t="s">
        <v>510</v>
      </c>
      <c r="F52" s="485" t="s">
        <v>511</v>
      </c>
      <c r="G52" s="486" t="s">
        <v>305</v>
      </c>
      <c r="H52" s="486" t="s">
        <v>510</v>
      </c>
      <c r="I52" s="486" t="s">
        <v>511</v>
      </c>
      <c r="J52" s="487" t="s">
        <v>306</v>
      </c>
      <c r="K52" s="485" t="s">
        <v>307</v>
      </c>
      <c r="L52" s="485" t="s">
        <v>308</v>
      </c>
      <c r="M52" s="486" t="s">
        <v>306</v>
      </c>
      <c r="N52" s="486" t="s">
        <v>307</v>
      </c>
      <c r="O52" s="488" t="s">
        <v>308</v>
      </c>
      <c r="P52" s="487" t="s">
        <v>505</v>
      </c>
      <c r="Q52" s="485" t="s">
        <v>504</v>
      </c>
      <c r="R52" s="485" t="s">
        <v>507</v>
      </c>
      <c r="S52" s="486" t="s">
        <v>505</v>
      </c>
      <c r="T52" s="486" t="s">
        <v>504</v>
      </c>
      <c r="U52" s="486" t="s">
        <v>507</v>
      </c>
    </row>
    <row r="53" spans="1:32" ht="15" customHeight="1">
      <c r="B53" s="500" t="s">
        <v>368</v>
      </c>
      <c r="C53" s="501">
        <f>IFERROR(SUM(D53:F53)/SUM($D$56:$F$56),)</f>
        <v>0.93586698337292162</v>
      </c>
      <c r="D53" s="502">
        <f>IF(AND($J$5="Todas",$J$4="Todas"),COUNTIFS(DB_ACS_Q1_Q4!$P$5:$P$1328,$B45,DB_ACS_Q1_Q4!$G$5:$G$1328,D$52),IF($J$5="Todas",COUNTIFS(DB_ACS_Q1_Q4!$O$5:$O$1328,$J$4,DB_ACS_Q1_Q4!$P$5:$P$1328,$B45,DB_ACS_Q1_Q4!$G$5:$G$1328,D$52),IF($J$4="Todas",COUNTIFS(DB_ACS_Q1_Q4!$L$5:$L$1328,$J$5,DB_ACS_Q1_Q4!$P$5:$P$1328,$B45,DB_ACS_Q1_Q4!$G$5:$G$1328,D$52),COUNTIFS(DB_ACS_Q1_Q4!$O$5:$O$1328,$J$4,DB_ACS_Q1_Q4!$L$5:$L$1328,$J$5,DB_ACS_Q1_Q4!$P$5:$P$1328,$B45,DB_ACS_Q1_Q4!$G$5:$G$1328,D$52))))</f>
        <v>681</v>
      </c>
      <c r="E53" s="502">
        <f>IF(AND($J$5="Todas",$J$4="Todas"),COUNTIFS(DB_ACS_Q1_Q4!$P$5:$P$1328,$B45,DB_ACS_Q1_Q4!$G$5:$G$1328,E$52),IF($J$5="Todas",COUNTIFS(DB_ACS_Q1_Q4!$O$5:$O$1328,$J$4,DB_ACS_Q1_Q4!$P$5:$P$1328,$B45,DB_ACS_Q1_Q4!$G$5:$G$1328,E$52),IF($J$4="Todas",COUNTIFS(DB_ACS_Q1_Q4!$L$5:$L$1328,$J$5,DB_ACS_Q1_Q4!$P$5:$P$1328,$B45,DB_ACS_Q1_Q4!$G$5:$G$1328,E$52),COUNTIFS(DB_ACS_Q1_Q4!$O$5:$O$1328,$J$4,DB_ACS_Q1_Q4!$L$5:$L$1328,$J$5,DB_ACS_Q1_Q4!$P$5:$P$1328,$B45,DB_ACS_Q1_Q4!$G$5:$G$1328,E$52))))</f>
        <v>223</v>
      </c>
      <c r="F53" s="502">
        <f>IF(AND($J$5="Todas",$J$4="Todas"),COUNTIFS(DB_ACS_Q1_Q4!$P$5:$P$1328,$B45,DB_ACS_Q1_Q4!$G$5:$G$1328,F$52),IF($J$5="Todas",COUNTIFS(DB_ACS_Q1_Q4!$O$5:$O$1328,$J$4,DB_ACS_Q1_Q4!$P$5:$P$1328,$B45,DB_ACS_Q1_Q4!$G$5:$G$1328,F$52),IF($J$4="Todas",COUNTIFS(DB_ACS_Q1_Q4!$L$5:$L$1328,$J$5,DB_ACS_Q1_Q4!$P$5:$P$1328,$B45,DB_ACS_Q1_Q4!$G$5:$G$1328,F$52),COUNTIFS(DB_ACS_Q1_Q4!$O$5:$O$1328,$J$4,DB_ACS_Q1_Q4!$L$5:$L$1328,$J$5,DB_ACS_Q1_Q4!$P$5:$P$1328,$B45,DB_ACS_Q1_Q4!$G$5:$G$1328,F$52))))</f>
        <v>278</v>
      </c>
      <c r="G53" s="503">
        <f t="shared" ref="G53:I55" si="42">IFERROR(D53/D$56,)</f>
        <v>0.94846796657381616</v>
      </c>
      <c r="H53" s="503">
        <f t="shared" si="42"/>
        <v>0.91769547325102885</v>
      </c>
      <c r="I53" s="503">
        <f t="shared" si="42"/>
        <v>0.92052980132450335</v>
      </c>
      <c r="J53" s="504">
        <f>IF(AND($J$5="Todas",$J$4="Todas"),COUNTIFS(DB_ACS_Q1_Q4!$P$5:$P$1328,$B61,DB_ACS_Q1_Q4!$H$5:$H$1328,J$52),IF($J$5="Todas",COUNTIFS(DB_ACS_Q1_Q4!$O$5:$O$1328,$J$4,DB_ACS_Q1_Q4!$P$5:$P$1328,$B61,DB_ACS_Q1_Q4!$H$5:$H$1328,J$52),IF($J$4="Todas",COUNTIFS(DB_ACS_Q1_Q4!$L$5:$L$1328,$J$5,DB_ACS_Q1_Q4!$P$5:$P$1328,$B61,DB_ACS_Q1_Q4!$H$5:$H$1328,J$52),COUNTIFS(DB_ACS_Q1_Q4!$O$5:$O$1328,$J$4,DB_ACS_Q1_Q4!$L$5:$L$1328,$J$5,DB_ACS_Q1_Q4!$P$5:$P$1328,$B61,DB_ACS_Q1_Q4!$H$5:$H$1328,J$52))))</f>
        <v>875</v>
      </c>
      <c r="K53" s="502">
        <f>IF(AND($J$5="Todas",$J$4="Todas"),COUNTIFS(DB_ACS_Q1_Q4!$P$5:$P$1328,$B61,DB_ACS_Q1_Q4!$H$5:$H$1328,K$52),IF($J$5="Todas",COUNTIFS(DB_ACS_Q1_Q4!$O$5:$O$1328,$J$4,DB_ACS_Q1_Q4!$P$5:$P$1328,$B61,DB_ACS_Q1_Q4!$H$5:$H$1328,K$52),IF($J$4="Todas",COUNTIFS(DB_ACS_Q1_Q4!$L$5:$L$1328,$J$5,DB_ACS_Q1_Q4!$P$5:$P$1328,$B61,DB_ACS_Q1_Q4!$H$5:$H$1328,K$52),COUNTIFS(DB_ACS_Q1_Q4!$O$5:$O$1328,$J$4,DB_ACS_Q1_Q4!$L$5:$L$1328,$J$5,DB_ACS_Q1_Q4!$P$5:$P$1328,$B61,DB_ACS_Q1_Q4!$H$5:$H$1328,K$52))))</f>
        <v>131</v>
      </c>
      <c r="L53" s="502">
        <f>IF(AND($J$5="Todas",$J$4="Todas"),COUNTIFS(DB_ACS_Q1_Q4!$P$5:$P$1328,$B61,DB_ACS_Q1_Q4!$H$5:$H$1328,L$52),IF($J$5="Todas",COUNTIFS(DB_ACS_Q1_Q4!$O$5:$O$1328,$J$4,DB_ACS_Q1_Q4!$P$5:$P$1328,$B61,DB_ACS_Q1_Q4!$H$5:$H$1328,L$52),IF($J$4="Todas",COUNTIFS(DB_ACS_Q1_Q4!$L$5:$L$1328,$J$5,DB_ACS_Q1_Q4!$P$5:$P$1328,$B61,DB_ACS_Q1_Q4!$H$5:$H$1328,L$52),COUNTIFS(DB_ACS_Q1_Q4!$O$5:$O$1328,$J$4,DB_ACS_Q1_Q4!$L$5:$L$1328,$J$5,DB_ACS_Q1_Q4!$P$5:$P$1328,$B61,DB_ACS_Q1_Q4!$H$5:$H$1328,L$52))))</f>
        <v>176</v>
      </c>
      <c r="M53" s="503">
        <f t="shared" ref="M53:O55" si="43">IFERROR(J53/J$56,)</f>
        <v>0.94086021505376349</v>
      </c>
      <c r="N53" s="503">
        <f t="shared" si="43"/>
        <v>0.92907801418439717</v>
      </c>
      <c r="O53" s="511">
        <f t="shared" si="43"/>
        <v>0.91666666666666663</v>
      </c>
      <c r="P53" s="504">
        <f>IF(AND($J$5="Todas",$J$4="Todas"),COUNTIFS(DB_ACS_Q1_Q4!$P$5:$P$1328,$B61,DB_ACS_Q1_Q4!$I$5:$I$1328,P$52),IF($J$5="Todas",COUNTIFS(DB_ACS_Q1_Q4!$O$5:$O$1328,$J$4,DB_ACS_Q1_Q4!$P$5:$P$1328,$B61,DB_ACS_Q1_Q4!$I$5:$I$1328,P$52),IF($J$4="Todas",COUNTIFS(DB_ACS_Q1_Q4!$L$5:$L$1328,$J$5,DB_ACS_Q1_Q4!$P$5:$P$1328,$B61,DB_ACS_Q1_Q4!$I$5:$I$1328,P$52),COUNTIFS(DB_ACS_Q1_Q4!$O$5:$O$1328,$J$4,DB_ACS_Q1_Q4!$L$5:$L$1328,$J$5,DB_ACS_Q1_Q4!$P$5:$P$1328,$B61,DB_ACS_Q1_Q4!$I$5:$I$1328,P$52))))</f>
        <v>271</v>
      </c>
      <c r="Q53" s="502">
        <f>IF(AND($J$5="Todas",$J$4="Todas"),COUNTIFS(DB_ACS_Q1_Q4!$P$5:$P$1328,$B61,DB_ACS_Q1_Q4!$I$5:$I$1328,Q$52),IF($J$5="Todas",COUNTIFS(DB_ACS_Q1_Q4!$O$5:$O$1328,$J$4,DB_ACS_Q1_Q4!$P$5:$P$1328,$B61,DB_ACS_Q1_Q4!$I$5:$I$1328,Q$52),IF($J$4="Todas",COUNTIFS(DB_ACS_Q1_Q4!$L$5:$L$1328,$J$5,DB_ACS_Q1_Q4!$P$5:$P$1328,$B61,DB_ACS_Q1_Q4!$I$5:$I$1328,Q$52),COUNTIFS(DB_ACS_Q1_Q4!$O$5:$O$1328,$J$4,DB_ACS_Q1_Q4!$L$5:$L$1328,$J$5,DB_ACS_Q1_Q4!$P$5:$P$1328,$B61,DB_ACS_Q1_Q4!$I$5:$I$1328,Q$52))))</f>
        <v>687</v>
      </c>
      <c r="R53" s="502">
        <f>IF(AND($J$5="Todas",$J$4="Todas"),COUNTIFS(DB_ACS_Q1_Q4!$P$5:$P$1328,$B61,DB_ACS_Q1_Q4!$I$5:$I$1328,R$52),IF($J$5="Todas",COUNTIFS(DB_ACS_Q1_Q4!$O$5:$O$1328,$J$4,DB_ACS_Q1_Q4!$P$5:$P$1328,$B61,DB_ACS_Q1_Q4!$I$5:$I$1328,R$52),IF($J$4="Todas",COUNTIFS(DB_ACS_Q1_Q4!$L$5:$L$1328,$J$5,DB_ACS_Q1_Q4!$P$5:$P$1328,$B61,DB_ACS_Q1_Q4!$I$5:$I$1328,R$52),COUNTIFS(DB_ACS_Q1_Q4!$O$5:$O$1328,$J$4,DB_ACS_Q1_Q4!$L$5:$L$1328,$J$5,DB_ACS_Q1_Q4!$P$5:$P$1328,$B61,DB_ACS_Q1_Q4!$I$5:$I$1328,R$52))))</f>
        <v>224</v>
      </c>
      <c r="S53" s="503">
        <f t="shared" ref="S53:U55" si="44">IFERROR(P53/P$56,)</f>
        <v>0.94755244755244761</v>
      </c>
      <c r="T53" s="503">
        <f t="shared" si="44"/>
        <v>0.93724420190995905</v>
      </c>
      <c r="U53" s="503">
        <f t="shared" si="44"/>
        <v>0.91803278688524592</v>
      </c>
    </row>
    <row r="54" spans="1:32">
      <c r="A54" s="375"/>
      <c r="B54" s="505" t="s">
        <v>370</v>
      </c>
      <c r="C54" s="506">
        <f t="shared" ref="C54:C55" si="45">IFERROR(SUM(D54:F54)/SUM($D$56:$F$56),)</f>
        <v>6.413301662707839E-2</v>
      </c>
      <c r="D54" s="430">
        <f>IF(AND($J$5="Todas",$J$4="Todas"),COUNTIFS(DB_ACS_Q1_Q4!$P$5:$P$1328,$B46,DB_ACS_Q1_Q4!$G$5:$G$1328,D$52),IF($J$5="Todas",COUNTIFS(DB_ACS_Q1_Q4!$O$5:$O$1328,$J$4,DB_ACS_Q1_Q4!$P$5:$P$1328,$B46,DB_ACS_Q1_Q4!$G$5:$G$1328,D$52),IF($J$4="Todas",COUNTIFS(DB_ACS_Q1_Q4!$L$5:$L$1328,$J$5,DB_ACS_Q1_Q4!$P$5:$P$1328,$B46,DB_ACS_Q1_Q4!$G$5:$G$1328,D$52),COUNTIFS(DB_ACS_Q1_Q4!$O$5:$O$1328,$J$4,DB_ACS_Q1_Q4!$L$5:$L$1328,$J$5,DB_ACS_Q1_Q4!$P$5:$P$1328,$B46,DB_ACS_Q1_Q4!$G$5:$G$1328,D$52))))</f>
        <v>37</v>
      </c>
      <c r="E54" s="430">
        <f>IF(AND($J$5="Todas",$J$4="Todas"),COUNTIFS(DB_ACS_Q1_Q4!$P$5:$P$1328,$B46,DB_ACS_Q1_Q4!$G$5:$G$1328,E$52),IF($J$5="Todas",COUNTIFS(DB_ACS_Q1_Q4!$O$5:$O$1328,$J$4,DB_ACS_Q1_Q4!$P$5:$P$1328,$B46,DB_ACS_Q1_Q4!$G$5:$G$1328,E$52),IF($J$4="Todas",COUNTIFS(DB_ACS_Q1_Q4!$L$5:$L$1328,$J$5,DB_ACS_Q1_Q4!$P$5:$P$1328,$B46,DB_ACS_Q1_Q4!$G$5:$G$1328,E$52),COUNTIFS(DB_ACS_Q1_Q4!$O$5:$O$1328,$J$4,DB_ACS_Q1_Q4!$L$5:$L$1328,$J$5,DB_ACS_Q1_Q4!$P$5:$P$1328,$B46,DB_ACS_Q1_Q4!$G$5:$G$1328,E$52))))</f>
        <v>20</v>
      </c>
      <c r="F54" s="430">
        <f>IF(AND($J$5="Todas",$J$4="Todas"),COUNTIFS(DB_ACS_Q1_Q4!$P$5:$P$1328,$B46,DB_ACS_Q1_Q4!$G$5:$G$1328,F$52),IF($J$5="Todas",COUNTIFS(DB_ACS_Q1_Q4!$O$5:$O$1328,$J$4,DB_ACS_Q1_Q4!$P$5:$P$1328,$B46,DB_ACS_Q1_Q4!$G$5:$G$1328,F$52),IF($J$4="Todas",COUNTIFS(DB_ACS_Q1_Q4!$L$5:$L$1328,$J$5,DB_ACS_Q1_Q4!$P$5:$P$1328,$B46,DB_ACS_Q1_Q4!$G$5:$G$1328,F$52),COUNTIFS(DB_ACS_Q1_Q4!$O$5:$O$1328,$J$4,DB_ACS_Q1_Q4!$L$5:$L$1328,$J$5,DB_ACS_Q1_Q4!$P$5:$P$1328,$B46,DB_ACS_Q1_Q4!$G$5:$G$1328,F$52))))</f>
        <v>24</v>
      </c>
      <c r="G54" s="431">
        <f t="shared" si="42"/>
        <v>5.1532033426183843E-2</v>
      </c>
      <c r="H54" s="431">
        <f t="shared" si="42"/>
        <v>8.2304526748971193E-2</v>
      </c>
      <c r="I54" s="431">
        <f t="shared" si="42"/>
        <v>7.9470198675496692E-2</v>
      </c>
      <c r="J54" s="448">
        <f>IF(AND($J$5="Todas",$J$4="Todas"),COUNTIFS(DB_ACS_Q1_Q4!$P$5:$P$1328,$B62,DB_ACS_Q1_Q4!$H$5:$H$1328,J$52),IF($J$5="Todas",COUNTIFS(DB_ACS_Q1_Q4!$O$5:$O$1328,$J$4,DB_ACS_Q1_Q4!$P$5:$P$1328,$B62,DB_ACS_Q1_Q4!$H$5:$H$1328,J$52),IF($J$4="Todas",COUNTIFS(DB_ACS_Q1_Q4!$L$5:$L$1328,$J$5,DB_ACS_Q1_Q4!$P$5:$P$1328,$B62,DB_ACS_Q1_Q4!$H$5:$H$1328,J$52),COUNTIFS(DB_ACS_Q1_Q4!$O$5:$O$1328,$J$4,DB_ACS_Q1_Q4!$L$5:$L$1328,$J$5,DB_ACS_Q1_Q4!$P$5:$P$1328,$B62,DB_ACS_Q1_Q4!$H$5:$H$1328,J$52))))</f>
        <v>55</v>
      </c>
      <c r="K54" s="430">
        <f>IF(AND($J$5="Todas",$J$4="Todas"),COUNTIFS(DB_ACS_Q1_Q4!$P$5:$P$1328,$B62,DB_ACS_Q1_Q4!$H$5:$H$1328,K$52),IF($J$5="Todas",COUNTIFS(DB_ACS_Q1_Q4!$O$5:$O$1328,$J$4,DB_ACS_Q1_Q4!$P$5:$P$1328,$B62,DB_ACS_Q1_Q4!$H$5:$H$1328,K$52),IF($J$4="Todas",COUNTIFS(DB_ACS_Q1_Q4!$L$5:$L$1328,$J$5,DB_ACS_Q1_Q4!$P$5:$P$1328,$B62,DB_ACS_Q1_Q4!$H$5:$H$1328,K$52),COUNTIFS(DB_ACS_Q1_Q4!$O$5:$O$1328,$J$4,DB_ACS_Q1_Q4!$L$5:$L$1328,$J$5,DB_ACS_Q1_Q4!$P$5:$P$1328,$B62,DB_ACS_Q1_Q4!$H$5:$H$1328,K$52))))</f>
        <v>10</v>
      </c>
      <c r="L54" s="430">
        <f>IF(AND($J$5="Todas",$J$4="Todas"),COUNTIFS(DB_ACS_Q1_Q4!$P$5:$P$1328,$B62,DB_ACS_Q1_Q4!$H$5:$H$1328,L$52),IF($J$5="Todas",COUNTIFS(DB_ACS_Q1_Q4!$O$5:$O$1328,$J$4,DB_ACS_Q1_Q4!$P$5:$P$1328,$B62,DB_ACS_Q1_Q4!$H$5:$H$1328,L$52),IF($J$4="Todas",COUNTIFS(DB_ACS_Q1_Q4!$L$5:$L$1328,$J$5,DB_ACS_Q1_Q4!$P$5:$P$1328,$B62,DB_ACS_Q1_Q4!$H$5:$H$1328,L$52),COUNTIFS(DB_ACS_Q1_Q4!$O$5:$O$1328,$J$4,DB_ACS_Q1_Q4!$L$5:$L$1328,$J$5,DB_ACS_Q1_Q4!$P$5:$P$1328,$B62,DB_ACS_Q1_Q4!$H$5:$H$1328,L$52))))</f>
        <v>16</v>
      </c>
      <c r="M54" s="431">
        <f t="shared" si="43"/>
        <v>5.9139784946236562E-2</v>
      </c>
      <c r="N54" s="431">
        <f t="shared" si="43"/>
        <v>7.0921985815602842E-2</v>
      </c>
      <c r="O54" s="491">
        <f t="shared" si="43"/>
        <v>8.3333333333333329E-2</v>
      </c>
      <c r="P54" s="448">
        <f>IF(AND($J$5="Todas",$J$4="Todas"),COUNTIFS(DB_ACS_Q1_Q4!$P$5:$P$1328,$B62,DB_ACS_Q1_Q4!$I$5:$I$1328,P$52),IF($J$5="Todas",COUNTIFS(DB_ACS_Q1_Q4!$O$5:$O$1328,$J$4,DB_ACS_Q1_Q4!$P$5:$P$1328,$B62,DB_ACS_Q1_Q4!$I$5:$I$1328,P$52),IF($J$4="Todas",COUNTIFS(DB_ACS_Q1_Q4!$L$5:$L$1328,$J$5,DB_ACS_Q1_Q4!$P$5:$P$1328,$B62,DB_ACS_Q1_Q4!$I$5:$I$1328,P$52),COUNTIFS(DB_ACS_Q1_Q4!$O$5:$O$1328,$J$4,DB_ACS_Q1_Q4!$L$5:$L$1328,$J$5,DB_ACS_Q1_Q4!$P$5:$P$1328,$B62,DB_ACS_Q1_Q4!$I$5:$I$1328,P$52))))</f>
        <v>15</v>
      </c>
      <c r="Q54" s="430">
        <f>IF(AND($J$5="Todas",$J$4="Todas"),COUNTIFS(DB_ACS_Q1_Q4!$P$5:$P$1328,$B62,DB_ACS_Q1_Q4!$I$5:$I$1328,Q$52),IF($J$5="Todas",COUNTIFS(DB_ACS_Q1_Q4!$O$5:$O$1328,$J$4,DB_ACS_Q1_Q4!$P$5:$P$1328,$B62,DB_ACS_Q1_Q4!$I$5:$I$1328,Q$52),IF($J$4="Todas",COUNTIFS(DB_ACS_Q1_Q4!$L$5:$L$1328,$J$5,DB_ACS_Q1_Q4!$P$5:$P$1328,$B62,DB_ACS_Q1_Q4!$I$5:$I$1328,Q$52),COUNTIFS(DB_ACS_Q1_Q4!$O$5:$O$1328,$J$4,DB_ACS_Q1_Q4!$L$5:$L$1328,$J$5,DB_ACS_Q1_Q4!$P$5:$P$1328,$B62,DB_ACS_Q1_Q4!$I$5:$I$1328,Q$52))))</f>
        <v>46</v>
      </c>
      <c r="R54" s="430">
        <f>IF(AND($J$5="Todas",$J$4="Todas"),COUNTIFS(DB_ACS_Q1_Q4!$P$5:$P$1328,$B62,DB_ACS_Q1_Q4!$I$5:$I$1328,R$52),IF($J$5="Todas",COUNTIFS(DB_ACS_Q1_Q4!$O$5:$O$1328,$J$4,DB_ACS_Q1_Q4!$P$5:$P$1328,$B62,DB_ACS_Q1_Q4!$I$5:$I$1328,R$52),IF($J$4="Todas",COUNTIFS(DB_ACS_Q1_Q4!$L$5:$L$1328,$J$5,DB_ACS_Q1_Q4!$P$5:$P$1328,$B62,DB_ACS_Q1_Q4!$I$5:$I$1328,R$52),COUNTIFS(DB_ACS_Q1_Q4!$O$5:$O$1328,$J$4,DB_ACS_Q1_Q4!$L$5:$L$1328,$J$5,DB_ACS_Q1_Q4!$P$5:$P$1328,$B62,DB_ACS_Q1_Q4!$I$5:$I$1328,R$52))))</f>
        <v>20</v>
      </c>
      <c r="S54" s="431">
        <f t="shared" si="44"/>
        <v>5.2447552447552448E-2</v>
      </c>
      <c r="T54" s="431">
        <f t="shared" si="44"/>
        <v>6.2755798090040935E-2</v>
      </c>
      <c r="U54" s="431">
        <f t="shared" si="44"/>
        <v>8.1967213114754092E-2</v>
      </c>
      <c r="V54" s="370"/>
      <c r="W54" s="370"/>
      <c r="X54" s="370"/>
      <c r="Y54" s="370"/>
      <c r="Z54" s="370"/>
      <c r="AA54" s="370"/>
      <c r="AB54" s="243"/>
      <c r="AC54" s="376"/>
      <c r="AD54" s="376"/>
      <c r="AE54" s="370"/>
      <c r="AF54" s="370"/>
    </row>
    <row r="55" spans="1:32" s="370" customFormat="1" ht="13.5" thickBot="1">
      <c r="A55" s="375"/>
      <c r="B55" s="507" t="s">
        <v>359</v>
      </c>
      <c r="C55" s="508">
        <f t="shared" si="45"/>
        <v>0</v>
      </c>
      <c r="D55" s="493">
        <f>IF(AND($J$5="Todas",$J$4="Todas"),COUNTIFS(DB_ACS_Q1_Q4!$P$5:$P$1328,$B47,DB_ACS_Q1_Q4!$G$5:$G$1328,D$52),IF($J$5="Todas",COUNTIFS(DB_ACS_Q1_Q4!$O$5:$O$1328,$J$4,DB_ACS_Q1_Q4!$P$5:$P$1328,$B47,DB_ACS_Q1_Q4!$G$5:$G$1328,D$52),IF($J$4="Todas",COUNTIFS(DB_ACS_Q1_Q4!$L$5:$L$1328,$J$5,DB_ACS_Q1_Q4!$P$5:$P$1328,$B47,DB_ACS_Q1_Q4!$G$5:$G$1328,D$52),COUNTIFS(DB_ACS_Q1_Q4!$O$5:$O$1328,$J$4,DB_ACS_Q1_Q4!$L$5:$L$1328,$J$5,DB_ACS_Q1_Q4!$P$5:$P$1328,$B47,DB_ACS_Q1_Q4!$G$5:$G$1328,D$52))))</f>
        <v>0</v>
      </c>
      <c r="E55" s="493">
        <f>IF(AND($J$5="Todas",$J$4="Todas"),COUNTIFS(DB_ACS_Q1_Q4!$P$5:$P$1328,$B47,DB_ACS_Q1_Q4!$G$5:$G$1328,E$52),IF($J$5="Todas",COUNTIFS(DB_ACS_Q1_Q4!$O$5:$O$1328,$J$4,DB_ACS_Q1_Q4!$P$5:$P$1328,$B47,DB_ACS_Q1_Q4!$G$5:$G$1328,E$52),IF($J$4="Todas",COUNTIFS(DB_ACS_Q1_Q4!$L$5:$L$1328,$J$5,DB_ACS_Q1_Q4!$P$5:$P$1328,$B47,DB_ACS_Q1_Q4!$G$5:$G$1328,E$52),COUNTIFS(DB_ACS_Q1_Q4!$O$5:$O$1328,$J$4,DB_ACS_Q1_Q4!$L$5:$L$1328,$J$5,DB_ACS_Q1_Q4!$P$5:$P$1328,$B47,DB_ACS_Q1_Q4!$G$5:$G$1328,E$52))))</f>
        <v>0</v>
      </c>
      <c r="F55" s="493">
        <f>IF(AND($J$5="Todas",$J$4="Todas"),COUNTIFS(DB_ACS_Q1_Q4!$P$5:$P$1328,$B47,DB_ACS_Q1_Q4!$G$5:$G$1328,F$52),IF($J$5="Todas",COUNTIFS(DB_ACS_Q1_Q4!$O$5:$O$1328,$J$4,DB_ACS_Q1_Q4!$P$5:$P$1328,$B47,DB_ACS_Q1_Q4!$G$5:$G$1328,F$52),IF($J$4="Todas",COUNTIFS(DB_ACS_Q1_Q4!$L$5:$L$1328,$J$5,DB_ACS_Q1_Q4!$P$5:$P$1328,$B47,DB_ACS_Q1_Q4!$G$5:$G$1328,F$52),COUNTIFS(DB_ACS_Q1_Q4!$O$5:$O$1328,$J$4,DB_ACS_Q1_Q4!$L$5:$L$1328,$J$5,DB_ACS_Q1_Q4!$P$5:$P$1328,$B47,DB_ACS_Q1_Q4!$G$5:$G$1328,F$52))))</f>
        <v>0</v>
      </c>
      <c r="G55" s="494">
        <f t="shared" si="42"/>
        <v>0</v>
      </c>
      <c r="H55" s="494">
        <f t="shared" si="42"/>
        <v>0</v>
      </c>
      <c r="I55" s="494">
        <f t="shared" si="42"/>
        <v>0</v>
      </c>
      <c r="J55" s="495">
        <f>IF(AND($J$5="Todas",$J$4="Todas"),COUNTIFS(DB_ACS_Q1_Q4!$P$5:$P$1328,$B63,DB_ACS_Q1_Q4!$H$5:$H$1328,J$52),IF($J$5="Todas",COUNTIFS(DB_ACS_Q1_Q4!$O$5:$O$1328,$J$4,DB_ACS_Q1_Q4!$P$5:$P$1328,$B63,DB_ACS_Q1_Q4!$H$5:$H$1328,J$52),IF($J$4="Todas",COUNTIFS(DB_ACS_Q1_Q4!$L$5:$L$1328,$J$5,DB_ACS_Q1_Q4!$P$5:$P$1328,$B63,DB_ACS_Q1_Q4!$H$5:$H$1328,J$52),COUNTIFS(DB_ACS_Q1_Q4!$O$5:$O$1328,$J$4,DB_ACS_Q1_Q4!$L$5:$L$1328,$J$5,DB_ACS_Q1_Q4!$P$5:$P$1328,$B63,DB_ACS_Q1_Q4!$H$5:$H$1328,J$52))))</f>
        <v>0</v>
      </c>
      <c r="K55" s="493">
        <f>IF(AND($J$5="Todas",$J$4="Todas"),COUNTIFS(DB_ACS_Q1_Q4!$P$5:$P$1328,$B63,DB_ACS_Q1_Q4!$H$5:$H$1328,K$52),IF($J$5="Todas",COUNTIFS(DB_ACS_Q1_Q4!$O$5:$O$1328,$J$4,DB_ACS_Q1_Q4!$P$5:$P$1328,$B63,DB_ACS_Q1_Q4!$H$5:$H$1328,K$52),IF($J$4="Todas",COUNTIFS(DB_ACS_Q1_Q4!$L$5:$L$1328,$J$5,DB_ACS_Q1_Q4!$P$5:$P$1328,$B63,DB_ACS_Q1_Q4!$H$5:$H$1328,K$52),COUNTIFS(DB_ACS_Q1_Q4!$O$5:$O$1328,$J$4,DB_ACS_Q1_Q4!$L$5:$L$1328,$J$5,DB_ACS_Q1_Q4!$P$5:$P$1328,$B63,DB_ACS_Q1_Q4!$H$5:$H$1328,K$52))))</f>
        <v>0</v>
      </c>
      <c r="L55" s="493">
        <f>IF(AND($J$5="Todas",$J$4="Todas"),COUNTIFS(DB_ACS_Q1_Q4!$P$5:$P$1328,$B63,DB_ACS_Q1_Q4!$H$5:$H$1328,L$52),IF($J$5="Todas",COUNTIFS(DB_ACS_Q1_Q4!$O$5:$O$1328,$J$4,DB_ACS_Q1_Q4!$P$5:$P$1328,$B63,DB_ACS_Q1_Q4!$H$5:$H$1328,L$52),IF($J$4="Todas",COUNTIFS(DB_ACS_Q1_Q4!$L$5:$L$1328,$J$5,DB_ACS_Q1_Q4!$P$5:$P$1328,$B63,DB_ACS_Q1_Q4!$H$5:$H$1328,L$52),COUNTIFS(DB_ACS_Q1_Q4!$O$5:$O$1328,$J$4,DB_ACS_Q1_Q4!$L$5:$L$1328,$J$5,DB_ACS_Q1_Q4!$P$5:$P$1328,$B63,DB_ACS_Q1_Q4!$H$5:$H$1328,L$52))))</f>
        <v>0</v>
      </c>
      <c r="M55" s="494">
        <f t="shared" si="43"/>
        <v>0</v>
      </c>
      <c r="N55" s="494">
        <f t="shared" si="43"/>
        <v>0</v>
      </c>
      <c r="O55" s="496">
        <f t="shared" si="43"/>
        <v>0</v>
      </c>
      <c r="P55" s="495">
        <f>IF(AND($J$5="Todas",$J$4="Todas"),COUNTIFS(DB_ACS_Q1_Q4!$P$5:$P$1328,$B63,DB_ACS_Q1_Q4!$I$5:$I$1328,P$52),IF($J$5="Todas",COUNTIFS(DB_ACS_Q1_Q4!$O$5:$O$1328,$J$4,DB_ACS_Q1_Q4!$P$5:$P$1328,$B63,DB_ACS_Q1_Q4!$I$5:$I$1328,P$52),IF($J$4="Todas",COUNTIFS(DB_ACS_Q1_Q4!$L$5:$L$1328,$J$5,DB_ACS_Q1_Q4!$P$5:$P$1328,$B63,DB_ACS_Q1_Q4!$I$5:$I$1328,P$52),COUNTIFS(DB_ACS_Q1_Q4!$O$5:$O$1328,$J$4,DB_ACS_Q1_Q4!$L$5:$L$1328,$J$5,DB_ACS_Q1_Q4!$P$5:$P$1328,$B63,DB_ACS_Q1_Q4!$I$5:$I$1328,P$52))))</f>
        <v>0</v>
      </c>
      <c r="Q55" s="493">
        <f>IF(AND($J$5="Todas",$J$4="Todas"),COUNTIFS(DB_ACS_Q1_Q4!$P$5:$P$1328,$B63,DB_ACS_Q1_Q4!$I$5:$I$1328,Q$52),IF($J$5="Todas",COUNTIFS(DB_ACS_Q1_Q4!$O$5:$O$1328,$J$4,DB_ACS_Q1_Q4!$P$5:$P$1328,$B63,DB_ACS_Q1_Q4!$I$5:$I$1328,Q$52),IF($J$4="Todas",COUNTIFS(DB_ACS_Q1_Q4!$L$5:$L$1328,$J$5,DB_ACS_Q1_Q4!$P$5:$P$1328,$B63,DB_ACS_Q1_Q4!$I$5:$I$1328,Q$52),COUNTIFS(DB_ACS_Q1_Q4!$O$5:$O$1328,$J$4,DB_ACS_Q1_Q4!$L$5:$L$1328,$J$5,DB_ACS_Q1_Q4!$P$5:$P$1328,$B63,DB_ACS_Q1_Q4!$I$5:$I$1328,Q$52))))</f>
        <v>0</v>
      </c>
      <c r="R55" s="493">
        <f>IF(AND($J$5="Todas",$J$4="Todas"),COUNTIFS(DB_ACS_Q1_Q4!$P$5:$P$1328,$B63,DB_ACS_Q1_Q4!$I$5:$I$1328,R$52),IF($J$5="Todas",COUNTIFS(DB_ACS_Q1_Q4!$O$5:$O$1328,$J$4,DB_ACS_Q1_Q4!$P$5:$P$1328,$B63,DB_ACS_Q1_Q4!$I$5:$I$1328,R$52),IF($J$4="Todas",COUNTIFS(DB_ACS_Q1_Q4!$L$5:$L$1328,$J$5,DB_ACS_Q1_Q4!$P$5:$P$1328,$B63,DB_ACS_Q1_Q4!$I$5:$I$1328,R$52),COUNTIFS(DB_ACS_Q1_Q4!$O$5:$O$1328,$J$4,DB_ACS_Q1_Q4!$L$5:$L$1328,$J$5,DB_ACS_Q1_Q4!$P$5:$P$1328,$B63,DB_ACS_Q1_Q4!$I$5:$I$1328,R$52))))</f>
        <v>0</v>
      </c>
      <c r="S55" s="494">
        <f t="shared" si="44"/>
        <v>0</v>
      </c>
      <c r="T55" s="494">
        <f t="shared" si="44"/>
        <v>0</v>
      </c>
      <c r="U55" s="494">
        <f t="shared" si="44"/>
        <v>0</v>
      </c>
      <c r="AB55" s="243"/>
      <c r="AC55" s="265"/>
      <c r="AD55" s="265"/>
    </row>
    <row r="56" spans="1:32" s="370" customFormat="1" ht="13.5" thickTop="1">
      <c r="A56" s="375"/>
      <c r="C56" s="371"/>
      <c r="D56" s="241">
        <f t="shared" ref="D56:U56" si="46">SUM(D53:D55)</f>
        <v>718</v>
      </c>
      <c r="E56" s="241">
        <f t="shared" si="46"/>
        <v>243</v>
      </c>
      <c r="F56" s="241">
        <f t="shared" si="46"/>
        <v>302</v>
      </c>
      <c r="G56" s="298">
        <f t="shared" si="46"/>
        <v>1</v>
      </c>
      <c r="H56" s="298">
        <f t="shared" si="46"/>
        <v>1</v>
      </c>
      <c r="I56" s="298">
        <f t="shared" si="46"/>
        <v>1</v>
      </c>
      <c r="J56" s="509">
        <f t="shared" si="46"/>
        <v>930</v>
      </c>
      <c r="K56" s="241">
        <f t="shared" si="46"/>
        <v>141</v>
      </c>
      <c r="L56" s="241">
        <f t="shared" si="46"/>
        <v>192</v>
      </c>
      <c r="M56" s="298">
        <f t="shared" si="46"/>
        <v>1</v>
      </c>
      <c r="N56" s="298">
        <f t="shared" si="46"/>
        <v>1</v>
      </c>
      <c r="O56" s="512">
        <f t="shared" si="46"/>
        <v>1</v>
      </c>
      <c r="P56" s="509">
        <f t="shared" si="46"/>
        <v>286</v>
      </c>
      <c r="Q56" s="241">
        <f t="shared" si="46"/>
        <v>733</v>
      </c>
      <c r="R56" s="241">
        <f t="shared" si="46"/>
        <v>244</v>
      </c>
      <c r="S56" s="298">
        <f t="shared" si="46"/>
        <v>1</v>
      </c>
      <c r="T56" s="298">
        <f t="shared" si="46"/>
        <v>1</v>
      </c>
      <c r="U56" s="298">
        <f t="shared" si="46"/>
        <v>1</v>
      </c>
      <c r="AB56" s="378"/>
      <c r="AC56" s="379"/>
      <c r="AD56" s="380"/>
    </row>
    <row r="57" spans="1:32" s="370" customFormat="1">
      <c r="A57" s="375"/>
      <c r="U57" s="243"/>
      <c r="AB57" s="378"/>
      <c r="AC57" s="379"/>
      <c r="AD57" s="380"/>
    </row>
    <row r="58" spans="1:32" s="370" customFormat="1">
      <c r="A58" s="375"/>
      <c r="U58" s="243"/>
      <c r="AB58" s="378"/>
      <c r="AC58" s="379"/>
      <c r="AD58" s="380"/>
    </row>
    <row r="59" spans="1:32" s="370" customFormat="1">
      <c r="A59" s="375"/>
      <c r="B59" s="253" t="s">
        <v>357</v>
      </c>
      <c r="C59" s="283" t="str">
        <f>$J$5</f>
        <v>Todas</v>
      </c>
      <c r="D59" s="497" t="s">
        <v>320</v>
      </c>
      <c r="E59" s="497"/>
      <c r="F59" s="497"/>
      <c r="G59" s="499"/>
      <c r="H59" s="498"/>
      <c r="I59" s="497"/>
      <c r="J59" s="498" t="s">
        <v>321</v>
      </c>
      <c r="K59" s="497"/>
      <c r="L59" s="497"/>
      <c r="M59" s="497"/>
      <c r="N59" s="497"/>
      <c r="O59" s="497"/>
      <c r="U59" s="243"/>
      <c r="AB59" s="243"/>
      <c r="AC59" s="241"/>
      <c r="AD59" s="298"/>
    </row>
    <row r="60" spans="1:32" s="370" customFormat="1">
      <c r="A60" s="375"/>
      <c r="B60" s="253" t="s">
        <v>378</v>
      </c>
      <c r="C60" s="283" t="str">
        <f>$J$4</f>
        <v>Todas</v>
      </c>
      <c r="D60" s="510" t="s">
        <v>509</v>
      </c>
      <c r="E60" s="485" t="s">
        <v>26</v>
      </c>
      <c r="F60" s="485" t="s">
        <v>508</v>
      </c>
      <c r="G60" s="486" t="s">
        <v>503</v>
      </c>
      <c r="H60" s="486" t="s">
        <v>26</v>
      </c>
      <c r="I60" s="488" t="s">
        <v>502</v>
      </c>
      <c r="J60" s="487" t="s">
        <v>512</v>
      </c>
      <c r="K60" s="485" t="s">
        <v>513</v>
      </c>
      <c r="L60" s="485" t="s">
        <v>47</v>
      </c>
      <c r="M60" s="486" t="s">
        <v>512</v>
      </c>
      <c r="N60" s="486" t="s">
        <v>513</v>
      </c>
      <c r="O60" s="486" t="s">
        <v>47</v>
      </c>
      <c r="P60" s="236"/>
      <c r="Q60" s="236"/>
      <c r="R60" s="236"/>
      <c r="S60" s="236"/>
      <c r="T60" s="236"/>
      <c r="U60" s="239"/>
      <c r="V60" s="236"/>
      <c r="W60" s="236"/>
      <c r="X60" s="236"/>
      <c r="Y60" s="236"/>
      <c r="Z60" s="236"/>
      <c r="AA60" s="236"/>
      <c r="AB60" s="236"/>
      <c r="AC60" s="243"/>
      <c r="AD60" s="243"/>
      <c r="AE60" s="243"/>
    </row>
    <row r="61" spans="1:32" s="370" customFormat="1">
      <c r="A61" s="375"/>
      <c r="B61" s="500" t="s">
        <v>368</v>
      </c>
      <c r="C61" s="501">
        <f>IFERROR(SUM(D61:F61)/SUM($D$64:$F$64),)</f>
        <v>0.93586698337292162</v>
      </c>
      <c r="D61" s="502">
        <f>IF(AND($J$5="Todas",$J$4="Todas"),COUNTIFS(DB_ACS_Q1_Q4!$P$5:$P$1328,$B61,DB_ACS_Q1_Q4!$J$5:$J$1328,D$60),IF($J$5="Todas",COUNTIFS(DB_ACS_Q1_Q4!$O$5:$O$1328,$J$4,DB_ACS_Q1_Q4!$P$5:$P$1328,$B61,DB_ACS_Q1_Q4!$J$5:$J$1328,D$60),IF($J$4="Todas",COUNTIFS(DB_ACS_Q1_Q4!$L$5:$L$1328,$J$5,DB_ACS_Q1_Q4!$P$5:$P$1328,$B61,DB_ACS_Q1_Q4!$J$5:$J$1328,D$60),COUNTIFS(DB_ACS_Q1_Q4!$O$5:$O$1328,$J$4,DB_ACS_Q1_Q4!$L$5:$L$1328,$J$5,DB_ACS_Q1_Q4!$P$5:$P$1328,$B61,DB_ACS_Q1_Q4!$J$5:$J$1328,D$60))))</f>
        <v>31</v>
      </c>
      <c r="E61" s="502">
        <f>IF(AND($J$5="Todas",$J$4="Todas"),COUNTIFS(DB_ACS_Q1_Q4!$P$5:$P$1328,$B61,DB_ACS_Q1_Q4!$J$5:$J$1328,E$60),IF($J$5="Todas",COUNTIFS(DB_ACS_Q1_Q4!$O$5:$O$1328,$J$4,DB_ACS_Q1_Q4!$P$5:$P$1328,$B61,DB_ACS_Q1_Q4!$J$5:$J$1328,E$60),IF($J$4="Todas",COUNTIFS(DB_ACS_Q1_Q4!$L$5:$L$1328,$J$5,DB_ACS_Q1_Q4!$P$5:$P$1328,$B61,DB_ACS_Q1_Q4!$J$5:$J$1328,E$60),COUNTIFS(DB_ACS_Q1_Q4!$O$5:$O$1328,$J$4,DB_ACS_Q1_Q4!$L$5:$L$1328,$J$5,DB_ACS_Q1_Q4!$P$5:$P$1328,$B61,DB_ACS_Q1_Q4!$J$5:$J$1328,E$60))))</f>
        <v>350</v>
      </c>
      <c r="F61" s="502">
        <f>IF(AND($J$5="Todas",$J$4="Todas"),COUNTIFS(DB_ACS_Q1_Q4!$P$5:$P$1328,$B61,DB_ACS_Q1_Q4!$J$5:$J$1328,F$60),IF($J$5="Todas",COUNTIFS(DB_ACS_Q1_Q4!$O$5:$O$1328,$J$4,DB_ACS_Q1_Q4!$P$5:$P$1328,$B61,DB_ACS_Q1_Q4!$J$5:$J$1328,F$60),IF($J$4="Todas",COUNTIFS(DB_ACS_Q1_Q4!$L$5:$L$1328,$J$5,DB_ACS_Q1_Q4!$P$5:$P$1328,$B61,DB_ACS_Q1_Q4!$J$5:$J$1328,F$60),COUNTIFS(DB_ACS_Q1_Q4!$O$5:$O$1328,$J$4,DB_ACS_Q1_Q4!$L$5:$L$1328,$J$5,DB_ACS_Q1_Q4!$P$5:$P$1328,$B61,DB_ACS_Q1_Q4!$J$5:$J$1328,F$60))))</f>
        <v>801</v>
      </c>
      <c r="G61" s="503">
        <f t="shared" ref="G61:I63" si="47">IFERROR(D61/D$64,)</f>
        <v>0.91176470588235292</v>
      </c>
      <c r="H61" s="503">
        <f t="shared" si="47"/>
        <v>0.9536784741144414</v>
      </c>
      <c r="I61" s="503">
        <f t="shared" si="47"/>
        <v>0.92923433874709982</v>
      </c>
      <c r="J61" s="504">
        <f>IF(AND($J$5="Todas",$J$4="Todas"),COUNTIFS(DB_ACS_Q1_Q4!$P$5:$P$1328,$B61,DB_ACS_Q1_Q4!$K$5:$K$1328,J$60),IF($J$5="Todas",COUNTIFS(DB_ACS_Q1_Q4!$O$5:$O$1328,$J$4,DB_ACS_Q1_Q4!$P$5:$P$1328,$B61,DB_ACS_Q1_Q4!$K$5:$K$1328,J$60),IF($J$4="Todas",COUNTIFS(DB_ACS_Q1_Q4!$L$5:$L$1328,$J$5,DB_ACS_Q1_Q4!$P$5:$P$1328,$B61,DB_ACS_Q1_Q4!$K$5:$K$1328,J$60),COUNTIFS(DB_ACS_Q1_Q4!$O$5:$O$1328,$J$4,DB_ACS_Q1_Q4!$L$5:$L$1328,$J$5,DB_ACS_Q1_Q4!$P$5:$P$1328,$B61,DB_ACS_Q1_Q4!$K$5:$K$1328,J$60))))</f>
        <v>572</v>
      </c>
      <c r="K61" s="502">
        <f>IF(AND($J$5="Todas",$J$4="Todas"),COUNTIFS(DB_ACS_Q1_Q4!$P$5:$P$1328,$B61,DB_ACS_Q1_Q4!$K$5:$K$1328,K$60),IF($J$5="Todas",COUNTIFS(DB_ACS_Q1_Q4!$O$5:$O$1328,$J$4,DB_ACS_Q1_Q4!$P$5:$P$1328,$B61,DB_ACS_Q1_Q4!$K$5:$K$1328,K$60),IF($J$4="Todas",COUNTIFS(DB_ACS_Q1_Q4!$L$5:$L$1328,$J$5,DB_ACS_Q1_Q4!$P$5:$P$1328,$B61,DB_ACS_Q1_Q4!$K$5:$K$1328,K$60),COUNTIFS(DB_ACS_Q1_Q4!$O$5:$O$1328,$J$4,DB_ACS_Q1_Q4!$L$5:$L$1328,$J$5,DB_ACS_Q1_Q4!$P$5:$P$1328,$B61,DB_ACS_Q1_Q4!$K$5:$K$1328,K$60))))</f>
        <v>278</v>
      </c>
      <c r="L61" s="502">
        <f>IF(AND($J$5="Todas",$J$4="Todas"),COUNTIFS(DB_ACS_Q1_Q4!$P$5:$P$1328,$B61,DB_ACS_Q1_Q4!$K$5:$K$1328,L$60),IF($J$5="Todas",COUNTIFS(DB_ACS_Q1_Q4!$O$5:$O$1328,$J$4,DB_ACS_Q1_Q4!$P$5:$P$1328,$B61,DB_ACS_Q1_Q4!$K$5:$K$1328,L$60),IF($J$4="Todas",COUNTIFS(DB_ACS_Q1_Q4!$L$5:$L$1328,$J$5,DB_ACS_Q1_Q4!$P$5:$P$1328,$B61,DB_ACS_Q1_Q4!$K$5:$K$1328,L$60),COUNTIFS(DB_ACS_Q1_Q4!$O$5:$O$1328,$J$4,DB_ACS_Q1_Q4!$L$5:$L$1328,$J$5,DB_ACS_Q1_Q4!$P$5:$P$1328,$B61,DB_ACS_Q1_Q4!$K$5:$K$1328,L$60))))</f>
        <v>332</v>
      </c>
      <c r="M61" s="503">
        <f t="shared" ref="M61:O63" si="48">IFERROR(J61/J$64,)</f>
        <v>0.94545454545454544</v>
      </c>
      <c r="N61" s="503">
        <f t="shared" si="48"/>
        <v>0.92052980132450335</v>
      </c>
      <c r="O61" s="503">
        <f t="shared" si="48"/>
        <v>0.93258426966292129</v>
      </c>
      <c r="U61" s="243"/>
    </row>
    <row r="62" spans="1:32" s="370" customFormat="1">
      <c r="A62" s="375"/>
      <c r="B62" s="505" t="s">
        <v>370</v>
      </c>
      <c r="C62" s="506">
        <f t="shared" ref="C62:C63" si="49">IFERROR(SUM(D62:F62)/SUM($D$64:$F$64),)</f>
        <v>6.413301662707839E-2</v>
      </c>
      <c r="D62" s="430">
        <f>IF(AND($J$5="Todas",$J$4="Todas"),COUNTIFS(DB_ACS_Q1_Q4!$P$5:$P$1328,$B62,DB_ACS_Q1_Q4!$J$5:$J$1328,D$60),IF($J$5="Todas",COUNTIFS(DB_ACS_Q1_Q4!$O$5:$O$1328,$J$4,DB_ACS_Q1_Q4!$P$5:$P$1328,$B62,DB_ACS_Q1_Q4!$J$5:$J$1328,D$60),IF($J$4="Todas",COUNTIFS(DB_ACS_Q1_Q4!$L$5:$L$1328,$J$5,DB_ACS_Q1_Q4!$P$5:$P$1328,$B62,DB_ACS_Q1_Q4!$J$5:$J$1328,D$60),COUNTIFS(DB_ACS_Q1_Q4!$O$5:$O$1328,$J$4,DB_ACS_Q1_Q4!$L$5:$L$1328,$J$5,DB_ACS_Q1_Q4!$P$5:$P$1328,$B62,DB_ACS_Q1_Q4!$J$5:$J$1328,D$60))))</f>
        <v>3</v>
      </c>
      <c r="E62" s="430">
        <f>IF(AND($J$5="Todas",$J$4="Todas"),COUNTIFS(DB_ACS_Q1_Q4!$P$5:$P$1328,$B62,DB_ACS_Q1_Q4!$J$5:$J$1328,E$60),IF($J$5="Todas",COUNTIFS(DB_ACS_Q1_Q4!$O$5:$O$1328,$J$4,DB_ACS_Q1_Q4!$P$5:$P$1328,$B62,DB_ACS_Q1_Q4!$J$5:$J$1328,E$60),IF($J$4="Todas",COUNTIFS(DB_ACS_Q1_Q4!$L$5:$L$1328,$J$5,DB_ACS_Q1_Q4!$P$5:$P$1328,$B62,DB_ACS_Q1_Q4!$J$5:$J$1328,E$60),COUNTIFS(DB_ACS_Q1_Q4!$O$5:$O$1328,$J$4,DB_ACS_Q1_Q4!$L$5:$L$1328,$J$5,DB_ACS_Q1_Q4!$P$5:$P$1328,$B62,DB_ACS_Q1_Q4!$J$5:$J$1328,E$60))))</f>
        <v>17</v>
      </c>
      <c r="F62" s="430">
        <f>IF(AND($J$5="Todas",$J$4="Todas"),COUNTIFS(DB_ACS_Q1_Q4!$P$5:$P$1328,$B62,DB_ACS_Q1_Q4!$J$5:$J$1328,F$60),IF($J$5="Todas",COUNTIFS(DB_ACS_Q1_Q4!$O$5:$O$1328,$J$4,DB_ACS_Q1_Q4!$P$5:$P$1328,$B62,DB_ACS_Q1_Q4!$J$5:$J$1328,F$60),IF($J$4="Todas",COUNTIFS(DB_ACS_Q1_Q4!$L$5:$L$1328,$J$5,DB_ACS_Q1_Q4!$P$5:$P$1328,$B62,DB_ACS_Q1_Q4!$J$5:$J$1328,F$60),COUNTIFS(DB_ACS_Q1_Q4!$O$5:$O$1328,$J$4,DB_ACS_Q1_Q4!$L$5:$L$1328,$J$5,DB_ACS_Q1_Q4!$P$5:$P$1328,$B62,DB_ACS_Q1_Q4!$J$5:$J$1328,F$60))))</f>
        <v>61</v>
      </c>
      <c r="G62" s="431">
        <f t="shared" si="47"/>
        <v>8.8235294117647065E-2</v>
      </c>
      <c r="H62" s="431">
        <f t="shared" si="47"/>
        <v>4.632152588555858E-2</v>
      </c>
      <c r="I62" s="431">
        <f t="shared" si="47"/>
        <v>7.0765661252900236E-2</v>
      </c>
      <c r="J62" s="448">
        <f>IF(AND($J$5="Todas",$J$4="Todas"),COUNTIFS(DB_ACS_Q1_Q4!$P$5:$P$1328,$B62,DB_ACS_Q1_Q4!$K$5:$K$1328,J$60),IF($J$5="Todas",COUNTIFS(DB_ACS_Q1_Q4!$O$5:$O$1328,$J$4,DB_ACS_Q1_Q4!$P$5:$P$1328,$B62,DB_ACS_Q1_Q4!$K$5:$K$1328,J$60),IF($J$4="Todas",COUNTIFS(DB_ACS_Q1_Q4!$L$5:$L$1328,$J$5,DB_ACS_Q1_Q4!$P$5:$P$1328,$B62,DB_ACS_Q1_Q4!$K$5:$K$1328,J$60),COUNTIFS(DB_ACS_Q1_Q4!$O$5:$O$1328,$J$4,DB_ACS_Q1_Q4!$L$5:$L$1328,$J$5,DB_ACS_Q1_Q4!$P$5:$P$1328,$B62,DB_ACS_Q1_Q4!$K$5:$K$1328,J$60))))</f>
        <v>33</v>
      </c>
      <c r="K62" s="430">
        <f>IF(AND($J$5="Todas",$J$4="Todas"),COUNTIFS(DB_ACS_Q1_Q4!$P$5:$P$1328,$B62,DB_ACS_Q1_Q4!$K$5:$K$1328,K$60),IF($J$5="Todas",COUNTIFS(DB_ACS_Q1_Q4!$O$5:$O$1328,$J$4,DB_ACS_Q1_Q4!$P$5:$P$1328,$B62,DB_ACS_Q1_Q4!$K$5:$K$1328,K$60),IF($J$4="Todas",COUNTIFS(DB_ACS_Q1_Q4!$L$5:$L$1328,$J$5,DB_ACS_Q1_Q4!$P$5:$P$1328,$B62,DB_ACS_Q1_Q4!$K$5:$K$1328,K$60),COUNTIFS(DB_ACS_Q1_Q4!$O$5:$O$1328,$J$4,DB_ACS_Q1_Q4!$L$5:$L$1328,$J$5,DB_ACS_Q1_Q4!$P$5:$P$1328,$B62,DB_ACS_Q1_Q4!$K$5:$K$1328,K$60))))</f>
        <v>24</v>
      </c>
      <c r="L62" s="430">
        <f>IF(AND($J$5="Todas",$J$4="Todas"),COUNTIFS(DB_ACS_Q1_Q4!$P$5:$P$1328,$B62,DB_ACS_Q1_Q4!$K$5:$K$1328,L$60),IF($J$5="Todas",COUNTIFS(DB_ACS_Q1_Q4!$O$5:$O$1328,$J$4,DB_ACS_Q1_Q4!$P$5:$P$1328,$B62,DB_ACS_Q1_Q4!$K$5:$K$1328,L$60),IF($J$4="Todas",COUNTIFS(DB_ACS_Q1_Q4!$L$5:$L$1328,$J$5,DB_ACS_Q1_Q4!$P$5:$P$1328,$B62,DB_ACS_Q1_Q4!$K$5:$K$1328,L$60),COUNTIFS(DB_ACS_Q1_Q4!$O$5:$O$1328,$J$4,DB_ACS_Q1_Q4!$L$5:$L$1328,$J$5,DB_ACS_Q1_Q4!$P$5:$P$1328,$B62,DB_ACS_Q1_Q4!$K$5:$K$1328,L$60))))</f>
        <v>24</v>
      </c>
      <c r="M62" s="431">
        <f t="shared" si="48"/>
        <v>5.4545454545454543E-2</v>
      </c>
      <c r="N62" s="431">
        <f t="shared" si="48"/>
        <v>7.9470198675496692E-2</v>
      </c>
      <c r="O62" s="431">
        <f t="shared" si="48"/>
        <v>6.741573033707865E-2</v>
      </c>
      <c r="U62" s="243"/>
    </row>
    <row r="63" spans="1:32" s="370" customFormat="1" ht="13.5" thickBot="1">
      <c r="A63" s="375"/>
      <c r="B63" s="507" t="s">
        <v>359</v>
      </c>
      <c r="C63" s="508">
        <f t="shared" si="49"/>
        <v>0</v>
      </c>
      <c r="D63" s="493">
        <f>IF(AND($J$5="Todas",$J$4="Todas"),COUNTIFS(DB_ACS_Q1_Q4!$P$5:$P$1328,$B63,DB_ACS_Q1_Q4!$J$5:$J$1328,D$60),IF($J$5="Todas",COUNTIFS(DB_ACS_Q1_Q4!$O$5:$O$1328,$J$4,DB_ACS_Q1_Q4!$P$5:$P$1328,$B63,DB_ACS_Q1_Q4!$J$5:$J$1328,D$60),IF($J$4="Todas",COUNTIFS(DB_ACS_Q1_Q4!$L$5:$L$1328,$J$5,DB_ACS_Q1_Q4!$P$5:$P$1328,$B63,DB_ACS_Q1_Q4!$J$5:$J$1328,D$60),COUNTIFS(DB_ACS_Q1_Q4!$O$5:$O$1328,$J$4,DB_ACS_Q1_Q4!$L$5:$L$1328,$J$5,DB_ACS_Q1_Q4!$P$5:$P$1328,$B63,DB_ACS_Q1_Q4!$J$5:$J$1328,D$60))))</f>
        <v>0</v>
      </c>
      <c r="E63" s="493">
        <f>IF(AND($J$5="Todas",$J$4="Todas"),COUNTIFS(DB_ACS_Q1_Q4!$P$5:$P$1328,$B63,DB_ACS_Q1_Q4!$J$5:$J$1328,E$60),IF($J$5="Todas",COUNTIFS(DB_ACS_Q1_Q4!$O$5:$O$1328,$J$4,DB_ACS_Q1_Q4!$P$5:$P$1328,$B63,DB_ACS_Q1_Q4!$J$5:$J$1328,E$60),IF($J$4="Todas",COUNTIFS(DB_ACS_Q1_Q4!$L$5:$L$1328,$J$5,DB_ACS_Q1_Q4!$P$5:$P$1328,$B63,DB_ACS_Q1_Q4!$J$5:$J$1328,E$60),COUNTIFS(DB_ACS_Q1_Q4!$O$5:$O$1328,$J$4,DB_ACS_Q1_Q4!$L$5:$L$1328,$J$5,DB_ACS_Q1_Q4!$P$5:$P$1328,$B63,DB_ACS_Q1_Q4!$J$5:$J$1328,E$60))))</f>
        <v>0</v>
      </c>
      <c r="F63" s="493">
        <f>IF(AND($J$5="Todas",$J$4="Todas"),COUNTIFS(DB_ACS_Q1_Q4!$P$5:$P$1328,$B63,DB_ACS_Q1_Q4!$J$5:$J$1328,F$60),IF($J$5="Todas",COUNTIFS(DB_ACS_Q1_Q4!$O$5:$O$1328,$J$4,DB_ACS_Q1_Q4!$P$5:$P$1328,$B63,DB_ACS_Q1_Q4!$J$5:$J$1328,F$60),IF($J$4="Todas",COUNTIFS(DB_ACS_Q1_Q4!$L$5:$L$1328,$J$5,DB_ACS_Q1_Q4!$P$5:$P$1328,$B63,DB_ACS_Q1_Q4!$J$5:$J$1328,F$60),COUNTIFS(DB_ACS_Q1_Q4!$O$5:$O$1328,$J$4,DB_ACS_Q1_Q4!$L$5:$L$1328,$J$5,DB_ACS_Q1_Q4!$P$5:$P$1328,$B63,DB_ACS_Q1_Q4!$J$5:$J$1328,F$60))))</f>
        <v>0</v>
      </c>
      <c r="G63" s="494">
        <f t="shared" si="47"/>
        <v>0</v>
      </c>
      <c r="H63" s="494">
        <f t="shared" si="47"/>
        <v>0</v>
      </c>
      <c r="I63" s="494">
        <f t="shared" si="47"/>
        <v>0</v>
      </c>
      <c r="J63" s="495">
        <f>IF(AND($J$5="Todas",$J$4="Todas"),COUNTIFS(DB_ACS_Q1_Q4!$P$5:$P$1328,$B63,DB_ACS_Q1_Q4!$K$5:$K$1328,J$60),IF($J$5="Todas",COUNTIFS(DB_ACS_Q1_Q4!$O$5:$O$1328,$J$4,DB_ACS_Q1_Q4!$P$5:$P$1328,$B63,DB_ACS_Q1_Q4!$K$5:$K$1328,J$60),IF($J$4="Todas",COUNTIFS(DB_ACS_Q1_Q4!$L$5:$L$1328,$J$5,DB_ACS_Q1_Q4!$P$5:$P$1328,$B63,DB_ACS_Q1_Q4!$K$5:$K$1328,J$60),COUNTIFS(DB_ACS_Q1_Q4!$O$5:$O$1328,$J$4,DB_ACS_Q1_Q4!$L$5:$L$1328,$J$5,DB_ACS_Q1_Q4!$P$5:$P$1328,$B63,DB_ACS_Q1_Q4!$K$5:$K$1328,J$60))))</f>
        <v>0</v>
      </c>
      <c r="K63" s="493">
        <f>IF(AND($J$5="Todas",$J$4="Todas"),COUNTIFS(DB_ACS_Q1_Q4!$P$5:$P$1328,$B63,DB_ACS_Q1_Q4!$K$5:$K$1328,K$60),IF($J$5="Todas",COUNTIFS(DB_ACS_Q1_Q4!$O$5:$O$1328,$J$4,DB_ACS_Q1_Q4!$P$5:$P$1328,$B63,DB_ACS_Q1_Q4!$K$5:$K$1328,K$60),IF($J$4="Todas",COUNTIFS(DB_ACS_Q1_Q4!$L$5:$L$1328,$J$5,DB_ACS_Q1_Q4!$P$5:$P$1328,$B63,DB_ACS_Q1_Q4!$K$5:$K$1328,K$60),COUNTIFS(DB_ACS_Q1_Q4!$O$5:$O$1328,$J$4,DB_ACS_Q1_Q4!$L$5:$L$1328,$J$5,DB_ACS_Q1_Q4!$P$5:$P$1328,$B63,DB_ACS_Q1_Q4!$K$5:$K$1328,K$60))))</f>
        <v>0</v>
      </c>
      <c r="L63" s="493">
        <f>IF(AND($J$5="Todas",$J$4="Todas"),COUNTIFS(DB_ACS_Q1_Q4!$P$5:$P$1328,$B63,DB_ACS_Q1_Q4!$K$5:$K$1328,L$60),IF($J$5="Todas",COUNTIFS(DB_ACS_Q1_Q4!$O$5:$O$1328,$J$4,DB_ACS_Q1_Q4!$P$5:$P$1328,$B63,DB_ACS_Q1_Q4!$K$5:$K$1328,L$60),IF($J$4="Todas",COUNTIFS(DB_ACS_Q1_Q4!$L$5:$L$1328,$J$5,DB_ACS_Q1_Q4!$P$5:$P$1328,$B63,DB_ACS_Q1_Q4!$K$5:$K$1328,L$60),COUNTIFS(DB_ACS_Q1_Q4!$O$5:$O$1328,$J$4,DB_ACS_Q1_Q4!$L$5:$L$1328,$J$5,DB_ACS_Q1_Q4!$P$5:$P$1328,$B63,DB_ACS_Q1_Q4!$K$5:$K$1328,L$60))))</f>
        <v>0</v>
      </c>
      <c r="M63" s="494">
        <f t="shared" si="48"/>
        <v>0</v>
      </c>
      <c r="N63" s="494">
        <f t="shared" si="48"/>
        <v>0</v>
      </c>
      <c r="O63" s="494">
        <f t="shared" si="48"/>
        <v>0</v>
      </c>
      <c r="U63" s="243"/>
    </row>
    <row r="64" spans="1:32" s="370" customFormat="1" ht="13.5" thickTop="1">
      <c r="A64" s="375"/>
      <c r="C64" s="371"/>
      <c r="D64" s="241">
        <f t="shared" ref="D64:O64" si="50">SUM(D61:D63)</f>
        <v>34</v>
      </c>
      <c r="E64" s="241">
        <f t="shared" si="50"/>
        <v>367</v>
      </c>
      <c r="F64" s="241">
        <f t="shared" si="50"/>
        <v>862</v>
      </c>
      <c r="G64" s="298">
        <f t="shared" si="50"/>
        <v>1</v>
      </c>
      <c r="H64" s="298">
        <f t="shared" si="50"/>
        <v>1</v>
      </c>
      <c r="I64" s="298">
        <f t="shared" si="50"/>
        <v>1</v>
      </c>
      <c r="J64" s="509">
        <f t="shared" si="50"/>
        <v>605</v>
      </c>
      <c r="K64" s="241">
        <f t="shared" si="50"/>
        <v>302</v>
      </c>
      <c r="L64" s="241">
        <f t="shared" si="50"/>
        <v>356</v>
      </c>
      <c r="M64" s="298">
        <f t="shared" si="50"/>
        <v>1</v>
      </c>
      <c r="N64" s="298">
        <f t="shared" si="50"/>
        <v>1</v>
      </c>
      <c r="O64" s="298">
        <f t="shared" si="50"/>
        <v>1</v>
      </c>
      <c r="U64" s="243"/>
    </row>
    <row r="65" spans="1:32" s="370" customFormat="1">
      <c r="A65" s="375"/>
      <c r="C65" s="371"/>
      <c r="D65" s="241"/>
      <c r="E65" s="241"/>
      <c r="F65" s="241"/>
      <c r="G65" s="298"/>
      <c r="H65" s="298"/>
      <c r="I65" s="298"/>
      <c r="J65" s="241"/>
      <c r="K65" s="241"/>
      <c r="L65" s="241"/>
      <c r="M65" s="298"/>
      <c r="N65" s="298"/>
      <c r="O65" s="298"/>
      <c r="U65" s="243"/>
    </row>
    <row r="66" spans="1:32" s="370" customFormat="1">
      <c r="A66" s="375"/>
      <c r="C66" s="371"/>
      <c r="D66" s="241"/>
      <c r="E66" s="241"/>
      <c r="F66" s="241"/>
      <c r="G66" s="298"/>
      <c r="H66" s="298"/>
      <c r="I66" s="298"/>
      <c r="J66" s="241"/>
      <c r="K66" s="241"/>
      <c r="L66" s="241"/>
      <c r="M66" s="298"/>
      <c r="N66" s="298"/>
      <c r="O66" s="298"/>
      <c r="U66" s="243"/>
    </row>
    <row r="67" spans="1:32" ht="18.75">
      <c r="B67" s="227" t="s">
        <v>653</v>
      </c>
      <c r="D67" s="241"/>
      <c r="E67" s="242"/>
      <c r="F67" s="243"/>
      <c r="G67" s="243"/>
      <c r="O67" s="236"/>
    </row>
    <row r="68" spans="1:32" s="370" customFormat="1">
      <c r="A68" s="375"/>
      <c r="G68" s="236"/>
      <c r="H68" s="236"/>
      <c r="I68" s="246" t="s">
        <v>406</v>
      </c>
      <c r="J68" s="247" t="s">
        <v>549</v>
      </c>
      <c r="K68" s="248" t="s">
        <v>589</v>
      </c>
      <c r="L68" s="236"/>
      <c r="U68" s="243"/>
    </row>
    <row r="69" spans="1:32" s="370" customFormat="1">
      <c r="A69" s="375"/>
      <c r="G69" s="236"/>
      <c r="H69" s="236"/>
      <c r="I69" s="251"/>
      <c r="J69" s="406" t="s">
        <v>549</v>
      </c>
      <c r="K69" s="248" t="s">
        <v>357</v>
      </c>
      <c r="L69" s="236"/>
      <c r="U69" s="243"/>
    </row>
    <row r="70" spans="1:32" s="370" customFormat="1">
      <c r="A70" s="375"/>
      <c r="B70" s="253" t="s">
        <v>398</v>
      </c>
      <c r="C70" s="283" t="str">
        <f>$J$68</f>
        <v>Todas</v>
      </c>
      <c r="D70" s="375"/>
      <c r="E70" s="235"/>
      <c r="F70" s="235"/>
      <c r="G70" s="381"/>
      <c r="H70" s="381"/>
      <c r="I70" s="381"/>
      <c r="J70" s="252" t="s">
        <v>549</v>
      </c>
      <c r="K70" s="382" t="s">
        <v>524</v>
      </c>
      <c r="M70" s="236"/>
      <c r="S70" s="236"/>
      <c r="U70" s="243"/>
      <c r="Y70" s="236"/>
    </row>
    <row r="71" spans="1:32" s="370" customFormat="1">
      <c r="A71" s="235"/>
      <c r="B71" s="253" t="s">
        <v>357</v>
      </c>
      <c r="C71" s="283" t="str">
        <f>$J$69</f>
        <v>Todas</v>
      </c>
      <c r="D71" s="235"/>
      <c r="E71" s="381"/>
      <c r="F71" s="381"/>
      <c r="P71" s="375"/>
      <c r="Q71" s="375"/>
      <c r="R71" s="375"/>
      <c r="S71" s="375"/>
      <c r="U71" s="243"/>
      <c r="V71" s="236"/>
      <c r="W71" s="236"/>
      <c r="X71" s="236"/>
      <c r="Y71" s="236"/>
      <c r="Z71" s="236"/>
      <c r="AA71" s="236"/>
      <c r="AC71" s="236"/>
      <c r="AD71" s="236"/>
      <c r="AE71" s="236"/>
      <c r="AF71" s="236"/>
    </row>
    <row r="72" spans="1:32">
      <c r="B72" s="253" t="s">
        <v>524</v>
      </c>
      <c r="C72" s="283" t="str">
        <f>$J$70</f>
        <v>Todas</v>
      </c>
      <c r="D72" s="235"/>
      <c r="E72" s="381"/>
      <c r="F72" s="381"/>
      <c r="G72" s="381"/>
      <c r="H72" s="381"/>
      <c r="I72" s="381"/>
      <c r="J72" s="381"/>
      <c r="N72" s="309"/>
      <c r="O72" s="236"/>
      <c r="P72" s="309" t="s">
        <v>636</v>
      </c>
      <c r="S72" s="235"/>
      <c r="Y72" s="383"/>
      <c r="Z72" s="383"/>
      <c r="AB72" s="370"/>
    </row>
    <row r="73" spans="1:32">
      <c r="B73" s="309" t="s">
        <v>630</v>
      </c>
      <c r="D73" s="235"/>
      <c r="E73" s="235"/>
      <c r="F73" s="235"/>
      <c r="G73" s="235"/>
      <c r="H73" s="235"/>
      <c r="I73" s="235"/>
      <c r="J73" s="235"/>
      <c r="K73" s="235"/>
      <c r="L73" s="235"/>
      <c r="N73" s="253" t="s">
        <v>398</v>
      </c>
      <c r="O73" s="283" t="str">
        <f>$J$68</f>
        <v>Todas</v>
      </c>
      <c r="P73" s="513" t="s">
        <v>322</v>
      </c>
      <c r="Q73" s="513"/>
      <c r="R73" s="513"/>
      <c r="S73" s="514"/>
      <c r="T73" s="513"/>
      <c r="U73" s="515"/>
      <c r="AB73" s="370"/>
    </row>
    <row r="74" spans="1:32">
      <c r="B74" s="412" t="s">
        <v>395</v>
      </c>
      <c r="C74" s="413" t="s">
        <v>525</v>
      </c>
      <c r="D74" s="414" t="s">
        <v>58</v>
      </c>
      <c r="E74" s="235"/>
      <c r="F74" s="265">
        <f>IF($J$69="Todas",SUM(P85:R85),HLOOKUP($J$69,$P$74:$R$85,12,))</f>
        <v>1263</v>
      </c>
      <c r="G74" s="384"/>
      <c r="H74" s="265"/>
      <c r="I74" s="263"/>
      <c r="J74" s="375"/>
      <c r="K74" s="235"/>
      <c r="L74" s="235">
        <v>1</v>
      </c>
      <c r="M74" s="236" t="str">
        <f>"Nivel de satisfacción: "&amp;$J$70</f>
        <v>Nivel de satisfacción: Todas</v>
      </c>
      <c r="N74" s="253"/>
      <c r="O74" s="238"/>
      <c r="P74" s="485" t="s">
        <v>518</v>
      </c>
      <c r="Q74" s="485" t="s">
        <v>519</v>
      </c>
      <c r="R74" s="485" t="s">
        <v>520</v>
      </c>
      <c r="S74" s="486" t="s">
        <v>518</v>
      </c>
      <c r="T74" s="486" t="s">
        <v>519</v>
      </c>
      <c r="U74" s="486" t="s">
        <v>520</v>
      </c>
      <c r="AB74" s="370"/>
    </row>
    <row r="75" spans="1:32">
      <c r="A75" s="235">
        <v>1</v>
      </c>
      <c r="B75" s="417" t="str">
        <f t="shared" ref="B75:B83" si="51">VLOOKUP(D75,$I$75:$J$83,2,)</f>
        <v>Confort</v>
      </c>
      <c r="C75" s="516">
        <f>LARGE($F$75:$F$83,A75)</f>
        <v>915</v>
      </c>
      <c r="D75" s="490">
        <f>LARGE($I$75:$I$83,A75)</f>
        <v>0.72446555819477432</v>
      </c>
      <c r="E75" s="235"/>
      <c r="F75" s="386">
        <f t="shared" ref="F75:F83" si="52">IF($J$69="Todas",SUM(P75:R75),HLOOKUP($J$69,$P$74:$R$83,L75,))</f>
        <v>37</v>
      </c>
      <c r="G75" s="384">
        <f t="shared" ref="G75:G83" si="53">COUNTIF($F$74:$F$83,F75)</f>
        <v>1</v>
      </c>
      <c r="H75" s="265">
        <f>IF(G75=1,F75,F75+A75/100000)</f>
        <v>37</v>
      </c>
      <c r="I75" s="245">
        <f t="shared" ref="I75:I83" si="54">H75/$F$74</f>
        <v>2.9295328582739508E-2</v>
      </c>
      <c r="J75" s="387" t="s">
        <v>384</v>
      </c>
      <c r="K75" s="235"/>
      <c r="L75" s="235">
        <v>2</v>
      </c>
      <c r="M75" s="489"/>
      <c r="N75" s="517" t="s">
        <v>384</v>
      </c>
      <c r="O75" s="490">
        <f t="shared" ref="O75:O83" si="55">IFERROR(SUM(P75:R75)/SUM($P$85:$R$85),)</f>
        <v>2.9295328582739508E-2</v>
      </c>
      <c r="P75" s="430">
        <f>IF(AND($J$68="Todas",$J$70="Todas"),SUMIF(DB_ACS_Q1_Q4!$L$5:$L$1328,P$74,DB_ACS_Q1_Q4!$Q$5:$Q$1328),IF($J$68="Todas",SUMIFS(DB_ACS_Q1_Q4!$Q$5:$Q$1328,DB_ACS_Q1_Q4!$L$5:$L$1328,P$74,DB_ACS_Q1_Q4!$P$5:$P$1328,$J$70),IF($J$70="Todas",SUMIFS(DB_ACS_Q1_Q4!$Q$5:$Q$1328,DB_ACS_Q1_Q4!$L$5:$L$1328,P$74,DB_ACS_Q1_Q4!$O$5:$O$1328,$J$68),SUMIFS(DB_ACS_Q1_Q4!$Q$5:$Q$1328,DB_ACS_Q1_Q4!$L$5:$L$1328,P$74,DB_ACS_Q1_Q4!$O$5:$O$1328,$J$68,DB_ACS_Q1_Q4!$P$5:$P$1328,$J$70))))</f>
        <v>34</v>
      </c>
      <c r="Q75" s="430">
        <f>IF(AND($J$68="Todas",$J$70="Todas"),SUMIF(DB_ACS_Q1_Q4!$L$5:$L$1328,Q$74,DB_ACS_Q1_Q4!$Q$5:$Q$1328),IF($J$68="Todas",SUMIFS(DB_ACS_Q1_Q4!$Q$5:$Q$1328,DB_ACS_Q1_Q4!$L$5:$L$1328,Q$74,DB_ACS_Q1_Q4!$P$5:$P$1328,$J$70),IF($J$70="Todas",SUMIFS(DB_ACS_Q1_Q4!$Q$5:$Q$1328,DB_ACS_Q1_Q4!$L$5:$L$1328,Q$74,DB_ACS_Q1_Q4!$O$5:$O$1328,$J$68),SUMIFS(DB_ACS_Q1_Q4!$Q$5:$Q$1328,DB_ACS_Q1_Q4!$L$5:$L$1328,Q$74,DB_ACS_Q1_Q4!$O$5:$O$1328,$J$68,DB_ACS_Q1_Q4!$P$5:$P$1328,$J$70))))</f>
        <v>2</v>
      </c>
      <c r="R75" s="430">
        <f>IF(AND($J$68="Todas",$J$70="Todas"),SUMIF(DB_ACS_Q1_Q4!$L$5:$L$1328,R$74,DB_ACS_Q1_Q4!$Q$5:$Q$1328),IF($J$68="Todas",SUMIFS(DB_ACS_Q1_Q4!$Q$5:$Q$1328,DB_ACS_Q1_Q4!$L$5:$L$1328,R$74,DB_ACS_Q1_Q4!$P$5:$P$1328,$J$70),IF($J$70="Todas",SUMIFS(DB_ACS_Q1_Q4!$Q$5:$Q$1328,DB_ACS_Q1_Q4!$L$5:$L$1328,R$74,DB_ACS_Q1_Q4!$O$5:$O$1328,$J$68),SUMIFS(DB_ACS_Q1_Q4!$Q$5:$Q$1328,DB_ACS_Q1_Q4!$L$5:$L$1328,R$74,DB_ACS_Q1_Q4!$O$5:$O$1328,$J$68,DB_ACS_Q1_Q4!$P$5:$P$1328,$J$70))))</f>
        <v>1</v>
      </c>
      <c r="S75" s="431">
        <f>IFERROR(P75/P$84,)</f>
        <v>4.8226950354609929E-2</v>
      </c>
      <c r="T75" s="431">
        <f t="shared" ref="T75:U75" si="56">IFERROR(Q75/Q$84,)</f>
        <v>2.751031636863824E-3</v>
      </c>
      <c r="U75" s="431">
        <f t="shared" si="56"/>
        <v>1.4577259475218659E-3</v>
      </c>
      <c r="AB75" s="370"/>
    </row>
    <row r="76" spans="1:32">
      <c r="A76" s="235">
        <v>2</v>
      </c>
      <c r="B76" s="417" t="str">
        <f t="shared" si="51"/>
        <v>Fácil, fiable y seguro</v>
      </c>
      <c r="C76" s="518">
        <f t="shared" ref="C76:C83" si="57">LARGE($F$75:$F$83,A76)</f>
        <v>473</v>
      </c>
      <c r="D76" s="429">
        <f t="shared" ref="D76:D83" si="58">LARGE($I$75:$I$83,A76)</f>
        <v>0.3745051464766429</v>
      </c>
      <c r="E76" s="235"/>
      <c r="F76" s="386">
        <f t="shared" si="52"/>
        <v>172</v>
      </c>
      <c r="G76" s="384">
        <f t="shared" si="53"/>
        <v>1</v>
      </c>
      <c r="H76" s="265">
        <f t="shared" ref="H76:H83" si="59">IF(G76=1,F76,F76+A76/100000)</f>
        <v>172</v>
      </c>
      <c r="I76" s="245">
        <f t="shared" si="54"/>
        <v>0.13618368962787014</v>
      </c>
      <c r="J76" s="387" t="s">
        <v>379</v>
      </c>
      <c r="K76" s="235"/>
      <c r="L76" s="235">
        <v>3</v>
      </c>
      <c r="M76" s="489"/>
      <c r="N76" s="517" t="s">
        <v>379</v>
      </c>
      <c r="O76" s="429">
        <f t="shared" si="55"/>
        <v>0.13618368962787014</v>
      </c>
      <c r="P76" s="430">
        <f>IF(AND($J$68="Todas",$J$70="Todas"),SUMIF(DB_ACS_Q1_Q4!$L$5:$L$1328,P$74,DB_ACS_Q1_Q4!$R$5:$R$1328),IF($J$68="Todas",SUMIFS(DB_ACS_Q1_Q4!$R$5:$R$1328,DB_ACS_Q1_Q4!$L$5:$L$1328,P$74,DB_ACS_Q1_Q4!$P$5:$P$1328,$J$70),IF($J$70="Todas",SUMIFS(DB_ACS_Q1_Q4!$R$5:$R$1328,DB_ACS_Q1_Q4!$L$5:$L$1328,P$74,DB_ACS_Q1_Q4!$O$5:$O$1328,$J$68),SUMIFS(DB_ACS_Q1_Q4!$R$5:$R$1328,DB_ACS_Q1_Q4!$L$5:$L$1328,P$74,DB_ACS_Q1_Q4!$O$5:$O$1328,$J$68,DB_ACS_Q1_Q4!$P$5:$P$1328,$J$70))))</f>
        <v>39</v>
      </c>
      <c r="Q76" s="430">
        <f>IF(AND($J$68="Todas",$J$70="Todas"),SUMIF(DB_ACS_Q1_Q4!$L$5:$L$1328,Q$74,DB_ACS_Q1_Q4!$R$5:$R$1328),IF($J$68="Todas",SUMIFS(DB_ACS_Q1_Q4!$R$5:$R$1328,DB_ACS_Q1_Q4!$L$5:$L$1328,Q$74,DB_ACS_Q1_Q4!$P$5:$P$1328,$J$70),IF($J$70="Todas",SUMIFS(DB_ACS_Q1_Q4!$R$5:$R$1328,DB_ACS_Q1_Q4!$L$5:$L$1328,Q$74,DB_ACS_Q1_Q4!$O$5:$O$1328,$J$68),SUMIFS(DB_ACS_Q1_Q4!$R$5:$R$1328,DB_ACS_Q1_Q4!$L$5:$L$1328,Q$74,DB_ACS_Q1_Q4!$O$5:$O$1328,$J$68,DB_ACS_Q1_Q4!$P$5:$P$1328,$J$70))))</f>
        <v>74</v>
      </c>
      <c r="R76" s="430">
        <f>IF(AND($J$68="Todas",$J$70="Todas"),SUMIF(DB_ACS_Q1_Q4!$L$5:$L$1328,R$74,DB_ACS_Q1_Q4!$R$5:$R$1328),IF($J$68="Todas",SUMIFS(DB_ACS_Q1_Q4!$R$5:$R$1328,DB_ACS_Q1_Q4!$L$5:$L$1328,R$74,DB_ACS_Q1_Q4!$P$5:$P$1328,$J$70),IF($J$70="Todas",SUMIFS(DB_ACS_Q1_Q4!$R$5:$R$1328,DB_ACS_Q1_Q4!$L$5:$L$1328,R$74,DB_ACS_Q1_Q4!$O$5:$O$1328,$J$68),SUMIFS(DB_ACS_Q1_Q4!$R$5:$R$1328,DB_ACS_Q1_Q4!$L$5:$L$1328,R$74,DB_ACS_Q1_Q4!$O$5:$O$1328,$J$68,DB_ACS_Q1_Q4!$P$5:$P$1328,$J$70))))</f>
        <v>59</v>
      </c>
      <c r="S76" s="431">
        <f>IFERROR(P76/P$84,)</f>
        <v>5.5319148936170209E-2</v>
      </c>
      <c r="T76" s="431">
        <f t="shared" ref="T76:T83" si="60">IFERROR(Q76/Q$84,)</f>
        <v>0.10178817056396149</v>
      </c>
      <c r="U76" s="431">
        <f t="shared" ref="U76:U83" si="61">IFERROR(R76/R$84,)</f>
        <v>8.600583090379009E-2</v>
      </c>
      <c r="Z76" s="370"/>
      <c r="AA76" s="370"/>
      <c r="AB76" s="370"/>
    </row>
    <row r="77" spans="1:32">
      <c r="A77" s="235">
        <v>3</v>
      </c>
      <c r="B77" s="417" t="str">
        <f t="shared" si="51"/>
        <v>Combustible accesible</v>
      </c>
      <c r="C77" s="519">
        <f t="shared" si="57"/>
        <v>252</v>
      </c>
      <c r="D77" s="429">
        <f t="shared" si="58"/>
        <v>0.1995249406175772</v>
      </c>
      <c r="E77" s="235"/>
      <c r="F77" s="386">
        <f t="shared" si="52"/>
        <v>252</v>
      </c>
      <c r="G77" s="384">
        <f t="shared" si="53"/>
        <v>1</v>
      </c>
      <c r="H77" s="265">
        <f t="shared" si="59"/>
        <v>252</v>
      </c>
      <c r="I77" s="245">
        <f t="shared" si="54"/>
        <v>0.1995249406175772</v>
      </c>
      <c r="J77" s="387" t="s">
        <v>383</v>
      </c>
      <c r="K77" s="235"/>
      <c r="L77" s="235">
        <v>4</v>
      </c>
      <c r="M77" s="489"/>
      <c r="N77" s="517" t="s">
        <v>383</v>
      </c>
      <c r="O77" s="429">
        <f t="shared" si="55"/>
        <v>0.1995249406175772</v>
      </c>
      <c r="P77" s="430">
        <f>IF(AND($J$68="Todas",$J$70="Todas"),SUMIF(DB_ACS_Q1_Q4!$L$5:$L$1328,P$74,DB_ACS_Q1_Q4!$S$5:$S$1328),IF($J$68="Todas",SUMIFS(DB_ACS_Q1_Q4!$S$5:$S$1328,DB_ACS_Q1_Q4!$L$5:$L$1328,P$74,DB_ACS_Q1_Q4!$P$5:$P$1328,$J$70),IF($J$70="Todas",SUMIFS(DB_ACS_Q1_Q4!$S$5:$S$1328,DB_ACS_Q1_Q4!$L$5:$L$1328,P$74,DB_ACS_Q1_Q4!$O$5:$O$1328,$J$68),SUMIFS(DB_ACS_Q1_Q4!$S$5:$S$1328,DB_ACS_Q1_Q4!$L$5:$L$1328,P$74,DB_ACS_Q1_Q4!$O$5:$O$1328,$J$68,DB_ACS_Q1_Q4!$P$5:$P$1328,$J$70))))</f>
        <v>62</v>
      </c>
      <c r="Q77" s="430">
        <f>IF(AND($J$68="Todas",$J$70="Todas"),SUMIF(DB_ACS_Q1_Q4!$L$5:$L$1328,Q$74,DB_ACS_Q1_Q4!$S$5:$S$1328),IF($J$68="Todas",SUMIFS(DB_ACS_Q1_Q4!$S$5:$S$1328,DB_ACS_Q1_Q4!$L$5:$L$1328,Q$74,DB_ACS_Q1_Q4!$P$5:$P$1328,$J$70),IF($J$70="Todas",SUMIFS(DB_ACS_Q1_Q4!$S$5:$S$1328,DB_ACS_Q1_Q4!$L$5:$L$1328,Q$74,DB_ACS_Q1_Q4!$O$5:$O$1328,$J$68),SUMIFS(DB_ACS_Q1_Q4!$S$5:$S$1328,DB_ACS_Q1_Q4!$L$5:$L$1328,Q$74,DB_ACS_Q1_Q4!$O$5:$O$1328,$J$68,DB_ACS_Q1_Q4!$P$5:$P$1328,$J$70))))</f>
        <v>98</v>
      </c>
      <c r="R77" s="430">
        <f>IF(AND($J$68="Todas",$J$70="Todas"),SUMIF(DB_ACS_Q1_Q4!$L$5:$L$1328,R$74,DB_ACS_Q1_Q4!$S$5:$S$1328),IF($J$68="Todas",SUMIFS(DB_ACS_Q1_Q4!$S$5:$S$1328,DB_ACS_Q1_Q4!$L$5:$L$1328,R$74,DB_ACS_Q1_Q4!$P$5:$P$1328,$J$70),IF($J$70="Todas",SUMIFS(DB_ACS_Q1_Q4!$S$5:$S$1328,DB_ACS_Q1_Q4!$L$5:$L$1328,R$74,DB_ACS_Q1_Q4!$O$5:$O$1328,$J$68),SUMIFS(DB_ACS_Q1_Q4!$S$5:$S$1328,DB_ACS_Q1_Q4!$L$5:$L$1328,R$74,DB_ACS_Q1_Q4!$O$5:$O$1328,$J$68,DB_ACS_Q1_Q4!$P$5:$P$1328,$J$70))))</f>
        <v>92</v>
      </c>
      <c r="S77" s="431">
        <f t="shared" ref="S77:S83" si="62">IFERROR(P77/P$84,)</f>
        <v>8.794326241134752E-2</v>
      </c>
      <c r="T77" s="431">
        <f t="shared" si="60"/>
        <v>0.13480055020632736</v>
      </c>
      <c r="U77" s="431">
        <f t="shared" si="61"/>
        <v>0.13411078717201166</v>
      </c>
      <c r="Y77" s="389"/>
      <c r="Z77" s="389"/>
      <c r="AA77" s="370"/>
      <c r="AB77" s="370"/>
    </row>
    <row r="78" spans="1:32">
      <c r="A78" s="235">
        <v>4</v>
      </c>
      <c r="B78" s="417" t="str">
        <f t="shared" si="51"/>
        <v>Precio combustible</v>
      </c>
      <c r="C78" s="519">
        <f t="shared" si="57"/>
        <v>172</v>
      </c>
      <c r="D78" s="429">
        <f t="shared" si="58"/>
        <v>0.13618368962787014</v>
      </c>
      <c r="E78" s="235"/>
      <c r="F78" s="386">
        <f t="shared" si="52"/>
        <v>915</v>
      </c>
      <c r="G78" s="384">
        <f t="shared" si="53"/>
        <v>1</v>
      </c>
      <c r="H78" s="265">
        <f t="shared" si="59"/>
        <v>915</v>
      </c>
      <c r="I78" s="245">
        <f t="shared" si="54"/>
        <v>0.72446555819477432</v>
      </c>
      <c r="J78" s="387" t="s">
        <v>326</v>
      </c>
      <c r="K78" s="235"/>
      <c r="L78" s="235">
        <v>5</v>
      </c>
      <c r="M78" s="489"/>
      <c r="N78" s="517" t="s">
        <v>326</v>
      </c>
      <c r="O78" s="429">
        <f t="shared" si="55"/>
        <v>0.72446555819477432</v>
      </c>
      <c r="P78" s="430">
        <f>IF(AND($J$68="Todas",$J$70="Todas"),SUMIF(DB_ACS_Q1_Q4!$L$5:$L$1328,P$74,DB_ACS_Q1_Q4!$T$5:$T$1328),IF($J$68="Todas",SUMIFS(DB_ACS_Q1_Q4!$T$5:$T$1328,DB_ACS_Q1_Q4!$L$5:$L$1328,P$74,DB_ACS_Q1_Q4!$P$5:$P$1328,$J$70),IF($J$70="Todas",SUMIFS(DB_ACS_Q1_Q4!$T$5:$T$1328,DB_ACS_Q1_Q4!$L$5:$L$1328,P$74,DB_ACS_Q1_Q4!$O$5:$O$1328,$J$68),SUMIFS(DB_ACS_Q1_Q4!$T$5:$T$1328,DB_ACS_Q1_Q4!$L$5:$L$1328,P$74,DB_ACS_Q1_Q4!$O$5:$O$1328,$J$68,DB_ACS_Q1_Q4!$P$5:$P$1328,$J$70))))</f>
        <v>286</v>
      </c>
      <c r="Q78" s="430">
        <f>IF(AND($J$68="Todas",$J$70="Todas"),SUMIF(DB_ACS_Q1_Q4!$L$5:$L$1328,Q$74,DB_ACS_Q1_Q4!$T$5:$T$1328),IF($J$68="Todas",SUMIFS(DB_ACS_Q1_Q4!$T$5:$T$1328,DB_ACS_Q1_Q4!$L$5:$L$1328,Q$74,DB_ACS_Q1_Q4!$P$5:$P$1328,$J$70),IF($J$70="Todas",SUMIFS(DB_ACS_Q1_Q4!$T$5:$T$1328,DB_ACS_Q1_Q4!$L$5:$L$1328,Q$74,DB_ACS_Q1_Q4!$O$5:$O$1328,$J$68),SUMIFS(DB_ACS_Q1_Q4!$T$5:$T$1328,DB_ACS_Q1_Q4!$L$5:$L$1328,Q$74,DB_ACS_Q1_Q4!$O$5:$O$1328,$J$68,DB_ACS_Q1_Q4!$P$5:$P$1328,$J$70))))</f>
        <v>328</v>
      </c>
      <c r="R78" s="430">
        <f>IF(AND($J$68="Todas",$J$70="Todas"),SUMIF(DB_ACS_Q1_Q4!$L$5:$L$1328,R$74,DB_ACS_Q1_Q4!$T$5:$T$1328),IF($J$68="Todas",SUMIFS(DB_ACS_Q1_Q4!$T$5:$T$1328,DB_ACS_Q1_Q4!$L$5:$L$1328,R$74,DB_ACS_Q1_Q4!$P$5:$P$1328,$J$70),IF($J$70="Todas",SUMIFS(DB_ACS_Q1_Q4!$T$5:$T$1328,DB_ACS_Q1_Q4!$L$5:$L$1328,R$74,DB_ACS_Q1_Q4!$O$5:$O$1328,$J$68),SUMIFS(DB_ACS_Q1_Q4!$T$5:$T$1328,DB_ACS_Q1_Q4!$L$5:$L$1328,R$74,DB_ACS_Q1_Q4!$O$5:$O$1328,$J$68,DB_ACS_Q1_Q4!$P$5:$P$1328,$J$70))))</f>
        <v>301</v>
      </c>
      <c r="S78" s="431">
        <f t="shared" si="62"/>
        <v>0.4056737588652482</v>
      </c>
      <c r="T78" s="431">
        <f t="shared" si="60"/>
        <v>0.45116918844566711</v>
      </c>
      <c r="U78" s="431">
        <f t="shared" si="61"/>
        <v>0.43877551020408162</v>
      </c>
      <c r="W78" s="235"/>
      <c r="X78" s="235"/>
      <c r="AB78" s="370"/>
    </row>
    <row r="79" spans="1:32">
      <c r="A79" s="235">
        <v>5</v>
      </c>
      <c r="B79" s="417" t="str">
        <f t="shared" si="51"/>
        <v>Mantenimiento</v>
      </c>
      <c r="C79" s="519">
        <f t="shared" si="57"/>
        <v>152</v>
      </c>
      <c r="D79" s="429">
        <f t="shared" si="58"/>
        <v>0.12034837688044339</v>
      </c>
      <c r="E79" s="235"/>
      <c r="F79" s="386">
        <f t="shared" si="52"/>
        <v>6</v>
      </c>
      <c r="G79" s="384">
        <f t="shared" si="53"/>
        <v>1</v>
      </c>
      <c r="H79" s="265">
        <f t="shared" si="59"/>
        <v>6</v>
      </c>
      <c r="I79" s="245">
        <f t="shared" si="54"/>
        <v>4.7505938242280287E-3</v>
      </c>
      <c r="J79" s="387" t="s">
        <v>380</v>
      </c>
      <c r="K79" s="235"/>
      <c r="L79" s="235">
        <v>6</v>
      </c>
      <c r="M79" s="489"/>
      <c r="N79" s="517" t="s">
        <v>380</v>
      </c>
      <c r="O79" s="429">
        <f t="shared" si="55"/>
        <v>4.7505938242280287E-3</v>
      </c>
      <c r="P79" s="430">
        <f>IF(AND($J$68="Todas",$J$70="Todas"),SUMIF(DB_ACS_Q1_Q4!$L$5:$L$1328,P$74,DB_ACS_Q1_Q4!$U$5:$U$1328),IF($J$68="Todas",SUMIFS(DB_ACS_Q1_Q4!$U$5:$U$1328,DB_ACS_Q1_Q4!$L$5:$L$1328,P$74,DB_ACS_Q1_Q4!$P$5:$P$1328,$J$70),IF($J$70="Todas",SUMIFS(DB_ACS_Q1_Q4!$U$5:$U$1328,DB_ACS_Q1_Q4!$L$5:$L$1328,P$74,DB_ACS_Q1_Q4!$O$5:$O$1328,$J$68),SUMIFS(DB_ACS_Q1_Q4!$U$5:$U$1328,DB_ACS_Q1_Q4!$L$5:$L$1328,P$74,DB_ACS_Q1_Q4!$O$5:$O$1328,$J$68,DB_ACS_Q1_Q4!$P$5:$P$1328,$J$70))))</f>
        <v>2</v>
      </c>
      <c r="Q79" s="430">
        <f>IF(AND($J$68="Todas",$J$70="Todas"),SUMIF(DB_ACS_Q1_Q4!$L$5:$L$1328,Q$74,DB_ACS_Q1_Q4!$U$5:$U$1328),IF($J$68="Todas",SUMIFS(DB_ACS_Q1_Q4!$U$5:$U$1328,DB_ACS_Q1_Q4!$L$5:$L$1328,Q$74,DB_ACS_Q1_Q4!$P$5:$P$1328,$J$70),IF($J$70="Todas",SUMIFS(DB_ACS_Q1_Q4!$U$5:$U$1328,DB_ACS_Q1_Q4!$L$5:$L$1328,Q$74,DB_ACS_Q1_Q4!$O$5:$O$1328,$J$68),SUMIFS(DB_ACS_Q1_Q4!$U$5:$U$1328,DB_ACS_Q1_Q4!$L$5:$L$1328,Q$74,DB_ACS_Q1_Q4!$O$5:$O$1328,$J$68,DB_ACS_Q1_Q4!$P$5:$P$1328,$J$70))))</f>
        <v>2</v>
      </c>
      <c r="R79" s="430">
        <f>IF(AND($J$68="Todas",$J$70="Todas"),SUMIF(DB_ACS_Q1_Q4!$L$5:$L$1328,R$74,DB_ACS_Q1_Q4!$U$5:$U$1328),IF($J$68="Todas",SUMIFS(DB_ACS_Q1_Q4!$U$5:$U$1328,DB_ACS_Q1_Q4!$L$5:$L$1328,R$74,DB_ACS_Q1_Q4!$P$5:$P$1328,$J$70),IF($J$70="Todas",SUMIFS(DB_ACS_Q1_Q4!$U$5:$U$1328,DB_ACS_Q1_Q4!$L$5:$L$1328,R$74,DB_ACS_Q1_Q4!$O$5:$O$1328,$J$68),SUMIFS(DB_ACS_Q1_Q4!$U$5:$U$1328,DB_ACS_Q1_Q4!$L$5:$L$1328,R$74,DB_ACS_Q1_Q4!$O$5:$O$1328,$J$68,DB_ACS_Q1_Q4!$P$5:$P$1328,$J$70))))</f>
        <v>2</v>
      </c>
      <c r="S79" s="431">
        <f t="shared" si="62"/>
        <v>2.8368794326241137E-3</v>
      </c>
      <c r="T79" s="431">
        <f t="shared" si="60"/>
        <v>2.751031636863824E-3</v>
      </c>
      <c r="U79" s="431">
        <f t="shared" si="61"/>
        <v>2.9154518950437317E-3</v>
      </c>
      <c r="W79" s="235"/>
      <c r="X79" s="235"/>
      <c r="AB79" s="370"/>
    </row>
    <row r="80" spans="1:32">
      <c r="A80" s="235">
        <v>6</v>
      </c>
      <c r="B80" s="417" t="str">
        <f t="shared" si="51"/>
        <v>Otros</v>
      </c>
      <c r="C80" s="519">
        <f t="shared" si="57"/>
        <v>81</v>
      </c>
      <c r="D80" s="429">
        <f t="shared" si="58"/>
        <v>6.413301662707839E-2</v>
      </c>
      <c r="E80" s="235"/>
      <c r="F80" s="386">
        <f t="shared" si="52"/>
        <v>30</v>
      </c>
      <c r="G80" s="384">
        <f t="shared" si="53"/>
        <v>1</v>
      </c>
      <c r="H80" s="265">
        <f t="shared" si="59"/>
        <v>30</v>
      </c>
      <c r="I80" s="245">
        <f t="shared" si="54"/>
        <v>2.3752969121140142E-2</v>
      </c>
      <c r="J80" s="387" t="s">
        <v>376</v>
      </c>
      <c r="K80" s="235"/>
      <c r="L80" s="235">
        <v>7</v>
      </c>
      <c r="M80" s="489"/>
      <c r="N80" s="517" t="s">
        <v>376</v>
      </c>
      <c r="O80" s="429">
        <f t="shared" si="55"/>
        <v>2.3752969121140142E-2</v>
      </c>
      <c r="P80" s="430">
        <f>IF(AND($J$68="Todas",$J$70="Todas"),SUMIF(DB_ACS_Q1_Q4!$L$5:$L$1328,P$74,DB_ACS_Q1_Q4!$V$5:$V$1328),IF($J$68="Todas",SUMIFS(DB_ACS_Q1_Q4!$V$5:$V$1328,DB_ACS_Q1_Q4!$L$5:$L$1328,P$74,DB_ACS_Q1_Q4!$P$5:$P$1328,$J$70),IF($J$70="Todas",SUMIFS(DB_ACS_Q1_Q4!$V$5:$V$1328,DB_ACS_Q1_Q4!$L$5:$L$1328,P$74,DB_ACS_Q1_Q4!$O$5:$O$1328,$J$68),SUMIFS(DB_ACS_Q1_Q4!$V$5:$V$1328,DB_ACS_Q1_Q4!$L$5:$L$1328,P$74,DB_ACS_Q1_Q4!$O$5:$O$1328,$J$68,DB_ACS_Q1_Q4!$P$5:$P$1328,$J$70))))</f>
        <v>1</v>
      </c>
      <c r="Q80" s="430">
        <f>IF(AND($J$68="Todas",$J$70="Todas"),SUMIF(DB_ACS_Q1_Q4!$L$5:$L$1328,Q$74,DB_ACS_Q1_Q4!$V$5:$V$1328),IF($J$68="Todas",SUMIFS(DB_ACS_Q1_Q4!$V$5:$V$1328,DB_ACS_Q1_Q4!$L$5:$L$1328,Q$74,DB_ACS_Q1_Q4!$P$5:$P$1328,$J$70),IF($J$70="Todas",SUMIFS(DB_ACS_Q1_Q4!$V$5:$V$1328,DB_ACS_Q1_Q4!$L$5:$L$1328,Q$74,DB_ACS_Q1_Q4!$O$5:$O$1328,$J$68),SUMIFS(DB_ACS_Q1_Q4!$V$5:$V$1328,DB_ACS_Q1_Q4!$L$5:$L$1328,Q$74,DB_ACS_Q1_Q4!$O$5:$O$1328,$J$68,DB_ACS_Q1_Q4!$P$5:$P$1328,$J$70))))</f>
        <v>16</v>
      </c>
      <c r="R80" s="430">
        <f>IF(AND($J$68="Todas",$J$70="Todas"),SUMIF(DB_ACS_Q1_Q4!$L$5:$L$1328,R$74,DB_ACS_Q1_Q4!$V$5:$V$1328),IF($J$68="Todas",SUMIFS(DB_ACS_Q1_Q4!$V$5:$V$1328,DB_ACS_Q1_Q4!$L$5:$L$1328,R$74,DB_ACS_Q1_Q4!$P$5:$P$1328,$J$70),IF($J$70="Todas",SUMIFS(DB_ACS_Q1_Q4!$V$5:$V$1328,DB_ACS_Q1_Q4!$L$5:$L$1328,R$74,DB_ACS_Q1_Q4!$O$5:$O$1328,$J$68),SUMIFS(DB_ACS_Q1_Q4!$V$5:$V$1328,DB_ACS_Q1_Q4!$L$5:$L$1328,R$74,DB_ACS_Q1_Q4!$O$5:$O$1328,$J$68,DB_ACS_Q1_Q4!$P$5:$P$1328,$J$70))))</f>
        <v>13</v>
      </c>
      <c r="S80" s="431">
        <f t="shared" si="62"/>
        <v>1.4184397163120568E-3</v>
      </c>
      <c r="T80" s="431">
        <f t="shared" si="60"/>
        <v>2.2008253094910592E-2</v>
      </c>
      <c r="U80" s="431">
        <f t="shared" si="61"/>
        <v>1.8950437317784258E-2</v>
      </c>
      <c r="W80" s="235"/>
      <c r="X80" s="235"/>
      <c r="Y80" s="370"/>
      <c r="AB80" s="370"/>
    </row>
    <row r="81" spans="1:35">
      <c r="A81" s="235">
        <v>7</v>
      </c>
      <c r="B81" s="417" t="str">
        <f t="shared" si="51"/>
        <v>Precio equipos</v>
      </c>
      <c r="C81" s="519">
        <f t="shared" si="57"/>
        <v>37</v>
      </c>
      <c r="D81" s="429">
        <f t="shared" si="58"/>
        <v>2.9295328582739508E-2</v>
      </c>
      <c r="E81" s="235"/>
      <c r="F81" s="386">
        <f t="shared" si="52"/>
        <v>473</v>
      </c>
      <c r="G81" s="384">
        <f t="shared" si="53"/>
        <v>1</v>
      </c>
      <c r="H81" s="265">
        <f t="shared" si="59"/>
        <v>473</v>
      </c>
      <c r="I81" s="245">
        <f t="shared" si="54"/>
        <v>0.3745051464766429</v>
      </c>
      <c r="J81" s="390" t="s">
        <v>377</v>
      </c>
      <c r="K81" s="235"/>
      <c r="L81" s="235">
        <v>8</v>
      </c>
      <c r="M81" s="489"/>
      <c r="N81" s="517" t="s">
        <v>377</v>
      </c>
      <c r="O81" s="429">
        <f t="shared" si="55"/>
        <v>0.3745051464766429</v>
      </c>
      <c r="P81" s="430">
        <f>IF(AND($J$68="Todas",$J$70="Todas"),SUMIF(DB_ACS_Q1_Q4!$L$5:$L$1328,P$74,DB_ACS_Q1_Q4!$W$5:$W$1328),IF($J$68="Todas",SUMIFS(DB_ACS_Q1_Q4!$W$5:$W$1328,DB_ACS_Q1_Q4!$L$5:$L$1328,P$74,DB_ACS_Q1_Q4!$P$5:$P$1328,$J$70),IF($J$70="Todas",SUMIFS(DB_ACS_Q1_Q4!$W$5:$W$1328,DB_ACS_Q1_Q4!$L$5:$L$1328,P$74,DB_ACS_Q1_Q4!$O$5:$O$1328,$J$68),SUMIFS(DB_ACS_Q1_Q4!$W$5:$W$1328,DB_ACS_Q1_Q4!$L$5:$L$1328,P$74,DB_ACS_Q1_Q4!$O$5:$O$1328,$J$68,DB_ACS_Q1_Q4!$P$5:$P$1328,$J$70))))</f>
        <v>179</v>
      </c>
      <c r="Q81" s="430">
        <f>IF(AND($J$68="Todas",$J$70="Todas"),SUMIF(DB_ACS_Q1_Q4!$L$5:$L$1328,Q$74,DB_ACS_Q1_Q4!$W$5:$W$1328),IF($J$68="Todas",SUMIFS(DB_ACS_Q1_Q4!$W$5:$W$1328,DB_ACS_Q1_Q4!$L$5:$L$1328,Q$74,DB_ACS_Q1_Q4!$P$5:$P$1328,$J$70),IF($J$70="Todas",SUMIFS(DB_ACS_Q1_Q4!$W$5:$W$1328,DB_ACS_Q1_Q4!$L$5:$L$1328,Q$74,DB_ACS_Q1_Q4!$O$5:$O$1328,$J$68),SUMIFS(DB_ACS_Q1_Q4!$W$5:$W$1328,DB_ACS_Q1_Q4!$L$5:$L$1328,Q$74,DB_ACS_Q1_Q4!$O$5:$O$1328,$J$68,DB_ACS_Q1_Q4!$P$5:$P$1328,$J$70))))</f>
        <v>138</v>
      </c>
      <c r="R81" s="430">
        <f>IF(AND($J$68="Todas",$J$70="Todas"),SUMIF(DB_ACS_Q1_Q4!$L$5:$L$1328,R$74,DB_ACS_Q1_Q4!$W$5:$W$1328),IF($J$68="Todas",SUMIFS(DB_ACS_Q1_Q4!$W$5:$W$1328,DB_ACS_Q1_Q4!$L$5:$L$1328,R$74,DB_ACS_Q1_Q4!$P$5:$P$1328,$J$70),IF($J$70="Todas",SUMIFS(DB_ACS_Q1_Q4!$W$5:$W$1328,DB_ACS_Q1_Q4!$L$5:$L$1328,R$74,DB_ACS_Q1_Q4!$O$5:$O$1328,$J$68),SUMIFS(DB_ACS_Q1_Q4!$W$5:$W$1328,DB_ACS_Q1_Q4!$L$5:$L$1328,R$74,DB_ACS_Q1_Q4!$O$5:$O$1328,$J$68,DB_ACS_Q1_Q4!$P$5:$P$1328,$J$70))))</f>
        <v>156</v>
      </c>
      <c r="S81" s="431">
        <f t="shared" si="62"/>
        <v>0.25390070921985813</v>
      </c>
      <c r="T81" s="431">
        <f t="shared" si="60"/>
        <v>0.18982118294360384</v>
      </c>
      <c r="U81" s="431">
        <f t="shared" si="61"/>
        <v>0.22740524781341107</v>
      </c>
      <c r="W81" s="370"/>
      <c r="X81" s="375"/>
      <c r="Y81" s="375"/>
      <c r="Z81" s="370"/>
      <c r="AB81" s="370"/>
    </row>
    <row r="82" spans="1:35">
      <c r="A82" s="235">
        <v>8</v>
      </c>
      <c r="B82" s="417" t="str">
        <f t="shared" si="51"/>
        <v>Almacenamiento</v>
      </c>
      <c r="C82" s="519">
        <f t="shared" si="57"/>
        <v>30</v>
      </c>
      <c r="D82" s="429">
        <f t="shared" si="58"/>
        <v>2.3752969121140142E-2</v>
      </c>
      <c r="E82" s="235"/>
      <c r="F82" s="386">
        <f t="shared" si="52"/>
        <v>152</v>
      </c>
      <c r="G82" s="384">
        <f t="shared" si="53"/>
        <v>1</v>
      </c>
      <c r="H82" s="265">
        <f t="shared" si="59"/>
        <v>152</v>
      </c>
      <c r="I82" s="245">
        <f t="shared" si="54"/>
        <v>0.12034837688044339</v>
      </c>
      <c r="J82" s="390" t="s">
        <v>325</v>
      </c>
      <c r="K82" s="235"/>
      <c r="L82" s="235">
        <v>9</v>
      </c>
      <c r="M82" s="489"/>
      <c r="N82" s="517" t="s">
        <v>325</v>
      </c>
      <c r="O82" s="429">
        <f t="shared" si="55"/>
        <v>0.12034837688044339</v>
      </c>
      <c r="P82" s="430">
        <f>IF(AND($J$68="Todas",$J$70="Todas"),SUMIF(DB_ACS_Q1_Q4!$L$5:$L$1328,P$74,DB_ACS_Q1_Q4!$X$5:$X$1328),IF($J$68="Todas",SUMIFS(DB_ACS_Q1_Q4!$X$5:$X$1328,DB_ACS_Q1_Q4!$L$5:$L$1328,P$74,DB_ACS_Q1_Q4!$P$5:$P$1328,$J$70),IF($J$70="Todas",SUMIFS(DB_ACS_Q1_Q4!$X$5:$X$1328,DB_ACS_Q1_Q4!$L$5:$L$1328,P$74,DB_ACS_Q1_Q4!$O$5:$O$1328,$J$68),SUMIFS(DB_ACS_Q1_Q4!$X$5:$X$1328,DB_ACS_Q1_Q4!$L$5:$L$1328,P$74,DB_ACS_Q1_Q4!$O$5:$O$1328,$J$68,DB_ACS_Q1_Q4!$P$5:$P$1328,$J$70))))</f>
        <v>61</v>
      </c>
      <c r="Q82" s="430">
        <f>IF(AND($J$68="Todas",$J$70="Todas"),SUMIF(DB_ACS_Q1_Q4!$L$5:$L$1328,Q$74,DB_ACS_Q1_Q4!$X$5:$X$1328),IF($J$68="Todas",SUMIFS(DB_ACS_Q1_Q4!$X$5:$X$1328,DB_ACS_Q1_Q4!$L$5:$L$1328,Q$74,DB_ACS_Q1_Q4!$P$5:$P$1328,$J$70),IF($J$70="Todas",SUMIFS(DB_ACS_Q1_Q4!$X$5:$X$1328,DB_ACS_Q1_Q4!$L$5:$L$1328,Q$74,DB_ACS_Q1_Q4!$O$5:$O$1328,$J$68),SUMIFS(DB_ACS_Q1_Q4!$X$5:$X$1328,DB_ACS_Q1_Q4!$L$5:$L$1328,Q$74,DB_ACS_Q1_Q4!$O$5:$O$1328,$J$68,DB_ACS_Q1_Q4!$P$5:$P$1328,$J$70))))</f>
        <v>48</v>
      </c>
      <c r="R82" s="430">
        <f>IF(AND($J$68="Todas",$J$70="Todas"),SUMIF(DB_ACS_Q1_Q4!$L$5:$L$1328,R$74,DB_ACS_Q1_Q4!$X$5:$X$1328),IF($J$68="Todas",SUMIFS(DB_ACS_Q1_Q4!$X$5:$X$1328,DB_ACS_Q1_Q4!$L$5:$L$1328,R$74,DB_ACS_Q1_Q4!$P$5:$P$1328,$J$70),IF($J$70="Todas",SUMIFS(DB_ACS_Q1_Q4!$X$5:$X$1328,DB_ACS_Q1_Q4!$L$5:$L$1328,R$74,DB_ACS_Q1_Q4!$O$5:$O$1328,$J$68),SUMIFS(DB_ACS_Q1_Q4!$X$5:$X$1328,DB_ACS_Q1_Q4!$L$5:$L$1328,R$74,DB_ACS_Q1_Q4!$O$5:$O$1328,$J$68,DB_ACS_Q1_Q4!$P$5:$P$1328,$J$70))))</f>
        <v>43</v>
      </c>
      <c r="S82" s="431">
        <f t="shared" si="62"/>
        <v>8.6524822695035461E-2</v>
      </c>
      <c r="T82" s="431">
        <f t="shared" si="60"/>
        <v>6.6024759284731768E-2</v>
      </c>
      <c r="U82" s="431">
        <f t="shared" si="61"/>
        <v>6.2682215743440239E-2</v>
      </c>
      <c r="W82" s="370"/>
      <c r="X82" s="370"/>
      <c r="Y82" s="370"/>
      <c r="Z82" s="370"/>
    </row>
    <row r="83" spans="1:35" ht="13.5" thickBot="1">
      <c r="A83" s="235">
        <v>9</v>
      </c>
      <c r="B83" s="520" t="str">
        <f t="shared" si="51"/>
        <v>Sostenibilidad</v>
      </c>
      <c r="C83" s="521">
        <f t="shared" si="57"/>
        <v>6</v>
      </c>
      <c r="D83" s="522">
        <f t="shared" si="58"/>
        <v>4.7505938242280287E-3</v>
      </c>
      <c r="E83" s="235"/>
      <c r="F83" s="386">
        <f t="shared" si="52"/>
        <v>81</v>
      </c>
      <c r="G83" s="384">
        <f t="shared" si="53"/>
        <v>1</v>
      </c>
      <c r="H83" s="265">
        <f t="shared" si="59"/>
        <v>81</v>
      </c>
      <c r="I83" s="245">
        <f t="shared" si="54"/>
        <v>6.413301662707839E-2</v>
      </c>
      <c r="J83" s="390" t="s">
        <v>309</v>
      </c>
      <c r="K83" s="235"/>
      <c r="L83" s="235">
        <v>10</v>
      </c>
      <c r="M83" s="492"/>
      <c r="N83" s="523" t="s">
        <v>309</v>
      </c>
      <c r="O83" s="438">
        <f t="shared" si="55"/>
        <v>6.413301662707839E-2</v>
      </c>
      <c r="P83" s="493">
        <f>IF(AND($J$68="Todas",$J$70="Todas"),SUMIF(DB_ACS_Q1_Q4!$L$5:$L$1328,P$74,DB_ACS_Q1_Q4!$Y$5:$Y$1328),IF($J$68="Todas",SUMIFS(DB_ACS_Q1_Q4!$Y$5:$Y$1328,DB_ACS_Q1_Q4!$L$5:$L$1328,P$74,DB_ACS_Q1_Q4!$P$5:$P$1328,$J$70),IF($J$70="Todas",SUMIFS(DB_ACS_Q1_Q4!$Y$5:$Y$1328,DB_ACS_Q1_Q4!$L$5:$L$1328,P$74,DB_ACS_Q1_Q4!$O$5:$O$1328,$J$68),SUMIFS(DB_ACS_Q1_Q4!$Y$5:$Y$1328,DB_ACS_Q1_Q4!$L$5:$L$1328,P$74,DB_ACS_Q1_Q4!$O$5:$O$1328,$J$68,DB_ACS_Q1_Q4!$P$5:$P$1328,$J$70))))</f>
        <v>41</v>
      </c>
      <c r="Q83" s="493">
        <f>IF(AND($J$68="Todas",$J$70="Todas"),SUMIF(DB_ACS_Q1_Q4!$L$5:$L$1328,Q$74,DB_ACS_Q1_Q4!$Y$5:$Y$1328),IF($J$68="Todas",SUMIFS(DB_ACS_Q1_Q4!$Y$5:$Y$1328,DB_ACS_Q1_Q4!$L$5:$L$1328,Q$74,DB_ACS_Q1_Q4!$P$5:$P$1328,$J$70),IF($J$70="Todas",SUMIFS(DB_ACS_Q1_Q4!$Y$5:$Y$1328,DB_ACS_Q1_Q4!$L$5:$L$1328,Q$74,DB_ACS_Q1_Q4!$O$5:$O$1328,$J$68),SUMIFS(DB_ACS_Q1_Q4!$Y$5:$Y$1328,DB_ACS_Q1_Q4!$L$5:$L$1328,Q$74,DB_ACS_Q1_Q4!$O$5:$O$1328,$J$68,DB_ACS_Q1_Q4!$P$5:$P$1328,$J$70))))</f>
        <v>21</v>
      </c>
      <c r="R83" s="493">
        <f>IF(AND($J$68="Todas",$J$70="Todas"),SUMIF(DB_ACS_Q1_Q4!$L$5:$L$1328,R$74,DB_ACS_Q1_Q4!$Y$5:$Y$1328),IF($J$68="Todas",SUMIFS(DB_ACS_Q1_Q4!$Y$5:$Y$1328,DB_ACS_Q1_Q4!$L$5:$L$1328,R$74,DB_ACS_Q1_Q4!$P$5:$P$1328,$J$70),IF($J$70="Todas",SUMIFS(DB_ACS_Q1_Q4!$Y$5:$Y$1328,DB_ACS_Q1_Q4!$L$5:$L$1328,R$74,DB_ACS_Q1_Q4!$O$5:$O$1328,$J$68),SUMIFS(DB_ACS_Q1_Q4!$Y$5:$Y$1328,DB_ACS_Q1_Q4!$L$5:$L$1328,R$74,DB_ACS_Q1_Q4!$O$5:$O$1328,$J$68,DB_ACS_Q1_Q4!$P$5:$P$1328,$J$70))))</f>
        <v>19</v>
      </c>
      <c r="S83" s="494">
        <f t="shared" si="62"/>
        <v>5.8156028368794327E-2</v>
      </c>
      <c r="T83" s="494">
        <f t="shared" si="60"/>
        <v>2.8885832187070151E-2</v>
      </c>
      <c r="U83" s="494">
        <f t="shared" si="61"/>
        <v>2.7696793002915453E-2</v>
      </c>
      <c r="W83" s="370"/>
    </row>
    <row r="84" spans="1:35" ht="13.5" thickTop="1">
      <c r="E84" s="381"/>
      <c r="F84" s="235"/>
      <c r="G84" s="235"/>
      <c r="H84" s="235"/>
      <c r="I84" s="235"/>
      <c r="J84" s="235"/>
      <c r="K84" s="266"/>
      <c r="L84" s="235"/>
      <c r="N84" s="461"/>
      <c r="O84" s="371"/>
      <c r="P84" s="241">
        <f>SUM(P75:P83)</f>
        <v>705</v>
      </c>
      <c r="Q84" s="241">
        <f t="shared" ref="Q84:U84" si="63">SUM(Q75:Q83)</f>
        <v>727</v>
      </c>
      <c r="R84" s="241">
        <f t="shared" si="63"/>
        <v>686</v>
      </c>
      <c r="S84" s="298">
        <f t="shared" si="63"/>
        <v>1</v>
      </c>
      <c r="T84" s="298">
        <f t="shared" si="63"/>
        <v>1</v>
      </c>
      <c r="U84" s="298">
        <f t="shared" si="63"/>
        <v>1</v>
      </c>
      <c r="W84" s="370"/>
    </row>
    <row r="85" spans="1:35">
      <c r="D85" s="235"/>
      <c r="E85" s="381"/>
      <c r="F85" s="381"/>
      <c r="G85" s="381"/>
      <c r="H85" s="381"/>
      <c r="I85" s="381"/>
      <c r="J85" s="381"/>
      <c r="K85" s="266"/>
      <c r="O85" s="236"/>
      <c r="P85" s="235">
        <f>IF(AND($J$68="Todas",$J$70="Todas"),COUNTIF(DB_ACS_Q1_Q4!$L$5:$L$1328,P$74),IF($J$68="Todas",COUNTIFS(DB_ACS_Q1_Q4!$L$5:$L$1328,P$74,DB_ACS_Q1_Q4!$P$5:$P$1328,$J$70),IF($J$70="Todas",COUNTIFS(DB_ACS_Q1_Q4!$L$5:$L$1328,P$74,DB_ACS_Q1_Q4!$O$5:$O$1328,$J$68),COUNTIFS(DB_ACS_Q1_Q4!$L$5:$L$1328,P$74,DB_ACS_Q1_Q4!$O$5:$O$1328,$J$68,DB_ACS_Q1_Q4!$P$5:$P$1328,$J$70))))</f>
        <v>439</v>
      </c>
      <c r="Q85" s="235">
        <f>IF(AND($J$68="Todas",$J$70="Todas"),COUNTIF(DB_ACS_Q1_Q4!$L$5:$L$1328,Q$74),IF($J$68="Todas",COUNTIFS(DB_ACS_Q1_Q4!$L$5:$L$1328,Q$74,DB_ACS_Q1_Q4!$P$5:$P$1328,$J$70),IF($J$70="Todas",COUNTIFS(DB_ACS_Q1_Q4!$L$5:$L$1328,Q$74,DB_ACS_Q1_Q4!$O$5:$O$1328,$J$68),COUNTIFS(DB_ACS_Q1_Q4!$L$5:$L$1328,Q$74,DB_ACS_Q1_Q4!$O$5:$O$1328,$J$68,DB_ACS_Q1_Q4!$P$5:$P$1328,$J$70))))</f>
        <v>433</v>
      </c>
      <c r="R85" s="235">
        <f>IF(AND($J$68="Todas",$J$70="Todas"),COUNTIF(DB_ACS_Q1_Q4!$L$5:$L$1328,R$74),IF($J$68="Todas",COUNTIFS(DB_ACS_Q1_Q4!$L$5:$L$1328,R$74,DB_ACS_Q1_Q4!$P$5:$P$1328,$J$70),IF($J$70="Todas",COUNTIFS(DB_ACS_Q1_Q4!$L$5:$L$1328,R$74,DB_ACS_Q1_Q4!$O$5:$O$1328,$J$68),COUNTIFS(DB_ACS_Q1_Q4!$L$5:$L$1328,R$74,DB_ACS_Q1_Q4!$O$5:$O$1328,$J$68,DB_ACS_Q1_Q4!$P$5:$P$1328,$J$70))))</f>
        <v>391</v>
      </c>
      <c r="S85" s="370"/>
      <c r="T85" s="305"/>
      <c r="U85" s="397"/>
      <c r="W85" s="370"/>
    </row>
    <row r="86" spans="1:35" s="370" customFormat="1">
      <c r="A86" s="375"/>
      <c r="B86" s="305"/>
      <c r="C86" s="305"/>
      <c r="D86" s="305"/>
      <c r="E86" s="305"/>
      <c r="F86" s="305"/>
      <c r="G86" s="305"/>
      <c r="H86" s="305"/>
      <c r="I86" s="305"/>
      <c r="J86" s="305"/>
      <c r="K86" s="305"/>
      <c r="L86" s="305"/>
      <c r="T86" s="305"/>
      <c r="U86" s="397"/>
      <c r="V86" s="305"/>
      <c r="W86" s="305"/>
      <c r="X86" s="305"/>
    </row>
    <row r="87" spans="1:35" s="370" customFormat="1" ht="13.5" thickBot="1">
      <c r="A87" s="375"/>
      <c r="B87" s="305"/>
      <c r="C87" s="305"/>
      <c r="D87" s="305"/>
      <c r="E87" s="305"/>
      <c r="F87" s="305"/>
      <c r="G87" s="305"/>
      <c r="H87" s="305"/>
      <c r="I87" s="305"/>
      <c r="J87" s="305"/>
      <c r="K87" s="305"/>
      <c r="L87" s="305"/>
      <c r="T87" s="305"/>
      <c r="U87" s="397"/>
      <c r="V87" s="305"/>
      <c r="W87" s="305"/>
      <c r="X87" s="305"/>
    </row>
    <row r="88" spans="1:35" s="370" customFormat="1" ht="13.5" thickBot="1">
      <c r="A88" s="375"/>
      <c r="B88" s="305"/>
      <c r="C88" s="305"/>
      <c r="D88" s="524"/>
      <c r="E88" s="305"/>
      <c r="F88" s="305"/>
      <c r="G88" s="305"/>
      <c r="H88" s="305"/>
      <c r="I88" s="305"/>
      <c r="J88" s="305"/>
      <c r="K88" s="305"/>
      <c r="L88" s="305"/>
      <c r="T88" s="305"/>
      <c r="U88" s="397"/>
      <c r="V88" s="305"/>
      <c r="W88" s="305"/>
      <c r="X88" s="305"/>
    </row>
    <row r="89" spans="1:35" s="370" customFormat="1" ht="13.5" thickBot="1">
      <c r="A89" s="375"/>
      <c r="B89" s="305"/>
      <c r="C89" s="305"/>
      <c r="D89" s="525"/>
      <c r="E89" s="305"/>
      <c r="F89" s="305"/>
      <c r="G89" s="305"/>
      <c r="H89" s="305"/>
      <c r="I89" s="305"/>
      <c r="J89" s="305"/>
      <c r="K89" s="305"/>
      <c r="L89" s="305"/>
      <c r="T89" s="305"/>
      <c r="U89" s="397"/>
      <c r="V89" s="305"/>
      <c r="W89" s="305"/>
      <c r="X89" s="305"/>
    </row>
    <row r="90" spans="1:35" s="370" customFormat="1" ht="13.5" thickBot="1">
      <c r="A90" s="375"/>
      <c r="B90" s="305"/>
      <c r="C90" s="305"/>
      <c r="D90" s="525"/>
      <c r="E90" s="305"/>
      <c r="F90" s="305"/>
      <c r="G90" s="305"/>
      <c r="H90" s="305"/>
      <c r="I90" s="305"/>
      <c r="J90" s="305"/>
      <c r="K90" s="305"/>
      <c r="L90" s="305"/>
      <c r="T90" s="305"/>
      <c r="U90" s="397"/>
      <c r="V90" s="305"/>
      <c r="W90" s="305"/>
      <c r="X90" s="305"/>
    </row>
    <row r="91" spans="1:35" s="370" customFormat="1" ht="13.5" thickBot="1">
      <c r="A91" s="375"/>
      <c r="B91" s="305"/>
      <c r="C91" s="305"/>
      <c r="D91" s="525"/>
      <c r="E91" s="305"/>
      <c r="F91" s="305"/>
      <c r="G91" s="305"/>
      <c r="H91" s="305"/>
      <c r="I91" s="305"/>
      <c r="J91" s="305"/>
      <c r="K91" s="305"/>
      <c r="L91" s="305"/>
      <c r="T91" s="305"/>
      <c r="U91" s="397"/>
      <c r="V91" s="305"/>
      <c r="W91" s="305"/>
      <c r="X91" s="305"/>
      <c r="Y91" s="236"/>
      <c r="Z91" s="236"/>
      <c r="AA91" s="236"/>
      <c r="AB91" s="236"/>
      <c r="AC91" s="236"/>
      <c r="AD91" s="236"/>
      <c r="AE91" s="236"/>
      <c r="AF91" s="236"/>
    </row>
    <row r="92" spans="1:35" s="370" customFormat="1" ht="13.5" thickBot="1">
      <c r="A92" s="375"/>
      <c r="B92" s="305"/>
      <c r="C92" s="305"/>
      <c r="D92" s="525"/>
      <c r="E92" s="305"/>
      <c r="F92" s="305"/>
      <c r="G92" s="305"/>
      <c r="H92" s="305"/>
      <c r="I92" s="305"/>
      <c r="J92" s="305"/>
      <c r="K92" s="305"/>
      <c r="L92" s="305"/>
      <c r="T92" s="305"/>
      <c r="U92" s="397"/>
      <c r="V92" s="305"/>
      <c r="W92" s="305"/>
      <c r="X92" s="305"/>
      <c r="AG92" s="236"/>
      <c r="AH92" s="236"/>
      <c r="AI92" s="236"/>
    </row>
    <row r="93" spans="1:35" s="370" customFormat="1" ht="13.5" thickBot="1">
      <c r="A93" s="375"/>
      <c r="B93" s="305"/>
      <c r="C93" s="305"/>
      <c r="D93" s="525"/>
      <c r="E93" s="305"/>
      <c r="F93" s="305"/>
      <c r="G93" s="305"/>
      <c r="H93" s="305"/>
      <c r="I93" s="305"/>
      <c r="J93" s="305"/>
      <c r="K93" s="305"/>
      <c r="L93" s="305"/>
      <c r="T93" s="305"/>
      <c r="U93" s="397"/>
      <c r="V93" s="305"/>
      <c r="W93" s="305"/>
      <c r="X93" s="305"/>
      <c r="AI93" s="236"/>
    </row>
    <row r="94" spans="1:35" s="370" customFormat="1" ht="13.5" thickBot="1">
      <c r="A94" s="375"/>
      <c r="B94" s="305"/>
      <c r="C94" s="305"/>
      <c r="D94" s="525"/>
      <c r="E94" s="305"/>
      <c r="F94" s="305"/>
      <c r="G94" s="305"/>
      <c r="H94" s="305"/>
      <c r="I94" s="305"/>
      <c r="J94" s="305"/>
      <c r="K94" s="305"/>
      <c r="L94" s="305"/>
      <c r="T94" s="305"/>
      <c r="U94" s="397"/>
      <c r="V94" s="305"/>
      <c r="W94" s="305"/>
      <c r="X94" s="305"/>
      <c r="AI94" s="236"/>
    </row>
    <row r="95" spans="1:35" s="370" customFormat="1" ht="13.5" thickBot="1">
      <c r="A95" s="375"/>
      <c r="B95" s="305"/>
      <c r="C95" s="305"/>
      <c r="D95" s="525"/>
      <c r="E95" s="305"/>
      <c r="F95" s="305"/>
      <c r="G95" s="305"/>
      <c r="H95" s="305"/>
      <c r="I95" s="305"/>
      <c r="J95" s="305"/>
      <c r="K95" s="305"/>
      <c r="L95" s="305"/>
      <c r="T95" s="305"/>
      <c r="U95" s="397"/>
      <c r="V95" s="305"/>
      <c r="W95" s="305"/>
      <c r="X95" s="305"/>
      <c r="AI95" s="236"/>
    </row>
    <row r="96" spans="1:35" s="370" customFormat="1" ht="13.5" thickBot="1">
      <c r="A96" s="375"/>
      <c r="B96" s="305"/>
      <c r="C96" s="305"/>
      <c r="D96" s="525"/>
      <c r="E96" s="305"/>
      <c r="F96" s="305"/>
      <c r="G96" s="305"/>
      <c r="H96" s="305"/>
      <c r="I96" s="305"/>
      <c r="J96" s="305"/>
      <c r="K96" s="305"/>
      <c r="L96" s="305"/>
      <c r="T96" s="305"/>
      <c r="U96" s="397"/>
      <c r="V96" s="305"/>
      <c r="W96" s="305"/>
      <c r="X96" s="305"/>
      <c r="AI96" s="236"/>
    </row>
    <row r="97" spans="1:35" s="370" customFormat="1">
      <c r="A97" s="375"/>
      <c r="B97" s="305"/>
      <c r="C97" s="305"/>
      <c r="D97" s="305"/>
      <c r="E97" s="305"/>
      <c r="F97" s="305"/>
      <c r="G97" s="305"/>
      <c r="H97" s="305"/>
      <c r="I97" s="305"/>
      <c r="J97" s="305"/>
      <c r="K97" s="305"/>
      <c r="L97" s="305"/>
      <c r="T97" s="305"/>
      <c r="U97" s="397"/>
      <c r="V97" s="305"/>
      <c r="W97" s="305"/>
      <c r="X97" s="305"/>
      <c r="AI97" s="236"/>
    </row>
    <row r="98" spans="1:35" s="370" customFormat="1">
      <c r="A98" s="375"/>
      <c r="B98" s="305"/>
      <c r="C98" s="305"/>
      <c r="D98" s="305"/>
      <c r="E98" s="305"/>
      <c r="F98" s="305"/>
      <c r="G98" s="305"/>
      <c r="H98" s="305"/>
      <c r="I98" s="305"/>
      <c r="J98" s="305"/>
      <c r="K98" s="305"/>
      <c r="L98" s="305"/>
      <c r="T98" s="305"/>
      <c r="U98" s="397"/>
      <c r="V98" s="305"/>
      <c r="W98" s="305"/>
      <c r="X98" s="305"/>
      <c r="AI98" s="236"/>
    </row>
    <row r="99" spans="1:35" s="370" customFormat="1">
      <c r="A99" s="375"/>
      <c r="B99" s="305"/>
      <c r="C99" s="305"/>
      <c r="D99" s="305"/>
      <c r="E99" s="305"/>
      <c r="F99" s="305"/>
      <c r="G99" s="305"/>
      <c r="H99" s="305"/>
      <c r="I99" s="305"/>
      <c r="J99" s="305"/>
      <c r="K99" s="305"/>
      <c r="L99" s="305"/>
      <c r="T99" s="305"/>
      <c r="U99" s="397"/>
      <c r="V99" s="305"/>
      <c r="W99" s="305"/>
      <c r="X99" s="305"/>
      <c r="AI99" s="236"/>
    </row>
    <row r="100" spans="1:35" s="370" customFormat="1">
      <c r="A100" s="375"/>
      <c r="B100" s="305"/>
      <c r="C100" s="305"/>
      <c r="D100" s="305"/>
      <c r="E100" s="305"/>
      <c r="F100" s="305"/>
      <c r="G100" s="305"/>
      <c r="H100" s="305"/>
      <c r="I100" s="305"/>
      <c r="J100" s="305"/>
      <c r="K100" s="305"/>
      <c r="L100" s="305"/>
      <c r="T100" s="305"/>
      <c r="U100" s="397"/>
      <c r="V100" s="305"/>
      <c r="W100" s="305"/>
      <c r="X100" s="305"/>
      <c r="AI100" s="236"/>
    </row>
    <row r="101" spans="1:35" s="370" customFormat="1">
      <c r="A101" s="375"/>
      <c r="B101" s="305"/>
      <c r="C101" s="305"/>
      <c r="D101" s="305"/>
      <c r="E101" s="305"/>
      <c r="F101" s="305"/>
      <c r="G101" s="305"/>
      <c r="H101" s="305"/>
      <c r="I101" s="305"/>
      <c r="J101" s="305"/>
      <c r="K101" s="305"/>
      <c r="L101" s="305"/>
      <c r="T101" s="305"/>
      <c r="U101" s="397"/>
      <c r="V101" s="305"/>
      <c r="W101" s="305"/>
      <c r="X101" s="305"/>
      <c r="AI101" s="236"/>
    </row>
    <row r="102" spans="1:35" s="370" customFormat="1">
      <c r="A102" s="375"/>
      <c r="B102" s="305"/>
      <c r="C102" s="305"/>
      <c r="D102" s="305"/>
      <c r="E102" s="305"/>
      <c r="F102" s="305"/>
      <c r="G102" s="305"/>
      <c r="H102" s="305"/>
      <c r="I102" s="305"/>
      <c r="J102" s="305"/>
      <c r="K102" s="305"/>
      <c r="L102" s="305"/>
      <c r="T102" s="305"/>
      <c r="U102" s="397"/>
      <c r="V102" s="305"/>
      <c r="W102" s="305"/>
      <c r="X102" s="305"/>
      <c r="AI102" s="236"/>
    </row>
    <row r="103" spans="1:35" s="370" customFormat="1">
      <c r="A103" s="375"/>
      <c r="B103" s="305"/>
      <c r="C103" s="305"/>
      <c r="D103" s="305"/>
      <c r="E103" s="305"/>
      <c r="F103" s="305"/>
      <c r="G103" s="305"/>
      <c r="H103" s="305"/>
      <c r="I103" s="305"/>
      <c r="J103" s="305"/>
      <c r="K103" s="305"/>
      <c r="L103" s="305"/>
      <c r="S103" s="236"/>
      <c r="T103" s="305"/>
      <c r="U103" s="397"/>
      <c r="V103" s="305"/>
      <c r="W103" s="305"/>
      <c r="X103" s="305"/>
      <c r="AI103" s="236"/>
    </row>
    <row r="104" spans="1:35" s="370" customFormat="1">
      <c r="A104" s="235"/>
      <c r="B104" s="305"/>
      <c r="C104" s="305"/>
      <c r="D104" s="305"/>
      <c r="E104" s="305"/>
      <c r="F104" s="305"/>
      <c r="G104" s="305"/>
      <c r="H104" s="305"/>
      <c r="I104" s="305"/>
      <c r="J104" s="305"/>
      <c r="K104" s="305"/>
      <c r="L104" s="305"/>
      <c r="S104" s="236"/>
      <c r="T104" s="236"/>
      <c r="U104" s="239"/>
      <c r="V104" s="305"/>
      <c r="W104" s="305"/>
      <c r="X104" s="305"/>
      <c r="Y104" s="236"/>
      <c r="Z104" s="236"/>
      <c r="AA104" s="236"/>
      <c r="AB104" s="236"/>
      <c r="AC104" s="236"/>
      <c r="AD104" s="236"/>
      <c r="AE104" s="236"/>
      <c r="AF104" s="236"/>
      <c r="AI104" s="236"/>
    </row>
    <row r="105" spans="1:35">
      <c r="M105" s="370"/>
      <c r="N105" s="370"/>
    </row>
    <row r="112" spans="1:35">
      <c r="O112" s="236"/>
    </row>
    <row r="113" spans="2:35">
      <c r="O113" s="236"/>
    </row>
    <row r="114" spans="2:35">
      <c r="O114" s="236"/>
    </row>
    <row r="115" spans="2:35">
      <c r="O115" s="236"/>
    </row>
    <row r="116" spans="2:35">
      <c r="O116" s="236"/>
    </row>
    <row r="117" spans="2:35">
      <c r="O117" s="236"/>
    </row>
    <row r="118" spans="2:35">
      <c r="O118" s="236"/>
      <c r="AI118" s="370"/>
    </row>
    <row r="119" spans="2:35">
      <c r="O119" s="236"/>
      <c r="AI119" s="370"/>
    </row>
    <row r="120" spans="2:35">
      <c r="O120" s="236"/>
    </row>
    <row r="121" spans="2:35">
      <c r="O121" s="236"/>
    </row>
    <row r="122" spans="2:35">
      <c r="B122" s="398"/>
      <c r="C122" s="399"/>
      <c r="D122" s="400"/>
      <c r="E122" s="400"/>
      <c r="F122" s="400"/>
      <c r="G122" s="249"/>
      <c r="H122" s="370"/>
      <c r="I122" s="340"/>
      <c r="J122" s="340"/>
      <c r="K122" s="340"/>
      <c r="L122" s="249"/>
      <c r="O122" s="236"/>
      <c r="AI122" s="370"/>
    </row>
    <row r="123" spans="2:35">
      <c r="B123" s="398"/>
      <c r="C123" s="399"/>
      <c r="D123" s="400"/>
      <c r="E123" s="400"/>
      <c r="F123" s="400"/>
      <c r="G123" s="249"/>
      <c r="H123" s="370"/>
      <c r="I123" s="340"/>
      <c r="J123" s="340"/>
      <c r="K123" s="340"/>
      <c r="L123" s="249"/>
      <c r="O123" s="236"/>
      <c r="AG123" s="398"/>
    </row>
    <row r="124" spans="2:35">
      <c r="B124" s="398"/>
      <c r="C124" s="399"/>
      <c r="D124" s="400"/>
      <c r="E124" s="400"/>
      <c r="F124" s="400"/>
      <c r="G124" s="249"/>
      <c r="H124" s="370"/>
      <c r="I124" s="340"/>
      <c r="J124" s="340"/>
      <c r="K124" s="340"/>
      <c r="L124" s="249"/>
      <c r="O124" s="236"/>
      <c r="AG124" s="398"/>
    </row>
    <row r="125" spans="2:35">
      <c r="B125" s="398"/>
      <c r="C125" s="399"/>
      <c r="D125" s="400"/>
      <c r="E125" s="400"/>
      <c r="F125" s="400"/>
      <c r="G125" s="249"/>
      <c r="H125" s="370"/>
      <c r="I125" s="340"/>
      <c r="J125" s="340"/>
      <c r="K125" s="340"/>
      <c r="L125" s="249"/>
      <c r="O125" s="236"/>
      <c r="AG125" s="398"/>
    </row>
    <row r="126" spans="2:35">
      <c r="B126" s="370"/>
      <c r="C126" s="370"/>
      <c r="D126" s="370"/>
      <c r="E126" s="370"/>
      <c r="F126" s="370"/>
      <c r="G126" s="370"/>
      <c r="H126" s="370"/>
      <c r="I126" s="370"/>
      <c r="J126" s="370"/>
      <c r="K126" s="370"/>
      <c r="L126" s="370"/>
      <c r="O126" s="236"/>
      <c r="AG126" s="398"/>
    </row>
    <row r="127" spans="2:35">
      <c r="B127" s="370"/>
      <c r="C127" s="370"/>
      <c r="D127" s="370"/>
      <c r="E127" s="370"/>
      <c r="F127" s="370"/>
      <c r="G127" s="370"/>
      <c r="H127" s="370"/>
      <c r="I127" s="370"/>
      <c r="J127" s="370"/>
      <c r="K127" s="370"/>
      <c r="L127" s="370"/>
      <c r="O127" s="236"/>
      <c r="AG127" s="381"/>
    </row>
    <row r="128" spans="2:35">
      <c r="B128" s="370"/>
      <c r="C128" s="370"/>
      <c r="D128" s="370"/>
      <c r="E128" s="370"/>
      <c r="F128" s="370"/>
      <c r="G128" s="370"/>
      <c r="H128" s="370"/>
      <c r="I128" s="370"/>
      <c r="J128" s="370"/>
      <c r="K128" s="370"/>
      <c r="L128" s="370"/>
      <c r="O128" s="236"/>
      <c r="AG128" s="381"/>
    </row>
    <row r="129" spans="15:33">
      <c r="O129" s="236"/>
      <c r="AG129" s="381"/>
    </row>
    <row r="130" spans="15:33">
      <c r="O130" s="236"/>
      <c r="AG130" s="381"/>
    </row>
    <row r="131" spans="15:33">
      <c r="O131" s="236"/>
      <c r="AG131" s="381"/>
    </row>
    <row r="132" spans="15:33">
      <c r="O132" s="236"/>
      <c r="AG132" s="381"/>
    </row>
    <row r="133" spans="15:33">
      <c r="O133" s="236"/>
      <c r="Y133" s="235"/>
      <c r="Z133" s="235"/>
      <c r="AA133" s="235"/>
      <c r="AB133" s="235"/>
      <c r="AC133" s="401"/>
      <c r="AD133" s="401"/>
      <c r="AE133" s="401"/>
      <c r="AF133" s="401"/>
      <c r="AG133" s="381"/>
    </row>
    <row r="134" spans="15:33">
      <c r="O134" s="236"/>
      <c r="Y134" s="235"/>
      <c r="Z134" s="235"/>
      <c r="AA134" s="235"/>
      <c r="AB134" s="235"/>
      <c r="AC134" s="401"/>
      <c r="AD134" s="401"/>
      <c r="AE134" s="401"/>
      <c r="AF134" s="401"/>
      <c r="AG134" s="381"/>
    </row>
    <row r="135" spans="15:33">
      <c r="O135" s="236"/>
      <c r="Y135" s="401"/>
      <c r="Z135" s="401"/>
      <c r="AA135" s="401"/>
      <c r="AB135" s="401"/>
      <c r="AC135" s="401"/>
      <c r="AD135" s="401"/>
      <c r="AE135" s="401"/>
      <c r="AF135" s="401"/>
      <c r="AG135" s="381"/>
    </row>
    <row r="136" spans="15:33">
      <c r="O136" s="236"/>
      <c r="AG136" s="381"/>
    </row>
    <row r="137" spans="15:33">
      <c r="O137" s="236"/>
      <c r="AG137" s="381"/>
    </row>
    <row r="138" spans="15:33">
      <c r="O138" s="236"/>
    </row>
    <row r="139" spans="15:33">
      <c r="O139" s="236"/>
      <c r="W139" s="402"/>
    </row>
    <row r="140" spans="15:33">
      <c r="O140" s="236"/>
      <c r="W140" s="402"/>
    </row>
    <row r="141" spans="15:33">
      <c r="O141" s="236"/>
      <c r="W141" s="402"/>
    </row>
    <row r="142" spans="15:33">
      <c r="O142" s="236"/>
    </row>
    <row r="143" spans="15:33">
      <c r="O143" s="236"/>
      <c r="W143" s="403"/>
    </row>
    <row r="144" spans="15:33">
      <c r="O144" s="236"/>
    </row>
    <row r="145" spans="15:33">
      <c r="O145" s="236"/>
      <c r="V145" s="404"/>
      <c r="W145" s="405"/>
      <c r="X145" s="405"/>
      <c r="Y145" s="405"/>
      <c r="Z145" s="405"/>
      <c r="AA145" s="405"/>
      <c r="AB145" s="405"/>
      <c r="AC145" s="405"/>
      <c r="AD145" s="405"/>
      <c r="AE145" s="405"/>
      <c r="AF145" s="405"/>
    </row>
    <row r="146" spans="15:33">
      <c r="O146" s="236"/>
      <c r="AG146" s="405"/>
    </row>
    <row r="147" spans="15:33">
      <c r="O147" s="236"/>
    </row>
    <row r="148" spans="15:33">
      <c r="O148" s="236"/>
    </row>
    <row r="149" spans="15:33">
      <c r="O149" s="236"/>
    </row>
    <row r="150" spans="15:33">
      <c r="O150" s="236"/>
    </row>
    <row r="151" spans="15:33">
      <c r="O151" s="236"/>
    </row>
    <row r="152" spans="15:33">
      <c r="O152" s="236"/>
    </row>
    <row r="153" spans="15:33">
      <c r="O153" s="236"/>
    </row>
    <row r="154" spans="15:33">
      <c r="O154" s="236"/>
    </row>
    <row r="155" spans="15:33">
      <c r="O155" s="236"/>
    </row>
    <row r="156" spans="15:33">
      <c r="O156" s="236"/>
    </row>
    <row r="157" spans="15:33">
      <c r="O157" s="236"/>
    </row>
    <row r="158" spans="15:33">
      <c r="O158" s="236"/>
    </row>
    <row r="159" spans="15:33">
      <c r="O159" s="236"/>
    </row>
    <row r="160" spans="15:33">
      <c r="O160" s="236"/>
    </row>
    <row r="161" spans="15:15">
      <c r="O161" s="236"/>
    </row>
    <row r="162" spans="15:15">
      <c r="O162" s="236"/>
    </row>
    <row r="163" spans="15:15">
      <c r="O163" s="236"/>
    </row>
    <row r="164" spans="15:15">
      <c r="O164" s="236"/>
    </row>
    <row r="165" spans="15:15">
      <c r="O165" s="236"/>
    </row>
    <row r="166" spans="15:15">
      <c r="O166" s="236"/>
    </row>
    <row r="167" spans="15:15">
      <c r="O167" s="236"/>
    </row>
    <row r="168" spans="15:15">
      <c r="O168" s="236"/>
    </row>
    <row r="169" spans="15:15">
      <c r="O169" s="236"/>
    </row>
    <row r="170" spans="15:15">
      <c r="O170" s="236"/>
    </row>
    <row r="171" spans="15:15">
      <c r="O171" s="236"/>
    </row>
    <row r="172" spans="15:15">
      <c r="O172" s="236"/>
    </row>
    <row r="173" spans="15:15">
      <c r="O173" s="236"/>
    </row>
    <row r="174" spans="15:15">
      <c r="O174" s="236"/>
    </row>
    <row r="175" spans="15:15">
      <c r="O175" s="236"/>
    </row>
    <row r="176" spans="15:15">
      <c r="O176" s="236"/>
    </row>
    <row r="177" spans="15:15">
      <c r="O177" s="236"/>
    </row>
    <row r="178" spans="15:15">
      <c r="O178" s="236"/>
    </row>
    <row r="179" spans="15:15">
      <c r="O179" s="236"/>
    </row>
    <row r="180" spans="15:15">
      <c r="O180" s="236"/>
    </row>
    <row r="181" spans="15:15">
      <c r="O181" s="236"/>
    </row>
    <row r="182" spans="15:15">
      <c r="O182" s="236"/>
    </row>
    <row r="183" spans="15:15">
      <c r="O183" s="236"/>
    </row>
    <row r="184" spans="15:15">
      <c r="O184" s="236"/>
    </row>
    <row r="185" spans="15:15">
      <c r="O185" s="236"/>
    </row>
    <row r="186" spans="15:15">
      <c r="O186" s="236"/>
    </row>
    <row r="187" spans="15:15">
      <c r="O187" s="236"/>
    </row>
    <row r="188" spans="15:15">
      <c r="O188" s="236"/>
    </row>
    <row r="189" spans="15:15">
      <c r="O189" s="236"/>
    </row>
    <row r="190" spans="15:15">
      <c r="O190" s="236"/>
    </row>
    <row r="191" spans="15:15">
      <c r="O191" s="236"/>
    </row>
    <row r="192" spans="15:15">
      <c r="O192" s="236"/>
    </row>
    <row r="193" spans="15:15">
      <c r="O193" s="236"/>
    </row>
    <row r="194" spans="15:15">
      <c r="O194" s="236"/>
    </row>
    <row r="195" spans="15:15">
      <c r="O195" s="236"/>
    </row>
    <row r="196" spans="15:15">
      <c r="O196" s="236"/>
    </row>
    <row r="197" spans="15:15">
      <c r="O197" s="236"/>
    </row>
    <row r="198" spans="15:15">
      <c r="O198" s="236"/>
    </row>
    <row r="199" spans="15:15">
      <c r="O199" s="236"/>
    </row>
    <row r="200" spans="15:15">
      <c r="O200" s="236"/>
    </row>
    <row r="201" spans="15:15">
      <c r="O201" s="236"/>
    </row>
    <row r="202" spans="15:15">
      <c r="O202" s="236"/>
    </row>
    <row r="203" spans="15:15">
      <c r="O203" s="236"/>
    </row>
    <row r="204" spans="15:15">
      <c r="O204" s="236"/>
    </row>
    <row r="205" spans="15:15">
      <c r="O205" s="236"/>
    </row>
    <row r="206" spans="15:15">
      <c r="O206" s="236"/>
    </row>
    <row r="207" spans="15:15">
      <c r="O207" s="236"/>
    </row>
    <row r="208" spans="15:15">
      <c r="O208" s="236"/>
    </row>
    <row r="209" spans="15:15">
      <c r="O209" s="236"/>
    </row>
    <row r="210" spans="15:15">
      <c r="O210" s="236"/>
    </row>
    <row r="211" spans="15:15">
      <c r="O211" s="236"/>
    </row>
    <row r="212" spans="15:15">
      <c r="O212" s="236"/>
    </row>
    <row r="213" spans="15:15">
      <c r="O213" s="236"/>
    </row>
    <row r="214" spans="15:15">
      <c r="O214" s="236"/>
    </row>
    <row r="215" spans="15:15">
      <c r="O215" s="236"/>
    </row>
    <row r="216" spans="15:15">
      <c r="O216" s="236"/>
    </row>
    <row r="217" spans="15:15">
      <c r="O217" s="236"/>
    </row>
    <row r="218" spans="15:15">
      <c r="O218" s="236"/>
    </row>
    <row r="219" spans="15:15">
      <c r="O219" s="236"/>
    </row>
    <row r="220" spans="15:15">
      <c r="O220" s="236"/>
    </row>
    <row r="221" spans="15:15">
      <c r="O221" s="236"/>
    </row>
    <row r="222" spans="15:15">
      <c r="O222" s="236"/>
    </row>
    <row r="223" spans="15:15">
      <c r="O223" s="236"/>
    </row>
    <row r="224" spans="15:15">
      <c r="O224" s="236"/>
    </row>
    <row r="225" spans="15:15">
      <c r="O225" s="236"/>
    </row>
    <row r="226" spans="15:15">
      <c r="O226" s="236"/>
    </row>
    <row r="227" spans="15:15">
      <c r="O227" s="236"/>
    </row>
    <row r="228" spans="15:15">
      <c r="O228" s="236"/>
    </row>
    <row r="229" spans="15:15">
      <c r="O229" s="236"/>
    </row>
    <row r="230" spans="15:15">
      <c r="O230" s="236"/>
    </row>
    <row r="231" spans="15:15">
      <c r="O231" s="236"/>
    </row>
    <row r="232" spans="15:15">
      <c r="O232" s="236"/>
    </row>
    <row r="233" spans="15:15">
      <c r="O233" s="236"/>
    </row>
    <row r="234" spans="15:15">
      <c r="O234" s="236"/>
    </row>
    <row r="235" spans="15:15">
      <c r="O235" s="236"/>
    </row>
    <row r="236" spans="15:15">
      <c r="O236" s="236"/>
    </row>
    <row r="237" spans="15:15">
      <c r="O237" s="236"/>
    </row>
    <row r="238" spans="15:15">
      <c r="O238" s="236"/>
    </row>
    <row r="239" spans="15:15">
      <c r="O239" s="236"/>
    </row>
    <row r="240" spans="15:15">
      <c r="O240" s="236"/>
    </row>
    <row r="242" spans="15:15">
      <c r="O242" s="236"/>
    </row>
    <row r="243" spans="15:15">
      <c r="O243" s="236"/>
    </row>
    <row r="244" spans="15:15">
      <c r="O244" s="236"/>
    </row>
    <row r="245" spans="15:15">
      <c r="O245" s="236"/>
    </row>
    <row r="246" spans="15:15">
      <c r="O246" s="236"/>
    </row>
    <row r="247" spans="15:15">
      <c r="O247" s="236"/>
    </row>
    <row r="248" spans="15:15">
      <c r="O248" s="236"/>
    </row>
    <row r="249" spans="15:15">
      <c r="O249" s="236"/>
    </row>
    <row r="250" spans="15:15">
      <c r="O250" s="236"/>
    </row>
    <row r="251" spans="15:15">
      <c r="O251" s="236"/>
    </row>
    <row r="252" spans="15:15">
      <c r="O252" s="236"/>
    </row>
    <row r="253" spans="15:15">
      <c r="O253" s="236"/>
    </row>
    <row r="254" spans="15:15">
      <c r="O254" s="236"/>
    </row>
    <row r="255" spans="15:15">
      <c r="O255" s="236"/>
    </row>
    <row r="256" spans="15:15">
      <c r="O256" s="236"/>
    </row>
    <row r="257" spans="15:15">
      <c r="O257" s="236"/>
    </row>
    <row r="258" spans="15:15">
      <c r="O258" s="236"/>
    </row>
    <row r="259" spans="15:15">
      <c r="O259" s="236"/>
    </row>
    <row r="260" spans="15:15">
      <c r="O260" s="236"/>
    </row>
    <row r="261" spans="15:15">
      <c r="O261" s="236"/>
    </row>
    <row r="262" spans="15:15">
      <c r="O262" s="236"/>
    </row>
    <row r="263" spans="15:15">
      <c r="O263" s="236"/>
    </row>
    <row r="264" spans="15:15">
      <c r="O264" s="236"/>
    </row>
    <row r="265" spans="15:15">
      <c r="O265" s="236"/>
    </row>
    <row r="266" spans="15:15">
      <c r="O266" s="236"/>
    </row>
    <row r="267" spans="15:15">
      <c r="O267" s="236"/>
    </row>
    <row r="268" spans="15:15">
      <c r="O268" s="236"/>
    </row>
  </sheetData>
  <sheetProtection password="E269" sheet="1" objects="1" scenarios="1"/>
  <mergeCells count="3">
    <mergeCell ref="N4:O4"/>
    <mergeCell ref="N5:O5"/>
    <mergeCell ref="N6:O6"/>
  </mergeCells>
  <dataValidations count="5">
    <dataValidation type="list" allowBlank="1" showInputMessage="1" showErrorMessage="1" sqref="J70">
      <formula1>$A$23:$A$26</formula1>
    </dataValidation>
    <dataValidation type="list" allowBlank="1" showInputMessage="1" showErrorMessage="1" sqref="B27">
      <formula1>$A$24:$A$26</formula1>
    </dataValidation>
    <dataValidation type="list" allowBlank="1" showInputMessage="1" showErrorMessage="1" sqref="J5 J69">
      <formula1>$J$1:$M$1</formula1>
    </dataValidation>
    <dataValidation type="list" allowBlank="1" showInputMessage="1" showErrorMessage="1" sqref="J4 J68">
      <formula1>$G$1:$I$1</formula1>
    </dataValidation>
    <dataValidation type="list" allowBlank="1" showInputMessage="1" showErrorMessage="1" sqref="N4">
      <formula1>$B$9:$B$19</formula1>
    </dataValidation>
  </dataValidations>
  <pageMargins left="0.7" right="0.7" top="0.75" bottom="0.75" header="0.3" footer="0.3"/>
  <pageSetup paperSize="9" scale="2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A268"/>
  <sheetViews>
    <sheetView showGridLines="0" showRowColHeaders="0" showZeros="0" zoomScaleNormal="100" zoomScaleSheetLayoutView="106" workbookViewId="0">
      <selection activeCell="J5" sqref="J5"/>
    </sheetView>
  </sheetViews>
  <sheetFormatPr baseColWidth="10" defaultRowHeight="12.75"/>
  <cols>
    <col min="1" max="1" width="1.625" style="432" customWidth="1"/>
    <col min="2" max="2" width="18.625" style="305" customWidth="1"/>
    <col min="3"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458" customWidth="1"/>
    <col min="12" max="12" width="8.625" style="458" customWidth="1"/>
    <col min="13" max="13" width="12.625" style="458" customWidth="1"/>
    <col min="14" max="14" width="9.625" style="458" customWidth="1"/>
    <col min="15" max="15" width="8.625" style="458" customWidth="1"/>
    <col min="16" max="16" width="12.625" style="458" customWidth="1"/>
    <col min="17" max="17" width="10.625" style="458" customWidth="1"/>
    <col min="18" max="18" width="8.625" style="305" customWidth="1"/>
    <col min="19" max="19" width="12.625" style="305" customWidth="1"/>
    <col min="20" max="20" width="10.625" style="305" customWidth="1"/>
    <col min="21" max="21" width="8.625" style="397" customWidth="1"/>
    <col min="22" max="22" width="8.375" style="305" bestFit="1" customWidth="1"/>
    <col min="23" max="23" width="10.875" style="305" bestFit="1" customWidth="1"/>
    <col min="24" max="27" width="5" style="305" bestFit="1" customWidth="1"/>
    <col min="28" max="28" width="4.875" style="305" bestFit="1" customWidth="1"/>
    <col min="29" max="16384" width="11" style="305"/>
  </cols>
  <sheetData>
    <row r="1" spans="1:21" s="236" customFormat="1" ht="15" customHeight="1">
      <c r="A1" s="235"/>
      <c r="F1" s="235"/>
      <c r="G1" s="237" t="s">
        <v>549</v>
      </c>
      <c r="H1" s="235" t="s">
        <v>358</v>
      </c>
      <c r="I1" s="235" t="s">
        <v>0</v>
      </c>
      <c r="J1" s="235" t="s">
        <v>549</v>
      </c>
      <c r="K1" s="235" t="s">
        <v>518</v>
      </c>
      <c r="L1" s="235" t="s">
        <v>519</v>
      </c>
      <c r="M1" s="235" t="s">
        <v>520</v>
      </c>
      <c r="O1" s="238"/>
      <c r="U1" s="239"/>
    </row>
    <row r="2" spans="1:21" s="236" customFormat="1" ht="18.75">
      <c r="A2" s="235"/>
      <c r="B2" s="227" t="s">
        <v>641</v>
      </c>
      <c r="D2" s="241"/>
      <c r="E2" s="242"/>
      <c r="F2" s="243"/>
      <c r="G2" s="243"/>
      <c r="U2" s="239"/>
    </row>
    <row r="3" spans="1:21" s="236" customFormat="1" ht="12.75" customHeight="1">
      <c r="A3" s="235"/>
      <c r="B3" s="227"/>
      <c r="D3" s="241"/>
      <c r="E3" s="242"/>
      <c r="F3" s="243"/>
      <c r="G3" s="243"/>
      <c r="U3" s="239"/>
    </row>
    <row r="4" spans="1:21" s="236" customFormat="1" ht="15" customHeight="1">
      <c r="A4" s="235"/>
      <c r="D4" s="244"/>
      <c r="E4" s="245"/>
      <c r="F4" s="243"/>
      <c r="I4" s="246" t="s">
        <v>406</v>
      </c>
      <c r="J4" s="247" t="s">
        <v>549</v>
      </c>
      <c r="K4" s="248" t="s">
        <v>590</v>
      </c>
      <c r="U4" s="239"/>
    </row>
    <row r="5" spans="1:21" s="236" customFormat="1" ht="15" customHeight="1">
      <c r="A5" s="235"/>
      <c r="B5" s="253" t="s">
        <v>398</v>
      </c>
      <c r="C5" s="598" t="str">
        <f>$J$4</f>
        <v>Todas</v>
      </c>
      <c r="D5" s="249"/>
      <c r="E5" s="250"/>
      <c r="F5" s="243"/>
      <c r="I5" s="251"/>
      <c r="J5" s="252" t="s">
        <v>549</v>
      </c>
      <c r="K5" s="248" t="s">
        <v>357</v>
      </c>
      <c r="U5" s="239"/>
    </row>
    <row r="6" spans="1:21" s="236" customFormat="1" ht="15" customHeight="1">
      <c r="A6" s="235"/>
      <c r="B6" s="254" t="s">
        <v>357</v>
      </c>
      <c r="C6" s="598" t="str">
        <f>$J$5</f>
        <v>Todas</v>
      </c>
      <c r="I6" s="238"/>
      <c r="N6" s="309"/>
      <c r="P6" s="309" t="s">
        <v>636</v>
      </c>
      <c r="U6" s="239"/>
    </row>
    <row r="7" spans="1:21" s="236" customFormat="1" ht="15" customHeight="1">
      <c r="A7" s="235"/>
      <c r="I7" s="238"/>
      <c r="M7" s="305"/>
      <c r="N7" s="253"/>
      <c r="O7" s="283"/>
      <c r="P7" s="526" t="s">
        <v>322</v>
      </c>
      <c r="Q7" s="526"/>
      <c r="R7" s="526"/>
      <c r="S7" s="527"/>
      <c r="T7" s="526"/>
      <c r="U7" s="528"/>
    </row>
    <row r="8" spans="1:21" s="236" customFormat="1" ht="15" customHeight="1">
      <c r="A8" s="235">
        <v>1</v>
      </c>
      <c r="B8" s="529" t="s">
        <v>395</v>
      </c>
      <c r="C8" s="530" t="s">
        <v>501</v>
      </c>
      <c r="D8" s="530" t="s">
        <v>58</v>
      </c>
      <c r="I8" s="238"/>
      <c r="M8" s="305"/>
      <c r="N8" s="253" t="s">
        <v>398</v>
      </c>
      <c r="O8" s="283" t="str">
        <f>$J$4</f>
        <v>Todas</v>
      </c>
      <c r="P8" s="531" t="s">
        <v>518</v>
      </c>
      <c r="Q8" s="531" t="s">
        <v>519</v>
      </c>
      <c r="R8" s="531" t="s">
        <v>520</v>
      </c>
      <c r="S8" s="532" t="s">
        <v>518</v>
      </c>
      <c r="T8" s="532" t="s">
        <v>519</v>
      </c>
      <c r="U8" s="532" t="s">
        <v>520</v>
      </c>
    </row>
    <row r="9" spans="1:21" s="236" customFormat="1">
      <c r="A9" s="235">
        <v>2</v>
      </c>
      <c r="B9" s="533" t="str">
        <f>VLOOKUP(C9,$I$9:$J$12,2,)</f>
        <v>Ninguno</v>
      </c>
      <c r="C9" s="534">
        <f>LARGE($I$9:$I$12,F9)</f>
        <v>900</v>
      </c>
      <c r="D9" s="535">
        <f>C9/SUM($C$9:$C$12)</f>
        <v>0.72</v>
      </c>
      <c r="E9" s="242"/>
      <c r="F9" s="263">
        <v>1</v>
      </c>
      <c r="G9" s="264">
        <f>IF($J$5="Todas",SUM(P9:R9),HLOOKUP($J$5,$P$8:$R$12,A9,))</f>
        <v>900</v>
      </c>
      <c r="H9" s="235">
        <f>COUNTIF($G$9:$G$12,G9)</f>
        <v>1</v>
      </c>
      <c r="I9" s="237">
        <f>IF(H9=1,G9,G9+A9/100000)</f>
        <v>900</v>
      </c>
      <c r="J9" s="235" t="s">
        <v>381</v>
      </c>
      <c r="K9" s="235"/>
      <c r="M9" s="536"/>
      <c r="N9" s="537" t="s">
        <v>381</v>
      </c>
      <c r="O9" s="535">
        <f>IFERROR(SUM(P9:R9)/SUM($P$13:$R$13),)</f>
        <v>0.72</v>
      </c>
      <c r="P9" s="534">
        <f>IF($J$4="Todas",COUNTIFS(DB_REF_Q1_Q4!$AA$5:$AA$1254,$N9,DB_REF_Q1_Q4!$Z$5:$Z$1254,P$8),COUNTIFS(DB_REF_Q1_Q4!$AC$5:$AC$1254,$J$4,DB_REF_Q1_Q4!$AA$5:$AA$1254,$N9,DB_REF_Q1_Q4!$Z$5:$Z$1254,P$8))</f>
        <v>124</v>
      </c>
      <c r="Q9" s="534">
        <f>IF($J$4="Todas",COUNTIFS(DB_REF_Q1_Q4!$AA$5:$AA$1254,$N9,DB_REF_Q1_Q4!$Z$5:$Z$1254,Q$8),COUNTIFS(DB_REF_Q1_Q4!$AC$5:$AC$1254,$J$4,DB_REF_Q1_Q4!$AA$5:$AA$1254,$N9,DB_REF_Q1_Q4!$Z$5:$Z$1254,Q$8))</f>
        <v>395</v>
      </c>
      <c r="R9" s="534">
        <f>IF($J$4="Todas",COUNTIFS(DB_REF_Q1_Q4!$AA$5:$AA$1254,$N9,DB_REF_Q1_Q4!$Z$5:$Z$1254,R$8),COUNTIFS(DB_REF_Q1_Q4!$AC$5:$AC$1254,$J$4,DB_REF_Q1_Q4!$AA$5:$AA$1254,$N9,DB_REF_Q1_Q4!$Z$5:$Z$1254,R$8))</f>
        <v>381</v>
      </c>
      <c r="S9" s="538">
        <f t="shared" ref="S9:U12" si="0">IFERROR(P9/P$13,)</f>
        <v>0.2857142857142857</v>
      </c>
      <c r="T9" s="538">
        <f t="shared" si="0"/>
        <v>0.92505854800936771</v>
      </c>
      <c r="U9" s="538">
        <f t="shared" si="0"/>
        <v>0.97943444730077123</v>
      </c>
    </row>
    <row r="10" spans="1:21" s="236" customFormat="1" ht="15" customHeight="1">
      <c r="A10" s="235">
        <v>3</v>
      </c>
      <c r="B10" s="533" t="str">
        <f t="shared" ref="B10:B12" si="1">VLOOKUP(C10,$I$9:$J$12,2,)</f>
        <v>AC Eléctrico</v>
      </c>
      <c r="C10" s="539">
        <f>LARGE($I$9:$I$20,F10)</f>
        <v>184</v>
      </c>
      <c r="D10" s="540">
        <f>C10/SUM($C$9:$C$12)</f>
        <v>0.1472</v>
      </c>
      <c r="E10" s="245" t="s">
        <v>0</v>
      </c>
      <c r="F10" s="263">
        <v>2</v>
      </c>
      <c r="G10" s="264">
        <f>IF($J$5="Todas",SUM(P10:R10),HLOOKUP($J$5,$P$8:$R$12,A10,))</f>
        <v>184</v>
      </c>
      <c r="H10" s="235">
        <f t="shared" ref="H10:H12" si="2">COUNTIF($G$9:$G$12,G10)</f>
        <v>1</v>
      </c>
      <c r="I10" s="237">
        <f t="shared" ref="I10:I12" si="3">IF(H10=1,G10,G10+A10/100000)</f>
        <v>184</v>
      </c>
      <c r="J10" s="235" t="s">
        <v>382</v>
      </c>
      <c r="K10" s="235"/>
      <c r="M10" s="541"/>
      <c r="N10" s="542" t="s">
        <v>382</v>
      </c>
      <c r="O10" s="540">
        <f>IFERROR(SUM(P10:R10)/SUM($P$13:$R$13),)</f>
        <v>0.1472</v>
      </c>
      <c r="P10" s="539">
        <f>IF($J$4="Todas",COUNTIFS(DB_REF_Q1_Q4!$AA$5:$AA$1254,$N10,DB_REF_Q1_Q4!$Z$5:$Z$1254,P$8),COUNTIFS(DB_REF_Q1_Q4!$AC$5:$AC$1254,$J$4,DB_REF_Q1_Q4!$AA$5:$AA$1254,$N10,DB_REF_Q1_Q4!$Z$5:$Z$1254,P$8))</f>
        <v>166</v>
      </c>
      <c r="Q10" s="539">
        <f>IF($J$4="Todas",COUNTIFS(DB_REF_Q1_Q4!$AA$5:$AA$1254,$N10,DB_REF_Q1_Q4!$Z$5:$Z$1254,Q$8),COUNTIFS(DB_REF_Q1_Q4!$AC$5:$AC$1254,$J$4,DB_REF_Q1_Q4!$AA$5:$AA$1254,$N10,DB_REF_Q1_Q4!$Z$5:$Z$1254,Q$8))</f>
        <v>14</v>
      </c>
      <c r="R10" s="539">
        <f>IF($J$4="Todas",COUNTIFS(DB_REF_Q1_Q4!$AA$5:$AA$1254,$N10,DB_REF_Q1_Q4!$Z$5:$Z$1254,R$8),COUNTIFS(DB_REF_Q1_Q4!$AC$5:$AC$1254,$J$4,DB_REF_Q1_Q4!$AA$5:$AA$1254,$N10,DB_REF_Q1_Q4!$Z$5:$Z$1254,R$8))</f>
        <v>4</v>
      </c>
      <c r="S10" s="543">
        <f t="shared" si="0"/>
        <v>0.38248847926267282</v>
      </c>
      <c r="T10" s="543">
        <f t="shared" si="0"/>
        <v>3.2786885245901641E-2</v>
      </c>
      <c r="U10" s="543">
        <f t="shared" si="0"/>
        <v>1.0282776349614395E-2</v>
      </c>
    </row>
    <row r="11" spans="1:21" s="236" customFormat="1" ht="15" customHeight="1">
      <c r="A11" s="235">
        <v>4</v>
      </c>
      <c r="B11" s="533" t="str">
        <f t="shared" si="1"/>
        <v>Bomba de calor aire</v>
      </c>
      <c r="C11" s="539">
        <f>LARGE($I$9:$I$20,F11)</f>
        <v>152</v>
      </c>
      <c r="D11" s="540">
        <f>C11/SUM($C$9:$C$12)</f>
        <v>0.1216</v>
      </c>
      <c r="E11" s="250"/>
      <c r="F11" s="263">
        <v>3</v>
      </c>
      <c r="G11" s="264">
        <f>IF($J$5="Todas",SUM(P11:R11),HLOOKUP($J$5,$P$8:$R$12,A11,))</f>
        <v>152</v>
      </c>
      <c r="H11" s="235">
        <f t="shared" si="2"/>
        <v>1</v>
      </c>
      <c r="I11" s="237">
        <f t="shared" si="3"/>
        <v>152</v>
      </c>
      <c r="J11" s="235" t="s">
        <v>385</v>
      </c>
      <c r="K11" s="235"/>
      <c r="M11" s="541"/>
      <c r="N11" s="542" t="s">
        <v>385</v>
      </c>
      <c r="O11" s="540">
        <f>IFERROR(SUM(P11:R11)/SUM($P$13:$R$13),)</f>
        <v>0.1216</v>
      </c>
      <c r="P11" s="539">
        <f>IF($J$4="Todas",COUNTIFS(DB_REF_Q1_Q4!$AA$5:$AA$1254,$N11,DB_REF_Q1_Q4!$Z$5:$Z$1254,P$8),COUNTIFS(DB_REF_Q1_Q4!$AC$5:$AC$1254,$J$4,DB_REF_Q1_Q4!$AA$5:$AA$1254,$N11,DB_REF_Q1_Q4!$Z$5:$Z$1254,P$8))</f>
        <v>132</v>
      </c>
      <c r="Q11" s="539">
        <f>IF($J$4="Todas",COUNTIFS(DB_REF_Q1_Q4!$AA$5:$AA$1254,$N11,DB_REF_Q1_Q4!$Z$5:$Z$1254,Q$8),COUNTIFS(DB_REF_Q1_Q4!$AC$5:$AC$1254,$J$4,DB_REF_Q1_Q4!$AA$5:$AA$1254,$N11,DB_REF_Q1_Q4!$Z$5:$Z$1254,Q$8))</f>
        <v>16</v>
      </c>
      <c r="R11" s="539">
        <f>IF($J$4="Todas",COUNTIFS(DB_REF_Q1_Q4!$AA$5:$AA$1254,$N11,DB_REF_Q1_Q4!$Z$5:$Z$1254,R$8),COUNTIFS(DB_REF_Q1_Q4!$AC$5:$AC$1254,$J$4,DB_REF_Q1_Q4!$AA$5:$AA$1254,$N11,DB_REF_Q1_Q4!$Z$5:$Z$1254,R$8))</f>
        <v>4</v>
      </c>
      <c r="S11" s="543">
        <f t="shared" si="0"/>
        <v>0.30414746543778803</v>
      </c>
      <c r="T11" s="543">
        <f t="shared" si="0"/>
        <v>3.7470725995316159E-2</v>
      </c>
      <c r="U11" s="543">
        <f t="shared" si="0"/>
        <v>1.0282776349614395E-2</v>
      </c>
    </row>
    <row r="12" spans="1:21" s="236" customFormat="1" ht="15" customHeight="1" thickBot="1">
      <c r="A12" s="235">
        <v>5</v>
      </c>
      <c r="B12" s="544" t="str">
        <f t="shared" si="1"/>
        <v>Bomba de calor agua</v>
      </c>
      <c r="C12" s="545">
        <f>LARGE($I$9:$I$20,F12)</f>
        <v>14</v>
      </c>
      <c r="D12" s="546">
        <f>C12/SUM($C$9:$C$12)</f>
        <v>1.12E-2</v>
      </c>
      <c r="E12" s="250"/>
      <c r="F12" s="263">
        <v>4</v>
      </c>
      <c r="G12" s="264">
        <f>IF($J$5="Todas",SUM(P12:R12),HLOOKUP($J$5,$P$8:$R$12,A12,))</f>
        <v>14</v>
      </c>
      <c r="H12" s="235">
        <f t="shared" si="2"/>
        <v>1</v>
      </c>
      <c r="I12" s="237">
        <f t="shared" si="3"/>
        <v>14</v>
      </c>
      <c r="J12" s="235" t="s">
        <v>387</v>
      </c>
      <c r="K12" s="235"/>
      <c r="M12" s="547"/>
      <c r="N12" s="548" t="s">
        <v>387</v>
      </c>
      <c r="O12" s="546">
        <f>IFERROR(SUM(P12:R12)/SUM($P$13:$R$13),)</f>
        <v>1.12E-2</v>
      </c>
      <c r="P12" s="545">
        <f>IF($J$4="Todas",COUNTIFS(DB_REF_Q1_Q4!$AA$5:$AA$1254,$N12,DB_REF_Q1_Q4!$Z$5:$Z$1254,P$8),COUNTIFS(DB_REF_Q1_Q4!$AC$5:$AC$1254,$J$4,DB_REF_Q1_Q4!$AA$5:$AA$1254,$N12,DB_REF_Q1_Q4!$Z$5:$Z$1254,P$8))</f>
        <v>12</v>
      </c>
      <c r="Q12" s="545">
        <f>IF($J$4="Todas",COUNTIFS(DB_REF_Q1_Q4!$AA$5:$AA$1254,$N12,DB_REF_Q1_Q4!$Z$5:$Z$1254,Q$8),COUNTIFS(DB_REF_Q1_Q4!$AC$5:$AC$1254,$J$4,DB_REF_Q1_Q4!$AA$5:$AA$1254,$N12,DB_REF_Q1_Q4!$Z$5:$Z$1254,Q$8))</f>
        <v>2</v>
      </c>
      <c r="R12" s="545">
        <f>IF($J$4="Todas",COUNTIFS(DB_REF_Q1_Q4!$AA$5:$AA$1254,$N12,DB_REF_Q1_Q4!$Z$5:$Z$1254,R$8),COUNTIFS(DB_REF_Q1_Q4!$AC$5:$AC$1254,$J$4,DB_REF_Q1_Q4!$AA$5:$AA$1254,$N12,DB_REF_Q1_Q4!$Z$5:$Z$1254,R$8))</f>
        <v>0</v>
      </c>
      <c r="S12" s="549">
        <f t="shared" si="0"/>
        <v>2.7649769585253458E-2</v>
      </c>
      <c r="T12" s="549">
        <f t="shared" si="0"/>
        <v>4.6838407494145199E-3</v>
      </c>
      <c r="U12" s="549">
        <f t="shared" si="0"/>
        <v>0</v>
      </c>
    </row>
    <row r="13" spans="1:21" s="236" customFormat="1" ht="15" customHeight="1" thickTop="1">
      <c r="A13" s="235"/>
      <c r="B13" s="309" t="s">
        <v>630</v>
      </c>
      <c r="C13" s="241"/>
      <c r="D13" s="550"/>
      <c r="E13" s="432" t="s">
        <v>520</v>
      </c>
      <c r="F13" s="263"/>
      <c r="G13" s="263"/>
      <c r="H13" s="235"/>
      <c r="I13" s="237"/>
      <c r="J13" s="235"/>
      <c r="K13" s="235"/>
      <c r="M13" s="305"/>
      <c r="N13" s="305"/>
      <c r="O13" s="305"/>
      <c r="P13" s="241">
        <f>SUM(P9:P12)</f>
        <v>434</v>
      </c>
      <c r="Q13" s="241">
        <f t="shared" ref="Q13:U13" si="4">SUM(Q9:Q12)</f>
        <v>427</v>
      </c>
      <c r="R13" s="241">
        <f t="shared" si="4"/>
        <v>389</v>
      </c>
      <c r="S13" s="298">
        <f t="shared" si="4"/>
        <v>1</v>
      </c>
      <c r="T13" s="298">
        <f t="shared" si="4"/>
        <v>1</v>
      </c>
      <c r="U13" s="298">
        <f t="shared" si="4"/>
        <v>1</v>
      </c>
    </row>
    <row r="14" spans="1:21" s="236" customFormat="1" ht="15" customHeight="1">
      <c r="A14" s="235"/>
      <c r="B14" s="551"/>
      <c r="C14" s="552"/>
      <c r="D14" s="239"/>
      <c r="F14" s="235"/>
      <c r="G14" s="235"/>
      <c r="H14" s="235"/>
      <c r="I14" s="235"/>
      <c r="J14" s="235"/>
      <c r="K14" s="235"/>
      <c r="U14" s="239"/>
    </row>
    <row r="15" spans="1:21" s="236" customFormat="1" ht="15" customHeight="1">
      <c r="A15" s="235"/>
      <c r="B15" s="553"/>
      <c r="C15" s="552"/>
      <c r="D15" s="249"/>
      <c r="E15" s="250"/>
      <c r="F15" s="235"/>
      <c r="G15" s="235"/>
      <c r="H15" s="235"/>
      <c r="I15" s="235"/>
      <c r="J15" s="235"/>
      <c r="K15" s="235"/>
      <c r="U15" s="239"/>
    </row>
    <row r="16" spans="1:21" s="236" customFormat="1" ht="15" customHeight="1">
      <c r="A16" s="235"/>
      <c r="B16" s="239"/>
      <c r="C16" s="239"/>
      <c r="D16" s="239"/>
      <c r="E16" s="250"/>
      <c r="F16" s="235"/>
      <c r="G16" s="235"/>
      <c r="H16" s="235"/>
      <c r="I16" s="235"/>
      <c r="J16" s="235"/>
      <c r="K16" s="235"/>
      <c r="U16" s="239"/>
    </row>
    <row r="17" spans="1:27" s="236" customFormat="1" ht="15" customHeight="1">
      <c r="A17" s="235"/>
      <c r="B17" s="239"/>
      <c r="C17" s="239"/>
      <c r="D17" s="239"/>
      <c r="E17" s="250"/>
      <c r="F17" s="235"/>
      <c r="G17" s="235"/>
      <c r="H17" s="235"/>
      <c r="I17" s="235"/>
      <c r="J17" s="235"/>
      <c r="K17" s="235"/>
      <c r="U17" s="239"/>
    </row>
    <row r="18" spans="1:27" s="236" customFormat="1" ht="15" customHeight="1">
      <c r="A18" s="235"/>
      <c r="B18" s="239"/>
      <c r="C18" s="239"/>
      <c r="D18" s="239"/>
      <c r="E18" s="250"/>
      <c r="F18" s="263"/>
      <c r="G18" s="264"/>
      <c r="H18" s="235"/>
      <c r="I18" s="237"/>
      <c r="J18" s="235"/>
      <c r="K18" s="235"/>
      <c r="U18" s="239"/>
    </row>
    <row r="19" spans="1:27" s="236" customFormat="1" ht="15" customHeight="1">
      <c r="A19" s="235"/>
      <c r="B19" s="239"/>
      <c r="C19" s="239"/>
      <c r="D19" s="239"/>
      <c r="E19" s="250"/>
      <c r="F19" s="263"/>
      <c r="G19" s="264"/>
      <c r="H19" s="235"/>
      <c r="I19" s="237"/>
      <c r="J19" s="235"/>
      <c r="K19" s="235"/>
      <c r="S19" s="461"/>
      <c r="T19" s="554"/>
      <c r="U19" s="478"/>
      <c r="V19" s="379"/>
      <c r="W19" s="379"/>
      <c r="X19" s="379"/>
      <c r="Y19" s="380"/>
      <c r="Z19" s="380"/>
      <c r="AA19" s="380"/>
    </row>
    <row r="20" spans="1:27" s="236" customFormat="1" ht="15" customHeight="1">
      <c r="A20" s="235"/>
      <c r="B20" s="239"/>
      <c r="C20" s="239"/>
      <c r="D20" s="239"/>
      <c r="E20" s="250"/>
      <c r="F20" s="263"/>
      <c r="G20" s="264"/>
      <c r="H20" s="235"/>
      <c r="I20" s="237"/>
      <c r="J20" s="235"/>
      <c r="K20" s="235"/>
      <c r="S20" s="461"/>
      <c r="T20" s="554"/>
      <c r="U20" s="478"/>
      <c r="V20" s="379"/>
      <c r="W20" s="379"/>
      <c r="X20" s="379"/>
      <c r="Y20" s="380"/>
      <c r="Z20" s="380"/>
      <c r="AA20" s="380"/>
    </row>
    <row r="21" spans="1:27" s="236" customFormat="1" ht="15" customHeight="1">
      <c r="A21" s="235"/>
      <c r="B21" s="443"/>
      <c r="C21" s="297"/>
      <c r="D21" s="444"/>
      <c r="E21" s="250"/>
      <c r="F21" s="243"/>
      <c r="G21" s="243"/>
      <c r="I21" s="238"/>
      <c r="U21" s="239"/>
    </row>
    <row r="22" spans="1:27" s="370" customFormat="1" ht="15" customHeight="1">
      <c r="A22" s="375"/>
      <c r="B22" s="443"/>
      <c r="C22" s="297"/>
      <c r="D22" s="444"/>
      <c r="E22" s="250"/>
      <c r="F22" s="243"/>
      <c r="G22" s="243"/>
      <c r="I22" s="371"/>
      <c r="U22" s="243"/>
    </row>
    <row r="23" spans="1:27" s="370" customFormat="1" ht="15" customHeight="1">
      <c r="A23" s="375"/>
      <c r="B23" s="443"/>
      <c r="C23" s="297"/>
      <c r="D23" s="444"/>
      <c r="E23" s="250"/>
      <c r="F23" s="243"/>
      <c r="G23" s="243"/>
      <c r="I23" s="371"/>
      <c r="U23" s="243"/>
    </row>
    <row r="25" spans="1:27" ht="15" customHeight="1">
      <c r="D25" s="309" t="s">
        <v>621</v>
      </c>
    </row>
    <row r="26" spans="1:27" ht="15" customHeight="1">
      <c r="B26" s="236" t="s">
        <v>357</v>
      </c>
      <c r="C26" s="283" t="str">
        <f>$J$5</f>
        <v>Todas</v>
      </c>
      <c r="D26" s="526" t="s">
        <v>314</v>
      </c>
      <c r="E26" s="526"/>
      <c r="F26" s="526"/>
      <c r="G26" s="526"/>
      <c r="H26" s="527" t="s">
        <v>315</v>
      </c>
      <c r="I26" s="526"/>
      <c r="J26" s="526"/>
      <c r="K26" s="527"/>
      <c r="L26" s="526"/>
      <c r="M26" s="526"/>
      <c r="N26" s="527" t="s">
        <v>316</v>
      </c>
      <c r="O26" s="526"/>
      <c r="P26" s="526"/>
      <c r="Q26" s="555"/>
      <c r="R26" s="527"/>
      <c r="S26" s="526"/>
      <c r="T26" s="526"/>
      <c r="U26" s="528"/>
    </row>
    <row r="27" spans="1:27" ht="15" customHeight="1">
      <c r="B27" s="236" t="s">
        <v>398</v>
      </c>
      <c r="C27" s="283" t="str">
        <f>$J$4</f>
        <v>Todas</v>
      </c>
      <c r="D27" s="531" t="s">
        <v>303</v>
      </c>
      <c r="E27" s="531" t="s">
        <v>304</v>
      </c>
      <c r="F27" s="532" t="s">
        <v>303</v>
      </c>
      <c r="G27" s="532" t="s">
        <v>304</v>
      </c>
      <c r="H27" s="556" t="s">
        <v>25</v>
      </c>
      <c r="I27" s="531" t="s">
        <v>51</v>
      </c>
      <c r="J27" s="531" t="s">
        <v>52</v>
      </c>
      <c r="K27" s="532" t="s">
        <v>25</v>
      </c>
      <c r="L27" s="532" t="s">
        <v>51</v>
      </c>
      <c r="M27" s="532" t="s">
        <v>52</v>
      </c>
      <c r="N27" s="556" t="s">
        <v>49</v>
      </c>
      <c r="O27" s="531" t="s">
        <v>50</v>
      </c>
      <c r="P27" s="531" t="s">
        <v>48</v>
      </c>
      <c r="Q27" s="531" t="s">
        <v>47</v>
      </c>
      <c r="R27" s="532" t="s">
        <v>49</v>
      </c>
      <c r="S27" s="532" t="s">
        <v>50</v>
      </c>
      <c r="T27" s="532" t="s">
        <v>48</v>
      </c>
      <c r="U27" s="532" t="s">
        <v>47</v>
      </c>
    </row>
    <row r="28" spans="1:27" ht="15" customHeight="1">
      <c r="B28" s="536" t="str">
        <f>B9</f>
        <v>Ninguno</v>
      </c>
      <c r="C28" s="535">
        <f>IFERROR(SUM(D28:E28)/SUM($D$32:$E$32),)</f>
        <v>0.72</v>
      </c>
      <c r="D28" s="534">
        <f>IF(AND($J$5="Todas",$J$4="Todas"),COUNTIFS(DB_REF_Q1_Q4!$AA$5:$AA$1328,$B28,DB_REF_Q1_Q4!$E$5:$E$1328,D$27),IF($J$5="Todas",COUNTIFS(DB_REF_Q1_Q4!$AC$5:$AC$1328,$J$4,DB_REF_Q1_Q4!$AA$5:$AA$1328,$B28,DB_REF_Q1_Q4!$E$5:$E$1328,D$27),IF($J$4="Todas",COUNTIFS(DB_REF_Q1_Q4!$Z$5:$Z$1328,$J$5,DB_REF_Q1_Q4!$AA$5:$AA$1328,$B28,DB_REF_Q1_Q4!$E$5:$E$1328,D$27),COUNTIFS(DB_REF_Q1_Q4!$AC$5:$AC$1328,$J$4,DB_REF_Q1_Q4!$Z$5:$Z$1328,$J$5,DB_REF_Q1_Q4!$AA$5:$AA$1328,$B28,DB_REF_Q1_Q4!$E$5:$E$1328,D$27))))</f>
        <v>327</v>
      </c>
      <c r="E28" s="534">
        <f>IF(AND($J$5="Todas",$J$4="Todas"),COUNTIFS(DB_REF_Q1_Q4!$AA$5:$AA$1328,$B28,DB_REF_Q1_Q4!$E$5:$E$1328,E$27),IF($J$5="Todas",COUNTIFS(DB_REF_Q1_Q4!$AC$5:$AC$1328,$J$4,DB_REF_Q1_Q4!$AA$5:$AA$1328,$B28,DB_REF_Q1_Q4!$E$5:$E$1328,E$27),IF($J$4="Todas",COUNTIFS(DB_REF_Q1_Q4!$Z$5:$Z$1328,$J$5,DB_REF_Q1_Q4!$AA$5:$AA$1328,$B28,DB_REF_Q1_Q4!$E$5:$E$1328,E$27),COUNTIFS(DB_REF_Q1_Q4!$AC$5:$AC$1328,$J$4,DB_REF_Q1_Q4!$Z$5:$Z$1328,$J$5,DB_REF_Q1_Q4!$AA$5:$AA$1328,$B28,DB_REF_Q1_Q4!$E$5:$E$1328,E$27))))</f>
        <v>573</v>
      </c>
      <c r="F28" s="538">
        <f>IFERROR(D28/D$32,)</f>
        <v>0.66463414634146345</v>
      </c>
      <c r="G28" s="538">
        <f>IFERROR(E28/E$32,)</f>
        <v>0.75593667546174137</v>
      </c>
      <c r="H28" s="557">
        <f>IF(AND($J$5="Todas",$J$4="Todas"),COUNTIFS(DB_REF_Q1_Q4!$AA$5:$AA$1328,$B28,DB_REF_Q1_Q4!$D$5:$D$1328,H$27),IF($J$5="Todas",COUNTIFS(DB_REF_Q1_Q4!$AC$5:$AC$1328,$J$4,DB_REF_Q1_Q4!$AA$5:$AA$1328,$B28,DB_REF_Q1_Q4!$D$5:$D$1328,H$27),IF($J$4="Todas",COUNTIFS(DB_REF_Q1_Q4!$Z$5:$Z$1328,$J$5,DB_REF_Q1_Q4!$AA$5:$AA$1328,$B28,DB_REF_Q1_Q4!$D$5:$D$1328,H$27),COUNTIFS(DB_REF_Q1_Q4!$AC$5:$AC$1328,$J$4,DB_REF_Q1_Q4!$Z$5:$Z$1328,$J$5,DB_REF_Q1_Q4!$AA$5:$AA$1328,$B28,DB_REF_Q1_Q4!$D$5:$D$1328,H$27))))</f>
        <v>191</v>
      </c>
      <c r="I28" s="534">
        <f>IF(AND($J$5="Todas",$J$4="Todas"),COUNTIFS(DB_REF_Q1_Q4!$AA$5:$AA$1328,$B28,DB_REF_Q1_Q4!$D$5:$D$1328,I$27),IF($J$5="Todas",COUNTIFS(DB_REF_Q1_Q4!$AC$5:$AC$1328,$J$4,DB_REF_Q1_Q4!$AA$5:$AA$1328,$B28,DB_REF_Q1_Q4!$D$5:$D$1328,I$27),IF($J$4="Todas",COUNTIFS(DB_REF_Q1_Q4!$Z$5:$Z$1328,$J$5,DB_REF_Q1_Q4!$AA$5:$AA$1328,$B28,DB_REF_Q1_Q4!$D$5:$D$1328,I$27),COUNTIFS(DB_REF_Q1_Q4!$AC$5:$AC$1328,$J$4,DB_REF_Q1_Q4!$Z$5:$Z$1328,$J$5,DB_REF_Q1_Q4!$AA$5:$AA$1328,$B28,DB_REF_Q1_Q4!$D$5:$D$1328,I$27))))</f>
        <v>408</v>
      </c>
      <c r="J28" s="534">
        <f>IF(AND($J$5="Todas",$J$4="Todas"),COUNTIFS(DB_REF_Q1_Q4!$AA$5:$AA$1328,$B28,DB_REF_Q1_Q4!$D$5:$D$1328,J$27),IF($J$5="Todas",COUNTIFS(DB_REF_Q1_Q4!$AC$5:$AC$1328,$J$4,DB_REF_Q1_Q4!$AA$5:$AA$1328,$B28,DB_REF_Q1_Q4!$D$5:$D$1328,J$27),IF($J$4="Todas",COUNTIFS(DB_REF_Q1_Q4!$Z$5:$Z$1328,$J$5,DB_REF_Q1_Q4!$AA$5:$AA$1328,$B28,DB_REF_Q1_Q4!$D$5:$D$1328,J$27),COUNTIFS(DB_REF_Q1_Q4!$AC$5:$AC$1328,$J$4,DB_REF_Q1_Q4!$Z$5:$Z$1328,$J$5,DB_REF_Q1_Q4!$AA$5:$AA$1328,$B28,DB_REF_Q1_Q4!$D$5:$D$1328,J$27))))</f>
        <v>301</v>
      </c>
      <c r="K28" s="538">
        <f>IFERROR(H28/H$32,)</f>
        <v>0.71804511278195493</v>
      </c>
      <c r="L28" s="538">
        <f t="shared" ref="L28:M28" si="5">IFERROR(I28/I$32,)</f>
        <v>0.74316939890710387</v>
      </c>
      <c r="M28" s="538">
        <f t="shared" si="5"/>
        <v>0.69195402298850572</v>
      </c>
      <c r="N28" s="557">
        <f>IF(AND($J$5="Todas",$J$4="Todas"),COUNTIFS(DB_REF_Q1_Q4!$AA$5:$AA$1328,$B28,DB_REF_Q1_Q4!$F$5:$F$1328,N$27),IF($J$5="Todas",COUNTIFS(DB_REF_Q1_Q4!$AC$5:$AC$1328,$J$4,DB_REF_Q1_Q4!$AA$5:$AA$1328,$B28,DB_REF_Q1_Q4!$F$5:$F$1328,N$27),IF($J$4="Todas",COUNTIFS(DB_REF_Q1_Q4!$Z$5:$Z$1328,$J$5,DB_REF_Q1_Q4!$AA$5:$AA$1328,$B28,DB_REF_Q1_Q4!$F$5:$F$1328,N$27),COUNTIFS(DB_REF_Q1_Q4!$AC$5:$AC$1328,$J$4,DB_REF_Q1_Q4!$Z$5:$Z$1328,$J$5,DB_REF_Q1_Q4!$AA$5:$AA$1328,$B28,DB_REF_Q1_Q4!$F$5:$F$1328,N$27))))</f>
        <v>335</v>
      </c>
      <c r="O28" s="534">
        <f>IF(AND($J$5="Todas",$J$4="Todas"),COUNTIFS(DB_REF_Q1_Q4!$AA$5:$AA$1328,$B28,DB_REF_Q1_Q4!$F$5:$F$1328,O$27),IF($J$5="Todas",COUNTIFS(DB_REF_Q1_Q4!$AC$5:$AC$1328,$J$4,DB_REF_Q1_Q4!$AA$5:$AA$1328,$B28,DB_REF_Q1_Q4!$F$5:$F$1328,O$27),IF($J$4="Todas",COUNTIFS(DB_REF_Q1_Q4!$Z$5:$Z$1328,$J$5,DB_REF_Q1_Q4!$AA$5:$AA$1328,$B28,DB_REF_Q1_Q4!$F$5:$F$1328,O$27),COUNTIFS(DB_REF_Q1_Q4!$AC$5:$AC$1328,$J$4,DB_REF_Q1_Q4!$Z$5:$Z$1328,$J$5,DB_REF_Q1_Q4!$AA$5:$AA$1328,$B28,DB_REF_Q1_Q4!$F$5:$F$1328,O$27))))</f>
        <v>316</v>
      </c>
      <c r="P28" s="534">
        <f>IF(AND($J$5="Todas",$J$4="Todas"),COUNTIFS(DB_REF_Q1_Q4!$AA$5:$AA$1328,$B28,DB_REF_Q1_Q4!$F$5:$F$1328,P$27),IF($J$5="Todas",COUNTIFS(DB_REF_Q1_Q4!$AC$5:$AC$1328,$J$4,DB_REF_Q1_Q4!$AA$5:$AA$1328,$B28,DB_REF_Q1_Q4!$F$5:$F$1328,P$27),IF($J$4="Todas",COUNTIFS(DB_REF_Q1_Q4!$Z$5:$Z$1328,$J$5,DB_REF_Q1_Q4!$AA$5:$AA$1328,$B28,DB_REF_Q1_Q4!$F$5:$F$1328,P$27),COUNTIFS(DB_REF_Q1_Q4!$AC$5:$AC$1328,$J$4,DB_REF_Q1_Q4!$Z$5:$Z$1328,$J$5,DB_REF_Q1_Q4!$AA$5:$AA$1328,$B28,DB_REF_Q1_Q4!$F$5:$F$1328,P$27))))</f>
        <v>242</v>
      </c>
      <c r="Q28" s="534">
        <f>IF(AND($J$5="Todas",$J$4="Todas"),COUNTIFS(DB_REF_Q1_Q4!$AA$5:$AA$1328,$B28,DB_REF_Q1_Q4!$F$5:$F$1328,Q$27),IF($J$5="Todas",COUNTIFS(DB_REF_Q1_Q4!$AC$5:$AC$1328,$J$4,DB_REF_Q1_Q4!$AA$5:$AA$1328,$B28,DB_REF_Q1_Q4!$F$5:$F$1328,Q$27),IF($J$4="Todas",COUNTIFS(DB_REF_Q1_Q4!$Z$5:$Z$1328,$J$5,DB_REF_Q1_Q4!$AA$5:$AA$1328,$B28,DB_REF_Q1_Q4!$F$5:$F$1328,Q$27),COUNTIFS(DB_REF_Q1_Q4!$AC$5:$AC$1328,$J$4,DB_REF_Q1_Q4!$Z$5:$Z$1328,$J$5,DB_REF_Q1_Q4!$AA$5:$AA$1328,$B28,DB_REF_Q1_Q4!$F$5:$F$1328,Q$27))))</f>
        <v>7</v>
      </c>
      <c r="R28" s="538">
        <f>IFERROR(N28/N$32,)</f>
        <v>0.7477678571428571</v>
      </c>
      <c r="S28" s="538">
        <f t="shared" ref="S28:U28" si="6">IFERROR(O28/O$32,)</f>
        <v>0.74352941176470588</v>
      </c>
      <c r="T28" s="538">
        <f t="shared" si="6"/>
        <v>0.65760869565217395</v>
      </c>
      <c r="U28" s="538">
        <f t="shared" si="6"/>
        <v>0.77777777777777779</v>
      </c>
    </row>
    <row r="29" spans="1:27" ht="15" customHeight="1">
      <c r="B29" s="541" t="str">
        <f>B10</f>
        <v>AC Eléctrico</v>
      </c>
      <c r="C29" s="540">
        <f t="shared" ref="C29:C31" si="7">IFERROR(SUM(D29:E29)/SUM($D$32:$E$32),)</f>
        <v>0.1472</v>
      </c>
      <c r="D29" s="539">
        <f>IF(AND($J$5="Todas",$J$4="Todas"),COUNTIFS(DB_REF_Q1_Q4!$AA$5:$AA$1328,$B29,DB_REF_Q1_Q4!$E$5:$E$1328,D$27),IF($J$5="Todas",COUNTIFS(DB_REF_Q1_Q4!$AC$5:$AC$1328,$J$4,DB_REF_Q1_Q4!$AA$5:$AA$1328,$B29,DB_REF_Q1_Q4!$E$5:$E$1328,D$27),IF($J$4="Todas",COUNTIFS(DB_REF_Q1_Q4!$Z$5:$Z$1328,$J$5,DB_REF_Q1_Q4!$AA$5:$AA$1328,$B29,DB_REF_Q1_Q4!$E$5:$E$1328,D$27),COUNTIFS(DB_REF_Q1_Q4!$AC$5:$AC$1328,$J$4,DB_REF_Q1_Q4!$Z$5:$Z$1328,$J$5,DB_REF_Q1_Q4!$AA$5:$AA$1328,$B29,DB_REF_Q1_Q4!$E$5:$E$1328,D$27))))</f>
        <v>78</v>
      </c>
      <c r="E29" s="539">
        <f>IF(AND($J$5="Todas",$J$4="Todas"),COUNTIFS(DB_REF_Q1_Q4!$AA$5:$AA$1328,$B29,DB_REF_Q1_Q4!$E$5:$E$1328,E$27),IF($J$5="Todas",COUNTIFS(DB_REF_Q1_Q4!$AC$5:$AC$1328,$J$4,DB_REF_Q1_Q4!$AA$5:$AA$1328,$B29,DB_REF_Q1_Q4!$E$5:$E$1328,E$27),IF($J$4="Todas",COUNTIFS(DB_REF_Q1_Q4!$Z$5:$Z$1328,$J$5,DB_REF_Q1_Q4!$AA$5:$AA$1328,$B29,DB_REF_Q1_Q4!$E$5:$E$1328,E$27),COUNTIFS(DB_REF_Q1_Q4!$AC$5:$AC$1328,$J$4,DB_REF_Q1_Q4!$Z$5:$Z$1328,$J$5,DB_REF_Q1_Q4!$AA$5:$AA$1328,$B29,DB_REF_Q1_Q4!$E$5:$E$1328,E$27))))</f>
        <v>106</v>
      </c>
      <c r="F29" s="543">
        <f t="shared" ref="F29:F31" si="8">IFERROR(D29/D$32,)</f>
        <v>0.15853658536585366</v>
      </c>
      <c r="G29" s="543">
        <f t="shared" ref="G29:G31" si="9">IFERROR(E29/E$32,)</f>
        <v>0.13984168865435356</v>
      </c>
      <c r="H29" s="558">
        <f>IF(AND($J$5="Todas",$J$4="Todas"),COUNTIFS(DB_REF_Q1_Q4!$AA$5:$AA$1328,$B29,DB_REF_Q1_Q4!$D$5:$D$1328,H$27),IF($J$5="Todas",COUNTIFS(DB_REF_Q1_Q4!$AC$5:$AC$1328,$J$4,DB_REF_Q1_Q4!$AA$5:$AA$1328,$B29,DB_REF_Q1_Q4!$D$5:$D$1328,H$27),IF($J$4="Todas",COUNTIFS(DB_REF_Q1_Q4!$Z$5:$Z$1328,$J$5,DB_REF_Q1_Q4!$AA$5:$AA$1328,$B29,DB_REF_Q1_Q4!$D$5:$D$1328,H$27),COUNTIFS(DB_REF_Q1_Q4!$AC$5:$AC$1328,$J$4,DB_REF_Q1_Q4!$Z$5:$Z$1328,$J$5,DB_REF_Q1_Q4!$AA$5:$AA$1328,$B29,DB_REF_Q1_Q4!$D$5:$D$1328,H$27))))</f>
        <v>22</v>
      </c>
      <c r="I29" s="539">
        <f>IF(AND($J$5="Todas",$J$4="Todas"),COUNTIFS(DB_REF_Q1_Q4!$AA$5:$AA$1328,$B29,DB_REF_Q1_Q4!$D$5:$D$1328,I$27),IF($J$5="Todas",COUNTIFS(DB_REF_Q1_Q4!$AC$5:$AC$1328,$J$4,DB_REF_Q1_Q4!$AA$5:$AA$1328,$B29,DB_REF_Q1_Q4!$D$5:$D$1328,I$27),IF($J$4="Todas",COUNTIFS(DB_REF_Q1_Q4!$Z$5:$Z$1328,$J$5,DB_REF_Q1_Q4!$AA$5:$AA$1328,$B29,DB_REF_Q1_Q4!$D$5:$D$1328,I$27),COUNTIFS(DB_REF_Q1_Q4!$AC$5:$AC$1328,$J$4,DB_REF_Q1_Q4!$Z$5:$Z$1328,$J$5,DB_REF_Q1_Q4!$AA$5:$AA$1328,$B29,DB_REF_Q1_Q4!$D$5:$D$1328,I$27))))</f>
        <v>75</v>
      </c>
      <c r="J29" s="539">
        <f>IF(AND($J$5="Todas",$J$4="Todas"),COUNTIFS(DB_REF_Q1_Q4!$AA$5:$AA$1328,$B29,DB_REF_Q1_Q4!$D$5:$D$1328,J$27),IF($J$5="Todas",COUNTIFS(DB_REF_Q1_Q4!$AC$5:$AC$1328,$J$4,DB_REF_Q1_Q4!$AA$5:$AA$1328,$B29,DB_REF_Q1_Q4!$D$5:$D$1328,J$27),IF($J$4="Todas",COUNTIFS(DB_REF_Q1_Q4!$Z$5:$Z$1328,$J$5,DB_REF_Q1_Q4!$AA$5:$AA$1328,$B29,DB_REF_Q1_Q4!$D$5:$D$1328,J$27),COUNTIFS(DB_REF_Q1_Q4!$AC$5:$AC$1328,$J$4,DB_REF_Q1_Q4!$Z$5:$Z$1328,$J$5,DB_REF_Q1_Q4!$AA$5:$AA$1328,$B29,DB_REF_Q1_Q4!$D$5:$D$1328,J$27))))</f>
        <v>87</v>
      </c>
      <c r="K29" s="543">
        <f t="shared" ref="K29:K31" si="10">IFERROR(H29/H$32,)</f>
        <v>8.2706766917293228E-2</v>
      </c>
      <c r="L29" s="543">
        <f t="shared" ref="L29:L31" si="11">IFERROR(I29/I$32,)</f>
        <v>0.13661202185792351</v>
      </c>
      <c r="M29" s="543">
        <f t="shared" ref="M29:M31" si="12">IFERROR(J29/J$32,)</f>
        <v>0.2</v>
      </c>
      <c r="N29" s="558">
        <f>IF(AND($J$5="Todas",$J$4="Todas"),COUNTIFS(DB_REF_Q1_Q4!$AA$5:$AA$1328,$B29,DB_REF_Q1_Q4!$F$5:$F$1328,N$27),IF($J$5="Todas",COUNTIFS(DB_REF_Q1_Q4!$AC$5:$AC$1328,$J$4,DB_REF_Q1_Q4!$AA$5:$AA$1328,$B29,DB_REF_Q1_Q4!$F$5:$F$1328,N$27),IF($J$4="Todas",COUNTIFS(DB_REF_Q1_Q4!$Z$5:$Z$1328,$J$5,DB_REF_Q1_Q4!$AA$5:$AA$1328,$B29,DB_REF_Q1_Q4!$F$5:$F$1328,N$27),COUNTIFS(DB_REF_Q1_Q4!$AC$5:$AC$1328,$J$4,DB_REF_Q1_Q4!$Z$5:$Z$1328,$J$5,DB_REF_Q1_Q4!$AA$5:$AA$1328,$B29,DB_REF_Q1_Q4!$F$5:$F$1328,N$27))))</f>
        <v>71</v>
      </c>
      <c r="O29" s="539">
        <f>IF(AND($J$5="Todas",$J$4="Todas"),COUNTIFS(DB_REF_Q1_Q4!$AA$5:$AA$1328,$B29,DB_REF_Q1_Q4!$F$5:$F$1328,O$27),IF($J$5="Todas",COUNTIFS(DB_REF_Q1_Q4!$AC$5:$AC$1328,$J$4,DB_REF_Q1_Q4!$AA$5:$AA$1328,$B29,DB_REF_Q1_Q4!$F$5:$F$1328,O$27),IF($J$4="Todas",COUNTIFS(DB_REF_Q1_Q4!$Z$5:$Z$1328,$J$5,DB_REF_Q1_Q4!$AA$5:$AA$1328,$B29,DB_REF_Q1_Q4!$F$5:$F$1328,O$27),COUNTIFS(DB_REF_Q1_Q4!$AC$5:$AC$1328,$J$4,DB_REF_Q1_Q4!$Z$5:$Z$1328,$J$5,DB_REF_Q1_Q4!$AA$5:$AA$1328,$B29,DB_REF_Q1_Q4!$F$5:$F$1328,O$27))))</f>
        <v>52</v>
      </c>
      <c r="P29" s="539">
        <f>IF(AND($J$5="Todas",$J$4="Todas"),COUNTIFS(DB_REF_Q1_Q4!$AA$5:$AA$1328,$B29,DB_REF_Q1_Q4!$F$5:$F$1328,P$27),IF($J$5="Todas",COUNTIFS(DB_REF_Q1_Q4!$AC$5:$AC$1328,$J$4,DB_REF_Q1_Q4!$AA$5:$AA$1328,$B29,DB_REF_Q1_Q4!$F$5:$F$1328,P$27),IF($J$4="Todas",COUNTIFS(DB_REF_Q1_Q4!$Z$5:$Z$1328,$J$5,DB_REF_Q1_Q4!$AA$5:$AA$1328,$B29,DB_REF_Q1_Q4!$F$5:$F$1328,P$27),COUNTIFS(DB_REF_Q1_Q4!$AC$5:$AC$1328,$J$4,DB_REF_Q1_Q4!$Z$5:$Z$1328,$J$5,DB_REF_Q1_Q4!$AA$5:$AA$1328,$B29,DB_REF_Q1_Q4!$F$5:$F$1328,P$27))))</f>
        <v>60</v>
      </c>
      <c r="Q29" s="539">
        <f>IF(AND($J$5="Todas",$J$4="Todas"),COUNTIFS(DB_REF_Q1_Q4!$AA$5:$AA$1328,$B29,DB_REF_Q1_Q4!$F$5:$F$1328,Q$27),IF($J$5="Todas",COUNTIFS(DB_REF_Q1_Q4!$AC$5:$AC$1328,$J$4,DB_REF_Q1_Q4!$AA$5:$AA$1328,$B29,DB_REF_Q1_Q4!$F$5:$F$1328,Q$27),IF($J$4="Todas",COUNTIFS(DB_REF_Q1_Q4!$Z$5:$Z$1328,$J$5,DB_REF_Q1_Q4!$AA$5:$AA$1328,$B29,DB_REF_Q1_Q4!$F$5:$F$1328,Q$27),COUNTIFS(DB_REF_Q1_Q4!$AC$5:$AC$1328,$J$4,DB_REF_Q1_Q4!$Z$5:$Z$1328,$J$5,DB_REF_Q1_Q4!$AA$5:$AA$1328,$B29,DB_REF_Q1_Q4!$F$5:$F$1328,Q$27))))</f>
        <v>1</v>
      </c>
      <c r="R29" s="543">
        <f t="shared" ref="R29:R31" si="13">IFERROR(N29/N$32,)</f>
        <v>0.15848214285714285</v>
      </c>
      <c r="S29" s="543">
        <f t="shared" ref="S29:S31" si="14">IFERROR(O29/O$32,)</f>
        <v>0.12235294117647059</v>
      </c>
      <c r="T29" s="543">
        <f t="shared" ref="T29:T31" si="15">IFERROR(P29/P$32,)</f>
        <v>0.16304347826086957</v>
      </c>
      <c r="U29" s="543">
        <f t="shared" ref="U29:U31" si="16">IFERROR(Q29/Q$32,)</f>
        <v>0.1111111111111111</v>
      </c>
    </row>
    <row r="30" spans="1:27" ht="15" customHeight="1">
      <c r="B30" s="541" t="str">
        <f>B11</f>
        <v>Bomba de calor aire</v>
      </c>
      <c r="C30" s="540">
        <f t="shared" si="7"/>
        <v>0.1216</v>
      </c>
      <c r="D30" s="539">
        <f>IF(AND($J$5="Todas",$J$4="Todas"),COUNTIFS(DB_REF_Q1_Q4!$AA$5:$AA$1328,$B30,DB_REF_Q1_Q4!$E$5:$E$1328,D$27),IF($J$5="Todas",COUNTIFS(DB_REF_Q1_Q4!$AC$5:$AC$1328,$J$4,DB_REF_Q1_Q4!$AA$5:$AA$1328,$B30,DB_REF_Q1_Q4!$E$5:$E$1328,D$27),IF($J$4="Todas",COUNTIFS(DB_REF_Q1_Q4!$Z$5:$Z$1328,$J$5,DB_REF_Q1_Q4!$AA$5:$AA$1328,$B30,DB_REF_Q1_Q4!$E$5:$E$1328,D$27),COUNTIFS(DB_REF_Q1_Q4!$AC$5:$AC$1328,$J$4,DB_REF_Q1_Q4!$Z$5:$Z$1328,$J$5,DB_REF_Q1_Q4!$AA$5:$AA$1328,$B30,DB_REF_Q1_Q4!$E$5:$E$1328,D$27))))</f>
        <v>79</v>
      </c>
      <c r="E30" s="539">
        <f>IF(AND($J$5="Todas",$J$4="Todas"),COUNTIFS(DB_REF_Q1_Q4!$AA$5:$AA$1328,$B30,DB_REF_Q1_Q4!$E$5:$E$1328,E$27),IF($J$5="Todas",COUNTIFS(DB_REF_Q1_Q4!$AC$5:$AC$1328,$J$4,DB_REF_Q1_Q4!$AA$5:$AA$1328,$B30,DB_REF_Q1_Q4!$E$5:$E$1328,E$27),IF($J$4="Todas",COUNTIFS(DB_REF_Q1_Q4!$Z$5:$Z$1328,$J$5,DB_REF_Q1_Q4!$AA$5:$AA$1328,$B30,DB_REF_Q1_Q4!$E$5:$E$1328,E$27),COUNTIFS(DB_REF_Q1_Q4!$AC$5:$AC$1328,$J$4,DB_REF_Q1_Q4!$Z$5:$Z$1328,$J$5,DB_REF_Q1_Q4!$AA$5:$AA$1328,$B30,DB_REF_Q1_Q4!$E$5:$E$1328,E$27))))</f>
        <v>73</v>
      </c>
      <c r="F30" s="543">
        <f t="shared" si="8"/>
        <v>0.16056910569105692</v>
      </c>
      <c r="G30" s="543">
        <f t="shared" si="9"/>
        <v>9.6306068601583111E-2</v>
      </c>
      <c r="H30" s="558">
        <f>IF(AND($J$5="Todas",$J$4="Todas"),COUNTIFS(DB_REF_Q1_Q4!$AA$5:$AA$1328,$B30,DB_REF_Q1_Q4!$D$5:$D$1328,H$27),IF($J$5="Todas",COUNTIFS(DB_REF_Q1_Q4!$AC$5:$AC$1328,$J$4,DB_REF_Q1_Q4!$AA$5:$AA$1328,$B30,DB_REF_Q1_Q4!$D$5:$D$1328,H$27),IF($J$4="Todas",COUNTIFS(DB_REF_Q1_Q4!$Z$5:$Z$1328,$J$5,DB_REF_Q1_Q4!$AA$5:$AA$1328,$B30,DB_REF_Q1_Q4!$D$5:$D$1328,H$27),COUNTIFS(DB_REF_Q1_Q4!$AC$5:$AC$1328,$J$4,DB_REF_Q1_Q4!$Z$5:$Z$1328,$J$5,DB_REF_Q1_Q4!$AA$5:$AA$1328,$B30,DB_REF_Q1_Q4!$D$5:$D$1328,H$27))))</f>
        <v>48</v>
      </c>
      <c r="I30" s="539">
        <f>IF(AND($J$5="Todas",$J$4="Todas"),COUNTIFS(DB_REF_Q1_Q4!$AA$5:$AA$1328,$B30,DB_REF_Q1_Q4!$D$5:$D$1328,I$27),IF($J$5="Todas",COUNTIFS(DB_REF_Q1_Q4!$AC$5:$AC$1328,$J$4,DB_REF_Q1_Q4!$AA$5:$AA$1328,$B30,DB_REF_Q1_Q4!$D$5:$D$1328,I$27),IF($J$4="Todas",COUNTIFS(DB_REF_Q1_Q4!$Z$5:$Z$1328,$J$5,DB_REF_Q1_Q4!$AA$5:$AA$1328,$B30,DB_REF_Q1_Q4!$D$5:$D$1328,I$27),COUNTIFS(DB_REF_Q1_Q4!$AC$5:$AC$1328,$J$4,DB_REF_Q1_Q4!$Z$5:$Z$1328,$J$5,DB_REF_Q1_Q4!$AA$5:$AA$1328,$B30,DB_REF_Q1_Q4!$D$5:$D$1328,I$27))))</f>
        <v>60</v>
      </c>
      <c r="J30" s="539">
        <f>IF(AND($J$5="Todas",$J$4="Todas"),COUNTIFS(DB_REF_Q1_Q4!$AA$5:$AA$1328,$B30,DB_REF_Q1_Q4!$D$5:$D$1328,J$27),IF($J$5="Todas",COUNTIFS(DB_REF_Q1_Q4!$AC$5:$AC$1328,$J$4,DB_REF_Q1_Q4!$AA$5:$AA$1328,$B30,DB_REF_Q1_Q4!$D$5:$D$1328,J$27),IF($J$4="Todas",COUNTIFS(DB_REF_Q1_Q4!$Z$5:$Z$1328,$J$5,DB_REF_Q1_Q4!$AA$5:$AA$1328,$B30,DB_REF_Q1_Q4!$D$5:$D$1328,J$27),COUNTIFS(DB_REF_Q1_Q4!$AC$5:$AC$1328,$J$4,DB_REF_Q1_Q4!$Z$5:$Z$1328,$J$5,DB_REF_Q1_Q4!$AA$5:$AA$1328,$B30,DB_REF_Q1_Q4!$D$5:$D$1328,J$27))))</f>
        <v>44</v>
      </c>
      <c r="K30" s="543">
        <f t="shared" si="10"/>
        <v>0.18045112781954886</v>
      </c>
      <c r="L30" s="543">
        <f t="shared" si="11"/>
        <v>0.10928961748633879</v>
      </c>
      <c r="M30" s="543">
        <f t="shared" si="12"/>
        <v>0.10114942528735632</v>
      </c>
      <c r="N30" s="558">
        <f>IF(AND($J$5="Todas",$J$4="Todas"),COUNTIFS(DB_REF_Q1_Q4!$AA$5:$AA$1328,$B30,DB_REF_Q1_Q4!$F$5:$F$1328,N$27),IF($J$5="Todas",COUNTIFS(DB_REF_Q1_Q4!$AC$5:$AC$1328,$J$4,DB_REF_Q1_Q4!$AA$5:$AA$1328,$B30,DB_REF_Q1_Q4!$F$5:$F$1328,N$27),IF($J$4="Todas",COUNTIFS(DB_REF_Q1_Q4!$Z$5:$Z$1328,$J$5,DB_REF_Q1_Q4!$AA$5:$AA$1328,$B30,DB_REF_Q1_Q4!$F$5:$F$1328,N$27),COUNTIFS(DB_REF_Q1_Q4!$AC$5:$AC$1328,$J$4,DB_REF_Q1_Q4!$Z$5:$Z$1328,$J$5,DB_REF_Q1_Q4!$AA$5:$AA$1328,$B30,DB_REF_Q1_Q4!$F$5:$F$1328,N$27))))</f>
        <v>40</v>
      </c>
      <c r="O30" s="539">
        <f>IF(AND($J$5="Todas",$J$4="Todas"),COUNTIFS(DB_REF_Q1_Q4!$AA$5:$AA$1328,$B30,DB_REF_Q1_Q4!$F$5:$F$1328,O$27),IF($J$5="Todas",COUNTIFS(DB_REF_Q1_Q4!$AC$5:$AC$1328,$J$4,DB_REF_Q1_Q4!$AA$5:$AA$1328,$B30,DB_REF_Q1_Q4!$F$5:$F$1328,O$27),IF($J$4="Todas",COUNTIFS(DB_REF_Q1_Q4!$Z$5:$Z$1328,$J$5,DB_REF_Q1_Q4!$AA$5:$AA$1328,$B30,DB_REF_Q1_Q4!$F$5:$F$1328,O$27),COUNTIFS(DB_REF_Q1_Q4!$AC$5:$AC$1328,$J$4,DB_REF_Q1_Q4!$Z$5:$Z$1328,$J$5,DB_REF_Q1_Q4!$AA$5:$AA$1328,$B30,DB_REF_Q1_Q4!$F$5:$F$1328,O$27))))</f>
        <v>49</v>
      </c>
      <c r="P30" s="539">
        <f>IF(AND($J$5="Todas",$J$4="Todas"),COUNTIFS(DB_REF_Q1_Q4!$AA$5:$AA$1328,$B30,DB_REF_Q1_Q4!$F$5:$F$1328,P$27),IF($J$5="Todas",COUNTIFS(DB_REF_Q1_Q4!$AC$5:$AC$1328,$J$4,DB_REF_Q1_Q4!$AA$5:$AA$1328,$B30,DB_REF_Q1_Q4!$F$5:$F$1328,P$27),IF($J$4="Todas",COUNTIFS(DB_REF_Q1_Q4!$Z$5:$Z$1328,$J$5,DB_REF_Q1_Q4!$AA$5:$AA$1328,$B30,DB_REF_Q1_Q4!$F$5:$F$1328,P$27),COUNTIFS(DB_REF_Q1_Q4!$AC$5:$AC$1328,$J$4,DB_REF_Q1_Q4!$Z$5:$Z$1328,$J$5,DB_REF_Q1_Q4!$AA$5:$AA$1328,$B30,DB_REF_Q1_Q4!$F$5:$F$1328,P$27))))</f>
        <v>62</v>
      </c>
      <c r="Q30" s="539">
        <f>IF(AND($J$5="Todas",$J$4="Todas"),COUNTIFS(DB_REF_Q1_Q4!$AA$5:$AA$1328,$B30,DB_REF_Q1_Q4!$F$5:$F$1328,Q$27),IF($J$5="Todas",COUNTIFS(DB_REF_Q1_Q4!$AC$5:$AC$1328,$J$4,DB_REF_Q1_Q4!$AA$5:$AA$1328,$B30,DB_REF_Q1_Q4!$F$5:$F$1328,Q$27),IF($J$4="Todas",COUNTIFS(DB_REF_Q1_Q4!$Z$5:$Z$1328,$J$5,DB_REF_Q1_Q4!$AA$5:$AA$1328,$B30,DB_REF_Q1_Q4!$F$5:$F$1328,Q$27),COUNTIFS(DB_REF_Q1_Q4!$AC$5:$AC$1328,$J$4,DB_REF_Q1_Q4!$Z$5:$Z$1328,$J$5,DB_REF_Q1_Q4!$AA$5:$AA$1328,$B30,DB_REF_Q1_Q4!$F$5:$F$1328,Q$27))))</f>
        <v>1</v>
      </c>
      <c r="R30" s="543">
        <f t="shared" si="13"/>
        <v>8.9285714285714288E-2</v>
      </c>
      <c r="S30" s="543">
        <f t="shared" si="14"/>
        <v>0.11529411764705882</v>
      </c>
      <c r="T30" s="543">
        <f t="shared" si="15"/>
        <v>0.16847826086956522</v>
      </c>
      <c r="U30" s="543">
        <f t="shared" si="16"/>
        <v>0.1111111111111111</v>
      </c>
    </row>
    <row r="31" spans="1:27" ht="15" customHeight="1" thickBot="1">
      <c r="B31" s="547" t="str">
        <f>B12</f>
        <v>Bomba de calor agua</v>
      </c>
      <c r="C31" s="546">
        <f t="shared" si="7"/>
        <v>1.12E-2</v>
      </c>
      <c r="D31" s="545">
        <f>IF(AND($J$5="Todas",$J$4="Todas"),COUNTIFS(DB_REF_Q1_Q4!$AA$5:$AA$1328,$B31,DB_REF_Q1_Q4!$E$5:$E$1328,D$27),IF($J$5="Todas",COUNTIFS(DB_REF_Q1_Q4!$AC$5:$AC$1328,$J$4,DB_REF_Q1_Q4!$AA$5:$AA$1328,$B31,DB_REF_Q1_Q4!$E$5:$E$1328,D$27),IF($J$4="Todas",COUNTIFS(DB_REF_Q1_Q4!$Z$5:$Z$1328,$J$5,DB_REF_Q1_Q4!$AA$5:$AA$1328,$B31,DB_REF_Q1_Q4!$E$5:$E$1328,D$27),COUNTIFS(DB_REF_Q1_Q4!$AC$5:$AC$1328,$J$4,DB_REF_Q1_Q4!$Z$5:$Z$1328,$J$5,DB_REF_Q1_Q4!$AA$5:$AA$1328,$B31,DB_REF_Q1_Q4!$E$5:$E$1328,D$27))))</f>
        <v>8</v>
      </c>
      <c r="E31" s="545">
        <f>IF(AND($J$5="Todas",$J$4="Todas"),COUNTIFS(DB_REF_Q1_Q4!$AA$5:$AA$1328,$B31,DB_REF_Q1_Q4!$E$5:$E$1328,E$27),IF($J$5="Todas",COUNTIFS(DB_REF_Q1_Q4!$AC$5:$AC$1328,$J$4,DB_REF_Q1_Q4!$AA$5:$AA$1328,$B31,DB_REF_Q1_Q4!$E$5:$E$1328,E$27),IF($J$4="Todas",COUNTIFS(DB_REF_Q1_Q4!$Z$5:$Z$1328,$J$5,DB_REF_Q1_Q4!$AA$5:$AA$1328,$B31,DB_REF_Q1_Q4!$E$5:$E$1328,E$27),COUNTIFS(DB_REF_Q1_Q4!$AC$5:$AC$1328,$J$4,DB_REF_Q1_Q4!$Z$5:$Z$1328,$J$5,DB_REF_Q1_Q4!$AA$5:$AA$1328,$B31,DB_REF_Q1_Q4!$E$5:$E$1328,E$27))))</f>
        <v>6</v>
      </c>
      <c r="F31" s="549">
        <f t="shared" si="8"/>
        <v>1.6260162601626018E-2</v>
      </c>
      <c r="G31" s="549">
        <f t="shared" si="9"/>
        <v>7.9155672823219003E-3</v>
      </c>
      <c r="H31" s="559">
        <f>IF(AND($J$5="Todas",$J$4="Todas"),COUNTIFS(DB_REF_Q1_Q4!$AA$5:$AA$1328,$B31,DB_REF_Q1_Q4!$D$5:$D$1328,H$27),IF($J$5="Todas",COUNTIFS(DB_REF_Q1_Q4!$AC$5:$AC$1328,$J$4,DB_REF_Q1_Q4!$AA$5:$AA$1328,$B31,DB_REF_Q1_Q4!$D$5:$D$1328,H$27),IF($J$4="Todas",COUNTIFS(DB_REF_Q1_Q4!$Z$5:$Z$1328,$J$5,DB_REF_Q1_Q4!$AA$5:$AA$1328,$B31,DB_REF_Q1_Q4!$D$5:$D$1328,H$27),COUNTIFS(DB_REF_Q1_Q4!$AC$5:$AC$1328,$J$4,DB_REF_Q1_Q4!$Z$5:$Z$1328,$J$5,DB_REF_Q1_Q4!$AA$5:$AA$1328,$B31,DB_REF_Q1_Q4!$D$5:$D$1328,H$27))))</f>
        <v>5</v>
      </c>
      <c r="I31" s="545">
        <f>IF(AND($J$5="Todas",$J$4="Todas"),COUNTIFS(DB_REF_Q1_Q4!$AA$5:$AA$1328,$B31,DB_REF_Q1_Q4!$D$5:$D$1328,I$27),IF($J$5="Todas",COUNTIFS(DB_REF_Q1_Q4!$AC$5:$AC$1328,$J$4,DB_REF_Q1_Q4!$AA$5:$AA$1328,$B31,DB_REF_Q1_Q4!$D$5:$D$1328,I$27),IF($J$4="Todas",COUNTIFS(DB_REF_Q1_Q4!$Z$5:$Z$1328,$J$5,DB_REF_Q1_Q4!$AA$5:$AA$1328,$B31,DB_REF_Q1_Q4!$D$5:$D$1328,I$27),COUNTIFS(DB_REF_Q1_Q4!$AC$5:$AC$1328,$J$4,DB_REF_Q1_Q4!$Z$5:$Z$1328,$J$5,DB_REF_Q1_Q4!$AA$5:$AA$1328,$B31,DB_REF_Q1_Q4!$D$5:$D$1328,I$27))))</f>
        <v>6</v>
      </c>
      <c r="J31" s="545">
        <f>IF(AND($J$5="Todas",$J$4="Todas"),COUNTIFS(DB_REF_Q1_Q4!$AA$5:$AA$1328,$B31,DB_REF_Q1_Q4!$D$5:$D$1328,J$27),IF($J$5="Todas",COUNTIFS(DB_REF_Q1_Q4!$AC$5:$AC$1328,$J$4,DB_REF_Q1_Q4!$AA$5:$AA$1328,$B31,DB_REF_Q1_Q4!$D$5:$D$1328,J$27),IF($J$4="Todas",COUNTIFS(DB_REF_Q1_Q4!$Z$5:$Z$1328,$J$5,DB_REF_Q1_Q4!$AA$5:$AA$1328,$B31,DB_REF_Q1_Q4!$D$5:$D$1328,J$27),COUNTIFS(DB_REF_Q1_Q4!$AC$5:$AC$1328,$J$4,DB_REF_Q1_Q4!$Z$5:$Z$1328,$J$5,DB_REF_Q1_Q4!$AA$5:$AA$1328,$B31,DB_REF_Q1_Q4!$D$5:$D$1328,J$27))))</f>
        <v>3</v>
      </c>
      <c r="K31" s="549">
        <f t="shared" si="10"/>
        <v>1.8796992481203006E-2</v>
      </c>
      <c r="L31" s="549">
        <f t="shared" si="11"/>
        <v>1.092896174863388E-2</v>
      </c>
      <c r="M31" s="549">
        <f t="shared" si="12"/>
        <v>6.8965517241379309E-3</v>
      </c>
      <c r="N31" s="559">
        <f>IF(AND($J$5="Todas",$J$4="Todas"),COUNTIFS(DB_REF_Q1_Q4!$AA$5:$AA$1328,$B31,DB_REF_Q1_Q4!$F$5:$F$1328,N$27),IF($J$5="Todas",COUNTIFS(DB_REF_Q1_Q4!$AC$5:$AC$1328,$J$4,DB_REF_Q1_Q4!$AA$5:$AA$1328,$B31,DB_REF_Q1_Q4!$F$5:$F$1328,N$27),IF($J$4="Todas",COUNTIFS(DB_REF_Q1_Q4!$Z$5:$Z$1328,$J$5,DB_REF_Q1_Q4!$AA$5:$AA$1328,$B31,DB_REF_Q1_Q4!$F$5:$F$1328,N$27),COUNTIFS(DB_REF_Q1_Q4!$AC$5:$AC$1328,$J$4,DB_REF_Q1_Q4!$Z$5:$Z$1328,$J$5,DB_REF_Q1_Q4!$AA$5:$AA$1328,$B31,DB_REF_Q1_Q4!$F$5:$F$1328,N$27))))</f>
        <v>2</v>
      </c>
      <c r="O31" s="545">
        <f>IF(AND($J$5="Todas",$J$4="Todas"),COUNTIFS(DB_REF_Q1_Q4!$AA$5:$AA$1328,$B31,DB_REF_Q1_Q4!$F$5:$F$1328,O$27),IF($J$5="Todas",COUNTIFS(DB_REF_Q1_Q4!$AC$5:$AC$1328,$J$4,DB_REF_Q1_Q4!$AA$5:$AA$1328,$B31,DB_REF_Q1_Q4!$F$5:$F$1328,O$27),IF($J$4="Todas",COUNTIFS(DB_REF_Q1_Q4!$Z$5:$Z$1328,$J$5,DB_REF_Q1_Q4!$AA$5:$AA$1328,$B31,DB_REF_Q1_Q4!$F$5:$F$1328,O$27),COUNTIFS(DB_REF_Q1_Q4!$AC$5:$AC$1328,$J$4,DB_REF_Q1_Q4!$Z$5:$Z$1328,$J$5,DB_REF_Q1_Q4!$AA$5:$AA$1328,$B31,DB_REF_Q1_Q4!$F$5:$F$1328,O$27))))</f>
        <v>8</v>
      </c>
      <c r="P31" s="545">
        <f>IF(AND($J$5="Todas",$J$4="Todas"),COUNTIFS(DB_REF_Q1_Q4!$AA$5:$AA$1328,$B31,DB_REF_Q1_Q4!$F$5:$F$1328,P$27),IF($J$5="Todas",COUNTIFS(DB_REF_Q1_Q4!$AC$5:$AC$1328,$J$4,DB_REF_Q1_Q4!$AA$5:$AA$1328,$B31,DB_REF_Q1_Q4!$F$5:$F$1328,P$27),IF($J$4="Todas",COUNTIFS(DB_REF_Q1_Q4!$Z$5:$Z$1328,$J$5,DB_REF_Q1_Q4!$AA$5:$AA$1328,$B31,DB_REF_Q1_Q4!$F$5:$F$1328,P$27),COUNTIFS(DB_REF_Q1_Q4!$AC$5:$AC$1328,$J$4,DB_REF_Q1_Q4!$Z$5:$Z$1328,$J$5,DB_REF_Q1_Q4!$AA$5:$AA$1328,$B31,DB_REF_Q1_Q4!$F$5:$F$1328,P$27))))</f>
        <v>4</v>
      </c>
      <c r="Q31" s="545">
        <f>IF(AND($J$5="Todas",$J$4="Todas"),COUNTIFS(DB_REF_Q1_Q4!$AA$5:$AA$1328,$B31,DB_REF_Q1_Q4!$F$5:$F$1328,Q$27),IF($J$5="Todas",COUNTIFS(DB_REF_Q1_Q4!$AC$5:$AC$1328,$J$4,DB_REF_Q1_Q4!$AA$5:$AA$1328,$B31,DB_REF_Q1_Q4!$F$5:$F$1328,Q$27),IF($J$4="Todas",COUNTIFS(DB_REF_Q1_Q4!$Z$5:$Z$1328,$J$5,DB_REF_Q1_Q4!$AA$5:$AA$1328,$B31,DB_REF_Q1_Q4!$F$5:$F$1328,Q$27),COUNTIFS(DB_REF_Q1_Q4!$AC$5:$AC$1328,$J$4,DB_REF_Q1_Q4!$Z$5:$Z$1328,$J$5,DB_REF_Q1_Q4!$AA$5:$AA$1328,$B31,DB_REF_Q1_Q4!$F$5:$F$1328,Q$27))))</f>
        <v>0</v>
      </c>
      <c r="R31" s="549">
        <f t="shared" si="13"/>
        <v>4.464285714285714E-3</v>
      </c>
      <c r="S31" s="549">
        <f t="shared" si="14"/>
        <v>1.8823529411764704E-2</v>
      </c>
      <c r="T31" s="549">
        <f t="shared" si="15"/>
        <v>1.0869565217391304E-2</v>
      </c>
      <c r="U31" s="549">
        <f t="shared" si="16"/>
        <v>0</v>
      </c>
    </row>
    <row r="32" spans="1:27" ht="15" customHeight="1" thickTop="1">
      <c r="D32" s="241">
        <f t="shared" ref="D32:U32" si="17">SUM(D28:D31)</f>
        <v>492</v>
      </c>
      <c r="E32" s="241">
        <f t="shared" si="17"/>
        <v>758</v>
      </c>
      <c r="F32" s="298">
        <f t="shared" si="17"/>
        <v>1.0000000000000002</v>
      </c>
      <c r="G32" s="298">
        <f t="shared" si="17"/>
        <v>0.99999999999999989</v>
      </c>
      <c r="H32" s="241">
        <f t="shared" si="17"/>
        <v>266</v>
      </c>
      <c r="I32" s="241">
        <f t="shared" si="17"/>
        <v>549</v>
      </c>
      <c r="J32" s="241">
        <f t="shared" si="17"/>
        <v>435</v>
      </c>
      <c r="K32" s="298">
        <f t="shared" si="17"/>
        <v>1</v>
      </c>
      <c r="L32" s="298">
        <f t="shared" si="17"/>
        <v>1</v>
      </c>
      <c r="M32" s="298">
        <f t="shared" si="17"/>
        <v>1</v>
      </c>
      <c r="N32" s="241">
        <f t="shared" si="17"/>
        <v>448</v>
      </c>
      <c r="O32" s="241">
        <f t="shared" si="17"/>
        <v>425</v>
      </c>
      <c r="P32" s="241">
        <f t="shared" si="17"/>
        <v>368</v>
      </c>
      <c r="Q32" s="241">
        <f t="shared" si="17"/>
        <v>9</v>
      </c>
      <c r="R32" s="298">
        <f t="shared" si="17"/>
        <v>1</v>
      </c>
      <c r="S32" s="298">
        <f t="shared" si="17"/>
        <v>1</v>
      </c>
      <c r="T32" s="298">
        <f t="shared" si="17"/>
        <v>1</v>
      </c>
      <c r="U32" s="298">
        <f t="shared" si="17"/>
        <v>1</v>
      </c>
    </row>
    <row r="33" spans="2:21" ht="15" customHeight="1"/>
    <row r="34" spans="2:21" ht="15" customHeight="1"/>
    <row r="35" spans="2:21" ht="15" customHeight="1">
      <c r="B35" s="236" t="s">
        <v>357</v>
      </c>
      <c r="C35" s="283" t="str">
        <f>$J$5</f>
        <v>Todas</v>
      </c>
      <c r="D35" s="528" t="s">
        <v>317</v>
      </c>
      <c r="E35" s="528"/>
      <c r="F35" s="528"/>
      <c r="G35" s="555"/>
      <c r="H35" s="527"/>
      <c r="I35" s="528"/>
      <c r="J35" s="528" t="s">
        <v>318</v>
      </c>
      <c r="K35" s="528"/>
      <c r="L35" s="528"/>
      <c r="M35" s="527"/>
      <c r="N35" s="528"/>
      <c r="O35" s="528"/>
      <c r="P35" s="527" t="s">
        <v>319</v>
      </c>
      <c r="Q35" s="528"/>
      <c r="R35" s="528"/>
      <c r="S35" s="555"/>
      <c r="T35" s="527"/>
      <c r="U35" s="528"/>
    </row>
    <row r="36" spans="2:21" ht="15" customHeight="1">
      <c r="B36" s="236" t="s">
        <v>398</v>
      </c>
      <c r="C36" s="283" t="str">
        <f>$J$4</f>
        <v>Todas</v>
      </c>
      <c r="D36" s="531" t="s">
        <v>305</v>
      </c>
      <c r="E36" s="531" t="s">
        <v>510</v>
      </c>
      <c r="F36" s="531" t="s">
        <v>511</v>
      </c>
      <c r="G36" s="532" t="s">
        <v>305</v>
      </c>
      <c r="H36" s="532" t="s">
        <v>510</v>
      </c>
      <c r="I36" s="532" t="s">
        <v>511</v>
      </c>
      <c r="J36" s="531" t="s">
        <v>306</v>
      </c>
      <c r="K36" s="531" t="s">
        <v>307</v>
      </c>
      <c r="L36" s="531" t="s">
        <v>308</v>
      </c>
      <c r="M36" s="532" t="s">
        <v>306</v>
      </c>
      <c r="N36" s="532" t="s">
        <v>307</v>
      </c>
      <c r="O36" s="532" t="s">
        <v>308</v>
      </c>
      <c r="P36" s="531" t="s">
        <v>505</v>
      </c>
      <c r="Q36" s="531" t="s">
        <v>504</v>
      </c>
      <c r="R36" s="531" t="s">
        <v>507</v>
      </c>
      <c r="S36" s="532" t="s">
        <v>505</v>
      </c>
      <c r="T36" s="532" t="s">
        <v>504</v>
      </c>
      <c r="U36" s="532" t="s">
        <v>507</v>
      </c>
    </row>
    <row r="37" spans="2:21" ht="15" customHeight="1">
      <c r="B37" s="536" t="str">
        <f>B9</f>
        <v>Ninguno</v>
      </c>
      <c r="C37" s="535">
        <f>IFERROR(SUM(D37:F37)/SUM($D$41:$F$41),)</f>
        <v>0.72</v>
      </c>
      <c r="D37" s="534">
        <f>IF(AND($J$5="Todas",$J$4="Todas"),COUNTIFS(DB_REF_Q1_Q4!$AA$5:$AA$1328,$B37,DB_REF_Q1_Q4!$G$5:$G$1328,D$36),IF($J$5="Todas",COUNTIFS(DB_REF_Q1_Q4!$AC$5:$AC$1328,$J$4,DB_REF_Q1_Q4!$AA$5:$AA$1328,$B37,DB_REF_Q1_Q4!$G$5:$G$1328,D$36),IF($J$4="Todas",COUNTIFS(DB_REF_Q1_Q4!$Z$5:$Z$1328,$J$5,DB_REF_Q1_Q4!$AA$5:$AA$1328,$B37,DB_REF_Q1_Q4!$G$5:$G$1328,D$36),COUNTIFS(DB_REF_Q1_Q4!$AC$5:$AC$1328,$J$4,DB_REF_Q1_Q4!$Z$5:$Z$1328,$J$5,DB_REF_Q1_Q4!$AA$5:$AA$1328,$B37,DB_REF_Q1_Q4!$G$5:$G$1328,D$36))))</f>
        <v>486</v>
      </c>
      <c r="E37" s="534">
        <f>IF(AND($J$5="Todas",$J$4="Todas"),COUNTIFS(DB_REF_Q1_Q4!$AA$5:$AA$1328,$B37,DB_REF_Q1_Q4!$G$5:$G$1328,E$36),IF($J$5="Todas",COUNTIFS(DB_REF_Q1_Q4!$AC$5:$AC$1328,$J$4,DB_REF_Q1_Q4!$AA$5:$AA$1328,$B37,DB_REF_Q1_Q4!$G$5:$G$1328,E$36),IF($J$4="Todas",COUNTIFS(DB_REF_Q1_Q4!$Z$5:$Z$1328,$J$5,DB_REF_Q1_Q4!$AA$5:$AA$1328,$B37,DB_REF_Q1_Q4!$G$5:$G$1328,E$36),COUNTIFS(DB_REF_Q1_Q4!$AC$5:$AC$1328,$J$4,DB_REF_Q1_Q4!$Z$5:$Z$1328,$J$5,DB_REF_Q1_Q4!$AA$5:$AA$1328,$B37,DB_REF_Q1_Q4!$G$5:$G$1328,E$36))))</f>
        <v>179</v>
      </c>
      <c r="F37" s="534">
        <f>IF(AND($J$5="Todas",$J$4="Todas"),COUNTIFS(DB_REF_Q1_Q4!$AA$5:$AA$1328,$B37,DB_REF_Q1_Q4!$G$5:$G$1328,F$36),IF($J$5="Todas",COUNTIFS(DB_REF_Q1_Q4!$AC$5:$AC$1328,$J$4,DB_REF_Q1_Q4!$AA$5:$AA$1328,$B37,DB_REF_Q1_Q4!$G$5:$G$1328,F$36),IF($J$4="Todas",COUNTIFS(DB_REF_Q1_Q4!$Z$5:$Z$1328,$J$5,DB_REF_Q1_Q4!$AA$5:$AA$1328,$B37,DB_REF_Q1_Q4!$G$5:$G$1328,F$36),COUNTIFS(DB_REF_Q1_Q4!$AC$5:$AC$1328,$J$4,DB_REF_Q1_Q4!$Z$5:$Z$1328,$J$5,DB_REF_Q1_Q4!$AA$5:$AA$1328,$B37,DB_REF_Q1_Q4!$G$5:$G$1328,F$36))))</f>
        <v>235</v>
      </c>
      <c r="G37" s="538">
        <f t="shared" ref="G37:I40" si="18">IFERROR(D37/D$41,)</f>
        <v>0.68067226890756305</v>
      </c>
      <c r="H37" s="538">
        <f t="shared" si="18"/>
        <v>0.74273858921161828</v>
      </c>
      <c r="I37" s="538">
        <f t="shared" si="18"/>
        <v>0.79661016949152541</v>
      </c>
      <c r="J37" s="534">
        <f>IF(AND($J$5="Todas",$J$4="Todas"),COUNTIFS(DB_REF_Q1_Q4!$AA$5:$AA$1328,$B37,DB_REF_Q1_Q4!$H$5:$H$1328,J$36),IF($J$5="Todas",COUNTIFS(DB_REF_Q1_Q4!$AC$5:$AC$1328,$J$4,DB_REF_Q1_Q4!$AA$5:$AA$1328,$B37,DB_REF_Q1_Q4!$H$5:$H$1328,J$36),IF($J$4="Todas",COUNTIFS(DB_REF_Q1_Q4!$Z$5:$Z$1328,$J$5,DB_REF_Q1_Q4!$AA$5:$AA$1328,$B37,DB_REF_Q1_Q4!$H$5:$H$1328,J$36),COUNTIFS(DB_REF_Q1_Q4!$AC$5:$AC$1328,$J$4,DB_REF_Q1_Q4!$Z$5:$Z$1328,$J$5,DB_REF_Q1_Q4!$AA$5:$AA$1328,$B37,DB_REF_Q1_Q4!$H$5:$H$1328,J$36))))</f>
        <v>644</v>
      </c>
      <c r="K37" s="534">
        <f>IF(AND($J$5="Todas",$J$4="Todas"),COUNTIFS(DB_REF_Q1_Q4!$AA$5:$AA$1328,$B37,DB_REF_Q1_Q4!$H$5:$H$1328,K$36),IF($J$5="Todas",COUNTIFS(DB_REF_Q1_Q4!$AC$5:$AC$1328,$J$4,DB_REF_Q1_Q4!$AA$5:$AA$1328,$B37,DB_REF_Q1_Q4!$H$5:$H$1328,K$36),IF($J$4="Todas",COUNTIFS(DB_REF_Q1_Q4!$Z$5:$Z$1328,$J$5,DB_REF_Q1_Q4!$AA$5:$AA$1328,$B37,DB_REF_Q1_Q4!$H$5:$H$1328,K$36),COUNTIFS(DB_REF_Q1_Q4!$AC$5:$AC$1328,$J$4,DB_REF_Q1_Q4!$Z$5:$Z$1328,$J$5,DB_REF_Q1_Q4!$AA$5:$AA$1328,$B37,DB_REF_Q1_Q4!$H$5:$H$1328,K$36))))</f>
        <v>108</v>
      </c>
      <c r="L37" s="534">
        <f>IF(AND($J$5="Todas",$J$4="Todas"),COUNTIFS(DB_REF_Q1_Q4!$AA$5:$AA$1328,$B37,DB_REF_Q1_Q4!$H$5:$H$1328,L$36),IF($J$5="Todas",COUNTIFS(DB_REF_Q1_Q4!$AC$5:$AC$1328,$J$4,DB_REF_Q1_Q4!$AA$5:$AA$1328,$B37,DB_REF_Q1_Q4!$H$5:$H$1328,L$36),IF($J$4="Todas",COUNTIFS(DB_REF_Q1_Q4!$Z$5:$Z$1328,$J$5,DB_REF_Q1_Q4!$AA$5:$AA$1328,$B37,DB_REF_Q1_Q4!$H$5:$H$1328,L$36),COUNTIFS(DB_REF_Q1_Q4!$AC$5:$AC$1328,$J$4,DB_REF_Q1_Q4!$Z$5:$Z$1328,$J$5,DB_REF_Q1_Q4!$AA$5:$AA$1328,$B37,DB_REF_Q1_Q4!$H$5:$H$1328,L$36))))</f>
        <v>148</v>
      </c>
      <c r="M37" s="538">
        <f>IFERROR(J37/J$41,)</f>
        <v>0.69621621621621621</v>
      </c>
      <c r="N37" s="538">
        <f t="shared" ref="N37:O37" si="19">IFERROR(K37/K$41,)</f>
        <v>0.77142857142857146</v>
      </c>
      <c r="O37" s="538">
        <f t="shared" si="19"/>
        <v>0.8</v>
      </c>
      <c r="P37" s="557">
        <f>IF(AND($J$5="Todas",$J$4="Todas"),COUNTIFS(DB_REF_Q1_Q4!$AA$5:$AA$1328,$B37,DB_REF_Q1_Q4!$I$5:$I$1328,P$36),IF($J$5="Todas",COUNTIFS(DB_REF_Q1_Q4!$AC$5:$AC$1328,$J$4,DB_REF_Q1_Q4!$AA$5:$AA$1328,$B37,DB_REF_Q1_Q4!$I$5:$I$1328,P$36),IF($J$4="Todas",COUNTIFS(DB_REF_Q1_Q4!$Z$5:$Z$1328,$J$5,DB_REF_Q1_Q4!$AA$5:$AA$1328,$B37,DB_REF_Q1_Q4!$I$5:$I$1328,P$36),COUNTIFS(DB_REF_Q1_Q4!$AC$5:$AC$1328,$J$4,DB_REF_Q1_Q4!$Z$5:$Z$1328,$J$5,DB_REF_Q1_Q4!$AA$5:$AA$1328,$B37,DB_REF_Q1_Q4!$I$5:$I$1328,P$36))))</f>
        <v>214</v>
      </c>
      <c r="Q37" s="534">
        <f>IF(AND($J$5="Todas",$J$4="Todas"),COUNTIFS(DB_REF_Q1_Q4!$AA$5:$AA$1328,$B37,DB_REF_Q1_Q4!$I$5:$I$1328,Q$36),IF($J$5="Todas",COUNTIFS(DB_REF_Q1_Q4!$AC$5:$AC$1328,$J$4,DB_REF_Q1_Q4!$AA$5:$AA$1328,$B37,DB_REF_Q1_Q4!$I$5:$I$1328,Q$36),IF($J$4="Todas",COUNTIFS(DB_REF_Q1_Q4!$Z$5:$Z$1328,$J$5,DB_REF_Q1_Q4!$AA$5:$AA$1328,$B37,DB_REF_Q1_Q4!$I$5:$I$1328,Q$36),COUNTIFS(DB_REF_Q1_Q4!$AC$5:$AC$1328,$J$4,DB_REF_Q1_Q4!$Z$5:$Z$1328,$J$5,DB_REF_Q1_Q4!$AA$5:$AA$1328,$B37,DB_REF_Q1_Q4!$I$5:$I$1328,Q$36))))</f>
        <v>521</v>
      </c>
      <c r="R37" s="534">
        <f>IF(AND($J$5="Todas",$J$4="Todas"),COUNTIFS(DB_REF_Q1_Q4!$AA$5:$AA$1328,$B37,DB_REF_Q1_Q4!$I$5:$I$1328,R$36),IF($J$5="Todas",COUNTIFS(DB_REF_Q1_Q4!$AC$5:$AC$1328,$J$4,DB_REF_Q1_Q4!$AA$5:$AA$1328,$B37,DB_REF_Q1_Q4!$I$5:$I$1328,R$36),IF($J$4="Todas",COUNTIFS(DB_REF_Q1_Q4!$Z$5:$Z$1328,$J$5,DB_REF_Q1_Q4!$AA$5:$AA$1328,$B37,DB_REF_Q1_Q4!$I$5:$I$1328,R$36),COUNTIFS(DB_REF_Q1_Q4!$AC$5:$AC$1328,$J$4,DB_REF_Q1_Q4!$Z$5:$Z$1328,$J$5,DB_REF_Q1_Q4!$AA$5:$AA$1328,$B37,DB_REF_Q1_Q4!$I$5:$I$1328,R$36))))</f>
        <v>165</v>
      </c>
      <c r="S37" s="538">
        <f>IFERROR(P37/P$41,)</f>
        <v>0.75352112676056338</v>
      </c>
      <c r="T37" s="538">
        <f t="shared" ref="T37:U37" si="20">IFERROR(Q37/Q$41,)</f>
        <v>0.71862068965517245</v>
      </c>
      <c r="U37" s="538">
        <f t="shared" si="20"/>
        <v>0.68464730290456433</v>
      </c>
    </row>
    <row r="38" spans="2:21" ht="15" customHeight="1">
      <c r="B38" s="541" t="str">
        <f>B10</f>
        <v>AC Eléctrico</v>
      </c>
      <c r="C38" s="540">
        <f t="shared" ref="C38:C40" si="21">IFERROR(SUM(D38:F38)/SUM($D$41:$F$41),)</f>
        <v>0.1472</v>
      </c>
      <c r="D38" s="539">
        <f>IF(AND($J$5="Todas",$J$4="Todas"),COUNTIFS(DB_REF_Q1_Q4!$AA$5:$AA$1328,$B38,DB_REF_Q1_Q4!$G$5:$G$1328,D$36),IF($J$5="Todas",COUNTIFS(DB_REF_Q1_Q4!$AC$5:$AC$1328,$J$4,DB_REF_Q1_Q4!$AA$5:$AA$1328,$B38,DB_REF_Q1_Q4!$G$5:$G$1328,D$36),IF($J$4="Todas",COUNTIFS(DB_REF_Q1_Q4!$Z$5:$Z$1328,$J$5,DB_REF_Q1_Q4!$AA$5:$AA$1328,$B38,DB_REF_Q1_Q4!$G$5:$G$1328,D$36),COUNTIFS(DB_REF_Q1_Q4!$AC$5:$AC$1328,$J$4,DB_REF_Q1_Q4!$Z$5:$Z$1328,$J$5,DB_REF_Q1_Q4!$AA$5:$AA$1328,$B38,DB_REF_Q1_Q4!$G$5:$G$1328,D$36))))</f>
        <v>116</v>
      </c>
      <c r="E38" s="539">
        <f>IF(AND($J$5="Todas",$J$4="Todas"),COUNTIFS(DB_REF_Q1_Q4!$AA$5:$AA$1328,$B38,DB_REF_Q1_Q4!$G$5:$G$1328,E$36),IF($J$5="Todas",COUNTIFS(DB_REF_Q1_Q4!$AC$5:$AC$1328,$J$4,DB_REF_Q1_Q4!$AA$5:$AA$1328,$B38,DB_REF_Q1_Q4!$G$5:$G$1328,E$36),IF($J$4="Todas",COUNTIFS(DB_REF_Q1_Q4!$Z$5:$Z$1328,$J$5,DB_REF_Q1_Q4!$AA$5:$AA$1328,$B38,DB_REF_Q1_Q4!$G$5:$G$1328,E$36),COUNTIFS(DB_REF_Q1_Q4!$AC$5:$AC$1328,$J$4,DB_REF_Q1_Q4!$Z$5:$Z$1328,$J$5,DB_REF_Q1_Q4!$AA$5:$AA$1328,$B38,DB_REF_Q1_Q4!$G$5:$G$1328,E$36))))</f>
        <v>23</v>
      </c>
      <c r="F38" s="539">
        <f>IF(AND($J$5="Todas",$J$4="Todas"),COUNTIFS(DB_REF_Q1_Q4!$AA$5:$AA$1328,$B38,DB_REF_Q1_Q4!$G$5:$G$1328,F$36),IF($J$5="Todas",COUNTIFS(DB_REF_Q1_Q4!$AC$5:$AC$1328,$J$4,DB_REF_Q1_Q4!$AA$5:$AA$1328,$B38,DB_REF_Q1_Q4!$G$5:$G$1328,F$36),IF($J$4="Todas",COUNTIFS(DB_REF_Q1_Q4!$Z$5:$Z$1328,$J$5,DB_REF_Q1_Q4!$AA$5:$AA$1328,$B38,DB_REF_Q1_Q4!$G$5:$G$1328,F$36),COUNTIFS(DB_REF_Q1_Q4!$AC$5:$AC$1328,$J$4,DB_REF_Q1_Q4!$Z$5:$Z$1328,$J$5,DB_REF_Q1_Q4!$AA$5:$AA$1328,$B38,DB_REF_Q1_Q4!$G$5:$G$1328,F$36))))</f>
        <v>45</v>
      </c>
      <c r="G38" s="543">
        <f t="shared" si="18"/>
        <v>0.16246498599439776</v>
      </c>
      <c r="H38" s="543">
        <f t="shared" si="18"/>
        <v>9.5435684647302899E-2</v>
      </c>
      <c r="I38" s="543">
        <f t="shared" si="18"/>
        <v>0.15254237288135594</v>
      </c>
      <c r="J38" s="539">
        <f>IF(AND($J$5="Todas",$J$4="Todas"),COUNTIFS(DB_REF_Q1_Q4!$AA$5:$AA$1328,$B38,DB_REF_Q1_Q4!$H$5:$H$1328,J$36),IF($J$5="Todas",COUNTIFS(DB_REF_Q1_Q4!$AC$5:$AC$1328,$J$4,DB_REF_Q1_Q4!$AA$5:$AA$1328,$B38,DB_REF_Q1_Q4!$H$5:$H$1328,J$36),IF($J$4="Todas",COUNTIFS(DB_REF_Q1_Q4!$Z$5:$Z$1328,$J$5,DB_REF_Q1_Q4!$AA$5:$AA$1328,$B38,DB_REF_Q1_Q4!$H$5:$H$1328,J$36),COUNTIFS(DB_REF_Q1_Q4!$AC$5:$AC$1328,$J$4,DB_REF_Q1_Q4!$Z$5:$Z$1328,$J$5,DB_REF_Q1_Q4!$AA$5:$AA$1328,$B38,DB_REF_Q1_Q4!$H$5:$H$1328,J$36))))</f>
        <v>137</v>
      </c>
      <c r="K38" s="539">
        <f>IF(AND($J$5="Todas",$J$4="Todas"),COUNTIFS(DB_REF_Q1_Q4!$AA$5:$AA$1328,$B38,DB_REF_Q1_Q4!$H$5:$H$1328,K$36),IF($J$5="Todas",COUNTIFS(DB_REF_Q1_Q4!$AC$5:$AC$1328,$J$4,DB_REF_Q1_Q4!$AA$5:$AA$1328,$B38,DB_REF_Q1_Q4!$H$5:$H$1328,K$36),IF($J$4="Todas",COUNTIFS(DB_REF_Q1_Q4!$Z$5:$Z$1328,$J$5,DB_REF_Q1_Q4!$AA$5:$AA$1328,$B38,DB_REF_Q1_Q4!$H$5:$H$1328,K$36),COUNTIFS(DB_REF_Q1_Q4!$AC$5:$AC$1328,$J$4,DB_REF_Q1_Q4!$Z$5:$Z$1328,$J$5,DB_REF_Q1_Q4!$AA$5:$AA$1328,$B38,DB_REF_Q1_Q4!$H$5:$H$1328,K$36))))</f>
        <v>17</v>
      </c>
      <c r="L38" s="539">
        <f>IF(AND($J$5="Todas",$J$4="Todas"),COUNTIFS(DB_REF_Q1_Q4!$AA$5:$AA$1328,$B38,DB_REF_Q1_Q4!$H$5:$H$1328,L$36),IF($J$5="Todas",COUNTIFS(DB_REF_Q1_Q4!$AC$5:$AC$1328,$J$4,DB_REF_Q1_Q4!$AA$5:$AA$1328,$B38,DB_REF_Q1_Q4!$H$5:$H$1328,L$36),IF($J$4="Todas",COUNTIFS(DB_REF_Q1_Q4!$Z$5:$Z$1328,$J$5,DB_REF_Q1_Q4!$AA$5:$AA$1328,$B38,DB_REF_Q1_Q4!$H$5:$H$1328,L$36),COUNTIFS(DB_REF_Q1_Q4!$AC$5:$AC$1328,$J$4,DB_REF_Q1_Q4!$Z$5:$Z$1328,$J$5,DB_REF_Q1_Q4!$AA$5:$AA$1328,$B38,DB_REF_Q1_Q4!$H$5:$H$1328,L$36))))</f>
        <v>30</v>
      </c>
      <c r="M38" s="543">
        <f t="shared" ref="M38:M40" si="22">IFERROR(J38/J$41,)</f>
        <v>0.14810810810810812</v>
      </c>
      <c r="N38" s="543">
        <f t="shared" ref="N38:N40" si="23">IFERROR(K38/K$41,)</f>
        <v>0.12142857142857143</v>
      </c>
      <c r="O38" s="543">
        <f t="shared" ref="O38:O40" si="24">IFERROR(L38/L$41,)</f>
        <v>0.16216216216216217</v>
      </c>
      <c r="P38" s="558">
        <f>IF(AND($J$5="Todas",$J$4="Todas"),COUNTIFS(DB_REF_Q1_Q4!$AA$5:$AA$1328,$B38,DB_REF_Q1_Q4!$I$5:$I$1328,P$36),IF($J$5="Todas",COUNTIFS(DB_REF_Q1_Q4!$AC$5:$AC$1328,$J$4,DB_REF_Q1_Q4!$AA$5:$AA$1328,$B38,DB_REF_Q1_Q4!$I$5:$I$1328,P$36),IF($J$4="Todas",COUNTIFS(DB_REF_Q1_Q4!$Z$5:$Z$1328,$J$5,DB_REF_Q1_Q4!$AA$5:$AA$1328,$B38,DB_REF_Q1_Q4!$I$5:$I$1328,P$36),COUNTIFS(DB_REF_Q1_Q4!$AC$5:$AC$1328,$J$4,DB_REF_Q1_Q4!$Z$5:$Z$1328,$J$5,DB_REF_Q1_Q4!$AA$5:$AA$1328,$B38,DB_REF_Q1_Q4!$I$5:$I$1328,P$36))))</f>
        <v>33</v>
      </c>
      <c r="Q38" s="539">
        <f>IF(AND($J$5="Todas",$J$4="Todas"),COUNTIFS(DB_REF_Q1_Q4!$AA$5:$AA$1328,$B38,DB_REF_Q1_Q4!$I$5:$I$1328,Q$36),IF($J$5="Todas",COUNTIFS(DB_REF_Q1_Q4!$AC$5:$AC$1328,$J$4,DB_REF_Q1_Q4!$AA$5:$AA$1328,$B38,DB_REF_Q1_Q4!$I$5:$I$1328,Q$36),IF($J$4="Todas",COUNTIFS(DB_REF_Q1_Q4!$Z$5:$Z$1328,$J$5,DB_REF_Q1_Q4!$AA$5:$AA$1328,$B38,DB_REF_Q1_Q4!$I$5:$I$1328,Q$36),COUNTIFS(DB_REF_Q1_Q4!$AC$5:$AC$1328,$J$4,DB_REF_Q1_Q4!$Z$5:$Z$1328,$J$5,DB_REF_Q1_Q4!$AA$5:$AA$1328,$B38,DB_REF_Q1_Q4!$I$5:$I$1328,Q$36))))</f>
        <v>109</v>
      </c>
      <c r="R38" s="539">
        <f>IF(AND($J$5="Todas",$J$4="Todas"),COUNTIFS(DB_REF_Q1_Q4!$AA$5:$AA$1328,$B38,DB_REF_Q1_Q4!$I$5:$I$1328,R$36),IF($J$5="Todas",COUNTIFS(DB_REF_Q1_Q4!$AC$5:$AC$1328,$J$4,DB_REF_Q1_Q4!$AA$5:$AA$1328,$B38,DB_REF_Q1_Q4!$I$5:$I$1328,R$36),IF($J$4="Todas",COUNTIFS(DB_REF_Q1_Q4!$Z$5:$Z$1328,$J$5,DB_REF_Q1_Q4!$AA$5:$AA$1328,$B38,DB_REF_Q1_Q4!$I$5:$I$1328,R$36),COUNTIFS(DB_REF_Q1_Q4!$AC$5:$AC$1328,$J$4,DB_REF_Q1_Q4!$Z$5:$Z$1328,$J$5,DB_REF_Q1_Q4!$AA$5:$AA$1328,$B38,DB_REF_Q1_Q4!$I$5:$I$1328,R$36))))</f>
        <v>42</v>
      </c>
      <c r="S38" s="543">
        <f t="shared" ref="S38:S40" si="25">IFERROR(P38/P$41,)</f>
        <v>0.11619718309859155</v>
      </c>
      <c r="T38" s="543">
        <f t="shared" ref="T38:T40" si="26">IFERROR(Q38/Q$41,)</f>
        <v>0.1503448275862069</v>
      </c>
      <c r="U38" s="543">
        <f t="shared" ref="U38:U40" si="27">IFERROR(R38/R$41,)</f>
        <v>0.17427385892116182</v>
      </c>
    </row>
    <row r="39" spans="2:21" ht="15" customHeight="1">
      <c r="B39" s="541" t="str">
        <f>B11</f>
        <v>Bomba de calor aire</v>
      </c>
      <c r="C39" s="540">
        <f t="shared" si="21"/>
        <v>0.1216</v>
      </c>
      <c r="D39" s="539">
        <f>IF(AND($J$5="Todas",$J$4="Todas"),COUNTIFS(DB_REF_Q1_Q4!$AA$5:$AA$1328,$B39,DB_REF_Q1_Q4!$G$5:$G$1328,D$36),IF($J$5="Todas",COUNTIFS(DB_REF_Q1_Q4!$AC$5:$AC$1328,$J$4,DB_REF_Q1_Q4!$AA$5:$AA$1328,$B39,DB_REF_Q1_Q4!$G$5:$G$1328,D$36),IF($J$4="Todas",COUNTIFS(DB_REF_Q1_Q4!$Z$5:$Z$1328,$J$5,DB_REF_Q1_Q4!$AA$5:$AA$1328,$B39,DB_REF_Q1_Q4!$G$5:$G$1328,D$36),COUNTIFS(DB_REF_Q1_Q4!$AC$5:$AC$1328,$J$4,DB_REF_Q1_Q4!$Z$5:$Z$1328,$J$5,DB_REF_Q1_Q4!$AA$5:$AA$1328,$B39,DB_REF_Q1_Q4!$G$5:$G$1328,D$36))))</f>
        <v>101</v>
      </c>
      <c r="E39" s="539">
        <f>IF(AND($J$5="Todas",$J$4="Todas"),COUNTIFS(DB_REF_Q1_Q4!$AA$5:$AA$1328,$B39,DB_REF_Q1_Q4!$G$5:$G$1328,E$36),IF($J$5="Todas",COUNTIFS(DB_REF_Q1_Q4!$AC$5:$AC$1328,$J$4,DB_REF_Q1_Q4!$AA$5:$AA$1328,$B39,DB_REF_Q1_Q4!$G$5:$G$1328,E$36),IF($J$4="Todas",COUNTIFS(DB_REF_Q1_Q4!$Z$5:$Z$1328,$J$5,DB_REF_Q1_Q4!$AA$5:$AA$1328,$B39,DB_REF_Q1_Q4!$G$5:$G$1328,E$36),COUNTIFS(DB_REF_Q1_Q4!$AC$5:$AC$1328,$J$4,DB_REF_Q1_Q4!$Z$5:$Z$1328,$J$5,DB_REF_Q1_Q4!$AA$5:$AA$1328,$B39,DB_REF_Q1_Q4!$G$5:$G$1328,E$36))))</f>
        <v>36</v>
      </c>
      <c r="F39" s="539">
        <f>IF(AND($J$5="Todas",$J$4="Todas"),COUNTIFS(DB_REF_Q1_Q4!$AA$5:$AA$1328,$B39,DB_REF_Q1_Q4!$G$5:$G$1328,F$36),IF($J$5="Todas",COUNTIFS(DB_REF_Q1_Q4!$AC$5:$AC$1328,$J$4,DB_REF_Q1_Q4!$AA$5:$AA$1328,$B39,DB_REF_Q1_Q4!$G$5:$G$1328,F$36),IF($J$4="Todas",COUNTIFS(DB_REF_Q1_Q4!$Z$5:$Z$1328,$J$5,DB_REF_Q1_Q4!$AA$5:$AA$1328,$B39,DB_REF_Q1_Q4!$G$5:$G$1328,F$36),COUNTIFS(DB_REF_Q1_Q4!$AC$5:$AC$1328,$J$4,DB_REF_Q1_Q4!$Z$5:$Z$1328,$J$5,DB_REF_Q1_Q4!$AA$5:$AA$1328,$B39,DB_REF_Q1_Q4!$G$5:$G$1328,F$36))))</f>
        <v>15</v>
      </c>
      <c r="G39" s="543">
        <f t="shared" si="18"/>
        <v>0.14145658263305322</v>
      </c>
      <c r="H39" s="543">
        <f t="shared" si="18"/>
        <v>0.14937759336099585</v>
      </c>
      <c r="I39" s="543">
        <f t="shared" si="18"/>
        <v>5.0847457627118647E-2</v>
      </c>
      <c r="J39" s="539">
        <f>IF(AND($J$5="Todas",$J$4="Todas"),COUNTIFS(DB_REF_Q1_Q4!$AA$5:$AA$1328,$B39,DB_REF_Q1_Q4!$H$5:$H$1328,J$36),IF($J$5="Todas",COUNTIFS(DB_REF_Q1_Q4!$AC$5:$AC$1328,$J$4,DB_REF_Q1_Q4!$AA$5:$AA$1328,$B39,DB_REF_Q1_Q4!$H$5:$H$1328,J$36),IF($J$4="Todas",COUNTIFS(DB_REF_Q1_Q4!$Z$5:$Z$1328,$J$5,DB_REF_Q1_Q4!$AA$5:$AA$1328,$B39,DB_REF_Q1_Q4!$H$5:$H$1328,J$36),COUNTIFS(DB_REF_Q1_Q4!$AC$5:$AC$1328,$J$4,DB_REF_Q1_Q4!$Z$5:$Z$1328,$J$5,DB_REF_Q1_Q4!$AA$5:$AA$1328,$B39,DB_REF_Q1_Q4!$H$5:$H$1328,J$36))))</f>
        <v>132</v>
      </c>
      <c r="K39" s="539">
        <f>IF(AND($J$5="Todas",$J$4="Todas"),COUNTIFS(DB_REF_Q1_Q4!$AA$5:$AA$1328,$B39,DB_REF_Q1_Q4!$H$5:$H$1328,K$36),IF($J$5="Todas",COUNTIFS(DB_REF_Q1_Q4!$AC$5:$AC$1328,$J$4,DB_REF_Q1_Q4!$AA$5:$AA$1328,$B39,DB_REF_Q1_Q4!$H$5:$H$1328,K$36),IF($J$4="Todas",COUNTIFS(DB_REF_Q1_Q4!$Z$5:$Z$1328,$J$5,DB_REF_Q1_Q4!$AA$5:$AA$1328,$B39,DB_REF_Q1_Q4!$H$5:$H$1328,K$36),COUNTIFS(DB_REF_Q1_Q4!$AC$5:$AC$1328,$J$4,DB_REF_Q1_Q4!$Z$5:$Z$1328,$J$5,DB_REF_Q1_Q4!$AA$5:$AA$1328,$B39,DB_REF_Q1_Q4!$H$5:$H$1328,K$36))))</f>
        <v>13</v>
      </c>
      <c r="L39" s="539">
        <f>IF(AND($J$5="Todas",$J$4="Todas"),COUNTIFS(DB_REF_Q1_Q4!$AA$5:$AA$1328,$B39,DB_REF_Q1_Q4!$H$5:$H$1328,L$36),IF($J$5="Todas",COUNTIFS(DB_REF_Q1_Q4!$AC$5:$AC$1328,$J$4,DB_REF_Q1_Q4!$AA$5:$AA$1328,$B39,DB_REF_Q1_Q4!$H$5:$H$1328,L$36),IF($J$4="Todas",COUNTIFS(DB_REF_Q1_Q4!$Z$5:$Z$1328,$J$5,DB_REF_Q1_Q4!$AA$5:$AA$1328,$B39,DB_REF_Q1_Q4!$H$5:$H$1328,L$36),COUNTIFS(DB_REF_Q1_Q4!$AC$5:$AC$1328,$J$4,DB_REF_Q1_Q4!$Z$5:$Z$1328,$J$5,DB_REF_Q1_Q4!$AA$5:$AA$1328,$B39,DB_REF_Q1_Q4!$H$5:$H$1328,L$36))))</f>
        <v>7</v>
      </c>
      <c r="M39" s="543">
        <f t="shared" si="22"/>
        <v>0.14270270270270272</v>
      </c>
      <c r="N39" s="543">
        <f t="shared" si="23"/>
        <v>9.285714285714286E-2</v>
      </c>
      <c r="O39" s="543">
        <f t="shared" si="24"/>
        <v>3.783783783783784E-2</v>
      </c>
      <c r="P39" s="558">
        <f>IF(AND($J$5="Todas",$J$4="Todas"),COUNTIFS(DB_REF_Q1_Q4!$AA$5:$AA$1328,$B39,DB_REF_Q1_Q4!$I$5:$I$1328,P$36),IF($J$5="Todas",COUNTIFS(DB_REF_Q1_Q4!$AC$5:$AC$1328,$J$4,DB_REF_Q1_Q4!$AA$5:$AA$1328,$B39,DB_REF_Q1_Q4!$I$5:$I$1328,P$36),IF($J$4="Todas",COUNTIFS(DB_REF_Q1_Q4!$Z$5:$Z$1328,$J$5,DB_REF_Q1_Q4!$AA$5:$AA$1328,$B39,DB_REF_Q1_Q4!$I$5:$I$1328,P$36),COUNTIFS(DB_REF_Q1_Q4!$AC$5:$AC$1328,$J$4,DB_REF_Q1_Q4!$Z$5:$Z$1328,$J$5,DB_REF_Q1_Q4!$AA$5:$AA$1328,$B39,DB_REF_Q1_Q4!$I$5:$I$1328,P$36))))</f>
        <v>30</v>
      </c>
      <c r="Q39" s="539">
        <f>IF(AND($J$5="Todas",$J$4="Todas"),COUNTIFS(DB_REF_Q1_Q4!$AA$5:$AA$1328,$B39,DB_REF_Q1_Q4!$I$5:$I$1328,Q$36),IF($J$5="Todas",COUNTIFS(DB_REF_Q1_Q4!$AC$5:$AC$1328,$J$4,DB_REF_Q1_Q4!$AA$5:$AA$1328,$B39,DB_REF_Q1_Q4!$I$5:$I$1328,Q$36),IF($J$4="Todas",COUNTIFS(DB_REF_Q1_Q4!$Z$5:$Z$1328,$J$5,DB_REF_Q1_Q4!$AA$5:$AA$1328,$B39,DB_REF_Q1_Q4!$I$5:$I$1328,Q$36),COUNTIFS(DB_REF_Q1_Q4!$AC$5:$AC$1328,$J$4,DB_REF_Q1_Q4!$Z$5:$Z$1328,$J$5,DB_REF_Q1_Q4!$AA$5:$AA$1328,$B39,DB_REF_Q1_Q4!$I$5:$I$1328,Q$36))))</f>
        <v>91</v>
      </c>
      <c r="R39" s="539">
        <f>IF(AND($J$5="Todas",$J$4="Todas"),COUNTIFS(DB_REF_Q1_Q4!$AA$5:$AA$1328,$B39,DB_REF_Q1_Q4!$I$5:$I$1328,R$36),IF($J$5="Todas",COUNTIFS(DB_REF_Q1_Q4!$AC$5:$AC$1328,$J$4,DB_REF_Q1_Q4!$AA$5:$AA$1328,$B39,DB_REF_Q1_Q4!$I$5:$I$1328,R$36),IF($J$4="Todas",COUNTIFS(DB_REF_Q1_Q4!$Z$5:$Z$1328,$J$5,DB_REF_Q1_Q4!$AA$5:$AA$1328,$B39,DB_REF_Q1_Q4!$I$5:$I$1328,R$36),COUNTIFS(DB_REF_Q1_Q4!$AC$5:$AC$1328,$J$4,DB_REF_Q1_Q4!$Z$5:$Z$1328,$J$5,DB_REF_Q1_Q4!$AA$5:$AA$1328,$B39,DB_REF_Q1_Q4!$I$5:$I$1328,R$36))))</f>
        <v>31</v>
      </c>
      <c r="S39" s="543">
        <f t="shared" si="25"/>
        <v>0.10563380281690141</v>
      </c>
      <c r="T39" s="543">
        <f t="shared" si="26"/>
        <v>0.12551724137931033</v>
      </c>
      <c r="U39" s="543">
        <f t="shared" si="27"/>
        <v>0.12863070539419086</v>
      </c>
    </row>
    <row r="40" spans="2:21" ht="15" customHeight="1" thickBot="1">
      <c r="B40" s="547" t="str">
        <f>B12</f>
        <v>Bomba de calor agua</v>
      </c>
      <c r="C40" s="546">
        <f t="shared" si="21"/>
        <v>1.12E-2</v>
      </c>
      <c r="D40" s="545">
        <f>IF(AND($J$5="Todas",$J$4="Todas"),COUNTIFS(DB_REF_Q1_Q4!$AA$5:$AA$1328,$B40,DB_REF_Q1_Q4!$G$5:$G$1328,D$36),IF($J$5="Todas",COUNTIFS(DB_REF_Q1_Q4!$AC$5:$AC$1328,$J$4,DB_REF_Q1_Q4!$AA$5:$AA$1328,$B40,DB_REF_Q1_Q4!$G$5:$G$1328,D$36),IF($J$4="Todas",COUNTIFS(DB_REF_Q1_Q4!$Z$5:$Z$1328,$J$5,DB_REF_Q1_Q4!$AA$5:$AA$1328,$B40,DB_REF_Q1_Q4!$G$5:$G$1328,D$36),COUNTIFS(DB_REF_Q1_Q4!$AC$5:$AC$1328,$J$4,DB_REF_Q1_Q4!$Z$5:$Z$1328,$J$5,DB_REF_Q1_Q4!$AA$5:$AA$1328,$B40,DB_REF_Q1_Q4!$G$5:$G$1328,D$36))))</f>
        <v>11</v>
      </c>
      <c r="E40" s="545">
        <f>IF(AND($J$5="Todas",$J$4="Todas"),COUNTIFS(DB_REF_Q1_Q4!$AA$5:$AA$1328,$B40,DB_REF_Q1_Q4!$G$5:$G$1328,E$36),IF($J$5="Todas",COUNTIFS(DB_REF_Q1_Q4!$AC$5:$AC$1328,$J$4,DB_REF_Q1_Q4!$AA$5:$AA$1328,$B40,DB_REF_Q1_Q4!$G$5:$G$1328,E$36),IF($J$4="Todas",COUNTIFS(DB_REF_Q1_Q4!$Z$5:$Z$1328,$J$5,DB_REF_Q1_Q4!$AA$5:$AA$1328,$B40,DB_REF_Q1_Q4!$G$5:$G$1328,E$36),COUNTIFS(DB_REF_Q1_Q4!$AC$5:$AC$1328,$J$4,DB_REF_Q1_Q4!$Z$5:$Z$1328,$J$5,DB_REF_Q1_Q4!$AA$5:$AA$1328,$B40,DB_REF_Q1_Q4!$G$5:$G$1328,E$36))))</f>
        <v>3</v>
      </c>
      <c r="F40" s="545">
        <f>IF(AND($J$5="Todas",$J$4="Todas"),COUNTIFS(DB_REF_Q1_Q4!$AA$5:$AA$1328,$B40,DB_REF_Q1_Q4!$G$5:$G$1328,F$36),IF($J$5="Todas",COUNTIFS(DB_REF_Q1_Q4!$AC$5:$AC$1328,$J$4,DB_REF_Q1_Q4!$AA$5:$AA$1328,$B40,DB_REF_Q1_Q4!$G$5:$G$1328,F$36),IF($J$4="Todas",COUNTIFS(DB_REF_Q1_Q4!$Z$5:$Z$1328,$J$5,DB_REF_Q1_Q4!$AA$5:$AA$1328,$B40,DB_REF_Q1_Q4!$G$5:$G$1328,F$36),COUNTIFS(DB_REF_Q1_Q4!$AC$5:$AC$1328,$J$4,DB_REF_Q1_Q4!$Z$5:$Z$1328,$J$5,DB_REF_Q1_Q4!$AA$5:$AA$1328,$B40,DB_REF_Q1_Q4!$G$5:$G$1328,F$36))))</f>
        <v>0</v>
      </c>
      <c r="G40" s="549">
        <f t="shared" si="18"/>
        <v>1.5406162464985995E-2</v>
      </c>
      <c r="H40" s="549">
        <f t="shared" si="18"/>
        <v>1.2448132780082987E-2</v>
      </c>
      <c r="I40" s="549">
        <f t="shared" si="18"/>
        <v>0</v>
      </c>
      <c r="J40" s="545">
        <f>IF(AND($J$5="Todas",$J$4="Todas"),COUNTIFS(DB_REF_Q1_Q4!$AA$5:$AA$1328,$B40,DB_REF_Q1_Q4!$H$5:$H$1328,J$36),IF($J$5="Todas",COUNTIFS(DB_REF_Q1_Q4!$AC$5:$AC$1328,$J$4,DB_REF_Q1_Q4!$AA$5:$AA$1328,$B40,DB_REF_Q1_Q4!$H$5:$H$1328,J$36),IF($J$4="Todas",COUNTIFS(DB_REF_Q1_Q4!$Z$5:$Z$1328,$J$5,DB_REF_Q1_Q4!$AA$5:$AA$1328,$B40,DB_REF_Q1_Q4!$H$5:$H$1328,J$36),COUNTIFS(DB_REF_Q1_Q4!$AC$5:$AC$1328,$J$4,DB_REF_Q1_Q4!$Z$5:$Z$1328,$J$5,DB_REF_Q1_Q4!$AA$5:$AA$1328,$B40,DB_REF_Q1_Q4!$H$5:$H$1328,J$36))))</f>
        <v>12</v>
      </c>
      <c r="K40" s="545">
        <f>IF(AND($J$5="Todas",$J$4="Todas"),COUNTIFS(DB_REF_Q1_Q4!$AA$5:$AA$1328,$B40,DB_REF_Q1_Q4!$H$5:$H$1328,K$36),IF($J$5="Todas",COUNTIFS(DB_REF_Q1_Q4!$AC$5:$AC$1328,$J$4,DB_REF_Q1_Q4!$AA$5:$AA$1328,$B40,DB_REF_Q1_Q4!$H$5:$H$1328,K$36),IF($J$4="Todas",COUNTIFS(DB_REF_Q1_Q4!$Z$5:$Z$1328,$J$5,DB_REF_Q1_Q4!$AA$5:$AA$1328,$B40,DB_REF_Q1_Q4!$H$5:$H$1328,K$36),COUNTIFS(DB_REF_Q1_Q4!$AC$5:$AC$1328,$J$4,DB_REF_Q1_Q4!$Z$5:$Z$1328,$J$5,DB_REF_Q1_Q4!$AA$5:$AA$1328,$B40,DB_REF_Q1_Q4!$H$5:$H$1328,K$36))))</f>
        <v>2</v>
      </c>
      <c r="L40" s="545">
        <f>IF(AND($J$5="Todas",$J$4="Todas"),COUNTIFS(DB_REF_Q1_Q4!$AA$5:$AA$1328,$B40,DB_REF_Q1_Q4!$H$5:$H$1328,L$36),IF($J$5="Todas",COUNTIFS(DB_REF_Q1_Q4!$AC$5:$AC$1328,$J$4,DB_REF_Q1_Q4!$AA$5:$AA$1328,$B40,DB_REF_Q1_Q4!$H$5:$H$1328,L$36),IF($J$4="Todas",COUNTIFS(DB_REF_Q1_Q4!$Z$5:$Z$1328,$J$5,DB_REF_Q1_Q4!$AA$5:$AA$1328,$B40,DB_REF_Q1_Q4!$H$5:$H$1328,L$36),COUNTIFS(DB_REF_Q1_Q4!$AC$5:$AC$1328,$J$4,DB_REF_Q1_Q4!$Z$5:$Z$1328,$J$5,DB_REF_Q1_Q4!$AA$5:$AA$1328,$B40,DB_REF_Q1_Q4!$H$5:$H$1328,L$36))))</f>
        <v>0</v>
      </c>
      <c r="M40" s="549">
        <f t="shared" si="22"/>
        <v>1.2972972972972972E-2</v>
      </c>
      <c r="N40" s="549">
        <f t="shared" si="23"/>
        <v>1.4285714285714285E-2</v>
      </c>
      <c r="O40" s="549">
        <f t="shared" si="24"/>
        <v>0</v>
      </c>
      <c r="P40" s="559">
        <f>IF(AND($J$5="Todas",$J$4="Todas"),COUNTIFS(DB_REF_Q1_Q4!$AA$5:$AA$1328,$B40,DB_REF_Q1_Q4!$I$5:$I$1328,P$36),IF($J$5="Todas",COUNTIFS(DB_REF_Q1_Q4!$AC$5:$AC$1328,$J$4,DB_REF_Q1_Q4!$AA$5:$AA$1328,$B40,DB_REF_Q1_Q4!$I$5:$I$1328,P$36),IF($J$4="Todas",COUNTIFS(DB_REF_Q1_Q4!$Z$5:$Z$1328,$J$5,DB_REF_Q1_Q4!$AA$5:$AA$1328,$B40,DB_REF_Q1_Q4!$I$5:$I$1328,P$36),COUNTIFS(DB_REF_Q1_Q4!$AC$5:$AC$1328,$J$4,DB_REF_Q1_Q4!$Z$5:$Z$1328,$J$5,DB_REF_Q1_Q4!$AA$5:$AA$1328,$B40,DB_REF_Q1_Q4!$I$5:$I$1328,P$36))))</f>
        <v>7</v>
      </c>
      <c r="Q40" s="545">
        <f>IF(AND($J$5="Todas",$J$4="Todas"),COUNTIFS(DB_REF_Q1_Q4!$AA$5:$AA$1328,$B40,DB_REF_Q1_Q4!$I$5:$I$1328,Q$36),IF($J$5="Todas",COUNTIFS(DB_REF_Q1_Q4!$AC$5:$AC$1328,$J$4,DB_REF_Q1_Q4!$AA$5:$AA$1328,$B40,DB_REF_Q1_Q4!$I$5:$I$1328,Q$36),IF($J$4="Todas",COUNTIFS(DB_REF_Q1_Q4!$Z$5:$Z$1328,$J$5,DB_REF_Q1_Q4!$AA$5:$AA$1328,$B40,DB_REF_Q1_Q4!$I$5:$I$1328,Q$36),COUNTIFS(DB_REF_Q1_Q4!$AC$5:$AC$1328,$J$4,DB_REF_Q1_Q4!$Z$5:$Z$1328,$J$5,DB_REF_Q1_Q4!$AA$5:$AA$1328,$B40,DB_REF_Q1_Q4!$I$5:$I$1328,Q$36))))</f>
        <v>4</v>
      </c>
      <c r="R40" s="545">
        <f>IF(AND($J$5="Todas",$J$4="Todas"),COUNTIFS(DB_REF_Q1_Q4!$AA$5:$AA$1328,$B40,DB_REF_Q1_Q4!$I$5:$I$1328,R$36),IF($J$5="Todas",COUNTIFS(DB_REF_Q1_Q4!$AC$5:$AC$1328,$J$4,DB_REF_Q1_Q4!$AA$5:$AA$1328,$B40,DB_REF_Q1_Q4!$I$5:$I$1328,R$36),IF($J$4="Todas",COUNTIFS(DB_REF_Q1_Q4!$Z$5:$Z$1328,$J$5,DB_REF_Q1_Q4!$AA$5:$AA$1328,$B40,DB_REF_Q1_Q4!$I$5:$I$1328,R$36),COUNTIFS(DB_REF_Q1_Q4!$AC$5:$AC$1328,$J$4,DB_REF_Q1_Q4!$Z$5:$Z$1328,$J$5,DB_REF_Q1_Q4!$AA$5:$AA$1328,$B40,DB_REF_Q1_Q4!$I$5:$I$1328,R$36))))</f>
        <v>3</v>
      </c>
      <c r="S40" s="549">
        <f t="shared" si="25"/>
        <v>2.464788732394366E-2</v>
      </c>
      <c r="T40" s="549">
        <f t="shared" si="26"/>
        <v>5.5172413793103444E-3</v>
      </c>
      <c r="U40" s="549">
        <f t="shared" si="27"/>
        <v>1.2448132780082987E-2</v>
      </c>
    </row>
    <row r="41" spans="2:21" ht="15" customHeight="1" thickTop="1">
      <c r="D41" s="241">
        <f t="shared" ref="D41:I41" si="28">SUM(D37:D40)</f>
        <v>714</v>
      </c>
      <c r="E41" s="241">
        <f t="shared" si="28"/>
        <v>241</v>
      </c>
      <c r="F41" s="241">
        <f t="shared" si="28"/>
        <v>295</v>
      </c>
      <c r="G41" s="298">
        <f t="shared" si="28"/>
        <v>1</v>
      </c>
      <c r="H41" s="298">
        <f t="shared" si="28"/>
        <v>1</v>
      </c>
      <c r="I41" s="298">
        <f t="shared" si="28"/>
        <v>1</v>
      </c>
      <c r="J41" s="241">
        <f t="shared" ref="J41:U41" si="29">SUM(J37:J40)</f>
        <v>925</v>
      </c>
      <c r="K41" s="241">
        <f t="shared" si="29"/>
        <v>140</v>
      </c>
      <c r="L41" s="241">
        <f t="shared" si="29"/>
        <v>185</v>
      </c>
      <c r="M41" s="298">
        <f t="shared" si="29"/>
        <v>1</v>
      </c>
      <c r="N41" s="298">
        <f t="shared" si="29"/>
        <v>1</v>
      </c>
      <c r="O41" s="298">
        <f t="shared" si="29"/>
        <v>1</v>
      </c>
      <c r="P41" s="241">
        <f t="shared" si="29"/>
        <v>284</v>
      </c>
      <c r="Q41" s="241">
        <f t="shared" si="29"/>
        <v>725</v>
      </c>
      <c r="R41" s="241">
        <f t="shared" si="29"/>
        <v>241</v>
      </c>
      <c r="S41" s="298">
        <f t="shared" si="29"/>
        <v>0.99999999999999989</v>
      </c>
      <c r="T41" s="298">
        <f t="shared" si="29"/>
        <v>1</v>
      </c>
      <c r="U41" s="298">
        <f t="shared" si="29"/>
        <v>1</v>
      </c>
    </row>
    <row r="42" spans="2:21" ht="15" customHeight="1"/>
    <row r="43" spans="2:21" ht="15" customHeight="1"/>
    <row r="44" spans="2:21" ht="15" customHeight="1">
      <c r="B44" s="236" t="s">
        <v>357</v>
      </c>
      <c r="C44" s="283" t="str">
        <f>$J$5</f>
        <v>Todas</v>
      </c>
      <c r="D44" s="528" t="s">
        <v>320</v>
      </c>
      <c r="E44" s="528"/>
      <c r="F44" s="528"/>
      <c r="G44" s="555"/>
      <c r="H44" s="527"/>
      <c r="I44" s="528"/>
      <c r="J44" s="527" t="s">
        <v>321</v>
      </c>
      <c r="K44" s="528"/>
      <c r="L44" s="528"/>
      <c r="M44" s="528"/>
      <c r="N44" s="528"/>
      <c r="O44" s="528"/>
    </row>
    <row r="45" spans="2:21" ht="15" customHeight="1">
      <c r="B45" s="236" t="s">
        <v>398</v>
      </c>
      <c r="C45" s="283" t="str">
        <f>$J$4</f>
        <v>Todas</v>
      </c>
      <c r="D45" s="531" t="s">
        <v>509</v>
      </c>
      <c r="E45" s="531" t="s">
        <v>26</v>
      </c>
      <c r="F45" s="531" t="s">
        <v>508</v>
      </c>
      <c r="G45" s="532" t="s">
        <v>503</v>
      </c>
      <c r="H45" s="532" t="s">
        <v>26</v>
      </c>
      <c r="I45" s="532" t="s">
        <v>502</v>
      </c>
      <c r="J45" s="556" t="s">
        <v>512</v>
      </c>
      <c r="K45" s="531" t="s">
        <v>513</v>
      </c>
      <c r="L45" s="531" t="s">
        <v>47</v>
      </c>
      <c r="M45" s="532" t="s">
        <v>512</v>
      </c>
      <c r="N45" s="532" t="s">
        <v>513</v>
      </c>
      <c r="O45" s="532" t="s">
        <v>47</v>
      </c>
      <c r="P45" s="305"/>
      <c r="Q45" s="305"/>
    </row>
    <row r="46" spans="2:21" ht="15" customHeight="1">
      <c r="B46" s="536" t="str">
        <f>B9</f>
        <v>Ninguno</v>
      </c>
      <c r="C46" s="535">
        <f>IFERROR(SUM(D46:F46)/SUM($D$50:$F$50),)</f>
        <v>0.72</v>
      </c>
      <c r="D46" s="534">
        <f>IF(AND($J$5="Todas",$J$4="Todas"),COUNTIFS(DB_REF_Q1_Q4!$AA$5:$AA$1328,$B46,DB_REF_Q1_Q4!$J$5:$J$1328,D$45),IF($J$5="Todas",COUNTIFS(DB_REF_Q1_Q4!$AC$5:$AC$1328,$J$4,DB_REF_Q1_Q4!$AA$5:$AA$1328,$B46,DB_REF_Q1_Q4!$J$5:$J$1328,D$45),IF($J$4="Todas",COUNTIFS(DB_REF_Q1_Q4!$Z$5:$Z$1328,$J$5,DB_REF_Q1_Q4!$AA$5:$AA$1328,$B46,DB_REF_Q1_Q4!$J$5:$J$1328,D$45),COUNTIFS(DB_REF_Q1_Q4!$AC$5:$AC$1328,$J$4,DB_REF_Q1_Q4!$Z$5:$Z$1328,$J$5,DB_REF_Q1_Q4!$AA$5:$AA$1328,$B46,DB_REF_Q1_Q4!$J$5:$J$1328,D$45))))</f>
        <v>16</v>
      </c>
      <c r="E46" s="534">
        <f>IF(AND($J$5="Todas",$J$4="Todas"),COUNTIFS(DB_REF_Q1_Q4!$AA$5:$AA$1328,$B46,DB_REF_Q1_Q4!$J$5:$J$1328,E$45),IF($J$5="Todas",COUNTIFS(DB_REF_Q1_Q4!$AC$5:$AC$1328,$J$4,DB_REF_Q1_Q4!$AA$5:$AA$1328,$B46,DB_REF_Q1_Q4!$J$5:$J$1328,E$45),IF($J$4="Todas",COUNTIFS(DB_REF_Q1_Q4!$Z$5:$Z$1328,$J$5,DB_REF_Q1_Q4!$AA$5:$AA$1328,$B46,DB_REF_Q1_Q4!$J$5:$J$1328,E$45),COUNTIFS(DB_REF_Q1_Q4!$AC$5:$AC$1328,$J$4,DB_REF_Q1_Q4!$Z$5:$Z$1328,$J$5,DB_REF_Q1_Q4!$AA$5:$AA$1328,$B46,DB_REF_Q1_Q4!$J$5:$J$1328,E$45))))</f>
        <v>219</v>
      </c>
      <c r="F46" s="534">
        <f>IF(AND($J$5="Todas",$J$4="Todas"),COUNTIFS(DB_REF_Q1_Q4!$AA$5:$AA$1328,$B46,DB_REF_Q1_Q4!$J$5:$J$1328,F$45),IF($J$5="Todas",COUNTIFS(DB_REF_Q1_Q4!$AC$5:$AC$1328,$J$4,DB_REF_Q1_Q4!$AA$5:$AA$1328,$B46,DB_REF_Q1_Q4!$J$5:$J$1328,F$45),IF($J$4="Todas",COUNTIFS(DB_REF_Q1_Q4!$Z$5:$Z$1328,$J$5,DB_REF_Q1_Q4!$AA$5:$AA$1328,$B46,DB_REF_Q1_Q4!$J$5:$J$1328,F$45),COUNTIFS(DB_REF_Q1_Q4!$AC$5:$AC$1328,$J$4,DB_REF_Q1_Q4!$Z$5:$Z$1328,$J$5,DB_REF_Q1_Q4!$AA$5:$AA$1328,$B46,DB_REF_Q1_Q4!$J$5:$J$1328,F$45))))</f>
        <v>665</v>
      </c>
      <c r="G46" s="538">
        <f t="shared" ref="G46:I49" si="30">IFERROR(D46/D$50,)</f>
        <v>0.47058823529411764</v>
      </c>
      <c r="H46" s="538">
        <f t="shared" si="30"/>
        <v>0.60330578512396693</v>
      </c>
      <c r="I46" s="538">
        <f t="shared" si="30"/>
        <v>0.77960140679953105</v>
      </c>
      <c r="J46" s="557">
        <f>IF(AND($J$5="Todas",$J$4="Todas"),COUNTIFS(DB_REF_Q1_Q4!$AA$5:$AA$1328,$B46,DB_REF_Q1_Q4!$K$5:$K$1328,J$45),IF($J$5="(L5Todas)",COUNTIFS(DB_REF_Q1_Q4!$AC$5:$AC$1328,$J$4,DB_REF_Q1_Q4!$AA$5:$AA$1328,$B46,DB_REF_Q1_Q4!$K$5:$K$1328,J$45),IF($J$4="Todas",COUNTIFS(DB_REF_Q1_Q4!$Z$5:$Z$1328,$J$5,DB_REF_Q1_Q4!$AA$5:$AA$1328,$B46,DB_REF_Q1_Q4!$K$5:$K$1328,J$45),COUNTIFS(DB_REF_Q1_Q4!$AC$5:$AC$1328,$J$4,DB_REF_Q1_Q4!$Z$5:$Z$1328,$J$5,DB_REF_Q1_Q4!$AA$5:$AA$1328,$B46,DB_REF_Q1_Q4!$K$5:$K$1328,J$45))))</f>
        <v>407</v>
      </c>
      <c r="K46" s="534">
        <f>IF(AND($J$5="Todas",$J$4="Todas"),COUNTIFS(DB_REF_Q1_Q4!$AA$5:$AA$1328,$B46,DB_REF_Q1_Q4!$K$5:$K$1328,K$45),IF($J$5="(L5Todas)",COUNTIFS(DB_REF_Q1_Q4!$AC$5:$AC$1328,$J$4,DB_REF_Q1_Q4!$AA$5:$AA$1328,$B46,DB_REF_Q1_Q4!$K$5:$K$1328,K$45),IF($J$4="Todas",COUNTIFS(DB_REF_Q1_Q4!$Z$5:$Z$1328,$J$5,DB_REF_Q1_Q4!$AA$5:$AA$1328,$B46,DB_REF_Q1_Q4!$K$5:$K$1328,K$45),COUNTIFS(DB_REF_Q1_Q4!$AC$5:$AC$1328,$J$4,DB_REF_Q1_Q4!$Z$5:$Z$1328,$J$5,DB_REF_Q1_Q4!$AA$5:$AA$1328,$B46,DB_REF_Q1_Q4!$K$5:$K$1328,K$45))))</f>
        <v>210</v>
      </c>
      <c r="L46" s="534">
        <f>IF(AND($J$5="Todas",$J$4="Todas"),COUNTIFS(DB_REF_Q1_Q4!$AA$5:$AA$1328,$B46,DB_REF_Q1_Q4!$K$5:$K$1328,L$45),IF($J$5="(L5Todas)",COUNTIFS(DB_REF_Q1_Q4!$AC$5:$AC$1328,$J$4,DB_REF_Q1_Q4!$AA$5:$AA$1328,$B46,DB_REF_Q1_Q4!$K$5:$K$1328,L$45),IF($J$4="Todas",COUNTIFS(DB_REF_Q1_Q4!$Z$5:$Z$1328,$J$5,DB_REF_Q1_Q4!$AA$5:$AA$1328,$B46,DB_REF_Q1_Q4!$K$5:$K$1328,L$45),COUNTIFS(DB_REF_Q1_Q4!$AC$5:$AC$1328,$J$4,DB_REF_Q1_Q4!$Z$5:$Z$1328,$J$5,DB_REF_Q1_Q4!$AA$5:$AA$1328,$B46,DB_REF_Q1_Q4!$K$5:$K$1328,L$45))))</f>
        <v>283</v>
      </c>
      <c r="M46" s="538">
        <f t="shared" ref="M46:O49" si="31">IFERROR(J46/J$50,)</f>
        <v>0.68174204355108881</v>
      </c>
      <c r="N46" s="538">
        <f t="shared" si="31"/>
        <v>0.7</v>
      </c>
      <c r="O46" s="538">
        <f t="shared" si="31"/>
        <v>0.80169971671388107</v>
      </c>
      <c r="P46" s="305"/>
      <c r="Q46" s="305"/>
    </row>
    <row r="47" spans="2:21" ht="15" customHeight="1">
      <c r="B47" s="541" t="str">
        <f t="shared" ref="B47:B49" si="32">B10</f>
        <v>AC Eléctrico</v>
      </c>
      <c r="C47" s="540">
        <f t="shared" ref="C47:C49" si="33">IFERROR(SUM(D47:F47)/SUM($D$50:$F$50),)</f>
        <v>0.1472</v>
      </c>
      <c r="D47" s="539">
        <f>IF(AND($J$5="Todas",$J$4="Todas"),COUNTIFS(DB_REF_Q1_Q4!$AA$5:$AA$1328,$B47,DB_REF_Q1_Q4!$J$5:$J$1328,D$45),IF($J$5="Todas",COUNTIFS(DB_REF_Q1_Q4!$AC$5:$AC$1328,$J$4,DB_REF_Q1_Q4!$AA$5:$AA$1328,$B47,DB_REF_Q1_Q4!$J$5:$J$1328,D$45),IF($J$4="Todas",COUNTIFS(DB_REF_Q1_Q4!$Z$5:$Z$1328,$J$5,DB_REF_Q1_Q4!$AA$5:$AA$1328,$B47,DB_REF_Q1_Q4!$J$5:$J$1328,D$45),COUNTIFS(DB_REF_Q1_Q4!$AC$5:$AC$1328,$J$4,DB_REF_Q1_Q4!$Z$5:$Z$1328,$J$5,DB_REF_Q1_Q4!$AA$5:$AA$1328,$B47,DB_REF_Q1_Q4!$J$5:$J$1328,D$45))))</f>
        <v>6</v>
      </c>
      <c r="E47" s="539">
        <f>IF(AND($J$5="Todas",$J$4="Todas"),COUNTIFS(DB_REF_Q1_Q4!$AA$5:$AA$1328,$B47,DB_REF_Q1_Q4!$J$5:$J$1328,E$45),IF($J$5="Todas",COUNTIFS(DB_REF_Q1_Q4!$AC$5:$AC$1328,$J$4,DB_REF_Q1_Q4!$AA$5:$AA$1328,$B47,DB_REF_Q1_Q4!$J$5:$J$1328,E$45),IF($J$4="Todas",COUNTIFS(DB_REF_Q1_Q4!$Z$5:$Z$1328,$J$5,DB_REF_Q1_Q4!$AA$5:$AA$1328,$B47,DB_REF_Q1_Q4!$J$5:$J$1328,E$45),COUNTIFS(DB_REF_Q1_Q4!$AC$5:$AC$1328,$J$4,DB_REF_Q1_Q4!$Z$5:$Z$1328,$J$5,DB_REF_Q1_Q4!$AA$5:$AA$1328,$B47,DB_REF_Q1_Q4!$J$5:$J$1328,E$45))))</f>
        <v>76</v>
      </c>
      <c r="F47" s="539">
        <f>IF(AND($J$5="Todas",$J$4="Todas"),COUNTIFS(DB_REF_Q1_Q4!$AA$5:$AA$1328,$B47,DB_REF_Q1_Q4!$J$5:$J$1328,F$45),IF($J$5="Todas",COUNTIFS(DB_REF_Q1_Q4!$AC$5:$AC$1328,$J$4,DB_REF_Q1_Q4!$AA$5:$AA$1328,$B47,DB_REF_Q1_Q4!$J$5:$J$1328,F$45),IF($J$4="Todas",COUNTIFS(DB_REF_Q1_Q4!$Z$5:$Z$1328,$J$5,DB_REF_Q1_Q4!$AA$5:$AA$1328,$B47,DB_REF_Q1_Q4!$J$5:$J$1328,F$45),COUNTIFS(DB_REF_Q1_Q4!$AC$5:$AC$1328,$J$4,DB_REF_Q1_Q4!$Z$5:$Z$1328,$J$5,DB_REF_Q1_Q4!$AA$5:$AA$1328,$B47,DB_REF_Q1_Q4!$J$5:$J$1328,F$45))))</f>
        <v>102</v>
      </c>
      <c r="G47" s="543">
        <f t="shared" si="30"/>
        <v>0.17647058823529413</v>
      </c>
      <c r="H47" s="543">
        <f t="shared" si="30"/>
        <v>0.20936639118457301</v>
      </c>
      <c r="I47" s="543">
        <f t="shared" si="30"/>
        <v>0.11957796014067995</v>
      </c>
      <c r="J47" s="558">
        <f>IF(AND($J$5="Todas",$J$4="Todas"),COUNTIFS(DB_REF_Q1_Q4!$AA$5:$AA$1328,$B47,DB_REF_Q1_Q4!$K$5:$K$1328,J$45),IF($J$5="(L5Todas)",COUNTIFS(DB_REF_Q1_Q4!$AC$5:$AC$1328,$J$4,DB_REF_Q1_Q4!$AA$5:$AA$1328,$B47,DB_REF_Q1_Q4!$K$5:$K$1328,J$45),IF($J$4="Todas",COUNTIFS(DB_REF_Q1_Q4!$Z$5:$Z$1328,$J$5,DB_REF_Q1_Q4!$AA$5:$AA$1328,$B47,DB_REF_Q1_Q4!$K$5:$K$1328,J$45),COUNTIFS(DB_REF_Q1_Q4!$AC$5:$AC$1328,$J$4,DB_REF_Q1_Q4!$Z$5:$Z$1328,$J$5,DB_REF_Q1_Q4!$AA$5:$AA$1328,$B47,DB_REF_Q1_Q4!$K$5:$K$1328,J$45))))</f>
        <v>110</v>
      </c>
      <c r="K47" s="539">
        <f>IF(AND($J$5="Todas",$J$4="Todas"),COUNTIFS(DB_REF_Q1_Q4!$AA$5:$AA$1328,$B47,DB_REF_Q1_Q4!$K$5:$K$1328,K$45),IF($J$5="(L5Todas)",COUNTIFS(DB_REF_Q1_Q4!$AC$5:$AC$1328,$J$4,DB_REF_Q1_Q4!$AA$5:$AA$1328,$B47,DB_REF_Q1_Q4!$K$5:$K$1328,K$45),IF($J$4="Todas",COUNTIFS(DB_REF_Q1_Q4!$Z$5:$Z$1328,$J$5,DB_REF_Q1_Q4!$AA$5:$AA$1328,$B47,DB_REF_Q1_Q4!$K$5:$K$1328,K$45),COUNTIFS(DB_REF_Q1_Q4!$AC$5:$AC$1328,$J$4,DB_REF_Q1_Q4!$Z$5:$Z$1328,$J$5,DB_REF_Q1_Q4!$AA$5:$AA$1328,$B47,DB_REF_Q1_Q4!$K$5:$K$1328,K$45))))</f>
        <v>36</v>
      </c>
      <c r="L47" s="539">
        <f>IF(AND($J$5="Todas",$J$4="Todas"),COUNTIFS(DB_REF_Q1_Q4!$AA$5:$AA$1328,$B47,DB_REF_Q1_Q4!$K$5:$K$1328,L$45),IF($J$5="(L5Todas)",COUNTIFS(DB_REF_Q1_Q4!$AC$5:$AC$1328,$J$4,DB_REF_Q1_Q4!$AA$5:$AA$1328,$B47,DB_REF_Q1_Q4!$K$5:$K$1328,L$45),IF($J$4="Todas",COUNTIFS(DB_REF_Q1_Q4!$Z$5:$Z$1328,$J$5,DB_REF_Q1_Q4!$AA$5:$AA$1328,$B47,DB_REF_Q1_Q4!$K$5:$K$1328,L$45),COUNTIFS(DB_REF_Q1_Q4!$AC$5:$AC$1328,$J$4,DB_REF_Q1_Q4!$Z$5:$Z$1328,$J$5,DB_REF_Q1_Q4!$AA$5:$AA$1328,$B47,DB_REF_Q1_Q4!$K$5:$K$1328,L$45))))</f>
        <v>38</v>
      </c>
      <c r="M47" s="543">
        <f t="shared" si="31"/>
        <v>0.18425460636515914</v>
      </c>
      <c r="N47" s="543">
        <f t="shared" si="31"/>
        <v>0.12</v>
      </c>
      <c r="O47" s="543">
        <f t="shared" si="31"/>
        <v>0.10764872521246459</v>
      </c>
      <c r="P47" s="305"/>
      <c r="Q47" s="305"/>
    </row>
    <row r="48" spans="2:21" ht="15" customHeight="1">
      <c r="B48" s="541" t="str">
        <f t="shared" si="32"/>
        <v>Bomba de calor aire</v>
      </c>
      <c r="C48" s="540">
        <f t="shared" si="33"/>
        <v>0.1216</v>
      </c>
      <c r="D48" s="539">
        <f>IF(AND($J$5="Todas",$J$4="Todas"),COUNTIFS(DB_REF_Q1_Q4!$AA$5:$AA$1328,$B48,DB_REF_Q1_Q4!$J$5:$J$1328,D$45),IF($J$5="Todas",COUNTIFS(DB_REF_Q1_Q4!$AC$5:$AC$1328,$J$4,DB_REF_Q1_Q4!$AA$5:$AA$1328,$B48,DB_REF_Q1_Q4!$J$5:$J$1328,D$45),IF($J$4="Todas",COUNTIFS(DB_REF_Q1_Q4!$Z$5:$Z$1328,$J$5,DB_REF_Q1_Q4!$AA$5:$AA$1328,$B48,DB_REF_Q1_Q4!$J$5:$J$1328,D$45),COUNTIFS(DB_REF_Q1_Q4!$AC$5:$AC$1328,$J$4,DB_REF_Q1_Q4!$Z$5:$Z$1328,$J$5,DB_REF_Q1_Q4!$AA$5:$AA$1328,$B48,DB_REF_Q1_Q4!$J$5:$J$1328,D$45))))</f>
        <v>12</v>
      </c>
      <c r="E48" s="539">
        <f>IF(AND($J$5="Todas",$J$4="Todas"),COUNTIFS(DB_REF_Q1_Q4!$AA$5:$AA$1328,$B48,DB_REF_Q1_Q4!$J$5:$J$1328,E$45),IF($J$5="Todas",COUNTIFS(DB_REF_Q1_Q4!$AC$5:$AC$1328,$J$4,DB_REF_Q1_Q4!$AA$5:$AA$1328,$B48,DB_REF_Q1_Q4!$J$5:$J$1328,E$45),IF($J$4="Todas",COUNTIFS(DB_REF_Q1_Q4!$Z$5:$Z$1328,$J$5,DB_REF_Q1_Q4!$AA$5:$AA$1328,$B48,DB_REF_Q1_Q4!$J$5:$J$1328,E$45),COUNTIFS(DB_REF_Q1_Q4!$AC$5:$AC$1328,$J$4,DB_REF_Q1_Q4!$Z$5:$Z$1328,$J$5,DB_REF_Q1_Q4!$AA$5:$AA$1328,$B48,DB_REF_Q1_Q4!$J$5:$J$1328,E$45))))</f>
        <v>65</v>
      </c>
      <c r="F48" s="539">
        <f>IF(AND($J$5="Todas",$J$4="Todas"),COUNTIFS(DB_REF_Q1_Q4!$AA$5:$AA$1328,$B48,DB_REF_Q1_Q4!$J$5:$J$1328,F$45),IF($J$5="Todas",COUNTIFS(DB_REF_Q1_Q4!$AC$5:$AC$1328,$J$4,DB_REF_Q1_Q4!$AA$5:$AA$1328,$B48,DB_REF_Q1_Q4!$J$5:$J$1328,F$45),IF($J$4="Todas",COUNTIFS(DB_REF_Q1_Q4!$Z$5:$Z$1328,$J$5,DB_REF_Q1_Q4!$AA$5:$AA$1328,$B48,DB_REF_Q1_Q4!$J$5:$J$1328,F$45),COUNTIFS(DB_REF_Q1_Q4!$AC$5:$AC$1328,$J$4,DB_REF_Q1_Q4!$Z$5:$Z$1328,$J$5,DB_REF_Q1_Q4!$AA$5:$AA$1328,$B48,DB_REF_Q1_Q4!$J$5:$J$1328,F$45))))</f>
        <v>75</v>
      </c>
      <c r="G48" s="543">
        <f t="shared" si="30"/>
        <v>0.35294117647058826</v>
      </c>
      <c r="H48" s="543">
        <f t="shared" si="30"/>
        <v>0.1790633608815427</v>
      </c>
      <c r="I48" s="543">
        <f t="shared" si="30"/>
        <v>8.792497069167643E-2</v>
      </c>
      <c r="J48" s="558">
        <f>IF(AND($J$5="Todas",$J$4="Todas"),COUNTIFS(DB_REF_Q1_Q4!$AA$5:$AA$1328,$B48,DB_REF_Q1_Q4!$K$5:$K$1328,J$45),IF($J$5="(L5Todas)",COUNTIFS(DB_REF_Q1_Q4!$AC$5:$AC$1328,$J$4,DB_REF_Q1_Q4!$AA$5:$AA$1328,$B48,DB_REF_Q1_Q4!$K$5:$K$1328,J$45),IF($J$4="Todas",COUNTIFS(DB_REF_Q1_Q4!$Z$5:$Z$1328,$J$5,DB_REF_Q1_Q4!$AA$5:$AA$1328,$B48,DB_REF_Q1_Q4!$K$5:$K$1328,J$45),COUNTIFS(DB_REF_Q1_Q4!$AC$5:$AC$1328,$J$4,DB_REF_Q1_Q4!$Z$5:$Z$1328,$J$5,DB_REF_Q1_Q4!$AA$5:$AA$1328,$B48,DB_REF_Q1_Q4!$K$5:$K$1328,J$45))))</f>
        <v>72</v>
      </c>
      <c r="K48" s="539">
        <f>IF(AND($J$5="Todas",$J$4="Todas"),COUNTIFS(DB_REF_Q1_Q4!$AA$5:$AA$1328,$B48,DB_REF_Q1_Q4!$K$5:$K$1328,K$45),IF($J$5="(L5Todas)",COUNTIFS(DB_REF_Q1_Q4!$AC$5:$AC$1328,$J$4,DB_REF_Q1_Q4!$AA$5:$AA$1328,$B48,DB_REF_Q1_Q4!$K$5:$K$1328,K$45),IF($J$4="Todas",COUNTIFS(DB_REF_Q1_Q4!$Z$5:$Z$1328,$J$5,DB_REF_Q1_Q4!$AA$5:$AA$1328,$B48,DB_REF_Q1_Q4!$K$5:$K$1328,K$45),COUNTIFS(DB_REF_Q1_Q4!$AC$5:$AC$1328,$J$4,DB_REF_Q1_Q4!$Z$5:$Z$1328,$J$5,DB_REF_Q1_Q4!$AA$5:$AA$1328,$B48,DB_REF_Q1_Q4!$K$5:$K$1328,K$45))))</f>
        <v>53</v>
      </c>
      <c r="L48" s="539">
        <f>IF(AND($J$5="Todas",$J$4="Todas"),COUNTIFS(DB_REF_Q1_Q4!$AA$5:$AA$1328,$B48,DB_REF_Q1_Q4!$K$5:$K$1328,L$45),IF($J$5="(L5Todas)",COUNTIFS(DB_REF_Q1_Q4!$AC$5:$AC$1328,$J$4,DB_REF_Q1_Q4!$AA$5:$AA$1328,$B48,DB_REF_Q1_Q4!$K$5:$K$1328,L$45),IF($J$4="Todas",COUNTIFS(DB_REF_Q1_Q4!$Z$5:$Z$1328,$J$5,DB_REF_Q1_Q4!$AA$5:$AA$1328,$B48,DB_REF_Q1_Q4!$K$5:$K$1328,L$45),COUNTIFS(DB_REF_Q1_Q4!$AC$5:$AC$1328,$J$4,DB_REF_Q1_Q4!$Z$5:$Z$1328,$J$5,DB_REF_Q1_Q4!$AA$5:$AA$1328,$B48,DB_REF_Q1_Q4!$K$5:$K$1328,L$45))))</f>
        <v>27</v>
      </c>
      <c r="M48" s="543">
        <f t="shared" si="31"/>
        <v>0.12060301507537688</v>
      </c>
      <c r="N48" s="543">
        <f t="shared" si="31"/>
        <v>0.17666666666666667</v>
      </c>
      <c r="O48" s="543">
        <f t="shared" si="31"/>
        <v>7.6487252124645896E-2</v>
      </c>
      <c r="P48" s="305"/>
      <c r="Q48" s="305"/>
    </row>
    <row r="49" spans="2:17" ht="15" customHeight="1" thickBot="1">
      <c r="B49" s="547" t="str">
        <f t="shared" si="32"/>
        <v>Bomba de calor agua</v>
      </c>
      <c r="C49" s="546">
        <f t="shared" si="33"/>
        <v>1.12E-2</v>
      </c>
      <c r="D49" s="545">
        <f>IF(AND($J$5="Todas",$J$4="Todas"),COUNTIFS(DB_REF_Q1_Q4!$AA$5:$AA$1328,$B49,DB_REF_Q1_Q4!$J$5:$J$1328,D$45),IF($J$5="Todas",COUNTIFS(DB_REF_Q1_Q4!$AC$5:$AC$1328,$J$4,DB_REF_Q1_Q4!$AA$5:$AA$1328,$B49,DB_REF_Q1_Q4!$J$5:$J$1328,D$45),IF($J$4="Todas",COUNTIFS(DB_REF_Q1_Q4!$Z$5:$Z$1328,$J$5,DB_REF_Q1_Q4!$AA$5:$AA$1328,$B49,DB_REF_Q1_Q4!$J$5:$J$1328,D$45),COUNTIFS(DB_REF_Q1_Q4!$AC$5:$AC$1328,$J$4,DB_REF_Q1_Q4!$Z$5:$Z$1328,$J$5,DB_REF_Q1_Q4!$AA$5:$AA$1328,$B49,DB_REF_Q1_Q4!$J$5:$J$1328,D$45))))</f>
        <v>0</v>
      </c>
      <c r="E49" s="545">
        <f>IF(AND($J$5="Todas",$J$4="Todas"),COUNTIFS(DB_REF_Q1_Q4!$AA$5:$AA$1328,$B49,DB_REF_Q1_Q4!$J$5:$J$1328,E$45),IF($J$5="Todas",COUNTIFS(DB_REF_Q1_Q4!$AC$5:$AC$1328,$J$4,DB_REF_Q1_Q4!$AA$5:$AA$1328,$B49,DB_REF_Q1_Q4!$J$5:$J$1328,E$45),IF($J$4="Todas",COUNTIFS(DB_REF_Q1_Q4!$Z$5:$Z$1328,$J$5,DB_REF_Q1_Q4!$AA$5:$AA$1328,$B49,DB_REF_Q1_Q4!$J$5:$J$1328,E$45),COUNTIFS(DB_REF_Q1_Q4!$AC$5:$AC$1328,$J$4,DB_REF_Q1_Q4!$Z$5:$Z$1328,$J$5,DB_REF_Q1_Q4!$AA$5:$AA$1328,$B49,DB_REF_Q1_Q4!$J$5:$J$1328,E$45))))</f>
        <v>3</v>
      </c>
      <c r="F49" s="545">
        <f>IF(AND($J$5="Todas",$J$4="Todas"),COUNTIFS(DB_REF_Q1_Q4!$AA$5:$AA$1328,$B49,DB_REF_Q1_Q4!$J$5:$J$1328,F$45),IF($J$5="Todas",COUNTIFS(DB_REF_Q1_Q4!$AC$5:$AC$1328,$J$4,DB_REF_Q1_Q4!$AA$5:$AA$1328,$B49,DB_REF_Q1_Q4!$J$5:$J$1328,F$45),IF($J$4="Todas",COUNTIFS(DB_REF_Q1_Q4!$Z$5:$Z$1328,$J$5,DB_REF_Q1_Q4!$AA$5:$AA$1328,$B49,DB_REF_Q1_Q4!$J$5:$J$1328,F$45),COUNTIFS(DB_REF_Q1_Q4!$AC$5:$AC$1328,$J$4,DB_REF_Q1_Q4!$Z$5:$Z$1328,$J$5,DB_REF_Q1_Q4!$AA$5:$AA$1328,$B49,DB_REF_Q1_Q4!$J$5:$J$1328,F$45))))</f>
        <v>11</v>
      </c>
      <c r="G49" s="549">
        <f t="shared" si="30"/>
        <v>0</v>
      </c>
      <c r="H49" s="549">
        <f t="shared" si="30"/>
        <v>8.2644628099173556E-3</v>
      </c>
      <c r="I49" s="549">
        <f t="shared" si="30"/>
        <v>1.2895662368112544E-2</v>
      </c>
      <c r="J49" s="559">
        <f>IF(AND($J$5="Todas",$J$4="Todas"),COUNTIFS(DB_REF_Q1_Q4!$AA$5:$AA$1328,$B49,DB_REF_Q1_Q4!$K$5:$K$1328,J$45),IF($J$5="(L5Todas)",COUNTIFS(DB_REF_Q1_Q4!$AC$5:$AC$1328,$J$4,DB_REF_Q1_Q4!$AA$5:$AA$1328,$B49,DB_REF_Q1_Q4!$K$5:$K$1328,J$45),IF($J$4="Todas",COUNTIFS(DB_REF_Q1_Q4!$Z$5:$Z$1328,$J$5,DB_REF_Q1_Q4!$AA$5:$AA$1328,$B49,DB_REF_Q1_Q4!$K$5:$K$1328,J$45),COUNTIFS(DB_REF_Q1_Q4!$AC$5:$AC$1328,$J$4,DB_REF_Q1_Q4!$Z$5:$Z$1328,$J$5,DB_REF_Q1_Q4!$AA$5:$AA$1328,$B49,DB_REF_Q1_Q4!$K$5:$K$1328,J$45))))</f>
        <v>8</v>
      </c>
      <c r="K49" s="545">
        <f>IF(AND($J$5="Todas",$J$4="Todas"),COUNTIFS(DB_REF_Q1_Q4!$AA$5:$AA$1328,$B49,DB_REF_Q1_Q4!$K$5:$K$1328,K$45),IF($J$5="(L5Todas)",COUNTIFS(DB_REF_Q1_Q4!$AC$5:$AC$1328,$J$4,DB_REF_Q1_Q4!$AA$5:$AA$1328,$B49,DB_REF_Q1_Q4!$K$5:$K$1328,K$45),IF($J$4="Todas",COUNTIFS(DB_REF_Q1_Q4!$Z$5:$Z$1328,$J$5,DB_REF_Q1_Q4!$AA$5:$AA$1328,$B49,DB_REF_Q1_Q4!$K$5:$K$1328,K$45),COUNTIFS(DB_REF_Q1_Q4!$AC$5:$AC$1328,$J$4,DB_REF_Q1_Q4!$Z$5:$Z$1328,$J$5,DB_REF_Q1_Q4!$AA$5:$AA$1328,$B49,DB_REF_Q1_Q4!$K$5:$K$1328,K$45))))</f>
        <v>1</v>
      </c>
      <c r="L49" s="545">
        <f>IF(AND($J$5="Todas",$J$4="Todas"),COUNTIFS(DB_REF_Q1_Q4!$AA$5:$AA$1328,$B49,DB_REF_Q1_Q4!$K$5:$K$1328,L$45),IF($J$5="(L5Todas)",COUNTIFS(DB_REF_Q1_Q4!$AC$5:$AC$1328,$J$4,DB_REF_Q1_Q4!$AA$5:$AA$1328,$B49,DB_REF_Q1_Q4!$K$5:$K$1328,L$45),IF($J$4="Todas",COUNTIFS(DB_REF_Q1_Q4!$Z$5:$Z$1328,$J$5,DB_REF_Q1_Q4!$AA$5:$AA$1328,$B49,DB_REF_Q1_Q4!$K$5:$K$1328,L$45),COUNTIFS(DB_REF_Q1_Q4!$AC$5:$AC$1328,$J$4,DB_REF_Q1_Q4!$Z$5:$Z$1328,$J$5,DB_REF_Q1_Q4!$AA$5:$AA$1328,$B49,DB_REF_Q1_Q4!$K$5:$K$1328,L$45))))</f>
        <v>5</v>
      </c>
      <c r="M49" s="549">
        <f t="shared" si="31"/>
        <v>1.340033500837521E-2</v>
      </c>
      <c r="N49" s="549">
        <f t="shared" si="31"/>
        <v>3.3333333333333335E-3</v>
      </c>
      <c r="O49" s="549">
        <f t="shared" si="31"/>
        <v>1.4164305949008499E-2</v>
      </c>
      <c r="P49" s="305"/>
      <c r="Q49" s="305"/>
    </row>
    <row r="50" spans="2:17" ht="15" customHeight="1" thickTop="1">
      <c r="D50" s="241">
        <f t="shared" ref="D50:O50" si="34">SUM(D46:D49)</f>
        <v>34</v>
      </c>
      <c r="E50" s="241">
        <f t="shared" si="34"/>
        <v>363</v>
      </c>
      <c r="F50" s="241">
        <f t="shared" si="34"/>
        <v>853</v>
      </c>
      <c r="G50" s="298">
        <f t="shared" si="34"/>
        <v>1</v>
      </c>
      <c r="H50" s="298">
        <f t="shared" si="34"/>
        <v>1</v>
      </c>
      <c r="I50" s="298">
        <f t="shared" si="34"/>
        <v>1</v>
      </c>
      <c r="J50" s="241">
        <f t="shared" si="34"/>
        <v>597</v>
      </c>
      <c r="K50" s="241">
        <f t="shared" si="34"/>
        <v>300</v>
      </c>
      <c r="L50" s="241">
        <f t="shared" si="34"/>
        <v>353</v>
      </c>
      <c r="M50" s="298">
        <f t="shared" si="34"/>
        <v>1</v>
      </c>
      <c r="N50" s="298">
        <f t="shared" si="34"/>
        <v>0.99999999999999989</v>
      </c>
      <c r="O50" s="298">
        <f t="shared" si="34"/>
        <v>1</v>
      </c>
      <c r="P50" s="305"/>
      <c r="Q50" s="305"/>
    </row>
    <row r="51" spans="2:17" ht="15" customHeight="1">
      <c r="K51" s="305"/>
      <c r="L51" s="305"/>
      <c r="M51" s="305"/>
      <c r="N51" s="305"/>
      <c r="O51" s="305"/>
      <c r="P51" s="305"/>
      <c r="Q51" s="305"/>
    </row>
    <row r="53" spans="2:17">
      <c r="B53" s="253" t="s">
        <v>357</v>
      </c>
      <c r="C53" s="283" t="str">
        <f>$J$5</f>
        <v>Todas</v>
      </c>
      <c r="D53" s="526" t="s">
        <v>403</v>
      </c>
      <c r="E53" s="526"/>
      <c r="F53" s="527"/>
      <c r="G53" s="526"/>
      <c r="I53" s="397"/>
      <c r="J53" s="397"/>
      <c r="K53" s="397"/>
      <c r="L53" s="397"/>
      <c r="M53" s="305"/>
      <c r="N53" s="305"/>
      <c r="O53" s="305"/>
      <c r="P53" s="305"/>
      <c r="Q53" s="305"/>
    </row>
    <row r="54" spans="2:17" ht="15" customHeight="1">
      <c r="B54" s="253" t="s">
        <v>398</v>
      </c>
      <c r="C54" s="283" t="str">
        <f>$J$4</f>
        <v>Todas</v>
      </c>
      <c r="D54" s="531" t="s">
        <v>367</v>
      </c>
      <c r="E54" s="531" t="s">
        <v>308</v>
      </c>
      <c r="F54" s="532" t="s">
        <v>367</v>
      </c>
      <c r="G54" s="532" t="s">
        <v>308</v>
      </c>
      <c r="I54" s="397"/>
      <c r="J54" s="397"/>
      <c r="K54" s="397"/>
      <c r="L54" s="397"/>
      <c r="M54" s="305"/>
      <c r="N54" s="305"/>
      <c r="O54" s="305"/>
      <c r="P54" s="305"/>
      <c r="Q54" s="305"/>
    </row>
    <row r="55" spans="2:17">
      <c r="B55" s="537" t="str">
        <f>B37</f>
        <v>Ninguno</v>
      </c>
      <c r="C55" s="535">
        <f>IFERROR(SUM(D55:E55)/SUM($D$59:$E$59),)</f>
        <v>0</v>
      </c>
      <c r="D55" s="534">
        <f>IF(AND($J$5="Todas",$J$4="Todas"),COUNTIFS(DB_REF_Q1_Q4!$AA$5:$AA$1254,$B55,DB_REF_Q1_Q4!$AB$5:$AB$1254,D$54),IF($J$5="Todas",COUNTIFS(DB_REF_Q1_Q4!$AC$5:$AC$1254,$J$4,DB_REF_Q1_Q4!$AA$5:$AA$1254,$B55,DB_REF_Q1_Q4!$AB$5:$AB$1254,D$54),IF($J$4="Todas",COUNTIFS(DB_REF_Q1_Q4!$AA$5:$AA$1254,$B55,DB_REF_Q1_Q4!$AB$5:$AB$1254,D$54),COUNTIFS(DB_REF_Q1_Q4!$AC$5:$AC$1254,$J$4,DB_REF_Q1_Q4!$AA$5:$AA$1254,$B55,DB_REF_Q1_Q4!$AB$5:$AB$1254,D$54))))</f>
        <v>0</v>
      </c>
      <c r="E55" s="534">
        <f>IF(AND($J$5="Todas",$J$4="Todas"),COUNTIFS(DB_REF_Q1_Q4!$AA$5:$AA$1254,$B55,DB_REF_Q1_Q4!$AB$5:$AB$1254,E$54),IF($J$5="Todas",COUNTIFS(DB_REF_Q1_Q4!$AC$5:$AC$1254,$J$4,DB_REF_Q1_Q4!$AA$5:$AA$1254,$B55,DB_REF_Q1_Q4!$AB$5:$AB$1254,E$54),IF($J$4="Todas",COUNTIFS(DB_REF_Q1_Q4!$AA$5:$AA$1254,$B55,DB_REF_Q1_Q4!$AB$5:$AB$1254,E$54),COUNTIFS(DB_REF_Q1_Q4!$AC$5:$AC$1254,$J$4,DB_REF_Q1_Q4!$AA$5:$AA$1254,$B55,DB_REF_Q1_Q4!$AB$5:$AB$1254,E$54))))</f>
        <v>0</v>
      </c>
      <c r="F55" s="538">
        <f t="shared" ref="F55:G58" si="35">IFERROR(D55/D$59,)</f>
        <v>0</v>
      </c>
      <c r="G55" s="538">
        <f t="shared" si="35"/>
        <v>0</v>
      </c>
      <c r="I55" s="397"/>
      <c r="J55" s="397"/>
      <c r="K55" s="397"/>
      <c r="L55" s="397"/>
      <c r="M55" s="305"/>
      <c r="N55" s="305"/>
      <c r="O55" s="305"/>
      <c r="P55" s="305"/>
      <c r="Q55" s="305"/>
    </row>
    <row r="56" spans="2:17">
      <c r="B56" s="542" t="str">
        <f>B38</f>
        <v>AC Eléctrico</v>
      </c>
      <c r="C56" s="540">
        <f>IFERROR(SUM(D56:E56)/SUM($D$59:$E$59),)</f>
        <v>0.52571428571428569</v>
      </c>
      <c r="D56" s="539">
        <f>IF(AND($J$5="Todas",$J$4="Todas"),COUNTIFS(DB_REF_Q1_Q4!$AA$5:$AA$1254,$B56,DB_REF_Q1_Q4!$AB$5:$AB$1254,D$54),IF($J$5="Todas",COUNTIFS(DB_REF_Q1_Q4!$AC$5:$AC$1254,$J$4,DB_REF_Q1_Q4!$AA$5:$AA$1254,$B56,DB_REF_Q1_Q4!$AB$5:$AB$1254,D$54),IF($J$4="Todas",COUNTIFS(DB_REF_Q1_Q4!$AA$5:$AA$1254,$B56,DB_REF_Q1_Q4!$AB$5:$AB$1254,D$54),COUNTIFS(DB_REF_Q1_Q4!$AC$5:$AC$1254,$J$4,DB_REF_Q1_Q4!$AA$5:$AA$1254,$B56,DB_REF_Q1_Q4!$AB$5:$AB$1254,D$54))))</f>
        <v>1</v>
      </c>
      <c r="E56" s="539">
        <f>IF(AND($J$5="Todas",$J$4="Todas"),COUNTIFS(DB_REF_Q1_Q4!$AA$5:$AA$1254,$B56,DB_REF_Q1_Q4!$AB$5:$AB$1254,E$54),IF($J$5="Todas",COUNTIFS(DB_REF_Q1_Q4!$AC$5:$AC$1254,$J$4,DB_REF_Q1_Q4!$AA$5:$AA$1254,$B56,DB_REF_Q1_Q4!$AB$5:$AB$1254,E$54),IF($J$4="Todas",COUNTIFS(DB_REF_Q1_Q4!$AA$5:$AA$1254,$B56,DB_REF_Q1_Q4!$AB$5:$AB$1254,E$54),COUNTIFS(DB_REF_Q1_Q4!$AC$5:$AC$1254,$J$4,DB_REF_Q1_Q4!$AA$5:$AA$1254,$B56,DB_REF_Q1_Q4!$AB$5:$AB$1254,E$54))))</f>
        <v>183</v>
      </c>
      <c r="F56" s="543">
        <f t="shared" si="35"/>
        <v>0.04</v>
      </c>
      <c r="G56" s="543">
        <f t="shared" si="35"/>
        <v>0.56307692307692303</v>
      </c>
      <c r="I56" s="397"/>
      <c r="J56" s="397"/>
      <c r="K56" s="560"/>
      <c r="L56" s="397"/>
      <c r="M56" s="305"/>
      <c r="N56" s="305"/>
      <c r="O56" s="305"/>
      <c r="P56" s="305"/>
      <c r="Q56" s="305"/>
    </row>
    <row r="57" spans="2:17">
      <c r="B57" s="542" t="str">
        <f>B39</f>
        <v>Bomba de calor aire</v>
      </c>
      <c r="C57" s="540">
        <f>IFERROR(SUM(D57:E57)/SUM($D$59:$E$59),)</f>
        <v>0.43428571428571427</v>
      </c>
      <c r="D57" s="539">
        <f>IF(AND($J$5="Todas",$J$4="Todas"),COUNTIFS(DB_REF_Q1_Q4!$AA$5:$AA$1254,$B57,DB_REF_Q1_Q4!$AB$5:$AB$1254,D$54),IF($J$5="Todas",COUNTIFS(DB_REF_Q1_Q4!$AC$5:$AC$1254,$J$4,DB_REF_Q1_Q4!$AA$5:$AA$1254,$B57,DB_REF_Q1_Q4!$AB$5:$AB$1254,D$54),IF($J$4="Todas",COUNTIFS(DB_REF_Q1_Q4!$AA$5:$AA$1254,$B57,DB_REF_Q1_Q4!$AB$5:$AB$1254,D$54),COUNTIFS(DB_REF_Q1_Q4!$AC$5:$AC$1254,$J$4,DB_REF_Q1_Q4!$AA$5:$AA$1254,$B57,DB_REF_Q1_Q4!$AB$5:$AB$1254,D$54))))</f>
        <v>22</v>
      </c>
      <c r="E57" s="539">
        <f>IF(AND($J$5="Todas",$J$4="Todas"),COUNTIFS(DB_REF_Q1_Q4!$AA$5:$AA$1254,$B57,DB_REF_Q1_Q4!$AB$5:$AB$1254,E$54),IF($J$5="Todas",COUNTIFS(DB_REF_Q1_Q4!$AC$5:$AC$1254,$J$4,DB_REF_Q1_Q4!$AA$5:$AA$1254,$B57,DB_REF_Q1_Q4!$AB$5:$AB$1254,E$54),IF($J$4="Todas",COUNTIFS(DB_REF_Q1_Q4!$AA$5:$AA$1254,$B57,DB_REF_Q1_Q4!$AB$5:$AB$1254,E$54),COUNTIFS(DB_REF_Q1_Q4!$AC$5:$AC$1254,$J$4,DB_REF_Q1_Q4!$AA$5:$AA$1254,$B57,DB_REF_Q1_Q4!$AB$5:$AB$1254,E$54))))</f>
        <v>130</v>
      </c>
      <c r="F57" s="543">
        <f t="shared" si="35"/>
        <v>0.88</v>
      </c>
      <c r="G57" s="543">
        <f t="shared" si="35"/>
        <v>0.4</v>
      </c>
      <c r="I57" s="397"/>
      <c r="J57" s="397"/>
      <c r="K57" s="560"/>
      <c r="L57" s="397"/>
      <c r="M57" s="305"/>
      <c r="N57" s="305"/>
      <c r="O57" s="305"/>
      <c r="P57" s="305"/>
      <c r="Q57" s="305"/>
    </row>
    <row r="58" spans="2:17" ht="13.5" thickBot="1">
      <c r="B58" s="548" t="str">
        <f>B40</f>
        <v>Bomba de calor agua</v>
      </c>
      <c r="C58" s="546">
        <f>IFERROR(SUM(D58:E58)/SUM($D$59:$E$59),)</f>
        <v>0.04</v>
      </c>
      <c r="D58" s="545">
        <f>IF(AND($J$5="Todas",$J$4="Todas"),COUNTIFS(DB_REF_Q1_Q4!$AA$5:$AA$1254,$B58,DB_REF_Q1_Q4!$AB$5:$AB$1254,D$54),IF($J$5="Todas",COUNTIFS(DB_REF_Q1_Q4!$AC$5:$AC$1254,$J$4,DB_REF_Q1_Q4!$AA$5:$AA$1254,$B58,DB_REF_Q1_Q4!$AB$5:$AB$1254,D$54),IF($J$4="Todas",COUNTIFS(DB_REF_Q1_Q4!$AA$5:$AA$1254,$B58,DB_REF_Q1_Q4!$AB$5:$AB$1254,D$54),COUNTIFS(DB_REF_Q1_Q4!$AC$5:$AC$1254,$J$4,DB_REF_Q1_Q4!$AA$5:$AA$1254,$B58,DB_REF_Q1_Q4!$AB$5:$AB$1254,D$54))))</f>
        <v>2</v>
      </c>
      <c r="E58" s="545">
        <f>IF(AND($J$5="Todas",$J$4="Todas"),COUNTIFS(DB_REF_Q1_Q4!$AA$5:$AA$1254,$B58,DB_REF_Q1_Q4!$AB$5:$AB$1254,E$54),IF($J$5="Todas",COUNTIFS(DB_REF_Q1_Q4!$AC$5:$AC$1254,$J$4,DB_REF_Q1_Q4!$AA$5:$AA$1254,$B58,DB_REF_Q1_Q4!$AB$5:$AB$1254,E$54),IF($J$4="Todas",COUNTIFS(DB_REF_Q1_Q4!$AA$5:$AA$1254,$B58,DB_REF_Q1_Q4!$AB$5:$AB$1254,E$54),COUNTIFS(DB_REF_Q1_Q4!$AC$5:$AC$1254,$J$4,DB_REF_Q1_Q4!$AA$5:$AA$1254,$B58,DB_REF_Q1_Q4!$AB$5:$AB$1254,E$54))))</f>
        <v>12</v>
      </c>
      <c r="F58" s="549">
        <f t="shared" si="35"/>
        <v>0.08</v>
      </c>
      <c r="G58" s="549">
        <f t="shared" si="35"/>
        <v>3.6923076923076927E-2</v>
      </c>
      <c r="I58" s="397"/>
      <c r="J58" s="397"/>
      <c r="K58" s="560"/>
      <c r="L58" s="397"/>
      <c r="M58" s="305"/>
      <c r="N58" s="305"/>
      <c r="O58" s="305"/>
      <c r="P58" s="305"/>
      <c r="Q58" s="305"/>
    </row>
    <row r="59" spans="2:17" ht="13.5" thickTop="1">
      <c r="D59" s="241">
        <f>SUM(D55:D58)</f>
        <v>25</v>
      </c>
      <c r="E59" s="241">
        <f>SUM(E55:E58)</f>
        <v>325</v>
      </c>
      <c r="F59" s="298">
        <f>SUM(F55:F58)</f>
        <v>1</v>
      </c>
      <c r="G59" s="298">
        <f>SUM(G55:G58)</f>
        <v>1</v>
      </c>
      <c r="I59" s="397"/>
      <c r="J59" s="397"/>
      <c r="K59" s="560"/>
      <c r="L59" s="397"/>
      <c r="M59" s="305"/>
      <c r="N59" s="305"/>
      <c r="O59" s="305"/>
      <c r="P59" s="305"/>
      <c r="Q59" s="305"/>
    </row>
    <row r="60" spans="2:17">
      <c r="B60" s="462"/>
      <c r="C60" s="463"/>
      <c r="D60" s="464"/>
      <c r="I60" s="397"/>
      <c r="J60" s="397"/>
      <c r="K60" s="397"/>
      <c r="L60" s="397"/>
      <c r="M60" s="305"/>
      <c r="N60" s="305"/>
      <c r="O60" s="305"/>
      <c r="P60" s="305"/>
      <c r="Q60" s="305"/>
    </row>
    <row r="61" spans="2:17" ht="15" customHeight="1">
      <c r="I61" s="397"/>
      <c r="J61" s="397"/>
      <c r="K61" s="460"/>
      <c r="L61" s="460"/>
    </row>
    <row r="62" spans="2:17" ht="15" customHeight="1">
      <c r="I62" s="397"/>
      <c r="J62" s="397"/>
      <c r="K62" s="460"/>
      <c r="L62" s="460"/>
    </row>
    <row r="63" spans="2:17" ht="15" customHeight="1">
      <c r="I63" s="397"/>
      <c r="J63" s="397"/>
      <c r="K63" s="460"/>
      <c r="L63" s="460"/>
    </row>
    <row r="64" spans="2:17" ht="15" customHeight="1">
      <c r="I64" s="397"/>
      <c r="J64" s="397"/>
      <c r="K64" s="460"/>
      <c r="L64" s="460"/>
    </row>
    <row r="65" spans="9:17" ht="15" customHeight="1">
      <c r="I65" s="397"/>
      <c r="J65" s="397"/>
      <c r="K65" s="460"/>
      <c r="L65" s="460"/>
    </row>
    <row r="66" spans="9:17" ht="15" customHeight="1"/>
    <row r="67" spans="9:17" ht="15" customHeight="1"/>
    <row r="68" spans="9:17" ht="15" customHeight="1"/>
    <row r="69" spans="9:17" ht="15" customHeight="1">
      <c r="I69" s="458"/>
      <c r="J69" s="458"/>
      <c r="N69" s="305"/>
      <c r="O69" s="305"/>
      <c r="P69" s="305"/>
      <c r="Q69" s="305"/>
    </row>
    <row r="70" spans="9:17" ht="15" customHeight="1">
      <c r="I70" s="458"/>
      <c r="J70" s="458"/>
      <c r="N70" s="305"/>
      <c r="O70" s="305"/>
      <c r="P70" s="305"/>
      <c r="Q70" s="305"/>
    </row>
    <row r="71" spans="9:17" ht="15" customHeight="1">
      <c r="I71" s="458"/>
      <c r="J71" s="458"/>
      <c r="N71" s="305"/>
      <c r="O71" s="305"/>
      <c r="P71" s="305"/>
      <c r="Q71" s="305"/>
    </row>
    <row r="72" spans="9:17" ht="15" customHeight="1">
      <c r="K72" s="305"/>
      <c r="L72" s="305"/>
      <c r="M72" s="305"/>
      <c r="N72" s="305"/>
      <c r="O72" s="305"/>
      <c r="P72" s="305"/>
      <c r="Q72" s="305"/>
    </row>
    <row r="73" spans="9:17">
      <c r="K73" s="305"/>
      <c r="L73" s="305"/>
      <c r="M73" s="305"/>
      <c r="N73" s="305"/>
      <c r="O73" s="305"/>
      <c r="P73" s="305"/>
      <c r="Q73" s="305"/>
    </row>
    <row r="74" spans="9:17">
      <c r="K74" s="305"/>
      <c r="L74" s="305"/>
      <c r="M74" s="305"/>
      <c r="N74" s="305"/>
      <c r="O74" s="305"/>
      <c r="P74" s="305"/>
      <c r="Q74" s="305"/>
    </row>
    <row r="75" spans="9:17">
      <c r="K75" s="305"/>
      <c r="L75" s="305"/>
      <c r="M75" s="305"/>
      <c r="N75" s="305"/>
      <c r="O75" s="305"/>
      <c r="P75" s="305"/>
      <c r="Q75" s="305"/>
    </row>
    <row r="76" spans="9:17">
      <c r="K76" s="305"/>
      <c r="L76" s="305"/>
      <c r="M76" s="305"/>
      <c r="N76" s="305"/>
      <c r="O76" s="305"/>
      <c r="P76" s="305"/>
      <c r="Q76" s="305"/>
    </row>
    <row r="77" spans="9:17">
      <c r="K77" s="305"/>
      <c r="L77" s="305"/>
      <c r="M77" s="305"/>
      <c r="N77" s="305"/>
      <c r="O77" s="305"/>
      <c r="P77" s="305"/>
      <c r="Q77" s="305"/>
    </row>
    <row r="78" spans="9:17">
      <c r="K78" s="305"/>
      <c r="L78" s="305"/>
      <c r="M78" s="305"/>
      <c r="N78" s="305"/>
      <c r="O78" s="305"/>
      <c r="P78" s="305"/>
      <c r="Q78" s="305"/>
    </row>
    <row r="86" spans="5:17">
      <c r="K86" s="305"/>
      <c r="L86" s="305"/>
      <c r="M86" s="305"/>
      <c r="N86" s="305"/>
      <c r="O86" s="305"/>
      <c r="P86" s="305"/>
      <c r="Q86" s="305"/>
    </row>
    <row r="87" spans="5:17">
      <c r="K87" s="305"/>
      <c r="L87" s="305"/>
      <c r="M87" s="305"/>
      <c r="N87" s="305"/>
      <c r="O87" s="305"/>
      <c r="P87" s="305"/>
      <c r="Q87" s="305"/>
    </row>
    <row r="88" spans="5:17">
      <c r="K88" s="305"/>
      <c r="L88" s="305"/>
      <c r="M88" s="305"/>
      <c r="N88" s="305"/>
      <c r="O88" s="305"/>
      <c r="P88" s="305"/>
      <c r="Q88" s="305"/>
    </row>
    <row r="89" spans="5:17">
      <c r="K89" s="305"/>
      <c r="L89" s="305"/>
      <c r="M89" s="305"/>
      <c r="N89" s="305"/>
      <c r="O89" s="305"/>
      <c r="P89" s="305"/>
      <c r="Q89" s="305"/>
    </row>
    <row r="90" spans="5:17">
      <c r="K90" s="305"/>
      <c r="L90" s="305"/>
      <c r="M90" s="305"/>
      <c r="N90" s="305"/>
      <c r="O90" s="305"/>
      <c r="P90" s="305"/>
      <c r="Q90" s="305"/>
    </row>
    <row r="91" spans="5:17">
      <c r="K91" s="305"/>
      <c r="L91" s="305"/>
      <c r="M91" s="305"/>
      <c r="N91" s="305"/>
      <c r="O91" s="305"/>
      <c r="P91" s="305"/>
      <c r="Q91" s="305"/>
    </row>
    <row r="92" spans="5:17">
      <c r="K92" s="305"/>
      <c r="L92" s="305"/>
      <c r="M92" s="305"/>
      <c r="N92" s="305"/>
      <c r="O92" s="305"/>
      <c r="P92" s="305"/>
      <c r="Q92" s="305"/>
    </row>
    <row r="93" spans="5:17">
      <c r="E93" s="458"/>
      <c r="F93" s="458"/>
      <c r="G93" s="458"/>
      <c r="H93" s="458"/>
      <c r="I93" s="458"/>
      <c r="J93" s="458"/>
      <c r="L93" s="305"/>
      <c r="M93" s="305"/>
      <c r="N93" s="305"/>
      <c r="O93" s="305"/>
      <c r="P93" s="305"/>
      <c r="Q93" s="305"/>
    </row>
    <row r="94" spans="5:17">
      <c r="E94" s="458"/>
      <c r="F94" s="458"/>
      <c r="G94" s="458"/>
      <c r="H94" s="458"/>
      <c r="I94" s="458"/>
      <c r="J94" s="458"/>
      <c r="L94" s="305"/>
      <c r="M94" s="305"/>
      <c r="N94" s="305"/>
      <c r="O94" s="305"/>
      <c r="P94" s="305"/>
      <c r="Q94" s="305"/>
    </row>
    <row r="96" spans="5:17">
      <c r="K96" s="305"/>
      <c r="L96" s="305"/>
      <c r="M96" s="305"/>
      <c r="N96" s="305"/>
      <c r="O96" s="305"/>
      <c r="P96" s="305"/>
      <c r="Q96" s="305"/>
    </row>
    <row r="97" spans="11:17">
      <c r="K97" s="305"/>
      <c r="L97" s="305"/>
      <c r="M97" s="305"/>
      <c r="N97" s="305"/>
      <c r="O97" s="305"/>
      <c r="P97" s="305"/>
      <c r="Q97" s="305"/>
    </row>
    <row r="98" spans="11:17">
      <c r="K98" s="305"/>
      <c r="L98" s="305"/>
      <c r="M98" s="305"/>
      <c r="N98" s="305"/>
      <c r="O98" s="305"/>
      <c r="P98" s="305"/>
      <c r="Q98" s="305"/>
    </row>
    <row r="99" spans="11:17">
      <c r="K99" s="305"/>
      <c r="L99" s="305"/>
      <c r="M99" s="305"/>
      <c r="N99" s="305"/>
      <c r="O99" s="305"/>
      <c r="P99" s="305"/>
      <c r="Q99" s="305"/>
    </row>
    <row r="100" spans="11:17">
      <c r="K100" s="305"/>
      <c r="L100" s="305"/>
      <c r="M100" s="305"/>
      <c r="N100" s="305"/>
      <c r="O100" s="305"/>
      <c r="P100" s="305"/>
      <c r="Q100" s="305"/>
    </row>
    <row r="101" spans="11:17">
      <c r="K101" s="305"/>
      <c r="L101" s="305"/>
      <c r="M101" s="305"/>
      <c r="N101" s="305"/>
      <c r="O101" s="305"/>
      <c r="P101" s="305"/>
      <c r="Q101" s="305"/>
    </row>
    <row r="102" spans="11:17">
      <c r="K102" s="305"/>
      <c r="L102" s="305"/>
      <c r="M102" s="305"/>
      <c r="N102" s="305"/>
      <c r="O102" s="305"/>
      <c r="P102" s="305"/>
      <c r="Q102" s="305"/>
    </row>
    <row r="104" spans="11:17">
      <c r="K104" s="305"/>
      <c r="L104" s="305"/>
      <c r="M104" s="305"/>
      <c r="N104" s="305"/>
      <c r="O104" s="305"/>
      <c r="P104" s="305"/>
      <c r="Q104" s="305"/>
    </row>
    <row r="105" spans="11:17">
      <c r="K105" s="305"/>
      <c r="L105" s="305"/>
      <c r="M105" s="305"/>
      <c r="N105" s="305"/>
      <c r="O105" s="305"/>
      <c r="P105" s="305"/>
      <c r="Q105" s="305"/>
    </row>
    <row r="106" spans="11:17">
      <c r="K106" s="305"/>
      <c r="L106" s="305"/>
      <c r="M106" s="305"/>
      <c r="N106" s="305"/>
      <c r="O106" s="305"/>
      <c r="P106" s="305"/>
      <c r="Q106" s="305"/>
    </row>
    <row r="107" spans="11:17">
      <c r="K107" s="305"/>
      <c r="L107" s="305"/>
      <c r="M107" s="305"/>
      <c r="N107" s="305"/>
      <c r="O107" s="305"/>
      <c r="P107" s="305"/>
      <c r="Q107" s="305"/>
    </row>
    <row r="108" spans="11:17">
      <c r="K108" s="305"/>
      <c r="L108" s="305"/>
      <c r="M108" s="305"/>
      <c r="N108" s="305"/>
      <c r="O108" s="305"/>
      <c r="P108" s="305"/>
      <c r="Q108" s="305"/>
    </row>
    <row r="109" spans="11:17">
      <c r="K109" s="305"/>
      <c r="L109" s="305"/>
      <c r="M109" s="305"/>
      <c r="N109" s="305"/>
      <c r="O109" s="305"/>
      <c r="P109" s="305"/>
      <c r="Q109" s="305"/>
    </row>
    <row r="110" spans="11:17">
      <c r="K110" s="305"/>
      <c r="L110" s="305"/>
      <c r="M110" s="305"/>
      <c r="N110" s="305"/>
      <c r="O110" s="305"/>
      <c r="P110" s="305"/>
      <c r="Q110" s="305"/>
    </row>
    <row r="111" spans="11:17">
      <c r="K111" s="305"/>
      <c r="L111" s="305"/>
      <c r="M111" s="305"/>
      <c r="N111" s="305"/>
      <c r="O111" s="305"/>
      <c r="P111" s="305"/>
      <c r="Q111" s="305"/>
    </row>
    <row r="112" spans="11:17">
      <c r="K112" s="305"/>
      <c r="L112" s="305"/>
      <c r="M112" s="305"/>
      <c r="N112" s="305"/>
      <c r="O112" s="305"/>
      <c r="P112" s="305"/>
      <c r="Q112" s="305"/>
    </row>
    <row r="113" spans="11:17">
      <c r="K113" s="305"/>
      <c r="L113" s="305"/>
      <c r="M113" s="305"/>
      <c r="N113" s="305"/>
      <c r="O113" s="305"/>
      <c r="P113" s="305"/>
      <c r="Q113" s="305"/>
    </row>
    <row r="114" spans="11:17">
      <c r="K114" s="305"/>
      <c r="L114" s="305"/>
      <c r="M114" s="305"/>
      <c r="N114" s="305"/>
      <c r="O114" s="305"/>
      <c r="P114" s="305"/>
      <c r="Q114" s="305"/>
    </row>
    <row r="115" spans="11:17">
      <c r="K115" s="305"/>
      <c r="L115" s="305"/>
      <c r="M115" s="305"/>
      <c r="N115" s="305"/>
      <c r="O115" s="305"/>
      <c r="P115" s="305"/>
      <c r="Q115" s="305"/>
    </row>
    <row r="116" spans="11:17">
      <c r="K116" s="305"/>
      <c r="L116" s="305"/>
      <c r="M116" s="305"/>
      <c r="N116" s="305"/>
      <c r="O116" s="305"/>
      <c r="P116" s="305"/>
      <c r="Q116" s="305"/>
    </row>
    <row r="117" spans="11:17">
      <c r="K117" s="305"/>
      <c r="L117" s="305"/>
      <c r="M117" s="305"/>
      <c r="N117" s="305"/>
      <c r="O117" s="305"/>
      <c r="P117" s="305"/>
      <c r="Q117" s="305"/>
    </row>
    <row r="118" spans="11:17">
      <c r="K118" s="305"/>
      <c r="L118" s="305"/>
      <c r="M118" s="305"/>
      <c r="N118" s="305"/>
      <c r="O118" s="305"/>
      <c r="P118" s="305"/>
      <c r="Q118" s="305"/>
    </row>
    <row r="119" spans="11:17">
      <c r="K119" s="305"/>
      <c r="L119" s="305"/>
      <c r="M119" s="305"/>
      <c r="N119" s="305"/>
      <c r="O119" s="305"/>
      <c r="P119" s="305"/>
      <c r="Q119" s="305"/>
    </row>
    <row r="130" spans="11:17">
      <c r="K130" s="305"/>
      <c r="L130" s="305"/>
      <c r="M130" s="305"/>
      <c r="N130" s="305"/>
      <c r="O130" s="305"/>
      <c r="P130" s="305"/>
      <c r="Q130" s="305"/>
    </row>
    <row r="131" spans="11:17">
      <c r="K131" s="305"/>
      <c r="L131" s="305"/>
      <c r="M131" s="305"/>
      <c r="N131" s="305"/>
      <c r="O131" s="305"/>
      <c r="P131" s="305"/>
      <c r="Q131" s="305"/>
    </row>
    <row r="132" spans="11:17">
      <c r="K132" s="305"/>
      <c r="L132" s="305"/>
      <c r="M132" s="305"/>
      <c r="N132" s="305"/>
      <c r="O132" s="305"/>
      <c r="P132" s="305"/>
      <c r="Q132" s="305"/>
    </row>
    <row r="133" spans="11:17">
      <c r="K133" s="305"/>
      <c r="L133" s="305"/>
      <c r="M133" s="305"/>
      <c r="N133" s="305"/>
      <c r="O133" s="305"/>
      <c r="P133" s="305"/>
      <c r="Q133" s="305"/>
    </row>
    <row r="134" spans="11:17">
      <c r="K134" s="305"/>
      <c r="L134" s="305"/>
      <c r="M134" s="305"/>
      <c r="N134" s="305"/>
      <c r="O134" s="305"/>
      <c r="P134" s="305"/>
      <c r="Q134" s="305"/>
    </row>
    <row r="135" spans="11:17">
      <c r="K135" s="305"/>
      <c r="L135" s="305"/>
      <c r="M135" s="305"/>
      <c r="N135" s="305"/>
      <c r="O135" s="305"/>
      <c r="P135" s="305"/>
      <c r="Q135" s="305"/>
    </row>
    <row r="136" spans="11:17">
      <c r="K136" s="305"/>
      <c r="L136" s="305"/>
      <c r="M136" s="305"/>
      <c r="N136" s="305"/>
      <c r="O136" s="305"/>
      <c r="P136" s="305"/>
      <c r="Q136" s="305"/>
    </row>
    <row r="137" spans="11:17">
      <c r="K137" s="305"/>
      <c r="L137" s="305"/>
      <c r="M137" s="305"/>
      <c r="N137" s="305"/>
      <c r="O137" s="305"/>
      <c r="P137" s="305"/>
      <c r="Q137" s="305"/>
    </row>
    <row r="138" spans="11:17">
      <c r="K138" s="305"/>
      <c r="L138" s="305"/>
      <c r="M138" s="305"/>
      <c r="N138" s="305"/>
      <c r="O138" s="305"/>
      <c r="P138" s="305"/>
      <c r="Q138" s="305"/>
    </row>
    <row r="139" spans="11:17">
      <c r="K139" s="305"/>
      <c r="L139" s="305"/>
      <c r="M139" s="305"/>
      <c r="N139" s="305"/>
      <c r="O139" s="305"/>
      <c r="P139" s="305"/>
      <c r="Q139" s="305"/>
    </row>
    <row r="140" spans="11:17">
      <c r="K140" s="305"/>
      <c r="L140" s="305"/>
      <c r="M140" s="305"/>
      <c r="N140" s="305"/>
      <c r="O140" s="305"/>
      <c r="P140" s="305"/>
      <c r="Q140" s="305"/>
    </row>
    <row r="141" spans="11:17">
      <c r="K141" s="305"/>
      <c r="L141" s="305"/>
      <c r="M141" s="305"/>
      <c r="N141" s="305"/>
      <c r="O141" s="305"/>
      <c r="P141" s="305"/>
      <c r="Q141" s="305"/>
    </row>
    <row r="142" spans="11:17">
      <c r="K142" s="305"/>
      <c r="L142" s="305"/>
      <c r="M142" s="305"/>
      <c r="N142" s="305"/>
      <c r="O142" s="305"/>
      <c r="P142" s="305"/>
      <c r="Q142" s="305"/>
    </row>
    <row r="143" spans="11:17">
      <c r="K143" s="305"/>
      <c r="L143" s="305"/>
      <c r="M143" s="305"/>
      <c r="N143" s="305"/>
      <c r="O143" s="305"/>
      <c r="P143" s="305"/>
      <c r="Q143" s="305"/>
    </row>
    <row r="144" spans="11:17">
      <c r="K144" s="305"/>
      <c r="L144" s="305"/>
      <c r="M144" s="305"/>
      <c r="N144" s="305"/>
      <c r="O144" s="305"/>
      <c r="P144" s="305"/>
      <c r="Q144" s="305"/>
    </row>
    <row r="145" spans="11:17">
      <c r="K145" s="305"/>
      <c r="L145" s="305"/>
      <c r="M145" s="305"/>
      <c r="N145" s="305"/>
      <c r="O145" s="305"/>
      <c r="P145" s="305"/>
      <c r="Q145" s="305"/>
    </row>
    <row r="158" spans="11:17">
      <c r="K158" s="305"/>
      <c r="L158" s="305"/>
      <c r="M158" s="305"/>
      <c r="N158" s="305"/>
      <c r="O158" s="305"/>
      <c r="P158" s="305"/>
      <c r="Q158" s="305"/>
    </row>
    <row r="159" spans="11:17">
      <c r="K159" s="305"/>
      <c r="L159" s="305"/>
      <c r="M159" s="305"/>
      <c r="N159" s="305"/>
      <c r="O159" s="305"/>
      <c r="P159" s="305"/>
      <c r="Q159" s="305"/>
    </row>
    <row r="160" spans="11:17">
      <c r="K160" s="305"/>
      <c r="L160" s="305"/>
      <c r="M160" s="305"/>
      <c r="N160" s="305"/>
      <c r="O160" s="305"/>
      <c r="P160" s="305"/>
      <c r="Q160" s="305"/>
    </row>
    <row r="161" spans="11:17">
      <c r="K161" s="305"/>
      <c r="L161" s="305"/>
      <c r="M161" s="305"/>
      <c r="N161" s="305"/>
      <c r="O161" s="305"/>
      <c r="P161" s="305"/>
      <c r="Q161" s="305"/>
    </row>
    <row r="162" spans="11:17">
      <c r="K162" s="305"/>
      <c r="L162" s="305"/>
      <c r="M162" s="305"/>
      <c r="N162" s="305"/>
      <c r="O162" s="305"/>
      <c r="P162" s="305"/>
      <c r="Q162" s="305"/>
    </row>
    <row r="163" spans="11:17">
      <c r="K163" s="305"/>
      <c r="L163" s="305"/>
      <c r="M163" s="305"/>
      <c r="N163" s="305"/>
      <c r="O163" s="305"/>
      <c r="P163" s="305"/>
      <c r="Q163" s="305"/>
    </row>
    <row r="164" spans="11:17">
      <c r="K164" s="305"/>
      <c r="L164" s="305"/>
      <c r="M164" s="305"/>
      <c r="N164" s="305"/>
      <c r="O164" s="305"/>
      <c r="P164" s="305"/>
      <c r="Q164" s="305"/>
    </row>
    <row r="165" spans="11:17">
      <c r="K165" s="305"/>
      <c r="L165" s="305"/>
      <c r="M165" s="305"/>
      <c r="N165" s="305"/>
      <c r="O165" s="305"/>
      <c r="P165" s="305"/>
      <c r="Q165" s="305"/>
    </row>
    <row r="166" spans="11:17">
      <c r="K166" s="305"/>
      <c r="L166" s="305"/>
      <c r="M166" s="305"/>
      <c r="N166" s="305"/>
      <c r="O166" s="305"/>
      <c r="P166" s="305"/>
      <c r="Q166" s="305"/>
    </row>
    <row r="167" spans="11:17">
      <c r="K167" s="305"/>
      <c r="L167" s="305"/>
      <c r="M167" s="305"/>
      <c r="N167" s="305"/>
      <c r="O167" s="305"/>
      <c r="P167" s="305"/>
      <c r="Q167" s="305"/>
    </row>
    <row r="168" spans="11:17">
      <c r="K168" s="305"/>
      <c r="L168" s="305"/>
      <c r="M168" s="305"/>
      <c r="N168" s="305"/>
      <c r="O168" s="305"/>
      <c r="P168" s="305"/>
      <c r="Q168" s="305"/>
    </row>
    <row r="169" spans="11:17">
      <c r="K169" s="305"/>
      <c r="L169" s="305"/>
      <c r="M169" s="305"/>
      <c r="N169" s="305"/>
      <c r="O169" s="305"/>
      <c r="P169" s="305"/>
      <c r="Q169" s="305"/>
    </row>
    <row r="170" spans="11:17">
      <c r="K170" s="305"/>
      <c r="L170" s="305"/>
      <c r="M170" s="305"/>
      <c r="N170" s="305"/>
      <c r="O170" s="305"/>
      <c r="P170" s="305"/>
      <c r="Q170" s="305"/>
    </row>
    <row r="171" spans="11:17">
      <c r="K171" s="305"/>
      <c r="L171" s="305"/>
      <c r="M171" s="305"/>
      <c r="N171" s="305"/>
      <c r="O171" s="305"/>
      <c r="P171" s="305"/>
      <c r="Q171" s="305"/>
    </row>
    <row r="172" spans="11:17">
      <c r="K172" s="305"/>
      <c r="L172" s="305"/>
      <c r="M172" s="305"/>
      <c r="N172" s="305"/>
      <c r="O172" s="305"/>
      <c r="P172" s="305"/>
      <c r="Q172" s="305"/>
    </row>
    <row r="173" spans="11:17">
      <c r="K173" s="305"/>
      <c r="L173" s="305"/>
      <c r="M173" s="305"/>
      <c r="N173" s="305"/>
      <c r="O173" s="305"/>
      <c r="P173" s="305"/>
      <c r="Q173" s="305"/>
    </row>
    <row r="174" spans="11:17">
      <c r="K174" s="305"/>
      <c r="L174" s="305"/>
      <c r="M174" s="305"/>
      <c r="N174" s="305"/>
      <c r="O174" s="305"/>
      <c r="P174" s="305"/>
      <c r="Q174" s="305"/>
    </row>
    <row r="175" spans="11:17">
      <c r="K175" s="305"/>
      <c r="L175" s="305"/>
      <c r="M175" s="305"/>
      <c r="N175" s="305"/>
      <c r="O175" s="305"/>
      <c r="P175" s="305"/>
      <c r="Q175" s="305"/>
    </row>
    <row r="176" spans="11:17">
      <c r="K176" s="305"/>
      <c r="L176" s="305"/>
      <c r="M176" s="305"/>
      <c r="N176" s="305"/>
      <c r="O176" s="305"/>
      <c r="P176" s="305"/>
      <c r="Q176" s="305"/>
    </row>
    <row r="177" spans="11:17">
      <c r="K177" s="305"/>
      <c r="L177" s="305"/>
      <c r="M177" s="305"/>
      <c r="N177" s="305"/>
      <c r="O177" s="305"/>
      <c r="P177" s="305"/>
      <c r="Q177" s="305"/>
    </row>
    <row r="178" spans="11:17">
      <c r="K178" s="305"/>
      <c r="L178" s="305"/>
      <c r="M178" s="305"/>
      <c r="N178" s="305"/>
      <c r="O178" s="305"/>
      <c r="P178" s="305"/>
      <c r="Q178" s="305"/>
    </row>
    <row r="179" spans="11:17">
      <c r="K179" s="305"/>
      <c r="L179" s="305"/>
      <c r="M179" s="305"/>
      <c r="N179" s="305"/>
      <c r="O179" s="305"/>
      <c r="P179" s="305"/>
      <c r="Q179" s="305"/>
    </row>
    <row r="180" spans="11:17">
      <c r="K180" s="305"/>
      <c r="L180" s="305"/>
      <c r="M180" s="305"/>
      <c r="N180" s="305"/>
      <c r="O180" s="305"/>
      <c r="P180" s="305"/>
      <c r="Q180" s="305"/>
    </row>
    <row r="181" spans="11:17">
      <c r="K181" s="305"/>
      <c r="L181" s="305"/>
      <c r="M181" s="305"/>
      <c r="N181" s="305"/>
      <c r="O181" s="305"/>
      <c r="P181" s="305"/>
      <c r="Q181" s="305"/>
    </row>
    <row r="182" spans="11:17">
      <c r="K182" s="305"/>
      <c r="L182" s="305"/>
      <c r="M182" s="305"/>
      <c r="N182" s="305"/>
      <c r="O182" s="305"/>
      <c r="P182" s="305"/>
      <c r="Q182" s="305"/>
    </row>
    <row r="183" spans="11:17">
      <c r="K183" s="305"/>
      <c r="L183" s="305"/>
      <c r="M183" s="305"/>
      <c r="N183" s="305"/>
      <c r="O183" s="305"/>
      <c r="P183" s="305"/>
      <c r="Q183" s="305"/>
    </row>
    <row r="184" spans="11:17">
      <c r="K184" s="305"/>
      <c r="L184" s="305"/>
      <c r="M184" s="305"/>
      <c r="N184" s="305"/>
      <c r="O184" s="305"/>
      <c r="P184" s="305"/>
      <c r="Q184" s="305"/>
    </row>
    <row r="185" spans="11:17">
      <c r="K185" s="305"/>
      <c r="L185" s="305"/>
      <c r="M185" s="305"/>
      <c r="N185" s="305"/>
      <c r="O185" s="305"/>
      <c r="P185" s="305"/>
      <c r="Q185" s="305"/>
    </row>
    <row r="186" spans="11:17">
      <c r="K186" s="305"/>
      <c r="L186" s="305"/>
      <c r="M186" s="305"/>
      <c r="N186" s="305"/>
      <c r="O186" s="305"/>
      <c r="P186" s="305"/>
      <c r="Q186" s="305"/>
    </row>
    <row r="187" spans="11:17">
      <c r="K187" s="305"/>
      <c r="L187" s="305"/>
      <c r="M187" s="305"/>
      <c r="N187" s="305"/>
      <c r="O187" s="305"/>
      <c r="P187" s="305"/>
      <c r="Q187" s="305"/>
    </row>
    <row r="188" spans="11:17">
      <c r="K188" s="305"/>
      <c r="L188" s="305"/>
      <c r="M188" s="305"/>
      <c r="N188" s="305"/>
      <c r="O188" s="305"/>
      <c r="P188" s="305"/>
      <c r="Q188" s="305"/>
    </row>
    <row r="189" spans="11:17">
      <c r="K189" s="305"/>
      <c r="L189" s="305"/>
      <c r="M189" s="305"/>
      <c r="N189" s="305"/>
      <c r="O189" s="305"/>
      <c r="P189" s="305"/>
      <c r="Q189" s="305"/>
    </row>
    <row r="190" spans="11:17">
      <c r="K190" s="305"/>
      <c r="L190" s="305"/>
      <c r="M190" s="305"/>
      <c r="N190" s="305"/>
      <c r="O190" s="305"/>
      <c r="P190" s="305"/>
      <c r="Q190" s="305"/>
    </row>
    <row r="191" spans="11:17">
      <c r="K191" s="305"/>
      <c r="L191" s="305"/>
      <c r="M191" s="305"/>
      <c r="N191" s="305"/>
      <c r="O191" s="305"/>
      <c r="P191" s="305"/>
      <c r="Q191" s="305"/>
    </row>
    <row r="192" spans="11:17">
      <c r="K192" s="305"/>
      <c r="L192" s="305"/>
      <c r="M192" s="305"/>
      <c r="N192" s="305"/>
      <c r="O192" s="305"/>
      <c r="P192" s="305"/>
      <c r="Q192" s="305"/>
    </row>
    <row r="193" spans="11:17">
      <c r="K193" s="305"/>
      <c r="L193" s="305"/>
      <c r="M193" s="305"/>
      <c r="N193" s="305"/>
      <c r="O193" s="305"/>
      <c r="P193" s="305"/>
      <c r="Q193" s="305"/>
    </row>
    <row r="194" spans="11:17">
      <c r="K194" s="305"/>
      <c r="L194" s="305"/>
      <c r="M194" s="305"/>
      <c r="N194" s="305"/>
      <c r="O194" s="305"/>
      <c r="P194" s="305"/>
      <c r="Q194" s="305"/>
    </row>
    <row r="195" spans="11:17">
      <c r="K195" s="305"/>
      <c r="L195" s="305"/>
      <c r="M195" s="305"/>
      <c r="N195" s="305"/>
      <c r="O195" s="305"/>
      <c r="P195" s="305"/>
      <c r="Q195" s="305"/>
    </row>
    <row r="196" spans="11:17">
      <c r="K196" s="305"/>
      <c r="L196" s="305"/>
      <c r="M196" s="305"/>
      <c r="N196" s="305"/>
      <c r="O196" s="305"/>
      <c r="P196" s="305"/>
      <c r="Q196" s="305"/>
    </row>
    <row r="197" spans="11:17">
      <c r="K197" s="305"/>
      <c r="L197" s="305"/>
      <c r="M197" s="305"/>
      <c r="N197" s="305"/>
      <c r="O197" s="305"/>
      <c r="P197" s="305"/>
      <c r="Q197" s="305"/>
    </row>
    <row r="198" spans="11:17">
      <c r="K198" s="305"/>
      <c r="L198" s="305"/>
      <c r="M198" s="305"/>
      <c r="N198" s="305"/>
      <c r="O198" s="305"/>
      <c r="P198" s="305"/>
      <c r="Q198" s="305"/>
    </row>
    <row r="199" spans="11:17">
      <c r="K199" s="305"/>
      <c r="L199" s="305"/>
      <c r="M199" s="305"/>
      <c r="N199" s="305"/>
      <c r="O199" s="305"/>
      <c r="P199" s="305"/>
      <c r="Q199" s="305"/>
    </row>
    <row r="200" spans="11:17">
      <c r="K200" s="305"/>
      <c r="L200" s="305"/>
      <c r="M200" s="305"/>
      <c r="N200" s="305"/>
      <c r="O200" s="305"/>
      <c r="P200" s="305"/>
      <c r="Q200" s="305"/>
    </row>
    <row r="201" spans="11:17">
      <c r="K201" s="305"/>
      <c r="L201" s="305"/>
      <c r="M201" s="305"/>
      <c r="N201" s="305"/>
      <c r="O201" s="305"/>
      <c r="P201" s="305"/>
      <c r="Q201" s="305"/>
    </row>
    <row r="202" spans="11:17">
      <c r="K202" s="305"/>
      <c r="L202" s="305"/>
      <c r="M202" s="305"/>
      <c r="N202" s="305"/>
      <c r="O202" s="305"/>
      <c r="P202" s="305"/>
      <c r="Q202" s="305"/>
    </row>
    <row r="203" spans="11:17">
      <c r="K203" s="305"/>
      <c r="L203" s="305"/>
      <c r="M203" s="305"/>
      <c r="N203" s="305"/>
      <c r="O203" s="305"/>
      <c r="P203" s="305"/>
      <c r="Q203" s="305"/>
    </row>
    <row r="204" spans="11:17">
      <c r="K204" s="305"/>
      <c r="L204" s="305"/>
      <c r="M204" s="305"/>
      <c r="N204" s="305"/>
      <c r="O204" s="305"/>
      <c r="P204" s="305"/>
      <c r="Q204" s="305"/>
    </row>
    <row r="205" spans="11:17">
      <c r="K205" s="305"/>
      <c r="L205" s="305"/>
      <c r="M205" s="305"/>
      <c r="N205" s="305"/>
      <c r="O205" s="305"/>
      <c r="P205" s="305"/>
      <c r="Q205" s="305"/>
    </row>
    <row r="206" spans="11:17">
      <c r="K206" s="305"/>
      <c r="L206" s="305"/>
      <c r="M206" s="305"/>
      <c r="N206" s="305"/>
      <c r="O206" s="305"/>
      <c r="P206" s="305"/>
      <c r="Q206" s="305"/>
    </row>
    <row r="207" spans="11:17">
      <c r="K207" s="305"/>
      <c r="L207" s="305"/>
      <c r="M207" s="305"/>
      <c r="N207" s="305"/>
      <c r="O207" s="305"/>
      <c r="P207" s="305"/>
      <c r="Q207" s="305"/>
    </row>
    <row r="208" spans="11:17">
      <c r="K208" s="305"/>
      <c r="L208" s="305"/>
      <c r="M208" s="305"/>
      <c r="N208" s="305"/>
      <c r="O208" s="305"/>
      <c r="P208" s="305"/>
      <c r="Q208" s="305"/>
    </row>
    <row r="209" spans="11:17">
      <c r="K209" s="305"/>
      <c r="L209" s="305"/>
      <c r="M209" s="305"/>
      <c r="N209" s="305"/>
      <c r="O209" s="305"/>
      <c r="P209" s="305"/>
      <c r="Q209" s="305"/>
    </row>
    <row r="210" spans="11:17">
      <c r="K210" s="305"/>
      <c r="L210" s="305"/>
      <c r="M210" s="305"/>
      <c r="N210" s="305"/>
      <c r="O210" s="305"/>
      <c r="P210" s="305"/>
      <c r="Q210" s="305"/>
    </row>
    <row r="211" spans="11:17">
      <c r="K211" s="305"/>
      <c r="L211" s="305"/>
      <c r="M211" s="305"/>
      <c r="N211" s="305"/>
      <c r="O211" s="305"/>
      <c r="P211" s="305"/>
      <c r="Q211" s="305"/>
    </row>
    <row r="212" spans="11:17">
      <c r="K212" s="305"/>
      <c r="L212" s="305"/>
      <c r="M212" s="305"/>
      <c r="N212" s="305"/>
      <c r="O212" s="305"/>
      <c r="P212" s="305"/>
      <c r="Q212" s="305"/>
    </row>
    <row r="213" spans="11:17">
      <c r="K213" s="305"/>
      <c r="L213" s="305"/>
      <c r="M213" s="305"/>
      <c r="N213" s="305"/>
      <c r="O213" s="305"/>
      <c r="P213" s="305"/>
      <c r="Q213" s="305"/>
    </row>
    <row r="214" spans="11:17">
      <c r="K214" s="305"/>
      <c r="L214" s="305"/>
      <c r="M214" s="305"/>
      <c r="N214" s="305"/>
      <c r="O214" s="305"/>
      <c r="P214" s="305"/>
      <c r="Q214" s="305"/>
    </row>
    <row r="215" spans="11:17">
      <c r="K215" s="305"/>
      <c r="L215" s="305"/>
      <c r="M215" s="305"/>
      <c r="N215" s="305"/>
      <c r="O215" s="305"/>
      <c r="P215" s="305"/>
      <c r="Q215" s="305"/>
    </row>
    <row r="216" spans="11:17">
      <c r="K216" s="305"/>
      <c r="L216" s="305"/>
      <c r="M216" s="305"/>
      <c r="N216" s="305"/>
      <c r="O216" s="305"/>
      <c r="P216" s="305"/>
      <c r="Q216" s="305"/>
    </row>
    <row r="217" spans="11:17">
      <c r="K217" s="305"/>
      <c r="L217" s="305"/>
      <c r="M217" s="305"/>
      <c r="N217" s="305"/>
      <c r="O217" s="305"/>
      <c r="P217" s="305"/>
      <c r="Q217" s="305"/>
    </row>
    <row r="218" spans="11:17">
      <c r="K218" s="305"/>
      <c r="L218" s="305"/>
      <c r="M218" s="305"/>
      <c r="N218" s="305"/>
      <c r="O218" s="305"/>
      <c r="P218" s="305"/>
      <c r="Q218" s="305"/>
    </row>
    <row r="219" spans="11:17">
      <c r="K219" s="305"/>
      <c r="L219" s="305"/>
      <c r="M219" s="305"/>
      <c r="N219" s="305"/>
      <c r="O219" s="305"/>
      <c r="P219" s="305"/>
      <c r="Q219" s="305"/>
    </row>
    <row r="220" spans="11:17">
      <c r="K220" s="305"/>
      <c r="L220" s="305"/>
      <c r="M220" s="305"/>
      <c r="N220" s="305"/>
      <c r="O220" s="305"/>
      <c r="P220" s="305"/>
      <c r="Q220" s="305"/>
    </row>
    <row r="221" spans="11:17">
      <c r="K221" s="305"/>
      <c r="L221" s="305"/>
      <c r="M221" s="305"/>
      <c r="N221" s="305"/>
      <c r="O221" s="305"/>
      <c r="P221" s="305"/>
      <c r="Q221" s="305"/>
    </row>
    <row r="222" spans="11:17">
      <c r="K222" s="305"/>
      <c r="L222" s="305"/>
      <c r="M222" s="305"/>
      <c r="N222" s="305"/>
      <c r="O222" s="305"/>
      <c r="P222" s="305"/>
      <c r="Q222" s="305"/>
    </row>
    <row r="223" spans="11:17">
      <c r="K223" s="305"/>
      <c r="L223" s="305"/>
      <c r="M223" s="305"/>
      <c r="N223" s="305"/>
      <c r="O223" s="305"/>
      <c r="P223" s="305"/>
      <c r="Q223" s="305"/>
    </row>
    <row r="224" spans="11:17">
      <c r="K224" s="305"/>
      <c r="L224" s="305"/>
      <c r="M224" s="305"/>
      <c r="N224" s="305"/>
      <c r="O224" s="305"/>
      <c r="P224" s="305"/>
      <c r="Q224" s="305"/>
    </row>
    <row r="225" spans="11:17">
      <c r="K225" s="305"/>
      <c r="L225" s="305"/>
      <c r="M225" s="305"/>
      <c r="N225" s="305"/>
      <c r="O225" s="305"/>
      <c r="P225" s="305"/>
      <c r="Q225" s="305"/>
    </row>
    <row r="226" spans="11:17">
      <c r="K226" s="305"/>
      <c r="L226" s="305"/>
      <c r="M226" s="305"/>
      <c r="N226" s="305"/>
      <c r="O226" s="305"/>
      <c r="P226" s="305"/>
      <c r="Q226" s="305"/>
    </row>
    <row r="227" spans="11:17">
      <c r="K227" s="305"/>
      <c r="L227" s="305"/>
      <c r="M227" s="305"/>
      <c r="N227" s="305"/>
      <c r="O227" s="305"/>
      <c r="P227" s="305"/>
      <c r="Q227" s="305"/>
    </row>
    <row r="228" spans="11:17">
      <c r="K228" s="305"/>
      <c r="L228" s="305"/>
      <c r="M228" s="305"/>
      <c r="N228" s="305"/>
      <c r="O228" s="305"/>
      <c r="P228" s="305"/>
      <c r="Q228" s="305"/>
    </row>
    <row r="229" spans="11:17">
      <c r="K229" s="305"/>
      <c r="L229" s="305"/>
      <c r="M229" s="305"/>
      <c r="N229" s="305"/>
      <c r="O229" s="305"/>
      <c r="P229" s="305"/>
      <c r="Q229" s="305"/>
    </row>
    <row r="230" spans="11:17">
      <c r="K230" s="305"/>
      <c r="L230" s="305"/>
      <c r="M230" s="305"/>
      <c r="N230" s="305"/>
      <c r="O230" s="305"/>
      <c r="P230" s="305"/>
      <c r="Q230" s="305"/>
    </row>
    <row r="231" spans="11:17">
      <c r="K231" s="305"/>
      <c r="L231" s="305"/>
      <c r="M231" s="305"/>
      <c r="N231" s="305"/>
      <c r="O231" s="305"/>
      <c r="P231" s="305"/>
      <c r="Q231" s="305"/>
    </row>
    <row r="232" spans="11:17">
      <c r="K232" s="305"/>
      <c r="L232" s="305"/>
      <c r="M232" s="305"/>
      <c r="N232" s="305"/>
      <c r="O232" s="305"/>
      <c r="P232" s="305"/>
      <c r="Q232" s="305"/>
    </row>
    <row r="233" spans="11:17">
      <c r="K233" s="305"/>
      <c r="L233" s="305"/>
      <c r="M233" s="305"/>
      <c r="N233" s="305"/>
      <c r="O233" s="305"/>
      <c r="P233" s="305"/>
      <c r="Q233" s="305"/>
    </row>
    <row r="234" spans="11:17">
      <c r="K234" s="305"/>
      <c r="L234" s="305"/>
      <c r="M234" s="305"/>
      <c r="N234" s="305"/>
      <c r="O234" s="305"/>
      <c r="P234" s="305"/>
      <c r="Q234" s="305"/>
    </row>
    <row r="235" spans="11:17">
      <c r="K235" s="305"/>
      <c r="L235" s="305"/>
      <c r="M235" s="305"/>
      <c r="N235" s="305"/>
      <c r="O235" s="305"/>
      <c r="P235" s="305"/>
      <c r="Q235" s="305"/>
    </row>
    <row r="236" spans="11:17">
      <c r="K236" s="305"/>
      <c r="L236" s="305"/>
      <c r="M236" s="305"/>
      <c r="N236" s="305"/>
      <c r="O236" s="305"/>
      <c r="P236" s="305"/>
      <c r="Q236" s="305"/>
    </row>
    <row r="237" spans="11:17">
      <c r="K237" s="305"/>
      <c r="L237" s="305"/>
      <c r="M237" s="305"/>
      <c r="N237" s="305"/>
      <c r="O237" s="305"/>
      <c r="P237" s="305"/>
      <c r="Q237" s="305"/>
    </row>
    <row r="238" spans="11:17">
      <c r="K238" s="305"/>
      <c r="L238" s="305"/>
      <c r="M238" s="305"/>
      <c r="N238" s="305"/>
      <c r="O238" s="305"/>
      <c r="P238" s="305"/>
      <c r="Q238" s="305"/>
    </row>
    <row r="242" spans="11:17">
      <c r="K242" s="305"/>
      <c r="L242" s="305"/>
      <c r="M242" s="305"/>
      <c r="N242" s="305"/>
      <c r="O242" s="305"/>
      <c r="P242" s="305"/>
      <c r="Q242" s="305"/>
    </row>
    <row r="243" spans="11:17">
      <c r="K243" s="305"/>
      <c r="L243" s="305"/>
      <c r="M243" s="305"/>
      <c r="N243" s="305"/>
      <c r="O243" s="305"/>
      <c r="P243" s="305"/>
      <c r="Q243" s="305"/>
    </row>
    <row r="244" spans="11:17">
      <c r="K244" s="305"/>
      <c r="L244" s="305"/>
      <c r="M244" s="305"/>
      <c r="N244" s="305"/>
      <c r="O244" s="305"/>
      <c r="P244" s="305"/>
      <c r="Q244" s="305"/>
    </row>
    <row r="245" spans="11:17">
      <c r="K245" s="305"/>
      <c r="L245" s="305"/>
      <c r="M245" s="305"/>
      <c r="N245" s="305"/>
      <c r="O245" s="305"/>
      <c r="P245" s="305"/>
      <c r="Q245" s="305"/>
    </row>
    <row r="246" spans="11:17">
      <c r="K246" s="305"/>
      <c r="L246" s="305"/>
      <c r="M246" s="305"/>
      <c r="N246" s="305"/>
      <c r="O246" s="305"/>
      <c r="P246" s="305"/>
      <c r="Q246" s="305"/>
    </row>
    <row r="247" spans="11:17">
      <c r="K247" s="305"/>
      <c r="L247" s="305"/>
      <c r="M247" s="305"/>
      <c r="N247" s="305"/>
      <c r="O247" s="305"/>
      <c r="P247" s="305"/>
      <c r="Q247" s="305"/>
    </row>
    <row r="248" spans="11:17">
      <c r="K248" s="305"/>
      <c r="L248" s="305"/>
      <c r="M248" s="305"/>
      <c r="N248" s="305"/>
      <c r="O248" s="305"/>
      <c r="P248" s="305"/>
      <c r="Q248" s="305"/>
    </row>
    <row r="249" spans="11:17">
      <c r="K249" s="305"/>
      <c r="L249" s="305"/>
      <c r="M249" s="305"/>
      <c r="N249" s="305"/>
      <c r="O249" s="305"/>
      <c r="P249" s="305"/>
      <c r="Q249" s="305"/>
    </row>
    <row r="250" spans="11:17">
      <c r="K250" s="305"/>
      <c r="L250" s="305"/>
      <c r="M250" s="305"/>
      <c r="N250" s="305"/>
      <c r="O250" s="305"/>
      <c r="P250" s="305"/>
      <c r="Q250" s="305"/>
    </row>
    <row r="251" spans="11:17">
      <c r="K251" s="305"/>
      <c r="L251" s="305"/>
      <c r="M251" s="305"/>
      <c r="N251" s="305"/>
      <c r="O251" s="305"/>
      <c r="P251" s="305"/>
      <c r="Q251" s="305"/>
    </row>
    <row r="252" spans="11:17">
      <c r="K252" s="305"/>
      <c r="L252" s="305"/>
      <c r="M252" s="305"/>
      <c r="N252" s="305"/>
      <c r="O252" s="305"/>
      <c r="P252" s="305"/>
      <c r="Q252" s="305"/>
    </row>
    <row r="253" spans="11:17">
      <c r="K253" s="305"/>
      <c r="L253" s="305"/>
      <c r="M253" s="305"/>
      <c r="N253" s="305"/>
      <c r="O253" s="305"/>
      <c r="P253" s="305"/>
      <c r="Q253" s="305"/>
    </row>
    <row r="254" spans="11:17">
      <c r="K254" s="305"/>
      <c r="L254" s="305"/>
      <c r="M254" s="305"/>
      <c r="N254" s="305"/>
      <c r="O254" s="305"/>
      <c r="P254" s="305"/>
      <c r="Q254" s="305"/>
    </row>
    <row r="255" spans="11:17">
      <c r="K255" s="305"/>
      <c r="L255" s="305"/>
      <c r="M255" s="305"/>
      <c r="N255" s="305"/>
      <c r="O255" s="305"/>
      <c r="P255" s="305"/>
      <c r="Q255" s="305"/>
    </row>
    <row r="256" spans="11:17">
      <c r="K256" s="305"/>
      <c r="L256" s="305"/>
      <c r="M256" s="305"/>
      <c r="N256" s="305"/>
      <c r="O256" s="305"/>
      <c r="P256" s="305"/>
      <c r="Q256" s="305"/>
    </row>
    <row r="257" spans="11:17">
      <c r="K257" s="305"/>
      <c r="L257" s="305"/>
      <c r="M257" s="305"/>
      <c r="N257" s="305"/>
      <c r="O257" s="305"/>
      <c r="P257" s="305"/>
      <c r="Q257" s="305"/>
    </row>
    <row r="258" spans="11:17">
      <c r="K258" s="305"/>
      <c r="L258" s="305"/>
      <c r="M258" s="305"/>
      <c r="N258" s="305"/>
      <c r="O258" s="305"/>
      <c r="P258" s="305"/>
      <c r="Q258" s="305"/>
    </row>
    <row r="259" spans="11:17">
      <c r="K259" s="305"/>
      <c r="L259" s="305"/>
      <c r="M259" s="305"/>
      <c r="N259" s="305"/>
      <c r="O259" s="305"/>
      <c r="P259" s="305"/>
      <c r="Q259" s="305"/>
    </row>
    <row r="260" spans="11:17">
      <c r="K260" s="305"/>
      <c r="L260" s="305"/>
      <c r="M260" s="305"/>
      <c r="N260" s="305"/>
      <c r="O260" s="305"/>
      <c r="P260" s="305"/>
      <c r="Q260" s="305"/>
    </row>
    <row r="261" spans="11:17">
      <c r="K261" s="305"/>
      <c r="L261" s="305"/>
      <c r="M261" s="305"/>
      <c r="N261" s="305"/>
      <c r="O261" s="305"/>
      <c r="P261" s="305"/>
      <c r="Q261" s="305"/>
    </row>
    <row r="262" spans="11:17">
      <c r="K262" s="305"/>
      <c r="L262" s="305"/>
      <c r="M262" s="305"/>
      <c r="N262" s="305"/>
      <c r="O262" s="305"/>
      <c r="P262" s="305"/>
      <c r="Q262" s="305"/>
    </row>
    <row r="263" spans="11:17">
      <c r="K263" s="305"/>
      <c r="L263" s="305"/>
      <c r="M263" s="305"/>
      <c r="N263" s="305"/>
      <c r="O263" s="305"/>
      <c r="P263" s="305"/>
      <c r="Q263" s="305"/>
    </row>
    <row r="264" spans="11:17">
      <c r="K264" s="305"/>
      <c r="L264" s="305"/>
      <c r="M264" s="305"/>
      <c r="N264" s="305"/>
      <c r="O264" s="305"/>
      <c r="P264" s="305"/>
      <c r="Q264" s="305"/>
    </row>
    <row r="265" spans="11:17">
      <c r="K265" s="305"/>
      <c r="L265" s="305"/>
      <c r="M265" s="305"/>
      <c r="N265" s="305"/>
      <c r="O265" s="305"/>
      <c r="P265" s="305"/>
      <c r="Q265" s="305"/>
    </row>
    <row r="266" spans="11:17">
      <c r="K266" s="305"/>
      <c r="L266" s="305"/>
      <c r="M266" s="305"/>
      <c r="N266" s="305"/>
      <c r="O266" s="305"/>
      <c r="P266" s="305"/>
      <c r="Q266" s="305"/>
    </row>
    <row r="267" spans="11:17">
      <c r="K267" s="305"/>
      <c r="L267" s="305"/>
      <c r="M267" s="305"/>
      <c r="N267" s="305"/>
      <c r="O267" s="305"/>
      <c r="P267" s="305"/>
      <c r="Q267" s="305"/>
    </row>
    <row r="268" spans="11:17">
      <c r="K268" s="305"/>
      <c r="L268" s="305"/>
      <c r="M268" s="305"/>
      <c r="N268" s="305"/>
      <c r="O268" s="305"/>
      <c r="P268" s="305"/>
      <c r="Q268" s="305"/>
    </row>
  </sheetData>
  <sheetProtection password="E269" sheet="1" objects="1" scenarios="1"/>
  <dataValidations count="2">
    <dataValidation type="list" allowBlank="1" showInputMessage="1" showErrorMessage="1" sqref="J5">
      <formula1>$J$1:$M$1</formula1>
    </dataValidation>
    <dataValidation type="list" allowBlank="1" showInputMessage="1" showErrorMessage="1" sqref="J4">
      <formula1>$G$1:$I$1</formula1>
    </dataValidation>
  </dataValidations>
  <pageMargins left="0.7" right="0.7" top="0.75" bottom="0.75" header="0.3" footer="0.3"/>
  <pageSetup paperSize="9" scale="2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I233"/>
  <sheetViews>
    <sheetView showGridLines="0" showRowColHeaders="0" showZeros="0" zoomScaleNormal="100" zoomScaleSheetLayoutView="106" workbookViewId="0">
      <selection activeCell="J5" sqref="J5"/>
    </sheetView>
  </sheetViews>
  <sheetFormatPr baseColWidth="10" defaultRowHeight="12.75"/>
  <cols>
    <col min="1" max="1" width="1.625" style="235" customWidth="1"/>
    <col min="2" max="2" width="18.625" style="236" customWidth="1"/>
    <col min="3" max="4" width="12.625" style="236" customWidth="1"/>
    <col min="5" max="5" width="9.625" style="236" customWidth="1"/>
    <col min="6" max="6" width="8.625" style="236" customWidth="1"/>
    <col min="7" max="7" width="12.625" style="236" customWidth="1"/>
    <col min="8" max="9" width="8.625" style="236" customWidth="1"/>
    <col min="10" max="10" width="12.625" style="236" customWidth="1"/>
    <col min="11" max="11" width="9.625" style="236" customWidth="1"/>
    <col min="12" max="12" width="8.625" style="236" customWidth="1"/>
    <col min="13" max="13" width="12.625" style="236" customWidth="1"/>
    <col min="14" max="14" width="9.625" style="236" customWidth="1"/>
    <col min="15" max="15" width="8.625" style="370" customWidth="1"/>
    <col min="16" max="16" width="12.625" style="236" customWidth="1"/>
    <col min="17" max="17" width="10.625" style="236" customWidth="1"/>
    <col min="18" max="18" width="8.625" style="236" customWidth="1"/>
    <col min="19" max="19" width="12.625" style="236" customWidth="1"/>
    <col min="20" max="20" width="10.625" style="236" customWidth="1"/>
    <col min="21" max="21" width="8.625" style="239" customWidth="1"/>
    <col min="22" max="22" width="8.375" style="236" bestFit="1" customWidth="1"/>
    <col min="23" max="23" width="10.875" style="236" bestFit="1" customWidth="1"/>
    <col min="24" max="27" width="5" style="236" bestFit="1" customWidth="1"/>
    <col min="28" max="28" width="4.875" style="236" bestFit="1" customWidth="1"/>
    <col min="29" max="16384" width="11" style="236"/>
  </cols>
  <sheetData>
    <row r="1" spans="1:21" ht="15" customHeight="1">
      <c r="G1" s="237" t="s">
        <v>549</v>
      </c>
      <c r="H1" s="235" t="s">
        <v>358</v>
      </c>
      <c r="I1" s="235" t="s">
        <v>0</v>
      </c>
      <c r="J1" s="235" t="s">
        <v>549</v>
      </c>
      <c r="K1" s="235" t="s">
        <v>518</v>
      </c>
      <c r="L1" s="235" t="s">
        <v>519</v>
      </c>
      <c r="M1" s="235" t="s">
        <v>520</v>
      </c>
      <c r="N1" s="235"/>
      <c r="O1" s="237">
        <f>IF(Q49=F57,0,1)</f>
        <v>1</v>
      </c>
    </row>
    <row r="2" spans="1:21" ht="18.75">
      <c r="B2" s="227" t="s">
        <v>642</v>
      </c>
      <c r="D2" s="241"/>
      <c r="E2" s="242"/>
      <c r="F2" s="243"/>
      <c r="G2" s="243"/>
      <c r="O2" s="236"/>
    </row>
    <row r="3" spans="1:21" ht="12.75" customHeight="1">
      <c r="B3" s="227"/>
      <c r="D3" s="241"/>
      <c r="E3" s="242"/>
      <c r="F3" s="243"/>
      <c r="G3" s="243"/>
      <c r="N3" s="236" t="s">
        <v>526</v>
      </c>
      <c r="O3" s="236"/>
    </row>
    <row r="4" spans="1:21" ht="15" customHeight="1">
      <c r="D4" s="244"/>
      <c r="E4" s="245"/>
      <c r="F4" s="243"/>
      <c r="I4" s="246" t="s">
        <v>406</v>
      </c>
      <c r="J4" s="247" t="s">
        <v>549</v>
      </c>
      <c r="K4" s="248" t="s">
        <v>590</v>
      </c>
      <c r="N4" s="1166" t="s">
        <v>27</v>
      </c>
      <c r="O4" s="1166"/>
      <c r="P4" s="332" t="s">
        <v>538</v>
      </c>
    </row>
    <row r="5" spans="1:21" ht="15" customHeight="1">
      <c r="B5" s="253" t="s">
        <v>398</v>
      </c>
      <c r="C5" s="598" t="str">
        <f>$J$4</f>
        <v>Todas</v>
      </c>
      <c r="D5" s="249"/>
      <c r="E5" s="250"/>
      <c r="F5" s="243"/>
      <c r="I5" s="251"/>
      <c r="J5" s="252" t="s">
        <v>549</v>
      </c>
      <c r="K5" s="248" t="s">
        <v>357</v>
      </c>
      <c r="O5" s="598" t="str">
        <f>$J$4</f>
        <v>Todas</v>
      </c>
      <c r="P5" s="332" t="s">
        <v>398</v>
      </c>
    </row>
    <row r="6" spans="1:21" ht="15" customHeight="1">
      <c r="B6" s="254" t="s">
        <v>357</v>
      </c>
      <c r="C6" s="598" t="str">
        <f>$J$5</f>
        <v>Todas</v>
      </c>
      <c r="I6" s="238"/>
      <c r="O6" s="598" t="str">
        <f>$J$5</f>
        <v>Todas</v>
      </c>
      <c r="P6" s="333" t="s">
        <v>357</v>
      </c>
    </row>
    <row r="7" spans="1:21" ht="15" customHeight="1">
      <c r="I7" s="238"/>
      <c r="O7" s="236"/>
    </row>
    <row r="8" spans="1:21">
      <c r="A8" s="235">
        <v>1</v>
      </c>
      <c r="B8" s="529" t="s">
        <v>395</v>
      </c>
      <c r="C8" s="530" t="s">
        <v>368</v>
      </c>
      <c r="D8" s="561" t="s">
        <v>370</v>
      </c>
      <c r="E8" s="530" t="s">
        <v>359</v>
      </c>
      <c r="F8" s="530" t="s">
        <v>368</v>
      </c>
      <c r="G8" s="561" t="s">
        <v>370</v>
      </c>
      <c r="H8" s="530" t="s">
        <v>359</v>
      </c>
      <c r="I8" s="235" t="s">
        <v>368</v>
      </c>
      <c r="J8" s="235"/>
      <c r="K8" s="237" t="s">
        <v>521</v>
      </c>
      <c r="L8" s="235"/>
      <c r="M8" s="235" t="s">
        <v>522</v>
      </c>
      <c r="N8" s="235" t="s">
        <v>370</v>
      </c>
      <c r="O8" s="235"/>
      <c r="P8" s="237" t="s">
        <v>521</v>
      </c>
      <c r="Q8" s="235" t="s">
        <v>522</v>
      </c>
      <c r="R8" s="235" t="s">
        <v>359</v>
      </c>
      <c r="S8" s="235"/>
      <c r="T8" s="237" t="s">
        <v>521</v>
      </c>
      <c r="U8" s="338" t="s">
        <v>522</v>
      </c>
    </row>
    <row r="9" spans="1:21" ht="15" customHeight="1">
      <c r="A9" s="263">
        <v>1</v>
      </c>
      <c r="B9" s="533" t="str">
        <f>VLOOKUP(LARGE($K$9:$K$18,A9),$K$9:$L$18,2,)</f>
        <v>AC Eléctrico</v>
      </c>
      <c r="C9" s="534">
        <f>LARGE($I$9:$I$18,A9)</f>
        <v>171</v>
      </c>
      <c r="D9" s="534">
        <f>VLOOKUP(B9,$L$9:$N$18,3,)</f>
        <v>8</v>
      </c>
      <c r="E9" s="534">
        <f>VLOOKUP(B9,$L$9:$R$18,7,)</f>
        <v>5</v>
      </c>
      <c r="F9" s="535">
        <f>VLOOKUP(B9,$L$9:$M$18,2,)</f>
        <v>0.92934782608695654</v>
      </c>
      <c r="G9" s="535">
        <f>VLOOKUP(B9,$L$9:$Q$18,6,)</f>
        <v>4.3478260869565216E-2</v>
      </c>
      <c r="H9" s="535">
        <f>VLOOKUP(B9,$L$9:$U$18,10,)</f>
        <v>2.717391304347826E-2</v>
      </c>
      <c r="I9" s="339">
        <f>IF($J$5="Todas",SUM(D29:F29),HLOOKUP($J$5,$D$28:$F$32,A29,))</f>
        <v>0</v>
      </c>
      <c r="J9" s="340">
        <f>COUNTIF($I$9:$I$18,I9)</f>
        <v>1</v>
      </c>
      <c r="K9" s="341">
        <f>IFERROR(IF(J9=1,I9,I9+A9/100000)/SUM($I$9:$I$12),)</f>
        <v>0</v>
      </c>
      <c r="L9" s="340" t="s">
        <v>381</v>
      </c>
      <c r="M9" s="341">
        <f>IFERROR(IF(J9=1,I9,I9+A9/100000)/SUM(I9,N9,R9),)</f>
        <v>0</v>
      </c>
      <c r="N9" s="339">
        <f>IF($J$5="Todas",SUM(J29:L29),HLOOKUP($J$5,$J$28:$L$32,A29,))</f>
        <v>0</v>
      </c>
      <c r="O9" s="340">
        <f>COUNTIF($N$9:$N$12,N9)</f>
        <v>1</v>
      </c>
      <c r="P9" s="341">
        <f>IFERROR(IF(O9=1,N9,N9+A9/10000)/SUM($N$9:$N$12),)</f>
        <v>0</v>
      </c>
      <c r="Q9" s="341">
        <f>IFERROR(IF(O9=1,N9,N9+A9/100000)/SUM(I9,N9,R9),)</f>
        <v>0</v>
      </c>
      <c r="R9" s="339">
        <f>IF($J$5="Todas",SUM(P29:R29),HLOOKUP($J$5,$P$28:$R$32,A29,))</f>
        <v>900</v>
      </c>
      <c r="S9" s="340">
        <f>COUNTIF($R$9:$R$12,R9)</f>
        <v>1</v>
      </c>
      <c r="T9" s="341">
        <f>IFERROR(IF(S9=1,R9,R9+A9/100000)/SUM($R$9:$R$12),)</f>
        <v>0.99447513812154698</v>
      </c>
      <c r="U9" s="341">
        <f>IFERROR(IF(S9=1,R9,R9+A9/100000)/SUM(I9,N9,R9),)</f>
        <v>1</v>
      </c>
    </row>
    <row r="10" spans="1:21" ht="15" customHeight="1">
      <c r="A10" s="263">
        <v>2</v>
      </c>
      <c r="B10" s="533" t="str">
        <f t="shared" ref="B10:B12" si="0">VLOOKUP(LARGE($K$9:$K$18,A10),$K$9:$L$18,2,)</f>
        <v>Bomba de calor aire</v>
      </c>
      <c r="C10" s="539">
        <f t="shared" ref="C10:C12" si="1">LARGE($I$9:$I$18,A10)</f>
        <v>142</v>
      </c>
      <c r="D10" s="539">
        <f t="shared" ref="D10:D12" si="2">VLOOKUP(B10,$L$9:$N$18,3,)</f>
        <v>10</v>
      </c>
      <c r="E10" s="539">
        <f t="shared" ref="E10:E12" si="3">VLOOKUP(B10,$L$9:$R$18,7,)</f>
        <v>0</v>
      </c>
      <c r="F10" s="540">
        <f t="shared" ref="F10:F12" si="4">VLOOKUP(B10,$L$9:$M$18,2,)</f>
        <v>0.93421052631578949</v>
      </c>
      <c r="G10" s="540">
        <f t="shared" ref="G10:G12" si="5">VLOOKUP(B10,$L$9:$Q$18,6,)</f>
        <v>6.5789473684210523E-2</v>
      </c>
      <c r="H10" s="540">
        <f t="shared" ref="H10:H12" si="6">VLOOKUP(B10,$L$9:$U$18,10,)</f>
        <v>1.9736842105263157E-7</v>
      </c>
      <c r="I10" s="339">
        <f>IF($J$5="Todas",SUM(D30:F30),HLOOKUP($J$5,$D$28:$F$32,A30,))</f>
        <v>171</v>
      </c>
      <c r="J10" s="340">
        <f t="shared" ref="J10:J12" si="7">COUNTIF($I$9:$I$18,I10)</f>
        <v>1</v>
      </c>
      <c r="K10" s="341">
        <f t="shared" ref="K10:K12" si="8">IFERROR(IF(J10=1,I10,I10+A10/100000)/SUM($I$9:$I$12),)</f>
        <v>0.52777777777777779</v>
      </c>
      <c r="L10" s="340" t="s">
        <v>382</v>
      </c>
      <c r="M10" s="341">
        <f t="shared" ref="M10:M12" si="9">IFERROR(IF(J10=1,I10,I10+A10/100000)/SUM(I10,N10,R10),)</f>
        <v>0.92934782608695654</v>
      </c>
      <c r="N10" s="339">
        <f>IF($J$5="Todas",SUM(J30:L30),HLOOKUP($J$5,$J$28:$L$32,A30,))</f>
        <v>8</v>
      </c>
      <c r="O10" s="340">
        <f t="shared" ref="O10:O12" si="10">COUNTIF($N$9:$N$12,N10)</f>
        <v>1</v>
      </c>
      <c r="P10" s="341">
        <f t="shared" ref="P10:P12" si="11">IFERROR(IF(O10=1,N10,N10+A10/10000)/SUM($N$9:$N$12),)</f>
        <v>0.38095238095238093</v>
      </c>
      <c r="Q10" s="341">
        <f t="shared" ref="Q10:Q12" si="12">IFERROR(IF(O10=1,N10,N10+A10/100000)/SUM(I10,N10,R10),)</f>
        <v>4.3478260869565216E-2</v>
      </c>
      <c r="R10" s="339">
        <f>IF($J$5="Todas",SUM(P30:R30),HLOOKUP($J$5,$P$28:$R$32,A30,))</f>
        <v>5</v>
      </c>
      <c r="S10" s="340">
        <f t="shared" ref="S10:S12" si="13">COUNTIF($R$9:$R$12,R10)</f>
        <v>1</v>
      </c>
      <c r="T10" s="341">
        <f t="shared" ref="T10:T12" si="14">IFERROR(IF(S10=1,R10,R10+A10/100000)/SUM($R$9:$R$12),)</f>
        <v>5.5248618784530384E-3</v>
      </c>
      <c r="U10" s="341">
        <f t="shared" ref="U10:U12" si="15">IFERROR(IF(S10=1,R10,R10+A10/100000)/SUM(I10,N10,R10),)</f>
        <v>2.717391304347826E-2</v>
      </c>
    </row>
    <row r="11" spans="1:21" ht="15" customHeight="1">
      <c r="A11" s="263">
        <v>3</v>
      </c>
      <c r="B11" s="533" t="str">
        <f t="shared" si="0"/>
        <v>Bomba de calor agua</v>
      </c>
      <c r="C11" s="539">
        <f t="shared" si="1"/>
        <v>11</v>
      </c>
      <c r="D11" s="539">
        <f t="shared" si="2"/>
        <v>3</v>
      </c>
      <c r="E11" s="539">
        <f t="shared" si="3"/>
        <v>0</v>
      </c>
      <c r="F11" s="540">
        <f t="shared" si="4"/>
        <v>0.7857142857142857</v>
      </c>
      <c r="G11" s="540">
        <f t="shared" si="5"/>
        <v>0.21428571428571427</v>
      </c>
      <c r="H11" s="540">
        <f t="shared" si="6"/>
        <v>2.8571428571428573E-6</v>
      </c>
      <c r="I11" s="339">
        <f>IF($J$5="Todas",SUM(D31:F31),HLOOKUP($J$5,$D$28:$F$32,A31,))</f>
        <v>142</v>
      </c>
      <c r="J11" s="340">
        <f t="shared" si="7"/>
        <v>1</v>
      </c>
      <c r="K11" s="341">
        <f t="shared" si="8"/>
        <v>0.43827160493827161</v>
      </c>
      <c r="L11" s="340" t="s">
        <v>385</v>
      </c>
      <c r="M11" s="341">
        <f t="shared" si="9"/>
        <v>0.93421052631578949</v>
      </c>
      <c r="N11" s="339">
        <f>IF($J$5="Todas",SUM(J31:L31),HLOOKUP($J$5,$J$28:$L$32,A31,))</f>
        <v>10</v>
      </c>
      <c r="O11" s="340">
        <f t="shared" si="10"/>
        <v>1</v>
      </c>
      <c r="P11" s="341">
        <f t="shared" si="11"/>
        <v>0.47619047619047616</v>
      </c>
      <c r="Q11" s="341">
        <f t="shared" si="12"/>
        <v>6.5789473684210523E-2</v>
      </c>
      <c r="R11" s="339">
        <f>IF($J$5="Todas",SUM(P31:R31),HLOOKUP($J$5,$P$28:$R$32,A31,))</f>
        <v>0</v>
      </c>
      <c r="S11" s="340">
        <f t="shared" si="13"/>
        <v>2</v>
      </c>
      <c r="T11" s="341">
        <f t="shared" si="14"/>
        <v>3.3149171270718234E-8</v>
      </c>
      <c r="U11" s="341">
        <f t="shared" si="15"/>
        <v>1.9736842105263157E-7</v>
      </c>
    </row>
    <row r="12" spans="1:21" ht="15" customHeight="1" thickBot="1">
      <c r="A12" s="263">
        <v>4</v>
      </c>
      <c r="B12" s="544" t="str">
        <f t="shared" si="0"/>
        <v>Ninguno</v>
      </c>
      <c r="C12" s="545">
        <f t="shared" si="1"/>
        <v>0</v>
      </c>
      <c r="D12" s="545">
        <f t="shared" si="2"/>
        <v>0</v>
      </c>
      <c r="E12" s="545">
        <f t="shared" si="3"/>
        <v>900</v>
      </c>
      <c r="F12" s="546">
        <f t="shared" si="4"/>
        <v>0</v>
      </c>
      <c r="G12" s="546">
        <f t="shared" si="5"/>
        <v>0</v>
      </c>
      <c r="H12" s="546">
        <f t="shared" si="6"/>
        <v>1</v>
      </c>
      <c r="I12" s="339">
        <f>IF($J$5="Todas",SUM(D32:F32),HLOOKUP($J$5,$D$28:$F$32,A32,))</f>
        <v>11</v>
      </c>
      <c r="J12" s="340">
        <f t="shared" si="7"/>
        <v>1</v>
      </c>
      <c r="K12" s="341">
        <f t="shared" si="8"/>
        <v>3.3950617283950615E-2</v>
      </c>
      <c r="L12" s="340" t="s">
        <v>387</v>
      </c>
      <c r="M12" s="341">
        <f t="shared" si="9"/>
        <v>0.7857142857142857</v>
      </c>
      <c r="N12" s="339">
        <f>IF($J$5="Todas",SUM(J32:L32),HLOOKUP($J$5,$J$28:$L$32,A32,))</f>
        <v>3</v>
      </c>
      <c r="O12" s="340">
        <f t="shared" si="10"/>
        <v>1</v>
      </c>
      <c r="P12" s="341">
        <f t="shared" si="11"/>
        <v>0.14285714285714285</v>
      </c>
      <c r="Q12" s="341">
        <f t="shared" si="12"/>
        <v>0.21428571428571427</v>
      </c>
      <c r="R12" s="339">
        <f>IF($J$5="Todas",SUM(P32:R32),HLOOKUP($J$5,$P$28:$R$32,A32,))</f>
        <v>0</v>
      </c>
      <c r="S12" s="340">
        <f t="shared" si="13"/>
        <v>2</v>
      </c>
      <c r="T12" s="341">
        <f t="shared" si="14"/>
        <v>4.4198895027624313E-8</v>
      </c>
      <c r="U12" s="341">
        <f t="shared" si="15"/>
        <v>2.8571428571428573E-6</v>
      </c>
    </row>
    <row r="13" spans="1:21" ht="15" customHeight="1" thickTop="1">
      <c r="A13" s="263"/>
      <c r="B13" s="562" t="s">
        <v>27</v>
      </c>
      <c r="C13" s="563">
        <f>SUM(C9:C12)</f>
        <v>324</v>
      </c>
      <c r="D13" s="563">
        <f t="shared" ref="D13:E13" si="16">SUM(D9:D12)</f>
        <v>21</v>
      </c>
      <c r="E13" s="563">
        <f t="shared" si="16"/>
        <v>905</v>
      </c>
      <c r="F13" s="564"/>
      <c r="G13" s="564"/>
      <c r="H13" s="564"/>
      <c r="I13" s="339"/>
      <c r="J13" s="340"/>
      <c r="K13" s="341"/>
      <c r="L13" s="340"/>
      <c r="M13" s="341"/>
      <c r="N13" s="339"/>
      <c r="O13" s="340"/>
      <c r="P13" s="341"/>
      <c r="Q13" s="341"/>
      <c r="R13" s="339"/>
      <c r="S13" s="340"/>
      <c r="T13" s="341"/>
      <c r="U13" s="341"/>
    </row>
    <row r="14" spans="1:21" ht="15" customHeight="1">
      <c r="A14" s="263"/>
      <c r="B14" s="309" t="s">
        <v>631</v>
      </c>
      <c r="F14" s="565"/>
      <c r="G14" s="478"/>
      <c r="H14" s="478"/>
      <c r="I14" s="339"/>
      <c r="J14" s="340"/>
      <c r="K14" s="341"/>
      <c r="L14" s="340"/>
      <c r="M14" s="341"/>
      <c r="N14" s="339"/>
      <c r="O14" s="340"/>
      <c r="P14" s="341"/>
      <c r="Q14" s="341"/>
      <c r="R14" s="339"/>
      <c r="S14" s="340"/>
      <c r="T14" s="341"/>
      <c r="U14" s="341"/>
    </row>
    <row r="15" spans="1:21" ht="15" customHeight="1">
      <c r="A15" s="263"/>
      <c r="B15" s="443" t="str">
        <f>B13</f>
        <v>TOTAL</v>
      </c>
      <c r="C15" s="479">
        <f>VLOOKUP($N$4,$B$9:$E$13,2,)</f>
        <v>324</v>
      </c>
      <c r="D15" s="479">
        <f>VLOOKUP($N$4,$B$9:$E$13,3,)</f>
        <v>21</v>
      </c>
      <c r="E15" s="479">
        <f>IF($N$4="TOTAL",VLOOKUP($N$4,$B$9:$E$13,4,)-VLOOKUP("Ninguno",$B$9:$E$12,4,),VLOOKUP($N$4,$B$9:$E$13,4,))</f>
        <v>5</v>
      </c>
      <c r="F15" s="565"/>
      <c r="G15" s="478"/>
      <c r="H15" s="478"/>
      <c r="I15" s="339"/>
      <c r="J15" s="340"/>
      <c r="K15" s="341"/>
      <c r="L15" s="340"/>
      <c r="M15" s="341"/>
      <c r="N15" s="339"/>
      <c r="O15" s="340"/>
      <c r="P15" s="341"/>
      <c r="Q15" s="341"/>
      <c r="R15" s="339"/>
      <c r="S15" s="340"/>
      <c r="T15" s="341"/>
      <c r="U15" s="341"/>
    </row>
    <row r="16" spans="1:21" ht="15" customHeight="1">
      <c r="A16" s="263"/>
      <c r="B16" s="566"/>
      <c r="C16" s="567"/>
      <c r="D16" s="567"/>
      <c r="E16" s="567"/>
      <c r="F16" s="565"/>
      <c r="G16" s="478"/>
      <c r="H16" s="478"/>
      <c r="I16" s="339"/>
      <c r="J16" s="340"/>
      <c r="K16" s="341"/>
      <c r="L16" s="340"/>
      <c r="M16" s="341"/>
      <c r="N16" s="339"/>
      <c r="O16" s="340"/>
      <c r="P16" s="341"/>
      <c r="Q16" s="341"/>
      <c r="R16" s="339"/>
      <c r="S16" s="340"/>
      <c r="T16" s="341"/>
      <c r="U16" s="341"/>
    </row>
    <row r="17" spans="1:21" ht="15" customHeight="1">
      <c r="A17" s="263"/>
      <c r="B17" s="566"/>
      <c r="C17" s="567"/>
      <c r="D17" s="567"/>
      <c r="E17" s="567"/>
      <c r="F17" s="565"/>
      <c r="G17" s="478"/>
      <c r="H17" s="478"/>
      <c r="I17" s="339"/>
      <c r="J17" s="340"/>
      <c r="K17" s="341"/>
      <c r="L17" s="340"/>
      <c r="M17" s="341"/>
      <c r="N17" s="339"/>
      <c r="O17" s="340"/>
      <c r="P17" s="341"/>
      <c r="Q17" s="341"/>
      <c r="R17" s="339"/>
      <c r="S17" s="340"/>
      <c r="T17" s="341"/>
      <c r="U17" s="341"/>
    </row>
    <row r="18" spans="1:21" ht="15" customHeight="1">
      <c r="A18" s="263"/>
      <c r="B18" s="566"/>
      <c r="C18" s="567"/>
      <c r="D18" s="567"/>
      <c r="E18" s="567"/>
      <c r="F18" s="565"/>
      <c r="G18" s="478"/>
      <c r="H18" s="478"/>
      <c r="I18" s="339"/>
      <c r="J18" s="340"/>
      <c r="K18" s="341"/>
      <c r="L18" s="340"/>
      <c r="M18" s="341"/>
      <c r="N18" s="339"/>
      <c r="O18" s="340"/>
      <c r="P18" s="341"/>
      <c r="Q18" s="341"/>
      <c r="R18" s="339"/>
      <c r="S18" s="340"/>
      <c r="T18" s="341"/>
      <c r="U18" s="341"/>
    </row>
    <row r="19" spans="1:21" ht="15" customHeight="1">
      <c r="A19" s="263"/>
      <c r="B19" s="566"/>
      <c r="C19" s="568"/>
      <c r="D19" s="568"/>
      <c r="E19" s="568"/>
      <c r="F19" s="565"/>
      <c r="G19" s="478"/>
      <c r="H19" s="478"/>
      <c r="I19" s="339"/>
      <c r="J19" s="340"/>
      <c r="K19" s="341"/>
      <c r="L19" s="340"/>
      <c r="M19" s="341"/>
      <c r="N19" s="339"/>
      <c r="O19" s="340"/>
      <c r="P19" s="341"/>
      <c r="Q19" s="341"/>
      <c r="R19" s="339"/>
      <c r="S19" s="340"/>
      <c r="T19" s="341"/>
      <c r="U19" s="341"/>
    </row>
    <row r="20" spans="1:21" ht="15" customHeight="1">
      <c r="A20" s="263"/>
      <c r="B20" s="443"/>
      <c r="C20" s="297"/>
      <c r="D20" s="379"/>
      <c r="E20" s="379"/>
      <c r="F20" s="478"/>
      <c r="G20" s="478"/>
      <c r="H20" s="478"/>
      <c r="I20" s="339"/>
      <c r="J20" s="340"/>
      <c r="K20" s="341"/>
      <c r="L20" s="340"/>
      <c r="M20" s="341"/>
      <c r="N20" s="339"/>
      <c r="O20" s="340"/>
      <c r="P20" s="341"/>
      <c r="Q20" s="341"/>
      <c r="R20" s="339"/>
      <c r="S20" s="340"/>
      <c r="T20" s="341"/>
      <c r="U20" s="341"/>
    </row>
    <row r="21" spans="1:21" ht="15" customHeight="1">
      <c r="A21" s="263"/>
      <c r="B21" s="443"/>
      <c r="C21" s="297"/>
      <c r="D21" s="379"/>
      <c r="E21" s="379"/>
      <c r="F21" s="478"/>
      <c r="G21" s="478"/>
      <c r="H21" s="478"/>
      <c r="I21" s="476"/>
      <c r="J21" s="378"/>
      <c r="K21" s="477"/>
      <c r="L21" s="378"/>
      <c r="M21" s="477"/>
      <c r="N21" s="476"/>
      <c r="O21" s="378"/>
      <c r="P21" s="477"/>
      <c r="Q21" s="477"/>
      <c r="R21" s="476"/>
      <c r="S21" s="378"/>
      <c r="T21" s="477"/>
      <c r="U21" s="477"/>
    </row>
    <row r="22" spans="1:21" ht="15" customHeight="1">
      <c r="B22" s="243"/>
      <c r="C22" s="241"/>
      <c r="D22" s="241"/>
      <c r="E22" s="241"/>
      <c r="F22" s="243"/>
      <c r="G22" s="243"/>
      <c r="H22" s="243"/>
      <c r="I22" s="238"/>
      <c r="O22" s="236"/>
    </row>
    <row r="23" spans="1:21" ht="15" customHeight="1">
      <c r="A23" s="235" t="s">
        <v>549</v>
      </c>
      <c r="B23" s="372"/>
      <c r="C23" s="249"/>
      <c r="D23" s="249"/>
      <c r="I23" s="238"/>
      <c r="O23" s="236"/>
    </row>
    <row r="24" spans="1:21" ht="15" customHeight="1">
      <c r="A24" s="235" t="s">
        <v>368</v>
      </c>
      <c r="O24" s="236"/>
    </row>
    <row r="25" spans="1:21" ht="15" customHeight="1">
      <c r="A25" s="235" t="s">
        <v>370</v>
      </c>
      <c r="D25" s="309" t="s">
        <v>636</v>
      </c>
      <c r="O25" s="236"/>
    </row>
    <row r="26" spans="1:21" ht="15" customHeight="1">
      <c r="A26" s="235" t="s">
        <v>359</v>
      </c>
      <c r="B26" s="236" t="s">
        <v>523</v>
      </c>
      <c r="D26" s="569" t="s">
        <v>322</v>
      </c>
      <c r="E26" s="569"/>
      <c r="F26" s="569"/>
      <c r="G26" s="569"/>
      <c r="H26" s="569"/>
      <c r="I26" s="569"/>
      <c r="J26" s="569"/>
      <c r="K26" s="569"/>
      <c r="L26" s="569"/>
      <c r="M26" s="569"/>
      <c r="N26" s="569"/>
      <c r="O26" s="569"/>
      <c r="P26" s="569"/>
      <c r="Q26" s="569"/>
      <c r="R26" s="569"/>
      <c r="S26" s="569"/>
      <c r="T26" s="569"/>
      <c r="U26" s="569"/>
    </row>
    <row r="27" spans="1:21" ht="15" customHeight="1">
      <c r="B27" s="597" t="s">
        <v>368</v>
      </c>
      <c r="C27" s="347"/>
      <c r="D27" s="570" t="s">
        <v>515</v>
      </c>
      <c r="E27" s="570"/>
      <c r="F27" s="570"/>
      <c r="G27" s="570"/>
      <c r="H27" s="570"/>
      <c r="I27" s="570"/>
      <c r="J27" s="571" t="s">
        <v>517</v>
      </c>
      <c r="K27" s="572"/>
      <c r="L27" s="572"/>
      <c r="M27" s="572"/>
      <c r="N27" s="572"/>
      <c r="O27" s="573"/>
      <c r="P27" s="572" t="s">
        <v>516</v>
      </c>
      <c r="Q27" s="572"/>
      <c r="R27" s="572"/>
      <c r="S27" s="572"/>
      <c r="T27" s="572"/>
      <c r="U27" s="572"/>
    </row>
    <row r="28" spans="1:21" ht="15" customHeight="1">
      <c r="A28" s="235">
        <v>1</v>
      </c>
      <c r="C28" s="238" t="s">
        <v>58</v>
      </c>
      <c r="D28" s="531" t="s">
        <v>518</v>
      </c>
      <c r="E28" s="531" t="s">
        <v>519</v>
      </c>
      <c r="F28" s="531" t="s">
        <v>520</v>
      </c>
      <c r="G28" s="532" t="s">
        <v>518</v>
      </c>
      <c r="H28" s="532" t="s">
        <v>519</v>
      </c>
      <c r="I28" s="532" t="s">
        <v>520</v>
      </c>
      <c r="J28" s="531" t="s">
        <v>518</v>
      </c>
      <c r="K28" s="531" t="s">
        <v>519</v>
      </c>
      <c r="L28" s="531" t="s">
        <v>520</v>
      </c>
      <c r="M28" s="532" t="s">
        <v>518</v>
      </c>
      <c r="N28" s="532" t="s">
        <v>519</v>
      </c>
      <c r="O28" s="532" t="s">
        <v>520</v>
      </c>
      <c r="P28" s="531" t="s">
        <v>518</v>
      </c>
      <c r="Q28" s="531" t="s">
        <v>519</v>
      </c>
      <c r="R28" s="531" t="s">
        <v>520</v>
      </c>
      <c r="S28" s="532" t="s">
        <v>518</v>
      </c>
      <c r="T28" s="532" t="s">
        <v>519</v>
      </c>
      <c r="U28" s="532" t="s">
        <v>520</v>
      </c>
    </row>
    <row r="29" spans="1:21" ht="15" customHeight="1">
      <c r="A29" s="235">
        <v>2</v>
      </c>
      <c r="B29" s="574" t="s">
        <v>381</v>
      </c>
      <c r="C29" s="535">
        <f>IFERROR(IF($B$27="Satisfecho",SUM(D29:F29)/SUM($D$33:$F$33),IF($B$27="No satisfecho",SUM(J29:L29)/SUM($J$33:$L$33),IF($B$27="NS/NC",SUM(P29:R29)/SUM($P$33:$R$33)))),)</f>
        <v>0</v>
      </c>
      <c r="D29" s="534">
        <f>IF($J$4="Todas",COUNTIFS(DB_REF_Q1_Q4!$M$5:$M$1328,$B29,DB_REF_Q1_Q4!$L$5:$L$1328,D$28,DB_REF_Q1_Q4!$P$5:$P$1328,"Satisfecho"),COUNTIFS(DB_REF_Q1_Q4!$O$5:$O$1328,$J$4,DB_REF_Q1_Q4!$M$5:$M$1328,$B29,DB_REF_Q1_Q4!$L$5:$L$1328,D$28,DB_REF_Q1_Q4!$P$5:$P$1328,"Satisfecho"))</f>
        <v>0</v>
      </c>
      <c r="E29" s="534">
        <f>IF($J$4="Todas",COUNTIFS(DB_REF_Q1_Q4!$M$5:$M$1328,$B29,DB_REF_Q1_Q4!$L$5:$L$1328,E$28,DB_REF_Q1_Q4!$P$5:$P$1328,"Satisfecho"),COUNTIFS(DB_REF_Q1_Q4!$O$5:$O$1328,$J$4,DB_REF_Q1_Q4!$M$5:$M$1328,$B29,DB_REF_Q1_Q4!$L$5:$L$1328,E$28,DB_REF_Q1_Q4!$P$5:$P$1328,"Satisfecho"))</f>
        <v>0</v>
      </c>
      <c r="F29" s="534">
        <f>IF($J$4="Todas",COUNTIFS(DB_REF_Q1_Q4!$M$5:$M$1328,$B29,DB_REF_Q1_Q4!$L$5:$L$1328,F$28,DB_REF_Q1_Q4!$P$5:$P$1328,"Satisfecho"),COUNTIFS(DB_REF_Q1_Q4!$O$5:$O$1328,$J$4,DB_REF_Q1_Q4!$M$5:$M$1328,$B29,DB_REF_Q1_Q4!$L$5:$L$1328,F$28,DB_REF_Q1_Q4!$P$5:$P$1328,"Satisfecho"))</f>
        <v>0</v>
      </c>
      <c r="G29" s="538">
        <f t="shared" ref="G29:I32" si="17">IFERROR(D29/D$33,)</f>
        <v>0</v>
      </c>
      <c r="H29" s="538">
        <f t="shared" si="17"/>
        <v>0</v>
      </c>
      <c r="I29" s="538">
        <f t="shared" si="17"/>
        <v>0</v>
      </c>
      <c r="J29" s="557">
        <f>IF($J$4="Todas",COUNTIFS(DB_REF_Q1_Q4!$M$5:$M$1328,$B29,DB_REF_Q1_Q4!$L$5:$L$1328,J$28,DB_REF_Q1_Q4!$P$5:$P$1328,"No Satisfecho"),COUNTIFS(DB_REF_Q1_Q4!$O$5:$O$1328,$J$4,DB_REF_Q1_Q4!$M$5:$M$1328,$B29,DB_REF_Q1_Q4!$L$5:$L$1328,J$28,DB_REF_Q1_Q4!$P$5:$P$1328,"No Satisfecho"))</f>
        <v>0</v>
      </c>
      <c r="K29" s="534">
        <f>IF($J$4="Todas",COUNTIFS(DB_REF_Q1_Q4!$M$5:$M$1328,$B29,DB_REF_Q1_Q4!$L$5:$L$1328,K$28,DB_REF_Q1_Q4!$P$5:$P$1328,"No Satisfecho"),COUNTIFS(DB_REF_Q1_Q4!$O$5:$O$1328,$J$4,DB_REF_Q1_Q4!$M$5:$M$1328,$B29,DB_REF_Q1_Q4!$L$5:$L$1328,K$28,DB_REF_Q1_Q4!$P$5:$P$1328,"No Satisfecho"))</f>
        <v>0</v>
      </c>
      <c r="L29" s="534">
        <f>IF($J$4="Todas",COUNTIFS(DB_REF_Q1_Q4!$M$5:$M$1328,$B29,DB_REF_Q1_Q4!$L$5:$L$1328,L$28,DB_REF_Q1_Q4!$P$5:$P$1328,"No Satisfecho"),COUNTIFS(DB_REF_Q1_Q4!$O$5:$O$1328,$J$4,DB_REF_Q1_Q4!$M$5:$M$1328,$B29,DB_REF_Q1_Q4!$L$5:$L$1328,L$28,DB_REF_Q1_Q4!$P$5:$P$1328,"No Satisfecho"))</f>
        <v>0</v>
      </c>
      <c r="M29" s="538">
        <f t="shared" ref="M29:O32" si="18">IFERROR(J29/J$33,)</f>
        <v>0</v>
      </c>
      <c r="N29" s="538">
        <f t="shared" si="18"/>
        <v>0</v>
      </c>
      <c r="O29" s="575">
        <f t="shared" si="18"/>
        <v>0</v>
      </c>
      <c r="P29" s="534">
        <f>IF($J$4="Todas",COUNTIFS(DB_REF_Q1_Q4!$M$5:$M$1328,$B29,DB_REF_Q1_Q4!$L$5:$L$1328,P$28,DB_REF_Q1_Q4!$P$5:$P$1328,"NS/NC"),COUNTIFS(DB_REF_Q1_Q4!$O$5:$O$1328,$J$4,DB_REF_Q1_Q4!$M$5:$M$1328,$B29,DB_REF_Q1_Q4!$L$5:$L$1328,P$28,DB_REF_Q1_Q4!$P$5:$P$1328,"NS/NC"))</f>
        <v>124</v>
      </c>
      <c r="Q29" s="534">
        <f>IF($J$4="Todas",COUNTIFS(DB_REF_Q1_Q4!$M$5:$M$1328,$B29,DB_REF_Q1_Q4!$L$5:$L$1328,Q$28,DB_REF_Q1_Q4!$P$5:$P$1328,"NS/NC"),COUNTIFS(DB_REF_Q1_Q4!$O$5:$O$1328,$J$4,DB_REF_Q1_Q4!$M$5:$M$1328,$B29,DB_REF_Q1_Q4!$L$5:$L$1328,Q$28,DB_REF_Q1_Q4!$P$5:$P$1328,"NS/NC"))</f>
        <v>395</v>
      </c>
      <c r="R29" s="534">
        <f>IF($J$4="Todas",COUNTIFS(DB_REF_Q1_Q4!$M$5:$M$1328,$B29,DB_REF_Q1_Q4!$L$5:$L$1328,R$28,DB_REF_Q1_Q4!$P$5:$P$1328,"NS/NC"),COUNTIFS(DB_REF_Q1_Q4!$O$5:$O$1328,$J$4,DB_REF_Q1_Q4!$M$5:$M$1328,$B29,DB_REF_Q1_Q4!$L$5:$L$1328,R$28,DB_REF_Q1_Q4!$P$5:$P$1328,"NS/NC"))</f>
        <v>381</v>
      </c>
      <c r="S29" s="538">
        <f t="shared" ref="S29:U32" si="19">IFERROR(P29/P$33,)</f>
        <v>0.96875</v>
      </c>
      <c r="T29" s="538">
        <f t="shared" si="19"/>
        <v>0.99747474747474751</v>
      </c>
      <c r="U29" s="538">
        <f t="shared" si="19"/>
        <v>1</v>
      </c>
    </row>
    <row r="30" spans="1:21" ht="15" customHeight="1">
      <c r="A30" s="235">
        <v>3</v>
      </c>
      <c r="B30" s="576" t="s">
        <v>382</v>
      </c>
      <c r="C30" s="540">
        <f>IFERROR(IF($B$27="Satisfecho",SUM(D30:F30)/SUM($D$33:$F$33),IF($B$27="No satisfecho",SUM(J30:L30)/SUM($J$33:$L$33),IF($B$27="NS/NC",SUM(P30:R30)/SUM($P$33:$R$33)))),)</f>
        <v>0.52777777777777779</v>
      </c>
      <c r="D30" s="539">
        <f>IF($J$4="Todas",COUNTIFS(DB_REF_Q1_Q4!$M$5:$M$1328,$B30,DB_REF_Q1_Q4!$L$5:$L$1328,D$28,DB_REF_Q1_Q4!$P$5:$P$1328,"Satisfecho"),COUNTIFS(DB_REF_Q1_Q4!$O$5:$O$1328,$J$4,DB_REF_Q1_Q4!$M$5:$M$1328,$B30,DB_REF_Q1_Q4!$L$5:$L$1328,D$28,DB_REF_Q1_Q4!$P$5:$P$1328,"Satisfecho"))</f>
        <v>155</v>
      </c>
      <c r="E30" s="539">
        <f>IF($J$4="Todas",COUNTIFS(DB_REF_Q1_Q4!$M$5:$M$1328,$B30,DB_REF_Q1_Q4!$L$5:$L$1328,E$28,DB_REF_Q1_Q4!$P$5:$P$1328,"Satisfecho"),COUNTIFS(DB_REF_Q1_Q4!$O$5:$O$1328,$J$4,DB_REF_Q1_Q4!$M$5:$M$1328,$B30,DB_REF_Q1_Q4!$L$5:$L$1328,E$28,DB_REF_Q1_Q4!$P$5:$P$1328,"Satisfecho"))</f>
        <v>12</v>
      </c>
      <c r="F30" s="539">
        <f>IF($J$4="Todas",COUNTIFS(DB_REF_Q1_Q4!$M$5:$M$1328,$B30,DB_REF_Q1_Q4!$L$5:$L$1328,F$28,DB_REF_Q1_Q4!$P$5:$P$1328,"Satisfecho"),COUNTIFS(DB_REF_Q1_Q4!$O$5:$O$1328,$J$4,DB_REF_Q1_Q4!$M$5:$M$1328,$B30,DB_REF_Q1_Q4!$L$5:$L$1328,F$28,DB_REF_Q1_Q4!$P$5:$P$1328,"Satisfecho"))</f>
        <v>4</v>
      </c>
      <c r="G30" s="543">
        <f t="shared" si="17"/>
        <v>0.54195804195804198</v>
      </c>
      <c r="H30" s="543">
        <f t="shared" si="17"/>
        <v>0.4</v>
      </c>
      <c r="I30" s="543">
        <f t="shared" si="17"/>
        <v>0.5</v>
      </c>
      <c r="J30" s="558">
        <f>IF($J$4="Todas",COUNTIFS(DB_REF_Q1_Q4!$M$5:$M$1328,$B30,DB_REF_Q1_Q4!$L$5:$L$1328,J$28,DB_REF_Q1_Q4!$P$5:$P$1328,"No Satisfecho"),COUNTIFS(DB_REF_Q1_Q4!$O$5:$O$1328,$J$4,DB_REF_Q1_Q4!$M$5:$M$1328,$B30,DB_REF_Q1_Q4!$L$5:$L$1328,J$28,DB_REF_Q1_Q4!$P$5:$P$1328,"No Satisfecho"))</f>
        <v>7</v>
      </c>
      <c r="K30" s="539">
        <f>IF($J$4="Todas",COUNTIFS(DB_REF_Q1_Q4!$M$5:$M$1328,$B30,DB_REF_Q1_Q4!$L$5:$L$1328,K$28,DB_REF_Q1_Q4!$P$5:$P$1328,"No Satisfecho"),COUNTIFS(DB_REF_Q1_Q4!$O$5:$O$1328,$J$4,DB_REF_Q1_Q4!$M$5:$M$1328,$B30,DB_REF_Q1_Q4!$L$5:$L$1328,K$28,DB_REF_Q1_Q4!$P$5:$P$1328,"No Satisfecho"))</f>
        <v>1</v>
      </c>
      <c r="L30" s="539">
        <f>IF($J$4="Todas",COUNTIFS(DB_REF_Q1_Q4!$M$5:$M$1328,$B30,DB_REF_Q1_Q4!$L$5:$L$1328,L$28,DB_REF_Q1_Q4!$P$5:$P$1328,"No Satisfecho"),COUNTIFS(DB_REF_Q1_Q4!$O$5:$O$1328,$J$4,DB_REF_Q1_Q4!$M$5:$M$1328,$B30,DB_REF_Q1_Q4!$L$5:$L$1328,L$28,DB_REF_Q1_Q4!$P$5:$P$1328,"No Satisfecho"))</f>
        <v>0</v>
      </c>
      <c r="M30" s="543">
        <f t="shared" si="18"/>
        <v>0.35</v>
      </c>
      <c r="N30" s="543">
        <f t="shared" si="18"/>
        <v>1</v>
      </c>
      <c r="O30" s="577">
        <f t="shared" si="18"/>
        <v>0</v>
      </c>
      <c r="P30" s="539">
        <f>IF($J$4="Todas",COUNTIFS(DB_REF_Q1_Q4!$M$5:$M$1328,$B30,DB_REF_Q1_Q4!$L$5:$L$1328,P$28,DB_REF_Q1_Q4!$P$5:$P$1328,"NS/NC"),COUNTIFS(DB_REF_Q1_Q4!$O$5:$O$1328,$J$4,DB_REF_Q1_Q4!$M$5:$M$1328,$B30,DB_REF_Q1_Q4!$L$5:$L$1328,P$28,DB_REF_Q1_Q4!$P$5:$P$1328,"NS/NC"))</f>
        <v>4</v>
      </c>
      <c r="Q30" s="539">
        <f>IF($J$4="Todas",COUNTIFS(DB_REF_Q1_Q4!$M$5:$M$1328,$B30,DB_REF_Q1_Q4!$L$5:$L$1328,Q$28,DB_REF_Q1_Q4!$P$5:$P$1328,"NS/NC"),COUNTIFS(DB_REF_Q1_Q4!$O$5:$O$1328,$J$4,DB_REF_Q1_Q4!$M$5:$M$1328,$B30,DB_REF_Q1_Q4!$L$5:$L$1328,Q$28,DB_REF_Q1_Q4!$P$5:$P$1328,"NS/NC"))</f>
        <v>1</v>
      </c>
      <c r="R30" s="539">
        <f>IF($J$4="Todas",COUNTIFS(DB_REF_Q1_Q4!$M$5:$M$1328,$B30,DB_REF_Q1_Q4!$L$5:$L$1328,R$28,DB_REF_Q1_Q4!$P$5:$P$1328,"NS/NC"),COUNTIFS(DB_REF_Q1_Q4!$O$5:$O$1328,$J$4,DB_REF_Q1_Q4!$M$5:$M$1328,$B30,DB_REF_Q1_Q4!$L$5:$L$1328,R$28,DB_REF_Q1_Q4!$P$5:$P$1328,"NS/NC"))</f>
        <v>0</v>
      </c>
      <c r="S30" s="543">
        <f t="shared" si="19"/>
        <v>3.125E-2</v>
      </c>
      <c r="T30" s="543">
        <f t="shared" si="19"/>
        <v>2.5252525252525255E-3</v>
      </c>
      <c r="U30" s="543">
        <f t="shared" si="19"/>
        <v>0</v>
      </c>
    </row>
    <row r="31" spans="1:21" ht="15" customHeight="1">
      <c r="A31" s="235">
        <v>4</v>
      </c>
      <c r="B31" s="576" t="s">
        <v>385</v>
      </c>
      <c r="C31" s="540">
        <f>IFERROR(IF($B$27="Satisfecho",SUM(D31:F31)/SUM($D$33:$F$33),IF($B$27="No satisfecho",SUM(J31:L31)/SUM($J$33:$L$33),IF($B$27="NS/NC",SUM(P31:R31)/SUM($P$33:$R$33)))),)</f>
        <v>0.43827160493827161</v>
      </c>
      <c r="D31" s="539">
        <f>IF($J$4="Todas",COUNTIFS(DB_REF_Q1_Q4!$M$5:$M$1328,$B31,DB_REF_Q1_Q4!$L$5:$L$1328,D$28,DB_REF_Q1_Q4!$P$5:$P$1328,"Satisfecho"),COUNTIFS(DB_REF_Q1_Q4!$O$5:$O$1328,$J$4,DB_REF_Q1_Q4!$M$5:$M$1328,$B31,DB_REF_Q1_Q4!$L$5:$L$1328,D$28,DB_REF_Q1_Q4!$P$5:$P$1328,"Satisfecho"))</f>
        <v>122</v>
      </c>
      <c r="E31" s="539">
        <f>IF($J$4="Todas",COUNTIFS(DB_REF_Q1_Q4!$M$5:$M$1328,$B31,DB_REF_Q1_Q4!$L$5:$L$1328,E$28,DB_REF_Q1_Q4!$P$5:$P$1328,"Satisfecho"),COUNTIFS(DB_REF_Q1_Q4!$O$5:$O$1328,$J$4,DB_REF_Q1_Q4!$M$5:$M$1328,$B31,DB_REF_Q1_Q4!$L$5:$L$1328,E$28,DB_REF_Q1_Q4!$P$5:$P$1328,"Satisfecho"))</f>
        <v>16</v>
      </c>
      <c r="F31" s="539">
        <f>IF($J$4="Todas",COUNTIFS(DB_REF_Q1_Q4!$M$5:$M$1328,$B31,DB_REF_Q1_Q4!$L$5:$L$1328,F$28,DB_REF_Q1_Q4!$P$5:$P$1328,"Satisfecho"),COUNTIFS(DB_REF_Q1_Q4!$O$5:$O$1328,$J$4,DB_REF_Q1_Q4!$M$5:$M$1328,$B31,DB_REF_Q1_Q4!$L$5:$L$1328,F$28,DB_REF_Q1_Q4!$P$5:$P$1328,"Satisfecho"))</f>
        <v>4</v>
      </c>
      <c r="G31" s="543">
        <f t="shared" si="17"/>
        <v>0.42657342657342656</v>
      </c>
      <c r="H31" s="543">
        <f t="shared" si="17"/>
        <v>0.53333333333333333</v>
      </c>
      <c r="I31" s="543">
        <f t="shared" si="17"/>
        <v>0.5</v>
      </c>
      <c r="J31" s="558">
        <f>IF($J$4="Todas",COUNTIFS(DB_REF_Q1_Q4!$M$5:$M$1328,$B31,DB_REF_Q1_Q4!$L$5:$L$1328,J$28,DB_REF_Q1_Q4!$P$5:$P$1328,"No Satisfecho"),COUNTIFS(DB_REF_Q1_Q4!$O$5:$O$1328,$J$4,DB_REF_Q1_Q4!$M$5:$M$1328,$B31,DB_REF_Q1_Q4!$L$5:$L$1328,J$28,DB_REF_Q1_Q4!$P$5:$P$1328,"No Satisfecho"))</f>
        <v>10</v>
      </c>
      <c r="K31" s="539">
        <f>IF($J$4="Todas",COUNTIFS(DB_REF_Q1_Q4!$M$5:$M$1328,$B31,DB_REF_Q1_Q4!$L$5:$L$1328,K$28,DB_REF_Q1_Q4!$P$5:$P$1328,"No Satisfecho"),COUNTIFS(DB_REF_Q1_Q4!$O$5:$O$1328,$J$4,DB_REF_Q1_Q4!$M$5:$M$1328,$B31,DB_REF_Q1_Q4!$L$5:$L$1328,K$28,DB_REF_Q1_Q4!$P$5:$P$1328,"No Satisfecho"))</f>
        <v>0</v>
      </c>
      <c r="L31" s="539">
        <f>IF($J$4="Todas",COUNTIFS(DB_REF_Q1_Q4!$M$5:$M$1328,$B31,DB_REF_Q1_Q4!$L$5:$L$1328,L$28,DB_REF_Q1_Q4!$P$5:$P$1328,"No Satisfecho"),COUNTIFS(DB_REF_Q1_Q4!$O$5:$O$1328,$J$4,DB_REF_Q1_Q4!$M$5:$M$1328,$B31,DB_REF_Q1_Q4!$L$5:$L$1328,L$28,DB_REF_Q1_Q4!$P$5:$P$1328,"No Satisfecho"))</f>
        <v>0</v>
      </c>
      <c r="M31" s="543">
        <f t="shared" si="18"/>
        <v>0.5</v>
      </c>
      <c r="N31" s="543">
        <f t="shared" si="18"/>
        <v>0</v>
      </c>
      <c r="O31" s="577">
        <f t="shared" si="18"/>
        <v>0</v>
      </c>
      <c r="P31" s="539">
        <f>IF($J$4="Todas",COUNTIFS(DB_REF_Q1_Q4!$M$5:$M$1328,$B31,DB_REF_Q1_Q4!$L$5:$L$1328,P$28,DB_REF_Q1_Q4!$P$5:$P$1328,"NS/NC"),COUNTIFS(DB_REF_Q1_Q4!$O$5:$O$1328,$J$4,DB_REF_Q1_Q4!$M$5:$M$1328,$B31,DB_REF_Q1_Q4!$L$5:$L$1328,P$28,DB_REF_Q1_Q4!$P$5:$P$1328,"NS/NC"))</f>
        <v>0</v>
      </c>
      <c r="Q31" s="539">
        <f>IF($J$4="Todas",COUNTIFS(DB_REF_Q1_Q4!$M$5:$M$1328,$B31,DB_REF_Q1_Q4!$L$5:$L$1328,Q$28,DB_REF_Q1_Q4!$P$5:$P$1328,"NS/NC"),COUNTIFS(DB_REF_Q1_Q4!$O$5:$O$1328,$J$4,DB_REF_Q1_Q4!$M$5:$M$1328,$B31,DB_REF_Q1_Q4!$L$5:$L$1328,Q$28,DB_REF_Q1_Q4!$P$5:$P$1328,"NS/NC"))</f>
        <v>0</v>
      </c>
      <c r="R31" s="539">
        <f>IF($J$4="Todas",COUNTIFS(DB_REF_Q1_Q4!$M$5:$M$1328,$B31,DB_REF_Q1_Q4!$L$5:$L$1328,R$28,DB_REF_Q1_Q4!$P$5:$P$1328,"NS/NC"),COUNTIFS(DB_REF_Q1_Q4!$O$5:$O$1328,$J$4,DB_REF_Q1_Q4!$M$5:$M$1328,$B31,DB_REF_Q1_Q4!$L$5:$L$1328,R$28,DB_REF_Q1_Q4!$P$5:$P$1328,"NS/NC"))</f>
        <v>0</v>
      </c>
      <c r="S31" s="543">
        <f t="shared" si="19"/>
        <v>0</v>
      </c>
      <c r="T31" s="543">
        <f t="shared" si="19"/>
        <v>0</v>
      </c>
      <c r="U31" s="543">
        <f t="shared" si="19"/>
        <v>0</v>
      </c>
    </row>
    <row r="32" spans="1:21" ht="15" customHeight="1" thickBot="1">
      <c r="A32" s="235">
        <v>5</v>
      </c>
      <c r="B32" s="578" t="s">
        <v>387</v>
      </c>
      <c r="C32" s="546">
        <f>IFERROR(IF($B$27="Satisfecho",SUM(D32:F32)/SUM($D$33:$F$33),IF($B$27="No satisfecho",SUM(J32:L32)/SUM($J$33:$L$33),IF($B$27="NS/NC",SUM(P32:R32)/SUM($P$33:$R$33)))),)</f>
        <v>3.3950617283950615E-2</v>
      </c>
      <c r="D32" s="545">
        <f>IF($J$4="Todas",COUNTIFS(DB_REF_Q1_Q4!$M$5:$M$1328,$B32,DB_REF_Q1_Q4!$L$5:$L$1328,D$28,DB_REF_Q1_Q4!$P$5:$P$1328,"Satisfecho"),COUNTIFS(DB_REF_Q1_Q4!$O$5:$O$1328,$J$4,DB_REF_Q1_Q4!$M$5:$M$1328,$B32,DB_REF_Q1_Q4!$L$5:$L$1328,D$28,DB_REF_Q1_Q4!$P$5:$P$1328,"Satisfecho"))</f>
        <v>9</v>
      </c>
      <c r="E32" s="545">
        <f>IF($J$4="Todas",COUNTIFS(DB_REF_Q1_Q4!$M$5:$M$1328,$B32,DB_REF_Q1_Q4!$L$5:$L$1328,E$28,DB_REF_Q1_Q4!$P$5:$P$1328,"Satisfecho"),COUNTIFS(DB_REF_Q1_Q4!$O$5:$O$1328,$J$4,DB_REF_Q1_Q4!$M$5:$M$1328,$B32,DB_REF_Q1_Q4!$L$5:$L$1328,E$28,DB_REF_Q1_Q4!$P$5:$P$1328,"Satisfecho"))</f>
        <v>2</v>
      </c>
      <c r="F32" s="545">
        <f>IF($J$4="Todas",COUNTIFS(DB_REF_Q1_Q4!$M$5:$M$1328,$B32,DB_REF_Q1_Q4!$L$5:$L$1328,F$28,DB_REF_Q1_Q4!$P$5:$P$1328,"Satisfecho"),COUNTIFS(DB_REF_Q1_Q4!$O$5:$O$1328,$J$4,DB_REF_Q1_Q4!$M$5:$M$1328,$B32,DB_REF_Q1_Q4!$L$5:$L$1328,F$28,DB_REF_Q1_Q4!$P$5:$P$1328,"Satisfecho"))</f>
        <v>0</v>
      </c>
      <c r="G32" s="549">
        <f t="shared" si="17"/>
        <v>3.1468531468531472E-2</v>
      </c>
      <c r="H32" s="549">
        <f t="shared" si="17"/>
        <v>6.6666666666666666E-2</v>
      </c>
      <c r="I32" s="549">
        <f t="shared" si="17"/>
        <v>0</v>
      </c>
      <c r="J32" s="559">
        <f>IF($J$4="Todas",COUNTIFS(DB_REF_Q1_Q4!$M$5:$M$1328,$B32,DB_REF_Q1_Q4!$L$5:$L$1328,J$28,DB_REF_Q1_Q4!$P$5:$P$1328,"No Satisfecho"),COUNTIFS(DB_REF_Q1_Q4!$O$5:$O$1328,$J$4,DB_REF_Q1_Q4!$M$5:$M$1328,$B32,DB_REF_Q1_Q4!$L$5:$L$1328,J$28,DB_REF_Q1_Q4!$P$5:$P$1328,"No Satisfecho"))</f>
        <v>3</v>
      </c>
      <c r="K32" s="545">
        <f>IF($J$4="Todas",COUNTIFS(DB_REF_Q1_Q4!$M$5:$M$1328,$B32,DB_REF_Q1_Q4!$L$5:$L$1328,K$28,DB_REF_Q1_Q4!$P$5:$P$1328,"No Satisfecho"),COUNTIFS(DB_REF_Q1_Q4!$O$5:$O$1328,$J$4,DB_REF_Q1_Q4!$M$5:$M$1328,$B32,DB_REF_Q1_Q4!$L$5:$L$1328,K$28,DB_REF_Q1_Q4!$P$5:$P$1328,"No Satisfecho"))</f>
        <v>0</v>
      </c>
      <c r="L32" s="545">
        <f>IF($J$4="Todas",COUNTIFS(DB_REF_Q1_Q4!$M$5:$M$1328,$B32,DB_REF_Q1_Q4!$L$5:$L$1328,L$28,DB_REF_Q1_Q4!$P$5:$P$1328,"No Satisfecho"),COUNTIFS(DB_REF_Q1_Q4!$O$5:$O$1328,$J$4,DB_REF_Q1_Q4!$M$5:$M$1328,$B32,DB_REF_Q1_Q4!$L$5:$L$1328,L$28,DB_REF_Q1_Q4!$P$5:$P$1328,"No Satisfecho"))</f>
        <v>0</v>
      </c>
      <c r="M32" s="549">
        <f t="shared" si="18"/>
        <v>0.15</v>
      </c>
      <c r="N32" s="549">
        <f t="shared" si="18"/>
        <v>0</v>
      </c>
      <c r="O32" s="579">
        <f t="shared" si="18"/>
        <v>0</v>
      </c>
      <c r="P32" s="545">
        <f>IF($J$4="Todas",COUNTIFS(DB_REF_Q1_Q4!$M$5:$M$1328,$B32,DB_REF_Q1_Q4!$L$5:$L$1328,P$28,DB_REF_Q1_Q4!$P$5:$P$1328,"NS/NC"),COUNTIFS(DB_REF_Q1_Q4!$O$5:$O$1328,$J$4,DB_REF_Q1_Q4!$M$5:$M$1328,$B32,DB_REF_Q1_Q4!$L$5:$L$1328,P$28,DB_REF_Q1_Q4!$P$5:$P$1328,"NS/NC"))</f>
        <v>0</v>
      </c>
      <c r="Q32" s="545">
        <f>IF($J$4="Todas",COUNTIFS(DB_REF_Q1_Q4!$M$5:$M$1328,$B32,DB_REF_Q1_Q4!$L$5:$L$1328,Q$28,DB_REF_Q1_Q4!$P$5:$P$1328,"NS/NC"),COUNTIFS(DB_REF_Q1_Q4!$O$5:$O$1328,$J$4,DB_REF_Q1_Q4!$M$5:$M$1328,$B32,DB_REF_Q1_Q4!$L$5:$L$1328,Q$28,DB_REF_Q1_Q4!$P$5:$P$1328,"NS/NC"))</f>
        <v>0</v>
      </c>
      <c r="R32" s="545">
        <f>IF($J$4="Todas",COUNTIFS(DB_REF_Q1_Q4!$M$5:$M$1328,$B32,DB_REF_Q1_Q4!$L$5:$L$1328,R$28,DB_REF_Q1_Q4!$P$5:$P$1328,"NS/NC"),COUNTIFS(DB_REF_Q1_Q4!$O$5:$O$1328,$J$4,DB_REF_Q1_Q4!$M$5:$M$1328,$B32,DB_REF_Q1_Q4!$L$5:$L$1328,R$28,DB_REF_Q1_Q4!$P$5:$P$1328,"NS/NC"))</f>
        <v>0</v>
      </c>
      <c r="S32" s="549">
        <f t="shared" si="19"/>
        <v>0</v>
      </c>
      <c r="T32" s="549">
        <f t="shared" si="19"/>
        <v>0</v>
      </c>
      <c r="U32" s="549">
        <f t="shared" si="19"/>
        <v>0</v>
      </c>
    </row>
    <row r="33" spans="1:32" ht="15" customHeight="1" thickTop="1">
      <c r="B33" s="461">
        <f>B19</f>
        <v>0</v>
      </c>
      <c r="C33" s="371"/>
      <c r="D33" s="241">
        <f>SUM(D29:D32)</f>
        <v>286</v>
      </c>
      <c r="E33" s="241">
        <f>SUM(E29:E32)</f>
        <v>30</v>
      </c>
      <c r="F33" s="241">
        <f>SUM(F29:F32)</f>
        <v>8</v>
      </c>
      <c r="G33" s="298">
        <f>IFERROR(D33/#REF!,)</f>
        <v>0</v>
      </c>
      <c r="H33" s="298">
        <f>IFERROR(E33/#REF!,)</f>
        <v>0</v>
      </c>
      <c r="I33" s="298">
        <f>IFERROR(F33/#REF!,)</f>
        <v>0</v>
      </c>
      <c r="J33" s="241">
        <f>SUM(J29:J32)</f>
        <v>20</v>
      </c>
      <c r="K33" s="241">
        <f>SUM(K29:K32)</f>
        <v>1</v>
      </c>
      <c r="L33" s="241">
        <f>SUM(L29:L32)</f>
        <v>0</v>
      </c>
      <c r="M33" s="298">
        <f>IFERROR(J33/#REF!,)</f>
        <v>0</v>
      </c>
      <c r="N33" s="298">
        <f>IFERROR(K33/#REF!,)</f>
        <v>0</v>
      </c>
      <c r="O33" s="298">
        <f>IFERROR(L33/#REF!,)</f>
        <v>0</v>
      </c>
      <c r="P33" s="241">
        <f>SUM(P29:P32)</f>
        <v>128</v>
      </c>
      <c r="Q33" s="241">
        <f>SUM(Q29:Q32)</f>
        <v>396</v>
      </c>
      <c r="R33" s="241">
        <f>SUM(R29:R32)</f>
        <v>381</v>
      </c>
      <c r="S33" s="298">
        <f>IFERROR(P33/#REF!,)</f>
        <v>0</v>
      </c>
      <c r="T33" s="298">
        <f>IFERROR(Q33/#REF!,)</f>
        <v>0</v>
      </c>
      <c r="U33" s="298">
        <f>IFERROR(R33/#REF!,)</f>
        <v>0</v>
      </c>
    </row>
    <row r="34" spans="1:32" ht="15" customHeight="1">
      <c r="C34" s="249"/>
      <c r="D34" s="249"/>
      <c r="I34" s="238"/>
      <c r="O34" s="236"/>
    </row>
    <row r="35" spans="1:32" ht="15" customHeight="1">
      <c r="C35" s="249"/>
      <c r="D35" s="309" t="s">
        <v>621</v>
      </c>
      <c r="I35" s="238"/>
      <c r="O35" s="236"/>
    </row>
    <row r="36" spans="1:32" ht="15" customHeight="1">
      <c r="B36" s="253" t="s">
        <v>357</v>
      </c>
      <c r="C36" s="283" t="str">
        <f>$J$5</f>
        <v>Todas</v>
      </c>
      <c r="D36" s="569" t="s">
        <v>314</v>
      </c>
      <c r="E36" s="569"/>
      <c r="F36" s="569"/>
      <c r="G36" s="569"/>
      <c r="H36" s="580" t="s">
        <v>315</v>
      </c>
      <c r="I36" s="569"/>
      <c r="J36" s="569"/>
      <c r="K36" s="580"/>
      <c r="L36" s="569"/>
      <c r="M36" s="569"/>
      <c r="N36" s="580" t="s">
        <v>316</v>
      </c>
      <c r="O36" s="569"/>
      <c r="P36" s="569"/>
      <c r="Q36" s="581"/>
      <c r="R36" s="580"/>
      <c r="S36" s="569"/>
      <c r="T36" s="569"/>
      <c r="U36" s="569"/>
    </row>
    <row r="37" spans="1:32" ht="15" customHeight="1">
      <c r="B37" s="253" t="s">
        <v>378</v>
      </c>
      <c r="C37" s="283" t="str">
        <f>$J$4</f>
        <v>Todas</v>
      </c>
      <c r="D37" s="582" t="s">
        <v>303</v>
      </c>
      <c r="E37" s="582" t="s">
        <v>304</v>
      </c>
      <c r="F37" s="583" t="s">
        <v>303</v>
      </c>
      <c r="G37" s="584" t="s">
        <v>304</v>
      </c>
      <c r="H37" s="585" t="s">
        <v>25</v>
      </c>
      <c r="I37" s="582" t="s">
        <v>51</v>
      </c>
      <c r="J37" s="582" t="s">
        <v>52</v>
      </c>
      <c r="K37" s="583" t="s">
        <v>25</v>
      </c>
      <c r="L37" s="583" t="s">
        <v>51</v>
      </c>
      <c r="M37" s="584" t="s">
        <v>52</v>
      </c>
      <c r="N37" s="585" t="s">
        <v>49</v>
      </c>
      <c r="O37" s="582" t="s">
        <v>50</v>
      </c>
      <c r="P37" s="582" t="s">
        <v>48</v>
      </c>
      <c r="Q37" s="582" t="s">
        <v>47</v>
      </c>
      <c r="R37" s="583" t="s">
        <v>49</v>
      </c>
      <c r="S37" s="583" t="s">
        <v>50</v>
      </c>
      <c r="T37" s="583" t="s">
        <v>48</v>
      </c>
      <c r="U37" s="583" t="s">
        <v>47</v>
      </c>
    </row>
    <row r="38" spans="1:32" ht="15" customHeight="1">
      <c r="B38" s="586" t="s">
        <v>368</v>
      </c>
      <c r="C38" s="587">
        <f>IFERROR(SUM(D38:E38)/SUM($D$41:$E$41),)</f>
        <v>0.25919999999999999</v>
      </c>
      <c r="D38" s="534">
        <f>IF(AND($J$5="Todas",$J$4="Todas"),COUNTIFS(DB_REF_Q1_Q4!$P$5:$P$1328,$B38,DB_REF_Q1_Q4!$E$5:$E$1328,D$37),IF($J$5="Todas",COUNTIFS(DB_REF_Q1_Q4!$O$5:$O$1328,$J$4,DB_REF_Q1_Q4!$P$5:$P$1328,$B38,DB_REF_Q1_Q4!$E$5:$E$1328,D$37),IF($J$4="Todas",COUNTIFS(DB_REF_Q1_Q4!$L$5:$L$1328,$J$5,DB_REF_Q1_Q4!$P$5:$P$1328,$B38,DB_REF_Q1_Q4!$E$5:$E$1328,D$37),COUNTIFS(DB_REF_Q1_Q4!$O$5:$O$1328,$J$4,DB_REF_Q1_Q4!$L$5:$L$1328,$J$5,DB_REF_Q1_Q4!$P$5:$P$1328,$B38,DB_REF_Q1_Q4!$E$5:$E$1328,D$37))))</f>
        <v>156</v>
      </c>
      <c r="E38" s="534">
        <f>IF(AND($J$5="Todas",$J$4="Todas"),COUNTIFS(DB_REF_Q1_Q4!$P$5:$P$1328,$B38,DB_REF_Q1_Q4!$E$5:$E$1328,E$37),IF($J$5="Todas",COUNTIFS(DB_REF_Q1_Q4!$O$5:$O$1328,$J$4,DB_REF_Q1_Q4!$P$5:$P$1328,$B38,DB_REF_Q1_Q4!$E$5:$E$1328,E$37),IF($J$4="Todas",COUNTIFS(DB_REF_Q1_Q4!$L$5:$L$1328,$J$5,DB_REF_Q1_Q4!$P$5:$P$1328,$B38,DB_REF_Q1_Q4!$E$5:$E$1328,E$37),COUNTIFS(DB_REF_Q1_Q4!$O$5:$O$1328,$J$4,DB_REF_Q1_Q4!$L$5:$L$1328,$J$5,DB_REF_Q1_Q4!$P$5:$P$1328,$B38,DB_REF_Q1_Q4!$E$5:$E$1328,E$37))))</f>
        <v>168</v>
      </c>
      <c r="F38" s="538">
        <f t="shared" ref="F38:G40" si="20">IFERROR(D38/D$41,)</f>
        <v>0.31707317073170732</v>
      </c>
      <c r="G38" s="575">
        <f t="shared" si="20"/>
        <v>0.22163588390501318</v>
      </c>
      <c r="H38" s="557">
        <f>IF(AND($J$5="Todas",$J$4="Todas"),COUNTIFS(DB_REF_Q1_Q4!$P$5:$P$1328,$B38,DB_REF_Q1_Q4!$D$5:$D$1328,H$37),IF($J$5="Todas",COUNTIFS(DB_REF_Q1_Q4!$O$5:$O$1328,$J$4,DB_REF_Q1_Q4!$P$5:$P$1328,$B38,DB_REF_Q1_Q4!$D$5:$D$1328,H$37),IF($J$4="Todas",COUNTIFS(DB_REF_Q1_Q4!$L$5:$L$1328,$J$5,DB_REF_Q1_Q4!$P$5:$P$1328,$B38,DB_REF_Q1_Q4!$D$5:$D$1328,H$37),COUNTIFS(DB_REF_Q1_Q4!$O$5:$O$1328,$J$4,DB_REF_Q1_Q4!$L$5:$L$1328,$J$5,DB_REF_Q1_Q4!$P$5:$P$1328,$B38,DB_REF_Q1_Q4!$D$5:$D$1328,H$37))))</f>
        <v>68</v>
      </c>
      <c r="I38" s="534">
        <f>IF(AND($J$5="Todas",$J$4="Todas"),COUNTIFS(DB_REF_Q1_Q4!$P$5:$P$1328,$B38,DB_REF_Q1_Q4!$D$5:$D$1328,I$37),IF($J$5="Todas",COUNTIFS(DB_REF_Q1_Q4!$O$5:$O$1328,$J$4,DB_REF_Q1_Q4!$P$5:$P$1328,$B38,DB_REF_Q1_Q4!$D$5:$D$1328,I$37),IF($J$4="Todas",COUNTIFS(DB_REF_Q1_Q4!$L$5:$L$1328,$J$5,DB_REF_Q1_Q4!$P$5:$P$1328,$B38,DB_REF_Q1_Q4!$D$5:$D$1328,I$37),COUNTIFS(DB_REF_Q1_Q4!$O$5:$O$1328,$J$4,DB_REF_Q1_Q4!$L$5:$L$1328,$J$5,DB_REF_Q1_Q4!$P$5:$P$1328,$B38,DB_REF_Q1_Q4!$D$5:$D$1328,I$37))))</f>
        <v>132</v>
      </c>
      <c r="J38" s="534">
        <f>IF(AND($J$5="Todas",$J$4="Todas"),COUNTIFS(DB_REF_Q1_Q4!$P$5:$P$1328,$B38,DB_REF_Q1_Q4!$D$5:$D$1328,J$37),IF($J$5="Todas",COUNTIFS(DB_REF_Q1_Q4!$O$5:$O$1328,$J$4,DB_REF_Q1_Q4!$P$5:$P$1328,$B38,DB_REF_Q1_Q4!$D$5:$D$1328,J$37),IF($J$4="Todas",COUNTIFS(DB_REF_Q1_Q4!$L$5:$L$1328,$J$5,DB_REF_Q1_Q4!$P$5:$P$1328,$B38,DB_REF_Q1_Q4!$D$5:$D$1328,J$37),COUNTIFS(DB_REF_Q1_Q4!$O$5:$O$1328,$J$4,DB_REF_Q1_Q4!$L$5:$L$1328,$J$5,DB_REF_Q1_Q4!$P$5:$P$1328,$B38,DB_REF_Q1_Q4!$D$5:$D$1328,J$37))))</f>
        <v>124</v>
      </c>
      <c r="K38" s="538">
        <f t="shared" ref="K38:M40" si="21">IFERROR(H38/H$41,)</f>
        <v>0.25563909774436089</v>
      </c>
      <c r="L38" s="538">
        <f t="shared" si="21"/>
        <v>0.24043715846994534</v>
      </c>
      <c r="M38" s="575">
        <f t="shared" si="21"/>
        <v>0.28505747126436781</v>
      </c>
      <c r="N38" s="557">
        <f>IF(AND($J$5="Todas",$J$4="Todas"),COUNTIFS(DB_REF_Q1_Q4!$P$5:$P$1328,$B38,DB_REF_Q1_Q4!$F$5:$F$1328,N$37),IF($J$5="Todas",COUNTIFS(DB_REF_Q1_Q4!$O$5:$O$1328,$J$4,DB_REF_Q1_Q4!$P$5:$P$1328,$B38,DB_REF_Q1_Q4!$F$5:$F$1328,N$37),IF($J$4="Todas",COUNTIFS(DB_REF_Q1_Q4!$L$5:$L$1328,$J$5,DB_REF_Q1_Q4!$P$5:$P$1328,$B38,DB_REF_Q1_Q4!$F$5:$F$1328,N$37),COUNTIFS(DB_REF_Q1_Q4!$O$5:$O$1328,$J$4,DB_REF_Q1_Q4!$L$5:$L$1328,$J$5,DB_REF_Q1_Q4!$P$5:$P$1328,$B38,DB_REF_Q1_Q4!$F$5:$F$1328,N$37))))</f>
        <v>105</v>
      </c>
      <c r="O38" s="534">
        <f>IF(AND($J$5="Todas",$J$4="Todas"),COUNTIFS(DB_REF_Q1_Q4!$P$5:$P$1328,$B38,DB_REF_Q1_Q4!$F$5:$F$1328,O$37),IF($J$5="Todas",COUNTIFS(DB_REF_Q1_Q4!$O$5:$O$1328,$J$4,DB_REF_Q1_Q4!$P$5:$P$1328,$B38,DB_REF_Q1_Q4!$F$5:$F$1328,O$37),IF($J$4="Todas",COUNTIFS(DB_REF_Q1_Q4!$L$5:$L$1328,$J$5,DB_REF_Q1_Q4!$P$5:$P$1328,$B38,DB_REF_Q1_Q4!$F$5:$F$1328,O$37),COUNTIFS(DB_REF_Q1_Q4!$O$5:$O$1328,$J$4,DB_REF_Q1_Q4!$L$5:$L$1328,$J$5,DB_REF_Q1_Q4!$P$5:$P$1328,$B38,DB_REF_Q1_Q4!$F$5:$F$1328,O$37))))</f>
        <v>107</v>
      </c>
      <c r="P38" s="534">
        <f>IF(AND($J$5="Todas",$J$4="Todas"),COUNTIFS(DB_REF_Q1_Q4!$P$5:$P$1328,$B38,DB_REF_Q1_Q4!$F$5:$F$1328,P$37),IF($J$5="Todas",COUNTIFS(DB_REF_Q1_Q4!$O$5:$O$1328,$J$4,DB_REF_Q1_Q4!$P$5:$P$1328,$B38,DB_REF_Q1_Q4!$F$5:$F$1328,P$37),IF($J$4="Todas",COUNTIFS(DB_REF_Q1_Q4!$L$5:$L$1328,$J$5,DB_REF_Q1_Q4!$P$5:$P$1328,$B38,DB_REF_Q1_Q4!$F$5:$F$1328,P$37),COUNTIFS(DB_REF_Q1_Q4!$O$5:$O$1328,$J$4,DB_REF_Q1_Q4!$L$5:$L$1328,$J$5,DB_REF_Q1_Q4!$P$5:$P$1328,$B38,DB_REF_Q1_Q4!$F$5:$F$1328,P$37))))</f>
        <v>110</v>
      </c>
      <c r="Q38" s="534">
        <f>IF(AND($J$5="Todas",$J$4="Todas"),COUNTIFS(DB_REF_Q1_Q4!$P$5:$P$1328,$B38,DB_REF_Q1_Q4!$F$5:$F$1328,Q$37),IF($J$5="Todas",COUNTIFS(DB_REF_Q1_Q4!$O$5:$O$1328,$J$4,DB_REF_Q1_Q4!$P$5:$P$1328,$B38,DB_REF_Q1_Q4!$F$5:$F$1328,Q$37),IF($J$4="Todas",COUNTIFS(DB_REF_Q1_Q4!$L$5:$L$1328,$J$5,DB_REF_Q1_Q4!$P$5:$P$1328,$B38,DB_REF_Q1_Q4!$F$5:$F$1328,Q$37),COUNTIFS(DB_REF_Q1_Q4!$O$5:$O$1328,$J$4,DB_REF_Q1_Q4!$L$5:$L$1328,$J$5,DB_REF_Q1_Q4!$P$5:$P$1328,$B38,DB_REF_Q1_Q4!$F$5:$F$1328,Q$37))))</f>
        <v>2</v>
      </c>
      <c r="R38" s="538">
        <f t="shared" ref="R38:U40" si="22">IFERROR(N38/N$41,)</f>
        <v>0.234375</v>
      </c>
      <c r="S38" s="538">
        <f t="shared" si="22"/>
        <v>0.25176470588235295</v>
      </c>
      <c r="T38" s="538">
        <f t="shared" si="22"/>
        <v>0.29891304347826086</v>
      </c>
      <c r="U38" s="538">
        <f t="shared" si="22"/>
        <v>0.22222222222222221</v>
      </c>
    </row>
    <row r="39" spans="1:32" ht="15" customHeight="1">
      <c r="B39" s="588" t="s">
        <v>370</v>
      </c>
      <c r="C39" s="589">
        <f>IFERROR(SUM(D39:E39)/SUM($D$41:$E$41),)</f>
        <v>1.6799999999999999E-2</v>
      </c>
      <c r="D39" s="539">
        <f>IF(AND($J$5="Todas",$J$4="Todas"),COUNTIFS(DB_REF_Q1_Q4!$P$5:$P$1328,$B39,DB_REF_Q1_Q4!$E$5:$E$1328,D$37),IF($J$5="Todas",COUNTIFS(DB_REF_Q1_Q4!$O$5:$O$1328,$J$4,DB_REF_Q1_Q4!$P$5:$P$1328,$B39,DB_REF_Q1_Q4!$E$5:$E$1328,D$37),IF($J$4="Todas",COUNTIFS(DB_REF_Q1_Q4!$L$5:$L$1328,$J$5,DB_REF_Q1_Q4!$P$5:$P$1328,$B39,DB_REF_Q1_Q4!$E$5:$E$1328,D$37),COUNTIFS(DB_REF_Q1_Q4!$O$5:$O$1328,$J$4,DB_REF_Q1_Q4!$L$5:$L$1328,$J$5,DB_REF_Q1_Q4!$P$5:$P$1328,$B39,DB_REF_Q1_Q4!$E$5:$E$1328,D$37))))</f>
        <v>8</v>
      </c>
      <c r="E39" s="539">
        <f>IF(AND($J$5="Todas",$J$4="Todas"),COUNTIFS(DB_REF_Q1_Q4!$P$5:$P$1328,$B39,DB_REF_Q1_Q4!$E$5:$E$1328,E$37),IF($J$5="Todas",COUNTIFS(DB_REF_Q1_Q4!$O$5:$O$1328,$J$4,DB_REF_Q1_Q4!$P$5:$P$1328,$B39,DB_REF_Q1_Q4!$E$5:$E$1328,E$37),IF($J$4="Todas",COUNTIFS(DB_REF_Q1_Q4!$L$5:$L$1328,$J$5,DB_REF_Q1_Q4!$P$5:$P$1328,$B39,DB_REF_Q1_Q4!$E$5:$E$1328,E$37),COUNTIFS(DB_REF_Q1_Q4!$O$5:$O$1328,$J$4,DB_REF_Q1_Q4!$L$5:$L$1328,$J$5,DB_REF_Q1_Q4!$P$5:$P$1328,$B39,DB_REF_Q1_Q4!$E$5:$E$1328,E$37))))</f>
        <v>13</v>
      </c>
      <c r="F39" s="543">
        <f t="shared" si="20"/>
        <v>1.6260162601626018E-2</v>
      </c>
      <c r="G39" s="577">
        <f t="shared" si="20"/>
        <v>1.7150395778364115E-2</v>
      </c>
      <c r="H39" s="558">
        <f>IF(AND($J$5="Todas",$J$4="Todas"),COUNTIFS(DB_REF_Q1_Q4!$P$5:$P$1328,$B39,DB_REF_Q1_Q4!$D$5:$D$1328,H$37),IF($J$5="Todas",COUNTIFS(DB_REF_Q1_Q4!$O$5:$O$1328,$J$4,DB_REF_Q1_Q4!$P$5:$P$1328,$B39,DB_REF_Q1_Q4!$D$5:$D$1328,H$37),IF($J$4="Todas",COUNTIFS(DB_REF_Q1_Q4!$L$5:$L$1328,$J$5,DB_REF_Q1_Q4!$P$5:$P$1328,$B39,DB_REF_Q1_Q4!$D$5:$D$1328,H$37),COUNTIFS(DB_REF_Q1_Q4!$O$5:$O$1328,$J$4,DB_REF_Q1_Q4!$L$5:$L$1328,$J$5,DB_REF_Q1_Q4!$P$5:$P$1328,$B39,DB_REF_Q1_Q4!$D$5:$D$1328,H$37))))</f>
        <v>7</v>
      </c>
      <c r="I39" s="539">
        <f>IF(AND($J$5="Todas",$J$4="Todas"),COUNTIFS(DB_REF_Q1_Q4!$P$5:$P$1328,$B39,DB_REF_Q1_Q4!$D$5:$D$1328,I$37),IF($J$5="Todas",COUNTIFS(DB_REF_Q1_Q4!$O$5:$O$1328,$J$4,DB_REF_Q1_Q4!$P$5:$P$1328,$B39,DB_REF_Q1_Q4!$D$5:$D$1328,I$37),IF($J$4="Todas",COUNTIFS(DB_REF_Q1_Q4!$L$5:$L$1328,$J$5,DB_REF_Q1_Q4!$P$5:$P$1328,$B39,DB_REF_Q1_Q4!$D$5:$D$1328,I$37),COUNTIFS(DB_REF_Q1_Q4!$O$5:$O$1328,$J$4,DB_REF_Q1_Q4!$L$5:$L$1328,$J$5,DB_REF_Q1_Q4!$P$5:$P$1328,$B39,DB_REF_Q1_Q4!$D$5:$D$1328,I$37))))</f>
        <v>6</v>
      </c>
      <c r="J39" s="539">
        <f>IF(AND($J$5="Todas",$J$4="Todas"),COUNTIFS(DB_REF_Q1_Q4!$P$5:$P$1328,$B39,DB_REF_Q1_Q4!$D$5:$D$1328,J$37),IF($J$5="Todas",COUNTIFS(DB_REF_Q1_Q4!$O$5:$O$1328,$J$4,DB_REF_Q1_Q4!$P$5:$P$1328,$B39,DB_REF_Q1_Q4!$D$5:$D$1328,J$37),IF($J$4="Todas",COUNTIFS(DB_REF_Q1_Q4!$L$5:$L$1328,$J$5,DB_REF_Q1_Q4!$P$5:$P$1328,$B39,DB_REF_Q1_Q4!$D$5:$D$1328,J$37),COUNTIFS(DB_REF_Q1_Q4!$O$5:$O$1328,$J$4,DB_REF_Q1_Q4!$L$5:$L$1328,$J$5,DB_REF_Q1_Q4!$P$5:$P$1328,$B39,DB_REF_Q1_Q4!$D$5:$D$1328,J$37))))</f>
        <v>8</v>
      </c>
      <c r="K39" s="543">
        <f t="shared" si="21"/>
        <v>2.6315789473684209E-2</v>
      </c>
      <c r="L39" s="543">
        <f t="shared" si="21"/>
        <v>1.092896174863388E-2</v>
      </c>
      <c r="M39" s="577">
        <f t="shared" si="21"/>
        <v>1.8390804597701149E-2</v>
      </c>
      <c r="N39" s="558">
        <f>IF(AND($J$5="Todas",$J$4="Todas"),COUNTIFS(DB_REF_Q1_Q4!$P$5:$P$1328,$B39,DB_REF_Q1_Q4!$F$5:$F$1328,N$37),IF($J$5="Todas",COUNTIFS(DB_REF_Q1_Q4!$O$5:$O$1328,$J$4,DB_REF_Q1_Q4!$P$5:$P$1328,$B39,DB_REF_Q1_Q4!$F$5:$F$1328,N$37),IF($J$4="Todas",COUNTIFS(DB_REF_Q1_Q4!$L$5:$L$1328,$J$5,DB_REF_Q1_Q4!$P$5:$P$1328,$B39,DB_REF_Q1_Q4!$F$5:$F$1328,N$37),COUNTIFS(DB_REF_Q1_Q4!$O$5:$O$1328,$J$4,DB_REF_Q1_Q4!$L$5:$L$1328,$J$5,DB_REF_Q1_Q4!$P$5:$P$1328,$B39,DB_REF_Q1_Q4!$F$5:$F$1328,N$37))))</f>
        <v>6</v>
      </c>
      <c r="O39" s="539">
        <f>IF(AND($J$5="Todas",$J$4="Todas"),COUNTIFS(DB_REF_Q1_Q4!$P$5:$P$1328,$B39,DB_REF_Q1_Q4!$F$5:$F$1328,O$37),IF($J$5="Todas",COUNTIFS(DB_REF_Q1_Q4!$O$5:$O$1328,$J$4,DB_REF_Q1_Q4!$P$5:$P$1328,$B39,DB_REF_Q1_Q4!$F$5:$F$1328,O$37),IF($J$4="Todas",COUNTIFS(DB_REF_Q1_Q4!$L$5:$L$1328,$J$5,DB_REF_Q1_Q4!$P$5:$P$1328,$B39,DB_REF_Q1_Q4!$F$5:$F$1328,O$37),COUNTIFS(DB_REF_Q1_Q4!$O$5:$O$1328,$J$4,DB_REF_Q1_Q4!$L$5:$L$1328,$J$5,DB_REF_Q1_Q4!$P$5:$P$1328,$B39,DB_REF_Q1_Q4!$F$5:$F$1328,O$37))))</f>
        <v>2</v>
      </c>
      <c r="P39" s="539">
        <f>IF(AND($J$5="Todas",$J$4="Todas"),COUNTIFS(DB_REF_Q1_Q4!$P$5:$P$1328,$B39,DB_REF_Q1_Q4!$F$5:$F$1328,P$37),IF($J$5="Todas",COUNTIFS(DB_REF_Q1_Q4!$O$5:$O$1328,$J$4,DB_REF_Q1_Q4!$P$5:$P$1328,$B39,DB_REF_Q1_Q4!$F$5:$F$1328,P$37),IF($J$4="Todas",COUNTIFS(DB_REF_Q1_Q4!$L$5:$L$1328,$J$5,DB_REF_Q1_Q4!$P$5:$P$1328,$B39,DB_REF_Q1_Q4!$F$5:$F$1328,P$37),COUNTIFS(DB_REF_Q1_Q4!$O$5:$O$1328,$J$4,DB_REF_Q1_Q4!$L$5:$L$1328,$J$5,DB_REF_Q1_Q4!$P$5:$P$1328,$B39,DB_REF_Q1_Q4!$F$5:$F$1328,P$37))))</f>
        <v>13</v>
      </c>
      <c r="Q39" s="539">
        <f>IF(AND($J$5="Todas",$J$4="Todas"),COUNTIFS(DB_REF_Q1_Q4!$P$5:$P$1328,$B39,DB_REF_Q1_Q4!$F$5:$F$1328,Q$37),IF($J$5="Todas",COUNTIFS(DB_REF_Q1_Q4!$O$5:$O$1328,$J$4,DB_REF_Q1_Q4!$P$5:$P$1328,$B39,DB_REF_Q1_Q4!$F$5:$F$1328,Q$37),IF($J$4="Todas",COUNTIFS(DB_REF_Q1_Q4!$L$5:$L$1328,$J$5,DB_REF_Q1_Q4!$P$5:$P$1328,$B39,DB_REF_Q1_Q4!$F$5:$F$1328,Q$37),COUNTIFS(DB_REF_Q1_Q4!$O$5:$O$1328,$J$4,DB_REF_Q1_Q4!$L$5:$L$1328,$J$5,DB_REF_Q1_Q4!$P$5:$P$1328,$B39,DB_REF_Q1_Q4!$F$5:$F$1328,Q$37))))</f>
        <v>0</v>
      </c>
      <c r="R39" s="543">
        <f t="shared" si="22"/>
        <v>1.3392857142857142E-2</v>
      </c>
      <c r="S39" s="543">
        <f t="shared" si="22"/>
        <v>4.7058823529411761E-3</v>
      </c>
      <c r="T39" s="543">
        <f t="shared" si="22"/>
        <v>3.5326086956521736E-2</v>
      </c>
      <c r="U39" s="543">
        <f t="shared" si="22"/>
        <v>0</v>
      </c>
    </row>
    <row r="40" spans="1:32" ht="15" customHeight="1" thickBot="1">
      <c r="B40" s="590" t="s">
        <v>359</v>
      </c>
      <c r="C40" s="591">
        <f>IFERROR(SUM(D40:E40)/SUM($D$41:$E$41),)</f>
        <v>0.72399999999999998</v>
      </c>
      <c r="D40" s="545">
        <f>IF(AND($J$5="Todas",$J$4="Todas"),COUNTIFS(DB_REF_Q1_Q4!$P$5:$P$1328,$B40,DB_REF_Q1_Q4!$E$5:$E$1328,D$37),IF($J$5="Todas",COUNTIFS(DB_REF_Q1_Q4!$O$5:$O$1328,$J$4,DB_REF_Q1_Q4!$P$5:$P$1328,$B40,DB_REF_Q1_Q4!$E$5:$E$1328,D$37),IF($J$4="Todas",COUNTIFS(DB_REF_Q1_Q4!$L$5:$L$1328,$J$5,DB_REF_Q1_Q4!$P$5:$P$1328,$B40,DB_REF_Q1_Q4!$E$5:$E$1328,D$37),COUNTIFS(DB_REF_Q1_Q4!$O$5:$O$1328,$J$4,DB_REF_Q1_Q4!$L$5:$L$1328,$J$5,DB_REF_Q1_Q4!$P$5:$P$1328,$B40,DB_REF_Q1_Q4!$E$5:$E$1328,D$37))))</f>
        <v>328</v>
      </c>
      <c r="E40" s="545">
        <f>IF(AND($J$5="Todas",$J$4="Todas"),COUNTIFS(DB_REF_Q1_Q4!$P$5:$P$1328,$B40,DB_REF_Q1_Q4!$E$5:$E$1328,E$37),IF($J$5="Todas",COUNTIFS(DB_REF_Q1_Q4!$O$5:$O$1328,$J$4,DB_REF_Q1_Q4!$P$5:$P$1328,$B40,DB_REF_Q1_Q4!$E$5:$E$1328,E$37),IF($J$4="Todas",COUNTIFS(DB_REF_Q1_Q4!$L$5:$L$1328,$J$5,DB_REF_Q1_Q4!$P$5:$P$1328,$B40,DB_REF_Q1_Q4!$E$5:$E$1328,E$37),COUNTIFS(DB_REF_Q1_Q4!$O$5:$O$1328,$J$4,DB_REF_Q1_Q4!$L$5:$L$1328,$J$5,DB_REF_Q1_Q4!$P$5:$P$1328,$B40,DB_REF_Q1_Q4!$E$5:$E$1328,E$37))))</f>
        <v>577</v>
      </c>
      <c r="F40" s="549">
        <f t="shared" si="20"/>
        <v>0.66666666666666663</v>
      </c>
      <c r="G40" s="579">
        <f t="shared" si="20"/>
        <v>0.76121372031662271</v>
      </c>
      <c r="H40" s="559">
        <f>IF(AND($J$5="Todas",$J$4="Todas"),COUNTIFS(DB_REF_Q1_Q4!$P$5:$P$1328,$B40,DB_REF_Q1_Q4!$D$5:$D$1328,H$37),IF($J$5="Todas",COUNTIFS(DB_REF_Q1_Q4!$O$5:$O$1328,$J$4,DB_REF_Q1_Q4!$P$5:$P$1328,$B40,DB_REF_Q1_Q4!$D$5:$D$1328,H$37),IF($J$4="Todas",COUNTIFS(DB_REF_Q1_Q4!$L$5:$L$1328,$J$5,DB_REF_Q1_Q4!$P$5:$P$1328,$B40,DB_REF_Q1_Q4!$D$5:$D$1328,H$37),COUNTIFS(DB_REF_Q1_Q4!$O$5:$O$1328,$J$4,DB_REF_Q1_Q4!$L$5:$L$1328,$J$5,DB_REF_Q1_Q4!$P$5:$P$1328,$B40,DB_REF_Q1_Q4!$D$5:$D$1328,H$37))))</f>
        <v>191</v>
      </c>
      <c r="I40" s="545">
        <f>IF(AND($J$5="Todas",$J$4="Todas"),COUNTIFS(DB_REF_Q1_Q4!$P$5:$P$1328,$B40,DB_REF_Q1_Q4!$D$5:$D$1328,I$37),IF($J$5="Todas",COUNTIFS(DB_REF_Q1_Q4!$O$5:$O$1328,$J$4,DB_REF_Q1_Q4!$P$5:$P$1328,$B40,DB_REF_Q1_Q4!$D$5:$D$1328,I$37),IF($J$4="Todas",COUNTIFS(DB_REF_Q1_Q4!$L$5:$L$1328,$J$5,DB_REF_Q1_Q4!$P$5:$P$1328,$B40,DB_REF_Q1_Q4!$D$5:$D$1328,I$37),COUNTIFS(DB_REF_Q1_Q4!$O$5:$O$1328,$J$4,DB_REF_Q1_Q4!$L$5:$L$1328,$J$5,DB_REF_Q1_Q4!$P$5:$P$1328,$B40,DB_REF_Q1_Q4!$D$5:$D$1328,I$37))))</f>
        <v>411</v>
      </c>
      <c r="J40" s="545">
        <f>IF(AND($J$5="Todas",$J$4="Todas"),COUNTIFS(DB_REF_Q1_Q4!$P$5:$P$1328,$B40,DB_REF_Q1_Q4!$D$5:$D$1328,J$37),IF($J$5="Todas",COUNTIFS(DB_REF_Q1_Q4!$O$5:$O$1328,$J$4,DB_REF_Q1_Q4!$P$5:$P$1328,$B40,DB_REF_Q1_Q4!$D$5:$D$1328,J$37),IF($J$4="Todas",COUNTIFS(DB_REF_Q1_Q4!$L$5:$L$1328,$J$5,DB_REF_Q1_Q4!$P$5:$P$1328,$B40,DB_REF_Q1_Q4!$D$5:$D$1328,J$37),COUNTIFS(DB_REF_Q1_Q4!$O$5:$O$1328,$J$4,DB_REF_Q1_Q4!$L$5:$L$1328,$J$5,DB_REF_Q1_Q4!$P$5:$P$1328,$B40,DB_REF_Q1_Q4!$D$5:$D$1328,J$37))))</f>
        <v>303</v>
      </c>
      <c r="K40" s="549">
        <f t="shared" si="21"/>
        <v>0.71804511278195493</v>
      </c>
      <c r="L40" s="549">
        <f t="shared" si="21"/>
        <v>0.74863387978142082</v>
      </c>
      <c r="M40" s="579">
        <f t="shared" si="21"/>
        <v>0.69655172413793098</v>
      </c>
      <c r="N40" s="559">
        <f>IF(AND($J$5="Todas",$J$4="Todas"),COUNTIFS(DB_REF_Q1_Q4!$P$5:$P$1328,$B40,DB_REF_Q1_Q4!$F$5:$F$1328,N$37),IF($J$5="Todas",COUNTIFS(DB_REF_Q1_Q4!$O$5:$O$1328,$J$4,DB_REF_Q1_Q4!$P$5:$P$1328,$B40,DB_REF_Q1_Q4!$F$5:$F$1328,N$37),IF($J$4="Todas",COUNTIFS(DB_REF_Q1_Q4!$L$5:$L$1328,$J$5,DB_REF_Q1_Q4!$P$5:$P$1328,$B40,DB_REF_Q1_Q4!$F$5:$F$1328,N$37),COUNTIFS(DB_REF_Q1_Q4!$O$5:$O$1328,$J$4,DB_REF_Q1_Q4!$L$5:$L$1328,$J$5,DB_REF_Q1_Q4!$P$5:$P$1328,$B40,DB_REF_Q1_Q4!$F$5:$F$1328,N$37))))</f>
        <v>337</v>
      </c>
      <c r="O40" s="545">
        <f>IF(AND($J$5="Todas",$J$4="Todas"),COUNTIFS(DB_REF_Q1_Q4!$P$5:$P$1328,$B40,DB_REF_Q1_Q4!$F$5:$F$1328,O$37),IF($J$5="Todas",COUNTIFS(DB_REF_Q1_Q4!$O$5:$O$1328,$J$4,DB_REF_Q1_Q4!$P$5:$P$1328,$B40,DB_REF_Q1_Q4!$F$5:$F$1328,O$37),IF($J$4="Todas",COUNTIFS(DB_REF_Q1_Q4!$L$5:$L$1328,$J$5,DB_REF_Q1_Q4!$P$5:$P$1328,$B40,DB_REF_Q1_Q4!$F$5:$F$1328,O$37),COUNTIFS(DB_REF_Q1_Q4!$O$5:$O$1328,$J$4,DB_REF_Q1_Q4!$L$5:$L$1328,$J$5,DB_REF_Q1_Q4!$P$5:$P$1328,$B40,DB_REF_Q1_Q4!$F$5:$F$1328,O$37))))</f>
        <v>316</v>
      </c>
      <c r="P40" s="545">
        <f>IF(AND($J$5="Todas",$J$4="Todas"),COUNTIFS(DB_REF_Q1_Q4!$P$5:$P$1328,$B40,DB_REF_Q1_Q4!$F$5:$F$1328,P$37),IF($J$5="Todas",COUNTIFS(DB_REF_Q1_Q4!$O$5:$O$1328,$J$4,DB_REF_Q1_Q4!$P$5:$P$1328,$B40,DB_REF_Q1_Q4!$F$5:$F$1328,P$37),IF($J$4="Todas",COUNTIFS(DB_REF_Q1_Q4!$L$5:$L$1328,$J$5,DB_REF_Q1_Q4!$P$5:$P$1328,$B40,DB_REF_Q1_Q4!$F$5:$F$1328,P$37),COUNTIFS(DB_REF_Q1_Q4!$O$5:$O$1328,$J$4,DB_REF_Q1_Q4!$L$5:$L$1328,$J$5,DB_REF_Q1_Q4!$P$5:$P$1328,$B40,DB_REF_Q1_Q4!$F$5:$F$1328,P$37))))</f>
        <v>245</v>
      </c>
      <c r="Q40" s="545">
        <f>IF(AND($J$5="Todas",$J$4="Todas"),COUNTIFS(DB_REF_Q1_Q4!$P$5:$P$1328,$B40,DB_REF_Q1_Q4!$F$5:$F$1328,Q$37),IF($J$5="Todas",COUNTIFS(DB_REF_Q1_Q4!$O$5:$O$1328,$J$4,DB_REF_Q1_Q4!$P$5:$P$1328,$B40,DB_REF_Q1_Q4!$F$5:$F$1328,Q$37),IF($J$4="Todas",COUNTIFS(DB_REF_Q1_Q4!$L$5:$L$1328,$J$5,DB_REF_Q1_Q4!$P$5:$P$1328,$B40,DB_REF_Q1_Q4!$F$5:$F$1328,Q$37),COUNTIFS(DB_REF_Q1_Q4!$O$5:$O$1328,$J$4,DB_REF_Q1_Q4!$L$5:$L$1328,$J$5,DB_REF_Q1_Q4!$P$5:$P$1328,$B40,DB_REF_Q1_Q4!$F$5:$F$1328,Q$37))))</f>
        <v>7</v>
      </c>
      <c r="R40" s="549">
        <f t="shared" si="22"/>
        <v>0.7522321428571429</v>
      </c>
      <c r="S40" s="549">
        <f t="shared" si="22"/>
        <v>0.74352941176470588</v>
      </c>
      <c r="T40" s="549">
        <f t="shared" si="22"/>
        <v>0.66576086956521741</v>
      </c>
      <c r="U40" s="549">
        <f t="shared" si="22"/>
        <v>0.77777777777777779</v>
      </c>
    </row>
    <row r="41" spans="1:32" ht="15" customHeight="1" thickTop="1">
      <c r="B41" s="370"/>
      <c r="C41" s="371"/>
      <c r="D41" s="241">
        <f t="shared" ref="D41:U41" si="23">SUM(D38:D40)</f>
        <v>492</v>
      </c>
      <c r="E41" s="241">
        <f t="shared" si="23"/>
        <v>758</v>
      </c>
      <c r="F41" s="298">
        <f t="shared" si="23"/>
        <v>1</v>
      </c>
      <c r="G41" s="298">
        <f t="shared" si="23"/>
        <v>1</v>
      </c>
      <c r="H41" s="241">
        <f t="shared" si="23"/>
        <v>266</v>
      </c>
      <c r="I41" s="241">
        <f t="shared" si="23"/>
        <v>549</v>
      </c>
      <c r="J41" s="241">
        <f t="shared" si="23"/>
        <v>435</v>
      </c>
      <c r="K41" s="298">
        <f t="shared" si="23"/>
        <v>1</v>
      </c>
      <c r="L41" s="298">
        <f t="shared" si="23"/>
        <v>1</v>
      </c>
      <c r="M41" s="298">
        <f t="shared" si="23"/>
        <v>1</v>
      </c>
      <c r="N41" s="241">
        <f t="shared" si="23"/>
        <v>448</v>
      </c>
      <c r="O41" s="241">
        <f t="shared" si="23"/>
        <v>425</v>
      </c>
      <c r="P41" s="241">
        <f t="shared" si="23"/>
        <v>368</v>
      </c>
      <c r="Q41" s="241">
        <f t="shared" si="23"/>
        <v>9</v>
      </c>
      <c r="R41" s="298">
        <f t="shared" si="23"/>
        <v>1</v>
      </c>
      <c r="S41" s="298">
        <f t="shared" si="23"/>
        <v>1</v>
      </c>
      <c r="T41" s="298">
        <f t="shared" si="23"/>
        <v>1</v>
      </c>
      <c r="U41" s="298">
        <f t="shared" si="23"/>
        <v>1</v>
      </c>
    </row>
    <row r="42" spans="1:32" ht="15" customHeight="1">
      <c r="B42" s="372"/>
      <c r="C42" s="249"/>
      <c r="D42" s="249"/>
      <c r="I42" s="238"/>
      <c r="O42" s="236"/>
    </row>
    <row r="43" spans="1:32" ht="15" customHeight="1">
      <c r="B43" s="372"/>
      <c r="C43" s="249"/>
      <c r="D43" s="249"/>
      <c r="I43" s="238"/>
      <c r="O43" s="236"/>
    </row>
    <row r="44" spans="1:32" ht="15" customHeight="1">
      <c r="B44" s="253" t="s">
        <v>357</v>
      </c>
      <c r="C44" s="283" t="str">
        <f>$J$5</f>
        <v>Todas</v>
      </c>
      <c r="D44" s="569" t="s">
        <v>317</v>
      </c>
      <c r="E44" s="569"/>
      <c r="F44" s="569"/>
      <c r="G44" s="580"/>
      <c r="H44" s="569"/>
      <c r="I44" s="569"/>
      <c r="J44" s="580" t="s">
        <v>318</v>
      </c>
      <c r="K44" s="569"/>
      <c r="L44" s="569"/>
      <c r="M44" s="580"/>
      <c r="N44" s="569"/>
      <c r="O44" s="569"/>
      <c r="P44" s="580" t="s">
        <v>319</v>
      </c>
      <c r="Q44" s="569"/>
      <c r="R44" s="569"/>
      <c r="S44" s="580"/>
      <c r="T44" s="569"/>
      <c r="U44" s="569"/>
    </row>
    <row r="45" spans="1:32" ht="15" customHeight="1">
      <c r="B45" s="253" t="s">
        <v>378</v>
      </c>
      <c r="C45" s="283" t="str">
        <f>$J$4</f>
        <v>Todas</v>
      </c>
      <c r="D45" s="582" t="s">
        <v>305</v>
      </c>
      <c r="E45" s="582" t="s">
        <v>510</v>
      </c>
      <c r="F45" s="582" t="s">
        <v>511</v>
      </c>
      <c r="G45" s="583" t="s">
        <v>305</v>
      </c>
      <c r="H45" s="583" t="s">
        <v>510</v>
      </c>
      <c r="I45" s="584" t="s">
        <v>511</v>
      </c>
      <c r="J45" s="585" t="s">
        <v>306</v>
      </c>
      <c r="K45" s="582" t="s">
        <v>307</v>
      </c>
      <c r="L45" s="582" t="s">
        <v>308</v>
      </c>
      <c r="M45" s="583" t="s">
        <v>306</v>
      </c>
      <c r="N45" s="583" t="s">
        <v>307</v>
      </c>
      <c r="O45" s="584" t="s">
        <v>308</v>
      </c>
      <c r="P45" s="585" t="s">
        <v>505</v>
      </c>
      <c r="Q45" s="582" t="s">
        <v>504</v>
      </c>
      <c r="R45" s="582" t="s">
        <v>507</v>
      </c>
      <c r="S45" s="583" t="s">
        <v>505</v>
      </c>
      <c r="T45" s="583" t="s">
        <v>504</v>
      </c>
      <c r="U45" s="583" t="s">
        <v>507</v>
      </c>
    </row>
    <row r="46" spans="1:32" ht="15" customHeight="1">
      <c r="B46" s="586" t="s">
        <v>368</v>
      </c>
      <c r="C46" s="587">
        <f>IFERROR(SUM(D46:F46)/SUM($D$49:$F$49),)</f>
        <v>0.25919999999999999</v>
      </c>
      <c r="D46" s="534">
        <f>IF(AND($J$5="Todas",$J$4="Todas"),COUNTIFS(DB_REF_Q1_Q4!$P$5:$P$1328,$B46,DB_REF_Q1_Q4!$G$5:$G$1328,D$45),IF($J$5="Todas",COUNTIFS(DB_REF_Q1_Q4!$O$5:$O$1328,$J$4,DB_REF_Q1_Q4!$P$5:$P$1328,$B46,DB_REF_Q1_Q4!$G$5:$G$1328,D$45),IF($J$4="Todas",COUNTIFS(DB_REF_Q1_Q4!$L$5:$L$1328,$J$5,DB_REF_Q1_Q4!$P$5:$P$1328,$B46,DB_REF_Q1_Q4!$G$5:$G$1328,D$45),COUNTIFS(DB_REF_Q1_Q4!$O$5:$O$1328,$J$4,DB_REF_Q1_Q4!$L$5:$L$1328,$J$5,DB_REF_Q1_Q4!$P$5:$P$1328,$B46,DB_REF_Q1_Q4!$G$5:$G$1328,D$45))))</f>
        <v>212</v>
      </c>
      <c r="E46" s="534">
        <f>IF(AND($J$5="Todas",$J$4="Todas"),COUNTIFS(DB_REF_Q1_Q4!$P$5:$P$1328,$B46,DB_REF_Q1_Q4!$G$5:$G$1328,E$45),IF($J$5="Todas",COUNTIFS(DB_REF_Q1_Q4!$O$5:$O$1328,$J$4,DB_REF_Q1_Q4!$P$5:$P$1328,$B46,DB_REF_Q1_Q4!$G$5:$G$1328,E$45),IF($J$4="Todas",COUNTIFS(DB_REF_Q1_Q4!$L$5:$L$1328,$J$5,DB_REF_Q1_Q4!$P$5:$P$1328,$B46,DB_REF_Q1_Q4!$G$5:$G$1328,E$45),COUNTIFS(DB_REF_Q1_Q4!$O$5:$O$1328,$J$4,DB_REF_Q1_Q4!$L$5:$L$1328,$J$5,DB_REF_Q1_Q4!$P$5:$P$1328,$B46,DB_REF_Q1_Q4!$G$5:$G$1328,E$45))))</f>
        <v>58</v>
      </c>
      <c r="F46" s="534">
        <f>IF(AND($J$5="Todas",$J$4="Todas"),COUNTIFS(DB_REF_Q1_Q4!$P$5:$P$1328,$B46,DB_REF_Q1_Q4!$G$5:$G$1328,F$45),IF($J$5="Todas",COUNTIFS(DB_REF_Q1_Q4!$O$5:$O$1328,$J$4,DB_REF_Q1_Q4!$P$5:$P$1328,$B46,DB_REF_Q1_Q4!$G$5:$G$1328,F$45),IF($J$4="Todas",COUNTIFS(DB_REF_Q1_Q4!$L$5:$L$1328,$J$5,DB_REF_Q1_Q4!$P$5:$P$1328,$B46,DB_REF_Q1_Q4!$G$5:$G$1328,F$45),COUNTIFS(DB_REF_Q1_Q4!$O$5:$O$1328,$J$4,DB_REF_Q1_Q4!$L$5:$L$1328,$J$5,DB_REF_Q1_Q4!$P$5:$P$1328,$B46,DB_REF_Q1_Q4!$G$5:$G$1328,F$45))))</f>
        <v>54</v>
      </c>
      <c r="G46" s="538">
        <f t="shared" ref="G46:I48" si="24">IFERROR(D46/D$49,)</f>
        <v>0.2969187675070028</v>
      </c>
      <c r="H46" s="538">
        <f t="shared" si="24"/>
        <v>0.24066390041493776</v>
      </c>
      <c r="I46" s="575">
        <f t="shared" si="24"/>
        <v>0.18305084745762712</v>
      </c>
      <c r="J46" s="557">
        <f>IF(AND($J$5="Todas",$J$4="Todas"),COUNTIFS(DB_REF_Q1_Q4!$P$5:$P$1328,$B46,DB_REF_Q1_Q4!$H$5:$H$1328,J$45),IF($J$5="Todas",COUNTIFS(DB_REF_Q1_Q4!$O$5:$O$1328,$J$4,DB_REF_Q1_Q4!$P$5:$P$1328,$B46,DB_REF_Q1_Q4!$H$5:$H$1328,J$45),IF($J$4="Todas",COUNTIFS(DB_REF_Q1_Q4!$L$5:$L$1328,$J$5,DB_REF_Q1_Q4!$P$5:$P$1328,$B46,DB_REF_Q1_Q4!$H$5:$H$1328,J$45),COUNTIFS(DB_REF_Q1_Q4!$O$5:$O$1328,$J$4,DB_REF_Q1_Q4!$L$5:$L$1328,$J$5,DB_REF_Q1_Q4!$P$5:$P$1328,$B46,DB_REF_Q1_Q4!$H$5:$H$1328,J$45))))</f>
        <v>264</v>
      </c>
      <c r="K46" s="534">
        <f>IF(AND($J$5="Todas",$J$4="Todas"),COUNTIFS(DB_REF_Q1_Q4!$P$5:$P$1328,$B54,DB_REF_Q1_Q4!$H$5:$H$1328,K$45),IF($J$5="Todas",COUNTIFS(DB_REF_Q1_Q4!$O$5:$O$1328,$J$4,DB_REF_Q1_Q4!$P$5:$P$1328,$B54,DB_REF_Q1_Q4!$H$5:$H$1328,K$45),IF($J$4="Todas",COUNTIFS(DB_REF_Q1_Q4!$L$5:$L$1328,$J$5,DB_REF_Q1_Q4!$P$5:$P$1328,$B54,DB_REF_Q1_Q4!$H$5:$H$1328,K$45),COUNTIFS(DB_REF_Q1_Q4!$O$5:$O$1328,$J$4,DB_REF_Q1_Q4!$L$5:$L$1328,$J$5,DB_REF_Q1_Q4!$P$5:$P$1328,$B54,DB_REF_Q1_Q4!$H$5:$H$1328,K$45))))</f>
        <v>29</v>
      </c>
      <c r="L46" s="534">
        <f>IF(AND($J$5="Todas",$J$4="Todas"),COUNTIFS(DB_REF_Q1_Q4!$P$5:$P$1328,$B54,DB_REF_Q1_Q4!$H$5:$H$1328,L$45),IF($J$5="Todas",COUNTIFS(DB_REF_Q1_Q4!$O$5:$O$1328,$J$4,DB_REF_Q1_Q4!$P$5:$P$1328,$B54,DB_REF_Q1_Q4!$H$5:$H$1328,L$45),IF($J$4="Todas",COUNTIFS(DB_REF_Q1_Q4!$L$5:$L$1328,$J$5,DB_REF_Q1_Q4!$P$5:$P$1328,$B54,DB_REF_Q1_Q4!$H$5:$H$1328,L$45),COUNTIFS(DB_REF_Q1_Q4!$O$5:$O$1328,$J$4,DB_REF_Q1_Q4!$L$5:$L$1328,$J$5,DB_REF_Q1_Q4!$P$5:$P$1328,$B54,DB_REF_Q1_Q4!$H$5:$H$1328,L$45))))</f>
        <v>31</v>
      </c>
      <c r="M46" s="538">
        <f t="shared" ref="M46:O48" si="25">IFERROR(J46/J$49,)</f>
        <v>0.28540540540540543</v>
      </c>
      <c r="N46" s="538">
        <f t="shared" si="25"/>
        <v>0.20714285714285716</v>
      </c>
      <c r="O46" s="575">
        <f t="shared" si="25"/>
        <v>0.16756756756756758</v>
      </c>
      <c r="P46" s="557">
        <f>IF(AND($J$5="Todas",$J$4="Todas"),COUNTIFS(DB_REF_Q1_Q4!$P$5:$P$1328,$B54,DB_REF_Q1_Q4!$I$5:$I$1328,P$45),IF($J$5="Todas",COUNTIFS(DB_REF_Q1_Q4!$O$5:$O$1328,$J$4,DB_REF_Q1_Q4!$P$5:$P$1328,$B54,DB_REF_Q1_Q4!$I$5:$I$1328,P$45),IF($J$4="Todas",COUNTIFS(DB_REF_Q1_Q4!$L$5:$L$1328,$J$5,DB_REF_Q1_Q4!$P$5:$P$1328,$B54,DB_REF_Q1_Q4!$I$5:$I$1328,P$45),COUNTIFS(DB_REF_Q1_Q4!$O$5:$O$1328,$J$4,DB_REF_Q1_Q4!$L$5:$L$1328,$J$5,DB_REF_Q1_Q4!$P$5:$P$1328,$B54,DB_REF_Q1_Q4!$I$5:$I$1328,P$45))))</f>
        <v>63</v>
      </c>
      <c r="Q46" s="534">
        <f>IF(AND($J$5="Todas",$J$4="Todas"),COUNTIFS(DB_REF_Q1_Q4!$P$5:$P$1328,$B54,DB_REF_Q1_Q4!$I$5:$I$1328,Q$45),IF($J$5="Todas",COUNTIFS(DB_REF_Q1_Q4!$O$5:$O$1328,$J$4,DB_REF_Q1_Q4!$P$5:$P$1328,$B54,DB_REF_Q1_Q4!$I$5:$I$1328,Q$45),IF($J$4="Todas",COUNTIFS(DB_REF_Q1_Q4!$L$5:$L$1328,$J$5,DB_REF_Q1_Q4!$P$5:$P$1328,$B54,DB_REF_Q1_Q4!$I$5:$I$1328,Q$45),COUNTIFS(DB_REF_Q1_Q4!$O$5:$O$1328,$J$4,DB_REF_Q1_Q4!$L$5:$L$1328,$J$5,DB_REF_Q1_Q4!$P$5:$P$1328,$B54,DB_REF_Q1_Q4!$I$5:$I$1328,Q$45))))</f>
        <v>193</v>
      </c>
      <c r="R46" s="534">
        <f>IF(AND($J$5="Todas",$J$4="Todas"),COUNTIFS(DB_REF_Q1_Q4!$P$5:$P$1328,$B54,DB_REF_Q1_Q4!$I$5:$I$1328,R$45),IF($J$5="Todas",COUNTIFS(DB_REF_Q1_Q4!$O$5:$O$1328,$J$4,DB_REF_Q1_Q4!$P$5:$P$1328,$B54,DB_REF_Q1_Q4!$I$5:$I$1328,R$45),IF($J$4="Todas",COUNTIFS(DB_REF_Q1_Q4!$L$5:$L$1328,$J$5,DB_REF_Q1_Q4!$P$5:$P$1328,$B54,DB_REF_Q1_Q4!$I$5:$I$1328,R$45),COUNTIFS(DB_REF_Q1_Q4!$O$5:$O$1328,$J$4,DB_REF_Q1_Q4!$L$5:$L$1328,$J$5,DB_REF_Q1_Q4!$P$5:$P$1328,$B54,DB_REF_Q1_Q4!$I$5:$I$1328,R$45))))</f>
        <v>68</v>
      </c>
      <c r="S46" s="538">
        <f t="shared" ref="S46:U48" si="26">IFERROR(P46/P$49,)</f>
        <v>0.22183098591549297</v>
      </c>
      <c r="T46" s="538">
        <f t="shared" si="26"/>
        <v>0.26620689655172414</v>
      </c>
      <c r="U46" s="538">
        <f t="shared" si="26"/>
        <v>0.28215767634854771</v>
      </c>
    </row>
    <row r="47" spans="1:32">
      <c r="A47" s="375"/>
      <c r="B47" s="588" t="s">
        <v>370</v>
      </c>
      <c r="C47" s="589">
        <f t="shared" ref="C47:C48" si="27">IFERROR(SUM(D47:F47)/SUM($D$49:$F$49),)</f>
        <v>1.6799999999999999E-2</v>
      </c>
      <c r="D47" s="539">
        <f>IF(AND($J$5="Todas",$J$4="Todas"),COUNTIFS(DB_REF_Q1_Q4!$P$5:$P$1328,$B47,DB_REF_Q1_Q4!$G$5:$G$1328,D$45),IF($J$5="Todas",COUNTIFS(DB_REF_Q1_Q4!$O$5:$O$1328,$J$4,DB_REF_Q1_Q4!$P$5:$P$1328,$B47,DB_REF_Q1_Q4!$G$5:$G$1328,D$45),IF($J$4="Todas",COUNTIFS(DB_REF_Q1_Q4!$L$5:$L$1328,$J$5,DB_REF_Q1_Q4!$P$5:$P$1328,$B47,DB_REF_Q1_Q4!$G$5:$G$1328,D$45),COUNTIFS(DB_REF_Q1_Q4!$O$5:$O$1328,$J$4,DB_REF_Q1_Q4!$L$5:$L$1328,$J$5,DB_REF_Q1_Q4!$P$5:$P$1328,$B47,DB_REF_Q1_Q4!$G$5:$G$1328,D$45))))</f>
        <v>12</v>
      </c>
      <c r="E47" s="539">
        <f>IF(AND($J$5="Todas",$J$4="Todas"),COUNTIFS(DB_REF_Q1_Q4!$P$5:$P$1328,$B47,DB_REF_Q1_Q4!$G$5:$G$1328,E$45),IF($J$5="Todas",COUNTIFS(DB_REF_Q1_Q4!$O$5:$O$1328,$J$4,DB_REF_Q1_Q4!$P$5:$P$1328,$B47,DB_REF_Q1_Q4!$G$5:$G$1328,E$45),IF($J$4="Todas",COUNTIFS(DB_REF_Q1_Q4!$L$5:$L$1328,$J$5,DB_REF_Q1_Q4!$P$5:$P$1328,$B47,DB_REF_Q1_Q4!$G$5:$G$1328,E$45),COUNTIFS(DB_REF_Q1_Q4!$O$5:$O$1328,$J$4,DB_REF_Q1_Q4!$L$5:$L$1328,$J$5,DB_REF_Q1_Q4!$P$5:$P$1328,$B47,DB_REF_Q1_Q4!$G$5:$G$1328,E$45))))</f>
        <v>3</v>
      </c>
      <c r="F47" s="539">
        <f>IF(AND($J$5="Todas",$J$4="Todas"),COUNTIFS(DB_REF_Q1_Q4!$P$5:$P$1328,$B47,DB_REF_Q1_Q4!$G$5:$G$1328,F$45),IF($J$5="Todas",COUNTIFS(DB_REF_Q1_Q4!$O$5:$O$1328,$J$4,DB_REF_Q1_Q4!$P$5:$P$1328,$B47,DB_REF_Q1_Q4!$G$5:$G$1328,F$45),IF($J$4="Todas",COUNTIFS(DB_REF_Q1_Q4!$L$5:$L$1328,$J$5,DB_REF_Q1_Q4!$P$5:$P$1328,$B47,DB_REF_Q1_Q4!$G$5:$G$1328,F$45),COUNTIFS(DB_REF_Q1_Q4!$O$5:$O$1328,$J$4,DB_REF_Q1_Q4!$L$5:$L$1328,$J$5,DB_REF_Q1_Q4!$P$5:$P$1328,$B47,DB_REF_Q1_Q4!$G$5:$G$1328,F$45))))</f>
        <v>6</v>
      </c>
      <c r="G47" s="543">
        <f t="shared" si="24"/>
        <v>1.680672268907563E-2</v>
      </c>
      <c r="H47" s="543">
        <f t="shared" si="24"/>
        <v>1.2448132780082987E-2</v>
      </c>
      <c r="I47" s="577">
        <f t="shared" si="24"/>
        <v>2.0338983050847456E-2</v>
      </c>
      <c r="J47" s="558">
        <f>IF(AND($J$5="Todas",$J$4="Todas"),COUNTIFS(DB_REF_Q1_Q4!$P$5:$P$1328,$B55,DB_REF_Q1_Q4!$H$5:$H$1328,J$45),IF($J$5="Todas",COUNTIFS(DB_REF_Q1_Q4!$O$5:$O$1328,$J$4,DB_REF_Q1_Q4!$P$5:$P$1328,$B55,DB_REF_Q1_Q4!$H$5:$H$1328,J$45),IF($J$4="Todas",COUNTIFS(DB_REF_Q1_Q4!$L$5:$L$1328,$J$5,DB_REF_Q1_Q4!$P$5:$P$1328,$B55,DB_REF_Q1_Q4!$H$5:$H$1328,J$45),COUNTIFS(DB_REF_Q1_Q4!$O$5:$O$1328,$J$4,DB_REF_Q1_Q4!$L$5:$L$1328,$J$5,DB_REF_Q1_Q4!$P$5:$P$1328,$B55,DB_REF_Q1_Q4!$H$5:$H$1328,J$45))))</f>
        <v>13</v>
      </c>
      <c r="K47" s="539">
        <f>IF(AND($J$5="Todas",$J$4="Todas"),COUNTIFS(DB_REF_Q1_Q4!$P$5:$P$1328,$B55,DB_REF_Q1_Q4!$H$5:$H$1328,K$45),IF($J$5="Todas",COUNTIFS(DB_REF_Q1_Q4!$O$5:$O$1328,$J$4,DB_REF_Q1_Q4!$P$5:$P$1328,$B55,DB_REF_Q1_Q4!$H$5:$H$1328,K$45),IF($J$4="Todas",COUNTIFS(DB_REF_Q1_Q4!$L$5:$L$1328,$J$5,DB_REF_Q1_Q4!$P$5:$P$1328,$B55,DB_REF_Q1_Q4!$H$5:$H$1328,K$45),COUNTIFS(DB_REF_Q1_Q4!$O$5:$O$1328,$J$4,DB_REF_Q1_Q4!$L$5:$L$1328,$J$5,DB_REF_Q1_Q4!$P$5:$P$1328,$B55,DB_REF_Q1_Q4!$H$5:$H$1328,K$45))))</f>
        <v>3</v>
      </c>
      <c r="L47" s="539">
        <f>IF(AND($J$5="Todas",$J$4="Todas"),COUNTIFS(DB_REF_Q1_Q4!$P$5:$P$1328,$B55,DB_REF_Q1_Q4!$H$5:$H$1328,L$45),IF($J$5="Todas",COUNTIFS(DB_REF_Q1_Q4!$O$5:$O$1328,$J$4,DB_REF_Q1_Q4!$P$5:$P$1328,$B55,DB_REF_Q1_Q4!$H$5:$H$1328,L$45),IF($J$4="Todas",COUNTIFS(DB_REF_Q1_Q4!$L$5:$L$1328,$J$5,DB_REF_Q1_Q4!$P$5:$P$1328,$B55,DB_REF_Q1_Q4!$H$5:$H$1328,L$45),COUNTIFS(DB_REF_Q1_Q4!$O$5:$O$1328,$J$4,DB_REF_Q1_Q4!$L$5:$L$1328,$J$5,DB_REF_Q1_Q4!$P$5:$P$1328,$B55,DB_REF_Q1_Q4!$H$5:$H$1328,L$45))))</f>
        <v>5</v>
      </c>
      <c r="M47" s="543">
        <f t="shared" si="25"/>
        <v>1.4054054054054054E-2</v>
      </c>
      <c r="N47" s="543">
        <f t="shared" si="25"/>
        <v>2.1428571428571429E-2</v>
      </c>
      <c r="O47" s="577">
        <f t="shared" si="25"/>
        <v>2.7027027027027029E-2</v>
      </c>
      <c r="P47" s="558">
        <f>IF(AND($J$5="Todas",$J$4="Todas"),COUNTIFS(DB_REF_Q1_Q4!$P$5:$P$1328,$B55,DB_REF_Q1_Q4!$I$5:$I$1328,P$45),IF($J$5="Todas",COUNTIFS(DB_REF_Q1_Q4!$O$5:$O$1328,$J$4,DB_REF_Q1_Q4!$P$5:$P$1328,$B55,DB_REF_Q1_Q4!$I$5:$I$1328,P$45),IF($J$4="Todas",COUNTIFS(DB_REF_Q1_Q4!$L$5:$L$1328,$J$5,DB_REF_Q1_Q4!$P$5:$P$1328,$B55,DB_REF_Q1_Q4!$I$5:$I$1328,P$45),COUNTIFS(DB_REF_Q1_Q4!$O$5:$O$1328,$J$4,DB_REF_Q1_Q4!$L$5:$L$1328,$J$5,DB_REF_Q1_Q4!$P$5:$P$1328,$B55,DB_REF_Q1_Q4!$I$5:$I$1328,P$45))))</f>
        <v>5</v>
      </c>
      <c r="Q47" s="539">
        <f>IF(AND($J$5="Todas",$J$4="Todas"),COUNTIFS(DB_REF_Q1_Q4!$P$5:$P$1328,$B55,DB_REF_Q1_Q4!$I$5:$I$1328,Q$45),IF($J$5="Todas",COUNTIFS(DB_REF_Q1_Q4!$O$5:$O$1328,$J$4,DB_REF_Q1_Q4!$P$5:$P$1328,$B55,DB_REF_Q1_Q4!$I$5:$I$1328,Q$45),IF($J$4="Todas",COUNTIFS(DB_REF_Q1_Q4!$L$5:$L$1328,$J$5,DB_REF_Q1_Q4!$P$5:$P$1328,$B55,DB_REF_Q1_Q4!$I$5:$I$1328,Q$45),COUNTIFS(DB_REF_Q1_Q4!$O$5:$O$1328,$J$4,DB_REF_Q1_Q4!$L$5:$L$1328,$J$5,DB_REF_Q1_Q4!$P$5:$P$1328,$B55,DB_REF_Q1_Q4!$I$5:$I$1328,Q$45))))</f>
        <v>8</v>
      </c>
      <c r="R47" s="539">
        <f>IF(AND($J$5="Todas",$J$4="Todas"),COUNTIFS(DB_REF_Q1_Q4!$P$5:$P$1328,$B55,DB_REF_Q1_Q4!$I$5:$I$1328,R$45),IF($J$5="Todas",COUNTIFS(DB_REF_Q1_Q4!$O$5:$O$1328,$J$4,DB_REF_Q1_Q4!$P$5:$P$1328,$B55,DB_REF_Q1_Q4!$I$5:$I$1328,R$45),IF($J$4="Todas",COUNTIFS(DB_REF_Q1_Q4!$L$5:$L$1328,$J$5,DB_REF_Q1_Q4!$P$5:$P$1328,$B55,DB_REF_Q1_Q4!$I$5:$I$1328,R$45),COUNTIFS(DB_REF_Q1_Q4!$O$5:$O$1328,$J$4,DB_REF_Q1_Q4!$L$5:$L$1328,$J$5,DB_REF_Q1_Q4!$P$5:$P$1328,$B55,DB_REF_Q1_Q4!$I$5:$I$1328,R$45))))</f>
        <v>8</v>
      </c>
      <c r="S47" s="543">
        <f t="shared" si="26"/>
        <v>1.7605633802816902E-2</v>
      </c>
      <c r="T47" s="543">
        <f t="shared" si="26"/>
        <v>1.1034482758620689E-2</v>
      </c>
      <c r="U47" s="543">
        <f t="shared" si="26"/>
        <v>3.3195020746887967E-2</v>
      </c>
      <c r="V47" s="370"/>
      <c r="W47" s="370"/>
      <c r="X47" s="370"/>
      <c r="Y47" s="370"/>
      <c r="Z47" s="370"/>
      <c r="AA47" s="370"/>
      <c r="AB47" s="243"/>
      <c r="AC47" s="376"/>
      <c r="AD47" s="376"/>
      <c r="AE47" s="370"/>
      <c r="AF47" s="370"/>
    </row>
    <row r="48" spans="1:32" s="370" customFormat="1" ht="13.5" thickBot="1">
      <c r="A48" s="375"/>
      <c r="B48" s="590" t="s">
        <v>359</v>
      </c>
      <c r="C48" s="591">
        <f t="shared" si="27"/>
        <v>0.72399999999999998</v>
      </c>
      <c r="D48" s="545">
        <f>IF(AND($J$5="Todas",$J$4="Todas"),COUNTIFS(DB_REF_Q1_Q4!$P$5:$P$1328,$B48,DB_REF_Q1_Q4!$G$5:$G$1328,D$45),IF($J$5="Todas",COUNTIFS(DB_REF_Q1_Q4!$O$5:$O$1328,$J$4,DB_REF_Q1_Q4!$P$5:$P$1328,$B48,DB_REF_Q1_Q4!$G$5:$G$1328,D$45),IF($J$4="Todas",COUNTIFS(DB_REF_Q1_Q4!$L$5:$L$1328,$J$5,DB_REF_Q1_Q4!$P$5:$P$1328,$B48,DB_REF_Q1_Q4!$G$5:$G$1328,D$45),COUNTIFS(DB_REF_Q1_Q4!$O$5:$O$1328,$J$4,DB_REF_Q1_Q4!$L$5:$L$1328,$J$5,DB_REF_Q1_Q4!$P$5:$P$1328,$B48,DB_REF_Q1_Q4!$G$5:$G$1328,D$45))))</f>
        <v>490</v>
      </c>
      <c r="E48" s="545">
        <f>IF(AND($J$5="Todas",$J$4="Todas"),COUNTIFS(DB_REF_Q1_Q4!$P$5:$P$1328,$B48,DB_REF_Q1_Q4!$G$5:$G$1328,E$45),IF($J$5="Todas",COUNTIFS(DB_REF_Q1_Q4!$O$5:$O$1328,$J$4,DB_REF_Q1_Q4!$P$5:$P$1328,$B48,DB_REF_Q1_Q4!$G$5:$G$1328,E$45),IF($J$4="Todas",COUNTIFS(DB_REF_Q1_Q4!$L$5:$L$1328,$J$5,DB_REF_Q1_Q4!$P$5:$P$1328,$B48,DB_REF_Q1_Q4!$G$5:$G$1328,E$45),COUNTIFS(DB_REF_Q1_Q4!$O$5:$O$1328,$J$4,DB_REF_Q1_Q4!$L$5:$L$1328,$J$5,DB_REF_Q1_Q4!$P$5:$P$1328,$B48,DB_REF_Q1_Q4!$G$5:$G$1328,E$45))))</f>
        <v>180</v>
      </c>
      <c r="F48" s="545">
        <f>IF(AND($J$5="Todas",$J$4="Todas"),COUNTIFS(DB_REF_Q1_Q4!$P$5:$P$1328,$B48,DB_REF_Q1_Q4!$G$5:$G$1328,F$45),IF($J$5="Todas",COUNTIFS(DB_REF_Q1_Q4!$O$5:$O$1328,$J$4,DB_REF_Q1_Q4!$P$5:$P$1328,$B48,DB_REF_Q1_Q4!$G$5:$G$1328,F$45),IF($J$4="Todas",COUNTIFS(DB_REF_Q1_Q4!$L$5:$L$1328,$J$5,DB_REF_Q1_Q4!$P$5:$P$1328,$B48,DB_REF_Q1_Q4!$G$5:$G$1328,F$45),COUNTIFS(DB_REF_Q1_Q4!$O$5:$O$1328,$J$4,DB_REF_Q1_Q4!$L$5:$L$1328,$J$5,DB_REF_Q1_Q4!$P$5:$P$1328,$B48,DB_REF_Q1_Q4!$G$5:$G$1328,F$45))))</f>
        <v>235</v>
      </c>
      <c r="G48" s="549">
        <f t="shared" si="24"/>
        <v>0.68627450980392157</v>
      </c>
      <c r="H48" s="549">
        <f t="shared" si="24"/>
        <v>0.74688796680497926</v>
      </c>
      <c r="I48" s="579">
        <f t="shared" si="24"/>
        <v>0.79661016949152541</v>
      </c>
      <c r="J48" s="559">
        <f>IF(AND($J$5="Todas",$J$4="Todas"),COUNTIFS(DB_REF_Q1_Q4!$P$5:$P$1328,$B56,DB_REF_Q1_Q4!$H$5:$H$1328,J$45),IF($J$5="Todas",COUNTIFS(DB_REF_Q1_Q4!$O$5:$O$1328,$J$4,DB_REF_Q1_Q4!$P$5:$P$1328,$B56,DB_REF_Q1_Q4!$H$5:$H$1328,J$45),IF($J$4="Todas",COUNTIFS(DB_REF_Q1_Q4!$L$5:$L$1328,$J$5,DB_REF_Q1_Q4!$P$5:$P$1328,$B56,DB_REF_Q1_Q4!$H$5:$H$1328,J$45),COUNTIFS(DB_REF_Q1_Q4!$O$5:$O$1328,$J$4,DB_REF_Q1_Q4!$L$5:$L$1328,$J$5,DB_REF_Q1_Q4!$P$5:$P$1328,$B56,DB_REF_Q1_Q4!$H$5:$H$1328,J$45))))</f>
        <v>648</v>
      </c>
      <c r="K48" s="545">
        <f>IF(AND($J$5="Todas",$J$4="Todas"),COUNTIFS(DB_REF_Q1_Q4!$P$5:$P$1328,$B56,DB_REF_Q1_Q4!$H$5:$H$1328,K$45),IF($J$5="Todas",COUNTIFS(DB_REF_Q1_Q4!$O$5:$O$1328,$J$4,DB_REF_Q1_Q4!$P$5:$P$1328,$B56,DB_REF_Q1_Q4!$H$5:$H$1328,K$45),IF($J$4="Todas",COUNTIFS(DB_REF_Q1_Q4!$L$5:$L$1328,$J$5,DB_REF_Q1_Q4!$P$5:$P$1328,$B56,DB_REF_Q1_Q4!$H$5:$H$1328,K$45),COUNTIFS(DB_REF_Q1_Q4!$O$5:$O$1328,$J$4,DB_REF_Q1_Q4!$L$5:$L$1328,$J$5,DB_REF_Q1_Q4!$P$5:$P$1328,$B56,DB_REF_Q1_Q4!$H$5:$H$1328,K$45))))</f>
        <v>108</v>
      </c>
      <c r="L48" s="545">
        <f>IF(AND($J$5="Todas",$J$4="Todas"),COUNTIFS(DB_REF_Q1_Q4!$P$5:$P$1328,$B56,DB_REF_Q1_Q4!$H$5:$H$1328,L$45),IF($J$5="Todas",COUNTIFS(DB_REF_Q1_Q4!$O$5:$O$1328,$J$4,DB_REF_Q1_Q4!$P$5:$P$1328,$B56,DB_REF_Q1_Q4!$H$5:$H$1328,L$45),IF($J$4="Todas",COUNTIFS(DB_REF_Q1_Q4!$L$5:$L$1328,$J$5,DB_REF_Q1_Q4!$P$5:$P$1328,$B56,DB_REF_Q1_Q4!$H$5:$H$1328,L$45),COUNTIFS(DB_REF_Q1_Q4!$O$5:$O$1328,$J$4,DB_REF_Q1_Q4!$L$5:$L$1328,$J$5,DB_REF_Q1_Q4!$P$5:$P$1328,$B56,DB_REF_Q1_Q4!$H$5:$H$1328,L$45))))</f>
        <v>149</v>
      </c>
      <c r="M48" s="549">
        <f t="shared" si="25"/>
        <v>0.70054054054054049</v>
      </c>
      <c r="N48" s="549">
        <f t="shared" si="25"/>
        <v>0.77142857142857146</v>
      </c>
      <c r="O48" s="579">
        <f t="shared" si="25"/>
        <v>0.80540540540540539</v>
      </c>
      <c r="P48" s="559">
        <f>IF(AND($J$5="Todas",$J$4="Todas"),COUNTIFS(DB_REF_Q1_Q4!$P$5:$P$1328,$B56,DB_REF_Q1_Q4!$I$5:$I$1328,P$45),IF($J$5="Todas",COUNTIFS(DB_REF_Q1_Q4!$O$5:$O$1328,$J$4,DB_REF_Q1_Q4!$P$5:$P$1328,$B56,DB_REF_Q1_Q4!$I$5:$I$1328,P$45),IF($J$4="Todas",COUNTIFS(DB_REF_Q1_Q4!$L$5:$L$1328,$J$5,DB_REF_Q1_Q4!$P$5:$P$1328,$B56,DB_REF_Q1_Q4!$I$5:$I$1328,P$45),COUNTIFS(DB_REF_Q1_Q4!$O$5:$O$1328,$J$4,DB_REF_Q1_Q4!$L$5:$L$1328,$J$5,DB_REF_Q1_Q4!$P$5:$P$1328,$B56,DB_REF_Q1_Q4!$I$5:$I$1328,P$45))))</f>
        <v>216</v>
      </c>
      <c r="Q48" s="545">
        <f>IF(AND($J$5="Todas",$J$4="Todas"),COUNTIFS(DB_REF_Q1_Q4!$P$5:$P$1328,$B56,DB_REF_Q1_Q4!$I$5:$I$1328,Q$45),IF($J$5="Todas",COUNTIFS(DB_REF_Q1_Q4!$O$5:$O$1328,$J$4,DB_REF_Q1_Q4!$P$5:$P$1328,$B56,DB_REF_Q1_Q4!$I$5:$I$1328,Q$45),IF($J$4="Todas",COUNTIFS(DB_REF_Q1_Q4!$L$5:$L$1328,$J$5,DB_REF_Q1_Q4!$P$5:$P$1328,$B56,DB_REF_Q1_Q4!$I$5:$I$1328,Q$45),COUNTIFS(DB_REF_Q1_Q4!$O$5:$O$1328,$J$4,DB_REF_Q1_Q4!$L$5:$L$1328,$J$5,DB_REF_Q1_Q4!$P$5:$P$1328,$B56,DB_REF_Q1_Q4!$I$5:$I$1328,Q$45))))</f>
        <v>524</v>
      </c>
      <c r="R48" s="545">
        <f>IF(AND($J$5="Todas",$J$4="Todas"),COUNTIFS(DB_REF_Q1_Q4!$P$5:$P$1328,$B56,DB_REF_Q1_Q4!$I$5:$I$1328,R$45),IF($J$5="Todas",COUNTIFS(DB_REF_Q1_Q4!$O$5:$O$1328,$J$4,DB_REF_Q1_Q4!$P$5:$P$1328,$B56,DB_REF_Q1_Q4!$I$5:$I$1328,R$45),IF($J$4="Todas",COUNTIFS(DB_REF_Q1_Q4!$L$5:$L$1328,$J$5,DB_REF_Q1_Q4!$P$5:$P$1328,$B56,DB_REF_Q1_Q4!$I$5:$I$1328,R$45),COUNTIFS(DB_REF_Q1_Q4!$O$5:$O$1328,$J$4,DB_REF_Q1_Q4!$L$5:$L$1328,$J$5,DB_REF_Q1_Q4!$P$5:$P$1328,$B56,DB_REF_Q1_Q4!$I$5:$I$1328,R$45))))</f>
        <v>165</v>
      </c>
      <c r="S48" s="549">
        <f t="shared" si="26"/>
        <v>0.76056338028169013</v>
      </c>
      <c r="T48" s="549">
        <f t="shared" si="26"/>
        <v>0.72275862068965513</v>
      </c>
      <c r="U48" s="549">
        <f t="shared" si="26"/>
        <v>0.68464730290456433</v>
      </c>
      <c r="AB48" s="243"/>
      <c r="AC48" s="265"/>
      <c r="AD48" s="265"/>
    </row>
    <row r="49" spans="1:32" s="370" customFormat="1" ht="13.5" thickTop="1">
      <c r="A49" s="375"/>
      <c r="C49" s="371"/>
      <c r="D49" s="241">
        <f t="shared" ref="D49:U49" si="28">SUM(D46:D48)</f>
        <v>714</v>
      </c>
      <c r="E49" s="241">
        <f t="shared" si="28"/>
        <v>241</v>
      </c>
      <c r="F49" s="241">
        <f t="shared" si="28"/>
        <v>295</v>
      </c>
      <c r="G49" s="298">
        <f t="shared" si="28"/>
        <v>1</v>
      </c>
      <c r="H49" s="298">
        <f t="shared" si="28"/>
        <v>1</v>
      </c>
      <c r="I49" s="298">
        <f t="shared" si="28"/>
        <v>1</v>
      </c>
      <c r="J49" s="241">
        <f t="shared" si="28"/>
        <v>925</v>
      </c>
      <c r="K49" s="241">
        <f t="shared" si="28"/>
        <v>140</v>
      </c>
      <c r="L49" s="241">
        <f t="shared" si="28"/>
        <v>185</v>
      </c>
      <c r="M49" s="298">
        <f t="shared" si="28"/>
        <v>1</v>
      </c>
      <c r="N49" s="298">
        <f t="shared" si="28"/>
        <v>1</v>
      </c>
      <c r="O49" s="298">
        <f t="shared" si="28"/>
        <v>1</v>
      </c>
      <c r="P49" s="241">
        <f t="shared" si="28"/>
        <v>284</v>
      </c>
      <c r="Q49" s="241">
        <f t="shared" si="28"/>
        <v>725</v>
      </c>
      <c r="R49" s="241">
        <f t="shared" si="28"/>
        <v>241</v>
      </c>
      <c r="S49" s="298">
        <f t="shared" si="28"/>
        <v>1</v>
      </c>
      <c r="T49" s="298">
        <f t="shared" si="28"/>
        <v>1</v>
      </c>
      <c r="U49" s="298">
        <f t="shared" si="28"/>
        <v>1</v>
      </c>
      <c r="AB49" s="378"/>
      <c r="AC49" s="379"/>
      <c r="AD49" s="380"/>
    </row>
    <row r="50" spans="1:32" s="370" customFormat="1">
      <c r="A50" s="375"/>
      <c r="U50" s="243"/>
      <c r="AB50" s="378"/>
      <c r="AC50" s="379"/>
      <c r="AD50" s="380"/>
    </row>
    <row r="51" spans="1:32" s="370" customFormat="1">
      <c r="A51" s="375"/>
      <c r="U51" s="243"/>
      <c r="AB51" s="378"/>
      <c r="AC51" s="379"/>
      <c r="AD51" s="380"/>
    </row>
    <row r="52" spans="1:32" s="370" customFormat="1">
      <c r="A52" s="375"/>
      <c r="B52" s="253" t="s">
        <v>357</v>
      </c>
      <c r="C52" s="283" t="str">
        <f>$J$5</f>
        <v>Todas</v>
      </c>
      <c r="D52" s="569" t="s">
        <v>320</v>
      </c>
      <c r="E52" s="569"/>
      <c r="F52" s="569"/>
      <c r="G52" s="580"/>
      <c r="H52" s="569"/>
      <c r="I52" s="569"/>
      <c r="J52" s="580" t="s">
        <v>321</v>
      </c>
      <c r="K52" s="569"/>
      <c r="L52" s="569"/>
      <c r="M52" s="580"/>
      <c r="N52" s="569"/>
      <c r="O52" s="569"/>
      <c r="U52" s="243"/>
      <c r="AB52" s="243"/>
      <c r="AC52" s="241"/>
      <c r="AD52" s="298"/>
    </row>
    <row r="53" spans="1:32" s="370" customFormat="1">
      <c r="A53" s="375"/>
      <c r="B53" s="253" t="s">
        <v>378</v>
      </c>
      <c r="C53" s="283" t="str">
        <f>$J$4</f>
        <v>Todas</v>
      </c>
      <c r="D53" s="582" t="s">
        <v>509</v>
      </c>
      <c r="E53" s="582" t="s">
        <v>26</v>
      </c>
      <c r="F53" s="582" t="s">
        <v>508</v>
      </c>
      <c r="G53" s="583" t="s">
        <v>503</v>
      </c>
      <c r="H53" s="583" t="s">
        <v>26</v>
      </c>
      <c r="I53" s="584" t="s">
        <v>502</v>
      </c>
      <c r="J53" s="585" t="s">
        <v>512</v>
      </c>
      <c r="K53" s="582" t="s">
        <v>513</v>
      </c>
      <c r="L53" s="582" t="s">
        <v>47</v>
      </c>
      <c r="M53" s="583" t="s">
        <v>512</v>
      </c>
      <c r="N53" s="583" t="s">
        <v>513</v>
      </c>
      <c r="O53" s="583" t="s">
        <v>47</v>
      </c>
      <c r="P53" s="236"/>
      <c r="Q53" s="236"/>
      <c r="R53" s="236"/>
      <c r="S53" s="236"/>
      <c r="T53" s="236"/>
      <c r="U53" s="239"/>
      <c r="V53" s="236"/>
      <c r="W53" s="236"/>
      <c r="X53" s="236"/>
      <c r="Y53" s="236"/>
      <c r="Z53" s="236"/>
      <c r="AA53" s="236"/>
      <c r="AB53" s="236"/>
      <c r="AC53" s="243"/>
      <c r="AD53" s="243"/>
      <c r="AE53" s="243"/>
    </row>
    <row r="54" spans="1:32" s="370" customFormat="1">
      <c r="A54" s="375"/>
      <c r="B54" s="586" t="s">
        <v>368</v>
      </c>
      <c r="C54" s="587">
        <f>IFERROR(SUM(D54:F54)/SUM($D$57:$F$57),)</f>
        <v>0.25919999999999999</v>
      </c>
      <c r="D54" s="534">
        <f>IF(AND($J$5="Todas",$J$4="Todas"),COUNTIFS(DB_REF_Q1_Q4!$P$5:$P$1328,$B54,DB_REF_Q1_Q4!$J$5:$J$1328,D$53),IF($J$5="Todas",COUNTIFS(DB_REF_Q1_Q4!$O$5:$O$1328,$J$4,DB_REF_Q1_Q4!$P$5:$P$1328,$B54,DB_REF_Q1_Q4!$J$5:$J$1328,D$53),IF($J$4="Todas",COUNTIFS(DB_REF_Q1_Q4!$L$5:$L$1328,$J$5,DB_REF_Q1_Q4!$P$5:$P$1328,$B54,DB_REF_Q1_Q4!$J$5:$J$1328,D$53),COUNTIFS(DB_REF_Q1_Q4!$O$5:$O$1328,$J$4,DB_REF_Q1_Q4!$L$5:$L$1328,$J$5,DB_REF_Q1_Q4!$P$5:$P$1328,$B54,DB_REF_Q1_Q4!$J$5:$J$1328,D$53))))</f>
        <v>18</v>
      </c>
      <c r="E54" s="534">
        <f>IF(AND($J$5="Todas",$J$4="Todas"),COUNTIFS(DB_REF_Q1_Q4!$P$5:$P$1328,$B54,DB_REF_Q1_Q4!$J$5:$J$1328,E$53),IF($J$5="Todas",COUNTIFS(DB_REF_Q1_Q4!$O$5:$O$1328,$J$4,DB_REF_Q1_Q4!$P$5:$P$1328,$B54,DB_REF_Q1_Q4!$J$5:$J$1328,E$53),IF($J$4="Todas",COUNTIFS(DB_REF_Q1_Q4!$L$5:$L$1328,$J$5,DB_REF_Q1_Q4!$P$5:$P$1328,$B54,DB_REF_Q1_Q4!$J$5:$J$1328,E$53),COUNTIFS(DB_REF_Q1_Q4!$O$5:$O$1328,$J$4,DB_REF_Q1_Q4!$L$5:$L$1328,$J$5,DB_REF_Q1_Q4!$P$5:$P$1328,$B54,DB_REF_Q1_Q4!$J$5:$J$1328,E$53))))</f>
        <v>138</v>
      </c>
      <c r="F54" s="534">
        <f>IF(AND($J$5="Todas",$J$4="Todas"),COUNTIFS(DB_REF_Q1_Q4!$P$5:$P$1328,$B54,DB_REF_Q1_Q4!$J$5:$J$1328,F$53),IF($J$5="Todas",COUNTIFS(DB_REF_Q1_Q4!$O$5:$O$1328,$J$4,DB_REF_Q1_Q4!$P$5:$P$1328,$B54,DB_REF_Q1_Q4!$J$5:$J$1328,F$53),IF($J$4="Todas",COUNTIFS(DB_REF_Q1_Q4!$L$5:$L$1328,$J$5,DB_REF_Q1_Q4!$P$5:$P$1328,$B54,DB_REF_Q1_Q4!$J$5:$J$1328,F$53),COUNTIFS(DB_REF_Q1_Q4!$O$5:$O$1328,$J$4,DB_REF_Q1_Q4!$L$5:$L$1328,$J$5,DB_REF_Q1_Q4!$P$5:$P$1328,$B54,DB_REF_Q1_Q4!$J$5:$J$1328,F$53))))</f>
        <v>168</v>
      </c>
      <c r="G54" s="538">
        <f t="shared" ref="G54:I56" si="29">IFERROR(D54/D$57,)</f>
        <v>0.52941176470588236</v>
      </c>
      <c r="H54" s="538">
        <f t="shared" si="29"/>
        <v>0.38016528925619836</v>
      </c>
      <c r="I54" s="575">
        <f t="shared" si="29"/>
        <v>0.19695193434935521</v>
      </c>
      <c r="J54" s="557">
        <f>IF(AND($J$5="Todas",$J$4="Todas"),COUNTIFS(DB_REF_Q1_Q4!$P$5:$P$1328,$B54,DB_REF_Q1_Q4!$K$5:$K$1328,J$53),IF($J$5="Todas",COUNTIFS(DB_REF_Q1_Q4!$O$5:$O$1328,$J$4,DB_REF_Q1_Q4!$P$5:$P$1328,$B54,DB_REF_Q1_Q4!$K$5:$K$1328,J$53),IF($J$4="Todas",COUNTIFS(DB_REF_Q1_Q4!$L$5:$L$1328,$J$5,DB_REF_Q1_Q4!$P$5:$P$1328,$B54,DB_REF_Q1_Q4!$K$5:$K$1328,J$53),COUNTIFS(DB_REF_Q1_Q4!$O$5:$O$1328,$J$4,DB_REF_Q1_Q4!$L$5:$L$1328,$J$5,DB_REF_Q1_Q4!$P$5:$P$1328,$B54,DB_REF_Q1_Q4!$K$5:$K$1328,J$53))))</f>
        <v>178</v>
      </c>
      <c r="K54" s="534">
        <f>IF(AND($J$5="Todas",$J$4="Todas"),COUNTIFS(DB_REF_Q1_Q4!$P$5:$P$1328,$B54,DB_REF_Q1_Q4!$K$5:$K$1328,K$53),IF($J$5="Todas",COUNTIFS(DB_REF_Q1_Q4!$O$5:$O$1328,$J$4,DB_REF_Q1_Q4!$P$5:$P$1328,$B54,DB_REF_Q1_Q4!$K$5:$K$1328,K$53),IF($J$4="Todas",COUNTIFS(DB_REF_Q1_Q4!$L$5:$L$1328,$J$5,DB_REF_Q1_Q4!$P$5:$P$1328,$B54,DB_REF_Q1_Q4!$K$5:$K$1328,K$53),COUNTIFS(DB_REF_Q1_Q4!$O$5:$O$1328,$J$4,DB_REF_Q1_Q4!$L$5:$L$1328,$J$5,DB_REF_Q1_Q4!$P$5:$P$1328,$B54,DB_REF_Q1_Q4!$K$5:$K$1328,K$53))))</f>
        <v>83</v>
      </c>
      <c r="L54" s="534">
        <f>IF(AND($J$5="Todas",$J$4="Todas"),COUNTIFS(DB_REF_Q1_Q4!$P$5:$P$1328,$B54,DB_REF_Q1_Q4!$K$5:$K$1328,L$53),IF($J$5="Todas",COUNTIFS(DB_REF_Q1_Q4!$O$5:$O$1328,$J$4,DB_REF_Q1_Q4!$P$5:$P$1328,$B54,DB_REF_Q1_Q4!$K$5:$K$1328,L$53),IF($J$4="Todas",COUNTIFS(DB_REF_Q1_Q4!$L$5:$L$1328,$J$5,DB_REF_Q1_Q4!$P$5:$P$1328,$B54,DB_REF_Q1_Q4!$K$5:$K$1328,L$53),COUNTIFS(DB_REF_Q1_Q4!$O$5:$O$1328,$J$4,DB_REF_Q1_Q4!$L$5:$L$1328,$J$5,DB_REF_Q1_Q4!$P$5:$P$1328,$B54,DB_REF_Q1_Q4!$K$5:$K$1328,L$53))))</f>
        <v>63</v>
      </c>
      <c r="M54" s="538">
        <f t="shared" ref="M54:O56" si="30">IFERROR(J54/J$57,)</f>
        <v>0.2981574539363484</v>
      </c>
      <c r="N54" s="538">
        <f t="shared" si="30"/>
        <v>0.27666666666666667</v>
      </c>
      <c r="O54" s="538">
        <f t="shared" si="30"/>
        <v>0.17847025495750707</v>
      </c>
      <c r="U54" s="243"/>
    </row>
    <row r="55" spans="1:32" s="370" customFormat="1">
      <c r="A55" s="375"/>
      <c r="B55" s="588" t="s">
        <v>370</v>
      </c>
      <c r="C55" s="589">
        <f t="shared" ref="C55:C56" si="31">IFERROR(SUM(D55:F55)/SUM($D$57:$F$57),)</f>
        <v>1.6799999999999999E-2</v>
      </c>
      <c r="D55" s="539">
        <f>IF(AND($J$5="Todas",$J$4="Todas"),COUNTIFS(DB_REF_Q1_Q4!$P$5:$P$1328,$B55,DB_REF_Q1_Q4!$J$5:$J$1328,D$53),IF($J$5="Todas",COUNTIFS(DB_REF_Q1_Q4!$O$5:$O$1328,$J$4,DB_REF_Q1_Q4!$P$5:$P$1328,$B55,DB_REF_Q1_Q4!$J$5:$J$1328,D$53),IF($J$4="Todas",COUNTIFS(DB_REF_Q1_Q4!$L$5:$L$1328,$J$5,DB_REF_Q1_Q4!$P$5:$P$1328,$B55,DB_REF_Q1_Q4!$J$5:$J$1328,D$53),COUNTIFS(DB_REF_Q1_Q4!$O$5:$O$1328,$J$4,DB_REF_Q1_Q4!$L$5:$L$1328,$J$5,DB_REF_Q1_Q4!$P$5:$P$1328,$B55,DB_REF_Q1_Q4!$J$5:$J$1328,D$53))))</f>
        <v>0</v>
      </c>
      <c r="E55" s="539">
        <f>IF(AND($J$5="Todas",$J$4="Todas"),COUNTIFS(DB_REF_Q1_Q4!$P$5:$P$1328,$B55,DB_REF_Q1_Q4!$J$5:$J$1328,E$53),IF($J$5="Todas",COUNTIFS(DB_REF_Q1_Q4!$O$5:$O$1328,$J$4,DB_REF_Q1_Q4!$P$5:$P$1328,$B55,DB_REF_Q1_Q4!$J$5:$J$1328,E$53),IF($J$4="Todas",COUNTIFS(DB_REF_Q1_Q4!$L$5:$L$1328,$J$5,DB_REF_Q1_Q4!$P$5:$P$1328,$B55,DB_REF_Q1_Q4!$J$5:$J$1328,E$53),COUNTIFS(DB_REF_Q1_Q4!$O$5:$O$1328,$J$4,DB_REF_Q1_Q4!$L$5:$L$1328,$J$5,DB_REF_Q1_Q4!$P$5:$P$1328,$B55,DB_REF_Q1_Q4!$J$5:$J$1328,E$53))))</f>
        <v>5</v>
      </c>
      <c r="F55" s="539">
        <f>IF(AND($J$5="Todas",$J$4="Todas"),COUNTIFS(DB_REF_Q1_Q4!$P$5:$P$1328,$B55,DB_REF_Q1_Q4!$J$5:$J$1328,F$53),IF($J$5="Todas",COUNTIFS(DB_REF_Q1_Q4!$O$5:$O$1328,$J$4,DB_REF_Q1_Q4!$P$5:$P$1328,$B55,DB_REF_Q1_Q4!$J$5:$J$1328,F$53),IF($J$4="Todas",COUNTIFS(DB_REF_Q1_Q4!$L$5:$L$1328,$J$5,DB_REF_Q1_Q4!$P$5:$P$1328,$B55,DB_REF_Q1_Q4!$J$5:$J$1328,F$53),COUNTIFS(DB_REF_Q1_Q4!$O$5:$O$1328,$J$4,DB_REF_Q1_Q4!$L$5:$L$1328,$J$5,DB_REF_Q1_Q4!$P$5:$P$1328,$B55,DB_REF_Q1_Q4!$J$5:$J$1328,F$53))))</f>
        <v>16</v>
      </c>
      <c r="G55" s="543">
        <f t="shared" si="29"/>
        <v>0</v>
      </c>
      <c r="H55" s="543">
        <f t="shared" si="29"/>
        <v>1.3774104683195593E-2</v>
      </c>
      <c r="I55" s="577">
        <f t="shared" si="29"/>
        <v>1.8757327080890972E-2</v>
      </c>
      <c r="J55" s="558">
        <f>IF(AND($J$5="Todas",$J$4="Todas"),COUNTIFS(DB_REF_Q1_Q4!$P$5:$P$1328,$B55,DB_REF_Q1_Q4!$K$5:$K$1328,J$53),IF($J$5="Todas",COUNTIFS(DB_REF_Q1_Q4!$O$5:$O$1328,$J$4,DB_REF_Q1_Q4!$P$5:$P$1328,$B55,DB_REF_Q1_Q4!$K$5:$K$1328,J$53),IF($J$4="Todas",COUNTIFS(DB_REF_Q1_Q4!$L$5:$L$1328,$J$5,DB_REF_Q1_Q4!$P$5:$P$1328,$B55,DB_REF_Q1_Q4!$K$5:$K$1328,J$53),COUNTIFS(DB_REF_Q1_Q4!$O$5:$O$1328,$J$4,DB_REF_Q1_Q4!$L$5:$L$1328,$J$5,DB_REF_Q1_Q4!$P$5:$P$1328,$B55,DB_REF_Q1_Q4!$K$5:$K$1328,J$53))))</f>
        <v>10</v>
      </c>
      <c r="K55" s="539">
        <f>IF(AND($J$5="Todas",$J$4="Todas"),COUNTIFS(DB_REF_Q1_Q4!$P$5:$P$1328,$B55,DB_REF_Q1_Q4!$K$5:$K$1328,K$53),IF($J$5="Todas",COUNTIFS(DB_REF_Q1_Q4!$O$5:$O$1328,$J$4,DB_REF_Q1_Q4!$P$5:$P$1328,$B55,DB_REF_Q1_Q4!$K$5:$K$1328,K$53),IF($J$4="Todas",COUNTIFS(DB_REF_Q1_Q4!$L$5:$L$1328,$J$5,DB_REF_Q1_Q4!$P$5:$P$1328,$B55,DB_REF_Q1_Q4!$K$5:$K$1328,K$53),COUNTIFS(DB_REF_Q1_Q4!$O$5:$O$1328,$J$4,DB_REF_Q1_Q4!$L$5:$L$1328,$J$5,DB_REF_Q1_Q4!$P$5:$P$1328,$B55,DB_REF_Q1_Q4!$K$5:$K$1328,K$53))))</f>
        <v>7</v>
      </c>
      <c r="L55" s="539">
        <f>IF(AND($J$5="Todas",$J$4="Todas"),COUNTIFS(DB_REF_Q1_Q4!$P$5:$P$1328,$B55,DB_REF_Q1_Q4!$K$5:$K$1328,L$53),IF($J$5="Todas",COUNTIFS(DB_REF_Q1_Q4!$O$5:$O$1328,$J$4,DB_REF_Q1_Q4!$P$5:$P$1328,$B55,DB_REF_Q1_Q4!$K$5:$K$1328,L$53),IF($J$4="Todas",COUNTIFS(DB_REF_Q1_Q4!$L$5:$L$1328,$J$5,DB_REF_Q1_Q4!$P$5:$P$1328,$B55,DB_REF_Q1_Q4!$K$5:$K$1328,L$53),COUNTIFS(DB_REF_Q1_Q4!$O$5:$O$1328,$J$4,DB_REF_Q1_Q4!$L$5:$L$1328,$J$5,DB_REF_Q1_Q4!$P$5:$P$1328,$B55,DB_REF_Q1_Q4!$K$5:$K$1328,L$53))))</f>
        <v>4</v>
      </c>
      <c r="M55" s="543">
        <f t="shared" si="30"/>
        <v>1.675041876046901E-2</v>
      </c>
      <c r="N55" s="543">
        <f t="shared" si="30"/>
        <v>2.3333333333333334E-2</v>
      </c>
      <c r="O55" s="543">
        <f t="shared" si="30"/>
        <v>1.1331444759206799E-2</v>
      </c>
      <c r="U55" s="243"/>
    </row>
    <row r="56" spans="1:32" s="370" customFormat="1" ht="13.5" thickBot="1">
      <c r="A56" s="375"/>
      <c r="B56" s="590" t="s">
        <v>359</v>
      </c>
      <c r="C56" s="591">
        <f t="shared" si="31"/>
        <v>0.72399999999999998</v>
      </c>
      <c r="D56" s="545">
        <f>IF(AND($J$5="Todas",$J$4="Todas"),COUNTIFS(DB_REF_Q1_Q4!$P$5:$P$1328,$B56,DB_REF_Q1_Q4!$J$5:$J$1328,D$53),IF($J$5="Todas",COUNTIFS(DB_REF_Q1_Q4!$O$5:$O$1328,$J$4,DB_REF_Q1_Q4!$P$5:$P$1328,$B56,DB_REF_Q1_Q4!$J$5:$J$1328,D$53),IF($J$4="Todas",COUNTIFS(DB_REF_Q1_Q4!$L$5:$L$1328,$J$5,DB_REF_Q1_Q4!$P$5:$P$1328,$B56,DB_REF_Q1_Q4!$J$5:$J$1328,D$53),COUNTIFS(DB_REF_Q1_Q4!$O$5:$O$1328,$J$4,DB_REF_Q1_Q4!$L$5:$L$1328,$J$5,DB_REF_Q1_Q4!$P$5:$P$1328,$B56,DB_REF_Q1_Q4!$J$5:$J$1328,D$53))))</f>
        <v>16</v>
      </c>
      <c r="E56" s="545">
        <f>IF(AND($J$5="Todas",$J$4="Todas"),COUNTIFS(DB_REF_Q1_Q4!$P$5:$P$1328,$B56,DB_REF_Q1_Q4!$J$5:$J$1328,E$53),IF($J$5="Todas",COUNTIFS(DB_REF_Q1_Q4!$O$5:$O$1328,$J$4,DB_REF_Q1_Q4!$P$5:$P$1328,$B56,DB_REF_Q1_Q4!$J$5:$J$1328,E$53),IF($J$4="Todas",COUNTIFS(DB_REF_Q1_Q4!$L$5:$L$1328,$J$5,DB_REF_Q1_Q4!$P$5:$P$1328,$B56,DB_REF_Q1_Q4!$J$5:$J$1328,E$53),COUNTIFS(DB_REF_Q1_Q4!$O$5:$O$1328,$J$4,DB_REF_Q1_Q4!$L$5:$L$1328,$J$5,DB_REF_Q1_Q4!$P$5:$P$1328,$B56,DB_REF_Q1_Q4!$J$5:$J$1328,E$53))))</f>
        <v>220</v>
      </c>
      <c r="F56" s="545">
        <f>IF(AND($J$5="Todas",$J$4="Todas"),COUNTIFS(DB_REF_Q1_Q4!$P$5:$P$1328,$B56,DB_REF_Q1_Q4!$J$5:$J$1328,F$53),IF($J$5="Todas",COUNTIFS(DB_REF_Q1_Q4!$O$5:$O$1328,$J$4,DB_REF_Q1_Q4!$P$5:$P$1328,$B56,DB_REF_Q1_Q4!$J$5:$J$1328,F$53),IF($J$4="Todas",COUNTIFS(DB_REF_Q1_Q4!$L$5:$L$1328,$J$5,DB_REF_Q1_Q4!$P$5:$P$1328,$B56,DB_REF_Q1_Q4!$J$5:$J$1328,F$53),COUNTIFS(DB_REF_Q1_Q4!$O$5:$O$1328,$J$4,DB_REF_Q1_Q4!$L$5:$L$1328,$J$5,DB_REF_Q1_Q4!$P$5:$P$1328,$B56,DB_REF_Q1_Q4!$J$5:$J$1328,F$53))))</f>
        <v>669</v>
      </c>
      <c r="G56" s="549">
        <f t="shared" si="29"/>
        <v>0.47058823529411764</v>
      </c>
      <c r="H56" s="549">
        <f t="shared" si="29"/>
        <v>0.60606060606060608</v>
      </c>
      <c r="I56" s="579">
        <f t="shared" si="29"/>
        <v>0.78429073856975384</v>
      </c>
      <c r="J56" s="559">
        <f>IF(AND($J$5="Todas",$J$4="Todas"),COUNTIFS(DB_REF_Q1_Q4!$P$5:$P$1328,$B56,DB_REF_Q1_Q4!$K$5:$K$1328,J$53),IF($J$5="Todas",COUNTIFS(DB_REF_Q1_Q4!$O$5:$O$1328,$J$4,DB_REF_Q1_Q4!$P$5:$P$1328,$B56,DB_REF_Q1_Q4!$K$5:$K$1328,J$53),IF($J$4="Todas",COUNTIFS(DB_REF_Q1_Q4!$L$5:$L$1328,$J$5,DB_REF_Q1_Q4!$P$5:$P$1328,$B56,DB_REF_Q1_Q4!$K$5:$K$1328,J$53),COUNTIFS(DB_REF_Q1_Q4!$O$5:$O$1328,$J$4,DB_REF_Q1_Q4!$L$5:$L$1328,$J$5,DB_REF_Q1_Q4!$P$5:$P$1328,$B56,DB_REF_Q1_Q4!$K$5:$K$1328,J$53))))</f>
        <v>409</v>
      </c>
      <c r="K56" s="545">
        <f>IF(AND($J$5="Todas",$J$4="Todas"),COUNTIFS(DB_REF_Q1_Q4!$P$5:$P$1328,$B56,DB_REF_Q1_Q4!$K$5:$K$1328,K$53),IF($J$5="Todas",COUNTIFS(DB_REF_Q1_Q4!$O$5:$O$1328,$J$4,DB_REF_Q1_Q4!$P$5:$P$1328,$B56,DB_REF_Q1_Q4!$K$5:$K$1328,K$53),IF($J$4="Todas",COUNTIFS(DB_REF_Q1_Q4!$L$5:$L$1328,$J$5,DB_REF_Q1_Q4!$P$5:$P$1328,$B56,DB_REF_Q1_Q4!$K$5:$K$1328,K$53),COUNTIFS(DB_REF_Q1_Q4!$O$5:$O$1328,$J$4,DB_REF_Q1_Q4!$L$5:$L$1328,$J$5,DB_REF_Q1_Q4!$P$5:$P$1328,$B56,DB_REF_Q1_Q4!$K$5:$K$1328,K$53))))</f>
        <v>210</v>
      </c>
      <c r="L56" s="545">
        <f>IF(AND($J$5="Todas",$J$4="Todas"),COUNTIFS(DB_REF_Q1_Q4!$P$5:$P$1328,$B56,DB_REF_Q1_Q4!$K$5:$K$1328,L$53),IF($J$5="Todas",COUNTIFS(DB_REF_Q1_Q4!$O$5:$O$1328,$J$4,DB_REF_Q1_Q4!$P$5:$P$1328,$B56,DB_REF_Q1_Q4!$K$5:$K$1328,L$53),IF($J$4="Todas",COUNTIFS(DB_REF_Q1_Q4!$L$5:$L$1328,$J$5,DB_REF_Q1_Q4!$P$5:$P$1328,$B56,DB_REF_Q1_Q4!$K$5:$K$1328,L$53),COUNTIFS(DB_REF_Q1_Q4!$O$5:$O$1328,$J$4,DB_REF_Q1_Q4!$L$5:$L$1328,$J$5,DB_REF_Q1_Q4!$P$5:$P$1328,$B56,DB_REF_Q1_Q4!$K$5:$K$1328,L$53))))</f>
        <v>286</v>
      </c>
      <c r="M56" s="549">
        <f t="shared" si="30"/>
        <v>0.68509212730318259</v>
      </c>
      <c r="N56" s="549">
        <f t="shared" si="30"/>
        <v>0.7</v>
      </c>
      <c r="O56" s="549">
        <f t="shared" si="30"/>
        <v>0.8101983002832861</v>
      </c>
      <c r="U56" s="243"/>
    </row>
    <row r="57" spans="1:32" s="370" customFormat="1" ht="13.5" thickTop="1">
      <c r="A57" s="375"/>
      <c r="C57" s="371"/>
      <c r="D57" s="241">
        <f t="shared" ref="D57:O57" si="32">SUM(D54:D56)</f>
        <v>34</v>
      </c>
      <c r="E57" s="241">
        <f t="shared" si="32"/>
        <v>363</v>
      </c>
      <c r="F57" s="241">
        <f t="shared" si="32"/>
        <v>853</v>
      </c>
      <c r="G57" s="298">
        <f t="shared" si="32"/>
        <v>1</v>
      </c>
      <c r="H57" s="298">
        <f t="shared" si="32"/>
        <v>1</v>
      </c>
      <c r="I57" s="298">
        <f t="shared" si="32"/>
        <v>1</v>
      </c>
      <c r="J57" s="241">
        <f t="shared" si="32"/>
        <v>597</v>
      </c>
      <c r="K57" s="241">
        <f t="shared" si="32"/>
        <v>300</v>
      </c>
      <c r="L57" s="241">
        <f t="shared" si="32"/>
        <v>353</v>
      </c>
      <c r="M57" s="298">
        <f t="shared" si="32"/>
        <v>1</v>
      </c>
      <c r="N57" s="298">
        <f t="shared" si="32"/>
        <v>1</v>
      </c>
      <c r="O57" s="298">
        <f t="shared" si="32"/>
        <v>1</v>
      </c>
      <c r="U57" s="243"/>
    </row>
    <row r="58" spans="1:32" s="370" customFormat="1">
      <c r="A58" s="375"/>
      <c r="C58" s="371"/>
      <c r="D58" s="241"/>
      <c r="E58" s="241"/>
      <c r="F58" s="241"/>
      <c r="G58" s="298"/>
      <c r="H58" s="298"/>
      <c r="I58" s="298"/>
      <c r="J58" s="241"/>
      <c r="K58" s="241"/>
      <c r="L58" s="241"/>
      <c r="M58" s="298"/>
      <c r="N58" s="298"/>
      <c r="O58" s="298"/>
      <c r="U58" s="243"/>
    </row>
    <row r="59" spans="1:32" s="370" customFormat="1">
      <c r="A59" s="375"/>
      <c r="C59" s="371"/>
      <c r="D59" s="241"/>
      <c r="E59" s="241"/>
      <c r="F59" s="241"/>
      <c r="G59" s="298"/>
      <c r="H59" s="298"/>
      <c r="I59" s="298"/>
      <c r="J59" s="241"/>
      <c r="K59" s="241"/>
      <c r="L59" s="241"/>
      <c r="M59" s="298"/>
      <c r="N59" s="298"/>
      <c r="O59" s="298"/>
      <c r="U59" s="243"/>
    </row>
    <row r="60" spans="1:32" ht="18.75">
      <c r="B60" s="227" t="s">
        <v>652</v>
      </c>
      <c r="D60" s="241"/>
      <c r="E60" s="242"/>
      <c r="F60" s="243"/>
      <c r="G60" s="243"/>
      <c r="O60" s="236"/>
    </row>
    <row r="61" spans="1:32" s="370" customFormat="1">
      <c r="A61" s="375"/>
      <c r="G61" s="236"/>
      <c r="H61" s="236"/>
      <c r="I61" s="246" t="s">
        <v>406</v>
      </c>
      <c r="J61" s="247" t="s">
        <v>549</v>
      </c>
      <c r="K61" s="248" t="s">
        <v>398</v>
      </c>
      <c r="L61" s="236"/>
      <c r="U61" s="243"/>
    </row>
    <row r="62" spans="1:32" s="370" customFormat="1">
      <c r="A62" s="375"/>
      <c r="G62" s="236"/>
      <c r="H62" s="236"/>
      <c r="I62" s="251"/>
      <c r="J62" s="406" t="s">
        <v>549</v>
      </c>
      <c r="K62" s="248" t="s">
        <v>357</v>
      </c>
      <c r="L62" s="236"/>
      <c r="U62" s="243"/>
    </row>
    <row r="63" spans="1:32" s="370" customFormat="1">
      <c r="A63" s="375"/>
      <c r="B63" s="253" t="s">
        <v>398</v>
      </c>
      <c r="C63" s="283" t="str">
        <f>$J$61</f>
        <v>Todas</v>
      </c>
      <c r="D63" s="375"/>
      <c r="E63" s="235"/>
      <c r="F63" s="235"/>
      <c r="G63" s="381"/>
      <c r="H63" s="381"/>
      <c r="I63" s="381"/>
      <c r="J63" s="634" t="s">
        <v>549</v>
      </c>
      <c r="K63" s="382" t="s">
        <v>524</v>
      </c>
      <c r="M63" s="236"/>
      <c r="S63" s="236"/>
      <c r="U63" s="243"/>
      <c r="Y63" s="236"/>
    </row>
    <row r="64" spans="1:32" s="370" customFormat="1">
      <c r="A64" s="235"/>
      <c r="B64" s="253" t="s">
        <v>357</v>
      </c>
      <c r="C64" s="283" t="str">
        <f>$J$62</f>
        <v>Todas</v>
      </c>
      <c r="D64" s="235"/>
      <c r="E64" s="381"/>
      <c r="F64" s="381"/>
      <c r="P64" s="375"/>
      <c r="Q64" s="375"/>
      <c r="R64" s="375"/>
      <c r="U64" s="243"/>
      <c r="V64" s="236"/>
      <c r="W64" s="236"/>
      <c r="X64" s="236"/>
      <c r="Y64" s="236"/>
      <c r="Z64" s="236"/>
      <c r="AA64" s="236"/>
      <c r="AC64" s="236"/>
      <c r="AD64" s="236"/>
      <c r="AE64" s="236"/>
      <c r="AF64" s="236"/>
    </row>
    <row r="65" spans="1:28">
      <c r="B65" s="253" t="s">
        <v>524</v>
      </c>
      <c r="C65" s="283" t="str">
        <f>$J$63</f>
        <v>Todas</v>
      </c>
      <c r="D65" s="235"/>
      <c r="E65" s="381"/>
      <c r="F65" s="381"/>
      <c r="G65" s="381"/>
      <c r="H65" s="381"/>
      <c r="I65" s="381"/>
      <c r="J65" s="381"/>
      <c r="N65" s="309"/>
      <c r="O65" s="236"/>
      <c r="P65" s="309" t="s">
        <v>636</v>
      </c>
      <c r="Y65" s="383"/>
      <c r="Z65" s="383"/>
      <c r="AB65" s="370"/>
    </row>
    <row r="66" spans="1:28">
      <c r="B66" s="309" t="s">
        <v>630</v>
      </c>
      <c r="D66" s="235"/>
      <c r="E66" s="235"/>
      <c r="F66" s="235"/>
      <c r="G66" s="235"/>
      <c r="H66" s="235"/>
      <c r="I66" s="235"/>
      <c r="J66" s="235"/>
      <c r="K66" s="235"/>
      <c r="L66" s="235"/>
      <c r="N66" s="253" t="s">
        <v>398</v>
      </c>
      <c r="O66" s="283" t="str">
        <f>$J$61</f>
        <v>Todas</v>
      </c>
      <c r="P66" s="569" t="s">
        <v>322</v>
      </c>
      <c r="Q66" s="569"/>
      <c r="R66" s="569"/>
      <c r="S66" s="580"/>
      <c r="T66" s="569"/>
      <c r="U66" s="569"/>
      <c r="AB66" s="370"/>
    </row>
    <row r="67" spans="1:28">
      <c r="B67" s="529" t="s">
        <v>395</v>
      </c>
      <c r="C67" s="530" t="s">
        <v>525</v>
      </c>
      <c r="D67" s="561" t="s">
        <v>58</v>
      </c>
      <c r="E67" s="235"/>
      <c r="F67" s="265">
        <f>IF($J$62="Todas",SUM(P78:R78),HLOOKUP($J$62,$P$67:$R$78,12,))</f>
        <v>1250</v>
      </c>
      <c r="G67" s="384"/>
      <c r="H67" s="265"/>
      <c r="I67" s="263"/>
      <c r="J67" s="375"/>
      <c r="K67" s="235"/>
      <c r="L67" s="235">
        <v>1</v>
      </c>
      <c r="M67" s="236" t="str">
        <f>"Nivel de satisfacción: "&amp;$J$63</f>
        <v>Nivel de satisfacción: Todas</v>
      </c>
      <c r="N67" s="253"/>
      <c r="O67" s="238"/>
      <c r="P67" s="582" t="s">
        <v>518</v>
      </c>
      <c r="Q67" s="582" t="s">
        <v>519</v>
      </c>
      <c r="R67" s="582" t="s">
        <v>520</v>
      </c>
      <c r="S67" s="583" t="s">
        <v>518</v>
      </c>
      <c r="T67" s="583" t="s">
        <v>519</v>
      </c>
      <c r="U67" s="583" t="s">
        <v>520</v>
      </c>
      <c r="AB67" s="370"/>
    </row>
    <row r="68" spans="1:28">
      <c r="A68" s="235">
        <v>1</v>
      </c>
      <c r="B68" s="533" t="str">
        <f t="shared" ref="B68:B76" si="33">VLOOKUP(D68,$I$68:$J$76,2,)</f>
        <v>Confort</v>
      </c>
      <c r="C68" s="534">
        <f>LARGE($F$68:$F$76,A68)</f>
        <v>201</v>
      </c>
      <c r="D68" s="592">
        <f>LARGE($I$68:$I$76,A68)</f>
        <v>0.1608</v>
      </c>
      <c r="E68" s="235"/>
      <c r="F68" s="386">
        <f t="shared" ref="F68:F76" si="34">IF($J$62="Todas",SUM(P68:R68),HLOOKUP($J$62,$P$67:$R$76,L68,))</f>
        <v>27</v>
      </c>
      <c r="G68" s="384">
        <f t="shared" ref="G68:G76" si="35">COUNTIF($F$67:$F$76,F68)</f>
        <v>1</v>
      </c>
      <c r="H68" s="265">
        <f>IF(G68=1,F68,F68+A68/100000)</f>
        <v>27</v>
      </c>
      <c r="I68" s="245">
        <f t="shared" ref="I68:I76" si="36">H68/$F$67</f>
        <v>2.1600000000000001E-2</v>
      </c>
      <c r="J68" s="387" t="s">
        <v>384</v>
      </c>
      <c r="K68" s="235"/>
      <c r="L68" s="235">
        <v>2</v>
      </c>
      <c r="M68" s="537"/>
      <c r="N68" s="537" t="s">
        <v>384</v>
      </c>
      <c r="O68" s="592">
        <f t="shared" ref="O68:O76" si="37">IFERROR(SUM(P68:R68)/SUM($P$78:$R$78),)</f>
        <v>2.1600000000000001E-2</v>
      </c>
      <c r="P68" s="534">
        <f>IF(AND($J$61="Todas",$J$63="Todas"),SUMIF(DB_REF_Q1_Q4!$L$5:$L$1328,P$67,DB_REF_Q1_Q4!$Q$5:$Q$1328),IF($J$61="Todas",SUMIFS(DB_REF_Q1_Q4!$Q$5:$Q$1328,DB_REF_Q1_Q4!$L$5:$L$1328,P$67,DB_REF_Q1_Q4!$P$5:$P$1328,$J$63),IF($J$63="Todas",SUMIFS(DB_REF_Q1_Q4!$Q$5:$Q$1328,DB_REF_Q1_Q4!$L$5:$L$1328,P$67,DB_REF_Q1_Q4!$O$5:$O$1328,$J$61),SUMIFS(DB_REF_Q1_Q4!$Q$5:$Q$1328,DB_REF_Q1_Q4!$L$5:$L$1328,P$67,DB_REF_Q1_Q4!$O$5:$O$1328,$J$61,DB_REF_Q1_Q4!$P$5:$P$1328,$J$63))))</f>
        <v>26</v>
      </c>
      <c r="Q68" s="534">
        <f>IF(AND($J$61="Todas",$J$63="Todas"),SUMIF(DB_REF_Q1_Q4!$L$5:$L$1328,Q$67,DB_REF_Q1_Q4!$Q$5:$Q$1328),IF($J$61="Todas",SUMIFS(DB_REF_Q1_Q4!$Q$5:$Q$1328,DB_REF_Q1_Q4!$L$5:$L$1328,Q$67,DB_REF_Q1_Q4!$P$5:$P$1328,$J$63),IF($J$63="Todas",SUMIFS(DB_REF_Q1_Q4!$Q$5:$Q$1328,DB_REF_Q1_Q4!$L$5:$L$1328,Q$67,DB_REF_Q1_Q4!$O$5:$O$1328,$J$61),SUMIFS(DB_REF_Q1_Q4!$Q$5:$Q$1328,DB_REF_Q1_Q4!$L$5:$L$1328,Q$67,DB_REF_Q1_Q4!$O$5:$O$1328,$J$61,DB_REF_Q1_Q4!$P$5:$P$1328,$J$63))))</f>
        <v>1</v>
      </c>
      <c r="R68" s="534">
        <f>IF(AND($J$61="Todas",$J$63="Todas"),SUMIF(DB_REF_Q1_Q4!$L$5:$L$1328,R$67,DB_REF_Q1_Q4!$Q$5:$Q$1328),IF($J$61="Todas",SUMIFS(DB_REF_Q1_Q4!$Q$5:$Q$1328,DB_REF_Q1_Q4!$L$5:$L$1328,R$67,DB_REF_Q1_Q4!$P$5:$P$1328,$J$63),IF($J$63="Todas",SUMIFS(DB_REF_Q1_Q4!$Q$5:$Q$1328,DB_REF_Q1_Q4!$L$5:$L$1328,R$67,DB_REF_Q1_Q4!$O$5:$O$1328,$J$61),SUMIFS(DB_REF_Q1_Q4!$Q$5:$Q$1328,DB_REF_Q1_Q4!$L$5:$L$1328,R$67,DB_REF_Q1_Q4!$O$5:$O$1328,$J$61,DB_REF_Q1_Q4!$P$5:$P$1328,$J$63))))</f>
        <v>0</v>
      </c>
      <c r="S68" s="538">
        <f>IFERROR(P68/P$77,)</f>
        <v>5.4054054054054057E-2</v>
      </c>
      <c r="T68" s="538">
        <f t="shared" ref="T68:U76" si="38">IFERROR(Q68/Q$77,)</f>
        <v>2.2727272727272728E-2</v>
      </c>
      <c r="U68" s="538">
        <f t="shared" si="38"/>
        <v>0</v>
      </c>
      <c r="AB68" s="370"/>
    </row>
    <row r="69" spans="1:28">
      <c r="A69" s="235">
        <v>2</v>
      </c>
      <c r="B69" s="533" t="str">
        <f t="shared" si="33"/>
        <v>Fácil, fiable y seguro</v>
      </c>
      <c r="C69" s="539">
        <f t="shared" ref="C69:C76" si="39">LARGE($F$68:$F$76,A69)</f>
        <v>167</v>
      </c>
      <c r="D69" s="593">
        <f t="shared" ref="D69:D76" si="40">LARGE($I$68:$I$76,A69)</f>
        <v>0.1336</v>
      </c>
      <c r="E69" s="235"/>
      <c r="F69" s="386">
        <f t="shared" si="34"/>
        <v>23</v>
      </c>
      <c r="G69" s="384">
        <f t="shared" si="35"/>
        <v>1</v>
      </c>
      <c r="H69" s="265">
        <f t="shared" ref="H69:H76" si="41">IF(G69=1,F69,F69+A69/100000)</f>
        <v>23</v>
      </c>
      <c r="I69" s="245">
        <f t="shared" si="36"/>
        <v>1.84E-2</v>
      </c>
      <c r="J69" s="387" t="s">
        <v>379</v>
      </c>
      <c r="K69" s="235"/>
      <c r="L69" s="235">
        <v>3</v>
      </c>
      <c r="M69" s="542"/>
      <c r="N69" s="542" t="s">
        <v>379</v>
      </c>
      <c r="O69" s="593">
        <f t="shared" si="37"/>
        <v>1.84E-2</v>
      </c>
      <c r="P69" s="539">
        <f>IF(AND($J$61="Todas",$J$63="Todas"),SUMIF(DB_REF_Q1_Q4!$L$5:$L$1328,P$67,DB_REF_Q1_Q4!$R$5:$R$1328),IF($J$61="Todas",SUMIFS(DB_REF_Q1_Q4!$R$5:$R$1328,DB_REF_Q1_Q4!$L$5:$L$1328,P$67,DB_REF_Q1_Q4!$P$5:$P$1328,$J$63),IF($J$63="Todas",SUMIFS(DB_REF_Q1_Q4!$R$5:$R$1328,DB_REF_Q1_Q4!$L$5:$L$1328,P$67,DB_REF_Q1_Q4!$O$5:$O$1328,$J$61),SUMIFS(DB_REF_Q1_Q4!$R$5:$R$1328,DB_REF_Q1_Q4!$L$5:$L$1328,P$67,DB_REF_Q1_Q4!$O$5:$O$1328,$J$61,DB_REF_Q1_Q4!$P$5:$P$1328,$J$63))))</f>
        <v>22</v>
      </c>
      <c r="Q69" s="539">
        <f>IF(AND($J$61="Todas",$J$63="Todas"),SUMIF(DB_REF_Q1_Q4!$L$5:$L$1328,Q$67,DB_REF_Q1_Q4!$R$5:$R$1328),IF($J$61="Todas",SUMIFS(DB_REF_Q1_Q4!$R$5:$R$1328,DB_REF_Q1_Q4!$L$5:$L$1328,Q$67,DB_REF_Q1_Q4!$P$5:$P$1328,$J$63),IF($J$63="Todas",SUMIFS(DB_REF_Q1_Q4!$R$5:$R$1328,DB_REF_Q1_Q4!$L$5:$L$1328,Q$67,DB_REF_Q1_Q4!$O$5:$O$1328,$J$61),SUMIFS(DB_REF_Q1_Q4!$R$5:$R$1328,DB_REF_Q1_Q4!$L$5:$L$1328,Q$67,DB_REF_Q1_Q4!$O$5:$O$1328,$J$61,DB_REF_Q1_Q4!$P$5:$P$1328,$J$63))))</f>
        <v>1</v>
      </c>
      <c r="R69" s="539">
        <f>IF(AND($J$61="Todas",$J$63="Todas"),SUMIF(DB_REF_Q1_Q4!$L$5:$L$1328,R$67,DB_REF_Q1_Q4!$R$5:$R$1328),IF($J$61="Todas",SUMIFS(DB_REF_Q1_Q4!$R$5:$R$1328,DB_REF_Q1_Q4!$L$5:$L$1328,R$67,DB_REF_Q1_Q4!$P$5:$P$1328,$J$63),IF($J$63="Todas",SUMIFS(DB_REF_Q1_Q4!$R$5:$R$1328,DB_REF_Q1_Q4!$L$5:$L$1328,R$67,DB_REF_Q1_Q4!$O$5:$O$1328,$J$61),SUMIFS(DB_REF_Q1_Q4!$R$5:$R$1328,DB_REF_Q1_Q4!$L$5:$L$1328,R$67,DB_REF_Q1_Q4!$O$5:$O$1328,$J$61,DB_REF_Q1_Q4!$P$5:$P$1328,$J$63))))</f>
        <v>0</v>
      </c>
      <c r="S69" s="543">
        <f>IFERROR(P69/P$77,)</f>
        <v>4.5738045738045741E-2</v>
      </c>
      <c r="T69" s="543">
        <f t="shared" si="38"/>
        <v>2.2727272727272728E-2</v>
      </c>
      <c r="U69" s="543">
        <f t="shared" si="38"/>
        <v>0</v>
      </c>
      <c r="Z69" s="370"/>
      <c r="AA69" s="370"/>
      <c r="AB69" s="370"/>
    </row>
    <row r="70" spans="1:28">
      <c r="A70" s="235">
        <v>3</v>
      </c>
      <c r="B70" s="533" t="str">
        <f t="shared" si="33"/>
        <v>Otros</v>
      </c>
      <c r="C70" s="539">
        <f t="shared" si="39"/>
        <v>47</v>
      </c>
      <c r="D70" s="593">
        <f t="shared" si="40"/>
        <v>3.7600000000000001E-2</v>
      </c>
      <c r="E70" s="235"/>
      <c r="F70" s="386">
        <f t="shared" si="34"/>
        <v>25</v>
      </c>
      <c r="G70" s="384">
        <f t="shared" si="35"/>
        <v>1</v>
      </c>
      <c r="H70" s="265">
        <f t="shared" si="41"/>
        <v>25</v>
      </c>
      <c r="I70" s="245">
        <f t="shared" si="36"/>
        <v>0.02</v>
      </c>
      <c r="J70" s="387" t="s">
        <v>383</v>
      </c>
      <c r="K70" s="235"/>
      <c r="L70" s="235">
        <v>4</v>
      </c>
      <c r="M70" s="542"/>
      <c r="N70" s="542" t="s">
        <v>383</v>
      </c>
      <c r="O70" s="593">
        <f t="shared" si="37"/>
        <v>0.02</v>
      </c>
      <c r="P70" s="539">
        <f>IF(AND($J$61="Todas",$J$63="Todas"),SUMIF(DB_REF_Q1_Q4!$L$5:$L$1328,P$67,DB_REF_Q1_Q4!$S$5:$S$1328),IF($J$61="Todas",SUMIFS(DB_REF_Q1_Q4!$S$5:$S$1328,DB_REF_Q1_Q4!$L$5:$L$1328,P$67,DB_REF_Q1_Q4!$P$5:$P$1328,$J$63),IF($J$63="Todas",SUMIFS(DB_REF_Q1_Q4!$S$5:$S$1328,DB_REF_Q1_Q4!$L$5:$L$1328,P$67,DB_REF_Q1_Q4!$O$5:$O$1328,$J$61),SUMIFS(DB_REF_Q1_Q4!$S$5:$S$1328,DB_REF_Q1_Q4!$L$5:$L$1328,P$67,DB_REF_Q1_Q4!$O$5:$O$1328,$J$61,DB_REF_Q1_Q4!$P$5:$P$1328,$J$63))))</f>
        <v>23</v>
      </c>
      <c r="Q70" s="539">
        <f>IF(AND($J$61="Todas",$J$63="Todas"),SUMIF(DB_REF_Q1_Q4!$L$5:$L$1328,Q$67,DB_REF_Q1_Q4!$S$5:$S$1328),IF($J$61="Todas",SUMIFS(DB_REF_Q1_Q4!$S$5:$S$1328,DB_REF_Q1_Q4!$L$5:$L$1328,Q$67,DB_REF_Q1_Q4!$P$5:$P$1328,$J$63),IF($J$63="Todas",SUMIFS(DB_REF_Q1_Q4!$S$5:$S$1328,DB_REF_Q1_Q4!$L$5:$L$1328,Q$67,DB_REF_Q1_Q4!$O$5:$O$1328,$J$61),SUMIFS(DB_REF_Q1_Q4!$S$5:$S$1328,DB_REF_Q1_Q4!$L$5:$L$1328,Q$67,DB_REF_Q1_Q4!$O$5:$O$1328,$J$61,DB_REF_Q1_Q4!$P$5:$P$1328,$J$63))))</f>
        <v>1</v>
      </c>
      <c r="R70" s="539">
        <f>IF(AND($J$61="Todas",$J$63="Todas"),SUMIF(DB_REF_Q1_Q4!$L$5:$L$1328,R$67,DB_REF_Q1_Q4!$S$5:$S$1328),IF($J$61="Todas",SUMIFS(DB_REF_Q1_Q4!$S$5:$S$1328,DB_REF_Q1_Q4!$L$5:$L$1328,R$67,DB_REF_Q1_Q4!$P$5:$P$1328,$J$63),IF($J$63="Todas",SUMIFS(DB_REF_Q1_Q4!$S$5:$S$1328,DB_REF_Q1_Q4!$L$5:$L$1328,R$67,DB_REF_Q1_Q4!$O$5:$O$1328,$J$61),SUMIFS(DB_REF_Q1_Q4!$S$5:$S$1328,DB_REF_Q1_Q4!$L$5:$L$1328,R$67,DB_REF_Q1_Q4!$O$5:$O$1328,$J$61,DB_REF_Q1_Q4!$P$5:$P$1328,$J$63))))</f>
        <v>1</v>
      </c>
      <c r="S70" s="543">
        <f t="shared" ref="S70:S76" si="42">IFERROR(P70/P$77,)</f>
        <v>4.781704781704782E-2</v>
      </c>
      <c r="T70" s="543">
        <f t="shared" si="38"/>
        <v>2.2727272727272728E-2</v>
      </c>
      <c r="U70" s="543">
        <f t="shared" si="38"/>
        <v>9.0909090909090912E-2</v>
      </c>
      <c r="Y70" s="389"/>
      <c r="Z70" s="389"/>
      <c r="AA70" s="370"/>
      <c r="AB70" s="370"/>
    </row>
    <row r="71" spans="1:28">
      <c r="A71" s="235">
        <v>4</v>
      </c>
      <c r="B71" s="594" t="str">
        <f t="shared" si="33"/>
        <v>Mantenimiento</v>
      </c>
      <c r="C71" s="539">
        <f t="shared" si="39"/>
        <v>46</v>
      </c>
      <c r="D71" s="593">
        <f t="shared" si="40"/>
        <v>3.6799999999999999E-2</v>
      </c>
      <c r="E71" s="235"/>
      <c r="F71" s="386">
        <f t="shared" si="34"/>
        <v>201</v>
      </c>
      <c r="G71" s="384">
        <f t="shared" si="35"/>
        <v>1</v>
      </c>
      <c r="H71" s="265">
        <f t="shared" si="41"/>
        <v>201</v>
      </c>
      <c r="I71" s="245">
        <f t="shared" si="36"/>
        <v>0.1608</v>
      </c>
      <c r="J71" s="387" t="s">
        <v>326</v>
      </c>
      <c r="K71" s="235"/>
      <c r="L71" s="235">
        <v>5</v>
      </c>
      <c r="M71" s="542"/>
      <c r="N71" s="542" t="s">
        <v>326</v>
      </c>
      <c r="O71" s="593">
        <f t="shared" si="37"/>
        <v>0.1608</v>
      </c>
      <c r="P71" s="539">
        <f>IF(AND($J$61="Todas",$J$63="Todas"),SUMIF(DB_REF_Q1_Q4!$L$5:$L$1328,P$67,DB_REF_Q1_Q4!$T$5:$T$1328),IF($J$61="Todas",SUMIFS(DB_REF_Q1_Q4!$T$5:$T$1328,DB_REF_Q1_Q4!$L$5:$L$1328,P$67,DB_REF_Q1_Q4!$P$5:$P$1328,$J$63),IF($J$63="Todas",SUMIFS(DB_REF_Q1_Q4!$T$5:$T$1328,DB_REF_Q1_Q4!$L$5:$L$1328,P$67,DB_REF_Q1_Q4!$O$5:$O$1328,$J$61),SUMIFS(DB_REF_Q1_Q4!$T$5:$T$1328,DB_REF_Q1_Q4!$L$5:$L$1328,P$67,DB_REF_Q1_Q4!$O$5:$O$1328,$J$61,DB_REF_Q1_Q4!$P$5:$P$1328,$J$63))))</f>
        <v>168</v>
      </c>
      <c r="Q71" s="539">
        <f>IF(AND($J$61="Todas",$J$63="Todas"),SUMIF(DB_REF_Q1_Q4!$L$5:$L$1328,Q$67,DB_REF_Q1_Q4!$T$5:$T$1328),IF($J$61="Todas",SUMIFS(DB_REF_Q1_Q4!$T$5:$T$1328,DB_REF_Q1_Q4!$L$5:$L$1328,Q$67,DB_REF_Q1_Q4!$P$5:$P$1328,$J$63),IF($J$63="Todas",SUMIFS(DB_REF_Q1_Q4!$T$5:$T$1328,DB_REF_Q1_Q4!$L$5:$L$1328,Q$67,DB_REF_Q1_Q4!$O$5:$O$1328,$J$61),SUMIFS(DB_REF_Q1_Q4!$T$5:$T$1328,DB_REF_Q1_Q4!$L$5:$L$1328,Q$67,DB_REF_Q1_Q4!$O$5:$O$1328,$J$61,DB_REF_Q1_Q4!$P$5:$P$1328,$J$63))))</f>
        <v>27</v>
      </c>
      <c r="R71" s="539">
        <f>IF(AND($J$61="Todas",$J$63="Todas"),SUMIF(DB_REF_Q1_Q4!$L$5:$L$1328,R$67,DB_REF_Q1_Q4!$T$5:$T$1328),IF($J$61="Todas",SUMIFS(DB_REF_Q1_Q4!$T$5:$T$1328,DB_REF_Q1_Q4!$L$5:$L$1328,R$67,DB_REF_Q1_Q4!$P$5:$P$1328,$J$63),IF($J$63="Todas",SUMIFS(DB_REF_Q1_Q4!$T$5:$T$1328,DB_REF_Q1_Q4!$L$5:$L$1328,R$67,DB_REF_Q1_Q4!$O$5:$O$1328,$J$61),SUMIFS(DB_REF_Q1_Q4!$T$5:$T$1328,DB_REF_Q1_Q4!$L$5:$L$1328,R$67,DB_REF_Q1_Q4!$O$5:$O$1328,$J$61,DB_REF_Q1_Q4!$P$5:$P$1328,$J$63))))</f>
        <v>6</v>
      </c>
      <c r="S71" s="543">
        <f t="shared" si="42"/>
        <v>0.34927234927234929</v>
      </c>
      <c r="T71" s="543">
        <f t="shared" si="38"/>
        <v>0.61363636363636365</v>
      </c>
      <c r="U71" s="543">
        <f t="shared" si="38"/>
        <v>0.54545454545454541</v>
      </c>
      <c r="W71" s="235"/>
      <c r="X71" s="235"/>
      <c r="AB71" s="370"/>
    </row>
    <row r="72" spans="1:28">
      <c r="A72" s="235">
        <v>5</v>
      </c>
      <c r="B72" s="533" t="str">
        <f t="shared" si="33"/>
        <v>Precio equipos</v>
      </c>
      <c r="C72" s="539">
        <f t="shared" si="39"/>
        <v>27</v>
      </c>
      <c r="D72" s="593">
        <f t="shared" si="40"/>
        <v>2.1600000000000001E-2</v>
      </c>
      <c r="E72" s="235"/>
      <c r="F72" s="386">
        <f t="shared" si="34"/>
        <v>0</v>
      </c>
      <c r="G72" s="384">
        <f t="shared" si="35"/>
        <v>2</v>
      </c>
      <c r="H72" s="265">
        <f t="shared" si="41"/>
        <v>5.0000000000000002E-5</v>
      </c>
      <c r="I72" s="245">
        <f t="shared" si="36"/>
        <v>4.0000000000000001E-8</v>
      </c>
      <c r="J72" s="387" t="s">
        <v>380</v>
      </c>
      <c r="K72" s="235"/>
      <c r="L72" s="235">
        <v>6</v>
      </c>
      <c r="M72" s="542"/>
      <c r="N72" s="542" t="s">
        <v>380</v>
      </c>
      <c r="O72" s="593">
        <f t="shared" si="37"/>
        <v>0</v>
      </c>
      <c r="P72" s="539">
        <f>IF(AND($J$61="Todas",$J$63="Todas"),SUMIF(DB_REF_Q1_Q4!$L$5:$L$1328,P$67,DB_REF_Q1_Q4!$U$5:$U$1328),IF($J$61="Todas",SUMIFS(DB_REF_Q1_Q4!$U$5:$U$1328,DB_REF_Q1_Q4!$L$5:$L$1328,P$67,DB_REF_Q1_Q4!$P$5:$P$1328,$J$63),IF($J$63="Todas",SUMIFS(DB_REF_Q1_Q4!$U$5:$U$1328,DB_REF_Q1_Q4!$L$5:$L$1328,P$67,DB_REF_Q1_Q4!$O$5:$O$1328,$J$61),SUMIFS(DB_REF_Q1_Q4!$U$5:$U$1328,DB_REF_Q1_Q4!$L$5:$L$1328,P$67,DB_REF_Q1_Q4!$O$5:$O$1328,$J$61,DB_REF_Q1_Q4!$P$5:$P$1328,$J$63))))</f>
        <v>0</v>
      </c>
      <c r="Q72" s="539">
        <f>IF(AND($J$61="Todas",$J$63="Todas"),SUMIF(DB_REF_Q1_Q4!$L$5:$L$1328,Q$67,DB_REF_Q1_Q4!$U$5:$U$1328),IF($J$61="Todas",SUMIFS(DB_REF_Q1_Q4!$U$5:$U$1328,DB_REF_Q1_Q4!$L$5:$L$1328,Q$67,DB_REF_Q1_Q4!$P$5:$P$1328,$J$63),IF($J$63="Todas",SUMIFS(DB_REF_Q1_Q4!$U$5:$U$1328,DB_REF_Q1_Q4!$L$5:$L$1328,Q$67,DB_REF_Q1_Q4!$O$5:$O$1328,$J$61),SUMIFS(DB_REF_Q1_Q4!$U$5:$U$1328,DB_REF_Q1_Q4!$L$5:$L$1328,Q$67,DB_REF_Q1_Q4!$O$5:$O$1328,$J$61,DB_REF_Q1_Q4!$P$5:$P$1328,$J$63))))</f>
        <v>0</v>
      </c>
      <c r="R72" s="539">
        <f>IF(AND($J$61="Todas",$J$63="Todas"),SUMIF(DB_REF_Q1_Q4!$L$5:$L$1328,R$67,DB_REF_Q1_Q4!$U$5:$U$1328),IF($J$61="Todas",SUMIFS(DB_REF_Q1_Q4!$U$5:$U$1328,DB_REF_Q1_Q4!$L$5:$L$1328,R$67,DB_REF_Q1_Q4!$P$5:$P$1328,$J$63),IF($J$63="Todas",SUMIFS(DB_REF_Q1_Q4!$U$5:$U$1328,DB_REF_Q1_Q4!$L$5:$L$1328,R$67,DB_REF_Q1_Q4!$O$5:$O$1328,$J$61),SUMIFS(DB_REF_Q1_Q4!$U$5:$U$1328,DB_REF_Q1_Q4!$L$5:$L$1328,R$67,DB_REF_Q1_Q4!$O$5:$O$1328,$J$61,DB_REF_Q1_Q4!$P$5:$P$1328,$J$63))))</f>
        <v>0</v>
      </c>
      <c r="S72" s="543">
        <f t="shared" si="42"/>
        <v>0</v>
      </c>
      <c r="T72" s="543">
        <f t="shared" si="38"/>
        <v>0</v>
      </c>
      <c r="U72" s="543">
        <f t="shared" si="38"/>
        <v>0</v>
      </c>
      <c r="W72" s="235"/>
      <c r="X72" s="235"/>
      <c r="AB72" s="370"/>
    </row>
    <row r="73" spans="1:28">
      <c r="A73" s="235">
        <v>6</v>
      </c>
      <c r="B73" s="533" t="str">
        <f t="shared" si="33"/>
        <v>Combustible accesible</v>
      </c>
      <c r="C73" s="539">
        <f t="shared" si="39"/>
        <v>25</v>
      </c>
      <c r="D73" s="593">
        <f t="shared" si="40"/>
        <v>0.02</v>
      </c>
      <c r="E73" s="235"/>
      <c r="F73" s="386">
        <f t="shared" si="34"/>
        <v>0</v>
      </c>
      <c r="G73" s="384">
        <f t="shared" si="35"/>
        <v>2</v>
      </c>
      <c r="H73" s="265">
        <f t="shared" si="41"/>
        <v>6.0000000000000002E-5</v>
      </c>
      <c r="I73" s="245">
        <f t="shared" si="36"/>
        <v>4.8E-8</v>
      </c>
      <c r="J73" s="387" t="s">
        <v>376</v>
      </c>
      <c r="K73" s="235"/>
      <c r="L73" s="235">
        <v>7</v>
      </c>
      <c r="M73" s="542"/>
      <c r="N73" s="542" t="s">
        <v>376</v>
      </c>
      <c r="O73" s="593">
        <f t="shared" si="37"/>
        <v>0</v>
      </c>
      <c r="P73" s="539">
        <f>IF(AND($J$61="Todas",$J$63="Todas"),SUMIF(DB_REF_Q1_Q4!$L$5:$L$1328,P$67,DB_REF_Q1_Q4!$V$5:$V$1328),IF($J$61="Todas",SUMIFS(DB_REF_Q1_Q4!$V$5:$V$1328,DB_REF_Q1_Q4!$L$5:$L$1328,P$67,DB_REF_Q1_Q4!$P$5:$P$1328,$J$63),IF($J$63="Todas",SUMIFS(DB_REF_Q1_Q4!$V$5:$V$1328,DB_REF_Q1_Q4!$L$5:$L$1328,P$67,DB_REF_Q1_Q4!$O$5:$O$1328,$J$61),SUMIFS(DB_REF_Q1_Q4!$V$5:$V$1328,DB_REF_Q1_Q4!$L$5:$L$1328,P$67,DB_REF_Q1_Q4!$O$5:$O$1328,$J$61,DB_REF_Q1_Q4!$P$5:$P$1328,$J$63))))</f>
        <v>0</v>
      </c>
      <c r="Q73" s="539">
        <f>IF(AND($J$61="Todas",$J$63="Todas"),SUMIF(DB_REF_Q1_Q4!$L$5:$L$1328,Q$67,DB_REF_Q1_Q4!$V$5:$V$1328),IF($J$61="Todas",SUMIFS(DB_REF_Q1_Q4!$V$5:$V$1328,DB_REF_Q1_Q4!$L$5:$L$1328,Q$67,DB_REF_Q1_Q4!$P$5:$P$1328,$J$63),IF($J$63="Todas",SUMIFS(DB_REF_Q1_Q4!$V$5:$V$1328,DB_REF_Q1_Q4!$L$5:$L$1328,Q$67,DB_REF_Q1_Q4!$O$5:$O$1328,$J$61),SUMIFS(DB_REF_Q1_Q4!$V$5:$V$1328,DB_REF_Q1_Q4!$L$5:$L$1328,Q$67,DB_REF_Q1_Q4!$O$5:$O$1328,$J$61,DB_REF_Q1_Q4!$P$5:$P$1328,$J$63))))</f>
        <v>0</v>
      </c>
      <c r="R73" s="539">
        <f>IF(AND($J$61="Todas",$J$63="Todas"),SUMIF(DB_REF_Q1_Q4!$L$5:$L$1328,R$67,DB_REF_Q1_Q4!$V$5:$V$1328),IF($J$61="Todas",SUMIFS(DB_REF_Q1_Q4!$V$5:$V$1328,DB_REF_Q1_Q4!$L$5:$L$1328,R$67,DB_REF_Q1_Q4!$P$5:$P$1328,$J$63),IF($J$63="Todas",SUMIFS(DB_REF_Q1_Q4!$V$5:$V$1328,DB_REF_Q1_Q4!$L$5:$L$1328,R$67,DB_REF_Q1_Q4!$O$5:$O$1328,$J$61),SUMIFS(DB_REF_Q1_Q4!$V$5:$V$1328,DB_REF_Q1_Q4!$L$5:$L$1328,R$67,DB_REF_Q1_Q4!$O$5:$O$1328,$J$61,DB_REF_Q1_Q4!$P$5:$P$1328,$J$63))))</f>
        <v>0</v>
      </c>
      <c r="S73" s="543">
        <f t="shared" si="42"/>
        <v>0</v>
      </c>
      <c r="T73" s="543">
        <f t="shared" si="38"/>
        <v>0</v>
      </c>
      <c r="U73" s="543">
        <f t="shared" si="38"/>
        <v>0</v>
      </c>
      <c r="W73" s="235"/>
      <c r="X73" s="235"/>
      <c r="Y73" s="370"/>
      <c r="AB73" s="370"/>
    </row>
    <row r="74" spans="1:28">
      <c r="A74" s="235">
        <v>7</v>
      </c>
      <c r="B74" s="533" t="str">
        <f t="shared" si="33"/>
        <v>Precio combustible</v>
      </c>
      <c r="C74" s="539">
        <f t="shared" si="39"/>
        <v>23</v>
      </c>
      <c r="D74" s="593">
        <f t="shared" si="40"/>
        <v>1.84E-2</v>
      </c>
      <c r="E74" s="235"/>
      <c r="F74" s="386">
        <f t="shared" si="34"/>
        <v>167</v>
      </c>
      <c r="G74" s="384">
        <f t="shared" si="35"/>
        <v>1</v>
      </c>
      <c r="H74" s="265">
        <f t="shared" si="41"/>
        <v>167</v>
      </c>
      <c r="I74" s="245">
        <f t="shared" si="36"/>
        <v>0.1336</v>
      </c>
      <c r="J74" s="390" t="s">
        <v>377</v>
      </c>
      <c r="K74" s="235"/>
      <c r="L74" s="235">
        <v>8</v>
      </c>
      <c r="M74" s="542"/>
      <c r="N74" s="542" t="s">
        <v>377</v>
      </c>
      <c r="O74" s="593">
        <f t="shared" si="37"/>
        <v>0.1336</v>
      </c>
      <c r="P74" s="539">
        <f>IF(AND($J$61="Todas",$J$63="Todas"),SUMIF(DB_REF_Q1_Q4!$L$5:$L$1328,P$67,DB_REF_Q1_Q4!$W$5:$W$1328),IF($J$61="Todas",SUMIFS(DB_REF_Q1_Q4!$W$5:$W$1328,DB_REF_Q1_Q4!$L$5:$L$1328,P$67,DB_REF_Q1_Q4!$P$5:$P$1328,$J$63),IF($J$63="Todas",SUMIFS(DB_REF_Q1_Q4!$W$5:$W$1328,DB_REF_Q1_Q4!$L$5:$L$1328,P$67,DB_REF_Q1_Q4!$O$5:$O$1328,$J$61),SUMIFS(DB_REF_Q1_Q4!$W$5:$W$1328,DB_REF_Q1_Q4!$L$5:$L$1328,P$67,DB_REF_Q1_Q4!$O$5:$O$1328,$J$61,DB_REF_Q1_Q4!$P$5:$P$1328,$J$63))))</f>
        <v>156</v>
      </c>
      <c r="Q74" s="539">
        <f>IF(AND($J$61="Todas",$J$63="Todas"),SUMIF(DB_REF_Q1_Q4!$L$5:$L$1328,Q$67,DB_REF_Q1_Q4!$W$5:$W$1328),IF($J$61="Todas",SUMIFS(DB_REF_Q1_Q4!$W$5:$W$1328,DB_REF_Q1_Q4!$L$5:$L$1328,Q$67,DB_REF_Q1_Q4!$P$5:$P$1328,$J$63),IF($J$63="Todas",SUMIFS(DB_REF_Q1_Q4!$W$5:$W$1328,DB_REF_Q1_Q4!$L$5:$L$1328,Q$67,DB_REF_Q1_Q4!$O$5:$O$1328,$J$61),SUMIFS(DB_REF_Q1_Q4!$W$5:$W$1328,DB_REF_Q1_Q4!$L$5:$L$1328,Q$67,DB_REF_Q1_Q4!$O$5:$O$1328,$J$61,DB_REF_Q1_Q4!$P$5:$P$1328,$J$63))))</f>
        <v>7</v>
      </c>
      <c r="R74" s="539">
        <f>IF(AND($J$61="Todas",$J$63="Todas"),SUMIF(DB_REF_Q1_Q4!$L$5:$L$1328,R$67,DB_REF_Q1_Q4!$W$5:$W$1328),IF($J$61="Todas",SUMIFS(DB_REF_Q1_Q4!$W$5:$W$1328,DB_REF_Q1_Q4!$L$5:$L$1328,R$67,DB_REF_Q1_Q4!$P$5:$P$1328,$J$63),IF($J$63="Todas",SUMIFS(DB_REF_Q1_Q4!$W$5:$W$1328,DB_REF_Q1_Q4!$L$5:$L$1328,R$67,DB_REF_Q1_Q4!$O$5:$O$1328,$J$61),SUMIFS(DB_REF_Q1_Q4!$W$5:$W$1328,DB_REF_Q1_Q4!$L$5:$L$1328,R$67,DB_REF_Q1_Q4!$O$5:$O$1328,$J$61,DB_REF_Q1_Q4!$P$5:$P$1328,$J$63))))</f>
        <v>4</v>
      </c>
      <c r="S74" s="543">
        <f t="shared" si="42"/>
        <v>0.32432432432432434</v>
      </c>
      <c r="T74" s="543">
        <f t="shared" si="38"/>
        <v>0.15909090909090909</v>
      </c>
      <c r="U74" s="543">
        <f t="shared" si="38"/>
        <v>0.36363636363636365</v>
      </c>
      <c r="W74" s="370"/>
      <c r="X74" s="375"/>
      <c r="Y74" s="375"/>
      <c r="Z74" s="370"/>
      <c r="AB74" s="370"/>
    </row>
    <row r="75" spans="1:28">
      <c r="A75" s="235">
        <v>8</v>
      </c>
      <c r="B75" s="533" t="str">
        <f t="shared" si="33"/>
        <v>Almacenamiento</v>
      </c>
      <c r="C75" s="539">
        <f t="shared" si="39"/>
        <v>0</v>
      </c>
      <c r="D75" s="593">
        <f t="shared" si="40"/>
        <v>4.8E-8</v>
      </c>
      <c r="E75" s="235"/>
      <c r="F75" s="386">
        <f t="shared" si="34"/>
        <v>46</v>
      </c>
      <c r="G75" s="384">
        <f t="shared" si="35"/>
        <v>1</v>
      </c>
      <c r="H75" s="265">
        <f t="shared" si="41"/>
        <v>46</v>
      </c>
      <c r="I75" s="245">
        <f t="shared" si="36"/>
        <v>3.6799999999999999E-2</v>
      </c>
      <c r="J75" s="390" t="s">
        <v>325</v>
      </c>
      <c r="K75" s="235"/>
      <c r="L75" s="235">
        <v>9</v>
      </c>
      <c r="M75" s="542"/>
      <c r="N75" s="542" t="s">
        <v>325</v>
      </c>
      <c r="O75" s="593">
        <f t="shared" si="37"/>
        <v>3.6799999999999999E-2</v>
      </c>
      <c r="P75" s="539">
        <f>IF(AND($J$61="Todas",$J$63="Todas"),SUMIF(DB_REF_Q1_Q4!$L$5:$L$1328,P$67,DB_REF_Q1_Q4!$X$5:$X$1328),IF($J$61="Todas",SUMIFS(DB_REF_Q1_Q4!$X$5:$X$1328,DB_REF_Q1_Q4!$L$5:$L$1328,P$67,DB_REF_Q1_Q4!$P$5:$P$1328,$J$63),IF($J$63="Todas",SUMIFS(DB_REF_Q1_Q4!$X$5:$X$1328,DB_REF_Q1_Q4!$L$5:$L$1328,P$67,DB_REF_Q1_Q4!$O$5:$O$1328,$J$61),SUMIFS(DB_REF_Q1_Q4!$X$5:$X$1328,DB_REF_Q1_Q4!$L$5:$L$1328,P$67,DB_REF_Q1_Q4!$O$5:$O$1328,$J$61,DB_REF_Q1_Q4!$P$5:$P$1328,$J$63))))</f>
        <v>43</v>
      </c>
      <c r="Q75" s="539">
        <f>IF(AND($J$61="Todas",$J$63="Todas"),SUMIF(DB_REF_Q1_Q4!$L$5:$L$1328,Q$67,DB_REF_Q1_Q4!$X$5:$X$1328),IF($J$61="Todas",SUMIFS(DB_REF_Q1_Q4!$X$5:$X$1328,DB_REF_Q1_Q4!$L$5:$L$1328,Q$67,DB_REF_Q1_Q4!$P$5:$P$1328,$J$63),IF($J$63="Todas",SUMIFS(DB_REF_Q1_Q4!$X$5:$X$1328,DB_REF_Q1_Q4!$L$5:$L$1328,Q$67,DB_REF_Q1_Q4!$O$5:$O$1328,$J$61),SUMIFS(DB_REF_Q1_Q4!$X$5:$X$1328,DB_REF_Q1_Q4!$L$5:$L$1328,Q$67,DB_REF_Q1_Q4!$O$5:$O$1328,$J$61,DB_REF_Q1_Q4!$P$5:$P$1328,$J$63))))</f>
        <v>3</v>
      </c>
      <c r="R75" s="539">
        <f>IF(AND($J$61="Todas",$J$63="Todas"),SUMIF(DB_REF_Q1_Q4!$L$5:$L$1328,R$67,DB_REF_Q1_Q4!$X$5:$X$1328),IF($J$61="Todas",SUMIFS(DB_REF_Q1_Q4!$X$5:$X$1328,DB_REF_Q1_Q4!$L$5:$L$1328,R$67,DB_REF_Q1_Q4!$P$5:$P$1328,$J$63),IF($J$63="Todas",SUMIFS(DB_REF_Q1_Q4!$X$5:$X$1328,DB_REF_Q1_Q4!$L$5:$L$1328,R$67,DB_REF_Q1_Q4!$O$5:$O$1328,$J$61),SUMIFS(DB_REF_Q1_Q4!$X$5:$X$1328,DB_REF_Q1_Q4!$L$5:$L$1328,R$67,DB_REF_Q1_Q4!$O$5:$O$1328,$J$61,DB_REF_Q1_Q4!$P$5:$P$1328,$J$63))))</f>
        <v>0</v>
      </c>
      <c r="S75" s="543">
        <f t="shared" si="42"/>
        <v>8.9397089397089402E-2</v>
      </c>
      <c r="T75" s="543">
        <f t="shared" si="38"/>
        <v>6.8181818181818177E-2</v>
      </c>
      <c r="U75" s="543">
        <f t="shared" si="38"/>
        <v>0</v>
      </c>
      <c r="W75" s="370"/>
      <c r="X75" s="370"/>
      <c r="Y75" s="370"/>
      <c r="Z75" s="370"/>
    </row>
    <row r="76" spans="1:28" ht="13.5" thickBot="1">
      <c r="A76" s="235">
        <v>9</v>
      </c>
      <c r="B76" s="595" t="str">
        <f t="shared" si="33"/>
        <v>Sostenibilidad</v>
      </c>
      <c r="C76" s="545">
        <f t="shared" si="39"/>
        <v>0</v>
      </c>
      <c r="D76" s="596">
        <f t="shared" si="40"/>
        <v>4.0000000000000001E-8</v>
      </c>
      <c r="E76" s="235"/>
      <c r="F76" s="386">
        <f t="shared" si="34"/>
        <v>47</v>
      </c>
      <c r="G76" s="384">
        <f t="shared" si="35"/>
        <v>1</v>
      </c>
      <c r="H76" s="265">
        <f t="shared" si="41"/>
        <v>47</v>
      </c>
      <c r="I76" s="245">
        <f t="shared" si="36"/>
        <v>3.7600000000000001E-2</v>
      </c>
      <c r="J76" s="390" t="s">
        <v>309</v>
      </c>
      <c r="K76" s="235"/>
      <c r="L76" s="235">
        <v>10</v>
      </c>
      <c r="M76" s="548"/>
      <c r="N76" s="548" t="s">
        <v>309</v>
      </c>
      <c r="O76" s="596">
        <f t="shared" si="37"/>
        <v>3.7600000000000001E-2</v>
      </c>
      <c r="P76" s="545">
        <f>IF(AND($J$61="Todas",$J$63="Todas"),SUMIF(DB_REF_Q1_Q4!$L$5:$L$1328,P$67,DB_REF_Q1_Q4!$Y$5:$Y$1328),IF($J$61="Todas",SUMIFS(DB_REF_Q1_Q4!$Y$5:$Y$1328,DB_REF_Q1_Q4!$L$5:$L$1328,P$67,DB_REF_Q1_Q4!$P$5:$P$1328,$J$63),IF($J$63="Todas",SUMIFS(DB_REF_Q1_Q4!$Y$5:$Y$1328,DB_REF_Q1_Q4!$L$5:$L$1328,P$67,DB_REF_Q1_Q4!$O$5:$O$1328,$J$61),SUMIFS(DB_REF_Q1_Q4!$Y$5:$Y$1328,DB_REF_Q1_Q4!$L$5:$L$1328,P$67,DB_REF_Q1_Q4!$O$5:$O$1328,$J$61,DB_REF_Q1_Q4!$P$5:$P$1328,$J$63))))</f>
        <v>43</v>
      </c>
      <c r="Q76" s="545">
        <f>IF(AND($J$61="Todas",$J$63="Todas"),SUMIF(DB_REF_Q1_Q4!$L$5:$L$1328,Q$67,DB_REF_Q1_Q4!$Y$5:$Y$1328),IF($J$61="Todas",SUMIFS(DB_REF_Q1_Q4!$Y$5:$Y$1328,DB_REF_Q1_Q4!$L$5:$L$1328,Q$67,DB_REF_Q1_Q4!$P$5:$P$1328,$J$63),IF($J$63="Todas",SUMIFS(DB_REF_Q1_Q4!$Y$5:$Y$1328,DB_REF_Q1_Q4!$L$5:$L$1328,Q$67,DB_REF_Q1_Q4!$O$5:$O$1328,$J$61),SUMIFS(DB_REF_Q1_Q4!$Y$5:$Y$1328,DB_REF_Q1_Q4!$L$5:$L$1328,Q$67,DB_REF_Q1_Q4!$O$5:$O$1328,$J$61,DB_REF_Q1_Q4!$P$5:$P$1328,$J$63))))</f>
        <v>4</v>
      </c>
      <c r="R76" s="545">
        <f>IF(AND($J$61="Todas",$J$63="Todas"),SUMIF(DB_REF_Q1_Q4!$L$5:$L$1328,R$67,DB_REF_Q1_Q4!$Y$5:$Y$1328),IF($J$61="Todas",SUMIFS(DB_REF_Q1_Q4!$Y$5:$Y$1328,DB_REF_Q1_Q4!$L$5:$L$1328,R$67,DB_REF_Q1_Q4!$P$5:$P$1328,$J$63),IF($J$63="Todas",SUMIFS(DB_REF_Q1_Q4!$Y$5:$Y$1328,DB_REF_Q1_Q4!$L$5:$L$1328,R$67,DB_REF_Q1_Q4!$O$5:$O$1328,$J$61),SUMIFS(DB_REF_Q1_Q4!$Y$5:$Y$1328,DB_REF_Q1_Q4!$L$5:$L$1328,R$67,DB_REF_Q1_Q4!$O$5:$O$1328,$J$61,DB_REF_Q1_Q4!$P$5:$P$1328,$J$63))))</f>
        <v>0</v>
      </c>
      <c r="S76" s="549">
        <f t="shared" si="42"/>
        <v>8.9397089397089402E-2</v>
      </c>
      <c r="T76" s="549">
        <f t="shared" si="38"/>
        <v>9.0909090909090912E-2</v>
      </c>
      <c r="U76" s="549">
        <f t="shared" si="38"/>
        <v>0</v>
      </c>
      <c r="W76" s="370"/>
    </row>
    <row r="77" spans="1:28" ht="13.5" thickTop="1">
      <c r="E77" s="381"/>
      <c r="F77" s="235"/>
      <c r="G77" s="235"/>
      <c r="H77" s="235"/>
      <c r="I77" s="235"/>
      <c r="J77" s="235"/>
      <c r="K77" s="266"/>
      <c r="L77" s="235"/>
      <c r="N77" s="461"/>
      <c r="O77" s="371"/>
      <c r="P77" s="241">
        <f>SUM(P68:P76)</f>
        <v>481</v>
      </c>
      <c r="Q77" s="241">
        <f t="shared" ref="Q77:U77" si="43">SUM(Q68:Q76)</f>
        <v>44</v>
      </c>
      <c r="R77" s="241">
        <f t="shared" si="43"/>
        <v>11</v>
      </c>
      <c r="S77" s="298">
        <f t="shared" si="43"/>
        <v>1.0000000000000002</v>
      </c>
      <c r="T77" s="298">
        <f t="shared" si="43"/>
        <v>1</v>
      </c>
      <c r="U77" s="298">
        <f t="shared" si="43"/>
        <v>1</v>
      </c>
      <c r="W77" s="370"/>
    </row>
    <row r="78" spans="1:28">
      <c r="D78" s="235"/>
      <c r="E78" s="381"/>
      <c r="F78" s="235"/>
      <c r="G78" s="235"/>
      <c r="H78" s="235"/>
      <c r="I78" s="235"/>
      <c r="J78" s="235"/>
      <c r="K78" s="266"/>
      <c r="L78" s="235"/>
      <c r="O78" s="236"/>
      <c r="P78" s="235">
        <f>IF(AND($J$61="Todas",$J$63="Todas"),COUNTIF(DB_REF_Q1_Q4!$L$5:$L$1328,P$67),IF($J$61="Todas",COUNTIFS(DB_REF_Q1_Q4!$L$5:$L$1328,P$67,DB_REF_Q1_Q4!$P$5:$P$1328,$J$63),IF($J$63="Todas",COUNTIFS(DB_REF_Q1_Q4!$L$5:$L$1328,P$67,DB_REF_Q1_Q4!$O$5:$O$1328,$J$61),COUNTIFS(DB_REF_Q1_Q4!$L$5:$L$1328,P$67,DB_REF_Q1_Q4!$O$5:$O$1328,$J$61,DB_REF_Q1_Q4!$P$5:$P$1328,$J$63))))</f>
        <v>434</v>
      </c>
      <c r="Q78" s="235">
        <f>IF(AND($J$61="Todas",$J$63="Todas"),COUNTIF(DB_REF_Q1_Q4!$L$5:$L$1328,Q$67),IF($J$61="Todas",COUNTIFS(DB_REF_Q1_Q4!$L$5:$L$1328,Q$67,DB_REF_Q1_Q4!$P$5:$P$1328,$J$63),IF($J$63="Todas",COUNTIFS(DB_REF_Q1_Q4!$L$5:$L$1328,Q$67,DB_REF_Q1_Q4!$O$5:$O$1328,$J$61),COUNTIFS(DB_REF_Q1_Q4!$L$5:$L$1328,Q$67,DB_REF_Q1_Q4!$O$5:$O$1328,$J$61,DB_REF_Q1_Q4!$P$5:$P$1328,$J$63))))</f>
        <v>427</v>
      </c>
      <c r="R78" s="235">
        <f>IF(AND($J$61="Todas",$J$63="Todas"),COUNTIF(DB_REF_Q1_Q4!$L$5:$L$1328,R$67),IF($J$61="Todas",COUNTIFS(DB_REF_Q1_Q4!$L$5:$L$1328,R$67,DB_REF_Q1_Q4!$P$5:$P$1328,$J$63),IF($J$63="Todas",COUNTIFS(DB_REF_Q1_Q4!$L$5:$L$1328,R$67,DB_REF_Q1_Q4!$O$5:$O$1328,$J$61),COUNTIFS(DB_REF_Q1_Q4!$L$5:$L$1328,R$67,DB_REF_Q1_Q4!$O$5:$O$1328,$J$61,DB_REF_Q1_Q4!$P$5:$P$1328,$J$63))))</f>
        <v>389</v>
      </c>
      <c r="S78" s="370"/>
      <c r="T78" s="305"/>
      <c r="U78" s="397"/>
      <c r="W78" s="370"/>
    </row>
    <row r="79" spans="1:28" s="370" customFormat="1">
      <c r="A79" s="375"/>
      <c r="B79" s="305"/>
      <c r="C79" s="305"/>
      <c r="D79" s="305"/>
      <c r="E79" s="305"/>
      <c r="F79" s="305"/>
      <c r="G79" s="305"/>
      <c r="H79" s="305"/>
      <c r="I79" s="305"/>
      <c r="J79" s="305"/>
      <c r="K79" s="305"/>
      <c r="L79" s="305"/>
      <c r="T79" s="305"/>
      <c r="U79" s="397"/>
      <c r="V79" s="305"/>
      <c r="W79" s="305"/>
      <c r="X79" s="305"/>
    </row>
    <row r="80" spans="1:28" s="370" customFormat="1">
      <c r="A80" s="375"/>
      <c r="B80" s="305"/>
      <c r="C80" s="305"/>
      <c r="D80" s="305"/>
      <c r="E80" s="305"/>
      <c r="F80" s="305"/>
      <c r="G80" s="305"/>
      <c r="H80" s="305"/>
      <c r="I80" s="305"/>
      <c r="J80" s="305"/>
      <c r="K80" s="305"/>
      <c r="L80" s="305"/>
      <c r="T80" s="305"/>
      <c r="U80" s="397"/>
      <c r="V80" s="305"/>
      <c r="W80" s="305"/>
      <c r="X80" s="305"/>
    </row>
    <row r="81" spans="1:35" s="370" customFormat="1">
      <c r="A81" s="375"/>
      <c r="B81" s="305"/>
      <c r="C81" s="305"/>
      <c r="D81" s="305"/>
      <c r="E81" s="305"/>
      <c r="F81" s="305"/>
      <c r="G81" s="305"/>
      <c r="H81" s="305"/>
      <c r="I81" s="305"/>
      <c r="J81" s="305"/>
      <c r="K81" s="305"/>
      <c r="L81" s="305"/>
      <c r="T81" s="305"/>
      <c r="U81" s="397"/>
      <c r="V81" s="305"/>
      <c r="W81" s="305"/>
      <c r="X81" s="305"/>
    </row>
    <row r="82" spans="1:35" s="370" customFormat="1">
      <c r="A82" s="375"/>
      <c r="B82" s="305"/>
      <c r="C82" s="305"/>
      <c r="D82" s="305"/>
      <c r="E82" s="305"/>
      <c r="F82" s="305"/>
      <c r="G82" s="305"/>
      <c r="H82" s="305"/>
      <c r="I82" s="305"/>
      <c r="J82" s="305"/>
      <c r="K82" s="305"/>
      <c r="L82" s="305"/>
      <c r="T82" s="305"/>
      <c r="U82" s="397"/>
      <c r="V82" s="305"/>
      <c r="W82" s="305"/>
      <c r="X82" s="305"/>
    </row>
    <row r="83" spans="1:35" s="370" customFormat="1">
      <c r="A83" s="375"/>
      <c r="B83" s="305"/>
      <c r="C83" s="305"/>
      <c r="D83" s="305"/>
      <c r="E83" s="305"/>
      <c r="F83" s="305"/>
      <c r="G83" s="305"/>
      <c r="H83" s="305"/>
      <c r="I83" s="305"/>
      <c r="J83" s="305"/>
      <c r="K83" s="305"/>
      <c r="L83" s="305"/>
      <c r="T83" s="305"/>
      <c r="U83" s="397"/>
      <c r="V83" s="305"/>
      <c r="W83" s="305"/>
      <c r="X83" s="305"/>
    </row>
    <row r="84" spans="1:35" s="370" customFormat="1">
      <c r="A84" s="375"/>
      <c r="B84" s="305"/>
      <c r="C84" s="305"/>
      <c r="D84" s="305"/>
      <c r="E84" s="305"/>
      <c r="F84" s="305"/>
      <c r="G84" s="305"/>
      <c r="H84" s="305"/>
      <c r="I84" s="305"/>
      <c r="J84" s="305"/>
      <c r="K84" s="305"/>
      <c r="L84" s="305"/>
      <c r="T84" s="305"/>
      <c r="U84" s="397"/>
      <c r="V84" s="305"/>
      <c r="W84" s="305"/>
      <c r="X84" s="305"/>
      <c r="Y84" s="236"/>
      <c r="Z84" s="236"/>
      <c r="AA84" s="236"/>
      <c r="AB84" s="236"/>
      <c r="AC84" s="236"/>
      <c r="AD84" s="236"/>
      <c r="AE84" s="236"/>
      <c r="AF84" s="236"/>
    </row>
    <row r="85" spans="1:35" s="370" customFormat="1">
      <c r="A85" s="375"/>
      <c r="B85" s="305"/>
      <c r="C85" s="305"/>
      <c r="D85" s="305"/>
      <c r="E85" s="305"/>
      <c r="F85" s="305"/>
      <c r="G85" s="305"/>
      <c r="H85" s="305"/>
      <c r="I85" s="305"/>
      <c r="J85" s="305"/>
      <c r="K85" s="305"/>
      <c r="L85" s="305"/>
      <c r="T85" s="305"/>
      <c r="U85" s="397"/>
      <c r="V85" s="305"/>
      <c r="W85" s="305"/>
      <c r="X85" s="305"/>
      <c r="AG85" s="236"/>
      <c r="AH85" s="236"/>
      <c r="AI85" s="236"/>
    </row>
    <row r="86" spans="1:35" s="370" customFormat="1">
      <c r="A86" s="375"/>
      <c r="B86" s="305"/>
      <c r="C86" s="305"/>
      <c r="D86" s="305"/>
      <c r="E86" s="305"/>
      <c r="F86" s="305"/>
      <c r="G86" s="305"/>
      <c r="H86" s="305"/>
      <c r="I86" s="305"/>
      <c r="J86" s="305"/>
      <c r="K86" s="305"/>
      <c r="L86" s="305"/>
      <c r="T86" s="305"/>
      <c r="U86" s="397"/>
      <c r="V86" s="305"/>
      <c r="W86" s="305"/>
      <c r="X86" s="305"/>
      <c r="AI86" s="236"/>
    </row>
    <row r="87" spans="1:35" s="370" customFormat="1">
      <c r="A87" s="375"/>
      <c r="B87" s="305"/>
      <c r="C87" s="305"/>
      <c r="D87" s="305"/>
      <c r="E87" s="305"/>
      <c r="F87" s="305"/>
      <c r="G87" s="305"/>
      <c r="H87" s="305"/>
      <c r="I87" s="305"/>
      <c r="J87" s="305"/>
      <c r="K87" s="305"/>
      <c r="L87" s="305"/>
      <c r="T87" s="305"/>
      <c r="U87" s="397"/>
      <c r="V87" s="305"/>
      <c r="W87" s="305"/>
      <c r="X87" s="305"/>
      <c r="AI87" s="236"/>
    </row>
    <row r="88" spans="1:35" s="370" customFormat="1">
      <c r="A88" s="375"/>
      <c r="B88" s="305"/>
      <c r="C88" s="305"/>
      <c r="D88" s="305"/>
      <c r="E88" s="305"/>
      <c r="F88" s="305"/>
      <c r="G88" s="305"/>
      <c r="H88" s="305"/>
      <c r="I88" s="305"/>
      <c r="J88" s="305"/>
      <c r="K88" s="305"/>
      <c r="L88" s="305"/>
      <c r="T88" s="305"/>
      <c r="U88" s="397"/>
      <c r="V88" s="305"/>
      <c r="W88" s="305"/>
      <c r="X88" s="305"/>
      <c r="AI88" s="236"/>
    </row>
    <row r="89" spans="1:35" s="370" customFormat="1">
      <c r="A89" s="375"/>
      <c r="B89" s="305"/>
      <c r="C89" s="305"/>
      <c r="D89" s="305"/>
      <c r="E89" s="305"/>
      <c r="F89" s="305"/>
      <c r="G89" s="305"/>
      <c r="H89" s="305"/>
      <c r="I89" s="305"/>
      <c r="J89" s="305"/>
      <c r="K89" s="305"/>
      <c r="L89" s="305"/>
      <c r="T89" s="305"/>
      <c r="U89" s="397"/>
      <c r="V89" s="305"/>
      <c r="W89" s="305"/>
      <c r="X89" s="305"/>
      <c r="AI89" s="236"/>
    </row>
    <row r="90" spans="1:35" s="370" customFormat="1">
      <c r="A90" s="375"/>
      <c r="B90" s="305"/>
      <c r="C90" s="305"/>
      <c r="D90" s="305"/>
      <c r="E90" s="305"/>
      <c r="F90" s="305"/>
      <c r="G90" s="305"/>
      <c r="H90" s="305"/>
      <c r="I90" s="305"/>
      <c r="J90" s="305"/>
      <c r="K90" s="305"/>
      <c r="L90" s="305"/>
      <c r="T90" s="305"/>
      <c r="U90" s="397"/>
      <c r="V90" s="305"/>
      <c r="W90" s="305"/>
      <c r="X90" s="305"/>
      <c r="AI90" s="236"/>
    </row>
    <row r="91" spans="1:35" s="370" customFormat="1">
      <c r="A91" s="375"/>
      <c r="B91" s="305"/>
      <c r="C91" s="305"/>
      <c r="D91" s="305"/>
      <c r="E91" s="305"/>
      <c r="F91" s="305"/>
      <c r="G91" s="305"/>
      <c r="H91" s="305"/>
      <c r="I91" s="305"/>
      <c r="J91" s="305"/>
      <c r="K91" s="305"/>
      <c r="L91" s="305"/>
      <c r="T91" s="305"/>
      <c r="U91" s="397"/>
      <c r="V91" s="305"/>
      <c r="W91" s="305"/>
      <c r="X91" s="305"/>
      <c r="AI91" s="236"/>
    </row>
    <row r="92" spans="1:35" s="370" customFormat="1">
      <c r="A92" s="375"/>
      <c r="B92" s="305"/>
      <c r="C92" s="305"/>
      <c r="D92" s="305"/>
      <c r="E92" s="305"/>
      <c r="F92" s="305"/>
      <c r="G92" s="305"/>
      <c r="H92" s="305"/>
      <c r="I92" s="305"/>
      <c r="J92" s="305"/>
      <c r="K92" s="305"/>
      <c r="L92" s="305"/>
      <c r="T92" s="305"/>
      <c r="U92" s="397"/>
      <c r="V92" s="305"/>
      <c r="W92" s="305"/>
      <c r="X92" s="305"/>
      <c r="AI92" s="236"/>
    </row>
    <row r="93" spans="1:35" s="370" customFormat="1">
      <c r="A93" s="375"/>
      <c r="B93" s="305"/>
      <c r="C93" s="305"/>
      <c r="D93" s="305"/>
      <c r="E93" s="305"/>
      <c r="F93" s="305"/>
      <c r="G93" s="305"/>
      <c r="H93" s="305"/>
      <c r="I93" s="305"/>
      <c r="J93" s="305"/>
      <c r="K93" s="305"/>
      <c r="L93" s="305"/>
      <c r="T93" s="305"/>
      <c r="U93" s="397"/>
      <c r="V93" s="305"/>
      <c r="W93" s="305"/>
      <c r="X93" s="305"/>
      <c r="AI93" s="236"/>
    </row>
    <row r="94" spans="1:35" s="370" customFormat="1">
      <c r="A94" s="375"/>
      <c r="B94" s="305"/>
      <c r="C94" s="305"/>
      <c r="D94" s="305"/>
      <c r="E94" s="305"/>
      <c r="F94" s="305"/>
      <c r="G94" s="305"/>
      <c r="H94" s="305"/>
      <c r="I94" s="305"/>
      <c r="J94" s="305"/>
      <c r="K94" s="305"/>
      <c r="L94" s="305"/>
      <c r="T94" s="305"/>
      <c r="U94" s="397"/>
      <c r="V94" s="305"/>
      <c r="W94" s="305"/>
      <c r="X94" s="305"/>
      <c r="AI94" s="236"/>
    </row>
    <row r="95" spans="1:35" s="370" customFormat="1">
      <c r="A95" s="375"/>
      <c r="B95" s="305"/>
      <c r="C95" s="305"/>
      <c r="D95" s="305"/>
      <c r="E95" s="305"/>
      <c r="F95" s="305"/>
      <c r="G95" s="305"/>
      <c r="H95" s="305"/>
      <c r="I95" s="305"/>
      <c r="J95" s="305"/>
      <c r="K95" s="305"/>
      <c r="L95" s="305"/>
      <c r="T95" s="305"/>
      <c r="U95" s="397"/>
      <c r="V95" s="305"/>
      <c r="W95" s="305"/>
      <c r="X95" s="305"/>
      <c r="AI95" s="236"/>
    </row>
    <row r="96" spans="1:35" s="370" customFormat="1">
      <c r="A96" s="375"/>
      <c r="B96" s="305"/>
      <c r="C96" s="305"/>
      <c r="D96" s="305"/>
      <c r="E96" s="305"/>
      <c r="F96" s="305"/>
      <c r="G96" s="305"/>
      <c r="H96" s="305"/>
      <c r="I96" s="305"/>
      <c r="J96" s="305"/>
      <c r="K96" s="305"/>
      <c r="L96" s="305"/>
      <c r="S96" s="236"/>
      <c r="T96" s="305"/>
      <c r="U96" s="397"/>
      <c r="V96" s="305"/>
      <c r="W96" s="305"/>
      <c r="X96" s="305"/>
      <c r="AI96" s="236"/>
    </row>
    <row r="97" spans="1:35" s="370" customFormat="1">
      <c r="A97" s="235"/>
      <c r="B97" s="305"/>
      <c r="C97" s="305"/>
      <c r="D97" s="305"/>
      <c r="E97" s="305"/>
      <c r="F97" s="305"/>
      <c r="G97" s="305"/>
      <c r="H97" s="305"/>
      <c r="I97" s="305"/>
      <c r="J97" s="305"/>
      <c r="K97" s="305"/>
      <c r="L97" s="305"/>
      <c r="S97" s="236"/>
      <c r="T97" s="236"/>
      <c r="U97" s="239"/>
      <c r="V97" s="305"/>
      <c r="W97" s="305"/>
      <c r="X97" s="305"/>
      <c r="Y97" s="236"/>
      <c r="Z97" s="236"/>
      <c r="AA97" s="236"/>
      <c r="AB97" s="236"/>
      <c r="AC97" s="236"/>
      <c r="AD97" s="236"/>
      <c r="AE97" s="236"/>
      <c r="AF97" s="236"/>
      <c r="AI97" s="236"/>
    </row>
    <row r="98" spans="1:35">
      <c r="A98" s="236"/>
      <c r="M98" s="370"/>
      <c r="N98" s="370"/>
    </row>
    <row r="105" spans="1:35">
      <c r="A105" s="236"/>
      <c r="O105" s="236"/>
    </row>
    <row r="106" spans="1:35">
      <c r="A106" s="236"/>
      <c r="O106" s="236"/>
    </row>
    <row r="107" spans="1:35">
      <c r="A107" s="236"/>
      <c r="O107" s="236"/>
    </row>
    <row r="108" spans="1:35">
      <c r="A108" s="236"/>
      <c r="O108" s="236"/>
    </row>
    <row r="109" spans="1:35">
      <c r="A109" s="236"/>
      <c r="O109" s="236"/>
    </row>
    <row r="110" spans="1:35">
      <c r="A110" s="236"/>
      <c r="O110" s="236"/>
    </row>
    <row r="111" spans="1:35">
      <c r="A111" s="236"/>
      <c r="O111" s="236"/>
      <c r="AI111" s="370"/>
    </row>
    <row r="112" spans="1:35">
      <c r="A112" s="236"/>
      <c r="O112" s="236"/>
      <c r="AI112" s="370"/>
    </row>
    <row r="113" spans="1:35">
      <c r="A113" s="236"/>
      <c r="O113" s="236"/>
    </row>
    <row r="114" spans="1:35">
      <c r="A114" s="236"/>
      <c r="O114" s="236"/>
    </row>
    <row r="115" spans="1:35">
      <c r="A115" s="236"/>
      <c r="B115" s="398"/>
      <c r="C115" s="399"/>
      <c r="D115" s="400"/>
      <c r="E115" s="400"/>
      <c r="F115" s="400"/>
      <c r="G115" s="249"/>
      <c r="H115" s="370"/>
      <c r="I115" s="340"/>
      <c r="J115" s="340"/>
      <c r="K115" s="340"/>
      <c r="L115" s="249"/>
      <c r="O115" s="236"/>
      <c r="AI115" s="370"/>
    </row>
    <row r="116" spans="1:35">
      <c r="A116" s="236"/>
      <c r="B116" s="398"/>
      <c r="C116" s="399"/>
      <c r="D116" s="400"/>
      <c r="E116" s="400"/>
      <c r="F116" s="400"/>
      <c r="G116" s="249"/>
      <c r="H116" s="370"/>
      <c r="I116" s="340"/>
      <c r="J116" s="340"/>
      <c r="K116" s="340"/>
      <c r="L116" s="249"/>
      <c r="O116" s="236"/>
      <c r="AG116" s="398"/>
    </row>
    <row r="117" spans="1:35">
      <c r="A117" s="236"/>
      <c r="B117" s="398"/>
      <c r="C117" s="399"/>
      <c r="D117" s="400"/>
      <c r="E117" s="400"/>
      <c r="F117" s="400"/>
      <c r="G117" s="249"/>
      <c r="H117" s="370"/>
      <c r="I117" s="340"/>
      <c r="J117" s="340"/>
      <c r="K117" s="340"/>
      <c r="L117" s="249"/>
      <c r="O117" s="236"/>
      <c r="AG117" s="398"/>
    </row>
    <row r="118" spans="1:35">
      <c r="A118" s="236"/>
      <c r="B118" s="398"/>
      <c r="C118" s="399"/>
      <c r="D118" s="400"/>
      <c r="E118" s="400"/>
      <c r="F118" s="400"/>
      <c r="G118" s="249"/>
      <c r="H118" s="370"/>
      <c r="I118" s="340"/>
      <c r="J118" s="340"/>
      <c r="K118" s="340"/>
      <c r="L118" s="249"/>
      <c r="O118" s="236"/>
      <c r="AG118" s="398"/>
    </row>
    <row r="119" spans="1:35">
      <c r="A119" s="236"/>
      <c r="B119" s="370"/>
      <c r="C119" s="370"/>
      <c r="D119" s="370"/>
      <c r="E119" s="370"/>
      <c r="F119" s="370"/>
      <c r="G119" s="370"/>
      <c r="H119" s="370"/>
      <c r="I119" s="370"/>
      <c r="J119" s="370"/>
      <c r="K119" s="370"/>
      <c r="L119" s="370"/>
      <c r="O119" s="236"/>
      <c r="AG119" s="398"/>
    </row>
    <row r="120" spans="1:35">
      <c r="A120" s="236"/>
      <c r="B120" s="370"/>
      <c r="C120" s="370"/>
      <c r="D120" s="370"/>
      <c r="E120" s="370"/>
      <c r="F120" s="370"/>
      <c r="G120" s="370"/>
      <c r="H120" s="370"/>
      <c r="I120" s="370"/>
      <c r="J120" s="370"/>
      <c r="K120" s="370"/>
      <c r="L120" s="370"/>
      <c r="O120" s="236"/>
      <c r="AG120" s="381"/>
    </row>
    <row r="121" spans="1:35">
      <c r="A121" s="236"/>
      <c r="B121" s="370"/>
      <c r="C121" s="370"/>
      <c r="D121" s="370"/>
      <c r="E121" s="370"/>
      <c r="F121" s="370"/>
      <c r="G121" s="370"/>
      <c r="H121" s="370"/>
      <c r="I121" s="370"/>
      <c r="J121" s="370"/>
      <c r="K121" s="370"/>
      <c r="L121" s="370"/>
      <c r="O121" s="236"/>
      <c r="AG121" s="381"/>
    </row>
    <row r="122" spans="1:35">
      <c r="A122" s="236"/>
      <c r="O122" s="236"/>
      <c r="AG122" s="381"/>
    </row>
    <row r="123" spans="1:35">
      <c r="A123" s="236"/>
      <c r="O123" s="236"/>
      <c r="AG123" s="381"/>
    </row>
    <row r="124" spans="1:35">
      <c r="A124" s="236"/>
      <c r="O124" s="236"/>
      <c r="AG124" s="381"/>
    </row>
    <row r="125" spans="1:35">
      <c r="A125" s="236"/>
      <c r="O125" s="236"/>
      <c r="AG125" s="381"/>
    </row>
    <row r="126" spans="1:35">
      <c r="A126" s="236"/>
      <c r="O126" s="236"/>
      <c r="Y126" s="235"/>
      <c r="Z126" s="235"/>
      <c r="AA126" s="235"/>
      <c r="AB126" s="235"/>
      <c r="AC126" s="401"/>
      <c r="AD126" s="401"/>
      <c r="AE126" s="401"/>
      <c r="AF126" s="401"/>
      <c r="AG126" s="381"/>
    </row>
    <row r="127" spans="1:35">
      <c r="A127" s="236"/>
      <c r="O127" s="236"/>
      <c r="Y127" s="235"/>
      <c r="Z127" s="235"/>
      <c r="AA127" s="235"/>
      <c r="AB127" s="235"/>
      <c r="AC127" s="401"/>
      <c r="AD127" s="401"/>
      <c r="AE127" s="401"/>
      <c r="AF127" s="401"/>
      <c r="AG127" s="381"/>
    </row>
    <row r="128" spans="1:35">
      <c r="A128" s="236"/>
      <c r="O128" s="236"/>
      <c r="Y128" s="401"/>
      <c r="Z128" s="401"/>
      <c r="AA128" s="401"/>
      <c r="AB128" s="401"/>
      <c r="AC128" s="401"/>
      <c r="AD128" s="401"/>
      <c r="AE128" s="401"/>
      <c r="AF128" s="401"/>
      <c r="AG128" s="381"/>
    </row>
    <row r="129" spans="1:33">
      <c r="A129" s="236"/>
      <c r="O129" s="236"/>
      <c r="AG129" s="381"/>
    </row>
    <row r="130" spans="1:33">
      <c r="A130" s="236"/>
      <c r="O130" s="236"/>
      <c r="AG130" s="381"/>
    </row>
    <row r="131" spans="1:33">
      <c r="A131" s="236"/>
      <c r="O131" s="236"/>
    </row>
    <row r="132" spans="1:33">
      <c r="A132" s="236"/>
      <c r="O132" s="236"/>
      <c r="W132" s="402"/>
    </row>
    <row r="133" spans="1:33">
      <c r="A133" s="236"/>
      <c r="O133" s="236"/>
      <c r="W133" s="402"/>
    </row>
    <row r="134" spans="1:33">
      <c r="A134" s="236"/>
      <c r="O134" s="236"/>
      <c r="W134" s="402"/>
    </row>
    <row r="135" spans="1:33">
      <c r="A135" s="236"/>
      <c r="O135" s="236"/>
    </row>
    <row r="136" spans="1:33">
      <c r="A136" s="236"/>
      <c r="O136" s="236"/>
      <c r="W136" s="403"/>
    </row>
    <row r="137" spans="1:33">
      <c r="A137" s="236"/>
      <c r="O137" s="236"/>
    </row>
    <row r="138" spans="1:33">
      <c r="A138" s="236"/>
      <c r="O138" s="236"/>
      <c r="V138" s="404"/>
      <c r="W138" s="405"/>
      <c r="X138" s="405"/>
      <c r="Y138" s="405"/>
      <c r="Z138" s="405"/>
      <c r="AA138" s="405"/>
      <c r="AB138" s="405"/>
      <c r="AC138" s="405"/>
      <c r="AD138" s="405"/>
      <c r="AE138" s="405"/>
      <c r="AF138" s="405"/>
    </row>
    <row r="139" spans="1:33">
      <c r="A139" s="236"/>
      <c r="O139" s="236"/>
      <c r="AG139" s="405"/>
    </row>
    <row r="140" spans="1:33">
      <c r="A140" s="236"/>
      <c r="O140" s="236"/>
    </row>
    <row r="141" spans="1:33">
      <c r="A141" s="236"/>
      <c r="O141" s="236"/>
    </row>
    <row r="142" spans="1:33">
      <c r="A142" s="236"/>
      <c r="O142" s="236"/>
    </row>
    <row r="143" spans="1:33">
      <c r="A143" s="236"/>
      <c r="O143" s="236"/>
    </row>
    <row r="144" spans="1:33">
      <c r="A144" s="236"/>
      <c r="O144" s="236"/>
    </row>
    <row r="145" spans="1:15">
      <c r="A145" s="236"/>
      <c r="O145" s="236"/>
    </row>
    <row r="146" spans="1:15">
      <c r="A146" s="236"/>
      <c r="O146" s="236"/>
    </row>
    <row r="147" spans="1:15">
      <c r="A147" s="236"/>
      <c r="O147" s="236"/>
    </row>
    <row r="148" spans="1:15">
      <c r="A148" s="236"/>
      <c r="O148" s="236"/>
    </row>
    <row r="149" spans="1:15">
      <c r="A149" s="236"/>
      <c r="O149" s="236"/>
    </row>
    <row r="150" spans="1:15">
      <c r="A150" s="236"/>
      <c r="O150" s="236"/>
    </row>
    <row r="151" spans="1:15">
      <c r="A151" s="236"/>
      <c r="O151" s="236"/>
    </row>
    <row r="152" spans="1:15">
      <c r="A152" s="236"/>
      <c r="O152" s="236"/>
    </row>
    <row r="153" spans="1:15">
      <c r="A153" s="236"/>
      <c r="O153" s="236"/>
    </row>
    <row r="154" spans="1:15">
      <c r="A154" s="236"/>
      <c r="O154" s="236"/>
    </row>
    <row r="155" spans="1:15">
      <c r="A155" s="236"/>
      <c r="O155" s="236"/>
    </row>
    <row r="156" spans="1:15">
      <c r="A156" s="236"/>
      <c r="O156" s="236"/>
    </row>
    <row r="157" spans="1:15">
      <c r="A157" s="236"/>
      <c r="O157" s="236"/>
    </row>
    <row r="158" spans="1:15">
      <c r="A158" s="236"/>
      <c r="O158" s="236"/>
    </row>
    <row r="159" spans="1:15">
      <c r="A159" s="236"/>
      <c r="O159" s="236"/>
    </row>
    <row r="160" spans="1:15">
      <c r="A160" s="236"/>
      <c r="O160" s="236"/>
    </row>
    <row r="161" spans="1:15">
      <c r="A161" s="236"/>
      <c r="O161" s="236"/>
    </row>
    <row r="162" spans="1:15">
      <c r="A162" s="236"/>
      <c r="O162" s="236"/>
    </row>
    <row r="163" spans="1:15">
      <c r="A163" s="236"/>
      <c r="O163" s="236"/>
    </row>
    <row r="164" spans="1:15">
      <c r="A164" s="236"/>
      <c r="O164" s="236"/>
    </row>
    <row r="165" spans="1:15">
      <c r="A165" s="236"/>
      <c r="O165" s="236"/>
    </row>
    <row r="166" spans="1:15">
      <c r="A166" s="236"/>
      <c r="O166" s="236"/>
    </row>
    <row r="167" spans="1:15">
      <c r="A167" s="236"/>
      <c r="O167" s="236"/>
    </row>
    <row r="168" spans="1:15">
      <c r="A168" s="236"/>
      <c r="O168" s="236"/>
    </row>
    <row r="169" spans="1:15">
      <c r="A169" s="236"/>
      <c r="O169" s="236"/>
    </row>
    <row r="170" spans="1:15">
      <c r="A170" s="236"/>
      <c r="O170" s="236"/>
    </row>
    <row r="171" spans="1:15">
      <c r="A171" s="236"/>
      <c r="O171" s="236"/>
    </row>
    <row r="172" spans="1:15">
      <c r="A172" s="236"/>
      <c r="O172" s="236"/>
    </row>
    <row r="173" spans="1:15">
      <c r="A173" s="236"/>
      <c r="O173" s="236"/>
    </row>
    <row r="174" spans="1:15">
      <c r="A174" s="236"/>
      <c r="O174" s="236"/>
    </row>
    <row r="175" spans="1:15">
      <c r="A175" s="236"/>
      <c r="O175" s="236"/>
    </row>
    <row r="176" spans="1:15">
      <c r="A176" s="236"/>
      <c r="O176" s="236"/>
    </row>
    <row r="177" spans="1:15">
      <c r="A177" s="236"/>
      <c r="O177" s="236"/>
    </row>
    <row r="178" spans="1:15">
      <c r="A178" s="236"/>
      <c r="O178" s="236"/>
    </row>
    <row r="179" spans="1:15">
      <c r="A179" s="236"/>
      <c r="O179" s="236"/>
    </row>
    <row r="180" spans="1:15">
      <c r="A180" s="236"/>
      <c r="O180" s="236"/>
    </row>
    <row r="181" spans="1:15">
      <c r="A181" s="236"/>
      <c r="O181" s="236"/>
    </row>
    <row r="182" spans="1:15">
      <c r="A182" s="236"/>
      <c r="O182" s="236"/>
    </row>
    <row r="183" spans="1:15">
      <c r="A183" s="236"/>
      <c r="O183" s="236"/>
    </row>
    <row r="184" spans="1:15">
      <c r="A184" s="236"/>
      <c r="O184" s="236"/>
    </row>
    <row r="185" spans="1:15">
      <c r="A185" s="236"/>
      <c r="O185" s="236"/>
    </row>
    <row r="186" spans="1:15">
      <c r="A186" s="236"/>
      <c r="O186" s="236"/>
    </row>
    <row r="187" spans="1:15">
      <c r="A187" s="236"/>
      <c r="O187" s="236"/>
    </row>
    <row r="188" spans="1:15">
      <c r="A188" s="236"/>
      <c r="O188" s="236"/>
    </row>
    <row r="189" spans="1:15">
      <c r="A189" s="236"/>
      <c r="O189" s="236"/>
    </row>
    <row r="190" spans="1:15">
      <c r="A190" s="236"/>
      <c r="O190" s="236"/>
    </row>
    <row r="191" spans="1:15">
      <c r="A191" s="236"/>
      <c r="O191" s="236"/>
    </row>
    <row r="192" spans="1:15">
      <c r="A192" s="236"/>
      <c r="O192" s="236"/>
    </row>
    <row r="193" spans="1:15">
      <c r="A193" s="236"/>
      <c r="O193" s="236"/>
    </row>
    <row r="194" spans="1:15">
      <c r="A194" s="236"/>
      <c r="O194" s="236"/>
    </row>
    <row r="195" spans="1:15">
      <c r="A195" s="236"/>
      <c r="O195" s="236"/>
    </row>
    <row r="196" spans="1:15">
      <c r="A196" s="236"/>
      <c r="O196" s="236"/>
    </row>
    <row r="197" spans="1:15">
      <c r="A197" s="236"/>
      <c r="O197" s="236"/>
    </row>
    <row r="198" spans="1:15">
      <c r="A198" s="236"/>
      <c r="O198" s="236"/>
    </row>
    <row r="199" spans="1:15">
      <c r="A199" s="236"/>
      <c r="O199" s="236"/>
    </row>
    <row r="200" spans="1:15">
      <c r="A200" s="236"/>
      <c r="O200" s="236"/>
    </row>
    <row r="201" spans="1:15">
      <c r="A201" s="236"/>
      <c r="O201" s="236"/>
    </row>
    <row r="202" spans="1:15">
      <c r="A202" s="236"/>
      <c r="O202" s="236"/>
    </row>
    <row r="203" spans="1:15">
      <c r="A203" s="236"/>
      <c r="O203" s="236"/>
    </row>
    <row r="204" spans="1:15">
      <c r="A204" s="236"/>
      <c r="O204" s="236"/>
    </row>
    <row r="205" spans="1:15">
      <c r="A205" s="236"/>
      <c r="O205" s="236"/>
    </row>
    <row r="206" spans="1:15">
      <c r="A206" s="236"/>
      <c r="O206" s="236"/>
    </row>
    <row r="207" spans="1:15">
      <c r="A207" s="236"/>
      <c r="O207" s="236"/>
    </row>
    <row r="208" spans="1:15">
      <c r="A208" s="236"/>
      <c r="O208" s="236"/>
    </row>
    <row r="209" spans="1:15">
      <c r="A209" s="236"/>
      <c r="O209" s="236"/>
    </row>
    <row r="210" spans="1:15">
      <c r="A210" s="236"/>
      <c r="O210" s="236"/>
    </row>
    <row r="211" spans="1:15">
      <c r="A211" s="236"/>
      <c r="O211" s="236"/>
    </row>
    <row r="212" spans="1:15">
      <c r="A212" s="236"/>
      <c r="O212" s="236"/>
    </row>
    <row r="213" spans="1:15">
      <c r="A213" s="236"/>
      <c r="O213" s="236"/>
    </row>
    <row r="214" spans="1:15">
      <c r="A214" s="236"/>
      <c r="O214" s="236"/>
    </row>
    <row r="215" spans="1:15">
      <c r="A215" s="236"/>
      <c r="O215" s="236"/>
    </row>
    <row r="216" spans="1:15">
      <c r="A216" s="236"/>
      <c r="O216" s="236"/>
    </row>
    <row r="217" spans="1:15">
      <c r="A217" s="236"/>
      <c r="O217" s="236"/>
    </row>
    <row r="218" spans="1:15">
      <c r="A218" s="236"/>
      <c r="O218" s="236"/>
    </row>
    <row r="219" spans="1:15">
      <c r="A219" s="236"/>
      <c r="O219" s="236"/>
    </row>
    <row r="220" spans="1:15">
      <c r="A220" s="236"/>
      <c r="O220" s="236"/>
    </row>
    <row r="221" spans="1:15">
      <c r="A221" s="236"/>
      <c r="O221" s="236"/>
    </row>
    <row r="222" spans="1:15">
      <c r="A222" s="236"/>
      <c r="O222" s="236"/>
    </row>
    <row r="223" spans="1:15">
      <c r="A223" s="236"/>
      <c r="O223" s="236"/>
    </row>
    <row r="224" spans="1:15">
      <c r="A224" s="236"/>
      <c r="O224" s="236"/>
    </row>
    <row r="225" spans="1:15">
      <c r="A225" s="236"/>
      <c r="O225" s="236"/>
    </row>
    <row r="226" spans="1:15">
      <c r="A226" s="236"/>
      <c r="O226" s="236"/>
    </row>
    <row r="227" spans="1:15">
      <c r="A227" s="236"/>
      <c r="O227" s="236"/>
    </row>
    <row r="228" spans="1:15">
      <c r="A228" s="236"/>
      <c r="O228" s="236"/>
    </row>
    <row r="229" spans="1:15">
      <c r="A229" s="236"/>
      <c r="O229" s="236"/>
    </row>
    <row r="230" spans="1:15">
      <c r="A230" s="236"/>
      <c r="O230" s="236"/>
    </row>
    <row r="231" spans="1:15">
      <c r="A231" s="236"/>
      <c r="O231" s="236"/>
    </row>
    <row r="232" spans="1:15">
      <c r="A232" s="236"/>
      <c r="O232" s="236"/>
    </row>
    <row r="233" spans="1:15">
      <c r="A233" s="236"/>
      <c r="O233" s="236"/>
    </row>
  </sheetData>
  <sheetProtection password="E269" sheet="1" objects="1" scenarios="1"/>
  <mergeCells count="1">
    <mergeCell ref="N4:O4"/>
  </mergeCells>
  <dataValidations count="5">
    <dataValidation type="list" allowBlank="1" showInputMessage="1" showErrorMessage="1" sqref="J4 J61">
      <formula1>$G$1:$I$1</formula1>
    </dataValidation>
    <dataValidation type="list" allowBlank="1" showInputMessage="1" showErrorMessage="1" sqref="J5 J62">
      <formula1>$J$1:$M$1</formula1>
    </dataValidation>
    <dataValidation type="list" allowBlank="1" showInputMessage="1" showErrorMessage="1" sqref="B27">
      <formula1>$A$24:$A$26</formula1>
    </dataValidation>
    <dataValidation type="list" allowBlank="1" showInputMessage="1" showErrorMessage="1" sqref="J63">
      <formula1>$A$23:$A$26</formula1>
    </dataValidation>
    <dataValidation type="list" allowBlank="1" showInputMessage="1" showErrorMessage="1" sqref="N4:O4">
      <formula1>$B$9:$B$13</formula1>
    </dataValidation>
  </dataValidations>
  <pageMargins left="0.7" right="0.7" top="0.75" bottom="0.75" header="0.3" footer="0.3"/>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M1267"/>
  <sheetViews>
    <sheetView showGridLines="0" zoomScale="70" zoomScaleNormal="70" workbookViewId="0">
      <pane xSplit="1" ySplit="4" topLeftCell="P1212" activePane="bottomRight" state="frozen"/>
      <selection pane="topRight" activeCell="B1" sqref="B1"/>
      <selection pane="bottomLeft" activeCell="A5" sqref="A5"/>
      <selection pane="bottomRight" activeCell="AE4" sqref="AE4:AM4"/>
    </sheetView>
  </sheetViews>
  <sheetFormatPr baseColWidth="10" defaultColWidth="9" defaultRowHeight="12"/>
  <cols>
    <col min="1" max="1" width="5.875" style="3" bestFit="1" customWidth="1"/>
    <col min="2" max="2" width="11.5" style="4" bestFit="1" customWidth="1"/>
    <col min="3"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4.125" style="2" bestFit="1" customWidth="1"/>
    <col min="14" max="14" width="12" style="2" bestFit="1" customWidth="1"/>
    <col min="15" max="15" width="14.125" style="2" customWidth="1"/>
    <col min="16" max="16" width="15.875" style="2" bestFit="1" customWidth="1"/>
    <col min="17" max="18" width="12" style="2" customWidth="1"/>
    <col min="19" max="19" width="11.375" style="2" customWidth="1"/>
    <col min="20" max="20" width="11.625" style="2" customWidth="1"/>
    <col min="21" max="21" width="13.875" style="2" customWidth="1"/>
    <col min="22" max="22" width="11.375" style="2" customWidth="1"/>
    <col min="23" max="23" width="12.875" style="2" customWidth="1"/>
    <col min="24" max="24" width="15.625" style="2" customWidth="1"/>
    <col min="25" max="25" width="10.75" style="2" customWidth="1"/>
    <col min="26" max="26" width="12.375" style="4" bestFit="1" customWidth="1"/>
    <col min="27" max="27" width="14.125" style="2" bestFit="1" customWidth="1"/>
    <col min="28" max="28" width="12" style="2" bestFit="1" customWidth="1"/>
    <col min="29" max="29" width="14.125" style="2" customWidth="1"/>
    <col min="30" max="30" width="15.875" style="2" bestFit="1" customWidth="1"/>
    <col min="31" max="31" width="11.875" style="2" bestFit="1" customWidth="1"/>
    <col min="32" max="32" width="12.125" style="2" bestFit="1" customWidth="1"/>
    <col min="33" max="33" width="12.875" style="2" bestFit="1" customWidth="1"/>
    <col min="34" max="34" width="11.75" style="2" bestFit="1" customWidth="1"/>
    <col min="35" max="35" width="12.75" style="2" bestFit="1" customWidth="1"/>
    <col min="36" max="36" width="12.875" style="2" bestFit="1" customWidth="1"/>
    <col min="37" max="37" width="12.25" style="2" bestFit="1" customWidth="1"/>
    <col min="38" max="38" width="12.75" style="2" bestFit="1" customWidth="1"/>
    <col min="39" max="39" width="12.5" style="2" bestFit="1" customWidth="1"/>
    <col min="40" max="16384" width="9" style="2"/>
  </cols>
  <sheetData>
    <row r="1" spans="1:39" s="1" customFormat="1" ht="12" customHeight="1">
      <c r="A1" s="8"/>
      <c r="B1" s="194" t="s">
        <v>410</v>
      </c>
      <c r="C1" s="195"/>
      <c r="D1" s="195"/>
      <c r="E1" s="195"/>
      <c r="F1" s="195"/>
      <c r="G1" s="195"/>
      <c r="H1" s="195"/>
      <c r="I1" s="195"/>
      <c r="J1" s="195"/>
      <c r="K1" s="195"/>
      <c r="L1" s="195"/>
      <c r="M1" s="196" t="s">
        <v>412</v>
      </c>
      <c r="N1" s="196"/>
      <c r="O1" s="196"/>
      <c r="P1" s="196"/>
      <c r="Q1" s="196"/>
      <c r="R1" s="196"/>
      <c r="S1" s="196"/>
      <c r="T1" s="196"/>
      <c r="U1" s="196"/>
      <c r="V1" s="196"/>
      <c r="W1" s="196"/>
      <c r="X1" s="196"/>
      <c r="Y1" s="196"/>
      <c r="Z1" s="196"/>
      <c r="AA1" s="196"/>
      <c r="AB1" s="196"/>
      <c r="AC1" s="196"/>
      <c r="AD1" s="196"/>
      <c r="AE1" s="196" t="s">
        <v>412</v>
      </c>
      <c r="AF1" s="222"/>
      <c r="AG1" s="221"/>
      <c r="AH1" s="221"/>
      <c r="AI1" s="221"/>
      <c r="AJ1" s="221"/>
      <c r="AK1" s="221"/>
      <c r="AL1" s="221"/>
      <c r="AM1" s="221"/>
    </row>
    <row r="2" spans="1:39" s="1" customFormat="1" ht="12" customHeight="1">
      <c r="A2" s="173"/>
      <c r="B2" s="189"/>
      <c r="C2" s="190"/>
      <c r="D2" s="190"/>
      <c r="E2" s="190"/>
      <c r="F2" s="190"/>
      <c r="G2" s="190"/>
      <c r="H2" s="190"/>
      <c r="I2" s="190"/>
      <c r="J2" s="190"/>
      <c r="K2" s="190"/>
      <c r="L2" s="172"/>
      <c r="M2" s="161"/>
      <c r="N2" s="161"/>
      <c r="O2" s="161"/>
      <c r="P2" s="162"/>
      <c r="Q2" s="197" t="s">
        <v>12</v>
      </c>
      <c r="R2" s="198"/>
      <c r="S2" s="198"/>
      <c r="T2" s="198"/>
      <c r="U2" s="198"/>
      <c r="V2" s="198"/>
      <c r="W2" s="198"/>
      <c r="X2" s="198"/>
      <c r="Y2" s="199"/>
      <c r="Z2" s="118"/>
      <c r="AA2" s="200"/>
      <c r="AB2" s="201"/>
      <c r="AC2" s="201"/>
      <c r="AD2" s="202"/>
      <c r="AE2" s="1153" t="s">
        <v>4</v>
      </c>
      <c r="AF2" s="1154"/>
      <c r="AG2" s="1154"/>
      <c r="AH2" s="1154"/>
      <c r="AI2" s="1154"/>
      <c r="AJ2" s="1154"/>
      <c r="AK2" s="1154"/>
      <c r="AL2" s="1154"/>
      <c r="AM2" s="1155"/>
    </row>
    <row r="3" spans="1:39" s="124" customFormat="1" ht="12" customHeight="1">
      <c r="A3" s="181"/>
      <c r="B3" s="191"/>
      <c r="C3" s="192"/>
      <c r="D3" s="192"/>
      <c r="E3" s="192"/>
      <c r="F3" s="192"/>
      <c r="G3" s="192"/>
      <c r="H3" s="192"/>
      <c r="I3" s="192"/>
      <c r="J3" s="192"/>
      <c r="K3" s="192"/>
      <c r="L3" s="193"/>
      <c r="M3" s="164"/>
      <c r="N3" s="164"/>
      <c r="O3" s="164"/>
      <c r="P3" s="165"/>
      <c r="Q3" s="1152" t="s">
        <v>437</v>
      </c>
      <c r="R3" s="1152"/>
      <c r="S3" s="1152"/>
      <c r="T3" s="1152"/>
      <c r="U3" s="1152"/>
      <c r="V3" s="1152"/>
      <c r="W3" s="1152"/>
      <c r="X3" s="1152"/>
      <c r="Y3" s="1152"/>
      <c r="Z3" s="122"/>
      <c r="AA3" s="163"/>
      <c r="AB3" s="164"/>
      <c r="AC3" s="164"/>
      <c r="AD3" s="165"/>
      <c r="AE3" s="1139" t="s">
        <v>439</v>
      </c>
      <c r="AF3" s="1140"/>
      <c r="AG3" s="1140"/>
      <c r="AH3" s="1140"/>
      <c r="AI3" s="1140"/>
      <c r="AJ3" s="1140"/>
      <c r="AK3" s="1140"/>
      <c r="AL3" s="1140"/>
      <c r="AM3" s="1141"/>
    </row>
    <row r="4" spans="1:39" s="1" customFormat="1" ht="36">
      <c r="A4" s="7" t="s">
        <v>0</v>
      </c>
      <c r="B4" s="174" t="s">
        <v>389</v>
      </c>
      <c r="C4" s="174" t="s">
        <v>390</v>
      </c>
      <c r="D4" s="174" t="s">
        <v>391</v>
      </c>
      <c r="E4" s="174" t="s">
        <v>296</v>
      </c>
      <c r="F4" s="174" t="s">
        <v>392</v>
      </c>
      <c r="G4" s="174" t="s">
        <v>393</v>
      </c>
      <c r="H4" s="174" t="s">
        <v>299</v>
      </c>
      <c r="I4" s="174" t="s">
        <v>394</v>
      </c>
      <c r="J4" s="174" t="s">
        <v>301</v>
      </c>
      <c r="K4" s="174" t="s">
        <v>302</v>
      </c>
      <c r="L4" s="174" t="s">
        <v>294</v>
      </c>
      <c r="M4" s="40" t="s">
        <v>395</v>
      </c>
      <c r="N4" s="41" t="s">
        <v>396</v>
      </c>
      <c r="O4" s="40" t="s">
        <v>398</v>
      </c>
      <c r="P4" s="42" t="s">
        <v>397</v>
      </c>
      <c r="Q4" s="37" t="s">
        <v>428</v>
      </c>
      <c r="R4" s="38" t="s">
        <v>429</v>
      </c>
      <c r="S4" s="38" t="s">
        <v>430</v>
      </c>
      <c r="T4" s="38" t="s">
        <v>431</v>
      </c>
      <c r="U4" s="38" t="s">
        <v>432</v>
      </c>
      <c r="V4" s="38" t="s">
        <v>433</v>
      </c>
      <c r="W4" s="38" t="s">
        <v>434</v>
      </c>
      <c r="X4" s="38" t="s">
        <v>435</v>
      </c>
      <c r="Y4" s="39" t="s">
        <v>436</v>
      </c>
      <c r="Z4" s="34" t="s">
        <v>294</v>
      </c>
      <c r="AA4" s="40" t="s">
        <v>395</v>
      </c>
      <c r="AB4" s="41" t="s">
        <v>396</v>
      </c>
      <c r="AC4" s="40" t="s">
        <v>398</v>
      </c>
      <c r="AD4" s="42" t="s">
        <v>397</v>
      </c>
      <c r="AE4" s="66" t="s">
        <v>442</v>
      </c>
      <c r="AF4" s="219" t="s">
        <v>441</v>
      </c>
      <c r="AG4" s="66" t="s">
        <v>443</v>
      </c>
      <c r="AH4" s="66" t="s">
        <v>446</v>
      </c>
      <c r="AI4" s="66" t="s">
        <v>445</v>
      </c>
      <c r="AJ4" s="66" t="s">
        <v>447</v>
      </c>
      <c r="AK4" s="66" t="s">
        <v>444</v>
      </c>
      <c r="AL4" s="66" t="s">
        <v>448</v>
      </c>
      <c r="AM4" s="67" t="s">
        <v>436</v>
      </c>
    </row>
    <row r="5" spans="1:39" ht="12" customHeight="1">
      <c r="A5" s="10">
        <v>1</v>
      </c>
      <c r="B5" s="99" t="s">
        <v>125</v>
      </c>
      <c r="C5" s="119" t="s">
        <v>59</v>
      </c>
      <c r="D5" s="23" t="s">
        <v>52</v>
      </c>
      <c r="E5" s="23" t="s">
        <v>304</v>
      </c>
      <c r="F5" s="24" t="s">
        <v>49</v>
      </c>
      <c r="G5" s="12" t="s">
        <v>310</v>
      </c>
      <c r="H5" s="12" t="s">
        <v>306</v>
      </c>
      <c r="I5" s="102" t="s">
        <v>504</v>
      </c>
      <c r="J5" s="11" t="str">
        <f>"12-16h"</f>
        <v>12-16h</v>
      </c>
      <c r="K5" s="24" t="s">
        <v>512</v>
      </c>
      <c r="L5" s="68" t="s">
        <v>518</v>
      </c>
      <c r="M5" s="57" t="s">
        <v>371</v>
      </c>
      <c r="N5" s="77" t="s">
        <v>308</v>
      </c>
      <c r="O5" s="12" t="s">
        <v>358</v>
      </c>
      <c r="P5" s="58" t="s">
        <v>368</v>
      </c>
      <c r="Q5" s="89"/>
      <c r="R5" s="90"/>
      <c r="S5" s="90"/>
      <c r="T5" s="90">
        <v>1</v>
      </c>
      <c r="U5" s="90"/>
      <c r="V5" s="90"/>
      <c r="W5" s="90"/>
      <c r="X5" s="90"/>
      <c r="Y5" s="91"/>
      <c r="Z5" s="68" t="s">
        <v>518</v>
      </c>
      <c r="AA5" s="57" t="s">
        <v>371</v>
      </c>
      <c r="AB5" s="77" t="s">
        <v>308</v>
      </c>
      <c r="AC5" s="12" t="s">
        <v>358</v>
      </c>
      <c r="AD5" s="58" t="s">
        <v>368</v>
      </c>
      <c r="AE5" s="81"/>
      <c r="AF5" s="220"/>
      <c r="AG5" s="81"/>
      <c r="AH5" s="81"/>
      <c r="AI5" s="81"/>
      <c r="AJ5" s="81"/>
      <c r="AK5" s="81"/>
      <c r="AL5" s="81"/>
      <c r="AM5" s="82"/>
    </row>
    <row r="6" spans="1:39"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59" t="s">
        <v>373</v>
      </c>
      <c r="N6" s="78" t="s">
        <v>367</v>
      </c>
      <c r="O6" s="12" t="s">
        <v>358</v>
      </c>
      <c r="P6" s="15" t="s">
        <v>368</v>
      </c>
      <c r="Q6" s="92"/>
      <c r="R6" s="93"/>
      <c r="S6" s="93"/>
      <c r="T6" s="93">
        <v>1</v>
      </c>
      <c r="U6" s="93"/>
      <c r="V6" s="93"/>
      <c r="W6" s="93"/>
      <c r="X6" s="93"/>
      <c r="Y6" s="75"/>
      <c r="Z6" s="69" t="s">
        <v>518</v>
      </c>
      <c r="AA6" s="59" t="s">
        <v>373</v>
      </c>
      <c r="AB6" s="78" t="s">
        <v>367</v>
      </c>
      <c r="AC6" s="12" t="s">
        <v>358</v>
      </c>
      <c r="AD6" s="15" t="s">
        <v>368</v>
      </c>
      <c r="AE6" s="84"/>
      <c r="AF6" s="84">
        <v>1</v>
      </c>
      <c r="AG6" s="84"/>
      <c r="AH6" s="84"/>
      <c r="AI6" s="84"/>
      <c r="AJ6" s="84"/>
      <c r="AK6" s="84"/>
      <c r="AL6" s="84"/>
      <c r="AM6" s="85"/>
    </row>
    <row r="7" spans="1:39"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59" t="s">
        <v>373</v>
      </c>
      <c r="N7" s="78" t="s">
        <v>308</v>
      </c>
      <c r="O7" s="12" t="s">
        <v>358</v>
      </c>
      <c r="P7" s="15" t="s">
        <v>368</v>
      </c>
      <c r="Q7" s="92"/>
      <c r="R7" s="93"/>
      <c r="S7" s="93"/>
      <c r="T7" s="93">
        <v>1</v>
      </c>
      <c r="U7" s="93"/>
      <c r="V7" s="93"/>
      <c r="W7" s="93"/>
      <c r="X7" s="93"/>
      <c r="Y7" s="75"/>
      <c r="Z7" s="69" t="s">
        <v>518</v>
      </c>
      <c r="AA7" s="59" t="s">
        <v>373</v>
      </c>
      <c r="AB7" s="78" t="s">
        <v>308</v>
      </c>
      <c r="AC7" s="12" t="s">
        <v>358</v>
      </c>
      <c r="AD7" s="15" t="s">
        <v>368</v>
      </c>
      <c r="AE7" s="84"/>
      <c r="AF7" s="84"/>
      <c r="AG7" s="84"/>
      <c r="AH7" s="84"/>
      <c r="AI7" s="84"/>
      <c r="AJ7" s="84"/>
      <c r="AK7" s="84"/>
      <c r="AL7" s="84"/>
      <c r="AM7" s="85"/>
    </row>
    <row r="8" spans="1:39"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59" t="s">
        <v>371</v>
      </c>
      <c r="N8" s="78" t="s">
        <v>308</v>
      </c>
      <c r="O8" s="12" t="s">
        <v>358</v>
      </c>
      <c r="P8" s="15" t="s">
        <v>368</v>
      </c>
      <c r="Q8" s="92">
        <v>1</v>
      </c>
      <c r="R8" s="93"/>
      <c r="S8" s="93"/>
      <c r="T8" s="93">
        <v>1</v>
      </c>
      <c r="U8" s="93"/>
      <c r="V8" s="93"/>
      <c r="W8" s="93"/>
      <c r="X8" s="93"/>
      <c r="Y8" s="75"/>
      <c r="Z8" s="69" t="s">
        <v>518</v>
      </c>
      <c r="AA8" s="59" t="s">
        <v>371</v>
      </c>
      <c r="AB8" s="78" t="s">
        <v>308</v>
      </c>
      <c r="AC8" s="12" t="s">
        <v>358</v>
      </c>
      <c r="AD8" s="15" t="s">
        <v>368</v>
      </c>
      <c r="AE8" s="84"/>
      <c r="AF8" s="84"/>
      <c r="AG8" s="84">
        <v>1</v>
      </c>
      <c r="AH8" s="84"/>
      <c r="AI8" s="84"/>
      <c r="AJ8" s="84"/>
      <c r="AK8" s="84"/>
      <c r="AL8" s="84"/>
      <c r="AM8" s="85"/>
    </row>
    <row r="9" spans="1:39"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59" t="s">
        <v>373</v>
      </c>
      <c r="N9" s="78" t="s">
        <v>308</v>
      </c>
      <c r="O9" s="12" t="s">
        <v>358</v>
      </c>
      <c r="P9" s="15" t="s">
        <v>368</v>
      </c>
      <c r="Q9" s="92"/>
      <c r="R9" s="93"/>
      <c r="S9" s="93"/>
      <c r="T9" s="93">
        <v>1</v>
      </c>
      <c r="U9" s="93"/>
      <c r="V9" s="93"/>
      <c r="W9" s="93"/>
      <c r="X9" s="93"/>
      <c r="Y9" s="75"/>
      <c r="Z9" s="69" t="s">
        <v>518</v>
      </c>
      <c r="AA9" s="59" t="s">
        <v>373</v>
      </c>
      <c r="AB9" s="78" t="s">
        <v>308</v>
      </c>
      <c r="AC9" s="12" t="s">
        <v>358</v>
      </c>
      <c r="AD9" s="15" t="s">
        <v>368</v>
      </c>
      <c r="AE9" s="84"/>
      <c r="AF9" s="84"/>
      <c r="AG9" s="84"/>
      <c r="AH9" s="84">
        <v>1</v>
      </c>
      <c r="AI9" s="84"/>
      <c r="AJ9" s="84"/>
      <c r="AK9" s="84"/>
      <c r="AL9" s="84"/>
      <c r="AM9" s="85"/>
    </row>
    <row r="10" spans="1:39"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59" t="s">
        <v>373</v>
      </c>
      <c r="N10" s="78" t="s">
        <v>308</v>
      </c>
      <c r="O10" s="12" t="s">
        <v>358</v>
      </c>
      <c r="P10" s="15" t="s">
        <v>368</v>
      </c>
      <c r="Q10" s="92"/>
      <c r="R10" s="93"/>
      <c r="S10" s="93"/>
      <c r="T10" s="93">
        <v>1</v>
      </c>
      <c r="U10" s="93"/>
      <c r="V10" s="93"/>
      <c r="W10" s="93"/>
      <c r="X10" s="93"/>
      <c r="Y10" s="75"/>
      <c r="Z10" s="69" t="s">
        <v>518</v>
      </c>
      <c r="AA10" s="59" t="s">
        <v>373</v>
      </c>
      <c r="AB10" s="78" t="s">
        <v>308</v>
      </c>
      <c r="AC10" s="12" t="s">
        <v>358</v>
      </c>
      <c r="AD10" s="15" t="s">
        <v>368</v>
      </c>
      <c r="AE10" s="84"/>
      <c r="AF10" s="84">
        <v>1</v>
      </c>
      <c r="AG10" s="84"/>
      <c r="AH10" s="84"/>
      <c r="AI10" s="84"/>
      <c r="AJ10" s="84"/>
      <c r="AK10" s="84"/>
      <c r="AL10" s="84"/>
      <c r="AM10" s="85"/>
    </row>
    <row r="11" spans="1:39"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59" t="s">
        <v>373</v>
      </c>
      <c r="N11" s="78" t="s">
        <v>308</v>
      </c>
      <c r="O11" s="12" t="s">
        <v>358</v>
      </c>
      <c r="P11" s="15" t="s">
        <v>368</v>
      </c>
      <c r="Q11" s="92"/>
      <c r="R11" s="93"/>
      <c r="S11" s="93"/>
      <c r="T11" s="93">
        <v>1</v>
      </c>
      <c r="U11" s="93"/>
      <c r="V11" s="93"/>
      <c r="W11" s="93"/>
      <c r="X11" s="93"/>
      <c r="Y11" s="75"/>
      <c r="Z11" s="69" t="s">
        <v>518</v>
      </c>
      <c r="AA11" s="59" t="s">
        <v>373</v>
      </c>
      <c r="AB11" s="78" t="s">
        <v>308</v>
      </c>
      <c r="AC11" s="12" t="s">
        <v>358</v>
      </c>
      <c r="AD11" s="15" t="s">
        <v>368</v>
      </c>
      <c r="AE11" s="84"/>
      <c r="AF11" s="84">
        <v>1</v>
      </c>
      <c r="AG11" s="84"/>
      <c r="AH11" s="84"/>
      <c r="AI11" s="84"/>
      <c r="AJ11" s="84"/>
      <c r="AK11" s="84"/>
      <c r="AL11" s="84"/>
      <c r="AM11" s="85"/>
    </row>
    <row r="12" spans="1:39"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59" t="s">
        <v>373</v>
      </c>
      <c r="N12" s="78" t="s">
        <v>367</v>
      </c>
      <c r="O12" s="12" t="s">
        <v>358</v>
      </c>
      <c r="P12" s="15" t="s">
        <v>368</v>
      </c>
      <c r="Q12" s="92"/>
      <c r="R12" s="93"/>
      <c r="S12" s="93"/>
      <c r="T12" s="93">
        <v>1</v>
      </c>
      <c r="U12" s="93"/>
      <c r="V12" s="93"/>
      <c r="W12" s="93"/>
      <c r="X12" s="93"/>
      <c r="Y12" s="75"/>
      <c r="Z12" s="69" t="s">
        <v>518</v>
      </c>
      <c r="AA12" s="59" t="s">
        <v>373</v>
      </c>
      <c r="AB12" s="78" t="s">
        <v>367</v>
      </c>
      <c r="AC12" s="12" t="s">
        <v>358</v>
      </c>
      <c r="AD12" s="15" t="s">
        <v>368</v>
      </c>
      <c r="AE12" s="84"/>
      <c r="AF12" s="84">
        <v>1</v>
      </c>
      <c r="AG12" s="84"/>
      <c r="AH12" s="84"/>
      <c r="AI12" s="84"/>
      <c r="AJ12" s="84"/>
      <c r="AK12" s="84"/>
      <c r="AL12" s="84"/>
      <c r="AM12" s="85"/>
    </row>
    <row r="13" spans="1:39"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59" t="s">
        <v>373</v>
      </c>
      <c r="N13" s="78" t="s">
        <v>308</v>
      </c>
      <c r="O13" s="12" t="s">
        <v>358</v>
      </c>
      <c r="P13" s="15" t="s">
        <v>368</v>
      </c>
      <c r="Q13" s="92"/>
      <c r="R13" s="93"/>
      <c r="S13" s="93"/>
      <c r="T13" s="93">
        <v>1</v>
      </c>
      <c r="U13" s="93"/>
      <c r="V13" s="93"/>
      <c r="W13" s="93"/>
      <c r="X13" s="93"/>
      <c r="Y13" s="75"/>
      <c r="Z13" s="69" t="s">
        <v>518</v>
      </c>
      <c r="AA13" s="59" t="s">
        <v>373</v>
      </c>
      <c r="AB13" s="78" t="s">
        <v>308</v>
      </c>
      <c r="AC13" s="12" t="s">
        <v>358</v>
      </c>
      <c r="AD13" s="15" t="s">
        <v>368</v>
      </c>
      <c r="AE13" s="84"/>
      <c r="AF13" s="84">
        <v>1</v>
      </c>
      <c r="AG13" s="84"/>
      <c r="AH13" s="84"/>
      <c r="AI13" s="84"/>
      <c r="AJ13" s="84"/>
      <c r="AK13" s="84"/>
      <c r="AL13" s="84"/>
      <c r="AM13" s="85"/>
    </row>
    <row r="14" spans="1:39"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59" t="s">
        <v>372</v>
      </c>
      <c r="N14" s="78" t="s">
        <v>308</v>
      </c>
      <c r="O14" s="12" t="s">
        <v>358</v>
      </c>
      <c r="P14" s="15" t="s">
        <v>368</v>
      </c>
      <c r="Q14" s="92"/>
      <c r="R14" s="93"/>
      <c r="S14" s="93">
        <v>1</v>
      </c>
      <c r="T14" s="93">
        <v>1</v>
      </c>
      <c r="U14" s="93"/>
      <c r="V14" s="93"/>
      <c r="W14" s="93"/>
      <c r="X14" s="93"/>
      <c r="Y14" s="75"/>
      <c r="Z14" s="69" t="s">
        <v>520</v>
      </c>
      <c r="AA14" s="59" t="s">
        <v>372</v>
      </c>
      <c r="AB14" s="78" t="s">
        <v>308</v>
      </c>
      <c r="AC14" s="12" t="s">
        <v>358</v>
      </c>
      <c r="AD14" s="15" t="s">
        <v>368</v>
      </c>
      <c r="AE14" s="84">
        <v>1</v>
      </c>
      <c r="AF14" s="84"/>
      <c r="AG14" s="84"/>
      <c r="AH14" s="84"/>
      <c r="AI14" s="84"/>
      <c r="AJ14" s="84"/>
      <c r="AK14" s="84"/>
      <c r="AL14" s="84"/>
      <c r="AM14" s="85"/>
    </row>
    <row r="15" spans="1:39"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59" t="s">
        <v>371</v>
      </c>
      <c r="N15" s="78" t="s">
        <v>308</v>
      </c>
      <c r="O15" s="12" t="s">
        <v>358</v>
      </c>
      <c r="P15" s="15" t="s">
        <v>368</v>
      </c>
      <c r="Q15" s="92">
        <v>1</v>
      </c>
      <c r="R15" s="93"/>
      <c r="S15" s="93"/>
      <c r="T15" s="93">
        <v>1</v>
      </c>
      <c r="U15" s="93"/>
      <c r="V15" s="93"/>
      <c r="W15" s="93"/>
      <c r="X15" s="93"/>
      <c r="Y15" s="75"/>
      <c r="Z15" s="69" t="s">
        <v>518</v>
      </c>
      <c r="AA15" s="59" t="s">
        <v>371</v>
      </c>
      <c r="AB15" s="78" t="s">
        <v>308</v>
      </c>
      <c r="AC15" s="12" t="s">
        <v>358</v>
      </c>
      <c r="AD15" s="15" t="s">
        <v>368</v>
      </c>
      <c r="AE15" s="84"/>
      <c r="AF15" s="84"/>
      <c r="AG15" s="84">
        <v>1</v>
      </c>
      <c r="AH15" s="84"/>
      <c r="AI15" s="84"/>
      <c r="AJ15" s="84"/>
      <c r="AK15" s="84"/>
      <c r="AL15" s="84"/>
      <c r="AM15" s="85"/>
    </row>
    <row r="16" spans="1:39"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59" t="s">
        <v>373</v>
      </c>
      <c r="N16" s="78" t="s">
        <v>308</v>
      </c>
      <c r="O16" s="12" t="s">
        <v>358</v>
      </c>
      <c r="P16" s="15" t="s">
        <v>368</v>
      </c>
      <c r="Q16" s="92"/>
      <c r="R16" s="93"/>
      <c r="S16" s="93"/>
      <c r="T16" s="93">
        <v>1</v>
      </c>
      <c r="U16" s="93"/>
      <c r="V16" s="93"/>
      <c r="W16" s="93"/>
      <c r="X16" s="93"/>
      <c r="Y16" s="75"/>
      <c r="Z16" s="69" t="s">
        <v>520</v>
      </c>
      <c r="AA16" s="59" t="s">
        <v>373</v>
      </c>
      <c r="AB16" s="78" t="s">
        <v>308</v>
      </c>
      <c r="AC16" s="12" t="s">
        <v>358</v>
      </c>
      <c r="AD16" s="15" t="s">
        <v>368</v>
      </c>
      <c r="AE16" s="84">
        <v>1</v>
      </c>
      <c r="AF16" s="84"/>
      <c r="AG16" s="84"/>
      <c r="AH16" s="84"/>
      <c r="AI16" s="84"/>
      <c r="AJ16" s="84"/>
      <c r="AK16" s="84"/>
      <c r="AL16" s="84"/>
      <c r="AM16" s="85"/>
    </row>
    <row r="17" spans="1:39"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59" t="s">
        <v>373</v>
      </c>
      <c r="N17" s="78" t="s">
        <v>367</v>
      </c>
      <c r="O17" s="12" t="s">
        <v>358</v>
      </c>
      <c r="P17" s="15" t="s">
        <v>368</v>
      </c>
      <c r="Q17" s="92"/>
      <c r="R17" s="93"/>
      <c r="S17" s="93"/>
      <c r="T17" s="93">
        <v>1</v>
      </c>
      <c r="U17" s="93"/>
      <c r="V17" s="93"/>
      <c r="W17" s="93"/>
      <c r="X17" s="93"/>
      <c r="Y17" s="75"/>
      <c r="Z17" s="69" t="s">
        <v>518</v>
      </c>
      <c r="AA17" s="59" t="s">
        <v>373</v>
      </c>
      <c r="AB17" s="78" t="s">
        <v>367</v>
      </c>
      <c r="AC17" s="12" t="s">
        <v>358</v>
      </c>
      <c r="AD17" s="15" t="s">
        <v>368</v>
      </c>
      <c r="AE17" s="84"/>
      <c r="AF17" s="84">
        <v>1</v>
      </c>
      <c r="AG17" s="84"/>
      <c r="AH17" s="84"/>
      <c r="AI17" s="84"/>
      <c r="AJ17" s="84"/>
      <c r="AK17" s="84"/>
      <c r="AL17" s="84"/>
      <c r="AM17" s="85"/>
    </row>
    <row r="18" spans="1:39"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59" t="s">
        <v>373</v>
      </c>
      <c r="N18" s="78" t="s">
        <v>308</v>
      </c>
      <c r="O18" s="12" t="s">
        <v>358</v>
      </c>
      <c r="P18" s="15" t="s">
        <v>368</v>
      </c>
      <c r="Q18" s="92"/>
      <c r="R18" s="93"/>
      <c r="S18" s="93"/>
      <c r="T18" s="93">
        <v>1</v>
      </c>
      <c r="U18" s="93"/>
      <c r="V18" s="93"/>
      <c r="W18" s="93"/>
      <c r="X18" s="93"/>
      <c r="Y18" s="75"/>
      <c r="Z18" s="69" t="s">
        <v>520</v>
      </c>
      <c r="AA18" s="59" t="s">
        <v>373</v>
      </c>
      <c r="AB18" s="78" t="s">
        <v>308</v>
      </c>
      <c r="AC18" s="12" t="s">
        <v>358</v>
      </c>
      <c r="AD18" s="15" t="s">
        <v>368</v>
      </c>
      <c r="AE18" s="84"/>
      <c r="AF18" s="84">
        <v>1</v>
      </c>
      <c r="AG18" s="84"/>
      <c r="AH18" s="84"/>
      <c r="AI18" s="84"/>
      <c r="AJ18" s="84"/>
      <c r="AK18" s="84"/>
      <c r="AL18" s="84"/>
      <c r="AM18" s="85"/>
    </row>
    <row r="19" spans="1:39"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59" t="s">
        <v>309</v>
      </c>
      <c r="N19" s="78" t="s">
        <v>308</v>
      </c>
      <c r="O19" s="12" t="s">
        <v>358</v>
      </c>
      <c r="P19" s="15" t="s">
        <v>368</v>
      </c>
      <c r="Q19" s="92">
        <v>1</v>
      </c>
      <c r="R19" s="93"/>
      <c r="S19" s="93"/>
      <c r="T19" s="93">
        <v>1</v>
      </c>
      <c r="U19" s="93"/>
      <c r="V19" s="93"/>
      <c r="W19" s="93"/>
      <c r="X19" s="93"/>
      <c r="Y19" s="75"/>
      <c r="Z19" s="69" t="s">
        <v>518</v>
      </c>
      <c r="AA19" s="59" t="s">
        <v>309</v>
      </c>
      <c r="AB19" s="78" t="s">
        <v>308</v>
      </c>
      <c r="AC19" s="12" t="s">
        <v>358</v>
      </c>
      <c r="AD19" s="15" t="s">
        <v>368</v>
      </c>
      <c r="AE19" s="84">
        <v>1</v>
      </c>
      <c r="AF19" s="84"/>
      <c r="AG19" s="84"/>
      <c r="AH19" s="84"/>
      <c r="AI19" s="84"/>
      <c r="AJ19" s="84"/>
      <c r="AK19" s="84"/>
      <c r="AL19" s="84"/>
      <c r="AM19" s="85"/>
    </row>
    <row r="20" spans="1:39"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59" t="s">
        <v>373</v>
      </c>
      <c r="N20" s="78" t="s">
        <v>308</v>
      </c>
      <c r="O20" s="12" t="s">
        <v>358</v>
      </c>
      <c r="P20" s="15" t="s">
        <v>368</v>
      </c>
      <c r="Q20" s="92"/>
      <c r="R20" s="93"/>
      <c r="S20" s="93"/>
      <c r="T20" s="93"/>
      <c r="U20" s="93"/>
      <c r="V20" s="93">
        <v>1</v>
      </c>
      <c r="W20" s="93">
        <v>1</v>
      </c>
      <c r="X20" s="93"/>
      <c r="Y20" s="75"/>
      <c r="Z20" s="69" t="s">
        <v>520</v>
      </c>
      <c r="AA20" s="59" t="s">
        <v>373</v>
      </c>
      <c r="AB20" s="78" t="s">
        <v>308</v>
      </c>
      <c r="AC20" s="12" t="s">
        <v>358</v>
      </c>
      <c r="AD20" s="15" t="s">
        <v>368</v>
      </c>
      <c r="AE20" s="84"/>
      <c r="AF20" s="84"/>
      <c r="AG20" s="84"/>
      <c r="AH20" s="84"/>
      <c r="AI20" s="84"/>
      <c r="AJ20" s="84"/>
      <c r="AK20" s="84">
        <v>1</v>
      </c>
      <c r="AL20" s="84"/>
      <c r="AM20" s="85"/>
    </row>
    <row r="21" spans="1:39"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59" t="s">
        <v>373</v>
      </c>
      <c r="N21" s="78" t="s">
        <v>308</v>
      </c>
      <c r="O21" s="12" t="s">
        <v>358</v>
      </c>
      <c r="P21" s="15" t="s">
        <v>368</v>
      </c>
      <c r="Q21" s="92"/>
      <c r="R21" s="93"/>
      <c r="S21" s="93"/>
      <c r="T21" s="93">
        <v>1</v>
      </c>
      <c r="U21" s="93"/>
      <c r="V21" s="93"/>
      <c r="W21" s="93"/>
      <c r="X21" s="93"/>
      <c r="Y21" s="75"/>
      <c r="Z21" s="69" t="s">
        <v>518</v>
      </c>
      <c r="AA21" s="59" t="s">
        <v>373</v>
      </c>
      <c r="AB21" s="78" t="s">
        <v>308</v>
      </c>
      <c r="AC21" s="12" t="s">
        <v>358</v>
      </c>
      <c r="AD21" s="15" t="s">
        <v>368</v>
      </c>
      <c r="AE21" s="84"/>
      <c r="AF21" s="84">
        <v>1</v>
      </c>
      <c r="AG21" s="84"/>
      <c r="AH21" s="84"/>
      <c r="AI21" s="84"/>
      <c r="AJ21" s="84"/>
      <c r="AK21" s="84"/>
      <c r="AL21" s="84"/>
      <c r="AM21" s="85"/>
    </row>
    <row r="22" spans="1:39" ht="12" customHeight="1">
      <c r="A22" s="10">
        <v>18</v>
      </c>
      <c r="B22" s="98" t="s">
        <v>115</v>
      </c>
      <c r="C22" s="98" t="s">
        <v>72</v>
      </c>
      <c r="D22" s="11" t="s">
        <v>52</v>
      </c>
      <c r="E22" s="11" t="s">
        <v>304</v>
      </c>
      <c r="F22" s="12" t="s">
        <v>49</v>
      </c>
      <c r="G22" s="11" t="s">
        <v>511</v>
      </c>
      <c r="H22" s="12" t="s">
        <v>308</v>
      </c>
      <c r="I22" s="103" t="s">
        <v>505</v>
      </c>
      <c r="J22" s="12" t="str">
        <f t="shared" ref="J22:J44" si="0">"≥17h"</f>
        <v>≥17h</v>
      </c>
      <c r="K22" s="12" t="s">
        <v>512</v>
      </c>
      <c r="L22" s="69" t="s">
        <v>519</v>
      </c>
      <c r="M22" s="59" t="s">
        <v>371</v>
      </c>
      <c r="N22" s="78" t="s">
        <v>308</v>
      </c>
      <c r="O22" s="12" t="s">
        <v>358</v>
      </c>
      <c r="P22" s="15" t="s">
        <v>368</v>
      </c>
      <c r="Q22" s="92"/>
      <c r="R22" s="93"/>
      <c r="S22" s="93"/>
      <c r="T22" s="93"/>
      <c r="U22" s="93"/>
      <c r="V22" s="93"/>
      <c r="W22" s="93">
        <v>1</v>
      </c>
      <c r="X22" s="93"/>
      <c r="Y22" s="75"/>
      <c r="Z22" s="69" t="s">
        <v>519</v>
      </c>
      <c r="AA22" s="59" t="s">
        <v>371</v>
      </c>
      <c r="AB22" s="78" t="s">
        <v>308</v>
      </c>
      <c r="AC22" s="12" t="s">
        <v>358</v>
      </c>
      <c r="AD22" s="15" t="s">
        <v>368</v>
      </c>
      <c r="AE22" s="84">
        <v>1</v>
      </c>
      <c r="AF22" s="84"/>
      <c r="AG22" s="84">
        <v>1</v>
      </c>
      <c r="AH22" s="84"/>
      <c r="AI22" s="84"/>
      <c r="AJ22" s="84"/>
      <c r="AK22" s="84"/>
      <c r="AL22" s="84"/>
      <c r="AM22" s="85"/>
    </row>
    <row r="23" spans="1:39" ht="12" customHeight="1">
      <c r="A23" s="10"/>
      <c r="B23" s="98" t="s">
        <v>115</v>
      </c>
      <c r="C23" s="98" t="s">
        <v>72</v>
      </c>
      <c r="D23" s="69" t="s">
        <v>52</v>
      </c>
      <c r="E23" s="69" t="s">
        <v>304</v>
      </c>
      <c r="F23" s="69" t="s">
        <v>49</v>
      </c>
      <c r="G23" s="69" t="s">
        <v>511</v>
      </c>
      <c r="H23" s="69" t="s">
        <v>308</v>
      </c>
      <c r="I23" s="103" t="s">
        <v>505</v>
      </c>
      <c r="J23" s="69" t="str">
        <f t="shared" si="0"/>
        <v>≥17h</v>
      </c>
      <c r="K23" s="69" t="s">
        <v>512</v>
      </c>
      <c r="L23" s="69" t="s">
        <v>519</v>
      </c>
      <c r="M23" s="59" t="s">
        <v>309</v>
      </c>
      <c r="N23" s="78" t="s">
        <v>308</v>
      </c>
      <c r="O23" s="69" t="s">
        <v>0</v>
      </c>
      <c r="P23" s="15" t="s">
        <v>368</v>
      </c>
      <c r="Q23" s="92"/>
      <c r="R23" s="93">
        <v>1</v>
      </c>
      <c r="S23" s="93"/>
      <c r="T23" s="93"/>
      <c r="U23" s="93"/>
      <c r="V23" s="93"/>
      <c r="W23" s="93"/>
      <c r="X23" s="93"/>
      <c r="Y23" s="75"/>
      <c r="Z23" s="69" t="s">
        <v>519</v>
      </c>
      <c r="AA23" s="59" t="s">
        <v>309</v>
      </c>
      <c r="AB23" s="78" t="s">
        <v>308</v>
      </c>
      <c r="AC23" s="69" t="s">
        <v>0</v>
      </c>
      <c r="AD23" s="15" t="s">
        <v>368</v>
      </c>
      <c r="AE23" s="84"/>
      <c r="AF23" s="84"/>
      <c r="AG23" s="84"/>
      <c r="AH23" s="84"/>
      <c r="AI23" s="84"/>
      <c r="AJ23" s="84"/>
      <c r="AK23" s="84"/>
      <c r="AL23" s="84"/>
      <c r="AM23" s="85"/>
    </row>
    <row r="24" spans="1:39" ht="12" customHeight="1">
      <c r="A24" s="10">
        <v>19</v>
      </c>
      <c r="B24" s="98" t="s">
        <v>116</v>
      </c>
      <c r="C24" s="98" t="s">
        <v>72</v>
      </c>
      <c r="D24" s="11" t="s">
        <v>52</v>
      </c>
      <c r="E24" s="11" t="s">
        <v>303</v>
      </c>
      <c r="F24" s="12" t="s">
        <v>49</v>
      </c>
      <c r="G24" s="11" t="s">
        <v>511</v>
      </c>
      <c r="H24" s="12" t="s">
        <v>307</v>
      </c>
      <c r="I24" s="12" t="s">
        <v>505</v>
      </c>
      <c r="J24" s="12" t="str">
        <f t="shared" si="0"/>
        <v>≥17h</v>
      </c>
      <c r="K24" s="12" t="s">
        <v>512</v>
      </c>
      <c r="L24" s="69" t="s">
        <v>519</v>
      </c>
      <c r="M24" s="59" t="s">
        <v>374</v>
      </c>
      <c r="N24" s="78" t="s">
        <v>308</v>
      </c>
      <c r="O24" s="12" t="s">
        <v>358</v>
      </c>
      <c r="P24" s="15" t="s">
        <v>368</v>
      </c>
      <c r="Q24" s="92"/>
      <c r="R24" s="93"/>
      <c r="S24" s="93">
        <v>1</v>
      </c>
      <c r="T24" s="93">
        <v>1</v>
      </c>
      <c r="U24" s="93"/>
      <c r="V24" s="93"/>
      <c r="W24" s="93"/>
      <c r="X24" s="93"/>
      <c r="Y24" s="75"/>
      <c r="Z24" s="69" t="s">
        <v>519</v>
      </c>
      <c r="AA24" s="59" t="s">
        <v>374</v>
      </c>
      <c r="AB24" s="78" t="s">
        <v>308</v>
      </c>
      <c r="AC24" s="12" t="s">
        <v>358</v>
      </c>
      <c r="AD24" s="15" t="s">
        <v>368</v>
      </c>
      <c r="AE24" s="84"/>
      <c r="AF24" s="84">
        <v>1</v>
      </c>
      <c r="AG24" s="84"/>
      <c r="AH24" s="84"/>
      <c r="AI24" s="84"/>
      <c r="AJ24" s="84"/>
      <c r="AK24" s="84"/>
      <c r="AL24" s="84"/>
      <c r="AM24" s="85"/>
    </row>
    <row r="25" spans="1:39" ht="12" customHeight="1">
      <c r="A25" s="10">
        <v>20</v>
      </c>
      <c r="B25" s="98" t="s">
        <v>292</v>
      </c>
      <c r="C25" s="98" t="s">
        <v>292</v>
      </c>
      <c r="D25" s="11" t="s">
        <v>25</v>
      </c>
      <c r="E25" s="11" t="s">
        <v>303</v>
      </c>
      <c r="F25" s="12" t="s">
        <v>48</v>
      </c>
      <c r="G25" s="12" t="s">
        <v>510</v>
      </c>
      <c r="H25" s="12" t="s">
        <v>306</v>
      </c>
      <c r="I25" s="11" t="s">
        <v>507</v>
      </c>
      <c r="J25" s="12" t="str">
        <f t="shared" si="0"/>
        <v>≥17h</v>
      </c>
      <c r="K25" s="12" t="s">
        <v>512</v>
      </c>
      <c r="L25" s="69" t="s">
        <v>518</v>
      </c>
      <c r="M25" s="59" t="s">
        <v>373</v>
      </c>
      <c r="N25" s="78" t="s">
        <v>308</v>
      </c>
      <c r="O25" s="12" t="s">
        <v>358</v>
      </c>
      <c r="P25" s="15" t="s">
        <v>368</v>
      </c>
      <c r="Q25" s="92"/>
      <c r="R25" s="93"/>
      <c r="S25" s="93"/>
      <c r="T25" s="93">
        <v>1</v>
      </c>
      <c r="U25" s="93"/>
      <c r="V25" s="93"/>
      <c r="W25" s="93"/>
      <c r="X25" s="93"/>
      <c r="Y25" s="75"/>
      <c r="Z25" s="69" t="s">
        <v>518</v>
      </c>
      <c r="AA25" s="59" t="s">
        <v>373</v>
      </c>
      <c r="AB25" s="78" t="s">
        <v>308</v>
      </c>
      <c r="AC25" s="12" t="s">
        <v>358</v>
      </c>
      <c r="AD25" s="15" t="s">
        <v>368</v>
      </c>
      <c r="AE25" s="84"/>
      <c r="AF25" s="84">
        <v>1</v>
      </c>
      <c r="AG25" s="84"/>
      <c r="AH25" s="84"/>
      <c r="AI25" s="84"/>
      <c r="AJ25" s="84"/>
      <c r="AK25" s="84"/>
      <c r="AL25" s="84"/>
      <c r="AM25" s="85"/>
    </row>
    <row r="26" spans="1:39" ht="12" customHeight="1">
      <c r="A26" s="10">
        <v>21</v>
      </c>
      <c r="B26" s="98" t="s">
        <v>212</v>
      </c>
      <c r="C26" s="98" t="s">
        <v>69</v>
      </c>
      <c r="D26" s="11" t="s">
        <v>52</v>
      </c>
      <c r="E26" s="11" t="s">
        <v>303</v>
      </c>
      <c r="F26" s="12" t="s">
        <v>49</v>
      </c>
      <c r="G26" s="11" t="s">
        <v>511</v>
      </c>
      <c r="H26" s="12" t="s">
        <v>307</v>
      </c>
      <c r="I26" s="11" t="s">
        <v>507</v>
      </c>
      <c r="J26" s="12" t="str">
        <f t="shared" si="0"/>
        <v>≥17h</v>
      </c>
      <c r="K26" s="12" t="s">
        <v>512</v>
      </c>
      <c r="L26" s="69" t="s">
        <v>518</v>
      </c>
      <c r="M26" s="59" t="s">
        <v>371</v>
      </c>
      <c r="N26" s="78" t="s">
        <v>308</v>
      </c>
      <c r="O26" s="12" t="s">
        <v>358</v>
      </c>
      <c r="P26" s="15" t="s">
        <v>368</v>
      </c>
      <c r="Q26" s="92"/>
      <c r="R26" s="93"/>
      <c r="S26" s="93"/>
      <c r="T26" s="93">
        <v>1</v>
      </c>
      <c r="U26" s="93"/>
      <c r="V26" s="93"/>
      <c r="W26" s="93"/>
      <c r="X26" s="93"/>
      <c r="Y26" s="75"/>
      <c r="Z26" s="69" t="s">
        <v>518</v>
      </c>
      <c r="AA26" s="59" t="s">
        <v>371</v>
      </c>
      <c r="AB26" s="78" t="s">
        <v>308</v>
      </c>
      <c r="AC26" s="12" t="s">
        <v>358</v>
      </c>
      <c r="AD26" s="15" t="s">
        <v>368</v>
      </c>
      <c r="AE26" s="84"/>
      <c r="AF26" s="84"/>
      <c r="AG26" s="84">
        <v>1</v>
      </c>
      <c r="AH26" s="84"/>
      <c r="AI26" s="84"/>
      <c r="AJ26" s="84"/>
      <c r="AK26" s="84"/>
      <c r="AL26" s="84"/>
      <c r="AM26" s="85"/>
    </row>
    <row r="27" spans="1:39" ht="12" customHeight="1">
      <c r="A27" s="10">
        <v>22</v>
      </c>
      <c r="B27" s="98" t="s">
        <v>213</v>
      </c>
      <c r="C27" s="98" t="s">
        <v>69</v>
      </c>
      <c r="D27" s="11" t="s">
        <v>51</v>
      </c>
      <c r="E27" s="11" t="s">
        <v>304</v>
      </c>
      <c r="F27" s="12" t="s">
        <v>50</v>
      </c>
      <c r="G27" s="12" t="s">
        <v>310</v>
      </c>
      <c r="H27" s="12" t="s">
        <v>306</v>
      </c>
      <c r="I27" s="103" t="s">
        <v>504</v>
      </c>
      <c r="J27" s="12" t="str">
        <f t="shared" si="0"/>
        <v>≥17h</v>
      </c>
      <c r="K27" s="12" t="s">
        <v>47</v>
      </c>
      <c r="L27" s="69" t="s">
        <v>518</v>
      </c>
      <c r="M27" s="59" t="s">
        <v>387</v>
      </c>
      <c r="N27" s="78" t="s">
        <v>308</v>
      </c>
      <c r="O27" s="12" t="s">
        <v>358</v>
      </c>
      <c r="P27" s="15" t="s">
        <v>368</v>
      </c>
      <c r="Q27" s="92"/>
      <c r="R27" s="93"/>
      <c r="S27" s="93"/>
      <c r="T27" s="93">
        <v>1</v>
      </c>
      <c r="U27" s="93"/>
      <c r="V27" s="93"/>
      <c r="W27" s="93"/>
      <c r="X27" s="93"/>
      <c r="Y27" s="75"/>
      <c r="Z27" s="69" t="s">
        <v>518</v>
      </c>
      <c r="AA27" s="59" t="s">
        <v>387</v>
      </c>
      <c r="AB27" s="78" t="s">
        <v>308</v>
      </c>
      <c r="AC27" s="12" t="s">
        <v>358</v>
      </c>
      <c r="AD27" s="15" t="s">
        <v>368</v>
      </c>
      <c r="AE27" s="84"/>
      <c r="AF27" s="84"/>
      <c r="AG27" s="84"/>
      <c r="AH27" s="84">
        <v>1</v>
      </c>
      <c r="AI27" s="84"/>
      <c r="AJ27" s="84"/>
      <c r="AK27" s="84"/>
      <c r="AL27" s="84"/>
      <c r="AM27" s="85"/>
    </row>
    <row r="28" spans="1:39" ht="12" customHeight="1">
      <c r="A28" s="10">
        <v>23</v>
      </c>
      <c r="B28" s="98" t="s">
        <v>131</v>
      </c>
      <c r="C28" s="98" t="s">
        <v>131</v>
      </c>
      <c r="D28" s="11" t="s">
        <v>52</v>
      </c>
      <c r="E28" s="11" t="s">
        <v>303</v>
      </c>
      <c r="F28" s="12" t="s">
        <v>48</v>
      </c>
      <c r="G28" s="12" t="s">
        <v>310</v>
      </c>
      <c r="H28" s="12" t="s">
        <v>306</v>
      </c>
      <c r="I28" s="103" t="s">
        <v>504</v>
      </c>
      <c r="J28" s="12" t="str">
        <f t="shared" si="0"/>
        <v>≥17h</v>
      </c>
      <c r="K28" s="12" t="s">
        <v>513</v>
      </c>
      <c r="L28" s="69" t="s">
        <v>519</v>
      </c>
      <c r="M28" s="59" t="s">
        <v>373</v>
      </c>
      <c r="N28" s="78" t="s">
        <v>308</v>
      </c>
      <c r="O28" s="12" t="s">
        <v>358</v>
      </c>
      <c r="P28" s="15" t="s">
        <v>368</v>
      </c>
      <c r="Q28" s="92"/>
      <c r="R28" s="93"/>
      <c r="S28" s="93"/>
      <c r="T28" s="93">
        <v>1</v>
      </c>
      <c r="U28" s="93"/>
      <c r="V28" s="93"/>
      <c r="W28" s="93"/>
      <c r="X28" s="93"/>
      <c r="Y28" s="75"/>
      <c r="Z28" s="69" t="s">
        <v>519</v>
      </c>
      <c r="AA28" s="59" t="s">
        <v>373</v>
      </c>
      <c r="AB28" s="78" t="s">
        <v>308</v>
      </c>
      <c r="AC28" s="12" t="s">
        <v>358</v>
      </c>
      <c r="AD28" s="15" t="s">
        <v>368</v>
      </c>
      <c r="AE28" s="84"/>
      <c r="AF28" s="84">
        <v>1</v>
      </c>
      <c r="AG28" s="84"/>
      <c r="AH28" s="84"/>
      <c r="AI28" s="84"/>
      <c r="AJ28" s="84"/>
      <c r="AK28" s="84"/>
      <c r="AL28" s="84"/>
      <c r="AM28" s="85"/>
    </row>
    <row r="29" spans="1:39" ht="12" customHeight="1">
      <c r="A29" s="10">
        <v>24</v>
      </c>
      <c r="B29" s="98" t="s">
        <v>213</v>
      </c>
      <c r="C29" s="98" t="s">
        <v>69</v>
      </c>
      <c r="D29" s="11" t="s">
        <v>52</v>
      </c>
      <c r="E29" s="11" t="s">
        <v>304</v>
      </c>
      <c r="F29" s="12" t="s">
        <v>49</v>
      </c>
      <c r="G29" s="12" t="s">
        <v>310</v>
      </c>
      <c r="H29" s="12" t="s">
        <v>306</v>
      </c>
      <c r="I29" s="103" t="s">
        <v>504</v>
      </c>
      <c r="J29" s="12" t="str">
        <f t="shared" si="0"/>
        <v>≥17h</v>
      </c>
      <c r="K29" s="12" t="s">
        <v>512</v>
      </c>
      <c r="L29" s="69" t="s">
        <v>518</v>
      </c>
      <c r="M29" s="59" t="s">
        <v>373</v>
      </c>
      <c r="N29" s="78" t="s">
        <v>308</v>
      </c>
      <c r="O29" s="12" t="s">
        <v>358</v>
      </c>
      <c r="P29" s="15" t="s">
        <v>368</v>
      </c>
      <c r="Q29" s="92"/>
      <c r="R29" s="93"/>
      <c r="S29" s="93"/>
      <c r="T29" s="93">
        <v>1</v>
      </c>
      <c r="U29" s="93"/>
      <c r="V29" s="93"/>
      <c r="W29" s="93"/>
      <c r="X29" s="93"/>
      <c r="Y29" s="75"/>
      <c r="Z29" s="69" t="s">
        <v>518</v>
      </c>
      <c r="AA29" s="59" t="s">
        <v>373</v>
      </c>
      <c r="AB29" s="78" t="s">
        <v>308</v>
      </c>
      <c r="AC29" s="12" t="s">
        <v>358</v>
      </c>
      <c r="AD29" s="15" t="s">
        <v>368</v>
      </c>
      <c r="AE29" s="84"/>
      <c r="AF29" s="84"/>
      <c r="AG29" s="84"/>
      <c r="AH29" s="84"/>
      <c r="AI29" s="84">
        <v>1</v>
      </c>
      <c r="AJ29" s="84"/>
      <c r="AK29" s="84"/>
      <c r="AL29" s="84"/>
      <c r="AM29" s="85"/>
    </row>
    <row r="30" spans="1:39" ht="12" customHeight="1">
      <c r="A30" s="10">
        <v>25</v>
      </c>
      <c r="B30" s="98" t="s">
        <v>213</v>
      </c>
      <c r="C30" s="98" t="s">
        <v>69</v>
      </c>
      <c r="D30" s="11" t="s">
        <v>52</v>
      </c>
      <c r="E30" s="11" t="s">
        <v>304</v>
      </c>
      <c r="F30" s="12" t="s">
        <v>49</v>
      </c>
      <c r="G30" s="12" t="s">
        <v>510</v>
      </c>
      <c r="H30" s="12" t="s">
        <v>306</v>
      </c>
      <c r="I30" s="103" t="s">
        <v>505</v>
      </c>
      <c r="J30" s="12" t="str">
        <f t="shared" si="0"/>
        <v>≥17h</v>
      </c>
      <c r="K30" s="12" t="s">
        <v>512</v>
      </c>
      <c r="L30" s="69" t="s">
        <v>518</v>
      </c>
      <c r="M30" s="59" t="s">
        <v>372</v>
      </c>
      <c r="N30" s="78" t="s">
        <v>308</v>
      </c>
      <c r="O30" s="12" t="s">
        <v>358</v>
      </c>
      <c r="P30" s="15" t="s">
        <v>368</v>
      </c>
      <c r="Q30" s="92"/>
      <c r="R30" s="93"/>
      <c r="S30" s="93"/>
      <c r="T30" s="93">
        <v>1</v>
      </c>
      <c r="U30" s="93"/>
      <c r="V30" s="93"/>
      <c r="W30" s="93"/>
      <c r="X30" s="93"/>
      <c r="Y30" s="75"/>
      <c r="Z30" s="69" t="s">
        <v>518</v>
      </c>
      <c r="AA30" s="59" t="s">
        <v>372</v>
      </c>
      <c r="AB30" s="78" t="s">
        <v>308</v>
      </c>
      <c r="AC30" s="12" t="s">
        <v>358</v>
      </c>
      <c r="AD30" s="15" t="s">
        <v>368</v>
      </c>
      <c r="AE30" s="84"/>
      <c r="AF30" s="84"/>
      <c r="AG30" s="84"/>
      <c r="AH30" s="84">
        <v>1</v>
      </c>
      <c r="AI30" s="84"/>
      <c r="AJ30" s="84"/>
      <c r="AK30" s="84"/>
      <c r="AL30" s="84"/>
      <c r="AM30" s="85"/>
    </row>
    <row r="31" spans="1:39" ht="12" customHeight="1">
      <c r="A31" s="10">
        <v>26</v>
      </c>
      <c r="B31" s="98" t="s">
        <v>211</v>
      </c>
      <c r="C31" s="98" t="s">
        <v>211</v>
      </c>
      <c r="D31" s="11" t="s">
        <v>51</v>
      </c>
      <c r="E31" s="11" t="s">
        <v>304</v>
      </c>
      <c r="F31" s="12" t="s">
        <v>48</v>
      </c>
      <c r="G31" s="12" t="s">
        <v>310</v>
      </c>
      <c r="H31" s="12" t="s">
        <v>306</v>
      </c>
      <c r="I31" s="11" t="s">
        <v>507</v>
      </c>
      <c r="J31" s="12" t="str">
        <f t="shared" si="0"/>
        <v>≥17h</v>
      </c>
      <c r="K31" s="12" t="s">
        <v>513</v>
      </c>
      <c r="L31" s="69" t="s">
        <v>518</v>
      </c>
      <c r="M31" s="59" t="s">
        <v>372</v>
      </c>
      <c r="N31" s="78" t="s">
        <v>308</v>
      </c>
      <c r="O31" s="12" t="s">
        <v>358</v>
      </c>
      <c r="P31" s="15" t="s">
        <v>370</v>
      </c>
      <c r="Q31" s="92"/>
      <c r="R31" s="93"/>
      <c r="S31" s="93">
        <v>1</v>
      </c>
      <c r="T31" s="93"/>
      <c r="U31" s="93"/>
      <c r="V31" s="93"/>
      <c r="W31" s="93"/>
      <c r="X31" s="93"/>
      <c r="Y31" s="75"/>
      <c r="Z31" s="69" t="s">
        <v>518</v>
      </c>
      <c r="AA31" s="59" t="s">
        <v>372</v>
      </c>
      <c r="AB31" s="78" t="s">
        <v>308</v>
      </c>
      <c r="AC31" s="12" t="s">
        <v>358</v>
      </c>
      <c r="AD31" s="15" t="s">
        <v>370</v>
      </c>
      <c r="AE31" s="84"/>
      <c r="AF31" s="84">
        <v>1</v>
      </c>
      <c r="AG31" s="84"/>
      <c r="AH31" s="84"/>
      <c r="AI31" s="84"/>
      <c r="AJ31" s="84"/>
      <c r="AK31" s="84">
        <v>1</v>
      </c>
      <c r="AL31" s="84"/>
      <c r="AM31" s="85"/>
    </row>
    <row r="32" spans="1:39" ht="12" customHeight="1">
      <c r="A32" s="10">
        <v>27</v>
      </c>
      <c r="B32" s="98" t="s">
        <v>74</v>
      </c>
      <c r="C32" s="98" t="s">
        <v>75</v>
      </c>
      <c r="D32" s="11" t="s">
        <v>25</v>
      </c>
      <c r="E32" s="11" t="s">
        <v>304</v>
      </c>
      <c r="F32" s="12" t="s">
        <v>50</v>
      </c>
      <c r="G32" s="12" t="s">
        <v>310</v>
      </c>
      <c r="H32" s="12" t="s">
        <v>306</v>
      </c>
      <c r="I32" s="12" t="s">
        <v>505</v>
      </c>
      <c r="J32" s="12" t="str">
        <f t="shared" si="0"/>
        <v>≥17h</v>
      </c>
      <c r="K32" s="12" t="s">
        <v>513</v>
      </c>
      <c r="L32" s="69" t="s">
        <v>519</v>
      </c>
      <c r="M32" s="59" t="s">
        <v>373</v>
      </c>
      <c r="N32" s="78" t="s">
        <v>308</v>
      </c>
      <c r="O32" s="12" t="s">
        <v>358</v>
      </c>
      <c r="P32" s="15" t="s">
        <v>368</v>
      </c>
      <c r="Q32" s="92"/>
      <c r="R32" s="93"/>
      <c r="S32" s="93"/>
      <c r="T32" s="93"/>
      <c r="U32" s="93"/>
      <c r="V32" s="93"/>
      <c r="W32" s="93">
        <v>1</v>
      </c>
      <c r="X32" s="93"/>
      <c r="Y32" s="75"/>
      <c r="Z32" s="69" t="s">
        <v>519</v>
      </c>
      <c r="AA32" s="59" t="s">
        <v>373</v>
      </c>
      <c r="AB32" s="78" t="s">
        <v>308</v>
      </c>
      <c r="AC32" s="12" t="s">
        <v>358</v>
      </c>
      <c r="AD32" s="15" t="s">
        <v>368</v>
      </c>
      <c r="AE32" s="84"/>
      <c r="AF32" s="84">
        <v>1</v>
      </c>
      <c r="AG32" s="84"/>
      <c r="AH32" s="84"/>
      <c r="AI32" s="84"/>
      <c r="AJ32" s="84"/>
      <c r="AK32" s="84"/>
      <c r="AL32" s="84"/>
      <c r="AM32" s="85"/>
    </row>
    <row r="33" spans="1:39" ht="12" customHeight="1">
      <c r="A33" s="10">
        <v>28</v>
      </c>
      <c r="B33" s="98" t="s">
        <v>74</v>
      </c>
      <c r="C33" s="98" t="s">
        <v>75</v>
      </c>
      <c r="D33" s="11" t="s">
        <v>51</v>
      </c>
      <c r="E33" s="11" t="s">
        <v>303</v>
      </c>
      <c r="F33" s="12" t="s">
        <v>50</v>
      </c>
      <c r="G33" s="12" t="s">
        <v>310</v>
      </c>
      <c r="H33" s="12" t="s">
        <v>306</v>
      </c>
      <c r="I33" s="103" t="s">
        <v>505</v>
      </c>
      <c r="J33" s="12" t="str">
        <f t="shared" si="0"/>
        <v>≥17h</v>
      </c>
      <c r="K33" s="12" t="s">
        <v>513</v>
      </c>
      <c r="L33" s="69" t="s">
        <v>519</v>
      </c>
      <c r="M33" s="59" t="s">
        <v>373</v>
      </c>
      <c r="N33" s="78" t="s">
        <v>367</v>
      </c>
      <c r="O33" s="12" t="s">
        <v>358</v>
      </c>
      <c r="P33" s="15" t="s">
        <v>368</v>
      </c>
      <c r="Q33" s="92"/>
      <c r="R33" s="93"/>
      <c r="S33" s="93">
        <v>1</v>
      </c>
      <c r="T33" s="93">
        <v>1</v>
      </c>
      <c r="U33" s="93"/>
      <c r="V33" s="93"/>
      <c r="W33" s="93"/>
      <c r="X33" s="93"/>
      <c r="Y33" s="75">
        <v>1</v>
      </c>
      <c r="Z33" s="69" t="s">
        <v>519</v>
      </c>
      <c r="AA33" s="59" t="s">
        <v>373</v>
      </c>
      <c r="AB33" s="78" t="s">
        <v>367</v>
      </c>
      <c r="AC33" s="12" t="s">
        <v>358</v>
      </c>
      <c r="AD33" s="15" t="s">
        <v>368</v>
      </c>
      <c r="AE33" s="84"/>
      <c r="AF33" s="84">
        <v>1</v>
      </c>
      <c r="AG33" s="84"/>
      <c r="AH33" s="84"/>
      <c r="AI33" s="84"/>
      <c r="AJ33" s="84"/>
      <c r="AK33" s="84"/>
      <c r="AL33" s="84"/>
      <c r="AM33" s="85"/>
    </row>
    <row r="34" spans="1:39" ht="12" customHeight="1">
      <c r="A34" s="10">
        <v>29</v>
      </c>
      <c r="B34" s="98" t="s">
        <v>74</v>
      </c>
      <c r="C34" s="98" t="s">
        <v>75</v>
      </c>
      <c r="D34" s="11" t="s">
        <v>51</v>
      </c>
      <c r="E34" s="11" t="s">
        <v>304</v>
      </c>
      <c r="F34" s="12" t="s">
        <v>49</v>
      </c>
      <c r="G34" s="12" t="s">
        <v>510</v>
      </c>
      <c r="H34" s="12" t="s">
        <v>306</v>
      </c>
      <c r="I34" s="103" t="s">
        <v>505</v>
      </c>
      <c r="J34" s="12" t="str">
        <f t="shared" si="0"/>
        <v>≥17h</v>
      </c>
      <c r="K34" s="12" t="s">
        <v>512</v>
      </c>
      <c r="L34" s="69" t="s">
        <v>519</v>
      </c>
      <c r="M34" s="59" t="s">
        <v>373</v>
      </c>
      <c r="N34" s="78" t="s">
        <v>367</v>
      </c>
      <c r="O34" s="12" t="s">
        <v>358</v>
      </c>
      <c r="P34" s="15" t="s">
        <v>368</v>
      </c>
      <c r="Q34" s="92"/>
      <c r="R34" s="93"/>
      <c r="S34" s="93">
        <v>1</v>
      </c>
      <c r="T34" s="93">
        <v>1</v>
      </c>
      <c r="U34" s="93"/>
      <c r="V34" s="93"/>
      <c r="W34" s="93">
        <v>1</v>
      </c>
      <c r="X34" s="93"/>
      <c r="Y34" s="75"/>
      <c r="Z34" s="69" t="s">
        <v>519</v>
      </c>
      <c r="AA34" s="59" t="s">
        <v>373</v>
      </c>
      <c r="AB34" s="78" t="s">
        <v>367</v>
      </c>
      <c r="AC34" s="12" t="s">
        <v>358</v>
      </c>
      <c r="AD34" s="15" t="s">
        <v>368</v>
      </c>
      <c r="AE34" s="84"/>
      <c r="AF34" s="84">
        <v>1</v>
      </c>
      <c r="AG34" s="84"/>
      <c r="AH34" s="84"/>
      <c r="AI34" s="84"/>
      <c r="AJ34" s="84"/>
      <c r="AK34" s="84"/>
      <c r="AL34" s="84"/>
      <c r="AM34" s="85"/>
    </row>
    <row r="35" spans="1:39" ht="12" customHeight="1">
      <c r="A35" s="10">
        <v>30</v>
      </c>
      <c r="B35" s="98" t="s">
        <v>82</v>
      </c>
      <c r="C35" s="98" t="s">
        <v>82</v>
      </c>
      <c r="D35" s="11" t="s">
        <v>52</v>
      </c>
      <c r="E35" s="11" t="s">
        <v>304</v>
      </c>
      <c r="F35" s="12" t="s">
        <v>49</v>
      </c>
      <c r="G35" s="12" t="s">
        <v>310</v>
      </c>
      <c r="H35" s="12" t="s">
        <v>306</v>
      </c>
      <c r="I35" s="103" t="s">
        <v>504</v>
      </c>
      <c r="J35" s="12" t="str">
        <f t="shared" si="0"/>
        <v>≥17h</v>
      </c>
      <c r="K35" s="12" t="s">
        <v>512</v>
      </c>
      <c r="L35" s="69" t="s">
        <v>518</v>
      </c>
      <c r="M35" s="59" t="s">
        <v>371</v>
      </c>
      <c r="N35" s="78" t="s">
        <v>308</v>
      </c>
      <c r="O35" s="12" t="s">
        <v>358</v>
      </c>
      <c r="P35" s="15" t="s">
        <v>368</v>
      </c>
      <c r="Q35" s="92"/>
      <c r="R35" s="93"/>
      <c r="S35" s="93"/>
      <c r="T35" s="93">
        <v>1</v>
      </c>
      <c r="U35" s="93"/>
      <c r="V35" s="93"/>
      <c r="W35" s="93"/>
      <c r="X35" s="93"/>
      <c r="Y35" s="75"/>
      <c r="Z35" s="69" t="s">
        <v>518</v>
      </c>
      <c r="AA35" s="59" t="s">
        <v>371</v>
      </c>
      <c r="AB35" s="78" t="s">
        <v>308</v>
      </c>
      <c r="AC35" s="12" t="s">
        <v>358</v>
      </c>
      <c r="AD35" s="15" t="s">
        <v>368</v>
      </c>
      <c r="AE35" s="84"/>
      <c r="AF35" s="84">
        <v>1</v>
      </c>
      <c r="AG35" s="84"/>
      <c r="AH35" s="84">
        <v>1</v>
      </c>
      <c r="AI35" s="84"/>
      <c r="AJ35" s="84"/>
      <c r="AK35" s="84"/>
      <c r="AL35" s="84"/>
      <c r="AM35" s="85"/>
    </row>
    <row r="36" spans="1:39" ht="12" customHeight="1">
      <c r="A36" s="10">
        <v>31</v>
      </c>
      <c r="B36" s="98" t="s">
        <v>74</v>
      </c>
      <c r="C36" s="98" t="s">
        <v>75</v>
      </c>
      <c r="D36" s="11" t="s">
        <v>25</v>
      </c>
      <c r="E36" s="11" t="s">
        <v>303</v>
      </c>
      <c r="F36" s="12" t="s">
        <v>48</v>
      </c>
      <c r="G36" s="12" t="s">
        <v>310</v>
      </c>
      <c r="H36" s="12" t="s">
        <v>306</v>
      </c>
      <c r="I36" s="103" t="s">
        <v>505</v>
      </c>
      <c r="J36" s="12" t="str">
        <f t="shared" si="0"/>
        <v>≥17h</v>
      </c>
      <c r="K36" s="12" t="s">
        <v>513</v>
      </c>
      <c r="L36" s="69" t="s">
        <v>519</v>
      </c>
      <c r="M36" s="59" t="s">
        <v>373</v>
      </c>
      <c r="N36" s="78" t="s">
        <v>308</v>
      </c>
      <c r="O36" s="12" t="s">
        <v>358</v>
      </c>
      <c r="P36" s="15" t="s">
        <v>368</v>
      </c>
      <c r="Q36" s="92"/>
      <c r="R36" s="93"/>
      <c r="S36" s="93"/>
      <c r="T36" s="93">
        <v>1</v>
      </c>
      <c r="U36" s="93"/>
      <c r="V36" s="93"/>
      <c r="W36" s="93"/>
      <c r="X36" s="93"/>
      <c r="Y36" s="75"/>
      <c r="Z36" s="69" t="s">
        <v>519</v>
      </c>
      <c r="AA36" s="59" t="s">
        <v>373</v>
      </c>
      <c r="AB36" s="78" t="s">
        <v>308</v>
      </c>
      <c r="AC36" s="12" t="s">
        <v>358</v>
      </c>
      <c r="AD36" s="15" t="s">
        <v>368</v>
      </c>
      <c r="AE36" s="84"/>
      <c r="AF36" s="84">
        <v>1</v>
      </c>
      <c r="AG36" s="84"/>
      <c r="AH36" s="84"/>
      <c r="AI36" s="84"/>
      <c r="AJ36" s="84"/>
      <c r="AK36" s="84"/>
      <c r="AL36" s="84"/>
      <c r="AM36" s="85"/>
    </row>
    <row r="37" spans="1:39" ht="12" customHeight="1">
      <c r="A37" s="10">
        <v>32</v>
      </c>
      <c r="B37" s="98" t="s">
        <v>82</v>
      </c>
      <c r="C37" s="98" t="s">
        <v>82</v>
      </c>
      <c r="D37" s="11" t="s">
        <v>25</v>
      </c>
      <c r="E37" s="11" t="s">
        <v>304</v>
      </c>
      <c r="F37" s="12" t="s">
        <v>48</v>
      </c>
      <c r="G37" s="12" t="s">
        <v>510</v>
      </c>
      <c r="H37" s="12" t="s">
        <v>306</v>
      </c>
      <c r="I37" s="103" t="s">
        <v>504</v>
      </c>
      <c r="J37" s="12" t="str">
        <f t="shared" si="0"/>
        <v>≥17h</v>
      </c>
      <c r="K37" s="12" t="s">
        <v>513</v>
      </c>
      <c r="L37" s="69" t="s">
        <v>518</v>
      </c>
      <c r="M37" s="59" t="s">
        <v>373</v>
      </c>
      <c r="N37" s="78" t="s">
        <v>367</v>
      </c>
      <c r="O37" s="12" t="s">
        <v>358</v>
      </c>
      <c r="P37" s="15" t="s">
        <v>368</v>
      </c>
      <c r="Q37" s="92"/>
      <c r="R37" s="93"/>
      <c r="S37" s="93"/>
      <c r="T37" s="93">
        <v>1</v>
      </c>
      <c r="U37" s="93"/>
      <c r="V37" s="93"/>
      <c r="W37" s="93"/>
      <c r="X37" s="93"/>
      <c r="Y37" s="75"/>
      <c r="Z37" s="69" t="s">
        <v>518</v>
      </c>
      <c r="AA37" s="59" t="s">
        <v>373</v>
      </c>
      <c r="AB37" s="78" t="s">
        <v>367</v>
      </c>
      <c r="AC37" s="12" t="s">
        <v>358</v>
      </c>
      <c r="AD37" s="15" t="s">
        <v>368</v>
      </c>
      <c r="AE37" s="84"/>
      <c r="AF37" s="84">
        <v>1</v>
      </c>
      <c r="AG37" s="84"/>
      <c r="AH37" s="84"/>
      <c r="AI37" s="84"/>
      <c r="AJ37" s="84"/>
      <c r="AK37" s="84"/>
      <c r="AL37" s="84"/>
      <c r="AM37" s="85"/>
    </row>
    <row r="38" spans="1:39" ht="12" customHeight="1">
      <c r="A38" s="10">
        <v>33</v>
      </c>
      <c r="B38" s="98" t="s">
        <v>67</v>
      </c>
      <c r="C38" s="98" t="s">
        <v>67</v>
      </c>
      <c r="D38" s="11" t="s">
        <v>51</v>
      </c>
      <c r="E38" s="11" t="s">
        <v>304</v>
      </c>
      <c r="F38" s="12" t="s">
        <v>48</v>
      </c>
      <c r="G38" s="12" t="s">
        <v>310</v>
      </c>
      <c r="H38" s="12" t="s">
        <v>306</v>
      </c>
      <c r="I38" s="103" t="s">
        <v>504</v>
      </c>
      <c r="J38" s="12" t="str">
        <f t="shared" si="0"/>
        <v>≥17h</v>
      </c>
      <c r="K38" s="12" t="s">
        <v>513</v>
      </c>
      <c r="L38" s="69" t="s">
        <v>518</v>
      </c>
      <c r="M38" s="59" t="s">
        <v>372</v>
      </c>
      <c r="N38" s="78" t="s">
        <v>308</v>
      </c>
      <c r="O38" s="12" t="s">
        <v>358</v>
      </c>
      <c r="P38" s="15" t="s">
        <v>368</v>
      </c>
      <c r="Q38" s="92"/>
      <c r="R38" s="93"/>
      <c r="S38" s="93"/>
      <c r="T38" s="93">
        <v>1</v>
      </c>
      <c r="U38" s="93"/>
      <c r="V38" s="93"/>
      <c r="W38" s="93"/>
      <c r="X38" s="93"/>
      <c r="Y38" s="75"/>
      <c r="Z38" s="69" t="s">
        <v>518</v>
      </c>
      <c r="AA38" s="59" t="s">
        <v>372</v>
      </c>
      <c r="AB38" s="78" t="s">
        <v>308</v>
      </c>
      <c r="AC38" s="12" t="s">
        <v>358</v>
      </c>
      <c r="AD38" s="15" t="s">
        <v>368</v>
      </c>
      <c r="AE38" s="84"/>
      <c r="AF38" s="84">
        <v>1</v>
      </c>
      <c r="AG38" s="84">
        <v>1</v>
      </c>
      <c r="AH38" s="84"/>
      <c r="AI38" s="84"/>
      <c r="AJ38" s="84"/>
      <c r="AK38" s="84"/>
      <c r="AL38" s="84"/>
      <c r="AM38" s="85"/>
    </row>
    <row r="39" spans="1:39" ht="12" customHeight="1">
      <c r="A39" s="10">
        <v>34</v>
      </c>
      <c r="B39" s="98" t="s">
        <v>243</v>
      </c>
      <c r="C39" s="98" t="s">
        <v>85</v>
      </c>
      <c r="D39" s="11" t="s">
        <v>52</v>
      </c>
      <c r="E39" s="11" t="s">
        <v>304</v>
      </c>
      <c r="F39" s="12" t="s">
        <v>48</v>
      </c>
      <c r="G39" s="12" t="s">
        <v>310</v>
      </c>
      <c r="H39" s="12" t="s">
        <v>306</v>
      </c>
      <c r="I39" s="103" t="s">
        <v>504</v>
      </c>
      <c r="J39" s="12" t="str">
        <f t="shared" si="0"/>
        <v>≥17h</v>
      </c>
      <c r="K39" s="12" t="s">
        <v>512</v>
      </c>
      <c r="L39" s="69" t="s">
        <v>518</v>
      </c>
      <c r="M39" s="59" t="s">
        <v>371</v>
      </c>
      <c r="N39" s="78" t="s">
        <v>308</v>
      </c>
      <c r="O39" s="12" t="s">
        <v>358</v>
      </c>
      <c r="P39" s="15" t="s">
        <v>368</v>
      </c>
      <c r="Q39" s="92"/>
      <c r="R39" s="93"/>
      <c r="S39" s="93"/>
      <c r="T39" s="93">
        <v>1</v>
      </c>
      <c r="U39" s="93"/>
      <c r="V39" s="93"/>
      <c r="W39" s="93"/>
      <c r="X39" s="93"/>
      <c r="Y39" s="75"/>
      <c r="Z39" s="69" t="s">
        <v>518</v>
      </c>
      <c r="AA39" s="59" t="s">
        <v>371</v>
      </c>
      <c r="AB39" s="78" t="s">
        <v>308</v>
      </c>
      <c r="AC39" s="12" t="s">
        <v>358</v>
      </c>
      <c r="AD39" s="15" t="s">
        <v>368</v>
      </c>
      <c r="AE39" s="84"/>
      <c r="AF39" s="84"/>
      <c r="AG39" s="84">
        <v>1</v>
      </c>
      <c r="AH39" s="84"/>
      <c r="AI39" s="84"/>
      <c r="AJ39" s="84"/>
      <c r="AK39" s="84"/>
      <c r="AL39" s="84"/>
      <c r="AM39" s="85"/>
    </row>
    <row r="40" spans="1:39" ht="12" customHeight="1">
      <c r="A40" s="10">
        <v>35</v>
      </c>
      <c r="B40" s="98" t="s">
        <v>70</v>
      </c>
      <c r="C40" s="98" t="s">
        <v>71</v>
      </c>
      <c r="D40" s="11" t="s">
        <v>51</v>
      </c>
      <c r="E40" s="11" t="s">
        <v>304</v>
      </c>
      <c r="F40" s="12" t="s">
        <v>50</v>
      </c>
      <c r="G40" s="12" t="s">
        <v>310</v>
      </c>
      <c r="H40" s="12" t="s">
        <v>306</v>
      </c>
      <c r="I40" s="103" t="s">
        <v>505</v>
      </c>
      <c r="J40" s="12" t="str">
        <f t="shared" si="0"/>
        <v>≥17h</v>
      </c>
      <c r="K40" s="12" t="s">
        <v>513</v>
      </c>
      <c r="L40" s="69" t="s">
        <v>520</v>
      </c>
      <c r="M40" s="59" t="s">
        <v>373</v>
      </c>
      <c r="N40" s="78" t="s">
        <v>308</v>
      </c>
      <c r="O40" s="12" t="s">
        <v>358</v>
      </c>
      <c r="P40" s="15" t="s">
        <v>368</v>
      </c>
      <c r="Q40" s="92"/>
      <c r="R40" s="93"/>
      <c r="S40" s="93"/>
      <c r="T40" s="93"/>
      <c r="U40" s="93"/>
      <c r="V40" s="93"/>
      <c r="W40" s="93">
        <v>1</v>
      </c>
      <c r="X40" s="93"/>
      <c r="Y40" s="75"/>
      <c r="Z40" s="69" t="s">
        <v>520</v>
      </c>
      <c r="AA40" s="59" t="s">
        <v>373</v>
      </c>
      <c r="AB40" s="78" t="s">
        <v>308</v>
      </c>
      <c r="AC40" s="12" t="s">
        <v>358</v>
      </c>
      <c r="AD40" s="15" t="s">
        <v>368</v>
      </c>
      <c r="AE40" s="84"/>
      <c r="AF40" s="84">
        <v>1</v>
      </c>
      <c r="AG40" s="84"/>
      <c r="AH40" s="84"/>
      <c r="AI40" s="84"/>
      <c r="AJ40" s="84"/>
      <c r="AK40" s="84"/>
      <c r="AL40" s="84"/>
      <c r="AM40" s="85"/>
    </row>
    <row r="41" spans="1:39" ht="12" customHeight="1">
      <c r="A41" s="10">
        <v>36</v>
      </c>
      <c r="B41" s="98" t="s">
        <v>106</v>
      </c>
      <c r="C41" s="98" t="s">
        <v>71</v>
      </c>
      <c r="D41" s="11" t="s">
        <v>52</v>
      </c>
      <c r="E41" s="11" t="s">
        <v>304</v>
      </c>
      <c r="F41" s="12" t="s">
        <v>49</v>
      </c>
      <c r="G41" s="12" t="s">
        <v>310</v>
      </c>
      <c r="H41" s="12" t="s">
        <v>306</v>
      </c>
      <c r="I41" s="103" t="s">
        <v>505</v>
      </c>
      <c r="J41" s="12" t="str">
        <f t="shared" si="0"/>
        <v>≥17h</v>
      </c>
      <c r="K41" s="12" t="s">
        <v>512</v>
      </c>
      <c r="L41" s="69" t="s">
        <v>520</v>
      </c>
      <c r="M41" s="59" t="s">
        <v>373</v>
      </c>
      <c r="N41" s="78" t="s">
        <v>308</v>
      </c>
      <c r="O41" s="12" t="s">
        <v>358</v>
      </c>
      <c r="P41" s="15" t="s">
        <v>368</v>
      </c>
      <c r="Q41" s="92"/>
      <c r="R41" s="93"/>
      <c r="S41" s="93"/>
      <c r="T41" s="93">
        <v>1</v>
      </c>
      <c r="U41" s="93"/>
      <c r="V41" s="93"/>
      <c r="W41" s="93"/>
      <c r="X41" s="93"/>
      <c r="Y41" s="75"/>
      <c r="Z41" s="69" t="s">
        <v>520</v>
      </c>
      <c r="AA41" s="59" t="s">
        <v>373</v>
      </c>
      <c r="AB41" s="78" t="s">
        <v>308</v>
      </c>
      <c r="AC41" s="12" t="s">
        <v>358</v>
      </c>
      <c r="AD41" s="15" t="s">
        <v>368</v>
      </c>
      <c r="AE41" s="84"/>
      <c r="AF41" s="84">
        <v>1</v>
      </c>
      <c r="AG41" s="84"/>
      <c r="AH41" s="84"/>
      <c r="AI41" s="84"/>
      <c r="AJ41" s="84"/>
      <c r="AK41" s="84"/>
      <c r="AL41" s="84"/>
      <c r="AM41" s="85"/>
    </row>
    <row r="42" spans="1:39" ht="12" customHeight="1">
      <c r="A42" s="10">
        <v>37</v>
      </c>
      <c r="B42" s="98" t="s">
        <v>125</v>
      </c>
      <c r="C42" s="98" t="s">
        <v>59</v>
      </c>
      <c r="D42" s="11" t="s">
        <v>25</v>
      </c>
      <c r="E42" s="11" t="s">
        <v>304</v>
      </c>
      <c r="F42" s="12" t="s">
        <v>48</v>
      </c>
      <c r="G42" s="12" t="s">
        <v>310</v>
      </c>
      <c r="H42" s="12" t="s">
        <v>306</v>
      </c>
      <c r="I42" s="103" t="s">
        <v>504</v>
      </c>
      <c r="J42" s="12" t="str">
        <f t="shared" si="0"/>
        <v>≥17h</v>
      </c>
      <c r="K42" s="12" t="s">
        <v>47</v>
      </c>
      <c r="L42" s="69" t="s">
        <v>518</v>
      </c>
      <c r="M42" s="59" t="s">
        <v>373</v>
      </c>
      <c r="N42" s="78" t="s">
        <v>367</v>
      </c>
      <c r="O42" s="12" t="s">
        <v>358</v>
      </c>
      <c r="P42" s="15" t="s">
        <v>368</v>
      </c>
      <c r="Q42" s="92"/>
      <c r="R42" s="93"/>
      <c r="S42" s="93"/>
      <c r="T42" s="93">
        <v>1</v>
      </c>
      <c r="U42" s="93"/>
      <c r="V42" s="93"/>
      <c r="W42" s="93"/>
      <c r="X42" s="93"/>
      <c r="Y42" s="75"/>
      <c r="Z42" s="69" t="s">
        <v>518</v>
      </c>
      <c r="AA42" s="59" t="s">
        <v>373</v>
      </c>
      <c r="AB42" s="78" t="s">
        <v>367</v>
      </c>
      <c r="AC42" s="12" t="s">
        <v>358</v>
      </c>
      <c r="AD42" s="15" t="s">
        <v>368</v>
      </c>
      <c r="AE42" s="84"/>
      <c r="AF42" s="84">
        <v>1</v>
      </c>
      <c r="AG42" s="84"/>
      <c r="AH42" s="84"/>
      <c r="AI42" s="84"/>
      <c r="AJ42" s="84"/>
      <c r="AK42" s="84"/>
      <c r="AL42" s="84"/>
      <c r="AM42" s="85"/>
    </row>
    <row r="43" spans="1:39" ht="12" customHeight="1">
      <c r="A43" s="10">
        <v>38</v>
      </c>
      <c r="B43" s="98" t="s">
        <v>61</v>
      </c>
      <c r="C43" s="98" t="s">
        <v>198</v>
      </c>
      <c r="D43" s="11" t="s">
        <v>52</v>
      </c>
      <c r="E43" s="11" t="s">
        <v>304</v>
      </c>
      <c r="F43" s="12" t="s">
        <v>48</v>
      </c>
      <c r="G43" s="11" t="s">
        <v>511</v>
      </c>
      <c r="H43" s="12" t="s">
        <v>306</v>
      </c>
      <c r="I43" s="103" t="s">
        <v>505</v>
      </c>
      <c r="J43" s="12" t="str">
        <f t="shared" si="0"/>
        <v>≥17h</v>
      </c>
      <c r="K43" s="12" t="s">
        <v>512</v>
      </c>
      <c r="L43" s="69" t="s">
        <v>520</v>
      </c>
      <c r="M43" s="59" t="s">
        <v>372</v>
      </c>
      <c r="N43" s="78" t="s">
        <v>308</v>
      </c>
      <c r="O43" s="12" t="s">
        <v>358</v>
      </c>
      <c r="P43" s="15" t="s">
        <v>368</v>
      </c>
      <c r="Q43" s="92"/>
      <c r="R43" s="93">
        <v>1</v>
      </c>
      <c r="S43" s="93">
        <v>1</v>
      </c>
      <c r="T43" s="93">
        <v>1</v>
      </c>
      <c r="U43" s="93"/>
      <c r="V43" s="93"/>
      <c r="W43" s="93"/>
      <c r="X43" s="93"/>
      <c r="Y43" s="75"/>
      <c r="Z43" s="69" t="s">
        <v>520</v>
      </c>
      <c r="AA43" s="59" t="s">
        <v>372</v>
      </c>
      <c r="AB43" s="78" t="s">
        <v>308</v>
      </c>
      <c r="AC43" s="12" t="s">
        <v>358</v>
      </c>
      <c r="AD43" s="15" t="s">
        <v>368</v>
      </c>
      <c r="AE43" s="84"/>
      <c r="AF43" s="84"/>
      <c r="AG43" s="84">
        <v>1</v>
      </c>
      <c r="AH43" s="84"/>
      <c r="AI43" s="84"/>
      <c r="AJ43" s="84"/>
      <c r="AK43" s="84"/>
      <c r="AL43" s="84"/>
      <c r="AM43" s="85"/>
    </row>
    <row r="44" spans="1:39" ht="12" customHeight="1">
      <c r="A44" s="10">
        <v>39</v>
      </c>
      <c r="B44" s="98" t="s">
        <v>133</v>
      </c>
      <c r="C44" s="98" t="s">
        <v>131</v>
      </c>
      <c r="D44" s="11" t="s">
        <v>52</v>
      </c>
      <c r="E44" s="11" t="s">
        <v>304</v>
      </c>
      <c r="F44" s="12" t="s">
        <v>49</v>
      </c>
      <c r="G44" s="12" t="s">
        <v>510</v>
      </c>
      <c r="H44" s="12" t="s">
        <v>306</v>
      </c>
      <c r="I44" s="103" t="s">
        <v>504</v>
      </c>
      <c r="J44" s="12" t="str">
        <f t="shared" si="0"/>
        <v>≥17h</v>
      </c>
      <c r="K44" s="12" t="s">
        <v>47</v>
      </c>
      <c r="L44" s="69" t="s">
        <v>519</v>
      </c>
      <c r="M44" s="59" t="s">
        <v>373</v>
      </c>
      <c r="N44" s="78" t="s">
        <v>308</v>
      </c>
      <c r="O44" s="12" t="s">
        <v>358</v>
      </c>
      <c r="P44" s="15" t="s">
        <v>368</v>
      </c>
      <c r="Q44" s="92"/>
      <c r="R44" s="93"/>
      <c r="S44" s="93"/>
      <c r="T44" s="93">
        <v>1</v>
      </c>
      <c r="U44" s="93"/>
      <c r="V44" s="93"/>
      <c r="W44" s="93"/>
      <c r="X44" s="93"/>
      <c r="Y44" s="75"/>
      <c r="Z44" s="69" t="s">
        <v>519</v>
      </c>
      <c r="AA44" s="59" t="s">
        <v>373</v>
      </c>
      <c r="AB44" s="78" t="s">
        <v>308</v>
      </c>
      <c r="AC44" s="12" t="s">
        <v>358</v>
      </c>
      <c r="AD44" s="15" t="s">
        <v>368</v>
      </c>
      <c r="AE44" s="84">
        <v>1</v>
      </c>
      <c r="AF44" s="84"/>
      <c r="AG44" s="84"/>
      <c r="AH44" s="84"/>
      <c r="AI44" s="84"/>
      <c r="AJ44" s="84"/>
      <c r="AK44" s="84"/>
      <c r="AL44" s="84"/>
      <c r="AM44" s="85"/>
    </row>
    <row r="45" spans="1:39" ht="12" customHeight="1">
      <c r="A45" s="10">
        <v>40</v>
      </c>
      <c r="B45" s="98" t="s">
        <v>81</v>
      </c>
      <c r="C45" s="98" t="s">
        <v>81</v>
      </c>
      <c r="D45" s="11" t="s">
        <v>51</v>
      </c>
      <c r="E45" s="11" t="s">
        <v>303</v>
      </c>
      <c r="F45" s="75" t="s">
        <v>47</v>
      </c>
      <c r="G45" s="12" t="s">
        <v>310</v>
      </c>
      <c r="H45" s="12" t="s">
        <v>306</v>
      </c>
      <c r="I45" s="103" t="s">
        <v>504</v>
      </c>
      <c r="J45" s="11" t="str">
        <f>"12-16h"</f>
        <v>12-16h</v>
      </c>
      <c r="K45" s="12" t="s">
        <v>512</v>
      </c>
      <c r="L45" s="69" t="s">
        <v>518</v>
      </c>
      <c r="M45" s="59" t="s">
        <v>372</v>
      </c>
      <c r="N45" s="78" t="s">
        <v>308</v>
      </c>
      <c r="O45" s="12" t="s">
        <v>358</v>
      </c>
      <c r="P45" s="15" t="s">
        <v>368</v>
      </c>
      <c r="Q45" s="92"/>
      <c r="R45" s="93"/>
      <c r="S45" s="93"/>
      <c r="T45" s="93">
        <v>1</v>
      </c>
      <c r="U45" s="93"/>
      <c r="V45" s="93"/>
      <c r="W45" s="93"/>
      <c r="X45" s="93"/>
      <c r="Y45" s="75"/>
      <c r="Z45" s="69" t="s">
        <v>518</v>
      </c>
      <c r="AA45" s="59" t="s">
        <v>372</v>
      </c>
      <c r="AB45" s="78" t="s">
        <v>308</v>
      </c>
      <c r="AC45" s="12" t="s">
        <v>358</v>
      </c>
      <c r="AD45" s="15" t="s">
        <v>368</v>
      </c>
      <c r="AE45" s="84"/>
      <c r="AF45" s="84"/>
      <c r="AG45" s="84">
        <v>1</v>
      </c>
      <c r="AH45" s="84"/>
      <c r="AI45" s="84"/>
      <c r="AJ45" s="84"/>
      <c r="AK45" s="84"/>
      <c r="AL45" s="84"/>
      <c r="AM45" s="85"/>
    </row>
    <row r="46" spans="1:39" ht="12" customHeight="1">
      <c r="A46" s="10">
        <v>41</v>
      </c>
      <c r="B46" s="98" t="s">
        <v>117</v>
      </c>
      <c r="C46" s="98" t="s">
        <v>72</v>
      </c>
      <c r="D46" s="11" t="s">
        <v>51</v>
      </c>
      <c r="E46" s="11" t="s">
        <v>303</v>
      </c>
      <c r="F46" s="12" t="s">
        <v>48</v>
      </c>
      <c r="G46" s="11" t="s">
        <v>511</v>
      </c>
      <c r="H46" s="12" t="s">
        <v>308</v>
      </c>
      <c r="I46" s="103" t="s">
        <v>504</v>
      </c>
      <c r="J46" s="12" t="str">
        <f>"≥17h"</f>
        <v>≥17h</v>
      </c>
      <c r="K46" s="12" t="s">
        <v>47</v>
      </c>
      <c r="L46" s="69" t="s">
        <v>519</v>
      </c>
      <c r="M46" s="59" t="s">
        <v>371</v>
      </c>
      <c r="N46" s="78" t="s">
        <v>308</v>
      </c>
      <c r="O46" s="12" t="s">
        <v>358</v>
      </c>
      <c r="P46" s="15" t="s">
        <v>368</v>
      </c>
      <c r="Q46" s="92">
        <v>1</v>
      </c>
      <c r="R46" s="93"/>
      <c r="S46" s="93"/>
      <c r="T46" s="93"/>
      <c r="U46" s="93"/>
      <c r="V46" s="93"/>
      <c r="W46" s="93"/>
      <c r="X46" s="93"/>
      <c r="Y46" s="75"/>
      <c r="Z46" s="69" t="s">
        <v>519</v>
      </c>
      <c r="AA46" s="59" t="s">
        <v>371</v>
      </c>
      <c r="AB46" s="78" t="s">
        <v>308</v>
      </c>
      <c r="AC46" s="12" t="s">
        <v>358</v>
      </c>
      <c r="AD46" s="15" t="s">
        <v>368</v>
      </c>
      <c r="AE46" s="84">
        <v>1</v>
      </c>
      <c r="AF46" s="84"/>
      <c r="AG46" s="84">
        <v>1</v>
      </c>
      <c r="AH46" s="84"/>
      <c r="AI46" s="84"/>
      <c r="AJ46" s="84"/>
      <c r="AK46" s="84"/>
      <c r="AL46" s="84"/>
      <c r="AM46" s="85"/>
    </row>
    <row r="47" spans="1:39" ht="12" customHeight="1">
      <c r="A47" s="10"/>
      <c r="B47" s="98" t="s">
        <v>117</v>
      </c>
      <c r="C47" s="98" t="s">
        <v>72</v>
      </c>
      <c r="D47" s="69" t="s">
        <v>51</v>
      </c>
      <c r="E47" s="69" t="s">
        <v>303</v>
      </c>
      <c r="F47" s="69" t="s">
        <v>48</v>
      </c>
      <c r="G47" s="69" t="s">
        <v>511</v>
      </c>
      <c r="H47" s="69" t="s">
        <v>308</v>
      </c>
      <c r="I47" s="103" t="s">
        <v>504</v>
      </c>
      <c r="J47" s="69" t="str">
        <f>"≥17h"</f>
        <v>≥17h</v>
      </c>
      <c r="K47" s="69" t="s">
        <v>47</v>
      </c>
      <c r="L47" s="69" t="s">
        <v>519</v>
      </c>
      <c r="M47" s="59" t="s">
        <v>309</v>
      </c>
      <c r="N47" s="78" t="s">
        <v>308</v>
      </c>
      <c r="O47" s="69" t="s">
        <v>0</v>
      </c>
      <c r="P47" s="15" t="s">
        <v>368</v>
      </c>
      <c r="Q47" s="92"/>
      <c r="R47" s="93"/>
      <c r="S47" s="93"/>
      <c r="T47" s="93">
        <v>1</v>
      </c>
      <c r="U47" s="93"/>
      <c r="V47" s="93"/>
      <c r="W47" s="93"/>
      <c r="X47" s="93"/>
      <c r="Y47" s="75"/>
      <c r="Z47" s="69" t="s">
        <v>519</v>
      </c>
      <c r="AA47" s="59" t="s">
        <v>309</v>
      </c>
      <c r="AB47" s="78" t="s">
        <v>308</v>
      </c>
      <c r="AC47" s="69" t="s">
        <v>0</v>
      </c>
      <c r="AD47" s="15" t="s">
        <v>368</v>
      </c>
      <c r="AE47" s="84"/>
      <c r="AF47" s="84"/>
      <c r="AG47" s="84"/>
      <c r="AH47" s="84"/>
      <c r="AI47" s="84"/>
      <c r="AJ47" s="84"/>
      <c r="AK47" s="84"/>
      <c r="AL47" s="84"/>
      <c r="AM47" s="85"/>
    </row>
    <row r="48" spans="1:39" ht="12" customHeight="1">
      <c r="A48" s="10">
        <v>42</v>
      </c>
      <c r="B48" s="98" t="s">
        <v>81</v>
      </c>
      <c r="C48" s="98" t="s">
        <v>81</v>
      </c>
      <c r="D48" s="11" t="s">
        <v>51</v>
      </c>
      <c r="E48" s="11" t="s">
        <v>304</v>
      </c>
      <c r="F48" s="12" t="s">
        <v>48</v>
      </c>
      <c r="G48" s="12" t="s">
        <v>310</v>
      </c>
      <c r="H48" s="12" t="s">
        <v>306</v>
      </c>
      <c r="I48" s="11" t="s">
        <v>504</v>
      </c>
      <c r="J48" s="11" t="str">
        <f>"12-16h"</f>
        <v>12-16h</v>
      </c>
      <c r="K48" s="12" t="s">
        <v>512</v>
      </c>
      <c r="L48" s="69" t="s">
        <v>518</v>
      </c>
      <c r="M48" s="59" t="s">
        <v>373</v>
      </c>
      <c r="N48" s="78" t="s">
        <v>308</v>
      </c>
      <c r="O48" s="12" t="s">
        <v>358</v>
      </c>
      <c r="P48" s="15" t="s">
        <v>368</v>
      </c>
      <c r="Q48" s="92"/>
      <c r="R48" s="93"/>
      <c r="S48" s="93"/>
      <c r="T48" s="93">
        <v>1</v>
      </c>
      <c r="U48" s="93"/>
      <c r="V48" s="93"/>
      <c r="W48" s="93"/>
      <c r="X48" s="93"/>
      <c r="Y48" s="75"/>
      <c r="Z48" s="69" t="s">
        <v>518</v>
      </c>
      <c r="AA48" s="59" t="s">
        <v>373</v>
      </c>
      <c r="AB48" s="78" t="s">
        <v>308</v>
      </c>
      <c r="AC48" s="12" t="s">
        <v>358</v>
      </c>
      <c r="AD48" s="15" t="s">
        <v>368</v>
      </c>
      <c r="AE48" s="84"/>
      <c r="AF48" s="84">
        <v>1</v>
      </c>
      <c r="AG48" s="84"/>
      <c r="AH48" s="84"/>
      <c r="AI48" s="84"/>
      <c r="AJ48" s="84"/>
      <c r="AK48" s="84"/>
      <c r="AL48" s="84"/>
      <c r="AM48" s="85"/>
    </row>
    <row r="49" spans="1:39" ht="12" customHeight="1">
      <c r="A49" s="10">
        <v>43</v>
      </c>
      <c r="B49" s="98" t="s">
        <v>74</v>
      </c>
      <c r="C49" s="98" t="s">
        <v>75</v>
      </c>
      <c r="D49" s="11" t="s">
        <v>51</v>
      </c>
      <c r="E49" s="11" t="s">
        <v>304</v>
      </c>
      <c r="F49" s="12" t="s">
        <v>48</v>
      </c>
      <c r="G49" s="12" t="s">
        <v>510</v>
      </c>
      <c r="H49" s="12" t="s">
        <v>306</v>
      </c>
      <c r="I49" s="103" t="s">
        <v>505</v>
      </c>
      <c r="J49" s="11" t="str">
        <f>"12-16h"</f>
        <v>12-16h</v>
      </c>
      <c r="K49" s="12" t="s">
        <v>47</v>
      </c>
      <c r="L49" s="69" t="s">
        <v>519</v>
      </c>
      <c r="M49" s="59" t="s">
        <v>373</v>
      </c>
      <c r="N49" s="78" t="s">
        <v>308</v>
      </c>
      <c r="O49" s="12" t="s">
        <v>358</v>
      </c>
      <c r="P49" s="15" t="s">
        <v>368</v>
      </c>
      <c r="Q49" s="92"/>
      <c r="R49" s="93"/>
      <c r="S49" s="93"/>
      <c r="T49" s="93">
        <v>1</v>
      </c>
      <c r="U49" s="93"/>
      <c r="V49" s="93"/>
      <c r="W49" s="93"/>
      <c r="X49" s="93"/>
      <c r="Y49" s="75"/>
      <c r="Z49" s="69" t="s">
        <v>519</v>
      </c>
      <c r="AA49" s="59" t="s">
        <v>373</v>
      </c>
      <c r="AB49" s="78" t="s">
        <v>308</v>
      </c>
      <c r="AC49" s="12" t="s">
        <v>358</v>
      </c>
      <c r="AD49" s="15" t="s">
        <v>368</v>
      </c>
      <c r="AE49" s="84"/>
      <c r="AF49" s="84">
        <v>1</v>
      </c>
      <c r="AG49" s="84"/>
      <c r="AH49" s="84"/>
      <c r="AI49" s="84"/>
      <c r="AJ49" s="84"/>
      <c r="AK49" s="84"/>
      <c r="AL49" s="84"/>
      <c r="AM49" s="85"/>
    </row>
    <row r="50" spans="1:39" ht="12" customHeight="1">
      <c r="A50" s="10">
        <v>44</v>
      </c>
      <c r="B50" s="98" t="s">
        <v>125</v>
      </c>
      <c r="C50" s="98" t="s">
        <v>59</v>
      </c>
      <c r="D50" s="11" t="s">
        <v>51</v>
      </c>
      <c r="E50" s="11" t="s">
        <v>303</v>
      </c>
      <c r="F50" s="12" t="s">
        <v>49</v>
      </c>
      <c r="G50" s="12" t="s">
        <v>310</v>
      </c>
      <c r="H50" s="12" t="s">
        <v>306</v>
      </c>
      <c r="I50" s="103" t="s">
        <v>504</v>
      </c>
      <c r="J50" s="11" t="str">
        <f>"12-16h"</f>
        <v>12-16h</v>
      </c>
      <c r="K50" s="12" t="s">
        <v>512</v>
      </c>
      <c r="L50" s="69" t="s">
        <v>518</v>
      </c>
      <c r="M50" s="59" t="s">
        <v>371</v>
      </c>
      <c r="N50" s="78" t="s">
        <v>308</v>
      </c>
      <c r="O50" s="12" t="s">
        <v>358</v>
      </c>
      <c r="P50" s="15" t="s">
        <v>368</v>
      </c>
      <c r="Q50" s="92">
        <v>1</v>
      </c>
      <c r="R50" s="93"/>
      <c r="S50" s="93"/>
      <c r="T50" s="93"/>
      <c r="U50" s="93"/>
      <c r="V50" s="93"/>
      <c r="W50" s="93"/>
      <c r="X50" s="93"/>
      <c r="Y50" s="75"/>
      <c r="Z50" s="69" t="s">
        <v>518</v>
      </c>
      <c r="AA50" s="59" t="s">
        <v>371</v>
      </c>
      <c r="AB50" s="78" t="s">
        <v>308</v>
      </c>
      <c r="AC50" s="12" t="s">
        <v>358</v>
      </c>
      <c r="AD50" s="15" t="s">
        <v>368</v>
      </c>
      <c r="AE50" s="84"/>
      <c r="AF50" s="84"/>
      <c r="AG50" s="84">
        <v>1</v>
      </c>
      <c r="AH50" s="84"/>
      <c r="AI50" s="84"/>
      <c r="AJ50" s="84"/>
      <c r="AK50" s="84"/>
      <c r="AL50" s="84"/>
      <c r="AM50" s="85"/>
    </row>
    <row r="51" spans="1:39" ht="12" customHeight="1">
      <c r="A51" s="10">
        <v>45</v>
      </c>
      <c r="B51" s="98" t="s">
        <v>92</v>
      </c>
      <c r="C51" s="98" t="s">
        <v>89</v>
      </c>
      <c r="D51" s="11" t="s">
        <v>51</v>
      </c>
      <c r="E51" s="11" t="s">
        <v>303</v>
      </c>
      <c r="F51" s="12" t="s">
        <v>50</v>
      </c>
      <c r="G51" s="12" t="s">
        <v>310</v>
      </c>
      <c r="H51" s="12" t="s">
        <v>306</v>
      </c>
      <c r="I51" s="12" t="s">
        <v>505</v>
      </c>
      <c r="J51" s="12" t="str">
        <f>"≥17h"</f>
        <v>≥17h</v>
      </c>
      <c r="K51" s="12" t="s">
        <v>513</v>
      </c>
      <c r="L51" s="69" t="s">
        <v>520</v>
      </c>
      <c r="M51" s="59" t="s">
        <v>373</v>
      </c>
      <c r="N51" s="78" t="s">
        <v>308</v>
      </c>
      <c r="O51" s="12" t="s">
        <v>358</v>
      </c>
      <c r="P51" s="15" t="s">
        <v>368</v>
      </c>
      <c r="Q51" s="92"/>
      <c r="R51" s="93"/>
      <c r="S51" s="93"/>
      <c r="T51" s="93">
        <v>1</v>
      </c>
      <c r="U51" s="93"/>
      <c r="V51" s="93"/>
      <c r="W51" s="93">
        <v>1</v>
      </c>
      <c r="X51" s="93"/>
      <c r="Y51" s="75"/>
      <c r="Z51" s="69" t="s">
        <v>520</v>
      </c>
      <c r="AA51" s="59" t="s">
        <v>373</v>
      </c>
      <c r="AB51" s="78" t="s">
        <v>308</v>
      </c>
      <c r="AC51" s="12" t="s">
        <v>358</v>
      </c>
      <c r="AD51" s="15" t="s">
        <v>368</v>
      </c>
      <c r="AE51" s="84"/>
      <c r="AF51" s="84">
        <v>1</v>
      </c>
      <c r="AG51" s="84"/>
      <c r="AH51" s="84"/>
      <c r="AI51" s="84">
        <v>1</v>
      </c>
      <c r="AJ51" s="84"/>
      <c r="AK51" s="84"/>
      <c r="AL51" s="84"/>
      <c r="AM51" s="85"/>
    </row>
    <row r="52" spans="1:39" ht="12" customHeight="1">
      <c r="A52" s="10">
        <v>46</v>
      </c>
      <c r="B52" s="98" t="s">
        <v>125</v>
      </c>
      <c r="C52" s="98" t="s">
        <v>59</v>
      </c>
      <c r="D52" s="11" t="s">
        <v>52</v>
      </c>
      <c r="E52" s="11" t="s">
        <v>303</v>
      </c>
      <c r="F52" s="12" t="s">
        <v>50</v>
      </c>
      <c r="G52" s="12" t="s">
        <v>310</v>
      </c>
      <c r="H52" s="12" t="s">
        <v>306</v>
      </c>
      <c r="I52" s="103" t="s">
        <v>504</v>
      </c>
      <c r="J52" s="12" t="str">
        <f>"≥17h"</f>
        <v>≥17h</v>
      </c>
      <c r="K52" s="12" t="s">
        <v>512</v>
      </c>
      <c r="L52" s="69" t="s">
        <v>518</v>
      </c>
      <c r="M52" s="59" t="s">
        <v>373</v>
      </c>
      <c r="N52" s="78" t="s">
        <v>367</v>
      </c>
      <c r="O52" s="12" t="s">
        <v>358</v>
      </c>
      <c r="P52" s="15" t="s">
        <v>368</v>
      </c>
      <c r="Q52" s="92"/>
      <c r="R52" s="93"/>
      <c r="S52" s="93"/>
      <c r="T52" s="93">
        <v>1</v>
      </c>
      <c r="U52" s="93"/>
      <c r="V52" s="93"/>
      <c r="W52" s="93"/>
      <c r="X52" s="93"/>
      <c r="Y52" s="75"/>
      <c r="Z52" s="69" t="s">
        <v>518</v>
      </c>
      <c r="AA52" s="59" t="s">
        <v>373</v>
      </c>
      <c r="AB52" s="78" t="s">
        <v>367</v>
      </c>
      <c r="AC52" s="12" t="s">
        <v>358</v>
      </c>
      <c r="AD52" s="15" t="s">
        <v>368</v>
      </c>
      <c r="AE52" s="84"/>
      <c r="AF52" s="84">
        <v>1</v>
      </c>
      <c r="AG52" s="84"/>
      <c r="AH52" s="84"/>
      <c r="AI52" s="84"/>
      <c r="AJ52" s="84"/>
      <c r="AK52" s="84"/>
      <c r="AL52" s="84"/>
      <c r="AM52" s="85"/>
    </row>
    <row r="53" spans="1:39" ht="12" customHeight="1">
      <c r="A53" s="10">
        <v>47</v>
      </c>
      <c r="B53" s="98" t="s">
        <v>125</v>
      </c>
      <c r="C53" s="98" t="s">
        <v>59</v>
      </c>
      <c r="D53" s="11" t="s">
        <v>52</v>
      </c>
      <c r="E53" s="11" t="s">
        <v>304</v>
      </c>
      <c r="F53" s="12" t="s">
        <v>49</v>
      </c>
      <c r="G53" s="12" t="s">
        <v>310</v>
      </c>
      <c r="H53" s="12" t="s">
        <v>308</v>
      </c>
      <c r="I53" s="103" t="s">
        <v>504</v>
      </c>
      <c r="J53" s="12" t="str">
        <f>"≥17h"</f>
        <v>≥17h</v>
      </c>
      <c r="K53" s="12" t="s">
        <v>512</v>
      </c>
      <c r="L53" s="69" t="s">
        <v>518</v>
      </c>
      <c r="M53" s="59" t="s">
        <v>371</v>
      </c>
      <c r="N53" s="78" t="s">
        <v>308</v>
      </c>
      <c r="O53" s="12" t="s">
        <v>358</v>
      </c>
      <c r="P53" s="15" t="s">
        <v>368</v>
      </c>
      <c r="Q53" s="92"/>
      <c r="R53" s="93"/>
      <c r="S53" s="93"/>
      <c r="T53" s="93">
        <v>1</v>
      </c>
      <c r="U53" s="93"/>
      <c r="V53" s="93"/>
      <c r="W53" s="93"/>
      <c r="X53" s="93"/>
      <c r="Y53" s="75"/>
      <c r="Z53" s="69" t="s">
        <v>518</v>
      </c>
      <c r="AA53" s="59" t="s">
        <v>371</v>
      </c>
      <c r="AB53" s="78" t="s">
        <v>308</v>
      </c>
      <c r="AC53" s="12" t="s">
        <v>358</v>
      </c>
      <c r="AD53" s="15" t="s">
        <v>368</v>
      </c>
      <c r="AE53" s="84"/>
      <c r="AF53" s="84"/>
      <c r="AG53" s="84"/>
      <c r="AH53" s="84">
        <v>1</v>
      </c>
      <c r="AI53" s="84"/>
      <c r="AJ53" s="84"/>
      <c r="AK53" s="84"/>
      <c r="AL53" s="84"/>
      <c r="AM53" s="85"/>
    </row>
    <row r="54" spans="1:39" ht="12" customHeight="1">
      <c r="A54" s="10">
        <v>48</v>
      </c>
      <c r="B54" s="98" t="s">
        <v>270</v>
      </c>
      <c r="C54" s="98" t="s">
        <v>89</v>
      </c>
      <c r="D54" s="11" t="s">
        <v>52</v>
      </c>
      <c r="E54" s="11" t="s">
        <v>304</v>
      </c>
      <c r="F54" s="12" t="s">
        <v>48</v>
      </c>
      <c r="G54" s="12" t="s">
        <v>510</v>
      </c>
      <c r="H54" s="12" t="s">
        <v>306</v>
      </c>
      <c r="I54" s="103" t="s">
        <v>504</v>
      </c>
      <c r="J54" s="12" t="str">
        <f>"≥17h"</f>
        <v>≥17h</v>
      </c>
      <c r="K54" s="12" t="s">
        <v>47</v>
      </c>
      <c r="L54" s="69" t="s">
        <v>520</v>
      </c>
      <c r="M54" s="59" t="s">
        <v>374</v>
      </c>
      <c r="N54" s="78" t="s">
        <v>367</v>
      </c>
      <c r="O54" s="12" t="s">
        <v>358</v>
      </c>
      <c r="P54" s="15" t="s">
        <v>368</v>
      </c>
      <c r="Q54" s="92"/>
      <c r="R54" s="93"/>
      <c r="S54" s="93"/>
      <c r="T54" s="93">
        <v>1</v>
      </c>
      <c r="U54" s="93"/>
      <c r="V54" s="93"/>
      <c r="W54" s="93"/>
      <c r="X54" s="93"/>
      <c r="Y54" s="75"/>
      <c r="Z54" s="69" t="s">
        <v>520</v>
      </c>
      <c r="AA54" s="59" t="s">
        <v>374</v>
      </c>
      <c r="AB54" s="78" t="s">
        <v>367</v>
      </c>
      <c r="AC54" s="12" t="s">
        <v>358</v>
      </c>
      <c r="AD54" s="15" t="s">
        <v>368</v>
      </c>
      <c r="AE54" s="84"/>
      <c r="AF54" s="84">
        <v>1</v>
      </c>
      <c r="AG54" s="84"/>
      <c r="AH54" s="84"/>
      <c r="AI54" s="84"/>
      <c r="AJ54" s="84"/>
      <c r="AK54" s="84"/>
      <c r="AL54" s="84"/>
      <c r="AM54" s="85"/>
    </row>
    <row r="55" spans="1:39" ht="12" customHeight="1">
      <c r="A55" s="10">
        <v>49</v>
      </c>
      <c r="B55" s="98" t="s">
        <v>190</v>
      </c>
      <c r="C55" s="98" t="s">
        <v>190</v>
      </c>
      <c r="D55" s="11" t="s">
        <v>51</v>
      </c>
      <c r="E55" s="11" t="s">
        <v>304</v>
      </c>
      <c r="F55" s="12" t="s">
        <v>48</v>
      </c>
      <c r="G55" s="12" t="s">
        <v>310</v>
      </c>
      <c r="H55" s="12" t="s">
        <v>306</v>
      </c>
      <c r="I55" s="103" t="s">
        <v>505</v>
      </c>
      <c r="J55" s="11" t="str">
        <f>"12-16h"</f>
        <v>12-16h</v>
      </c>
      <c r="K55" s="12" t="s">
        <v>513</v>
      </c>
      <c r="L55" s="69" t="s">
        <v>518</v>
      </c>
      <c r="M55" s="59" t="s">
        <v>371</v>
      </c>
      <c r="N55" s="78" t="s">
        <v>308</v>
      </c>
      <c r="O55" s="12" t="s">
        <v>358</v>
      </c>
      <c r="P55" s="15" t="s">
        <v>368</v>
      </c>
      <c r="Q55" s="92"/>
      <c r="R55" s="93"/>
      <c r="S55" s="93"/>
      <c r="T55" s="93">
        <v>1</v>
      </c>
      <c r="U55" s="93"/>
      <c r="V55" s="93"/>
      <c r="W55" s="93"/>
      <c r="X55" s="93"/>
      <c r="Y55" s="75"/>
      <c r="Z55" s="69" t="s">
        <v>518</v>
      </c>
      <c r="AA55" s="59" t="s">
        <v>371</v>
      </c>
      <c r="AB55" s="78" t="s">
        <v>308</v>
      </c>
      <c r="AC55" s="12" t="s">
        <v>358</v>
      </c>
      <c r="AD55" s="15" t="s">
        <v>368</v>
      </c>
      <c r="AE55" s="84"/>
      <c r="AF55" s="84"/>
      <c r="AG55" s="84"/>
      <c r="AH55" s="84"/>
      <c r="AI55" s="84">
        <v>1</v>
      </c>
      <c r="AJ55" s="84"/>
      <c r="AK55" s="84"/>
      <c r="AL55" s="84"/>
      <c r="AM55" s="85"/>
    </row>
    <row r="56" spans="1:39" ht="12" customHeight="1">
      <c r="A56" s="10">
        <v>50</v>
      </c>
      <c r="B56" s="98" t="s">
        <v>270</v>
      </c>
      <c r="C56" s="98" t="s">
        <v>89</v>
      </c>
      <c r="D56" s="11" t="s">
        <v>52</v>
      </c>
      <c r="E56" s="11" t="s">
        <v>304</v>
      </c>
      <c r="F56" s="12" t="s">
        <v>48</v>
      </c>
      <c r="G56" s="12" t="s">
        <v>510</v>
      </c>
      <c r="H56" s="12" t="s">
        <v>306</v>
      </c>
      <c r="I56" s="103" t="s">
        <v>504</v>
      </c>
      <c r="J56" s="12" t="str">
        <f t="shared" ref="J56:J62" si="1">"≥17h"</f>
        <v>≥17h</v>
      </c>
      <c r="K56" s="12" t="s">
        <v>513</v>
      </c>
      <c r="L56" s="69" t="s">
        <v>520</v>
      </c>
      <c r="M56" s="59" t="s">
        <v>374</v>
      </c>
      <c r="N56" s="78" t="s">
        <v>367</v>
      </c>
      <c r="O56" s="12" t="s">
        <v>358</v>
      </c>
      <c r="P56" s="15" t="s">
        <v>368</v>
      </c>
      <c r="Q56" s="92"/>
      <c r="R56" s="93"/>
      <c r="S56" s="93"/>
      <c r="T56" s="93">
        <v>1</v>
      </c>
      <c r="U56" s="93"/>
      <c r="V56" s="93"/>
      <c r="W56" s="93">
        <v>1</v>
      </c>
      <c r="X56" s="93"/>
      <c r="Y56" s="75"/>
      <c r="Z56" s="69" t="s">
        <v>520</v>
      </c>
      <c r="AA56" s="59" t="s">
        <v>374</v>
      </c>
      <c r="AB56" s="78" t="s">
        <v>367</v>
      </c>
      <c r="AC56" s="12" t="s">
        <v>358</v>
      </c>
      <c r="AD56" s="15" t="s">
        <v>368</v>
      </c>
      <c r="AE56" s="84"/>
      <c r="AF56" s="84">
        <v>1</v>
      </c>
      <c r="AG56" s="84"/>
      <c r="AH56" s="84"/>
      <c r="AI56" s="84"/>
      <c r="AJ56" s="84"/>
      <c r="AK56" s="84"/>
      <c r="AL56" s="84"/>
      <c r="AM56" s="85"/>
    </row>
    <row r="57" spans="1:39" ht="12" customHeight="1">
      <c r="A57" s="10">
        <v>51</v>
      </c>
      <c r="B57" s="98" t="s">
        <v>270</v>
      </c>
      <c r="C57" s="98" t="s">
        <v>89</v>
      </c>
      <c r="D57" s="11" t="s">
        <v>52</v>
      </c>
      <c r="E57" s="11" t="s">
        <v>304</v>
      </c>
      <c r="F57" s="12" t="s">
        <v>49</v>
      </c>
      <c r="G57" s="12" t="s">
        <v>310</v>
      </c>
      <c r="H57" s="12" t="s">
        <v>306</v>
      </c>
      <c r="I57" s="103" t="s">
        <v>505</v>
      </c>
      <c r="J57" s="12" t="str">
        <f t="shared" si="1"/>
        <v>≥17h</v>
      </c>
      <c r="K57" s="12" t="s">
        <v>47</v>
      </c>
      <c r="L57" s="69" t="s">
        <v>520</v>
      </c>
      <c r="M57" s="59" t="s">
        <v>374</v>
      </c>
      <c r="N57" s="78" t="s">
        <v>367</v>
      </c>
      <c r="O57" s="12" t="s">
        <v>358</v>
      </c>
      <c r="P57" s="15" t="s">
        <v>368</v>
      </c>
      <c r="Q57" s="92"/>
      <c r="R57" s="93">
        <v>1</v>
      </c>
      <c r="S57" s="93"/>
      <c r="T57" s="93">
        <v>1</v>
      </c>
      <c r="U57" s="93"/>
      <c r="V57" s="93"/>
      <c r="W57" s="93"/>
      <c r="X57" s="93"/>
      <c r="Y57" s="75"/>
      <c r="Z57" s="69" t="s">
        <v>520</v>
      </c>
      <c r="AA57" s="59" t="s">
        <v>374</v>
      </c>
      <c r="AB57" s="78" t="s">
        <v>367</v>
      </c>
      <c r="AC57" s="12" t="s">
        <v>358</v>
      </c>
      <c r="AD57" s="15" t="s">
        <v>368</v>
      </c>
      <c r="AE57" s="84"/>
      <c r="AF57" s="84">
        <v>1</v>
      </c>
      <c r="AG57" s="84"/>
      <c r="AH57" s="84"/>
      <c r="AI57" s="84"/>
      <c r="AJ57" s="84"/>
      <c r="AK57" s="84"/>
      <c r="AL57" s="84"/>
      <c r="AM57" s="85"/>
    </row>
    <row r="58" spans="1:39" ht="12" customHeight="1">
      <c r="A58" s="10">
        <v>52</v>
      </c>
      <c r="B58" s="98" t="s">
        <v>271</v>
      </c>
      <c r="C58" s="98" t="s">
        <v>89</v>
      </c>
      <c r="D58" s="11" t="s">
        <v>52</v>
      </c>
      <c r="E58" s="11" t="s">
        <v>303</v>
      </c>
      <c r="F58" s="12" t="s">
        <v>48</v>
      </c>
      <c r="G58" s="12" t="s">
        <v>510</v>
      </c>
      <c r="H58" s="12" t="s">
        <v>307</v>
      </c>
      <c r="I58" s="103" t="s">
        <v>505</v>
      </c>
      <c r="J58" s="12" t="str">
        <f t="shared" si="1"/>
        <v>≥17h</v>
      </c>
      <c r="K58" s="12" t="s">
        <v>513</v>
      </c>
      <c r="L58" s="69" t="s">
        <v>520</v>
      </c>
      <c r="M58" s="59" t="s">
        <v>373</v>
      </c>
      <c r="N58" s="78" t="s">
        <v>367</v>
      </c>
      <c r="O58" s="12" t="s">
        <v>358</v>
      </c>
      <c r="P58" s="15" t="s">
        <v>368</v>
      </c>
      <c r="Q58" s="92"/>
      <c r="R58" s="93"/>
      <c r="S58" s="93">
        <v>1</v>
      </c>
      <c r="T58" s="93">
        <v>1</v>
      </c>
      <c r="U58" s="93"/>
      <c r="V58" s="93"/>
      <c r="W58" s="93">
        <v>1</v>
      </c>
      <c r="X58" s="93">
        <v>1</v>
      </c>
      <c r="Y58" s="75"/>
      <c r="Z58" s="69" t="s">
        <v>520</v>
      </c>
      <c r="AA58" s="59" t="s">
        <v>373</v>
      </c>
      <c r="AB58" s="78" t="s">
        <v>367</v>
      </c>
      <c r="AC58" s="12" t="s">
        <v>358</v>
      </c>
      <c r="AD58" s="15" t="s">
        <v>368</v>
      </c>
      <c r="AE58" s="84"/>
      <c r="AF58" s="84">
        <v>1</v>
      </c>
      <c r="AG58" s="84"/>
      <c r="AH58" s="84"/>
      <c r="AI58" s="84"/>
      <c r="AJ58" s="84"/>
      <c r="AK58" s="84"/>
      <c r="AL58" s="84"/>
      <c r="AM58" s="85"/>
    </row>
    <row r="59" spans="1:39" ht="12" customHeight="1">
      <c r="A59" s="10">
        <v>53</v>
      </c>
      <c r="B59" s="98" t="s">
        <v>270</v>
      </c>
      <c r="C59" s="98" t="s">
        <v>89</v>
      </c>
      <c r="D59" s="11" t="s">
        <v>52</v>
      </c>
      <c r="E59" s="11" t="s">
        <v>304</v>
      </c>
      <c r="F59" s="12" t="s">
        <v>49</v>
      </c>
      <c r="G59" s="12" t="s">
        <v>310</v>
      </c>
      <c r="H59" s="12" t="s">
        <v>306</v>
      </c>
      <c r="I59" s="103" t="s">
        <v>505</v>
      </c>
      <c r="J59" s="12" t="str">
        <f t="shared" si="1"/>
        <v>≥17h</v>
      </c>
      <c r="K59" s="12" t="s">
        <v>512</v>
      </c>
      <c r="L59" s="69" t="s">
        <v>520</v>
      </c>
      <c r="M59" s="59" t="s">
        <v>374</v>
      </c>
      <c r="N59" s="78" t="s">
        <v>367</v>
      </c>
      <c r="O59" s="12" t="s">
        <v>358</v>
      </c>
      <c r="P59" s="15" t="s">
        <v>368</v>
      </c>
      <c r="Q59" s="92"/>
      <c r="R59" s="93"/>
      <c r="S59" s="93"/>
      <c r="T59" s="93">
        <v>1</v>
      </c>
      <c r="U59" s="93"/>
      <c r="V59" s="93"/>
      <c r="W59" s="93">
        <v>1</v>
      </c>
      <c r="X59" s="93">
        <v>1</v>
      </c>
      <c r="Y59" s="75"/>
      <c r="Z59" s="69" t="s">
        <v>520</v>
      </c>
      <c r="AA59" s="59" t="s">
        <v>374</v>
      </c>
      <c r="AB59" s="78" t="s">
        <v>367</v>
      </c>
      <c r="AC59" s="12" t="s">
        <v>358</v>
      </c>
      <c r="AD59" s="15" t="s">
        <v>368</v>
      </c>
      <c r="AE59" s="84"/>
      <c r="AF59" s="84">
        <v>1</v>
      </c>
      <c r="AG59" s="84"/>
      <c r="AH59" s="84"/>
      <c r="AI59" s="84"/>
      <c r="AJ59" s="84"/>
      <c r="AK59" s="84"/>
      <c r="AL59" s="84"/>
      <c r="AM59" s="85"/>
    </row>
    <row r="60" spans="1:39" ht="12" customHeight="1">
      <c r="A60" s="10">
        <v>54</v>
      </c>
      <c r="B60" s="98" t="s">
        <v>81</v>
      </c>
      <c r="C60" s="98" t="s">
        <v>81</v>
      </c>
      <c r="D60" s="11" t="s">
        <v>25</v>
      </c>
      <c r="E60" s="11" t="s">
        <v>304</v>
      </c>
      <c r="F60" s="12" t="s">
        <v>48</v>
      </c>
      <c r="G60" s="12" t="s">
        <v>310</v>
      </c>
      <c r="H60" s="12" t="s">
        <v>306</v>
      </c>
      <c r="I60" s="103" t="s">
        <v>504</v>
      </c>
      <c r="J60" s="12" t="str">
        <f t="shared" si="1"/>
        <v>≥17h</v>
      </c>
      <c r="K60" s="12" t="s">
        <v>512</v>
      </c>
      <c r="L60" s="69" t="s">
        <v>518</v>
      </c>
      <c r="M60" s="59" t="s">
        <v>371</v>
      </c>
      <c r="N60" s="78" t="s">
        <v>308</v>
      </c>
      <c r="O60" s="12" t="s">
        <v>358</v>
      </c>
      <c r="P60" s="15" t="s">
        <v>368</v>
      </c>
      <c r="Q60" s="92"/>
      <c r="R60" s="93"/>
      <c r="S60" s="93">
        <v>1</v>
      </c>
      <c r="T60" s="93">
        <v>1</v>
      </c>
      <c r="U60" s="93"/>
      <c r="V60" s="93"/>
      <c r="W60" s="93"/>
      <c r="X60" s="93"/>
      <c r="Y60" s="75"/>
      <c r="Z60" s="69" t="s">
        <v>518</v>
      </c>
      <c r="AA60" s="59" t="s">
        <v>371</v>
      </c>
      <c r="AB60" s="78" t="s">
        <v>308</v>
      </c>
      <c r="AC60" s="12" t="s">
        <v>358</v>
      </c>
      <c r="AD60" s="15" t="s">
        <v>368</v>
      </c>
      <c r="AE60" s="84"/>
      <c r="AF60" s="84"/>
      <c r="AG60" s="84"/>
      <c r="AH60" s="84"/>
      <c r="AI60" s="84">
        <v>1</v>
      </c>
      <c r="AJ60" s="84"/>
      <c r="AK60" s="84"/>
      <c r="AL60" s="84"/>
      <c r="AM60" s="85"/>
    </row>
    <row r="61" spans="1:39" ht="12" customHeight="1">
      <c r="A61" s="10">
        <v>55</v>
      </c>
      <c r="B61" s="98" t="s">
        <v>113</v>
      </c>
      <c r="C61" s="98" t="s">
        <v>71</v>
      </c>
      <c r="D61" s="11" t="s">
        <v>51</v>
      </c>
      <c r="E61" s="11" t="s">
        <v>303</v>
      </c>
      <c r="F61" s="12" t="s">
        <v>49</v>
      </c>
      <c r="G61" s="12" t="s">
        <v>310</v>
      </c>
      <c r="H61" s="12" t="s">
        <v>306</v>
      </c>
      <c r="I61" s="103" t="s">
        <v>505</v>
      </c>
      <c r="J61" s="12" t="str">
        <f t="shared" si="1"/>
        <v>≥17h</v>
      </c>
      <c r="K61" s="12" t="s">
        <v>512</v>
      </c>
      <c r="L61" s="69" t="s">
        <v>520</v>
      </c>
      <c r="M61" s="59" t="s">
        <v>372</v>
      </c>
      <c r="N61" s="78" t="s">
        <v>308</v>
      </c>
      <c r="O61" s="12" t="s">
        <v>358</v>
      </c>
      <c r="P61" s="15" t="s">
        <v>368</v>
      </c>
      <c r="Q61" s="92"/>
      <c r="R61" s="93"/>
      <c r="S61" s="93"/>
      <c r="T61" s="93">
        <v>1</v>
      </c>
      <c r="U61" s="93"/>
      <c r="V61" s="93"/>
      <c r="W61" s="93"/>
      <c r="X61" s="93"/>
      <c r="Y61" s="75"/>
      <c r="Z61" s="69" t="s">
        <v>520</v>
      </c>
      <c r="AA61" s="59" t="s">
        <v>372</v>
      </c>
      <c r="AB61" s="78" t="s">
        <v>308</v>
      </c>
      <c r="AC61" s="12" t="s">
        <v>358</v>
      </c>
      <c r="AD61" s="15" t="s">
        <v>368</v>
      </c>
      <c r="AE61" s="84"/>
      <c r="AF61" s="84">
        <v>1</v>
      </c>
      <c r="AG61" s="84"/>
      <c r="AH61" s="84"/>
      <c r="AI61" s="84"/>
      <c r="AJ61" s="84"/>
      <c r="AK61" s="84"/>
      <c r="AL61" s="84"/>
      <c r="AM61" s="85"/>
    </row>
    <row r="62" spans="1:39" ht="12" customHeight="1">
      <c r="A62" s="10">
        <v>56</v>
      </c>
      <c r="B62" s="98" t="s">
        <v>81</v>
      </c>
      <c r="C62" s="98" t="s">
        <v>81</v>
      </c>
      <c r="D62" s="11" t="s">
        <v>25</v>
      </c>
      <c r="E62" s="11" t="s">
        <v>304</v>
      </c>
      <c r="F62" s="12" t="s">
        <v>49</v>
      </c>
      <c r="G62" s="12" t="s">
        <v>310</v>
      </c>
      <c r="H62" s="12" t="s">
        <v>306</v>
      </c>
      <c r="I62" s="103" t="s">
        <v>504</v>
      </c>
      <c r="J62" s="12" t="str">
        <f t="shared" si="1"/>
        <v>≥17h</v>
      </c>
      <c r="K62" s="12" t="s">
        <v>512</v>
      </c>
      <c r="L62" s="69" t="s">
        <v>518</v>
      </c>
      <c r="M62" s="59" t="s">
        <v>372</v>
      </c>
      <c r="N62" s="78" t="s">
        <v>308</v>
      </c>
      <c r="O62" s="12" t="s">
        <v>358</v>
      </c>
      <c r="P62" s="15" t="s">
        <v>368</v>
      </c>
      <c r="Q62" s="92"/>
      <c r="R62" s="93"/>
      <c r="S62" s="93"/>
      <c r="T62" s="93">
        <v>1</v>
      </c>
      <c r="U62" s="93"/>
      <c r="V62" s="93"/>
      <c r="W62" s="93"/>
      <c r="X62" s="93"/>
      <c r="Y62" s="75"/>
      <c r="Z62" s="69" t="s">
        <v>518</v>
      </c>
      <c r="AA62" s="59" t="s">
        <v>372</v>
      </c>
      <c r="AB62" s="78" t="s">
        <v>308</v>
      </c>
      <c r="AC62" s="12" t="s">
        <v>358</v>
      </c>
      <c r="AD62" s="15" t="s">
        <v>368</v>
      </c>
      <c r="AE62" s="84"/>
      <c r="AF62" s="84">
        <v>1</v>
      </c>
      <c r="AG62" s="84"/>
      <c r="AH62" s="84"/>
      <c r="AI62" s="84"/>
      <c r="AJ62" s="84"/>
      <c r="AK62" s="84"/>
      <c r="AL62" s="84"/>
      <c r="AM62" s="85"/>
    </row>
    <row r="63" spans="1:39" ht="12" customHeight="1">
      <c r="A63" s="10">
        <v>57</v>
      </c>
      <c r="B63" s="98" t="s">
        <v>213</v>
      </c>
      <c r="C63" s="98" t="s">
        <v>69</v>
      </c>
      <c r="D63" s="11" t="s">
        <v>51</v>
      </c>
      <c r="E63" s="11" t="s">
        <v>304</v>
      </c>
      <c r="F63" s="12" t="s">
        <v>50</v>
      </c>
      <c r="G63" s="12" t="s">
        <v>510</v>
      </c>
      <c r="H63" s="12" t="s">
        <v>306</v>
      </c>
      <c r="I63" s="103" t="s">
        <v>504</v>
      </c>
      <c r="J63" s="11" t="str">
        <f>"≤12h"</f>
        <v>≤12h</v>
      </c>
      <c r="K63" s="12" t="s">
        <v>512</v>
      </c>
      <c r="L63" s="69" t="s">
        <v>518</v>
      </c>
      <c r="M63" s="59" t="s">
        <v>372</v>
      </c>
      <c r="N63" s="78" t="s">
        <v>308</v>
      </c>
      <c r="O63" s="12" t="s">
        <v>358</v>
      </c>
      <c r="P63" s="15" t="s">
        <v>368</v>
      </c>
      <c r="Q63" s="92"/>
      <c r="R63" s="93"/>
      <c r="S63" s="93"/>
      <c r="T63" s="93">
        <v>1</v>
      </c>
      <c r="U63" s="93"/>
      <c r="V63" s="93"/>
      <c r="W63" s="93"/>
      <c r="X63" s="93"/>
      <c r="Y63" s="75"/>
      <c r="Z63" s="69" t="s">
        <v>518</v>
      </c>
      <c r="AA63" s="59" t="s">
        <v>372</v>
      </c>
      <c r="AB63" s="78" t="s">
        <v>308</v>
      </c>
      <c r="AC63" s="12" t="s">
        <v>358</v>
      </c>
      <c r="AD63" s="15" t="s">
        <v>368</v>
      </c>
      <c r="AE63" s="84"/>
      <c r="AF63" s="84">
        <v>1</v>
      </c>
      <c r="AG63" s="84"/>
      <c r="AH63" s="84"/>
      <c r="AI63" s="84"/>
      <c r="AJ63" s="84"/>
      <c r="AK63" s="84"/>
      <c r="AL63" s="84"/>
      <c r="AM63" s="85"/>
    </row>
    <row r="64" spans="1:39" ht="12" customHeight="1">
      <c r="A64" s="10">
        <v>58</v>
      </c>
      <c r="B64" s="98" t="s">
        <v>112</v>
      </c>
      <c r="C64" s="98" t="s">
        <v>71</v>
      </c>
      <c r="D64" s="11" t="s">
        <v>51</v>
      </c>
      <c r="E64" s="11" t="s">
        <v>303</v>
      </c>
      <c r="F64" s="12" t="s">
        <v>50</v>
      </c>
      <c r="G64" s="12" t="s">
        <v>310</v>
      </c>
      <c r="H64" s="12" t="s">
        <v>306</v>
      </c>
      <c r="I64" s="12" t="s">
        <v>505</v>
      </c>
      <c r="J64" s="12" t="str">
        <f>"≥17h"</f>
        <v>≥17h</v>
      </c>
      <c r="K64" s="12" t="s">
        <v>512</v>
      </c>
      <c r="L64" s="69" t="s">
        <v>520</v>
      </c>
      <c r="M64" s="59" t="s">
        <v>371</v>
      </c>
      <c r="N64" s="78" t="s">
        <v>308</v>
      </c>
      <c r="O64" s="12" t="s">
        <v>358</v>
      </c>
      <c r="P64" s="15" t="s">
        <v>368</v>
      </c>
      <c r="Q64" s="92"/>
      <c r="R64" s="93"/>
      <c r="S64" s="93"/>
      <c r="T64" s="93">
        <v>1</v>
      </c>
      <c r="U64" s="93"/>
      <c r="V64" s="93"/>
      <c r="W64" s="93"/>
      <c r="X64" s="93"/>
      <c r="Y64" s="75"/>
      <c r="Z64" s="69" t="s">
        <v>520</v>
      </c>
      <c r="AA64" s="59" t="s">
        <v>371</v>
      </c>
      <c r="AB64" s="78" t="s">
        <v>308</v>
      </c>
      <c r="AC64" s="12" t="s">
        <v>358</v>
      </c>
      <c r="AD64" s="15" t="s">
        <v>368</v>
      </c>
      <c r="AE64" s="84"/>
      <c r="AF64" s="84"/>
      <c r="AG64" s="84"/>
      <c r="AH64" s="84"/>
      <c r="AI64" s="84"/>
      <c r="AJ64" s="84"/>
      <c r="AK64" s="84">
        <v>1</v>
      </c>
      <c r="AL64" s="84"/>
      <c r="AM64" s="85"/>
    </row>
    <row r="65" spans="1:39" ht="12" customHeight="1">
      <c r="A65" s="10">
        <v>59</v>
      </c>
      <c r="B65" s="98" t="s">
        <v>213</v>
      </c>
      <c r="C65" s="98" t="s">
        <v>69</v>
      </c>
      <c r="D65" s="11" t="s">
        <v>51</v>
      </c>
      <c r="E65" s="11" t="s">
        <v>304</v>
      </c>
      <c r="F65" s="12" t="s">
        <v>50</v>
      </c>
      <c r="G65" s="12" t="s">
        <v>510</v>
      </c>
      <c r="H65" s="12" t="s">
        <v>306</v>
      </c>
      <c r="I65" s="11" t="s">
        <v>504</v>
      </c>
      <c r="J65" s="12" t="str">
        <f>"≥17h"</f>
        <v>≥17h</v>
      </c>
      <c r="K65" s="12" t="s">
        <v>512</v>
      </c>
      <c r="L65" s="69" t="s">
        <v>518</v>
      </c>
      <c r="M65" s="59" t="s">
        <v>371</v>
      </c>
      <c r="N65" s="78" t="s">
        <v>308</v>
      </c>
      <c r="O65" s="12" t="s">
        <v>358</v>
      </c>
      <c r="P65" s="15" t="s">
        <v>368</v>
      </c>
      <c r="Q65" s="92"/>
      <c r="R65" s="93"/>
      <c r="S65" s="93"/>
      <c r="T65" s="93">
        <v>1</v>
      </c>
      <c r="U65" s="93"/>
      <c r="V65" s="93"/>
      <c r="W65" s="93"/>
      <c r="X65" s="93"/>
      <c r="Y65" s="75"/>
      <c r="Z65" s="69" t="s">
        <v>518</v>
      </c>
      <c r="AA65" s="59" t="s">
        <v>371</v>
      </c>
      <c r="AB65" s="78" t="s">
        <v>308</v>
      </c>
      <c r="AC65" s="12" t="s">
        <v>358</v>
      </c>
      <c r="AD65" s="15" t="s">
        <v>368</v>
      </c>
      <c r="AE65" s="84"/>
      <c r="AF65" s="84">
        <v>1</v>
      </c>
      <c r="AG65" s="84"/>
      <c r="AH65" s="84"/>
      <c r="AI65" s="84">
        <v>1</v>
      </c>
      <c r="AJ65" s="84"/>
      <c r="AK65" s="84"/>
      <c r="AL65" s="84"/>
      <c r="AM65" s="85"/>
    </row>
    <row r="66" spans="1:39" ht="12" customHeight="1">
      <c r="A66" s="10">
        <v>60</v>
      </c>
      <c r="B66" s="98" t="s">
        <v>113</v>
      </c>
      <c r="C66" s="98" t="s">
        <v>71</v>
      </c>
      <c r="D66" s="11" t="s">
        <v>51</v>
      </c>
      <c r="E66" s="11" t="s">
        <v>303</v>
      </c>
      <c r="F66" s="12" t="s">
        <v>48</v>
      </c>
      <c r="G66" s="12" t="s">
        <v>310</v>
      </c>
      <c r="H66" s="12" t="s">
        <v>306</v>
      </c>
      <c r="I66" s="103" t="s">
        <v>505</v>
      </c>
      <c r="J66" s="12" t="str">
        <f>"≥17h"</f>
        <v>≥17h</v>
      </c>
      <c r="K66" s="12" t="s">
        <v>47</v>
      </c>
      <c r="L66" s="69" t="s">
        <v>520</v>
      </c>
      <c r="M66" s="59" t="s">
        <v>374</v>
      </c>
      <c r="N66" s="78" t="s">
        <v>367</v>
      </c>
      <c r="O66" s="12" t="s">
        <v>358</v>
      </c>
      <c r="P66" s="15" t="s">
        <v>368</v>
      </c>
      <c r="Q66" s="92"/>
      <c r="R66" s="93"/>
      <c r="S66" s="93"/>
      <c r="T66" s="93">
        <v>1</v>
      </c>
      <c r="U66" s="93"/>
      <c r="V66" s="93"/>
      <c r="W66" s="93"/>
      <c r="X66" s="93"/>
      <c r="Y66" s="75"/>
      <c r="Z66" s="69" t="s">
        <v>520</v>
      </c>
      <c r="AA66" s="59" t="s">
        <v>374</v>
      </c>
      <c r="AB66" s="78" t="s">
        <v>367</v>
      </c>
      <c r="AC66" s="12" t="s">
        <v>358</v>
      </c>
      <c r="AD66" s="15" t="s">
        <v>368</v>
      </c>
      <c r="AE66" s="84"/>
      <c r="AF66" s="84">
        <v>1</v>
      </c>
      <c r="AG66" s="84"/>
      <c r="AH66" s="84"/>
      <c r="AI66" s="84"/>
      <c r="AJ66" s="84"/>
      <c r="AK66" s="84"/>
      <c r="AL66" s="84"/>
      <c r="AM66" s="85"/>
    </row>
    <row r="67" spans="1:39" ht="12" customHeight="1">
      <c r="A67" s="10">
        <v>61</v>
      </c>
      <c r="B67" s="98" t="s">
        <v>213</v>
      </c>
      <c r="C67" s="98" t="s">
        <v>69</v>
      </c>
      <c r="D67" s="11" t="s">
        <v>51</v>
      </c>
      <c r="E67" s="11" t="s">
        <v>304</v>
      </c>
      <c r="F67" s="12" t="s">
        <v>50</v>
      </c>
      <c r="G67" s="12" t="s">
        <v>510</v>
      </c>
      <c r="H67" s="12" t="s">
        <v>307</v>
      </c>
      <c r="I67" s="11" t="s">
        <v>504</v>
      </c>
      <c r="J67" s="12" t="str">
        <f>"≥17h"</f>
        <v>≥17h</v>
      </c>
      <c r="K67" s="12" t="s">
        <v>512</v>
      </c>
      <c r="L67" s="69" t="s">
        <v>518</v>
      </c>
      <c r="M67" s="59" t="s">
        <v>372</v>
      </c>
      <c r="N67" s="78" t="s">
        <v>308</v>
      </c>
      <c r="O67" s="12" t="s">
        <v>358</v>
      </c>
      <c r="P67" s="15" t="s">
        <v>368</v>
      </c>
      <c r="Q67" s="92"/>
      <c r="R67" s="93"/>
      <c r="S67" s="93"/>
      <c r="T67" s="93">
        <v>1</v>
      </c>
      <c r="U67" s="93"/>
      <c r="V67" s="93"/>
      <c r="W67" s="93"/>
      <c r="X67" s="93"/>
      <c r="Y67" s="75"/>
      <c r="Z67" s="69" t="s">
        <v>518</v>
      </c>
      <c r="AA67" s="59" t="s">
        <v>372</v>
      </c>
      <c r="AB67" s="78" t="s">
        <v>308</v>
      </c>
      <c r="AC67" s="12" t="s">
        <v>358</v>
      </c>
      <c r="AD67" s="15" t="s">
        <v>368</v>
      </c>
      <c r="AE67" s="84"/>
      <c r="AF67" s="84"/>
      <c r="AG67" s="84">
        <v>1</v>
      </c>
      <c r="AH67" s="84"/>
      <c r="AI67" s="84"/>
      <c r="AJ67" s="84"/>
      <c r="AK67" s="84"/>
      <c r="AL67" s="84"/>
      <c r="AM67" s="85"/>
    </row>
    <row r="68" spans="1:39" ht="12" customHeight="1">
      <c r="A68" s="10">
        <v>62</v>
      </c>
      <c r="B68" s="98" t="s">
        <v>210</v>
      </c>
      <c r="C68" s="98" t="s">
        <v>198</v>
      </c>
      <c r="D68" s="11" t="s">
        <v>52</v>
      </c>
      <c r="E68" s="11" t="s">
        <v>304</v>
      </c>
      <c r="F68" s="12" t="s">
        <v>49</v>
      </c>
      <c r="G68" s="11" t="s">
        <v>511</v>
      </c>
      <c r="H68" s="12" t="s">
        <v>308</v>
      </c>
      <c r="I68" s="11" t="s">
        <v>507</v>
      </c>
      <c r="J68" s="12" t="str">
        <f>"≥17h"</f>
        <v>≥17h</v>
      </c>
      <c r="K68" s="12" t="s">
        <v>512</v>
      </c>
      <c r="L68" s="69" t="s">
        <v>520</v>
      </c>
      <c r="M68" s="59" t="s">
        <v>371</v>
      </c>
      <c r="N68" s="78" t="s">
        <v>308</v>
      </c>
      <c r="O68" s="12" t="s">
        <v>358</v>
      </c>
      <c r="P68" s="15" t="s">
        <v>370</v>
      </c>
      <c r="Q68" s="92"/>
      <c r="R68" s="93">
        <v>1</v>
      </c>
      <c r="S68" s="93"/>
      <c r="T68" s="93"/>
      <c r="U68" s="93"/>
      <c r="V68" s="93"/>
      <c r="W68" s="93"/>
      <c r="X68" s="93"/>
      <c r="Y68" s="75"/>
      <c r="Z68" s="69" t="s">
        <v>520</v>
      </c>
      <c r="AA68" s="59" t="s">
        <v>371</v>
      </c>
      <c r="AB68" s="78" t="s">
        <v>308</v>
      </c>
      <c r="AC68" s="12" t="s">
        <v>358</v>
      </c>
      <c r="AD68" s="15" t="s">
        <v>370</v>
      </c>
      <c r="AE68" s="84"/>
      <c r="AF68" s="84"/>
      <c r="AG68" s="84"/>
      <c r="AH68" s="84"/>
      <c r="AI68" s="84"/>
      <c r="AJ68" s="84"/>
      <c r="AK68" s="84">
        <v>1</v>
      </c>
      <c r="AL68" s="84"/>
      <c r="AM68" s="85"/>
    </row>
    <row r="69" spans="1:39" ht="12" customHeight="1">
      <c r="A69" s="10">
        <v>63</v>
      </c>
      <c r="B69" s="98" t="s">
        <v>67</v>
      </c>
      <c r="C69" s="98" t="s">
        <v>67</v>
      </c>
      <c r="D69" s="11" t="s">
        <v>52</v>
      </c>
      <c r="E69" s="11" t="s">
        <v>303</v>
      </c>
      <c r="F69" s="12" t="s">
        <v>48</v>
      </c>
      <c r="G69" s="12" t="s">
        <v>510</v>
      </c>
      <c r="H69" s="12" t="s">
        <v>306</v>
      </c>
      <c r="I69" s="11" t="s">
        <v>507</v>
      </c>
      <c r="J69" s="11" t="str">
        <f>"12-16h"</f>
        <v>12-16h</v>
      </c>
      <c r="K69" s="12" t="s">
        <v>512</v>
      </c>
      <c r="L69" s="69" t="s">
        <v>518</v>
      </c>
      <c r="M69" s="59" t="s">
        <v>371</v>
      </c>
      <c r="N69" s="78" t="s">
        <v>308</v>
      </c>
      <c r="O69" s="12" t="s">
        <v>358</v>
      </c>
      <c r="P69" s="15" t="s">
        <v>368</v>
      </c>
      <c r="Q69" s="92"/>
      <c r="R69" s="93"/>
      <c r="S69" s="93"/>
      <c r="T69" s="93">
        <v>1</v>
      </c>
      <c r="U69" s="93"/>
      <c r="V69" s="93"/>
      <c r="W69" s="93"/>
      <c r="X69" s="93"/>
      <c r="Y69" s="75"/>
      <c r="Z69" s="69" t="s">
        <v>518</v>
      </c>
      <c r="AA69" s="59" t="s">
        <v>371</v>
      </c>
      <c r="AB69" s="78" t="s">
        <v>308</v>
      </c>
      <c r="AC69" s="12" t="s">
        <v>358</v>
      </c>
      <c r="AD69" s="15" t="s">
        <v>368</v>
      </c>
      <c r="AE69" s="84"/>
      <c r="AF69" s="84"/>
      <c r="AG69" s="84">
        <v>1</v>
      </c>
      <c r="AH69" s="84"/>
      <c r="AI69" s="84"/>
      <c r="AJ69" s="84"/>
      <c r="AK69" s="84"/>
      <c r="AL69" s="84"/>
      <c r="AM69" s="85"/>
    </row>
    <row r="70" spans="1:39" ht="12" customHeight="1">
      <c r="A70" s="10">
        <v>64</v>
      </c>
      <c r="B70" s="98" t="s">
        <v>82</v>
      </c>
      <c r="C70" s="98" t="s">
        <v>82</v>
      </c>
      <c r="D70" s="11" t="s">
        <v>51</v>
      </c>
      <c r="E70" s="11" t="s">
        <v>303</v>
      </c>
      <c r="F70" s="12" t="s">
        <v>50</v>
      </c>
      <c r="G70" s="12" t="s">
        <v>310</v>
      </c>
      <c r="H70" s="12" t="s">
        <v>306</v>
      </c>
      <c r="I70" s="103" t="s">
        <v>505</v>
      </c>
      <c r="J70" s="12" t="str">
        <f t="shared" ref="J70:J78" si="2">"≥17h"</f>
        <v>≥17h</v>
      </c>
      <c r="K70" s="12" t="s">
        <v>512</v>
      </c>
      <c r="L70" s="69" t="s">
        <v>518</v>
      </c>
      <c r="M70" s="59" t="s">
        <v>371</v>
      </c>
      <c r="N70" s="78" t="s">
        <v>308</v>
      </c>
      <c r="O70" s="12" t="s">
        <v>358</v>
      </c>
      <c r="P70" s="15" t="s">
        <v>368</v>
      </c>
      <c r="Q70" s="92"/>
      <c r="R70" s="93"/>
      <c r="S70" s="93"/>
      <c r="T70" s="93">
        <v>1</v>
      </c>
      <c r="U70" s="93"/>
      <c r="V70" s="93"/>
      <c r="W70" s="93"/>
      <c r="X70" s="93"/>
      <c r="Y70" s="75"/>
      <c r="Z70" s="69" t="s">
        <v>518</v>
      </c>
      <c r="AA70" s="59" t="s">
        <v>371</v>
      </c>
      <c r="AB70" s="78" t="s">
        <v>308</v>
      </c>
      <c r="AC70" s="12" t="s">
        <v>358</v>
      </c>
      <c r="AD70" s="15" t="s">
        <v>368</v>
      </c>
      <c r="AE70" s="84"/>
      <c r="AF70" s="84"/>
      <c r="AG70" s="84">
        <v>1</v>
      </c>
      <c r="AH70" s="84">
        <v>1</v>
      </c>
      <c r="AI70" s="84"/>
      <c r="AJ70" s="84"/>
      <c r="AK70" s="84"/>
      <c r="AL70" s="84"/>
      <c r="AM70" s="85"/>
    </row>
    <row r="71" spans="1:39" ht="12" customHeight="1">
      <c r="A71" s="10">
        <v>65</v>
      </c>
      <c r="B71" s="98" t="s">
        <v>72</v>
      </c>
      <c r="C71" s="98" t="s">
        <v>72</v>
      </c>
      <c r="D71" s="11" t="s">
        <v>51</v>
      </c>
      <c r="E71" s="11" t="s">
        <v>303</v>
      </c>
      <c r="F71" s="12" t="s">
        <v>50</v>
      </c>
      <c r="G71" s="12" t="s">
        <v>510</v>
      </c>
      <c r="H71" s="12" t="s">
        <v>306</v>
      </c>
      <c r="I71" s="12" t="s">
        <v>505</v>
      </c>
      <c r="J71" s="12" t="str">
        <f t="shared" si="2"/>
        <v>≥17h</v>
      </c>
      <c r="K71" s="12" t="s">
        <v>512</v>
      </c>
      <c r="L71" s="69" t="s">
        <v>519</v>
      </c>
      <c r="M71" s="59" t="s">
        <v>373</v>
      </c>
      <c r="N71" s="78" t="s">
        <v>308</v>
      </c>
      <c r="O71" s="12" t="s">
        <v>358</v>
      </c>
      <c r="P71" s="15" t="s">
        <v>368</v>
      </c>
      <c r="Q71" s="92"/>
      <c r="R71" s="93"/>
      <c r="S71" s="93"/>
      <c r="T71" s="93">
        <v>1</v>
      </c>
      <c r="U71" s="93"/>
      <c r="V71" s="93"/>
      <c r="W71" s="93"/>
      <c r="X71" s="93"/>
      <c r="Y71" s="75"/>
      <c r="Z71" s="69" t="s">
        <v>519</v>
      </c>
      <c r="AA71" s="59" t="s">
        <v>373</v>
      </c>
      <c r="AB71" s="78" t="s">
        <v>308</v>
      </c>
      <c r="AC71" s="12" t="s">
        <v>358</v>
      </c>
      <c r="AD71" s="15" t="s">
        <v>368</v>
      </c>
      <c r="AE71" s="84"/>
      <c r="AF71" s="84">
        <v>1</v>
      </c>
      <c r="AG71" s="84"/>
      <c r="AH71" s="84"/>
      <c r="AI71" s="84"/>
      <c r="AJ71" s="84"/>
      <c r="AK71" s="84"/>
      <c r="AL71" s="84"/>
      <c r="AM71" s="85"/>
    </row>
    <row r="72" spans="1:39" ht="12" customHeight="1">
      <c r="A72" s="10">
        <v>66</v>
      </c>
      <c r="B72" s="98" t="s">
        <v>94</v>
      </c>
      <c r="C72" s="98" t="s">
        <v>75</v>
      </c>
      <c r="D72" s="11" t="s">
        <v>51</v>
      </c>
      <c r="E72" s="11" t="s">
        <v>304</v>
      </c>
      <c r="F72" s="12" t="s">
        <v>50</v>
      </c>
      <c r="G72" s="11" t="s">
        <v>511</v>
      </c>
      <c r="H72" s="12" t="s">
        <v>308</v>
      </c>
      <c r="I72" s="103" t="s">
        <v>504</v>
      </c>
      <c r="J72" s="12" t="str">
        <f t="shared" si="2"/>
        <v>≥17h</v>
      </c>
      <c r="K72" s="12" t="s">
        <v>513</v>
      </c>
      <c r="L72" s="69" t="s">
        <v>519</v>
      </c>
      <c r="M72" s="59" t="s">
        <v>374</v>
      </c>
      <c r="N72" s="78" t="s">
        <v>308</v>
      </c>
      <c r="O72" s="12" t="s">
        <v>358</v>
      </c>
      <c r="P72" s="15" t="s">
        <v>368</v>
      </c>
      <c r="Q72" s="92"/>
      <c r="R72" s="93"/>
      <c r="S72" s="93">
        <v>1</v>
      </c>
      <c r="T72" s="93">
        <v>1</v>
      </c>
      <c r="U72" s="93"/>
      <c r="V72" s="93"/>
      <c r="W72" s="93"/>
      <c r="X72" s="93"/>
      <c r="Y72" s="75"/>
      <c r="Z72" s="69" t="s">
        <v>519</v>
      </c>
      <c r="AA72" s="59" t="s">
        <v>374</v>
      </c>
      <c r="AB72" s="78" t="s">
        <v>308</v>
      </c>
      <c r="AC72" s="12" t="s">
        <v>358</v>
      </c>
      <c r="AD72" s="15" t="s">
        <v>368</v>
      </c>
      <c r="AE72" s="84"/>
      <c r="AF72" s="84">
        <v>1</v>
      </c>
      <c r="AG72" s="84"/>
      <c r="AH72" s="84"/>
      <c r="AI72" s="84"/>
      <c r="AJ72" s="84"/>
      <c r="AK72" s="84">
        <v>1</v>
      </c>
      <c r="AL72" s="84"/>
      <c r="AM72" s="85"/>
    </row>
    <row r="73" spans="1:39" ht="12" customHeight="1">
      <c r="A73" s="10">
        <v>67</v>
      </c>
      <c r="B73" s="98" t="s">
        <v>95</v>
      </c>
      <c r="C73" s="98" t="s">
        <v>75</v>
      </c>
      <c r="D73" s="11" t="s">
        <v>52</v>
      </c>
      <c r="E73" s="11" t="s">
        <v>304</v>
      </c>
      <c r="F73" s="12" t="s">
        <v>50</v>
      </c>
      <c r="G73" s="11" t="s">
        <v>511</v>
      </c>
      <c r="H73" s="12" t="s">
        <v>308</v>
      </c>
      <c r="I73" s="103" t="s">
        <v>505</v>
      </c>
      <c r="J73" s="12" t="str">
        <f t="shared" si="2"/>
        <v>≥17h</v>
      </c>
      <c r="K73" s="12" t="s">
        <v>47</v>
      </c>
      <c r="L73" s="69" t="s">
        <v>519</v>
      </c>
      <c r="M73" s="59" t="s">
        <v>374</v>
      </c>
      <c r="N73" s="78" t="s">
        <v>308</v>
      </c>
      <c r="O73" s="12" t="s">
        <v>358</v>
      </c>
      <c r="P73" s="15" t="s">
        <v>368</v>
      </c>
      <c r="Q73" s="92"/>
      <c r="R73" s="93"/>
      <c r="S73" s="93"/>
      <c r="T73" s="93">
        <v>1</v>
      </c>
      <c r="U73" s="93"/>
      <c r="V73" s="93"/>
      <c r="W73" s="93"/>
      <c r="X73" s="93"/>
      <c r="Y73" s="75"/>
      <c r="Z73" s="69" t="s">
        <v>519</v>
      </c>
      <c r="AA73" s="59" t="s">
        <v>374</v>
      </c>
      <c r="AB73" s="78" t="s">
        <v>308</v>
      </c>
      <c r="AC73" s="12" t="s">
        <v>358</v>
      </c>
      <c r="AD73" s="15" t="s">
        <v>368</v>
      </c>
      <c r="AE73" s="84">
        <v>1</v>
      </c>
      <c r="AF73" s="84"/>
      <c r="AG73" s="84"/>
      <c r="AH73" s="84"/>
      <c r="AI73" s="84"/>
      <c r="AJ73" s="84"/>
      <c r="AK73" s="84"/>
      <c r="AL73" s="84"/>
      <c r="AM73" s="85"/>
    </row>
    <row r="74" spans="1:39" ht="12" customHeight="1">
      <c r="A74" s="10">
        <v>68</v>
      </c>
      <c r="B74" s="98" t="s">
        <v>82</v>
      </c>
      <c r="C74" s="98" t="s">
        <v>82</v>
      </c>
      <c r="D74" s="11" t="s">
        <v>52</v>
      </c>
      <c r="E74" s="11" t="s">
        <v>304</v>
      </c>
      <c r="F74" s="12" t="s">
        <v>49</v>
      </c>
      <c r="G74" s="12" t="s">
        <v>310</v>
      </c>
      <c r="H74" s="12" t="s">
        <v>306</v>
      </c>
      <c r="I74" s="103" t="s">
        <v>504</v>
      </c>
      <c r="J74" s="12" t="str">
        <f t="shared" si="2"/>
        <v>≥17h</v>
      </c>
      <c r="K74" s="12" t="s">
        <v>512</v>
      </c>
      <c r="L74" s="69" t="s">
        <v>518</v>
      </c>
      <c r="M74" s="59" t="s">
        <v>373</v>
      </c>
      <c r="N74" s="78" t="s">
        <v>367</v>
      </c>
      <c r="O74" s="12" t="s">
        <v>358</v>
      </c>
      <c r="P74" s="15" t="s">
        <v>368</v>
      </c>
      <c r="Q74" s="92"/>
      <c r="R74" s="93"/>
      <c r="S74" s="93"/>
      <c r="T74" s="93">
        <v>1</v>
      </c>
      <c r="U74" s="93"/>
      <c r="V74" s="93"/>
      <c r="W74" s="93"/>
      <c r="X74" s="93"/>
      <c r="Y74" s="75"/>
      <c r="Z74" s="69" t="s">
        <v>518</v>
      </c>
      <c r="AA74" s="59" t="s">
        <v>373</v>
      </c>
      <c r="AB74" s="78" t="s">
        <v>367</v>
      </c>
      <c r="AC74" s="12" t="s">
        <v>358</v>
      </c>
      <c r="AD74" s="15" t="s">
        <v>368</v>
      </c>
      <c r="AE74" s="84"/>
      <c r="AF74" s="84">
        <v>1</v>
      </c>
      <c r="AG74" s="84"/>
      <c r="AH74" s="84"/>
      <c r="AI74" s="84"/>
      <c r="AJ74" s="84"/>
      <c r="AK74" s="84"/>
      <c r="AL74" s="84"/>
      <c r="AM74" s="85"/>
    </row>
    <row r="75" spans="1:39" ht="12" customHeight="1">
      <c r="A75" s="10">
        <v>69</v>
      </c>
      <c r="B75" s="98" t="s">
        <v>65</v>
      </c>
      <c r="C75" s="98" t="s">
        <v>65</v>
      </c>
      <c r="D75" s="11" t="s">
        <v>52</v>
      </c>
      <c r="E75" s="11" t="s">
        <v>304</v>
      </c>
      <c r="F75" s="12" t="s">
        <v>49</v>
      </c>
      <c r="G75" s="12" t="s">
        <v>310</v>
      </c>
      <c r="H75" s="12" t="s">
        <v>306</v>
      </c>
      <c r="I75" s="103" t="s">
        <v>505</v>
      </c>
      <c r="J75" s="12" t="str">
        <f t="shared" si="2"/>
        <v>≥17h</v>
      </c>
      <c r="K75" s="12" t="s">
        <v>512</v>
      </c>
      <c r="L75" s="69" t="s">
        <v>518</v>
      </c>
      <c r="M75" s="59" t="s">
        <v>371</v>
      </c>
      <c r="N75" s="78" t="s">
        <v>308</v>
      </c>
      <c r="O75" s="12" t="s">
        <v>358</v>
      </c>
      <c r="P75" s="15" t="s">
        <v>368</v>
      </c>
      <c r="Q75" s="92"/>
      <c r="R75" s="93"/>
      <c r="S75" s="93"/>
      <c r="T75" s="93">
        <v>1</v>
      </c>
      <c r="U75" s="93"/>
      <c r="V75" s="93"/>
      <c r="W75" s="93"/>
      <c r="X75" s="93"/>
      <c r="Y75" s="75"/>
      <c r="Z75" s="69" t="s">
        <v>518</v>
      </c>
      <c r="AA75" s="59" t="s">
        <v>371</v>
      </c>
      <c r="AB75" s="78" t="s">
        <v>308</v>
      </c>
      <c r="AC75" s="12" t="s">
        <v>358</v>
      </c>
      <c r="AD75" s="15" t="s">
        <v>368</v>
      </c>
      <c r="AE75" s="84"/>
      <c r="AF75" s="84"/>
      <c r="AG75" s="84">
        <v>1</v>
      </c>
      <c r="AH75" s="84"/>
      <c r="AI75" s="84"/>
      <c r="AJ75" s="84"/>
      <c r="AK75" s="84"/>
      <c r="AL75" s="84"/>
      <c r="AM75" s="85"/>
    </row>
    <row r="76" spans="1:39" ht="12" customHeight="1">
      <c r="A76" s="10">
        <v>70</v>
      </c>
      <c r="B76" s="98" t="s">
        <v>134</v>
      </c>
      <c r="C76" s="98" t="s">
        <v>131</v>
      </c>
      <c r="D76" s="11" t="s">
        <v>51</v>
      </c>
      <c r="E76" s="11" t="s">
        <v>304</v>
      </c>
      <c r="F76" s="12" t="s">
        <v>50</v>
      </c>
      <c r="G76" s="11" t="s">
        <v>511</v>
      </c>
      <c r="H76" s="12" t="s">
        <v>306</v>
      </c>
      <c r="I76" s="11" t="s">
        <v>504</v>
      </c>
      <c r="J76" s="12" t="str">
        <f t="shared" si="2"/>
        <v>≥17h</v>
      </c>
      <c r="K76" s="12" t="s">
        <v>512</v>
      </c>
      <c r="L76" s="69" t="s">
        <v>519</v>
      </c>
      <c r="M76" s="59" t="s">
        <v>373</v>
      </c>
      <c r="N76" s="78" t="s">
        <v>308</v>
      </c>
      <c r="O76" s="12" t="s">
        <v>358</v>
      </c>
      <c r="P76" s="15" t="s">
        <v>368</v>
      </c>
      <c r="Q76" s="92"/>
      <c r="R76" s="93"/>
      <c r="S76" s="93"/>
      <c r="T76" s="93">
        <v>1</v>
      </c>
      <c r="U76" s="93"/>
      <c r="V76" s="93"/>
      <c r="W76" s="93">
        <v>1</v>
      </c>
      <c r="X76" s="93"/>
      <c r="Y76" s="75"/>
      <c r="Z76" s="69" t="s">
        <v>519</v>
      </c>
      <c r="AA76" s="59" t="s">
        <v>373</v>
      </c>
      <c r="AB76" s="78" t="s">
        <v>308</v>
      </c>
      <c r="AC76" s="12" t="s">
        <v>358</v>
      </c>
      <c r="AD76" s="15" t="s">
        <v>368</v>
      </c>
      <c r="AE76" s="84"/>
      <c r="AF76" s="84">
        <v>1</v>
      </c>
      <c r="AG76" s="84"/>
      <c r="AH76" s="84"/>
      <c r="AI76" s="84"/>
      <c r="AJ76" s="84"/>
      <c r="AK76" s="84"/>
      <c r="AL76" s="84"/>
      <c r="AM76" s="85"/>
    </row>
    <row r="77" spans="1:39" ht="12" customHeight="1">
      <c r="A77" s="10">
        <v>71</v>
      </c>
      <c r="B77" s="98" t="s">
        <v>134</v>
      </c>
      <c r="C77" s="98" t="s">
        <v>131</v>
      </c>
      <c r="D77" s="11" t="s">
        <v>51</v>
      </c>
      <c r="E77" s="11" t="s">
        <v>304</v>
      </c>
      <c r="F77" s="12" t="s">
        <v>48</v>
      </c>
      <c r="G77" s="11" t="s">
        <v>511</v>
      </c>
      <c r="H77" s="12" t="s">
        <v>306</v>
      </c>
      <c r="I77" s="103" t="s">
        <v>505</v>
      </c>
      <c r="J77" s="12" t="str">
        <f t="shared" si="2"/>
        <v>≥17h</v>
      </c>
      <c r="K77" s="12" t="s">
        <v>47</v>
      </c>
      <c r="L77" s="69" t="s">
        <v>519</v>
      </c>
      <c r="M77" s="59" t="s">
        <v>373</v>
      </c>
      <c r="N77" s="78" t="s">
        <v>308</v>
      </c>
      <c r="O77" s="12" t="s">
        <v>358</v>
      </c>
      <c r="P77" s="15" t="s">
        <v>368</v>
      </c>
      <c r="Q77" s="92"/>
      <c r="R77" s="93"/>
      <c r="S77" s="93"/>
      <c r="T77" s="93">
        <v>1</v>
      </c>
      <c r="U77" s="93"/>
      <c r="V77" s="93"/>
      <c r="W77" s="93">
        <v>1</v>
      </c>
      <c r="X77" s="93"/>
      <c r="Y77" s="75"/>
      <c r="Z77" s="69" t="s">
        <v>519</v>
      </c>
      <c r="AA77" s="59" t="s">
        <v>373</v>
      </c>
      <c r="AB77" s="78" t="s">
        <v>308</v>
      </c>
      <c r="AC77" s="12" t="s">
        <v>358</v>
      </c>
      <c r="AD77" s="15" t="s">
        <v>368</v>
      </c>
      <c r="AE77" s="84">
        <v>1</v>
      </c>
      <c r="AF77" s="84"/>
      <c r="AG77" s="84"/>
      <c r="AH77" s="84"/>
      <c r="AI77" s="84"/>
      <c r="AJ77" s="84"/>
      <c r="AK77" s="84"/>
      <c r="AL77" s="84"/>
      <c r="AM77" s="85"/>
    </row>
    <row r="78" spans="1:39" ht="12" customHeight="1">
      <c r="A78" s="10">
        <v>72</v>
      </c>
      <c r="B78" s="98" t="s">
        <v>106</v>
      </c>
      <c r="C78" s="98" t="s">
        <v>71</v>
      </c>
      <c r="D78" s="11" t="s">
        <v>25</v>
      </c>
      <c r="E78" s="11" t="s">
        <v>304</v>
      </c>
      <c r="F78" s="12" t="s">
        <v>49</v>
      </c>
      <c r="G78" s="12" t="s">
        <v>510</v>
      </c>
      <c r="H78" s="12" t="s">
        <v>308</v>
      </c>
      <c r="I78" s="103" t="s">
        <v>505</v>
      </c>
      <c r="J78" s="12" t="str">
        <f t="shared" si="2"/>
        <v>≥17h</v>
      </c>
      <c r="K78" s="12" t="s">
        <v>512</v>
      </c>
      <c r="L78" s="69" t="s">
        <v>520</v>
      </c>
      <c r="M78" s="59" t="s">
        <v>373</v>
      </c>
      <c r="N78" s="78" t="s">
        <v>308</v>
      </c>
      <c r="O78" s="12" t="s">
        <v>358</v>
      </c>
      <c r="P78" s="15" t="s">
        <v>368</v>
      </c>
      <c r="Q78" s="92"/>
      <c r="R78" s="93"/>
      <c r="S78" s="93"/>
      <c r="T78" s="93">
        <v>1</v>
      </c>
      <c r="U78" s="93"/>
      <c r="V78" s="93"/>
      <c r="W78" s="93"/>
      <c r="X78" s="93"/>
      <c r="Y78" s="75"/>
      <c r="Z78" s="69" t="s">
        <v>520</v>
      </c>
      <c r="AA78" s="59" t="s">
        <v>373</v>
      </c>
      <c r="AB78" s="78" t="s">
        <v>308</v>
      </c>
      <c r="AC78" s="12" t="s">
        <v>358</v>
      </c>
      <c r="AD78" s="15" t="s">
        <v>368</v>
      </c>
      <c r="AE78" s="84">
        <v>1</v>
      </c>
      <c r="AF78" s="84"/>
      <c r="AG78" s="84"/>
      <c r="AH78" s="84"/>
      <c r="AI78" s="84"/>
      <c r="AJ78" s="84"/>
      <c r="AK78" s="84"/>
      <c r="AL78" s="84"/>
      <c r="AM78" s="85"/>
    </row>
    <row r="79" spans="1:39" ht="12" customHeight="1">
      <c r="A79" s="10">
        <v>73</v>
      </c>
      <c r="B79" s="98" t="s">
        <v>292</v>
      </c>
      <c r="C79" s="98" t="s">
        <v>292</v>
      </c>
      <c r="D79" s="11" t="s">
        <v>51</v>
      </c>
      <c r="E79" s="11" t="s">
        <v>304</v>
      </c>
      <c r="F79" s="12" t="s">
        <v>48</v>
      </c>
      <c r="G79" s="12" t="s">
        <v>310</v>
      </c>
      <c r="H79" s="12" t="s">
        <v>306</v>
      </c>
      <c r="I79" s="11" t="s">
        <v>504</v>
      </c>
      <c r="J79" s="11" t="str">
        <f>"≤12h"</f>
        <v>≤12h</v>
      </c>
      <c r="K79" s="12" t="s">
        <v>512</v>
      </c>
      <c r="L79" s="69" t="s">
        <v>518</v>
      </c>
      <c r="M79" s="59" t="s">
        <v>373</v>
      </c>
      <c r="N79" s="78" t="s">
        <v>308</v>
      </c>
      <c r="O79" s="12" t="s">
        <v>358</v>
      </c>
      <c r="P79" s="15" t="s">
        <v>368</v>
      </c>
      <c r="Q79" s="92"/>
      <c r="R79" s="93"/>
      <c r="S79" s="93"/>
      <c r="T79" s="93">
        <v>1</v>
      </c>
      <c r="U79" s="93"/>
      <c r="V79" s="93"/>
      <c r="W79" s="93"/>
      <c r="X79" s="93"/>
      <c r="Y79" s="75"/>
      <c r="Z79" s="69" t="s">
        <v>518</v>
      </c>
      <c r="AA79" s="59" t="s">
        <v>373</v>
      </c>
      <c r="AB79" s="78" t="s">
        <v>308</v>
      </c>
      <c r="AC79" s="12" t="s">
        <v>358</v>
      </c>
      <c r="AD79" s="15" t="s">
        <v>368</v>
      </c>
      <c r="AE79" s="84"/>
      <c r="AF79" s="84">
        <v>1</v>
      </c>
      <c r="AG79" s="84"/>
      <c r="AH79" s="84"/>
      <c r="AI79" s="84"/>
      <c r="AJ79" s="84"/>
      <c r="AK79" s="84"/>
      <c r="AL79" s="84"/>
      <c r="AM79" s="85"/>
    </row>
    <row r="80" spans="1:39" ht="12" customHeight="1">
      <c r="A80" s="10">
        <v>74</v>
      </c>
      <c r="B80" s="98" t="s">
        <v>106</v>
      </c>
      <c r="C80" s="98" t="s">
        <v>71</v>
      </c>
      <c r="D80" s="11" t="s">
        <v>25</v>
      </c>
      <c r="E80" s="11" t="s">
        <v>304</v>
      </c>
      <c r="F80" s="12" t="s">
        <v>50</v>
      </c>
      <c r="G80" s="12" t="s">
        <v>310</v>
      </c>
      <c r="H80" s="12" t="s">
        <v>306</v>
      </c>
      <c r="I80" s="12" t="s">
        <v>505</v>
      </c>
      <c r="J80" s="12" t="str">
        <f>"≥17h"</f>
        <v>≥17h</v>
      </c>
      <c r="K80" s="12" t="s">
        <v>512</v>
      </c>
      <c r="L80" s="69" t="s">
        <v>520</v>
      </c>
      <c r="M80" s="59" t="s">
        <v>373</v>
      </c>
      <c r="N80" s="78" t="s">
        <v>367</v>
      </c>
      <c r="O80" s="12" t="s">
        <v>358</v>
      </c>
      <c r="P80" s="15" t="s">
        <v>368</v>
      </c>
      <c r="Q80" s="92"/>
      <c r="R80" s="93"/>
      <c r="S80" s="93">
        <v>1</v>
      </c>
      <c r="T80" s="93">
        <v>1</v>
      </c>
      <c r="U80" s="93"/>
      <c r="V80" s="93">
        <v>1</v>
      </c>
      <c r="W80" s="93"/>
      <c r="X80" s="93"/>
      <c r="Y80" s="75"/>
      <c r="Z80" s="69" t="s">
        <v>520</v>
      </c>
      <c r="AA80" s="59" t="s">
        <v>373</v>
      </c>
      <c r="AB80" s="78" t="s">
        <v>367</v>
      </c>
      <c r="AC80" s="12" t="s">
        <v>358</v>
      </c>
      <c r="AD80" s="15" t="s">
        <v>368</v>
      </c>
      <c r="AE80" s="84"/>
      <c r="AF80" s="84">
        <v>1</v>
      </c>
      <c r="AG80" s="84"/>
      <c r="AH80" s="84"/>
      <c r="AI80" s="84"/>
      <c r="AJ80" s="84"/>
      <c r="AK80" s="84"/>
      <c r="AL80" s="84"/>
      <c r="AM80" s="85"/>
    </row>
    <row r="81" spans="1:39" ht="12" customHeight="1">
      <c r="A81" s="10">
        <v>75</v>
      </c>
      <c r="B81" s="98" t="s">
        <v>211</v>
      </c>
      <c r="C81" s="98" t="s">
        <v>211</v>
      </c>
      <c r="D81" s="11" t="s">
        <v>51</v>
      </c>
      <c r="E81" s="11" t="s">
        <v>303</v>
      </c>
      <c r="F81" s="12" t="s">
        <v>49</v>
      </c>
      <c r="G81" s="12" t="s">
        <v>310</v>
      </c>
      <c r="H81" s="12" t="s">
        <v>306</v>
      </c>
      <c r="I81" s="103" t="s">
        <v>504</v>
      </c>
      <c r="J81" s="12" t="str">
        <f>"≥17h"</f>
        <v>≥17h</v>
      </c>
      <c r="K81" s="12" t="s">
        <v>512</v>
      </c>
      <c r="L81" s="69" t="s">
        <v>518</v>
      </c>
      <c r="M81" s="59" t="s">
        <v>372</v>
      </c>
      <c r="N81" s="78" t="s">
        <v>308</v>
      </c>
      <c r="O81" s="12" t="s">
        <v>358</v>
      </c>
      <c r="P81" s="15" t="s">
        <v>368</v>
      </c>
      <c r="Q81" s="92">
        <v>1</v>
      </c>
      <c r="R81" s="93"/>
      <c r="S81" s="93"/>
      <c r="T81" s="93">
        <v>1</v>
      </c>
      <c r="U81" s="93"/>
      <c r="V81" s="93"/>
      <c r="W81" s="93"/>
      <c r="X81" s="93"/>
      <c r="Y81" s="75"/>
      <c r="Z81" s="69" t="s">
        <v>518</v>
      </c>
      <c r="AA81" s="59" t="s">
        <v>372</v>
      </c>
      <c r="AB81" s="78" t="s">
        <v>308</v>
      </c>
      <c r="AC81" s="12" t="s">
        <v>358</v>
      </c>
      <c r="AD81" s="15" t="s">
        <v>368</v>
      </c>
      <c r="AE81" s="84"/>
      <c r="AF81" s="84">
        <v>1</v>
      </c>
      <c r="AG81" s="84"/>
      <c r="AH81" s="84"/>
      <c r="AI81" s="84"/>
      <c r="AJ81" s="84"/>
      <c r="AK81" s="84"/>
      <c r="AL81" s="84"/>
      <c r="AM81" s="85"/>
    </row>
    <row r="82" spans="1:39" ht="12" customHeight="1">
      <c r="A82" s="10">
        <v>76</v>
      </c>
      <c r="B82" s="98" t="s">
        <v>211</v>
      </c>
      <c r="C82" s="98" t="s">
        <v>211</v>
      </c>
      <c r="D82" s="11" t="s">
        <v>51</v>
      </c>
      <c r="E82" s="11" t="s">
        <v>304</v>
      </c>
      <c r="F82" s="12" t="s">
        <v>48</v>
      </c>
      <c r="G82" s="12" t="s">
        <v>310</v>
      </c>
      <c r="H82" s="12" t="s">
        <v>306</v>
      </c>
      <c r="I82" s="103" t="s">
        <v>505</v>
      </c>
      <c r="J82" s="11" t="str">
        <f>"12-16h"</f>
        <v>12-16h</v>
      </c>
      <c r="K82" s="12" t="s">
        <v>512</v>
      </c>
      <c r="L82" s="69" t="s">
        <v>518</v>
      </c>
      <c r="M82" s="59" t="s">
        <v>372</v>
      </c>
      <c r="N82" s="78" t="s">
        <v>308</v>
      </c>
      <c r="O82" s="12" t="s">
        <v>358</v>
      </c>
      <c r="P82" s="15" t="s">
        <v>368</v>
      </c>
      <c r="Q82" s="92"/>
      <c r="R82" s="93"/>
      <c r="S82" s="93"/>
      <c r="T82" s="93">
        <v>1</v>
      </c>
      <c r="U82" s="93"/>
      <c r="V82" s="93"/>
      <c r="W82" s="93"/>
      <c r="X82" s="93"/>
      <c r="Y82" s="75"/>
      <c r="Z82" s="69" t="s">
        <v>518</v>
      </c>
      <c r="AA82" s="59" t="s">
        <v>372</v>
      </c>
      <c r="AB82" s="78" t="s">
        <v>308</v>
      </c>
      <c r="AC82" s="12" t="s">
        <v>358</v>
      </c>
      <c r="AD82" s="15" t="s">
        <v>368</v>
      </c>
      <c r="AE82" s="84"/>
      <c r="AF82" s="84"/>
      <c r="AG82" s="84"/>
      <c r="AH82" s="84"/>
      <c r="AI82" s="84">
        <v>1</v>
      </c>
      <c r="AJ82" s="84"/>
      <c r="AK82" s="84"/>
      <c r="AL82" s="84"/>
      <c r="AM82" s="85"/>
    </row>
    <row r="83" spans="1:39" ht="12" customHeight="1">
      <c r="A83" s="10">
        <v>77</v>
      </c>
      <c r="B83" s="98" t="s">
        <v>106</v>
      </c>
      <c r="C83" s="98" t="s">
        <v>71</v>
      </c>
      <c r="D83" s="11" t="s">
        <v>25</v>
      </c>
      <c r="E83" s="11" t="s">
        <v>304</v>
      </c>
      <c r="F83" s="12" t="s">
        <v>48</v>
      </c>
      <c r="G83" s="12" t="s">
        <v>310</v>
      </c>
      <c r="H83" s="12" t="s">
        <v>306</v>
      </c>
      <c r="I83" s="103" t="s">
        <v>504</v>
      </c>
      <c r="J83" s="12" t="str">
        <f>"≥17h"</f>
        <v>≥17h</v>
      </c>
      <c r="K83" s="12" t="s">
        <v>513</v>
      </c>
      <c r="L83" s="69" t="s">
        <v>520</v>
      </c>
      <c r="M83" s="59" t="s">
        <v>373</v>
      </c>
      <c r="N83" s="78" t="s">
        <v>308</v>
      </c>
      <c r="O83" s="12" t="s">
        <v>358</v>
      </c>
      <c r="P83" s="15" t="s">
        <v>368</v>
      </c>
      <c r="Q83" s="92"/>
      <c r="R83" s="93">
        <v>1</v>
      </c>
      <c r="S83" s="93"/>
      <c r="T83" s="93">
        <v>1</v>
      </c>
      <c r="U83" s="93"/>
      <c r="V83" s="93"/>
      <c r="W83" s="93"/>
      <c r="X83" s="93"/>
      <c r="Y83" s="75"/>
      <c r="Z83" s="69" t="s">
        <v>520</v>
      </c>
      <c r="AA83" s="59" t="s">
        <v>373</v>
      </c>
      <c r="AB83" s="78" t="s">
        <v>308</v>
      </c>
      <c r="AC83" s="12" t="s">
        <v>358</v>
      </c>
      <c r="AD83" s="15" t="s">
        <v>368</v>
      </c>
      <c r="AE83" s="84"/>
      <c r="AF83" s="84">
        <v>1</v>
      </c>
      <c r="AG83" s="84"/>
      <c r="AH83" s="84"/>
      <c r="AI83" s="84"/>
      <c r="AJ83" s="84"/>
      <c r="AK83" s="84"/>
      <c r="AL83" s="84"/>
      <c r="AM83" s="85"/>
    </row>
    <row r="84" spans="1:39" ht="12" customHeight="1">
      <c r="A84" s="10">
        <v>78</v>
      </c>
      <c r="B84" s="98" t="s">
        <v>211</v>
      </c>
      <c r="C84" s="98" t="s">
        <v>211</v>
      </c>
      <c r="D84" s="11" t="s">
        <v>52</v>
      </c>
      <c r="E84" s="11" t="s">
        <v>303</v>
      </c>
      <c r="F84" s="12" t="s">
        <v>48</v>
      </c>
      <c r="G84" s="12" t="s">
        <v>510</v>
      </c>
      <c r="H84" s="12" t="s">
        <v>307</v>
      </c>
      <c r="I84" s="103" t="s">
        <v>504</v>
      </c>
      <c r="J84" s="12" t="str">
        <f>"≥17h"</f>
        <v>≥17h</v>
      </c>
      <c r="K84" s="12" t="s">
        <v>513</v>
      </c>
      <c r="L84" s="69" t="s">
        <v>518</v>
      </c>
      <c r="M84" s="59" t="s">
        <v>372</v>
      </c>
      <c r="N84" s="78" t="s">
        <v>308</v>
      </c>
      <c r="O84" s="12" t="s">
        <v>358</v>
      </c>
      <c r="P84" s="15" t="s">
        <v>368</v>
      </c>
      <c r="Q84" s="92"/>
      <c r="R84" s="93"/>
      <c r="S84" s="93"/>
      <c r="T84" s="93">
        <v>1</v>
      </c>
      <c r="U84" s="93"/>
      <c r="V84" s="93"/>
      <c r="W84" s="93"/>
      <c r="X84" s="93"/>
      <c r="Y84" s="75"/>
      <c r="Z84" s="69" t="s">
        <v>518</v>
      </c>
      <c r="AA84" s="59" t="s">
        <v>372</v>
      </c>
      <c r="AB84" s="78" t="s">
        <v>308</v>
      </c>
      <c r="AC84" s="12" t="s">
        <v>358</v>
      </c>
      <c r="AD84" s="15" t="s">
        <v>368</v>
      </c>
      <c r="AE84" s="84"/>
      <c r="AF84" s="84"/>
      <c r="AG84" s="84"/>
      <c r="AH84" s="84"/>
      <c r="AI84" s="84">
        <v>1</v>
      </c>
      <c r="AJ84" s="84"/>
      <c r="AK84" s="84"/>
      <c r="AL84" s="84"/>
      <c r="AM84" s="85"/>
    </row>
    <row r="85" spans="1:39" ht="12" customHeight="1">
      <c r="A85" s="10">
        <v>79</v>
      </c>
      <c r="B85" s="98" t="s">
        <v>108</v>
      </c>
      <c r="C85" s="98" t="s">
        <v>71</v>
      </c>
      <c r="D85" s="11" t="s">
        <v>25</v>
      </c>
      <c r="E85" s="11" t="s">
        <v>304</v>
      </c>
      <c r="F85" s="12" t="s">
        <v>48</v>
      </c>
      <c r="G85" s="11" t="s">
        <v>511</v>
      </c>
      <c r="H85" s="12" t="s">
        <v>308</v>
      </c>
      <c r="I85" s="11" t="s">
        <v>504</v>
      </c>
      <c r="J85" s="12" t="str">
        <f>"≥17h"</f>
        <v>≥17h</v>
      </c>
      <c r="K85" s="12" t="s">
        <v>513</v>
      </c>
      <c r="L85" s="69" t="s">
        <v>520</v>
      </c>
      <c r="M85" s="59" t="s">
        <v>374</v>
      </c>
      <c r="N85" s="78" t="s">
        <v>308</v>
      </c>
      <c r="O85" s="12" t="s">
        <v>358</v>
      </c>
      <c r="P85" s="15" t="s">
        <v>368</v>
      </c>
      <c r="Q85" s="92"/>
      <c r="R85" s="93"/>
      <c r="S85" s="93"/>
      <c r="T85" s="93">
        <v>1</v>
      </c>
      <c r="U85" s="93"/>
      <c r="V85" s="93"/>
      <c r="W85" s="93"/>
      <c r="X85" s="93"/>
      <c r="Y85" s="75"/>
      <c r="Z85" s="69" t="s">
        <v>520</v>
      </c>
      <c r="AA85" s="59" t="s">
        <v>374</v>
      </c>
      <c r="AB85" s="78" t="s">
        <v>308</v>
      </c>
      <c r="AC85" s="12" t="s">
        <v>358</v>
      </c>
      <c r="AD85" s="15" t="s">
        <v>368</v>
      </c>
      <c r="AE85" s="84"/>
      <c r="AF85" s="84"/>
      <c r="AG85" s="84"/>
      <c r="AH85" s="84"/>
      <c r="AI85" s="84"/>
      <c r="AJ85" s="84"/>
      <c r="AK85" s="84"/>
      <c r="AL85" s="84"/>
      <c r="AM85" s="85">
        <v>1</v>
      </c>
    </row>
    <row r="86" spans="1:39" ht="12" customHeight="1">
      <c r="A86" s="10">
        <v>80</v>
      </c>
      <c r="B86" s="98" t="s">
        <v>211</v>
      </c>
      <c r="C86" s="98" t="s">
        <v>211</v>
      </c>
      <c r="D86" s="11" t="s">
        <v>51</v>
      </c>
      <c r="E86" s="11" t="s">
        <v>303</v>
      </c>
      <c r="F86" s="12" t="s">
        <v>48</v>
      </c>
      <c r="G86" s="12" t="s">
        <v>310</v>
      </c>
      <c r="H86" s="12" t="s">
        <v>307</v>
      </c>
      <c r="I86" s="103" t="s">
        <v>504</v>
      </c>
      <c r="J86" s="11" t="str">
        <f>"12-16h"</f>
        <v>12-16h</v>
      </c>
      <c r="K86" s="12" t="s">
        <v>513</v>
      </c>
      <c r="L86" s="69" t="s">
        <v>518</v>
      </c>
      <c r="M86" s="59" t="s">
        <v>372</v>
      </c>
      <c r="N86" s="78" t="s">
        <v>308</v>
      </c>
      <c r="O86" s="12" t="s">
        <v>358</v>
      </c>
      <c r="P86" s="15" t="s">
        <v>368</v>
      </c>
      <c r="Q86" s="92"/>
      <c r="R86" s="93"/>
      <c r="S86" s="93"/>
      <c r="T86" s="93">
        <v>1</v>
      </c>
      <c r="U86" s="93"/>
      <c r="V86" s="93"/>
      <c r="W86" s="93"/>
      <c r="X86" s="93"/>
      <c r="Y86" s="75"/>
      <c r="Z86" s="69" t="s">
        <v>518</v>
      </c>
      <c r="AA86" s="59" t="s">
        <v>372</v>
      </c>
      <c r="AB86" s="78" t="s">
        <v>308</v>
      </c>
      <c r="AC86" s="12" t="s">
        <v>358</v>
      </c>
      <c r="AD86" s="15" t="s">
        <v>368</v>
      </c>
      <c r="AE86" s="84"/>
      <c r="AF86" s="84"/>
      <c r="AG86" s="84"/>
      <c r="AH86" s="84"/>
      <c r="AI86" s="84">
        <v>1</v>
      </c>
      <c r="AJ86" s="84"/>
      <c r="AK86" s="84"/>
      <c r="AL86" s="84"/>
      <c r="AM86" s="85"/>
    </row>
    <row r="87" spans="1:39" ht="12" customHeight="1">
      <c r="A87" s="10">
        <v>81</v>
      </c>
      <c r="B87" s="98" t="s">
        <v>250</v>
      </c>
      <c r="C87" s="98" t="s">
        <v>245</v>
      </c>
      <c r="D87" s="11" t="s">
        <v>52</v>
      </c>
      <c r="E87" s="11" t="s">
        <v>303</v>
      </c>
      <c r="F87" s="12" t="s">
        <v>48</v>
      </c>
      <c r="G87" s="11" t="s">
        <v>511</v>
      </c>
      <c r="H87" s="12" t="s">
        <v>306</v>
      </c>
      <c r="I87" s="103" t="s">
        <v>504</v>
      </c>
      <c r="J87" s="12" t="str">
        <f>"≥17h"</f>
        <v>≥17h</v>
      </c>
      <c r="K87" s="12" t="s">
        <v>512</v>
      </c>
      <c r="L87" s="69" t="s">
        <v>520</v>
      </c>
      <c r="M87" s="59" t="s">
        <v>372</v>
      </c>
      <c r="N87" s="78" t="s">
        <v>308</v>
      </c>
      <c r="O87" s="12" t="s">
        <v>358</v>
      </c>
      <c r="P87" s="15" t="s">
        <v>368</v>
      </c>
      <c r="Q87" s="92"/>
      <c r="R87" s="93">
        <v>1</v>
      </c>
      <c r="S87" s="93"/>
      <c r="T87" s="93">
        <v>1</v>
      </c>
      <c r="U87" s="93"/>
      <c r="V87" s="93"/>
      <c r="W87" s="93"/>
      <c r="X87" s="93"/>
      <c r="Y87" s="75"/>
      <c r="Z87" s="69" t="s">
        <v>520</v>
      </c>
      <c r="AA87" s="59" t="s">
        <v>372</v>
      </c>
      <c r="AB87" s="78" t="s">
        <v>308</v>
      </c>
      <c r="AC87" s="12" t="s">
        <v>358</v>
      </c>
      <c r="AD87" s="15" t="s">
        <v>368</v>
      </c>
      <c r="AE87" s="84"/>
      <c r="AF87" s="84">
        <v>1</v>
      </c>
      <c r="AG87" s="84"/>
      <c r="AH87" s="84"/>
      <c r="AI87" s="84"/>
      <c r="AJ87" s="84"/>
      <c r="AK87" s="84"/>
      <c r="AL87" s="84"/>
      <c r="AM87" s="85"/>
    </row>
    <row r="88" spans="1:39" ht="12" customHeight="1">
      <c r="A88" s="10">
        <v>82</v>
      </c>
      <c r="B88" s="98" t="s">
        <v>243</v>
      </c>
      <c r="C88" s="98" t="s">
        <v>85</v>
      </c>
      <c r="D88" s="11" t="s">
        <v>25</v>
      </c>
      <c r="E88" s="11" t="s">
        <v>303</v>
      </c>
      <c r="F88" s="75" t="s">
        <v>47</v>
      </c>
      <c r="G88" s="12" t="s">
        <v>310</v>
      </c>
      <c r="H88" s="12" t="s">
        <v>306</v>
      </c>
      <c r="I88" s="103" t="s">
        <v>504</v>
      </c>
      <c r="J88" s="11" t="str">
        <f>"12-16h"</f>
        <v>12-16h</v>
      </c>
      <c r="K88" s="12" t="s">
        <v>512</v>
      </c>
      <c r="L88" s="69" t="s">
        <v>518</v>
      </c>
      <c r="M88" s="59" t="s">
        <v>371</v>
      </c>
      <c r="N88" s="78" t="s">
        <v>308</v>
      </c>
      <c r="O88" s="12" t="s">
        <v>358</v>
      </c>
      <c r="P88" s="15" t="s">
        <v>368</v>
      </c>
      <c r="Q88" s="92"/>
      <c r="R88" s="93"/>
      <c r="S88" s="93"/>
      <c r="T88" s="93">
        <v>1</v>
      </c>
      <c r="U88" s="93"/>
      <c r="V88" s="93"/>
      <c r="W88" s="93"/>
      <c r="X88" s="93"/>
      <c r="Y88" s="75"/>
      <c r="Z88" s="69" t="s">
        <v>518</v>
      </c>
      <c r="AA88" s="59" t="s">
        <v>371</v>
      </c>
      <c r="AB88" s="78" t="s">
        <v>308</v>
      </c>
      <c r="AC88" s="12" t="s">
        <v>358</v>
      </c>
      <c r="AD88" s="15" t="s">
        <v>368</v>
      </c>
      <c r="AE88" s="84"/>
      <c r="AF88" s="84">
        <v>1</v>
      </c>
      <c r="AG88" s="84"/>
      <c r="AH88" s="84"/>
      <c r="AI88" s="84"/>
      <c r="AJ88" s="84"/>
      <c r="AK88" s="84"/>
      <c r="AL88" s="84"/>
      <c r="AM88" s="85"/>
    </row>
    <row r="89" spans="1:39" ht="12" customHeight="1">
      <c r="A89" s="10">
        <v>83</v>
      </c>
      <c r="B89" s="98" t="s">
        <v>243</v>
      </c>
      <c r="C89" s="98" t="s">
        <v>85</v>
      </c>
      <c r="D89" s="11" t="s">
        <v>51</v>
      </c>
      <c r="E89" s="11" t="s">
        <v>304</v>
      </c>
      <c r="F89" s="12" t="s">
        <v>50</v>
      </c>
      <c r="G89" s="12" t="s">
        <v>310</v>
      </c>
      <c r="H89" s="12" t="s">
        <v>306</v>
      </c>
      <c r="I89" s="103" t="s">
        <v>504</v>
      </c>
      <c r="J89" s="12" t="str">
        <f>"≥17h"</f>
        <v>≥17h</v>
      </c>
      <c r="K89" s="12" t="s">
        <v>512</v>
      </c>
      <c r="L89" s="69" t="s">
        <v>518</v>
      </c>
      <c r="M89" s="59" t="s">
        <v>371</v>
      </c>
      <c r="N89" s="78" t="s">
        <v>308</v>
      </c>
      <c r="O89" s="12" t="s">
        <v>358</v>
      </c>
      <c r="P89" s="15" t="s">
        <v>368</v>
      </c>
      <c r="Q89" s="92"/>
      <c r="R89" s="93"/>
      <c r="S89" s="93"/>
      <c r="T89" s="93">
        <v>1</v>
      </c>
      <c r="U89" s="93"/>
      <c r="V89" s="93"/>
      <c r="W89" s="93"/>
      <c r="X89" s="93"/>
      <c r="Y89" s="75"/>
      <c r="Z89" s="69" t="s">
        <v>518</v>
      </c>
      <c r="AA89" s="59" t="s">
        <v>371</v>
      </c>
      <c r="AB89" s="78" t="s">
        <v>308</v>
      </c>
      <c r="AC89" s="12" t="s">
        <v>358</v>
      </c>
      <c r="AD89" s="15" t="s">
        <v>368</v>
      </c>
      <c r="AE89" s="84"/>
      <c r="AF89" s="84"/>
      <c r="AG89" s="84"/>
      <c r="AH89" s="84"/>
      <c r="AI89" s="84">
        <v>1</v>
      </c>
      <c r="AJ89" s="84"/>
      <c r="AK89" s="84"/>
      <c r="AL89" s="84"/>
      <c r="AM89" s="85"/>
    </row>
    <row r="90" spans="1:39" ht="12" customHeight="1">
      <c r="A90" s="10">
        <v>84</v>
      </c>
      <c r="B90" s="98" t="s">
        <v>248</v>
      </c>
      <c r="C90" s="98" t="s">
        <v>245</v>
      </c>
      <c r="D90" s="11" t="s">
        <v>51</v>
      </c>
      <c r="E90" s="11" t="s">
        <v>303</v>
      </c>
      <c r="F90" s="12" t="s">
        <v>48</v>
      </c>
      <c r="G90" s="12" t="s">
        <v>310</v>
      </c>
      <c r="H90" s="12" t="s">
        <v>306</v>
      </c>
      <c r="I90" s="103" t="s">
        <v>505</v>
      </c>
      <c r="J90" s="12" t="str">
        <f>"≥17h"</f>
        <v>≥17h</v>
      </c>
      <c r="K90" s="12" t="s">
        <v>47</v>
      </c>
      <c r="L90" s="69" t="s">
        <v>520</v>
      </c>
      <c r="M90" s="59" t="s">
        <v>373</v>
      </c>
      <c r="N90" s="78" t="s">
        <v>308</v>
      </c>
      <c r="O90" s="12" t="s">
        <v>358</v>
      </c>
      <c r="P90" s="15" t="s">
        <v>368</v>
      </c>
      <c r="Q90" s="92"/>
      <c r="R90" s="93"/>
      <c r="S90" s="93">
        <v>1</v>
      </c>
      <c r="T90" s="93">
        <v>1</v>
      </c>
      <c r="U90" s="93"/>
      <c r="V90" s="93"/>
      <c r="W90" s="93">
        <v>1</v>
      </c>
      <c r="X90" s="93"/>
      <c r="Y90" s="75"/>
      <c r="Z90" s="69" t="s">
        <v>520</v>
      </c>
      <c r="AA90" s="59" t="s">
        <v>373</v>
      </c>
      <c r="AB90" s="78" t="s">
        <v>308</v>
      </c>
      <c r="AC90" s="12" t="s">
        <v>358</v>
      </c>
      <c r="AD90" s="15" t="s">
        <v>368</v>
      </c>
      <c r="AE90" s="84"/>
      <c r="AF90" s="84"/>
      <c r="AG90" s="84"/>
      <c r="AH90" s="84"/>
      <c r="AI90" s="84"/>
      <c r="AJ90" s="84"/>
      <c r="AK90" s="84"/>
      <c r="AL90" s="84"/>
      <c r="AM90" s="85">
        <v>1</v>
      </c>
    </row>
    <row r="91" spans="1:39" ht="12" customHeight="1">
      <c r="A91" s="10">
        <v>85</v>
      </c>
      <c r="B91" s="98" t="s">
        <v>243</v>
      </c>
      <c r="C91" s="98" t="s">
        <v>85</v>
      </c>
      <c r="D91" s="11" t="s">
        <v>25</v>
      </c>
      <c r="E91" s="11" t="s">
        <v>304</v>
      </c>
      <c r="F91" s="12" t="s">
        <v>50</v>
      </c>
      <c r="G91" s="12" t="s">
        <v>310</v>
      </c>
      <c r="H91" s="12" t="s">
        <v>306</v>
      </c>
      <c r="I91" s="12" t="s">
        <v>505</v>
      </c>
      <c r="J91" s="11" t="str">
        <f>"≤12h"</f>
        <v>≤12h</v>
      </c>
      <c r="K91" s="12" t="s">
        <v>512</v>
      </c>
      <c r="L91" s="69" t="s">
        <v>518</v>
      </c>
      <c r="M91" s="59" t="s">
        <v>371</v>
      </c>
      <c r="N91" s="78" t="s">
        <v>308</v>
      </c>
      <c r="O91" s="12" t="s">
        <v>358</v>
      </c>
      <c r="P91" s="15" t="s">
        <v>368</v>
      </c>
      <c r="Q91" s="92"/>
      <c r="R91" s="93"/>
      <c r="S91" s="93"/>
      <c r="T91" s="93">
        <v>1</v>
      </c>
      <c r="U91" s="93"/>
      <c r="V91" s="93"/>
      <c r="W91" s="93"/>
      <c r="X91" s="93"/>
      <c r="Y91" s="75"/>
      <c r="Z91" s="69" t="s">
        <v>518</v>
      </c>
      <c r="AA91" s="59" t="s">
        <v>371</v>
      </c>
      <c r="AB91" s="78" t="s">
        <v>308</v>
      </c>
      <c r="AC91" s="12" t="s">
        <v>358</v>
      </c>
      <c r="AD91" s="15" t="s">
        <v>368</v>
      </c>
      <c r="AE91" s="84"/>
      <c r="AF91" s="84">
        <v>1</v>
      </c>
      <c r="AG91" s="84"/>
      <c r="AH91" s="84"/>
      <c r="AI91" s="84"/>
      <c r="AJ91" s="84"/>
      <c r="AK91" s="84"/>
      <c r="AL91" s="84"/>
      <c r="AM91" s="85"/>
    </row>
    <row r="92" spans="1:39" ht="12" customHeight="1">
      <c r="A92" s="10">
        <v>86</v>
      </c>
      <c r="B92" s="98" t="s">
        <v>65</v>
      </c>
      <c r="C92" s="98" t="s">
        <v>65</v>
      </c>
      <c r="D92" s="11" t="s">
        <v>25</v>
      </c>
      <c r="E92" s="11" t="s">
        <v>303</v>
      </c>
      <c r="F92" s="12" t="s">
        <v>48</v>
      </c>
      <c r="G92" s="12" t="s">
        <v>310</v>
      </c>
      <c r="H92" s="12" t="s">
        <v>306</v>
      </c>
      <c r="I92" s="103" t="s">
        <v>505</v>
      </c>
      <c r="J92" s="11" t="str">
        <f>"≤12h"</f>
        <v>≤12h</v>
      </c>
      <c r="K92" s="12" t="s">
        <v>513</v>
      </c>
      <c r="L92" s="69" t="s">
        <v>518</v>
      </c>
      <c r="M92" s="59" t="s">
        <v>371</v>
      </c>
      <c r="N92" s="78" t="s">
        <v>308</v>
      </c>
      <c r="O92" s="12" t="s">
        <v>358</v>
      </c>
      <c r="P92" s="15" t="s">
        <v>368</v>
      </c>
      <c r="Q92" s="92"/>
      <c r="R92" s="93"/>
      <c r="S92" s="93"/>
      <c r="T92" s="93">
        <v>1</v>
      </c>
      <c r="U92" s="93"/>
      <c r="V92" s="93"/>
      <c r="W92" s="93"/>
      <c r="X92" s="93"/>
      <c r="Y92" s="75"/>
      <c r="Z92" s="69" t="s">
        <v>518</v>
      </c>
      <c r="AA92" s="59" t="s">
        <v>371</v>
      </c>
      <c r="AB92" s="78" t="s">
        <v>308</v>
      </c>
      <c r="AC92" s="12" t="s">
        <v>358</v>
      </c>
      <c r="AD92" s="15" t="s">
        <v>368</v>
      </c>
      <c r="AE92" s="84"/>
      <c r="AF92" s="84"/>
      <c r="AG92" s="84"/>
      <c r="AH92" s="84"/>
      <c r="AI92" s="84">
        <v>1</v>
      </c>
      <c r="AJ92" s="84"/>
      <c r="AK92" s="84"/>
      <c r="AL92" s="84"/>
      <c r="AM92" s="85"/>
    </row>
    <row r="93" spans="1:39" ht="12" customHeight="1">
      <c r="A93" s="10">
        <v>87</v>
      </c>
      <c r="B93" s="98" t="s">
        <v>134</v>
      </c>
      <c r="C93" s="98" t="s">
        <v>131</v>
      </c>
      <c r="D93" s="11" t="s">
        <v>51</v>
      </c>
      <c r="E93" s="11" t="s">
        <v>304</v>
      </c>
      <c r="F93" s="12" t="s">
        <v>50</v>
      </c>
      <c r="G93" s="11" t="s">
        <v>511</v>
      </c>
      <c r="H93" s="12" t="s">
        <v>306</v>
      </c>
      <c r="I93" s="103" t="s">
        <v>504</v>
      </c>
      <c r="J93" s="12" t="str">
        <f t="shared" ref="J93:J101" si="3">"≥17h"</f>
        <v>≥17h</v>
      </c>
      <c r="K93" s="12" t="s">
        <v>47</v>
      </c>
      <c r="L93" s="69" t="s">
        <v>519</v>
      </c>
      <c r="M93" s="59" t="s">
        <v>374</v>
      </c>
      <c r="N93" s="78" t="s">
        <v>308</v>
      </c>
      <c r="O93" s="12" t="s">
        <v>358</v>
      </c>
      <c r="P93" s="15" t="s">
        <v>368</v>
      </c>
      <c r="Q93" s="92"/>
      <c r="R93" s="93"/>
      <c r="S93" s="93"/>
      <c r="T93" s="93">
        <v>1</v>
      </c>
      <c r="U93" s="93"/>
      <c r="V93" s="93"/>
      <c r="W93" s="93"/>
      <c r="X93" s="93"/>
      <c r="Y93" s="75"/>
      <c r="Z93" s="69" t="s">
        <v>519</v>
      </c>
      <c r="AA93" s="59" t="s">
        <v>374</v>
      </c>
      <c r="AB93" s="78" t="s">
        <v>308</v>
      </c>
      <c r="AC93" s="12" t="s">
        <v>358</v>
      </c>
      <c r="AD93" s="15" t="s">
        <v>368</v>
      </c>
      <c r="AE93" s="84"/>
      <c r="AF93" s="84">
        <v>1</v>
      </c>
      <c r="AG93" s="84"/>
      <c r="AH93" s="84"/>
      <c r="AI93" s="84"/>
      <c r="AJ93" s="84"/>
      <c r="AK93" s="84"/>
      <c r="AL93" s="84"/>
      <c r="AM93" s="85"/>
    </row>
    <row r="94" spans="1:39" ht="12" customHeight="1">
      <c r="A94" s="10">
        <v>88</v>
      </c>
      <c r="B94" s="98" t="s">
        <v>134</v>
      </c>
      <c r="C94" s="98" t="s">
        <v>131</v>
      </c>
      <c r="D94" s="11" t="s">
        <v>51</v>
      </c>
      <c r="E94" s="11" t="s">
        <v>303</v>
      </c>
      <c r="F94" s="12" t="s">
        <v>49</v>
      </c>
      <c r="G94" s="11" t="s">
        <v>511</v>
      </c>
      <c r="H94" s="12" t="s">
        <v>307</v>
      </c>
      <c r="I94" s="103" t="s">
        <v>504</v>
      </c>
      <c r="J94" s="12" t="str">
        <f t="shared" si="3"/>
        <v>≥17h</v>
      </c>
      <c r="K94" s="12" t="s">
        <v>47</v>
      </c>
      <c r="L94" s="69" t="s">
        <v>519</v>
      </c>
      <c r="M94" s="59" t="s">
        <v>373</v>
      </c>
      <c r="N94" s="78" t="s">
        <v>308</v>
      </c>
      <c r="O94" s="12" t="s">
        <v>358</v>
      </c>
      <c r="P94" s="15" t="s">
        <v>368</v>
      </c>
      <c r="Q94" s="92"/>
      <c r="R94" s="93"/>
      <c r="S94" s="93">
        <v>1</v>
      </c>
      <c r="T94" s="93">
        <v>1</v>
      </c>
      <c r="U94" s="93"/>
      <c r="V94" s="93"/>
      <c r="W94" s="93"/>
      <c r="X94" s="93"/>
      <c r="Y94" s="75"/>
      <c r="Z94" s="69" t="s">
        <v>519</v>
      </c>
      <c r="AA94" s="59" t="s">
        <v>373</v>
      </c>
      <c r="AB94" s="78" t="s">
        <v>308</v>
      </c>
      <c r="AC94" s="12" t="s">
        <v>358</v>
      </c>
      <c r="AD94" s="15" t="s">
        <v>368</v>
      </c>
      <c r="AE94" s="84">
        <v>1</v>
      </c>
      <c r="AF94" s="84"/>
      <c r="AG94" s="84"/>
      <c r="AH94" s="84"/>
      <c r="AI94" s="84"/>
      <c r="AJ94" s="84"/>
      <c r="AK94" s="84"/>
      <c r="AL94" s="84"/>
      <c r="AM94" s="85">
        <v>1</v>
      </c>
    </row>
    <row r="95" spans="1:39" ht="12" customHeight="1">
      <c r="A95" s="10">
        <v>89</v>
      </c>
      <c r="B95" s="98" t="s">
        <v>67</v>
      </c>
      <c r="C95" s="98" t="s">
        <v>67</v>
      </c>
      <c r="D95" s="11" t="s">
        <v>51</v>
      </c>
      <c r="E95" s="11" t="s">
        <v>304</v>
      </c>
      <c r="F95" s="12" t="s">
        <v>50</v>
      </c>
      <c r="G95" s="12" t="s">
        <v>310</v>
      </c>
      <c r="H95" s="12" t="s">
        <v>306</v>
      </c>
      <c r="I95" s="103" t="s">
        <v>504</v>
      </c>
      <c r="J95" s="12" t="str">
        <f t="shared" si="3"/>
        <v>≥17h</v>
      </c>
      <c r="K95" s="12" t="s">
        <v>512</v>
      </c>
      <c r="L95" s="69" t="s">
        <v>518</v>
      </c>
      <c r="M95" s="59" t="s">
        <v>372</v>
      </c>
      <c r="N95" s="78" t="s">
        <v>308</v>
      </c>
      <c r="O95" s="12" t="s">
        <v>358</v>
      </c>
      <c r="P95" s="15" t="s">
        <v>368</v>
      </c>
      <c r="Q95" s="92"/>
      <c r="R95" s="93"/>
      <c r="S95" s="93"/>
      <c r="T95" s="93">
        <v>1</v>
      </c>
      <c r="U95" s="93"/>
      <c r="V95" s="93"/>
      <c r="W95" s="93"/>
      <c r="X95" s="93"/>
      <c r="Y95" s="75"/>
      <c r="Z95" s="69" t="s">
        <v>518</v>
      </c>
      <c r="AA95" s="59" t="s">
        <v>372</v>
      </c>
      <c r="AB95" s="78" t="s">
        <v>308</v>
      </c>
      <c r="AC95" s="12" t="s">
        <v>358</v>
      </c>
      <c r="AD95" s="15" t="s">
        <v>368</v>
      </c>
      <c r="AE95" s="84"/>
      <c r="AF95" s="84">
        <v>1</v>
      </c>
      <c r="AG95" s="84"/>
      <c r="AH95" s="84"/>
      <c r="AI95" s="84"/>
      <c r="AJ95" s="84"/>
      <c r="AK95" s="84"/>
      <c r="AL95" s="84"/>
      <c r="AM95" s="85"/>
    </row>
    <row r="96" spans="1:39" ht="12" customHeight="1">
      <c r="A96" s="10">
        <v>90</v>
      </c>
      <c r="B96" s="98" t="s">
        <v>139</v>
      </c>
      <c r="C96" s="98" t="s">
        <v>131</v>
      </c>
      <c r="D96" s="11" t="s">
        <v>52</v>
      </c>
      <c r="E96" s="11" t="s">
        <v>304</v>
      </c>
      <c r="F96" s="12" t="s">
        <v>50</v>
      </c>
      <c r="G96" s="11" t="s">
        <v>511</v>
      </c>
      <c r="H96" s="12" t="s">
        <v>306</v>
      </c>
      <c r="I96" s="103" t="s">
        <v>505</v>
      </c>
      <c r="J96" s="12" t="str">
        <f t="shared" si="3"/>
        <v>≥17h</v>
      </c>
      <c r="K96" s="12" t="s">
        <v>47</v>
      </c>
      <c r="L96" s="69" t="s">
        <v>519</v>
      </c>
      <c r="M96" s="59" t="s">
        <v>374</v>
      </c>
      <c r="N96" s="78" t="s">
        <v>367</v>
      </c>
      <c r="O96" s="12" t="s">
        <v>358</v>
      </c>
      <c r="P96" s="15" t="s">
        <v>368</v>
      </c>
      <c r="Q96" s="92"/>
      <c r="R96" s="93"/>
      <c r="S96" s="93"/>
      <c r="T96" s="93">
        <v>1</v>
      </c>
      <c r="U96" s="93"/>
      <c r="V96" s="93">
        <v>1</v>
      </c>
      <c r="W96" s="93">
        <v>1</v>
      </c>
      <c r="X96" s="93"/>
      <c r="Y96" s="75"/>
      <c r="Z96" s="69" t="s">
        <v>519</v>
      </c>
      <c r="AA96" s="59" t="s">
        <v>374</v>
      </c>
      <c r="AB96" s="78" t="s">
        <v>367</v>
      </c>
      <c r="AC96" s="12" t="s">
        <v>358</v>
      </c>
      <c r="AD96" s="15" t="s">
        <v>368</v>
      </c>
      <c r="AE96" s="84"/>
      <c r="AF96" s="84">
        <v>1</v>
      </c>
      <c r="AG96" s="84"/>
      <c r="AH96" s="84"/>
      <c r="AI96" s="84"/>
      <c r="AJ96" s="84"/>
      <c r="AK96" s="84"/>
      <c r="AL96" s="84"/>
      <c r="AM96" s="85"/>
    </row>
    <row r="97" spans="1:39" ht="12" customHeight="1">
      <c r="A97" s="10">
        <v>91</v>
      </c>
      <c r="B97" s="98" t="s">
        <v>225</v>
      </c>
      <c r="C97" s="98" t="s">
        <v>69</v>
      </c>
      <c r="D97" s="11" t="s">
        <v>52</v>
      </c>
      <c r="E97" s="11" t="s">
        <v>303</v>
      </c>
      <c r="F97" s="12" t="s">
        <v>49</v>
      </c>
      <c r="G97" s="11" t="s">
        <v>511</v>
      </c>
      <c r="H97" s="12" t="s">
        <v>306</v>
      </c>
      <c r="I97" s="11" t="s">
        <v>504</v>
      </c>
      <c r="J97" s="12" t="str">
        <f t="shared" si="3"/>
        <v>≥17h</v>
      </c>
      <c r="K97" s="12" t="s">
        <v>512</v>
      </c>
      <c r="L97" s="69" t="s">
        <v>518</v>
      </c>
      <c r="M97" s="59" t="s">
        <v>371</v>
      </c>
      <c r="N97" s="78" t="s">
        <v>308</v>
      </c>
      <c r="O97" s="12" t="s">
        <v>358</v>
      </c>
      <c r="P97" s="15" t="s">
        <v>368</v>
      </c>
      <c r="Q97" s="92">
        <v>1</v>
      </c>
      <c r="R97" s="93"/>
      <c r="S97" s="93"/>
      <c r="T97" s="93">
        <v>1</v>
      </c>
      <c r="U97" s="93"/>
      <c r="V97" s="93"/>
      <c r="W97" s="93"/>
      <c r="X97" s="93"/>
      <c r="Y97" s="75"/>
      <c r="Z97" s="69" t="s">
        <v>518</v>
      </c>
      <c r="AA97" s="59" t="s">
        <v>371</v>
      </c>
      <c r="AB97" s="78" t="s">
        <v>308</v>
      </c>
      <c r="AC97" s="12" t="s">
        <v>358</v>
      </c>
      <c r="AD97" s="15" t="s">
        <v>368</v>
      </c>
      <c r="AE97" s="84"/>
      <c r="AF97" s="84"/>
      <c r="AG97" s="84"/>
      <c r="AH97" s="84"/>
      <c r="AI97" s="84">
        <v>1</v>
      </c>
      <c r="AJ97" s="84"/>
      <c r="AK97" s="84"/>
      <c r="AL97" s="84"/>
      <c r="AM97" s="85"/>
    </row>
    <row r="98" spans="1:39" ht="12" customHeight="1">
      <c r="A98" s="10">
        <v>92</v>
      </c>
      <c r="B98" s="98" t="s">
        <v>74</v>
      </c>
      <c r="C98" s="98" t="s">
        <v>75</v>
      </c>
      <c r="D98" s="11" t="s">
        <v>51</v>
      </c>
      <c r="E98" s="11" t="s">
        <v>304</v>
      </c>
      <c r="F98" s="12" t="s">
        <v>48</v>
      </c>
      <c r="G98" s="12" t="s">
        <v>310</v>
      </c>
      <c r="H98" s="12" t="s">
        <v>306</v>
      </c>
      <c r="I98" s="103" t="s">
        <v>505</v>
      </c>
      <c r="J98" s="12" t="str">
        <f t="shared" si="3"/>
        <v>≥17h</v>
      </c>
      <c r="K98" s="12" t="s">
        <v>47</v>
      </c>
      <c r="L98" s="69" t="s">
        <v>519</v>
      </c>
      <c r="M98" s="59" t="s">
        <v>373</v>
      </c>
      <c r="N98" s="78" t="s">
        <v>308</v>
      </c>
      <c r="O98" s="12" t="s">
        <v>358</v>
      </c>
      <c r="P98" s="15" t="s">
        <v>370</v>
      </c>
      <c r="Q98" s="92"/>
      <c r="R98" s="93">
        <v>1</v>
      </c>
      <c r="S98" s="93"/>
      <c r="T98" s="93"/>
      <c r="U98" s="93"/>
      <c r="V98" s="93"/>
      <c r="W98" s="93"/>
      <c r="X98" s="93"/>
      <c r="Y98" s="75"/>
      <c r="Z98" s="69" t="s">
        <v>519</v>
      </c>
      <c r="AA98" s="59" t="s">
        <v>373</v>
      </c>
      <c r="AB98" s="78" t="s">
        <v>308</v>
      </c>
      <c r="AC98" s="12" t="s">
        <v>358</v>
      </c>
      <c r="AD98" s="15" t="s">
        <v>370</v>
      </c>
      <c r="AE98" s="84"/>
      <c r="AF98" s="84">
        <v>1</v>
      </c>
      <c r="AG98" s="84"/>
      <c r="AH98" s="84"/>
      <c r="AI98" s="84"/>
      <c r="AJ98" s="84"/>
      <c r="AK98" s="84"/>
      <c r="AL98" s="84"/>
      <c r="AM98" s="85"/>
    </row>
    <row r="99" spans="1:39" ht="12" customHeight="1">
      <c r="A99" s="10">
        <v>93</v>
      </c>
      <c r="B99" s="98" t="s">
        <v>74</v>
      </c>
      <c r="C99" s="98" t="s">
        <v>75</v>
      </c>
      <c r="D99" s="11" t="s">
        <v>25</v>
      </c>
      <c r="E99" s="11" t="s">
        <v>303</v>
      </c>
      <c r="F99" s="12" t="s">
        <v>50</v>
      </c>
      <c r="G99" s="12" t="s">
        <v>510</v>
      </c>
      <c r="H99" s="12" t="s">
        <v>306</v>
      </c>
      <c r="I99" s="103" t="s">
        <v>505</v>
      </c>
      <c r="J99" s="12" t="str">
        <f t="shared" si="3"/>
        <v>≥17h</v>
      </c>
      <c r="K99" s="12" t="s">
        <v>512</v>
      </c>
      <c r="L99" s="69" t="s">
        <v>519</v>
      </c>
      <c r="M99" s="59" t="s">
        <v>373</v>
      </c>
      <c r="N99" s="78" t="s">
        <v>308</v>
      </c>
      <c r="O99" s="12" t="s">
        <v>358</v>
      </c>
      <c r="P99" s="15" t="s">
        <v>368</v>
      </c>
      <c r="Q99" s="92"/>
      <c r="R99" s="93">
        <v>1</v>
      </c>
      <c r="S99" s="93"/>
      <c r="T99" s="93"/>
      <c r="U99" s="93"/>
      <c r="V99" s="93"/>
      <c r="W99" s="93"/>
      <c r="X99" s="93"/>
      <c r="Y99" s="75">
        <v>1</v>
      </c>
      <c r="Z99" s="69" t="s">
        <v>519</v>
      </c>
      <c r="AA99" s="59" t="s">
        <v>373</v>
      </c>
      <c r="AB99" s="78" t="s">
        <v>308</v>
      </c>
      <c r="AC99" s="12" t="s">
        <v>358</v>
      </c>
      <c r="AD99" s="15" t="s">
        <v>368</v>
      </c>
      <c r="AE99" s="84">
        <v>1</v>
      </c>
      <c r="AF99" s="84">
        <v>1</v>
      </c>
      <c r="AG99" s="84"/>
      <c r="AH99" s="84"/>
      <c r="AI99" s="84"/>
      <c r="AJ99" s="84"/>
      <c r="AK99" s="84"/>
      <c r="AL99" s="84"/>
      <c r="AM99" s="85"/>
    </row>
    <row r="100" spans="1:39" ht="12" customHeight="1">
      <c r="A100" s="10">
        <v>94</v>
      </c>
      <c r="B100" s="98" t="s">
        <v>213</v>
      </c>
      <c r="C100" s="98" t="s">
        <v>69</v>
      </c>
      <c r="D100" s="11" t="s">
        <v>52</v>
      </c>
      <c r="E100" s="11" t="s">
        <v>304</v>
      </c>
      <c r="F100" s="12" t="s">
        <v>49</v>
      </c>
      <c r="G100" s="12" t="s">
        <v>310</v>
      </c>
      <c r="H100" s="12" t="s">
        <v>306</v>
      </c>
      <c r="I100" s="11" t="s">
        <v>504</v>
      </c>
      <c r="J100" s="12" t="str">
        <f t="shared" si="3"/>
        <v>≥17h</v>
      </c>
      <c r="K100" s="12" t="s">
        <v>512</v>
      </c>
      <c r="L100" s="69" t="s">
        <v>518</v>
      </c>
      <c r="M100" s="59" t="s">
        <v>371</v>
      </c>
      <c r="N100" s="78" t="s">
        <v>308</v>
      </c>
      <c r="O100" s="12" t="s">
        <v>358</v>
      </c>
      <c r="P100" s="15" t="s">
        <v>368</v>
      </c>
      <c r="Q100" s="92"/>
      <c r="R100" s="93"/>
      <c r="S100" s="93"/>
      <c r="T100" s="93">
        <v>1</v>
      </c>
      <c r="U100" s="93"/>
      <c r="V100" s="93"/>
      <c r="W100" s="93"/>
      <c r="X100" s="93"/>
      <c r="Y100" s="75"/>
      <c r="Z100" s="69" t="s">
        <v>518</v>
      </c>
      <c r="AA100" s="59" t="s">
        <v>371</v>
      </c>
      <c r="AB100" s="78" t="s">
        <v>308</v>
      </c>
      <c r="AC100" s="12" t="s">
        <v>358</v>
      </c>
      <c r="AD100" s="15" t="s">
        <v>368</v>
      </c>
      <c r="AE100" s="84"/>
      <c r="AF100" s="84"/>
      <c r="AG100" s="84"/>
      <c r="AH100" s="84"/>
      <c r="AI100" s="84">
        <v>1</v>
      </c>
      <c r="AJ100" s="84"/>
      <c r="AK100" s="84"/>
      <c r="AL100" s="84"/>
      <c r="AM100" s="85"/>
    </row>
    <row r="101" spans="1:39" ht="12" customHeight="1">
      <c r="A101" s="10">
        <v>95</v>
      </c>
      <c r="B101" s="98" t="s">
        <v>97</v>
      </c>
      <c r="C101" s="98" t="s">
        <v>75</v>
      </c>
      <c r="D101" s="11" t="s">
        <v>51</v>
      </c>
      <c r="E101" s="11" t="s">
        <v>304</v>
      </c>
      <c r="F101" s="12" t="s">
        <v>48</v>
      </c>
      <c r="G101" s="12" t="s">
        <v>310</v>
      </c>
      <c r="H101" s="12" t="s">
        <v>306</v>
      </c>
      <c r="I101" s="103" t="s">
        <v>504</v>
      </c>
      <c r="J101" s="12" t="str">
        <f t="shared" si="3"/>
        <v>≥17h</v>
      </c>
      <c r="K101" s="12" t="s">
        <v>513</v>
      </c>
      <c r="L101" s="69" t="s">
        <v>519</v>
      </c>
      <c r="M101" s="59" t="s">
        <v>373</v>
      </c>
      <c r="N101" s="78" t="s">
        <v>308</v>
      </c>
      <c r="O101" s="12" t="s">
        <v>358</v>
      </c>
      <c r="P101" s="15" t="s">
        <v>368</v>
      </c>
      <c r="Q101" s="92"/>
      <c r="R101" s="93"/>
      <c r="S101" s="93"/>
      <c r="T101" s="93">
        <v>1</v>
      </c>
      <c r="U101" s="93"/>
      <c r="V101" s="93"/>
      <c r="W101" s="93"/>
      <c r="X101" s="93">
        <v>1</v>
      </c>
      <c r="Y101" s="75"/>
      <c r="Z101" s="69" t="s">
        <v>519</v>
      </c>
      <c r="AA101" s="59" t="s">
        <v>373</v>
      </c>
      <c r="AB101" s="78" t="s">
        <v>308</v>
      </c>
      <c r="AC101" s="12" t="s">
        <v>358</v>
      </c>
      <c r="AD101" s="15" t="s">
        <v>368</v>
      </c>
      <c r="AE101" s="84"/>
      <c r="AF101" s="84">
        <v>1</v>
      </c>
      <c r="AG101" s="84"/>
      <c r="AH101" s="84"/>
      <c r="AI101" s="84">
        <v>1</v>
      </c>
      <c r="AJ101" s="84"/>
      <c r="AK101" s="84"/>
      <c r="AL101" s="84"/>
      <c r="AM101" s="85"/>
    </row>
    <row r="102" spans="1:39" ht="12" customHeight="1">
      <c r="A102" s="10">
        <v>96</v>
      </c>
      <c r="B102" s="98" t="s">
        <v>81</v>
      </c>
      <c r="C102" s="98" t="s">
        <v>81</v>
      </c>
      <c r="D102" s="11" t="s">
        <v>51</v>
      </c>
      <c r="E102" s="11" t="s">
        <v>303</v>
      </c>
      <c r="F102" s="12" t="s">
        <v>50</v>
      </c>
      <c r="G102" s="12" t="s">
        <v>310</v>
      </c>
      <c r="H102" s="12" t="s">
        <v>306</v>
      </c>
      <c r="I102" s="11" t="s">
        <v>504</v>
      </c>
      <c r="J102" s="11" t="str">
        <f>"12-16h"</f>
        <v>12-16h</v>
      </c>
      <c r="K102" s="12" t="s">
        <v>512</v>
      </c>
      <c r="L102" s="69" t="s">
        <v>518</v>
      </c>
      <c r="M102" s="59" t="s">
        <v>372</v>
      </c>
      <c r="N102" s="78" t="s">
        <v>308</v>
      </c>
      <c r="O102" s="12" t="s">
        <v>358</v>
      </c>
      <c r="P102" s="15" t="s">
        <v>368</v>
      </c>
      <c r="Q102" s="92"/>
      <c r="R102" s="93"/>
      <c r="S102" s="93"/>
      <c r="T102" s="93">
        <v>1</v>
      </c>
      <c r="U102" s="93"/>
      <c r="V102" s="93"/>
      <c r="W102" s="93"/>
      <c r="X102" s="93"/>
      <c r="Y102" s="75"/>
      <c r="Z102" s="69" t="s">
        <v>518</v>
      </c>
      <c r="AA102" s="59" t="s">
        <v>372</v>
      </c>
      <c r="AB102" s="78" t="s">
        <v>308</v>
      </c>
      <c r="AC102" s="12" t="s">
        <v>358</v>
      </c>
      <c r="AD102" s="15" t="s">
        <v>368</v>
      </c>
      <c r="AE102" s="84"/>
      <c r="AF102" s="84">
        <v>1</v>
      </c>
      <c r="AG102" s="84"/>
      <c r="AH102" s="84"/>
      <c r="AI102" s="84">
        <v>1</v>
      </c>
      <c r="AJ102" s="84"/>
      <c r="AK102" s="84"/>
      <c r="AL102" s="84"/>
      <c r="AM102" s="85"/>
    </row>
    <row r="103" spans="1:39" ht="12" customHeight="1">
      <c r="A103" s="10">
        <v>97</v>
      </c>
      <c r="B103" s="98" t="s">
        <v>190</v>
      </c>
      <c r="C103" s="98" t="s">
        <v>190</v>
      </c>
      <c r="D103" s="11" t="s">
        <v>51</v>
      </c>
      <c r="E103" s="11" t="s">
        <v>304</v>
      </c>
      <c r="F103" s="12" t="s">
        <v>49</v>
      </c>
      <c r="G103" s="12" t="s">
        <v>510</v>
      </c>
      <c r="H103" s="12" t="s">
        <v>306</v>
      </c>
      <c r="I103" s="11" t="s">
        <v>504</v>
      </c>
      <c r="J103" s="12" t="str">
        <f>"≥17h"</f>
        <v>≥17h</v>
      </c>
      <c r="K103" s="12" t="s">
        <v>512</v>
      </c>
      <c r="L103" s="69" t="s">
        <v>518</v>
      </c>
      <c r="M103" s="59" t="s">
        <v>372</v>
      </c>
      <c r="N103" s="78" t="s">
        <v>308</v>
      </c>
      <c r="O103" s="12" t="s">
        <v>358</v>
      </c>
      <c r="P103" s="15" t="s">
        <v>368</v>
      </c>
      <c r="Q103" s="92"/>
      <c r="R103" s="93"/>
      <c r="S103" s="93"/>
      <c r="T103" s="93">
        <v>1</v>
      </c>
      <c r="U103" s="93"/>
      <c r="V103" s="93"/>
      <c r="W103" s="93"/>
      <c r="X103" s="93"/>
      <c r="Y103" s="75"/>
      <c r="Z103" s="69" t="s">
        <v>518</v>
      </c>
      <c r="AA103" s="59" t="s">
        <v>372</v>
      </c>
      <c r="AB103" s="78" t="s">
        <v>308</v>
      </c>
      <c r="AC103" s="12" t="s">
        <v>358</v>
      </c>
      <c r="AD103" s="15" t="s">
        <v>368</v>
      </c>
      <c r="AE103" s="84"/>
      <c r="AF103" s="84"/>
      <c r="AG103" s="84"/>
      <c r="AH103" s="84"/>
      <c r="AI103" s="84">
        <v>1</v>
      </c>
      <c r="AJ103" s="84"/>
      <c r="AK103" s="84"/>
      <c r="AL103" s="84"/>
      <c r="AM103" s="85"/>
    </row>
    <row r="104" spans="1:39" ht="12" customHeight="1">
      <c r="A104" s="10">
        <v>98</v>
      </c>
      <c r="B104" s="98" t="s">
        <v>190</v>
      </c>
      <c r="C104" s="98" t="s">
        <v>190</v>
      </c>
      <c r="D104" s="11" t="s">
        <v>51</v>
      </c>
      <c r="E104" s="11" t="s">
        <v>303</v>
      </c>
      <c r="F104" s="12" t="s">
        <v>49</v>
      </c>
      <c r="G104" s="12" t="s">
        <v>310</v>
      </c>
      <c r="H104" s="12" t="s">
        <v>306</v>
      </c>
      <c r="I104" s="103" t="s">
        <v>505</v>
      </c>
      <c r="J104" s="12" t="str">
        <f>"≥17h"</f>
        <v>≥17h</v>
      </c>
      <c r="K104" s="12" t="s">
        <v>512</v>
      </c>
      <c r="L104" s="69" t="s">
        <v>518</v>
      </c>
      <c r="M104" s="59" t="s">
        <v>373</v>
      </c>
      <c r="N104" s="78" t="s">
        <v>308</v>
      </c>
      <c r="O104" s="12" t="s">
        <v>358</v>
      </c>
      <c r="P104" s="15" t="s">
        <v>368</v>
      </c>
      <c r="Q104" s="92"/>
      <c r="R104" s="93"/>
      <c r="S104" s="93">
        <v>1</v>
      </c>
      <c r="T104" s="93"/>
      <c r="U104" s="93"/>
      <c r="V104" s="93"/>
      <c r="W104" s="93"/>
      <c r="X104" s="93"/>
      <c r="Y104" s="75"/>
      <c r="Z104" s="69" t="s">
        <v>518</v>
      </c>
      <c r="AA104" s="59" t="s">
        <v>373</v>
      </c>
      <c r="AB104" s="78" t="s">
        <v>308</v>
      </c>
      <c r="AC104" s="12" t="s">
        <v>358</v>
      </c>
      <c r="AD104" s="15" t="s">
        <v>368</v>
      </c>
      <c r="AE104" s="84"/>
      <c r="AF104" s="84">
        <v>1</v>
      </c>
      <c r="AG104" s="84"/>
      <c r="AH104" s="84"/>
      <c r="AI104" s="84"/>
      <c r="AJ104" s="84"/>
      <c r="AK104" s="84"/>
      <c r="AL104" s="84"/>
      <c r="AM104" s="85"/>
    </row>
    <row r="105" spans="1:39" ht="12" customHeight="1">
      <c r="A105" s="10">
        <v>99</v>
      </c>
      <c r="B105" s="98" t="s">
        <v>92</v>
      </c>
      <c r="C105" s="98" t="s">
        <v>89</v>
      </c>
      <c r="D105" s="11" t="s">
        <v>52</v>
      </c>
      <c r="E105" s="11" t="s">
        <v>304</v>
      </c>
      <c r="F105" s="12" t="s">
        <v>49</v>
      </c>
      <c r="G105" s="12" t="s">
        <v>310</v>
      </c>
      <c r="H105" s="12" t="s">
        <v>306</v>
      </c>
      <c r="I105" s="103" t="s">
        <v>504</v>
      </c>
      <c r="J105" s="11" t="str">
        <f>"12-16h"</f>
        <v>12-16h</v>
      </c>
      <c r="K105" s="12" t="s">
        <v>47</v>
      </c>
      <c r="L105" s="69" t="s">
        <v>520</v>
      </c>
      <c r="M105" s="59" t="s">
        <v>371</v>
      </c>
      <c r="N105" s="78" t="s">
        <v>308</v>
      </c>
      <c r="O105" s="12" t="s">
        <v>358</v>
      </c>
      <c r="P105" s="15" t="s">
        <v>370</v>
      </c>
      <c r="Q105" s="92"/>
      <c r="R105" s="93">
        <v>1</v>
      </c>
      <c r="S105" s="93"/>
      <c r="T105" s="93">
        <v>1</v>
      </c>
      <c r="U105" s="93"/>
      <c r="V105" s="93"/>
      <c r="W105" s="93"/>
      <c r="X105" s="93"/>
      <c r="Y105" s="75"/>
      <c r="Z105" s="69" t="s">
        <v>520</v>
      </c>
      <c r="AA105" s="59" t="s">
        <v>371</v>
      </c>
      <c r="AB105" s="78" t="s">
        <v>308</v>
      </c>
      <c r="AC105" s="12" t="s">
        <v>358</v>
      </c>
      <c r="AD105" s="15" t="s">
        <v>370</v>
      </c>
      <c r="AE105" s="84"/>
      <c r="AF105" s="84"/>
      <c r="AG105" s="84"/>
      <c r="AH105" s="84"/>
      <c r="AI105" s="84"/>
      <c r="AJ105" s="84"/>
      <c r="AK105" s="84">
        <v>1</v>
      </c>
      <c r="AL105" s="84"/>
      <c r="AM105" s="85"/>
    </row>
    <row r="106" spans="1:39" ht="12" customHeight="1">
      <c r="A106" s="10">
        <v>100</v>
      </c>
      <c r="B106" s="98" t="s">
        <v>190</v>
      </c>
      <c r="C106" s="98" t="s">
        <v>190</v>
      </c>
      <c r="D106" s="11" t="s">
        <v>52</v>
      </c>
      <c r="E106" s="11" t="s">
        <v>304</v>
      </c>
      <c r="F106" s="12" t="s">
        <v>49</v>
      </c>
      <c r="G106" s="12" t="s">
        <v>510</v>
      </c>
      <c r="H106" s="12" t="s">
        <v>306</v>
      </c>
      <c r="I106" s="103" t="s">
        <v>505</v>
      </c>
      <c r="J106" s="12" t="str">
        <f>"≥17h"</f>
        <v>≥17h</v>
      </c>
      <c r="K106" s="12" t="s">
        <v>512</v>
      </c>
      <c r="L106" s="69" t="s">
        <v>518</v>
      </c>
      <c r="M106" s="59" t="s">
        <v>372</v>
      </c>
      <c r="N106" s="78" t="s">
        <v>308</v>
      </c>
      <c r="O106" s="12" t="s">
        <v>358</v>
      </c>
      <c r="P106" s="15" t="s">
        <v>368</v>
      </c>
      <c r="Q106" s="92"/>
      <c r="R106" s="93"/>
      <c r="S106" s="93"/>
      <c r="T106" s="93">
        <v>1</v>
      </c>
      <c r="U106" s="93"/>
      <c r="V106" s="93"/>
      <c r="W106" s="93"/>
      <c r="X106" s="93"/>
      <c r="Y106" s="75"/>
      <c r="Z106" s="69" t="s">
        <v>518</v>
      </c>
      <c r="AA106" s="59" t="s">
        <v>372</v>
      </c>
      <c r="AB106" s="78" t="s">
        <v>308</v>
      </c>
      <c r="AC106" s="12" t="s">
        <v>358</v>
      </c>
      <c r="AD106" s="15" t="s">
        <v>368</v>
      </c>
      <c r="AE106" s="84"/>
      <c r="AF106" s="84"/>
      <c r="AG106" s="84"/>
      <c r="AH106" s="84">
        <v>1</v>
      </c>
      <c r="AI106" s="84"/>
      <c r="AJ106" s="84"/>
      <c r="AK106" s="84"/>
      <c r="AL106" s="84"/>
      <c r="AM106" s="85"/>
    </row>
    <row r="107" spans="1:39" ht="12" customHeight="1">
      <c r="A107" s="10">
        <v>101</v>
      </c>
      <c r="B107" s="98" t="s">
        <v>92</v>
      </c>
      <c r="C107" s="98" t="s">
        <v>89</v>
      </c>
      <c r="D107" s="11" t="s">
        <v>52</v>
      </c>
      <c r="E107" s="11" t="s">
        <v>304</v>
      </c>
      <c r="F107" s="12" t="s">
        <v>49</v>
      </c>
      <c r="G107" s="12" t="s">
        <v>310</v>
      </c>
      <c r="H107" s="12" t="s">
        <v>307</v>
      </c>
      <c r="I107" s="103" t="s">
        <v>504</v>
      </c>
      <c r="J107" s="11" t="str">
        <f>"12-16h"</f>
        <v>12-16h</v>
      </c>
      <c r="K107" s="12" t="s">
        <v>512</v>
      </c>
      <c r="L107" s="69" t="s">
        <v>520</v>
      </c>
      <c r="M107" s="59" t="s">
        <v>373</v>
      </c>
      <c r="N107" s="78" t="s">
        <v>308</v>
      </c>
      <c r="O107" s="12" t="s">
        <v>358</v>
      </c>
      <c r="P107" s="15" t="s">
        <v>368</v>
      </c>
      <c r="Q107" s="92"/>
      <c r="R107" s="93">
        <v>1</v>
      </c>
      <c r="S107" s="93"/>
      <c r="T107" s="93">
        <v>1</v>
      </c>
      <c r="U107" s="93"/>
      <c r="V107" s="93"/>
      <c r="W107" s="93"/>
      <c r="X107" s="93"/>
      <c r="Y107" s="75">
        <v>1</v>
      </c>
      <c r="Z107" s="69" t="s">
        <v>520</v>
      </c>
      <c r="AA107" s="59" t="s">
        <v>373</v>
      </c>
      <c r="AB107" s="78" t="s">
        <v>308</v>
      </c>
      <c r="AC107" s="12" t="s">
        <v>358</v>
      </c>
      <c r="AD107" s="15" t="s">
        <v>368</v>
      </c>
      <c r="AE107" s="84"/>
      <c r="AF107" s="84"/>
      <c r="AG107" s="84">
        <v>1</v>
      </c>
      <c r="AH107" s="84"/>
      <c r="AI107" s="84"/>
      <c r="AJ107" s="84"/>
      <c r="AK107" s="84"/>
      <c r="AL107" s="84"/>
      <c r="AM107" s="85"/>
    </row>
    <row r="108" spans="1:39" ht="12" customHeight="1">
      <c r="A108" s="10">
        <v>102</v>
      </c>
      <c r="B108" s="98" t="s">
        <v>190</v>
      </c>
      <c r="C108" s="98" t="s">
        <v>190</v>
      </c>
      <c r="D108" s="11" t="s">
        <v>51</v>
      </c>
      <c r="E108" s="11" t="s">
        <v>304</v>
      </c>
      <c r="F108" s="12" t="s">
        <v>49</v>
      </c>
      <c r="G108" s="12" t="s">
        <v>510</v>
      </c>
      <c r="H108" s="12" t="s">
        <v>306</v>
      </c>
      <c r="I108" s="103" t="s">
        <v>505</v>
      </c>
      <c r="J108" s="11" t="str">
        <f>"12-16h"</f>
        <v>12-16h</v>
      </c>
      <c r="K108" s="12" t="s">
        <v>512</v>
      </c>
      <c r="L108" s="69" t="s">
        <v>518</v>
      </c>
      <c r="M108" s="59" t="s">
        <v>371</v>
      </c>
      <c r="N108" s="78" t="s">
        <v>308</v>
      </c>
      <c r="O108" s="12" t="s">
        <v>358</v>
      </c>
      <c r="P108" s="15" t="s">
        <v>368</v>
      </c>
      <c r="Q108" s="92"/>
      <c r="R108" s="93"/>
      <c r="S108" s="93"/>
      <c r="T108" s="93">
        <v>1</v>
      </c>
      <c r="U108" s="93"/>
      <c r="V108" s="93"/>
      <c r="W108" s="93"/>
      <c r="X108" s="93"/>
      <c r="Y108" s="75"/>
      <c r="Z108" s="69" t="s">
        <v>518</v>
      </c>
      <c r="AA108" s="59" t="s">
        <v>371</v>
      </c>
      <c r="AB108" s="78" t="s">
        <v>308</v>
      </c>
      <c r="AC108" s="12" t="s">
        <v>358</v>
      </c>
      <c r="AD108" s="15" t="s">
        <v>368</v>
      </c>
      <c r="AE108" s="84"/>
      <c r="AF108" s="84"/>
      <c r="AG108" s="84"/>
      <c r="AH108" s="84">
        <v>1</v>
      </c>
      <c r="AI108" s="84"/>
      <c r="AJ108" s="84"/>
      <c r="AK108" s="84"/>
      <c r="AL108" s="84"/>
      <c r="AM108" s="85"/>
    </row>
    <row r="109" spans="1:39" ht="12" customHeight="1">
      <c r="A109" s="10">
        <v>103</v>
      </c>
      <c r="B109" s="98" t="s">
        <v>92</v>
      </c>
      <c r="C109" s="98" t="s">
        <v>89</v>
      </c>
      <c r="D109" s="11" t="s">
        <v>52</v>
      </c>
      <c r="E109" s="11" t="s">
        <v>304</v>
      </c>
      <c r="F109" s="12" t="s">
        <v>50</v>
      </c>
      <c r="G109" s="12" t="s">
        <v>310</v>
      </c>
      <c r="H109" s="12" t="s">
        <v>306</v>
      </c>
      <c r="I109" s="103" t="s">
        <v>505</v>
      </c>
      <c r="J109" s="11" t="str">
        <f>"12-16h"</f>
        <v>12-16h</v>
      </c>
      <c r="K109" s="12" t="s">
        <v>47</v>
      </c>
      <c r="L109" s="69" t="s">
        <v>520</v>
      </c>
      <c r="M109" s="59" t="s">
        <v>374</v>
      </c>
      <c r="N109" s="78" t="s">
        <v>367</v>
      </c>
      <c r="O109" s="12" t="s">
        <v>358</v>
      </c>
      <c r="P109" s="15" t="s">
        <v>368</v>
      </c>
      <c r="Q109" s="92"/>
      <c r="R109" s="93"/>
      <c r="S109" s="93"/>
      <c r="T109" s="93">
        <v>1</v>
      </c>
      <c r="U109" s="93"/>
      <c r="V109" s="93"/>
      <c r="W109" s="93"/>
      <c r="X109" s="93"/>
      <c r="Y109" s="75"/>
      <c r="Z109" s="69" t="s">
        <v>520</v>
      </c>
      <c r="AA109" s="59" t="s">
        <v>374</v>
      </c>
      <c r="AB109" s="78" t="s">
        <v>367</v>
      </c>
      <c r="AC109" s="12" t="s">
        <v>358</v>
      </c>
      <c r="AD109" s="15" t="s">
        <v>368</v>
      </c>
      <c r="AE109" s="84"/>
      <c r="AF109" s="84">
        <v>1</v>
      </c>
      <c r="AG109" s="84"/>
      <c r="AH109" s="84"/>
      <c r="AI109" s="84"/>
      <c r="AJ109" s="84"/>
      <c r="AK109" s="84"/>
      <c r="AL109" s="84"/>
      <c r="AM109" s="85"/>
    </row>
    <row r="110" spans="1:39" ht="12" customHeight="1">
      <c r="A110" s="10">
        <v>104</v>
      </c>
      <c r="B110" s="98" t="s">
        <v>190</v>
      </c>
      <c r="C110" s="98" t="s">
        <v>190</v>
      </c>
      <c r="D110" s="11" t="s">
        <v>51</v>
      </c>
      <c r="E110" s="11" t="s">
        <v>304</v>
      </c>
      <c r="F110" s="12" t="s">
        <v>49</v>
      </c>
      <c r="G110" s="12" t="s">
        <v>310</v>
      </c>
      <c r="H110" s="12" t="s">
        <v>306</v>
      </c>
      <c r="I110" s="11" t="s">
        <v>504</v>
      </c>
      <c r="J110" s="11" t="str">
        <f>"12-16h"</f>
        <v>12-16h</v>
      </c>
      <c r="K110" s="12" t="s">
        <v>512</v>
      </c>
      <c r="L110" s="69" t="s">
        <v>518</v>
      </c>
      <c r="M110" s="59" t="s">
        <v>371</v>
      </c>
      <c r="N110" s="78" t="s">
        <v>308</v>
      </c>
      <c r="O110" s="12" t="s">
        <v>358</v>
      </c>
      <c r="P110" s="15" t="s">
        <v>368</v>
      </c>
      <c r="Q110" s="92"/>
      <c r="R110" s="93"/>
      <c r="S110" s="93"/>
      <c r="T110" s="93">
        <v>1</v>
      </c>
      <c r="U110" s="93"/>
      <c r="V110" s="93"/>
      <c r="W110" s="93"/>
      <c r="X110" s="93"/>
      <c r="Y110" s="75"/>
      <c r="Z110" s="69" t="s">
        <v>518</v>
      </c>
      <c r="AA110" s="59" t="s">
        <v>371</v>
      </c>
      <c r="AB110" s="78" t="s">
        <v>308</v>
      </c>
      <c r="AC110" s="12" t="s">
        <v>358</v>
      </c>
      <c r="AD110" s="15" t="s">
        <v>368</v>
      </c>
      <c r="AE110" s="84"/>
      <c r="AF110" s="84">
        <v>1</v>
      </c>
      <c r="AG110" s="84"/>
      <c r="AH110" s="84"/>
      <c r="AI110" s="84"/>
      <c r="AJ110" s="84"/>
      <c r="AK110" s="84"/>
      <c r="AL110" s="84"/>
      <c r="AM110" s="85"/>
    </row>
    <row r="111" spans="1:39" ht="12" customHeight="1">
      <c r="A111" s="10">
        <v>105</v>
      </c>
      <c r="B111" s="98" t="s">
        <v>92</v>
      </c>
      <c r="C111" s="98" t="s">
        <v>89</v>
      </c>
      <c r="D111" s="11" t="s">
        <v>52</v>
      </c>
      <c r="E111" s="11" t="s">
        <v>304</v>
      </c>
      <c r="F111" s="12" t="s">
        <v>49</v>
      </c>
      <c r="G111" s="12" t="s">
        <v>310</v>
      </c>
      <c r="H111" s="12" t="s">
        <v>306</v>
      </c>
      <c r="I111" s="103" t="s">
        <v>505</v>
      </c>
      <c r="J111" s="12" t="str">
        <f>"≥17h"</f>
        <v>≥17h</v>
      </c>
      <c r="K111" s="12" t="s">
        <v>47</v>
      </c>
      <c r="L111" s="69" t="s">
        <v>520</v>
      </c>
      <c r="M111" s="59" t="s">
        <v>373</v>
      </c>
      <c r="N111" s="78" t="s">
        <v>367</v>
      </c>
      <c r="O111" s="12" t="s">
        <v>358</v>
      </c>
      <c r="P111" s="15" t="s">
        <v>368</v>
      </c>
      <c r="Q111" s="92"/>
      <c r="R111" s="93"/>
      <c r="S111" s="93"/>
      <c r="T111" s="93">
        <v>1</v>
      </c>
      <c r="U111" s="93"/>
      <c r="V111" s="93"/>
      <c r="W111" s="93"/>
      <c r="X111" s="93"/>
      <c r="Y111" s="75"/>
      <c r="Z111" s="69" t="s">
        <v>520</v>
      </c>
      <c r="AA111" s="59" t="s">
        <v>373</v>
      </c>
      <c r="AB111" s="78" t="s">
        <v>367</v>
      </c>
      <c r="AC111" s="12" t="s">
        <v>358</v>
      </c>
      <c r="AD111" s="15" t="s">
        <v>368</v>
      </c>
      <c r="AE111" s="84"/>
      <c r="AF111" s="84"/>
      <c r="AG111" s="84"/>
      <c r="AH111" s="84">
        <v>1</v>
      </c>
      <c r="AI111" s="84"/>
      <c r="AJ111" s="84"/>
      <c r="AK111" s="84"/>
      <c r="AL111" s="84"/>
      <c r="AM111" s="85"/>
    </row>
    <row r="112" spans="1:39" ht="12" customHeight="1">
      <c r="A112" s="10">
        <v>106</v>
      </c>
      <c r="B112" s="98" t="s">
        <v>92</v>
      </c>
      <c r="C112" s="98" t="s">
        <v>89</v>
      </c>
      <c r="D112" s="11" t="s">
        <v>52</v>
      </c>
      <c r="E112" s="11" t="s">
        <v>304</v>
      </c>
      <c r="F112" s="12" t="s">
        <v>49</v>
      </c>
      <c r="G112" s="12" t="s">
        <v>510</v>
      </c>
      <c r="H112" s="12" t="s">
        <v>306</v>
      </c>
      <c r="I112" s="103" t="s">
        <v>504</v>
      </c>
      <c r="J112" s="11" t="str">
        <f>"12-16h"</f>
        <v>12-16h</v>
      </c>
      <c r="K112" s="12" t="s">
        <v>512</v>
      </c>
      <c r="L112" s="69" t="s">
        <v>520</v>
      </c>
      <c r="M112" s="59" t="s">
        <v>373</v>
      </c>
      <c r="N112" s="78" t="s">
        <v>308</v>
      </c>
      <c r="O112" s="12" t="s">
        <v>358</v>
      </c>
      <c r="P112" s="15" t="s">
        <v>368</v>
      </c>
      <c r="Q112" s="92"/>
      <c r="R112" s="93"/>
      <c r="S112" s="93"/>
      <c r="T112" s="93">
        <v>1</v>
      </c>
      <c r="U112" s="93"/>
      <c r="V112" s="93"/>
      <c r="W112" s="93"/>
      <c r="X112" s="93"/>
      <c r="Y112" s="75"/>
      <c r="Z112" s="69" t="s">
        <v>520</v>
      </c>
      <c r="AA112" s="59" t="s">
        <v>373</v>
      </c>
      <c r="AB112" s="78" t="s">
        <v>308</v>
      </c>
      <c r="AC112" s="12" t="s">
        <v>358</v>
      </c>
      <c r="AD112" s="15" t="s">
        <v>368</v>
      </c>
      <c r="AE112" s="84"/>
      <c r="AF112" s="84"/>
      <c r="AG112" s="84">
        <v>1</v>
      </c>
      <c r="AH112" s="84"/>
      <c r="AI112" s="84"/>
      <c r="AJ112" s="84"/>
      <c r="AK112" s="84"/>
      <c r="AL112" s="84"/>
      <c r="AM112" s="85"/>
    </row>
    <row r="113" spans="1:39" ht="12" customHeight="1">
      <c r="A113" s="10">
        <v>107</v>
      </c>
      <c r="B113" s="98" t="s">
        <v>125</v>
      </c>
      <c r="C113" s="98" t="s">
        <v>59</v>
      </c>
      <c r="D113" s="11" t="s">
        <v>25</v>
      </c>
      <c r="E113" s="11" t="s">
        <v>303</v>
      </c>
      <c r="F113" s="12" t="s">
        <v>50</v>
      </c>
      <c r="G113" s="12" t="s">
        <v>310</v>
      </c>
      <c r="H113" s="12" t="s">
        <v>306</v>
      </c>
      <c r="I113" s="11" t="s">
        <v>504</v>
      </c>
      <c r="J113" s="11" t="str">
        <f>"12-16h"</f>
        <v>12-16h</v>
      </c>
      <c r="K113" s="12" t="s">
        <v>512</v>
      </c>
      <c r="L113" s="69" t="s">
        <v>518</v>
      </c>
      <c r="M113" s="59" t="s">
        <v>373</v>
      </c>
      <c r="N113" s="78" t="s">
        <v>308</v>
      </c>
      <c r="O113" s="12" t="s">
        <v>358</v>
      </c>
      <c r="P113" s="15" t="s">
        <v>368</v>
      </c>
      <c r="Q113" s="92"/>
      <c r="R113" s="93"/>
      <c r="S113" s="93">
        <v>1</v>
      </c>
      <c r="T113" s="93">
        <v>1</v>
      </c>
      <c r="U113" s="93"/>
      <c r="V113" s="93"/>
      <c r="W113" s="93"/>
      <c r="X113" s="93"/>
      <c r="Y113" s="75"/>
      <c r="Z113" s="69" t="s">
        <v>518</v>
      </c>
      <c r="AA113" s="59" t="s">
        <v>373</v>
      </c>
      <c r="AB113" s="78" t="s">
        <v>308</v>
      </c>
      <c r="AC113" s="12" t="s">
        <v>358</v>
      </c>
      <c r="AD113" s="15" t="s">
        <v>368</v>
      </c>
      <c r="AE113" s="84"/>
      <c r="AF113" s="84">
        <v>1</v>
      </c>
      <c r="AG113" s="84"/>
      <c r="AH113" s="84"/>
      <c r="AI113" s="84"/>
      <c r="AJ113" s="84"/>
      <c r="AK113" s="84"/>
      <c r="AL113" s="84"/>
      <c r="AM113" s="85"/>
    </row>
    <row r="114" spans="1:39" ht="12" customHeight="1">
      <c r="A114" s="10">
        <v>108</v>
      </c>
      <c r="B114" s="98" t="s">
        <v>125</v>
      </c>
      <c r="C114" s="98" t="s">
        <v>59</v>
      </c>
      <c r="D114" s="11" t="s">
        <v>51</v>
      </c>
      <c r="E114" s="11" t="s">
        <v>304</v>
      </c>
      <c r="F114" s="12" t="s">
        <v>50</v>
      </c>
      <c r="G114" s="12" t="s">
        <v>310</v>
      </c>
      <c r="H114" s="12" t="s">
        <v>306</v>
      </c>
      <c r="I114" s="11" t="s">
        <v>504</v>
      </c>
      <c r="J114" s="12" t="str">
        <f t="shared" ref="J114:J119" si="4">"≥17h"</f>
        <v>≥17h</v>
      </c>
      <c r="K114" s="12" t="s">
        <v>512</v>
      </c>
      <c r="L114" s="69" t="s">
        <v>518</v>
      </c>
      <c r="M114" s="59" t="s">
        <v>373</v>
      </c>
      <c r="N114" s="78" t="s">
        <v>308</v>
      </c>
      <c r="O114" s="12" t="s">
        <v>358</v>
      </c>
      <c r="P114" s="15" t="s">
        <v>368</v>
      </c>
      <c r="Q114" s="92"/>
      <c r="R114" s="93"/>
      <c r="S114" s="93">
        <v>1</v>
      </c>
      <c r="T114" s="93">
        <v>1</v>
      </c>
      <c r="U114" s="93"/>
      <c r="V114" s="93"/>
      <c r="W114" s="93"/>
      <c r="X114" s="93"/>
      <c r="Y114" s="75"/>
      <c r="Z114" s="69" t="s">
        <v>518</v>
      </c>
      <c r="AA114" s="59" t="s">
        <v>373</v>
      </c>
      <c r="AB114" s="78" t="s">
        <v>308</v>
      </c>
      <c r="AC114" s="12" t="s">
        <v>358</v>
      </c>
      <c r="AD114" s="15" t="s">
        <v>368</v>
      </c>
      <c r="AE114" s="84"/>
      <c r="AF114" s="84">
        <v>1</v>
      </c>
      <c r="AG114" s="84"/>
      <c r="AH114" s="84"/>
      <c r="AI114" s="84"/>
      <c r="AJ114" s="84"/>
      <c r="AK114" s="84"/>
      <c r="AL114" s="84"/>
      <c r="AM114" s="85"/>
    </row>
    <row r="115" spans="1:39" ht="12" customHeight="1">
      <c r="A115" s="10">
        <v>109</v>
      </c>
      <c r="B115" s="98" t="s">
        <v>88</v>
      </c>
      <c r="C115" s="98" t="s">
        <v>89</v>
      </c>
      <c r="D115" s="11" t="s">
        <v>51</v>
      </c>
      <c r="E115" s="11" t="s">
        <v>304</v>
      </c>
      <c r="F115" s="12" t="s">
        <v>49</v>
      </c>
      <c r="G115" s="12" t="s">
        <v>310</v>
      </c>
      <c r="H115" s="12" t="s">
        <v>306</v>
      </c>
      <c r="I115" s="12" t="s">
        <v>505</v>
      </c>
      <c r="J115" s="12" t="str">
        <f t="shared" si="4"/>
        <v>≥17h</v>
      </c>
      <c r="K115" s="12" t="s">
        <v>512</v>
      </c>
      <c r="L115" s="69" t="s">
        <v>520</v>
      </c>
      <c r="M115" s="59" t="s">
        <v>372</v>
      </c>
      <c r="N115" s="78" t="s">
        <v>308</v>
      </c>
      <c r="O115" s="12" t="s">
        <v>358</v>
      </c>
      <c r="P115" s="15" t="s">
        <v>370</v>
      </c>
      <c r="Q115" s="92"/>
      <c r="R115" s="93">
        <v>1</v>
      </c>
      <c r="S115" s="93"/>
      <c r="T115" s="93">
        <v>1</v>
      </c>
      <c r="U115" s="93"/>
      <c r="V115" s="93"/>
      <c r="W115" s="93"/>
      <c r="X115" s="93"/>
      <c r="Y115" s="75"/>
      <c r="Z115" s="69" t="s">
        <v>520</v>
      </c>
      <c r="AA115" s="59" t="s">
        <v>372</v>
      </c>
      <c r="AB115" s="78" t="s">
        <v>308</v>
      </c>
      <c r="AC115" s="12" t="s">
        <v>358</v>
      </c>
      <c r="AD115" s="15" t="s">
        <v>370</v>
      </c>
      <c r="AE115" s="84"/>
      <c r="AF115" s="84">
        <v>1</v>
      </c>
      <c r="AG115" s="84"/>
      <c r="AH115" s="84"/>
      <c r="AI115" s="84"/>
      <c r="AJ115" s="84"/>
      <c r="AK115" s="84"/>
      <c r="AL115" s="84"/>
      <c r="AM115" s="85"/>
    </row>
    <row r="116" spans="1:39" ht="12" customHeight="1">
      <c r="A116" s="10">
        <v>110</v>
      </c>
      <c r="B116" s="98" t="s">
        <v>90</v>
      </c>
      <c r="C116" s="98" t="s">
        <v>89</v>
      </c>
      <c r="D116" s="11" t="s">
        <v>25</v>
      </c>
      <c r="E116" s="11" t="s">
        <v>304</v>
      </c>
      <c r="F116" s="12" t="s">
        <v>49</v>
      </c>
      <c r="G116" s="12" t="s">
        <v>510</v>
      </c>
      <c r="H116" s="12" t="s">
        <v>306</v>
      </c>
      <c r="I116" s="103" t="s">
        <v>505</v>
      </c>
      <c r="J116" s="12" t="str">
        <f t="shared" si="4"/>
        <v>≥17h</v>
      </c>
      <c r="K116" s="12" t="s">
        <v>512</v>
      </c>
      <c r="L116" s="69" t="s">
        <v>520</v>
      </c>
      <c r="M116" s="59" t="s">
        <v>373</v>
      </c>
      <c r="N116" s="78" t="s">
        <v>367</v>
      </c>
      <c r="O116" s="12" t="s">
        <v>358</v>
      </c>
      <c r="P116" s="15" t="s">
        <v>368</v>
      </c>
      <c r="Q116" s="92"/>
      <c r="R116" s="93"/>
      <c r="S116" s="93"/>
      <c r="T116" s="93">
        <v>1</v>
      </c>
      <c r="U116" s="93"/>
      <c r="V116" s="93"/>
      <c r="W116" s="93"/>
      <c r="X116" s="93"/>
      <c r="Y116" s="75"/>
      <c r="Z116" s="69" t="s">
        <v>520</v>
      </c>
      <c r="AA116" s="59" t="s">
        <v>373</v>
      </c>
      <c r="AB116" s="78" t="s">
        <v>367</v>
      </c>
      <c r="AC116" s="12" t="s">
        <v>358</v>
      </c>
      <c r="AD116" s="15" t="s">
        <v>368</v>
      </c>
      <c r="AE116" s="84"/>
      <c r="AF116" s="84">
        <v>1</v>
      </c>
      <c r="AG116" s="84"/>
      <c r="AH116" s="84"/>
      <c r="AI116" s="84"/>
      <c r="AJ116" s="84"/>
      <c r="AK116" s="84"/>
      <c r="AL116" s="84"/>
      <c r="AM116" s="85"/>
    </row>
    <row r="117" spans="1:39" ht="12" customHeight="1">
      <c r="A117" s="10">
        <v>111</v>
      </c>
      <c r="B117" s="98" t="s">
        <v>241</v>
      </c>
      <c r="C117" s="98" t="s">
        <v>241</v>
      </c>
      <c r="D117" s="11" t="s">
        <v>51</v>
      </c>
      <c r="E117" s="11" t="s">
        <v>304</v>
      </c>
      <c r="F117" s="12" t="s">
        <v>48</v>
      </c>
      <c r="G117" s="12" t="s">
        <v>510</v>
      </c>
      <c r="H117" s="12" t="s">
        <v>308</v>
      </c>
      <c r="I117" s="11" t="s">
        <v>504</v>
      </c>
      <c r="J117" s="12" t="str">
        <f t="shared" si="4"/>
        <v>≥17h</v>
      </c>
      <c r="K117" s="12" t="s">
        <v>513</v>
      </c>
      <c r="L117" s="69" t="s">
        <v>519</v>
      </c>
      <c r="M117" s="59" t="s">
        <v>373</v>
      </c>
      <c r="N117" s="78" t="s">
        <v>308</v>
      </c>
      <c r="O117" s="12" t="s">
        <v>358</v>
      </c>
      <c r="P117" s="15" t="s">
        <v>368</v>
      </c>
      <c r="Q117" s="92"/>
      <c r="R117" s="93"/>
      <c r="S117" s="93">
        <v>1</v>
      </c>
      <c r="T117" s="93">
        <v>1</v>
      </c>
      <c r="U117" s="93"/>
      <c r="V117" s="93"/>
      <c r="W117" s="93"/>
      <c r="X117" s="93"/>
      <c r="Y117" s="75"/>
      <c r="Z117" s="69" t="s">
        <v>519</v>
      </c>
      <c r="AA117" s="59" t="s">
        <v>373</v>
      </c>
      <c r="AB117" s="78" t="s">
        <v>308</v>
      </c>
      <c r="AC117" s="12" t="s">
        <v>358</v>
      </c>
      <c r="AD117" s="15" t="s">
        <v>368</v>
      </c>
      <c r="AE117" s="84"/>
      <c r="AF117" s="84">
        <v>1</v>
      </c>
      <c r="AG117" s="84"/>
      <c r="AH117" s="84"/>
      <c r="AI117" s="84"/>
      <c r="AJ117" s="84"/>
      <c r="AK117" s="84"/>
      <c r="AL117" s="84"/>
      <c r="AM117" s="85"/>
    </row>
    <row r="118" spans="1:39" ht="12" customHeight="1">
      <c r="A118" s="10">
        <v>112</v>
      </c>
      <c r="B118" s="98" t="s">
        <v>242</v>
      </c>
      <c r="C118" s="98" t="s">
        <v>241</v>
      </c>
      <c r="D118" s="11" t="s">
        <v>51</v>
      </c>
      <c r="E118" s="11" t="s">
        <v>304</v>
      </c>
      <c r="F118" s="12" t="s">
        <v>49</v>
      </c>
      <c r="G118" s="11" t="s">
        <v>511</v>
      </c>
      <c r="H118" s="12" t="s">
        <v>308</v>
      </c>
      <c r="I118" s="11" t="s">
        <v>507</v>
      </c>
      <c r="J118" s="12" t="str">
        <f t="shared" si="4"/>
        <v>≥17h</v>
      </c>
      <c r="K118" s="12" t="s">
        <v>512</v>
      </c>
      <c r="L118" s="69" t="s">
        <v>519</v>
      </c>
      <c r="M118" s="59" t="s">
        <v>373</v>
      </c>
      <c r="N118" s="78" t="s">
        <v>308</v>
      </c>
      <c r="O118" s="12" t="s">
        <v>358</v>
      </c>
      <c r="P118" s="15" t="s">
        <v>368</v>
      </c>
      <c r="Q118" s="92"/>
      <c r="R118" s="93"/>
      <c r="S118" s="93">
        <v>1</v>
      </c>
      <c r="T118" s="93"/>
      <c r="U118" s="93"/>
      <c r="V118" s="93"/>
      <c r="W118" s="93"/>
      <c r="X118" s="93"/>
      <c r="Y118" s="75"/>
      <c r="Z118" s="69" t="s">
        <v>519</v>
      </c>
      <c r="AA118" s="59" t="s">
        <v>373</v>
      </c>
      <c r="AB118" s="78" t="s">
        <v>308</v>
      </c>
      <c r="AC118" s="12" t="s">
        <v>358</v>
      </c>
      <c r="AD118" s="15" t="s">
        <v>368</v>
      </c>
      <c r="AE118" s="84"/>
      <c r="AF118" s="84">
        <v>1</v>
      </c>
      <c r="AG118" s="84"/>
      <c r="AH118" s="84"/>
      <c r="AI118" s="84"/>
      <c r="AJ118" s="84"/>
      <c r="AK118" s="84"/>
      <c r="AL118" s="84"/>
      <c r="AM118" s="85"/>
    </row>
    <row r="119" spans="1:39" ht="12" customHeight="1">
      <c r="A119" s="10">
        <v>113</v>
      </c>
      <c r="B119" s="98" t="s">
        <v>90</v>
      </c>
      <c r="C119" s="98" t="s">
        <v>89</v>
      </c>
      <c r="D119" s="11" t="s">
        <v>25</v>
      </c>
      <c r="E119" s="11" t="s">
        <v>303</v>
      </c>
      <c r="F119" s="12" t="s">
        <v>50</v>
      </c>
      <c r="G119" s="12" t="s">
        <v>310</v>
      </c>
      <c r="H119" s="12" t="s">
        <v>306</v>
      </c>
      <c r="I119" s="103" t="s">
        <v>505</v>
      </c>
      <c r="J119" s="12" t="str">
        <f t="shared" si="4"/>
        <v>≥17h</v>
      </c>
      <c r="K119" s="12" t="s">
        <v>47</v>
      </c>
      <c r="L119" s="69" t="s">
        <v>520</v>
      </c>
      <c r="M119" s="59" t="s">
        <v>371</v>
      </c>
      <c r="N119" s="78" t="s">
        <v>308</v>
      </c>
      <c r="O119" s="12" t="s">
        <v>358</v>
      </c>
      <c r="P119" s="15" t="s">
        <v>368</v>
      </c>
      <c r="Q119" s="92"/>
      <c r="R119" s="93"/>
      <c r="S119" s="93"/>
      <c r="T119" s="93">
        <v>1</v>
      </c>
      <c r="U119" s="93"/>
      <c r="V119" s="93"/>
      <c r="W119" s="93"/>
      <c r="X119" s="93"/>
      <c r="Y119" s="75"/>
      <c r="Z119" s="69" t="s">
        <v>520</v>
      </c>
      <c r="AA119" s="59" t="s">
        <v>371</v>
      </c>
      <c r="AB119" s="78" t="s">
        <v>308</v>
      </c>
      <c r="AC119" s="12" t="s">
        <v>358</v>
      </c>
      <c r="AD119" s="15" t="s">
        <v>368</v>
      </c>
      <c r="AE119" s="84"/>
      <c r="AF119" s="84"/>
      <c r="AG119" s="84"/>
      <c r="AH119" s="84">
        <v>1</v>
      </c>
      <c r="AI119" s="84"/>
      <c r="AJ119" s="84"/>
      <c r="AK119" s="84"/>
      <c r="AL119" s="84"/>
      <c r="AM119" s="85"/>
    </row>
    <row r="120" spans="1:39" ht="12" customHeight="1">
      <c r="A120" s="10">
        <v>114</v>
      </c>
      <c r="B120" s="98" t="s">
        <v>189</v>
      </c>
      <c r="C120" s="98" t="s">
        <v>189</v>
      </c>
      <c r="D120" s="11" t="s">
        <v>25</v>
      </c>
      <c r="E120" s="11" t="s">
        <v>304</v>
      </c>
      <c r="F120" s="12" t="s">
        <v>48</v>
      </c>
      <c r="G120" s="12" t="s">
        <v>510</v>
      </c>
      <c r="H120" s="12" t="s">
        <v>306</v>
      </c>
      <c r="I120" s="103" t="s">
        <v>504</v>
      </c>
      <c r="J120" s="11" t="str">
        <f>"12-16h"</f>
        <v>12-16h</v>
      </c>
      <c r="K120" s="12" t="s">
        <v>513</v>
      </c>
      <c r="L120" s="69" t="s">
        <v>519</v>
      </c>
      <c r="M120" s="59" t="s">
        <v>373</v>
      </c>
      <c r="N120" s="78" t="s">
        <v>308</v>
      </c>
      <c r="O120" s="12" t="s">
        <v>358</v>
      </c>
      <c r="P120" s="15" t="s">
        <v>368</v>
      </c>
      <c r="Q120" s="92"/>
      <c r="R120" s="93"/>
      <c r="S120" s="93"/>
      <c r="T120" s="93">
        <v>1</v>
      </c>
      <c r="U120" s="93"/>
      <c r="V120" s="93"/>
      <c r="W120" s="93"/>
      <c r="X120" s="93"/>
      <c r="Y120" s="75"/>
      <c r="Z120" s="69" t="s">
        <v>519</v>
      </c>
      <c r="AA120" s="59" t="s">
        <v>373</v>
      </c>
      <c r="AB120" s="78" t="s">
        <v>308</v>
      </c>
      <c r="AC120" s="12" t="s">
        <v>358</v>
      </c>
      <c r="AD120" s="15" t="s">
        <v>368</v>
      </c>
      <c r="AE120" s="84"/>
      <c r="AF120" s="84">
        <v>1</v>
      </c>
      <c r="AG120" s="84"/>
      <c r="AH120" s="84"/>
      <c r="AI120" s="84"/>
      <c r="AJ120" s="84"/>
      <c r="AK120" s="84"/>
      <c r="AL120" s="84"/>
      <c r="AM120" s="85"/>
    </row>
    <row r="121" spans="1:39" ht="12" customHeight="1">
      <c r="A121" s="10">
        <v>115</v>
      </c>
      <c r="B121" s="98" t="s">
        <v>88</v>
      </c>
      <c r="C121" s="98" t="s">
        <v>89</v>
      </c>
      <c r="D121" s="11" t="s">
        <v>52</v>
      </c>
      <c r="E121" s="11" t="s">
        <v>304</v>
      </c>
      <c r="F121" s="12" t="s">
        <v>49</v>
      </c>
      <c r="G121" s="12" t="s">
        <v>310</v>
      </c>
      <c r="H121" s="12" t="s">
        <v>306</v>
      </c>
      <c r="I121" s="103" t="s">
        <v>504</v>
      </c>
      <c r="J121" s="12" t="str">
        <f>"≥17h"</f>
        <v>≥17h</v>
      </c>
      <c r="K121" s="12" t="s">
        <v>47</v>
      </c>
      <c r="L121" s="69" t="s">
        <v>520</v>
      </c>
      <c r="M121" s="59" t="s">
        <v>373</v>
      </c>
      <c r="N121" s="78" t="s">
        <v>308</v>
      </c>
      <c r="O121" s="12" t="s">
        <v>358</v>
      </c>
      <c r="P121" s="15" t="s">
        <v>368</v>
      </c>
      <c r="Q121" s="92"/>
      <c r="R121" s="93"/>
      <c r="S121" s="93">
        <v>1</v>
      </c>
      <c r="T121" s="93">
        <v>1</v>
      </c>
      <c r="U121" s="93"/>
      <c r="V121" s="93"/>
      <c r="W121" s="93">
        <v>1</v>
      </c>
      <c r="X121" s="93"/>
      <c r="Y121" s="75"/>
      <c r="Z121" s="69" t="s">
        <v>520</v>
      </c>
      <c r="AA121" s="59" t="s">
        <v>373</v>
      </c>
      <c r="AB121" s="78" t="s">
        <v>308</v>
      </c>
      <c r="AC121" s="12" t="s">
        <v>358</v>
      </c>
      <c r="AD121" s="15" t="s">
        <v>368</v>
      </c>
      <c r="AE121" s="84">
        <v>1</v>
      </c>
      <c r="AF121" s="84"/>
      <c r="AG121" s="84"/>
      <c r="AH121" s="84">
        <v>1</v>
      </c>
      <c r="AI121" s="84"/>
      <c r="AJ121" s="84"/>
      <c r="AK121" s="84"/>
      <c r="AL121" s="84"/>
      <c r="AM121" s="85"/>
    </row>
    <row r="122" spans="1:39" ht="12" customHeight="1">
      <c r="A122" s="10">
        <v>116</v>
      </c>
      <c r="B122" s="98" t="s">
        <v>192</v>
      </c>
      <c r="C122" s="98" t="s">
        <v>191</v>
      </c>
      <c r="D122" s="11" t="s">
        <v>25</v>
      </c>
      <c r="E122" s="11" t="s">
        <v>304</v>
      </c>
      <c r="F122" s="12" t="s">
        <v>49</v>
      </c>
      <c r="G122" s="12" t="s">
        <v>510</v>
      </c>
      <c r="H122" s="12" t="s">
        <v>306</v>
      </c>
      <c r="I122" s="103" t="s">
        <v>505</v>
      </c>
      <c r="J122" s="12" t="str">
        <f>"≥17h"</f>
        <v>≥17h</v>
      </c>
      <c r="K122" s="12" t="s">
        <v>512</v>
      </c>
      <c r="L122" s="69" t="s">
        <v>519</v>
      </c>
      <c r="M122" s="59" t="s">
        <v>373</v>
      </c>
      <c r="N122" s="78" t="s">
        <v>308</v>
      </c>
      <c r="O122" s="12" t="s">
        <v>358</v>
      </c>
      <c r="P122" s="15" t="s">
        <v>368</v>
      </c>
      <c r="Q122" s="92"/>
      <c r="R122" s="93"/>
      <c r="S122" s="93"/>
      <c r="T122" s="93">
        <v>1</v>
      </c>
      <c r="U122" s="93"/>
      <c r="V122" s="93"/>
      <c r="W122" s="93"/>
      <c r="X122" s="93"/>
      <c r="Y122" s="75"/>
      <c r="Z122" s="69" t="s">
        <v>519</v>
      </c>
      <c r="AA122" s="59" t="s">
        <v>373</v>
      </c>
      <c r="AB122" s="78" t="s">
        <v>308</v>
      </c>
      <c r="AC122" s="12" t="s">
        <v>358</v>
      </c>
      <c r="AD122" s="15" t="s">
        <v>368</v>
      </c>
      <c r="AE122" s="84"/>
      <c r="AF122" s="84">
        <v>1</v>
      </c>
      <c r="AG122" s="84"/>
      <c r="AH122" s="84"/>
      <c r="AI122" s="84"/>
      <c r="AJ122" s="84"/>
      <c r="AK122" s="84"/>
      <c r="AL122" s="84"/>
      <c r="AM122" s="85"/>
    </row>
    <row r="123" spans="1:39" ht="12" customHeight="1">
      <c r="A123" s="10">
        <v>117</v>
      </c>
      <c r="B123" s="98" t="s">
        <v>118</v>
      </c>
      <c r="C123" s="98" t="s">
        <v>72</v>
      </c>
      <c r="D123" s="11" t="s">
        <v>52</v>
      </c>
      <c r="E123" s="11" t="s">
        <v>304</v>
      </c>
      <c r="F123" s="12" t="s">
        <v>50</v>
      </c>
      <c r="G123" s="11" t="s">
        <v>511</v>
      </c>
      <c r="H123" s="12" t="s">
        <v>307</v>
      </c>
      <c r="I123" s="103" t="s">
        <v>505</v>
      </c>
      <c r="J123" s="12" t="str">
        <f>"≥17h"</f>
        <v>≥17h</v>
      </c>
      <c r="K123" s="12" t="s">
        <v>512</v>
      </c>
      <c r="L123" s="69" t="s">
        <v>519</v>
      </c>
      <c r="M123" s="59" t="s">
        <v>374</v>
      </c>
      <c r="N123" s="78" t="s">
        <v>308</v>
      </c>
      <c r="O123" s="12" t="s">
        <v>358</v>
      </c>
      <c r="P123" s="15" t="s">
        <v>368</v>
      </c>
      <c r="Q123" s="92"/>
      <c r="R123" s="93"/>
      <c r="S123" s="93"/>
      <c r="T123" s="93">
        <v>1</v>
      </c>
      <c r="U123" s="93"/>
      <c r="V123" s="93"/>
      <c r="W123" s="93"/>
      <c r="X123" s="93"/>
      <c r="Y123" s="75"/>
      <c r="Z123" s="69" t="s">
        <v>519</v>
      </c>
      <c r="AA123" s="59" t="s">
        <v>374</v>
      </c>
      <c r="AB123" s="78" t="s">
        <v>308</v>
      </c>
      <c r="AC123" s="12" t="s">
        <v>358</v>
      </c>
      <c r="AD123" s="15" t="s">
        <v>368</v>
      </c>
      <c r="AE123" s="84"/>
      <c r="AF123" s="84"/>
      <c r="AG123" s="84"/>
      <c r="AH123" s="84"/>
      <c r="AI123" s="84">
        <v>1</v>
      </c>
      <c r="AJ123" s="84"/>
      <c r="AK123" s="84"/>
      <c r="AL123" s="84"/>
      <c r="AM123" s="85"/>
    </row>
    <row r="124" spans="1:39" ht="12" customHeight="1">
      <c r="A124" s="10">
        <v>118</v>
      </c>
      <c r="B124" s="98" t="s">
        <v>74</v>
      </c>
      <c r="C124" s="98" t="s">
        <v>75</v>
      </c>
      <c r="D124" s="11" t="s">
        <v>51</v>
      </c>
      <c r="E124" s="11" t="s">
        <v>304</v>
      </c>
      <c r="F124" s="12" t="s">
        <v>49</v>
      </c>
      <c r="G124" s="12" t="s">
        <v>310</v>
      </c>
      <c r="H124" s="12" t="s">
        <v>306</v>
      </c>
      <c r="I124" s="103" t="s">
        <v>505</v>
      </c>
      <c r="J124" s="11" t="str">
        <f>"12-16h"</f>
        <v>12-16h</v>
      </c>
      <c r="K124" s="12" t="s">
        <v>47</v>
      </c>
      <c r="L124" s="69" t="s">
        <v>519</v>
      </c>
      <c r="M124" s="59" t="s">
        <v>373</v>
      </c>
      <c r="N124" s="78" t="s">
        <v>308</v>
      </c>
      <c r="O124" s="12" t="s">
        <v>358</v>
      </c>
      <c r="P124" s="15" t="s">
        <v>368</v>
      </c>
      <c r="Q124" s="92"/>
      <c r="R124" s="93"/>
      <c r="S124" s="93"/>
      <c r="T124" s="93">
        <v>1</v>
      </c>
      <c r="U124" s="93"/>
      <c r="V124" s="93"/>
      <c r="W124" s="93">
        <v>1</v>
      </c>
      <c r="X124" s="93"/>
      <c r="Y124" s="75"/>
      <c r="Z124" s="69" t="s">
        <v>519</v>
      </c>
      <c r="AA124" s="59" t="s">
        <v>373</v>
      </c>
      <c r="AB124" s="78" t="s">
        <v>308</v>
      </c>
      <c r="AC124" s="12" t="s">
        <v>358</v>
      </c>
      <c r="AD124" s="15" t="s">
        <v>368</v>
      </c>
      <c r="AE124" s="84"/>
      <c r="AF124" s="84">
        <v>1</v>
      </c>
      <c r="AG124" s="84"/>
      <c r="AH124" s="84"/>
      <c r="AI124" s="84"/>
      <c r="AJ124" s="84"/>
      <c r="AK124" s="84"/>
      <c r="AL124" s="84"/>
      <c r="AM124" s="85"/>
    </row>
    <row r="125" spans="1:39" ht="12" customHeight="1">
      <c r="A125" s="10">
        <v>119</v>
      </c>
      <c r="B125" s="98" t="s">
        <v>192</v>
      </c>
      <c r="C125" s="98" t="s">
        <v>191</v>
      </c>
      <c r="D125" s="11" t="s">
        <v>52</v>
      </c>
      <c r="E125" s="11" t="s">
        <v>303</v>
      </c>
      <c r="F125" s="12" t="s">
        <v>49</v>
      </c>
      <c r="G125" s="12" t="s">
        <v>310</v>
      </c>
      <c r="H125" s="12" t="s">
        <v>306</v>
      </c>
      <c r="I125" s="11" t="s">
        <v>507</v>
      </c>
      <c r="J125" s="12" t="str">
        <f>"≥17h"</f>
        <v>≥17h</v>
      </c>
      <c r="K125" s="12" t="s">
        <v>513</v>
      </c>
      <c r="L125" s="69" t="s">
        <v>519</v>
      </c>
      <c r="M125" s="59" t="s">
        <v>373</v>
      </c>
      <c r="N125" s="78" t="s">
        <v>367</v>
      </c>
      <c r="O125" s="12" t="s">
        <v>358</v>
      </c>
      <c r="P125" s="15" t="s">
        <v>368</v>
      </c>
      <c r="Q125" s="92"/>
      <c r="R125" s="93"/>
      <c r="S125" s="93"/>
      <c r="T125" s="93">
        <v>1</v>
      </c>
      <c r="U125" s="93"/>
      <c r="V125" s="93"/>
      <c r="W125" s="93"/>
      <c r="X125" s="93"/>
      <c r="Y125" s="75"/>
      <c r="Z125" s="69" t="s">
        <v>519</v>
      </c>
      <c r="AA125" s="59" t="s">
        <v>373</v>
      </c>
      <c r="AB125" s="78" t="s">
        <v>367</v>
      </c>
      <c r="AC125" s="12" t="s">
        <v>358</v>
      </c>
      <c r="AD125" s="15" t="s">
        <v>368</v>
      </c>
      <c r="AE125" s="84"/>
      <c r="AF125" s="84">
        <v>1</v>
      </c>
      <c r="AG125" s="84"/>
      <c r="AH125" s="84"/>
      <c r="AI125" s="84"/>
      <c r="AJ125" s="84"/>
      <c r="AK125" s="84"/>
      <c r="AL125" s="84"/>
      <c r="AM125" s="85"/>
    </row>
    <row r="126" spans="1:39" ht="12" customHeight="1">
      <c r="A126" s="10">
        <v>120</v>
      </c>
      <c r="B126" s="98" t="s">
        <v>192</v>
      </c>
      <c r="C126" s="98" t="s">
        <v>191</v>
      </c>
      <c r="D126" s="11" t="s">
        <v>52</v>
      </c>
      <c r="E126" s="11" t="s">
        <v>303</v>
      </c>
      <c r="F126" s="12" t="s">
        <v>50</v>
      </c>
      <c r="G126" s="12" t="s">
        <v>310</v>
      </c>
      <c r="H126" s="12" t="s">
        <v>306</v>
      </c>
      <c r="I126" s="103" t="s">
        <v>504</v>
      </c>
      <c r="J126" s="12" t="str">
        <f>"≥17h"</f>
        <v>≥17h</v>
      </c>
      <c r="K126" s="12" t="s">
        <v>513</v>
      </c>
      <c r="L126" s="69" t="s">
        <v>519</v>
      </c>
      <c r="M126" s="59" t="s">
        <v>373</v>
      </c>
      <c r="N126" s="78" t="s">
        <v>308</v>
      </c>
      <c r="O126" s="12" t="s">
        <v>358</v>
      </c>
      <c r="P126" s="15" t="s">
        <v>368</v>
      </c>
      <c r="Q126" s="92"/>
      <c r="R126" s="93"/>
      <c r="S126" s="93">
        <v>1</v>
      </c>
      <c r="T126" s="93"/>
      <c r="U126" s="93"/>
      <c r="V126" s="93"/>
      <c r="W126" s="93"/>
      <c r="X126" s="93"/>
      <c r="Y126" s="75"/>
      <c r="Z126" s="69" t="s">
        <v>519</v>
      </c>
      <c r="AA126" s="59" t="s">
        <v>373</v>
      </c>
      <c r="AB126" s="78" t="s">
        <v>308</v>
      </c>
      <c r="AC126" s="12" t="s">
        <v>358</v>
      </c>
      <c r="AD126" s="15" t="s">
        <v>368</v>
      </c>
      <c r="AE126" s="84"/>
      <c r="AF126" s="84">
        <v>1</v>
      </c>
      <c r="AG126" s="84"/>
      <c r="AH126" s="84"/>
      <c r="AI126" s="84"/>
      <c r="AJ126" s="84"/>
      <c r="AK126" s="84"/>
      <c r="AL126" s="84"/>
      <c r="AM126" s="85"/>
    </row>
    <row r="127" spans="1:39" ht="12" customHeight="1">
      <c r="A127" s="10">
        <v>121</v>
      </c>
      <c r="B127" s="98" t="s">
        <v>74</v>
      </c>
      <c r="C127" s="98" t="s">
        <v>75</v>
      </c>
      <c r="D127" s="11" t="s">
        <v>51</v>
      </c>
      <c r="E127" s="11" t="s">
        <v>304</v>
      </c>
      <c r="F127" s="12" t="s">
        <v>50</v>
      </c>
      <c r="G127" s="12" t="s">
        <v>510</v>
      </c>
      <c r="H127" s="12" t="s">
        <v>306</v>
      </c>
      <c r="I127" s="103" t="s">
        <v>504</v>
      </c>
      <c r="J127" s="12" t="str">
        <f>"≥17h"</f>
        <v>≥17h</v>
      </c>
      <c r="K127" s="12" t="s">
        <v>512</v>
      </c>
      <c r="L127" s="69" t="s">
        <v>519</v>
      </c>
      <c r="M127" s="59" t="s">
        <v>374</v>
      </c>
      <c r="N127" s="78" t="s">
        <v>367</v>
      </c>
      <c r="O127" s="12" t="s">
        <v>358</v>
      </c>
      <c r="P127" s="15" t="s">
        <v>368</v>
      </c>
      <c r="Q127" s="92"/>
      <c r="R127" s="93"/>
      <c r="S127" s="93"/>
      <c r="T127" s="93">
        <v>1</v>
      </c>
      <c r="U127" s="93"/>
      <c r="V127" s="93">
        <v>1</v>
      </c>
      <c r="W127" s="93">
        <v>1</v>
      </c>
      <c r="X127" s="93">
        <v>1</v>
      </c>
      <c r="Y127" s="75"/>
      <c r="Z127" s="69" t="s">
        <v>519</v>
      </c>
      <c r="AA127" s="59" t="s">
        <v>374</v>
      </c>
      <c r="AB127" s="78" t="s">
        <v>367</v>
      </c>
      <c r="AC127" s="12" t="s">
        <v>358</v>
      </c>
      <c r="AD127" s="15" t="s">
        <v>368</v>
      </c>
      <c r="AE127" s="84"/>
      <c r="AF127" s="84">
        <v>1</v>
      </c>
      <c r="AG127" s="84"/>
      <c r="AH127" s="84"/>
      <c r="AI127" s="84"/>
      <c r="AJ127" s="84"/>
      <c r="AK127" s="84"/>
      <c r="AL127" s="84"/>
      <c r="AM127" s="85"/>
    </row>
    <row r="128" spans="1:39" ht="12" customHeight="1">
      <c r="A128" s="10">
        <v>122</v>
      </c>
      <c r="B128" s="98" t="s">
        <v>192</v>
      </c>
      <c r="C128" s="98" t="s">
        <v>191</v>
      </c>
      <c r="D128" s="11" t="s">
        <v>25</v>
      </c>
      <c r="E128" s="11" t="s">
        <v>303</v>
      </c>
      <c r="F128" s="12" t="s">
        <v>50</v>
      </c>
      <c r="G128" s="12" t="s">
        <v>510</v>
      </c>
      <c r="H128" s="12" t="s">
        <v>306</v>
      </c>
      <c r="I128" s="103" t="s">
        <v>504</v>
      </c>
      <c r="J128" s="11" t="str">
        <f>"12-16h"</f>
        <v>12-16h</v>
      </c>
      <c r="K128" s="12" t="s">
        <v>513</v>
      </c>
      <c r="L128" s="69" t="s">
        <v>519</v>
      </c>
      <c r="M128" s="59" t="s">
        <v>373</v>
      </c>
      <c r="N128" s="78" t="s">
        <v>367</v>
      </c>
      <c r="O128" s="12" t="s">
        <v>358</v>
      </c>
      <c r="P128" s="15" t="s">
        <v>368</v>
      </c>
      <c r="Q128" s="92"/>
      <c r="R128" s="93"/>
      <c r="S128" s="93"/>
      <c r="T128" s="93">
        <v>1</v>
      </c>
      <c r="U128" s="93"/>
      <c r="V128" s="93"/>
      <c r="W128" s="93"/>
      <c r="X128" s="93"/>
      <c r="Y128" s="75"/>
      <c r="Z128" s="69" t="s">
        <v>519</v>
      </c>
      <c r="AA128" s="59" t="s">
        <v>373</v>
      </c>
      <c r="AB128" s="78" t="s">
        <v>367</v>
      </c>
      <c r="AC128" s="12" t="s">
        <v>358</v>
      </c>
      <c r="AD128" s="15" t="s">
        <v>368</v>
      </c>
      <c r="AE128" s="84"/>
      <c r="AF128" s="84">
        <v>1</v>
      </c>
      <c r="AG128" s="84"/>
      <c r="AH128" s="84"/>
      <c r="AI128" s="84"/>
      <c r="AJ128" s="84"/>
      <c r="AK128" s="84"/>
      <c r="AL128" s="84"/>
      <c r="AM128" s="85"/>
    </row>
    <row r="129" spans="1:39" ht="12" customHeight="1">
      <c r="A129" s="10">
        <v>123</v>
      </c>
      <c r="B129" s="98" t="s">
        <v>62</v>
      </c>
      <c r="C129" s="98" t="s">
        <v>193</v>
      </c>
      <c r="D129" s="11" t="s">
        <v>51</v>
      </c>
      <c r="E129" s="11" t="s">
        <v>304</v>
      </c>
      <c r="F129" s="12" t="s">
        <v>50</v>
      </c>
      <c r="G129" s="11" t="s">
        <v>511</v>
      </c>
      <c r="H129" s="12" t="s">
        <v>306</v>
      </c>
      <c r="I129" s="11" t="s">
        <v>504</v>
      </c>
      <c r="J129" s="12" t="str">
        <f>"≥17h"</f>
        <v>≥17h</v>
      </c>
      <c r="K129" s="12" t="s">
        <v>512</v>
      </c>
      <c r="L129" s="69" t="s">
        <v>519</v>
      </c>
      <c r="M129" s="59" t="s">
        <v>373</v>
      </c>
      <c r="N129" s="78" t="s">
        <v>308</v>
      </c>
      <c r="O129" s="12" t="s">
        <v>358</v>
      </c>
      <c r="P129" s="15" t="s">
        <v>368</v>
      </c>
      <c r="Q129" s="92"/>
      <c r="R129" s="93"/>
      <c r="S129" s="93"/>
      <c r="T129" s="93">
        <v>1</v>
      </c>
      <c r="U129" s="93"/>
      <c r="V129" s="93"/>
      <c r="W129" s="93"/>
      <c r="X129" s="93"/>
      <c r="Y129" s="75"/>
      <c r="Z129" s="69" t="s">
        <v>519</v>
      </c>
      <c r="AA129" s="59" t="s">
        <v>373</v>
      </c>
      <c r="AB129" s="78" t="s">
        <v>308</v>
      </c>
      <c r="AC129" s="12" t="s">
        <v>358</v>
      </c>
      <c r="AD129" s="15" t="s">
        <v>368</v>
      </c>
      <c r="AE129" s="84"/>
      <c r="AF129" s="84">
        <v>1</v>
      </c>
      <c r="AG129" s="84"/>
      <c r="AH129" s="84"/>
      <c r="AI129" s="84"/>
      <c r="AJ129" s="84"/>
      <c r="AK129" s="84"/>
      <c r="AL129" s="84"/>
      <c r="AM129" s="85"/>
    </row>
    <row r="130" spans="1:39" ht="12" customHeight="1">
      <c r="A130" s="10">
        <v>124</v>
      </c>
      <c r="B130" s="98" t="s">
        <v>137</v>
      </c>
      <c r="C130" s="98" t="s">
        <v>131</v>
      </c>
      <c r="D130" s="11" t="s">
        <v>51</v>
      </c>
      <c r="E130" s="11" t="s">
        <v>304</v>
      </c>
      <c r="F130" s="12" t="s">
        <v>50</v>
      </c>
      <c r="G130" s="12" t="s">
        <v>310</v>
      </c>
      <c r="H130" s="12" t="s">
        <v>306</v>
      </c>
      <c r="I130" s="103" t="s">
        <v>504</v>
      </c>
      <c r="J130" s="11" t="str">
        <f>"12-16h"</f>
        <v>12-16h</v>
      </c>
      <c r="K130" s="12" t="s">
        <v>47</v>
      </c>
      <c r="L130" s="69" t="s">
        <v>519</v>
      </c>
      <c r="M130" s="59" t="s">
        <v>374</v>
      </c>
      <c r="N130" s="78" t="s">
        <v>367</v>
      </c>
      <c r="O130" s="12" t="s">
        <v>358</v>
      </c>
      <c r="P130" s="15" t="s">
        <v>370</v>
      </c>
      <c r="Q130" s="92"/>
      <c r="R130" s="93">
        <v>1</v>
      </c>
      <c r="S130" s="93"/>
      <c r="T130" s="93"/>
      <c r="U130" s="93"/>
      <c r="V130" s="93"/>
      <c r="W130" s="93"/>
      <c r="X130" s="93"/>
      <c r="Y130" s="75"/>
      <c r="Z130" s="69" t="s">
        <v>519</v>
      </c>
      <c r="AA130" s="59" t="s">
        <v>374</v>
      </c>
      <c r="AB130" s="78" t="s">
        <v>367</v>
      </c>
      <c r="AC130" s="12" t="s">
        <v>358</v>
      </c>
      <c r="AD130" s="15" t="s">
        <v>370</v>
      </c>
      <c r="AE130" s="84"/>
      <c r="AF130" s="84">
        <v>1</v>
      </c>
      <c r="AG130" s="84"/>
      <c r="AH130" s="84"/>
      <c r="AI130" s="84"/>
      <c r="AJ130" s="84"/>
      <c r="AK130" s="84"/>
      <c r="AL130" s="84"/>
      <c r="AM130" s="85"/>
    </row>
    <row r="131" spans="1:39" ht="12" customHeight="1">
      <c r="A131" s="10">
        <v>125</v>
      </c>
      <c r="B131" s="98" t="s">
        <v>137</v>
      </c>
      <c r="C131" s="98" t="s">
        <v>131</v>
      </c>
      <c r="D131" s="11" t="s">
        <v>52</v>
      </c>
      <c r="E131" s="11" t="s">
        <v>304</v>
      </c>
      <c r="F131" s="12" t="s">
        <v>49</v>
      </c>
      <c r="G131" s="12" t="s">
        <v>510</v>
      </c>
      <c r="H131" s="12" t="s">
        <v>307</v>
      </c>
      <c r="I131" s="103" t="s">
        <v>504</v>
      </c>
      <c r="J131" s="12" t="str">
        <f>"≥17h"</f>
        <v>≥17h</v>
      </c>
      <c r="K131" s="12" t="s">
        <v>512</v>
      </c>
      <c r="L131" s="69" t="s">
        <v>519</v>
      </c>
      <c r="M131" s="59" t="s">
        <v>374</v>
      </c>
      <c r="N131" s="78" t="s">
        <v>308</v>
      </c>
      <c r="O131" s="12" t="s">
        <v>358</v>
      </c>
      <c r="P131" s="15" t="s">
        <v>368</v>
      </c>
      <c r="Q131" s="92"/>
      <c r="R131" s="93">
        <v>1</v>
      </c>
      <c r="S131" s="93"/>
      <c r="T131" s="93">
        <v>1</v>
      </c>
      <c r="U131" s="93"/>
      <c r="V131" s="93"/>
      <c r="W131" s="93">
        <v>1</v>
      </c>
      <c r="X131" s="93">
        <v>1</v>
      </c>
      <c r="Y131" s="75"/>
      <c r="Z131" s="69" t="s">
        <v>519</v>
      </c>
      <c r="AA131" s="59" t="s">
        <v>374</v>
      </c>
      <c r="AB131" s="78" t="s">
        <v>308</v>
      </c>
      <c r="AC131" s="12" t="s">
        <v>358</v>
      </c>
      <c r="AD131" s="15" t="s">
        <v>368</v>
      </c>
      <c r="AE131" s="84">
        <v>1</v>
      </c>
      <c r="AF131" s="84"/>
      <c r="AG131" s="84"/>
      <c r="AH131" s="84"/>
      <c r="AI131" s="84"/>
      <c r="AJ131" s="84"/>
      <c r="AK131" s="84"/>
      <c r="AL131" s="84"/>
      <c r="AM131" s="85"/>
    </row>
    <row r="132" spans="1:39" ht="12" customHeight="1">
      <c r="A132" s="10">
        <v>126</v>
      </c>
      <c r="B132" s="98" t="s">
        <v>194</v>
      </c>
      <c r="C132" s="98" t="s">
        <v>193</v>
      </c>
      <c r="D132" s="11" t="s">
        <v>51</v>
      </c>
      <c r="E132" s="11" t="s">
        <v>304</v>
      </c>
      <c r="F132" s="12" t="s">
        <v>50</v>
      </c>
      <c r="G132" s="12" t="s">
        <v>310</v>
      </c>
      <c r="H132" s="12" t="s">
        <v>306</v>
      </c>
      <c r="I132" s="103" t="s">
        <v>504</v>
      </c>
      <c r="J132" s="11" t="str">
        <f>"12-16h"</f>
        <v>12-16h</v>
      </c>
      <c r="K132" s="12" t="s">
        <v>512</v>
      </c>
      <c r="L132" s="69" t="s">
        <v>519</v>
      </c>
      <c r="M132" s="59" t="s">
        <v>373</v>
      </c>
      <c r="N132" s="78" t="s">
        <v>308</v>
      </c>
      <c r="O132" s="12" t="s">
        <v>358</v>
      </c>
      <c r="P132" s="15" t="s">
        <v>368</v>
      </c>
      <c r="Q132" s="92"/>
      <c r="R132" s="93"/>
      <c r="S132" s="93"/>
      <c r="T132" s="93">
        <v>1</v>
      </c>
      <c r="U132" s="93"/>
      <c r="V132" s="93"/>
      <c r="W132" s="93"/>
      <c r="X132" s="93"/>
      <c r="Y132" s="75"/>
      <c r="Z132" s="69" t="s">
        <v>519</v>
      </c>
      <c r="AA132" s="59" t="s">
        <v>373</v>
      </c>
      <c r="AB132" s="78" t="s">
        <v>308</v>
      </c>
      <c r="AC132" s="12" t="s">
        <v>358</v>
      </c>
      <c r="AD132" s="15" t="s">
        <v>368</v>
      </c>
      <c r="AE132" s="84"/>
      <c r="AF132" s="84">
        <v>1</v>
      </c>
      <c r="AG132" s="84"/>
      <c r="AH132" s="84"/>
      <c r="AI132" s="84"/>
      <c r="AJ132" s="84"/>
      <c r="AK132" s="84"/>
      <c r="AL132" s="84"/>
      <c r="AM132" s="85"/>
    </row>
    <row r="133" spans="1:39" ht="12" customHeight="1">
      <c r="A133" s="10">
        <v>127</v>
      </c>
      <c r="B133" s="98" t="s">
        <v>119</v>
      </c>
      <c r="C133" s="98" t="s">
        <v>72</v>
      </c>
      <c r="D133" s="11" t="s">
        <v>52</v>
      </c>
      <c r="E133" s="11" t="s">
        <v>304</v>
      </c>
      <c r="F133" s="12" t="s">
        <v>49</v>
      </c>
      <c r="G133" s="12" t="s">
        <v>510</v>
      </c>
      <c r="H133" s="12" t="s">
        <v>307</v>
      </c>
      <c r="I133" s="103" t="s">
        <v>504</v>
      </c>
      <c r="J133" s="12" t="str">
        <f t="shared" ref="J133:J138" si="5">"≥17h"</f>
        <v>≥17h</v>
      </c>
      <c r="K133" s="12" t="s">
        <v>512</v>
      </c>
      <c r="L133" s="69" t="s">
        <v>519</v>
      </c>
      <c r="M133" s="59" t="s">
        <v>374</v>
      </c>
      <c r="N133" s="78" t="s">
        <v>308</v>
      </c>
      <c r="O133" s="12" t="s">
        <v>358</v>
      </c>
      <c r="P133" s="15" t="s">
        <v>368</v>
      </c>
      <c r="Q133" s="92"/>
      <c r="R133" s="93"/>
      <c r="S133" s="93"/>
      <c r="T133" s="93">
        <v>1</v>
      </c>
      <c r="U133" s="93"/>
      <c r="V133" s="93"/>
      <c r="W133" s="93"/>
      <c r="X133" s="93"/>
      <c r="Y133" s="75"/>
      <c r="Z133" s="69" t="s">
        <v>519</v>
      </c>
      <c r="AA133" s="59" t="s">
        <v>374</v>
      </c>
      <c r="AB133" s="78" t="s">
        <v>308</v>
      </c>
      <c r="AC133" s="12" t="s">
        <v>358</v>
      </c>
      <c r="AD133" s="15" t="s">
        <v>368</v>
      </c>
      <c r="AE133" s="84"/>
      <c r="AF133" s="84"/>
      <c r="AG133" s="84"/>
      <c r="AH133" s="84"/>
      <c r="AI133" s="84"/>
      <c r="AJ133" s="84"/>
      <c r="AK133" s="84">
        <v>1</v>
      </c>
      <c r="AL133" s="84"/>
      <c r="AM133" s="85"/>
    </row>
    <row r="134" spans="1:39" ht="12" customHeight="1">
      <c r="A134" s="10">
        <v>128</v>
      </c>
      <c r="B134" s="98" t="s">
        <v>193</v>
      </c>
      <c r="C134" s="98" t="s">
        <v>193</v>
      </c>
      <c r="D134" s="11" t="s">
        <v>52</v>
      </c>
      <c r="E134" s="11" t="s">
        <v>304</v>
      </c>
      <c r="F134" s="12" t="s">
        <v>49</v>
      </c>
      <c r="G134" s="12" t="s">
        <v>510</v>
      </c>
      <c r="H134" s="12" t="s">
        <v>306</v>
      </c>
      <c r="I134" s="103" t="s">
        <v>504</v>
      </c>
      <c r="J134" s="12" t="str">
        <f t="shared" si="5"/>
        <v>≥17h</v>
      </c>
      <c r="K134" s="12" t="s">
        <v>512</v>
      </c>
      <c r="L134" s="69" t="s">
        <v>519</v>
      </c>
      <c r="M134" s="59" t="s">
        <v>374</v>
      </c>
      <c r="N134" s="78" t="s">
        <v>308</v>
      </c>
      <c r="O134" s="12" t="s">
        <v>358</v>
      </c>
      <c r="P134" s="15" t="s">
        <v>368</v>
      </c>
      <c r="Q134" s="92"/>
      <c r="R134" s="93"/>
      <c r="S134" s="93"/>
      <c r="T134" s="93">
        <v>1</v>
      </c>
      <c r="U134" s="93"/>
      <c r="V134" s="93"/>
      <c r="W134" s="93"/>
      <c r="X134" s="93"/>
      <c r="Y134" s="75"/>
      <c r="Z134" s="69" t="s">
        <v>519</v>
      </c>
      <c r="AA134" s="59" t="s">
        <v>374</v>
      </c>
      <c r="AB134" s="78" t="s">
        <v>308</v>
      </c>
      <c r="AC134" s="12" t="s">
        <v>358</v>
      </c>
      <c r="AD134" s="15" t="s">
        <v>368</v>
      </c>
      <c r="AE134" s="84"/>
      <c r="AF134" s="84">
        <v>1</v>
      </c>
      <c r="AG134" s="84"/>
      <c r="AH134" s="84"/>
      <c r="AI134" s="84"/>
      <c r="AJ134" s="84"/>
      <c r="AK134" s="84"/>
      <c r="AL134" s="84"/>
      <c r="AM134" s="85"/>
    </row>
    <row r="135" spans="1:39" ht="12" customHeight="1">
      <c r="A135" s="10">
        <v>129</v>
      </c>
      <c r="B135" s="98" t="s">
        <v>196</v>
      </c>
      <c r="C135" s="98" t="s">
        <v>196</v>
      </c>
      <c r="D135" s="11" t="s">
        <v>51</v>
      </c>
      <c r="E135" s="11" t="s">
        <v>303</v>
      </c>
      <c r="F135" s="12" t="s">
        <v>48</v>
      </c>
      <c r="G135" s="12" t="s">
        <v>310</v>
      </c>
      <c r="H135" s="12" t="s">
        <v>306</v>
      </c>
      <c r="I135" s="12" t="s">
        <v>505</v>
      </c>
      <c r="J135" s="12" t="str">
        <f t="shared" si="5"/>
        <v>≥17h</v>
      </c>
      <c r="K135" s="12" t="s">
        <v>512</v>
      </c>
      <c r="L135" s="69" t="s">
        <v>519</v>
      </c>
      <c r="M135" s="59" t="s">
        <v>371</v>
      </c>
      <c r="N135" s="78" t="s">
        <v>308</v>
      </c>
      <c r="O135" s="12" t="s">
        <v>358</v>
      </c>
      <c r="P135" s="15" t="s">
        <v>368</v>
      </c>
      <c r="Q135" s="92"/>
      <c r="R135" s="93"/>
      <c r="S135" s="93"/>
      <c r="T135" s="93">
        <v>1</v>
      </c>
      <c r="U135" s="93"/>
      <c r="V135" s="93"/>
      <c r="W135" s="93"/>
      <c r="X135" s="93"/>
      <c r="Y135" s="75"/>
      <c r="Z135" s="69" t="s">
        <v>519</v>
      </c>
      <c r="AA135" s="59" t="s">
        <v>371</v>
      </c>
      <c r="AB135" s="78" t="s">
        <v>308</v>
      </c>
      <c r="AC135" s="12" t="s">
        <v>358</v>
      </c>
      <c r="AD135" s="15" t="s">
        <v>368</v>
      </c>
      <c r="AE135" s="84"/>
      <c r="AF135" s="84"/>
      <c r="AG135" s="84"/>
      <c r="AH135" s="84"/>
      <c r="AI135" s="84">
        <v>1</v>
      </c>
      <c r="AJ135" s="84"/>
      <c r="AK135" s="84"/>
      <c r="AL135" s="84"/>
      <c r="AM135" s="85"/>
    </row>
    <row r="136" spans="1:39" ht="12" customHeight="1">
      <c r="A136" s="10">
        <v>130</v>
      </c>
      <c r="B136" s="98" t="s">
        <v>120</v>
      </c>
      <c r="C136" s="98" t="s">
        <v>72</v>
      </c>
      <c r="D136" s="11" t="s">
        <v>52</v>
      </c>
      <c r="E136" s="11" t="s">
        <v>304</v>
      </c>
      <c r="F136" s="12" t="s">
        <v>49</v>
      </c>
      <c r="G136" s="11" t="s">
        <v>511</v>
      </c>
      <c r="H136" s="12" t="s">
        <v>308</v>
      </c>
      <c r="I136" s="103" t="s">
        <v>504</v>
      </c>
      <c r="J136" s="12" t="str">
        <f t="shared" si="5"/>
        <v>≥17h</v>
      </c>
      <c r="K136" s="12" t="s">
        <v>512</v>
      </c>
      <c r="L136" s="69" t="s">
        <v>519</v>
      </c>
      <c r="M136" s="59" t="s">
        <v>372</v>
      </c>
      <c r="N136" s="78" t="s">
        <v>308</v>
      </c>
      <c r="O136" s="12" t="s">
        <v>358</v>
      </c>
      <c r="P136" s="15" t="s">
        <v>368</v>
      </c>
      <c r="Q136" s="92"/>
      <c r="R136" s="93"/>
      <c r="S136" s="93"/>
      <c r="T136" s="93">
        <v>1</v>
      </c>
      <c r="U136" s="93"/>
      <c r="V136" s="93"/>
      <c r="W136" s="93"/>
      <c r="X136" s="93"/>
      <c r="Y136" s="75"/>
      <c r="Z136" s="69" t="s">
        <v>519</v>
      </c>
      <c r="AA136" s="59" t="s">
        <v>372</v>
      </c>
      <c r="AB136" s="78" t="s">
        <v>308</v>
      </c>
      <c r="AC136" s="12" t="s">
        <v>358</v>
      </c>
      <c r="AD136" s="15" t="s">
        <v>368</v>
      </c>
      <c r="AE136" s="84"/>
      <c r="AF136" s="84">
        <v>1</v>
      </c>
      <c r="AG136" s="84"/>
      <c r="AH136" s="84"/>
      <c r="AI136" s="84"/>
      <c r="AJ136" s="84"/>
      <c r="AK136" s="84"/>
      <c r="AL136" s="84"/>
      <c r="AM136" s="85"/>
    </row>
    <row r="137" spans="1:39" ht="12" customHeight="1">
      <c r="A137" s="10">
        <v>131</v>
      </c>
      <c r="B137" s="98" t="s">
        <v>236</v>
      </c>
      <c r="C137" s="98" t="s">
        <v>235</v>
      </c>
      <c r="D137" s="11" t="s">
        <v>25</v>
      </c>
      <c r="E137" s="11" t="s">
        <v>303</v>
      </c>
      <c r="F137" s="12" t="s">
        <v>48</v>
      </c>
      <c r="G137" s="12" t="s">
        <v>510</v>
      </c>
      <c r="H137" s="12" t="s">
        <v>306</v>
      </c>
      <c r="I137" s="103" t="s">
        <v>504</v>
      </c>
      <c r="J137" s="12" t="str">
        <f t="shared" si="5"/>
        <v>≥17h</v>
      </c>
      <c r="K137" s="12" t="s">
        <v>47</v>
      </c>
      <c r="L137" s="69" t="s">
        <v>519</v>
      </c>
      <c r="M137" s="59" t="s">
        <v>373</v>
      </c>
      <c r="N137" s="78" t="s">
        <v>308</v>
      </c>
      <c r="O137" s="12" t="s">
        <v>358</v>
      </c>
      <c r="P137" s="15" t="s">
        <v>368</v>
      </c>
      <c r="Q137" s="92"/>
      <c r="R137" s="93"/>
      <c r="S137" s="93"/>
      <c r="T137" s="93">
        <v>1</v>
      </c>
      <c r="U137" s="93"/>
      <c r="V137" s="93"/>
      <c r="W137" s="93"/>
      <c r="X137" s="93"/>
      <c r="Y137" s="75"/>
      <c r="Z137" s="69" t="s">
        <v>519</v>
      </c>
      <c r="AA137" s="59" t="s">
        <v>373</v>
      </c>
      <c r="AB137" s="78" t="s">
        <v>308</v>
      </c>
      <c r="AC137" s="12" t="s">
        <v>358</v>
      </c>
      <c r="AD137" s="15" t="s">
        <v>368</v>
      </c>
      <c r="AE137" s="84"/>
      <c r="AF137" s="84">
        <v>1</v>
      </c>
      <c r="AG137" s="84"/>
      <c r="AH137" s="84"/>
      <c r="AI137" s="84"/>
      <c r="AJ137" s="84"/>
      <c r="AK137" s="84"/>
      <c r="AL137" s="84"/>
      <c r="AM137" s="85"/>
    </row>
    <row r="138" spans="1:39" ht="12" customHeight="1">
      <c r="A138" s="10">
        <v>132</v>
      </c>
      <c r="B138" s="98" t="s">
        <v>121</v>
      </c>
      <c r="C138" s="98" t="s">
        <v>72</v>
      </c>
      <c r="D138" s="11" t="s">
        <v>52</v>
      </c>
      <c r="E138" s="11" t="s">
        <v>304</v>
      </c>
      <c r="F138" s="12" t="s">
        <v>49</v>
      </c>
      <c r="G138" s="11" t="s">
        <v>511</v>
      </c>
      <c r="H138" s="12" t="s">
        <v>308</v>
      </c>
      <c r="I138" s="103" t="s">
        <v>505</v>
      </c>
      <c r="J138" s="12" t="str">
        <f t="shared" si="5"/>
        <v>≥17h</v>
      </c>
      <c r="K138" s="12" t="s">
        <v>512</v>
      </c>
      <c r="L138" s="69" t="s">
        <v>519</v>
      </c>
      <c r="M138" s="59" t="s">
        <v>371</v>
      </c>
      <c r="N138" s="78" t="s">
        <v>308</v>
      </c>
      <c r="O138" s="12" t="s">
        <v>358</v>
      </c>
      <c r="P138" s="15" t="s">
        <v>368</v>
      </c>
      <c r="Q138" s="92"/>
      <c r="R138" s="93">
        <v>1</v>
      </c>
      <c r="S138" s="93"/>
      <c r="T138" s="93">
        <v>1</v>
      </c>
      <c r="U138" s="93"/>
      <c r="V138" s="93"/>
      <c r="W138" s="93"/>
      <c r="X138" s="93"/>
      <c r="Y138" s="75"/>
      <c r="Z138" s="69" t="s">
        <v>519</v>
      </c>
      <c r="AA138" s="59" t="s">
        <v>371</v>
      </c>
      <c r="AB138" s="78" t="s">
        <v>308</v>
      </c>
      <c r="AC138" s="12" t="s">
        <v>358</v>
      </c>
      <c r="AD138" s="15" t="s">
        <v>368</v>
      </c>
      <c r="AE138" s="84"/>
      <c r="AF138" s="84"/>
      <c r="AG138" s="84">
        <v>1</v>
      </c>
      <c r="AH138" s="84"/>
      <c r="AI138" s="84"/>
      <c r="AJ138" s="84"/>
      <c r="AK138" s="84"/>
      <c r="AL138" s="84"/>
      <c r="AM138" s="85"/>
    </row>
    <row r="139" spans="1:39" ht="12" customHeight="1">
      <c r="A139" s="10">
        <v>133</v>
      </c>
      <c r="B139" s="98" t="s">
        <v>236</v>
      </c>
      <c r="C139" s="98" t="s">
        <v>235</v>
      </c>
      <c r="D139" s="11" t="s">
        <v>51</v>
      </c>
      <c r="E139" s="11" t="s">
        <v>303</v>
      </c>
      <c r="F139" s="12" t="s">
        <v>50</v>
      </c>
      <c r="G139" s="12" t="s">
        <v>310</v>
      </c>
      <c r="H139" s="12" t="s">
        <v>306</v>
      </c>
      <c r="I139" s="103" t="s">
        <v>504</v>
      </c>
      <c r="J139" s="11" t="str">
        <f>"12-16h"</f>
        <v>12-16h</v>
      </c>
      <c r="K139" s="12" t="s">
        <v>512</v>
      </c>
      <c r="L139" s="69" t="s">
        <v>519</v>
      </c>
      <c r="M139" s="59" t="s">
        <v>373</v>
      </c>
      <c r="N139" s="78" t="s">
        <v>367</v>
      </c>
      <c r="O139" s="12" t="s">
        <v>358</v>
      </c>
      <c r="P139" s="15" t="s">
        <v>368</v>
      </c>
      <c r="Q139" s="92"/>
      <c r="R139" s="93"/>
      <c r="S139" s="93"/>
      <c r="T139" s="93">
        <v>1</v>
      </c>
      <c r="U139" s="93"/>
      <c r="V139" s="93"/>
      <c r="W139" s="93"/>
      <c r="X139" s="93"/>
      <c r="Y139" s="75"/>
      <c r="Z139" s="69" t="s">
        <v>519</v>
      </c>
      <c r="AA139" s="59" t="s">
        <v>373</v>
      </c>
      <c r="AB139" s="78" t="s">
        <v>367</v>
      </c>
      <c r="AC139" s="12" t="s">
        <v>358</v>
      </c>
      <c r="AD139" s="15" t="s">
        <v>368</v>
      </c>
      <c r="AE139" s="84"/>
      <c r="AF139" s="84">
        <v>1</v>
      </c>
      <c r="AG139" s="84"/>
      <c r="AH139" s="84"/>
      <c r="AI139" s="84"/>
      <c r="AJ139" s="84"/>
      <c r="AK139" s="84"/>
      <c r="AL139" s="84"/>
      <c r="AM139" s="85"/>
    </row>
    <row r="140" spans="1:39" ht="12" customHeight="1">
      <c r="A140" s="10">
        <v>134</v>
      </c>
      <c r="B140" s="98" t="s">
        <v>121</v>
      </c>
      <c r="C140" s="98" t="s">
        <v>72</v>
      </c>
      <c r="D140" s="11" t="s">
        <v>52</v>
      </c>
      <c r="E140" s="11" t="s">
        <v>304</v>
      </c>
      <c r="F140" s="12" t="s">
        <v>49</v>
      </c>
      <c r="G140" s="11" t="s">
        <v>511</v>
      </c>
      <c r="H140" s="12" t="s">
        <v>308</v>
      </c>
      <c r="I140" s="103" t="s">
        <v>504</v>
      </c>
      <c r="J140" s="12" t="str">
        <f>"≥17h"</f>
        <v>≥17h</v>
      </c>
      <c r="K140" s="12" t="s">
        <v>512</v>
      </c>
      <c r="L140" s="69" t="s">
        <v>519</v>
      </c>
      <c r="M140" s="59" t="s">
        <v>371</v>
      </c>
      <c r="N140" s="78" t="s">
        <v>308</v>
      </c>
      <c r="O140" s="12" t="s">
        <v>358</v>
      </c>
      <c r="P140" s="15" t="s">
        <v>368</v>
      </c>
      <c r="Q140" s="92"/>
      <c r="R140" s="93"/>
      <c r="S140" s="93"/>
      <c r="T140" s="93">
        <v>1</v>
      </c>
      <c r="U140" s="93"/>
      <c r="V140" s="93"/>
      <c r="W140" s="93"/>
      <c r="X140" s="93"/>
      <c r="Y140" s="75"/>
      <c r="Z140" s="69" t="s">
        <v>519</v>
      </c>
      <c r="AA140" s="59" t="s">
        <v>371</v>
      </c>
      <c r="AB140" s="78" t="s">
        <v>308</v>
      </c>
      <c r="AC140" s="12" t="s">
        <v>358</v>
      </c>
      <c r="AD140" s="15" t="s">
        <v>368</v>
      </c>
      <c r="AE140" s="84"/>
      <c r="AF140" s="84"/>
      <c r="AG140" s="84"/>
      <c r="AH140" s="84"/>
      <c r="AI140" s="84"/>
      <c r="AJ140" s="84"/>
      <c r="AK140" s="84"/>
      <c r="AL140" s="84"/>
      <c r="AM140" s="85">
        <v>1</v>
      </c>
    </row>
    <row r="141" spans="1:39" ht="12" customHeight="1">
      <c r="A141" s="10">
        <v>135</v>
      </c>
      <c r="B141" s="98" t="s">
        <v>240</v>
      </c>
      <c r="C141" s="98" t="s">
        <v>238</v>
      </c>
      <c r="D141" s="11" t="s">
        <v>51</v>
      </c>
      <c r="E141" s="11" t="s">
        <v>303</v>
      </c>
      <c r="F141" s="12" t="s">
        <v>50</v>
      </c>
      <c r="G141" s="11" t="s">
        <v>511</v>
      </c>
      <c r="H141" s="12" t="s">
        <v>308</v>
      </c>
      <c r="I141" s="11" t="s">
        <v>507</v>
      </c>
      <c r="J141" s="12" t="str">
        <f>"≥17h"</f>
        <v>≥17h</v>
      </c>
      <c r="K141" s="12" t="s">
        <v>512</v>
      </c>
      <c r="L141" s="69" t="s">
        <v>519</v>
      </c>
      <c r="M141" s="59" t="s">
        <v>372</v>
      </c>
      <c r="N141" s="78" t="s">
        <v>308</v>
      </c>
      <c r="O141" s="12" t="s">
        <v>358</v>
      </c>
      <c r="P141" s="15" t="s">
        <v>368</v>
      </c>
      <c r="Q141" s="92"/>
      <c r="R141" s="93"/>
      <c r="S141" s="93"/>
      <c r="T141" s="93">
        <v>1</v>
      </c>
      <c r="U141" s="93"/>
      <c r="V141" s="93"/>
      <c r="W141" s="93"/>
      <c r="X141" s="93"/>
      <c r="Y141" s="75"/>
      <c r="Z141" s="69" t="s">
        <v>519</v>
      </c>
      <c r="AA141" s="59" t="s">
        <v>372</v>
      </c>
      <c r="AB141" s="78" t="s">
        <v>308</v>
      </c>
      <c r="AC141" s="12" t="s">
        <v>358</v>
      </c>
      <c r="AD141" s="15" t="s">
        <v>368</v>
      </c>
      <c r="AE141" s="84"/>
      <c r="AF141" s="84">
        <v>1</v>
      </c>
      <c r="AG141" s="84"/>
      <c r="AH141" s="84"/>
      <c r="AI141" s="84"/>
      <c r="AJ141" s="84"/>
      <c r="AK141" s="84"/>
      <c r="AL141" s="84"/>
      <c r="AM141" s="85"/>
    </row>
    <row r="142" spans="1:39" ht="12" customHeight="1">
      <c r="A142" s="10">
        <v>136</v>
      </c>
      <c r="B142" s="98" t="s">
        <v>122</v>
      </c>
      <c r="C142" s="98" t="s">
        <v>72</v>
      </c>
      <c r="D142" s="11" t="s">
        <v>51</v>
      </c>
      <c r="E142" s="11" t="s">
        <v>303</v>
      </c>
      <c r="F142" s="12" t="s">
        <v>49</v>
      </c>
      <c r="G142" s="11" t="s">
        <v>511</v>
      </c>
      <c r="H142" s="12" t="s">
        <v>308</v>
      </c>
      <c r="I142" s="103" t="s">
        <v>505</v>
      </c>
      <c r="J142" s="12" t="str">
        <f>"≥17h"</f>
        <v>≥17h</v>
      </c>
      <c r="K142" s="12" t="s">
        <v>512</v>
      </c>
      <c r="L142" s="69" t="s">
        <v>519</v>
      </c>
      <c r="M142" s="59" t="s">
        <v>374</v>
      </c>
      <c r="N142" s="78" t="s">
        <v>308</v>
      </c>
      <c r="O142" s="12" t="s">
        <v>358</v>
      </c>
      <c r="P142" s="15" t="s">
        <v>368</v>
      </c>
      <c r="Q142" s="92"/>
      <c r="R142" s="93"/>
      <c r="S142" s="93"/>
      <c r="T142" s="93">
        <v>1</v>
      </c>
      <c r="U142" s="93"/>
      <c r="V142" s="93"/>
      <c r="W142" s="93"/>
      <c r="X142" s="93"/>
      <c r="Y142" s="75"/>
      <c r="Z142" s="69" t="s">
        <v>519</v>
      </c>
      <c r="AA142" s="59" t="s">
        <v>374</v>
      </c>
      <c r="AB142" s="78" t="s">
        <v>308</v>
      </c>
      <c r="AC142" s="12" t="s">
        <v>358</v>
      </c>
      <c r="AD142" s="15" t="s">
        <v>368</v>
      </c>
      <c r="AE142" s="84"/>
      <c r="AF142" s="84">
        <v>1</v>
      </c>
      <c r="AG142" s="84"/>
      <c r="AH142" s="84"/>
      <c r="AI142" s="84"/>
      <c r="AJ142" s="84"/>
      <c r="AK142" s="84"/>
      <c r="AL142" s="84"/>
      <c r="AM142" s="85"/>
    </row>
    <row r="143" spans="1:39" ht="12" customHeight="1">
      <c r="A143" s="10">
        <v>137</v>
      </c>
      <c r="B143" s="98" t="s">
        <v>240</v>
      </c>
      <c r="C143" s="98" t="s">
        <v>238</v>
      </c>
      <c r="D143" s="11" t="s">
        <v>51</v>
      </c>
      <c r="E143" s="11" t="s">
        <v>304</v>
      </c>
      <c r="F143" s="12" t="s">
        <v>49</v>
      </c>
      <c r="G143" s="11" t="s">
        <v>511</v>
      </c>
      <c r="H143" s="12" t="s">
        <v>307</v>
      </c>
      <c r="I143" s="103" t="s">
        <v>504</v>
      </c>
      <c r="J143" s="11" t="str">
        <f>"12-16h"</f>
        <v>12-16h</v>
      </c>
      <c r="K143" s="12" t="s">
        <v>512</v>
      </c>
      <c r="L143" s="69" t="s">
        <v>519</v>
      </c>
      <c r="M143" s="59" t="s">
        <v>374</v>
      </c>
      <c r="N143" s="78" t="s">
        <v>308</v>
      </c>
      <c r="O143" s="12" t="s">
        <v>358</v>
      </c>
      <c r="P143" s="15" t="s">
        <v>368</v>
      </c>
      <c r="Q143" s="92"/>
      <c r="R143" s="93"/>
      <c r="S143" s="93"/>
      <c r="T143" s="93">
        <v>1</v>
      </c>
      <c r="U143" s="93"/>
      <c r="V143" s="93"/>
      <c r="W143" s="93"/>
      <c r="X143" s="93"/>
      <c r="Y143" s="75"/>
      <c r="Z143" s="69" t="s">
        <v>519</v>
      </c>
      <c r="AA143" s="59" t="s">
        <v>374</v>
      </c>
      <c r="AB143" s="78" t="s">
        <v>308</v>
      </c>
      <c r="AC143" s="12" t="s">
        <v>358</v>
      </c>
      <c r="AD143" s="15" t="s">
        <v>368</v>
      </c>
      <c r="AE143" s="84"/>
      <c r="AF143" s="84"/>
      <c r="AG143" s="84"/>
      <c r="AH143" s="84"/>
      <c r="AI143" s="84">
        <v>1</v>
      </c>
      <c r="AJ143" s="84"/>
      <c r="AK143" s="84"/>
      <c r="AL143" s="84"/>
      <c r="AM143" s="85"/>
    </row>
    <row r="144" spans="1:39" ht="12" customHeight="1">
      <c r="A144" s="10">
        <v>138</v>
      </c>
      <c r="B144" s="98" t="s">
        <v>241</v>
      </c>
      <c r="C144" s="98" t="s">
        <v>241</v>
      </c>
      <c r="D144" s="11" t="s">
        <v>52</v>
      </c>
      <c r="E144" s="11" t="s">
        <v>304</v>
      </c>
      <c r="F144" s="12" t="s">
        <v>49</v>
      </c>
      <c r="G144" s="12" t="s">
        <v>310</v>
      </c>
      <c r="H144" s="12" t="s">
        <v>306</v>
      </c>
      <c r="I144" s="103" t="s">
        <v>504</v>
      </c>
      <c r="J144" s="12" t="str">
        <f>"≥17h"</f>
        <v>≥17h</v>
      </c>
      <c r="K144" s="12" t="s">
        <v>512</v>
      </c>
      <c r="L144" s="69" t="s">
        <v>519</v>
      </c>
      <c r="M144" s="59" t="s">
        <v>373</v>
      </c>
      <c r="N144" s="78" t="s">
        <v>308</v>
      </c>
      <c r="O144" s="12" t="s">
        <v>358</v>
      </c>
      <c r="P144" s="15" t="s">
        <v>368</v>
      </c>
      <c r="Q144" s="92"/>
      <c r="R144" s="93"/>
      <c r="S144" s="93"/>
      <c r="T144" s="93">
        <v>1</v>
      </c>
      <c r="U144" s="93"/>
      <c r="V144" s="93"/>
      <c r="W144" s="93">
        <v>1</v>
      </c>
      <c r="X144" s="93"/>
      <c r="Y144" s="75"/>
      <c r="Z144" s="69" t="s">
        <v>519</v>
      </c>
      <c r="AA144" s="59" t="s">
        <v>373</v>
      </c>
      <c r="AB144" s="78" t="s">
        <v>308</v>
      </c>
      <c r="AC144" s="12" t="s">
        <v>358</v>
      </c>
      <c r="AD144" s="15" t="s">
        <v>368</v>
      </c>
      <c r="AE144" s="84"/>
      <c r="AF144" s="84"/>
      <c r="AG144" s="84"/>
      <c r="AH144" s="84">
        <v>1</v>
      </c>
      <c r="AI144" s="84"/>
      <c r="AJ144" s="84"/>
      <c r="AK144" s="84"/>
      <c r="AL144" s="84"/>
      <c r="AM144" s="85"/>
    </row>
    <row r="145" spans="1:39" ht="12" customHeight="1">
      <c r="A145" s="10">
        <v>139</v>
      </c>
      <c r="B145" s="98" t="s">
        <v>132</v>
      </c>
      <c r="C145" s="98" t="s">
        <v>131</v>
      </c>
      <c r="D145" s="11" t="s">
        <v>52</v>
      </c>
      <c r="E145" s="11" t="s">
        <v>304</v>
      </c>
      <c r="F145" s="12" t="s">
        <v>49</v>
      </c>
      <c r="G145" s="11" t="s">
        <v>511</v>
      </c>
      <c r="H145" s="12" t="s">
        <v>308</v>
      </c>
      <c r="I145" s="103" t="s">
        <v>505</v>
      </c>
      <c r="J145" s="12" t="str">
        <f>"≥17h"</f>
        <v>≥17h</v>
      </c>
      <c r="K145" s="12" t="s">
        <v>512</v>
      </c>
      <c r="L145" s="69" t="s">
        <v>519</v>
      </c>
      <c r="M145" s="59" t="s">
        <v>374</v>
      </c>
      <c r="N145" s="78" t="s">
        <v>308</v>
      </c>
      <c r="O145" s="12" t="s">
        <v>358</v>
      </c>
      <c r="P145" s="15" t="s">
        <v>368</v>
      </c>
      <c r="Q145" s="92"/>
      <c r="R145" s="93"/>
      <c r="S145" s="93"/>
      <c r="T145" s="93">
        <v>1</v>
      </c>
      <c r="U145" s="93"/>
      <c r="V145" s="93"/>
      <c r="W145" s="93">
        <v>1</v>
      </c>
      <c r="X145" s="93"/>
      <c r="Y145" s="75">
        <v>1</v>
      </c>
      <c r="Z145" s="69" t="s">
        <v>519</v>
      </c>
      <c r="AA145" s="59" t="s">
        <v>374</v>
      </c>
      <c r="AB145" s="78" t="s">
        <v>308</v>
      </c>
      <c r="AC145" s="12" t="s">
        <v>358</v>
      </c>
      <c r="AD145" s="15" t="s">
        <v>368</v>
      </c>
      <c r="AE145" s="84"/>
      <c r="AF145" s="84">
        <v>1</v>
      </c>
      <c r="AG145" s="84"/>
      <c r="AH145" s="84"/>
      <c r="AI145" s="84"/>
      <c r="AJ145" s="84"/>
      <c r="AK145" s="84"/>
      <c r="AL145" s="84"/>
      <c r="AM145" s="85"/>
    </row>
    <row r="146" spans="1:39" ht="12" customHeight="1">
      <c r="A146" s="10">
        <v>140</v>
      </c>
      <c r="B146" s="98" t="s">
        <v>74</v>
      </c>
      <c r="C146" s="98" t="s">
        <v>75</v>
      </c>
      <c r="D146" s="11" t="s">
        <v>51</v>
      </c>
      <c r="E146" s="11" t="s">
        <v>304</v>
      </c>
      <c r="F146" s="12" t="s">
        <v>48</v>
      </c>
      <c r="G146" s="12" t="s">
        <v>510</v>
      </c>
      <c r="H146" s="12" t="s">
        <v>306</v>
      </c>
      <c r="I146" s="103" t="s">
        <v>505</v>
      </c>
      <c r="J146" s="11" t="str">
        <f>"12-16h"</f>
        <v>12-16h</v>
      </c>
      <c r="K146" s="12" t="s">
        <v>512</v>
      </c>
      <c r="L146" s="69" t="s">
        <v>519</v>
      </c>
      <c r="M146" s="59" t="s">
        <v>373</v>
      </c>
      <c r="N146" s="78" t="s">
        <v>308</v>
      </c>
      <c r="O146" s="12" t="s">
        <v>358</v>
      </c>
      <c r="P146" s="15" t="s">
        <v>368</v>
      </c>
      <c r="Q146" s="92"/>
      <c r="R146" s="93"/>
      <c r="S146" s="93"/>
      <c r="T146" s="93">
        <v>1</v>
      </c>
      <c r="U146" s="93"/>
      <c r="V146" s="93"/>
      <c r="W146" s="93">
        <v>1</v>
      </c>
      <c r="X146" s="93"/>
      <c r="Y146" s="75"/>
      <c r="Z146" s="69" t="s">
        <v>519</v>
      </c>
      <c r="AA146" s="59" t="s">
        <v>373</v>
      </c>
      <c r="AB146" s="78" t="s">
        <v>308</v>
      </c>
      <c r="AC146" s="12" t="s">
        <v>358</v>
      </c>
      <c r="AD146" s="15" t="s">
        <v>368</v>
      </c>
      <c r="AE146" s="84"/>
      <c r="AF146" s="84">
        <v>1</v>
      </c>
      <c r="AG146" s="84"/>
      <c r="AH146" s="84"/>
      <c r="AI146" s="84"/>
      <c r="AJ146" s="84"/>
      <c r="AK146" s="84"/>
      <c r="AL146" s="84"/>
      <c r="AM146" s="85"/>
    </row>
    <row r="147" spans="1:39" ht="12" customHeight="1">
      <c r="A147" s="10">
        <v>141</v>
      </c>
      <c r="B147" s="98" t="s">
        <v>242</v>
      </c>
      <c r="C147" s="98" t="s">
        <v>241</v>
      </c>
      <c r="D147" s="11" t="s">
        <v>52</v>
      </c>
      <c r="E147" s="11" t="s">
        <v>304</v>
      </c>
      <c r="F147" s="12" t="s">
        <v>49</v>
      </c>
      <c r="G147" s="11" t="s">
        <v>511</v>
      </c>
      <c r="H147" s="12" t="s">
        <v>307</v>
      </c>
      <c r="I147" s="103" t="s">
        <v>504</v>
      </c>
      <c r="J147" s="12" t="str">
        <f>"≥17h"</f>
        <v>≥17h</v>
      </c>
      <c r="K147" s="12" t="s">
        <v>512</v>
      </c>
      <c r="L147" s="69" t="s">
        <v>519</v>
      </c>
      <c r="M147" s="59" t="s">
        <v>372</v>
      </c>
      <c r="N147" s="78" t="s">
        <v>308</v>
      </c>
      <c r="O147" s="12" t="s">
        <v>358</v>
      </c>
      <c r="P147" s="15" t="s">
        <v>368</v>
      </c>
      <c r="Q147" s="92"/>
      <c r="R147" s="93"/>
      <c r="S147" s="93"/>
      <c r="T147" s="93">
        <v>1</v>
      </c>
      <c r="U147" s="93"/>
      <c r="V147" s="93"/>
      <c r="W147" s="93"/>
      <c r="X147" s="93"/>
      <c r="Y147" s="75"/>
      <c r="Z147" s="69" t="s">
        <v>519</v>
      </c>
      <c r="AA147" s="59" t="s">
        <v>372</v>
      </c>
      <c r="AB147" s="78" t="s">
        <v>308</v>
      </c>
      <c r="AC147" s="12" t="s">
        <v>358</v>
      </c>
      <c r="AD147" s="15" t="s">
        <v>368</v>
      </c>
      <c r="AE147" s="84"/>
      <c r="AF147" s="84">
        <v>1</v>
      </c>
      <c r="AG147" s="84"/>
      <c r="AH147" s="84"/>
      <c r="AI147" s="84"/>
      <c r="AJ147" s="84"/>
      <c r="AK147" s="84"/>
      <c r="AL147" s="84"/>
      <c r="AM147" s="85"/>
    </row>
    <row r="148" spans="1:39" ht="12" customHeight="1">
      <c r="A148" s="10">
        <v>142</v>
      </c>
      <c r="B148" s="98" t="s">
        <v>98</v>
      </c>
      <c r="C148" s="98" t="s">
        <v>98</v>
      </c>
      <c r="D148" s="11" t="s">
        <v>52</v>
      </c>
      <c r="E148" s="11" t="s">
        <v>303</v>
      </c>
      <c r="F148" s="12" t="s">
        <v>49</v>
      </c>
      <c r="G148" s="12" t="s">
        <v>310</v>
      </c>
      <c r="H148" s="12" t="s">
        <v>306</v>
      </c>
      <c r="I148" s="103" t="s">
        <v>504</v>
      </c>
      <c r="J148" s="12" t="str">
        <f>"≥17h"</f>
        <v>≥17h</v>
      </c>
      <c r="K148" s="12" t="s">
        <v>512</v>
      </c>
      <c r="L148" s="69" t="s">
        <v>518</v>
      </c>
      <c r="M148" s="59" t="s">
        <v>372</v>
      </c>
      <c r="N148" s="78" t="s">
        <v>308</v>
      </c>
      <c r="O148" s="12" t="s">
        <v>358</v>
      </c>
      <c r="P148" s="15" t="s">
        <v>368</v>
      </c>
      <c r="Q148" s="92"/>
      <c r="R148" s="93"/>
      <c r="S148" s="93"/>
      <c r="T148" s="93">
        <v>1</v>
      </c>
      <c r="U148" s="93"/>
      <c r="V148" s="93"/>
      <c r="W148" s="93"/>
      <c r="X148" s="93"/>
      <c r="Y148" s="75"/>
      <c r="Z148" s="69" t="s">
        <v>518</v>
      </c>
      <c r="AA148" s="59" t="s">
        <v>372</v>
      </c>
      <c r="AB148" s="78" t="s">
        <v>308</v>
      </c>
      <c r="AC148" s="12" t="s">
        <v>358</v>
      </c>
      <c r="AD148" s="15" t="s">
        <v>368</v>
      </c>
      <c r="AE148" s="84"/>
      <c r="AF148" s="84"/>
      <c r="AG148" s="84"/>
      <c r="AH148" s="84"/>
      <c r="AI148" s="84">
        <v>1</v>
      </c>
      <c r="AJ148" s="84"/>
      <c r="AK148" s="84"/>
      <c r="AL148" s="84"/>
      <c r="AM148" s="85"/>
    </row>
    <row r="149" spans="1:39" ht="12" customHeight="1">
      <c r="A149" s="10">
        <v>143</v>
      </c>
      <c r="B149" s="98" t="s">
        <v>74</v>
      </c>
      <c r="C149" s="98" t="s">
        <v>75</v>
      </c>
      <c r="D149" s="11" t="s">
        <v>25</v>
      </c>
      <c r="E149" s="11" t="s">
        <v>303</v>
      </c>
      <c r="F149" s="12" t="s">
        <v>50</v>
      </c>
      <c r="G149" s="12" t="s">
        <v>510</v>
      </c>
      <c r="H149" s="12" t="s">
        <v>306</v>
      </c>
      <c r="I149" s="103" t="s">
        <v>504</v>
      </c>
      <c r="J149" s="12" t="str">
        <f>"≥17h"</f>
        <v>≥17h</v>
      </c>
      <c r="K149" s="12" t="s">
        <v>47</v>
      </c>
      <c r="L149" s="69" t="s">
        <v>519</v>
      </c>
      <c r="M149" s="59" t="s">
        <v>373</v>
      </c>
      <c r="N149" s="78" t="s">
        <v>367</v>
      </c>
      <c r="O149" s="12" t="s">
        <v>358</v>
      </c>
      <c r="P149" s="15" t="s">
        <v>368</v>
      </c>
      <c r="Q149" s="92"/>
      <c r="R149" s="93"/>
      <c r="S149" s="93"/>
      <c r="T149" s="93">
        <v>1</v>
      </c>
      <c r="U149" s="93"/>
      <c r="V149" s="93">
        <v>1</v>
      </c>
      <c r="W149" s="93"/>
      <c r="X149" s="93"/>
      <c r="Y149" s="75"/>
      <c r="Z149" s="69" t="s">
        <v>519</v>
      </c>
      <c r="AA149" s="59" t="s">
        <v>373</v>
      </c>
      <c r="AB149" s="78" t="s">
        <v>367</v>
      </c>
      <c r="AC149" s="12" t="s">
        <v>358</v>
      </c>
      <c r="AD149" s="15" t="s">
        <v>368</v>
      </c>
      <c r="AE149" s="84"/>
      <c r="AF149" s="84">
        <v>1</v>
      </c>
      <c r="AG149" s="84"/>
      <c r="AH149" s="84"/>
      <c r="AI149" s="84"/>
      <c r="AJ149" s="84"/>
      <c r="AK149" s="84"/>
      <c r="AL149" s="84"/>
      <c r="AM149" s="85"/>
    </row>
    <row r="150" spans="1:39" ht="12" customHeight="1">
      <c r="A150" s="10">
        <v>144</v>
      </c>
      <c r="B150" s="98" t="s">
        <v>83</v>
      </c>
      <c r="C150" s="98" t="s">
        <v>83</v>
      </c>
      <c r="D150" s="11" t="s">
        <v>52</v>
      </c>
      <c r="E150" s="11" t="s">
        <v>304</v>
      </c>
      <c r="F150" s="12" t="s">
        <v>49</v>
      </c>
      <c r="G150" s="12" t="s">
        <v>310</v>
      </c>
      <c r="H150" s="12" t="s">
        <v>306</v>
      </c>
      <c r="I150" s="103" t="s">
        <v>504</v>
      </c>
      <c r="J150" s="12" t="str">
        <f>"≥17h"</f>
        <v>≥17h</v>
      </c>
      <c r="K150" s="12" t="s">
        <v>512</v>
      </c>
      <c r="L150" s="69" t="s">
        <v>518</v>
      </c>
      <c r="M150" s="59" t="s">
        <v>371</v>
      </c>
      <c r="N150" s="78" t="s">
        <v>308</v>
      </c>
      <c r="O150" s="12" t="s">
        <v>358</v>
      </c>
      <c r="P150" s="15" t="s">
        <v>368</v>
      </c>
      <c r="Q150" s="92"/>
      <c r="R150" s="93"/>
      <c r="S150" s="93"/>
      <c r="T150" s="93">
        <v>1</v>
      </c>
      <c r="U150" s="93"/>
      <c r="V150" s="93"/>
      <c r="W150" s="93"/>
      <c r="X150" s="93"/>
      <c r="Y150" s="75"/>
      <c r="Z150" s="69" t="s">
        <v>518</v>
      </c>
      <c r="AA150" s="59" t="s">
        <v>371</v>
      </c>
      <c r="AB150" s="78" t="s">
        <v>308</v>
      </c>
      <c r="AC150" s="12" t="s">
        <v>358</v>
      </c>
      <c r="AD150" s="15" t="s">
        <v>368</v>
      </c>
      <c r="AE150" s="84"/>
      <c r="AF150" s="84"/>
      <c r="AG150" s="84"/>
      <c r="AH150" s="84">
        <v>1</v>
      </c>
      <c r="AI150" s="84">
        <v>1</v>
      </c>
      <c r="AJ150" s="84"/>
      <c r="AK150" s="84"/>
      <c r="AL150" s="84"/>
      <c r="AM150" s="85"/>
    </row>
    <row r="151" spans="1:39" ht="12" customHeight="1">
      <c r="A151" s="10">
        <v>145</v>
      </c>
      <c r="B151" s="98" t="s">
        <v>97</v>
      </c>
      <c r="C151" s="98" t="s">
        <v>75</v>
      </c>
      <c r="D151" s="11" t="s">
        <v>51</v>
      </c>
      <c r="E151" s="11" t="s">
        <v>303</v>
      </c>
      <c r="F151" s="12" t="s">
        <v>50</v>
      </c>
      <c r="G151" s="12" t="s">
        <v>310</v>
      </c>
      <c r="H151" s="12" t="s">
        <v>306</v>
      </c>
      <c r="I151" s="103" t="s">
        <v>505</v>
      </c>
      <c r="J151" s="12" t="str">
        <f>"≥17h"</f>
        <v>≥17h</v>
      </c>
      <c r="K151" s="12" t="s">
        <v>512</v>
      </c>
      <c r="L151" s="69" t="s">
        <v>519</v>
      </c>
      <c r="M151" s="59" t="s">
        <v>373</v>
      </c>
      <c r="N151" s="78" t="s">
        <v>308</v>
      </c>
      <c r="O151" s="12" t="s">
        <v>358</v>
      </c>
      <c r="P151" s="15" t="s">
        <v>368</v>
      </c>
      <c r="Q151" s="92"/>
      <c r="R151" s="93"/>
      <c r="S151" s="93">
        <v>1</v>
      </c>
      <c r="T151" s="93">
        <v>1</v>
      </c>
      <c r="U151" s="93"/>
      <c r="V151" s="93"/>
      <c r="W151" s="93">
        <v>1</v>
      </c>
      <c r="X151" s="93"/>
      <c r="Y151" s="75"/>
      <c r="Z151" s="69" t="s">
        <v>519</v>
      </c>
      <c r="AA151" s="59" t="s">
        <v>373</v>
      </c>
      <c r="AB151" s="78" t="s">
        <v>308</v>
      </c>
      <c r="AC151" s="12" t="s">
        <v>358</v>
      </c>
      <c r="AD151" s="15" t="s">
        <v>368</v>
      </c>
      <c r="AE151" s="84"/>
      <c r="AF151" s="84">
        <v>1</v>
      </c>
      <c r="AG151" s="84"/>
      <c r="AH151" s="84"/>
      <c r="AI151" s="84"/>
      <c r="AJ151" s="84"/>
      <c r="AK151" s="84"/>
      <c r="AL151" s="84"/>
      <c r="AM151" s="85"/>
    </row>
    <row r="152" spans="1:39" ht="12" customHeight="1">
      <c r="A152" s="10">
        <v>146</v>
      </c>
      <c r="B152" s="98" t="s">
        <v>83</v>
      </c>
      <c r="C152" s="98" t="s">
        <v>83</v>
      </c>
      <c r="D152" s="11" t="s">
        <v>51</v>
      </c>
      <c r="E152" s="11" t="s">
        <v>303</v>
      </c>
      <c r="F152" s="12" t="s">
        <v>48</v>
      </c>
      <c r="G152" s="12" t="s">
        <v>510</v>
      </c>
      <c r="H152" s="12" t="s">
        <v>306</v>
      </c>
      <c r="I152" s="103" t="s">
        <v>504</v>
      </c>
      <c r="J152" s="11" t="str">
        <f>"12-16h"</f>
        <v>12-16h</v>
      </c>
      <c r="K152" s="12" t="s">
        <v>513</v>
      </c>
      <c r="L152" s="69" t="s">
        <v>518</v>
      </c>
      <c r="M152" s="59" t="s">
        <v>371</v>
      </c>
      <c r="N152" s="78" t="s">
        <v>308</v>
      </c>
      <c r="O152" s="12" t="s">
        <v>358</v>
      </c>
      <c r="P152" s="15" t="s">
        <v>368</v>
      </c>
      <c r="Q152" s="92"/>
      <c r="R152" s="93"/>
      <c r="S152" s="93"/>
      <c r="T152" s="93">
        <v>1</v>
      </c>
      <c r="U152" s="93"/>
      <c r="V152" s="93"/>
      <c r="W152" s="93"/>
      <c r="X152" s="93"/>
      <c r="Y152" s="75"/>
      <c r="Z152" s="69" t="s">
        <v>518</v>
      </c>
      <c r="AA152" s="59" t="s">
        <v>371</v>
      </c>
      <c r="AB152" s="78" t="s">
        <v>308</v>
      </c>
      <c r="AC152" s="12" t="s">
        <v>358</v>
      </c>
      <c r="AD152" s="15" t="s">
        <v>368</v>
      </c>
      <c r="AE152" s="84"/>
      <c r="AF152" s="84"/>
      <c r="AG152" s="84"/>
      <c r="AH152" s="84"/>
      <c r="AI152" s="84"/>
      <c r="AJ152" s="84"/>
      <c r="AK152" s="84"/>
      <c r="AL152" s="84"/>
      <c r="AM152" s="85"/>
    </row>
    <row r="153" spans="1:39" ht="12" customHeight="1">
      <c r="A153" s="10">
        <v>147</v>
      </c>
      <c r="B153" s="98" t="s">
        <v>97</v>
      </c>
      <c r="C153" s="98" t="s">
        <v>75</v>
      </c>
      <c r="D153" s="11" t="s">
        <v>52</v>
      </c>
      <c r="E153" s="11" t="s">
        <v>304</v>
      </c>
      <c r="F153" s="12" t="s">
        <v>50</v>
      </c>
      <c r="G153" s="12" t="s">
        <v>310</v>
      </c>
      <c r="H153" s="12" t="s">
        <v>306</v>
      </c>
      <c r="I153" s="103" t="s">
        <v>504</v>
      </c>
      <c r="J153" s="12" t="str">
        <f t="shared" ref="J153:J160" si="6">"≥17h"</f>
        <v>≥17h</v>
      </c>
      <c r="K153" s="12" t="s">
        <v>512</v>
      </c>
      <c r="L153" s="69" t="s">
        <v>519</v>
      </c>
      <c r="M153" s="59" t="s">
        <v>372</v>
      </c>
      <c r="N153" s="78" t="s">
        <v>308</v>
      </c>
      <c r="O153" s="12" t="s">
        <v>358</v>
      </c>
      <c r="P153" s="15" t="s">
        <v>368</v>
      </c>
      <c r="Q153" s="92"/>
      <c r="R153" s="93"/>
      <c r="S153" s="93">
        <v>1</v>
      </c>
      <c r="T153" s="93">
        <v>1</v>
      </c>
      <c r="U153" s="93"/>
      <c r="V153" s="93"/>
      <c r="W153" s="93">
        <v>1</v>
      </c>
      <c r="X153" s="93"/>
      <c r="Y153" s="75"/>
      <c r="Z153" s="69" t="s">
        <v>519</v>
      </c>
      <c r="AA153" s="59" t="s">
        <v>372</v>
      </c>
      <c r="AB153" s="78" t="s">
        <v>308</v>
      </c>
      <c r="AC153" s="12" t="s">
        <v>358</v>
      </c>
      <c r="AD153" s="15" t="s">
        <v>368</v>
      </c>
      <c r="AE153" s="84">
        <v>1</v>
      </c>
      <c r="AF153" s="84"/>
      <c r="AG153" s="84"/>
      <c r="AH153" s="84"/>
      <c r="AI153" s="84"/>
      <c r="AJ153" s="84"/>
      <c r="AK153" s="84"/>
      <c r="AL153" s="84"/>
      <c r="AM153" s="85"/>
    </row>
    <row r="154" spans="1:39" ht="12" customHeight="1">
      <c r="A154" s="10">
        <v>148</v>
      </c>
      <c r="B154" s="98" t="s">
        <v>273</v>
      </c>
      <c r="C154" s="98" t="s">
        <v>89</v>
      </c>
      <c r="D154" s="11" t="s">
        <v>51</v>
      </c>
      <c r="E154" s="11" t="s">
        <v>304</v>
      </c>
      <c r="F154" s="12" t="s">
        <v>48</v>
      </c>
      <c r="G154" s="11" t="s">
        <v>511</v>
      </c>
      <c r="H154" s="12" t="s">
        <v>307</v>
      </c>
      <c r="I154" s="12" t="s">
        <v>505</v>
      </c>
      <c r="J154" s="12" t="str">
        <f t="shared" si="6"/>
        <v>≥17h</v>
      </c>
      <c r="K154" s="12" t="s">
        <v>513</v>
      </c>
      <c r="L154" s="69" t="s">
        <v>520</v>
      </c>
      <c r="M154" s="59" t="s">
        <v>373</v>
      </c>
      <c r="N154" s="78" t="s">
        <v>308</v>
      </c>
      <c r="O154" s="12" t="s">
        <v>358</v>
      </c>
      <c r="P154" s="15" t="s">
        <v>368</v>
      </c>
      <c r="Q154" s="92"/>
      <c r="R154" s="93"/>
      <c r="S154" s="93"/>
      <c r="T154" s="93">
        <v>1</v>
      </c>
      <c r="U154" s="93"/>
      <c r="V154" s="93"/>
      <c r="W154" s="93"/>
      <c r="X154" s="93"/>
      <c r="Y154" s="75"/>
      <c r="Z154" s="69" t="s">
        <v>520</v>
      </c>
      <c r="AA154" s="59" t="s">
        <v>373</v>
      </c>
      <c r="AB154" s="78" t="s">
        <v>308</v>
      </c>
      <c r="AC154" s="12" t="s">
        <v>358</v>
      </c>
      <c r="AD154" s="15" t="s">
        <v>368</v>
      </c>
      <c r="AE154" s="84"/>
      <c r="AF154" s="84">
        <v>1</v>
      </c>
      <c r="AG154" s="84"/>
      <c r="AH154" s="84"/>
      <c r="AI154" s="84"/>
      <c r="AJ154" s="84"/>
      <c r="AK154" s="84"/>
      <c r="AL154" s="84"/>
      <c r="AM154" s="85"/>
    </row>
    <row r="155" spans="1:39" ht="12" customHeight="1">
      <c r="A155" s="10">
        <v>149</v>
      </c>
      <c r="B155" s="98" t="s">
        <v>99</v>
      </c>
      <c r="C155" s="98" t="s">
        <v>83</v>
      </c>
      <c r="D155" s="11" t="s">
        <v>51</v>
      </c>
      <c r="E155" s="11" t="s">
        <v>303</v>
      </c>
      <c r="F155" s="12" t="s">
        <v>48</v>
      </c>
      <c r="G155" s="12" t="s">
        <v>510</v>
      </c>
      <c r="H155" s="12" t="s">
        <v>308</v>
      </c>
      <c r="I155" s="11" t="s">
        <v>507</v>
      </c>
      <c r="J155" s="12" t="str">
        <f t="shared" si="6"/>
        <v>≥17h</v>
      </c>
      <c r="K155" s="12" t="s">
        <v>513</v>
      </c>
      <c r="L155" s="69" t="s">
        <v>518</v>
      </c>
      <c r="M155" s="59" t="s">
        <v>338</v>
      </c>
      <c r="N155" s="78" t="s">
        <v>308</v>
      </c>
      <c r="O155" s="12" t="s">
        <v>358</v>
      </c>
      <c r="P155" s="15" t="s">
        <v>368</v>
      </c>
      <c r="Q155" s="92"/>
      <c r="R155" s="93"/>
      <c r="S155" s="93"/>
      <c r="T155" s="93">
        <v>1</v>
      </c>
      <c r="U155" s="93"/>
      <c r="V155" s="93"/>
      <c r="W155" s="93"/>
      <c r="X155" s="93"/>
      <c r="Y155" s="75"/>
      <c r="Z155" s="69" t="s">
        <v>518</v>
      </c>
      <c r="AA155" s="59" t="s">
        <v>338</v>
      </c>
      <c r="AB155" s="78" t="s">
        <v>308</v>
      </c>
      <c r="AC155" s="12" t="s">
        <v>358</v>
      </c>
      <c r="AD155" s="15" t="s">
        <v>368</v>
      </c>
      <c r="AE155" s="84"/>
      <c r="AF155" s="84"/>
      <c r="AG155" s="84"/>
      <c r="AH155" s="84"/>
      <c r="AI155" s="84"/>
      <c r="AJ155" s="84">
        <v>1</v>
      </c>
      <c r="AK155" s="84"/>
      <c r="AL155" s="84"/>
      <c r="AM155" s="85"/>
    </row>
    <row r="156" spans="1:39" ht="12" customHeight="1">
      <c r="A156" s="10">
        <v>150</v>
      </c>
      <c r="B156" s="98" t="s">
        <v>126</v>
      </c>
      <c r="C156" s="98" t="s">
        <v>126</v>
      </c>
      <c r="D156" s="11" t="s">
        <v>25</v>
      </c>
      <c r="E156" s="11" t="s">
        <v>303</v>
      </c>
      <c r="F156" s="12" t="s">
        <v>48</v>
      </c>
      <c r="G156" s="12" t="s">
        <v>310</v>
      </c>
      <c r="H156" s="12" t="s">
        <v>306</v>
      </c>
      <c r="I156" s="103" t="s">
        <v>505</v>
      </c>
      <c r="J156" s="12" t="str">
        <f t="shared" si="6"/>
        <v>≥17h</v>
      </c>
      <c r="K156" s="12" t="s">
        <v>513</v>
      </c>
      <c r="L156" s="69" t="s">
        <v>518</v>
      </c>
      <c r="M156" s="59" t="s">
        <v>373</v>
      </c>
      <c r="N156" s="78" t="s">
        <v>367</v>
      </c>
      <c r="O156" s="12" t="s">
        <v>358</v>
      </c>
      <c r="P156" s="15" t="s">
        <v>368</v>
      </c>
      <c r="Q156" s="92"/>
      <c r="R156" s="93"/>
      <c r="S156" s="93"/>
      <c r="T156" s="93">
        <v>1</v>
      </c>
      <c r="U156" s="93"/>
      <c r="V156" s="93"/>
      <c r="W156" s="93"/>
      <c r="X156" s="93"/>
      <c r="Y156" s="75"/>
      <c r="Z156" s="69" t="s">
        <v>518</v>
      </c>
      <c r="AA156" s="59" t="s">
        <v>373</v>
      </c>
      <c r="AB156" s="78" t="s">
        <v>367</v>
      </c>
      <c r="AC156" s="12" t="s">
        <v>358</v>
      </c>
      <c r="AD156" s="15" t="s">
        <v>368</v>
      </c>
      <c r="AE156" s="84"/>
      <c r="AF156" s="84">
        <v>1</v>
      </c>
      <c r="AG156" s="84"/>
      <c r="AH156" s="84"/>
      <c r="AI156" s="84"/>
      <c r="AJ156" s="84"/>
      <c r="AK156" s="84"/>
      <c r="AL156" s="84"/>
      <c r="AM156" s="85"/>
    </row>
    <row r="157" spans="1:39" ht="12" customHeight="1">
      <c r="A157" s="10">
        <v>151</v>
      </c>
      <c r="B157" s="98" t="s">
        <v>141</v>
      </c>
      <c r="C157" s="98" t="s">
        <v>141</v>
      </c>
      <c r="D157" s="11" t="s">
        <v>52</v>
      </c>
      <c r="E157" s="11" t="s">
        <v>303</v>
      </c>
      <c r="F157" s="12" t="s">
        <v>49</v>
      </c>
      <c r="G157" s="12" t="s">
        <v>310</v>
      </c>
      <c r="H157" s="12" t="s">
        <v>306</v>
      </c>
      <c r="I157" s="103" t="s">
        <v>504</v>
      </c>
      <c r="J157" s="12" t="str">
        <f t="shared" si="6"/>
        <v>≥17h</v>
      </c>
      <c r="K157" s="12" t="s">
        <v>512</v>
      </c>
      <c r="L157" s="69" t="s">
        <v>518</v>
      </c>
      <c r="M157" s="59" t="s">
        <v>372</v>
      </c>
      <c r="N157" s="78" t="s">
        <v>308</v>
      </c>
      <c r="O157" s="12" t="s">
        <v>358</v>
      </c>
      <c r="P157" s="15" t="s">
        <v>368</v>
      </c>
      <c r="Q157" s="92"/>
      <c r="R157" s="93"/>
      <c r="S157" s="93"/>
      <c r="T157" s="93">
        <v>1</v>
      </c>
      <c r="U157" s="93"/>
      <c r="V157" s="93"/>
      <c r="W157" s="93"/>
      <c r="X157" s="93"/>
      <c r="Y157" s="75"/>
      <c r="Z157" s="69" t="s">
        <v>518</v>
      </c>
      <c r="AA157" s="59" t="s">
        <v>372</v>
      </c>
      <c r="AB157" s="78" t="s">
        <v>308</v>
      </c>
      <c r="AC157" s="12" t="s">
        <v>358</v>
      </c>
      <c r="AD157" s="15" t="s">
        <v>368</v>
      </c>
      <c r="AE157" s="84"/>
      <c r="AF157" s="84">
        <v>1</v>
      </c>
      <c r="AG157" s="84"/>
      <c r="AH157" s="84"/>
      <c r="AI157" s="84"/>
      <c r="AJ157" s="84"/>
      <c r="AK157" s="84"/>
      <c r="AL157" s="84"/>
      <c r="AM157" s="85"/>
    </row>
    <row r="158" spans="1:39" ht="12" customHeight="1">
      <c r="A158" s="10">
        <v>152</v>
      </c>
      <c r="B158" s="98" t="s">
        <v>273</v>
      </c>
      <c r="C158" s="98" t="s">
        <v>89</v>
      </c>
      <c r="D158" s="11" t="s">
        <v>51</v>
      </c>
      <c r="E158" s="11" t="s">
        <v>304</v>
      </c>
      <c r="F158" s="12" t="s">
        <v>50</v>
      </c>
      <c r="G158" s="12" t="s">
        <v>510</v>
      </c>
      <c r="H158" s="12" t="s">
        <v>306</v>
      </c>
      <c r="I158" s="103" t="s">
        <v>505</v>
      </c>
      <c r="J158" s="12" t="str">
        <f t="shared" si="6"/>
        <v>≥17h</v>
      </c>
      <c r="K158" s="12" t="s">
        <v>47</v>
      </c>
      <c r="L158" s="69" t="s">
        <v>520</v>
      </c>
      <c r="M158" s="59" t="s">
        <v>373</v>
      </c>
      <c r="N158" s="78" t="s">
        <v>308</v>
      </c>
      <c r="O158" s="12" t="s">
        <v>358</v>
      </c>
      <c r="P158" s="15" t="s">
        <v>368</v>
      </c>
      <c r="Q158" s="92"/>
      <c r="R158" s="93"/>
      <c r="S158" s="93">
        <v>1</v>
      </c>
      <c r="T158" s="93">
        <v>1</v>
      </c>
      <c r="U158" s="93"/>
      <c r="V158" s="93"/>
      <c r="W158" s="93"/>
      <c r="X158" s="93"/>
      <c r="Y158" s="75"/>
      <c r="Z158" s="69" t="s">
        <v>520</v>
      </c>
      <c r="AA158" s="59" t="s">
        <v>373</v>
      </c>
      <c r="AB158" s="78" t="s">
        <v>308</v>
      </c>
      <c r="AC158" s="12" t="s">
        <v>358</v>
      </c>
      <c r="AD158" s="15" t="s">
        <v>368</v>
      </c>
      <c r="AE158" s="84"/>
      <c r="AF158" s="84">
        <v>1</v>
      </c>
      <c r="AG158" s="84"/>
      <c r="AH158" s="84"/>
      <c r="AI158" s="84"/>
      <c r="AJ158" s="84"/>
      <c r="AK158" s="84"/>
      <c r="AL158" s="84"/>
      <c r="AM158" s="85"/>
    </row>
    <row r="159" spans="1:39" ht="12" customHeight="1">
      <c r="A159" s="10">
        <v>153</v>
      </c>
      <c r="B159" s="98" t="s">
        <v>67</v>
      </c>
      <c r="C159" s="98" t="s">
        <v>67</v>
      </c>
      <c r="D159" s="11" t="s">
        <v>52</v>
      </c>
      <c r="E159" s="11" t="s">
        <v>304</v>
      </c>
      <c r="F159" s="12" t="s">
        <v>48</v>
      </c>
      <c r="G159" s="12" t="s">
        <v>310</v>
      </c>
      <c r="H159" s="12" t="s">
        <v>306</v>
      </c>
      <c r="I159" s="103" t="s">
        <v>504</v>
      </c>
      <c r="J159" s="12" t="str">
        <f t="shared" si="6"/>
        <v>≥17h</v>
      </c>
      <c r="K159" s="12" t="s">
        <v>512</v>
      </c>
      <c r="L159" s="69" t="s">
        <v>518</v>
      </c>
      <c r="M159" s="59" t="s">
        <v>373</v>
      </c>
      <c r="N159" s="78" t="s">
        <v>308</v>
      </c>
      <c r="O159" s="12" t="s">
        <v>358</v>
      </c>
      <c r="P159" s="15" t="s">
        <v>370</v>
      </c>
      <c r="Q159" s="92"/>
      <c r="R159" s="93">
        <v>1</v>
      </c>
      <c r="S159" s="93"/>
      <c r="T159" s="93"/>
      <c r="U159" s="93"/>
      <c r="V159" s="93"/>
      <c r="W159" s="93"/>
      <c r="X159" s="93"/>
      <c r="Y159" s="75"/>
      <c r="Z159" s="69" t="s">
        <v>518</v>
      </c>
      <c r="AA159" s="59" t="s">
        <v>373</v>
      </c>
      <c r="AB159" s="78" t="s">
        <v>308</v>
      </c>
      <c r="AC159" s="12" t="s">
        <v>358</v>
      </c>
      <c r="AD159" s="15" t="s">
        <v>370</v>
      </c>
      <c r="AE159" s="84"/>
      <c r="AF159" s="84">
        <v>1</v>
      </c>
      <c r="AG159" s="84"/>
      <c r="AH159" s="84"/>
      <c r="AI159" s="84"/>
      <c r="AJ159" s="84"/>
      <c r="AK159" s="84"/>
      <c r="AL159" s="84"/>
      <c r="AM159" s="85"/>
    </row>
    <row r="160" spans="1:39" ht="12" customHeight="1">
      <c r="A160" s="10">
        <v>154</v>
      </c>
      <c r="B160" s="98" t="s">
        <v>63</v>
      </c>
      <c r="C160" s="98" t="s">
        <v>63</v>
      </c>
      <c r="D160" s="11" t="s">
        <v>51</v>
      </c>
      <c r="E160" s="11" t="s">
        <v>304</v>
      </c>
      <c r="F160" s="12" t="s">
        <v>49</v>
      </c>
      <c r="G160" s="12" t="s">
        <v>310</v>
      </c>
      <c r="H160" s="12" t="s">
        <v>306</v>
      </c>
      <c r="I160" s="12" t="s">
        <v>505</v>
      </c>
      <c r="J160" s="12" t="str">
        <f t="shared" si="6"/>
        <v>≥17h</v>
      </c>
      <c r="K160" s="12" t="s">
        <v>512</v>
      </c>
      <c r="L160" s="69" t="s">
        <v>518</v>
      </c>
      <c r="M160" s="59" t="s">
        <v>371</v>
      </c>
      <c r="N160" s="78" t="s">
        <v>308</v>
      </c>
      <c r="O160" s="12" t="s">
        <v>358</v>
      </c>
      <c r="P160" s="15" t="s">
        <v>368</v>
      </c>
      <c r="Q160" s="92"/>
      <c r="R160" s="93"/>
      <c r="S160" s="93">
        <v>1</v>
      </c>
      <c r="T160" s="93">
        <v>1</v>
      </c>
      <c r="U160" s="93"/>
      <c r="V160" s="93"/>
      <c r="W160" s="93"/>
      <c r="X160" s="93"/>
      <c r="Y160" s="75"/>
      <c r="Z160" s="69" t="s">
        <v>518</v>
      </c>
      <c r="AA160" s="59" t="s">
        <v>371</v>
      </c>
      <c r="AB160" s="78" t="s">
        <v>308</v>
      </c>
      <c r="AC160" s="12" t="s">
        <v>358</v>
      </c>
      <c r="AD160" s="15" t="s">
        <v>368</v>
      </c>
      <c r="AE160" s="84"/>
      <c r="AF160" s="84"/>
      <c r="AG160" s="84"/>
      <c r="AH160" s="84">
        <v>1</v>
      </c>
      <c r="AI160" s="84"/>
      <c r="AJ160" s="84"/>
      <c r="AK160" s="84"/>
      <c r="AL160" s="84"/>
      <c r="AM160" s="85"/>
    </row>
    <row r="161" spans="1:39" ht="12" customHeight="1">
      <c r="A161" s="10">
        <v>155</v>
      </c>
      <c r="B161" s="98" t="s">
        <v>63</v>
      </c>
      <c r="C161" s="98" t="s">
        <v>63</v>
      </c>
      <c r="D161" s="11" t="s">
        <v>51</v>
      </c>
      <c r="E161" s="11" t="s">
        <v>303</v>
      </c>
      <c r="F161" s="12" t="s">
        <v>48</v>
      </c>
      <c r="G161" s="12" t="s">
        <v>310</v>
      </c>
      <c r="H161" s="12" t="s">
        <v>306</v>
      </c>
      <c r="I161" s="103" t="s">
        <v>504</v>
      </c>
      <c r="J161" s="11" t="str">
        <f>"≤12h"</f>
        <v>≤12h</v>
      </c>
      <c r="K161" s="12" t="s">
        <v>513</v>
      </c>
      <c r="L161" s="69" t="s">
        <v>518</v>
      </c>
      <c r="M161" s="59" t="s">
        <v>373</v>
      </c>
      <c r="N161" s="78" t="s">
        <v>308</v>
      </c>
      <c r="O161" s="12" t="s">
        <v>358</v>
      </c>
      <c r="P161" s="15" t="s">
        <v>368</v>
      </c>
      <c r="Q161" s="92"/>
      <c r="R161" s="93"/>
      <c r="S161" s="93"/>
      <c r="T161" s="93">
        <v>1</v>
      </c>
      <c r="U161" s="93"/>
      <c r="V161" s="93"/>
      <c r="W161" s="93"/>
      <c r="X161" s="93"/>
      <c r="Y161" s="75"/>
      <c r="Z161" s="69" t="s">
        <v>518</v>
      </c>
      <c r="AA161" s="59" t="s">
        <v>373</v>
      </c>
      <c r="AB161" s="78" t="s">
        <v>308</v>
      </c>
      <c r="AC161" s="12" t="s">
        <v>358</v>
      </c>
      <c r="AD161" s="15" t="s">
        <v>368</v>
      </c>
      <c r="AE161" s="84"/>
      <c r="AF161" s="84">
        <v>1</v>
      </c>
      <c r="AG161" s="84"/>
      <c r="AH161" s="84"/>
      <c r="AI161" s="84"/>
      <c r="AJ161" s="84"/>
      <c r="AK161" s="84"/>
      <c r="AL161" s="84"/>
      <c r="AM161" s="85"/>
    </row>
    <row r="162" spans="1:39" ht="12" customHeight="1">
      <c r="A162" s="10">
        <v>156</v>
      </c>
      <c r="B162" s="98" t="s">
        <v>291</v>
      </c>
      <c r="C162" s="98" t="s">
        <v>291</v>
      </c>
      <c r="D162" s="11" t="s">
        <v>52</v>
      </c>
      <c r="E162" s="11" t="s">
        <v>304</v>
      </c>
      <c r="F162" s="12" t="s">
        <v>50</v>
      </c>
      <c r="G162" s="12" t="s">
        <v>510</v>
      </c>
      <c r="H162" s="12" t="s">
        <v>307</v>
      </c>
      <c r="I162" s="11" t="s">
        <v>507</v>
      </c>
      <c r="J162" s="12" t="str">
        <f t="shared" ref="J162:J168" si="7">"≥17h"</f>
        <v>≥17h</v>
      </c>
      <c r="K162" s="12" t="s">
        <v>512</v>
      </c>
      <c r="L162" s="69" t="s">
        <v>519</v>
      </c>
      <c r="M162" s="59" t="s">
        <v>374</v>
      </c>
      <c r="N162" s="78" t="s">
        <v>308</v>
      </c>
      <c r="O162" s="12" t="s">
        <v>358</v>
      </c>
      <c r="P162" s="15" t="s">
        <v>368</v>
      </c>
      <c r="Q162" s="92"/>
      <c r="R162" s="93">
        <v>1</v>
      </c>
      <c r="S162" s="93"/>
      <c r="T162" s="93">
        <v>1</v>
      </c>
      <c r="U162" s="93"/>
      <c r="V162" s="93"/>
      <c r="W162" s="93"/>
      <c r="X162" s="93"/>
      <c r="Y162" s="75">
        <v>1</v>
      </c>
      <c r="Z162" s="69" t="s">
        <v>519</v>
      </c>
      <c r="AA162" s="59" t="s">
        <v>374</v>
      </c>
      <c r="AB162" s="78" t="s">
        <v>308</v>
      </c>
      <c r="AC162" s="12" t="s">
        <v>358</v>
      </c>
      <c r="AD162" s="15" t="s">
        <v>368</v>
      </c>
      <c r="AE162" s="84">
        <v>1</v>
      </c>
      <c r="AF162" s="84"/>
      <c r="AG162" s="84"/>
      <c r="AH162" s="84"/>
      <c r="AI162" s="84"/>
      <c r="AJ162" s="84"/>
      <c r="AK162" s="84"/>
      <c r="AL162" s="84"/>
      <c r="AM162" s="85"/>
    </row>
    <row r="163" spans="1:39" ht="12" customHeight="1">
      <c r="A163" s="10">
        <v>157</v>
      </c>
      <c r="B163" s="98" t="s">
        <v>291</v>
      </c>
      <c r="C163" s="98" t="s">
        <v>291</v>
      </c>
      <c r="D163" s="11" t="s">
        <v>52</v>
      </c>
      <c r="E163" s="11" t="s">
        <v>303</v>
      </c>
      <c r="F163" s="12" t="s">
        <v>49</v>
      </c>
      <c r="G163" s="12" t="s">
        <v>310</v>
      </c>
      <c r="H163" s="12" t="s">
        <v>306</v>
      </c>
      <c r="I163" s="12" t="s">
        <v>505</v>
      </c>
      <c r="J163" s="12" t="str">
        <f t="shared" si="7"/>
        <v>≥17h</v>
      </c>
      <c r="K163" s="12" t="s">
        <v>513</v>
      </c>
      <c r="L163" s="69" t="s">
        <v>519</v>
      </c>
      <c r="M163" s="59" t="s">
        <v>374</v>
      </c>
      <c r="N163" s="78" t="s">
        <v>308</v>
      </c>
      <c r="O163" s="12" t="s">
        <v>358</v>
      </c>
      <c r="P163" s="15" t="s">
        <v>368</v>
      </c>
      <c r="Q163" s="92"/>
      <c r="R163" s="93"/>
      <c r="S163" s="93"/>
      <c r="T163" s="93">
        <v>1</v>
      </c>
      <c r="U163" s="93"/>
      <c r="V163" s="93"/>
      <c r="W163" s="93"/>
      <c r="X163" s="93"/>
      <c r="Y163" s="75">
        <v>1</v>
      </c>
      <c r="Z163" s="69" t="s">
        <v>519</v>
      </c>
      <c r="AA163" s="59" t="s">
        <v>374</v>
      </c>
      <c r="AB163" s="78" t="s">
        <v>308</v>
      </c>
      <c r="AC163" s="12" t="s">
        <v>358</v>
      </c>
      <c r="AD163" s="15" t="s">
        <v>368</v>
      </c>
      <c r="AE163" s="84">
        <v>1</v>
      </c>
      <c r="AF163" s="84"/>
      <c r="AG163" s="84"/>
      <c r="AH163" s="84"/>
      <c r="AI163" s="84"/>
      <c r="AJ163" s="84"/>
      <c r="AK163" s="84">
        <v>1</v>
      </c>
      <c r="AL163" s="84"/>
      <c r="AM163" s="85"/>
    </row>
    <row r="164" spans="1:39" ht="12" customHeight="1">
      <c r="A164" s="10">
        <v>158</v>
      </c>
      <c r="B164" s="98" t="s">
        <v>63</v>
      </c>
      <c r="C164" s="98" t="s">
        <v>63</v>
      </c>
      <c r="D164" s="11" t="s">
        <v>52</v>
      </c>
      <c r="E164" s="11" t="s">
        <v>304</v>
      </c>
      <c r="F164" s="12" t="s">
        <v>49</v>
      </c>
      <c r="G164" s="12" t="s">
        <v>310</v>
      </c>
      <c r="H164" s="12" t="s">
        <v>306</v>
      </c>
      <c r="I164" s="103" t="s">
        <v>504</v>
      </c>
      <c r="J164" s="12" t="str">
        <f t="shared" si="7"/>
        <v>≥17h</v>
      </c>
      <c r="K164" s="12" t="s">
        <v>512</v>
      </c>
      <c r="L164" s="69" t="s">
        <v>518</v>
      </c>
      <c r="M164" s="59" t="s">
        <v>373</v>
      </c>
      <c r="N164" s="78" t="s">
        <v>308</v>
      </c>
      <c r="O164" s="12" t="s">
        <v>358</v>
      </c>
      <c r="P164" s="15" t="s">
        <v>368</v>
      </c>
      <c r="Q164" s="92"/>
      <c r="R164" s="93"/>
      <c r="S164" s="93"/>
      <c r="T164" s="93">
        <v>1</v>
      </c>
      <c r="U164" s="93"/>
      <c r="V164" s="93"/>
      <c r="W164" s="93"/>
      <c r="X164" s="93"/>
      <c r="Y164" s="75"/>
      <c r="Z164" s="69" t="s">
        <v>518</v>
      </c>
      <c r="AA164" s="59" t="s">
        <v>373</v>
      </c>
      <c r="AB164" s="78" t="s">
        <v>308</v>
      </c>
      <c r="AC164" s="12" t="s">
        <v>358</v>
      </c>
      <c r="AD164" s="15" t="s">
        <v>368</v>
      </c>
      <c r="AE164" s="84"/>
      <c r="AF164" s="84"/>
      <c r="AG164" s="84"/>
      <c r="AH164" s="84">
        <v>1</v>
      </c>
      <c r="AI164" s="84"/>
      <c r="AJ164" s="84"/>
      <c r="AK164" s="84"/>
      <c r="AL164" s="84"/>
      <c r="AM164" s="85"/>
    </row>
    <row r="165" spans="1:39" ht="12" customHeight="1">
      <c r="A165" s="10">
        <v>159</v>
      </c>
      <c r="B165" s="98" t="s">
        <v>63</v>
      </c>
      <c r="C165" s="98" t="s">
        <v>63</v>
      </c>
      <c r="D165" s="11" t="s">
        <v>52</v>
      </c>
      <c r="E165" s="11" t="s">
        <v>304</v>
      </c>
      <c r="F165" s="12" t="s">
        <v>49</v>
      </c>
      <c r="G165" s="12" t="s">
        <v>310</v>
      </c>
      <c r="H165" s="12" t="s">
        <v>306</v>
      </c>
      <c r="I165" s="103" t="s">
        <v>504</v>
      </c>
      <c r="J165" s="12" t="str">
        <f t="shared" si="7"/>
        <v>≥17h</v>
      </c>
      <c r="K165" s="12" t="s">
        <v>512</v>
      </c>
      <c r="L165" s="69" t="s">
        <v>518</v>
      </c>
      <c r="M165" s="59" t="s">
        <v>372</v>
      </c>
      <c r="N165" s="78" t="s">
        <v>308</v>
      </c>
      <c r="O165" s="12" t="s">
        <v>358</v>
      </c>
      <c r="P165" s="15" t="s">
        <v>368</v>
      </c>
      <c r="Q165" s="92"/>
      <c r="R165" s="93"/>
      <c r="S165" s="93"/>
      <c r="T165" s="93">
        <v>1</v>
      </c>
      <c r="U165" s="93"/>
      <c r="V165" s="93"/>
      <c r="W165" s="93"/>
      <c r="X165" s="93"/>
      <c r="Y165" s="75"/>
      <c r="Z165" s="69" t="s">
        <v>518</v>
      </c>
      <c r="AA165" s="59" t="s">
        <v>372</v>
      </c>
      <c r="AB165" s="78" t="s">
        <v>308</v>
      </c>
      <c r="AC165" s="12" t="s">
        <v>358</v>
      </c>
      <c r="AD165" s="15" t="s">
        <v>368</v>
      </c>
      <c r="AE165" s="84"/>
      <c r="AF165" s="84"/>
      <c r="AG165" s="84"/>
      <c r="AH165" s="84">
        <v>1</v>
      </c>
      <c r="AI165" s="84"/>
      <c r="AJ165" s="84"/>
      <c r="AK165" s="84"/>
      <c r="AL165" s="84"/>
      <c r="AM165" s="85"/>
    </row>
    <row r="166" spans="1:39" ht="12" customHeight="1">
      <c r="A166" s="10">
        <v>160</v>
      </c>
      <c r="B166" s="98" t="s">
        <v>64</v>
      </c>
      <c r="C166" s="98" t="s">
        <v>64</v>
      </c>
      <c r="D166" s="11" t="s">
        <v>52</v>
      </c>
      <c r="E166" s="11" t="s">
        <v>304</v>
      </c>
      <c r="F166" s="12" t="s">
        <v>50</v>
      </c>
      <c r="G166" s="12" t="s">
        <v>310</v>
      </c>
      <c r="H166" s="12" t="s">
        <v>306</v>
      </c>
      <c r="I166" s="103" t="s">
        <v>504</v>
      </c>
      <c r="J166" s="12" t="str">
        <f t="shared" si="7"/>
        <v>≥17h</v>
      </c>
      <c r="K166" s="12" t="s">
        <v>512</v>
      </c>
      <c r="L166" s="69" t="s">
        <v>518</v>
      </c>
      <c r="M166" s="59" t="s">
        <v>372</v>
      </c>
      <c r="N166" s="78" t="s">
        <v>308</v>
      </c>
      <c r="O166" s="12" t="s">
        <v>358</v>
      </c>
      <c r="P166" s="15" t="s">
        <v>368</v>
      </c>
      <c r="Q166" s="92"/>
      <c r="R166" s="93"/>
      <c r="S166" s="93"/>
      <c r="T166" s="93">
        <v>1</v>
      </c>
      <c r="U166" s="93"/>
      <c r="V166" s="93"/>
      <c r="W166" s="93"/>
      <c r="X166" s="93"/>
      <c r="Y166" s="75"/>
      <c r="Z166" s="69" t="s">
        <v>518</v>
      </c>
      <c r="AA166" s="59" t="s">
        <v>372</v>
      </c>
      <c r="AB166" s="78" t="s">
        <v>308</v>
      </c>
      <c r="AC166" s="12" t="s">
        <v>358</v>
      </c>
      <c r="AD166" s="15" t="s">
        <v>368</v>
      </c>
      <c r="AE166" s="84"/>
      <c r="AF166" s="84">
        <v>1</v>
      </c>
      <c r="AG166" s="84"/>
      <c r="AH166" s="84"/>
      <c r="AI166" s="84"/>
      <c r="AJ166" s="84"/>
      <c r="AK166" s="84"/>
      <c r="AL166" s="84"/>
      <c r="AM166" s="85"/>
    </row>
    <row r="167" spans="1:39" ht="12" customHeight="1">
      <c r="A167" s="10">
        <v>161</v>
      </c>
      <c r="B167" s="98" t="s">
        <v>291</v>
      </c>
      <c r="C167" s="98" t="s">
        <v>291</v>
      </c>
      <c r="D167" s="11" t="s">
        <v>52</v>
      </c>
      <c r="E167" s="11" t="s">
        <v>303</v>
      </c>
      <c r="F167" s="12" t="s">
        <v>49</v>
      </c>
      <c r="G167" s="12" t="s">
        <v>310</v>
      </c>
      <c r="H167" s="12" t="s">
        <v>308</v>
      </c>
      <c r="I167" s="11" t="s">
        <v>504</v>
      </c>
      <c r="J167" s="12" t="str">
        <f t="shared" si="7"/>
        <v>≥17h</v>
      </c>
      <c r="K167" s="12" t="s">
        <v>47</v>
      </c>
      <c r="L167" s="69" t="s">
        <v>519</v>
      </c>
      <c r="M167" s="59" t="s">
        <v>374</v>
      </c>
      <c r="N167" s="78" t="s">
        <v>367</v>
      </c>
      <c r="O167" s="12" t="s">
        <v>358</v>
      </c>
      <c r="P167" s="15" t="s">
        <v>368</v>
      </c>
      <c r="Q167" s="92"/>
      <c r="R167" s="93"/>
      <c r="S167" s="93"/>
      <c r="T167" s="93"/>
      <c r="U167" s="93"/>
      <c r="V167" s="93"/>
      <c r="W167" s="93"/>
      <c r="X167" s="93">
        <v>1</v>
      </c>
      <c r="Y167" s="75"/>
      <c r="Z167" s="69" t="s">
        <v>519</v>
      </c>
      <c r="AA167" s="59" t="s">
        <v>374</v>
      </c>
      <c r="AB167" s="78" t="s">
        <v>367</v>
      </c>
      <c r="AC167" s="12" t="s">
        <v>358</v>
      </c>
      <c r="AD167" s="15" t="s">
        <v>368</v>
      </c>
      <c r="AE167" s="84"/>
      <c r="AF167" s="84">
        <v>1</v>
      </c>
      <c r="AG167" s="84"/>
      <c r="AH167" s="84"/>
      <c r="AI167" s="84"/>
      <c r="AJ167" s="84"/>
      <c r="AK167" s="84"/>
      <c r="AL167" s="84"/>
      <c r="AM167" s="85"/>
    </row>
    <row r="168" spans="1:39" ht="12" customHeight="1">
      <c r="A168" s="10">
        <v>162</v>
      </c>
      <c r="B168" s="98" t="s">
        <v>64</v>
      </c>
      <c r="C168" s="98" t="s">
        <v>64</v>
      </c>
      <c r="D168" s="11" t="s">
        <v>52</v>
      </c>
      <c r="E168" s="11" t="s">
        <v>304</v>
      </c>
      <c r="F168" s="12" t="s">
        <v>49</v>
      </c>
      <c r="G168" s="12" t="s">
        <v>310</v>
      </c>
      <c r="H168" s="12" t="s">
        <v>306</v>
      </c>
      <c r="I168" s="103" t="s">
        <v>505</v>
      </c>
      <c r="J168" s="12" t="str">
        <f t="shared" si="7"/>
        <v>≥17h</v>
      </c>
      <c r="K168" s="12" t="s">
        <v>512</v>
      </c>
      <c r="L168" s="69" t="s">
        <v>518</v>
      </c>
      <c r="M168" s="59" t="s">
        <v>372</v>
      </c>
      <c r="N168" s="78" t="s">
        <v>308</v>
      </c>
      <c r="O168" s="12" t="s">
        <v>358</v>
      </c>
      <c r="P168" s="15" t="s">
        <v>368</v>
      </c>
      <c r="Q168" s="92"/>
      <c r="R168" s="93"/>
      <c r="S168" s="93">
        <v>1</v>
      </c>
      <c r="T168" s="93">
        <v>1</v>
      </c>
      <c r="U168" s="93"/>
      <c r="V168" s="93"/>
      <c r="W168" s="93"/>
      <c r="X168" s="93"/>
      <c r="Y168" s="75"/>
      <c r="Z168" s="69" t="s">
        <v>518</v>
      </c>
      <c r="AA168" s="59" t="s">
        <v>372</v>
      </c>
      <c r="AB168" s="78" t="s">
        <v>308</v>
      </c>
      <c r="AC168" s="12" t="s">
        <v>358</v>
      </c>
      <c r="AD168" s="15" t="s">
        <v>368</v>
      </c>
      <c r="AE168" s="84"/>
      <c r="AF168" s="84">
        <v>1</v>
      </c>
      <c r="AG168" s="84"/>
      <c r="AH168" s="84"/>
      <c r="AI168" s="84"/>
      <c r="AJ168" s="84"/>
      <c r="AK168" s="84"/>
      <c r="AL168" s="84"/>
      <c r="AM168" s="85"/>
    </row>
    <row r="169" spans="1:39" ht="12" customHeight="1">
      <c r="A169" s="10">
        <v>163</v>
      </c>
      <c r="B169" s="98" t="s">
        <v>291</v>
      </c>
      <c r="C169" s="98" t="s">
        <v>291</v>
      </c>
      <c r="D169" s="11" t="s">
        <v>51</v>
      </c>
      <c r="E169" s="11" t="s">
        <v>303</v>
      </c>
      <c r="F169" s="12" t="s">
        <v>49</v>
      </c>
      <c r="G169" s="12" t="s">
        <v>310</v>
      </c>
      <c r="H169" s="12" t="s">
        <v>306</v>
      </c>
      <c r="I169" s="103" t="s">
        <v>505</v>
      </c>
      <c r="J169" s="11" t="str">
        <f>"12-16h"</f>
        <v>12-16h</v>
      </c>
      <c r="K169" s="12" t="s">
        <v>512</v>
      </c>
      <c r="L169" s="69" t="s">
        <v>519</v>
      </c>
      <c r="M169" s="59" t="s">
        <v>373</v>
      </c>
      <c r="N169" s="78" t="s">
        <v>308</v>
      </c>
      <c r="O169" s="12" t="s">
        <v>358</v>
      </c>
      <c r="P169" s="15" t="s">
        <v>368</v>
      </c>
      <c r="Q169" s="92"/>
      <c r="R169" s="93">
        <v>1</v>
      </c>
      <c r="S169" s="93"/>
      <c r="T169" s="93"/>
      <c r="U169" s="93"/>
      <c r="V169" s="93"/>
      <c r="W169" s="93">
        <v>1</v>
      </c>
      <c r="X169" s="93"/>
      <c r="Y169" s="75"/>
      <c r="Z169" s="69" t="s">
        <v>519</v>
      </c>
      <c r="AA169" s="59" t="s">
        <v>373</v>
      </c>
      <c r="AB169" s="78" t="s">
        <v>308</v>
      </c>
      <c r="AC169" s="12" t="s">
        <v>358</v>
      </c>
      <c r="AD169" s="15" t="s">
        <v>368</v>
      </c>
      <c r="AE169" s="84">
        <v>1</v>
      </c>
      <c r="AF169" s="84"/>
      <c r="AG169" s="84"/>
      <c r="AH169" s="84"/>
      <c r="AI169" s="84"/>
      <c r="AJ169" s="84"/>
      <c r="AK169" s="84"/>
      <c r="AL169" s="84"/>
      <c r="AM169" s="85"/>
    </row>
    <row r="170" spans="1:39" ht="12" customHeight="1">
      <c r="A170" s="10">
        <v>164</v>
      </c>
      <c r="B170" s="98" t="s">
        <v>166</v>
      </c>
      <c r="C170" s="98" t="s">
        <v>166</v>
      </c>
      <c r="D170" s="11" t="s">
        <v>52</v>
      </c>
      <c r="E170" s="11" t="s">
        <v>304</v>
      </c>
      <c r="F170" s="12" t="s">
        <v>49</v>
      </c>
      <c r="G170" s="12" t="s">
        <v>310</v>
      </c>
      <c r="H170" s="12" t="s">
        <v>306</v>
      </c>
      <c r="I170" s="103" t="s">
        <v>505</v>
      </c>
      <c r="J170" s="12" t="str">
        <f>"≥17h"</f>
        <v>≥17h</v>
      </c>
      <c r="K170" s="12" t="s">
        <v>512</v>
      </c>
      <c r="L170" s="69" t="s">
        <v>518</v>
      </c>
      <c r="M170" s="59" t="s">
        <v>373</v>
      </c>
      <c r="N170" s="78" t="s">
        <v>367</v>
      </c>
      <c r="O170" s="12" t="s">
        <v>358</v>
      </c>
      <c r="P170" s="15" t="s">
        <v>368</v>
      </c>
      <c r="Q170" s="92"/>
      <c r="R170" s="93"/>
      <c r="S170" s="93"/>
      <c r="T170" s="93">
        <v>1</v>
      </c>
      <c r="U170" s="93"/>
      <c r="V170" s="93"/>
      <c r="W170" s="93"/>
      <c r="X170" s="93"/>
      <c r="Y170" s="75"/>
      <c r="Z170" s="69" t="s">
        <v>518</v>
      </c>
      <c r="AA170" s="59" t="s">
        <v>373</v>
      </c>
      <c r="AB170" s="78" t="s">
        <v>367</v>
      </c>
      <c r="AC170" s="12" t="s">
        <v>358</v>
      </c>
      <c r="AD170" s="15" t="s">
        <v>368</v>
      </c>
      <c r="AE170" s="84"/>
      <c r="AF170" s="84">
        <v>1</v>
      </c>
      <c r="AG170" s="84"/>
      <c r="AH170" s="84"/>
      <c r="AI170" s="84"/>
      <c r="AJ170" s="84"/>
      <c r="AK170" s="84"/>
      <c r="AL170" s="84"/>
      <c r="AM170" s="85"/>
    </row>
    <row r="171" spans="1:39" ht="12" customHeight="1">
      <c r="A171" s="10">
        <v>165</v>
      </c>
      <c r="B171" s="98" t="s">
        <v>291</v>
      </c>
      <c r="C171" s="98" t="s">
        <v>291</v>
      </c>
      <c r="D171" s="11" t="s">
        <v>25</v>
      </c>
      <c r="E171" s="11" t="s">
        <v>304</v>
      </c>
      <c r="F171" s="12" t="s">
        <v>48</v>
      </c>
      <c r="G171" s="12" t="s">
        <v>510</v>
      </c>
      <c r="H171" s="12" t="s">
        <v>308</v>
      </c>
      <c r="I171" s="11" t="s">
        <v>507</v>
      </c>
      <c r="J171" s="12" t="str">
        <f>"≥17h"</f>
        <v>≥17h</v>
      </c>
      <c r="K171" s="12" t="s">
        <v>513</v>
      </c>
      <c r="L171" s="69" t="s">
        <v>519</v>
      </c>
      <c r="M171" s="59" t="s">
        <v>374</v>
      </c>
      <c r="N171" s="78" t="s">
        <v>308</v>
      </c>
      <c r="O171" s="12" t="s">
        <v>358</v>
      </c>
      <c r="P171" s="15" t="s">
        <v>368</v>
      </c>
      <c r="Q171" s="92"/>
      <c r="R171" s="93"/>
      <c r="S171" s="93"/>
      <c r="T171" s="93">
        <v>1</v>
      </c>
      <c r="U171" s="93"/>
      <c r="V171" s="93"/>
      <c r="W171" s="93"/>
      <c r="X171" s="93"/>
      <c r="Y171" s="75"/>
      <c r="Z171" s="69" t="s">
        <v>519</v>
      </c>
      <c r="AA171" s="59" t="s">
        <v>374</v>
      </c>
      <c r="AB171" s="78" t="s">
        <v>308</v>
      </c>
      <c r="AC171" s="12" t="s">
        <v>358</v>
      </c>
      <c r="AD171" s="15" t="s">
        <v>368</v>
      </c>
      <c r="AE171" s="84"/>
      <c r="AF171" s="84">
        <v>1</v>
      </c>
      <c r="AG171" s="84"/>
      <c r="AH171" s="84"/>
      <c r="AI171" s="84"/>
      <c r="AJ171" s="84"/>
      <c r="AK171" s="84"/>
      <c r="AL171" s="84"/>
      <c r="AM171" s="85"/>
    </row>
    <row r="172" spans="1:39" ht="12" customHeight="1">
      <c r="A172" s="10">
        <v>166</v>
      </c>
      <c r="B172" s="98" t="s">
        <v>291</v>
      </c>
      <c r="C172" s="98" t="s">
        <v>291</v>
      </c>
      <c r="D172" s="11" t="s">
        <v>52</v>
      </c>
      <c r="E172" s="11" t="s">
        <v>304</v>
      </c>
      <c r="F172" s="12" t="s">
        <v>49</v>
      </c>
      <c r="G172" s="12" t="s">
        <v>310</v>
      </c>
      <c r="H172" s="12" t="s">
        <v>306</v>
      </c>
      <c r="I172" s="103" t="s">
        <v>504</v>
      </c>
      <c r="J172" s="12" t="str">
        <f>"≥17h"</f>
        <v>≥17h</v>
      </c>
      <c r="K172" s="12" t="s">
        <v>512</v>
      </c>
      <c r="L172" s="69" t="s">
        <v>519</v>
      </c>
      <c r="M172" s="59" t="s">
        <v>373</v>
      </c>
      <c r="N172" s="78" t="s">
        <v>308</v>
      </c>
      <c r="O172" s="12" t="s">
        <v>358</v>
      </c>
      <c r="P172" s="15" t="s">
        <v>368</v>
      </c>
      <c r="Q172" s="92"/>
      <c r="R172" s="93"/>
      <c r="S172" s="93">
        <v>1</v>
      </c>
      <c r="T172" s="93">
        <v>1</v>
      </c>
      <c r="U172" s="93"/>
      <c r="V172" s="93"/>
      <c r="W172" s="93"/>
      <c r="X172" s="93"/>
      <c r="Y172" s="75"/>
      <c r="Z172" s="69" t="s">
        <v>519</v>
      </c>
      <c r="AA172" s="59" t="s">
        <v>373</v>
      </c>
      <c r="AB172" s="78" t="s">
        <v>308</v>
      </c>
      <c r="AC172" s="12" t="s">
        <v>358</v>
      </c>
      <c r="AD172" s="15" t="s">
        <v>368</v>
      </c>
      <c r="AE172" s="84">
        <v>1</v>
      </c>
      <c r="AF172" s="84"/>
      <c r="AG172" s="84"/>
      <c r="AH172" s="84"/>
      <c r="AI172" s="84"/>
      <c r="AJ172" s="84"/>
      <c r="AK172" s="84"/>
      <c r="AL172" s="84"/>
      <c r="AM172" s="85"/>
    </row>
    <row r="173" spans="1:39" ht="12" customHeight="1">
      <c r="A173" s="10">
        <v>167</v>
      </c>
      <c r="B173" s="98" t="s">
        <v>167</v>
      </c>
      <c r="C173" s="98" t="s">
        <v>167</v>
      </c>
      <c r="D173" s="11" t="s">
        <v>25</v>
      </c>
      <c r="E173" s="11" t="s">
        <v>304</v>
      </c>
      <c r="F173" s="12" t="s">
        <v>48</v>
      </c>
      <c r="G173" s="12" t="s">
        <v>310</v>
      </c>
      <c r="H173" s="12" t="s">
        <v>306</v>
      </c>
      <c r="I173" s="12" t="s">
        <v>505</v>
      </c>
      <c r="J173" s="11" t="str">
        <f>"≤12h"</f>
        <v>≤12h</v>
      </c>
      <c r="K173" s="12" t="s">
        <v>47</v>
      </c>
      <c r="L173" s="69" t="s">
        <v>518</v>
      </c>
      <c r="M173" s="59" t="s">
        <v>372</v>
      </c>
      <c r="N173" s="78" t="s">
        <v>308</v>
      </c>
      <c r="O173" s="12" t="s">
        <v>358</v>
      </c>
      <c r="P173" s="15" t="s">
        <v>368</v>
      </c>
      <c r="Q173" s="92"/>
      <c r="R173" s="93"/>
      <c r="S173" s="93"/>
      <c r="T173" s="93">
        <v>1</v>
      </c>
      <c r="U173" s="93"/>
      <c r="V173" s="93"/>
      <c r="W173" s="93"/>
      <c r="X173" s="93"/>
      <c r="Y173" s="75"/>
      <c r="Z173" s="69" t="s">
        <v>518</v>
      </c>
      <c r="AA173" s="59" t="s">
        <v>372</v>
      </c>
      <c r="AB173" s="78" t="s">
        <v>308</v>
      </c>
      <c r="AC173" s="12" t="s">
        <v>358</v>
      </c>
      <c r="AD173" s="15" t="s">
        <v>368</v>
      </c>
      <c r="AE173" s="84"/>
      <c r="AF173" s="84">
        <v>1</v>
      </c>
      <c r="AG173" s="84"/>
      <c r="AH173" s="84"/>
      <c r="AI173" s="84"/>
      <c r="AJ173" s="84"/>
      <c r="AK173" s="84"/>
      <c r="AL173" s="84"/>
      <c r="AM173" s="85"/>
    </row>
    <row r="174" spans="1:39" ht="12" customHeight="1">
      <c r="A174" s="10">
        <v>168</v>
      </c>
      <c r="B174" s="98" t="s">
        <v>167</v>
      </c>
      <c r="C174" s="98" t="s">
        <v>167</v>
      </c>
      <c r="D174" s="11" t="s">
        <v>52</v>
      </c>
      <c r="E174" s="11" t="s">
        <v>304</v>
      </c>
      <c r="F174" s="12" t="s">
        <v>49</v>
      </c>
      <c r="G174" s="12" t="s">
        <v>310</v>
      </c>
      <c r="H174" s="12" t="s">
        <v>306</v>
      </c>
      <c r="I174" s="11" t="s">
        <v>504</v>
      </c>
      <c r="J174" s="12" t="str">
        <f>"≥17h"</f>
        <v>≥17h</v>
      </c>
      <c r="K174" s="12" t="s">
        <v>512</v>
      </c>
      <c r="L174" s="69" t="s">
        <v>518</v>
      </c>
      <c r="M174" s="59" t="s">
        <v>373</v>
      </c>
      <c r="N174" s="78" t="s">
        <v>308</v>
      </c>
      <c r="O174" s="12" t="s">
        <v>358</v>
      </c>
      <c r="P174" s="15" t="s">
        <v>368</v>
      </c>
      <c r="Q174" s="92"/>
      <c r="R174" s="93"/>
      <c r="S174" s="93"/>
      <c r="T174" s="93">
        <v>1</v>
      </c>
      <c r="U174" s="93"/>
      <c r="V174" s="93"/>
      <c r="W174" s="93"/>
      <c r="X174" s="93"/>
      <c r="Y174" s="75"/>
      <c r="Z174" s="69" t="s">
        <v>518</v>
      </c>
      <c r="AA174" s="59" t="s">
        <v>373</v>
      </c>
      <c r="AB174" s="78" t="s">
        <v>308</v>
      </c>
      <c r="AC174" s="12" t="s">
        <v>358</v>
      </c>
      <c r="AD174" s="15" t="s">
        <v>368</v>
      </c>
      <c r="AE174" s="84"/>
      <c r="AF174" s="84"/>
      <c r="AG174" s="84"/>
      <c r="AH174" s="84">
        <v>1</v>
      </c>
      <c r="AI174" s="84"/>
      <c r="AJ174" s="84"/>
      <c r="AK174" s="84"/>
      <c r="AL174" s="84"/>
      <c r="AM174" s="85"/>
    </row>
    <row r="175" spans="1:39" ht="12" customHeight="1">
      <c r="A175" s="10">
        <v>169</v>
      </c>
      <c r="B175" s="98" t="s">
        <v>291</v>
      </c>
      <c r="C175" s="98" t="s">
        <v>291</v>
      </c>
      <c r="D175" s="11" t="s">
        <v>52</v>
      </c>
      <c r="E175" s="11" t="s">
        <v>304</v>
      </c>
      <c r="F175" s="12" t="s">
        <v>49</v>
      </c>
      <c r="G175" s="12" t="s">
        <v>310</v>
      </c>
      <c r="H175" s="12" t="s">
        <v>306</v>
      </c>
      <c r="I175" s="11" t="s">
        <v>504</v>
      </c>
      <c r="J175" s="12" t="str">
        <f>"≥17h"</f>
        <v>≥17h</v>
      </c>
      <c r="K175" s="12" t="s">
        <v>512</v>
      </c>
      <c r="L175" s="69" t="s">
        <v>519</v>
      </c>
      <c r="M175" s="59" t="s">
        <v>373</v>
      </c>
      <c r="N175" s="78" t="s">
        <v>367</v>
      </c>
      <c r="O175" s="12" t="s">
        <v>358</v>
      </c>
      <c r="P175" s="15" t="s">
        <v>368</v>
      </c>
      <c r="Q175" s="92"/>
      <c r="R175" s="93"/>
      <c r="S175" s="93"/>
      <c r="T175" s="93">
        <v>1</v>
      </c>
      <c r="U175" s="93"/>
      <c r="V175" s="93"/>
      <c r="W175" s="93">
        <v>1</v>
      </c>
      <c r="X175" s="93"/>
      <c r="Y175" s="75"/>
      <c r="Z175" s="69" t="s">
        <v>519</v>
      </c>
      <c r="AA175" s="59" t="s">
        <v>373</v>
      </c>
      <c r="AB175" s="78" t="s">
        <v>367</v>
      </c>
      <c r="AC175" s="12" t="s">
        <v>358</v>
      </c>
      <c r="AD175" s="15" t="s">
        <v>368</v>
      </c>
      <c r="AE175" s="84">
        <v>1</v>
      </c>
      <c r="AF175" s="84"/>
      <c r="AG175" s="84"/>
      <c r="AH175" s="84"/>
      <c r="AI175" s="84"/>
      <c r="AJ175" s="84"/>
      <c r="AK175" s="84"/>
      <c r="AL175" s="84"/>
      <c r="AM175" s="85"/>
    </row>
    <row r="176" spans="1:39" ht="12" customHeight="1">
      <c r="A176" s="10">
        <v>170</v>
      </c>
      <c r="B176" s="98" t="s">
        <v>188</v>
      </c>
      <c r="C176" s="98" t="s">
        <v>188</v>
      </c>
      <c r="D176" s="11" t="s">
        <v>52</v>
      </c>
      <c r="E176" s="11" t="s">
        <v>303</v>
      </c>
      <c r="F176" s="12" t="s">
        <v>50</v>
      </c>
      <c r="G176" s="12" t="s">
        <v>310</v>
      </c>
      <c r="H176" s="12" t="s">
        <v>307</v>
      </c>
      <c r="I176" s="11" t="s">
        <v>504</v>
      </c>
      <c r="J176" s="12" t="str">
        <f>"≥17h"</f>
        <v>≥17h</v>
      </c>
      <c r="K176" s="12" t="s">
        <v>512</v>
      </c>
      <c r="L176" s="69" t="s">
        <v>518</v>
      </c>
      <c r="M176" s="59" t="s">
        <v>372</v>
      </c>
      <c r="N176" s="78" t="s">
        <v>308</v>
      </c>
      <c r="O176" s="12" t="s">
        <v>358</v>
      </c>
      <c r="P176" s="15" t="s">
        <v>368</v>
      </c>
      <c r="Q176" s="92"/>
      <c r="R176" s="93"/>
      <c r="S176" s="93">
        <v>1</v>
      </c>
      <c r="T176" s="93">
        <v>1</v>
      </c>
      <c r="U176" s="93"/>
      <c r="V176" s="93"/>
      <c r="W176" s="93"/>
      <c r="X176" s="93"/>
      <c r="Y176" s="75"/>
      <c r="Z176" s="69" t="s">
        <v>518</v>
      </c>
      <c r="AA176" s="59" t="s">
        <v>372</v>
      </c>
      <c r="AB176" s="78" t="s">
        <v>308</v>
      </c>
      <c r="AC176" s="12" t="s">
        <v>358</v>
      </c>
      <c r="AD176" s="15" t="s">
        <v>368</v>
      </c>
      <c r="AE176" s="84"/>
      <c r="AF176" s="84">
        <v>1</v>
      </c>
      <c r="AG176" s="84"/>
      <c r="AH176" s="84"/>
      <c r="AI176" s="84"/>
      <c r="AJ176" s="84"/>
      <c r="AK176" s="84"/>
      <c r="AL176" s="84"/>
      <c r="AM176" s="85"/>
    </row>
    <row r="177" spans="1:39" ht="12" customHeight="1">
      <c r="A177" s="10">
        <v>171</v>
      </c>
      <c r="B177" s="98" t="s">
        <v>291</v>
      </c>
      <c r="C177" s="98" t="s">
        <v>291</v>
      </c>
      <c r="D177" s="11" t="s">
        <v>51</v>
      </c>
      <c r="E177" s="11" t="s">
        <v>304</v>
      </c>
      <c r="F177" s="12" t="s">
        <v>49</v>
      </c>
      <c r="G177" s="12" t="s">
        <v>310</v>
      </c>
      <c r="H177" s="12" t="s">
        <v>306</v>
      </c>
      <c r="I177" s="11" t="s">
        <v>504</v>
      </c>
      <c r="J177" s="12" t="str">
        <f>"≥17h"</f>
        <v>≥17h</v>
      </c>
      <c r="K177" s="12" t="s">
        <v>47</v>
      </c>
      <c r="L177" s="69" t="s">
        <v>519</v>
      </c>
      <c r="M177" s="59" t="s">
        <v>374</v>
      </c>
      <c r="N177" s="78" t="s">
        <v>367</v>
      </c>
      <c r="O177" s="12" t="s">
        <v>358</v>
      </c>
      <c r="P177" s="15" t="s">
        <v>368</v>
      </c>
      <c r="Q177" s="92"/>
      <c r="R177" s="93"/>
      <c r="S177" s="93"/>
      <c r="T177" s="93">
        <v>1</v>
      </c>
      <c r="U177" s="93"/>
      <c r="V177" s="93">
        <v>1</v>
      </c>
      <c r="W177" s="93"/>
      <c r="X177" s="93"/>
      <c r="Y177" s="75"/>
      <c r="Z177" s="69" t="s">
        <v>519</v>
      </c>
      <c r="AA177" s="59" t="s">
        <v>374</v>
      </c>
      <c r="AB177" s="78" t="s">
        <v>367</v>
      </c>
      <c r="AC177" s="12" t="s">
        <v>358</v>
      </c>
      <c r="AD177" s="15" t="s">
        <v>368</v>
      </c>
      <c r="AE177" s="84"/>
      <c r="AF177" s="84">
        <v>1</v>
      </c>
      <c r="AG177" s="84"/>
      <c r="AH177" s="84"/>
      <c r="AI177" s="84"/>
      <c r="AJ177" s="84"/>
      <c r="AK177" s="84"/>
      <c r="AL177" s="84"/>
      <c r="AM177" s="85"/>
    </row>
    <row r="178" spans="1:39" ht="12" customHeight="1">
      <c r="A178" s="10">
        <v>172</v>
      </c>
      <c r="B178" s="98" t="s">
        <v>281</v>
      </c>
      <c r="C178" s="98" t="s">
        <v>281</v>
      </c>
      <c r="D178" s="11" t="s">
        <v>51</v>
      </c>
      <c r="E178" s="11" t="s">
        <v>303</v>
      </c>
      <c r="F178" s="12" t="s">
        <v>48</v>
      </c>
      <c r="G178" s="12" t="s">
        <v>310</v>
      </c>
      <c r="H178" s="12" t="s">
        <v>306</v>
      </c>
      <c r="I178" s="11" t="s">
        <v>507</v>
      </c>
      <c r="J178" s="12" t="str">
        <f>"≥17h"</f>
        <v>≥17h</v>
      </c>
      <c r="K178" s="12" t="s">
        <v>512</v>
      </c>
      <c r="L178" s="69" t="s">
        <v>519</v>
      </c>
      <c r="M178" s="59" t="s">
        <v>374</v>
      </c>
      <c r="N178" s="78" t="s">
        <v>367</v>
      </c>
      <c r="O178" s="12" t="s">
        <v>358</v>
      </c>
      <c r="P178" s="15" t="s">
        <v>368</v>
      </c>
      <c r="Q178" s="92"/>
      <c r="R178" s="93"/>
      <c r="S178" s="93"/>
      <c r="T178" s="93">
        <v>1</v>
      </c>
      <c r="U178" s="93"/>
      <c r="V178" s="93"/>
      <c r="W178" s="93"/>
      <c r="X178" s="93"/>
      <c r="Y178" s="75"/>
      <c r="Z178" s="69" t="s">
        <v>519</v>
      </c>
      <c r="AA178" s="59" t="s">
        <v>374</v>
      </c>
      <c r="AB178" s="78" t="s">
        <v>367</v>
      </c>
      <c r="AC178" s="12" t="s">
        <v>358</v>
      </c>
      <c r="AD178" s="15" t="s">
        <v>368</v>
      </c>
      <c r="AE178" s="84"/>
      <c r="AF178" s="84">
        <v>1</v>
      </c>
      <c r="AG178" s="84"/>
      <c r="AH178" s="84"/>
      <c r="AI178" s="84"/>
      <c r="AJ178" s="84"/>
      <c r="AK178" s="84"/>
      <c r="AL178" s="84"/>
      <c r="AM178" s="85"/>
    </row>
    <row r="179" spans="1:39" ht="12" customHeight="1">
      <c r="A179" s="10">
        <v>173</v>
      </c>
      <c r="B179" s="98" t="s">
        <v>189</v>
      </c>
      <c r="C179" s="98" t="s">
        <v>189</v>
      </c>
      <c r="D179" s="11" t="s">
        <v>51</v>
      </c>
      <c r="E179" s="11" t="s">
        <v>303</v>
      </c>
      <c r="F179" s="12" t="s">
        <v>48</v>
      </c>
      <c r="G179" s="12" t="s">
        <v>310</v>
      </c>
      <c r="H179" s="12" t="s">
        <v>306</v>
      </c>
      <c r="I179" s="103" t="s">
        <v>504</v>
      </c>
      <c r="J179" s="11" t="str">
        <f>"12-16h"</f>
        <v>12-16h</v>
      </c>
      <c r="K179" s="12" t="s">
        <v>512</v>
      </c>
      <c r="L179" s="69" t="s">
        <v>519</v>
      </c>
      <c r="M179" s="59" t="s">
        <v>374</v>
      </c>
      <c r="N179" s="78" t="s">
        <v>367</v>
      </c>
      <c r="O179" s="12" t="s">
        <v>358</v>
      </c>
      <c r="P179" s="15" t="s">
        <v>368</v>
      </c>
      <c r="Q179" s="92"/>
      <c r="R179" s="93"/>
      <c r="S179" s="93"/>
      <c r="T179" s="93">
        <v>1</v>
      </c>
      <c r="U179" s="93"/>
      <c r="V179" s="93"/>
      <c r="W179" s="93"/>
      <c r="X179" s="93"/>
      <c r="Y179" s="75"/>
      <c r="Z179" s="69" t="s">
        <v>519</v>
      </c>
      <c r="AA179" s="59" t="s">
        <v>374</v>
      </c>
      <c r="AB179" s="78" t="s">
        <v>367</v>
      </c>
      <c r="AC179" s="12" t="s">
        <v>358</v>
      </c>
      <c r="AD179" s="15" t="s">
        <v>368</v>
      </c>
      <c r="AE179" s="84"/>
      <c r="AF179" s="84">
        <v>1</v>
      </c>
      <c r="AG179" s="84"/>
      <c r="AH179" s="84"/>
      <c r="AI179" s="84"/>
      <c r="AJ179" s="84"/>
      <c r="AK179" s="84"/>
      <c r="AL179" s="84"/>
      <c r="AM179" s="85"/>
    </row>
    <row r="180" spans="1:39" ht="12" customHeight="1">
      <c r="A180" s="10">
        <v>174</v>
      </c>
      <c r="B180" s="98" t="s">
        <v>281</v>
      </c>
      <c r="C180" s="98" t="s">
        <v>281</v>
      </c>
      <c r="D180" s="11" t="s">
        <v>52</v>
      </c>
      <c r="E180" s="11" t="s">
        <v>303</v>
      </c>
      <c r="F180" s="12" t="s">
        <v>48</v>
      </c>
      <c r="G180" s="12" t="s">
        <v>310</v>
      </c>
      <c r="H180" s="12" t="s">
        <v>306</v>
      </c>
      <c r="I180" s="11" t="s">
        <v>507</v>
      </c>
      <c r="J180" s="12" t="str">
        <f>"≥17h"</f>
        <v>≥17h</v>
      </c>
      <c r="K180" s="12" t="s">
        <v>513</v>
      </c>
      <c r="L180" s="69" t="s">
        <v>519</v>
      </c>
      <c r="M180" s="59" t="s">
        <v>374</v>
      </c>
      <c r="N180" s="78" t="s">
        <v>367</v>
      </c>
      <c r="O180" s="12" t="s">
        <v>358</v>
      </c>
      <c r="P180" s="15" t="s">
        <v>368</v>
      </c>
      <c r="Q180" s="92"/>
      <c r="R180" s="93">
        <v>1</v>
      </c>
      <c r="S180" s="93"/>
      <c r="T180" s="93"/>
      <c r="U180" s="93"/>
      <c r="V180" s="93">
        <v>1</v>
      </c>
      <c r="W180" s="93">
        <v>1</v>
      </c>
      <c r="X180" s="93"/>
      <c r="Y180" s="75"/>
      <c r="Z180" s="69" t="s">
        <v>519</v>
      </c>
      <c r="AA180" s="59" t="s">
        <v>374</v>
      </c>
      <c r="AB180" s="78" t="s">
        <v>367</v>
      </c>
      <c r="AC180" s="12" t="s">
        <v>358</v>
      </c>
      <c r="AD180" s="15" t="s">
        <v>368</v>
      </c>
      <c r="AE180" s="84"/>
      <c r="AF180" s="84">
        <v>1</v>
      </c>
      <c r="AG180" s="84"/>
      <c r="AH180" s="84"/>
      <c r="AI180" s="84"/>
      <c r="AJ180" s="84"/>
      <c r="AK180" s="84"/>
      <c r="AL180" s="84"/>
      <c r="AM180" s="85"/>
    </row>
    <row r="181" spans="1:39" ht="12" customHeight="1">
      <c r="A181" s="10">
        <v>175</v>
      </c>
      <c r="B181" s="98" t="s">
        <v>251</v>
      </c>
      <c r="C181" s="98" t="s">
        <v>245</v>
      </c>
      <c r="D181" s="11" t="s">
        <v>52</v>
      </c>
      <c r="E181" s="11" t="s">
        <v>304</v>
      </c>
      <c r="F181" s="12" t="s">
        <v>50</v>
      </c>
      <c r="G181" s="11" t="s">
        <v>511</v>
      </c>
      <c r="H181" s="12" t="s">
        <v>308</v>
      </c>
      <c r="I181" s="103" t="s">
        <v>505</v>
      </c>
      <c r="J181" s="12" t="str">
        <f>"≥17h"</f>
        <v>≥17h</v>
      </c>
      <c r="K181" s="12" t="s">
        <v>512</v>
      </c>
      <c r="L181" s="69" t="s">
        <v>520</v>
      </c>
      <c r="M181" s="59" t="s">
        <v>374</v>
      </c>
      <c r="N181" s="78" t="s">
        <v>308</v>
      </c>
      <c r="O181" s="12" t="s">
        <v>358</v>
      </c>
      <c r="P181" s="15" t="s">
        <v>368</v>
      </c>
      <c r="Q181" s="92"/>
      <c r="R181" s="93"/>
      <c r="S181" s="93"/>
      <c r="T181" s="93">
        <v>1</v>
      </c>
      <c r="U181" s="93"/>
      <c r="V181" s="93"/>
      <c r="W181" s="93"/>
      <c r="X181" s="93"/>
      <c r="Y181" s="75"/>
      <c r="Z181" s="69" t="s">
        <v>520</v>
      </c>
      <c r="AA181" s="59" t="s">
        <v>374</v>
      </c>
      <c r="AB181" s="78" t="s">
        <v>308</v>
      </c>
      <c r="AC181" s="12" t="s">
        <v>358</v>
      </c>
      <c r="AD181" s="15" t="s">
        <v>368</v>
      </c>
      <c r="AE181" s="84">
        <v>1</v>
      </c>
      <c r="AF181" s="84"/>
      <c r="AG181" s="84"/>
      <c r="AH181" s="84"/>
      <c r="AI181" s="84"/>
      <c r="AJ181" s="84"/>
      <c r="AK181" s="84"/>
      <c r="AL181" s="84"/>
      <c r="AM181" s="85"/>
    </row>
    <row r="182" spans="1:39" ht="12" customHeight="1">
      <c r="A182" s="10">
        <v>176</v>
      </c>
      <c r="B182" s="98" t="s">
        <v>189</v>
      </c>
      <c r="C182" s="98" t="s">
        <v>189</v>
      </c>
      <c r="D182" s="11" t="s">
        <v>25</v>
      </c>
      <c r="E182" s="11" t="s">
        <v>303</v>
      </c>
      <c r="F182" s="12" t="s">
        <v>48</v>
      </c>
      <c r="G182" s="12" t="s">
        <v>310</v>
      </c>
      <c r="H182" s="12" t="s">
        <v>306</v>
      </c>
      <c r="I182" s="103" t="s">
        <v>504</v>
      </c>
      <c r="J182" s="12" t="str">
        <f>"≥17h"</f>
        <v>≥17h</v>
      </c>
      <c r="K182" s="12" t="s">
        <v>513</v>
      </c>
      <c r="L182" s="69" t="s">
        <v>519</v>
      </c>
      <c r="M182" s="59" t="s">
        <v>374</v>
      </c>
      <c r="N182" s="78" t="s">
        <v>367</v>
      </c>
      <c r="O182" s="12" t="s">
        <v>358</v>
      </c>
      <c r="P182" s="15" t="s">
        <v>370</v>
      </c>
      <c r="Q182" s="92"/>
      <c r="R182" s="93">
        <v>1</v>
      </c>
      <c r="S182" s="93"/>
      <c r="T182" s="93"/>
      <c r="U182" s="93"/>
      <c r="V182" s="93"/>
      <c r="W182" s="93"/>
      <c r="X182" s="93"/>
      <c r="Y182" s="75"/>
      <c r="Z182" s="69" t="s">
        <v>519</v>
      </c>
      <c r="AA182" s="59" t="s">
        <v>374</v>
      </c>
      <c r="AB182" s="78" t="s">
        <v>367</v>
      </c>
      <c r="AC182" s="12" t="s">
        <v>358</v>
      </c>
      <c r="AD182" s="15" t="s">
        <v>370</v>
      </c>
      <c r="AE182" s="84"/>
      <c r="AF182" s="84">
        <v>1</v>
      </c>
      <c r="AG182" s="84"/>
      <c r="AH182" s="84"/>
      <c r="AI182" s="84"/>
      <c r="AJ182" s="84"/>
      <c r="AK182" s="84"/>
      <c r="AL182" s="84"/>
      <c r="AM182" s="85"/>
    </row>
    <row r="183" spans="1:39" ht="12" customHeight="1">
      <c r="A183" s="10">
        <v>177</v>
      </c>
      <c r="B183" s="98" t="s">
        <v>189</v>
      </c>
      <c r="C183" s="98" t="s">
        <v>189</v>
      </c>
      <c r="D183" s="11" t="s">
        <v>52</v>
      </c>
      <c r="E183" s="11" t="s">
        <v>304</v>
      </c>
      <c r="F183" s="12" t="s">
        <v>49</v>
      </c>
      <c r="G183" s="12" t="s">
        <v>310</v>
      </c>
      <c r="H183" s="12" t="s">
        <v>306</v>
      </c>
      <c r="I183" s="103" t="s">
        <v>505</v>
      </c>
      <c r="J183" s="12" t="str">
        <f>"≥17h"</f>
        <v>≥17h</v>
      </c>
      <c r="K183" s="12" t="s">
        <v>512</v>
      </c>
      <c r="L183" s="69" t="s">
        <v>519</v>
      </c>
      <c r="M183" s="59" t="s">
        <v>371</v>
      </c>
      <c r="N183" s="78" t="s">
        <v>308</v>
      </c>
      <c r="O183" s="12" t="s">
        <v>358</v>
      </c>
      <c r="P183" s="15" t="s">
        <v>368</v>
      </c>
      <c r="Q183" s="92"/>
      <c r="R183" s="93"/>
      <c r="S183" s="93"/>
      <c r="T183" s="93">
        <v>1</v>
      </c>
      <c r="U183" s="93"/>
      <c r="V183" s="93"/>
      <c r="W183" s="93"/>
      <c r="X183" s="93"/>
      <c r="Y183" s="75"/>
      <c r="Z183" s="69" t="s">
        <v>519</v>
      </c>
      <c r="AA183" s="59" t="s">
        <v>371</v>
      </c>
      <c r="AB183" s="78" t="s">
        <v>308</v>
      </c>
      <c r="AC183" s="12" t="s">
        <v>358</v>
      </c>
      <c r="AD183" s="15" t="s">
        <v>368</v>
      </c>
      <c r="AE183" s="84"/>
      <c r="AF183" s="84">
        <v>1</v>
      </c>
      <c r="AG183" s="84"/>
      <c r="AH183" s="84">
        <v>1</v>
      </c>
      <c r="AI183" s="84">
        <v>1</v>
      </c>
      <c r="AJ183" s="84"/>
      <c r="AK183" s="84"/>
      <c r="AL183" s="84"/>
      <c r="AM183" s="85"/>
    </row>
    <row r="184" spans="1:39" ht="12" customHeight="1">
      <c r="A184" s="10">
        <v>178</v>
      </c>
      <c r="B184" s="98" t="s">
        <v>248</v>
      </c>
      <c r="C184" s="98" t="s">
        <v>245</v>
      </c>
      <c r="D184" s="11" t="s">
        <v>52</v>
      </c>
      <c r="E184" s="11" t="s">
        <v>304</v>
      </c>
      <c r="F184" s="12" t="s">
        <v>49</v>
      </c>
      <c r="G184" s="12" t="s">
        <v>310</v>
      </c>
      <c r="H184" s="12" t="s">
        <v>308</v>
      </c>
      <c r="I184" s="11" t="s">
        <v>504</v>
      </c>
      <c r="J184" s="12" t="str">
        <f>"≥17h"</f>
        <v>≥17h</v>
      </c>
      <c r="K184" s="12" t="s">
        <v>512</v>
      </c>
      <c r="L184" s="69" t="s">
        <v>520</v>
      </c>
      <c r="M184" s="59" t="s">
        <v>374</v>
      </c>
      <c r="N184" s="78" t="s">
        <v>308</v>
      </c>
      <c r="O184" s="12" t="s">
        <v>358</v>
      </c>
      <c r="P184" s="15" t="s">
        <v>368</v>
      </c>
      <c r="Q184" s="92"/>
      <c r="R184" s="93">
        <v>1</v>
      </c>
      <c r="S184" s="93"/>
      <c r="T184" s="93">
        <v>1</v>
      </c>
      <c r="U184" s="93"/>
      <c r="V184" s="93"/>
      <c r="W184" s="93"/>
      <c r="X184" s="93"/>
      <c r="Y184" s="75"/>
      <c r="Z184" s="69" t="s">
        <v>520</v>
      </c>
      <c r="AA184" s="59" t="s">
        <v>374</v>
      </c>
      <c r="AB184" s="78" t="s">
        <v>308</v>
      </c>
      <c r="AC184" s="12" t="s">
        <v>358</v>
      </c>
      <c r="AD184" s="15" t="s">
        <v>368</v>
      </c>
      <c r="AE184" s="84">
        <v>1</v>
      </c>
      <c r="AF184" s="84"/>
      <c r="AG184" s="84"/>
      <c r="AH184" s="84"/>
      <c r="AI184" s="84"/>
      <c r="AJ184" s="84"/>
      <c r="AK184" s="84"/>
      <c r="AL184" s="84"/>
      <c r="AM184" s="85"/>
    </row>
    <row r="185" spans="1:39" ht="12" customHeight="1">
      <c r="A185" s="10">
        <v>179</v>
      </c>
      <c r="B185" s="98" t="s">
        <v>189</v>
      </c>
      <c r="C185" s="98" t="s">
        <v>189</v>
      </c>
      <c r="D185" s="11" t="s">
        <v>51</v>
      </c>
      <c r="E185" s="11" t="s">
        <v>304</v>
      </c>
      <c r="F185" s="12" t="s">
        <v>49</v>
      </c>
      <c r="G185" s="12" t="s">
        <v>310</v>
      </c>
      <c r="H185" s="12" t="s">
        <v>306</v>
      </c>
      <c r="I185" s="11" t="s">
        <v>504</v>
      </c>
      <c r="J185" s="11" t="str">
        <f>"12-16h"</f>
        <v>12-16h</v>
      </c>
      <c r="K185" s="12" t="s">
        <v>512</v>
      </c>
      <c r="L185" s="69" t="s">
        <v>519</v>
      </c>
      <c r="M185" s="59" t="s">
        <v>373</v>
      </c>
      <c r="N185" s="78" t="s">
        <v>308</v>
      </c>
      <c r="O185" s="12" t="s">
        <v>358</v>
      </c>
      <c r="P185" s="15" t="s">
        <v>368</v>
      </c>
      <c r="Q185" s="92"/>
      <c r="R185" s="93"/>
      <c r="S185" s="93"/>
      <c r="T185" s="93">
        <v>1</v>
      </c>
      <c r="U185" s="93"/>
      <c r="V185" s="93"/>
      <c r="W185" s="93"/>
      <c r="X185" s="93"/>
      <c r="Y185" s="75"/>
      <c r="Z185" s="69" t="s">
        <v>519</v>
      </c>
      <c r="AA185" s="59" t="s">
        <v>373</v>
      </c>
      <c r="AB185" s="78" t="s">
        <v>308</v>
      </c>
      <c r="AC185" s="12" t="s">
        <v>358</v>
      </c>
      <c r="AD185" s="15" t="s">
        <v>368</v>
      </c>
      <c r="AE185" s="84"/>
      <c r="AF185" s="84">
        <v>1</v>
      </c>
      <c r="AG185" s="84"/>
      <c r="AH185" s="84"/>
      <c r="AI185" s="84"/>
      <c r="AJ185" s="84"/>
      <c r="AK185" s="84"/>
      <c r="AL185" s="84"/>
      <c r="AM185" s="85"/>
    </row>
    <row r="186" spans="1:39" ht="12" customHeight="1">
      <c r="A186" s="10">
        <v>180</v>
      </c>
      <c r="B186" s="98" t="s">
        <v>192</v>
      </c>
      <c r="C186" s="98" t="s">
        <v>191</v>
      </c>
      <c r="D186" s="11" t="s">
        <v>52</v>
      </c>
      <c r="E186" s="11" t="s">
        <v>304</v>
      </c>
      <c r="F186" s="12" t="s">
        <v>49</v>
      </c>
      <c r="G186" s="12" t="s">
        <v>310</v>
      </c>
      <c r="H186" s="12" t="s">
        <v>306</v>
      </c>
      <c r="I186" s="103" t="s">
        <v>504</v>
      </c>
      <c r="J186" s="12" t="str">
        <f>"≥17h"</f>
        <v>≥17h</v>
      </c>
      <c r="K186" s="12" t="s">
        <v>512</v>
      </c>
      <c r="L186" s="69" t="s">
        <v>519</v>
      </c>
      <c r="M186" s="59" t="s">
        <v>373</v>
      </c>
      <c r="N186" s="78" t="s">
        <v>367</v>
      </c>
      <c r="O186" s="12" t="s">
        <v>358</v>
      </c>
      <c r="P186" s="15" t="s">
        <v>370</v>
      </c>
      <c r="Q186" s="92"/>
      <c r="R186" s="93">
        <v>1</v>
      </c>
      <c r="S186" s="93"/>
      <c r="T186" s="93"/>
      <c r="U186" s="93"/>
      <c r="V186" s="93"/>
      <c r="W186" s="93"/>
      <c r="X186" s="93"/>
      <c r="Y186" s="75"/>
      <c r="Z186" s="69" t="s">
        <v>519</v>
      </c>
      <c r="AA186" s="59" t="s">
        <v>373</v>
      </c>
      <c r="AB186" s="78" t="s">
        <v>367</v>
      </c>
      <c r="AC186" s="12" t="s">
        <v>358</v>
      </c>
      <c r="AD186" s="15" t="s">
        <v>370</v>
      </c>
      <c r="AE186" s="84"/>
      <c r="AF186" s="84">
        <v>1</v>
      </c>
      <c r="AG186" s="84"/>
      <c r="AH186" s="84"/>
      <c r="AI186" s="84"/>
      <c r="AJ186" s="84"/>
      <c r="AK186" s="84"/>
      <c r="AL186" s="84"/>
      <c r="AM186" s="85"/>
    </row>
    <row r="187" spans="1:39" ht="12" customHeight="1">
      <c r="A187" s="10">
        <v>181</v>
      </c>
      <c r="B187" s="98" t="s">
        <v>245</v>
      </c>
      <c r="C187" s="98" t="s">
        <v>245</v>
      </c>
      <c r="D187" s="11" t="s">
        <v>51</v>
      </c>
      <c r="E187" s="11" t="s">
        <v>304</v>
      </c>
      <c r="F187" s="12" t="s">
        <v>48</v>
      </c>
      <c r="G187" s="12" t="s">
        <v>310</v>
      </c>
      <c r="H187" s="12" t="s">
        <v>306</v>
      </c>
      <c r="I187" s="103" t="s">
        <v>505</v>
      </c>
      <c r="J187" s="11" t="str">
        <f t="shared" ref="J187:J192" si="8">"12-16h"</f>
        <v>12-16h</v>
      </c>
      <c r="K187" s="12" t="s">
        <v>513</v>
      </c>
      <c r="L187" s="69" t="s">
        <v>520</v>
      </c>
      <c r="M187" s="59" t="s">
        <v>374</v>
      </c>
      <c r="N187" s="78" t="s">
        <v>367</v>
      </c>
      <c r="O187" s="12" t="s">
        <v>358</v>
      </c>
      <c r="P187" s="15" t="s">
        <v>368</v>
      </c>
      <c r="Q187" s="92"/>
      <c r="R187" s="93"/>
      <c r="S187" s="93">
        <v>1</v>
      </c>
      <c r="T187" s="93">
        <v>1</v>
      </c>
      <c r="U187" s="93"/>
      <c r="V187" s="93"/>
      <c r="W187" s="93">
        <v>1</v>
      </c>
      <c r="X187" s="93"/>
      <c r="Y187" s="75"/>
      <c r="Z187" s="69" t="s">
        <v>520</v>
      </c>
      <c r="AA187" s="59" t="s">
        <v>374</v>
      </c>
      <c r="AB187" s="78" t="s">
        <v>367</v>
      </c>
      <c r="AC187" s="12" t="s">
        <v>358</v>
      </c>
      <c r="AD187" s="15" t="s">
        <v>368</v>
      </c>
      <c r="AE187" s="84"/>
      <c r="AF187" s="84">
        <v>1</v>
      </c>
      <c r="AG187" s="84"/>
      <c r="AH187" s="84"/>
      <c r="AI187" s="84"/>
      <c r="AJ187" s="84"/>
      <c r="AK187" s="84"/>
      <c r="AL187" s="84"/>
      <c r="AM187" s="85"/>
    </row>
    <row r="188" spans="1:39" ht="12" customHeight="1">
      <c r="A188" s="10">
        <v>182</v>
      </c>
      <c r="B188" s="98" t="s">
        <v>252</v>
      </c>
      <c r="C188" s="98" t="s">
        <v>245</v>
      </c>
      <c r="D188" s="11" t="s">
        <v>52</v>
      </c>
      <c r="E188" s="11" t="s">
        <v>304</v>
      </c>
      <c r="F188" s="12" t="s">
        <v>50</v>
      </c>
      <c r="G188" s="11" t="s">
        <v>511</v>
      </c>
      <c r="H188" s="12" t="s">
        <v>308</v>
      </c>
      <c r="I188" s="11" t="s">
        <v>504</v>
      </c>
      <c r="J188" s="11" t="str">
        <f t="shared" si="8"/>
        <v>12-16h</v>
      </c>
      <c r="K188" s="12" t="s">
        <v>513</v>
      </c>
      <c r="L188" s="69" t="s">
        <v>520</v>
      </c>
      <c r="M188" s="59" t="s">
        <v>374</v>
      </c>
      <c r="N188" s="78" t="s">
        <v>308</v>
      </c>
      <c r="O188" s="12" t="s">
        <v>358</v>
      </c>
      <c r="P188" s="15" t="s">
        <v>368</v>
      </c>
      <c r="Q188" s="92"/>
      <c r="R188" s="93"/>
      <c r="S188" s="93"/>
      <c r="T188" s="93"/>
      <c r="U188" s="93"/>
      <c r="V188" s="93"/>
      <c r="W188" s="93">
        <v>1</v>
      </c>
      <c r="X188" s="93"/>
      <c r="Y188" s="75"/>
      <c r="Z188" s="69" t="s">
        <v>520</v>
      </c>
      <c r="AA188" s="59" t="s">
        <v>374</v>
      </c>
      <c r="AB188" s="78" t="s">
        <v>308</v>
      </c>
      <c r="AC188" s="12" t="s">
        <v>358</v>
      </c>
      <c r="AD188" s="15" t="s">
        <v>368</v>
      </c>
      <c r="AE188" s="84"/>
      <c r="AF188" s="84">
        <v>1</v>
      </c>
      <c r="AG188" s="84"/>
      <c r="AH188" s="84"/>
      <c r="AI188" s="84"/>
      <c r="AJ188" s="84"/>
      <c r="AK188" s="84"/>
      <c r="AL188" s="84"/>
      <c r="AM188" s="85"/>
    </row>
    <row r="189" spans="1:39" ht="12" customHeight="1">
      <c r="A189" s="10">
        <v>183</v>
      </c>
      <c r="B189" s="98" t="s">
        <v>192</v>
      </c>
      <c r="C189" s="98" t="s">
        <v>191</v>
      </c>
      <c r="D189" s="11" t="s">
        <v>51</v>
      </c>
      <c r="E189" s="11" t="s">
        <v>303</v>
      </c>
      <c r="F189" s="12" t="s">
        <v>50</v>
      </c>
      <c r="G189" s="12" t="s">
        <v>510</v>
      </c>
      <c r="H189" s="12" t="s">
        <v>306</v>
      </c>
      <c r="I189" s="11" t="s">
        <v>504</v>
      </c>
      <c r="J189" s="11" t="str">
        <f t="shared" si="8"/>
        <v>12-16h</v>
      </c>
      <c r="K189" s="12" t="s">
        <v>513</v>
      </c>
      <c r="L189" s="69" t="s">
        <v>519</v>
      </c>
      <c r="M189" s="59" t="s">
        <v>373</v>
      </c>
      <c r="N189" s="78" t="s">
        <v>367</v>
      </c>
      <c r="O189" s="12" t="s">
        <v>358</v>
      </c>
      <c r="P189" s="15" t="s">
        <v>368</v>
      </c>
      <c r="Q189" s="92"/>
      <c r="R189" s="93"/>
      <c r="S189" s="93"/>
      <c r="T189" s="93">
        <v>1</v>
      </c>
      <c r="U189" s="93"/>
      <c r="V189" s="93"/>
      <c r="W189" s="93"/>
      <c r="X189" s="93"/>
      <c r="Y189" s="75"/>
      <c r="Z189" s="69" t="s">
        <v>519</v>
      </c>
      <c r="AA189" s="59" t="s">
        <v>373</v>
      </c>
      <c r="AB189" s="78" t="s">
        <v>367</v>
      </c>
      <c r="AC189" s="12" t="s">
        <v>358</v>
      </c>
      <c r="AD189" s="15" t="s">
        <v>368</v>
      </c>
      <c r="AE189" s="84"/>
      <c r="AF189" s="84">
        <v>1</v>
      </c>
      <c r="AG189" s="84"/>
      <c r="AH189" s="84"/>
      <c r="AI189" s="84"/>
      <c r="AJ189" s="84"/>
      <c r="AK189" s="84"/>
      <c r="AL189" s="84"/>
      <c r="AM189" s="85"/>
    </row>
    <row r="190" spans="1:39" ht="12" customHeight="1">
      <c r="A190" s="10">
        <v>184</v>
      </c>
      <c r="B190" s="98" t="s">
        <v>253</v>
      </c>
      <c r="C190" s="98" t="s">
        <v>245</v>
      </c>
      <c r="D190" s="11" t="s">
        <v>51</v>
      </c>
      <c r="E190" s="11" t="s">
        <v>303</v>
      </c>
      <c r="F190" s="12" t="s">
        <v>50</v>
      </c>
      <c r="G190" s="11" t="s">
        <v>511</v>
      </c>
      <c r="H190" s="12" t="s">
        <v>307</v>
      </c>
      <c r="I190" s="11" t="s">
        <v>504</v>
      </c>
      <c r="J190" s="11" t="str">
        <f t="shared" si="8"/>
        <v>12-16h</v>
      </c>
      <c r="K190" s="12" t="s">
        <v>513</v>
      </c>
      <c r="L190" s="69" t="s">
        <v>520</v>
      </c>
      <c r="M190" s="59" t="s">
        <v>373</v>
      </c>
      <c r="N190" s="78" t="s">
        <v>308</v>
      </c>
      <c r="O190" s="12" t="s">
        <v>358</v>
      </c>
      <c r="P190" s="15" t="s">
        <v>368</v>
      </c>
      <c r="Q190" s="92"/>
      <c r="R190" s="93">
        <v>1</v>
      </c>
      <c r="S190" s="93"/>
      <c r="T190" s="93"/>
      <c r="U190" s="93"/>
      <c r="V190" s="93">
        <v>1</v>
      </c>
      <c r="W190" s="93"/>
      <c r="X190" s="93"/>
      <c r="Y190" s="75"/>
      <c r="Z190" s="69" t="s">
        <v>520</v>
      </c>
      <c r="AA190" s="59" t="s">
        <v>373</v>
      </c>
      <c r="AB190" s="78" t="s">
        <v>308</v>
      </c>
      <c r="AC190" s="12" t="s">
        <v>358</v>
      </c>
      <c r="AD190" s="15" t="s">
        <v>368</v>
      </c>
      <c r="AE190" s="84">
        <v>1</v>
      </c>
      <c r="AF190" s="84"/>
      <c r="AG190" s="84">
        <v>1</v>
      </c>
      <c r="AH190" s="84"/>
      <c r="AI190" s="84"/>
      <c r="AJ190" s="84"/>
      <c r="AK190" s="84"/>
      <c r="AL190" s="84"/>
      <c r="AM190" s="85"/>
    </row>
    <row r="191" spans="1:39" ht="12" customHeight="1">
      <c r="A191" s="10">
        <v>185</v>
      </c>
      <c r="B191" s="98" t="s">
        <v>192</v>
      </c>
      <c r="C191" s="98" t="s">
        <v>191</v>
      </c>
      <c r="D191" s="11" t="s">
        <v>51</v>
      </c>
      <c r="E191" s="11" t="s">
        <v>303</v>
      </c>
      <c r="F191" s="12" t="s">
        <v>48</v>
      </c>
      <c r="G191" s="12" t="s">
        <v>510</v>
      </c>
      <c r="H191" s="12" t="s">
        <v>306</v>
      </c>
      <c r="I191" s="11" t="s">
        <v>504</v>
      </c>
      <c r="J191" s="11" t="str">
        <f t="shared" si="8"/>
        <v>12-16h</v>
      </c>
      <c r="K191" s="12" t="s">
        <v>47</v>
      </c>
      <c r="L191" s="69" t="s">
        <v>519</v>
      </c>
      <c r="M191" s="59" t="s">
        <v>373</v>
      </c>
      <c r="N191" s="78" t="s">
        <v>308</v>
      </c>
      <c r="O191" s="12" t="s">
        <v>358</v>
      </c>
      <c r="P191" s="15" t="s">
        <v>370</v>
      </c>
      <c r="Q191" s="92"/>
      <c r="R191" s="93">
        <v>1</v>
      </c>
      <c r="S191" s="93"/>
      <c r="T191" s="93"/>
      <c r="U191" s="93"/>
      <c r="V191" s="93"/>
      <c r="W191" s="93"/>
      <c r="X191" s="93"/>
      <c r="Y191" s="75"/>
      <c r="Z191" s="69" t="s">
        <v>519</v>
      </c>
      <c r="AA191" s="59" t="s">
        <v>373</v>
      </c>
      <c r="AB191" s="78" t="s">
        <v>308</v>
      </c>
      <c r="AC191" s="12" t="s">
        <v>358</v>
      </c>
      <c r="AD191" s="15" t="s">
        <v>370</v>
      </c>
      <c r="AE191" s="84"/>
      <c r="AF191" s="84">
        <v>1</v>
      </c>
      <c r="AG191" s="84"/>
      <c r="AH191" s="84"/>
      <c r="AI191" s="84"/>
      <c r="AJ191" s="84"/>
      <c r="AK191" s="84"/>
      <c r="AL191" s="84"/>
      <c r="AM191" s="85"/>
    </row>
    <row r="192" spans="1:39" ht="12" customHeight="1">
      <c r="A192" s="10">
        <v>186</v>
      </c>
      <c r="B192" s="98" t="s">
        <v>253</v>
      </c>
      <c r="C192" s="98" t="s">
        <v>245</v>
      </c>
      <c r="D192" s="11" t="s">
        <v>52</v>
      </c>
      <c r="E192" s="11" t="s">
        <v>304</v>
      </c>
      <c r="F192" s="12" t="s">
        <v>48</v>
      </c>
      <c r="G192" s="11" t="s">
        <v>511</v>
      </c>
      <c r="H192" s="12" t="s">
        <v>307</v>
      </c>
      <c r="I192" s="103" t="s">
        <v>505</v>
      </c>
      <c r="J192" s="11" t="str">
        <f t="shared" si="8"/>
        <v>12-16h</v>
      </c>
      <c r="K192" s="12" t="s">
        <v>513</v>
      </c>
      <c r="L192" s="69" t="s">
        <v>520</v>
      </c>
      <c r="M192" s="59" t="s">
        <v>372</v>
      </c>
      <c r="N192" s="78" t="s">
        <v>308</v>
      </c>
      <c r="O192" s="12" t="s">
        <v>358</v>
      </c>
      <c r="P192" s="15" t="s">
        <v>368</v>
      </c>
      <c r="Q192" s="92"/>
      <c r="R192" s="93"/>
      <c r="S192" s="93"/>
      <c r="T192" s="93"/>
      <c r="U192" s="93"/>
      <c r="V192" s="93"/>
      <c r="W192" s="93">
        <v>1</v>
      </c>
      <c r="X192" s="93"/>
      <c r="Y192" s="75"/>
      <c r="Z192" s="69" t="s">
        <v>520</v>
      </c>
      <c r="AA192" s="59" t="s">
        <v>372</v>
      </c>
      <c r="AB192" s="78" t="s">
        <v>308</v>
      </c>
      <c r="AC192" s="12" t="s">
        <v>358</v>
      </c>
      <c r="AD192" s="15" t="s">
        <v>368</v>
      </c>
      <c r="AE192" s="84"/>
      <c r="AF192" s="84">
        <v>1</v>
      </c>
      <c r="AG192" s="84"/>
      <c r="AH192" s="84"/>
      <c r="AI192" s="84"/>
      <c r="AJ192" s="84"/>
      <c r="AK192" s="84"/>
      <c r="AL192" s="84"/>
      <c r="AM192" s="85"/>
    </row>
    <row r="193" spans="1:39" ht="12" customHeight="1">
      <c r="A193" s="10">
        <v>187</v>
      </c>
      <c r="B193" s="98" t="s">
        <v>193</v>
      </c>
      <c r="C193" s="98" t="s">
        <v>193</v>
      </c>
      <c r="D193" s="11" t="s">
        <v>52</v>
      </c>
      <c r="E193" s="11" t="s">
        <v>303</v>
      </c>
      <c r="F193" s="12" t="s">
        <v>49</v>
      </c>
      <c r="G193" s="12" t="s">
        <v>310</v>
      </c>
      <c r="H193" s="12" t="s">
        <v>306</v>
      </c>
      <c r="I193" s="103" t="s">
        <v>504</v>
      </c>
      <c r="J193" s="12" t="str">
        <f>"≥17h"</f>
        <v>≥17h</v>
      </c>
      <c r="K193" s="12" t="s">
        <v>512</v>
      </c>
      <c r="L193" s="69" t="s">
        <v>519</v>
      </c>
      <c r="M193" s="59" t="s">
        <v>371</v>
      </c>
      <c r="N193" s="78" t="s">
        <v>308</v>
      </c>
      <c r="O193" s="12" t="s">
        <v>358</v>
      </c>
      <c r="P193" s="15" t="s">
        <v>368</v>
      </c>
      <c r="Q193" s="92"/>
      <c r="R193" s="93"/>
      <c r="S193" s="93"/>
      <c r="T193" s="93">
        <v>1</v>
      </c>
      <c r="U193" s="93"/>
      <c r="V193" s="93"/>
      <c r="W193" s="93"/>
      <c r="X193" s="93"/>
      <c r="Y193" s="75"/>
      <c r="Z193" s="69" t="s">
        <v>519</v>
      </c>
      <c r="AA193" s="59" t="s">
        <v>371</v>
      </c>
      <c r="AB193" s="78" t="s">
        <v>308</v>
      </c>
      <c r="AC193" s="12" t="s">
        <v>358</v>
      </c>
      <c r="AD193" s="15" t="s">
        <v>368</v>
      </c>
      <c r="AE193" s="84"/>
      <c r="AF193" s="84"/>
      <c r="AG193" s="84"/>
      <c r="AH193" s="84">
        <v>1</v>
      </c>
      <c r="AI193" s="84"/>
      <c r="AJ193" s="84"/>
      <c r="AK193" s="84"/>
      <c r="AL193" s="84"/>
      <c r="AM193" s="85"/>
    </row>
    <row r="194" spans="1:39" ht="12" customHeight="1">
      <c r="A194" s="10">
        <v>188</v>
      </c>
      <c r="B194" s="98" t="s">
        <v>123</v>
      </c>
      <c r="C194" s="98" t="s">
        <v>72</v>
      </c>
      <c r="D194" s="11" t="s">
        <v>51</v>
      </c>
      <c r="E194" s="11" t="s">
        <v>304</v>
      </c>
      <c r="F194" s="12" t="s">
        <v>49</v>
      </c>
      <c r="G194" s="11" t="s">
        <v>511</v>
      </c>
      <c r="H194" s="12" t="s">
        <v>308</v>
      </c>
      <c r="I194" s="12" t="s">
        <v>505</v>
      </c>
      <c r="J194" s="11" t="str">
        <f>"12-16h"</f>
        <v>12-16h</v>
      </c>
      <c r="K194" s="12" t="s">
        <v>512</v>
      </c>
      <c r="L194" s="69" t="s">
        <v>519</v>
      </c>
      <c r="M194" s="59" t="s">
        <v>309</v>
      </c>
      <c r="N194" s="78" t="s">
        <v>308</v>
      </c>
      <c r="O194" s="12" t="s">
        <v>358</v>
      </c>
      <c r="P194" s="15" t="s">
        <v>368</v>
      </c>
      <c r="Q194" s="92"/>
      <c r="R194" s="93">
        <v>1</v>
      </c>
      <c r="S194" s="93"/>
      <c r="T194" s="93">
        <v>1</v>
      </c>
      <c r="U194" s="93"/>
      <c r="V194" s="93"/>
      <c r="W194" s="93"/>
      <c r="X194" s="93"/>
      <c r="Y194" s="75"/>
      <c r="Z194" s="69" t="s">
        <v>519</v>
      </c>
      <c r="AA194" s="59" t="s">
        <v>309</v>
      </c>
      <c r="AB194" s="78" t="s">
        <v>308</v>
      </c>
      <c r="AC194" s="12" t="s">
        <v>358</v>
      </c>
      <c r="AD194" s="15" t="s">
        <v>368</v>
      </c>
      <c r="AE194" s="84"/>
      <c r="AF194" s="84"/>
      <c r="AG194" s="84"/>
      <c r="AH194" s="84"/>
      <c r="AI194" s="84">
        <v>1</v>
      </c>
      <c r="AJ194" s="84"/>
      <c r="AK194" s="84"/>
      <c r="AL194" s="84"/>
      <c r="AM194" s="85"/>
    </row>
    <row r="195" spans="1:39" ht="12" customHeight="1">
      <c r="A195" s="10">
        <v>189</v>
      </c>
      <c r="B195" s="98" t="s">
        <v>180</v>
      </c>
      <c r="C195" s="98" t="s">
        <v>168</v>
      </c>
      <c r="D195" s="11" t="s">
        <v>51</v>
      </c>
      <c r="E195" s="11" t="s">
        <v>303</v>
      </c>
      <c r="F195" s="12" t="s">
        <v>48</v>
      </c>
      <c r="G195" s="12" t="s">
        <v>310</v>
      </c>
      <c r="H195" s="12" t="s">
        <v>306</v>
      </c>
      <c r="I195" s="103" t="s">
        <v>505</v>
      </c>
      <c r="J195" s="11" t="str">
        <f>"≤12h"</f>
        <v>≤12h</v>
      </c>
      <c r="K195" s="12" t="s">
        <v>513</v>
      </c>
      <c r="L195" s="69" t="s">
        <v>520</v>
      </c>
      <c r="M195" s="59" t="s">
        <v>373</v>
      </c>
      <c r="N195" s="78" t="s">
        <v>308</v>
      </c>
      <c r="O195" s="12" t="s">
        <v>358</v>
      </c>
      <c r="P195" s="15" t="s">
        <v>368</v>
      </c>
      <c r="Q195" s="92"/>
      <c r="R195" s="93"/>
      <c r="S195" s="93"/>
      <c r="T195" s="93">
        <v>1</v>
      </c>
      <c r="U195" s="93"/>
      <c r="V195" s="93"/>
      <c r="W195" s="93"/>
      <c r="X195" s="93"/>
      <c r="Y195" s="75"/>
      <c r="Z195" s="69" t="s">
        <v>520</v>
      </c>
      <c r="AA195" s="59" t="s">
        <v>373</v>
      </c>
      <c r="AB195" s="78" t="s">
        <v>308</v>
      </c>
      <c r="AC195" s="12" t="s">
        <v>358</v>
      </c>
      <c r="AD195" s="15" t="s">
        <v>368</v>
      </c>
      <c r="AE195" s="84">
        <v>1</v>
      </c>
      <c r="AF195" s="84"/>
      <c r="AG195" s="84"/>
      <c r="AH195" s="84"/>
      <c r="AI195" s="84"/>
      <c r="AJ195" s="84"/>
      <c r="AK195" s="84"/>
      <c r="AL195" s="84"/>
      <c r="AM195" s="85"/>
    </row>
    <row r="196" spans="1:39" ht="12" customHeight="1">
      <c r="A196" s="10">
        <v>190</v>
      </c>
      <c r="B196" s="98" t="s">
        <v>193</v>
      </c>
      <c r="C196" s="98" t="s">
        <v>193</v>
      </c>
      <c r="D196" s="11" t="s">
        <v>51</v>
      </c>
      <c r="E196" s="11" t="s">
        <v>304</v>
      </c>
      <c r="F196" s="12" t="s">
        <v>50</v>
      </c>
      <c r="G196" s="12" t="s">
        <v>310</v>
      </c>
      <c r="H196" s="12" t="s">
        <v>306</v>
      </c>
      <c r="I196" s="103" t="s">
        <v>504</v>
      </c>
      <c r="J196" s="12" t="str">
        <f>"≥17h"</f>
        <v>≥17h</v>
      </c>
      <c r="K196" s="12" t="s">
        <v>513</v>
      </c>
      <c r="L196" s="69" t="s">
        <v>519</v>
      </c>
      <c r="M196" s="59" t="s">
        <v>373</v>
      </c>
      <c r="N196" s="78" t="s">
        <v>308</v>
      </c>
      <c r="O196" s="12" t="s">
        <v>358</v>
      </c>
      <c r="P196" s="15" t="s">
        <v>368</v>
      </c>
      <c r="Q196" s="92"/>
      <c r="R196" s="93"/>
      <c r="S196" s="93"/>
      <c r="T196" s="93">
        <v>1</v>
      </c>
      <c r="U196" s="93"/>
      <c r="V196" s="93"/>
      <c r="W196" s="93"/>
      <c r="X196" s="93"/>
      <c r="Y196" s="75"/>
      <c r="Z196" s="69" t="s">
        <v>519</v>
      </c>
      <c r="AA196" s="59" t="s">
        <v>373</v>
      </c>
      <c r="AB196" s="78" t="s">
        <v>308</v>
      </c>
      <c r="AC196" s="12" t="s">
        <v>358</v>
      </c>
      <c r="AD196" s="15" t="s">
        <v>368</v>
      </c>
      <c r="AE196" s="84"/>
      <c r="AF196" s="84"/>
      <c r="AG196" s="84"/>
      <c r="AH196" s="84">
        <v>1</v>
      </c>
      <c r="AI196" s="84">
        <v>1</v>
      </c>
      <c r="AJ196" s="84"/>
      <c r="AK196" s="84"/>
      <c r="AL196" s="84"/>
      <c r="AM196" s="85"/>
    </row>
    <row r="197" spans="1:39" ht="12" customHeight="1">
      <c r="A197" s="10">
        <v>191</v>
      </c>
      <c r="B197" s="98" t="s">
        <v>193</v>
      </c>
      <c r="C197" s="98" t="s">
        <v>193</v>
      </c>
      <c r="D197" s="11" t="s">
        <v>25</v>
      </c>
      <c r="E197" s="11" t="s">
        <v>303</v>
      </c>
      <c r="F197" s="12" t="s">
        <v>49</v>
      </c>
      <c r="G197" s="12" t="s">
        <v>310</v>
      </c>
      <c r="H197" s="12" t="s">
        <v>307</v>
      </c>
      <c r="I197" s="11" t="s">
        <v>504</v>
      </c>
      <c r="J197" s="12" t="str">
        <f>"≥17h"</f>
        <v>≥17h</v>
      </c>
      <c r="K197" s="12" t="s">
        <v>512</v>
      </c>
      <c r="L197" s="69" t="s">
        <v>519</v>
      </c>
      <c r="M197" s="59" t="s">
        <v>374</v>
      </c>
      <c r="N197" s="78" t="s">
        <v>308</v>
      </c>
      <c r="O197" s="12" t="s">
        <v>358</v>
      </c>
      <c r="P197" s="15" t="s">
        <v>368</v>
      </c>
      <c r="Q197" s="92"/>
      <c r="R197" s="93"/>
      <c r="S197" s="93"/>
      <c r="T197" s="93">
        <v>1</v>
      </c>
      <c r="U197" s="93"/>
      <c r="V197" s="93"/>
      <c r="W197" s="93"/>
      <c r="X197" s="93"/>
      <c r="Y197" s="75"/>
      <c r="Z197" s="69" t="s">
        <v>519</v>
      </c>
      <c r="AA197" s="59" t="s">
        <v>374</v>
      </c>
      <c r="AB197" s="78" t="s">
        <v>308</v>
      </c>
      <c r="AC197" s="12" t="s">
        <v>358</v>
      </c>
      <c r="AD197" s="15" t="s">
        <v>368</v>
      </c>
      <c r="AE197" s="84"/>
      <c r="AF197" s="84">
        <v>1</v>
      </c>
      <c r="AG197" s="84"/>
      <c r="AH197" s="84"/>
      <c r="AI197" s="84"/>
      <c r="AJ197" s="84"/>
      <c r="AK197" s="84"/>
      <c r="AL197" s="84"/>
      <c r="AM197" s="85"/>
    </row>
    <row r="198" spans="1:39" ht="12" customHeight="1">
      <c r="A198" s="10">
        <v>192</v>
      </c>
      <c r="B198" s="98" t="s">
        <v>197</v>
      </c>
      <c r="C198" s="98" t="s">
        <v>196</v>
      </c>
      <c r="D198" s="11" t="s">
        <v>52</v>
      </c>
      <c r="E198" s="11" t="s">
        <v>303</v>
      </c>
      <c r="F198" s="12" t="s">
        <v>49</v>
      </c>
      <c r="G198" s="11" t="s">
        <v>511</v>
      </c>
      <c r="H198" s="12" t="s">
        <v>308</v>
      </c>
      <c r="I198" s="11" t="s">
        <v>507</v>
      </c>
      <c r="J198" s="12" t="str">
        <f>"≥17h"</f>
        <v>≥17h</v>
      </c>
      <c r="K198" s="12" t="s">
        <v>47</v>
      </c>
      <c r="L198" s="69" t="s">
        <v>519</v>
      </c>
      <c r="M198" s="59" t="s">
        <v>375</v>
      </c>
      <c r="N198" s="78" t="s">
        <v>308</v>
      </c>
      <c r="O198" s="12" t="s">
        <v>358</v>
      </c>
      <c r="P198" s="15" t="s">
        <v>368</v>
      </c>
      <c r="Q198" s="92"/>
      <c r="R198" s="93"/>
      <c r="S198" s="93">
        <v>1</v>
      </c>
      <c r="T198" s="93"/>
      <c r="U198" s="93"/>
      <c r="V198" s="93"/>
      <c r="W198" s="93"/>
      <c r="X198" s="93"/>
      <c r="Y198" s="75"/>
      <c r="Z198" s="69" t="s">
        <v>519</v>
      </c>
      <c r="AA198" s="59" t="s">
        <v>375</v>
      </c>
      <c r="AB198" s="78" t="s">
        <v>308</v>
      </c>
      <c r="AC198" s="12" t="s">
        <v>358</v>
      </c>
      <c r="AD198" s="15" t="s">
        <v>368</v>
      </c>
      <c r="AE198" s="84"/>
      <c r="AF198" s="84">
        <v>1</v>
      </c>
      <c r="AG198" s="84"/>
      <c r="AH198" s="84"/>
      <c r="AI198" s="84"/>
      <c r="AJ198" s="84"/>
      <c r="AK198" s="84"/>
      <c r="AL198" s="84"/>
      <c r="AM198" s="85"/>
    </row>
    <row r="199" spans="1:39" ht="12" customHeight="1">
      <c r="A199" s="10">
        <v>193</v>
      </c>
      <c r="B199" s="98" t="s">
        <v>236</v>
      </c>
      <c r="C199" s="98" t="s">
        <v>235</v>
      </c>
      <c r="D199" s="11" t="s">
        <v>51</v>
      </c>
      <c r="E199" s="11" t="s">
        <v>303</v>
      </c>
      <c r="F199" s="12" t="s">
        <v>48</v>
      </c>
      <c r="G199" s="12" t="s">
        <v>310</v>
      </c>
      <c r="H199" s="12" t="s">
        <v>306</v>
      </c>
      <c r="I199" s="103" t="s">
        <v>504</v>
      </c>
      <c r="J199" s="11" t="str">
        <f>"12-16h"</f>
        <v>12-16h</v>
      </c>
      <c r="K199" s="12" t="s">
        <v>512</v>
      </c>
      <c r="L199" s="69" t="s">
        <v>519</v>
      </c>
      <c r="M199" s="59" t="s">
        <v>373</v>
      </c>
      <c r="N199" s="78" t="s">
        <v>367</v>
      </c>
      <c r="O199" s="12" t="s">
        <v>358</v>
      </c>
      <c r="P199" s="15" t="s">
        <v>368</v>
      </c>
      <c r="Q199" s="92"/>
      <c r="R199" s="93"/>
      <c r="S199" s="93"/>
      <c r="T199" s="93">
        <v>1</v>
      </c>
      <c r="U199" s="93"/>
      <c r="V199" s="93"/>
      <c r="W199" s="93"/>
      <c r="X199" s="93"/>
      <c r="Y199" s="75"/>
      <c r="Z199" s="69" t="s">
        <v>519</v>
      </c>
      <c r="AA199" s="59" t="s">
        <v>373</v>
      </c>
      <c r="AB199" s="78" t="s">
        <v>367</v>
      </c>
      <c r="AC199" s="12" t="s">
        <v>358</v>
      </c>
      <c r="AD199" s="15" t="s">
        <v>368</v>
      </c>
      <c r="AE199" s="84"/>
      <c r="AF199" s="84">
        <v>1</v>
      </c>
      <c r="AG199" s="84"/>
      <c r="AH199" s="84"/>
      <c r="AI199" s="84"/>
      <c r="AJ199" s="84"/>
      <c r="AK199" s="84"/>
      <c r="AL199" s="84"/>
      <c r="AM199" s="85"/>
    </row>
    <row r="200" spans="1:39" ht="12" customHeight="1">
      <c r="A200" s="10">
        <v>194</v>
      </c>
      <c r="B200" s="98" t="s">
        <v>74</v>
      </c>
      <c r="C200" s="98" t="s">
        <v>75</v>
      </c>
      <c r="D200" s="11" t="s">
        <v>25</v>
      </c>
      <c r="E200" s="11" t="s">
        <v>304</v>
      </c>
      <c r="F200" s="12" t="s">
        <v>48</v>
      </c>
      <c r="G200" s="12" t="s">
        <v>310</v>
      </c>
      <c r="H200" s="12" t="s">
        <v>307</v>
      </c>
      <c r="I200" s="103" t="s">
        <v>505</v>
      </c>
      <c r="J200" s="12" t="str">
        <f>"≥17h"</f>
        <v>≥17h</v>
      </c>
      <c r="K200" s="12" t="s">
        <v>47</v>
      </c>
      <c r="L200" s="69" t="s">
        <v>519</v>
      </c>
      <c r="M200" s="59" t="s">
        <v>373</v>
      </c>
      <c r="N200" s="78" t="s">
        <v>308</v>
      </c>
      <c r="O200" s="12" t="s">
        <v>358</v>
      </c>
      <c r="P200" s="15" t="s">
        <v>368</v>
      </c>
      <c r="Q200" s="92"/>
      <c r="R200" s="93"/>
      <c r="S200" s="93"/>
      <c r="T200" s="93">
        <v>1</v>
      </c>
      <c r="U200" s="93"/>
      <c r="V200" s="93"/>
      <c r="W200" s="93"/>
      <c r="X200" s="93"/>
      <c r="Y200" s="75"/>
      <c r="Z200" s="69" t="s">
        <v>519</v>
      </c>
      <c r="AA200" s="59" t="s">
        <v>373</v>
      </c>
      <c r="AB200" s="78" t="s">
        <v>308</v>
      </c>
      <c r="AC200" s="12" t="s">
        <v>358</v>
      </c>
      <c r="AD200" s="15" t="s">
        <v>368</v>
      </c>
      <c r="AE200" s="84">
        <v>1</v>
      </c>
      <c r="AF200" s="84"/>
      <c r="AG200" s="84"/>
      <c r="AH200" s="84"/>
      <c r="AI200" s="84"/>
      <c r="AJ200" s="84"/>
      <c r="AK200" s="84"/>
      <c r="AL200" s="84"/>
      <c r="AM200" s="85"/>
    </row>
    <row r="201" spans="1:39" ht="12" customHeight="1">
      <c r="A201" s="10">
        <v>195</v>
      </c>
      <c r="B201" s="98" t="s">
        <v>74</v>
      </c>
      <c r="C201" s="98" t="s">
        <v>75</v>
      </c>
      <c r="D201" s="11" t="s">
        <v>52</v>
      </c>
      <c r="E201" s="11" t="s">
        <v>304</v>
      </c>
      <c r="F201" s="12" t="s">
        <v>49</v>
      </c>
      <c r="G201" s="12" t="s">
        <v>510</v>
      </c>
      <c r="H201" s="12" t="s">
        <v>306</v>
      </c>
      <c r="I201" s="103" t="s">
        <v>505</v>
      </c>
      <c r="J201" s="11" t="str">
        <f>"12-16h"</f>
        <v>12-16h</v>
      </c>
      <c r="K201" s="12" t="s">
        <v>47</v>
      </c>
      <c r="L201" s="69" t="s">
        <v>519</v>
      </c>
      <c r="M201" s="59" t="s">
        <v>373</v>
      </c>
      <c r="N201" s="78" t="s">
        <v>308</v>
      </c>
      <c r="O201" s="12" t="s">
        <v>358</v>
      </c>
      <c r="P201" s="15" t="s">
        <v>368</v>
      </c>
      <c r="Q201" s="92"/>
      <c r="R201" s="93">
        <v>1</v>
      </c>
      <c r="S201" s="93">
        <v>1</v>
      </c>
      <c r="T201" s="93">
        <v>1</v>
      </c>
      <c r="U201" s="93"/>
      <c r="V201" s="93"/>
      <c r="W201" s="93">
        <v>1</v>
      </c>
      <c r="X201" s="93"/>
      <c r="Y201" s="75"/>
      <c r="Z201" s="69" t="s">
        <v>519</v>
      </c>
      <c r="AA201" s="59" t="s">
        <v>373</v>
      </c>
      <c r="AB201" s="78" t="s">
        <v>308</v>
      </c>
      <c r="AC201" s="12" t="s">
        <v>358</v>
      </c>
      <c r="AD201" s="15" t="s">
        <v>368</v>
      </c>
      <c r="AE201" s="84"/>
      <c r="AF201" s="84">
        <v>1</v>
      </c>
      <c r="AG201" s="84"/>
      <c r="AH201" s="84"/>
      <c r="AI201" s="84"/>
      <c r="AJ201" s="84"/>
      <c r="AK201" s="84"/>
      <c r="AL201" s="84"/>
      <c r="AM201" s="85"/>
    </row>
    <row r="202" spans="1:39" ht="12" customHeight="1">
      <c r="A202" s="10">
        <v>196</v>
      </c>
      <c r="B202" s="98" t="s">
        <v>257</v>
      </c>
      <c r="C202" s="98" t="s">
        <v>256</v>
      </c>
      <c r="D202" s="11" t="s">
        <v>51</v>
      </c>
      <c r="E202" s="11" t="s">
        <v>304</v>
      </c>
      <c r="F202" s="12" t="s">
        <v>48</v>
      </c>
      <c r="G202" s="11" t="s">
        <v>511</v>
      </c>
      <c r="H202" s="12" t="s">
        <v>307</v>
      </c>
      <c r="I202" s="103" t="s">
        <v>505</v>
      </c>
      <c r="J202" s="12" t="str">
        <f>"≥17h"</f>
        <v>≥17h</v>
      </c>
      <c r="K202" s="12" t="s">
        <v>512</v>
      </c>
      <c r="L202" s="69" t="s">
        <v>519</v>
      </c>
      <c r="M202" s="59" t="s">
        <v>371</v>
      </c>
      <c r="N202" s="78" t="s">
        <v>367</v>
      </c>
      <c r="O202" s="12" t="s">
        <v>358</v>
      </c>
      <c r="P202" s="15" t="s">
        <v>370</v>
      </c>
      <c r="Q202" s="92"/>
      <c r="R202" s="93">
        <v>1</v>
      </c>
      <c r="S202" s="93"/>
      <c r="T202" s="93"/>
      <c r="U202" s="93"/>
      <c r="V202" s="93"/>
      <c r="W202" s="93"/>
      <c r="X202" s="93"/>
      <c r="Y202" s="75"/>
      <c r="Z202" s="69" t="s">
        <v>519</v>
      </c>
      <c r="AA202" s="59" t="s">
        <v>371</v>
      </c>
      <c r="AB202" s="78" t="s">
        <v>367</v>
      </c>
      <c r="AC202" s="12" t="s">
        <v>358</v>
      </c>
      <c r="AD202" s="15" t="s">
        <v>370</v>
      </c>
      <c r="AE202" s="84"/>
      <c r="AF202" s="84"/>
      <c r="AG202" s="84"/>
      <c r="AH202" s="84"/>
      <c r="AI202" s="84"/>
      <c r="AJ202" s="84"/>
      <c r="AK202" s="84"/>
      <c r="AL202" s="84"/>
      <c r="AM202" s="85">
        <v>1</v>
      </c>
    </row>
    <row r="203" spans="1:39" ht="12" customHeight="1">
      <c r="A203" s="10">
        <v>197</v>
      </c>
      <c r="B203" s="98" t="s">
        <v>74</v>
      </c>
      <c r="C203" s="98" t="s">
        <v>75</v>
      </c>
      <c r="D203" s="11" t="s">
        <v>51</v>
      </c>
      <c r="E203" s="11" t="s">
        <v>303</v>
      </c>
      <c r="F203" s="12" t="s">
        <v>50</v>
      </c>
      <c r="G203" s="12" t="s">
        <v>510</v>
      </c>
      <c r="H203" s="12" t="s">
        <v>306</v>
      </c>
      <c r="I203" s="103" t="s">
        <v>505</v>
      </c>
      <c r="J203" s="12" t="str">
        <f>"≥17h"</f>
        <v>≥17h</v>
      </c>
      <c r="K203" s="12" t="s">
        <v>513</v>
      </c>
      <c r="L203" s="69" t="s">
        <v>519</v>
      </c>
      <c r="M203" s="59" t="s">
        <v>373</v>
      </c>
      <c r="N203" s="78" t="s">
        <v>308</v>
      </c>
      <c r="O203" s="12" t="s">
        <v>358</v>
      </c>
      <c r="P203" s="15" t="s">
        <v>368</v>
      </c>
      <c r="Q203" s="92"/>
      <c r="R203" s="93"/>
      <c r="S203" s="93"/>
      <c r="T203" s="93">
        <v>1</v>
      </c>
      <c r="U203" s="93"/>
      <c r="V203" s="93"/>
      <c r="W203" s="93"/>
      <c r="X203" s="93"/>
      <c r="Y203" s="75"/>
      <c r="Z203" s="69" t="s">
        <v>519</v>
      </c>
      <c r="AA203" s="59" t="s">
        <v>373</v>
      </c>
      <c r="AB203" s="78" t="s">
        <v>308</v>
      </c>
      <c r="AC203" s="12" t="s">
        <v>358</v>
      </c>
      <c r="AD203" s="15" t="s">
        <v>368</v>
      </c>
      <c r="AE203" s="84">
        <v>1</v>
      </c>
      <c r="AF203" s="84"/>
      <c r="AG203" s="84"/>
      <c r="AH203" s="84"/>
      <c r="AI203" s="84"/>
      <c r="AJ203" s="84"/>
      <c r="AK203" s="84"/>
      <c r="AL203" s="84"/>
      <c r="AM203" s="85"/>
    </row>
    <row r="204" spans="1:39" ht="12" customHeight="1">
      <c r="A204" s="10">
        <v>198</v>
      </c>
      <c r="B204" s="98" t="s">
        <v>138</v>
      </c>
      <c r="C204" s="98" t="s">
        <v>131</v>
      </c>
      <c r="D204" s="11" t="s">
        <v>25</v>
      </c>
      <c r="E204" s="11" t="s">
        <v>304</v>
      </c>
      <c r="F204" s="12" t="s">
        <v>50</v>
      </c>
      <c r="G204" s="11" t="s">
        <v>511</v>
      </c>
      <c r="H204" s="12" t="s">
        <v>307</v>
      </c>
      <c r="I204" s="11" t="s">
        <v>504</v>
      </c>
      <c r="J204" s="12" t="str">
        <f>"≥17h"</f>
        <v>≥17h</v>
      </c>
      <c r="K204" s="12" t="s">
        <v>47</v>
      </c>
      <c r="L204" s="69" t="s">
        <v>519</v>
      </c>
      <c r="M204" s="59" t="s">
        <v>374</v>
      </c>
      <c r="N204" s="78" t="s">
        <v>308</v>
      </c>
      <c r="O204" s="12" t="s">
        <v>358</v>
      </c>
      <c r="P204" s="15" t="s">
        <v>368</v>
      </c>
      <c r="Q204" s="92"/>
      <c r="R204" s="93"/>
      <c r="S204" s="93"/>
      <c r="T204" s="93">
        <v>1</v>
      </c>
      <c r="U204" s="93"/>
      <c r="V204" s="93"/>
      <c r="W204" s="93"/>
      <c r="X204" s="93"/>
      <c r="Y204" s="75"/>
      <c r="Z204" s="69" t="s">
        <v>519</v>
      </c>
      <c r="AA204" s="59" t="s">
        <v>374</v>
      </c>
      <c r="AB204" s="78" t="s">
        <v>308</v>
      </c>
      <c r="AC204" s="12" t="s">
        <v>358</v>
      </c>
      <c r="AD204" s="15" t="s">
        <v>368</v>
      </c>
      <c r="AE204" s="84">
        <v>1</v>
      </c>
      <c r="AF204" s="84"/>
      <c r="AG204" s="84"/>
      <c r="AH204" s="84"/>
      <c r="AI204" s="84"/>
      <c r="AJ204" s="84"/>
      <c r="AK204" s="84"/>
      <c r="AL204" s="84"/>
      <c r="AM204" s="85"/>
    </row>
    <row r="205" spans="1:39" ht="12" customHeight="1">
      <c r="A205" s="10">
        <v>199</v>
      </c>
      <c r="B205" s="98" t="s">
        <v>236</v>
      </c>
      <c r="C205" s="98" t="s">
        <v>235</v>
      </c>
      <c r="D205" s="11" t="s">
        <v>25</v>
      </c>
      <c r="E205" s="11" t="s">
        <v>304</v>
      </c>
      <c r="F205" s="12" t="s">
        <v>50</v>
      </c>
      <c r="G205" s="12" t="s">
        <v>310</v>
      </c>
      <c r="H205" s="12" t="s">
        <v>306</v>
      </c>
      <c r="I205" s="103" t="s">
        <v>505</v>
      </c>
      <c r="J205" s="11" t="str">
        <f>"12-16h"</f>
        <v>12-16h</v>
      </c>
      <c r="K205" s="12" t="s">
        <v>512</v>
      </c>
      <c r="L205" s="69" t="s">
        <v>519</v>
      </c>
      <c r="M205" s="59" t="s">
        <v>373</v>
      </c>
      <c r="N205" s="78" t="s">
        <v>308</v>
      </c>
      <c r="O205" s="12" t="s">
        <v>358</v>
      </c>
      <c r="P205" s="15" t="s">
        <v>368</v>
      </c>
      <c r="Q205" s="92"/>
      <c r="R205" s="93"/>
      <c r="S205" s="93"/>
      <c r="T205" s="93">
        <v>1</v>
      </c>
      <c r="U205" s="93"/>
      <c r="V205" s="93"/>
      <c r="W205" s="93"/>
      <c r="X205" s="93"/>
      <c r="Y205" s="75"/>
      <c r="Z205" s="69" t="s">
        <v>519</v>
      </c>
      <c r="AA205" s="59" t="s">
        <v>373</v>
      </c>
      <c r="AB205" s="78" t="s">
        <v>308</v>
      </c>
      <c r="AC205" s="12" t="s">
        <v>358</v>
      </c>
      <c r="AD205" s="15" t="s">
        <v>368</v>
      </c>
      <c r="AE205" s="84"/>
      <c r="AF205" s="84">
        <v>1</v>
      </c>
      <c r="AG205" s="84"/>
      <c r="AH205" s="84"/>
      <c r="AI205" s="84"/>
      <c r="AJ205" s="84"/>
      <c r="AK205" s="84"/>
      <c r="AL205" s="84"/>
      <c r="AM205" s="85"/>
    </row>
    <row r="206" spans="1:39" ht="12" customHeight="1">
      <c r="A206" s="10">
        <v>200</v>
      </c>
      <c r="B206" s="98" t="s">
        <v>239</v>
      </c>
      <c r="C206" s="98" t="s">
        <v>238</v>
      </c>
      <c r="D206" s="11" t="s">
        <v>51</v>
      </c>
      <c r="E206" s="11" t="s">
        <v>303</v>
      </c>
      <c r="F206" s="12" t="s">
        <v>49</v>
      </c>
      <c r="G206" s="11" t="s">
        <v>511</v>
      </c>
      <c r="H206" s="12" t="s">
        <v>307</v>
      </c>
      <c r="I206" s="11" t="s">
        <v>507</v>
      </c>
      <c r="J206" s="12" t="str">
        <f>"≥17h"</f>
        <v>≥17h</v>
      </c>
      <c r="K206" s="12" t="s">
        <v>512</v>
      </c>
      <c r="L206" s="69" t="s">
        <v>519</v>
      </c>
      <c r="M206" s="59" t="s">
        <v>372</v>
      </c>
      <c r="N206" s="78" t="s">
        <v>308</v>
      </c>
      <c r="O206" s="12" t="s">
        <v>358</v>
      </c>
      <c r="P206" s="15" t="s">
        <v>368</v>
      </c>
      <c r="Q206" s="92"/>
      <c r="R206" s="93"/>
      <c r="S206" s="93"/>
      <c r="T206" s="93">
        <v>1</v>
      </c>
      <c r="U206" s="93"/>
      <c r="V206" s="93"/>
      <c r="W206" s="93"/>
      <c r="X206" s="93"/>
      <c r="Y206" s="75"/>
      <c r="Z206" s="69" t="s">
        <v>519</v>
      </c>
      <c r="AA206" s="59" t="s">
        <v>372</v>
      </c>
      <c r="AB206" s="78" t="s">
        <v>308</v>
      </c>
      <c r="AC206" s="12" t="s">
        <v>358</v>
      </c>
      <c r="AD206" s="15" t="s">
        <v>368</v>
      </c>
      <c r="AE206" s="84"/>
      <c r="AF206" s="84">
        <v>1</v>
      </c>
      <c r="AG206" s="84"/>
      <c r="AH206" s="84"/>
      <c r="AI206" s="84"/>
      <c r="AJ206" s="84"/>
      <c r="AK206" s="84"/>
      <c r="AL206" s="84"/>
      <c r="AM206" s="85"/>
    </row>
    <row r="207" spans="1:39" ht="12" customHeight="1">
      <c r="A207" s="10">
        <v>201</v>
      </c>
      <c r="B207" s="98" t="s">
        <v>138</v>
      </c>
      <c r="C207" s="98" t="s">
        <v>131</v>
      </c>
      <c r="D207" s="11" t="s">
        <v>52</v>
      </c>
      <c r="E207" s="11" t="s">
        <v>304</v>
      </c>
      <c r="F207" s="12" t="s">
        <v>49</v>
      </c>
      <c r="G207" s="11" t="s">
        <v>511</v>
      </c>
      <c r="H207" s="12" t="s">
        <v>308</v>
      </c>
      <c r="I207" s="11" t="s">
        <v>507</v>
      </c>
      <c r="J207" s="12" t="str">
        <f>"≥17h"</f>
        <v>≥17h</v>
      </c>
      <c r="K207" s="12" t="s">
        <v>47</v>
      </c>
      <c r="L207" s="69" t="s">
        <v>519</v>
      </c>
      <c r="M207" s="59" t="s">
        <v>374</v>
      </c>
      <c r="N207" s="78" t="s">
        <v>308</v>
      </c>
      <c r="O207" s="12" t="s">
        <v>358</v>
      </c>
      <c r="P207" s="15" t="s">
        <v>368</v>
      </c>
      <c r="Q207" s="92"/>
      <c r="R207" s="93"/>
      <c r="S207" s="93">
        <v>1</v>
      </c>
      <c r="T207" s="93">
        <v>1</v>
      </c>
      <c r="U207" s="93"/>
      <c r="V207" s="93"/>
      <c r="W207" s="93"/>
      <c r="X207" s="93"/>
      <c r="Y207" s="75"/>
      <c r="Z207" s="69" t="s">
        <v>519</v>
      </c>
      <c r="AA207" s="59" t="s">
        <v>374</v>
      </c>
      <c r="AB207" s="78" t="s">
        <v>308</v>
      </c>
      <c r="AC207" s="12" t="s">
        <v>358</v>
      </c>
      <c r="AD207" s="15" t="s">
        <v>368</v>
      </c>
      <c r="AE207" s="84">
        <v>1</v>
      </c>
      <c r="AF207" s="84"/>
      <c r="AG207" s="84"/>
      <c r="AH207" s="84"/>
      <c r="AI207" s="84"/>
      <c r="AJ207" s="84"/>
      <c r="AK207" s="84"/>
      <c r="AL207" s="84">
        <v>1</v>
      </c>
      <c r="AM207" s="85">
        <v>1</v>
      </c>
    </row>
    <row r="208" spans="1:39" ht="12" customHeight="1">
      <c r="A208" s="10">
        <v>202</v>
      </c>
      <c r="B208" s="98" t="s">
        <v>190</v>
      </c>
      <c r="C208" s="98" t="s">
        <v>190</v>
      </c>
      <c r="D208" s="11" t="s">
        <v>51</v>
      </c>
      <c r="E208" s="11" t="s">
        <v>303</v>
      </c>
      <c r="F208" s="12" t="s">
        <v>50</v>
      </c>
      <c r="G208" s="12" t="s">
        <v>510</v>
      </c>
      <c r="H208" s="12" t="s">
        <v>306</v>
      </c>
      <c r="I208" s="103" t="s">
        <v>505</v>
      </c>
      <c r="J208" s="11" t="str">
        <f>"12-16h"</f>
        <v>12-16h</v>
      </c>
      <c r="K208" s="12" t="s">
        <v>512</v>
      </c>
      <c r="L208" s="69" t="s">
        <v>518</v>
      </c>
      <c r="M208" s="59" t="s">
        <v>373</v>
      </c>
      <c r="N208" s="78" t="s">
        <v>308</v>
      </c>
      <c r="O208" s="12" t="s">
        <v>358</v>
      </c>
      <c r="P208" s="15" t="s">
        <v>368</v>
      </c>
      <c r="Q208" s="92"/>
      <c r="R208" s="93"/>
      <c r="S208" s="93"/>
      <c r="T208" s="93"/>
      <c r="U208" s="93"/>
      <c r="V208" s="93"/>
      <c r="W208" s="93">
        <v>1</v>
      </c>
      <c r="X208" s="93">
        <v>1</v>
      </c>
      <c r="Y208" s="75"/>
      <c r="Z208" s="69" t="s">
        <v>518</v>
      </c>
      <c r="AA208" s="59" t="s">
        <v>373</v>
      </c>
      <c r="AB208" s="78" t="s">
        <v>308</v>
      </c>
      <c r="AC208" s="12" t="s">
        <v>358</v>
      </c>
      <c r="AD208" s="15" t="s">
        <v>368</v>
      </c>
      <c r="AE208" s="84"/>
      <c r="AF208" s="84">
        <v>1</v>
      </c>
      <c r="AG208" s="84"/>
      <c r="AH208" s="84"/>
      <c r="AI208" s="84"/>
      <c r="AJ208" s="84"/>
      <c r="AK208" s="84"/>
      <c r="AL208" s="84"/>
      <c r="AM208" s="85"/>
    </row>
    <row r="209" spans="1:39" ht="12" customHeight="1">
      <c r="A209" s="10">
        <v>203</v>
      </c>
      <c r="B209" s="98" t="s">
        <v>238</v>
      </c>
      <c r="C209" s="98" t="s">
        <v>238</v>
      </c>
      <c r="D209" s="11" t="s">
        <v>25</v>
      </c>
      <c r="E209" s="11" t="s">
        <v>304</v>
      </c>
      <c r="F209" s="12" t="s">
        <v>50</v>
      </c>
      <c r="G209" s="12" t="s">
        <v>310</v>
      </c>
      <c r="H209" s="12" t="s">
        <v>306</v>
      </c>
      <c r="I209" s="103" t="s">
        <v>504</v>
      </c>
      <c r="J209" s="12" t="str">
        <f t="shared" ref="J209:J214" si="9">"≥17h"</f>
        <v>≥17h</v>
      </c>
      <c r="K209" s="12" t="s">
        <v>512</v>
      </c>
      <c r="L209" s="69" t="s">
        <v>519</v>
      </c>
      <c r="M209" s="59" t="s">
        <v>371</v>
      </c>
      <c r="N209" s="78" t="s">
        <v>308</v>
      </c>
      <c r="O209" s="12" t="s">
        <v>358</v>
      </c>
      <c r="P209" s="15" t="s">
        <v>370</v>
      </c>
      <c r="Q209" s="92"/>
      <c r="R209" s="93">
        <v>1</v>
      </c>
      <c r="S209" s="93"/>
      <c r="T209" s="93"/>
      <c r="U209" s="93"/>
      <c r="V209" s="93"/>
      <c r="W209" s="93"/>
      <c r="X209" s="93"/>
      <c r="Y209" s="75"/>
      <c r="Z209" s="69" t="s">
        <v>519</v>
      </c>
      <c r="AA209" s="59" t="s">
        <v>371</v>
      </c>
      <c r="AB209" s="78" t="s">
        <v>308</v>
      </c>
      <c r="AC209" s="12" t="s">
        <v>358</v>
      </c>
      <c r="AD209" s="15" t="s">
        <v>370</v>
      </c>
      <c r="AE209" s="84"/>
      <c r="AF209" s="84">
        <v>1</v>
      </c>
      <c r="AG209" s="84"/>
      <c r="AH209" s="84"/>
      <c r="AI209" s="84"/>
      <c r="AJ209" s="84"/>
      <c r="AK209" s="84"/>
      <c r="AL209" s="84"/>
      <c r="AM209" s="85"/>
    </row>
    <row r="210" spans="1:39" ht="12" customHeight="1">
      <c r="A210" s="10">
        <v>204</v>
      </c>
      <c r="B210" s="98" t="s">
        <v>258</v>
      </c>
      <c r="C210" s="98" t="s">
        <v>256</v>
      </c>
      <c r="D210" s="11" t="s">
        <v>52</v>
      </c>
      <c r="E210" s="11" t="s">
        <v>303</v>
      </c>
      <c r="F210" s="12" t="s">
        <v>49</v>
      </c>
      <c r="G210" s="11" t="s">
        <v>511</v>
      </c>
      <c r="H210" s="12" t="s">
        <v>307</v>
      </c>
      <c r="I210" s="103" t="s">
        <v>505</v>
      </c>
      <c r="J210" s="12" t="str">
        <f t="shared" si="9"/>
        <v>≥17h</v>
      </c>
      <c r="K210" s="12" t="s">
        <v>512</v>
      </c>
      <c r="L210" s="69" t="s">
        <v>519</v>
      </c>
      <c r="M210" s="59" t="s">
        <v>339</v>
      </c>
      <c r="N210" s="78" t="s">
        <v>308</v>
      </c>
      <c r="O210" s="12" t="s">
        <v>358</v>
      </c>
      <c r="P210" s="15" t="s">
        <v>368</v>
      </c>
      <c r="Q210" s="92"/>
      <c r="R210" s="93">
        <v>1</v>
      </c>
      <c r="S210" s="93">
        <v>1</v>
      </c>
      <c r="T210" s="93">
        <v>1</v>
      </c>
      <c r="U210" s="93">
        <v>1</v>
      </c>
      <c r="V210" s="93"/>
      <c r="W210" s="93">
        <v>1</v>
      </c>
      <c r="X210" s="93"/>
      <c r="Y210" s="75"/>
      <c r="Z210" s="69" t="s">
        <v>519</v>
      </c>
      <c r="AA210" s="59" t="s">
        <v>339</v>
      </c>
      <c r="AB210" s="78" t="s">
        <v>308</v>
      </c>
      <c r="AC210" s="12" t="s">
        <v>358</v>
      </c>
      <c r="AD210" s="15" t="s">
        <v>368</v>
      </c>
      <c r="AE210" s="84">
        <v>1</v>
      </c>
      <c r="AF210" s="84"/>
      <c r="AG210" s="84"/>
      <c r="AH210" s="84"/>
      <c r="AI210" s="84"/>
      <c r="AJ210" s="84"/>
      <c r="AK210" s="84"/>
      <c r="AL210" s="84"/>
      <c r="AM210" s="85"/>
    </row>
    <row r="211" spans="1:39" ht="12" customHeight="1">
      <c r="A211" s="10">
        <v>205</v>
      </c>
      <c r="B211" s="98" t="s">
        <v>140</v>
      </c>
      <c r="C211" s="98" t="s">
        <v>131</v>
      </c>
      <c r="D211" s="11" t="s">
        <v>52</v>
      </c>
      <c r="E211" s="11" t="s">
        <v>303</v>
      </c>
      <c r="F211" s="12" t="s">
        <v>49</v>
      </c>
      <c r="G211" s="11" t="s">
        <v>511</v>
      </c>
      <c r="H211" s="12" t="s">
        <v>308</v>
      </c>
      <c r="I211" s="103" t="s">
        <v>504</v>
      </c>
      <c r="J211" s="12" t="str">
        <f t="shared" si="9"/>
        <v>≥17h</v>
      </c>
      <c r="K211" s="12" t="s">
        <v>512</v>
      </c>
      <c r="L211" s="69" t="s">
        <v>519</v>
      </c>
      <c r="M211" s="59" t="s">
        <v>374</v>
      </c>
      <c r="N211" s="78" t="s">
        <v>308</v>
      </c>
      <c r="O211" s="12" t="s">
        <v>358</v>
      </c>
      <c r="P211" s="15" t="s">
        <v>368</v>
      </c>
      <c r="Q211" s="92"/>
      <c r="R211" s="93"/>
      <c r="S211" s="93">
        <v>1</v>
      </c>
      <c r="T211" s="93">
        <v>1</v>
      </c>
      <c r="U211" s="93"/>
      <c r="V211" s="93"/>
      <c r="W211" s="93">
        <v>1</v>
      </c>
      <c r="X211" s="93"/>
      <c r="Y211" s="75"/>
      <c r="Z211" s="69" t="s">
        <v>519</v>
      </c>
      <c r="AA211" s="59" t="s">
        <v>374</v>
      </c>
      <c r="AB211" s="78" t="s">
        <v>308</v>
      </c>
      <c r="AC211" s="12" t="s">
        <v>358</v>
      </c>
      <c r="AD211" s="15" t="s">
        <v>368</v>
      </c>
      <c r="AE211" s="84"/>
      <c r="AF211" s="84"/>
      <c r="AG211" s="84"/>
      <c r="AH211" s="84"/>
      <c r="AI211" s="84">
        <v>1</v>
      </c>
      <c r="AJ211" s="84"/>
      <c r="AK211" s="84"/>
      <c r="AL211" s="84"/>
      <c r="AM211" s="85"/>
    </row>
    <row r="212" spans="1:39" ht="12" customHeight="1">
      <c r="A212" s="10">
        <v>206</v>
      </c>
      <c r="B212" s="98" t="s">
        <v>241</v>
      </c>
      <c r="C212" s="98" t="s">
        <v>241</v>
      </c>
      <c r="D212" s="11" t="s">
        <v>51</v>
      </c>
      <c r="E212" s="11" t="s">
        <v>303</v>
      </c>
      <c r="F212" s="12" t="s">
        <v>50</v>
      </c>
      <c r="G212" s="12" t="s">
        <v>510</v>
      </c>
      <c r="H212" s="12" t="s">
        <v>306</v>
      </c>
      <c r="I212" s="11" t="s">
        <v>507</v>
      </c>
      <c r="J212" s="12" t="str">
        <f t="shared" si="9"/>
        <v>≥17h</v>
      </c>
      <c r="K212" s="12" t="s">
        <v>47</v>
      </c>
      <c r="L212" s="69" t="s">
        <v>519</v>
      </c>
      <c r="M212" s="59" t="s">
        <v>373</v>
      </c>
      <c r="N212" s="78" t="s">
        <v>308</v>
      </c>
      <c r="O212" s="12" t="s">
        <v>358</v>
      </c>
      <c r="P212" s="15" t="s">
        <v>368</v>
      </c>
      <c r="Q212" s="92"/>
      <c r="R212" s="93"/>
      <c r="S212" s="93"/>
      <c r="T212" s="93">
        <v>1</v>
      </c>
      <c r="U212" s="93"/>
      <c r="V212" s="93"/>
      <c r="W212" s="93"/>
      <c r="X212" s="93"/>
      <c r="Y212" s="75"/>
      <c r="Z212" s="69" t="s">
        <v>519</v>
      </c>
      <c r="AA212" s="59" t="s">
        <v>373</v>
      </c>
      <c r="AB212" s="78" t="s">
        <v>308</v>
      </c>
      <c r="AC212" s="12" t="s">
        <v>358</v>
      </c>
      <c r="AD212" s="15" t="s">
        <v>368</v>
      </c>
      <c r="AE212" s="84"/>
      <c r="AF212" s="84">
        <v>1</v>
      </c>
      <c r="AG212" s="84"/>
      <c r="AH212" s="84"/>
      <c r="AI212" s="84"/>
      <c r="AJ212" s="84"/>
      <c r="AK212" s="84"/>
      <c r="AL212" s="84"/>
      <c r="AM212" s="85"/>
    </row>
    <row r="213" spans="1:39" ht="12" customHeight="1">
      <c r="A213" s="10">
        <v>207</v>
      </c>
      <c r="B213" s="98" t="s">
        <v>190</v>
      </c>
      <c r="C213" s="98" t="s">
        <v>190</v>
      </c>
      <c r="D213" s="11" t="s">
        <v>52</v>
      </c>
      <c r="E213" s="11" t="s">
        <v>303</v>
      </c>
      <c r="F213" s="12" t="s">
        <v>50</v>
      </c>
      <c r="G213" s="12" t="s">
        <v>310</v>
      </c>
      <c r="H213" s="12" t="s">
        <v>306</v>
      </c>
      <c r="I213" s="103" t="s">
        <v>504</v>
      </c>
      <c r="J213" s="12" t="str">
        <f t="shared" si="9"/>
        <v>≥17h</v>
      </c>
      <c r="K213" s="12" t="s">
        <v>47</v>
      </c>
      <c r="L213" s="69" t="s">
        <v>518</v>
      </c>
      <c r="M213" s="59" t="s">
        <v>373</v>
      </c>
      <c r="N213" s="78" t="s">
        <v>308</v>
      </c>
      <c r="O213" s="12" t="s">
        <v>358</v>
      </c>
      <c r="P213" s="15" t="s">
        <v>368</v>
      </c>
      <c r="Q213" s="92"/>
      <c r="R213" s="93"/>
      <c r="S213" s="93"/>
      <c r="T213" s="93"/>
      <c r="U213" s="93"/>
      <c r="V213" s="93"/>
      <c r="W213" s="93"/>
      <c r="X213" s="93"/>
      <c r="Y213" s="75">
        <v>1</v>
      </c>
      <c r="Z213" s="69" t="s">
        <v>518</v>
      </c>
      <c r="AA213" s="59" t="s">
        <v>373</v>
      </c>
      <c r="AB213" s="78" t="s">
        <v>308</v>
      </c>
      <c r="AC213" s="12" t="s">
        <v>358</v>
      </c>
      <c r="AD213" s="15" t="s">
        <v>368</v>
      </c>
      <c r="AE213" s="84"/>
      <c r="AF213" s="84">
        <v>1</v>
      </c>
      <c r="AG213" s="84"/>
      <c r="AH213" s="84"/>
      <c r="AI213" s="84"/>
      <c r="AJ213" s="84"/>
      <c r="AK213" s="84"/>
      <c r="AL213" s="84"/>
      <c r="AM213" s="85"/>
    </row>
    <row r="214" spans="1:39" ht="12" customHeight="1">
      <c r="A214" s="10">
        <v>208</v>
      </c>
      <c r="B214" s="98" t="s">
        <v>140</v>
      </c>
      <c r="C214" s="98" t="s">
        <v>131</v>
      </c>
      <c r="D214" s="11" t="s">
        <v>52</v>
      </c>
      <c r="E214" s="11" t="s">
        <v>303</v>
      </c>
      <c r="F214" s="12" t="s">
        <v>49</v>
      </c>
      <c r="G214" s="11" t="s">
        <v>511</v>
      </c>
      <c r="H214" s="12" t="s">
        <v>308</v>
      </c>
      <c r="I214" s="103" t="s">
        <v>504</v>
      </c>
      <c r="J214" s="12" t="str">
        <f t="shared" si="9"/>
        <v>≥17h</v>
      </c>
      <c r="K214" s="12" t="s">
        <v>512</v>
      </c>
      <c r="L214" s="69" t="s">
        <v>519</v>
      </c>
      <c r="M214" s="59" t="s">
        <v>371</v>
      </c>
      <c r="N214" s="78" t="s">
        <v>308</v>
      </c>
      <c r="O214" s="12" t="s">
        <v>358</v>
      </c>
      <c r="P214" s="15" t="s">
        <v>368</v>
      </c>
      <c r="Q214" s="92"/>
      <c r="R214" s="93"/>
      <c r="S214" s="93"/>
      <c r="T214" s="93">
        <v>1</v>
      </c>
      <c r="U214" s="93"/>
      <c r="V214" s="93"/>
      <c r="W214" s="93">
        <v>1</v>
      </c>
      <c r="X214" s="93"/>
      <c r="Y214" s="75"/>
      <c r="Z214" s="69" t="s">
        <v>519</v>
      </c>
      <c r="AA214" s="59" t="s">
        <v>371</v>
      </c>
      <c r="AB214" s="78" t="s">
        <v>308</v>
      </c>
      <c r="AC214" s="12" t="s">
        <v>358</v>
      </c>
      <c r="AD214" s="15" t="s">
        <v>368</v>
      </c>
      <c r="AE214" s="84"/>
      <c r="AF214" s="84"/>
      <c r="AG214" s="84"/>
      <c r="AH214" s="84">
        <v>1</v>
      </c>
      <c r="AI214" s="84"/>
      <c r="AJ214" s="84"/>
      <c r="AK214" s="84"/>
      <c r="AL214" s="84"/>
      <c r="AM214" s="85"/>
    </row>
    <row r="215" spans="1:39" ht="12" customHeight="1">
      <c r="A215" s="10">
        <v>209</v>
      </c>
      <c r="B215" s="98" t="s">
        <v>192</v>
      </c>
      <c r="C215" s="98" t="s">
        <v>191</v>
      </c>
      <c r="D215" s="11" t="s">
        <v>52</v>
      </c>
      <c r="E215" s="11" t="s">
        <v>303</v>
      </c>
      <c r="F215" s="12" t="s">
        <v>50</v>
      </c>
      <c r="G215" s="12" t="s">
        <v>510</v>
      </c>
      <c r="H215" s="12" t="s">
        <v>306</v>
      </c>
      <c r="I215" s="103" t="s">
        <v>504</v>
      </c>
      <c r="J215" s="11" t="str">
        <f>"12-16h"</f>
        <v>12-16h</v>
      </c>
      <c r="K215" s="12" t="s">
        <v>512</v>
      </c>
      <c r="L215" s="69" t="s">
        <v>519</v>
      </c>
      <c r="M215" s="59" t="s">
        <v>373</v>
      </c>
      <c r="N215" s="78" t="s">
        <v>308</v>
      </c>
      <c r="O215" s="12" t="s">
        <v>358</v>
      </c>
      <c r="P215" s="15" t="s">
        <v>368</v>
      </c>
      <c r="Q215" s="92"/>
      <c r="R215" s="93"/>
      <c r="S215" s="93"/>
      <c r="T215" s="93">
        <v>1</v>
      </c>
      <c r="U215" s="93"/>
      <c r="V215" s="93"/>
      <c r="W215" s="93"/>
      <c r="X215" s="93"/>
      <c r="Y215" s="75"/>
      <c r="Z215" s="69" t="s">
        <v>519</v>
      </c>
      <c r="AA215" s="59" t="s">
        <v>373</v>
      </c>
      <c r="AB215" s="78" t="s">
        <v>308</v>
      </c>
      <c r="AC215" s="12" t="s">
        <v>358</v>
      </c>
      <c r="AD215" s="15" t="s">
        <v>368</v>
      </c>
      <c r="AE215" s="84"/>
      <c r="AF215" s="84">
        <v>1</v>
      </c>
      <c r="AG215" s="84"/>
      <c r="AH215" s="84"/>
      <c r="AI215" s="84"/>
      <c r="AJ215" s="84"/>
      <c r="AK215" s="84"/>
      <c r="AL215" s="84"/>
      <c r="AM215" s="85"/>
    </row>
    <row r="216" spans="1:39" ht="12" customHeight="1">
      <c r="A216" s="10">
        <v>210</v>
      </c>
      <c r="B216" s="98" t="s">
        <v>190</v>
      </c>
      <c r="C216" s="98" t="s">
        <v>190</v>
      </c>
      <c r="D216" s="11" t="s">
        <v>51</v>
      </c>
      <c r="E216" s="11" t="s">
        <v>304</v>
      </c>
      <c r="F216" s="12" t="s">
        <v>49</v>
      </c>
      <c r="G216" s="12" t="s">
        <v>510</v>
      </c>
      <c r="H216" s="12" t="s">
        <v>306</v>
      </c>
      <c r="I216" s="103" t="s">
        <v>504</v>
      </c>
      <c r="J216" s="12" t="str">
        <f>"≥17h"</f>
        <v>≥17h</v>
      </c>
      <c r="K216" s="12" t="s">
        <v>513</v>
      </c>
      <c r="L216" s="69" t="s">
        <v>518</v>
      </c>
      <c r="M216" s="59" t="s">
        <v>371</v>
      </c>
      <c r="N216" s="78" t="s">
        <v>308</v>
      </c>
      <c r="O216" s="12" t="s">
        <v>358</v>
      </c>
      <c r="P216" s="15" t="s">
        <v>368</v>
      </c>
      <c r="Q216" s="92"/>
      <c r="R216" s="93"/>
      <c r="S216" s="93"/>
      <c r="T216" s="93"/>
      <c r="U216" s="93"/>
      <c r="V216" s="93"/>
      <c r="W216" s="93">
        <v>1</v>
      </c>
      <c r="X216" s="93"/>
      <c r="Y216" s="75"/>
      <c r="Z216" s="69" t="s">
        <v>518</v>
      </c>
      <c r="AA216" s="59" t="s">
        <v>371</v>
      </c>
      <c r="AB216" s="78" t="s">
        <v>308</v>
      </c>
      <c r="AC216" s="12" t="s">
        <v>358</v>
      </c>
      <c r="AD216" s="15" t="s">
        <v>368</v>
      </c>
      <c r="AE216" s="84"/>
      <c r="AF216" s="84"/>
      <c r="AG216" s="84"/>
      <c r="AH216" s="84"/>
      <c r="AI216" s="84">
        <v>1</v>
      </c>
      <c r="AJ216" s="84"/>
      <c r="AK216" s="84"/>
      <c r="AL216" s="84"/>
      <c r="AM216" s="85"/>
    </row>
    <row r="217" spans="1:39" ht="12" customHeight="1">
      <c r="A217" s="10">
        <v>211</v>
      </c>
      <c r="B217" s="98" t="s">
        <v>190</v>
      </c>
      <c r="C217" s="98" t="s">
        <v>190</v>
      </c>
      <c r="D217" s="11" t="s">
        <v>52</v>
      </c>
      <c r="E217" s="11" t="s">
        <v>304</v>
      </c>
      <c r="F217" s="12" t="s">
        <v>49</v>
      </c>
      <c r="G217" s="12" t="s">
        <v>510</v>
      </c>
      <c r="H217" s="12" t="s">
        <v>306</v>
      </c>
      <c r="I217" s="103" t="s">
        <v>504</v>
      </c>
      <c r="J217" s="12" t="str">
        <f>"≥17h"</f>
        <v>≥17h</v>
      </c>
      <c r="K217" s="12" t="s">
        <v>512</v>
      </c>
      <c r="L217" s="69" t="s">
        <v>518</v>
      </c>
      <c r="M217" s="59" t="s">
        <v>373</v>
      </c>
      <c r="N217" s="78" t="s">
        <v>308</v>
      </c>
      <c r="O217" s="12" t="s">
        <v>358</v>
      </c>
      <c r="P217" s="15" t="s">
        <v>368</v>
      </c>
      <c r="Q217" s="92"/>
      <c r="R217" s="93"/>
      <c r="S217" s="93"/>
      <c r="T217" s="93"/>
      <c r="U217" s="93"/>
      <c r="V217" s="93"/>
      <c r="W217" s="93">
        <v>1</v>
      </c>
      <c r="X217" s="93">
        <v>1</v>
      </c>
      <c r="Y217" s="75">
        <v>1</v>
      </c>
      <c r="Z217" s="69" t="s">
        <v>518</v>
      </c>
      <c r="AA217" s="59" t="s">
        <v>373</v>
      </c>
      <c r="AB217" s="78" t="s">
        <v>308</v>
      </c>
      <c r="AC217" s="12" t="s">
        <v>358</v>
      </c>
      <c r="AD217" s="15" t="s">
        <v>368</v>
      </c>
      <c r="AE217" s="84"/>
      <c r="AF217" s="84">
        <v>1</v>
      </c>
      <c r="AG217" s="84"/>
      <c r="AH217" s="84"/>
      <c r="AI217" s="84"/>
      <c r="AJ217" s="84"/>
      <c r="AK217" s="84"/>
      <c r="AL217" s="84"/>
      <c r="AM217" s="85"/>
    </row>
    <row r="218" spans="1:39" ht="12" customHeight="1">
      <c r="A218" s="10">
        <v>212</v>
      </c>
      <c r="B218" s="98" t="s">
        <v>192</v>
      </c>
      <c r="C218" s="98" t="s">
        <v>191</v>
      </c>
      <c r="D218" s="11" t="s">
        <v>52</v>
      </c>
      <c r="E218" s="11" t="s">
        <v>304</v>
      </c>
      <c r="F218" s="12" t="s">
        <v>49</v>
      </c>
      <c r="G218" s="12" t="s">
        <v>510</v>
      </c>
      <c r="H218" s="12" t="s">
        <v>306</v>
      </c>
      <c r="I218" s="103" t="s">
        <v>504</v>
      </c>
      <c r="J218" s="11" t="str">
        <f>"12-16h"</f>
        <v>12-16h</v>
      </c>
      <c r="K218" s="12" t="s">
        <v>512</v>
      </c>
      <c r="L218" s="69" t="s">
        <v>519</v>
      </c>
      <c r="M218" s="59" t="s">
        <v>373</v>
      </c>
      <c r="N218" s="78" t="s">
        <v>308</v>
      </c>
      <c r="O218" s="12" t="s">
        <v>358</v>
      </c>
      <c r="P218" s="15" t="s">
        <v>368</v>
      </c>
      <c r="Q218" s="92"/>
      <c r="R218" s="93"/>
      <c r="S218" s="93"/>
      <c r="T218" s="93">
        <v>1</v>
      </c>
      <c r="U218" s="93"/>
      <c r="V218" s="93"/>
      <c r="W218" s="93"/>
      <c r="X218" s="93"/>
      <c r="Y218" s="75"/>
      <c r="Z218" s="69" t="s">
        <v>519</v>
      </c>
      <c r="AA218" s="59" t="s">
        <v>373</v>
      </c>
      <c r="AB218" s="78" t="s">
        <v>308</v>
      </c>
      <c r="AC218" s="12" t="s">
        <v>358</v>
      </c>
      <c r="AD218" s="15" t="s">
        <v>368</v>
      </c>
      <c r="AE218" s="84"/>
      <c r="AF218" s="84">
        <v>1</v>
      </c>
      <c r="AG218" s="84"/>
      <c r="AH218" s="84"/>
      <c r="AI218" s="84"/>
      <c r="AJ218" s="84"/>
      <c r="AK218" s="84"/>
      <c r="AL218" s="84"/>
      <c r="AM218" s="85"/>
    </row>
    <row r="219" spans="1:39" ht="12" customHeight="1">
      <c r="A219" s="10">
        <v>213</v>
      </c>
      <c r="B219" s="98" t="s">
        <v>172</v>
      </c>
      <c r="C219" s="98" t="s">
        <v>168</v>
      </c>
      <c r="D219" s="11" t="s">
        <v>51</v>
      </c>
      <c r="E219" s="11" t="s">
        <v>304</v>
      </c>
      <c r="F219" s="12" t="s">
        <v>48</v>
      </c>
      <c r="G219" s="12" t="s">
        <v>510</v>
      </c>
      <c r="H219" s="12" t="s">
        <v>306</v>
      </c>
      <c r="I219" s="103" t="s">
        <v>505</v>
      </c>
      <c r="J219" s="12" t="str">
        <f t="shared" ref="J219:J226" si="10">"≥17h"</f>
        <v>≥17h</v>
      </c>
      <c r="K219" s="12" t="s">
        <v>47</v>
      </c>
      <c r="L219" s="69" t="s">
        <v>520</v>
      </c>
      <c r="M219" s="59" t="s">
        <v>371</v>
      </c>
      <c r="N219" s="78" t="s">
        <v>308</v>
      </c>
      <c r="O219" s="12" t="s">
        <v>358</v>
      </c>
      <c r="P219" s="15" t="s">
        <v>368</v>
      </c>
      <c r="Q219" s="92"/>
      <c r="R219" s="93"/>
      <c r="S219" s="93"/>
      <c r="T219" s="93">
        <v>1</v>
      </c>
      <c r="U219" s="93"/>
      <c r="V219" s="93"/>
      <c r="W219" s="93"/>
      <c r="X219" s="93"/>
      <c r="Y219" s="75"/>
      <c r="Z219" s="69" t="s">
        <v>520</v>
      </c>
      <c r="AA219" s="59" t="s">
        <v>371</v>
      </c>
      <c r="AB219" s="78" t="s">
        <v>308</v>
      </c>
      <c r="AC219" s="12" t="s">
        <v>358</v>
      </c>
      <c r="AD219" s="15" t="s">
        <v>368</v>
      </c>
      <c r="AE219" s="84">
        <v>1</v>
      </c>
      <c r="AF219" s="84"/>
      <c r="AG219" s="84"/>
      <c r="AH219" s="84"/>
      <c r="AI219" s="84"/>
      <c r="AJ219" s="84"/>
      <c r="AK219" s="84"/>
      <c r="AL219" s="84"/>
      <c r="AM219" s="85"/>
    </row>
    <row r="220" spans="1:39" ht="12" customHeight="1">
      <c r="A220" s="10">
        <v>214</v>
      </c>
      <c r="B220" s="98" t="s">
        <v>192</v>
      </c>
      <c r="C220" s="98" t="s">
        <v>191</v>
      </c>
      <c r="D220" s="11" t="s">
        <v>51</v>
      </c>
      <c r="E220" s="11" t="s">
        <v>304</v>
      </c>
      <c r="F220" s="12" t="s">
        <v>48</v>
      </c>
      <c r="G220" s="12" t="s">
        <v>510</v>
      </c>
      <c r="H220" s="12" t="s">
        <v>306</v>
      </c>
      <c r="I220" s="11" t="s">
        <v>504</v>
      </c>
      <c r="J220" s="12" t="str">
        <f t="shared" si="10"/>
        <v>≥17h</v>
      </c>
      <c r="K220" s="12" t="s">
        <v>512</v>
      </c>
      <c r="L220" s="69" t="s">
        <v>519</v>
      </c>
      <c r="M220" s="59" t="s">
        <v>373</v>
      </c>
      <c r="N220" s="78" t="s">
        <v>308</v>
      </c>
      <c r="O220" s="12" t="s">
        <v>358</v>
      </c>
      <c r="P220" s="15" t="s">
        <v>368</v>
      </c>
      <c r="Q220" s="92"/>
      <c r="R220" s="93"/>
      <c r="S220" s="93"/>
      <c r="T220" s="93">
        <v>1</v>
      </c>
      <c r="U220" s="93"/>
      <c r="V220" s="93"/>
      <c r="W220" s="93"/>
      <c r="X220" s="93"/>
      <c r="Y220" s="75"/>
      <c r="Z220" s="69" t="s">
        <v>519</v>
      </c>
      <c r="AA220" s="59" t="s">
        <v>373</v>
      </c>
      <c r="AB220" s="78" t="s">
        <v>308</v>
      </c>
      <c r="AC220" s="12" t="s">
        <v>358</v>
      </c>
      <c r="AD220" s="15" t="s">
        <v>368</v>
      </c>
      <c r="AE220" s="84"/>
      <c r="AF220" s="84">
        <v>1</v>
      </c>
      <c r="AG220" s="84"/>
      <c r="AH220" s="84"/>
      <c r="AI220" s="84"/>
      <c r="AJ220" s="84"/>
      <c r="AK220" s="84"/>
      <c r="AL220" s="84"/>
      <c r="AM220" s="85"/>
    </row>
    <row r="221" spans="1:39" ht="12" customHeight="1">
      <c r="A221" s="10">
        <v>215</v>
      </c>
      <c r="B221" s="98" t="s">
        <v>172</v>
      </c>
      <c r="C221" s="98" t="s">
        <v>168</v>
      </c>
      <c r="D221" s="11" t="s">
        <v>25</v>
      </c>
      <c r="E221" s="11" t="s">
        <v>304</v>
      </c>
      <c r="F221" s="12" t="s">
        <v>50</v>
      </c>
      <c r="G221" s="12" t="s">
        <v>310</v>
      </c>
      <c r="H221" s="12" t="s">
        <v>306</v>
      </c>
      <c r="I221" s="103" t="s">
        <v>504</v>
      </c>
      <c r="J221" s="12" t="str">
        <f t="shared" si="10"/>
        <v>≥17h</v>
      </c>
      <c r="K221" s="12" t="s">
        <v>512</v>
      </c>
      <c r="L221" s="69" t="s">
        <v>520</v>
      </c>
      <c r="M221" s="59" t="s">
        <v>373</v>
      </c>
      <c r="N221" s="78" t="s">
        <v>308</v>
      </c>
      <c r="O221" s="12" t="s">
        <v>358</v>
      </c>
      <c r="P221" s="15" t="s">
        <v>368</v>
      </c>
      <c r="Q221" s="92"/>
      <c r="R221" s="93"/>
      <c r="S221" s="93">
        <v>1</v>
      </c>
      <c r="T221" s="93">
        <v>1</v>
      </c>
      <c r="U221" s="93"/>
      <c r="V221" s="93"/>
      <c r="W221" s="93"/>
      <c r="X221" s="93"/>
      <c r="Y221" s="75"/>
      <c r="Z221" s="69" t="s">
        <v>520</v>
      </c>
      <c r="AA221" s="59" t="s">
        <v>373</v>
      </c>
      <c r="AB221" s="78" t="s">
        <v>308</v>
      </c>
      <c r="AC221" s="12" t="s">
        <v>358</v>
      </c>
      <c r="AD221" s="15" t="s">
        <v>368</v>
      </c>
      <c r="AE221" s="84"/>
      <c r="AF221" s="84">
        <v>1</v>
      </c>
      <c r="AG221" s="84"/>
      <c r="AH221" s="84"/>
      <c r="AI221" s="84"/>
      <c r="AJ221" s="84"/>
      <c r="AK221" s="84"/>
      <c r="AL221" s="84"/>
      <c r="AM221" s="85"/>
    </row>
    <row r="222" spans="1:39" ht="12" customHeight="1">
      <c r="A222" s="10">
        <v>216</v>
      </c>
      <c r="B222" s="98" t="s">
        <v>190</v>
      </c>
      <c r="C222" s="98" t="s">
        <v>190</v>
      </c>
      <c r="D222" s="11" t="s">
        <v>51</v>
      </c>
      <c r="E222" s="11" t="s">
        <v>304</v>
      </c>
      <c r="F222" s="12" t="s">
        <v>48</v>
      </c>
      <c r="G222" s="12" t="s">
        <v>310</v>
      </c>
      <c r="H222" s="12" t="s">
        <v>306</v>
      </c>
      <c r="I222" s="11" t="s">
        <v>507</v>
      </c>
      <c r="J222" s="12" t="str">
        <f t="shared" si="10"/>
        <v>≥17h</v>
      </c>
      <c r="K222" s="12" t="s">
        <v>513</v>
      </c>
      <c r="L222" s="69" t="s">
        <v>518</v>
      </c>
      <c r="M222" s="59" t="s">
        <v>373</v>
      </c>
      <c r="N222" s="78" t="s">
        <v>308</v>
      </c>
      <c r="O222" s="12" t="s">
        <v>358</v>
      </c>
      <c r="P222" s="15" t="s">
        <v>368</v>
      </c>
      <c r="Q222" s="92">
        <v>1</v>
      </c>
      <c r="R222" s="93">
        <v>1</v>
      </c>
      <c r="S222" s="93"/>
      <c r="T222" s="93"/>
      <c r="U222" s="93"/>
      <c r="V222" s="93"/>
      <c r="W222" s="93">
        <v>1</v>
      </c>
      <c r="X222" s="93"/>
      <c r="Y222" s="75"/>
      <c r="Z222" s="69" t="s">
        <v>518</v>
      </c>
      <c r="AA222" s="59" t="s">
        <v>373</v>
      </c>
      <c r="AB222" s="78" t="s">
        <v>308</v>
      </c>
      <c r="AC222" s="12" t="s">
        <v>358</v>
      </c>
      <c r="AD222" s="15" t="s">
        <v>368</v>
      </c>
      <c r="AE222" s="84"/>
      <c r="AF222" s="84"/>
      <c r="AG222" s="84"/>
      <c r="AH222" s="84"/>
      <c r="AI222" s="84"/>
      <c r="AJ222" s="84"/>
      <c r="AK222" s="84">
        <v>1</v>
      </c>
      <c r="AL222" s="84"/>
      <c r="AM222" s="85"/>
    </row>
    <row r="223" spans="1:39" ht="12" customHeight="1">
      <c r="A223" s="10">
        <v>217</v>
      </c>
      <c r="B223" s="98" t="s">
        <v>291</v>
      </c>
      <c r="C223" s="98" t="s">
        <v>291</v>
      </c>
      <c r="D223" s="11" t="s">
        <v>52</v>
      </c>
      <c r="E223" s="11" t="s">
        <v>304</v>
      </c>
      <c r="F223" s="12" t="s">
        <v>49</v>
      </c>
      <c r="G223" s="12" t="s">
        <v>510</v>
      </c>
      <c r="H223" s="12" t="s">
        <v>307</v>
      </c>
      <c r="I223" s="11" t="s">
        <v>504</v>
      </c>
      <c r="J223" s="12" t="str">
        <f t="shared" si="10"/>
        <v>≥17h</v>
      </c>
      <c r="K223" s="12" t="s">
        <v>512</v>
      </c>
      <c r="L223" s="69" t="s">
        <v>519</v>
      </c>
      <c r="M223" s="59" t="s">
        <v>374</v>
      </c>
      <c r="N223" s="78" t="s">
        <v>308</v>
      </c>
      <c r="O223" s="12" t="s">
        <v>358</v>
      </c>
      <c r="P223" s="15" t="s">
        <v>368</v>
      </c>
      <c r="Q223" s="92"/>
      <c r="R223" s="93"/>
      <c r="S223" s="93"/>
      <c r="T223" s="93">
        <v>1</v>
      </c>
      <c r="U223" s="93"/>
      <c r="V223" s="93"/>
      <c r="W223" s="93">
        <v>1</v>
      </c>
      <c r="X223" s="93"/>
      <c r="Y223" s="75"/>
      <c r="Z223" s="69" t="s">
        <v>519</v>
      </c>
      <c r="AA223" s="59" t="s">
        <v>374</v>
      </c>
      <c r="AB223" s="78" t="s">
        <v>308</v>
      </c>
      <c r="AC223" s="12" t="s">
        <v>358</v>
      </c>
      <c r="AD223" s="15" t="s">
        <v>368</v>
      </c>
      <c r="AE223" s="84"/>
      <c r="AF223" s="84"/>
      <c r="AG223" s="84"/>
      <c r="AH223" s="84"/>
      <c r="AI223" s="84">
        <v>1</v>
      </c>
      <c r="AJ223" s="84"/>
      <c r="AK223" s="84"/>
      <c r="AL223" s="84"/>
      <c r="AM223" s="85"/>
    </row>
    <row r="224" spans="1:39" ht="12" customHeight="1">
      <c r="A224" s="10">
        <v>218</v>
      </c>
      <c r="B224" s="98" t="s">
        <v>189</v>
      </c>
      <c r="C224" s="98" t="s">
        <v>189</v>
      </c>
      <c r="D224" s="11" t="s">
        <v>52</v>
      </c>
      <c r="E224" s="11" t="s">
        <v>303</v>
      </c>
      <c r="F224" s="12" t="s">
        <v>49</v>
      </c>
      <c r="G224" s="12" t="s">
        <v>510</v>
      </c>
      <c r="H224" s="12" t="s">
        <v>306</v>
      </c>
      <c r="I224" s="103" t="s">
        <v>504</v>
      </c>
      <c r="J224" s="12" t="str">
        <f t="shared" si="10"/>
        <v>≥17h</v>
      </c>
      <c r="K224" s="12" t="s">
        <v>47</v>
      </c>
      <c r="L224" s="69" t="s">
        <v>519</v>
      </c>
      <c r="M224" s="59" t="s">
        <v>373</v>
      </c>
      <c r="N224" s="78" t="s">
        <v>308</v>
      </c>
      <c r="O224" s="12" t="s">
        <v>358</v>
      </c>
      <c r="P224" s="15" t="s">
        <v>368</v>
      </c>
      <c r="Q224" s="92"/>
      <c r="R224" s="93"/>
      <c r="S224" s="93"/>
      <c r="T224" s="93">
        <v>1</v>
      </c>
      <c r="U224" s="93"/>
      <c r="V224" s="93"/>
      <c r="W224" s="93"/>
      <c r="X224" s="93"/>
      <c r="Y224" s="75"/>
      <c r="Z224" s="69" t="s">
        <v>519</v>
      </c>
      <c r="AA224" s="59" t="s">
        <v>373</v>
      </c>
      <c r="AB224" s="78" t="s">
        <v>308</v>
      </c>
      <c r="AC224" s="12" t="s">
        <v>358</v>
      </c>
      <c r="AD224" s="15" t="s">
        <v>368</v>
      </c>
      <c r="AE224" s="84"/>
      <c r="AF224" s="84">
        <v>1</v>
      </c>
      <c r="AG224" s="84"/>
      <c r="AH224" s="84"/>
      <c r="AI224" s="84"/>
      <c r="AJ224" s="84"/>
      <c r="AK224" s="84"/>
      <c r="AL224" s="84"/>
      <c r="AM224" s="85"/>
    </row>
    <row r="225" spans="1:39" ht="12" customHeight="1">
      <c r="A225" s="10">
        <v>219</v>
      </c>
      <c r="B225" s="98" t="s">
        <v>181</v>
      </c>
      <c r="C225" s="98" t="s">
        <v>168</v>
      </c>
      <c r="D225" s="11" t="s">
        <v>52</v>
      </c>
      <c r="E225" s="11" t="s">
        <v>303</v>
      </c>
      <c r="F225" s="12" t="s">
        <v>49</v>
      </c>
      <c r="G225" s="11" t="s">
        <v>511</v>
      </c>
      <c r="H225" s="12" t="s">
        <v>307</v>
      </c>
      <c r="I225" s="103" t="s">
        <v>504</v>
      </c>
      <c r="J225" s="12" t="str">
        <f t="shared" si="10"/>
        <v>≥17h</v>
      </c>
      <c r="K225" s="12" t="s">
        <v>512</v>
      </c>
      <c r="L225" s="69" t="s">
        <v>520</v>
      </c>
      <c r="M225" s="59" t="s">
        <v>373</v>
      </c>
      <c r="N225" s="78" t="s">
        <v>308</v>
      </c>
      <c r="O225" s="12" t="s">
        <v>358</v>
      </c>
      <c r="P225" s="15" t="s">
        <v>368</v>
      </c>
      <c r="Q225" s="92"/>
      <c r="R225" s="93"/>
      <c r="S225" s="93">
        <v>1</v>
      </c>
      <c r="T225" s="93">
        <v>1</v>
      </c>
      <c r="U225" s="93"/>
      <c r="V225" s="93"/>
      <c r="W225" s="93">
        <v>1</v>
      </c>
      <c r="X225" s="93"/>
      <c r="Y225" s="75"/>
      <c r="Z225" s="69" t="s">
        <v>520</v>
      </c>
      <c r="AA225" s="59" t="s">
        <v>373</v>
      </c>
      <c r="AB225" s="78" t="s">
        <v>308</v>
      </c>
      <c r="AC225" s="12" t="s">
        <v>358</v>
      </c>
      <c r="AD225" s="15" t="s">
        <v>368</v>
      </c>
      <c r="AE225" s="84">
        <v>1</v>
      </c>
      <c r="AF225" s="84"/>
      <c r="AG225" s="84"/>
      <c r="AH225" s="84"/>
      <c r="AI225" s="84"/>
      <c r="AJ225" s="84"/>
      <c r="AK225" s="84"/>
      <c r="AL225" s="84"/>
      <c r="AM225" s="85"/>
    </row>
    <row r="226" spans="1:39" ht="12" customHeight="1">
      <c r="A226" s="10">
        <v>220</v>
      </c>
      <c r="B226" s="98" t="s">
        <v>189</v>
      </c>
      <c r="C226" s="98" t="s">
        <v>189</v>
      </c>
      <c r="D226" s="11" t="s">
        <v>51</v>
      </c>
      <c r="E226" s="11" t="s">
        <v>304</v>
      </c>
      <c r="F226" s="12" t="s">
        <v>48</v>
      </c>
      <c r="G226" s="12" t="s">
        <v>310</v>
      </c>
      <c r="H226" s="12" t="s">
        <v>306</v>
      </c>
      <c r="I226" s="11" t="s">
        <v>504</v>
      </c>
      <c r="J226" s="12" t="str">
        <f t="shared" si="10"/>
        <v>≥17h</v>
      </c>
      <c r="K226" s="12" t="s">
        <v>513</v>
      </c>
      <c r="L226" s="69" t="s">
        <v>519</v>
      </c>
      <c r="M226" s="59" t="s">
        <v>373</v>
      </c>
      <c r="N226" s="78" t="s">
        <v>308</v>
      </c>
      <c r="O226" s="12" t="s">
        <v>358</v>
      </c>
      <c r="P226" s="15" t="s">
        <v>368</v>
      </c>
      <c r="Q226" s="92"/>
      <c r="R226" s="93"/>
      <c r="S226" s="93"/>
      <c r="T226" s="93">
        <v>1</v>
      </c>
      <c r="U226" s="93"/>
      <c r="V226" s="93"/>
      <c r="W226" s="93"/>
      <c r="X226" s="93"/>
      <c r="Y226" s="75"/>
      <c r="Z226" s="69" t="s">
        <v>519</v>
      </c>
      <c r="AA226" s="59" t="s">
        <v>373</v>
      </c>
      <c r="AB226" s="78" t="s">
        <v>308</v>
      </c>
      <c r="AC226" s="12" t="s">
        <v>358</v>
      </c>
      <c r="AD226" s="15" t="s">
        <v>368</v>
      </c>
      <c r="AE226" s="84"/>
      <c r="AF226" s="84">
        <v>1</v>
      </c>
      <c r="AG226" s="84"/>
      <c r="AH226" s="84"/>
      <c r="AI226" s="84"/>
      <c r="AJ226" s="84"/>
      <c r="AK226" s="84"/>
      <c r="AL226" s="84"/>
      <c r="AM226" s="85"/>
    </row>
    <row r="227" spans="1:39" ht="12" customHeight="1">
      <c r="A227" s="10">
        <v>221</v>
      </c>
      <c r="B227" s="98" t="s">
        <v>291</v>
      </c>
      <c r="C227" s="98" t="s">
        <v>291</v>
      </c>
      <c r="D227" s="11" t="s">
        <v>25</v>
      </c>
      <c r="E227" s="11" t="s">
        <v>304</v>
      </c>
      <c r="F227" s="12" t="s">
        <v>48</v>
      </c>
      <c r="G227" s="12" t="s">
        <v>510</v>
      </c>
      <c r="H227" s="12" t="s">
        <v>306</v>
      </c>
      <c r="I227" s="103" t="s">
        <v>504</v>
      </c>
      <c r="J227" s="11" t="str">
        <f>"12-16h"</f>
        <v>12-16h</v>
      </c>
      <c r="K227" s="12" t="s">
        <v>513</v>
      </c>
      <c r="L227" s="69" t="s">
        <v>519</v>
      </c>
      <c r="M227" s="59" t="s">
        <v>372</v>
      </c>
      <c r="N227" s="78" t="s">
        <v>308</v>
      </c>
      <c r="O227" s="12" t="s">
        <v>358</v>
      </c>
      <c r="P227" s="15" t="s">
        <v>368</v>
      </c>
      <c r="Q227" s="92"/>
      <c r="R227" s="93"/>
      <c r="S227" s="93"/>
      <c r="T227" s="93">
        <v>1</v>
      </c>
      <c r="U227" s="93"/>
      <c r="V227" s="93"/>
      <c r="W227" s="93"/>
      <c r="X227" s="93"/>
      <c r="Y227" s="75"/>
      <c r="Z227" s="69" t="s">
        <v>519</v>
      </c>
      <c r="AA227" s="59" t="s">
        <v>372</v>
      </c>
      <c r="AB227" s="78" t="s">
        <v>308</v>
      </c>
      <c r="AC227" s="12" t="s">
        <v>358</v>
      </c>
      <c r="AD227" s="15" t="s">
        <v>368</v>
      </c>
      <c r="AE227" s="84"/>
      <c r="AF227" s="84">
        <v>1</v>
      </c>
      <c r="AG227" s="84"/>
      <c r="AH227" s="84"/>
      <c r="AI227" s="84"/>
      <c r="AJ227" s="84"/>
      <c r="AK227" s="84"/>
      <c r="AL227" s="84"/>
      <c r="AM227" s="85"/>
    </row>
    <row r="228" spans="1:39" ht="12" customHeight="1">
      <c r="A228" s="10">
        <v>222</v>
      </c>
      <c r="B228" s="98" t="s">
        <v>181</v>
      </c>
      <c r="C228" s="98" t="s">
        <v>168</v>
      </c>
      <c r="D228" s="11" t="s">
        <v>52</v>
      </c>
      <c r="E228" s="11" t="s">
        <v>304</v>
      </c>
      <c r="F228" s="12" t="s">
        <v>49</v>
      </c>
      <c r="G228" s="12" t="s">
        <v>510</v>
      </c>
      <c r="H228" s="12" t="s">
        <v>306</v>
      </c>
      <c r="I228" s="103" t="s">
        <v>505</v>
      </c>
      <c r="J228" s="12" t="str">
        <f>"≥17h"</f>
        <v>≥17h</v>
      </c>
      <c r="K228" s="12" t="s">
        <v>47</v>
      </c>
      <c r="L228" s="69" t="s">
        <v>520</v>
      </c>
      <c r="M228" s="59" t="s">
        <v>373</v>
      </c>
      <c r="N228" s="78" t="s">
        <v>308</v>
      </c>
      <c r="O228" s="12" t="s">
        <v>358</v>
      </c>
      <c r="P228" s="15" t="s">
        <v>368</v>
      </c>
      <c r="Q228" s="92"/>
      <c r="R228" s="93"/>
      <c r="S228" s="93"/>
      <c r="T228" s="93">
        <v>1</v>
      </c>
      <c r="U228" s="93"/>
      <c r="V228" s="93"/>
      <c r="W228" s="93">
        <v>1</v>
      </c>
      <c r="X228" s="93"/>
      <c r="Y228" s="75"/>
      <c r="Z228" s="69" t="s">
        <v>520</v>
      </c>
      <c r="AA228" s="59" t="s">
        <v>373</v>
      </c>
      <c r="AB228" s="78" t="s">
        <v>308</v>
      </c>
      <c r="AC228" s="12" t="s">
        <v>358</v>
      </c>
      <c r="AD228" s="15" t="s">
        <v>368</v>
      </c>
      <c r="AE228" s="84"/>
      <c r="AF228" s="84">
        <v>1</v>
      </c>
      <c r="AG228" s="84"/>
      <c r="AH228" s="84"/>
      <c r="AI228" s="84"/>
      <c r="AJ228" s="84"/>
      <c r="AK228" s="84"/>
      <c r="AL228" s="84"/>
      <c r="AM228" s="85"/>
    </row>
    <row r="229" spans="1:39" ht="12" customHeight="1">
      <c r="A229" s="10">
        <v>223</v>
      </c>
      <c r="B229" s="98" t="s">
        <v>189</v>
      </c>
      <c r="C229" s="98" t="s">
        <v>189</v>
      </c>
      <c r="D229" s="11" t="s">
        <v>51</v>
      </c>
      <c r="E229" s="11" t="s">
        <v>304</v>
      </c>
      <c r="F229" s="12" t="s">
        <v>48</v>
      </c>
      <c r="G229" s="12" t="s">
        <v>310</v>
      </c>
      <c r="H229" s="12" t="s">
        <v>306</v>
      </c>
      <c r="I229" s="11" t="s">
        <v>504</v>
      </c>
      <c r="J229" s="12" t="str">
        <f>"≥17h"</f>
        <v>≥17h</v>
      </c>
      <c r="K229" s="12" t="s">
        <v>512</v>
      </c>
      <c r="L229" s="69" t="s">
        <v>519</v>
      </c>
      <c r="M229" s="59" t="s">
        <v>371</v>
      </c>
      <c r="N229" s="78" t="s">
        <v>308</v>
      </c>
      <c r="O229" s="12" t="s">
        <v>358</v>
      </c>
      <c r="P229" s="15" t="s">
        <v>368</v>
      </c>
      <c r="Q229" s="92"/>
      <c r="R229" s="93"/>
      <c r="S229" s="93"/>
      <c r="T229" s="93">
        <v>1</v>
      </c>
      <c r="U229" s="93"/>
      <c r="V229" s="93"/>
      <c r="W229" s="93"/>
      <c r="X229" s="93"/>
      <c r="Y229" s="75"/>
      <c r="Z229" s="69" t="s">
        <v>519</v>
      </c>
      <c r="AA229" s="59" t="s">
        <v>371</v>
      </c>
      <c r="AB229" s="78" t="s">
        <v>308</v>
      </c>
      <c r="AC229" s="12" t="s">
        <v>358</v>
      </c>
      <c r="AD229" s="15" t="s">
        <v>368</v>
      </c>
      <c r="AE229" s="84"/>
      <c r="AF229" s="84"/>
      <c r="AG229" s="84"/>
      <c r="AH229" s="84">
        <v>1</v>
      </c>
      <c r="AI229" s="84"/>
      <c r="AJ229" s="84"/>
      <c r="AK229" s="84"/>
      <c r="AL229" s="84"/>
      <c r="AM229" s="85"/>
    </row>
    <row r="230" spans="1:39" ht="12" customHeight="1">
      <c r="A230" s="10">
        <v>224</v>
      </c>
      <c r="B230" s="98" t="s">
        <v>181</v>
      </c>
      <c r="C230" s="98" t="s">
        <v>168</v>
      </c>
      <c r="D230" s="11" t="s">
        <v>51</v>
      </c>
      <c r="E230" s="11" t="s">
        <v>304</v>
      </c>
      <c r="F230" s="12" t="s">
        <v>50</v>
      </c>
      <c r="G230" s="12" t="s">
        <v>510</v>
      </c>
      <c r="H230" s="12" t="s">
        <v>306</v>
      </c>
      <c r="I230" s="12" t="s">
        <v>505</v>
      </c>
      <c r="J230" s="11" t="str">
        <f>"12-16h"</f>
        <v>12-16h</v>
      </c>
      <c r="K230" s="12" t="s">
        <v>47</v>
      </c>
      <c r="L230" s="69" t="s">
        <v>520</v>
      </c>
      <c r="M230" s="59" t="s">
        <v>373</v>
      </c>
      <c r="N230" s="78" t="s">
        <v>308</v>
      </c>
      <c r="O230" s="12" t="s">
        <v>358</v>
      </c>
      <c r="P230" s="15" t="s">
        <v>368</v>
      </c>
      <c r="Q230" s="92"/>
      <c r="R230" s="93"/>
      <c r="S230" s="93"/>
      <c r="T230" s="93">
        <v>1</v>
      </c>
      <c r="U230" s="93"/>
      <c r="V230" s="93"/>
      <c r="W230" s="93"/>
      <c r="X230" s="93"/>
      <c r="Y230" s="75"/>
      <c r="Z230" s="69" t="s">
        <v>520</v>
      </c>
      <c r="AA230" s="59" t="s">
        <v>373</v>
      </c>
      <c r="AB230" s="78" t="s">
        <v>308</v>
      </c>
      <c r="AC230" s="12" t="s">
        <v>358</v>
      </c>
      <c r="AD230" s="15" t="s">
        <v>368</v>
      </c>
      <c r="AE230" s="84">
        <v>1</v>
      </c>
      <c r="AF230" s="84"/>
      <c r="AG230" s="84"/>
      <c r="AH230" s="84"/>
      <c r="AI230" s="84"/>
      <c r="AJ230" s="84"/>
      <c r="AK230" s="84"/>
      <c r="AL230" s="84"/>
      <c r="AM230" s="85">
        <v>1</v>
      </c>
    </row>
    <row r="231" spans="1:39" ht="12" customHeight="1">
      <c r="A231" s="10">
        <v>225</v>
      </c>
      <c r="B231" s="98" t="s">
        <v>291</v>
      </c>
      <c r="C231" s="98" t="s">
        <v>291</v>
      </c>
      <c r="D231" s="11" t="s">
        <v>25</v>
      </c>
      <c r="E231" s="11" t="s">
        <v>304</v>
      </c>
      <c r="F231" s="12" t="s">
        <v>48</v>
      </c>
      <c r="G231" s="12" t="s">
        <v>310</v>
      </c>
      <c r="H231" s="12" t="s">
        <v>306</v>
      </c>
      <c r="I231" s="103" t="s">
        <v>504</v>
      </c>
      <c r="J231" s="12" t="str">
        <f>"≥17h"</f>
        <v>≥17h</v>
      </c>
      <c r="K231" s="12" t="s">
        <v>512</v>
      </c>
      <c r="L231" s="69" t="s">
        <v>519</v>
      </c>
      <c r="M231" s="59" t="s">
        <v>373</v>
      </c>
      <c r="N231" s="78" t="s">
        <v>308</v>
      </c>
      <c r="O231" s="12" t="s">
        <v>358</v>
      </c>
      <c r="P231" s="15" t="s">
        <v>368</v>
      </c>
      <c r="Q231" s="92"/>
      <c r="R231" s="93"/>
      <c r="S231" s="93"/>
      <c r="T231" s="93">
        <v>1</v>
      </c>
      <c r="U231" s="93"/>
      <c r="V231" s="93"/>
      <c r="W231" s="93"/>
      <c r="X231" s="93"/>
      <c r="Y231" s="75"/>
      <c r="Z231" s="69" t="s">
        <v>519</v>
      </c>
      <c r="AA231" s="59" t="s">
        <v>373</v>
      </c>
      <c r="AB231" s="78" t="s">
        <v>308</v>
      </c>
      <c r="AC231" s="12" t="s">
        <v>358</v>
      </c>
      <c r="AD231" s="15" t="s">
        <v>368</v>
      </c>
      <c r="AE231" s="84"/>
      <c r="AF231" s="84">
        <v>1</v>
      </c>
      <c r="AG231" s="84"/>
      <c r="AH231" s="84"/>
      <c r="AI231" s="84"/>
      <c r="AJ231" s="84"/>
      <c r="AK231" s="84"/>
      <c r="AL231" s="84"/>
      <c r="AM231" s="85"/>
    </row>
    <row r="232" spans="1:39" ht="12" customHeight="1">
      <c r="A232" s="10">
        <v>226</v>
      </c>
      <c r="B232" s="98" t="s">
        <v>65</v>
      </c>
      <c r="C232" s="98" t="s">
        <v>65</v>
      </c>
      <c r="D232" s="11" t="s">
        <v>51</v>
      </c>
      <c r="E232" s="11" t="s">
        <v>303</v>
      </c>
      <c r="F232" s="12" t="s">
        <v>48</v>
      </c>
      <c r="G232" s="12" t="s">
        <v>310</v>
      </c>
      <c r="H232" s="12" t="s">
        <v>306</v>
      </c>
      <c r="I232" s="103" t="s">
        <v>505</v>
      </c>
      <c r="J232" s="12" t="str">
        <f>"≥17h"</f>
        <v>≥17h</v>
      </c>
      <c r="K232" s="12" t="s">
        <v>513</v>
      </c>
      <c r="L232" s="69" t="s">
        <v>518</v>
      </c>
      <c r="M232" s="59" t="s">
        <v>373</v>
      </c>
      <c r="N232" s="78" t="s">
        <v>308</v>
      </c>
      <c r="O232" s="12" t="s">
        <v>358</v>
      </c>
      <c r="P232" s="15" t="s">
        <v>368</v>
      </c>
      <c r="Q232" s="92"/>
      <c r="R232" s="93"/>
      <c r="S232" s="93"/>
      <c r="T232" s="93">
        <v>1</v>
      </c>
      <c r="U232" s="93"/>
      <c r="V232" s="93"/>
      <c r="W232" s="93">
        <v>1</v>
      </c>
      <c r="X232" s="93"/>
      <c r="Y232" s="75"/>
      <c r="Z232" s="69" t="s">
        <v>518</v>
      </c>
      <c r="AA232" s="59" t="s">
        <v>373</v>
      </c>
      <c r="AB232" s="78" t="s">
        <v>308</v>
      </c>
      <c r="AC232" s="12" t="s">
        <v>358</v>
      </c>
      <c r="AD232" s="15" t="s">
        <v>368</v>
      </c>
      <c r="AE232" s="84"/>
      <c r="AF232" s="84">
        <v>1</v>
      </c>
      <c r="AG232" s="84"/>
      <c r="AH232" s="84"/>
      <c r="AI232" s="84"/>
      <c r="AJ232" s="84"/>
      <c r="AK232" s="84"/>
      <c r="AL232" s="84"/>
      <c r="AM232" s="85"/>
    </row>
    <row r="233" spans="1:39" ht="12" customHeight="1">
      <c r="A233" s="10">
        <v>227</v>
      </c>
      <c r="B233" s="98" t="s">
        <v>291</v>
      </c>
      <c r="C233" s="98" t="s">
        <v>291</v>
      </c>
      <c r="D233" s="11" t="s">
        <v>25</v>
      </c>
      <c r="E233" s="11" t="s">
        <v>304</v>
      </c>
      <c r="F233" s="12" t="s">
        <v>48</v>
      </c>
      <c r="G233" s="12" t="s">
        <v>310</v>
      </c>
      <c r="H233" s="12" t="s">
        <v>306</v>
      </c>
      <c r="I233" s="103" t="s">
        <v>504</v>
      </c>
      <c r="J233" s="11" t="str">
        <f>"12-16h"</f>
        <v>12-16h</v>
      </c>
      <c r="K233" s="12" t="s">
        <v>513</v>
      </c>
      <c r="L233" s="69" t="s">
        <v>519</v>
      </c>
      <c r="M233" s="59" t="s">
        <v>373</v>
      </c>
      <c r="N233" s="78" t="s">
        <v>367</v>
      </c>
      <c r="O233" s="12" t="s">
        <v>358</v>
      </c>
      <c r="P233" s="15" t="s">
        <v>368</v>
      </c>
      <c r="Q233" s="92"/>
      <c r="R233" s="93"/>
      <c r="S233" s="93"/>
      <c r="T233" s="93">
        <v>1</v>
      </c>
      <c r="U233" s="93"/>
      <c r="V233" s="93"/>
      <c r="W233" s="93">
        <v>1</v>
      </c>
      <c r="X233" s="93"/>
      <c r="Y233" s="75"/>
      <c r="Z233" s="69" t="s">
        <v>519</v>
      </c>
      <c r="AA233" s="59" t="s">
        <v>373</v>
      </c>
      <c r="AB233" s="78" t="s">
        <v>367</v>
      </c>
      <c r="AC233" s="12" t="s">
        <v>358</v>
      </c>
      <c r="AD233" s="15" t="s">
        <v>368</v>
      </c>
      <c r="AE233" s="84"/>
      <c r="AF233" s="84">
        <v>1</v>
      </c>
      <c r="AG233" s="84"/>
      <c r="AH233" s="84"/>
      <c r="AI233" s="84"/>
      <c r="AJ233" s="84"/>
      <c r="AK233" s="84"/>
      <c r="AL233" s="84"/>
      <c r="AM233" s="85"/>
    </row>
    <row r="234" spans="1:39" ht="12" customHeight="1">
      <c r="A234" s="10">
        <v>228</v>
      </c>
      <c r="B234" s="98" t="s">
        <v>248</v>
      </c>
      <c r="C234" s="98" t="s">
        <v>245</v>
      </c>
      <c r="D234" s="11" t="s">
        <v>51</v>
      </c>
      <c r="E234" s="11" t="s">
        <v>304</v>
      </c>
      <c r="F234" s="12" t="s">
        <v>50</v>
      </c>
      <c r="G234" s="12" t="s">
        <v>510</v>
      </c>
      <c r="H234" s="12" t="s">
        <v>306</v>
      </c>
      <c r="I234" s="103" t="s">
        <v>504</v>
      </c>
      <c r="J234" s="11" t="str">
        <f>"12-16h"</f>
        <v>12-16h</v>
      </c>
      <c r="K234" s="12" t="s">
        <v>513</v>
      </c>
      <c r="L234" s="69" t="s">
        <v>520</v>
      </c>
      <c r="M234" s="59" t="s">
        <v>373</v>
      </c>
      <c r="N234" s="78" t="s">
        <v>308</v>
      </c>
      <c r="O234" s="12" t="s">
        <v>358</v>
      </c>
      <c r="P234" s="15" t="s">
        <v>368</v>
      </c>
      <c r="Q234" s="92"/>
      <c r="R234" s="93"/>
      <c r="S234" s="93"/>
      <c r="T234" s="93">
        <v>1</v>
      </c>
      <c r="U234" s="93"/>
      <c r="V234" s="93"/>
      <c r="W234" s="93"/>
      <c r="X234" s="93"/>
      <c r="Y234" s="75"/>
      <c r="Z234" s="69" t="s">
        <v>520</v>
      </c>
      <c r="AA234" s="59" t="s">
        <v>373</v>
      </c>
      <c r="AB234" s="78" t="s">
        <v>308</v>
      </c>
      <c r="AC234" s="12" t="s">
        <v>358</v>
      </c>
      <c r="AD234" s="15" t="s">
        <v>368</v>
      </c>
      <c r="AE234" s="84">
        <v>1</v>
      </c>
      <c r="AF234" s="84"/>
      <c r="AG234" s="84"/>
      <c r="AH234" s="84"/>
      <c r="AI234" s="84"/>
      <c r="AJ234" s="84"/>
      <c r="AK234" s="84"/>
      <c r="AL234" s="84"/>
      <c r="AM234" s="85"/>
    </row>
    <row r="235" spans="1:39" ht="12" customHeight="1">
      <c r="A235" s="10">
        <v>229</v>
      </c>
      <c r="B235" s="98" t="s">
        <v>189</v>
      </c>
      <c r="C235" s="98" t="s">
        <v>189</v>
      </c>
      <c r="D235" s="11" t="s">
        <v>25</v>
      </c>
      <c r="E235" s="11" t="s">
        <v>304</v>
      </c>
      <c r="F235" s="12" t="s">
        <v>50</v>
      </c>
      <c r="G235" s="12" t="s">
        <v>510</v>
      </c>
      <c r="H235" s="12" t="s">
        <v>306</v>
      </c>
      <c r="I235" s="11" t="s">
        <v>504</v>
      </c>
      <c r="J235" s="12" t="str">
        <f>"≥17h"</f>
        <v>≥17h</v>
      </c>
      <c r="K235" s="12" t="s">
        <v>512</v>
      </c>
      <c r="L235" s="69" t="s">
        <v>519</v>
      </c>
      <c r="M235" s="59" t="s">
        <v>373</v>
      </c>
      <c r="N235" s="78" t="s">
        <v>308</v>
      </c>
      <c r="O235" s="12" t="s">
        <v>358</v>
      </c>
      <c r="P235" s="15" t="s">
        <v>368</v>
      </c>
      <c r="Q235" s="92"/>
      <c r="R235" s="93"/>
      <c r="S235" s="93"/>
      <c r="T235" s="93">
        <v>1</v>
      </c>
      <c r="U235" s="93"/>
      <c r="V235" s="93"/>
      <c r="W235" s="93"/>
      <c r="X235" s="93"/>
      <c r="Y235" s="75"/>
      <c r="Z235" s="69" t="s">
        <v>519</v>
      </c>
      <c r="AA235" s="59" t="s">
        <v>373</v>
      </c>
      <c r="AB235" s="78" t="s">
        <v>308</v>
      </c>
      <c r="AC235" s="12" t="s">
        <v>358</v>
      </c>
      <c r="AD235" s="15" t="s">
        <v>368</v>
      </c>
      <c r="AE235" s="84"/>
      <c r="AF235" s="84">
        <v>1</v>
      </c>
      <c r="AG235" s="84"/>
      <c r="AH235" s="84"/>
      <c r="AI235" s="84"/>
      <c r="AJ235" s="84"/>
      <c r="AK235" s="84"/>
      <c r="AL235" s="84"/>
      <c r="AM235" s="85"/>
    </row>
    <row r="236" spans="1:39" ht="12" customHeight="1">
      <c r="A236" s="10">
        <v>230</v>
      </c>
      <c r="B236" s="98" t="s">
        <v>291</v>
      </c>
      <c r="C236" s="98" t="s">
        <v>291</v>
      </c>
      <c r="D236" s="11" t="s">
        <v>51</v>
      </c>
      <c r="E236" s="11" t="s">
        <v>303</v>
      </c>
      <c r="F236" s="12" t="s">
        <v>50</v>
      </c>
      <c r="G236" s="12" t="s">
        <v>510</v>
      </c>
      <c r="H236" s="12" t="s">
        <v>306</v>
      </c>
      <c r="I236" s="103" t="s">
        <v>504</v>
      </c>
      <c r="J236" s="11" t="str">
        <f>"12-16h"</f>
        <v>12-16h</v>
      </c>
      <c r="K236" s="12" t="s">
        <v>47</v>
      </c>
      <c r="L236" s="69" t="s">
        <v>519</v>
      </c>
      <c r="M236" s="59" t="s">
        <v>374</v>
      </c>
      <c r="N236" s="78" t="s">
        <v>367</v>
      </c>
      <c r="O236" s="12" t="s">
        <v>358</v>
      </c>
      <c r="P236" s="15" t="s">
        <v>370</v>
      </c>
      <c r="Q236" s="92"/>
      <c r="R236" s="93">
        <v>1</v>
      </c>
      <c r="S236" s="93"/>
      <c r="T236" s="93"/>
      <c r="U236" s="93"/>
      <c r="V236" s="93"/>
      <c r="W236" s="93"/>
      <c r="X236" s="93"/>
      <c r="Y236" s="75"/>
      <c r="Z236" s="69" t="s">
        <v>519</v>
      </c>
      <c r="AA236" s="59" t="s">
        <v>374</v>
      </c>
      <c r="AB236" s="78" t="s">
        <v>367</v>
      </c>
      <c r="AC236" s="12" t="s">
        <v>358</v>
      </c>
      <c r="AD236" s="15" t="s">
        <v>370</v>
      </c>
      <c r="AE236" s="84"/>
      <c r="AF236" s="84">
        <v>1</v>
      </c>
      <c r="AG236" s="84"/>
      <c r="AH236" s="84"/>
      <c r="AI236" s="84"/>
      <c r="AJ236" s="84"/>
      <c r="AK236" s="84"/>
      <c r="AL236" s="84"/>
      <c r="AM236" s="85"/>
    </row>
    <row r="237" spans="1:39" ht="12" customHeight="1">
      <c r="A237" s="10">
        <v>231</v>
      </c>
      <c r="B237" s="98" t="s">
        <v>66</v>
      </c>
      <c r="C237" s="98" t="s">
        <v>65</v>
      </c>
      <c r="D237" s="11" t="s">
        <v>52</v>
      </c>
      <c r="E237" s="11" t="s">
        <v>304</v>
      </c>
      <c r="F237" s="12" t="s">
        <v>49</v>
      </c>
      <c r="G237" s="11" t="s">
        <v>511</v>
      </c>
      <c r="H237" s="12" t="s">
        <v>306</v>
      </c>
      <c r="I237" s="103" t="s">
        <v>505</v>
      </c>
      <c r="J237" s="11" t="str">
        <f>"12-16h"</f>
        <v>12-16h</v>
      </c>
      <c r="K237" s="12" t="s">
        <v>512</v>
      </c>
      <c r="L237" s="69" t="s">
        <v>518</v>
      </c>
      <c r="M237" s="59" t="s">
        <v>373</v>
      </c>
      <c r="N237" s="78" t="s">
        <v>308</v>
      </c>
      <c r="O237" s="12" t="s">
        <v>358</v>
      </c>
      <c r="P237" s="15" t="s">
        <v>368</v>
      </c>
      <c r="Q237" s="92"/>
      <c r="R237" s="93"/>
      <c r="S237" s="93"/>
      <c r="T237" s="93"/>
      <c r="U237" s="93"/>
      <c r="V237" s="93"/>
      <c r="W237" s="93">
        <v>1</v>
      </c>
      <c r="X237" s="93"/>
      <c r="Y237" s="75">
        <v>1</v>
      </c>
      <c r="Z237" s="69" t="s">
        <v>518</v>
      </c>
      <c r="AA237" s="59" t="s">
        <v>373</v>
      </c>
      <c r="AB237" s="78" t="s">
        <v>308</v>
      </c>
      <c r="AC237" s="12" t="s">
        <v>358</v>
      </c>
      <c r="AD237" s="15" t="s">
        <v>368</v>
      </c>
      <c r="AE237" s="84"/>
      <c r="AF237" s="84">
        <v>1</v>
      </c>
      <c r="AG237" s="84"/>
      <c r="AH237" s="84"/>
      <c r="AI237" s="84"/>
      <c r="AJ237" s="84"/>
      <c r="AK237" s="84"/>
      <c r="AL237" s="84"/>
      <c r="AM237" s="85"/>
    </row>
    <row r="238" spans="1:39" ht="12" customHeight="1">
      <c r="A238" s="10">
        <v>232</v>
      </c>
      <c r="B238" s="98" t="s">
        <v>190</v>
      </c>
      <c r="C238" s="98" t="s">
        <v>190</v>
      </c>
      <c r="D238" s="11" t="s">
        <v>52</v>
      </c>
      <c r="E238" s="11" t="s">
        <v>303</v>
      </c>
      <c r="F238" s="12" t="s">
        <v>49</v>
      </c>
      <c r="G238" s="12" t="s">
        <v>510</v>
      </c>
      <c r="H238" s="12" t="s">
        <v>308</v>
      </c>
      <c r="I238" s="103" t="s">
        <v>505</v>
      </c>
      <c r="J238" s="12" t="str">
        <f>"≥17h"</f>
        <v>≥17h</v>
      </c>
      <c r="K238" s="12" t="s">
        <v>512</v>
      </c>
      <c r="L238" s="69" t="s">
        <v>518</v>
      </c>
      <c r="M238" s="59" t="s">
        <v>373</v>
      </c>
      <c r="N238" s="78" t="s">
        <v>308</v>
      </c>
      <c r="O238" s="12" t="s">
        <v>358</v>
      </c>
      <c r="P238" s="15" t="s">
        <v>368</v>
      </c>
      <c r="Q238" s="92"/>
      <c r="R238" s="93"/>
      <c r="S238" s="93">
        <v>1</v>
      </c>
      <c r="T238" s="93">
        <v>1</v>
      </c>
      <c r="U238" s="93"/>
      <c r="V238" s="93"/>
      <c r="W238" s="93"/>
      <c r="X238" s="93"/>
      <c r="Y238" s="75"/>
      <c r="Z238" s="69" t="s">
        <v>518</v>
      </c>
      <c r="AA238" s="59" t="s">
        <v>373</v>
      </c>
      <c r="AB238" s="78" t="s">
        <v>308</v>
      </c>
      <c r="AC238" s="12" t="s">
        <v>358</v>
      </c>
      <c r="AD238" s="15" t="s">
        <v>368</v>
      </c>
      <c r="AE238" s="84">
        <v>1</v>
      </c>
      <c r="AF238" s="84"/>
      <c r="AG238" s="84"/>
      <c r="AH238" s="84"/>
      <c r="AI238" s="84"/>
      <c r="AJ238" s="84"/>
      <c r="AK238" s="84"/>
      <c r="AL238" s="84"/>
      <c r="AM238" s="85"/>
    </row>
    <row r="239" spans="1:39" ht="12" customHeight="1">
      <c r="A239" s="10">
        <v>233</v>
      </c>
      <c r="B239" s="98" t="s">
        <v>67</v>
      </c>
      <c r="C239" s="98" t="s">
        <v>67</v>
      </c>
      <c r="D239" s="11" t="s">
        <v>51</v>
      </c>
      <c r="E239" s="11" t="s">
        <v>303</v>
      </c>
      <c r="F239" s="12" t="s">
        <v>48</v>
      </c>
      <c r="G239" s="12" t="s">
        <v>310</v>
      </c>
      <c r="H239" s="12" t="s">
        <v>306</v>
      </c>
      <c r="I239" s="103" t="s">
        <v>504</v>
      </c>
      <c r="J239" s="12" t="str">
        <f>"≥17h"</f>
        <v>≥17h</v>
      </c>
      <c r="K239" s="12" t="s">
        <v>47</v>
      </c>
      <c r="L239" s="69" t="s">
        <v>518</v>
      </c>
      <c r="M239" s="59" t="s">
        <v>309</v>
      </c>
      <c r="N239" s="78" t="s">
        <v>308</v>
      </c>
      <c r="O239" s="12" t="s">
        <v>358</v>
      </c>
      <c r="P239" s="15" t="s">
        <v>368</v>
      </c>
      <c r="Q239" s="92">
        <v>1</v>
      </c>
      <c r="R239" s="93">
        <v>1</v>
      </c>
      <c r="S239" s="93"/>
      <c r="T239" s="93"/>
      <c r="U239" s="93"/>
      <c r="V239" s="93"/>
      <c r="W239" s="93"/>
      <c r="X239" s="93"/>
      <c r="Y239" s="75"/>
      <c r="Z239" s="69" t="s">
        <v>518</v>
      </c>
      <c r="AA239" s="59" t="s">
        <v>309</v>
      </c>
      <c r="AB239" s="78" t="s">
        <v>308</v>
      </c>
      <c r="AC239" s="12" t="s">
        <v>358</v>
      </c>
      <c r="AD239" s="15" t="s">
        <v>368</v>
      </c>
      <c r="AE239" s="84"/>
      <c r="AF239" s="84">
        <v>1</v>
      </c>
      <c r="AG239" s="84"/>
      <c r="AH239" s="84"/>
      <c r="AI239" s="84"/>
      <c r="AJ239" s="84"/>
      <c r="AK239" s="84"/>
      <c r="AL239" s="84"/>
      <c r="AM239" s="85"/>
    </row>
    <row r="240" spans="1:39" ht="12" customHeight="1">
      <c r="A240" s="10">
        <v>234</v>
      </c>
      <c r="B240" s="98" t="s">
        <v>189</v>
      </c>
      <c r="C240" s="98" t="s">
        <v>189</v>
      </c>
      <c r="D240" s="11" t="s">
        <v>52</v>
      </c>
      <c r="E240" s="11" t="s">
        <v>304</v>
      </c>
      <c r="F240" s="12" t="s">
        <v>49</v>
      </c>
      <c r="G240" s="12" t="s">
        <v>310</v>
      </c>
      <c r="H240" s="12" t="s">
        <v>306</v>
      </c>
      <c r="I240" s="103" t="s">
        <v>504</v>
      </c>
      <c r="J240" s="11" t="str">
        <f>"12-16h"</f>
        <v>12-16h</v>
      </c>
      <c r="K240" s="12" t="s">
        <v>512</v>
      </c>
      <c r="L240" s="69" t="s">
        <v>519</v>
      </c>
      <c r="M240" s="59" t="s">
        <v>373</v>
      </c>
      <c r="N240" s="78" t="s">
        <v>308</v>
      </c>
      <c r="O240" s="12" t="s">
        <v>358</v>
      </c>
      <c r="P240" s="15" t="s">
        <v>368</v>
      </c>
      <c r="Q240" s="92"/>
      <c r="R240" s="93"/>
      <c r="S240" s="93"/>
      <c r="T240" s="93">
        <v>1</v>
      </c>
      <c r="U240" s="93"/>
      <c r="V240" s="93"/>
      <c r="W240" s="93"/>
      <c r="X240" s="93"/>
      <c r="Y240" s="75"/>
      <c r="Z240" s="69" t="s">
        <v>519</v>
      </c>
      <c r="AA240" s="59" t="s">
        <v>373</v>
      </c>
      <c r="AB240" s="78" t="s">
        <v>308</v>
      </c>
      <c r="AC240" s="12" t="s">
        <v>358</v>
      </c>
      <c r="AD240" s="15" t="s">
        <v>368</v>
      </c>
      <c r="AE240" s="84"/>
      <c r="AF240" s="84">
        <v>1</v>
      </c>
      <c r="AG240" s="84"/>
      <c r="AH240" s="84"/>
      <c r="AI240" s="84"/>
      <c r="AJ240" s="84"/>
      <c r="AK240" s="84"/>
      <c r="AL240" s="84"/>
      <c r="AM240" s="85"/>
    </row>
    <row r="241" spans="1:39" ht="12" customHeight="1">
      <c r="A241" s="10">
        <v>235</v>
      </c>
      <c r="B241" s="98" t="s">
        <v>113</v>
      </c>
      <c r="C241" s="98" t="s">
        <v>71</v>
      </c>
      <c r="D241" s="11" t="s">
        <v>25</v>
      </c>
      <c r="E241" s="11" t="s">
        <v>304</v>
      </c>
      <c r="F241" s="12" t="s">
        <v>48</v>
      </c>
      <c r="G241" s="12" t="s">
        <v>310</v>
      </c>
      <c r="H241" s="12" t="s">
        <v>307</v>
      </c>
      <c r="I241" s="12" t="s">
        <v>505</v>
      </c>
      <c r="J241" s="11" t="str">
        <f>"12-16h"</f>
        <v>12-16h</v>
      </c>
      <c r="K241" s="12" t="s">
        <v>47</v>
      </c>
      <c r="L241" s="69" t="s">
        <v>520</v>
      </c>
      <c r="M241" s="59" t="s">
        <v>371</v>
      </c>
      <c r="N241" s="78" t="s">
        <v>308</v>
      </c>
      <c r="O241" s="12" t="s">
        <v>358</v>
      </c>
      <c r="P241" s="15" t="s">
        <v>368</v>
      </c>
      <c r="Q241" s="92"/>
      <c r="R241" s="93">
        <v>1</v>
      </c>
      <c r="S241" s="93"/>
      <c r="T241" s="93"/>
      <c r="U241" s="93"/>
      <c r="V241" s="93"/>
      <c r="W241" s="93"/>
      <c r="X241" s="93"/>
      <c r="Y241" s="75"/>
      <c r="Z241" s="69" t="s">
        <v>520</v>
      </c>
      <c r="AA241" s="59" t="s">
        <v>371</v>
      </c>
      <c r="AB241" s="78" t="s">
        <v>308</v>
      </c>
      <c r="AC241" s="12" t="s">
        <v>358</v>
      </c>
      <c r="AD241" s="15" t="s">
        <v>368</v>
      </c>
      <c r="AE241" s="84"/>
      <c r="AF241" s="84">
        <v>1</v>
      </c>
      <c r="AG241" s="84"/>
      <c r="AH241" s="84"/>
      <c r="AI241" s="84"/>
      <c r="AJ241" s="84"/>
      <c r="AK241" s="84"/>
      <c r="AL241" s="84"/>
      <c r="AM241" s="85"/>
    </row>
    <row r="242" spans="1:39" ht="12" customHeight="1">
      <c r="A242" s="10">
        <v>236</v>
      </c>
      <c r="B242" s="98" t="s">
        <v>67</v>
      </c>
      <c r="C242" s="98" t="s">
        <v>67</v>
      </c>
      <c r="D242" s="11" t="s">
        <v>51</v>
      </c>
      <c r="E242" s="11" t="s">
        <v>303</v>
      </c>
      <c r="F242" s="12" t="s">
        <v>50</v>
      </c>
      <c r="G242" s="12" t="s">
        <v>510</v>
      </c>
      <c r="H242" s="12" t="s">
        <v>308</v>
      </c>
      <c r="I242" s="11" t="s">
        <v>507</v>
      </c>
      <c r="J242" s="12" t="str">
        <f>"≥17h"</f>
        <v>≥17h</v>
      </c>
      <c r="K242" s="12" t="s">
        <v>513</v>
      </c>
      <c r="L242" s="69" t="s">
        <v>518</v>
      </c>
      <c r="M242" s="59" t="s">
        <v>372</v>
      </c>
      <c r="N242" s="78" t="s">
        <v>308</v>
      </c>
      <c r="O242" s="12" t="s">
        <v>358</v>
      </c>
      <c r="P242" s="15" t="s">
        <v>368</v>
      </c>
      <c r="Q242" s="92">
        <v>1</v>
      </c>
      <c r="R242" s="93"/>
      <c r="S242" s="93"/>
      <c r="T242" s="93"/>
      <c r="U242" s="93"/>
      <c r="V242" s="93"/>
      <c r="W242" s="93"/>
      <c r="X242" s="93"/>
      <c r="Y242" s="75"/>
      <c r="Z242" s="69" t="s">
        <v>518</v>
      </c>
      <c r="AA242" s="59" t="s">
        <v>372</v>
      </c>
      <c r="AB242" s="78" t="s">
        <v>308</v>
      </c>
      <c r="AC242" s="12" t="s">
        <v>358</v>
      </c>
      <c r="AD242" s="15" t="s">
        <v>368</v>
      </c>
      <c r="AE242" s="84"/>
      <c r="AF242" s="84">
        <v>1</v>
      </c>
      <c r="AG242" s="84"/>
      <c r="AH242" s="84"/>
      <c r="AI242" s="84"/>
      <c r="AJ242" s="84"/>
      <c r="AK242" s="84"/>
      <c r="AL242" s="84"/>
      <c r="AM242" s="85"/>
    </row>
    <row r="243" spans="1:39" ht="12" customHeight="1">
      <c r="A243" s="10">
        <v>237</v>
      </c>
      <c r="B243" s="98" t="s">
        <v>68</v>
      </c>
      <c r="C243" s="98" t="s">
        <v>69</v>
      </c>
      <c r="D243" s="11" t="s">
        <v>25</v>
      </c>
      <c r="E243" s="11" t="s">
        <v>303</v>
      </c>
      <c r="F243" s="12" t="s">
        <v>49</v>
      </c>
      <c r="G243" s="11" t="s">
        <v>511</v>
      </c>
      <c r="H243" s="12" t="s">
        <v>307</v>
      </c>
      <c r="I243" s="103" t="s">
        <v>505</v>
      </c>
      <c r="J243" s="12" t="str">
        <f>"≥17h"</f>
        <v>≥17h</v>
      </c>
      <c r="K243" s="12" t="s">
        <v>512</v>
      </c>
      <c r="L243" s="69" t="s">
        <v>518</v>
      </c>
      <c r="M243" s="59" t="s">
        <v>371</v>
      </c>
      <c r="N243" s="78" t="s">
        <v>308</v>
      </c>
      <c r="O243" s="12" t="s">
        <v>358</v>
      </c>
      <c r="P243" s="15" t="s">
        <v>368</v>
      </c>
      <c r="Q243" s="92"/>
      <c r="R243" s="93"/>
      <c r="S243" s="93"/>
      <c r="T243" s="93"/>
      <c r="U243" s="93"/>
      <c r="V243" s="93"/>
      <c r="W243" s="93">
        <v>1</v>
      </c>
      <c r="X243" s="93"/>
      <c r="Y243" s="75"/>
      <c r="Z243" s="69" t="s">
        <v>518</v>
      </c>
      <c r="AA243" s="59" t="s">
        <v>371</v>
      </c>
      <c r="AB243" s="78" t="s">
        <v>308</v>
      </c>
      <c r="AC243" s="12" t="s">
        <v>358</v>
      </c>
      <c r="AD243" s="15" t="s">
        <v>368</v>
      </c>
      <c r="AE243" s="84"/>
      <c r="AF243" s="84"/>
      <c r="AG243" s="84"/>
      <c r="AH243" s="84"/>
      <c r="AI243" s="84">
        <v>1</v>
      </c>
      <c r="AJ243" s="84"/>
      <c r="AK243" s="84"/>
      <c r="AL243" s="84"/>
      <c r="AM243" s="85"/>
    </row>
    <row r="244" spans="1:39" ht="12" customHeight="1">
      <c r="A244" s="10">
        <v>238</v>
      </c>
      <c r="B244" s="98" t="s">
        <v>82</v>
      </c>
      <c r="C244" s="98" t="s">
        <v>82</v>
      </c>
      <c r="D244" s="11" t="s">
        <v>51</v>
      </c>
      <c r="E244" s="11" t="s">
        <v>304</v>
      </c>
      <c r="F244" s="12" t="s">
        <v>49</v>
      </c>
      <c r="G244" s="11" t="s">
        <v>511</v>
      </c>
      <c r="H244" s="12" t="s">
        <v>307</v>
      </c>
      <c r="I244" s="11" t="s">
        <v>507</v>
      </c>
      <c r="J244" s="11" t="str">
        <f>"12-16h"</f>
        <v>12-16h</v>
      </c>
      <c r="K244" s="12" t="s">
        <v>47</v>
      </c>
      <c r="L244" s="69" t="s">
        <v>518</v>
      </c>
      <c r="M244" s="59" t="s">
        <v>373</v>
      </c>
      <c r="N244" s="78" t="s">
        <v>308</v>
      </c>
      <c r="O244" s="12" t="s">
        <v>358</v>
      </c>
      <c r="P244" s="15" t="s">
        <v>368</v>
      </c>
      <c r="Q244" s="92">
        <v>1</v>
      </c>
      <c r="R244" s="93"/>
      <c r="S244" s="93"/>
      <c r="T244" s="93">
        <v>1</v>
      </c>
      <c r="U244" s="93"/>
      <c r="V244" s="93"/>
      <c r="W244" s="93">
        <v>1</v>
      </c>
      <c r="X244" s="93"/>
      <c r="Y244" s="75"/>
      <c r="Z244" s="69" t="s">
        <v>518</v>
      </c>
      <c r="AA244" s="59" t="s">
        <v>373</v>
      </c>
      <c r="AB244" s="78" t="s">
        <v>308</v>
      </c>
      <c r="AC244" s="12" t="s">
        <v>358</v>
      </c>
      <c r="AD244" s="15" t="s">
        <v>368</v>
      </c>
      <c r="AE244" s="84"/>
      <c r="AF244" s="84">
        <v>1</v>
      </c>
      <c r="AG244" s="84"/>
      <c r="AH244" s="84"/>
      <c r="AI244" s="84"/>
      <c r="AJ244" s="84"/>
      <c r="AK244" s="84"/>
      <c r="AL244" s="84"/>
      <c r="AM244" s="85"/>
    </row>
    <row r="245" spans="1:39" ht="12" customHeight="1">
      <c r="A245" s="10">
        <v>239</v>
      </c>
      <c r="B245" s="98" t="s">
        <v>109</v>
      </c>
      <c r="C245" s="98" t="s">
        <v>71</v>
      </c>
      <c r="D245" s="11" t="s">
        <v>52</v>
      </c>
      <c r="E245" s="11" t="s">
        <v>304</v>
      </c>
      <c r="F245" s="12" t="s">
        <v>48</v>
      </c>
      <c r="G245" s="12" t="s">
        <v>510</v>
      </c>
      <c r="H245" s="12" t="s">
        <v>306</v>
      </c>
      <c r="I245" s="11" t="s">
        <v>504</v>
      </c>
      <c r="J245" s="11" t="str">
        <f>"12-16h"</f>
        <v>12-16h</v>
      </c>
      <c r="K245" s="12" t="s">
        <v>513</v>
      </c>
      <c r="L245" s="69" t="s">
        <v>520</v>
      </c>
      <c r="M245" s="59" t="s">
        <v>373</v>
      </c>
      <c r="N245" s="78" t="s">
        <v>308</v>
      </c>
      <c r="O245" s="12" t="s">
        <v>358</v>
      </c>
      <c r="P245" s="15" t="s">
        <v>370</v>
      </c>
      <c r="Q245" s="92"/>
      <c r="R245" s="93">
        <v>1</v>
      </c>
      <c r="S245" s="93"/>
      <c r="T245" s="93"/>
      <c r="U245" s="93"/>
      <c r="V245" s="93"/>
      <c r="W245" s="93"/>
      <c r="X245" s="93"/>
      <c r="Y245" s="75"/>
      <c r="Z245" s="69" t="s">
        <v>520</v>
      </c>
      <c r="AA245" s="59" t="s">
        <v>373</v>
      </c>
      <c r="AB245" s="78" t="s">
        <v>308</v>
      </c>
      <c r="AC245" s="12" t="s">
        <v>358</v>
      </c>
      <c r="AD245" s="15" t="s">
        <v>370</v>
      </c>
      <c r="AE245" s="84"/>
      <c r="AF245" s="84">
        <v>1</v>
      </c>
      <c r="AG245" s="84"/>
      <c r="AH245" s="84"/>
      <c r="AI245" s="84"/>
      <c r="AJ245" s="84"/>
      <c r="AK245" s="84"/>
      <c r="AL245" s="84"/>
      <c r="AM245" s="85"/>
    </row>
    <row r="246" spans="1:39" ht="12" customHeight="1">
      <c r="A246" s="10">
        <v>240</v>
      </c>
      <c r="B246" s="98" t="s">
        <v>290</v>
      </c>
      <c r="C246" s="98" t="s">
        <v>281</v>
      </c>
      <c r="D246" s="11" t="s">
        <v>51</v>
      </c>
      <c r="E246" s="11" t="s">
        <v>303</v>
      </c>
      <c r="F246" s="12" t="s">
        <v>48</v>
      </c>
      <c r="G246" s="11" t="s">
        <v>511</v>
      </c>
      <c r="H246" s="12" t="s">
        <v>307</v>
      </c>
      <c r="I246" s="11" t="s">
        <v>504</v>
      </c>
      <c r="J246" s="12" t="str">
        <f>"≥17h"</f>
        <v>≥17h</v>
      </c>
      <c r="K246" s="12" t="s">
        <v>513</v>
      </c>
      <c r="L246" s="69" t="s">
        <v>519</v>
      </c>
      <c r="M246" s="59" t="s">
        <v>373</v>
      </c>
      <c r="N246" s="78" t="s">
        <v>308</v>
      </c>
      <c r="O246" s="12" t="s">
        <v>358</v>
      </c>
      <c r="P246" s="15" t="s">
        <v>368</v>
      </c>
      <c r="Q246" s="92"/>
      <c r="R246" s="93"/>
      <c r="S246" s="93"/>
      <c r="T246" s="93">
        <v>1</v>
      </c>
      <c r="U246" s="93"/>
      <c r="V246" s="93"/>
      <c r="W246" s="93"/>
      <c r="X246" s="93"/>
      <c r="Y246" s="75"/>
      <c r="Z246" s="69" t="s">
        <v>519</v>
      </c>
      <c r="AA246" s="59" t="s">
        <v>373</v>
      </c>
      <c r="AB246" s="78" t="s">
        <v>308</v>
      </c>
      <c r="AC246" s="12" t="s">
        <v>358</v>
      </c>
      <c r="AD246" s="15" t="s">
        <v>368</v>
      </c>
      <c r="AE246" s="84">
        <v>1</v>
      </c>
      <c r="AF246" s="84"/>
      <c r="AG246" s="84"/>
      <c r="AH246" s="84"/>
      <c r="AI246" s="84"/>
      <c r="AJ246" s="84"/>
      <c r="AK246" s="84"/>
      <c r="AL246" s="84"/>
      <c r="AM246" s="85"/>
    </row>
    <row r="247" spans="1:39" ht="12" customHeight="1">
      <c r="A247" s="10">
        <v>241</v>
      </c>
      <c r="B247" s="98" t="s">
        <v>70</v>
      </c>
      <c r="C247" s="98" t="s">
        <v>71</v>
      </c>
      <c r="D247" s="11" t="s">
        <v>51</v>
      </c>
      <c r="E247" s="11" t="s">
        <v>303</v>
      </c>
      <c r="F247" s="12" t="s">
        <v>48</v>
      </c>
      <c r="G247" s="12" t="s">
        <v>310</v>
      </c>
      <c r="H247" s="12" t="s">
        <v>306</v>
      </c>
      <c r="I247" s="103" t="s">
        <v>504</v>
      </c>
      <c r="J247" s="11" t="str">
        <f>"12-16h"</f>
        <v>12-16h</v>
      </c>
      <c r="K247" s="12" t="s">
        <v>513</v>
      </c>
      <c r="L247" s="69" t="s">
        <v>520</v>
      </c>
      <c r="M247" s="59" t="s">
        <v>371</v>
      </c>
      <c r="N247" s="78" t="s">
        <v>308</v>
      </c>
      <c r="O247" s="12" t="s">
        <v>358</v>
      </c>
      <c r="P247" s="15" t="s">
        <v>368</v>
      </c>
      <c r="Q247" s="92"/>
      <c r="R247" s="93">
        <v>1</v>
      </c>
      <c r="S247" s="93"/>
      <c r="T247" s="93">
        <v>1</v>
      </c>
      <c r="U247" s="93"/>
      <c r="V247" s="93"/>
      <c r="W247" s="93"/>
      <c r="X247" s="93"/>
      <c r="Y247" s="75"/>
      <c r="Z247" s="69" t="s">
        <v>520</v>
      </c>
      <c r="AA247" s="59" t="s">
        <v>371</v>
      </c>
      <c r="AB247" s="78" t="s">
        <v>308</v>
      </c>
      <c r="AC247" s="12" t="s">
        <v>358</v>
      </c>
      <c r="AD247" s="15" t="s">
        <v>368</v>
      </c>
      <c r="AE247" s="84"/>
      <c r="AF247" s="84">
        <v>1</v>
      </c>
      <c r="AG247" s="84"/>
      <c r="AH247" s="84"/>
      <c r="AI247" s="84"/>
      <c r="AJ247" s="84"/>
      <c r="AK247" s="84"/>
      <c r="AL247" s="84"/>
      <c r="AM247" s="85"/>
    </row>
    <row r="248" spans="1:39" ht="12" customHeight="1">
      <c r="A248" s="10">
        <v>242</v>
      </c>
      <c r="B248" s="98" t="s">
        <v>110</v>
      </c>
      <c r="C248" s="98" t="s">
        <v>71</v>
      </c>
      <c r="D248" s="11" t="s">
        <v>51</v>
      </c>
      <c r="E248" s="11" t="s">
        <v>303</v>
      </c>
      <c r="F248" s="12" t="s">
        <v>50</v>
      </c>
      <c r="G248" s="11" t="s">
        <v>511</v>
      </c>
      <c r="H248" s="12" t="s">
        <v>308</v>
      </c>
      <c r="I248" s="103" t="s">
        <v>504</v>
      </c>
      <c r="J248" s="12" t="str">
        <f t="shared" ref="J248:J253" si="11">"≥17h"</f>
        <v>≥17h</v>
      </c>
      <c r="K248" s="12" t="s">
        <v>47</v>
      </c>
      <c r="L248" s="69" t="s">
        <v>520</v>
      </c>
      <c r="M248" s="59" t="s">
        <v>374</v>
      </c>
      <c r="N248" s="78" t="s">
        <v>308</v>
      </c>
      <c r="O248" s="12" t="s">
        <v>358</v>
      </c>
      <c r="P248" s="15" t="s">
        <v>368</v>
      </c>
      <c r="Q248" s="92"/>
      <c r="R248" s="93"/>
      <c r="S248" s="93"/>
      <c r="T248" s="93">
        <v>1</v>
      </c>
      <c r="U248" s="93"/>
      <c r="V248" s="93"/>
      <c r="W248" s="93"/>
      <c r="X248" s="93"/>
      <c r="Y248" s="75"/>
      <c r="Z248" s="69" t="s">
        <v>520</v>
      </c>
      <c r="AA248" s="59" t="s">
        <v>374</v>
      </c>
      <c r="AB248" s="78" t="s">
        <v>308</v>
      </c>
      <c r="AC248" s="12" t="s">
        <v>358</v>
      </c>
      <c r="AD248" s="15" t="s">
        <v>368</v>
      </c>
      <c r="AE248" s="84">
        <v>1</v>
      </c>
      <c r="AF248" s="84"/>
      <c r="AG248" s="84"/>
      <c r="AH248" s="84"/>
      <c r="AI248" s="84"/>
      <c r="AJ248" s="84"/>
      <c r="AK248" s="84"/>
      <c r="AL248" s="84"/>
      <c r="AM248" s="85"/>
    </row>
    <row r="249" spans="1:39" ht="12" customHeight="1">
      <c r="A249" s="10">
        <v>243</v>
      </c>
      <c r="B249" s="98" t="s">
        <v>82</v>
      </c>
      <c r="C249" s="98" t="s">
        <v>82</v>
      </c>
      <c r="D249" s="11" t="s">
        <v>25</v>
      </c>
      <c r="E249" s="11" t="s">
        <v>303</v>
      </c>
      <c r="F249" s="12" t="s">
        <v>48</v>
      </c>
      <c r="G249" s="12" t="s">
        <v>510</v>
      </c>
      <c r="H249" s="12" t="s">
        <v>308</v>
      </c>
      <c r="I249" s="11" t="s">
        <v>507</v>
      </c>
      <c r="J249" s="12" t="str">
        <f t="shared" si="11"/>
        <v>≥17h</v>
      </c>
      <c r="K249" s="12" t="s">
        <v>512</v>
      </c>
      <c r="L249" s="69" t="s">
        <v>518</v>
      </c>
      <c r="M249" s="59" t="s">
        <v>338</v>
      </c>
      <c r="N249" s="78" t="s">
        <v>367</v>
      </c>
      <c r="O249" s="12" t="s">
        <v>358</v>
      </c>
      <c r="P249" s="15" t="s">
        <v>368</v>
      </c>
      <c r="Q249" s="92"/>
      <c r="R249" s="93"/>
      <c r="S249" s="93"/>
      <c r="T249" s="93">
        <v>1</v>
      </c>
      <c r="U249" s="93"/>
      <c r="V249" s="93"/>
      <c r="W249" s="93"/>
      <c r="X249" s="93"/>
      <c r="Y249" s="75">
        <v>1</v>
      </c>
      <c r="Z249" s="69" t="s">
        <v>518</v>
      </c>
      <c r="AA249" s="59" t="s">
        <v>338</v>
      </c>
      <c r="AB249" s="78" t="s">
        <v>367</v>
      </c>
      <c r="AC249" s="12" t="s">
        <v>358</v>
      </c>
      <c r="AD249" s="15" t="s">
        <v>368</v>
      </c>
      <c r="AE249" s="84"/>
      <c r="AF249" s="84">
        <v>1</v>
      </c>
      <c r="AG249" s="84"/>
      <c r="AH249" s="84"/>
      <c r="AI249" s="84"/>
      <c r="AJ249" s="84"/>
      <c r="AK249" s="84"/>
      <c r="AL249" s="84"/>
      <c r="AM249" s="85"/>
    </row>
    <row r="250" spans="1:39" ht="12" customHeight="1">
      <c r="A250" s="10">
        <v>244</v>
      </c>
      <c r="B250" s="98" t="s">
        <v>112</v>
      </c>
      <c r="C250" s="98" t="s">
        <v>71</v>
      </c>
      <c r="D250" s="11" t="s">
        <v>51</v>
      </c>
      <c r="E250" s="11" t="s">
        <v>304</v>
      </c>
      <c r="F250" s="12" t="s">
        <v>50</v>
      </c>
      <c r="G250" s="12" t="s">
        <v>310</v>
      </c>
      <c r="H250" s="12" t="s">
        <v>306</v>
      </c>
      <c r="I250" s="103" t="s">
        <v>505</v>
      </c>
      <c r="J250" s="12" t="str">
        <f t="shared" si="11"/>
        <v>≥17h</v>
      </c>
      <c r="K250" s="12" t="s">
        <v>513</v>
      </c>
      <c r="L250" s="69" t="s">
        <v>520</v>
      </c>
      <c r="M250" s="59" t="s">
        <v>371</v>
      </c>
      <c r="N250" s="78" t="s">
        <v>308</v>
      </c>
      <c r="O250" s="12" t="s">
        <v>358</v>
      </c>
      <c r="P250" s="15" t="s">
        <v>368</v>
      </c>
      <c r="Q250" s="92"/>
      <c r="R250" s="93"/>
      <c r="S250" s="93"/>
      <c r="T250" s="93"/>
      <c r="U250" s="93"/>
      <c r="V250" s="93"/>
      <c r="W250" s="93">
        <v>1</v>
      </c>
      <c r="X250" s="93"/>
      <c r="Y250" s="75"/>
      <c r="Z250" s="69" t="s">
        <v>520</v>
      </c>
      <c r="AA250" s="59" t="s">
        <v>371</v>
      </c>
      <c r="AB250" s="78" t="s">
        <v>308</v>
      </c>
      <c r="AC250" s="12" t="s">
        <v>358</v>
      </c>
      <c r="AD250" s="15" t="s">
        <v>368</v>
      </c>
      <c r="AE250" s="84"/>
      <c r="AF250" s="84"/>
      <c r="AG250" s="84">
        <v>1</v>
      </c>
      <c r="AH250" s="84"/>
      <c r="AI250" s="84"/>
      <c r="AJ250" s="84"/>
      <c r="AK250" s="84"/>
      <c r="AL250" s="84"/>
      <c r="AM250" s="85"/>
    </row>
    <row r="251" spans="1:39" ht="12" customHeight="1">
      <c r="A251" s="10">
        <v>245</v>
      </c>
      <c r="B251" s="98" t="s">
        <v>284</v>
      </c>
      <c r="C251" s="98" t="s">
        <v>281</v>
      </c>
      <c r="D251" s="11" t="s">
        <v>52</v>
      </c>
      <c r="E251" s="11" t="s">
        <v>304</v>
      </c>
      <c r="F251" s="12" t="s">
        <v>49</v>
      </c>
      <c r="G251" s="11" t="s">
        <v>511</v>
      </c>
      <c r="H251" s="12" t="s">
        <v>307</v>
      </c>
      <c r="I251" s="11" t="s">
        <v>504</v>
      </c>
      <c r="J251" s="12" t="str">
        <f t="shared" si="11"/>
        <v>≥17h</v>
      </c>
      <c r="K251" s="12" t="s">
        <v>512</v>
      </c>
      <c r="L251" s="69" t="s">
        <v>519</v>
      </c>
      <c r="M251" s="59" t="s">
        <v>373</v>
      </c>
      <c r="N251" s="78" t="s">
        <v>308</v>
      </c>
      <c r="O251" s="12" t="s">
        <v>358</v>
      </c>
      <c r="P251" s="15" t="s">
        <v>370</v>
      </c>
      <c r="Q251" s="92"/>
      <c r="R251" s="93">
        <v>1</v>
      </c>
      <c r="S251" s="93"/>
      <c r="T251" s="93"/>
      <c r="U251" s="93"/>
      <c r="V251" s="93"/>
      <c r="W251" s="93"/>
      <c r="X251" s="93"/>
      <c r="Y251" s="75"/>
      <c r="Z251" s="69" t="s">
        <v>519</v>
      </c>
      <c r="AA251" s="59" t="s">
        <v>373</v>
      </c>
      <c r="AB251" s="78" t="s">
        <v>308</v>
      </c>
      <c r="AC251" s="12" t="s">
        <v>358</v>
      </c>
      <c r="AD251" s="15" t="s">
        <v>370</v>
      </c>
      <c r="AE251" s="84"/>
      <c r="AF251" s="84">
        <v>1</v>
      </c>
      <c r="AG251" s="84"/>
      <c r="AH251" s="84"/>
      <c r="AI251" s="84"/>
      <c r="AJ251" s="84"/>
      <c r="AK251" s="84"/>
      <c r="AL251" s="84"/>
      <c r="AM251" s="85"/>
    </row>
    <row r="252" spans="1:39" ht="12" customHeight="1">
      <c r="A252" s="10">
        <v>246</v>
      </c>
      <c r="B252" s="98" t="s">
        <v>189</v>
      </c>
      <c r="C252" s="98" t="s">
        <v>189</v>
      </c>
      <c r="D252" s="11" t="s">
        <v>52</v>
      </c>
      <c r="E252" s="11" t="s">
        <v>304</v>
      </c>
      <c r="F252" s="12" t="s">
        <v>49</v>
      </c>
      <c r="G252" s="12" t="s">
        <v>310</v>
      </c>
      <c r="H252" s="12" t="s">
        <v>306</v>
      </c>
      <c r="I252" s="103" t="s">
        <v>505</v>
      </c>
      <c r="J252" s="12" t="str">
        <f t="shared" si="11"/>
        <v>≥17h</v>
      </c>
      <c r="K252" s="12" t="s">
        <v>512</v>
      </c>
      <c r="L252" s="69" t="s">
        <v>519</v>
      </c>
      <c r="M252" s="59" t="s">
        <v>373</v>
      </c>
      <c r="N252" s="78" t="s">
        <v>367</v>
      </c>
      <c r="O252" s="12" t="s">
        <v>358</v>
      </c>
      <c r="P252" s="15" t="s">
        <v>368</v>
      </c>
      <c r="Q252" s="92"/>
      <c r="R252" s="93"/>
      <c r="S252" s="93"/>
      <c r="T252" s="93">
        <v>1</v>
      </c>
      <c r="U252" s="93"/>
      <c r="V252" s="93"/>
      <c r="W252" s="93"/>
      <c r="X252" s="93"/>
      <c r="Y252" s="75"/>
      <c r="Z252" s="69" t="s">
        <v>519</v>
      </c>
      <c r="AA252" s="59" t="s">
        <v>373</v>
      </c>
      <c r="AB252" s="78" t="s">
        <v>367</v>
      </c>
      <c r="AC252" s="12" t="s">
        <v>358</v>
      </c>
      <c r="AD252" s="15" t="s">
        <v>368</v>
      </c>
      <c r="AE252" s="84"/>
      <c r="AF252" s="84">
        <v>1</v>
      </c>
      <c r="AG252" s="84"/>
      <c r="AH252" s="84"/>
      <c r="AI252" s="84"/>
      <c r="AJ252" s="84"/>
      <c r="AK252" s="84"/>
      <c r="AL252" s="84"/>
      <c r="AM252" s="85"/>
    </row>
    <row r="253" spans="1:39" ht="12" customHeight="1">
      <c r="A253" s="10">
        <v>247</v>
      </c>
      <c r="B253" s="98" t="s">
        <v>73</v>
      </c>
      <c r="C253" s="98" t="s">
        <v>72</v>
      </c>
      <c r="D253" s="11" t="s">
        <v>51</v>
      </c>
      <c r="E253" s="11" t="s">
        <v>304</v>
      </c>
      <c r="F253" s="12" t="s">
        <v>50</v>
      </c>
      <c r="G253" s="11" t="s">
        <v>511</v>
      </c>
      <c r="H253" s="12" t="s">
        <v>307</v>
      </c>
      <c r="I253" s="103" t="s">
        <v>504</v>
      </c>
      <c r="J253" s="12" t="str">
        <f t="shared" si="11"/>
        <v>≥17h</v>
      </c>
      <c r="K253" s="12" t="s">
        <v>513</v>
      </c>
      <c r="L253" s="69" t="s">
        <v>519</v>
      </c>
      <c r="M253" s="59" t="s">
        <v>374</v>
      </c>
      <c r="N253" s="78" t="s">
        <v>308</v>
      </c>
      <c r="O253" s="12" t="s">
        <v>358</v>
      </c>
      <c r="P253" s="15" t="s">
        <v>368</v>
      </c>
      <c r="Q253" s="92"/>
      <c r="R253" s="93"/>
      <c r="S253" s="93">
        <v>1</v>
      </c>
      <c r="T253" s="93"/>
      <c r="U253" s="93"/>
      <c r="V253" s="93"/>
      <c r="W253" s="93">
        <v>1</v>
      </c>
      <c r="X253" s="93">
        <v>1</v>
      </c>
      <c r="Y253" s="75"/>
      <c r="Z253" s="69" t="s">
        <v>519</v>
      </c>
      <c r="AA253" s="59" t="s">
        <v>374</v>
      </c>
      <c r="AB253" s="78" t="s">
        <v>308</v>
      </c>
      <c r="AC253" s="12" t="s">
        <v>358</v>
      </c>
      <c r="AD253" s="15" t="s">
        <v>368</v>
      </c>
      <c r="AE253" s="84"/>
      <c r="AF253" s="84"/>
      <c r="AG253" s="84"/>
      <c r="AH253" s="84"/>
      <c r="AI253" s="84"/>
      <c r="AJ253" s="84"/>
      <c r="AK253" s="84">
        <v>1</v>
      </c>
      <c r="AL253" s="84"/>
      <c r="AM253" s="85"/>
    </row>
    <row r="254" spans="1:39" ht="12" customHeight="1">
      <c r="A254" s="10">
        <v>248</v>
      </c>
      <c r="B254" s="98" t="s">
        <v>113</v>
      </c>
      <c r="C254" s="98" t="s">
        <v>71</v>
      </c>
      <c r="D254" s="11" t="s">
        <v>51</v>
      </c>
      <c r="E254" s="11" t="s">
        <v>304</v>
      </c>
      <c r="F254" s="12" t="s">
        <v>50</v>
      </c>
      <c r="G254" s="12" t="s">
        <v>310</v>
      </c>
      <c r="H254" s="12" t="s">
        <v>306</v>
      </c>
      <c r="I254" s="103" t="s">
        <v>504</v>
      </c>
      <c r="J254" s="11" t="str">
        <f>"12-16h"</f>
        <v>12-16h</v>
      </c>
      <c r="K254" s="12" t="s">
        <v>512</v>
      </c>
      <c r="L254" s="69" t="s">
        <v>520</v>
      </c>
      <c r="M254" s="59" t="s">
        <v>373</v>
      </c>
      <c r="N254" s="78" t="s">
        <v>308</v>
      </c>
      <c r="O254" s="12" t="s">
        <v>358</v>
      </c>
      <c r="P254" s="15" t="s">
        <v>368</v>
      </c>
      <c r="Q254" s="92"/>
      <c r="R254" s="93"/>
      <c r="S254" s="93">
        <v>1</v>
      </c>
      <c r="T254" s="93">
        <v>1</v>
      </c>
      <c r="U254" s="93"/>
      <c r="V254" s="93"/>
      <c r="W254" s="93">
        <v>1</v>
      </c>
      <c r="X254" s="93"/>
      <c r="Y254" s="75"/>
      <c r="Z254" s="69" t="s">
        <v>520</v>
      </c>
      <c r="AA254" s="59" t="s">
        <v>373</v>
      </c>
      <c r="AB254" s="78" t="s">
        <v>308</v>
      </c>
      <c r="AC254" s="12" t="s">
        <v>358</v>
      </c>
      <c r="AD254" s="15" t="s">
        <v>368</v>
      </c>
      <c r="AE254" s="84"/>
      <c r="AF254" s="84">
        <v>1</v>
      </c>
      <c r="AG254" s="84"/>
      <c r="AH254" s="84"/>
      <c r="AI254" s="84"/>
      <c r="AJ254" s="84"/>
      <c r="AK254" s="84"/>
      <c r="AL254" s="84"/>
      <c r="AM254" s="85"/>
    </row>
    <row r="255" spans="1:39" ht="12" customHeight="1">
      <c r="A255" s="10">
        <v>249</v>
      </c>
      <c r="B255" s="98" t="s">
        <v>192</v>
      </c>
      <c r="C255" s="98" t="s">
        <v>191</v>
      </c>
      <c r="D255" s="11" t="s">
        <v>52</v>
      </c>
      <c r="E255" s="11" t="s">
        <v>303</v>
      </c>
      <c r="F255" s="12" t="s">
        <v>49</v>
      </c>
      <c r="G255" s="12" t="s">
        <v>510</v>
      </c>
      <c r="H255" s="12" t="s">
        <v>306</v>
      </c>
      <c r="I255" s="103" t="s">
        <v>504</v>
      </c>
      <c r="J255" s="12" t="str">
        <f>"≥17h"</f>
        <v>≥17h</v>
      </c>
      <c r="K255" s="12" t="s">
        <v>512</v>
      </c>
      <c r="L255" s="69" t="s">
        <v>519</v>
      </c>
      <c r="M255" s="59" t="s">
        <v>373</v>
      </c>
      <c r="N255" s="78" t="s">
        <v>367</v>
      </c>
      <c r="O255" s="12" t="s">
        <v>358</v>
      </c>
      <c r="P255" s="15" t="s">
        <v>368</v>
      </c>
      <c r="Q255" s="92"/>
      <c r="R255" s="93"/>
      <c r="S255" s="93"/>
      <c r="T255" s="93">
        <v>1</v>
      </c>
      <c r="U255" s="93"/>
      <c r="V255" s="93"/>
      <c r="W255" s="93"/>
      <c r="X255" s="93"/>
      <c r="Y255" s="75"/>
      <c r="Z255" s="69" t="s">
        <v>519</v>
      </c>
      <c r="AA255" s="59" t="s">
        <v>373</v>
      </c>
      <c r="AB255" s="78" t="s">
        <v>367</v>
      </c>
      <c r="AC255" s="12" t="s">
        <v>358</v>
      </c>
      <c r="AD255" s="15" t="s">
        <v>368</v>
      </c>
      <c r="AE255" s="84"/>
      <c r="AF255" s="84">
        <v>1</v>
      </c>
      <c r="AG255" s="84"/>
      <c r="AH255" s="84"/>
      <c r="AI255" s="84"/>
      <c r="AJ255" s="84"/>
      <c r="AK255" s="84"/>
      <c r="AL255" s="84"/>
      <c r="AM255" s="85"/>
    </row>
    <row r="256" spans="1:39" ht="12" customHeight="1">
      <c r="A256" s="10">
        <v>250</v>
      </c>
      <c r="B256" s="98" t="s">
        <v>73</v>
      </c>
      <c r="C256" s="98" t="s">
        <v>72</v>
      </c>
      <c r="D256" s="11" t="s">
        <v>51</v>
      </c>
      <c r="E256" s="11" t="s">
        <v>304</v>
      </c>
      <c r="F256" s="12" t="s">
        <v>49</v>
      </c>
      <c r="G256" s="11" t="s">
        <v>511</v>
      </c>
      <c r="H256" s="12" t="s">
        <v>308</v>
      </c>
      <c r="I256" s="103" t="s">
        <v>505</v>
      </c>
      <c r="J256" s="12" t="str">
        <f>"≥17h"</f>
        <v>≥17h</v>
      </c>
      <c r="K256" s="12" t="s">
        <v>512</v>
      </c>
      <c r="L256" s="69" t="s">
        <v>519</v>
      </c>
      <c r="M256" s="59" t="s">
        <v>374</v>
      </c>
      <c r="N256" s="78" t="s">
        <v>308</v>
      </c>
      <c r="O256" s="12" t="s">
        <v>358</v>
      </c>
      <c r="P256" s="15" t="s">
        <v>368</v>
      </c>
      <c r="Q256" s="92"/>
      <c r="R256" s="93"/>
      <c r="S256" s="93">
        <v>1</v>
      </c>
      <c r="T256" s="93">
        <v>1</v>
      </c>
      <c r="U256" s="93"/>
      <c r="V256" s="93"/>
      <c r="W256" s="93"/>
      <c r="X256" s="93"/>
      <c r="Y256" s="75"/>
      <c r="Z256" s="69" t="s">
        <v>519</v>
      </c>
      <c r="AA256" s="59" t="s">
        <v>374</v>
      </c>
      <c r="AB256" s="78" t="s">
        <v>308</v>
      </c>
      <c r="AC256" s="12" t="s">
        <v>358</v>
      </c>
      <c r="AD256" s="15" t="s">
        <v>368</v>
      </c>
      <c r="AE256" s="84">
        <v>1</v>
      </c>
      <c r="AF256" s="84"/>
      <c r="AG256" s="84"/>
      <c r="AH256" s="84"/>
      <c r="AI256" s="84"/>
      <c r="AJ256" s="84"/>
      <c r="AK256" s="84"/>
      <c r="AL256" s="84"/>
      <c r="AM256" s="85">
        <v>1</v>
      </c>
    </row>
    <row r="257" spans="1:39" ht="12" customHeight="1">
      <c r="A257" s="10">
        <v>251</v>
      </c>
      <c r="B257" s="98" t="s">
        <v>82</v>
      </c>
      <c r="C257" s="98" t="s">
        <v>82</v>
      </c>
      <c r="D257" s="11" t="s">
        <v>51</v>
      </c>
      <c r="E257" s="11" t="s">
        <v>304</v>
      </c>
      <c r="F257" s="12" t="s">
        <v>49</v>
      </c>
      <c r="G257" s="11" t="s">
        <v>511</v>
      </c>
      <c r="H257" s="12" t="s">
        <v>308</v>
      </c>
      <c r="I257" s="11" t="s">
        <v>507</v>
      </c>
      <c r="J257" s="12" t="str">
        <f>"≥17h"</f>
        <v>≥17h</v>
      </c>
      <c r="K257" s="12" t="s">
        <v>47</v>
      </c>
      <c r="L257" s="69" t="s">
        <v>518</v>
      </c>
      <c r="M257" s="59" t="s">
        <v>373</v>
      </c>
      <c r="N257" s="78" t="s">
        <v>308</v>
      </c>
      <c r="O257" s="12" t="s">
        <v>358</v>
      </c>
      <c r="P257" s="15" t="s">
        <v>368</v>
      </c>
      <c r="Q257" s="92"/>
      <c r="R257" s="93"/>
      <c r="S257" s="93">
        <v>1</v>
      </c>
      <c r="T257" s="93">
        <v>1</v>
      </c>
      <c r="U257" s="93"/>
      <c r="V257" s="93"/>
      <c r="W257" s="93"/>
      <c r="X257" s="93"/>
      <c r="Y257" s="75"/>
      <c r="Z257" s="69" t="s">
        <v>518</v>
      </c>
      <c r="AA257" s="59" t="s">
        <v>373</v>
      </c>
      <c r="AB257" s="78" t="s">
        <v>308</v>
      </c>
      <c r="AC257" s="12" t="s">
        <v>358</v>
      </c>
      <c r="AD257" s="15" t="s">
        <v>368</v>
      </c>
      <c r="AE257" s="84"/>
      <c r="AF257" s="84"/>
      <c r="AG257" s="84"/>
      <c r="AH257" s="84"/>
      <c r="AI257" s="84"/>
      <c r="AJ257" s="84"/>
      <c r="AK257" s="84"/>
      <c r="AL257" s="84"/>
      <c r="AM257" s="85">
        <v>1</v>
      </c>
    </row>
    <row r="258" spans="1:39" ht="12" customHeight="1">
      <c r="A258" s="10">
        <v>252</v>
      </c>
      <c r="B258" s="98" t="s">
        <v>113</v>
      </c>
      <c r="C258" s="98" t="s">
        <v>71</v>
      </c>
      <c r="D258" s="11" t="s">
        <v>51</v>
      </c>
      <c r="E258" s="11" t="s">
        <v>303</v>
      </c>
      <c r="F258" s="12" t="s">
        <v>50</v>
      </c>
      <c r="G258" s="12" t="s">
        <v>310</v>
      </c>
      <c r="H258" s="12" t="s">
        <v>306</v>
      </c>
      <c r="I258" s="103" t="s">
        <v>504</v>
      </c>
      <c r="J258" s="12" t="str">
        <f>"≥17h"</f>
        <v>≥17h</v>
      </c>
      <c r="K258" s="12" t="s">
        <v>513</v>
      </c>
      <c r="L258" s="69" t="s">
        <v>520</v>
      </c>
      <c r="M258" s="59" t="s">
        <v>373</v>
      </c>
      <c r="N258" s="78" t="s">
        <v>308</v>
      </c>
      <c r="O258" s="12" t="s">
        <v>358</v>
      </c>
      <c r="P258" s="15" t="s">
        <v>368</v>
      </c>
      <c r="Q258" s="92"/>
      <c r="R258" s="93">
        <v>1</v>
      </c>
      <c r="S258" s="93"/>
      <c r="T258" s="93">
        <v>1</v>
      </c>
      <c r="U258" s="93"/>
      <c r="V258" s="93"/>
      <c r="W258" s="93"/>
      <c r="X258" s="93"/>
      <c r="Y258" s="75"/>
      <c r="Z258" s="69" t="s">
        <v>520</v>
      </c>
      <c r="AA258" s="59" t="s">
        <v>373</v>
      </c>
      <c r="AB258" s="78" t="s">
        <v>308</v>
      </c>
      <c r="AC258" s="12" t="s">
        <v>358</v>
      </c>
      <c r="AD258" s="15" t="s">
        <v>368</v>
      </c>
      <c r="AE258" s="84"/>
      <c r="AF258" s="84">
        <v>1</v>
      </c>
      <c r="AG258" s="84"/>
      <c r="AH258" s="84"/>
      <c r="AI258" s="84"/>
      <c r="AJ258" s="84"/>
      <c r="AK258" s="84"/>
      <c r="AL258" s="84"/>
      <c r="AM258" s="85"/>
    </row>
    <row r="259" spans="1:39" ht="12" customHeight="1">
      <c r="A259" s="10">
        <v>253</v>
      </c>
      <c r="B259" s="98" t="s">
        <v>113</v>
      </c>
      <c r="C259" s="98" t="s">
        <v>71</v>
      </c>
      <c r="D259" s="11" t="s">
        <v>25</v>
      </c>
      <c r="E259" s="11" t="s">
        <v>304</v>
      </c>
      <c r="F259" s="12" t="s">
        <v>50</v>
      </c>
      <c r="G259" s="12" t="s">
        <v>310</v>
      </c>
      <c r="H259" s="12" t="s">
        <v>306</v>
      </c>
      <c r="I259" s="11" t="s">
        <v>504</v>
      </c>
      <c r="J259" s="12" t="str">
        <f>"≥17h"</f>
        <v>≥17h</v>
      </c>
      <c r="K259" s="12" t="s">
        <v>513</v>
      </c>
      <c r="L259" s="69" t="s">
        <v>520</v>
      </c>
      <c r="M259" s="59" t="s">
        <v>373</v>
      </c>
      <c r="N259" s="78" t="s">
        <v>308</v>
      </c>
      <c r="O259" s="12" t="s">
        <v>358</v>
      </c>
      <c r="P259" s="15" t="s">
        <v>370</v>
      </c>
      <c r="Q259" s="92"/>
      <c r="R259" s="93">
        <v>1</v>
      </c>
      <c r="S259" s="93"/>
      <c r="T259" s="93"/>
      <c r="U259" s="93"/>
      <c r="V259" s="93"/>
      <c r="W259" s="93"/>
      <c r="X259" s="93"/>
      <c r="Y259" s="75"/>
      <c r="Z259" s="69" t="s">
        <v>520</v>
      </c>
      <c r="AA259" s="59" t="s">
        <v>373</v>
      </c>
      <c r="AB259" s="78" t="s">
        <v>308</v>
      </c>
      <c r="AC259" s="12" t="s">
        <v>358</v>
      </c>
      <c r="AD259" s="15" t="s">
        <v>370</v>
      </c>
      <c r="AE259" s="84"/>
      <c r="AF259" s="84">
        <v>1</v>
      </c>
      <c r="AG259" s="84"/>
      <c r="AH259" s="84"/>
      <c r="AI259" s="84"/>
      <c r="AJ259" s="84"/>
      <c r="AK259" s="84"/>
      <c r="AL259" s="84"/>
      <c r="AM259" s="85"/>
    </row>
    <row r="260" spans="1:39" ht="12" customHeight="1">
      <c r="A260" s="10">
        <v>254</v>
      </c>
      <c r="B260" s="98" t="s">
        <v>284</v>
      </c>
      <c r="C260" s="98" t="s">
        <v>281</v>
      </c>
      <c r="D260" s="11" t="s">
        <v>52</v>
      </c>
      <c r="E260" s="11" t="s">
        <v>303</v>
      </c>
      <c r="F260" s="12" t="s">
        <v>49</v>
      </c>
      <c r="G260" s="11" t="s">
        <v>511</v>
      </c>
      <c r="H260" s="12" t="s">
        <v>307</v>
      </c>
      <c r="I260" s="11" t="s">
        <v>507</v>
      </c>
      <c r="J260" s="11" t="str">
        <f>"12-16h"</f>
        <v>12-16h</v>
      </c>
      <c r="K260" s="12" t="s">
        <v>512</v>
      </c>
      <c r="L260" s="69" t="s">
        <v>519</v>
      </c>
      <c r="M260" s="59" t="s">
        <v>373</v>
      </c>
      <c r="N260" s="78" t="s">
        <v>308</v>
      </c>
      <c r="O260" s="12" t="s">
        <v>358</v>
      </c>
      <c r="P260" s="15" t="s">
        <v>370</v>
      </c>
      <c r="Q260" s="92"/>
      <c r="R260" s="93">
        <v>1</v>
      </c>
      <c r="S260" s="93"/>
      <c r="T260" s="93"/>
      <c r="U260" s="93"/>
      <c r="V260" s="93"/>
      <c r="W260" s="93"/>
      <c r="X260" s="93"/>
      <c r="Y260" s="75"/>
      <c r="Z260" s="69" t="s">
        <v>519</v>
      </c>
      <c r="AA260" s="59" t="s">
        <v>373</v>
      </c>
      <c r="AB260" s="78" t="s">
        <v>308</v>
      </c>
      <c r="AC260" s="12" t="s">
        <v>358</v>
      </c>
      <c r="AD260" s="15" t="s">
        <v>370</v>
      </c>
      <c r="AE260" s="84"/>
      <c r="AF260" s="84"/>
      <c r="AG260" s="84"/>
      <c r="AH260" s="84"/>
      <c r="AI260" s="84"/>
      <c r="AJ260" s="84"/>
      <c r="AK260" s="84"/>
      <c r="AL260" s="84"/>
      <c r="AM260" s="85">
        <v>1</v>
      </c>
    </row>
    <row r="261" spans="1:39" ht="12" customHeight="1">
      <c r="A261" s="10">
        <v>255</v>
      </c>
      <c r="B261" s="98" t="s">
        <v>74</v>
      </c>
      <c r="C261" s="98" t="s">
        <v>75</v>
      </c>
      <c r="D261" s="11" t="s">
        <v>25</v>
      </c>
      <c r="E261" s="11" t="s">
        <v>304</v>
      </c>
      <c r="F261" s="12" t="s">
        <v>50</v>
      </c>
      <c r="G261" s="12" t="s">
        <v>310</v>
      </c>
      <c r="H261" s="12" t="s">
        <v>306</v>
      </c>
      <c r="I261" s="103" t="s">
        <v>505</v>
      </c>
      <c r="J261" s="12" t="str">
        <f t="shared" ref="J261:J268" si="12">"≥17h"</f>
        <v>≥17h</v>
      </c>
      <c r="K261" s="12" t="s">
        <v>513</v>
      </c>
      <c r="L261" s="69" t="s">
        <v>519</v>
      </c>
      <c r="M261" s="59" t="s">
        <v>373</v>
      </c>
      <c r="N261" s="78" t="s">
        <v>367</v>
      </c>
      <c r="O261" s="12" t="s">
        <v>358</v>
      </c>
      <c r="P261" s="15" t="s">
        <v>368</v>
      </c>
      <c r="Q261" s="92"/>
      <c r="R261" s="93"/>
      <c r="S261" s="93"/>
      <c r="T261" s="93">
        <v>1</v>
      </c>
      <c r="U261" s="93"/>
      <c r="V261" s="93"/>
      <c r="W261" s="93"/>
      <c r="X261" s="93">
        <v>1</v>
      </c>
      <c r="Y261" s="75"/>
      <c r="Z261" s="69" t="s">
        <v>519</v>
      </c>
      <c r="AA261" s="59" t="s">
        <v>373</v>
      </c>
      <c r="AB261" s="78" t="s">
        <v>367</v>
      </c>
      <c r="AC261" s="12" t="s">
        <v>358</v>
      </c>
      <c r="AD261" s="15" t="s">
        <v>368</v>
      </c>
      <c r="AE261" s="84"/>
      <c r="AF261" s="84">
        <v>1</v>
      </c>
      <c r="AG261" s="84"/>
      <c r="AH261" s="84"/>
      <c r="AI261" s="84"/>
      <c r="AJ261" s="84"/>
      <c r="AK261" s="84"/>
      <c r="AL261" s="84"/>
      <c r="AM261" s="85"/>
    </row>
    <row r="262" spans="1:39" ht="12" customHeight="1">
      <c r="A262" s="10">
        <v>256</v>
      </c>
      <c r="B262" s="98" t="s">
        <v>82</v>
      </c>
      <c r="C262" s="98" t="s">
        <v>82</v>
      </c>
      <c r="D262" s="11" t="s">
        <v>51</v>
      </c>
      <c r="E262" s="11" t="s">
        <v>303</v>
      </c>
      <c r="F262" s="12" t="s">
        <v>50</v>
      </c>
      <c r="G262" s="12" t="s">
        <v>510</v>
      </c>
      <c r="H262" s="12" t="s">
        <v>308</v>
      </c>
      <c r="I262" s="11" t="s">
        <v>507</v>
      </c>
      <c r="J262" s="12" t="str">
        <f t="shared" si="12"/>
        <v>≥17h</v>
      </c>
      <c r="K262" s="12" t="s">
        <v>512</v>
      </c>
      <c r="L262" s="69" t="s">
        <v>518</v>
      </c>
      <c r="M262" s="59" t="s">
        <v>372</v>
      </c>
      <c r="N262" s="78" t="s">
        <v>308</v>
      </c>
      <c r="O262" s="12" t="s">
        <v>358</v>
      </c>
      <c r="P262" s="15" t="s">
        <v>368</v>
      </c>
      <c r="Q262" s="92"/>
      <c r="R262" s="93"/>
      <c r="S262" s="93"/>
      <c r="T262" s="93">
        <v>1</v>
      </c>
      <c r="U262" s="93"/>
      <c r="V262" s="93"/>
      <c r="W262" s="93"/>
      <c r="X262" s="93"/>
      <c r="Y262" s="75"/>
      <c r="Z262" s="69" t="s">
        <v>518</v>
      </c>
      <c r="AA262" s="59" t="s">
        <v>372</v>
      </c>
      <c r="AB262" s="78" t="s">
        <v>308</v>
      </c>
      <c r="AC262" s="12" t="s">
        <v>358</v>
      </c>
      <c r="AD262" s="15" t="s">
        <v>368</v>
      </c>
      <c r="AE262" s="84"/>
      <c r="AF262" s="84">
        <v>1</v>
      </c>
      <c r="AG262" s="84"/>
      <c r="AH262" s="84"/>
      <c r="AI262" s="84"/>
      <c r="AJ262" s="84"/>
      <c r="AK262" s="84"/>
      <c r="AL262" s="84"/>
      <c r="AM262" s="85"/>
    </row>
    <row r="263" spans="1:39" ht="12" customHeight="1">
      <c r="A263" s="10">
        <v>257</v>
      </c>
      <c r="B263" s="98" t="s">
        <v>284</v>
      </c>
      <c r="C263" s="98" t="s">
        <v>281</v>
      </c>
      <c r="D263" s="11" t="s">
        <v>52</v>
      </c>
      <c r="E263" s="11" t="s">
        <v>304</v>
      </c>
      <c r="F263" s="12" t="s">
        <v>49</v>
      </c>
      <c r="G263" s="11" t="s">
        <v>511</v>
      </c>
      <c r="H263" s="12" t="s">
        <v>307</v>
      </c>
      <c r="I263" s="11" t="s">
        <v>504</v>
      </c>
      <c r="J263" s="12" t="str">
        <f t="shared" si="12"/>
        <v>≥17h</v>
      </c>
      <c r="K263" s="12" t="s">
        <v>512</v>
      </c>
      <c r="L263" s="69" t="s">
        <v>519</v>
      </c>
      <c r="M263" s="59" t="s">
        <v>373</v>
      </c>
      <c r="N263" s="78" t="s">
        <v>308</v>
      </c>
      <c r="O263" s="12" t="s">
        <v>358</v>
      </c>
      <c r="P263" s="15" t="s">
        <v>368</v>
      </c>
      <c r="Q263" s="92"/>
      <c r="R263" s="93"/>
      <c r="S263" s="93"/>
      <c r="T263" s="93"/>
      <c r="U263" s="93"/>
      <c r="V263" s="93"/>
      <c r="W263" s="93">
        <v>1</v>
      </c>
      <c r="X263" s="93"/>
      <c r="Y263" s="75"/>
      <c r="Z263" s="69" t="s">
        <v>519</v>
      </c>
      <c r="AA263" s="59" t="s">
        <v>373</v>
      </c>
      <c r="AB263" s="78" t="s">
        <v>308</v>
      </c>
      <c r="AC263" s="12" t="s">
        <v>358</v>
      </c>
      <c r="AD263" s="15" t="s">
        <v>368</v>
      </c>
      <c r="AE263" s="84">
        <v>1</v>
      </c>
      <c r="AF263" s="84"/>
      <c r="AG263" s="84"/>
      <c r="AH263" s="84"/>
      <c r="AI263" s="84"/>
      <c r="AJ263" s="84"/>
      <c r="AK263" s="84"/>
      <c r="AL263" s="84"/>
      <c r="AM263" s="85"/>
    </row>
    <row r="264" spans="1:39" ht="12" customHeight="1">
      <c r="A264" s="10">
        <v>258</v>
      </c>
      <c r="B264" s="98" t="s">
        <v>76</v>
      </c>
      <c r="C264" s="98" t="s">
        <v>75</v>
      </c>
      <c r="D264" s="11" t="s">
        <v>51</v>
      </c>
      <c r="E264" s="11" t="s">
        <v>304</v>
      </c>
      <c r="F264" s="12" t="s">
        <v>50</v>
      </c>
      <c r="G264" s="12" t="s">
        <v>310</v>
      </c>
      <c r="H264" s="12" t="s">
        <v>306</v>
      </c>
      <c r="I264" s="12" t="s">
        <v>505</v>
      </c>
      <c r="J264" s="12" t="str">
        <f t="shared" si="12"/>
        <v>≥17h</v>
      </c>
      <c r="K264" s="12" t="s">
        <v>512</v>
      </c>
      <c r="L264" s="69" t="s">
        <v>519</v>
      </c>
      <c r="M264" s="59" t="s">
        <v>373</v>
      </c>
      <c r="N264" s="78" t="s">
        <v>308</v>
      </c>
      <c r="O264" s="12" t="s">
        <v>358</v>
      </c>
      <c r="P264" s="15" t="s">
        <v>368</v>
      </c>
      <c r="Q264" s="92"/>
      <c r="R264" s="93">
        <v>1</v>
      </c>
      <c r="S264" s="93"/>
      <c r="T264" s="93"/>
      <c r="U264" s="93"/>
      <c r="V264" s="93"/>
      <c r="W264" s="93">
        <v>1</v>
      </c>
      <c r="X264" s="93"/>
      <c r="Y264" s="75"/>
      <c r="Z264" s="69" t="s">
        <v>519</v>
      </c>
      <c r="AA264" s="59" t="s">
        <v>373</v>
      </c>
      <c r="AB264" s="78" t="s">
        <v>308</v>
      </c>
      <c r="AC264" s="12" t="s">
        <v>358</v>
      </c>
      <c r="AD264" s="15" t="s">
        <v>368</v>
      </c>
      <c r="AE264" s="84">
        <v>1</v>
      </c>
      <c r="AF264" s="84"/>
      <c r="AG264" s="84"/>
      <c r="AH264" s="84"/>
      <c r="AI264" s="84"/>
      <c r="AJ264" s="84"/>
      <c r="AK264" s="84"/>
      <c r="AL264" s="84"/>
      <c r="AM264" s="85"/>
    </row>
    <row r="265" spans="1:39" ht="12" customHeight="1">
      <c r="A265" s="10">
        <v>259</v>
      </c>
      <c r="B265" s="98" t="s">
        <v>76</v>
      </c>
      <c r="C265" s="98" t="s">
        <v>75</v>
      </c>
      <c r="D265" s="11" t="s">
        <v>51</v>
      </c>
      <c r="E265" s="11" t="s">
        <v>304</v>
      </c>
      <c r="F265" s="12" t="s">
        <v>48</v>
      </c>
      <c r="G265" s="12" t="s">
        <v>510</v>
      </c>
      <c r="H265" s="12" t="s">
        <v>306</v>
      </c>
      <c r="I265" s="12" t="s">
        <v>505</v>
      </c>
      <c r="J265" s="12" t="str">
        <f t="shared" si="12"/>
        <v>≥17h</v>
      </c>
      <c r="K265" s="12" t="s">
        <v>513</v>
      </c>
      <c r="L265" s="69" t="s">
        <v>519</v>
      </c>
      <c r="M265" s="59" t="s">
        <v>373</v>
      </c>
      <c r="N265" s="78" t="s">
        <v>308</v>
      </c>
      <c r="O265" s="12" t="s">
        <v>358</v>
      </c>
      <c r="P265" s="15" t="s">
        <v>368</v>
      </c>
      <c r="Q265" s="92"/>
      <c r="R265" s="93"/>
      <c r="S265" s="93"/>
      <c r="T265" s="93">
        <v>1</v>
      </c>
      <c r="U265" s="93"/>
      <c r="V265" s="93"/>
      <c r="W265" s="93">
        <v>1</v>
      </c>
      <c r="X265" s="93"/>
      <c r="Y265" s="75"/>
      <c r="Z265" s="69" t="s">
        <v>519</v>
      </c>
      <c r="AA265" s="59" t="s">
        <v>373</v>
      </c>
      <c r="AB265" s="78" t="s">
        <v>308</v>
      </c>
      <c r="AC265" s="12" t="s">
        <v>358</v>
      </c>
      <c r="AD265" s="15" t="s">
        <v>368</v>
      </c>
      <c r="AE265" s="84"/>
      <c r="AF265" s="84">
        <v>1</v>
      </c>
      <c r="AG265" s="84"/>
      <c r="AH265" s="84"/>
      <c r="AI265" s="84"/>
      <c r="AJ265" s="84"/>
      <c r="AK265" s="84"/>
      <c r="AL265" s="84"/>
      <c r="AM265" s="85"/>
    </row>
    <row r="266" spans="1:39" ht="12" customHeight="1">
      <c r="A266" s="10">
        <v>260</v>
      </c>
      <c r="B266" s="98" t="s">
        <v>284</v>
      </c>
      <c r="C266" s="98" t="s">
        <v>281</v>
      </c>
      <c r="D266" s="11" t="s">
        <v>52</v>
      </c>
      <c r="E266" s="11" t="s">
        <v>304</v>
      </c>
      <c r="F266" s="12" t="s">
        <v>49</v>
      </c>
      <c r="G266" s="11" t="s">
        <v>511</v>
      </c>
      <c r="H266" s="12" t="s">
        <v>307</v>
      </c>
      <c r="I266" s="103" t="s">
        <v>505</v>
      </c>
      <c r="J266" s="12" t="str">
        <f t="shared" si="12"/>
        <v>≥17h</v>
      </c>
      <c r="K266" s="12" t="s">
        <v>47</v>
      </c>
      <c r="L266" s="69" t="s">
        <v>519</v>
      </c>
      <c r="M266" s="59" t="s">
        <v>374</v>
      </c>
      <c r="N266" s="78" t="s">
        <v>308</v>
      </c>
      <c r="O266" s="12" t="s">
        <v>358</v>
      </c>
      <c r="P266" s="15" t="s">
        <v>368</v>
      </c>
      <c r="Q266" s="92"/>
      <c r="R266" s="93"/>
      <c r="S266" s="93"/>
      <c r="T266" s="93"/>
      <c r="U266" s="93"/>
      <c r="V266" s="93"/>
      <c r="W266" s="93">
        <v>1</v>
      </c>
      <c r="X266" s="93"/>
      <c r="Y266" s="75"/>
      <c r="Z266" s="69" t="s">
        <v>519</v>
      </c>
      <c r="AA266" s="59" t="s">
        <v>374</v>
      </c>
      <c r="AB266" s="78" t="s">
        <v>308</v>
      </c>
      <c r="AC266" s="12" t="s">
        <v>358</v>
      </c>
      <c r="AD266" s="15" t="s">
        <v>368</v>
      </c>
      <c r="AE266" s="84"/>
      <c r="AF266" s="84">
        <v>1</v>
      </c>
      <c r="AG266" s="84"/>
      <c r="AH266" s="84"/>
      <c r="AI266" s="84"/>
      <c r="AJ266" s="84"/>
      <c r="AK266" s="84"/>
      <c r="AL266" s="84"/>
      <c r="AM266" s="85"/>
    </row>
    <row r="267" spans="1:39" ht="12" customHeight="1">
      <c r="A267" s="10">
        <v>261</v>
      </c>
      <c r="B267" s="98" t="s">
        <v>113</v>
      </c>
      <c r="C267" s="98" t="s">
        <v>71</v>
      </c>
      <c r="D267" s="11" t="s">
        <v>51</v>
      </c>
      <c r="E267" s="11" t="s">
        <v>303</v>
      </c>
      <c r="F267" s="12" t="s">
        <v>48</v>
      </c>
      <c r="G267" s="12" t="s">
        <v>310</v>
      </c>
      <c r="H267" s="12" t="s">
        <v>306</v>
      </c>
      <c r="I267" s="103" t="s">
        <v>505</v>
      </c>
      <c r="J267" s="12" t="str">
        <f t="shared" si="12"/>
        <v>≥17h</v>
      </c>
      <c r="K267" s="12" t="s">
        <v>513</v>
      </c>
      <c r="L267" s="69" t="s">
        <v>520</v>
      </c>
      <c r="M267" s="59" t="s">
        <v>373</v>
      </c>
      <c r="N267" s="78" t="s">
        <v>367</v>
      </c>
      <c r="O267" s="12" t="s">
        <v>358</v>
      </c>
      <c r="P267" s="15" t="s">
        <v>368</v>
      </c>
      <c r="Q267" s="92"/>
      <c r="R267" s="93"/>
      <c r="S267" s="93"/>
      <c r="T267" s="93">
        <v>1</v>
      </c>
      <c r="U267" s="93"/>
      <c r="V267" s="93">
        <v>1</v>
      </c>
      <c r="W267" s="93">
        <v>1</v>
      </c>
      <c r="X267" s="93">
        <v>1</v>
      </c>
      <c r="Y267" s="75"/>
      <c r="Z267" s="69" t="s">
        <v>520</v>
      </c>
      <c r="AA267" s="59" t="s">
        <v>373</v>
      </c>
      <c r="AB267" s="78" t="s">
        <v>367</v>
      </c>
      <c r="AC267" s="12" t="s">
        <v>358</v>
      </c>
      <c r="AD267" s="15" t="s">
        <v>368</v>
      </c>
      <c r="AE267" s="84"/>
      <c r="AF267" s="84">
        <v>1</v>
      </c>
      <c r="AG267" s="84"/>
      <c r="AH267" s="84"/>
      <c r="AI267" s="84"/>
      <c r="AJ267" s="84"/>
      <c r="AK267" s="84"/>
      <c r="AL267" s="84"/>
      <c r="AM267" s="85"/>
    </row>
    <row r="268" spans="1:39" ht="12" customHeight="1">
      <c r="A268" s="10">
        <v>262</v>
      </c>
      <c r="B268" s="98" t="s">
        <v>76</v>
      </c>
      <c r="C268" s="98" t="s">
        <v>75</v>
      </c>
      <c r="D268" s="11" t="s">
        <v>51</v>
      </c>
      <c r="E268" s="11" t="s">
        <v>304</v>
      </c>
      <c r="F268" s="12" t="s">
        <v>49</v>
      </c>
      <c r="G268" s="12" t="s">
        <v>310</v>
      </c>
      <c r="H268" s="12" t="s">
        <v>306</v>
      </c>
      <c r="I268" s="103" t="s">
        <v>505</v>
      </c>
      <c r="J268" s="12" t="str">
        <f t="shared" si="12"/>
        <v>≥17h</v>
      </c>
      <c r="K268" s="12" t="s">
        <v>512</v>
      </c>
      <c r="L268" s="69" t="s">
        <v>519</v>
      </c>
      <c r="M268" s="59" t="s">
        <v>374</v>
      </c>
      <c r="N268" s="78" t="s">
        <v>367</v>
      </c>
      <c r="O268" s="12" t="s">
        <v>358</v>
      </c>
      <c r="P268" s="15" t="s">
        <v>370</v>
      </c>
      <c r="Q268" s="92"/>
      <c r="R268" s="93">
        <v>1</v>
      </c>
      <c r="S268" s="93"/>
      <c r="T268" s="93"/>
      <c r="U268" s="93"/>
      <c r="V268" s="93"/>
      <c r="W268" s="93"/>
      <c r="X268" s="93"/>
      <c r="Y268" s="75"/>
      <c r="Z268" s="69" t="s">
        <v>519</v>
      </c>
      <c r="AA268" s="59" t="s">
        <v>374</v>
      </c>
      <c r="AB268" s="78" t="s">
        <v>367</v>
      </c>
      <c r="AC268" s="12" t="s">
        <v>358</v>
      </c>
      <c r="AD268" s="15" t="s">
        <v>370</v>
      </c>
      <c r="AE268" s="84"/>
      <c r="AF268" s="84">
        <v>1</v>
      </c>
      <c r="AG268" s="84"/>
      <c r="AH268" s="84"/>
      <c r="AI268" s="84"/>
      <c r="AJ268" s="84"/>
      <c r="AK268" s="84"/>
      <c r="AL268" s="84"/>
      <c r="AM268" s="85"/>
    </row>
    <row r="269" spans="1:39" ht="12" customHeight="1">
      <c r="A269" s="10">
        <v>263</v>
      </c>
      <c r="B269" s="98" t="s">
        <v>76</v>
      </c>
      <c r="C269" s="98" t="s">
        <v>75</v>
      </c>
      <c r="D269" s="11" t="s">
        <v>25</v>
      </c>
      <c r="E269" s="11" t="s">
        <v>303</v>
      </c>
      <c r="F269" s="12" t="s">
        <v>50</v>
      </c>
      <c r="G269" s="12" t="s">
        <v>310</v>
      </c>
      <c r="H269" s="12" t="s">
        <v>306</v>
      </c>
      <c r="I269" s="103" t="s">
        <v>505</v>
      </c>
      <c r="J269" s="11" t="str">
        <f>"12-16h"</f>
        <v>12-16h</v>
      </c>
      <c r="K269" s="12" t="s">
        <v>512</v>
      </c>
      <c r="L269" s="69" t="s">
        <v>519</v>
      </c>
      <c r="M269" s="59" t="s">
        <v>373</v>
      </c>
      <c r="N269" s="78" t="s">
        <v>367</v>
      </c>
      <c r="O269" s="12" t="s">
        <v>358</v>
      </c>
      <c r="P269" s="15" t="s">
        <v>368</v>
      </c>
      <c r="Q269" s="92"/>
      <c r="R269" s="93"/>
      <c r="S269" s="93"/>
      <c r="T269" s="93">
        <v>1</v>
      </c>
      <c r="U269" s="93"/>
      <c r="V269" s="93"/>
      <c r="W269" s="93"/>
      <c r="X269" s="93"/>
      <c r="Y269" s="75"/>
      <c r="Z269" s="69" t="s">
        <v>519</v>
      </c>
      <c r="AA269" s="59" t="s">
        <v>373</v>
      </c>
      <c r="AB269" s="78" t="s">
        <v>367</v>
      </c>
      <c r="AC269" s="12" t="s">
        <v>358</v>
      </c>
      <c r="AD269" s="15" t="s">
        <v>368</v>
      </c>
      <c r="AE269" s="84"/>
      <c r="AF269" s="84">
        <v>1</v>
      </c>
      <c r="AG269" s="84"/>
      <c r="AH269" s="84"/>
      <c r="AI269" s="84"/>
      <c r="AJ269" s="84"/>
      <c r="AK269" s="84"/>
      <c r="AL269" s="84"/>
      <c r="AM269" s="85"/>
    </row>
    <row r="270" spans="1:39" ht="12" customHeight="1">
      <c r="A270" s="10">
        <v>264</v>
      </c>
      <c r="B270" s="98" t="s">
        <v>67</v>
      </c>
      <c r="C270" s="98" t="s">
        <v>67</v>
      </c>
      <c r="D270" s="11" t="s">
        <v>51</v>
      </c>
      <c r="E270" s="11" t="s">
        <v>303</v>
      </c>
      <c r="F270" s="12" t="s">
        <v>49</v>
      </c>
      <c r="G270" s="12" t="s">
        <v>310</v>
      </c>
      <c r="H270" s="12" t="s">
        <v>306</v>
      </c>
      <c r="I270" s="11" t="s">
        <v>504</v>
      </c>
      <c r="J270" s="12" t="str">
        <f t="shared" ref="J270:J277" si="13">"≥17h"</f>
        <v>≥17h</v>
      </c>
      <c r="K270" s="12" t="s">
        <v>47</v>
      </c>
      <c r="L270" s="69" t="s">
        <v>518</v>
      </c>
      <c r="M270" s="59" t="s">
        <v>373</v>
      </c>
      <c r="N270" s="78" t="s">
        <v>308</v>
      </c>
      <c r="O270" s="12" t="s">
        <v>358</v>
      </c>
      <c r="P270" s="15" t="s">
        <v>368</v>
      </c>
      <c r="Q270" s="92">
        <v>1</v>
      </c>
      <c r="R270" s="93"/>
      <c r="S270" s="93"/>
      <c r="T270" s="93">
        <v>1</v>
      </c>
      <c r="U270" s="93"/>
      <c r="V270" s="93"/>
      <c r="W270" s="93">
        <v>1</v>
      </c>
      <c r="X270" s="93"/>
      <c r="Y270" s="75">
        <v>1</v>
      </c>
      <c r="Z270" s="69" t="s">
        <v>518</v>
      </c>
      <c r="AA270" s="59" t="s">
        <v>373</v>
      </c>
      <c r="AB270" s="78" t="s">
        <v>308</v>
      </c>
      <c r="AC270" s="12" t="s">
        <v>358</v>
      </c>
      <c r="AD270" s="15" t="s">
        <v>368</v>
      </c>
      <c r="AE270" s="84"/>
      <c r="AF270" s="84"/>
      <c r="AG270" s="84">
        <v>1</v>
      </c>
      <c r="AH270" s="84"/>
      <c r="AI270" s="84"/>
      <c r="AJ270" s="84"/>
      <c r="AK270" s="84"/>
      <c r="AL270" s="84"/>
      <c r="AM270" s="85"/>
    </row>
    <row r="271" spans="1:39" ht="12" customHeight="1">
      <c r="A271" s="10">
        <v>265</v>
      </c>
      <c r="B271" s="98" t="s">
        <v>194</v>
      </c>
      <c r="C271" s="98" t="s">
        <v>193</v>
      </c>
      <c r="D271" s="11" t="s">
        <v>25</v>
      </c>
      <c r="E271" s="11" t="s">
        <v>304</v>
      </c>
      <c r="F271" s="12" t="s">
        <v>50</v>
      </c>
      <c r="G271" s="12" t="s">
        <v>310</v>
      </c>
      <c r="H271" s="12" t="s">
        <v>306</v>
      </c>
      <c r="I271" s="11" t="s">
        <v>504</v>
      </c>
      <c r="J271" s="12" t="str">
        <f t="shared" si="13"/>
        <v>≥17h</v>
      </c>
      <c r="K271" s="12" t="s">
        <v>512</v>
      </c>
      <c r="L271" s="69" t="s">
        <v>519</v>
      </c>
      <c r="M271" s="59" t="s">
        <v>373</v>
      </c>
      <c r="N271" s="78" t="s">
        <v>308</v>
      </c>
      <c r="O271" s="12" t="s">
        <v>358</v>
      </c>
      <c r="P271" s="15" t="s">
        <v>368</v>
      </c>
      <c r="Q271" s="92"/>
      <c r="R271" s="93"/>
      <c r="S271" s="93"/>
      <c r="T271" s="93">
        <v>1</v>
      </c>
      <c r="U271" s="93"/>
      <c r="V271" s="93"/>
      <c r="W271" s="93"/>
      <c r="X271" s="93"/>
      <c r="Y271" s="75"/>
      <c r="Z271" s="69" t="s">
        <v>519</v>
      </c>
      <c r="AA271" s="59" t="s">
        <v>373</v>
      </c>
      <c r="AB271" s="78" t="s">
        <v>308</v>
      </c>
      <c r="AC271" s="12" t="s">
        <v>358</v>
      </c>
      <c r="AD271" s="15" t="s">
        <v>368</v>
      </c>
      <c r="AE271" s="84"/>
      <c r="AF271" s="84">
        <v>1</v>
      </c>
      <c r="AG271" s="84"/>
      <c r="AH271" s="84"/>
      <c r="AI271" s="84"/>
      <c r="AJ271" s="84"/>
      <c r="AK271" s="84"/>
      <c r="AL271" s="84"/>
      <c r="AM271" s="85"/>
    </row>
    <row r="272" spans="1:39" ht="12" customHeight="1">
      <c r="A272" s="10">
        <v>266</v>
      </c>
      <c r="B272" s="98" t="s">
        <v>113</v>
      </c>
      <c r="C272" s="98" t="s">
        <v>71</v>
      </c>
      <c r="D272" s="11" t="s">
        <v>51</v>
      </c>
      <c r="E272" s="11" t="s">
        <v>304</v>
      </c>
      <c r="F272" s="12" t="s">
        <v>48</v>
      </c>
      <c r="G272" s="12" t="s">
        <v>310</v>
      </c>
      <c r="H272" s="12" t="s">
        <v>306</v>
      </c>
      <c r="I272" s="11" t="s">
        <v>507</v>
      </c>
      <c r="J272" s="12" t="str">
        <f t="shared" si="13"/>
        <v>≥17h</v>
      </c>
      <c r="K272" s="12" t="s">
        <v>513</v>
      </c>
      <c r="L272" s="69" t="s">
        <v>520</v>
      </c>
      <c r="M272" s="59" t="s">
        <v>374</v>
      </c>
      <c r="N272" s="78" t="s">
        <v>367</v>
      </c>
      <c r="O272" s="12" t="s">
        <v>358</v>
      </c>
      <c r="P272" s="15" t="s">
        <v>368</v>
      </c>
      <c r="Q272" s="92"/>
      <c r="R272" s="93"/>
      <c r="S272" s="93"/>
      <c r="T272" s="93">
        <v>1</v>
      </c>
      <c r="U272" s="93"/>
      <c r="V272" s="93">
        <v>1</v>
      </c>
      <c r="W272" s="93"/>
      <c r="X272" s="93"/>
      <c r="Y272" s="75"/>
      <c r="Z272" s="69" t="s">
        <v>520</v>
      </c>
      <c r="AA272" s="59" t="s">
        <v>374</v>
      </c>
      <c r="AB272" s="78" t="s">
        <v>367</v>
      </c>
      <c r="AC272" s="12" t="s">
        <v>358</v>
      </c>
      <c r="AD272" s="15" t="s">
        <v>368</v>
      </c>
      <c r="AE272" s="84"/>
      <c r="AF272" s="84">
        <v>1</v>
      </c>
      <c r="AG272" s="84"/>
      <c r="AH272" s="84"/>
      <c r="AI272" s="84"/>
      <c r="AJ272" s="84"/>
      <c r="AK272" s="84"/>
      <c r="AL272" s="84"/>
      <c r="AM272" s="85"/>
    </row>
    <row r="273" spans="1:39" ht="12" customHeight="1">
      <c r="A273" s="10">
        <v>267</v>
      </c>
      <c r="B273" s="98" t="s">
        <v>76</v>
      </c>
      <c r="C273" s="98" t="s">
        <v>75</v>
      </c>
      <c r="D273" s="11" t="s">
        <v>51</v>
      </c>
      <c r="E273" s="11" t="s">
        <v>304</v>
      </c>
      <c r="F273" s="12" t="s">
        <v>50</v>
      </c>
      <c r="G273" s="12" t="s">
        <v>310</v>
      </c>
      <c r="H273" s="12" t="s">
        <v>306</v>
      </c>
      <c r="I273" s="103" t="s">
        <v>505</v>
      </c>
      <c r="J273" s="12" t="str">
        <f t="shared" si="13"/>
        <v>≥17h</v>
      </c>
      <c r="K273" s="12" t="s">
        <v>513</v>
      </c>
      <c r="L273" s="69" t="s">
        <v>519</v>
      </c>
      <c r="M273" s="59" t="s">
        <v>373</v>
      </c>
      <c r="N273" s="78" t="s">
        <v>308</v>
      </c>
      <c r="O273" s="12" t="s">
        <v>358</v>
      </c>
      <c r="P273" s="15" t="s">
        <v>368</v>
      </c>
      <c r="Q273" s="92"/>
      <c r="R273" s="93"/>
      <c r="S273" s="93"/>
      <c r="T273" s="93">
        <v>1</v>
      </c>
      <c r="U273" s="93"/>
      <c r="V273" s="93"/>
      <c r="W273" s="93">
        <v>1</v>
      </c>
      <c r="X273" s="93"/>
      <c r="Y273" s="75"/>
      <c r="Z273" s="69" t="s">
        <v>519</v>
      </c>
      <c r="AA273" s="59" t="s">
        <v>373</v>
      </c>
      <c r="AB273" s="78" t="s">
        <v>308</v>
      </c>
      <c r="AC273" s="12" t="s">
        <v>358</v>
      </c>
      <c r="AD273" s="15" t="s">
        <v>368</v>
      </c>
      <c r="AE273" s="84"/>
      <c r="AF273" s="84">
        <v>1</v>
      </c>
      <c r="AG273" s="84"/>
      <c r="AH273" s="84"/>
      <c r="AI273" s="84">
        <v>1</v>
      </c>
      <c r="AJ273" s="84"/>
      <c r="AK273" s="84"/>
      <c r="AL273" s="84"/>
      <c r="AM273" s="85"/>
    </row>
    <row r="274" spans="1:39" ht="12" customHeight="1">
      <c r="A274" s="10">
        <v>268</v>
      </c>
      <c r="B274" s="98" t="s">
        <v>76</v>
      </c>
      <c r="C274" s="98" t="s">
        <v>75</v>
      </c>
      <c r="D274" s="11" t="s">
        <v>52</v>
      </c>
      <c r="E274" s="11" t="s">
        <v>303</v>
      </c>
      <c r="F274" s="12" t="s">
        <v>48</v>
      </c>
      <c r="G274" s="12" t="s">
        <v>310</v>
      </c>
      <c r="H274" s="12" t="s">
        <v>306</v>
      </c>
      <c r="I274" s="103" t="s">
        <v>504</v>
      </c>
      <c r="J274" s="12" t="str">
        <f t="shared" si="13"/>
        <v>≥17h</v>
      </c>
      <c r="K274" s="12" t="s">
        <v>512</v>
      </c>
      <c r="L274" s="69" t="s">
        <v>519</v>
      </c>
      <c r="M274" s="59" t="s">
        <v>373</v>
      </c>
      <c r="N274" s="78" t="s">
        <v>308</v>
      </c>
      <c r="O274" s="12" t="s">
        <v>358</v>
      </c>
      <c r="P274" s="15" t="s">
        <v>370</v>
      </c>
      <c r="Q274" s="92"/>
      <c r="R274" s="93">
        <v>1</v>
      </c>
      <c r="S274" s="93"/>
      <c r="T274" s="93">
        <v>1</v>
      </c>
      <c r="U274" s="93"/>
      <c r="V274" s="93"/>
      <c r="W274" s="93"/>
      <c r="X274" s="93"/>
      <c r="Y274" s="75"/>
      <c r="Z274" s="69" t="s">
        <v>519</v>
      </c>
      <c r="AA274" s="59" t="s">
        <v>373</v>
      </c>
      <c r="AB274" s="78" t="s">
        <v>308</v>
      </c>
      <c r="AC274" s="12" t="s">
        <v>358</v>
      </c>
      <c r="AD274" s="15" t="s">
        <v>370</v>
      </c>
      <c r="AE274" s="84"/>
      <c r="AF274" s="84">
        <v>1</v>
      </c>
      <c r="AG274" s="84"/>
      <c r="AH274" s="84"/>
      <c r="AI274" s="84"/>
      <c r="AJ274" s="84"/>
      <c r="AK274" s="84"/>
      <c r="AL274" s="84"/>
      <c r="AM274" s="85"/>
    </row>
    <row r="275" spans="1:39" ht="12" customHeight="1">
      <c r="A275" s="10">
        <v>269</v>
      </c>
      <c r="B275" s="98" t="s">
        <v>195</v>
      </c>
      <c r="C275" s="98" t="s">
        <v>193</v>
      </c>
      <c r="D275" s="11" t="s">
        <v>51</v>
      </c>
      <c r="E275" s="11" t="s">
        <v>303</v>
      </c>
      <c r="F275" s="12" t="s">
        <v>50</v>
      </c>
      <c r="G275" s="12" t="s">
        <v>510</v>
      </c>
      <c r="H275" s="12" t="s">
        <v>306</v>
      </c>
      <c r="I275" s="11" t="s">
        <v>507</v>
      </c>
      <c r="J275" s="12" t="str">
        <f t="shared" si="13"/>
        <v>≥17h</v>
      </c>
      <c r="K275" s="12" t="s">
        <v>47</v>
      </c>
      <c r="L275" s="69" t="s">
        <v>519</v>
      </c>
      <c r="M275" s="59" t="s">
        <v>373</v>
      </c>
      <c r="N275" s="78" t="s">
        <v>308</v>
      </c>
      <c r="O275" s="12" t="s">
        <v>358</v>
      </c>
      <c r="P275" s="15" t="s">
        <v>368</v>
      </c>
      <c r="Q275" s="92"/>
      <c r="R275" s="93"/>
      <c r="S275" s="93"/>
      <c r="T275" s="93">
        <v>1</v>
      </c>
      <c r="U275" s="93"/>
      <c r="V275" s="93"/>
      <c r="W275" s="93"/>
      <c r="X275" s="93"/>
      <c r="Y275" s="75"/>
      <c r="Z275" s="69" t="s">
        <v>519</v>
      </c>
      <c r="AA275" s="59" t="s">
        <v>373</v>
      </c>
      <c r="AB275" s="78" t="s">
        <v>308</v>
      </c>
      <c r="AC275" s="12" t="s">
        <v>358</v>
      </c>
      <c r="AD275" s="15" t="s">
        <v>368</v>
      </c>
      <c r="AE275" s="84"/>
      <c r="AF275" s="84"/>
      <c r="AG275" s="84"/>
      <c r="AH275" s="84"/>
      <c r="AI275" s="84"/>
      <c r="AJ275" s="84"/>
      <c r="AK275" s="84"/>
      <c r="AL275" s="84"/>
      <c r="AM275" s="85">
        <v>1</v>
      </c>
    </row>
    <row r="276" spans="1:39" ht="12" customHeight="1">
      <c r="A276" s="10">
        <v>270</v>
      </c>
      <c r="B276" s="98" t="s">
        <v>284</v>
      </c>
      <c r="C276" s="98" t="s">
        <v>281</v>
      </c>
      <c r="D276" s="11" t="s">
        <v>51</v>
      </c>
      <c r="E276" s="11" t="s">
        <v>304</v>
      </c>
      <c r="F276" s="12" t="s">
        <v>49</v>
      </c>
      <c r="G276" s="11" t="s">
        <v>511</v>
      </c>
      <c r="H276" s="12" t="s">
        <v>307</v>
      </c>
      <c r="I276" s="103" t="s">
        <v>504</v>
      </c>
      <c r="J276" s="12" t="str">
        <f t="shared" si="13"/>
        <v>≥17h</v>
      </c>
      <c r="K276" s="12" t="s">
        <v>512</v>
      </c>
      <c r="L276" s="69" t="s">
        <v>519</v>
      </c>
      <c r="M276" s="59" t="s">
        <v>373</v>
      </c>
      <c r="N276" s="78" t="s">
        <v>308</v>
      </c>
      <c r="O276" s="12" t="s">
        <v>358</v>
      </c>
      <c r="P276" s="15" t="s">
        <v>368</v>
      </c>
      <c r="Q276" s="92"/>
      <c r="R276" s="93"/>
      <c r="S276" s="93"/>
      <c r="T276" s="93"/>
      <c r="U276" s="93"/>
      <c r="V276" s="93"/>
      <c r="W276" s="93">
        <v>1</v>
      </c>
      <c r="X276" s="93"/>
      <c r="Y276" s="75">
        <v>1</v>
      </c>
      <c r="Z276" s="69" t="s">
        <v>519</v>
      </c>
      <c r="AA276" s="59" t="s">
        <v>373</v>
      </c>
      <c r="AB276" s="78" t="s">
        <v>308</v>
      </c>
      <c r="AC276" s="12" t="s">
        <v>358</v>
      </c>
      <c r="AD276" s="15" t="s">
        <v>368</v>
      </c>
      <c r="AE276" s="84"/>
      <c r="AF276" s="84">
        <v>1</v>
      </c>
      <c r="AG276" s="84"/>
      <c r="AH276" s="84"/>
      <c r="AI276" s="84"/>
      <c r="AJ276" s="84"/>
      <c r="AK276" s="84"/>
      <c r="AL276" s="84"/>
      <c r="AM276" s="85"/>
    </row>
    <row r="277" spans="1:39" ht="12" customHeight="1">
      <c r="A277" s="10">
        <v>271</v>
      </c>
      <c r="B277" s="98" t="s">
        <v>76</v>
      </c>
      <c r="C277" s="98" t="s">
        <v>75</v>
      </c>
      <c r="D277" s="11" t="s">
        <v>52</v>
      </c>
      <c r="E277" s="11" t="s">
        <v>304</v>
      </c>
      <c r="F277" s="12" t="s">
        <v>50</v>
      </c>
      <c r="G277" s="12" t="s">
        <v>310</v>
      </c>
      <c r="H277" s="12" t="s">
        <v>306</v>
      </c>
      <c r="I277" s="12" t="s">
        <v>505</v>
      </c>
      <c r="J277" s="12" t="str">
        <f t="shared" si="13"/>
        <v>≥17h</v>
      </c>
      <c r="K277" s="12" t="s">
        <v>512</v>
      </c>
      <c r="L277" s="69" t="s">
        <v>519</v>
      </c>
      <c r="M277" s="59" t="s">
        <v>374</v>
      </c>
      <c r="N277" s="78" t="s">
        <v>367</v>
      </c>
      <c r="O277" s="12" t="s">
        <v>358</v>
      </c>
      <c r="P277" s="15" t="s">
        <v>368</v>
      </c>
      <c r="Q277" s="92"/>
      <c r="R277" s="93"/>
      <c r="S277" s="93"/>
      <c r="T277" s="93">
        <v>1</v>
      </c>
      <c r="U277" s="93"/>
      <c r="V277" s="93">
        <v>1</v>
      </c>
      <c r="W277" s="93">
        <v>1</v>
      </c>
      <c r="X277" s="93"/>
      <c r="Y277" s="75"/>
      <c r="Z277" s="69" t="s">
        <v>519</v>
      </c>
      <c r="AA277" s="59" t="s">
        <v>374</v>
      </c>
      <c r="AB277" s="78" t="s">
        <v>367</v>
      </c>
      <c r="AC277" s="12" t="s">
        <v>358</v>
      </c>
      <c r="AD277" s="15" t="s">
        <v>368</v>
      </c>
      <c r="AE277" s="84"/>
      <c r="AF277" s="84">
        <v>1</v>
      </c>
      <c r="AG277" s="84"/>
      <c r="AH277" s="84"/>
      <c r="AI277" s="84"/>
      <c r="AJ277" s="84"/>
      <c r="AK277" s="84"/>
      <c r="AL277" s="84"/>
      <c r="AM277" s="85"/>
    </row>
    <row r="278" spans="1:39" ht="12" customHeight="1">
      <c r="A278" s="10">
        <v>272</v>
      </c>
      <c r="B278" s="98" t="s">
        <v>196</v>
      </c>
      <c r="C278" s="98" t="s">
        <v>196</v>
      </c>
      <c r="D278" s="11" t="s">
        <v>51</v>
      </c>
      <c r="E278" s="11" t="s">
        <v>304</v>
      </c>
      <c r="F278" s="12" t="s">
        <v>48</v>
      </c>
      <c r="G278" s="12" t="s">
        <v>310</v>
      </c>
      <c r="H278" s="12" t="s">
        <v>306</v>
      </c>
      <c r="I278" s="11" t="s">
        <v>507</v>
      </c>
      <c r="J278" s="11" t="str">
        <f>"≤12h"</f>
        <v>≤12h</v>
      </c>
      <c r="K278" s="12" t="s">
        <v>513</v>
      </c>
      <c r="L278" s="69" t="s">
        <v>519</v>
      </c>
      <c r="M278" s="59" t="s">
        <v>373</v>
      </c>
      <c r="N278" s="78" t="s">
        <v>308</v>
      </c>
      <c r="O278" s="12" t="s">
        <v>358</v>
      </c>
      <c r="P278" s="15" t="s">
        <v>368</v>
      </c>
      <c r="Q278" s="92"/>
      <c r="R278" s="93"/>
      <c r="S278" s="93"/>
      <c r="T278" s="93">
        <v>1</v>
      </c>
      <c r="U278" s="93"/>
      <c r="V278" s="93"/>
      <c r="W278" s="93"/>
      <c r="X278" s="93"/>
      <c r="Y278" s="75"/>
      <c r="Z278" s="69" t="s">
        <v>519</v>
      </c>
      <c r="AA278" s="59" t="s">
        <v>373</v>
      </c>
      <c r="AB278" s="78" t="s">
        <v>308</v>
      </c>
      <c r="AC278" s="12" t="s">
        <v>358</v>
      </c>
      <c r="AD278" s="15" t="s">
        <v>368</v>
      </c>
      <c r="AE278" s="84"/>
      <c r="AF278" s="84">
        <v>1</v>
      </c>
      <c r="AG278" s="84"/>
      <c r="AH278" s="84"/>
      <c r="AI278" s="84"/>
      <c r="AJ278" s="84"/>
      <c r="AK278" s="84"/>
      <c r="AL278" s="84"/>
      <c r="AM278" s="85"/>
    </row>
    <row r="279" spans="1:39" ht="12" customHeight="1">
      <c r="A279" s="10">
        <v>273</v>
      </c>
      <c r="B279" s="98" t="s">
        <v>76</v>
      </c>
      <c r="C279" s="98" t="s">
        <v>75</v>
      </c>
      <c r="D279" s="11" t="s">
        <v>52</v>
      </c>
      <c r="E279" s="11" t="s">
        <v>303</v>
      </c>
      <c r="F279" s="12" t="s">
        <v>50</v>
      </c>
      <c r="G279" s="12" t="s">
        <v>310</v>
      </c>
      <c r="H279" s="12" t="s">
        <v>306</v>
      </c>
      <c r="I279" s="103" t="s">
        <v>505</v>
      </c>
      <c r="J279" s="12" t="str">
        <f t="shared" ref="J279:J287" si="14">"≥17h"</f>
        <v>≥17h</v>
      </c>
      <c r="K279" s="12" t="s">
        <v>513</v>
      </c>
      <c r="L279" s="69" t="s">
        <v>519</v>
      </c>
      <c r="M279" s="59" t="s">
        <v>373</v>
      </c>
      <c r="N279" s="78" t="s">
        <v>308</v>
      </c>
      <c r="O279" s="12" t="s">
        <v>358</v>
      </c>
      <c r="P279" s="15" t="s">
        <v>368</v>
      </c>
      <c r="Q279" s="92"/>
      <c r="R279" s="93">
        <v>1</v>
      </c>
      <c r="S279" s="93"/>
      <c r="T279" s="93">
        <v>1</v>
      </c>
      <c r="U279" s="93"/>
      <c r="V279" s="93"/>
      <c r="W279" s="93"/>
      <c r="X279" s="93"/>
      <c r="Y279" s="75"/>
      <c r="Z279" s="69" t="s">
        <v>519</v>
      </c>
      <c r="AA279" s="59" t="s">
        <v>373</v>
      </c>
      <c r="AB279" s="78" t="s">
        <v>308</v>
      </c>
      <c r="AC279" s="12" t="s">
        <v>358</v>
      </c>
      <c r="AD279" s="15" t="s">
        <v>368</v>
      </c>
      <c r="AE279" s="84"/>
      <c r="AF279" s="84">
        <v>1</v>
      </c>
      <c r="AG279" s="84"/>
      <c r="AH279" s="84"/>
      <c r="AI279" s="84"/>
      <c r="AJ279" s="84"/>
      <c r="AK279" s="84"/>
      <c r="AL279" s="84"/>
      <c r="AM279" s="85"/>
    </row>
    <row r="280" spans="1:39" ht="12" customHeight="1">
      <c r="A280" s="10">
        <v>274</v>
      </c>
      <c r="B280" s="98" t="s">
        <v>248</v>
      </c>
      <c r="C280" s="98" t="s">
        <v>245</v>
      </c>
      <c r="D280" s="11" t="s">
        <v>52</v>
      </c>
      <c r="E280" s="11" t="s">
        <v>303</v>
      </c>
      <c r="F280" s="12" t="s">
        <v>48</v>
      </c>
      <c r="G280" s="12" t="s">
        <v>310</v>
      </c>
      <c r="H280" s="12" t="s">
        <v>306</v>
      </c>
      <c r="I280" s="11" t="s">
        <v>504</v>
      </c>
      <c r="J280" s="12" t="str">
        <f t="shared" si="14"/>
        <v>≥17h</v>
      </c>
      <c r="K280" s="12" t="s">
        <v>47</v>
      </c>
      <c r="L280" s="69" t="s">
        <v>520</v>
      </c>
      <c r="M280" s="59" t="s">
        <v>374</v>
      </c>
      <c r="N280" s="78" t="s">
        <v>308</v>
      </c>
      <c r="O280" s="12" t="s">
        <v>358</v>
      </c>
      <c r="P280" s="15" t="s">
        <v>368</v>
      </c>
      <c r="Q280" s="92"/>
      <c r="R280" s="93"/>
      <c r="S280" s="93"/>
      <c r="T280" s="93">
        <v>1</v>
      </c>
      <c r="U280" s="93"/>
      <c r="V280" s="93"/>
      <c r="W280" s="93">
        <v>1</v>
      </c>
      <c r="X280" s="93"/>
      <c r="Y280" s="75">
        <v>1</v>
      </c>
      <c r="Z280" s="69" t="s">
        <v>520</v>
      </c>
      <c r="AA280" s="59" t="s">
        <v>374</v>
      </c>
      <c r="AB280" s="78" t="s">
        <v>308</v>
      </c>
      <c r="AC280" s="12" t="s">
        <v>358</v>
      </c>
      <c r="AD280" s="15" t="s">
        <v>368</v>
      </c>
      <c r="AE280" s="84"/>
      <c r="AF280" s="84">
        <v>1</v>
      </c>
      <c r="AG280" s="84"/>
      <c r="AH280" s="84"/>
      <c r="AI280" s="84"/>
      <c r="AJ280" s="84"/>
      <c r="AK280" s="84"/>
      <c r="AL280" s="84"/>
      <c r="AM280" s="85"/>
    </row>
    <row r="281" spans="1:39" ht="12" customHeight="1">
      <c r="A281" s="10">
        <v>275</v>
      </c>
      <c r="B281" s="98" t="s">
        <v>76</v>
      </c>
      <c r="C281" s="98" t="s">
        <v>75</v>
      </c>
      <c r="D281" s="11" t="s">
        <v>51</v>
      </c>
      <c r="E281" s="11" t="s">
        <v>303</v>
      </c>
      <c r="F281" s="12" t="s">
        <v>50</v>
      </c>
      <c r="G281" s="12" t="s">
        <v>310</v>
      </c>
      <c r="H281" s="12" t="s">
        <v>306</v>
      </c>
      <c r="I281" s="103" t="s">
        <v>505</v>
      </c>
      <c r="J281" s="12" t="str">
        <f t="shared" si="14"/>
        <v>≥17h</v>
      </c>
      <c r="K281" s="12" t="s">
        <v>513</v>
      </c>
      <c r="L281" s="69" t="s">
        <v>519</v>
      </c>
      <c r="M281" s="59" t="s">
        <v>373</v>
      </c>
      <c r="N281" s="78" t="s">
        <v>308</v>
      </c>
      <c r="O281" s="12" t="s">
        <v>358</v>
      </c>
      <c r="P281" s="15" t="s">
        <v>368</v>
      </c>
      <c r="Q281" s="92"/>
      <c r="R281" s="93"/>
      <c r="S281" s="93">
        <v>1</v>
      </c>
      <c r="T281" s="93"/>
      <c r="U281" s="93"/>
      <c r="V281" s="93"/>
      <c r="W281" s="93"/>
      <c r="X281" s="93"/>
      <c r="Y281" s="75"/>
      <c r="Z281" s="69" t="s">
        <v>519</v>
      </c>
      <c r="AA281" s="59" t="s">
        <v>373</v>
      </c>
      <c r="AB281" s="78" t="s">
        <v>308</v>
      </c>
      <c r="AC281" s="12" t="s">
        <v>358</v>
      </c>
      <c r="AD281" s="15" t="s">
        <v>368</v>
      </c>
      <c r="AE281" s="84">
        <v>1</v>
      </c>
      <c r="AF281" s="84"/>
      <c r="AG281" s="84"/>
      <c r="AH281" s="84"/>
      <c r="AI281" s="84"/>
      <c r="AJ281" s="84"/>
      <c r="AK281" s="84"/>
      <c r="AL281" s="84"/>
      <c r="AM281" s="85"/>
    </row>
    <row r="282" spans="1:39" ht="12" customHeight="1">
      <c r="A282" s="10">
        <v>276</v>
      </c>
      <c r="B282" s="98" t="s">
        <v>76</v>
      </c>
      <c r="C282" s="98" t="s">
        <v>75</v>
      </c>
      <c r="D282" s="11" t="s">
        <v>52</v>
      </c>
      <c r="E282" s="11" t="s">
        <v>303</v>
      </c>
      <c r="F282" s="12" t="s">
        <v>49</v>
      </c>
      <c r="G282" s="12" t="s">
        <v>310</v>
      </c>
      <c r="H282" s="12" t="s">
        <v>306</v>
      </c>
      <c r="I282" s="103" t="s">
        <v>505</v>
      </c>
      <c r="J282" s="12" t="str">
        <f t="shared" si="14"/>
        <v>≥17h</v>
      </c>
      <c r="K282" s="12" t="s">
        <v>47</v>
      </c>
      <c r="L282" s="69" t="s">
        <v>519</v>
      </c>
      <c r="M282" s="59" t="s">
        <v>373</v>
      </c>
      <c r="N282" s="78" t="s">
        <v>308</v>
      </c>
      <c r="O282" s="12" t="s">
        <v>358</v>
      </c>
      <c r="P282" s="15" t="s">
        <v>368</v>
      </c>
      <c r="Q282" s="92"/>
      <c r="R282" s="93"/>
      <c r="S282" s="93">
        <v>1</v>
      </c>
      <c r="T282" s="93">
        <v>1</v>
      </c>
      <c r="U282" s="93"/>
      <c r="V282" s="93"/>
      <c r="W282" s="93"/>
      <c r="X282" s="93"/>
      <c r="Y282" s="75"/>
      <c r="Z282" s="69" t="s">
        <v>519</v>
      </c>
      <c r="AA282" s="59" t="s">
        <v>373</v>
      </c>
      <c r="AB282" s="78" t="s">
        <v>308</v>
      </c>
      <c r="AC282" s="12" t="s">
        <v>358</v>
      </c>
      <c r="AD282" s="15" t="s">
        <v>368</v>
      </c>
      <c r="AE282" s="84">
        <v>1</v>
      </c>
      <c r="AF282" s="84"/>
      <c r="AG282" s="84"/>
      <c r="AH282" s="84"/>
      <c r="AI282" s="84"/>
      <c r="AJ282" s="84"/>
      <c r="AK282" s="84"/>
      <c r="AL282" s="84"/>
      <c r="AM282" s="85"/>
    </row>
    <row r="283" spans="1:39" ht="12" customHeight="1">
      <c r="A283" s="10">
        <v>277</v>
      </c>
      <c r="B283" s="98" t="s">
        <v>67</v>
      </c>
      <c r="C283" s="98" t="s">
        <v>67</v>
      </c>
      <c r="D283" s="11" t="s">
        <v>25</v>
      </c>
      <c r="E283" s="11" t="s">
        <v>304</v>
      </c>
      <c r="F283" s="12" t="s">
        <v>48</v>
      </c>
      <c r="G283" s="12" t="s">
        <v>310</v>
      </c>
      <c r="H283" s="12" t="s">
        <v>306</v>
      </c>
      <c r="I283" s="11" t="s">
        <v>507</v>
      </c>
      <c r="J283" s="12" t="str">
        <f t="shared" si="14"/>
        <v>≥17h</v>
      </c>
      <c r="K283" s="12" t="s">
        <v>512</v>
      </c>
      <c r="L283" s="69" t="s">
        <v>518</v>
      </c>
      <c r="M283" s="59" t="s">
        <v>373</v>
      </c>
      <c r="N283" s="78" t="s">
        <v>308</v>
      </c>
      <c r="O283" s="12" t="s">
        <v>358</v>
      </c>
      <c r="P283" s="15" t="s">
        <v>368</v>
      </c>
      <c r="Q283" s="92"/>
      <c r="R283" s="93"/>
      <c r="S283" s="93"/>
      <c r="T283" s="93">
        <v>1</v>
      </c>
      <c r="U283" s="93"/>
      <c r="V283" s="93"/>
      <c r="W283" s="93">
        <v>1</v>
      </c>
      <c r="X283" s="93"/>
      <c r="Y283" s="75">
        <v>1</v>
      </c>
      <c r="Z283" s="69" t="s">
        <v>518</v>
      </c>
      <c r="AA283" s="59" t="s">
        <v>373</v>
      </c>
      <c r="AB283" s="78" t="s">
        <v>308</v>
      </c>
      <c r="AC283" s="12" t="s">
        <v>358</v>
      </c>
      <c r="AD283" s="15" t="s">
        <v>368</v>
      </c>
      <c r="AE283" s="84"/>
      <c r="AF283" s="84"/>
      <c r="AG283" s="84">
        <v>1</v>
      </c>
      <c r="AH283" s="84"/>
      <c r="AI283" s="84"/>
      <c r="AJ283" s="84"/>
      <c r="AK283" s="84"/>
      <c r="AL283" s="84"/>
      <c r="AM283" s="85">
        <v>1</v>
      </c>
    </row>
    <row r="284" spans="1:39" ht="12" customHeight="1">
      <c r="A284" s="10">
        <v>278</v>
      </c>
      <c r="B284" s="98" t="s">
        <v>77</v>
      </c>
      <c r="C284" s="98" t="s">
        <v>60</v>
      </c>
      <c r="D284" s="11" t="s">
        <v>51</v>
      </c>
      <c r="E284" s="11" t="s">
        <v>304</v>
      </c>
      <c r="F284" s="12" t="s">
        <v>50</v>
      </c>
      <c r="G284" s="11" t="s">
        <v>511</v>
      </c>
      <c r="H284" s="12" t="s">
        <v>308</v>
      </c>
      <c r="I284" s="11" t="s">
        <v>507</v>
      </c>
      <c r="J284" s="12" t="str">
        <f t="shared" si="14"/>
        <v>≥17h</v>
      </c>
      <c r="K284" s="12" t="s">
        <v>512</v>
      </c>
      <c r="L284" s="69" t="s">
        <v>520</v>
      </c>
      <c r="M284" s="59" t="s">
        <v>374</v>
      </c>
      <c r="N284" s="78" t="s">
        <v>308</v>
      </c>
      <c r="O284" s="12" t="s">
        <v>358</v>
      </c>
      <c r="P284" s="15" t="s">
        <v>370</v>
      </c>
      <c r="Q284" s="92"/>
      <c r="R284" s="93">
        <v>1</v>
      </c>
      <c r="S284" s="93"/>
      <c r="T284" s="93"/>
      <c r="U284" s="93"/>
      <c r="V284" s="93"/>
      <c r="W284" s="93"/>
      <c r="X284" s="93"/>
      <c r="Y284" s="75"/>
      <c r="Z284" s="69" t="s">
        <v>520</v>
      </c>
      <c r="AA284" s="59" t="s">
        <v>374</v>
      </c>
      <c r="AB284" s="78" t="s">
        <v>308</v>
      </c>
      <c r="AC284" s="12" t="s">
        <v>358</v>
      </c>
      <c r="AD284" s="15" t="s">
        <v>370</v>
      </c>
      <c r="AE284" s="84"/>
      <c r="AF284" s="84"/>
      <c r="AG284" s="84"/>
      <c r="AH284" s="84">
        <v>1</v>
      </c>
      <c r="AI284" s="84"/>
      <c r="AJ284" s="84"/>
      <c r="AK284" s="84"/>
      <c r="AL284" s="84"/>
      <c r="AM284" s="85"/>
    </row>
    <row r="285" spans="1:39" ht="12" customHeight="1">
      <c r="A285" s="10">
        <v>279</v>
      </c>
      <c r="B285" s="98" t="s">
        <v>196</v>
      </c>
      <c r="C285" s="98" t="s">
        <v>196</v>
      </c>
      <c r="D285" s="11" t="s">
        <v>25</v>
      </c>
      <c r="E285" s="11" t="s">
        <v>303</v>
      </c>
      <c r="F285" s="12" t="s">
        <v>50</v>
      </c>
      <c r="G285" s="12" t="s">
        <v>310</v>
      </c>
      <c r="H285" s="12" t="s">
        <v>306</v>
      </c>
      <c r="I285" s="103" t="s">
        <v>505</v>
      </c>
      <c r="J285" s="12" t="str">
        <f t="shared" si="14"/>
        <v>≥17h</v>
      </c>
      <c r="K285" s="12" t="s">
        <v>47</v>
      </c>
      <c r="L285" s="69" t="s">
        <v>519</v>
      </c>
      <c r="M285" s="59" t="s">
        <v>371</v>
      </c>
      <c r="N285" s="78" t="s">
        <v>308</v>
      </c>
      <c r="O285" s="12" t="s">
        <v>358</v>
      </c>
      <c r="P285" s="15" t="s">
        <v>368</v>
      </c>
      <c r="Q285" s="92"/>
      <c r="R285" s="93"/>
      <c r="S285" s="93"/>
      <c r="T285" s="93">
        <v>1</v>
      </c>
      <c r="U285" s="93"/>
      <c r="V285" s="93"/>
      <c r="W285" s="93"/>
      <c r="X285" s="93"/>
      <c r="Y285" s="75"/>
      <c r="Z285" s="69" t="s">
        <v>519</v>
      </c>
      <c r="AA285" s="59" t="s">
        <v>371</v>
      </c>
      <c r="AB285" s="78" t="s">
        <v>308</v>
      </c>
      <c r="AC285" s="12" t="s">
        <v>358</v>
      </c>
      <c r="AD285" s="15" t="s">
        <v>368</v>
      </c>
      <c r="AE285" s="84"/>
      <c r="AF285" s="84">
        <v>1</v>
      </c>
      <c r="AG285" s="84"/>
      <c r="AH285" s="84"/>
      <c r="AI285" s="84"/>
      <c r="AJ285" s="84"/>
      <c r="AK285" s="84"/>
      <c r="AL285" s="84"/>
      <c r="AM285" s="85"/>
    </row>
    <row r="286" spans="1:39" ht="12" customHeight="1">
      <c r="A286" s="10">
        <v>280</v>
      </c>
      <c r="B286" s="98" t="s">
        <v>291</v>
      </c>
      <c r="C286" s="98" t="s">
        <v>291</v>
      </c>
      <c r="D286" s="11" t="s">
        <v>25</v>
      </c>
      <c r="E286" s="11" t="s">
        <v>304</v>
      </c>
      <c r="F286" s="12" t="s">
        <v>50</v>
      </c>
      <c r="G286" s="12" t="s">
        <v>310</v>
      </c>
      <c r="H286" s="12" t="s">
        <v>306</v>
      </c>
      <c r="I286" s="11" t="s">
        <v>504</v>
      </c>
      <c r="J286" s="12" t="str">
        <f t="shared" si="14"/>
        <v>≥17h</v>
      </c>
      <c r="K286" s="12" t="s">
        <v>47</v>
      </c>
      <c r="L286" s="69" t="s">
        <v>519</v>
      </c>
      <c r="M286" s="59" t="s">
        <v>373</v>
      </c>
      <c r="N286" s="78" t="s">
        <v>308</v>
      </c>
      <c r="O286" s="12" t="s">
        <v>358</v>
      </c>
      <c r="P286" s="15" t="s">
        <v>368</v>
      </c>
      <c r="Q286" s="92"/>
      <c r="R286" s="93"/>
      <c r="S286" s="93"/>
      <c r="T286" s="93"/>
      <c r="U286" s="93"/>
      <c r="V286" s="93"/>
      <c r="W286" s="93">
        <v>1</v>
      </c>
      <c r="X286" s="93"/>
      <c r="Y286" s="75"/>
      <c r="Z286" s="69" t="s">
        <v>519</v>
      </c>
      <c r="AA286" s="59" t="s">
        <v>373</v>
      </c>
      <c r="AB286" s="78" t="s">
        <v>308</v>
      </c>
      <c r="AC286" s="12" t="s">
        <v>358</v>
      </c>
      <c r="AD286" s="15" t="s">
        <v>368</v>
      </c>
      <c r="AE286" s="84"/>
      <c r="AF286" s="84">
        <v>1</v>
      </c>
      <c r="AG286" s="84"/>
      <c r="AH286" s="84"/>
      <c r="AI286" s="84"/>
      <c r="AJ286" s="84"/>
      <c r="AK286" s="84"/>
      <c r="AL286" s="84"/>
      <c r="AM286" s="85"/>
    </row>
    <row r="287" spans="1:39" ht="12" customHeight="1">
      <c r="A287" s="10">
        <v>281</v>
      </c>
      <c r="B287" s="98" t="s">
        <v>78</v>
      </c>
      <c r="C287" s="98" t="s">
        <v>79</v>
      </c>
      <c r="D287" s="11" t="s">
        <v>51</v>
      </c>
      <c r="E287" s="11" t="s">
        <v>304</v>
      </c>
      <c r="F287" s="12" t="s">
        <v>50</v>
      </c>
      <c r="G287" s="12" t="s">
        <v>510</v>
      </c>
      <c r="H287" s="12" t="s">
        <v>306</v>
      </c>
      <c r="I287" s="103" t="s">
        <v>504</v>
      </c>
      <c r="J287" s="12" t="str">
        <f t="shared" si="14"/>
        <v>≥17h</v>
      </c>
      <c r="K287" s="12" t="s">
        <v>512</v>
      </c>
      <c r="L287" s="69" t="s">
        <v>520</v>
      </c>
      <c r="M287" s="59" t="s">
        <v>373</v>
      </c>
      <c r="N287" s="78" t="s">
        <v>308</v>
      </c>
      <c r="O287" s="12" t="s">
        <v>358</v>
      </c>
      <c r="P287" s="15" t="s">
        <v>368</v>
      </c>
      <c r="Q287" s="92"/>
      <c r="R287" s="93"/>
      <c r="S287" s="93"/>
      <c r="T287" s="93">
        <v>1</v>
      </c>
      <c r="U287" s="93"/>
      <c r="V287" s="93"/>
      <c r="W287" s="93"/>
      <c r="X287" s="93">
        <v>1</v>
      </c>
      <c r="Y287" s="75"/>
      <c r="Z287" s="69" t="s">
        <v>520</v>
      </c>
      <c r="AA287" s="59" t="s">
        <v>373</v>
      </c>
      <c r="AB287" s="78" t="s">
        <v>308</v>
      </c>
      <c r="AC287" s="12" t="s">
        <v>358</v>
      </c>
      <c r="AD287" s="15" t="s">
        <v>368</v>
      </c>
      <c r="AE287" s="84"/>
      <c r="AF287" s="84">
        <v>1</v>
      </c>
      <c r="AG287" s="84"/>
      <c r="AH287" s="84"/>
      <c r="AI287" s="84"/>
      <c r="AJ287" s="84"/>
      <c r="AK287" s="84"/>
      <c r="AL287" s="84"/>
      <c r="AM287" s="85"/>
    </row>
    <row r="288" spans="1:39" ht="12" customHeight="1">
      <c r="A288" s="10">
        <v>282</v>
      </c>
      <c r="B288" s="98" t="s">
        <v>78</v>
      </c>
      <c r="C288" s="98" t="s">
        <v>79</v>
      </c>
      <c r="D288" s="11" t="s">
        <v>51</v>
      </c>
      <c r="E288" s="11" t="s">
        <v>304</v>
      </c>
      <c r="F288" s="12" t="s">
        <v>50</v>
      </c>
      <c r="G288" s="12" t="s">
        <v>310</v>
      </c>
      <c r="H288" s="12" t="s">
        <v>306</v>
      </c>
      <c r="I288" s="103" t="s">
        <v>505</v>
      </c>
      <c r="J288" s="11" t="str">
        <f>"12-16h"</f>
        <v>12-16h</v>
      </c>
      <c r="K288" s="12" t="s">
        <v>513</v>
      </c>
      <c r="L288" s="69" t="s">
        <v>520</v>
      </c>
      <c r="M288" s="59" t="s">
        <v>373</v>
      </c>
      <c r="N288" s="78" t="s">
        <v>308</v>
      </c>
      <c r="O288" s="12" t="s">
        <v>358</v>
      </c>
      <c r="P288" s="15" t="s">
        <v>368</v>
      </c>
      <c r="Q288" s="92"/>
      <c r="R288" s="93"/>
      <c r="S288" s="93"/>
      <c r="T288" s="93">
        <v>1</v>
      </c>
      <c r="U288" s="93"/>
      <c r="V288" s="93"/>
      <c r="W288" s="93">
        <v>1</v>
      </c>
      <c r="X288" s="93"/>
      <c r="Y288" s="75"/>
      <c r="Z288" s="69" t="s">
        <v>520</v>
      </c>
      <c r="AA288" s="59" t="s">
        <v>373</v>
      </c>
      <c r="AB288" s="78" t="s">
        <v>308</v>
      </c>
      <c r="AC288" s="12" t="s">
        <v>358</v>
      </c>
      <c r="AD288" s="15" t="s">
        <v>368</v>
      </c>
      <c r="AE288" s="84"/>
      <c r="AF288" s="84"/>
      <c r="AG288" s="84"/>
      <c r="AH288" s="84">
        <v>1</v>
      </c>
      <c r="AI288" s="84"/>
      <c r="AJ288" s="84"/>
      <c r="AK288" s="84"/>
      <c r="AL288" s="84"/>
      <c r="AM288" s="85"/>
    </row>
    <row r="289" spans="1:39" ht="12" customHeight="1">
      <c r="A289" s="10">
        <v>283</v>
      </c>
      <c r="B289" s="98" t="s">
        <v>80</v>
      </c>
      <c r="C289" s="98" t="s">
        <v>79</v>
      </c>
      <c r="D289" s="11" t="s">
        <v>25</v>
      </c>
      <c r="E289" s="11" t="s">
        <v>304</v>
      </c>
      <c r="F289" s="12" t="s">
        <v>48</v>
      </c>
      <c r="G289" s="11" t="s">
        <v>511</v>
      </c>
      <c r="H289" s="12" t="s">
        <v>306</v>
      </c>
      <c r="I289" s="12" t="s">
        <v>505</v>
      </c>
      <c r="J289" s="12" t="str">
        <f t="shared" ref="J289:J295" si="15">"≥17h"</f>
        <v>≥17h</v>
      </c>
      <c r="K289" s="12" t="s">
        <v>512</v>
      </c>
      <c r="L289" s="69" t="s">
        <v>520</v>
      </c>
      <c r="M289" s="59" t="s">
        <v>373</v>
      </c>
      <c r="N289" s="78" t="s">
        <v>308</v>
      </c>
      <c r="O289" s="12" t="s">
        <v>358</v>
      </c>
      <c r="P289" s="15" t="s">
        <v>368</v>
      </c>
      <c r="Q289" s="92"/>
      <c r="R289" s="93"/>
      <c r="S289" s="93"/>
      <c r="T289" s="93">
        <v>1</v>
      </c>
      <c r="U289" s="93"/>
      <c r="V289" s="93"/>
      <c r="W289" s="93"/>
      <c r="X289" s="93"/>
      <c r="Y289" s="75"/>
      <c r="Z289" s="69" t="s">
        <v>520</v>
      </c>
      <c r="AA289" s="59" t="s">
        <v>373</v>
      </c>
      <c r="AB289" s="78" t="s">
        <v>308</v>
      </c>
      <c r="AC289" s="12" t="s">
        <v>358</v>
      </c>
      <c r="AD289" s="15" t="s">
        <v>368</v>
      </c>
      <c r="AE289" s="84"/>
      <c r="AF289" s="84">
        <v>1</v>
      </c>
      <c r="AG289" s="84"/>
      <c r="AH289" s="84"/>
      <c r="AI289" s="84"/>
      <c r="AJ289" s="84"/>
      <c r="AK289" s="84"/>
      <c r="AL289" s="84"/>
      <c r="AM289" s="85"/>
    </row>
    <row r="290" spans="1:39" ht="12" customHeight="1">
      <c r="A290" s="10">
        <v>284</v>
      </c>
      <c r="B290" s="98" t="s">
        <v>286</v>
      </c>
      <c r="C290" s="98" t="s">
        <v>281</v>
      </c>
      <c r="D290" s="11" t="s">
        <v>51</v>
      </c>
      <c r="E290" s="11" t="s">
        <v>303</v>
      </c>
      <c r="F290" s="12" t="s">
        <v>49</v>
      </c>
      <c r="G290" s="11" t="s">
        <v>511</v>
      </c>
      <c r="H290" s="12" t="s">
        <v>307</v>
      </c>
      <c r="I290" s="103" t="s">
        <v>504</v>
      </c>
      <c r="J290" s="12" t="str">
        <f t="shared" si="15"/>
        <v>≥17h</v>
      </c>
      <c r="K290" s="12" t="s">
        <v>47</v>
      </c>
      <c r="L290" s="69" t="s">
        <v>519</v>
      </c>
      <c r="M290" s="59" t="s">
        <v>373</v>
      </c>
      <c r="N290" s="78" t="s">
        <v>308</v>
      </c>
      <c r="O290" s="12" t="s">
        <v>358</v>
      </c>
      <c r="P290" s="15" t="s">
        <v>368</v>
      </c>
      <c r="Q290" s="92"/>
      <c r="R290" s="93"/>
      <c r="S290" s="93"/>
      <c r="T290" s="93"/>
      <c r="U290" s="93"/>
      <c r="V290" s="93"/>
      <c r="W290" s="93">
        <v>1</v>
      </c>
      <c r="X290" s="93"/>
      <c r="Y290" s="75"/>
      <c r="Z290" s="69" t="s">
        <v>519</v>
      </c>
      <c r="AA290" s="59" t="s">
        <v>373</v>
      </c>
      <c r="AB290" s="78" t="s">
        <v>308</v>
      </c>
      <c r="AC290" s="12" t="s">
        <v>358</v>
      </c>
      <c r="AD290" s="15" t="s">
        <v>368</v>
      </c>
      <c r="AE290" s="84"/>
      <c r="AF290" s="84">
        <v>1</v>
      </c>
      <c r="AG290" s="84"/>
      <c r="AH290" s="84"/>
      <c r="AI290" s="84"/>
      <c r="AJ290" s="84"/>
      <c r="AK290" s="84"/>
      <c r="AL290" s="84"/>
      <c r="AM290" s="85"/>
    </row>
    <row r="291" spans="1:39" ht="12" customHeight="1">
      <c r="A291" s="10">
        <v>285</v>
      </c>
      <c r="B291" s="98" t="s">
        <v>196</v>
      </c>
      <c r="C291" s="98" t="s">
        <v>196</v>
      </c>
      <c r="D291" s="11" t="s">
        <v>52</v>
      </c>
      <c r="E291" s="11" t="s">
        <v>304</v>
      </c>
      <c r="F291" s="12" t="s">
        <v>49</v>
      </c>
      <c r="G291" s="12" t="s">
        <v>310</v>
      </c>
      <c r="H291" s="12" t="s">
        <v>306</v>
      </c>
      <c r="I291" s="103" t="s">
        <v>504</v>
      </c>
      <c r="J291" s="12" t="str">
        <f t="shared" si="15"/>
        <v>≥17h</v>
      </c>
      <c r="K291" s="12" t="s">
        <v>512</v>
      </c>
      <c r="L291" s="69" t="s">
        <v>519</v>
      </c>
      <c r="M291" s="59" t="s">
        <v>373</v>
      </c>
      <c r="N291" s="78" t="s">
        <v>308</v>
      </c>
      <c r="O291" s="12" t="s">
        <v>358</v>
      </c>
      <c r="P291" s="15" t="s">
        <v>368</v>
      </c>
      <c r="Q291" s="92"/>
      <c r="R291" s="93"/>
      <c r="S291" s="93"/>
      <c r="T291" s="93">
        <v>1</v>
      </c>
      <c r="U291" s="93"/>
      <c r="V291" s="93"/>
      <c r="W291" s="93"/>
      <c r="X291" s="93"/>
      <c r="Y291" s="75"/>
      <c r="Z291" s="69" t="s">
        <v>519</v>
      </c>
      <c r="AA291" s="59" t="s">
        <v>373</v>
      </c>
      <c r="AB291" s="78" t="s">
        <v>308</v>
      </c>
      <c r="AC291" s="12" t="s">
        <v>358</v>
      </c>
      <c r="AD291" s="15" t="s">
        <v>368</v>
      </c>
      <c r="AE291" s="84"/>
      <c r="AF291" s="84">
        <v>1</v>
      </c>
      <c r="AG291" s="84"/>
      <c r="AH291" s="84"/>
      <c r="AI291" s="84"/>
      <c r="AJ291" s="84"/>
      <c r="AK291" s="84"/>
      <c r="AL291" s="84"/>
      <c r="AM291" s="85"/>
    </row>
    <row r="292" spans="1:39" ht="12" customHeight="1">
      <c r="A292" s="10">
        <v>286</v>
      </c>
      <c r="B292" s="98" t="s">
        <v>286</v>
      </c>
      <c r="C292" s="98" t="s">
        <v>281</v>
      </c>
      <c r="D292" s="11" t="s">
        <v>25</v>
      </c>
      <c r="E292" s="11" t="s">
        <v>304</v>
      </c>
      <c r="F292" s="12" t="s">
        <v>49</v>
      </c>
      <c r="G292" s="11" t="s">
        <v>511</v>
      </c>
      <c r="H292" s="12" t="s">
        <v>306</v>
      </c>
      <c r="I292" s="103" t="s">
        <v>505</v>
      </c>
      <c r="J292" s="12" t="str">
        <f t="shared" si="15"/>
        <v>≥17h</v>
      </c>
      <c r="K292" s="12" t="s">
        <v>512</v>
      </c>
      <c r="L292" s="69" t="s">
        <v>519</v>
      </c>
      <c r="M292" s="59" t="s">
        <v>373</v>
      </c>
      <c r="N292" s="78" t="s">
        <v>308</v>
      </c>
      <c r="O292" s="12" t="s">
        <v>358</v>
      </c>
      <c r="P292" s="15" t="s">
        <v>368</v>
      </c>
      <c r="Q292" s="92"/>
      <c r="R292" s="93"/>
      <c r="S292" s="93"/>
      <c r="T292" s="93"/>
      <c r="U292" s="93"/>
      <c r="V292" s="93"/>
      <c r="W292" s="93">
        <v>1</v>
      </c>
      <c r="X292" s="93"/>
      <c r="Y292" s="75"/>
      <c r="Z292" s="69" t="s">
        <v>519</v>
      </c>
      <c r="AA292" s="59" t="s">
        <v>373</v>
      </c>
      <c r="AB292" s="78" t="s">
        <v>308</v>
      </c>
      <c r="AC292" s="12" t="s">
        <v>358</v>
      </c>
      <c r="AD292" s="15" t="s">
        <v>368</v>
      </c>
      <c r="AE292" s="84"/>
      <c r="AF292" s="84">
        <v>1</v>
      </c>
      <c r="AG292" s="84"/>
      <c r="AH292" s="84"/>
      <c r="AI292" s="84"/>
      <c r="AJ292" s="84"/>
      <c r="AK292" s="84"/>
      <c r="AL292" s="84"/>
      <c r="AM292" s="85"/>
    </row>
    <row r="293" spans="1:39" ht="12" customHeight="1">
      <c r="A293" s="10">
        <v>287</v>
      </c>
      <c r="B293" s="98" t="s">
        <v>211</v>
      </c>
      <c r="C293" s="98" t="s">
        <v>211</v>
      </c>
      <c r="D293" s="11" t="s">
        <v>51</v>
      </c>
      <c r="E293" s="11" t="s">
        <v>304</v>
      </c>
      <c r="F293" s="12" t="s">
        <v>49</v>
      </c>
      <c r="G293" s="12" t="s">
        <v>310</v>
      </c>
      <c r="H293" s="12" t="s">
        <v>306</v>
      </c>
      <c r="I293" s="103" t="s">
        <v>505</v>
      </c>
      <c r="J293" s="12" t="str">
        <f t="shared" si="15"/>
        <v>≥17h</v>
      </c>
      <c r="K293" s="12" t="s">
        <v>512</v>
      </c>
      <c r="L293" s="69" t="s">
        <v>518</v>
      </c>
      <c r="M293" s="59" t="s">
        <v>372</v>
      </c>
      <c r="N293" s="78" t="s">
        <v>308</v>
      </c>
      <c r="O293" s="12" t="s">
        <v>358</v>
      </c>
      <c r="P293" s="15" t="s">
        <v>368</v>
      </c>
      <c r="Q293" s="92">
        <v>1</v>
      </c>
      <c r="R293" s="93"/>
      <c r="S293" s="93"/>
      <c r="T293" s="93">
        <v>1</v>
      </c>
      <c r="U293" s="93"/>
      <c r="V293" s="93"/>
      <c r="W293" s="93"/>
      <c r="X293" s="93"/>
      <c r="Y293" s="75">
        <v>1</v>
      </c>
      <c r="Z293" s="69" t="s">
        <v>518</v>
      </c>
      <c r="AA293" s="59" t="s">
        <v>372</v>
      </c>
      <c r="AB293" s="78" t="s">
        <v>308</v>
      </c>
      <c r="AC293" s="12" t="s">
        <v>358</v>
      </c>
      <c r="AD293" s="15" t="s">
        <v>368</v>
      </c>
      <c r="AE293" s="84"/>
      <c r="AF293" s="84">
        <v>1</v>
      </c>
      <c r="AG293" s="84"/>
      <c r="AH293" s="84"/>
      <c r="AI293" s="84"/>
      <c r="AJ293" s="84"/>
      <c r="AK293" s="84"/>
      <c r="AL293" s="84"/>
      <c r="AM293" s="85">
        <v>1</v>
      </c>
    </row>
    <row r="294" spans="1:39" ht="12" customHeight="1">
      <c r="A294" s="10">
        <v>288</v>
      </c>
      <c r="B294" s="98" t="s">
        <v>286</v>
      </c>
      <c r="C294" s="98" t="s">
        <v>281</v>
      </c>
      <c r="D294" s="11" t="s">
        <v>51</v>
      </c>
      <c r="E294" s="11" t="s">
        <v>304</v>
      </c>
      <c r="F294" s="12" t="s">
        <v>49</v>
      </c>
      <c r="G294" s="11" t="s">
        <v>511</v>
      </c>
      <c r="H294" s="12" t="s">
        <v>306</v>
      </c>
      <c r="I294" s="12" t="s">
        <v>505</v>
      </c>
      <c r="J294" s="12" t="str">
        <f t="shared" si="15"/>
        <v>≥17h</v>
      </c>
      <c r="K294" s="12" t="s">
        <v>47</v>
      </c>
      <c r="L294" s="69" t="s">
        <v>519</v>
      </c>
      <c r="M294" s="59" t="s">
        <v>373</v>
      </c>
      <c r="N294" s="78" t="s">
        <v>308</v>
      </c>
      <c r="O294" s="12" t="s">
        <v>358</v>
      </c>
      <c r="P294" s="15" t="s">
        <v>368</v>
      </c>
      <c r="Q294" s="92"/>
      <c r="R294" s="93"/>
      <c r="S294" s="93"/>
      <c r="T294" s="93">
        <v>1</v>
      </c>
      <c r="U294" s="93"/>
      <c r="V294" s="93"/>
      <c r="W294" s="93"/>
      <c r="X294" s="93"/>
      <c r="Y294" s="75"/>
      <c r="Z294" s="69" t="s">
        <v>519</v>
      </c>
      <c r="AA294" s="59" t="s">
        <v>373</v>
      </c>
      <c r="AB294" s="78" t="s">
        <v>308</v>
      </c>
      <c r="AC294" s="12" t="s">
        <v>358</v>
      </c>
      <c r="AD294" s="15" t="s">
        <v>368</v>
      </c>
      <c r="AE294" s="84"/>
      <c r="AF294" s="84">
        <v>1</v>
      </c>
      <c r="AG294" s="84"/>
      <c r="AH294" s="84"/>
      <c r="AI294" s="84"/>
      <c r="AJ294" s="84"/>
      <c r="AK294" s="84"/>
      <c r="AL294" s="84"/>
      <c r="AM294" s="85"/>
    </row>
    <row r="295" spans="1:39" ht="12" customHeight="1">
      <c r="A295" s="10">
        <v>289</v>
      </c>
      <c r="B295" s="98" t="s">
        <v>196</v>
      </c>
      <c r="C295" s="98" t="s">
        <v>196</v>
      </c>
      <c r="D295" s="11" t="s">
        <v>25</v>
      </c>
      <c r="E295" s="11" t="s">
        <v>304</v>
      </c>
      <c r="F295" s="12" t="s">
        <v>48</v>
      </c>
      <c r="G295" s="12" t="s">
        <v>310</v>
      </c>
      <c r="H295" s="12" t="s">
        <v>306</v>
      </c>
      <c r="I295" s="11" t="s">
        <v>507</v>
      </c>
      <c r="J295" s="12" t="str">
        <f t="shared" si="15"/>
        <v>≥17h</v>
      </c>
      <c r="K295" s="12" t="s">
        <v>47</v>
      </c>
      <c r="L295" s="69" t="s">
        <v>519</v>
      </c>
      <c r="M295" s="59" t="s">
        <v>373</v>
      </c>
      <c r="N295" s="78" t="s">
        <v>308</v>
      </c>
      <c r="O295" s="12" t="s">
        <v>358</v>
      </c>
      <c r="P295" s="15" t="s">
        <v>368</v>
      </c>
      <c r="Q295" s="92"/>
      <c r="R295" s="93"/>
      <c r="S295" s="93"/>
      <c r="T295" s="93">
        <v>1</v>
      </c>
      <c r="U295" s="93"/>
      <c r="V295" s="93"/>
      <c r="W295" s="93"/>
      <c r="X295" s="93"/>
      <c r="Y295" s="75"/>
      <c r="Z295" s="69" t="s">
        <v>519</v>
      </c>
      <c r="AA295" s="59" t="s">
        <v>373</v>
      </c>
      <c r="AB295" s="78" t="s">
        <v>308</v>
      </c>
      <c r="AC295" s="12" t="s">
        <v>358</v>
      </c>
      <c r="AD295" s="15" t="s">
        <v>368</v>
      </c>
      <c r="AE295" s="84"/>
      <c r="AF295" s="84">
        <v>1</v>
      </c>
      <c r="AG295" s="84"/>
      <c r="AH295" s="84"/>
      <c r="AI295" s="84"/>
      <c r="AJ295" s="84"/>
      <c r="AK295" s="84"/>
      <c r="AL295" s="84"/>
      <c r="AM295" s="85"/>
    </row>
    <row r="296" spans="1:39" ht="12" customHeight="1">
      <c r="A296" s="10">
        <v>290</v>
      </c>
      <c r="B296" s="98" t="s">
        <v>72</v>
      </c>
      <c r="C296" s="98" t="s">
        <v>72</v>
      </c>
      <c r="D296" s="11" t="s">
        <v>52</v>
      </c>
      <c r="E296" s="11" t="s">
        <v>304</v>
      </c>
      <c r="F296" s="12" t="s">
        <v>49</v>
      </c>
      <c r="G296" s="12" t="s">
        <v>310</v>
      </c>
      <c r="H296" s="12" t="s">
        <v>306</v>
      </c>
      <c r="I296" s="103" t="s">
        <v>504</v>
      </c>
      <c r="J296" s="11" t="str">
        <f>"12-16h"</f>
        <v>12-16h</v>
      </c>
      <c r="K296" s="12" t="s">
        <v>47</v>
      </c>
      <c r="L296" s="69" t="s">
        <v>519</v>
      </c>
      <c r="M296" s="59" t="s">
        <v>374</v>
      </c>
      <c r="N296" s="78" t="s">
        <v>367</v>
      </c>
      <c r="O296" s="12" t="s">
        <v>358</v>
      </c>
      <c r="P296" s="15" t="s">
        <v>368</v>
      </c>
      <c r="Q296" s="92"/>
      <c r="R296" s="93"/>
      <c r="S296" s="93"/>
      <c r="T296" s="93">
        <v>1</v>
      </c>
      <c r="U296" s="93"/>
      <c r="V296" s="93">
        <v>1</v>
      </c>
      <c r="W296" s="93">
        <v>1</v>
      </c>
      <c r="X296" s="93">
        <v>1</v>
      </c>
      <c r="Y296" s="75"/>
      <c r="Z296" s="69" t="s">
        <v>519</v>
      </c>
      <c r="AA296" s="59" t="s">
        <v>374</v>
      </c>
      <c r="AB296" s="78" t="s">
        <v>367</v>
      </c>
      <c r="AC296" s="12" t="s">
        <v>358</v>
      </c>
      <c r="AD296" s="15" t="s">
        <v>368</v>
      </c>
      <c r="AE296" s="84"/>
      <c r="AF296" s="84">
        <v>1</v>
      </c>
      <c r="AG296" s="84"/>
      <c r="AH296" s="84"/>
      <c r="AI296" s="84"/>
      <c r="AJ296" s="84"/>
      <c r="AK296" s="84"/>
      <c r="AL296" s="84"/>
      <c r="AM296" s="85"/>
    </row>
    <row r="297" spans="1:39" ht="12" customHeight="1">
      <c r="A297" s="10">
        <v>291</v>
      </c>
      <c r="B297" s="98" t="s">
        <v>211</v>
      </c>
      <c r="C297" s="98" t="s">
        <v>211</v>
      </c>
      <c r="D297" s="11" t="s">
        <v>52</v>
      </c>
      <c r="E297" s="11" t="s">
        <v>304</v>
      </c>
      <c r="F297" s="12" t="s">
        <v>49</v>
      </c>
      <c r="G297" s="12" t="s">
        <v>310</v>
      </c>
      <c r="H297" s="12" t="s">
        <v>306</v>
      </c>
      <c r="I297" s="103" t="s">
        <v>504</v>
      </c>
      <c r="J297" s="12" t="str">
        <f>"≥17h"</f>
        <v>≥17h</v>
      </c>
      <c r="K297" s="12" t="s">
        <v>47</v>
      </c>
      <c r="L297" s="69" t="s">
        <v>518</v>
      </c>
      <c r="M297" s="59" t="s">
        <v>372</v>
      </c>
      <c r="N297" s="78" t="s">
        <v>308</v>
      </c>
      <c r="O297" s="12" t="s">
        <v>358</v>
      </c>
      <c r="P297" s="15" t="s">
        <v>368</v>
      </c>
      <c r="Q297" s="92">
        <v>1</v>
      </c>
      <c r="R297" s="93"/>
      <c r="S297" s="93"/>
      <c r="T297" s="93">
        <v>1</v>
      </c>
      <c r="U297" s="93"/>
      <c r="V297" s="93">
        <v>1</v>
      </c>
      <c r="W297" s="93">
        <v>1</v>
      </c>
      <c r="X297" s="93"/>
      <c r="Y297" s="75">
        <v>1</v>
      </c>
      <c r="Z297" s="69" t="s">
        <v>518</v>
      </c>
      <c r="AA297" s="59" t="s">
        <v>372</v>
      </c>
      <c r="AB297" s="78" t="s">
        <v>308</v>
      </c>
      <c r="AC297" s="12" t="s">
        <v>358</v>
      </c>
      <c r="AD297" s="15" t="s">
        <v>368</v>
      </c>
      <c r="AE297" s="84"/>
      <c r="AF297" s="84">
        <v>1</v>
      </c>
      <c r="AG297" s="84"/>
      <c r="AH297" s="84"/>
      <c r="AI297" s="84"/>
      <c r="AJ297" s="84"/>
      <c r="AK297" s="84"/>
      <c r="AL297" s="84"/>
      <c r="AM297" s="85"/>
    </row>
    <row r="298" spans="1:39" ht="12" customHeight="1">
      <c r="A298" s="10">
        <v>292</v>
      </c>
      <c r="B298" s="98" t="s">
        <v>286</v>
      </c>
      <c r="C298" s="98" t="s">
        <v>281</v>
      </c>
      <c r="D298" s="11" t="s">
        <v>25</v>
      </c>
      <c r="E298" s="11" t="s">
        <v>303</v>
      </c>
      <c r="F298" s="12" t="s">
        <v>48</v>
      </c>
      <c r="G298" s="11" t="s">
        <v>511</v>
      </c>
      <c r="H298" s="12" t="s">
        <v>307</v>
      </c>
      <c r="I298" s="103" t="s">
        <v>504</v>
      </c>
      <c r="J298" s="12" t="str">
        <f>"≥17h"</f>
        <v>≥17h</v>
      </c>
      <c r="K298" s="12" t="s">
        <v>47</v>
      </c>
      <c r="L298" s="69" t="s">
        <v>519</v>
      </c>
      <c r="M298" s="59" t="s">
        <v>374</v>
      </c>
      <c r="N298" s="78" t="s">
        <v>308</v>
      </c>
      <c r="O298" s="12" t="s">
        <v>358</v>
      </c>
      <c r="P298" s="15" t="s">
        <v>368</v>
      </c>
      <c r="Q298" s="92"/>
      <c r="R298" s="93"/>
      <c r="S298" s="93">
        <v>1</v>
      </c>
      <c r="T298" s="93">
        <v>1</v>
      </c>
      <c r="U298" s="93"/>
      <c r="V298" s="93"/>
      <c r="W298" s="93"/>
      <c r="X298" s="93">
        <v>1</v>
      </c>
      <c r="Y298" s="75"/>
      <c r="Z298" s="69" t="s">
        <v>519</v>
      </c>
      <c r="AA298" s="59" t="s">
        <v>374</v>
      </c>
      <c r="AB298" s="78" t="s">
        <v>308</v>
      </c>
      <c r="AC298" s="12" t="s">
        <v>358</v>
      </c>
      <c r="AD298" s="15" t="s">
        <v>368</v>
      </c>
      <c r="AE298" s="84"/>
      <c r="AF298" s="84">
        <v>1</v>
      </c>
      <c r="AG298" s="84"/>
      <c r="AH298" s="84"/>
      <c r="AI298" s="84"/>
      <c r="AJ298" s="84"/>
      <c r="AK298" s="84"/>
      <c r="AL298" s="84"/>
      <c r="AM298" s="85"/>
    </row>
    <row r="299" spans="1:39" ht="12" customHeight="1">
      <c r="A299" s="10">
        <v>293</v>
      </c>
      <c r="B299" s="98" t="s">
        <v>211</v>
      </c>
      <c r="C299" s="98" t="s">
        <v>211</v>
      </c>
      <c r="D299" s="11" t="s">
        <v>51</v>
      </c>
      <c r="E299" s="11" t="s">
        <v>304</v>
      </c>
      <c r="F299" s="12" t="s">
        <v>49</v>
      </c>
      <c r="G299" s="12" t="s">
        <v>310</v>
      </c>
      <c r="H299" s="12" t="s">
        <v>306</v>
      </c>
      <c r="I299" s="11" t="s">
        <v>504</v>
      </c>
      <c r="J299" s="11" t="str">
        <f>"12-16h"</f>
        <v>12-16h</v>
      </c>
      <c r="K299" s="12" t="s">
        <v>47</v>
      </c>
      <c r="L299" s="69" t="s">
        <v>518</v>
      </c>
      <c r="M299" s="59" t="s">
        <v>372</v>
      </c>
      <c r="N299" s="78" t="s">
        <v>308</v>
      </c>
      <c r="O299" s="12" t="s">
        <v>358</v>
      </c>
      <c r="P299" s="15" t="s">
        <v>368</v>
      </c>
      <c r="Q299" s="92">
        <v>1</v>
      </c>
      <c r="R299" s="93">
        <v>1</v>
      </c>
      <c r="S299" s="93"/>
      <c r="T299" s="93"/>
      <c r="U299" s="93"/>
      <c r="V299" s="93"/>
      <c r="W299" s="93"/>
      <c r="X299" s="93"/>
      <c r="Y299" s="75"/>
      <c r="Z299" s="69" t="s">
        <v>518</v>
      </c>
      <c r="AA299" s="59" t="s">
        <v>372</v>
      </c>
      <c r="AB299" s="78" t="s">
        <v>308</v>
      </c>
      <c r="AC299" s="12" t="s">
        <v>358</v>
      </c>
      <c r="AD299" s="15" t="s">
        <v>368</v>
      </c>
      <c r="AE299" s="84"/>
      <c r="AF299" s="84">
        <v>1</v>
      </c>
      <c r="AG299" s="84"/>
      <c r="AH299" s="84"/>
      <c r="AI299" s="84"/>
      <c r="AJ299" s="84"/>
      <c r="AK299" s="84"/>
      <c r="AL299" s="84"/>
      <c r="AM299" s="85"/>
    </row>
    <row r="300" spans="1:39" ht="12" customHeight="1">
      <c r="A300" s="10">
        <v>294</v>
      </c>
      <c r="B300" s="98" t="s">
        <v>286</v>
      </c>
      <c r="C300" s="98" t="s">
        <v>281</v>
      </c>
      <c r="D300" s="11" t="s">
        <v>52</v>
      </c>
      <c r="E300" s="11" t="s">
        <v>304</v>
      </c>
      <c r="F300" s="12" t="s">
        <v>49</v>
      </c>
      <c r="G300" s="11" t="s">
        <v>511</v>
      </c>
      <c r="H300" s="12" t="s">
        <v>307</v>
      </c>
      <c r="I300" s="103" t="s">
        <v>505</v>
      </c>
      <c r="J300" s="12" t="str">
        <f t="shared" ref="J300:J306" si="16">"≥17h"</f>
        <v>≥17h</v>
      </c>
      <c r="K300" s="12" t="s">
        <v>512</v>
      </c>
      <c r="L300" s="69" t="s">
        <v>519</v>
      </c>
      <c r="M300" s="59" t="s">
        <v>374</v>
      </c>
      <c r="N300" s="78" t="s">
        <v>308</v>
      </c>
      <c r="O300" s="12" t="s">
        <v>358</v>
      </c>
      <c r="P300" s="15" t="s">
        <v>368</v>
      </c>
      <c r="Q300" s="92"/>
      <c r="R300" s="93"/>
      <c r="S300" s="93"/>
      <c r="T300" s="93">
        <v>1</v>
      </c>
      <c r="U300" s="93"/>
      <c r="V300" s="93"/>
      <c r="W300" s="93">
        <v>1</v>
      </c>
      <c r="X300" s="93">
        <v>1</v>
      </c>
      <c r="Y300" s="75"/>
      <c r="Z300" s="69" t="s">
        <v>519</v>
      </c>
      <c r="AA300" s="59" t="s">
        <v>374</v>
      </c>
      <c r="AB300" s="78" t="s">
        <v>308</v>
      </c>
      <c r="AC300" s="12" t="s">
        <v>358</v>
      </c>
      <c r="AD300" s="15" t="s">
        <v>368</v>
      </c>
      <c r="AE300" s="84"/>
      <c r="AF300" s="84">
        <v>1</v>
      </c>
      <c r="AG300" s="84"/>
      <c r="AH300" s="84"/>
      <c r="AI300" s="84"/>
      <c r="AJ300" s="84"/>
      <c r="AK300" s="84"/>
      <c r="AL300" s="84"/>
      <c r="AM300" s="85"/>
    </row>
    <row r="301" spans="1:39" ht="12" customHeight="1">
      <c r="A301" s="10">
        <v>295</v>
      </c>
      <c r="B301" s="98" t="s">
        <v>196</v>
      </c>
      <c r="C301" s="98" t="s">
        <v>196</v>
      </c>
      <c r="D301" s="11" t="s">
        <v>51</v>
      </c>
      <c r="E301" s="11" t="s">
        <v>304</v>
      </c>
      <c r="F301" s="12" t="s">
        <v>50</v>
      </c>
      <c r="G301" s="12" t="s">
        <v>310</v>
      </c>
      <c r="H301" s="12" t="s">
        <v>306</v>
      </c>
      <c r="I301" s="11" t="s">
        <v>507</v>
      </c>
      <c r="J301" s="12" t="str">
        <f t="shared" si="16"/>
        <v>≥17h</v>
      </c>
      <c r="K301" s="12" t="s">
        <v>513</v>
      </c>
      <c r="L301" s="69" t="s">
        <v>519</v>
      </c>
      <c r="M301" s="59" t="s">
        <v>373</v>
      </c>
      <c r="N301" s="78" t="s">
        <v>308</v>
      </c>
      <c r="O301" s="12" t="s">
        <v>358</v>
      </c>
      <c r="P301" s="15" t="s">
        <v>368</v>
      </c>
      <c r="Q301" s="92"/>
      <c r="R301" s="93"/>
      <c r="S301" s="93"/>
      <c r="T301" s="93">
        <v>1</v>
      </c>
      <c r="U301" s="93"/>
      <c r="V301" s="93"/>
      <c r="W301" s="93"/>
      <c r="X301" s="93"/>
      <c r="Y301" s="75"/>
      <c r="Z301" s="69" t="s">
        <v>519</v>
      </c>
      <c r="AA301" s="59" t="s">
        <v>373</v>
      </c>
      <c r="AB301" s="78" t="s">
        <v>308</v>
      </c>
      <c r="AC301" s="12" t="s">
        <v>358</v>
      </c>
      <c r="AD301" s="15" t="s">
        <v>368</v>
      </c>
      <c r="AE301" s="84"/>
      <c r="AF301" s="84">
        <v>1</v>
      </c>
      <c r="AG301" s="84"/>
      <c r="AH301" s="84"/>
      <c r="AI301" s="84"/>
      <c r="AJ301" s="84"/>
      <c r="AK301" s="84"/>
      <c r="AL301" s="84"/>
      <c r="AM301" s="85"/>
    </row>
    <row r="302" spans="1:39" ht="12" customHeight="1">
      <c r="A302" s="10">
        <v>296</v>
      </c>
      <c r="B302" s="98" t="s">
        <v>133</v>
      </c>
      <c r="C302" s="98" t="s">
        <v>131</v>
      </c>
      <c r="D302" s="11" t="s">
        <v>51</v>
      </c>
      <c r="E302" s="11" t="s">
        <v>303</v>
      </c>
      <c r="F302" s="12" t="s">
        <v>50</v>
      </c>
      <c r="G302" s="12" t="s">
        <v>310</v>
      </c>
      <c r="H302" s="12" t="s">
        <v>306</v>
      </c>
      <c r="I302" s="103" t="s">
        <v>504</v>
      </c>
      <c r="J302" s="12" t="str">
        <f t="shared" si="16"/>
        <v>≥17h</v>
      </c>
      <c r="K302" s="12" t="s">
        <v>47</v>
      </c>
      <c r="L302" s="69" t="s">
        <v>519</v>
      </c>
      <c r="M302" s="59" t="s">
        <v>373</v>
      </c>
      <c r="N302" s="78" t="s">
        <v>308</v>
      </c>
      <c r="O302" s="12" t="s">
        <v>358</v>
      </c>
      <c r="P302" s="15" t="s">
        <v>368</v>
      </c>
      <c r="Q302" s="92"/>
      <c r="R302" s="93"/>
      <c r="S302" s="93">
        <v>1</v>
      </c>
      <c r="T302" s="93">
        <v>1</v>
      </c>
      <c r="U302" s="93"/>
      <c r="V302" s="93"/>
      <c r="W302" s="93"/>
      <c r="X302" s="93"/>
      <c r="Y302" s="75"/>
      <c r="Z302" s="69" t="s">
        <v>519</v>
      </c>
      <c r="AA302" s="59" t="s">
        <v>373</v>
      </c>
      <c r="AB302" s="78" t="s">
        <v>308</v>
      </c>
      <c r="AC302" s="12" t="s">
        <v>358</v>
      </c>
      <c r="AD302" s="15" t="s">
        <v>368</v>
      </c>
      <c r="AE302" s="84"/>
      <c r="AF302" s="84">
        <v>1</v>
      </c>
      <c r="AG302" s="84"/>
      <c r="AH302" s="84"/>
      <c r="AI302" s="84"/>
      <c r="AJ302" s="84"/>
      <c r="AK302" s="84"/>
      <c r="AL302" s="84"/>
      <c r="AM302" s="85"/>
    </row>
    <row r="303" spans="1:39" ht="12" customHeight="1">
      <c r="A303" s="10">
        <v>297</v>
      </c>
      <c r="B303" s="98" t="s">
        <v>236</v>
      </c>
      <c r="C303" s="98" t="s">
        <v>235</v>
      </c>
      <c r="D303" s="11" t="s">
        <v>51</v>
      </c>
      <c r="E303" s="11" t="s">
        <v>304</v>
      </c>
      <c r="F303" s="12" t="s">
        <v>48</v>
      </c>
      <c r="G303" s="12" t="s">
        <v>510</v>
      </c>
      <c r="H303" s="12" t="s">
        <v>306</v>
      </c>
      <c r="I303" s="11" t="s">
        <v>504</v>
      </c>
      <c r="J303" s="12" t="str">
        <f t="shared" si="16"/>
        <v>≥17h</v>
      </c>
      <c r="K303" s="12" t="s">
        <v>513</v>
      </c>
      <c r="L303" s="69" t="s">
        <v>519</v>
      </c>
      <c r="M303" s="59" t="s">
        <v>373</v>
      </c>
      <c r="N303" s="78" t="s">
        <v>367</v>
      </c>
      <c r="O303" s="12" t="s">
        <v>358</v>
      </c>
      <c r="P303" s="15" t="s">
        <v>368</v>
      </c>
      <c r="Q303" s="92"/>
      <c r="R303" s="93"/>
      <c r="S303" s="93"/>
      <c r="T303" s="93">
        <v>1</v>
      </c>
      <c r="U303" s="93"/>
      <c r="V303" s="93"/>
      <c r="W303" s="93"/>
      <c r="X303" s="93"/>
      <c r="Y303" s="75"/>
      <c r="Z303" s="69" t="s">
        <v>519</v>
      </c>
      <c r="AA303" s="59" t="s">
        <v>373</v>
      </c>
      <c r="AB303" s="78" t="s">
        <v>367</v>
      </c>
      <c r="AC303" s="12" t="s">
        <v>358</v>
      </c>
      <c r="AD303" s="15" t="s">
        <v>368</v>
      </c>
      <c r="AE303" s="84"/>
      <c r="AF303" s="84">
        <v>1</v>
      </c>
      <c r="AG303" s="84"/>
      <c r="AH303" s="84"/>
      <c r="AI303" s="84"/>
      <c r="AJ303" s="84"/>
      <c r="AK303" s="84"/>
      <c r="AL303" s="84"/>
      <c r="AM303" s="85"/>
    </row>
    <row r="304" spans="1:39" ht="12" customHeight="1">
      <c r="A304" s="10">
        <v>298</v>
      </c>
      <c r="B304" s="98" t="s">
        <v>211</v>
      </c>
      <c r="C304" s="98" t="s">
        <v>211</v>
      </c>
      <c r="D304" s="11" t="s">
        <v>25</v>
      </c>
      <c r="E304" s="11" t="s">
        <v>304</v>
      </c>
      <c r="F304" s="12" t="s">
        <v>48</v>
      </c>
      <c r="G304" s="12" t="s">
        <v>310</v>
      </c>
      <c r="H304" s="12" t="s">
        <v>306</v>
      </c>
      <c r="I304" s="11" t="s">
        <v>504</v>
      </c>
      <c r="J304" s="12" t="str">
        <f t="shared" si="16"/>
        <v>≥17h</v>
      </c>
      <c r="K304" s="12" t="s">
        <v>512</v>
      </c>
      <c r="L304" s="69" t="s">
        <v>518</v>
      </c>
      <c r="M304" s="59" t="s">
        <v>372</v>
      </c>
      <c r="N304" s="78" t="s">
        <v>308</v>
      </c>
      <c r="O304" s="12" t="s">
        <v>358</v>
      </c>
      <c r="P304" s="15" t="s">
        <v>368</v>
      </c>
      <c r="Q304" s="92">
        <v>1</v>
      </c>
      <c r="R304" s="93">
        <v>1</v>
      </c>
      <c r="S304" s="93"/>
      <c r="T304" s="93"/>
      <c r="U304" s="93"/>
      <c r="V304" s="93"/>
      <c r="W304" s="93">
        <v>1</v>
      </c>
      <c r="X304" s="93"/>
      <c r="Y304" s="75"/>
      <c r="Z304" s="69" t="s">
        <v>518</v>
      </c>
      <c r="AA304" s="59" t="s">
        <v>372</v>
      </c>
      <c r="AB304" s="78" t="s">
        <v>308</v>
      </c>
      <c r="AC304" s="12" t="s">
        <v>358</v>
      </c>
      <c r="AD304" s="15" t="s">
        <v>368</v>
      </c>
      <c r="AE304" s="84"/>
      <c r="AF304" s="84">
        <v>1</v>
      </c>
      <c r="AG304" s="84"/>
      <c r="AH304" s="84"/>
      <c r="AI304" s="84"/>
      <c r="AJ304" s="84"/>
      <c r="AK304" s="84"/>
      <c r="AL304" s="84"/>
      <c r="AM304" s="85"/>
    </row>
    <row r="305" spans="1:39" ht="12" customHeight="1">
      <c r="A305" s="10">
        <v>299</v>
      </c>
      <c r="B305" s="98" t="s">
        <v>286</v>
      </c>
      <c r="C305" s="98" t="s">
        <v>281</v>
      </c>
      <c r="D305" s="11" t="s">
        <v>51</v>
      </c>
      <c r="E305" s="11" t="s">
        <v>304</v>
      </c>
      <c r="F305" s="12" t="s">
        <v>48</v>
      </c>
      <c r="G305" s="11" t="s">
        <v>511</v>
      </c>
      <c r="H305" s="12" t="s">
        <v>307</v>
      </c>
      <c r="I305" s="11" t="s">
        <v>504</v>
      </c>
      <c r="J305" s="12" t="str">
        <f t="shared" si="16"/>
        <v>≥17h</v>
      </c>
      <c r="K305" s="12" t="s">
        <v>512</v>
      </c>
      <c r="L305" s="69" t="s">
        <v>519</v>
      </c>
      <c r="M305" s="59" t="s">
        <v>373</v>
      </c>
      <c r="N305" s="78" t="s">
        <v>308</v>
      </c>
      <c r="O305" s="12" t="s">
        <v>358</v>
      </c>
      <c r="P305" s="15" t="s">
        <v>368</v>
      </c>
      <c r="Q305" s="92"/>
      <c r="R305" s="93"/>
      <c r="S305" s="93"/>
      <c r="T305" s="93"/>
      <c r="U305" s="93"/>
      <c r="V305" s="93"/>
      <c r="W305" s="93">
        <v>1</v>
      </c>
      <c r="X305" s="93">
        <v>1</v>
      </c>
      <c r="Y305" s="75"/>
      <c r="Z305" s="69" t="s">
        <v>519</v>
      </c>
      <c r="AA305" s="59" t="s">
        <v>373</v>
      </c>
      <c r="AB305" s="78" t="s">
        <v>308</v>
      </c>
      <c r="AC305" s="12" t="s">
        <v>358</v>
      </c>
      <c r="AD305" s="15" t="s">
        <v>368</v>
      </c>
      <c r="AE305" s="84"/>
      <c r="AF305" s="84">
        <v>1</v>
      </c>
      <c r="AG305" s="84"/>
      <c r="AH305" s="84"/>
      <c r="AI305" s="84"/>
      <c r="AJ305" s="84"/>
      <c r="AK305" s="84"/>
      <c r="AL305" s="84"/>
      <c r="AM305" s="85"/>
    </row>
    <row r="306" spans="1:39" ht="12" customHeight="1">
      <c r="A306" s="10">
        <v>300</v>
      </c>
      <c r="B306" s="98" t="s">
        <v>133</v>
      </c>
      <c r="C306" s="98" t="s">
        <v>131</v>
      </c>
      <c r="D306" s="11" t="s">
        <v>51</v>
      </c>
      <c r="E306" s="11" t="s">
        <v>304</v>
      </c>
      <c r="F306" s="12" t="s">
        <v>48</v>
      </c>
      <c r="G306" s="12" t="s">
        <v>310</v>
      </c>
      <c r="H306" s="12" t="s">
        <v>306</v>
      </c>
      <c r="I306" s="103" t="s">
        <v>504</v>
      </c>
      <c r="J306" s="12" t="str">
        <f t="shared" si="16"/>
        <v>≥17h</v>
      </c>
      <c r="K306" s="12" t="s">
        <v>47</v>
      </c>
      <c r="L306" s="69" t="s">
        <v>519</v>
      </c>
      <c r="M306" s="59" t="s">
        <v>373</v>
      </c>
      <c r="N306" s="78" t="s">
        <v>308</v>
      </c>
      <c r="O306" s="12" t="s">
        <v>358</v>
      </c>
      <c r="P306" s="15" t="s">
        <v>368</v>
      </c>
      <c r="Q306" s="92"/>
      <c r="R306" s="93"/>
      <c r="S306" s="93">
        <v>1</v>
      </c>
      <c r="T306" s="93">
        <v>1</v>
      </c>
      <c r="U306" s="93"/>
      <c r="V306" s="93"/>
      <c r="W306" s="93"/>
      <c r="X306" s="93"/>
      <c r="Y306" s="75">
        <v>1</v>
      </c>
      <c r="Z306" s="69" t="s">
        <v>519</v>
      </c>
      <c r="AA306" s="59" t="s">
        <v>373</v>
      </c>
      <c r="AB306" s="78" t="s">
        <v>308</v>
      </c>
      <c r="AC306" s="12" t="s">
        <v>358</v>
      </c>
      <c r="AD306" s="15" t="s">
        <v>368</v>
      </c>
      <c r="AE306" s="84"/>
      <c r="AF306" s="84">
        <v>1</v>
      </c>
      <c r="AG306" s="84"/>
      <c r="AH306" s="84"/>
      <c r="AI306" s="84"/>
      <c r="AJ306" s="84"/>
      <c r="AK306" s="84"/>
      <c r="AL306" s="84"/>
      <c r="AM306" s="85"/>
    </row>
    <row r="307" spans="1:39" ht="12" customHeight="1">
      <c r="A307" s="10">
        <v>301</v>
      </c>
      <c r="B307" s="98" t="s">
        <v>211</v>
      </c>
      <c r="C307" s="98" t="s">
        <v>211</v>
      </c>
      <c r="D307" s="11" t="s">
        <v>25</v>
      </c>
      <c r="E307" s="11" t="s">
        <v>304</v>
      </c>
      <c r="F307" s="12" t="s">
        <v>48</v>
      </c>
      <c r="G307" s="12" t="s">
        <v>310</v>
      </c>
      <c r="H307" s="12" t="s">
        <v>306</v>
      </c>
      <c r="I307" s="103" t="s">
        <v>504</v>
      </c>
      <c r="J307" s="11" t="str">
        <f>"12-16h"</f>
        <v>12-16h</v>
      </c>
      <c r="K307" s="12" t="s">
        <v>513</v>
      </c>
      <c r="L307" s="69" t="s">
        <v>518</v>
      </c>
      <c r="M307" s="59" t="s">
        <v>372</v>
      </c>
      <c r="N307" s="78" t="s">
        <v>308</v>
      </c>
      <c r="O307" s="12" t="s">
        <v>358</v>
      </c>
      <c r="P307" s="15" t="s">
        <v>368</v>
      </c>
      <c r="Q307" s="92">
        <v>1</v>
      </c>
      <c r="R307" s="93">
        <v>1</v>
      </c>
      <c r="S307" s="93"/>
      <c r="T307" s="93"/>
      <c r="U307" s="93"/>
      <c r="V307" s="93"/>
      <c r="W307" s="93">
        <v>1</v>
      </c>
      <c r="X307" s="93">
        <v>1</v>
      </c>
      <c r="Y307" s="75"/>
      <c r="Z307" s="69" t="s">
        <v>518</v>
      </c>
      <c r="AA307" s="59" t="s">
        <v>372</v>
      </c>
      <c r="AB307" s="78" t="s">
        <v>308</v>
      </c>
      <c r="AC307" s="12" t="s">
        <v>358</v>
      </c>
      <c r="AD307" s="15" t="s">
        <v>368</v>
      </c>
      <c r="AE307" s="84"/>
      <c r="AF307" s="84"/>
      <c r="AG307" s="84">
        <v>1</v>
      </c>
      <c r="AH307" s="84"/>
      <c r="AI307" s="84"/>
      <c r="AJ307" s="84"/>
      <c r="AK307" s="84"/>
      <c r="AL307" s="84"/>
      <c r="AM307" s="85"/>
    </row>
    <row r="308" spans="1:39" ht="12" customHeight="1">
      <c r="A308" s="10">
        <v>302</v>
      </c>
      <c r="B308" s="98" t="s">
        <v>236</v>
      </c>
      <c r="C308" s="98" t="s">
        <v>235</v>
      </c>
      <c r="D308" s="11" t="s">
        <v>51</v>
      </c>
      <c r="E308" s="11" t="s">
        <v>303</v>
      </c>
      <c r="F308" s="12" t="s">
        <v>48</v>
      </c>
      <c r="G308" s="12" t="s">
        <v>310</v>
      </c>
      <c r="H308" s="12" t="s">
        <v>306</v>
      </c>
      <c r="I308" s="103" t="s">
        <v>504</v>
      </c>
      <c r="J308" s="11" t="str">
        <f>"12-16h"</f>
        <v>12-16h</v>
      </c>
      <c r="K308" s="12" t="s">
        <v>513</v>
      </c>
      <c r="L308" s="69" t="s">
        <v>519</v>
      </c>
      <c r="M308" s="59" t="s">
        <v>373</v>
      </c>
      <c r="N308" s="78" t="s">
        <v>367</v>
      </c>
      <c r="O308" s="12" t="s">
        <v>358</v>
      </c>
      <c r="P308" s="15" t="s">
        <v>368</v>
      </c>
      <c r="Q308" s="92"/>
      <c r="R308" s="93"/>
      <c r="S308" s="93"/>
      <c r="T308" s="93">
        <v>1</v>
      </c>
      <c r="U308" s="93"/>
      <c r="V308" s="93"/>
      <c r="W308" s="93"/>
      <c r="X308" s="93"/>
      <c r="Y308" s="75"/>
      <c r="Z308" s="69" t="s">
        <v>519</v>
      </c>
      <c r="AA308" s="59" t="s">
        <v>373</v>
      </c>
      <c r="AB308" s="78" t="s">
        <v>367</v>
      </c>
      <c r="AC308" s="12" t="s">
        <v>358</v>
      </c>
      <c r="AD308" s="15" t="s">
        <v>368</v>
      </c>
      <c r="AE308" s="84"/>
      <c r="AF308" s="84">
        <v>1</v>
      </c>
      <c r="AG308" s="84"/>
      <c r="AH308" s="84"/>
      <c r="AI308" s="84"/>
      <c r="AJ308" s="84"/>
      <c r="AK308" s="84"/>
      <c r="AL308" s="84"/>
      <c r="AM308" s="85"/>
    </row>
    <row r="309" spans="1:39" ht="12" customHeight="1">
      <c r="A309" s="10">
        <v>303</v>
      </c>
      <c r="B309" s="98" t="s">
        <v>72</v>
      </c>
      <c r="C309" s="98" t="s">
        <v>72</v>
      </c>
      <c r="D309" s="11" t="s">
        <v>51</v>
      </c>
      <c r="E309" s="11" t="s">
        <v>304</v>
      </c>
      <c r="F309" s="12" t="s">
        <v>50</v>
      </c>
      <c r="G309" s="12" t="s">
        <v>310</v>
      </c>
      <c r="H309" s="12" t="s">
        <v>308</v>
      </c>
      <c r="I309" s="103" t="s">
        <v>504</v>
      </c>
      <c r="J309" s="12" t="str">
        <f>"≥17h"</f>
        <v>≥17h</v>
      </c>
      <c r="K309" s="12" t="s">
        <v>47</v>
      </c>
      <c r="L309" s="69" t="s">
        <v>519</v>
      </c>
      <c r="M309" s="59" t="s">
        <v>374</v>
      </c>
      <c r="N309" s="78" t="s">
        <v>308</v>
      </c>
      <c r="O309" s="12" t="s">
        <v>358</v>
      </c>
      <c r="P309" s="15" t="s">
        <v>368</v>
      </c>
      <c r="Q309" s="92"/>
      <c r="R309" s="93"/>
      <c r="S309" s="93"/>
      <c r="T309" s="93">
        <v>1</v>
      </c>
      <c r="U309" s="93"/>
      <c r="V309" s="93"/>
      <c r="W309" s="93"/>
      <c r="X309" s="93"/>
      <c r="Y309" s="75"/>
      <c r="Z309" s="69" t="s">
        <v>519</v>
      </c>
      <c r="AA309" s="59" t="s">
        <v>374</v>
      </c>
      <c r="AB309" s="78" t="s">
        <v>308</v>
      </c>
      <c r="AC309" s="12" t="s">
        <v>358</v>
      </c>
      <c r="AD309" s="15" t="s">
        <v>368</v>
      </c>
      <c r="AE309" s="84"/>
      <c r="AF309" s="84"/>
      <c r="AG309" s="84"/>
      <c r="AH309" s="84"/>
      <c r="AI309" s="84"/>
      <c r="AJ309" s="84"/>
      <c r="AK309" s="84"/>
      <c r="AL309" s="84"/>
      <c r="AM309" s="85">
        <v>1</v>
      </c>
    </row>
    <row r="310" spans="1:39" ht="12" customHeight="1">
      <c r="A310" s="10">
        <v>304</v>
      </c>
      <c r="B310" s="98" t="s">
        <v>286</v>
      </c>
      <c r="C310" s="98" t="s">
        <v>281</v>
      </c>
      <c r="D310" s="11" t="s">
        <v>51</v>
      </c>
      <c r="E310" s="11" t="s">
        <v>304</v>
      </c>
      <c r="F310" s="12" t="s">
        <v>50</v>
      </c>
      <c r="G310" s="11" t="s">
        <v>511</v>
      </c>
      <c r="H310" s="12" t="s">
        <v>306</v>
      </c>
      <c r="I310" s="103" t="s">
        <v>505</v>
      </c>
      <c r="J310" s="12" t="str">
        <f>"≥17h"</f>
        <v>≥17h</v>
      </c>
      <c r="K310" s="12" t="s">
        <v>47</v>
      </c>
      <c r="L310" s="69" t="s">
        <v>519</v>
      </c>
      <c r="M310" s="59" t="s">
        <v>373</v>
      </c>
      <c r="N310" s="78" t="s">
        <v>308</v>
      </c>
      <c r="O310" s="12" t="s">
        <v>358</v>
      </c>
      <c r="P310" s="15" t="s">
        <v>368</v>
      </c>
      <c r="Q310" s="92"/>
      <c r="R310" s="93"/>
      <c r="S310" s="93"/>
      <c r="T310" s="93"/>
      <c r="U310" s="93"/>
      <c r="V310" s="93"/>
      <c r="W310" s="93">
        <v>1</v>
      </c>
      <c r="X310" s="93">
        <v>1</v>
      </c>
      <c r="Y310" s="75"/>
      <c r="Z310" s="69" t="s">
        <v>519</v>
      </c>
      <c r="AA310" s="59" t="s">
        <v>373</v>
      </c>
      <c r="AB310" s="78" t="s">
        <v>308</v>
      </c>
      <c r="AC310" s="12" t="s">
        <v>358</v>
      </c>
      <c r="AD310" s="15" t="s">
        <v>368</v>
      </c>
      <c r="AE310" s="84"/>
      <c r="AF310" s="84">
        <v>1</v>
      </c>
      <c r="AG310" s="84"/>
      <c r="AH310" s="84"/>
      <c r="AI310" s="84"/>
      <c r="AJ310" s="84"/>
      <c r="AK310" s="84"/>
      <c r="AL310" s="84"/>
      <c r="AM310" s="85"/>
    </row>
    <row r="311" spans="1:39" ht="12" customHeight="1">
      <c r="A311" s="10">
        <v>305</v>
      </c>
      <c r="B311" s="98" t="s">
        <v>288</v>
      </c>
      <c r="C311" s="98" t="s">
        <v>281</v>
      </c>
      <c r="D311" s="11" t="s">
        <v>51</v>
      </c>
      <c r="E311" s="11" t="s">
        <v>303</v>
      </c>
      <c r="F311" s="12" t="s">
        <v>48</v>
      </c>
      <c r="G311" s="11" t="s">
        <v>511</v>
      </c>
      <c r="H311" s="12" t="s">
        <v>307</v>
      </c>
      <c r="I311" s="11" t="s">
        <v>504</v>
      </c>
      <c r="J311" s="12" t="str">
        <f>"≥17h"</f>
        <v>≥17h</v>
      </c>
      <c r="K311" s="12" t="s">
        <v>47</v>
      </c>
      <c r="L311" s="69" t="s">
        <v>519</v>
      </c>
      <c r="M311" s="59" t="s">
        <v>373</v>
      </c>
      <c r="N311" s="78" t="s">
        <v>308</v>
      </c>
      <c r="O311" s="12" t="s">
        <v>358</v>
      </c>
      <c r="P311" s="15" t="s">
        <v>368</v>
      </c>
      <c r="Q311" s="92"/>
      <c r="R311" s="93">
        <v>1</v>
      </c>
      <c r="S311" s="93"/>
      <c r="T311" s="93">
        <v>1</v>
      </c>
      <c r="U311" s="93"/>
      <c r="V311" s="93"/>
      <c r="W311" s="93">
        <v>1</v>
      </c>
      <c r="X311" s="93">
        <v>1</v>
      </c>
      <c r="Y311" s="75"/>
      <c r="Z311" s="69" t="s">
        <v>519</v>
      </c>
      <c r="AA311" s="59" t="s">
        <v>373</v>
      </c>
      <c r="AB311" s="78" t="s">
        <v>308</v>
      </c>
      <c r="AC311" s="12" t="s">
        <v>358</v>
      </c>
      <c r="AD311" s="15" t="s">
        <v>368</v>
      </c>
      <c r="AE311" s="84"/>
      <c r="AF311" s="84">
        <v>1</v>
      </c>
      <c r="AG311" s="84"/>
      <c r="AH311" s="84"/>
      <c r="AI311" s="84"/>
      <c r="AJ311" s="84"/>
      <c r="AK311" s="84"/>
      <c r="AL311" s="84"/>
      <c r="AM311" s="85"/>
    </row>
    <row r="312" spans="1:39" ht="12" customHeight="1">
      <c r="A312" s="10">
        <v>306</v>
      </c>
      <c r="B312" s="98" t="s">
        <v>236</v>
      </c>
      <c r="C312" s="98" t="s">
        <v>235</v>
      </c>
      <c r="D312" s="11" t="s">
        <v>25</v>
      </c>
      <c r="E312" s="11" t="s">
        <v>304</v>
      </c>
      <c r="F312" s="12" t="s">
        <v>48</v>
      </c>
      <c r="G312" s="12" t="s">
        <v>310</v>
      </c>
      <c r="H312" s="12" t="s">
        <v>306</v>
      </c>
      <c r="I312" s="103" t="s">
        <v>505</v>
      </c>
      <c r="J312" s="11" t="str">
        <f>"12-16h"</f>
        <v>12-16h</v>
      </c>
      <c r="K312" s="12" t="s">
        <v>512</v>
      </c>
      <c r="L312" s="69" t="s">
        <v>519</v>
      </c>
      <c r="M312" s="59" t="s">
        <v>373</v>
      </c>
      <c r="N312" s="78" t="s">
        <v>308</v>
      </c>
      <c r="O312" s="12" t="s">
        <v>358</v>
      </c>
      <c r="P312" s="15" t="s">
        <v>368</v>
      </c>
      <c r="Q312" s="92"/>
      <c r="R312" s="93"/>
      <c r="S312" s="93"/>
      <c r="T312" s="93">
        <v>1</v>
      </c>
      <c r="U312" s="93"/>
      <c r="V312" s="93"/>
      <c r="W312" s="93"/>
      <c r="X312" s="93"/>
      <c r="Y312" s="75"/>
      <c r="Z312" s="69" t="s">
        <v>519</v>
      </c>
      <c r="AA312" s="59" t="s">
        <v>373</v>
      </c>
      <c r="AB312" s="78" t="s">
        <v>308</v>
      </c>
      <c r="AC312" s="12" t="s">
        <v>358</v>
      </c>
      <c r="AD312" s="15" t="s">
        <v>368</v>
      </c>
      <c r="AE312" s="84"/>
      <c r="AF312" s="84">
        <v>1</v>
      </c>
      <c r="AG312" s="84"/>
      <c r="AH312" s="84"/>
      <c r="AI312" s="84"/>
      <c r="AJ312" s="84"/>
      <c r="AK312" s="84"/>
      <c r="AL312" s="84"/>
      <c r="AM312" s="85"/>
    </row>
    <row r="313" spans="1:39" ht="12" customHeight="1">
      <c r="A313" s="10">
        <v>307</v>
      </c>
      <c r="B313" s="98" t="s">
        <v>211</v>
      </c>
      <c r="C313" s="98" t="s">
        <v>211</v>
      </c>
      <c r="D313" s="11" t="s">
        <v>51</v>
      </c>
      <c r="E313" s="11" t="s">
        <v>304</v>
      </c>
      <c r="F313" s="12" t="s">
        <v>50</v>
      </c>
      <c r="G313" s="12" t="s">
        <v>310</v>
      </c>
      <c r="H313" s="12" t="s">
        <v>306</v>
      </c>
      <c r="I313" s="11" t="s">
        <v>507</v>
      </c>
      <c r="J313" s="11" t="str">
        <f>"12-16h"</f>
        <v>12-16h</v>
      </c>
      <c r="K313" s="12" t="s">
        <v>513</v>
      </c>
      <c r="L313" s="69" t="s">
        <v>518</v>
      </c>
      <c r="M313" s="59" t="s">
        <v>371</v>
      </c>
      <c r="N313" s="78" t="s">
        <v>308</v>
      </c>
      <c r="O313" s="12" t="s">
        <v>358</v>
      </c>
      <c r="P313" s="15" t="s">
        <v>368</v>
      </c>
      <c r="Q313" s="92"/>
      <c r="R313" s="93"/>
      <c r="S313" s="93"/>
      <c r="T313" s="93">
        <v>1</v>
      </c>
      <c r="U313" s="93"/>
      <c r="V313" s="93"/>
      <c r="W313" s="93">
        <v>1</v>
      </c>
      <c r="X313" s="93">
        <v>1</v>
      </c>
      <c r="Y313" s="75"/>
      <c r="Z313" s="69" t="s">
        <v>518</v>
      </c>
      <c r="AA313" s="59" t="s">
        <v>371</v>
      </c>
      <c r="AB313" s="78" t="s">
        <v>308</v>
      </c>
      <c r="AC313" s="12" t="s">
        <v>358</v>
      </c>
      <c r="AD313" s="15" t="s">
        <v>368</v>
      </c>
      <c r="AE313" s="84"/>
      <c r="AF313" s="84">
        <v>1</v>
      </c>
      <c r="AG313" s="84"/>
      <c r="AH313" s="84"/>
      <c r="AI313" s="84"/>
      <c r="AJ313" s="84"/>
      <c r="AK313" s="84"/>
      <c r="AL313" s="84"/>
      <c r="AM313" s="85"/>
    </row>
    <row r="314" spans="1:39" ht="12" customHeight="1">
      <c r="A314" s="10">
        <v>308</v>
      </c>
      <c r="B314" s="98" t="s">
        <v>72</v>
      </c>
      <c r="C314" s="98" t="s">
        <v>72</v>
      </c>
      <c r="D314" s="11" t="s">
        <v>52</v>
      </c>
      <c r="E314" s="11" t="s">
        <v>304</v>
      </c>
      <c r="F314" s="12" t="s">
        <v>48</v>
      </c>
      <c r="G314" s="12" t="s">
        <v>310</v>
      </c>
      <c r="H314" s="12" t="s">
        <v>306</v>
      </c>
      <c r="I314" s="11" t="s">
        <v>504</v>
      </c>
      <c r="J314" s="12" t="str">
        <f>"≥17h"</f>
        <v>≥17h</v>
      </c>
      <c r="K314" s="12" t="s">
        <v>513</v>
      </c>
      <c r="L314" s="69" t="s">
        <v>519</v>
      </c>
      <c r="M314" s="59" t="s">
        <v>374</v>
      </c>
      <c r="N314" s="78" t="s">
        <v>367</v>
      </c>
      <c r="O314" s="12" t="s">
        <v>358</v>
      </c>
      <c r="P314" s="15" t="s">
        <v>368</v>
      </c>
      <c r="Q314" s="92"/>
      <c r="R314" s="93"/>
      <c r="S314" s="93"/>
      <c r="T314" s="93">
        <v>1</v>
      </c>
      <c r="U314" s="93"/>
      <c r="V314" s="93"/>
      <c r="W314" s="93">
        <v>1</v>
      </c>
      <c r="X314" s="93"/>
      <c r="Y314" s="75"/>
      <c r="Z314" s="69" t="s">
        <v>519</v>
      </c>
      <c r="AA314" s="59" t="s">
        <v>374</v>
      </c>
      <c r="AB314" s="78" t="s">
        <v>367</v>
      </c>
      <c r="AC314" s="12" t="s">
        <v>358</v>
      </c>
      <c r="AD314" s="15" t="s">
        <v>368</v>
      </c>
      <c r="AE314" s="84"/>
      <c r="AF314" s="84">
        <v>1</v>
      </c>
      <c r="AG314" s="84"/>
      <c r="AH314" s="84"/>
      <c r="AI314" s="84"/>
      <c r="AJ314" s="84"/>
      <c r="AK314" s="84"/>
      <c r="AL314" s="84"/>
      <c r="AM314" s="85"/>
    </row>
    <row r="315" spans="1:39" ht="12" customHeight="1">
      <c r="A315" s="10">
        <v>309</v>
      </c>
      <c r="B315" s="98" t="s">
        <v>236</v>
      </c>
      <c r="C315" s="98" t="s">
        <v>235</v>
      </c>
      <c r="D315" s="11" t="s">
        <v>51</v>
      </c>
      <c r="E315" s="11" t="s">
        <v>303</v>
      </c>
      <c r="F315" s="12" t="s">
        <v>50</v>
      </c>
      <c r="G315" s="12" t="s">
        <v>310</v>
      </c>
      <c r="H315" s="12" t="s">
        <v>306</v>
      </c>
      <c r="I315" s="103" t="s">
        <v>504</v>
      </c>
      <c r="J315" s="11" t="str">
        <f>"≤12h"</f>
        <v>≤12h</v>
      </c>
      <c r="K315" s="12" t="s">
        <v>47</v>
      </c>
      <c r="L315" s="69" t="s">
        <v>519</v>
      </c>
      <c r="M315" s="59" t="s">
        <v>373</v>
      </c>
      <c r="N315" s="78" t="s">
        <v>308</v>
      </c>
      <c r="O315" s="12" t="s">
        <v>358</v>
      </c>
      <c r="P315" s="15" t="s">
        <v>368</v>
      </c>
      <c r="Q315" s="92"/>
      <c r="R315" s="93"/>
      <c r="S315" s="93"/>
      <c r="T315" s="93">
        <v>1</v>
      </c>
      <c r="U315" s="93"/>
      <c r="V315" s="93"/>
      <c r="W315" s="93"/>
      <c r="X315" s="93"/>
      <c r="Y315" s="75"/>
      <c r="Z315" s="69" t="s">
        <v>519</v>
      </c>
      <c r="AA315" s="59" t="s">
        <v>373</v>
      </c>
      <c r="AB315" s="78" t="s">
        <v>308</v>
      </c>
      <c r="AC315" s="12" t="s">
        <v>358</v>
      </c>
      <c r="AD315" s="15" t="s">
        <v>368</v>
      </c>
      <c r="AE315" s="84"/>
      <c r="AF315" s="84">
        <v>1</v>
      </c>
      <c r="AG315" s="84"/>
      <c r="AH315" s="84"/>
      <c r="AI315" s="84"/>
      <c r="AJ315" s="84"/>
      <c r="AK315" s="84"/>
      <c r="AL315" s="84"/>
      <c r="AM315" s="85"/>
    </row>
    <row r="316" spans="1:39" ht="12" customHeight="1">
      <c r="A316" s="10">
        <v>310</v>
      </c>
      <c r="B316" s="98" t="s">
        <v>72</v>
      </c>
      <c r="C316" s="98" t="s">
        <v>72</v>
      </c>
      <c r="D316" s="11" t="s">
        <v>52</v>
      </c>
      <c r="E316" s="11" t="s">
        <v>304</v>
      </c>
      <c r="F316" s="12" t="s">
        <v>50</v>
      </c>
      <c r="G316" s="12" t="s">
        <v>310</v>
      </c>
      <c r="H316" s="12" t="s">
        <v>306</v>
      </c>
      <c r="I316" s="103" t="s">
        <v>505</v>
      </c>
      <c r="J316" s="12" t="str">
        <f>"≥17h"</f>
        <v>≥17h</v>
      </c>
      <c r="K316" s="12" t="s">
        <v>47</v>
      </c>
      <c r="L316" s="69" t="s">
        <v>519</v>
      </c>
      <c r="M316" s="59" t="s">
        <v>373</v>
      </c>
      <c r="N316" s="78" t="s">
        <v>308</v>
      </c>
      <c r="O316" s="12" t="s">
        <v>358</v>
      </c>
      <c r="P316" s="15" t="s">
        <v>368</v>
      </c>
      <c r="Q316" s="92"/>
      <c r="R316" s="93">
        <v>1</v>
      </c>
      <c r="S316" s="93"/>
      <c r="T316" s="93">
        <v>1</v>
      </c>
      <c r="U316" s="93"/>
      <c r="V316" s="93"/>
      <c r="W316" s="93">
        <v>1</v>
      </c>
      <c r="X316" s="93"/>
      <c r="Y316" s="75"/>
      <c r="Z316" s="69" t="s">
        <v>519</v>
      </c>
      <c r="AA316" s="59" t="s">
        <v>373</v>
      </c>
      <c r="AB316" s="78" t="s">
        <v>308</v>
      </c>
      <c r="AC316" s="12" t="s">
        <v>358</v>
      </c>
      <c r="AD316" s="15" t="s">
        <v>368</v>
      </c>
      <c r="AE316" s="84"/>
      <c r="AF316" s="84">
        <v>1</v>
      </c>
      <c r="AG316" s="84"/>
      <c r="AH316" s="84"/>
      <c r="AI316" s="84"/>
      <c r="AJ316" s="84"/>
      <c r="AK316" s="84"/>
      <c r="AL316" s="84"/>
      <c r="AM316" s="85"/>
    </row>
    <row r="317" spans="1:39" ht="12" customHeight="1">
      <c r="A317" s="10">
        <v>311</v>
      </c>
      <c r="B317" s="98" t="s">
        <v>211</v>
      </c>
      <c r="C317" s="98" t="s">
        <v>211</v>
      </c>
      <c r="D317" s="11" t="s">
        <v>25</v>
      </c>
      <c r="E317" s="11" t="s">
        <v>303</v>
      </c>
      <c r="F317" s="12" t="s">
        <v>50</v>
      </c>
      <c r="G317" s="12" t="s">
        <v>310</v>
      </c>
      <c r="H317" s="12" t="s">
        <v>306</v>
      </c>
      <c r="I317" s="11" t="s">
        <v>504</v>
      </c>
      <c r="J317" s="11" t="str">
        <f>"≤12h"</f>
        <v>≤12h</v>
      </c>
      <c r="K317" s="12" t="s">
        <v>513</v>
      </c>
      <c r="L317" s="69" t="s">
        <v>518</v>
      </c>
      <c r="M317" s="59" t="s">
        <v>371</v>
      </c>
      <c r="N317" s="78" t="s">
        <v>308</v>
      </c>
      <c r="O317" s="12" t="s">
        <v>358</v>
      </c>
      <c r="P317" s="15" t="s">
        <v>368</v>
      </c>
      <c r="Q317" s="92"/>
      <c r="R317" s="93"/>
      <c r="S317" s="93"/>
      <c r="T317" s="93"/>
      <c r="U317" s="93"/>
      <c r="V317" s="93"/>
      <c r="W317" s="93"/>
      <c r="X317" s="93"/>
      <c r="Y317" s="75">
        <v>1</v>
      </c>
      <c r="Z317" s="69" t="s">
        <v>518</v>
      </c>
      <c r="AA317" s="59" t="s">
        <v>371</v>
      </c>
      <c r="AB317" s="78" t="s">
        <v>308</v>
      </c>
      <c r="AC317" s="12" t="s">
        <v>358</v>
      </c>
      <c r="AD317" s="15" t="s">
        <v>368</v>
      </c>
      <c r="AE317" s="84"/>
      <c r="AF317" s="84"/>
      <c r="AG317" s="84">
        <v>1</v>
      </c>
      <c r="AH317" s="84"/>
      <c r="AI317" s="84"/>
      <c r="AJ317" s="84"/>
      <c r="AK317" s="84"/>
      <c r="AL317" s="84"/>
      <c r="AM317" s="85"/>
    </row>
    <row r="318" spans="1:39" ht="12" customHeight="1">
      <c r="A318" s="10">
        <v>312</v>
      </c>
      <c r="B318" s="98" t="s">
        <v>236</v>
      </c>
      <c r="C318" s="98" t="s">
        <v>235</v>
      </c>
      <c r="D318" s="11" t="s">
        <v>51</v>
      </c>
      <c r="E318" s="11" t="s">
        <v>303</v>
      </c>
      <c r="F318" s="12" t="s">
        <v>50</v>
      </c>
      <c r="G318" s="12" t="s">
        <v>510</v>
      </c>
      <c r="H318" s="12" t="s">
        <v>306</v>
      </c>
      <c r="I318" s="12" t="s">
        <v>505</v>
      </c>
      <c r="J318" s="12" t="str">
        <f>"≥17h"</f>
        <v>≥17h</v>
      </c>
      <c r="K318" s="12" t="s">
        <v>47</v>
      </c>
      <c r="L318" s="69" t="s">
        <v>519</v>
      </c>
      <c r="M318" s="59" t="s">
        <v>373</v>
      </c>
      <c r="N318" s="78" t="s">
        <v>308</v>
      </c>
      <c r="O318" s="12" t="s">
        <v>358</v>
      </c>
      <c r="P318" s="15" t="s">
        <v>370</v>
      </c>
      <c r="Q318" s="92"/>
      <c r="R318" s="93">
        <v>1</v>
      </c>
      <c r="S318" s="93"/>
      <c r="T318" s="93"/>
      <c r="U318" s="93"/>
      <c r="V318" s="93"/>
      <c r="W318" s="93"/>
      <c r="X318" s="93"/>
      <c r="Y318" s="75"/>
      <c r="Z318" s="69" t="s">
        <v>519</v>
      </c>
      <c r="AA318" s="59" t="s">
        <v>373</v>
      </c>
      <c r="AB318" s="78" t="s">
        <v>308</v>
      </c>
      <c r="AC318" s="12" t="s">
        <v>358</v>
      </c>
      <c r="AD318" s="15" t="s">
        <v>370</v>
      </c>
      <c r="AE318" s="84"/>
      <c r="AF318" s="84">
        <v>1</v>
      </c>
      <c r="AG318" s="84"/>
      <c r="AH318" s="84"/>
      <c r="AI318" s="84"/>
      <c r="AJ318" s="84"/>
      <c r="AK318" s="84"/>
      <c r="AL318" s="84"/>
      <c r="AM318" s="85"/>
    </row>
    <row r="319" spans="1:39" ht="12" customHeight="1">
      <c r="A319" s="10">
        <v>313</v>
      </c>
      <c r="B319" s="98" t="s">
        <v>288</v>
      </c>
      <c r="C319" s="98" t="s">
        <v>281</v>
      </c>
      <c r="D319" s="11" t="s">
        <v>51</v>
      </c>
      <c r="E319" s="11" t="s">
        <v>304</v>
      </c>
      <c r="F319" s="12" t="s">
        <v>49</v>
      </c>
      <c r="G319" s="11" t="s">
        <v>511</v>
      </c>
      <c r="H319" s="12" t="s">
        <v>307</v>
      </c>
      <c r="I319" s="11" t="s">
        <v>507</v>
      </c>
      <c r="J319" s="11" t="str">
        <f>"12-16h"</f>
        <v>12-16h</v>
      </c>
      <c r="K319" s="12" t="s">
        <v>47</v>
      </c>
      <c r="L319" s="69" t="s">
        <v>519</v>
      </c>
      <c r="M319" s="59" t="s">
        <v>373</v>
      </c>
      <c r="N319" s="78" t="s">
        <v>308</v>
      </c>
      <c r="O319" s="12" t="s">
        <v>358</v>
      </c>
      <c r="P319" s="15" t="s">
        <v>368</v>
      </c>
      <c r="Q319" s="92"/>
      <c r="R319" s="93"/>
      <c r="S319" s="93">
        <v>1</v>
      </c>
      <c r="T319" s="93">
        <v>1</v>
      </c>
      <c r="U319" s="93"/>
      <c r="V319" s="93"/>
      <c r="W319" s="93">
        <v>1</v>
      </c>
      <c r="X319" s="93"/>
      <c r="Y319" s="75"/>
      <c r="Z319" s="69" t="s">
        <v>519</v>
      </c>
      <c r="AA319" s="59" t="s">
        <v>373</v>
      </c>
      <c r="AB319" s="78" t="s">
        <v>308</v>
      </c>
      <c r="AC319" s="12" t="s">
        <v>358</v>
      </c>
      <c r="AD319" s="15" t="s">
        <v>368</v>
      </c>
      <c r="AE319" s="84"/>
      <c r="AF319" s="84">
        <v>1</v>
      </c>
      <c r="AG319" s="84"/>
      <c r="AH319" s="84"/>
      <c r="AI319" s="84"/>
      <c r="AJ319" s="84"/>
      <c r="AK319" s="84"/>
      <c r="AL319" s="84"/>
      <c r="AM319" s="85"/>
    </row>
    <row r="320" spans="1:39" ht="12" customHeight="1">
      <c r="A320" s="10">
        <v>314</v>
      </c>
      <c r="B320" s="98" t="s">
        <v>236</v>
      </c>
      <c r="C320" s="98" t="s">
        <v>235</v>
      </c>
      <c r="D320" s="11" t="s">
        <v>52</v>
      </c>
      <c r="E320" s="11" t="s">
        <v>303</v>
      </c>
      <c r="F320" s="12" t="s">
        <v>48</v>
      </c>
      <c r="G320" s="12" t="s">
        <v>310</v>
      </c>
      <c r="H320" s="12" t="s">
        <v>306</v>
      </c>
      <c r="I320" s="11" t="s">
        <v>504</v>
      </c>
      <c r="J320" s="12" t="str">
        <f>"≥17h"</f>
        <v>≥17h</v>
      </c>
      <c r="K320" s="12" t="s">
        <v>512</v>
      </c>
      <c r="L320" s="69" t="s">
        <v>519</v>
      </c>
      <c r="M320" s="59" t="s">
        <v>373</v>
      </c>
      <c r="N320" s="78" t="s">
        <v>308</v>
      </c>
      <c r="O320" s="12" t="s">
        <v>358</v>
      </c>
      <c r="P320" s="15" t="s">
        <v>368</v>
      </c>
      <c r="Q320" s="92"/>
      <c r="R320" s="93"/>
      <c r="S320" s="93"/>
      <c r="T320" s="93">
        <v>1</v>
      </c>
      <c r="U320" s="93"/>
      <c r="V320" s="93"/>
      <c r="W320" s="93"/>
      <c r="X320" s="93"/>
      <c r="Y320" s="75"/>
      <c r="Z320" s="69" t="s">
        <v>519</v>
      </c>
      <c r="AA320" s="59" t="s">
        <v>373</v>
      </c>
      <c r="AB320" s="78" t="s">
        <v>308</v>
      </c>
      <c r="AC320" s="12" t="s">
        <v>358</v>
      </c>
      <c r="AD320" s="15" t="s">
        <v>368</v>
      </c>
      <c r="AE320" s="84"/>
      <c r="AF320" s="84">
        <v>1</v>
      </c>
      <c r="AG320" s="84"/>
      <c r="AH320" s="84"/>
      <c r="AI320" s="84"/>
      <c r="AJ320" s="84"/>
      <c r="AK320" s="84"/>
      <c r="AL320" s="84"/>
      <c r="AM320" s="85"/>
    </row>
    <row r="321" spans="1:39" ht="12" customHeight="1">
      <c r="A321" s="10">
        <v>315</v>
      </c>
      <c r="B321" s="98" t="s">
        <v>211</v>
      </c>
      <c r="C321" s="98" t="s">
        <v>211</v>
      </c>
      <c r="D321" s="11" t="s">
        <v>25</v>
      </c>
      <c r="E321" s="11" t="s">
        <v>303</v>
      </c>
      <c r="F321" s="12" t="s">
        <v>49</v>
      </c>
      <c r="G321" s="12" t="s">
        <v>510</v>
      </c>
      <c r="H321" s="12" t="s">
        <v>306</v>
      </c>
      <c r="I321" s="11" t="s">
        <v>504</v>
      </c>
      <c r="J321" s="12" t="str">
        <f>"≥17h"</f>
        <v>≥17h</v>
      </c>
      <c r="K321" s="12" t="s">
        <v>513</v>
      </c>
      <c r="L321" s="69" t="s">
        <v>518</v>
      </c>
      <c r="M321" s="59" t="s">
        <v>371</v>
      </c>
      <c r="N321" s="78" t="s">
        <v>308</v>
      </c>
      <c r="O321" s="12" t="s">
        <v>358</v>
      </c>
      <c r="P321" s="15" t="s">
        <v>368</v>
      </c>
      <c r="Q321" s="92"/>
      <c r="R321" s="93"/>
      <c r="S321" s="93"/>
      <c r="T321" s="93">
        <v>1</v>
      </c>
      <c r="U321" s="93"/>
      <c r="V321" s="93"/>
      <c r="W321" s="93">
        <v>1</v>
      </c>
      <c r="X321" s="93">
        <v>1</v>
      </c>
      <c r="Y321" s="75"/>
      <c r="Z321" s="69" t="s">
        <v>518</v>
      </c>
      <c r="AA321" s="59" t="s">
        <v>371</v>
      </c>
      <c r="AB321" s="78" t="s">
        <v>308</v>
      </c>
      <c r="AC321" s="12" t="s">
        <v>358</v>
      </c>
      <c r="AD321" s="15" t="s">
        <v>368</v>
      </c>
      <c r="AE321" s="84"/>
      <c r="AF321" s="84">
        <v>1</v>
      </c>
      <c r="AG321" s="84"/>
      <c r="AH321" s="84"/>
      <c r="AI321" s="84"/>
      <c r="AJ321" s="84"/>
      <c r="AK321" s="84"/>
      <c r="AL321" s="84"/>
      <c r="AM321" s="85"/>
    </row>
    <row r="322" spans="1:39" ht="12" customHeight="1">
      <c r="A322" s="10">
        <v>316</v>
      </c>
      <c r="B322" s="98" t="s">
        <v>237</v>
      </c>
      <c r="C322" s="98" t="s">
        <v>235</v>
      </c>
      <c r="D322" s="11" t="s">
        <v>52</v>
      </c>
      <c r="E322" s="11" t="s">
        <v>303</v>
      </c>
      <c r="F322" s="12" t="s">
        <v>48</v>
      </c>
      <c r="G322" s="11" t="s">
        <v>511</v>
      </c>
      <c r="H322" s="12" t="s">
        <v>308</v>
      </c>
      <c r="I322" s="11" t="s">
        <v>507</v>
      </c>
      <c r="J322" s="12" t="str">
        <f>"≥17h"</f>
        <v>≥17h</v>
      </c>
      <c r="K322" s="12" t="s">
        <v>512</v>
      </c>
      <c r="L322" s="69" t="s">
        <v>519</v>
      </c>
      <c r="M322" s="59" t="s">
        <v>338</v>
      </c>
      <c r="N322" s="78" t="s">
        <v>308</v>
      </c>
      <c r="O322" s="12" t="s">
        <v>358</v>
      </c>
      <c r="P322" s="15" t="s">
        <v>370</v>
      </c>
      <c r="Q322" s="92"/>
      <c r="R322" s="93"/>
      <c r="S322" s="93"/>
      <c r="T322" s="93">
        <v>1</v>
      </c>
      <c r="U322" s="93"/>
      <c r="V322" s="93"/>
      <c r="W322" s="93"/>
      <c r="X322" s="93">
        <v>1</v>
      </c>
      <c r="Y322" s="75"/>
      <c r="Z322" s="69" t="s">
        <v>519</v>
      </c>
      <c r="AA322" s="59" t="s">
        <v>338</v>
      </c>
      <c r="AB322" s="78" t="s">
        <v>308</v>
      </c>
      <c r="AC322" s="12" t="s">
        <v>358</v>
      </c>
      <c r="AD322" s="15" t="s">
        <v>370</v>
      </c>
      <c r="AE322" s="84"/>
      <c r="AF322" s="84">
        <v>1</v>
      </c>
      <c r="AG322" s="84"/>
      <c r="AH322" s="84"/>
      <c r="AI322" s="84"/>
      <c r="AJ322" s="84"/>
      <c r="AK322" s="84"/>
      <c r="AL322" s="84"/>
      <c r="AM322" s="85"/>
    </row>
    <row r="323" spans="1:39" ht="12" customHeight="1">
      <c r="A323" s="10">
        <v>317</v>
      </c>
      <c r="B323" s="98" t="s">
        <v>288</v>
      </c>
      <c r="C323" s="98" t="s">
        <v>281</v>
      </c>
      <c r="D323" s="11" t="s">
        <v>51</v>
      </c>
      <c r="E323" s="11" t="s">
        <v>304</v>
      </c>
      <c r="F323" s="12" t="s">
        <v>49</v>
      </c>
      <c r="G323" s="11" t="s">
        <v>511</v>
      </c>
      <c r="H323" s="12" t="s">
        <v>306</v>
      </c>
      <c r="I323" s="11" t="s">
        <v>504</v>
      </c>
      <c r="J323" s="12" t="str">
        <f>"≥17h"</f>
        <v>≥17h</v>
      </c>
      <c r="K323" s="12" t="s">
        <v>512</v>
      </c>
      <c r="L323" s="69" t="s">
        <v>519</v>
      </c>
      <c r="M323" s="59" t="s">
        <v>373</v>
      </c>
      <c r="N323" s="78" t="s">
        <v>308</v>
      </c>
      <c r="O323" s="12" t="s">
        <v>358</v>
      </c>
      <c r="P323" s="15" t="s">
        <v>368</v>
      </c>
      <c r="Q323" s="92"/>
      <c r="R323" s="93"/>
      <c r="S323" s="93"/>
      <c r="T323" s="93">
        <v>1</v>
      </c>
      <c r="U323" s="93"/>
      <c r="V323" s="93"/>
      <c r="W323" s="93">
        <v>1</v>
      </c>
      <c r="X323" s="93">
        <v>1</v>
      </c>
      <c r="Y323" s="75"/>
      <c r="Z323" s="69" t="s">
        <v>519</v>
      </c>
      <c r="AA323" s="59" t="s">
        <v>373</v>
      </c>
      <c r="AB323" s="78" t="s">
        <v>308</v>
      </c>
      <c r="AC323" s="12" t="s">
        <v>358</v>
      </c>
      <c r="AD323" s="15" t="s">
        <v>368</v>
      </c>
      <c r="AE323" s="84">
        <v>1</v>
      </c>
      <c r="AF323" s="84"/>
      <c r="AG323" s="84"/>
      <c r="AH323" s="84"/>
      <c r="AI323" s="84"/>
      <c r="AJ323" s="84"/>
      <c r="AK323" s="84"/>
      <c r="AL323" s="84"/>
      <c r="AM323" s="85"/>
    </row>
    <row r="324" spans="1:39" ht="12" customHeight="1">
      <c r="A324" s="10">
        <v>318</v>
      </c>
      <c r="B324" s="98" t="s">
        <v>238</v>
      </c>
      <c r="C324" s="98" t="s">
        <v>238</v>
      </c>
      <c r="D324" s="11" t="s">
        <v>52</v>
      </c>
      <c r="E324" s="11" t="s">
        <v>304</v>
      </c>
      <c r="F324" s="12" t="s">
        <v>48</v>
      </c>
      <c r="G324" s="12" t="s">
        <v>310</v>
      </c>
      <c r="H324" s="12" t="s">
        <v>306</v>
      </c>
      <c r="I324" s="103" t="s">
        <v>504</v>
      </c>
      <c r="J324" s="12" t="str">
        <f>"≥17h"</f>
        <v>≥17h</v>
      </c>
      <c r="K324" s="12" t="s">
        <v>512</v>
      </c>
      <c r="L324" s="69" t="s">
        <v>519</v>
      </c>
      <c r="M324" s="59" t="s">
        <v>372</v>
      </c>
      <c r="N324" s="78" t="s">
        <v>308</v>
      </c>
      <c r="O324" s="12" t="s">
        <v>358</v>
      </c>
      <c r="P324" s="15" t="s">
        <v>368</v>
      </c>
      <c r="Q324" s="92"/>
      <c r="R324" s="93"/>
      <c r="S324" s="93"/>
      <c r="T324" s="93">
        <v>1</v>
      </c>
      <c r="U324" s="93"/>
      <c r="V324" s="93"/>
      <c r="W324" s="93"/>
      <c r="X324" s="93"/>
      <c r="Y324" s="75"/>
      <c r="Z324" s="69" t="s">
        <v>519</v>
      </c>
      <c r="AA324" s="59" t="s">
        <v>372</v>
      </c>
      <c r="AB324" s="78" t="s">
        <v>308</v>
      </c>
      <c r="AC324" s="12" t="s">
        <v>358</v>
      </c>
      <c r="AD324" s="15" t="s">
        <v>368</v>
      </c>
      <c r="AE324" s="84"/>
      <c r="AF324" s="84"/>
      <c r="AG324" s="84"/>
      <c r="AH324" s="84"/>
      <c r="AI324" s="84"/>
      <c r="AJ324" s="84"/>
      <c r="AK324" s="84"/>
      <c r="AL324" s="84"/>
      <c r="AM324" s="85">
        <v>1</v>
      </c>
    </row>
    <row r="325" spans="1:39" ht="12" customHeight="1">
      <c r="A325" s="10">
        <v>319</v>
      </c>
      <c r="B325" s="98" t="s">
        <v>287</v>
      </c>
      <c r="C325" s="98" t="s">
        <v>281</v>
      </c>
      <c r="D325" s="11" t="s">
        <v>51</v>
      </c>
      <c r="E325" s="11" t="s">
        <v>303</v>
      </c>
      <c r="F325" s="12" t="s">
        <v>50</v>
      </c>
      <c r="G325" s="11" t="s">
        <v>511</v>
      </c>
      <c r="H325" s="12" t="s">
        <v>307</v>
      </c>
      <c r="I325" s="11" t="s">
        <v>507</v>
      </c>
      <c r="J325" s="11" t="str">
        <f>"12-16h"</f>
        <v>12-16h</v>
      </c>
      <c r="K325" s="12" t="s">
        <v>512</v>
      </c>
      <c r="L325" s="69" t="s">
        <v>519</v>
      </c>
      <c r="M325" s="59" t="s">
        <v>374</v>
      </c>
      <c r="N325" s="78" t="s">
        <v>308</v>
      </c>
      <c r="O325" s="12" t="s">
        <v>358</v>
      </c>
      <c r="P325" s="15" t="s">
        <v>368</v>
      </c>
      <c r="Q325" s="92"/>
      <c r="R325" s="93"/>
      <c r="S325" s="93"/>
      <c r="T325" s="93"/>
      <c r="U325" s="93"/>
      <c r="V325" s="93"/>
      <c r="W325" s="93">
        <v>1</v>
      </c>
      <c r="X325" s="93"/>
      <c r="Y325" s="75"/>
      <c r="Z325" s="69" t="s">
        <v>519</v>
      </c>
      <c r="AA325" s="59" t="s">
        <v>374</v>
      </c>
      <c r="AB325" s="78" t="s">
        <v>308</v>
      </c>
      <c r="AC325" s="12" t="s">
        <v>358</v>
      </c>
      <c r="AD325" s="15" t="s">
        <v>368</v>
      </c>
      <c r="AE325" s="84"/>
      <c r="AF325" s="84"/>
      <c r="AG325" s="84"/>
      <c r="AH325" s="84"/>
      <c r="AI325" s="84">
        <v>1</v>
      </c>
      <c r="AJ325" s="84"/>
      <c r="AK325" s="84"/>
      <c r="AL325" s="84"/>
      <c r="AM325" s="85"/>
    </row>
    <row r="326" spans="1:39" ht="12" customHeight="1">
      <c r="A326" s="10">
        <v>320</v>
      </c>
      <c r="B326" s="98" t="s">
        <v>173</v>
      </c>
      <c r="C326" s="98" t="s">
        <v>168</v>
      </c>
      <c r="D326" s="11" t="s">
        <v>51</v>
      </c>
      <c r="E326" s="11" t="s">
        <v>304</v>
      </c>
      <c r="F326" s="12" t="s">
        <v>49</v>
      </c>
      <c r="G326" s="12" t="s">
        <v>310</v>
      </c>
      <c r="H326" s="12" t="s">
        <v>306</v>
      </c>
      <c r="I326" s="103" t="s">
        <v>504</v>
      </c>
      <c r="J326" s="12" t="str">
        <f t="shared" ref="J326:J342" si="17">"≥17h"</f>
        <v>≥17h</v>
      </c>
      <c r="K326" s="12" t="s">
        <v>512</v>
      </c>
      <c r="L326" s="69" t="s">
        <v>520</v>
      </c>
      <c r="M326" s="59" t="s">
        <v>373</v>
      </c>
      <c r="N326" s="78" t="s">
        <v>308</v>
      </c>
      <c r="O326" s="12" t="s">
        <v>358</v>
      </c>
      <c r="P326" s="15" t="s">
        <v>368</v>
      </c>
      <c r="Q326" s="92"/>
      <c r="R326" s="93"/>
      <c r="S326" s="93">
        <v>1</v>
      </c>
      <c r="T326" s="93">
        <v>1</v>
      </c>
      <c r="U326" s="93"/>
      <c r="V326" s="93"/>
      <c r="W326" s="93">
        <v>1</v>
      </c>
      <c r="X326" s="93"/>
      <c r="Y326" s="75"/>
      <c r="Z326" s="69" t="s">
        <v>520</v>
      </c>
      <c r="AA326" s="59" t="s">
        <v>373</v>
      </c>
      <c r="AB326" s="78" t="s">
        <v>308</v>
      </c>
      <c r="AC326" s="12" t="s">
        <v>358</v>
      </c>
      <c r="AD326" s="15" t="s">
        <v>368</v>
      </c>
      <c r="AE326" s="84"/>
      <c r="AF326" s="84">
        <v>1</v>
      </c>
      <c r="AG326" s="84"/>
      <c r="AH326" s="84"/>
      <c r="AI326" s="84"/>
      <c r="AJ326" s="84"/>
      <c r="AK326" s="84"/>
      <c r="AL326" s="84"/>
      <c r="AM326" s="85"/>
    </row>
    <row r="327" spans="1:39" ht="12" customHeight="1">
      <c r="A327" s="10">
        <v>321</v>
      </c>
      <c r="B327" s="98" t="s">
        <v>287</v>
      </c>
      <c r="C327" s="98" t="s">
        <v>281</v>
      </c>
      <c r="D327" s="11" t="s">
        <v>52</v>
      </c>
      <c r="E327" s="11" t="s">
        <v>304</v>
      </c>
      <c r="F327" s="12" t="s">
        <v>49</v>
      </c>
      <c r="G327" s="11" t="s">
        <v>511</v>
      </c>
      <c r="H327" s="12" t="s">
        <v>307</v>
      </c>
      <c r="I327" s="11" t="s">
        <v>507</v>
      </c>
      <c r="J327" s="12" t="str">
        <f t="shared" si="17"/>
        <v>≥17h</v>
      </c>
      <c r="K327" s="12" t="s">
        <v>47</v>
      </c>
      <c r="L327" s="69" t="s">
        <v>519</v>
      </c>
      <c r="M327" s="59" t="s">
        <v>374</v>
      </c>
      <c r="N327" s="78" t="s">
        <v>308</v>
      </c>
      <c r="O327" s="12" t="s">
        <v>358</v>
      </c>
      <c r="P327" s="15" t="s">
        <v>368</v>
      </c>
      <c r="Q327" s="92"/>
      <c r="R327" s="93"/>
      <c r="S327" s="93"/>
      <c r="T327" s="93"/>
      <c r="U327" s="93"/>
      <c r="V327" s="93"/>
      <c r="W327" s="93">
        <v>1</v>
      </c>
      <c r="X327" s="93"/>
      <c r="Y327" s="75"/>
      <c r="Z327" s="69" t="s">
        <v>519</v>
      </c>
      <c r="AA327" s="59" t="s">
        <v>374</v>
      </c>
      <c r="AB327" s="78" t="s">
        <v>308</v>
      </c>
      <c r="AC327" s="12" t="s">
        <v>358</v>
      </c>
      <c r="AD327" s="15" t="s">
        <v>368</v>
      </c>
      <c r="AE327" s="84"/>
      <c r="AF327" s="84"/>
      <c r="AG327" s="84"/>
      <c r="AH327" s="84"/>
      <c r="AI327" s="84"/>
      <c r="AJ327" s="84"/>
      <c r="AK327" s="84">
        <v>1</v>
      </c>
      <c r="AL327" s="84"/>
      <c r="AM327" s="85"/>
    </row>
    <row r="328" spans="1:39" ht="12" customHeight="1">
      <c r="A328" s="10">
        <v>322</v>
      </c>
      <c r="B328" s="98" t="s">
        <v>292</v>
      </c>
      <c r="C328" s="98" t="s">
        <v>292</v>
      </c>
      <c r="D328" s="11" t="s">
        <v>52</v>
      </c>
      <c r="E328" s="11" t="s">
        <v>303</v>
      </c>
      <c r="F328" s="12" t="s">
        <v>49</v>
      </c>
      <c r="G328" s="12" t="s">
        <v>310</v>
      </c>
      <c r="H328" s="12" t="s">
        <v>306</v>
      </c>
      <c r="I328" s="12" t="s">
        <v>505</v>
      </c>
      <c r="J328" s="12" t="str">
        <f t="shared" si="17"/>
        <v>≥17h</v>
      </c>
      <c r="K328" s="12" t="s">
        <v>47</v>
      </c>
      <c r="L328" s="69" t="s">
        <v>518</v>
      </c>
      <c r="M328" s="59" t="s">
        <v>371</v>
      </c>
      <c r="N328" s="78" t="s">
        <v>308</v>
      </c>
      <c r="O328" s="12" t="s">
        <v>358</v>
      </c>
      <c r="P328" s="15" t="s">
        <v>368</v>
      </c>
      <c r="Q328" s="92"/>
      <c r="R328" s="93"/>
      <c r="S328" s="93"/>
      <c r="T328" s="93"/>
      <c r="U328" s="93"/>
      <c r="V328" s="93"/>
      <c r="W328" s="93">
        <v>1</v>
      </c>
      <c r="X328" s="93"/>
      <c r="Y328" s="75">
        <v>1</v>
      </c>
      <c r="Z328" s="69" t="s">
        <v>518</v>
      </c>
      <c r="AA328" s="59" t="s">
        <v>371</v>
      </c>
      <c r="AB328" s="78" t="s">
        <v>308</v>
      </c>
      <c r="AC328" s="12" t="s">
        <v>358</v>
      </c>
      <c r="AD328" s="15" t="s">
        <v>368</v>
      </c>
      <c r="AE328" s="84"/>
      <c r="AF328" s="84">
        <v>1</v>
      </c>
      <c r="AG328" s="84"/>
      <c r="AH328" s="84"/>
      <c r="AI328" s="84"/>
      <c r="AJ328" s="84"/>
      <c r="AK328" s="84"/>
      <c r="AL328" s="84"/>
      <c r="AM328" s="85"/>
    </row>
    <row r="329" spans="1:39" ht="12" customHeight="1">
      <c r="A329" s="10">
        <v>323</v>
      </c>
      <c r="B329" s="98" t="s">
        <v>287</v>
      </c>
      <c r="C329" s="98" t="s">
        <v>281</v>
      </c>
      <c r="D329" s="11" t="s">
        <v>52</v>
      </c>
      <c r="E329" s="11" t="s">
        <v>303</v>
      </c>
      <c r="F329" s="12" t="s">
        <v>50</v>
      </c>
      <c r="G329" s="11" t="s">
        <v>511</v>
      </c>
      <c r="H329" s="12" t="s">
        <v>307</v>
      </c>
      <c r="I329" s="11" t="s">
        <v>504</v>
      </c>
      <c r="J329" s="12" t="str">
        <f t="shared" si="17"/>
        <v>≥17h</v>
      </c>
      <c r="K329" s="12" t="s">
        <v>513</v>
      </c>
      <c r="L329" s="69" t="s">
        <v>519</v>
      </c>
      <c r="M329" s="59" t="s">
        <v>374</v>
      </c>
      <c r="N329" s="78" t="s">
        <v>308</v>
      </c>
      <c r="O329" s="12" t="s">
        <v>358</v>
      </c>
      <c r="P329" s="15" t="s">
        <v>368</v>
      </c>
      <c r="Q329" s="92"/>
      <c r="R329" s="93">
        <v>1</v>
      </c>
      <c r="S329" s="93"/>
      <c r="T329" s="93"/>
      <c r="U329" s="93"/>
      <c r="V329" s="93"/>
      <c r="W329" s="93"/>
      <c r="X329" s="93"/>
      <c r="Y329" s="75"/>
      <c r="Z329" s="69" t="s">
        <v>519</v>
      </c>
      <c r="AA329" s="59" t="s">
        <v>374</v>
      </c>
      <c r="AB329" s="78" t="s">
        <v>308</v>
      </c>
      <c r="AC329" s="12" t="s">
        <v>358</v>
      </c>
      <c r="AD329" s="15" t="s">
        <v>368</v>
      </c>
      <c r="AE329" s="84">
        <v>1</v>
      </c>
      <c r="AF329" s="84"/>
      <c r="AG329" s="84"/>
      <c r="AH329" s="84"/>
      <c r="AI329" s="84"/>
      <c r="AJ329" s="84"/>
      <c r="AK329" s="84"/>
      <c r="AL329" s="84"/>
      <c r="AM329" s="85"/>
    </row>
    <row r="330" spans="1:39" ht="12" customHeight="1">
      <c r="A330" s="10">
        <v>324</v>
      </c>
      <c r="B330" s="98" t="s">
        <v>173</v>
      </c>
      <c r="C330" s="98" t="s">
        <v>168</v>
      </c>
      <c r="D330" s="11" t="s">
        <v>52</v>
      </c>
      <c r="E330" s="11" t="s">
        <v>304</v>
      </c>
      <c r="F330" s="12" t="s">
        <v>49</v>
      </c>
      <c r="G330" s="12" t="s">
        <v>310</v>
      </c>
      <c r="H330" s="12" t="s">
        <v>306</v>
      </c>
      <c r="I330" s="11" t="s">
        <v>504</v>
      </c>
      <c r="J330" s="12" t="str">
        <f t="shared" si="17"/>
        <v>≥17h</v>
      </c>
      <c r="K330" s="12" t="s">
        <v>47</v>
      </c>
      <c r="L330" s="69" t="s">
        <v>520</v>
      </c>
      <c r="M330" s="59" t="s">
        <v>371</v>
      </c>
      <c r="N330" s="78" t="s">
        <v>308</v>
      </c>
      <c r="O330" s="12" t="s">
        <v>358</v>
      </c>
      <c r="P330" s="15" t="s">
        <v>368</v>
      </c>
      <c r="Q330" s="92"/>
      <c r="R330" s="93"/>
      <c r="S330" s="93"/>
      <c r="T330" s="93">
        <v>1</v>
      </c>
      <c r="U330" s="93"/>
      <c r="V330" s="93"/>
      <c r="W330" s="93">
        <v>1</v>
      </c>
      <c r="X330" s="93"/>
      <c r="Y330" s="75"/>
      <c r="Z330" s="69" t="s">
        <v>520</v>
      </c>
      <c r="AA330" s="59" t="s">
        <v>371</v>
      </c>
      <c r="AB330" s="78" t="s">
        <v>308</v>
      </c>
      <c r="AC330" s="12" t="s">
        <v>358</v>
      </c>
      <c r="AD330" s="15" t="s">
        <v>368</v>
      </c>
      <c r="AE330" s="84"/>
      <c r="AF330" s="84">
        <v>1</v>
      </c>
      <c r="AG330" s="84"/>
      <c r="AH330" s="84"/>
      <c r="AI330" s="84"/>
      <c r="AJ330" s="84"/>
      <c r="AK330" s="84"/>
      <c r="AL330" s="84"/>
      <c r="AM330" s="85"/>
    </row>
    <row r="331" spans="1:39" ht="12" customHeight="1">
      <c r="A331" s="10">
        <v>325</v>
      </c>
      <c r="B331" s="98" t="s">
        <v>238</v>
      </c>
      <c r="C331" s="98" t="s">
        <v>238</v>
      </c>
      <c r="D331" s="11" t="s">
        <v>52</v>
      </c>
      <c r="E331" s="11" t="s">
        <v>303</v>
      </c>
      <c r="F331" s="12" t="s">
        <v>49</v>
      </c>
      <c r="G331" s="12" t="s">
        <v>310</v>
      </c>
      <c r="H331" s="12" t="s">
        <v>306</v>
      </c>
      <c r="I331" s="11" t="s">
        <v>504</v>
      </c>
      <c r="J331" s="12" t="str">
        <f t="shared" si="17"/>
        <v>≥17h</v>
      </c>
      <c r="K331" s="12" t="s">
        <v>512</v>
      </c>
      <c r="L331" s="69" t="s">
        <v>519</v>
      </c>
      <c r="M331" s="59" t="s">
        <v>373</v>
      </c>
      <c r="N331" s="78" t="s">
        <v>308</v>
      </c>
      <c r="O331" s="12" t="s">
        <v>358</v>
      </c>
      <c r="P331" s="15" t="s">
        <v>368</v>
      </c>
      <c r="Q331" s="92"/>
      <c r="R331" s="93"/>
      <c r="S331" s="93"/>
      <c r="T331" s="93">
        <v>1</v>
      </c>
      <c r="U331" s="93"/>
      <c r="V331" s="93"/>
      <c r="W331" s="93"/>
      <c r="X331" s="93"/>
      <c r="Y331" s="75"/>
      <c r="Z331" s="69" t="s">
        <v>519</v>
      </c>
      <c r="AA331" s="59" t="s">
        <v>373</v>
      </c>
      <c r="AB331" s="78" t="s">
        <v>308</v>
      </c>
      <c r="AC331" s="12" t="s">
        <v>358</v>
      </c>
      <c r="AD331" s="15" t="s">
        <v>368</v>
      </c>
      <c r="AE331" s="84"/>
      <c r="AF331" s="84">
        <v>1</v>
      </c>
      <c r="AG331" s="84"/>
      <c r="AH331" s="84"/>
      <c r="AI331" s="84"/>
      <c r="AJ331" s="84"/>
      <c r="AK331" s="84"/>
      <c r="AL331" s="84"/>
      <c r="AM331" s="85"/>
    </row>
    <row r="332" spans="1:39" ht="12" customHeight="1">
      <c r="A332" s="10">
        <v>326</v>
      </c>
      <c r="B332" s="98" t="s">
        <v>287</v>
      </c>
      <c r="C332" s="98" t="s">
        <v>281</v>
      </c>
      <c r="D332" s="11" t="s">
        <v>52</v>
      </c>
      <c r="E332" s="11" t="s">
        <v>304</v>
      </c>
      <c r="F332" s="12" t="s">
        <v>49</v>
      </c>
      <c r="G332" s="11" t="s">
        <v>511</v>
      </c>
      <c r="H332" s="12" t="s">
        <v>308</v>
      </c>
      <c r="I332" s="103" t="s">
        <v>504</v>
      </c>
      <c r="J332" s="12" t="str">
        <f t="shared" si="17"/>
        <v>≥17h</v>
      </c>
      <c r="K332" s="12" t="s">
        <v>47</v>
      </c>
      <c r="L332" s="69" t="s">
        <v>519</v>
      </c>
      <c r="M332" s="59" t="s">
        <v>374</v>
      </c>
      <c r="N332" s="78" t="s">
        <v>308</v>
      </c>
      <c r="O332" s="12" t="s">
        <v>358</v>
      </c>
      <c r="P332" s="15" t="s">
        <v>368</v>
      </c>
      <c r="Q332" s="92"/>
      <c r="R332" s="93"/>
      <c r="S332" s="93"/>
      <c r="T332" s="93"/>
      <c r="U332" s="93"/>
      <c r="V332" s="93"/>
      <c r="W332" s="93">
        <v>1</v>
      </c>
      <c r="X332" s="93"/>
      <c r="Y332" s="75"/>
      <c r="Z332" s="69" t="s">
        <v>519</v>
      </c>
      <c r="AA332" s="59" t="s">
        <v>374</v>
      </c>
      <c r="AB332" s="78" t="s">
        <v>308</v>
      </c>
      <c r="AC332" s="12" t="s">
        <v>358</v>
      </c>
      <c r="AD332" s="15" t="s">
        <v>368</v>
      </c>
      <c r="AE332" s="84"/>
      <c r="AF332" s="84"/>
      <c r="AG332" s="84"/>
      <c r="AH332" s="84"/>
      <c r="AI332" s="84"/>
      <c r="AJ332" s="84"/>
      <c r="AK332" s="84">
        <v>1</v>
      </c>
      <c r="AL332" s="84"/>
      <c r="AM332" s="85"/>
    </row>
    <row r="333" spans="1:39" ht="12" customHeight="1">
      <c r="A333" s="10">
        <v>327</v>
      </c>
      <c r="B333" s="98" t="s">
        <v>290</v>
      </c>
      <c r="C333" s="98" t="s">
        <v>281</v>
      </c>
      <c r="D333" s="11" t="s">
        <v>25</v>
      </c>
      <c r="E333" s="11" t="s">
        <v>303</v>
      </c>
      <c r="F333" s="12" t="s">
        <v>48</v>
      </c>
      <c r="G333" s="11" t="s">
        <v>511</v>
      </c>
      <c r="H333" s="12" t="s">
        <v>308</v>
      </c>
      <c r="I333" s="103" t="s">
        <v>504</v>
      </c>
      <c r="J333" s="12" t="str">
        <f t="shared" si="17"/>
        <v>≥17h</v>
      </c>
      <c r="K333" s="12" t="s">
        <v>512</v>
      </c>
      <c r="L333" s="69" t="s">
        <v>519</v>
      </c>
      <c r="M333" s="59" t="s">
        <v>374</v>
      </c>
      <c r="N333" s="78" t="s">
        <v>308</v>
      </c>
      <c r="O333" s="12" t="s">
        <v>358</v>
      </c>
      <c r="P333" s="15" t="s">
        <v>368</v>
      </c>
      <c r="Q333" s="92"/>
      <c r="R333" s="93">
        <v>1</v>
      </c>
      <c r="S333" s="93">
        <v>1</v>
      </c>
      <c r="T333" s="93"/>
      <c r="U333" s="93"/>
      <c r="V333" s="93"/>
      <c r="W333" s="93"/>
      <c r="X333" s="93"/>
      <c r="Y333" s="75"/>
      <c r="Z333" s="69" t="s">
        <v>519</v>
      </c>
      <c r="AA333" s="59" t="s">
        <v>374</v>
      </c>
      <c r="AB333" s="78" t="s">
        <v>308</v>
      </c>
      <c r="AC333" s="12" t="s">
        <v>358</v>
      </c>
      <c r="AD333" s="15" t="s">
        <v>368</v>
      </c>
      <c r="AE333" s="84"/>
      <c r="AF333" s="84"/>
      <c r="AG333" s="84">
        <v>1</v>
      </c>
      <c r="AH333" s="84"/>
      <c r="AI333" s="84"/>
      <c r="AJ333" s="84"/>
      <c r="AK333" s="84"/>
      <c r="AL333" s="84"/>
      <c r="AM333" s="85"/>
    </row>
    <row r="334" spans="1:39" ht="12" customHeight="1">
      <c r="A334" s="10">
        <v>328</v>
      </c>
      <c r="B334" s="98" t="s">
        <v>238</v>
      </c>
      <c r="C334" s="98" t="s">
        <v>238</v>
      </c>
      <c r="D334" s="11" t="s">
        <v>52</v>
      </c>
      <c r="E334" s="11" t="s">
        <v>304</v>
      </c>
      <c r="F334" s="12" t="s">
        <v>49</v>
      </c>
      <c r="G334" s="12" t="s">
        <v>310</v>
      </c>
      <c r="H334" s="12" t="s">
        <v>306</v>
      </c>
      <c r="I334" s="103" t="s">
        <v>504</v>
      </c>
      <c r="J334" s="12" t="str">
        <f t="shared" si="17"/>
        <v>≥17h</v>
      </c>
      <c r="K334" s="12" t="s">
        <v>512</v>
      </c>
      <c r="L334" s="69" t="s">
        <v>519</v>
      </c>
      <c r="M334" s="59" t="s">
        <v>373</v>
      </c>
      <c r="N334" s="78" t="s">
        <v>308</v>
      </c>
      <c r="O334" s="12" t="s">
        <v>358</v>
      </c>
      <c r="P334" s="15" t="s">
        <v>368</v>
      </c>
      <c r="Q334" s="92"/>
      <c r="R334" s="93"/>
      <c r="S334" s="93"/>
      <c r="T334" s="93">
        <v>1</v>
      </c>
      <c r="U334" s="93"/>
      <c r="V334" s="93"/>
      <c r="W334" s="93"/>
      <c r="X334" s="93"/>
      <c r="Y334" s="75"/>
      <c r="Z334" s="69" t="s">
        <v>519</v>
      </c>
      <c r="AA334" s="59" t="s">
        <v>373</v>
      </c>
      <c r="AB334" s="78" t="s">
        <v>308</v>
      </c>
      <c r="AC334" s="12" t="s">
        <v>358</v>
      </c>
      <c r="AD334" s="15" t="s">
        <v>368</v>
      </c>
      <c r="AE334" s="84"/>
      <c r="AF334" s="84">
        <v>1</v>
      </c>
      <c r="AG334" s="84"/>
      <c r="AH334" s="84"/>
      <c r="AI334" s="84"/>
      <c r="AJ334" s="84"/>
      <c r="AK334" s="84"/>
      <c r="AL334" s="84"/>
      <c r="AM334" s="85"/>
    </row>
    <row r="335" spans="1:39" ht="12" customHeight="1">
      <c r="A335" s="10">
        <v>329</v>
      </c>
      <c r="B335" s="98" t="s">
        <v>173</v>
      </c>
      <c r="C335" s="98" t="s">
        <v>168</v>
      </c>
      <c r="D335" s="11" t="s">
        <v>51</v>
      </c>
      <c r="E335" s="11" t="s">
        <v>303</v>
      </c>
      <c r="F335" s="12" t="s">
        <v>50</v>
      </c>
      <c r="G335" s="12" t="s">
        <v>310</v>
      </c>
      <c r="H335" s="12" t="s">
        <v>306</v>
      </c>
      <c r="I335" s="11" t="s">
        <v>507</v>
      </c>
      <c r="J335" s="12" t="str">
        <f t="shared" si="17"/>
        <v>≥17h</v>
      </c>
      <c r="K335" s="12" t="s">
        <v>513</v>
      </c>
      <c r="L335" s="69" t="s">
        <v>520</v>
      </c>
      <c r="M335" s="59" t="s">
        <v>373</v>
      </c>
      <c r="N335" s="78" t="s">
        <v>308</v>
      </c>
      <c r="O335" s="12" t="s">
        <v>358</v>
      </c>
      <c r="P335" s="15" t="s">
        <v>368</v>
      </c>
      <c r="Q335" s="92"/>
      <c r="R335" s="93"/>
      <c r="S335" s="93"/>
      <c r="T335" s="93">
        <v>1</v>
      </c>
      <c r="U335" s="93"/>
      <c r="V335" s="93"/>
      <c r="W335" s="93"/>
      <c r="X335" s="93"/>
      <c r="Y335" s="75"/>
      <c r="Z335" s="69" t="s">
        <v>520</v>
      </c>
      <c r="AA335" s="59" t="s">
        <v>373</v>
      </c>
      <c r="AB335" s="78" t="s">
        <v>308</v>
      </c>
      <c r="AC335" s="12" t="s">
        <v>358</v>
      </c>
      <c r="AD335" s="15" t="s">
        <v>368</v>
      </c>
      <c r="AE335" s="84"/>
      <c r="AF335" s="84">
        <v>1</v>
      </c>
      <c r="AG335" s="84"/>
      <c r="AH335" s="84"/>
      <c r="AI335" s="84"/>
      <c r="AJ335" s="84"/>
      <c r="AK335" s="84"/>
      <c r="AL335" s="84"/>
      <c r="AM335" s="85"/>
    </row>
    <row r="336" spans="1:39" ht="12" customHeight="1">
      <c r="A336" s="10">
        <v>330</v>
      </c>
      <c r="B336" s="98" t="s">
        <v>238</v>
      </c>
      <c r="C336" s="98" t="s">
        <v>238</v>
      </c>
      <c r="D336" s="11" t="s">
        <v>52</v>
      </c>
      <c r="E336" s="11" t="s">
        <v>304</v>
      </c>
      <c r="F336" s="12" t="s">
        <v>50</v>
      </c>
      <c r="G336" s="12" t="s">
        <v>310</v>
      </c>
      <c r="H336" s="12" t="s">
        <v>306</v>
      </c>
      <c r="I336" s="11" t="s">
        <v>504</v>
      </c>
      <c r="J336" s="12" t="str">
        <f t="shared" si="17"/>
        <v>≥17h</v>
      </c>
      <c r="K336" s="12" t="s">
        <v>512</v>
      </c>
      <c r="L336" s="69" t="s">
        <v>519</v>
      </c>
      <c r="M336" s="59" t="s">
        <v>373</v>
      </c>
      <c r="N336" s="78" t="s">
        <v>308</v>
      </c>
      <c r="O336" s="12" t="s">
        <v>358</v>
      </c>
      <c r="P336" s="15" t="s">
        <v>368</v>
      </c>
      <c r="Q336" s="92"/>
      <c r="R336" s="93"/>
      <c r="S336" s="93"/>
      <c r="T336" s="93">
        <v>1</v>
      </c>
      <c r="U336" s="93"/>
      <c r="V336" s="93"/>
      <c r="W336" s="93"/>
      <c r="X336" s="93"/>
      <c r="Y336" s="75"/>
      <c r="Z336" s="69" t="s">
        <v>519</v>
      </c>
      <c r="AA336" s="59" t="s">
        <v>373</v>
      </c>
      <c r="AB336" s="78" t="s">
        <v>308</v>
      </c>
      <c r="AC336" s="12" t="s">
        <v>358</v>
      </c>
      <c r="AD336" s="15" t="s">
        <v>368</v>
      </c>
      <c r="AE336" s="84"/>
      <c r="AF336" s="84">
        <v>1</v>
      </c>
      <c r="AG336" s="84"/>
      <c r="AH336" s="84"/>
      <c r="AI336" s="84"/>
      <c r="AJ336" s="84"/>
      <c r="AK336" s="84"/>
      <c r="AL336" s="84"/>
      <c r="AM336" s="85"/>
    </row>
    <row r="337" spans="1:39" ht="12" customHeight="1">
      <c r="A337" s="10">
        <v>331</v>
      </c>
      <c r="B337" s="98" t="s">
        <v>190</v>
      </c>
      <c r="C337" s="98" t="s">
        <v>190</v>
      </c>
      <c r="D337" s="11" t="s">
        <v>52</v>
      </c>
      <c r="E337" s="11" t="s">
        <v>304</v>
      </c>
      <c r="F337" s="12" t="s">
        <v>49</v>
      </c>
      <c r="G337" s="12" t="s">
        <v>310</v>
      </c>
      <c r="H337" s="12" t="s">
        <v>306</v>
      </c>
      <c r="I337" s="103" t="s">
        <v>505</v>
      </c>
      <c r="J337" s="12" t="str">
        <f t="shared" si="17"/>
        <v>≥17h</v>
      </c>
      <c r="K337" s="12" t="s">
        <v>512</v>
      </c>
      <c r="L337" s="69" t="s">
        <v>518</v>
      </c>
      <c r="M337" s="59" t="s">
        <v>372</v>
      </c>
      <c r="N337" s="78" t="s">
        <v>308</v>
      </c>
      <c r="O337" s="12" t="s">
        <v>358</v>
      </c>
      <c r="P337" s="15" t="s">
        <v>368</v>
      </c>
      <c r="Q337" s="92"/>
      <c r="R337" s="93"/>
      <c r="S337" s="93"/>
      <c r="T337" s="93">
        <v>1</v>
      </c>
      <c r="U337" s="93"/>
      <c r="V337" s="93"/>
      <c r="W337" s="93"/>
      <c r="X337" s="93"/>
      <c r="Y337" s="75"/>
      <c r="Z337" s="69" t="s">
        <v>518</v>
      </c>
      <c r="AA337" s="59" t="s">
        <v>372</v>
      </c>
      <c r="AB337" s="78" t="s">
        <v>308</v>
      </c>
      <c r="AC337" s="12" t="s">
        <v>358</v>
      </c>
      <c r="AD337" s="15" t="s">
        <v>368</v>
      </c>
      <c r="AE337" s="84"/>
      <c r="AF337" s="84">
        <v>1</v>
      </c>
      <c r="AG337" s="84"/>
      <c r="AH337" s="84"/>
      <c r="AI337" s="84"/>
      <c r="AJ337" s="84"/>
      <c r="AK337" s="84"/>
      <c r="AL337" s="84"/>
      <c r="AM337" s="85"/>
    </row>
    <row r="338" spans="1:39" ht="12" customHeight="1">
      <c r="A338" s="10">
        <v>332</v>
      </c>
      <c r="B338" s="98" t="s">
        <v>173</v>
      </c>
      <c r="C338" s="98" t="s">
        <v>168</v>
      </c>
      <c r="D338" s="11" t="s">
        <v>25</v>
      </c>
      <c r="E338" s="11" t="s">
        <v>303</v>
      </c>
      <c r="F338" s="12" t="s">
        <v>48</v>
      </c>
      <c r="G338" s="12" t="s">
        <v>310</v>
      </c>
      <c r="H338" s="12" t="s">
        <v>306</v>
      </c>
      <c r="I338" s="11" t="s">
        <v>504</v>
      </c>
      <c r="J338" s="12" t="str">
        <f t="shared" si="17"/>
        <v>≥17h</v>
      </c>
      <c r="K338" s="12" t="s">
        <v>513</v>
      </c>
      <c r="L338" s="69" t="s">
        <v>520</v>
      </c>
      <c r="M338" s="59" t="s">
        <v>373</v>
      </c>
      <c r="N338" s="78" t="s">
        <v>367</v>
      </c>
      <c r="O338" s="12" t="s">
        <v>358</v>
      </c>
      <c r="P338" s="15" t="s">
        <v>368</v>
      </c>
      <c r="Q338" s="92"/>
      <c r="R338" s="93"/>
      <c r="S338" s="93"/>
      <c r="T338" s="93">
        <v>1</v>
      </c>
      <c r="U338" s="93"/>
      <c r="V338" s="93"/>
      <c r="W338" s="93">
        <v>1</v>
      </c>
      <c r="X338" s="93"/>
      <c r="Y338" s="75"/>
      <c r="Z338" s="69" t="s">
        <v>520</v>
      </c>
      <c r="AA338" s="59" t="s">
        <v>373</v>
      </c>
      <c r="AB338" s="78" t="s">
        <v>367</v>
      </c>
      <c r="AC338" s="12" t="s">
        <v>358</v>
      </c>
      <c r="AD338" s="15" t="s">
        <v>368</v>
      </c>
      <c r="AE338" s="84"/>
      <c r="AF338" s="84">
        <v>1</v>
      </c>
      <c r="AG338" s="84"/>
      <c r="AH338" s="84"/>
      <c r="AI338" s="84"/>
      <c r="AJ338" s="84"/>
      <c r="AK338" s="84"/>
      <c r="AL338" s="84"/>
      <c r="AM338" s="85"/>
    </row>
    <row r="339" spans="1:39" ht="12" customHeight="1">
      <c r="A339" s="10">
        <v>333</v>
      </c>
      <c r="B339" s="98" t="s">
        <v>241</v>
      </c>
      <c r="C339" s="98" t="s">
        <v>241</v>
      </c>
      <c r="D339" s="11" t="s">
        <v>25</v>
      </c>
      <c r="E339" s="11" t="s">
        <v>304</v>
      </c>
      <c r="F339" s="12" t="s">
        <v>49</v>
      </c>
      <c r="G339" s="12" t="s">
        <v>310</v>
      </c>
      <c r="H339" s="12" t="s">
        <v>306</v>
      </c>
      <c r="I339" s="103" t="s">
        <v>504</v>
      </c>
      <c r="J339" s="12" t="str">
        <f t="shared" si="17"/>
        <v>≥17h</v>
      </c>
      <c r="K339" s="12" t="s">
        <v>512</v>
      </c>
      <c r="L339" s="69" t="s">
        <v>519</v>
      </c>
      <c r="M339" s="59" t="s">
        <v>373</v>
      </c>
      <c r="N339" s="78" t="s">
        <v>308</v>
      </c>
      <c r="O339" s="12" t="s">
        <v>358</v>
      </c>
      <c r="P339" s="15" t="s">
        <v>368</v>
      </c>
      <c r="Q339" s="92"/>
      <c r="R339" s="93"/>
      <c r="S339" s="93"/>
      <c r="T339" s="93">
        <v>1</v>
      </c>
      <c r="U339" s="93"/>
      <c r="V339" s="93"/>
      <c r="W339" s="93"/>
      <c r="X339" s="93"/>
      <c r="Y339" s="75"/>
      <c r="Z339" s="69" t="s">
        <v>519</v>
      </c>
      <c r="AA339" s="59" t="s">
        <v>373</v>
      </c>
      <c r="AB339" s="78" t="s">
        <v>308</v>
      </c>
      <c r="AC339" s="12" t="s">
        <v>358</v>
      </c>
      <c r="AD339" s="15" t="s">
        <v>368</v>
      </c>
      <c r="AE339" s="84"/>
      <c r="AF339" s="84">
        <v>1</v>
      </c>
      <c r="AG339" s="84"/>
      <c r="AH339" s="84"/>
      <c r="AI339" s="84"/>
      <c r="AJ339" s="84"/>
      <c r="AK339" s="84"/>
      <c r="AL339" s="84"/>
      <c r="AM339" s="85"/>
    </row>
    <row r="340" spans="1:39" ht="12" customHeight="1">
      <c r="A340" s="10">
        <v>334</v>
      </c>
      <c r="B340" s="98" t="s">
        <v>287</v>
      </c>
      <c r="C340" s="98" t="s">
        <v>281</v>
      </c>
      <c r="D340" s="11" t="s">
        <v>52</v>
      </c>
      <c r="E340" s="11" t="s">
        <v>304</v>
      </c>
      <c r="F340" s="12" t="s">
        <v>49</v>
      </c>
      <c r="G340" s="11" t="s">
        <v>511</v>
      </c>
      <c r="H340" s="12" t="s">
        <v>308</v>
      </c>
      <c r="I340" s="11" t="s">
        <v>507</v>
      </c>
      <c r="J340" s="12" t="str">
        <f t="shared" si="17"/>
        <v>≥17h</v>
      </c>
      <c r="K340" s="12" t="s">
        <v>512</v>
      </c>
      <c r="L340" s="69" t="s">
        <v>519</v>
      </c>
      <c r="M340" s="59" t="s">
        <v>374</v>
      </c>
      <c r="N340" s="78" t="s">
        <v>308</v>
      </c>
      <c r="O340" s="12" t="s">
        <v>358</v>
      </c>
      <c r="P340" s="15" t="s">
        <v>368</v>
      </c>
      <c r="Q340" s="92"/>
      <c r="R340" s="93"/>
      <c r="S340" s="93">
        <v>1</v>
      </c>
      <c r="T340" s="93">
        <v>1</v>
      </c>
      <c r="U340" s="93"/>
      <c r="V340" s="93"/>
      <c r="W340" s="93">
        <v>1</v>
      </c>
      <c r="X340" s="93"/>
      <c r="Y340" s="75"/>
      <c r="Z340" s="69" t="s">
        <v>519</v>
      </c>
      <c r="AA340" s="59" t="s">
        <v>374</v>
      </c>
      <c r="AB340" s="78" t="s">
        <v>308</v>
      </c>
      <c r="AC340" s="12" t="s">
        <v>358</v>
      </c>
      <c r="AD340" s="15" t="s">
        <v>368</v>
      </c>
      <c r="AE340" s="84"/>
      <c r="AF340" s="84"/>
      <c r="AG340" s="84"/>
      <c r="AH340" s="84"/>
      <c r="AI340" s="84"/>
      <c r="AJ340" s="84"/>
      <c r="AK340" s="84">
        <v>1</v>
      </c>
      <c r="AL340" s="84"/>
      <c r="AM340" s="85"/>
    </row>
    <row r="341" spans="1:39" ht="12" customHeight="1">
      <c r="A341" s="10">
        <v>335</v>
      </c>
      <c r="B341" s="98" t="s">
        <v>173</v>
      </c>
      <c r="C341" s="98" t="s">
        <v>168</v>
      </c>
      <c r="D341" s="11" t="s">
        <v>52</v>
      </c>
      <c r="E341" s="11" t="s">
        <v>304</v>
      </c>
      <c r="F341" s="12" t="s">
        <v>50</v>
      </c>
      <c r="G341" s="12" t="s">
        <v>310</v>
      </c>
      <c r="H341" s="12" t="s">
        <v>306</v>
      </c>
      <c r="I341" s="11" t="s">
        <v>504</v>
      </c>
      <c r="J341" s="12" t="str">
        <f t="shared" si="17"/>
        <v>≥17h</v>
      </c>
      <c r="K341" s="12" t="s">
        <v>47</v>
      </c>
      <c r="L341" s="69" t="s">
        <v>520</v>
      </c>
      <c r="M341" s="59" t="s">
        <v>373</v>
      </c>
      <c r="N341" s="78" t="s">
        <v>308</v>
      </c>
      <c r="O341" s="12" t="s">
        <v>358</v>
      </c>
      <c r="P341" s="15" t="s">
        <v>368</v>
      </c>
      <c r="Q341" s="92"/>
      <c r="R341" s="93"/>
      <c r="S341" s="93"/>
      <c r="T341" s="93">
        <v>1</v>
      </c>
      <c r="U341" s="93"/>
      <c r="V341" s="93"/>
      <c r="W341" s="93"/>
      <c r="X341" s="93">
        <v>1</v>
      </c>
      <c r="Y341" s="75"/>
      <c r="Z341" s="69" t="s">
        <v>520</v>
      </c>
      <c r="AA341" s="59" t="s">
        <v>373</v>
      </c>
      <c r="AB341" s="78" t="s">
        <v>308</v>
      </c>
      <c r="AC341" s="12" t="s">
        <v>358</v>
      </c>
      <c r="AD341" s="15" t="s">
        <v>368</v>
      </c>
      <c r="AE341" s="84"/>
      <c r="AF341" s="84">
        <v>1</v>
      </c>
      <c r="AG341" s="84"/>
      <c r="AH341" s="84">
        <v>1</v>
      </c>
      <c r="AI341" s="84"/>
      <c r="AJ341" s="84"/>
      <c r="AK341" s="84"/>
      <c r="AL341" s="84"/>
      <c r="AM341" s="85"/>
    </row>
    <row r="342" spans="1:39" ht="12" customHeight="1">
      <c r="A342" s="10">
        <v>336</v>
      </c>
      <c r="B342" s="98" t="s">
        <v>241</v>
      </c>
      <c r="C342" s="98" t="s">
        <v>241</v>
      </c>
      <c r="D342" s="11" t="s">
        <v>51</v>
      </c>
      <c r="E342" s="11" t="s">
        <v>303</v>
      </c>
      <c r="F342" s="12" t="s">
        <v>48</v>
      </c>
      <c r="G342" s="12" t="s">
        <v>310</v>
      </c>
      <c r="H342" s="12" t="s">
        <v>306</v>
      </c>
      <c r="I342" s="11" t="s">
        <v>504</v>
      </c>
      <c r="J342" s="12" t="str">
        <f t="shared" si="17"/>
        <v>≥17h</v>
      </c>
      <c r="K342" s="12" t="s">
        <v>513</v>
      </c>
      <c r="L342" s="69" t="s">
        <v>519</v>
      </c>
      <c r="M342" s="59" t="s">
        <v>373</v>
      </c>
      <c r="N342" s="78" t="s">
        <v>308</v>
      </c>
      <c r="O342" s="12" t="s">
        <v>358</v>
      </c>
      <c r="P342" s="15" t="s">
        <v>368</v>
      </c>
      <c r="Q342" s="92"/>
      <c r="R342" s="93"/>
      <c r="S342" s="93"/>
      <c r="T342" s="93">
        <v>1</v>
      </c>
      <c r="U342" s="93"/>
      <c r="V342" s="93"/>
      <c r="W342" s="93"/>
      <c r="X342" s="93"/>
      <c r="Y342" s="75"/>
      <c r="Z342" s="69" t="s">
        <v>519</v>
      </c>
      <c r="AA342" s="59" t="s">
        <v>373</v>
      </c>
      <c r="AB342" s="78" t="s">
        <v>308</v>
      </c>
      <c r="AC342" s="12" t="s">
        <v>358</v>
      </c>
      <c r="AD342" s="15" t="s">
        <v>368</v>
      </c>
      <c r="AE342" s="84"/>
      <c r="AF342" s="84">
        <v>1</v>
      </c>
      <c r="AG342" s="84"/>
      <c r="AH342" s="84"/>
      <c r="AI342" s="84"/>
      <c r="AJ342" s="84"/>
      <c r="AK342" s="84"/>
      <c r="AL342" s="84"/>
      <c r="AM342" s="85"/>
    </row>
    <row r="343" spans="1:39" ht="12" customHeight="1">
      <c r="A343" s="10">
        <v>337</v>
      </c>
      <c r="B343" s="98" t="s">
        <v>81</v>
      </c>
      <c r="C343" s="98" t="s">
        <v>81</v>
      </c>
      <c r="D343" s="11" t="s">
        <v>25</v>
      </c>
      <c r="E343" s="11" t="s">
        <v>303</v>
      </c>
      <c r="F343" s="12" t="s">
        <v>48</v>
      </c>
      <c r="G343" s="12" t="s">
        <v>510</v>
      </c>
      <c r="H343" s="12" t="s">
        <v>306</v>
      </c>
      <c r="I343" s="103" t="s">
        <v>504</v>
      </c>
      <c r="J343" s="11" t="str">
        <f>"12-16h"</f>
        <v>12-16h</v>
      </c>
      <c r="K343" s="12" t="s">
        <v>513</v>
      </c>
      <c r="L343" s="69" t="s">
        <v>518</v>
      </c>
      <c r="M343" s="59" t="s">
        <v>373</v>
      </c>
      <c r="N343" s="78" t="s">
        <v>308</v>
      </c>
      <c r="O343" s="12" t="s">
        <v>358</v>
      </c>
      <c r="P343" s="15" t="s">
        <v>368</v>
      </c>
      <c r="Q343" s="92"/>
      <c r="R343" s="93"/>
      <c r="S343" s="93"/>
      <c r="T343" s="93">
        <v>1</v>
      </c>
      <c r="U343" s="93"/>
      <c r="V343" s="93"/>
      <c r="W343" s="93">
        <v>1</v>
      </c>
      <c r="X343" s="93"/>
      <c r="Y343" s="75"/>
      <c r="Z343" s="69" t="s">
        <v>518</v>
      </c>
      <c r="AA343" s="59" t="s">
        <v>373</v>
      </c>
      <c r="AB343" s="78" t="s">
        <v>308</v>
      </c>
      <c r="AC343" s="12" t="s">
        <v>358</v>
      </c>
      <c r="AD343" s="15" t="s">
        <v>368</v>
      </c>
      <c r="AE343" s="84"/>
      <c r="AF343" s="84">
        <v>1</v>
      </c>
      <c r="AG343" s="84"/>
      <c r="AH343" s="84"/>
      <c r="AI343" s="84"/>
      <c r="AJ343" s="84"/>
      <c r="AK343" s="84"/>
      <c r="AL343" s="84"/>
      <c r="AM343" s="85"/>
    </row>
    <row r="344" spans="1:39" ht="12" customHeight="1">
      <c r="A344" s="10">
        <v>338</v>
      </c>
      <c r="B344" s="98" t="s">
        <v>126</v>
      </c>
      <c r="C344" s="98" t="s">
        <v>126</v>
      </c>
      <c r="D344" s="11" t="s">
        <v>52</v>
      </c>
      <c r="E344" s="11" t="s">
        <v>303</v>
      </c>
      <c r="F344" s="12" t="s">
        <v>48</v>
      </c>
      <c r="G344" s="12" t="s">
        <v>310</v>
      </c>
      <c r="H344" s="12" t="s">
        <v>306</v>
      </c>
      <c r="I344" s="11" t="s">
        <v>507</v>
      </c>
      <c r="J344" s="11" t="str">
        <f>"12-16h"</f>
        <v>12-16h</v>
      </c>
      <c r="K344" s="12" t="s">
        <v>513</v>
      </c>
      <c r="L344" s="69" t="s">
        <v>518</v>
      </c>
      <c r="M344" s="59" t="s">
        <v>373</v>
      </c>
      <c r="N344" s="78" t="s">
        <v>308</v>
      </c>
      <c r="O344" s="12" t="s">
        <v>358</v>
      </c>
      <c r="P344" s="15" t="s">
        <v>368</v>
      </c>
      <c r="Q344" s="92"/>
      <c r="R344" s="93"/>
      <c r="S344" s="93"/>
      <c r="T344" s="93">
        <v>1</v>
      </c>
      <c r="U344" s="93"/>
      <c r="V344" s="93"/>
      <c r="W344" s="93"/>
      <c r="X344" s="93"/>
      <c r="Y344" s="75"/>
      <c r="Z344" s="69" t="s">
        <v>518</v>
      </c>
      <c r="AA344" s="59" t="s">
        <v>373</v>
      </c>
      <c r="AB344" s="78" t="s">
        <v>308</v>
      </c>
      <c r="AC344" s="12" t="s">
        <v>358</v>
      </c>
      <c r="AD344" s="15" t="s">
        <v>368</v>
      </c>
      <c r="AE344" s="84"/>
      <c r="AF344" s="84">
        <v>1</v>
      </c>
      <c r="AG344" s="84"/>
      <c r="AH344" s="84"/>
      <c r="AI344" s="84"/>
      <c r="AJ344" s="84"/>
      <c r="AK344" s="84"/>
      <c r="AL344" s="84"/>
      <c r="AM344" s="85"/>
    </row>
    <row r="345" spans="1:39" ht="12" customHeight="1">
      <c r="A345" s="10">
        <v>339</v>
      </c>
      <c r="B345" s="98" t="s">
        <v>173</v>
      </c>
      <c r="C345" s="98" t="s">
        <v>168</v>
      </c>
      <c r="D345" s="11" t="s">
        <v>51</v>
      </c>
      <c r="E345" s="11" t="s">
        <v>304</v>
      </c>
      <c r="F345" s="12" t="s">
        <v>49</v>
      </c>
      <c r="G345" s="12" t="s">
        <v>310</v>
      </c>
      <c r="H345" s="12" t="s">
        <v>306</v>
      </c>
      <c r="I345" s="11" t="s">
        <v>507</v>
      </c>
      <c r="J345" s="11" t="str">
        <f>"12-16h"</f>
        <v>12-16h</v>
      </c>
      <c r="K345" s="12" t="s">
        <v>47</v>
      </c>
      <c r="L345" s="69" t="s">
        <v>520</v>
      </c>
      <c r="M345" s="59" t="s">
        <v>373</v>
      </c>
      <c r="N345" s="78" t="s">
        <v>308</v>
      </c>
      <c r="O345" s="12" t="s">
        <v>358</v>
      </c>
      <c r="P345" s="15" t="s">
        <v>368</v>
      </c>
      <c r="Q345" s="92"/>
      <c r="R345" s="93"/>
      <c r="S345" s="93">
        <v>1</v>
      </c>
      <c r="T345" s="93">
        <v>1</v>
      </c>
      <c r="U345" s="93"/>
      <c r="V345" s="93"/>
      <c r="W345" s="93">
        <v>1</v>
      </c>
      <c r="X345" s="93">
        <v>1</v>
      </c>
      <c r="Y345" s="75"/>
      <c r="Z345" s="69" t="s">
        <v>520</v>
      </c>
      <c r="AA345" s="59" t="s">
        <v>373</v>
      </c>
      <c r="AB345" s="78" t="s">
        <v>308</v>
      </c>
      <c r="AC345" s="12" t="s">
        <v>358</v>
      </c>
      <c r="AD345" s="15" t="s">
        <v>368</v>
      </c>
      <c r="AE345" s="84"/>
      <c r="AF345" s="84">
        <v>1</v>
      </c>
      <c r="AG345" s="84"/>
      <c r="AH345" s="84"/>
      <c r="AI345" s="84"/>
      <c r="AJ345" s="84"/>
      <c r="AK345" s="84"/>
      <c r="AL345" s="84"/>
      <c r="AM345" s="85"/>
    </row>
    <row r="346" spans="1:39" ht="12" customHeight="1">
      <c r="A346" s="10">
        <v>340</v>
      </c>
      <c r="B346" s="98" t="s">
        <v>209</v>
      </c>
      <c r="C346" s="98" t="s">
        <v>198</v>
      </c>
      <c r="D346" s="11" t="s">
        <v>25</v>
      </c>
      <c r="E346" s="11" t="s">
        <v>304</v>
      </c>
      <c r="F346" s="12" t="s">
        <v>50</v>
      </c>
      <c r="G346" s="11" t="s">
        <v>511</v>
      </c>
      <c r="H346" s="12" t="s">
        <v>308</v>
      </c>
      <c r="I346" s="11" t="s">
        <v>504</v>
      </c>
      <c r="J346" s="12" t="str">
        <f>"≥17h"</f>
        <v>≥17h</v>
      </c>
      <c r="K346" s="12" t="s">
        <v>47</v>
      </c>
      <c r="L346" s="69" t="s">
        <v>520</v>
      </c>
      <c r="M346" s="59" t="s">
        <v>374</v>
      </c>
      <c r="N346" s="78" t="s">
        <v>308</v>
      </c>
      <c r="O346" s="12" t="s">
        <v>358</v>
      </c>
      <c r="P346" s="15" t="s">
        <v>368</v>
      </c>
      <c r="Q346" s="92"/>
      <c r="R346" s="93"/>
      <c r="S346" s="93"/>
      <c r="T346" s="93">
        <v>1</v>
      </c>
      <c r="U346" s="93"/>
      <c r="V346" s="93"/>
      <c r="W346" s="93"/>
      <c r="X346" s="93"/>
      <c r="Y346" s="75"/>
      <c r="Z346" s="69" t="s">
        <v>520</v>
      </c>
      <c r="AA346" s="59" t="s">
        <v>374</v>
      </c>
      <c r="AB346" s="78" t="s">
        <v>308</v>
      </c>
      <c r="AC346" s="12" t="s">
        <v>358</v>
      </c>
      <c r="AD346" s="15" t="s">
        <v>368</v>
      </c>
      <c r="AE346" s="84"/>
      <c r="AF346" s="84">
        <v>1</v>
      </c>
      <c r="AG346" s="84"/>
      <c r="AH346" s="84"/>
      <c r="AI346" s="84"/>
      <c r="AJ346" s="84"/>
      <c r="AK346" s="84"/>
      <c r="AL346" s="84"/>
      <c r="AM346" s="85"/>
    </row>
    <row r="347" spans="1:39" ht="12" customHeight="1">
      <c r="A347" s="10">
        <v>341</v>
      </c>
      <c r="B347" s="98" t="s">
        <v>291</v>
      </c>
      <c r="C347" s="98" t="s">
        <v>291</v>
      </c>
      <c r="D347" s="11" t="s">
        <v>51</v>
      </c>
      <c r="E347" s="11" t="s">
        <v>304</v>
      </c>
      <c r="F347" s="12" t="s">
        <v>48</v>
      </c>
      <c r="G347" s="12" t="s">
        <v>310</v>
      </c>
      <c r="H347" s="12" t="s">
        <v>306</v>
      </c>
      <c r="I347" s="11" t="s">
        <v>507</v>
      </c>
      <c r="J347" s="11" t="str">
        <f>"12-16h"</f>
        <v>12-16h</v>
      </c>
      <c r="K347" s="12" t="s">
        <v>47</v>
      </c>
      <c r="L347" s="69" t="s">
        <v>519</v>
      </c>
      <c r="M347" s="59" t="s">
        <v>373</v>
      </c>
      <c r="N347" s="78" t="s">
        <v>308</v>
      </c>
      <c r="O347" s="12" t="s">
        <v>358</v>
      </c>
      <c r="P347" s="15" t="s">
        <v>368</v>
      </c>
      <c r="Q347" s="92"/>
      <c r="R347" s="93"/>
      <c r="S347" s="93">
        <v>1</v>
      </c>
      <c r="T347" s="93">
        <v>1</v>
      </c>
      <c r="U347" s="93"/>
      <c r="V347" s="93"/>
      <c r="W347" s="93">
        <v>1</v>
      </c>
      <c r="X347" s="93">
        <v>1</v>
      </c>
      <c r="Y347" s="75"/>
      <c r="Z347" s="69" t="s">
        <v>519</v>
      </c>
      <c r="AA347" s="59" t="s">
        <v>373</v>
      </c>
      <c r="AB347" s="78" t="s">
        <v>308</v>
      </c>
      <c r="AC347" s="12" t="s">
        <v>358</v>
      </c>
      <c r="AD347" s="15" t="s">
        <v>368</v>
      </c>
      <c r="AE347" s="84"/>
      <c r="AF347" s="84">
        <v>1</v>
      </c>
      <c r="AG347" s="84"/>
      <c r="AH347" s="84"/>
      <c r="AI347" s="84"/>
      <c r="AJ347" s="84"/>
      <c r="AK347" s="84"/>
      <c r="AL347" s="84"/>
      <c r="AM347" s="85"/>
    </row>
    <row r="348" spans="1:39" ht="12" customHeight="1">
      <c r="A348" s="10">
        <v>342</v>
      </c>
      <c r="B348" s="98" t="s">
        <v>81</v>
      </c>
      <c r="C348" s="98" t="s">
        <v>81</v>
      </c>
      <c r="D348" s="11" t="s">
        <v>25</v>
      </c>
      <c r="E348" s="11" t="s">
        <v>304</v>
      </c>
      <c r="F348" s="12" t="s">
        <v>49</v>
      </c>
      <c r="G348" s="12" t="s">
        <v>310</v>
      </c>
      <c r="H348" s="12" t="s">
        <v>306</v>
      </c>
      <c r="I348" s="103" t="s">
        <v>504</v>
      </c>
      <c r="J348" s="11" t="str">
        <f>"12-16h"</f>
        <v>12-16h</v>
      </c>
      <c r="K348" s="12" t="s">
        <v>512</v>
      </c>
      <c r="L348" s="69" t="s">
        <v>518</v>
      </c>
      <c r="M348" s="59" t="s">
        <v>372</v>
      </c>
      <c r="N348" s="78" t="s">
        <v>308</v>
      </c>
      <c r="O348" s="12" t="s">
        <v>358</v>
      </c>
      <c r="P348" s="15" t="s">
        <v>368</v>
      </c>
      <c r="Q348" s="92"/>
      <c r="R348" s="93"/>
      <c r="S348" s="93"/>
      <c r="T348" s="93"/>
      <c r="U348" s="93"/>
      <c r="V348" s="93"/>
      <c r="W348" s="93">
        <v>1</v>
      </c>
      <c r="X348" s="93"/>
      <c r="Y348" s="75">
        <v>1</v>
      </c>
      <c r="Z348" s="69" t="s">
        <v>518</v>
      </c>
      <c r="AA348" s="59" t="s">
        <v>372</v>
      </c>
      <c r="AB348" s="78" t="s">
        <v>308</v>
      </c>
      <c r="AC348" s="12" t="s">
        <v>358</v>
      </c>
      <c r="AD348" s="15" t="s">
        <v>368</v>
      </c>
      <c r="AE348" s="84"/>
      <c r="AF348" s="84">
        <v>1</v>
      </c>
      <c r="AG348" s="84"/>
      <c r="AH348" s="84"/>
      <c r="AI348" s="84"/>
      <c r="AJ348" s="84"/>
      <c r="AK348" s="84"/>
      <c r="AL348" s="84"/>
      <c r="AM348" s="85"/>
    </row>
    <row r="349" spans="1:39" ht="12" customHeight="1">
      <c r="A349" s="10">
        <v>343</v>
      </c>
      <c r="B349" s="98" t="s">
        <v>166</v>
      </c>
      <c r="C349" s="98" t="s">
        <v>166</v>
      </c>
      <c r="D349" s="11" t="s">
        <v>51</v>
      </c>
      <c r="E349" s="11" t="s">
        <v>303</v>
      </c>
      <c r="F349" s="12" t="s">
        <v>49</v>
      </c>
      <c r="G349" s="12" t="s">
        <v>310</v>
      </c>
      <c r="H349" s="12" t="s">
        <v>306</v>
      </c>
      <c r="I349" s="11" t="s">
        <v>504</v>
      </c>
      <c r="J349" s="12" t="str">
        <f>"≥17h"</f>
        <v>≥17h</v>
      </c>
      <c r="K349" s="12" t="s">
        <v>513</v>
      </c>
      <c r="L349" s="69" t="s">
        <v>518</v>
      </c>
      <c r="M349" s="59" t="s">
        <v>373</v>
      </c>
      <c r="N349" s="78" t="s">
        <v>308</v>
      </c>
      <c r="O349" s="12" t="s">
        <v>358</v>
      </c>
      <c r="P349" s="15" t="s">
        <v>368</v>
      </c>
      <c r="Q349" s="92"/>
      <c r="R349" s="93"/>
      <c r="S349" s="93"/>
      <c r="T349" s="93">
        <v>1</v>
      </c>
      <c r="U349" s="93"/>
      <c r="V349" s="93"/>
      <c r="W349" s="93"/>
      <c r="X349" s="93"/>
      <c r="Y349" s="75"/>
      <c r="Z349" s="69" t="s">
        <v>518</v>
      </c>
      <c r="AA349" s="59" t="s">
        <v>373</v>
      </c>
      <c r="AB349" s="78" t="s">
        <v>308</v>
      </c>
      <c r="AC349" s="12" t="s">
        <v>358</v>
      </c>
      <c r="AD349" s="15" t="s">
        <v>368</v>
      </c>
      <c r="AE349" s="84"/>
      <c r="AF349" s="84">
        <v>1</v>
      </c>
      <c r="AG349" s="84"/>
      <c r="AH349" s="84"/>
      <c r="AI349" s="84"/>
      <c r="AJ349" s="84"/>
      <c r="AK349" s="84"/>
      <c r="AL349" s="84"/>
      <c r="AM349" s="85"/>
    </row>
    <row r="350" spans="1:39" ht="12" customHeight="1">
      <c r="A350" s="10">
        <v>344</v>
      </c>
      <c r="B350" s="98" t="s">
        <v>81</v>
      </c>
      <c r="C350" s="98" t="s">
        <v>81</v>
      </c>
      <c r="D350" s="11" t="s">
        <v>51</v>
      </c>
      <c r="E350" s="11" t="s">
        <v>303</v>
      </c>
      <c r="F350" s="12" t="s">
        <v>48</v>
      </c>
      <c r="G350" s="12" t="s">
        <v>510</v>
      </c>
      <c r="H350" s="12" t="s">
        <v>308</v>
      </c>
      <c r="I350" s="103" t="s">
        <v>504</v>
      </c>
      <c r="J350" s="12" t="str">
        <f>"≥17h"</f>
        <v>≥17h</v>
      </c>
      <c r="K350" s="12" t="s">
        <v>47</v>
      </c>
      <c r="L350" s="69" t="s">
        <v>518</v>
      </c>
      <c r="M350" s="59" t="s">
        <v>338</v>
      </c>
      <c r="N350" s="78" t="s">
        <v>308</v>
      </c>
      <c r="O350" s="12" t="s">
        <v>358</v>
      </c>
      <c r="P350" s="15" t="s">
        <v>368</v>
      </c>
      <c r="Q350" s="92">
        <v>1</v>
      </c>
      <c r="R350" s="93">
        <v>1</v>
      </c>
      <c r="S350" s="93"/>
      <c r="T350" s="93"/>
      <c r="U350" s="93"/>
      <c r="V350" s="93"/>
      <c r="W350" s="93"/>
      <c r="X350" s="93"/>
      <c r="Y350" s="75">
        <v>1</v>
      </c>
      <c r="Z350" s="69" t="s">
        <v>518</v>
      </c>
      <c r="AA350" s="59" t="s">
        <v>338</v>
      </c>
      <c r="AB350" s="78" t="s">
        <v>308</v>
      </c>
      <c r="AC350" s="12" t="s">
        <v>358</v>
      </c>
      <c r="AD350" s="15" t="s">
        <v>368</v>
      </c>
      <c r="AE350" s="84"/>
      <c r="AF350" s="84"/>
      <c r="AG350" s="84"/>
      <c r="AH350" s="84"/>
      <c r="AI350" s="84">
        <v>1</v>
      </c>
      <c r="AJ350" s="84"/>
      <c r="AK350" s="84"/>
      <c r="AL350" s="84"/>
      <c r="AM350" s="85">
        <v>1</v>
      </c>
    </row>
    <row r="351" spans="1:39" ht="12" customHeight="1">
      <c r="A351" s="10">
        <v>345</v>
      </c>
      <c r="B351" s="98" t="s">
        <v>113</v>
      </c>
      <c r="C351" s="98" t="s">
        <v>71</v>
      </c>
      <c r="D351" s="11" t="s">
        <v>51</v>
      </c>
      <c r="E351" s="11" t="s">
        <v>303</v>
      </c>
      <c r="F351" s="12" t="s">
        <v>50</v>
      </c>
      <c r="G351" s="12" t="s">
        <v>310</v>
      </c>
      <c r="H351" s="12" t="s">
        <v>306</v>
      </c>
      <c r="I351" s="103" t="s">
        <v>505</v>
      </c>
      <c r="J351" s="11" t="str">
        <f>"12-16h"</f>
        <v>12-16h</v>
      </c>
      <c r="K351" s="12" t="s">
        <v>513</v>
      </c>
      <c r="L351" s="69" t="s">
        <v>520</v>
      </c>
      <c r="M351" s="59" t="s">
        <v>372</v>
      </c>
      <c r="N351" s="78" t="s">
        <v>308</v>
      </c>
      <c r="O351" s="12" t="s">
        <v>358</v>
      </c>
      <c r="P351" s="15" t="s">
        <v>368</v>
      </c>
      <c r="Q351" s="92"/>
      <c r="R351" s="93">
        <v>1</v>
      </c>
      <c r="S351" s="93"/>
      <c r="T351" s="93">
        <v>1</v>
      </c>
      <c r="U351" s="93"/>
      <c r="V351" s="93"/>
      <c r="W351" s="93"/>
      <c r="X351" s="93"/>
      <c r="Y351" s="75"/>
      <c r="Z351" s="69" t="s">
        <v>520</v>
      </c>
      <c r="AA351" s="59" t="s">
        <v>372</v>
      </c>
      <c r="AB351" s="78" t="s">
        <v>308</v>
      </c>
      <c r="AC351" s="12" t="s">
        <v>358</v>
      </c>
      <c r="AD351" s="15" t="s">
        <v>368</v>
      </c>
      <c r="AE351" s="84"/>
      <c r="AF351" s="84"/>
      <c r="AG351" s="84"/>
      <c r="AH351" s="84"/>
      <c r="AI351" s="84"/>
      <c r="AJ351" s="84"/>
      <c r="AK351" s="84"/>
      <c r="AL351" s="84"/>
      <c r="AM351" s="85">
        <v>1</v>
      </c>
    </row>
    <row r="352" spans="1:39" ht="12" customHeight="1">
      <c r="A352" s="10">
        <v>346</v>
      </c>
      <c r="B352" s="98" t="s">
        <v>81</v>
      </c>
      <c r="C352" s="98" t="s">
        <v>81</v>
      </c>
      <c r="D352" s="11" t="s">
        <v>51</v>
      </c>
      <c r="E352" s="11" t="s">
        <v>303</v>
      </c>
      <c r="F352" s="12" t="s">
        <v>48</v>
      </c>
      <c r="G352" s="12" t="s">
        <v>310</v>
      </c>
      <c r="H352" s="12" t="s">
        <v>306</v>
      </c>
      <c r="I352" s="103" t="s">
        <v>504</v>
      </c>
      <c r="J352" s="12" t="str">
        <f>"≥17h"</f>
        <v>≥17h</v>
      </c>
      <c r="K352" s="12" t="s">
        <v>513</v>
      </c>
      <c r="L352" s="69" t="s">
        <v>518</v>
      </c>
      <c r="M352" s="59" t="s">
        <v>373</v>
      </c>
      <c r="N352" s="78" t="s">
        <v>308</v>
      </c>
      <c r="O352" s="12" t="s">
        <v>358</v>
      </c>
      <c r="P352" s="15" t="s">
        <v>368</v>
      </c>
      <c r="Q352" s="92"/>
      <c r="R352" s="93"/>
      <c r="S352" s="93"/>
      <c r="T352" s="93">
        <v>1</v>
      </c>
      <c r="U352" s="93"/>
      <c r="V352" s="93"/>
      <c r="W352" s="93">
        <v>1</v>
      </c>
      <c r="X352" s="93">
        <v>1</v>
      </c>
      <c r="Y352" s="75"/>
      <c r="Z352" s="69" t="s">
        <v>518</v>
      </c>
      <c r="AA352" s="59" t="s">
        <v>373</v>
      </c>
      <c r="AB352" s="78" t="s">
        <v>308</v>
      </c>
      <c r="AC352" s="12" t="s">
        <v>358</v>
      </c>
      <c r="AD352" s="15" t="s">
        <v>368</v>
      </c>
      <c r="AE352" s="84"/>
      <c r="AF352" s="84">
        <v>1</v>
      </c>
      <c r="AG352" s="84"/>
      <c r="AH352" s="84"/>
      <c r="AI352" s="84"/>
      <c r="AJ352" s="84"/>
      <c r="AK352" s="84"/>
      <c r="AL352" s="84"/>
      <c r="AM352" s="85"/>
    </row>
    <row r="353" spans="1:39" ht="12" customHeight="1">
      <c r="A353" s="10">
        <v>347</v>
      </c>
      <c r="B353" s="98" t="s">
        <v>291</v>
      </c>
      <c r="C353" s="98" t="s">
        <v>291</v>
      </c>
      <c r="D353" s="11" t="s">
        <v>52</v>
      </c>
      <c r="E353" s="11" t="s">
        <v>304</v>
      </c>
      <c r="F353" s="12" t="s">
        <v>49</v>
      </c>
      <c r="G353" s="12" t="s">
        <v>310</v>
      </c>
      <c r="H353" s="12" t="s">
        <v>306</v>
      </c>
      <c r="I353" s="103" t="s">
        <v>505</v>
      </c>
      <c r="J353" s="12" t="str">
        <f>"≥17h"</f>
        <v>≥17h</v>
      </c>
      <c r="K353" s="12" t="s">
        <v>512</v>
      </c>
      <c r="L353" s="69" t="s">
        <v>519</v>
      </c>
      <c r="M353" s="59" t="s">
        <v>373</v>
      </c>
      <c r="N353" s="78" t="s">
        <v>367</v>
      </c>
      <c r="O353" s="12" t="s">
        <v>358</v>
      </c>
      <c r="P353" s="15" t="s">
        <v>368</v>
      </c>
      <c r="Q353" s="92"/>
      <c r="R353" s="93"/>
      <c r="S353" s="93"/>
      <c r="T353" s="93">
        <v>1</v>
      </c>
      <c r="U353" s="93"/>
      <c r="V353" s="93"/>
      <c r="W353" s="93">
        <v>1</v>
      </c>
      <c r="X353" s="93">
        <v>1</v>
      </c>
      <c r="Y353" s="75"/>
      <c r="Z353" s="69" t="s">
        <v>519</v>
      </c>
      <c r="AA353" s="59" t="s">
        <v>373</v>
      </c>
      <c r="AB353" s="78" t="s">
        <v>367</v>
      </c>
      <c r="AC353" s="12" t="s">
        <v>358</v>
      </c>
      <c r="AD353" s="15" t="s">
        <v>368</v>
      </c>
      <c r="AE353" s="84"/>
      <c r="AF353" s="84">
        <v>1</v>
      </c>
      <c r="AG353" s="84"/>
      <c r="AH353" s="84"/>
      <c r="AI353" s="84"/>
      <c r="AJ353" s="84"/>
      <c r="AK353" s="84"/>
      <c r="AL353" s="84"/>
      <c r="AM353" s="85"/>
    </row>
    <row r="354" spans="1:39" ht="12" customHeight="1">
      <c r="A354" s="10">
        <v>348</v>
      </c>
      <c r="B354" s="98" t="s">
        <v>189</v>
      </c>
      <c r="C354" s="98" t="s">
        <v>189</v>
      </c>
      <c r="D354" s="11" t="s">
        <v>51</v>
      </c>
      <c r="E354" s="11" t="s">
        <v>303</v>
      </c>
      <c r="F354" s="12" t="s">
        <v>48</v>
      </c>
      <c r="G354" s="12" t="s">
        <v>510</v>
      </c>
      <c r="H354" s="12" t="s">
        <v>306</v>
      </c>
      <c r="I354" s="103" t="s">
        <v>504</v>
      </c>
      <c r="J354" s="11" t="str">
        <f>"12-16h"</f>
        <v>12-16h</v>
      </c>
      <c r="K354" s="12" t="s">
        <v>47</v>
      </c>
      <c r="L354" s="69" t="s">
        <v>519</v>
      </c>
      <c r="M354" s="59" t="s">
        <v>374</v>
      </c>
      <c r="N354" s="78" t="s">
        <v>367</v>
      </c>
      <c r="O354" s="12" t="s">
        <v>358</v>
      </c>
      <c r="P354" s="15" t="s">
        <v>368</v>
      </c>
      <c r="Q354" s="92"/>
      <c r="R354" s="93"/>
      <c r="S354" s="93"/>
      <c r="T354" s="93">
        <v>1</v>
      </c>
      <c r="U354" s="93"/>
      <c r="V354" s="93"/>
      <c r="W354" s="93"/>
      <c r="X354" s="93"/>
      <c r="Y354" s="75"/>
      <c r="Z354" s="69" t="s">
        <v>519</v>
      </c>
      <c r="AA354" s="59" t="s">
        <v>374</v>
      </c>
      <c r="AB354" s="78" t="s">
        <v>367</v>
      </c>
      <c r="AC354" s="12" t="s">
        <v>358</v>
      </c>
      <c r="AD354" s="15" t="s">
        <v>368</v>
      </c>
      <c r="AE354" s="84"/>
      <c r="AF354" s="84">
        <v>1</v>
      </c>
      <c r="AG354" s="84"/>
      <c r="AH354" s="84"/>
      <c r="AI354" s="84"/>
      <c r="AJ354" s="84"/>
      <c r="AK354" s="84"/>
      <c r="AL354" s="84"/>
      <c r="AM354" s="85"/>
    </row>
    <row r="355" spans="1:39" ht="12" customHeight="1">
      <c r="A355" s="10">
        <v>349</v>
      </c>
      <c r="B355" s="98" t="s">
        <v>291</v>
      </c>
      <c r="C355" s="98" t="s">
        <v>291</v>
      </c>
      <c r="D355" s="11" t="s">
        <v>51</v>
      </c>
      <c r="E355" s="11" t="s">
        <v>304</v>
      </c>
      <c r="F355" s="12" t="s">
        <v>48</v>
      </c>
      <c r="G355" s="12" t="s">
        <v>310</v>
      </c>
      <c r="H355" s="12" t="s">
        <v>306</v>
      </c>
      <c r="I355" s="11" t="s">
        <v>507</v>
      </c>
      <c r="J355" s="12" t="str">
        <f>"≥17h"</f>
        <v>≥17h</v>
      </c>
      <c r="K355" s="12" t="s">
        <v>47</v>
      </c>
      <c r="L355" s="69" t="s">
        <v>519</v>
      </c>
      <c r="M355" s="59" t="s">
        <v>374</v>
      </c>
      <c r="N355" s="78" t="s">
        <v>367</v>
      </c>
      <c r="O355" s="12" t="s">
        <v>358</v>
      </c>
      <c r="P355" s="15" t="s">
        <v>368</v>
      </c>
      <c r="Q355" s="92"/>
      <c r="R355" s="93"/>
      <c r="S355" s="93"/>
      <c r="T355" s="93">
        <v>1</v>
      </c>
      <c r="U355" s="93"/>
      <c r="V355" s="93"/>
      <c r="W355" s="93"/>
      <c r="X355" s="93"/>
      <c r="Y355" s="75"/>
      <c r="Z355" s="69" t="s">
        <v>519</v>
      </c>
      <c r="AA355" s="59" t="s">
        <v>374</v>
      </c>
      <c r="AB355" s="78" t="s">
        <v>367</v>
      </c>
      <c r="AC355" s="12" t="s">
        <v>358</v>
      </c>
      <c r="AD355" s="15" t="s">
        <v>368</v>
      </c>
      <c r="AE355" s="84"/>
      <c r="AF355" s="84">
        <v>1</v>
      </c>
      <c r="AG355" s="84"/>
      <c r="AH355" s="84"/>
      <c r="AI355" s="84"/>
      <c r="AJ355" s="84"/>
      <c r="AK355" s="84"/>
      <c r="AL355" s="84"/>
      <c r="AM355" s="85"/>
    </row>
    <row r="356" spans="1:39" ht="12" customHeight="1">
      <c r="A356" s="10">
        <v>350</v>
      </c>
      <c r="B356" s="98" t="s">
        <v>189</v>
      </c>
      <c r="C356" s="98" t="s">
        <v>189</v>
      </c>
      <c r="D356" s="11" t="s">
        <v>52</v>
      </c>
      <c r="E356" s="11" t="s">
        <v>304</v>
      </c>
      <c r="F356" s="12" t="s">
        <v>50</v>
      </c>
      <c r="G356" s="12" t="s">
        <v>310</v>
      </c>
      <c r="H356" s="12" t="s">
        <v>306</v>
      </c>
      <c r="I356" s="12" t="s">
        <v>505</v>
      </c>
      <c r="J356" s="11" t="str">
        <f>"12-16h"</f>
        <v>12-16h</v>
      </c>
      <c r="K356" s="12" t="s">
        <v>512</v>
      </c>
      <c r="L356" s="69" t="s">
        <v>519</v>
      </c>
      <c r="M356" s="59" t="s">
        <v>373</v>
      </c>
      <c r="N356" s="78" t="s">
        <v>367</v>
      </c>
      <c r="O356" s="12" t="s">
        <v>358</v>
      </c>
      <c r="P356" s="15" t="s">
        <v>368</v>
      </c>
      <c r="Q356" s="92"/>
      <c r="R356" s="93"/>
      <c r="S356" s="93"/>
      <c r="T356" s="93">
        <v>1</v>
      </c>
      <c r="U356" s="93"/>
      <c r="V356" s="93"/>
      <c r="W356" s="93"/>
      <c r="X356" s="93"/>
      <c r="Y356" s="75"/>
      <c r="Z356" s="69" t="s">
        <v>519</v>
      </c>
      <c r="AA356" s="59" t="s">
        <v>373</v>
      </c>
      <c r="AB356" s="78" t="s">
        <v>367</v>
      </c>
      <c r="AC356" s="12" t="s">
        <v>358</v>
      </c>
      <c r="AD356" s="15" t="s">
        <v>368</v>
      </c>
      <c r="AE356" s="84"/>
      <c r="AF356" s="84">
        <v>1</v>
      </c>
      <c r="AG356" s="84"/>
      <c r="AH356" s="84"/>
      <c r="AI356" s="84"/>
      <c r="AJ356" s="84"/>
      <c r="AK356" s="84"/>
      <c r="AL356" s="84"/>
      <c r="AM356" s="85"/>
    </row>
    <row r="357" spans="1:39" ht="12" customHeight="1">
      <c r="A357" s="10">
        <v>351</v>
      </c>
      <c r="B357" s="98" t="s">
        <v>226</v>
      </c>
      <c r="C357" s="98" t="s">
        <v>69</v>
      </c>
      <c r="D357" s="11" t="s">
        <v>52</v>
      </c>
      <c r="E357" s="11" t="s">
        <v>304</v>
      </c>
      <c r="F357" s="12" t="s">
        <v>50</v>
      </c>
      <c r="G357" s="12" t="s">
        <v>310</v>
      </c>
      <c r="H357" s="12" t="s">
        <v>306</v>
      </c>
      <c r="I357" s="12" t="s">
        <v>505</v>
      </c>
      <c r="J357" s="12" t="str">
        <f>"≥17h"</f>
        <v>≥17h</v>
      </c>
      <c r="K357" s="12" t="s">
        <v>512</v>
      </c>
      <c r="L357" s="69" t="s">
        <v>518</v>
      </c>
      <c r="M357" s="59" t="s">
        <v>373</v>
      </c>
      <c r="N357" s="78" t="s">
        <v>308</v>
      </c>
      <c r="O357" s="12" t="s">
        <v>358</v>
      </c>
      <c r="P357" s="15" t="s">
        <v>368</v>
      </c>
      <c r="Q357" s="92"/>
      <c r="R357" s="93"/>
      <c r="S357" s="93">
        <v>1</v>
      </c>
      <c r="T357" s="93"/>
      <c r="U357" s="93"/>
      <c r="V357" s="93"/>
      <c r="W357" s="93">
        <v>1</v>
      </c>
      <c r="X357" s="93"/>
      <c r="Y357" s="75">
        <v>1</v>
      </c>
      <c r="Z357" s="69" t="s">
        <v>518</v>
      </c>
      <c r="AA357" s="59" t="s">
        <v>373</v>
      </c>
      <c r="AB357" s="78" t="s">
        <v>308</v>
      </c>
      <c r="AC357" s="12" t="s">
        <v>358</v>
      </c>
      <c r="AD357" s="15" t="s">
        <v>368</v>
      </c>
      <c r="AE357" s="84"/>
      <c r="AF357" s="84">
        <v>1</v>
      </c>
      <c r="AG357" s="84"/>
      <c r="AH357" s="84"/>
      <c r="AI357" s="84"/>
      <c r="AJ357" s="84"/>
      <c r="AK357" s="84"/>
      <c r="AL357" s="84"/>
      <c r="AM357" s="85"/>
    </row>
    <row r="358" spans="1:39" ht="12" customHeight="1">
      <c r="A358" s="10">
        <v>352</v>
      </c>
      <c r="B358" s="98" t="s">
        <v>291</v>
      </c>
      <c r="C358" s="98" t="s">
        <v>291</v>
      </c>
      <c r="D358" s="11" t="s">
        <v>25</v>
      </c>
      <c r="E358" s="11" t="s">
        <v>303</v>
      </c>
      <c r="F358" s="12" t="s">
        <v>49</v>
      </c>
      <c r="G358" s="12" t="s">
        <v>510</v>
      </c>
      <c r="H358" s="12" t="s">
        <v>306</v>
      </c>
      <c r="I358" s="11" t="s">
        <v>504</v>
      </c>
      <c r="J358" s="11" t="str">
        <f>"12-16h"</f>
        <v>12-16h</v>
      </c>
      <c r="K358" s="12" t="s">
        <v>512</v>
      </c>
      <c r="L358" s="69" t="s">
        <v>519</v>
      </c>
      <c r="M358" s="59" t="s">
        <v>373</v>
      </c>
      <c r="N358" s="78" t="s">
        <v>308</v>
      </c>
      <c r="O358" s="12" t="s">
        <v>358</v>
      </c>
      <c r="P358" s="15" t="s">
        <v>368</v>
      </c>
      <c r="Q358" s="92"/>
      <c r="R358" s="93"/>
      <c r="S358" s="93"/>
      <c r="T358" s="93"/>
      <c r="U358" s="93"/>
      <c r="V358" s="93"/>
      <c r="W358" s="93">
        <v>1</v>
      </c>
      <c r="X358" s="93">
        <v>1</v>
      </c>
      <c r="Y358" s="75"/>
      <c r="Z358" s="69" t="s">
        <v>519</v>
      </c>
      <c r="AA358" s="59" t="s">
        <v>373</v>
      </c>
      <c r="AB358" s="78" t="s">
        <v>308</v>
      </c>
      <c r="AC358" s="12" t="s">
        <v>358</v>
      </c>
      <c r="AD358" s="15" t="s">
        <v>368</v>
      </c>
      <c r="AE358" s="84"/>
      <c r="AF358" s="84"/>
      <c r="AG358" s="84">
        <v>1</v>
      </c>
      <c r="AH358" s="84"/>
      <c r="AI358" s="84"/>
      <c r="AJ358" s="84"/>
      <c r="AK358" s="84"/>
      <c r="AL358" s="84"/>
      <c r="AM358" s="85"/>
    </row>
    <row r="359" spans="1:39" ht="12" customHeight="1">
      <c r="A359" s="10">
        <v>353</v>
      </c>
      <c r="B359" s="98" t="s">
        <v>189</v>
      </c>
      <c r="C359" s="98" t="s">
        <v>189</v>
      </c>
      <c r="D359" s="11" t="s">
        <v>52</v>
      </c>
      <c r="E359" s="11" t="s">
        <v>304</v>
      </c>
      <c r="F359" s="12" t="s">
        <v>49</v>
      </c>
      <c r="G359" s="12" t="s">
        <v>310</v>
      </c>
      <c r="H359" s="12" t="s">
        <v>306</v>
      </c>
      <c r="I359" s="103" t="s">
        <v>504</v>
      </c>
      <c r="J359" s="12" t="str">
        <f t="shared" ref="J359:J365" si="18">"≥17h"</f>
        <v>≥17h</v>
      </c>
      <c r="K359" s="12" t="s">
        <v>512</v>
      </c>
      <c r="L359" s="69" t="s">
        <v>519</v>
      </c>
      <c r="M359" s="59" t="s">
        <v>374</v>
      </c>
      <c r="N359" s="78" t="s">
        <v>367</v>
      </c>
      <c r="O359" s="12" t="s">
        <v>358</v>
      </c>
      <c r="P359" s="15" t="s">
        <v>368</v>
      </c>
      <c r="Q359" s="92"/>
      <c r="R359" s="93"/>
      <c r="S359" s="93"/>
      <c r="T359" s="93">
        <v>1</v>
      </c>
      <c r="U359" s="93"/>
      <c r="V359" s="93"/>
      <c r="W359" s="93"/>
      <c r="X359" s="93"/>
      <c r="Y359" s="75"/>
      <c r="Z359" s="69" t="s">
        <v>519</v>
      </c>
      <c r="AA359" s="59" t="s">
        <v>374</v>
      </c>
      <c r="AB359" s="78" t="s">
        <v>367</v>
      </c>
      <c r="AC359" s="12" t="s">
        <v>358</v>
      </c>
      <c r="AD359" s="15" t="s">
        <v>368</v>
      </c>
      <c r="AE359" s="84"/>
      <c r="AF359" s="84">
        <v>1</v>
      </c>
      <c r="AG359" s="84"/>
      <c r="AH359" s="84"/>
      <c r="AI359" s="84"/>
      <c r="AJ359" s="84"/>
      <c r="AK359" s="84"/>
      <c r="AL359" s="84"/>
      <c r="AM359" s="85"/>
    </row>
    <row r="360" spans="1:39" ht="12" customHeight="1">
      <c r="A360" s="10">
        <v>354</v>
      </c>
      <c r="B360" s="98" t="s">
        <v>69</v>
      </c>
      <c r="C360" s="98" t="s">
        <v>69</v>
      </c>
      <c r="D360" s="11" t="s">
        <v>52</v>
      </c>
      <c r="E360" s="11" t="s">
        <v>303</v>
      </c>
      <c r="F360" s="12" t="s">
        <v>48</v>
      </c>
      <c r="G360" s="12" t="s">
        <v>310</v>
      </c>
      <c r="H360" s="12" t="s">
        <v>306</v>
      </c>
      <c r="I360" s="11" t="s">
        <v>507</v>
      </c>
      <c r="J360" s="12" t="str">
        <f t="shared" si="18"/>
        <v>≥17h</v>
      </c>
      <c r="K360" s="12" t="s">
        <v>512</v>
      </c>
      <c r="L360" s="69" t="s">
        <v>518</v>
      </c>
      <c r="M360" s="59" t="s">
        <v>373</v>
      </c>
      <c r="N360" s="78" t="s">
        <v>308</v>
      </c>
      <c r="O360" s="12" t="s">
        <v>358</v>
      </c>
      <c r="P360" s="15" t="s">
        <v>368</v>
      </c>
      <c r="Q360" s="92"/>
      <c r="R360" s="93"/>
      <c r="S360" s="93"/>
      <c r="T360" s="93">
        <v>1</v>
      </c>
      <c r="U360" s="93"/>
      <c r="V360" s="93"/>
      <c r="W360" s="93">
        <v>1</v>
      </c>
      <c r="X360" s="93"/>
      <c r="Y360" s="75">
        <v>1</v>
      </c>
      <c r="Z360" s="69" t="s">
        <v>518</v>
      </c>
      <c r="AA360" s="59" t="s">
        <v>373</v>
      </c>
      <c r="AB360" s="78" t="s">
        <v>308</v>
      </c>
      <c r="AC360" s="12" t="s">
        <v>358</v>
      </c>
      <c r="AD360" s="15" t="s">
        <v>368</v>
      </c>
      <c r="AE360" s="84"/>
      <c r="AF360" s="84"/>
      <c r="AG360" s="84"/>
      <c r="AH360" s="84"/>
      <c r="AI360" s="84"/>
      <c r="AJ360" s="84"/>
      <c r="AK360" s="84"/>
      <c r="AL360" s="84"/>
      <c r="AM360" s="85">
        <v>1</v>
      </c>
    </row>
    <row r="361" spans="1:39" ht="12" customHeight="1">
      <c r="A361" s="10">
        <v>355</v>
      </c>
      <c r="B361" s="98" t="s">
        <v>291</v>
      </c>
      <c r="C361" s="98" t="s">
        <v>291</v>
      </c>
      <c r="D361" s="11" t="s">
        <v>51</v>
      </c>
      <c r="E361" s="11" t="s">
        <v>303</v>
      </c>
      <c r="F361" s="12" t="s">
        <v>50</v>
      </c>
      <c r="G361" s="12" t="s">
        <v>310</v>
      </c>
      <c r="H361" s="12" t="s">
        <v>306</v>
      </c>
      <c r="I361" s="11" t="s">
        <v>504</v>
      </c>
      <c r="J361" s="12" t="str">
        <f t="shared" si="18"/>
        <v>≥17h</v>
      </c>
      <c r="K361" s="12" t="s">
        <v>47</v>
      </c>
      <c r="L361" s="69" t="s">
        <v>519</v>
      </c>
      <c r="M361" s="59" t="s">
        <v>373</v>
      </c>
      <c r="N361" s="78" t="s">
        <v>308</v>
      </c>
      <c r="O361" s="12" t="s">
        <v>358</v>
      </c>
      <c r="P361" s="15" t="s">
        <v>368</v>
      </c>
      <c r="Q361" s="92"/>
      <c r="R361" s="93">
        <v>1</v>
      </c>
      <c r="S361" s="93"/>
      <c r="T361" s="93"/>
      <c r="U361" s="93"/>
      <c r="V361" s="93"/>
      <c r="W361" s="93"/>
      <c r="X361" s="93"/>
      <c r="Y361" s="75"/>
      <c r="Z361" s="69" t="s">
        <v>519</v>
      </c>
      <c r="AA361" s="59" t="s">
        <v>373</v>
      </c>
      <c r="AB361" s="78" t="s">
        <v>308</v>
      </c>
      <c r="AC361" s="12" t="s">
        <v>358</v>
      </c>
      <c r="AD361" s="15" t="s">
        <v>368</v>
      </c>
      <c r="AE361" s="84"/>
      <c r="AF361" s="84"/>
      <c r="AG361" s="84">
        <v>1</v>
      </c>
      <c r="AH361" s="84"/>
      <c r="AI361" s="84"/>
      <c r="AJ361" s="84"/>
      <c r="AK361" s="84"/>
      <c r="AL361" s="84"/>
      <c r="AM361" s="85"/>
    </row>
    <row r="362" spans="1:39" ht="12" customHeight="1">
      <c r="A362" s="10">
        <v>356</v>
      </c>
      <c r="B362" s="98" t="s">
        <v>189</v>
      </c>
      <c r="C362" s="98" t="s">
        <v>189</v>
      </c>
      <c r="D362" s="11" t="s">
        <v>52</v>
      </c>
      <c r="E362" s="11" t="s">
        <v>304</v>
      </c>
      <c r="F362" s="12" t="s">
        <v>50</v>
      </c>
      <c r="G362" s="12" t="s">
        <v>310</v>
      </c>
      <c r="H362" s="12" t="s">
        <v>306</v>
      </c>
      <c r="I362" s="11" t="s">
        <v>504</v>
      </c>
      <c r="J362" s="12" t="str">
        <f t="shared" si="18"/>
        <v>≥17h</v>
      </c>
      <c r="K362" s="12" t="s">
        <v>512</v>
      </c>
      <c r="L362" s="69" t="s">
        <v>519</v>
      </c>
      <c r="M362" s="59" t="s">
        <v>374</v>
      </c>
      <c r="N362" s="78" t="s">
        <v>367</v>
      </c>
      <c r="O362" s="12" t="s">
        <v>358</v>
      </c>
      <c r="P362" s="15" t="s">
        <v>368</v>
      </c>
      <c r="Q362" s="92"/>
      <c r="R362" s="93"/>
      <c r="S362" s="93"/>
      <c r="T362" s="93">
        <v>1</v>
      </c>
      <c r="U362" s="93"/>
      <c r="V362" s="93"/>
      <c r="W362" s="93"/>
      <c r="X362" s="93"/>
      <c r="Y362" s="75"/>
      <c r="Z362" s="69" t="s">
        <v>519</v>
      </c>
      <c r="AA362" s="59" t="s">
        <v>374</v>
      </c>
      <c r="AB362" s="78" t="s">
        <v>367</v>
      </c>
      <c r="AC362" s="12" t="s">
        <v>358</v>
      </c>
      <c r="AD362" s="15" t="s">
        <v>368</v>
      </c>
      <c r="AE362" s="84"/>
      <c r="AF362" s="84">
        <v>1</v>
      </c>
      <c r="AG362" s="84"/>
      <c r="AH362" s="84"/>
      <c r="AI362" s="84"/>
      <c r="AJ362" s="84"/>
      <c r="AK362" s="84"/>
      <c r="AL362" s="84"/>
      <c r="AM362" s="85"/>
    </row>
    <row r="363" spans="1:39" ht="12" customHeight="1">
      <c r="A363" s="10">
        <v>357</v>
      </c>
      <c r="B363" s="98" t="s">
        <v>192</v>
      </c>
      <c r="C363" s="98" t="s">
        <v>191</v>
      </c>
      <c r="D363" s="11" t="s">
        <v>25</v>
      </c>
      <c r="E363" s="11" t="s">
        <v>304</v>
      </c>
      <c r="F363" s="12" t="s">
        <v>50</v>
      </c>
      <c r="G363" s="12" t="s">
        <v>510</v>
      </c>
      <c r="H363" s="12" t="s">
        <v>306</v>
      </c>
      <c r="I363" s="11" t="s">
        <v>504</v>
      </c>
      <c r="J363" s="12" t="str">
        <f t="shared" si="18"/>
        <v>≥17h</v>
      </c>
      <c r="K363" s="12" t="s">
        <v>513</v>
      </c>
      <c r="L363" s="69" t="s">
        <v>519</v>
      </c>
      <c r="M363" s="59" t="s">
        <v>373</v>
      </c>
      <c r="N363" s="78" t="s">
        <v>308</v>
      </c>
      <c r="O363" s="12" t="s">
        <v>358</v>
      </c>
      <c r="P363" s="15" t="s">
        <v>368</v>
      </c>
      <c r="Q363" s="92"/>
      <c r="R363" s="93"/>
      <c r="S363" s="93"/>
      <c r="T363" s="93">
        <v>1</v>
      </c>
      <c r="U363" s="93"/>
      <c r="V363" s="93"/>
      <c r="W363" s="93"/>
      <c r="X363" s="93"/>
      <c r="Y363" s="75"/>
      <c r="Z363" s="69" t="s">
        <v>519</v>
      </c>
      <c r="AA363" s="59" t="s">
        <v>373</v>
      </c>
      <c r="AB363" s="78" t="s">
        <v>308</v>
      </c>
      <c r="AC363" s="12" t="s">
        <v>358</v>
      </c>
      <c r="AD363" s="15" t="s">
        <v>368</v>
      </c>
      <c r="AE363" s="84"/>
      <c r="AF363" s="84">
        <v>1</v>
      </c>
      <c r="AG363" s="84"/>
      <c r="AH363" s="84"/>
      <c r="AI363" s="84"/>
      <c r="AJ363" s="84"/>
      <c r="AK363" s="84"/>
      <c r="AL363" s="84"/>
      <c r="AM363" s="85"/>
    </row>
    <row r="364" spans="1:39" ht="12" customHeight="1">
      <c r="A364" s="10">
        <v>358</v>
      </c>
      <c r="B364" s="98" t="s">
        <v>291</v>
      </c>
      <c r="C364" s="98" t="s">
        <v>291</v>
      </c>
      <c r="D364" s="11" t="s">
        <v>52</v>
      </c>
      <c r="E364" s="11" t="s">
        <v>304</v>
      </c>
      <c r="F364" s="12" t="s">
        <v>49</v>
      </c>
      <c r="G364" s="12" t="s">
        <v>510</v>
      </c>
      <c r="H364" s="12" t="s">
        <v>307</v>
      </c>
      <c r="I364" s="11" t="s">
        <v>507</v>
      </c>
      <c r="J364" s="12" t="str">
        <f t="shared" si="18"/>
        <v>≥17h</v>
      </c>
      <c r="K364" s="12" t="s">
        <v>47</v>
      </c>
      <c r="L364" s="69" t="s">
        <v>519</v>
      </c>
      <c r="M364" s="59" t="s">
        <v>374</v>
      </c>
      <c r="N364" s="78" t="s">
        <v>308</v>
      </c>
      <c r="O364" s="12" t="s">
        <v>358</v>
      </c>
      <c r="P364" s="15" t="s">
        <v>368</v>
      </c>
      <c r="Q364" s="92"/>
      <c r="R364" s="93">
        <v>1</v>
      </c>
      <c r="S364" s="93">
        <v>1</v>
      </c>
      <c r="T364" s="93">
        <v>1</v>
      </c>
      <c r="U364" s="93"/>
      <c r="V364" s="93"/>
      <c r="W364" s="93"/>
      <c r="X364" s="93"/>
      <c r="Y364" s="75"/>
      <c r="Z364" s="69" t="s">
        <v>519</v>
      </c>
      <c r="AA364" s="59" t="s">
        <v>374</v>
      </c>
      <c r="AB364" s="78" t="s">
        <v>308</v>
      </c>
      <c r="AC364" s="12" t="s">
        <v>358</v>
      </c>
      <c r="AD364" s="15" t="s">
        <v>368</v>
      </c>
      <c r="AE364" s="84">
        <v>1</v>
      </c>
      <c r="AF364" s="84"/>
      <c r="AG364" s="84"/>
      <c r="AH364" s="84"/>
      <c r="AI364" s="84"/>
      <c r="AJ364" s="84"/>
      <c r="AK364" s="84"/>
      <c r="AL364" s="84"/>
      <c r="AM364" s="85"/>
    </row>
    <row r="365" spans="1:39" ht="12" customHeight="1">
      <c r="A365" s="10">
        <v>359</v>
      </c>
      <c r="B365" s="98" t="s">
        <v>291</v>
      </c>
      <c r="C365" s="98" t="s">
        <v>291</v>
      </c>
      <c r="D365" s="11" t="s">
        <v>51</v>
      </c>
      <c r="E365" s="11" t="s">
        <v>304</v>
      </c>
      <c r="F365" s="12" t="s">
        <v>50</v>
      </c>
      <c r="G365" s="12" t="s">
        <v>310</v>
      </c>
      <c r="H365" s="12" t="s">
        <v>306</v>
      </c>
      <c r="I365" s="11" t="s">
        <v>507</v>
      </c>
      <c r="J365" s="12" t="str">
        <f t="shared" si="18"/>
        <v>≥17h</v>
      </c>
      <c r="K365" s="12" t="s">
        <v>513</v>
      </c>
      <c r="L365" s="69" t="s">
        <v>519</v>
      </c>
      <c r="M365" s="59" t="s">
        <v>373</v>
      </c>
      <c r="N365" s="78" t="s">
        <v>308</v>
      </c>
      <c r="O365" s="12" t="s">
        <v>358</v>
      </c>
      <c r="P365" s="15" t="s">
        <v>370</v>
      </c>
      <c r="Q365" s="92"/>
      <c r="R365" s="93"/>
      <c r="S365" s="93"/>
      <c r="T365" s="93"/>
      <c r="U365" s="93"/>
      <c r="V365" s="93"/>
      <c r="W365" s="93"/>
      <c r="X365" s="93"/>
      <c r="Y365" s="75">
        <v>1</v>
      </c>
      <c r="Z365" s="69" t="s">
        <v>519</v>
      </c>
      <c r="AA365" s="59" t="s">
        <v>373</v>
      </c>
      <c r="AB365" s="78" t="s">
        <v>308</v>
      </c>
      <c r="AC365" s="12" t="s">
        <v>358</v>
      </c>
      <c r="AD365" s="15" t="s">
        <v>370</v>
      </c>
      <c r="AE365" s="84"/>
      <c r="AF365" s="84"/>
      <c r="AG365" s="84"/>
      <c r="AH365" s="84"/>
      <c r="AI365" s="84"/>
      <c r="AJ365" s="84"/>
      <c r="AK365" s="84"/>
      <c r="AL365" s="84"/>
      <c r="AM365" s="85">
        <v>1</v>
      </c>
    </row>
    <row r="366" spans="1:39" ht="12" customHeight="1">
      <c r="A366" s="10">
        <v>360</v>
      </c>
      <c r="B366" s="98" t="s">
        <v>106</v>
      </c>
      <c r="C366" s="98" t="s">
        <v>71</v>
      </c>
      <c r="D366" s="11" t="s">
        <v>51</v>
      </c>
      <c r="E366" s="11" t="s">
        <v>303</v>
      </c>
      <c r="F366" s="12" t="s">
        <v>49</v>
      </c>
      <c r="G366" s="12" t="s">
        <v>310</v>
      </c>
      <c r="H366" s="12" t="s">
        <v>306</v>
      </c>
      <c r="I366" s="103" t="s">
        <v>505</v>
      </c>
      <c r="J366" s="11" t="str">
        <f>"12-16h"</f>
        <v>12-16h</v>
      </c>
      <c r="K366" s="12" t="s">
        <v>512</v>
      </c>
      <c r="L366" s="69" t="s">
        <v>520</v>
      </c>
      <c r="M366" s="59" t="s">
        <v>371</v>
      </c>
      <c r="N366" s="78" t="s">
        <v>308</v>
      </c>
      <c r="O366" s="12" t="s">
        <v>358</v>
      </c>
      <c r="P366" s="15" t="s">
        <v>368</v>
      </c>
      <c r="Q366" s="92"/>
      <c r="R366" s="93">
        <v>1</v>
      </c>
      <c r="S366" s="93">
        <v>1</v>
      </c>
      <c r="T366" s="93"/>
      <c r="U366" s="93"/>
      <c r="V366" s="93"/>
      <c r="W366" s="93">
        <v>1</v>
      </c>
      <c r="X366" s="93"/>
      <c r="Y366" s="75">
        <v>1</v>
      </c>
      <c r="Z366" s="69" t="s">
        <v>520</v>
      </c>
      <c r="AA366" s="59" t="s">
        <v>371</v>
      </c>
      <c r="AB366" s="78" t="s">
        <v>308</v>
      </c>
      <c r="AC366" s="12" t="s">
        <v>358</v>
      </c>
      <c r="AD366" s="15" t="s">
        <v>368</v>
      </c>
      <c r="AE366" s="84">
        <v>1</v>
      </c>
      <c r="AF366" s="84"/>
      <c r="AG366" s="84"/>
      <c r="AH366" s="84"/>
      <c r="AI366" s="84"/>
      <c r="AJ366" s="84"/>
      <c r="AK366" s="84"/>
      <c r="AL366" s="84"/>
      <c r="AM366" s="85">
        <v>1</v>
      </c>
    </row>
    <row r="367" spans="1:39" ht="12" customHeight="1">
      <c r="A367" s="10">
        <v>361</v>
      </c>
      <c r="B367" s="98" t="s">
        <v>192</v>
      </c>
      <c r="C367" s="98" t="s">
        <v>191</v>
      </c>
      <c r="D367" s="11" t="s">
        <v>51</v>
      </c>
      <c r="E367" s="11" t="s">
        <v>303</v>
      </c>
      <c r="F367" s="12" t="s">
        <v>49</v>
      </c>
      <c r="G367" s="12" t="s">
        <v>510</v>
      </c>
      <c r="H367" s="12" t="s">
        <v>306</v>
      </c>
      <c r="I367" s="11" t="s">
        <v>504</v>
      </c>
      <c r="J367" s="12" t="str">
        <f>"≥17h"</f>
        <v>≥17h</v>
      </c>
      <c r="K367" s="12" t="s">
        <v>47</v>
      </c>
      <c r="L367" s="69" t="s">
        <v>519</v>
      </c>
      <c r="M367" s="59" t="s">
        <v>373</v>
      </c>
      <c r="N367" s="78" t="s">
        <v>308</v>
      </c>
      <c r="O367" s="12" t="s">
        <v>358</v>
      </c>
      <c r="P367" s="15" t="s">
        <v>368</v>
      </c>
      <c r="Q367" s="92"/>
      <c r="R367" s="93"/>
      <c r="S367" s="93"/>
      <c r="T367" s="93">
        <v>1</v>
      </c>
      <c r="U367" s="93"/>
      <c r="V367" s="93"/>
      <c r="W367" s="93">
        <v>1</v>
      </c>
      <c r="X367" s="93"/>
      <c r="Y367" s="75"/>
      <c r="Z367" s="69" t="s">
        <v>519</v>
      </c>
      <c r="AA367" s="59" t="s">
        <v>373</v>
      </c>
      <c r="AB367" s="78" t="s">
        <v>308</v>
      </c>
      <c r="AC367" s="12" t="s">
        <v>358</v>
      </c>
      <c r="AD367" s="15" t="s">
        <v>368</v>
      </c>
      <c r="AE367" s="84"/>
      <c r="AF367" s="84">
        <v>1</v>
      </c>
      <c r="AG367" s="84"/>
      <c r="AH367" s="84"/>
      <c r="AI367" s="84"/>
      <c r="AJ367" s="84"/>
      <c r="AK367" s="84"/>
      <c r="AL367" s="84"/>
      <c r="AM367" s="85"/>
    </row>
    <row r="368" spans="1:39" ht="12" customHeight="1">
      <c r="A368" s="10">
        <v>362</v>
      </c>
      <c r="B368" s="98" t="s">
        <v>106</v>
      </c>
      <c r="C368" s="98" t="s">
        <v>71</v>
      </c>
      <c r="D368" s="11" t="s">
        <v>52</v>
      </c>
      <c r="E368" s="11" t="s">
        <v>304</v>
      </c>
      <c r="F368" s="12" t="s">
        <v>50</v>
      </c>
      <c r="G368" s="12" t="s">
        <v>310</v>
      </c>
      <c r="H368" s="12" t="s">
        <v>306</v>
      </c>
      <c r="I368" s="103" t="s">
        <v>504</v>
      </c>
      <c r="J368" s="12" t="str">
        <f>"≥17h"</f>
        <v>≥17h</v>
      </c>
      <c r="K368" s="12" t="s">
        <v>512</v>
      </c>
      <c r="L368" s="69" t="s">
        <v>520</v>
      </c>
      <c r="M368" s="59" t="s">
        <v>374</v>
      </c>
      <c r="N368" s="78" t="s">
        <v>367</v>
      </c>
      <c r="O368" s="12" t="s">
        <v>358</v>
      </c>
      <c r="P368" s="15" t="s">
        <v>368</v>
      </c>
      <c r="Q368" s="92"/>
      <c r="R368" s="93"/>
      <c r="S368" s="93"/>
      <c r="T368" s="93">
        <v>1</v>
      </c>
      <c r="U368" s="93"/>
      <c r="V368" s="93"/>
      <c r="W368" s="93"/>
      <c r="X368" s="93"/>
      <c r="Y368" s="75"/>
      <c r="Z368" s="69" t="s">
        <v>520</v>
      </c>
      <c r="AA368" s="59" t="s">
        <v>374</v>
      </c>
      <c r="AB368" s="78" t="s">
        <v>367</v>
      </c>
      <c r="AC368" s="12" t="s">
        <v>358</v>
      </c>
      <c r="AD368" s="15" t="s">
        <v>368</v>
      </c>
      <c r="AE368" s="84"/>
      <c r="AF368" s="84">
        <v>1</v>
      </c>
      <c r="AG368" s="84"/>
      <c r="AH368" s="84"/>
      <c r="AI368" s="84"/>
      <c r="AJ368" s="84"/>
      <c r="AK368" s="84"/>
      <c r="AL368" s="84"/>
      <c r="AM368" s="85"/>
    </row>
    <row r="369" spans="1:39" ht="12" customHeight="1">
      <c r="A369" s="10">
        <v>363</v>
      </c>
      <c r="B369" s="98" t="s">
        <v>192</v>
      </c>
      <c r="C369" s="98" t="s">
        <v>191</v>
      </c>
      <c r="D369" s="11" t="s">
        <v>51</v>
      </c>
      <c r="E369" s="11" t="s">
        <v>303</v>
      </c>
      <c r="F369" s="12" t="s">
        <v>50</v>
      </c>
      <c r="G369" s="12" t="s">
        <v>510</v>
      </c>
      <c r="H369" s="12" t="s">
        <v>306</v>
      </c>
      <c r="I369" s="103" t="s">
        <v>504</v>
      </c>
      <c r="J369" s="12" t="str">
        <f>"≥17h"</f>
        <v>≥17h</v>
      </c>
      <c r="K369" s="12" t="s">
        <v>513</v>
      </c>
      <c r="L369" s="69" t="s">
        <v>519</v>
      </c>
      <c r="M369" s="59" t="s">
        <v>373</v>
      </c>
      <c r="N369" s="78" t="s">
        <v>367</v>
      </c>
      <c r="O369" s="12" t="s">
        <v>358</v>
      </c>
      <c r="P369" s="15" t="s">
        <v>370</v>
      </c>
      <c r="Q369" s="92"/>
      <c r="R369" s="93">
        <v>1</v>
      </c>
      <c r="S369" s="93"/>
      <c r="T369" s="93">
        <v>1</v>
      </c>
      <c r="U369" s="93"/>
      <c r="V369" s="93"/>
      <c r="W369" s="93"/>
      <c r="X369" s="93"/>
      <c r="Y369" s="75"/>
      <c r="Z369" s="69" t="s">
        <v>519</v>
      </c>
      <c r="AA369" s="59" t="s">
        <v>373</v>
      </c>
      <c r="AB369" s="78" t="s">
        <v>367</v>
      </c>
      <c r="AC369" s="12" t="s">
        <v>358</v>
      </c>
      <c r="AD369" s="15" t="s">
        <v>370</v>
      </c>
      <c r="AE369" s="84"/>
      <c r="AF369" s="84">
        <v>1</v>
      </c>
      <c r="AG369" s="84"/>
      <c r="AH369" s="84"/>
      <c r="AI369" s="84"/>
      <c r="AJ369" s="84"/>
      <c r="AK369" s="84"/>
      <c r="AL369" s="84"/>
      <c r="AM369" s="85"/>
    </row>
    <row r="370" spans="1:39" ht="12" customHeight="1">
      <c r="A370" s="10">
        <v>364</v>
      </c>
      <c r="B370" s="98" t="s">
        <v>67</v>
      </c>
      <c r="C370" s="98" t="s">
        <v>67</v>
      </c>
      <c r="D370" s="11" t="s">
        <v>25</v>
      </c>
      <c r="E370" s="11" t="s">
        <v>304</v>
      </c>
      <c r="F370" s="12" t="s">
        <v>50</v>
      </c>
      <c r="G370" s="12" t="s">
        <v>310</v>
      </c>
      <c r="H370" s="12" t="s">
        <v>306</v>
      </c>
      <c r="I370" s="11" t="s">
        <v>504</v>
      </c>
      <c r="J370" s="11" t="str">
        <f>"12-16h"</f>
        <v>12-16h</v>
      </c>
      <c r="K370" s="12" t="s">
        <v>513</v>
      </c>
      <c r="L370" s="69" t="s">
        <v>518</v>
      </c>
      <c r="M370" s="59" t="s">
        <v>373</v>
      </c>
      <c r="N370" s="78" t="s">
        <v>308</v>
      </c>
      <c r="O370" s="12" t="s">
        <v>358</v>
      </c>
      <c r="P370" s="15" t="s">
        <v>368</v>
      </c>
      <c r="Q370" s="92"/>
      <c r="R370" s="93"/>
      <c r="S370" s="93"/>
      <c r="T370" s="93">
        <v>1</v>
      </c>
      <c r="U370" s="93"/>
      <c r="V370" s="93"/>
      <c r="W370" s="93">
        <v>1</v>
      </c>
      <c r="X370" s="93"/>
      <c r="Y370" s="75">
        <v>1</v>
      </c>
      <c r="Z370" s="69" t="s">
        <v>518</v>
      </c>
      <c r="AA370" s="59" t="s">
        <v>373</v>
      </c>
      <c r="AB370" s="78" t="s">
        <v>308</v>
      </c>
      <c r="AC370" s="12" t="s">
        <v>358</v>
      </c>
      <c r="AD370" s="15" t="s">
        <v>368</v>
      </c>
      <c r="AE370" s="84"/>
      <c r="AF370" s="84">
        <v>1</v>
      </c>
      <c r="AG370" s="84"/>
      <c r="AH370" s="84"/>
      <c r="AI370" s="84"/>
      <c r="AJ370" s="84"/>
      <c r="AK370" s="84"/>
      <c r="AL370" s="84"/>
      <c r="AM370" s="85"/>
    </row>
    <row r="371" spans="1:39" ht="12" customHeight="1">
      <c r="A371" s="10">
        <v>365</v>
      </c>
      <c r="B371" s="98" t="s">
        <v>291</v>
      </c>
      <c r="C371" s="98" t="s">
        <v>291</v>
      </c>
      <c r="D371" s="11" t="s">
        <v>51</v>
      </c>
      <c r="E371" s="11" t="s">
        <v>303</v>
      </c>
      <c r="F371" s="12" t="s">
        <v>50</v>
      </c>
      <c r="G371" s="12" t="s">
        <v>510</v>
      </c>
      <c r="H371" s="12" t="s">
        <v>307</v>
      </c>
      <c r="I371" s="11" t="s">
        <v>507</v>
      </c>
      <c r="J371" s="12" t="str">
        <f t="shared" ref="J371:J379" si="19">"≥17h"</f>
        <v>≥17h</v>
      </c>
      <c r="K371" s="12" t="s">
        <v>513</v>
      </c>
      <c r="L371" s="69" t="s">
        <v>519</v>
      </c>
      <c r="M371" s="59" t="s">
        <v>374</v>
      </c>
      <c r="N371" s="78" t="s">
        <v>308</v>
      </c>
      <c r="O371" s="12" t="s">
        <v>358</v>
      </c>
      <c r="P371" s="15" t="s">
        <v>368</v>
      </c>
      <c r="Q371" s="92"/>
      <c r="R371" s="93"/>
      <c r="S371" s="93"/>
      <c r="T371" s="93">
        <v>1</v>
      </c>
      <c r="U371" s="93"/>
      <c r="V371" s="93"/>
      <c r="W371" s="93"/>
      <c r="X371" s="93"/>
      <c r="Y371" s="75"/>
      <c r="Z371" s="69" t="s">
        <v>519</v>
      </c>
      <c r="AA371" s="59" t="s">
        <v>374</v>
      </c>
      <c r="AB371" s="78" t="s">
        <v>308</v>
      </c>
      <c r="AC371" s="12" t="s">
        <v>358</v>
      </c>
      <c r="AD371" s="15" t="s">
        <v>368</v>
      </c>
      <c r="AE371" s="84"/>
      <c r="AF371" s="84"/>
      <c r="AG371" s="84"/>
      <c r="AH371" s="84"/>
      <c r="AI371" s="84"/>
      <c r="AJ371" s="84"/>
      <c r="AK371" s="84"/>
      <c r="AL371" s="84"/>
      <c r="AM371" s="85">
        <v>1</v>
      </c>
    </row>
    <row r="372" spans="1:39" ht="12" customHeight="1">
      <c r="A372" s="10">
        <v>366</v>
      </c>
      <c r="B372" s="98" t="s">
        <v>106</v>
      </c>
      <c r="C372" s="98" t="s">
        <v>71</v>
      </c>
      <c r="D372" s="11" t="s">
        <v>51</v>
      </c>
      <c r="E372" s="11" t="s">
        <v>304</v>
      </c>
      <c r="F372" s="12" t="s">
        <v>50</v>
      </c>
      <c r="G372" s="12" t="s">
        <v>510</v>
      </c>
      <c r="H372" s="12" t="s">
        <v>306</v>
      </c>
      <c r="I372" s="11" t="s">
        <v>504</v>
      </c>
      <c r="J372" s="12" t="str">
        <f t="shared" si="19"/>
        <v>≥17h</v>
      </c>
      <c r="K372" s="12" t="s">
        <v>47</v>
      </c>
      <c r="L372" s="69" t="s">
        <v>520</v>
      </c>
      <c r="M372" s="59" t="s">
        <v>374</v>
      </c>
      <c r="N372" s="78" t="s">
        <v>367</v>
      </c>
      <c r="O372" s="12" t="s">
        <v>358</v>
      </c>
      <c r="P372" s="15" t="s">
        <v>368</v>
      </c>
      <c r="Q372" s="92"/>
      <c r="R372" s="93"/>
      <c r="S372" s="93">
        <v>1</v>
      </c>
      <c r="T372" s="93">
        <v>1</v>
      </c>
      <c r="U372" s="93"/>
      <c r="V372" s="93">
        <v>1</v>
      </c>
      <c r="W372" s="93">
        <v>1</v>
      </c>
      <c r="X372" s="93"/>
      <c r="Y372" s="75"/>
      <c r="Z372" s="69" t="s">
        <v>520</v>
      </c>
      <c r="AA372" s="59" t="s">
        <v>374</v>
      </c>
      <c r="AB372" s="78" t="s">
        <v>367</v>
      </c>
      <c r="AC372" s="12" t="s">
        <v>358</v>
      </c>
      <c r="AD372" s="15" t="s">
        <v>368</v>
      </c>
      <c r="AE372" s="84"/>
      <c r="AF372" s="84">
        <v>1</v>
      </c>
      <c r="AG372" s="84"/>
      <c r="AH372" s="84"/>
      <c r="AI372" s="84"/>
      <c r="AJ372" s="84"/>
      <c r="AK372" s="84"/>
      <c r="AL372" s="84"/>
      <c r="AM372" s="85"/>
    </row>
    <row r="373" spans="1:39" ht="12" customHeight="1">
      <c r="A373" s="10">
        <v>367</v>
      </c>
      <c r="B373" s="98" t="s">
        <v>192</v>
      </c>
      <c r="C373" s="98" t="s">
        <v>191</v>
      </c>
      <c r="D373" s="11" t="s">
        <v>51</v>
      </c>
      <c r="E373" s="11" t="s">
        <v>303</v>
      </c>
      <c r="F373" s="12" t="s">
        <v>50</v>
      </c>
      <c r="G373" s="12" t="s">
        <v>510</v>
      </c>
      <c r="H373" s="12" t="s">
        <v>306</v>
      </c>
      <c r="I373" s="12" t="s">
        <v>505</v>
      </c>
      <c r="J373" s="12" t="str">
        <f t="shared" si="19"/>
        <v>≥17h</v>
      </c>
      <c r="K373" s="12" t="s">
        <v>513</v>
      </c>
      <c r="L373" s="69" t="s">
        <v>519</v>
      </c>
      <c r="M373" s="59" t="s">
        <v>373</v>
      </c>
      <c r="N373" s="78" t="s">
        <v>367</v>
      </c>
      <c r="O373" s="12" t="s">
        <v>358</v>
      </c>
      <c r="P373" s="15" t="s">
        <v>368</v>
      </c>
      <c r="Q373" s="92"/>
      <c r="R373" s="93"/>
      <c r="S373" s="93"/>
      <c r="T373" s="93">
        <v>1</v>
      </c>
      <c r="U373" s="93"/>
      <c r="V373" s="93"/>
      <c r="W373" s="93">
        <v>1</v>
      </c>
      <c r="X373" s="93"/>
      <c r="Y373" s="75"/>
      <c r="Z373" s="69" t="s">
        <v>519</v>
      </c>
      <c r="AA373" s="59" t="s">
        <v>373</v>
      </c>
      <c r="AB373" s="78" t="s">
        <v>367</v>
      </c>
      <c r="AC373" s="12" t="s">
        <v>358</v>
      </c>
      <c r="AD373" s="15" t="s">
        <v>368</v>
      </c>
      <c r="AE373" s="84"/>
      <c r="AF373" s="84">
        <v>1</v>
      </c>
      <c r="AG373" s="84"/>
      <c r="AH373" s="84"/>
      <c r="AI373" s="84"/>
      <c r="AJ373" s="84"/>
      <c r="AK373" s="84"/>
      <c r="AL373" s="84"/>
      <c r="AM373" s="85"/>
    </row>
    <row r="374" spans="1:39" ht="12" customHeight="1">
      <c r="A374" s="10">
        <v>368</v>
      </c>
      <c r="B374" s="98" t="s">
        <v>106</v>
      </c>
      <c r="C374" s="98" t="s">
        <v>71</v>
      </c>
      <c r="D374" s="11" t="s">
        <v>51</v>
      </c>
      <c r="E374" s="11" t="s">
        <v>304</v>
      </c>
      <c r="F374" s="12" t="s">
        <v>49</v>
      </c>
      <c r="G374" s="12" t="s">
        <v>310</v>
      </c>
      <c r="H374" s="12" t="s">
        <v>306</v>
      </c>
      <c r="I374" s="103" t="s">
        <v>505</v>
      </c>
      <c r="J374" s="12" t="str">
        <f t="shared" si="19"/>
        <v>≥17h</v>
      </c>
      <c r="K374" s="12" t="s">
        <v>47</v>
      </c>
      <c r="L374" s="69" t="s">
        <v>520</v>
      </c>
      <c r="M374" s="59" t="s">
        <v>373</v>
      </c>
      <c r="N374" s="78" t="s">
        <v>308</v>
      </c>
      <c r="O374" s="12" t="s">
        <v>358</v>
      </c>
      <c r="P374" s="15" t="s">
        <v>368</v>
      </c>
      <c r="Q374" s="92"/>
      <c r="R374" s="93"/>
      <c r="S374" s="93">
        <v>1</v>
      </c>
      <c r="T374" s="93">
        <v>1</v>
      </c>
      <c r="U374" s="93"/>
      <c r="V374" s="93"/>
      <c r="W374" s="93"/>
      <c r="X374" s="93"/>
      <c r="Y374" s="75"/>
      <c r="Z374" s="69" t="s">
        <v>520</v>
      </c>
      <c r="AA374" s="59" t="s">
        <v>373</v>
      </c>
      <c r="AB374" s="78" t="s">
        <v>308</v>
      </c>
      <c r="AC374" s="12" t="s">
        <v>358</v>
      </c>
      <c r="AD374" s="15" t="s">
        <v>368</v>
      </c>
      <c r="AE374" s="84"/>
      <c r="AF374" s="84">
        <v>1</v>
      </c>
      <c r="AG374" s="84"/>
      <c r="AH374" s="84"/>
      <c r="AI374" s="84"/>
      <c r="AJ374" s="84"/>
      <c r="AK374" s="84"/>
      <c r="AL374" s="84"/>
      <c r="AM374" s="85"/>
    </row>
    <row r="375" spans="1:39" ht="12" customHeight="1">
      <c r="A375" s="10">
        <v>369</v>
      </c>
      <c r="B375" s="98" t="s">
        <v>193</v>
      </c>
      <c r="C375" s="98" t="s">
        <v>193</v>
      </c>
      <c r="D375" s="11" t="s">
        <v>52</v>
      </c>
      <c r="E375" s="11" t="s">
        <v>304</v>
      </c>
      <c r="F375" s="12" t="s">
        <v>49</v>
      </c>
      <c r="G375" s="12" t="s">
        <v>310</v>
      </c>
      <c r="H375" s="12" t="s">
        <v>306</v>
      </c>
      <c r="I375" s="11" t="s">
        <v>504</v>
      </c>
      <c r="J375" s="12" t="str">
        <f t="shared" si="19"/>
        <v>≥17h</v>
      </c>
      <c r="K375" s="12" t="s">
        <v>512</v>
      </c>
      <c r="L375" s="69" t="s">
        <v>519</v>
      </c>
      <c r="M375" s="59" t="s">
        <v>374</v>
      </c>
      <c r="N375" s="78" t="s">
        <v>367</v>
      </c>
      <c r="O375" s="12" t="s">
        <v>358</v>
      </c>
      <c r="P375" s="15" t="s">
        <v>368</v>
      </c>
      <c r="Q375" s="92"/>
      <c r="R375" s="93"/>
      <c r="S375" s="93"/>
      <c r="T375" s="93">
        <v>1</v>
      </c>
      <c r="U375" s="93"/>
      <c r="V375" s="93"/>
      <c r="W375" s="93"/>
      <c r="X375" s="93"/>
      <c r="Y375" s="75"/>
      <c r="Z375" s="69" t="s">
        <v>519</v>
      </c>
      <c r="AA375" s="59" t="s">
        <v>374</v>
      </c>
      <c r="AB375" s="78" t="s">
        <v>367</v>
      </c>
      <c r="AC375" s="12" t="s">
        <v>358</v>
      </c>
      <c r="AD375" s="15" t="s">
        <v>368</v>
      </c>
      <c r="AE375" s="84"/>
      <c r="AF375" s="84">
        <v>1</v>
      </c>
      <c r="AG375" s="84"/>
      <c r="AH375" s="84"/>
      <c r="AI375" s="84"/>
      <c r="AJ375" s="84"/>
      <c r="AK375" s="84"/>
      <c r="AL375" s="84"/>
      <c r="AM375" s="85"/>
    </row>
    <row r="376" spans="1:39" ht="12" customHeight="1">
      <c r="A376" s="10">
        <v>370</v>
      </c>
      <c r="B376" s="98" t="s">
        <v>67</v>
      </c>
      <c r="C376" s="98" t="s">
        <v>67</v>
      </c>
      <c r="D376" s="11" t="s">
        <v>51</v>
      </c>
      <c r="E376" s="11" t="s">
        <v>304</v>
      </c>
      <c r="F376" s="12" t="s">
        <v>48</v>
      </c>
      <c r="G376" s="12" t="s">
        <v>310</v>
      </c>
      <c r="H376" s="12" t="s">
        <v>306</v>
      </c>
      <c r="I376" s="11" t="s">
        <v>504</v>
      </c>
      <c r="J376" s="12" t="str">
        <f t="shared" si="19"/>
        <v>≥17h</v>
      </c>
      <c r="K376" s="12" t="s">
        <v>512</v>
      </c>
      <c r="L376" s="69" t="s">
        <v>518</v>
      </c>
      <c r="M376" s="59" t="s">
        <v>371</v>
      </c>
      <c r="N376" s="78" t="s">
        <v>367</v>
      </c>
      <c r="O376" s="12" t="s">
        <v>358</v>
      </c>
      <c r="P376" s="15" t="s">
        <v>368</v>
      </c>
      <c r="Q376" s="92"/>
      <c r="R376" s="93"/>
      <c r="S376" s="93"/>
      <c r="T376" s="93"/>
      <c r="U376" s="93">
        <v>1</v>
      </c>
      <c r="V376" s="93"/>
      <c r="W376" s="93">
        <v>1</v>
      </c>
      <c r="X376" s="93"/>
      <c r="Y376" s="75">
        <v>1</v>
      </c>
      <c r="Z376" s="69" t="s">
        <v>518</v>
      </c>
      <c r="AA376" s="59" t="s">
        <v>371</v>
      </c>
      <c r="AB376" s="78" t="s">
        <v>367</v>
      </c>
      <c r="AC376" s="12" t="s">
        <v>358</v>
      </c>
      <c r="AD376" s="15" t="s">
        <v>368</v>
      </c>
      <c r="AE376" s="84"/>
      <c r="AF376" s="84">
        <v>1</v>
      </c>
      <c r="AG376" s="84"/>
      <c r="AH376" s="84"/>
      <c r="AI376" s="84"/>
      <c r="AJ376" s="84"/>
      <c r="AK376" s="84"/>
      <c r="AL376" s="84"/>
      <c r="AM376" s="85"/>
    </row>
    <row r="377" spans="1:39" ht="12" customHeight="1">
      <c r="A377" s="10"/>
      <c r="B377" s="98" t="s">
        <v>67</v>
      </c>
      <c r="C377" s="98" t="s">
        <v>67</v>
      </c>
      <c r="D377" s="69" t="s">
        <v>51</v>
      </c>
      <c r="E377" s="69" t="s">
        <v>304</v>
      </c>
      <c r="F377" s="69" t="s">
        <v>48</v>
      </c>
      <c r="G377" s="69" t="s">
        <v>310</v>
      </c>
      <c r="H377" s="69" t="s">
        <v>306</v>
      </c>
      <c r="I377" s="11" t="s">
        <v>504</v>
      </c>
      <c r="J377" s="69" t="str">
        <f t="shared" si="19"/>
        <v>≥17h</v>
      </c>
      <c r="K377" s="69" t="s">
        <v>512</v>
      </c>
      <c r="L377" s="69" t="s">
        <v>518</v>
      </c>
      <c r="M377" s="59" t="s">
        <v>338</v>
      </c>
      <c r="N377" s="78" t="s">
        <v>367</v>
      </c>
      <c r="O377" s="69" t="s">
        <v>0</v>
      </c>
      <c r="P377" s="15" t="s">
        <v>368</v>
      </c>
      <c r="Q377" s="92"/>
      <c r="R377" s="93"/>
      <c r="S377" s="93"/>
      <c r="T377" s="93"/>
      <c r="U377" s="93"/>
      <c r="V377" s="93"/>
      <c r="W377" s="93">
        <v>1</v>
      </c>
      <c r="X377" s="93">
        <v>1</v>
      </c>
      <c r="Y377" s="75"/>
      <c r="Z377" s="69" t="s">
        <v>518</v>
      </c>
      <c r="AA377" s="59" t="s">
        <v>338</v>
      </c>
      <c r="AB377" s="78" t="s">
        <v>367</v>
      </c>
      <c r="AC377" s="69" t="s">
        <v>0</v>
      </c>
      <c r="AD377" s="15" t="s">
        <v>368</v>
      </c>
      <c r="AE377" s="84"/>
      <c r="AF377" s="84"/>
      <c r="AG377" s="84"/>
      <c r="AH377" s="84"/>
      <c r="AI377" s="84"/>
      <c r="AJ377" s="84"/>
      <c r="AK377" s="84"/>
      <c r="AL377" s="84"/>
      <c r="AM377" s="85"/>
    </row>
    <row r="378" spans="1:39" ht="12" customHeight="1">
      <c r="A378" s="10">
        <v>371</v>
      </c>
      <c r="B378" s="98" t="s">
        <v>106</v>
      </c>
      <c r="C378" s="98" t="s">
        <v>71</v>
      </c>
      <c r="D378" s="11" t="s">
        <v>52</v>
      </c>
      <c r="E378" s="11" t="s">
        <v>304</v>
      </c>
      <c r="F378" s="12" t="s">
        <v>49</v>
      </c>
      <c r="G378" s="12" t="s">
        <v>510</v>
      </c>
      <c r="H378" s="12" t="s">
        <v>308</v>
      </c>
      <c r="I378" s="103" t="s">
        <v>504</v>
      </c>
      <c r="J378" s="12" t="str">
        <f t="shared" si="19"/>
        <v>≥17h</v>
      </c>
      <c r="K378" s="12" t="s">
        <v>512</v>
      </c>
      <c r="L378" s="69" t="s">
        <v>520</v>
      </c>
      <c r="M378" s="59" t="s">
        <v>373</v>
      </c>
      <c r="N378" s="78" t="s">
        <v>308</v>
      </c>
      <c r="O378" s="12" t="s">
        <v>358</v>
      </c>
      <c r="P378" s="15" t="s">
        <v>368</v>
      </c>
      <c r="Q378" s="92"/>
      <c r="R378" s="93"/>
      <c r="S378" s="93"/>
      <c r="T378" s="93">
        <v>1</v>
      </c>
      <c r="U378" s="93"/>
      <c r="V378" s="93"/>
      <c r="W378" s="93">
        <v>1</v>
      </c>
      <c r="X378" s="93"/>
      <c r="Y378" s="75"/>
      <c r="Z378" s="69" t="s">
        <v>520</v>
      </c>
      <c r="AA378" s="59" t="s">
        <v>373</v>
      </c>
      <c r="AB378" s="78" t="s">
        <v>308</v>
      </c>
      <c r="AC378" s="12" t="s">
        <v>358</v>
      </c>
      <c r="AD378" s="15" t="s">
        <v>368</v>
      </c>
      <c r="AE378" s="84">
        <v>1</v>
      </c>
      <c r="AF378" s="84"/>
      <c r="AG378" s="84"/>
      <c r="AH378" s="84"/>
      <c r="AI378" s="84"/>
      <c r="AJ378" s="84"/>
      <c r="AK378" s="84"/>
      <c r="AL378" s="84"/>
      <c r="AM378" s="85"/>
    </row>
    <row r="379" spans="1:39" ht="12" customHeight="1">
      <c r="A379" s="10">
        <v>372</v>
      </c>
      <c r="B379" s="98" t="s">
        <v>67</v>
      </c>
      <c r="C379" s="98" t="s">
        <v>67</v>
      </c>
      <c r="D379" s="11" t="s">
        <v>25</v>
      </c>
      <c r="E379" s="11" t="s">
        <v>303</v>
      </c>
      <c r="F379" s="12" t="s">
        <v>50</v>
      </c>
      <c r="G379" s="12" t="s">
        <v>310</v>
      </c>
      <c r="H379" s="12" t="s">
        <v>306</v>
      </c>
      <c r="I379" s="103" t="s">
        <v>505</v>
      </c>
      <c r="J379" s="12" t="str">
        <f t="shared" si="19"/>
        <v>≥17h</v>
      </c>
      <c r="K379" s="12" t="s">
        <v>512</v>
      </c>
      <c r="L379" s="69" t="s">
        <v>518</v>
      </c>
      <c r="M379" s="59" t="s">
        <v>373</v>
      </c>
      <c r="N379" s="78" t="s">
        <v>308</v>
      </c>
      <c r="O379" s="12" t="s">
        <v>358</v>
      </c>
      <c r="P379" s="15" t="s">
        <v>368</v>
      </c>
      <c r="Q379" s="92"/>
      <c r="R379" s="93"/>
      <c r="S379" s="93"/>
      <c r="T379" s="93"/>
      <c r="U379" s="93"/>
      <c r="V379" s="93"/>
      <c r="W379" s="93"/>
      <c r="X379" s="93"/>
      <c r="Y379" s="75">
        <v>1</v>
      </c>
      <c r="Z379" s="69" t="s">
        <v>518</v>
      </c>
      <c r="AA379" s="59" t="s">
        <v>373</v>
      </c>
      <c r="AB379" s="78" t="s">
        <v>308</v>
      </c>
      <c r="AC379" s="12" t="s">
        <v>358</v>
      </c>
      <c r="AD379" s="15" t="s">
        <v>368</v>
      </c>
      <c r="AE379" s="84"/>
      <c r="AF379" s="84">
        <v>1</v>
      </c>
      <c r="AG379" s="84"/>
      <c r="AH379" s="84"/>
      <c r="AI379" s="84"/>
      <c r="AJ379" s="84"/>
      <c r="AK379" s="84"/>
      <c r="AL379" s="84"/>
      <c r="AM379" s="85"/>
    </row>
    <row r="380" spans="1:39" ht="12" customHeight="1">
      <c r="A380" s="10">
        <v>373</v>
      </c>
      <c r="B380" s="98" t="s">
        <v>82</v>
      </c>
      <c r="C380" s="98" t="s">
        <v>82</v>
      </c>
      <c r="D380" s="11" t="s">
        <v>25</v>
      </c>
      <c r="E380" s="11" t="s">
        <v>303</v>
      </c>
      <c r="F380" s="12" t="s">
        <v>50</v>
      </c>
      <c r="G380" s="12" t="s">
        <v>310</v>
      </c>
      <c r="H380" s="12" t="s">
        <v>306</v>
      </c>
      <c r="I380" s="11" t="s">
        <v>504</v>
      </c>
      <c r="J380" s="11" t="str">
        <f>"12-16h"</f>
        <v>12-16h</v>
      </c>
      <c r="K380" s="12" t="s">
        <v>512</v>
      </c>
      <c r="L380" s="69" t="s">
        <v>518</v>
      </c>
      <c r="M380" s="59" t="s">
        <v>373</v>
      </c>
      <c r="N380" s="78" t="s">
        <v>367</v>
      </c>
      <c r="O380" s="12" t="s">
        <v>358</v>
      </c>
      <c r="P380" s="15" t="s">
        <v>368</v>
      </c>
      <c r="Q380" s="92"/>
      <c r="R380" s="93"/>
      <c r="S380" s="93"/>
      <c r="T380" s="93">
        <v>1</v>
      </c>
      <c r="U380" s="93"/>
      <c r="V380" s="93"/>
      <c r="W380" s="93"/>
      <c r="X380" s="93"/>
      <c r="Y380" s="75"/>
      <c r="Z380" s="69" t="s">
        <v>518</v>
      </c>
      <c r="AA380" s="59" t="s">
        <v>373</v>
      </c>
      <c r="AB380" s="78" t="s">
        <v>367</v>
      </c>
      <c r="AC380" s="12" t="s">
        <v>358</v>
      </c>
      <c r="AD380" s="15" t="s">
        <v>368</v>
      </c>
      <c r="AE380" s="84"/>
      <c r="AF380" s="84">
        <v>1</v>
      </c>
      <c r="AG380" s="84"/>
      <c r="AH380" s="84"/>
      <c r="AI380" s="84"/>
      <c r="AJ380" s="84"/>
      <c r="AK380" s="84"/>
      <c r="AL380" s="84"/>
      <c r="AM380" s="85"/>
    </row>
    <row r="381" spans="1:39" ht="12" customHeight="1">
      <c r="A381" s="10">
        <v>374</v>
      </c>
      <c r="B381" s="98" t="s">
        <v>67</v>
      </c>
      <c r="C381" s="98" t="s">
        <v>67</v>
      </c>
      <c r="D381" s="11" t="s">
        <v>51</v>
      </c>
      <c r="E381" s="11" t="s">
        <v>303</v>
      </c>
      <c r="F381" s="12" t="s">
        <v>49</v>
      </c>
      <c r="G381" s="12" t="s">
        <v>310</v>
      </c>
      <c r="H381" s="12" t="s">
        <v>306</v>
      </c>
      <c r="I381" s="11" t="s">
        <v>504</v>
      </c>
      <c r="J381" s="11" t="str">
        <f>"12-16h"</f>
        <v>12-16h</v>
      </c>
      <c r="K381" s="12" t="s">
        <v>512</v>
      </c>
      <c r="L381" s="69" t="s">
        <v>518</v>
      </c>
      <c r="M381" s="59" t="s">
        <v>372</v>
      </c>
      <c r="N381" s="78" t="s">
        <v>308</v>
      </c>
      <c r="O381" s="12" t="s">
        <v>358</v>
      </c>
      <c r="P381" s="15" t="s">
        <v>368</v>
      </c>
      <c r="Q381" s="92"/>
      <c r="R381" s="93"/>
      <c r="S381" s="93"/>
      <c r="T381" s="93">
        <v>1</v>
      </c>
      <c r="U381" s="93"/>
      <c r="V381" s="93"/>
      <c r="W381" s="93">
        <v>1</v>
      </c>
      <c r="X381" s="93"/>
      <c r="Y381" s="75">
        <v>1</v>
      </c>
      <c r="Z381" s="69" t="s">
        <v>518</v>
      </c>
      <c r="AA381" s="59" t="s">
        <v>372</v>
      </c>
      <c r="AB381" s="78" t="s">
        <v>308</v>
      </c>
      <c r="AC381" s="12" t="s">
        <v>358</v>
      </c>
      <c r="AD381" s="15" t="s">
        <v>368</v>
      </c>
      <c r="AE381" s="84"/>
      <c r="AF381" s="84">
        <v>1</v>
      </c>
      <c r="AG381" s="84"/>
      <c r="AH381" s="84"/>
      <c r="AI381" s="84"/>
      <c r="AJ381" s="84"/>
      <c r="AK381" s="84"/>
      <c r="AL381" s="84"/>
      <c r="AM381" s="85"/>
    </row>
    <row r="382" spans="1:39" ht="12" customHeight="1">
      <c r="A382" s="10"/>
      <c r="B382" s="98" t="s">
        <v>67</v>
      </c>
      <c r="C382" s="98" t="s">
        <v>67</v>
      </c>
      <c r="D382" s="69" t="s">
        <v>51</v>
      </c>
      <c r="E382" s="69" t="s">
        <v>303</v>
      </c>
      <c r="F382" s="69" t="s">
        <v>49</v>
      </c>
      <c r="G382" s="69" t="s">
        <v>310</v>
      </c>
      <c r="H382" s="69" t="s">
        <v>306</v>
      </c>
      <c r="I382" s="11" t="s">
        <v>504</v>
      </c>
      <c r="J382" s="69" t="str">
        <f>"12-16h"</f>
        <v>12-16h</v>
      </c>
      <c r="K382" s="69" t="s">
        <v>512</v>
      </c>
      <c r="L382" s="69" t="s">
        <v>518</v>
      </c>
      <c r="M382" s="59" t="s">
        <v>338</v>
      </c>
      <c r="N382" s="78" t="s">
        <v>367</v>
      </c>
      <c r="O382" s="69" t="s">
        <v>0</v>
      </c>
      <c r="P382" s="15" t="s">
        <v>368</v>
      </c>
      <c r="Q382" s="92"/>
      <c r="R382" s="93"/>
      <c r="S382" s="93"/>
      <c r="T382" s="93">
        <v>1</v>
      </c>
      <c r="U382" s="93"/>
      <c r="V382" s="93"/>
      <c r="W382" s="93">
        <v>1</v>
      </c>
      <c r="X382" s="93"/>
      <c r="Y382" s="75"/>
      <c r="Z382" s="69" t="s">
        <v>518</v>
      </c>
      <c r="AA382" s="59" t="s">
        <v>338</v>
      </c>
      <c r="AB382" s="78" t="s">
        <v>367</v>
      </c>
      <c r="AC382" s="69" t="s">
        <v>0</v>
      </c>
      <c r="AD382" s="15" t="s">
        <v>368</v>
      </c>
      <c r="AE382" s="84"/>
      <c r="AF382" s="84"/>
      <c r="AG382" s="84"/>
      <c r="AH382" s="84"/>
      <c r="AI382" s="84"/>
      <c r="AJ382" s="84"/>
      <c r="AK382" s="84"/>
      <c r="AL382" s="84"/>
      <c r="AM382" s="85"/>
    </row>
    <row r="383" spans="1:39" ht="12" customHeight="1">
      <c r="A383" s="10">
        <v>375</v>
      </c>
      <c r="B383" s="98" t="s">
        <v>193</v>
      </c>
      <c r="C383" s="98" t="s">
        <v>193</v>
      </c>
      <c r="D383" s="11" t="s">
        <v>51</v>
      </c>
      <c r="E383" s="11" t="s">
        <v>304</v>
      </c>
      <c r="F383" s="12" t="s">
        <v>48</v>
      </c>
      <c r="G383" s="12" t="s">
        <v>310</v>
      </c>
      <c r="H383" s="12" t="s">
        <v>306</v>
      </c>
      <c r="I383" s="103" t="s">
        <v>505</v>
      </c>
      <c r="J383" s="12" t="str">
        <f>"≥17h"</f>
        <v>≥17h</v>
      </c>
      <c r="K383" s="12" t="s">
        <v>513</v>
      </c>
      <c r="L383" s="69" t="s">
        <v>519</v>
      </c>
      <c r="M383" s="59" t="s">
        <v>373</v>
      </c>
      <c r="N383" s="78" t="s">
        <v>308</v>
      </c>
      <c r="O383" s="12" t="s">
        <v>358</v>
      </c>
      <c r="P383" s="15" t="s">
        <v>368</v>
      </c>
      <c r="Q383" s="92"/>
      <c r="R383" s="93"/>
      <c r="S383" s="93"/>
      <c r="T383" s="93">
        <v>1</v>
      </c>
      <c r="U383" s="93"/>
      <c r="V383" s="93"/>
      <c r="W383" s="93"/>
      <c r="X383" s="93"/>
      <c r="Y383" s="75"/>
      <c r="Z383" s="69" t="s">
        <v>519</v>
      </c>
      <c r="AA383" s="59" t="s">
        <v>373</v>
      </c>
      <c r="AB383" s="78" t="s">
        <v>308</v>
      </c>
      <c r="AC383" s="12" t="s">
        <v>358</v>
      </c>
      <c r="AD383" s="15" t="s">
        <v>368</v>
      </c>
      <c r="AE383" s="84"/>
      <c r="AF383" s="84">
        <v>1</v>
      </c>
      <c r="AG383" s="84"/>
      <c r="AH383" s="84"/>
      <c r="AI383" s="84"/>
      <c r="AJ383" s="84"/>
      <c r="AK383" s="84"/>
      <c r="AL383" s="84"/>
      <c r="AM383" s="85"/>
    </row>
    <row r="384" spans="1:39" ht="12" customHeight="1">
      <c r="A384" s="10">
        <v>376</v>
      </c>
      <c r="B384" s="98" t="s">
        <v>281</v>
      </c>
      <c r="C384" s="98" t="s">
        <v>281</v>
      </c>
      <c r="D384" s="11" t="s">
        <v>51</v>
      </c>
      <c r="E384" s="11" t="s">
        <v>303</v>
      </c>
      <c r="F384" s="12" t="s">
        <v>48</v>
      </c>
      <c r="G384" s="12" t="s">
        <v>310</v>
      </c>
      <c r="H384" s="12" t="s">
        <v>306</v>
      </c>
      <c r="I384" s="11" t="s">
        <v>507</v>
      </c>
      <c r="J384" s="11" t="str">
        <f>"12-16h"</f>
        <v>12-16h</v>
      </c>
      <c r="K384" s="12" t="s">
        <v>47</v>
      </c>
      <c r="L384" s="69" t="s">
        <v>519</v>
      </c>
      <c r="M384" s="59" t="s">
        <v>371</v>
      </c>
      <c r="N384" s="78" t="s">
        <v>308</v>
      </c>
      <c r="O384" s="12" t="s">
        <v>358</v>
      </c>
      <c r="P384" s="15" t="s">
        <v>368</v>
      </c>
      <c r="Q384" s="92"/>
      <c r="R384" s="93"/>
      <c r="S384" s="93"/>
      <c r="T384" s="93">
        <v>1</v>
      </c>
      <c r="U384" s="93"/>
      <c r="V384" s="93"/>
      <c r="W384" s="93"/>
      <c r="X384" s="93">
        <v>1</v>
      </c>
      <c r="Y384" s="75"/>
      <c r="Z384" s="69" t="s">
        <v>519</v>
      </c>
      <c r="AA384" s="59" t="s">
        <v>371</v>
      </c>
      <c r="AB384" s="78" t="s">
        <v>308</v>
      </c>
      <c r="AC384" s="12" t="s">
        <v>358</v>
      </c>
      <c r="AD384" s="15" t="s">
        <v>368</v>
      </c>
      <c r="AE384" s="84"/>
      <c r="AF384" s="84">
        <v>1</v>
      </c>
      <c r="AG384" s="84"/>
      <c r="AH384" s="84"/>
      <c r="AI384" s="84"/>
      <c r="AJ384" s="84"/>
      <c r="AK384" s="84"/>
      <c r="AL384" s="84"/>
      <c r="AM384" s="85"/>
    </row>
    <row r="385" spans="1:39" ht="12" customHeight="1">
      <c r="A385" s="10">
        <v>377</v>
      </c>
      <c r="B385" s="98" t="s">
        <v>195</v>
      </c>
      <c r="C385" s="98" t="s">
        <v>193</v>
      </c>
      <c r="D385" s="11" t="s">
        <v>52</v>
      </c>
      <c r="E385" s="11" t="s">
        <v>304</v>
      </c>
      <c r="F385" s="12" t="s">
        <v>49</v>
      </c>
      <c r="G385" s="12" t="s">
        <v>310</v>
      </c>
      <c r="H385" s="12" t="s">
        <v>306</v>
      </c>
      <c r="I385" s="103" t="s">
        <v>505</v>
      </c>
      <c r="J385" s="12" t="str">
        <f>"≥17h"</f>
        <v>≥17h</v>
      </c>
      <c r="K385" s="12" t="s">
        <v>512</v>
      </c>
      <c r="L385" s="69" t="s">
        <v>519</v>
      </c>
      <c r="M385" s="59" t="s">
        <v>373</v>
      </c>
      <c r="N385" s="78" t="s">
        <v>308</v>
      </c>
      <c r="O385" s="12" t="s">
        <v>358</v>
      </c>
      <c r="P385" s="15" t="s">
        <v>370</v>
      </c>
      <c r="Q385" s="92"/>
      <c r="R385" s="93">
        <v>1</v>
      </c>
      <c r="S385" s="93"/>
      <c r="T385" s="93"/>
      <c r="U385" s="93"/>
      <c r="V385" s="93"/>
      <c r="W385" s="93"/>
      <c r="X385" s="93"/>
      <c r="Y385" s="75"/>
      <c r="Z385" s="69" t="s">
        <v>519</v>
      </c>
      <c r="AA385" s="59" t="s">
        <v>373</v>
      </c>
      <c r="AB385" s="78" t="s">
        <v>308</v>
      </c>
      <c r="AC385" s="12" t="s">
        <v>358</v>
      </c>
      <c r="AD385" s="15" t="s">
        <v>370</v>
      </c>
      <c r="AE385" s="84"/>
      <c r="AF385" s="84">
        <v>1</v>
      </c>
      <c r="AG385" s="84"/>
      <c r="AH385" s="84"/>
      <c r="AI385" s="84"/>
      <c r="AJ385" s="84"/>
      <c r="AK385" s="84"/>
      <c r="AL385" s="84"/>
      <c r="AM385" s="85"/>
    </row>
    <row r="386" spans="1:39" ht="12" customHeight="1">
      <c r="A386" s="10">
        <v>378</v>
      </c>
      <c r="B386" s="98" t="s">
        <v>248</v>
      </c>
      <c r="C386" s="98" t="s">
        <v>245</v>
      </c>
      <c r="D386" s="11" t="s">
        <v>52</v>
      </c>
      <c r="E386" s="11" t="s">
        <v>304</v>
      </c>
      <c r="F386" s="12" t="s">
        <v>48</v>
      </c>
      <c r="G386" s="12" t="s">
        <v>310</v>
      </c>
      <c r="H386" s="12" t="s">
        <v>306</v>
      </c>
      <c r="I386" s="11" t="s">
        <v>504</v>
      </c>
      <c r="J386" s="12" t="str">
        <f>"≥17h"</f>
        <v>≥17h</v>
      </c>
      <c r="K386" s="12" t="s">
        <v>513</v>
      </c>
      <c r="L386" s="69" t="s">
        <v>520</v>
      </c>
      <c r="M386" s="59" t="s">
        <v>371</v>
      </c>
      <c r="N386" s="78" t="s">
        <v>308</v>
      </c>
      <c r="O386" s="12" t="s">
        <v>358</v>
      </c>
      <c r="P386" s="15" t="s">
        <v>370</v>
      </c>
      <c r="Q386" s="92"/>
      <c r="R386" s="93">
        <v>1</v>
      </c>
      <c r="S386" s="93"/>
      <c r="T386" s="93"/>
      <c r="U386" s="93"/>
      <c r="V386" s="93"/>
      <c r="W386" s="93"/>
      <c r="X386" s="93"/>
      <c r="Y386" s="75"/>
      <c r="Z386" s="69" t="s">
        <v>520</v>
      </c>
      <c r="AA386" s="59" t="s">
        <v>371</v>
      </c>
      <c r="AB386" s="78" t="s">
        <v>308</v>
      </c>
      <c r="AC386" s="12" t="s">
        <v>358</v>
      </c>
      <c r="AD386" s="15" t="s">
        <v>370</v>
      </c>
      <c r="AE386" s="84"/>
      <c r="AF386" s="84">
        <v>1</v>
      </c>
      <c r="AG386" s="84"/>
      <c r="AH386" s="84"/>
      <c r="AI386" s="84"/>
      <c r="AJ386" s="84"/>
      <c r="AK386" s="84"/>
      <c r="AL386" s="84"/>
      <c r="AM386" s="85"/>
    </row>
    <row r="387" spans="1:39" ht="12" customHeight="1">
      <c r="A387" s="10">
        <v>379</v>
      </c>
      <c r="B387" s="98" t="s">
        <v>195</v>
      </c>
      <c r="C387" s="98" t="s">
        <v>193</v>
      </c>
      <c r="D387" s="11" t="s">
        <v>51</v>
      </c>
      <c r="E387" s="11" t="s">
        <v>303</v>
      </c>
      <c r="F387" s="12" t="s">
        <v>48</v>
      </c>
      <c r="G387" s="12" t="s">
        <v>310</v>
      </c>
      <c r="H387" s="12" t="s">
        <v>306</v>
      </c>
      <c r="I387" s="12" t="s">
        <v>505</v>
      </c>
      <c r="J387" s="12" t="str">
        <f>"≥17h"</f>
        <v>≥17h</v>
      </c>
      <c r="K387" s="12" t="s">
        <v>512</v>
      </c>
      <c r="L387" s="69" t="s">
        <v>519</v>
      </c>
      <c r="M387" s="59" t="s">
        <v>373</v>
      </c>
      <c r="N387" s="78" t="s">
        <v>308</v>
      </c>
      <c r="O387" s="12" t="s">
        <v>358</v>
      </c>
      <c r="P387" s="15" t="s">
        <v>368</v>
      </c>
      <c r="Q387" s="92"/>
      <c r="R387" s="93"/>
      <c r="S387" s="93"/>
      <c r="T387" s="93">
        <v>1</v>
      </c>
      <c r="U387" s="93"/>
      <c r="V387" s="93"/>
      <c r="W387" s="93"/>
      <c r="X387" s="93"/>
      <c r="Y387" s="75"/>
      <c r="Z387" s="69" t="s">
        <v>519</v>
      </c>
      <c r="AA387" s="59" t="s">
        <v>373</v>
      </c>
      <c r="AB387" s="78" t="s">
        <v>308</v>
      </c>
      <c r="AC387" s="12" t="s">
        <v>358</v>
      </c>
      <c r="AD387" s="15" t="s">
        <v>368</v>
      </c>
      <c r="AE387" s="84"/>
      <c r="AF387" s="84">
        <v>1</v>
      </c>
      <c r="AG387" s="84"/>
      <c r="AH387" s="84"/>
      <c r="AI387" s="84"/>
      <c r="AJ387" s="84"/>
      <c r="AK387" s="84"/>
      <c r="AL387" s="84"/>
      <c r="AM387" s="85"/>
    </row>
    <row r="388" spans="1:39" ht="12" customHeight="1">
      <c r="A388" s="10">
        <v>380</v>
      </c>
      <c r="B388" s="98" t="s">
        <v>281</v>
      </c>
      <c r="C388" s="98" t="s">
        <v>281</v>
      </c>
      <c r="D388" s="11" t="s">
        <v>51</v>
      </c>
      <c r="E388" s="11" t="s">
        <v>303</v>
      </c>
      <c r="F388" s="12" t="s">
        <v>48</v>
      </c>
      <c r="G388" s="12" t="s">
        <v>310</v>
      </c>
      <c r="H388" s="12" t="s">
        <v>306</v>
      </c>
      <c r="I388" s="11" t="s">
        <v>504</v>
      </c>
      <c r="J388" s="11" t="str">
        <f>"12-16h"</f>
        <v>12-16h</v>
      </c>
      <c r="K388" s="12" t="s">
        <v>513</v>
      </c>
      <c r="L388" s="69" t="s">
        <v>519</v>
      </c>
      <c r="M388" s="59" t="s">
        <v>373</v>
      </c>
      <c r="N388" s="78" t="s">
        <v>308</v>
      </c>
      <c r="O388" s="12" t="s">
        <v>358</v>
      </c>
      <c r="P388" s="15" t="s">
        <v>368</v>
      </c>
      <c r="Q388" s="92"/>
      <c r="R388" s="93"/>
      <c r="S388" s="93">
        <v>1</v>
      </c>
      <c r="T388" s="93">
        <v>1</v>
      </c>
      <c r="U388" s="93"/>
      <c r="V388" s="93"/>
      <c r="W388" s="93">
        <v>1</v>
      </c>
      <c r="X388" s="93"/>
      <c r="Y388" s="75"/>
      <c r="Z388" s="69" t="s">
        <v>519</v>
      </c>
      <c r="AA388" s="59" t="s">
        <v>373</v>
      </c>
      <c r="AB388" s="78" t="s">
        <v>308</v>
      </c>
      <c r="AC388" s="12" t="s">
        <v>358</v>
      </c>
      <c r="AD388" s="15" t="s">
        <v>368</v>
      </c>
      <c r="AE388" s="84">
        <v>1</v>
      </c>
      <c r="AF388" s="84"/>
      <c r="AG388" s="84"/>
      <c r="AH388" s="84"/>
      <c r="AI388" s="84"/>
      <c r="AJ388" s="84"/>
      <c r="AK388" s="84"/>
      <c r="AL388" s="84"/>
      <c r="AM388" s="85"/>
    </row>
    <row r="389" spans="1:39" ht="12" customHeight="1">
      <c r="A389" s="10">
        <v>381</v>
      </c>
      <c r="B389" s="98" t="s">
        <v>249</v>
      </c>
      <c r="C389" s="98" t="s">
        <v>245</v>
      </c>
      <c r="D389" s="11" t="s">
        <v>25</v>
      </c>
      <c r="E389" s="11" t="s">
        <v>303</v>
      </c>
      <c r="F389" s="12" t="s">
        <v>48</v>
      </c>
      <c r="G389" s="12" t="s">
        <v>310</v>
      </c>
      <c r="H389" s="12" t="s">
        <v>308</v>
      </c>
      <c r="I389" s="103" t="s">
        <v>504</v>
      </c>
      <c r="J389" s="12" t="str">
        <f>"≥17h"</f>
        <v>≥17h</v>
      </c>
      <c r="K389" s="12" t="s">
        <v>513</v>
      </c>
      <c r="L389" s="69" t="s">
        <v>520</v>
      </c>
      <c r="M389" s="59" t="s">
        <v>372</v>
      </c>
      <c r="N389" s="78" t="s">
        <v>308</v>
      </c>
      <c r="O389" s="12" t="s">
        <v>358</v>
      </c>
      <c r="P389" s="15" t="s">
        <v>368</v>
      </c>
      <c r="Q389" s="92"/>
      <c r="R389" s="93"/>
      <c r="S389" s="93"/>
      <c r="T389" s="93">
        <v>1</v>
      </c>
      <c r="U389" s="93"/>
      <c r="V389" s="93"/>
      <c r="W389" s="93"/>
      <c r="X389" s="93">
        <v>1</v>
      </c>
      <c r="Y389" s="75"/>
      <c r="Z389" s="69" t="s">
        <v>520</v>
      </c>
      <c r="AA389" s="59" t="s">
        <v>372</v>
      </c>
      <c r="AB389" s="78" t="s">
        <v>308</v>
      </c>
      <c r="AC389" s="12" t="s">
        <v>358</v>
      </c>
      <c r="AD389" s="15" t="s">
        <v>368</v>
      </c>
      <c r="AE389" s="84"/>
      <c r="AF389" s="84">
        <v>1</v>
      </c>
      <c r="AG389" s="84"/>
      <c r="AH389" s="84"/>
      <c r="AI389" s="84"/>
      <c r="AJ389" s="84"/>
      <c r="AK389" s="84"/>
      <c r="AL389" s="84"/>
      <c r="AM389" s="85"/>
    </row>
    <row r="390" spans="1:39" ht="12" customHeight="1">
      <c r="A390" s="10">
        <v>382</v>
      </c>
      <c r="B390" s="98" t="s">
        <v>82</v>
      </c>
      <c r="C390" s="98" t="s">
        <v>82</v>
      </c>
      <c r="D390" s="11" t="s">
        <v>52</v>
      </c>
      <c r="E390" s="11" t="s">
        <v>304</v>
      </c>
      <c r="F390" s="12" t="s">
        <v>49</v>
      </c>
      <c r="G390" s="12" t="s">
        <v>310</v>
      </c>
      <c r="H390" s="12" t="s">
        <v>306</v>
      </c>
      <c r="I390" s="11" t="s">
        <v>504</v>
      </c>
      <c r="J390" s="11" t="str">
        <f>"12-16h"</f>
        <v>12-16h</v>
      </c>
      <c r="K390" s="12" t="s">
        <v>512</v>
      </c>
      <c r="L390" s="69" t="s">
        <v>518</v>
      </c>
      <c r="M390" s="59" t="s">
        <v>338</v>
      </c>
      <c r="N390" s="78" t="s">
        <v>367</v>
      </c>
      <c r="O390" s="12" t="s">
        <v>358</v>
      </c>
      <c r="P390" s="15" t="s">
        <v>368</v>
      </c>
      <c r="Q390" s="92"/>
      <c r="R390" s="93">
        <v>1</v>
      </c>
      <c r="S390" s="93"/>
      <c r="T390" s="93"/>
      <c r="U390" s="93"/>
      <c r="V390" s="93"/>
      <c r="W390" s="93"/>
      <c r="X390" s="93"/>
      <c r="Y390" s="75"/>
      <c r="Z390" s="69" t="s">
        <v>518</v>
      </c>
      <c r="AA390" s="59" t="s">
        <v>338</v>
      </c>
      <c r="AB390" s="78" t="s">
        <v>367</v>
      </c>
      <c r="AC390" s="12" t="s">
        <v>358</v>
      </c>
      <c r="AD390" s="15" t="s">
        <v>368</v>
      </c>
      <c r="AE390" s="84"/>
      <c r="AF390" s="84">
        <v>1</v>
      </c>
      <c r="AG390" s="84"/>
      <c r="AH390" s="84"/>
      <c r="AI390" s="84"/>
      <c r="AJ390" s="84"/>
      <c r="AK390" s="84"/>
      <c r="AL390" s="84"/>
      <c r="AM390" s="85"/>
    </row>
    <row r="391" spans="1:39" ht="12" customHeight="1">
      <c r="A391" s="10">
        <v>383</v>
      </c>
      <c r="B391" s="98" t="s">
        <v>196</v>
      </c>
      <c r="C391" s="98" t="s">
        <v>196</v>
      </c>
      <c r="D391" s="11" t="s">
        <v>52</v>
      </c>
      <c r="E391" s="11" t="s">
        <v>304</v>
      </c>
      <c r="F391" s="12" t="s">
        <v>49</v>
      </c>
      <c r="G391" s="12" t="s">
        <v>310</v>
      </c>
      <c r="H391" s="12" t="s">
        <v>306</v>
      </c>
      <c r="I391" s="103" t="s">
        <v>505</v>
      </c>
      <c r="J391" s="12" t="str">
        <f t="shared" ref="J391:J400" si="20">"≥17h"</f>
        <v>≥17h</v>
      </c>
      <c r="K391" s="12" t="s">
        <v>512</v>
      </c>
      <c r="L391" s="69" t="s">
        <v>519</v>
      </c>
      <c r="M391" s="59" t="s">
        <v>373</v>
      </c>
      <c r="N391" s="78" t="s">
        <v>308</v>
      </c>
      <c r="O391" s="12" t="s">
        <v>358</v>
      </c>
      <c r="P391" s="15" t="s">
        <v>368</v>
      </c>
      <c r="Q391" s="92"/>
      <c r="R391" s="93"/>
      <c r="S391" s="93"/>
      <c r="T391" s="93">
        <v>1</v>
      </c>
      <c r="U391" s="93"/>
      <c r="V391" s="93"/>
      <c r="W391" s="93"/>
      <c r="X391" s="93"/>
      <c r="Y391" s="75"/>
      <c r="Z391" s="69" t="s">
        <v>519</v>
      </c>
      <c r="AA391" s="59" t="s">
        <v>373</v>
      </c>
      <c r="AB391" s="78" t="s">
        <v>308</v>
      </c>
      <c r="AC391" s="12" t="s">
        <v>358</v>
      </c>
      <c r="AD391" s="15" t="s">
        <v>368</v>
      </c>
      <c r="AE391" s="84"/>
      <c r="AF391" s="84">
        <v>1</v>
      </c>
      <c r="AG391" s="84"/>
      <c r="AH391" s="84"/>
      <c r="AI391" s="84"/>
      <c r="AJ391" s="84"/>
      <c r="AK391" s="84"/>
      <c r="AL391" s="84"/>
      <c r="AM391" s="85"/>
    </row>
    <row r="392" spans="1:39" ht="12" customHeight="1">
      <c r="A392" s="10">
        <v>384</v>
      </c>
      <c r="B392" s="98" t="s">
        <v>82</v>
      </c>
      <c r="C392" s="98" t="s">
        <v>82</v>
      </c>
      <c r="D392" s="11" t="s">
        <v>51</v>
      </c>
      <c r="E392" s="11" t="s">
        <v>304</v>
      </c>
      <c r="F392" s="12" t="s">
        <v>48</v>
      </c>
      <c r="G392" s="12" t="s">
        <v>310</v>
      </c>
      <c r="H392" s="12" t="s">
        <v>306</v>
      </c>
      <c r="I392" s="103" t="s">
        <v>505</v>
      </c>
      <c r="J392" s="12" t="str">
        <f t="shared" si="20"/>
        <v>≥17h</v>
      </c>
      <c r="K392" s="12" t="s">
        <v>47</v>
      </c>
      <c r="L392" s="69" t="s">
        <v>518</v>
      </c>
      <c r="M392" s="59" t="s">
        <v>373</v>
      </c>
      <c r="N392" s="78" t="s">
        <v>308</v>
      </c>
      <c r="O392" s="12" t="s">
        <v>358</v>
      </c>
      <c r="P392" s="15" t="s">
        <v>368</v>
      </c>
      <c r="Q392" s="92"/>
      <c r="R392" s="93"/>
      <c r="S392" s="93">
        <v>1</v>
      </c>
      <c r="T392" s="93">
        <v>1</v>
      </c>
      <c r="U392" s="93"/>
      <c r="V392" s="93"/>
      <c r="W392" s="93"/>
      <c r="X392" s="93">
        <v>1</v>
      </c>
      <c r="Y392" s="75"/>
      <c r="Z392" s="69" t="s">
        <v>518</v>
      </c>
      <c r="AA392" s="59" t="s">
        <v>373</v>
      </c>
      <c r="AB392" s="78" t="s">
        <v>308</v>
      </c>
      <c r="AC392" s="12" t="s">
        <v>358</v>
      </c>
      <c r="AD392" s="15" t="s">
        <v>368</v>
      </c>
      <c r="AE392" s="84"/>
      <c r="AF392" s="84"/>
      <c r="AG392" s="84"/>
      <c r="AH392" s="84"/>
      <c r="AI392" s="84"/>
      <c r="AJ392" s="84"/>
      <c r="AK392" s="84"/>
      <c r="AL392" s="84"/>
      <c r="AM392" s="85"/>
    </row>
    <row r="393" spans="1:39" ht="12" customHeight="1">
      <c r="A393" s="10">
        <v>385</v>
      </c>
      <c r="B393" s="98" t="s">
        <v>281</v>
      </c>
      <c r="C393" s="98" t="s">
        <v>281</v>
      </c>
      <c r="D393" s="11" t="s">
        <v>52</v>
      </c>
      <c r="E393" s="11" t="s">
        <v>304</v>
      </c>
      <c r="F393" s="12" t="s">
        <v>49</v>
      </c>
      <c r="G393" s="12" t="s">
        <v>310</v>
      </c>
      <c r="H393" s="12" t="s">
        <v>306</v>
      </c>
      <c r="I393" s="103" t="s">
        <v>504</v>
      </c>
      <c r="J393" s="12" t="str">
        <f t="shared" si="20"/>
        <v>≥17h</v>
      </c>
      <c r="K393" s="12" t="s">
        <v>512</v>
      </c>
      <c r="L393" s="69" t="s">
        <v>519</v>
      </c>
      <c r="M393" s="59" t="s">
        <v>373</v>
      </c>
      <c r="N393" s="78" t="s">
        <v>308</v>
      </c>
      <c r="O393" s="12" t="s">
        <v>358</v>
      </c>
      <c r="P393" s="15" t="s">
        <v>370</v>
      </c>
      <c r="Q393" s="92"/>
      <c r="R393" s="93">
        <v>1</v>
      </c>
      <c r="S393" s="93"/>
      <c r="T393" s="93"/>
      <c r="U393" s="93"/>
      <c r="V393" s="93"/>
      <c r="W393" s="93"/>
      <c r="X393" s="93"/>
      <c r="Y393" s="75"/>
      <c r="Z393" s="69" t="s">
        <v>519</v>
      </c>
      <c r="AA393" s="59" t="s">
        <v>373</v>
      </c>
      <c r="AB393" s="78" t="s">
        <v>308</v>
      </c>
      <c r="AC393" s="12" t="s">
        <v>358</v>
      </c>
      <c r="AD393" s="15" t="s">
        <v>370</v>
      </c>
      <c r="AE393" s="84"/>
      <c r="AF393" s="84">
        <v>1</v>
      </c>
      <c r="AG393" s="84"/>
      <c r="AH393" s="84"/>
      <c r="AI393" s="84"/>
      <c r="AJ393" s="84"/>
      <c r="AK393" s="84"/>
      <c r="AL393" s="84"/>
      <c r="AM393" s="85"/>
    </row>
    <row r="394" spans="1:39" ht="12" customHeight="1">
      <c r="A394" s="10">
        <v>386</v>
      </c>
      <c r="B394" s="98" t="s">
        <v>82</v>
      </c>
      <c r="C394" s="98" t="s">
        <v>82</v>
      </c>
      <c r="D394" s="11" t="s">
        <v>25</v>
      </c>
      <c r="E394" s="11" t="s">
        <v>304</v>
      </c>
      <c r="F394" s="12" t="s">
        <v>48</v>
      </c>
      <c r="G394" s="12" t="s">
        <v>310</v>
      </c>
      <c r="H394" s="12" t="s">
        <v>306</v>
      </c>
      <c r="I394" s="11" t="s">
        <v>507</v>
      </c>
      <c r="J394" s="12" t="str">
        <f t="shared" si="20"/>
        <v>≥17h</v>
      </c>
      <c r="K394" s="12" t="s">
        <v>513</v>
      </c>
      <c r="L394" s="69" t="s">
        <v>518</v>
      </c>
      <c r="M394" s="59" t="s">
        <v>371</v>
      </c>
      <c r="N394" s="78" t="s">
        <v>308</v>
      </c>
      <c r="O394" s="12" t="s">
        <v>358</v>
      </c>
      <c r="P394" s="15" t="s">
        <v>368</v>
      </c>
      <c r="Q394" s="92"/>
      <c r="R394" s="93"/>
      <c r="S394" s="93"/>
      <c r="T394" s="93">
        <v>1</v>
      </c>
      <c r="U394" s="93"/>
      <c r="V394" s="93"/>
      <c r="W394" s="93">
        <v>1</v>
      </c>
      <c r="X394" s="93">
        <v>1</v>
      </c>
      <c r="Y394" s="75"/>
      <c r="Z394" s="69" t="s">
        <v>518</v>
      </c>
      <c r="AA394" s="59" t="s">
        <v>371</v>
      </c>
      <c r="AB394" s="78" t="s">
        <v>308</v>
      </c>
      <c r="AC394" s="12" t="s">
        <v>358</v>
      </c>
      <c r="AD394" s="15" t="s">
        <v>368</v>
      </c>
      <c r="AE394" s="84"/>
      <c r="AF394" s="84">
        <v>1</v>
      </c>
      <c r="AG394" s="84"/>
      <c r="AH394" s="84"/>
      <c r="AI394" s="84"/>
      <c r="AJ394" s="84"/>
      <c r="AK394" s="84"/>
      <c r="AL394" s="84"/>
      <c r="AM394" s="85"/>
    </row>
    <row r="395" spans="1:39" ht="12" customHeight="1">
      <c r="A395" s="10">
        <v>387</v>
      </c>
      <c r="B395" s="98" t="s">
        <v>236</v>
      </c>
      <c r="C395" s="98" t="s">
        <v>235</v>
      </c>
      <c r="D395" s="11" t="s">
        <v>52</v>
      </c>
      <c r="E395" s="11" t="s">
        <v>304</v>
      </c>
      <c r="F395" s="12" t="s">
        <v>49</v>
      </c>
      <c r="G395" s="12" t="s">
        <v>310</v>
      </c>
      <c r="H395" s="12" t="s">
        <v>306</v>
      </c>
      <c r="I395" s="11" t="s">
        <v>507</v>
      </c>
      <c r="J395" s="12" t="str">
        <f t="shared" si="20"/>
        <v>≥17h</v>
      </c>
      <c r="K395" s="12" t="s">
        <v>512</v>
      </c>
      <c r="L395" s="69" t="s">
        <v>519</v>
      </c>
      <c r="M395" s="59" t="s">
        <v>373</v>
      </c>
      <c r="N395" s="78" t="s">
        <v>308</v>
      </c>
      <c r="O395" s="12" t="s">
        <v>358</v>
      </c>
      <c r="P395" s="15" t="s">
        <v>368</v>
      </c>
      <c r="Q395" s="92"/>
      <c r="R395" s="93"/>
      <c r="S395" s="93"/>
      <c r="T395" s="93">
        <v>1</v>
      </c>
      <c r="U395" s="93"/>
      <c r="V395" s="93"/>
      <c r="W395" s="93"/>
      <c r="X395" s="93"/>
      <c r="Y395" s="75"/>
      <c r="Z395" s="69" t="s">
        <v>519</v>
      </c>
      <c r="AA395" s="59" t="s">
        <v>373</v>
      </c>
      <c r="AB395" s="78" t="s">
        <v>308</v>
      </c>
      <c r="AC395" s="12" t="s">
        <v>358</v>
      </c>
      <c r="AD395" s="15" t="s">
        <v>368</v>
      </c>
      <c r="AE395" s="84"/>
      <c r="AF395" s="84">
        <v>1</v>
      </c>
      <c r="AG395" s="84"/>
      <c r="AH395" s="84"/>
      <c r="AI395" s="84"/>
      <c r="AJ395" s="84"/>
      <c r="AK395" s="84"/>
      <c r="AL395" s="84"/>
      <c r="AM395" s="85"/>
    </row>
    <row r="396" spans="1:39" ht="12" customHeight="1">
      <c r="A396" s="10">
        <v>388</v>
      </c>
      <c r="B396" s="98" t="s">
        <v>273</v>
      </c>
      <c r="C396" s="98" t="s">
        <v>89</v>
      </c>
      <c r="D396" s="11" t="s">
        <v>25</v>
      </c>
      <c r="E396" s="11" t="s">
        <v>304</v>
      </c>
      <c r="F396" s="12" t="s">
        <v>50</v>
      </c>
      <c r="G396" s="12" t="s">
        <v>310</v>
      </c>
      <c r="H396" s="12" t="s">
        <v>306</v>
      </c>
      <c r="I396" s="103" t="s">
        <v>504</v>
      </c>
      <c r="J396" s="12" t="str">
        <f t="shared" si="20"/>
        <v>≥17h</v>
      </c>
      <c r="K396" s="12" t="s">
        <v>47</v>
      </c>
      <c r="L396" s="69" t="s">
        <v>520</v>
      </c>
      <c r="M396" s="59" t="s">
        <v>371</v>
      </c>
      <c r="N396" s="78" t="s">
        <v>308</v>
      </c>
      <c r="O396" s="12" t="s">
        <v>358</v>
      </c>
      <c r="P396" s="15" t="s">
        <v>368</v>
      </c>
      <c r="Q396" s="92"/>
      <c r="R396" s="93"/>
      <c r="S396" s="93"/>
      <c r="T396" s="93">
        <v>1</v>
      </c>
      <c r="U396" s="93"/>
      <c r="V396" s="93"/>
      <c r="W396" s="93"/>
      <c r="X396" s="93"/>
      <c r="Y396" s="75"/>
      <c r="Z396" s="69" t="s">
        <v>520</v>
      </c>
      <c r="AA396" s="59" t="s">
        <v>371</v>
      </c>
      <c r="AB396" s="78" t="s">
        <v>308</v>
      </c>
      <c r="AC396" s="12" t="s">
        <v>358</v>
      </c>
      <c r="AD396" s="15" t="s">
        <v>368</v>
      </c>
      <c r="AE396" s="84"/>
      <c r="AF396" s="84"/>
      <c r="AG396" s="84"/>
      <c r="AH396" s="84">
        <v>1</v>
      </c>
      <c r="AI396" s="84"/>
      <c r="AJ396" s="84"/>
      <c r="AK396" s="84"/>
      <c r="AL396" s="84"/>
      <c r="AM396" s="85"/>
    </row>
    <row r="397" spans="1:39" ht="12" customHeight="1">
      <c r="A397" s="10">
        <v>389</v>
      </c>
      <c r="B397" s="98" t="s">
        <v>82</v>
      </c>
      <c r="C397" s="98" t="s">
        <v>82</v>
      </c>
      <c r="D397" s="11" t="s">
        <v>51</v>
      </c>
      <c r="E397" s="11" t="s">
        <v>303</v>
      </c>
      <c r="F397" s="12" t="s">
        <v>49</v>
      </c>
      <c r="G397" s="12" t="s">
        <v>310</v>
      </c>
      <c r="H397" s="12" t="s">
        <v>306</v>
      </c>
      <c r="I397" s="103" t="s">
        <v>504</v>
      </c>
      <c r="J397" s="12" t="str">
        <f t="shared" si="20"/>
        <v>≥17h</v>
      </c>
      <c r="K397" s="12" t="s">
        <v>512</v>
      </c>
      <c r="L397" s="69" t="s">
        <v>518</v>
      </c>
      <c r="M397" s="59" t="s">
        <v>373</v>
      </c>
      <c r="N397" s="78" t="s">
        <v>308</v>
      </c>
      <c r="O397" s="12" t="s">
        <v>358</v>
      </c>
      <c r="P397" s="15" t="s">
        <v>368</v>
      </c>
      <c r="Q397" s="92"/>
      <c r="R397" s="93"/>
      <c r="S397" s="93"/>
      <c r="T397" s="93">
        <v>1</v>
      </c>
      <c r="U397" s="93"/>
      <c r="V397" s="93"/>
      <c r="W397" s="93">
        <v>1</v>
      </c>
      <c r="X397" s="93">
        <v>1</v>
      </c>
      <c r="Y397" s="75"/>
      <c r="Z397" s="69" t="s">
        <v>518</v>
      </c>
      <c r="AA397" s="59" t="s">
        <v>373</v>
      </c>
      <c r="AB397" s="78" t="s">
        <v>308</v>
      </c>
      <c r="AC397" s="12" t="s">
        <v>358</v>
      </c>
      <c r="AD397" s="15" t="s">
        <v>368</v>
      </c>
      <c r="AE397" s="84"/>
      <c r="AF397" s="84">
        <v>1</v>
      </c>
      <c r="AG397" s="84"/>
      <c r="AH397" s="84"/>
      <c r="AI397" s="84"/>
      <c r="AJ397" s="84"/>
      <c r="AK397" s="84">
        <v>1</v>
      </c>
      <c r="AL397" s="84">
        <v>1</v>
      </c>
      <c r="AM397" s="85"/>
    </row>
    <row r="398" spans="1:39" ht="12" customHeight="1">
      <c r="A398" s="10">
        <v>390</v>
      </c>
      <c r="B398" s="98" t="s">
        <v>82</v>
      </c>
      <c r="C398" s="98" t="s">
        <v>82</v>
      </c>
      <c r="D398" s="11" t="s">
        <v>52</v>
      </c>
      <c r="E398" s="11" t="s">
        <v>304</v>
      </c>
      <c r="F398" s="12" t="s">
        <v>49</v>
      </c>
      <c r="G398" s="12" t="s">
        <v>310</v>
      </c>
      <c r="H398" s="12" t="s">
        <v>306</v>
      </c>
      <c r="I398" s="103" t="s">
        <v>504</v>
      </c>
      <c r="J398" s="12" t="str">
        <f t="shared" si="20"/>
        <v>≥17h</v>
      </c>
      <c r="K398" s="12" t="s">
        <v>512</v>
      </c>
      <c r="L398" s="69" t="s">
        <v>518</v>
      </c>
      <c r="M398" s="59" t="s">
        <v>372</v>
      </c>
      <c r="N398" s="78" t="s">
        <v>308</v>
      </c>
      <c r="O398" s="12" t="s">
        <v>358</v>
      </c>
      <c r="P398" s="15" t="s">
        <v>368</v>
      </c>
      <c r="Q398" s="92"/>
      <c r="R398" s="93"/>
      <c r="S398" s="93"/>
      <c r="T398" s="93">
        <v>1</v>
      </c>
      <c r="U398" s="93"/>
      <c r="V398" s="93"/>
      <c r="W398" s="93"/>
      <c r="X398" s="93"/>
      <c r="Y398" s="75"/>
      <c r="Z398" s="69" t="s">
        <v>518</v>
      </c>
      <c r="AA398" s="59" t="s">
        <v>372</v>
      </c>
      <c r="AB398" s="78" t="s">
        <v>308</v>
      </c>
      <c r="AC398" s="12" t="s">
        <v>358</v>
      </c>
      <c r="AD398" s="15" t="s">
        <v>368</v>
      </c>
      <c r="AE398" s="84"/>
      <c r="AF398" s="84">
        <v>1</v>
      </c>
      <c r="AG398" s="84">
        <v>1</v>
      </c>
      <c r="AH398" s="84"/>
      <c r="AI398" s="84"/>
      <c r="AJ398" s="84"/>
      <c r="AK398" s="84"/>
      <c r="AL398" s="84"/>
      <c r="AM398" s="85"/>
    </row>
    <row r="399" spans="1:39" ht="12" customHeight="1">
      <c r="A399" s="10">
        <v>391</v>
      </c>
      <c r="B399" s="98" t="s">
        <v>273</v>
      </c>
      <c r="C399" s="98" t="s">
        <v>89</v>
      </c>
      <c r="D399" s="11" t="s">
        <v>51</v>
      </c>
      <c r="E399" s="11" t="s">
        <v>303</v>
      </c>
      <c r="F399" s="12" t="s">
        <v>48</v>
      </c>
      <c r="G399" s="12" t="s">
        <v>310</v>
      </c>
      <c r="H399" s="12" t="s">
        <v>306</v>
      </c>
      <c r="I399" s="103" t="s">
        <v>505</v>
      </c>
      <c r="J399" s="12" t="str">
        <f t="shared" si="20"/>
        <v>≥17h</v>
      </c>
      <c r="K399" s="12" t="s">
        <v>512</v>
      </c>
      <c r="L399" s="69" t="s">
        <v>520</v>
      </c>
      <c r="M399" s="59" t="s">
        <v>371</v>
      </c>
      <c r="N399" s="78" t="s">
        <v>308</v>
      </c>
      <c r="O399" s="12" t="s">
        <v>358</v>
      </c>
      <c r="P399" s="15" t="s">
        <v>368</v>
      </c>
      <c r="Q399" s="92"/>
      <c r="R399" s="93"/>
      <c r="S399" s="93"/>
      <c r="T399" s="93">
        <v>1</v>
      </c>
      <c r="U399" s="93"/>
      <c r="V399" s="93"/>
      <c r="W399" s="93"/>
      <c r="X399" s="93">
        <v>1</v>
      </c>
      <c r="Y399" s="75"/>
      <c r="Z399" s="69" t="s">
        <v>520</v>
      </c>
      <c r="AA399" s="59" t="s">
        <v>371</v>
      </c>
      <c r="AB399" s="78" t="s">
        <v>308</v>
      </c>
      <c r="AC399" s="12" t="s">
        <v>358</v>
      </c>
      <c r="AD399" s="15" t="s">
        <v>368</v>
      </c>
      <c r="AE399" s="84"/>
      <c r="AF399" s="84">
        <v>1</v>
      </c>
      <c r="AG399" s="84"/>
      <c r="AH399" s="84"/>
      <c r="AI399" s="84"/>
      <c r="AJ399" s="84"/>
      <c r="AK399" s="84"/>
      <c r="AL399" s="84"/>
      <c r="AM399" s="85"/>
    </row>
    <row r="400" spans="1:39" ht="12" customHeight="1">
      <c r="A400" s="10">
        <v>392</v>
      </c>
      <c r="B400" s="98" t="s">
        <v>236</v>
      </c>
      <c r="C400" s="98" t="s">
        <v>235</v>
      </c>
      <c r="D400" s="11" t="s">
        <v>52</v>
      </c>
      <c r="E400" s="11" t="s">
        <v>304</v>
      </c>
      <c r="F400" s="12" t="s">
        <v>49</v>
      </c>
      <c r="G400" s="12" t="s">
        <v>310</v>
      </c>
      <c r="H400" s="12" t="s">
        <v>306</v>
      </c>
      <c r="I400" s="103" t="s">
        <v>504</v>
      </c>
      <c r="J400" s="12" t="str">
        <f t="shared" si="20"/>
        <v>≥17h</v>
      </c>
      <c r="K400" s="12" t="s">
        <v>512</v>
      </c>
      <c r="L400" s="69" t="s">
        <v>519</v>
      </c>
      <c r="M400" s="59" t="s">
        <v>373</v>
      </c>
      <c r="N400" s="78" t="s">
        <v>367</v>
      </c>
      <c r="O400" s="12" t="s">
        <v>358</v>
      </c>
      <c r="P400" s="15" t="s">
        <v>368</v>
      </c>
      <c r="Q400" s="92"/>
      <c r="R400" s="93"/>
      <c r="S400" s="93"/>
      <c r="T400" s="93">
        <v>1</v>
      </c>
      <c r="U400" s="93"/>
      <c r="V400" s="93"/>
      <c r="W400" s="93"/>
      <c r="X400" s="93"/>
      <c r="Y400" s="75"/>
      <c r="Z400" s="69" t="s">
        <v>519</v>
      </c>
      <c r="AA400" s="59" t="s">
        <v>373</v>
      </c>
      <c r="AB400" s="78" t="s">
        <v>367</v>
      </c>
      <c r="AC400" s="12" t="s">
        <v>358</v>
      </c>
      <c r="AD400" s="15" t="s">
        <v>368</v>
      </c>
      <c r="AE400" s="84"/>
      <c r="AF400" s="84"/>
      <c r="AG400" s="84"/>
      <c r="AH400" s="84">
        <v>1</v>
      </c>
      <c r="AI400" s="84"/>
      <c r="AJ400" s="84"/>
      <c r="AK400" s="84"/>
      <c r="AL400" s="84"/>
      <c r="AM400" s="85"/>
    </row>
    <row r="401" spans="1:39" ht="12" customHeight="1">
      <c r="A401" s="10">
        <v>393</v>
      </c>
      <c r="B401" s="98" t="s">
        <v>82</v>
      </c>
      <c r="C401" s="98" t="s">
        <v>82</v>
      </c>
      <c r="D401" s="11" t="s">
        <v>51</v>
      </c>
      <c r="E401" s="11" t="s">
        <v>303</v>
      </c>
      <c r="F401" s="12" t="s">
        <v>48</v>
      </c>
      <c r="G401" s="12" t="s">
        <v>310</v>
      </c>
      <c r="H401" s="12" t="s">
        <v>306</v>
      </c>
      <c r="I401" s="11" t="s">
        <v>504</v>
      </c>
      <c r="J401" s="11" t="str">
        <f>"12-16h"</f>
        <v>12-16h</v>
      </c>
      <c r="K401" s="12" t="s">
        <v>512</v>
      </c>
      <c r="L401" s="69" t="s">
        <v>518</v>
      </c>
      <c r="M401" s="59" t="s">
        <v>373</v>
      </c>
      <c r="N401" s="78" t="s">
        <v>308</v>
      </c>
      <c r="O401" s="12" t="s">
        <v>358</v>
      </c>
      <c r="P401" s="15" t="s">
        <v>368</v>
      </c>
      <c r="Q401" s="92"/>
      <c r="R401" s="93"/>
      <c r="S401" s="93">
        <v>1</v>
      </c>
      <c r="T401" s="93"/>
      <c r="U401" s="93"/>
      <c r="V401" s="93"/>
      <c r="W401" s="93"/>
      <c r="X401" s="93"/>
      <c r="Y401" s="75"/>
      <c r="Z401" s="69" t="s">
        <v>518</v>
      </c>
      <c r="AA401" s="59" t="s">
        <v>373</v>
      </c>
      <c r="AB401" s="78" t="s">
        <v>308</v>
      </c>
      <c r="AC401" s="12" t="s">
        <v>358</v>
      </c>
      <c r="AD401" s="15" t="s">
        <v>368</v>
      </c>
      <c r="AE401" s="84">
        <v>1</v>
      </c>
      <c r="AF401" s="84"/>
      <c r="AG401" s="84"/>
      <c r="AH401" s="84"/>
      <c r="AI401" s="84"/>
      <c r="AJ401" s="84"/>
      <c r="AK401" s="84"/>
      <c r="AL401" s="84"/>
      <c r="AM401" s="85"/>
    </row>
    <row r="402" spans="1:39" ht="12" customHeight="1">
      <c r="A402" s="10">
        <v>394</v>
      </c>
      <c r="B402" s="98" t="s">
        <v>236</v>
      </c>
      <c r="C402" s="98" t="s">
        <v>235</v>
      </c>
      <c r="D402" s="11" t="s">
        <v>51</v>
      </c>
      <c r="E402" s="11" t="s">
        <v>304</v>
      </c>
      <c r="F402" s="12" t="s">
        <v>48</v>
      </c>
      <c r="G402" s="12" t="s">
        <v>310</v>
      </c>
      <c r="H402" s="12" t="s">
        <v>306</v>
      </c>
      <c r="I402" s="103" t="s">
        <v>504</v>
      </c>
      <c r="J402" s="12" t="str">
        <f>"≥17h"</f>
        <v>≥17h</v>
      </c>
      <c r="K402" s="12" t="s">
        <v>513</v>
      </c>
      <c r="L402" s="69" t="s">
        <v>519</v>
      </c>
      <c r="M402" s="59" t="s">
        <v>373</v>
      </c>
      <c r="N402" s="78" t="s">
        <v>367</v>
      </c>
      <c r="O402" s="12" t="s">
        <v>358</v>
      </c>
      <c r="P402" s="15" t="s">
        <v>368</v>
      </c>
      <c r="Q402" s="92"/>
      <c r="R402" s="93"/>
      <c r="S402" s="93"/>
      <c r="T402" s="93">
        <v>1</v>
      </c>
      <c r="U402" s="93"/>
      <c r="V402" s="93"/>
      <c r="W402" s="93"/>
      <c r="X402" s="93"/>
      <c r="Y402" s="75"/>
      <c r="Z402" s="69" t="s">
        <v>519</v>
      </c>
      <c r="AA402" s="59" t="s">
        <v>373</v>
      </c>
      <c r="AB402" s="78" t="s">
        <v>367</v>
      </c>
      <c r="AC402" s="12" t="s">
        <v>358</v>
      </c>
      <c r="AD402" s="15" t="s">
        <v>368</v>
      </c>
      <c r="AE402" s="84"/>
      <c r="AF402" s="84">
        <v>1</v>
      </c>
      <c r="AG402" s="84"/>
      <c r="AH402" s="84"/>
      <c r="AI402" s="84"/>
      <c r="AJ402" s="84"/>
      <c r="AK402" s="84"/>
      <c r="AL402" s="84"/>
      <c r="AM402" s="85"/>
    </row>
    <row r="403" spans="1:39" ht="12" customHeight="1">
      <c r="A403" s="10">
        <v>395</v>
      </c>
      <c r="B403" s="98" t="s">
        <v>92</v>
      </c>
      <c r="C403" s="98" t="s">
        <v>89</v>
      </c>
      <c r="D403" s="11" t="s">
        <v>51</v>
      </c>
      <c r="E403" s="11" t="s">
        <v>304</v>
      </c>
      <c r="F403" s="12" t="s">
        <v>50</v>
      </c>
      <c r="G403" s="12" t="s">
        <v>310</v>
      </c>
      <c r="H403" s="12" t="s">
        <v>306</v>
      </c>
      <c r="I403" s="103" t="s">
        <v>505</v>
      </c>
      <c r="J403" s="12" t="str">
        <f>"≥17h"</f>
        <v>≥17h</v>
      </c>
      <c r="K403" s="12" t="s">
        <v>513</v>
      </c>
      <c r="L403" s="69" t="s">
        <v>520</v>
      </c>
      <c r="M403" s="59" t="s">
        <v>373</v>
      </c>
      <c r="N403" s="78" t="s">
        <v>308</v>
      </c>
      <c r="O403" s="12" t="s">
        <v>358</v>
      </c>
      <c r="P403" s="15" t="s">
        <v>368</v>
      </c>
      <c r="Q403" s="92"/>
      <c r="R403" s="93"/>
      <c r="S403" s="93">
        <v>1</v>
      </c>
      <c r="T403" s="93">
        <v>1</v>
      </c>
      <c r="U403" s="93"/>
      <c r="V403" s="93"/>
      <c r="W403" s="93">
        <v>1</v>
      </c>
      <c r="X403" s="93"/>
      <c r="Y403" s="75"/>
      <c r="Z403" s="69" t="s">
        <v>520</v>
      </c>
      <c r="AA403" s="59" t="s">
        <v>373</v>
      </c>
      <c r="AB403" s="78" t="s">
        <v>308</v>
      </c>
      <c r="AC403" s="12" t="s">
        <v>358</v>
      </c>
      <c r="AD403" s="15" t="s">
        <v>368</v>
      </c>
      <c r="AE403" s="84">
        <v>1</v>
      </c>
      <c r="AF403" s="84"/>
      <c r="AG403" s="84"/>
      <c r="AH403" s="84"/>
      <c r="AI403" s="84"/>
      <c r="AJ403" s="84"/>
      <c r="AK403" s="84"/>
      <c r="AL403" s="84"/>
      <c r="AM403" s="85"/>
    </row>
    <row r="404" spans="1:39" ht="12" customHeight="1">
      <c r="A404" s="10">
        <v>396</v>
      </c>
      <c r="B404" s="98" t="s">
        <v>281</v>
      </c>
      <c r="C404" s="98" t="s">
        <v>281</v>
      </c>
      <c r="D404" s="11" t="s">
        <v>52</v>
      </c>
      <c r="E404" s="11" t="s">
        <v>303</v>
      </c>
      <c r="F404" s="12" t="s">
        <v>49</v>
      </c>
      <c r="G404" s="12" t="s">
        <v>310</v>
      </c>
      <c r="H404" s="12" t="s">
        <v>306</v>
      </c>
      <c r="I404" s="103" t="s">
        <v>505</v>
      </c>
      <c r="J404" s="11" t="str">
        <f>"12-16h"</f>
        <v>12-16h</v>
      </c>
      <c r="K404" s="12" t="s">
        <v>513</v>
      </c>
      <c r="L404" s="69" t="s">
        <v>519</v>
      </c>
      <c r="M404" s="59" t="s">
        <v>373</v>
      </c>
      <c r="N404" s="78" t="s">
        <v>308</v>
      </c>
      <c r="O404" s="12" t="s">
        <v>358</v>
      </c>
      <c r="P404" s="15" t="s">
        <v>368</v>
      </c>
      <c r="Q404" s="92"/>
      <c r="R404" s="93"/>
      <c r="S404" s="93">
        <v>1</v>
      </c>
      <c r="T404" s="93"/>
      <c r="U404" s="93"/>
      <c r="V404" s="93"/>
      <c r="W404" s="93">
        <v>1</v>
      </c>
      <c r="X404" s="93"/>
      <c r="Y404" s="75"/>
      <c r="Z404" s="69" t="s">
        <v>519</v>
      </c>
      <c r="AA404" s="59" t="s">
        <v>373</v>
      </c>
      <c r="AB404" s="78" t="s">
        <v>308</v>
      </c>
      <c r="AC404" s="12" t="s">
        <v>358</v>
      </c>
      <c r="AD404" s="15" t="s">
        <v>368</v>
      </c>
      <c r="AE404" s="84">
        <v>1</v>
      </c>
      <c r="AF404" s="84"/>
      <c r="AG404" s="84"/>
      <c r="AH404" s="84"/>
      <c r="AI404" s="84"/>
      <c r="AJ404" s="84"/>
      <c r="AK404" s="84"/>
      <c r="AL404" s="84"/>
      <c r="AM404" s="85"/>
    </row>
    <row r="405" spans="1:39" ht="12" customHeight="1">
      <c r="A405" s="10">
        <v>397</v>
      </c>
      <c r="B405" s="98" t="s">
        <v>281</v>
      </c>
      <c r="C405" s="98" t="s">
        <v>281</v>
      </c>
      <c r="D405" s="11" t="s">
        <v>25</v>
      </c>
      <c r="E405" s="11" t="s">
        <v>304</v>
      </c>
      <c r="F405" s="12" t="s">
        <v>50</v>
      </c>
      <c r="G405" s="12" t="s">
        <v>310</v>
      </c>
      <c r="H405" s="12" t="s">
        <v>306</v>
      </c>
      <c r="I405" s="11" t="s">
        <v>504</v>
      </c>
      <c r="J405" s="11" t="str">
        <f>"12-16h"</f>
        <v>12-16h</v>
      </c>
      <c r="K405" s="12" t="s">
        <v>512</v>
      </c>
      <c r="L405" s="69" t="s">
        <v>519</v>
      </c>
      <c r="M405" s="59" t="s">
        <v>373</v>
      </c>
      <c r="N405" s="78" t="s">
        <v>308</v>
      </c>
      <c r="O405" s="12" t="s">
        <v>358</v>
      </c>
      <c r="P405" s="15" t="s">
        <v>368</v>
      </c>
      <c r="Q405" s="92"/>
      <c r="R405" s="93"/>
      <c r="S405" s="93">
        <v>1</v>
      </c>
      <c r="T405" s="93"/>
      <c r="U405" s="93"/>
      <c r="V405" s="93"/>
      <c r="W405" s="93">
        <v>1</v>
      </c>
      <c r="X405" s="93"/>
      <c r="Y405" s="75"/>
      <c r="Z405" s="69" t="s">
        <v>519</v>
      </c>
      <c r="AA405" s="59" t="s">
        <v>373</v>
      </c>
      <c r="AB405" s="78" t="s">
        <v>308</v>
      </c>
      <c r="AC405" s="12" t="s">
        <v>358</v>
      </c>
      <c r="AD405" s="15" t="s">
        <v>368</v>
      </c>
      <c r="AE405" s="84"/>
      <c r="AF405" s="84">
        <v>1</v>
      </c>
      <c r="AG405" s="84"/>
      <c r="AH405" s="84"/>
      <c r="AI405" s="84"/>
      <c r="AJ405" s="84"/>
      <c r="AK405" s="84"/>
      <c r="AL405" s="84"/>
      <c r="AM405" s="85"/>
    </row>
    <row r="406" spans="1:39" ht="12" customHeight="1">
      <c r="A406" s="10">
        <v>398</v>
      </c>
      <c r="B406" s="98" t="s">
        <v>92</v>
      </c>
      <c r="C406" s="98" t="s">
        <v>89</v>
      </c>
      <c r="D406" s="11" t="s">
        <v>25</v>
      </c>
      <c r="E406" s="11" t="s">
        <v>304</v>
      </c>
      <c r="F406" s="12" t="s">
        <v>48</v>
      </c>
      <c r="G406" s="12" t="s">
        <v>310</v>
      </c>
      <c r="H406" s="12" t="s">
        <v>306</v>
      </c>
      <c r="I406" s="11" t="s">
        <v>507</v>
      </c>
      <c r="J406" s="12" t="str">
        <f>"≥17h"</f>
        <v>≥17h</v>
      </c>
      <c r="K406" s="12" t="s">
        <v>513</v>
      </c>
      <c r="L406" s="69" t="s">
        <v>520</v>
      </c>
      <c r="M406" s="59" t="s">
        <v>371</v>
      </c>
      <c r="N406" s="78" t="s">
        <v>308</v>
      </c>
      <c r="O406" s="12" t="s">
        <v>358</v>
      </c>
      <c r="P406" s="15" t="s">
        <v>368</v>
      </c>
      <c r="Q406" s="92"/>
      <c r="R406" s="93"/>
      <c r="S406" s="93"/>
      <c r="T406" s="93">
        <v>1</v>
      </c>
      <c r="U406" s="93"/>
      <c r="V406" s="93"/>
      <c r="W406" s="93"/>
      <c r="X406" s="93"/>
      <c r="Y406" s="75"/>
      <c r="Z406" s="69" t="s">
        <v>520</v>
      </c>
      <c r="AA406" s="59" t="s">
        <v>371</v>
      </c>
      <c r="AB406" s="78" t="s">
        <v>308</v>
      </c>
      <c r="AC406" s="12" t="s">
        <v>358</v>
      </c>
      <c r="AD406" s="15" t="s">
        <v>368</v>
      </c>
      <c r="AE406" s="84"/>
      <c r="AF406" s="84">
        <v>1</v>
      </c>
      <c r="AG406" s="84"/>
      <c r="AH406" s="84"/>
      <c r="AI406" s="84"/>
      <c r="AJ406" s="84"/>
      <c r="AK406" s="84"/>
      <c r="AL406" s="84"/>
      <c r="AM406" s="85"/>
    </row>
    <row r="407" spans="1:39" ht="12" customHeight="1">
      <c r="A407" s="10">
        <v>399</v>
      </c>
      <c r="B407" s="98" t="s">
        <v>236</v>
      </c>
      <c r="C407" s="98" t="s">
        <v>235</v>
      </c>
      <c r="D407" s="11" t="s">
        <v>52</v>
      </c>
      <c r="E407" s="11" t="s">
        <v>304</v>
      </c>
      <c r="F407" s="12" t="s">
        <v>48</v>
      </c>
      <c r="G407" s="12" t="s">
        <v>310</v>
      </c>
      <c r="H407" s="12" t="s">
        <v>306</v>
      </c>
      <c r="I407" s="11" t="s">
        <v>507</v>
      </c>
      <c r="J407" s="12" t="str">
        <f>"≥17h"</f>
        <v>≥17h</v>
      </c>
      <c r="K407" s="12" t="s">
        <v>513</v>
      </c>
      <c r="L407" s="69" t="s">
        <v>519</v>
      </c>
      <c r="M407" s="59" t="s">
        <v>373</v>
      </c>
      <c r="N407" s="78" t="s">
        <v>367</v>
      </c>
      <c r="O407" s="12" t="s">
        <v>358</v>
      </c>
      <c r="P407" s="15" t="s">
        <v>368</v>
      </c>
      <c r="Q407" s="92"/>
      <c r="R407" s="93"/>
      <c r="S407" s="93"/>
      <c r="T407" s="93">
        <v>1</v>
      </c>
      <c r="U407" s="93"/>
      <c r="V407" s="93"/>
      <c r="W407" s="93"/>
      <c r="X407" s="93"/>
      <c r="Y407" s="75"/>
      <c r="Z407" s="69" t="s">
        <v>519</v>
      </c>
      <c r="AA407" s="59" t="s">
        <v>373</v>
      </c>
      <c r="AB407" s="78" t="s">
        <v>367</v>
      </c>
      <c r="AC407" s="12" t="s">
        <v>358</v>
      </c>
      <c r="AD407" s="15" t="s">
        <v>368</v>
      </c>
      <c r="AE407" s="84"/>
      <c r="AF407" s="84"/>
      <c r="AG407" s="84"/>
      <c r="AH407" s="84">
        <v>1</v>
      </c>
      <c r="AI407" s="84"/>
      <c r="AJ407" s="84"/>
      <c r="AK407" s="84"/>
      <c r="AL407" s="84"/>
      <c r="AM407" s="85"/>
    </row>
    <row r="408" spans="1:39" ht="12" customHeight="1">
      <c r="A408" s="10">
        <v>400</v>
      </c>
      <c r="B408" s="98" t="s">
        <v>281</v>
      </c>
      <c r="C408" s="98" t="s">
        <v>281</v>
      </c>
      <c r="D408" s="11" t="s">
        <v>51</v>
      </c>
      <c r="E408" s="11" t="s">
        <v>304</v>
      </c>
      <c r="F408" s="12" t="s">
        <v>48</v>
      </c>
      <c r="G408" s="12" t="s">
        <v>310</v>
      </c>
      <c r="H408" s="12" t="s">
        <v>306</v>
      </c>
      <c r="I408" s="11" t="s">
        <v>504</v>
      </c>
      <c r="J408" s="11" t="str">
        <f>"12-16h"</f>
        <v>12-16h</v>
      </c>
      <c r="K408" s="12" t="s">
        <v>513</v>
      </c>
      <c r="L408" s="69" t="s">
        <v>519</v>
      </c>
      <c r="M408" s="59" t="s">
        <v>373</v>
      </c>
      <c r="N408" s="78" t="s">
        <v>308</v>
      </c>
      <c r="O408" s="12" t="s">
        <v>358</v>
      </c>
      <c r="P408" s="15" t="s">
        <v>368</v>
      </c>
      <c r="Q408" s="92"/>
      <c r="R408" s="93"/>
      <c r="S408" s="93">
        <v>1</v>
      </c>
      <c r="T408" s="93">
        <v>1</v>
      </c>
      <c r="U408" s="93"/>
      <c r="V408" s="93"/>
      <c r="W408" s="93">
        <v>1</v>
      </c>
      <c r="X408" s="93"/>
      <c r="Y408" s="75"/>
      <c r="Z408" s="69" t="s">
        <v>519</v>
      </c>
      <c r="AA408" s="59" t="s">
        <v>373</v>
      </c>
      <c r="AB408" s="78" t="s">
        <v>308</v>
      </c>
      <c r="AC408" s="12" t="s">
        <v>358</v>
      </c>
      <c r="AD408" s="15" t="s">
        <v>368</v>
      </c>
      <c r="AE408" s="84"/>
      <c r="AF408" s="84">
        <v>1</v>
      </c>
      <c r="AG408" s="84"/>
      <c r="AH408" s="84"/>
      <c r="AI408" s="84"/>
      <c r="AJ408" s="84"/>
      <c r="AK408" s="84"/>
      <c r="AL408" s="84"/>
      <c r="AM408" s="85"/>
    </row>
    <row r="409" spans="1:39" ht="12" customHeight="1">
      <c r="A409" s="10">
        <v>401</v>
      </c>
      <c r="B409" s="98" t="s">
        <v>92</v>
      </c>
      <c r="C409" s="98" t="s">
        <v>89</v>
      </c>
      <c r="D409" s="11" t="s">
        <v>52</v>
      </c>
      <c r="E409" s="11" t="s">
        <v>303</v>
      </c>
      <c r="F409" s="12" t="s">
        <v>48</v>
      </c>
      <c r="G409" s="12" t="s">
        <v>310</v>
      </c>
      <c r="H409" s="12" t="s">
        <v>306</v>
      </c>
      <c r="I409" s="103" t="s">
        <v>504</v>
      </c>
      <c r="J409" s="12" t="str">
        <f>"≥17h"</f>
        <v>≥17h</v>
      </c>
      <c r="K409" s="12" t="s">
        <v>512</v>
      </c>
      <c r="L409" s="69" t="s">
        <v>520</v>
      </c>
      <c r="M409" s="59" t="s">
        <v>373</v>
      </c>
      <c r="N409" s="78" t="s">
        <v>308</v>
      </c>
      <c r="O409" s="12" t="s">
        <v>358</v>
      </c>
      <c r="P409" s="15" t="s">
        <v>368</v>
      </c>
      <c r="Q409" s="92"/>
      <c r="R409" s="93"/>
      <c r="S409" s="93"/>
      <c r="T409" s="93">
        <v>1</v>
      </c>
      <c r="U409" s="93"/>
      <c r="V409" s="93"/>
      <c r="W409" s="93"/>
      <c r="X409" s="93"/>
      <c r="Y409" s="75"/>
      <c r="Z409" s="69" t="s">
        <v>520</v>
      </c>
      <c r="AA409" s="59" t="s">
        <v>373</v>
      </c>
      <c r="AB409" s="78" t="s">
        <v>308</v>
      </c>
      <c r="AC409" s="12" t="s">
        <v>358</v>
      </c>
      <c r="AD409" s="15" t="s">
        <v>368</v>
      </c>
      <c r="AE409" s="84"/>
      <c r="AF409" s="84"/>
      <c r="AG409" s="84"/>
      <c r="AH409" s="84">
        <v>1</v>
      </c>
      <c r="AI409" s="84"/>
      <c r="AJ409" s="84"/>
      <c r="AK409" s="84"/>
      <c r="AL409" s="84"/>
      <c r="AM409" s="85"/>
    </row>
    <row r="410" spans="1:39" ht="12" customHeight="1">
      <c r="A410" s="10">
        <v>402</v>
      </c>
      <c r="B410" s="98" t="s">
        <v>92</v>
      </c>
      <c r="C410" s="98" t="s">
        <v>89</v>
      </c>
      <c r="D410" s="11" t="s">
        <v>51</v>
      </c>
      <c r="E410" s="11" t="s">
        <v>304</v>
      </c>
      <c r="F410" s="12" t="s">
        <v>50</v>
      </c>
      <c r="G410" s="12" t="s">
        <v>310</v>
      </c>
      <c r="H410" s="12" t="s">
        <v>306</v>
      </c>
      <c r="I410" s="103" t="s">
        <v>505</v>
      </c>
      <c r="J410" s="12" t="str">
        <f>"≥17h"</f>
        <v>≥17h</v>
      </c>
      <c r="K410" s="12" t="s">
        <v>47</v>
      </c>
      <c r="L410" s="69" t="s">
        <v>520</v>
      </c>
      <c r="M410" s="59" t="s">
        <v>373</v>
      </c>
      <c r="N410" s="78" t="s">
        <v>308</v>
      </c>
      <c r="O410" s="12" t="s">
        <v>358</v>
      </c>
      <c r="P410" s="15" t="s">
        <v>368</v>
      </c>
      <c r="Q410" s="92"/>
      <c r="R410" s="93"/>
      <c r="S410" s="93">
        <v>1</v>
      </c>
      <c r="T410" s="93">
        <v>1</v>
      </c>
      <c r="U410" s="93"/>
      <c r="V410" s="93"/>
      <c r="W410" s="93"/>
      <c r="X410" s="93">
        <v>1</v>
      </c>
      <c r="Y410" s="75"/>
      <c r="Z410" s="69" t="s">
        <v>520</v>
      </c>
      <c r="AA410" s="59" t="s">
        <v>373</v>
      </c>
      <c r="AB410" s="78" t="s">
        <v>308</v>
      </c>
      <c r="AC410" s="12" t="s">
        <v>358</v>
      </c>
      <c r="AD410" s="15" t="s">
        <v>368</v>
      </c>
      <c r="AE410" s="84"/>
      <c r="AF410" s="84">
        <v>1</v>
      </c>
      <c r="AG410" s="84"/>
      <c r="AH410" s="84"/>
      <c r="AI410" s="84"/>
      <c r="AJ410" s="84"/>
      <c r="AK410" s="84"/>
      <c r="AL410" s="84"/>
      <c r="AM410" s="85"/>
    </row>
    <row r="411" spans="1:39" ht="12" customHeight="1">
      <c r="A411" s="10">
        <v>403</v>
      </c>
      <c r="B411" s="98" t="s">
        <v>82</v>
      </c>
      <c r="C411" s="98" t="s">
        <v>82</v>
      </c>
      <c r="D411" s="11" t="s">
        <v>52</v>
      </c>
      <c r="E411" s="11" t="s">
        <v>303</v>
      </c>
      <c r="F411" s="12" t="s">
        <v>49</v>
      </c>
      <c r="G411" s="12" t="s">
        <v>310</v>
      </c>
      <c r="H411" s="12" t="s">
        <v>306</v>
      </c>
      <c r="I411" s="103" t="s">
        <v>505</v>
      </c>
      <c r="J411" s="11" t="str">
        <f>"12-16h"</f>
        <v>12-16h</v>
      </c>
      <c r="K411" s="12" t="s">
        <v>512</v>
      </c>
      <c r="L411" s="69" t="s">
        <v>518</v>
      </c>
      <c r="M411" s="59" t="s">
        <v>374</v>
      </c>
      <c r="N411" s="78" t="s">
        <v>308</v>
      </c>
      <c r="O411" s="12" t="s">
        <v>358</v>
      </c>
      <c r="P411" s="15" t="s">
        <v>368</v>
      </c>
      <c r="Q411" s="92"/>
      <c r="R411" s="93"/>
      <c r="S411" s="93">
        <v>1</v>
      </c>
      <c r="T411" s="93"/>
      <c r="U411" s="93"/>
      <c r="V411" s="93"/>
      <c r="W411" s="93"/>
      <c r="X411" s="93"/>
      <c r="Y411" s="75"/>
      <c r="Z411" s="69" t="s">
        <v>518</v>
      </c>
      <c r="AA411" s="59" t="s">
        <v>374</v>
      </c>
      <c r="AB411" s="78" t="s">
        <v>308</v>
      </c>
      <c r="AC411" s="12" t="s">
        <v>358</v>
      </c>
      <c r="AD411" s="15" t="s">
        <v>368</v>
      </c>
      <c r="AE411" s="84"/>
      <c r="AF411" s="84">
        <v>1</v>
      </c>
      <c r="AG411" s="84"/>
      <c r="AH411" s="84"/>
      <c r="AI411" s="84"/>
      <c r="AJ411" s="84"/>
      <c r="AK411" s="84"/>
      <c r="AL411" s="84"/>
      <c r="AM411" s="85"/>
    </row>
    <row r="412" spans="1:39" ht="12" customHeight="1">
      <c r="A412" s="10">
        <v>404</v>
      </c>
      <c r="B412" s="98" t="s">
        <v>243</v>
      </c>
      <c r="C412" s="98" t="s">
        <v>85</v>
      </c>
      <c r="D412" s="11" t="s">
        <v>51</v>
      </c>
      <c r="E412" s="11" t="s">
        <v>303</v>
      </c>
      <c r="F412" s="12" t="s">
        <v>50</v>
      </c>
      <c r="G412" s="12" t="s">
        <v>310</v>
      </c>
      <c r="H412" s="12" t="s">
        <v>306</v>
      </c>
      <c r="I412" s="11" t="s">
        <v>507</v>
      </c>
      <c r="J412" s="12" t="str">
        <f>"≥17h"</f>
        <v>≥17h</v>
      </c>
      <c r="K412" s="12" t="s">
        <v>47</v>
      </c>
      <c r="L412" s="69" t="s">
        <v>518</v>
      </c>
      <c r="M412" s="59" t="s">
        <v>371</v>
      </c>
      <c r="N412" s="78" t="s">
        <v>308</v>
      </c>
      <c r="O412" s="12" t="s">
        <v>358</v>
      </c>
      <c r="P412" s="15" t="s">
        <v>368</v>
      </c>
      <c r="Q412" s="92"/>
      <c r="R412" s="93"/>
      <c r="S412" s="93">
        <v>1</v>
      </c>
      <c r="T412" s="93"/>
      <c r="U412" s="93"/>
      <c r="V412" s="93"/>
      <c r="W412" s="93"/>
      <c r="X412" s="93"/>
      <c r="Y412" s="75"/>
      <c r="Z412" s="69" t="s">
        <v>518</v>
      </c>
      <c r="AA412" s="59" t="s">
        <v>371</v>
      </c>
      <c r="AB412" s="78" t="s">
        <v>308</v>
      </c>
      <c r="AC412" s="12" t="s">
        <v>358</v>
      </c>
      <c r="AD412" s="15" t="s">
        <v>368</v>
      </c>
      <c r="AE412" s="84"/>
      <c r="AF412" s="84"/>
      <c r="AG412" s="84"/>
      <c r="AH412" s="84"/>
      <c r="AI412" s="84"/>
      <c r="AJ412" s="84"/>
      <c r="AK412" s="84"/>
      <c r="AL412" s="84"/>
      <c r="AM412" s="85">
        <v>1</v>
      </c>
    </row>
    <row r="413" spans="1:39" ht="12" customHeight="1">
      <c r="A413" s="10">
        <v>405</v>
      </c>
      <c r="B413" s="98" t="s">
        <v>281</v>
      </c>
      <c r="C413" s="98" t="s">
        <v>281</v>
      </c>
      <c r="D413" s="11" t="s">
        <v>25</v>
      </c>
      <c r="E413" s="11" t="s">
        <v>304</v>
      </c>
      <c r="F413" s="12" t="s">
        <v>48</v>
      </c>
      <c r="G413" s="12" t="s">
        <v>310</v>
      </c>
      <c r="H413" s="12" t="s">
        <v>306</v>
      </c>
      <c r="I413" s="103" t="s">
        <v>505</v>
      </c>
      <c r="J413" s="11" t="str">
        <f>"12-16h"</f>
        <v>12-16h</v>
      </c>
      <c r="K413" s="12" t="s">
        <v>513</v>
      </c>
      <c r="L413" s="69" t="s">
        <v>519</v>
      </c>
      <c r="M413" s="59" t="s">
        <v>373</v>
      </c>
      <c r="N413" s="78" t="s">
        <v>308</v>
      </c>
      <c r="O413" s="12" t="s">
        <v>358</v>
      </c>
      <c r="P413" s="15" t="s">
        <v>368</v>
      </c>
      <c r="Q413" s="92"/>
      <c r="R413" s="93"/>
      <c r="S413" s="93">
        <v>1</v>
      </c>
      <c r="T413" s="93">
        <v>1</v>
      </c>
      <c r="U413" s="93"/>
      <c r="V413" s="93"/>
      <c r="W413" s="93">
        <v>1</v>
      </c>
      <c r="X413" s="93"/>
      <c r="Y413" s="75"/>
      <c r="Z413" s="69" t="s">
        <v>519</v>
      </c>
      <c r="AA413" s="59" t="s">
        <v>373</v>
      </c>
      <c r="AB413" s="78" t="s">
        <v>308</v>
      </c>
      <c r="AC413" s="12" t="s">
        <v>358</v>
      </c>
      <c r="AD413" s="15" t="s">
        <v>368</v>
      </c>
      <c r="AE413" s="84"/>
      <c r="AF413" s="84">
        <v>1</v>
      </c>
      <c r="AG413" s="84"/>
      <c r="AH413" s="84"/>
      <c r="AI413" s="84"/>
      <c r="AJ413" s="84"/>
      <c r="AK413" s="84"/>
      <c r="AL413" s="84"/>
      <c r="AM413" s="85"/>
    </row>
    <row r="414" spans="1:39" ht="12" customHeight="1">
      <c r="A414" s="10">
        <v>406</v>
      </c>
      <c r="B414" s="98" t="s">
        <v>281</v>
      </c>
      <c r="C414" s="98" t="s">
        <v>281</v>
      </c>
      <c r="D414" s="11" t="s">
        <v>52</v>
      </c>
      <c r="E414" s="11" t="s">
        <v>304</v>
      </c>
      <c r="F414" s="12" t="s">
        <v>50</v>
      </c>
      <c r="G414" s="12" t="s">
        <v>310</v>
      </c>
      <c r="H414" s="12" t="s">
        <v>306</v>
      </c>
      <c r="I414" s="11" t="s">
        <v>504</v>
      </c>
      <c r="J414" s="12" t="str">
        <f>"≥17h"</f>
        <v>≥17h</v>
      </c>
      <c r="K414" s="12" t="s">
        <v>47</v>
      </c>
      <c r="L414" s="69" t="s">
        <v>519</v>
      </c>
      <c r="M414" s="59" t="s">
        <v>373</v>
      </c>
      <c r="N414" s="78" t="s">
        <v>308</v>
      </c>
      <c r="O414" s="12" t="s">
        <v>358</v>
      </c>
      <c r="P414" s="15" t="s">
        <v>368</v>
      </c>
      <c r="Q414" s="92"/>
      <c r="R414" s="93">
        <v>1</v>
      </c>
      <c r="S414" s="93">
        <v>1</v>
      </c>
      <c r="T414" s="93">
        <v>1</v>
      </c>
      <c r="U414" s="93"/>
      <c r="V414" s="93"/>
      <c r="W414" s="93">
        <v>1</v>
      </c>
      <c r="X414" s="93"/>
      <c r="Y414" s="75"/>
      <c r="Z414" s="69" t="s">
        <v>519</v>
      </c>
      <c r="AA414" s="59" t="s">
        <v>373</v>
      </c>
      <c r="AB414" s="78" t="s">
        <v>308</v>
      </c>
      <c r="AC414" s="12" t="s">
        <v>358</v>
      </c>
      <c r="AD414" s="15" t="s">
        <v>368</v>
      </c>
      <c r="AE414" s="84"/>
      <c r="AF414" s="84">
        <v>1</v>
      </c>
      <c r="AG414" s="84"/>
      <c r="AH414" s="84"/>
      <c r="AI414" s="84"/>
      <c r="AJ414" s="84"/>
      <c r="AK414" s="84"/>
      <c r="AL414" s="84"/>
      <c r="AM414" s="85"/>
    </row>
    <row r="415" spans="1:39" ht="12" customHeight="1">
      <c r="A415" s="10">
        <v>407</v>
      </c>
      <c r="B415" s="98" t="s">
        <v>92</v>
      </c>
      <c r="C415" s="98" t="s">
        <v>89</v>
      </c>
      <c r="D415" s="11" t="s">
        <v>25</v>
      </c>
      <c r="E415" s="11" t="s">
        <v>303</v>
      </c>
      <c r="F415" s="12" t="s">
        <v>48</v>
      </c>
      <c r="G415" s="12" t="s">
        <v>310</v>
      </c>
      <c r="H415" s="12" t="s">
        <v>306</v>
      </c>
      <c r="I415" s="103" t="s">
        <v>504</v>
      </c>
      <c r="J415" s="12" t="str">
        <f>"≥17h"</f>
        <v>≥17h</v>
      </c>
      <c r="K415" s="12" t="s">
        <v>47</v>
      </c>
      <c r="L415" s="69" t="s">
        <v>520</v>
      </c>
      <c r="M415" s="59" t="s">
        <v>371</v>
      </c>
      <c r="N415" s="78" t="s">
        <v>308</v>
      </c>
      <c r="O415" s="12" t="s">
        <v>358</v>
      </c>
      <c r="P415" s="15" t="s">
        <v>368</v>
      </c>
      <c r="Q415" s="92"/>
      <c r="R415" s="93"/>
      <c r="S415" s="93"/>
      <c r="T415" s="93">
        <v>1</v>
      </c>
      <c r="U415" s="93"/>
      <c r="V415" s="93"/>
      <c r="W415" s="93">
        <v>1</v>
      </c>
      <c r="X415" s="93"/>
      <c r="Y415" s="75"/>
      <c r="Z415" s="69" t="s">
        <v>520</v>
      </c>
      <c r="AA415" s="59" t="s">
        <v>371</v>
      </c>
      <c r="AB415" s="78" t="s">
        <v>308</v>
      </c>
      <c r="AC415" s="12" t="s">
        <v>358</v>
      </c>
      <c r="AD415" s="15" t="s">
        <v>368</v>
      </c>
      <c r="AE415" s="84"/>
      <c r="AF415" s="84"/>
      <c r="AG415" s="84"/>
      <c r="AH415" s="84"/>
      <c r="AI415" s="84"/>
      <c r="AJ415" s="84"/>
      <c r="AK415" s="84">
        <v>1</v>
      </c>
      <c r="AL415" s="84"/>
      <c r="AM415" s="85"/>
    </row>
    <row r="416" spans="1:39" ht="12" customHeight="1">
      <c r="A416" s="10">
        <v>408</v>
      </c>
      <c r="B416" s="98" t="s">
        <v>243</v>
      </c>
      <c r="C416" s="98" t="s">
        <v>85</v>
      </c>
      <c r="D416" s="11" t="s">
        <v>52</v>
      </c>
      <c r="E416" s="11" t="s">
        <v>304</v>
      </c>
      <c r="F416" s="12" t="s">
        <v>49</v>
      </c>
      <c r="G416" s="12" t="s">
        <v>310</v>
      </c>
      <c r="H416" s="12" t="s">
        <v>306</v>
      </c>
      <c r="I416" s="103" t="s">
        <v>505</v>
      </c>
      <c r="J416" s="12" t="str">
        <f>"≥17h"</f>
        <v>≥17h</v>
      </c>
      <c r="K416" s="12" t="s">
        <v>47</v>
      </c>
      <c r="L416" s="69" t="s">
        <v>518</v>
      </c>
      <c r="M416" s="59" t="s">
        <v>371</v>
      </c>
      <c r="N416" s="78" t="s">
        <v>308</v>
      </c>
      <c r="O416" s="12" t="s">
        <v>358</v>
      </c>
      <c r="P416" s="15" t="s">
        <v>368</v>
      </c>
      <c r="Q416" s="92"/>
      <c r="R416" s="93"/>
      <c r="S416" s="93"/>
      <c r="T416" s="93">
        <v>1</v>
      </c>
      <c r="U416" s="93"/>
      <c r="V416" s="93"/>
      <c r="W416" s="93">
        <v>1</v>
      </c>
      <c r="X416" s="93">
        <v>1</v>
      </c>
      <c r="Y416" s="75"/>
      <c r="Z416" s="69" t="s">
        <v>518</v>
      </c>
      <c r="AA416" s="59" t="s">
        <v>371</v>
      </c>
      <c r="AB416" s="78" t="s">
        <v>308</v>
      </c>
      <c r="AC416" s="12" t="s">
        <v>358</v>
      </c>
      <c r="AD416" s="15" t="s">
        <v>368</v>
      </c>
      <c r="AE416" s="84"/>
      <c r="AF416" s="84"/>
      <c r="AG416" s="84">
        <v>1</v>
      </c>
      <c r="AH416" s="84"/>
      <c r="AI416" s="84"/>
      <c r="AJ416" s="84"/>
      <c r="AK416" s="84"/>
      <c r="AL416" s="84"/>
      <c r="AM416" s="85"/>
    </row>
    <row r="417" spans="1:39" ht="12" customHeight="1">
      <c r="A417" s="10">
        <v>409</v>
      </c>
      <c r="B417" s="98" t="s">
        <v>82</v>
      </c>
      <c r="C417" s="98" t="s">
        <v>82</v>
      </c>
      <c r="D417" s="11" t="s">
        <v>51</v>
      </c>
      <c r="E417" s="11" t="s">
        <v>304</v>
      </c>
      <c r="F417" s="12" t="s">
        <v>50</v>
      </c>
      <c r="G417" s="12" t="s">
        <v>310</v>
      </c>
      <c r="H417" s="12" t="s">
        <v>306</v>
      </c>
      <c r="I417" s="103" t="s">
        <v>504</v>
      </c>
      <c r="J417" s="11" t="str">
        <f>"12-16h"</f>
        <v>12-16h</v>
      </c>
      <c r="K417" s="12" t="s">
        <v>513</v>
      </c>
      <c r="L417" s="69" t="s">
        <v>518</v>
      </c>
      <c r="M417" s="59" t="s">
        <v>373</v>
      </c>
      <c r="N417" s="78" t="s">
        <v>308</v>
      </c>
      <c r="O417" s="12" t="s">
        <v>358</v>
      </c>
      <c r="P417" s="15" t="s">
        <v>368</v>
      </c>
      <c r="Q417" s="92">
        <v>1</v>
      </c>
      <c r="R417" s="93"/>
      <c r="S417" s="93"/>
      <c r="T417" s="93"/>
      <c r="U417" s="93"/>
      <c r="V417" s="93"/>
      <c r="W417" s="93"/>
      <c r="X417" s="93"/>
      <c r="Y417" s="75"/>
      <c r="Z417" s="69" t="s">
        <v>518</v>
      </c>
      <c r="AA417" s="59" t="s">
        <v>373</v>
      </c>
      <c r="AB417" s="78" t="s">
        <v>308</v>
      </c>
      <c r="AC417" s="12" t="s">
        <v>358</v>
      </c>
      <c r="AD417" s="15" t="s">
        <v>368</v>
      </c>
      <c r="AE417" s="84"/>
      <c r="AF417" s="84">
        <v>1</v>
      </c>
      <c r="AG417" s="84"/>
      <c r="AH417" s="84"/>
      <c r="AI417" s="84"/>
      <c r="AJ417" s="84"/>
      <c r="AK417" s="84"/>
      <c r="AL417" s="84"/>
      <c r="AM417" s="85"/>
    </row>
    <row r="418" spans="1:39" ht="12" customHeight="1">
      <c r="A418" s="10">
        <v>410</v>
      </c>
      <c r="B418" s="98" t="s">
        <v>238</v>
      </c>
      <c r="C418" s="98" t="s">
        <v>238</v>
      </c>
      <c r="D418" s="11" t="s">
        <v>52</v>
      </c>
      <c r="E418" s="11" t="s">
        <v>304</v>
      </c>
      <c r="F418" s="12" t="s">
        <v>49</v>
      </c>
      <c r="G418" s="12" t="s">
        <v>310</v>
      </c>
      <c r="H418" s="12" t="s">
        <v>306</v>
      </c>
      <c r="I418" s="103" t="s">
        <v>505</v>
      </c>
      <c r="J418" s="12" t="str">
        <f>"≥17h"</f>
        <v>≥17h</v>
      </c>
      <c r="K418" s="12" t="s">
        <v>512</v>
      </c>
      <c r="L418" s="69" t="s">
        <v>519</v>
      </c>
      <c r="M418" s="59" t="s">
        <v>372</v>
      </c>
      <c r="N418" s="78" t="s">
        <v>308</v>
      </c>
      <c r="O418" s="12" t="s">
        <v>358</v>
      </c>
      <c r="P418" s="15" t="s">
        <v>368</v>
      </c>
      <c r="Q418" s="92"/>
      <c r="R418" s="93"/>
      <c r="S418" s="93"/>
      <c r="T418" s="93">
        <v>1</v>
      </c>
      <c r="U418" s="93"/>
      <c r="V418" s="93"/>
      <c r="W418" s="93"/>
      <c r="X418" s="93"/>
      <c r="Y418" s="75"/>
      <c r="Z418" s="69" t="s">
        <v>519</v>
      </c>
      <c r="AA418" s="59" t="s">
        <v>372</v>
      </c>
      <c r="AB418" s="78" t="s">
        <v>308</v>
      </c>
      <c r="AC418" s="12" t="s">
        <v>358</v>
      </c>
      <c r="AD418" s="15" t="s">
        <v>368</v>
      </c>
      <c r="AE418" s="84"/>
      <c r="AF418" s="84"/>
      <c r="AG418" s="84"/>
      <c r="AH418" s="84">
        <v>1</v>
      </c>
      <c r="AI418" s="84">
        <v>1</v>
      </c>
      <c r="AJ418" s="84"/>
      <c r="AK418" s="84"/>
      <c r="AL418" s="84"/>
      <c r="AM418" s="85"/>
    </row>
    <row r="419" spans="1:39" ht="12" customHeight="1">
      <c r="A419" s="10">
        <v>411</v>
      </c>
      <c r="B419" s="98" t="s">
        <v>82</v>
      </c>
      <c r="C419" s="98" t="s">
        <v>82</v>
      </c>
      <c r="D419" s="11" t="s">
        <v>52</v>
      </c>
      <c r="E419" s="11" t="s">
        <v>304</v>
      </c>
      <c r="F419" s="12" t="s">
        <v>49</v>
      </c>
      <c r="G419" s="12" t="s">
        <v>310</v>
      </c>
      <c r="H419" s="12" t="s">
        <v>306</v>
      </c>
      <c r="I419" s="103" t="s">
        <v>504</v>
      </c>
      <c r="J419" s="11" t="str">
        <f>"12-16h"</f>
        <v>12-16h</v>
      </c>
      <c r="K419" s="12" t="s">
        <v>47</v>
      </c>
      <c r="L419" s="69" t="s">
        <v>518</v>
      </c>
      <c r="M419" s="59" t="s">
        <v>373</v>
      </c>
      <c r="N419" s="78" t="s">
        <v>308</v>
      </c>
      <c r="O419" s="12" t="s">
        <v>358</v>
      </c>
      <c r="P419" s="15" t="s">
        <v>368</v>
      </c>
      <c r="Q419" s="92">
        <v>1</v>
      </c>
      <c r="R419" s="93"/>
      <c r="S419" s="93"/>
      <c r="T419" s="93"/>
      <c r="U419" s="93"/>
      <c r="V419" s="93"/>
      <c r="W419" s="93"/>
      <c r="X419" s="93"/>
      <c r="Y419" s="75"/>
      <c r="Z419" s="69" t="s">
        <v>518</v>
      </c>
      <c r="AA419" s="59" t="s">
        <v>373</v>
      </c>
      <c r="AB419" s="78" t="s">
        <v>308</v>
      </c>
      <c r="AC419" s="12" t="s">
        <v>358</v>
      </c>
      <c r="AD419" s="15" t="s">
        <v>368</v>
      </c>
      <c r="AE419" s="84"/>
      <c r="AF419" s="84">
        <v>1</v>
      </c>
      <c r="AG419" s="84"/>
      <c r="AH419" s="84"/>
      <c r="AI419" s="84"/>
      <c r="AJ419" s="84"/>
      <c r="AK419" s="84"/>
      <c r="AL419" s="84"/>
      <c r="AM419" s="85"/>
    </row>
    <row r="420" spans="1:39" ht="12" customHeight="1">
      <c r="A420" s="10">
        <v>412</v>
      </c>
      <c r="B420" s="98" t="s">
        <v>131</v>
      </c>
      <c r="C420" s="98" t="s">
        <v>131</v>
      </c>
      <c r="D420" s="11" t="s">
        <v>51</v>
      </c>
      <c r="E420" s="11" t="s">
        <v>304</v>
      </c>
      <c r="F420" s="12" t="s">
        <v>48</v>
      </c>
      <c r="G420" s="12" t="s">
        <v>310</v>
      </c>
      <c r="H420" s="12" t="s">
        <v>306</v>
      </c>
      <c r="I420" s="11" t="s">
        <v>504</v>
      </c>
      <c r="J420" s="12" t="str">
        <f>"≥17h"</f>
        <v>≥17h</v>
      </c>
      <c r="K420" s="12" t="s">
        <v>47</v>
      </c>
      <c r="L420" s="69" t="s">
        <v>519</v>
      </c>
      <c r="M420" s="59" t="s">
        <v>373</v>
      </c>
      <c r="N420" s="78" t="s">
        <v>308</v>
      </c>
      <c r="O420" s="12" t="s">
        <v>358</v>
      </c>
      <c r="P420" s="15" t="s">
        <v>368</v>
      </c>
      <c r="Q420" s="92"/>
      <c r="R420" s="93"/>
      <c r="S420" s="93">
        <v>1</v>
      </c>
      <c r="T420" s="93">
        <v>1</v>
      </c>
      <c r="U420" s="93"/>
      <c r="V420" s="93"/>
      <c r="W420" s="93">
        <v>1</v>
      </c>
      <c r="X420" s="93"/>
      <c r="Y420" s="75"/>
      <c r="Z420" s="69" t="s">
        <v>519</v>
      </c>
      <c r="AA420" s="59" t="s">
        <v>373</v>
      </c>
      <c r="AB420" s="78" t="s">
        <v>308</v>
      </c>
      <c r="AC420" s="12" t="s">
        <v>358</v>
      </c>
      <c r="AD420" s="15" t="s">
        <v>368</v>
      </c>
      <c r="AE420" s="84"/>
      <c r="AF420" s="84">
        <v>1</v>
      </c>
      <c r="AG420" s="84"/>
      <c r="AH420" s="84"/>
      <c r="AI420" s="84"/>
      <c r="AJ420" s="84"/>
      <c r="AK420" s="84"/>
      <c r="AL420" s="84"/>
      <c r="AM420" s="85"/>
    </row>
    <row r="421" spans="1:39" ht="12" customHeight="1">
      <c r="A421" s="10">
        <v>413</v>
      </c>
      <c r="B421" s="98" t="s">
        <v>281</v>
      </c>
      <c r="C421" s="98" t="s">
        <v>281</v>
      </c>
      <c r="D421" s="11" t="s">
        <v>52</v>
      </c>
      <c r="E421" s="11" t="s">
        <v>303</v>
      </c>
      <c r="F421" s="12" t="s">
        <v>48</v>
      </c>
      <c r="G421" s="12" t="s">
        <v>310</v>
      </c>
      <c r="H421" s="12" t="s">
        <v>306</v>
      </c>
      <c r="I421" s="11" t="s">
        <v>504</v>
      </c>
      <c r="J421" s="11" t="str">
        <f>"12-16h"</f>
        <v>12-16h</v>
      </c>
      <c r="K421" s="12" t="s">
        <v>513</v>
      </c>
      <c r="L421" s="69" t="s">
        <v>519</v>
      </c>
      <c r="M421" s="59" t="s">
        <v>373</v>
      </c>
      <c r="N421" s="78" t="s">
        <v>308</v>
      </c>
      <c r="O421" s="12" t="s">
        <v>358</v>
      </c>
      <c r="P421" s="15" t="s">
        <v>368</v>
      </c>
      <c r="Q421" s="92"/>
      <c r="R421" s="93"/>
      <c r="S421" s="93"/>
      <c r="T421" s="93">
        <v>1</v>
      </c>
      <c r="U421" s="93"/>
      <c r="V421" s="93"/>
      <c r="W421" s="93">
        <v>1</v>
      </c>
      <c r="X421" s="93"/>
      <c r="Y421" s="75"/>
      <c r="Z421" s="69" t="s">
        <v>519</v>
      </c>
      <c r="AA421" s="59" t="s">
        <v>373</v>
      </c>
      <c r="AB421" s="78" t="s">
        <v>308</v>
      </c>
      <c r="AC421" s="12" t="s">
        <v>358</v>
      </c>
      <c r="AD421" s="15" t="s">
        <v>368</v>
      </c>
      <c r="AE421" s="84"/>
      <c r="AF421" s="84">
        <v>1</v>
      </c>
      <c r="AG421" s="84"/>
      <c r="AH421" s="84"/>
      <c r="AI421" s="84"/>
      <c r="AJ421" s="84"/>
      <c r="AK421" s="84"/>
      <c r="AL421" s="84"/>
      <c r="AM421" s="85"/>
    </row>
    <row r="422" spans="1:39" ht="12" customHeight="1">
      <c r="A422" s="10">
        <v>414</v>
      </c>
      <c r="B422" s="98" t="s">
        <v>281</v>
      </c>
      <c r="C422" s="98" t="s">
        <v>281</v>
      </c>
      <c r="D422" s="11" t="s">
        <v>25</v>
      </c>
      <c r="E422" s="11" t="s">
        <v>304</v>
      </c>
      <c r="F422" s="12" t="s">
        <v>48</v>
      </c>
      <c r="G422" s="12" t="s">
        <v>310</v>
      </c>
      <c r="H422" s="12" t="s">
        <v>306</v>
      </c>
      <c r="I422" s="103" t="s">
        <v>504</v>
      </c>
      <c r="J422" s="11" t="str">
        <f>"12-16h"</f>
        <v>12-16h</v>
      </c>
      <c r="K422" s="12" t="s">
        <v>512</v>
      </c>
      <c r="L422" s="69" t="s">
        <v>519</v>
      </c>
      <c r="M422" s="59" t="s">
        <v>373</v>
      </c>
      <c r="N422" s="78" t="s">
        <v>308</v>
      </c>
      <c r="O422" s="12" t="s">
        <v>358</v>
      </c>
      <c r="P422" s="15" t="s">
        <v>368</v>
      </c>
      <c r="Q422" s="92"/>
      <c r="R422" s="93"/>
      <c r="S422" s="93"/>
      <c r="T422" s="93">
        <v>1</v>
      </c>
      <c r="U422" s="93"/>
      <c r="V422" s="93"/>
      <c r="W422" s="93">
        <v>1</v>
      </c>
      <c r="X422" s="93"/>
      <c r="Y422" s="75">
        <v>1</v>
      </c>
      <c r="Z422" s="69" t="s">
        <v>519</v>
      </c>
      <c r="AA422" s="59" t="s">
        <v>373</v>
      </c>
      <c r="AB422" s="78" t="s">
        <v>308</v>
      </c>
      <c r="AC422" s="12" t="s">
        <v>358</v>
      </c>
      <c r="AD422" s="15" t="s">
        <v>368</v>
      </c>
      <c r="AE422" s="84"/>
      <c r="AF422" s="84">
        <v>1</v>
      </c>
      <c r="AG422" s="84"/>
      <c r="AH422" s="84"/>
      <c r="AI422" s="84"/>
      <c r="AJ422" s="84"/>
      <c r="AK422" s="84"/>
      <c r="AL422" s="84"/>
      <c r="AM422" s="85"/>
    </row>
    <row r="423" spans="1:39" ht="12" customHeight="1">
      <c r="A423" s="10">
        <v>415</v>
      </c>
      <c r="B423" s="98" t="s">
        <v>131</v>
      </c>
      <c r="C423" s="98" t="s">
        <v>131</v>
      </c>
      <c r="D423" s="11" t="s">
        <v>52</v>
      </c>
      <c r="E423" s="11" t="s">
        <v>304</v>
      </c>
      <c r="F423" s="12" t="s">
        <v>49</v>
      </c>
      <c r="G423" s="12" t="s">
        <v>310</v>
      </c>
      <c r="H423" s="12" t="s">
        <v>306</v>
      </c>
      <c r="I423" s="103" t="s">
        <v>504</v>
      </c>
      <c r="J423" s="12" t="str">
        <f>"≥17h"</f>
        <v>≥17h</v>
      </c>
      <c r="K423" s="12" t="s">
        <v>47</v>
      </c>
      <c r="L423" s="69" t="s">
        <v>519</v>
      </c>
      <c r="M423" s="59" t="s">
        <v>373</v>
      </c>
      <c r="N423" s="78" t="s">
        <v>308</v>
      </c>
      <c r="O423" s="12" t="s">
        <v>358</v>
      </c>
      <c r="P423" s="15" t="s">
        <v>368</v>
      </c>
      <c r="Q423" s="92"/>
      <c r="R423" s="93"/>
      <c r="S423" s="93"/>
      <c r="T423" s="93">
        <v>1</v>
      </c>
      <c r="U423" s="93"/>
      <c r="V423" s="93"/>
      <c r="W423" s="93">
        <v>1</v>
      </c>
      <c r="X423" s="93"/>
      <c r="Y423" s="75"/>
      <c r="Z423" s="69" t="s">
        <v>519</v>
      </c>
      <c r="AA423" s="59" t="s">
        <v>373</v>
      </c>
      <c r="AB423" s="78" t="s">
        <v>308</v>
      </c>
      <c r="AC423" s="12" t="s">
        <v>358</v>
      </c>
      <c r="AD423" s="15" t="s">
        <v>368</v>
      </c>
      <c r="AE423" s="84">
        <v>1</v>
      </c>
      <c r="AF423" s="84"/>
      <c r="AG423" s="84"/>
      <c r="AH423" s="84"/>
      <c r="AI423" s="84"/>
      <c r="AJ423" s="84"/>
      <c r="AK423" s="84"/>
      <c r="AL423" s="84"/>
      <c r="AM423" s="85">
        <v>1</v>
      </c>
    </row>
    <row r="424" spans="1:39" ht="12" customHeight="1">
      <c r="A424" s="10">
        <v>416</v>
      </c>
      <c r="B424" s="98" t="s">
        <v>238</v>
      </c>
      <c r="C424" s="98" t="s">
        <v>238</v>
      </c>
      <c r="D424" s="11" t="s">
        <v>51</v>
      </c>
      <c r="E424" s="11" t="s">
        <v>304</v>
      </c>
      <c r="F424" s="12" t="s">
        <v>48</v>
      </c>
      <c r="G424" s="12" t="s">
        <v>310</v>
      </c>
      <c r="H424" s="12" t="s">
        <v>306</v>
      </c>
      <c r="I424" s="11" t="s">
        <v>504</v>
      </c>
      <c r="J424" s="12" t="str">
        <f>"≥17h"</f>
        <v>≥17h</v>
      </c>
      <c r="K424" s="12" t="s">
        <v>513</v>
      </c>
      <c r="L424" s="69" t="s">
        <v>519</v>
      </c>
      <c r="M424" s="59" t="s">
        <v>373</v>
      </c>
      <c r="N424" s="78" t="s">
        <v>308</v>
      </c>
      <c r="O424" s="12" t="s">
        <v>358</v>
      </c>
      <c r="P424" s="15" t="s">
        <v>368</v>
      </c>
      <c r="Q424" s="92"/>
      <c r="R424" s="93"/>
      <c r="S424" s="93"/>
      <c r="T424" s="93">
        <v>1</v>
      </c>
      <c r="U424" s="93"/>
      <c r="V424" s="93"/>
      <c r="W424" s="93"/>
      <c r="X424" s="93"/>
      <c r="Y424" s="75"/>
      <c r="Z424" s="69" t="s">
        <v>519</v>
      </c>
      <c r="AA424" s="59" t="s">
        <v>373</v>
      </c>
      <c r="AB424" s="78" t="s">
        <v>308</v>
      </c>
      <c r="AC424" s="12" t="s">
        <v>358</v>
      </c>
      <c r="AD424" s="15" t="s">
        <v>368</v>
      </c>
      <c r="AE424" s="84"/>
      <c r="AF424" s="84"/>
      <c r="AG424" s="84"/>
      <c r="AH424" s="84"/>
      <c r="AI424" s="84"/>
      <c r="AJ424" s="84"/>
      <c r="AK424" s="84"/>
      <c r="AL424" s="84"/>
      <c r="AM424" s="85">
        <v>1</v>
      </c>
    </row>
    <row r="425" spans="1:39" ht="12" customHeight="1">
      <c r="A425" s="10">
        <v>417</v>
      </c>
      <c r="B425" s="98" t="s">
        <v>281</v>
      </c>
      <c r="C425" s="98" t="s">
        <v>281</v>
      </c>
      <c r="D425" s="11" t="s">
        <v>25</v>
      </c>
      <c r="E425" s="11" t="s">
        <v>303</v>
      </c>
      <c r="F425" s="12" t="s">
        <v>49</v>
      </c>
      <c r="G425" s="12" t="s">
        <v>310</v>
      </c>
      <c r="H425" s="12" t="s">
        <v>306</v>
      </c>
      <c r="I425" s="103" t="s">
        <v>505</v>
      </c>
      <c r="J425" s="12" t="str">
        <f>"≥17h"</f>
        <v>≥17h</v>
      </c>
      <c r="K425" s="12" t="s">
        <v>512</v>
      </c>
      <c r="L425" s="69" t="s">
        <v>519</v>
      </c>
      <c r="M425" s="59" t="s">
        <v>373</v>
      </c>
      <c r="N425" s="78" t="s">
        <v>308</v>
      </c>
      <c r="O425" s="12" t="s">
        <v>358</v>
      </c>
      <c r="P425" s="15" t="s">
        <v>368</v>
      </c>
      <c r="Q425" s="92"/>
      <c r="R425" s="93"/>
      <c r="S425" s="93"/>
      <c r="T425" s="93"/>
      <c r="U425" s="93"/>
      <c r="V425" s="93"/>
      <c r="W425" s="93">
        <v>1</v>
      </c>
      <c r="X425" s="93"/>
      <c r="Y425" s="75"/>
      <c r="Z425" s="69" t="s">
        <v>519</v>
      </c>
      <c r="AA425" s="59" t="s">
        <v>373</v>
      </c>
      <c r="AB425" s="78" t="s">
        <v>308</v>
      </c>
      <c r="AC425" s="12" t="s">
        <v>358</v>
      </c>
      <c r="AD425" s="15" t="s">
        <v>368</v>
      </c>
      <c r="AE425" s="84"/>
      <c r="AF425" s="84">
        <v>1</v>
      </c>
      <c r="AG425" s="84"/>
      <c r="AH425" s="84"/>
      <c r="AI425" s="84"/>
      <c r="AJ425" s="84"/>
      <c r="AK425" s="84"/>
      <c r="AL425" s="84"/>
      <c r="AM425" s="85"/>
    </row>
    <row r="426" spans="1:39" ht="12" customHeight="1">
      <c r="A426" s="10">
        <v>418</v>
      </c>
      <c r="B426" s="98" t="s">
        <v>190</v>
      </c>
      <c r="C426" s="98" t="s">
        <v>190</v>
      </c>
      <c r="D426" s="11" t="s">
        <v>52</v>
      </c>
      <c r="E426" s="11" t="s">
        <v>303</v>
      </c>
      <c r="F426" s="12" t="s">
        <v>49</v>
      </c>
      <c r="G426" s="12" t="s">
        <v>310</v>
      </c>
      <c r="H426" s="12" t="s">
        <v>306</v>
      </c>
      <c r="I426" s="103" t="s">
        <v>504</v>
      </c>
      <c r="J426" s="12" t="str">
        <f>"≥17h"</f>
        <v>≥17h</v>
      </c>
      <c r="K426" s="12" t="s">
        <v>47</v>
      </c>
      <c r="L426" s="69" t="s">
        <v>518</v>
      </c>
      <c r="M426" s="59" t="s">
        <v>372</v>
      </c>
      <c r="N426" s="78" t="s">
        <v>308</v>
      </c>
      <c r="O426" s="12" t="s">
        <v>358</v>
      </c>
      <c r="P426" s="15" t="s">
        <v>368</v>
      </c>
      <c r="Q426" s="92"/>
      <c r="R426" s="93">
        <v>1</v>
      </c>
      <c r="S426" s="93"/>
      <c r="T426" s="93">
        <v>1</v>
      </c>
      <c r="U426" s="93"/>
      <c r="V426" s="93"/>
      <c r="W426" s="93">
        <v>1</v>
      </c>
      <c r="X426" s="93"/>
      <c r="Y426" s="75"/>
      <c r="Z426" s="69" t="s">
        <v>518</v>
      </c>
      <c r="AA426" s="59" t="s">
        <v>372</v>
      </c>
      <c r="AB426" s="78" t="s">
        <v>308</v>
      </c>
      <c r="AC426" s="12" t="s">
        <v>358</v>
      </c>
      <c r="AD426" s="15" t="s">
        <v>368</v>
      </c>
      <c r="AE426" s="84"/>
      <c r="AF426" s="84"/>
      <c r="AG426" s="84">
        <v>1</v>
      </c>
      <c r="AH426" s="84"/>
      <c r="AI426" s="84"/>
      <c r="AJ426" s="84"/>
      <c r="AK426" s="84"/>
      <c r="AL426" s="84"/>
      <c r="AM426" s="85"/>
    </row>
    <row r="427" spans="1:39" ht="12" customHeight="1">
      <c r="A427" s="10">
        <v>419</v>
      </c>
      <c r="B427" s="98" t="s">
        <v>131</v>
      </c>
      <c r="C427" s="98" t="s">
        <v>131</v>
      </c>
      <c r="D427" s="11" t="s">
        <v>51</v>
      </c>
      <c r="E427" s="11" t="s">
        <v>303</v>
      </c>
      <c r="F427" s="12" t="s">
        <v>48</v>
      </c>
      <c r="G427" s="12" t="s">
        <v>510</v>
      </c>
      <c r="H427" s="12" t="s">
        <v>307</v>
      </c>
      <c r="I427" s="11" t="s">
        <v>504</v>
      </c>
      <c r="J427" s="11" t="str">
        <f>"12-16h"</f>
        <v>12-16h</v>
      </c>
      <c r="K427" s="12" t="s">
        <v>513</v>
      </c>
      <c r="L427" s="69" t="s">
        <v>519</v>
      </c>
      <c r="M427" s="59" t="s">
        <v>374</v>
      </c>
      <c r="N427" s="78" t="s">
        <v>308</v>
      </c>
      <c r="O427" s="12" t="s">
        <v>358</v>
      </c>
      <c r="P427" s="15" t="s">
        <v>368</v>
      </c>
      <c r="Q427" s="92"/>
      <c r="R427" s="93">
        <v>1</v>
      </c>
      <c r="S427" s="93"/>
      <c r="T427" s="93">
        <v>1</v>
      </c>
      <c r="U427" s="93"/>
      <c r="V427" s="93"/>
      <c r="W427" s="93"/>
      <c r="X427" s="93">
        <v>1</v>
      </c>
      <c r="Y427" s="75"/>
      <c r="Z427" s="69" t="s">
        <v>519</v>
      </c>
      <c r="AA427" s="59" t="s">
        <v>374</v>
      </c>
      <c r="AB427" s="78" t="s">
        <v>308</v>
      </c>
      <c r="AC427" s="12" t="s">
        <v>358</v>
      </c>
      <c r="AD427" s="15" t="s">
        <v>368</v>
      </c>
      <c r="AE427" s="84"/>
      <c r="AF427" s="84">
        <v>1</v>
      </c>
      <c r="AG427" s="84"/>
      <c r="AH427" s="84"/>
      <c r="AI427" s="84"/>
      <c r="AJ427" s="84"/>
      <c r="AK427" s="84"/>
      <c r="AL427" s="84"/>
      <c r="AM427" s="85"/>
    </row>
    <row r="428" spans="1:39" ht="12" customHeight="1">
      <c r="A428" s="10">
        <v>420</v>
      </c>
      <c r="B428" s="98" t="s">
        <v>82</v>
      </c>
      <c r="C428" s="98" t="s">
        <v>82</v>
      </c>
      <c r="D428" s="11" t="s">
        <v>52</v>
      </c>
      <c r="E428" s="11" t="s">
        <v>304</v>
      </c>
      <c r="F428" s="12" t="s">
        <v>48</v>
      </c>
      <c r="G428" s="12" t="s">
        <v>310</v>
      </c>
      <c r="H428" s="12" t="s">
        <v>306</v>
      </c>
      <c r="I428" s="11" t="s">
        <v>507</v>
      </c>
      <c r="J428" s="11" t="str">
        <f>"12-16h"</f>
        <v>12-16h</v>
      </c>
      <c r="K428" s="12" t="s">
        <v>512</v>
      </c>
      <c r="L428" s="69" t="s">
        <v>518</v>
      </c>
      <c r="M428" s="59" t="s">
        <v>373</v>
      </c>
      <c r="N428" s="78" t="s">
        <v>308</v>
      </c>
      <c r="O428" s="12" t="s">
        <v>358</v>
      </c>
      <c r="P428" s="15" t="s">
        <v>368</v>
      </c>
      <c r="Q428" s="92">
        <v>1</v>
      </c>
      <c r="R428" s="93"/>
      <c r="S428" s="93"/>
      <c r="T428" s="93"/>
      <c r="U428" s="93"/>
      <c r="V428" s="93"/>
      <c r="W428" s="93"/>
      <c r="X428" s="93"/>
      <c r="Y428" s="75"/>
      <c r="Z428" s="69" t="s">
        <v>518</v>
      </c>
      <c r="AA428" s="59" t="s">
        <v>373</v>
      </c>
      <c r="AB428" s="78" t="s">
        <v>308</v>
      </c>
      <c r="AC428" s="12" t="s">
        <v>358</v>
      </c>
      <c r="AD428" s="15" t="s">
        <v>368</v>
      </c>
      <c r="AE428" s="84">
        <v>1</v>
      </c>
      <c r="AF428" s="84"/>
      <c r="AG428" s="84"/>
      <c r="AH428" s="84"/>
      <c r="AI428" s="84"/>
      <c r="AJ428" s="84"/>
      <c r="AK428" s="84"/>
      <c r="AL428" s="84"/>
      <c r="AM428" s="85"/>
    </row>
    <row r="429" spans="1:39" ht="12" customHeight="1">
      <c r="A429" s="10">
        <v>421</v>
      </c>
      <c r="B429" s="98" t="s">
        <v>190</v>
      </c>
      <c r="C429" s="98" t="s">
        <v>190</v>
      </c>
      <c r="D429" s="11" t="s">
        <v>51</v>
      </c>
      <c r="E429" s="11" t="s">
        <v>304</v>
      </c>
      <c r="F429" s="12" t="s">
        <v>50</v>
      </c>
      <c r="G429" s="12" t="s">
        <v>510</v>
      </c>
      <c r="H429" s="12" t="s">
        <v>306</v>
      </c>
      <c r="I429" s="11" t="s">
        <v>504</v>
      </c>
      <c r="J429" s="11" t="str">
        <f>"12-16h"</f>
        <v>12-16h</v>
      </c>
      <c r="K429" s="12" t="s">
        <v>512</v>
      </c>
      <c r="L429" s="69" t="s">
        <v>518</v>
      </c>
      <c r="M429" s="59" t="s">
        <v>373</v>
      </c>
      <c r="N429" s="78" t="s">
        <v>367</v>
      </c>
      <c r="O429" s="12" t="s">
        <v>358</v>
      </c>
      <c r="P429" s="15" t="s">
        <v>368</v>
      </c>
      <c r="Q429" s="92"/>
      <c r="R429" s="93"/>
      <c r="S429" s="93"/>
      <c r="T429" s="93">
        <v>1</v>
      </c>
      <c r="U429" s="93"/>
      <c r="V429" s="93"/>
      <c r="W429" s="93">
        <v>1</v>
      </c>
      <c r="X429" s="93">
        <v>1</v>
      </c>
      <c r="Y429" s="75"/>
      <c r="Z429" s="69" t="s">
        <v>518</v>
      </c>
      <c r="AA429" s="59" t="s">
        <v>373</v>
      </c>
      <c r="AB429" s="78" t="s">
        <v>367</v>
      </c>
      <c r="AC429" s="12" t="s">
        <v>358</v>
      </c>
      <c r="AD429" s="15" t="s">
        <v>368</v>
      </c>
      <c r="AE429" s="84">
        <v>1</v>
      </c>
      <c r="AF429" s="84"/>
      <c r="AG429" s="84"/>
      <c r="AH429" s="84">
        <v>1</v>
      </c>
      <c r="AI429" s="84"/>
      <c r="AJ429" s="84"/>
      <c r="AK429" s="84"/>
      <c r="AL429" s="84"/>
      <c r="AM429" s="85"/>
    </row>
    <row r="430" spans="1:39" ht="12" customHeight="1">
      <c r="A430" s="10">
        <v>422</v>
      </c>
      <c r="B430" s="98" t="s">
        <v>238</v>
      </c>
      <c r="C430" s="98" t="s">
        <v>238</v>
      </c>
      <c r="D430" s="11" t="s">
        <v>52</v>
      </c>
      <c r="E430" s="11" t="s">
        <v>304</v>
      </c>
      <c r="F430" s="12" t="s">
        <v>49</v>
      </c>
      <c r="G430" s="12" t="s">
        <v>310</v>
      </c>
      <c r="H430" s="12" t="s">
        <v>306</v>
      </c>
      <c r="I430" s="103" t="s">
        <v>504</v>
      </c>
      <c r="J430" s="12" t="str">
        <f>"≥17h"</f>
        <v>≥17h</v>
      </c>
      <c r="K430" s="12" t="s">
        <v>512</v>
      </c>
      <c r="L430" s="69" t="s">
        <v>519</v>
      </c>
      <c r="M430" s="59" t="s">
        <v>371</v>
      </c>
      <c r="N430" s="78" t="s">
        <v>308</v>
      </c>
      <c r="O430" s="12" t="s">
        <v>358</v>
      </c>
      <c r="P430" s="15" t="s">
        <v>368</v>
      </c>
      <c r="Q430" s="92"/>
      <c r="R430" s="93"/>
      <c r="S430" s="93"/>
      <c r="T430" s="93">
        <v>1</v>
      </c>
      <c r="U430" s="93"/>
      <c r="V430" s="93"/>
      <c r="W430" s="93"/>
      <c r="X430" s="93"/>
      <c r="Y430" s="75"/>
      <c r="Z430" s="69" t="s">
        <v>519</v>
      </c>
      <c r="AA430" s="59" t="s">
        <v>371</v>
      </c>
      <c r="AB430" s="78" t="s">
        <v>308</v>
      </c>
      <c r="AC430" s="12" t="s">
        <v>358</v>
      </c>
      <c r="AD430" s="15" t="s">
        <v>368</v>
      </c>
      <c r="AE430" s="84"/>
      <c r="AF430" s="84"/>
      <c r="AG430" s="84"/>
      <c r="AH430" s="84">
        <v>1</v>
      </c>
      <c r="AI430" s="84"/>
      <c r="AJ430" s="84"/>
      <c r="AK430" s="84"/>
      <c r="AL430" s="84"/>
      <c r="AM430" s="85"/>
    </row>
    <row r="431" spans="1:39" ht="12" customHeight="1">
      <c r="A431" s="10">
        <v>423</v>
      </c>
      <c r="B431" s="98" t="s">
        <v>281</v>
      </c>
      <c r="C431" s="98" t="s">
        <v>281</v>
      </c>
      <c r="D431" s="11" t="s">
        <v>51</v>
      </c>
      <c r="E431" s="11" t="s">
        <v>304</v>
      </c>
      <c r="F431" s="12" t="s">
        <v>48</v>
      </c>
      <c r="G431" s="12" t="s">
        <v>310</v>
      </c>
      <c r="H431" s="12" t="s">
        <v>306</v>
      </c>
      <c r="I431" s="11" t="s">
        <v>507</v>
      </c>
      <c r="J431" s="12" t="str">
        <f>"≥17h"</f>
        <v>≥17h</v>
      </c>
      <c r="K431" s="12" t="s">
        <v>513</v>
      </c>
      <c r="L431" s="69" t="s">
        <v>519</v>
      </c>
      <c r="M431" s="59" t="s">
        <v>374</v>
      </c>
      <c r="N431" s="78" t="s">
        <v>367</v>
      </c>
      <c r="O431" s="12" t="s">
        <v>358</v>
      </c>
      <c r="P431" s="15" t="s">
        <v>370</v>
      </c>
      <c r="Q431" s="92"/>
      <c r="R431" s="93"/>
      <c r="S431" s="93"/>
      <c r="T431" s="93">
        <v>1</v>
      </c>
      <c r="U431" s="93"/>
      <c r="V431" s="93"/>
      <c r="W431" s="93"/>
      <c r="X431" s="93"/>
      <c r="Y431" s="75"/>
      <c r="Z431" s="69" t="s">
        <v>519</v>
      </c>
      <c r="AA431" s="59" t="s">
        <v>374</v>
      </c>
      <c r="AB431" s="78" t="s">
        <v>367</v>
      </c>
      <c r="AC431" s="12" t="s">
        <v>358</v>
      </c>
      <c r="AD431" s="15" t="s">
        <v>370</v>
      </c>
      <c r="AE431" s="84"/>
      <c r="AF431" s="84">
        <v>1</v>
      </c>
      <c r="AG431" s="84"/>
      <c r="AH431" s="84"/>
      <c r="AI431" s="84"/>
      <c r="AJ431" s="84"/>
      <c r="AK431" s="84"/>
      <c r="AL431" s="84"/>
      <c r="AM431" s="85"/>
    </row>
    <row r="432" spans="1:39" ht="12" customHeight="1">
      <c r="A432" s="10">
        <v>424</v>
      </c>
      <c r="B432" s="98" t="s">
        <v>133</v>
      </c>
      <c r="C432" s="98" t="s">
        <v>131</v>
      </c>
      <c r="D432" s="11" t="s">
        <v>51</v>
      </c>
      <c r="E432" s="11" t="s">
        <v>304</v>
      </c>
      <c r="F432" s="12" t="s">
        <v>50</v>
      </c>
      <c r="G432" s="12" t="s">
        <v>310</v>
      </c>
      <c r="H432" s="12" t="s">
        <v>306</v>
      </c>
      <c r="I432" s="103" t="s">
        <v>504</v>
      </c>
      <c r="J432" s="12" t="str">
        <f>"≥17h"</f>
        <v>≥17h</v>
      </c>
      <c r="K432" s="12" t="s">
        <v>47</v>
      </c>
      <c r="L432" s="69" t="s">
        <v>519</v>
      </c>
      <c r="M432" s="59" t="s">
        <v>373</v>
      </c>
      <c r="N432" s="78" t="s">
        <v>308</v>
      </c>
      <c r="O432" s="12" t="s">
        <v>358</v>
      </c>
      <c r="P432" s="15" t="s">
        <v>370</v>
      </c>
      <c r="Q432" s="92"/>
      <c r="R432" s="93">
        <v>1</v>
      </c>
      <c r="S432" s="93"/>
      <c r="T432" s="93"/>
      <c r="U432" s="93"/>
      <c r="V432" s="93"/>
      <c r="W432" s="93"/>
      <c r="X432" s="93"/>
      <c r="Y432" s="75"/>
      <c r="Z432" s="69" t="s">
        <v>519</v>
      </c>
      <c r="AA432" s="59" t="s">
        <v>373</v>
      </c>
      <c r="AB432" s="78" t="s">
        <v>308</v>
      </c>
      <c r="AC432" s="12" t="s">
        <v>358</v>
      </c>
      <c r="AD432" s="15" t="s">
        <v>370</v>
      </c>
      <c r="AE432" s="84"/>
      <c r="AF432" s="84">
        <v>1</v>
      </c>
      <c r="AG432" s="84"/>
      <c r="AH432" s="84"/>
      <c r="AI432" s="84"/>
      <c r="AJ432" s="84"/>
      <c r="AK432" s="84"/>
      <c r="AL432" s="84"/>
      <c r="AM432" s="85"/>
    </row>
    <row r="433" spans="1:39" ht="12" customHeight="1">
      <c r="A433" s="10">
        <v>425</v>
      </c>
      <c r="B433" s="98" t="s">
        <v>190</v>
      </c>
      <c r="C433" s="98" t="s">
        <v>190</v>
      </c>
      <c r="D433" s="11" t="s">
        <v>51</v>
      </c>
      <c r="E433" s="11" t="s">
        <v>303</v>
      </c>
      <c r="F433" s="12" t="s">
        <v>50</v>
      </c>
      <c r="G433" s="12" t="s">
        <v>310</v>
      </c>
      <c r="H433" s="12" t="s">
        <v>306</v>
      </c>
      <c r="I433" s="103" t="s">
        <v>504</v>
      </c>
      <c r="J433" s="11" t="str">
        <f>"12-16h"</f>
        <v>12-16h</v>
      </c>
      <c r="K433" s="12" t="s">
        <v>512</v>
      </c>
      <c r="L433" s="69" t="s">
        <v>518</v>
      </c>
      <c r="M433" s="59" t="s">
        <v>373</v>
      </c>
      <c r="N433" s="78" t="s">
        <v>308</v>
      </c>
      <c r="O433" s="12" t="s">
        <v>358</v>
      </c>
      <c r="P433" s="15" t="s">
        <v>368</v>
      </c>
      <c r="Q433" s="92"/>
      <c r="R433" s="93"/>
      <c r="S433" s="93">
        <v>1</v>
      </c>
      <c r="T433" s="93">
        <v>1</v>
      </c>
      <c r="U433" s="93"/>
      <c r="V433" s="93"/>
      <c r="W433" s="93">
        <v>1</v>
      </c>
      <c r="X433" s="93"/>
      <c r="Y433" s="75"/>
      <c r="Z433" s="69" t="s">
        <v>518</v>
      </c>
      <c r="AA433" s="59" t="s">
        <v>373</v>
      </c>
      <c r="AB433" s="78" t="s">
        <v>308</v>
      </c>
      <c r="AC433" s="12" t="s">
        <v>358</v>
      </c>
      <c r="AD433" s="15" t="s">
        <v>368</v>
      </c>
      <c r="AE433" s="84"/>
      <c r="AF433" s="84"/>
      <c r="AG433" s="84"/>
      <c r="AH433" s="84">
        <v>1</v>
      </c>
      <c r="AI433" s="84">
        <v>1</v>
      </c>
      <c r="AJ433" s="84"/>
      <c r="AK433" s="84"/>
      <c r="AL433" s="84"/>
      <c r="AM433" s="85"/>
    </row>
    <row r="434" spans="1:39" ht="12" customHeight="1">
      <c r="A434" s="10">
        <v>426</v>
      </c>
      <c r="B434" s="98" t="s">
        <v>281</v>
      </c>
      <c r="C434" s="98" t="s">
        <v>281</v>
      </c>
      <c r="D434" s="11" t="s">
        <v>52</v>
      </c>
      <c r="E434" s="11" t="s">
        <v>304</v>
      </c>
      <c r="F434" s="12" t="s">
        <v>48</v>
      </c>
      <c r="G434" s="12" t="s">
        <v>310</v>
      </c>
      <c r="H434" s="12" t="s">
        <v>306</v>
      </c>
      <c r="I434" s="103" t="s">
        <v>505</v>
      </c>
      <c r="J434" s="12" t="str">
        <f>"≥17h"</f>
        <v>≥17h</v>
      </c>
      <c r="K434" s="12" t="s">
        <v>512</v>
      </c>
      <c r="L434" s="69" t="s">
        <v>519</v>
      </c>
      <c r="M434" s="59" t="s">
        <v>373</v>
      </c>
      <c r="N434" s="78" t="s">
        <v>308</v>
      </c>
      <c r="O434" s="12" t="s">
        <v>358</v>
      </c>
      <c r="P434" s="15" t="s">
        <v>368</v>
      </c>
      <c r="Q434" s="92"/>
      <c r="R434" s="93"/>
      <c r="S434" s="93"/>
      <c r="T434" s="93">
        <v>1</v>
      </c>
      <c r="U434" s="93"/>
      <c r="V434" s="93">
        <v>1</v>
      </c>
      <c r="W434" s="93">
        <v>1</v>
      </c>
      <c r="X434" s="93">
        <v>1</v>
      </c>
      <c r="Y434" s="75"/>
      <c r="Z434" s="69" t="s">
        <v>519</v>
      </c>
      <c r="AA434" s="59" t="s">
        <v>373</v>
      </c>
      <c r="AB434" s="78" t="s">
        <v>308</v>
      </c>
      <c r="AC434" s="12" t="s">
        <v>358</v>
      </c>
      <c r="AD434" s="15" t="s">
        <v>368</v>
      </c>
      <c r="AE434" s="84">
        <v>1</v>
      </c>
      <c r="AF434" s="84">
        <v>1</v>
      </c>
      <c r="AG434" s="84"/>
      <c r="AH434" s="84"/>
      <c r="AI434" s="84"/>
      <c r="AJ434" s="84"/>
      <c r="AK434" s="84"/>
      <c r="AL434" s="84"/>
      <c r="AM434" s="85"/>
    </row>
    <row r="435" spans="1:39" ht="12" customHeight="1">
      <c r="A435" s="10">
        <v>427</v>
      </c>
      <c r="B435" s="98" t="s">
        <v>133</v>
      </c>
      <c r="C435" s="98" t="s">
        <v>131</v>
      </c>
      <c r="D435" s="11" t="s">
        <v>52</v>
      </c>
      <c r="E435" s="11" t="s">
        <v>304</v>
      </c>
      <c r="F435" s="12" t="s">
        <v>49</v>
      </c>
      <c r="G435" s="12" t="s">
        <v>310</v>
      </c>
      <c r="H435" s="12" t="s">
        <v>306</v>
      </c>
      <c r="I435" s="103" t="s">
        <v>505</v>
      </c>
      <c r="J435" s="12" t="str">
        <f>"≥17h"</f>
        <v>≥17h</v>
      </c>
      <c r="K435" s="12" t="s">
        <v>47</v>
      </c>
      <c r="L435" s="69" t="s">
        <v>519</v>
      </c>
      <c r="M435" s="59" t="s">
        <v>373</v>
      </c>
      <c r="N435" s="78" t="s">
        <v>308</v>
      </c>
      <c r="O435" s="12" t="s">
        <v>358</v>
      </c>
      <c r="P435" s="15" t="s">
        <v>368</v>
      </c>
      <c r="Q435" s="92"/>
      <c r="R435" s="93"/>
      <c r="S435" s="93"/>
      <c r="T435" s="93">
        <v>1</v>
      </c>
      <c r="U435" s="93"/>
      <c r="V435" s="93"/>
      <c r="W435" s="93"/>
      <c r="X435" s="93"/>
      <c r="Y435" s="75"/>
      <c r="Z435" s="69" t="s">
        <v>519</v>
      </c>
      <c r="AA435" s="59" t="s">
        <v>373</v>
      </c>
      <c r="AB435" s="78" t="s">
        <v>308</v>
      </c>
      <c r="AC435" s="12" t="s">
        <v>358</v>
      </c>
      <c r="AD435" s="15" t="s">
        <v>368</v>
      </c>
      <c r="AE435" s="84">
        <v>1</v>
      </c>
      <c r="AF435" s="84"/>
      <c r="AG435" s="84"/>
      <c r="AH435" s="84"/>
      <c r="AI435" s="84"/>
      <c r="AJ435" s="84"/>
      <c r="AK435" s="84"/>
      <c r="AL435" s="84"/>
      <c r="AM435" s="85"/>
    </row>
    <row r="436" spans="1:39" ht="12" customHeight="1">
      <c r="A436" s="10">
        <v>428</v>
      </c>
      <c r="B436" s="98" t="s">
        <v>281</v>
      </c>
      <c r="C436" s="98" t="s">
        <v>281</v>
      </c>
      <c r="D436" s="11" t="s">
        <v>52</v>
      </c>
      <c r="E436" s="11" t="s">
        <v>304</v>
      </c>
      <c r="F436" s="12" t="s">
        <v>49</v>
      </c>
      <c r="G436" s="12" t="s">
        <v>310</v>
      </c>
      <c r="H436" s="12" t="s">
        <v>306</v>
      </c>
      <c r="I436" s="103" t="s">
        <v>504</v>
      </c>
      <c r="J436" s="11" t="str">
        <f>"12-16h"</f>
        <v>12-16h</v>
      </c>
      <c r="K436" s="12" t="s">
        <v>512</v>
      </c>
      <c r="L436" s="69" t="s">
        <v>519</v>
      </c>
      <c r="M436" s="59" t="s">
        <v>373</v>
      </c>
      <c r="N436" s="78" t="s">
        <v>367</v>
      </c>
      <c r="O436" s="12" t="s">
        <v>358</v>
      </c>
      <c r="P436" s="15" t="s">
        <v>368</v>
      </c>
      <c r="Q436" s="92"/>
      <c r="R436" s="93"/>
      <c r="S436" s="93"/>
      <c r="T436" s="93">
        <v>1</v>
      </c>
      <c r="U436" s="93"/>
      <c r="V436" s="93"/>
      <c r="W436" s="93">
        <v>1</v>
      </c>
      <c r="X436" s="93"/>
      <c r="Y436" s="75"/>
      <c r="Z436" s="69" t="s">
        <v>519</v>
      </c>
      <c r="AA436" s="59" t="s">
        <v>373</v>
      </c>
      <c r="AB436" s="78" t="s">
        <v>367</v>
      </c>
      <c r="AC436" s="12" t="s">
        <v>358</v>
      </c>
      <c r="AD436" s="15" t="s">
        <v>368</v>
      </c>
      <c r="AE436" s="84"/>
      <c r="AF436" s="84">
        <v>1</v>
      </c>
      <c r="AG436" s="84"/>
      <c r="AH436" s="84"/>
      <c r="AI436" s="84"/>
      <c r="AJ436" s="84"/>
      <c r="AK436" s="84"/>
      <c r="AL436" s="84"/>
      <c r="AM436" s="85"/>
    </row>
    <row r="437" spans="1:39" ht="12" customHeight="1">
      <c r="A437" s="10">
        <v>429</v>
      </c>
      <c r="B437" s="98" t="s">
        <v>190</v>
      </c>
      <c r="C437" s="98" t="s">
        <v>190</v>
      </c>
      <c r="D437" s="11" t="s">
        <v>51</v>
      </c>
      <c r="E437" s="11" t="s">
        <v>303</v>
      </c>
      <c r="F437" s="12" t="s">
        <v>48</v>
      </c>
      <c r="G437" s="12" t="s">
        <v>510</v>
      </c>
      <c r="H437" s="12" t="s">
        <v>306</v>
      </c>
      <c r="I437" s="103" t="s">
        <v>504</v>
      </c>
      <c r="J437" s="12" t="str">
        <f>"≥17h"</f>
        <v>≥17h</v>
      </c>
      <c r="K437" s="12" t="s">
        <v>513</v>
      </c>
      <c r="L437" s="69" t="s">
        <v>518</v>
      </c>
      <c r="M437" s="59" t="s">
        <v>373</v>
      </c>
      <c r="N437" s="78" t="s">
        <v>308</v>
      </c>
      <c r="O437" s="12" t="s">
        <v>358</v>
      </c>
      <c r="P437" s="15" t="s">
        <v>368</v>
      </c>
      <c r="Q437" s="92"/>
      <c r="R437" s="93"/>
      <c r="S437" s="93"/>
      <c r="T437" s="93">
        <v>1</v>
      </c>
      <c r="U437" s="93"/>
      <c r="V437" s="93"/>
      <c r="W437" s="93">
        <v>1</v>
      </c>
      <c r="X437" s="93">
        <v>1</v>
      </c>
      <c r="Y437" s="75"/>
      <c r="Z437" s="69" t="s">
        <v>518</v>
      </c>
      <c r="AA437" s="59" t="s">
        <v>373</v>
      </c>
      <c r="AB437" s="78" t="s">
        <v>308</v>
      </c>
      <c r="AC437" s="12" t="s">
        <v>358</v>
      </c>
      <c r="AD437" s="15" t="s">
        <v>368</v>
      </c>
      <c r="AE437" s="84"/>
      <c r="AF437" s="84">
        <v>1</v>
      </c>
      <c r="AG437" s="84"/>
      <c r="AH437" s="84"/>
      <c r="AI437" s="84"/>
      <c r="AJ437" s="84"/>
      <c r="AK437" s="84"/>
      <c r="AL437" s="84"/>
      <c r="AM437" s="85"/>
    </row>
    <row r="438" spans="1:39" ht="12" customHeight="1">
      <c r="A438" s="10">
        <v>430</v>
      </c>
      <c r="B438" s="98" t="s">
        <v>82</v>
      </c>
      <c r="C438" s="98" t="s">
        <v>82</v>
      </c>
      <c r="D438" s="11" t="s">
        <v>51</v>
      </c>
      <c r="E438" s="11" t="s">
        <v>304</v>
      </c>
      <c r="F438" s="12" t="s">
        <v>49</v>
      </c>
      <c r="G438" s="12" t="s">
        <v>310</v>
      </c>
      <c r="H438" s="12" t="s">
        <v>306</v>
      </c>
      <c r="I438" s="11" t="s">
        <v>507</v>
      </c>
      <c r="J438" s="11" t="str">
        <f>"12-16h"</f>
        <v>12-16h</v>
      </c>
      <c r="K438" s="12" t="s">
        <v>512</v>
      </c>
      <c r="L438" s="69" t="s">
        <v>518</v>
      </c>
      <c r="M438" s="59" t="s">
        <v>373</v>
      </c>
      <c r="N438" s="78" t="s">
        <v>308</v>
      </c>
      <c r="O438" s="12" t="s">
        <v>358</v>
      </c>
      <c r="P438" s="15" t="s">
        <v>368</v>
      </c>
      <c r="Q438" s="92"/>
      <c r="R438" s="93"/>
      <c r="S438" s="93">
        <v>1</v>
      </c>
      <c r="T438" s="93"/>
      <c r="U438" s="93"/>
      <c r="V438" s="93"/>
      <c r="W438" s="93">
        <v>1</v>
      </c>
      <c r="X438" s="93"/>
      <c r="Y438" s="75"/>
      <c r="Z438" s="69" t="s">
        <v>518</v>
      </c>
      <c r="AA438" s="59" t="s">
        <v>373</v>
      </c>
      <c r="AB438" s="78" t="s">
        <v>308</v>
      </c>
      <c r="AC438" s="12" t="s">
        <v>358</v>
      </c>
      <c r="AD438" s="15" t="s">
        <v>368</v>
      </c>
      <c r="AE438" s="84"/>
      <c r="AF438" s="84"/>
      <c r="AG438" s="84"/>
      <c r="AH438" s="84"/>
      <c r="AI438" s="84"/>
      <c r="AJ438" s="84">
        <v>1</v>
      </c>
      <c r="AK438" s="84"/>
      <c r="AL438" s="84"/>
      <c r="AM438" s="85"/>
    </row>
    <row r="439" spans="1:39" ht="12" customHeight="1">
      <c r="A439" s="10">
        <v>431</v>
      </c>
      <c r="B439" s="98" t="s">
        <v>136</v>
      </c>
      <c r="C439" s="98" t="s">
        <v>131</v>
      </c>
      <c r="D439" s="11" t="s">
        <v>52</v>
      </c>
      <c r="E439" s="11" t="s">
        <v>303</v>
      </c>
      <c r="F439" s="12" t="s">
        <v>50</v>
      </c>
      <c r="G439" s="12" t="s">
        <v>510</v>
      </c>
      <c r="H439" s="12" t="s">
        <v>306</v>
      </c>
      <c r="I439" s="103" t="s">
        <v>504</v>
      </c>
      <c r="J439" s="12" t="str">
        <f>"≥17h"</f>
        <v>≥17h</v>
      </c>
      <c r="K439" s="12" t="s">
        <v>47</v>
      </c>
      <c r="L439" s="69" t="s">
        <v>519</v>
      </c>
      <c r="M439" s="59" t="s">
        <v>374</v>
      </c>
      <c r="N439" s="78" t="s">
        <v>308</v>
      </c>
      <c r="O439" s="12" t="s">
        <v>358</v>
      </c>
      <c r="P439" s="15" t="s">
        <v>368</v>
      </c>
      <c r="Q439" s="92"/>
      <c r="R439" s="93">
        <v>1</v>
      </c>
      <c r="S439" s="93"/>
      <c r="T439" s="93"/>
      <c r="U439" s="93"/>
      <c r="V439" s="93"/>
      <c r="W439" s="93"/>
      <c r="X439" s="93"/>
      <c r="Y439" s="75"/>
      <c r="Z439" s="69" t="s">
        <v>519</v>
      </c>
      <c r="AA439" s="59" t="s">
        <v>374</v>
      </c>
      <c r="AB439" s="78" t="s">
        <v>308</v>
      </c>
      <c r="AC439" s="12" t="s">
        <v>358</v>
      </c>
      <c r="AD439" s="15" t="s">
        <v>368</v>
      </c>
      <c r="AE439" s="84"/>
      <c r="AF439" s="84">
        <v>1</v>
      </c>
      <c r="AG439" s="84"/>
      <c r="AH439" s="84"/>
      <c r="AI439" s="84"/>
      <c r="AJ439" s="84"/>
      <c r="AK439" s="84"/>
      <c r="AL439" s="84"/>
      <c r="AM439" s="85"/>
    </row>
    <row r="440" spans="1:39" ht="12" customHeight="1">
      <c r="A440" s="10">
        <v>432</v>
      </c>
      <c r="B440" s="98" t="s">
        <v>241</v>
      </c>
      <c r="C440" s="98" t="s">
        <v>241</v>
      </c>
      <c r="D440" s="11" t="s">
        <v>51</v>
      </c>
      <c r="E440" s="11" t="s">
        <v>304</v>
      </c>
      <c r="F440" s="12" t="s">
        <v>48</v>
      </c>
      <c r="G440" s="12" t="s">
        <v>510</v>
      </c>
      <c r="H440" s="12" t="s">
        <v>307</v>
      </c>
      <c r="I440" s="11" t="s">
        <v>507</v>
      </c>
      <c r="J440" s="11" t="str">
        <f>"12-16h"</f>
        <v>12-16h</v>
      </c>
      <c r="K440" s="12" t="s">
        <v>513</v>
      </c>
      <c r="L440" s="69" t="s">
        <v>519</v>
      </c>
      <c r="M440" s="59" t="s">
        <v>373</v>
      </c>
      <c r="N440" s="78" t="s">
        <v>308</v>
      </c>
      <c r="O440" s="12" t="s">
        <v>358</v>
      </c>
      <c r="P440" s="15" t="s">
        <v>368</v>
      </c>
      <c r="Q440" s="92"/>
      <c r="R440" s="93"/>
      <c r="S440" s="93"/>
      <c r="T440" s="93">
        <v>1</v>
      </c>
      <c r="U440" s="93"/>
      <c r="V440" s="93"/>
      <c r="W440" s="93"/>
      <c r="X440" s="93"/>
      <c r="Y440" s="75"/>
      <c r="Z440" s="69" t="s">
        <v>519</v>
      </c>
      <c r="AA440" s="59" t="s">
        <v>373</v>
      </c>
      <c r="AB440" s="78" t="s">
        <v>308</v>
      </c>
      <c r="AC440" s="12" t="s">
        <v>358</v>
      </c>
      <c r="AD440" s="15" t="s">
        <v>368</v>
      </c>
      <c r="AE440" s="84"/>
      <c r="AF440" s="84">
        <v>1</v>
      </c>
      <c r="AG440" s="84"/>
      <c r="AH440" s="84"/>
      <c r="AI440" s="84"/>
      <c r="AJ440" s="84"/>
      <c r="AK440" s="84"/>
      <c r="AL440" s="84"/>
      <c r="AM440" s="85"/>
    </row>
    <row r="441" spans="1:39" ht="12" customHeight="1">
      <c r="A441" s="10">
        <v>433</v>
      </c>
      <c r="B441" s="98" t="s">
        <v>241</v>
      </c>
      <c r="C441" s="98" t="s">
        <v>241</v>
      </c>
      <c r="D441" s="11" t="s">
        <v>51</v>
      </c>
      <c r="E441" s="11" t="s">
        <v>304</v>
      </c>
      <c r="F441" s="12" t="s">
        <v>48</v>
      </c>
      <c r="G441" s="12" t="s">
        <v>310</v>
      </c>
      <c r="H441" s="12" t="s">
        <v>306</v>
      </c>
      <c r="I441" s="11" t="s">
        <v>504</v>
      </c>
      <c r="J441" s="12" t="str">
        <f t="shared" ref="J441:J447" si="21">"≥17h"</f>
        <v>≥17h</v>
      </c>
      <c r="K441" s="12" t="s">
        <v>513</v>
      </c>
      <c r="L441" s="69" t="s">
        <v>519</v>
      </c>
      <c r="M441" s="59" t="s">
        <v>373</v>
      </c>
      <c r="N441" s="78" t="s">
        <v>308</v>
      </c>
      <c r="O441" s="12" t="s">
        <v>358</v>
      </c>
      <c r="P441" s="15" t="s">
        <v>368</v>
      </c>
      <c r="Q441" s="92"/>
      <c r="R441" s="93"/>
      <c r="S441" s="93"/>
      <c r="T441" s="93">
        <v>1</v>
      </c>
      <c r="U441" s="93"/>
      <c r="V441" s="93"/>
      <c r="W441" s="93"/>
      <c r="X441" s="93"/>
      <c r="Y441" s="75"/>
      <c r="Z441" s="69" t="s">
        <v>519</v>
      </c>
      <c r="AA441" s="59" t="s">
        <v>373</v>
      </c>
      <c r="AB441" s="78" t="s">
        <v>308</v>
      </c>
      <c r="AC441" s="12" t="s">
        <v>358</v>
      </c>
      <c r="AD441" s="15" t="s">
        <v>368</v>
      </c>
      <c r="AE441" s="84"/>
      <c r="AF441" s="84">
        <v>1</v>
      </c>
      <c r="AG441" s="84"/>
      <c r="AH441" s="84"/>
      <c r="AI441" s="84"/>
      <c r="AJ441" s="84"/>
      <c r="AK441" s="84"/>
      <c r="AL441" s="84"/>
      <c r="AM441" s="85"/>
    </row>
    <row r="442" spans="1:39" ht="12" customHeight="1">
      <c r="A442" s="10">
        <v>434</v>
      </c>
      <c r="B442" s="98" t="s">
        <v>166</v>
      </c>
      <c r="C442" s="98" t="s">
        <v>166</v>
      </c>
      <c r="D442" s="11" t="s">
        <v>25</v>
      </c>
      <c r="E442" s="11" t="s">
        <v>303</v>
      </c>
      <c r="F442" s="12" t="s">
        <v>48</v>
      </c>
      <c r="G442" s="12" t="s">
        <v>310</v>
      </c>
      <c r="H442" s="12" t="s">
        <v>307</v>
      </c>
      <c r="I442" s="12" t="s">
        <v>505</v>
      </c>
      <c r="J442" s="12" t="str">
        <f t="shared" si="21"/>
        <v>≥17h</v>
      </c>
      <c r="K442" s="12" t="s">
        <v>47</v>
      </c>
      <c r="L442" s="69" t="s">
        <v>518</v>
      </c>
      <c r="M442" s="59" t="s">
        <v>371</v>
      </c>
      <c r="N442" s="78" t="s">
        <v>308</v>
      </c>
      <c r="O442" s="12" t="s">
        <v>358</v>
      </c>
      <c r="P442" s="15" t="s">
        <v>368</v>
      </c>
      <c r="Q442" s="92"/>
      <c r="R442" s="93"/>
      <c r="S442" s="93"/>
      <c r="T442" s="93">
        <v>1</v>
      </c>
      <c r="U442" s="93"/>
      <c r="V442" s="93"/>
      <c r="W442" s="93"/>
      <c r="X442" s="93"/>
      <c r="Y442" s="75"/>
      <c r="Z442" s="69" t="s">
        <v>518</v>
      </c>
      <c r="AA442" s="59" t="s">
        <v>371</v>
      </c>
      <c r="AB442" s="78" t="s">
        <v>308</v>
      </c>
      <c r="AC442" s="12" t="s">
        <v>358</v>
      </c>
      <c r="AD442" s="15" t="s">
        <v>368</v>
      </c>
      <c r="AE442" s="84"/>
      <c r="AF442" s="84">
        <v>1</v>
      </c>
      <c r="AG442" s="84"/>
      <c r="AH442" s="84"/>
      <c r="AI442" s="84"/>
      <c r="AJ442" s="84"/>
      <c r="AK442" s="84"/>
      <c r="AL442" s="84"/>
      <c r="AM442" s="85"/>
    </row>
    <row r="443" spans="1:39" ht="12" customHeight="1">
      <c r="A443" s="10">
        <v>435</v>
      </c>
      <c r="B443" s="98" t="s">
        <v>136</v>
      </c>
      <c r="C443" s="98" t="s">
        <v>131</v>
      </c>
      <c r="D443" s="11" t="s">
        <v>51</v>
      </c>
      <c r="E443" s="11" t="s">
        <v>304</v>
      </c>
      <c r="F443" s="12" t="s">
        <v>50</v>
      </c>
      <c r="G443" s="11" t="s">
        <v>511</v>
      </c>
      <c r="H443" s="12" t="s">
        <v>308</v>
      </c>
      <c r="I443" s="11" t="s">
        <v>507</v>
      </c>
      <c r="J443" s="12" t="str">
        <f t="shared" si="21"/>
        <v>≥17h</v>
      </c>
      <c r="K443" s="12" t="s">
        <v>512</v>
      </c>
      <c r="L443" s="69" t="s">
        <v>519</v>
      </c>
      <c r="M443" s="59" t="s">
        <v>374</v>
      </c>
      <c r="N443" s="78" t="s">
        <v>308</v>
      </c>
      <c r="O443" s="12" t="s">
        <v>358</v>
      </c>
      <c r="P443" s="15" t="s">
        <v>368</v>
      </c>
      <c r="Q443" s="92"/>
      <c r="R443" s="93"/>
      <c r="S443" s="93">
        <v>1</v>
      </c>
      <c r="T443" s="93">
        <v>1</v>
      </c>
      <c r="U443" s="93"/>
      <c r="V443" s="93"/>
      <c r="W443" s="93"/>
      <c r="X443" s="93"/>
      <c r="Y443" s="75">
        <v>1</v>
      </c>
      <c r="Z443" s="69" t="s">
        <v>519</v>
      </c>
      <c r="AA443" s="59" t="s">
        <v>374</v>
      </c>
      <c r="AB443" s="78" t="s">
        <v>308</v>
      </c>
      <c r="AC443" s="12" t="s">
        <v>358</v>
      </c>
      <c r="AD443" s="15" t="s">
        <v>368</v>
      </c>
      <c r="AE443" s="84">
        <v>1</v>
      </c>
      <c r="AF443" s="84"/>
      <c r="AG443" s="84"/>
      <c r="AH443" s="84">
        <v>1</v>
      </c>
      <c r="AI443" s="84"/>
      <c r="AJ443" s="84"/>
      <c r="AK443" s="84"/>
      <c r="AL443" s="84"/>
      <c r="AM443" s="85"/>
    </row>
    <row r="444" spans="1:39" ht="12" customHeight="1">
      <c r="A444" s="10">
        <v>436</v>
      </c>
      <c r="B444" s="98" t="s">
        <v>281</v>
      </c>
      <c r="C444" s="98" t="s">
        <v>281</v>
      </c>
      <c r="D444" s="11" t="s">
        <v>52</v>
      </c>
      <c r="E444" s="11" t="s">
        <v>304</v>
      </c>
      <c r="F444" s="12" t="s">
        <v>49</v>
      </c>
      <c r="G444" s="12" t="s">
        <v>310</v>
      </c>
      <c r="H444" s="12" t="s">
        <v>306</v>
      </c>
      <c r="I444" s="103" t="s">
        <v>505</v>
      </c>
      <c r="J444" s="12" t="str">
        <f t="shared" si="21"/>
        <v>≥17h</v>
      </c>
      <c r="K444" s="12" t="s">
        <v>47</v>
      </c>
      <c r="L444" s="69" t="s">
        <v>519</v>
      </c>
      <c r="M444" s="59" t="s">
        <v>339</v>
      </c>
      <c r="N444" s="78" t="s">
        <v>367</v>
      </c>
      <c r="O444" s="12" t="s">
        <v>358</v>
      </c>
      <c r="P444" s="15" t="s">
        <v>368</v>
      </c>
      <c r="Q444" s="92"/>
      <c r="R444" s="93">
        <v>1</v>
      </c>
      <c r="S444" s="93"/>
      <c r="T444" s="93">
        <v>1</v>
      </c>
      <c r="U444" s="93"/>
      <c r="V444" s="93"/>
      <c r="W444" s="93"/>
      <c r="X444" s="93"/>
      <c r="Y444" s="75"/>
      <c r="Z444" s="69" t="s">
        <v>519</v>
      </c>
      <c r="AA444" s="59" t="s">
        <v>339</v>
      </c>
      <c r="AB444" s="78" t="s">
        <v>367</v>
      </c>
      <c r="AC444" s="12" t="s">
        <v>358</v>
      </c>
      <c r="AD444" s="15" t="s">
        <v>368</v>
      </c>
      <c r="AE444" s="84"/>
      <c r="AF444" s="84"/>
      <c r="AG444" s="84"/>
      <c r="AH444" s="84"/>
      <c r="AI444" s="84"/>
      <c r="AJ444" s="84"/>
      <c r="AK444" s="84"/>
      <c r="AL444" s="84"/>
      <c r="AM444" s="85">
        <v>1</v>
      </c>
    </row>
    <row r="445" spans="1:39" ht="12" customHeight="1">
      <c r="A445" s="10">
        <v>437</v>
      </c>
      <c r="B445" s="98" t="s">
        <v>190</v>
      </c>
      <c r="C445" s="98" t="s">
        <v>190</v>
      </c>
      <c r="D445" s="11" t="s">
        <v>25</v>
      </c>
      <c r="E445" s="11" t="s">
        <v>304</v>
      </c>
      <c r="F445" s="12" t="s">
        <v>48</v>
      </c>
      <c r="G445" s="12" t="s">
        <v>310</v>
      </c>
      <c r="H445" s="12" t="s">
        <v>306</v>
      </c>
      <c r="I445" s="11" t="s">
        <v>507</v>
      </c>
      <c r="J445" s="12" t="str">
        <f t="shared" si="21"/>
        <v>≥17h</v>
      </c>
      <c r="K445" s="12" t="s">
        <v>512</v>
      </c>
      <c r="L445" s="69" t="s">
        <v>518</v>
      </c>
      <c r="M445" s="59" t="s">
        <v>371</v>
      </c>
      <c r="N445" s="78" t="s">
        <v>308</v>
      </c>
      <c r="O445" s="12" t="s">
        <v>358</v>
      </c>
      <c r="P445" s="15" t="s">
        <v>368</v>
      </c>
      <c r="Q445" s="92"/>
      <c r="R445" s="93"/>
      <c r="S445" s="93"/>
      <c r="T445" s="93">
        <v>1</v>
      </c>
      <c r="U445" s="93"/>
      <c r="V445" s="93"/>
      <c r="W445" s="93">
        <v>1</v>
      </c>
      <c r="X445" s="93"/>
      <c r="Y445" s="75"/>
      <c r="Z445" s="69" t="s">
        <v>518</v>
      </c>
      <c r="AA445" s="59" t="s">
        <v>371</v>
      </c>
      <c r="AB445" s="78" t="s">
        <v>308</v>
      </c>
      <c r="AC445" s="12" t="s">
        <v>358</v>
      </c>
      <c r="AD445" s="15" t="s">
        <v>368</v>
      </c>
      <c r="AE445" s="84"/>
      <c r="AF445" s="84"/>
      <c r="AG445" s="84">
        <v>1</v>
      </c>
      <c r="AH445" s="84"/>
      <c r="AI445" s="84"/>
      <c r="AJ445" s="84"/>
      <c r="AK445" s="84"/>
      <c r="AL445" s="84"/>
      <c r="AM445" s="85"/>
    </row>
    <row r="446" spans="1:39" ht="12" customHeight="1">
      <c r="A446" s="10">
        <v>438</v>
      </c>
      <c r="B446" s="98" t="s">
        <v>136</v>
      </c>
      <c r="C446" s="98" t="s">
        <v>131</v>
      </c>
      <c r="D446" s="11" t="s">
        <v>25</v>
      </c>
      <c r="E446" s="11" t="s">
        <v>304</v>
      </c>
      <c r="F446" s="12" t="s">
        <v>48</v>
      </c>
      <c r="G446" s="11" t="s">
        <v>511</v>
      </c>
      <c r="H446" s="12" t="s">
        <v>307</v>
      </c>
      <c r="I446" s="103" t="s">
        <v>505</v>
      </c>
      <c r="J446" s="12" t="str">
        <f t="shared" si="21"/>
        <v>≥17h</v>
      </c>
      <c r="K446" s="12" t="s">
        <v>512</v>
      </c>
      <c r="L446" s="69" t="s">
        <v>519</v>
      </c>
      <c r="M446" s="59" t="s">
        <v>374</v>
      </c>
      <c r="N446" s="78" t="s">
        <v>308</v>
      </c>
      <c r="O446" s="12" t="s">
        <v>358</v>
      </c>
      <c r="P446" s="15" t="s">
        <v>368</v>
      </c>
      <c r="Q446" s="92"/>
      <c r="R446" s="93">
        <v>1</v>
      </c>
      <c r="S446" s="93"/>
      <c r="T446" s="93">
        <v>1</v>
      </c>
      <c r="U446" s="93"/>
      <c r="V446" s="93"/>
      <c r="W446" s="93"/>
      <c r="X446" s="93"/>
      <c r="Y446" s="75"/>
      <c r="Z446" s="69" t="s">
        <v>519</v>
      </c>
      <c r="AA446" s="59" t="s">
        <v>374</v>
      </c>
      <c r="AB446" s="78" t="s">
        <v>308</v>
      </c>
      <c r="AC446" s="12" t="s">
        <v>358</v>
      </c>
      <c r="AD446" s="15" t="s">
        <v>368</v>
      </c>
      <c r="AE446" s="84">
        <v>1</v>
      </c>
      <c r="AF446" s="84"/>
      <c r="AG446" s="84"/>
      <c r="AH446" s="84"/>
      <c r="AI446" s="84"/>
      <c r="AJ446" s="84"/>
      <c r="AK446" s="84"/>
      <c r="AL446" s="84"/>
      <c r="AM446" s="85"/>
    </row>
    <row r="447" spans="1:39" ht="12" customHeight="1">
      <c r="A447" s="10"/>
      <c r="B447" s="98" t="s">
        <v>136</v>
      </c>
      <c r="C447" s="98" t="s">
        <v>131</v>
      </c>
      <c r="D447" s="69" t="s">
        <v>25</v>
      </c>
      <c r="E447" s="69" t="s">
        <v>304</v>
      </c>
      <c r="F447" s="69" t="s">
        <v>48</v>
      </c>
      <c r="G447" s="69" t="s">
        <v>511</v>
      </c>
      <c r="H447" s="69" t="s">
        <v>307</v>
      </c>
      <c r="I447" s="103" t="s">
        <v>505</v>
      </c>
      <c r="J447" s="69" t="str">
        <f t="shared" si="21"/>
        <v>≥17h</v>
      </c>
      <c r="K447" s="69" t="s">
        <v>512</v>
      </c>
      <c r="L447" s="69" t="s">
        <v>519</v>
      </c>
      <c r="M447" s="59" t="s">
        <v>309</v>
      </c>
      <c r="N447" s="78" t="s">
        <v>308</v>
      </c>
      <c r="O447" s="69" t="s">
        <v>0</v>
      </c>
      <c r="P447" s="15" t="s">
        <v>368</v>
      </c>
      <c r="Q447" s="92"/>
      <c r="R447" s="93"/>
      <c r="S447" s="93"/>
      <c r="T447" s="93">
        <v>1</v>
      </c>
      <c r="U447" s="93"/>
      <c r="V447" s="93"/>
      <c r="W447" s="93"/>
      <c r="X447" s="93"/>
      <c r="Y447" s="75"/>
      <c r="Z447" s="69" t="s">
        <v>519</v>
      </c>
      <c r="AA447" s="59" t="s">
        <v>309</v>
      </c>
      <c r="AB447" s="78" t="s">
        <v>308</v>
      </c>
      <c r="AC447" s="69" t="s">
        <v>0</v>
      </c>
      <c r="AD447" s="15" t="s">
        <v>368</v>
      </c>
      <c r="AE447" s="84"/>
      <c r="AF447" s="84"/>
      <c r="AG447" s="84"/>
      <c r="AH447" s="84"/>
      <c r="AI447" s="84"/>
      <c r="AJ447" s="84"/>
      <c r="AK447" s="84"/>
      <c r="AL447" s="84"/>
      <c r="AM447" s="85"/>
    </row>
    <row r="448" spans="1:39" ht="12" customHeight="1">
      <c r="A448" s="10">
        <v>439</v>
      </c>
      <c r="B448" s="98" t="s">
        <v>281</v>
      </c>
      <c r="C448" s="98" t="s">
        <v>281</v>
      </c>
      <c r="D448" s="11" t="s">
        <v>51</v>
      </c>
      <c r="E448" s="11" t="s">
        <v>303</v>
      </c>
      <c r="F448" s="12" t="s">
        <v>48</v>
      </c>
      <c r="G448" s="12" t="s">
        <v>310</v>
      </c>
      <c r="H448" s="12" t="s">
        <v>306</v>
      </c>
      <c r="I448" s="103" t="s">
        <v>505</v>
      </c>
      <c r="J448" s="11" t="str">
        <f>"12-16h"</f>
        <v>12-16h</v>
      </c>
      <c r="K448" s="12" t="s">
        <v>512</v>
      </c>
      <c r="L448" s="69" t="s">
        <v>519</v>
      </c>
      <c r="M448" s="59" t="s">
        <v>373</v>
      </c>
      <c r="N448" s="78" t="s">
        <v>308</v>
      </c>
      <c r="O448" s="12" t="s">
        <v>358</v>
      </c>
      <c r="P448" s="15" t="s">
        <v>368</v>
      </c>
      <c r="Q448" s="92"/>
      <c r="R448" s="93"/>
      <c r="S448" s="93"/>
      <c r="T448" s="93">
        <v>1</v>
      </c>
      <c r="U448" s="93"/>
      <c r="V448" s="93"/>
      <c r="W448" s="93"/>
      <c r="X448" s="93"/>
      <c r="Y448" s="75">
        <v>1</v>
      </c>
      <c r="Z448" s="69" t="s">
        <v>519</v>
      </c>
      <c r="AA448" s="59" t="s">
        <v>373</v>
      </c>
      <c r="AB448" s="78" t="s">
        <v>308</v>
      </c>
      <c r="AC448" s="12" t="s">
        <v>358</v>
      </c>
      <c r="AD448" s="15" t="s">
        <v>368</v>
      </c>
      <c r="AE448" s="84"/>
      <c r="AF448" s="84"/>
      <c r="AG448" s="84"/>
      <c r="AH448" s="84"/>
      <c r="AI448" s="84"/>
      <c r="AJ448" s="84"/>
      <c r="AK448" s="84"/>
      <c r="AL448" s="84"/>
      <c r="AM448" s="85"/>
    </row>
    <row r="449" spans="1:39" ht="12" customHeight="1">
      <c r="A449" s="10">
        <v>440</v>
      </c>
      <c r="B449" s="98" t="s">
        <v>136</v>
      </c>
      <c r="C449" s="98" t="s">
        <v>131</v>
      </c>
      <c r="D449" s="11" t="s">
        <v>51</v>
      </c>
      <c r="E449" s="11" t="s">
        <v>304</v>
      </c>
      <c r="F449" s="12" t="s">
        <v>49</v>
      </c>
      <c r="G449" s="11" t="s">
        <v>511</v>
      </c>
      <c r="H449" s="12" t="s">
        <v>307</v>
      </c>
      <c r="I449" s="103" t="s">
        <v>504</v>
      </c>
      <c r="J449" s="12" t="str">
        <f>"≥17h"</f>
        <v>≥17h</v>
      </c>
      <c r="K449" s="12" t="s">
        <v>512</v>
      </c>
      <c r="L449" s="69" t="s">
        <v>519</v>
      </c>
      <c r="M449" s="59" t="s">
        <v>374</v>
      </c>
      <c r="N449" s="78" t="s">
        <v>308</v>
      </c>
      <c r="O449" s="12" t="s">
        <v>358</v>
      </c>
      <c r="P449" s="15" t="s">
        <v>368</v>
      </c>
      <c r="Q449" s="92"/>
      <c r="R449" s="93"/>
      <c r="S449" s="93"/>
      <c r="T449" s="93">
        <v>1</v>
      </c>
      <c r="U449" s="93"/>
      <c r="V449" s="93"/>
      <c r="W449" s="93">
        <v>1</v>
      </c>
      <c r="X449" s="93"/>
      <c r="Y449" s="75"/>
      <c r="Z449" s="69" t="s">
        <v>519</v>
      </c>
      <c r="AA449" s="59" t="s">
        <v>374</v>
      </c>
      <c r="AB449" s="78" t="s">
        <v>308</v>
      </c>
      <c r="AC449" s="12" t="s">
        <v>358</v>
      </c>
      <c r="AD449" s="15" t="s">
        <v>368</v>
      </c>
      <c r="AE449" s="84"/>
      <c r="AF449" s="84"/>
      <c r="AG449" s="84"/>
      <c r="AH449" s="84"/>
      <c r="AI449" s="84"/>
      <c r="AJ449" s="84"/>
      <c r="AK449" s="84"/>
      <c r="AL449" s="84"/>
      <c r="AM449" s="85">
        <v>1</v>
      </c>
    </row>
    <row r="450" spans="1:39" ht="12" customHeight="1">
      <c r="A450" s="10">
        <v>441</v>
      </c>
      <c r="B450" s="98" t="s">
        <v>166</v>
      </c>
      <c r="C450" s="98" t="s">
        <v>166</v>
      </c>
      <c r="D450" s="11" t="s">
        <v>51</v>
      </c>
      <c r="E450" s="11" t="s">
        <v>303</v>
      </c>
      <c r="F450" s="12" t="s">
        <v>48</v>
      </c>
      <c r="G450" s="12" t="s">
        <v>310</v>
      </c>
      <c r="H450" s="12" t="s">
        <v>308</v>
      </c>
      <c r="I450" s="11" t="s">
        <v>507</v>
      </c>
      <c r="J450" s="11" t="str">
        <f>"≤12h"</f>
        <v>≤12h</v>
      </c>
      <c r="K450" s="12" t="s">
        <v>513</v>
      </c>
      <c r="L450" s="69" t="s">
        <v>518</v>
      </c>
      <c r="M450" s="59" t="s">
        <v>371</v>
      </c>
      <c r="N450" s="78" t="s">
        <v>308</v>
      </c>
      <c r="O450" s="12" t="s">
        <v>358</v>
      </c>
      <c r="P450" s="15" t="s">
        <v>368</v>
      </c>
      <c r="Q450" s="92"/>
      <c r="R450" s="93"/>
      <c r="S450" s="93"/>
      <c r="T450" s="93">
        <v>1</v>
      </c>
      <c r="U450" s="93"/>
      <c r="V450" s="93"/>
      <c r="W450" s="93"/>
      <c r="X450" s="93"/>
      <c r="Y450" s="75"/>
      <c r="Z450" s="69" t="s">
        <v>518</v>
      </c>
      <c r="AA450" s="59" t="s">
        <v>371</v>
      </c>
      <c r="AB450" s="78" t="s">
        <v>308</v>
      </c>
      <c r="AC450" s="12" t="s">
        <v>358</v>
      </c>
      <c r="AD450" s="15" t="s">
        <v>368</v>
      </c>
      <c r="AE450" s="84"/>
      <c r="AF450" s="84">
        <v>1</v>
      </c>
      <c r="AG450" s="84"/>
      <c r="AH450" s="84"/>
      <c r="AI450" s="84"/>
      <c r="AJ450" s="84"/>
      <c r="AK450" s="84"/>
      <c r="AL450" s="84"/>
      <c r="AM450" s="85"/>
    </row>
    <row r="451" spans="1:39" ht="12" customHeight="1">
      <c r="A451" s="10">
        <v>442</v>
      </c>
      <c r="B451" s="98" t="s">
        <v>281</v>
      </c>
      <c r="C451" s="98" t="s">
        <v>281</v>
      </c>
      <c r="D451" s="11" t="s">
        <v>52</v>
      </c>
      <c r="E451" s="11" t="s">
        <v>304</v>
      </c>
      <c r="F451" s="12" t="s">
        <v>49</v>
      </c>
      <c r="G451" s="12" t="s">
        <v>310</v>
      </c>
      <c r="H451" s="12" t="s">
        <v>306</v>
      </c>
      <c r="I451" s="103" t="s">
        <v>504</v>
      </c>
      <c r="J451" s="12" t="str">
        <f>"≥17h"</f>
        <v>≥17h</v>
      </c>
      <c r="K451" s="12" t="s">
        <v>47</v>
      </c>
      <c r="L451" s="69" t="s">
        <v>519</v>
      </c>
      <c r="M451" s="59" t="s">
        <v>373</v>
      </c>
      <c r="N451" s="78" t="s">
        <v>308</v>
      </c>
      <c r="O451" s="12" t="s">
        <v>358</v>
      </c>
      <c r="P451" s="15" t="s">
        <v>368</v>
      </c>
      <c r="Q451" s="92"/>
      <c r="R451" s="93"/>
      <c r="S451" s="93"/>
      <c r="T451" s="93">
        <v>1</v>
      </c>
      <c r="U451" s="93"/>
      <c r="V451" s="93"/>
      <c r="W451" s="93">
        <v>1</v>
      </c>
      <c r="X451" s="93"/>
      <c r="Y451" s="75">
        <v>1</v>
      </c>
      <c r="Z451" s="69" t="s">
        <v>519</v>
      </c>
      <c r="AA451" s="59" t="s">
        <v>373</v>
      </c>
      <c r="AB451" s="78" t="s">
        <v>308</v>
      </c>
      <c r="AC451" s="12" t="s">
        <v>358</v>
      </c>
      <c r="AD451" s="15" t="s">
        <v>368</v>
      </c>
      <c r="AE451" s="84"/>
      <c r="AF451" s="84">
        <v>1</v>
      </c>
      <c r="AG451" s="84"/>
      <c r="AH451" s="84"/>
      <c r="AI451" s="84"/>
      <c r="AJ451" s="84"/>
      <c r="AK451" s="84"/>
      <c r="AL451" s="84"/>
      <c r="AM451" s="85"/>
    </row>
    <row r="452" spans="1:39" ht="12" customHeight="1">
      <c r="A452" s="10">
        <v>443</v>
      </c>
      <c r="B452" s="98" t="s">
        <v>211</v>
      </c>
      <c r="C452" s="98" t="s">
        <v>211</v>
      </c>
      <c r="D452" s="11" t="s">
        <v>51</v>
      </c>
      <c r="E452" s="11" t="s">
        <v>303</v>
      </c>
      <c r="F452" s="12" t="s">
        <v>48</v>
      </c>
      <c r="G452" s="12" t="s">
        <v>310</v>
      </c>
      <c r="H452" s="12" t="s">
        <v>306</v>
      </c>
      <c r="I452" s="11" t="s">
        <v>507</v>
      </c>
      <c r="J452" s="11" t="str">
        <f>"12-16h"</f>
        <v>12-16h</v>
      </c>
      <c r="K452" s="12" t="s">
        <v>513</v>
      </c>
      <c r="L452" s="69" t="s">
        <v>518</v>
      </c>
      <c r="M452" s="59" t="s">
        <v>373</v>
      </c>
      <c r="N452" s="78" t="s">
        <v>308</v>
      </c>
      <c r="O452" s="12" t="s">
        <v>358</v>
      </c>
      <c r="P452" s="15" t="s">
        <v>368</v>
      </c>
      <c r="Q452" s="92"/>
      <c r="R452" s="93"/>
      <c r="S452" s="93">
        <v>1</v>
      </c>
      <c r="T452" s="93">
        <v>1</v>
      </c>
      <c r="U452" s="93"/>
      <c r="V452" s="93"/>
      <c r="W452" s="93">
        <v>1</v>
      </c>
      <c r="X452" s="93"/>
      <c r="Y452" s="75"/>
      <c r="Z452" s="69" t="s">
        <v>518</v>
      </c>
      <c r="AA452" s="59" t="s">
        <v>373</v>
      </c>
      <c r="AB452" s="78" t="s">
        <v>308</v>
      </c>
      <c r="AC452" s="12" t="s">
        <v>358</v>
      </c>
      <c r="AD452" s="15" t="s">
        <v>368</v>
      </c>
      <c r="AE452" s="84"/>
      <c r="AF452" s="84">
        <v>1</v>
      </c>
      <c r="AG452" s="84"/>
      <c r="AH452" s="84"/>
      <c r="AI452" s="84"/>
      <c r="AJ452" s="84"/>
      <c r="AK452" s="84"/>
      <c r="AL452" s="84"/>
      <c r="AM452" s="85"/>
    </row>
    <row r="453" spans="1:39" ht="12" customHeight="1">
      <c r="A453" s="10">
        <v>444</v>
      </c>
      <c r="B453" s="98" t="s">
        <v>82</v>
      </c>
      <c r="C453" s="98" t="s">
        <v>82</v>
      </c>
      <c r="D453" s="11" t="s">
        <v>52</v>
      </c>
      <c r="E453" s="11" t="s">
        <v>304</v>
      </c>
      <c r="F453" s="12" t="s">
        <v>48</v>
      </c>
      <c r="G453" s="12" t="s">
        <v>310</v>
      </c>
      <c r="H453" s="12" t="s">
        <v>306</v>
      </c>
      <c r="I453" s="11" t="s">
        <v>507</v>
      </c>
      <c r="J453" s="11" t="str">
        <f>"12-16h"</f>
        <v>12-16h</v>
      </c>
      <c r="K453" s="12" t="s">
        <v>512</v>
      </c>
      <c r="L453" s="69" t="s">
        <v>518</v>
      </c>
      <c r="M453" s="59" t="s">
        <v>373</v>
      </c>
      <c r="N453" s="78" t="s">
        <v>308</v>
      </c>
      <c r="O453" s="12" t="s">
        <v>358</v>
      </c>
      <c r="P453" s="15" t="s">
        <v>368</v>
      </c>
      <c r="Q453" s="92"/>
      <c r="R453" s="93"/>
      <c r="S453" s="93">
        <v>1</v>
      </c>
      <c r="T453" s="93"/>
      <c r="U453" s="93"/>
      <c r="V453" s="93"/>
      <c r="W453" s="93"/>
      <c r="X453" s="93"/>
      <c r="Y453" s="75"/>
      <c r="Z453" s="69" t="s">
        <v>518</v>
      </c>
      <c r="AA453" s="59" t="s">
        <v>373</v>
      </c>
      <c r="AB453" s="78" t="s">
        <v>308</v>
      </c>
      <c r="AC453" s="12" t="s">
        <v>358</v>
      </c>
      <c r="AD453" s="15" t="s">
        <v>368</v>
      </c>
      <c r="AE453" s="84"/>
      <c r="AF453" s="84">
        <v>1</v>
      </c>
      <c r="AG453" s="84"/>
      <c r="AH453" s="84"/>
      <c r="AI453" s="84"/>
      <c r="AJ453" s="84"/>
      <c r="AK453" s="84"/>
      <c r="AL453" s="84"/>
      <c r="AM453" s="85"/>
    </row>
    <row r="454" spans="1:39" ht="12" customHeight="1">
      <c r="A454" s="10">
        <v>445</v>
      </c>
      <c r="B454" s="98" t="s">
        <v>283</v>
      </c>
      <c r="C454" s="98" t="s">
        <v>281</v>
      </c>
      <c r="D454" s="11" t="s">
        <v>52</v>
      </c>
      <c r="E454" s="11" t="s">
        <v>304</v>
      </c>
      <c r="F454" s="12" t="s">
        <v>49</v>
      </c>
      <c r="G454" s="11" t="s">
        <v>511</v>
      </c>
      <c r="H454" s="12" t="s">
        <v>307</v>
      </c>
      <c r="I454" s="103" t="s">
        <v>505</v>
      </c>
      <c r="J454" s="12" t="str">
        <f>"≥17h"</f>
        <v>≥17h</v>
      </c>
      <c r="K454" s="12" t="s">
        <v>512</v>
      </c>
      <c r="L454" s="69" t="s">
        <v>519</v>
      </c>
      <c r="M454" s="59" t="s">
        <v>373</v>
      </c>
      <c r="N454" s="78" t="s">
        <v>308</v>
      </c>
      <c r="O454" s="12" t="s">
        <v>358</v>
      </c>
      <c r="P454" s="15" t="s">
        <v>368</v>
      </c>
      <c r="Q454" s="92"/>
      <c r="R454" s="93"/>
      <c r="S454" s="93"/>
      <c r="T454" s="93">
        <v>1</v>
      </c>
      <c r="U454" s="93"/>
      <c r="V454" s="93"/>
      <c r="W454" s="93">
        <v>1</v>
      </c>
      <c r="X454" s="93"/>
      <c r="Y454" s="75">
        <v>1</v>
      </c>
      <c r="Z454" s="69" t="s">
        <v>519</v>
      </c>
      <c r="AA454" s="59" t="s">
        <v>373</v>
      </c>
      <c r="AB454" s="78" t="s">
        <v>308</v>
      </c>
      <c r="AC454" s="12" t="s">
        <v>358</v>
      </c>
      <c r="AD454" s="15" t="s">
        <v>368</v>
      </c>
      <c r="AE454" s="84"/>
      <c r="AF454" s="84"/>
      <c r="AG454" s="84"/>
      <c r="AH454" s="84"/>
      <c r="AI454" s="84"/>
      <c r="AJ454" s="84"/>
      <c r="AK454" s="84"/>
      <c r="AL454" s="84"/>
      <c r="AM454" s="85">
        <v>1</v>
      </c>
    </row>
    <row r="455" spans="1:39" ht="12" customHeight="1">
      <c r="A455" s="10">
        <v>446</v>
      </c>
      <c r="B455" s="98" t="s">
        <v>166</v>
      </c>
      <c r="C455" s="98" t="s">
        <v>166</v>
      </c>
      <c r="D455" s="11" t="s">
        <v>25</v>
      </c>
      <c r="E455" s="11" t="s">
        <v>303</v>
      </c>
      <c r="F455" s="12" t="s">
        <v>49</v>
      </c>
      <c r="G455" s="12" t="s">
        <v>510</v>
      </c>
      <c r="H455" s="12" t="s">
        <v>306</v>
      </c>
      <c r="I455" s="11" t="s">
        <v>504</v>
      </c>
      <c r="J455" s="12" t="str">
        <f>"≥17h"</f>
        <v>≥17h</v>
      </c>
      <c r="K455" s="12" t="s">
        <v>47</v>
      </c>
      <c r="L455" s="69" t="s">
        <v>518</v>
      </c>
      <c r="M455" s="59" t="s">
        <v>373</v>
      </c>
      <c r="N455" s="78" t="s">
        <v>308</v>
      </c>
      <c r="O455" s="12" t="s">
        <v>358</v>
      </c>
      <c r="P455" s="15" t="s">
        <v>368</v>
      </c>
      <c r="Q455" s="92"/>
      <c r="R455" s="93"/>
      <c r="S455" s="93"/>
      <c r="T455" s="93">
        <v>1</v>
      </c>
      <c r="U455" s="93"/>
      <c r="V455" s="93"/>
      <c r="W455" s="93"/>
      <c r="X455" s="93"/>
      <c r="Y455" s="75"/>
      <c r="Z455" s="69" t="s">
        <v>518</v>
      </c>
      <c r="AA455" s="59" t="s">
        <v>373</v>
      </c>
      <c r="AB455" s="78" t="s">
        <v>308</v>
      </c>
      <c r="AC455" s="12" t="s">
        <v>358</v>
      </c>
      <c r="AD455" s="15" t="s">
        <v>368</v>
      </c>
      <c r="AE455" s="84"/>
      <c r="AF455" s="84">
        <v>1</v>
      </c>
      <c r="AG455" s="84"/>
      <c r="AH455" s="84"/>
      <c r="AI455" s="84"/>
      <c r="AJ455" s="84"/>
      <c r="AK455" s="84"/>
      <c r="AL455" s="84"/>
      <c r="AM455" s="85"/>
    </row>
    <row r="456" spans="1:39" ht="12" customHeight="1">
      <c r="A456" s="10">
        <v>447</v>
      </c>
      <c r="B456" s="98" t="s">
        <v>166</v>
      </c>
      <c r="C456" s="98" t="s">
        <v>166</v>
      </c>
      <c r="D456" s="11" t="s">
        <v>52</v>
      </c>
      <c r="E456" s="11" t="s">
        <v>304</v>
      </c>
      <c r="F456" s="12" t="s">
        <v>49</v>
      </c>
      <c r="G456" s="12" t="s">
        <v>510</v>
      </c>
      <c r="H456" s="12" t="s">
        <v>306</v>
      </c>
      <c r="I456" s="11" t="s">
        <v>504</v>
      </c>
      <c r="J456" s="12" t="str">
        <f>"≥17h"</f>
        <v>≥17h</v>
      </c>
      <c r="K456" s="12" t="s">
        <v>512</v>
      </c>
      <c r="L456" s="69" t="s">
        <v>518</v>
      </c>
      <c r="M456" s="59" t="s">
        <v>371</v>
      </c>
      <c r="N456" s="78" t="s">
        <v>308</v>
      </c>
      <c r="O456" s="12" t="s">
        <v>358</v>
      </c>
      <c r="P456" s="15" t="s">
        <v>368</v>
      </c>
      <c r="Q456" s="92"/>
      <c r="R456" s="93"/>
      <c r="S456" s="93"/>
      <c r="T456" s="93">
        <v>1</v>
      </c>
      <c r="U456" s="93"/>
      <c r="V456" s="93"/>
      <c r="W456" s="93"/>
      <c r="X456" s="93"/>
      <c r="Y456" s="75"/>
      <c r="Z456" s="69" t="s">
        <v>518</v>
      </c>
      <c r="AA456" s="59" t="s">
        <v>371</v>
      </c>
      <c r="AB456" s="78" t="s">
        <v>308</v>
      </c>
      <c r="AC456" s="12" t="s">
        <v>358</v>
      </c>
      <c r="AD456" s="15" t="s">
        <v>368</v>
      </c>
      <c r="AE456" s="84"/>
      <c r="AF456" s="84">
        <v>1</v>
      </c>
      <c r="AG456" s="84"/>
      <c r="AH456" s="84"/>
      <c r="AI456" s="84"/>
      <c r="AJ456" s="84"/>
      <c r="AK456" s="84"/>
      <c r="AL456" s="84"/>
      <c r="AM456" s="85"/>
    </row>
    <row r="457" spans="1:39" ht="12" customHeight="1">
      <c r="A457" s="10">
        <v>448</v>
      </c>
      <c r="B457" s="98" t="s">
        <v>135</v>
      </c>
      <c r="C457" s="98" t="s">
        <v>131</v>
      </c>
      <c r="D457" s="11" t="s">
        <v>52</v>
      </c>
      <c r="E457" s="11" t="s">
        <v>304</v>
      </c>
      <c r="F457" s="12" t="s">
        <v>49</v>
      </c>
      <c r="G457" s="11" t="s">
        <v>511</v>
      </c>
      <c r="H457" s="12" t="s">
        <v>307</v>
      </c>
      <c r="I457" s="11" t="s">
        <v>507</v>
      </c>
      <c r="J457" s="12" t="str">
        <f>"≥17h"</f>
        <v>≥17h</v>
      </c>
      <c r="K457" s="12" t="s">
        <v>512</v>
      </c>
      <c r="L457" s="69" t="s">
        <v>519</v>
      </c>
      <c r="M457" s="59" t="s">
        <v>374</v>
      </c>
      <c r="N457" s="78" t="s">
        <v>308</v>
      </c>
      <c r="O457" s="12" t="s">
        <v>358</v>
      </c>
      <c r="P457" s="15" t="s">
        <v>368</v>
      </c>
      <c r="Q457" s="92"/>
      <c r="R457" s="93"/>
      <c r="S457" s="93"/>
      <c r="T457" s="93">
        <v>1</v>
      </c>
      <c r="U457" s="93"/>
      <c r="V457" s="93"/>
      <c r="W457" s="93"/>
      <c r="X457" s="93"/>
      <c r="Y457" s="75"/>
      <c r="Z457" s="69" t="s">
        <v>519</v>
      </c>
      <c r="AA457" s="59" t="s">
        <v>374</v>
      </c>
      <c r="AB457" s="78" t="s">
        <v>308</v>
      </c>
      <c r="AC457" s="12" t="s">
        <v>358</v>
      </c>
      <c r="AD457" s="15" t="s">
        <v>368</v>
      </c>
      <c r="AE457" s="84"/>
      <c r="AF457" s="84"/>
      <c r="AG457" s="84"/>
      <c r="AH457" s="84"/>
      <c r="AI457" s="84"/>
      <c r="AJ457" s="84"/>
      <c r="AK457" s="84"/>
      <c r="AL457" s="84"/>
      <c r="AM457" s="85">
        <v>1</v>
      </c>
    </row>
    <row r="458" spans="1:39" ht="12" customHeight="1">
      <c r="A458" s="10">
        <v>449</v>
      </c>
      <c r="B458" s="98" t="s">
        <v>211</v>
      </c>
      <c r="C458" s="98" t="s">
        <v>211</v>
      </c>
      <c r="D458" s="11" t="s">
        <v>51</v>
      </c>
      <c r="E458" s="11" t="s">
        <v>304</v>
      </c>
      <c r="F458" s="12" t="s">
        <v>50</v>
      </c>
      <c r="G458" s="12" t="s">
        <v>310</v>
      </c>
      <c r="H458" s="12" t="s">
        <v>306</v>
      </c>
      <c r="I458" s="11" t="s">
        <v>504</v>
      </c>
      <c r="J458" s="11" t="str">
        <f>"12-16h"</f>
        <v>12-16h</v>
      </c>
      <c r="K458" s="12" t="s">
        <v>47</v>
      </c>
      <c r="L458" s="69" t="s">
        <v>518</v>
      </c>
      <c r="M458" s="59" t="s">
        <v>372</v>
      </c>
      <c r="N458" s="78" t="s">
        <v>308</v>
      </c>
      <c r="O458" s="12" t="s">
        <v>358</v>
      </c>
      <c r="P458" s="15" t="s">
        <v>368</v>
      </c>
      <c r="Q458" s="92"/>
      <c r="R458" s="93"/>
      <c r="S458" s="93"/>
      <c r="T458" s="93">
        <v>1</v>
      </c>
      <c r="U458" s="93"/>
      <c r="V458" s="93"/>
      <c r="W458" s="93">
        <v>1</v>
      </c>
      <c r="X458" s="93"/>
      <c r="Y458" s="75"/>
      <c r="Z458" s="69" t="s">
        <v>518</v>
      </c>
      <c r="AA458" s="59" t="s">
        <v>372</v>
      </c>
      <c r="AB458" s="78" t="s">
        <v>308</v>
      </c>
      <c r="AC458" s="12" t="s">
        <v>358</v>
      </c>
      <c r="AD458" s="15" t="s">
        <v>368</v>
      </c>
      <c r="AE458" s="84"/>
      <c r="AF458" s="84">
        <v>1</v>
      </c>
      <c r="AG458" s="84"/>
      <c r="AH458" s="84"/>
      <c r="AI458" s="84"/>
      <c r="AJ458" s="84"/>
      <c r="AK458" s="84"/>
      <c r="AL458" s="84"/>
      <c r="AM458" s="85"/>
    </row>
    <row r="459" spans="1:39" ht="12" customHeight="1">
      <c r="A459" s="10">
        <v>450</v>
      </c>
      <c r="B459" s="98" t="s">
        <v>82</v>
      </c>
      <c r="C459" s="98" t="s">
        <v>82</v>
      </c>
      <c r="D459" s="11" t="s">
        <v>52</v>
      </c>
      <c r="E459" s="11" t="s">
        <v>303</v>
      </c>
      <c r="F459" s="12" t="s">
        <v>48</v>
      </c>
      <c r="G459" s="12" t="s">
        <v>310</v>
      </c>
      <c r="H459" s="12" t="s">
        <v>306</v>
      </c>
      <c r="I459" s="11" t="s">
        <v>507</v>
      </c>
      <c r="J459" s="12" t="str">
        <f>"≥17h"</f>
        <v>≥17h</v>
      </c>
      <c r="K459" s="12" t="s">
        <v>47</v>
      </c>
      <c r="L459" s="69" t="s">
        <v>518</v>
      </c>
      <c r="M459" s="59" t="s">
        <v>373</v>
      </c>
      <c r="N459" s="78" t="s">
        <v>308</v>
      </c>
      <c r="O459" s="12" t="s">
        <v>358</v>
      </c>
      <c r="P459" s="15" t="s">
        <v>368</v>
      </c>
      <c r="Q459" s="92"/>
      <c r="R459" s="93"/>
      <c r="S459" s="93">
        <v>1</v>
      </c>
      <c r="T459" s="93"/>
      <c r="U459" s="93"/>
      <c r="V459" s="93"/>
      <c r="W459" s="93"/>
      <c r="X459" s="93"/>
      <c r="Y459" s="75"/>
      <c r="Z459" s="69" t="s">
        <v>518</v>
      </c>
      <c r="AA459" s="59" t="s">
        <v>373</v>
      </c>
      <c r="AB459" s="78" t="s">
        <v>308</v>
      </c>
      <c r="AC459" s="12" t="s">
        <v>358</v>
      </c>
      <c r="AD459" s="15" t="s">
        <v>368</v>
      </c>
      <c r="AE459" s="84"/>
      <c r="AF459" s="84">
        <v>1</v>
      </c>
      <c r="AG459" s="84"/>
      <c r="AH459" s="84"/>
      <c r="AI459" s="84"/>
      <c r="AJ459" s="84"/>
      <c r="AK459" s="84"/>
      <c r="AL459" s="84"/>
      <c r="AM459" s="85"/>
    </row>
    <row r="460" spans="1:39" ht="12" customHeight="1">
      <c r="A460" s="10">
        <v>451</v>
      </c>
      <c r="B460" s="98" t="s">
        <v>211</v>
      </c>
      <c r="C460" s="98" t="s">
        <v>211</v>
      </c>
      <c r="D460" s="11" t="s">
        <v>51</v>
      </c>
      <c r="E460" s="11" t="s">
        <v>303</v>
      </c>
      <c r="F460" s="12" t="s">
        <v>50</v>
      </c>
      <c r="G460" s="12" t="s">
        <v>310</v>
      </c>
      <c r="H460" s="12" t="s">
        <v>307</v>
      </c>
      <c r="I460" s="103" t="s">
        <v>504</v>
      </c>
      <c r="J460" s="12" t="str">
        <f>"≥17h"</f>
        <v>≥17h</v>
      </c>
      <c r="K460" s="12" t="s">
        <v>512</v>
      </c>
      <c r="L460" s="69" t="s">
        <v>518</v>
      </c>
      <c r="M460" s="59" t="s">
        <v>372</v>
      </c>
      <c r="N460" s="78" t="s">
        <v>308</v>
      </c>
      <c r="O460" s="12" t="s">
        <v>358</v>
      </c>
      <c r="P460" s="15" t="s">
        <v>368</v>
      </c>
      <c r="Q460" s="92"/>
      <c r="R460" s="93"/>
      <c r="S460" s="93"/>
      <c r="T460" s="93">
        <v>1</v>
      </c>
      <c r="U460" s="93"/>
      <c r="V460" s="93"/>
      <c r="W460" s="93"/>
      <c r="X460" s="93"/>
      <c r="Y460" s="75"/>
      <c r="Z460" s="69" t="s">
        <v>518</v>
      </c>
      <c r="AA460" s="59" t="s">
        <v>372</v>
      </c>
      <c r="AB460" s="78" t="s">
        <v>308</v>
      </c>
      <c r="AC460" s="12" t="s">
        <v>358</v>
      </c>
      <c r="AD460" s="15" t="s">
        <v>368</v>
      </c>
      <c r="AE460" s="84"/>
      <c r="AF460" s="84">
        <v>1</v>
      </c>
      <c r="AG460" s="84"/>
      <c r="AH460" s="84"/>
      <c r="AI460" s="84"/>
      <c r="AJ460" s="84"/>
      <c r="AK460" s="84"/>
      <c r="AL460" s="84"/>
      <c r="AM460" s="85"/>
    </row>
    <row r="461" spans="1:39" ht="12" customHeight="1">
      <c r="A461" s="10">
        <v>452</v>
      </c>
      <c r="B461" s="98" t="s">
        <v>283</v>
      </c>
      <c r="C461" s="98" t="s">
        <v>281</v>
      </c>
      <c r="D461" s="11" t="s">
        <v>51</v>
      </c>
      <c r="E461" s="11" t="s">
        <v>304</v>
      </c>
      <c r="F461" s="12" t="s">
        <v>49</v>
      </c>
      <c r="G461" s="11" t="s">
        <v>511</v>
      </c>
      <c r="H461" s="12" t="s">
        <v>306</v>
      </c>
      <c r="I461" s="11" t="s">
        <v>504</v>
      </c>
      <c r="J461" s="12" t="str">
        <f>"≥17h"</f>
        <v>≥17h</v>
      </c>
      <c r="K461" s="12" t="s">
        <v>512</v>
      </c>
      <c r="L461" s="69" t="s">
        <v>519</v>
      </c>
      <c r="M461" s="59" t="s">
        <v>373</v>
      </c>
      <c r="N461" s="78" t="s">
        <v>367</v>
      </c>
      <c r="O461" s="12" t="s">
        <v>358</v>
      </c>
      <c r="P461" s="15" t="s">
        <v>368</v>
      </c>
      <c r="Q461" s="92"/>
      <c r="R461" s="93"/>
      <c r="S461" s="93"/>
      <c r="T461" s="93">
        <v>1</v>
      </c>
      <c r="U461" s="93"/>
      <c r="V461" s="93"/>
      <c r="W461" s="93">
        <v>1</v>
      </c>
      <c r="X461" s="93"/>
      <c r="Y461" s="75"/>
      <c r="Z461" s="69" t="s">
        <v>519</v>
      </c>
      <c r="AA461" s="59" t="s">
        <v>373</v>
      </c>
      <c r="AB461" s="78" t="s">
        <v>367</v>
      </c>
      <c r="AC461" s="12" t="s">
        <v>358</v>
      </c>
      <c r="AD461" s="15" t="s">
        <v>368</v>
      </c>
      <c r="AE461" s="84"/>
      <c r="AF461" s="84">
        <v>1</v>
      </c>
      <c r="AG461" s="84"/>
      <c r="AH461" s="84"/>
      <c r="AI461" s="84"/>
      <c r="AJ461" s="84"/>
      <c r="AK461" s="84"/>
      <c r="AL461" s="84"/>
      <c r="AM461" s="85"/>
    </row>
    <row r="462" spans="1:39" ht="12" customHeight="1">
      <c r="A462" s="10">
        <v>453</v>
      </c>
      <c r="B462" s="98" t="s">
        <v>126</v>
      </c>
      <c r="C462" s="98" t="s">
        <v>126</v>
      </c>
      <c r="D462" s="11" t="s">
        <v>52</v>
      </c>
      <c r="E462" s="11" t="s">
        <v>303</v>
      </c>
      <c r="F462" s="12" t="s">
        <v>50</v>
      </c>
      <c r="G462" s="12" t="s">
        <v>310</v>
      </c>
      <c r="H462" s="12" t="s">
        <v>306</v>
      </c>
      <c r="I462" s="103" t="s">
        <v>505</v>
      </c>
      <c r="J462" s="12" t="str">
        <f>"≥17h"</f>
        <v>≥17h</v>
      </c>
      <c r="K462" s="12" t="s">
        <v>512</v>
      </c>
      <c r="L462" s="69" t="s">
        <v>518</v>
      </c>
      <c r="M462" s="59" t="s">
        <v>373</v>
      </c>
      <c r="N462" s="78" t="s">
        <v>308</v>
      </c>
      <c r="O462" s="12" t="s">
        <v>358</v>
      </c>
      <c r="P462" s="15" t="s">
        <v>368</v>
      </c>
      <c r="Q462" s="92"/>
      <c r="R462" s="93"/>
      <c r="S462" s="93"/>
      <c r="T462" s="93">
        <v>1</v>
      </c>
      <c r="U462" s="93"/>
      <c r="V462" s="93"/>
      <c r="W462" s="93"/>
      <c r="X462" s="93"/>
      <c r="Y462" s="75"/>
      <c r="Z462" s="69" t="s">
        <v>518</v>
      </c>
      <c r="AA462" s="59" t="s">
        <v>373</v>
      </c>
      <c r="AB462" s="78" t="s">
        <v>308</v>
      </c>
      <c r="AC462" s="12" t="s">
        <v>358</v>
      </c>
      <c r="AD462" s="15" t="s">
        <v>368</v>
      </c>
      <c r="AE462" s="84"/>
      <c r="AF462" s="84"/>
      <c r="AG462" s="84"/>
      <c r="AH462" s="84">
        <v>1</v>
      </c>
      <c r="AI462" s="84"/>
      <c r="AJ462" s="84"/>
      <c r="AK462" s="84"/>
      <c r="AL462" s="84"/>
      <c r="AM462" s="85"/>
    </row>
    <row r="463" spans="1:39" ht="12" customHeight="1">
      <c r="A463" s="10">
        <v>454</v>
      </c>
      <c r="B463" s="98" t="s">
        <v>283</v>
      </c>
      <c r="C463" s="98" t="s">
        <v>281</v>
      </c>
      <c r="D463" s="11" t="s">
        <v>51</v>
      </c>
      <c r="E463" s="11" t="s">
        <v>303</v>
      </c>
      <c r="F463" s="12" t="s">
        <v>49</v>
      </c>
      <c r="G463" s="11" t="s">
        <v>511</v>
      </c>
      <c r="H463" s="12" t="s">
        <v>306</v>
      </c>
      <c r="I463" s="11" t="s">
        <v>504</v>
      </c>
      <c r="J463" s="11" t="str">
        <f>"≤12h"</f>
        <v>≤12h</v>
      </c>
      <c r="K463" s="12" t="s">
        <v>47</v>
      </c>
      <c r="L463" s="69" t="s">
        <v>519</v>
      </c>
      <c r="M463" s="59" t="s">
        <v>373</v>
      </c>
      <c r="N463" s="78" t="s">
        <v>308</v>
      </c>
      <c r="O463" s="12" t="s">
        <v>358</v>
      </c>
      <c r="P463" s="15" t="s">
        <v>370</v>
      </c>
      <c r="Q463" s="92"/>
      <c r="R463" s="93">
        <v>1</v>
      </c>
      <c r="S463" s="93"/>
      <c r="T463" s="93"/>
      <c r="U463" s="93"/>
      <c r="V463" s="93"/>
      <c r="W463" s="93"/>
      <c r="X463" s="93"/>
      <c r="Y463" s="75"/>
      <c r="Z463" s="69" t="s">
        <v>519</v>
      </c>
      <c r="AA463" s="59" t="s">
        <v>373</v>
      </c>
      <c r="AB463" s="78" t="s">
        <v>308</v>
      </c>
      <c r="AC463" s="12" t="s">
        <v>358</v>
      </c>
      <c r="AD463" s="15" t="s">
        <v>370</v>
      </c>
      <c r="AE463" s="84">
        <v>1</v>
      </c>
      <c r="AF463" s="84"/>
      <c r="AG463" s="84"/>
      <c r="AH463" s="84"/>
      <c r="AI463" s="84"/>
      <c r="AJ463" s="84"/>
      <c r="AK463" s="84"/>
      <c r="AL463" s="84"/>
      <c r="AM463" s="85"/>
    </row>
    <row r="464" spans="1:39" ht="12" customHeight="1">
      <c r="A464" s="10">
        <v>455</v>
      </c>
      <c r="B464" s="98" t="s">
        <v>211</v>
      </c>
      <c r="C464" s="98" t="s">
        <v>211</v>
      </c>
      <c r="D464" s="11" t="s">
        <v>25</v>
      </c>
      <c r="E464" s="11" t="s">
        <v>303</v>
      </c>
      <c r="F464" s="12" t="s">
        <v>50</v>
      </c>
      <c r="G464" s="12" t="s">
        <v>310</v>
      </c>
      <c r="H464" s="12" t="s">
        <v>306</v>
      </c>
      <c r="I464" s="11" t="s">
        <v>504</v>
      </c>
      <c r="J464" s="11" t="str">
        <f>"12-16h"</f>
        <v>12-16h</v>
      </c>
      <c r="K464" s="12" t="s">
        <v>512</v>
      </c>
      <c r="L464" s="69" t="s">
        <v>518</v>
      </c>
      <c r="M464" s="59" t="s">
        <v>371</v>
      </c>
      <c r="N464" s="78" t="s">
        <v>308</v>
      </c>
      <c r="O464" s="12" t="s">
        <v>358</v>
      </c>
      <c r="P464" s="15" t="s">
        <v>368</v>
      </c>
      <c r="Q464" s="92"/>
      <c r="R464" s="93"/>
      <c r="S464" s="93"/>
      <c r="T464" s="93"/>
      <c r="U464" s="93"/>
      <c r="V464" s="93"/>
      <c r="W464" s="93">
        <v>1</v>
      </c>
      <c r="X464" s="93">
        <v>1</v>
      </c>
      <c r="Y464" s="75"/>
      <c r="Z464" s="69" t="s">
        <v>518</v>
      </c>
      <c r="AA464" s="59" t="s">
        <v>371</v>
      </c>
      <c r="AB464" s="78" t="s">
        <v>308</v>
      </c>
      <c r="AC464" s="12" t="s">
        <v>358</v>
      </c>
      <c r="AD464" s="15" t="s">
        <v>368</v>
      </c>
      <c r="AE464" s="84"/>
      <c r="AF464" s="84"/>
      <c r="AG464" s="84">
        <v>1</v>
      </c>
      <c r="AH464" s="84">
        <v>1</v>
      </c>
      <c r="AI464" s="84"/>
      <c r="AJ464" s="84"/>
      <c r="AK464" s="84"/>
      <c r="AL464" s="84"/>
      <c r="AM464" s="85"/>
    </row>
    <row r="465" spans="1:39" ht="12" customHeight="1">
      <c r="A465" s="10">
        <v>456</v>
      </c>
      <c r="B465" s="98" t="s">
        <v>134</v>
      </c>
      <c r="C465" s="98" t="s">
        <v>131</v>
      </c>
      <c r="D465" s="11" t="s">
        <v>52</v>
      </c>
      <c r="E465" s="11" t="s">
        <v>304</v>
      </c>
      <c r="F465" s="12" t="s">
        <v>49</v>
      </c>
      <c r="G465" s="11" t="s">
        <v>511</v>
      </c>
      <c r="H465" s="12" t="s">
        <v>308</v>
      </c>
      <c r="I465" s="103" t="s">
        <v>505</v>
      </c>
      <c r="J465" s="12" t="str">
        <f>"≥17h"</f>
        <v>≥17h</v>
      </c>
      <c r="K465" s="12" t="s">
        <v>512</v>
      </c>
      <c r="L465" s="69" t="s">
        <v>519</v>
      </c>
      <c r="M465" s="59" t="s">
        <v>373</v>
      </c>
      <c r="N465" s="78" t="s">
        <v>308</v>
      </c>
      <c r="O465" s="12" t="s">
        <v>358</v>
      </c>
      <c r="P465" s="15" t="s">
        <v>368</v>
      </c>
      <c r="Q465" s="92"/>
      <c r="R465" s="93"/>
      <c r="S465" s="93"/>
      <c r="T465" s="93">
        <v>1</v>
      </c>
      <c r="U465" s="93"/>
      <c r="V465" s="93"/>
      <c r="W465" s="93"/>
      <c r="X465" s="93"/>
      <c r="Y465" s="75"/>
      <c r="Z465" s="69" t="s">
        <v>519</v>
      </c>
      <c r="AA465" s="59" t="s">
        <v>373</v>
      </c>
      <c r="AB465" s="78" t="s">
        <v>308</v>
      </c>
      <c r="AC465" s="12" t="s">
        <v>358</v>
      </c>
      <c r="AD465" s="15" t="s">
        <v>368</v>
      </c>
      <c r="AE465" s="84"/>
      <c r="AF465" s="84">
        <v>1</v>
      </c>
      <c r="AG465" s="84"/>
      <c r="AH465" s="84"/>
      <c r="AI465" s="84"/>
      <c r="AJ465" s="84"/>
      <c r="AK465" s="84"/>
      <c r="AL465" s="84"/>
      <c r="AM465" s="85"/>
    </row>
    <row r="466" spans="1:39" ht="12" customHeight="1">
      <c r="A466" s="10">
        <v>457</v>
      </c>
      <c r="B466" s="98" t="s">
        <v>211</v>
      </c>
      <c r="C466" s="98" t="s">
        <v>211</v>
      </c>
      <c r="D466" s="11" t="s">
        <v>25</v>
      </c>
      <c r="E466" s="11" t="s">
        <v>303</v>
      </c>
      <c r="F466" s="12" t="s">
        <v>50</v>
      </c>
      <c r="G466" s="12" t="s">
        <v>310</v>
      </c>
      <c r="H466" s="12" t="s">
        <v>308</v>
      </c>
      <c r="I466" s="11" t="s">
        <v>507</v>
      </c>
      <c r="J466" s="12" t="str">
        <f>"≥17h"</f>
        <v>≥17h</v>
      </c>
      <c r="K466" s="12" t="s">
        <v>513</v>
      </c>
      <c r="L466" s="69" t="s">
        <v>518</v>
      </c>
      <c r="M466" s="59" t="s">
        <v>371</v>
      </c>
      <c r="N466" s="78" t="s">
        <v>308</v>
      </c>
      <c r="O466" s="12" t="s">
        <v>358</v>
      </c>
      <c r="P466" s="15" t="s">
        <v>368</v>
      </c>
      <c r="Q466" s="92"/>
      <c r="R466" s="93"/>
      <c r="S466" s="93"/>
      <c r="T466" s="93">
        <v>1</v>
      </c>
      <c r="U466" s="93"/>
      <c r="V466" s="93"/>
      <c r="W466" s="93">
        <v>1</v>
      </c>
      <c r="X466" s="93"/>
      <c r="Y466" s="75"/>
      <c r="Z466" s="69" t="s">
        <v>518</v>
      </c>
      <c r="AA466" s="59" t="s">
        <v>371</v>
      </c>
      <c r="AB466" s="78" t="s">
        <v>308</v>
      </c>
      <c r="AC466" s="12" t="s">
        <v>358</v>
      </c>
      <c r="AD466" s="15" t="s">
        <v>368</v>
      </c>
      <c r="AE466" s="84"/>
      <c r="AF466" s="84"/>
      <c r="AG466" s="84">
        <v>1</v>
      </c>
      <c r="AH466" s="84"/>
      <c r="AI466" s="84"/>
      <c r="AJ466" s="84"/>
      <c r="AK466" s="84"/>
      <c r="AL466" s="84"/>
      <c r="AM466" s="85"/>
    </row>
    <row r="467" spans="1:39" ht="12" customHeight="1">
      <c r="A467" s="10">
        <v>458</v>
      </c>
      <c r="B467" s="98" t="s">
        <v>82</v>
      </c>
      <c r="C467" s="98" t="s">
        <v>82</v>
      </c>
      <c r="D467" s="11" t="s">
        <v>52</v>
      </c>
      <c r="E467" s="11" t="s">
        <v>304</v>
      </c>
      <c r="F467" s="12" t="s">
        <v>48</v>
      </c>
      <c r="G467" s="12" t="s">
        <v>310</v>
      </c>
      <c r="H467" s="12" t="s">
        <v>306</v>
      </c>
      <c r="I467" s="11" t="s">
        <v>507</v>
      </c>
      <c r="J467" s="11" t="str">
        <f>"12-16h"</f>
        <v>12-16h</v>
      </c>
      <c r="K467" s="12" t="s">
        <v>512</v>
      </c>
      <c r="L467" s="69" t="s">
        <v>518</v>
      </c>
      <c r="M467" s="59" t="s">
        <v>373</v>
      </c>
      <c r="N467" s="78" t="s">
        <v>308</v>
      </c>
      <c r="O467" s="12" t="s">
        <v>358</v>
      </c>
      <c r="P467" s="15" t="s">
        <v>368</v>
      </c>
      <c r="Q467" s="92"/>
      <c r="R467" s="93">
        <v>1</v>
      </c>
      <c r="S467" s="93"/>
      <c r="T467" s="93"/>
      <c r="U467" s="93"/>
      <c r="V467" s="93"/>
      <c r="W467" s="93">
        <v>1</v>
      </c>
      <c r="X467" s="93"/>
      <c r="Y467" s="75"/>
      <c r="Z467" s="69" t="s">
        <v>518</v>
      </c>
      <c r="AA467" s="59" t="s">
        <v>373</v>
      </c>
      <c r="AB467" s="78" t="s">
        <v>308</v>
      </c>
      <c r="AC467" s="12" t="s">
        <v>358</v>
      </c>
      <c r="AD467" s="15" t="s">
        <v>368</v>
      </c>
      <c r="AE467" s="84">
        <v>1</v>
      </c>
      <c r="AF467" s="84"/>
      <c r="AG467" s="84"/>
      <c r="AH467" s="84"/>
      <c r="AI467" s="84"/>
      <c r="AJ467" s="84"/>
      <c r="AK467" s="84"/>
      <c r="AL467" s="84"/>
      <c r="AM467" s="85"/>
    </row>
    <row r="468" spans="1:39" ht="12" customHeight="1">
      <c r="A468" s="10">
        <v>459</v>
      </c>
      <c r="B468" s="98" t="s">
        <v>167</v>
      </c>
      <c r="C468" s="98" t="s">
        <v>167</v>
      </c>
      <c r="D468" s="11" t="s">
        <v>51</v>
      </c>
      <c r="E468" s="11" t="s">
        <v>304</v>
      </c>
      <c r="F468" s="12" t="s">
        <v>49</v>
      </c>
      <c r="G468" s="12" t="s">
        <v>510</v>
      </c>
      <c r="H468" s="12" t="s">
        <v>307</v>
      </c>
      <c r="I468" s="11" t="s">
        <v>504</v>
      </c>
      <c r="J468" s="12" t="str">
        <f>"≥17h"</f>
        <v>≥17h</v>
      </c>
      <c r="K468" s="12" t="s">
        <v>512</v>
      </c>
      <c r="L468" s="69" t="s">
        <v>518</v>
      </c>
      <c r="M468" s="59" t="s">
        <v>372</v>
      </c>
      <c r="N468" s="78" t="s">
        <v>308</v>
      </c>
      <c r="O468" s="12" t="s">
        <v>358</v>
      </c>
      <c r="P468" s="15" t="s">
        <v>368</v>
      </c>
      <c r="Q468" s="92"/>
      <c r="R468" s="93"/>
      <c r="S468" s="93"/>
      <c r="T468" s="93">
        <v>1</v>
      </c>
      <c r="U468" s="93"/>
      <c r="V468" s="93"/>
      <c r="W468" s="93"/>
      <c r="X468" s="93"/>
      <c r="Y468" s="75"/>
      <c r="Z468" s="69" t="s">
        <v>518</v>
      </c>
      <c r="AA468" s="59" t="s">
        <v>372</v>
      </c>
      <c r="AB468" s="78" t="s">
        <v>308</v>
      </c>
      <c r="AC468" s="12" t="s">
        <v>358</v>
      </c>
      <c r="AD468" s="15" t="s">
        <v>368</v>
      </c>
      <c r="AE468" s="84"/>
      <c r="AF468" s="84">
        <v>1</v>
      </c>
      <c r="AG468" s="84"/>
      <c r="AH468" s="84"/>
      <c r="AI468" s="84"/>
      <c r="AJ468" s="84"/>
      <c r="AK468" s="84"/>
      <c r="AL468" s="84"/>
      <c r="AM468" s="85"/>
    </row>
    <row r="469" spans="1:39" ht="12" customHeight="1">
      <c r="A469" s="10">
        <v>460</v>
      </c>
      <c r="B469" s="98" t="s">
        <v>134</v>
      </c>
      <c r="C469" s="98" t="s">
        <v>131</v>
      </c>
      <c r="D469" s="11" t="s">
        <v>52</v>
      </c>
      <c r="E469" s="11" t="s">
        <v>304</v>
      </c>
      <c r="F469" s="12" t="s">
        <v>49</v>
      </c>
      <c r="G469" s="11" t="s">
        <v>511</v>
      </c>
      <c r="H469" s="12" t="s">
        <v>306</v>
      </c>
      <c r="I469" s="11" t="s">
        <v>504</v>
      </c>
      <c r="J469" s="12" t="str">
        <f>"≥17h"</f>
        <v>≥17h</v>
      </c>
      <c r="K469" s="12" t="s">
        <v>47</v>
      </c>
      <c r="L469" s="69" t="s">
        <v>519</v>
      </c>
      <c r="M469" s="59" t="s">
        <v>373</v>
      </c>
      <c r="N469" s="78" t="s">
        <v>308</v>
      </c>
      <c r="O469" s="12" t="s">
        <v>358</v>
      </c>
      <c r="P469" s="15" t="s">
        <v>368</v>
      </c>
      <c r="Q469" s="92"/>
      <c r="R469" s="93"/>
      <c r="S469" s="93"/>
      <c r="T469" s="93">
        <v>1</v>
      </c>
      <c r="U469" s="93"/>
      <c r="V469" s="93"/>
      <c r="W469" s="93">
        <v>1</v>
      </c>
      <c r="X469" s="93"/>
      <c r="Y469" s="75"/>
      <c r="Z469" s="69" t="s">
        <v>519</v>
      </c>
      <c r="AA469" s="59" t="s">
        <v>373</v>
      </c>
      <c r="AB469" s="78" t="s">
        <v>308</v>
      </c>
      <c r="AC469" s="12" t="s">
        <v>358</v>
      </c>
      <c r="AD469" s="15" t="s">
        <v>368</v>
      </c>
      <c r="AE469" s="84"/>
      <c r="AF469" s="84">
        <v>1</v>
      </c>
      <c r="AG469" s="84"/>
      <c r="AH469" s="84"/>
      <c r="AI469" s="84"/>
      <c r="AJ469" s="84"/>
      <c r="AK469" s="84"/>
      <c r="AL469" s="84"/>
      <c r="AM469" s="85"/>
    </row>
    <row r="470" spans="1:39" ht="12" customHeight="1">
      <c r="A470" s="10">
        <v>461</v>
      </c>
      <c r="B470" s="98" t="s">
        <v>283</v>
      </c>
      <c r="C470" s="98" t="s">
        <v>281</v>
      </c>
      <c r="D470" s="11" t="s">
        <v>51</v>
      </c>
      <c r="E470" s="11" t="s">
        <v>304</v>
      </c>
      <c r="F470" s="12" t="s">
        <v>49</v>
      </c>
      <c r="G470" s="11" t="s">
        <v>511</v>
      </c>
      <c r="H470" s="12" t="s">
        <v>307</v>
      </c>
      <c r="I470" s="103" t="s">
        <v>504</v>
      </c>
      <c r="J470" s="12" t="str">
        <f>"≥17h"</f>
        <v>≥17h</v>
      </c>
      <c r="K470" s="12" t="s">
        <v>512</v>
      </c>
      <c r="L470" s="69" t="s">
        <v>519</v>
      </c>
      <c r="M470" s="59" t="s">
        <v>374</v>
      </c>
      <c r="N470" s="78" t="s">
        <v>308</v>
      </c>
      <c r="O470" s="12" t="s">
        <v>358</v>
      </c>
      <c r="P470" s="15" t="s">
        <v>368</v>
      </c>
      <c r="Q470" s="92"/>
      <c r="R470" s="93"/>
      <c r="S470" s="93"/>
      <c r="T470" s="93">
        <v>1</v>
      </c>
      <c r="U470" s="93"/>
      <c r="V470" s="93"/>
      <c r="W470" s="93">
        <v>1</v>
      </c>
      <c r="X470" s="93">
        <v>1</v>
      </c>
      <c r="Y470" s="75"/>
      <c r="Z470" s="69" t="s">
        <v>519</v>
      </c>
      <c r="AA470" s="59" t="s">
        <v>374</v>
      </c>
      <c r="AB470" s="78" t="s">
        <v>308</v>
      </c>
      <c r="AC470" s="12" t="s">
        <v>358</v>
      </c>
      <c r="AD470" s="15" t="s">
        <v>368</v>
      </c>
      <c r="AE470" s="84"/>
      <c r="AF470" s="84"/>
      <c r="AG470" s="84"/>
      <c r="AH470" s="84"/>
      <c r="AI470" s="84"/>
      <c r="AJ470" s="84"/>
      <c r="AK470" s="84"/>
      <c r="AL470" s="84"/>
      <c r="AM470" s="85">
        <v>1</v>
      </c>
    </row>
    <row r="471" spans="1:39" ht="12" customHeight="1">
      <c r="A471" s="10">
        <v>462</v>
      </c>
      <c r="B471" s="98" t="s">
        <v>72</v>
      </c>
      <c r="C471" s="98" t="s">
        <v>72</v>
      </c>
      <c r="D471" s="11" t="s">
        <v>52</v>
      </c>
      <c r="E471" s="11" t="s">
        <v>304</v>
      </c>
      <c r="F471" s="12" t="s">
        <v>50</v>
      </c>
      <c r="G471" s="12" t="s">
        <v>310</v>
      </c>
      <c r="H471" s="12" t="s">
        <v>307</v>
      </c>
      <c r="I471" s="11" t="s">
        <v>504</v>
      </c>
      <c r="J471" s="12" t="str">
        <f>"≥17h"</f>
        <v>≥17h</v>
      </c>
      <c r="K471" s="12" t="s">
        <v>513</v>
      </c>
      <c r="L471" s="69" t="s">
        <v>519</v>
      </c>
      <c r="M471" s="59" t="s">
        <v>388</v>
      </c>
      <c r="N471" s="78" t="s">
        <v>308</v>
      </c>
      <c r="O471" s="12" t="s">
        <v>358</v>
      </c>
      <c r="P471" s="15" t="s">
        <v>368</v>
      </c>
      <c r="Q471" s="92"/>
      <c r="R471" s="93"/>
      <c r="S471" s="93">
        <v>1</v>
      </c>
      <c r="T471" s="93">
        <v>1</v>
      </c>
      <c r="U471" s="93"/>
      <c r="V471" s="93">
        <v>1</v>
      </c>
      <c r="W471" s="93">
        <v>1</v>
      </c>
      <c r="X471" s="93"/>
      <c r="Y471" s="75"/>
      <c r="Z471" s="69" t="s">
        <v>519</v>
      </c>
      <c r="AA471" s="59" t="s">
        <v>388</v>
      </c>
      <c r="AB471" s="78" t="s">
        <v>308</v>
      </c>
      <c r="AC471" s="12" t="s">
        <v>358</v>
      </c>
      <c r="AD471" s="15" t="s">
        <v>368</v>
      </c>
      <c r="AE471" s="84"/>
      <c r="AF471" s="84">
        <v>1</v>
      </c>
      <c r="AG471" s="84"/>
      <c r="AH471" s="84"/>
      <c r="AI471" s="84"/>
      <c r="AJ471" s="84"/>
      <c r="AK471" s="84"/>
      <c r="AL471" s="84"/>
      <c r="AM471" s="85"/>
    </row>
    <row r="472" spans="1:39" ht="12" customHeight="1">
      <c r="A472" s="10">
        <v>463</v>
      </c>
      <c r="B472" s="98" t="s">
        <v>211</v>
      </c>
      <c r="C472" s="98" t="s">
        <v>211</v>
      </c>
      <c r="D472" s="11" t="s">
        <v>52</v>
      </c>
      <c r="E472" s="11" t="s">
        <v>303</v>
      </c>
      <c r="F472" s="12" t="s">
        <v>49</v>
      </c>
      <c r="G472" s="12" t="s">
        <v>310</v>
      </c>
      <c r="H472" s="12" t="s">
        <v>306</v>
      </c>
      <c r="I472" s="103" t="s">
        <v>505</v>
      </c>
      <c r="J472" s="12" t="str">
        <f>"≥17h"</f>
        <v>≥17h</v>
      </c>
      <c r="K472" s="12" t="s">
        <v>512</v>
      </c>
      <c r="L472" s="69" t="s">
        <v>518</v>
      </c>
      <c r="M472" s="59" t="s">
        <v>372</v>
      </c>
      <c r="N472" s="78" t="s">
        <v>308</v>
      </c>
      <c r="O472" s="12" t="s">
        <v>358</v>
      </c>
      <c r="P472" s="15" t="s">
        <v>368</v>
      </c>
      <c r="Q472" s="92"/>
      <c r="R472" s="93"/>
      <c r="S472" s="93"/>
      <c r="T472" s="93">
        <v>1</v>
      </c>
      <c r="U472" s="93"/>
      <c r="V472" s="93"/>
      <c r="W472" s="93">
        <v>1</v>
      </c>
      <c r="X472" s="93"/>
      <c r="Y472" s="75"/>
      <c r="Z472" s="69" t="s">
        <v>518</v>
      </c>
      <c r="AA472" s="59" t="s">
        <v>372</v>
      </c>
      <c r="AB472" s="78" t="s">
        <v>308</v>
      </c>
      <c r="AC472" s="12" t="s">
        <v>358</v>
      </c>
      <c r="AD472" s="15" t="s">
        <v>368</v>
      </c>
      <c r="AE472" s="84"/>
      <c r="AF472" s="84">
        <v>1</v>
      </c>
      <c r="AG472" s="84">
        <v>1</v>
      </c>
      <c r="AH472" s="84"/>
      <c r="AI472" s="84"/>
      <c r="AJ472" s="84"/>
      <c r="AK472" s="84"/>
      <c r="AL472" s="84"/>
      <c r="AM472" s="85"/>
    </row>
    <row r="473" spans="1:39" ht="12" customHeight="1">
      <c r="A473" s="10">
        <v>464</v>
      </c>
      <c r="B473" s="98" t="s">
        <v>82</v>
      </c>
      <c r="C473" s="98" t="s">
        <v>82</v>
      </c>
      <c r="D473" s="11" t="s">
        <v>52</v>
      </c>
      <c r="E473" s="11" t="s">
        <v>303</v>
      </c>
      <c r="F473" s="12" t="s">
        <v>49</v>
      </c>
      <c r="G473" s="12" t="s">
        <v>310</v>
      </c>
      <c r="H473" s="12" t="s">
        <v>306</v>
      </c>
      <c r="I473" s="103" t="s">
        <v>505</v>
      </c>
      <c r="J473" s="11" t="str">
        <f>"12-16h"</f>
        <v>12-16h</v>
      </c>
      <c r="K473" s="12" t="s">
        <v>512</v>
      </c>
      <c r="L473" s="69" t="s">
        <v>518</v>
      </c>
      <c r="M473" s="59" t="s">
        <v>371</v>
      </c>
      <c r="N473" s="78" t="s">
        <v>308</v>
      </c>
      <c r="O473" s="12" t="s">
        <v>358</v>
      </c>
      <c r="P473" s="15" t="s">
        <v>368</v>
      </c>
      <c r="Q473" s="92"/>
      <c r="R473" s="93"/>
      <c r="S473" s="93"/>
      <c r="T473" s="93"/>
      <c r="U473" s="93"/>
      <c r="V473" s="93"/>
      <c r="W473" s="93">
        <v>1</v>
      </c>
      <c r="X473" s="93"/>
      <c r="Y473" s="75"/>
      <c r="Z473" s="69" t="s">
        <v>518</v>
      </c>
      <c r="AA473" s="59" t="s">
        <v>371</v>
      </c>
      <c r="AB473" s="78" t="s">
        <v>308</v>
      </c>
      <c r="AC473" s="12" t="s">
        <v>358</v>
      </c>
      <c r="AD473" s="15" t="s">
        <v>368</v>
      </c>
      <c r="AE473" s="84"/>
      <c r="AF473" s="84"/>
      <c r="AG473" s="84">
        <v>1</v>
      </c>
      <c r="AH473" s="84"/>
      <c r="AI473" s="84"/>
      <c r="AJ473" s="84"/>
      <c r="AK473" s="84"/>
      <c r="AL473" s="84"/>
      <c r="AM473" s="85"/>
    </row>
    <row r="474" spans="1:39" ht="12" customHeight="1">
      <c r="A474" s="10">
        <v>465</v>
      </c>
      <c r="B474" s="98" t="s">
        <v>167</v>
      </c>
      <c r="C474" s="98" t="s">
        <v>167</v>
      </c>
      <c r="D474" s="11" t="s">
        <v>52</v>
      </c>
      <c r="E474" s="11" t="s">
        <v>304</v>
      </c>
      <c r="F474" s="12" t="s">
        <v>48</v>
      </c>
      <c r="G474" s="12" t="s">
        <v>310</v>
      </c>
      <c r="H474" s="12" t="s">
        <v>306</v>
      </c>
      <c r="I474" s="11" t="s">
        <v>507</v>
      </c>
      <c r="J474" s="12" t="str">
        <f>"≥17h"</f>
        <v>≥17h</v>
      </c>
      <c r="K474" s="12" t="s">
        <v>512</v>
      </c>
      <c r="L474" s="69" t="s">
        <v>518</v>
      </c>
      <c r="M474" s="59" t="s">
        <v>373</v>
      </c>
      <c r="N474" s="78" t="s">
        <v>308</v>
      </c>
      <c r="O474" s="12" t="s">
        <v>358</v>
      </c>
      <c r="P474" s="15" t="s">
        <v>368</v>
      </c>
      <c r="Q474" s="92"/>
      <c r="R474" s="93"/>
      <c r="S474" s="93"/>
      <c r="T474" s="93">
        <v>1</v>
      </c>
      <c r="U474" s="93"/>
      <c r="V474" s="93"/>
      <c r="W474" s="93">
        <v>1</v>
      </c>
      <c r="X474" s="93"/>
      <c r="Y474" s="75"/>
      <c r="Z474" s="69" t="s">
        <v>518</v>
      </c>
      <c r="AA474" s="59" t="s">
        <v>373</v>
      </c>
      <c r="AB474" s="78" t="s">
        <v>308</v>
      </c>
      <c r="AC474" s="12" t="s">
        <v>358</v>
      </c>
      <c r="AD474" s="15" t="s">
        <v>368</v>
      </c>
      <c r="AE474" s="84"/>
      <c r="AF474" s="84"/>
      <c r="AG474" s="84"/>
      <c r="AH474" s="84"/>
      <c r="AI474" s="84"/>
      <c r="AJ474" s="84"/>
      <c r="AK474" s="84"/>
      <c r="AL474" s="84"/>
      <c r="AM474" s="85">
        <v>1</v>
      </c>
    </row>
    <row r="475" spans="1:39" ht="12" customHeight="1">
      <c r="A475" s="10">
        <v>466</v>
      </c>
      <c r="B475" s="98" t="s">
        <v>283</v>
      </c>
      <c r="C475" s="98" t="s">
        <v>281</v>
      </c>
      <c r="D475" s="11" t="s">
        <v>52</v>
      </c>
      <c r="E475" s="11" t="s">
        <v>304</v>
      </c>
      <c r="F475" s="12" t="s">
        <v>49</v>
      </c>
      <c r="G475" s="11" t="s">
        <v>511</v>
      </c>
      <c r="H475" s="12" t="s">
        <v>306</v>
      </c>
      <c r="I475" s="103" t="s">
        <v>504</v>
      </c>
      <c r="J475" s="12" t="str">
        <f>"≥17h"</f>
        <v>≥17h</v>
      </c>
      <c r="K475" s="12" t="s">
        <v>47</v>
      </c>
      <c r="L475" s="69" t="s">
        <v>519</v>
      </c>
      <c r="M475" s="59" t="s">
        <v>371</v>
      </c>
      <c r="N475" s="78" t="s">
        <v>308</v>
      </c>
      <c r="O475" s="12" t="s">
        <v>358</v>
      </c>
      <c r="P475" s="15" t="s">
        <v>370</v>
      </c>
      <c r="Q475" s="92"/>
      <c r="R475" s="93">
        <v>1</v>
      </c>
      <c r="S475" s="93"/>
      <c r="T475" s="93"/>
      <c r="U475" s="93"/>
      <c r="V475" s="93"/>
      <c r="W475" s="93"/>
      <c r="X475" s="93"/>
      <c r="Y475" s="75"/>
      <c r="Z475" s="69" t="s">
        <v>519</v>
      </c>
      <c r="AA475" s="59" t="s">
        <v>371</v>
      </c>
      <c r="AB475" s="78" t="s">
        <v>308</v>
      </c>
      <c r="AC475" s="12" t="s">
        <v>358</v>
      </c>
      <c r="AD475" s="15" t="s">
        <v>370</v>
      </c>
      <c r="AE475" s="84"/>
      <c r="AF475" s="84"/>
      <c r="AG475" s="84">
        <v>1</v>
      </c>
      <c r="AH475" s="84"/>
      <c r="AI475" s="84"/>
      <c r="AJ475" s="84"/>
      <c r="AK475" s="84"/>
      <c r="AL475" s="84"/>
      <c r="AM475" s="85"/>
    </row>
    <row r="476" spans="1:39" ht="12" customHeight="1">
      <c r="A476" s="10">
        <v>467</v>
      </c>
      <c r="B476" s="98" t="s">
        <v>72</v>
      </c>
      <c r="C476" s="98" t="s">
        <v>72</v>
      </c>
      <c r="D476" s="11" t="s">
        <v>52</v>
      </c>
      <c r="E476" s="11" t="s">
        <v>303</v>
      </c>
      <c r="F476" s="12" t="s">
        <v>49</v>
      </c>
      <c r="G476" s="12" t="s">
        <v>310</v>
      </c>
      <c r="H476" s="12" t="s">
        <v>306</v>
      </c>
      <c r="I476" s="103" t="s">
        <v>504</v>
      </c>
      <c r="J476" s="12" t="str">
        <f>"≥17h"</f>
        <v>≥17h</v>
      </c>
      <c r="K476" s="12" t="s">
        <v>512</v>
      </c>
      <c r="L476" s="69" t="s">
        <v>519</v>
      </c>
      <c r="M476" s="59" t="s">
        <v>373</v>
      </c>
      <c r="N476" s="78" t="s">
        <v>308</v>
      </c>
      <c r="O476" s="12" t="s">
        <v>358</v>
      </c>
      <c r="P476" s="15" t="s">
        <v>368</v>
      </c>
      <c r="Q476" s="92"/>
      <c r="R476" s="93"/>
      <c r="S476" s="93"/>
      <c r="T476" s="93">
        <v>1</v>
      </c>
      <c r="U476" s="93"/>
      <c r="V476" s="93"/>
      <c r="W476" s="93">
        <v>1</v>
      </c>
      <c r="X476" s="93"/>
      <c r="Y476" s="75">
        <v>1</v>
      </c>
      <c r="Z476" s="69" t="s">
        <v>519</v>
      </c>
      <c r="AA476" s="59" t="s">
        <v>373</v>
      </c>
      <c r="AB476" s="78" t="s">
        <v>308</v>
      </c>
      <c r="AC476" s="12" t="s">
        <v>358</v>
      </c>
      <c r="AD476" s="15" t="s">
        <v>368</v>
      </c>
      <c r="AE476" s="84"/>
      <c r="AF476" s="84">
        <v>1</v>
      </c>
      <c r="AG476" s="84"/>
      <c r="AH476" s="84"/>
      <c r="AI476" s="84"/>
      <c r="AJ476" s="84"/>
      <c r="AK476" s="84"/>
      <c r="AL476" s="84"/>
      <c r="AM476" s="85"/>
    </row>
    <row r="477" spans="1:39" ht="12" customHeight="1">
      <c r="A477" s="10">
        <v>468</v>
      </c>
      <c r="B477" s="98" t="s">
        <v>82</v>
      </c>
      <c r="C477" s="98" t="s">
        <v>82</v>
      </c>
      <c r="D477" s="11" t="s">
        <v>52</v>
      </c>
      <c r="E477" s="11" t="s">
        <v>304</v>
      </c>
      <c r="F477" s="12" t="s">
        <v>48</v>
      </c>
      <c r="G477" s="12" t="s">
        <v>310</v>
      </c>
      <c r="H477" s="12" t="s">
        <v>306</v>
      </c>
      <c r="I477" s="11" t="s">
        <v>504</v>
      </c>
      <c r="J477" s="11" t="str">
        <f>"12-16h"</f>
        <v>12-16h</v>
      </c>
      <c r="K477" s="12" t="s">
        <v>512</v>
      </c>
      <c r="L477" s="69" t="s">
        <v>518</v>
      </c>
      <c r="M477" s="59" t="s">
        <v>373</v>
      </c>
      <c r="N477" s="78" t="s">
        <v>308</v>
      </c>
      <c r="O477" s="12" t="s">
        <v>358</v>
      </c>
      <c r="P477" s="15" t="s">
        <v>368</v>
      </c>
      <c r="Q477" s="92"/>
      <c r="R477" s="93"/>
      <c r="S477" s="93"/>
      <c r="T477" s="93"/>
      <c r="U477" s="93"/>
      <c r="V477" s="93"/>
      <c r="W477" s="93">
        <v>1</v>
      </c>
      <c r="X477" s="93"/>
      <c r="Y477" s="75"/>
      <c r="Z477" s="69" t="s">
        <v>518</v>
      </c>
      <c r="AA477" s="59" t="s">
        <v>373</v>
      </c>
      <c r="AB477" s="78" t="s">
        <v>308</v>
      </c>
      <c r="AC477" s="12" t="s">
        <v>358</v>
      </c>
      <c r="AD477" s="15" t="s">
        <v>368</v>
      </c>
      <c r="AE477" s="84">
        <v>1</v>
      </c>
      <c r="AF477" s="84"/>
      <c r="AG477" s="84"/>
      <c r="AH477" s="84"/>
      <c r="AI477" s="84"/>
      <c r="AJ477" s="84"/>
      <c r="AK477" s="84"/>
      <c r="AL477" s="84"/>
      <c r="AM477" s="85"/>
    </row>
    <row r="478" spans="1:39" ht="12" customHeight="1">
      <c r="A478" s="10">
        <v>469</v>
      </c>
      <c r="B478" s="98" t="s">
        <v>167</v>
      </c>
      <c r="C478" s="98" t="s">
        <v>167</v>
      </c>
      <c r="D478" s="11" t="s">
        <v>51</v>
      </c>
      <c r="E478" s="11" t="s">
        <v>304</v>
      </c>
      <c r="F478" s="12" t="s">
        <v>50</v>
      </c>
      <c r="G478" s="12" t="s">
        <v>310</v>
      </c>
      <c r="H478" s="12" t="s">
        <v>306</v>
      </c>
      <c r="I478" s="11" t="s">
        <v>507</v>
      </c>
      <c r="J478" s="11" t="str">
        <f>"12-16h"</f>
        <v>12-16h</v>
      </c>
      <c r="K478" s="12" t="s">
        <v>512</v>
      </c>
      <c r="L478" s="69" t="s">
        <v>518</v>
      </c>
      <c r="M478" s="59" t="s">
        <v>372</v>
      </c>
      <c r="N478" s="78" t="s">
        <v>308</v>
      </c>
      <c r="O478" s="12" t="s">
        <v>358</v>
      </c>
      <c r="P478" s="15" t="s">
        <v>368</v>
      </c>
      <c r="Q478" s="92"/>
      <c r="R478" s="93">
        <v>1</v>
      </c>
      <c r="S478" s="93"/>
      <c r="T478" s="93">
        <v>1</v>
      </c>
      <c r="U478" s="93"/>
      <c r="V478" s="93"/>
      <c r="W478" s="93"/>
      <c r="X478" s="93"/>
      <c r="Y478" s="75"/>
      <c r="Z478" s="69" t="s">
        <v>518</v>
      </c>
      <c r="AA478" s="59" t="s">
        <v>372</v>
      </c>
      <c r="AB478" s="78" t="s">
        <v>308</v>
      </c>
      <c r="AC478" s="12" t="s">
        <v>358</v>
      </c>
      <c r="AD478" s="15" t="s">
        <v>368</v>
      </c>
      <c r="AE478" s="84"/>
      <c r="AF478" s="84">
        <v>1</v>
      </c>
      <c r="AG478" s="84"/>
      <c r="AH478" s="84"/>
      <c r="AI478" s="84"/>
      <c r="AJ478" s="84"/>
      <c r="AK478" s="84"/>
      <c r="AL478" s="84"/>
      <c r="AM478" s="85"/>
    </row>
    <row r="479" spans="1:39" ht="12" customHeight="1">
      <c r="A479" s="10">
        <v>470</v>
      </c>
      <c r="B479" s="98" t="s">
        <v>63</v>
      </c>
      <c r="C479" s="98" t="s">
        <v>63</v>
      </c>
      <c r="D479" s="11" t="s">
        <v>51</v>
      </c>
      <c r="E479" s="11" t="s">
        <v>303</v>
      </c>
      <c r="F479" s="12" t="s">
        <v>50</v>
      </c>
      <c r="G479" s="12" t="s">
        <v>310</v>
      </c>
      <c r="H479" s="12" t="s">
        <v>306</v>
      </c>
      <c r="I479" s="103" t="s">
        <v>504</v>
      </c>
      <c r="J479" s="12" t="str">
        <f>"≥17h"</f>
        <v>≥17h</v>
      </c>
      <c r="K479" s="12" t="s">
        <v>512</v>
      </c>
      <c r="L479" s="69" t="s">
        <v>518</v>
      </c>
      <c r="M479" s="59" t="s">
        <v>371</v>
      </c>
      <c r="N479" s="78" t="s">
        <v>308</v>
      </c>
      <c r="O479" s="12" t="s">
        <v>358</v>
      </c>
      <c r="P479" s="15" t="s">
        <v>368</v>
      </c>
      <c r="Q479" s="92"/>
      <c r="R479" s="93"/>
      <c r="S479" s="93"/>
      <c r="T479" s="93">
        <v>1</v>
      </c>
      <c r="U479" s="93"/>
      <c r="V479" s="93"/>
      <c r="W479" s="93"/>
      <c r="X479" s="93"/>
      <c r="Y479" s="75"/>
      <c r="Z479" s="69" t="s">
        <v>518</v>
      </c>
      <c r="AA479" s="59" t="s">
        <v>371</v>
      </c>
      <c r="AB479" s="78" t="s">
        <v>308</v>
      </c>
      <c r="AC479" s="12" t="s">
        <v>358</v>
      </c>
      <c r="AD479" s="15" t="s">
        <v>368</v>
      </c>
      <c r="AE479" s="84"/>
      <c r="AF479" s="84">
        <v>1</v>
      </c>
      <c r="AG479" s="84"/>
      <c r="AH479" s="84"/>
      <c r="AI479" s="84"/>
      <c r="AJ479" s="84"/>
      <c r="AK479" s="84"/>
      <c r="AL479" s="84"/>
      <c r="AM479" s="85"/>
    </row>
    <row r="480" spans="1:39" ht="12" customHeight="1">
      <c r="A480" s="10">
        <v>471</v>
      </c>
      <c r="B480" s="98" t="s">
        <v>82</v>
      </c>
      <c r="C480" s="98" t="s">
        <v>82</v>
      </c>
      <c r="D480" s="11" t="s">
        <v>51</v>
      </c>
      <c r="E480" s="11" t="s">
        <v>304</v>
      </c>
      <c r="F480" s="12" t="s">
        <v>48</v>
      </c>
      <c r="G480" s="12" t="s">
        <v>310</v>
      </c>
      <c r="H480" s="12" t="s">
        <v>306</v>
      </c>
      <c r="I480" s="103" t="s">
        <v>504</v>
      </c>
      <c r="J480" s="11" t="str">
        <f>"12-16h"</f>
        <v>12-16h</v>
      </c>
      <c r="K480" s="12" t="s">
        <v>513</v>
      </c>
      <c r="L480" s="69" t="s">
        <v>518</v>
      </c>
      <c r="M480" s="59" t="s">
        <v>373</v>
      </c>
      <c r="N480" s="78" t="s">
        <v>308</v>
      </c>
      <c r="O480" s="12" t="s">
        <v>358</v>
      </c>
      <c r="P480" s="15" t="s">
        <v>368</v>
      </c>
      <c r="Q480" s="92"/>
      <c r="R480" s="93"/>
      <c r="S480" s="93"/>
      <c r="T480" s="93"/>
      <c r="U480" s="93"/>
      <c r="V480" s="93"/>
      <c r="W480" s="93">
        <v>1</v>
      </c>
      <c r="X480" s="93"/>
      <c r="Y480" s="75"/>
      <c r="Z480" s="69" t="s">
        <v>518</v>
      </c>
      <c r="AA480" s="59" t="s">
        <v>373</v>
      </c>
      <c r="AB480" s="78" t="s">
        <v>308</v>
      </c>
      <c r="AC480" s="12" t="s">
        <v>358</v>
      </c>
      <c r="AD480" s="15" t="s">
        <v>368</v>
      </c>
      <c r="AE480" s="84"/>
      <c r="AF480" s="84">
        <v>1</v>
      </c>
      <c r="AG480" s="84"/>
      <c r="AH480" s="84"/>
      <c r="AI480" s="84"/>
      <c r="AJ480" s="84"/>
      <c r="AK480" s="84"/>
      <c r="AL480" s="84"/>
      <c r="AM480" s="85"/>
    </row>
    <row r="481" spans="1:39" ht="12" customHeight="1">
      <c r="A481" s="10">
        <v>472</v>
      </c>
      <c r="B481" s="98" t="s">
        <v>292</v>
      </c>
      <c r="C481" s="98" t="s">
        <v>292</v>
      </c>
      <c r="D481" s="11" t="s">
        <v>51</v>
      </c>
      <c r="E481" s="11" t="s">
        <v>303</v>
      </c>
      <c r="F481" s="12" t="s">
        <v>49</v>
      </c>
      <c r="G481" s="12" t="s">
        <v>310</v>
      </c>
      <c r="H481" s="12" t="s">
        <v>306</v>
      </c>
      <c r="I481" s="103" t="s">
        <v>504</v>
      </c>
      <c r="J481" s="11" t="str">
        <f>"12-16h"</f>
        <v>12-16h</v>
      </c>
      <c r="K481" s="12" t="s">
        <v>47</v>
      </c>
      <c r="L481" s="69" t="s">
        <v>518</v>
      </c>
      <c r="M481" s="59" t="s">
        <v>373</v>
      </c>
      <c r="N481" s="78" t="s">
        <v>308</v>
      </c>
      <c r="O481" s="12" t="s">
        <v>358</v>
      </c>
      <c r="P481" s="15" t="s">
        <v>368</v>
      </c>
      <c r="Q481" s="92"/>
      <c r="R481" s="93"/>
      <c r="S481" s="93"/>
      <c r="T481" s="93">
        <v>1</v>
      </c>
      <c r="U481" s="93"/>
      <c r="V481" s="93"/>
      <c r="W481" s="93">
        <v>1</v>
      </c>
      <c r="X481" s="93">
        <v>1</v>
      </c>
      <c r="Y481" s="75"/>
      <c r="Z481" s="69" t="s">
        <v>518</v>
      </c>
      <c r="AA481" s="59" t="s">
        <v>373</v>
      </c>
      <c r="AB481" s="78" t="s">
        <v>308</v>
      </c>
      <c r="AC481" s="12" t="s">
        <v>358</v>
      </c>
      <c r="AD481" s="15" t="s">
        <v>368</v>
      </c>
      <c r="AE481" s="84"/>
      <c r="AF481" s="84">
        <v>1</v>
      </c>
      <c r="AG481" s="84"/>
      <c r="AH481" s="84"/>
      <c r="AI481" s="84"/>
      <c r="AJ481" s="84"/>
      <c r="AK481" s="84"/>
      <c r="AL481" s="84"/>
      <c r="AM481" s="85"/>
    </row>
    <row r="482" spans="1:39" ht="12" customHeight="1">
      <c r="A482" s="10">
        <v>473</v>
      </c>
      <c r="B482" s="98" t="s">
        <v>72</v>
      </c>
      <c r="C482" s="98" t="s">
        <v>72</v>
      </c>
      <c r="D482" s="11" t="s">
        <v>25</v>
      </c>
      <c r="E482" s="11" t="s">
        <v>304</v>
      </c>
      <c r="F482" s="12" t="s">
        <v>48</v>
      </c>
      <c r="G482" s="12" t="s">
        <v>510</v>
      </c>
      <c r="H482" s="12" t="s">
        <v>307</v>
      </c>
      <c r="I482" s="11" t="s">
        <v>504</v>
      </c>
      <c r="J482" s="12" t="str">
        <f>"≥17h"</f>
        <v>≥17h</v>
      </c>
      <c r="K482" s="12" t="s">
        <v>47</v>
      </c>
      <c r="L482" s="69" t="s">
        <v>519</v>
      </c>
      <c r="M482" s="59" t="s">
        <v>373</v>
      </c>
      <c r="N482" s="78" t="s">
        <v>308</v>
      </c>
      <c r="O482" s="12" t="s">
        <v>358</v>
      </c>
      <c r="P482" s="15" t="s">
        <v>368</v>
      </c>
      <c r="Q482" s="92"/>
      <c r="R482" s="93"/>
      <c r="S482" s="93"/>
      <c r="T482" s="93">
        <v>1</v>
      </c>
      <c r="U482" s="93"/>
      <c r="V482" s="93"/>
      <c r="W482" s="93"/>
      <c r="X482" s="93"/>
      <c r="Y482" s="75"/>
      <c r="Z482" s="69" t="s">
        <v>519</v>
      </c>
      <c r="AA482" s="59" t="s">
        <v>373</v>
      </c>
      <c r="AB482" s="78" t="s">
        <v>308</v>
      </c>
      <c r="AC482" s="12" t="s">
        <v>358</v>
      </c>
      <c r="AD482" s="15" t="s">
        <v>368</v>
      </c>
      <c r="AE482" s="84"/>
      <c r="AF482" s="84">
        <v>1</v>
      </c>
      <c r="AG482" s="84"/>
      <c r="AH482" s="84"/>
      <c r="AI482" s="84"/>
      <c r="AJ482" s="84"/>
      <c r="AK482" s="84"/>
      <c r="AL482" s="84"/>
      <c r="AM482" s="85"/>
    </row>
    <row r="483" spans="1:39" ht="12" customHeight="1">
      <c r="A483" s="10">
        <v>474</v>
      </c>
      <c r="B483" s="98" t="s">
        <v>283</v>
      </c>
      <c r="C483" s="98" t="s">
        <v>281</v>
      </c>
      <c r="D483" s="11" t="s">
        <v>52</v>
      </c>
      <c r="E483" s="11" t="s">
        <v>303</v>
      </c>
      <c r="F483" s="12" t="s">
        <v>48</v>
      </c>
      <c r="G483" s="11" t="s">
        <v>511</v>
      </c>
      <c r="H483" s="12" t="s">
        <v>306</v>
      </c>
      <c r="I483" s="11" t="s">
        <v>504</v>
      </c>
      <c r="J483" s="12" t="str">
        <f>"≥17h"</f>
        <v>≥17h</v>
      </c>
      <c r="K483" s="12" t="s">
        <v>513</v>
      </c>
      <c r="L483" s="69" t="s">
        <v>519</v>
      </c>
      <c r="M483" s="59" t="s">
        <v>374</v>
      </c>
      <c r="N483" s="78" t="s">
        <v>367</v>
      </c>
      <c r="O483" s="12" t="s">
        <v>358</v>
      </c>
      <c r="P483" s="15" t="s">
        <v>368</v>
      </c>
      <c r="Q483" s="92"/>
      <c r="R483" s="93"/>
      <c r="S483" s="93"/>
      <c r="T483" s="93">
        <v>1</v>
      </c>
      <c r="U483" s="93"/>
      <c r="V483" s="93"/>
      <c r="W483" s="93"/>
      <c r="X483" s="93"/>
      <c r="Y483" s="75"/>
      <c r="Z483" s="69" t="s">
        <v>519</v>
      </c>
      <c r="AA483" s="59" t="s">
        <v>374</v>
      </c>
      <c r="AB483" s="78" t="s">
        <v>367</v>
      </c>
      <c r="AC483" s="12" t="s">
        <v>358</v>
      </c>
      <c r="AD483" s="15" t="s">
        <v>368</v>
      </c>
      <c r="AE483" s="84"/>
      <c r="AF483" s="84">
        <v>1</v>
      </c>
      <c r="AG483" s="84"/>
      <c r="AH483" s="84"/>
      <c r="AI483" s="84"/>
      <c r="AJ483" s="84"/>
      <c r="AK483" s="84"/>
      <c r="AL483" s="84"/>
      <c r="AM483" s="85"/>
    </row>
    <row r="484" spans="1:39" ht="12" customHeight="1">
      <c r="A484" s="10">
        <v>475</v>
      </c>
      <c r="B484" s="98" t="s">
        <v>72</v>
      </c>
      <c r="C484" s="98" t="s">
        <v>72</v>
      </c>
      <c r="D484" s="11" t="s">
        <v>52</v>
      </c>
      <c r="E484" s="11" t="s">
        <v>304</v>
      </c>
      <c r="F484" s="12" t="s">
        <v>50</v>
      </c>
      <c r="G484" s="12" t="s">
        <v>510</v>
      </c>
      <c r="H484" s="12" t="s">
        <v>308</v>
      </c>
      <c r="I484" s="11" t="s">
        <v>507</v>
      </c>
      <c r="J484" s="12" t="str">
        <f>"≥17h"</f>
        <v>≥17h</v>
      </c>
      <c r="K484" s="12" t="s">
        <v>513</v>
      </c>
      <c r="L484" s="69" t="s">
        <v>519</v>
      </c>
      <c r="M484" s="59" t="s">
        <v>373</v>
      </c>
      <c r="N484" s="78" t="s">
        <v>308</v>
      </c>
      <c r="O484" s="12" t="s">
        <v>358</v>
      </c>
      <c r="P484" s="15" t="s">
        <v>368</v>
      </c>
      <c r="Q484" s="92"/>
      <c r="R484" s="93"/>
      <c r="S484" s="93">
        <v>1</v>
      </c>
      <c r="T484" s="93">
        <v>1</v>
      </c>
      <c r="U484" s="93"/>
      <c r="V484" s="93"/>
      <c r="W484" s="93">
        <v>1</v>
      </c>
      <c r="X484" s="93">
        <v>1</v>
      </c>
      <c r="Y484" s="75"/>
      <c r="Z484" s="69" t="s">
        <v>519</v>
      </c>
      <c r="AA484" s="59" t="s">
        <v>373</v>
      </c>
      <c r="AB484" s="78" t="s">
        <v>308</v>
      </c>
      <c r="AC484" s="12" t="s">
        <v>358</v>
      </c>
      <c r="AD484" s="15" t="s">
        <v>368</v>
      </c>
      <c r="AE484" s="84"/>
      <c r="AF484" s="84">
        <v>1</v>
      </c>
      <c r="AG484" s="84"/>
      <c r="AH484" s="84"/>
      <c r="AI484" s="84"/>
      <c r="AJ484" s="84"/>
      <c r="AK484" s="84"/>
      <c r="AL484" s="84"/>
      <c r="AM484" s="85"/>
    </row>
    <row r="485" spans="1:39" ht="12" customHeight="1">
      <c r="A485" s="10">
        <v>476</v>
      </c>
      <c r="B485" s="98" t="s">
        <v>292</v>
      </c>
      <c r="C485" s="98" t="s">
        <v>292</v>
      </c>
      <c r="D485" s="11" t="s">
        <v>51</v>
      </c>
      <c r="E485" s="11" t="s">
        <v>303</v>
      </c>
      <c r="F485" s="12" t="s">
        <v>48</v>
      </c>
      <c r="G485" s="12" t="s">
        <v>310</v>
      </c>
      <c r="H485" s="12" t="s">
        <v>306</v>
      </c>
      <c r="I485" s="11" t="s">
        <v>504</v>
      </c>
      <c r="J485" s="11" t="str">
        <f>"12-16h"</f>
        <v>12-16h</v>
      </c>
      <c r="K485" s="12" t="s">
        <v>513</v>
      </c>
      <c r="L485" s="69" t="s">
        <v>518</v>
      </c>
      <c r="M485" s="59" t="s">
        <v>373</v>
      </c>
      <c r="N485" s="78" t="s">
        <v>308</v>
      </c>
      <c r="O485" s="12" t="s">
        <v>358</v>
      </c>
      <c r="P485" s="15" t="s">
        <v>368</v>
      </c>
      <c r="Q485" s="92"/>
      <c r="R485" s="93"/>
      <c r="S485" s="93">
        <v>1</v>
      </c>
      <c r="T485" s="93">
        <v>1</v>
      </c>
      <c r="U485" s="93"/>
      <c r="V485" s="93"/>
      <c r="W485" s="93">
        <v>1</v>
      </c>
      <c r="X485" s="93">
        <v>1</v>
      </c>
      <c r="Y485" s="75"/>
      <c r="Z485" s="69" t="s">
        <v>518</v>
      </c>
      <c r="AA485" s="59" t="s">
        <v>373</v>
      </c>
      <c r="AB485" s="78" t="s">
        <v>308</v>
      </c>
      <c r="AC485" s="12" t="s">
        <v>358</v>
      </c>
      <c r="AD485" s="15" t="s">
        <v>368</v>
      </c>
      <c r="AE485" s="84"/>
      <c r="AF485" s="84">
        <v>1</v>
      </c>
      <c r="AG485" s="84"/>
      <c r="AH485" s="84"/>
      <c r="AI485" s="84"/>
      <c r="AJ485" s="84"/>
      <c r="AK485" s="84"/>
      <c r="AL485" s="84"/>
      <c r="AM485" s="85"/>
    </row>
    <row r="486" spans="1:39" ht="12" customHeight="1">
      <c r="A486" s="10">
        <v>477</v>
      </c>
      <c r="B486" s="98" t="s">
        <v>283</v>
      </c>
      <c r="C486" s="98" t="s">
        <v>281</v>
      </c>
      <c r="D486" s="11" t="s">
        <v>52</v>
      </c>
      <c r="E486" s="11" t="s">
        <v>304</v>
      </c>
      <c r="F486" s="12" t="s">
        <v>50</v>
      </c>
      <c r="G486" s="11" t="s">
        <v>511</v>
      </c>
      <c r="H486" s="12" t="s">
        <v>306</v>
      </c>
      <c r="I486" s="11" t="s">
        <v>507</v>
      </c>
      <c r="J486" s="12" t="str">
        <f>"≥17h"</f>
        <v>≥17h</v>
      </c>
      <c r="K486" s="12" t="s">
        <v>513</v>
      </c>
      <c r="L486" s="69" t="s">
        <v>519</v>
      </c>
      <c r="M486" s="59" t="s">
        <v>373</v>
      </c>
      <c r="N486" s="78" t="s">
        <v>367</v>
      </c>
      <c r="O486" s="12" t="s">
        <v>358</v>
      </c>
      <c r="P486" s="15" t="s">
        <v>368</v>
      </c>
      <c r="Q486" s="92"/>
      <c r="R486" s="93"/>
      <c r="S486" s="93"/>
      <c r="T486" s="93">
        <v>1</v>
      </c>
      <c r="U486" s="93"/>
      <c r="V486" s="93">
        <v>1</v>
      </c>
      <c r="W486" s="93">
        <v>1</v>
      </c>
      <c r="X486" s="93"/>
      <c r="Y486" s="75"/>
      <c r="Z486" s="69" t="s">
        <v>519</v>
      </c>
      <c r="AA486" s="59" t="s">
        <v>373</v>
      </c>
      <c r="AB486" s="78" t="s">
        <v>367</v>
      </c>
      <c r="AC486" s="12" t="s">
        <v>358</v>
      </c>
      <c r="AD486" s="15" t="s">
        <v>368</v>
      </c>
      <c r="AE486" s="84"/>
      <c r="AF486" s="84">
        <v>1</v>
      </c>
      <c r="AG486" s="84"/>
      <c r="AH486" s="84"/>
      <c r="AI486" s="84"/>
      <c r="AJ486" s="84"/>
      <c r="AK486" s="84"/>
      <c r="AL486" s="84"/>
      <c r="AM486" s="85"/>
    </row>
    <row r="487" spans="1:39" ht="12" customHeight="1">
      <c r="A487" s="10">
        <v>478</v>
      </c>
      <c r="B487" s="98" t="s">
        <v>82</v>
      </c>
      <c r="C487" s="98" t="s">
        <v>82</v>
      </c>
      <c r="D487" s="11" t="s">
        <v>52</v>
      </c>
      <c r="E487" s="11" t="s">
        <v>303</v>
      </c>
      <c r="F487" s="12" t="s">
        <v>48</v>
      </c>
      <c r="G487" s="12" t="s">
        <v>310</v>
      </c>
      <c r="H487" s="12" t="s">
        <v>306</v>
      </c>
      <c r="I487" s="11" t="s">
        <v>504</v>
      </c>
      <c r="J487" s="11" t="str">
        <f>"12-16h"</f>
        <v>12-16h</v>
      </c>
      <c r="K487" s="12" t="s">
        <v>513</v>
      </c>
      <c r="L487" s="69" t="s">
        <v>518</v>
      </c>
      <c r="M487" s="59" t="s">
        <v>373</v>
      </c>
      <c r="N487" s="78" t="s">
        <v>308</v>
      </c>
      <c r="O487" s="12" t="s">
        <v>358</v>
      </c>
      <c r="P487" s="15" t="s">
        <v>368</v>
      </c>
      <c r="Q487" s="92"/>
      <c r="R487" s="93"/>
      <c r="S487" s="93">
        <v>1</v>
      </c>
      <c r="T487" s="93"/>
      <c r="U487" s="93"/>
      <c r="V487" s="93"/>
      <c r="W487" s="93"/>
      <c r="X487" s="93"/>
      <c r="Y487" s="75"/>
      <c r="Z487" s="69" t="s">
        <v>518</v>
      </c>
      <c r="AA487" s="59" t="s">
        <v>373</v>
      </c>
      <c r="AB487" s="78" t="s">
        <v>308</v>
      </c>
      <c r="AC487" s="12" t="s">
        <v>358</v>
      </c>
      <c r="AD487" s="15" t="s">
        <v>368</v>
      </c>
      <c r="AE487" s="84">
        <v>1</v>
      </c>
      <c r="AF487" s="84"/>
      <c r="AG487" s="84"/>
      <c r="AH487" s="84"/>
      <c r="AI487" s="84"/>
      <c r="AJ487" s="84"/>
      <c r="AK487" s="84"/>
      <c r="AL487" s="84"/>
      <c r="AM487" s="85"/>
    </row>
    <row r="488" spans="1:39" ht="12" customHeight="1">
      <c r="A488" s="10">
        <v>479</v>
      </c>
      <c r="B488" s="98" t="s">
        <v>72</v>
      </c>
      <c r="C488" s="98" t="s">
        <v>72</v>
      </c>
      <c r="D488" s="11" t="s">
        <v>52</v>
      </c>
      <c r="E488" s="11" t="s">
        <v>304</v>
      </c>
      <c r="F488" s="12" t="s">
        <v>49</v>
      </c>
      <c r="G488" s="12" t="s">
        <v>310</v>
      </c>
      <c r="H488" s="12" t="s">
        <v>306</v>
      </c>
      <c r="I488" s="11" t="s">
        <v>507</v>
      </c>
      <c r="J488" s="12" t="str">
        <f>"≥17h"</f>
        <v>≥17h</v>
      </c>
      <c r="K488" s="12" t="s">
        <v>512</v>
      </c>
      <c r="L488" s="69" t="s">
        <v>519</v>
      </c>
      <c r="M488" s="59" t="s">
        <v>373</v>
      </c>
      <c r="N488" s="78" t="s">
        <v>308</v>
      </c>
      <c r="O488" s="12" t="s">
        <v>358</v>
      </c>
      <c r="P488" s="15" t="s">
        <v>368</v>
      </c>
      <c r="Q488" s="92"/>
      <c r="R488" s="93">
        <v>1</v>
      </c>
      <c r="S488" s="93">
        <v>1</v>
      </c>
      <c r="T488" s="93">
        <v>1</v>
      </c>
      <c r="U488" s="93"/>
      <c r="V488" s="93"/>
      <c r="W488" s="93">
        <v>1</v>
      </c>
      <c r="X488" s="93"/>
      <c r="Y488" s="75"/>
      <c r="Z488" s="69" t="s">
        <v>519</v>
      </c>
      <c r="AA488" s="59" t="s">
        <v>373</v>
      </c>
      <c r="AB488" s="78" t="s">
        <v>308</v>
      </c>
      <c r="AC488" s="12" t="s">
        <v>358</v>
      </c>
      <c r="AD488" s="15" t="s">
        <v>368</v>
      </c>
      <c r="AE488" s="84">
        <v>1</v>
      </c>
      <c r="AF488" s="84"/>
      <c r="AG488" s="84"/>
      <c r="AH488" s="84"/>
      <c r="AI488" s="84"/>
      <c r="AJ488" s="84"/>
      <c r="AK488" s="84"/>
      <c r="AL488" s="84"/>
      <c r="AM488" s="85"/>
    </row>
    <row r="489" spans="1:39" ht="12" customHeight="1">
      <c r="A489" s="10">
        <v>480</v>
      </c>
      <c r="B489" s="98" t="s">
        <v>292</v>
      </c>
      <c r="C489" s="98" t="s">
        <v>292</v>
      </c>
      <c r="D489" s="11" t="s">
        <v>52</v>
      </c>
      <c r="E489" s="11" t="s">
        <v>304</v>
      </c>
      <c r="F489" s="12" t="s">
        <v>48</v>
      </c>
      <c r="G489" s="12" t="s">
        <v>310</v>
      </c>
      <c r="H489" s="12" t="s">
        <v>308</v>
      </c>
      <c r="I489" s="11" t="s">
        <v>504</v>
      </c>
      <c r="J489" s="12" t="str">
        <f>"≥17h"</f>
        <v>≥17h</v>
      </c>
      <c r="K489" s="12" t="s">
        <v>513</v>
      </c>
      <c r="L489" s="69" t="s">
        <v>518</v>
      </c>
      <c r="M489" s="59" t="s">
        <v>371</v>
      </c>
      <c r="N489" s="78" t="s">
        <v>308</v>
      </c>
      <c r="O489" s="12" t="s">
        <v>358</v>
      </c>
      <c r="P489" s="15" t="s">
        <v>368</v>
      </c>
      <c r="Q489" s="92"/>
      <c r="R489" s="93"/>
      <c r="S489" s="93"/>
      <c r="T489" s="93"/>
      <c r="U489" s="93"/>
      <c r="V489" s="93"/>
      <c r="W489" s="93">
        <v>1</v>
      </c>
      <c r="X489" s="93">
        <v>1</v>
      </c>
      <c r="Y489" s="75"/>
      <c r="Z489" s="69" t="s">
        <v>518</v>
      </c>
      <c r="AA489" s="59" t="s">
        <v>371</v>
      </c>
      <c r="AB489" s="78" t="s">
        <v>308</v>
      </c>
      <c r="AC489" s="12" t="s">
        <v>358</v>
      </c>
      <c r="AD489" s="15" t="s">
        <v>368</v>
      </c>
      <c r="AE489" s="84"/>
      <c r="AF489" s="84"/>
      <c r="AG489" s="84">
        <v>1</v>
      </c>
      <c r="AH489" s="84"/>
      <c r="AI489" s="84"/>
      <c r="AJ489" s="84"/>
      <c r="AK489" s="84">
        <v>1</v>
      </c>
      <c r="AL489" s="84"/>
      <c r="AM489" s="85"/>
    </row>
    <row r="490" spans="1:39" ht="12" customHeight="1">
      <c r="A490" s="10">
        <v>481</v>
      </c>
      <c r="B490" s="98" t="s">
        <v>283</v>
      </c>
      <c r="C490" s="98" t="s">
        <v>281</v>
      </c>
      <c r="D490" s="11" t="s">
        <v>51</v>
      </c>
      <c r="E490" s="11" t="s">
        <v>304</v>
      </c>
      <c r="F490" s="12" t="s">
        <v>50</v>
      </c>
      <c r="G490" s="11" t="s">
        <v>511</v>
      </c>
      <c r="H490" s="12" t="s">
        <v>306</v>
      </c>
      <c r="I490" s="103" t="s">
        <v>504</v>
      </c>
      <c r="J490" s="12" t="str">
        <f>"≥17h"</f>
        <v>≥17h</v>
      </c>
      <c r="K490" s="12" t="s">
        <v>47</v>
      </c>
      <c r="L490" s="69" t="s">
        <v>519</v>
      </c>
      <c r="M490" s="59" t="s">
        <v>373</v>
      </c>
      <c r="N490" s="78" t="s">
        <v>367</v>
      </c>
      <c r="O490" s="12" t="s">
        <v>358</v>
      </c>
      <c r="P490" s="15" t="s">
        <v>368</v>
      </c>
      <c r="Q490" s="92"/>
      <c r="R490" s="93"/>
      <c r="S490" s="93"/>
      <c r="T490" s="93">
        <v>1</v>
      </c>
      <c r="U490" s="93"/>
      <c r="V490" s="93"/>
      <c r="W490" s="93"/>
      <c r="X490" s="93">
        <v>1</v>
      </c>
      <c r="Y490" s="75"/>
      <c r="Z490" s="69" t="s">
        <v>519</v>
      </c>
      <c r="AA490" s="59" t="s">
        <v>373</v>
      </c>
      <c r="AB490" s="78" t="s">
        <v>367</v>
      </c>
      <c r="AC490" s="12" t="s">
        <v>358</v>
      </c>
      <c r="AD490" s="15" t="s">
        <v>368</v>
      </c>
      <c r="AE490" s="84"/>
      <c r="AF490" s="84">
        <v>1</v>
      </c>
      <c r="AG490" s="84"/>
      <c r="AH490" s="84"/>
      <c r="AI490" s="84"/>
      <c r="AJ490" s="84"/>
      <c r="AK490" s="84"/>
      <c r="AL490" s="84"/>
      <c r="AM490" s="85"/>
    </row>
    <row r="491" spans="1:39" ht="12" customHeight="1">
      <c r="A491" s="10">
        <v>482</v>
      </c>
      <c r="B491" s="98" t="s">
        <v>261</v>
      </c>
      <c r="C491" s="98" t="s">
        <v>260</v>
      </c>
      <c r="D491" s="11" t="s">
        <v>25</v>
      </c>
      <c r="E491" s="11" t="s">
        <v>304</v>
      </c>
      <c r="F491" s="12" t="s">
        <v>49</v>
      </c>
      <c r="G491" s="11" t="s">
        <v>511</v>
      </c>
      <c r="H491" s="12" t="s">
        <v>308</v>
      </c>
      <c r="I491" s="11" t="s">
        <v>504</v>
      </c>
      <c r="J491" s="12" t="str">
        <f>"≥17h"</f>
        <v>≥17h</v>
      </c>
      <c r="K491" s="12" t="s">
        <v>47</v>
      </c>
      <c r="L491" s="69" t="s">
        <v>519</v>
      </c>
      <c r="M491" s="59" t="s">
        <v>374</v>
      </c>
      <c r="N491" s="78" t="s">
        <v>308</v>
      </c>
      <c r="O491" s="12" t="s">
        <v>358</v>
      </c>
      <c r="P491" s="15" t="s">
        <v>368</v>
      </c>
      <c r="Q491" s="92"/>
      <c r="R491" s="93"/>
      <c r="S491" s="93"/>
      <c r="T491" s="93">
        <v>1</v>
      </c>
      <c r="U491" s="93"/>
      <c r="V491" s="93"/>
      <c r="W491" s="93"/>
      <c r="X491" s="93"/>
      <c r="Y491" s="75"/>
      <c r="Z491" s="69" t="s">
        <v>519</v>
      </c>
      <c r="AA491" s="59" t="s">
        <v>374</v>
      </c>
      <c r="AB491" s="78" t="s">
        <v>308</v>
      </c>
      <c r="AC491" s="12" t="s">
        <v>358</v>
      </c>
      <c r="AD491" s="15" t="s">
        <v>368</v>
      </c>
      <c r="AE491" s="84">
        <v>1</v>
      </c>
      <c r="AF491" s="84"/>
      <c r="AG491" s="84"/>
      <c r="AH491" s="84"/>
      <c r="AI491" s="84"/>
      <c r="AJ491" s="84"/>
      <c r="AK491" s="84"/>
      <c r="AL491" s="84"/>
      <c r="AM491" s="85"/>
    </row>
    <row r="492" spans="1:39" ht="12" customHeight="1">
      <c r="A492" s="10">
        <v>483</v>
      </c>
      <c r="B492" s="98" t="s">
        <v>144</v>
      </c>
      <c r="C492" s="98" t="s">
        <v>79</v>
      </c>
      <c r="D492" s="11" t="s">
        <v>52</v>
      </c>
      <c r="E492" s="11" t="s">
        <v>304</v>
      </c>
      <c r="F492" s="12" t="s">
        <v>49</v>
      </c>
      <c r="G492" s="11" t="s">
        <v>511</v>
      </c>
      <c r="H492" s="12" t="s">
        <v>308</v>
      </c>
      <c r="I492" s="11" t="s">
        <v>504</v>
      </c>
      <c r="J492" s="12" t="str">
        <f>"≥17h"</f>
        <v>≥17h</v>
      </c>
      <c r="K492" s="12" t="s">
        <v>512</v>
      </c>
      <c r="L492" s="69" t="s">
        <v>520</v>
      </c>
      <c r="M492" s="59" t="s">
        <v>374</v>
      </c>
      <c r="N492" s="78" t="s">
        <v>308</v>
      </c>
      <c r="O492" s="12" t="s">
        <v>358</v>
      </c>
      <c r="P492" s="15" t="s">
        <v>368</v>
      </c>
      <c r="Q492" s="92"/>
      <c r="R492" s="93"/>
      <c r="S492" s="93"/>
      <c r="T492" s="93">
        <v>1</v>
      </c>
      <c r="U492" s="93"/>
      <c r="V492" s="93"/>
      <c r="W492" s="93"/>
      <c r="X492" s="93"/>
      <c r="Y492" s="75"/>
      <c r="Z492" s="69" t="s">
        <v>520</v>
      </c>
      <c r="AA492" s="59" t="s">
        <v>374</v>
      </c>
      <c r="AB492" s="78" t="s">
        <v>308</v>
      </c>
      <c r="AC492" s="12" t="s">
        <v>358</v>
      </c>
      <c r="AD492" s="15" t="s">
        <v>368</v>
      </c>
      <c r="AE492" s="84"/>
      <c r="AF492" s="84"/>
      <c r="AG492" s="84">
        <v>1</v>
      </c>
      <c r="AH492" s="84"/>
      <c r="AI492" s="84"/>
      <c r="AJ492" s="84"/>
      <c r="AK492" s="84"/>
      <c r="AL492" s="84"/>
      <c r="AM492" s="85">
        <v>1</v>
      </c>
    </row>
    <row r="493" spans="1:39" ht="12" customHeight="1">
      <c r="A493" s="10">
        <v>484</v>
      </c>
      <c r="B493" s="98" t="s">
        <v>227</v>
      </c>
      <c r="C493" s="98" t="s">
        <v>69</v>
      </c>
      <c r="D493" s="11" t="s">
        <v>52</v>
      </c>
      <c r="E493" s="11" t="s">
        <v>304</v>
      </c>
      <c r="F493" s="12" t="s">
        <v>49</v>
      </c>
      <c r="G493" s="11" t="s">
        <v>511</v>
      </c>
      <c r="H493" s="12" t="s">
        <v>308</v>
      </c>
      <c r="I493" s="103" t="s">
        <v>504</v>
      </c>
      <c r="J493" s="11" t="str">
        <f>"≤12h"</f>
        <v>≤12h</v>
      </c>
      <c r="K493" s="12" t="s">
        <v>512</v>
      </c>
      <c r="L493" s="69" t="s">
        <v>518</v>
      </c>
      <c r="M493" s="59" t="s">
        <v>372</v>
      </c>
      <c r="N493" s="78" t="s">
        <v>308</v>
      </c>
      <c r="O493" s="12" t="s">
        <v>358</v>
      </c>
      <c r="P493" s="15" t="s">
        <v>368</v>
      </c>
      <c r="Q493" s="92"/>
      <c r="R493" s="93"/>
      <c r="S493" s="93"/>
      <c r="T493" s="93"/>
      <c r="U493" s="93"/>
      <c r="V493" s="93"/>
      <c r="W493" s="93">
        <v>1</v>
      </c>
      <c r="X493" s="93">
        <v>1</v>
      </c>
      <c r="Y493" s="75">
        <v>1</v>
      </c>
      <c r="Z493" s="69" t="s">
        <v>518</v>
      </c>
      <c r="AA493" s="59" t="s">
        <v>372</v>
      </c>
      <c r="AB493" s="78" t="s">
        <v>308</v>
      </c>
      <c r="AC493" s="12" t="s">
        <v>358</v>
      </c>
      <c r="AD493" s="15" t="s">
        <v>368</v>
      </c>
      <c r="AE493" s="84"/>
      <c r="AF493" s="84"/>
      <c r="AG493" s="84"/>
      <c r="AH493" s="84"/>
      <c r="AI493" s="84">
        <v>1</v>
      </c>
      <c r="AJ493" s="84"/>
      <c r="AK493" s="84"/>
      <c r="AL493" s="84"/>
      <c r="AM493" s="85"/>
    </row>
    <row r="494" spans="1:39" ht="12" customHeight="1">
      <c r="A494" s="10">
        <v>485</v>
      </c>
      <c r="B494" s="98" t="s">
        <v>261</v>
      </c>
      <c r="C494" s="98" t="s">
        <v>260</v>
      </c>
      <c r="D494" s="11" t="s">
        <v>52</v>
      </c>
      <c r="E494" s="11" t="s">
        <v>304</v>
      </c>
      <c r="F494" s="12" t="s">
        <v>49</v>
      </c>
      <c r="G494" s="11" t="s">
        <v>511</v>
      </c>
      <c r="H494" s="12" t="s">
        <v>308</v>
      </c>
      <c r="I494" s="11" t="s">
        <v>507</v>
      </c>
      <c r="J494" s="12" t="str">
        <f>"≥17h"</f>
        <v>≥17h</v>
      </c>
      <c r="K494" s="12" t="s">
        <v>47</v>
      </c>
      <c r="L494" s="69" t="s">
        <v>519</v>
      </c>
      <c r="M494" s="59" t="s">
        <v>374</v>
      </c>
      <c r="N494" s="78" t="s">
        <v>308</v>
      </c>
      <c r="O494" s="12" t="s">
        <v>358</v>
      </c>
      <c r="P494" s="15" t="s">
        <v>368</v>
      </c>
      <c r="Q494" s="92"/>
      <c r="R494" s="93"/>
      <c r="S494" s="93"/>
      <c r="T494" s="93">
        <v>1</v>
      </c>
      <c r="U494" s="93"/>
      <c r="V494" s="93"/>
      <c r="W494" s="93">
        <v>1</v>
      </c>
      <c r="X494" s="93"/>
      <c r="Y494" s="75"/>
      <c r="Z494" s="69" t="s">
        <v>519</v>
      </c>
      <c r="AA494" s="59" t="s">
        <v>374</v>
      </c>
      <c r="AB494" s="78" t="s">
        <v>308</v>
      </c>
      <c r="AC494" s="12" t="s">
        <v>358</v>
      </c>
      <c r="AD494" s="15" t="s">
        <v>368</v>
      </c>
      <c r="AE494" s="84">
        <v>1</v>
      </c>
      <c r="AF494" s="84"/>
      <c r="AG494" s="84"/>
      <c r="AH494" s="84"/>
      <c r="AI494" s="84"/>
      <c r="AJ494" s="84"/>
      <c r="AK494" s="84"/>
      <c r="AL494" s="84"/>
      <c r="AM494" s="85"/>
    </row>
    <row r="495" spans="1:39" ht="12" customHeight="1">
      <c r="A495" s="10">
        <v>486</v>
      </c>
      <c r="B495" s="98" t="s">
        <v>98</v>
      </c>
      <c r="C495" s="98" t="s">
        <v>98</v>
      </c>
      <c r="D495" s="11" t="s">
        <v>51</v>
      </c>
      <c r="E495" s="11" t="s">
        <v>304</v>
      </c>
      <c r="F495" s="12" t="s">
        <v>48</v>
      </c>
      <c r="G495" s="12" t="s">
        <v>310</v>
      </c>
      <c r="H495" s="12" t="s">
        <v>306</v>
      </c>
      <c r="I495" s="11" t="s">
        <v>504</v>
      </c>
      <c r="J495" s="11" t="str">
        <f>"12-16h"</f>
        <v>12-16h</v>
      </c>
      <c r="K495" s="12" t="s">
        <v>513</v>
      </c>
      <c r="L495" s="69" t="s">
        <v>518</v>
      </c>
      <c r="M495" s="59" t="s">
        <v>373</v>
      </c>
      <c r="N495" s="78" t="s">
        <v>308</v>
      </c>
      <c r="O495" s="12" t="s">
        <v>358</v>
      </c>
      <c r="P495" s="15" t="s">
        <v>368</v>
      </c>
      <c r="Q495" s="92"/>
      <c r="R495" s="93"/>
      <c r="S495" s="93">
        <v>1</v>
      </c>
      <c r="T495" s="93">
        <v>1</v>
      </c>
      <c r="U495" s="93"/>
      <c r="V495" s="93"/>
      <c r="W495" s="93">
        <v>1</v>
      </c>
      <c r="X495" s="93"/>
      <c r="Y495" s="75"/>
      <c r="Z495" s="69" t="s">
        <v>518</v>
      </c>
      <c r="AA495" s="59" t="s">
        <v>373</v>
      </c>
      <c r="AB495" s="78" t="s">
        <v>308</v>
      </c>
      <c r="AC495" s="12" t="s">
        <v>358</v>
      </c>
      <c r="AD495" s="15" t="s">
        <v>368</v>
      </c>
      <c r="AE495" s="84"/>
      <c r="AF495" s="84">
        <v>1</v>
      </c>
      <c r="AG495" s="84"/>
      <c r="AH495" s="84"/>
      <c r="AI495" s="84"/>
      <c r="AJ495" s="84"/>
      <c r="AK495" s="84"/>
      <c r="AL495" s="84"/>
      <c r="AM495" s="85"/>
    </row>
    <row r="496" spans="1:39" ht="12" customHeight="1">
      <c r="A496" s="10">
        <v>487</v>
      </c>
      <c r="B496" s="98" t="s">
        <v>145</v>
      </c>
      <c r="C496" s="98" t="s">
        <v>79</v>
      </c>
      <c r="D496" s="11" t="s">
        <v>51</v>
      </c>
      <c r="E496" s="11" t="s">
        <v>303</v>
      </c>
      <c r="F496" s="12" t="s">
        <v>49</v>
      </c>
      <c r="G496" s="11" t="s">
        <v>511</v>
      </c>
      <c r="H496" s="12" t="s">
        <v>308</v>
      </c>
      <c r="I496" s="12" t="s">
        <v>505</v>
      </c>
      <c r="J496" s="11" t="str">
        <f>"12-16h"</f>
        <v>12-16h</v>
      </c>
      <c r="K496" s="12" t="s">
        <v>47</v>
      </c>
      <c r="L496" s="69" t="s">
        <v>520</v>
      </c>
      <c r="M496" s="59" t="s">
        <v>371</v>
      </c>
      <c r="N496" s="78" t="s">
        <v>308</v>
      </c>
      <c r="O496" s="12" t="s">
        <v>358</v>
      </c>
      <c r="P496" s="15" t="s">
        <v>368</v>
      </c>
      <c r="Q496" s="92"/>
      <c r="R496" s="93"/>
      <c r="S496" s="93">
        <v>1</v>
      </c>
      <c r="T496" s="93"/>
      <c r="U496" s="93"/>
      <c r="V496" s="93"/>
      <c r="W496" s="93"/>
      <c r="X496" s="93"/>
      <c r="Y496" s="75"/>
      <c r="Z496" s="69" t="s">
        <v>520</v>
      </c>
      <c r="AA496" s="59" t="s">
        <v>371</v>
      </c>
      <c r="AB496" s="78" t="s">
        <v>308</v>
      </c>
      <c r="AC496" s="12" t="s">
        <v>358</v>
      </c>
      <c r="AD496" s="15" t="s">
        <v>368</v>
      </c>
      <c r="AE496" s="84"/>
      <c r="AF496" s="84">
        <v>1</v>
      </c>
      <c r="AG496" s="84"/>
      <c r="AH496" s="84"/>
      <c r="AI496" s="84"/>
      <c r="AJ496" s="84"/>
      <c r="AK496" s="84"/>
      <c r="AL496" s="84"/>
      <c r="AM496" s="85"/>
    </row>
    <row r="497" spans="1:39" ht="12" customHeight="1">
      <c r="A497" s="10">
        <v>488</v>
      </c>
      <c r="B497" s="98" t="s">
        <v>261</v>
      </c>
      <c r="C497" s="98" t="s">
        <v>260</v>
      </c>
      <c r="D497" s="11" t="s">
        <v>52</v>
      </c>
      <c r="E497" s="11" t="s">
        <v>304</v>
      </c>
      <c r="F497" s="12" t="s">
        <v>49</v>
      </c>
      <c r="G497" s="11" t="s">
        <v>511</v>
      </c>
      <c r="H497" s="12" t="s">
        <v>308</v>
      </c>
      <c r="I497" s="11" t="s">
        <v>504</v>
      </c>
      <c r="J497" s="12" t="str">
        <f>"≥17h"</f>
        <v>≥17h</v>
      </c>
      <c r="K497" s="12" t="s">
        <v>47</v>
      </c>
      <c r="L497" s="69" t="s">
        <v>519</v>
      </c>
      <c r="M497" s="59" t="s">
        <v>373</v>
      </c>
      <c r="N497" s="78" t="s">
        <v>308</v>
      </c>
      <c r="O497" s="12" t="s">
        <v>358</v>
      </c>
      <c r="P497" s="15" t="s">
        <v>368</v>
      </c>
      <c r="Q497" s="92"/>
      <c r="R497" s="93"/>
      <c r="S497" s="93"/>
      <c r="T497" s="93">
        <v>1</v>
      </c>
      <c r="U497" s="93"/>
      <c r="V497" s="93"/>
      <c r="W497" s="93"/>
      <c r="X497" s="93"/>
      <c r="Y497" s="75"/>
      <c r="Z497" s="69" t="s">
        <v>519</v>
      </c>
      <c r="AA497" s="59" t="s">
        <v>373</v>
      </c>
      <c r="AB497" s="78" t="s">
        <v>308</v>
      </c>
      <c r="AC497" s="12" t="s">
        <v>358</v>
      </c>
      <c r="AD497" s="15" t="s">
        <v>368</v>
      </c>
      <c r="AE497" s="84"/>
      <c r="AF497" s="84"/>
      <c r="AG497" s="84"/>
      <c r="AH497" s="84">
        <v>1</v>
      </c>
      <c r="AI497" s="84"/>
      <c r="AJ497" s="84"/>
      <c r="AK497" s="84"/>
      <c r="AL497" s="84"/>
      <c r="AM497" s="85"/>
    </row>
    <row r="498" spans="1:39" ht="12" customHeight="1">
      <c r="A498" s="10">
        <v>489</v>
      </c>
      <c r="B498" s="98" t="s">
        <v>227</v>
      </c>
      <c r="C498" s="98" t="s">
        <v>69</v>
      </c>
      <c r="D498" s="11" t="s">
        <v>51</v>
      </c>
      <c r="E498" s="11" t="s">
        <v>303</v>
      </c>
      <c r="F498" s="12" t="s">
        <v>48</v>
      </c>
      <c r="G498" s="11" t="s">
        <v>511</v>
      </c>
      <c r="H498" s="12" t="s">
        <v>308</v>
      </c>
      <c r="I498" s="11" t="s">
        <v>507</v>
      </c>
      <c r="J498" s="12" t="str">
        <f>"≥17h"</f>
        <v>≥17h</v>
      </c>
      <c r="K498" s="12" t="s">
        <v>512</v>
      </c>
      <c r="L498" s="69" t="s">
        <v>518</v>
      </c>
      <c r="M498" s="59" t="s">
        <v>371</v>
      </c>
      <c r="N498" s="78" t="s">
        <v>308</v>
      </c>
      <c r="O498" s="12" t="s">
        <v>358</v>
      </c>
      <c r="P498" s="15" t="s">
        <v>368</v>
      </c>
      <c r="Q498" s="92"/>
      <c r="R498" s="93">
        <v>1</v>
      </c>
      <c r="S498" s="93"/>
      <c r="T498" s="93">
        <v>1</v>
      </c>
      <c r="U498" s="93"/>
      <c r="V498" s="93"/>
      <c r="W498" s="93">
        <v>1</v>
      </c>
      <c r="X498" s="93">
        <v>1</v>
      </c>
      <c r="Y498" s="75"/>
      <c r="Z498" s="69" t="s">
        <v>518</v>
      </c>
      <c r="AA498" s="59" t="s">
        <v>371</v>
      </c>
      <c r="AB498" s="78" t="s">
        <v>308</v>
      </c>
      <c r="AC498" s="12" t="s">
        <v>358</v>
      </c>
      <c r="AD498" s="15" t="s">
        <v>368</v>
      </c>
      <c r="AE498" s="84"/>
      <c r="AF498" s="84"/>
      <c r="AG498" s="84">
        <v>1</v>
      </c>
      <c r="AH498" s="84"/>
      <c r="AI498" s="84"/>
      <c r="AJ498" s="84"/>
      <c r="AK498" s="84"/>
      <c r="AL498" s="84"/>
      <c r="AM498" s="85"/>
    </row>
    <row r="499" spans="1:39" ht="12" customHeight="1">
      <c r="A499" s="10">
        <v>490</v>
      </c>
      <c r="B499" s="98" t="s">
        <v>82</v>
      </c>
      <c r="C499" s="98" t="s">
        <v>82</v>
      </c>
      <c r="D499" s="11" t="s">
        <v>52</v>
      </c>
      <c r="E499" s="11" t="s">
        <v>303</v>
      </c>
      <c r="F499" s="12" t="s">
        <v>50</v>
      </c>
      <c r="G499" s="12" t="s">
        <v>310</v>
      </c>
      <c r="H499" s="12" t="s">
        <v>306</v>
      </c>
      <c r="I499" s="11" t="s">
        <v>507</v>
      </c>
      <c r="J499" s="11" t="str">
        <f>"12-16h"</f>
        <v>12-16h</v>
      </c>
      <c r="K499" s="12" t="s">
        <v>512</v>
      </c>
      <c r="L499" s="69" t="s">
        <v>518</v>
      </c>
      <c r="M499" s="59" t="s">
        <v>373</v>
      </c>
      <c r="N499" s="78" t="s">
        <v>308</v>
      </c>
      <c r="O499" s="12" t="s">
        <v>358</v>
      </c>
      <c r="P499" s="15" t="s">
        <v>368</v>
      </c>
      <c r="Q499" s="92"/>
      <c r="R499" s="93"/>
      <c r="S499" s="93">
        <v>1</v>
      </c>
      <c r="T499" s="93"/>
      <c r="U499" s="93"/>
      <c r="V499" s="93"/>
      <c r="W499" s="93">
        <v>1</v>
      </c>
      <c r="X499" s="93"/>
      <c r="Y499" s="75"/>
      <c r="Z499" s="69" t="s">
        <v>518</v>
      </c>
      <c r="AA499" s="59" t="s">
        <v>373</v>
      </c>
      <c r="AB499" s="78" t="s">
        <v>308</v>
      </c>
      <c r="AC499" s="12" t="s">
        <v>358</v>
      </c>
      <c r="AD499" s="15" t="s">
        <v>368</v>
      </c>
      <c r="AE499" s="84">
        <v>1</v>
      </c>
      <c r="AF499" s="84"/>
      <c r="AG499" s="84"/>
      <c r="AH499" s="84"/>
      <c r="AI499" s="84"/>
      <c r="AJ499" s="84"/>
      <c r="AK499" s="84"/>
      <c r="AL499" s="84"/>
      <c r="AM499" s="85"/>
    </row>
    <row r="500" spans="1:39" ht="12" customHeight="1">
      <c r="A500" s="10">
        <v>491</v>
      </c>
      <c r="B500" s="98" t="s">
        <v>144</v>
      </c>
      <c r="C500" s="98" t="s">
        <v>79</v>
      </c>
      <c r="D500" s="11" t="s">
        <v>52</v>
      </c>
      <c r="E500" s="11" t="s">
        <v>304</v>
      </c>
      <c r="F500" s="12" t="s">
        <v>49</v>
      </c>
      <c r="G500" s="11" t="s">
        <v>511</v>
      </c>
      <c r="H500" s="12" t="s">
        <v>308</v>
      </c>
      <c r="I500" s="11" t="s">
        <v>504</v>
      </c>
      <c r="J500" s="12" t="str">
        <f>"≥17h"</f>
        <v>≥17h</v>
      </c>
      <c r="K500" s="12" t="s">
        <v>512</v>
      </c>
      <c r="L500" s="69" t="s">
        <v>520</v>
      </c>
      <c r="M500" s="59" t="s">
        <v>374</v>
      </c>
      <c r="N500" s="78" t="s">
        <v>308</v>
      </c>
      <c r="O500" s="12" t="s">
        <v>358</v>
      </c>
      <c r="P500" s="15" t="s">
        <v>368</v>
      </c>
      <c r="Q500" s="92"/>
      <c r="R500" s="93"/>
      <c r="S500" s="93"/>
      <c r="T500" s="93">
        <v>1</v>
      </c>
      <c r="U500" s="93"/>
      <c r="V500" s="93"/>
      <c r="W500" s="93">
        <v>1</v>
      </c>
      <c r="X500" s="93"/>
      <c r="Y500" s="75"/>
      <c r="Z500" s="69" t="s">
        <v>520</v>
      </c>
      <c r="AA500" s="59" t="s">
        <v>374</v>
      </c>
      <c r="AB500" s="78" t="s">
        <v>308</v>
      </c>
      <c r="AC500" s="12" t="s">
        <v>358</v>
      </c>
      <c r="AD500" s="15" t="s">
        <v>368</v>
      </c>
      <c r="AE500" s="84">
        <v>1</v>
      </c>
      <c r="AF500" s="84"/>
      <c r="AG500" s="84"/>
      <c r="AH500" s="84"/>
      <c r="AI500" s="84"/>
      <c r="AJ500" s="84"/>
      <c r="AK500" s="84"/>
      <c r="AL500" s="84"/>
      <c r="AM500" s="85"/>
    </row>
    <row r="501" spans="1:39" ht="12" customHeight="1">
      <c r="A501" s="10">
        <v>492</v>
      </c>
      <c r="B501" s="98" t="s">
        <v>261</v>
      </c>
      <c r="C501" s="98" t="s">
        <v>260</v>
      </c>
      <c r="D501" s="11" t="s">
        <v>52</v>
      </c>
      <c r="E501" s="11" t="s">
        <v>303</v>
      </c>
      <c r="F501" s="12" t="s">
        <v>49</v>
      </c>
      <c r="G501" s="11" t="s">
        <v>511</v>
      </c>
      <c r="H501" s="12" t="s">
        <v>308</v>
      </c>
      <c r="I501" s="103" t="s">
        <v>505</v>
      </c>
      <c r="J501" s="12" t="str">
        <f>"≥17h"</f>
        <v>≥17h</v>
      </c>
      <c r="K501" s="12" t="s">
        <v>512</v>
      </c>
      <c r="L501" s="69" t="s">
        <v>519</v>
      </c>
      <c r="M501" s="59" t="s">
        <v>371</v>
      </c>
      <c r="N501" s="78" t="s">
        <v>308</v>
      </c>
      <c r="O501" s="12" t="s">
        <v>358</v>
      </c>
      <c r="P501" s="15" t="s">
        <v>368</v>
      </c>
      <c r="Q501" s="92"/>
      <c r="R501" s="93"/>
      <c r="S501" s="93"/>
      <c r="T501" s="93">
        <v>1</v>
      </c>
      <c r="U501" s="93"/>
      <c r="V501" s="93"/>
      <c r="W501" s="93"/>
      <c r="X501" s="93"/>
      <c r="Y501" s="75"/>
      <c r="Z501" s="69" t="s">
        <v>519</v>
      </c>
      <c r="AA501" s="59" t="s">
        <v>371</v>
      </c>
      <c r="AB501" s="78" t="s">
        <v>308</v>
      </c>
      <c r="AC501" s="12" t="s">
        <v>358</v>
      </c>
      <c r="AD501" s="15" t="s">
        <v>368</v>
      </c>
      <c r="AE501" s="84">
        <v>1</v>
      </c>
      <c r="AF501" s="84"/>
      <c r="AG501" s="84"/>
      <c r="AH501" s="84"/>
      <c r="AI501" s="84"/>
      <c r="AJ501" s="84"/>
      <c r="AK501" s="84"/>
      <c r="AL501" s="84"/>
      <c r="AM501" s="85"/>
    </row>
    <row r="502" spans="1:39" ht="12" customHeight="1">
      <c r="A502" s="10">
        <v>493</v>
      </c>
      <c r="B502" s="98" t="s">
        <v>145</v>
      </c>
      <c r="C502" s="98" t="s">
        <v>79</v>
      </c>
      <c r="D502" s="11" t="s">
        <v>51</v>
      </c>
      <c r="E502" s="11" t="s">
        <v>304</v>
      </c>
      <c r="F502" s="12" t="s">
        <v>50</v>
      </c>
      <c r="G502" s="11" t="s">
        <v>511</v>
      </c>
      <c r="H502" s="12" t="s">
        <v>308</v>
      </c>
      <c r="I502" s="11" t="s">
        <v>507</v>
      </c>
      <c r="J502" s="12" t="str">
        <f>"≥17h"</f>
        <v>≥17h</v>
      </c>
      <c r="K502" s="12" t="s">
        <v>512</v>
      </c>
      <c r="L502" s="69" t="s">
        <v>520</v>
      </c>
      <c r="M502" s="59" t="s">
        <v>372</v>
      </c>
      <c r="N502" s="78" t="s">
        <v>308</v>
      </c>
      <c r="O502" s="12" t="s">
        <v>358</v>
      </c>
      <c r="P502" s="15" t="s">
        <v>368</v>
      </c>
      <c r="Q502" s="92"/>
      <c r="R502" s="93"/>
      <c r="S502" s="93"/>
      <c r="T502" s="93">
        <v>1</v>
      </c>
      <c r="U502" s="93"/>
      <c r="V502" s="93"/>
      <c r="W502" s="93"/>
      <c r="X502" s="93"/>
      <c r="Y502" s="75"/>
      <c r="Z502" s="69" t="s">
        <v>520</v>
      </c>
      <c r="AA502" s="59" t="s">
        <v>372</v>
      </c>
      <c r="AB502" s="78" t="s">
        <v>308</v>
      </c>
      <c r="AC502" s="12" t="s">
        <v>358</v>
      </c>
      <c r="AD502" s="15" t="s">
        <v>368</v>
      </c>
      <c r="AE502" s="84"/>
      <c r="AF502" s="84">
        <v>1</v>
      </c>
      <c r="AG502" s="84"/>
      <c r="AH502" s="84"/>
      <c r="AI502" s="84"/>
      <c r="AJ502" s="84"/>
      <c r="AK502" s="84"/>
      <c r="AL502" s="84"/>
      <c r="AM502" s="85"/>
    </row>
    <row r="503" spans="1:39" ht="12" customHeight="1">
      <c r="A503" s="10">
        <v>494</v>
      </c>
      <c r="B503" s="98" t="s">
        <v>98</v>
      </c>
      <c r="C503" s="98" t="s">
        <v>98</v>
      </c>
      <c r="D503" s="11" t="s">
        <v>52</v>
      </c>
      <c r="E503" s="11" t="s">
        <v>304</v>
      </c>
      <c r="F503" s="12" t="s">
        <v>49</v>
      </c>
      <c r="G503" s="12" t="s">
        <v>510</v>
      </c>
      <c r="H503" s="12" t="s">
        <v>306</v>
      </c>
      <c r="I503" s="103" t="s">
        <v>505</v>
      </c>
      <c r="J503" s="12" t="str">
        <f>"≥17h"</f>
        <v>≥17h</v>
      </c>
      <c r="K503" s="12" t="s">
        <v>512</v>
      </c>
      <c r="L503" s="69" t="s">
        <v>518</v>
      </c>
      <c r="M503" s="59" t="s">
        <v>371</v>
      </c>
      <c r="N503" s="78" t="s">
        <v>308</v>
      </c>
      <c r="O503" s="12" t="s">
        <v>358</v>
      </c>
      <c r="P503" s="15" t="s">
        <v>368</v>
      </c>
      <c r="Q503" s="92"/>
      <c r="R503" s="93"/>
      <c r="S503" s="93"/>
      <c r="T503" s="93">
        <v>1</v>
      </c>
      <c r="U503" s="93"/>
      <c r="V503" s="93"/>
      <c r="W503" s="93">
        <v>1</v>
      </c>
      <c r="X503" s="93"/>
      <c r="Y503" s="75"/>
      <c r="Z503" s="69" t="s">
        <v>518</v>
      </c>
      <c r="AA503" s="59" t="s">
        <v>371</v>
      </c>
      <c r="AB503" s="78" t="s">
        <v>308</v>
      </c>
      <c r="AC503" s="12" t="s">
        <v>358</v>
      </c>
      <c r="AD503" s="15" t="s">
        <v>368</v>
      </c>
      <c r="AE503" s="84"/>
      <c r="AF503" s="84"/>
      <c r="AG503" s="84"/>
      <c r="AH503" s="84"/>
      <c r="AI503" s="84"/>
      <c r="AJ503" s="84"/>
      <c r="AK503" s="84"/>
      <c r="AL503" s="84"/>
      <c r="AM503" s="85">
        <v>1</v>
      </c>
    </row>
    <row r="504" spans="1:39" ht="12" customHeight="1">
      <c r="A504" s="10">
        <v>495</v>
      </c>
      <c r="B504" s="98" t="s">
        <v>82</v>
      </c>
      <c r="C504" s="98" t="s">
        <v>82</v>
      </c>
      <c r="D504" s="11" t="s">
        <v>51</v>
      </c>
      <c r="E504" s="11" t="s">
        <v>304</v>
      </c>
      <c r="F504" s="12" t="s">
        <v>48</v>
      </c>
      <c r="G504" s="12" t="s">
        <v>310</v>
      </c>
      <c r="H504" s="12" t="s">
        <v>306</v>
      </c>
      <c r="I504" s="103" t="s">
        <v>504</v>
      </c>
      <c r="J504" s="11" t="str">
        <f>"12-16h"</f>
        <v>12-16h</v>
      </c>
      <c r="K504" s="12" t="s">
        <v>512</v>
      </c>
      <c r="L504" s="69" t="s">
        <v>518</v>
      </c>
      <c r="M504" s="59" t="s">
        <v>373</v>
      </c>
      <c r="N504" s="78" t="s">
        <v>308</v>
      </c>
      <c r="O504" s="12" t="s">
        <v>358</v>
      </c>
      <c r="P504" s="15" t="s">
        <v>368</v>
      </c>
      <c r="Q504" s="92"/>
      <c r="R504" s="93"/>
      <c r="S504" s="93"/>
      <c r="T504" s="93"/>
      <c r="U504" s="93"/>
      <c r="V504" s="93"/>
      <c r="W504" s="93">
        <v>1</v>
      </c>
      <c r="X504" s="93"/>
      <c r="Y504" s="75"/>
      <c r="Z504" s="69" t="s">
        <v>518</v>
      </c>
      <c r="AA504" s="59" t="s">
        <v>373</v>
      </c>
      <c r="AB504" s="78" t="s">
        <v>308</v>
      </c>
      <c r="AC504" s="12" t="s">
        <v>358</v>
      </c>
      <c r="AD504" s="15" t="s">
        <v>368</v>
      </c>
      <c r="AE504" s="84"/>
      <c r="AF504" s="84">
        <v>1</v>
      </c>
      <c r="AG504" s="84"/>
      <c r="AH504" s="84"/>
      <c r="AI504" s="84"/>
      <c r="AJ504" s="84"/>
      <c r="AK504" s="84"/>
      <c r="AL504" s="84"/>
      <c r="AM504" s="85"/>
    </row>
    <row r="505" spans="1:39" ht="12" customHeight="1">
      <c r="A505" s="10">
        <v>496</v>
      </c>
      <c r="B505" s="98" t="s">
        <v>265</v>
      </c>
      <c r="C505" s="98" t="s">
        <v>264</v>
      </c>
      <c r="D505" s="11" t="s">
        <v>52</v>
      </c>
      <c r="E505" s="11" t="s">
        <v>304</v>
      </c>
      <c r="F505" s="12" t="s">
        <v>49</v>
      </c>
      <c r="G505" s="11" t="s">
        <v>511</v>
      </c>
      <c r="H505" s="12" t="s">
        <v>308</v>
      </c>
      <c r="I505" s="11" t="s">
        <v>504</v>
      </c>
      <c r="J505" s="12" t="str">
        <f>"≥17h"</f>
        <v>≥17h</v>
      </c>
      <c r="K505" s="12" t="s">
        <v>512</v>
      </c>
      <c r="L505" s="69" t="s">
        <v>519</v>
      </c>
      <c r="M505" s="59" t="s">
        <v>373</v>
      </c>
      <c r="N505" s="78" t="s">
        <v>308</v>
      </c>
      <c r="O505" s="12" t="s">
        <v>358</v>
      </c>
      <c r="P505" s="15" t="s">
        <v>368</v>
      </c>
      <c r="Q505" s="92"/>
      <c r="R505" s="93"/>
      <c r="S505" s="93">
        <v>1</v>
      </c>
      <c r="T505" s="93">
        <v>1</v>
      </c>
      <c r="U505" s="93"/>
      <c r="V505" s="93"/>
      <c r="W505" s="93">
        <v>1</v>
      </c>
      <c r="X505" s="93"/>
      <c r="Y505" s="75"/>
      <c r="Z505" s="69" t="s">
        <v>519</v>
      </c>
      <c r="AA505" s="59" t="s">
        <v>373</v>
      </c>
      <c r="AB505" s="78" t="s">
        <v>308</v>
      </c>
      <c r="AC505" s="12" t="s">
        <v>358</v>
      </c>
      <c r="AD505" s="15" t="s">
        <v>368</v>
      </c>
      <c r="AE505" s="84">
        <v>1</v>
      </c>
      <c r="AF505" s="84"/>
      <c r="AG505" s="84"/>
      <c r="AH505" s="84"/>
      <c r="AI505" s="84"/>
      <c r="AJ505" s="84"/>
      <c r="AK505" s="84"/>
      <c r="AL505" s="84"/>
      <c r="AM505" s="85"/>
    </row>
    <row r="506" spans="1:39" ht="12" customHeight="1">
      <c r="A506" s="10">
        <v>497</v>
      </c>
      <c r="B506" s="98" t="s">
        <v>146</v>
      </c>
      <c r="C506" s="98" t="s">
        <v>79</v>
      </c>
      <c r="D506" s="11" t="s">
        <v>51</v>
      </c>
      <c r="E506" s="11" t="s">
        <v>303</v>
      </c>
      <c r="F506" s="12" t="s">
        <v>49</v>
      </c>
      <c r="G506" s="11" t="s">
        <v>511</v>
      </c>
      <c r="H506" s="12" t="s">
        <v>308</v>
      </c>
      <c r="I506" s="103" t="s">
        <v>505</v>
      </c>
      <c r="J506" s="12" t="str">
        <f>"≥17h"</f>
        <v>≥17h</v>
      </c>
      <c r="K506" s="12" t="s">
        <v>512</v>
      </c>
      <c r="L506" s="69" t="s">
        <v>520</v>
      </c>
      <c r="M506" s="59" t="s">
        <v>374</v>
      </c>
      <c r="N506" s="78" t="s">
        <v>308</v>
      </c>
      <c r="O506" s="12" t="s">
        <v>358</v>
      </c>
      <c r="P506" s="15" t="s">
        <v>368</v>
      </c>
      <c r="Q506" s="92"/>
      <c r="R506" s="93"/>
      <c r="S506" s="93">
        <v>1</v>
      </c>
      <c r="T506" s="93">
        <v>1</v>
      </c>
      <c r="U506" s="93"/>
      <c r="V506" s="93"/>
      <c r="W506" s="93"/>
      <c r="X506" s="93"/>
      <c r="Y506" s="75">
        <v>1</v>
      </c>
      <c r="Z506" s="69" t="s">
        <v>520</v>
      </c>
      <c r="AA506" s="59" t="s">
        <v>374</v>
      </c>
      <c r="AB506" s="78" t="s">
        <v>308</v>
      </c>
      <c r="AC506" s="12" t="s">
        <v>358</v>
      </c>
      <c r="AD506" s="15" t="s">
        <v>368</v>
      </c>
      <c r="AE506" s="84"/>
      <c r="AF506" s="84"/>
      <c r="AG506" s="84"/>
      <c r="AH506" s="84"/>
      <c r="AI506" s="84"/>
      <c r="AJ506" s="84"/>
      <c r="AK506" s="84"/>
      <c r="AL506" s="84"/>
      <c r="AM506" s="85">
        <v>1</v>
      </c>
    </row>
    <row r="507" spans="1:39" ht="12" customHeight="1">
      <c r="A507" s="10">
        <v>498</v>
      </c>
      <c r="B507" s="98" t="s">
        <v>98</v>
      </c>
      <c r="C507" s="98" t="s">
        <v>98</v>
      </c>
      <c r="D507" s="11" t="s">
        <v>51</v>
      </c>
      <c r="E507" s="11" t="s">
        <v>303</v>
      </c>
      <c r="F507" s="12" t="s">
        <v>48</v>
      </c>
      <c r="G507" s="12" t="s">
        <v>310</v>
      </c>
      <c r="H507" s="12" t="s">
        <v>306</v>
      </c>
      <c r="I507" s="12" t="s">
        <v>505</v>
      </c>
      <c r="J507" s="12" t="str">
        <f>"≥17h"</f>
        <v>≥17h</v>
      </c>
      <c r="K507" s="12" t="s">
        <v>47</v>
      </c>
      <c r="L507" s="69" t="s">
        <v>518</v>
      </c>
      <c r="M507" s="59" t="s">
        <v>373</v>
      </c>
      <c r="N507" s="78" t="s">
        <v>308</v>
      </c>
      <c r="O507" s="12" t="s">
        <v>358</v>
      </c>
      <c r="P507" s="15" t="s">
        <v>368</v>
      </c>
      <c r="Q507" s="92"/>
      <c r="R507" s="93"/>
      <c r="S507" s="93"/>
      <c r="T507" s="93">
        <v>1</v>
      </c>
      <c r="U507" s="93"/>
      <c r="V507" s="93"/>
      <c r="W507" s="93"/>
      <c r="X507" s="93"/>
      <c r="Y507" s="75"/>
      <c r="Z507" s="69" t="s">
        <v>518</v>
      </c>
      <c r="AA507" s="59" t="s">
        <v>373</v>
      </c>
      <c r="AB507" s="78" t="s">
        <v>308</v>
      </c>
      <c r="AC507" s="12" t="s">
        <v>358</v>
      </c>
      <c r="AD507" s="15" t="s">
        <v>368</v>
      </c>
      <c r="AE507" s="84"/>
      <c r="AF507" s="84">
        <v>1</v>
      </c>
      <c r="AG507" s="84"/>
      <c r="AH507" s="84"/>
      <c r="AI507" s="84"/>
      <c r="AJ507" s="84"/>
      <c r="AK507" s="84"/>
      <c r="AL507" s="84"/>
      <c r="AM507" s="85"/>
    </row>
    <row r="508" spans="1:39" ht="12" customHeight="1">
      <c r="A508" s="10">
        <v>499</v>
      </c>
      <c r="B508" s="98" t="s">
        <v>227</v>
      </c>
      <c r="C508" s="98" t="s">
        <v>69</v>
      </c>
      <c r="D508" s="11" t="s">
        <v>52</v>
      </c>
      <c r="E508" s="11" t="s">
        <v>303</v>
      </c>
      <c r="F508" s="12" t="s">
        <v>48</v>
      </c>
      <c r="G508" s="11" t="s">
        <v>511</v>
      </c>
      <c r="H508" s="12" t="s">
        <v>308</v>
      </c>
      <c r="I508" s="11" t="s">
        <v>504</v>
      </c>
      <c r="J508" s="12" t="str">
        <f>"≥17h"</f>
        <v>≥17h</v>
      </c>
      <c r="K508" s="12" t="s">
        <v>512</v>
      </c>
      <c r="L508" s="69" t="s">
        <v>518</v>
      </c>
      <c r="M508" s="59" t="s">
        <v>371</v>
      </c>
      <c r="N508" s="78" t="s">
        <v>308</v>
      </c>
      <c r="O508" s="12" t="s">
        <v>358</v>
      </c>
      <c r="P508" s="15" t="s">
        <v>368</v>
      </c>
      <c r="Q508" s="92"/>
      <c r="R508" s="93"/>
      <c r="S508" s="93"/>
      <c r="T508" s="93">
        <v>1</v>
      </c>
      <c r="U508" s="93"/>
      <c r="V508" s="93"/>
      <c r="W508" s="93">
        <v>1</v>
      </c>
      <c r="X508" s="93"/>
      <c r="Y508" s="75"/>
      <c r="Z508" s="69" t="s">
        <v>518</v>
      </c>
      <c r="AA508" s="59" t="s">
        <v>371</v>
      </c>
      <c r="AB508" s="78" t="s">
        <v>308</v>
      </c>
      <c r="AC508" s="12" t="s">
        <v>358</v>
      </c>
      <c r="AD508" s="15" t="s">
        <v>368</v>
      </c>
      <c r="AE508" s="84"/>
      <c r="AF508" s="84"/>
      <c r="AG508" s="84">
        <v>1</v>
      </c>
      <c r="AH508" s="84"/>
      <c r="AI508" s="84"/>
      <c r="AJ508" s="84"/>
      <c r="AK508" s="84"/>
      <c r="AL508" s="84"/>
      <c r="AM508" s="85"/>
    </row>
    <row r="509" spans="1:39" ht="12" customHeight="1">
      <c r="A509" s="10">
        <v>500</v>
      </c>
      <c r="B509" s="98" t="s">
        <v>98</v>
      </c>
      <c r="C509" s="98" t="s">
        <v>98</v>
      </c>
      <c r="D509" s="11" t="s">
        <v>51</v>
      </c>
      <c r="E509" s="11" t="s">
        <v>304</v>
      </c>
      <c r="F509" s="12" t="s">
        <v>49</v>
      </c>
      <c r="G509" s="12" t="s">
        <v>510</v>
      </c>
      <c r="H509" s="12" t="s">
        <v>306</v>
      </c>
      <c r="I509" s="11" t="s">
        <v>504</v>
      </c>
      <c r="J509" s="12" t="str">
        <f>"≥17h"</f>
        <v>≥17h</v>
      </c>
      <c r="K509" s="12" t="s">
        <v>512</v>
      </c>
      <c r="L509" s="69" t="s">
        <v>518</v>
      </c>
      <c r="M509" s="59" t="s">
        <v>371</v>
      </c>
      <c r="N509" s="78" t="s">
        <v>308</v>
      </c>
      <c r="O509" s="12" t="s">
        <v>358</v>
      </c>
      <c r="P509" s="15" t="s">
        <v>370</v>
      </c>
      <c r="Q509" s="92"/>
      <c r="R509" s="93"/>
      <c r="S509" s="93"/>
      <c r="T509" s="93">
        <v>1</v>
      </c>
      <c r="U509" s="93"/>
      <c r="V509" s="93"/>
      <c r="W509" s="93"/>
      <c r="X509" s="93"/>
      <c r="Y509" s="75"/>
      <c r="Z509" s="69" t="s">
        <v>518</v>
      </c>
      <c r="AA509" s="59" t="s">
        <v>371</v>
      </c>
      <c r="AB509" s="78" t="s">
        <v>308</v>
      </c>
      <c r="AC509" s="12" t="s">
        <v>358</v>
      </c>
      <c r="AD509" s="15" t="s">
        <v>370</v>
      </c>
      <c r="AE509" s="84"/>
      <c r="AF509" s="84">
        <v>1</v>
      </c>
      <c r="AG509" s="84"/>
      <c r="AH509" s="84"/>
      <c r="AI509" s="84"/>
      <c r="AJ509" s="84"/>
      <c r="AK509" s="84"/>
      <c r="AL509" s="84"/>
      <c r="AM509" s="85"/>
    </row>
    <row r="510" spans="1:39" ht="12" customHeight="1">
      <c r="A510" s="10">
        <v>501</v>
      </c>
      <c r="B510" s="98" t="s">
        <v>82</v>
      </c>
      <c r="C510" s="98" t="s">
        <v>82</v>
      </c>
      <c r="D510" s="11" t="s">
        <v>51</v>
      </c>
      <c r="E510" s="11" t="s">
        <v>303</v>
      </c>
      <c r="F510" s="12" t="s">
        <v>50</v>
      </c>
      <c r="G510" s="12" t="s">
        <v>310</v>
      </c>
      <c r="H510" s="12" t="s">
        <v>306</v>
      </c>
      <c r="I510" s="11" t="s">
        <v>507</v>
      </c>
      <c r="J510" s="11" t="str">
        <f>"12-16h"</f>
        <v>12-16h</v>
      </c>
      <c r="K510" s="12" t="s">
        <v>512</v>
      </c>
      <c r="L510" s="69" t="s">
        <v>518</v>
      </c>
      <c r="M510" s="59" t="s">
        <v>373</v>
      </c>
      <c r="N510" s="78" t="s">
        <v>308</v>
      </c>
      <c r="O510" s="12" t="s">
        <v>358</v>
      </c>
      <c r="P510" s="15" t="s">
        <v>368</v>
      </c>
      <c r="Q510" s="92"/>
      <c r="R510" s="93"/>
      <c r="S510" s="93"/>
      <c r="T510" s="93"/>
      <c r="U510" s="93"/>
      <c r="V510" s="93"/>
      <c r="W510" s="93">
        <v>1</v>
      </c>
      <c r="X510" s="93"/>
      <c r="Y510" s="75"/>
      <c r="Z510" s="69" t="s">
        <v>518</v>
      </c>
      <c r="AA510" s="59" t="s">
        <v>373</v>
      </c>
      <c r="AB510" s="78" t="s">
        <v>308</v>
      </c>
      <c r="AC510" s="12" t="s">
        <v>358</v>
      </c>
      <c r="AD510" s="15" t="s">
        <v>368</v>
      </c>
      <c r="AE510" s="84">
        <v>1</v>
      </c>
      <c r="AF510" s="84"/>
      <c r="AG510" s="84"/>
      <c r="AH510" s="84"/>
      <c r="AI510" s="84"/>
      <c r="AJ510" s="84"/>
      <c r="AK510" s="84"/>
      <c r="AL510" s="84"/>
      <c r="AM510" s="85"/>
    </row>
    <row r="511" spans="1:39" ht="12" customHeight="1">
      <c r="A511" s="10">
        <v>502</v>
      </c>
      <c r="B511" s="98" t="s">
        <v>228</v>
      </c>
      <c r="C511" s="98" t="s">
        <v>69</v>
      </c>
      <c r="D511" s="11" t="s">
        <v>51</v>
      </c>
      <c r="E511" s="11" t="s">
        <v>304</v>
      </c>
      <c r="F511" s="12" t="s">
        <v>49</v>
      </c>
      <c r="G511" s="11" t="s">
        <v>511</v>
      </c>
      <c r="H511" s="12" t="s">
        <v>308</v>
      </c>
      <c r="I511" s="11" t="s">
        <v>504</v>
      </c>
      <c r="J511" s="12" t="str">
        <f>"≥17h"</f>
        <v>≥17h</v>
      </c>
      <c r="K511" s="12" t="s">
        <v>47</v>
      </c>
      <c r="L511" s="69" t="s">
        <v>518</v>
      </c>
      <c r="M511" s="59" t="s">
        <v>371</v>
      </c>
      <c r="N511" s="78" t="s">
        <v>308</v>
      </c>
      <c r="O511" s="12" t="s">
        <v>358</v>
      </c>
      <c r="P511" s="15" t="s">
        <v>368</v>
      </c>
      <c r="Q511" s="92"/>
      <c r="R511" s="93"/>
      <c r="S511" s="93"/>
      <c r="T511" s="93">
        <v>1</v>
      </c>
      <c r="U511" s="93"/>
      <c r="V511" s="93"/>
      <c r="W511" s="93">
        <v>1</v>
      </c>
      <c r="X511" s="93">
        <v>1</v>
      </c>
      <c r="Y511" s="75"/>
      <c r="Z511" s="69" t="s">
        <v>518</v>
      </c>
      <c r="AA511" s="59" t="s">
        <v>371</v>
      </c>
      <c r="AB511" s="78" t="s">
        <v>308</v>
      </c>
      <c r="AC511" s="12" t="s">
        <v>358</v>
      </c>
      <c r="AD511" s="15" t="s">
        <v>368</v>
      </c>
      <c r="AE511" s="84"/>
      <c r="AF511" s="84"/>
      <c r="AG511" s="84">
        <v>1</v>
      </c>
      <c r="AH511" s="84"/>
      <c r="AI511" s="84"/>
      <c r="AJ511" s="84"/>
      <c r="AK511" s="84"/>
      <c r="AL511" s="84"/>
      <c r="AM511" s="85"/>
    </row>
    <row r="512" spans="1:39" ht="12" customHeight="1">
      <c r="A512" s="10">
        <v>503</v>
      </c>
      <c r="B512" s="98" t="s">
        <v>98</v>
      </c>
      <c r="C512" s="98" t="s">
        <v>98</v>
      </c>
      <c r="D512" s="11" t="s">
        <v>25</v>
      </c>
      <c r="E512" s="11" t="s">
        <v>304</v>
      </c>
      <c r="F512" s="12" t="s">
        <v>50</v>
      </c>
      <c r="G512" s="12" t="s">
        <v>310</v>
      </c>
      <c r="H512" s="12" t="s">
        <v>306</v>
      </c>
      <c r="I512" s="11" t="s">
        <v>507</v>
      </c>
      <c r="J512" s="12" t="str">
        <f>"≥17h"</f>
        <v>≥17h</v>
      </c>
      <c r="K512" s="12" t="s">
        <v>513</v>
      </c>
      <c r="L512" s="69" t="s">
        <v>518</v>
      </c>
      <c r="M512" s="59" t="s">
        <v>371</v>
      </c>
      <c r="N512" s="78" t="s">
        <v>308</v>
      </c>
      <c r="O512" s="12" t="s">
        <v>358</v>
      </c>
      <c r="P512" s="15" t="s">
        <v>368</v>
      </c>
      <c r="Q512" s="92">
        <v>1</v>
      </c>
      <c r="R512" s="93"/>
      <c r="S512" s="93"/>
      <c r="T512" s="93">
        <v>1</v>
      </c>
      <c r="U512" s="93"/>
      <c r="V512" s="93"/>
      <c r="W512" s="93"/>
      <c r="X512" s="93"/>
      <c r="Y512" s="75"/>
      <c r="Z512" s="69" t="s">
        <v>518</v>
      </c>
      <c r="AA512" s="59" t="s">
        <v>371</v>
      </c>
      <c r="AB512" s="78" t="s">
        <v>308</v>
      </c>
      <c r="AC512" s="12" t="s">
        <v>358</v>
      </c>
      <c r="AD512" s="15" t="s">
        <v>368</v>
      </c>
      <c r="AE512" s="84"/>
      <c r="AF512" s="84"/>
      <c r="AG512" s="84"/>
      <c r="AH512" s="84"/>
      <c r="AI512" s="84"/>
      <c r="AJ512" s="84"/>
      <c r="AK512" s="84"/>
      <c r="AL512" s="84"/>
      <c r="AM512" s="85"/>
    </row>
    <row r="513" spans="1:39" ht="12" customHeight="1">
      <c r="A513" s="10">
        <v>504</v>
      </c>
      <c r="B513" s="98" t="s">
        <v>147</v>
      </c>
      <c r="C513" s="98" t="s">
        <v>79</v>
      </c>
      <c r="D513" s="11" t="s">
        <v>51</v>
      </c>
      <c r="E513" s="11" t="s">
        <v>304</v>
      </c>
      <c r="F513" s="12" t="s">
        <v>49</v>
      </c>
      <c r="G513" s="11" t="s">
        <v>511</v>
      </c>
      <c r="H513" s="12" t="s">
        <v>308</v>
      </c>
      <c r="I513" s="11" t="s">
        <v>504</v>
      </c>
      <c r="J513" s="11" t="str">
        <f>"12-16h"</f>
        <v>12-16h</v>
      </c>
      <c r="K513" s="12" t="s">
        <v>47</v>
      </c>
      <c r="L513" s="69" t="s">
        <v>520</v>
      </c>
      <c r="M513" s="59" t="s">
        <v>374</v>
      </c>
      <c r="N513" s="78" t="s">
        <v>308</v>
      </c>
      <c r="O513" s="12" t="s">
        <v>358</v>
      </c>
      <c r="P513" s="15" t="s">
        <v>368</v>
      </c>
      <c r="Q513" s="92"/>
      <c r="R513" s="93"/>
      <c r="S513" s="93"/>
      <c r="T513" s="93">
        <v>1</v>
      </c>
      <c r="U513" s="93"/>
      <c r="V513" s="93"/>
      <c r="W513" s="93">
        <v>1</v>
      </c>
      <c r="X513" s="93"/>
      <c r="Y513" s="75"/>
      <c r="Z513" s="69" t="s">
        <v>520</v>
      </c>
      <c r="AA513" s="59" t="s">
        <v>374</v>
      </c>
      <c r="AB513" s="78" t="s">
        <v>308</v>
      </c>
      <c r="AC513" s="12" t="s">
        <v>358</v>
      </c>
      <c r="AD513" s="15" t="s">
        <v>368</v>
      </c>
      <c r="AE513" s="84">
        <v>1</v>
      </c>
      <c r="AF513" s="84"/>
      <c r="AG513" s="84"/>
      <c r="AH513" s="84"/>
      <c r="AI513" s="84"/>
      <c r="AJ513" s="84"/>
      <c r="AK513" s="84"/>
      <c r="AL513" s="84"/>
      <c r="AM513" s="85"/>
    </row>
    <row r="514" spans="1:39" ht="12" customHeight="1">
      <c r="A514" s="10">
        <v>505</v>
      </c>
      <c r="B514" s="98" t="s">
        <v>83</v>
      </c>
      <c r="C514" s="98" t="s">
        <v>83</v>
      </c>
      <c r="D514" s="11" t="s">
        <v>52</v>
      </c>
      <c r="E514" s="11" t="s">
        <v>304</v>
      </c>
      <c r="F514" s="12" t="s">
        <v>48</v>
      </c>
      <c r="G514" s="12" t="s">
        <v>310</v>
      </c>
      <c r="H514" s="12" t="s">
        <v>306</v>
      </c>
      <c r="I514" s="12" t="s">
        <v>505</v>
      </c>
      <c r="J514" s="12" t="str">
        <f>"≥17h"</f>
        <v>≥17h</v>
      </c>
      <c r="K514" s="12" t="s">
        <v>513</v>
      </c>
      <c r="L514" s="69" t="s">
        <v>518</v>
      </c>
      <c r="M514" s="59" t="s">
        <v>371</v>
      </c>
      <c r="N514" s="78" t="s">
        <v>308</v>
      </c>
      <c r="O514" s="12" t="s">
        <v>358</v>
      </c>
      <c r="P514" s="15" t="s">
        <v>368</v>
      </c>
      <c r="Q514" s="92"/>
      <c r="R514" s="93"/>
      <c r="S514" s="93"/>
      <c r="T514" s="93">
        <v>1</v>
      </c>
      <c r="U514" s="93"/>
      <c r="V514" s="93"/>
      <c r="W514" s="93">
        <v>1</v>
      </c>
      <c r="X514" s="93"/>
      <c r="Y514" s="75"/>
      <c r="Z514" s="69" t="s">
        <v>518</v>
      </c>
      <c r="AA514" s="59" t="s">
        <v>371</v>
      </c>
      <c r="AB514" s="78" t="s">
        <v>308</v>
      </c>
      <c r="AC514" s="12" t="s">
        <v>358</v>
      </c>
      <c r="AD514" s="15" t="s">
        <v>368</v>
      </c>
      <c r="AE514" s="84"/>
      <c r="AF514" s="84"/>
      <c r="AG514" s="84"/>
      <c r="AH514" s="84"/>
      <c r="AI514" s="84"/>
      <c r="AJ514" s="84"/>
      <c r="AK514" s="84"/>
      <c r="AL514" s="84"/>
      <c r="AM514" s="85">
        <v>1</v>
      </c>
    </row>
    <row r="515" spans="1:39" ht="12" customHeight="1">
      <c r="A515" s="10">
        <v>506</v>
      </c>
      <c r="B515" s="98" t="s">
        <v>265</v>
      </c>
      <c r="C515" s="98" t="s">
        <v>264</v>
      </c>
      <c r="D515" s="11" t="s">
        <v>51</v>
      </c>
      <c r="E515" s="11" t="s">
        <v>304</v>
      </c>
      <c r="F515" s="12" t="s">
        <v>49</v>
      </c>
      <c r="G515" s="11" t="s">
        <v>511</v>
      </c>
      <c r="H515" s="12" t="s">
        <v>307</v>
      </c>
      <c r="I515" s="103" t="s">
        <v>505</v>
      </c>
      <c r="J515" s="12" t="str">
        <f>"≥17h"</f>
        <v>≥17h</v>
      </c>
      <c r="K515" s="12" t="s">
        <v>512</v>
      </c>
      <c r="L515" s="69" t="s">
        <v>519</v>
      </c>
      <c r="M515" s="59" t="s">
        <v>374</v>
      </c>
      <c r="N515" s="78" t="s">
        <v>308</v>
      </c>
      <c r="O515" s="12" t="s">
        <v>358</v>
      </c>
      <c r="P515" s="15" t="s">
        <v>368</v>
      </c>
      <c r="Q515" s="92"/>
      <c r="R515" s="93"/>
      <c r="S515" s="93">
        <v>1</v>
      </c>
      <c r="T515" s="93">
        <v>1</v>
      </c>
      <c r="U515" s="93"/>
      <c r="V515" s="93"/>
      <c r="W515" s="93">
        <v>1</v>
      </c>
      <c r="X515" s="93"/>
      <c r="Y515" s="75"/>
      <c r="Z515" s="69" t="s">
        <v>519</v>
      </c>
      <c r="AA515" s="59" t="s">
        <v>374</v>
      </c>
      <c r="AB515" s="78" t="s">
        <v>308</v>
      </c>
      <c r="AC515" s="12" t="s">
        <v>358</v>
      </c>
      <c r="AD515" s="15" t="s">
        <v>368</v>
      </c>
      <c r="AE515" s="84"/>
      <c r="AF515" s="84">
        <v>1</v>
      </c>
      <c r="AG515" s="84"/>
      <c r="AH515" s="84"/>
      <c r="AI515" s="84"/>
      <c r="AJ515" s="84"/>
      <c r="AK515" s="84"/>
      <c r="AL515" s="84"/>
      <c r="AM515" s="85"/>
    </row>
    <row r="516" spans="1:39" ht="12" customHeight="1">
      <c r="A516" s="10">
        <v>507</v>
      </c>
      <c r="B516" s="98" t="s">
        <v>228</v>
      </c>
      <c r="C516" s="98" t="s">
        <v>69</v>
      </c>
      <c r="D516" s="11" t="s">
        <v>51</v>
      </c>
      <c r="E516" s="11" t="s">
        <v>304</v>
      </c>
      <c r="F516" s="12" t="s">
        <v>50</v>
      </c>
      <c r="G516" s="11" t="s">
        <v>511</v>
      </c>
      <c r="H516" s="12" t="s">
        <v>307</v>
      </c>
      <c r="I516" s="103" t="s">
        <v>504</v>
      </c>
      <c r="J516" s="12" t="str">
        <f>"≥17h"</f>
        <v>≥17h</v>
      </c>
      <c r="K516" s="12" t="s">
        <v>512</v>
      </c>
      <c r="L516" s="69" t="s">
        <v>518</v>
      </c>
      <c r="M516" s="59" t="s">
        <v>372</v>
      </c>
      <c r="N516" s="78" t="s">
        <v>308</v>
      </c>
      <c r="O516" s="12" t="s">
        <v>358</v>
      </c>
      <c r="P516" s="15" t="s">
        <v>370</v>
      </c>
      <c r="Q516" s="92"/>
      <c r="R516" s="93">
        <v>1</v>
      </c>
      <c r="S516" s="93"/>
      <c r="T516" s="93">
        <v>1</v>
      </c>
      <c r="U516" s="93"/>
      <c r="V516" s="93"/>
      <c r="W516" s="93"/>
      <c r="X516" s="93"/>
      <c r="Y516" s="75"/>
      <c r="Z516" s="69" t="s">
        <v>518</v>
      </c>
      <c r="AA516" s="59" t="s">
        <v>372</v>
      </c>
      <c r="AB516" s="78" t="s">
        <v>308</v>
      </c>
      <c r="AC516" s="12" t="s">
        <v>358</v>
      </c>
      <c r="AD516" s="15" t="s">
        <v>370</v>
      </c>
      <c r="AE516" s="84"/>
      <c r="AF516" s="84"/>
      <c r="AG516" s="84">
        <v>1</v>
      </c>
      <c r="AH516" s="84"/>
      <c r="AI516" s="84"/>
      <c r="AJ516" s="84"/>
      <c r="AK516" s="84"/>
      <c r="AL516" s="84"/>
      <c r="AM516" s="85">
        <v>1</v>
      </c>
    </row>
    <row r="517" spans="1:39" ht="12" customHeight="1">
      <c r="A517" s="10">
        <v>508</v>
      </c>
      <c r="B517" s="98" t="s">
        <v>147</v>
      </c>
      <c r="C517" s="98" t="s">
        <v>79</v>
      </c>
      <c r="D517" s="11" t="s">
        <v>51</v>
      </c>
      <c r="E517" s="11" t="s">
        <v>304</v>
      </c>
      <c r="F517" s="12" t="s">
        <v>50</v>
      </c>
      <c r="G517" s="11" t="s">
        <v>511</v>
      </c>
      <c r="H517" s="12" t="s">
        <v>308</v>
      </c>
      <c r="I517" s="11" t="s">
        <v>504</v>
      </c>
      <c r="J517" s="12" t="str">
        <f>"≥17h"</f>
        <v>≥17h</v>
      </c>
      <c r="K517" s="12" t="s">
        <v>47</v>
      </c>
      <c r="L517" s="69" t="s">
        <v>520</v>
      </c>
      <c r="M517" s="59" t="s">
        <v>372</v>
      </c>
      <c r="N517" s="78" t="s">
        <v>308</v>
      </c>
      <c r="O517" s="12" t="s">
        <v>358</v>
      </c>
      <c r="P517" s="15" t="s">
        <v>368</v>
      </c>
      <c r="Q517" s="92"/>
      <c r="R517" s="93"/>
      <c r="S517" s="93"/>
      <c r="T517" s="93">
        <v>1</v>
      </c>
      <c r="U517" s="93"/>
      <c r="V517" s="93"/>
      <c r="W517" s="93"/>
      <c r="X517" s="93"/>
      <c r="Y517" s="75"/>
      <c r="Z517" s="69" t="s">
        <v>520</v>
      </c>
      <c r="AA517" s="59" t="s">
        <v>372</v>
      </c>
      <c r="AB517" s="78" t="s">
        <v>308</v>
      </c>
      <c r="AC517" s="12" t="s">
        <v>358</v>
      </c>
      <c r="AD517" s="15" t="s">
        <v>368</v>
      </c>
      <c r="AE517" s="84"/>
      <c r="AF517" s="84">
        <v>1</v>
      </c>
      <c r="AG517" s="84"/>
      <c r="AH517" s="84"/>
      <c r="AI517" s="84"/>
      <c r="AJ517" s="84"/>
      <c r="AK517" s="84"/>
      <c r="AL517" s="84"/>
      <c r="AM517" s="85"/>
    </row>
    <row r="518" spans="1:39" ht="12" customHeight="1">
      <c r="A518" s="10">
        <v>509</v>
      </c>
      <c r="B518" s="98" t="s">
        <v>83</v>
      </c>
      <c r="C518" s="98" t="s">
        <v>83</v>
      </c>
      <c r="D518" s="11" t="s">
        <v>52</v>
      </c>
      <c r="E518" s="11" t="s">
        <v>304</v>
      </c>
      <c r="F518" s="12" t="s">
        <v>49</v>
      </c>
      <c r="G518" s="12" t="s">
        <v>310</v>
      </c>
      <c r="H518" s="12" t="s">
        <v>306</v>
      </c>
      <c r="I518" s="11" t="s">
        <v>504</v>
      </c>
      <c r="J518" s="12" t="str">
        <f>"≥17h"</f>
        <v>≥17h</v>
      </c>
      <c r="K518" s="12" t="s">
        <v>512</v>
      </c>
      <c r="L518" s="69" t="s">
        <v>518</v>
      </c>
      <c r="M518" s="59" t="s">
        <v>372</v>
      </c>
      <c r="N518" s="78" t="s">
        <v>308</v>
      </c>
      <c r="O518" s="12" t="s">
        <v>358</v>
      </c>
      <c r="P518" s="15" t="s">
        <v>368</v>
      </c>
      <c r="Q518" s="92"/>
      <c r="R518" s="93"/>
      <c r="S518" s="93"/>
      <c r="T518" s="93">
        <v>1</v>
      </c>
      <c r="U518" s="93"/>
      <c r="V518" s="93"/>
      <c r="W518" s="93"/>
      <c r="X518" s="93"/>
      <c r="Y518" s="75"/>
      <c r="Z518" s="69" t="s">
        <v>518</v>
      </c>
      <c r="AA518" s="59" t="s">
        <v>372</v>
      </c>
      <c r="AB518" s="78" t="s">
        <v>308</v>
      </c>
      <c r="AC518" s="12" t="s">
        <v>358</v>
      </c>
      <c r="AD518" s="15" t="s">
        <v>368</v>
      </c>
      <c r="AE518" s="84"/>
      <c r="AF518" s="84"/>
      <c r="AG518" s="84"/>
      <c r="AH518" s="84">
        <v>1</v>
      </c>
      <c r="AI518" s="84"/>
      <c r="AJ518" s="84"/>
      <c r="AK518" s="84"/>
      <c r="AL518" s="84"/>
      <c r="AM518" s="85"/>
    </row>
    <row r="519" spans="1:39" ht="12" customHeight="1">
      <c r="A519" s="10">
        <v>510</v>
      </c>
      <c r="B519" s="98" t="s">
        <v>82</v>
      </c>
      <c r="C519" s="98" t="s">
        <v>82</v>
      </c>
      <c r="D519" s="11" t="s">
        <v>52</v>
      </c>
      <c r="E519" s="11" t="s">
        <v>303</v>
      </c>
      <c r="F519" s="12" t="s">
        <v>49</v>
      </c>
      <c r="G519" s="12" t="s">
        <v>310</v>
      </c>
      <c r="H519" s="12" t="s">
        <v>306</v>
      </c>
      <c r="I519" s="103" t="s">
        <v>504</v>
      </c>
      <c r="J519" s="11" t="str">
        <f>"12-16h"</f>
        <v>12-16h</v>
      </c>
      <c r="K519" s="12" t="s">
        <v>512</v>
      </c>
      <c r="L519" s="69" t="s">
        <v>518</v>
      </c>
      <c r="M519" s="59" t="s">
        <v>371</v>
      </c>
      <c r="N519" s="78" t="s">
        <v>308</v>
      </c>
      <c r="O519" s="12" t="s">
        <v>358</v>
      </c>
      <c r="P519" s="15" t="s">
        <v>368</v>
      </c>
      <c r="Q519" s="92"/>
      <c r="R519" s="93"/>
      <c r="S519" s="93"/>
      <c r="T519" s="93"/>
      <c r="U519" s="93"/>
      <c r="V519" s="93"/>
      <c r="W519" s="93">
        <v>1</v>
      </c>
      <c r="X519" s="93"/>
      <c r="Y519" s="75"/>
      <c r="Z519" s="69" t="s">
        <v>518</v>
      </c>
      <c r="AA519" s="59" t="s">
        <v>371</v>
      </c>
      <c r="AB519" s="78" t="s">
        <v>308</v>
      </c>
      <c r="AC519" s="12" t="s">
        <v>358</v>
      </c>
      <c r="AD519" s="15" t="s">
        <v>368</v>
      </c>
      <c r="AE519" s="84">
        <v>1</v>
      </c>
      <c r="AF519" s="84"/>
      <c r="AG519" s="84"/>
      <c r="AH519" s="84"/>
      <c r="AI519" s="84"/>
      <c r="AJ519" s="84"/>
      <c r="AK519" s="84"/>
      <c r="AL519" s="84"/>
      <c r="AM519" s="85"/>
    </row>
    <row r="520" spans="1:39" ht="12" customHeight="1">
      <c r="A520" s="10">
        <v>511</v>
      </c>
      <c r="B520" s="98" t="s">
        <v>265</v>
      </c>
      <c r="C520" s="98" t="s">
        <v>264</v>
      </c>
      <c r="D520" s="11" t="s">
        <v>52</v>
      </c>
      <c r="E520" s="11" t="s">
        <v>304</v>
      </c>
      <c r="F520" s="12" t="s">
        <v>49</v>
      </c>
      <c r="G520" s="11" t="s">
        <v>511</v>
      </c>
      <c r="H520" s="12" t="s">
        <v>308</v>
      </c>
      <c r="I520" s="11" t="s">
        <v>507</v>
      </c>
      <c r="J520" s="12" t="str">
        <f t="shared" ref="J520:J530" si="22">"≥17h"</f>
        <v>≥17h</v>
      </c>
      <c r="K520" s="12" t="s">
        <v>512</v>
      </c>
      <c r="L520" s="69" t="s">
        <v>519</v>
      </c>
      <c r="M520" s="59" t="s">
        <v>374</v>
      </c>
      <c r="N520" s="78" t="s">
        <v>308</v>
      </c>
      <c r="O520" s="12" t="s">
        <v>358</v>
      </c>
      <c r="P520" s="15" t="s">
        <v>368</v>
      </c>
      <c r="Q520" s="92"/>
      <c r="R520" s="93"/>
      <c r="S520" s="93"/>
      <c r="T520" s="93">
        <v>1</v>
      </c>
      <c r="U520" s="93"/>
      <c r="V520" s="93"/>
      <c r="W520" s="93">
        <v>1</v>
      </c>
      <c r="X520" s="93"/>
      <c r="Y520" s="75"/>
      <c r="Z520" s="69" t="s">
        <v>519</v>
      </c>
      <c r="AA520" s="59" t="s">
        <v>374</v>
      </c>
      <c r="AB520" s="78" t="s">
        <v>308</v>
      </c>
      <c r="AC520" s="12" t="s">
        <v>358</v>
      </c>
      <c r="AD520" s="15" t="s">
        <v>368</v>
      </c>
      <c r="AE520" s="84"/>
      <c r="AF520" s="84">
        <v>1</v>
      </c>
      <c r="AG520" s="84"/>
      <c r="AH520" s="84"/>
      <c r="AI520" s="84"/>
      <c r="AJ520" s="84"/>
      <c r="AK520" s="84"/>
      <c r="AL520" s="84"/>
      <c r="AM520" s="85"/>
    </row>
    <row r="521" spans="1:39" ht="12" customHeight="1">
      <c r="A521" s="10">
        <v>512</v>
      </c>
      <c r="B521" s="98" t="s">
        <v>228</v>
      </c>
      <c r="C521" s="98" t="s">
        <v>69</v>
      </c>
      <c r="D521" s="11" t="s">
        <v>52</v>
      </c>
      <c r="E521" s="11" t="s">
        <v>304</v>
      </c>
      <c r="F521" s="12" t="s">
        <v>49</v>
      </c>
      <c r="G521" s="11" t="s">
        <v>511</v>
      </c>
      <c r="H521" s="12" t="s">
        <v>307</v>
      </c>
      <c r="I521" s="11" t="s">
        <v>504</v>
      </c>
      <c r="J521" s="12" t="str">
        <f t="shared" si="22"/>
        <v>≥17h</v>
      </c>
      <c r="K521" s="12" t="s">
        <v>47</v>
      </c>
      <c r="L521" s="69" t="s">
        <v>518</v>
      </c>
      <c r="M521" s="59" t="s">
        <v>371</v>
      </c>
      <c r="N521" s="78" t="s">
        <v>308</v>
      </c>
      <c r="O521" s="12" t="s">
        <v>358</v>
      </c>
      <c r="P521" s="15" t="s">
        <v>368</v>
      </c>
      <c r="Q521" s="92"/>
      <c r="R521" s="93"/>
      <c r="S521" s="93"/>
      <c r="T521" s="93"/>
      <c r="U521" s="93"/>
      <c r="V521" s="93"/>
      <c r="W521" s="93">
        <v>1</v>
      </c>
      <c r="X521" s="93"/>
      <c r="Y521" s="75">
        <v>1</v>
      </c>
      <c r="Z521" s="69" t="s">
        <v>518</v>
      </c>
      <c r="AA521" s="59" t="s">
        <v>371</v>
      </c>
      <c r="AB521" s="78" t="s">
        <v>308</v>
      </c>
      <c r="AC521" s="12" t="s">
        <v>358</v>
      </c>
      <c r="AD521" s="15" t="s">
        <v>368</v>
      </c>
      <c r="AE521" s="84"/>
      <c r="AF521" s="84">
        <v>1</v>
      </c>
      <c r="AG521" s="84"/>
      <c r="AH521" s="84"/>
      <c r="AI521" s="84"/>
      <c r="AJ521" s="84"/>
      <c r="AK521" s="84"/>
      <c r="AL521" s="84"/>
      <c r="AM521" s="85"/>
    </row>
    <row r="522" spans="1:39" ht="12" customHeight="1">
      <c r="A522" s="10">
        <v>513</v>
      </c>
      <c r="B522" s="98" t="s">
        <v>148</v>
      </c>
      <c r="C522" s="98" t="s">
        <v>79</v>
      </c>
      <c r="D522" s="11" t="s">
        <v>51</v>
      </c>
      <c r="E522" s="11" t="s">
        <v>303</v>
      </c>
      <c r="F522" s="12" t="s">
        <v>49</v>
      </c>
      <c r="G522" s="11" t="s">
        <v>511</v>
      </c>
      <c r="H522" s="12" t="s">
        <v>308</v>
      </c>
      <c r="I522" s="103" t="s">
        <v>505</v>
      </c>
      <c r="J522" s="12" t="str">
        <f t="shared" si="22"/>
        <v>≥17h</v>
      </c>
      <c r="K522" s="12" t="s">
        <v>47</v>
      </c>
      <c r="L522" s="69" t="s">
        <v>520</v>
      </c>
      <c r="M522" s="59" t="s">
        <v>374</v>
      </c>
      <c r="N522" s="78" t="s">
        <v>308</v>
      </c>
      <c r="O522" s="12" t="s">
        <v>358</v>
      </c>
      <c r="P522" s="15" t="s">
        <v>368</v>
      </c>
      <c r="Q522" s="92"/>
      <c r="R522" s="93"/>
      <c r="S522" s="93"/>
      <c r="T522" s="93">
        <v>1</v>
      </c>
      <c r="U522" s="93"/>
      <c r="V522" s="93"/>
      <c r="W522" s="93">
        <v>1</v>
      </c>
      <c r="X522" s="93"/>
      <c r="Y522" s="75"/>
      <c r="Z522" s="69" t="s">
        <v>520</v>
      </c>
      <c r="AA522" s="59" t="s">
        <v>374</v>
      </c>
      <c r="AB522" s="78" t="s">
        <v>308</v>
      </c>
      <c r="AC522" s="12" t="s">
        <v>358</v>
      </c>
      <c r="AD522" s="15" t="s">
        <v>368</v>
      </c>
      <c r="AE522" s="84">
        <v>1</v>
      </c>
      <c r="AF522" s="84"/>
      <c r="AG522" s="84"/>
      <c r="AH522" s="84"/>
      <c r="AI522" s="84"/>
      <c r="AJ522" s="84"/>
      <c r="AK522" s="84"/>
      <c r="AL522" s="84"/>
      <c r="AM522" s="85"/>
    </row>
    <row r="523" spans="1:39" ht="12" customHeight="1">
      <c r="A523" s="10">
        <v>514</v>
      </c>
      <c r="B523" s="98" t="s">
        <v>83</v>
      </c>
      <c r="C523" s="98" t="s">
        <v>83</v>
      </c>
      <c r="D523" s="11" t="s">
        <v>52</v>
      </c>
      <c r="E523" s="11" t="s">
        <v>303</v>
      </c>
      <c r="F523" s="12" t="s">
        <v>48</v>
      </c>
      <c r="G523" s="12" t="s">
        <v>510</v>
      </c>
      <c r="H523" s="12" t="s">
        <v>306</v>
      </c>
      <c r="I523" s="103" t="s">
        <v>505</v>
      </c>
      <c r="J523" s="12" t="str">
        <f t="shared" si="22"/>
        <v>≥17h</v>
      </c>
      <c r="K523" s="12" t="s">
        <v>513</v>
      </c>
      <c r="L523" s="69" t="s">
        <v>518</v>
      </c>
      <c r="M523" s="59" t="s">
        <v>338</v>
      </c>
      <c r="N523" s="78" t="s">
        <v>367</v>
      </c>
      <c r="O523" s="12" t="s">
        <v>358</v>
      </c>
      <c r="P523" s="15" t="s">
        <v>368</v>
      </c>
      <c r="Q523" s="92"/>
      <c r="R523" s="93">
        <v>1</v>
      </c>
      <c r="S523" s="93">
        <v>1</v>
      </c>
      <c r="T523" s="93">
        <v>1</v>
      </c>
      <c r="U523" s="93"/>
      <c r="V523" s="93"/>
      <c r="W523" s="93"/>
      <c r="X523" s="93"/>
      <c r="Y523" s="75"/>
      <c r="Z523" s="69" t="s">
        <v>518</v>
      </c>
      <c r="AA523" s="59" t="s">
        <v>338</v>
      </c>
      <c r="AB523" s="78" t="s">
        <v>367</v>
      </c>
      <c r="AC523" s="12" t="s">
        <v>358</v>
      </c>
      <c r="AD523" s="15" t="s">
        <v>368</v>
      </c>
      <c r="AE523" s="84"/>
      <c r="AF523" s="84"/>
      <c r="AG523" s="84"/>
      <c r="AH523" s="84">
        <v>1</v>
      </c>
      <c r="AI523" s="84"/>
      <c r="AJ523" s="84">
        <v>1</v>
      </c>
      <c r="AK523" s="84"/>
      <c r="AL523" s="84"/>
      <c r="AM523" s="85"/>
    </row>
    <row r="524" spans="1:39" ht="12" customHeight="1">
      <c r="A524" s="10">
        <v>515</v>
      </c>
      <c r="B524" s="98" t="s">
        <v>265</v>
      </c>
      <c r="C524" s="98" t="s">
        <v>264</v>
      </c>
      <c r="D524" s="11" t="s">
        <v>52</v>
      </c>
      <c r="E524" s="11" t="s">
        <v>304</v>
      </c>
      <c r="F524" s="12" t="s">
        <v>49</v>
      </c>
      <c r="G524" s="11" t="s">
        <v>511</v>
      </c>
      <c r="H524" s="12" t="s">
        <v>307</v>
      </c>
      <c r="I524" s="11" t="s">
        <v>504</v>
      </c>
      <c r="J524" s="12" t="str">
        <f t="shared" si="22"/>
        <v>≥17h</v>
      </c>
      <c r="K524" s="12" t="s">
        <v>512</v>
      </c>
      <c r="L524" s="69" t="s">
        <v>519</v>
      </c>
      <c r="M524" s="59" t="s">
        <v>374</v>
      </c>
      <c r="N524" s="78" t="s">
        <v>308</v>
      </c>
      <c r="O524" s="12" t="s">
        <v>358</v>
      </c>
      <c r="P524" s="15" t="s">
        <v>368</v>
      </c>
      <c r="Q524" s="92"/>
      <c r="R524" s="93"/>
      <c r="S524" s="93"/>
      <c r="T524" s="93">
        <v>1</v>
      </c>
      <c r="U524" s="93"/>
      <c r="V524" s="93"/>
      <c r="W524" s="93">
        <v>1</v>
      </c>
      <c r="X524" s="93"/>
      <c r="Y524" s="75"/>
      <c r="Z524" s="69" t="s">
        <v>519</v>
      </c>
      <c r="AA524" s="59" t="s">
        <v>374</v>
      </c>
      <c r="AB524" s="78" t="s">
        <v>308</v>
      </c>
      <c r="AC524" s="12" t="s">
        <v>358</v>
      </c>
      <c r="AD524" s="15" t="s">
        <v>368</v>
      </c>
      <c r="AE524" s="84"/>
      <c r="AF524" s="84">
        <v>1</v>
      </c>
      <c r="AG524" s="84"/>
      <c r="AH524" s="84"/>
      <c r="AI524" s="84"/>
      <c r="AJ524" s="84"/>
      <c r="AK524" s="84"/>
      <c r="AL524" s="84"/>
      <c r="AM524" s="85"/>
    </row>
    <row r="525" spans="1:39" ht="12" customHeight="1">
      <c r="A525" s="10">
        <v>516</v>
      </c>
      <c r="B525" s="98" t="s">
        <v>228</v>
      </c>
      <c r="C525" s="98" t="s">
        <v>69</v>
      </c>
      <c r="D525" s="11" t="s">
        <v>51</v>
      </c>
      <c r="E525" s="11" t="s">
        <v>304</v>
      </c>
      <c r="F525" s="12" t="s">
        <v>48</v>
      </c>
      <c r="G525" s="11" t="s">
        <v>511</v>
      </c>
      <c r="H525" s="12" t="s">
        <v>308</v>
      </c>
      <c r="I525" s="11" t="s">
        <v>507</v>
      </c>
      <c r="J525" s="12" t="str">
        <f t="shared" si="22"/>
        <v>≥17h</v>
      </c>
      <c r="K525" s="12" t="s">
        <v>513</v>
      </c>
      <c r="L525" s="69" t="s">
        <v>518</v>
      </c>
      <c r="M525" s="59" t="s">
        <v>371</v>
      </c>
      <c r="N525" s="78" t="s">
        <v>308</v>
      </c>
      <c r="O525" s="12" t="s">
        <v>358</v>
      </c>
      <c r="P525" s="15" t="s">
        <v>368</v>
      </c>
      <c r="Q525" s="92"/>
      <c r="R525" s="93"/>
      <c r="S525" s="93"/>
      <c r="T525" s="93">
        <v>1</v>
      </c>
      <c r="U525" s="93"/>
      <c r="V525" s="93"/>
      <c r="W525" s="93">
        <v>1</v>
      </c>
      <c r="X525" s="93">
        <v>1</v>
      </c>
      <c r="Y525" s="75"/>
      <c r="Z525" s="69" t="s">
        <v>518</v>
      </c>
      <c r="AA525" s="59" t="s">
        <v>371</v>
      </c>
      <c r="AB525" s="78" t="s">
        <v>308</v>
      </c>
      <c r="AC525" s="12" t="s">
        <v>358</v>
      </c>
      <c r="AD525" s="15" t="s">
        <v>368</v>
      </c>
      <c r="AE525" s="84"/>
      <c r="AF525" s="84"/>
      <c r="AG525" s="84">
        <v>1</v>
      </c>
      <c r="AH525" s="84"/>
      <c r="AI525" s="84">
        <v>1</v>
      </c>
      <c r="AJ525" s="84"/>
      <c r="AK525" s="84"/>
      <c r="AL525" s="84"/>
      <c r="AM525" s="85"/>
    </row>
    <row r="526" spans="1:39" ht="12" customHeight="1">
      <c r="A526" s="10"/>
      <c r="B526" s="98" t="s">
        <v>228</v>
      </c>
      <c r="C526" s="98" t="s">
        <v>69</v>
      </c>
      <c r="D526" s="69" t="s">
        <v>51</v>
      </c>
      <c r="E526" s="69" t="s">
        <v>304</v>
      </c>
      <c r="F526" s="69" t="s">
        <v>48</v>
      </c>
      <c r="G526" s="69" t="s">
        <v>511</v>
      </c>
      <c r="H526" s="69" t="s">
        <v>308</v>
      </c>
      <c r="I526" s="11" t="s">
        <v>507</v>
      </c>
      <c r="J526" s="69" t="str">
        <f t="shared" si="22"/>
        <v>≥17h</v>
      </c>
      <c r="K526" s="69" t="s">
        <v>513</v>
      </c>
      <c r="L526" s="69" t="s">
        <v>518</v>
      </c>
      <c r="M526" s="59" t="s">
        <v>338</v>
      </c>
      <c r="N526" s="78" t="s">
        <v>308</v>
      </c>
      <c r="O526" s="69" t="s">
        <v>0</v>
      </c>
      <c r="P526" s="15" t="s">
        <v>368</v>
      </c>
      <c r="Q526" s="92"/>
      <c r="R526" s="93">
        <v>1</v>
      </c>
      <c r="S526" s="93"/>
      <c r="T526" s="93"/>
      <c r="U526" s="93"/>
      <c r="V526" s="93"/>
      <c r="W526" s="93"/>
      <c r="X526" s="93"/>
      <c r="Y526" s="75"/>
      <c r="Z526" s="69" t="s">
        <v>518</v>
      </c>
      <c r="AA526" s="59" t="s">
        <v>338</v>
      </c>
      <c r="AB526" s="78" t="s">
        <v>308</v>
      </c>
      <c r="AC526" s="69" t="s">
        <v>0</v>
      </c>
      <c r="AD526" s="15" t="s">
        <v>368</v>
      </c>
      <c r="AE526" s="84"/>
      <c r="AF526" s="84"/>
      <c r="AG526" s="84"/>
      <c r="AH526" s="84"/>
      <c r="AI526" s="84"/>
      <c r="AJ526" s="84"/>
      <c r="AK526" s="84"/>
      <c r="AL526" s="84"/>
      <c r="AM526" s="85"/>
    </row>
    <row r="527" spans="1:39" ht="12" customHeight="1">
      <c r="A527" s="10">
        <v>517</v>
      </c>
      <c r="B527" s="98" t="s">
        <v>149</v>
      </c>
      <c r="C527" s="98" t="s">
        <v>79</v>
      </c>
      <c r="D527" s="11" t="s">
        <v>25</v>
      </c>
      <c r="E527" s="11" t="s">
        <v>304</v>
      </c>
      <c r="F527" s="12" t="s">
        <v>50</v>
      </c>
      <c r="G527" s="11" t="s">
        <v>511</v>
      </c>
      <c r="H527" s="12" t="s">
        <v>308</v>
      </c>
      <c r="I527" s="11" t="s">
        <v>507</v>
      </c>
      <c r="J527" s="12" t="str">
        <f t="shared" si="22"/>
        <v>≥17h</v>
      </c>
      <c r="K527" s="12" t="s">
        <v>47</v>
      </c>
      <c r="L527" s="69" t="s">
        <v>520</v>
      </c>
      <c r="M527" s="59" t="s">
        <v>374</v>
      </c>
      <c r="N527" s="78" t="s">
        <v>308</v>
      </c>
      <c r="O527" s="12" t="s">
        <v>358</v>
      </c>
      <c r="P527" s="15" t="s">
        <v>368</v>
      </c>
      <c r="Q527" s="92"/>
      <c r="R527" s="93"/>
      <c r="S527" s="93">
        <v>1</v>
      </c>
      <c r="T527" s="93"/>
      <c r="U527" s="93"/>
      <c r="V527" s="93"/>
      <c r="W527" s="93">
        <v>1</v>
      </c>
      <c r="X527" s="93">
        <v>1</v>
      </c>
      <c r="Y527" s="75"/>
      <c r="Z527" s="69" t="s">
        <v>520</v>
      </c>
      <c r="AA527" s="59" t="s">
        <v>374</v>
      </c>
      <c r="AB527" s="78" t="s">
        <v>308</v>
      </c>
      <c r="AC527" s="12" t="s">
        <v>358</v>
      </c>
      <c r="AD527" s="15" t="s">
        <v>368</v>
      </c>
      <c r="AE527" s="84"/>
      <c r="AF527" s="84">
        <v>1</v>
      </c>
      <c r="AG527" s="84"/>
      <c r="AH527" s="84"/>
      <c r="AI527" s="84"/>
      <c r="AJ527" s="84"/>
      <c r="AK527" s="84"/>
      <c r="AL527" s="84"/>
      <c r="AM527" s="85"/>
    </row>
    <row r="528" spans="1:39" ht="12" customHeight="1">
      <c r="A528" s="10">
        <v>518</v>
      </c>
      <c r="B528" s="98" t="s">
        <v>265</v>
      </c>
      <c r="C528" s="98" t="s">
        <v>264</v>
      </c>
      <c r="D528" s="11" t="s">
        <v>51</v>
      </c>
      <c r="E528" s="11" t="s">
        <v>303</v>
      </c>
      <c r="F528" s="12" t="s">
        <v>49</v>
      </c>
      <c r="G528" s="11" t="s">
        <v>511</v>
      </c>
      <c r="H528" s="12" t="s">
        <v>308</v>
      </c>
      <c r="I528" s="11" t="s">
        <v>507</v>
      </c>
      <c r="J528" s="12" t="str">
        <f t="shared" si="22"/>
        <v>≥17h</v>
      </c>
      <c r="K528" s="12" t="s">
        <v>513</v>
      </c>
      <c r="L528" s="69" t="s">
        <v>519</v>
      </c>
      <c r="M528" s="59" t="s">
        <v>374</v>
      </c>
      <c r="N528" s="78" t="s">
        <v>308</v>
      </c>
      <c r="O528" s="12" t="s">
        <v>358</v>
      </c>
      <c r="P528" s="15" t="s">
        <v>370</v>
      </c>
      <c r="Q528" s="92"/>
      <c r="R528" s="93">
        <v>1</v>
      </c>
      <c r="S528" s="93"/>
      <c r="T528" s="93"/>
      <c r="U528" s="93"/>
      <c r="V528" s="93"/>
      <c r="W528" s="93"/>
      <c r="X528" s="93"/>
      <c r="Y528" s="75"/>
      <c r="Z528" s="69" t="s">
        <v>519</v>
      </c>
      <c r="AA528" s="59" t="s">
        <v>374</v>
      </c>
      <c r="AB528" s="78" t="s">
        <v>308</v>
      </c>
      <c r="AC528" s="12" t="s">
        <v>358</v>
      </c>
      <c r="AD528" s="15" t="s">
        <v>370</v>
      </c>
      <c r="AE528" s="84"/>
      <c r="AF528" s="84"/>
      <c r="AG528" s="84"/>
      <c r="AH528" s="84"/>
      <c r="AI528" s="84"/>
      <c r="AJ528" s="84"/>
      <c r="AK528" s="84"/>
      <c r="AL528" s="84"/>
      <c r="AM528" s="85">
        <v>1</v>
      </c>
    </row>
    <row r="529" spans="1:39" ht="12" customHeight="1">
      <c r="A529" s="10">
        <v>519</v>
      </c>
      <c r="B529" s="98" t="s">
        <v>126</v>
      </c>
      <c r="C529" s="98" t="s">
        <v>126</v>
      </c>
      <c r="D529" s="11" t="s">
        <v>52</v>
      </c>
      <c r="E529" s="11" t="s">
        <v>303</v>
      </c>
      <c r="F529" s="12" t="s">
        <v>49</v>
      </c>
      <c r="G529" s="12" t="s">
        <v>310</v>
      </c>
      <c r="H529" s="12" t="s">
        <v>306</v>
      </c>
      <c r="I529" s="103" t="s">
        <v>504</v>
      </c>
      <c r="J529" s="12" t="str">
        <f t="shared" si="22"/>
        <v>≥17h</v>
      </c>
      <c r="K529" s="12" t="s">
        <v>512</v>
      </c>
      <c r="L529" s="69" t="s">
        <v>518</v>
      </c>
      <c r="M529" s="59" t="s">
        <v>373</v>
      </c>
      <c r="N529" s="78" t="s">
        <v>308</v>
      </c>
      <c r="O529" s="12" t="s">
        <v>358</v>
      </c>
      <c r="P529" s="15" t="s">
        <v>368</v>
      </c>
      <c r="Q529" s="92"/>
      <c r="R529" s="93"/>
      <c r="S529" s="93"/>
      <c r="T529" s="93">
        <v>1</v>
      </c>
      <c r="U529" s="93"/>
      <c r="V529" s="93"/>
      <c r="W529" s="93">
        <v>1</v>
      </c>
      <c r="X529" s="93"/>
      <c r="Y529" s="75"/>
      <c r="Z529" s="69" t="s">
        <v>518</v>
      </c>
      <c r="AA529" s="59" t="s">
        <v>373</v>
      </c>
      <c r="AB529" s="78" t="s">
        <v>308</v>
      </c>
      <c r="AC529" s="12" t="s">
        <v>358</v>
      </c>
      <c r="AD529" s="15" t="s">
        <v>368</v>
      </c>
      <c r="AE529" s="84"/>
      <c r="AF529" s="84"/>
      <c r="AG529" s="84"/>
      <c r="AH529" s="84">
        <v>1</v>
      </c>
      <c r="AI529" s="84"/>
      <c r="AJ529" s="84"/>
      <c r="AK529" s="84"/>
      <c r="AL529" s="84"/>
      <c r="AM529" s="85"/>
    </row>
    <row r="530" spans="1:39" ht="12" customHeight="1">
      <c r="A530" s="10">
        <v>520</v>
      </c>
      <c r="B530" s="98" t="s">
        <v>150</v>
      </c>
      <c r="C530" s="98" t="s">
        <v>79</v>
      </c>
      <c r="D530" s="11" t="s">
        <v>25</v>
      </c>
      <c r="E530" s="11" t="s">
        <v>304</v>
      </c>
      <c r="F530" s="12" t="s">
        <v>49</v>
      </c>
      <c r="G530" s="11" t="s">
        <v>511</v>
      </c>
      <c r="H530" s="12" t="s">
        <v>307</v>
      </c>
      <c r="I530" s="103" t="s">
        <v>505</v>
      </c>
      <c r="J530" s="12" t="str">
        <f t="shared" si="22"/>
        <v>≥17h</v>
      </c>
      <c r="K530" s="12" t="s">
        <v>512</v>
      </c>
      <c r="L530" s="69" t="s">
        <v>520</v>
      </c>
      <c r="M530" s="59" t="s">
        <v>372</v>
      </c>
      <c r="N530" s="78" t="s">
        <v>308</v>
      </c>
      <c r="O530" s="12" t="s">
        <v>358</v>
      </c>
      <c r="P530" s="15" t="s">
        <v>368</v>
      </c>
      <c r="Q530" s="92"/>
      <c r="R530" s="93">
        <v>1</v>
      </c>
      <c r="S530" s="93"/>
      <c r="T530" s="93"/>
      <c r="U530" s="93"/>
      <c r="V530" s="93"/>
      <c r="W530" s="93"/>
      <c r="X530" s="93"/>
      <c r="Y530" s="75"/>
      <c r="Z530" s="69" t="s">
        <v>520</v>
      </c>
      <c r="AA530" s="59" t="s">
        <v>372</v>
      </c>
      <c r="AB530" s="78" t="s">
        <v>308</v>
      </c>
      <c r="AC530" s="12" t="s">
        <v>358</v>
      </c>
      <c r="AD530" s="15" t="s">
        <v>368</v>
      </c>
      <c r="AE530" s="84"/>
      <c r="AF530" s="84">
        <v>1</v>
      </c>
      <c r="AG530" s="84">
        <v>1</v>
      </c>
      <c r="AH530" s="84"/>
      <c r="AI530" s="84"/>
      <c r="AJ530" s="84"/>
      <c r="AK530" s="84"/>
      <c r="AL530" s="84"/>
      <c r="AM530" s="85"/>
    </row>
    <row r="531" spans="1:39" ht="12" customHeight="1">
      <c r="A531" s="10">
        <v>521</v>
      </c>
      <c r="B531" s="98" t="s">
        <v>228</v>
      </c>
      <c r="C531" s="98" t="s">
        <v>69</v>
      </c>
      <c r="D531" s="11" t="s">
        <v>25</v>
      </c>
      <c r="E531" s="11" t="s">
        <v>303</v>
      </c>
      <c r="F531" s="12" t="s">
        <v>48</v>
      </c>
      <c r="G531" s="11" t="s">
        <v>511</v>
      </c>
      <c r="H531" s="12" t="s">
        <v>308</v>
      </c>
      <c r="I531" s="11" t="s">
        <v>507</v>
      </c>
      <c r="J531" s="11" t="str">
        <f>"≤12h"</f>
        <v>≤12h</v>
      </c>
      <c r="K531" s="12" t="s">
        <v>512</v>
      </c>
      <c r="L531" s="69" t="s">
        <v>518</v>
      </c>
      <c r="M531" s="59" t="s">
        <v>371</v>
      </c>
      <c r="N531" s="78" t="s">
        <v>308</v>
      </c>
      <c r="O531" s="12" t="s">
        <v>358</v>
      </c>
      <c r="P531" s="15" t="s">
        <v>370</v>
      </c>
      <c r="Q531" s="92"/>
      <c r="R531" s="93">
        <v>1</v>
      </c>
      <c r="S531" s="93"/>
      <c r="T531" s="93">
        <v>1</v>
      </c>
      <c r="U531" s="93"/>
      <c r="V531" s="93"/>
      <c r="W531" s="93"/>
      <c r="X531" s="93"/>
      <c r="Y531" s="75"/>
      <c r="Z531" s="69" t="s">
        <v>518</v>
      </c>
      <c r="AA531" s="59" t="s">
        <v>371</v>
      </c>
      <c r="AB531" s="78" t="s">
        <v>308</v>
      </c>
      <c r="AC531" s="12" t="s">
        <v>358</v>
      </c>
      <c r="AD531" s="15" t="s">
        <v>370</v>
      </c>
      <c r="AE531" s="84"/>
      <c r="AF531" s="84"/>
      <c r="AG531" s="84">
        <v>1</v>
      </c>
      <c r="AH531" s="84"/>
      <c r="AI531" s="84"/>
      <c r="AJ531" s="84"/>
      <c r="AK531" s="84"/>
      <c r="AL531" s="84"/>
      <c r="AM531" s="85"/>
    </row>
    <row r="532" spans="1:39" ht="12" customHeight="1">
      <c r="A532" s="10">
        <v>522</v>
      </c>
      <c r="B532" s="98" t="s">
        <v>149</v>
      </c>
      <c r="C532" s="98" t="s">
        <v>79</v>
      </c>
      <c r="D532" s="11" t="s">
        <v>52</v>
      </c>
      <c r="E532" s="11" t="s">
        <v>304</v>
      </c>
      <c r="F532" s="12" t="s">
        <v>49</v>
      </c>
      <c r="G532" s="11" t="s">
        <v>511</v>
      </c>
      <c r="H532" s="12" t="s">
        <v>308</v>
      </c>
      <c r="I532" s="103" t="s">
        <v>504</v>
      </c>
      <c r="J532" s="12" t="str">
        <f>"≥17h"</f>
        <v>≥17h</v>
      </c>
      <c r="K532" s="12" t="s">
        <v>512</v>
      </c>
      <c r="L532" s="69" t="s">
        <v>520</v>
      </c>
      <c r="M532" s="59" t="s">
        <v>372</v>
      </c>
      <c r="N532" s="78" t="s">
        <v>308</v>
      </c>
      <c r="O532" s="12" t="s">
        <v>358</v>
      </c>
      <c r="P532" s="15" t="s">
        <v>368</v>
      </c>
      <c r="Q532" s="92"/>
      <c r="R532" s="93"/>
      <c r="S532" s="93"/>
      <c r="T532" s="93">
        <v>1</v>
      </c>
      <c r="U532" s="93"/>
      <c r="V532" s="93"/>
      <c r="W532" s="93"/>
      <c r="X532" s="93"/>
      <c r="Y532" s="75"/>
      <c r="Z532" s="69" t="s">
        <v>520</v>
      </c>
      <c r="AA532" s="59" t="s">
        <v>372</v>
      </c>
      <c r="AB532" s="78" t="s">
        <v>308</v>
      </c>
      <c r="AC532" s="12" t="s">
        <v>358</v>
      </c>
      <c r="AD532" s="15" t="s">
        <v>368</v>
      </c>
      <c r="AE532" s="84"/>
      <c r="AF532" s="84">
        <v>1</v>
      </c>
      <c r="AG532" s="84"/>
      <c r="AH532" s="84"/>
      <c r="AI532" s="84"/>
      <c r="AJ532" s="84"/>
      <c r="AK532" s="84"/>
      <c r="AL532" s="84"/>
      <c r="AM532" s="85"/>
    </row>
    <row r="533" spans="1:39" ht="12" customHeight="1">
      <c r="A533" s="10">
        <v>523</v>
      </c>
      <c r="B533" s="98" t="s">
        <v>126</v>
      </c>
      <c r="C533" s="98" t="s">
        <v>126</v>
      </c>
      <c r="D533" s="11" t="s">
        <v>52</v>
      </c>
      <c r="E533" s="11" t="s">
        <v>304</v>
      </c>
      <c r="F533" s="12" t="s">
        <v>48</v>
      </c>
      <c r="G533" s="12" t="s">
        <v>310</v>
      </c>
      <c r="H533" s="12" t="s">
        <v>306</v>
      </c>
      <c r="I533" s="11" t="s">
        <v>507</v>
      </c>
      <c r="J533" s="12" t="str">
        <f>"≥17h"</f>
        <v>≥17h</v>
      </c>
      <c r="K533" s="12" t="s">
        <v>513</v>
      </c>
      <c r="L533" s="69" t="s">
        <v>518</v>
      </c>
      <c r="M533" s="59" t="s">
        <v>373</v>
      </c>
      <c r="N533" s="78" t="s">
        <v>308</v>
      </c>
      <c r="O533" s="12" t="s">
        <v>358</v>
      </c>
      <c r="P533" s="15" t="s">
        <v>368</v>
      </c>
      <c r="Q533" s="92"/>
      <c r="R533" s="93"/>
      <c r="S533" s="93"/>
      <c r="T533" s="93">
        <v>1</v>
      </c>
      <c r="U533" s="93"/>
      <c r="V533" s="93"/>
      <c r="W533" s="93">
        <v>1</v>
      </c>
      <c r="X533" s="93"/>
      <c r="Y533" s="75"/>
      <c r="Z533" s="69" t="s">
        <v>518</v>
      </c>
      <c r="AA533" s="59" t="s">
        <v>373</v>
      </c>
      <c r="AB533" s="78" t="s">
        <v>308</v>
      </c>
      <c r="AC533" s="12" t="s">
        <v>358</v>
      </c>
      <c r="AD533" s="15" t="s">
        <v>368</v>
      </c>
      <c r="AE533" s="84"/>
      <c r="AF533" s="84">
        <v>1</v>
      </c>
      <c r="AG533" s="84"/>
      <c r="AH533" s="84"/>
      <c r="AI533" s="84"/>
      <c r="AJ533" s="84"/>
      <c r="AK533" s="84"/>
      <c r="AL533" s="84"/>
      <c r="AM533" s="85"/>
    </row>
    <row r="534" spans="1:39" ht="12" customHeight="1">
      <c r="A534" s="10">
        <v>524</v>
      </c>
      <c r="B534" s="98" t="s">
        <v>82</v>
      </c>
      <c r="C534" s="98" t="s">
        <v>82</v>
      </c>
      <c r="D534" s="11" t="s">
        <v>51</v>
      </c>
      <c r="E534" s="11" t="s">
        <v>304</v>
      </c>
      <c r="F534" s="12" t="s">
        <v>50</v>
      </c>
      <c r="G534" s="12" t="s">
        <v>310</v>
      </c>
      <c r="H534" s="12" t="s">
        <v>306</v>
      </c>
      <c r="I534" s="103" t="s">
        <v>504</v>
      </c>
      <c r="J534" s="11" t="str">
        <f>"12-16h"</f>
        <v>12-16h</v>
      </c>
      <c r="K534" s="12" t="s">
        <v>47</v>
      </c>
      <c r="L534" s="69" t="s">
        <v>518</v>
      </c>
      <c r="M534" s="59" t="s">
        <v>371</v>
      </c>
      <c r="N534" s="78" t="s">
        <v>308</v>
      </c>
      <c r="O534" s="12" t="s">
        <v>358</v>
      </c>
      <c r="P534" s="15" t="s">
        <v>368</v>
      </c>
      <c r="Q534" s="92"/>
      <c r="R534" s="93"/>
      <c r="S534" s="93"/>
      <c r="T534" s="93"/>
      <c r="U534" s="93"/>
      <c r="V534" s="93"/>
      <c r="W534" s="93">
        <v>1</v>
      </c>
      <c r="X534" s="93"/>
      <c r="Y534" s="75"/>
      <c r="Z534" s="69" t="s">
        <v>518</v>
      </c>
      <c r="AA534" s="59" t="s">
        <v>371</v>
      </c>
      <c r="AB534" s="78" t="s">
        <v>308</v>
      </c>
      <c r="AC534" s="12" t="s">
        <v>358</v>
      </c>
      <c r="AD534" s="15" t="s">
        <v>368</v>
      </c>
      <c r="AE534" s="84">
        <v>1</v>
      </c>
      <c r="AF534" s="84"/>
      <c r="AG534" s="84"/>
      <c r="AH534" s="84"/>
      <c r="AI534" s="84"/>
      <c r="AJ534" s="84"/>
      <c r="AK534" s="84"/>
      <c r="AL534" s="84"/>
      <c r="AM534" s="85"/>
    </row>
    <row r="535" spans="1:39" ht="12" customHeight="1">
      <c r="A535" s="10">
        <v>525</v>
      </c>
      <c r="B535" s="98" t="s">
        <v>282</v>
      </c>
      <c r="C535" s="98" t="s">
        <v>281</v>
      </c>
      <c r="D535" s="11" t="s">
        <v>25</v>
      </c>
      <c r="E535" s="11" t="s">
        <v>304</v>
      </c>
      <c r="F535" s="12" t="s">
        <v>48</v>
      </c>
      <c r="G535" s="11" t="s">
        <v>511</v>
      </c>
      <c r="H535" s="12" t="s">
        <v>307</v>
      </c>
      <c r="I535" s="11" t="s">
        <v>504</v>
      </c>
      <c r="J535" s="12" t="str">
        <f>"≥17h"</f>
        <v>≥17h</v>
      </c>
      <c r="K535" s="12" t="s">
        <v>47</v>
      </c>
      <c r="L535" s="69" t="s">
        <v>519</v>
      </c>
      <c r="M535" s="59" t="s">
        <v>373</v>
      </c>
      <c r="N535" s="78" t="s">
        <v>308</v>
      </c>
      <c r="O535" s="12" t="s">
        <v>358</v>
      </c>
      <c r="P535" s="15" t="s">
        <v>368</v>
      </c>
      <c r="Q535" s="92"/>
      <c r="R535" s="93"/>
      <c r="S535" s="93"/>
      <c r="T535" s="93">
        <v>1</v>
      </c>
      <c r="U535" s="93"/>
      <c r="V535" s="93"/>
      <c r="W535" s="93"/>
      <c r="X535" s="93"/>
      <c r="Y535" s="75"/>
      <c r="Z535" s="69" t="s">
        <v>519</v>
      </c>
      <c r="AA535" s="59" t="s">
        <v>373</v>
      </c>
      <c r="AB535" s="78" t="s">
        <v>308</v>
      </c>
      <c r="AC535" s="12" t="s">
        <v>358</v>
      </c>
      <c r="AD535" s="15" t="s">
        <v>368</v>
      </c>
      <c r="AE535" s="84"/>
      <c r="AF535" s="84"/>
      <c r="AG535" s="84"/>
      <c r="AH535" s="84"/>
      <c r="AI535" s="84"/>
      <c r="AJ535" s="84"/>
      <c r="AK535" s="84"/>
      <c r="AL535" s="84"/>
      <c r="AM535" s="85">
        <v>1</v>
      </c>
    </row>
    <row r="536" spans="1:39" ht="12" customHeight="1">
      <c r="A536" s="10">
        <v>526</v>
      </c>
      <c r="B536" s="98" t="s">
        <v>82</v>
      </c>
      <c r="C536" s="98" t="s">
        <v>82</v>
      </c>
      <c r="D536" s="11" t="s">
        <v>52</v>
      </c>
      <c r="E536" s="11" t="s">
        <v>304</v>
      </c>
      <c r="F536" s="12" t="s">
        <v>50</v>
      </c>
      <c r="G536" s="12" t="s">
        <v>310</v>
      </c>
      <c r="H536" s="12" t="s">
        <v>306</v>
      </c>
      <c r="I536" s="11" t="s">
        <v>504</v>
      </c>
      <c r="J536" s="11" t="str">
        <f>"12-16h"</f>
        <v>12-16h</v>
      </c>
      <c r="K536" s="12" t="s">
        <v>512</v>
      </c>
      <c r="L536" s="69" t="s">
        <v>518</v>
      </c>
      <c r="M536" s="59" t="s">
        <v>373</v>
      </c>
      <c r="N536" s="78" t="s">
        <v>308</v>
      </c>
      <c r="O536" s="12" t="s">
        <v>358</v>
      </c>
      <c r="P536" s="15" t="s">
        <v>368</v>
      </c>
      <c r="Q536" s="92"/>
      <c r="R536" s="93"/>
      <c r="S536" s="93"/>
      <c r="T536" s="93"/>
      <c r="U536" s="93"/>
      <c r="V536" s="93"/>
      <c r="W536" s="93">
        <v>1</v>
      </c>
      <c r="X536" s="93"/>
      <c r="Y536" s="75"/>
      <c r="Z536" s="69" t="s">
        <v>518</v>
      </c>
      <c r="AA536" s="59" t="s">
        <v>373</v>
      </c>
      <c r="AB536" s="78" t="s">
        <v>308</v>
      </c>
      <c r="AC536" s="12" t="s">
        <v>358</v>
      </c>
      <c r="AD536" s="15" t="s">
        <v>368</v>
      </c>
      <c r="AE536" s="84"/>
      <c r="AF536" s="84">
        <v>1</v>
      </c>
      <c r="AG536" s="84"/>
      <c r="AH536" s="84"/>
      <c r="AI536" s="84"/>
      <c r="AJ536" s="84"/>
      <c r="AK536" s="84"/>
      <c r="AL536" s="84"/>
      <c r="AM536" s="85"/>
    </row>
    <row r="537" spans="1:39" ht="12" customHeight="1">
      <c r="A537" s="10">
        <v>527</v>
      </c>
      <c r="B537" s="98" t="s">
        <v>82</v>
      </c>
      <c r="C537" s="98" t="s">
        <v>82</v>
      </c>
      <c r="D537" s="11" t="s">
        <v>51</v>
      </c>
      <c r="E537" s="11" t="s">
        <v>303</v>
      </c>
      <c r="F537" s="12" t="s">
        <v>50</v>
      </c>
      <c r="G537" s="12" t="s">
        <v>310</v>
      </c>
      <c r="H537" s="12" t="s">
        <v>306</v>
      </c>
      <c r="I537" s="103" t="s">
        <v>504</v>
      </c>
      <c r="J537" s="11" t="str">
        <f>"12-16h"</f>
        <v>12-16h</v>
      </c>
      <c r="K537" s="12" t="s">
        <v>512</v>
      </c>
      <c r="L537" s="69" t="s">
        <v>518</v>
      </c>
      <c r="M537" s="59" t="s">
        <v>373</v>
      </c>
      <c r="N537" s="78" t="s">
        <v>308</v>
      </c>
      <c r="O537" s="12" t="s">
        <v>358</v>
      </c>
      <c r="P537" s="15" t="s">
        <v>368</v>
      </c>
      <c r="Q537" s="92"/>
      <c r="R537" s="93">
        <v>1</v>
      </c>
      <c r="S537" s="93"/>
      <c r="T537" s="93"/>
      <c r="U537" s="93"/>
      <c r="V537" s="93"/>
      <c r="W537" s="93"/>
      <c r="X537" s="93"/>
      <c r="Y537" s="75"/>
      <c r="Z537" s="69" t="s">
        <v>518</v>
      </c>
      <c r="AA537" s="59" t="s">
        <v>373</v>
      </c>
      <c r="AB537" s="78" t="s">
        <v>308</v>
      </c>
      <c r="AC537" s="12" t="s">
        <v>358</v>
      </c>
      <c r="AD537" s="15" t="s">
        <v>368</v>
      </c>
      <c r="AE537" s="84"/>
      <c r="AF537" s="84">
        <v>1</v>
      </c>
      <c r="AG537" s="84"/>
      <c r="AH537" s="84"/>
      <c r="AI537" s="84"/>
      <c r="AJ537" s="84"/>
      <c r="AK537" s="84"/>
      <c r="AL537" s="84"/>
      <c r="AM537" s="85"/>
    </row>
    <row r="538" spans="1:39" ht="12" customHeight="1">
      <c r="A538" s="10">
        <v>528</v>
      </c>
      <c r="B538" s="98" t="s">
        <v>141</v>
      </c>
      <c r="C538" s="98" t="s">
        <v>141</v>
      </c>
      <c r="D538" s="11" t="s">
        <v>51</v>
      </c>
      <c r="E538" s="11" t="s">
        <v>303</v>
      </c>
      <c r="F538" s="12" t="s">
        <v>48</v>
      </c>
      <c r="G538" s="12" t="s">
        <v>310</v>
      </c>
      <c r="H538" s="12" t="s">
        <v>306</v>
      </c>
      <c r="I538" s="103" t="s">
        <v>504</v>
      </c>
      <c r="J538" s="12" t="str">
        <f>"≥17h"</f>
        <v>≥17h</v>
      </c>
      <c r="K538" s="12" t="s">
        <v>513</v>
      </c>
      <c r="L538" s="69" t="s">
        <v>518</v>
      </c>
      <c r="M538" s="59" t="s">
        <v>373</v>
      </c>
      <c r="N538" s="78" t="s">
        <v>308</v>
      </c>
      <c r="O538" s="12" t="s">
        <v>358</v>
      </c>
      <c r="P538" s="15" t="s">
        <v>370</v>
      </c>
      <c r="Q538" s="92"/>
      <c r="R538" s="93">
        <v>1</v>
      </c>
      <c r="S538" s="93"/>
      <c r="T538" s="93"/>
      <c r="U538" s="93"/>
      <c r="V538" s="93"/>
      <c r="W538" s="93"/>
      <c r="X538" s="93"/>
      <c r="Y538" s="75"/>
      <c r="Z538" s="69" t="s">
        <v>518</v>
      </c>
      <c r="AA538" s="59" t="s">
        <v>373</v>
      </c>
      <c r="AB538" s="78" t="s">
        <v>308</v>
      </c>
      <c r="AC538" s="12" t="s">
        <v>358</v>
      </c>
      <c r="AD538" s="15" t="s">
        <v>370</v>
      </c>
      <c r="AE538" s="84"/>
      <c r="AF538" s="84">
        <v>1</v>
      </c>
      <c r="AG538" s="84"/>
      <c r="AH538" s="84"/>
      <c r="AI538" s="84"/>
      <c r="AJ538" s="84"/>
      <c r="AK538" s="84"/>
      <c r="AL538" s="84"/>
      <c r="AM538" s="85"/>
    </row>
    <row r="539" spans="1:39" ht="12" customHeight="1">
      <c r="A539" s="10">
        <v>529</v>
      </c>
      <c r="B539" s="98" t="s">
        <v>125</v>
      </c>
      <c r="C539" s="98" t="s">
        <v>59</v>
      </c>
      <c r="D539" s="11" t="s">
        <v>52</v>
      </c>
      <c r="E539" s="11" t="s">
        <v>304</v>
      </c>
      <c r="F539" s="12" t="s">
        <v>48</v>
      </c>
      <c r="G539" s="12" t="s">
        <v>310</v>
      </c>
      <c r="H539" s="12" t="s">
        <v>306</v>
      </c>
      <c r="I539" s="11" t="s">
        <v>507</v>
      </c>
      <c r="J539" s="11" t="str">
        <f t="shared" ref="J539:J545" si="23">"12-16h"</f>
        <v>12-16h</v>
      </c>
      <c r="K539" s="12" t="s">
        <v>512</v>
      </c>
      <c r="L539" s="69" t="s">
        <v>518</v>
      </c>
      <c r="M539" s="59" t="s">
        <v>373</v>
      </c>
      <c r="N539" s="78" t="s">
        <v>308</v>
      </c>
      <c r="O539" s="12" t="s">
        <v>358</v>
      </c>
      <c r="P539" s="15" t="s">
        <v>368</v>
      </c>
      <c r="Q539" s="92"/>
      <c r="R539" s="93"/>
      <c r="S539" s="93">
        <v>1</v>
      </c>
      <c r="T539" s="93">
        <v>1</v>
      </c>
      <c r="U539" s="93"/>
      <c r="V539" s="93"/>
      <c r="W539" s="93">
        <v>1</v>
      </c>
      <c r="X539" s="93">
        <v>1</v>
      </c>
      <c r="Y539" s="75"/>
      <c r="Z539" s="69" t="s">
        <v>518</v>
      </c>
      <c r="AA539" s="59" t="s">
        <v>373</v>
      </c>
      <c r="AB539" s="78" t="s">
        <v>308</v>
      </c>
      <c r="AC539" s="12" t="s">
        <v>358</v>
      </c>
      <c r="AD539" s="15" t="s">
        <v>368</v>
      </c>
      <c r="AE539" s="84"/>
      <c r="AF539" s="84">
        <v>1</v>
      </c>
      <c r="AG539" s="84"/>
      <c r="AH539" s="84"/>
      <c r="AI539" s="84"/>
      <c r="AJ539" s="84"/>
      <c r="AK539" s="84"/>
      <c r="AL539" s="84"/>
      <c r="AM539" s="85"/>
    </row>
    <row r="540" spans="1:39" ht="12" customHeight="1">
      <c r="A540" s="10">
        <v>530</v>
      </c>
      <c r="B540" s="98" t="s">
        <v>282</v>
      </c>
      <c r="C540" s="98" t="s">
        <v>281</v>
      </c>
      <c r="D540" s="11" t="s">
        <v>51</v>
      </c>
      <c r="E540" s="11" t="s">
        <v>304</v>
      </c>
      <c r="F540" s="12" t="s">
        <v>50</v>
      </c>
      <c r="G540" s="11" t="s">
        <v>511</v>
      </c>
      <c r="H540" s="12" t="s">
        <v>307</v>
      </c>
      <c r="I540" s="11" t="s">
        <v>504</v>
      </c>
      <c r="J540" s="11" t="str">
        <f t="shared" si="23"/>
        <v>12-16h</v>
      </c>
      <c r="K540" s="12" t="s">
        <v>512</v>
      </c>
      <c r="L540" s="69" t="s">
        <v>519</v>
      </c>
      <c r="M540" s="59" t="s">
        <v>374</v>
      </c>
      <c r="N540" s="78" t="s">
        <v>308</v>
      </c>
      <c r="O540" s="12" t="s">
        <v>358</v>
      </c>
      <c r="P540" s="15" t="s">
        <v>368</v>
      </c>
      <c r="Q540" s="92"/>
      <c r="R540" s="93"/>
      <c r="S540" s="93"/>
      <c r="T540" s="93">
        <v>1</v>
      </c>
      <c r="U540" s="93"/>
      <c r="V540" s="93"/>
      <c r="W540" s="93"/>
      <c r="X540" s="93"/>
      <c r="Y540" s="75"/>
      <c r="Z540" s="69" t="s">
        <v>519</v>
      </c>
      <c r="AA540" s="59" t="s">
        <v>374</v>
      </c>
      <c r="AB540" s="78" t="s">
        <v>308</v>
      </c>
      <c r="AC540" s="12" t="s">
        <v>358</v>
      </c>
      <c r="AD540" s="15" t="s">
        <v>368</v>
      </c>
      <c r="AE540" s="84">
        <v>1</v>
      </c>
      <c r="AF540" s="84"/>
      <c r="AG540" s="84"/>
      <c r="AH540" s="84"/>
      <c r="AI540" s="84"/>
      <c r="AJ540" s="84"/>
      <c r="AK540" s="84"/>
      <c r="AL540" s="84"/>
      <c r="AM540" s="85"/>
    </row>
    <row r="541" spans="1:39" ht="12" customHeight="1">
      <c r="A541" s="10">
        <v>531</v>
      </c>
      <c r="B541" s="98" t="s">
        <v>82</v>
      </c>
      <c r="C541" s="98" t="s">
        <v>82</v>
      </c>
      <c r="D541" s="11" t="s">
        <v>52</v>
      </c>
      <c r="E541" s="11" t="s">
        <v>303</v>
      </c>
      <c r="F541" s="12" t="s">
        <v>49</v>
      </c>
      <c r="G541" s="12" t="s">
        <v>310</v>
      </c>
      <c r="H541" s="12" t="s">
        <v>306</v>
      </c>
      <c r="I541" s="11" t="s">
        <v>507</v>
      </c>
      <c r="J541" s="11" t="str">
        <f t="shared" si="23"/>
        <v>12-16h</v>
      </c>
      <c r="K541" s="12" t="s">
        <v>512</v>
      </c>
      <c r="L541" s="69" t="s">
        <v>518</v>
      </c>
      <c r="M541" s="59" t="s">
        <v>373</v>
      </c>
      <c r="N541" s="78" t="s">
        <v>308</v>
      </c>
      <c r="O541" s="12" t="s">
        <v>358</v>
      </c>
      <c r="P541" s="15" t="s">
        <v>368</v>
      </c>
      <c r="Q541" s="92"/>
      <c r="R541" s="93"/>
      <c r="S541" s="93"/>
      <c r="T541" s="93"/>
      <c r="U541" s="93"/>
      <c r="V541" s="93"/>
      <c r="W541" s="93">
        <v>1</v>
      </c>
      <c r="X541" s="93"/>
      <c r="Y541" s="75"/>
      <c r="Z541" s="69" t="s">
        <v>518</v>
      </c>
      <c r="AA541" s="59" t="s">
        <v>373</v>
      </c>
      <c r="AB541" s="78" t="s">
        <v>308</v>
      </c>
      <c r="AC541" s="12" t="s">
        <v>358</v>
      </c>
      <c r="AD541" s="15" t="s">
        <v>368</v>
      </c>
      <c r="AE541" s="84">
        <v>1</v>
      </c>
      <c r="AF541" s="84"/>
      <c r="AG541" s="84"/>
      <c r="AH541" s="84"/>
      <c r="AI541" s="84"/>
      <c r="AJ541" s="84"/>
      <c r="AK541" s="84"/>
      <c r="AL541" s="84"/>
      <c r="AM541" s="85"/>
    </row>
    <row r="542" spans="1:39" ht="12" customHeight="1">
      <c r="A542" s="10">
        <v>532</v>
      </c>
      <c r="B542" s="98" t="s">
        <v>145</v>
      </c>
      <c r="C542" s="98" t="s">
        <v>79</v>
      </c>
      <c r="D542" s="11" t="s">
        <v>51</v>
      </c>
      <c r="E542" s="11" t="s">
        <v>304</v>
      </c>
      <c r="F542" s="12" t="s">
        <v>50</v>
      </c>
      <c r="G542" s="11" t="s">
        <v>511</v>
      </c>
      <c r="H542" s="12" t="s">
        <v>306</v>
      </c>
      <c r="I542" s="103" t="s">
        <v>504</v>
      </c>
      <c r="J542" s="11" t="str">
        <f t="shared" si="23"/>
        <v>12-16h</v>
      </c>
      <c r="K542" s="12" t="s">
        <v>47</v>
      </c>
      <c r="L542" s="69" t="s">
        <v>520</v>
      </c>
      <c r="M542" s="59" t="s">
        <v>372</v>
      </c>
      <c r="N542" s="78" t="s">
        <v>308</v>
      </c>
      <c r="O542" s="12" t="s">
        <v>358</v>
      </c>
      <c r="P542" s="15" t="s">
        <v>368</v>
      </c>
      <c r="Q542" s="92"/>
      <c r="R542" s="93"/>
      <c r="S542" s="93"/>
      <c r="T542" s="93">
        <v>1</v>
      </c>
      <c r="U542" s="93"/>
      <c r="V542" s="93"/>
      <c r="W542" s="93"/>
      <c r="X542" s="93"/>
      <c r="Y542" s="75"/>
      <c r="Z542" s="69" t="s">
        <v>520</v>
      </c>
      <c r="AA542" s="59" t="s">
        <v>372</v>
      </c>
      <c r="AB542" s="78" t="s">
        <v>308</v>
      </c>
      <c r="AC542" s="12" t="s">
        <v>358</v>
      </c>
      <c r="AD542" s="15" t="s">
        <v>368</v>
      </c>
      <c r="AE542" s="84"/>
      <c r="AF542" s="84">
        <v>1</v>
      </c>
      <c r="AG542" s="84"/>
      <c r="AH542" s="84"/>
      <c r="AI542" s="84"/>
      <c r="AJ542" s="84"/>
      <c r="AK542" s="84"/>
      <c r="AL542" s="84"/>
      <c r="AM542" s="85"/>
    </row>
    <row r="543" spans="1:39" ht="12" customHeight="1">
      <c r="A543" s="10">
        <v>533</v>
      </c>
      <c r="B543" s="98" t="s">
        <v>282</v>
      </c>
      <c r="C543" s="98" t="s">
        <v>281</v>
      </c>
      <c r="D543" s="11" t="s">
        <v>51</v>
      </c>
      <c r="E543" s="11" t="s">
        <v>304</v>
      </c>
      <c r="F543" s="12" t="s">
        <v>49</v>
      </c>
      <c r="G543" s="11" t="s">
        <v>511</v>
      </c>
      <c r="H543" s="12" t="s">
        <v>306</v>
      </c>
      <c r="I543" s="11" t="s">
        <v>504</v>
      </c>
      <c r="J543" s="11" t="str">
        <f t="shared" si="23"/>
        <v>12-16h</v>
      </c>
      <c r="K543" s="12" t="s">
        <v>512</v>
      </c>
      <c r="L543" s="69" t="s">
        <v>519</v>
      </c>
      <c r="M543" s="59" t="s">
        <v>372</v>
      </c>
      <c r="N543" s="78" t="s">
        <v>308</v>
      </c>
      <c r="O543" s="12" t="s">
        <v>358</v>
      </c>
      <c r="P543" s="15" t="s">
        <v>368</v>
      </c>
      <c r="Q543" s="92"/>
      <c r="R543" s="93"/>
      <c r="S543" s="93"/>
      <c r="T543" s="93">
        <v>1</v>
      </c>
      <c r="U543" s="93"/>
      <c r="V543" s="93"/>
      <c r="W543" s="93"/>
      <c r="X543" s="93"/>
      <c r="Y543" s="75"/>
      <c r="Z543" s="69" t="s">
        <v>519</v>
      </c>
      <c r="AA543" s="59" t="s">
        <v>372</v>
      </c>
      <c r="AB543" s="78" t="s">
        <v>308</v>
      </c>
      <c r="AC543" s="12" t="s">
        <v>358</v>
      </c>
      <c r="AD543" s="15" t="s">
        <v>368</v>
      </c>
      <c r="AE543" s="84"/>
      <c r="AF543" s="84">
        <v>1</v>
      </c>
      <c r="AG543" s="84"/>
      <c r="AH543" s="84"/>
      <c r="AI543" s="84"/>
      <c r="AJ543" s="84"/>
      <c r="AK543" s="84"/>
      <c r="AL543" s="84"/>
      <c r="AM543" s="85"/>
    </row>
    <row r="544" spans="1:39" ht="12" customHeight="1">
      <c r="A544" s="10">
        <v>534</v>
      </c>
      <c r="B544" s="98" t="s">
        <v>82</v>
      </c>
      <c r="C544" s="98" t="s">
        <v>82</v>
      </c>
      <c r="D544" s="11" t="s">
        <v>52</v>
      </c>
      <c r="E544" s="11" t="s">
        <v>304</v>
      </c>
      <c r="F544" s="12" t="s">
        <v>50</v>
      </c>
      <c r="G544" s="12" t="s">
        <v>310</v>
      </c>
      <c r="H544" s="12" t="s">
        <v>306</v>
      </c>
      <c r="I544" s="103" t="s">
        <v>505</v>
      </c>
      <c r="J544" s="11" t="str">
        <f t="shared" si="23"/>
        <v>12-16h</v>
      </c>
      <c r="K544" s="12" t="s">
        <v>512</v>
      </c>
      <c r="L544" s="69" t="s">
        <v>518</v>
      </c>
      <c r="M544" s="59" t="s">
        <v>371</v>
      </c>
      <c r="N544" s="78" t="s">
        <v>308</v>
      </c>
      <c r="O544" s="12" t="s">
        <v>358</v>
      </c>
      <c r="P544" s="15" t="s">
        <v>368</v>
      </c>
      <c r="Q544" s="92"/>
      <c r="R544" s="93"/>
      <c r="S544" s="93"/>
      <c r="T544" s="93"/>
      <c r="U544" s="93"/>
      <c r="V544" s="93"/>
      <c r="W544" s="93">
        <v>1</v>
      </c>
      <c r="X544" s="93"/>
      <c r="Y544" s="75"/>
      <c r="Z544" s="69" t="s">
        <v>518</v>
      </c>
      <c r="AA544" s="59" t="s">
        <v>371</v>
      </c>
      <c r="AB544" s="78" t="s">
        <v>308</v>
      </c>
      <c r="AC544" s="12" t="s">
        <v>358</v>
      </c>
      <c r="AD544" s="15" t="s">
        <v>368</v>
      </c>
      <c r="AE544" s="84"/>
      <c r="AF544" s="84">
        <v>1</v>
      </c>
      <c r="AG544" s="84"/>
      <c r="AH544" s="84"/>
      <c r="AI544" s="84"/>
      <c r="AJ544" s="84"/>
      <c r="AK544" s="84"/>
      <c r="AL544" s="84"/>
      <c r="AM544" s="85"/>
    </row>
    <row r="545" spans="1:39" ht="12" customHeight="1">
      <c r="A545" s="10">
        <v>535</v>
      </c>
      <c r="B545" s="98" t="s">
        <v>81</v>
      </c>
      <c r="C545" s="98" t="s">
        <v>81</v>
      </c>
      <c r="D545" s="11" t="s">
        <v>25</v>
      </c>
      <c r="E545" s="11" t="s">
        <v>304</v>
      </c>
      <c r="F545" s="12" t="s">
        <v>50</v>
      </c>
      <c r="G545" s="12" t="s">
        <v>310</v>
      </c>
      <c r="H545" s="12" t="s">
        <v>306</v>
      </c>
      <c r="I545" s="103" t="s">
        <v>504</v>
      </c>
      <c r="J545" s="11" t="str">
        <f t="shared" si="23"/>
        <v>12-16h</v>
      </c>
      <c r="K545" s="12" t="s">
        <v>47</v>
      </c>
      <c r="L545" s="69" t="s">
        <v>518</v>
      </c>
      <c r="M545" s="59" t="s">
        <v>373</v>
      </c>
      <c r="N545" s="78" t="s">
        <v>308</v>
      </c>
      <c r="O545" s="12" t="s">
        <v>358</v>
      </c>
      <c r="P545" s="15" t="s">
        <v>368</v>
      </c>
      <c r="Q545" s="92"/>
      <c r="R545" s="93"/>
      <c r="S545" s="93"/>
      <c r="T545" s="93">
        <v>1</v>
      </c>
      <c r="U545" s="93"/>
      <c r="V545" s="93"/>
      <c r="W545" s="93">
        <v>1</v>
      </c>
      <c r="X545" s="93">
        <v>1</v>
      </c>
      <c r="Y545" s="75">
        <v>1</v>
      </c>
      <c r="Z545" s="69" t="s">
        <v>518</v>
      </c>
      <c r="AA545" s="59" t="s">
        <v>373</v>
      </c>
      <c r="AB545" s="78" t="s">
        <v>308</v>
      </c>
      <c r="AC545" s="12" t="s">
        <v>358</v>
      </c>
      <c r="AD545" s="15" t="s">
        <v>368</v>
      </c>
      <c r="AE545" s="84"/>
      <c r="AF545" s="84">
        <v>1</v>
      </c>
      <c r="AG545" s="84"/>
      <c r="AH545" s="84"/>
      <c r="AI545" s="84"/>
      <c r="AJ545" s="84"/>
      <c r="AK545" s="84"/>
      <c r="AL545" s="84"/>
      <c r="AM545" s="85"/>
    </row>
    <row r="546" spans="1:39" ht="12" customHeight="1">
      <c r="A546" s="10">
        <v>536</v>
      </c>
      <c r="B546" s="98" t="s">
        <v>141</v>
      </c>
      <c r="C546" s="98" t="s">
        <v>141</v>
      </c>
      <c r="D546" s="11" t="s">
        <v>51</v>
      </c>
      <c r="E546" s="11" t="s">
        <v>303</v>
      </c>
      <c r="F546" s="12" t="s">
        <v>48</v>
      </c>
      <c r="G546" s="12" t="s">
        <v>310</v>
      </c>
      <c r="H546" s="12" t="s">
        <v>306</v>
      </c>
      <c r="I546" s="103" t="s">
        <v>504</v>
      </c>
      <c r="J546" s="12" t="str">
        <f>"≥17h"</f>
        <v>≥17h</v>
      </c>
      <c r="K546" s="12" t="s">
        <v>513</v>
      </c>
      <c r="L546" s="69" t="s">
        <v>518</v>
      </c>
      <c r="M546" s="59" t="s">
        <v>372</v>
      </c>
      <c r="N546" s="78" t="s">
        <v>308</v>
      </c>
      <c r="O546" s="12" t="s">
        <v>358</v>
      </c>
      <c r="P546" s="15" t="s">
        <v>368</v>
      </c>
      <c r="Q546" s="92"/>
      <c r="R546" s="93"/>
      <c r="S546" s="93"/>
      <c r="T546" s="93">
        <v>1</v>
      </c>
      <c r="U546" s="93"/>
      <c r="V546" s="93"/>
      <c r="W546" s="93"/>
      <c r="X546" s="93"/>
      <c r="Y546" s="75"/>
      <c r="Z546" s="69" t="s">
        <v>518</v>
      </c>
      <c r="AA546" s="59" t="s">
        <v>372</v>
      </c>
      <c r="AB546" s="78" t="s">
        <v>308</v>
      </c>
      <c r="AC546" s="12" t="s">
        <v>358</v>
      </c>
      <c r="AD546" s="15" t="s">
        <v>368</v>
      </c>
      <c r="AE546" s="84"/>
      <c r="AF546" s="84">
        <v>1</v>
      </c>
      <c r="AG546" s="84"/>
      <c r="AH546" s="84"/>
      <c r="AI546" s="84"/>
      <c r="AJ546" s="84"/>
      <c r="AK546" s="84"/>
      <c r="AL546" s="84"/>
      <c r="AM546" s="85"/>
    </row>
    <row r="547" spans="1:39" ht="12" customHeight="1">
      <c r="A547" s="10">
        <v>537</v>
      </c>
      <c r="B547" s="98" t="s">
        <v>82</v>
      </c>
      <c r="C547" s="98" t="s">
        <v>82</v>
      </c>
      <c r="D547" s="11" t="s">
        <v>52</v>
      </c>
      <c r="E547" s="11" t="s">
        <v>304</v>
      </c>
      <c r="F547" s="12" t="s">
        <v>49</v>
      </c>
      <c r="G547" s="12" t="s">
        <v>310</v>
      </c>
      <c r="H547" s="12" t="s">
        <v>306</v>
      </c>
      <c r="I547" s="103" t="s">
        <v>504</v>
      </c>
      <c r="J547" s="11" t="str">
        <f>"12-16h"</f>
        <v>12-16h</v>
      </c>
      <c r="K547" s="12" t="s">
        <v>512</v>
      </c>
      <c r="L547" s="69" t="s">
        <v>518</v>
      </c>
      <c r="M547" s="59" t="s">
        <v>373</v>
      </c>
      <c r="N547" s="78" t="s">
        <v>308</v>
      </c>
      <c r="O547" s="12" t="s">
        <v>358</v>
      </c>
      <c r="P547" s="15" t="s">
        <v>368</v>
      </c>
      <c r="Q547" s="92"/>
      <c r="R547" s="93"/>
      <c r="S547" s="93"/>
      <c r="T547" s="93"/>
      <c r="U547" s="93"/>
      <c r="V547" s="93"/>
      <c r="W547" s="93">
        <v>1</v>
      </c>
      <c r="X547" s="93"/>
      <c r="Y547" s="75"/>
      <c r="Z547" s="69" t="s">
        <v>518</v>
      </c>
      <c r="AA547" s="59" t="s">
        <v>373</v>
      </c>
      <c r="AB547" s="78" t="s">
        <v>308</v>
      </c>
      <c r="AC547" s="12" t="s">
        <v>358</v>
      </c>
      <c r="AD547" s="15" t="s">
        <v>368</v>
      </c>
      <c r="AE547" s="84">
        <v>1</v>
      </c>
      <c r="AF547" s="84"/>
      <c r="AG547" s="84"/>
      <c r="AH547" s="84"/>
      <c r="AI547" s="84"/>
      <c r="AJ547" s="84"/>
      <c r="AK547" s="84"/>
      <c r="AL547" s="84"/>
      <c r="AM547" s="85"/>
    </row>
    <row r="548" spans="1:39" ht="12" customHeight="1">
      <c r="A548" s="10">
        <v>538</v>
      </c>
      <c r="B548" s="98" t="s">
        <v>150</v>
      </c>
      <c r="C548" s="98" t="s">
        <v>79</v>
      </c>
      <c r="D548" s="11" t="s">
        <v>25</v>
      </c>
      <c r="E548" s="11" t="s">
        <v>304</v>
      </c>
      <c r="F548" s="12" t="s">
        <v>48</v>
      </c>
      <c r="G548" s="11" t="s">
        <v>511</v>
      </c>
      <c r="H548" s="12" t="s">
        <v>308</v>
      </c>
      <c r="I548" s="11" t="s">
        <v>507</v>
      </c>
      <c r="J548" s="11" t="str">
        <f>"12-16h"</f>
        <v>12-16h</v>
      </c>
      <c r="K548" s="12" t="s">
        <v>512</v>
      </c>
      <c r="L548" s="69" t="s">
        <v>520</v>
      </c>
      <c r="M548" s="59" t="s">
        <v>374</v>
      </c>
      <c r="N548" s="78" t="s">
        <v>308</v>
      </c>
      <c r="O548" s="12" t="s">
        <v>358</v>
      </c>
      <c r="P548" s="15" t="s">
        <v>368</v>
      </c>
      <c r="Q548" s="92"/>
      <c r="R548" s="93">
        <v>1</v>
      </c>
      <c r="S548" s="93"/>
      <c r="T548" s="93">
        <v>1</v>
      </c>
      <c r="U548" s="93"/>
      <c r="V548" s="93"/>
      <c r="W548" s="93"/>
      <c r="X548" s="93"/>
      <c r="Y548" s="75"/>
      <c r="Z548" s="69" t="s">
        <v>520</v>
      </c>
      <c r="AA548" s="59" t="s">
        <v>374</v>
      </c>
      <c r="AB548" s="78" t="s">
        <v>308</v>
      </c>
      <c r="AC548" s="12" t="s">
        <v>358</v>
      </c>
      <c r="AD548" s="15" t="s">
        <v>368</v>
      </c>
      <c r="AE548" s="84"/>
      <c r="AF548" s="84"/>
      <c r="AG548" s="84">
        <v>1</v>
      </c>
      <c r="AH548" s="84"/>
      <c r="AI548" s="84"/>
      <c r="AJ548" s="84"/>
      <c r="AK548" s="84"/>
      <c r="AL548" s="84"/>
      <c r="AM548" s="85">
        <v>1</v>
      </c>
    </row>
    <row r="549" spans="1:39" ht="12" customHeight="1">
      <c r="A549" s="10"/>
      <c r="B549" s="98" t="s">
        <v>150</v>
      </c>
      <c r="C549" s="98" t="s">
        <v>79</v>
      </c>
      <c r="D549" s="69" t="s">
        <v>25</v>
      </c>
      <c r="E549" s="69" t="s">
        <v>304</v>
      </c>
      <c r="F549" s="69" t="s">
        <v>48</v>
      </c>
      <c r="G549" s="69" t="s">
        <v>511</v>
      </c>
      <c r="H549" s="69" t="s">
        <v>308</v>
      </c>
      <c r="I549" s="11" t="s">
        <v>507</v>
      </c>
      <c r="J549" s="69" t="str">
        <f>"12-16h"</f>
        <v>12-16h</v>
      </c>
      <c r="K549" s="69" t="s">
        <v>512</v>
      </c>
      <c r="L549" s="69" t="s">
        <v>520</v>
      </c>
      <c r="M549" s="59" t="s">
        <v>309</v>
      </c>
      <c r="N549" s="78" t="s">
        <v>308</v>
      </c>
      <c r="O549" s="69" t="s">
        <v>0</v>
      </c>
      <c r="P549" s="15" t="s">
        <v>368</v>
      </c>
      <c r="Q549" s="92"/>
      <c r="R549" s="93"/>
      <c r="S549" s="93"/>
      <c r="T549" s="93">
        <v>1</v>
      </c>
      <c r="U549" s="93"/>
      <c r="V549" s="93"/>
      <c r="W549" s="93"/>
      <c r="X549" s="93"/>
      <c r="Y549" s="75"/>
      <c r="Z549" s="69" t="s">
        <v>520</v>
      </c>
      <c r="AA549" s="59" t="s">
        <v>309</v>
      </c>
      <c r="AB549" s="78" t="s">
        <v>308</v>
      </c>
      <c r="AC549" s="69" t="s">
        <v>0</v>
      </c>
      <c r="AD549" s="15" t="s">
        <v>368</v>
      </c>
      <c r="AE549" s="84"/>
      <c r="AF549" s="84"/>
      <c r="AG549" s="84"/>
      <c r="AH549" s="84"/>
      <c r="AI549" s="84"/>
      <c r="AJ549" s="84"/>
      <c r="AK549" s="84"/>
      <c r="AL549" s="84"/>
      <c r="AM549" s="85"/>
    </row>
    <row r="550" spans="1:39" ht="12" customHeight="1">
      <c r="A550" s="10">
        <v>539</v>
      </c>
      <c r="B550" s="98" t="s">
        <v>282</v>
      </c>
      <c r="C550" s="98" t="s">
        <v>281</v>
      </c>
      <c r="D550" s="11" t="s">
        <v>52</v>
      </c>
      <c r="E550" s="11" t="s">
        <v>304</v>
      </c>
      <c r="F550" s="12" t="s">
        <v>49</v>
      </c>
      <c r="G550" s="11" t="s">
        <v>511</v>
      </c>
      <c r="H550" s="12" t="s">
        <v>308</v>
      </c>
      <c r="I550" s="103" t="s">
        <v>505</v>
      </c>
      <c r="J550" s="12" t="str">
        <f>"≥17h"</f>
        <v>≥17h</v>
      </c>
      <c r="K550" s="12" t="s">
        <v>47</v>
      </c>
      <c r="L550" s="69" t="s">
        <v>519</v>
      </c>
      <c r="M550" s="59" t="s">
        <v>373</v>
      </c>
      <c r="N550" s="78" t="s">
        <v>308</v>
      </c>
      <c r="O550" s="12" t="s">
        <v>358</v>
      </c>
      <c r="P550" s="15" t="s">
        <v>368</v>
      </c>
      <c r="Q550" s="92"/>
      <c r="R550" s="93"/>
      <c r="S550" s="93"/>
      <c r="T550" s="93">
        <v>1</v>
      </c>
      <c r="U550" s="93"/>
      <c r="V550" s="93"/>
      <c r="W550" s="93"/>
      <c r="X550" s="93"/>
      <c r="Y550" s="75"/>
      <c r="Z550" s="69" t="s">
        <v>519</v>
      </c>
      <c r="AA550" s="59" t="s">
        <v>373</v>
      </c>
      <c r="AB550" s="78" t="s">
        <v>308</v>
      </c>
      <c r="AC550" s="12" t="s">
        <v>358</v>
      </c>
      <c r="AD550" s="15" t="s">
        <v>368</v>
      </c>
      <c r="AE550" s="84">
        <v>1</v>
      </c>
      <c r="AF550" s="84"/>
      <c r="AG550" s="84"/>
      <c r="AH550" s="84"/>
      <c r="AI550" s="84"/>
      <c r="AJ550" s="84"/>
      <c r="AK550" s="84"/>
      <c r="AL550" s="84"/>
      <c r="AM550" s="85"/>
    </row>
    <row r="551" spans="1:39" ht="12" customHeight="1">
      <c r="A551" s="10">
        <v>540</v>
      </c>
      <c r="B551" s="98" t="s">
        <v>282</v>
      </c>
      <c r="C551" s="98" t="s">
        <v>281</v>
      </c>
      <c r="D551" s="11" t="s">
        <v>52</v>
      </c>
      <c r="E551" s="11" t="s">
        <v>304</v>
      </c>
      <c r="F551" s="12" t="s">
        <v>49</v>
      </c>
      <c r="G551" s="11" t="s">
        <v>511</v>
      </c>
      <c r="H551" s="12" t="s">
        <v>306</v>
      </c>
      <c r="I551" s="103" t="s">
        <v>504</v>
      </c>
      <c r="J551" s="12" t="str">
        <f>"≥17h"</f>
        <v>≥17h</v>
      </c>
      <c r="K551" s="12" t="s">
        <v>512</v>
      </c>
      <c r="L551" s="69" t="s">
        <v>519</v>
      </c>
      <c r="M551" s="59" t="s">
        <v>373</v>
      </c>
      <c r="N551" s="78" t="s">
        <v>308</v>
      </c>
      <c r="O551" s="12" t="s">
        <v>358</v>
      </c>
      <c r="P551" s="15" t="s">
        <v>370</v>
      </c>
      <c r="Q551" s="92"/>
      <c r="R551" s="93">
        <v>1</v>
      </c>
      <c r="S551" s="93"/>
      <c r="T551" s="93"/>
      <c r="U551" s="93"/>
      <c r="V551" s="93"/>
      <c r="W551" s="93"/>
      <c r="X551" s="93"/>
      <c r="Y551" s="75"/>
      <c r="Z551" s="69" t="s">
        <v>519</v>
      </c>
      <c r="AA551" s="59" t="s">
        <v>373</v>
      </c>
      <c r="AB551" s="78" t="s">
        <v>308</v>
      </c>
      <c r="AC551" s="12" t="s">
        <v>358</v>
      </c>
      <c r="AD551" s="15" t="s">
        <v>370</v>
      </c>
      <c r="AE551" s="84">
        <v>1</v>
      </c>
      <c r="AF551" s="84"/>
      <c r="AG551" s="84"/>
      <c r="AH551" s="84"/>
      <c r="AI551" s="84"/>
      <c r="AJ551" s="84"/>
      <c r="AK551" s="84"/>
      <c r="AL551" s="84"/>
      <c r="AM551" s="85"/>
    </row>
    <row r="552" spans="1:39" ht="12" customHeight="1">
      <c r="A552" s="10">
        <v>541</v>
      </c>
      <c r="B552" s="98" t="s">
        <v>141</v>
      </c>
      <c r="C552" s="98" t="s">
        <v>141</v>
      </c>
      <c r="D552" s="11" t="s">
        <v>52</v>
      </c>
      <c r="E552" s="11" t="s">
        <v>304</v>
      </c>
      <c r="F552" s="12" t="s">
        <v>49</v>
      </c>
      <c r="G552" s="12" t="s">
        <v>310</v>
      </c>
      <c r="H552" s="12" t="s">
        <v>306</v>
      </c>
      <c r="I552" s="103" t="s">
        <v>504</v>
      </c>
      <c r="J552" s="12" t="str">
        <f>"≥17h"</f>
        <v>≥17h</v>
      </c>
      <c r="K552" s="12" t="s">
        <v>512</v>
      </c>
      <c r="L552" s="69" t="s">
        <v>518</v>
      </c>
      <c r="M552" s="59" t="s">
        <v>371</v>
      </c>
      <c r="N552" s="78" t="s">
        <v>308</v>
      </c>
      <c r="O552" s="12" t="s">
        <v>358</v>
      </c>
      <c r="P552" s="15" t="s">
        <v>368</v>
      </c>
      <c r="Q552" s="92"/>
      <c r="R552" s="93"/>
      <c r="S552" s="93"/>
      <c r="T552" s="93">
        <v>1</v>
      </c>
      <c r="U552" s="93"/>
      <c r="V552" s="93"/>
      <c r="W552" s="93">
        <v>1</v>
      </c>
      <c r="X552" s="93"/>
      <c r="Y552" s="75"/>
      <c r="Z552" s="69" t="s">
        <v>518</v>
      </c>
      <c r="AA552" s="59" t="s">
        <v>371</v>
      </c>
      <c r="AB552" s="78" t="s">
        <v>308</v>
      </c>
      <c r="AC552" s="12" t="s">
        <v>358</v>
      </c>
      <c r="AD552" s="15" t="s">
        <v>368</v>
      </c>
      <c r="AE552" s="84"/>
      <c r="AF552" s="84"/>
      <c r="AG552" s="84"/>
      <c r="AH552" s="84"/>
      <c r="AI552" s="84">
        <v>1</v>
      </c>
      <c r="AJ552" s="84"/>
      <c r="AK552" s="84"/>
      <c r="AL552" s="84"/>
      <c r="AM552" s="85"/>
    </row>
    <row r="553" spans="1:39" ht="12" customHeight="1">
      <c r="A553" s="10">
        <v>542</v>
      </c>
      <c r="B553" s="98" t="s">
        <v>82</v>
      </c>
      <c r="C553" s="98" t="s">
        <v>82</v>
      </c>
      <c r="D553" s="11" t="s">
        <v>25</v>
      </c>
      <c r="E553" s="11" t="s">
        <v>304</v>
      </c>
      <c r="F553" s="12" t="s">
        <v>48</v>
      </c>
      <c r="G553" s="12" t="s">
        <v>310</v>
      </c>
      <c r="H553" s="12" t="s">
        <v>306</v>
      </c>
      <c r="I553" s="11" t="s">
        <v>504</v>
      </c>
      <c r="J553" s="11" t="str">
        <f>"12-16h"</f>
        <v>12-16h</v>
      </c>
      <c r="K553" s="12" t="s">
        <v>512</v>
      </c>
      <c r="L553" s="69" t="s">
        <v>518</v>
      </c>
      <c r="M553" s="59" t="s">
        <v>371</v>
      </c>
      <c r="N553" s="78" t="s">
        <v>308</v>
      </c>
      <c r="O553" s="12" t="s">
        <v>358</v>
      </c>
      <c r="P553" s="15" t="s">
        <v>368</v>
      </c>
      <c r="Q553" s="92"/>
      <c r="R553" s="93"/>
      <c r="S553" s="93">
        <v>1</v>
      </c>
      <c r="T553" s="93"/>
      <c r="U553" s="93"/>
      <c r="V553" s="93"/>
      <c r="W553" s="93"/>
      <c r="X553" s="93"/>
      <c r="Y553" s="75"/>
      <c r="Z553" s="69" t="s">
        <v>518</v>
      </c>
      <c r="AA553" s="59" t="s">
        <v>371</v>
      </c>
      <c r="AB553" s="78" t="s">
        <v>308</v>
      </c>
      <c r="AC553" s="12" t="s">
        <v>358</v>
      </c>
      <c r="AD553" s="15" t="s">
        <v>368</v>
      </c>
      <c r="AE553" s="84">
        <v>1</v>
      </c>
      <c r="AF553" s="84"/>
      <c r="AG553" s="84"/>
      <c r="AH553" s="84"/>
      <c r="AI553" s="84"/>
      <c r="AJ553" s="84"/>
      <c r="AK553" s="84"/>
      <c r="AL553" s="84"/>
      <c r="AM553" s="85"/>
    </row>
    <row r="554" spans="1:39" ht="12" customHeight="1">
      <c r="A554" s="10">
        <v>543</v>
      </c>
      <c r="B554" s="98" t="s">
        <v>151</v>
      </c>
      <c r="C554" s="98" t="s">
        <v>79</v>
      </c>
      <c r="D554" s="11" t="s">
        <v>51</v>
      </c>
      <c r="E554" s="11" t="s">
        <v>304</v>
      </c>
      <c r="F554" s="12" t="s">
        <v>48</v>
      </c>
      <c r="G554" s="11" t="s">
        <v>511</v>
      </c>
      <c r="H554" s="12" t="s">
        <v>308</v>
      </c>
      <c r="I554" s="11" t="s">
        <v>507</v>
      </c>
      <c r="J554" s="12" t="str">
        <f>"≥17h"</f>
        <v>≥17h</v>
      </c>
      <c r="K554" s="12" t="s">
        <v>513</v>
      </c>
      <c r="L554" s="69" t="s">
        <v>520</v>
      </c>
      <c r="M554" s="59" t="s">
        <v>374</v>
      </c>
      <c r="N554" s="78" t="s">
        <v>308</v>
      </c>
      <c r="O554" s="12" t="s">
        <v>358</v>
      </c>
      <c r="P554" s="15" t="s">
        <v>368</v>
      </c>
      <c r="Q554" s="92"/>
      <c r="R554" s="93"/>
      <c r="S554" s="93"/>
      <c r="T554" s="93">
        <v>1</v>
      </c>
      <c r="U554" s="93"/>
      <c r="V554" s="93"/>
      <c r="W554" s="93">
        <v>1</v>
      </c>
      <c r="X554" s="93">
        <v>1</v>
      </c>
      <c r="Y554" s="75"/>
      <c r="Z554" s="69" t="s">
        <v>520</v>
      </c>
      <c r="AA554" s="59" t="s">
        <v>374</v>
      </c>
      <c r="AB554" s="78" t="s">
        <v>308</v>
      </c>
      <c r="AC554" s="12" t="s">
        <v>358</v>
      </c>
      <c r="AD554" s="15" t="s">
        <v>368</v>
      </c>
      <c r="AE554" s="84">
        <v>1</v>
      </c>
      <c r="AF554" s="84"/>
      <c r="AG554" s="84"/>
      <c r="AH554" s="84"/>
      <c r="AI554" s="84"/>
      <c r="AJ554" s="84"/>
      <c r="AK554" s="84"/>
      <c r="AL554" s="84"/>
      <c r="AM554" s="85"/>
    </row>
    <row r="555" spans="1:39" ht="12" customHeight="1">
      <c r="A555" s="10">
        <v>544</v>
      </c>
      <c r="B555" s="98" t="s">
        <v>244</v>
      </c>
      <c r="C555" s="98" t="s">
        <v>85</v>
      </c>
      <c r="D555" s="11" t="s">
        <v>51</v>
      </c>
      <c r="E555" s="11" t="s">
        <v>303</v>
      </c>
      <c r="F555" s="12" t="s">
        <v>48</v>
      </c>
      <c r="G555" s="12" t="s">
        <v>310</v>
      </c>
      <c r="H555" s="12" t="s">
        <v>306</v>
      </c>
      <c r="I555" s="103" t="s">
        <v>504</v>
      </c>
      <c r="J555" s="12" t="str">
        <f>"≥17h"</f>
        <v>≥17h</v>
      </c>
      <c r="K555" s="12" t="s">
        <v>512</v>
      </c>
      <c r="L555" s="69" t="s">
        <v>518</v>
      </c>
      <c r="M555" s="59" t="s">
        <v>371</v>
      </c>
      <c r="N555" s="78" t="s">
        <v>308</v>
      </c>
      <c r="O555" s="12" t="s">
        <v>358</v>
      </c>
      <c r="P555" s="15" t="s">
        <v>368</v>
      </c>
      <c r="Q555" s="92"/>
      <c r="R555" s="93"/>
      <c r="S555" s="93"/>
      <c r="T555" s="93">
        <v>1</v>
      </c>
      <c r="U555" s="93"/>
      <c r="V555" s="93"/>
      <c r="W555" s="93">
        <v>1</v>
      </c>
      <c r="X555" s="93">
        <v>1</v>
      </c>
      <c r="Y555" s="75"/>
      <c r="Z555" s="69" t="s">
        <v>518</v>
      </c>
      <c r="AA555" s="59" t="s">
        <v>371</v>
      </c>
      <c r="AB555" s="78" t="s">
        <v>308</v>
      </c>
      <c r="AC555" s="12" t="s">
        <v>358</v>
      </c>
      <c r="AD555" s="15" t="s">
        <v>368</v>
      </c>
      <c r="AE555" s="84"/>
      <c r="AF555" s="84"/>
      <c r="AG555" s="84">
        <v>1</v>
      </c>
      <c r="AH555" s="84"/>
      <c r="AI555" s="84"/>
      <c r="AJ555" s="84"/>
      <c r="AK555" s="84"/>
      <c r="AL555" s="84"/>
      <c r="AM555" s="85"/>
    </row>
    <row r="556" spans="1:39" ht="12" customHeight="1">
      <c r="A556" s="10">
        <v>545</v>
      </c>
      <c r="B556" s="98" t="s">
        <v>63</v>
      </c>
      <c r="C556" s="98" t="s">
        <v>63</v>
      </c>
      <c r="D556" s="11" t="s">
        <v>52</v>
      </c>
      <c r="E556" s="11" t="s">
        <v>303</v>
      </c>
      <c r="F556" s="12" t="s">
        <v>50</v>
      </c>
      <c r="G556" s="12" t="s">
        <v>310</v>
      </c>
      <c r="H556" s="12" t="s">
        <v>306</v>
      </c>
      <c r="I556" s="103" t="s">
        <v>504</v>
      </c>
      <c r="J556" s="12" t="str">
        <f>"≥17h"</f>
        <v>≥17h</v>
      </c>
      <c r="K556" s="12" t="s">
        <v>512</v>
      </c>
      <c r="L556" s="69" t="s">
        <v>518</v>
      </c>
      <c r="M556" s="59" t="s">
        <v>371</v>
      </c>
      <c r="N556" s="78" t="s">
        <v>308</v>
      </c>
      <c r="O556" s="12" t="s">
        <v>358</v>
      </c>
      <c r="P556" s="15" t="s">
        <v>368</v>
      </c>
      <c r="Q556" s="92"/>
      <c r="R556" s="93"/>
      <c r="S556" s="93"/>
      <c r="T556" s="93">
        <v>1</v>
      </c>
      <c r="U556" s="93"/>
      <c r="V556" s="93"/>
      <c r="W556" s="93"/>
      <c r="X556" s="93"/>
      <c r="Y556" s="75"/>
      <c r="Z556" s="69" t="s">
        <v>518</v>
      </c>
      <c r="AA556" s="59" t="s">
        <v>371</v>
      </c>
      <c r="AB556" s="78" t="s">
        <v>308</v>
      </c>
      <c r="AC556" s="12" t="s">
        <v>358</v>
      </c>
      <c r="AD556" s="15" t="s">
        <v>368</v>
      </c>
      <c r="AE556" s="84"/>
      <c r="AF556" s="84"/>
      <c r="AG556" s="84"/>
      <c r="AH556" s="84"/>
      <c r="AI556" s="84">
        <v>1</v>
      </c>
      <c r="AJ556" s="84"/>
      <c r="AK556" s="84"/>
      <c r="AL556" s="84"/>
      <c r="AM556" s="85"/>
    </row>
    <row r="557" spans="1:39" ht="12" customHeight="1">
      <c r="A557" s="10">
        <v>546</v>
      </c>
      <c r="B557" s="98" t="s">
        <v>282</v>
      </c>
      <c r="C557" s="98" t="s">
        <v>281</v>
      </c>
      <c r="D557" s="11" t="s">
        <v>51</v>
      </c>
      <c r="E557" s="11" t="s">
        <v>303</v>
      </c>
      <c r="F557" s="12" t="s">
        <v>50</v>
      </c>
      <c r="G557" s="11" t="s">
        <v>511</v>
      </c>
      <c r="H557" s="12" t="s">
        <v>306</v>
      </c>
      <c r="I557" s="103" t="s">
        <v>504</v>
      </c>
      <c r="J557" s="12" t="str">
        <f>"≥17h"</f>
        <v>≥17h</v>
      </c>
      <c r="K557" s="12" t="s">
        <v>512</v>
      </c>
      <c r="L557" s="69" t="s">
        <v>519</v>
      </c>
      <c r="M557" s="59" t="s">
        <v>374</v>
      </c>
      <c r="N557" s="78" t="s">
        <v>367</v>
      </c>
      <c r="O557" s="12" t="s">
        <v>358</v>
      </c>
      <c r="P557" s="15" t="s">
        <v>370</v>
      </c>
      <c r="Q557" s="92"/>
      <c r="R557" s="93">
        <v>1</v>
      </c>
      <c r="S557" s="93"/>
      <c r="T557" s="93"/>
      <c r="U557" s="93"/>
      <c r="V557" s="93"/>
      <c r="W557" s="93"/>
      <c r="X557" s="93"/>
      <c r="Y557" s="75"/>
      <c r="Z557" s="69" t="s">
        <v>519</v>
      </c>
      <c r="AA557" s="59" t="s">
        <v>374</v>
      </c>
      <c r="AB557" s="78" t="s">
        <v>367</v>
      </c>
      <c r="AC557" s="12" t="s">
        <v>358</v>
      </c>
      <c r="AD557" s="15" t="s">
        <v>370</v>
      </c>
      <c r="AE557" s="84"/>
      <c r="AF557" s="84">
        <v>1</v>
      </c>
      <c r="AG557" s="84"/>
      <c r="AH557" s="84"/>
      <c r="AI557" s="84"/>
      <c r="AJ557" s="84"/>
      <c r="AK557" s="84"/>
      <c r="AL557" s="84"/>
      <c r="AM557" s="85"/>
    </row>
    <row r="558" spans="1:39" ht="12" customHeight="1">
      <c r="A558" s="10">
        <v>547</v>
      </c>
      <c r="B558" s="98" t="s">
        <v>63</v>
      </c>
      <c r="C558" s="98" t="s">
        <v>63</v>
      </c>
      <c r="D558" s="11" t="s">
        <v>25</v>
      </c>
      <c r="E558" s="11" t="s">
        <v>304</v>
      </c>
      <c r="F558" s="12" t="s">
        <v>49</v>
      </c>
      <c r="G558" s="12" t="s">
        <v>310</v>
      </c>
      <c r="H558" s="12" t="s">
        <v>306</v>
      </c>
      <c r="I558" s="11" t="s">
        <v>504</v>
      </c>
      <c r="J558" s="12" t="str">
        <f>"≥17h"</f>
        <v>≥17h</v>
      </c>
      <c r="K558" s="12" t="s">
        <v>512</v>
      </c>
      <c r="L558" s="69" t="s">
        <v>518</v>
      </c>
      <c r="M558" s="59" t="s">
        <v>373</v>
      </c>
      <c r="N558" s="78" t="s">
        <v>367</v>
      </c>
      <c r="O558" s="12" t="s">
        <v>358</v>
      </c>
      <c r="P558" s="15" t="s">
        <v>368</v>
      </c>
      <c r="Q558" s="92"/>
      <c r="R558" s="93"/>
      <c r="S558" s="93"/>
      <c r="T558" s="93"/>
      <c r="U558" s="93"/>
      <c r="V558" s="93"/>
      <c r="W558" s="93">
        <v>1</v>
      </c>
      <c r="X558" s="93"/>
      <c r="Y558" s="75"/>
      <c r="Z558" s="69" t="s">
        <v>518</v>
      </c>
      <c r="AA558" s="59" t="s">
        <v>373</v>
      </c>
      <c r="AB558" s="78" t="s">
        <v>367</v>
      </c>
      <c r="AC558" s="12" t="s">
        <v>358</v>
      </c>
      <c r="AD558" s="15" t="s">
        <v>368</v>
      </c>
      <c r="AE558" s="84"/>
      <c r="AF558" s="84">
        <v>1</v>
      </c>
      <c r="AG558" s="84"/>
      <c r="AH558" s="84"/>
      <c r="AI558" s="84"/>
      <c r="AJ558" s="84"/>
      <c r="AK558" s="84"/>
      <c r="AL558" s="84"/>
      <c r="AM558" s="85"/>
    </row>
    <row r="559" spans="1:39" ht="12" customHeight="1">
      <c r="A559" s="10">
        <v>548</v>
      </c>
      <c r="B559" s="98" t="s">
        <v>63</v>
      </c>
      <c r="C559" s="98" t="s">
        <v>63</v>
      </c>
      <c r="D559" s="11" t="s">
        <v>51</v>
      </c>
      <c r="E559" s="11" t="s">
        <v>303</v>
      </c>
      <c r="F559" s="12" t="s">
        <v>49</v>
      </c>
      <c r="G559" s="12" t="s">
        <v>310</v>
      </c>
      <c r="H559" s="12" t="s">
        <v>306</v>
      </c>
      <c r="I559" s="11" t="s">
        <v>504</v>
      </c>
      <c r="J559" s="11" t="str">
        <f>"12-16h"</f>
        <v>12-16h</v>
      </c>
      <c r="K559" s="12" t="s">
        <v>512</v>
      </c>
      <c r="L559" s="69" t="s">
        <v>518</v>
      </c>
      <c r="M559" s="59" t="s">
        <v>373</v>
      </c>
      <c r="N559" s="78" t="s">
        <v>308</v>
      </c>
      <c r="O559" s="12" t="s">
        <v>358</v>
      </c>
      <c r="P559" s="15" t="s">
        <v>368</v>
      </c>
      <c r="Q559" s="92"/>
      <c r="R559" s="93"/>
      <c r="S559" s="93"/>
      <c r="T559" s="93">
        <v>1</v>
      </c>
      <c r="U559" s="93"/>
      <c r="V559" s="93"/>
      <c r="W559" s="93">
        <v>1</v>
      </c>
      <c r="X559" s="93"/>
      <c r="Y559" s="75"/>
      <c r="Z559" s="69" t="s">
        <v>518</v>
      </c>
      <c r="AA559" s="59" t="s">
        <v>373</v>
      </c>
      <c r="AB559" s="78" t="s">
        <v>308</v>
      </c>
      <c r="AC559" s="12" t="s">
        <v>358</v>
      </c>
      <c r="AD559" s="15" t="s">
        <v>368</v>
      </c>
      <c r="AE559" s="84"/>
      <c r="AF559" s="84">
        <v>1</v>
      </c>
      <c r="AG559" s="84"/>
      <c r="AH559" s="84"/>
      <c r="AI559" s="84"/>
      <c r="AJ559" s="84"/>
      <c r="AK559" s="84"/>
      <c r="AL559" s="84"/>
      <c r="AM559" s="85"/>
    </row>
    <row r="560" spans="1:39" ht="12" customHeight="1">
      <c r="A560" s="10">
        <v>549</v>
      </c>
      <c r="B560" s="98" t="s">
        <v>282</v>
      </c>
      <c r="C560" s="98" t="s">
        <v>281</v>
      </c>
      <c r="D560" s="11" t="s">
        <v>51</v>
      </c>
      <c r="E560" s="11" t="s">
        <v>303</v>
      </c>
      <c r="F560" s="12" t="s">
        <v>49</v>
      </c>
      <c r="G560" s="11" t="s">
        <v>511</v>
      </c>
      <c r="H560" s="12" t="s">
        <v>306</v>
      </c>
      <c r="I560" s="11" t="s">
        <v>507</v>
      </c>
      <c r="J560" s="11" t="str">
        <f>"12-16h"</f>
        <v>12-16h</v>
      </c>
      <c r="K560" s="12" t="s">
        <v>513</v>
      </c>
      <c r="L560" s="69" t="s">
        <v>519</v>
      </c>
      <c r="M560" s="59" t="s">
        <v>373</v>
      </c>
      <c r="N560" s="78" t="s">
        <v>308</v>
      </c>
      <c r="O560" s="12" t="s">
        <v>358</v>
      </c>
      <c r="P560" s="15" t="s">
        <v>368</v>
      </c>
      <c r="Q560" s="92"/>
      <c r="R560" s="93"/>
      <c r="S560" s="93"/>
      <c r="T560" s="93">
        <v>1</v>
      </c>
      <c r="U560" s="93"/>
      <c r="V560" s="93"/>
      <c r="W560" s="93"/>
      <c r="X560" s="93"/>
      <c r="Y560" s="75"/>
      <c r="Z560" s="69" t="s">
        <v>519</v>
      </c>
      <c r="AA560" s="59" t="s">
        <v>373</v>
      </c>
      <c r="AB560" s="78" t="s">
        <v>308</v>
      </c>
      <c r="AC560" s="12" t="s">
        <v>358</v>
      </c>
      <c r="AD560" s="15" t="s">
        <v>368</v>
      </c>
      <c r="AE560" s="84"/>
      <c r="AF560" s="84">
        <v>1</v>
      </c>
      <c r="AG560" s="84"/>
      <c r="AH560" s="84"/>
      <c r="AI560" s="84"/>
      <c r="AJ560" s="84"/>
      <c r="AK560" s="84"/>
      <c r="AL560" s="84"/>
      <c r="AM560" s="85"/>
    </row>
    <row r="561" spans="1:39" ht="12" customHeight="1">
      <c r="A561" s="10">
        <v>550</v>
      </c>
      <c r="B561" s="98" t="s">
        <v>151</v>
      </c>
      <c r="C561" s="98" t="s">
        <v>79</v>
      </c>
      <c r="D561" s="11" t="s">
        <v>51</v>
      </c>
      <c r="E561" s="11" t="s">
        <v>303</v>
      </c>
      <c r="F561" s="12" t="s">
        <v>50</v>
      </c>
      <c r="G561" s="11" t="s">
        <v>511</v>
      </c>
      <c r="H561" s="12" t="s">
        <v>308</v>
      </c>
      <c r="I561" s="103" t="s">
        <v>504</v>
      </c>
      <c r="J561" s="12" t="str">
        <f>"≥17h"</f>
        <v>≥17h</v>
      </c>
      <c r="K561" s="12" t="s">
        <v>513</v>
      </c>
      <c r="L561" s="69" t="s">
        <v>520</v>
      </c>
      <c r="M561" s="59" t="s">
        <v>374</v>
      </c>
      <c r="N561" s="78" t="s">
        <v>308</v>
      </c>
      <c r="O561" s="12" t="s">
        <v>358</v>
      </c>
      <c r="P561" s="15" t="s">
        <v>368</v>
      </c>
      <c r="Q561" s="92"/>
      <c r="R561" s="93"/>
      <c r="S561" s="93">
        <v>1</v>
      </c>
      <c r="T561" s="93">
        <v>1</v>
      </c>
      <c r="U561" s="93"/>
      <c r="V561" s="93"/>
      <c r="W561" s="93">
        <v>1</v>
      </c>
      <c r="X561" s="93"/>
      <c r="Y561" s="75"/>
      <c r="Z561" s="69" t="s">
        <v>520</v>
      </c>
      <c r="AA561" s="59" t="s">
        <v>374</v>
      </c>
      <c r="AB561" s="78" t="s">
        <v>308</v>
      </c>
      <c r="AC561" s="12" t="s">
        <v>358</v>
      </c>
      <c r="AD561" s="15" t="s">
        <v>368</v>
      </c>
      <c r="AE561" s="84">
        <v>1</v>
      </c>
      <c r="AF561" s="84"/>
      <c r="AG561" s="84"/>
      <c r="AH561" s="84"/>
      <c r="AI561" s="84"/>
      <c r="AJ561" s="84"/>
      <c r="AK561" s="84"/>
      <c r="AL561" s="84"/>
      <c r="AM561" s="85"/>
    </row>
    <row r="562" spans="1:39" ht="12" customHeight="1">
      <c r="A562" s="10">
        <v>551</v>
      </c>
      <c r="B562" s="98" t="s">
        <v>82</v>
      </c>
      <c r="C562" s="98" t="s">
        <v>82</v>
      </c>
      <c r="D562" s="11" t="s">
        <v>52</v>
      </c>
      <c r="E562" s="11" t="s">
        <v>304</v>
      </c>
      <c r="F562" s="12" t="s">
        <v>50</v>
      </c>
      <c r="G562" s="12" t="s">
        <v>310</v>
      </c>
      <c r="H562" s="12" t="s">
        <v>306</v>
      </c>
      <c r="I562" s="103" t="s">
        <v>504</v>
      </c>
      <c r="J562" s="11" t="str">
        <f>"12-16h"</f>
        <v>12-16h</v>
      </c>
      <c r="K562" s="12" t="s">
        <v>512</v>
      </c>
      <c r="L562" s="69" t="s">
        <v>518</v>
      </c>
      <c r="M562" s="59" t="s">
        <v>371</v>
      </c>
      <c r="N562" s="78" t="s">
        <v>308</v>
      </c>
      <c r="O562" s="12" t="s">
        <v>358</v>
      </c>
      <c r="P562" s="15" t="s">
        <v>368</v>
      </c>
      <c r="Q562" s="92"/>
      <c r="R562" s="93"/>
      <c r="S562" s="93"/>
      <c r="T562" s="93"/>
      <c r="U562" s="93"/>
      <c r="V562" s="93"/>
      <c r="W562" s="93">
        <v>1</v>
      </c>
      <c r="X562" s="93"/>
      <c r="Y562" s="75"/>
      <c r="Z562" s="69" t="s">
        <v>518</v>
      </c>
      <c r="AA562" s="59" t="s">
        <v>371</v>
      </c>
      <c r="AB562" s="78" t="s">
        <v>308</v>
      </c>
      <c r="AC562" s="12" t="s">
        <v>358</v>
      </c>
      <c r="AD562" s="15" t="s">
        <v>368</v>
      </c>
      <c r="AE562" s="84">
        <v>1</v>
      </c>
      <c r="AF562" s="84"/>
      <c r="AG562" s="84"/>
      <c r="AH562" s="84"/>
      <c r="AI562" s="84"/>
      <c r="AJ562" s="84"/>
      <c r="AK562" s="84"/>
      <c r="AL562" s="84"/>
      <c r="AM562" s="85"/>
    </row>
    <row r="563" spans="1:39" ht="12" customHeight="1">
      <c r="A563" s="10">
        <v>552</v>
      </c>
      <c r="B563" s="98" t="s">
        <v>63</v>
      </c>
      <c r="C563" s="98" t="s">
        <v>63</v>
      </c>
      <c r="D563" s="11" t="s">
        <v>25</v>
      </c>
      <c r="E563" s="11" t="s">
        <v>304</v>
      </c>
      <c r="F563" s="12" t="s">
        <v>48</v>
      </c>
      <c r="G563" s="12" t="s">
        <v>310</v>
      </c>
      <c r="H563" s="12" t="s">
        <v>306</v>
      </c>
      <c r="I563" s="103" t="s">
        <v>504</v>
      </c>
      <c r="J563" s="11" t="str">
        <f>"12-16h"</f>
        <v>12-16h</v>
      </c>
      <c r="K563" s="12" t="s">
        <v>513</v>
      </c>
      <c r="L563" s="69" t="s">
        <v>518</v>
      </c>
      <c r="M563" s="59" t="s">
        <v>373</v>
      </c>
      <c r="N563" s="78" t="s">
        <v>308</v>
      </c>
      <c r="O563" s="12" t="s">
        <v>358</v>
      </c>
      <c r="P563" s="15" t="s">
        <v>368</v>
      </c>
      <c r="Q563" s="92"/>
      <c r="R563" s="93"/>
      <c r="S563" s="93"/>
      <c r="T563" s="93">
        <v>1</v>
      </c>
      <c r="U563" s="93"/>
      <c r="V563" s="93"/>
      <c r="W563" s="93">
        <v>1</v>
      </c>
      <c r="X563" s="93"/>
      <c r="Y563" s="75"/>
      <c r="Z563" s="69" t="s">
        <v>518</v>
      </c>
      <c r="AA563" s="59" t="s">
        <v>373</v>
      </c>
      <c r="AB563" s="78" t="s">
        <v>308</v>
      </c>
      <c r="AC563" s="12" t="s">
        <v>358</v>
      </c>
      <c r="AD563" s="15" t="s">
        <v>368</v>
      </c>
      <c r="AE563" s="84"/>
      <c r="AF563" s="84">
        <v>1</v>
      </c>
      <c r="AG563" s="84"/>
      <c r="AH563" s="84"/>
      <c r="AI563" s="84"/>
      <c r="AJ563" s="84"/>
      <c r="AK563" s="84"/>
      <c r="AL563" s="84"/>
      <c r="AM563" s="85"/>
    </row>
    <row r="564" spans="1:39" ht="12" customHeight="1">
      <c r="A564" s="10">
        <v>553</v>
      </c>
      <c r="B564" s="98" t="s">
        <v>65</v>
      </c>
      <c r="C564" s="98" t="s">
        <v>65</v>
      </c>
      <c r="D564" s="11" t="s">
        <v>52</v>
      </c>
      <c r="E564" s="11" t="s">
        <v>303</v>
      </c>
      <c r="F564" s="12" t="s">
        <v>50</v>
      </c>
      <c r="G564" s="12" t="s">
        <v>310</v>
      </c>
      <c r="H564" s="12" t="s">
        <v>307</v>
      </c>
      <c r="I564" s="103" t="s">
        <v>505</v>
      </c>
      <c r="J564" s="12" t="str">
        <f>"≥17h"</f>
        <v>≥17h</v>
      </c>
      <c r="K564" s="12" t="s">
        <v>47</v>
      </c>
      <c r="L564" s="69" t="s">
        <v>518</v>
      </c>
      <c r="M564" s="59" t="s">
        <v>371</v>
      </c>
      <c r="N564" s="78" t="s">
        <v>308</v>
      </c>
      <c r="O564" s="12" t="s">
        <v>358</v>
      </c>
      <c r="P564" s="15" t="s">
        <v>368</v>
      </c>
      <c r="Q564" s="92"/>
      <c r="R564" s="93"/>
      <c r="S564" s="93"/>
      <c r="T564" s="93"/>
      <c r="U564" s="93"/>
      <c r="V564" s="93"/>
      <c r="W564" s="93"/>
      <c r="X564" s="93"/>
      <c r="Y564" s="75">
        <v>1</v>
      </c>
      <c r="Z564" s="69" t="s">
        <v>518</v>
      </c>
      <c r="AA564" s="59" t="s">
        <v>371</v>
      </c>
      <c r="AB564" s="78" t="s">
        <v>308</v>
      </c>
      <c r="AC564" s="12" t="s">
        <v>358</v>
      </c>
      <c r="AD564" s="15" t="s">
        <v>368</v>
      </c>
      <c r="AE564" s="84"/>
      <c r="AF564" s="84"/>
      <c r="AG564" s="84"/>
      <c r="AH564" s="84"/>
      <c r="AI564" s="84"/>
      <c r="AJ564" s="84"/>
      <c r="AK564" s="84"/>
      <c r="AL564" s="84"/>
      <c r="AM564" s="85">
        <v>1</v>
      </c>
    </row>
    <row r="565" spans="1:39" ht="12" customHeight="1">
      <c r="A565" s="10">
        <v>554</v>
      </c>
      <c r="B565" s="98" t="s">
        <v>63</v>
      </c>
      <c r="C565" s="98" t="s">
        <v>63</v>
      </c>
      <c r="D565" s="11" t="s">
        <v>51</v>
      </c>
      <c r="E565" s="11" t="s">
        <v>304</v>
      </c>
      <c r="F565" s="12" t="s">
        <v>49</v>
      </c>
      <c r="G565" s="12" t="s">
        <v>310</v>
      </c>
      <c r="H565" s="12" t="s">
        <v>306</v>
      </c>
      <c r="I565" s="11" t="s">
        <v>504</v>
      </c>
      <c r="J565" s="12" t="str">
        <f>"≥17h"</f>
        <v>≥17h</v>
      </c>
      <c r="K565" s="12" t="s">
        <v>47</v>
      </c>
      <c r="L565" s="69" t="s">
        <v>518</v>
      </c>
      <c r="M565" s="59" t="s">
        <v>373</v>
      </c>
      <c r="N565" s="78" t="s">
        <v>308</v>
      </c>
      <c r="O565" s="12" t="s">
        <v>358</v>
      </c>
      <c r="P565" s="15" t="s">
        <v>368</v>
      </c>
      <c r="Q565" s="92"/>
      <c r="R565" s="93"/>
      <c r="S565" s="93"/>
      <c r="T565" s="93"/>
      <c r="U565" s="93"/>
      <c r="V565" s="93"/>
      <c r="W565" s="93"/>
      <c r="X565" s="93">
        <v>1</v>
      </c>
      <c r="Y565" s="75"/>
      <c r="Z565" s="69" t="s">
        <v>518</v>
      </c>
      <c r="AA565" s="59" t="s">
        <v>373</v>
      </c>
      <c r="AB565" s="78" t="s">
        <v>308</v>
      </c>
      <c r="AC565" s="12" t="s">
        <v>358</v>
      </c>
      <c r="AD565" s="15" t="s">
        <v>368</v>
      </c>
      <c r="AE565" s="84"/>
      <c r="AF565" s="84">
        <v>1</v>
      </c>
      <c r="AG565" s="84"/>
      <c r="AH565" s="84"/>
      <c r="AI565" s="84"/>
      <c r="AJ565" s="84"/>
      <c r="AK565" s="84"/>
      <c r="AL565" s="84"/>
      <c r="AM565" s="85"/>
    </row>
    <row r="566" spans="1:39" ht="12" customHeight="1">
      <c r="A566" s="10">
        <v>555</v>
      </c>
      <c r="B566" s="98" t="s">
        <v>151</v>
      </c>
      <c r="C566" s="98" t="s">
        <v>79</v>
      </c>
      <c r="D566" s="11" t="s">
        <v>52</v>
      </c>
      <c r="E566" s="11" t="s">
        <v>304</v>
      </c>
      <c r="F566" s="12" t="s">
        <v>49</v>
      </c>
      <c r="G566" s="11" t="s">
        <v>511</v>
      </c>
      <c r="H566" s="12" t="s">
        <v>308</v>
      </c>
      <c r="I566" s="11" t="s">
        <v>507</v>
      </c>
      <c r="J566" s="12" t="str">
        <f>"≥17h"</f>
        <v>≥17h</v>
      </c>
      <c r="K566" s="12" t="s">
        <v>512</v>
      </c>
      <c r="L566" s="69" t="s">
        <v>520</v>
      </c>
      <c r="M566" s="59" t="s">
        <v>374</v>
      </c>
      <c r="N566" s="78" t="s">
        <v>308</v>
      </c>
      <c r="O566" s="12" t="s">
        <v>358</v>
      </c>
      <c r="P566" s="15" t="s">
        <v>368</v>
      </c>
      <c r="Q566" s="92"/>
      <c r="R566" s="93"/>
      <c r="S566" s="93">
        <v>1</v>
      </c>
      <c r="T566" s="93">
        <v>1</v>
      </c>
      <c r="U566" s="93"/>
      <c r="V566" s="93"/>
      <c r="W566" s="93">
        <v>1</v>
      </c>
      <c r="X566" s="93"/>
      <c r="Y566" s="75"/>
      <c r="Z566" s="69" t="s">
        <v>520</v>
      </c>
      <c r="AA566" s="59" t="s">
        <v>374</v>
      </c>
      <c r="AB566" s="78" t="s">
        <v>308</v>
      </c>
      <c r="AC566" s="12" t="s">
        <v>358</v>
      </c>
      <c r="AD566" s="15" t="s">
        <v>368</v>
      </c>
      <c r="AE566" s="84"/>
      <c r="AF566" s="84"/>
      <c r="AG566" s="84"/>
      <c r="AH566" s="84"/>
      <c r="AI566" s="84"/>
      <c r="AJ566" s="84"/>
      <c r="AK566" s="84">
        <v>1</v>
      </c>
      <c r="AL566" s="84"/>
      <c r="AM566" s="85"/>
    </row>
    <row r="567" spans="1:39" ht="12" customHeight="1">
      <c r="A567" s="10">
        <v>556</v>
      </c>
      <c r="B567" s="98" t="s">
        <v>82</v>
      </c>
      <c r="C567" s="98" t="s">
        <v>82</v>
      </c>
      <c r="D567" s="11" t="s">
        <v>52</v>
      </c>
      <c r="E567" s="11" t="s">
        <v>304</v>
      </c>
      <c r="F567" s="12" t="s">
        <v>48</v>
      </c>
      <c r="G567" s="12" t="s">
        <v>310</v>
      </c>
      <c r="H567" s="12" t="s">
        <v>306</v>
      </c>
      <c r="I567" s="11" t="s">
        <v>504</v>
      </c>
      <c r="J567" s="12" t="str">
        <f>"≥17h"</f>
        <v>≥17h</v>
      </c>
      <c r="K567" s="12" t="s">
        <v>47</v>
      </c>
      <c r="L567" s="69" t="s">
        <v>518</v>
      </c>
      <c r="M567" s="59" t="s">
        <v>373</v>
      </c>
      <c r="N567" s="78" t="s">
        <v>308</v>
      </c>
      <c r="O567" s="12" t="s">
        <v>358</v>
      </c>
      <c r="P567" s="15" t="s">
        <v>368</v>
      </c>
      <c r="Q567" s="92"/>
      <c r="R567" s="93"/>
      <c r="S567" s="93"/>
      <c r="T567" s="93"/>
      <c r="U567" s="93"/>
      <c r="V567" s="93"/>
      <c r="W567" s="93">
        <v>1</v>
      </c>
      <c r="X567" s="93"/>
      <c r="Y567" s="75"/>
      <c r="Z567" s="69" t="s">
        <v>518</v>
      </c>
      <c r="AA567" s="59" t="s">
        <v>373</v>
      </c>
      <c r="AB567" s="78" t="s">
        <v>308</v>
      </c>
      <c r="AC567" s="12" t="s">
        <v>358</v>
      </c>
      <c r="AD567" s="15" t="s">
        <v>368</v>
      </c>
      <c r="AE567" s="84">
        <v>1</v>
      </c>
      <c r="AF567" s="84"/>
      <c r="AG567" s="84"/>
      <c r="AH567" s="84"/>
      <c r="AI567" s="84"/>
      <c r="AJ567" s="84"/>
      <c r="AK567" s="84"/>
      <c r="AL567" s="84"/>
      <c r="AM567" s="85"/>
    </row>
    <row r="568" spans="1:39" ht="12" customHeight="1">
      <c r="A568" s="10">
        <v>557</v>
      </c>
      <c r="B568" s="98" t="s">
        <v>82</v>
      </c>
      <c r="C568" s="98" t="s">
        <v>82</v>
      </c>
      <c r="D568" s="11" t="s">
        <v>52</v>
      </c>
      <c r="E568" s="11" t="s">
        <v>303</v>
      </c>
      <c r="F568" s="12" t="s">
        <v>49</v>
      </c>
      <c r="G568" s="12" t="s">
        <v>310</v>
      </c>
      <c r="H568" s="12" t="s">
        <v>306</v>
      </c>
      <c r="I568" s="103" t="s">
        <v>504</v>
      </c>
      <c r="J568" s="12" t="str">
        <f>"≥17h"</f>
        <v>≥17h</v>
      </c>
      <c r="K568" s="12" t="s">
        <v>47</v>
      </c>
      <c r="L568" s="69" t="s">
        <v>518</v>
      </c>
      <c r="M568" s="59" t="s">
        <v>371</v>
      </c>
      <c r="N568" s="78" t="s">
        <v>308</v>
      </c>
      <c r="O568" s="12" t="s">
        <v>358</v>
      </c>
      <c r="P568" s="15" t="s">
        <v>368</v>
      </c>
      <c r="Q568" s="92"/>
      <c r="R568" s="93"/>
      <c r="S568" s="93"/>
      <c r="T568" s="93"/>
      <c r="U568" s="93"/>
      <c r="V568" s="93"/>
      <c r="W568" s="93">
        <v>1</v>
      </c>
      <c r="X568" s="93"/>
      <c r="Y568" s="75"/>
      <c r="Z568" s="69" t="s">
        <v>518</v>
      </c>
      <c r="AA568" s="59" t="s">
        <v>371</v>
      </c>
      <c r="AB568" s="78" t="s">
        <v>308</v>
      </c>
      <c r="AC568" s="12" t="s">
        <v>358</v>
      </c>
      <c r="AD568" s="15" t="s">
        <v>368</v>
      </c>
      <c r="AE568" s="84">
        <v>1</v>
      </c>
      <c r="AF568" s="84"/>
      <c r="AG568" s="84"/>
      <c r="AH568" s="84"/>
      <c r="AI568" s="84"/>
      <c r="AJ568" s="84"/>
      <c r="AK568" s="84"/>
      <c r="AL568" s="84"/>
      <c r="AM568" s="85"/>
    </row>
    <row r="569" spans="1:39" ht="12" customHeight="1">
      <c r="A569" s="10">
        <v>558</v>
      </c>
      <c r="B569" s="98" t="s">
        <v>151</v>
      </c>
      <c r="C569" s="98" t="s">
        <v>79</v>
      </c>
      <c r="D569" s="11" t="s">
        <v>51</v>
      </c>
      <c r="E569" s="11" t="s">
        <v>303</v>
      </c>
      <c r="F569" s="12" t="s">
        <v>50</v>
      </c>
      <c r="G569" s="11" t="s">
        <v>511</v>
      </c>
      <c r="H569" s="12" t="s">
        <v>308</v>
      </c>
      <c r="I569" s="103" t="s">
        <v>504</v>
      </c>
      <c r="J569" s="11" t="str">
        <f>"12-16h"</f>
        <v>12-16h</v>
      </c>
      <c r="K569" s="12" t="s">
        <v>47</v>
      </c>
      <c r="L569" s="69" t="s">
        <v>520</v>
      </c>
      <c r="M569" s="59" t="s">
        <v>374</v>
      </c>
      <c r="N569" s="78" t="s">
        <v>308</v>
      </c>
      <c r="O569" s="12" t="s">
        <v>358</v>
      </c>
      <c r="P569" s="15" t="s">
        <v>368</v>
      </c>
      <c r="Q569" s="92"/>
      <c r="R569" s="93"/>
      <c r="S569" s="93"/>
      <c r="T569" s="93">
        <v>1</v>
      </c>
      <c r="U569" s="93"/>
      <c r="V569" s="93"/>
      <c r="W569" s="93"/>
      <c r="X569" s="93"/>
      <c r="Y569" s="75"/>
      <c r="Z569" s="69" t="s">
        <v>520</v>
      </c>
      <c r="AA569" s="59" t="s">
        <v>374</v>
      </c>
      <c r="AB569" s="78" t="s">
        <v>308</v>
      </c>
      <c r="AC569" s="12" t="s">
        <v>358</v>
      </c>
      <c r="AD569" s="15" t="s">
        <v>368</v>
      </c>
      <c r="AE569" s="84"/>
      <c r="AF569" s="84">
        <v>1</v>
      </c>
      <c r="AG569" s="84"/>
      <c r="AH569" s="84"/>
      <c r="AI569" s="84"/>
      <c r="AJ569" s="84"/>
      <c r="AK569" s="84"/>
      <c r="AL569" s="84"/>
      <c r="AM569" s="85"/>
    </row>
    <row r="570" spans="1:39" ht="12" customHeight="1">
      <c r="A570" s="10">
        <v>559</v>
      </c>
      <c r="B570" s="98" t="s">
        <v>224</v>
      </c>
      <c r="C570" s="98" t="s">
        <v>69</v>
      </c>
      <c r="D570" s="11" t="s">
        <v>51</v>
      </c>
      <c r="E570" s="11" t="s">
        <v>303</v>
      </c>
      <c r="F570" s="12" t="s">
        <v>49</v>
      </c>
      <c r="G570" s="11" t="s">
        <v>511</v>
      </c>
      <c r="H570" s="12" t="s">
        <v>308</v>
      </c>
      <c r="I570" s="11" t="s">
        <v>504</v>
      </c>
      <c r="J570" s="11" t="str">
        <f>"12-16h"</f>
        <v>12-16h</v>
      </c>
      <c r="K570" s="12" t="s">
        <v>512</v>
      </c>
      <c r="L570" s="69" t="s">
        <v>518</v>
      </c>
      <c r="M570" s="59" t="s">
        <v>373</v>
      </c>
      <c r="N570" s="78" t="s">
        <v>308</v>
      </c>
      <c r="O570" s="12" t="s">
        <v>358</v>
      </c>
      <c r="P570" s="15" t="s">
        <v>368</v>
      </c>
      <c r="Q570" s="92"/>
      <c r="R570" s="93"/>
      <c r="S570" s="93"/>
      <c r="T570" s="93">
        <v>1</v>
      </c>
      <c r="U570" s="93"/>
      <c r="V570" s="93"/>
      <c r="W570" s="93">
        <v>1</v>
      </c>
      <c r="X570" s="93"/>
      <c r="Y570" s="75"/>
      <c r="Z570" s="69" t="s">
        <v>518</v>
      </c>
      <c r="AA570" s="59" t="s">
        <v>373</v>
      </c>
      <c r="AB570" s="78" t="s">
        <v>308</v>
      </c>
      <c r="AC570" s="12" t="s">
        <v>358</v>
      </c>
      <c r="AD570" s="15" t="s">
        <v>368</v>
      </c>
      <c r="AE570" s="84"/>
      <c r="AF570" s="84">
        <v>1</v>
      </c>
      <c r="AG570" s="84"/>
      <c r="AH570" s="84"/>
      <c r="AI570" s="84"/>
      <c r="AJ570" s="84"/>
      <c r="AK570" s="84"/>
      <c r="AL570" s="84"/>
      <c r="AM570" s="85"/>
    </row>
    <row r="571" spans="1:39" ht="12" customHeight="1">
      <c r="A571" s="10">
        <v>560</v>
      </c>
      <c r="B571" s="98" t="s">
        <v>151</v>
      </c>
      <c r="C571" s="98" t="s">
        <v>79</v>
      </c>
      <c r="D571" s="11" t="s">
        <v>52</v>
      </c>
      <c r="E571" s="11" t="s">
        <v>304</v>
      </c>
      <c r="F571" s="12" t="s">
        <v>49</v>
      </c>
      <c r="G571" s="11" t="s">
        <v>511</v>
      </c>
      <c r="H571" s="12" t="s">
        <v>307</v>
      </c>
      <c r="I571" s="11" t="s">
        <v>507</v>
      </c>
      <c r="J571" s="12" t="str">
        <f>"≥17h"</f>
        <v>≥17h</v>
      </c>
      <c r="K571" s="12" t="s">
        <v>513</v>
      </c>
      <c r="L571" s="69" t="s">
        <v>520</v>
      </c>
      <c r="M571" s="59" t="s">
        <v>374</v>
      </c>
      <c r="N571" s="78" t="s">
        <v>308</v>
      </c>
      <c r="O571" s="12" t="s">
        <v>358</v>
      </c>
      <c r="P571" s="15" t="s">
        <v>368</v>
      </c>
      <c r="Q571" s="92"/>
      <c r="R571" s="93"/>
      <c r="S571" s="93">
        <v>1</v>
      </c>
      <c r="T571" s="93">
        <v>1</v>
      </c>
      <c r="U571" s="93"/>
      <c r="V571" s="93"/>
      <c r="W571" s="93">
        <v>1</v>
      </c>
      <c r="X571" s="93">
        <v>1</v>
      </c>
      <c r="Y571" s="75"/>
      <c r="Z571" s="69" t="s">
        <v>520</v>
      </c>
      <c r="AA571" s="59" t="s">
        <v>374</v>
      </c>
      <c r="AB571" s="78" t="s">
        <v>308</v>
      </c>
      <c r="AC571" s="12" t="s">
        <v>358</v>
      </c>
      <c r="AD571" s="15" t="s">
        <v>368</v>
      </c>
      <c r="AE571" s="84">
        <v>1</v>
      </c>
      <c r="AF571" s="84"/>
      <c r="AG571" s="84"/>
      <c r="AH571" s="84"/>
      <c r="AI571" s="84"/>
      <c r="AJ571" s="84"/>
      <c r="AK571" s="84"/>
      <c r="AL571" s="84"/>
      <c r="AM571" s="85"/>
    </row>
    <row r="572" spans="1:39" ht="12" customHeight="1">
      <c r="A572" s="10">
        <v>561</v>
      </c>
      <c r="B572" s="98" t="s">
        <v>82</v>
      </c>
      <c r="C572" s="98" t="s">
        <v>82</v>
      </c>
      <c r="D572" s="11" t="s">
        <v>52</v>
      </c>
      <c r="E572" s="11" t="s">
        <v>304</v>
      </c>
      <c r="F572" s="12" t="s">
        <v>50</v>
      </c>
      <c r="G572" s="12" t="s">
        <v>510</v>
      </c>
      <c r="H572" s="12" t="s">
        <v>307</v>
      </c>
      <c r="I572" s="103" t="s">
        <v>505</v>
      </c>
      <c r="J572" s="12" t="str">
        <f>"≥17h"</f>
        <v>≥17h</v>
      </c>
      <c r="K572" s="12" t="s">
        <v>512</v>
      </c>
      <c r="L572" s="69" t="s">
        <v>518</v>
      </c>
      <c r="M572" s="59" t="s">
        <v>371</v>
      </c>
      <c r="N572" s="78" t="s">
        <v>308</v>
      </c>
      <c r="O572" s="12" t="s">
        <v>358</v>
      </c>
      <c r="P572" s="15" t="s">
        <v>368</v>
      </c>
      <c r="Q572" s="92"/>
      <c r="R572" s="93"/>
      <c r="S572" s="93"/>
      <c r="T572" s="93"/>
      <c r="U572" s="93"/>
      <c r="V572" s="93"/>
      <c r="W572" s="93">
        <v>1</v>
      </c>
      <c r="X572" s="93"/>
      <c r="Y572" s="75"/>
      <c r="Z572" s="69" t="s">
        <v>518</v>
      </c>
      <c r="AA572" s="59" t="s">
        <v>371</v>
      </c>
      <c r="AB572" s="78" t="s">
        <v>308</v>
      </c>
      <c r="AC572" s="12" t="s">
        <v>358</v>
      </c>
      <c r="AD572" s="15" t="s">
        <v>368</v>
      </c>
      <c r="AE572" s="84">
        <v>1</v>
      </c>
      <c r="AF572" s="84"/>
      <c r="AG572" s="84"/>
      <c r="AH572" s="84"/>
      <c r="AI572" s="84"/>
      <c r="AJ572" s="84"/>
      <c r="AK572" s="84"/>
      <c r="AL572" s="84"/>
      <c r="AM572" s="85"/>
    </row>
    <row r="573" spans="1:39" ht="12" customHeight="1">
      <c r="A573" s="10">
        <v>562</v>
      </c>
      <c r="B573" s="98" t="s">
        <v>282</v>
      </c>
      <c r="C573" s="98" t="s">
        <v>281</v>
      </c>
      <c r="D573" s="11" t="s">
        <v>52</v>
      </c>
      <c r="E573" s="11" t="s">
        <v>303</v>
      </c>
      <c r="F573" s="12" t="s">
        <v>50</v>
      </c>
      <c r="G573" s="11" t="s">
        <v>511</v>
      </c>
      <c r="H573" s="12" t="s">
        <v>306</v>
      </c>
      <c r="I573" s="11" t="s">
        <v>507</v>
      </c>
      <c r="J573" s="12" t="str">
        <f>"≥17h"</f>
        <v>≥17h</v>
      </c>
      <c r="K573" s="12" t="s">
        <v>512</v>
      </c>
      <c r="L573" s="69" t="s">
        <v>519</v>
      </c>
      <c r="M573" s="59" t="s">
        <v>373</v>
      </c>
      <c r="N573" s="78" t="s">
        <v>308</v>
      </c>
      <c r="O573" s="12" t="s">
        <v>358</v>
      </c>
      <c r="P573" s="15" t="s">
        <v>368</v>
      </c>
      <c r="Q573" s="92"/>
      <c r="R573" s="93"/>
      <c r="S573" s="93"/>
      <c r="T573" s="93">
        <v>1</v>
      </c>
      <c r="U573" s="93"/>
      <c r="V573" s="93"/>
      <c r="W573" s="93"/>
      <c r="X573" s="93"/>
      <c r="Y573" s="75"/>
      <c r="Z573" s="69" t="s">
        <v>519</v>
      </c>
      <c r="AA573" s="59" t="s">
        <v>373</v>
      </c>
      <c r="AB573" s="78" t="s">
        <v>308</v>
      </c>
      <c r="AC573" s="12" t="s">
        <v>358</v>
      </c>
      <c r="AD573" s="15" t="s">
        <v>368</v>
      </c>
      <c r="AE573" s="84">
        <v>1</v>
      </c>
      <c r="AF573" s="84"/>
      <c r="AG573" s="84"/>
      <c r="AH573" s="84"/>
      <c r="AI573" s="84"/>
      <c r="AJ573" s="84"/>
      <c r="AK573" s="84"/>
      <c r="AL573" s="84"/>
      <c r="AM573" s="85"/>
    </row>
    <row r="574" spans="1:39" ht="12" customHeight="1">
      <c r="A574" s="10">
        <v>563</v>
      </c>
      <c r="B574" s="98" t="s">
        <v>82</v>
      </c>
      <c r="C574" s="98" t="s">
        <v>82</v>
      </c>
      <c r="D574" s="11" t="s">
        <v>51</v>
      </c>
      <c r="E574" s="11" t="s">
        <v>303</v>
      </c>
      <c r="F574" s="12" t="s">
        <v>48</v>
      </c>
      <c r="G574" s="12" t="s">
        <v>310</v>
      </c>
      <c r="H574" s="12" t="s">
        <v>306</v>
      </c>
      <c r="I574" s="11" t="s">
        <v>504</v>
      </c>
      <c r="J574" s="11" t="str">
        <f>"12-16h"</f>
        <v>12-16h</v>
      </c>
      <c r="K574" s="12" t="s">
        <v>513</v>
      </c>
      <c r="L574" s="69" t="s">
        <v>518</v>
      </c>
      <c r="M574" s="59" t="s">
        <v>373</v>
      </c>
      <c r="N574" s="78" t="s">
        <v>308</v>
      </c>
      <c r="O574" s="12" t="s">
        <v>358</v>
      </c>
      <c r="P574" s="15" t="s">
        <v>368</v>
      </c>
      <c r="Q574" s="92"/>
      <c r="R574" s="93"/>
      <c r="S574" s="93"/>
      <c r="T574" s="93"/>
      <c r="U574" s="93"/>
      <c r="V574" s="93"/>
      <c r="W574" s="93">
        <v>1</v>
      </c>
      <c r="X574" s="93"/>
      <c r="Y574" s="75"/>
      <c r="Z574" s="69" t="s">
        <v>518</v>
      </c>
      <c r="AA574" s="59" t="s">
        <v>373</v>
      </c>
      <c r="AB574" s="78" t="s">
        <v>308</v>
      </c>
      <c r="AC574" s="12" t="s">
        <v>358</v>
      </c>
      <c r="AD574" s="15" t="s">
        <v>368</v>
      </c>
      <c r="AE574" s="84">
        <v>1</v>
      </c>
      <c r="AF574" s="84"/>
      <c r="AG574" s="84"/>
      <c r="AH574" s="84"/>
      <c r="AI574" s="84"/>
      <c r="AJ574" s="84"/>
      <c r="AK574" s="84"/>
      <c r="AL574" s="84"/>
      <c r="AM574" s="85"/>
    </row>
    <row r="575" spans="1:39" ht="12" customHeight="1">
      <c r="A575" s="10">
        <v>564</v>
      </c>
      <c r="B575" s="98" t="s">
        <v>282</v>
      </c>
      <c r="C575" s="98" t="s">
        <v>281</v>
      </c>
      <c r="D575" s="11" t="s">
        <v>52</v>
      </c>
      <c r="E575" s="11" t="s">
        <v>304</v>
      </c>
      <c r="F575" s="12" t="s">
        <v>48</v>
      </c>
      <c r="G575" s="11" t="s">
        <v>511</v>
      </c>
      <c r="H575" s="12" t="s">
        <v>306</v>
      </c>
      <c r="I575" s="11" t="s">
        <v>507</v>
      </c>
      <c r="J575" s="12" t="str">
        <f>"≥17h"</f>
        <v>≥17h</v>
      </c>
      <c r="K575" s="12" t="s">
        <v>513</v>
      </c>
      <c r="L575" s="69" t="s">
        <v>519</v>
      </c>
      <c r="M575" s="59" t="s">
        <v>373</v>
      </c>
      <c r="N575" s="78" t="s">
        <v>308</v>
      </c>
      <c r="O575" s="12" t="s">
        <v>358</v>
      </c>
      <c r="P575" s="15" t="s">
        <v>368</v>
      </c>
      <c r="Q575" s="92"/>
      <c r="R575" s="93"/>
      <c r="S575" s="93"/>
      <c r="T575" s="93">
        <v>1</v>
      </c>
      <c r="U575" s="93"/>
      <c r="V575" s="93"/>
      <c r="W575" s="93">
        <v>1</v>
      </c>
      <c r="X575" s="93"/>
      <c r="Y575" s="75"/>
      <c r="Z575" s="69" t="s">
        <v>519</v>
      </c>
      <c r="AA575" s="59" t="s">
        <v>373</v>
      </c>
      <c r="AB575" s="78" t="s">
        <v>308</v>
      </c>
      <c r="AC575" s="12" t="s">
        <v>358</v>
      </c>
      <c r="AD575" s="15" t="s">
        <v>368</v>
      </c>
      <c r="AE575" s="84">
        <v>1</v>
      </c>
      <c r="AF575" s="84"/>
      <c r="AG575" s="84"/>
      <c r="AH575" s="84"/>
      <c r="AI575" s="84"/>
      <c r="AJ575" s="84"/>
      <c r="AK575" s="84"/>
      <c r="AL575" s="84"/>
      <c r="AM575" s="85"/>
    </row>
    <row r="576" spans="1:39" ht="12" customHeight="1">
      <c r="A576" s="10">
        <v>565</v>
      </c>
      <c r="B576" s="98" t="s">
        <v>278</v>
      </c>
      <c r="C576" s="98" t="s">
        <v>89</v>
      </c>
      <c r="D576" s="11" t="s">
        <v>52</v>
      </c>
      <c r="E576" s="11" t="s">
        <v>304</v>
      </c>
      <c r="F576" s="12" t="s">
        <v>49</v>
      </c>
      <c r="G576" s="11" t="s">
        <v>511</v>
      </c>
      <c r="H576" s="12" t="s">
        <v>307</v>
      </c>
      <c r="I576" s="11" t="s">
        <v>507</v>
      </c>
      <c r="J576" s="11" t="str">
        <f>"12-16h"</f>
        <v>12-16h</v>
      </c>
      <c r="K576" s="12" t="s">
        <v>512</v>
      </c>
      <c r="L576" s="69" t="s">
        <v>520</v>
      </c>
      <c r="M576" s="59" t="s">
        <v>373</v>
      </c>
      <c r="N576" s="78" t="s">
        <v>308</v>
      </c>
      <c r="O576" s="12" t="s">
        <v>358</v>
      </c>
      <c r="P576" s="15" t="s">
        <v>368</v>
      </c>
      <c r="Q576" s="92"/>
      <c r="R576" s="93"/>
      <c r="S576" s="93"/>
      <c r="T576" s="93">
        <v>1</v>
      </c>
      <c r="U576" s="93"/>
      <c r="V576" s="93"/>
      <c r="W576" s="93"/>
      <c r="X576" s="93"/>
      <c r="Y576" s="75"/>
      <c r="Z576" s="69" t="s">
        <v>520</v>
      </c>
      <c r="AA576" s="59" t="s">
        <v>373</v>
      </c>
      <c r="AB576" s="78" t="s">
        <v>308</v>
      </c>
      <c r="AC576" s="12" t="s">
        <v>358</v>
      </c>
      <c r="AD576" s="15" t="s">
        <v>368</v>
      </c>
      <c r="AE576" s="84"/>
      <c r="AF576" s="84">
        <v>1</v>
      </c>
      <c r="AG576" s="84"/>
      <c r="AH576" s="84"/>
      <c r="AI576" s="84"/>
      <c r="AJ576" s="84"/>
      <c r="AK576" s="84"/>
      <c r="AL576" s="84"/>
      <c r="AM576" s="85"/>
    </row>
    <row r="577" spans="1:39" ht="12" customHeight="1">
      <c r="A577" s="10">
        <v>566</v>
      </c>
      <c r="B577" s="98" t="s">
        <v>282</v>
      </c>
      <c r="C577" s="98" t="s">
        <v>281</v>
      </c>
      <c r="D577" s="11" t="s">
        <v>51</v>
      </c>
      <c r="E577" s="11" t="s">
        <v>303</v>
      </c>
      <c r="F577" s="12" t="s">
        <v>50</v>
      </c>
      <c r="G577" s="11" t="s">
        <v>511</v>
      </c>
      <c r="H577" s="12" t="s">
        <v>306</v>
      </c>
      <c r="I577" s="11" t="s">
        <v>507</v>
      </c>
      <c r="J577" s="12" t="str">
        <f>"≥17h"</f>
        <v>≥17h</v>
      </c>
      <c r="K577" s="12" t="s">
        <v>47</v>
      </c>
      <c r="L577" s="69" t="s">
        <v>519</v>
      </c>
      <c r="M577" s="59" t="s">
        <v>373</v>
      </c>
      <c r="N577" s="78" t="s">
        <v>308</v>
      </c>
      <c r="O577" s="12" t="s">
        <v>358</v>
      </c>
      <c r="P577" s="15" t="s">
        <v>368</v>
      </c>
      <c r="Q577" s="92"/>
      <c r="R577" s="93"/>
      <c r="S577" s="93"/>
      <c r="T577" s="93">
        <v>1</v>
      </c>
      <c r="U577" s="93"/>
      <c r="V577" s="93"/>
      <c r="W577" s="93">
        <v>1</v>
      </c>
      <c r="X577" s="93"/>
      <c r="Y577" s="75"/>
      <c r="Z577" s="69" t="s">
        <v>519</v>
      </c>
      <c r="AA577" s="59" t="s">
        <v>373</v>
      </c>
      <c r="AB577" s="78" t="s">
        <v>308</v>
      </c>
      <c r="AC577" s="12" t="s">
        <v>358</v>
      </c>
      <c r="AD577" s="15" t="s">
        <v>368</v>
      </c>
      <c r="AE577" s="84"/>
      <c r="AF577" s="84">
        <v>1</v>
      </c>
      <c r="AG577" s="84"/>
      <c r="AH577" s="84"/>
      <c r="AI577" s="84"/>
      <c r="AJ577" s="84"/>
      <c r="AK577" s="84"/>
      <c r="AL577" s="84"/>
      <c r="AM577" s="85"/>
    </row>
    <row r="578" spans="1:39" ht="12" customHeight="1">
      <c r="A578" s="10">
        <v>567</v>
      </c>
      <c r="B578" s="98" t="s">
        <v>229</v>
      </c>
      <c r="C578" s="98" t="s">
        <v>69</v>
      </c>
      <c r="D578" s="11" t="s">
        <v>52</v>
      </c>
      <c r="E578" s="11" t="s">
        <v>304</v>
      </c>
      <c r="F578" s="12" t="s">
        <v>49</v>
      </c>
      <c r="G578" s="11" t="s">
        <v>511</v>
      </c>
      <c r="H578" s="12" t="s">
        <v>308</v>
      </c>
      <c r="I578" s="103" t="s">
        <v>504</v>
      </c>
      <c r="J578" s="12" t="str">
        <f>"≥17h"</f>
        <v>≥17h</v>
      </c>
      <c r="K578" s="12" t="s">
        <v>512</v>
      </c>
      <c r="L578" s="69" t="s">
        <v>518</v>
      </c>
      <c r="M578" s="59" t="s">
        <v>371</v>
      </c>
      <c r="N578" s="78" t="s">
        <v>308</v>
      </c>
      <c r="O578" s="12" t="s">
        <v>358</v>
      </c>
      <c r="P578" s="15" t="s">
        <v>368</v>
      </c>
      <c r="Q578" s="92"/>
      <c r="R578" s="93"/>
      <c r="S578" s="93"/>
      <c r="T578" s="93">
        <v>1</v>
      </c>
      <c r="U578" s="93"/>
      <c r="V578" s="93"/>
      <c r="W578" s="93">
        <v>1</v>
      </c>
      <c r="X578" s="93">
        <v>1</v>
      </c>
      <c r="Y578" s="75"/>
      <c r="Z578" s="69" t="s">
        <v>518</v>
      </c>
      <c r="AA578" s="59" t="s">
        <v>371</v>
      </c>
      <c r="AB578" s="78" t="s">
        <v>308</v>
      </c>
      <c r="AC578" s="12" t="s">
        <v>358</v>
      </c>
      <c r="AD578" s="15" t="s">
        <v>368</v>
      </c>
      <c r="AE578" s="84"/>
      <c r="AF578" s="84"/>
      <c r="AG578" s="84">
        <v>1</v>
      </c>
      <c r="AH578" s="84"/>
      <c r="AI578" s="84"/>
      <c r="AJ578" s="84"/>
      <c r="AK578" s="84"/>
      <c r="AL578" s="84"/>
      <c r="AM578" s="85"/>
    </row>
    <row r="579" spans="1:39" ht="12" customHeight="1">
      <c r="A579" s="10">
        <v>568</v>
      </c>
      <c r="B579" s="98" t="s">
        <v>82</v>
      </c>
      <c r="C579" s="98" t="s">
        <v>82</v>
      </c>
      <c r="D579" s="11" t="s">
        <v>25</v>
      </c>
      <c r="E579" s="11" t="s">
        <v>303</v>
      </c>
      <c r="F579" s="12" t="s">
        <v>48</v>
      </c>
      <c r="G579" s="12" t="s">
        <v>310</v>
      </c>
      <c r="H579" s="12" t="s">
        <v>306</v>
      </c>
      <c r="I579" s="103" t="s">
        <v>504</v>
      </c>
      <c r="J579" s="11" t="str">
        <f>"12-16h"</f>
        <v>12-16h</v>
      </c>
      <c r="K579" s="12" t="s">
        <v>512</v>
      </c>
      <c r="L579" s="69" t="s">
        <v>518</v>
      </c>
      <c r="M579" s="59" t="s">
        <v>372</v>
      </c>
      <c r="N579" s="78" t="s">
        <v>308</v>
      </c>
      <c r="O579" s="12" t="s">
        <v>358</v>
      </c>
      <c r="P579" s="15" t="s">
        <v>368</v>
      </c>
      <c r="Q579" s="92"/>
      <c r="R579" s="93"/>
      <c r="S579" s="93"/>
      <c r="T579" s="93"/>
      <c r="U579" s="93"/>
      <c r="V579" s="93"/>
      <c r="W579" s="93">
        <v>1</v>
      </c>
      <c r="X579" s="93"/>
      <c r="Y579" s="75"/>
      <c r="Z579" s="69" t="s">
        <v>518</v>
      </c>
      <c r="AA579" s="59" t="s">
        <v>372</v>
      </c>
      <c r="AB579" s="78" t="s">
        <v>308</v>
      </c>
      <c r="AC579" s="12" t="s">
        <v>358</v>
      </c>
      <c r="AD579" s="15" t="s">
        <v>368</v>
      </c>
      <c r="AE579" s="84">
        <v>1</v>
      </c>
      <c r="AF579" s="84"/>
      <c r="AG579" s="84"/>
      <c r="AH579" s="84"/>
      <c r="AI579" s="84"/>
      <c r="AJ579" s="84"/>
      <c r="AK579" s="84"/>
      <c r="AL579" s="84"/>
      <c r="AM579" s="85"/>
    </row>
    <row r="580" spans="1:39" ht="12" customHeight="1">
      <c r="A580" s="10">
        <v>569</v>
      </c>
      <c r="B580" s="98" t="s">
        <v>274</v>
      </c>
      <c r="C580" s="98" t="s">
        <v>89</v>
      </c>
      <c r="D580" s="11" t="s">
        <v>52</v>
      </c>
      <c r="E580" s="11" t="s">
        <v>303</v>
      </c>
      <c r="F580" s="12" t="s">
        <v>49</v>
      </c>
      <c r="G580" s="11" t="s">
        <v>511</v>
      </c>
      <c r="H580" s="12" t="s">
        <v>308</v>
      </c>
      <c r="I580" s="11" t="s">
        <v>504</v>
      </c>
      <c r="J580" s="12" t="str">
        <f>"≥17h"</f>
        <v>≥17h</v>
      </c>
      <c r="K580" s="12" t="s">
        <v>512</v>
      </c>
      <c r="L580" s="69" t="s">
        <v>520</v>
      </c>
      <c r="M580" s="59" t="s">
        <v>373</v>
      </c>
      <c r="N580" s="78" t="s">
        <v>308</v>
      </c>
      <c r="O580" s="12" t="s">
        <v>358</v>
      </c>
      <c r="P580" s="15" t="s">
        <v>368</v>
      </c>
      <c r="Q580" s="92"/>
      <c r="R580" s="93"/>
      <c r="S580" s="93"/>
      <c r="T580" s="93">
        <v>1</v>
      </c>
      <c r="U580" s="93"/>
      <c r="V580" s="93"/>
      <c r="W580" s="93"/>
      <c r="X580" s="93"/>
      <c r="Y580" s="75">
        <v>1</v>
      </c>
      <c r="Z580" s="69" t="s">
        <v>520</v>
      </c>
      <c r="AA580" s="59" t="s">
        <v>373</v>
      </c>
      <c r="AB580" s="78" t="s">
        <v>308</v>
      </c>
      <c r="AC580" s="12" t="s">
        <v>358</v>
      </c>
      <c r="AD580" s="15" t="s">
        <v>368</v>
      </c>
      <c r="AE580" s="84">
        <v>1</v>
      </c>
      <c r="AF580" s="84"/>
      <c r="AG580" s="84"/>
      <c r="AH580" s="84"/>
      <c r="AI580" s="84"/>
      <c r="AJ580" s="84"/>
      <c r="AK580" s="84"/>
      <c r="AL580" s="84"/>
      <c r="AM580" s="85"/>
    </row>
    <row r="581" spans="1:39" ht="12" customHeight="1">
      <c r="A581" s="10">
        <v>570</v>
      </c>
      <c r="B581" s="98" t="s">
        <v>282</v>
      </c>
      <c r="C581" s="98" t="s">
        <v>281</v>
      </c>
      <c r="D581" s="11" t="s">
        <v>52</v>
      </c>
      <c r="E581" s="11" t="s">
        <v>304</v>
      </c>
      <c r="F581" s="12" t="s">
        <v>49</v>
      </c>
      <c r="G581" s="11" t="s">
        <v>511</v>
      </c>
      <c r="H581" s="12" t="s">
        <v>306</v>
      </c>
      <c r="I581" s="11" t="s">
        <v>504</v>
      </c>
      <c r="J581" s="12" t="str">
        <f>"≥17h"</f>
        <v>≥17h</v>
      </c>
      <c r="K581" s="12" t="s">
        <v>47</v>
      </c>
      <c r="L581" s="69" t="s">
        <v>519</v>
      </c>
      <c r="M581" s="59" t="s">
        <v>373</v>
      </c>
      <c r="N581" s="78" t="s">
        <v>308</v>
      </c>
      <c r="O581" s="12" t="s">
        <v>358</v>
      </c>
      <c r="P581" s="15" t="s">
        <v>368</v>
      </c>
      <c r="Q581" s="92"/>
      <c r="R581" s="93"/>
      <c r="S581" s="93"/>
      <c r="T581" s="93">
        <v>1</v>
      </c>
      <c r="U581" s="93"/>
      <c r="V581" s="93"/>
      <c r="W581" s="93"/>
      <c r="X581" s="93"/>
      <c r="Y581" s="75"/>
      <c r="Z581" s="69" t="s">
        <v>519</v>
      </c>
      <c r="AA581" s="59" t="s">
        <v>373</v>
      </c>
      <c r="AB581" s="78" t="s">
        <v>308</v>
      </c>
      <c r="AC581" s="12" t="s">
        <v>358</v>
      </c>
      <c r="AD581" s="15" t="s">
        <v>368</v>
      </c>
      <c r="AE581" s="84">
        <v>1</v>
      </c>
      <c r="AF581" s="84"/>
      <c r="AG581" s="84"/>
      <c r="AH581" s="84"/>
      <c r="AI581" s="84"/>
      <c r="AJ581" s="84"/>
      <c r="AK581" s="84"/>
      <c r="AL581" s="84"/>
      <c r="AM581" s="85"/>
    </row>
    <row r="582" spans="1:39" ht="12" customHeight="1">
      <c r="A582" s="10">
        <v>571</v>
      </c>
      <c r="B582" s="98" t="s">
        <v>82</v>
      </c>
      <c r="C582" s="98" t="s">
        <v>82</v>
      </c>
      <c r="D582" s="11" t="s">
        <v>52</v>
      </c>
      <c r="E582" s="11" t="s">
        <v>303</v>
      </c>
      <c r="F582" s="12" t="s">
        <v>50</v>
      </c>
      <c r="G582" s="12" t="s">
        <v>310</v>
      </c>
      <c r="H582" s="12" t="s">
        <v>306</v>
      </c>
      <c r="I582" s="11" t="s">
        <v>504</v>
      </c>
      <c r="J582" s="11" t="str">
        <f>"12-16h"</f>
        <v>12-16h</v>
      </c>
      <c r="K582" s="12" t="s">
        <v>512</v>
      </c>
      <c r="L582" s="69" t="s">
        <v>518</v>
      </c>
      <c r="M582" s="59" t="s">
        <v>373</v>
      </c>
      <c r="N582" s="78" t="s">
        <v>308</v>
      </c>
      <c r="O582" s="12" t="s">
        <v>358</v>
      </c>
      <c r="P582" s="15" t="s">
        <v>368</v>
      </c>
      <c r="Q582" s="92"/>
      <c r="R582" s="93"/>
      <c r="S582" s="93"/>
      <c r="T582" s="93"/>
      <c r="U582" s="93"/>
      <c r="V582" s="93"/>
      <c r="W582" s="93">
        <v>1</v>
      </c>
      <c r="X582" s="93"/>
      <c r="Y582" s="75"/>
      <c r="Z582" s="69" t="s">
        <v>518</v>
      </c>
      <c r="AA582" s="59" t="s">
        <v>373</v>
      </c>
      <c r="AB582" s="78" t="s">
        <v>308</v>
      </c>
      <c r="AC582" s="12" t="s">
        <v>358</v>
      </c>
      <c r="AD582" s="15" t="s">
        <v>368</v>
      </c>
      <c r="AE582" s="84">
        <v>1</v>
      </c>
      <c r="AF582" s="84"/>
      <c r="AG582" s="84"/>
      <c r="AH582" s="84"/>
      <c r="AI582" s="84"/>
      <c r="AJ582" s="84"/>
      <c r="AK582" s="84"/>
      <c r="AL582" s="84"/>
      <c r="AM582" s="85"/>
    </row>
    <row r="583" spans="1:39" ht="12" customHeight="1">
      <c r="A583" s="10">
        <v>572</v>
      </c>
      <c r="B583" s="98" t="s">
        <v>229</v>
      </c>
      <c r="C583" s="98" t="s">
        <v>69</v>
      </c>
      <c r="D583" s="11" t="s">
        <v>51</v>
      </c>
      <c r="E583" s="11" t="s">
        <v>304</v>
      </c>
      <c r="F583" s="12" t="s">
        <v>50</v>
      </c>
      <c r="G583" s="11" t="s">
        <v>511</v>
      </c>
      <c r="H583" s="12" t="s">
        <v>306</v>
      </c>
      <c r="I583" s="11" t="s">
        <v>504</v>
      </c>
      <c r="J583" s="12" t="str">
        <f>"≥17h"</f>
        <v>≥17h</v>
      </c>
      <c r="K583" s="12" t="s">
        <v>47</v>
      </c>
      <c r="L583" s="69" t="s">
        <v>518</v>
      </c>
      <c r="M583" s="59" t="s">
        <v>372</v>
      </c>
      <c r="N583" s="78" t="s">
        <v>308</v>
      </c>
      <c r="O583" s="12" t="s">
        <v>358</v>
      </c>
      <c r="P583" s="15" t="s">
        <v>368</v>
      </c>
      <c r="Q583" s="92"/>
      <c r="R583" s="93"/>
      <c r="S583" s="93"/>
      <c r="T583" s="93">
        <v>1</v>
      </c>
      <c r="U583" s="93"/>
      <c r="V583" s="93"/>
      <c r="W583" s="93">
        <v>1</v>
      </c>
      <c r="X583" s="93">
        <v>1</v>
      </c>
      <c r="Y583" s="75"/>
      <c r="Z583" s="69" t="s">
        <v>518</v>
      </c>
      <c r="AA583" s="59" t="s">
        <v>372</v>
      </c>
      <c r="AB583" s="78" t="s">
        <v>308</v>
      </c>
      <c r="AC583" s="12" t="s">
        <v>358</v>
      </c>
      <c r="AD583" s="15" t="s">
        <v>368</v>
      </c>
      <c r="AE583" s="84"/>
      <c r="AF583" s="84">
        <v>1</v>
      </c>
      <c r="AG583" s="84"/>
      <c r="AH583" s="84"/>
      <c r="AI583" s="84"/>
      <c r="AJ583" s="84"/>
      <c r="AK583" s="84"/>
      <c r="AL583" s="84"/>
      <c r="AM583" s="85"/>
    </row>
    <row r="584" spans="1:39" ht="12" customHeight="1">
      <c r="A584" s="10">
        <v>573</v>
      </c>
      <c r="B584" s="98" t="s">
        <v>275</v>
      </c>
      <c r="C584" s="98" t="s">
        <v>89</v>
      </c>
      <c r="D584" s="11" t="s">
        <v>52</v>
      </c>
      <c r="E584" s="11" t="s">
        <v>304</v>
      </c>
      <c r="F584" s="12" t="s">
        <v>49</v>
      </c>
      <c r="G584" s="11" t="s">
        <v>511</v>
      </c>
      <c r="H584" s="12" t="s">
        <v>308</v>
      </c>
      <c r="I584" s="11" t="s">
        <v>507</v>
      </c>
      <c r="J584" s="11" t="str">
        <f>"12-16h"</f>
        <v>12-16h</v>
      </c>
      <c r="K584" s="12" t="s">
        <v>512</v>
      </c>
      <c r="L584" s="69" t="s">
        <v>520</v>
      </c>
      <c r="M584" s="59" t="s">
        <v>371</v>
      </c>
      <c r="N584" s="78" t="s">
        <v>308</v>
      </c>
      <c r="O584" s="12" t="s">
        <v>358</v>
      </c>
      <c r="P584" s="15" t="s">
        <v>368</v>
      </c>
      <c r="Q584" s="92"/>
      <c r="R584" s="93"/>
      <c r="S584" s="93"/>
      <c r="T584" s="93">
        <v>1</v>
      </c>
      <c r="U584" s="93"/>
      <c r="V584" s="93"/>
      <c r="W584" s="93">
        <v>1</v>
      </c>
      <c r="X584" s="93"/>
      <c r="Y584" s="75"/>
      <c r="Z584" s="69" t="s">
        <v>520</v>
      </c>
      <c r="AA584" s="59" t="s">
        <v>371</v>
      </c>
      <c r="AB584" s="78" t="s">
        <v>308</v>
      </c>
      <c r="AC584" s="12" t="s">
        <v>358</v>
      </c>
      <c r="AD584" s="15" t="s">
        <v>368</v>
      </c>
      <c r="AE584" s="84"/>
      <c r="AF584" s="84"/>
      <c r="AG584" s="84"/>
      <c r="AH584" s="84">
        <v>1</v>
      </c>
      <c r="AI584" s="84"/>
      <c r="AJ584" s="84"/>
      <c r="AK584" s="84"/>
      <c r="AL584" s="84"/>
      <c r="AM584" s="85"/>
    </row>
    <row r="585" spans="1:39" ht="12" customHeight="1">
      <c r="A585" s="10">
        <v>574</v>
      </c>
      <c r="B585" s="98" t="s">
        <v>282</v>
      </c>
      <c r="C585" s="98" t="s">
        <v>281</v>
      </c>
      <c r="D585" s="11" t="s">
        <v>51</v>
      </c>
      <c r="E585" s="11" t="s">
        <v>304</v>
      </c>
      <c r="F585" s="12" t="s">
        <v>50</v>
      </c>
      <c r="G585" s="11" t="s">
        <v>511</v>
      </c>
      <c r="H585" s="12" t="s">
        <v>306</v>
      </c>
      <c r="I585" s="11" t="s">
        <v>507</v>
      </c>
      <c r="J585" s="12" t="str">
        <f>"≥17h"</f>
        <v>≥17h</v>
      </c>
      <c r="K585" s="12" t="s">
        <v>512</v>
      </c>
      <c r="L585" s="69" t="s">
        <v>519</v>
      </c>
      <c r="M585" s="59" t="s">
        <v>373</v>
      </c>
      <c r="N585" s="78" t="s">
        <v>308</v>
      </c>
      <c r="O585" s="12" t="s">
        <v>358</v>
      </c>
      <c r="P585" s="15" t="s">
        <v>368</v>
      </c>
      <c r="Q585" s="92"/>
      <c r="R585" s="93"/>
      <c r="S585" s="93">
        <v>1</v>
      </c>
      <c r="T585" s="93"/>
      <c r="U585" s="93"/>
      <c r="V585" s="93"/>
      <c r="W585" s="93">
        <v>1</v>
      </c>
      <c r="X585" s="93"/>
      <c r="Y585" s="75"/>
      <c r="Z585" s="69" t="s">
        <v>519</v>
      </c>
      <c r="AA585" s="59" t="s">
        <v>373</v>
      </c>
      <c r="AB585" s="78" t="s">
        <v>308</v>
      </c>
      <c r="AC585" s="12" t="s">
        <v>358</v>
      </c>
      <c r="AD585" s="15" t="s">
        <v>368</v>
      </c>
      <c r="AE585" s="84"/>
      <c r="AF585" s="84">
        <v>1</v>
      </c>
      <c r="AG585" s="84"/>
      <c r="AH585" s="84"/>
      <c r="AI585" s="84"/>
      <c r="AJ585" s="84"/>
      <c r="AK585" s="84"/>
      <c r="AL585" s="84"/>
      <c r="AM585" s="85"/>
    </row>
    <row r="586" spans="1:39" ht="12" customHeight="1">
      <c r="A586" s="10">
        <v>575</v>
      </c>
      <c r="B586" s="98" t="s">
        <v>229</v>
      </c>
      <c r="C586" s="98" t="s">
        <v>69</v>
      </c>
      <c r="D586" s="11" t="s">
        <v>25</v>
      </c>
      <c r="E586" s="11" t="s">
        <v>304</v>
      </c>
      <c r="F586" s="12" t="s">
        <v>49</v>
      </c>
      <c r="G586" s="11" t="s">
        <v>511</v>
      </c>
      <c r="H586" s="12" t="s">
        <v>306</v>
      </c>
      <c r="I586" s="11" t="s">
        <v>504</v>
      </c>
      <c r="J586" s="12" t="str">
        <f>"≥17h"</f>
        <v>≥17h</v>
      </c>
      <c r="K586" s="12" t="s">
        <v>47</v>
      </c>
      <c r="L586" s="69" t="s">
        <v>518</v>
      </c>
      <c r="M586" s="59" t="s">
        <v>372</v>
      </c>
      <c r="N586" s="78" t="s">
        <v>308</v>
      </c>
      <c r="O586" s="12" t="s">
        <v>358</v>
      </c>
      <c r="P586" s="15" t="s">
        <v>368</v>
      </c>
      <c r="Q586" s="92"/>
      <c r="R586" s="93"/>
      <c r="S586" s="93"/>
      <c r="T586" s="93">
        <v>1</v>
      </c>
      <c r="U586" s="93"/>
      <c r="V586" s="93"/>
      <c r="W586" s="93">
        <v>1</v>
      </c>
      <c r="X586" s="93">
        <v>1</v>
      </c>
      <c r="Y586" s="75"/>
      <c r="Z586" s="69" t="s">
        <v>518</v>
      </c>
      <c r="AA586" s="59" t="s">
        <v>372</v>
      </c>
      <c r="AB586" s="78" t="s">
        <v>308</v>
      </c>
      <c r="AC586" s="12" t="s">
        <v>358</v>
      </c>
      <c r="AD586" s="15" t="s">
        <v>368</v>
      </c>
      <c r="AE586" s="84"/>
      <c r="AF586" s="84">
        <v>1</v>
      </c>
      <c r="AG586" s="84"/>
      <c r="AH586" s="84"/>
      <c r="AI586" s="84"/>
      <c r="AJ586" s="84"/>
      <c r="AK586" s="84"/>
      <c r="AL586" s="84"/>
      <c r="AM586" s="85"/>
    </row>
    <row r="587" spans="1:39" ht="12" customHeight="1">
      <c r="A587" s="10">
        <v>576</v>
      </c>
      <c r="B587" s="98" t="s">
        <v>82</v>
      </c>
      <c r="C587" s="98" t="s">
        <v>82</v>
      </c>
      <c r="D587" s="11" t="s">
        <v>52</v>
      </c>
      <c r="E587" s="11" t="s">
        <v>304</v>
      </c>
      <c r="F587" s="12" t="s">
        <v>49</v>
      </c>
      <c r="G587" s="12" t="s">
        <v>310</v>
      </c>
      <c r="H587" s="12" t="s">
        <v>306</v>
      </c>
      <c r="I587" s="11" t="s">
        <v>504</v>
      </c>
      <c r="J587" s="11" t="str">
        <f>"12-16h"</f>
        <v>12-16h</v>
      </c>
      <c r="K587" s="12" t="s">
        <v>512</v>
      </c>
      <c r="L587" s="69" t="s">
        <v>518</v>
      </c>
      <c r="M587" s="59" t="s">
        <v>373</v>
      </c>
      <c r="N587" s="78" t="s">
        <v>308</v>
      </c>
      <c r="O587" s="12" t="s">
        <v>358</v>
      </c>
      <c r="P587" s="15" t="s">
        <v>368</v>
      </c>
      <c r="Q587" s="92"/>
      <c r="R587" s="93"/>
      <c r="S587" s="93"/>
      <c r="T587" s="93"/>
      <c r="U587" s="93"/>
      <c r="V587" s="93"/>
      <c r="W587" s="93">
        <v>1</v>
      </c>
      <c r="X587" s="93"/>
      <c r="Y587" s="75"/>
      <c r="Z587" s="69" t="s">
        <v>518</v>
      </c>
      <c r="AA587" s="59" t="s">
        <v>373</v>
      </c>
      <c r="AB587" s="78" t="s">
        <v>308</v>
      </c>
      <c r="AC587" s="12" t="s">
        <v>358</v>
      </c>
      <c r="AD587" s="15" t="s">
        <v>368</v>
      </c>
      <c r="AE587" s="84">
        <v>1</v>
      </c>
      <c r="AF587" s="84"/>
      <c r="AG587" s="84"/>
      <c r="AH587" s="84"/>
      <c r="AI587" s="84"/>
      <c r="AJ587" s="84"/>
      <c r="AK587" s="84"/>
      <c r="AL587" s="84"/>
      <c r="AM587" s="85"/>
    </row>
    <row r="588" spans="1:39" ht="12" customHeight="1">
      <c r="A588" s="10">
        <v>577</v>
      </c>
      <c r="B588" s="98" t="s">
        <v>275</v>
      </c>
      <c r="C588" s="98" t="s">
        <v>89</v>
      </c>
      <c r="D588" s="11" t="s">
        <v>52</v>
      </c>
      <c r="E588" s="11" t="s">
        <v>304</v>
      </c>
      <c r="F588" s="12" t="s">
        <v>50</v>
      </c>
      <c r="G588" s="11" t="s">
        <v>511</v>
      </c>
      <c r="H588" s="12" t="s">
        <v>306</v>
      </c>
      <c r="I588" s="11" t="s">
        <v>504</v>
      </c>
      <c r="J588" s="12" t="str">
        <f>"≥17h"</f>
        <v>≥17h</v>
      </c>
      <c r="K588" s="12" t="s">
        <v>47</v>
      </c>
      <c r="L588" s="69" t="s">
        <v>520</v>
      </c>
      <c r="M588" s="59" t="s">
        <v>372</v>
      </c>
      <c r="N588" s="78" t="s">
        <v>308</v>
      </c>
      <c r="O588" s="12" t="s">
        <v>358</v>
      </c>
      <c r="P588" s="15" t="s">
        <v>368</v>
      </c>
      <c r="Q588" s="92"/>
      <c r="R588" s="93"/>
      <c r="S588" s="93">
        <v>1</v>
      </c>
      <c r="T588" s="93">
        <v>1</v>
      </c>
      <c r="U588" s="93"/>
      <c r="V588" s="93"/>
      <c r="W588" s="93"/>
      <c r="X588" s="93">
        <v>1</v>
      </c>
      <c r="Y588" s="75"/>
      <c r="Z588" s="69" t="s">
        <v>520</v>
      </c>
      <c r="AA588" s="59" t="s">
        <v>372</v>
      </c>
      <c r="AB588" s="78" t="s">
        <v>308</v>
      </c>
      <c r="AC588" s="12" t="s">
        <v>358</v>
      </c>
      <c r="AD588" s="15" t="s">
        <v>368</v>
      </c>
      <c r="AE588" s="84"/>
      <c r="AF588" s="84">
        <v>1</v>
      </c>
      <c r="AG588" s="84"/>
      <c r="AH588" s="84"/>
      <c r="AI588" s="84"/>
      <c r="AJ588" s="84"/>
      <c r="AK588" s="84"/>
      <c r="AL588" s="84"/>
      <c r="AM588" s="85"/>
    </row>
    <row r="589" spans="1:39" ht="12" customHeight="1">
      <c r="A589" s="10">
        <v>578</v>
      </c>
      <c r="B589" s="98" t="s">
        <v>282</v>
      </c>
      <c r="C589" s="98" t="s">
        <v>281</v>
      </c>
      <c r="D589" s="11" t="s">
        <v>52</v>
      </c>
      <c r="E589" s="11" t="s">
        <v>304</v>
      </c>
      <c r="F589" s="12" t="s">
        <v>49</v>
      </c>
      <c r="G589" s="11" t="s">
        <v>511</v>
      </c>
      <c r="H589" s="12" t="s">
        <v>307</v>
      </c>
      <c r="I589" s="11" t="s">
        <v>504</v>
      </c>
      <c r="J589" s="12" t="str">
        <f>"≥17h"</f>
        <v>≥17h</v>
      </c>
      <c r="K589" s="12" t="s">
        <v>512</v>
      </c>
      <c r="L589" s="69" t="s">
        <v>519</v>
      </c>
      <c r="M589" s="59" t="s">
        <v>371</v>
      </c>
      <c r="N589" s="78" t="s">
        <v>308</v>
      </c>
      <c r="O589" s="12" t="s">
        <v>358</v>
      </c>
      <c r="P589" s="15" t="s">
        <v>368</v>
      </c>
      <c r="Q589" s="92"/>
      <c r="R589" s="93"/>
      <c r="S589" s="93"/>
      <c r="T589" s="93"/>
      <c r="U589" s="93"/>
      <c r="V589" s="93"/>
      <c r="W589" s="93">
        <v>1</v>
      </c>
      <c r="X589" s="93">
        <v>1</v>
      </c>
      <c r="Y589" s="75"/>
      <c r="Z589" s="69" t="s">
        <v>519</v>
      </c>
      <c r="AA589" s="59" t="s">
        <v>371</v>
      </c>
      <c r="AB589" s="78" t="s">
        <v>308</v>
      </c>
      <c r="AC589" s="12" t="s">
        <v>358</v>
      </c>
      <c r="AD589" s="15" t="s">
        <v>368</v>
      </c>
      <c r="AE589" s="84">
        <v>1</v>
      </c>
      <c r="AF589" s="84"/>
      <c r="AG589" s="84"/>
      <c r="AH589" s="84"/>
      <c r="AI589" s="84"/>
      <c r="AJ589" s="84"/>
      <c r="AK589" s="84"/>
      <c r="AL589" s="84"/>
      <c r="AM589" s="85"/>
    </row>
    <row r="590" spans="1:39" ht="12" customHeight="1">
      <c r="A590" s="10">
        <v>579</v>
      </c>
      <c r="B590" s="98" t="s">
        <v>229</v>
      </c>
      <c r="C590" s="98" t="s">
        <v>69</v>
      </c>
      <c r="D590" s="11" t="s">
        <v>52</v>
      </c>
      <c r="E590" s="11" t="s">
        <v>304</v>
      </c>
      <c r="F590" s="12" t="s">
        <v>49</v>
      </c>
      <c r="G590" s="11" t="s">
        <v>511</v>
      </c>
      <c r="H590" s="12" t="s">
        <v>308</v>
      </c>
      <c r="I590" s="103" t="s">
        <v>504</v>
      </c>
      <c r="J590" s="12" t="str">
        <f>"≥17h"</f>
        <v>≥17h</v>
      </c>
      <c r="K590" s="12" t="s">
        <v>512</v>
      </c>
      <c r="L590" s="69" t="s">
        <v>518</v>
      </c>
      <c r="M590" s="59" t="s">
        <v>372</v>
      </c>
      <c r="N590" s="78" t="s">
        <v>308</v>
      </c>
      <c r="O590" s="12" t="s">
        <v>358</v>
      </c>
      <c r="P590" s="15" t="s">
        <v>368</v>
      </c>
      <c r="Q590" s="92"/>
      <c r="R590" s="93"/>
      <c r="S590" s="93"/>
      <c r="T590" s="93">
        <v>1</v>
      </c>
      <c r="U590" s="93"/>
      <c r="V590" s="93"/>
      <c r="W590" s="93">
        <v>1</v>
      </c>
      <c r="X590" s="93">
        <v>1</v>
      </c>
      <c r="Y590" s="75">
        <v>1</v>
      </c>
      <c r="Z590" s="69" t="s">
        <v>518</v>
      </c>
      <c r="AA590" s="59" t="s">
        <v>372</v>
      </c>
      <c r="AB590" s="78" t="s">
        <v>308</v>
      </c>
      <c r="AC590" s="12" t="s">
        <v>358</v>
      </c>
      <c r="AD590" s="15" t="s">
        <v>368</v>
      </c>
      <c r="AE590" s="84"/>
      <c r="AF590" s="84"/>
      <c r="AG590" s="84">
        <v>1</v>
      </c>
      <c r="AH590" s="84"/>
      <c r="AI590" s="84">
        <v>1</v>
      </c>
      <c r="AJ590" s="84"/>
      <c r="AK590" s="84"/>
      <c r="AL590" s="84"/>
      <c r="AM590" s="85"/>
    </row>
    <row r="591" spans="1:39" ht="12" customHeight="1">
      <c r="A591" s="10">
        <v>580</v>
      </c>
      <c r="B591" s="98" t="s">
        <v>82</v>
      </c>
      <c r="C591" s="98" t="s">
        <v>82</v>
      </c>
      <c r="D591" s="11" t="s">
        <v>52</v>
      </c>
      <c r="E591" s="11" t="s">
        <v>303</v>
      </c>
      <c r="F591" s="12" t="s">
        <v>48</v>
      </c>
      <c r="G591" s="12" t="s">
        <v>310</v>
      </c>
      <c r="H591" s="12" t="s">
        <v>306</v>
      </c>
      <c r="I591" s="11" t="s">
        <v>504</v>
      </c>
      <c r="J591" s="11" t="str">
        <f>"12-16h"</f>
        <v>12-16h</v>
      </c>
      <c r="K591" s="12" t="s">
        <v>512</v>
      </c>
      <c r="L591" s="69" t="s">
        <v>518</v>
      </c>
      <c r="M591" s="59" t="s">
        <v>373</v>
      </c>
      <c r="N591" s="78" t="s">
        <v>308</v>
      </c>
      <c r="O591" s="12" t="s">
        <v>358</v>
      </c>
      <c r="P591" s="15" t="s">
        <v>368</v>
      </c>
      <c r="Q591" s="92"/>
      <c r="R591" s="93"/>
      <c r="S591" s="93"/>
      <c r="T591" s="93"/>
      <c r="U591" s="93"/>
      <c r="V591" s="93"/>
      <c r="W591" s="93">
        <v>1</v>
      </c>
      <c r="X591" s="93"/>
      <c r="Y591" s="75"/>
      <c r="Z591" s="69" t="s">
        <v>518</v>
      </c>
      <c r="AA591" s="59" t="s">
        <v>373</v>
      </c>
      <c r="AB591" s="78" t="s">
        <v>308</v>
      </c>
      <c r="AC591" s="12" t="s">
        <v>358</v>
      </c>
      <c r="AD591" s="15" t="s">
        <v>368</v>
      </c>
      <c r="AE591" s="84">
        <v>1</v>
      </c>
      <c r="AF591" s="84"/>
      <c r="AG591" s="84"/>
      <c r="AH591" s="84"/>
      <c r="AI591" s="84"/>
      <c r="AJ591" s="84"/>
      <c r="AK591" s="84"/>
      <c r="AL591" s="84"/>
      <c r="AM591" s="85"/>
    </row>
    <row r="592" spans="1:39" ht="12" customHeight="1">
      <c r="A592" s="10">
        <v>581</v>
      </c>
      <c r="B592" s="98" t="s">
        <v>274</v>
      </c>
      <c r="C592" s="98" t="s">
        <v>89</v>
      </c>
      <c r="D592" s="11" t="s">
        <v>52</v>
      </c>
      <c r="E592" s="11" t="s">
        <v>304</v>
      </c>
      <c r="F592" s="12" t="s">
        <v>49</v>
      </c>
      <c r="G592" s="11" t="s">
        <v>511</v>
      </c>
      <c r="H592" s="12" t="s">
        <v>306</v>
      </c>
      <c r="I592" s="12" t="s">
        <v>505</v>
      </c>
      <c r="J592" s="12" t="str">
        <f>"≥17h"</f>
        <v>≥17h</v>
      </c>
      <c r="K592" s="12" t="s">
        <v>47</v>
      </c>
      <c r="L592" s="69" t="s">
        <v>520</v>
      </c>
      <c r="M592" s="59" t="s">
        <v>373</v>
      </c>
      <c r="N592" s="78" t="s">
        <v>308</v>
      </c>
      <c r="O592" s="12" t="s">
        <v>358</v>
      </c>
      <c r="P592" s="15" t="s">
        <v>368</v>
      </c>
      <c r="Q592" s="92"/>
      <c r="R592" s="93"/>
      <c r="S592" s="93">
        <v>1</v>
      </c>
      <c r="T592" s="93">
        <v>1</v>
      </c>
      <c r="U592" s="93"/>
      <c r="V592" s="93"/>
      <c r="W592" s="93">
        <v>1</v>
      </c>
      <c r="X592" s="93"/>
      <c r="Y592" s="75"/>
      <c r="Z592" s="69" t="s">
        <v>520</v>
      </c>
      <c r="AA592" s="59" t="s">
        <v>373</v>
      </c>
      <c r="AB592" s="78" t="s">
        <v>308</v>
      </c>
      <c r="AC592" s="12" t="s">
        <v>358</v>
      </c>
      <c r="AD592" s="15" t="s">
        <v>368</v>
      </c>
      <c r="AE592" s="84">
        <v>1</v>
      </c>
      <c r="AF592" s="84"/>
      <c r="AG592" s="84"/>
      <c r="AH592" s="84"/>
      <c r="AI592" s="84"/>
      <c r="AJ592" s="84"/>
      <c r="AK592" s="84"/>
      <c r="AL592" s="84"/>
      <c r="AM592" s="85"/>
    </row>
    <row r="593" spans="1:39" ht="12" customHeight="1">
      <c r="A593" s="10">
        <v>582</v>
      </c>
      <c r="B593" s="98" t="s">
        <v>282</v>
      </c>
      <c r="C593" s="98" t="s">
        <v>281</v>
      </c>
      <c r="D593" s="11" t="s">
        <v>51</v>
      </c>
      <c r="E593" s="11" t="s">
        <v>304</v>
      </c>
      <c r="F593" s="12" t="s">
        <v>50</v>
      </c>
      <c r="G593" s="11" t="s">
        <v>511</v>
      </c>
      <c r="H593" s="12" t="s">
        <v>306</v>
      </c>
      <c r="I593" s="103" t="s">
        <v>504</v>
      </c>
      <c r="J593" s="12" t="str">
        <f>"≥17h"</f>
        <v>≥17h</v>
      </c>
      <c r="K593" s="12" t="s">
        <v>512</v>
      </c>
      <c r="L593" s="69" t="s">
        <v>519</v>
      </c>
      <c r="M593" s="59" t="s">
        <v>373</v>
      </c>
      <c r="N593" s="78" t="s">
        <v>308</v>
      </c>
      <c r="O593" s="12" t="s">
        <v>358</v>
      </c>
      <c r="P593" s="15" t="s">
        <v>368</v>
      </c>
      <c r="Q593" s="92"/>
      <c r="R593" s="93"/>
      <c r="S593" s="93">
        <v>1</v>
      </c>
      <c r="T593" s="93">
        <v>1</v>
      </c>
      <c r="U593" s="93"/>
      <c r="V593" s="93"/>
      <c r="W593" s="93">
        <v>1</v>
      </c>
      <c r="X593" s="93"/>
      <c r="Y593" s="75"/>
      <c r="Z593" s="69" t="s">
        <v>519</v>
      </c>
      <c r="AA593" s="59" t="s">
        <v>373</v>
      </c>
      <c r="AB593" s="78" t="s">
        <v>308</v>
      </c>
      <c r="AC593" s="12" t="s">
        <v>358</v>
      </c>
      <c r="AD593" s="15" t="s">
        <v>368</v>
      </c>
      <c r="AE593" s="84"/>
      <c r="AF593" s="84">
        <v>1</v>
      </c>
      <c r="AG593" s="84"/>
      <c r="AH593" s="84"/>
      <c r="AI593" s="84"/>
      <c r="AJ593" s="84"/>
      <c r="AK593" s="84"/>
      <c r="AL593" s="84"/>
      <c r="AM593" s="85"/>
    </row>
    <row r="594" spans="1:39" ht="12" customHeight="1">
      <c r="A594" s="10">
        <v>583</v>
      </c>
      <c r="B594" s="98" t="s">
        <v>280</v>
      </c>
      <c r="C594" s="98" t="s">
        <v>89</v>
      </c>
      <c r="D594" s="11" t="s">
        <v>51</v>
      </c>
      <c r="E594" s="11" t="s">
        <v>304</v>
      </c>
      <c r="F594" s="12" t="s">
        <v>49</v>
      </c>
      <c r="G594" s="11" t="s">
        <v>511</v>
      </c>
      <c r="H594" s="12" t="s">
        <v>307</v>
      </c>
      <c r="I594" s="103" t="s">
        <v>504</v>
      </c>
      <c r="J594" s="12" t="str">
        <f>"≥17h"</f>
        <v>≥17h</v>
      </c>
      <c r="K594" s="12" t="s">
        <v>512</v>
      </c>
      <c r="L594" s="69" t="s">
        <v>520</v>
      </c>
      <c r="M594" s="59" t="s">
        <v>372</v>
      </c>
      <c r="N594" s="78" t="s">
        <v>308</v>
      </c>
      <c r="O594" s="12" t="s">
        <v>358</v>
      </c>
      <c r="P594" s="15" t="s">
        <v>368</v>
      </c>
      <c r="Q594" s="92"/>
      <c r="R594" s="93"/>
      <c r="S594" s="93"/>
      <c r="T594" s="93">
        <v>1</v>
      </c>
      <c r="U594" s="93"/>
      <c r="V594" s="93"/>
      <c r="W594" s="93">
        <v>1</v>
      </c>
      <c r="X594" s="93"/>
      <c r="Y594" s="75"/>
      <c r="Z594" s="69" t="s">
        <v>520</v>
      </c>
      <c r="AA594" s="59" t="s">
        <v>372</v>
      </c>
      <c r="AB594" s="78" t="s">
        <v>308</v>
      </c>
      <c r="AC594" s="12" t="s">
        <v>358</v>
      </c>
      <c r="AD594" s="15" t="s">
        <v>368</v>
      </c>
      <c r="AE594" s="84">
        <v>1</v>
      </c>
      <c r="AF594" s="84"/>
      <c r="AG594" s="84"/>
      <c r="AH594" s="84"/>
      <c r="AI594" s="84"/>
      <c r="AJ594" s="84"/>
      <c r="AK594" s="84"/>
      <c r="AL594" s="84"/>
      <c r="AM594" s="85"/>
    </row>
    <row r="595" spans="1:39" ht="12" customHeight="1">
      <c r="A595" s="10">
        <v>584</v>
      </c>
      <c r="B595" s="98" t="s">
        <v>82</v>
      </c>
      <c r="C595" s="98" t="s">
        <v>82</v>
      </c>
      <c r="D595" s="11" t="s">
        <v>52</v>
      </c>
      <c r="E595" s="11" t="s">
        <v>303</v>
      </c>
      <c r="F595" s="12" t="s">
        <v>48</v>
      </c>
      <c r="G595" s="12" t="s">
        <v>510</v>
      </c>
      <c r="H595" s="12" t="s">
        <v>306</v>
      </c>
      <c r="I595" s="11" t="s">
        <v>504</v>
      </c>
      <c r="J595" s="11" t="str">
        <f>"12-16h"</f>
        <v>12-16h</v>
      </c>
      <c r="K595" s="12" t="s">
        <v>513</v>
      </c>
      <c r="L595" s="69" t="s">
        <v>518</v>
      </c>
      <c r="M595" s="59" t="s">
        <v>373</v>
      </c>
      <c r="N595" s="78" t="s">
        <v>308</v>
      </c>
      <c r="O595" s="12" t="s">
        <v>358</v>
      </c>
      <c r="P595" s="15" t="s">
        <v>368</v>
      </c>
      <c r="Q595" s="92"/>
      <c r="R595" s="93"/>
      <c r="S595" s="93"/>
      <c r="T595" s="93"/>
      <c r="U595" s="93"/>
      <c r="V595" s="93"/>
      <c r="W595" s="93">
        <v>1</v>
      </c>
      <c r="X595" s="93"/>
      <c r="Y595" s="75"/>
      <c r="Z595" s="69" t="s">
        <v>518</v>
      </c>
      <c r="AA595" s="59" t="s">
        <v>373</v>
      </c>
      <c r="AB595" s="78" t="s">
        <v>308</v>
      </c>
      <c r="AC595" s="12" t="s">
        <v>358</v>
      </c>
      <c r="AD595" s="15" t="s">
        <v>368</v>
      </c>
      <c r="AE595" s="84">
        <v>1</v>
      </c>
      <c r="AF595" s="84"/>
      <c r="AG595" s="84"/>
      <c r="AH595" s="84"/>
      <c r="AI595" s="84"/>
      <c r="AJ595" s="84"/>
      <c r="AK595" s="84"/>
      <c r="AL595" s="84"/>
      <c r="AM595" s="85"/>
    </row>
    <row r="596" spans="1:39" ht="12" customHeight="1">
      <c r="A596" s="10">
        <v>585</v>
      </c>
      <c r="B596" s="98" t="s">
        <v>229</v>
      </c>
      <c r="C596" s="98" t="s">
        <v>69</v>
      </c>
      <c r="D596" s="11" t="s">
        <v>25</v>
      </c>
      <c r="E596" s="11" t="s">
        <v>303</v>
      </c>
      <c r="F596" s="12" t="s">
        <v>48</v>
      </c>
      <c r="G596" s="11" t="s">
        <v>511</v>
      </c>
      <c r="H596" s="12" t="s">
        <v>308</v>
      </c>
      <c r="I596" s="11" t="s">
        <v>507</v>
      </c>
      <c r="J596" s="12" t="str">
        <f>"≥17h"</f>
        <v>≥17h</v>
      </c>
      <c r="K596" s="12" t="s">
        <v>47</v>
      </c>
      <c r="L596" s="69" t="s">
        <v>518</v>
      </c>
      <c r="M596" s="59" t="s">
        <v>371</v>
      </c>
      <c r="N596" s="78" t="s">
        <v>308</v>
      </c>
      <c r="O596" s="12" t="s">
        <v>358</v>
      </c>
      <c r="P596" s="15" t="s">
        <v>368</v>
      </c>
      <c r="Q596" s="92"/>
      <c r="R596" s="93"/>
      <c r="S596" s="93"/>
      <c r="T596" s="93">
        <v>1</v>
      </c>
      <c r="U596" s="93"/>
      <c r="V596" s="93"/>
      <c r="W596" s="93">
        <v>1</v>
      </c>
      <c r="X596" s="93">
        <v>1</v>
      </c>
      <c r="Y596" s="75"/>
      <c r="Z596" s="69" t="s">
        <v>518</v>
      </c>
      <c r="AA596" s="59" t="s">
        <v>371</v>
      </c>
      <c r="AB596" s="78" t="s">
        <v>308</v>
      </c>
      <c r="AC596" s="12" t="s">
        <v>358</v>
      </c>
      <c r="AD596" s="15" t="s">
        <v>368</v>
      </c>
      <c r="AE596" s="84"/>
      <c r="AF596" s="84">
        <v>1</v>
      </c>
      <c r="AG596" s="84">
        <v>1</v>
      </c>
      <c r="AH596" s="84"/>
      <c r="AI596" s="84"/>
      <c r="AJ596" s="84"/>
      <c r="AK596" s="84"/>
      <c r="AL596" s="84"/>
      <c r="AM596" s="85"/>
    </row>
    <row r="597" spans="1:39" ht="12" customHeight="1">
      <c r="A597" s="10">
        <v>586</v>
      </c>
      <c r="B597" s="98" t="s">
        <v>282</v>
      </c>
      <c r="C597" s="98" t="s">
        <v>281</v>
      </c>
      <c r="D597" s="11" t="s">
        <v>52</v>
      </c>
      <c r="E597" s="11" t="s">
        <v>304</v>
      </c>
      <c r="F597" s="12" t="s">
        <v>49</v>
      </c>
      <c r="G597" s="11" t="s">
        <v>511</v>
      </c>
      <c r="H597" s="12" t="s">
        <v>308</v>
      </c>
      <c r="I597" s="11" t="s">
        <v>507</v>
      </c>
      <c r="J597" s="12" t="str">
        <f>"≥17h"</f>
        <v>≥17h</v>
      </c>
      <c r="K597" s="12" t="s">
        <v>512</v>
      </c>
      <c r="L597" s="69" t="s">
        <v>519</v>
      </c>
      <c r="M597" s="59" t="s">
        <v>373</v>
      </c>
      <c r="N597" s="78" t="s">
        <v>308</v>
      </c>
      <c r="O597" s="12" t="s">
        <v>358</v>
      </c>
      <c r="P597" s="15" t="s">
        <v>368</v>
      </c>
      <c r="Q597" s="92"/>
      <c r="R597" s="93"/>
      <c r="S597" s="93">
        <v>1</v>
      </c>
      <c r="T597" s="93">
        <v>1</v>
      </c>
      <c r="U597" s="93"/>
      <c r="V597" s="93"/>
      <c r="W597" s="93">
        <v>1</v>
      </c>
      <c r="X597" s="93"/>
      <c r="Y597" s="75"/>
      <c r="Z597" s="69" t="s">
        <v>519</v>
      </c>
      <c r="AA597" s="59" t="s">
        <v>373</v>
      </c>
      <c r="AB597" s="78" t="s">
        <v>308</v>
      </c>
      <c r="AC597" s="12" t="s">
        <v>358</v>
      </c>
      <c r="AD597" s="15" t="s">
        <v>368</v>
      </c>
      <c r="AE597" s="84">
        <v>1</v>
      </c>
      <c r="AF597" s="84"/>
      <c r="AG597" s="84"/>
      <c r="AH597" s="84"/>
      <c r="AI597" s="84"/>
      <c r="AJ597" s="84"/>
      <c r="AK597" s="84"/>
      <c r="AL597" s="84"/>
      <c r="AM597" s="85"/>
    </row>
    <row r="598" spans="1:39" ht="12" customHeight="1">
      <c r="A598" s="10">
        <v>587</v>
      </c>
      <c r="B598" s="98" t="s">
        <v>277</v>
      </c>
      <c r="C598" s="98" t="s">
        <v>89</v>
      </c>
      <c r="D598" s="11" t="s">
        <v>52</v>
      </c>
      <c r="E598" s="11" t="s">
        <v>303</v>
      </c>
      <c r="F598" s="75" t="s">
        <v>47</v>
      </c>
      <c r="G598" s="11" t="s">
        <v>511</v>
      </c>
      <c r="H598" s="12" t="s">
        <v>307</v>
      </c>
      <c r="I598" s="11" t="s">
        <v>507</v>
      </c>
      <c r="J598" s="11" t="str">
        <f>"12-16h"</f>
        <v>12-16h</v>
      </c>
      <c r="K598" s="12" t="s">
        <v>47</v>
      </c>
      <c r="L598" s="69" t="s">
        <v>520</v>
      </c>
      <c r="M598" s="59" t="s">
        <v>373</v>
      </c>
      <c r="N598" s="78" t="s">
        <v>308</v>
      </c>
      <c r="O598" s="12" t="s">
        <v>358</v>
      </c>
      <c r="P598" s="15" t="s">
        <v>370</v>
      </c>
      <c r="Q598" s="92"/>
      <c r="R598" s="93">
        <v>1</v>
      </c>
      <c r="S598" s="93"/>
      <c r="T598" s="93"/>
      <c r="U598" s="93"/>
      <c r="V598" s="93"/>
      <c r="W598" s="93"/>
      <c r="X598" s="93"/>
      <c r="Y598" s="75"/>
      <c r="Z598" s="69" t="s">
        <v>520</v>
      </c>
      <c r="AA598" s="59" t="s">
        <v>373</v>
      </c>
      <c r="AB598" s="78" t="s">
        <v>308</v>
      </c>
      <c r="AC598" s="12" t="s">
        <v>358</v>
      </c>
      <c r="AD598" s="15" t="s">
        <v>370</v>
      </c>
      <c r="AE598" s="84"/>
      <c r="AF598" s="84">
        <v>1</v>
      </c>
      <c r="AG598" s="84"/>
      <c r="AH598" s="84"/>
      <c r="AI598" s="84"/>
      <c r="AJ598" s="84"/>
      <c r="AK598" s="84"/>
      <c r="AL598" s="84"/>
      <c r="AM598" s="85"/>
    </row>
    <row r="599" spans="1:39" ht="12" customHeight="1">
      <c r="A599" s="10">
        <v>588</v>
      </c>
      <c r="B599" s="98" t="s">
        <v>229</v>
      </c>
      <c r="C599" s="98" t="s">
        <v>69</v>
      </c>
      <c r="D599" s="11" t="s">
        <v>25</v>
      </c>
      <c r="E599" s="11" t="s">
        <v>304</v>
      </c>
      <c r="F599" s="12" t="s">
        <v>50</v>
      </c>
      <c r="G599" s="11" t="s">
        <v>511</v>
      </c>
      <c r="H599" s="12" t="s">
        <v>306</v>
      </c>
      <c r="I599" s="11" t="s">
        <v>507</v>
      </c>
      <c r="J599" s="11" t="str">
        <f>"12-16h"</f>
        <v>12-16h</v>
      </c>
      <c r="K599" s="12" t="s">
        <v>47</v>
      </c>
      <c r="L599" s="69" t="s">
        <v>518</v>
      </c>
      <c r="M599" s="59" t="s">
        <v>371</v>
      </c>
      <c r="N599" s="78" t="s">
        <v>308</v>
      </c>
      <c r="O599" s="12" t="s">
        <v>358</v>
      </c>
      <c r="P599" s="15" t="s">
        <v>368</v>
      </c>
      <c r="Q599" s="92"/>
      <c r="R599" s="93"/>
      <c r="S599" s="93"/>
      <c r="T599" s="93">
        <v>1</v>
      </c>
      <c r="U599" s="93"/>
      <c r="V599" s="93"/>
      <c r="W599" s="93">
        <v>1</v>
      </c>
      <c r="X599" s="93">
        <v>1</v>
      </c>
      <c r="Y599" s="75"/>
      <c r="Z599" s="69" t="s">
        <v>518</v>
      </c>
      <c r="AA599" s="59" t="s">
        <v>371</v>
      </c>
      <c r="AB599" s="78" t="s">
        <v>308</v>
      </c>
      <c r="AC599" s="12" t="s">
        <v>358</v>
      </c>
      <c r="AD599" s="15" t="s">
        <v>368</v>
      </c>
      <c r="AE599" s="84"/>
      <c r="AF599" s="84"/>
      <c r="AG599" s="84">
        <v>1</v>
      </c>
      <c r="AH599" s="84"/>
      <c r="AI599" s="84"/>
      <c r="AJ599" s="84"/>
      <c r="AK599" s="84"/>
      <c r="AL599" s="84"/>
      <c r="AM599" s="85"/>
    </row>
    <row r="600" spans="1:39" ht="12" customHeight="1">
      <c r="A600" s="10">
        <v>589</v>
      </c>
      <c r="B600" s="98" t="s">
        <v>229</v>
      </c>
      <c r="C600" s="98" t="s">
        <v>69</v>
      </c>
      <c r="D600" s="11" t="s">
        <v>52</v>
      </c>
      <c r="E600" s="11" t="s">
        <v>304</v>
      </c>
      <c r="F600" s="12" t="s">
        <v>49</v>
      </c>
      <c r="G600" s="11" t="s">
        <v>511</v>
      </c>
      <c r="H600" s="12" t="s">
        <v>308</v>
      </c>
      <c r="I600" s="103" t="s">
        <v>505</v>
      </c>
      <c r="J600" s="12" t="str">
        <f>"≥17h"</f>
        <v>≥17h</v>
      </c>
      <c r="K600" s="12" t="s">
        <v>512</v>
      </c>
      <c r="L600" s="69" t="s">
        <v>518</v>
      </c>
      <c r="M600" s="59" t="s">
        <v>372</v>
      </c>
      <c r="N600" s="78" t="s">
        <v>308</v>
      </c>
      <c r="O600" s="12" t="s">
        <v>358</v>
      </c>
      <c r="P600" s="15" t="s">
        <v>368</v>
      </c>
      <c r="Q600" s="92"/>
      <c r="R600" s="93"/>
      <c r="S600" s="93"/>
      <c r="T600" s="93">
        <v>1</v>
      </c>
      <c r="U600" s="93"/>
      <c r="V600" s="93"/>
      <c r="W600" s="93">
        <v>1</v>
      </c>
      <c r="X600" s="93">
        <v>1</v>
      </c>
      <c r="Y600" s="75"/>
      <c r="Z600" s="69" t="s">
        <v>518</v>
      </c>
      <c r="AA600" s="59" t="s">
        <v>372</v>
      </c>
      <c r="AB600" s="78" t="s">
        <v>308</v>
      </c>
      <c r="AC600" s="12" t="s">
        <v>358</v>
      </c>
      <c r="AD600" s="15" t="s">
        <v>368</v>
      </c>
      <c r="AE600" s="84"/>
      <c r="AF600" s="84"/>
      <c r="AG600" s="84">
        <v>1</v>
      </c>
      <c r="AH600" s="84"/>
      <c r="AI600" s="84"/>
      <c r="AJ600" s="84"/>
      <c r="AK600" s="84"/>
      <c r="AL600" s="84"/>
      <c r="AM600" s="85"/>
    </row>
    <row r="601" spans="1:39" ht="12" customHeight="1">
      <c r="A601" s="10">
        <v>590</v>
      </c>
      <c r="B601" s="98" t="s">
        <v>282</v>
      </c>
      <c r="C601" s="98" t="s">
        <v>281</v>
      </c>
      <c r="D601" s="11" t="s">
        <v>51</v>
      </c>
      <c r="E601" s="11" t="s">
        <v>304</v>
      </c>
      <c r="F601" s="12" t="s">
        <v>49</v>
      </c>
      <c r="G601" s="11" t="s">
        <v>511</v>
      </c>
      <c r="H601" s="12" t="s">
        <v>306</v>
      </c>
      <c r="I601" s="11" t="s">
        <v>507</v>
      </c>
      <c r="J601" s="12" t="str">
        <f>"≥17h"</f>
        <v>≥17h</v>
      </c>
      <c r="K601" s="12" t="s">
        <v>513</v>
      </c>
      <c r="L601" s="69" t="s">
        <v>519</v>
      </c>
      <c r="M601" s="59" t="s">
        <v>373</v>
      </c>
      <c r="N601" s="78" t="s">
        <v>308</v>
      </c>
      <c r="O601" s="12" t="s">
        <v>358</v>
      </c>
      <c r="P601" s="15" t="s">
        <v>368</v>
      </c>
      <c r="Q601" s="92"/>
      <c r="R601" s="93"/>
      <c r="S601" s="93">
        <v>1</v>
      </c>
      <c r="T601" s="93">
        <v>1</v>
      </c>
      <c r="U601" s="93"/>
      <c r="V601" s="93"/>
      <c r="W601" s="93">
        <v>1</v>
      </c>
      <c r="X601" s="93"/>
      <c r="Y601" s="75"/>
      <c r="Z601" s="69" t="s">
        <v>519</v>
      </c>
      <c r="AA601" s="59" t="s">
        <v>373</v>
      </c>
      <c r="AB601" s="78" t="s">
        <v>308</v>
      </c>
      <c r="AC601" s="12" t="s">
        <v>358</v>
      </c>
      <c r="AD601" s="15" t="s">
        <v>368</v>
      </c>
      <c r="AE601" s="84">
        <v>1</v>
      </c>
      <c r="AF601" s="84"/>
      <c r="AG601" s="84"/>
      <c r="AH601" s="84"/>
      <c r="AI601" s="84"/>
      <c r="AJ601" s="84"/>
      <c r="AK601" s="84"/>
      <c r="AL601" s="84"/>
      <c r="AM601" s="85"/>
    </row>
    <row r="602" spans="1:39" ht="12" customHeight="1">
      <c r="A602" s="10">
        <v>591</v>
      </c>
      <c r="B602" s="98" t="s">
        <v>229</v>
      </c>
      <c r="C602" s="98" t="s">
        <v>69</v>
      </c>
      <c r="D602" s="11" t="s">
        <v>51</v>
      </c>
      <c r="E602" s="11" t="s">
        <v>303</v>
      </c>
      <c r="F602" s="12" t="s">
        <v>49</v>
      </c>
      <c r="G602" s="11" t="s">
        <v>511</v>
      </c>
      <c r="H602" s="12" t="s">
        <v>306</v>
      </c>
      <c r="I602" s="11" t="s">
        <v>504</v>
      </c>
      <c r="J602" s="11" t="str">
        <f>"12-16h"</f>
        <v>12-16h</v>
      </c>
      <c r="K602" s="12" t="s">
        <v>512</v>
      </c>
      <c r="L602" s="69" t="s">
        <v>518</v>
      </c>
      <c r="M602" s="59" t="s">
        <v>372</v>
      </c>
      <c r="N602" s="78" t="s">
        <v>308</v>
      </c>
      <c r="O602" s="12" t="s">
        <v>358</v>
      </c>
      <c r="P602" s="15" t="s">
        <v>368</v>
      </c>
      <c r="Q602" s="92"/>
      <c r="R602" s="93"/>
      <c r="S602" s="93"/>
      <c r="T602" s="93">
        <v>1</v>
      </c>
      <c r="U602" s="93"/>
      <c r="V602" s="93"/>
      <c r="W602" s="93"/>
      <c r="X602" s="93"/>
      <c r="Y602" s="75"/>
      <c r="Z602" s="69" t="s">
        <v>518</v>
      </c>
      <c r="AA602" s="59" t="s">
        <v>372</v>
      </c>
      <c r="AB602" s="78" t="s">
        <v>308</v>
      </c>
      <c r="AC602" s="12" t="s">
        <v>358</v>
      </c>
      <c r="AD602" s="15" t="s">
        <v>368</v>
      </c>
      <c r="AE602" s="84"/>
      <c r="AF602" s="84">
        <v>1</v>
      </c>
      <c r="AG602" s="84"/>
      <c r="AH602" s="84"/>
      <c r="AI602" s="84"/>
      <c r="AJ602" s="84"/>
      <c r="AK602" s="84"/>
      <c r="AL602" s="84"/>
      <c r="AM602" s="85"/>
    </row>
    <row r="603" spans="1:39" ht="12" customHeight="1">
      <c r="A603" s="10">
        <v>592</v>
      </c>
      <c r="B603" s="98" t="s">
        <v>254</v>
      </c>
      <c r="C603" s="98" t="s">
        <v>245</v>
      </c>
      <c r="D603" s="11" t="s">
        <v>51</v>
      </c>
      <c r="E603" s="11" t="s">
        <v>304</v>
      </c>
      <c r="F603" s="12" t="s">
        <v>49</v>
      </c>
      <c r="G603" s="12" t="s">
        <v>510</v>
      </c>
      <c r="H603" s="12" t="s">
        <v>308</v>
      </c>
      <c r="I603" s="11" t="s">
        <v>504</v>
      </c>
      <c r="J603" s="12" t="str">
        <f>"≥17h"</f>
        <v>≥17h</v>
      </c>
      <c r="K603" s="12" t="s">
        <v>512</v>
      </c>
      <c r="L603" s="69" t="s">
        <v>520</v>
      </c>
      <c r="M603" s="59" t="s">
        <v>309</v>
      </c>
      <c r="N603" s="78" t="s">
        <v>308</v>
      </c>
      <c r="O603" s="12" t="s">
        <v>358</v>
      </c>
      <c r="P603" s="15" t="s">
        <v>368</v>
      </c>
      <c r="Q603" s="92"/>
      <c r="R603" s="93">
        <v>1</v>
      </c>
      <c r="S603" s="93"/>
      <c r="T603" s="93"/>
      <c r="U603" s="93"/>
      <c r="V603" s="93"/>
      <c r="W603" s="93"/>
      <c r="X603" s="93"/>
      <c r="Y603" s="75"/>
      <c r="Z603" s="69" t="s">
        <v>520</v>
      </c>
      <c r="AA603" s="59" t="s">
        <v>309</v>
      </c>
      <c r="AB603" s="78" t="s">
        <v>308</v>
      </c>
      <c r="AC603" s="12" t="s">
        <v>358</v>
      </c>
      <c r="AD603" s="15" t="s">
        <v>368</v>
      </c>
      <c r="AE603" s="84"/>
      <c r="AF603" s="84"/>
      <c r="AG603" s="84">
        <v>1</v>
      </c>
      <c r="AH603" s="84"/>
      <c r="AI603" s="84"/>
      <c r="AJ603" s="84"/>
      <c r="AK603" s="84"/>
      <c r="AL603" s="84"/>
      <c r="AM603" s="85"/>
    </row>
    <row r="604" spans="1:39" ht="12" customHeight="1">
      <c r="A604" s="10">
        <v>593</v>
      </c>
      <c r="B604" s="98" t="s">
        <v>282</v>
      </c>
      <c r="C604" s="98" t="s">
        <v>281</v>
      </c>
      <c r="D604" s="11" t="s">
        <v>51</v>
      </c>
      <c r="E604" s="11" t="s">
        <v>304</v>
      </c>
      <c r="F604" s="12" t="s">
        <v>49</v>
      </c>
      <c r="G604" s="11" t="s">
        <v>511</v>
      </c>
      <c r="H604" s="12" t="s">
        <v>307</v>
      </c>
      <c r="I604" s="103" t="s">
        <v>504</v>
      </c>
      <c r="J604" s="12" t="str">
        <f>"≥17h"</f>
        <v>≥17h</v>
      </c>
      <c r="K604" s="12" t="s">
        <v>47</v>
      </c>
      <c r="L604" s="69" t="s">
        <v>519</v>
      </c>
      <c r="M604" s="59" t="s">
        <v>373</v>
      </c>
      <c r="N604" s="78" t="s">
        <v>308</v>
      </c>
      <c r="O604" s="12" t="s">
        <v>358</v>
      </c>
      <c r="P604" s="15" t="s">
        <v>368</v>
      </c>
      <c r="Q604" s="92"/>
      <c r="R604" s="93"/>
      <c r="S604" s="93"/>
      <c r="T604" s="93">
        <v>1</v>
      </c>
      <c r="U604" s="93"/>
      <c r="V604" s="93"/>
      <c r="W604" s="93"/>
      <c r="X604" s="93"/>
      <c r="Y604" s="75"/>
      <c r="Z604" s="69" t="s">
        <v>519</v>
      </c>
      <c r="AA604" s="59" t="s">
        <v>373</v>
      </c>
      <c r="AB604" s="78" t="s">
        <v>308</v>
      </c>
      <c r="AC604" s="12" t="s">
        <v>358</v>
      </c>
      <c r="AD604" s="15" t="s">
        <v>368</v>
      </c>
      <c r="AE604" s="84">
        <v>1</v>
      </c>
      <c r="AF604" s="84"/>
      <c r="AG604" s="84"/>
      <c r="AH604" s="84"/>
      <c r="AI604" s="84"/>
      <c r="AJ604" s="84"/>
      <c r="AK604" s="84"/>
      <c r="AL604" s="84"/>
      <c r="AM604" s="85"/>
    </row>
    <row r="605" spans="1:39" ht="12" customHeight="1">
      <c r="A605" s="10">
        <v>594</v>
      </c>
      <c r="B605" s="98" t="s">
        <v>247</v>
      </c>
      <c r="C605" s="98" t="s">
        <v>245</v>
      </c>
      <c r="D605" s="11" t="s">
        <v>25</v>
      </c>
      <c r="E605" s="11" t="s">
        <v>304</v>
      </c>
      <c r="F605" s="12" t="s">
        <v>48</v>
      </c>
      <c r="G605" s="12" t="s">
        <v>310</v>
      </c>
      <c r="H605" s="12" t="s">
        <v>307</v>
      </c>
      <c r="I605" s="12" t="s">
        <v>505</v>
      </c>
      <c r="J605" s="12" t="str">
        <f>"≥17h"</f>
        <v>≥17h</v>
      </c>
      <c r="K605" s="12" t="s">
        <v>47</v>
      </c>
      <c r="L605" s="69" t="s">
        <v>520</v>
      </c>
      <c r="M605" s="59" t="s">
        <v>372</v>
      </c>
      <c r="N605" s="78" t="s">
        <v>308</v>
      </c>
      <c r="O605" s="12" t="s">
        <v>358</v>
      </c>
      <c r="P605" s="15" t="s">
        <v>368</v>
      </c>
      <c r="Q605" s="92"/>
      <c r="R605" s="93">
        <v>1</v>
      </c>
      <c r="S605" s="93"/>
      <c r="T605" s="93"/>
      <c r="U605" s="93"/>
      <c r="V605" s="93"/>
      <c r="W605" s="93"/>
      <c r="X605" s="93">
        <v>1</v>
      </c>
      <c r="Y605" s="75"/>
      <c r="Z605" s="69" t="s">
        <v>520</v>
      </c>
      <c r="AA605" s="59" t="s">
        <v>372</v>
      </c>
      <c r="AB605" s="78" t="s">
        <v>308</v>
      </c>
      <c r="AC605" s="12" t="s">
        <v>358</v>
      </c>
      <c r="AD605" s="15" t="s">
        <v>368</v>
      </c>
      <c r="AE605" s="84"/>
      <c r="AF605" s="84"/>
      <c r="AG605" s="84">
        <v>1</v>
      </c>
      <c r="AH605" s="84"/>
      <c r="AI605" s="84"/>
      <c r="AJ605" s="84"/>
      <c r="AK605" s="84"/>
      <c r="AL605" s="84"/>
      <c r="AM605" s="85"/>
    </row>
    <row r="606" spans="1:39" ht="12" customHeight="1">
      <c r="A606" s="10">
        <v>595</v>
      </c>
      <c r="B606" s="98" t="s">
        <v>282</v>
      </c>
      <c r="C606" s="98" t="s">
        <v>281</v>
      </c>
      <c r="D606" s="11" t="s">
        <v>51</v>
      </c>
      <c r="E606" s="11" t="s">
        <v>304</v>
      </c>
      <c r="F606" s="12" t="s">
        <v>49</v>
      </c>
      <c r="G606" s="11" t="s">
        <v>511</v>
      </c>
      <c r="H606" s="12" t="s">
        <v>306</v>
      </c>
      <c r="I606" s="11" t="s">
        <v>507</v>
      </c>
      <c r="J606" s="12" t="str">
        <f>"≥17h"</f>
        <v>≥17h</v>
      </c>
      <c r="K606" s="12" t="s">
        <v>47</v>
      </c>
      <c r="L606" s="69" t="s">
        <v>519</v>
      </c>
      <c r="M606" s="59" t="s">
        <v>373</v>
      </c>
      <c r="N606" s="78" t="s">
        <v>308</v>
      </c>
      <c r="O606" s="12" t="s">
        <v>358</v>
      </c>
      <c r="P606" s="15" t="s">
        <v>368</v>
      </c>
      <c r="Q606" s="92"/>
      <c r="R606" s="93"/>
      <c r="S606" s="93"/>
      <c r="T606" s="93">
        <v>1</v>
      </c>
      <c r="U606" s="93"/>
      <c r="V606" s="93"/>
      <c r="W606" s="93"/>
      <c r="X606" s="93"/>
      <c r="Y606" s="75"/>
      <c r="Z606" s="69" t="s">
        <v>519</v>
      </c>
      <c r="AA606" s="59" t="s">
        <v>373</v>
      </c>
      <c r="AB606" s="78" t="s">
        <v>308</v>
      </c>
      <c r="AC606" s="12" t="s">
        <v>358</v>
      </c>
      <c r="AD606" s="15" t="s">
        <v>368</v>
      </c>
      <c r="AE606" s="84">
        <v>1</v>
      </c>
      <c r="AF606" s="84"/>
      <c r="AG606" s="84"/>
      <c r="AH606" s="84"/>
      <c r="AI606" s="84"/>
      <c r="AJ606" s="84"/>
      <c r="AK606" s="84"/>
      <c r="AL606" s="84"/>
      <c r="AM606" s="85"/>
    </row>
    <row r="607" spans="1:39" ht="12" customHeight="1">
      <c r="A607" s="10">
        <v>596</v>
      </c>
      <c r="B607" s="98" t="s">
        <v>246</v>
      </c>
      <c r="C607" s="98" t="s">
        <v>245</v>
      </c>
      <c r="D607" s="11" t="s">
        <v>51</v>
      </c>
      <c r="E607" s="11" t="s">
        <v>303</v>
      </c>
      <c r="F607" s="12" t="s">
        <v>49</v>
      </c>
      <c r="G607" s="11" t="s">
        <v>511</v>
      </c>
      <c r="H607" s="12" t="s">
        <v>308</v>
      </c>
      <c r="I607" s="11" t="s">
        <v>504</v>
      </c>
      <c r="J607" s="12" t="str">
        <f>"≥17h"</f>
        <v>≥17h</v>
      </c>
      <c r="K607" s="12" t="s">
        <v>47</v>
      </c>
      <c r="L607" s="69" t="s">
        <v>520</v>
      </c>
      <c r="M607" s="59" t="s">
        <v>374</v>
      </c>
      <c r="N607" s="78" t="s">
        <v>308</v>
      </c>
      <c r="O607" s="12" t="s">
        <v>358</v>
      </c>
      <c r="P607" s="15" t="s">
        <v>368</v>
      </c>
      <c r="Q607" s="92"/>
      <c r="R607" s="93"/>
      <c r="S607" s="93">
        <v>1</v>
      </c>
      <c r="T607" s="93">
        <v>1</v>
      </c>
      <c r="U607" s="93"/>
      <c r="V607" s="93"/>
      <c r="W607" s="93"/>
      <c r="X607" s="93"/>
      <c r="Y607" s="75"/>
      <c r="Z607" s="69" t="s">
        <v>520</v>
      </c>
      <c r="AA607" s="59" t="s">
        <v>374</v>
      </c>
      <c r="AB607" s="78" t="s">
        <v>308</v>
      </c>
      <c r="AC607" s="12" t="s">
        <v>358</v>
      </c>
      <c r="AD607" s="15" t="s">
        <v>368</v>
      </c>
      <c r="AE607" s="84"/>
      <c r="AF607" s="84"/>
      <c r="AG607" s="84"/>
      <c r="AH607" s="84"/>
      <c r="AI607" s="84"/>
      <c r="AJ607" s="84"/>
      <c r="AK607" s="84">
        <v>1</v>
      </c>
      <c r="AL607" s="84"/>
      <c r="AM607" s="85"/>
    </row>
    <row r="608" spans="1:39" ht="12" customHeight="1">
      <c r="A608" s="10">
        <v>597</v>
      </c>
      <c r="B608" s="98" t="s">
        <v>82</v>
      </c>
      <c r="C608" s="98" t="s">
        <v>82</v>
      </c>
      <c r="D608" s="11" t="s">
        <v>52</v>
      </c>
      <c r="E608" s="11" t="s">
        <v>303</v>
      </c>
      <c r="F608" s="12" t="s">
        <v>49</v>
      </c>
      <c r="G608" s="12" t="s">
        <v>310</v>
      </c>
      <c r="H608" s="12" t="s">
        <v>306</v>
      </c>
      <c r="I608" s="11" t="s">
        <v>507</v>
      </c>
      <c r="J608" s="11" t="str">
        <f>"12-16h"</f>
        <v>12-16h</v>
      </c>
      <c r="K608" s="12" t="s">
        <v>512</v>
      </c>
      <c r="L608" s="69" t="s">
        <v>518</v>
      </c>
      <c r="M608" s="59" t="s">
        <v>373</v>
      </c>
      <c r="N608" s="78" t="s">
        <v>308</v>
      </c>
      <c r="O608" s="12" t="s">
        <v>358</v>
      </c>
      <c r="P608" s="15" t="s">
        <v>368</v>
      </c>
      <c r="Q608" s="92"/>
      <c r="R608" s="93"/>
      <c r="S608" s="93"/>
      <c r="T608" s="93"/>
      <c r="U608" s="93"/>
      <c r="V608" s="93"/>
      <c r="W608" s="93">
        <v>1</v>
      </c>
      <c r="X608" s="93"/>
      <c r="Y608" s="75"/>
      <c r="Z608" s="69" t="s">
        <v>518</v>
      </c>
      <c r="AA608" s="59" t="s">
        <v>373</v>
      </c>
      <c r="AB608" s="78" t="s">
        <v>308</v>
      </c>
      <c r="AC608" s="12" t="s">
        <v>358</v>
      </c>
      <c r="AD608" s="15" t="s">
        <v>368</v>
      </c>
      <c r="AE608" s="84">
        <v>1</v>
      </c>
      <c r="AF608" s="84"/>
      <c r="AG608" s="84"/>
      <c r="AH608" s="84"/>
      <c r="AI608" s="84"/>
      <c r="AJ608" s="84"/>
      <c r="AK608" s="84"/>
      <c r="AL608" s="84"/>
      <c r="AM608" s="85"/>
    </row>
    <row r="609" spans="1:39" ht="12" customHeight="1">
      <c r="A609" s="10">
        <v>598</v>
      </c>
      <c r="B609" s="98" t="s">
        <v>230</v>
      </c>
      <c r="C609" s="98" t="s">
        <v>69</v>
      </c>
      <c r="D609" s="11" t="s">
        <v>51</v>
      </c>
      <c r="E609" s="11" t="s">
        <v>304</v>
      </c>
      <c r="F609" s="12" t="s">
        <v>49</v>
      </c>
      <c r="G609" s="11" t="s">
        <v>511</v>
      </c>
      <c r="H609" s="12" t="s">
        <v>308</v>
      </c>
      <c r="I609" s="11" t="s">
        <v>504</v>
      </c>
      <c r="J609" s="12" t="str">
        <f>"≥17h"</f>
        <v>≥17h</v>
      </c>
      <c r="K609" s="12" t="s">
        <v>512</v>
      </c>
      <c r="L609" s="69" t="s">
        <v>518</v>
      </c>
      <c r="M609" s="59" t="s">
        <v>372</v>
      </c>
      <c r="N609" s="78" t="s">
        <v>308</v>
      </c>
      <c r="O609" s="12" t="s">
        <v>358</v>
      </c>
      <c r="P609" s="15" t="s">
        <v>368</v>
      </c>
      <c r="Q609" s="92"/>
      <c r="R609" s="93"/>
      <c r="S609" s="93"/>
      <c r="T609" s="93">
        <v>1</v>
      </c>
      <c r="U609" s="93"/>
      <c r="V609" s="93"/>
      <c r="W609" s="93"/>
      <c r="X609" s="93"/>
      <c r="Y609" s="75"/>
      <c r="Z609" s="69" t="s">
        <v>518</v>
      </c>
      <c r="AA609" s="59" t="s">
        <v>372</v>
      </c>
      <c r="AB609" s="78" t="s">
        <v>308</v>
      </c>
      <c r="AC609" s="12" t="s">
        <v>358</v>
      </c>
      <c r="AD609" s="15" t="s">
        <v>368</v>
      </c>
      <c r="AE609" s="84"/>
      <c r="AF609" s="84"/>
      <c r="AG609" s="84">
        <v>1</v>
      </c>
      <c r="AH609" s="84"/>
      <c r="AI609" s="84"/>
      <c r="AJ609" s="84"/>
      <c r="AK609" s="84"/>
      <c r="AL609" s="84"/>
      <c r="AM609" s="85"/>
    </row>
    <row r="610" spans="1:39" ht="12" customHeight="1">
      <c r="A610" s="10">
        <v>599</v>
      </c>
      <c r="B610" s="98" t="s">
        <v>255</v>
      </c>
      <c r="C610" s="98" t="s">
        <v>245</v>
      </c>
      <c r="D610" s="11" t="s">
        <v>51</v>
      </c>
      <c r="E610" s="11" t="s">
        <v>304</v>
      </c>
      <c r="F610" s="12" t="s">
        <v>49</v>
      </c>
      <c r="G610" s="11" t="s">
        <v>511</v>
      </c>
      <c r="H610" s="12" t="s">
        <v>308</v>
      </c>
      <c r="I610" s="103" t="s">
        <v>505</v>
      </c>
      <c r="J610" s="12" t="str">
        <f>"≥17h"</f>
        <v>≥17h</v>
      </c>
      <c r="K610" s="12" t="s">
        <v>512</v>
      </c>
      <c r="L610" s="69" t="s">
        <v>520</v>
      </c>
      <c r="M610" s="59" t="s">
        <v>372</v>
      </c>
      <c r="N610" s="78" t="s">
        <v>308</v>
      </c>
      <c r="O610" s="12" t="s">
        <v>358</v>
      </c>
      <c r="P610" s="15" t="s">
        <v>368</v>
      </c>
      <c r="Q610" s="92"/>
      <c r="R610" s="93"/>
      <c r="S610" s="93"/>
      <c r="T610" s="93"/>
      <c r="U610" s="93"/>
      <c r="V610" s="93"/>
      <c r="W610" s="93">
        <v>1</v>
      </c>
      <c r="X610" s="93">
        <v>1</v>
      </c>
      <c r="Y610" s="75"/>
      <c r="Z610" s="69" t="s">
        <v>520</v>
      </c>
      <c r="AA610" s="59" t="s">
        <v>372</v>
      </c>
      <c r="AB610" s="78" t="s">
        <v>308</v>
      </c>
      <c r="AC610" s="12" t="s">
        <v>358</v>
      </c>
      <c r="AD610" s="15" t="s">
        <v>368</v>
      </c>
      <c r="AE610" s="84"/>
      <c r="AF610" s="84">
        <v>1</v>
      </c>
      <c r="AG610" s="84"/>
      <c r="AH610" s="84"/>
      <c r="AI610" s="84"/>
      <c r="AJ610" s="84"/>
      <c r="AK610" s="84"/>
      <c r="AL610" s="84"/>
      <c r="AM610" s="85"/>
    </row>
    <row r="611" spans="1:39" ht="12" customHeight="1">
      <c r="A611" s="10">
        <v>600</v>
      </c>
      <c r="B611" s="98" t="s">
        <v>86</v>
      </c>
      <c r="C611" s="98" t="s">
        <v>256</v>
      </c>
      <c r="D611" s="11" t="s">
        <v>51</v>
      </c>
      <c r="E611" s="11" t="s">
        <v>304</v>
      </c>
      <c r="F611" s="12" t="s">
        <v>50</v>
      </c>
      <c r="G611" s="11" t="s">
        <v>511</v>
      </c>
      <c r="H611" s="12" t="s">
        <v>308</v>
      </c>
      <c r="I611" s="11" t="s">
        <v>507</v>
      </c>
      <c r="J611" s="12" t="str">
        <f>"≥17h"</f>
        <v>≥17h</v>
      </c>
      <c r="K611" s="12" t="s">
        <v>512</v>
      </c>
      <c r="L611" s="69" t="s">
        <v>519</v>
      </c>
      <c r="M611" s="59" t="s">
        <v>374</v>
      </c>
      <c r="N611" s="78" t="s">
        <v>308</v>
      </c>
      <c r="O611" s="12" t="s">
        <v>358</v>
      </c>
      <c r="P611" s="15" t="s">
        <v>368</v>
      </c>
      <c r="Q611" s="92"/>
      <c r="R611" s="93"/>
      <c r="S611" s="93"/>
      <c r="T611" s="93">
        <v>1</v>
      </c>
      <c r="U611" s="93"/>
      <c r="V611" s="93"/>
      <c r="W611" s="93"/>
      <c r="X611" s="93"/>
      <c r="Y611" s="75"/>
      <c r="Z611" s="69" t="s">
        <v>519</v>
      </c>
      <c r="AA611" s="59" t="s">
        <v>374</v>
      </c>
      <c r="AB611" s="78" t="s">
        <v>308</v>
      </c>
      <c r="AC611" s="12" t="s">
        <v>358</v>
      </c>
      <c r="AD611" s="15" t="s">
        <v>368</v>
      </c>
      <c r="AE611" s="84">
        <v>1</v>
      </c>
      <c r="AF611" s="84"/>
      <c r="AG611" s="84"/>
      <c r="AH611" s="84"/>
      <c r="AI611" s="84"/>
      <c r="AJ611" s="84"/>
      <c r="AK611" s="84"/>
      <c r="AL611" s="84"/>
      <c r="AM611" s="85"/>
    </row>
    <row r="612" spans="1:39" ht="12" customHeight="1">
      <c r="A612" s="10">
        <v>601</v>
      </c>
      <c r="B612" s="98" t="s">
        <v>82</v>
      </c>
      <c r="C612" s="98" t="s">
        <v>82</v>
      </c>
      <c r="D612" s="11" t="s">
        <v>25</v>
      </c>
      <c r="E612" s="11" t="s">
        <v>303</v>
      </c>
      <c r="F612" s="12" t="s">
        <v>48</v>
      </c>
      <c r="G612" s="12" t="s">
        <v>310</v>
      </c>
      <c r="H612" s="12" t="s">
        <v>306</v>
      </c>
      <c r="I612" s="103" t="s">
        <v>504</v>
      </c>
      <c r="J612" s="11" t="str">
        <f>"12-16h"</f>
        <v>12-16h</v>
      </c>
      <c r="K612" s="12" t="s">
        <v>512</v>
      </c>
      <c r="L612" s="69" t="s">
        <v>518</v>
      </c>
      <c r="M612" s="59" t="s">
        <v>373</v>
      </c>
      <c r="N612" s="78" t="s">
        <v>308</v>
      </c>
      <c r="O612" s="12" t="s">
        <v>358</v>
      </c>
      <c r="P612" s="15" t="s">
        <v>368</v>
      </c>
      <c r="Q612" s="92"/>
      <c r="R612" s="93"/>
      <c r="S612" s="93"/>
      <c r="T612" s="93"/>
      <c r="U612" s="93"/>
      <c r="V612" s="93"/>
      <c r="W612" s="93">
        <v>1</v>
      </c>
      <c r="X612" s="93"/>
      <c r="Y612" s="75"/>
      <c r="Z612" s="69" t="s">
        <v>518</v>
      </c>
      <c r="AA612" s="59" t="s">
        <v>373</v>
      </c>
      <c r="AB612" s="78" t="s">
        <v>308</v>
      </c>
      <c r="AC612" s="12" t="s">
        <v>358</v>
      </c>
      <c r="AD612" s="15" t="s">
        <v>368</v>
      </c>
      <c r="AE612" s="84">
        <v>1</v>
      </c>
      <c r="AF612" s="84"/>
      <c r="AG612" s="84"/>
      <c r="AH612" s="84"/>
      <c r="AI612" s="84"/>
      <c r="AJ612" s="84"/>
      <c r="AK612" s="84"/>
      <c r="AL612" s="84"/>
      <c r="AM612" s="85"/>
    </row>
    <row r="613" spans="1:39" ht="12" customHeight="1">
      <c r="A613" s="10">
        <v>602</v>
      </c>
      <c r="B613" s="98" t="s">
        <v>82</v>
      </c>
      <c r="C613" s="98" t="s">
        <v>82</v>
      </c>
      <c r="D613" s="11" t="s">
        <v>52</v>
      </c>
      <c r="E613" s="11" t="s">
        <v>304</v>
      </c>
      <c r="F613" s="12" t="s">
        <v>49</v>
      </c>
      <c r="G613" s="12" t="s">
        <v>310</v>
      </c>
      <c r="H613" s="12" t="s">
        <v>306</v>
      </c>
      <c r="I613" s="103" t="s">
        <v>505</v>
      </c>
      <c r="J613" s="12" t="str">
        <f>"≥17h"</f>
        <v>≥17h</v>
      </c>
      <c r="K613" s="12" t="s">
        <v>512</v>
      </c>
      <c r="L613" s="69" t="s">
        <v>518</v>
      </c>
      <c r="M613" s="59" t="s">
        <v>372</v>
      </c>
      <c r="N613" s="78" t="s">
        <v>308</v>
      </c>
      <c r="O613" s="12" t="s">
        <v>358</v>
      </c>
      <c r="P613" s="15" t="s">
        <v>370</v>
      </c>
      <c r="Q613" s="92"/>
      <c r="R613" s="93">
        <v>1</v>
      </c>
      <c r="S613" s="93"/>
      <c r="T613" s="93"/>
      <c r="U613" s="93"/>
      <c r="V613" s="93"/>
      <c r="W613" s="93"/>
      <c r="X613" s="93"/>
      <c r="Y613" s="75"/>
      <c r="Z613" s="69" t="s">
        <v>518</v>
      </c>
      <c r="AA613" s="59" t="s">
        <v>372</v>
      </c>
      <c r="AB613" s="78" t="s">
        <v>308</v>
      </c>
      <c r="AC613" s="12" t="s">
        <v>358</v>
      </c>
      <c r="AD613" s="15" t="s">
        <v>370</v>
      </c>
      <c r="AE613" s="84">
        <v>1</v>
      </c>
      <c r="AF613" s="84"/>
      <c r="AG613" s="84"/>
      <c r="AH613" s="84"/>
      <c r="AI613" s="84"/>
      <c r="AJ613" s="84"/>
      <c r="AK613" s="84"/>
      <c r="AL613" s="84"/>
      <c r="AM613" s="85"/>
    </row>
    <row r="614" spans="1:39" ht="12" customHeight="1">
      <c r="A614" s="10">
        <v>603</v>
      </c>
      <c r="B614" s="98" t="s">
        <v>208</v>
      </c>
      <c r="C614" s="98" t="s">
        <v>198</v>
      </c>
      <c r="D614" s="11" t="s">
        <v>51</v>
      </c>
      <c r="E614" s="11" t="s">
        <v>303</v>
      </c>
      <c r="F614" s="12" t="s">
        <v>49</v>
      </c>
      <c r="G614" s="12" t="s">
        <v>310</v>
      </c>
      <c r="H614" s="12" t="s">
        <v>306</v>
      </c>
      <c r="I614" s="103" t="s">
        <v>504</v>
      </c>
      <c r="J614" s="12" t="str">
        <f>"≥17h"</f>
        <v>≥17h</v>
      </c>
      <c r="K614" s="12" t="s">
        <v>512</v>
      </c>
      <c r="L614" s="69" t="s">
        <v>520</v>
      </c>
      <c r="M614" s="59" t="s">
        <v>371</v>
      </c>
      <c r="N614" s="78" t="s">
        <v>308</v>
      </c>
      <c r="O614" s="12" t="s">
        <v>358</v>
      </c>
      <c r="P614" s="15" t="s">
        <v>368</v>
      </c>
      <c r="Q614" s="92"/>
      <c r="R614" s="93"/>
      <c r="S614" s="93"/>
      <c r="T614" s="93">
        <v>1</v>
      </c>
      <c r="U614" s="93"/>
      <c r="V614" s="93"/>
      <c r="W614" s="93">
        <v>1</v>
      </c>
      <c r="X614" s="93">
        <v>1</v>
      </c>
      <c r="Y614" s="75"/>
      <c r="Z614" s="69" t="s">
        <v>520</v>
      </c>
      <c r="AA614" s="59" t="s">
        <v>371</v>
      </c>
      <c r="AB614" s="78" t="s">
        <v>308</v>
      </c>
      <c r="AC614" s="12" t="s">
        <v>358</v>
      </c>
      <c r="AD614" s="15" t="s">
        <v>368</v>
      </c>
      <c r="AE614" s="84"/>
      <c r="AF614" s="84"/>
      <c r="AG614" s="84">
        <v>1</v>
      </c>
      <c r="AH614" s="84"/>
      <c r="AI614" s="84"/>
      <c r="AJ614" s="84"/>
      <c r="AK614" s="84"/>
      <c r="AL614" s="84"/>
      <c r="AM614" s="85"/>
    </row>
    <row r="615" spans="1:39" ht="12" customHeight="1">
      <c r="A615" s="10">
        <v>604</v>
      </c>
      <c r="B615" s="98" t="s">
        <v>86</v>
      </c>
      <c r="C615" s="98" t="s">
        <v>256</v>
      </c>
      <c r="D615" s="11" t="s">
        <v>51</v>
      </c>
      <c r="E615" s="11" t="s">
        <v>304</v>
      </c>
      <c r="F615" s="12" t="s">
        <v>50</v>
      </c>
      <c r="G615" s="11" t="s">
        <v>511</v>
      </c>
      <c r="H615" s="12" t="s">
        <v>308</v>
      </c>
      <c r="I615" s="11" t="s">
        <v>504</v>
      </c>
      <c r="J615" s="12" t="str">
        <f>"≥17h"</f>
        <v>≥17h</v>
      </c>
      <c r="K615" s="12" t="s">
        <v>513</v>
      </c>
      <c r="L615" s="69" t="s">
        <v>519</v>
      </c>
      <c r="M615" s="59" t="s">
        <v>371</v>
      </c>
      <c r="N615" s="78" t="s">
        <v>308</v>
      </c>
      <c r="O615" s="12" t="s">
        <v>358</v>
      </c>
      <c r="P615" s="15" t="s">
        <v>368</v>
      </c>
      <c r="Q615" s="92"/>
      <c r="R615" s="93"/>
      <c r="S615" s="93"/>
      <c r="T615" s="93"/>
      <c r="U615" s="93"/>
      <c r="V615" s="93"/>
      <c r="W615" s="93">
        <v>1</v>
      </c>
      <c r="X615" s="93">
        <v>1</v>
      </c>
      <c r="Y615" s="75"/>
      <c r="Z615" s="69" t="s">
        <v>519</v>
      </c>
      <c r="AA615" s="59" t="s">
        <v>371</v>
      </c>
      <c r="AB615" s="78" t="s">
        <v>308</v>
      </c>
      <c r="AC615" s="12" t="s">
        <v>358</v>
      </c>
      <c r="AD615" s="15" t="s">
        <v>368</v>
      </c>
      <c r="AE615" s="84"/>
      <c r="AF615" s="84"/>
      <c r="AG615" s="84"/>
      <c r="AH615" s="84"/>
      <c r="AI615" s="84"/>
      <c r="AJ615" s="84"/>
      <c r="AK615" s="84"/>
      <c r="AL615" s="84"/>
      <c r="AM615" s="85">
        <v>1</v>
      </c>
    </row>
    <row r="616" spans="1:39" ht="12" customHeight="1">
      <c r="A616" s="10">
        <v>605</v>
      </c>
      <c r="B616" s="98" t="s">
        <v>82</v>
      </c>
      <c r="C616" s="98" t="s">
        <v>82</v>
      </c>
      <c r="D616" s="11" t="s">
        <v>25</v>
      </c>
      <c r="E616" s="11" t="s">
        <v>303</v>
      </c>
      <c r="F616" s="12" t="s">
        <v>50</v>
      </c>
      <c r="G616" s="12" t="s">
        <v>310</v>
      </c>
      <c r="H616" s="12" t="s">
        <v>306</v>
      </c>
      <c r="I616" s="103" t="s">
        <v>504</v>
      </c>
      <c r="J616" s="11" t="str">
        <f>"12-16h"</f>
        <v>12-16h</v>
      </c>
      <c r="K616" s="12" t="s">
        <v>47</v>
      </c>
      <c r="L616" s="69" t="s">
        <v>518</v>
      </c>
      <c r="M616" s="59" t="s">
        <v>373</v>
      </c>
      <c r="N616" s="78" t="s">
        <v>308</v>
      </c>
      <c r="O616" s="12" t="s">
        <v>358</v>
      </c>
      <c r="P616" s="15" t="s">
        <v>368</v>
      </c>
      <c r="Q616" s="92"/>
      <c r="R616" s="93"/>
      <c r="S616" s="93"/>
      <c r="T616" s="93"/>
      <c r="U616" s="93"/>
      <c r="V616" s="93"/>
      <c r="W616" s="93">
        <v>1</v>
      </c>
      <c r="X616" s="93"/>
      <c r="Y616" s="75"/>
      <c r="Z616" s="69" t="s">
        <v>518</v>
      </c>
      <c r="AA616" s="59" t="s">
        <v>373</v>
      </c>
      <c r="AB616" s="78" t="s">
        <v>308</v>
      </c>
      <c r="AC616" s="12" t="s">
        <v>358</v>
      </c>
      <c r="AD616" s="15" t="s">
        <v>368</v>
      </c>
      <c r="AE616" s="84">
        <v>1</v>
      </c>
      <c r="AF616" s="84"/>
      <c r="AG616" s="84"/>
      <c r="AH616" s="84"/>
      <c r="AI616" s="84"/>
      <c r="AJ616" s="84"/>
      <c r="AK616" s="84"/>
      <c r="AL616" s="84"/>
      <c r="AM616" s="85"/>
    </row>
    <row r="617" spans="1:39" ht="12" customHeight="1">
      <c r="A617" s="10">
        <v>606</v>
      </c>
      <c r="B617" s="98" t="s">
        <v>230</v>
      </c>
      <c r="C617" s="98" t="s">
        <v>69</v>
      </c>
      <c r="D617" s="11" t="s">
        <v>52</v>
      </c>
      <c r="E617" s="11" t="s">
        <v>304</v>
      </c>
      <c r="F617" s="12" t="s">
        <v>49</v>
      </c>
      <c r="G617" s="11" t="s">
        <v>511</v>
      </c>
      <c r="H617" s="12" t="s">
        <v>308</v>
      </c>
      <c r="I617" s="11" t="s">
        <v>504</v>
      </c>
      <c r="J617" s="12" t="str">
        <f>"≥17h"</f>
        <v>≥17h</v>
      </c>
      <c r="K617" s="12" t="s">
        <v>512</v>
      </c>
      <c r="L617" s="69" t="s">
        <v>518</v>
      </c>
      <c r="M617" s="59" t="s">
        <v>372</v>
      </c>
      <c r="N617" s="78" t="s">
        <v>308</v>
      </c>
      <c r="O617" s="12" t="s">
        <v>358</v>
      </c>
      <c r="P617" s="15" t="s">
        <v>368</v>
      </c>
      <c r="Q617" s="92"/>
      <c r="R617" s="93"/>
      <c r="S617" s="93"/>
      <c r="T617" s="93">
        <v>1</v>
      </c>
      <c r="U617" s="93"/>
      <c r="V617" s="93"/>
      <c r="W617" s="93"/>
      <c r="X617" s="93"/>
      <c r="Y617" s="75">
        <v>1</v>
      </c>
      <c r="Z617" s="69" t="s">
        <v>518</v>
      </c>
      <c r="AA617" s="59" t="s">
        <v>372</v>
      </c>
      <c r="AB617" s="78" t="s">
        <v>308</v>
      </c>
      <c r="AC617" s="12" t="s">
        <v>358</v>
      </c>
      <c r="AD617" s="15" t="s">
        <v>368</v>
      </c>
      <c r="AE617" s="84"/>
      <c r="AF617" s="84"/>
      <c r="AG617" s="84"/>
      <c r="AH617" s="84"/>
      <c r="AI617" s="84"/>
      <c r="AJ617" s="84"/>
      <c r="AK617" s="84">
        <v>1</v>
      </c>
      <c r="AL617" s="84"/>
      <c r="AM617" s="85">
        <v>1</v>
      </c>
    </row>
    <row r="618" spans="1:39" ht="12" customHeight="1">
      <c r="A618" s="10">
        <v>607</v>
      </c>
      <c r="B618" s="98" t="s">
        <v>86</v>
      </c>
      <c r="C618" s="98" t="s">
        <v>256</v>
      </c>
      <c r="D618" s="11" t="s">
        <v>52</v>
      </c>
      <c r="E618" s="11" t="s">
        <v>304</v>
      </c>
      <c r="F618" s="12" t="s">
        <v>49</v>
      </c>
      <c r="G618" s="11" t="s">
        <v>511</v>
      </c>
      <c r="H618" s="12" t="s">
        <v>307</v>
      </c>
      <c r="I618" s="11" t="s">
        <v>504</v>
      </c>
      <c r="J618" s="12" t="str">
        <f>"≥17h"</f>
        <v>≥17h</v>
      </c>
      <c r="K618" s="12" t="s">
        <v>512</v>
      </c>
      <c r="L618" s="69" t="s">
        <v>519</v>
      </c>
      <c r="M618" s="59" t="s">
        <v>374</v>
      </c>
      <c r="N618" s="78" t="s">
        <v>308</v>
      </c>
      <c r="O618" s="12" t="s">
        <v>358</v>
      </c>
      <c r="P618" s="15" t="s">
        <v>368</v>
      </c>
      <c r="Q618" s="92"/>
      <c r="R618" s="93"/>
      <c r="S618" s="93"/>
      <c r="T618" s="93">
        <v>1</v>
      </c>
      <c r="U618" s="93"/>
      <c r="V618" s="93"/>
      <c r="W618" s="93">
        <v>1</v>
      </c>
      <c r="X618" s="93"/>
      <c r="Y618" s="75"/>
      <c r="Z618" s="69" t="s">
        <v>519</v>
      </c>
      <c r="AA618" s="59" t="s">
        <v>374</v>
      </c>
      <c r="AB618" s="78" t="s">
        <v>308</v>
      </c>
      <c r="AC618" s="12" t="s">
        <v>358</v>
      </c>
      <c r="AD618" s="15" t="s">
        <v>368</v>
      </c>
      <c r="AE618" s="84"/>
      <c r="AF618" s="84"/>
      <c r="AG618" s="84"/>
      <c r="AH618" s="84"/>
      <c r="AI618" s="84"/>
      <c r="AJ618" s="84"/>
      <c r="AK618" s="84"/>
      <c r="AL618" s="84"/>
      <c r="AM618" s="85">
        <v>1</v>
      </c>
    </row>
    <row r="619" spans="1:39" ht="12" customHeight="1">
      <c r="A619" s="10">
        <v>608</v>
      </c>
      <c r="B619" s="98" t="s">
        <v>82</v>
      </c>
      <c r="C619" s="98" t="s">
        <v>82</v>
      </c>
      <c r="D619" s="11" t="s">
        <v>52</v>
      </c>
      <c r="E619" s="11" t="s">
        <v>304</v>
      </c>
      <c r="F619" s="12" t="s">
        <v>50</v>
      </c>
      <c r="G619" s="12" t="s">
        <v>310</v>
      </c>
      <c r="H619" s="12" t="s">
        <v>306</v>
      </c>
      <c r="I619" s="11" t="s">
        <v>507</v>
      </c>
      <c r="J619" s="11" t="str">
        <f>"12-16h"</f>
        <v>12-16h</v>
      </c>
      <c r="K619" s="12" t="s">
        <v>512</v>
      </c>
      <c r="L619" s="69" t="s">
        <v>518</v>
      </c>
      <c r="M619" s="59" t="s">
        <v>373</v>
      </c>
      <c r="N619" s="78" t="s">
        <v>308</v>
      </c>
      <c r="O619" s="12" t="s">
        <v>358</v>
      </c>
      <c r="P619" s="15" t="s">
        <v>368</v>
      </c>
      <c r="Q619" s="92"/>
      <c r="R619" s="93"/>
      <c r="S619" s="93"/>
      <c r="T619" s="93"/>
      <c r="U619" s="93"/>
      <c r="V619" s="93"/>
      <c r="W619" s="93">
        <v>1</v>
      </c>
      <c r="X619" s="93"/>
      <c r="Y619" s="75"/>
      <c r="Z619" s="69" t="s">
        <v>518</v>
      </c>
      <c r="AA619" s="59" t="s">
        <v>373</v>
      </c>
      <c r="AB619" s="78" t="s">
        <v>308</v>
      </c>
      <c r="AC619" s="12" t="s">
        <v>358</v>
      </c>
      <c r="AD619" s="15" t="s">
        <v>368</v>
      </c>
      <c r="AE619" s="84">
        <v>1</v>
      </c>
      <c r="AF619" s="84"/>
      <c r="AG619" s="84"/>
      <c r="AH619" s="84"/>
      <c r="AI619" s="84"/>
      <c r="AJ619" s="84"/>
      <c r="AK619" s="84"/>
      <c r="AL619" s="84"/>
      <c r="AM619" s="85"/>
    </row>
    <row r="620" spans="1:39" ht="12" customHeight="1">
      <c r="A620" s="10">
        <v>609</v>
      </c>
      <c r="B620" s="98" t="s">
        <v>231</v>
      </c>
      <c r="C620" s="98" t="s">
        <v>69</v>
      </c>
      <c r="D620" s="11" t="s">
        <v>52</v>
      </c>
      <c r="E620" s="11" t="s">
        <v>303</v>
      </c>
      <c r="F620" s="12" t="s">
        <v>48</v>
      </c>
      <c r="G620" s="11" t="s">
        <v>511</v>
      </c>
      <c r="H620" s="12" t="s">
        <v>306</v>
      </c>
      <c r="I620" s="103" t="s">
        <v>504</v>
      </c>
      <c r="J620" s="12" t="str">
        <f t="shared" ref="J620:J625" si="24">"≥17h"</f>
        <v>≥17h</v>
      </c>
      <c r="K620" s="12" t="s">
        <v>47</v>
      </c>
      <c r="L620" s="69" t="s">
        <v>518</v>
      </c>
      <c r="M620" s="59" t="s">
        <v>372</v>
      </c>
      <c r="N620" s="78" t="s">
        <v>308</v>
      </c>
      <c r="O620" s="12" t="s">
        <v>358</v>
      </c>
      <c r="P620" s="15" t="s">
        <v>368</v>
      </c>
      <c r="Q620" s="92"/>
      <c r="R620" s="93"/>
      <c r="S620" s="93"/>
      <c r="T620" s="93">
        <v>1</v>
      </c>
      <c r="U620" s="93"/>
      <c r="V620" s="93"/>
      <c r="W620" s="93"/>
      <c r="X620" s="93">
        <v>1</v>
      </c>
      <c r="Y620" s="75"/>
      <c r="Z620" s="69" t="s">
        <v>518</v>
      </c>
      <c r="AA620" s="59" t="s">
        <v>372</v>
      </c>
      <c r="AB620" s="78" t="s">
        <v>308</v>
      </c>
      <c r="AC620" s="12" t="s">
        <v>358</v>
      </c>
      <c r="AD620" s="15" t="s">
        <v>368</v>
      </c>
      <c r="AE620" s="84"/>
      <c r="AF620" s="84"/>
      <c r="AG620" s="84">
        <v>1</v>
      </c>
      <c r="AH620" s="84"/>
      <c r="AI620" s="84"/>
      <c r="AJ620" s="84"/>
      <c r="AK620" s="84"/>
      <c r="AL620" s="84"/>
      <c r="AM620" s="85">
        <v>1</v>
      </c>
    </row>
    <row r="621" spans="1:39" ht="12" customHeight="1">
      <c r="A621" s="10"/>
      <c r="B621" s="98" t="s">
        <v>231</v>
      </c>
      <c r="C621" s="98" t="s">
        <v>69</v>
      </c>
      <c r="D621" s="69" t="s">
        <v>52</v>
      </c>
      <c r="E621" s="69" t="s">
        <v>303</v>
      </c>
      <c r="F621" s="69" t="s">
        <v>48</v>
      </c>
      <c r="G621" s="69" t="s">
        <v>511</v>
      </c>
      <c r="H621" s="69" t="s">
        <v>306</v>
      </c>
      <c r="I621" s="103" t="s">
        <v>504</v>
      </c>
      <c r="J621" s="69" t="str">
        <f t="shared" si="24"/>
        <v>≥17h</v>
      </c>
      <c r="K621" s="69" t="s">
        <v>47</v>
      </c>
      <c r="L621" s="69" t="s">
        <v>518</v>
      </c>
      <c r="M621" s="59" t="s">
        <v>371</v>
      </c>
      <c r="N621" s="78" t="s">
        <v>308</v>
      </c>
      <c r="O621" s="69" t="s">
        <v>0</v>
      </c>
      <c r="P621" s="15" t="s">
        <v>368</v>
      </c>
      <c r="Q621" s="92"/>
      <c r="R621" s="93"/>
      <c r="S621" s="93">
        <v>1</v>
      </c>
      <c r="T621" s="93">
        <v>1</v>
      </c>
      <c r="U621" s="93"/>
      <c r="V621" s="93"/>
      <c r="W621" s="93">
        <v>1</v>
      </c>
      <c r="X621" s="93">
        <v>1</v>
      </c>
      <c r="Y621" s="75"/>
      <c r="Z621" s="69" t="s">
        <v>518</v>
      </c>
      <c r="AA621" s="59" t="s">
        <v>371</v>
      </c>
      <c r="AB621" s="78" t="s">
        <v>308</v>
      </c>
      <c r="AC621" s="69" t="s">
        <v>0</v>
      </c>
      <c r="AD621" s="15" t="s">
        <v>368</v>
      </c>
      <c r="AE621" s="84"/>
      <c r="AF621" s="84"/>
      <c r="AG621" s="84"/>
      <c r="AH621" s="84"/>
      <c r="AI621" s="84"/>
      <c r="AJ621" s="84"/>
      <c r="AK621" s="84"/>
      <c r="AL621" s="84"/>
      <c r="AM621" s="85"/>
    </row>
    <row r="622" spans="1:39" ht="12" customHeight="1">
      <c r="A622" s="10">
        <v>610</v>
      </c>
      <c r="B622" s="98" t="s">
        <v>207</v>
      </c>
      <c r="C622" s="98" t="s">
        <v>198</v>
      </c>
      <c r="D622" s="11" t="s">
        <v>52</v>
      </c>
      <c r="E622" s="11" t="s">
        <v>304</v>
      </c>
      <c r="F622" s="12" t="s">
        <v>49</v>
      </c>
      <c r="G622" s="11" t="s">
        <v>511</v>
      </c>
      <c r="H622" s="12" t="s">
        <v>308</v>
      </c>
      <c r="I622" s="11" t="s">
        <v>507</v>
      </c>
      <c r="J622" s="12" t="str">
        <f t="shared" si="24"/>
        <v>≥17h</v>
      </c>
      <c r="K622" s="12" t="s">
        <v>512</v>
      </c>
      <c r="L622" s="69" t="s">
        <v>520</v>
      </c>
      <c r="M622" s="59" t="s">
        <v>372</v>
      </c>
      <c r="N622" s="78" t="s">
        <v>308</v>
      </c>
      <c r="O622" s="12" t="s">
        <v>358</v>
      </c>
      <c r="P622" s="15" t="s">
        <v>368</v>
      </c>
      <c r="Q622" s="92"/>
      <c r="R622" s="93"/>
      <c r="S622" s="93"/>
      <c r="T622" s="93"/>
      <c r="U622" s="93"/>
      <c r="V622" s="93"/>
      <c r="W622" s="93">
        <v>1</v>
      </c>
      <c r="X622" s="93"/>
      <c r="Y622" s="75"/>
      <c r="Z622" s="69" t="s">
        <v>520</v>
      </c>
      <c r="AA622" s="59" t="s">
        <v>372</v>
      </c>
      <c r="AB622" s="78" t="s">
        <v>308</v>
      </c>
      <c r="AC622" s="12" t="s">
        <v>358</v>
      </c>
      <c r="AD622" s="15" t="s">
        <v>368</v>
      </c>
      <c r="AE622" s="84"/>
      <c r="AF622" s="84"/>
      <c r="AG622" s="84">
        <v>1</v>
      </c>
      <c r="AH622" s="84"/>
      <c r="AI622" s="84"/>
      <c r="AJ622" s="84"/>
      <c r="AK622" s="84"/>
      <c r="AL622" s="84"/>
      <c r="AM622" s="85"/>
    </row>
    <row r="623" spans="1:39" ht="12" customHeight="1">
      <c r="A623" s="10">
        <v>611</v>
      </c>
      <c r="B623" s="98" t="s">
        <v>82</v>
      </c>
      <c r="C623" s="98" t="s">
        <v>82</v>
      </c>
      <c r="D623" s="11" t="s">
        <v>52</v>
      </c>
      <c r="E623" s="11" t="s">
        <v>304</v>
      </c>
      <c r="F623" s="12" t="s">
        <v>49</v>
      </c>
      <c r="G623" s="12" t="s">
        <v>310</v>
      </c>
      <c r="H623" s="12" t="s">
        <v>306</v>
      </c>
      <c r="I623" s="103" t="s">
        <v>504</v>
      </c>
      <c r="J623" s="12" t="str">
        <f t="shared" si="24"/>
        <v>≥17h</v>
      </c>
      <c r="K623" s="12" t="s">
        <v>512</v>
      </c>
      <c r="L623" s="69" t="s">
        <v>518</v>
      </c>
      <c r="M623" s="59" t="s">
        <v>371</v>
      </c>
      <c r="N623" s="78" t="s">
        <v>308</v>
      </c>
      <c r="O623" s="12" t="s">
        <v>358</v>
      </c>
      <c r="P623" s="15" t="s">
        <v>368</v>
      </c>
      <c r="Q623" s="92"/>
      <c r="R623" s="93"/>
      <c r="S623" s="93"/>
      <c r="T623" s="93"/>
      <c r="U623" s="93"/>
      <c r="V623" s="93"/>
      <c r="W623" s="93">
        <v>1</v>
      </c>
      <c r="X623" s="93"/>
      <c r="Y623" s="75"/>
      <c r="Z623" s="69" t="s">
        <v>518</v>
      </c>
      <c r="AA623" s="59" t="s">
        <v>371</v>
      </c>
      <c r="AB623" s="78" t="s">
        <v>308</v>
      </c>
      <c r="AC623" s="12" t="s">
        <v>358</v>
      </c>
      <c r="AD623" s="15" t="s">
        <v>368</v>
      </c>
      <c r="AE623" s="84">
        <v>1</v>
      </c>
      <c r="AF623" s="84"/>
      <c r="AG623" s="84"/>
      <c r="AH623" s="84"/>
      <c r="AI623" s="84"/>
      <c r="AJ623" s="84"/>
      <c r="AK623" s="84"/>
      <c r="AL623" s="84"/>
      <c r="AM623" s="85"/>
    </row>
    <row r="624" spans="1:39" ht="12" customHeight="1">
      <c r="A624" s="10">
        <v>612</v>
      </c>
      <c r="B624" s="98" t="s">
        <v>198</v>
      </c>
      <c r="C624" s="98" t="s">
        <v>198</v>
      </c>
      <c r="D624" s="11" t="s">
        <v>52</v>
      </c>
      <c r="E624" s="11" t="s">
        <v>303</v>
      </c>
      <c r="F624" s="12" t="s">
        <v>49</v>
      </c>
      <c r="G624" s="12" t="s">
        <v>310</v>
      </c>
      <c r="H624" s="12" t="s">
        <v>306</v>
      </c>
      <c r="I624" s="103" t="s">
        <v>505</v>
      </c>
      <c r="J624" s="12" t="str">
        <f t="shared" si="24"/>
        <v>≥17h</v>
      </c>
      <c r="K624" s="12" t="s">
        <v>47</v>
      </c>
      <c r="L624" s="69" t="s">
        <v>520</v>
      </c>
      <c r="M624" s="59" t="s">
        <v>372</v>
      </c>
      <c r="N624" s="78" t="s">
        <v>308</v>
      </c>
      <c r="O624" s="12" t="s">
        <v>358</v>
      </c>
      <c r="P624" s="15" t="s">
        <v>368</v>
      </c>
      <c r="Q624" s="92"/>
      <c r="R624" s="93"/>
      <c r="S624" s="93"/>
      <c r="T624" s="93"/>
      <c r="U624" s="93"/>
      <c r="V624" s="93"/>
      <c r="W624" s="93">
        <v>1</v>
      </c>
      <c r="X624" s="93"/>
      <c r="Y624" s="75"/>
      <c r="Z624" s="69" t="s">
        <v>520</v>
      </c>
      <c r="AA624" s="59" t="s">
        <v>372</v>
      </c>
      <c r="AB624" s="78" t="s">
        <v>308</v>
      </c>
      <c r="AC624" s="12" t="s">
        <v>358</v>
      </c>
      <c r="AD624" s="15" t="s">
        <v>368</v>
      </c>
      <c r="AE624" s="84"/>
      <c r="AF624" s="84">
        <v>1</v>
      </c>
      <c r="AG624" s="84"/>
      <c r="AH624" s="84"/>
      <c r="AI624" s="84"/>
      <c r="AJ624" s="84"/>
      <c r="AK624" s="84"/>
      <c r="AL624" s="84"/>
      <c r="AM624" s="85"/>
    </row>
    <row r="625" spans="1:39" ht="12" customHeight="1">
      <c r="A625" s="10">
        <v>613</v>
      </c>
      <c r="B625" s="98" t="s">
        <v>86</v>
      </c>
      <c r="C625" s="98" t="s">
        <v>256</v>
      </c>
      <c r="D625" s="11" t="s">
        <v>51</v>
      </c>
      <c r="E625" s="11" t="s">
        <v>304</v>
      </c>
      <c r="F625" s="12" t="s">
        <v>50</v>
      </c>
      <c r="G625" s="11" t="s">
        <v>511</v>
      </c>
      <c r="H625" s="12" t="s">
        <v>308</v>
      </c>
      <c r="I625" s="103" t="s">
        <v>504</v>
      </c>
      <c r="J625" s="12" t="str">
        <f t="shared" si="24"/>
        <v>≥17h</v>
      </c>
      <c r="K625" s="12" t="s">
        <v>47</v>
      </c>
      <c r="L625" s="69" t="s">
        <v>519</v>
      </c>
      <c r="M625" s="59" t="s">
        <v>374</v>
      </c>
      <c r="N625" s="78" t="s">
        <v>308</v>
      </c>
      <c r="O625" s="12" t="s">
        <v>358</v>
      </c>
      <c r="P625" s="15" t="s">
        <v>368</v>
      </c>
      <c r="Q625" s="92"/>
      <c r="R625" s="93"/>
      <c r="S625" s="93"/>
      <c r="T625" s="93">
        <v>1</v>
      </c>
      <c r="U625" s="93"/>
      <c r="V625" s="93"/>
      <c r="W625" s="93">
        <v>1</v>
      </c>
      <c r="X625" s="93"/>
      <c r="Y625" s="75"/>
      <c r="Z625" s="69" t="s">
        <v>519</v>
      </c>
      <c r="AA625" s="59" t="s">
        <v>374</v>
      </c>
      <c r="AB625" s="78" t="s">
        <v>308</v>
      </c>
      <c r="AC625" s="12" t="s">
        <v>358</v>
      </c>
      <c r="AD625" s="15" t="s">
        <v>368</v>
      </c>
      <c r="AE625" s="84">
        <v>1</v>
      </c>
      <c r="AF625" s="84"/>
      <c r="AG625" s="84"/>
      <c r="AH625" s="84"/>
      <c r="AI625" s="84"/>
      <c r="AJ625" s="84"/>
      <c r="AK625" s="84"/>
      <c r="AL625" s="84"/>
      <c r="AM625" s="85"/>
    </row>
    <row r="626" spans="1:39" ht="12" customHeight="1">
      <c r="A626" s="10">
        <v>614</v>
      </c>
      <c r="B626" s="98" t="s">
        <v>82</v>
      </c>
      <c r="C626" s="98" t="s">
        <v>82</v>
      </c>
      <c r="D626" s="11" t="s">
        <v>25</v>
      </c>
      <c r="E626" s="11" t="s">
        <v>304</v>
      </c>
      <c r="F626" s="12" t="s">
        <v>50</v>
      </c>
      <c r="G626" s="12" t="s">
        <v>310</v>
      </c>
      <c r="H626" s="12" t="s">
        <v>306</v>
      </c>
      <c r="I626" s="11" t="s">
        <v>504</v>
      </c>
      <c r="J626" s="11" t="str">
        <f>"12-16h"</f>
        <v>12-16h</v>
      </c>
      <c r="K626" s="12" t="s">
        <v>513</v>
      </c>
      <c r="L626" s="69" t="s">
        <v>518</v>
      </c>
      <c r="M626" s="59" t="s">
        <v>373</v>
      </c>
      <c r="N626" s="78" t="s">
        <v>308</v>
      </c>
      <c r="O626" s="12" t="s">
        <v>358</v>
      </c>
      <c r="P626" s="15" t="s">
        <v>368</v>
      </c>
      <c r="Q626" s="92"/>
      <c r="R626" s="93"/>
      <c r="S626" s="93"/>
      <c r="T626" s="93"/>
      <c r="U626" s="93"/>
      <c r="V626" s="93"/>
      <c r="W626" s="93">
        <v>1</v>
      </c>
      <c r="X626" s="93"/>
      <c r="Y626" s="75"/>
      <c r="Z626" s="69" t="s">
        <v>518</v>
      </c>
      <c r="AA626" s="59" t="s">
        <v>373</v>
      </c>
      <c r="AB626" s="78" t="s">
        <v>308</v>
      </c>
      <c r="AC626" s="12" t="s">
        <v>358</v>
      </c>
      <c r="AD626" s="15" t="s">
        <v>368</v>
      </c>
      <c r="AE626" s="84">
        <v>1</v>
      </c>
      <c r="AF626" s="84"/>
      <c r="AG626" s="84"/>
      <c r="AH626" s="84"/>
      <c r="AI626" s="84"/>
      <c r="AJ626" s="84"/>
      <c r="AK626" s="84"/>
      <c r="AL626" s="84"/>
      <c r="AM626" s="85"/>
    </row>
    <row r="627" spans="1:39" ht="12" customHeight="1">
      <c r="A627" s="10">
        <v>615</v>
      </c>
      <c r="B627" s="98" t="s">
        <v>206</v>
      </c>
      <c r="C627" s="98" t="s">
        <v>198</v>
      </c>
      <c r="D627" s="11" t="s">
        <v>52</v>
      </c>
      <c r="E627" s="11" t="s">
        <v>304</v>
      </c>
      <c r="F627" s="12" t="s">
        <v>49</v>
      </c>
      <c r="G627" s="11" t="s">
        <v>511</v>
      </c>
      <c r="H627" s="12" t="s">
        <v>306</v>
      </c>
      <c r="I627" s="103" t="s">
        <v>505</v>
      </c>
      <c r="J627" s="12" t="str">
        <f>"≥17h"</f>
        <v>≥17h</v>
      </c>
      <c r="K627" s="12" t="s">
        <v>512</v>
      </c>
      <c r="L627" s="69" t="s">
        <v>520</v>
      </c>
      <c r="M627" s="59" t="s">
        <v>373</v>
      </c>
      <c r="N627" s="78" t="s">
        <v>308</v>
      </c>
      <c r="O627" s="12" t="s">
        <v>358</v>
      </c>
      <c r="P627" s="15" t="s">
        <v>368</v>
      </c>
      <c r="Q627" s="92"/>
      <c r="R627" s="93"/>
      <c r="S627" s="93">
        <v>1</v>
      </c>
      <c r="T627" s="93">
        <v>1</v>
      </c>
      <c r="U627" s="93"/>
      <c r="V627" s="93"/>
      <c r="W627" s="93">
        <v>1</v>
      </c>
      <c r="X627" s="93"/>
      <c r="Y627" s="75"/>
      <c r="Z627" s="69" t="s">
        <v>520</v>
      </c>
      <c r="AA627" s="59" t="s">
        <v>373</v>
      </c>
      <c r="AB627" s="78" t="s">
        <v>308</v>
      </c>
      <c r="AC627" s="12" t="s">
        <v>358</v>
      </c>
      <c r="AD627" s="15" t="s">
        <v>368</v>
      </c>
      <c r="AE627" s="84"/>
      <c r="AF627" s="84">
        <v>1</v>
      </c>
      <c r="AG627" s="84"/>
      <c r="AH627" s="84"/>
      <c r="AI627" s="84"/>
      <c r="AJ627" s="84"/>
      <c r="AK627" s="84"/>
      <c r="AL627" s="84"/>
      <c r="AM627" s="85"/>
    </row>
    <row r="628" spans="1:39" ht="12" customHeight="1">
      <c r="A628" s="10">
        <v>616</v>
      </c>
      <c r="B628" s="98" t="s">
        <v>86</v>
      </c>
      <c r="C628" s="98" t="s">
        <v>256</v>
      </c>
      <c r="D628" s="11" t="s">
        <v>52</v>
      </c>
      <c r="E628" s="11" t="s">
        <v>304</v>
      </c>
      <c r="F628" s="12" t="s">
        <v>49</v>
      </c>
      <c r="G628" s="11" t="s">
        <v>511</v>
      </c>
      <c r="H628" s="12" t="s">
        <v>308</v>
      </c>
      <c r="I628" s="11" t="s">
        <v>504</v>
      </c>
      <c r="J628" s="12" t="str">
        <f>"≥17h"</f>
        <v>≥17h</v>
      </c>
      <c r="K628" s="12" t="s">
        <v>512</v>
      </c>
      <c r="L628" s="69" t="s">
        <v>519</v>
      </c>
      <c r="M628" s="59" t="s">
        <v>374</v>
      </c>
      <c r="N628" s="78" t="s">
        <v>308</v>
      </c>
      <c r="O628" s="12" t="s">
        <v>358</v>
      </c>
      <c r="P628" s="15" t="s">
        <v>368</v>
      </c>
      <c r="Q628" s="92"/>
      <c r="R628" s="93"/>
      <c r="S628" s="93"/>
      <c r="T628" s="93">
        <v>1</v>
      </c>
      <c r="U628" s="93"/>
      <c r="V628" s="93"/>
      <c r="W628" s="93"/>
      <c r="X628" s="93"/>
      <c r="Y628" s="75"/>
      <c r="Z628" s="69" t="s">
        <v>519</v>
      </c>
      <c r="AA628" s="59" t="s">
        <v>374</v>
      </c>
      <c r="AB628" s="78" t="s">
        <v>308</v>
      </c>
      <c r="AC628" s="12" t="s">
        <v>358</v>
      </c>
      <c r="AD628" s="15" t="s">
        <v>368</v>
      </c>
      <c r="AE628" s="84">
        <v>1</v>
      </c>
      <c r="AF628" s="84"/>
      <c r="AG628" s="84"/>
      <c r="AH628" s="84"/>
      <c r="AI628" s="84"/>
      <c r="AJ628" s="84"/>
      <c r="AK628" s="84"/>
      <c r="AL628" s="84"/>
      <c r="AM628" s="85"/>
    </row>
    <row r="629" spans="1:39" ht="12" customHeight="1">
      <c r="A629" s="10">
        <v>617</v>
      </c>
      <c r="B629" s="98" t="s">
        <v>82</v>
      </c>
      <c r="C629" s="98" t="s">
        <v>82</v>
      </c>
      <c r="D629" s="11" t="s">
        <v>52</v>
      </c>
      <c r="E629" s="11" t="s">
        <v>303</v>
      </c>
      <c r="F629" s="12" t="s">
        <v>49</v>
      </c>
      <c r="G629" s="12" t="s">
        <v>310</v>
      </c>
      <c r="H629" s="12" t="s">
        <v>306</v>
      </c>
      <c r="I629" s="103" t="s">
        <v>505</v>
      </c>
      <c r="J629" s="11" t="str">
        <f>"12-16h"</f>
        <v>12-16h</v>
      </c>
      <c r="K629" s="12" t="s">
        <v>512</v>
      </c>
      <c r="L629" s="69" t="s">
        <v>518</v>
      </c>
      <c r="M629" s="59" t="s">
        <v>373</v>
      </c>
      <c r="N629" s="78" t="s">
        <v>308</v>
      </c>
      <c r="O629" s="12" t="s">
        <v>358</v>
      </c>
      <c r="P629" s="15" t="s">
        <v>368</v>
      </c>
      <c r="Q629" s="92"/>
      <c r="R629" s="93"/>
      <c r="S629" s="93"/>
      <c r="T629" s="93"/>
      <c r="U629" s="93"/>
      <c r="V629" s="93"/>
      <c r="W629" s="93">
        <v>1</v>
      </c>
      <c r="X629" s="93"/>
      <c r="Y629" s="75"/>
      <c r="Z629" s="69" t="s">
        <v>518</v>
      </c>
      <c r="AA629" s="59" t="s">
        <v>373</v>
      </c>
      <c r="AB629" s="78" t="s">
        <v>308</v>
      </c>
      <c r="AC629" s="12" t="s">
        <v>358</v>
      </c>
      <c r="AD629" s="15" t="s">
        <v>368</v>
      </c>
      <c r="AE629" s="84">
        <v>1</v>
      </c>
      <c r="AF629" s="84"/>
      <c r="AG629" s="84"/>
      <c r="AH629" s="84"/>
      <c r="AI629" s="84"/>
      <c r="AJ629" s="84"/>
      <c r="AK629" s="84"/>
      <c r="AL629" s="84"/>
      <c r="AM629" s="85"/>
    </row>
    <row r="630" spans="1:39" ht="12" customHeight="1">
      <c r="A630" s="10">
        <v>618</v>
      </c>
      <c r="B630" s="98" t="s">
        <v>205</v>
      </c>
      <c r="C630" s="98" t="s">
        <v>198</v>
      </c>
      <c r="D630" s="11" t="s">
        <v>25</v>
      </c>
      <c r="E630" s="11" t="s">
        <v>304</v>
      </c>
      <c r="F630" s="12" t="s">
        <v>50</v>
      </c>
      <c r="G630" s="11" t="s">
        <v>511</v>
      </c>
      <c r="H630" s="12" t="s">
        <v>307</v>
      </c>
      <c r="I630" s="11" t="s">
        <v>507</v>
      </c>
      <c r="J630" s="12" t="str">
        <f>"≥17h"</f>
        <v>≥17h</v>
      </c>
      <c r="K630" s="12" t="s">
        <v>512</v>
      </c>
      <c r="L630" s="69" t="s">
        <v>520</v>
      </c>
      <c r="M630" s="59" t="s">
        <v>372</v>
      </c>
      <c r="N630" s="78" t="s">
        <v>308</v>
      </c>
      <c r="O630" s="12" t="s">
        <v>358</v>
      </c>
      <c r="P630" s="15" t="s">
        <v>370</v>
      </c>
      <c r="Q630" s="92"/>
      <c r="R630" s="93"/>
      <c r="S630" s="93"/>
      <c r="T630" s="93">
        <v>1</v>
      </c>
      <c r="U630" s="93"/>
      <c r="V630" s="93"/>
      <c r="W630" s="93">
        <v>1</v>
      </c>
      <c r="X630" s="93"/>
      <c r="Y630" s="75"/>
      <c r="Z630" s="69" t="s">
        <v>520</v>
      </c>
      <c r="AA630" s="59" t="s">
        <v>372</v>
      </c>
      <c r="AB630" s="78" t="s">
        <v>308</v>
      </c>
      <c r="AC630" s="12" t="s">
        <v>358</v>
      </c>
      <c r="AD630" s="15" t="s">
        <v>370</v>
      </c>
      <c r="AE630" s="84"/>
      <c r="AF630" s="84">
        <v>1</v>
      </c>
      <c r="AG630" s="84"/>
      <c r="AH630" s="84"/>
      <c r="AI630" s="84"/>
      <c r="AJ630" s="84"/>
      <c r="AK630" s="84"/>
      <c r="AL630" s="84"/>
      <c r="AM630" s="85"/>
    </row>
    <row r="631" spans="1:39" ht="12" customHeight="1">
      <c r="A631" s="10">
        <v>619</v>
      </c>
      <c r="B631" s="98" t="s">
        <v>86</v>
      </c>
      <c r="C631" s="98" t="s">
        <v>256</v>
      </c>
      <c r="D631" s="11" t="s">
        <v>51</v>
      </c>
      <c r="E631" s="11" t="s">
        <v>304</v>
      </c>
      <c r="F631" s="12" t="s">
        <v>49</v>
      </c>
      <c r="G631" s="11" t="s">
        <v>511</v>
      </c>
      <c r="H631" s="12" t="s">
        <v>308</v>
      </c>
      <c r="I631" s="11" t="s">
        <v>504</v>
      </c>
      <c r="J631" s="12" t="str">
        <f>"≥17h"</f>
        <v>≥17h</v>
      </c>
      <c r="K631" s="12" t="s">
        <v>47</v>
      </c>
      <c r="L631" s="69" t="s">
        <v>519</v>
      </c>
      <c r="M631" s="59" t="s">
        <v>374</v>
      </c>
      <c r="N631" s="78" t="s">
        <v>308</v>
      </c>
      <c r="O631" s="12" t="s">
        <v>358</v>
      </c>
      <c r="P631" s="15" t="s">
        <v>368</v>
      </c>
      <c r="Q631" s="92"/>
      <c r="R631" s="93"/>
      <c r="S631" s="93"/>
      <c r="T631" s="93">
        <v>1</v>
      </c>
      <c r="U631" s="93"/>
      <c r="V631" s="93"/>
      <c r="W631" s="93"/>
      <c r="X631" s="93"/>
      <c r="Y631" s="75"/>
      <c r="Z631" s="69" t="s">
        <v>519</v>
      </c>
      <c r="AA631" s="59" t="s">
        <v>374</v>
      </c>
      <c r="AB631" s="78" t="s">
        <v>308</v>
      </c>
      <c r="AC631" s="12" t="s">
        <v>358</v>
      </c>
      <c r="AD631" s="15" t="s">
        <v>368</v>
      </c>
      <c r="AE631" s="84">
        <v>1</v>
      </c>
      <c r="AF631" s="84"/>
      <c r="AG631" s="84"/>
      <c r="AH631" s="84"/>
      <c r="AI631" s="84"/>
      <c r="AJ631" s="84"/>
      <c r="AK631" s="84"/>
      <c r="AL631" s="84"/>
      <c r="AM631" s="85"/>
    </row>
    <row r="632" spans="1:39" ht="12" customHeight="1">
      <c r="A632" s="10">
        <v>620</v>
      </c>
      <c r="B632" s="98" t="s">
        <v>86</v>
      </c>
      <c r="C632" s="98" t="s">
        <v>256</v>
      </c>
      <c r="D632" s="11" t="s">
        <v>51</v>
      </c>
      <c r="E632" s="11" t="s">
        <v>303</v>
      </c>
      <c r="F632" s="12" t="s">
        <v>49</v>
      </c>
      <c r="G632" s="11" t="s">
        <v>511</v>
      </c>
      <c r="H632" s="12" t="s">
        <v>308</v>
      </c>
      <c r="I632" s="11" t="s">
        <v>504</v>
      </c>
      <c r="J632" s="11" t="str">
        <f>"12-16h"</f>
        <v>12-16h</v>
      </c>
      <c r="K632" s="12" t="s">
        <v>512</v>
      </c>
      <c r="L632" s="69" t="s">
        <v>519</v>
      </c>
      <c r="M632" s="59" t="s">
        <v>371</v>
      </c>
      <c r="N632" s="78" t="s">
        <v>308</v>
      </c>
      <c r="O632" s="12" t="s">
        <v>358</v>
      </c>
      <c r="P632" s="15" t="s">
        <v>370</v>
      </c>
      <c r="Q632" s="92"/>
      <c r="R632" s="93">
        <v>1</v>
      </c>
      <c r="S632" s="93"/>
      <c r="T632" s="93"/>
      <c r="U632" s="93"/>
      <c r="V632" s="93"/>
      <c r="W632" s="93"/>
      <c r="X632" s="93"/>
      <c r="Y632" s="75"/>
      <c r="Z632" s="69" t="s">
        <v>519</v>
      </c>
      <c r="AA632" s="59" t="s">
        <v>371</v>
      </c>
      <c r="AB632" s="78" t="s">
        <v>308</v>
      </c>
      <c r="AC632" s="12" t="s">
        <v>358</v>
      </c>
      <c r="AD632" s="15" t="s">
        <v>370</v>
      </c>
      <c r="AE632" s="84">
        <v>1</v>
      </c>
      <c r="AF632" s="84"/>
      <c r="AG632" s="84"/>
      <c r="AH632" s="84"/>
      <c r="AI632" s="84"/>
      <c r="AJ632" s="84"/>
      <c r="AK632" s="84"/>
      <c r="AL632" s="84"/>
      <c r="AM632" s="85"/>
    </row>
    <row r="633" spans="1:39" ht="12" customHeight="1">
      <c r="A633" s="10"/>
      <c r="B633" s="98" t="s">
        <v>86</v>
      </c>
      <c r="C633" s="98" t="s">
        <v>256</v>
      </c>
      <c r="D633" s="69" t="s">
        <v>51</v>
      </c>
      <c r="E633" s="69" t="s">
        <v>303</v>
      </c>
      <c r="F633" s="69" t="s">
        <v>49</v>
      </c>
      <c r="G633" s="69" t="s">
        <v>511</v>
      </c>
      <c r="H633" s="69" t="s">
        <v>308</v>
      </c>
      <c r="I633" s="11" t="s">
        <v>504</v>
      </c>
      <c r="J633" s="69" t="str">
        <f>"12-16h"</f>
        <v>12-16h</v>
      </c>
      <c r="K633" s="69" t="s">
        <v>512</v>
      </c>
      <c r="L633" s="69" t="s">
        <v>519</v>
      </c>
      <c r="M633" s="59" t="s">
        <v>339</v>
      </c>
      <c r="N633" s="78" t="s">
        <v>308</v>
      </c>
      <c r="O633" s="69" t="s">
        <v>0</v>
      </c>
      <c r="P633" s="15" t="s">
        <v>368</v>
      </c>
      <c r="Q633" s="92"/>
      <c r="R633" s="93">
        <v>1</v>
      </c>
      <c r="S633" s="93"/>
      <c r="T633" s="93"/>
      <c r="U633" s="93"/>
      <c r="V633" s="93"/>
      <c r="W633" s="93"/>
      <c r="X633" s="93"/>
      <c r="Y633" s="75"/>
      <c r="Z633" s="69" t="s">
        <v>519</v>
      </c>
      <c r="AA633" s="59" t="s">
        <v>339</v>
      </c>
      <c r="AB633" s="78" t="s">
        <v>308</v>
      </c>
      <c r="AC633" s="69" t="s">
        <v>0</v>
      </c>
      <c r="AD633" s="15" t="s">
        <v>368</v>
      </c>
      <c r="AE633" s="84"/>
      <c r="AF633" s="84"/>
      <c r="AG633" s="84"/>
      <c r="AH633" s="84"/>
      <c r="AI633" s="84"/>
      <c r="AJ633" s="84"/>
      <c r="AK633" s="84"/>
      <c r="AL633" s="84"/>
      <c r="AM633" s="85"/>
    </row>
    <row r="634" spans="1:39" ht="12" customHeight="1">
      <c r="A634" s="10">
        <v>621</v>
      </c>
      <c r="B634" s="98" t="s">
        <v>65</v>
      </c>
      <c r="C634" s="98" t="s">
        <v>65</v>
      </c>
      <c r="D634" s="11" t="s">
        <v>51</v>
      </c>
      <c r="E634" s="11" t="s">
        <v>304</v>
      </c>
      <c r="F634" s="12" t="s">
        <v>48</v>
      </c>
      <c r="G634" s="12" t="s">
        <v>310</v>
      </c>
      <c r="H634" s="12" t="s">
        <v>306</v>
      </c>
      <c r="I634" s="11" t="s">
        <v>507</v>
      </c>
      <c r="J634" s="11" t="str">
        <f>"12-16h"</f>
        <v>12-16h</v>
      </c>
      <c r="K634" s="12" t="s">
        <v>512</v>
      </c>
      <c r="L634" s="69" t="s">
        <v>518</v>
      </c>
      <c r="M634" s="59" t="s">
        <v>371</v>
      </c>
      <c r="N634" s="78" t="s">
        <v>308</v>
      </c>
      <c r="O634" s="12" t="s">
        <v>358</v>
      </c>
      <c r="P634" s="15" t="s">
        <v>368</v>
      </c>
      <c r="Q634" s="92"/>
      <c r="R634" s="93"/>
      <c r="S634" s="93"/>
      <c r="T634" s="93">
        <v>1</v>
      </c>
      <c r="U634" s="93"/>
      <c r="V634" s="93"/>
      <c r="W634" s="93">
        <v>1</v>
      </c>
      <c r="X634" s="93">
        <v>1</v>
      </c>
      <c r="Y634" s="75"/>
      <c r="Z634" s="69" t="s">
        <v>518</v>
      </c>
      <c r="AA634" s="59" t="s">
        <v>371</v>
      </c>
      <c r="AB634" s="78" t="s">
        <v>308</v>
      </c>
      <c r="AC634" s="12" t="s">
        <v>358</v>
      </c>
      <c r="AD634" s="15" t="s">
        <v>368</v>
      </c>
      <c r="AE634" s="84"/>
      <c r="AF634" s="84">
        <v>1</v>
      </c>
      <c r="AG634" s="84"/>
      <c r="AH634" s="84"/>
      <c r="AI634" s="84"/>
      <c r="AJ634" s="84"/>
      <c r="AK634" s="84"/>
      <c r="AL634" s="84"/>
      <c r="AM634" s="85"/>
    </row>
    <row r="635" spans="1:39" ht="12" customHeight="1">
      <c r="A635" s="10">
        <v>622</v>
      </c>
      <c r="B635" s="98" t="s">
        <v>204</v>
      </c>
      <c r="C635" s="98" t="s">
        <v>198</v>
      </c>
      <c r="D635" s="11" t="s">
        <v>52</v>
      </c>
      <c r="E635" s="11" t="s">
        <v>304</v>
      </c>
      <c r="F635" s="12" t="s">
        <v>49</v>
      </c>
      <c r="G635" s="11" t="s">
        <v>511</v>
      </c>
      <c r="H635" s="12" t="s">
        <v>308</v>
      </c>
      <c r="I635" s="103" t="s">
        <v>505</v>
      </c>
      <c r="J635" s="12" t="str">
        <f>"≥17h"</f>
        <v>≥17h</v>
      </c>
      <c r="K635" s="12" t="s">
        <v>512</v>
      </c>
      <c r="L635" s="69" t="s">
        <v>520</v>
      </c>
      <c r="M635" s="59" t="s">
        <v>372</v>
      </c>
      <c r="N635" s="78" t="s">
        <v>308</v>
      </c>
      <c r="O635" s="12" t="s">
        <v>358</v>
      </c>
      <c r="P635" s="15" t="s">
        <v>368</v>
      </c>
      <c r="Q635" s="92"/>
      <c r="R635" s="93"/>
      <c r="S635" s="93"/>
      <c r="T635" s="93">
        <v>1</v>
      </c>
      <c r="U635" s="93"/>
      <c r="V635" s="93"/>
      <c r="W635" s="93"/>
      <c r="X635" s="93"/>
      <c r="Y635" s="75"/>
      <c r="Z635" s="69" t="s">
        <v>520</v>
      </c>
      <c r="AA635" s="59" t="s">
        <v>372</v>
      </c>
      <c r="AB635" s="78" t="s">
        <v>308</v>
      </c>
      <c r="AC635" s="12" t="s">
        <v>358</v>
      </c>
      <c r="AD635" s="15" t="s">
        <v>368</v>
      </c>
      <c r="AE635" s="84">
        <v>1</v>
      </c>
      <c r="AF635" s="84"/>
      <c r="AG635" s="84"/>
      <c r="AH635" s="84"/>
      <c r="AI635" s="84"/>
      <c r="AJ635" s="84"/>
      <c r="AK635" s="84"/>
      <c r="AL635" s="84"/>
      <c r="AM635" s="85"/>
    </row>
    <row r="636" spans="1:39" ht="12" customHeight="1">
      <c r="A636" s="10">
        <v>623</v>
      </c>
      <c r="B636" s="98" t="s">
        <v>203</v>
      </c>
      <c r="C636" s="98" t="s">
        <v>198</v>
      </c>
      <c r="D636" s="11" t="s">
        <v>25</v>
      </c>
      <c r="E636" s="11" t="s">
        <v>304</v>
      </c>
      <c r="F636" s="12" t="s">
        <v>48</v>
      </c>
      <c r="G636" s="11" t="s">
        <v>511</v>
      </c>
      <c r="H636" s="12" t="s">
        <v>306</v>
      </c>
      <c r="I636" s="103" t="s">
        <v>504</v>
      </c>
      <c r="J636" s="11" t="str">
        <f>"12-16h"</f>
        <v>12-16h</v>
      </c>
      <c r="K636" s="12" t="s">
        <v>513</v>
      </c>
      <c r="L636" s="69" t="s">
        <v>520</v>
      </c>
      <c r="M636" s="59" t="s">
        <v>373</v>
      </c>
      <c r="N636" s="78" t="s">
        <v>308</v>
      </c>
      <c r="O636" s="12" t="s">
        <v>358</v>
      </c>
      <c r="P636" s="15" t="s">
        <v>368</v>
      </c>
      <c r="Q636" s="92"/>
      <c r="R636" s="93"/>
      <c r="S636" s="93"/>
      <c r="T636" s="93">
        <v>1</v>
      </c>
      <c r="U636" s="93"/>
      <c r="V636" s="93"/>
      <c r="W636" s="93"/>
      <c r="X636" s="93"/>
      <c r="Y636" s="75"/>
      <c r="Z636" s="69" t="s">
        <v>520</v>
      </c>
      <c r="AA636" s="59" t="s">
        <v>373</v>
      </c>
      <c r="AB636" s="78" t="s">
        <v>308</v>
      </c>
      <c r="AC636" s="12" t="s">
        <v>358</v>
      </c>
      <c r="AD636" s="15" t="s">
        <v>368</v>
      </c>
      <c r="AE636" s="84"/>
      <c r="AF636" s="84">
        <v>1</v>
      </c>
      <c r="AG636" s="84"/>
      <c r="AH636" s="84"/>
      <c r="AI636" s="84"/>
      <c r="AJ636" s="84"/>
      <c r="AK636" s="84"/>
      <c r="AL636" s="84"/>
      <c r="AM636" s="85"/>
    </row>
    <row r="637" spans="1:39" ht="12" customHeight="1">
      <c r="A637" s="10">
        <v>624</v>
      </c>
      <c r="B637" s="98" t="s">
        <v>86</v>
      </c>
      <c r="C637" s="98" t="s">
        <v>256</v>
      </c>
      <c r="D637" s="11" t="s">
        <v>52</v>
      </c>
      <c r="E637" s="11" t="s">
        <v>303</v>
      </c>
      <c r="F637" s="12" t="s">
        <v>50</v>
      </c>
      <c r="G637" s="11" t="s">
        <v>511</v>
      </c>
      <c r="H637" s="12" t="s">
        <v>308</v>
      </c>
      <c r="I637" s="11" t="s">
        <v>507</v>
      </c>
      <c r="J637" s="12" t="str">
        <f>"≥17h"</f>
        <v>≥17h</v>
      </c>
      <c r="K637" s="12" t="s">
        <v>513</v>
      </c>
      <c r="L637" s="69" t="s">
        <v>519</v>
      </c>
      <c r="M637" s="59" t="s">
        <v>374</v>
      </c>
      <c r="N637" s="78" t="s">
        <v>308</v>
      </c>
      <c r="O637" s="12" t="s">
        <v>358</v>
      </c>
      <c r="P637" s="15" t="s">
        <v>368</v>
      </c>
      <c r="Q637" s="92"/>
      <c r="R637" s="93"/>
      <c r="S637" s="93"/>
      <c r="T637" s="93">
        <v>1</v>
      </c>
      <c r="U637" s="93"/>
      <c r="V637" s="93"/>
      <c r="W637" s="93"/>
      <c r="X637" s="93"/>
      <c r="Y637" s="75"/>
      <c r="Z637" s="69" t="s">
        <v>519</v>
      </c>
      <c r="AA637" s="59" t="s">
        <v>374</v>
      </c>
      <c r="AB637" s="78" t="s">
        <v>308</v>
      </c>
      <c r="AC637" s="12" t="s">
        <v>358</v>
      </c>
      <c r="AD637" s="15" t="s">
        <v>368</v>
      </c>
      <c r="AE637" s="84"/>
      <c r="AF637" s="84"/>
      <c r="AG637" s="84"/>
      <c r="AH637" s="84"/>
      <c r="AI637" s="84"/>
      <c r="AJ637" s="84"/>
      <c r="AK637" s="84"/>
      <c r="AL637" s="84"/>
      <c r="AM637" s="85">
        <v>1</v>
      </c>
    </row>
    <row r="638" spans="1:39" ht="12" customHeight="1">
      <c r="A638" s="10">
        <v>625</v>
      </c>
      <c r="B638" s="98" t="s">
        <v>65</v>
      </c>
      <c r="C638" s="98" t="s">
        <v>65</v>
      </c>
      <c r="D638" s="11" t="s">
        <v>51</v>
      </c>
      <c r="E638" s="11" t="s">
        <v>304</v>
      </c>
      <c r="F638" s="12" t="s">
        <v>48</v>
      </c>
      <c r="G638" s="12" t="s">
        <v>310</v>
      </c>
      <c r="H638" s="12" t="s">
        <v>306</v>
      </c>
      <c r="I638" s="103" t="s">
        <v>505</v>
      </c>
      <c r="J638" s="11" t="str">
        <f>"12-16h"</f>
        <v>12-16h</v>
      </c>
      <c r="K638" s="12" t="s">
        <v>513</v>
      </c>
      <c r="L638" s="69" t="s">
        <v>518</v>
      </c>
      <c r="M638" s="59" t="s">
        <v>373</v>
      </c>
      <c r="N638" s="78" t="s">
        <v>308</v>
      </c>
      <c r="O638" s="12" t="s">
        <v>358</v>
      </c>
      <c r="P638" s="15" t="s">
        <v>368</v>
      </c>
      <c r="Q638" s="92"/>
      <c r="R638" s="93"/>
      <c r="S638" s="93">
        <v>1</v>
      </c>
      <c r="T638" s="93">
        <v>1</v>
      </c>
      <c r="U638" s="93"/>
      <c r="V638" s="93"/>
      <c r="W638" s="93">
        <v>1</v>
      </c>
      <c r="X638" s="93">
        <v>1</v>
      </c>
      <c r="Y638" s="75"/>
      <c r="Z638" s="69" t="s">
        <v>518</v>
      </c>
      <c r="AA638" s="59" t="s">
        <v>373</v>
      </c>
      <c r="AB638" s="78" t="s">
        <v>308</v>
      </c>
      <c r="AC638" s="12" t="s">
        <v>358</v>
      </c>
      <c r="AD638" s="15" t="s">
        <v>368</v>
      </c>
      <c r="AE638" s="84"/>
      <c r="AF638" s="84">
        <v>1</v>
      </c>
      <c r="AG638" s="84"/>
      <c r="AH638" s="84"/>
      <c r="AI638" s="84"/>
      <c r="AJ638" s="84"/>
      <c r="AK638" s="84"/>
      <c r="AL638" s="84"/>
      <c r="AM638" s="85"/>
    </row>
    <row r="639" spans="1:39" ht="12" customHeight="1">
      <c r="A639" s="10">
        <v>626</v>
      </c>
      <c r="B639" s="98" t="s">
        <v>82</v>
      </c>
      <c r="C639" s="98" t="s">
        <v>82</v>
      </c>
      <c r="D639" s="11" t="s">
        <v>51</v>
      </c>
      <c r="E639" s="11" t="s">
        <v>303</v>
      </c>
      <c r="F639" s="12" t="s">
        <v>48</v>
      </c>
      <c r="G639" s="12" t="s">
        <v>310</v>
      </c>
      <c r="H639" s="12" t="s">
        <v>306</v>
      </c>
      <c r="I639" s="11" t="s">
        <v>504</v>
      </c>
      <c r="J639" s="11" t="str">
        <f>"12-16h"</f>
        <v>12-16h</v>
      </c>
      <c r="K639" s="12" t="s">
        <v>512</v>
      </c>
      <c r="L639" s="69" t="s">
        <v>518</v>
      </c>
      <c r="M639" s="59" t="s">
        <v>373</v>
      </c>
      <c r="N639" s="78" t="s">
        <v>308</v>
      </c>
      <c r="O639" s="12" t="s">
        <v>358</v>
      </c>
      <c r="P639" s="15" t="s">
        <v>368</v>
      </c>
      <c r="Q639" s="92"/>
      <c r="R639" s="93"/>
      <c r="S639" s="93"/>
      <c r="T639" s="93"/>
      <c r="U639" s="93"/>
      <c r="V639" s="93"/>
      <c r="W639" s="93">
        <v>1</v>
      </c>
      <c r="X639" s="93"/>
      <c r="Y639" s="75"/>
      <c r="Z639" s="69" t="s">
        <v>518</v>
      </c>
      <c r="AA639" s="59" t="s">
        <v>373</v>
      </c>
      <c r="AB639" s="78" t="s">
        <v>308</v>
      </c>
      <c r="AC639" s="12" t="s">
        <v>358</v>
      </c>
      <c r="AD639" s="15" t="s">
        <v>368</v>
      </c>
      <c r="AE639" s="84">
        <v>1</v>
      </c>
      <c r="AF639" s="84"/>
      <c r="AG639" s="84"/>
      <c r="AH639" s="84"/>
      <c r="AI639" s="84"/>
      <c r="AJ639" s="84"/>
      <c r="AK639" s="84"/>
      <c r="AL639" s="84"/>
      <c r="AM639" s="85"/>
    </row>
    <row r="640" spans="1:39" ht="12" customHeight="1">
      <c r="A640" s="10">
        <v>627</v>
      </c>
      <c r="B640" s="98" t="s">
        <v>100</v>
      </c>
      <c r="C640" s="98" t="s">
        <v>83</v>
      </c>
      <c r="D640" s="11" t="s">
        <v>52</v>
      </c>
      <c r="E640" s="11" t="s">
        <v>304</v>
      </c>
      <c r="F640" s="12" t="s">
        <v>49</v>
      </c>
      <c r="G640" s="11" t="s">
        <v>511</v>
      </c>
      <c r="H640" s="12" t="s">
        <v>307</v>
      </c>
      <c r="I640" s="11" t="s">
        <v>507</v>
      </c>
      <c r="J640" s="11" t="str">
        <f>"≤12h"</f>
        <v>≤12h</v>
      </c>
      <c r="K640" s="12" t="s">
        <v>47</v>
      </c>
      <c r="L640" s="69" t="s">
        <v>518</v>
      </c>
      <c r="M640" s="59" t="s">
        <v>372</v>
      </c>
      <c r="N640" s="78" t="s">
        <v>308</v>
      </c>
      <c r="O640" s="12" t="s">
        <v>358</v>
      </c>
      <c r="P640" s="15" t="s">
        <v>368</v>
      </c>
      <c r="Q640" s="92"/>
      <c r="R640" s="93"/>
      <c r="S640" s="93"/>
      <c r="T640" s="93">
        <v>1</v>
      </c>
      <c r="U640" s="93"/>
      <c r="V640" s="93"/>
      <c r="W640" s="93"/>
      <c r="X640" s="93"/>
      <c r="Y640" s="75"/>
      <c r="Z640" s="69" t="s">
        <v>518</v>
      </c>
      <c r="AA640" s="59" t="s">
        <v>372</v>
      </c>
      <c r="AB640" s="78" t="s">
        <v>308</v>
      </c>
      <c r="AC640" s="12" t="s">
        <v>358</v>
      </c>
      <c r="AD640" s="15" t="s">
        <v>368</v>
      </c>
      <c r="AE640" s="84">
        <v>1</v>
      </c>
      <c r="AF640" s="84"/>
      <c r="AG640" s="84"/>
      <c r="AH640" s="84"/>
      <c r="AI640" s="84"/>
      <c r="AJ640" s="84"/>
      <c r="AK640" s="84"/>
      <c r="AL640" s="84"/>
      <c r="AM640" s="85"/>
    </row>
    <row r="641" spans="1:39" ht="12" customHeight="1">
      <c r="A641" s="10">
        <v>628</v>
      </c>
      <c r="B641" s="98" t="s">
        <v>82</v>
      </c>
      <c r="C641" s="98" t="s">
        <v>82</v>
      </c>
      <c r="D641" s="11" t="s">
        <v>51</v>
      </c>
      <c r="E641" s="11" t="s">
        <v>303</v>
      </c>
      <c r="F641" s="12" t="s">
        <v>50</v>
      </c>
      <c r="G641" s="12" t="s">
        <v>310</v>
      </c>
      <c r="H641" s="12" t="s">
        <v>306</v>
      </c>
      <c r="I641" s="11" t="s">
        <v>504</v>
      </c>
      <c r="J641" s="11" t="str">
        <f>"12-16h"</f>
        <v>12-16h</v>
      </c>
      <c r="K641" s="12" t="s">
        <v>512</v>
      </c>
      <c r="L641" s="69" t="s">
        <v>518</v>
      </c>
      <c r="M641" s="59" t="s">
        <v>373</v>
      </c>
      <c r="N641" s="78" t="s">
        <v>308</v>
      </c>
      <c r="O641" s="12" t="s">
        <v>358</v>
      </c>
      <c r="P641" s="15" t="s">
        <v>368</v>
      </c>
      <c r="Q641" s="92"/>
      <c r="R641" s="93"/>
      <c r="S641" s="93"/>
      <c r="T641" s="93"/>
      <c r="U641" s="93"/>
      <c r="V641" s="93"/>
      <c r="W641" s="93">
        <v>1</v>
      </c>
      <c r="X641" s="93"/>
      <c r="Y641" s="75"/>
      <c r="Z641" s="69" t="s">
        <v>518</v>
      </c>
      <c r="AA641" s="59" t="s">
        <v>373</v>
      </c>
      <c r="AB641" s="78" t="s">
        <v>308</v>
      </c>
      <c r="AC641" s="12" t="s">
        <v>358</v>
      </c>
      <c r="AD641" s="15" t="s">
        <v>368</v>
      </c>
      <c r="AE641" s="84">
        <v>1</v>
      </c>
      <c r="AF641" s="84"/>
      <c r="AG641" s="84"/>
      <c r="AH641" s="84"/>
      <c r="AI641" s="84"/>
      <c r="AJ641" s="84"/>
      <c r="AK641" s="84"/>
      <c r="AL641" s="84"/>
      <c r="AM641" s="85"/>
    </row>
    <row r="642" spans="1:39" ht="12" customHeight="1">
      <c r="A642" s="10">
        <v>629</v>
      </c>
      <c r="B642" s="98" t="s">
        <v>214</v>
      </c>
      <c r="C642" s="98" t="s">
        <v>69</v>
      </c>
      <c r="D642" s="11" t="s">
        <v>52</v>
      </c>
      <c r="E642" s="11" t="s">
        <v>304</v>
      </c>
      <c r="F642" s="12" t="s">
        <v>48</v>
      </c>
      <c r="G642" s="11" t="s">
        <v>511</v>
      </c>
      <c r="H642" s="12" t="s">
        <v>308</v>
      </c>
      <c r="I642" s="103" t="s">
        <v>504</v>
      </c>
      <c r="J642" s="12" t="str">
        <f>"≥17h"</f>
        <v>≥17h</v>
      </c>
      <c r="K642" s="12" t="s">
        <v>512</v>
      </c>
      <c r="L642" s="69" t="s">
        <v>518</v>
      </c>
      <c r="M642" s="59" t="s">
        <v>371</v>
      </c>
      <c r="N642" s="78" t="s">
        <v>308</v>
      </c>
      <c r="O642" s="12" t="s">
        <v>358</v>
      </c>
      <c r="P642" s="15" t="s">
        <v>368</v>
      </c>
      <c r="Q642" s="92"/>
      <c r="R642" s="93"/>
      <c r="S642" s="93"/>
      <c r="T642" s="93">
        <v>1</v>
      </c>
      <c r="U642" s="93"/>
      <c r="V642" s="93"/>
      <c r="W642" s="93">
        <v>1</v>
      </c>
      <c r="X642" s="93"/>
      <c r="Y642" s="75"/>
      <c r="Z642" s="69" t="s">
        <v>518</v>
      </c>
      <c r="AA642" s="59" t="s">
        <v>371</v>
      </c>
      <c r="AB642" s="78" t="s">
        <v>308</v>
      </c>
      <c r="AC642" s="12" t="s">
        <v>358</v>
      </c>
      <c r="AD642" s="15" t="s">
        <v>368</v>
      </c>
      <c r="AE642" s="84"/>
      <c r="AF642" s="84"/>
      <c r="AG642" s="84">
        <v>1</v>
      </c>
      <c r="AH642" s="84">
        <v>1</v>
      </c>
      <c r="AI642" s="84"/>
      <c r="AJ642" s="84"/>
      <c r="AK642" s="84"/>
      <c r="AL642" s="84"/>
      <c r="AM642" s="85"/>
    </row>
    <row r="643" spans="1:39" ht="12" customHeight="1">
      <c r="A643" s="10">
        <v>630</v>
      </c>
      <c r="B643" s="98" t="s">
        <v>170</v>
      </c>
      <c r="C643" s="98" t="s">
        <v>168</v>
      </c>
      <c r="D643" s="11" t="s">
        <v>51</v>
      </c>
      <c r="E643" s="11" t="s">
        <v>304</v>
      </c>
      <c r="F643" s="12" t="s">
        <v>50</v>
      </c>
      <c r="G643" s="11" t="s">
        <v>511</v>
      </c>
      <c r="H643" s="12" t="s">
        <v>306</v>
      </c>
      <c r="I643" s="103" t="s">
        <v>504</v>
      </c>
      <c r="J643" s="12" t="str">
        <f>"≥17h"</f>
        <v>≥17h</v>
      </c>
      <c r="K643" s="12" t="s">
        <v>513</v>
      </c>
      <c r="L643" s="69" t="s">
        <v>520</v>
      </c>
      <c r="M643" s="59" t="s">
        <v>372</v>
      </c>
      <c r="N643" s="78" t="s">
        <v>308</v>
      </c>
      <c r="O643" s="12" t="s">
        <v>358</v>
      </c>
      <c r="P643" s="15" t="s">
        <v>368</v>
      </c>
      <c r="Q643" s="92"/>
      <c r="R643" s="93"/>
      <c r="S643" s="93">
        <v>1</v>
      </c>
      <c r="T643" s="93"/>
      <c r="U643" s="93"/>
      <c r="V643" s="93"/>
      <c r="W643" s="93"/>
      <c r="X643" s="93"/>
      <c r="Y643" s="75"/>
      <c r="Z643" s="69" t="s">
        <v>520</v>
      </c>
      <c r="AA643" s="59" t="s">
        <v>372</v>
      </c>
      <c r="AB643" s="78" t="s">
        <v>308</v>
      </c>
      <c r="AC643" s="12" t="s">
        <v>358</v>
      </c>
      <c r="AD643" s="15" t="s">
        <v>368</v>
      </c>
      <c r="AE643" s="84"/>
      <c r="AF643" s="84">
        <v>1</v>
      </c>
      <c r="AG643" s="84"/>
      <c r="AH643" s="84"/>
      <c r="AI643" s="84"/>
      <c r="AJ643" s="84"/>
      <c r="AK643" s="84"/>
      <c r="AL643" s="84"/>
      <c r="AM643" s="85"/>
    </row>
    <row r="644" spans="1:39" ht="12" customHeight="1">
      <c r="A644" s="10">
        <v>631</v>
      </c>
      <c r="B644" s="98" t="s">
        <v>170</v>
      </c>
      <c r="C644" s="98" t="s">
        <v>168</v>
      </c>
      <c r="D644" s="11" t="s">
        <v>51</v>
      </c>
      <c r="E644" s="11" t="s">
        <v>304</v>
      </c>
      <c r="F644" s="12" t="s">
        <v>50</v>
      </c>
      <c r="G644" s="11" t="s">
        <v>511</v>
      </c>
      <c r="H644" s="12" t="s">
        <v>306</v>
      </c>
      <c r="I644" s="103" t="s">
        <v>504</v>
      </c>
      <c r="J644" s="11" t="str">
        <f>"12-16h"</f>
        <v>12-16h</v>
      </c>
      <c r="K644" s="12" t="s">
        <v>47</v>
      </c>
      <c r="L644" s="69" t="s">
        <v>520</v>
      </c>
      <c r="M644" s="59" t="s">
        <v>373</v>
      </c>
      <c r="N644" s="78" t="s">
        <v>308</v>
      </c>
      <c r="O644" s="12" t="s">
        <v>358</v>
      </c>
      <c r="P644" s="15" t="s">
        <v>368</v>
      </c>
      <c r="Q644" s="92"/>
      <c r="R644" s="93"/>
      <c r="S644" s="93"/>
      <c r="T644" s="93">
        <v>1</v>
      </c>
      <c r="U644" s="93"/>
      <c r="V644" s="93"/>
      <c r="W644" s="93"/>
      <c r="X644" s="93"/>
      <c r="Y644" s="75"/>
      <c r="Z644" s="69" t="s">
        <v>520</v>
      </c>
      <c r="AA644" s="59" t="s">
        <v>373</v>
      </c>
      <c r="AB644" s="78" t="s">
        <v>308</v>
      </c>
      <c r="AC644" s="12" t="s">
        <v>358</v>
      </c>
      <c r="AD644" s="15" t="s">
        <v>368</v>
      </c>
      <c r="AE644" s="84">
        <v>1</v>
      </c>
      <c r="AF644" s="84"/>
      <c r="AG644" s="84"/>
      <c r="AH644" s="84">
        <v>1</v>
      </c>
      <c r="AI644" s="84"/>
      <c r="AJ644" s="84"/>
      <c r="AK644" s="84"/>
      <c r="AL644" s="84"/>
      <c r="AM644" s="85">
        <v>1</v>
      </c>
    </row>
    <row r="645" spans="1:39" ht="12" customHeight="1">
      <c r="A645" s="10">
        <v>632</v>
      </c>
      <c r="B645" s="98" t="s">
        <v>101</v>
      </c>
      <c r="C645" s="98" t="s">
        <v>83</v>
      </c>
      <c r="D645" s="11" t="s">
        <v>52</v>
      </c>
      <c r="E645" s="11" t="s">
        <v>303</v>
      </c>
      <c r="F645" s="12" t="s">
        <v>49</v>
      </c>
      <c r="G645" s="11" t="s">
        <v>511</v>
      </c>
      <c r="H645" s="12" t="s">
        <v>308</v>
      </c>
      <c r="I645" s="11" t="s">
        <v>504</v>
      </c>
      <c r="J645" s="11" t="str">
        <f>"12-16h"</f>
        <v>12-16h</v>
      </c>
      <c r="K645" s="12" t="s">
        <v>512</v>
      </c>
      <c r="L645" s="69" t="s">
        <v>518</v>
      </c>
      <c r="M645" s="59" t="s">
        <v>338</v>
      </c>
      <c r="N645" s="78" t="s">
        <v>308</v>
      </c>
      <c r="O645" s="12" t="s">
        <v>358</v>
      </c>
      <c r="P645" s="15" t="s">
        <v>368</v>
      </c>
      <c r="Q645" s="92"/>
      <c r="R645" s="93">
        <v>1</v>
      </c>
      <c r="S645" s="93">
        <v>1</v>
      </c>
      <c r="T645" s="93">
        <v>1</v>
      </c>
      <c r="U645" s="93"/>
      <c r="V645" s="93"/>
      <c r="W645" s="93"/>
      <c r="X645" s="93"/>
      <c r="Y645" s="75"/>
      <c r="Z645" s="69" t="s">
        <v>518</v>
      </c>
      <c r="AA645" s="59" t="s">
        <v>338</v>
      </c>
      <c r="AB645" s="78" t="s">
        <v>308</v>
      </c>
      <c r="AC645" s="12" t="s">
        <v>358</v>
      </c>
      <c r="AD645" s="15" t="s">
        <v>368</v>
      </c>
      <c r="AE645" s="84">
        <v>1</v>
      </c>
      <c r="AF645" s="84"/>
      <c r="AG645" s="84"/>
      <c r="AH645" s="84"/>
      <c r="AI645" s="84"/>
      <c r="AJ645" s="84"/>
      <c r="AK645" s="84"/>
      <c r="AL645" s="84"/>
      <c r="AM645" s="85"/>
    </row>
    <row r="646" spans="1:39" ht="12" customHeight="1">
      <c r="A646" s="10">
        <v>633</v>
      </c>
      <c r="B646" s="98" t="s">
        <v>214</v>
      </c>
      <c r="C646" s="98" t="s">
        <v>69</v>
      </c>
      <c r="D646" s="11" t="s">
        <v>51</v>
      </c>
      <c r="E646" s="11" t="s">
        <v>304</v>
      </c>
      <c r="F646" s="12" t="s">
        <v>50</v>
      </c>
      <c r="G646" s="11" t="s">
        <v>511</v>
      </c>
      <c r="H646" s="12" t="s">
        <v>306</v>
      </c>
      <c r="I646" s="103" t="s">
        <v>505</v>
      </c>
      <c r="J646" s="11" t="str">
        <f>"12-16h"</f>
        <v>12-16h</v>
      </c>
      <c r="K646" s="12" t="s">
        <v>512</v>
      </c>
      <c r="L646" s="69" t="s">
        <v>518</v>
      </c>
      <c r="M646" s="59" t="s">
        <v>372</v>
      </c>
      <c r="N646" s="78" t="s">
        <v>308</v>
      </c>
      <c r="O646" s="12" t="s">
        <v>358</v>
      </c>
      <c r="P646" s="15" t="s">
        <v>370</v>
      </c>
      <c r="Q646" s="92"/>
      <c r="R646" s="93"/>
      <c r="S646" s="93"/>
      <c r="T646" s="93">
        <v>1</v>
      </c>
      <c r="U646" s="93"/>
      <c r="V646" s="93"/>
      <c r="W646" s="93"/>
      <c r="X646" s="93"/>
      <c r="Y646" s="75">
        <v>1</v>
      </c>
      <c r="Z646" s="69" t="s">
        <v>518</v>
      </c>
      <c r="AA646" s="59" t="s">
        <v>372</v>
      </c>
      <c r="AB646" s="78" t="s">
        <v>308</v>
      </c>
      <c r="AC646" s="12" t="s">
        <v>358</v>
      </c>
      <c r="AD646" s="15" t="s">
        <v>370</v>
      </c>
      <c r="AE646" s="84"/>
      <c r="AF646" s="84">
        <v>1</v>
      </c>
      <c r="AG646" s="84">
        <v>1</v>
      </c>
      <c r="AH646" s="84"/>
      <c r="AI646" s="84"/>
      <c r="AJ646" s="84"/>
      <c r="AK646" s="84"/>
      <c r="AL646" s="84"/>
      <c r="AM646" s="85"/>
    </row>
    <row r="647" spans="1:39" ht="12" customHeight="1">
      <c r="A647" s="10">
        <v>634</v>
      </c>
      <c r="B647" s="98" t="s">
        <v>177</v>
      </c>
      <c r="C647" s="98" t="s">
        <v>168</v>
      </c>
      <c r="D647" s="11" t="s">
        <v>51</v>
      </c>
      <c r="E647" s="11" t="s">
        <v>303</v>
      </c>
      <c r="F647" s="12" t="s">
        <v>48</v>
      </c>
      <c r="G647" s="11" t="s">
        <v>511</v>
      </c>
      <c r="H647" s="12" t="s">
        <v>306</v>
      </c>
      <c r="I647" s="103" t="s">
        <v>504</v>
      </c>
      <c r="J647" s="11" t="str">
        <f>"12-16h"</f>
        <v>12-16h</v>
      </c>
      <c r="K647" s="12" t="s">
        <v>512</v>
      </c>
      <c r="L647" s="69" t="s">
        <v>520</v>
      </c>
      <c r="M647" s="59" t="s">
        <v>373</v>
      </c>
      <c r="N647" s="78" t="s">
        <v>308</v>
      </c>
      <c r="O647" s="12" t="s">
        <v>358</v>
      </c>
      <c r="P647" s="15" t="s">
        <v>368</v>
      </c>
      <c r="Q647" s="92"/>
      <c r="R647" s="93"/>
      <c r="S647" s="93"/>
      <c r="T647" s="93">
        <v>1</v>
      </c>
      <c r="U647" s="93"/>
      <c r="V647" s="93"/>
      <c r="W647" s="93">
        <v>1</v>
      </c>
      <c r="X647" s="93"/>
      <c r="Y647" s="75"/>
      <c r="Z647" s="69" t="s">
        <v>520</v>
      </c>
      <c r="AA647" s="59" t="s">
        <v>373</v>
      </c>
      <c r="AB647" s="78" t="s">
        <v>308</v>
      </c>
      <c r="AC647" s="12" t="s">
        <v>358</v>
      </c>
      <c r="AD647" s="15" t="s">
        <v>368</v>
      </c>
      <c r="AE647" s="84"/>
      <c r="AF647" s="84">
        <v>1</v>
      </c>
      <c r="AG647" s="84"/>
      <c r="AH647" s="84"/>
      <c r="AI647" s="84"/>
      <c r="AJ647" s="84"/>
      <c r="AK647" s="84"/>
      <c r="AL647" s="84"/>
      <c r="AM647" s="85"/>
    </row>
    <row r="648" spans="1:39" ht="12" customHeight="1">
      <c r="A648" s="10">
        <v>635</v>
      </c>
      <c r="B648" s="98" t="s">
        <v>176</v>
      </c>
      <c r="C648" s="98" t="s">
        <v>168</v>
      </c>
      <c r="D648" s="11" t="s">
        <v>51</v>
      </c>
      <c r="E648" s="11" t="s">
        <v>304</v>
      </c>
      <c r="F648" s="12" t="s">
        <v>50</v>
      </c>
      <c r="G648" s="11" t="s">
        <v>511</v>
      </c>
      <c r="H648" s="12" t="s">
        <v>306</v>
      </c>
      <c r="I648" s="103" t="s">
        <v>504</v>
      </c>
      <c r="J648" s="11" t="str">
        <f>"12-16h"</f>
        <v>12-16h</v>
      </c>
      <c r="K648" s="12" t="s">
        <v>47</v>
      </c>
      <c r="L648" s="69" t="s">
        <v>520</v>
      </c>
      <c r="M648" s="59" t="s">
        <v>373</v>
      </c>
      <c r="N648" s="78" t="s">
        <v>308</v>
      </c>
      <c r="O648" s="12" t="s">
        <v>358</v>
      </c>
      <c r="P648" s="15" t="s">
        <v>368</v>
      </c>
      <c r="Q648" s="92"/>
      <c r="R648" s="93"/>
      <c r="S648" s="93">
        <v>1</v>
      </c>
      <c r="T648" s="93">
        <v>1</v>
      </c>
      <c r="U648" s="93"/>
      <c r="V648" s="93"/>
      <c r="W648" s="93">
        <v>1</v>
      </c>
      <c r="X648" s="93">
        <v>1</v>
      </c>
      <c r="Y648" s="75"/>
      <c r="Z648" s="69" t="s">
        <v>520</v>
      </c>
      <c r="AA648" s="59" t="s">
        <v>373</v>
      </c>
      <c r="AB648" s="78" t="s">
        <v>308</v>
      </c>
      <c r="AC648" s="12" t="s">
        <v>358</v>
      </c>
      <c r="AD648" s="15" t="s">
        <v>368</v>
      </c>
      <c r="AE648" s="84">
        <v>1</v>
      </c>
      <c r="AF648" s="84"/>
      <c r="AG648" s="84"/>
      <c r="AH648" s="84"/>
      <c r="AI648" s="84"/>
      <c r="AJ648" s="84"/>
      <c r="AK648" s="84"/>
      <c r="AL648" s="84"/>
      <c r="AM648" s="85">
        <v>1</v>
      </c>
    </row>
    <row r="649" spans="1:39" ht="12" customHeight="1">
      <c r="A649" s="10">
        <v>636</v>
      </c>
      <c r="B649" s="98" t="s">
        <v>214</v>
      </c>
      <c r="C649" s="98" t="s">
        <v>69</v>
      </c>
      <c r="D649" s="11" t="s">
        <v>51</v>
      </c>
      <c r="E649" s="11" t="s">
        <v>304</v>
      </c>
      <c r="F649" s="12" t="s">
        <v>49</v>
      </c>
      <c r="G649" s="11" t="s">
        <v>511</v>
      </c>
      <c r="H649" s="12" t="s">
        <v>308</v>
      </c>
      <c r="I649" s="103" t="s">
        <v>504</v>
      </c>
      <c r="J649" s="12" t="str">
        <f>"≥17h"</f>
        <v>≥17h</v>
      </c>
      <c r="K649" s="12" t="s">
        <v>512</v>
      </c>
      <c r="L649" s="69" t="s">
        <v>518</v>
      </c>
      <c r="M649" s="59" t="s">
        <v>372</v>
      </c>
      <c r="N649" s="78" t="s">
        <v>308</v>
      </c>
      <c r="O649" s="12" t="s">
        <v>358</v>
      </c>
      <c r="P649" s="15" t="s">
        <v>368</v>
      </c>
      <c r="Q649" s="92"/>
      <c r="R649" s="93"/>
      <c r="S649" s="93"/>
      <c r="T649" s="93">
        <v>1</v>
      </c>
      <c r="U649" s="93"/>
      <c r="V649" s="93"/>
      <c r="W649" s="93"/>
      <c r="X649" s="93">
        <v>1</v>
      </c>
      <c r="Y649" s="75"/>
      <c r="Z649" s="69" t="s">
        <v>518</v>
      </c>
      <c r="AA649" s="59" t="s">
        <v>372</v>
      </c>
      <c r="AB649" s="78" t="s">
        <v>308</v>
      </c>
      <c r="AC649" s="12" t="s">
        <v>358</v>
      </c>
      <c r="AD649" s="15" t="s">
        <v>368</v>
      </c>
      <c r="AE649" s="84"/>
      <c r="AF649" s="84">
        <v>1</v>
      </c>
      <c r="AG649" s="84"/>
      <c r="AH649" s="84"/>
      <c r="AI649" s="84"/>
      <c r="AJ649" s="84"/>
      <c r="AK649" s="84"/>
      <c r="AL649" s="84"/>
      <c r="AM649" s="85"/>
    </row>
    <row r="650" spans="1:39" ht="12" customHeight="1">
      <c r="A650" s="10">
        <v>637</v>
      </c>
      <c r="B650" s="98" t="s">
        <v>82</v>
      </c>
      <c r="C650" s="98" t="s">
        <v>82</v>
      </c>
      <c r="D650" s="11" t="s">
        <v>52</v>
      </c>
      <c r="E650" s="11" t="s">
        <v>304</v>
      </c>
      <c r="F650" s="12" t="s">
        <v>49</v>
      </c>
      <c r="G650" s="12" t="s">
        <v>310</v>
      </c>
      <c r="H650" s="12" t="s">
        <v>306</v>
      </c>
      <c r="I650" s="103" t="s">
        <v>505</v>
      </c>
      <c r="J650" s="11" t="str">
        <f>"12-16h"</f>
        <v>12-16h</v>
      </c>
      <c r="K650" s="12" t="s">
        <v>512</v>
      </c>
      <c r="L650" s="69" t="s">
        <v>518</v>
      </c>
      <c r="M650" s="59" t="s">
        <v>373</v>
      </c>
      <c r="N650" s="78" t="s">
        <v>308</v>
      </c>
      <c r="O650" s="12" t="s">
        <v>358</v>
      </c>
      <c r="P650" s="15" t="s">
        <v>368</v>
      </c>
      <c r="Q650" s="92"/>
      <c r="R650" s="93"/>
      <c r="S650" s="93"/>
      <c r="T650" s="93"/>
      <c r="U650" s="93"/>
      <c r="V650" s="93"/>
      <c r="W650" s="93">
        <v>1</v>
      </c>
      <c r="X650" s="93"/>
      <c r="Y650" s="75"/>
      <c r="Z650" s="69" t="s">
        <v>518</v>
      </c>
      <c r="AA650" s="59" t="s">
        <v>373</v>
      </c>
      <c r="AB650" s="78" t="s">
        <v>308</v>
      </c>
      <c r="AC650" s="12" t="s">
        <v>358</v>
      </c>
      <c r="AD650" s="15" t="s">
        <v>368</v>
      </c>
      <c r="AE650" s="84">
        <v>1</v>
      </c>
      <c r="AF650" s="84"/>
      <c r="AG650" s="84"/>
      <c r="AH650" s="84"/>
      <c r="AI650" s="84"/>
      <c r="AJ650" s="84"/>
      <c r="AK650" s="84"/>
      <c r="AL650" s="84"/>
      <c r="AM650" s="85"/>
    </row>
    <row r="651" spans="1:39" ht="12" customHeight="1">
      <c r="A651" s="10">
        <v>638</v>
      </c>
      <c r="B651" s="98" t="s">
        <v>175</v>
      </c>
      <c r="C651" s="98" t="s">
        <v>168</v>
      </c>
      <c r="D651" s="11" t="s">
        <v>52</v>
      </c>
      <c r="E651" s="11" t="s">
        <v>304</v>
      </c>
      <c r="F651" s="12" t="s">
        <v>49</v>
      </c>
      <c r="G651" s="11" t="s">
        <v>511</v>
      </c>
      <c r="H651" s="12" t="s">
        <v>306</v>
      </c>
      <c r="I651" s="103" t="s">
        <v>504</v>
      </c>
      <c r="J651" s="12" t="str">
        <f>"≥17h"</f>
        <v>≥17h</v>
      </c>
      <c r="K651" s="12" t="s">
        <v>512</v>
      </c>
      <c r="L651" s="69" t="s">
        <v>520</v>
      </c>
      <c r="M651" s="59" t="s">
        <v>372</v>
      </c>
      <c r="N651" s="78" t="s">
        <v>308</v>
      </c>
      <c r="O651" s="12" t="s">
        <v>358</v>
      </c>
      <c r="P651" s="15" t="s">
        <v>368</v>
      </c>
      <c r="Q651" s="92"/>
      <c r="R651" s="93">
        <v>1</v>
      </c>
      <c r="S651" s="93"/>
      <c r="T651" s="93">
        <v>1</v>
      </c>
      <c r="U651" s="93"/>
      <c r="V651" s="93"/>
      <c r="W651" s="93">
        <v>1</v>
      </c>
      <c r="X651" s="93"/>
      <c r="Y651" s="75"/>
      <c r="Z651" s="69" t="s">
        <v>520</v>
      </c>
      <c r="AA651" s="59" t="s">
        <v>372</v>
      </c>
      <c r="AB651" s="78" t="s">
        <v>308</v>
      </c>
      <c r="AC651" s="12" t="s">
        <v>358</v>
      </c>
      <c r="AD651" s="15" t="s">
        <v>368</v>
      </c>
      <c r="AE651" s="84"/>
      <c r="AF651" s="84"/>
      <c r="AG651" s="84">
        <v>1</v>
      </c>
      <c r="AH651" s="84"/>
      <c r="AI651" s="84">
        <v>1</v>
      </c>
      <c r="AJ651" s="84"/>
      <c r="AK651" s="84"/>
      <c r="AL651" s="84"/>
      <c r="AM651" s="85"/>
    </row>
    <row r="652" spans="1:39" ht="12" customHeight="1">
      <c r="A652" s="10">
        <v>639</v>
      </c>
      <c r="B652" s="98" t="s">
        <v>214</v>
      </c>
      <c r="C652" s="98" t="s">
        <v>69</v>
      </c>
      <c r="D652" s="11" t="s">
        <v>52</v>
      </c>
      <c r="E652" s="11" t="s">
        <v>303</v>
      </c>
      <c r="F652" s="12" t="s">
        <v>49</v>
      </c>
      <c r="G652" s="11" t="s">
        <v>511</v>
      </c>
      <c r="H652" s="12" t="s">
        <v>308</v>
      </c>
      <c r="I652" s="11" t="s">
        <v>504</v>
      </c>
      <c r="J652" s="12" t="str">
        <f>"≥17h"</f>
        <v>≥17h</v>
      </c>
      <c r="K652" s="12" t="s">
        <v>47</v>
      </c>
      <c r="L652" s="69" t="s">
        <v>518</v>
      </c>
      <c r="M652" s="59" t="s">
        <v>372</v>
      </c>
      <c r="N652" s="78" t="s">
        <v>308</v>
      </c>
      <c r="O652" s="12" t="s">
        <v>358</v>
      </c>
      <c r="P652" s="15" t="s">
        <v>368</v>
      </c>
      <c r="Q652" s="92"/>
      <c r="R652" s="93"/>
      <c r="S652" s="93"/>
      <c r="T652" s="93">
        <v>1</v>
      </c>
      <c r="U652" s="93"/>
      <c r="V652" s="93"/>
      <c r="W652" s="93"/>
      <c r="X652" s="93">
        <v>1</v>
      </c>
      <c r="Y652" s="75"/>
      <c r="Z652" s="69" t="s">
        <v>518</v>
      </c>
      <c r="AA652" s="59" t="s">
        <v>372</v>
      </c>
      <c r="AB652" s="78" t="s">
        <v>308</v>
      </c>
      <c r="AC652" s="12" t="s">
        <v>358</v>
      </c>
      <c r="AD652" s="15" t="s">
        <v>368</v>
      </c>
      <c r="AE652" s="84"/>
      <c r="AF652" s="84">
        <v>1</v>
      </c>
      <c r="AG652" s="84">
        <v>1</v>
      </c>
      <c r="AH652" s="84"/>
      <c r="AI652" s="84"/>
      <c r="AJ652" s="84"/>
      <c r="AK652" s="84"/>
      <c r="AL652" s="84"/>
      <c r="AM652" s="85"/>
    </row>
    <row r="653" spans="1:39" ht="12" customHeight="1">
      <c r="A653" s="10">
        <v>640</v>
      </c>
      <c r="B653" s="98" t="s">
        <v>82</v>
      </c>
      <c r="C653" s="98" t="s">
        <v>82</v>
      </c>
      <c r="D653" s="11" t="s">
        <v>52</v>
      </c>
      <c r="E653" s="11" t="s">
        <v>303</v>
      </c>
      <c r="F653" s="12" t="s">
        <v>49</v>
      </c>
      <c r="G653" s="12" t="s">
        <v>310</v>
      </c>
      <c r="H653" s="12" t="s">
        <v>306</v>
      </c>
      <c r="I653" s="103" t="s">
        <v>505</v>
      </c>
      <c r="J653" s="12" t="str">
        <f>"≥17h"</f>
        <v>≥17h</v>
      </c>
      <c r="K653" s="12" t="s">
        <v>512</v>
      </c>
      <c r="L653" s="69" t="s">
        <v>518</v>
      </c>
      <c r="M653" s="59" t="s">
        <v>372</v>
      </c>
      <c r="N653" s="78" t="s">
        <v>308</v>
      </c>
      <c r="O653" s="12" t="s">
        <v>358</v>
      </c>
      <c r="P653" s="15" t="s">
        <v>368</v>
      </c>
      <c r="Q653" s="92"/>
      <c r="R653" s="93"/>
      <c r="S653" s="93"/>
      <c r="T653" s="93"/>
      <c r="U653" s="93"/>
      <c r="V653" s="93"/>
      <c r="W653" s="93">
        <v>1</v>
      </c>
      <c r="X653" s="93"/>
      <c r="Y653" s="75"/>
      <c r="Z653" s="69" t="s">
        <v>518</v>
      </c>
      <c r="AA653" s="59" t="s">
        <v>372</v>
      </c>
      <c r="AB653" s="78" t="s">
        <v>308</v>
      </c>
      <c r="AC653" s="12" t="s">
        <v>358</v>
      </c>
      <c r="AD653" s="15" t="s">
        <v>368</v>
      </c>
      <c r="AE653" s="84">
        <v>1</v>
      </c>
      <c r="AF653" s="84"/>
      <c r="AG653" s="84"/>
      <c r="AH653" s="84"/>
      <c r="AI653" s="84"/>
      <c r="AJ653" s="84"/>
      <c r="AK653" s="84"/>
      <c r="AL653" s="84"/>
      <c r="AM653" s="85"/>
    </row>
    <row r="654" spans="1:39" ht="12" customHeight="1">
      <c r="A654" s="10">
        <v>641</v>
      </c>
      <c r="B654" s="98" t="s">
        <v>177</v>
      </c>
      <c r="C654" s="98" t="s">
        <v>168</v>
      </c>
      <c r="D654" s="11" t="s">
        <v>52</v>
      </c>
      <c r="E654" s="11" t="s">
        <v>304</v>
      </c>
      <c r="F654" s="12" t="s">
        <v>49</v>
      </c>
      <c r="G654" s="11" t="s">
        <v>511</v>
      </c>
      <c r="H654" s="12" t="s">
        <v>306</v>
      </c>
      <c r="I654" s="103" t="s">
        <v>505</v>
      </c>
      <c r="J654" s="11" t="str">
        <f>"12-16h"</f>
        <v>12-16h</v>
      </c>
      <c r="K654" s="12" t="s">
        <v>512</v>
      </c>
      <c r="L654" s="69" t="s">
        <v>520</v>
      </c>
      <c r="M654" s="59" t="s">
        <v>371</v>
      </c>
      <c r="N654" s="78" t="s">
        <v>308</v>
      </c>
      <c r="O654" s="12" t="s">
        <v>358</v>
      </c>
      <c r="P654" s="15" t="s">
        <v>368</v>
      </c>
      <c r="Q654" s="92"/>
      <c r="R654" s="93"/>
      <c r="S654" s="93"/>
      <c r="T654" s="93">
        <v>1</v>
      </c>
      <c r="U654" s="93"/>
      <c r="V654" s="93">
        <v>1</v>
      </c>
      <c r="W654" s="93">
        <v>1</v>
      </c>
      <c r="X654" s="93">
        <v>1</v>
      </c>
      <c r="Y654" s="75">
        <v>1</v>
      </c>
      <c r="Z654" s="69" t="s">
        <v>520</v>
      </c>
      <c r="AA654" s="59" t="s">
        <v>371</v>
      </c>
      <c r="AB654" s="78" t="s">
        <v>308</v>
      </c>
      <c r="AC654" s="12" t="s">
        <v>358</v>
      </c>
      <c r="AD654" s="15" t="s">
        <v>368</v>
      </c>
      <c r="AE654" s="84"/>
      <c r="AF654" s="84"/>
      <c r="AG654" s="84"/>
      <c r="AH654" s="84"/>
      <c r="AI654" s="84"/>
      <c r="AJ654" s="84"/>
      <c r="AK654" s="84"/>
      <c r="AL654" s="84"/>
      <c r="AM654" s="85">
        <v>1</v>
      </c>
    </row>
    <row r="655" spans="1:39" ht="12" customHeight="1">
      <c r="A655" s="10">
        <v>642</v>
      </c>
      <c r="B655" s="98" t="s">
        <v>129</v>
      </c>
      <c r="C655" s="98" t="s">
        <v>126</v>
      </c>
      <c r="D655" s="11" t="s">
        <v>51</v>
      </c>
      <c r="E655" s="11" t="s">
        <v>303</v>
      </c>
      <c r="F655" s="12" t="s">
        <v>50</v>
      </c>
      <c r="G655" s="11" t="s">
        <v>511</v>
      </c>
      <c r="H655" s="12" t="s">
        <v>308</v>
      </c>
      <c r="I655" s="11" t="s">
        <v>507</v>
      </c>
      <c r="J655" s="12" t="str">
        <f>"≥17h"</f>
        <v>≥17h</v>
      </c>
      <c r="K655" s="12" t="s">
        <v>512</v>
      </c>
      <c r="L655" s="69" t="s">
        <v>518</v>
      </c>
      <c r="M655" s="59" t="s">
        <v>374</v>
      </c>
      <c r="N655" s="78" t="s">
        <v>308</v>
      </c>
      <c r="O655" s="12" t="s">
        <v>358</v>
      </c>
      <c r="P655" s="15" t="s">
        <v>368</v>
      </c>
      <c r="Q655" s="92"/>
      <c r="R655" s="93"/>
      <c r="S655" s="93"/>
      <c r="T655" s="93">
        <v>1</v>
      </c>
      <c r="U655" s="93"/>
      <c r="V655" s="93"/>
      <c r="W655" s="93">
        <v>1</v>
      </c>
      <c r="X655" s="93"/>
      <c r="Y655" s="75"/>
      <c r="Z655" s="69" t="s">
        <v>518</v>
      </c>
      <c r="AA655" s="59" t="s">
        <v>374</v>
      </c>
      <c r="AB655" s="78" t="s">
        <v>308</v>
      </c>
      <c r="AC655" s="12" t="s">
        <v>358</v>
      </c>
      <c r="AD655" s="15" t="s">
        <v>368</v>
      </c>
      <c r="AE655" s="84"/>
      <c r="AF655" s="84">
        <v>1</v>
      </c>
      <c r="AG655" s="84"/>
      <c r="AH655" s="84"/>
      <c r="AI655" s="84"/>
      <c r="AJ655" s="84"/>
      <c r="AK655" s="84"/>
      <c r="AL655" s="84"/>
      <c r="AM655" s="85"/>
    </row>
    <row r="656" spans="1:39" ht="12" customHeight="1">
      <c r="A656" s="10">
        <v>643</v>
      </c>
      <c r="B656" s="98" t="s">
        <v>130</v>
      </c>
      <c r="C656" s="98" t="s">
        <v>126</v>
      </c>
      <c r="D656" s="11" t="s">
        <v>52</v>
      </c>
      <c r="E656" s="11" t="s">
        <v>303</v>
      </c>
      <c r="F656" s="12" t="s">
        <v>49</v>
      </c>
      <c r="G656" s="11" t="s">
        <v>511</v>
      </c>
      <c r="H656" s="12" t="s">
        <v>307</v>
      </c>
      <c r="I656" s="11" t="s">
        <v>507</v>
      </c>
      <c r="J656" s="12" t="str">
        <f>"≥17h"</f>
        <v>≥17h</v>
      </c>
      <c r="K656" s="12" t="s">
        <v>47</v>
      </c>
      <c r="L656" s="69" t="s">
        <v>518</v>
      </c>
      <c r="M656" s="59" t="s">
        <v>374</v>
      </c>
      <c r="N656" s="78" t="s">
        <v>308</v>
      </c>
      <c r="O656" s="12" t="s">
        <v>358</v>
      </c>
      <c r="P656" s="15" t="s">
        <v>368</v>
      </c>
      <c r="Q656" s="92"/>
      <c r="R656" s="93"/>
      <c r="S656" s="93"/>
      <c r="T656" s="93">
        <v>1</v>
      </c>
      <c r="U656" s="93"/>
      <c r="V656" s="93"/>
      <c r="W656" s="93">
        <v>1</v>
      </c>
      <c r="X656" s="93"/>
      <c r="Y656" s="75"/>
      <c r="Z656" s="69" t="s">
        <v>518</v>
      </c>
      <c r="AA656" s="59" t="s">
        <v>374</v>
      </c>
      <c r="AB656" s="78" t="s">
        <v>308</v>
      </c>
      <c r="AC656" s="12" t="s">
        <v>358</v>
      </c>
      <c r="AD656" s="15" t="s">
        <v>368</v>
      </c>
      <c r="AE656" s="84"/>
      <c r="AF656" s="84"/>
      <c r="AG656" s="84"/>
      <c r="AH656" s="84"/>
      <c r="AI656" s="84"/>
      <c r="AJ656" s="84"/>
      <c r="AK656" s="84"/>
      <c r="AL656" s="84"/>
      <c r="AM656" s="85">
        <v>1</v>
      </c>
    </row>
    <row r="657" spans="1:39" ht="12" customHeight="1">
      <c r="A657" s="10">
        <v>644</v>
      </c>
      <c r="B657" s="98" t="s">
        <v>215</v>
      </c>
      <c r="C657" s="98" t="s">
        <v>69</v>
      </c>
      <c r="D657" s="11" t="s">
        <v>25</v>
      </c>
      <c r="E657" s="11" t="s">
        <v>303</v>
      </c>
      <c r="F657" s="12" t="s">
        <v>50</v>
      </c>
      <c r="G657" s="11" t="s">
        <v>511</v>
      </c>
      <c r="H657" s="12" t="s">
        <v>307</v>
      </c>
      <c r="I657" s="11" t="s">
        <v>507</v>
      </c>
      <c r="J657" s="12" t="str">
        <f>"≥17h"</f>
        <v>≥17h</v>
      </c>
      <c r="K657" s="12" t="s">
        <v>47</v>
      </c>
      <c r="L657" s="69" t="s">
        <v>518</v>
      </c>
      <c r="M657" s="59" t="s">
        <v>374</v>
      </c>
      <c r="N657" s="78" t="s">
        <v>308</v>
      </c>
      <c r="O657" s="12" t="s">
        <v>358</v>
      </c>
      <c r="P657" s="15" t="s">
        <v>368</v>
      </c>
      <c r="Q657" s="92"/>
      <c r="R657" s="93"/>
      <c r="S657" s="93"/>
      <c r="T657" s="93">
        <v>1</v>
      </c>
      <c r="U657" s="93"/>
      <c r="V657" s="93"/>
      <c r="W657" s="93"/>
      <c r="X657" s="93"/>
      <c r="Y657" s="75"/>
      <c r="Z657" s="69" t="s">
        <v>518</v>
      </c>
      <c r="AA657" s="59" t="s">
        <v>374</v>
      </c>
      <c r="AB657" s="78" t="s">
        <v>308</v>
      </c>
      <c r="AC657" s="12" t="s">
        <v>358</v>
      </c>
      <c r="AD657" s="15" t="s">
        <v>368</v>
      </c>
      <c r="AE657" s="84"/>
      <c r="AF657" s="84">
        <v>1</v>
      </c>
      <c r="AG657" s="84"/>
      <c r="AH657" s="84"/>
      <c r="AI657" s="84">
        <v>1</v>
      </c>
      <c r="AJ657" s="84"/>
      <c r="AK657" s="84"/>
      <c r="AL657" s="84"/>
      <c r="AM657" s="85"/>
    </row>
    <row r="658" spans="1:39" ht="12" customHeight="1">
      <c r="A658" s="10">
        <v>645</v>
      </c>
      <c r="B658" s="98" t="s">
        <v>82</v>
      </c>
      <c r="C658" s="98" t="s">
        <v>82</v>
      </c>
      <c r="D658" s="11" t="s">
        <v>52</v>
      </c>
      <c r="E658" s="11" t="s">
        <v>304</v>
      </c>
      <c r="F658" s="12" t="s">
        <v>49</v>
      </c>
      <c r="G658" s="12" t="s">
        <v>310</v>
      </c>
      <c r="H658" s="12" t="s">
        <v>306</v>
      </c>
      <c r="I658" s="103" t="s">
        <v>504</v>
      </c>
      <c r="J658" s="12" t="str">
        <f>"≥17h"</f>
        <v>≥17h</v>
      </c>
      <c r="K658" s="12" t="s">
        <v>512</v>
      </c>
      <c r="L658" s="69" t="s">
        <v>518</v>
      </c>
      <c r="M658" s="59" t="s">
        <v>372</v>
      </c>
      <c r="N658" s="78" t="s">
        <v>308</v>
      </c>
      <c r="O658" s="12" t="s">
        <v>358</v>
      </c>
      <c r="P658" s="15" t="s">
        <v>368</v>
      </c>
      <c r="Q658" s="92"/>
      <c r="R658" s="93"/>
      <c r="S658" s="93"/>
      <c r="T658" s="93"/>
      <c r="U658" s="93"/>
      <c r="V658" s="93"/>
      <c r="W658" s="93">
        <v>1</v>
      </c>
      <c r="X658" s="93"/>
      <c r="Y658" s="75"/>
      <c r="Z658" s="69" t="s">
        <v>518</v>
      </c>
      <c r="AA658" s="59" t="s">
        <v>372</v>
      </c>
      <c r="AB658" s="78" t="s">
        <v>308</v>
      </c>
      <c r="AC658" s="12" t="s">
        <v>358</v>
      </c>
      <c r="AD658" s="15" t="s">
        <v>368</v>
      </c>
      <c r="AE658" s="84">
        <v>1</v>
      </c>
      <c r="AF658" s="84"/>
      <c r="AG658" s="84"/>
      <c r="AH658" s="84"/>
      <c r="AI658" s="84"/>
      <c r="AJ658" s="84"/>
      <c r="AK658" s="84"/>
      <c r="AL658" s="84"/>
      <c r="AM658" s="85"/>
    </row>
    <row r="659" spans="1:39" ht="12" customHeight="1">
      <c r="A659" s="10">
        <v>646</v>
      </c>
      <c r="B659" s="98" t="s">
        <v>170</v>
      </c>
      <c r="C659" s="98" t="s">
        <v>168</v>
      </c>
      <c r="D659" s="11" t="s">
        <v>52</v>
      </c>
      <c r="E659" s="11" t="s">
        <v>304</v>
      </c>
      <c r="F659" s="12" t="s">
        <v>49</v>
      </c>
      <c r="G659" s="11" t="s">
        <v>511</v>
      </c>
      <c r="H659" s="12" t="s">
        <v>306</v>
      </c>
      <c r="I659" s="103" t="s">
        <v>504</v>
      </c>
      <c r="J659" s="12" t="str">
        <f>"≥17h"</f>
        <v>≥17h</v>
      </c>
      <c r="K659" s="12" t="s">
        <v>47</v>
      </c>
      <c r="L659" s="69" t="s">
        <v>520</v>
      </c>
      <c r="M659" s="59" t="s">
        <v>373</v>
      </c>
      <c r="N659" s="78" t="s">
        <v>308</v>
      </c>
      <c r="O659" s="12" t="s">
        <v>358</v>
      </c>
      <c r="P659" s="15" t="s">
        <v>368</v>
      </c>
      <c r="Q659" s="92"/>
      <c r="R659" s="93"/>
      <c r="S659" s="93"/>
      <c r="T659" s="93">
        <v>1</v>
      </c>
      <c r="U659" s="93"/>
      <c r="V659" s="93"/>
      <c r="W659" s="93"/>
      <c r="X659" s="93"/>
      <c r="Y659" s="75"/>
      <c r="Z659" s="69" t="s">
        <v>520</v>
      </c>
      <c r="AA659" s="59" t="s">
        <v>373</v>
      </c>
      <c r="AB659" s="78" t="s">
        <v>308</v>
      </c>
      <c r="AC659" s="12" t="s">
        <v>358</v>
      </c>
      <c r="AD659" s="15" t="s">
        <v>368</v>
      </c>
      <c r="AE659" s="84"/>
      <c r="AF659" s="84"/>
      <c r="AG659" s="84">
        <v>1</v>
      </c>
      <c r="AH659" s="84"/>
      <c r="AI659" s="84"/>
      <c r="AJ659" s="84"/>
      <c r="AK659" s="84"/>
      <c r="AL659" s="84"/>
      <c r="AM659" s="85">
        <v>1</v>
      </c>
    </row>
    <row r="660" spans="1:39" ht="12" customHeight="1">
      <c r="A660" s="10">
        <v>647</v>
      </c>
      <c r="B660" s="98" t="s">
        <v>182</v>
      </c>
      <c r="C660" s="98" t="s">
        <v>168</v>
      </c>
      <c r="D660" s="11" t="s">
        <v>51</v>
      </c>
      <c r="E660" s="11" t="s">
        <v>304</v>
      </c>
      <c r="F660" s="12" t="s">
        <v>48</v>
      </c>
      <c r="G660" s="11" t="s">
        <v>511</v>
      </c>
      <c r="H660" s="12" t="s">
        <v>308</v>
      </c>
      <c r="I660" s="103" t="s">
        <v>504</v>
      </c>
      <c r="J660" s="11" t="str">
        <f>"12-16h"</f>
        <v>12-16h</v>
      </c>
      <c r="K660" s="12" t="s">
        <v>513</v>
      </c>
      <c r="L660" s="69" t="s">
        <v>520</v>
      </c>
      <c r="M660" s="59" t="s">
        <v>309</v>
      </c>
      <c r="N660" s="78" t="s">
        <v>308</v>
      </c>
      <c r="O660" s="12" t="s">
        <v>358</v>
      </c>
      <c r="P660" s="15" t="s">
        <v>368</v>
      </c>
      <c r="Q660" s="92"/>
      <c r="R660" s="93">
        <v>1</v>
      </c>
      <c r="S660" s="93"/>
      <c r="T660" s="93"/>
      <c r="U660" s="93"/>
      <c r="V660" s="93"/>
      <c r="W660" s="93"/>
      <c r="X660" s="93"/>
      <c r="Y660" s="75"/>
      <c r="Z660" s="69" t="s">
        <v>520</v>
      </c>
      <c r="AA660" s="59" t="s">
        <v>309</v>
      </c>
      <c r="AB660" s="78" t="s">
        <v>308</v>
      </c>
      <c r="AC660" s="12" t="s">
        <v>358</v>
      </c>
      <c r="AD660" s="15" t="s">
        <v>368</v>
      </c>
      <c r="AE660" s="84"/>
      <c r="AF660" s="84">
        <v>1</v>
      </c>
      <c r="AG660" s="84">
        <v>1</v>
      </c>
      <c r="AH660" s="84"/>
      <c r="AI660" s="84"/>
      <c r="AJ660" s="84"/>
      <c r="AK660" s="84"/>
      <c r="AL660" s="84"/>
      <c r="AM660" s="85"/>
    </row>
    <row r="661" spans="1:39" ht="12" customHeight="1">
      <c r="A661" s="10">
        <v>648</v>
      </c>
      <c r="B661" s="98" t="s">
        <v>216</v>
      </c>
      <c r="C661" s="98" t="s">
        <v>69</v>
      </c>
      <c r="D661" s="11" t="s">
        <v>52</v>
      </c>
      <c r="E661" s="11" t="s">
        <v>304</v>
      </c>
      <c r="F661" s="12" t="s">
        <v>48</v>
      </c>
      <c r="G661" s="11" t="s">
        <v>511</v>
      </c>
      <c r="H661" s="12" t="s">
        <v>308</v>
      </c>
      <c r="I661" s="11" t="s">
        <v>507</v>
      </c>
      <c r="J661" s="12" t="str">
        <f>"≥17h"</f>
        <v>≥17h</v>
      </c>
      <c r="K661" s="12" t="s">
        <v>513</v>
      </c>
      <c r="L661" s="69" t="s">
        <v>518</v>
      </c>
      <c r="M661" s="59" t="s">
        <v>371</v>
      </c>
      <c r="N661" s="78" t="s">
        <v>308</v>
      </c>
      <c r="O661" s="12" t="s">
        <v>358</v>
      </c>
      <c r="P661" s="15" t="s">
        <v>368</v>
      </c>
      <c r="Q661" s="92"/>
      <c r="R661" s="93"/>
      <c r="S661" s="93"/>
      <c r="T661" s="93">
        <v>1</v>
      </c>
      <c r="U661" s="93"/>
      <c r="V661" s="93"/>
      <c r="W661" s="93"/>
      <c r="X661" s="93"/>
      <c r="Y661" s="75">
        <v>1</v>
      </c>
      <c r="Z661" s="69" t="s">
        <v>518</v>
      </c>
      <c r="AA661" s="59" t="s">
        <v>371</v>
      </c>
      <c r="AB661" s="78" t="s">
        <v>308</v>
      </c>
      <c r="AC661" s="12" t="s">
        <v>358</v>
      </c>
      <c r="AD661" s="15" t="s">
        <v>368</v>
      </c>
      <c r="AE661" s="84"/>
      <c r="AF661" s="84">
        <v>1</v>
      </c>
      <c r="AG661" s="84"/>
      <c r="AH661" s="84"/>
      <c r="AI661" s="84"/>
      <c r="AJ661" s="84"/>
      <c r="AK661" s="84"/>
      <c r="AL661" s="84"/>
      <c r="AM661" s="85"/>
    </row>
    <row r="662" spans="1:39" ht="12" customHeight="1">
      <c r="A662" s="10">
        <v>649</v>
      </c>
      <c r="B662" s="98" t="s">
        <v>170</v>
      </c>
      <c r="C662" s="98" t="s">
        <v>168</v>
      </c>
      <c r="D662" s="11" t="s">
        <v>52</v>
      </c>
      <c r="E662" s="11" t="s">
        <v>304</v>
      </c>
      <c r="F662" s="12" t="s">
        <v>48</v>
      </c>
      <c r="G662" s="11" t="s">
        <v>511</v>
      </c>
      <c r="H662" s="12" t="s">
        <v>306</v>
      </c>
      <c r="I662" s="103" t="s">
        <v>505</v>
      </c>
      <c r="J662" s="12" t="str">
        <f>"≥17h"</f>
        <v>≥17h</v>
      </c>
      <c r="K662" s="12" t="s">
        <v>47</v>
      </c>
      <c r="L662" s="69" t="s">
        <v>520</v>
      </c>
      <c r="M662" s="59" t="s">
        <v>373</v>
      </c>
      <c r="N662" s="78" t="s">
        <v>308</v>
      </c>
      <c r="O662" s="12" t="s">
        <v>358</v>
      </c>
      <c r="P662" s="15" t="s">
        <v>368</v>
      </c>
      <c r="Q662" s="92"/>
      <c r="R662" s="93"/>
      <c r="S662" s="93"/>
      <c r="T662" s="93">
        <v>1</v>
      </c>
      <c r="U662" s="93"/>
      <c r="V662" s="93"/>
      <c r="W662" s="93"/>
      <c r="X662" s="93"/>
      <c r="Y662" s="75">
        <v>1</v>
      </c>
      <c r="Z662" s="69" t="s">
        <v>520</v>
      </c>
      <c r="AA662" s="59" t="s">
        <v>373</v>
      </c>
      <c r="AB662" s="78" t="s">
        <v>308</v>
      </c>
      <c r="AC662" s="12" t="s">
        <v>358</v>
      </c>
      <c r="AD662" s="15" t="s">
        <v>368</v>
      </c>
      <c r="AE662" s="84">
        <v>1</v>
      </c>
      <c r="AF662" s="84"/>
      <c r="AG662" s="84"/>
      <c r="AH662" s="84"/>
      <c r="AI662" s="84"/>
      <c r="AJ662" s="84"/>
      <c r="AK662" s="84"/>
      <c r="AL662" s="84"/>
      <c r="AM662" s="85"/>
    </row>
    <row r="663" spans="1:39" ht="12" customHeight="1">
      <c r="A663" s="10">
        <v>650</v>
      </c>
      <c r="B663" s="98" t="s">
        <v>217</v>
      </c>
      <c r="C663" s="98" t="s">
        <v>69</v>
      </c>
      <c r="D663" s="11" t="s">
        <v>52</v>
      </c>
      <c r="E663" s="11" t="s">
        <v>304</v>
      </c>
      <c r="F663" s="12" t="s">
        <v>50</v>
      </c>
      <c r="G663" s="11" t="s">
        <v>511</v>
      </c>
      <c r="H663" s="12" t="s">
        <v>308</v>
      </c>
      <c r="I663" s="11" t="s">
        <v>507</v>
      </c>
      <c r="J663" s="12" t="str">
        <f>"≥17h"</f>
        <v>≥17h</v>
      </c>
      <c r="K663" s="12" t="s">
        <v>512</v>
      </c>
      <c r="L663" s="69" t="s">
        <v>518</v>
      </c>
      <c r="M663" s="59" t="s">
        <v>371</v>
      </c>
      <c r="N663" s="78" t="s">
        <v>308</v>
      </c>
      <c r="O663" s="12" t="s">
        <v>358</v>
      </c>
      <c r="P663" s="15" t="s">
        <v>368</v>
      </c>
      <c r="Q663" s="92"/>
      <c r="R663" s="93"/>
      <c r="S663" s="93"/>
      <c r="T663" s="93">
        <v>1</v>
      </c>
      <c r="U663" s="93"/>
      <c r="V663" s="93"/>
      <c r="W663" s="93"/>
      <c r="X663" s="93"/>
      <c r="Y663" s="75"/>
      <c r="Z663" s="69" t="s">
        <v>518</v>
      </c>
      <c r="AA663" s="59" t="s">
        <v>371</v>
      </c>
      <c r="AB663" s="78" t="s">
        <v>308</v>
      </c>
      <c r="AC663" s="12" t="s">
        <v>358</v>
      </c>
      <c r="AD663" s="15" t="s">
        <v>368</v>
      </c>
      <c r="AE663" s="84"/>
      <c r="AF663" s="84"/>
      <c r="AG663" s="84">
        <v>1</v>
      </c>
      <c r="AH663" s="84"/>
      <c r="AI663" s="84"/>
      <c r="AJ663" s="84"/>
      <c r="AK663" s="84"/>
      <c r="AL663" s="84"/>
      <c r="AM663" s="85"/>
    </row>
    <row r="664" spans="1:39" ht="12" customHeight="1">
      <c r="A664" s="10">
        <v>651</v>
      </c>
      <c r="B664" s="98" t="s">
        <v>82</v>
      </c>
      <c r="C664" s="98" t="s">
        <v>82</v>
      </c>
      <c r="D664" s="11" t="s">
        <v>52</v>
      </c>
      <c r="E664" s="11" t="s">
        <v>303</v>
      </c>
      <c r="F664" s="12" t="s">
        <v>48</v>
      </c>
      <c r="G664" s="12" t="s">
        <v>310</v>
      </c>
      <c r="H664" s="12" t="s">
        <v>306</v>
      </c>
      <c r="I664" s="11" t="s">
        <v>504</v>
      </c>
      <c r="J664" s="11" t="str">
        <f>"12-16h"</f>
        <v>12-16h</v>
      </c>
      <c r="K664" s="12" t="s">
        <v>513</v>
      </c>
      <c r="L664" s="69" t="s">
        <v>518</v>
      </c>
      <c r="M664" s="59" t="s">
        <v>373</v>
      </c>
      <c r="N664" s="78" t="s">
        <v>308</v>
      </c>
      <c r="O664" s="12" t="s">
        <v>358</v>
      </c>
      <c r="P664" s="15" t="s">
        <v>368</v>
      </c>
      <c r="Q664" s="92"/>
      <c r="R664" s="93"/>
      <c r="S664" s="93"/>
      <c r="T664" s="93"/>
      <c r="U664" s="93"/>
      <c r="V664" s="93"/>
      <c r="W664" s="93">
        <v>1</v>
      </c>
      <c r="X664" s="93"/>
      <c r="Y664" s="75"/>
      <c r="Z664" s="69" t="s">
        <v>518</v>
      </c>
      <c r="AA664" s="59" t="s">
        <v>373</v>
      </c>
      <c r="AB664" s="78" t="s">
        <v>308</v>
      </c>
      <c r="AC664" s="12" t="s">
        <v>358</v>
      </c>
      <c r="AD664" s="15" t="s">
        <v>368</v>
      </c>
      <c r="AE664" s="84"/>
      <c r="AF664" s="84">
        <v>1</v>
      </c>
      <c r="AG664" s="84"/>
      <c r="AH664" s="84"/>
      <c r="AI664" s="84"/>
      <c r="AJ664" s="84"/>
      <c r="AK664" s="84"/>
      <c r="AL664" s="84"/>
      <c r="AM664" s="85"/>
    </row>
    <row r="665" spans="1:39" ht="12" customHeight="1">
      <c r="A665" s="10">
        <v>652</v>
      </c>
      <c r="B665" s="98" t="s">
        <v>128</v>
      </c>
      <c r="C665" s="98" t="s">
        <v>126</v>
      </c>
      <c r="D665" s="11" t="s">
        <v>52</v>
      </c>
      <c r="E665" s="11" t="s">
        <v>304</v>
      </c>
      <c r="F665" s="12" t="s">
        <v>49</v>
      </c>
      <c r="G665" s="11" t="s">
        <v>511</v>
      </c>
      <c r="H665" s="12" t="s">
        <v>306</v>
      </c>
      <c r="I665" s="103" t="s">
        <v>504</v>
      </c>
      <c r="J665" s="12" t="str">
        <f>"≥17h"</f>
        <v>≥17h</v>
      </c>
      <c r="K665" s="12" t="s">
        <v>47</v>
      </c>
      <c r="L665" s="69" t="s">
        <v>518</v>
      </c>
      <c r="M665" s="59" t="s">
        <v>373</v>
      </c>
      <c r="N665" s="78" t="s">
        <v>308</v>
      </c>
      <c r="O665" s="12" t="s">
        <v>358</v>
      </c>
      <c r="P665" s="15" t="s">
        <v>368</v>
      </c>
      <c r="Q665" s="92"/>
      <c r="R665" s="93"/>
      <c r="S665" s="93"/>
      <c r="T665" s="93">
        <v>1</v>
      </c>
      <c r="U665" s="93"/>
      <c r="V665" s="93"/>
      <c r="W665" s="93"/>
      <c r="X665" s="93"/>
      <c r="Y665" s="75"/>
      <c r="Z665" s="69" t="s">
        <v>518</v>
      </c>
      <c r="AA665" s="59" t="s">
        <v>373</v>
      </c>
      <c r="AB665" s="78" t="s">
        <v>308</v>
      </c>
      <c r="AC665" s="12" t="s">
        <v>358</v>
      </c>
      <c r="AD665" s="15" t="s">
        <v>368</v>
      </c>
      <c r="AE665" s="84"/>
      <c r="AF665" s="84">
        <v>1</v>
      </c>
      <c r="AG665" s="84"/>
      <c r="AH665" s="84"/>
      <c r="AI665" s="84"/>
      <c r="AJ665" s="84"/>
      <c r="AK665" s="84"/>
      <c r="AL665" s="84"/>
      <c r="AM665" s="85"/>
    </row>
    <row r="666" spans="1:39" ht="12" customHeight="1">
      <c r="A666" s="10">
        <v>653</v>
      </c>
      <c r="B666" s="98" t="s">
        <v>178</v>
      </c>
      <c r="C666" s="98" t="s">
        <v>168</v>
      </c>
      <c r="D666" s="11" t="s">
        <v>51</v>
      </c>
      <c r="E666" s="11" t="s">
        <v>303</v>
      </c>
      <c r="F666" s="12" t="s">
        <v>50</v>
      </c>
      <c r="G666" s="11" t="s">
        <v>511</v>
      </c>
      <c r="H666" s="12" t="s">
        <v>308</v>
      </c>
      <c r="I666" s="11" t="s">
        <v>504</v>
      </c>
      <c r="J666" s="12" t="str">
        <f>"≥17h"</f>
        <v>≥17h</v>
      </c>
      <c r="K666" s="12" t="s">
        <v>47</v>
      </c>
      <c r="L666" s="69" t="s">
        <v>520</v>
      </c>
      <c r="M666" s="59" t="s">
        <v>372</v>
      </c>
      <c r="N666" s="78" t="s">
        <v>308</v>
      </c>
      <c r="O666" s="12" t="s">
        <v>358</v>
      </c>
      <c r="P666" s="15" t="s">
        <v>368</v>
      </c>
      <c r="Q666" s="92"/>
      <c r="R666" s="93"/>
      <c r="S666" s="93"/>
      <c r="T666" s="93">
        <v>1</v>
      </c>
      <c r="U666" s="93"/>
      <c r="V666" s="93"/>
      <c r="W666" s="93">
        <v>1</v>
      </c>
      <c r="X666" s="93"/>
      <c r="Y666" s="75"/>
      <c r="Z666" s="69" t="s">
        <v>520</v>
      </c>
      <c r="AA666" s="59" t="s">
        <v>372</v>
      </c>
      <c r="AB666" s="78" t="s">
        <v>308</v>
      </c>
      <c r="AC666" s="12" t="s">
        <v>358</v>
      </c>
      <c r="AD666" s="15" t="s">
        <v>368</v>
      </c>
      <c r="AE666" s="84">
        <v>1</v>
      </c>
      <c r="AF666" s="84"/>
      <c r="AG666" s="84"/>
      <c r="AH666" s="84"/>
      <c r="AI666" s="84"/>
      <c r="AJ666" s="84"/>
      <c r="AK666" s="84"/>
      <c r="AL666" s="84"/>
      <c r="AM666" s="85"/>
    </row>
    <row r="667" spans="1:39" ht="12" customHeight="1">
      <c r="A667" s="10">
        <v>654</v>
      </c>
      <c r="B667" s="98" t="s">
        <v>217</v>
      </c>
      <c r="C667" s="98" t="s">
        <v>69</v>
      </c>
      <c r="D667" s="11" t="s">
        <v>25</v>
      </c>
      <c r="E667" s="11" t="s">
        <v>304</v>
      </c>
      <c r="F667" s="12" t="s">
        <v>48</v>
      </c>
      <c r="G667" s="11" t="s">
        <v>511</v>
      </c>
      <c r="H667" s="12" t="s">
        <v>307</v>
      </c>
      <c r="I667" s="11" t="s">
        <v>504</v>
      </c>
      <c r="J667" s="12" t="str">
        <f>"≥17h"</f>
        <v>≥17h</v>
      </c>
      <c r="K667" s="12" t="s">
        <v>513</v>
      </c>
      <c r="L667" s="69" t="s">
        <v>518</v>
      </c>
      <c r="M667" s="59" t="s">
        <v>371</v>
      </c>
      <c r="N667" s="78" t="s">
        <v>308</v>
      </c>
      <c r="O667" s="12" t="s">
        <v>358</v>
      </c>
      <c r="P667" s="15" t="s">
        <v>368</v>
      </c>
      <c r="Q667" s="92"/>
      <c r="R667" s="93"/>
      <c r="S667" s="93"/>
      <c r="T667" s="93">
        <v>1</v>
      </c>
      <c r="U667" s="93"/>
      <c r="V667" s="93"/>
      <c r="W667" s="93">
        <v>1</v>
      </c>
      <c r="X667" s="93"/>
      <c r="Y667" s="75"/>
      <c r="Z667" s="69" t="s">
        <v>518</v>
      </c>
      <c r="AA667" s="59" t="s">
        <v>371</v>
      </c>
      <c r="AB667" s="78" t="s">
        <v>308</v>
      </c>
      <c r="AC667" s="12" t="s">
        <v>358</v>
      </c>
      <c r="AD667" s="15" t="s">
        <v>368</v>
      </c>
      <c r="AE667" s="84"/>
      <c r="AF667" s="84"/>
      <c r="AG667" s="84">
        <v>1</v>
      </c>
      <c r="AH667" s="84"/>
      <c r="AI667" s="84"/>
      <c r="AJ667" s="84"/>
      <c r="AK667" s="84"/>
      <c r="AL667" s="84"/>
      <c r="AM667" s="85"/>
    </row>
    <row r="668" spans="1:39" ht="12" customHeight="1">
      <c r="A668" s="10">
        <v>655</v>
      </c>
      <c r="B668" s="98" t="s">
        <v>82</v>
      </c>
      <c r="C668" s="98" t="s">
        <v>82</v>
      </c>
      <c r="D668" s="11" t="s">
        <v>52</v>
      </c>
      <c r="E668" s="11" t="s">
        <v>303</v>
      </c>
      <c r="F668" s="12" t="s">
        <v>48</v>
      </c>
      <c r="G668" s="12" t="s">
        <v>310</v>
      </c>
      <c r="H668" s="12" t="s">
        <v>306</v>
      </c>
      <c r="I668" s="11" t="s">
        <v>507</v>
      </c>
      <c r="J668" s="11" t="str">
        <f>"12-16h"</f>
        <v>12-16h</v>
      </c>
      <c r="K668" s="12" t="s">
        <v>513</v>
      </c>
      <c r="L668" s="69" t="s">
        <v>518</v>
      </c>
      <c r="M668" s="59" t="s">
        <v>373</v>
      </c>
      <c r="N668" s="78" t="s">
        <v>308</v>
      </c>
      <c r="O668" s="12" t="s">
        <v>358</v>
      </c>
      <c r="P668" s="15" t="s">
        <v>368</v>
      </c>
      <c r="Q668" s="92"/>
      <c r="R668" s="93"/>
      <c r="S668" s="93"/>
      <c r="T668" s="93"/>
      <c r="U668" s="93"/>
      <c r="V668" s="93"/>
      <c r="W668" s="93">
        <v>1</v>
      </c>
      <c r="X668" s="93"/>
      <c r="Y668" s="75"/>
      <c r="Z668" s="69" t="s">
        <v>518</v>
      </c>
      <c r="AA668" s="59" t="s">
        <v>373</v>
      </c>
      <c r="AB668" s="78" t="s">
        <v>308</v>
      </c>
      <c r="AC668" s="12" t="s">
        <v>358</v>
      </c>
      <c r="AD668" s="15" t="s">
        <v>368</v>
      </c>
      <c r="AE668" s="84">
        <v>1</v>
      </c>
      <c r="AF668" s="84"/>
      <c r="AG668" s="84"/>
      <c r="AH668" s="84"/>
      <c r="AI668" s="84"/>
      <c r="AJ668" s="84"/>
      <c r="AK668" s="84"/>
      <c r="AL668" s="84"/>
      <c r="AM668" s="85"/>
    </row>
    <row r="669" spans="1:39" ht="12" customHeight="1">
      <c r="A669" s="10">
        <v>656</v>
      </c>
      <c r="B669" s="98" t="s">
        <v>218</v>
      </c>
      <c r="C669" s="98" t="s">
        <v>69</v>
      </c>
      <c r="D669" s="11" t="s">
        <v>51</v>
      </c>
      <c r="E669" s="11" t="s">
        <v>303</v>
      </c>
      <c r="F669" s="12" t="s">
        <v>48</v>
      </c>
      <c r="G669" s="11" t="s">
        <v>511</v>
      </c>
      <c r="H669" s="12" t="s">
        <v>308</v>
      </c>
      <c r="I669" s="11" t="s">
        <v>507</v>
      </c>
      <c r="J669" s="12" t="str">
        <f t="shared" ref="J669:J675" si="25">"≥17h"</f>
        <v>≥17h</v>
      </c>
      <c r="K669" s="12" t="s">
        <v>513</v>
      </c>
      <c r="L669" s="69" t="s">
        <v>518</v>
      </c>
      <c r="M669" s="59" t="s">
        <v>372</v>
      </c>
      <c r="N669" s="78" t="s">
        <v>308</v>
      </c>
      <c r="O669" s="12" t="s">
        <v>358</v>
      </c>
      <c r="P669" s="15" t="s">
        <v>370</v>
      </c>
      <c r="Q669" s="92"/>
      <c r="R669" s="93"/>
      <c r="S669" s="93"/>
      <c r="T669" s="93"/>
      <c r="U669" s="93"/>
      <c r="V669" s="93"/>
      <c r="W669" s="93"/>
      <c r="X669" s="93"/>
      <c r="Y669" s="75">
        <v>1</v>
      </c>
      <c r="Z669" s="69" t="s">
        <v>518</v>
      </c>
      <c r="AA669" s="59" t="s">
        <v>372</v>
      </c>
      <c r="AB669" s="78" t="s">
        <v>308</v>
      </c>
      <c r="AC669" s="12" t="s">
        <v>358</v>
      </c>
      <c r="AD669" s="15" t="s">
        <v>370</v>
      </c>
      <c r="AE669" s="84"/>
      <c r="AF669" s="84"/>
      <c r="AG669" s="84">
        <v>1</v>
      </c>
      <c r="AH669" s="84"/>
      <c r="AI669" s="84"/>
      <c r="AJ669" s="84"/>
      <c r="AK669" s="84"/>
      <c r="AL669" s="84"/>
      <c r="AM669" s="85"/>
    </row>
    <row r="670" spans="1:39" ht="12" customHeight="1">
      <c r="A670" s="10">
        <v>657</v>
      </c>
      <c r="B670" s="98" t="s">
        <v>183</v>
      </c>
      <c r="C670" s="98" t="s">
        <v>168</v>
      </c>
      <c r="D670" s="11" t="s">
        <v>51</v>
      </c>
      <c r="E670" s="11" t="s">
        <v>304</v>
      </c>
      <c r="F670" s="75" t="s">
        <v>47</v>
      </c>
      <c r="G670" s="11" t="s">
        <v>511</v>
      </c>
      <c r="H670" s="12" t="s">
        <v>306</v>
      </c>
      <c r="I670" s="103" t="s">
        <v>504</v>
      </c>
      <c r="J670" s="12" t="str">
        <f t="shared" si="25"/>
        <v>≥17h</v>
      </c>
      <c r="K670" s="12" t="s">
        <v>47</v>
      </c>
      <c r="L670" s="69" t="s">
        <v>520</v>
      </c>
      <c r="M670" s="59" t="s">
        <v>373</v>
      </c>
      <c r="N670" s="78" t="s">
        <v>308</v>
      </c>
      <c r="O670" s="12" t="s">
        <v>358</v>
      </c>
      <c r="P670" s="15" t="s">
        <v>368</v>
      </c>
      <c r="Q670" s="92"/>
      <c r="R670" s="93"/>
      <c r="S670" s="93">
        <v>1</v>
      </c>
      <c r="T670" s="93">
        <v>1</v>
      </c>
      <c r="U670" s="93"/>
      <c r="V670" s="93"/>
      <c r="W670" s="93"/>
      <c r="X670" s="93"/>
      <c r="Y670" s="75"/>
      <c r="Z670" s="69" t="s">
        <v>520</v>
      </c>
      <c r="AA670" s="59" t="s">
        <v>373</v>
      </c>
      <c r="AB670" s="78" t="s">
        <v>308</v>
      </c>
      <c r="AC670" s="12" t="s">
        <v>358</v>
      </c>
      <c r="AD670" s="15" t="s">
        <v>368</v>
      </c>
      <c r="AE670" s="84">
        <v>1</v>
      </c>
      <c r="AF670" s="84"/>
      <c r="AG670" s="84"/>
      <c r="AH670" s="84"/>
      <c r="AI670" s="84"/>
      <c r="AJ670" s="84"/>
      <c r="AK670" s="84"/>
      <c r="AL670" s="84"/>
      <c r="AM670" s="85">
        <v>1</v>
      </c>
    </row>
    <row r="671" spans="1:39" ht="12" customHeight="1">
      <c r="A671" s="10">
        <v>658</v>
      </c>
      <c r="B671" s="98" t="s">
        <v>128</v>
      </c>
      <c r="C671" s="98" t="s">
        <v>126</v>
      </c>
      <c r="D671" s="11" t="s">
        <v>51</v>
      </c>
      <c r="E671" s="11" t="s">
        <v>304</v>
      </c>
      <c r="F671" s="12" t="s">
        <v>49</v>
      </c>
      <c r="G671" s="11" t="s">
        <v>511</v>
      </c>
      <c r="H671" s="12" t="s">
        <v>306</v>
      </c>
      <c r="I671" s="103" t="s">
        <v>505</v>
      </c>
      <c r="J671" s="12" t="str">
        <f t="shared" si="25"/>
        <v>≥17h</v>
      </c>
      <c r="K671" s="12" t="s">
        <v>47</v>
      </c>
      <c r="L671" s="69" t="s">
        <v>518</v>
      </c>
      <c r="M671" s="59" t="s">
        <v>373</v>
      </c>
      <c r="N671" s="78" t="s">
        <v>308</v>
      </c>
      <c r="O671" s="12" t="s">
        <v>358</v>
      </c>
      <c r="P671" s="15" t="s">
        <v>368</v>
      </c>
      <c r="Q671" s="92"/>
      <c r="R671" s="93"/>
      <c r="S671" s="93">
        <v>1</v>
      </c>
      <c r="T671" s="93">
        <v>1</v>
      </c>
      <c r="U671" s="93"/>
      <c r="V671" s="93"/>
      <c r="W671" s="93">
        <v>1</v>
      </c>
      <c r="X671" s="93"/>
      <c r="Y671" s="75"/>
      <c r="Z671" s="69" t="s">
        <v>518</v>
      </c>
      <c r="AA671" s="59" t="s">
        <v>373</v>
      </c>
      <c r="AB671" s="78" t="s">
        <v>308</v>
      </c>
      <c r="AC671" s="12" t="s">
        <v>358</v>
      </c>
      <c r="AD671" s="15" t="s">
        <v>368</v>
      </c>
      <c r="AE671" s="84">
        <v>1</v>
      </c>
      <c r="AF671" s="84"/>
      <c r="AG671" s="84"/>
      <c r="AH671" s="84"/>
      <c r="AI671" s="84"/>
      <c r="AJ671" s="84"/>
      <c r="AK671" s="84"/>
      <c r="AL671" s="84"/>
      <c r="AM671" s="85"/>
    </row>
    <row r="672" spans="1:39" ht="12" customHeight="1">
      <c r="A672" s="10">
        <v>659</v>
      </c>
      <c r="B672" s="98" t="s">
        <v>218</v>
      </c>
      <c r="C672" s="98" t="s">
        <v>69</v>
      </c>
      <c r="D672" s="11" t="s">
        <v>52</v>
      </c>
      <c r="E672" s="11" t="s">
        <v>303</v>
      </c>
      <c r="F672" s="12" t="s">
        <v>48</v>
      </c>
      <c r="G672" s="11" t="s">
        <v>511</v>
      </c>
      <c r="H672" s="12" t="s">
        <v>307</v>
      </c>
      <c r="I672" s="11" t="s">
        <v>507</v>
      </c>
      <c r="J672" s="12" t="str">
        <f t="shared" si="25"/>
        <v>≥17h</v>
      </c>
      <c r="K672" s="12" t="s">
        <v>513</v>
      </c>
      <c r="L672" s="69" t="s">
        <v>518</v>
      </c>
      <c r="M672" s="59" t="s">
        <v>373</v>
      </c>
      <c r="N672" s="78" t="s">
        <v>308</v>
      </c>
      <c r="O672" s="12" t="s">
        <v>358</v>
      </c>
      <c r="P672" s="15" t="s">
        <v>368</v>
      </c>
      <c r="Q672" s="92"/>
      <c r="R672" s="93"/>
      <c r="S672" s="93"/>
      <c r="T672" s="93">
        <v>1</v>
      </c>
      <c r="U672" s="93"/>
      <c r="V672" s="93"/>
      <c r="W672" s="93"/>
      <c r="X672" s="93">
        <v>1</v>
      </c>
      <c r="Y672" s="75"/>
      <c r="Z672" s="69" t="s">
        <v>518</v>
      </c>
      <c r="AA672" s="59" t="s">
        <v>373</v>
      </c>
      <c r="AB672" s="78" t="s">
        <v>308</v>
      </c>
      <c r="AC672" s="12" t="s">
        <v>358</v>
      </c>
      <c r="AD672" s="15" t="s">
        <v>368</v>
      </c>
      <c r="AE672" s="84"/>
      <c r="AF672" s="84">
        <v>1</v>
      </c>
      <c r="AG672" s="84"/>
      <c r="AH672" s="84"/>
      <c r="AI672" s="84"/>
      <c r="AJ672" s="84"/>
      <c r="AK672" s="84"/>
      <c r="AL672" s="84"/>
      <c r="AM672" s="85"/>
    </row>
    <row r="673" spans="1:39" ht="12" customHeight="1">
      <c r="A673" s="10">
        <v>660</v>
      </c>
      <c r="B673" s="98" t="s">
        <v>128</v>
      </c>
      <c r="C673" s="98" t="s">
        <v>126</v>
      </c>
      <c r="D673" s="11" t="s">
        <v>51</v>
      </c>
      <c r="E673" s="11" t="s">
        <v>304</v>
      </c>
      <c r="F673" s="12" t="s">
        <v>49</v>
      </c>
      <c r="G673" s="11" t="s">
        <v>511</v>
      </c>
      <c r="H673" s="12" t="s">
        <v>306</v>
      </c>
      <c r="I673" s="11" t="s">
        <v>504</v>
      </c>
      <c r="J673" s="12" t="str">
        <f t="shared" si="25"/>
        <v>≥17h</v>
      </c>
      <c r="K673" s="12" t="s">
        <v>47</v>
      </c>
      <c r="L673" s="69" t="s">
        <v>518</v>
      </c>
      <c r="M673" s="59" t="s">
        <v>373</v>
      </c>
      <c r="N673" s="78" t="s">
        <v>308</v>
      </c>
      <c r="O673" s="12" t="s">
        <v>358</v>
      </c>
      <c r="P673" s="15" t="s">
        <v>368</v>
      </c>
      <c r="Q673" s="92"/>
      <c r="R673" s="93"/>
      <c r="S673" s="93"/>
      <c r="T673" s="93">
        <v>1</v>
      </c>
      <c r="U673" s="93"/>
      <c r="V673" s="93"/>
      <c r="W673" s="93">
        <v>1</v>
      </c>
      <c r="X673" s="93"/>
      <c r="Y673" s="75"/>
      <c r="Z673" s="69" t="s">
        <v>518</v>
      </c>
      <c r="AA673" s="59" t="s">
        <v>373</v>
      </c>
      <c r="AB673" s="78" t="s">
        <v>308</v>
      </c>
      <c r="AC673" s="12" t="s">
        <v>358</v>
      </c>
      <c r="AD673" s="15" t="s">
        <v>368</v>
      </c>
      <c r="AE673" s="84"/>
      <c r="AF673" s="84"/>
      <c r="AG673" s="84"/>
      <c r="AH673" s="84"/>
      <c r="AI673" s="84"/>
      <c r="AJ673" s="84"/>
      <c r="AK673" s="84"/>
      <c r="AL673" s="84"/>
      <c r="AM673" s="85">
        <v>1</v>
      </c>
    </row>
    <row r="674" spans="1:39" ht="12" customHeight="1">
      <c r="A674" s="10">
        <v>661</v>
      </c>
      <c r="B674" s="98" t="s">
        <v>183</v>
      </c>
      <c r="C674" s="98" t="s">
        <v>168</v>
      </c>
      <c r="D674" s="11" t="s">
        <v>25</v>
      </c>
      <c r="E674" s="11" t="s">
        <v>304</v>
      </c>
      <c r="F674" s="12" t="s">
        <v>49</v>
      </c>
      <c r="G674" s="11" t="s">
        <v>511</v>
      </c>
      <c r="H674" s="12" t="s">
        <v>306</v>
      </c>
      <c r="I674" s="103" t="s">
        <v>504</v>
      </c>
      <c r="J674" s="12" t="str">
        <f t="shared" si="25"/>
        <v>≥17h</v>
      </c>
      <c r="K674" s="12" t="s">
        <v>512</v>
      </c>
      <c r="L674" s="69" t="s">
        <v>520</v>
      </c>
      <c r="M674" s="59" t="s">
        <v>373</v>
      </c>
      <c r="N674" s="78" t="s">
        <v>308</v>
      </c>
      <c r="O674" s="12" t="s">
        <v>358</v>
      </c>
      <c r="P674" s="15" t="s">
        <v>368</v>
      </c>
      <c r="Q674" s="92"/>
      <c r="R674" s="93"/>
      <c r="S674" s="93"/>
      <c r="T674" s="93">
        <v>1</v>
      </c>
      <c r="U674" s="93"/>
      <c r="V674" s="93"/>
      <c r="W674" s="93">
        <v>1</v>
      </c>
      <c r="X674" s="93"/>
      <c r="Y674" s="75"/>
      <c r="Z674" s="69" t="s">
        <v>520</v>
      </c>
      <c r="AA674" s="59" t="s">
        <v>373</v>
      </c>
      <c r="AB674" s="78" t="s">
        <v>308</v>
      </c>
      <c r="AC674" s="12" t="s">
        <v>358</v>
      </c>
      <c r="AD674" s="15" t="s">
        <v>368</v>
      </c>
      <c r="AE674" s="84">
        <v>1</v>
      </c>
      <c r="AF674" s="84"/>
      <c r="AG674" s="84"/>
      <c r="AH674" s="84"/>
      <c r="AI674" s="84"/>
      <c r="AJ674" s="84"/>
      <c r="AK674" s="84"/>
      <c r="AL674" s="84"/>
      <c r="AM674" s="85">
        <v>1</v>
      </c>
    </row>
    <row r="675" spans="1:39" ht="12" customHeight="1">
      <c r="A675" s="10">
        <v>662</v>
      </c>
      <c r="B675" s="98" t="s">
        <v>218</v>
      </c>
      <c r="C675" s="98" t="s">
        <v>69</v>
      </c>
      <c r="D675" s="11" t="s">
        <v>51</v>
      </c>
      <c r="E675" s="11" t="s">
        <v>304</v>
      </c>
      <c r="F675" s="12" t="s">
        <v>48</v>
      </c>
      <c r="G675" s="11" t="s">
        <v>511</v>
      </c>
      <c r="H675" s="12" t="s">
        <v>307</v>
      </c>
      <c r="I675" s="11" t="s">
        <v>504</v>
      </c>
      <c r="J675" s="12" t="str">
        <f t="shared" si="25"/>
        <v>≥17h</v>
      </c>
      <c r="K675" s="12" t="s">
        <v>512</v>
      </c>
      <c r="L675" s="69" t="s">
        <v>518</v>
      </c>
      <c r="M675" s="59" t="s">
        <v>374</v>
      </c>
      <c r="N675" s="78" t="s">
        <v>308</v>
      </c>
      <c r="O675" s="12" t="s">
        <v>358</v>
      </c>
      <c r="P675" s="15" t="s">
        <v>368</v>
      </c>
      <c r="Q675" s="92"/>
      <c r="R675" s="93"/>
      <c r="S675" s="93"/>
      <c r="T675" s="93">
        <v>1</v>
      </c>
      <c r="U675" s="93"/>
      <c r="V675" s="93"/>
      <c r="W675" s="93"/>
      <c r="X675" s="93"/>
      <c r="Y675" s="75"/>
      <c r="Z675" s="69" t="s">
        <v>518</v>
      </c>
      <c r="AA675" s="59" t="s">
        <v>374</v>
      </c>
      <c r="AB675" s="78" t="s">
        <v>308</v>
      </c>
      <c r="AC675" s="12" t="s">
        <v>358</v>
      </c>
      <c r="AD675" s="15" t="s">
        <v>368</v>
      </c>
      <c r="AE675" s="84"/>
      <c r="AF675" s="84">
        <v>1</v>
      </c>
      <c r="AG675" s="84"/>
      <c r="AH675" s="84"/>
      <c r="AI675" s="84"/>
      <c r="AJ675" s="84"/>
      <c r="AK675" s="84"/>
      <c r="AL675" s="84"/>
      <c r="AM675" s="85"/>
    </row>
    <row r="676" spans="1:39" ht="12" customHeight="1">
      <c r="A676" s="10">
        <v>663</v>
      </c>
      <c r="B676" s="98" t="s">
        <v>82</v>
      </c>
      <c r="C676" s="98" t="s">
        <v>82</v>
      </c>
      <c r="D676" s="11" t="s">
        <v>52</v>
      </c>
      <c r="E676" s="11" t="s">
        <v>303</v>
      </c>
      <c r="F676" s="12" t="s">
        <v>49</v>
      </c>
      <c r="G676" s="12" t="s">
        <v>310</v>
      </c>
      <c r="H676" s="12" t="s">
        <v>306</v>
      </c>
      <c r="I676" s="103" t="s">
        <v>504</v>
      </c>
      <c r="J676" s="11" t="str">
        <f>"12-16h"</f>
        <v>12-16h</v>
      </c>
      <c r="K676" s="12" t="s">
        <v>47</v>
      </c>
      <c r="L676" s="69" t="s">
        <v>518</v>
      </c>
      <c r="M676" s="59" t="s">
        <v>372</v>
      </c>
      <c r="N676" s="78" t="s">
        <v>308</v>
      </c>
      <c r="O676" s="12" t="s">
        <v>358</v>
      </c>
      <c r="P676" s="15" t="s">
        <v>368</v>
      </c>
      <c r="Q676" s="92"/>
      <c r="R676" s="93">
        <v>1</v>
      </c>
      <c r="S676" s="93"/>
      <c r="T676" s="93"/>
      <c r="U676" s="93"/>
      <c r="V676" s="93"/>
      <c r="W676" s="93"/>
      <c r="X676" s="93"/>
      <c r="Y676" s="75"/>
      <c r="Z676" s="69" t="s">
        <v>518</v>
      </c>
      <c r="AA676" s="59" t="s">
        <v>372</v>
      </c>
      <c r="AB676" s="78" t="s">
        <v>308</v>
      </c>
      <c r="AC676" s="12" t="s">
        <v>358</v>
      </c>
      <c r="AD676" s="15" t="s">
        <v>368</v>
      </c>
      <c r="AE676" s="84">
        <v>1</v>
      </c>
      <c r="AF676" s="84"/>
      <c r="AG676" s="84"/>
      <c r="AH676" s="84"/>
      <c r="AI676" s="84"/>
      <c r="AJ676" s="84"/>
      <c r="AK676" s="84"/>
      <c r="AL676" s="84"/>
      <c r="AM676" s="85"/>
    </row>
    <row r="677" spans="1:39" ht="12" customHeight="1">
      <c r="A677" s="10">
        <v>664</v>
      </c>
      <c r="B677" s="98" t="s">
        <v>102</v>
      </c>
      <c r="C677" s="98" t="s">
        <v>83</v>
      </c>
      <c r="D677" s="11" t="s">
        <v>25</v>
      </c>
      <c r="E677" s="11" t="s">
        <v>303</v>
      </c>
      <c r="F677" s="12" t="s">
        <v>48</v>
      </c>
      <c r="G677" s="11" t="s">
        <v>511</v>
      </c>
      <c r="H677" s="12" t="s">
        <v>306</v>
      </c>
      <c r="I677" s="11" t="s">
        <v>504</v>
      </c>
      <c r="J677" s="12" t="str">
        <f>"≥17h"</f>
        <v>≥17h</v>
      </c>
      <c r="K677" s="12" t="s">
        <v>47</v>
      </c>
      <c r="L677" s="69" t="s">
        <v>518</v>
      </c>
      <c r="M677" s="59" t="s">
        <v>338</v>
      </c>
      <c r="N677" s="78" t="s">
        <v>367</v>
      </c>
      <c r="O677" s="12" t="s">
        <v>358</v>
      </c>
      <c r="P677" s="15" t="s">
        <v>368</v>
      </c>
      <c r="Q677" s="92"/>
      <c r="R677" s="93"/>
      <c r="S677" s="93"/>
      <c r="T677" s="93">
        <v>1</v>
      </c>
      <c r="U677" s="93"/>
      <c r="V677" s="93"/>
      <c r="W677" s="93"/>
      <c r="X677" s="93"/>
      <c r="Y677" s="75"/>
      <c r="Z677" s="69" t="s">
        <v>518</v>
      </c>
      <c r="AA677" s="59" t="s">
        <v>338</v>
      </c>
      <c r="AB677" s="78" t="s">
        <v>367</v>
      </c>
      <c r="AC677" s="12" t="s">
        <v>358</v>
      </c>
      <c r="AD677" s="15" t="s">
        <v>368</v>
      </c>
      <c r="AE677" s="84"/>
      <c r="AF677" s="84">
        <v>1</v>
      </c>
      <c r="AG677" s="84"/>
      <c r="AH677" s="84"/>
      <c r="AI677" s="84"/>
      <c r="AJ677" s="84"/>
      <c r="AK677" s="84"/>
      <c r="AL677" s="84"/>
      <c r="AM677" s="85"/>
    </row>
    <row r="678" spans="1:39" ht="12" customHeight="1">
      <c r="A678" s="10">
        <v>665</v>
      </c>
      <c r="B678" s="98" t="s">
        <v>183</v>
      </c>
      <c r="C678" s="98" t="s">
        <v>168</v>
      </c>
      <c r="D678" s="11" t="s">
        <v>25</v>
      </c>
      <c r="E678" s="11" t="s">
        <v>303</v>
      </c>
      <c r="F678" s="12" t="s">
        <v>50</v>
      </c>
      <c r="G678" s="11" t="s">
        <v>511</v>
      </c>
      <c r="H678" s="12" t="s">
        <v>306</v>
      </c>
      <c r="I678" s="11" t="s">
        <v>504</v>
      </c>
      <c r="J678" s="12" t="str">
        <f>"≥17h"</f>
        <v>≥17h</v>
      </c>
      <c r="K678" s="12" t="s">
        <v>47</v>
      </c>
      <c r="L678" s="69" t="s">
        <v>520</v>
      </c>
      <c r="M678" s="59" t="s">
        <v>373</v>
      </c>
      <c r="N678" s="78" t="s">
        <v>308</v>
      </c>
      <c r="O678" s="12" t="s">
        <v>358</v>
      </c>
      <c r="P678" s="15" t="s">
        <v>368</v>
      </c>
      <c r="Q678" s="92"/>
      <c r="R678" s="93"/>
      <c r="S678" s="93"/>
      <c r="T678" s="93">
        <v>1</v>
      </c>
      <c r="U678" s="93"/>
      <c r="V678" s="93"/>
      <c r="W678" s="93"/>
      <c r="X678" s="93">
        <v>1</v>
      </c>
      <c r="Y678" s="75"/>
      <c r="Z678" s="69" t="s">
        <v>520</v>
      </c>
      <c r="AA678" s="59" t="s">
        <v>373</v>
      </c>
      <c r="AB678" s="78" t="s">
        <v>308</v>
      </c>
      <c r="AC678" s="12" t="s">
        <v>358</v>
      </c>
      <c r="AD678" s="15" t="s">
        <v>368</v>
      </c>
      <c r="AE678" s="84"/>
      <c r="AF678" s="84">
        <v>1</v>
      </c>
      <c r="AG678" s="84"/>
      <c r="AH678" s="84"/>
      <c r="AI678" s="84"/>
      <c r="AJ678" s="84"/>
      <c r="AK678" s="84"/>
      <c r="AL678" s="84"/>
      <c r="AM678" s="85"/>
    </row>
    <row r="679" spans="1:39" ht="12" customHeight="1">
      <c r="A679" s="10">
        <v>666</v>
      </c>
      <c r="B679" s="98" t="s">
        <v>82</v>
      </c>
      <c r="C679" s="98" t="s">
        <v>82</v>
      </c>
      <c r="D679" s="11" t="s">
        <v>52</v>
      </c>
      <c r="E679" s="11" t="s">
        <v>303</v>
      </c>
      <c r="F679" s="12" t="s">
        <v>49</v>
      </c>
      <c r="G679" s="12" t="s">
        <v>310</v>
      </c>
      <c r="H679" s="12" t="s">
        <v>306</v>
      </c>
      <c r="I679" s="103" t="s">
        <v>504</v>
      </c>
      <c r="J679" s="12" t="str">
        <f>"≥17h"</f>
        <v>≥17h</v>
      </c>
      <c r="K679" s="12" t="s">
        <v>512</v>
      </c>
      <c r="L679" s="69" t="s">
        <v>518</v>
      </c>
      <c r="M679" s="59" t="s">
        <v>371</v>
      </c>
      <c r="N679" s="78" t="s">
        <v>308</v>
      </c>
      <c r="O679" s="12" t="s">
        <v>358</v>
      </c>
      <c r="P679" s="15" t="s">
        <v>368</v>
      </c>
      <c r="Q679" s="92"/>
      <c r="R679" s="93"/>
      <c r="S679" s="93"/>
      <c r="T679" s="93"/>
      <c r="U679" s="93"/>
      <c r="V679" s="93"/>
      <c r="W679" s="93">
        <v>1</v>
      </c>
      <c r="X679" s="93"/>
      <c r="Y679" s="75"/>
      <c r="Z679" s="69" t="s">
        <v>518</v>
      </c>
      <c r="AA679" s="59" t="s">
        <v>371</v>
      </c>
      <c r="AB679" s="78" t="s">
        <v>308</v>
      </c>
      <c r="AC679" s="12" t="s">
        <v>358</v>
      </c>
      <c r="AD679" s="15" t="s">
        <v>368</v>
      </c>
      <c r="AE679" s="84">
        <v>1</v>
      </c>
      <c r="AF679" s="84"/>
      <c r="AG679" s="84"/>
      <c r="AH679" s="84"/>
      <c r="AI679" s="84"/>
      <c r="AJ679" s="84"/>
      <c r="AK679" s="84"/>
      <c r="AL679" s="84"/>
      <c r="AM679" s="85"/>
    </row>
    <row r="680" spans="1:39" ht="12" customHeight="1">
      <c r="A680" s="10">
        <v>667</v>
      </c>
      <c r="B680" s="98" t="s">
        <v>183</v>
      </c>
      <c r="C680" s="98" t="s">
        <v>168</v>
      </c>
      <c r="D680" s="11" t="s">
        <v>52</v>
      </c>
      <c r="E680" s="11" t="s">
        <v>303</v>
      </c>
      <c r="F680" s="12" t="s">
        <v>50</v>
      </c>
      <c r="G680" s="11" t="s">
        <v>511</v>
      </c>
      <c r="H680" s="12" t="s">
        <v>306</v>
      </c>
      <c r="I680" s="11" t="s">
        <v>507</v>
      </c>
      <c r="J680" s="12" t="str">
        <f>"≥17h"</f>
        <v>≥17h</v>
      </c>
      <c r="K680" s="12" t="s">
        <v>512</v>
      </c>
      <c r="L680" s="69" t="s">
        <v>520</v>
      </c>
      <c r="M680" s="59" t="s">
        <v>371</v>
      </c>
      <c r="N680" s="78" t="s">
        <v>308</v>
      </c>
      <c r="O680" s="12" t="s">
        <v>358</v>
      </c>
      <c r="P680" s="15" t="s">
        <v>370</v>
      </c>
      <c r="Q680" s="92"/>
      <c r="R680" s="93">
        <v>1</v>
      </c>
      <c r="S680" s="93"/>
      <c r="T680" s="93">
        <v>1</v>
      </c>
      <c r="U680" s="93"/>
      <c r="V680" s="93"/>
      <c r="W680" s="93"/>
      <c r="X680" s="93"/>
      <c r="Y680" s="75"/>
      <c r="Z680" s="69" t="s">
        <v>520</v>
      </c>
      <c r="AA680" s="59" t="s">
        <v>371</v>
      </c>
      <c r="AB680" s="78" t="s">
        <v>308</v>
      </c>
      <c r="AC680" s="12" t="s">
        <v>358</v>
      </c>
      <c r="AD680" s="15" t="s">
        <v>370</v>
      </c>
      <c r="AE680" s="84"/>
      <c r="AF680" s="84">
        <v>1</v>
      </c>
      <c r="AG680" s="84"/>
      <c r="AH680" s="84"/>
      <c r="AI680" s="84"/>
      <c r="AJ680" s="84"/>
      <c r="AK680" s="84"/>
      <c r="AL680" s="84"/>
      <c r="AM680" s="85"/>
    </row>
    <row r="681" spans="1:39" ht="12" customHeight="1">
      <c r="A681" s="10">
        <v>668</v>
      </c>
      <c r="B681" s="98" t="s">
        <v>183</v>
      </c>
      <c r="C681" s="98" t="s">
        <v>168</v>
      </c>
      <c r="D681" s="11" t="s">
        <v>51</v>
      </c>
      <c r="E681" s="11" t="s">
        <v>304</v>
      </c>
      <c r="F681" s="12" t="s">
        <v>50</v>
      </c>
      <c r="G681" s="11" t="s">
        <v>511</v>
      </c>
      <c r="H681" s="12" t="s">
        <v>306</v>
      </c>
      <c r="I681" s="103" t="s">
        <v>505</v>
      </c>
      <c r="J681" s="12" t="str">
        <f>"≥17h"</f>
        <v>≥17h</v>
      </c>
      <c r="K681" s="12" t="s">
        <v>513</v>
      </c>
      <c r="L681" s="69" t="s">
        <v>520</v>
      </c>
      <c r="M681" s="59" t="s">
        <v>373</v>
      </c>
      <c r="N681" s="78" t="s">
        <v>308</v>
      </c>
      <c r="O681" s="12" t="s">
        <v>358</v>
      </c>
      <c r="P681" s="15" t="s">
        <v>368</v>
      </c>
      <c r="Q681" s="92"/>
      <c r="R681" s="93">
        <v>1</v>
      </c>
      <c r="S681" s="93">
        <v>1</v>
      </c>
      <c r="T681" s="93">
        <v>1</v>
      </c>
      <c r="U681" s="93"/>
      <c r="V681" s="93"/>
      <c r="W681" s="93">
        <v>1</v>
      </c>
      <c r="X681" s="93">
        <v>1</v>
      </c>
      <c r="Y681" s="75"/>
      <c r="Z681" s="69" t="s">
        <v>520</v>
      </c>
      <c r="AA681" s="59" t="s">
        <v>373</v>
      </c>
      <c r="AB681" s="78" t="s">
        <v>308</v>
      </c>
      <c r="AC681" s="12" t="s">
        <v>358</v>
      </c>
      <c r="AD681" s="15" t="s">
        <v>368</v>
      </c>
      <c r="AE681" s="84">
        <v>1</v>
      </c>
      <c r="AF681" s="84"/>
      <c r="AG681" s="84"/>
      <c r="AH681" s="84"/>
      <c r="AI681" s="84"/>
      <c r="AJ681" s="84"/>
      <c r="AK681" s="84"/>
      <c r="AL681" s="84"/>
      <c r="AM681" s="85">
        <v>1</v>
      </c>
    </row>
    <row r="682" spans="1:39" ht="12" customHeight="1">
      <c r="A682" s="10">
        <v>669</v>
      </c>
      <c r="B682" s="98" t="s">
        <v>82</v>
      </c>
      <c r="C682" s="98" t="s">
        <v>82</v>
      </c>
      <c r="D682" s="11" t="s">
        <v>52</v>
      </c>
      <c r="E682" s="11" t="s">
        <v>304</v>
      </c>
      <c r="F682" s="12" t="s">
        <v>48</v>
      </c>
      <c r="G682" s="12" t="s">
        <v>310</v>
      </c>
      <c r="H682" s="12" t="s">
        <v>306</v>
      </c>
      <c r="I682" s="11" t="s">
        <v>504</v>
      </c>
      <c r="J682" s="11" t="str">
        <f>"12-16h"</f>
        <v>12-16h</v>
      </c>
      <c r="K682" s="12" t="s">
        <v>513</v>
      </c>
      <c r="L682" s="69" t="s">
        <v>518</v>
      </c>
      <c r="M682" s="59" t="s">
        <v>373</v>
      </c>
      <c r="N682" s="78" t="s">
        <v>308</v>
      </c>
      <c r="O682" s="12" t="s">
        <v>358</v>
      </c>
      <c r="P682" s="15" t="s">
        <v>368</v>
      </c>
      <c r="Q682" s="92"/>
      <c r="R682" s="93"/>
      <c r="S682" s="93"/>
      <c r="T682" s="93"/>
      <c r="U682" s="93"/>
      <c r="V682" s="93"/>
      <c r="W682" s="93">
        <v>1</v>
      </c>
      <c r="X682" s="93"/>
      <c r="Y682" s="75"/>
      <c r="Z682" s="69" t="s">
        <v>518</v>
      </c>
      <c r="AA682" s="59" t="s">
        <v>373</v>
      </c>
      <c r="AB682" s="78" t="s">
        <v>308</v>
      </c>
      <c r="AC682" s="12" t="s">
        <v>358</v>
      </c>
      <c r="AD682" s="15" t="s">
        <v>368</v>
      </c>
      <c r="AE682" s="84">
        <v>1</v>
      </c>
      <c r="AF682" s="84"/>
      <c r="AG682" s="84"/>
      <c r="AH682" s="84"/>
      <c r="AI682" s="84"/>
      <c r="AJ682" s="84"/>
      <c r="AK682" s="84"/>
      <c r="AL682" s="84"/>
      <c r="AM682" s="85"/>
    </row>
    <row r="683" spans="1:39" ht="12" customHeight="1">
      <c r="A683" s="10">
        <v>670</v>
      </c>
      <c r="B683" s="98" t="s">
        <v>184</v>
      </c>
      <c r="C683" s="98" t="s">
        <v>168</v>
      </c>
      <c r="D683" s="11" t="s">
        <v>51</v>
      </c>
      <c r="E683" s="11" t="s">
        <v>304</v>
      </c>
      <c r="F683" s="12" t="s">
        <v>48</v>
      </c>
      <c r="G683" s="11" t="s">
        <v>511</v>
      </c>
      <c r="H683" s="12" t="s">
        <v>306</v>
      </c>
      <c r="I683" s="11" t="s">
        <v>504</v>
      </c>
      <c r="J683" s="11" t="str">
        <f>"12-16h"</f>
        <v>12-16h</v>
      </c>
      <c r="K683" s="12" t="s">
        <v>47</v>
      </c>
      <c r="L683" s="69" t="s">
        <v>520</v>
      </c>
      <c r="M683" s="59" t="s">
        <v>373</v>
      </c>
      <c r="N683" s="78" t="s">
        <v>308</v>
      </c>
      <c r="O683" s="12" t="s">
        <v>358</v>
      </c>
      <c r="P683" s="15" t="s">
        <v>368</v>
      </c>
      <c r="Q683" s="92"/>
      <c r="R683" s="93"/>
      <c r="S683" s="93">
        <v>1</v>
      </c>
      <c r="T683" s="93">
        <v>1</v>
      </c>
      <c r="U683" s="93"/>
      <c r="V683" s="93"/>
      <c r="W683" s="93"/>
      <c r="X683" s="93"/>
      <c r="Y683" s="75"/>
      <c r="Z683" s="69" t="s">
        <v>520</v>
      </c>
      <c r="AA683" s="59" t="s">
        <v>373</v>
      </c>
      <c r="AB683" s="78" t="s">
        <v>308</v>
      </c>
      <c r="AC683" s="12" t="s">
        <v>358</v>
      </c>
      <c r="AD683" s="15" t="s">
        <v>368</v>
      </c>
      <c r="AE683" s="84"/>
      <c r="AF683" s="84">
        <v>1</v>
      </c>
      <c r="AG683" s="84"/>
      <c r="AH683" s="84"/>
      <c r="AI683" s="84"/>
      <c r="AJ683" s="84"/>
      <c r="AK683" s="84"/>
      <c r="AL683" s="84"/>
      <c r="AM683" s="85"/>
    </row>
    <row r="684" spans="1:39" ht="12" customHeight="1">
      <c r="A684" s="10">
        <v>671</v>
      </c>
      <c r="B684" s="98" t="s">
        <v>82</v>
      </c>
      <c r="C684" s="98" t="s">
        <v>82</v>
      </c>
      <c r="D684" s="11" t="s">
        <v>51</v>
      </c>
      <c r="E684" s="11" t="s">
        <v>304</v>
      </c>
      <c r="F684" s="12" t="s">
        <v>49</v>
      </c>
      <c r="G684" s="12" t="s">
        <v>310</v>
      </c>
      <c r="H684" s="12" t="s">
        <v>306</v>
      </c>
      <c r="I684" s="103" t="s">
        <v>504</v>
      </c>
      <c r="J684" s="11" t="str">
        <f>"12-16h"</f>
        <v>12-16h</v>
      </c>
      <c r="K684" s="12" t="s">
        <v>512</v>
      </c>
      <c r="L684" s="69" t="s">
        <v>518</v>
      </c>
      <c r="M684" s="59" t="s">
        <v>372</v>
      </c>
      <c r="N684" s="78" t="s">
        <v>308</v>
      </c>
      <c r="O684" s="12" t="s">
        <v>358</v>
      </c>
      <c r="P684" s="15" t="s">
        <v>368</v>
      </c>
      <c r="Q684" s="92"/>
      <c r="R684" s="93">
        <v>1</v>
      </c>
      <c r="S684" s="93"/>
      <c r="T684" s="93"/>
      <c r="U684" s="93"/>
      <c r="V684" s="93"/>
      <c r="W684" s="93"/>
      <c r="X684" s="93"/>
      <c r="Y684" s="75"/>
      <c r="Z684" s="69" t="s">
        <v>518</v>
      </c>
      <c r="AA684" s="59" t="s">
        <v>372</v>
      </c>
      <c r="AB684" s="78" t="s">
        <v>308</v>
      </c>
      <c r="AC684" s="12" t="s">
        <v>358</v>
      </c>
      <c r="AD684" s="15" t="s">
        <v>368</v>
      </c>
      <c r="AE684" s="84">
        <v>1</v>
      </c>
      <c r="AF684" s="84"/>
      <c r="AG684" s="84"/>
      <c r="AH684" s="84"/>
      <c r="AI684" s="84"/>
      <c r="AJ684" s="84"/>
      <c r="AK684" s="84"/>
      <c r="AL684" s="84"/>
      <c r="AM684" s="85"/>
    </row>
    <row r="685" spans="1:39" ht="12" customHeight="1">
      <c r="A685" s="10">
        <v>672</v>
      </c>
      <c r="B685" s="98" t="s">
        <v>169</v>
      </c>
      <c r="C685" s="98" t="s">
        <v>168</v>
      </c>
      <c r="D685" s="11" t="s">
        <v>25</v>
      </c>
      <c r="E685" s="11" t="s">
        <v>304</v>
      </c>
      <c r="F685" s="12" t="s">
        <v>48</v>
      </c>
      <c r="G685" s="11" t="s">
        <v>511</v>
      </c>
      <c r="H685" s="12" t="s">
        <v>306</v>
      </c>
      <c r="I685" s="103" t="s">
        <v>504</v>
      </c>
      <c r="J685" s="12" t="str">
        <f>"≥17h"</f>
        <v>≥17h</v>
      </c>
      <c r="K685" s="12" t="s">
        <v>513</v>
      </c>
      <c r="L685" s="69" t="s">
        <v>520</v>
      </c>
      <c r="M685" s="59" t="s">
        <v>373</v>
      </c>
      <c r="N685" s="78" t="s">
        <v>308</v>
      </c>
      <c r="O685" s="12" t="s">
        <v>358</v>
      </c>
      <c r="P685" s="15" t="s">
        <v>370</v>
      </c>
      <c r="Q685" s="92"/>
      <c r="R685" s="93">
        <v>1</v>
      </c>
      <c r="S685" s="93"/>
      <c r="T685" s="93"/>
      <c r="U685" s="93"/>
      <c r="V685" s="93"/>
      <c r="W685" s="93"/>
      <c r="X685" s="93"/>
      <c r="Y685" s="75"/>
      <c r="Z685" s="69" t="s">
        <v>520</v>
      </c>
      <c r="AA685" s="59" t="s">
        <v>373</v>
      </c>
      <c r="AB685" s="78" t="s">
        <v>308</v>
      </c>
      <c r="AC685" s="12" t="s">
        <v>358</v>
      </c>
      <c r="AD685" s="15" t="s">
        <v>370</v>
      </c>
      <c r="AE685" s="84">
        <v>1</v>
      </c>
      <c r="AF685" s="84"/>
      <c r="AG685" s="84"/>
      <c r="AH685" s="84"/>
      <c r="AI685" s="84"/>
      <c r="AJ685" s="84"/>
      <c r="AK685" s="84"/>
      <c r="AL685" s="84"/>
      <c r="AM685" s="85"/>
    </row>
    <row r="686" spans="1:39" ht="12" customHeight="1">
      <c r="A686" s="10">
        <v>673</v>
      </c>
      <c r="B686" s="98" t="s">
        <v>185</v>
      </c>
      <c r="C686" s="98" t="s">
        <v>168</v>
      </c>
      <c r="D686" s="11" t="s">
        <v>51</v>
      </c>
      <c r="E686" s="11" t="s">
        <v>304</v>
      </c>
      <c r="F686" s="12" t="s">
        <v>49</v>
      </c>
      <c r="G686" s="11" t="s">
        <v>511</v>
      </c>
      <c r="H686" s="12" t="s">
        <v>306</v>
      </c>
      <c r="I686" s="11" t="s">
        <v>504</v>
      </c>
      <c r="J686" s="12" t="str">
        <f>"≥17h"</f>
        <v>≥17h</v>
      </c>
      <c r="K686" s="12" t="s">
        <v>513</v>
      </c>
      <c r="L686" s="69" t="s">
        <v>520</v>
      </c>
      <c r="M686" s="59" t="s">
        <v>373</v>
      </c>
      <c r="N686" s="78" t="s">
        <v>308</v>
      </c>
      <c r="O686" s="12" t="s">
        <v>358</v>
      </c>
      <c r="P686" s="15" t="s">
        <v>368</v>
      </c>
      <c r="Q686" s="92"/>
      <c r="R686" s="93"/>
      <c r="S686" s="93"/>
      <c r="T686" s="93">
        <v>1</v>
      </c>
      <c r="U686" s="93"/>
      <c r="V686" s="93"/>
      <c r="W686" s="93">
        <v>1</v>
      </c>
      <c r="X686" s="93"/>
      <c r="Y686" s="75"/>
      <c r="Z686" s="69" t="s">
        <v>520</v>
      </c>
      <c r="AA686" s="59" t="s">
        <v>373</v>
      </c>
      <c r="AB686" s="78" t="s">
        <v>308</v>
      </c>
      <c r="AC686" s="12" t="s">
        <v>358</v>
      </c>
      <c r="AD686" s="15" t="s">
        <v>368</v>
      </c>
      <c r="AE686" s="84">
        <v>1</v>
      </c>
      <c r="AF686" s="84"/>
      <c r="AG686" s="84"/>
      <c r="AH686" s="84"/>
      <c r="AI686" s="84"/>
      <c r="AJ686" s="84"/>
      <c r="AK686" s="84"/>
      <c r="AL686" s="84"/>
      <c r="AM686" s="85">
        <v>1</v>
      </c>
    </row>
    <row r="687" spans="1:39" ht="12" customHeight="1">
      <c r="A687" s="10">
        <v>674</v>
      </c>
      <c r="B687" s="98" t="s">
        <v>65</v>
      </c>
      <c r="C687" s="98" t="s">
        <v>65</v>
      </c>
      <c r="D687" s="11" t="s">
        <v>52</v>
      </c>
      <c r="E687" s="11" t="s">
        <v>303</v>
      </c>
      <c r="F687" s="12" t="s">
        <v>48</v>
      </c>
      <c r="G687" s="12" t="s">
        <v>310</v>
      </c>
      <c r="H687" s="12" t="s">
        <v>306</v>
      </c>
      <c r="I687" s="11" t="s">
        <v>507</v>
      </c>
      <c r="J687" s="12" t="str">
        <f>"≥17h"</f>
        <v>≥17h</v>
      </c>
      <c r="K687" s="12" t="s">
        <v>47</v>
      </c>
      <c r="L687" s="69" t="s">
        <v>518</v>
      </c>
      <c r="M687" s="59" t="s">
        <v>372</v>
      </c>
      <c r="N687" s="78" t="s">
        <v>308</v>
      </c>
      <c r="O687" s="12" t="s">
        <v>358</v>
      </c>
      <c r="P687" s="15" t="s">
        <v>368</v>
      </c>
      <c r="Q687" s="92"/>
      <c r="R687" s="93"/>
      <c r="S687" s="93"/>
      <c r="T687" s="93">
        <v>1</v>
      </c>
      <c r="U687" s="93"/>
      <c r="V687" s="93"/>
      <c r="W687" s="93"/>
      <c r="X687" s="93">
        <v>1</v>
      </c>
      <c r="Y687" s="75"/>
      <c r="Z687" s="69" t="s">
        <v>518</v>
      </c>
      <c r="AA687" s="59" t="s">
        <v>372</v>
      </c>
      <c r="AB687" s="78" t="s">
        <v>308</v>
      </c>
      <c r="AC687" s="12" t="s">
        <v>358</v>
      </c>
      <c r="AD687" s="15" t="s">
        <v>368</v>
      </c>
      <c r="AE687" s="84"/>
      <c r="AF687" s="84">
        <v>1</v>
      </c>
      <c r="AG687" s="84"/>
      <c r="AH687" s="84"/>
      <c r="AI687" s="84"/>
      <c r="AJ687" s="84"/>
      <c r="AK687" s="84"/>
      <c r="AL687" s="84"/>
      <c r="AM687" s="85"/>
    </row>
    <row r="688" spans="1:39" ht="12" customHeight="1">
      <c r="A688" s="10">
        <v>675</v>
      </c>
      <c r="B688" s="98" t="s">
        <v>65</v>
      </c>
      <c r="C688" s="98" t="s">
        <v>65</v>
      </c>
      <c r="D688" s="11" t="s">
        <v>51</v>
      </c>
      <c r="E688" s="11" t="s">
        <v>304</v>
      </c>
      <c r="F688" s="12" t="s">
        <v>48</v>
      </c>
      <c r="G688" s="12" t="s">
        <v>310</v>
      </c>
      <c r="H688" s="12" t="s">
        <v>306</v>
      </c>
      <c r="I688" s="11" t="s">
        <v>504</v>
      </c>
      <c r="J688" s="11" t="str">
        <f>"12-16h"</f>
        <v>12-16h</v>
      </c>
      <c r="K688" s="12" t="s">
        <v>512</v>
      </c>
      <c r="L688" s="69" t="s">
        <v>518</v>
      </c>
      <c r="M688" s="59" t="s">
        <v>371</v>
      </c>
      <c r="N688" s="78" t="s">
        <v>308</v>
      </c>
      <c r="O688" s="12" t="s">
        <v>358</v>
      </c>
      <c r="P688" s="15" t="s">
        <v>368</v>
      </c>
      <c r="Q688" s="92"/>
      <c r="R688" s="93"/>
      <c r="S688" s="93">
        <v>1</v>
      </c>
      <c r="T688" s="93">
        <v>1</v>
      </c>
      <c r="U688" s="93"/>
      <c r="V688" s="93"/>
      <c r="W688" s="93"/>
      <c r="X688" s="93">
        <v>1</v>
      </c>
      <c r="Y688" s="75"/>
      <c r="Z688" s="69" t="s">
        <v>518</v>
      </c>
      <c r="AA688" s="59" t="s">
        <v>371</v>
      </c>
      <c r="AB688" s="78" t="s">
        <v>308</v>
      </c>
      <c r="AC688" s="12" t="s">
        <v>358</v>
      </c>
      <c r="AD688" s="15" t="s">
        <v>368</v>
      </c>
      <c r="AE688" s="84"/>
      <c r="AF688" s="84">
        <v>1</v>
      </c>
      <c r="AG688" s="84"/>
      <c r="AH688" s="84"/>
      <c r="AI688" s="84"/>
      <c r="AJ688" s="84"/>
      <c r="AK688" s="84"/>
      <c r="AL688" s="84"/>
      <c r="AM688" s="85"/>
    </row>
    <row r="689" spans="1:39" ht="12" customHeight="1">
      <c r="A689" s="10">
        <v>676</v>
      </c>
      <c r="B689" s="98" t="s">
        <v>103</v>
      </c>
      <c r="C689" s="98" t="s">
        <v>83</v>
      </c>
      <c r="D689" s="11" t="s">
        <v>51</v>
      </c>
      <c r="E689" s="11" t="s">
        <v>304</v>
      </c>
      <c r="F689" s="12" t="s">
        <v>49</v>
      </c>
      <c r="G689" s="12" t="s">
        <v>510</v>
      </c>
      <c r="H689" s="12" t="s">
        <v>307</v>
      </c>
      <c r="I689" s="11" t="s">
        <v>507</v>
      </c>
      <c r="J689" s="11" t="str">
        <f>"12-16h"</f>
        <v>12-16h</v>
      </c>
      <c r="K689" s="12" t="s">
        <v>512</v>
      </c>
      <c r="L689" s="69" t="s">
        <v>518</v>
      </c>
      <c r="M689" s="59" t="s">
        <v>371</v>
      </c>
      <c r="N689" s="78" t="s">
        <v>308</v>
      </c>
      <c r="O689" s="12" t="s">
        <v>358</v>
      </c>
      <c r="P689" s="15" t="s">
        <v>368</v>
      </c>
      <c r="Q689" s="92"/>
      <c r="R689" s="93"/>
      <c r="S689" s="93">
        <v>1</v>
      </c>
      <c r="T689" s="93"/>
      <c r="U689" s="93"/>
      <c r="V689" s="93"/>
      <c r="W689" s="93"/>
      <c r="X689" s="93"/>
      <c r="Y689" s="75"/>
      <c r="Z689" s="69" t="s">
        <v>518</v>
      </c>
      <c r="AA689" s="59" t="s">
        <v>371</v>
      </c>
      <c r="AB689" s="78" t="s">
        <v>308</v>
      </c>
      <c r="AC689" s="12" t="s">
        <v>358</v>
      </c>
      <c r="AD689" s="15" t="s">
        <v>368</v>
      </c>
      <c r="AE689" s="84"/>
      <c r="AF689" s="84"/>
      <c r="AG689" s="84"/>
      <c r="AH689" s="84"/>
      <c r="AI689" s="84"/>
      <c r="AJ689" s="84"/>
      <c r="AK689" s="84"/>
      <c r="AL689" s="84"/>
      <c r="AM689" s="85">
        <v>1</v>
      </c>
    </row>
    <row r="690" spans="1:39" ht="12" customHeight="1">
      <c r="A690" s="10">
        <v>677</v>
      </c>
      <c r="B690" s="98" t="s">
        <v>82</v>
      </c>
      <c r="C690" s="98" t="s">
        <v>82</v>
      </c>
      <c r="D690" s="11" t="s">
        <v>52</v>
      </c>
      <c r="E690" s="11" t="s">
        <v>304</v>
      </c>
      <c r="F690" s="12" t="s">
        <v>48</v>
      </c>
      <c r="G690" s="12" t="s">
        <v>310</v>
      </c>
      <c r="H690" s="12" t="s">
        <v>306</v>
      </c>
      <c r="I690" s="11" t="s">
        <v>507</v>
      </c>
      <c r="J690" s="12" t="str">
        <f>"≥17h"</f>
        <v>≥17h</v>
      </c>
      <c r="K690" s="12" t="s">
        <v>513</v>
      </c>
      <c r="L690" s="69" t="s">
        <v>518</v>
      </c>
      <c r="M690" s="59" t="s">
        <v>373</v>
      </c>
      <c r="N690" s="78" t="s">
        <v>308</v>
      </c>
      <c r="O690" s="12" t="s">
        <v>358</v>
      </c>
      <c r="P690" s="15" t="s">
        <v>368</v>
      </c>
      <c r="Q690" s="92"/>
      <c r="R690" s="93"/>
      <c r="S690" s="93"/>
      <c r="T690" s="93"/>
      <c r="U690" s="93"/>
      <c r="V690" s="93"/>
      <c r="W690" s="93">
        <v>1</v>
      </c>
      <c r="X690" s="93"/>
      <c r="Y690" s="75"/>
      <c r="Z690" s="69" t="s">
        <v>518</v>
      </c>
      <c r="AA690" s="59" t="s">
        <v>373</v>
      </c>
      <c r="AB690" s="78" t="s">
        <v>308</v>
      </c>
      <c r="AC690" s="12" t="s">
        <v>358</v>
      </c>
      <c r="AD690" s="15" t="s">
        <v>368</v>
      </c>
      <c r="AE690" s="84">
        <v>1</v>
      </c>
      <c r="AF690" s="84"/>
      <c r="AG690" s="84"/>
      <c r="AH690" s="84"/>
      <c r="AI690" s="84"/>
      <c r="AJ690" s="84"/>
      <c r="AK690" s="84"/>
      <c r="AL690" s="84"/>
      <c r="AM690" s="85"/>
    </row>
    <row r="691" spans="1:39" ht="12" customHeight="1">
      <c r="A691" s="10">
        <v>678</v>
      </c>
      <c r="B691" s="98" t="s">
        <v>232</v>
      </c>
      <c r="C691" s="98" t="s">
        <v>69</v>
      </c>
      <c r="D691" s="11" t="s">
        <v>25</v>
      </c>
      <c r="E691" s="11" t="s">
        <v>304</v>
      </c>
      <c r="F691" s="75" t="s">
        <v>47</v>
      </c>
      <c r="G691" s="11" t="s">
        <v>511</v>
      </c>
      <c r="H691" s="12" t="s">
        <v>308</v>
      </c>
      <c r="I691" s="103" t="s">
        <v>505</v>
      </c>
      <c r="J691" s="12" t="str">
        <f>"≥17h"</f>
        <v>≥17h</v>
      </c>
      <c r="K691" s="12" t="s">
        <v>47</v>
      </c>
      <c r="L691" s="69" t="s">
        <v>518</v>
      </c>
      <c r="M691" s="59" t="s">
        <v>373</v>
      </c>
      <c r="N691" s="78" t="s">
        <v>308</v>
      </c>
      <c r="O691" s="12" t="s">
        <v>358</v>
      </c>
      <c r="P691" s="15" t="s">
        <v>368</v>
      </c>
      <c r="Q691" s="92"/>
      <c r="R691" s="93"/>
      <c r="S691" s="93"/>
      <c r="T691" s="93">
        <v>1</v>
      </c>
      <c r="U691" s="93"/>
      <c r="V691" s="93"/>
      <c r="W691" s="93">
        <v>1</v>
      </c>
      <c r="X691" s="93"/>
      <c r="Y691" s="75"/>
      <c r="Z691" s="69" t="s">
        <v>518</v>
      </c>
      <c r="AA691" s="59" t="s">
        <v>373</v>
      </c>
      <c r="AB691" s="78" t="s">
        <v>308</v>
      </c>
      <c r="AC691" s="12" t="s">
        <v>358</v>
      </c>
      <c r="AD691" s="15" t="s">
        <v>368</v>
      </c>
      <c r="AE691" s="84"/>
      <c r="AF691" s="84">
        <v>1</v>
      </c>
      <c r="AG691" s="84"/>
      <c r="AH691" s="84"/>
      <c r="AI691" s="84"/>
      <c r="AJ691" s="84"/>
      <c r="AK691" s="84"/>
      <c r="AL691" s="84"/>
      <c r="AM691" s="85"/>
    </row>
    <row r="692" spans="1:39" ht="12" customHeight="1">
      <c r="A692" s="10">
        <v>679</v>
      </c>
      <c r="B692" s="98" t="s">
        <v>82</v>
      </c>
      <c r="C692" s="98" t="s">
        <v>82</v>
      </c>
      <c r="D692" s="11" t="s">
        <v>52</v>
      </c>
      <c r="E692" s="11" t="s">
        <v>304</v>
      </c>
      <c r="F692" s="12" t="s">
        <v>50</v>
      </c>
      <c r="G692" s="12" t="s">
        <v>310</v>
      </c>
      <c r="H692" s="12" t="s">
        <v>306</v>
      </c>
      <c r="I692" s="11" t="s">
        <v>507</v>
      </c>
      <c r="J692" s="11" t="str">
        <f>"12-16h"</f>
        <v>12-16h</v>
      </c>
      <c r="K692" s="12" t="s">
        <v>512</v>
      </c>
      <c r="L692" s="69" t="s">
        <v>518</v>
      </c>
      <c r="M692" s="59" t="s">
        <v>373</v>
      </c>
      <c r="N692" s="78" t="s">
        <v>308</v>
      </c>
      <c r="O692" s="12" t="s">
        <v>358</v>
      </c>
      <c r="P692" s="15" t="s">
        <v>368</v>
      </c>
      <c r="Q692" s="92"/>
      <c r="R692" s="93"/>
      <c r="S692" s="93"/>
      <c r="T692" s="93"/>
      <c r="U692" s="93"/>
      <c r="V692" s="93"/>
      <c r="W692" s="93">
        <v>1</v>
      </c>
      <c r="X692" s="93"/>
      <c r="Y692" s="75"/>
      <c r="Z692" s="69" t="s">
        <v>518</v>
      </c>
      <c r="AA692" s="59" t="s">
        <v>373</v>
      </c>
      <c r="AB692" s="78" t="s">
        <v>308</v>
      </c>
      <c r="AC692" s="12" t="s">
        <v>358</v>
      </c>
      <c r="AD692" s="15" t="s">
        <v>368</v>
      </c>
      <c r="AE692" s="84">
        <v>1</v>
      </c>
      <c r="AF692" s="84"/>
      <c r="AG692" s="84"/>
      <c r="AH692" s="84"/>
      <c r="AI692" s="84"/>
      <c r="AJ692" s="84"/>
      <c r="AK692" s="84"/>
      <c r="AL692" s="84"/>
      <c r="AM692" s="85"/>
    </row>
    <row r="693" spans="1:39" ht="12" customHeight="1">
      <c r="A693" s="10">
        <v>680</v>
      </c>
      <c r="B693" s="98" t="s">
        <v>202</v>
      </c>
      <c r="C693" s="98" t="s">
        <v>198</v>
      </c>
      <c r="D693" s="11" t="s">
        <v>52</v>
      </c>
      <c r="E693" s="11" t="s">
        <v>303</v>
      </c>
      <c r="F693" s="12" t="s">
        <v>49</v>
      </c>
      <c r="G693" s="11" t="s">
        <v>511</v>
      </c>
      <c r="H693" s="12" t="s">
        <v>306</v>
      </c>
      <c r="I693" s="103" t="s">
        <v>504</v>
      </c>
      <c r="J693" s="12" t="str">
        <f>"≥17h"</f>
        <v>≥17h</v>
      </c>
      <c r="K693" s="12" t="s">
        <v>512</v>
      </c>
      <c r="L693" s="69" t="s">
        <v>520</v>
      </c>
      <c r="M693" s="59" t="s">
        <v>373</v>
      </c>
      <c r="N693" s="78" t="s">
        <v>308</v>
      </c>
      <c r="O693" s="12" t="s">
        <v>358</v>
      </c>
      <c r="P693" s="15" t="s">
        <v>368</v>
      </c>
      <c r="Q693" s="92"/>
      <c r="R693" s="93"/>
      <c r="S693" s="93"/>
      <c r="T693" s="93">
        <v>1</v>
      </c>
      <c r="U693" s="93"/>
      <c r="V693" s="93"/>
      <c r="W693" s="93"/>
      <c r="X693" s="93"/>
      <c r="Y693" s="75"/>
      <c r="Z693" s="69" t="s">
        <v>520</v>
      </c>
      <c r="AA693" s="59" t="s">
        <v>373</v>
      </c>
      <c r="AB693" s="78" t="s">
        <v>308</v>
      </c>
      <c r="AC693" s="12" t="s">
        <v>358</v>
      </c>
      <c r="AD693" s="15" t="s">
        <v>368</v>
      </c>
      <c r="AE693" s="84"/>
      <c r="AF693" s="84">
        <v>1</v>
      </c>
      <c r="AG693" s="84"/>
      <c r="AH693" s="84"/>
      <c r="AI693" s="84"/>
      <c r="AJ693" s="84"/>
      <c r="AK693" s="84"/>
      <c r="AL693" s="84"/>
      <c r="AM693" s="85"/>
    </row>
    <row r="694" spans="1:39" ht="12" customHeight="1">
      <c r="A694" s="10">
        <v>681</v>
      </c>
      <c r="B694" s="98" t="s">
        <v>232</v>
      </c>
      <c r="C694" s="98" t="s">
        <v>69</v>
      </c>
      <c r="D694" s="11" t="s">
        <v>52</v>
      </c>
      <c r="E694" s="11" t="s">
        <v>304</v>
      </c>
      <c r="F694" s="12" t="s">
        <v>49</v>
      </c>
      <c r="G694" s="11" t="s">
        <v>511</v>
      </c>
      <c r="H694" s="12" t="s">
        <v>308</v>
      </c>
      <c r="I694" s="103" t="s">
        <v>505</v>
      </c>
      <c r="J694" s="12" t="str">
        <f>"≥17h"</f>
        <v>≥17h</v>
      </c>
      <c r="K694" s="12" t="s">
        <v>512</v>
      </c>
      <c r="L694" s="69" t="s">
        <v>518</v>
      </c>
      <c r="M694" s="59" t="s">
        <v>373</v>
      </c>
      <c r="N694" s="78" t="s">
        <v>308</v>
      </c>
      <c r="O694" s="12" t="s">
        <v>358</v>
      </c>
      <c r="P694" s="15" t="s">
        <v>368</v>
      </c>
      <c r="Q694" s="92"/>
      <c r="R694" s="93"/>
      <c r="S694" s="93">
        <v>1</v>
      </c>
      <c r="T694" s="93"/>
      <c r="U694" s="93"/>
      <c r="V694" s="93"/>
      <c r="W694" s="93">
        <v>1</v>
      </c>
      <c r="X694" s="93">
        <v>1</v>
      </c>
      <c r="Y694" s="75"/>
      <c r="Z694" s="69" t="s">
        <v>518</v>
      </c>
      <c r="AA694" s="59" t="s">
        <v>373</v>
      </c>
      <c r="AB694" s="78" t="s">
        <v>308</v>
      </c>
      <c r="AC694" s="12" t="s">
        <v>358</v>
      </c>
      <c r="AD694" s="15" t="s">
        <v>368</v>
      </c>
      <c r="AE694" s="84"/>
      <c r="AF694" s="84">
        <v>1</v>
      </c>
      <c r="AG694" s="84"/>
      <c r="AH694" s="84"/>
      <c r="AI694" s="84"/>
      <c r="AJ694" s="84"/>
      <c r="AK694" s="84">
        <v>1</v>
      </c>
      <c r="AL694" s="84"/>
      <c r="AM694" s="85"/>
    </row>
    <row r="695" spans="1:39" ht="12" customHeight="1">
      <c r="A695" s="10">
        <v>682</v>
      </c>
      <c r="B695" s="98" t="s">
        <v>103</v>
      </c>
      <c r="C695" s="98" t="s">
        <v>83</v>
      </c>
      <c r="D695" s="11" t="s">
        <v>52</v>
      </c>
      <c r="E695" s="11" t="s">
        <v>304</v>
      </c>
      <c r="F695" s="12" t="s">
        <v>49</v>
      </c>
      <c r="G695" s="12" t="s">
        <v>310</v>
      </c>
      <c r="H695" s="12" t="s">
        <v>306</v>
      </c>
      <c r="I695" s="11" t="s">
        <v>504</v>
      </c>
      <c r="J695" s="12" t="str">
        <f>"≥17h"</f>
        <v>≥17h</v>
      </c>
      <c r="K695" s="12" t="s">
        <v>47</v>
      </c>
      <c r="L695" s="69" t="s">
        <v>518</v>
      </c>
      <c r="M695" s="59" t="s">
        <v>371</v>
      </c>
      <c r="N695" s="78" t="s">
        <v>308</v>
      </c>
      <c r="O695" s="12" t="s">
        <v>358</v>
      </c>
      <c r="P695" s="15" t="s">
        <v>368</v>
      </c>
      <c r="Q695" s="92"/>
      <c r="R695" s="93"/>
      <c r="S695" s="93"/>
      <c r="T695" s="93"/>
      <c r="U695" s="93"/>
      <c r="V695" s="93"/>
      <c r="W695" s="93">
        <v>1</v>
      </c>
      <c r="X695" s="93"/>
      <c r="Y695" s="75"/>
      <c r="Z695" s="69" t="s">
        <v>518</v>
      </c>
      <c r="AA695" s="59" t="s">
        <v>371</v>
      </c>
      <c r="AB695" s="78" t="s">
        <v>308</v>
      </c>
      <c r="AC695" s="12" t="s">
        <v>358</v>
      </c>
      <c r="AD695" s="15" t="s">
        <v>368</v>
      </c>
      <c r="AE695" s="84"/>
      <c r="AF695" s="84"/>
      <c r="AG695" s="84"/>
      <c r="AH695" s="84"/>
      <c r="AI695" s="84"/>
      <c r="AJ695" s="84"/>
      <c r="AK695" s="84"/>
      <c r="AL695" s="84"/>
      <c r="AM695" s="85">
        <v>1</v>
      </c>
    </row>
    <row r="696" spans="1:39" ht="12" customHeight="1">
      <c r="A696" s="10">
        <v>683</v>
      </c>
      <c r="B696" s="98" t="s">
        <v>202</v>
      </c>
      <c r="C696" s="98" t="s">
        <v>198</v>
      </c>
      <c r="D696" s="11" t="s">
        <v>25</v>
      </c>
      <c r="E696" s="11" t="s">
        <v>304</v>
      </c>
      <c r="F696" s="12" t="s">
        <v>50</v>
      </c>
      <c r="G696" s="11" t="s">
        <v>511</v>
      </c>
      <c r="H696" s="12" t="s">
        <v>308</v>
      </c>
      <c r="I696" s="103" t="s">
        <v>505</v>
      </c>
      <c r="J696" s="11" t="str">
        <f>"12-16h"</f>
        <v>12-16h</v>
      </c>
      <c r="K696" s="12" t="s">
        <v>47</v>
      </c>
      <c r="L696" s="69" t="s">
        <v>520</v>
      </c>
      <c r="M696" s="59" t="s">
        <v>372</v>
      </c>
      <c r="N696" s="78" t="s">
        <v>308</v>
      </c>
      <c r="O696" s="12" t="s">
        <v>358</v>
      </c>
      <c r="P696" s="15" t="s">
        <v>368</v>
      </c>
      <c r="Q696" s="92"/>
      <c r="R696" s="93"/>
      <c r="S696" s="93">
        <v>1</v>
      </c>
      <c r="T696" s="93">
        <v>1</v>
      </c>
      <c r="U696" s="93"/>
      <c r="V696" s="93"/>
      <c r="W696" s="93"/>
      <c r="X696" s="93">
        <v>1</v>
      </c>
      <c r="Y696" s="75"/>
      <c r="Z696" s="69" t="s">
        <v>520</v>
      </c>
      <c r="AA696" s="59" t="s">
        <v>372</v>
      </c>
      <c r="AB696" s="78" t="s">
        <v>308</v>
      </c>
      <c r="AC696" s="12" t="s">
        <v>358</v>
      </c>
      <c r="AD696" s="15" t="s">
        <v>368</v>
      </c>
      <c r="AE696" s="84"/>
      <c r="AF696" s="84">
        <v>1</v>
      </c>
      <c r="AG696" s="84"/>
      <c r="AH696" s="84"/>
      <c r="AI696" s="84"/>
      <c r="AJ696" s="84"/>
      <c r="AK696" s="84"/>
      <c r="AL696" s="84"/>
      <c r="AM696" s="85"/>
    </row>
    <row r="697" spans="1:39" ht="12" customHeight="1">
      <c r="A697" s="10">
        <v>684</v>
      </c>
      <c r="B697" s="98" t="s">
        <v>82</v>
      </c>
      <c r="C697" s="98" t="s">
        <v>82</v>
      </c>
      <c r="D697" s="11" t="s">
        <v>52</v>
      </c>
      <c r="E697" s="11" t="s">
        <v>304</v>
      </c>
      <c r="F697" s="12" t="s">
        <v>50</v>
      </c>
      <c r="G697" s="12" t="s">
        <v>310</v>
      </c>
      <c r="H697" s="12" t="s">
        <v>306</v>
      </c>
      <c r="I697" s="11" t="s">
        <v>507</v>
      </c>
      <c r="J697" s="12" t="str">
        <f>"≥17h"</f>
        <v>≥17h</v>
      </c>
      <c r="K697" s="12" t="s">
        <v>47</v>
      </c>
      <c r="L697" s="69" t="s">
        <v>518</v>
      </c>
      <c r="M697" s="59" t="s">
        <v>371</v>
      </c>
      <c r="N697" s="78" t="s">
        <v>308</v>
      </c>
      <c r="O697" s="12" t="s">
        <v>358</v>
      </c>
      <c r="P697" s="15" t="s">
        <v>368</v>
      </c>
      <c r="Q697" s="92"/>
      <c r="R697" s="93"/>
      <c r="S697" s="93"/>
      <c r="T697" s="93"/>
      <c r="U697" s="93"/>
      <c r="V697" s="93"/>
      <c r="W697" s="93">
        <v>1</v>
      </c>
      <c r="X697" s="93"/>
      <c r="Y697" s="75"/>
      <c r="Z697" s="69" t="s">
        <v>518</v>
      </c>
      <c r="AA697" s="59" t="s">
        <v>371</v>
      </c>
      <c r="AB697" s="78" t="s">
        <v>308</v>
      </c>
      <c r="AC697" s="12" t="s">
        <v>358</v>
      </c>
      <c r="AD697" s="15" t="s">
        <v>368</v>
      </c>
      <c r="AE697" s="84">
        <v>1</v>
      </c>
      <c r="AF697" s="84"/>
      <c r="AG697" s="84"/>
      <c r="AH697" s="84"/>
      <c r="AI697" s="84"/>
      <c r="AJ697" s="84"/>
      <c r="AK697" s="84"/>
      <c r="AL697" s="84"/>
      <c r="AM697" s="85"/>
    </row>
    <row r="698" spans="1:39" ht="12" customHeight="1">
      <c r="A698" s="10">
        <v>685</v>
      </c>
      <c r="B698" s="98" t="s">
        <v>233</v>
      </c>
      <c r="C698" s="98" t="s">
        <v>69</v>
      </c>
      <c r="D698" s="11" t="s">
        <v>52</v>
      </c>
      <c r="E698" s="11" t="s">
        <v>304</v>
      </c>
      <c r="F698" s="12" t="s">
        <v>49</v>
      </c>
      <c r="G698" s="11" t="s">
        <v>511</v>
      </c>
      <c r="H698" s="12" t="s">
        <v>308</v>
      </c>
      <c r="I698" s="11" t="s">
        <v>507</v>
      </c>
      <c r="J698" s="12" t="str">
        <f>"≥17h"</f>
        <v>≥17h</v>
      </c>
      <c r="K698" s="12" t="s">
        <v>512</v>
      </c>
      <c r="L698" s="69" t="s">
        <v>518</v>
      </c>
      <c r="M698" s="59" t="s">
        <v>371</v>
      </c>
      <c r="N698" s="78" t="s">
        <v>308</v>
      </c>
      <c r="O698" s="12" t="s">
        <v>358</v>
      </c>
      <c r="P698" s="15" t="s">
        <v>368</v>
      </c>
      <c r="Q698" s="92"/>
      <c r="R698" s="93"/>
      <c r="S698" s="93"/>
      <c r="T698" s="93">
        <v>1</v>
      </c>
      <c r="U698" s="93"/>
      <c r="V698" s="93"/>
      <c r="W698" s="93">
        <v>1</v>
      </c>
      <c r="X698" s="93"/>
      <c r="Y698" s="75"/>
      <c r="Z698" s="69" t="s">
        <v>518</v>
      </c>
      <c r="AA698" s="59" t="s">
        <v>371</v>
      </c>
      <c r="AB698" s="78" t="s">
        <v>308</v>
      </c>
      <c r="AC698" s="12" t="s">
        <v>358</v>
      </c>
      <c r="AD698" s="15" t="s">
        <v>368</v>
      </c>
      <c r="AE698" s="84"/>
      <c r="AF698" s="84"/>
      <c r="AG698" s="84">
        <v>1</v>
      </c>
      <c r="AH698" s="84"/>
      <c r="AI698" s="84"/>
      <c r="AJ698" s="84"/>
      <c r="AK698" s="84"/>
      <c r="AL698" s="84"/>
      <c r="AM698" s="85"/>
    </row>
    <row r="699" spans="1:39" ht="12" customHeight="1">
      <c r="A699" s="10">
        <v>686</v>
      </c>
      <c r="B699" s="98" t="s">
        <v>82</v>
      </c>
      <c r="C699" s="98" t="s">
        <v>82</v>
      </c>
      <c r="D699" s="11" t="s">
        <v>52</v>
      </c>
      <c r="E699" s="11" t="s">
        <v>304</v>
      </c>
      <c r="F699" s="12" t="s">
        <v>48</v>
      </c>
      <c r="G699" s="12" t="s">
        <v>310</v>
      </c>
      <c r="H699" s="12" t="s">
        <v>306</v>
      </c>
      <c r="I699" s="103" t="s">
        <v>504</v>
      </c>
      <c r="J699" s="11" t="str">
        <f>"12-16h"</f>
        <v>12-16h</v>
      </c>
      <c r="K699" s="12" t="s">
        <v>513</v>
      </c>
      <c r="L699" s="69" t="s">
        <v>518</v>
      </c>
      <c r="M699" s="59" t="s">
        <v>373</v>
      </c>
      <c r="N699" s="78" t="s">
        <v>308</v>
      </c>
      <c r="O699" s="12" t="s">
        <v>358</v>
      </c>
      <c r="P699" s="15" t="s">
        <v>368</v>
      </c>
      <c r="Q699" s="92"/>
      <c r="R699" s="93"/>
      <c r="S699" s="93"/>
      <c r="T699" s="93"/>
      <c r="U699" s="93"/>
      <c r="V699" s="93"/>
      <c r="W699" s="93">
        <v>1</v>
      </c>
      <c r="X699" s="93"/>
      <c r="Y699" s="75"/>
      <c r="Z699" s="69" t="s">
        <v>518</v>
      </c>
      <c r="AA699" s="59" t="s">
        <v>373</v>
      </c>
      <c r="AB699" s="78" t="s">
        <v>308</v>
      </c>
      <c r="AC699" s="12" t="s">
        <v>358</v>
      </c>
      <c r="AD699" s="15" t="s">
        <v>368</v>
      </c>
      <c r="AE699" s="84">
        <v>1</v>
      </c>
      <c r="AF699" s="84"/>
      <c r="AG699" s="84"/>
      <c r="AH699" s="84"/>
      <c r="AI699" s="84"/>
      <c r="AJ699" s="84"/>
      <c r="AK699" s="84"/>
      <c r="AL699" s="84"/>
      <c r="AM699" s="85"/>
    </row>
    <row r="700" spans="1:39" ht="12" customHeight="1">
      <c r="A700" s="10">
        <v>687</v>
      </c>
      <c r="B700" s="98" t="s">
        <v>82</v>
      </c>
      <c r="C700" s="98" t="s">
        <v>82</v>
      </c>
      <c r="D700" s="11" t="s">
        <v>52</v>
      </c>
      <c r="E700" s="11" t="s">
        <v>303</v>
      </c>
      <c r="F700" s="12" t="s">
        <v>48</v>
      </c>
      <c r="G700" s="12" t="s">
        <v>310</v>
      </c>
      <c r="H700" s="12" t="s">
        <v>306</v>
      </c>
      <c r="I700" s="11" t="s">
        <v>507</v>
      </c>
      <c r="J700" s="11" t="str">
        <f>"12-16h"</f>
        <v>12-16h</v>
      </c>
      <c r="K700" s="12" t="s">
        <v>513</v>
      </c>
      <c r="L700" s="69" t="s">
        <v>518</v>
      </c>
      <c r="M700" s="59" t="s">
        <v>373</v>
      </c>
      <c r="N700" s="78" t="s">
        <v>308</v>
      </c>
      <c r="O700" s="12" t="s">
        <v>358</v>
      </c>
      <c r="P700" s="15" t="s">
        <v>368</v>
      </c>
      <c r="Q700" s="92"/>
      <c r="R700" s="93"/>
      <c r="S700" s="93"/>
      <c r="T700" s="93"/>
      <c r="U700" s="93"/>
      <c r="V700" s="93"/>
      <c r="W700" s="93">
        <v>1</v>
      </c>
      <c r="X700" s="93"/>
      <c r="Y700" s="75"/>
      <c r="Z700" s="69" t="s">
        <v>518</v>
      </c>
      <c r="AA700" s="59" t="s">
        <v>373</v>
      </c>
      <c r="AB700" s="78" t="s">
        <v>308</v>
      </c>
      <c r="AC700" s="12" t="s">
        <v>358</v>
      </c>
      <c r="AD700" s="15" t="s">
        <v>368</v>
      </c>
      <c r="AE700" s="84">
        <v>1</v>
      </c>
      <c r="AF700" s="84"/>
      <c r="AG700" s="84"/>
      <c r="AH700" s="84"/>
      <c r="AI700" s="84"/>
      <c r="AJ700" s="84"/>
      <c r="AK700" s="84"/>
      <c r="AL700" s="84"/>
      <c r="AM700" s="85"/>
    </row>
    <row r="701" spans="1:39" ht="12" customHeight="1">
      <c r="A701" s="10">
        <v>688</v>
      </c>
      <c r="B701" s="98" t="s">
        <v>127</v>
      </c>
      <c r="C701" s="98" t="s">
        <v>126</v>
      </c>
      <c r="D701" s="11" t="s">
        <v>52</v>
      </c>
      <c r="E701" s="11" t="s">
        <v>304</v>
      </c>
      <c r="F701" s="12" t="s">
        <v>50</v>
      </c>
      <c r="G701" s="12" t="s">
        <v>310</v>
      </c>
      <c r="H701" s="12" t="s">
        <v>306</v>
      </c>
      <c r="I701" s="11" t="s">
        <v>504</v>
      </c>
      <c r="J701" s="11" t="str">
        <f>"12-16h"</f>
        <v>12-16h</v>
      </c>
      <c r="K701" s="12" t="s">
        <v>47</v>
      </c>
      <c r="L701" s="69" t="s">
        <v>518</v>
      </c>
      <c r="M701" s="59" t="s">
        <v>373</v>
      </c>
      <c r="N701" s="78" t="s">
        <v>308</v>
      </c>
      <c r="O701" s="12" t="s">
        <v>358</v>
      </c>
      <c r="P701" s="15" t="s">
        <v>368</v>
      </c>
      <c r="Q701" s="92"/>
      <c r="R701" s="93"/>
      <c r="S701" s="93"/>
      <c r="T701" s="93">
        <v>1</v>
      </c>
      <c r="U701" s="93"/>
      <c r="V701" s="93"/>
      <c r="W701" s="93">
        <v>1</v>
      </c>
      <c r="X701" s="93"/>
      <c r="Y701" s="75"/>
      <c r="Z701" s="69" t="s">
        <v>518</v>
      </c>
      <c r="AA701" s="59" t="s">
        <v>373</v>
      </c>
      <c r="AB701" s="78" t="s">
        <v>308</v>
      </c>
      <c r="AC701" s="12" t="s">
        <v>358</v>
      </c>
      <c r="AD701" s="15" t="s">
        <v>368</v>
      </c>
      <c r="AE701" s="84"/>
      <c r="AF701" s="84">
        <v>1</v>
      </c>
      <c r="AG701" s="84"/>
      <c r="AH701" s="84"/>
      <c r="AI701" s="84"/>
      <c r="AJ701" s="84"/>
      <c r="AK701" s="84"/>
      <c r="AL701" s="84"/>
      <c r="AM701" s="85"/>
    </row>
    <row r="702" spans="1:39" ht="12" customHeight="1">
      <c r="A702" s="10">
        <v>689</v>
      </c>
      <c r="B702" s="98" t="s">
        <v>96</v>
      </c>
      <c r="C702" s="98" t="s">
        <v>75</v>
      </c>
      <c r="D702" s="11" t="s">
        <v>52</v>
      </c>
      <c r="E702" s="11" t="s">
        <v>304</v>
      </c>
      <c r="F702" s="12" t="s">
        <v>49</v>
      </c>
      <c r="G702" s="11" t="s">
        <v>511</v>
      </c>
      <c r="H702" s="12" t="s">
        <v>306</v>
      </c>
      <c r="I702" s="11" t="s">
        <v>504</v>
      </c>
      <c r="J702" s="12" t="str">
        <f>"≥17h"</f>
        <v>≥17h</v>
      </c>
      <c r="K702" s="12" t="s">
        <v>512</v>
      </c>
      <c r="L702" s="69" t="s">
        <v>519</v>
      </c>
      <c r="M702" s="59" t="s">
        <v>374</v>
      </c>
      <c r="N702" s="78" t="s">
        <v>367</v>
      </c>
      <c r="O702" s="12" t="s">
        <v>358</v>
      </c>
      <c r="P702" s="15" t="s">
        <v>368</v>
      </c>
      <c r="Q702" s="92"/>
      <c r="R702" s="93"/>
      <c r="S702" s="93"/>
      <c r="T702" s="93"/>
      <c r="U702" s="93"/>
      <c r="V702" s="93"/>
      <c r="W702" s="93">
        <v>1</v>
      </c>
      <c r="X702" s="93"/>
      <c r="Y702" s="75"/>
      <c r="Z702" s="69" t="s">
        <v>519</v>
      </c>
      <c r="AA702" s="59" t="s">
        <v>374</v>
      </c>
      <c r="AB702" s="78" t="s">
        <v>367</v>
      </c>
      <c r="AC702" s="12" t="s">
        <v>358</v>
      </c>
      <c r="AD702" s="15" t="s">
        <v>368</v>
      </c>
      <c r="AE702" s="84"/>
      <c r="AF702" s="84">
        <v>1</v>
      </c>
      <c r="AG702" s="84"/>
      <c r="AH702" s="84"/>
      <c r="AI702" s="84"/>
      <c r="AJ702" s="84"/>
      <c r="AK702" s="84"/>
      <c r="AL702" s="84"/>
      <c r="AM702" s="85"/>
    </row>
    <row r="703" spans="1:39" ht="12" customHeight="1">
      <c r="A703" s="10">
        <v>690</v>
      </c>
      <c r="B703" s="98" t="s">
        <v>127</v>
      </c>
      <c r="C703" s="98" t="s">
        <v>126</v>
      </c>
      <c r="D703" s="11" t="s">
        <v>25</v>
      </c>
      <c r="E703" s="11" t="s">
        <v>304</v>
      </c>
      <c r="F703" s="12" t="s">
        <v>50</v>
      </c>
      <c r="G703" s="12" t="s">
        <v>510</v>
      </c>
      <c r="H703" s="12" t="s">
        <v>307</v>
      </c>
      <c r="I703" s="11" t="s">
        <v>507</v>
      </c>
      <c r="J703" s="12" t="str">
        <f>"≥17h"</f>
        <v>≥17h</v>
      </c>
      <c r="K703" s="12" t="s">
        <v>47</v>
      </c>
      <c r="L703" s="69" t="s">
        <v>518</v>
      </c>
      <c r="M703" s="59" t="s">
        <v>372</v>
      </c>
      <c r="N703" s="78" t="s">
        <v>308</v>
      </c>
      <c r="O703" s="12" t="s">
        <v>358</v>
      </c>
      <c r="P703" s="15" t="s">
        <v>368</v>
      </c>
      <c r="Q703" s="92"/>
      <c r="R703" s="93"/>
      <c r="S703" s="93"/>
      <c r="T703" s="93">
        <v>1</v>
      </c>
      <c r="U703" s="93"/>
      <c r="V703" s="93"/>
      <c r="W703" s="93"/>
      <c r="X703" s="93"/>
      <c r="Y703" s="75"/>
      <c r="Z703" s="69" t="s">
        <v>518</v>
      </c>
      <c r="AA703" s="59" t="s">
        <v>372</v>
      </c>
      <c r="AB703" s="78" t="s">
        <v>308</v>
      </c>
      <c r="AC703" s="12" t="s">
        <v>358</v>
      </c>
      <c r="AD703" s="15" t="s">
        <v>368</v>
      </c>
      <c r="AE703" s="84"/>
      <c r="AF703" s="84">
        <v>1</v>
      </c>
      <c r="AG703" s="84"/>
      <c r="AH703" s="84"/>
      <c r="AI703" s="84"/>
      <c r="AJ703" s="84"/>
      <c r="AK703" s="84"/>
      <c r="AL703" s="84"/>
      <c r="AM703" s="85"/>
    </row>
    <row r="704" spans="1:39" ht="12" customHeight="1">
      <c r="A704" s="10">
        <v>691</v>
      </c>
      <c r="B704" s="98" t="s">
        <v>134</v>
      </c>
      <c r="C704" s="98" t="s">
        <v>131</v>
      </c>
      <c r="D704" s="11" t="s">
        <v>52</v>
      </c>
      <c r="E704" s="11" t="s">
        <v>304</v>
      </c>
      <c r="F704" s="12" t="s">
        <v>49</v>
      </c>
      <c r="G704" s="11" t="s">
        <v>511</v>
      </c>
      <c r="H704" s="12" t="s">
        <v>306</v>
      </c>
      <c r="I704" s="11" t="s">
        <v>507</v>
      </c>
      <c r="J704" s="12" t="str">
        <f>"≥17h"</f>
        <v>≥17h</v>
      </c>
      <c r="K704" s="12" t="s">
        <v>512</v>
      </c>
      <c r="L704" s="69" t="s">
        <v>519</v>
      </c>
      <c r="M704" s="59" t="s">
        <v>373</v>
      </c>
      <c r="N704" s="78" t="s">
        <v>308</v>
      </c>
      <c r="O704" s="12" t="s">
        <v>358</v>
      </c>
      <c r="P704" s="15" t="s">
        <v>368</v>
      </c>
      <c r="Q704" s="92"/>
      <c r="R704" s="93"/>
      <c r="S704" s="93"/>
      <c r="T704" s="93">
        <v>1</v>
      </c>
      <c r="U704" s="93"/>
      <c r="V704" s="93"/>
      <c r="W704" s="93">
        <v>1</v>
      </c>
      <c r="X704" s="93"/>
      <c r="Y704" s="75"/>
      <c r="Z704" s="69" t="s">
        <v>519</v>
      </c>
      <c r="AA704" s="59" t="s">
        <v>373</v>
      </c>
      <c r="AB704" s="78" t="s">
        <v>308</v>
      </c>
      <c r="AC704" s="12" t="s">
        <v>358</v>
      </c>
      <c r="AD704" s="15" t="s">
        <v>368</v>
      </c>
      <c r="AE704" s="84">
        <v>1</v>
      </c>
      <c r="AF704" s="84"/>
      <c r="AG704" s="84"/>
      <c r="AH704" s="84"/>
      <c r="AI704" s="84"/>
      <c r="AJ704" s="84"/>
      <c r="AK704" s="84"/>
      <c r="AL704" s="84"/>
      <c r="AM704" s="85"/>
    </row>
    <row r="705" spans="1:39" ht="12" customHeight="1">
      <c r="A705" s="10">
        <v>692</v>
      </c>
      <c r="B705" s="98" t="s">
        <v>219</v>
      </c>
      <c r="C705" s="98" t="s">
        <v>69</v>
      </c>
      <c r="D705" s="11" t="s">
        <v>25</v>
      </c>
      <c r="E705" s="11" t="s">
        <v>303</v>
      </c>
      <c r="F705" s="12" t="s">
        <v>48</v>
      </c>
      <c r="G705" s="11" t="s">
        <v>511</v>
      </c>
      <c r="H705" s="12" t="s">
        <v>307</v>
      </c>
      <c r="I705" s="103" t="s">
        <v>505</v>
      </c>
      <c r="J705" s="11" t="str">
        <f>"12-16h"</f>
        <v>12-16h</v>
      </c>
      <c r="K705" s="12" t="s">
        <v>512</v>
      </c>
      <c r="L705" s="69" t="s">
        <v>518</v>
      </c>
      <c r="M705" s="59" t="s">
        <v>372</v>
      </c>
      <c r="N705" s="78" t="s">
        <v>308</v>
      </c>
      <c r="O705" s="12" t="s">
        <v>358</v>
      </c>
      <c r="P705" s="15" t="s">
        <v>368</v>
      </c>
      <c r="Q705" s="92"/>
      <c r="R705" s="93"/>
      <c r="S705" s="93"/>
      <c r="T705" s="93">
        <v>1</v>
      </c>
      <c r="U705" s="93"/>
      <c r="V705" s="93"/>
      <c r="W705" s="93">
        <v>1</v>
      </c>
      <c r="X705" s="93"/>
      <c r="Y705" s="75"/>
      <c r="Z705" s="69" t="s">
        <v>518</v>
      </c>
      <c r="AA705" s="59" t="s">
        <v>372</v>
      </c>
      <c r="AB705" s="78" t="s">
        <v>308</v>
      </c>
      <c r="AC705" s="12" t="s">
        <v>358</v>
      </c>
      <c r="AD705" s="15" t="s">
        <v>368</v>
      </c>
      <c r="AE705" s="84"/>
      <c r="AF705" s="84">
        <v>1</v>
      </c>
      <c r="AG705" s="84"/>
      <c r="AH705" s="84"/>
      <c r="AI705" s="84"/>
      <c r="AJ705" s="84"/>
      <c r="AK705" s="84"/>
      <c r="AL705" s="84"/>
      <c r="AM705" s="85"/>
    </row>
    <row r="706" spans="1:39" ht="12" customHeight="1">
      <c r="A706" s="10">
        <v>693</v>
      </c>
      <c r="B706" s="98" t="s">
        <v>127</v>
      </c>
      <c r="C706" s="98" t="s">
        <v>126</v>
      </c>
      <c r="D706" s="11" t="s">
        <v>52</v>
      </c>
      <c r="E706" s="11" t="s">
        <v>304</v>
      </c>
      <c r="F706" s="12" t="s">
        <v>49</v>
      </c>
      <c r="G706" s="12" t="s">
        <v>310</v>
      </c>
      <c r="H706" s="12" t="s">
        <v>306</v>
      </c>
      <c r="I706" s="11" t="s">
        <v>507</v>
      </c>
      <c r="J706" s="12" t="str">
        <f>"≥17h"</f>
        <v>≥17h</v>
      </c>
      <c r="K706" s="12" t="s">
        <v>512</v>
      </c>
      <c r="L706" s="69" t="s">
        <v>518</v>
      </c>
      <c r="M706" s="59" t="s">
        <v>373</v>
      </c>
      <c r="N706" s="78" t="s">
        <v>308</v>
      </c>
      <c r="O706" s="12" t="s">
        <v>358</v>
      </c>
      <c r="P706" s="15" t="s">
        <v>368</v>
      </c>
      <c r="Q706" s="92"/>
      <c r="R706" s="93"/>
      <c r="S706" s="93"/>
      <c r="T706" s="93">
        <v>1</v>
      </c>
      <c r="U706" s="93"/>
      <c r="V706" s="93"/>
      <c r="W706" s="93"/>
      <c r="X706" s="93"/>
      <c r="Y706" s="75"/>
      <c r="Z706" s="69" t="s">
        <v>518</v>
      </c>
      <c r="AA706" s="59" t="s">
        <v>373</v>
      </c>
      <c r="AB706" s="78" t="s">
        <v>308</v>
      </c>
      <c r="AC706" s="12" t="s">
        <v>358</v>
      </c>
      <c r="AD706" s="15" t="s">
        <v>368</v>
      </c>
      <c r="AE706" s="84"/>
      <c r="AF706" s="84">
        <v>1</v>
      </c>
      <c r="AG706" s="84"/>
      <c r="AH706" s="84"/>
      <c r="AI706" s="84"/>
      <c r="AJ706" s="84"/>
      <c r="AK706" s="84"/>
      <c r="AL706" s="84"/>
      <c r="AM706" s="85"/>
    </row>
    <row r="707" spans="1:39" ht="12" customHeight="1">
      <c r="A707" s="10">
        <v>694</v>
      </c>
      <c r="B707" s="98" t="s">
        <v>134</v>
      </c>
      <c r="C707" s="98" t="s">
        <v>131</v>
      </c>
      <c r="D707" s="11" t="s">
        <v>52</v>
      </c>
      <c r="E707" s="11" t="s">
        <v>303</v>
      </c>
      <c r="F707" s="12" t="s">
        <v>49</v>
      </c>
      <c r="G707" s="11" t="s">
        <v>511</v>
      </c>
      <c r="H707" s="12" t="s">
        <v>306</v>
      </c>
      <c r="I707" s="11" t="s">
        <v>504</v>
      </c>
      <c r="J707" s="12" t="str">
        <f>"≥17h"</f>
        <v>≥17h</v>
      </c>
      <c r="K707" s="12" t="s">
        <v>512</v>
      </c>
      <c r="L707" s="69" t="s">
        <v>519</v>
      </c>
      <c r="M707" s="59" t="s">
        <v>373</v>
      </c>
      <c r="N707" s="78" t="s">
        <v>308</v>
      </c>
      <c r="O707" s="12" t="s">
        <v>358</v>
      </c>
      <c r="P707" s="15" t="s">
        <v>368</v>
      </c>
      <c r="Q707" s="92"/>
      <c r="R707" s="93"/>
      <c r="S707" s="93"/>
      <c r="T707" s="93">
        <v>1</v>
      </c>
      <c r="U707" s="93"/>
      <c r="V707" s="93"/>
      <c r="W707" s="93"/>
      <c r="X707" s="93"/>
      <c r="Y707" s="75"/>
      <c r="Z707" s="69" t="s">
        <v>519</v>
      </c>
      <c r="AA707" s="59" t="s">
        <v>373</v>
      </c>
      <c r="AB707" s="78" t="s">
        <v>308</v>
      </c>
      <c r="AC707" s="12" t="s">
        <v>358</v>
      </c>
      <c r="AD707" s="15" t="s">
        <v>368</v>
      </c>
      <c r="AE707" s="84">
        <v>1</v>
      </c>
      <c r="AF707" s="84"/>
      <c r="AG707" s="84"/>
      <c r="AH707" s="84"/>
      <c r="AI707" s="84"/>
      <c r="AJ707" s="84"/>
      <c r="AK707" s="84"/>
      <c r="AL707" s="84"/>
      <c r="AM707" s="85"/>
    </row>
    <row r="708" spans="1:39" ht="12" customHeight="1">
      <c r="A708" s="10">
        <v>695</v>
      </c>
      <c r="B708" s="98" t="s">
        <v>219</v>
      </c>
      <c r="C708" s="98" t="s">
        <v>69</v>
      </c>
      <c r="D708" s="11" t="s">
        <v>25</v>
      </c>
      <c r="E708" s="11" t="s">
        <v>304</v>
      </c>
      <c r="F708" s="12" t="s">
        <v>50</v>
      </c>
      <c r="G708" s="11" t="s">
        <v>511</v>
      </c>
      <c r="H708" s="12" t="s">
        <v>307</v>
      </c>
      <c r="I708" s="11" t="s">
        <v>504</v>
      </c>
      <c r="J708" s="11" t="str">
        <f>"≤12h"</f>
        <v>≤12h</v>
      </c>
      <c r="K708" s="12" t="s">
        <v>512</v>
      </c>
      <c r="L708" s="69" t="s">
        <v>518</v>
      </c>
      <c r="M708" s="59" t="s">
        <v>371</v>
      </c>
      <c r="N708" s="78" t="s">
        <v>308</v>
      </c>
      <c r="O708" s="12" t="s">
        <v>358</v>
      </c>
      <c r="P708" s="15" t="s">
        <v>368</v>
      </c>
      <c r="Q708" s="92"/>
      <c r="R708" s="93"/>
      <c r="S708" s="93"/>
      <c r="T708" s="93">
        <v>1</v>
      </c>
      <c r="U708" s="93"/>
      <c r="V708" s="93"/>
      <c r="W708" s="93"/>
      <c r="X708" s="93"/>
      <c r="Y708" s="75"/>
      <c r="Z708" s="69" t="s">
        <v>518</v>
      </c>
      <c r="AA708" s="59" t="s">
        <v>371</v>
      </c>
      <c r="AB708" s="78" t="s">
        <v>308</v>
      </c>
      <c r="AC708" s="12" t="s">
        <v>358</v>
      </c>
      <c r="AD708" s="15" t="s">
        <v>368</v>
      </c>
      <c r="AE708" s="84"/>
      <c r="AF708" s="84"/>
      <c r="AG708" s="84">
        <v>1</v>
      </c>
      <c r="AH708" s="84"/>
      <c r="AI708" s="84"/>
      <c r="AJ708" s="84"/>
      <c r="AK708" s="84"/>
      <c r="AL708" s="84"/>
      <c r="AM708" s="85"/>
    </row>
    <row r="709" spans="1:39" ht="12" customHeight="1">
      <c r="A709" s="10">
        <v>696</v>
      </c>
      <c r="B709" s="98" t="s">
        <v>134</v>
      </c>
      <c r="C709" s="98" t="s">
        <v>131</v>
      </c>
      <c r="D709" s="11" t="s">
        <v>52</v>
      </c>
      <c r="E709" s="11" t="s">
        <v>303</v>
      </c>
      <c r="F709" s="12" t="s">
        <v>49</v>
      </c>
      <c r="G709" s="11" t="s">
        <v>511</v>
      </c>
      <c r="H709" s="12" t="s">
        <v>306</v>
      </c>
      <c r="I709" s="103" t="s">
        <v>504</v>
      </c>
      <c r="J709" s="12" t="str">
        <f>"≥17h"</f>
        <v>≥17h</v>
      </c>
      <c r="K709" s="12" t="s">
        <v>47</v>
      </c>
      <c r="L709" s="69" t="s">
        <v>519</v>
      </c>
      <c r="M709" s="59" t="s">
        <v>374</v>
      </c>
      <c r="N709" s="78" t="s">
        <v>308</v>
      </c>
      <c r="O709" s="12" t="s">
        <v>358</v>
      </c>
      <c r="P709" s="15" t="s">
        <v>368</v>
      </c>
      <c r="Q709" s="92"/>
      <c r="R709" s="93"/>
      <c r="S709" s="93"/>
      <c r="T709" s="93">
        <v>1</v>
      </c>
      <c r="U709" s="93"/>
      <c r="V709" s="93"/>
      <c r="W709" s="93">
        <v>1</v>
      </c>
      <c r="X709" s="93"/>
      <c r="Y709" s="75"/>
      <c r="Z709" s="69" t="s">
        <v>519</v>
      </c>
      <c r="AA709" s="59" t="s">
        <v>374</v>
      </c>
      <c r="AB709" s="78" t="s">
        <v>308</v>
      </c>
      <c r="AC709" s="12" t="s">
        <v>358</v>
      </c>
      <c r="AD709" s="15" t="s">
        <v>368</v>
      </c>
      <c r="AE709" s="84"/>
      <c r="AF709" s="84">
        <v>1</v>
      </c>
      <c r="AG709" s="84"/>
      <c r="AH709" s="84"/>
      <c r="AI709" s="84"/>
      <c r="AJ709" s="84"/>
      <c r="AK709" s="84"/>
      <c r="AL709" s="84"/>
      <c r="AM709" s="85"/>
    </row>
    <row r="710" spans="1:39" ht="12" customHeight="1">
      <c r="A710" s="10">
        <v>697</v>
      </c>
      <c r="B710" s="98" t="s">
        <v>127</v>
      </c>
      <c r="C710" s="98" t="s">
        <v>126</v>
      </c>
      <c r="D710" s="11" t="s">
        <v>52</v>
      </c>
      <c r="E710" s="11" t="s">
        <v>304</v>
      </c>
      <c r="F710" s="12" t="s">
        <v>49</v>
      </c>
      <c r="G710" s="12" t="s">
        <v>310</v>
      </c>
      <c r="H710" s="12" t="s">
        <v>306</v>
      </c>
      <c r="I710" s="11" t="s">
        <v>507</v>
      </c>
      <c r="J710" s="12" t="str">
        <f>"≥17h"</f>
        <v>≥17h</v>
      </c>
      <c r="K710" s="12" t="s">
        <v>47</v>
      </c>
      <c r="L710" s="69" t="s">
        <v>518</v>
      </c>
      <c r="M710" s="59" t="s">
        <v>373</v>
      </c>
      <c r="N710" s="78" t="s">
        <v>308</v>
      </c>
      <c r="O710" s="12" t="s">
        <v>358</v>
      </c>
      <c r="P710" s="15" t="s">
        <v>368</v>
      </c>
      <c r="Q710" s="92"/>
      <c r="R710" s="93"/>
      <c r="S710" s="93"/>
      <c r="T710" s="93">
        <v>1</v>
      </c>
      <c r="U710" s="93"/>
      <c r="V710" s="93"/>
      <c r="W710" s="93">
        <v>1</v>
      </c>
      <c r="X710" s="93"/>
      <c r="Y710" s="75">
        <v>1</v>
      </c>
      <c r="Z710" s="69" t="s">
        <v>518</v>
      </c>
      <c r="AA710" s="59" t="s">
        <v>373</v>
      </c>
      <c r="AB710" s="78" t="s">
        <v>308</v>
      </c>
      <c r="AC710" s="12" t="s">
        <v>358</v>
      </c>
      <c r="AD710" s="15" t="s">
        <v>368</v>
      </c>
      <c r="AE710" s="84"/>
      <c r="AF710" s="84">
        <v>1</v>
      </c>
      <c r="AG710" s="84"/>
      <c r="AH710" s="84"/>
      <c r="AI710" s="84"/>
      <c r="AJ710" s="84"/>
      <c r="AK710" s="84"/>
      <c r="AL710" s="84"/>
      <c r="AM710" s="85"/>
    </row>
    <row r="711" spans="1:39" ht="12" customHeight="1">
      <c r="A711" s="10">
        <v>698</v>
      </c>
      <c r="B711" s="98" t="s">
        <v>134</v>
      </c>
      <c r="C711" s="98" t="s">
        <v>131</v>
      </c>
      <c r="D711" s="11" t="s">
        <v>51</v>
      </c>
      <c r="E711" s="11" t="s">
        <v>304</v>
      </c>
      <c r="F711" s="12" t="s">
        <v>50</v>
      </c>
      <c r="G711" s="11" t="s">
        <v>511</v>
      </c>
      <c r="H711" s="12" t="s">
        <v>307</v>
      </c>
      <c r="I711" s="11" t="s">
        <v>507</v>
      </c>
      <c r="J711" s="12" t="str">
        <f>"≥17h"</f>
        <v>≥17h</v>
      </c>
      <c r="K711" s="12" t="s">
        <v>512</v>
      </c>
      <c r="L711" s="69" t="s">
        <v>519</v>
      </c>
      <c r="M711" s="59" t="s">
        <v>373</v>
      </c>
      <c r="N711" s="78" t="s">
        <v>308</v>
      </c>
      <c r="O711" s="12" t="s">
        <v>358</v>
      </c>
      <c r="P711" s="15" t="s">
        <v>370</v>
      </c>
      <c r="Q711" s="92"/>
      <c r="R711" s="93">
        <v>1</v>
      </c>
      <c r="S711" s="93"/>
      <c r="T711" s="93"/>
      <c r="U711" s="93"/>
      <c r="V711" s="93"/>
      <c r="W711" s="93"/>
      <c r="X711" s="93"/>
      <c r="Y711" s="75"/>
      <c r="Z711" s="69" t="s">
        <v>519</v>
      </c>
      <c r="AA711" s="59" t="s">
        <v>373</v>
      </c>
      <c r="AB711" s="78" t="s">
        <v>308</v>
      </c>
      <c r="AC711" s="12" t="s">
        <v>358</v>
      </c>
      <c r="AD711" s="15" t="s">
        <v>370</v>
      </c>
      <c r="AE711" s="84"/>
      <c r="AF711" s="84">
        <v>1</v>
      </c>
      <c r="AG711" s="84"/>
      <c r="AH711" s="84"/>
      <c r="AI711" s="84"/>
      <c r="AJ711" s="84"/>
      <c r="AK711" s="84"/>
      <c r="AL711" s="84"/>
      <c r="AM711" s="85"/>
    </row>
    <row r="712" spans="1:39" ht="12" customHeight="1">
      <c r="A712" s="10">
        <v>699</v>
      </c>
      <c r="B712" s="98" t="s">
        <v>219</v>
      </c>
      <c r="C712" s="98" t="s">
        <v>69</v>
      </c>
      <c r="D712" s="11" t="s">
        <v>25</v>
      </c>
      <c r="E712" s="11" t="s">
        <v>304</v>
      </c>
      <c r="F712" s="12" t="s">
        <v>50</v>
      </c>
      <c r="G712" s="11" t="s">
        <v>511</v>
      </c>
      <c r="H712" s="12" t="s">
        <v>307</v>
      </c>
      <c r="I712" s="11" t="s">
        <v>504</v>
      </c>
      <c r="J712" s="11" t="str">
        <f>"12-16h"</f>
        <v>12-16h</v>
      </c>
      <c r="K712" s="12" t="s">
        <v>512</v>
      </c>
      <c r="L712" s="69" t="s">
        <v>518</v>
      </c>
      <c r="M712" s="59" t="s">
        <v>371</v>
      </c>
      <c r="N712" s="78" t="s">
        <v>308</v>
      </c>
      <c r="O712" s="12" t="s">
        <v>358</v>
      </c>
      <c r="P712" s="15" t="s">
        <v>368</v>
      </c>
      <c r="Q712" s="92"/>
      <c r="R712" s="93"/>
      <c r="S712" s="93"/>
      <c r="T712" s="93">
        <v>1</v>
      </c>
      <c r="U712" s="93"/>
      <c r="V712" s="93"/>
      <c r="W712" s="93">
        <v>1</v>
      </c>
      <c r="X712" s="93">
        <v>1</v>
      </c>
      <c r="Y712" s="75"/>
      <c r="Z712" s="69" t="s">
        <v>518</v>
      </c>
      <c r="AA712" s="59" t="s">
        <v>371</v>
      </c>
      <c r="AB712" s="78" t="s">
        <v>308</v>
      </c>
      <c r="AC712" s="12" t="s">
        <v>358</v>
      </c>
      <c r="AD712" s="15" t="s">
        <v>368</v>
      </c>
      <c r="AE712" s="84"/>
      <c r="AF712" s="84"/>
      <c r="AG712" s="84">
        <v>1</v>
      </c>
      <c r="AH712" s="84"/>
      <c r="AI712" s="84"/>
      <c r="AJ712" s="84"/>
      <c r="AK712" s="84"/>
      <c r="AL712" s="84"/>
      <c r="AM712" s="85"/>
    </row>
    <row r="713" spans="1:39" ht="12" customHeight="1">
      <c r="A713" s="10">
        <v>700</v>
      </c>
      <c r="B713" s="98" t="s">
        <v>82</v>
      </c>
      <c r="C713" s="98" t="s">
        <v>82</v>
      </c>
      <c r="D713" s="11" t="s">
        <v>51</v>
      </c>
      <c r="E713" s="11" t="s">
        <v>303</v>
      </c>
      <c r="F713" s="12" t="s">
        <v>48</v>
      </c>
      <c r="G713" s="12" t="s">
        <v>310</v>
      </c>
      <c r="H713" s="12" t="s">
        <v>306</v>
      </c>
      <c r="I713" s="103" t="s">
        <v>504</v>
      </c>
      <c r="J713" s="11" t="str">
        <f>"12-16h"</f>
        <v>12-16h</v>
      </c>
      <c r="K713" s="12" t="s">
        <v>512</v>
      </c>
      <c r="L713" s="69" t="s">
        <v>518</v>
      </c>
      <c r="M713" s="59" t="s">
        <v>373</v>
      </c>
      <c r="N713" s="78" t="s">
        <v>308</v>
      </c>
      <c r="O713" s="12" t="s">
        <v>358</v>
      </c>
      <c r="P713" s="15" t="s">
        <v>368</v>
      </c>
      <c r="Q713" s="92"/>
      <c r="R713" s="93"/>
      <c r="S713" s="93"/>
      <c r="T713" s="93"/>
      <c r="U713" s="93"/>
      <c r="V713" s="93"/>
      <c r="W713" s="93">
        <v>1</v>
      </c>
      <c r="X713" s="93"/>
      <c r="Y713" s="75"/>
      <c r="Z713" s="69" t="s">
        <v>518</v>
      </c>
      <c r="AA713" s="59" t="s">
        <v>373</v>
      </c>
      <c r="AB713" s="78" t="s">
        <v>308</v>
      </c>
      <c r="AC713" s="12" t="s">
        <v>358</v>
      </c>
      <c r="AD713" s="15" t="s">
        <v>368</v>
      </c>
      <c r="AE713" s="84">
        <v>1</v>
      </c>
      <c r="AF713" s="84"/>
      <c r="AG713" s="84"/>
      <c r="AH713" s="84"/>
      <c r="AI713" s="84"/>
      <c r="AJ713" s="84"/>
      <c r="AK713" s="84"/>
      <c r="AL713" s="84"/>
      <c r="AM713" s="85"/>
    </row>
    <row r="714" spans="1:39" ht="12" customHeight="1">
      <c r="A714" s="10">
        <v>701</v>
      </c>
      <c r="B714" s="98" t="s">
        <v>134</v>
      </c>
      <c r="C714" s="98" t="s">
        <v>131</v>
      </c>
      <c r="D714" s="11" t="s">
        <v>51</v>
      </c>
      <c r="E714" s="11" t="s">
        <v>304</v>
      </c>
      <c r="F714" s="12" t="s">
        <v>50</v>
      </c>
      <c r="G714" s="11" t="s">
        <v>511</v>
      </c>
      <c r="H714" s="12" t="s">
        <v>306</v>
      </c>
      <c r="I714" s="11" t="s">
        <v>504</v>
      </c>
      <c r="J714" s="12" t="str">
        <f>"≥17h"</f>
        <v>≥17h</v>
      </c>
      <c r="K714" s="12" t="s">
        <v>512</v>
      </c>
      <c r="L714" s="69" t="s">
        <v>519</v>
      </c>
      <c r="M714" s="59" t="s">
        <v>374</v>
      </c>
      <c r="N714" s="78" t="s">
        <v>308</v>
      </c>
      <c r="O714" s="12" t="s">
        <v>358</v>
      </c>
      <c r="P714" s="15" t="s">
        <v>368</v>
      </c>
      <c r="Q714" s="92"/>
      <c r="R714" s="93"/>
      <c r="S714" s="93">
        <v>1</v>
      </c>
      <c r="T714" s="93">
        <v>1</v>
      </c>
      <c r="U714" s="93"/>
      <c r="V714" s="93"/>
      <c r="W714" s="93"/>
      <c r="X714" s="93"/>
      <c r="Y714" s="75"/>
      <c r="Z714" s="69" t="s">
        <v>519</v>
      </c>
      <c r="AA714" s="59" t="s">
        <v>374</v>
      </c>
      <c r="AB714" s="78" t="s">
        <v>308</v>
      </c>
      <c r="AC714" s="12" t="s">
        <v>358</v>
      </c>
      <c r="AD714" s="15" t="s">
        <v>368</v>
      </c>
      <c r="AE714" s="84"/>
      <c r="AF714" s="84">
        <v>1</v>
      </c>
      <c r="AG714" s="84"/>
      <c r="AH714" s="84"/>
      <c r="AI714" s="84"/>
      <c r="AJ714" s="84"/>
      <c r="AK714" s="84"/>
      <c r="AL714" s="84"/>
      <c r="AM714" s="85"/>
    </row>
    <row r="715" spans="1:39" ht="12" customHeight="1">
      <c r="A715" s="10">
        <v>702</v>
      </c>
      <c r="B715" s="98" t="s">
        <v>127</v>
      </c>
      <c r="C715" s="98" t="s">
        <v>126</v>
      </c>
      <c r="D715" s="11" t="s">
        <v>25</v>
      </c>
      <c r="E715" s="11" t="s">
        <v>304</v>
      </c>
      <c r="F715" s="12" t="s">
        <v>48</v>
      </c>
      <c r="G715" s="12" t="s">
        <v>510</v>
      </c>
      <c r="H715" s="12" t="s">
        <v>307</v>
      </c>
      <c r="I715" s="11" t="s">
        <v>507</v>
      </c>
      <c r="J715" s="12" t="str">
        <f>"≥17h"</f>
        <v>≥17h</v>
      </c>
      <c r="K715" s="12" t="s">
        <v>47</v>
      </c>
      <c r="L715" s="69" t="s">
        <v>518</v>
      </c>
      <c r="M715" s="59" t="s">
        <v>338</v>
      </c>
      <c r="N715" s="78" t="s">
        <v>308</v>
      </c>
      <c r="O715" s="12" t="s">
        <v>358</v>
      </c>
      <c r="P715" s="15" t="s">
        <v>368</v>
      </c>
      <c r="Q715" s="92"/>
      <c r="R715" s="93">
        <v>1</v>
      </c>
      <c r="S715" s="93"/>
      <c r="T715" s="93">
        <v>1</v>
      </c>
      <c r="U715" s="93"/>
      <c r="V715" s="93"/>
      <c r="W715" s="93"/>
      <c r="X715" s="93"/>
      <c r="Y715" s="75"/>
      <c r="Z715" s="69" t="s">
        <v>518</v>
      </c>
      <c r="AA715" s="59" t="s">
        <v>338</v>
      </c>
      <c r="AB715" s="78" t="s">
        <v>308</v>
      </c>
      <c r="AC715" s="12" t="s">
        <v>358</v>
      </c>
      <c r="AD715" s="15" t="s">
        <v>368</v>
      </c>
      <c r="AE715" s="84">
        <v>1</v>
      </c>
      <c r="AF715" s="84"/>
      <c r="AG715" s="84"/>
      <c r="AH715" s="84"/>
      <c r="AI715" s="84"/>
      <c r="AJ715" s="84"/>
      <c r="AK715" s="84"/>
      <c r="AL715" s="84"/>
      <c r="AM715" s="85"/>
    </row>
    <row r="716" spans="1:39" ht="12" customHeight="1">
      <c r="A716" s="10">
        <v>703</v>
      </c>
      <c r="B716" s="98" t="s">
        <v>219</v>
      </c>
      <c r="C716" s="98" t="s">
        <v>69</v>
      </c>
      <c r="D716" s="11" t="s">
        <v>25</v>
      </c>
      <c r="E716" s="11" t="s">
        <v>303</v>
      </c>
      <c r="F716" s="12" t="s">
        <v>50</v>
      </c>
      <c r="G716" s="11" t="s">
        <v>511</v>
      </c>
      <c r="H716" s="12" t="s">
        <v>307</v>
      </c>
      <c r="I716" s="11" t="s">
        <v>507</v>
      </c>
      <c r="J716" s="11" t="str">
        <f>"12-16h"</f>
        <v>12-16h</v>
      </c>
      <c r="K716" s="12" t="s">
        <v>513</v>
      </c>
      <c r="L716" s="69" t="s">
        <v>518</v>
      </c>
      <c r="M716" s="59" t="s">
        <v>373</v>
      </c>
      <c r="N716" s="78" t="s">
        <v>308</v>
      </c>
      <c r="O716" s="12" t="s">
        <v>358</v>
      </c>
      <c r="P716" s="15" t="s">
        <v>368</v>
      </c>
      <c r="Q716" s="92"/>
      <c r="R716" s="93">
        <v>1</v>
      </c>
      <c r="S716" s="93"/>
      <c r="T716" s="93">
        <v>1</v>
      </c>
      <c r="U716" s="93"/>
      <c r="V716" s="93"/>
      <c r="W716" s="93">
        <v>1</v>
      </c>
      <c r="X716" s="93"/>
      <c r="Y716" s="75"/>
      <c r="Z716" s="69" t="s">
        <v>518</v>
      </c>
      <c r="AA716" s="59" t="s">
        <v>373</v>
      </c>
      <c r="AB716" s="78" t="s">
        <v>308</v>
      </c>
      <c r="AC716" s="12" t="s">
        <v>358</v>
      </c>
      <c r="AD716" s="15" t="s">
        <v>368</v>
      </c>
      <c r="AE716" s="84">
        <v>1</v>
      </c>
      <c r="AF716" s="84"/>
      <c r="AG716" s="84"/>
      <c r="AH716" s="84"/>
      <c r="AI716" s="84"/>
      <c r="AJ716" s="84"/>
      <c r="AK716" s="84"/>
      <c r="AL716" s="84"/>
      <c r="AM716" s="85"/>
    </row>
    <row r="717" spans="1:39" ht="12" customHeight="1">
      <c r="A717" s="10">
        <v>704</v>
      </c>
      <c r="B717" s="98" t="s">
        <v>82</v>
      </c>
      <c r="C717" s="98" t="s">
        <v>82</v>
      </c>
      <c r="D717" s="11" t="s">
        <v>52</v>
      </c>
      <c r="E717" s="11" t="s">
        <v>304</v>
      </c>
      <c r="F717" s="12" t="s">
        <v>50</v>
      </c>
      <c r="G717" s="12" t="s">
        <v>310</v>
      </c>
      <c r="H717" s="12" t="s">
        <v>306</v>
      </c>
      <c r="I717" s="11" t="s">
        <v>507</v>
      </c>
      <c r="J717" s="11" t="str">
        <f>"12-16h"</f>
        <v>12-16h</v>
      </c>
      <c r="K717" s="12" t="s">
        <v>513</v>
      </c>
      <c r="L717" s="69" t="s">
        <v>518</v>
      </c>
      <c r="M717" s="59" t="s">
        <v>373</v>
      </c>
      <c r="N717" s="78" t="s">
        <v>308</v>
      </c>
      <c r="O717" s="12" t="s">
        <v>358</v>
      </c>
      <c r="P717" s="15" t="s">
        <v>368</v>
      </c>
      <c r="Q717" s="92"/>
      <c r="R717" s="93"/>
      <c r="S717" s="93"/>
      <c r="T717" s="93"/>
      <c r="U717" s="93"/>
      <c r="V717" s="93"/>
      <c r="W717" s="93">
        <v>1</v>
      </c>
      <c r="X717" s="93"/>
      <c r="Y717" s="75"/>
      <c r="Z717" s="69" t="s">
        <v>518</v>
      </c>
      <c r="AA717" s="59" t="s">
        <v>373</v>
      </c>
      <c r="AB717" s="78" t="s">
        <v>308</v>
      </c>
      <c r="AC717" s="12" t="s">
        <v>358</v>
      </c>
      <c r="AD717" s="15" t="s">
        <v>368</v>
      </c>
      <c r="AE717" s="84">
        <v>1</v>
      </c>
      <c r="AF717" s="84"/>
      <c r="AG717" s="84"/>
      <c r="AH717" s="84"/>
      <c r="AI717" s="84"/>
      <c r="AJ717" s="84"/>
      <c r="AK717" s="84"/>
      <c r="AL717" s="84"/>
      <c r="AM717" s="85"/>
    </row>
    <row r="718" spans="1:39" ht="12" customHeight="1">
      <c r="A718" s="10">
        <v>705</v>
      </c>
      <c r="B718" s="98" t="s">
        <v>219</v>
      </c>
      <c r="C718" s="98" t="s">
        <v>69</v>
      </c>
      <c r="D718" s="11" t="s">
        <v>51</v>
      </c>
      <c r="E718" s="11" t="s">
        <v>304</v>
      </c>
      <c r="F718" s="12" t="s">
        <v>49</v>
      </c>
      <c r="G718" s="11" t="s">
        <v>511</v>
      </c>
      <c r="H718" s="12" t="s">
        <v>307</v>
      </c>
      <c r="I718" s="11" t="s">
        <v>507</v>
      </c>
      <c r="J718" s="12" t="str">
        <f>"≥17h"</f>
        <v>≥17h</v>
      </c>
      <c r="K718" s="12" t="s">
        <v>512</v>
      </c>
      <c r="L718" s="69" t="s">
        <v>518</v>
      </c>
      <c r="M718" s="59" t="s">
        <v>371</v>
      </c>
      <c r="N718" s="78" t="s">
        <v>308</v>
      </c>
      <c r="O718" s="12" t="s">
        <v>358</v>
      </c>
      <c r="P718" s="15" t="s">
        <v>368</v>
      </c>
      <c r="Q718" s="92"/>
      <c r="R718" s="93"/>
      <c r="S718" s="93"/>
      <c r="T718" s="93">
        <v>1</v>
      </c>
      <c r="U718" s="93"/>
      <c r="V718" s="93"/>
      <c r="W718" s="93">
        <v>1</v>
      </c>
      <c r="X718" s="93">
        <v>1</v>
      </c>
      <c r="Y718" s="75"/>
      <c r="Z718" s="69" t="s">
        <v>518</v>
      </c>
      <c r="AA718" s="59" t="s">
        <v>371</v>
      </c>
      <c r="AB718" s="78" t="s">
        <v>308</v>
      </c>
      <c r="AC718" s="12" t="s">
        <v>358</v>
      </c>
      <c r="AD718" s="15" t="s">
        <v>368</v>
      </c>
      <c r="AE718" s="84"/>
      <c r="AF718" s="84"/>
      <c r="AG718" s="84">
        <v>1</v>
      </c>
      <c r="AH718" s="84"/>
      <c r="AI718" s="84"/>
      <c r="AJ718" s="84"/>
      <c r="AK718" s="84"/>
      <c r="AL718" s="84"/>
      <c r="AM718" s="85"/>
    </row>
    <row r="719" spans="1:39" ht="12" customHeight="1">
      <c r="A719" s="10">
        <v>706</v>
      </c>
      <c r="B719" s="98" t="s">
        <v>134</v>
      </c>
      <c r="C719" s="98" t="s">
        <v>131</v>
      </c>
      <c r="D719" s="11" t="s">
        <v>51</v>
      </c>
      <c r="E719" s="11" t="s">
        <v>304</v>
      </c>
      <c r="F719" s="12" t="s">
        <v>50</v>
      </c>
      <c r="G719" s="11" t="s">
        <v>511</v>
      </c>
      <c r="H719" s="12" t="s">
        <v>306</v>
      </c>
      <c r="I719" s="11" t="s">
        <v>507</v>
      </c>
      <c r="J719" s="11" t="str">
        <f>"12-16h"</f>
        <v>12-16h</v>
      </c>
      <c r="K719" s="12" t="s">
        <v>512</v>
      </c>
      <c r="L719" s="69" t="s">
        <v>519</v>
      </c>
      <c r="M719" s="59" t="s">
        <v>373</v>
      </c>
      <c r="N719" s="78" t="s">
        <v>308</v>
      </c>
      <c r="O719" s="12" t="s">
        <v>358</v>
      </c>
      <c r="P719" s="15" t="s">
        <v>368</v>
      </c>
      <c r="Q719" s="92"/>
      <c r="R719" s="93"/>
      <c r="S719" s="93">
        <v>1</v>
      </c>
      <c r="T719" s="93">
        <v>1</v>
      </c>
      <c r="U719" s="93"/>
      <c r="V719" s="93"/>
      <c r="W719" s="93">
        <v>1</v>
      </c>
      <c r="X719" s="93"/>
      <c r="Y719" s="75"/>
      <c r="Z719" s="69" t="s">
        <v>519</v>
      </c>
      <c r="AA719" s="59" t="s">
        <v>373</v>
      </c>
      <c r="AB719" s="78" t="s">
        <v>308</v>
      </c>
      <c r="AC719" s="12" t="s">
        <v>358</v>
      </c>
      <c r="AD719" s="15" t="s">
        <v>368</v>
      </c>
      <c r="AE719" s="84"/>
      <c r="AF719" s="84">
        <v>1</v>
      </c>
      <c r="AG719" s="84"/>
      <c r="AH719" s="84"/>
      <c r="AI719" s="84"/>
      <c r="AJ719" s="84"/>
      <c r="AK719" s="84"/>
      <c r="AL719" s="84"/>
      <c r="AM719" s="85"/>
    </row>
    <row r="720" spans="1:39" ht="12" customHeight="1">
      <c r="A720" s="10">
        <v>707</v>
      </c>
      <c r="B720" s="98" t="s">
        <v>104</v>
      </c>
      <c r="C720" s="98" t="s">
        <v>83</v>
      </c>
      <c r="D720" s="11" t="s">
        <v>52</v>
      </c>
      <c r="E720" s="11" t="s">
        <v>303</v>
      </c>
      <c r="F720" s="12" t="s">
        <v>48</v>
      </c>
      <c r="G720" s="12" t="s">
        <v>310</v>
      </c>
      <c r="H720" s="12" t="s">
        <v>306</v>
      </c>
      <c r="I720" s="103" t="s">
        <v>505</v>
      </c>
      <c r="J720" s="11" t="str">
        <f>"12-16h"</f>
        <v>12-16h</v>
      </c>
      <c r="K720" s="12" t="s">
        <v>513</v>
      </c>
      <c r="L720" s="69" t="s">
        <v>518</v>
      </c>
      <c r="M720" s="59" t="s">
        <v>371</v>
      </c>
      <c r="N720" s="78" t="s">
        <v>308</v>
      </c>
      <c r="O720" s="12" t="s">
        <v>358</v>
      </c>
      <c r="P720" s="15" t="s">
        <v>368</v>
      </c>
      <c r="Q720" s="92"/>
      <c r="R720" s="93"/>
      <c r="S720" s="93"/>
      <c r="T720" s="93">
        <v>1</v>
      </c>
      <c r="U720" s="93"/>
      <c r="V720" s="93"/>
      <c r="W720" s="93"/>
      <c r="X720" s="93"/>
      <c r="Y720" s="75"/>
      <c r="Z720" s="69" t="s">
        <v>518</v>
      </c>
      <c r="AA720" s="59" t="s">
        <v>371</v>
      </c>
      <c r="AB720" s="78" t="s">
        <v>308</v>
      </c>
      <c r="AC720" s="12" t="s">
        <v>358</v>
      </c>
      <c r="AD720" s="15" t="s">
        <v>368</v>
      </c>
      <c r="AE720" s="84">
        <v>1</v>
      </c>
      <c r="AF720" s="84"/>
      <c r="AG720" s="84"/>
      <c r="AH720" s="84"/>
      <c r="AI720" s="84"/>
      <c r="AJ720" s="84"/>
      <c r="AK720" s="84"/>
      <c r="AL720" s="84"/>
      <c r="AM720" s="85"/>
    </row>
    <row r="721" spans="1:39" ht="12" customHeight="1">
      <c r="A721" s="10">
        <v>708</v>
      </c>
      <c r="B721" s="98" t="s">
        <v>134</v>
      </c>
      <c r="C721" s="98" t="s">
        <v>131</v>
      </c>
      <c r="D721" s="11" t="s">
        <v>51</v>
      </c>
      <c r="E721" s="11" t="s">
        <v>303</v>
      </c>
      <c r="F721" s="12" t="s">
        <v>50</v>
      </c>
      <c r="G721" s="11" t="s">
        <v>511</v>
      </c>
      <c r="H721" s="12" t="s">
        <v>306</v>
      </c>
      <c r="I721" s="103" t="s">
        <v>504</v>
      </c>
      <c r="J721" s="12" t="str">
        <f>"≥17h"</f>
        <v>≥17h</v>
      </c>
      <c r="K721" s="12" t="s">
        <v>512</v>
      </c>
      <c r="L721" s="69" t="s">
        <v>519</v>
      </c>
      <c r="M721" s="59" t="s">
        <v>373</v>
      </c>
      <c r="N721" s="78" t="s">
        <v>308</v>
      </c>
      <c r="O721" s="12" t="s">
        <v>358</v>
      </c>
      <c r="P721" s="15" t="s">
        <v>368</v>
      </c>
      <c r="Q721" s="92"/>
      <c r="R721" s="93"/>
      <c r="S721" s="93">
        <v>1</v>
      </c>
      <c r="T721" s="93">
        <v>1</v>
      </c>
      <c r="U721" s="93"/>
      <c r="V721" s="93"/>
      <c r="W721" s="93"/>
      <c r="X721" s="93">
        <v>1</v>
      </c>
      <c r="Y721" s="75">
        <v>1</v>
      </c>
      <c r="Z721" s="69" t="s">
        <v>519</v>
      </c>
      <c r="AA721" s="59" t="s">
        <v>373</v>
      </c>
      <c r="AB721" s="78" t="s">
        <v>308</v>
      </c>
      <c r="AC721" s="12" t="s">
        <v>358</v>
      </c>
      <c r="AD721" s="15" t="s">
        <v>368</v>
      </c>
      <c r="AE721" s="84"/>
      <c r="AF721" s="84">
        <v>1</v>
      </c>
      <c r="AG721" s="84"/>
      <c r="AH721" s="84"/>
      <c r="AI721" s="84"/>
      <c r="AJ721" s="84"/>
      <c r="AK721" s="84"/>
      <c r="AL721" s="84"/>
      <c r="AM721" s="85"/>
    </row>
    <row r="722" spans="1:39" ht="12" customHeight="1">
      <c r="A722" s="10">
        <v>709</v>
      </c>
      <c r="B722" s="98" t="s">
        <v>220</v>
      </c>
      <c r="C722" s="98" t="s">
        <v>69</v>
      </c>
      <c r="D722" s="11" t="s">
        <v>52</v>
      </c>
      <c r="E722" s="11" t="s">
        <v>304</v>
      </c>
      <c r="F722" s="12" t="s">
        <v>48</v>
      </c>
      <c r="G722" s="12" t="s">
        <v>310</v>
      </c>
      <c r="H722" s="12" t="s">
        <v>308</v>
      </c>
      <c r="I722" s="11" t="s">
        <v>507</v>
      </c>
      <c r="J722" s="12" t="str">
        <f>"≥17h"</f>
        <v>≥17h</v>
      </c>
      <c r="K722" s="12" t="s">
        <v>513</v>
      </c>
      <c r="L722" s="69" t="s">
        <v>518</v>
      </c>
      <c r="M722" s="59" t="s">
        <v>372</v>
      </c>
      <c r="N722" s="78" t="s">
        <v>308</v>
      </c>
      <c r="O722" s="12" t="s">
        <v>358</v>
      </c>
      <c r="P722" s="15" t="s">
        <v>368</v>
      </c>
      <c r="Q722" s="92"/>
      <c r="R722" s="93"/>
      <c r="S722" s="93"/>
      <c r="T722" s="93">
        <v>1</v>
      </c>
      <c r="U722" s="93"/>
      <c r="V722" s="93"/>
      <c r="W722" s="93">
        <v>1</v>
      </c>
      <c r="X722" s="93"/>
      <c r="Y722" s="75"/>
      <c r="Z722" s="69" t="s">
        <v>518</v>
      </c>
      <c r="AA722" s="59" t="s">
        <v>372</v>
      </c>
      <c r="AB722" s="78" t="s">
        <v>308</v>
      </c>
      <c r="AC722" s="12" t="s">
        <v>358</v>
      </c>
      <c r="AD722" s="15" t="s">
        <v>368</v>
      </c>
      <c r="AE722" s="84"/>
      <c r="AF722" s="84">
        <v>1</v>
      </c>
      <c r="AG722" s="84"/>
      <c r="AH722" s="84"/>
      <c r="AI722" s="84"/>
      <c r="AJ722" s="84"/>
      <c r="AK722" s="84"/>
      <c r="AL722" s="84"/>
      <c r="AM722" s="85"/>
    </row>
    <row r="723" spans="1:39" ht="12" customHeight="1">
      <c r="A723" s="10">
        <v>710</v>
      </c>
      <c r="B723" s="98" t="s">
        <v>104</v>
      </c>
      <c r="C723" s="98" t="s">
        <v>83</v>
      </c>
      <c r="D723" s="11" t="s">
        <v>51</v>
      </c>
      <c r="E723" s="11" t="s">
        <v>304</v>
      </c>
      <c r="F723" s="12" t="s">
        <v>49</v>
      </c>
      <c r="G723" s="12" t="s">
        <v>510</v>
      </c>
      <c r="H723" s="12" t="s">
        <v>307</v>
      </c>
      <c r="I723" s="11" t="s">
        <v>507</v>
      </c>
      <c r="J723" s="12" t="str">
        <f>"≥17h"</f>
        <v>≥17h</v>
      </c>
      <c r="K723" s="12" t="s">
        <v>512</v>
      </c>
      <c r="L723" s="69" t="s">
        <v>518</v>
      </c>
      <c r="M723" s="59" t="s">
        <v>371</v>
      </c>
      <c r="N723" s="78" t="s">
        <v>308</v>
      </c>
      <c r="O723" s="12" t="s">
        <v>358</v>
      </c>
      <c r="P723" s="15" t="s">
        <v>368</v>
      </c>
      <c r="Q723" s="92"/>
      <c r="R723" s="93"/>
      <c r="S723" s="93"/>
      <c r="T723" s="93">
        <v>1</v>
      </c>
      <c r="U723" s="93"/>
      <c r="V723" s="93"/>
      <c r="W723" s="93"/>
      <c r="X723" s="93"/>
      <c r="Y723" s="75"/>
      <c r="Z723" s="69" t="s">
        <v>518</v>
      </c>
      <c r="AA723" s="59" t="s">
        <v>371</v>
      </c>
      <c r="AB723" s="78" t="s">
        <v>308</v>
      </c>
      <c r="AC723" s="12" t="s">
        <v>358</v>
      </c>
      <c r="AD723" s="15" t="s">
        <v>368</v>
      </c>
      <c r="AE723" s="84"/>
      <c r="AF723" s="84">
        <v>1</v>
      </c>
      <c r="AG723" s="84"/>
      <c r="AH723" s="84"/>
      <c r="AI723" s="84"/>
      <c r="AJ723" s="84"/>
      <c r="AK723" s="84"/>
      <c r="AL723" s="84"/>
      <c r="AM723" s="85"/>
    </row>
    <row r="724" spans="1:39" ht="12" customHeight="1">
      <c r="A724" s="10">
        <v>711</v>
      </c>
      <c r="B724" s="98" t="s">
        <v>221</v>
      </c>
      <c r="C724" s="98" t="s">
        <v>69</v>
      </c>
      <c r="D724" s="11" t="s">
        <v>51</v>
      </c>
      <c r="E724" s="11" t="s">
        <v>304</v>
      </c>
      <c r="F724" s="12" t="s">
        <v>50</v>
      </c>
      <c r="G724" s="11" t="s">
        <v>511</v>
      </c>
      <c r="H724" s="12" t="s">
        <v>308</v>
      </c>
      <c r="I724" s="103" t="s">
        <v>504</v>
      </c>
      <c r="J724" s="12" t="str">
        <f>"≥17h"</f>
        <v>≥17h</v>
      </c>
      <c r="K724" s="12" t="s">
        <v>512</v>
      </c>
      <c r="L724" s="69" t="s">
        <v>518</v>
      </c>
      <c r="M724" s="59" t="s">
        <v>371</v>
      </c>
      <c r="N724" s="78" t="s">
        <v>308</v>
      </c>
      <c r="O724" s="12" t="s">
        <v>358</v>
      </c>
      <c r="P724" s="15" t="s">
        <v>368</v>
      </c>
      <c r="Q724" s="92"/>
      <c r="R724" s="93"/>
      <c r="S724" s="93"/>
      <c r="T724" s="93">
        <v>1</v>
      </c>
      <c r="U724" s="93"/>
      <c r="V724" s="93"/>
      <c r="W724" s="93">
        <v>1</v>
      </c>
      <c r="X724" s="93"/>
      <c r="Y724" s="75"/>
      <c r="Z724" s="69" t="s">
        <v>518</v>
      </c>
      <c r="AA724" s="59" t="s">
        <v>371</v>
      </c>
      <c r="AB724" s="78" t="s">
        <v>308</v>
      </c>
      <c r="AC724" s="12" t="s">
        <v>358</v>
      </c>
      <c r="AD724" s="15" t="s">
        <v>368</v>
      </c>
      <c r="AE724" s="84"/>
      <c r="AF724" s="84"/>
      <c r="AG724" s="84">
        <v>1</v>
      </c>
      <c r="AH724" s="84"/>
      <c r="AI724" s="84"/>
      <c r="AJ724" s="84"/>
      <c r="AK724" s="84">
        <v>1</v>
      </c>
      <c r="AL724" s="84"/>
      <c r="AM724" s="85"/>
    </row>
    <row r="725" spans="1:39" ht="12" customHeight="1">
      <c r="A725" s="10">
        <v>712</v>
      </c>
      <c r="B725" s="98" t="s">
        <v>124</v>
      </c>
      <c r="C725" s="98" t="s">
        <v>72</v>
      </c>
      <c r="D725" s="11" t="s">
        <v>52</v>
      </c>
      <c r="E725" s="11" t="s">
        <v>303</v>
      </c>
      <c r="F725" s="12" t="s">
        <v>50</v>
      </c>
      <c r="G725" s="11" t="s">
        <v>511</v>
      </c>
      <c r="H725" s="12" t="s">
        <v>308</v>
      </c>
      <c r="I725" s="103" t="s">
        <v>505</v>
      </c>
      <c r="J725" s="12" t="str">
        <f>"≥17h"</f>
        <v>≥17h</v>
      </c>
      <c r="K725" s="12" t="s">
        <v>47</v>
      </c>
      <c r="L725" s="69" t="s">
        <v>519</v>
      </c>
      <c r="M725" s="59" t="s">
        <v>374</v>
      </c>
      <c r="N725" s="78" t="s">
        <v>308</v>
      </c>
      <c r="O725" s="12" t="s">
        <v>358</v>
      </c>
      <c r="P725" s="15" t="s">
        <v>370</v>
      </c>
      <c r="Q725" s="92"/>
      <c r="R725" s="93">
        <v>1</v>
      </c>
      <c r="S725" s="93"/>
      <c r="T725" s="93">
        <v>1</v>
      </c>
      <c r="U725" s="93"/>
      <c r="V725" s="93"/>
      <c r="W725" s="93">
        <v>1</v>
      </c>
      <c r="X725" s="93">
        <v>1</v>
      </c>
      <c r="Y725" s="75"/>
      <c r="Z725" s="69" t="s">
        <v>519</v>
      </c>
      <c r="AA725" s="59" t="s">
        <v>374</v>
      </c>
      <c r="AB725" s="78" t="s">
        <v>308</v>
      </c>
      <c r="AC725" s="12" t="s">
        <v>358</v>
      </c>
      <c r="AD725" s="15" t="s">
        <v>370</v>
      </c>
      <c r="AE725" s="84"/>
      <c r="AF725" s="84">
        <v>1</v>
      </c>
      <c r="AG725" s="84"/>
      <c r="AH725" s="84"/>
      <c r="AI725" s="84"/>
      <c r="AJ725" s="84"/>
      <c r="AK725" s="84"/>
      <c r="AL725" s="84"/>
      <c r="AM725" s="85"/>
    </row>
    <row r="726" spans="1:39" ht="12" customHeight="1">
      <c r="A726" s="10">
        <v>713</v>
      </c>
      <c r="B726" s="98" t="s">
        <v>222</v>
      </c>
      <c r="C726" s="98" t="s">
        <v>69</v>
      </c>
      <c r="D726" s="11" t="s">
        <v>51</v>
      </c>
      <c r="E726" s="11" t="s">
        <v>304</v>
      </c>
      <c r="F726" s="12" t="s">
        <v>50</v>
      </c>
      <c r="G726" s="11" t="s">
        <v>511</v>
      </c>
      <c r="H726" s="12" t="s">
        <v>308</v>
      </c>
      <c r="I726" s="11" t="s">
        <v>507</v>
      </c>
      <c r="J726" s="11" t="str">
        <f>"12-16h"</f>
        <v>12-16h</v>
      </c>
      <c r="K726" s="12" t="s">
        <v>513</v>
      </c>
      <c r="L726" s="69" t="s">
        <v>518</v>
      </c>
      <c r="M726" s="59" t="s">
        <v>373</v>
      </c>
      <c r="N726" s="78" t="s">
        <v>308</v>
      </c>
      <c r="O726" s="12" t="s">
        <v>358</v>
      </c>
      <c r="P726" s="15" t="s">
        <v>368</v>
      </c>
      <c r="Q726" s="92"/>
      <c r="R726" s="93">
        <v>1</v>
      </c>
      <c r="S726" s="93"/>
      <c r="T726" s="93">
        <v>1</v>
      </c>
      <c r="U726" s="93"/>
      <c r="V726" s="93"/>
      <c r="W726" s="93"/>
      <c r="X726" s="93"/>
      <c r="Y726" s="75"/>
      <c r="Z726" s="69" t="s">
        <v>518</v>
      </c>
      <c r="AA726" s="59" t="s">
        <v>373</v>
      </c>
      <c r="AB726" s="78" t="s">
        <v>308</v>
      </c>
      <c r="AC726" s="12" t="s">
        <v>358</v>
      </c>
      <c r="AD726" s="15" t="s">
        <v>368</v>
      </c>
      <c r="AE726" s="84"/>
      <c r="AF726" s="84">
        <v>1</v>
      </c>
      <c r="AG726" s="84"/>
      <c r="AH726" s="84"/>
      <c r="AI726" s="84"/>
      <c r="AJ726" s="84"/>
      <c r="AK726" s="84"/>
      <c r="AL726" s="84"/>
      <c r="AM726" s="85"/>
    </row>
    <row r="727" spans="1:39" ht="12" customHeight="1">
      <c r="A727" s="10">
        <v>714</v>
      </c>
      <c r="B727" s="98" t="s">
        <v>104</v>
      </c>
      <c r="C727" s="98" t="s">
        <v>83</v>
      </c>
      <c r="D727" s="11" t="s">
        <v>51</v>
      </c>
      <c r="E727" s="11" t="s">
        <v>304</v>
      </c>
      <c r="F727" s="12" t="s">
        <v>48</v>
      </c>
      <c r="G727" s="12" t="s">
        <v>510</v>
      </c>
      <c r="H727" s="12" t="s">
        <v>307</v>
      </c>
      <c r="I727" s="11" t="s">
        <v>507</v>
      </c>
      <c r="J727" s="12" t="str">
        <f>"≥17h"</f>
        <v>≥17h</v>
      </c>
      <c r="K727" s="12" t="s">
        <v>47</v>
      </c>
      <c r="L727" s="69" t="s">
        <v>518</v>
      </c>
      <c r="M727" s="59" t="s">
        <v>371</v>
      </c>
      <c r="N727" s="78" t="s">
        <v>308</v>
      </c>
      <c r="O727" s="12" t="s">
        <v>358</v>
      </c>
      <c r="P727" s="15" t="s">
        <v>368</v>
      </c>
      <c r="Q727" s="92"/>
      <c r="R727" s="93"/>
      <c r="S727" s="93"/>
      <c r="T727" s="93">
        <v>1</v>
      </c>
      <c r="U727" s="93"/>
      <c r="V727" s="93"/>
      <c r="W727" s="93">
        <v>1</v>
      </c>
      <c r="X727" s="93"/>
      <c r="Y727" s="75"/>
      <c r="Z727" s="69" t="s">
        <v>518</v>
      </c>
      <c r="AA727" s="59" t="s">
        <v>371</v>
      </c>
      <c r="AB727" s="78" t="s">
        <v>308</v>
      </c>
      <c r="AC727" s="12" t="s">
        <v>358</v>
      </c>
      <c r="AD727" s="15" t="s">
        <v>368</v>
      </c>
      <c r="AE727" s="84"/>
      <c r="AF727" s="84"/>
      <c r="AG727" s="84"/>
      <c r="AH727" s="84"/>
      <c r="AI727" s="84"/>
      <c r="AJ727" s="84"/>
      <c r="AK727" s="84"/>
      <c r="AL727" s="84"/>
      <c r="AM727" s="85">
        <v>1</v>
      </c>
    </row>
    <row r="728" spans="1:39" ht="12" customHeight="1">
      <c r="A728" s="10">
        <v>715</v>
      </c>
      <c r="B728" s="98" t="s">
        <v>82</v>
      </c>
      <c r="C728" s="98" t="s">
        <v>82</v>
      </c>
      <c r="D728" s="11" t="s">
        <v>52</v>
      </c>
      <c r="E728" s="11" t="s">
        <v>303</v>
      </c>
      <c r="F728" s="12" t="s">
        <v>50</v>
      </c>
      <c r="G728" s="12" t="s">
        <v>310</v>
      </c>
      <c r="H728" s="12" t="s">
        <v>306</v>
      </c>
      <c r="I728" s="103" t="s">
        <v>504</v>
      </c>
      <c r="J728" s="11" t="str">
        <f>"12-16h"</f>
        <v>12-16h</v>
      </c>
      <c r="K728" s="12" t="s">
        <v>512</v>
      </c>
      <c r="L728" s="69" t="s">
        <v>518</v>
      </c>
      <c r="M728" s="59" t="s">
        <v>372</v>
      </c>
      <c r="N728" s="78" t="s">
        <v>308</v>
      </c>
      <c r="O728" s="12" t="s">
        <v>358</v>
      </c>
      <c r="P728" s="15" t="s">
        <v>368</v>
      </c>
      <c r="Q728" s="92"/>
      <c r="R728" s="93"/>
      <c r="S728" s="93">
        <v>1</v>
      </c>
      <c r="T728" s="93"/>
      <c r="U728" s="93"/>
      <c r="V728" s="93"/>
      <c r="W728" s="93"/>
      <c r="X728" s="93"/>
      <c r="Y728" s="75"/>
      <c r="Z728" s="69" t="s">
        <v>518</v>
      </c>
      <c r="AA728" s="59" t="s">
        <v>372</v>
      </c>
      <c r="AB728" s="78" t="s">
        <v>308</v>
      </c>
      <c r="AC728" s="12" t="s">
        <v>358</v>
      </c>
      <c r="AD728" s="15" t="s">
        <v>368</v>
      </c>
      <c r="AE728" s="84">
        <v>1</v>
      </c>
      <c r="AF728" s="84"/>
      <c r="AG728" s="84"/>
      <c r="AH728" s="84"/>
      <c r="AI728" s="84"/>
      <c r="AJ728" s="84"/>
      <c r="AK728" s="84"/>
      <c r="AL728" s="84"/>
      <c r="AM728" s="85"/>
    </row>
    <row r="729" spans="1:39" ht="12" customHeight="1">
      <c r="A729" s="10">
        <v>716</v>
      </c>
      <c r="B729" s="98" t="s">
        <v>104</v>
      </c>
      <c r="C729" s="98" t="s">
        <v>83</v>
      </c>
      <c r="D729" s="11" t="s">
        <v>52</v>
      </c>
      <c r="E729" s="11" t="s">
        <v>303</v>
      </c>
      <c r="F729" s="12" t="s">
        <v>48</v>
      </c>
      <c r="G729" s="12" t="s">
        <v>310</v>
      </c>
      <c r="H729" s="12" t="s">
        <v>306</v>
      </c>
      <c r="I729" s="103" t="s">
        <v>504</v>
      </c>
      <c r="J729" s="12" t="str">
        <f>"≥17h"</f>
        <v>≥17h</v>
      </c>
      <c r="K729" s="12" t="s">
        <v>513</v>
      </c>
      <c r="L729" s="69" t="s">
        <v>518</v>
      </c>
      <c r="M729" s="59" t="s">
        <v>372</v>
      </c>
      <c r="N729" s="78" t="s">
        <v>308</v>
      </c>
      <c r="O729" s="12" t="s">
        <v>358</v>
      </c>
      <c r="P729" s="15" t="s">
        <v>368</v>
      </c>
      <c r="Q729" s="92"/>
      <c r="R729" s="93"/>
      <c r="S729" s="93"/>
      <c r="T729" s="93">
        <v>1</v>
      </c>
      <c r="U729" s="93"/>
      <c r="V729" s="93"/>
      <c r="W729" s="93"/>
      <c r="X729" s="93"/>
      <c r="Y729" s="75"/>
      <c r="Z729" s="69" t="s">
        <v>518</v>
      </c>
      <c r="AA729" s="59" t="s">
        <v>372</v>
      </c>
      <c r="AB729" s="78" t="s">
        <v>308</v>
      </c>
      <c r="AC729" s="12" t="s">
        <v>358</v>
      </c>
      <c r="AD729" s="15" t="s">
        <v>368</v>
      </c>
      <c r="AE729" s="84"/>
      <c r="AF729" s="84">
        <v>1</v>
      </c>
      <c r="AG729" s="84"/>
      <c r="AH729" s="84"/>
      <c r="AI729" s="84"/>
      <c r="AJ729" s="84"/>
      <c r="AK729" s="84"/>
      <c r="AL729" s="84"/>
      <c r="AM729" s="85"/>
    </row>
    <row r="730" spans="1:39" ht="12" customHeight="1">
      <c r="A730" s="10">
        <v>717</v>
      </c>
      <c r="B730" s="98" t="s">
        <v>152</v>
      </c>
      <c r="C730" s="98" t="s">
        <v>79</v>
      </c>
      <c r="D730" s="11" t="s">
        <v>51</v>
      </c>
      <c r="E730" s="11" t="s">
        <v>304</v>
      </c>
      <c r="F730" s="12" t="s">
        <v>49</v>
      </c>
      <c r="G730" s="11" t="s">
        <v>511</v>
      </c>
      <c r="H730" s="12" t="s">
        <v>307</v>
      </c>
      <c r="I730" s="103" t="s">
        <v>504</v>
      </c>
      <c r="J730" s="12" t="str">
        <f>"≥17h"</f>
        <v>≥17h</v>
      </c>
      <c r="K730" s="12" t="s">
        <v>512</v>
      </c>
      <c r="L730" s="69" t="s">
        <v>520</v>
      </c>
      <c r="M730" s="59" t="s">
        <v>373</v>
      </c>
      <c r="N730" s="78" t="s">
        <v>308</v>
      </c>
      <c r="O730" s="12" t="s">
        <v>358</v>
      </c>
      <c r="P730" s="15" t="s">
        <v>368</v>
      </c>
      <c r="Q730" s="92"/>
      <c r="R730" s="93">
        <v>1</v>
      </c>
      <c r="S730" s="93"/>
      <c r="T730" s="93">
        <v>1</v>
      </c>
      <c r="U730" s="93"/>
      <c r="V730" s="93"/>
      <c r="W730" s="93"/>
      <c r="X730" s="93"/>
      <c r="Y730" s="75"/>
      <c r="Z730" s="69" t="s">
        <v>520</v>
      </c>
      <c r="AA730" s="59" t="s">
        <v>373</v>
      </c>
      <c r="AB730" s="78" t="s">
        <v>308</v>
      </c>
      <c r="AC730" s="12" t="s">
        <v>358</v>
      </c>
      <c r="AD730" s="15" t="s">
        <v>368</v>
      </c>
      <c r="AE730" s="84">
        <v>1</v>
      </c>
      <c r="AF730" s="84"/>
      <c r="AG730" s="84"/>
      <c r="AH730" s="84"/>
      <c r="AI730" s="84"/>
      <c r="AJ730" s="84"/>
      <c r="AK730" s="84"/>
      <c r="AL730" s="84"/>
      <c r="AM730" s="85"/>
    </row>
    <row r="731" spans="1:39" ht="12" customHeight="1">
      <c r="A731" s="10">
        <v>718</v>
      </c>
      <c r="B731" s="98" t="s">
        <v>222</v>
      </c>
      <c r="C731" s="98" t="s">
        <v>69</v>
      </c>
      <c r="D731" s="11" t="s">
        <v>51</v>
      </c>
      <c r="E731" s="11" t="s">
        <v>303</v>
      </c>
      <c r="F731" s="12" t="s">
        <v>48</v>
      </c>
      <c r="G731" s="11" t="s">
        <v>511</v>
      </c>
      <c r="H731" s="12" t="s">
        <v>308</v>
      </c>
      <c r="I731" s="11" t="s">
        <v>507</v>
      </c>
      <c r="J731" s="12" t="str">
        <f>"≥17h"</f>
        <v>≥17h</v>
      </c>
      <c r="K731" s="12" t="s">
        <v>513</v>
      </c>
      <c r="L731" s="69" t="s">
        <v>518</v>
      </c>
      <c r="M731" s="59" t="s">
        <v>373</v>
      </c>
      <c r="N731" s="78" t="s">
        <v>308</v>
      </c>
      <c r="O731" s="12" t="s">
        <v>358</v>
      </c>
      <c r="P731" s="15" t="s">
        <v>368</v>
      </c>
      <c r="Q731" s="92"/>
      <c r="R731" s="93"/>
      <c r="S731" s="93"/>
      <c r="T731" s="93">
        <v>1</v>
      </c>
      <c r="U731" s="93"/>
      <c r="V731" s="93"/>
      <c r="W731" s="93"/>
      <c r="X731" s="93"/>
      <c r="Y731" s="75"/>
      <c r="Z731" s="69" t="s">
        <v>518</v>
      </c>
      <c r="AA731" s="59" t="s">
        <v>373</v>
      </c>
      <c r="AB731" s="78" t="s">
        <v>308</v>
      </c>
      <c r="AC731" s="12" t="s">
        <v>358</v>
      </c>
      <c r="AD731" s="15" t="s">
        <v>368</v>
      </c>
      <c r="AE731" s="84"/>
      <c r="AF731" s="84">
        <v>1</v>
      </c>
      <c r="AG731" s="84"/>
      <c r="AH731" s="84"/>
      <c r="AI731" s="84"/>
      <c r="AJ731" s="84"/>
      <c r="AK731" s="84"/>
      <c r="AL731" s="84"/>
      <c r="AM731" s="85"/>
    </row>
    <row r="732" spans="1:39" ht="12" customHeight="1">
      <c r="A732" s="10">
        <v>719</v>
      </c>
      <c r="B732" s="98" t="s">
        <v>82</v>
      </c>
      <c r="C732" s="98" t="s">
        <v>82</v>
      </c>
      <c r="D732" s="11" t="s">
        <v>52</v>
      </c>
      <c r="E732" s="11" t="s">
        <v>304</v>
      </c>
      <c r="F732" s="12" t="s">
        <v>50</v>
      </c>
      <c r="G732" s="12" t="s">
        <v>310</v>
      </c>
      <c r="H732" s="12" t="s">
        <v>306</v>
      </c>
      <c r="I732" s="103" t="s">
        <v>504</v>
      </c>
      <c r="J732" s="12" t="str">
        <f>"≥17h"</f>
        <v>≥17h</v>
      </c>
      <c r="K732" s="12" t="s">
        <v>47</v>
      </c>
      <c r="L732" s="69" t="s">
        <v>518</v>
      </c>
      <c r="M732" s="59" t="s">
        <v>373</v>
      </c>
      <c r="N732" s="78" t="s">
        <v>308</v>
      </c>
      <c r="O732" s="12" t="s">
        <v>358</v>
      </c>
      <c r="P732" s="15" t="s">
        <v>368</v>
      </c>
      <c r="Q732" s="92"/>
      <c r="R732" s="93"/>
      <c r="S732" s="93"/>
      <c r="T732" s="93"/>
      <c r="U732" s="93"/>
      <c r="V732" s="93"/>
      <c r="W732" s="93">
        <v>1</v>
      </c>
      <c r="X732" s="93"/>
      <c r="Y732" s="75"/>
      <c r="Z732" s="69" t="s">
        <v>518</v>
      </c>
      <c r="AA732" s="59" t="s">
        <v>373</v>
      </c>
      <c r="AB732" s="78" t="s">
        <v>308</v>
      </c>
      <c r="AC732" s="12" t="s">
        <v>358</v>
      </c>
      <c r="AD732" s="15" t="s">
        <v>368</v>
      </c>
      <c r="AE732" s="84">
        <v>1</v>
      </c>
      <c r="AF732" s="84"/>
      <c r="AG732" s="84"/>
      <c r="AH732" s="84"/>
      <c r="AI732" s="84"/>
      <c r="AJ732" s="84"/>
      <c r="AK732" s="84"/>
      <c r="AL732" s="84"/>
      <c r="AM732" s="85"/>
    </row>
    <row r="733" spans="1:39" ht="12" customHeight="1">
      <c r="A733" s="10">
        <v>720</v>
      </c>
      <c r="B733" s="98" t="s">
        <v>82</v>
      </c>
      <c r="C733" s="98" t="s">
        <v>82</v>
      </c>
      <c r="D733" s="11" t="s">
        <v>52</v>
      </c>
      <c r="E733" s="11" t="s">
        <v>303</v>
      </c>
      <c r="F733" s="12" t="s">
        <v>48</v>
      </c>
      <c r="G733" s="12" t="s">
        <v>310</v>
      </c>
      <c r="H733" s="12" t="s">
        <v>306</v>
      </c>
      <c r="I733" s="11" t="s">
        <v>504</v>
      </c>
      <c r="J733" s="11" t="str">
        <f>"12-16h"</f>
        <v>12-16h</v>
      </c>
      <c r="K733" s="12" t="s">
        <v>47</v>
      </c>
      <c r="L733" s="69" t="s">
        <v>518</v>
      </c>
      <c r="M733" s="59" t="s">
        <v>373</v>
      </c>
      <c r="N733" s="78" t="s">
        <v>308</v>
      </c>
      <c r="O733" s="12" t="s">
        <v>358</v>
      </c>
      <c r="P733" s="15" t="s">
        <v>368</v>
      </c>
      <c r="Q733" s="92"/>
      <c r="R733" s="93"/>
      <c r="S733" s="93">
        <v>1</v>
      </c>
      <c r="T733" s="93"/>
      <c r="U733" s="93"/>
      <c r="V733" s="93"/>
      <c r="W733" s="93"/>
      <c r="X733" s="93"/>
      <c r="Y733" s="75"/>
      <c r="Z733" s="69" t="s">
        <v>518</v>
      </c>
      <c r="AA733" s="59" t="s">
        <v>373</v>
      </c>
      <c r="AB733" s="78" t="s">
        <v>308</v>
      </c>
      <c r="AC733" s="12" t="s">
        <v>358</v>
      </c>
      <c r="AD733" s="15" t="s">
        <v>368</v>
      </c>
      <c r="AE733" s="84">
        <v>1</v>
      </c>
      <c r="AF733" s="84"/>
      <c r="AG733" s="84"/>
      <c r="AH733" s="84"/>
      <c r="AI733" s="84"/>
      <c r="AJ733" s="84"/>
      <c r="AK733" s="84"/>
      <c r="AL733" s="84"/>
      <c r="AM733" s="85"/>
    </row>
    <row r="734" spans="1:39" ht="12" customHeight="1">
      <c r="A734" s="10">
        <v>721</v>
      </c>
      <c r="B734" s="98" t="s">
        <v>222</v>
      </c>
      <c r="C734" s="98" t="s">
        <v>69</v>
      </c>
      <c r="D734" s="11" t="s">
        <v>51</v>
      </c>
      <c r="E734" s="11" t="s">
        <v>304</v>
      </c>
      <c r="F734" s="12" t="s">
        <v>50</v>
      </c>
      <c r="G734" s="11" t="s">
        <v>511</v>
      </c>
      <c r="H734" s="12" t="s">
        <v>307</v>
      </c>
      <c r="I734" s="11" t="s">
        <v>507</v>
      </c>
      <c r="J734" s="12" t="str">
        <f>"≥17h"</f>
        <v>≥17h</v>
      </c>
      <c r="K734" s="12" t="s">
        <v>513</v>
      </c>
      <c r="L734" s="69" t="s">
        <v>518</v>
      </c>
      <c r="M734" s="59" t="s">
        <v>373</v>
      </c>
      <c r="N734" s="78" t="s">
        <v>367</v>
      </c>
      <c r="O734" s="12" t="s">
        <v>358</v>
      </c>
      <c r="P734" s="15" t="s">
        <v>368</v>
      </c>
      <c r="Q734" s="92"/>
      <c r="R734" s="93"/>
      <c r="S734" s="93">
        <v>1</v>
      </c>
      <c r="T734" s="93">
        <v>1</v>
      </c>
      <c r="U734" s="93"/>
      <c r="V734" s="93"/>
      <c r="W734" s="93"/>
      <c r="X734" s="93">
        <v>1</v>
      </c>
      <c r="Y734" s="75"/>
      <c r="Z734" s="69" t="s">
        <v>518</v>
      </c>
      <c r="AA734" s="59" t="s">
        <v>373</v>
      </c>
      <c r="AB734" s="78" t="s">
        <v>367</v>
      </c>
      <c r="AC734" s="12" t="s">
        <v>358</v>
      </c>
      <c r="AD734" s="15" t="s">
        <v>368</v>
      </c>
      <c r="AE734" s="84">
        <v>1</v>
      </c>
      <c r="AF734" s="84"/>
      <c r="AG734" s="84"/>
      <c r="AH734" s="84"/>
      <c r="AI734" s="84"/>
      <c r="AJ734" s="84"/>
      <c r="AK734" s="84"/>
      <c r="AL734" s="84"/>
      <c r="AM734" s="85"/>
    </row>
    <row r="735" spans="1:39" ht="12" customHeight="1">
      <c r="A735" s="10">
        <v>722</v>
      </c>
      <c r="B735" s="98" t="s">
        <v>82</v>
      </c>
      <c r="C735" s="98" t="s">
        <v>82</v>
      </c>
      <c r="D735" s="11" t="s">
        <v>52</v>
      </c>
      <c r="E735" s="11" t="s">
        <v>303</v>
      </c>
      <c r="F735" s="12" t="s">
        <v>49</v>
      </c>
      <c r="G735" s="12" t="s">
        <v>310</v>
      </c>
      <c r="H735" s="12" t="s">
        <v>306</v>
      </c>
      <c r="I735" s="103" t="s">
        <v>505</v>
      </c>
      <c r="J735" s="12" t="str">
        <f>"≥17h"</f>
        <v>≥17h</v>
      </c>
      <c r="K735" s="12" t="s">
        <v>512</v>
      </c>
      <c r="L735" s="69" t="s">
        <v>518</v>
      </c>
      <c r="M735" s="59" t="s">
        <v>373</v>
      </c>
      <c r="N735" s="78" t="s">
        <v>308</v>
      </c>
      <c r="O735" s="12" t="s">
        <v>358</v>
      </c>
      <c r="P735" s="15" t="s">
        <v>368</v>
      </c>
      <c r="Q735" s="92"/>
      <c r="R735" s="93"/>
      <c r="S735" s="93"/>
      <c r="T735" s="93"/>
      <c r="U735" s="93"/>
      <c r="V735" s="93"/>
      <c r="W735" s="93">
        <v>1</v>
      </c>
      <c r="X735" s="93"/>
      <c r="Y735" s="75"/>
      <c r="Z735" s="69" t="s">
        <v>518</v>
      </c>
      <c r="AA735" s="59" t="s">
        <v>373</v>
      </c>
      <c r="AB735" s="78" t="s">
        <v>308</v>
      </c>
      <c r="AC735" s="12" t="s">
        <v>358</v>
      </c>
      <c r="AD735" s="15" t="s">
        <v>368</v>
      </c>
      <c r="AE735" s="84">
        <v>1</v>
      </c>
      <c r="AF735" s="84"/>
      <c r="AG735" s="84"/>
      <c r="AH735" s="84"/>
      <c r="AI735" s="84"/>
      <c r="AJ735" s="84"/>
      <c r="AK735" s="84"/>
      <c r="AL735" s="84"/>
      <c r="AM735" s="85"/>
    </row>
    <row r="736" spans="1:39" ht="12" customHeight="1">
      <c r="A736" s="10">
        <v>723</v>
      </c>
      <c r="B736" s="98" t="s">
        <v>152</v>
      </c>
      <c r="C736" s="98" t="s">
        <v>79</v>
      </c>
      <c r="D736" s="11" t="s">
        <v>51</v>
      </c>
      <c r="E736" s="11" t="s">
        <v>303</v>
      </c>
      <c r="F736" s="12" t="s">
        <v>49</v>
      </c>
      <c r="G736" s="11" t="s">
        <v>511</v>
      </c>
      <c r="H736" s="12" t="s">
        <v>306</v>
      </c>
      <c r="I736" s="11" t="s">
        <v>504</v>
      </c>
      <c r="J736" s="12" t="str">
        <f>"≥17h"</f>
        <v>≥17h</v>
      </c>
      <c r="K736" s="12" t="s">
        <v>513</v>
      </c>
      <c r="L736" s="69" t="s">
        <v>520</v>
      </c>
      <c r="M736" s="59" t="s">
        <v>372</v>
      </c>
      <c r="N736" s="78" t="s">
        <v>308</v>
      </c>
      <c r="O736" s="12" t="s">
        <v>358</v>
      </c>
      <c r="P736" s="15" t="s">
        <v>368</v>
      </c>
      <c r="Q736" s="92"/>
      <c r="R736" s="93">
        <v>1</v>
      </c>
      <c r="S736" s="93"/>
      <c r="T736" s="93"/>
      <c r="U736" s="93"/>
      <c r="V736" s="93"/>
      <c r="W736" s="93"/>
      <c r="X736" s="93">
        <v>1</v>
      </c>
      <c r="Y736" s="75"/>
      <c r="Z736" s="69" t="s">
        <v>520</v>
      </c>
      <c r="AA736" s="59" t="s">
        <v>372</v>
      </c>
      <c r="AB736" s="78" t="s">
        <v>308</v>
      </c>
      <c r="AC736" s="12" t="s">
        <v>358</v>
      </c>
      <c r="AD736" s="15" t="s">
        <v>368</v>
      </c>
      <c r="AE736" s="84"/>
      <c r="AF736" s="84">
        <v>1</v>
      </c>
      <c r="AG736" s="84"/>
      <c r="AH736" s="84"/>
      <c r="AI736" s="84"/>
      <c r="AJ736" s="84"/>
      <c r="AK736" s="84"/>
      <c r="AL736" s="84"/>
      <c r="AM736" s="85"/>
    </row>
    <row r="737" spans="1:39" ht="12" customHeight="1">
      <c r="A737" s="10">
        <v>724</v>
      </c>
      <c r="B737" s="98" t="s">
        <v>222</v>
      </c>
      <c r="C737" s="98" t="s">
        <v>69</v>
      </c>
      <c r="D737" s="11" t="s">
        <v>51</v>
      </c>
      <c r="E737" s="11" t="s">
        <v>304</v>
      </c>
      <c r="F737" s="12" t="s">
        <v>48</v>
      </c>
      <c r="G737" s="12" t="s">
        <v>510</v>
      </c>
      <c r="H737" s="12" t="s">
        <v>308</v>
      </c>
      <c r="I737" s="103" t="s">
        <v>504</v>
      </c>
      <c r="J737" s="12" t="str">
        <f>"≥17h"</f>
        <v>≥17h</v>
      </c>
      <c r="K737" s="12" t="s">
        <v>47</v>
      </c>
      <c r="L737" s="69" t="s">
        <v>518</v>
      </c>
      <c r="M737" s="59" t="s">
        <v>373</v>
      </c>
      <c r="N737" s="78" t="s">
        <v>308</v>
      </c>
      <c r="O737" s="12" t="s">
        <v>358</v>
      </c>
      <c r="P737" s="15" t="s">
        <v>370</v>
      </c>
      <c r="Q737" s="92"/>
      <c r="R737" s="93">
        <v>1</v>
      </c>
      <c r="S737" s="93"/>
      <c r="T737" s="93"/>
      <c r="U737" s="93"/>
      <c r="V737" s="93"/>
      <c r="W737" s="93"/>
      <c r="X737" s="93"/>
      <c r="Y737" s="75"/>
      <c r="Z737" s="69" t="s">
        <v>518</v>
      </c>
      <c r="AA737" s="59" t="s">
        <v>373</v>
      </c>
      <c r="AB737" s="78" t="s">
        <v>308</v>
      </c>
      <c r="AC737" s="12" t="s">
        <v>358</v>
      </c>
      <c r="AD737" s="15" t="s">
        <v>370</v>
      </c>
      <c r="AE737" s="84"/>
      <c r="AF737" s="84">
        <v>1</v>
      </c>
      <c r="AG737" s="84"/>
      <c r="AH737" s="84"/>
      <c r="AI737" s="84"/>
      <c r="AJ737" s="84"/>
      <c r="AK737" s="84"/>
      <c r="AL737" s="84"/>
      <c r="AM737" s="85"/>
    </row>
    <row r="738" spans="1:39" ht="12" customHeight="1">
      <c r="A738" s="10">
        <v>725</v>
      </c>
      <c r="B738" s="98" t="s">
        <v>152</v>
      </c>
      <c r="C738" s="98" t="s">
        <v>79</v>
      </c>
      <c r="D738" s="11" t="s">
        <v>52</v>
      </c>
      <c r="E738" s="11" t="s">
        <v>304</v>
      </c>
      <c r="F738" s="12" t="s">
        <v>49</v>
      </c>
      <c r="G738" s="11" t="s">
        <v>511</v>
      </c>
      <c r="H738" s="12" t="s">
        <v>306</v>
      </c>
      <c r="I738" s="103" t="s">
        <v>504</v>
      </c>
      <c r="J738" s="12" t="str">
        <f>"≥17h"</f>
        <v>≥17h</v>
      </c>
      <c r="K738" s="12" t="s">
        <v>512</v>
      </c>
      <c r="L738" s="69" t="s">
        <v>520</v>
      </c>
      <c r="M738" s="59" t="s">
        <v>372</v>
      </c>
      <c r="N738" s="78" t="s">
        <v>308</v>
      </c>
      <c r="O738" s="12" t="s">
        <v>358</v>
      </c>
      <c r="P738" s="15" t="s">
        <v>368</v>
      </c>
      <c r="Q738" s="92"/>
      <c r="R738" s="93"/>
      <c r="S738" s="93">
        <v>1</v>
      </c>
      <c r="T738" s="93">
        <v>1</v>
      </c>
      <c r="U738" s="93"/>
      <c r="V738" s="93"/>
      <c r="W738" s="93">
        <v>1</v>
      </c>
      <c r="X738" s="93"/>
      <c r="Y738" s="75"/>
      <c r="Z738" s="69" t="s">
        <v>520</v>
      </c>
      <c r="AA738" s="59" t="s">
        <v>372</v>
      </c>
      <c r="AB738" s="78" t="s">
        <v>308</v>
      </c>
      <c r="AC738" s="12" t="s">
        <v>358</v>
      </c>
      <c r="AD738" s="15" t="s">
        <v>368</v>
      </c>
      <c r="AE738" s="84">
        <v>1</v>
      </c>
      <c r="AF738" s="84"/>
      <c r="AG738" s="84"/>
      <c r="AH738" s="84"/>
      <c r="AI738" s="84"/>
      <c r="AJ738" s="84"/>
      <c r="AK738" s="84"/>
      <c r="AL738" s="84"/>
      <c r="AM738" s="85"/>
    </row>
    <row r="739" spans="1:39" ht="12" customHeight="1">
      <c r="A739" s="10">
        <v>726</v>
      </c>
      <c r="B739" s="98" t="s">
        <v>82</v>
      </c>
      <c r="C739" s="98" t="s">
        <v>82</v>
      </c>
      <c r="D739" s="11" t="s">
        <v>52</v>
      </c>
      <c r="E739" s="11" t="s">
        <v>303</v>
      </c>
      <c r="F739" s="12" t="s">
        <v>48</v>
      </c>
      <c r="G739" s="12" t="s">
        <v>310</v>
      </c>
      <c r="H739" s="12" t="s">
        <v>306</v>
      </c>
      <c r="I739" s="11" t="s">
        <v>504</v>
      </c>
      <c r="J739" s="11" t="str">
        <f>"12-16h"</f>
        <v>12-16h</v>
      </c>
      <c r="K739" s="12" t="s">
        <v>513</v>
      </c>
      <c r="L739" s="69" t="s">
        <v>518</v>
      </c>
      <c r="M739" s="59" t="s">
        <v>371</v>
      </c>
      <c r="N739" s="78" t="s">
        <v>308</v>
      </c>
      <c r="O739" s="12" t="s">
        <v>358</v>
      </c>
      <c r="P739" s="15" t="s">
        <v>368</v>
      </c>
      <c r="Q739" s="92"/>
      <c r="R739" s="93"/>
      <c r="S739" s="93"/>
      <c r="T739" s="93"/>
      <c r="U739" s="93"/>
      <c r="V739" s="93"/>
      <c r="W739" s="93">
        <v>1</v>
      </c>
      <c r="X739" s="93"/>
      <c r="Y739" s="75"/>
      <c r="Z739" s="69" t="s">
        <v>518</v>
      </c>
      <c r="AA739" s="59" t="s">
        <v>371</v>
      </c>
      <c r="AB739" s="78" t="s">
        <v>308</v>
      </c>
      <c r="AC739" s="12" t="s">
        <v>358</v>
      </c>
      <c r="AD739" s="15" t="s">
        <v>368</v>
      </c>
      <c r="AE739" s="84">
        <v>1</v>
      </c>
      <c r="AF739" s="84"/>
      <c r="AG739" s="84"/>
      <c r="AH739" s="84"/>
      <c r="AI739" s="84"/>
      <c r="AJ739" s="84"/>
      <c r="AK739" s="84"/>
      <c r="AL739" s="84"/>
      <c r="AM739" s="85"/>
    </row>
    <row r="740" spans="1:39" ht="12" customHeight="1">
      <c r="A740" s="10">
        <v>727</v>
      </c>
      <c r="B740" s="98" t="s">
        <v>104</v>
      </c>
      <c r="C740" s="98" t="s">
        <v>83</v>
      </c>
      <c r="D740" s="11" t="s">
        <v>52</v>
      </c>
      <c r="E740" s="11" t="s">
        <v>304</v>
      </c>
      <c r="F740" s="12" t="s">
        <v>49</v>
      </c>
      <c r="G740" s="12" t="s">
        <v>310</v>
      </c>
      <c r="H740" s="12" t="s">
        <v>306</v>
      </c>
      <c r="I740" s="11" t="s">
        <v>507</v>
      </c>
      <c r="J740" s="12" t="str">
        <f>"≥17h"</f>
        <v>≥17h</v>
      </c>
      <c r="K740" s="12" t="s">
        <v>512</v>
      </c>
      <c r="L740" s="69" t="s">
        <v>518</v>
      </c>
      <c r="M740" s="59" t="s">
        <v>371</v>
      </c>
      <c r="N740" s="78" t="s">
        <v>308</v>
      </c>
      <c r="O740" s="12" t="s">
        <v>358</v>
      </c>
      <c r="P740" s="15" t="s">
        <v>368</v>
      </c>
      <c r="Q740" s="92"/>
      <c r="R740" s="93"/>
      <c r="S740" s="93"/>
      <c r="T740" s="93">
        <v>1</v>
      </c>
      <c r="U740" s="93"/>
      <c r="V740" s="93"/>
      <c r="W740" s="93"/>
      <c r="X740" s="93"/>
      <c r="Y740" s="75"/>
      <c r="Z740" s="69" t="s">
        <v>518</v>
      </c>
      <c r="AA740" s="59" t="s">
        <v>371</v>
      </c>
      <c r="AB740" s="78" t="s">
        <v>308</v>
      </c>
      <c r="AC740" s="12" t="s">
        <v>358</v>
      </c>
      <c r="AD740" s="15" t="s">
        <v>368</v>
      </c>
      <c r="AE740" s="84"/>
      <c r="AF740" s="84">
        <v>1</v>
      </c>
      <c r="AG740" s="84"/>
      <c r="AH740" s="84"/>
      <c r="AI740" s="84"/>
      <c r="AJ740" s="84"/>
      <c r="AK740" s="84"/>
      <c r="AL740" s="84"/>
      <c r="AM740" s="85"/>
    </row>
    <row r="741" spans="1:39" ht="12" customHeight="1">
      <c r="A741" s="10">
        <v>728</v>
      </c>
      <c r="B741" s="98" t="s">
        <v>153</v>
      </c>
      <c r="C741" s="98" t="s">
        <v>79</v>
      </c>
      <c r="D741" s="11" t="s">
        <v>51</v>
      </c>
      <c r="E741" s="11" t="s">
        <v>304</v>
      </c>
      <c r="F741" s="12" t="s">
        <v>50</v>
      </c>
      <c r="G741" s="11" t="s">
        <v>511</v>
      </c>
      <c r="H741" s="12" t="s">
        <v>307</v>
      </c>
      <c r="I741" s="11" t="s">
        <v>504</v>
      </c>
      <c r="J741" s="11" t="str">
        <f>"12-16h"</f>
        <v>12-16h</v>
      </c>
      <c r="K741" s="12" t="s">
        <v>47</v>
      </c>
      <c r="L741" s="69" t="s">
        <v>520</v>
      </c>
      <c r="M741" s="59" t="s">
        <v>373</v>
      </c>
      <c r="N741" s="78" t="s">
        <v>367</v>
      </c>
      <c r="O741" s="12" t="s">
        <v>358</v>
      </c>
      <c r="P741" s="15" t="s">
        <v>368</v>
      </c>
      <c r="Q741" s="92"/>
      <c r="R741" s="93">
        <v>1</v>
      </c>
      <c r="S741" s="93"/>
      <c r="T741" s="93">
        <v>1</v>
      </c>
      <c r="U741" s="93"/>
      <c r="V741" s="93"/>
      <c r="W741" s="93">
        <v>1</v>
      </c>
      <c r="X741" s="93"/>
      <c r="Y741" s="75"/>
      <c r="Z741" s="69" t="s">
        <v>520</v>
      </c>
      <c r="AA741" s="59" t="s">
        <v>373</v>
      </c>
      <c r="AB741" s="78" t="s">
        <v>367</v>
      </c>
      <c r="AC741" s="12" t="s">
        <v>358</v>
      </c>
      <c r="AD741" s="15" t="s">
        <v>368</v>
      </c>
      <c r="AE741" s="84">
        <v>1</v>
      </c>
      <c r="AF741" s="84"/>
      <c r="AG741" s="84"/>
      <c r="AH741" s="84"/>
      <c r="AI741" s="84"/>
      <c r="AJ741" s="84"/>
      <c r="AK741" s="84"/>
      <c r="AL741" s="84"/>
      <c r="AM741" s="85"/>
    </row>
    <row r="742" spans="1:39" ht="12" customHeight="1">
      <c r="A742" s="10">
        <v>729</v>
      </c>
      <c r="B742" s="98" t="s">
        <v>153</v>
      </c>
      <c r="C742" s="98" t="s">
        <v>79</v>
      </c>
      <c r="D742" s="11" t="s">
        <v>25</v>
      </c>
      <c r="E742" s="11" t="s">
        <v>304</v>
      </c>
      <c r="F742" s="12" t="s">
        <v>48</v>
      </c>
      <c r="G742" s="11" t="s">
        <v>511</v>
      </c>
      <c r="H742" s="12" t="s">
        <v>306</v>
      </c>
      <c r="I742" s="103" t="s">
        <v>504</v>
      </c>
      <c r="J742" s="12" t="str">
        <f>"≥17h"</f>
        <v>≥17h</v>
      </c>
      <c r="K742" s="12" t="s">
        <v>512</v>
      </c>
      <c r="L742" s="69" t="s">
        <v>520</v>
      </c>
      <c r="M742" s="59" t="s">
        <v>373</v>
      </c>
      <c r="N742" s="78" t="s">
        <v>308</v>
      </c>
      <c r="O742" s="12" t="s">
        <v>358</v>
      </c>
      <c r="P742" s="15" t="s">
        <v>368</v>
      </c>
      <c r="Q742" s="92"/>
      <c r="R742" s="93"/>
      <c r="S742" s="93"/>
      <c r="T742" s="93">
        <v>1</v>
      </c>
      <c r="U742" s="93"/>
      <c r="V742" s="93"/>
      <c r="W742" s="93"/>
      <c r="X742" s="93"/>
      <c r="Y742" s="75"/>
      <c r="Z742" s="69" t="s">
        <v>520</v>
      </c>
      <c r="AA742" s="59" t="s">
        <v>373</v>
      </c>
      <c r="AB742" s="78" t="s">
        <v>308</v>
      </c>
      <c r="AC742" s="12" t="s">
        <v>358</v>
      </c>
      <c r="AD742" s="15" t="s">
        <v>368</v>
      </c>
      <c r="AE742" s="84"/>
      <c r="AF742" s="84">
        <v>1</v>
      </c>
      <c r="AG742" s="84"/>
      <c r="AH742" s="84"/>
      <c r="AI742" s="84"/>
      <c r="AJ742" s="84"/>
      <c r="AK742" s="84"/>
      <c r="AL742" s="84"/>
      <c r="AM742" s="85"/>
    </row>
    <row r="743" spans="1:39" ht="12" customHeight="1">
      <c r="A743" s="10">
        <v>730</v>
      </c>
      <c r="B743" s="98" t="s">
        <v>82</v>
      </c>
      <c r="C743" s="98" t="s">
        <v>82</v>
      </c>
      <c r="D743" s="11" t="s">
        <v>52</v>
      </c>
      <c r="E743" s="11" t="s">
        <v>303</v>
      </c>
      <c r="F743" s="12" t="s">
        <v>49</v>
      </c>
      <c r="G743" s="12" t="s">
        <v>310</v>
      </c>
      <c r="H743" s="12" t="s">
        <v>306</v>
      </c>
      <c r="I743" s="103" t="s">
        <v>504</v>
      </c>
      <c r="J743" s="12" t="str">
        <f>"≥17h"</f>
        <v>≥17h</v>
      </c>
      <c r="K743" s="12" t="s">
        <v>512</v>
      </c>
      <c r="L743" s="69" t="s">
        <v>518</v>
      </c>
      <c r="M743" s="59" t="s">
        <v>372</v>
      </c>
      <c r="N743" s="78" t="s">
        <v>308</v>
      </c>
      <c r="O743" s="12" t="s">
        <v>358</v>
      </c>
      <c r="P743" s="15" t="s">
        <v>368</v>
      </c>
      <c r="Q743" s="92"/>
      <c r="R743" s="93"/>
      <c r="S743" s="93">
        <v>1</v>
      </c>
      <c r="T743" s="93"/>
      <c r="U743" s="93"/>
      <c r="V743" s="93"/>
      <c r="W743" s="93"/>
      <c r="X743" s="93"/>
      <c r="Y743" s="75"/>
      <c r="Z743" s="69" t="s">
        <v>518</v>
      </c>
      <c r="AA743" s="59" t="s">
        <v>372</v>
      </c>
      <c r="AB743" s="78" t="s">
        <v>308</v>
      </c>
      <c r="AC743" s="12" t="s">
        <v>358</v>
      </c>
      <c r="AD743" s="15" t="s">
        <v>368</v>
      </c>
      <c r="AE743" s="84">
        <v>1</v>
      </c>
      <c r="AF743" s="84"/>
      <c r="AG743" s="84"/>
      <c r="AH743" s="84"/>
      <c r="AI743" s="84"/>
      <c r="AJ743" s="84"/>
      <c r="AK743" s="84"/>
      <c r="AL743" s="84"/>
      <c r="AM743" s="85"/>
    </row>
    <row r="744" spans="1:39" ht="12" customHeight="1">
      <c r="A744" s="10">
        <v>731</v>
      </c>
      <c r="B744" s="98" t="s">
        <v>84</v>
      </c>
      <c r="C744" s="98" t="s">
        <v>69</v>
      </c>
      <c r="D744" s="11" t="s">
        <v>51</v>
      </c>
      <c r="E744" s="11" t="s">
        <v>303</v>
      </c>
      <c r="F744" s="12" t="s">
        <v>50</v>
      </c>
      <c r="G744" s="12" t="s">
        <v>510</v>
      </c>
      <c r="H744" s="12" t="s">
        <v>307</v>
      </c>
      <c r="I744" s="103" t="s">
        <v>504</v>
      </c>
      <c r="J744" s="11" t="str">
        <f>"≤12h"</f>
        <v>≤12h</v>
      </c>
      <c r="K744" s="12" t="s">
        <v>47</v>
      </c>
      <c r="L744" s="69" t="s">
        <v>518</v>
      </c>
      <c r="M744" s="59" t="s">
        <v>371</v>
      </c>
      <c r="N744" s="78" t="s">
        <v>308</v>
      </c>
      <c r="O744" s="12" t="s">
        <v>358</v>
      </c>
      <c r="P744" s="15" t="s">
        <v>370</v>
      </c>
      <c r="Q744" s="92"/>
      <c r="R744" s="93">
        <v>1</v>
      </c>
      <c r="S744" s="93"/>
      <c r="T744" s="93"/>
      <c r="U744" s="93"/>
      <c r="V744" s="93"/>
      <c r="W744" s="93"/>
      <c r="X744" s="93"/>
      <c r="Y744" s="75"/>
      <c r="Z744" s="69" t="s">
        <v>518</v>
      </c>
      <c r="AA744" s="59" t="s">
        <v>371</v>
      </c>
      <c r="AB744" s="78" t="s">
        <v>308</v>
      </c>
      <c r="AC744" s="12" t="s">
        <v>358</v>
      </c>
      <c r="AD744" s="15" t="s">
        <v>370</v>
      </c>
      <c r="AE744" s="84"/>
      <c r="AF744" s="84"/>
      <c r="AG744" s="84">
        <v>1</v>
      </c>
      <c r="AH744" s="84"/>
      <c r="AI744" s="84"/>
      <c r="AJ744" s="84"/>
      <c r="AK744" s="84"/>
      <c r="AL744" s="84"/>
      <c r="AM744" s="85"/>
    </row>
    <row r="745" spans="1:39" ht="12" customHeight="1">
      <c r="A745" s="10">
        <v>732</v>
      </c>
      <c r="B745" s="98" t="s">
        <v>82</v>
      </c>
      <c r="C745" s="98" t="s">
        <v>82</v>
      </c>
      <c r="D745" s="11" t="s">
        <v>52</v>
      </c>
      <c r="E745" s="11" t="s">
        <v>304</v>
      </c>
      <c r="F745" s="12" t="s">
        <v>49</v>
      </c>
      <c r="G745" s="12" t="s">
        <v>310</v>
      </c>
      <c r="H745" s="12" t="s">
        <v>306</v>
      </c>
      <c r="I745" s="11" t="s">
        <v>507</v>
      </c>
      <c r="J745" s="11" t="str">
        <f>"12-16h"</f>
        <v>12-16h</v>
      </c>
      <c r="K745" s="12" t="s">
        <v>512</v>
      </c>
      <c r="L745" s="69" t="s">
        <v>518</v>
      </c>
      <c r="M745" s="59" t="s">
        <v>373</v>
      </c>
      <c r="N745" s="78" t="s">
        <v>308</v>
      </c>
      <c r="O745" s="12" t="s">
        <v>358</v>
      </c>
      <c r="P745" s="15" t="s">
        <v>368</v>
      </c>
      <c r="Q745" s="92"/>
      <c r="R745" s="93"/>
      <c r="S745" s="93">
        <v>1</v>
      </c>
      <c r="T745" s="93"/>
      <c r="U745" s="93"/>
      <c r="V745" s="93"/>
      <c r="W745" s="93"/>
      <c r="X745" s="93"/>
      <c r="Y745" s="75"/>
      <c r="Z745" s="69" t="s">
        <v>518</v>
      </c>
      <c r="AA745" s="59" t="s">
        <v>373</v>
      </c>
      <c r="AB745" s="78" t="s">
        <v>308</v>
      </c>
      <c r="AC745" s="12" t="s">
        <v>358</v>
      </c>
      <c r="AD745" s="15" t="s">
        <v>368</v>
      </c>
      <c r="AE745" s="84">
        <v>1</v>
      </c>
      <c r="AF745" s="84"/>
      <c r="AG745" s="84"/>
      <c r="AH745" s="84"/>
      <c r="AI745" s="84"/>
      <c r="AJ745" s="84"/>
      <c r="AK745" s="84"/>
      <c r="AL745" s="84"/>
      <c r="AM745" s="85"/>
    </row>
    <row r="746" spans="1:39" ht="12" customHeight="1">
      <c r="A746" s="10">
        <v>733</v>
      </c>
      <c r="B746" s="98" t="s">
        <v>104</v>
      </c>
      <c r="C746" s="98" t="s">
        <v>83</v>
      </c>
      <c r="D746" s="11" t="s">
        <v>51</v>
      </c>
      <c r="E746" s="11" t="s">
        <v>304</v>
      </c>
      <c r="F746" s="12" t="s">
        <v>49</v>
      </c>
      <c r="G746" s="12" t="s">
        <v>310</v>
      </c>
      <c r="H746" s="12" t="s">
        <v>306</v>
      </c>
      <c r="I746" s="103" t="s">
        <v>504</v>
      </c>
      <c r="J746" s="12" t="str">
        <f>"≥17h"</f>
        <v>≥17h</v>
      </c>
      <c r="K746" s="12" t="s">
        <v>512</v>
      </c>
      <c r="L746" s="69" t="s">
        <v>518</v>
      </c>
      <c r="M746" s="59" t="s">
        <v>371</v>
      </c>
      <c r="N746" s="78" t="s">
        <v>308</v>
      </c>
      <c r="O746" s="12" t="s">
        <v>358</v>
      </c>
      <c r="P746" s="15" t="s">
        <v>370</v>
      </c>
      <c r="Q746" s="92"/>
      <c r="R746" s="93">
        <v>1</v>
      </c>
      <c r="S746" s="93"/>
      <c r="T746" s="93"/>
      <c r="U746" s="93"/>
      <c r="V746" s="93"/>
      <c r="W746" s="93"/>
      <c r="X746" s="93"/>
      <c r="Y746" s="75"/>
      <c r="Z746" s="69" t="s">
        <v>518</v>
      </c>
      <c r="AA746" s="59" t="s">
        <v>371</v>
      </c>
      <c r="AB746" s="78" t="s">
        <v>308</v>
      </c>
      <c r="AC746" s="12" t="s">
        <v>358</v>
      </c>
      <c r="AD746" s="15" t="s">
        <v>370</v>
      </c>
      <c r="AE746" s="84">
        <v>1</v>
      </c>
      <c r="AF746" s="84"/>
      <c r="AG746" s="84"/>
      <c r="AH746" s="84"/>
      <c r="AI746" s="84"/>
      <c r="AJ746" s="84"/>
      <c r="AK746" s="84"/>
      <c r="AL746" s="84"/>
      <c r="AM746" s="85">
        <v>1</v>
      </c>
    </row>
    <row r="747" spans="1:39" ht="12" customHeight="1">
      <c r="A747" s="10">
        <v>734</v>
      </c>
      <c r="B747" s="98" t="s">
        <v>82</v>
      </c>
      <c r="C747" s="98" t="s">
        <v>82</v>
      </c>
      <c r="D747" s="11" t="s">
        <v>52</v>
      </c>
      <c r="E747" s="11" t="s">
        <v>304</v>
      </c>
      <c r="F747" s="12" t="s">
        <v>48</v>
      </c>
      <c r="G747" s="12" t="s">
        <v>310</v>
      </c>
      <c r="H747" s="12" t="s">
        <v>306</v>
      </c>
      <c r="I747" s="103" t="s">
        <v>504</v>
      </c>
      <c r="J747" s="11" t="str">
        <f>"12-16h"</f>
        <v>12-16h</v>
      </c>
      <c r="K747" s="12" t="s">
        <v>512</v>
      </c>
      <c r="L747" s="69" t="s">
        <v>518</v>
      </c>
      <c r="M747" s="59" t="s">
        <v>371</v>
      </c>
      <c r="N747" s="78" t="s">
        <v>308</v>
      </c>
      <c r="O747" s="12" t="s">
        <v>358</v>
      </c>
      <c r="P747" s="15" t="s">
        <v>368</v>
      </c>
      <c r="Q747" s="92"/>
      <c r="R747" s="93"/>
      <c r="S747" s="93"/>
      <c r="T747" s="93"/>
      <c r="U747" s="93"/>
      <c r="V747" s="93"/>
      <c r="W747" s="93">
        <v>1</v>
      </c>
      <c r="X747" s="93"/>
      <c r="Y747" s="75"/>
      <c r="Z747" s="69" t="s">
        <v>518</v>
      </c>
      <c r="AA747" s="59" t="s">
        <v>371</v>
      </c>
      <c r="AB747" s="78" t="s">
        <v>308</v>
      </c>
      <c r="AC747" s="12" t="s">
        <v>358</v>
      </c>
      <c r="AD747" s="15" t="s">
        <v>368</v>
      </c>
      <c r="AE747" s="84">
        <v>1</v>
      </c>
      <c r="AF747" s="84"/>
      <c r="AG747" s="84"/>
      <c r="AH747" s="84"/>
      <c r="AI747" s="84"/>
      <c r="AJ747" s="84"/>
      <c r="AK747" s="84"/>
      <c r="AL747" s="84"/>
      <c r="AM747" s="85"/>
    </row>
    <row r="748" spans="1:39" ht="12" customHeight="1">
      <c r="A748" s="10">
        <v>735</v>
      </c>
      <c r="B748" s="98" t="s">
        <v>105</v>
      </c>
      <c r="C748" s="98" t="s">
        <v>83</v>
      </c>
      <c r="D748" s="11" t="s">
        <v>51</v>
      </c>
      <c r="E748" s="11" t="s">
        <v>303</v>
      </c>
      <c r="F748" s="12" t="s">
        <v>49</v>
      </c>
      <c r="G748" s="12" t="s">
        <v>310</v>
      </c>
      <c r="H748" s="12" t="s">
        <v>307</v>
      </c>
      <c r="I748" s="11" t="s">
        <v>507</v>
      </c>
      <c r="J748" s="12" t="str">
        <f>"≥17h"</f>
        <v>≥17h</v>
      </c>
      <c r="K748" s="12" t="s">
        <v>512</v>
      </c>
      <c r="L748" s="69" t="s">
        <v>518</v>
      </c>
      <c r="M748" s="59" t="s">
        <v>371</v>
      </c>
      <c r="N748" s="78" t="s">
        <v>308</v>
      </c>
      <c r="O748" s="12" t="s">
        <v>358</v>
      </c>
      <c r="P748" s="15" t="s">
        <v>368</v>
      </c>
      <c r="Q748" s="92"/>
      <c r="R748" s="93"/>
      <c r="S748" s="93"/>
      <c r="T748" s="93">
        <v>1</v>
      </c>
      <c r="U748" s="93"/>
      <c r="V748" s="93"/>
      <c r="W748" s="93"/>
      <c r="X748" s="93"/>
      <c r="Y748" s="75"/>
      <c r="Z748" s="69" t="s">
        <v>518</v>
      </c>
      <c r="AA748" s="59" t="s">
        <v>371</v>
      </c>
      <c r="AB748" s="78" t="s">
        <v>308</v>
      </c>
      <c r="AC748" s="12" t="s">
        <v>358</v>
      </c>
      <c r="AD748" s="15" t="s">
        <v>368</v>
      </c>
      <c r="AE748" s="84">
        <v>1</v>
      </c>
      <c r="AF748" s="84"/>
      <c r="AG748" s="84"/>
      <c r="AH748" s="84"/>
      <c r="AI748" s="84"/>
      <c r="AJ748" s="84"/>
      <c r="AK748" s="84"/>
      <c r="AL748" s="84"/>
      <c r="AM748" s="85"/>
    </row>
    <row r="749" spans="1:39" ht="12" customHeight="1">
      <c r="A749" s="10">
        <v>736</v>
      </c>
      <c r="B749" s="98" t="s">
        <v>223</v>
      </c>
      <c r="C749" s="98" t="s">
        <v>69</v>
      </c>
      <c r="D749" s="11" t="s">
        <v>25</v>
      </c>
      <c r="E749" s="11" t="s">
        <v>304</v>
      </c>
      <c r="F749" s="12" t="s">
        <v>49</v>
      </c>
      <c r="G749" s="11" t="s">
        <v>511</v>
      </c>
      <c r="H749" s="12" t="s">
        <v>307</v>
      </c>
      <c r="I749" s="103" t="s">
        <v>504</v>
      </c>
      <c r="J749" s="11" t="str">
        <f>"12-16h"</f>
        <v>12-16h</v>
      </c>
      <c r="K749" s="12" t="s">
        <v>47</v>
      </c>
      <c r="L749" s="69" t="s">
        <v>518</v>
      </c>
      <c r="M749" s="59" t="s">
        <v>371</v>
      </c>
      <c r="N749" s="78" t="s">
        <v>308</v>
      </c>
      <c r="O749" s="12" t="s">
        <v>358</v>
      </c>
      <c r="P749" s="15" t="s">
        <v>368</v>
      </c>
      <c r="Q749" s="92"/>
      <c r="R749" s="93"/>
      <c r="S749" s="93"/>
      <c r="T749" s="93">
        <v>1</v>
      </c>
      <c r="U749" s="93"/>
      <c r="V749" s="93"/>
      <c r="W749" s="93"/>
      <c r="X749" s="93"/>
      <c r="Y749" s="75"/>
      <c r="Z749" s="69" t="s">
        <v>518</v>
      </c>
      <c r="AA749" s="59" t="s">
        <v>371</v>
      </c>
      <c r="AB749" s="78" t="s">
        <v>308</v>
      </c>
      <c r="AC749" s="12" t="s">
        <v>358</v>
      </c>
      <c r="AD749" s="15" t="s">
        <v>368</v>
      </c>
      <c r="AE749" s="84"/>
      <c r="AF749" s="84"/>
      <c r="AG749" s="84">
        <v>1</v>
      </c>
      <c r="AH749" s="84"/>
      <c r="AI749" s="84"/>
      <c r="AJ749" s="84"/>
      <c r="AK749" s="84"/>
      <c r="AL749" s="84"/>
      <c r="AM749" s="85">
        <v>1</v>
      </c>
    </row>
    <row r="750" spans="1:39" ht="12" customHeight="1">
      <c r="A750" s="10">
        <v>737</v>
      </c>
      <c r="B750" s="98" t="s">
        <v>157</v>
      </c>
      <c r="C750" s="98" t="s">
        <v>60</v>
      </c>
      <c r="D750" s="11" t="s">
        <v>51</v>
      </c>
      <c r="E750" s="11" t="s">
        <v>304</v>
      </c>
      <c r="F750" s="12" t="s">
        <v>50</v>
      </c>
      <c r="G750" s="12" t="s">
        <v>310</v>
      </c>
      <c r="H750" s="12" t="s">
        <v>306</v>
      </c>
      <c r="I750" s="103" t="s">
        <v>504</v>
      </c>
      <c r="J750" s="12" t="str">
        <f>"≥17h"</f>
        <v>≥17h</v>
      </c>
      <c r="K750" s="12" t="s">
        <v>47</v>
      </c>
      <c r="L750" s="69" t="s">
        <v>520</v>
      </c>
      <c r="M750" s="59" t="s">
        <v>372</v>
      </c>
      <c r="N750" s="78" t="s">
        <v>308</v>
      </c>
      <c r="O750" s="12" t="s">
        <v>358</v>
      </c>
      <c r="P750" s="15" t="s">
        <v>368</v>
      </c>
      <c r="Q750" s="92"/>
      <c r="R750" s="93">
        <v>1</v>
      </c>
      <c r="S750" s="93"/>
      <c r="T750" s="93"/>
      <c r="U750" s="93"/>
      <c r="V750" s="93"/>
      <c r="W750" s="93"/>
      <c r="X750" s="93"/>
      <c r="Y750" s="75"/>
      <c r="Z750" s="69" t="s">
        <v>520</v>
      </c>
      <c r="AA750" s="59" t="s">
        <v>372</v>
      </c>
      <c r="AB750" s="78" t="s">
        <v>308</v>
      </c>
      <c r="AC750" s="12" t="s">
        <v>358</v>
      </c>
      <c r="AD750" s="15" t="s">
        <v>368</v>
      </c>
      <c r="AE750" s="84">
        <v>1</v>
      </c>
      <c r="AF750" s="84">
        <v>1</v>
      </c>
      <c r="AG750" s="84"/>
      <c r="AH750" s="84"/>
      <c r="AI750" s="84"/>
      <c r="AJ750" s="84"/>
      <c r="AK750" s="84"/>
      <c r="AL750" s="84"/>
      <c r="AM750" s="85"/>
    </row>
    <row r="751" spans="1:39" ht="12" customHeight="1">
      <c r="A751" s="10">
        <v>738</v>
      </c>
      <c r="B751" s="98" t="s">
        <v>82</v>
      </c>
      <c r="C751" s="98" t="s">
        <v>82</v>
      </c>
      <c r="D751" s="11" t="s">
        <v>51</v>
      </c>
      <c r="E751" s="11" t="s">
        <v>304</v>
      </c>
      <c r="F751" s="12" t="s">
        <v>49</v>
      </c>
      <c r="G751" s="12" t="s">
        <v>310</v>
      </c>
      <c r="H751" s="12" t="s">
        <v>306</v>
      </c>
      <c r="I751" s="103" t="s">
        <v>504</v>
      </c>
      <c r="J751" s="11" t="str">
        <f>"12-16h"</f>
        <v>12-16h</v>
      </c>
      <c r="K751" s="12" t="s">
        <v>512</v>
      </c>
      <c r="L751" s="69" t="s">
        <v>518</v>
      </c>
      <c r="M751" s="59" t="s">
        <v>372</v>
      </c>
      <c r="N751" s="78" t="s">
        <v>308</v>
      </c>
      <c r="O751" s="12" t="s">
        <v>358</v>
      </c>
      <c r="P751" s="15" t="s">
        <v>368</v>
      </c>
      <c r="Q751" s="92"/>
      <c r="R751" s="93">
        <v>1</v>
      </c>
      <c r="S751" s="93"/>
      <c r="T751" s="93"/>
      <c r="U751" s="93"/>
      <c r="V751" s="93"/>
      <c r="W751" s="93"/>
      <c r="X751" s="93"/>
      <c r="Y751" s="75"/>
      <c r="Z751" s="69" t="s">
        <v>518</v>
      </c>
      <c r="AA751" s="59" t="s">
        <v>372</v>
      </c>
      <c r="AB751" s="78" t="s">
        <v>308</v>
      </c>
      <c r="AC751" s="12" t="s">
        <v>358</v>
      </c>
      <c r="AD751" s="15" t="s">
        <v>368</v>
      </c>
      <c r="AE751" s="84">
        <v>1</v>
      </c>
      <c r="AF751" s="84"/>
      <c r="AG751" s="84"/>
      <c r="AH751" s="84"/>
      <c r="AI751" s="84"/>
      <c r="AJ751" s="84"/>
      <c r="AK751" s="84"/>
      <c r="AL751" s="84"/>
      <c r="AM751" s="85"/>
    </row>
    <row r="752" spans="1:39" ht="12" customHeight="1">
      <c r="A752" s="10">
        <v>739</v>
      </c>
      <c r="B752" s="98" t="s">
        <v>157</v>
      </c>
      <c r="C752" s="98" t="s">
        <v>60</v>
      </c>
      <c r="D752" s="11" t="s">
        <v>52</v>
      </c>
      <c r="E752" s="11" t="s">
        <v>304</v>
      </c>
      <c r="F752" s="12" t="s">
        <v>49</v>
      </c>
      <c r="G752" s="12" t="s">
        <v>510</v>
      </c>
      <c r="H752" s="12" t="s">
        <v>306</v>
      </c>
      <c r="I752" s="11" t="s">
        <v>504</v>
      </c>
      <c r="J752" s="11" t="str">
        <f>"≤12h"</f>
        <v>≤12h</v>
      </c>
      <c r="K752" s="12" t="s">
        <v>47</v>
      </c>
      <c r="L752" s="69" t="s">
        <v>520</v>
      </c>
      <c r="M752" s="59" t="s">
        <v>373</v>
      </c>
      <c r="N752" s="78" t="s">
        <v>308</v>
      </c>
      <c r="O752" s="12" t="s">
        <v>358</v>
      </c>
      <c r="P752" s="15" t="s">
        <v>368</v>
      </c>
      <c r="Q752" s="92"/>
      <c r="R752" s="93"/>
      <c r="S752" s="93">
        <v>1</v>
      </c>
      <c r="T752" s="93">
        <v>1</v>
      </c>
      <c r="U752" s="93"/>
      <c r="V752" s="93"/>
      <c r="W752" s="93">
        <v>1</v>
      </c>
      <c r="X752" s="93"/>
      <c r="Y752" s="75"/>
      <c r="Z752" s="69" t="s">
        <v>520</v>
      </c>
      <c r="AA752" s="59" t="s">
        <v>373</v>
      </c>
      <c r="AB752" s="78" t="s">
        <v>308</v>
      </c>
      <c r="AC752" s="12" t="s">
        <v>358</v>
      </c>
      <c r="AD752" s="15" t="s">
        <v>368</v>
      </c>
      <c r="AE752" s="84"/>
      <c r="AF752" s="84">
        <v>1</v>
      </c>
      <c r="AG752" s="84"/>
      <c r="AH752" s="84"/>
      <c r="AI752" s="84"/>
      <c r="AJ752" s="84"/>
      <c r="AK752" s="84"/>
      <c r="AL752" s="84"/>
      <c r="AM752" s="85"/>
    </row>
    <row r="753" spans="1:39" ht="12" customHeight="1">
      <c r="A753" s="10">
        <v>740</v>
      </c>
      <c r="B753" s="98" t="s">
        <v>223</v>
      </c>
      <c r="C753" s="98" t="s">
        <v>69</v>
      </c>
      <c r="D753" s="11" t="s">
        <v>25</v>
      </c>
      <c r="E753" s="11" t="s">
        <v>303</v>
      </c>
      <c r="F753" s="12" t="s">
        <v>48</v>
      </c>
      <c r="G753" s="11" t="s">
        <v>511</v>
      </c>
      <c r="H753" s="12" t="s">
        <v>307</v>
      </c>
      <c r="I753" s="11" t="s">
        <v>504</v>
      </c>
      <c r="J753" s="12" t="str">
        <f>"≥17h"</f>
        <v>≥17h</v>
      </c>
      <c r="K753" s="12" t="s">
        <v>47</v>
      </c>
      <c r="L753" s="69" t="s">
        <v>518</v>
      </c>
      <c r="M753" s="59" t="s">
        <v>371</v>
      </c>
      <c r="N753" s="78" t="s">
        <v>308</v>
      </c>
      <c r="O753" s="12" t="s">
        <v>358</v>
      </c>
      <c r="P753" s="15" t="s">
        <v>368</v>
      </c>
      <c r="Q753" s="92"/>
      <c r="R753" s="93">
        <v>1</v>
      </c>
      <c r="S753" s="93">
        <v>1</v>
      </c>
      <c r="T753" s="93">
        <v>1</v>
      </c>
      <c r="U753" s="93"/>
      <c r="V753" s="93"/>
      <c r="W753" s="93">
        <v>1</v>
      </c>
      <c r="X753" s="93">
        <v>1</v>
      </c>
      <c r="Y753" s="75"/>
      <c r="Z753" s="69" t="s">
        <v>518</v>
      </c>
      <c r="AA753" s="59" t="s">
        <v>371</v>
      </c>
      <c r="AB753" s="78" t="s">
        <v>308</v>
      </c>
      <c r="AC753" s="12" t="s">
        <v>358</v>
      </c>
      <c r="AD753" s="15" t="s">
        <v>368</v>
      </c>
      <c r="AE753" s="84"/>
      <c r="AF753" s="84">
        <v>1</v>
      </c>
      <c r="AG753" s="84"/>
      <c r="AH753" s="84"/>
      <c r="AI753" s="84"/>
      <c r="AJ753" s="84"/>
      <c r="AK753" s="84"/>
      <c r="AL753" s="84">
        <v>1</v>
      </c>
      <c r="AM753" s="85"/>
    </row>
    <row r="754" spans="1:39" ht="12" customHeight="1">
      <c r="A754" s="10">
        <v>741</v>
      </c>
      <c r="B754" s="98" t="s">
        <v>82</v>
      </c>
      <c r="C754" s="98" t="s">
        <v>82</v>
      </c>
      <c r="D754" s="11" t="s">
        <v>51</v>
      </c>
      <c r="E754" s="11" t="s">
        <v>303</v>
      </c>
      <c r="F754" s="12" t="s">
        <v>50</v>
      </c>
      <c r="G754" s="12" t="s">
        <v>310</v>
      </c>
      <c r="H754" s="12" t="s">
        <v>306</v>
      </c>
      <c r="I754" s="103" t="s">
        <v>504</v>
      </c>
      <c r="J754" s="12" t="str">
        <f>"≥17h"</f>
        <v>≥17h</v>
      </c>
      <c r="K754" s="12" t="s">
        <v>512</v>
      </c>
      <c r="L754" s="69" t="s">
        <v>518</v>
      </c>
      <c r="M754" s="59" t="s">
        <v>371</v>
      </c>
      <c r="N754" s="78" t="s">
        <v>308</v>
      </c>
      <c r="O754" s="12" t="s">
        <v>358</v>
      </c>
      <c r="P754" s="15" t="s">
        <v>368</v>
      </c>
      <c r="Q754" s="92"/>
      <c r="R754" s="93"/>
      <c r="S754" s="93"/>
      <c r="T754" s="93"/>
      <c r="U754" s="93"/>
      <c r="V754" s="93"/>
      <c r="W754" s="93">
        <v>1</v>
      </c>
      <c r="X754" s="93"/>
      <c r="Y754" s="75"/>
      <c r="Z754" s="69" t="s">
        <v>518</v>
      </c>
      <c r="AA754" s="59" t="s">
        <v>371</v>
      </c>
      <c r="AB754" s="78" t="s">
        <v>308</v>
      </c>
      <c r="AC754" s="12" t="s">
        <v>358</v>
      </c>
      <c r="AD754" s="15" t="s">
        <v>368</v>
      </c>
      <c r="AE754" s="84">
        <v>1</v>
      </c>
      <c r="AF754" s="84"/>
      <c r="AG754" s="84"/>
      <c r="AH754" s="84"/>
      <c r="AI754" s="84"/>
      <c r="AJ754" s="84"/>
      <c r="AK754" s="84"/>
      <c r="AL754" s="84"/>
      <c r="AM754" s="85"/>
    </row>
    <row r="755" spans="1:39" ht="12" customHeight="1">
      <c r="A755" s="10">
        <v>742</v>
      </c>
      <c r="B755" s="98" t="s">
        <v>82</v>
      </c>
      <c r="C755" s="98" t="s">
        <v>82</v>
      </c>
      <c r="D755" s="11" t="s">
        <v>52</v>
      </c>
      <c r="E755" s="11" t="s">
        <v>304</v>
      </c>
      <c r="F755" s="12" t="s">
        <v>50</v>
      </c>
      <c r="G755" s="12" t="s">
        <v>510</v>
      </c>
      <c r="H755" s="12" t="s">
        <v>306</v>
      </c>
      <c r="I755" s="103" t="s">
        <v>504</v>
      </c>
      <c r="J755" s="12" t="str">
        <f>"≥17h"</f>
        <v>≥17h</v>
      </c>
      <c r="K755" s="12" t="s">
        <v>513</v>
      </c>
      <c r="L755" s="69" t="s">
        <v>518</v>
      </c>
      <c r="M755" s="59" t="s">
        <v>373</v>
      </c>
      <c r="N755" s="78" t="s">
        <v>308</v>
      </c>
      <c r="O755" s="12" t="s">
        <v>358</v>
      </c>
      <c r="P755" s="15" t="s">
        <v>368</v>
      </c>
      <c r="Q755" s="92"/>
      <c r="R755" s="93"/>
      <c r="S755" s="93">
        <v>1</v>
      </c>
      <c r="T755" s="93"/>
      <c r="U755" s="93"/>
      <c r="V755" s="93"/>
      <c r="W755" s="93"/>
      <c r="X755" s="93"/>
      <c r="Y755" s="75"/>
      <c r="Z755" s="69" t="s">
        <v>518</v>
      </c>
      <c r="AA755" s="59" t="s">
        <v>373</v>
      </c>
      <c r="AB755" s="78" t="s">
        <v>308</v>
      </c>
      <c r="AC755" s="12" t="s">
        <v>358</v>
      </c>
      <c r="AD755" s="15" t="s">
        <v>368</v>
      </c>
      <c r="AE755" s="84"/>
      <c r="AF755" s="84">
        <v>1</v>
      </c>
      <c r="AG755" s="84"/>
      <c r="AH755" s="84"/>
      <c r="AI755" s="84"/>
      <c r="AJ755" s="84"/>
      <c r="AK755" s="84"/>
      <c r="AL755" s="84"/>
      <c r="AM755" s="85"/>
    </row>
    <row r="756" spans="1:39" ht="12" customHeight="1">
      <c r="A756" s="10">
        <v>743</v>
      </c>
      <c r="B756" s="98" t="s">
        <v>223</v>
      </c>
      <c r="C756" s="98" t="s">
        <v>69</v>
      </c>
      <c r="D756" s="11" t="s">
        <v>25</v>
      </c>
      <c r="E756" s="11" t="s">
        <v>304</v>
      </c>
      <c r="F756" s="12" t="s">
        <v>48</v>
      </c>
      <c r="G756" s="11" t="s">
        <v>511</v>
      </c>
      <c r="H756" s="12" t="s">
        <v>306</v>
      </c>
      <c r="I756" s="11" t="s">
        <v>504</v>
      </c>
      <c r="J756" s="11" t="str">
        <f>"12-16h"</f>
        <v>12-16h</v>
      </c>
      <c r="K756" s="12" t="s">
        <v>47</v>
      </c>
      <c r="L756" s="69" t="s">
        <v>518</v>
      </c>
      <c r="M756" s="59" t="s">
        <v>371</v>
      </c>
      <c r="N756" s="78" t="s">
        <v>308</v>
      </c>
      <c r="O756" s="12" t="s">
        <v>358</v>
      </c>
      <c r="P756" s="15" t="s">
        <v>368</v>
      </c>
      <c r="Q756" s="92"/>
      <c r="R756" s="93"/>
      <c r="S756" s="93"/>
      <c r="T756" s="93">
        <v>1</v>
      </c>
      <c r="U756" s="93"/>
      <c r="V756" s="93"/>
      <c r="W756" s="93"/>
      <c r="X756" s="93">
        <v>1</v>
      </c>
      <c r="Y756" s="75"/>
      <c r="Z756" s="69" t="s">
        <v>518</v>
      </c>
      <c r="AA756" s="59" t="s">
        <v>371</v>
      </c>
      <c r="AB756" s="78" t="s">
        <v>308</v>
      </c>
      <c r="AC756" s="12" t="s">
        <v>358</v>
      </c>
      <c r="AD756" s="15" t="s">
        <v>368</v>
      </c>
      <c r="AE756" s="84"/>
      <c r="AF756" s="84"/>
      <c r="AG756" s="84">
        <v>1</v>
      </c>
      <c r="AH756" s="84"/>
      <c r="AI756" s="84"/>
      <c r="AJ756" s="84"/>
      <c r="AK756" s="84"/>
      <c r="AL756" s="84"/>
      <c r="AM756" s="85"/>
    </row>
    <row r="757" spans="1:39" ht="12" customHeight="1">
      <c r="A757" s="10">
        <v>744</v>
      </c>
      <c r="B757" s="98" t="s">
        <v>106</v>
      </c>
      <c r="C757" s="98" t="s">
        <v>71</v>
      </c>
      <c r="D757" s="11" t="s">
        <v>25</v>
      </c>
      <c r="E757" s="11" t="s">
        <v>303</v>
      </c>
      <c r="F757" s="12" t="s">
        <v>50</v>
      </c>
      <c r="G757" s="12" t="s">
        <v>510</v>
      </c>
      <c r="H757" s="12" t="s">
        <v>306</v>
      </c>
      <c r="I757" s="11" t="s">
        <v>507</v>
      </c>
      <c r="J757" s="12" t="str">
        <f>"≥17h"</f>
        <v>≥17h</v>
      </c>
      <c r="K757" s="12" t="s">
        <v>47</v>
      </c>
      <c r="L757" s="69" t="s">
        <v>520</v>
      </c>
      <c r="M757" s="59" t="s">
        <v>373</v>
      </c>
      <c r="N757" s="78" t="s">
        <v>308</v>
      </c>
      <c r="O757" s="12" t="s">
        <v>358</v>
      </c>
      <c r="P757" s="15" t="s">
        <v>368</v>
      </c>
      <c r="Q757" s="92"/>
      <c r="R757" s="93"/>
      <c r="S757" s="93"/>
      <c r="T757" s="93">
        <v>1</v>
      </c>
      <c r="U757" s="93"/>
      <c r="V757" s="93"/>
      <c r="W757" s="93"/>
      <c r="X757" s="93"/>
      <c r="Y757" s="75"/>
      <c r="Z757" s="69" t="s">
        <v>520</v>
      </c>
      <c r="AA757" s="59" t="s">
        <v>373</v>
      </c>
      <c r="AB757" s="78" t="s">
        <v>308</v>
      </c>
      <c r="AC757" s="12" t="s">
        <v>358</v>
      </c>
      <c r="AD757" s="15" t="s">
        <v>368</v>
      </c>
      <c r="AE757" s="84"/>
      <c r="AF757" s="84">
        <v>1</v>
      </c>
      <c r="AG757" s="84"/>
      <c r="AH757" s="84"/>
      <c r="AI757" s="84"/>
      <c r="AJ757" s="84"/>
      <c r="AK757" s="84"/>
      <c r="AL757" s="84"/>
      <c r="AM757" s="85"/>
    </row>
    <row r="758" spans="1:39" ht="12" customHeight="1">
      <c r="A758" s="10">
        <v>745</v>
      </c>
      <c r="B758" s="98" t="s">
        <v>223</v>
      </c>
      <c r="C758" s="98" t="s">
        <v>69</v>
      </c>
      <c r="D758" s="11" t="s">
        <v>25</v>
      </c>
      <c r="E758" s="11" t="s">
        <v>303</v>
      </c>
      <c r="F758" s="12" t="s">
        <v>50</v>
      </c>
      <c r="G758" s="11" t="s">
        <v>511</v>
      </c>
      <c r="H758" s="12" t="s">
        <v>307</v>
      </c>
      <c r="I758" s="11" t="s">
        <v>504</v>
      </c>
      <c r="J758" s="11" t="str">
        <f>"12-16h"</f>
        <v>12-16h</v>
      </c>
      <c r="K758" s="12" t="s">
        <v>47</v>
      </c>
      <c r="L758" s="69" t="s">
        <v>518</v>
      </c>
      <c r="M758" s="59" t="s">
        <v>338</v>
      </c>
      <c r="N758" s="78" t="s">
        <v>308</v>
      </c>
      <c r="O758" s="12" t="s">
        <v>358</v>
      </c>
      <c r="P758" s="15" t="s">
        <v>370</v>
      </c>
      <c r="Q758" s="92">
        <v>1</v>
      </c>
      <c r="R758" s="93">
        <v>1</v>
      </c>
      <c r="S758" s="93"/>
      <c r="T758" s="93">
        <v>1</v>
      </c>
      <c r="U758" s="93"/>
      <c r="V758" s="93"/>
      <c r="W758" s="93"/>
      <c r="X758" s="93"/>
      <c r="Y758" s="75">
        <v>1</v>
      </c>
      <c r="Z758" s="69" t="s">
        <v>518</v>
      </c>
      <c r="AA758" s="59" t="s">
        <v>338</v>
      </c>
      <c r="AB758" s="78" t="s">
        <v>308</v>
      </c>
      <c r="AC758" s="12" t="s">
        <v>358</v>
      </c>
      <c r="AD758" s="15" t="s">
        <v>370</v>
      </c>
      <c r="AE758" s="84"/>
      <c r="AF758" s="84"/>
      <c r="AG758" s="84"/>
      <c r="AH758" s="84"/>
      <c r="AI758" s="84"/>
      <c r="AJ758" s="84"/>
      <c r="AK758" s="84"/>
      <c r="AL758" s="84"/>
      <c r="AM758" s="85">
        <v>1</v>
      </c>
    </row>
    <row r="759" spans="1:39" ht="12" customHeight="1">
      <c r="A759" s="10">
        <v>746</v>
      </c>
      <c r="B759" s="98" t="s">
        <v>82</v>
      </c>
      <c r="C759" s="98" t="s">
        <v>82</v>
      </c>
      <c r="D759" s="11" t="s">
        <v>25</v>
      </c>
      <c r="E759" s="11" t="s">
        <v>303</v>
      </c>
      <c r="F759" s="12" t="s">
        <v>48</v>
      </c>
      <c r="G759" s="12" t="s">
        <v>310</v>
      </c>
      <c r="H759" s="12" t="s">
        <v>306</v>
      </c>
      <c r="I759" s="11" t="s">
        <v>507</v>
      </c>
      <c r="J759" s="11" t="str">
        <f>"12-16h"</f>
        <v>12-16h</v>
      </c>
      <c r="K759" s="12" t="s">
        <v>512</v>
      </c>
      <c r="L759" s="69" t="s">
        <v>518</v>
      </c>
      <c r="M759" s="59" t="s">
        <v>373</v>
      </c>
      <c r="N759" s="78" t="s">
        <v>308</v>
      </c>
      <c r="O759" s="12" t="s">
        <v>358</v>
      </c>
      <c r="P759" s="15" t="s">
        <v>368</v>
      </c>
      <c r="Q759" s="92"/>
      <c r="R759" s="93"/>
      <c r="S759" s="93">
        <v>1</v>
      </c>
      <c r="T759" s="93"/>
      <c r="U759" s="93"/>
      <c r="V759" s="93"/>
      <c r="W759" s="93"/>
      <c r="X759" s="93"/>
      <c r="Y759" s="75"/>
      <c r="Z759" s="69" t="s">
        <v>518</v>
      </c>
      <c r="AA759" s="59" t="s">
        <v>373</v>
      </c>
      <c r="AB759" s="78" t="s">
        <v>308</v>
      </c>
      <c r="AC759" s="12" t="s">
        <v>358</v>
      </c>
      <c r="AD759" s="15" t="s">
        <v>368</v>
      </c>
      <c r="AE759" s="84"/>
      <c r="AF759" s="84">
        <v>1</v>
      </c>
      <c r="AG759" s="84"/>
      <c r="AH759" s="84"/>
      <c r="AI759" s="84"/>
      <c r="AJ759" s="84"/>
      <c r="AK759" s="84"/>
      <c r="AL759" s="84"/>
      <c r="AM759" s="85"/>
    </row>
    <row r="760" spans="1:39" ht="12" customHeight="1">
      <c r="A760" s="10">
        <v>747</v>
      </c>
      <c r="B760" s="98" t="s">
        <v>82</v>
      </c>
      <c r="C760" s="98" t="s">
        <v>82</v>
      </c>
      <c r="D760" s="11" t="s">
        <v>52</v>
      </c>
      <c r="E760" s="11" t="s">
        <v>304</v>
      </c>
      <c r="F760" s="12" t="s">
        <v>49</v>
      </c>
      <c r="G760" s="12" t="s">
        <v>310</v>
      </c>
      <c r="H760" s="12" t="s">
        <v>306</v>
      </c>
      <c r="I760" s="103" t="s">
        <v>504</v>
      </c>
      <c r="J760" s="11" t="str">
        <f>"12-16h"</f>
        <v>12-16h</v>
      </c>
      <c r="K760" s="12" t="s">
        <v>512</v>
      </c>
      <c r="L760" s="69" t="s">
        <v>518</v>
      </c>
      <c r="M760" s="59" t="s">
        <v>373</v>
      </c>
      <c r="N760" s="78" t="s">
        <v>308</v>
      </c>
      <c r="O760" s="12" t="s">
        <v>358</v>
      </c>
      <c r="P760" s="15" t="s">
        <v>368</v>
      </c>
      <c r="Q760" s="92"/>
      <c r="R760" s="93"/>
      <c r="S760" s="93">
        <v>1</v>
      </c>
      <c r="T760" s="93"/>
      <c r="U760" s="93"/>
      <c r="V760" s="93"/>
      <c r="W760" s="93"/>
      <c r="X760" s="93"/>
      <c r="Y760" s="75"/>
      <c r="Z760" s="69" t="s">
        <v>518</v>
      </c>
      <c r="AA760" s="59" t="s">
        <v>373</v>
      </c>
      <c r="AB760" s="78" t="s">
        <v>308</v>
      </c>
      <c r="AC760" s="12" t="s">
        <v>358</v>
      </c>
      <c r="AD760" s="15" t="s">
        <v>368</v>
      </c>
      <c r="AE760" s="84">
        <v>1</v>
      </c>
      <c r="AF760" s="84"/>
      <c r="AG760" s="84"/>
      <c r="AH760" s="84"/>
      <c r="AI760" s="84"/>
      <c r="AJ760" s="84"/>
      <c r="AK760" s="84"/>
      <c r="AL760" s="84"/>
      <c r="AM760" s="85"/>
    </row>
    <row r="761" spans="1:39" ht="12" customHeight="1">
      <c r="A761" s="10">
        <v>748</v>
      </c>
      <c r="B761" s="98" t="s">
        <v>223</v>
      </c>
      <c r="C761" s="98" t="s">
        <v>69</v>
      </c>
      <c r="D761" s="11" t="s">
        <v>25</v>
      </c>
      <c r="E761" s="11" t="s">
        <v>303</v>
      </c>
      <c r="F761" s="12" t="s">
        <v>48</v>
      </c>
      <c r="G761" s="11" t="s">
        <v>511</v>
      </c>
      <c r="H761" s="12" t="s">
        <v>307</v>
      </c>
      <c r="I761" s="11" t="s">
        <v>504</v>
      </c>
      <c r="J761" s="11" t="str">
        <f>"≤12h"</f>
        <v>≤12h</v>
      </c>
      <c r="K761" s="12" t="s">
        <v>47</v>
      </c>
      <c r="L761" s="69" t="s">
        <v>518</v>
      </c>
      <c r="M761" s="59" t="s">
        <v>371</v>
      </c>
      <c r="N761" s="78" t="s">
        <v>308</v>
      </c>
      <c r="O761" s="12" t="s">
        <v>358</v>
      </c>
      <c r="P761" s="15" t="s">
        <v>368</v>
      </c>
      <c r="Q761" s="92"/>
      <c r="R761" s="93"/>
      <c r="S761" s="93"/>
      <c r="T761" s="93">
        <v>1</v>
      </c>
      <c r="U761" s="93"/>
      <c r="V761" s="93"/>
      <c r="W761" s="93"/>
      <c r="X761" s="93"/>
      <c r="Y761" s="75"/>
      <c r="Z761" s="69" t="s">
        <v>518</v>
      </c>
      <c r="AA761" s="59" t="s">
        <v>371</v>
      </c>
      <c r="AB761" s="78" t="s">
        <v>308</v>
      </c>
      <c r="AC761" s="12" t="s">
        <v>358</v>
      </c>
      <c r="AD761" s="15" t="s">
        <v>368</v>
      </c>
      <c r="AE761" s="84"/>
      <c r="AF761" s="84">
        <v>1</v>
      </c>
      <c r="AG761" s="84"/>
      <c r="AH761" s="84"/>
      <c r="AI761" s="84"/>
      <c r="AJ761" s="84"/>
      <c r="AK761" s="84"/>
      <c r="AL761" s="84"/>
      <c r="AM761" s="85"/>
    </row>
    <row r="762" spans="1:39" ht="12" customHeight="1">
      <c r="A762" s="10">
        <v>749</v>
      </c>
      <c r="B762" s="98" t="s">
        <v>106</v>
      </c>
      <c r="C762" s="98" t="s">
        <v>71</v>
      </c>
      <c r="D762" s="11" t="s">
        <v>25</v>
      </c>
      <c r="E762" s="11" t="s">
        <v>303</v>
      </c>
      <c r="F762" s="12" t="s">
        <v>50</v>
      </c>
      <c r="G762" s="12" t="s">
        <v>510</v>
      </c>
      <c r="H762" s="12" t="s">
        <v>306</v>
      </c>
      <c r="I762" s="103" t="s">
        <v>504</v>
      </c>
      <c r="J762" s="12" t="str">
        <f>"≥17h"</f>
        <v>≥17h</v>
      </c>
      <c r="K762" s="12" t="s">
        <v>512</v>
      </c>
      <c r="L762" s="69" t="s">
        <v>520</v>
      </c>
      <c r="M762" s="59" t="s">
        <v>371</v>
      </c>
      <c r="N762" s="78" t="s">
        <v>308</v>
      </c>
      <c r="O762" s="12" t="s">
        <v>358</v>
      </c>
      <c r="P762" s="15" t="s">
        <v>368</v>
      </c>
      <c r="Q762" s="92"/>
      <c r="R762" s="93">
        <v>1</v>
      </c>
      <c r="S762" s="93"/>
      <c r="T762" s="93">
        <v>1</v>
      </c>
      <c r="U762" s="93"/>
      <c r="V762" s="93"/>
      <c r="W762" s="93"/>
      <c r="X762" s="93"/>
      <c r="Y762" s="75"/>
      <c r="Z762" s="69" t="s">
        <v>520</v>
      </c>
      <c r="AA762" s="59" t="s">
        <v>371</v>
      </c>
      <c r="AB762" s="78" t="s">
        <v>308</v>
      </c>
      <c r="AC762" s="12" t="s">
        <v>358</v>
      </c>
      <c r="AD762" s="15" t="s">
        <v>368</v>
      </c>
      <c r="AE762" s="84">
        <v>1</v>
      </c>
      <c r="AF762" s="84"/>
      <c r="AG762" s="84"/>
      <c r="AH762" s="84"/>
      <c r="AI762" s="84"/>
      <c r="AJ762" s="84"/>
      <c r="AK762" s="84"/>
      <c r="AL762" s="84"/>
      <c r="AM762" s="85"/>
    </row>
    <row r="763" spans="1:39" ht="12" customHeight="1">
      <c r="A763" s="10">
        <v>750</v>
      </c>
      <c r="B763" s="98" t="s">
        <v>82</v>
      </c>
      <c r="C763" s="98" t="s">
        <v>82</v>
      </c>
      <c r="D763" s="11" t="s">
        <v>51</v>
      </c>
      <c r="E763" s="11" t="s">
        <v>304</v>
      </c>
      <c r="F763" s="12" t="s">
        <v>50</v>
      </c>
      <c r="G763" s="12" t="s">
        <v>510</v>
      </c>
      <c r="H763" s="12" t="s">
        <v>306</v>
      </c>
      <c r="I763" s="103" t="s">
        <v>505</v>
      </c>
      <c r="J763" s="11" t="str">
        <f>"12-16h"</f>
        <v>12-16h</v>
      </c>
      <c r="K763" s="12" t="s">
        <v>513</v>
      </c>
      <c r="L763" s="69" t="s">
        <v>518</v>
      </c>
      <c r="M763" s="59" t="s">
        <v>373</v>
      </c>
      <c r="N763" s="78" t="s">
        <v>308</v>
      </c>
      <c r="O763" s="12" t="s">
        <v>358</v>
      </c>
      <c r="P763" s="15" t="s">
        <v>368</v>
      </c>
      <c r="Q763" s="92"/>
      <c r="R763" s="93"/>
      <c r="S763" s="93">
        <v>1</v>
      </c>
      <c r="T763" s="93"/>
      <c r="U763" s="93"/>
      <c r="V763" s="93"/>
      <c r="W763" s="93"/>
      <c r="X763" s="93"/>
      <c r="Y763" s="75"/>
      <c r="Z763" s="69" t="s">
        <v>518</v>
      </c>
      <c r="AA763" s="59" t="s">
        <v>373</v>
      </c>
      <c r="AB763" s="78" t="s">
        <v>308</v>
      </c>
      <c r="AC763" s="12" t="s">
        <v>358</v>
      </c>
      <c r="AD763" s="15" t="s">
        <v>368</v>
      </c>
      <c r="AE763" s="84"/>
      <c r="AF763" s="84">
        <v>1</v>
      </c>
      <c r="AG763" s="84"/>
      <c r="AH763" s="84"/>
      <c r="AI763" s="84"/>
      <c r="AJ763" s="84"/>
      <c r="AK763" s="84"/>
      <c r="AL763" s="84"/>
      <c r="AM763" s="85"/>
    </row>
    <row r="764" spans="1:39" ht="12" customHeight="1">
      <c r="A764" s="10">
        <v>751</v>
      </c>
      <c r="B764" s="98" t="s">
        <v>106</v>
      </c>
      <c r="C764" s="98" t="s">
        <v>71</v>
      </c>
      <c r="D764" s="11" t="s">
        <v>51</v>
      </c>
      <c r="E764" s="11" t="s">
        <v>304</v>
      </c>
      <c r="F764" s="12" t="s">
        <v>49</v>
      </c>
      <c r="G764" s="12" t="s">
        <v>510</v>
      </c>
      <c r="H764" s="12" t="s">
        <v>306</v>
      </c>
      <c r="I764" s="11" t="s">
        <v>504</v>
      </c>
      <c r="J764" s="12" t="str">
        <f>"≥17h"</f>
        <v>≥17h</v>
      </c>
      <c r="K764" s="12" t="s">
        <v>512</v>
      </c>
      <c r="L764" s="69" t="s">
        <v>520</v>
      </c>
      <c r="M764" s="59" t="s">
        <v>373</v>
      </c>
      <c r="N764" s="78" t="s">
        <v>308</v>
      </c>
      <c r="O764" s="12" t="s">
        <v>358</v>
      </c>
      <c r="P764" s="15" t="s">
        <v>368</v>
      </c>
      <c r="Q764" s="92"/>
      <c r="R764" s="93"/>
      <c r="S764" s="93"/>
      <c r="T764" s="93">
        <v>1</v>
      </c>
      <c r="U764" s="93"/>
      <c r="V764" s="93"/>
      <c r="W764" s="93">
        <v>1</v>
      </c>
      <c r="X764" s="93"/>
      <c r="Y764" s="75"/>
      <c r="Z764" s="69" t="s">
        <v>520</v>
      </c>
      <c r="AA764" s="59" t="s">
        <v>373</v>
      </c>
      <c r="AB764" s="78" t="s">
        <v>308</v>
      </c>
      <c r="AC764" s="12" t="s">
        <v>358</v>
      </c>
      <c r="AD764" s="15" t="s">
        <v>368</v>
      </c>
      <c r="AE764" s="84">
        <v>1</v>
      </c>
      <c r="AF764" s="84"/>
      <c r="AG764" s="84"/>
      <c r="AH764" s="84"/>
      <c r="AI764" s="84"/>
      <c r="AJ764" s="84"/>
      <c r="AK764" s="84"/>
      <c r="AL764" s="84"/>
      <c r="AM764" s="85">
        <v>1</v>
      </c>
    </row>
    <row r="765" spans="1:39" ht="12" customHeight="1">
      <c r="A765" s="10">
        <v>752</v>
      </c>
      <c r="B765" s="98" t="s">
        <v>90</v>
      </c>
      <c r="C765" s="98" t="s">
        <v>89</v>
      </c>
      <c r="D765" s="11" t="s">
        <v>25</v>
      </c>
      <c r="E765" s="11" t="s">
        <v>303</v>
      </c>
      <c r="F765" s="12" t="s">
        <v>50</v>
      </c>
      <c r="G765" s="12" t="s">
        <v>310</v>
      </c>
      <c r="H765" s="12" t="s">
        <v>306</v>
      </c>
      <c r="I765" s="103" t="s">
        <v>504</v>
      </c>
      <c r="J765" s="11" t="str">
        <f>"12-16h"</f>
        <v>12-16h</v>
      </c>
      <c r="K765" s="12" t="s">
        <v>513</v>
      </c>
      <c r="L765" s="69" t="s">
        <v>520</v>
      </c>
      <c r="M765" s="59" t="s">
        <v>373</v>
      </c>
      <c r="N765" s="78" t="s">
        <v>308</v>
      </c>
      <c r="O765" s="12" t="s">
        <v>358</v>
      </c>
      <c r="P765" s="15" t="s">
        <v>368</v>
      </c>
      <c r="Q765" s="92"/>
      <c r="R765" s="93"/>
      <c r="S765" s="93"/>
      <c r="T765" s="93">
        <v>1</v>
      </c>
      <c r="U765" s="93"/>
      <c r="V765" s="93"/>
      <c r="W765" s="93"/>
      <c r="X765" s="93"/>
      <c r="Y765" s="75"/>
      <c r="Z765" s="69" t="s">
        <v>520</v>
      </c>
      <c r="AA765" s="59" t="s">
        <v>373</v>
      </c>
      <c r="AB765" s="78" t="s">
        <v>308</v>
      </c>
      <c r="AC765" s="12" t="s">
        <v>358</v>
      </c>
      <c r="AD765" s="15" t="s">
        <v>368</v>
      </c>
      <c r="AE765" s="84"/>
      <c r="AF765" s="84"/>
      <c r="AG765" s="84"/>
      <c r="AH765" s="84"/>
      <c r="AI765" s="84"/>
      <c r="AJ765" s="84"/>
      <c r="AK765" s="84"/>
      <c r="AL765" s="84"/>
      <c r="AM765" s="85">
        <v>1</v>
      </c>
    </row>
    <row r="766" spans="1:39" ht="12" customHeight="1">
      <c r="A766" s="10">
        <v>753</v>
      </c>
      <c r="B766" s="98" t="s">
        <v>223</v>
      </c>
      <c r="C766" s="98" t="s">
        <v>69</v>
      </c>
      <c r="D766" s="11" t="s">
        <v>52</v>
      </c>
      <c r="E766" s="11" t="s">
        <v>303</v>
      </c>
      <c r="F766" s="12" t="s">
        <v>49</v>
      </c>
      <c r="G766" s="11" t="s">
        <v>511</v>
      </c>
      <c r="H766" s="12" t="s">
        <v>307</v>
      </c>
      <c r="I766" s="103" t="s">
        <v>504</v>
      </c>
      <c r="J766" s="12" t="str">
        <f t="shared" ref="J766:J772" si="26">"≥17h"</f>
        <v>≥17h</v>
      </c>
      <c r="K766" s="12" t="s">
        <v>512</v>
      </c>
      <c r="L766" s="69" t="s">
        <v>518</v>
      </c>
      <c r="M766" s="59" t="s">
        <v>372</v>
      </c>
      <c r="N766" s="78" t="s">
        <v>308</v>
      </c>
      <c r="O766" s="12" t="s">
        <v>358</v>
      </c>
      <c r="P766" s="15" t="s">
        <v>368</v>
      </c>
      <c r="Q766" s="92"/>
      <c r="R766" s="93"/>
      <c r="S766" s="93"/>
      <c r="T766" s="93">
        <v>1</v>
      </c>
      <c r="U766" s="93"/>
      <c r="V766" s="93"/>
      <c r="W766" s="93"/>
      <c r="X766" s="93">
        <v>1</v>
      </c>
      <c r="Y766" s="75"/>
      <c r="Z766" s="69" t="s">
        <v>518</v>
      </c>
      <c r="AA766" s="59" t="s">
        <v>372</v>
      </c>
      <c r="AB766" s="78" t="s">
        <v>308</v>
      </c>
      <c r="AC766" s="12" t="s">
        <v>358</v>
      </c>
      <c r="AD766" s="15" t="s">
        <v>368</v>
      </c>
      <c r="AE766" s="84"/>
      <c r="AF766" s="84"/>
      <c r="AG766" s="84">
        <v>1</v>
      </c>
      <c r="AH766" s="84"/>
      <c r="AI766" s="84"/>
      <c r="AJ766" s="84"/>
      <c r="AK766" s="84"/>
      <c r="AL766" s="84"/>
      <c r="AM766" s="85">
        <v>1</v>
      </c>
    </row>
    <row r="767" spans="1:39" ht="12" customHeight="1">
      <c r="A767" s="10">
        <v>754</v>
      </c>
      <c r="B767" s="98" t="s">
        <v>114</v>
      </c>
      <c r="C767" s="98" t="s">
        <v>71</v>
      </c>
      <c r="D767" s="11" t="s">
        <v>51</v>
      </c>
      <c r="E767" s="11" t="s">
        <v>303</v>
      </c>
      <c r="F767" s="12" t="s">
        <v>48</v>
      </c>
      <c r="G767" s="12" t="s">
        <v>310</v>
      </c>
      <c r="H767" s="12" t="s">
        <v>306</v>
      </c>
      <c r="I767" s="103" t="s">
        <v>505</v>
      </c>
      <c r="J767" s="12" t="str">
        <f t="shared" si="26"/>
        <v>≥17h</v>
      </c>
      <c r="K767" s="12" t="s">
        <v>513</v>
      </c>
      <c r="L767" s="69" t="s">
        <v>520</v>
      </c>
      <c r="M767" s="59" t="s">
        <v>372</v>
      </c>
      <c r="N767" s="78" t="s">
        <v>308</v>
      </c>
      <c r="O767" s="12" t="s">
        <v>358</v>
      </c>
      <c r="P767" s="15" t="s">
        <v>370</v>
      </c>
      <c r="Q767" s="92"/>
      <c r="R767" s="93"/>
      <c r="S767" s="93"/>
      <c r="T767" s="93">
        <v>1</v>
      </c>
      <c r="U767" s="93"/>
      <c r="V767" s="93"/>
      <c r="W767" s="93">
        <v>1</v>
      </c>
      <c r="X767" s="93"/>
      <c r="Y767" s="75"/>
      <c r="Z767" s="69" t="s">
        <v>520</v>
      </c>
      <c r="AA767" s="59" t="s">
        <v>372</v>
      </c>
      <c r="AB767" s="78" t="s">
        <v>308</v>
      </c>
      <c r="AC767" s="12" t="s">
        <v>358</v>
      </c>
      <c r="AD767" s="15" t="s">
        <v>370</v>
      </c>
      <c r="AE767" s="84"/>
      <c r="AF767" s="84">
        <v>1</v>
      </c>
      <c r="AG767" s="84"/>
      <c r="AH767" s="84"/>
      <c r="AI767" s="84"/>
      <c r="AJ767" s="84"/>
      <c r="AK767" s="84"/>
      <c r="AL767" s="84"/>
      <c r="AM767" s="85"/>
    </row>
    <row r="768" spans="1:39" ht="12" customHeight="1">
      <c r="A768" s="10">
        <v>755</v>
      </c>
      <c r="B768" s="98" t="s">
        <v>90</v>
      </c>
      <c r="C768" s="98" t="s">
        <v>89</v>
      </c>
      <c r="D768" s="11" t="s">
        <v>51</v>
      </c>
      <c r="E768" s="11" t="s">
        <v>304</v>
      </c>
      <c r="F768" s="12" t="s">
        <v>50</v>
      </c>
      <c r="G768" s="12" t="s">
        <v>310</v>
      </c>
      <c r="H768" s="12" t="s">
        <v>306</v>
      </c>
      <c r="I768" s="103" t="s">
        <v>504</v>
      </c>
      <c r="J768" s="12" t="str">
        <f t="shared" si="26"/>
        <v>≥17h</v>
      </c>
      <c r="K768" s="12" t="s">
        <v>47</v>
      </c>
      <c r="L768" s="69" t="s">
        <v>520</v>
      </c>
      <c r="M768" s="59" t="s">
        <v>374</v>
      </c>
      <c r="N768" s="78" t="s">
        <v>367</v>
      </c>
      <c r="O768" s="12" t="s">
        <v>358</v>
      </c>
      <c r="P768" s="15" t="s">
        <v>368</v>
      </c>
      <c r="Q768" s="92"/>
      <c r="R768" s="93">
        <v>1</v>
      </c>
      <c r="S768" s="93"/>
      <c r="T768" s="93">
        <v>1</v>
      </c>
      <c r="U768" s="93"/>
      <c r="V768" s="93"/>
      <c r="W768" s="93"/>
      <c r="X768" s="93"/>
      <c r="Y768" s="75"/>
      <c r="Z768" s="69" t="s">
        <v>520</v>
      </c>
      <c r="AA768" s="59" t="s">
        <v>374</v>
      </c>
      <c r="AB768" s="78" t="s">
        <v>367</v>
      </c>
      <c r="AC768" s="12" t="s">
        <v>358</v>
      </c>
      <c r="AD768" s="15" t="s">
        <v>368</v>
      </c>
      <c r="AE768" s="84"/>
      <c r="AF768" s="84">
        <v>1</v>
      </c>
      <c r="AG768" s="84"/>
      <c r="AH768" s="84"/>
      <c r="AI768" s="84"/>
      <c r="AJ768" s="84"/>
      <c r="AK768" s="84"/>
      <c r="AL768" s="84"/>
      <c r="AM768" s="85"/>
    </row>
    <row r="769" spans="1:39" ht="12" customHeight="1">
      <c r="A769" s="10">
        <v>756</v>
      </c>
      <c r="B769" s="98" t="s">
        <v>90</v>
      </c>
      <c r="C769" s="98" t="s">
        <v>89</v>
      </c>
      <c r="D769" s="11" t="s">
        <v>51</v>
      </c>
      <c r="E769" s="11" t="s">
        <v>303</v>
      </c>
      <c r="F769" s="12" t="s">
        <v>48</v>
      </c>
      <c r="G769" s="12" t="s">
        <v>310</v>
      </c>
      <c r="H769" s="12" t="s">
        <v>306</v>
      </c>
      <c r="I769" s="103" t="s">
        <v>504</v>
      </c>
      <c r="J769" s="12" t="str">
        <f t="shared" si="26"/>
        <v>≥17h</v>
      </c>
      <c r="K769" s="12" t="s">
        <v>47</v>
      </c>
      <c r="L769" s="69" t="s">
        <v>520</v>
      </c>
      <c r="M769" s="59" t="s">
        <v>372</v>
      </c>
      <c r="N769" s="78" t="s">
        <v>308</v>
      </c>
      <c r="O769" s="12" t="s">
        <v>358</v>
      </c>
      <c r="P769" s="15" t="s">
        <v>368</v>
      </c>
      <c r="Q769" s="92"/>
      <c r="R769" s="93"/>
      <c r="S769" s="93"/>
      <c r="T769" s="93">
        <v>1</v>
      </c>
      <c r="U769" s="93"/>
      <c r="V769" s="93"/>
      <c r="W769" s="93"/>
      <c r="X769" s="93"/>
      <c r="Y769" s="75"/>
      <c r="Z769" s="69" t="s">
        <v>520</v>
      </c>
      <c r="AA769" s="59" t="s">
        <v>372</v>
      </c>
      <c r="AB769" s="78" t="s">
        <v>308</v>
      </c>
      <c r="AC769" s="12" t="s">
        <v>358</v>
      </c>
      <c r="AD769" s="15" t="s">
        <v>368</v>
      </c>
      <c r="AE769" s="84"/>
      <c r="AF769" s="84"/>
      <c r="AG769" s="84"/>
      <c r="AH769" s="84"/>
      <c r="AI769" s="84"/>
      <c r="AJ769" s="84"/>
      <c r="AK769" s="84"/>
      <c r="AL769" s="84"/>
      <c r="AM769" s="85">
        <v>1</v>
      </c>
    </row>
    <row r="770" spans="1:39" ht="12" customHeight="1">
      <c r="A770" s="10"/>
      <c r="B770" s="98" t="s">
        <v>90</v>
      </c>
      <c r="C770" s="98" t="s">
        <v>89</v>
      </c>
      <c r="D770" s="69" t="s">
        <v>51</v>
      </c>
      <c r="E770" s="69" t="s">
        <v>303</v>
      </c>
      <c r="F770" s="69" t="s">
        <v>48</v>
      </c>
      <c r="G770" s="69" t="s">
        <v>310</v>
      </c>
      <c r="H770" s="69" t="s">
        <v>306</v>
      </c>
      <c r="I770" s="103" t="s">
        <v>504</v>
      </c>
      <c r="J770" s="69" t="str">
        <f t="shared" si="26"/>
        <v>≥17h</v>
      </c>
      <c r="K770" s="69" t="s">
        <v>47</v>
      </c>
      <c r="L770" s="69" t="s">
        <v>520</v>
      </c>
      <c r="M770" s="59" t="s">
        <v>371</v>
      </c>
      <c r="N770" s="78" t="s">
        <v>308</v>
      </c>
      <c r="O770" s="69" t="s">
        <v>0</v>
      </c>
      <c r="P770" s="15" t="s">
        <v>368</v>
      </c>
      <c r="Q770" s="92"/>
      <c r="R770" s="93"/>
      <c r="S770" s="93"/>
      <c r="T770" s="93">
        <v>1</v>
      </c>
      <c r="U770" s="93"/>
      <c r="V770" s="93"/>
      <c r="W770" s="93"/>
      <c r="X770" s="93"/>
      <c r="Y770" s="75"/>
      <c r="Z770" s="69" t="s">
        <v>520</v>
      </c>
      <c r="AA770" s="59" t="s">
        <v>371</v>
      </c>
      <c r="AB770" s="78" t="s">
        <v>308</v>
      </c>
      <c r="AC770" s="69" t="s">
        <v>0</v>
      </c>
      <c r="AD770" s="15" t="s">
        <v>368</v>
      </c>
      <c r="AE770" s="84"/>
      <c r="AF770" s="84"/>
      <c r="AG770" s="84"/>
      <c r="AH770" s="84"/>
      <c r="AI770" s="84"/>
      <c r="AJ770" s="84"/>
      <c r="AK770" s="84"/>
      <c r="AL770" s="84"/>
      <c r="AM770" s="85"/>
    </row>
    <row r="771" spans="1:39" ht="12" customHeight="1">
      <c r="A771" s="10">
        <v>757</v>
      </c>
      <c r="B771" s="98" t="s">
        <v>114</v>
      </c>
      <c r="C771" s="98" t="s">
        <v>71</v>
      </c>
      <c r="D771" s="11" t="s">
        <v>25</v>
      </c>
      <c r="E771" s="11" t="s">
        <v>303</v>
      </c>
      <c r="F771" s="12" t="s">
        <v>48</v>
      </c>
      <c r="G771" s="12" t="s">
        <v>310</v>
      </c>
      <c r="H771" s="12" t="s">
        <v>306</v>
      </c>
      <c r="I771" s="103" t="s">
        <v>504</v>
      </c>
      <c r="J771" s="12" t="str">
        <f t="shared" si="26"/>
        <v>≥17h</v>
      </c>
      <c r="K771" s="12" t="s">
        <v>512</v>
      </c>
      <c r="L771" s="69" t="s">
        <v>520</v>
      </c>
      <c r="M771" s="59" t="s">
        <v>373</v>
      </c>
      <c r="N771" s="78" t="s">
        <v>308</v>
      </c>
      <c r="O771" s="12" t="s">
        <v>358</v>
      </c>
      <c r="P771" s="15" t="s">
        <v>368</v>
      </c>
      <c r="Q771" s="92"/>
      <c r="R771" s="93">
        <v>1</v>
      </c>
      <c r="S771" s="93"/>
      <c r="T771" s="93"/>
      <c r="U771" s="93"/>
      <c r="V771" s="93"/>
      <c r="W771" s="93"/>
      <c r="X771" s="93"/>
      <c r="Y771" s="75"/>
      <c r="Z771" s="69" t="s">
        <v>520</v>
      </c>
      <c r="AA771" s="59" t="s">
        <v>373</v>
      </c>
      <c r="AB771" s="78" t="s">
        <v>308</v>
      </c>
      <c r="AC771" s="12" t="s">
        <v>358</v>
      </c>
      <c r="AD771" s="15" t="s">
        <v>368</v>
      </c>
      <c r="AE771" s="84">
        <v>1</v>
      </c>
      <c r="AF771" s="84"/>
      <c r="AG771" s="84"/>
      <c r="AH771" s="84"/>
      <c r="AI771" s="84"/>
      <c r="AJ771" s="84"/>
      <c r="AK771" s="84"/>
      <c r="AL771" s="84"/>
      <c r="AM771" s="85"/>
    </row>
    <row r="772" spans="1:39" ht="12" customHeight="1">
      <c r="A772" s="10">
        <v>758</v>
      </c>
      <c r="B772" s="98" t="s">
        <v>90</v>
      </c>
      <c r="C772" s="98" t="s">
        <v>89</v>
      </c>
      <c r="D772" s="11" t="s">
        <v>51</v>
      </c>
      <c r="E772" s="11" t="s">
        <v>303</v>
      </c>
      <c r="F772" s="12" t="s">
        <v>48</v>
      </c>
      <c r="G772" s="12" t="s">
        <v>310</v>
      </c>
      <c r="H772" s="12" t="s">
        <v>306</v>
      </c>
      <c r="I772" s="11" t="s">
        <v>507</v>
      </c>
      <c r="J772" s="12" t="str">
        <f t="shared" si="26"/>
        <v>≥17h</v>
      </c>
      <c r="K772" s="12" t="s">
        <v>47</v>
      </c>
      <c r="L772" s="69" t="s">
        <v>520</v>
      </c>
      <c r="M772" s="59" t="s">
        <v>371</v>
      </c>
      <c r="N772" s="78" t="s">
        <v>308</v>
      </c>
      <c r="O772" s="12" t="s">
        <v>358</v>
      </c>
      <c r="P772" s="15" t="s">
        <v>368</v>
      </c>
      <c r="Q772" s="92"/>
      <c r="R772" s="93"/>
      <c r="S772" s="93"/>
      <c r="T772" s="93">
        <v>1</v>
      </c>
      <c r="U772" s="93"/>
      <c r="V772" s="93"/>
      <c r="W772" s="93"/>
      <c r="X772" s="93"/>
      <c r="Y772" s="75"/>
      <c r="Z772" s="69" t="s">
        <v>520</v>
      </c>
      <c r="AA772" s="59" t="s">
        <v>371</v>
      </c>
      <c r="AB772" s="78" t="s">
        <v>308</v>
      </c>
      <c r="AC772" s="12" t="s">
        <v>358</v>
      </c>
      <c r="AD772" s="15" t="s">
        <v>368</v>
      </c>
      <c r="AE772" s="84"/>
      <c r="AF772" s="84"/>
      <c r="AG772" s="84"/>
      <c r="AH772" s="84"/>
      <c r="AI772" s="84"/>
      <c r="AJ772" s="84"/>
      <c r="AK772" s="84"/>
      <c r="AL772" s="84"/>
      <c r="AM772" s="85">
        <v>1</v>
      </c>
    </row>
    <row r="773" spans="1:39" ht="12" customHeight="1">
      <c r="A773" s="10">
        <v>759</v>
      </c>
      <c r="B773" s="98" t="s">
        <v>82</v>
      </c>
      <c r="C773" s="98" t="s">
        <v>82</v>
      </c>
      <c r="D773" s="11" t="s">
        <v>52</v>
      </c>
      <c r="E773" s="11" t="s">
        <v>303</v>
      </c>
      <c r="F773" s="12" t="s">
        <v>49</v>
      </c>
      <c r="G773" s="12" t="s">
        <v>310</v>
      </c>
      <c r="H773" s="12" t="s">
        <v>306</v>
      </c>
      <c r="I773" s="103" t="s">
        <v>505</v>
      </c>
      <c r="J773" s="11" t="str">
        <f>"12-16h"</f>
        <v>12-16h</v>
      </c>
      <c r="K773" s="12" t="s">
        <v>512</v>
      </c>
      <c r="L773" s="69" t="s">
        <v>518</v>
      </c>
      <c r="M773" s="59" t="s">
        <v>371</v>
      </c>
      <c r="N773" s="78" t="s">
        <v>308</v>
      </c>
      <c r="O773" s="12" t="s">
        <v>358</v>
      </c>
      <c r="P773" s="15" t="s">
        <v>368</v>
      </c>
      <c r="Q773" s="92"/>
      <c r="R773" s="93"/>
      <c r="S773" s="93"/>
      <c r="T773" s="93"/>
      <c r="U773" s="93"/>
      <c r="V773" s="93"/>
      <c r="W773" s="93">
        <v>1</v>
      </c>
      <c r="X773" s="93"/>
      <c r="Y773" s="75"/>
      <c r="Z773" s="69" t="s">
        <v>518</v>
      </c>
      <c r="AA773" s="59" t="s">
        <v>371</v>
      </c>
      <c r="AB773" s="78" t="s">
        <v>308</v>
      </c>
      <c r="AC773" s="12" t="s">
        <v>358</v>
      </c>
      <c r="AD773" s="15" t="s">
        <v>368</v>
      </c>
      <c r="AE773" s="84">
        <v>1</v>
      </c>
      <c r="AF773" s="84"/>
      <c r="AG773" s="84"/>
      <c r="AH773" s="84"/>
      <c r="AI773" s="84"/>
      <c r="AJ773" s="84"/>
      <c r="AK773" s="84"/>
      <c r="AL773" s="84"/>
      <c r="AM773" s="85"/>
    </row>
    <row r="774" spans="1:39" ht="12" customHeight="1">
      <c r="A774" s="10">
        <v>760</v>
      </c>
      <c r="B774" s="98" t="s">
        <v>114</v>
      </c>
      <c r="C774" s="98" t="s">
        <v>71</v>
      </c>
      <c r="D774" s="11" t="s">
        <v>52</v>
      </c>
      <c r="E774" s="11" t="s">
        <v>304</v>
      </c>
      <c r="F774" s="12" t="s">
        <v>49</v>
      </c>
      <c r="G774" s="12" t="s">
        <v>310</v>
      </c>
      <c r="H774" s="12" t="s">
        <v>306</v>
      </c>
      <c r="I774" s="103" t="s">
        <v>505</v>
      </c>
      <c r="J774" s="12" t="str">
        <f>"≥17h"</f>
        <v>≥17h</v>
      </c>
      <c r="K774" s="12" t="s">
        <v>512</v>
      </c>
      <c r="L774" s="69" t="s">
        <v>520</v>
      </c>
      <c r="M774" s="59" t="s">
        <v>374</v>
      </c>
      <c r="N774" s="78" t="s">
        <v>308</v>
      </c>
      <c r="O774" s="12" t="s">
        <v>358</v>
      </c>
      <c r="P774" s="15" t="s">
        <v>368</v>
      </c>
      <c r="Q774" s="92"/>
      <c r="R774" s="93"/>
      <c r="S774" s="93"/>
      <c r="T774" s="93">
        <v>1</v>
      </c>
      <c r="U774" s="93"/>
      <c r="V774" s="93"/>
      <c r="W774" s="93">
        <v>1</v>
      </c>
      <c r="X774" s="93">
        <v>1</v>
      </c>
      <c r="Y774" s="75"/>
      <c r="Z774" s="69" t="s">
        <v>520</v>
      </c>
      <c r="AA774" s="59" t="s">
        <v>374</v>
      </c>
      <c r="AB774" s="78" t="s">
        <v>308</v>
      </c>
      <c r="AC774" s="12" t="s">
        <v>358</v>
      </c>
      <c r="AD774" s="15" t="s">
        <v>368</v>
      </c>
      <c r="AE774" s="84"/>
      <c r="AF774" s="84">
        <v>1</v>
      </c>
      <c r="AG774" s="84"/>
      <c r="AH774" s="84"/>
      <c r="AI774" s="84"/>
      <c r="AJ774" s="84"/>
      <c r="AK774" s="84"/>
      <c r="AL774" s="84"/>
      <c r="AM774" s="85"/>
    </row>
    <row r="775" spans="1:39" ht="12" customHeight="1">
      <c r="A775" s="10">
        <v>761</v>
      </c>
      <c r="B775" s="98" t="s">
        <v>234</v>
      </c>
      <c r="C775" s="98" t="s">
        <v>69</v>
      </c>
      <c r="D775" s="11" t="s">
        <v>52</v>
      </c>
      <c r="E775" s="11" t="s">
        <v>303</v>
      </c>
      <c r="F775" s="12" t="s">
        <v>49</v>
      </c>
      <c r="G775" s="11" t="s">
        <v>511</v>
      </c>
      <c r="H775" s="12" t="s">
        <v>307</v>
      </c>
      <c r="I775" s="11" t="s">
        <v>504</v>
      </c>
      <c r="J775" s="11" t="str">
        <f>"12-16h"</f>
        <v>12-16h</v>
      </c>
      <c r="K775" s="12" t="s">
        <v>513</v>
      </c>
      <c r="L775" s="69" t="s">
        <v>518</v>
      </c>
      <c r="M775" s="59" t="s">
        <v>371</v>
      </c>
      <c r="N775" s="78" t="s">
        <v>308</v>
      </c>
      <c r="O775" s="12" t="s">
        <v>358</v>
      </c>
      <c r="P775" s="15" t="s">
        <v>368</v>
      </c>
      <c r="Q775" s="92"/>
      <c r="R775" s="93"/>
      <c r="S775" s="93"/>
      <c r="T775" s="93">
        <v>1</v>
      </c>
      <c r="U775" s="93"/>
      <c r="V775" s="93"/>
      <c r="W775" s="93"/>
      <c r="X775" s="93"/>
      <c r="Y775" s="75"/>
      <c r="Z775" s="69" t="s">
        <v>518</v>
      </c>
      <c r="AA775" s="59" t="s">
        <v>371</v>
      </c>
      <c r="AB775" s="78" t="s">
        <v>308</v>
      </c>
      <c r="AC775" s="12" t="s">
        <v>358</v>
      </c>
      <c r="AD775" s="15" t="s">
        <v>368</v>
      </c>
      <c r="AE775" s="84"/>
      <c r="AF775" s="84"/>
      <c r="AG775" s="84">
        <v>1</v>
      </c>
      <c r="AH775" s="84"/>
      <c r="AI775" s="84"/>
      <c r="AJ775" s="84"/>
      <c r="AK775" s="84"/>
      <c r="AL775" s="84"/>
      <c r="AM775" s="85"/>
    </row>
    <row r="776" spans="1:39" ht="12" customHeight="1">
      <c r="A776" s="10">
        <v>762</v>
      </c>
      <c r="B776" s="98" t="s">
        <v>82</v>
      </c>
      <c r="C776" s="98" t="s">
        <v>82</v>
      </c>
      <c r="D776" s="11" t="s">
        <v>52</v>
      </c>
      <c r="E776" s="11" t="s">
        <v>304</v>
      </c>
      <c r="F776" s="12" t="s">
        <v>49</v>
      </c>
      <c r="G776" s="12" t="s">
        <v>310</v>
      </c>
      <c r="H776" s="12" t="s">
        <v>306</v>
      </c>
      <c r="I776" s="103" t="s">
        <v>505</v>
      </c>
      <c r="J776" s="12" t="str">
        <f>"≥17h"</f>
        <v>≥17h</v>
      </c>
      <c r="K776" s="12" t="s">
        <v>512</v>
      </c>
      <c r="L776" s="69" t="s">
        <v>518</v>
      </c>
      <c r="M776" s="59" t="s">
        <v>371</v>
      </c>
      <c r="N776" s="78" t="s">
        <v>308</v>
      </c>
      <c r="O776" s="12" t="s">
        <v>358</v>
      </c>
      <c r="P776" s="15" t="s">
        <v>368</v>
      </c>
      <c r="Q776" s="92"/>
      <c r="R776" s="93"/>
      <c r="S776" s="93"/>
      <c r="T776" s="93"/>
      <c r="U776" s="93"/>
      <c r="V776" s="93"/>
      <c r="W776" s="93">
        <v>1</v>
      </c>
      <c r="X776" s="93"/>
      <c r="Y776" s="75"/>
      <c r="Z776" s="69" t="s">
        <v>518</v>
      </c>
      <c r="AA776" s="59" t="s">
        <v>371</v>
      </c>
      <c r="AB776" s="78" t="s">
        <v>308</v>
      </c>
      <c r="AC776" s="12" t="s">
        <v>358</v>
      </c>
      <c r="AD776" s="15" t="s">
        <v>368</v>
      </c>
      <c r="AE776" s="84">
        <v>1</v>
      </c>
      <c r="AF776" s="84"/>
      <c r="AG776" s="84"/>
      <c r="AH776" s="84"/>
      <c r="AI776" s="84"/>
      <c r="AJ776" s="84"/>
      <c r="AK776" s="84"/>
      <c r="AL776" s="84"/>
      <c r="AM776" s="85"/>
    </row>
    <row r="777" spans="1:39" ht="12" customHeight="1">
      <c r="A777" s="10">
        <v>763</v>
      </c>
      <c r="B777" s="98" t="s">
        <v>90</v>
      </c>
      <c r="C777" s="98" t="s">
        <v>89</v>
      </c>
      <c r="D777" s="11" t="s">
        <v>51</v>
      </c>
      <c r="E777" s="11" t="s">
        <v>304</v>
      </c>
      <c r="F777" s="12" t="s">
        <v>48</v>
      </c>
      <c r="G777" s="12" t="s">
        <v>310</v>
      </c>
      <c r="H777" s="12" t="s">
        <v>306</v>
      </c>
      <c r="I777" s="11" t="s">
        <v>504</v>
      </c>
      <c r="J777" s="12" t="str">
        <f>"≥17h"</f>
        <v>≥17h</v>
      </c>
      <c r="K777" s="12" t="s">
        <v>47</v>
      </c>
      <c r="L777" s="69" t="s">
        <v>520</v>
      </c>
      <c r="M777" s="59" t="s">
        <v>373</v>
      </c>
      <c r="N777" s="78" t="s">
        <v>308</v>
      </c>
      <c r="O777" s="12" t="s">
        <v>358</v>
      </c>
      <c r="P777" s="15" t="s">
        <v>368</v>
      </c>
      <c r="Q777" s="92"/>
      <c r="R777" s="93"/>
      <c r="S777" s="93"/>
      <c r="T777" s="93">
        <v>1</v>
      </c>
      <c r="U777" s="93"/>
      <c r="V777" s="93"/>
      <c r="W777" s="93"/>
      <c r="X777" s="93"/>
      <c r="Y777" s="75">
        <v>1</v>
      </c>
      <c r="Z777" s="69" t="s">
        <v>520</v>
      </c>
      <c r="AA777" s="59" t="s">
        <v>373</v>
      </c>
      <c r="AB777" s="78" t="s">
        <v>308</v>
      </c>
      <c r="AC777" s="12" t="s">
        <v>358</v>
      </c>
      <c r="AD777" s="15" t="s">
        <v>368</v>
      </c>
      <c r="AE777" s="84"/>
      <c r="AF777" s="84"/>
      <c r="AG777" s="84"/>
      <c r="AH777" s="84"/>
      <c r="AI777" s="84"/>
      <c r="AJ777" s="84"/>
      <c r="AK777" s="84"/>
      <c r="AL777" s="84"/>
      <c r="AM777" s="85">
        <v>1</v>
      </c>
    </row>
    <row r="778" spans="1:39" ht="12" customHeight="1">
      <c r="A778" s="10">
        <v>764</v>
      </c>
      <c r="B778" s="98" t="s">
        <v>159</v>
      </c>
      <c r="C778" s="98" t="s">
        <v>60</v>
      </c>
      <c r="D778" s="11" t="s">
        <v>51</v>
      </c>
      <c r="E778" s="11" t="s">
        <v>304</v>
      </c>
      <c r="F778" s="12" t="s">
        <v>50</v>
      </c>
      <c r="G778" s="12" t="s">
        <v>510</v>
      </c>
      <c r="H778" s="12" t="s">
        <v>308</v>
      </c>
      <c r="I778" s="11" t="s">
        <v>507</v>
      </c>
      <c r="J778" s="12" t="str">
        <f>"≥17h"</f>
        <v>≥17h</v>
      </c>
      <c r="K778" s="12" t="s">
        <v>513</v>
      </c>
      <c r="L778" s="69" t="s">
        <v>520</v>
      </c>
      <c r="M778" s="59" t="s">
        <v>374</v>
      </c>
      <c r="N778" s="78" t="s">
        <v>308</v>
      </c>
      <c r="O778" s="12" t="s">
        <v>358</v>
      </c>
      <c r="P778" s="15" t="s">
        <v>368</v>
      </c>
      <c r="Q778" s="92"/>
      <c r="R778" s="93"/>
      <c r="S778" s="93">
        <v>1</v>
      </c>
      <c r="T778" s="93">
        <v>1</v>
      </c>
      <c r="U778" s="93"/>
      <c r="V778" s="93"/>
      <c r="W778" s="93"/>
      <c r="X778" s="93"/>
      <c r="Y778" s="75"/>
      <c r="Z778" s="69" t="s">
        <v>520</v>
      </c>
      <c r="AA778" s="59" t="s">
        <v>374</v>
      </c>
      <c r="AB778" s="78" t="s">
        <v>308</v>
      </c>
      <c r="AC778" s="12" t="s">
        <v>358</v>
      </c>
      <c r="AD778" s="15" t="s">
        <v>368</v>
      </c>
      <c r="AE778" s="84">
        <v>1</v>
      </c>
      <c r="AF778" s="84"/>
      <c r="AG778" s="84"/>
      <c r="AH778" s="84"/>
      <c r="AI778" s="84"/>
      <c r="AJ778" s="84"/>
      <c r="AK778" s="84"/>
      <c r="AL778" s="84"/>
      <c r="AM778" s="85"/>
    </row>
    <row r="779" spans="1:39" ht="12" customHeight="1">
      <c r="A779" s="10">
        <v>765</v>
      </c>
      <c r="B779" s="98" t="s">
        <v>234</v>
      </c>
      <c r="C779" s="98" t="s">
        <v>69</v>
      </c>
      <c r="D779" s="11" t="s">
        <v>25</v>
      </c>
      <c r="E779" s="11" t="s">
        <v>303</v>
      </c>
      <c r="F779" s="12" t="s">
        <v>50</v>
      </c>
      <c r="G779" s="11" t="s">
        <v>511</v>
      </c>
      <c r="H779" s="12" t="s">
        <v>307</v>
      </c>
      <c r="I779" s="11" t="s">
        <v>507</v>
      </c>
      <c r="J779" s="11" t="str">
        <f>"≤12h"</f>
        <v>≤12h</v>
      </c>
      <c r="K779" s="12" t="s">
        <v>512</v>
      </c>
      <c r="L779" s="69" t="s">
        <v>518</v>
      </c>
      <c r="M779" s="59" t="s">
        <v>338</v>
      </c>
      <c r="N779" s="78" t="s">
        <v>308</v>
      </c>
      <c r="O779" s="12" t="s">
        <v>358</v>
      </c>
      <c r="P779" s="15" t="s">
        <v>368</v>
      </c>
      <c r="Q779" s="92"/>
      <c r="R779" s="93">
        <v>1</v>
      </c>
      <c r="S779" s="93"/>
      <c r="T779" s="93">
        <v>1</v>
      </c>
      <c r="U779" s="93"/>
      <c r="V779" s="93"/>
      <c r="W779" s="93"/>
      <c r="X779" s="93"/>
      <c r="Y779" s="75"/>
      <c r="Z779" s="69" t="s">
        <v>518</v>
      </c>
      <c r="AA779" s="59" t="s">
        <v>338</v>
      </c>
      <c r="AB779" s="78" t="s">
        <v>308</v>
      </c>
      <c r="AC779" s="12" t="s">
        <v>358</v>
      </c>
      <c r="AD779" s="15" t="s">
        <v>368</v>
      </c>
      <c r="AE779" s="84"/>
      <c r="AF779" s="84"/>
      <c r="AG779" s="84"/>
      <c r="AH779" s="84"/>
      <c r="AI779" s="84">
        <v>1</v>
      </c>
      <c r="AJ779" s="84"/>
      <c r="AK779" s="84"/>
      <c r="AL779" s="84"/>
      <c r="AM779" s="85"/>
    </row>
    <row r="780" spans="1:39" ht="12" customHeight="1">
      <c r="A780" s="10">
        <v>766</v>
      </c>
      <c r="B780" s="98" t="s">
        <v>82</v>
      </c>
      <c r="C780" s="98" t="s">
        <v>82</v>
      </c>
      <c r="D780" s="11" t="s">
        <v>51</v>
      </c>
      <c r="E780" s="11" t="s">
        <v>304</v>
      </c>
      <c r="F780" s="12" t="s">
        <v>50</v>
      </c>
      <c r="G780" s="12" t="s">
        <v>310</v>
      </c>
      <c r="H780" s="12" t="s">
        <v>306</v>
      </c>
      <c r="I780" s="11" t="s">
        <v>507</v>
      </c>
      <c r="J780" s="11" t="str">
        <f>"12-16h"</f>
        <v>12-16h</v>
      </c>
      <c r="K780" s="12" t="s">
        <v>512</v>
      </c>
      <c r="L780" s="69" t="s">
        <v>518</v>
      </c>
      <c r="M780" s="59" t="s">
        <v>373</v>
      </c>
      <c r="N780" s="78" t="s">
        <v>308</v>
      </c>
      <c r="O780" s="12" t="s">
        <v>358</v>
      </c>
      <c r="P780" s="15" t="s">
        <v>368</v>
      </c>
      <c r="Q780" s="92"/>
      <c r="R780" s="93"/>
      <c r="S780" s="93">
        <v>1</v>
      </c>
      <c r="T780" s="93"/>
      <c r="U780" s="93"/>
      <c r="V780" s="93"/>
      <c r="W780" s="93"/>
      <c r="X780" s="93"/>
      <c r="Y780" s="75"/>
      <c r="Z780" s="69" t="s">
        <v>518</v>
      </c>
      <c r="AA780" s="59" t="s">
        <v>373</v>
      </c>
      <c r="AB780" s="78" t="s">
        <v>308</v>
      </c>
      <c r="AC780" s="12" t="s">
        <v>358</v>
      </c>
      <c r="AD780" s="15" t="s">
        <v>368</v>
      </c>
      <c r="AE780" s="84"/>
      <c r="AF780" s="84">
        <v>1</v>
      </c>
      <c r="AG780" s="84"/>
      <c r="AH780" s="84"/>
      <c r="AI780" s="84"/>
      <c r="AJ780" s="84"/>
      <c r="AK780" s="84"/>
      <c r="AL780" s="84"/>
      <c r="AM780" s="85"/>
    </row>
    <row r="781" spans="1:39" ht="12" customHeight="1">
      <c r="A781" s="10">
        <v>767</v>
      </c>
      <c r="B781" s="98" t="s">
        <v>234</v>
      </c>
      <c r="C781" s="98" t="s">
        <v>69</v>
      </c>
      <c r="D781" s="11" t="s">
        <v>52</v>
      </c>
      <c r="E781" s="11" t="s">
        <v>304</v>
      </c>
      <c r="F781" s="12" t="s">
        <v>49</v>
      </c>
      <c r="G781" s="11" t="s">
        <v>511</v>
      </c>
      <c r="H781" s="12" t="s">
        <v>308</v>
      </c>
      <c r="I781" s="11" t="s">
        <v>507</v>
      </c>
      <c r="J781" s="12" t="str">
        <f>"≥17h"</f>
        <v>≥17h</v>
      </c>
      <c r="K781" s="12" t="s">
        <v>512</v>
      </c>
      <c r="L781" s="69" t="s">
        <v>518</v>
      </c>
      <c r="M781" s="59" t="s">
        <v>372</v>
      </c>
      <c r="N781" s="78" t="s">
        <v>308</v>
      </c>
      <c r="O781" s="12" t="s">
        <v>358</v>
      </c>
      <c r="P781" s="15" t="s">
        <v>368</v>
      </c>
      <c r="Q781" s="92"/>
      <c r="R781" s="93"/>
      <c r="S781" s="93"/>
      <c r="T781" s="93">
        <v>1</v>
      </c>
      <c r="U781" s="93"/>
      <c r="V781" s="93"/>
      <c r="W781" s="93"/>
      <c r="X781" s="93">
        <v>1</v>
      </c>
      <c r="Y781" s="75"/>
      <c r="Z781" s="69" t="s">
        <v>518</v>
      </c>
      <c r="AA781" s="59" t="s">
        <v>372</v>
      </c>
      <c r="AB781" s="78" t="s">
        <v>308</v>
      </c>
      <c r="AC781" s="12" t="s">
        <v>358</v>
      </c>
      <c r="AD781" s="15" t="s">
        <v>368</v>
      </c>
      <c r="AE781" s="84"/>
      <c r="AF781" s="84">
        <v>1</v>
      </c>
      <c r="AG781" s="84"/>
      <c r="AH781" s="84"/>
      <c r="AI781" s="84"/>
      <c r="AJ781" s="84"/>
      <c r="AK781" s="84"/>
      <c r="AL781" s="84"/>
      <c r="AM781" s="85"/>
    </row>
    <row r="782" spans="1:39" ht="12" customHeight="1">
      <c r="A782" s="10">
        <v>768</v>
      </c>
      <c r="B782" s="98" t="s">
        <v>234</v>
      </c>
      <c r="C782" s="98" t="s">
        <v>69</v>
      </c>
      <c r="D782" s="11" t="s">
        <v>25</v>
      </c>
      <c r="E782" s="11" t="s">
        <v>303</v>
      </c>
      <c r="F782" s="12" t="s">
        <v>48</v>
      </c>
      <c r="G782" s="11" t="s">
        <v>511</v>
      </c>
      <c r="H782" s="12" t="s">
        <v>307</v>
      </c>
      <c r="I782" s="11" t="s">
        <v>504</v>
      </c>
      <c r="J782" s="11" t="str">
        <f>"12-16h"</f>
        <v>12-16h</v>
      </c>
      <c r="K782" s="12" t="s">
        <v>512</v>
      </c>
      <c r="L782" s="69" t="s">
        <v>518</v>
      </c>
      <c r="M782" s="59" t="s">
        <v>372</v>
      </c>
      <c r="N782" s="78" t="s">
        <v>308</v>
      </c>
      <c r="O782" s="12" t="s">
        <v>358</v>
      </c>
      <c r="P782" s="15" t="s">
        <v>368</v>
      </c>
      <c r="Q782" s="92"/>
      <c r="R782" s="93"/>
      <c r="S782" s="93"/>
      <c r="T782" s="93">
        <v>1</v>
      </c>
      <c r="U782" s="93"/>
      <c r="V782" s="93"/>
      <c r="W782" s="93">
        <v>1</v>
      </c>
      <c r="X782" s="93">
        <v>1</v>
      </c>
      <c r="Y782" s="75"/>
      <c r="Z782" s="69" t="s">
        <v>518</v>
      </c>
      <c r="AA782" s="59" t="s">
        <v>372</v>
      </c>
      <c r="AB782" s="78" t="s">
        <v>308</v>
      </c>
      <c r="AC782" s="12" t="s">
        <v>358</v>
      </c>
      <c r="AD782" s="15" t="s">
        <v>368</v>
      </c>
      <c r="AE782" s="84"/>
      <c r="AF782" s="84"/>
      <c r="AG782" s="84">
        <v>1</v>
      </c>
      <c r="AH782" s="84"/>
      <c r="AI782" s="84"/>
      <c r="AJ782" s="84"/>
      <c r="AK782" s="84"/>
      <c r="AL782" s="84"/>
      <c r="AM782" s="85"/>
    </row>
    <row r="783" spans="1:39" ht="12" customHeight="1">
      <c r="A783" s="10">
        <v>769</v>
      </c>
      <c r="B783" s="98" t="s">
        <v>160</v>
      </c>
      <c r="C783" s="98" t="s">
        <v>60</v>
      </c>
      <c r="D783" s="11" t="s">
        <v>52</v>
      </c>
      <c r="E783" s="11" t="s">
        <v>304</v>
      </c>
      <c r="F783" s="12" t="s">
        <v>49</v>
      </c>
      <c r="G783" s="11" t="s">
        <v>511</v>
      </c>
      <c r="H783" s="12" t="s">
        <v>308</v>
      </c>
      <c r="I783" s="11" t="s">
        <v>507</v>
      </c>
      <c r="J783" s="12" t="str">
        <f>"≥17h"</f>
        <v>≥17h</v>
      </c>
      <c r="K783" s="12" t="s">
        <v>512</v>
      </c>
      <c r="L783" s="69" t="s">
        <v>520</v>
      </c>
      <c r="M783" s="59" t="s">
        <v>372</v>
      </c>
      <c r="N783" s="78" t="s">
        <v>308</v>
      </c>
      <c r="O783" s="12" t="s">
        <v>358</v>
      </c>
      <c r="P783" s="15" t="s">
        <v>368</v>
      </c>
      <c r="Q783" s="92"/>
      <c r="R783" s="93"/>
      <c r="S783" s="93"/>
      <c r="T783" s="93"/>
      <c r="U783" s="93"/>
      <c r="V783" s="93"/>
      <c r="W783" s="93">
        <v>1</v>
      </c>
      <c r="X783" s="93"/>
      <c r="Y783" s="75"/>
      <c r="Z783" s="69" t="s">
        <v>520</v>
      </c>
      <c r="AA783" s="59" t="s">
        <v>372</v>
      </c>
      <c r="AB783" s="78" t="s">
        <v>308</v>
      </c>
      <c r="AC783" s="12" t="s">
        <v>358</v>
      </c>
      <c r="AD783" s="15" t="s">
        <v>368</v>
      </c>
      <c r="AE783" s="84">
        <v>1</v>
      </c>
      <c r="AF783" s="84"/>
      <c r="AG783" s="84"/>
      <c r="AH783" s="84"/>
      <c r="AI783" s="84"/>
      <c r="AJ783" s="84"/>
      <c r="AK783" s="84"/>
      <c r="AL783" s="84"/>
      <c r="AM783" s="85">
        <v>1</v>
      </c>
    </row>
    <row r="784" spans="1:39" ht="12" customHeight="1">
      <c r="A784" s="10">
        <v>770</v>
      </c>
      <c r="B784" s="98" t="s">
        <v>249</v>
      </c>
      <c r="C784" s="98" t="s">
        <v>245</v>
      </c>
      <c r="D784" s="11" t="s">
        <v>51</v>
      </c>
      <c r="E784" s="11" t="s">
        <v>304</v>
      </c>
      <c r="F784" s="12" t="s">
        <v>50</v>
      </c>
      <c r="G784" s="12" t="s">
        <v>310</v>
      </c>
      <c r="H784" s="12" t="s">
        <v>306</v>
      </c>
      <c r="I784" s="11" t="s">
        <v>507</v>
      </c>
      <c r="J784" s="12" t="str">
        <f>"≥17h"</f>
        <v>≥17h</v>
      </c>
      <c r="K784" s="12" t="s">
        <v>512</v>
      </c>
      <c r="L784" s="69" t="s">
        <v>520</v>
      </c>
      <c r="M784" s="59" t="s">
        <v>373</v>
      </c>
      <c r="N784" s="78" t="s">
        <v>367</v>
      </c>
      <c r="O784" s="12" t="s">
        <v>358</v>
      </c>
      <c r="P784" s="15" t="s">
        <v>368</v>
      </c>
      <c r="Q784" s="92"/>
      <c r="R784" s="93"/>
      <c r="S784" s="93"/>
      <c r="T784" s="93">
        <v>1</v>
      </c>
      <c r="U784" s="93"/>
      <c r="V784" s="93"/>
      <c r="W784" s="93">
        <v>1</v>
      </c>
      <c r="X784" s="93"/>
      <c r="Y784" s="75">
        <v>1</v>
      </c>
      <c r="Z784" s="69" t="s">
        <v>520</v>
      </c>
      <c r="AA784" s="59" t="s">
        <v>373</v>
      </c>
      <c r="AB784" s="78" t="s">
        <v>367</v>
      </c>
      <c r="AC784" s="12" t="s">
        <v>358</v>
      </c>
      <c r="AD784" s="15" t="s">
        <v>368</v>
      </c>
      <c r="AE784" s="84"/>
      <c r="AF784" s="84">
        <v>1</v>
      </c>
      <c r="AG784" s="84"/>
      <c r="AH784" s="84"/>
      <c r="AI784" s="84"/>
      <c r="AJ784" s="84"/>
      <c r="AK784" s="84"/>
      <c r="AL784" s="84"/>
      <c r="AM784" s="85"/>
    </row>
    <row r="785" spans="1:39" ht="12" customHeight="1">
      <c r="A785" s="10">
        <v>771</v>
      </c>
      <c r="B785" s="98" t="s">
        <v>160</v>
      </c>
      <c r="C785" s="98" t="s">
        <v>60</v>
      </c>
      <c r="D785" s="11" t="s">
        <v>51</v>
      </c>
      <c r="E785" s="11" t="s">
        <v>304</v>
      </c>
      <c r="F785" s="12" t="s">
        <v>50</v>
      </c>
      <c r="G785" s="11" t="s">
        <v>511</v>
      </c>
      <c r="H785" s="12" t="s">
        <v>308</v>
      </c>
      <c r="I785" s="103" t="s">
        <v>504</v>
      </c>
      <c r="J785" s="12" t="str">
        <f>"≥17h"</f>
        <v>≥17h</v>
      </c>
      <c r="K785" s="12" t="s">
        <v>512</v>
      </c>
      <c r="L785" s="69" t="s">
        <v>520</v>
      </c>
      <c r="M785" s="59" t="s">
        <v>372</v>
      </c>
      <c r="N785" s="78" t="s">
        <v>308</v>
      </c>
      <c r="O785" s="12" t="s">
        <v>358</v>
      </c>
      <c r="P785" s="15" t="s">
        <v>368</v>
      </c>
      <c r="Q785" s="92"/>
      <c r="R785" s="93"/>
      <c r="S785" s="93">
        <v>1</v>
      </c>
      <c r="T785" s="93">
        <v>1</v>
      </c>
      <c r="U785" s="93"/>
      <c r="V785" s="93"/>
      <c r="W785" s="93"/>
      <c r="X785" s="93"/>
      <c r="Y785" s="75"/>
      <c r="Z785" s="69" t="s">
        <v>520</v>
      </c>
      <c r="AA785" s="59" t="s">
        <v>372</v>
      </c>
      <c r="AB785" s="78" t="s">
        <v>308</v>
      </c>
      <c r="AC785" s="12" t="s">
        <v>358</v>
      </c>
      <c r="AD785" s="15" t="s">
        <v>368</v>
      </c>
      <c r="AE785" s="84"/>
      <c r="AF785" s="84"/>
      <c r="AG785" s="84"/>
      <c r="AH785" s="84"/>
      <c r="AI785" s="84">
        <v>1</v>
      </c>
      <c r="AJ785" s="84"/>
      <c r="AK785" s="84"/>
      <c r="AL785" s="84"/>
      <c r="AM785" s="85"/>
    </row>
    <row r="786" spans="1:39" ht="12" customHeight="1">
      <c r="A786" s="10">
        <v>772</v>
      </c>
      <c r="B786" s="98" t="s">
        <v>82</v>
      </c>
      <c r="C786" s="98" t="s">
        <v>82</v>
      </c>
      <c r="D786" s="11" t="s">
        <v>52</v>
      </c>
      <c r="E786" s="11" t="s">
        <v>303</v>
      </c>
      <c r="F786" s="12" t="s">
        <v>49</v>
      </c>
      <c r="G786" s="12" t="s">
        <v>310</v>
      </c>
      <c r="H786" s="12" t="s">
        <v>306</v>
      </c>
      <c r="I786" s="103" t="s">
        <v>505</v>
      </c>
      <c r="J786" s="11" t="str">
        <f>"12-16h"</f>
        <v>12-16h</v>
      </c>
      <c r="K786" s="12" t="s">
        <v>512</v>
      </c>
      <c r="L786" s="69" t="s">
        <v>518</v>
      </c>
      <c r="M786" s="59" t="s">
        <v>372</v>
      </c>
      <c r="N786" s="78" t="s">
        <v>308</v>
      </c>
      <c r="O786" s="12" t="s">
        <v>358</v>
      </c>
      <c r="P786" s="15" t="s">
        <v>368</v>
      </c>
      <c r="Q786" s="92"/>
      <c r="R786" s="93"/>
      <c r="S786" s="93">
        <v>1</v>
      </c>
      <c r="T786" s="93"/>
      <c r="U786" s="93"/>
      <c r="V786" s="93"/>
      <c r="W786" s="93"/>
      <c r="X786" s="93"/>
      <c r="Y786" s="75"/>
      <c r="Z786" s="69" t="s">
        <v>518</v>
      </c>
      <c r="AA786" s="59" t="s">
        <v>372</v>
      </c>
      <c r="AB786" s="78" t="s">
        <v>308</v>
      </c>
      <c r="AC786" s="12" t="s">
        <v>358</v>
      </c>
      <c r="AD786" s="15" t="s">
        <v>368</v>
      </c>
      <c r="AE786" s="84">
        <v>1</v>
      </c>
      <c r="AF786" s="84"/>
      <c r="AG786" s="84"/>
      <c r="AH786" s="84"/>
      <c r="AI786" s="84"/>
      <c r="AJ786" s="84"/>
      <c r="AK786" s="84"/>
      <c r="AL786" s="84"/>
      <c r="AM786" s="85"/>
    </row>
    <row r="787" spans="1:39" ht="12" customHeight="1">
      <c r="A787" s="10">
        <v>773</v>
      </c>
      <c r="B787" s="98" t="s">
        <v>234</v>
      </c>
      <c r="C787" s="98" t="s">
        <v>69</v>
      </c>
      <c r="D787" s="11" t="s">
        <v>51</v>
      </c>
      <c r="E787" s="11" t="s">
        <v>304</v>
      </c>
      <c r="F787" s="12" t="s">
        <v>50</v>
      </c>
      <c r="G787" s="11" t="s">
        <v>511</v>
      </c>
      <c r="H787" s="12" t="s">
        <v>306</v>
      </c>
      <c r="I787" s="103" t="s">
        <v>504</v>
      </c>
      <c r="J787" s="12" t="str">
        <f>"≥17h"</f>
        <v>≥17h</v>
      </c>
      <c r="K787" s="12" t="s">
        <v>512</v>
      </c>
      <c r="L787" s="69" t="s">
        <v>518</v>
      </c>
      <c r="M787" s="59" t="s">
        <v>371</v>
      </c>
      <c r="N787" s="78" t="s">
        <v>308</v>
      </c>
      <c r="O787" s="12" t="s">
        <v>358</v>
      </c>
      <c r="P787" s="15" t="s">
        <v>368</v>
      </c>
      <c r="Q787" s="92"/>
      <c r="R787" s="93"/>
      <c r="S787" s="93"/>
      <c r="T787" s="93">
        <v>1</v>
      </c>
      <c r="U787" s="93"/>
      <c r="V787" s="93"/>
      <c r="W787" s="93"/>
      <c r="X787" s="93"/>
      <c r="Y787" s="75">
        <v>1</v>
      </c>
      <c r="Z787" s="69" t="s">
        <v>518</v>
      </c>
      <c r="AA787" s="59" t="s">
        <v>371</v>
      </c>
      <c r="AB787" s="78" t="s">
        <v>308</v>
      </c>
      <c r="AC787" s="12" t="s">
        <v>358</v>
      </c>
      <c r="AD787" s="15" t="s">
        <v>368</v>
      </c>
      <c r="AE787" s="84"/>
      <c r="AF787" s="84"/>
      <c r="AG787" s="84">
        <v>1</v>
      </c>
      <c r="AH787" s="84"/>
      <c r="AI787" s="84"/>
      <c r="AJ787" s="84"/>
      <c r="AK787" s="84"/>
      <c r="AL787" s="84"/>
      <c r="AM787" s="85"/>
    </row>
    <row r="788" spans="1:39" ht="12" customHeight="1">
      <c r="A788" s="10">
        <v>774</v>
      </c>
      <c r="B788" s="98" t="s">
        <v>247</v>
      </c>
      <c r="C788" s="98" t="s">
        <v>245</v>
      </c>
      <c r="D788" s="11" t="s">
        <v>51</v>
      </c>
      <c r="E788" s="11" t="s">
        <v>303</v>
      </c>
      <c r="F788" s="12" t="s">
        <v>50</v>
      </c>
      <c r="G788" s="12" t="s">
        <v>310</v>
      </c>
      <c r="H788" s="12" t="s">
        <v>306</v>
      </c>
      <c r="I788" s="103" t="s">
        <v>505</v>
      </c>
      <c r="J788" s="12" t="str">
        <f>"≥17h"</f>
        <v>≥17h</v>
      </c>
      <c r="K788" s="12" t="s">
        <v>47</v>
      </c>
      <c r="L788" s="69" t="s">
        <v>520</v>
      </c>
      <c r="M788" s="59" t="s">
        <v>371</v>
      </c>
      <c r="N788" s="78" t="s">
        <v>308</v>
      </c>
      <c r="O788" s="12" t="s">
        <v>358</v>
      </c>
      <c r="P788" s="15" t="s">
        <v>368</v>
      </c>
      <c r="Q788" s="92"/>
      <c r="R788" s="93"/>
      <c r="S788" s="93"/>
      <c r="T788" s="93">
        <v>1</v>
      </c>
      <c r="U788" s="93"/>
      <c r="V788" s="93"/>
      <c r="W788" s="93">
        <v>1</v>
      </c>
      <c r="X788" s="93"/>
      <c r="Y788" s="75"/>
      <c r="Z788" s="69" t="s">
        <v>520</v>
      </c>
      <c r="AA788" s="59" t="s">
        <v>371</v>
      </c>
      <c r="AB788" s="78" t="s">
        <v>308</v>
      </c>
      <c r="AC788" s="12" t="s">
        <v>358</v>
      </c>
      <c r="AD788" s="15" t="s">
        <v>368</v>
      </c>
      <c r="AE788" s="84"/>
      <c r="AF788" s="84">
        <v>1</v>
      </c>
      <c r="AG788" s="84"/>
      <c r="AH788" s="84"/>
      <c r="AI788" s="84"/>
      <c r="AJ788" s="84"/>
      <c r="AK788" s="84"/>
      <c r="AL788" s="84"/>
      <c r="AM788" s="85"/>
    </row>
    <row r="789" spans="1:39" ht="12" customHeight="1">
      <c r="A789" s="10">
        <v>775</v>
      </c>
      <c r="B789" s="98" t="s">
        <v>161</v>
      </c>
      <c r="C789" s="98" t="s">
        <v>60</v>
      </c>
      <c r="D789" s="11" t="s">
        <v>51</v>
      </c>
      <c r="E789" s="11" t="s">
        <v>304</v>
      </c>
      <c r="F789" s="12" t="s">
        <v>50</v>
      </c>
      <c r="G789" s="12" t="s">
        <v>510</v>
      </c>
      <c r="H789" s="12" t="s">
        <v>308</v>
      </c>
      <c r="I789" s="11" t="s">
        <v>507</v>
      </c>
      <c r="J789" s="11" t="str">
        <f>"12-16h"</f>
        <v>12-16h</v>
      </c>
      <c r="K789" s="12" t="s">
        <v>47</v>
      </c>
      <c r="L789" s="69" t="s">
        <v>520</v>
      </c>
      <c r="M789" s="59" t="s">
        <v>309</v>
      </c>
      <c r="N789" s="78" t="s">
        <v>308</v>
      </c>
      <c r="O789" s="12" t="s">
        <v>358</v>
      </c>
      <c r="P789" s="15" t="s">
        <v>368</v>
      </c>
      <c r="Q789" s="92"/>
      <c r="R789" s="93">
        <v>1</v>
      </c>
      <c r="S789" s="93"/>
      <c r="T789" s="93">
        <v>1</v>
      </c>
      <c r="U789" s="93">
        <v>1</v>
      </c>
      <c r="V789" s="93"/>
      <c r="W789" s="93"/>
      <c r="X789" s="93"/>
      <c r="Y789" s="75"/>
      <c r="Z789" s="69" t="s">
        <v>520</v>
      </c>
      <c r="AA789" s="59" t="s">
        <v>309</v>
      </c>
      <c r="AB789" s="78" t="s">
        <v>308</v>
      </c>
      <c r="AC789" s="12" t="s">
        <v>358</v>
      </c>
      <c r="AD789" s="15" t="s">
        <v>368</v>
      </c>
      <c r="AE789" s="84">
        <v>1</v>
      </c>
      <c r="AF789" s="84"/>
      <c r="AG789" s="84"/>
      <c r="AH789" s="84"/>
      <c r="AI789" s="84"/>
      <c r="AJ789" s="84"/>
      <c r="AK789" s="84"/>
      <c r="AL789" s="84"/>
      <c r="AM789" s="85"/>
    </row>
    <row r="790" spans="1:39" ht="12" customHeight="1">
      <c r="A790" s="10">
        <v>776</v>
      </c>
      <c r="B790" s="98" t="s">
        <v>82</v>
      </c>
      <c r="C790" s="98" t="s">
        <v>82</v>
      </c>
      <c r="D790" s="11" t="s">
        <v>52</v>
      </c>
      <c r="E790" s="11" t="s">
        <v>304</v>
      </c>
      <c r="F790" s="12" t="s">
        <v>49</v>
      </c>
      <c r="G790" s="12" t="s">
        <v>310</v>
      </c>
      <c r="H790" s="12" t="s">
        <v>306</v>
      </c>
      <c r="I790" s="103" t="s">
        <v>504</v>
      </c>
      <c r="J790" s="11" t="str">
        <f>"12-16h"</f>
        <v>12-16h</v>
      </c>
      <c r="K790" s="12" t="s">
        <v>512</v>
      </c>
      <c r="L790" s="69" t="s">
        <v>518</v>
      </c>
      <c r="M790" s="59" t="s">
        <v>373</v>
      </c>
      <c r="N790" s="78" t="s">
        <v>308</v>
      </c>
      <c r="O790" s="12" t="s">
        <v>358</v>
      </c>
      <c r="P790" s="15" t="s">
        <v>368</v>
      </c>
      <c r="Q790" s="92"/>
      <c r="R790" s="93"/>
      <c r="S790" s="93">
        <v>1</v>
      </c>
      <c r="T790" s="93"/>
      <c r="U790" s="93"/>
      <c r="V790" s="93"/>
      <c r="W790" s="93"/>
      <c r="X790" s="93"/>
      <c r="Y790" s="75"/>
      <c r="Z790" s="69" t="s">
        <v>518</v>
      </c>
      <c r="AA790" s="59" t="s">
        <v>373</v>
      </c>
      <c r="AB790" s="78" t="s">
        <v>308</v>
      </c>
      <c r="AC790" s="12" t="s">
        <v>358</v>
      </c>
      <c r="AD790" s="15" t="s">
        <v>368</v>
      </c>
      <c r="AE790" s="84"/>
      <c r="AF790" s="84">
        <v>1</v>
      </c>
      <c r="AG790" s="84"/>
      <c r="AH790" s="84"/>
      <c r="AI790" s="84"/>
      <c r="AJ790" s="84"/>
      <c r="AK790" s="84"/>
      <c r="AL790" s="84"/>
      <c r="AM790" s="85"/>
    </row>
    <row r="791" spans="1:39" ht="12" customHeight="1">
      <c r="A791" s="10">
        <v>777</v>
      </c>
      <c r="B791" s="98" t="s">
        <v>234</v>
      </c>
      <c r="C791" s="98" t="s">
        <v>69</v>
      </c>
      <c r="D791" s="11" t="s">
        <v>52</v>
      </c>
      <c r="E791" s="11" t="s">
        <v>304</v>
      </c>
      <c r="F791" s="12" t="s">
        <v>49</v>
      </c>
      <c r="G791" s="11" t="s">
        <v>511</v>
      </c>
      <c r="H791" s="12" t="s">
        <v>307</v>
      </c>
      <c r="I791" s="103" t="s">
        <v>504</v>
      </c>
      <c r="J791" s="12" t="str">
        <f>"≥17h"</f>
        <v>≥17h</v>
      </c>
      <c r="K791" s="12" t="s">
        <v>512</v>
      </c>
      <c r="L791" s="69" t="s">
        <v>518</v>
      </c>
      <c r="M791" s="59" t="s">
        <v>372</v>
      </c>
      <c r="N791" s="78" t="s">
        <v>308</v>
      </c>
      <c r="O791" s="12" t="s">
        <v>358</v>
      </c>
      <c r="P791" s="15" t="s">
        <v>368</v>
      </c>
      <c r="Q791" s="92"/>
      <c r="R791" s="93"/>
      <c r="S791" s="93"/>
      <c r="T791" s="93">
        <v>1</v>
      </c>
      <c r="U791" s="93"/>
      <c r="V791" s="93"/>
      <c r="W791" s="93"/>
      <c r="X791" s="93"/>
      <c r="Y791" s="75"/>
      <c r="Z791" s="69" t="s">
        <v>518</v>
      </c>
      <c r="AA791" s="59" t="s">
        <v>372</v>
      </c>
      <c r="AB791" s="78" t="s">
        <v>308</v>
      </c>
      <c r="AC791" s="12" t="s">
        <v>358</v>
      </c>
      <c r="AD791" s="15" t="s">
        <v>368</v>
      </c>
      <c r="AE791" s="84">
        <v>1</v>
      </c>
      <c r="AF791" s="84"/>
      <c r="AG791" s="84"/>
      <c r="AH791" s="84"/>
      <c r="AI791" s="84"/>
      <c r="AJ791" s="84"/>
      <c r="AK791" s="84"/>
      <c r="AL791" s="84"/>
      <c r="AM791" s="85"/>
    </row>
    <row r="792" spans="1:39" ht="12" customHeight="1">
      <c r="A792" s="10">
        <v>778</v>
      </c>
      <c r="B792" s="98" t="s">
        <v>152</v>
      </c>
      <c r="C792" s="98" t="s">
        <v>79</v>
      </c>
      <c r="D792" s="11" t="s">
        <v>51</v>
      </c>
      <c r="E792" s="11" t="s">
        <v>303</v>
      </c>
      <c r="F792" s="12" t="s">
        <v>48</v>
      </c>
      <c r="G792" s="11" t="s">
        <v>511</v>
      </c>
      <c r="H792" s="12" t="s">
        <v>306</v>
      </c>
      <c r="I792" s="11" t="s">
        <v>504</v>
      </c>
      <c r="J792" s="12" t="str">
        <f>"≥17h"</f>
        <v>≥17h</v>
      </c>
      <c r="K792" s="12" t="s">
        <v>47</v>
      </c>
      <c r="L792" s="69" t="s">
        <v>520</v>
      </c>
      <c r="M792" s="59" t="s">
        <v>373</v>
      </c>
      <c r="N792" s="78" t="s">
        <v>308</v>
      </c>
      <c r="O792" s="12" t="s">
        <v>358</v>
      </c>
      <c r="P792" s="15" t="s">
        <v>368</v>
      </c>
      <c r="Q792" s="92"/>
      <c r="R792" s="93"/>
      <c r="S792" s="93"/>
      <c r="T792" s="93">
        <v>1</v>
      </c>
      <c r="U792" s="93"/>
      <c r="V792" s="93"/>
      <c r="W792" s="93">
        <v>1</v>
      </c>
      <c r="X792" s="93"/>
      <c r="Y792" s="75"/>
      <c r="Z792" s="69" t="s">
        <v>520</v>
      </c>
      <c r="AA792" s="59" t="s">
        <v>373</v>
      </c>
      <c r="AB792" s="78" t="s">
        <v>308</v>
      </c>
      <c r="AC792" s="12" t="s">
        <v>358</v>
      </c>
      <c r="AD792" s="15" t="s">
        <v>368</v>
      </c>
      <c r="AE792" s="84"/>
      <c r="AF792" s="84">
        <v>1</v>
      </c>
      <c r="AG792" s="84"/>
      <c r="AH792" s="84"/>
      <c r="AI792" s="84"/>
      <c r="AJ792" s="84"/>
      <c r="AK792" s="84"/>
      <c r="AL792" s="84"/>
      <c r="AM792" s="85"/>
    </row>
    <row r="793" spans="1:39" ht="12" customHeight="1">
      <c r="A793" s="10">
        <v>779</v>
      </c>
      <c r="B793" s="98" t="s">
        <v>247</v>
      </c>
      <c r="C793" s="98" t="s">
        <v>245</v>
      </c>
      <c r="D793" s="11" t="s">
        <v>51</v>
      </c>
      <c r="E793" s="11" t="s">
        <v>304</v>
      </c>
      <c r="F793" s="12" t="s">
        <v>48</v>
      </c>
      <c r="G793" s="12" t="s">
        <v>310</v>
      </c>
      <c r="H793" s="12" t="s">
        <v>306</v>
      </c>
      <c r="I793" s="11" t="s">
        <v>507</v>
      </c>
      <c r="J793" s="12" t="str">
        <f>"≥17h"</f>
        <v>≥17h</v>
      </c>
      <c r="K793" s="12" t="s">
        <v>47</v>
      </c>
      <c r="L793" s="69" t="s">
        <v>520</v>
      </c>
      <c r="M793" s="59" t="s">
        <v>371</v>
      </c>
      <c r="N793" s="78" t="s">
        <v>308</v>
      </c>
      <c r="O793" s="12" t="s">
        <v>358</v>
      </c>
      <c r="P793" s="15" t="s">
        <v>370</v>
      </c>
      <c r="Q793" s="92"/>
      <c r="R793" s="93">
        <v>1</v>
      </c>
      <c r="S793" s="93"/>
      <c r="T793" s="93"/>
      <c r="U793" s="93"/>
      <c r="V793" s="93"/>
      <c r="W793" s="93"/>
      <c r="X793" s="93"/>
      <c r="Y793" s="75"/>
      <c r="Z793" s="69" t="s">
        <v>520</v>
      </c>
      <c r="AA793" s="59" t="s">
        <v>371</v>
      </c>
      <c r="AB793" s="78" t="s">
        <v>308</v>
      </c>
      <c r="AC793" s="12" t="s">
        <v>358</v>
      </c>
      <c r="AD793" s="15" t="s">
        <v>370</v>
      </c>
      <c r="AE793" s="84"/>
      <c r="AF793" s="84">
        <v>1</v>
      </c>
      <c r="AG793" s="84"/>
      <c r="AH793" s="84"/>
      <c r="AI793" s="84"/>
      <c r="AJ793" s="84"/>
      <c r="AK793" s="84"/>
      <c r="AL793" s="84"/>
      <c r="AM793" s="85"/>
    </row>
    <row r="794" spans="1:39" ht="12" customHeight="1">
      <c r="A794" s="10">
        <v>780</v>
      </c>
      <c r="B794" s="98" t="s">
        <v>243</v>
      </c>
      <c r="C794" s="98" t="s">
        <v>85</v>
      </c>
      <c r="D794" s="11" t="s">
        <v>51</v>
      </c>
      <c r="E794" s="11" t="s">
        <v>303</v>
      </c>
      <c r="F794" s="12" t="s">
        <v>48</v>
      </c>
      <c r="G794" s="12" t="s">
        <v>310</v>
      </c>
      <c r="H794" s="12" t="s">
        <v>306</v>
      </c>
      <c r="I794" s="11" t="s">
        <v>507</v>
      </c>
      <c r="J794" s="11" t="str">
        <f>"12-16h"</f>
        <v>12-16h</v>
      </c>
      <c r="K794" s="12" t="s">
        <v>513</v>
      </c>
      <c r="L794" s="69" t="s">
        <v>518</v>
      </c>
      <c r="M794" s="59" t="s">
        <v>371</v>
      </c>
      <c r="N794" s="78" t="s">
        <v>308</v>
      </c>
      <c r="O794" s="12" t="s">
        <v>358</v>
      </c>
      <c r="P794" s="15" t="s">
        <v>368</v>
      </c>
      <c r="Q794" s="92"/>
      <c r="R794" s="93"/>
      <c r="S794" s="93">
        <v>1</v>
      </c>
      <c r="T794" s="93">
        <v>1</v>
      </c>
      <c r="U794" s="93"/>
      <c r="V794" s="93"/>
      <c r="W794" s="93"/>
      <c r="X794" s="93">
        <v>1</v>
      </c>
      <c r="Y794" s="75"/>
      <c r="Z794" s="69" t="s">
        <v>518</v>
      </c>
      <c r="AA794" s="59" t="s">
        <v>371</v>
      </c>
      <c r="AB794" s="78" t="s">
        <v>308</v>
      </c>
      <c r="AC794" s="12" t="s">
        <v>358</v>
      </c>
      <c r="AD794" s="15" t="s">
        <v>368</v>
      </c>
      <c r="AE794" s="84"/>
      <c r="AF794" s="84">
        <v>1</v>
      </c>
      <c r="AG794" s="84"/>
      <c r="AH794" s="84"/>
      <c r="AI794" s="84"/>
      <c r="AJ794" s="84"/>
      <c r="AK794" s="84"/>
      <c r="AL794" s="84"/>
      <c r="AM794" s="85"/>
    </row>
    <row r="795" spans="1:39" ht="12" customHeight="1">
      <c r="A795" s="10">
        <v>781</v>
      </c>
      <c r="B795" s="98" t="s">
        <v>82</v>
      </c>
      <c r="C795" s="98" t="s">
        <v>82</v>
      </c>
      <c r="D795" s="11" t="s">
        <v>51</v>
      </c>
      <c r="E795" s="11" t="s">
        <v>303</v>
      </c>
      <c r="F795" s="12" t="s">
        <v>49</v>
      </c>
      <c r="G795" s="12" t="s">
        <v>310</v>
      </c>
      <c r="H795" s="12" t="s">
        <v>306</v>
      </c>
      <c r="I795" s="103" t="s">
        <v>504</v>
      </c>
      <c r="J795" s="11" t="str">
        <f>"12-16h"</f>
        <v>12-16h</v>
      </c>
      <c r="K795" s="12" t="s">
        <v>512</v>
      </c>
      <c r="L795" s="69" t="s">
        <v>518</v>
      </c>
      <c r="M795" s="59" t="s">
        <v>373</v>
      </c>
      <c r="N795" s="78" t="s">
        <v>308</v>
      </c>
      <c r="O795" s="12" t="s">
        <v>358</v>
      </c>
      <c r="P795" s="15" t="s">
        <v>368</v>
      </c>
      <c r="Q795" s="92"/>
      <c r="R795" s="93"/>
      <c r="S795" s="93">
        <v>1</v>
      </c>
      <c r="T795" s="93"/>
      <c r="U795" s="93"/>
      <c r="V795" s="93"/>
      <c r="W795" s="93"/>
      <c r="X795" s="93"/>
      <c r="Y795" s="75"/>
      <c r="Z795" s="69" t="s">
        <v>518</v>
      </c>
      <c r="AA795" s="59" t="s">
        <v>373</v>
      </c>
      <c r="AB795" s="78" t="s">
        <v>308</v>
      </c>
      <c r="AC795" s="12" t="s">
        <v>358</v>
      </c>
      <c r="AD795" s="15" t="s">
        <v>368</v>
      </c>
      <c r="AE795" s="84">
        <v>1</v>
      </c>
      <c r="AF795" s="84"/>
      <c r="AG795" s="84"/>
      <c r="AH795" s="84"/>
      <c r="AI795" s="84"/>
      <c r="AJ795" s="84"/>
      <c r="AK795" s="84"/>
      <c r="AL795" s="84"/>
      <c r="AM795" s="85"/>
    </row>
    <row r="796" spans="1:39" ht="12" customHeight="1">
      <c r="A796" s="10">
        <v>782</v>
      </c>
      <c r="B796" s="98" t="s">
        <v>247</v>
      </c>
      <c r="C796" s="98" t="s">
        <v>245</v>
      </c>
      <c r="D796" s="11" t="s">
        <v>52</v>
      </c>
      <c r="E796" s="11" t="s">
        <v>303</v>
      </c>
      <c r="F796" s="12" t="s">
        <v>48</v>
      </c>
      <c r="G796" s="12" t="s">
        <v>510</v>
      </c>
      <c r="H796" s="12" t="s">
        <v>307</v>
      </c>
      <c r="I796" s="11" t="s">
        <v>504</v>
      </c>
      <c r="J796" s="12" t="str">
        <f t="shared" ref="J796:J801" si="27">"≥17h"</f>
        <v>≥17h</v>
      </c>
      <c r="K796" s="12" t="s">
        <v>47</v>
      </c>
      <c r="L796" s="69" t="s">
        <v>520</v>
      </c>
      <c r="M796" s="59" t="s">
        <v>373</v>
      </c>
      <c r="N796" s="78" t="s">
        <v>308</v>
      </c>
      <c r="O796" s="12" t="s">
        <v>358</v>
      </c>
      <c r="P796" s="15" t="s">
        <v>368</v>
      </c>
      <c r="Q796" s="92"/>
      <c r="R796" s="93"/>
      <c r="S796" s="93"/>
      <c r="T796" s="93">
        <v>1</v>
      </c>
      <c r="U796" s="93"/>
      <c r="V796" s="93"/>
      <c r="W796" s="93">
        <v>1</v>
      </c>
      <c r="X796" s="93"/>
      <c r="Y796" s="75"/>
      <c r="Z796" s="69" t="s">
        <v>520</v>
      </c>
      <c r="AA796" s="59" t="s">
        <v>373</v>
      </c>
      <c r="AB796" s="78" t="s">
        <v>308</v>
      </c>
      <c r="AC796" s="12" t="s">
        <v>358</v>
      </c>
      <c r="AD796" s="15" t="s">
        <v>368</v>
      </c>
      <c r="AE796" s="84"/>
      <c r="AF796" s="84"/>
      <c r="AG796" s="84"/>
      <c r="AH796" s="84"/>
      <c r="AI796" s="84"/>
      <c r="AJ796" s="84"/>
      <c r="AK796" s="84"/>
      <c r="AL796" s="84"/>
      <c r="AM796" s="85">
        <v>1</v>
      </c>
    </row>
    <row r="797" spans="1:39" ht="12" customHeight="1">
      <c r="A797" s="10">
        <v>783</v>
      </c>
      <c r="B797" s="98" t="s">
        <v>153</v>
      </c>
      <c r="C797" s="98" t="s">
        <v>79</v>
      </c>
      <c r="D797" s="11" t="s">
        <v>51</v>
      </c>
      <c r="E797" s="11" t="s">
        <v>304</v>
      </c>
      <c r="F797" s="12" t="s">
        <v>50</v>
      </c>
      <c r="G797" s="11" t="s">
        <v>511</v>
      </c>
      <c r="H797" s="12" t="s">
        <v>306</v>
      </c>
      <c r="I797" s="103" t="s">
        <v>504</v>
      </c>
      <c r="J797" s="12" t="str">
        <f t="shared" si="27"/>
        <v>≥17h</v>
      </c>
      <c r="K797" s="12" t="s">
        <v>512</v>
      </c>
      <c r="L797" s="69" t="s">
        <v>520</v>
      </c>
      <c r="M797" s="59" t="s">
        <v>373</v>
      </c>
      <c r="N797" s="78" t="s">
        <v>308</v>
      </c>
      <c r="O797" s="12" t="s">
        <v>358</v>
      </c>
      <c r="P797" s="15" t="s">
        <v>368</v>
      </c>
      <c r="Q797" s="92"/>
      <c r="R797" s="93"/>
      <c r="S797" s="93"/>
      <c r="T797" s="93">
        <v>1</v>
      </c>
      <c r="U797" s="93"/>
      <c r="V797" s="93"/>
      <c r="W797" s="93"/>
      <c r="X797" s="93"/>
      <c r="Y797" s="75">
        <v>1</v>
      </c>
      <c r="Z797" s="69" t="s">
        <v>520</v>
      </c>
      <c r="AA797" s="59" t="s">
        <v>373</v>
      </c>
      <c r="AB797" s="78" t="s">
        <v>308</v>
      </c>
      <c r="AC797" s="12" t="s">
        <v>358</v>
      </c>
      <c r="AD797" s="15" t="s">
        <v>368</v>
      </c>
      <c r="AE797" s="84"/>
      <c r="AF797" s="84">
        <v>1</v>
      </c>
      <c r="AG797" s="84"/>
      <c r="AH797" s="84"/>
      <c r="AI797" s="84"/>
      <c r="AJ797" s="84"/>
      <c r="AK797" s="84"/>
      <c r="AL797" s="84"/>
      <c r="AM797" s="85"/>
    </row>
    <row r="798" spans="1:39" ht="12" customHeight="1">
      <c r="A798" s="10">
        <v>784</v>
      </c>
      <c r="B798" s="98" t="s">
        <v>82</v>
      </c>
      <c r="C798" s="98" t="s">
        <v>82</v>
      </c>
      <c r="D798" s="11" t="s">
        <v>25</v>
      </c>
      <c r="E798" s="11" t="s">
        <v>303</v>
      </c>
      <c r="F798" s="12" t="s">
        <v>48</v>
      </c>
      <c r="G798" s="12" t="s">
        <v>310</v>
      </c>
      <c r="H798" s="12" t="s">
        <v>306</v>
      </c>
      <c r="I798" s="11" t="s">
        <v>504</v>
      </c>
      <c r="J798" s="12" t="str">
        <f t="shared" si="27"/>
        <v>≥17h</v>
      </c>
      <c r="K798" s="12" t="s">
        <v>513</v>
      </c>
      <c r="L798" s="69" t="s">
        <v>518</v>
      </c>
      <c r="M798" s="59" t="s">
        <v>373</v>
      </c>
      <c r="N798" s="78" t="s">
        <v>308</v>
      </c>
      <c r="O798" s="12" t="s">
        <v>358</v>
      </c>
      <c r="P798" s="15" t="s">
        <v>368</v>
      </c>
      <c r="Q798" s="92"/>
      <c r="R798" s="93"/>
      <c r="S798" s="93">
        <v>1</v>
      </c>
      <c r="T798" s="93"/>
      <c r="U798" s="93"/>
      <c r="V798" s="93"/>
      <c r="W798" s="93"/>
      <c r="X798" s="93"/>
      <c r="Y798" s="75"/>
      <c r="Z798" s="69" t="s">
        <v>518</v>
      </c>
      <c r="AA798" s="59" t="s">
        <v>373</v>
      </c>
      <c r="AB798" s="78" t="s">
        <v>308</v>
      </c>
      <c r="AC798" s="12" t="s">
        <v>358</v>
      </c>
      <c r="AD798" s="15" t="s">
        <v>368</v>
      </c>
      <c r="AE798" s="84"/>
      <c r="AF798" s="84">
        <v>1</v>
      </c>
      <c r="AG798" s="84"/>
      <c r="AH798" s="84"/>
      <c r="AI798" s="84"/>
      <c r="AJ798" s="84"/>
      <c r="AK798" s="84"/>
      <c r="AL798" s="84"/>
      <c r="AM798" s="85"/>
    </row>
    <row r="799" spans="1:39" ht="12" customHeight="1">
      <c r="A799" s="10">
        <v>785</v>
      </c>
      <c r="B799" s="98" t="s">
        <v>154</v>
      </c>
      <c r="C799" s="98" t="s">
        <v>79</v>
      </c>
      <c r="D799" s="11" t="s">
        <v>52</v>
      </c>
      <c r="E799" s="11" t="s">
        <v>303</v>
      </c>
      <c r="F799" s="12" t="s">
        <v>49</v>
      </c>
      <c r="G799" s="11" t="s">
        <v>511</v>
      </c>
      <c r="H799" s="12" t="s">
        <v>308</v>
      </c>
      <c r="I799" s="11" t="s">
        <v>504</v>
      </c>
      <c r="J799" s="12" t="str">
        <f t="shared" si="27"/>
        <v>≥17h</v>
      </c>
      <c r="K799" s="12" t="s">
        <v>512</v>
      </c>
      <c r="L799" s="69" t="s">
        <v>520</v>
      </c>
      <c r="M799" s="59" t="s">
        <v>373</v>
      </c>
      <c r="N799" s="78" t="s">
        <v>308</v>
      </c>
      <c r="O799" s="12" t="s">
        <v>358</v>
      </c>
      <c r="P799" s="15" t="s">
        <v>368</v>
      </c>
      <c r="Q799" s="92"/>
      <c r="R799" s="93"/>
      <c r="S799" s="93">
        <v>1</v>
      </c>
      <c r="T799" s="93">
        <v>1</v>
      </c>
      <c r="U799" s="93"/>
      <c r="V799" s="93"/>
      <c r="W799" s="93">
        <v>1</v>
      </c>
      <c r="X799" s="93">
        <v>1</v>
      </c>
      <c r="Y799" s="75">
        <v>1</v>
      </c>
      <c r="Z799" s="69" t="s">
        <v>520</v>
      </c>
      <c r="AA799" s="59" t="s">
        <v>373</v>
      </c>
      <c r="AB799" s="78" t="s">
        <v>308</v>
      </c>
      <c r="AC799" s="12" t="s">
        <v>358</v>
      </c>
      <c r="AD799" s="15" t="s">
        <v>368</v>
      </c>
      <c r="AE799" s="84">
        <v>1</v>
      </c>
      <c r="AF799" s="84"/>
      <c r="AG799" s="84"/>
      <c r="AH799" s="84"/>
      <c r="AI799" s="84"/>
      <c r="AJ799" s="84"/>
      <c r="AK799" s="84"/>
      <c r="AL799" s="84"/>
      <c r="AM799" s="85">
        <v>1</v>
      </c>
    </row>
    <row r="800" spans="1:39" ht="12" customHeight="1">
      <c r="A800" s="10">
        <v>786</v>
      </c>
      <c r="B800" s="98" t="s">
        <v>247</v>
      </c>
      <c r="C800" s="98" t="s">
        <v>245</v>
      </c>
      <c r="D800" s="11" t="s">
        <v>51</v>
      </c>
      <c r="E800" s="11" t="s">
        <v>303</v>
      </c>
      <c r="F800" s="12" t="s">
        <v>49</v>
      </c>
      <c r="G800" s="12" t="s">
        <v>310</v>
      </c>
      <c r="H800" s="12" t="s">
        <v>306</v>
      </c>
      <c r="I800" s="103" t="s">
        <v>504</v>
      </c>
      <c r="J800" s="12" t="str">
        <f t="shared" si="27"/>
        <v>≥17h</v>
      </c>
      <c r="K800" s="12" t="s">
        <v>47</v>
      </c>
      <c r="L800" s="69" t="s">
        <v>520</v>
      </c>
      <c r="M800" s="59" t="s">
        <v>371</v>
      </c>
      <c r="N800" s="78" t="s">
        <v>308</v>
      </c>
      <c r="O800" s="12" t="s">
        <v>358</v>
      </c>
      <c r="P800" s="15" t="s">
        <v>370</v>
      </c>
      <c r="Q800" s="92"/>
      <c r="R800" s="93">
        <v>1</v>
      </c>
      <c r="S800" s="93"/>
      <c r="T800" s="93"/>
      <c r="U800" s="93"/>
      <c r="V800" s="93"/>
      <c r="W800" s="93"/>
      <c r="X800" s="93"/>
      <c r="Y800" s="75"/>
      <c r="Z800" s="69" t="s">
        <v>520</v>
      </c>
      <c r="AA800" s="59" t="s">
        <v>371</v>
      </c>
      <c r="AB800" s="78" t="s">
        <v>308</v>
      </c>
      <c r="AC800" s="12" t="s">
        <v>358</v>
      </c>
      <c r="AD800" s="15" t="s">
        <v>370</v>
      </c>
      <c r="AE800" s="84"/>
      <c r="AF800" s="84">
        <v>1</v>
      </c>
      <c r="AG800" s="84"/>
      <c r="AH800" s="84"/>
      <c r="AI800" s="84"/>
      <c r="AJ800" s="84"/>
      <c r="AK800" s="84"/>
      <c r="AL800" s="84"/>
      <c r="AM800" s="85"/>
    </row>
    <row r="801" spans="1:39" ht="12" customHeight="1">
      <c r="A801" s="10">
        <v>787</v>
      </c>
      <c r="B801" s="98" t="s">
        <v>243</v>
      </c>
      <c r="C801" s="98" t="s">
        <v>85</v>
      </c>
      <c r="D801" s="11" t="s">
        <v>52</v>
      </c>
      <c r="E801" s="11" t="s">
        <v>303</v>
      </c>
      <c r="F801" s="12" t="s">
        <v>50</v>
      </c>
      <c r="G801" s="12" t="s">
        <v>310</v>
      </c>
      <c r="H801" s="12" t="s">
        <v>308</v>
      </c>
      <c r="I801" s="103" t="s">
        <v>504</v>
      </c>
      <c r="J801" s="12" t="str">
        <f t="shared" si="27"/>
        <v>≥17h</v>
      </c>
      <c r="K801" s="12" t="s">
        <v>47</v>
      </c>
      <c r="L801" s="69" t="s">
        <v>518</v>
      </c>
      <c r="M801" s="59" t="s">
        <v>371</v>
      </c>
      <c r="N801" s="78" t="s">
        <v>308</v>
      </c>
      <c r="O801" s="12" t="s">
        <v>358</v>
      </c>
      <c r="P801" s="15" t="s">
        <v>368</v>
      </c>
      <c r="Q801" s="92"/>
      <c r="R801" s="93"/>
      <c r="S801" s="93"/>
      <c r="T801" s="93">
        <v>1</v>
      </c>
      <c r="U801" s="93"/>
      <c r="V801" s="93"/>
      <c r="W801" s="93"/>
      <c r="X801" s="93"/>
      <c r="Y801" s="75"/>
      <c r="Z801" s="69" t="s">
        <v>518</v>
      </c>
      <c r="AA801" s="59" t="s">
        <v>371</v>
      </c>
      <c r="AB801" s="78" t="s">
        <v>308</v>
      </c>
      <c r="AC801" s="12" t="s">
        <v>358</v>
      </c>
      <c r="AD801" s="15" t="s">
        <v>368</v>
      </c>
      <c r="AE801" s="84"/>
      <c r="AF801" s="84">
        <v>1</v>
      </c>
      <c r="AG801" s="84"/>
      <c r="AH801" s="84"/>
      <c r="AI801" s="84"/>
      <c r="AJ801" s="84"/>
      <c r="AK801" s="84"/>
      <c r="AL801" s="84"/>
      <c r="AM801" s="85"/>
    </row>
    <row r="802" spans="1:39" ht="12" customHeight="1">
      <c r="A802" s="10">
        <v>788</v>
      </c>
      <c r="B802" s="98" t="s">
        <v>82</v>
      </c>
      <c r="C802" s="98" t="s">
        <v>82</v>
      </c>
      <c r="D802" s="11" t="s">
        <v>51</v>
      </c>
      <c r="E802" s="11" t="s">
        <v>304</v>
      </c>
      <c r="F802" s="12" t="s">
        <v>48</v>
      </c>
      <c r="G802" s="12" t="s">
        <v>310</v>
      </c>
      <c r="H802" s="12" t="s">
        <v>306</v>
      </c>
      <c r="I802" s="103" t="s">
        <v>505</v>
      </c>
      <c r="J802" s="11" t="str">
        <f>"12-16h"</f>
        <v>12-16h</v>
      </c>
      <c r="K802" s="12" t="s">
        <v>512</v>
      </c>
      <c r="L802" s="69" t="s">
        <v>518</v>
      </c>
      <c r="M802" s="59" t="s">
        <v>371</v>
      </c>
      <c r="N802" s="78" t="s">
        <v>308</v>
      </c>
      <c r="O802" s="12" t="s">
        <v>358</v>
      </c>
      <c r="P802" s="15" t="s">
        <v>368</v>
      </c>
      <c r="Q802" s="92"/>
      <c r="R802" s="93"/>
      <c r="S802" s="93"/>
      <c r="T802" s="93"/>
      <c r="U802" s="93"/>
      <c r="V802" s="93"/>
      <c r="W802" s="93">
        <v>1</v>
      </c>
      <c r="X802" s="93"/>
      <c r="Y802" s="75"/>
      <c r="Z802" s="69" t="s">
        <v>518</v>
      </c>
      <c r="AA802" s="59" t="s">
        <v>371</v>
      </c>
      <c r="AB802" s="78" t="s">
        <v>308</v>
      </c>
      <c r="AC802" s="12" t="s">
        <v>358</v>
      </c>
      <c r="AD802" s="15" t="s">
        <v>368</v>
      </c>
      <c r="AE802" s="84">
        <v>1</v>
      </c>
      <c r="AF802" s="84"/>
      <c r="AG802" s="84"/>
      <c r="AH802" s="84"/>
      <c r="AI802" s="84"/>
      <c r="AJ802" s="84"/>
      <c r="AK802" s="84"/>
      <c r="AL802" s="84"/>
      <c r="AM802" s="85"/>
    </row>
    <row r="803" spans="1:39" ht="12" customHeight="1">
      <c r="A803" s="10">
        <v>789</v>
      </c>
      <c r="B803" s="98" t="s">
        <v>201</v>
      </c>
      <c r="C803" s="98" t="s">
        <v>198</v>
      </c>
      <c r="D803" s="11" t="s">
        <v>52</v>
      </c>
      <c r="E803" s="11" t="s">
        <v>304</v>
      </c>
      <c r="F803" s="12" t="s">
        <v>49</v>
      </c>
      <c r="G803" s="11" t="s">
        <v>511</v>
      </c>
      <c r="H803" s="12" t="s">
        <v>307</v>
      </c>
      <c r="I803" s="11" t="s">
        <v>504</v>
      </c>
      <c r="J803" s="12" t="str">
        <f>"≥17h"</f>
        <v>≥17h</v>
      </c>
      <c r="K803" s="12" t="s">
        <v>512</v>
      </c>
      <c r="L803" s="69" t="s">
        <v>520</v>
      </c>
      <c r="M803" s="59" t="s">
        <v>374</v>
      </c>
      <c r="N803" s="78" t="s">
        <v>308</v>
      </c>
      <c r="O803" s="12" t="s">
        <v>358</v>
      </c>
      <c r="P803" s="15" t="s">
        <v>368</v>
      </c>
      <c r="Q803" s="92"/>
      <c r="R803" s="93"/>
      <c r="S803" s="93"/>
      <c r="T803" s="93">
        <v>1</v>
      </c>
      <c r="U803" s="93"/>
      <c r="V803" s="93"/>
      <c r="W803" s="93">
        <v>1</v>
      </c>
      <c r="X803" s="93"/>
      <c r="Y803" s="75"/>
      <c r="Z803" s="69" t="s">
        <v>520</v>
      </c>
      <c r="AA803" s="59" t="s">
        <v>374</v>
      </c>
      <c r="AB803" s="78" t="s">
        <v>308</v>
      </c>
      <c r="AC803" s="12" t="s">
        <v>358</v>
      </c>
      <c r="AD803" s="15" t="s">
        <v>368</v>
      </c>
      <c r="AE803" s="84"/>
      <c r="AF803" s="84"/>
      <c r="AG803" s="84"/>
      <c r="AH803" s="84"/>
      <c r="AI803" s="84"/>
      <c r="AJ803" s="84"/>
      <c r="AK803" s="84"/>
      <c r="AL803" s="84"/>
      <c r="AM803" s="85">
        <v>1</v>
      </c>
    </row>
    <row r="804" spans="1:39" ht="12" customHeight="1">
      <c r="A804" s="10">
        <v>790</v>
      </c>
      <c r="B804" s="98" t="s">
        <v>162</v>
      </c>
      <c r="C804" s="98" t="s">
        <v>60</v>
      </c>
      <c r="D804" s="11" t="s">
        <v>25</v>
      </c>
      <c r="E804" s="11" t="s">
        <v>304</v>
      </c>
      <c r="F804" s="12" t="s">
        <v>50</v>
      </c>
      <c r="G804" s="11" t="s">
        <v>511</v>
      </c>
      <c r="H804" s="12" t="s">
        <v>308</v>
      </c>
      <c r="I804" s="11" t="s">
        <v>507</v>
      </c>
      <c r="J804" s="11" t="str">
        <f>"12-16h"</f>
        <v>12-16h</v>
      </c>
      <c r="K804" s="12" t="s">
        <v>47</v>
      </c>
      <c r="L804" s="69" t="s">
        <v>520</v>
      </c>
      <c r="M804" s="59" t="s">
        <v>372</v>
      </c>
      <c r="N804" s="78" t="s">
        <v>308</v>
      </c>
      <c r="O804" s="12" t="s">
        <v>358</v>
      </c>
      <c r="P804" s="15" t="s">
        <v>368</v>
      </c>
      <c r="Q804" s="92"/>
      <c r="R804" s="93">
        <v>1</v>
      </c>
      <c r="S804" s="93"/>
      <c r="T804" s="93"/>
      <c r="U804" s="93"/>
      <c r="V804" s="93"/>
      <c r="W804" s="93"/>
      <c r="X804" s="93">
        <v>1</v>
      </c>
      <c r="Y804" s="75"/>
      <c r="Z804" s="69" t="s">
        <v>520</v>
      </c>
      <c r="AA804" s="59" t="s">
        <v>372</v>
      </c>
      <c r="AB804" s="78" t="s">
        <v>308</v>
      </c>
      <c r="AC804" s="12" t="s">
        <v>358</v>
      </c>
      <c r="AD804" s="15" t="s">
        <v>368</v>
      </c>
      <c r="AE804" s="84"/>
      <c r="AF804" s="84">
        <v>1</v>
      </c>
      <c r="AG804" s="84"/>
      <c r="AH804" s="84"/>
      <c r="AI804" s="84"/>
      <c r="AJ804" s="84"/>
      <c r="AK804" s="84"/>
      <c r="AL804" s="84"/>
      <c r="AM804" s="85"/>
    </row>
    <row r="805" spans="1:39" ht="12" customHeight="1">
      <c r="A805" s="10">
        <v>791</v>
      </c>
      <c r="B805" s="98" t="s">
        <v>74</v>
      </c>
      <c r="C805" s="98" t="s">
        <v>75</v>
      </c>
      <c r="D805" s="11" t="s">
        <v>52</v>
      </c>
      <c r="E805" s="11" t="s">
        <v>303</v>
      </c>
      <c r="F805" s="12" t="s">
        <v>49</v>
      </c>
      <c r="G805" s="12" t="s">
        <v>310</v>
      </c>
      <c r="H805" s="12" t="s">
        <v>306</v>
      </c>
      <c r="I805" s="103" t="s">
        <v>504</v>
      </c>
      <c r="J805" s="11" t="str">
        <f>"12-16h"</f>
        <v>12-16h</v>
      </c>
      <c r="K805" s="12" t="s">
        <v>512</v>
      </c>
      <c r="L805" s="69" t="s">
        <v>519</v>
      </c>
      <c r="M805" s="59" t="s">
        <v>373</v>
      </c>
      <c r="N805" s="78" t="s">
        <v>308</v>
      </c>
      <c r="O805" s="12" t="s">
        <v>358</v>
      </c>
      <c r="P805" s="15" t="s">
        <v>368</v>
      </c>
      <c r="Q805" s="92"/>
      <c r="R805" s="93"/>
      <c r="S805" s="93">
        <v>1</v>
      </c>
      <c r="T805" s="93"/>
      <c r="U805" s="93"/>
      <c r="V805" s="93"/>
      <c r="W805" s="93"/>
      <c r="X805" s="93"/>
      <c r="Y805" s="75"/>
      <c r="Z805" s="69" t="s">
        <v>519</v>
      </c>
      <c r="AA805" s="59" t="s">
        <v>373</v>
      </c>
      <c r="AB805" s="78" t="s">
        <v>308</v>
      </c>
      <c r="AC805" s="12" t="s">
        <v>358</v>
      </c>
      <c r="AD805" s="15" t="s">
        <v>368</v>
      </c>
      <c r="AE805" s="84">
        <v>1</v>
      </c>
      <c r="AF805" s="84"/>
      <c r="AG805" s="84"/>
      <c r="AH805" s="84"/>
      <c r="AI805" s="84"/>
      <c r="AJ805" s="84"/>
      <c r="AK805" s="84"/>
      <c r="AL805" s="84"/>
      <c r="AM805" s="85"/>
    </row>
    <row r="806" spans="1:39" ht="12" customHeight="1">
      <c r="A806" s="10">
        <v>792</v>
      </c>
      <c r="B806" s="98" t="s">
        <v>86</v>
      </c>
      <c r="C806" s="98" t="s">
        <v>256</v>
      </c>
      <c r="D806" s="11" t="s">
        <v>52</v>
      </c>
      <c r="E806" s="11" t="s">
        <v>303</v>
      </c>
      <c r="F806" s="12" t="s">
        <v>49</v>
      </c>
      <c r="G806" s="11" t="s">
        <v>511</v>
      </c>
      <c r="H806" s="12" t="s">
        <v>308</v>
      </c>
      <c r="I806" s="11" t="s">
        <v>507</v>
      </c>
      <c r="J806" s="12" t="str">
        <f>"≥17h"</f>
        <v>≥17h</v>
      </c>
      <c r="K806" s="12" t="s">
        <v>47</v>
      </c>
      <c r="L806" s="69" t="s">
        <v>519</v>
      </c>
      <c r="M806" s="59" t="s">
        <v>374</v>
      </c>
      <c r="N806" s="78" t="s">
        <v>308</v>
      </c>
      <c r="O806" s="12" t="s">
        <v>358</v>
      </c>
      <c r="P806" s="15" t="s">
        <v>368</v>
      </c>
      <c r="Q806" s="92"/>
      <c r="R806" s="93"/>
      <c r="S806" s="93"/>
      <c r="T806" s="93">
        <v>1</v>
      </c>
      <c r="U806" s="93"/>
      <c r="V806" s="93"/>
      <c r="W806" s="93"/>
      <c r="X806" s="93"/>
      <c r="Y806" s="75"/>
      <c r="Z806" s="69" t="s">
        <v>519</v>
      </c>
      <c r="AA806" s="59" t="s">
        <v>374</v>
      </c>
      <c r="AB806" s="78" t="s">
        <v>308</v>
      </c>
      <c r="AC806" s="12" t="s">
        <v>358</v>
      </c>
      <c r="AD806" s="15" t="s">
        <v>368</v>
      </c>
      <c r="AE806" s="84"/>
      <c r="AF806" s="84">
        <v>1</v>
      </c>
      <c r="AG806" s="84"/>
      <c r="AH806" s="84"/>
      <c r="AI806" s="84"/>
      <c r="AJ806" s="84"/>
      <c r="AK806" s="84"/>
      <c r="AL806" s="84"/>
      <c r="AM806" s="85"/>
    </row>
    <row r="807" spans="1:39" ht="12" customHeight="1">
      <c r="A807" s="10">
        <v>793</v>
      </c>
      <c r="B807" s="98" t="s">
        <v>201</v>
      </c>
      <c r="C807" s="98" t="s">
        <v>198</v>
      </c>
      <c r="D807" s="11" t="s">
        <v>52</v>
      </c>
      <c r="E807" s="11" t="s">
        <v>304</v>
      </c>
      <c r="F807" s="12" t="s">
        <v>48</v>
      </c>
      <c r="G807" s="11" t="s">
        <v>511</v>
      </c>
      <c r="H807" s="12" t="s">
        <v>308</v>
      </c>
      <c r="I807" s="11" t="s">
        <v>504</v>
      </c>
      <c r="J807" s="12" t="str">
        <f>"≥17h"</f>
        <v>≥17h</v>
      </c>
      <c r="K807" s="12" t="s">
        <v>513</v>
      </c>
      <c r="L807" s="69" t="s">
        <v>520</v>
      </c>
      <c r="M807" s="59" t="s">
        <v>374</v>
      </c>
      <c r="N807" s="78" t="s">
        <v>308</v>
      </c>
      <c r="O807" s="12" t="s">
        <v>358</v>
      </c>
      <c r="P807" s="15" t="s">
        <v>368</v>
      </c>
      <c r="Q807" s="92"/>
      <c r="R807" s="93"/>
      <c r="S807" s="93"/>
      <c r="T807" s="93">
        <v>1</v>
      </c>
      <c r="U807" s="93"/>
      <c r="V807" s="93"/>
      <c r="W807" s="93"/>
      <c r="X807" s="93"/>
      <c r="Y807" s="75"/>
      <c r="Z807" s="69" t="s">
        <v>520</v>
      </c>
      <c r="AA807" s="59" t="s">
        <v>374</v>
      </c>
      <c r="AB807" s="78" t="s">
        <v>308</v>
      </c>
      <c r="AC807" s="12" t="s">
        <v>358</v>
      </c>
      <c r="AD807" s="15" t="s">
        <v>368</v>
      </c>
      <c r="AE807" s="84">
        <v>1</v>
      </c>
      <c r="AF807" s="84"/>
      <c r="AG807" s="84"/>
      <c r="AH807" s="84"/>
      <c r="AI807" s="84"/>
      <c r="AJ807" s="84"/>
      <c r="AK807" s="84"/>
      <c r="AL807" s="84"/>
      <c r="AM807" s="85"/>
    </row>
    <row r="808" spans="1:39" ht="12" customHeight="1">
      <c r="A808" s="10">
        <v>794</v>
      </c>
      <c r="B808" s="98" t="s">
        <v>86</v>
      </c>
      <c r="C808" s="98" t="s">
        <v>256</v>
      </c>
      <c r="D808" s="11" t="s">
        <v>52</v>
      </c>
      <c r="E808" s="11" t="s">
        <v>304</v>
      </c>
      <c r="F808" s="12" t="s">
        <v>49</v>
      </c>
      <c r="G808" s="11" t="s">
        <v>511</v>
      </c>
      <c r="H808" s="12" t="s">
        <v>307</v>
      </c>
      <c r="I808" s="11" t="s">
        <v>504</v>
      </c>
      <c r="J808" s="12" t="str">
        <f>"≥17h"</f>
        <v>≥17h</v>
      </c>
      <c r="K808" s="12" t="s">
        <v>512</v>
      </c>
      <c r="L808" s="69" t="s">
        <v>519</v>
      </c>
      <c r="M808" s="59" t="s">
        <v>374</v>
      </c>
      <c r="N808" s="78" t="s">
        <v>308</v>
      </c>
      <c r="O808" s="12" t="s">
        <v>358</v>
      </c>
      <c r="P808" s="15" t="s">
        <v>368</v>
      </c>
      <c r="Q808" s="92"/>
      <c r="R808" s="93"/>
      <c r="S808" s="93"/>
      <c r="T808" s="93">
        <v>1</v>
      </c>
      <c r="U808" s="93"/>
      <c r="V808" s="93"/>
      <c r="W808" s="93"/>
      <c r="X808" s="93">
        <v>1</v>
      </c>
      <c r="Y808" s="75"/>
      <c r="Z808" s="69" t="s">
        <v>519</v>
      </c>
      <c r="AA808" s="59" t="s">
        <v>374</v>
      </c>
      <c r="AB808" s="78" t="s">
        <v>308</v>
      </c>
      <c r="AC808" s="12" t="s">
        <v>358</v>
      </c>
      <c r="AD808" s="15" t="s">
        <v>368</v>
      </c>
      <c r="AE808" s="84"/>
      <c r="AF808" s="84">
        <v>1</v>
      </c>
      <c r="AG808" s="84"/>
      <c r="AH808" s="84"/>
      <c r="AI808" s="84"/>
      <c r="AJ808" s="84"/>
      <c r="AK808" s="84"/>
      <c r="AL808" s="84"/>
      <c r="AM808" s="85"/>
    </row>
    <row r="809" spans="1:39" ht="12" customHeight="1">
      <c r="A809" s="10">
        <v>795</v>
      </c>
      <c r="B809" s="98" t="s">
        <v>163</v>
      </c>
      <c r="C809" s="98" t="s">
        <v>60</v>
      </c>
      <c r="D809" s="11" t="s">
        <v>52</v>
      </c>
      <c r="E809" s="11" t="s">
        <v>304</v>
      </c>
      <c r="F809" s="12" t="s">
        <v>49</v>
      </c>
      <c r="G809" s="12" t="s">
        <v>510</v>
      </c>
      <c r="H809" s="12" t="s">
        <v>306</v>
      </c>
      <c r="I809" s="103" t="s">
        <v>504</v>
      </c>
      <c r="J809" s="12" t="str">
        <f>"≥17h"</f>
        <v>≥17h</v>
      </c>
      <c r="K809" s="12" t="s">
        <v>512</v>
      </c>
      <c r="L809" s="69" t="s">
        <v>520</v>
      </c>
      <c r="M809" s="59" t="s">
        <v>373</v>
      </c>
      <c r="N809" s="78" t="s">
        <v>308</v>
      </c>
      <c r="O809" s="12" t="s">
        <v>358</v>
      </c>
      <c r="P809" s="15" t="s">
        <v>368</v>
      </c>
      <c r="Q809" s="92"/>
      <c r="R809" s="93"/>
      <c r="S809" s="93"/>
      <c r="T809" s="93">
        <v>1</v>
      </c>
      <c r="U809" s="93"/>
      <c r="V809" s="93"/>
      <c r="W809" s="93"/>
      <c r="X809" s="93"/>
      <c r="Y809" s="75"/>
      <c r="Z809" s="69" t="s">
        <v>520</v>
      </c>
      <c r="AA809" s="59" t="s">
        <v>373</v>
      </c>
      <c r="AB809" s="78" t="s">
        <v>308</v>
      </c>
      <c r="AC809" s="12" t="s">
        <v>358</v>
      </c>
      <c r="AD809" s="15" t="s">
        <v>368</v>
      </c>
      <c r="AE809" s="84">
        <v>1</v>
      </c>
      <c r="AF809" s="84"/>
      <c r="AG809" s="84"/>
      <c r="AH809" s="84"/>
      <c r="AI809" s="84"/>
      <c r="AJ809" s="84"/>
      <c r="AK809" s="84"/>
      <c r="AL809" s="84"/>
      <c r="AM809" s="85"/>
    </row>
    <row r="810" spans="1:39" ht="12" customHeight="1">
      <c r="A810" s="10">
        <v>796</v>
      </c>
      <c r="B810" s="98" t="s">
        <v>86</v>
      </c>
      <c r="C810" s="98" t="s">
        <v>256</v>
      </c>
      <c r="D810" s="11" t="s">
        <v>51</v>
      </c>
      <c r="E810" s="11" t="s">
        <v>304</v>
      </c>
      <c r="F810" s="12" t="s">
        <v>50</v>
      </c>
      <c r="G810" s="11" t="s">
        <v>511</v>
      </c>
      <c r="H810" s="12" t="s">
        <v>308</v>
      </c>
      <c r="I810" s="11" t="s">
        <v>504</v>
      </c>
      <c r="J810" s="11" t="str">
        <f>"12-16h"</f>
        <v>12-16h</v>
      </c>
      <c r="K810" s="12" t="s">
        <v>512</v>
      </c>
      <c r="L810" s="69" t="s">
        <v>519</v>
      </c>
      <c r="M810" s="59" t="s">
        <v>373</v>
      </c>
      <c r="N810" s="78" t="s">
        <v>308</v>
      </c>
      <c r="O810" s="12" t="s">
        <v>358</v>
      </c>
      <c r="P810" s="15" t="s">
        <v>368</v>
      </c>
      <c r="Q810" s="92"/>
      <c r="R810" s="93"/>
      <c r="S810" s="93">
        <v>1</v>
      </c>
      <c r="T810" s="93">
        <v>1</v>
      </c>
      <c r="U810" s="93"/>
      <c r="V810" s="93"/>
      <c r="W810" s="93"/>
      <c r="X810" s="93">
        <v>1</v>
      </c>
      <c r="Y810" s="75"/>
      <c r="Z810" s="69" t="s">
        <v>519</v>
      </c>
      <c r="AA810" s="59" t="s">
        <v>373</v>
      </c>
      <c r="AB810" s="78" t="s">
        <v>308</v>
      </c>
      <c r="AC810" s="12" t="s">
        <v>358</v>
      </c>
      <c r="AD810" s="15" t="s">
        <v>368</v>
      </c>
      <c r="AE810" s="84"/>
      <c r="AF810" s="84">
        <v>1</v>
      </c>
      <c r="AG810" s="84"/>
      <c r="AH810" s="84"/>
      <c r="AI810" s="84"/>
      <c r="AJ810" s="84"/>
      <c r="AK810" s="84"/>
      <c r="AL810" s="84"/>
      <c r="AM810" s="85"/>
    </row>
    <row r="811" spans="1:39" ht="12" customHeight="1">
      <c r="A811" s="10">
        <v>797</v>
      </c>
      <c r="B811" s="98" t="s">
        <v>74</v>
      </c>
      <c r="C811" s="98" t="s">
        <v>75</v>
      </c>
      <c r="D811" s="11" t="s">
        <v>51</v>
      </c>
      <c r="E811" s="11" t="s">
        <v>303</v>
      </c>
      <c r="F811" s="12" t="s">
        <v>50</v>
      </c>
      <c r="G811" s="12" t="s">
        <v>310</v>
      </c>
      <c r="H811" s="12" t="s">
        <v>306</v>
      </c>
      <c r="I811" s="11" t="s">
        <v>504</v>
      </c>
      <c r="J811" s="11" t="str">
        <f>"12-16h"</f>
        <v>12-16h</v>
      </c>
      <c r="K811" s="12" t="s">
        <v>513</v>
      </c>
      <c r="L811" s="69" t="s">
        <v>519</v>
      </c>
      <c r="M811" s="59" t="s">
        <v>373</v>
      </c>
      <c r="N811" s="78" t="s">
        <v>308</v>
      </c>
      <c r="O811" s="12" t="s">
        <v>358</v>
      </c>
      <c r="P811" s="15" t="s">
        <v>368</v>
      </c>
      <c r="Q811" s="92"/>
      <c r="R811" s="93"/>
      <c r="S811" s="93">
        <v>1</v>
      </c>
      <c r="T811" s="93"/>
      <c r="U811" s="93"/>
      <c r="V811" s="93"/>
      <c r="W811" s="93"/>
      <c r="X811" s="93"/>
      <c r="Y811" s="75"/>
      <c r="Z811" s="69" t="s">
        <v>519</v>
      </c>
      <c r="AA811" s="59" t="s">
        <v>373</v>
      </c>
      <c r="AB811" s="78" t="s">
        <v>308</v>
      </c>
      <c r="AC811" s="12" t="s">
        <v>358</v>
      </c>
      <c r="AD811" s="15" t="s">
        <v>368</v>
      </c>
      <c r="AE811" s="84"/>
      <c r="AF811" s="84">
        <v>1</v>
      </c>
      <c r="AG811" s="84"/>
      <c r="AH811" s="84"/>
      <c r="AI811" s="84"/>
      <c r="AJ811" s="84"/>
      <c r="AK811" s="84"/>
      <c r="AL811" s="84"/>
      <c r="AM811" s="85"/>
    </row>
    <row r="812" spans="1:39" ht="12" customHeight="1">
      <c r="A812" s="10">
        <v>798</v>
      </c>
      <c r="B812" s="98" t="s">
        <v>201</v>
      </c>
      <c r="C812" s="98" t="s">
        <v>198</v>
      </c>
      <c r="D812" s="11" t="s">
        <v>52</v>
      </c>
      <c r="E812" s="11" t="s">
        <v>304</v>
      </c>
      <c r="F812" s="12" t="s">
        <v>49</v>
      </c>
      <c r="G812" s="11" t="s">
        <v>511</v>
      </c>
      <c r="H812" s="12" t="s">
        <v>308</v>
      </c>
      <c r="I812" s="103" t="s">
        <v>504</v>
      </c>
      <c r="J812" s="12" t="str">
        <f>"≥17h"</f>
        <v>≥17h</v>
      </c>
      <c r="K812" s="12" t="s">
        <v>513</v>
      </c>
      <c r="L812" s="69" t="s">
        <v>520</v>
      </c>
      <c r="M812" s="59" t="s">
        <v>371</v>
      </c>
      <c r="N812" s="78" t="s">
        <v>308</v>
      </c>
      <c r="O812" s="12" t="s">
        <v>358</v>
      </c>
      <c r="P812" s="15" t="s">
        <v>368</v>
      </c>
      <c r="Q812" s="92"/>
      <c r="R812" s="93"/>
      <c r="S812" s="93"/>
      <c r="T812" s="93">
        <v>1</v>
      </c>
      <c r="U812" s="93"/>
      <c r="V812" s="93"/>
      <c r="W812" s="93">
        <v>1</v>
      </c>
      <c r="X812" s="93"/>
      <c r="Y812" s="75"/>
      <c r="Z812" s="69" t="s">
        <v>520</v>
      </c>
      <c r="AA812" s="59" t="s">
        <v>371</v>
      </c>
      <c r="AB812" s="78" t="s">
        <v>308</v>
      </c>
      <c r="AC812" s="12" t="s">
        <v>358</v>
      </c>
      <c r="AD812" s="15" t="s">
        <v>368</v>
      </c>
      <c r="AE812" s="84">
        <v>1</v>
      </c>
      <c r="AF812" s="84"/>
      <c r="AG812" s="84"/>
      <c r="AH812" s="84"/>
      <c r="AI812" s="84"/>
      <c r="AJ812" s="84"/>
      <c r="AK812" s="84"/>
      <c r="AL812" s="84"/>
      <c r="AM812" s="85"/>
    </row>
    <row r="813" spans="1:39" ht="12" customHeight="1">
      <c r="A813" s="10">
        <v>799</v>
      </c>
      <c r="B813" s="98" t="s">
        <v>86</v>
      </c>
      <c r="C813" s="98" t="s">
        <v>256</v>
      </c>
      <c r="D813" s="11" t="s">
        <v>52</v>
      </c>
      <c r="E813" s="11" t="s">
        <v>303</v>
      </c>
      <c r="F813" s="12" t="s">
        <v>49</v>
      </c>
      <c r="G813" s="11" t="s">
        <v>511</v>
      </c>
      <c r="H813" s="12" t="s">
        <v>308</v>
      </c>
      <c r="I813" s="103" t="s">
        <v>505</v>
      </c>
      <c r="J813" s="12" t="str">
        <f>"≥17h"</f>
        <v>≥17h</v>
      </c>
      <c r="K813" s="12" t="s">
        <v>47</v>
      </c>
      <c r="L813" s="69" t="s">
        <v>519</v>
      </c>
      <c r="M813" s="59" t="s">
        <v>373</v>
      </c>
      <c r="N813" s="78" t="s">
        <v>308</v>
      </c>
      <c r="O813" s="12" t="s">
        <v>358</v>
      </c>
      <c r="P813" s="15" t="s">
        <v>368</v>
      </c>
      <c r="Q813" s="92"/>
      <c r="R813" s="93"/>
      <c r="S813" s="93">
        <v>1</v>
      </c>
      <c r="T813" s="93">
        <v>1</v>
      </c>
      <c r="U813" s="93"/>
      <c r="V813" s="93"/>
      <c r="W813" s="93">
        <v>1</v>
      </c>
      <c r="X813" s="93"/>
      <c r="Y813" s="75"/>
      <c r="Z813" s="69" t="s">
        <v>519</v>
      </c>
      <c r="AA813" s="59" t="s">
        <v>373</v>
      </c>
      <c r="AB813" s="78" t="s">
        <v>308</v>
      </c>
      <c r="AC813" s="12" t="s">
        <v>358</v>
      </c>
      <c r="AD813" s="15" t="s">
        <v>368</v>
      </c>
      <c r="AE813" s="84"/>
      <c r="AF813" s="84"/>
      <c r="AG813" s="84"/>
      <c r="AH813" s="84">
        <v>1</v>
      </c>
      <c r="AI813" s="84"/>
      <c r="AJ813" s="84"/>
      <c r="AK813" s="84"/>
      <c r="AL813" s="84"/>
      <c r="AM813" s="85"/>
    </row>
    <row r="814" spans="1:39" ht="12" customHeight="1">
      <c r="A814" s="10">
        <v>800</v>
      </c>
      <c r="B814" s="98" t="s">
        <v>163</v>
      </c>
      <c r="C814" s="98" t="s">
        <v>60</v>
      </c>
      <c r="D814" s="11" t="s">
        <v>51</v>
      </c>
      <c r="E814" s="11" t="s">
        <v>303</v>
      </c>
      <c r="F814" s="12" t="s">
        <v>48</v>
      </c>
      <c r="G814" s="12" t="s">
        <v>310</v>
      </c>
      <c r="H814" s="12" t="s">
        <v>308</v>
      </c>
      <c r="I814" s="103" t="s">
        <v>505</v>
      </c>
      <c r="J814" s="12" t="str">
        <f>"≥17h"</f>
        <v>≥17h</v>
      </c>
      <c r="K814" s="12" t="s">
        <v>512</v>
      </c>
      <c r="L814" s="69" t="s">
        <v>520</v>
      </c>
      <c r="M814" s="59" t="s">
        <v>371</v>
      </c>
      <c r="N814" s="78" t="s">
        <v>308</v>
      </c>
      <c r="O814" s="12" t="s">
        <v>358</v>
      </c>
      <c r="P814" s="15" t="s">
        <v>368</v>
      </c>
      <c r="Q814" s="92"/>
      <c r="R814" s="93"/>
      <c r="S814" s="93">
        <v>1</v>
      </c>
      <c r="T814" s="93"/>
      <c r="U814" s="93"/>
      <c r="V814" s="93"/>
      <c r="W814" s="93">
        <v>1</v>
      </c>
      <c r="X814" s="93"/>
      <c r="Y814" s="75"/>
      <c r="Z814" s="69" t="s">
        <v>520</v>
      </c>
      <c r="AA814" s="59" t="s">
        <v>371</v>
      </c>
      <c r="AB814" s="78" t="s">
        <v>308</v>
      </c>
      <c r="AC814" s="12" t="s">
        <v>358</v>
      </c>
      <c r="AD814" s="15" t="s">
        <v>368</v>
      </c>
      <c r="AE814" s="84"/>
      <c r="AF814" s="84">
        <v>1</v>
      </c>
      <c r="AG814" s="84"/>
      <c r="AH814" s="84"/>
      <c r="AI814" s="84"/>
      <c r="AJ814" s="84"/>
      <c r="AK814" s="84"/>
      <c r="AL814" s="84"/>
      <c r="AM814" s="85"/>
    </row>
    <row r="815" spans="1:39" ht="12" customHeight="1">
      <c r="A815" s="10">
        <v>801</v>
      </c>
      <c r="B815" s="98" t="s">
        <v>86</v>
      </c>
      <c r="C815" s="98" t="s">
        <v>256</v>
      </c>
      <c r="D815" s="11" t="s">
        <v>52</v>
      </c>
      <c r="E815" s="11" t="s">
        <v>303</v>
      </c>
      <c r="F815" s="12" t="s">
        <v>48</v>
      </c>
      <c r="G815" s="11" t="s">
        <v>511</v>
      </c>
      <c r="H815" s="12" t="s">
        <v>308</v>
      </c>
      <c r="I815" s="11" t="s">
        <v>507</v>
      </c>
      <c r="J815" s="12" t="str">
        <f>"≥17h"</f>
        <v>≥17h</v>
      </c>
      <c r="K815" s="12" t="s">
        <v>47</v>
      </c>
      <c r="L815" s="69" t="s">
        <v>519</v>
      </c>
      <c r="M815" s="59" t="s">
        <v>372</v>
      </c>
      <c r="N815" s="78" t="s">
        <v>308</v>
      </c>
      <c r="O815" s="12" t="s">
        <v>358</v>
      </c>
      <c r="P815" s="15" t="s">
        <v>368</v>
      </c>
      <c r="Q815" s="92"/>
      <c r="R815" s="93"/>
      <c r="S815" s="93"/>
      <c r="T815" s="93">
        <v>1</v>
      </c>
      <c r="U815" s="93"/>
      <c r="V815" s="93"/>
      <c r="W815" s="93"/>
      <c r="X815" s="93"/>
      <c r="Y815" s="75"/>
      <c r="Z815" s="69" t="s">
        <v>519</v>
      </c>
      <c r="AA815" s="59" t="s">
        <v>372</v>
      </c>
      <c r="AB815" s="78" t="s">
        <v>308</v>
      </c>
      <c r="AC815" s="12" t="s">
        <v>358</v>
      </c>
      <c r="AD815" s="15" t="s">
        <v>368</v>
      </c>
      <c r="AE815" s="84">
        <v>1</v>
      </c>
      <c r="AF815" s="84"/>
      <c r="AG815" s="84"/>
      <c r="AH815" s="84">
        <v>1</v>
      </c>
      <c r="AI815" s="84"/>
      <c r="AJ815" s="84"/>
      <c r="AK815" s="84"/>
      <c r="AL815" s="84"/>
      <c r="AM815" s="85"/>
    </row>
    <row r="816" spans="1:39" ht="12" customHeight="1">
      <c r="A816" s="10">
        <v>802</v>
      </c>
      <c r="B816" s="98" t="s">
        <v>163</v>
      </c>
      <c r="C816" s="98" t="s">
        <v>60</v>
      </c>
      <c r="D816" s="11" t="s">
        <v>51</v>
      </c>
      <c r="E816" s="11" t="s">
        <v>304</v>
      </c>
      <c r="F816" s="12" t="s">
        <v>50</v>
      </c>
      <c r="G816" s="12" t="s">
        <v>510</v>
      </c>
      <c r="H816" s="12" t="s">
        <v>306</v>
      </c>
      <c r="I816" s="11" t="s">
        <v>504</v>
      </c>
      <c r="J816" s="12" t="str">
        <f>"≥17h"</f>
        <v>≥17h</v>
      </c>
      <c r="K816" s="12" t="s">
        <v>512</v>
      </c>
      <c r="L816" s="69" t="s">
        <v>520</v>
      </c>
      <c r="M816" s="59" t="s">
        <v>372</v>
      </c>
      <c r="N816" s="78" t="s">
        <v>308</v>
      </c>
      <c r="O816" s="12" t="s">
        <v>358</v>
      </c>
      <c r="P816" s="15" t="s">
        <v>368</v>
      </c>
      <c r="Q816" s="92"/>
      <c r="R816" s="93"/>
      <c r="S816" s="93">
        <v>1</v>
      </c>
      <c r="T816" s="93">
        <v>1</v>
      </c>
      <c r="U816" s="93"/>
      <c r="V816" s="93"/>
      <c r="W816" s="93">
        <v>1</v>
      </c>
      <c r="X816" s="93"/>
      <c r="Y816" s="75"/>
      <c r="Z816" s="69" t="s">
        <v>520</v>
      </c>
      <c r="AA816" s="59" t="s">
        <v>372</v>
      </c>
      <c r="AB816" s="78" t="s">
        <v>308</v>
      </c>
      <c r="AC816" s="12" t="s">
        <v>358</v>
      </c>
      <c r="AD816" s="15" t="s">
        <v>368</v>
      </c>
      <c r="AE816" s="84"/>
      <c r="AF816" s="84">
        <v>1</v>
      </c>
      <c r="AG816" s="84"/>
      <c r="AH816" s="84"/>
      <c r="AI816" s="84"/>
      <c r="AJ816" s="84"/>
      <c r="AK816" s="84"/>
      <c r="AL816" s="84"/>
      <c r="AM816" s="85"/>
    </row>
    <row r="817" spans="1:39" ht="12" customHeight="1">
      <c r="A817" s="10">
        <v>803</v>
      </c>
      <c r="B817" s="98" t="s">
        <v>74</v>
      </c>
      <c r="C817" s="98" t="s">
        <v>75</v>
      </c>
      <c r="D817" s="11" t="s">
        <v>25</v>
      </c>
      <c r="E817" s="11" t="s">
        <v>304</v>
      </c>
      <c r="F817" s="12" t="s">
        <v>48</v>
      </c>
      <c r="G817" s="12" t="s">
        <v>310</v>
      </c>
      <c r="H817" s="12" t="s">
        <v>306</v>
      </c>
      <c r="I817" s="103" t="s">
        <v>505</v>
      </c>
      <c r="J817" s="11" t="str">
        <f>"12-16h"</f>
        <v>12-16h</v>
      </c>
      <c r="K817" s="12" t="s">
        <v>512</v>
      </c>
      <c r="L817" s="69" t="s">
        <v>519</v>
      </c>
      <c r="M817" s="59" t="s">
        <v>373</v>
      </c>
      <c r="N817" s="78" t="s">
        <v>308</v>
      </c>
      <c r="O817" s="12" t="s">
        <v>358</v>
      </c>
      <c r="P817" s="15" t="s">
        <v>368</v>
      </c>
      <c r="Q817" s="92"/>
      <c r="R817" s="93"/>
      <c r="S817" s="93">
        <v>1</v>
      </c>
      <c r="T817" s="93"/>
      <c r="U817" s="93"/>
      <c r="V817" s="93"/>
      <c r="W817" s="93"/>
      <c r="X817" s="93"/>
      <c r="Y817" s="75"/>
      <c r="Z817" s="69" t="s">
        <v>519</v>
      </c>
      <c r="AA817" s="59" t="s">
        <v>373</v>
      </c>
      <c r="AB817" s="78" t="s">
        <v>308</v>
      </c>
      <c r="AC817" s="12" t="s">
        <v>358</v>
      </c>
      <c r="AD817" s="15" t="s">
        <v>368</v>
      </c>
      <c r="AE817" s="84"/>
      <c r="AF817" s="84">
        <v>1</v>
      </c>
      <c r="AG817" s="84"/>
      <c r="AH817" s="84"/>
      <c r="AI817" s="84"/>
      <c r="AJ817" s="84"/>
      <c r="AK817" s="84"/>
      <c r="AL817" s="84"/>
      <c r="AM817" s="85"/>
    </row>
    <row r="818" spans="1:39" ht="12" customHeight="1">
      <c r="A818" s="10">
        <v>804</v>
      </c>
      <c r="B818" s="98" t="s">
        <v>200</v>
      </c>
      <c r="C818" s="98" t="s">
        <v>198</v>
      </c>
      <c r="D818" s="11" t="s">
        <v>52</v>
      </c>
      <c r="E818" s="11" t="s">
        <v>303</v>
      </c>
      <c r="F818" s="12" t="s">
        <v>49</v>
      </c>
      <c r="G818" s="11" t="s">
        <v>511</v>
      </c>
      <c r="H818" s="12" t="s">
        <v>308</v>
      </c>
      <c r="I818" s="11" t="s">
        <v>504</v>
      </c>
      <c r="J818" s="12" t="str">
        <f>"≥17h"</f>
        <v>≥17h</v>
      </c>
      <c r="K818" s="12" t="s">
        <v>47</v>
      </c>
      <c r="L818" s="69" t="s">
        <v>520</v>
      </c>
      <c r="M818" s="59" t="s">
        <v>372</v>
      </c>
      <c r="N818" s="78" t="s">
        <v>308</v>
      </c>
      <c r="O818" s="12" t="s">
        <v>358</v>
      </c>
      <c r="P818" s="15" t="s">
        <v>368</v>
      </c>
      <c r="Q818" s="92"/>
      <c r="R818" s="93"/>
      <c r="S818" s="93"/>
      <c r="T818" s="93">
        <v>1</v>
      </c>
      <c r="U818" s="93"/>
      <c r="V818" s="93"/>
      <c r="W818" s="93"/>
      <c r="X818" s="93"/>
      <c r="Y818" s="75"/>
      <c r="Z818" s="69" t="s">
        <v>520</v>
      </c>
      <c r="AA818" s="59" t="s">
        <v>372</v>
      </c>
      <c r="AB818" s="78" t="s">
        <v>308</v>
      </c>
      <c r="AC818" s="12" t="s">
        <v>358</v>
      </c>
      <c r="AD818" s="15" t="s">
        <v>368</v>
      </c>
      <c r="AE818" s="84">
        <v>1</v>
      </c>
      <c r="AF818" s="84"/>
      <c r="AG818" s="84"/>
      <c r="AH818" s="84"/>
      <c r="AI818" s="84"/>
      <c r="AJ818" s="84"/>
      <c r="AK818" s="84"/>
      <c r="AL818" s="84"/>
      <c r="AM818" s="85"/>
    </row>
    <row r="819" spans="1:39" ht="12" customHeight="1">
      <c r="A819" s="10">
        <v>805</v>
      </c>
      <c r="B819" s="98" t="s">
        <v>86</v>
      </c>
      <c r="C819" s="98" t="s">
        <v>256</v>
      </c>
      <c r="D819" s="11" t="s">
        <v>52</v>
      </c>
      <c r="E819" s="11" t="s">
        <v>304</v>
      </c>
      <c r="F819" s="12" t="s">
        <v>49</v>
      </c>
      <c r="G819" s="11" t="s">
        <v>511</v>
      </c>
      <c r="H819" s="12" t="s">
        <v>308</v>
      </c>
      <c r="I819" s="103" t="s">
        <v>505</v>
      </c>
      <c r="J819" s="12" t="str">
        <f>"≥17h"</f>
        <v>≥17h</v>
      </c>
      <c r="K819" s="12" t="s">
        <v>47</v>
      </c>
      <c r="L819" s="69" t="s">
        <v>519</v>
      </c>
      <c r="M819" s="59" t="s">
        <v>371</v>
      </c>
      <c r="N819" s="78" t="s">
        <v>308</v>
      </c>
      <c r="O819" s="12" t="s">
        <v>358</v>
      </c>
      <c r="P819" s="15" t="s">
        <v>368</v>
      </c>
      <c r="Q819" s="92"/>
      <c r="R819" s="93"/>
      <c r="S819" s="93"/>
      <c r="T819" s="93">
        <v>1</v>
      </c>
      <c r="U819" s="93"/>
      <c r="V819" s="93"/>
      <c r="W819" s="93"/>
      <c r="X819" s="93"/>
      <c r="Y819" s="75"/>
      <c r="Z819" s="69" t="s">
        <v>519</v>
      </c>
      <c r="AA819" s="59" t="s">
        <v>371</v>
      </c>
      <c r="AB819" s="78" t="s">
        <v>308</v>
      </c>
      <c r="AC819" s="12" t="s">
        <v>358</v>
      </c>
      <c r="AD819" s="15" t="s">
        <v>368</v>
      </c>
      <c r="AE819" s="84"/>
      <c r="AF819" s="84">
        <v>1</v>
      </c>
      <c r="AG819" s="84"/>
      <c r="AH819" s="84">
        <v>1</v>
      </c>
      <c r="AI819" s="84"/>
      <c r="AJ819" s="84"/>
      <c r="AK819" s="84"/>
      <c r="AL819" s="84"/>
      <c r="AM819" s="85"/>
    </row>
    <row r="820" spans="1:39" ht="12" customHeight="1">
      <c r="A820" s="10">
        <v>806</v>
      </c>
      <c r="B820" s="98" t="s">
        <v>74</v>
      </c>
      <c r="C820" s="98" t="s">
        <v>75</v>
      </c>
      <c r="D820" s="11" t="s">
        <v>25</v>
      </c>
      <c r="E820" s="11" t="s">
        <v>303</v>
      </c>
      <c r="F820" s="12" t="s">
        <v>50</v>
      </c>
      <c r="G820" s="12" t="s">
        <v>310</v>
      </c>
      <c r="H820" s="12" t="s">
        <v>306</v>
      </c>
      <c r="I820" s="103" t="s">
        <v>504</v>
      </c>
      <c r="J820" s="11" t="str">
        <f>"12-16h"</f>
        <v>12-16h</v>
      </c>
      <c r="K820" s="12" t="s">
        <v>513</v>
      </c>
      <c r="L820" s="69" t="s">
        <v>519</v>
      </c>
      <c r="M820" s="59" t="s">
        <v>373</v>
      </c>
      <c r="N820" s="78" t="s">
        <v>367</v>
      </c>
      <c r="O820" s="12" t="s">
        <v>358</v>
      </c>
      <c r="P820" s="15" t="s">
        <v>370</v>
      </c>
      <c r="Q820" s="92"/>
      <c r="R820" s="93"/>
      <c r="S820" s="93"/>
      <c r="T820" s="93"/>
      <c r="U820" s="93"/>
      <c r="V820" s="93"/>
      <c r="W820" s="93"/>
      <c r="X820" s="93">
        <v>1</v>
      </c>
      <c r="Y820" s="75"/>
      <c r="Z820" s="69" t="s">
        <v>519</v>
      </c>
      <c r="AA820" s="59" t="s">
        <v>373</v>
      </c>
      <c r="AB820" s="78" t="s">
        <v>367</v>
      </c>
      <c r="AC820" s="12" t="s">
        <v>358</v>
      </c>
      <c r="AD820" s="15" t="s">
        <v>370</v>
      </c>
      <c r="AE820" s="84"/>
      <c r="AF820" s="84">
        <v>1</v>
      </c>
      <c r="AG820" s="84"/>
      <c r="AH820" s="84"/>
      <c r="AI820" s="84"/>
      <c r="AJ820" s="84"/>
      <c r="AK820" s="84"/>
      <c r="AL820" s="84"/>
      <c r="AM820" s="85"/>
    </row>
    <row r="821" spans="1:39" ht="12" customHeight="1">
      <c r="A821" s="10">
        <v>807</v>
      </c>
      <c r="B821" s="98" t="s">
        <v>107</v>
      </c>
      <c r="C821" s="98" t="s">
        <v>71</v>
      </c>
      <c r="D821" s="11" t="s">
        <v>51</v>
      </c>
      <c r="E821" s="11" t="s">
        <v>304</v>
      </c>
      <c r="F821" s="12" t="s">
        <v>50</v>
      </c>
      <c r="G821" s="11" t="s">
        <v>511</v>
      </c>
      <c r="H821" s="12" t="s">
        <v>308</v>
      </c>
      <c r="I821" s="103" t="s">
        <v>505</v>
      </c>
      <c r="J821" s="12" t="str">
        <f t="shared" ref="J821:J829" si="28">"≥17h"</f>
        <v>≥17h</v>
      </c>
      <c r="K821" s="12" t="s">
        <v>512</v>
      </c>
      <c r="L821" s="69" t="s">
        <v>520</v>
      </c>
      <c r="M821" s="59" t="s">
        <v>374</v>
      </c>
      <c r="N821" s="78" t="s">
        <v>308</v>
      </c>
      <c r="O821" s="12" t="s">
        <v>358</v>
      </c>
      <c r="P821" s="15" t="s">
        <v>368</v>
      </c>
      <c r="Q821" s="92"/>
      <c r="R821" s="93"/>
      <c r="S821" s="93"/>
      <c r="T821" s="93">
        <v>1</v>
      </c>
      <c r="U821" s="93"/>
      <c r="V821" s="93"/>
      <c r="W821" s="93"/>
      <c r="X821" s="93"/>
      <c r="Y821" s="75"/>
      <c r="Z821" s="69" t="s">
        <v>520</v>
      </c>
      <c r="AA821" s="59" t="s">
        <v>374</v>
      </c>
      <c r="AB821" s="78" t="s">
        <v>308</v>
      </c>
      <c r="AC821" s="12" t="s">
        <v>358</v>
      </c>
      <c r="AD821" s="15" t="s">
        <v>368</v>
      </c>
      <c r="AE821" s="84">
        <v>1</v>
      </c>
      <c r="AF821" s="84"/>
      <c r="AG821" s="84"/>
      <c r="AH821" s="84"/>
      <c r="AI821" s="84"/>
      <c r="AJ821" s="84"/>
      <c r="AK821" s="84"/>
      <c r="AL821" s="84"/>
      <c r="AM821" s="85"/>
    </row>
    <row r="822" spans="1:39" ht="12" customHeight="1">
      <c r="A822" s="10">
        <v>808</v>
      </c>
      <c r="B822" s="98" t="s">
        <v>256</v>
      </c>
      <c r="C822" s="98" t="s">
        <v>256</v>
      </c>
      <c r="D822" s="11" t="s">
        <v>52</v>
      </c>
      <c r="E822" s="11" t="s">
        <v>303</v>
      </c>
      <c r="F822" s="12" t="s">
        <v>49</v>
      </c>
      <c r="G822" s="12" t="s">
        <v>310</v>
      </c>
      <c r="H822" s="12" t="s">
        <v>306</v>
      </c>
      <c r="I822" s="11" t="s">
        <v>504</v>
      </c>
      <c r="J822" s="12" t="str">
        <f t="shared" si="28"/>
        <v>≥17h</v>
      </c>
      <c r="K822" s="12" t="s">
        <v>512</v>
      </c>
      <c r="L822" s="69" t="s">
        <v>519</v>
      </c>
      <c r="M822" s="59" t="s">
        <v>374</v>
      </c>
      <c r="N822" s="78" t="s">
        <v>367</v>
      </c>
      <c r="O822" s="12" t="s">
        <v>358</v>
      </c>
      <c r="P822" s="15" t="s">
        <v>368</v>
      </c>
      <c r="Q822" s="92"/>
      <c r="R822" s="93"/>
      <c r="S822" s="93"/>
      <c r="T822" s="93">
        <v>1</v>
      </c>
      <c r="U822" s="93"/>
      <c r="V822" s="93"/>
      <c r="W822" s="93"/>
      <c r="X822" s="93"/>
      <c r="Y822" s="75">
        <v>1</v>
      </c>
      <c r="Z822" s="69" t="s">
        <v>519</v>
      </c>
      <c r="AA822" s="59" t="s">
        <v>374</v>
      </c>
      <c r="AB822" s="78" t="s">
        <v>367</v>
      </c>
      <c r="AC822" s="12" t="s">
        <v>358</v>
      </c>
      <c r="AD822" s="15" t="s">
        <v>368</v>
      </c>
      <c r="AE822" s="84"/>
      <c r="AF822" s="84">
        <v>1</v>
      </c>
      <c r="AG822" s="84"/>
      <c r="AH822" s="84"/>
      <c r="AI822" s="84"/>
      <c r="AJ822" s="84"/>
      <c r="AK822" s="84"/>
      <c r="AL822" s="84"/>
      <c r="AM822" s="85"/>
    </row>
    <row r="823" spans="1:39" ht="12" customHeight="1">
      <c r="A823" s="10">
        <v>809</v>
      </c>
      <c r="B823" s="98" t="s">
        <v>155</v>
      </c>
      <c r="C823" s="98" t="s">
        <v>79</v>
      </c>
      <c r="D823" s="11" t="s">
        <v>51</v>
      </c>
      <c r="E823" s="11" t="s">
        <v>304</v>
      </c>
      <c r="F823" s="12" t="s">
        <v>48</v>
      </c>
      <c r="G823" s="11" t="s">
        <v>511</v>
      </c>
      <c r="H823" s="12" t="s">
        <v>306</v>
      </c>
      <c r="I823" s="11" t="s">
        <v>504</v>
      </c>
      <c r="J823" s="12" t="str">
        <f t="shared" si="28"/>
        <v>≥17h</v>
      </c>
      <c r="K823" s="12" t="s">
        <v>47</v>
      </c>
      <c r="L823" s="69" t="s">
        <v>520</v>
      </c>
      <c r="M823" s="59" t="s">
        <v>374</v>
      </c>
      <c r="N823" s="78" t="s">
        <v>308</v>
      </c>
      <c r="O823" s="12" t="s">
        <v>358</v>
      </c>
      <c r="P823" s="15" t="s">
        <v>368</v>
      </c>
      <c r="Q823" s="92"/>
      <c r="R823" s="93"/>
      <c r="S823" s="93">
        <v>1</v>
      </c>
      <c r="T823" s="93">
        <v>1</v>
      </c>
      <c r="U823" s="93"/>
      <c r="V823" s="93"/>
      <c r="W823" s="93">
        <v>1</v>
      </c>
      <c r="X823" s="93"/>
      <c r="Y823" s="75"/>
      <c r="Z823" s="69" t="s">
        <v>520</v>
      </c>
      <c r="AA823" s="59" t="s">
        <v>374</v>
      </c>
      <c r="AB823" s="78" t="s">
        <v>308</v>
      </c>
      <c r="AC823" s="12" t="s">
        <v>358</v>
      </c>
      <c r="AD823" s="15" t="s">
        <v>368</v>
      </c>
      <c r="AE823" s="84">
        <v>1</v>
      </c>
      <c r="AF823" s="84"/>
      <c r="AG823" s="84"/>
      <c r="AH823" s="84"/>
      <c r="AI823" s="84"/>
      <c r="AJ823" s="84"/>
      <c r="AK823" s="84"/>
      <c r="AL823" s="84"/>
      <c r="AM823" s="85"/>
    </row>
    <row r="824" spans="1:39" ht="12" customHeight="1">
      <c r="A824" s="10">
        <v>810</v>
      </c>
      <c r="B824" s="98" t="s">
        <v>198</v>
      </c>
      <c r="C824" s="98" t="s">
        <v>198</v>
      </c>
      <c r="D824" s="11" t="s">
        <v>25</v>
      </c>
      <c r="E824" s="11" t="s">
        <v>304</v>
      </c>
      <c r="F824" s="12" t="s">
        <v>48</v>
      </c>
      <c r="G824" s="12" t="s">
        <v>310</v>
      </c>
      <c r="H824" s="12" t="s">
        <v>306</v>
      </c>
      <c r="I824" s="11" t="s">
        <v>504</v>
      </c>
      <c r="J824" s="12" t="str">
        <f t="shared" si="28"/>
        <v>≥17h</v>
      </c>
      <c r="K824" s="12" t="s">
        <v>512</v>
      </c>
      <c r="L824" s="69" t="s">
        <v>520</v>
      </c>
      <c r="M824" s="59" t="s">
        <v>373</v>
      </c>
      <c r="N824" s="78" t="s">
        <v>308</v>
      </c>
      <c r="O824" s="12" t="s">
        <v>358</v>
      </c>
      <c r="P824" s="15" t="s">
        <v>368</v>
      </c>
      <c r="Q824" s="92"/>
      <c r="R824" s="93"/>
      <c r="S824" s="93"/>
      <c r="T824" s="93">
        <v>1</v>
      </c>
      <c r="U824" s="93"/>
      <c r="V824" s="93"/>
      <c r="W824" s="93">
        <v>1</v>
      </c>
      <c r="X824" s="93"/>
      <c r="Y824" s="75">
        <v>1</v>
      </c>
      <c r="Z824" s="69" t="s">
        <v>520</v>
      </c>
      <c r="AA824" s="59" t="s">
        <v>373</v>
      </c>
      <c r="AB824" s="78" t="s">
        <v>308</v>
      </c>
      <c r="AC824" s="12" t="s">
        <v>358</v>
      </c>
      <c r="AD824" s="15" t="s">
        <v>368</v>
      </c>
      <c r="AE824" s="84"/>
      <c r="AF824" s="84">
        <v>1</v>
      </c>
      <c r="AG824" s="84"/>
      <c r="AH824" s="84"/>
      <c r="AI824" s="84"/>
      <c r="AJ824" s="84"/>
      <c r="AK824" s="84"/>
      <c r="AL824" s="84"/>
      <c r="AM824" s="85"/>
    </row>
    <row r="825" spans="1:39" ht="12" customHeight="1">
      <c r="A825" s="10">
        <v>811</v>
      </c>
      <c r="B825" s="98" t="s">
        <v>256</v>
      </c>
      <c r="C825" s="98" t="s">
        <v>256</v>
      </c>
      <c r="D825" s="11" t="s">
        <v>52</v>
      </c>
      <c r="E825" s="11" t="s">
        <v>304</v>
      </c>
      <c r="F825" s="12" t="s">
        <v>49</v>
      </c>
      <c r="G825" s="12" t="s">
        <v>310</v>
      </c>
      <c r="H825" s="12" t="s">
        <v>306</v>
      </c>
      <c r="I825" s="11" t="s">
        <v>507</v>
      </c>
      <c r="J825" s="12" t="str">
        <f t="shared" si="28"/>
        <v>≥17h</v>
      </c>
      <c r="K825" s="12" t="s">
        <v>47</v>
      </c>
      <c r="L825" s="69" t="s">
        <v>519</v>
      </c>
      <c r="M825" s="59" t="s">
        <v>373</v>
      </c>
      <c r="N825" s="78" t="s">
        <v>367</v>
      </c>
      <c r="O825" s="12" t="s">
        <v>358</v>
      </c>
      <c r="P825" s="15" t="s">
        <v>368</v>
      </c>
      <c r="Q825" s="92"/>
      <c r="R825" s="93">
        <v>1</v>
      </c>
      <c r="S825" s="93">
        <v>1</v>
      </c>
      <c r="T825" s="93">
        <v>1</v>
      </c>
      <c r="U825" s="93"/>
      <c r="V825" s="93"/>
      <c r="W825" s="93">
        <v>1</v>
      </c>
      <c r="X825" s="93"/>
      <c r="Y825" s="75"/>
      <c r="Z825" s="69" t="s">
        <v>519</v>
      </c>
      <c r="AA825" s="59" t="s">
        <v>373</v>
      </c>
      <c r="AB825" s="78" t="s">
        <v>367</v>
      </c>
      <c r="AC825" s="12" t="s">
        <v>358</v>
      </c>
      <c r="AD825" s="15" t="s">
        <v>368</v>
      </c>
      <c r="AE825" s="84">
        <v>1</v>
      </c>
      <c r="AF825" s="84"/>
      <c r="AG825" s="84"/>
      <c r="AH825" s="84">
        <v>1</v>
      </c>
      <c r="AI825" s="84"/>
      <c r="AJ825" s="84"/>
      <c r="AK825" s="84"/>
      <c r="AL825" s="84"/>
      <c r="AM825" s="85">
        <v>1</v>
      </c>
    </row>
    <row r="826" spans="1:39" ht="12" customHeight="1">
      <c r="A826" s="10">
        <v>812</v>
      </c>
      <c r="B826" s="98" t="s">
        <v>155</v>
      </c>
      <c r="C826" s="98" t="s">
        <v>79</v>
      </c>
      <c r="D826" s="11" t="s">
        <v>52</v>
      </c>
      <c r="E826" s="11" t="s">
        <v>304</v>
      </c>
      <c r="F826" s="12" t="s">
        <v>49</v>
      </c>
      <c r="G826" s="11" t="s">
        <v>511</v>
      </c>
      <c r="H826" s="12" t="s">
        <v>306</v>
      </c>
      <c r="I826" s="103" t="s">
        <v>504</v>
      </c>
      <c r="J826" s="12" t="str">
        <f t="shared" si="28"/>
        <v>≥17h</v>
      </c>
      <c r="K826" s="12" t="s">
        <v>512</v>
      </c>
      <c r="L826" s="69" t="s">
        <v>520</v>
      </c>
      <c r="M826" s="59" t="s">
        <v>374</v>
      </c>
      <c r="N826" s="78" t="s">
        <v>308</v>
      </c>
      <c r="O826" s="12" t="s">
        <v>358</v>
      </c>
      <c r="P826" s="15" t="s">
        <v>368</v>
      </c>
      <c r="Q826" s="92"/>
      <c r="R826" s="93"/>
      <c r="S826" s="93"/>
      <c r="T826" s="93">
        <v>1</v>
      </c>
      <c r="U826" s="93"/>
      <c r="V826" s="93"/>
      <c r="W826" s="93"/>
      <c r="X826" s="93"/>
      <c r="Y826" s="75"/>
      <c r="Z826" s="69" t="s">
        <v>520</v>
      </c>
      <c r="AA826" s="59" t="s">
        <v>374</v>
      </c>
      <c r="AB826" s="78" t="s">
        <v>308</v>
      </c>
      <c r="AC826" s="12" t="s">
        <v>358</v>
      </c>
      <c r="AD826" s="15" t="s">
        <v>368</v>
      </c>
      <c r="AE826" s="84">
        <v>1</v>
      </c>
      <c r="AF826" s="84"/>
      <c r="AG826" s="84"/>
      <c r="AH826" s="84"/>
      <c r="AI826" s="84"/>
      <c r="AJ826" s="84"/>
      <c r="AK826" s="84"/>
      <c r="AL826" s="84"/>
      <c r="AM826" s="85"/>
    </row>
    <row r="827" spans="1:39" ht="12" customHeight="1">
      <c r="A827" s="10">
        <v>813</v>
      </c>
      <c r="B827" s="98" t="s">
        <v>198</v>
      </c>
      <c r="C827" s="98" t="s">
        <v>198</v>
      </c>
      <c r="D827" s="11" t="s">
        <v>25</v>
      </c>
      <c r="E827" s="11" t="s">
        <v>303</v>
      </c>
      <c r="F827" s="12" t="s">
        <v>48</v>
      </c>
      <c r="G827" s="12" t="s">
        <v>310</v>
      </c>
      <c r="H827" s="12" t="s">
        <v>306</v>
      </c>
      <c r="I827" s="11" t="s">
        <v>507</v>
      </c>
      <c r="J827" s="12" t="str">
        <f t="shared" si="28"/>
        <v>≥17h</v>
      </c>
      <c r="K827" s="12" t="s">
        <v>513</v>
      </c>
      <c r="L827" s="69" t="s">
        <v>520</v>
      </c>
      <c r="M827" s="59" t="s">
        <v>371</v>
      </c>
      <c r="N827" s="78" t="s">
        <v>308</v>
      </c>
      <c r="O827" s="12" t="s">
        <v>358</v>
      </c>
      <c r="P827" s="15" t="s">
        <v>368</v>
      </c>
      <c r="Q827" s="92"/>
      <c r="R827" s="93">
        <v>1</v>
      </c>
      <c r="S827" s="93"/>
      <c r="T827" s="93">
        <v>1</v>
      </c>
      <c r="U827" s="93"/>
      <c r="V827" s="93"/>
      <c r="W827" s="93"/>
      <c r="X827" s="93"/>
      <c r="Y827" s="75"/>
      <c r="Z827" s="69" t="s">
        <v>520</v>
      </c>
      <c r="AA827" s="59" t="s">
        <v>371</v>
      </c>
      <c r="AB827" s="78" t="s">
        <v>308</v>
      </c>
      <c r="AC827" s="12" t="s">
        <v>358</v>
      </c>
      <c r="AD827" s="15" t="s">
        <v>368</v>
      </c>
      <c r="AE827" s="84">
        <v>1</v>
      </c>
      <c r="AF827" s="84"/>
      <c r="AG827" s="84"/>
      <c r="AH827" s="84"/>
      <c r="AI827" s="84"/>
      <c r="AJ827" s="84"/>
      <c r="AK827" s="84"/>
      <c r="AL827" s="84"/>
      <c r="AM827" s="85"/>
    </row>
    <row r="828" spans="1:39" ht="12" customHeight="1">
      <c r="A828" s="10">
        <v>814</v>
      </c>
      <c r="B828" s="98" t="s">
        <v>256</v>
      </c>
      <c r="C828" s="98" t="s">
        <v>256</v>
      </c>
      <c r="D828" s="11" t="s">
        <v>52</v>
      </c>
      <c r="E828" s="11" t="s">
        <v>304</v>
      </c>
      <c r="F828" s="12" t="s">
        <v>49</v>
      </c>
      <c r="G828" s="12" t="s">
        <v>310</v>
      </c>
      <c r="H828" s="12" t="s">
        <v>306</v>
      </c>
      <c r="I828" s="11" t="s">
        <v>504</v>
      </c>
      <c r="J828" s="12" t="str">
        <f t="shared" si="28"/>
        <v>≥17h</v>
      </c>
      <c r="K828" s="12" t="s">
        <v>512</v>
      </c>
      <c r="L828" s="69" t="s">
        <v>519</v>
      </c>
      <c r="M828" s="59" t="s">
        <v>373</v>
      </c>
      <c r="N828" s="78" t="s">
        <v>367</v>
      </c>
      <c r="O828" s="12" t="s">
        <v>358</v>
      </c>
      <c r="P828" s="15" t="s">
        <v>368</v>
      </c>
      <c r="Q828" s="92"/>
      <c r="R828" s="93">
        <v>1</v>
      </c>
      <c r="S828" s="93">
        <v>1</v>
      </c>
      <c r="T828" s="93">
        <v>1</v>
      </c>
      <c r="U828" s="93"/>
      <c r="V828" s="93"/>
      <c r="W828" s="93">
        <v>1</v>
      </c>
      <c r="X828" s="93"/>
      <c r="Y828" s="75"/>
      <c r="Z828" s="69" t="s">
        <v>519</v>
      </c>
      <c r="AA828" s="59" t="s">
        <v>373</v>
      </c>
      <c r="AB828" s="78" t="s">
        <v>367</v>
      </c>
      <c r="AC828" s="12" t="s">
        <v>358</v>
      </c>
      <c r="AD828" s="15" t="s">
        <v>368</v>
      </c>
      <c r="AE828" s="84"/>
      <c r="AF828" s="84">
        <v>1</v>
      </c>
      <c r="AG828" s="84"/>
      <c r="AH828" s="84"/>
      <c r="AI828" s="84"/>
      <c r="AJ828" s="84"/>
      <c r="AK828" s="84"/>
      <c r="AL828" s="84"/>
      <c r="AM828" s="85"/>
    </row>
    <row r="829" spans="1:39" ht="12" customHeight="1">
      <c r="A829" s="10">
        <v>815</v>
      </c>
      <c r="B829" s="98" t="s">
        <v>155</v>
      </c>
      <c r="C829" s="98" t="s">
        <v>79</v>
      </c>
      <c r="D829" s="11" t="s">
        <v>52</v>
      </c>
      <c r="E829" s="11" t="s">
        <v>304</v>
      </c>
      <c r="F829" s="12" t="s">
        <v>49</v>
      </c>
      <c r="G829" s="11" t="s">
        <v>511</v>
      </c>
      <c r="H829" s="12" t="s">
        <v>308</v>
      </c>
      <c r="I829" s="11" t="s">
        <v>507</v>
      </c>
      <c r="J829" s="12" t="str">
        <f t="shared" si="28"/>
        <v>≥17h</v>
      </c>
      <c r="K829" s="12" t="s">
        <v>512</v>
      </c>
      <c r="L829" s="69" t="s">
        <v>520</v>
      </c>
      <c r="M829" s="59" t="s">
        <v>374</v>
      </c>
      <c r="N829" s="78" t="s">
        <v>308</v>
      </c>
      <c r="O829" s="12" t="s">
        <v>358</v>
      </c>
      <c r="P829" s="15" t="s">
        <v>368</v>
      </c>
      <c r="Q829" s="92"/>
      <c r="R829" s="93"/>
      <c r="S829" s="93"/>
      <c r="T829" s="93">
        <v>1</v>
      </c>
      <c r="U829" s="93"/>
      <c r="V829" s="93"/>
      <c r="W829" s="93"/>
      <c r="X829" s="93"/>
      <c r="Y829" s="75"/>
      <c r="Z829" s="69" t="s">
        <v>520</v>
      </c>
      <c r="AA829" s="59" t="s">
        <v>374</v>
      </c>
      <c r="AB829" s="78" t="s">
        <v>308</v>
      </c>
      <c r="AC829" s="12" t="s">
        <v>358</v>
      </c>
      <c r="AD829" s="15" t="s">
        <v>368</v>
      </c>
      <c r="AE829" s="84">
        <v>1</v>
      </c>
      <c r="AF829" s="84"/>
      <c r="AG829" s="84"/>
      <c r="AH829" s="84"/>
      <c r="AI829" s="84"/>
      <c r="AJ829" s="84"/>
      <c r="AK829" s="84"/>
      <c r="AL829" s="84"/>
      <c r="AM829" s="85"/>
    </row>
    <row r="830" spans="1:39" ht="12" customHeight="1">
      <c r="A830" s="10">
        <v>816</v>
      </c>
      <c r="B830" s="98" t="s">
        <v>74</v>
      </c>
      <c r="C830" s="98" t="s">
        <v>75</v>
      </c>
      <c r="D830" s="11" t="s">
        <v>51</v>
      </c>
      <c r="E830" s="11" t="s">
        <v>304</v>
      </c>
      <c r="F830" s="12" t="s">
        <v>50</v>
      </c>
      <c r="G830" s="12" t="s">
        <v>310</v>
      </c>
      <c r="H830" s="12" t="s">
        <v>306</v>
      </c>
      <c r="I830" s="103" t="s">
        <v>504</v>
      </c>
      <c r="J830" s="11" t="str">
        <f>"12-16h"</f>
        <v>12-16h</v>
      </c>
      <c r="K830" s="12" t="s">
        <v>512</v>
      </c>
      <c r="L830" s="69" t="s">
        <v>519</v>
      </c>
      <c r="M830" s="59" t="s">
        <v>373</v>
      </c>
      <c r="N830" s="78" t="s">
        <v>308</v>
      </c>
      <c r="O830" s="12" t="s">
        <v>358</v>
      </c>
      <c r="P830" s="15" t="s">
        <v>368</v>
      </c>
      <c r="Q830" s="92"/>
      <c r="R830" s="93"/>
      <c r="S830" s="93">
        <v>1</v>
      </c>
      <c r="T830" s="93"/>
      <c r="U830" s="93"/>
      <c r="V830" s="93"/>
      <c r="W830" s="93"/>
      <c r="X830" s="93"/>
      <c r="Y830" s="75"/>
      <c r="Z830" s="69" t="s">
        <v>519</v>
      </c>
      <c r="AA830" s="59" t="s">
        <v>373</v>
      </c>
      <c r="AB830" s="78" t="s">
        <v>308</v>
      </c>
      <c r="AC830" s="12" t="s">
        <v>358</v>
      </c>
      <c r="AD830" s="15" t="s">
        <v>368</v>
      </c>
      <c r="AE830" s="84"/>
      <c r="AF830" s="84">
        <v>1</v>
      </c>
      <c r="AG830" s="84"/>
      <c r="AH830" s="84"/>
      <c r="AI830" s="84"/>
      <c r="AJ830" s="84"/>
      <c r="AK830" s="84"/>
      <c r="AL830" s="84"/>
      <c r="AM830" s="85"/>
    </row>
    <row r="831" spans="1:39" ht="12" customHeight="1">
      <c r="A831" s="10">
        <v>817</v>
      </c>
      <c r="B831" s="98" t="s">
        <v>155</v>
      </c>
      <c r="C831" s="98" t="s">
        <v>79</v>
      </c>
      <c r="D831" s="11" t="s">
        <v>51</v>
      </c>
      <c r="E831" s="11" t="s">
        <v>304</v>
      </c>
      <c r="F831" s="12" t="s">
        <v>50</v>
      </c>
      <c r="G831" s="11" t="s">
        <v>511</v>
      </c>
      <c r="H831" s="12" t="s">
        <v>308</v>
      </c>
      <c r="I831" s="103" t="s">
        <v>504</v>
      </c>
      <c r="J831" s="12" t="str">
        <f>"≥17h"</f>
        <v>≥17h</v>
      </c>
      <c r="K831" s="12" t="s">
        <v>47</v>
      </c>
      <c r="L831" s="69" t="s">
        <v>520</v>
      </c>
      <c r="M831" s="59" t="s">
        <v>371</v>
      </c>
      <c r="N831" s="78" t="s">
        <v>308</v>
      </c>
      <c r="O831" s="12" t="s">
        <v>358</v>
      </c>
      <c r="P831" s="15" t="s">
        <v>368</v>
      </c>
      <c r="Q831" s="92"/>
      <c r="R831" s="93"/>
      <c r="S831" s="93"/>
      <c r="T831" s="93">
        <v>1</v>
      </c>
      <c r="U831" s="93"/>
      <c r="V831" s="93"/>
      <c r="W831" s="93">
        <v>1</v>
      </c>
      <c r="X831" s="93">
        <v>1</v>
      </c>
      <c r="Y831" s="75"/>
      <c r="Z831" s="69" t="s">
        <v>520</v>
      </c>
      <c r="AA831" s="59" t="s">
        <v>371</v>
      </c>
      <c r="AB831" s="78" t="s">
        <v>308</v>
      </c>
      <c r="AC831" s="12" t="s">
        <v>358</v>
      </c>
      <c r="AD831" s="15" t="s">
        <v>368</v>
      </c>
      <c r="AE831" s="84"/>
      <c r="AF831" s="84">
        <v>1</v>
      </c>
      <c r="AG831" s="84"/>
      <c r="AH831" s="84"/>
      <c r="AI831" s="84"/>
      <c r="AJ831" s="84"/>
      <c r="AK831" s="84"/>
      <c r="AL831" s="84"/>
      <c r="AM831" s="85"/>
    </row>
    <row r="832" spans="1:39" ht="12" customHeight="1">
      <c r="A832" s="10">
        <v>818</v>
      </c>
      <c r="B832" s="98" t="s">
        <v>74</v>
      </c>
      <c r="C832" s="98" t="s">
        <v>75</v>
      </c>
      <c r="D832" s="11" t="s">
        <v>25</v>
      </c>
      <c r="E832" s="11" t="s">
        <v>303</v>
      </c>
      <c r="F832" s="12" t="s">
        <v>48</v>
      </c>
      <c r="G832" s="12" t="s">
        <v>310</v>
      </c>
      <c r="H832" s="12" t="s">
        <v>306</v>
      </c>
      <c r="I832" s="11" t="s">
        <v>504</v>
      </c>
      <c r="J832" s="11" t="str">
        <f>"12-16h"</f>
        <v>12-16h</v>
      </c>
      <c r="K832" s="12" t="s">
        <v>513</v>
      </c>
      <c r="L832" s="69" t="s">
        <v>519</v>
      </c>
      <c r="M832" s="59" t="s">
        <v>373</v>
      </c>
      <c r="N832" s="78" t="s">
        <v>308</v>
      </c>
      <c r="O832" s="12" t="s">
        <v>358</v>
      </c>
      <c r="P832" s="15" t="s">
        <v>368</v>
      </c>
      <c r="Q832" s="92"/>
      <c r="R832" s="93"/>
      <c r="S832" s="93">
        <v>1</v>
      </c>
      <c r="T832" s="93"/>
      <c r="U832" s="93"/>
      <c r="V832" s="93"/>
      <c r="W832" s="93"/>
      <c r="X832" s="93"/>
      <c r="Y832" s="75"/>
      <c r="Z832" s="69" t="s">
        <v>519</v>
      </c>
      <c r="AA832" s="59" t="s">
        <v>373</v>
      </c>
      <c r="AB832" s="78" t="s">
        <v>308</v>
      </c>
      <c r="AC832" s="12" t="s">
        <v>358</v>
      </c>
      <c r="AD832" s="15" t="s">
        <v>368</v>
      </c>
      <c r="AE832" s="84"/>
      <c r="AF832" s="84">
        <v>1</v>
      </c>
      <c r="AG832" s="84"/>
      <c r="AH832" s="84"/>
      <c r="AI832" s="84"/>
      <c r="AJ832" s="84"/>
      <c r="AK832" s="84"/>
      <c r="AL832" s="84"/>
      <c r="AM832" s="85"/>
    </row>
    <row r="833" spans="1:39" ht="12" customHeight="1">
      <c r="A833" s="10">
        <v>819</v>
      </c>
      <c r="B833" s="98" t="s">
        <v>264</v>
      </c>
      <c r="C833" s="98" t="s">
        <v>264</v>
      </c>
      <c r="D833" s="11" t="s">
        <v>52</v>
      </c>
      <c r="E833" s="11" t="s">
        <v>304</v>
      </c>
      <c r="F833" s="12" t="s">
        <v>48</v>
      </c>
      <c r="G833" s="12" t="s">
        <v>310</v>
      </c>
      <c r="H833" s="12" t="s">
        <v>306</v>
      </c>
      <c r="I833" s="103" t="s">
        <v>504</v>
      </c>
      <c r="J833" s="12" t="str">
        <f>"≥17h"</f>
        <v>≥17h</v>
      </c>
      <c r="K833" s="12" t="s">
        <v>512</v>
      </c>
      <c r="L833" s="69" t="s">
        <v>519</v>
      </c>
      <c r="M833" s="59" t="s">
        <v>373</v>
      </c>
      <c r="N833" s="78" t="s">
        <v>308</v>
      </c>
      <c r="O833" s="12" t="s">
        <v>358</v>
      </c>
      <c r="P833" s="15" t="s">
        <v>368</v>
      </c>
      <c r="Q833" s="92"/>
      <c r="R833" s="93"/>
      <c r="S833" s="93">
        <v>1</v>
      </c>
      <c r="T833" s="93"/>
      <c r="U833" s="93"/>
      <c r="V833" s="93"/>
      <c r="W833" s="93">
        <v>1</v>
      </c>
      <c r="X833" s="93"/>
      <c r="Y833" s="75"/>
      <c r="Z833" s="69" t="s">
        <v>519</v>
      </c>
      <c r="AA833" s="59" t="s">
        <v>373</v>
      </c>
      <c r="AB833" s="78" t="s">
        <v>308</v>
      </c>
      <c r="AC833" s="12" t="s">
        <v>358</v>
      </c>
      <c r="AD833" s="15" t="s">
        <v>368</v>
      </c>
      <c r="AE833" s="84">
        <v>1</v>
      </c>
      <c r="AF833" s="84"/>
      <c r="AG833" s="84"/>
      <c r="AH833" s="84"/>
      <c r="AI833" s="84"/>
      <c r="AJ833" s="84"/>
      <c r="AK833" s="84"/>
      <c r="AL833" s="84"/>
      <c r="AM833" s="85">
        <v>1</v>
      </c>
    </row>
    <row r="834" spans="1:39" ht="12" customHeight="1">
      <c r="A834" s="10">
        <v>820</v>
      </c>
      <c r="B834" s="98" t="s">
        <v>78</v>
      </c>
      <c r="C834" s="98" t="s">
        <v>79</v>
      </c>
      <c r="D834" s="11" t="s">
        <v>52</v>
      </c>
      <c r="E834" s="11" t="s">
        <v>303</v>
      </c>
      <c r="F834" s="12" t="s">
        <v>50</v>
      </c>
      <c r="G834" s="12" t="s">
        <v>310</v>
      </c>
      <c r="H834" s="12" t="s">
        <v>306</v>
      </c>
      <c r="I834" s="103" t="s">
        <v>504</v>
      </c>
      <c r="J834" s="12" t="str">
        <f>"≥17h"</f>
        <v>≥17h</v>
      </c>
      <c r="K834" s="12" t="s">
        <v>47</v>
      </c>
      <c r="L834" s="69" t="s">
        <v>520</v>
      </c>
      <c r="M834" s="59" t="s">
        <v>371</v>
      </c>
      <c r="N834" s="78" t="s">
        <v>308</v>
      </c>
      <c r="O834" s="12" t="s">
        <v>358</v>
      </c>
      <c r="P834" s="15" t="s">
        <v>368</v>
      </c>
      <c r="Q834" s="92"/>
      <c r="R834" s="93">
        <v>1</v>
      </c>
      <c r="S834" s="93"/>
      <c r="T834" s="93">
        <v>1</v>
      </c>
      <c r="U834" s="93"/>
      <c r="V834" s="93"/>
      <c r="W834" s="93">
        <v>1</v>
      </c>
      <c r="X834" s="93">
        <v>1</v>
      </c>
      <c r="Y834" s="75"/>
      <c r="Z834" s="69" t="s">
        <v>520</v>
      </c>
      <c r="AA834" s="59" t="s">
        <v>371</v>
      </c>
      <c r="AB834" s="78" t="s">
        <v>308</v>
      </c>
      <c r="AC834" s="12" t="s">
        <v>358</v>
      </c>
      <c r="AD834" s="15" t="s">
        <v>368</v>
      </c>
      <c r="AE834" s="84">
        <v>1</v>
      </c>
      <c r="AF834" s="84"/>
      <c r="AG834" s="84"/>
      <c r="AH834" s="84"/>
      <c r="AI834" s="84"/>
      <c r="AJ834" s="84"/>
      <c r="AK834" s="84"/>
      <c r="AL834" s="84"/>
      <c r="AM834" s="85"/>
    </row>
    <row r="835" spans="1:39" ht="12" customHeight="1">
      <c r="A835" s="10">
        <v>821</v>
      </c>
      <c r="B835" s="98" t="s">
        <v>264</v>
      </c>
      <c r="C835" s="98" t="s">
        <v>264</v>
      </c>
      <c r="D835" s="11" t="s">
        <v>51</v>
      </c>
      <c r="E835" s="11" t="s">
        <v>303</v>
      </c>
      <c r="F835" s="12" t="s">
        <v>48</v>
      </c>
      <c r="G835" s="12" t="s">
        <v>310</v>
      </c>
      <c r="H835" s="12" t="s">
        <v>308</v>
      </c>
      <c r="I835" s="11" t="s">
        <v>507</v>
      </c>
      <c r="J835" s="12" t="str">
        <f>"≥17h"</f>
        <v>≥17h</v>
      </c>
      <c r="K835" s="12" t="s">
        <v>512</v>
      </c>
      <c r="L835" s="69" t="s">
        <v>519</v>
      </c>
      <c r="M835" s="59" t="s">
        <v>374</v>
      </c>
      <c r="N835" s="78" t="s">
        <v>308</v>
      </c>
      <c r="O835" s="12" t="s">
        <v>358</v>
      </c>
      <c r="P835" s="15" t="s">
        <v>368</v>
      </c>
      <c r="Q835" s="92"/>
      <c r="R835" s="93"/>
      <c r="S835" s="93"/>
      <c r="T835" s="93">
        <v>1</v>
      </c>
      <c r="U835" s="93"/>
      <c r="V835" s="93"/>
      <c r="W835" s="93"/>
      <c r="X835" s="93">
        <v>1</v>
      </c>
      <c r="Y835" s="75"/>
      <c r="Z835" s="69" t="s">
        <v>519</v>
      </c>
      <c r="AA835" s="59" t="s">
        <v>374</v>
      </c>
      <c r="AB835" s="78" t="s">
        <v>308</v>
      </c>
      <c r="AC835" s="12" t="s">
        <v>358</v>
      </c>
      <c r="AD835" s="15" t="s">
        <v>368</v>
      </c>
      <c r="AE835" s="84"/>
      <c r="AF835" s="84">
        <v>1</v>
      </c>
      <c r="AG835" s="84"/>
      <c r="AH835" s="84"/>
      <c r="AI835" s="84"/>
      <c r="AJ835" s="84"/>
      <c r="AK835" s="84"/>
      <c r="AL835" s="84"/>
      <c r="AM835" s="85"/>
    </row>
    <row r="836" spans="1:39" ht="12" customHeight="1">
      <c r="A836" s="10">
        <v>822</v>
      </c>
      <c r="B836" s="98" t="s">
        <v>74</v>
      </c>
      <c r="C836" s="98" t="s">
        <v>75</v>
      </c>
      <c r="D836" s="11" t="s">
        <v>51</v>
      </c>
      <c r="E836" s="11" t="s">
        <v>304</v>
      </c>
      <c r="F836" s="12" t="s">
        <v>48</v>
      </c>
      <c r="G836" s="12" t="s">
        <v>310</v>
      </c>
      <c r="H836" s="12" t="s">
        <v>307</v>
      </c>
      <c r="I836" s="11" t="s">
        <v>507</v>
      </c>
      <c r="J836" s="11" t="str">
        <f>"12-16h"</f>
        <v>12-16h</v>
      </c>
      <c r="K836" s="12" t="s">
        <v>47</v>
      </c>
      <c r="L836" s="69" t="s">
        <v>519</v>
      </c>
      <c r="M836" s="59" t="s">
        <v>373</v>
      </c>
      <c r="N836" s="78" t="s">
        <v>308</v>
      </c>
      <c r="O836" s="12" t="s">
        <v>358</v>
      </c>
      <c r="P836" s="15" t="s">
        <v>368</v>
      </c>
      <c r="Q836" s="92"/>
      <c r="R836" s="93"/>
      <c r="S836" s="93">
        <v>1</v>
      </c>
      <c r="T836" s="93"/>
      <c r="U836" s="93"/>
      <c r="V836" s="93"/>
      <c r="W836" s="93"/>
      <c r="X836" s="93"/>
      <c r="Y836" s="75"/>
      <c r="Z836" s="69" t="s">
        <v>519</v>
      </c>
      <c r="AA836" s="59" t="s">
        <v>373</v>
      </c>
      <c r="AB836" s="78" t="s">
        <v>308</v>
      </c>
      <c r="AC836" s="12" t="s">
        <v>358</v>
      </c>
      <c r="AD836" s="15" t="s">
        <v>368</v>
      </c>
      <c r="AE836" s="84"/>
      <c r="AF836" s="84">
        <v>1</v>
      </c>
      <c r="AG836" s="84"/>
      <c r="AH836" s="84"/>
      <c r="AI836" s="84"/>
      <c r="AJ836" s="84"/>
      <c r="AK836" s="84"/>
      <c r="AL836" s="84"/>
      <c r="AM836" s="85"/>
    </row>
    <row r="837" spans="1:39" ht="12" customHeight="1">
      <c r="A837" s="10">
        <v>823</v>
      </c>
      <c r="B837" s="98" t="s">
        <v>156</v>
      </c>
      <c r="C837" s="98" t="s">
        <v>79</v>
      </c>
      <c r="D837" s="11" t="s">
        <v>51</v>
      </c>
      <c r="E837" s="11" t="s">
        <v>304</v>
      </c>
      <c r="F837" s="12" t="s">
        <v>49</v>
      </c>
      <c r="G837" s="11" t="s">
        <v>511</v>
      </c>
      <c r="H837" s="12" t="s">
        <v>307</v>
      </c>
      <c r="I837" s="11" t="s">
        <v>504</v>
      </c>
      <c r="J837" s="12" t="str">
        <f t="shared" ref="J837:J842" si="29">"≥17h"</f>
        <v>≥17h</v>
      </c>
      <c r="K837" s="12" t="s">
        <v>513</v>
      </c>
      <c r="L837" s="69" t="s">
        <v>520</v>
      </c>
      <c r="M837" s="59" t="s">
        <v>374</v>
      </c>
      <c r="N837" s="78" t="s">
        <v>308</v>
      </c>
      <c r="O837" s="12" t="s">
        <v>358</v>
      </c>
      <c r="P837" s="15" t="s">
        <v>368</v>
      </c>
      <c r="Q837" s="92"/>
      <c r="R837" s="93"/>
      <c r="S837" s="93">
        <v>1</v>
      </c>
      <c r="T837" s="93">
        <v>1</v>
      </c>
      <c r="U837" s="93"/>
      <c r="V837" s="93"/>
      <c r="W837" s="93"/>
      <c r="X837" s="93"/>
      <c r="Y837" s="75"/>
      <c r="Z837" s="69" t="s">
        <v>520</v>
      </c>
      <c r="AA837" s="59" t="s">
        <v>374</v>
      </c>
      <c r="AB837" s="78" t="s">
        <v>308</v>
      </c>
      <c r="AC837" s="12" t="s">
        <v>358</v>
      </c>
      <c r="AD837" s="15" t="s">
        <v>368</v>
      </c>
      <c r="AE837" s="84"/>
      <c r="AF837" s="84">
        <v>1</v>
      </c>
      <c r="AG837" s="84"/>
      <c r="AH837" s="84"/>
      <c r="AI837" s="84"/>
      <c r="AJ837" s="84"/>
      <c r="AK837" s="84"/>
      <c r="AL837" s="84"/>
      <c r="AM837" s="85"/>
    </row>
    <row r="838" spans="1:39" ht="12" customHeight="1">
      <c r="A838" s="10">
        <v>824</v>
      </c>
      <c r="B838" s="98" t="s">
        <v>199</v>
      </c>
      <c r="C838" s="98" t="s">
        <v>198</v>
      </c>
      <c r="D838" s="11" t="s">
        <v>25</v>
      </c>
      <c r="E838" s="11" t="s">
        <v>304</v>
      </c>
      <c r="F838" s="12" t="s">
        <v>48</v>
      </c>
      <c r="G838" s="12" t="s">
        <v>310</v>
      </c>
      <c r="H838" s="12" t="s">
        <v>306</v>
      </c>
      <c r="I838" s="11" t="s">
        <v>507</v>
      </c>
      <c r="J838" s="12" t="str">
        <f t="shared" si="29"/>
        <v>≥17h</v>
      </c>
      <c r="K838" s="12" t="s">
        <v>47</v>
      </c>
      <c r="L838" s="69" t="s">
        <v>520</v>
      </c>
      <c r="M838" s="59" t="s">
        <v>372</v>
      </c>
      <c r="N838" s="78" t="s">
        <v>308</v>
      </c>
      <c r="O838" s="12" t="s">
        <v>358</v>
      </c>
      <c r="P838" s="15" t="s">
        <v>368</v>
      </c>
      <c r="Q838" s="92"/>
      <c r="R838" s="93"/>
      <c r="S838" s="93"/>
      <c r="T838" s="93">
        <v>1</v>
      </c>
      <c r="U838" s="93"/>
      <c r="V838" s="93"/>
      <c r="W838" s="93"/>
      <c r="X838" s="93"/>
      <c r="Y838" s="75"/>
      <c r="Z838" s="69" t="s">
        <v>520</v>
      </c>
      <c r="AA838" s="59" t="s">
        <v>372</v>
      </c>
      <c r="AB838" s="78" t="s">
        <v>308</v>
      </c>
      <c r="AC838" s="12" t="s">
        <v>358</v>
      </c>
      <c r="AD838" s="15" t="s">
        <v>368</v>
      </c>
      <c r="AE838" s="84"/>
      <c r="AF838" s="84">
        <v>1</v>
      </c>
      <c r="AG838" s="84"/>
      <c r="AH838" s="84"/>
      <c r="AI838" s="84"/>
      <c r="AJ838" s="84"/>
      <c r="AK838" s="84"/>
      <c r="AL838" s="84"/>
      <c r="AM838" s="85"/>
    </row>
    <row r="839" spans="1:39" ht="12" customHeight="1">
      <c r="A839" s="10">
        <v>825</v>
      </c>
      <c r="B839" s="98" t="s">
        <v>264</v>
      </c>
      <c r="C839" s="98" t="s">
        <v>264</v>
      </c>
      <c r="D839" s="11" t="s">
        <v>51</v>
      </c>
      <c r="E839" s="11" t="s">
        <v>304</v>
      </c>
      <c r="F839" s="12" t="s">
        <v>48</v>
      </c>
      <c r="G839" s="12" t="s">
        <v>510</v>
      </c>
      <c r="H839" s="12" t="s">
        <v>308</v>
      </c>
      <c r="I839" s="11" t="s">
        <v>504</v>
      </c>
      <c r="J839" s="12" t="str">
        <f t="shared" si="29"/>
        <v>≥17h</v>
      </c>
      <c r="K839" s="12" t="s">
        <v>513</v>
      </c>
      <c r="L839" s="69" t="s">
        <v>519</v>
      </c>
      <c r="M839" s="59" t="s">
        <v>338</v>
      </c>
      <c r="N839" s="78" t="s">
        <v>308</v>
      </c>
      <c r="O839" s="12" t="s">
        <v>358</v>
      </c>
      <c r="P839" s="15" t="s">
        <v>370</v>
      </c>
      <c r="Q839" s="92"/>
      <c r="R839" s="93">
        <v>1</v>
      </c>
      <c r="S839" s="93"/>
      <c r="T839" s="93"/>
      <c r="U839" s="93"/>
      <c r="V839" s="93"/>
      <c r="W839" s="93"/>
      <c r="X839" s="93"/>
      <c r="Y839" s="75"/>
      <c r="Z839" s="69" t="s">
        <v>519</v>
      </c>
      <c r="AA839" s="59" t="s">
        <v>338</v>
      </c>
      <c r="AB839" s="78" t="s">
        <v>308</v>
      </c>
      <c r="AC839" s="12" t="s">
        <v>358</v>
      </c>
      <c r="AD839" s="15" t="s">
        <v>370</v>
      </c>
      <c r="AE839" s="84">
        <v>1</v>
      </c>
      <c r="AF839" s="84"/>
      <c r="AG839" s="84"/>
      <c r="AH839" s="84"/>
      <c r="AI839" s="84"/>
      <c r="AJ839" s="84"/>
      <c r="AK839" s="84"/>
      <c r="AL839" s="84"/>
      <c r="AM839" s="85"/>
    </row>
    <row r="840" spans="1:39" ht="12" customHeight="1">
      <c r="A840" s="10">
        <v>826</v>
      </c>
      <c r="B840" s="98" t="s">
        <v>199</v>
      </c>
      <c r="C840" s="98" t="s">
        <v>198</v>
      </c>
      <c r="D840" s="11" t="s">
        <v>25</v>
      </c>
      <c r="E840" s="11" t="s">
        <v>304</v>
      </c>
      <c r="F840" s="12" t="s">
        <v>50</v>
      </c>
      <c r="G840" s="12" t="s">
        <v>510</v>
      </c>
      <c r="H840" s="12" t="s">
        <v>307</v>
      </c>
      <c r="I840" s="11" t="s">
        <v>504</v>
      </c>
      <c r="J840" s="12" t="str">
        <f t="shared" si="29"/>
        <v>≥17h</v>
      </c>
      <c r="K840" s="12" t="s">
        <v>47</v>
      </c>
      <c r="L840" s="69" t="s">
        <v>520</v>
      </c>
      <c r="M840" s="59" t="s">
        <v>372</v>
      </c>
      <c r="N840" s="78" t="s">
        <v>308</v>
      </c>
      <c r="O840" s="12" t="s">
        <v>358</v>
      </c>
      <c r="P840" s="15" t="s">
        <v>368</v>
      </c>
      <c r="Q840" s="92"/>
      <c r="R840" s="93"/>
      <c r="S840" s="93"/>
      <c r="T840" s="93">
        <v>1</v>
      </c>
      <c r="U840" s="93"/>
      <c r="V840" s="93"/>
      <c r="W840" s="93"/>
      <c r="X840" s="93"/>
      <c r="Y840" s="75"/>
      <c r="Z840" s="69" t="s">
        <v>520</v>
      </c>
      <c r="AA840" s="59" t="s">
        <v>372</v>
      </c>
      <c r="AB840" s="78" t="s">
        <v>308</v>
      </c>
      <c r="AC840" s="12" t="s">
        <v>358</v>
      </c>
      <c r="AD840" s="15" t="s">
        <v>368</v>
      </c>
      <c r="AE840" s="84">
        <v>1</v>
      </c>
      <c r="AF840" s="84"/>
      <c r="AG840" s="84"/>
      <c r="AH840" s="84"/>
      <c r="AI840" s="84"/>
      <c r="AJ840" s="84"/>
      <c r="AK840" s="84"/>
      <c r="AL840" s="84"/>
      <c r="AM840" s="85"/>
    </row>
    <row r="841" spans="1:39" ht="12" customHeight="1">
      <c r="A841" s="10">
        <v>827</v>
      </c>
      <c r="B841" s="98" t="s">
        <v>87</v>
      </c>
      <c r="C841" s="98" t="s">
        <v>71</v>
      </c>
      <c r="D841" s="11" t="s">
        <v>25</v>
      </c>
      <c r="E841" s="11" t="s">
        <v>303</v>
      </c>
      <c r="F841" s="12" t="s">
        <v>50</v>
      </c>
      <c r="G841" s="12" t="s">
        <v>310</v>
      </c>
      <c r="H841" s="12" t="s">
        <v>306</v>
      </c>
      <c r="I841" s="103" t="s">
        <v>505</v>
      </c>
      <c r="J841" s="12" t="str">
        <f t="shared" si="29"/>
        <v>≥17h</v>
      </c>
      <c r="K841" s="12" t="s">
        <v>47</v>
      </c>
      <c r="L841" s="69" t="s">
        <v>520</v>
      </c>
      <c r="M841" s="59" t="s">
        <v>373</v>
      </c>
      <c r="N841" s="78" t="s">
        <v>308</v>
      </c>
      <c r="O841" s="12" t="s">
        <v>358</v>
      </c>
      <c r="P841" s="15" t="s">
        <v>368</v>
      </c>
      <c r="Q841" s="92"/>
      <c r="R841" s="93"/>
      <c r="S841" s="93"/>
      <c r="T841" s="93">
        <v>1</v>
      </c>
      <c r="U841" s="93"/>
      <c r="V841" s="93"/>
      <c r="W841" s="93">
        <v>1</v>
      </c>
      <c r="X841" s="93"/>
      <c r="Y841" s="75"/>
      <c r="Z841" s="69" t="s">
        <v>520</v>
      </c>
      <c r="AA841" s="59" t="s">
        <v>373</v>
      </c>
      <c r="AB841" s="78" t="s">
        <v>308</v>
      </c>
      <c r="AC841" s="12" t="s">
        <v>358</v>
      </c>
      <c r="AD841" s="15" t="s">
        <v>368</v>
      </c>
      <c r="AE841" s="84"/>
      <c r="AF841" s="84">
        <v>1</v>
      </c>
      <c r="AG841" s="84"/>
      <c r="AH841" s="84"/>
      <c r="AI841" s="84"/>
      <c r="AJ841" s="84"/>
      <c r="AK841" s="84"/>
      <c r="AL841" s="84"/>
      <c r="AM841" s="85"/>
    </row>
    <row r="842" spans="1:39" ht="12" customHeight="1">
      <c r="A842" s="10">
        <v>828</v>
      </c>
      <c r="B842" s="98" t="s">
        <v>199</v>
      </c>
      <c r="C842" s="98" t="s">
        <v>198</v>
      </c>
      <c r="D842" s="11" t="s">
        <v>25</v>
      </c>
      <c r="E842" s="11" t="s">
        <v>304</v>
      </c>
      <c r="F842" s="12" t="s">
        <v>49</v>
      </c>
      <c r="G842" s="12" t="s">
        <v>310</v>
      </c>
      <c r="H842" s="12" t="s">
        <v>306</v>
      </c>
      <c r="I842" s="11" t="s">
        <v>507</v>
      </c>
      <c r="J842" s="12" t="str">
        <f t="shared" si="29"/>
        <v>≥17h</v>
      </c>
      <c r="K842" s="12" t="s">
        <v>512</v>
      </c>
      <c r="L842" s="69" t="s">
        <v>520</v>
      </c>
      <c r="M842" s="59" t="s">
        <v>372</v>
      </c>
      <c r="N842" s="78" t="s">
        <v>308</v>
      </c>
      <c r="O842" s="12" t="s">
        <v>358</v>
      </c>
      <c r="P842" s="15" t="s">
        <v>368</v>
      </c>
      <c r="Q842" s="92"/>
      <c r="R842" s="93"/>
      <c r="S842" s="93"/>
      <c r="T842" s="93">
        <v>1</v>
      </c>
      <c r="U842" s="93"/>
      <c r="V842" s="93"/>
      <c r="W842" s="93">
        <v>1</v>
      </c>
      <c r="X842" s="93"/>
      <c r="Y842" s="75"/>
      <c r="Z842" s="69" t="s">
        <v>520</v>
      </c>
      <c r="AA842" s="59" t="s">
        <v>372</v>
      </c>
      <c r="AB842" s="78" t="s">
        <v>308</v>
      </c>
      <c r="AC842" s="12" t="s">
        <v>358</v>
      </c>
      <c r="AD842" s="15" t="s">
        <v>368</v>
      </c>
      <c r="AE842" s="84"/>
      <c r="AF842" s="84">
        <v>1</v>
      </c>
      <c r="AG842" s="84"/>
      <c r="AH842" s="84"/>
      <c r="AI842" s="84"/>
      <c r="AJ842" s="84"/>
      <c r="AK842" s="84"/>
      <c r="AL842" s="84"/>
      <c r="AM842" s="85"/>
    </row>
    <row r="843" spans="1:39" ht="12" customHeight="1">
      <c r="A843" s="10">
        <v>829</v>
      </c>
      <c r="B843" s="98" t="s">
        <v>74</v>
      </c>
      <c r="C843" s="98" t="s">
        <v>75</v>
      </c>
      <c r="D843" s="11" t="s">
        <v>51</v>
      </c>
      <c r="E843" s="11" t="s">
        <v>304</v>
      </c>
      <c r="F843" s="12" t="s">
        <v>50</v>
      </c>
      <c r="G843" s="12" t="s">
        <v>310</v>
      </c>
      <c r="H843" s="12" t="s">
        <v>306</v>
      </c>
      <c r="I843" s="103" t="s">
        <v>505</v>
      </c>
      <c r="J843" s="11" t="str">
        <f>"12-16h"</f>
        <v>12-16h</v>
      </c>
      <c r="K843" s="12" t="s">
        <v>512</v>
      </c>
      <c r="L843" s="69" t="s">
        <v>519</v>
      </c>
      <c r="M843" s="59" t="s">
        <v>373</v>
      </c>
      <c r="N843" s="78" t="s">
        <v>308</v>
      </c>
      <c r="O843" s="12" t="s">
        <v>358</v>
      </c>
      <c r="P843" s="15" t="s">
        <v>368</v>
      </c>
      <c r="Q843" s="92"/>
      <c r="R843" s="93"/>
      <c r="S843" s="93">
        <v>1</v>
      </c>
      <c r="T843" s="93"/>
      <c r="U843" s="93"/>
      <c r="V843" s="93"/>
      <c r="W843" s="93"/>
      <c r="X843" s="93"/>
      <c r="Y843" s="75"/>
      <c r="Z843" s="69" t="s">
        <v>519</v>
      </c>
      <c r="AA843" s="59" t="s">
        <v>373</v>
      </c>
      <c r="AB843" s="78" t="s">
        <v>308</v>
      </c>
      <c r="AC843" s="12" t="s">
        <v>358</v>
      </c>
      <c r="AD843" s="15" t="s">
        <v>368</v>
      </c>
      <c r="AE843" s="84"/>
      <c r="AF843" s="84">
        <v>1</v>
      </c>
      <c r="AG843" s="84"/>
      <c r="AH843" s="84"/>
      <c r="AI843" s="84"/>
      <c r="AJ843" s="84"/>
      <c r="AK843" s="84"/>
      <c r="AL843" s="84"/>
      <c r="AM843" s="85"/>
    </row>
    <row r="844" spans="1:39" ht="12" customHeight="1">
      <c r="A844" s="10">
        <v>830</v>
      </c>
      <c r="B844" s="98" t="s">
        <v>87</v>
      </c>
      <c r="C844" s="98" t="s">
        <v>71</v>
      </c>
      <c r="D844" s="11" t="s">
        <v>51</v>
      </c>
      <c r="E844" s="11" t="s">
        <v>304</v>
      </c>
      <c r="F844" s="12" t="s">
        <v>49</v>
      </c>
      <c r="G844" s="12" t="s">
        <v>310</v>
      </c>
      <c r="H844" s="12" t="s">
        <v>306</v>
      </c>
      <c r="I844" s="103" t="s">
        <v>505</v>
      </c>
      <c r="J844" s="12" t="str">
        <f>"≥17h"</f>
        <v>≥17h</v>
      </c>
      <c r="K844" s="12" t="s">
        <v>47</v>
      </c>
      <c r="L844" s="69" t="s">
        <v>520</v>
      </c>
      <c r="M844" s="59" t="s">
        <v>373</v>
      </c>
      <c r="N844" s="78" t="s">
        <v>308</v>
      </c>
      <c r="O844" s="12" t="s">
        <v>358</v>
      </c>
      <c r="P844" s="15" t="s">
        <v>368</v>
      </c>
      <c r="Q844" s="92"/>
      <c r="R844" s="93"/>
      <c r="S844" s="93"/>
      <c r="T844" s="93">
        <v>1</v>
      </c>
      <c r="U844" s="93"/>
      <c r="V844" s="93"/>
      <c r="W844" s="93"/>
      <c r="X844" s="93"/>
      <c r="Y844" s="75"/>
      <c r="Z844" s="69" t="s">
        <v>520</v>
      </c>
      <c r="AA844" s="59" t="s">
        <v>373</v>
      </c>
      <c r="AB844" s="78" t="s">
        <v>308</v>
      </c>
      <c r="AC844" s="12" t="s">
        <v>358</v>
      </c>
      <c r="AD844" s="15" t="s">
        <v>368</v>
      </c>
      <c r="AE844" s="84"/>
      <c r="AF844" s="84"/>
      <c r="AG844" s="84"/>
      <c r="AH844" s="84"/>
      <c r="AI844" s="84"/>
      <c r="AJ844" s="84">
        <v>1</v>
      </c>
      <c r="AK844" s="84"/>
      <c r="AL844" s="84"/>
      <c r="AM844" s="85"/>
    </row>
    <row r="845" spans="1:39" ht="12" customHeight="1">
      <c r="A845" s="10">
        <v>831</v>
      </c>
      <c r="B845" s="98" t="s">
        <v>199</v>
      </c>
      <c r="C845" s="98" t="s">
        <v>198</v>
      </c>
      <c r="D845" s="11" t="s">
        <v>52</v>
      </c>
      <c r="E845" s="11" t="s">
        <v>303</v>
      </c>
      <c r="F845" s="12" t="s">
        <v>49</v>
      </c>
      <c r="G845" s="12" t="s">
        <v>510</v>
      </c>
      <c r="H845" s="12" t="s">
        <v>307</v>
      </c>
      <c r="I845" s="11" t="s">
        <v>504</v>
      </c>
      <c r="J845" s="12" t="str">
        <f>"≥17h"</f>
        <v>≥17h</v>
      </c>
      <c r="K845" s="12" t="s">
        <v>512</v>
      </c>
      <c r="L845" s="69" t="s">
        <v>520</v>
      </c>
      <c r="M845" s="59" t="s">
        <v>374</v>
      </c>
      <c r="N845" s="78" t="s">
        <v>308</v>
      </c>
      <c r="O845" s="12" t="s">
        <v>358</v>
      </c>
      <c r="P845" s="15" t="s">
        <v>368</v>
      </c>
      <c r="Q845" s="92"/>
      <c r="R845" s="93"/>
      <c r="S845" s="93"/>
      <c r="T845" s="93">
        <v>1</v>
      </c>
      <c r="U845" s="93"/>
      <c r="V845" s="93"/>
      <c r="W845" s="93">
        <v>1</v>
      </c>
      <c r="X845" s="93"/>
      <c r="Y845" s="75"/>
      <c r="Z845" s="69" t="s">
        <v>520</v>
      </c>
      <c r="AA845" s="59" t="s">
        <v>374</v>
      </c>
      <c r="AB845" s="78" t="s">
        <v>308</v>
      </c>
      <c r="AC845" s="12" t="s">
        <v>358</v>
      </c>
      <c r="AD845" s="15" t="s">
        <v>368</v>
      </c>
      <c r="AE845" s="84">
        <v>1</v>
      </c>
      <c r="AF845" s="84"/>
      <c r="AG845" s="84"/>
      <c r="AH845" s="84"/>
      <c r="AI845" s="84"/>
      <c r="AJ845" s="84"/>
      <c r="AK845" s="84"/>
      <c r="AL845" s="84"/>
      <c r="AM845" s="85"/>
    </row>
    <row r="846" spans="1:39" ht="12" customHeight="1">
      <c r="A846" s="10">
        <v>832</v>
      </c>
      <c r="B846" s="98" t="s">
        <v>199</v>
      </c>
      <c r="C846" s="98" t="s">
        <v>198</v>
      </c>
      <c r="D846" s="11" t="s">
        <v>52</v>
      </c>
      <c r="E846" s="11" t="s">
        <v>304</v>
      </c>
      <c r="F846" s="12" t="s">
        <v>49</v>
      </c>
      <c r="G846" s="12" t="s">
        <v>310</v>
      </c>
      <c r="H846" s="12" t="s">
        <v>306</v>
      </c>
      <c r="I846" s="11" t="s">
        <v>504</v>
      </c>
      <c r="J846" s="12" t="str">
        <f>"≥17h"</f>
        <v>≥17h</v>
      </c>
      <c r="K846" s="12" t="s">
        <v>47</v>
      </c>
      <c r="L846" s="69" t="s">
        <v>520</v>
      </c>
      <c r="M846" s="59" t="s">
        <v>372</v>
      </c>
      <c r="N846" s="78" t="s">
        <v>308</v>
      </c>
      <c r="O846" s="12" t="s">
        <v>358</v>
      </c>
      <c r="P846" s="15" t="s">
        <v>368</v>
      </c>
      <c r="Q846" s="92"/>
      <c r="R846" s="93"/>
      <c r="S846" s="93"/>
      <c r="T846" s="93">
        <v>1</v>
      </c>
      <c r="U846" s="93"/>
      <c r="V846" s="93"/>
      <c r="W846" s="93"/>
      <c r="X846" s="93"/>
      <c r="Y846" s="75"/>
      <c r="Z846" s="69" t="s">
        <v>520</v>
      </c>
      <c r="AA846" s="59" t="s">
        <v>372</v>
      </c>
      <c r="AB846" s="78" t="s">
        <v>308</v>
      </c>
      <c r="AC846" s="12" t="s">
        <v>358</v>
      </c>
      <c r="AD846" s="15" t="s">
        <v>368</v>
      </c>
      <c r="AE846" s="84"/>
      <c r="AF846" s="84">
        <v>1</v>
      </c>
      <c r="AG846" s="84"/>
      <c r="AH846" s="84"/>
      <c r="AI846" s="84"/>
      <c r="AJ846" s="84"/>
      <c r="AK846" s="84"/>
      <c r="AL846" s="84"/>
      <c r="AM846" s="85"/>
    </row>
    <row r="847" spans="1:39" ht="12" customHeight="1">
      <c r="A847" s="10">
        <v>833</v>
      </c>
      <c r="B847" s="98" t="s">
        <v>111</v>
      </c>
      <c r="C847" s="98" t="s">
        <v>71</v>
      </c>
      <c r="D847" s="11" t="s">
        <v>51</v>
      </c>
      <c r="E847" s="11" t="s">
        <v>304</v>
      </c>
      <c r="F847" s="75" t="s">
        <v>47</v>
      </c>
      <c r="G847" s="12" t="s">
        <v>310</v>
      </c>
      <c r="H847" s="12" t="s">
        <v>306</v>
      </c>
      <c r="I847" s="103" t="s">
        <v>504</v>
      </c>
      <c r="J847" s="12" t="str">
        <f>"≥17h"</f>
        <v>≥17h</v>
      </c>
      <c r="K847" s="12" t="s">
        <v>47</v>
      </c>
      <c r="L847" s="69" t="s">
        <v>520</v>
      </c>
      <c r="M847" s="59" t="s">
        <v>371</v>
      </c>
      <c r="N847" s="78" t="s">
        <v>308</v>
      </c>
      <c r="O847" s="12" t="s">
        <v>358</v>
      </c>
      <c r="P847" s="15" t="s">
        <v>368</v>
      </c>
      <c r="Q847" s="92"/>
      <c r="R847" s="93"/>
      <c r="S847" s="93"/>
      <c r="T847" s="93">
        <v>1</v>
      </c>
      <c r="U847" s="93"/>
      <c r="V847" s="93"/>
      <c r="W847" s="93">
        <v>1</v>
      </c>
      <c r="X847" s="93"/>
      <c r="Y847" s="75"/>
      <c r="Z847" s="69" t="s">
        <v>520</v>
      </c>
      <c r="AA847" s="59" t="s">
        <v>371</v>
      </c>
      <c r="AB847" s="78" t="s">
        <v>308</v>
      </c>
      <c r="AC847" s="12" t="s">
        <v>358</v>
      </c>
      <c r="AD847" s="15" t="s">
        <v>368</v>
      </c>
      <c r="AE847" s="84"/>
      <c r="AF847" s="84">
        <v>1</v>
      </c>
      <c r="AG847" s="84"/>
      <c r="AH847" s="84"/>
      <c r="AI847" s="84"/>
      <c r="AJ847" s="84"/>
      <c r="AK847" s="84"/>
      <c r="AL847" s="84"/>
      <c r="AM847" s="85"/>
    </row>
    <row r="848" spans="1:39" ht="12" customHeight="1">
      <c r="A848" s="10">
        <v>834</v>
      </c>
      <c r="B848" s="98" t="s">
        <v>264</v>
      </c>
      <c r="C848" s="98" t="s">
        <v>264</v>
      </c>
      <c r="D848" s="11" t="s">
        <v>52</v>
      </c>
      <c r="E848" s="11" t="s">
        <v>304</v>
      </c>
      <c r="F848" s="12" t="s">
        <v>48</v>
      </c>
      <c r="G848" s="12" t="s">
        <v>310</v>
      </c>
      <c r="H848" s="12" t="s">
        <v>306</v>
      </c>
      <c r="I848" s="11" t="s">
        <v>507</v>
      </c>
      <c r="J848" s="12" t="str">
        <f>"≥17h"</f>
        <v>≥17h</v>
      </c>
      <c r="K848" s="12" t="s">
        <v>47</v>
      </c>
      <c r="L848" s="69" t="s">
        <v>519</v>
      </c>
      <c r="M848" s="59" t="s">
        <v>373</v>
      </c>
      <c r="N848" s="78" t="s">
        <v>367</v>
      </c>
      <c r="O848" s="12" t="s">
        <v>358</v>
      </c>
      <c r="P848" s="15" t="s">
        <v>368</v>
      </c>
      <c r="Q848" s="92"/>
      <c r="R848" s="93">
        <v>1</v>
      </c>
      <c r="S848" s="93"/>
      <c r="T848" s="93">
        <v>1</v>
      </c>
      <c r="U848" s="93"/>
      <c r="V848" s="93"/>
      <c r="W848" s="93"/>
      <c r="X848" s="93"/>
      <c r="Y848" s="75"/>
      <c r="Z848" s="69" t="s">
        <v>519</v>
      </c>
      <c r="AA848" s="59" t="s">
        <v>373</v>
      </c>
      <c r="AB848" s="78" t="s">
        <v>367</v>
      </c>
      <c r="AC848" s="12" t="s">
        <v>358</v>
      </c>
      <c r="AD848" s="15" t="s">
        <v>368</v>
      </c>
      <c r="AE848" s="84"/>
      <c r="AF848" s="84">
        <v>1</v>
      </c>
      <c r="AG848" s="84"/>
      <c r="AH848" s="84"/>
      <c r="AI848" s="84"/>
      <c r="AJ848" s="84"/>
      <c r="AK848" s="84"/>
      <c r="AL848" s="84"/>
      <c r="AM848" s="85"/>
    </row>
    <row r="849" spans="1:39" ht="12" customHeight="1">
      <c r="A849" s="10">
        <v>835</v>
      </c>
      <c r="B849" s="98" t="s">
        <v>74</v>
      </c>
      <c r="C849" s="98" t="s">
        <v>75</v>
      </c>
      <c r="D849" s="11" t="s">
        <v>25</v>
      </c>
      <c r="E849" s="11" t="s">
        <v>304</v>
      </c>
      <c r="F849" s="12" t="s">
        <v>48</v>
      </c>
      <c r="G849" s="12" t="s">
        <v>310</v>
      </c>
      <c r="H849" s="12" t="s">
        <v>306</v>
      </c>
      <c r="I849" s="11" t="s">
        <v>504</v>
      </c>
      <c r="J849" s="11" t="str">
        <f>"12-16h"</f>
        <v>12-16h</v>
      </c>
      <c r="K849" s="12" t="s">
        <v>513</v>
      </c>
      <c r="L849" s="69" t="s">
        <v>519</v>
      </c>
      <c r="M849" s="59" t="s">
        <v>373</v>
      </c>
      <c r="N849" s="78" t="s">
        <v>367</v>
      </c>
      <c r="O849" s="12" t="s">
        <v>358</v>
      </c>
      <c r="P849" s="15" t="s">
        <v>368</v>
      </c>
      <c r="Q849" s="92"/>
      <c r="R849" s="93"/>
      <c r="S849" s="93">
        <v>1</v>
      </c>
      <c r="T849" s="93"/>
      <c r="U849" s="93"/>
      <c r="V849" s="93"/>
      <c r="W849" s="93"/>
      <c r="X849" s="93"/>
      <c r="Y849" s="75"/>
      <c r="Z849" s="69" t="s">
        <v>519</v>
      </c>
      <c r="AA849" s="59" t="s">
        <v>373</v>
      </c>
      <c r="AB849" s="78" t="s">
        <v>367</v>
      </c>
      <c r="AC849" s="12" t="s">
        <v>358</v>
      </c>
      <c r="AD849" s="15" t="s">
        <v>368</v>
      </c>
      <c r="AE849" s="84"/>
      <c r="AF849" s="84">
        <v>1</v>
      </c>
      <c r="AG849" s="84"/>
      <c r="AH849" s="84"/>
      <c r="AI849" s="84"/>
      <c r="AJ849" s="84"/>
      <c r="AK849" s="84"/>
      <c r="AL849" s="84"/>
      <c r="AM849" s="85"/>
    </row>
    <row r="850" spans="1:39" ht="12" customHeight="1">
      <c r="A850" s="10">
        <v>836</v>
      </c>
      <c r="B850" s="98" t="s">
        <v>199</v>
      </c>
      <c r="C850" s="98" t="s">
        <v>198</v>
      </c>
      <c r="D850" s="11" t="s">
        <v>25</v>
      </c>
      <c r="E850" s="11" t="s">
        <v>303</v>
      </c>
      <c r="F850" s="12" t="s">
        <v>48</v>
      </c>
      <c r="G850" s="12" t="s">
        <v>310</v>
      </c>
      <c r="H850" s="12" t="s">
        <v>306</v>
      </c>
      <c r="I850" s="103" t="s">
        <v>505</v>
      </c>
      <c r="J850" s="12" t="str">
        <f>"≥17h"</f>
        <v>≥17h</v>
      </c>
      <c r="K850" s="12" t="s">
        <v>513</v>
      </c>
      <c r="L850" s="69" t="s">
        <v>520</v>
      </c>
      <c r="M850" s="59" t="s">
        <v>373</v>
      </c>
      <c r="N850" s="78" t="s">
        <v>308</v>
      </c>
      <c r="O850" s="12" t="s">
        <v>358</v>
      </c>
      <c r="P850" s="15" t="s">
        <v>368</v>
      </c>
      <c r="Q850" s="92"/>
      <c r="R850" s="93"/>
      <c r="S850" s="93"/>
      <c r="T850" s="93">
        <v>1</v>
      </c>
      <c r="U850" s="93"/>
      <c r="V850" s="93"/>
      <c r="W850" s="93"/>
      <c r="X850" s="93"/>
      <c r="Y850" s="75"/>
      <c r="Z850" s="69" t="s">
        <v>520</v>
      </c>
      <c r="AA850" s="59" t="s">
        <v>373</v>
      </c>
      <c r="AB850" s="78" t="s">
        <v>308</v>
      </c>
      <c r="AC850" s="12" t="s">
        <v>358</v>
      </c>
      <c r="AD850" s="15" t="s">
        <v>368</v>
      </c>
      <c r="AE850" s="84"/>
      <c r="AF850" s="84">
        <v>1</v>
      </c>
      <c r="AG850" s="84"/>
      <c r="AH850" s="84"/>
      <c r="AI850" s="84"/>
      <c r="AJ850" s="84"/>
      <c r="AK850" s="84"/>
      <c r="AL850" s="84"/>
      <c r="AM850" s="85"/>
    </row>
    <row r="851" spans="1:39" ht="12" customHeight="1">
      <c r="A851" s="10">
        <v>837</v>
      </c>
      <c r="B851" s="98" t="s">
        <v>113</v>
      </c>
      <c r="C851" s="98" t="s">
        <v>71</v>
      </c>
      <c r="D851" s="11" t="s">
        <v>52</v>
      </c>
      <c r="E851" s="11" t="s">
        <v>304</v>
      </c>
      <c r="F851" s="12" t="s">
        <v>48</v>
      </c>
      <c r="G851" s="12" t="s">
        <v>310</v>
      </c>
      <c r="H851" s="12" t="s">
        <v>306</v>
      </c>
      <c r="I851" s="11" t="s">
        <v>507</v>
      </c>
      <c r="J851" s="12" t="str">
        <f>"≥17h"</f>
        <v>≥17h</v>
      </c>
      <c r="K851" s="12" t="s">
        <v>47</v>
      </c>
      <c r="L851" s="69" t="s">
        <v>520</v>
      </c>
      <c r="M851" s="59" t="s">
        <v>373</v>
      </c>
      <c r="N851" s="78" t="s">
        <v>308</v>
      </c>
      <c r="O851" s="12" t="s">
        <v>358</v>
      </c>
      <c r="P851" s="15" t="s">
        <v>368</v>
      </c>
      <c r="Q851" s="92"/>
      <c r="R851" s="93"/>
      <c r="S851" s="93"/>
      <c r="T851" s="93">
        <v>1</v>
      </c>
      <c r="U851" s="93"/>
      <c r="V851" s="93"/>
      <c r="W851" s="93"/>
      <c r="X851" s="93"/>
      <c r="Y851" s="75"/>
      <c r="Z851" s="69" t="s">
        <v>520</v>
      </c>
      <c r="AA851" s="59" t="s">
        <v>373</v>
      </c>
      <c r="AB851" s="78" t="s">
        <v>308</v>
      </c>
      <c r="AC851" s="12" t="s">
        <v>358</v>
      </c>
      <c r="AD851" s="15" t="s">
        <v>368</v>
      </c>
      <c r="AE851" s="84"/>
      <c r="AF851" s="84">
        <v>1</v>
      </c>
      <c r="AG851" s="84"/>
      <c r="AH851" s="84"/>
      <c r="AI851" s="84"/>
      <c r="AJ851" s="84"/>
      <c r="AK851" s="84"/>
      <c r="AL851" s="84"/>
      <c r="AM851" s="85"/>
    </row>
    <row r="852" spans="1:39" ht="12" customHeight="1">
      <c r="A852" s="10">
        <v>838</v>
      </c>
      <c r="B852" s="98" t="s">
        <v>267</v>
      </c>
      <c r="C852" s="98" t="s">
        <v>264</v>
      </c>
      <c r="D852" s="11" t="s">
        <v>25</v>
      </c>
      <c r="E852" s="11" t="s">
        <v>303</v>
      </c>
      <c r="F852" s="12" t="s">
        <v>49</v>
      </c>
      <c r="G852" s="11" t="s">
        <v>511</v>
      </c>
      <c r="H852" s="12" t="s">
        <v>308</v>
      </c>
      <c r="I852" s="103" t="s">
        <v>504</v>
      </c>
      <c r="J852" s="12" t="str">
        <f>"≥17h"</f>
        <v>≥17h</v>
      </c>
      <c r="K852" s="12" t="s">
        <v>47</v>
      </c>
      <c r="L852" s="69" t="s">
        <v>519</v>
      </c>
      <c r="M852" s="59" t="s">
        <v>338</v>
      </c>
      <c r="N852" s="78" t="s">
        <v>308</v>
      </c>
      <c r="O852" s="12" t="s">
        <v>358</v>
      </c>
      <c r="P852" s="15" t="s">
        <v>370</v>
      </c>
      <c r="Q852" s="92">
        <v>1</v>
      </c>
      <c r="R852" s="93"/>
      <c r="S852" s="93"/>
      <c r="T852" s="93"/>
      <c r="U852" s="93"/>
      <c r="V852" s="93"/>
      <c r="W852" s="93"/>
      <c r="X852" s="93"/>
      <c r="Y852" s="75"/>
      <c r="Z852" s="69" t="s">
        <v>519</v>
      </c>
      <c r="AA852" s="59" t="s">
        <v>338</v>
      </c>
      <c r="AB852" s="78" t="s">
        <v>308</v>
      </c>
      <c r="AC852" s="12" t="s">
        <v>358</v>
      </c>
      <c r="AD852" s="15" t="s">
        <v>370</v>
      </c>
      <c r="AE852" s="84"/>
      <c r="AF852" s="84"/>
      <c r="AG852" s="84"/>
      <c r="AH852" s="84"/>
      <c r="AI852" s="84"/>
      <c r="AJ852" s="84"/>
      <c r="AK852" s="84"/>
      <c r="AL852" s="84">
        <v>1</v>
      </c>
      <c r="AM852" s="85"/>
    </row>
    <row r="853" spans="1:39" ht="12" customHeight="1">
      <c r="A853" s="10">
        <v>839</v>
      </c>
      <c r="B853" s="98" t="s">
        <v>111</v>
      </c>
      <c r="C853" s="98" t="s">
        <v>71</v>
      </c>
      <c r="D853" s="11" t="s">
        <v>25</v>
      </c>
      <c r="E853" s="11" t="s">
        <v>304</v>
      </c>
      <c r="F853" s="12" t="s">
        <v>50</v>
      </c>
      <c r="G853" s="12" t="s">
        <v>310</v>
      </c>
      <c r="H853" s="12" t="s">
        <v>306</v>
      </c>
      <c r="I853" s="103" t="s">
        <v>504</v>
      </c>
      <c r="J853" s="12" t="str">
        <f>"≥17h"</f>
        <v>≥17h</v>
      </c>
      <c r="K853" s="12" t="s">
        <v>512</v>
      </c>
      <c r="L853" s="69" t="s">
        <v>520</v>
      </c>
      <c r="M853" s="59" t="s">
        <v>373</v>
      </c>
      <c r="N853" s="78" t="s">
        <v>308</v>
      </c>
      <c r="O853" s="12" t="s">
        <v>358</v>
      </c>
      <c r="P853" s="15" t="s">
        <v>368</v>
      </c>
      <c r="Q853" s="92"/>
      <c r="R853" s="93"/>
      <c r="S853" s="93">
        <v>1</v>
      </c>
      <c r="T853" s="93">
        <v>1</v>
      </c>
      <c r="U853" s="93"/>
      <c r="V853" s="93"/>
      <c r="W853" s="93"/>
      <c r="X853" s="93"/>
      <c r="Y853" s="75"/>
      <c r="Z853" s="69" t="s">
        <v>520</v>
      </c>
      <c r="AA853" s="59" t="s">
        <v>373</v>
      </c>
      <c r="AB853" s="78" t="s">
        <v>308</v>
      </c>
      <c r="AC853" s="12" t="s">
        <v>358</v>
      </c>
      <c r="AD853" s="15" t="s">
        <v>368</v>
      </c>
      <c r="AE853" s="84">
        <v>1</v>
      </c>
      <c r="AF853" s="84"/>
      <c r="AG853" s="84"/>
      <c r="AH853" s="84"/>
      <c r="AI853" s="84"/>
      <c r="AJ853" s="84"/>
      <c r="AK853" s="84"/>
      <c r="AL853" s="84"/>
      <c r="AM853" s="85"/>
    </row>
    <row r="854" spans="1:39" ht="12" customHeight="1">
      <c r="A854" s="10">
        <v>840</v>
      </c>
      <c r="B854" s="98" t="s">
        <v>74</v>
      </c>
      <c r="C854" s="98" t="s">
        <v>75</v>
      </c>
      <c r="D854" s="11" t="s">
        <v>25</v>
      </c>
      <c r="E854" s="11" t="s">
        <v>304</v>
      </c>
      <c r="F854" s="12" t="s">
        <v>48</v>
      </c>
      <c r="G854" s="12" t="s">
        <v>310</v>
      </c>
      <c r="H854" s="12" t="s">
        <v>306</v>
      </c>
      <c r="I854" s="11" t="s">
        <v>504</v>
      </c>
      <c r="J854" s="11" t="str">
        <f>"12-16h"</f>
        <v>12-16h</v>
      </c>
      <c r="K854" s="12" t="s">
        <v>47</v>
      </c>
      <c r="L854" s="69" t="s">
        <v>519</v>
      </c>
      <c r="M854" s="59" t="s">
        <v>373</v>
      </c>
      <c r="N854" s="78" t="s">
        <v>367</v>
      </c>
      <c r="O854" s="12" t="s">
        <v>358</v>
      </c>
      <c r="P854" s="15" t="s">
        <v>368</v>
      </c>
      <c r="Q854" s="92"/>
      <c r="R854" s="93"/>
      <c r="S854" s="93">
        <v>1</v>
      </c>
      <c r="T854" s="93"/>
      <c r="U854" s="93"/>
      <c r="V854" s="93"/>
      <c r="W854" s="93"/>
      <c r="X854" s="93"/>
      <c r="Y854" s="75"/>
      <c r="Z854" s="69" t="s">
        <v>519</v>
      </c>
      <c r="AA854" s="59" t="s">
        <v>373</v>
      </c>
      <c r="AB854" s="78" t="s">
        <v>367</v>
      </c>
      <c r="AC854" s="12" t="s">
        <v>358</v>
      </c>
      <c r="AD854" s="15" t="s">
        <v>368</v>
      </c>
      <c r="AE854" s="84"/>
      <c r="AF854" s="84">
        <v>1</v>
      </c>
      <c r="AG854" s="84"/>
      <c r="AH854" s="84"/>
      <c r="AI854" s="84"/>
      <c r="AJ854" s="84"/>
      <c r="AK854" s="84"/>
      <c r="AL854" s="84"/>
      <c r="AM854" s="85"/>
    </row>
    <row r="855" spans="1:39" ht="12" customHeight="1">
      <c r="A855" s="10">
        <v>841</v>
      </c>
      <c r="B855" s="98" t="s">
        <v>106</v>
      </c>
      <c r="C855" s="98" t="s">
        <v>71</v>
      </c>
      <c r="D855" s="11" t="s">
        <v>51</v>
      </c>
      <c r="E855" s="11" t="s">
        <v>304</v>
      </c>
      <c r="F855" s="12" t="s">
        <v>50</v>
      </c>
      <c r="G855" s="12" t="s">
        <v>310</v>
      </c>
      <c r="H855" s="12" t="s">
        <v>306</v>
      </c>
      <c r="I855" s="103" t="s">
        <v>504</v>
      </c>
      <c r="J855" s="12" t="str">
        <f>"≥17h"</f>
        <v>≥17h</v>
      </c>
      <c r="K855" s="12" t="s">
        <v>512</v>
      </c>
      <c r="L855" s="69" t="s">
        <v>520</v>
      </c>
      <c r="M855" s="59" t="s">
        <v>371</v>
      </c>
      <c r="N855" s="78" t="s">
        <v>308</v>
      </c>
      <c r="O855" s="12" t="s">
        <v>358</v>
      </c>
      <c r="P855" s="15" t="s">
        <v>368</v>
      </c>
      <c r="Q855" s="92"/>
      <c r="R855" s="93"/>
      <c r="S855" s="93"/>
      <c r="T855" s="93"/>
      <c r="U855" s="93"/>
      <c r="V855" s="93"/>
      <c r="W855" s="93">
        <v>1</v>
      </c>
      <c r="X855" s="93"/>
      <c r="Y855" s="75"/>
      <c r="Z855" s="69" t="s">
        <v>520</v>
      </c>
      <c r="AA855" s="59" t="s">
        <v>371</v>
      </c>
      <c r="AB855" s="78" t="s">
        <v>308</v>
      </c>
      <c r="AC855" s="12" t="s">
        <v>358</v>
      </c>
      <c r="AD855" s="15" t="s">
        <v>368</v>
      </c>
      <c r="AE855" s="84"/>
      <c r="AF855" s="84">
        <v>1</v>
      </c>
      <c r="AG855" s="84"/>
      <c r="AH855" s="84"/>
      <c r="AI855" s="84"/>
      <c r="AJ855" s="84"/>
      <c r="AK855" s="84"/>
      <c r="AL855" s="84"/>
      <c r="AM855" s="85"/>
    </row>
    <row r="856" spans="1:39" ht="12" customHeight="1">
      <c r="A856" s="10">
        <v>842</v>
      </c>
      <c r="B856" s="98" t="s">
        <v>268</v>
      </c>
      <c r="C856" s="98" t="s">
        <v>264</v>
      </c>
      <c r="D856" s="11" t="s">
        <v>52</v>
      </c>
      <c r="E856" s="11" t="s">
        <v>304</v>
      </c>
      <c r="F856" s="12" t="s">
        <v>49</v>
      </c>
      <c r="G856" s="11" t="s">
        <v>511</v>
      </c>
      <c r="H856" s="12" t="s">
        <v>308</v>
      </c>
      <c r="I856" s="103" t="s">
        <v>505</v>
      </c>
      <c r="J856" s="12" t="str">
        <f>"≥17h"</f>
        <v>≥17h</v>
      </c>
      <c r="K856" s="12" t="s">
        <v>512</v>
      </c>
      <c r="L856" s="69" t="s">
        <v>519</v>
      </c>
      <c r="M856" s="59" t="s">
        <v>374</v>
      </c>
      <c r="N856" s="78" t="s">
        <v>308</v>
      </c>
      <c r="O856" s="12" t="s">
        <v>358</v>
      </c>
      <c r="P856" s="15" t="s">
        <v>368</v>
      </c>
      <c r="Q856" s="92"/>
      <c r="R856" s="93"/>
      <c r="S856" s="93"/>
      <c r="T856" s="93">
        <v>1</v>
      </c>
      <c r="U856" s="93"/>
      <c r="V856" s="93"/>
      <c r="W856" s="93">
        <v>1</v>
      </c>
      <c r="X856" s="93"/>
      <c r="Y856" s="75"/>
      <c r="Z856" s="69" t="s">
        <v>519</v>
      </c>
      <c r="AA856" s="59" t="s">
        <v>374</v>
      </c>
      <c r="AB856" s="78" t="s">
        <v>308</v>
      </c>
      <c r="AC856" s="12" t="s">
        <v>358</v>
      </c>
      <c r="AD856" s="15" t="s">
        <v>368</v>
      </c>
      <c r="AE856" s="84"/>
      <c r="AF856" s="84">
        <v>1</v>
      </c>
      <c r="AG856" s="84"/>
      <c r="AH856" s="84"/>
      <c r="AI856" s="84"/>
      <c r="AJ856" s="84"/>
      <c r="AK856" s="84"/>
      <c r="AL856" s="84"/>
      <c r="AM856" s="85"/>
    </row>
    <row r="857" spans="1:39" ht="12" customHeight="1">
      <c r="A857" s="10">
        <v>843</v>
      </c>
      <c r="B857" s="98" t="s">
        <v>74</v>
      </c>
      <c r="C857" s="98" t="s">
        <v>75</v>
      </c>
      <c r="D857" s="11" t="s">
        <v>51</v>
      </c>
      <c r="E857" s="11" t="s">
        <v>303</v>
      </c>
      <c r="F857" s="12" t="s">
        <v>50</v>
      </c>
      <c r="G857" s="12" t="s">
        <v>310</v>
      </c>
      <c r="H857" s="12" t="s">
        <v>306</v>
      </c>
      <c r="I857" s="103" t="s">
        <v>504</v>
      </c>
      <c r="J857" s="11" t="str">
        <f t="shared" ref="J857:J862" si="30">"12-16h"</f>
        <v>12-16h</v>
      </c>
      <c r="K857" s="12" t="s">
        <v>513</v>
      </c>
      <c r="L857" s="69" t="s">
        <v>519</v>
      </c>
      <c r="M857" s="59" t="s">
        <v>373</v>
      </c>
      <c r="N857" s="78" t="s">
        <v>308</v>
      </c>
      <c r="O857" s="12" t="s">
        <v>358</v>
      </c>
      <c r="P857" s="15" t="s">
        <v>368</v>
      </c>
      <c r="Q857" s="92"/>
      <c r="R857" s="93"/>
      <c r="S857" s="93">
        <v>1</v>
      </c>
      <c r="T857" s="93"/>
      <c r="U857" s="93"/>
      <c r="V857" s="93"/>
      <c r="W857" s="93"/>
      <c r="X857" s="93"/>
      <c r="Y857" s="75"/>
      <c r="Z857" s="69" t="s">
        <v>519</v>
      </c>
      <c r="AA857" s="59" t="s">
        <v>373</v>
      </c>
      <c r="AB857" s="78" t="s">
        <v>308</v>
      </c>
      <c r="AC857" s="12" t="s">
        <v>358</v>
      </c>
      <c r="AD857" s="15" t="s">
        <v>368</v>
      </c>
      <c r="AE857" s="84"/>
      <c r="AF857" s="84">
        <v>1</v>
      </c>
      <c r="AG857" s="84"/>
      <c r="AH857" s="84"/>
      <c r="AI857" s="84"/>
      <c r="AJ857" s="84"/>
      <c r="AK857" s="84"/>
      <c r="AL857" s="84"/>
      <c r="AM857" s="85"/>
    </row>
    <row r="858" spans="1:39" ht="12" customHeight="1">
      <c r="A858" s="10">
        <v>844</v>
      </c>
      <c r="B858" s="98" t="s">
        <v>269</v>
      </c>
      <c r="C858" s="98" t="s">
        <v>264</v>
      </c>
      <c r="D858" s="11" t="s">
        <v>51</v>
      </c>
      <c r="E858" s="11" t="s">
        <v>304</v>
      </c>
      <c r="F858" s="12" t="s">
        <v>49</v>
      </c>
      <c r="G858" s="11" t="s">
        <v>511</v>
      </c>
      <c r="H858" s="12" t="s">
        <v>307</v>
      </c>
      <c r="I858" s="11" t="s">
        <v>507</v>
      </c>
      <c r="J858" s="11" t="str">
        <f t="shared" si="30"/>
        <v>12-16h</v>
      </c>
      <c r="K858" s="12" t="s">
        <v>513</v>
      </c>
      <c r="L858" s="69" t="s">
        <v>519</v>
      </c>
      <c r="M858" s="59" t="s">
        <v>374</v>
      </c>
      <c r="N858" s="78" t="s">
        <v>308</v>
      </c>
      <c r="O858" s="12" t="s">
        <v>358</v>
      </c>
      <c r="P858" s="15" t="s">
        <v>368</v>
      </c>
      <c r="Q858" s="92"/>
      <c r="R858" s="93"/>
      <c r="S858" s="93"/>
      <c r="T858" s="93">
        <v>1</v>
      </c>
      <c r="U858" s="93"/>
      <c r="V858" s="93"/>
      <c r="W858" s="93"/>
      <c r="X858" s="93"/>
      <c r="Y858" s="75">
        <v>1</v>
      </c>
      <c r="Z858" s="69" t="s">
        <v>519</v>
      </c>
      <c r="AA858" s="59" t="s">
        <v>374</v>
      </c>
      <c r="AB858" s="78" t="s">
        <v>308</v>
      </c>
      <c r="AC858" s="12" t="s">
        <v>358</v>
      </c>
      <c r="AD858" s="15" t="s">
        <v>368</v>
      </c>
      <c r="AE858" s="84"/>
      <c r="AF858" s="84">
        <v>1</v>
      </c>
      <c r="AG858" s="84"/>
      <c r="AH858" s="84"/>
      <c r="AI858" s="84"/>
      <c r="AJ858" s="84"/>
      <c r="AK858" s="84"/>
      <c r="AL858" s="84"/>
      <c r="AM858" s="85"/>
    </row>
    <row r="859" spans="1:39" ht="12" customHeight="1">
      <c r="A859" s="10">
        <v>845</v>
      </c>
      <c r="B859" s="98" t="s">
        <v>74</v>
      </c>
      <c r="C859" s="98" t="s">
        <v>75</v>
      </c>
      <c r="D859" s="11" t="s">
        <v>25</v>
      </c>
      <c r="E859" s="11" t="s">
        <v>304</v>
      </c>
      <c r="F859" s="12" t="s">
        <v>49</v>
      </c>
      <c r="G859" s="12" t="s">
        <v>310</v>
      </c>
      <c r="H859" s="12" t="s">
        <v>306</v>
      </c>
      <c r="I859" s="103" t="s">
        <v>504</v>
      </c>
      <c r="J859" s="11" t="str">
        <f t="shared" si="30"/>
        <v>12-16h</v>
      </c>
      <c r="K859" s="12" t="s">
        <v>47</v>
      </c>
      <c r="L859" s="69" t="s">
        <v>519</v>
      </c>
      <c r="M859" s="59" t="s">
        <v>373</v>
      </c>
      <c r="N859" s="78" t="s">
        <v>308</v>
      </c>
      <c r="O859" s="12" t="s">
        <v>358</v>
      </c>
      <c r="P859" s="15" t="s">
        <v>368</v>
      </c>
      <c r="Q859" s="92"/>
      <c r="R859" s="93"/>
      <c r="S859" s="93">
        <v>1</v>
      </c>
      <c r="T859" s="93"/>
      <c r="U859" s="93"/>
      <c r="V859" s="93"/>
      <c r="W859" s="93"/>
      <c r="X859" s="93"/>
      <c r="Y859" s="75"/>
      <c r="Z859" s="69" t="s">
        <v>519</v>
      </c>
      <c r="AA859" s="59" t="s">
        <v>373</v>
      </c>
      <c r="AB859" s="78" t="s">
        <v>308</v>
      </c>
      <c r="AC859" s="12" t="s">
        <v>358</v>
      </c>
      <c r="AD859" s="15" t="s">
        <v>368</v>
      </c>
      <c r="AE859" s="84"/>
      <c r="AF859" s="84">
        <v>1</v>
      </c>
      <c r="AG859" s="84"/>
      <c r="AH859" s="84"/>
      <c r="AI859" s="84"/>
      <c r="AJ859" s="84"/>
      <c r="AK859" s="84"/>
      <c r="AL859" s="84"/>
      <c r="AM859" s="85"/>
    </row>
    <row r="860" spans="1:39" ht="12" customHeight="1">
      <c r="A860" s="10">
        <v>846</v>
      </c>
      <c r="B860" s="98" t="s">
        <v>199</v>
      </c>
      <c r="C860" s="98" t="s">
        <v>198</v>
      </c>
      <c r="D860" s="11" t="s">
        <v>51</v>
      </c>
      <c r="E860" s="11" t="s">
        <v>303</v>
      </c>
      <c r="F860" s="12" t="s">
        <v>50</v>
      </c>
      <c r="G860" s="12" t="s">
        <v>310</v>
      </c>
      <c r="H860" s="12" t="s">
        <v>306</v>
      </c>
      <c r="I860" s="103" t="s">
        <v>504</v>
      </c>
      <c r="J860" s="11" t="str">
        <f t="shared" si="30"/>
        <v>12-16h</v>
      </c>
      <c r="K860" s="12" t="s">
        <v>512</v>
      </c>
      <c r="L860" s="69" t="s">
        <v>520</v>
      </c>
      <c r="M860" s="59" t="s">
        <v>372</v>
      </c>
      <c r="N860" s="78" t="s">
        <v>308</v>
      </c>
      <c r="O860" s="12" t="s">
        <v>358</v>
      </c>
      <c r="P860" s="15" t="s">
        <v>368</v>
      </c>
      <c r="Q860" s="92"/>
      <c r="R860" s="93"/>
      <c r="S860" s="93"/>
      <c r="T860" s="93">
        <v>1</v>
      </c>
      <c r="U860" s="93"/>
      <c r="V860" s="93"/>
      <c r="W860" s="93"/>
      <c r="X860" s="93"/>
      <c r="Y860" s="75"/>
      <c r="Z860" s="69" t="s">
        <v>520</v>
      </c>
      <c r="AA860" s="59" t="s">
        <v>372</v>
      </c>
      <c r="AB860" s="78" t="s">
        <v>308</v>
      </c>
      <c r="AC860" s="12" t="s">
        <v>358</v>
      </c>
      <c r="AD860" s="15" t="s">
        <v>368</v>
      </c>
      <c r="AE860" s="84"/>
      <c r="AF860" s="84">
        <v>1</v>
      </c>
      <c r="AG860" s="84"/>
      <c r="AH860" s="84"/>
      <c r="AI860" s="84"/>
      <c r="AJ860" s="84"/>
      <c r="AK860" s="84"/>
      <c r="AL860" s="84"/>
      <c r="AM860" s="85"/>
    </row>
    <row r="861" spans="1:39" ht="12" customHeight="1">
      <c r="A861" s="10">
        <v>847</v>
      </c>
      <c r="B861" s="98" t="s">
        <v>72</v>
      </c>
      <c r="C861" s="98" t="s">
        <v>72</v>
      </c>
      <c r="D861" s="11" t="s">
        <v>51</v>
      </c>
      <c r="E861" s="11" t="s">
        <v>303</v>
      </c>
      <c r="F861" s="12" t="s">
        <v>49</v>
      </c>
      <c r="G861" s="12" t="s">
        <v>310</v>
      </c>
      <c r="H861" s="12" t="s">
        <v>306</v>
      </c>
      <c r="I861" s="11" t="s">
        <v>504</v>
      </c>
      <c r="J861" s="11" t="str">
        <f t="shared" si="30"/>
        <v>12-16h</v>
      </c>
      <c r="K861" s="12" t="s">
        <v>513</v>
      </c>
      <c r="L861" s="69" t="s">
        <v>519</v>
      </c>
      <c r="M861" s="59" t="s">
        <v>373</v>
      </c>
      <c r="N861" s="78" t="s">
        <v>308</v>
      </c>
      <c r="O861" s="12" t="s">
        <v>358</v>
      </c>
      <c r="P861" s="15" t="s">
        <v>368</v>
      </c>
      <c r="Q861" s="92"/>
      <c r="R861" s="93"/>
      <c r="S861" s="93">
        <v>1</v>
      </c>
      <c r="T861" s="93"/>
      <c r="U861" s="93"/>
      <c r="V861" s="93"/>
      <c r="W861" s="93"/>
      <c r="X861" s="93"/>
      <c r="Y861" s="75"/>
      <c r="Z861" s="69" t="s">
        <v>519</v>
      </c>
      <c r="AA861" s="59" t="s">
        <v>373</v>
      </c>
      <c r="AB861" s="78" t="s">
        <v>308</v>
      </c>
      <c r="AC861" s="12" t="s">
        <v>358</v>
      </c>
      <c r="AD861" s="15" t="s">
        <v>368</v>
      </c>
      <c r="AE861" s="84"/>
      <c r="AF861" s="84">
        <v>1</v>
      </c>
      <c r="AG861" s="84"/>
      <c r="AH861" s="84"/>
      <c r="AI861" s="84"/>
      <c r="AJ861" s="84"/>
      <c r="AK861" s="84"/>
      <c r="AL861" s="84"/>
      <c r="AM861" s="85"/>
    </row>
    <row r="862" spans="1:39" ht="12" customHeight="1">
      <c r="A862" s="10">
        <v>848</v>
      </c>
      <c r="B862" s="98" t="s">
        <v>260</v>
      </c>
      <c r="C862" s="98" t="s">
        <v>260</v>
      </c>
      <c r="D862" s="11" t="s">
        <v>25</v>
      </c>
      <c r="E862" s="11" t="s">
        <v>303</v>
      </c>
      <c r="F862" s="12" t="s">
        <v>50</v>
      </c>
      <c r="G862" s="12" t="s">
        <v>310</v>
      </c>
      <c r="H862" s="12" t="s">
        <v>306</v>
      </c>
      <c r="I862" s="103" t="s">
        <v>504</v>
      </c>
      <c r="J862" s="11" t="str">
        <f t="shared" si="30"/>
        <v>12-16h</v>
      </c>
      <c r="K862" s="12" t="s">
        <v>512</v>
      </c>
      <c r="L862" s="69" t="s">
        <v>519</v>
      </c>
      <c r="M862" s="59" t="s">
        <v>373</v>
      </c>
      <c r="N862" s="78" t="s">
        <v>308</v>
      </c>
      <c r="O862" s="12" t="s">
        <v>358</v>
      </c>
      <c r="P862" s="15" t="s">
        <v>368</v>
      </c>
      <c r="Q862" s="92"/>
      <c r="R862" s="93"/>
      <c r="S862" s="93">
        <v>1</v>
      </c>
      <c r="T862" s="93">
        <v>1</v>
      </c>
      <c r="U862" s="93"/>
      <c r="V862" s="93"/>
      <c r="W862" s="93">
        <v>1</v>
      </c>
      <c r="X862" s="93">
        <v>1</v>
      </c>
      <c r="Y862" s="75"/>
      <c r="Z862" s="69" t="s">
        <v>519</v>
      </c>
      <c r="AA862" s="59" t="s">
        <v>373</v>
      </c>
      <c r="AB862" s="78" t="s">
        <v>308</v>
      </c>
      <c r="AC862" s="12" t="s">
        <v>358</v>
      </c>
      <c r="AD862" s="15" t="s">
        <v>368</v>
      </c>
      <c r="AE862" s="84"/>
      <c r="AF862" s="84"/>
      <c r="AG862" s="84"/>
      <c r="AH862" s="84"/>
      <c r="AI862" s="84"/>
      <c r="AJ862" s="84"/>
      <c r="AK862" s="84"/>
      <c r="AL862" s="84"/>
      <c r="AM862" s="85"/>
    </row>
    <row r="863" spans="1:39" ht="12" customHeight="1">
      <c r="A863" s="10">
        <v>849</v>
      </c>
      <c r="B863" s="98" t="s">
        <v>186</v>
      </c>
      <c r="C863" s="98" t="s">
        <v>168</v>
      </c>
      <c r="D863" s="11" t="s">
        <v>51</v>
      </c>
      <c r="E863" s="11" t="s">
        <v>304</v>
      </c>
      <c r="F863" s="75" t="s">
        <v>47</v>
      </c>
      <c r="G863" s="11" t="s">
        <v>511</v>
      </c>
      <c r="H863" s="12" t="s">
        <v>306</v>
      </c>
      <c r="I863" s="103" t="s">
        <v>504</v>
      </c>
      <c r="J863" s="12" t="str">
        <f>"≥17h"</f>
        <v>≥17h</v>
      </c>
      <c r="K863" s="12" t="s">
        <v>47</v>
      </c>
      <c r="L863" s="69" t="s">
        <v>520</v>
      </c>
      <c r="M863" s="59" t="s">
        <v>373</v>
      </c>
      <c r="N863" s="78" t="s">
        <v>367</v>
      </c>
      <c r="O863" s="12" t="s">
        <v>358</v>
      </c>
      <c r="P863" s="15" t="s">
        <v>368</v>
      </c>
      <c r="Q863" s="92"/>
      <c r="R863" s="93"/>
      <c r="S863" s="93"/>
      <c r="T863" s="93">
        <v>1</v>
      </c>
      <c r="U863" s="93"/>
      <c r="V863" s="93"/>
      <c r="W863" s="93">
        <v>1</v>
      </c>
      <c r="X863" s="93"/>
      <c r="Y863" s="75"/>
      <c r="Z863" s="69" t="s">
        <v>520</v>
      </c>
      <c r="AA863" s="59" t="s">
        <v>373</v>
      </c>
      <c r="AB863" s="78" t="s">
        <v>367</v>
      </c>
      <c r="AC863" s="12" t="s">
        <v>358</v>
      </c>
      <c r="AD863" s="15" t="s">
        <v>368</v>
      </c>
      <c r="AE863" s="84"/>
      <c r="AF863" s="84">
        <v>1</v>
      </c>
      <c r="AG863" s="84"/>
      <c r="AH863" s="84"/>
      <c r="AI863" s="84"/>
      <c r="AJ863" s="84"/>
      <c r="AK863" s="84"/>
      <c r="AL863" s="84"/>
      <c r="AM863" s="85"/>
    </row>
    <row r="864" spans="1:39" ht="12" customHeight="1">
      <c r="A864" s="10">
        <v>850</v>
      </c>
      <c r="B864" s="98" t="s">
        <v>199</v>
      </c>
      <c r="C864" s="98" t="s">
        <v>198</v>
      </c>
      <c r="D864" s="11" t="s">
        <v>51</v>
      </c>
      <c r="E864" s="11" t="s">
        <v>304</v>
      </c>
      <c r="F864" s="12" t="s">
        <v>50</v>
      </c>
      <c r="G864" s="12" t="s">
        <v>310</v>
      </c>
      <c r="H864" s="12" t="s">
        <v>306</v>
      </c>
      <c r="I864" s="11" t="s">
        <v>507</v>
      </c>
      <c r="J864" s="12" t="str">
        <f>"≥17h"</f>
        <v>≥17h</v>
      </c>
      <c r="K864" s="12" t="s">
        <v>47</v>
      </c>
      <c r="L864" s="69" t="s">
        <v>520</v>
      </c>
      <c r="M864" s="59" t="s">
        <v>373</v>
      </c>
      <c r="N864" s="78" t="s">
        <v>308</v>
      </c>
      <c r="O864" s="12" t="s">
        <v>358</v>
      </c>
      <c r="P864" s="15" t="s">
        <v>368</v>
      </c>
      <c r="Q864" s="92"/>
      <c r="R864" s="93"/>
      <c r="S864" s="93"/>
      <c r="T864" s="93">
        <v>1</v>
      </c>
      <c r="U864" s="93"/>
      <c r="V864" s="93"/>
      <c r="W864" s="93"/>
      <c r="X864" s="93"/>
      <c r="Y864" s="75"/>
      <c r="Z864" s="69" t="s">
        <v>520</v>
      </c>
      <c r="AA864" s="59" t="s">
        <v>373</v>
      </c>
      <c r="AB864" s="78" t="s">
        <v>308</v>
      </c>
      <c r="AC864" s="12" t="s">
        <v>358</v>
      </c>
      <c r="AD864" s="15" t="s">
        <v>368</v>
      </c>
      <c r="AE864" s="84"/>
      <c r="AF864" s="84">
        <v>1</v>
      </c>
      <c r="AG864" s="84"/>
      <c r="AH864" s="84"/>
      <c r="AI864" s="84"/>
      <c r="AJ864" s="84"/>
      <c r="AK864" s="84"/>
      <c r="AL864" s="84"/>
      <c r="AM864" s="85"/>
    </row>
    <row r="865" spans="1:39" ht="12" customHeight="1">
      <c r="A865" s="10">
        <v>851</v>
      </c>
      <c r="B865" s="98" t="s">
        <v>260</v>
      </c>
      <c r="C865" s="98" t="s">
        <v>260</v>
      </c>
      <c r="D865" s="11" t="s">
        <v>52</v>
      </c>
      <c r="E865" s="11" t="s">
        <v>304</v>
      </c>
      <c r="F865" s="12" t="s">
        <v>48</v>
      </c>
      <c r="G865" s="12" t="s">
        <v>310</v>
      </c>
      <c r="H865" s="12" t="s">
        <v>306</v>
      </c>
      <c r="I865" s="11" t="s">
        <v>504</v>
      </c>
      <c r="J865" s="11" t="str">
        <f>"12-16h"</f>
        <v>12-16h</v>
      </c>
      <c r="K865" s="12" t="s">
        <v>47</v>
      </c>
      <c r="L865" s="69" t="s">
        <v>519</v>
      </c>
      <c r="M865" s="59" t="s">
        <v>374</v>
      </c>
      <c r="N865" s="78" t="s">
        <v>367</v>
      </c>
      <c r="O865" s="12" t="s">
        <v>358</v>
      </c>
      <c r="P865" s="15" t="s">
        <v>368</v>
      </c>
      <c r="Q865" s="92"/>
      <c r="R865" s="93"/>
      <c r="S865" s="93">
        <v>1</v>
      </c>
      <c r="T865" s="93">
        <v>1</v>
      </c>
      <c r="U865" s="93"/>
      <c r="V865" s="93"/>
      <c r="W865" s="93">
        <v>1</v>
      </c>
      <c r="X865" s="93"/>
      <c r="Y865" s="75"/>
      <c r="Z865" s="69" t="s">
        <v>519</v>
      </c>
      <c r="AA865" s="59" t="s">
        <v>374</v>
      </c>
      <c r="AB865" s="78" t="s">
        <v>367</v>
      </c>
      <c r="AC865" s="12" t="s">
        <v>358</v>
      </c>
      <c r="AD865" s="15" t="s">
        <v>368</v>
      </c>
      <c r="AE865" s="84"/>
      <c r="AF865" s="84">
        <v>1</v>
      </c>
      <c r="AG865" s="84"/>
      <c r="AH865" s="84"/>
      <c r="AI865" s="84"/>
      <c r="AJ865" s="84"/>
      <c r="AK865" s="84"/>
      <c r="AL865" s="84"/>
      <c r="AM865" s="85"/>
    </row>
    <row r="866" spans="1:39" ht="12" customHeight="1">
      <c r="A866" s="10">
        <v>852</v>
      </c>
      <c r="B866" s="98" t="s">
        <v>72</v>
      </c>
      <c r="C866" s="98" t="s">
        <v>72</v>
      </c>
      <c r="D866" s="11" t="s">
        <v>51</v>
      </c>
      <c r="E866" s="11" t="s">
        <v>303</v>
      </c>
      <c r="F866" s="12" t="s">
        <v>50</v>
      </c>
      <c r="G866" s="12" t="s">
        <v>310</v>
      </c>
      <c r="H866" s="12" t="s">
        <v>306</v>
      </c>
      <c r="I866" s="103" t="s">
        <v>504</v>
      </c>
      <c r="J866" s="11" t="str">
        <f>"12-16h"</f>
        <v>12-16h</v>
      </c>
      <c r="K866" s="12" t="s">
        <v>512</v>
      </c>
      <c r="L866" s="69" t="s">
        <v>519</v>
      </c>
      <c r="M866" s="59" t="s">
        <v>373</v>
      </c>
      <c r="N866" s="78" t="s">
        <v>308</v>
      </c>
      <c r="O866" s="12" t="s">
        <v>358</v>
      </c>
      <c r="P866" s="15" t="s">
        <v>368</v>
      </c>
      <c r="Q866" s="92"/>
      <c r="R866" s="93"/>
      <c r="S866" s="93">
        <v>1</v>
      </c>
      <c r="T866" s="93"/>
      <c r="U866" s="93"/>
      <c r="V866" s="93"/>
      <c r="W866" s="93"/>
      <c r="X866" s="93"/>
      <c r="Y866" s="75"/>
      <c r="Z866" s="69" t="s">
        <v>519</v>
      </c>
      <c r="AA866" s="59" t="s">
        <v>373</v>
      </c>
      <c r="AB866" s="78" t="s">
        <v>308</v>
      </c>
      <c r="AC866" s="12" t="s">
        <v>358</v>
      </c>
      <c r="AD866" s="15" t="s">
        <v>368</v>
      </c>
      <c r="AE866" s="84">
        <v>1</v>
      </c>
      <c r="AF866" s="84"/>
      <c r="AG866" s="84"/>
      <c r="AH866" s="84"/>
      <c r="AI866" s="84"/>
      <c r="AJ866" s="84"/>
      <c r="AK866" s="84"/>
      <c r="AL866" s="84"/>
      <c r="AM866" s="85"/>
    </row>
    <row r="867" spans="1:39" ht="12" customHeight="1">
      <c r="A867" s="10">
        <v>853</v>
      </c>
      <c r="B867" s="98" t="s">
        <v>199</v>
      </c>
      <c r="C867" s="98" t="s">
        <v>198</v>
      </c>
      <c r="D867" s="11" t="s">
        <v>51</v>
      </c>
      <c r="E867" s="11" t="s">
        <v>303</v>
      </c>
      <c r="F867" s="12" t="s">
        <v>48</v>
      </c>
      <c r="G867" s="12" t="s">
        <v>310</v>
      </c>
      <c r="H867" s="12" t="s">
        <v>306</v>
      </c>
      <c r="I867" s="11" t="s">
        <v>507</v>
      </c>
      <c r="J867" s="12" t="str">
        <f>"≥17h"</f>
        <v>≥17h</v>
      </c>
      <c r="K867" s="12" t="s">
        <v>47</v>
      </c>
      <c r="L867" s="69" t="s">
        <v>520</v>
      </c>
      <c r="M867" s="59" t="s">
        <v>374</v>
      </c>
      <c r="N867" s="78" t="s">
        <v>367</v>
      </c>
      <c r="O867" s="12" t="s">
        <v>358</v>
      </c>
      <c r="P867" s="15" t="s">
        <v>368</v>
      </c>
      <c r="Q867" s="92"/>
      <c r="R867" s="93"/>
      <c r="S867" s="93"/>
      <c r="T867" s="93">
        <v>1</v>
      </c>
      <c r="U867" s="93"/>
      <c r="V867" s="93"/>
      <c r="W867" s="93">
        <v>1</v>
      </c>
      <c r="X867" s="93"/>
      <c r="Y867" s="75"/>
      <c r="Z867" s="69" t="s">
        <v>520</v>
      </c>
      <c r="AA867" s="59" t="s">
        <v>374</v>
      </c>
      <c r="AB867" s="78" t="s">
        <v>367</v>
      </c>
      <c r="AC867" s="12" t="s">
        <v>358</v>
      </c>
      <c r="AD867" s="15" t="s">
        <v>368</v>
      </c>
      <c r="AE867" s="84"/>
      <c r="AF867" s="84">
        <v>1</v>
      </c>
      <c r="AG867" s="84"/>
      <c r="AH867" s="84"/>
      <c r="AI867" s="84"/>
      <c r="AJ867" s="84"/>
      <c r="AK867" s="84"/>
      <c r="AL867" s="84"/>
      <c r="AM867" s="85"/>
    </row>
    <row r="868" spans="1:39" ht="12" customHeight="1">
      <c r="A868" s="10">
        <v>854</v>
      </c>
      <c r="B868" s="98" t="s">
        <v>260</v>
      </c>
      <c r="C868" s="98" t="s">
        <v>260</v>
      </c>
      <c r="D868" s="11" t="s">
        <v>51</v>
      </c>
      <c r="E868" s="11" t="s">
        <v>304</v>
      </c>
      <c r="F868" s="12" t="s">
        <v>50</v>
      </c>
      <c r="G868" s="12" t="s">
        <v>310</v>
      </c>
      <c r="H868" s="12" t="s">
        <v>306</v>
      </c>
      <c r="I868" s="11" t="s">
        <v>507</v>
      </c>
      <c r="J868" s="11" t="str">
        <f>"12-16h"</f>
        <v>12-16h</v>
      </c>
      <c r="K868" s="12" t="s">
        <v>513</v>
      </c>
      <c r="L868" s="69" t="s">
        <v>519</v>
      </c>
      <c r="M868" s="59" t="s">
        <v>374</v>
      </c>
      <c r="N868" s="78" t="s">
        <v>367</v>
      </c>
      <c r="O868" s="12" t="s">
        <v>358</v>
      </c>
      <c r="P868" s="15" t="s">
        <v>368</v>
      </c>
      <c r="Q868" s="92"/>
      <c r="R868" s="93"/>
      <c r="S868" s="93"/>
      <c r="T868" s="93">
        <v>1</v>
      </c>
      <c r="U868" s="93"/>
      <c r="V868" s="93"/>
      <c r="W868" s="93">
        <v>1</v>
      </c>
      <c r="X868" s="93"/>
      <c r="Y868" s="75"/>
      <c r="Z868" s="69" t="s">
        <v>519</v>
      </c>
      <c r="AA868" s="59" t="s">
        <v>374</v>
      </c>
      <c r="AB868" s="78" t="s">
        <v>367</v>
      </c>
      <c r="AC868" s="12" t="s">
        <v>358</v>
      </c>
      <c r="AD868" s="15" t="s">
        <v>368</v>
      </c>
      <c r="AE868" s="84"/>
      <c r="AF868" s="84">
        <v>1</v>
      </c>
      <c r="AG868" s="84"/>
      <c r="AH868" s="84"/>
      <c r="AI868" s="84"/>
      <c r="AJ868" s="84"/>
      <c r="AK868" s="84"/>
      <c r="AL868" s="84"/>
      <c r="AM868" s="85"/>
    </row>
    <row r="869" spans="1:39" ht="12" customHeight="1">
      <c r="A869" s="10">
        <v>855</v>
      </c>
      <c r="B869" s="98" t="s">
        <v>186</v>
      </c>
      <c r="C869" s="98" t="s">
        <v>168</v>
      </c>
      <c r="D869" s="11" t="s">
        <v>51</v>
      </c>
      <c r="E869" s="11" t="s">
        <v>304</v>
      </c>
      <c r="F869" s="12" t="s">
        <v>50</v>
      </c>
      <c r="G869" s="11" t="s">
        <v>511</v>
      </c>
      <c r="H869" s="12" t="s">
        <v>306</v>
      </c>
      <c r="I869" s="11" t="s">
        <v>504</v>
      </c>
      <c r="J869" s="12" t="str">
        <f>"≥17h"</f>
        <v>≥17h</v>
      </c>
      <c r="K869" s="12" t="s">
        <v>47</v>
      </c>
      <c r="L869" s="69" t="s">
        <v>520</v>
      </c>
      <c r="M869" s="59" t="s">
        <v>373</v>
      </c>
      <c r="N869" s="78" t="s">
        <v>308</v>
      </c>
      <c r="O869" s="12" t="s">
        <v>358</v>
      </c>
      <c r="P869" s="15" t="s">
        <v>368</v>
      </c>
      <c r="Q869" s="92"/>
      <c r="R869" s="93"/>
      <c r="S869" s="93">
        <v>1</v>
      </c>
      <c r="T869" s="93">
        <v>1</v>
      </c>
      <c r="U869" s="93"/>
      <c r="V869" s="93"/>
      <c r="W869" s="93">
        <v>1</v>
      </c>
      <c r="X869" s="93"/>
      <c r="Y869" s="75"/>
      <c r="Z869" s="69" t="s">
        <v>520</v>
      </c>
      <c r="AA869" s="59" t="s">
        <v>373</v>
      </c>
      <c r="AB869" s="78" t="s">
        <v>308</v>
      </c>
      <c r="AC869" s="12" t="s">
        <v>358</v>
      </c>
      <c r="AD869" s="15" t="s">
        <v>368</v>
      </c>
      <c r="AE869" s="84">
        <v>1</v>
      </c>
      <c r="AF869" s="84">
        <v>1</v>
      </c>
      <c r="AG869" s="84"/>
      <c r="AH869" s="84"/>
      <c r="AI869" s="84"/>
      <c r="AJ869" s="84"/>
      <c r="AK869" s="84"/>
      <c r="AL869" s="84"/>
      <c r="AM869" s="85"/>
    </row>
    <row r="870" spans="1:39" ht="12" customHeight="1">
      <c r="A870" s="10">
        <v>856</v>
      </c>
      <c r="B870" s="98" t="s">
        <v>186</v>
      </c>
      <c r="C870" s="98" t="s">
        <v>168</v>
      </c>
      <c r="D870" s="11" t="s">
        <v>51</v>
      </c>
      <c r="E870" s="11" t="s">
        <v>304</v>
      </c>
      <c r="F870" s="12" t="s">
        <v>50</v>
      </c>
      <c r="G870" s="11" t="s">
        <v>511</v>
      </c>
      <c r="H870" s="12" t="s">
        <v>306</v>
      </c>
      <c r="I870" s="103" t="s">
        <v>504</v>
      </c>
      <c r="J870" s="12" t="str">
        <f>"≥17h"</f>
        <v>≥17h</v>
      </c>
      <c r="K870" s="12" t="s">
        <v>512</v>
      </c>
      <c r="L870" s="69" t="s">
        <v>520</v>
      </c>
      <c r="M870" s="59" t="s">
        <v>373</v>
      </c>
      <c r="N870" s="78" t="s">
        <v>308</v>
      </c>
      <c r="O870" s="12" t="s">
        <v>358</v>
      </c>
      <c r="P870" s="15" t="s">
        <v>368</v>
      </c>
      <c r="Q870" s="92"/>
      <c r="R870" s="93"/>
      <c r="S870" s="93"/>
      <c r="T870" s="93">
        <v>1</v>
      </c>
      <c r="U870" s="93"/>
      <c r="V870" s="93"/>
      <c r="W870" s="93"/>
      <c r="X870" s="93"/>
      <c r="Y870" s="75"/>
      <c r="Z870" s="69" t="s">
        <v>520</v>
      </c>
      <c r="AA870" s="59" t="s">
        <v>373</v>
      </c>
      <c r="AB870" s="78" t="s">
        <v>308</v>
      </c>
      <c r="AC870" s="12" t="s">
        <v>358</v>
      </c>
      <c r="AD870" s="15" t="s">
        <v>368</v>
      </c>
      <c r="AE870" s="84"/>
      <c r="AF870" s="84">
        <v>1</v>
      </c>
      <c r="AG870" s="84"/>
      <c r="AH870" s="84"/>
      <c r="AI870" s="84"/>
      <c r="AJ870" s="84"/>
      <c r="AK870" s="84"/>
      <c r="AL870" s="84"/>
      <c r="AM870" s="85"/>
    </row>
    <row r="871" spans="1:39" ht="12" customHeight="1">
      <c r="A871" s="10">
        <v>857</v>
      </c>
      <c r="B871" s="98" t="s">
        <v>88</v>
      </c>
      <c r="C871" s="98" t="s">
        <v>89</v>
      </c>
      <c r="D871" s="11" t="s">
        <v>25</v>
      </c>
      <c r="E871" s="11" t="s">
        <v>303</v>
      </c>
      <c r="F871" s="12" t="s">
        <v>50</v>
      </c>
      <c r="G871" s="12" t="s">
        <v>310</v>
      </c>
      <c r="H871" s="12" t="s">
        <v>306</v>
      </c>
      <c r="I871" s="11" t="s">
        <v>504</v>
      </c>
      <c r="J871" s="11" t="str">
        <f>"12-16h"</f>
        <v>12-16h</v>
      </c>
      <c r="K871" s="12" t="s">
        <v>513</v>
      </c>
      <c r="L871" s="69" t="s">
        <v>520</v>
      </c>
      <c r="M871" s="59" t="s">
        <v>371</v>
      </c>
      <c r="N871" s="78" t="s">
        <v>308</v>
      </c>
      <c r="O871" s="12" t="s">
        <v>358</v>
      </c>
      <c r="P871" s="15" t="s">
        <v>368</v>
      </c>
      <c r="Q871" s="92"/>
      <c r="R871" s="93"/>
      <c r="S871" s="93"/>
      <c r="T871" s="93"/>
      <c r="U871" s="93"/>
      <c r="V871" s="93"/>
      <c r="W871" s="93">
        <v>1</v>
      </c>
      <c r="X871" s="93"/>
      <c r="Y871" s="75"/>
      <c r="Z871" s="69" t="s">
        <v>520</v>
      </c>
      <c r="AA871" s="59" t="s">
        <v>371</v>
      </c>
      <c r="AB871" s="78" t="s">
        <v>308</v>
      </c>
      <c r="AC871" s="12" t="s">
        <v>358</v>
      </c>
      <c r="AD871" s="15" t="s">
        <v>368</v>
      </c>
      <c r="AE871" s="84">
        <v>1</v>
      </c>
      <c r="AF871" s="84"/>
      <c r="AG871" s="84"/>
      <c r="AH871" s="84"/>
      <c r="AI871" s="84"/>
      <c r="AJ871" s="84"/>
      <c r="AK871" s="84"/>
      <c r="AL871" s="84"/>
      <c r="AM871" s="85"/>
    </row>
    <row r="872" spans="1:39" ht="12" customHeight="1">
      <c r="A872" s="10">
        <v>858</v>
      </c>
      <c r="B872" s="98" t="s">
        <v>260</v>
      </c>
      <c r="C872" s="98" t="s">
        <v>260</v>
      </c>
      <c r="D872" s="11" t="s">
        <v>51</v>
      </c>
      <c r="E872" s="11" t="s">
        <v>304</v>
      </c>
      <c r="F872" s="12" t="s">
        <v>50</v>
      </c>
      <c r="G872" s="12" t="s">
        <v>310</v>
      </c>
      <c r="H872" s="12" t="s">
        <v>306</v>
      </c>
      <c r="I872" s="103" t="s">
        <v>504</v>
      </c>
      <c r="J872" s="11" t="str">
        <f>"12-16h"</f>
        <v>12-16h</v>
      </c>
      <c r="K872" s="12" t="s">
        <v>512</v>
      </c>
      <c r="L872" s="69" t="s">
        <v>519</v>
      </c>
      <c r="M872" s="59" t="s">
        <v>374</v>
      </c>
      <c r="N872" s="78" t="s">
        <v>367</v>
      </c>
      <c r="O872" s="12" t="s">
        <v>358</v>
      </c>
      <c r="P872" s="15" t="s">
        <v>368</v>
      </c>
      <c r="Q872" s="92"/>
      <c r="R872" s="93"/>
      <c r="S872" s="93">
        <v>1</v>
      </c>
      <c r="T872" s="93">
        <v>1</v>
      </c>
      <c r="U872" s="93"/>
      <c r="V872" s="93"/>
      <c r="W872" s="93">
        <v>1</v>
      </c>
      <c r="X872" s="93"/>
      <c r="Y872" s="75"/>
      <c r="Z872" s="69" t="s">
        <v>519</v>
      </c>
      <c r="AA872" s="59" t="s">
        <v>374</v>
      </c>
      <c r="AB872" s="78" t="s">
        <v>367</v>
      </c>
      <c r="AC872" s="12" t="s">
        <v>358</v>
      </c>
      <c r="AD872" s="15" t="s">
        <v>368</v>
      </c>
      <c r="AE872" s="84"/>
      <c r="AF872" s="84">
        <v>1</v>
      </c>
      <c r="AG872" s="84"/>
      <c r="AH872" s="84"/>
      <c r="AI872" s="84"/>
      <c r="AJ872" s="84"/>
      <c r="AK872" s="84"/>
      <c r="AL872" s="84"/>
      <c r="AM872" s="85"/>
    </row>
    <row r="873" spans="1:39" ht="12" customHeight="1">
      <c r="A873" s="10">
        <v>859</v>
      </c>
      <c r="B873" s="98" t="s">
        <v>199</v>
      </c>
      <c r="C873" s="98" t="s">
        <v>198</v>
      </c>
      <c r="D873" s="11" t="s">
        <v>51</v>
      </c>
      <c r="E873" s="11" t="s">
        <v>303</v>
      </c>
      <c r="F873" s="12" t="s">
        <v>48</v>
      </c>
      <c r="G873" s="12" t="s">
        <v>310</v>
      </c>
      <c r="H873" s="12" t="s">
        <v>306</v>
      </c>
      <c r="I873" s="11" t="s">
        <v>504</v>
      </c>
      <c r="J873" s="12" t="str">
        <f>"≥17h"</f>
        <v>≥17h</v>
      </c>
      <c r="K873" s="12" t="s">
        <v>47</v>
      </c>
      <c r="L873" s="69" t="s">
        <v>520</v>
      </c>
      <c r="M873" s="59" t="s">
        <v>372</v>
      </c>
      <c r="N873" s="78" t="s">
        <v>308</v>
      </c>
      <c r="O873" s="12" t="s">
        <v>358</v>
      </c>
      <c r="P873" s="15" t="s">
        <v>368</v>
      </c>
      <c r="Q873" s="92"/>
      <c r="R873" s="93"/>
      <c r="S873" s="93"/>
      <c r="T873" s="93">
        <v>1</v>
      </c>
      <c r="U873" s="93"/>
      <c r="V873" s="93"/>
      <c r="W873" s="93"/>
      <c r="X873" s="93"/>
      <c r="Y873" s="75"/>
      <c r="Z873" s="69" t="s">
        <v>520</v>
      </c>
      <c r="AA873" s="59" t="s">
        <v>372</v>
      </c>
      <c r="AB873" s="78" t="s">
        <v>308</v>
      </c>
      <c r="AC873" s="12" t="s">
        <v>358</v>
      </c>
      <c r="AD873" s="15" t="s">
        <v>368</v>
      </c>
      <c r="AE873" s="84"/>
      <c r="AF873" s="84">
        <v>1</v>
      </c>
      <c r="AG873" s="84"/>
      <c r="AH873" s="84"/>
      <c r="AI873" s="84"/>
      <c r="AJ873" s="84"/>
      <c r="AK873" s="84"/>
      <c r="AL873" s="84"/>
      <c r="AM873" s="85"/>
    </row>
    <row r="874" spans="1:39" ht="12" customHeight="1">
      <c r="A874" s="10">
        <v>860</v>
      </c>
      <c r="B874" s="98" t="s">
        <v>187</v>
      </c>
      <c r="C874" s="98" t="s">
        <v>168</v>
      </c>
      <c r="D874" s="11" t="s">
        <v>25</v>
      </c>
      <c r="E874" s="11" t="s">
        <v>304</v>
      </c>
      <c r="F874" s="12" t="s">
        <v>50</v>
      </c>
      <c r="G874" s="11" t="s">
        <v>511</v>
      </c>
      <c r="H874" s="12" t="s">
        <v>306</v>
      </c>
      <c r="I874" s="103" t="s">
        <v>504</v>
      </c>
      <c r="J874" s="12" t="str">
        <f>"≥17h"</f>
        <v>≥17h</v>
      </c>
      <c r="K874" s="12" t="s">
        <v>513</v>
      </c>
      <c r="L874" s="69" t="s">
        <v>520</v>
      </c>
      <c r="M874" s="59" t="s">
        <v>373</v>
      </c>
      <c r="N874" s="78" t="s">
        <v>308</v>
      </c>
      <c r="O874" s="12" t="s">
        <v>358</v>
      </c>
      <c r="P874" s="15" t="s">
        <v>368</v>
      </c>
      <c r="Q874" s="92"/>
      <c r="R874" s="93"/>
      <c r="S874" s="93">
        <v>1</v>
      </c>
      <c r="T874" s="93">
        <v>1</v>
      </c>
      <c r="U874" s="93"/>
      <c r="V874" s="93"/>
      <c r="W874" s="93">
        <v>1</v>
      </c>
      <c r="X874" s="93"/>
      <c r="Y874" s="75"/>
      <c r="Z874" s="69" t="s">
        <v>520</v>
      </c>
      <c r="AA874" s="59" t="s">
        <v>373</v>
      </c>
      <c r="AB874" s="78" t="s">
        <v>308</v>
      </c>
      <c r="AC874" s="12" t="s">
        <v>358</v>
      </c>
      <c r="AD874" s="15" t="s">
        <v>368</v>
      </c>
      <c r="AE874" s="84"/>
      <c r="AF874" s="84">
        <v>1</v>
      </c>
      <c r="AG874" s="84"/>
      <c r="AH874" s="84"/>
      <c r="AI874" s="84"/>
      <c r="AJ874" s="84"/>
      <c r="AK874" s="84"/>
      <c r="AL874" s="84"/>
      <c r="AM874" s="85"/>
    </row>
    <row r="875" spans="1:39" ht="12" customHeight="1">
      <c r="A875" s="10">
        <v>861</v>
      </c>
      <c r="B875" s="98" t="s">
        <v>88</v>
      </c>
      <c r="C875" s="98" t="s">
        <v>89</v>
      </c>
      <c r="D875" s="11" t="s">
        <v>52</v>
      </c>
      <c r="E875" s="11" t="s">
        <v>303</v>
      </c>
      <c r="F875" s="12" t="s">
        <v>49</v>
      </c>
      <c r="G875" s="12" t="s">
        <v>310</v>
      </c>
      <c r="H875" s="12" t="s">
        <v>306</v>
      </c>
      <c r="I875" s="103" t="s">
        <v>504</v>
      </c>
      <c r="J875" s="11" t="str">
        <f>"12-16h"</f>
        <v>12-16h</v>
      </c>
      <c r="K875" s="12" t="s">
        <v>513</v>
      </c>
      <c r="L875" s="69" t="s">
        <v>520</v>
      </c>
      <c r="M875" s="59" t="s">
        <v>371</v>
      </c>
      <c r="N875" s="78" t="s">
        <v>308</v>
      </c>
      <c r="O875" s="12" t="s">
        <v>358</v>
      </c>
      <c r="P875" s="15" t="s">
        <v>368</v>
      </c>
      <c r="Q875" s="92"/>
      <c r="R875" s="93"/>
      <c r="S875" s="93"/>
      <c r="T875" s="93"/>
      <c r="U875" s="93"/>
      <c r="V875" s="93"/>
      <c r="W875" s="93">
        <v>1</v>
      </c>
      <c r="X875" s="93"/>
      <c r="Y875" s="75"/>
      <c r="Z875" s="69" t="s">
        <v>520</v>
      </c>
      <c r="AA875" s="59" t="s">
        <v>371</v>
      </c>
      <c r="AB875" s="78" t="s">
        <v>308</v>
      </c>
      <c r="AC875" s="12" t="s">
        <v>358</v>
      </c>
      <c r="AD875" s="15" t="s">
        <v>368</v>
      </c>
      <c r="AE875" s="84">
        <v>1</v>
      </c>
      <c r="AF875" s="84"/>
      <c r="AG875" s="84"/>
      <c r="AH875" s="84"/>
      <c r="AI875" s="84"/>
      <c r="AJ875" s="84"/>
      <c r="AK875" s="84"/>
      <c r="AL875" s="84"/>
      <c r="AM875" s="85"/>
    </row>
    <row r="876" spans="1:39" ht="12" customHeight="1">
      <c r="A876" s="10">
        <v>862</v>
      </c>
      <c r="B876" s="98" t="s">
        <v>187</v>
      </c>
      <c r="C876" s="98" t="s">
        <v>168</v>
      </c>
      <c r="D876" s="11" t="s">
        <v>25</v>
      </c>
      <c r="E876" s="11" t="s">
        <v>304</v>
      </c>
      <c r="F876" s="12" t="s">
        <v>48</v>
      </c>
      <c r="G876" s="11" t="s">
        <v>511</v>
      </c>
      <c r="H876" s="12" t="s">
        <v>306</v>
      </c>
      <c r="I876" s="103" t="s">
        <v>504</v>
      </c>
      <c r="J876" s="11" t="str">
        <f>"12-16h"</f>
        <v>12-16h</v>
      </c>
      <c r="K876" s="12" t="s">
        <v>512</v>
      </c>
      <c r="L876" s="69" t="s">
        <v>520</v>
      </c>
      <c r="M876" s="59" t="s">
        <v>373</v>
      </c>
      <c r="N876" s="78" t="s">
        <v>308</v>
      </c>
      <c r="O876" s="12" t="s">
        <v>358</v>
      </c>
      <c r="P876" s="15" t="s">
        <v>368</v>
      </c>
      <c r="Q876" s="92"/>
      <c r="R876" s="93"/>
      <c r="S876" s="93"/>
      <c r="T876" s="93">
        <v>1</v>
      </c>
      <c r="U876" s="93"/>
      <c r="V876" s="93"/>
      <c r="W876" s="93">
        <v>1</v>
      </c>
      <c r="X876" s="93"/>
      <c r="Y876" s="75"/>
      <c r="Z876" s="69" t="s">
        <v>520</v>
      </c>
      <c r="AA876" s="59" t="s">
        <v>373</v>
      </c>
      <c r="AB876" s="78" t="s">
        <v>308</v>
      </c>
      <c r="AC876" s="12" t="s">
        <v>358</v>
      </c>
      <c r="AD876" s="15" t="s">
        <v>368</v>
      </c>
      <c r="AE876" s="84">
        <v>1</v>
      </c>
      <c r="AF876" s="84"/>
      <c r="AG876" s="84"/>
      <c r="AH876" s="84"/>
      <c r="AI876" s="84"/>
      <c r="AJ876" s="84"/>
      <c r="AK876" s="84"/>
      <c r="AL876" s="84"/>
      <c r="AM876" s="85"/>
    </row>
    <row r="877" spans="1:39" ht="12" customHeight="1">
      <c r="A877" s="10">
        <v>863</v>
      </c>
      <c r="B877" s="98" t="s">
        <v>260</v>
      </c>
      <c r="C877" s="98" t="s">
        <v>260</v>
      </c>
      <c r="D877" s="11" t="s">
        <v>52</v>
      </c>
      <c r="E877" s="11" t="s">
        <v>304</v>
      </c>
      <c r="F877" s="12" t="s">
        <v>50</v>
      </c>
      <c r="G877" s="12" t="s">
        <v>310</v>
      </c>
      <c r="H877" s="12" t="s">
        <v>306</v>
      </c>
      <c r="I877" s="11" t="s">
        <v>507</v>
      </c>
      <c r="J877" s="12" t="str">
        <f t="shared" ref="J877:J887" si="31">"≥17h"</f>
        <v>≥17h</v>
      </c>
      <c r="K877" s="12" t="s">
        <v>513</v>
      </c>
      <c r="L877" s="69" t="s">
        <v>519</v>
      </c>
      <c r="M877" s="59" t="s">
        <v>373</v>
      </c>
      <c r="N877" s="78" t="s">
        <v>367</v>
      </c>
      <c r="O877" s="12" t="s">
        <v>358</v>
      </c>
      <c r="P877" s="15" t="s">
        <v>368</v>
      </c>
      <c r="Q877" s="92"/>
      <c r="R877" s="93"/>
      <c r="S877" s="93">
        <v>1</v>
      </c>
      <c r="T877" s="93">
        <v>1</v>
      </c>
      <c r="U877" s="93"/>
      <c r="V877" s="93"/>
      <c r="W877" s="93">
        <v>1</v>
      </c>
      <c r="X877" s="93">
        <v>1</v>
      </c>
      <c r="Y877" s="75"/>
      <c r="Z877" s="69" t="s">
        <v>519</v>
      </c>
      <c r="AA877" s="59" t="s">
        <v>373</v>
      </c>
      <c r="AB877" s="78" t="s">
        <v>367</v>
      </c>
      <c r="AC877" s="12" t="s">
        <v>358</v>
      </c>
      <c r="AD877" s="15" t="s">
        <v>368</v>
      </c>
      <c r="AE877" s="84"/>
      <c r="AF877" s="84">
        <v>1</v>
      </c>
      <c r="AG877" s="84"/>
      <c r="AH877" s="84"/>
      <c r="AI877" s="84"/>
      <c r="AJ877" s="84"/>
      <c r="AK877" s="84"/>
      <c r="AL877" s="84"/>
      <c r="AM877" s="85"/>
    </row>
    <row r="878" spans="1:39" ht="12" customHeight="1">
      <c r="A878" s="10">
        <v>864</v>
      </c>
      <c r="B878" s="98" t="s">
        <v>88</v>
      </c>
      <c r="C878" s="98" t="s">
        <v>89</v>
      </c>
      <c r="D878" s="11" t="s">
        <v>51</v>
      </c>
      <c r="E878" s="11" t="s">
        <v>303</v>
      </c>
      <c r="F878" s="12" t="s">
        <v>49</v>
      </c>
      <c r="G878" s="12" t="s">
        <v>310</v>
      </c>
      <c r="H878" s="12" t="s">
        <v>306</v>
      </c>
      <c r="I878" s="103" t="s">
        <v>504</v>
      </c>
      <c r="J878" s="12" t="str">
        <f t="shared" si="31"/>
        <v>≥17h</v>
      </c>
      <c r="K878" s="12" t="s">
        <v>513</v>
      </c>
      <c r="L878" s="69" t="s">
        <v>520</v>
      </c>
      <c r="M878" s="59" t="s">
        <v>373</v>
      </c>
      <c r="N878" s="78" t="s">
        <v>308</v>
      </c>
      <c r="O878" s="12" t="s">
        <v>358</v>
      </c>
      <c r="P878" s="15" t="s">
        <v>368</v>
      </c>
      <c r="Q878" s="92"/>
      <c r="R878" s="93"/>
      <c r="S878" s="93">
        <v>1</v>
      </c>
      <c r="T878" s="93"/>
      <c r="U878" s="93"/>
      <c r="V878" s="93"/>
      <c r="W878" s="93"/>
      <c r="X878" s="93"/>
      <c r="Y878" s="75"/>
      <c r="Z878" s="69" t="s">
        <v>520</v>
      </c>
      <c r="AA878" s="59" t="s">
        <v>373</v>
      </c>
      <c r="AB878" s="78" t="s">
        <v>308</v>
      </c>
      <c r="AC878" s="12" t="s">
        <v>358</v>
      </c>
      <c r="AD878" s="15" t="s">
        <v>368</v>
      </c>
      <c r="AE878" s="84">
        <v>1</v>
      </c>
      <c r="AF878" s="84"/>
      <c r="AG878" s="84"/>
      <c r="AH878" s="84"/>
      <c r="AI878" s="84"/>
      <c r="AJ878" s="84"/>
      <c r="AK878" s="84"/>
      <c r="AL878" s="84"/>
      <c r="AM878" s="85"/>
    </row>
    <row r="879" spans="1:39" ht="12" customHeight="1">
      <c r="A879" s="10">
        <v>865</v>
      </c>
      <c r="B879" s="98" t="s">
        <v>260</v>
      </c>
      <c r="C879" s="98" t="s">
        <v>260</v>
      </c>
      <c r="D879" s="11" t="s">
        <v>52</v>
      </c>
      <c r="E879" s="11" t="s">
        <v>304</v>
      </c>
      <c r="F879" s="12" t="s">
        <v>50</v>
      </c>
      <c r="G879" s="12" t="s">
        <v>310</v>
      </c>
      <c r="H879" s="12" t="s">
        <v>306</v>
      </c>
      <c r="I879" s="11" t="s">
        <v>504</v>
      </c>
      <c r="J879" s="12" t="str">
        <f t="shared" si="31"/>
        <v>≥17h</v>
      </c>
      <c r="K879" s="12" t="s">
        <v>512</v>
      </c>
      <c r="L879" s="69" t="s">
        <v>519</v>
      </c>
      <c r="M879" s="59" t="s">
        <v>374</v>
      </c>
      <c r="N879" s="78" t="s">
        <v>367</v>
      </c>
      <c r="O879" s="12" t="s">
        <v>358</v>
      </c>
      <c r="P879" s="15" t="s">
        <v>368</v>
      </c>
      <c r="Q879" s="92"/>
      <c r="R879" s="93"/>
      <c r="S879" s="93"/>
      <c r="T879" s="93">
        <v>1</v>
      </c>
      <c r="U879" s="93"/>
      <c r="V879" s="93"/>
      <c r="W879" s="93"/>
      <c r="X879" s="93"/>
      <c r="Y879" s="75"/>
      <c r="Z879" s="69" t="s">
        <v>519</v>
      </c>
      <c r="AA879" s="59" t="s">
        <v>374</v>
      </c>
      <c r="AB879" s="78" t="s">
        <v>367</v>
      </c>
      <c r="AC879" s="12" t="s">
        <v>358</v>
      </c>
      <c r="AD879" s="15" t="s">
        <v>368</v>
      </c>
      <c r="AE879" s="84"/>
      <c r="AF879" s="84">
        <v>1</v>
      </c>
      <c r="AG879" s="84"/>
      <c r="AH879" s="84"/>
      <c r="AI879" s="84"/>
      <c r="AJ879" s="84"/>
      <c r="AK879" s="84"/>
      <c r="AL879" s="84"/>
      <c r="AM879" s="85"/>
    </row>
    <row r="880" spans="1:39" ht="12" customHeight="1">
      <c r="A880" s="10">
        <v>866</v>
      </c>
      <c r="B880" s="98" t="s">
        <v>199</v>
      </c>
      <c r="C880" s="98" t="s">
        <v>198</v>
      </c>
      <c r="D880" s="11" t="s">
        <v>52</v>
      </c>
      <c r="E880" s="11" t="s">
        <v>303</v>
      </c>
      <c r="F880" s="12" t="s">
        <v>49</v>
      </c>
      <c r="G880" s="12" t="s">
        <v>310</v>
      </c>
      <c r="H880" s="12" t="s">
        <v>306</v>
      </c>
      <c r="I880" s="103" t="s">
        <v>504</v>
      </c>
      <c r="J880" s="12" t="str">
        <f t="shared" si="31"/>
        <v>≥17h</v>
      </c>
      <c r="K880" s="12" t="s">
        <v>512</v>
      </c>
      <c r="L880" s="69" t="s">
        <v>520</v>
      </c>
      <c r="M880" s="59" t="s">
        <v>372</v>
      </c>
      <c r="N880" s="78" t="s">
        <v>308</v>
      </c>
      <c r="O880" s="12" t="s">
        <v>358</v>
      </c>
      <c r="P880" s="15" t="s">
        <v>370</v>
      </c>
      <c r="Q880" s="92"/>
      <c r="R880" s="93">
        <v>1</v>
      </c>
      <c r="S880" s="93"/>
      <c r="T880" s="93"/>
      <c r="U880" s="93"/>
      <c r="V880" s="93"/>
      <c r="W880" s="93"/>
      <c r="X880" s="93"/>
      <c r="Y880" s="75"/>
      <c r="Z880" s="69" t="s">
        <v>520</v>
      </c>
      <c r="AA880" s="59" t="s">
        <v>372</v>
      </c>
      <c r="AB880" s="78" t="s">
        <v>308</v>
      </c>
      <c r="AC880" s="12" t="s">
        <v>358</v>
      </c>
      <c r="AD880" s="15" t="s">
        <v>370</v>
      </c>
      <c r="AE880" s="84"/>
      <c r="AF880" s="84">
        <v>1</v>
      </c>
      <c r="AG880" s="84"/>
      <c r="AH880" s="84"/>
      <c r="AI880" s="84"/>
      <c r="AJ880" s="84"/>
      <c r="AK880" s="84"/>
      <c r="AL880" s="84"/>
      <c r="AM880" s="85"/>
    </row>
    <row r="881" spans="1:39" ht="12" customHeight="1">
      <c r="A881" s="10">
        <v>867</v>
      </c>
      <c r="B881" s="98" t="s">
        <v>185</v>
      </c>
      <c r="C881" s="98" t="s">
        <v>168</v>
      </c>
      <c r="D881" s="11" t="s">
        <v>52</v>
      </c>
      <c r="E881" s="11" t="s">
        <v>304</v>
      </c>
      <c r="F881" s="12" t="s">
        <v>50</v>
      </c>
      <c r="G881" s="11" t="s">
        <v>511</v>
      </c>
      <c r="H881" s="12" t="s">
        <v>306</v>
      </c>
      <c r="I881" s="11" t="s">
        <v>504</v>
      </c>
      <c r="J881" s="12" t="str">
        <f t="shared" si="31"/>
        <v>≥17h</v>
      </c>
      <c r="K881" s="12" t="s">
        <v>47</v>
      </c>
      <c r="L881" s="69" t="s">
        <v>520</v>
      </c>
      <c r="M881" s="59" t="s">
        <v>373</v>
      </c>
      <c r="N881" s="78" t="s">
        <v>308</v>
      </c>
      <c r="O881" s="12" t="s">
        <v>358</v>
      </c>
      <c r="P881" s="15" t="s">
        <v>368</v>
      </c>
      <c r="Q881" s="92"/>
      <c r="R881" s="93"/>
      <c r="S881" s="93">
        <v>1</v>
      </c>
      <c r="T881" s="93">
        <v>1</v>
      </c>
      <c r="U881" s="93"/>
      <c r="V881" s="93"/>
      <c r="W881" s="93"/>
      <c r="X881" s="93"/>
      <c r="Y881" s="75"/>
      <c r="Z881" s="69" t="s">
        <v>520</v>
      </c>
      <c r="AA881" s="59" t="s">
        <v>373</v>
      </c>
      <c r="AB881" s="78" t="s">
        <v>308</v>
      </c>
      <c r="AC881" s="12" t="s">
        <v>358</v>
      </c>
      <c r="AD881" s="15" t="s">
        <v>368</v>
      </c>
      <c r="AE881" s="84">
        <v>1</v>
      </c>
      <c r="AF881" s="84"/>
      <c r="AG881" s="84"/>
      <c r="AH881" s="84"/>
      <c r="AI881" s="84"/>
      <c r="AJ881" s="84"/>
      <c r="AK881" s="84"/>
      <c r="AL881" s="84"/>
      <c r="AM881" s="85"/>
    </row>
    <row r="882" spans="1:39" ht="12" customHeight="1">
      <c r="A882" s="10">
        <v>868</v>
      </c>
      <c r="B882" s="98" t="s">
        <v>88</v>
      </c>
      <c r="C882" s="98" t="s">
        <v>89</v>
      </c>
      <c r="D882" s="11" t="s">
        <v>51</v>
      </c>
      <c r="E882" s="11" t="s">
        <v>304</v>
      </c>
      <c r="F882" s="12" t="s">
        <v>50</v>
      </c>
      <c r="G882" s="12" t="s">
        <v>310</v>
      </c>
      <c r="H882" s="12" t="s">
        <v>306</v>
      </c>
      <c r="I882" s="12" t="s">
        <v>505</v>
      </c>
      <c r="J882" s="12" t="str">
        <f t="shared" si="31"/>
        <v>≥17h</v>
      </c>
      <c r="K882" s="12" t="s">
        <v>47</v>
      </c>
      <c r="L882" s="69" t="s">
        <v>520</v>
      </c>
      <c r="M882" s="59" t="s">
        <v>371</v>
      </c>
      <c r="N882" s="78" t="s">
        <v>308</v>
      </c>
      <c r="O882" s="12" t="s">
        <v>358</v>
      </c>
      <c r="P882" s="15" t="s">
        <v>368</v>
      </c>
      <c r="Q882" s="92"/>
      <c r="R882" s="93"/>
      <c r="S882" s="93"/>
      <c r="T882" s="93"/>
      <c r="U882" s="93"/>
      <c r="V882" s="93"/>
      <c r="W882" s="93">
        <v>1</v>
      </c>
      <c r="X882" s="93"/>
      <c r="Y882" s="75"/>
      <c r="Z882" s="69" t="s">
        <v>520</v>
      </c>
      <c r="AA882" s="59" t="s">
        <v>371</v>
      </c>
      <c r="AB882" s="78" t="s">
        <v>308</v>
      </c>
      <c r="AC882" s="12" t="s">
        <v>358</v>
      </c>
      <c r="AD882" s="15" t="s">
        <v>368</v>
      </c>
      <c r="AE882" s="84">
        <v>1</v>
      </c>
      <c r="AF882" s="84"/>
      <c r="AG882" s="84"/>
      <c r="AH882" s="84"/>
      <c r="AI882" s="84"/>
      <c r="AJ882" s="84"/>
      <c r="AK882" s="84"/>
      <c r="AL882" s="84"/>
      <c r="AM882" s="85"/>
    </row>
    <row r="883" spans="1:39" ht="12" customHeight="1">
      <c r="A883" s="10">
        <v>869</v>
      </c>
      <c r="B883" s="98" t="s">
        <v>88</v>
      </c>
      <c r="C883" s="98" t="s">
        <v>89</v>
      </c>
      <c r="D883" s="11" t="s">
        <v>52</v>
      </c>
      <c r="E883" s="11" t="s">
        <v>304</v>
      </c>
      <c r="F883" s="75" t="s">
        <v>47</v>
      </c>
      <c r="G883" s="12" t="s">
        <v>310</v>
      </c>
      <c r="H883" s="12" t="s">
        <v>306</v>
      </c>
      <c r="I883" s="103" t="s">
        <v>505</v>
      </c>
      <c r="J883" s="12" t="str">
        <f t="shared" si="31"/>
        <v>≥17h</v>
      </c>
      <c r="K883" s="12" t="s">
        <v>47</v>
      </c>
      <c r="L883" s="69" t="s">
        <v>520</v>
      </c>
      <c r="M883" s="59" t="s">
        <v>371</v>
      </c>
      <c r="N883" s="78" t="s">
        <v>308</v>
      </c>
      <c r="O883" s="12" t="s">
        <v>358</v>
      </c>
      <c r="P883" s="15" t="s">
        <v>368</v>
      </c>
      <c r="Q883" s="92"/>
      <c r="R883" s="93"/>
      <c r="S883" s="93"/>
      <c r="T883" s="93"/>
      <c r="U883" s="93"/>
      <c r="V883" s="93"/>
      <c r="W883" s="93">
        <v>1</v>
      </c>
      <c r="X883" s="93"/>
      <c r="Y883" s="75"/>
      <c r="Z883" s="69" t="s">
        <v>520</v>
      </c>
      <c r="AA883" s="59" t="s">
        <v>371</v>
      </c>
      <c r="AB883" s="78" t="s">
        <v>308</v>
      </c>
      <c r="AC883" s="12" t="s">
        <v>358</v>
      </c>
      <c r="AD883" s="15" t="s">
        <v>368</v>
      </c>
      <c r="AE883" s="84">
        <v>1</v>
      </c>
      <c r="AF883" s="84"/>
      <c r="AG883" s="84"/>
      <c r="AH883" s="84"/>
      <c r="AI883" s="84"/>
      <c r="AJ883" s="84"/>
      <c r="AK883" s="84"/>
      <c r="AL883" s="84"/>
      <c r="AM883" s="85"/>
    </row>
    <row r="884" spans="1:39" ht="12" customHeight="1">
      <c r="A884" s="10">
        <v>870</v>
      </c>
      <c r="B884" s="98" t="s">
        <v>262</v>
      </c>
      <c r="C884" s="98" t="s">
        <v>260</v>
      </c>
      <c r="D884" s="11" t="s">
        <v>52</v>
      </c>
      <c r="E884" s="11" t="s">
        <v>304</v>
      </c>
      <c r="F884" s="12" t="s">
        <v>49</v>
      </c>
      <c r="G884" s="11" t="s">
        <v>511</v>
      </c>
      <c r="H884" s="12" t="s">
        <v>307</v>
      </c>
      <c r="I884" s="11" t="s">
        <v>504</v>
      </c>
      <c r="J884" s="12" t="str">
        <f t="shared" si="31"/>
        <v>≥17h</v>
      </c>
      <c r="K884" s="12" t="s">
        <v>47</v>
      </c>
      <c r="L884" s="69" t="s">
        <v>519</v>
      </c>
      <c r="M884" s="59" t="s">
        <v>374</v>
      </c>
      <c r="N884" s="78" t="s">
        <v>308</v>
      </c>
      <c r="O884" s="12" t="s">
        <v>358</v>
      </c>
      <c r="P884" s="15" t="s">
        <v>368</v>
      </c>
      <c r="Q884" s="92"/>
      <c r="R884" s="93"/>
      <c r="S884" s="93"/>
      <c r="T884" s="93">
        <v>1</v>
      </c>
      <c r="U884" s="93"/>
      <c r="V884" s="93"/>
      <c r="W884" s="93"/>
      <c r="X884" s="93"/>
      <c r="Y884" s="75"/>
      <c r="Z884" s="69" t="s">
        <v>519</v>
      </c>
      <c r="AA884" s="59" t="s">
        <v>374</v>
      </c>
      <c r="AB884" s="78" t="s">
        <v>308</v>
      </c>
      <c r="AC884" s="12" t="s">
        <v>358</v>
      </c>
      <c r="AD884" s="15" t="s">
        <v>368</v>
      </c>
      <c r="AE884" s="84">
        <v>1</v>
      </c>
      <c r="AF884" s="84"/>
      <c r="AG884" s="84"/>
      <c r="AH884" s="84"/>
      <c r="AI884" s="84"/>
      <c r="AJ884" s="84"/>
      <c r="AK884" s="84"/>
      <c r="AL884" s="84"/>
      <c r="AM884" s="85"/>
    </row>
    <row r="885" spans="1:39" ht="12" customHeight="1">
      <c r="A885" s="10">
        <v>871</v>
      </c>
      <c r="B885" s="98" t="s">
        <v>183</v>
      </c>
      <c r="C885" s="98" t="s">
        <v>168</v>
      </c>
      <c r="D885" s="11" t="s">
        <v>52</v>
      </c>
      <c r="E885" s="11" t="s">
        <v>304</v>
      </c>
      <c r="F885" s="12" t="s">
        <v>49</v>
      </c>
      <c r="G885" s="11" t="s">
        <v>511</v>
      </c>
      <c r="H885" s="12" t="s">
        <v>306</v>
      </c>
      <c r="I885" s="103" t="s">
        <v>505</v>
      </c>
      <c r="J885" s="12" t="str">
        <f t="shared" si="31"/>
        <v>≥17h</v>
      </c>
      <c r="K885" s="12" t="s">
        <v>512</v>
      </c>
      <c r="L885" s="69" t="s">
        <v>520</v>
      </c>
      <c r="M885" s="59" t="s">
        <v>371</v>
      </c>
      <c r="N885" s="78" t="s">
        <v>308</v>
      </c>
      <c r="O885" s="12" t="s">
        <v>358</v>
      </c>
      <c r="P885" s="15" t="s">
        <v>368</v>
      </c>
      <c r="Q885" s="92"/>
      <c r="R885" s="93"/>
      <c r="S885" s="93"/>
      <c r="T885" s="93">
        <v>1</v>
      </c>
      <c r="U885" s="93"/>
      <c r="V885" s="93"/>
      <c r="W885" s="93"/>
      <c r="X885" s="93"/>
      <c r="Y885" s="75">
        <v>1</v>
      </c>
      <c r="Z885" s="69" t="s">
        <v>520</v>
      </c>
      <c r="AA885" s="59" t="s">
        <v>371</v>
      </c>
      <c r="AB885" s="78" t="s">
        <v>308</v>
      </c>
      <c r="AC885" s="12" t="s">
        <v>358</v>
      </c>
      <c r="AD885" s="15" t="s">
        <v>368</v>
      </c>
      <c r="AE885" s="84"/>
      <c r="AF885" s="84">
        <v>1</v>
      </c>
      <c r="AG885" s="84"/>
      <c r="AH885" s="84"/>
      <c r="AI885" s="84"/>
      <c r="AJ885" s="84"/>
      <c r="AK885" s="84"/>
      <c r="AL885" s="84"/>
      <c r="AM885" s="85"/>
    </row>
    <row r="886" spans="1:39" ht="12" customHeight="1">
      <c r="A886" s="10">
        <v>872</v>
      </c>
      <c r="B886" s="98" t="s">
        <v>263</v>
      </c>
      <c r="C886" s="98" t="s">
        <v>260</v>
      </c>
      <c r="D886" s="11" t="s">
        <v>52</v>
      </c>
      <c r="E886" s="11" t="s">
        <v>304</v>
      </c>
      <c r="F886" s="12" t="s">
        <v>49</v>
      </c>
      <c r="G886" s="11" t="s">
        <v>511</v>
      </c>
      <c r="H886" s="12" t="s">
        <v>308</v>
      </c>
      <c r="I886" s="11" t="s">
        <v>507</v>
      </c>
      <c r="J886" s="12" t="str">
        <f t="shared" si="31"/>
        <v>≥17h</v>
      </c>
      <c r="K886" s="12" t="s">
        <v>47</v>
      </c>
      <c r="L886" s="69" t="s">
        <v>519</v>
      </c>
      <c r="M886" s="59" t="s">
        <v>372</v>
      </c>
      <c r="N886" s="78" t="s">
        <v>308</v>
      </c>
      <c r="O886" s="12" t="s">
        <v>358</v>
      </c>
      <c r="P886" s="15" t="s">
        <v>368</v>
      </c>
      <c r="Q886" s="92"/>
      <c r="R886" s="93"/>
      <c r="S886" s="93"/>
      <c r="T886" s="93">
        <v>1</v>
      </c>
      <c r="U886" s="93"/>
      <c r="V886" s="93"/>
      <c r="W886" s="93"/>
      <c r="X886" s="93"/>
      <c r="Y886" s="75"/>
      <c r="Z886" s="69" t="s">
        <v>519</v>
      </c>
      <c r="AA886" s="59" t="s">
        <v>372</v>
      </c>
      <c r="AB886" s="78" t="s">
        <v>308</v>
      </c>
      <c r="AC886" s="12" t="s">
        <v>358</v>
      </c>
      <c r="AD886" s="15" t="s">
        <v>368</v>
      </c>
      <c r="AE886" s="84">
        <v>1</v>
      </c>
      <c r="AF886" s="84">
        <v>1</v>
      </c>
      <c r="AG886" s="84"/>
      <c r="AH886" s="84"/>
      <c r="AI886" s="84"/>
      <c r="AJ886" s="84"/>
      <c r="AK886" s="84"/>
      <c r="AL886" s="84"/>
      <c r="AM886" s="85"/>
    </row>
    <row r="887" spans="1:39" ht="12" customHeight="1">
      <c r="A887" s="10">
        <v>873</v>
      </c>
      <c r="B887" s="98" t="s">
        <v>199</v>
      </c>
      <c r="C887" s="98" t="s">
        <v>198</v>
      </c>
      <c r="D887" s="11" t="s">
        <v>52</v>
      </c>
      <c r="E887" s="11" t="s">
        <v>304</v>
      </c>
      <c r="F887" s="12" t="s">
        <v>49</v>
      </c>
      <c r="G887" s="12" t="s">
        <v>310</v>
      </c>
      <c r="H887" s="12" t="s">
        <v>307</v>
      </c>
      <c r="I887" s="11" t="s">
        <v>504</v>
      </c>
      <c r="J887" s="12" t="str">
        <f t="shared" si="31"/>
        <v>≥17h</v>
      </c>
      <c r="K887" s="12" t="s">
        <v>512</v>
      </c>
      <c r="L887" s="69" t="s">
        <v>520</v>
      </c>
      <c r="M887" s="59" t="s">
        <v>372</v>
      </c>
      <c r="N887" s="78" t="s">
        <v>308</v>
      </c>
      <c r="O887" s="12" t="s">
        <v>358</v>
      </c>
      <c r="P887" s="15" t="s">
        <v>368</v>
      </c>
      <c r="Q887" s="92"/>
      <c r="R887" s="93"/>
      <c r="S887" s="93"/>
      <c r="T887" s="93">
        <v>1</v>
      </c>
      <c r="U887" s="93"/>
      <c r="V887" s="93"/>
      <c r="W887" s="93"/>
      <c r="X887" s="93"/>
      <c r="Y887" s="75"/>
      <c r="Z887" s="69" t="s">
        <v>520</v>
      </c>
      <c r="AA887" s="59" t="s">
        <v>372</v>
      </c>
      <c r="AB887" s="78" t="s">
        <v>308</v>
      </c>
      <c r="AC887" s="12" t="s">
        <v>358</v>
      </c>
      <c r="AD887" s="15" t="s">
        <v>368</v>
      </c>
      <c r="AE887" s="84"/>
      <c r="AF887" s="84">
        <v>1</v>
      </c>
      <c r="AG887" s="84"/>
      <c r="AH887" s="84"/>
      <c r="AI887" s="84"/>
      <c r="AJ887" s="84"/>
      <c r="AK887" s="84"/>
      <c r="AL887" s="84"/>
      <c r="AM887" s="85"/>
    </row>
    <row r="888" spans="1:39" ht="12" customHeight="1">
      <c r="A888" s="10">
        <v>874</v>
      </c>
      <c r="B888" s="98" t="s">
        <v>88</v>
      </c>
      <c r="C888" s="98" t="s">
        <v>89</v>
      </c>
      <c r="D888" s="11" t="s">
        <v>51</v>
      </c>
      <c r="E888" s="11" t="s">
        <v>304</v>
      </c>
      <c r="F888" s="12" t="s">
        <v>50</v>
      </c>
      <c r="G888" s="12" t="s">
        <v>310</v>
      </c>
      <c r="H888" s="12" t="s">
        <v>306</v>
      </c>
      <c r="I888" s="11" t="s">
        <v>504</v>
      </c>
      <c r="J888" s="11" t="str">
        <f>"12-16h"</f>
        <v>12-16h</v>
      </c>
      <c r="K888" s="12" t="s">
        <v>47</v>
      </c>
      <c r="L888" s="69" t="s">
        <v>520</v>
      </c>
      <c r="M888" s="59" t="s">
        <v>373</v>
      </c>
      <c r="N888" s="78" t="s">
        <v>308</v>
      </c>
      <c r="O888" s="12" t="s">
        <v>358</v>
      </c>
      <c r="P888" s="15" t="s">
        <v>368</v>
      </c>
      <c r="Q888" s="92"/>
      <c r="R888" s="93"/>
      <c r="S888" s="93">
        <v>1</v>
      </c>
      <c r="T888" s="93"/>
      <c r="U888" s="93"/>
      <c r="V888" s="93"/>
      <c r="W888" s="93"/>
      <c r="X888" s="93"/>
      <c r="Y888" s="75"/>
      <c r="Z888" s="69" t="s">
        <v>520</v>
      </c>
      <c r="AA888" s="59" t="s">
        <v>373</v>
      </c>
      <c r="AB888" s="78" t="s">
        <v>308</v>
      </c>
      <c r="AC888" s="12" t="s">
        <v>358</v>
      </c>
      <c r="AD888" s="15" t="s">
        <v>368</v>
      </c>
      <c r="AE888" s="84"/>
      <c r="AF888" s="84">
        <v>1</v>
      </c>
      <c r="AG888" s="84"/>
      <c r="AH888" s="84"/>
      <c r="AI888" s="84"/>
      <c r="AJ888" s="84"/>
      <c r="AK888" s="84"/>
      <c r="AL888" s="84"/>
      <c r="AM888" s="85"/>
    </row>
    <row r="889" spans="1:39" ht="12" customHeight="1">
      <c r="A889" s="10">
        <v>875</v>
      </c>
      <c r="B889" s="98" t="s">
        <v>163</v>
      </c>
      <c r="C889" s="98" t="s">
        <v>60</v>
      </c>
      <c r="D889" s="11" t="s">
        <v>52</v>
      </c>
      <c r="E889" s="11" t="s">
        <v>304</v>
      </c>
      <c r="F889" s="12" t="s">
        <v>50</v>
      </c>
      <c r="G889" s="12" t="s">
        <v>510</v>
      </c>
      <c r="H889" s="12" t="s">
        <v>306</v>
      </c>
      <c r="I889" s="103" t="s">
        <v>504</v>
      </c>
      <c r="J889" s="12" t="str">
        <f>"≥17h"</f>
        <v>≥17h</v>
      </c>
      <c r="K889" s="12" t="s">
        <v>512</v>
      </c>
      <c r="L889" s="69" t="s">
        <v>520</v>
      </c>
      <c r="M889" s="59" t="s">
        <v>373</v>
      </c>
      <c r="N889" s="78" t="s">
        <v>308</v>
      </c>
      <c r="O889" s="12" t="s">
        <v>358</v>
      </c>
      <c r="P889" s="15" t="s">
        <v>368</v>
      </c>
      <c r="Q889" s="92"/>
      <c r="R889" s="93"/>
      <c r="S889" s="93">
        <v>1</v>
      </c>
      <c r="T889" s="93">
        <v>1</v>
      </c>
      <c r="U889" s="93"/>
      <c r="V889" s="93"/>
      <c r="W889" s="93">
        <v>1</v>
      </c>
      <c r="X889" s="93"/>
      <c r="Y889" s="75"/>
      <c r="Z889" s="69" t="s">
        <v>520</v>
      </c>
      <c r="AA889" s="59" t="s">
        <v>373</v>
      </c>
      <c r="AB889" s="78" t="s">
        <v>308</v>
      </c>
      <c r="AC889" s="12" t="s">
        <v>358</v>
      </c>
      <c r="AD889" s="15" t="s">
        <v>368</v>
      </c>
      <c r="AE889" s="84">
        <v>1</v>
      </c>
      <c r="AF889" s="84">
        <v>1</v>
      </c>
      <c r="AG889" s="84"/>
      <c r="AH889" s="84"/>
      <c r="AI889" s="84"/>
      <c r="AJ889" s="84"/>
      <c r="AK889" s="84"/>
      <c r="AL889" s="84"/>
      <c r="AM889" s="85"/>
    </row>
    <row r="890" spans="1:39" ht="12" customHeight="1">
      <c r="A890" s="10">
        <v>876</v>
      </c>
      <c r="B890" s="98" t="s">
        <v>263</v>
      </c>
      <c r="C890" s="98" t="s">
        <v>260</v>
      </c>
      <c r="D890" s="11" t="s">
        <v>52</v>
      </c>
      <c r="E890" s="11" t="s">
        <v>304</v>
      </c>
      <c r="F890" s="12" t="s">
        <v>49</v>
      </c>
      <c r="G890" s="11" t="s">
        <v>511</v>
      </c>
      <c r="H890" s="12" t="s">
        <v>307</v>
      </c>
      <c r="I890" s="103" t="s">
        <v>504</v>
      </c>
      <c r="J890" s="12" t="str">
        <f>"≥17h"</f>
        <v>≥17h</v>
      </c>
      <c r="K890" s="12" t="s">
        <v>512</v>
      </c>
      <c r="L890" s="69" t="s">
        <v>519</v>
      </c>
      <c r="M890" s="59" t="s">
        <v>371</v>
      </c>
      <c r="N890" s="78" t="s">
        <v>308</v>
      </c>
      <c r="O890" s="12" t="s">
        <v>358</v>
      </c>
      <c r="P890" s="15" t="s">
        <v>368</v>
      </c>
      <c r="Q890" s="92"/>
      <c r="R890" s="93"/>
      <c r="S890" s="93"/>
      <c r="T890" s="93">
        <v>1</v>
      </c>
      <c r="U890" s="93"/>
      <c r="V890" s="93"/>
      <c r="W890" s="93"/>
      <c r="X890" s="93">
        <v>1</v>
      </c>
      <c r="Y890" s="75"/>
      <c r="Z890" s="69" t="s">
        <v>519</v>
      </c>
      <c r="AA890" s="59" t="s">
        <v>371</v>
      </c>
      <c r="AB890" s="78" t="s">
        <v>308</v>
      </c>
      <c r="AC890" s="12" t="s">
        <v>358</v>
      </c>
      <c r="AD890" s="15" t="s">
        <v>368</v>
      </c>
      <c r="AE890" s="84">
        <v>1</v>
      </c>
      <c r="AF890" s="84"/>
      <c r="AG890" s="84">
        <v>1</v>
      </c>
      <c r="AH890" s="84"/>
      <c r="AI890" s="84"/>
      <c r="AJ890" s="84"/>
      <c r="AK890" s="84"/>
      <c r="AL890" s="84"/>
      <c r="AM890" s="85"/>
    </row>
    <row r="891" spans="1:39" ht="12" customHeight="1">
      <c r="A891" s="10">
        <v>877</v>
      </c>
      <c r="B891" s="98" t="s">
        <v>163</v>
      </c>
      <c r="C891" s="98" t="s">
        <v>60</v>
      </c>
      <c r="D891" s="11" t="s">
        <v>52</v>
      </c>
      <c r="E891" s="11" t="s">
        <v>303</v>
      </c>
      <c r="F891" s="12" t="s">
        <v>48</v>
      </c>
      <c r="G891" s="12" t="s">
        <v>310</v>
      </c>
      <c r="H891" s="12" t="s">
        <v>306</v>
      </c>
      <c r="I891" s="11" t="s">
        <v>504</v>
      </c>
      <c r="J891" s="12" t="str">
        <f>"≥17h"</f>
        <v>≥17h</v>
      </c>
      <c r="K891" s="12" t="s">
        <v>513</v>
      </c>
      <c r="L891" s="69" t="s">
        <v>520</v>
      </c>
      <c r="M891" s="59" t="s">
        <v>372</v>
      </c>
      <c r="N891" s="78" t="s">
        <v>308</v>
      </c>
      <c r="O891" s="12" t="s">
        <v>358</v>
      </c>
      <c r="P891" s="15" t="s">
        <v>368</v>
      </c>
      <c r="Q891" s="92"/>
      <c r="R891" s="93">
        <v>1</v>
      </c>
      <c r="S891" s="93"/>
      <c r="T891" s="93">
        <v>1</v>
      </c>
      <c r="U891" s="93"/>
      <c r="V891" s="93"/>
      <c r="W891" s="93"/>
      <c r="X891" s="93"/>
      <c r="Y891" s="75"/>
      <c r="Z891" s="69" t="s">
        <v>520</v>
      </c>
      <c r="AA891" s="59" t="s">
        <v>372</v>
      </c>
      <c r="AB891" s="78" t="s">
        <v>308</v>
      </c>
      <c r="AC891" s="12" t="s">
        <v>358</v>
      </c>
      <c r="AD891" s="15" t="s">
        <v>368</v>
      </c>
      <c r="AE891" s="84">
        <v>1</v>
      </c>
      <c r="AF891" s="84"/>
      <c r="AG891" s="84"/>
      <c r="AH891" s="84"/>
      <c r="AI891" s="84"/>
      <c r="AJ891" s="84"/>
      <c r="AK891" s="84"/>
      <c r="AL891" s="84"/>
      <c r="AM891" s="85"/>
    </row>
    <row r="892" spans="1:39" ht="12" customHeight="1">
      <c r="A892" s="10">
        <v>878</v>
      </c>
      <c r="B892" s="98" t="s">
        <v>88</v>
      </c>
      <c r="C892" s="98" t="s">
        <v>89</v>
      </c>
      <c r="D892" s="11" t="s">
        <v>52</v>
      </c>
      <c r="E892" s="11" t="s">
        <v>304</v>
      </c>
      <c r="F892" s="12" t="s">
        <v>49</v>
      </c>
      <c r="G892" s="12" t="s">
        <v>310</v>
      </c>
      <c r="H892" s="12" t="s">
        <v>306</v>
      </c>
      <c r="I892" s="103" t="s">
        <v>504</v>
      </c>
      <c r="J892" s="11" t="str">
        <f>"12-16h"</f>
        <v>12-16h</v>
      </c>
      <c r="K892" s="12" t="s">
        <v>512</v>
      </c>
      <c r="L892" s="69" t="s">
        <v>520</v>
      </c>
      <c r="M892" s="59" t="s">
        <v>373</v>
      </c>
      <c r="N892" s="78" t="s">
        <v>308</v>
      </c>
      <c r="O892" s="12" t="s">
        <v>358</v>
      </c>
      <c r="P892" s="15" t="s">
        <v>368</v>
      </c>
      <c r="Q892" s="92"/>
      <c r="R892" s="93"/>
      <c r="S892" s="93">
        <v>1</v>
      </c>
      <c r="T892" s="93"/>
      <c r="U892" s="93"/>
      <c r="V892" s="93"/>
      <c r="W892" s="93"/>
      <c r="X892" s="93"/>
      <c r="Y892" s="75"/>
      <c r="Z892" s="69" t="s">
        <v>520</v>
      </c>
      <c r="AA892" s="59" t="s">
        <v>373</v>
      </c>
      <c r="AB892" s="78" t="s">
        <v>308</v>
      </c>
      <c r="AC892" s="12" t="s">
        <v>358</v>
      </c>
      <c r="AD892" s="15" t="s">
        <v>368</v>
      </c>
      <c r="AE892" s="84">
        <v>1</v>
      </c>
      <c r="AF892" s="84"/>
      <c r="AG892" s="84"/>
      <c r="AH892" s="84"/>
      <c r="AI892" s="84"/>
      <c r="AJ892" s="84"/>
      <c r="AK892" s="84"/>
      <c r="AL892" s="84"/>
      <c r="AM892" s="85"/>
    </row>
    <row r="893" spans="1:39" ht="12" customHeight="1">
      <c r="A893" s="10">
        <v>879</v>
      </c>
      <c r="B893" s="98" t="s">
        <v>281</v>
      </c>
      <c r="C893" s="98" t="s">
        <v>281</v>
      </c>
      <c r="D893" s="11" t="s">
        <v>25</v>
      </c>
      <c r="E893" s="11" t="s">
        <v>304</v>
      </c>
      <c r="F893" s="12" t="s">
        <v>48</v>
      </c>
      <c r="G893" s="12" t="s">
        <v>310</v>
      </c>
      <c r="H893" s="12" t="s">
        <v>306</v>
      </c>
      <c r="I893" s="11" t="s">
        <v>507</v>
      </c>
      <c r="J893" s="12" t="str">
        <f>"≥17h"</f>
        <v>≥17h</v>
      </c>
      <c r="K893" s="12" t="s">
        <v>513</v>
      </c>
      <c r="L893" s="69" t="s">
        <v>519</v>
      </c>
      <c r="M893" s="59" t="s">
        <v>373</v>
      </c>
      <c r="N893" s="78" t="s">
        <v>367</v>
      </c>
      <c r="O893" s="12" t="s">
        <v>358</v>
      </c>
      <c r="P893" s="15" t="s">
        <v>368</v>
      </c>
      <c r="Q893" s="92"/>
      <c r="R893" s="93"/>
      <c r="S893" s="93">
        <v>1</v>
      </c>
      <c r="T893" s="93">
        <v>1</v>
      </c>
      <c r="U893" s="93"/>
      <c r="V893" s="93">
        <v>1</v>
      </c>
      <c r="W893" s="93">
        <v>1</v>
      </c>
      <c r="X893" s="93"/>
      <c r="Y893" s="75"/>
      <c r="Z893" s="69" t="s">
        <v>519</v>
      </c>
      <c r="AA893" s="59" t="s">
        <v>373</v>
      </c>
      <c r="AB893" s="78" t="s">
        <v>367</v>
      </c>
      <c r="AC893" s="12" t="s">
        <v>358</v>
      </c>
      <c r="AD893" s="15" t="s">
        <v>368</v>
      </c>
      <c r="AE893" s="84">
        <v>1</v>
      </c>
      <c r="AF893" s="84"/>
      <c r="AG893" s="84"/>
      <c r="AH893" s="84">
        <v>1</v>
      </c>
      <c r="AI893" s="84"/>
      <c r="AJ893" s="84"/>
      <c r="AK893" s="84"/>
      <c r="AL893" s="84"/>
      <c r="AM893" s="85"/>
    </row>
    <row r="894" spans="1:39" ht="12" customHeight="1">
      <c r="A894" s="10">
        <v>880</v>
      </c>
      <c r="B894" s="98" t="s">
        <v>291</v>
      </c>
      <c r="C894" s="98" t="s">
        <v>291</v>
      </c>
      <c r="D894" s="11" t="s">
        <v>51</v>
      </c>
      <c r="E894" s="11" t="s">
        <v>304</v>
      </c>
      <c r="F894" s="12" t="s">
        <v>49</v>
      </c>
      <c r="G894" s="12" t="s">
        <v>510</v>
      </c>
      <c r="H894" s="12" t="s">
        <v>308</v>
      </c>
      <c r="I894" s="11" t="s">
        <v>507</v>
      </c>
      <c r="J894" s="11" t="str">
        <f>"≤12h"</f>
        <v>≤12h</v>
      </c>
      <c r="K894" s="12" t="s">
        <v>512</v>
      </c>
      <c r="L894" s="69" t="s">
        <v>519</v>
      </c>
      <c r="M894" s="59" t="s">
        <v>374</v>
      </c>
      <c r="N894" s="78" t="s">
        <v>308</v>
      </c>
      <c r="O894" s="12" t="s">
        <v>358</v>
      </c>
      <c r="P894" s="15" t="s">
        <v>368</v>
      </c>
      <c r="Q894" s="92"/>
      <c r="R894" s="93"/>
      <c r="S894" s="93">
        <v>1</v>
      </c>
      <c r="T894" s="93">
        <v>1</v>
      </c>
      <c r="U894" s="93"/>
      <c r="V894" s="93"/>
      <c r="W894" s="93"/>
      <c r="X894" s="93"/>
      <c r="Y894" s="75"/>
      <c r="Z894" s="69" t="s">
        <v>519</v>
      </c>
      <c r="AA894" s="59" t="s">
        <v>374</v>
      </c>
      <c r="AB894" s="78" t="s">
        <v>308</v>
      </c>
      <c r="AC894" s="12" t="s">
        <v>358</v>
      </c>
      <c r="AD894" s="15" t="s">
        <v>368</v>
      </c>
      <c r="AE894" s="84">
        <v>1</v>
      </c>
      <c r="AF894" s="84"/>
      <c r="AG894" s="84"/>
      <c r="AH894" s="84"/>
      <c r="AI894" s="84"/>
      <c r="AJ894" s="84"/>
      <c r="AK894" s="84"/>
      <c r="AL894" s="84"/>
      <c r="AM894" s="85"/>
    </row>
    <row r="895" spans="1:39" ht="12" customHeight="1">
      <c r="A895" s="10">
        <v>881</v>
      </c>
      <c r="B895" s="98" t="s">
        <v>163</v>
      </c>
      <c r="C895" s="98" t="s">
        <v>60</v>
      </c>
      <c r="D895" s="11" t="s">
        <v>51</v>
      </c>
      <c r="E895" s="11" t="s">
        <v>303</v>
      </c>
      <c r="F895" s="12" t="s">
        <v>49</v>
      </c>
      <c r="G895" s="12" t="s">
        <v>310</v>
      </c>
      <c r="H895" s="12" t="s">
        <v>306</v>
      </c>
      <c r="I895" s="11" t="s">
        <v>504</v>
      </c>
      <c r="J895" s="12" t="str">
        <f t="shared" ref="J895:J901" si="32">"≥17h"</f>
        <v>≥17h</v>
      </c>
      <c r="K895" s="12" t="s">
        <v>47</v>
      </c>
      <c r="L895" s="69" t="s">
        <v>520</v>
      </c>
      <c r="M895" s="59" t="s">
        <v>373</v>
      </c>
      <c r="N895" s="78" t="s">
        <v>308</v>
      </c>
      <c r="O895" s="12" t="s">
        <v>358</v>
      </c>
      <c r="P895" s="15" t="s">
        <v>368</v>
      </c>
      <c r="Q895" s="92"/>
      <c r="R895" s="93"/>
      <c r="S895" s="93"/>
      <c r="T895" s="93">
        <v>1</v>
      </c>
      <c r="U895" s="93"/>
      <c r="V895" s="93"/>
      <c r="W895" s="93"/>
      <c r="X895" s="93"/>
      <c r="Y895" s="75"/>
      <c r="Z895" s="69" t="s">
        <v>520</v>
      </c>
      <c r="AA895" s="59" t="s">
        <v>373</v>
      </c>
      <c r="AB895" s="78" t="s">
        <v>308</v>
      </c>
      <c r="AC895" s="12" t="s">
        <v>358</v>
      </c>
      <c r="AD895" s="15" t="s">
        <v>368</v>
      </c>
      <c r="AE895" s="84">
        <v>1</v>
      </c>
      <c r="AF895" s="84"/>
      <c r="AG895" s="84"/>
      <c r="AH895" s="84"/>
      <c r="AI895" s="84"/>
      <c r="AJ895" s="84"/>
      <c r="AK895" s="84"/>
      <c r="AL895" s="84"/>
      <c r="AM895" s="85"/>
    </row>
    <row r="896" spans="1:39" ht="12" customHeight="1">
      <c r="A896" s="10">
        <v>882</v>
      </c>
      <c r="B896" s="98" t="s">
        <v>88</v>
      </c>
      <c r="C896" s="98" t="s">
        <v>89</v>
      </c>
      <c r="D896" s="11" t="s">
        <v>52</v>
      </c>
      <c r="E896" s="11" t="s">
        <v>304</v>
      </c>
      <c r="F896" s="12" t="s">
        <v>48</v>
      </c>
      <c r="G896" s="12" t="s">
        <v>310</v>
      </c>
      <c r="H896" s="12" t="s">
        <v>306</v>
      </c>
      <c r="I896" s="11" t="s">
        <v>504</v>
      </c>
      <c r="J896" s="12" t="str">
        <f t="shared" si="32"/>
        <v>≥17h</v>
      </c>
      <c r="K896" s="12" t="s">
        <v>513</v>
      </c>
      <c r="L896" s="69" t="s">
        <v>520</v>
      </c>
      <c r="M896" s="59" t="s">
        <v>373</v>
      </c>
      <c r="N896" s="78" t="s">
        <v>308</v>
      </c>
      <c r="O896" s="12" t="s">
        <v>358</v>
      </c>
      <c r="P896" s="15" t="s">
        <v>368</v>
      </c>
      <c r="Q896" s="92"/>
      <c r="R896" s="93"/>
      <c r="S896" s="93">
        <v>1</v>
      </c>
      <c r="T896" s="93"/>
      <c r="U896" s="93"/>
      <c r="V896" s="93"/>
      <c r="W896" s="93"/>
      <c r="X896" s="93"/>
      <c r="Y896" s="75"/>
      <c r="Z896" s="69" t="s">
        <v>520</v>
      </c>
      <c r="AA896" s="59" t="s">
        <v>373</v>
      </c>
      <c r="AB896" s="78" t="s">
        <v>308</v>
      </c>
      <c r="AC896" s="12" t="s">
        <v>358</v>
      </c>
      <c r="AD896" s="15" t="s">
        <v>368</v>
      </c>
      <c r="AE896" s="84">
        <v>1</v>
      </c>
      <c r="AF896" s="84"/>
      <c r="AG896" s="84"/>
      <c r="AH896" s="84"/>
      <c r="AI896" s="84"/>
      <c r="AJ896" s="84"/>
      <c r="AK896" s="84"/>
      <c r="AL896" s="84"/>
      <c r="AM896" s="85"/>
    </row>
    <row r="897" spans="1:39" ht="12" customHeight="1">
      <c r="A897" s="10">
        <v>883</v>
      </c>
      <c r="B897" s="98" t="s">
        <v>291</v>
      </c>
      <c r="C897" s="98" t="s">
        <v>291</v>
      </c>
      <c r="D897" s="11" t="s">
        <v>51</v>
      </c>
      <c r="E897" s="11" t="s">
        <v>304</v>
      </c>
      <c r="F897" s="12" t="s">
        <v>50</v>
      </c>
      <c r="G897" s="12" t="s">
        <v>310</v>
      </c>
      <c r="H897" s="12" t="s">
        <v>306</v>
      </c>
      <c r="I897" s="103" t="s">
        <v>504</v>
      </c>
      <c r="J897" s="12" t="str">
        <f t="shared" si="32"/>
        <v>≥17h</v>
      </c>
      <c r="K897" s="12" t="s">
        <v>47</v>
      </c>
      <c r="L897" s="69" t="s">
        <v>519</v>
      </c>
      <c r="M897" s="59" t="s">
        <v>371</v>
      </c>
      <c r="N897" s="78" t="s">
        <v>308</v>
      </c>
      <c r="O897" s="12" t="s">
        <v>358</v>
      </c>
      <c r="P897" s="15" t="s">
        <v>368</v>
      </c>
      <c r="Q897" s="92"/>
      <c r="R897" s="93"/>
      <c r="S897" s="93"/>
      <c r="T897" s="93">
        <v>1</v>
      </c>
      <c r="U897" s="93"/>
      <c r="V897" s="93"/>
      <c r="W897" s="93">
        <v>1</v>
      </c>
      <c r="X897" s="93"/>
      <c r="Y897" s="75"/>
      <c r="Z897" s="69" t="s">
        <v>519</v>
      </c>
      <c r="AA897" s="59" t="s">
        <v>371</v>
      </c>
      <c r="AB897" s="78" t="s">
        <v>308</v>
      </c>
      <c r="AC897" s="12" t="s">
        <v>358</v>
      </c>
      <c r="AD897" s="15" t="s">
        <v>368</v>
      </c>
      <c r="AE897" s="84">
        <v>1</v>
      </c>
      <c r="AF897" s="84"/>
      <c r="AG897" s="84">
        <v>1</v>
      </c>
      <c r="AH897" s="84"/>
      <c r="AI897" s="84"/>
      <c r="AJ897" s="84"/>
      <c r="AK897" s="84"/>
      <c r="AL897" s="84"/>
      <c r="AM897" s="85"/>
    </row>
    <row r="898" spans="1:39" ht="12" customHeight="1">
      <c r="A898" s="10">
        <v>884</v>
      </c>
      <c r="B898" s="98" t="s">
        <v>199</v>
      </c>
      <c r="C898" s="98" t="s">
        <v>198</v>
      </c>
      <c r="D898" s="11" t="s">
        <v>52</v>
      </c>
      <c r="E898" s="11" t="s">
        <v>304</v>
      </c>
      <c r="F898" s="12" t="s">
        <v>49</v>
      </c>
      <c r="G898" s="12" t="s">
        <v>310</v>
      </c>
      <c r="H898" s="12" t="s">
        <v>306</v>
      </c>
      <c r="I898" s="11" t="s">
        <v>507</v>
      </c>
      <c r="J898" s="12" t="str">
        <f t="shared" si="32"/>
        <v>≥17h</v>
      </c>
      <c r="K898" s="12" t="s">
        <v>47</v>
      </c>
      <c r="L898" s="69" t="s">
        <v>520</v>
      </c>
      <c r="M898" s="59" t="s">
        <v>373</v>
      </c>
      <c r="N898" s="78" t="s">
        <v>308</v>
      </c>
      <c r="O898" s="12" t="s">
        <v>358</v>
      </c>
      <c r="P898" s="15" t="s">
        <v>368</v>
      </c>
      <c r="Q898" s="92"/>
      <c r="R898" s="93"/>
      <c r="S898" s="93"/>
      <c r="T898" s="93">
        <v>1</v>
      </c>
      <c r="U898" s="93"/>
      <c r="V898" s="93"/>
      <c r="W898" s="93"/>
      <c r="X898" s="93"/>
      <c r="Y898" s="75"/>
      <c r="Z898" s="69" t="s">
        <v>520</v>
      </c>
      <c r="AA898" s="59" t="s">
        <v>373</v>
      </c>
      <c r="AB898" s="78" t="s">
        <v>308</v>
      </c>
      <c r="AC898" s="12" t="s">
        <v>358</v>
      </c>
      <c r="AD898" s="15" t="s">
        <v>368</v>
      </c>
      <c r="AE898" s="84"/>
      <c r="AF898" s="84">
        <v>1</v>
      </c>
      <c r="AG898" s="84"/>
      <c r="AH898" s="84"/>
      <c r="AI898" s="84"/>
      <c r="AJ898" s="84"/>
      <c r="AK898" s="84"/>
      <c r="AL898" s="84"/>
      <c r="AM898" s="85"/>
    </row>
    <row r="899" spans="1:39" ht="12" customHeight="1">
      <c r="A899" s="10">
        <v>885</v>
      </c>
      <c r="B899" s="98" t="s">
        <v>291</v>
      </c>
      <c r="C899" s="98" t="s">
        <v>291</v>
      </c>
      <c r="D899" s="11" t="s">
        <v>25</v>
      </c>
      <c r="E899" s="11" t="s">
        <v>304</v>
      </c>
      <c r="F899" s="12" t="s">
        <v>48</v>
      </c>
      <c r="G899" s="12" t="s">
        <v>310</v>
      </c>
      <c r="H899" s="12" t="s">
        <v>306</v>
      </c>
      <c r="I899" s="11" t="s">
        <v>504</v>
      </c>
      <c r="J899" s="12" t="str">
        <f t="shared" si="32"/>
        <v>≥17h</v>
      </c>
      <c r="K899" s="12" t="s">
        <v>512</v>
      </c>
      <c r="L899" s="69" t="s">
        <v>519</v>
      </c>
      <c r="M899" s="59" t="s">
        <v>373</v>
      </c>
      <c r="N899" s="78" t="s">
        <v>367</v>
      </c>
      <c r="O899" s="12" t="s">
        <v>358</v>
      </c>
      <c r="P899" s="15" t="s">
        <v>368</v>
      </c>
      <c r="Q899" s="92"/>
      <c r="R899" s="93"/>
      <c r="S899" s="93"/>
      <c r="T899" s="93">
        <v>1</v>
      </c>
      <c r="U899" s="93"/>
      <c r="V899" s="93"/>
      <c r="W899" s="93">
        <v>1</v>
      </c>
      <c r="X899" s="93"/>
      <c r="Y899" s="75"/>
      <c r="Z899" s="69" t="s">
        <v>519</v>
      </c>
      <c r="AA899" s="59" t="s">
        <v>373</v>
      </c>
      <c r="AB899" s="78" t="s">
        <v>367</v>
      </c>
      <c r="AC899" s="12" t="s">
        <v>358</v>
      </c>
      <c r="AD899" s="15" t="s">
        <v>368</v>
      </c>
      <c r="AE899" s="84"/>
      <c r="AF899" s="84">
        <v>1</v>
      </c>
      <c r="AG899" s="84"/>
      <c r="AH899" s="84"/>
      <c r="AI899" s="84"/>
      <c r="AJ899" s="84"/>
      <c r="AK899" s="84"/>
      <c r="AL899" s="84"/>
      <c r="AM899" s="85"/>
    </row>
    <row r="900" spans="1:39" ht="12" customHeight="1">
      <c r="A900" s="10">
        <v>886</v>
      </c>
      <c r="B900" s="98" t="s">
        <v>164</v>
      </c>
      <c r="C900" s="98" t="s">
        <v>60</v>
      </c>
      <c r="D900" s="11" t="s">
        <v>25</v>
      </c>
      <c r="E900" s="11" t="s">
        <v>303</v>
      </c>
      <c r="F900" s="12" t="s">
        <v>48</v>
      </c>
      <c r="G900" s="12" t="s">
        <v>510</v>
      </c>
      <c r="H900" s="12" t="s">
        <v>308</v>
      </c>
      <c r="I900" s="103" t="s">
        <v>504</v>
      </c>
      <c r="J900" s="12" t="str">
        <f t="shared" si="32"/>
        <v>≥17h</v>
      </c>
      <c r="K900" s="12" t="s">
        <v>512</v>
      </c>
      <c r="L900" s="69" t="s">
        <v>520</v>
      </c>
      <c r="M900" s="59" t="s">
        <v>371</v>
      </c>
      <c r="N900" s="78" t="s">
        <v>308</v>
      </c>
      <c r="O900" s="12" t="s">
        <v>358</v>
      </c>
      <c r="P900" s="15" t="s">
        <v>368</v>
      </c>
      <c r="Q900" s="92"/>
      <c r="R900" s="93"/>
      <c r="S900" s="93">
        <v>1</v>
      </c>
      <c r="T900" s="93">
        <v>1</v>
      </c>
      <c r="U900" s="93"/>
      <c r="V900" s="93"/>
      <c r="W900" s="93">
        <v>1</v>
      </c>
      <c r="X900" s="93">
        <v>1</v>
      </c>
      <c r="Y900" s="75"/>
      <c r="Z900" s="69" t="s">
        <v>520</v>
      </c>
      <c r="AA900" s="59" t="s">
        <v>371</v>
      </c>
      <c r="AB900" s="78" t="s">
        <v>308</v>
      </c>
      <c r="AC900" s="12" t="s">
        <v>358</v>
      </c>
      <c r="AD900" s="15" t="s">
        <v>368</v>
      </c>
      <c r="AE900" s="84">
        <v>1</v>
      </c>
      <c r="AF900" s="84"/>
      <c r="AG900" s="84"/>
      <c r="AH900" s="84"/>
      <c r="AI900" s="84"/>
      <c r="AJ900" s="84"/>
      <c r="AK900" s="84"/>
      <c r="AL900" s="84"/>
      <c r="AM900" s="85"/>
    </row>
    <row r="901" spans="1:39" ht="12" customHeight="1">
      <c r="A901" s="10">
        <v>887</v>
      </c>
      <c r="B901" s="98" t="s">
        <v>199</v>
      </c>
      <c r="C901" s="98" t="s">
        <v>198</v>
      </c>
      <c r="D901" s="11" t="s">
        <v>51</v>
      </c>
      <c r="E901" s="11" t="s">
        <v>303</v>
      </c>
      <c r="F901" s="12" t="s">
        <v>49</v>
      </c>
      <c r="G901" s="12" t="s">
        <v>310</v>
      </c>
      <c r="H901" s="12" t="s">
        <v>308</v>
      </c>
      <c r="I901" s="11" t="s">
        <v>507</v>
      </c>
      <c r="J901" s="12" t="str">
        <f t="shared" si="32"/>
        <v>≥17h</v>
      </c>
      <c r="K901" s="12" t="s">
        <v>47</v>
      </c>
      <c r="L901" s="69" t="s">
        <v>520</v>
      </c>
      <c r="M901" s="59" t="s">
        <v>372</v>
      </c>
      <c r="N901" s="78" t="s">
        <v>308</v>
      </c>
      <c r="O901" s="12" t="s">
        <v>358</v>
      </c>
      <c r="P901" s="15" t="s">
        <v>368</v>
      </c>
      <c r="Q901" s="92"/>
      <c r="R901" s="93"/>
      <c r="S901" s="93"/>
      <c r="T901" s="93">
        <v>1</v>
      </c>
      <c r="U901" s="93"/>
      <c r="V901" s="93"/>
      <c r="W901" s="93"/>
      <c r="X901" s="93"/>
      <c r="Y901" s="75"/>
      <c r="Z901" s="69" t="s">
        <v>520</v>
      </c>
      <c r="AA901" s="59" t="s">
        <v>372</v>
      </c>
      <c r="AB901" s="78" t="s">
        <v>308</v>
      </c>
      <c r="AC901" s="12" t="s">
        <v>358</v>
      </c>
      <c r="AD901" s="15" t="s">
        <v>368</v>
      </c>
      <c r="AE901" s="84"/>
      <c r="AF901" s="84">
        <v>1</v>
      </c>
      <c r="AG901" s="84"/>
      <c r="AH901" s="84"/>
      <c r="AI901" s="84"/>
      <c r="AJ901" s="84"/>
      <c r="AK901" s="84"/>
      <c r="AL901" s="84"/>
      <c r="AM901" s="85"/>
    </row>
    <row r="902" spans="1:39" ht="12" customHeight="1">
      <c r="A902" s="10">
        <v>888</v>
      </c>
      <c r="B902" s="98" t="s">
        <v>88</v>
      </c>
      <c r="C902" s="98" t="s">
        <v>89</v>
      </c>
      <c r="D902" s="11" t="s">
        <v>51</v>
      </c>
      <c r="E902" s="11" t="s">
        <v>304</v>
      </c>
      <c r="F902" s="12" t="s">
        <v>50</v>
      </c>
      <c r="G902" s="12" t="s">
        <v>310</v>
      </c>
      <c r="H902" s="12" t="s">
        <v>306</v>
      </c>
      <c r="I902" s="103" t="s">
        <v>504</v>
      </c>
      <c r="J902" s="11" t="str">
        <f>"12-16h"</f>
        <v>12-16h</v>
      </c>
      <c r="K902" s="12" t="s">
        <v>512</v>
      </c>
      <c r="L902" s="69" t="s">
        <v>520</v>
      </c>
      <c r="M902" s="59" t="s">
        <v>372</v>
      </c>
      <c r="N902" s="78" t="s">
        <v>308</v>
      </c>
      <c r="O902" s="12" t="s">
        <v>358</v>
      </c>
      <c r="P902" s="15" t="s">
        <v>368</v>
      </c>
      <c r="Q902" s="92"/>
      <c r="R902" s="93">
        <v>1</v>
      </c>
      <c r="S902" s="93">
        <v>1</v>
      </c>
      <c r="T902" s="93"/>
      <c r="U902" s="93"/>
      <c r="V902" s="93"/>
      <c r="W902" s="93"/>
      <c r="X902" s="93"/>
      <c r="Y902" s="75"/>
      <c r="Z902" s="69" t="s">
        <v>520</v>
      </c>
      <c r="AA902" s="59" t="s">
        <v>372</v>
      </c>
      <c r="AB902" s="78" t="s">
        <v>308</v>
      </c>
      <c r="AC902" s="12" t="s">
        <v>358</v>
      </c>
      <c r="AD902" s="15" t="s">
        <v>368</v>
      </c>
      <c r="AE902" s="84">
        <v>1</v>
      </c>
      <c r="AF902" s="84"/>
      <c r="AG902" s="84"/>
      <c r="AH902" s="84"/>
      <c r="AI902" s="84"/>
      <c r="AJ902" s="84"/>
      <c r="AK902" s="84"/>
      <c r="AL902" s="84"/>
      <c r="AM902" s="85"/>
    </row>
    <row r="903" spans="1:39" ht="12" customHeight="1">
      <c r="A903" s="10">
        <v>889</v>
      </c>
      <c r="B903" s="98" t="s">
        <v>164</v>
      </c>
      <c r="C903" s="98" t="s">
        <v>60</v>
      </c>
      <c r="D903" s="11" t="s">
        <v>51</v>
      </c>
      <c r="E903" s="11" t="s">
        <v>304</v>
      </c>
      <c r="F903" s="12" t="s">
        <v>50</v>
      </c>
      <c r="G903" s="12" t="s">
        <v>510</v>
      </c>
      <c r="H903" s="12" t="s">
        <v>308</v>
      </c>
      <c r="I903" s="11" t="s">
        <v>507</v>
      </c>
      <c r="J903" s="12" t="str">
        <f>"≥17h"</f>
        <v>≥17h</v>
      </c>
      <c r="K903" s="12" t="s">
        <v>47</v>
      </c>
      <c r="L903" s="69" t="s">
        <v>520</v>
      </c>
      <c r="M903" s="59" t="s">
        <v>387</v>
      </c>
      <c r="N903" s="78" t="s">
        <v>308</v>
      </c>
      <c r="O903" s="12" t="s">
        <v>358</v>
      </c>
      <c r="P903" s="15" t="s">
        <v>368</v>
      </c>
      <c r="Q903" s="92"/>
      <c r="R903" s="93"/>
      <c r="S903" s="93"/>
      <c r="T903" s="93">
        <v>1</v>
      </c>
      <c r="U903" s="93"/>
      <c r="V903" s="93">
        <v>1</v>
      </c>
      <c r="W903" s="93"/>
      <c r="X903" s="93"/>
      <c r="Y903" s="75"/>
      <c r="Z903" s="69" t="s">
        <v>520</v>
      </c>
      <c r="AA903" s="59" t="s">
        <v>387</v>
      </c>
      <c r="AB903" s="78" t="s">
        <v>308</v>
      </c>
      <c r="AC903" s="12" t="s">
        <v>358</v>
      </c>
      <c r="AD903" s="15" t="s">
        <v>368</v>
      </c>
      <c r="AE903" s="84"/>
      <c r="AF903" s="84"/>
      <c r="AG903" s="84"/>
      <c r="AH903" s="84"/>
      <c r="AI903" s="84"/>
      <c r="AJ903" s="84"/>
      <c r="AK903" s="84"/>
      <c r="AL903" s="84"/>
      <c r="AM903" s="85">
        <v>1</v>
      </c>
    </row>
    <row r="904" spans="1:39" ht="12" customHeight="1">
      <c r="A904" s="10">
        <v>890</v>
      </c>
      <c r="B904" s="98" t="s">
        <v>266</v>
      </c>
      <c r="C904" s="98" t="s">
        <v>264</v>
      </c>
      <c r="D904" s="11" t="s">
        <v>51</v>
      </c>
      <c r="E904" s="11" t="s">
        <v>303</v>
      </c>
      <c r="F904" s="12" t="s">
        <v>49</v>
      </c>
      <c r="G904" s="11" t="s">
        <v>511</v>
      </c>
      <c r="H904" s="12" t="s">
        <v>307</v>
      </c>
      <c r="I904" s="103" t="s">
        <v>505</v>
      </c>
      <c r="J904" s="11" t="str">
        <f>"12-16h"</f>
        <v>12-16h</v>
      </c>
      <c r="K904" s="12" t="s">
        <v>512</v>
      </c>
      <c r="L904" s="69" t="s">
        <v>519</v>
      </c>
      <c r="M904" s="59" t="s">
        <v>372</v>
      </c>
      <c r="N904" s="78" t="s">
        <v>308</v>
      </c>
      <c r="O904" s="12" t="s">
        <v>358</v>
      </c>
      <c r="P904" s="15" t="s">
        <v>368</v>
      </c>
      <c r="Q904" s="92"/>
      <c r="R904" s="93"/>
      <c r="S904" s="93"/>
      <c r="T904" s="93">
        <v>1</v>
      </c>
      <c r="U904" s="93"/>
      <c r="V904" s="93"/>
      <c r="W904" s="93"/>
      <c r="X904" s="93"/>
      <c r="Y904" s="75"/>
      <c r="Z904" s="69" t="s">
        <v>519</v>
      </c>
      <c r="AA904" s="59" t="s">
        <v>372</v>
      </c>
      <c r="AB904" s="78" t="s">
        <v>308</v>
      </c>
      <c r="AC904" s="12" t="s">
        <v>358</v>
      </c>
      <c r="AD904" s="15" t="s">
        <v>368</v>
      </c>
      <c r="AE904" s="84">
        <v>1</v>
      </c>
      <c r="AF904" s="84"/>
      <c r="AG904" s="84"/>
      <c r="AH904" s="84"/>
      <c r="AI904" s="84"/>
      <c r="AJ904" s="84"/>
      <c r="AK904" s="84"/>
      <c r="AL904" s="84"/>
      <c r="AM904" s="85"/>
    </row>
    <row r="905" spans="1:39" ht="12" customHeight="1">
      <c r="A905" s="10">
        <v>891</v>
      </c>
      <c r="B905" s="98" t="s">
        <v>289</v>
      </c>
      <c r="C905" s="98" t="s">
        <v>281</v>
      </c>
      <c r="D905" s="11" t="s">
        <v>25</v>
      </c>
      <c r="E905" s="11" t="s">
        <v>304</v>
      </c>
      <c r="F905" s="12" t="s">
        <v>48</v>
      </c>
      <c r="G905" s="12" t="s">
        <v>510</v>
      </c>
      <c r="H905" s="12" t="s">
        <v>306</v>
      </c>
      <c r="I905" s="11" t="s">
        <v>504</v>
      </c>
      <c r="J905" s="11" t="str">
        <f>"12-16h"</f>
        <v>12-16h</v>
      </c>
      <c r="K905" s="12" t="s">
        <v>512</v>
      </c>
      <c r="L905" s="69" t="s">
        <v>519</v>
      </c>
      <c r="M905" s="59" t="s">
        <v>373</v>
      </c>
      <c r="N905" s="78" t="s">
        <v>308</v>
      </c>
      <c r="O905" s="12" t="s">
        <v>358</v>
      </c>
      <c r="P905" s="15" t="s">
        <v>368</v>
      </c>
      <c r="Q905" s="92"/>
      <c r="R905" s="93"/>
      <c r="S905" s="93">
        <v>1</v>
      </c>
      <c r="T905" s="93">
        <v>1</v>
      </c>
      <c r="U905" s="93"/>
      <c r="V905" s="93">
        <v>1</v>
      </c>
      <c r="W905" s="93"/>
      <c r="X905" s="93">
        <v>1</v>
      </c>
      <c r="Y905" s="75"/>
      <c r="Z905" s="69" t="s">
        <v>519</v>
      </c>
      <c r="AA905" s="59" t="s">
        <v>373</v>
      </c>
      <c r="AB905" s="78" t="s">
        <v>308</v>
      </c>
      <c r="AC905" s="12" t="s">
        <v>358</v>
      </c>
      <c r="AD905" s="15" t="s">
        <v>368</v>
      </c>
      <c r="AE905" s="84"/>
      <c r="AF905" s="84">
        <v>1</v>
      </c>
      <c r="AG905" s="84"/>
      <c r="AH905" s="84"/>
      <c r="AI905" s="84"/>
      <c r="AJ905" s="84"/>
      <c r="AK905" s="84"/>
      <c r="AL905" s="84"/>
      <c r="AM905" s="85"/>
    </row>
    <row r="906" spans="1:39" ht="12" customHeight="1">
      <c r="A906" s="10">
        <v>892</v>
      </c>
      <c r="B906" s="98" t="s">
        <v>266</v>
      </c>
      <c r="C906" s="98" t="s">
        <v>264</v>
      </c>
      <c r="D906" s="11" t="s">
        <v>51</v>
      </c>
      <c r="E906" s="11" t="s">
        <v>304</v>
      </c>
      <c r="F906" s="12" t="s">
        <v>50</v>
      </c>
      <c r="G906" s="11" t="s">
        <v>511</v>
      </c>
      <c r="H906" s="12" t="s">
        <v>307</v>
      </c>
      <c r="I906" s="11" t="s">
        <v>504</v>
      </c>
      <c r="J906" s="12" t="str">
        <f>"≥17h"</f>
        <v>≥17h</v>
      </c>
      <c r="K906" s="12" t="s">
        <v>512</v>
      </c>
      <c r="L906" s="69" t="s">
        <v>519</v>
      </c>
      <c r="M906" s="59" t="s">
        <v>372</v>
      </c>
      <c r="N906" s="78" t="s">
        <v>308</v>
      </c>
      <c r="O906" s="12" t="s">
        <v>358</v>
      </c>
      <c r="P906" s="15" t="s">
        <v>368</v>
      </c>
      <c r="Q906" s="92"/>
      <c r="R906" s="93"/>
      <c r="S906" s="93"/>
      <c r="T906" s="93">
        <v>1</v>
      </c>
      <c r="U906" s="93"/>
      <c r="V906" s="93"/>
      <c r="W906" s="93"/>
      <c r="X906" s="93"/>
      <c r="Y906" s="75"/>
      <c r="Z906" s="69" t="s">
        <v>519</v>
      </c>
      <c r="AA906" s="59" t="s">
        <v>372</v>
      </c>
      <c r="AB906" s="78" t="s">
        <v>308</v>
      </c>
      <c r="AC906" s="12" t="s">
        <v>358</v>
      </c>
      <c r="AD906" s="15" t="s">
        <v>368</v>
      </c>
      <c r="AE906" s="84">
        <v>1</v>
      </c>
      <c r="AF906" s="84"/>
      <c r="AG906" s="84">
        <v>1</v>
      </c>
      <c r="AH906" s="84"/>
      <c r="AI906" s="84"/>
      <c r="AJ906" s="84"/>
      <c r="AK906" s="84"/>
      <c r="AL906" s="84"/>
      <c r="AM906" s="85"/>
    </row>
    <row r="907" spans="1:39" ht="12" customHeight="1">
      <c r="A907" s="10">
        <v>893</v>
      </c>
      <c r="B907" s="98" t="s">
        <v>112</v>
      </c>
      <c r="C907" s="98" t="s">
        <v>71</v>
      </c>
      <c r="D907" s="11" t="s">
        <v>52</v>
      </c>
      <c r="E907" s="11" t="s">
        <v>304</v>
      </c>
      <c r="F907" s="12" t="s">
        <v>48</v>
      </c>
      <c r="G907" s="12" t="s">
        <v>510</v>
      </c>
      <c r="H907" s="12" t="s">
        <v>306</v>
      </c>
      <c r="I907" s="103" t="s">
        <v>504</v>
      </c>
      <c r="J907" s="12" t="str">
        <f>"≥17h"</f>
        <v>≥17h</v>
      </c>
      <c r="K907" s="12" t="s">
        <v>47</v>
      </c>
      <c r="L907" s="69" t="s">
        <v>520</v>
      </c>
      <c r="M907" s="59" t="s">
        <v>371</v>
      </c>
      <c r="N907" s="78" t="s">
        <v>308</v>
      </c>
      <c r="O907" s="12" t="s">
        <v>358</v>
      </c>
      <c r="P907" s="15" t="s">
        <v>368</v>
      </c>
      <c r="Q907" s="92"/>
      <c r="R907" s="93"/>
      <c r="S907" s="93">
        <v>1</v>
      </c>
      <c r="T907" s="93">
        <v>1</v>
      </c>
      <c r="U907" s="93"/>
      <c r="V907" s="93"/>
      <c r="W907" s="93">
        <v>1</v>
      </c>
      <c r="X907" s="93">
        <v>1</v>
      </c>
      <c r="Y907" s="75"/>
      <c r="Z907" s="69" t="s">
        <v>520</v>
      </c>
      <c r="AA907" s="59" t="s">
        <v>371</v>
      </c>
      <c r="AB907" s="78" t="s">
        <v>308</v>
      </c>
      <c r="AC907" s="12" t="s">
        <v>358</v>
      </c>
      <c r="AD907" s="15" t="s">
        <v>368</v>
      </c>
      <c r="AE907" s="84"/>
      <c r="AF907" s="84"/>
      <c r="AG907" s="84"/>
      <c r="AH907" s="84">
        <v>1</v>
      </c>
      <c r="AI907" s="84"/>
      <c r="AJ907" s="84"/>
      <c r="AK907" s="84"/>
      <c r="AL907" s="84"/>
      <c r="AM907" s="85"/>
    </row>
    <row r="908" spans="1:39" ht="12" customHeight="1">
      <c r="A908" s="10">
        <v>894</v>
      </c>
      <c r="B908" s="98" t="s">
        <v>281</v>
      </c>
      <c r="C908" s="98" t="s">
        <v>281</v>
      </c>
      <c r="D908" s="11" t="s">
        <v>52</v>
      </c>
      <c r="E908" s="11" t="s">
        <v>304</v>
      </c>
      <c r="F908" s="12" t="s">
        <v>50</v>
      </c>
      <c r="G908" s="12" t="s">
        <v>510</v>
      </c>
      <c r="H908" s="12" t="s">
        <v>308</v>
      </c>
      <c r="I908" s="11" t="s">
        <v>507</v>
      </c>
      <c r="J908" s="12" t="str">
        <f>"≥17h"</f>
        <v>≥17h</v>
      </c>
      <c r="K908" s="12" t="s">
        <v>513</v>
      </c>
      <c r="L908" s="69" t="s">
        <v>519</v>
      </c>
      <c r="M908" s="59" t="s">
        <v>373</v>
      </c>
      <c r="N908" s="78" t="s">
        <v>308</v>
      </c>
      <c r="O908" s="12" t="s">
        <v>358</v>
      </c>
      <c r="P908" s="15" t="s">
        <v>370</v>
      </c>
      <c r="Q908" s="92"/>
      <c r="R908" s="93">
        <v>1</v>
      </c>
      <c r="S908" s="93"/>
      <c r="T908" s="93"/>
      <c r="U908" s="93"/>
      <c r="V908" s="93"/>
      <c r="W908" s="93"/>
      <c r="X908" s="93">
        <v>1</v>
      </c>
      <c r="Y908" s="75">
        <v>1</v>
      </c>
      <c r="Z908" s="69" t="s">
        <v>519</v>
      </c>
      <c r="AA908" s="59" t="s">
        <v>373</v>
      </c>
      <c r="AB908" s="78" t="s">
        <v>308</v>
      </c>
      <c r="AC908" s="12" t="s">
        <v>358</v>
      </c>
      <c r="AD908" s="15" t="s">
        <v>370</v>
      </c>
      <c r="AE908" s="84"/>
      <c r="AF908" s="84"/>
      <c r="AG908" s="84"/>
      <c r="AH908" s="84">
        <v>1</v>
      </c>
      <c r="AI908" s="84"/>
      <c r="AJ908" s="84"/>
      <c r="AK908" s="84"/>
      <c r="AL908" s="84">
        <v>1</v>
      </c>
      <c r="AM908" s="85"/>
    </row>
    <row r="909" spans="1:39" ht="12" customHeight="1">
      <c r="A909" s="10"/>
      <c r="B909" s="98" t="s">
        <v>281</v>
      </c>
      <c r="C909" s="98" t="s">
        <v>281</v>
      </c>
      <c r="D909" s="69" t="s">
        <v>52</v>
      </c>
      <c r="E909" s="69" t="s">
        <v>304</v>
      </c>
      <c r="F909" s="69" t="s">
        <v>50</v>
      </c>
      <c r="G909" s="69" t="s">
        <v>510</v>
      </c>
      <c r="H909" s="69" t="s">
        <v>308</v>
      </c>
      <c r="I909" s="11" t="s">
        <v>507</v>
      </c>
      <c r="J909" s="69" t="str">
        <f>"≥17h"</f>
        <v>≥17h</v>
      </c>
      <c r="K909" s="69" t="s">
        <v>513</v>
      </c>
      <c r="L909" s="69" t="s">
        <v>519</v>
      </c>
      <c r="M909" s="59" t="s">
        <v>338</v>
      </c>
      <c r="N909" s="78" t="s">
        <v>308</v>
      </c>
      <c r="O909" s="69" t="s">
        <v>0</v>
      </c>
      <c r="P909" s="15" t="s">
        <v>368</v>
      </c>
      <c r="Q909" s="92"/>
      <c r="R909" s="93">
        <v>1</v>
      </c>
      <c r="S909" s="93"/>
      <c r="T909" s="93">
        <v>1</v>
      </c>
      <c r="U909" s="93">
        <v>1</v>
      </c>
      <c r="V909" s="93"/>
      <c r="W909" s="93"/>
      <c r="X909" s="93">
        <v>1</v>
      </c>
      <c r="Y909" s="75"/>
      <c r="Z909" s="69" t="s">
        <v>519</v>
      </c>
      <c r="AA909" s="59" t="s">
        <v>338</v>
      </c>
      <c r="AB909" s="78" t="s">
        <v>308</v>
      </c>
      <c r="AC909" s="69" t="s">
        <v>0</v>
      </c>
      <c r="AD909" s="15" t="s">
        <v>368</v>
      </c>
      <c r="AE909" s="84"/>
      <c r="AF909" s="84"/>
      <c r="AG909" s="84"/>
      <c r="AH909" s="84"/>
      <c r="AI909" s="84"/>
      <c r="AJ909" s="84"/>
      <c r="AK909" s="84"/>
      <c r="AL909" s="84"/>
      <c r="AM909" s="85"/>
    </row>
    <row r="910" spans="1:39" ht="12" customHeight="1">
      <c r="A910" s="10">
        <v>895</v>
      </c>
      <c r="B910" s="98" t="s">
        <v>281</v>
      </c>
      <c r="C910" s="98" t="s">
        <v>281</v>
      </c>
      <c r="D910" s="11" t="s">
        <v>25</v>
      </c>
      <c r="E910" s="11" t="s">
        <v>304</v>
      </c>
      <c r="F910" s="12" t="s">
        <v>50</v>
      </c>
      <c r="G910" s="12" t="s">
        <v>310</v>
      </c>
      <c r="H910" s="12" t="s">
        <v>306</v>
      </c>
      <c r="I910" s="11" t="s">
        <v>504</v>
      </c>
      <c r="J910" s="12" t="str">
        <f>"≥17h"</f>
        <v>≥17h</v>
      </c>
      <c r="K910" s="12" t="s">
        <v>47</v>
      </c>
      <c r="L910" s="69" t="s">
        <v>519</v>
      </c>
      <c r="M910" s="59" t="s">
        <v>373</v>
      </c>
      <c r="N910" s="78" t="s">
        <v>308</v>
      </c>
      <c r="O910" s="12" t="s">
        <v>358</v>
      </c>
      <c r="P910" s="15" t="s">
        <v>370</v>
      </c>
      <c r="Q910" s="92"/>
      <c r="R910" s="93">
        <v>1</v>
      </c>
      <c r="S910" s="93"/>
      <c r="T910" s="93"/>
      <c r="U910" s="93"/>
      <c r="V910" s="93"/>
      <c r="W910" s="93"/>
      <c r="X910" s="93"/>
      <c r="Y910" s="75"/>
      <c r="Z910" s="69" t="s">
        <v>519</v>
      </c>
      <c r="AA910" s="59" t="s">
        <v>373</v>
      </c>
      <c r="AB910" s="78" t="s">
        <v>308</v>
      </c>
      <c r="AC910" s="12" t="s">
        <v>358</v>
      </c>
      <c r="AD910" s="15" t="s">
        <v>370</v>
      </c>
      <c r="AE910" s="84"/>
      <c r="AF910" s="84">
        <v>1</v>
      </c>
      <c r="AG910" s="84"/>
      <c r="AH910" s="84"/>
      <c r="AI910" s="84"/>
      <c r="AJ910" s="84"/>
      <c r="AK910" s="84"/>
      <c r="AL910" s="84"/>
      <c r="AM910" s="85"/>
    </row>
    <row r="911" spans="1:39" ht="12" customHeight="1">
      <c r="A911" s="10">
        <v>896</v>
      </c>
      <c r="B911" s="98" t="s">
        <v>90</v>
      </c>
      <c r="C911" s="98" t="s">
        <v>89</v>
      </c>
      <c r="D911" s="11" t="s">
        <v>51</v>
      </c>
      <c r="E911" s="11" t="s">
        <v>303</v>
      </c>
      <c r="F911" s="12" t="s">
        <v>49</v>
      </c>
      <c r="G911" s="12" t="s">
        <v>510</v>
      </c>
      <c r="H911" s="12" t="s">
        <v>307</v>
      </c>
      <c r="I911" s="11" t="s">
        <v>504</v>
      </c>
      <c r="J911" s="11" t="str">
        <f>"12-16h"</f>
        <v>12-16h</v>
      </c>
      <c r="K911" s="12" t="s">
        <v>47</v>
      </c>
      <c r="L911" s="69" t="s">
        <v>520</v>
      </c>
      <c r="M911" s="59" t="s">
        <v>373</v>
      </c>
      <c r="N911" s="78" t="s">
        <v>308</v>
      </c>
      <c r="O911" s="12" t="s">
        <v>358</v>
      </c>
      <c r="P911" s="15" t="s">
        <v>368</v>
      </c>
      <c r="Q911" s="92"/>
      <c r="R911" s="93"/>
      <c r="S911" s="93">
        <v>1</v>
      </c>
      <c r="T911" s="93"/>
      <c r="U911" s="93"/>
      <c r="V911" s="93"/>
      <c r="W911" s="93"/>
      <c r="X911" s="93"/>
      <c r="Y911" s="75"/>
      <c r="Z911" s="69" t="s">
        <v>520</v>
      </c>
      <c r="AA911" s="59" t="s">
        <v>373</v>
      </c>
      <c r="AB911" s="78" t="s">
        <v>308</v>
      </c>
      <c r="AC911" s="12" t="s">
        <v>358</v>
      </c>
      <c r="AD911" s="15" t="s">
        <v>368</v>
      </c>
      <c r="AE911" s="84"/>
      <c r="AF911" s="84">
        <v>1</v>
      </c>
      <c r="AG911" s="84"/>
      <c r="AH911" s="84"/>
      <c r="AI911" s="84"/>
      <c r="AJ911" s="84"/>
      <c r="AK911" s="84"/>
      <c r="AL911" s="84"/>
      <c r="AM911" s="85"/>
    </row>
    <row r="912" spans="1:39" ht="12" customHeight="1">
      <c r="A912" s="10">
        <v>897</v>
      </c>
      <c r="B912" s="98" t="s">
        <v>199</v>
      </c>
      <c r="C912" s="98" t="s">
        <v>198</v>
      </c>
      <c r="D912" s="11" t="s">
        <v>52</v>
      </c>
      <c r="E912" s="11" t="s">
        <v>304</v>
      </c>
      <c r="F912" s="12" t="s">
        <v>48</v>
      </c>
      <c r="G912" s="12" t="s">
        <v>310</v>
      </c>
      <c r="H912" s="12" t="s">
        <v>306</v>
      </c>
      <c r="I912" s="103" t="s">
        <v>505</v>
      </c>
      <c r="J912" s="12" t="str">
        <f>"≥17h"</f>
        <v>≥17h</v>
      </c>
      <c r="K912" s="12" t="s">
        <v>513</v>
      </c>
      <c r="L912" s="69" t="s">
        <v>520</v>
      </c>
      <c r="M912" s="59" t="s">
        <v>373</v>
      </c>
      <c r="N912" s="78" t="s">
        <v>308</v>
      </c>
      <c r="O912" s="12" t="s">
        <v>358</v>
      </c>
      <c r="P912" s="15" t="s">
        <v>368</v>
      </c>
      <c r="Q912" s="92"/>
      <c r="R912" s="93"/>
      <c r="S912" s="93"/>
      <c r="T912" s="93">
        <v>1</v>
      </c>
      <c r="U912" s="93"/>
      <c r="V912" s="93"/>
      <c r="W912" s="93"/>
      <c r="X912" s="93"/>
      <c r="Y912" s="75"/>
      <c r="Z912" s="69" t="s">
        <v>520</v>
      </c>
      <c r="AA912" s="59" t="s">
        <v>373</v>
      </c>
      <c r="AB912" s="78" t="s">
        <v>308</v>
      </c>
      <c r="AC912" s="12" t="s">
        <v>358</v>
      </c>
      <c r="AD912" s="15" t="s">
        <v>368</v>
      </c>
      <c r="AE912" s="84"/>
      <c r="AF912" s="84">
        <v>1</v>
      </c>
      <c r="AG912" s="84"/>
      <c r="AH912" s="84"/>
      <c r="AI912" s="84"/>
      <c r="AJ912" s="84"/>
      <c r="AK912" s="84"/>
      <c r="AL912" s="84"/>
      <c r="AM912" s="85"/>
    </row>
    <row r="913" spans="1:39" ht="12" customHeight="1">
      <c r="A913" s="10">
        <v>898</v>
      </c>
      <c r="B913" s="98" t="s">
        <v>285</v>
      </c>
      <c r="C913" s="98" t="s">
        <v>281</v>
      </c>
      <c r="D913" s="11" t="s">
        <v>25</v>
      </c>
      <c r="E913" s="11" t="s">
        <v>304</v>
      </c>
      <c r="F913" s="12" t="s">
        <v>48</v>
      </c>
      <c r="G913" s="11" t="s">
        <v>511</v>
      </c>
      <c r="H913" s="12" t="s">
        <v>306</v>
      </c>
      <c r="I913" s="103" t="s">
        <v>504</v>
      </c>
      <c r="J913" s="11" t="str">
        <f>"12-16h"</f>
        <v>12-16h</v>
      </c>
      <c r="K913" s="12" t="s">
        <v>513</v>
      </c>
      <c r="L913" s="69" t="s">
        <v>519</v>
      </c>
      <c r="M913" s="59" t="s">
        <v>373</v>
      </c>
      <c r="N913" s="78" t="s">
        <v>308</v>
      </c>
      <c r="O913" s="12" t="s">
        <v>358</v>
      </c>
      <c r="P913" s="15" t="s">
        <v>368</v>
      </c>
      <c r="Q913" s="92"/>
      <c r="R913" s="93"/>
      <c r="S913" s="93">
        <v>1</v>
      </c>
      <c r="T913" s="93">
        <v>1</v>
      </c>
      <c r="U913" s="93"/>
      <c r="V913" s="93"/>
      <c r="W913" s="93">
        <v>1</v>
      </c>
      <c r="X913" s="93"/>
      <c r="Y913" s="75"/>
      <c r="Z913" s="69" t="s">
        <v>519</v>
      </c>
      <c r="AA913" s="59" t="s">
        <v>373</v>
      </c>
      <c r="AB913" s="78" t="s">
        <v>308</v>
      </c>
      <c r="AC913" s="12" t="s">
        <v>358</v>
      </c>
      <c r="AD913" s="15" t="s">
        <v>368</v>
      </c>
      <c r="AE913" s="84"/>
      <c r="AF913" s="84">
        <v>1</v>
      </c>
      <c r="AG913" s="84"/>
      <c r="AH913" s="84"/>
      <c r="AI913" s="84"/>
      <c r="AJ913" s="84"/>
      <c r="AK913" s="84"/>
      <c r="AL913" s="84"/>
      <c r="AM913" s="85"/>
    </row>
    <row r="914" spans="1:39" ht="12" customHeight="1">
      <c r="A914" s="10">
        <v>899</v>
      </c>
      <c r="B914" s="98" t="s">
        <v>106</v>
      </c>
      <c r="C914" s="98" t="s">
        <v>71</v>
      </c>
      <c r="D914" s="11" t="s">
        <v>51</v>
      </c>
      <c r="E914" s="11" t="s">
        <v>304</v>
      </c>
      <c r="F914" s="12" t="s">
        <v>48</v>
      </c>
      <c r="G914" s="12" t="s">
        <v>510</v>
      </c>
      <c r="H914" s="12" t="s">
        <v>308</v>
      </c>
      <c r="I914" s="103" t="s">
        <v>504</v>
      </c>
      <c r="J914" s="12" t="str">
        <f>"≥17h"</f>
        <v>≥17h</v>
      </c>
      <c r="K914" s="12" t="s">
        <v>513</v>
      </c>
      <c r="L914" s="69" t="s">
        <v>520</v>
      </c>
      <c r="M914" s="59" t="s">
        <v>374</v>
      </c>
      <c r="N914" s="78" t="s">
        <v>308</v>
      </c>
      <c r="O914" s="12" t="s">
        <v>358</v>
      </c>
      <c r="P914" s="15" t="s">
        <v>368</v>
      </c>
      <c r="Q914" s="92"/>
      <c r="R914" s="93"/>
      <c r="S914" s="93"/>
      <c r="T914" s="93">
        <v>1</v>
      </c>
      <c r="U914" s="93"/>
      <c r="V914" s="93"/>
      <c r="W914" s="93"/>
      <c r="X914" s="93"/>
      <c r="Y914" s="75"/>
      <c r="Z914" s="69" t="s">
        <v>520</v>
      </c>
      <c r="AA914" s="59" t="s">
        <v>374</v>
      </c>
      <c r="AB914" s="78" t="s">
        <v>308</v>
      </c>
      <c r="AC914" s="12" t="s">
        <v>358</v>
      </c>
      <c r="AD914" s="15" t="s">
        <v>368</v>
      </c>
      <c r="AE914" s="84">
        <v>1</v>
      </c>
      <c r="AF914" s="84"/>
      <c r="AG914" s="84"/>
      <c r="AH914" s="84"/>
      <c r="AI914" s="84"/>
      <c r="AJ914" s="84"/>
      <c r="AK914" s="84"/>
      <c r="AL914" s="84"/>
      <c r="AM914" s="85"/>
    </row>
    <row r="915" spans="1:39" ht="12" customHeight="1">
      <c r="A915" s="10">
        <v>900</v>
      </c>
      <c r="B915" s="98" t="s">
        <v>281</v>
      </c>
      <c r="C915" s="98" t="s">
        <v>281</v>
      </c>
      <c r="D915" s="11" t="s">
        <v>52</v>
      </c>
      <c r="E915" s="11" t="s">
        <v>303</v>
      </c>
      <c r="F915" s="12" t="s">
        <v>49</v>
      </c>
      <c r="G915" s="12" t="s">
        <v>310</v>
      </c>
      <c r="H915" s="12" t="s">
        <v>306</v>
      </c>
      <c r="I915" s="103" t="s">
        <v>504</v>
      </c>
      <c r="J915" s="12" t="str">
        <f>"≥17h"</f>
        <v>≥17h</v>
      </c>
      <c r="K915" s="12" t="s">
        <v>513</v>
      </c>
      <c r="L915" s="69" t="s">
        <v>519</v>
      </c>
      <c r="M915" s="59" t="s">
        <v>371</v>
      </c>
      <c r="N915" s="78" t="s">
        <v>308</v>
      </c>
      <c r="O915" s="12" t="s">
        <v>358</v>
      </c>
      <c r="P915" s="15" t="s">
        <v>368</v>
      </c>
      <c r="Q915" s="92"/>
      <c r="R915" s="93"/>
      <c r="S915" s="93">
        <v>1</v>
      </c>
      <c r="T915" s="93"/>
      <c r="U915" s="93"/>
      <c r="V915" s="93"/>
      <c r="W915" s="93">
        <v>1</v>
      </c>
      <c r="X915" s="93"/>
      <c r="Y915" s="75"/>
      <c r="Z915" s="69" t="s">
        <v>519</v>
      </c>
      <c r="AA915" s="59" t="s">
        <v>371</v>
      </c>
      <c r="AB915" s="78" t="s">
        <v>308</v>
      </c>
      <c r="AC915" s="12" t="s">
        <v>358</v>
      </c>
      <c r="AD915" s="15" t="s">
        <v>368</v>
      </c>
      <c r="AE915" s="84"/>
      <c r="AF915" s="84"/>
      <c r="AG915" s="84"/>
      <c r="AH915" s="84">
        <v>1</v>
      </c>
      <c r="AI915" s="84"/>
      <c r="AJ915" s="84"/>
      <c r="AK915" s="84"/>
      <c r="AL915" s="84"/>
      <c r="AM915" s="85">
        <v>1</v>
      </c>
    </row>
    <row r="916" spans="1:39" ht="12" customHeight="1">
      <c r="A916" s="10">
        <v>901</v>
      </c>
      <c r="B916" s="98" t="s">
        <v>259</v>
      </c>
      <c r="C916" s="98" t="s">
        <v>256</v>
      </c>
      <c r="D916" s="11" t="s">
        <v>52</v>
      </c>
      <c r="E916" s="11" t="s">
        <v>304</v>
      </c>
      <c r="F916" s="12" t="s">
        <v>50</v>
      </c>
      <c r="G916" s="11" t="s">
        <v>511</v>
      </c>
      <c r="H916" s="12" t="s">
        <v>307</v>
      </c>
      <c r="I916" s="11" t="s">
        <v>507</v>
      </c>
      <c r="J916" s="12" t="str">
        <f>"≥17h"</f>
        <v>≥17h</v>
      </c>
      <c r="K916" s="12" t="s">
        <v>513</v>
      </c>
      <c r="L916" s="69" t="s">
        <v>519</v>
      </c>
      <c r="M916" s="59" t="s">
        <v>374</v>
      </c>
      <c r="N916" s="78" t="s">
        <v>308</v>
      </c>
      <c r="O916" s="12" t="s">
        <v>358</v>
      </c>
      <c r="P916" s="15" t="s">
        <v>368</v>
      </c>
      <c r="Q916" s="92"/>
      <c r="R916" s="93"/>
      <c r="S916" s="93"/>
      <c r="T916" s="93">
        <v>1</v>
      </c>
      <c r="U916" s="93"/>
      <c r="V916" s="93"/>
      <c r="W916" s="93">
        <v>1</v>
      </c>
      <c r="X916" s="93"/>
      <c r="Y916" s="75"/>
      <c r="Z916" s="69" t="s">
        <v>519</v>
      </c>
      <c r="AA916" s="59" t="s">
        <v>374</v>
      </c>
      <c r="AB916" s="78" t="s">
        <v>308</v>
      </c>
      <c r="AC916" s="12" t="s">
        <v>358</v>
      </c>
      <c r="AD916" s="15" t="s">
        <v>368</v>
      </c>
      <c r="AE916" s="84">
        <v>1</v>
      </c>
      <c r="AF916" s="84"/>
      <c r="AG916" s="84"/>
      <c r="AH916" s="84"/>
      <c r="AI916" s="84"/>
      <c r="AJ916" s="84"/>
      <c r="AK916" s="84"/>
      <c r="AL916" s="84"/>
      <c r="AM916" s="85"/>
    </row>
    <row r="917" spans="1:39" ht="12" customHeight="1">
      <c r="A917" s="10">
        <v>902</v>
      </c>
      <c r="B917" s="98" t="s">
        <v>90</v>
      </c>
      <c r="C917" s="98" t="s">
        <v>89</v>
      </c>
      <c r="D917" s="11" t="s">
        <v>51</v>
      </c>
      <c r="E917" s="11" t="s">
        <v>303</v>
      </c>
      <c r="F917" s="12" t="s">
        <v>50</v>
      </c>
      <c r="G917" s="12" t="s">
        <v>310</v>
      </c>
      <c r="H917" s="12" t="s">
        <v>306</v>
      </c>
      <c r="I917" s="103" t="s">
        <v>505</v>
      </c>
      <c r="J917" s="12" t="str">
        <f>"≥17h"</f>
        <v>≥17h</v>
      </c>
      <c r="K917" s="12" t="s">
        <v>47</v>
      </c>
      <c r="L917" s="69" t="s">
        <v>520</v>
      </c>
      <c r="M917" s="59" t="s">
        <v>371</v>
      </c>
      <c r="N917" s="78" t="s">
        <v>308</v>
      </c>
      <c r="O917" s="12" t="s">
        <v>358</v>
      </c>
      <c r="P917" s="15" t="s">
        <v>368</v>
      </c>
      <c r="Q917" s="92"/>
      <c r="R917" s="93"/>
      <c r="S917" s="93"/>
      <c r="T917" s="93"/>
      <c r="U917" s="93"/>
      <c r="V917" s="93"/>
      <c r="W917" s="93">
        <v>1</v>
      </c>
      <c r="X917" s="93"/>
      <c r="Y917" s="75"/>
      <c r="Z917" s="69" t="s">
        <v>520</v>
      </c>
      <c r="AA917" s="59" t="s">
        <v>371</v>
      </c>
      <c r="AB917" s="78" t="s">
        <v>308</v>
      </c>
      <c r="AC917" s="12" t="s">
        <v>358</v>
      </c>
      <c r="AD917" s="15" t="s">
        <v>368</v>
      </c>
      <c r="AE917" s="84">
        <v>1</v>
      </c>
      <c r="AF917" s="84"/>
      <c r="AG917" s="84"/>
      <c r="AH917" s="84"/>
      <c r="AI917" s="84"/>
      <c r="AJ917" s="84"/>
      <c r="AK917" s="84"/>
      <c r="AL917" s="84"/>
      <c r="AM917" s="85"/>
    </row>
    <row r="918" spans="1:39" ht="12" customHeight="1">
      <c r="A918" s="10">
        <v>903</v>
      </c>
      <c r="B918" s="98" t="s">
        <v>281</v>
      </c>
      <c r="C918" s="98" t="s">
        <v>281</v>
      </c>
      <c r="D918" s="11" t="s">
        <v>52</v>
      </c>
      <c r="E918" s="11" t="s">
        <v>303</v>
      </c>
      <c r="F918" s="12" t="s">
        <v>49</v>
      </c>
      <c r="G918" s="12" t="s">
        <v>310</v>
      </c>
      <c r="H918" s="12" t="s">
        <v>306</v>
      </c>
      <c r="I918" s="103" t="s">
        <v>504</v>
      </c>
      <c r="J918" s="12" t="str">
        <f>"≥17h"</f>
        <v>≥17h</v>
      </c>
      <c r="K918" s="12" t="s">
        <v>513</v>
      </c>
      <c r="L918" s="69" t="s">
        <v>519</v>
      </c>
      <c r="M918" s="59" t="s">
        <v>373</v>
      </c>
      <c r="N918" s="78" t="s">
        <v>308</v>
      </c>
      <c r="O918" s="12" t="s">
        <v>358</v>
      </c>
      <c r="P918" s="15" t="s">
        <v>368</v>
      </c>
      <c r="Q918" s="92"/>
      <c r="R918" s="93"/>
      <c r="S918" s="93">
        <v>1</v>
      </c>
      <c r="T918" s="93">
        <v>1</v>
      </c>
      <c r="U918" s="93"/>
      <c r="V918" s="93"/>
      <c r="W918" s="93"/>
      <c r="X918" s="93"/>
      <c r="Y918" s="75"/>
      <c r="Z918" s="69" t="s">
        <v>519</v>
      </c>
      <c r="AA918" s="59" t="s">
        <v>373</v>
      </c>
      <c r="AB918" s="78" t="s">
        <v>308</v>
      </c>
      <c r="AC918" s="12" t="s">
        <v>358</v>
      </c>
      <c r="AD918" s="15" t="s">
        <v>368</v>
      </c>
      <c r="AE918" s="84"/>
      <c r="AF918" s="84">
        <v>1</v>
      </c>
      <c r="AG918" s="84"/>
      <c r="AH918" s="84"/>
      <c r="AI918" s="84"/>
      <c r="AJ918" s="84"/>
      <c r="AK918" s="84"/>
      <c r="AL918" s="84"/>
      <c r="AM918" s="85"/>
    </row>
    <row r="919" spans="1:39" ht="12" customHeight="1">
      <c r="A919" s="10">
        <v>904</v>
      </c>
      <c r="B919" s="98" t="s">
        <v>106</v>
      </c>
      <c r="C919" s="98" t="s">
        <v>71</v>
      </c>
      <c r="D919" s="11" t="s">
        <v>51</v>
      </c>
      <c r="E919" s="11" t="s">
        <v>303</v>
      </c>
      <c r="F919" s="12" t="s">
        <v>48</v>
      </c>
      <c r="G919" s="12" t="s">
        <v>310</v>
      </c>
      <c r="H919" s="12" t="s">
        <v>306</v>
      </c>
      <c r="I919" s="11" t="s">
        <v>507</v>
      </c>
      <c r="J919" s="11" t="str">
        <f>"12-16h"</f>
        <v>12-16h</v>
      </c>
      <c r="K919" s="12" t="s">
        <v>513</v>
      </c>
      <c r="L919" s="69" t="s">
        <v>520</v>
      </c>
      <c r="M919" s="59" t="s">
        <v>373</v>
      </c>
      <c r="N919" s="78" t="s">
        <v>308</v>
      </c>
      <c r="O919" s="12" t="s">
        <v>358</v>
      </c>
      <c r="P919" s="15" t="s">
        <v>368</v>
      </c>
      <c r="Q919" s="92"/>
      <c r="R919" s="93"/>
      <c r="S919" s="93"/>
      <c r="T919" s="93">
        <v>1</v>
      </c>
      <c r="U919" s="93"/>
      <c r="V919" s="93"/>
      <c r="W919" s="93">
        <v>1</v>
      </c>
      <c r="X919" s="93">
        <v>1</v>
      </c>
      <c r="Y919" s="75"/>
      <c r="Z919" s="69" t="s">
        <v>520</v>
      </c>
      <c r="AA919" s="59" t="s">
        <v>373</v>
      </c>
      <c r="AB919" s="78" t="s">
        <v>308</v>
      </c>
      <c r="AC919" s="12" t="s">
        <v>358</v>
      </c>
      <c r="AD919" s="15" t="s">
        <v>368</v>
      </c>
      <c r="AE919" s="84"/>
      <c r="AF919" s="84">
        <v>1</v>
      </c>
      <c r="AG919" s="84"/>
      <c r="AH919" s="84"/>
      <c r="AI919" s="84"/>
      <c r="AJ919" s="84"/>
      <c r="AK919" s="84"/>
      <c r="AL919" s="84"/>
      <c r="AM919" s="85"/>
    </row>
    <row r="920" spans="1:39" ht="12" customHeight="1">
      <c r="A920" s="10">
        <v>905</v>
      </c>
      <c r="B920" s="98" t="s">
        <v>91</v>
      </c>
      <c r="C920" s="98" t="s">
        <v>264</v>
      </c>
      <c r="D920" s="11" t="s">
        <v>52</v>
      </c>
      <c r="E920" s="11" t="s">
        <v>304</v>
      </c>
      <c r="F920" s="12" t="s">
        <v>49</v>
      </c>
      <c r="G920" s="11" t="s">
        <v>511</v>
      </c>
      <c r="H920" s="12" t="s">
        <v>308</v>
      </c>
      <c r="I920" s="11" t="s">
        <v>504</v>
      </c>
      <c r="J920" s="12" t="str">
        <f>"≥17h"</f>
        <v>≥17h</v>
      </c>
      <c r="K920" s="12" t="s">
        <v>512</v>
      </c>
      <c r="L920" s="69" t="s">
        <v>519</v>
      </c>
      <c r="M920" s="59" t="s">
        <v>372</v>
      </c>
      <c r="N920" s="78" t="s">
        <v>308</v>
      </c>
      <c r="O920" s="12" t="s">
        <v>358</v>
      </c>
      <c r="P920" s="15" t="s">
        <v>368</v>
      </c>
      <c r="Q920" s="92"/>
      <c r="R920" s="93"/>
      <c r="S920" s="93"/>
      <c r="T920" s="93">
        <v>1</v>
      </c>
      <c r="U920" s="93"/>
      <c r="V920" s="93"/>
      <c r="W920" s="93"/>
      <c r="X920" s="93"/>
      <c r="Y920" s="75"/>
      <c r="Z920" s="69" t="s">
        <v>519</v>
      </c>
      <c r="AA920" s="59" t="s">
        <v>372</v>
      </c>
      <c r="AB920" s="78" t="s">
        <v>308</v>
      </c>
      <c r="AC920" s="12" t="s">
        <v>358</v>
      </c>
      <c r="AD920" s="15" t="s">
        <v>368</v>
      </c>
      <c r="AE920" s="84"/>
      <c r="AF920" s="84">
        <v>1</v>
      </c>
      <c r="AG920" s="84"/>
      <c r="AH920" s="84"/>
      <c r="AI920" s="84"/>
      <c r="AJ920" s="84"/>
      <c r="AK920" s="84"/>
      <c r="AL920" s="84"/>
      <c r="AM920" s="85"/>
    </row>
    <row r="921" spans="1:39" ht="12" customHeight="1">
      <c r="A921" s="10">
        <v>906</v>
      </c>
      <c r="B921" s="98" t="s">
        <v>91</v>
      </c>
      <c r="C921" s="98" t="s">
        <v>264</v>
      </c>
      <c r="D921" s="11" t="s">
        <v>51</v>
      </c>
      <c r="E921" s="11" t="s">
        <v>303</v>
      </c>
      <c r="F921" s="12" t="s">
        <v>49</v>
      </c>
      <c r="G921" s="11" t="s">
        <v>511</v>
      </c>
      <c r="H921" s="12" t="s">
        <v>308</v>
      </c>
      <c r="I921" s="11" t="s">
        <v>504</v>
      </c>
      <c r="J921" s="12" t="str">
        <f>"≥17h"</f>
        <v>≥17h</v>
      </c>
      <c r="K921" s="12" t="s">
        <v>512</v>
      </c>
      <c r="L921" s="69" t="s">
        <v>519</v>
      </c>
      <c r="M921" s="59" t="s">
        <v>373</v>
      </c>
      <c r="N921" s="78" t="s">
        <v>308</v>
      </c>
      <c r="O921" s="12" t="s">
        <v>358</v>
      </c>
      <c r="P921" s="15" t="s">
        <v>368</v>
      </c>
      <c r="Q921" s="92"/>
      <c r="R921" s="93"/>
      <c r="S921" s="93">
        <v>1</v>
      </c>
      <c r="T921" s="93">
        <v>1</v>
      </c>
      <c r="U921" s="93"/>
      <c r="V921" s="93"/>
      <c r="W921" s="93">
        <v>1</v>
      </c>
      <c r="X921" s="93">
        <v>1</v>
      </c>
      <c r="Y921" s="75">
        <v>1</v>
      </c>
      <c r="Z921" s="69" t="s">
        <v>519</v>
      </c>
      <c r="AA921" s="59" t="s">
        <v>373</v>
      </c>
      <c r="AB921" s="78" t="s">
        <v>308</v>
      </c>
      <c r="AC921" s="12" t="s">
        <v>358</v>
      </c>
      <c r="AD921" s="15" t="s">
        <v>368</v>
      </c>
      <c r="AE921" s="84"/>
      <c r="AF921" s="84">
        <v>1</v>
      </c>
      <c r="AG921" s="84"/>
      <c r="AH921" s="84"/>
      <c r="AI921" s="84"/>
      <c r="AJ921" s="84"/>
      <c r="AK921" s="84"/>
      <c r="AL921" s="84"/>
      <c r="AM921" s="85"/>
    </row>
    <row r="922" spans="1:39" ht="12" customHeight="1">
      <c r="A922" s="10">
        <v>907</v>
      </c>
      <c r="B922" s="98" t="s">
        <v>90</v>
      </c>
      <c r="C922" s="98" t="s">
        <v>89</v>
      </c>
      <c r="D922" s="11" t="s">
        <v>51</v>
      </c>
      <c r="E922" s="11" t="s">
        <v>304</v>
      </c>
      <c r="F922" s="12" t="s">
        <v>50</v>
      </c>
      <c r="G922" s="12" t="s">
        <v>310</v>
      </c>
      <c r="H922" s="12" t="s">
        <v>306</v>
      </c>
      <c r="I922" s="103" t="s">
        <v>504</v>
      </c>
      <c r="J922" s="11" t="str">
        <f>"12-16h"</f>
        <v>12-16h</v>
      </c>
      <c r="K922" s="12" t="s">
        <v>47</v>
      </c>
      <c r="L922" s="69" t="s">
        <v>520</v>
      </c>
      <c r="M922" s="59" t="s">
        <v>373</v>
      </c>
      <c r="N922" s="78" t="s">
        <v>308</v>
      </c>
      <c r="O922" s="12" t="s">
        <v>358</v>
      </c>
      <c r="P922" s="15" t="s">
        <v>368</v>
      </c>
      <c r="Q922" s="92"/>
      <c r="R922" s="93"/>
      <c r="S922" s="93">
        <v>1</v>
      </c>
      <c r="T922" s="93"/>
      <c r="U922" s="93"/>
      <c r="V922" s="93"/>
      <c r="W922" s="93"/>
      <c r="X922" s="93"/>
      <c r="Y922" s="75"/>
      <c r="Z922" s="69" t="s">
        <v>520</v>
      </c>
      <c r="AA922" s="59" t="s">
        <v>373</v>
      </c>
      <c r="AB922" s="78" t="s">
        <v>308</v>
      </c>
      <c r="AC922" s="12" t="s">
        <v>358</v>
      </c>
      <c r="AD922" s="15" t="s">
        <v>368</v>
      </c>
      <c r="AE922" s="84">
        <v>1</v>
      </c>
      <c r="AF922" s="84"/>
      <c r="AG922" s="84"/>
      <c r="AH922" s="84"/>
      <c r="AI922" s="84"/>
      <c r="AJ922" s="84"/>
      <c r="AK922" s="84"/>
      <c r="AL922" s="84"/>
      <c r="AM922" s="85"/>
    </row>
    <row r="923" spans="1:39" ht="12" customHeight="1">
      <c r="A923" s="10">
        <v>908</v>
      </c>
      <c r="B923" s="98" t="s">
        <v>276</v>
      </c>
      <c r="C923" s="98" t="s">
        <v>89</v>
      </c>
      <c r="D923" s="11" t="s">
        <v>51</v>
      </c>
      <c r="E923" s="11" t="s">
        <v>304</v>
      </c>
      <c r="F923" s="12" t="s">
        <v>49</v>
      </c>
      <c r="G923" s="12" t="s">
        <v>310</v>
      </c>
      <c r="H923" s="12" t="s">
        <v>306</v>
      </c>
      <c r="I923" s="103" t="s">
        <v>504</v>
      </c>
      <c r="J923" s="12" t="str">
        <f>"≥17h"</f>
        <v>≥17h</v>
      </c>
      <c r="K923" s="12" t="s">
        <v>512</v>
      </c>
      <c r="L923" s="69" t="s">
        <v>520</v>
      </c>
      <c r="M923" s="59" t="s">
        <v>373</v>
      </c>
      <c r="N923" s="78" t="s">
        <v>308</v>
      </c>
      <c r="O923" s="12" t="s">
        <v>358</v>
      </c>
      <c r="P923" s="15" t="s">
        <v>368</v>
      </c>
      <c r="Q923" s="92"/>
      <c r="R923" s="93"/>
      <c r="S923" s="93">
        <v>1</v>
      </c>
      <c r="T923" s="93">
        <v>1</v>
      </c>
      <c r="U923" s="93"/>
      <c r="V923" s="93"/>
      <c r="W923" s="93">
        <v>1</v>
      </c>
      <c r="X923" s="93"/>
      <c r="Y923" s="75"/>
      <c r="Z923" s="69" t="s">
        <v>520</v>
      </c>
      <c r="AA923" s="59" t="s">
        <v>373</v>
      </c>
      <c r="AB923" s="78" t="s">
        <v>308</v>
      </c>
      <c r="AC923" s="12" t="s">
        <v>358</v>
      </c>
      <c r="AD923" s="15" t="s">
        <v>368</v>
      </c>
      <c r="AE923" s="84">
        <v>1</v>
      </c>
      <c r="AF923" s="84"/>
      <c r="AG923" s="84"/>
      <c r="AH923" s="84"/>
      <c r="AI923" s="84"/>
      <c r="AJ923" s="84"/>
      <c r="AK923" s="84"/>
      <c r="AL923" s="84"/>
      <c r="AM923" s="85"/>
    </row>
    <row r="924" spans="1:39" ht="12" customHeight="1">
      <c r="A924" s="10">
        <v>909</v>
      </c>
      <c r="B924" s="98" t="s">
        <v>90</v>
      </c>
      <c r="C924" s="98" t="s">
        <v>89</v>
      </c>
      <c r="D924" s="11" t="s">
        <v>51</v>
      </c>
      <c r="E924" s="11" t="s">
        <v>304</v>
      </c>
      <c r="F924" s="12" t="s">
        <v>48</v>
      </c>
      <c r="G924" s="12" t="s">
        <v>310</v>
      </c>
      <c r="H924" s="12" t="s">
        <v>306</v>
      </c>
      <c r="I924" s="11" t="s">
        <v>504</v>
      </c>
      <c r="J924" s="11" t="str">
        <f>"12-16h"</f>
        <v>12-16h</v>
      </c>
      <c r="K924" s="12" t="s">
        <v>513</v>
      </c>
      <c r="L924" s="69" t="s">
        <v>520</v>
      </c>
      <c r="M924" s="59" t="s">
        <v>371</v>
      </c>
      <c r="N924" s="78" t="s">
        <v>308</v>
      </c>
      <c r="O924" s="12" t="s">
        <v>358</v>
      </c>
      <c r="P924" s="15" t="s">
        <v>368</v>
      </c>
      <c r="Q924" s="92"/>
      <c r="R924" s="93"/>
      <c r="S924" s="93"/>
      <c r="T924" s="93"/>
      <c r="U924" s="93"/>
      <c r="V924" s="93"/>
      <c r="W924" s="93">
        <v>1</v>
      </c>
      <c r="X924" s="93"/>
      <c r="Y924" s="75"/>
      <c r="Z924" s="69" t="s">
        <v>520</v>
      </c>
      <c r="AA924" s="59" t="s">
        <v>371</v>
      </c>
      <c r="AB924" s="78" t="s">
        <v>308</v>
      </c>
      <c r="AC924" s="12" t="s">
        <v>358</v>
      </c>
      <c r="AD924" s="15" t="s">
        <v>368</v>
      </c>
      <c r="AE924" s="84">
        <v>1</v>
      </c>
      <c r="AF924" s="84"/>
      <c r="AG924" s="84"/>
      <c r="AH924" s="84"/>
      <c r="AI924" s="84"/>
      <c r="AJ924" s="84"/>
      <c r="AK924" s="84"/>
      <c r="AL924" s="84"/>
      <c r="AM924" s="85"/>
    </row>
    <row r="925" spans="1:39" ht="12" customHeight="1">
      <c r="A925" s="10">
        <v>910</v>
      </c>
      <c r="B925" s="98" t="s">
        <v>157</v>
      </c>
      <c r="C925" s="98" t="s">
        <v>60</v>
      </c>
      <c r="D925" s="11" t="s">
        <v>52</v>
      </c>
      <c r="E925" s="11" t="s">
        <v>303</v>
      </c>
      <c r="F925" s="12" t="s">
        <v>48</v>
      </c>
      <c r="G925" s="12" t="s">
        <v>310</v>
      </c>
      <c r="H925" s="12" t="s">
        <v>306</v>
      </c>
      <c r="I925" s="11" t="s">
        <v>507</v>
      </c>
      <c r="J925" s="12" t="str">
        <f t="shared" ref="J925:J930" si="33">"≥17h"</f>
        <v>≥17h</v>
      </c>
      <c r="K925" s="12" t="s">
        <v>513</v>
      </c>
      <c r="L925" s="69" t="s">
        <v>520</v>
      </c>
      <c r="M925" s="59" t="s">
        <v>371</v>
      </c>
      <c r="N925" s="78" t="s">
        <v>308</v>
      </c>
      <c r="O925" s="12" t="s">
        <v>358</v>
      </c>
      <c r="P925" s="15" t="s">
        <v>368</v>
      </c>
      <c r="Q925" s="92"/>
      <c r="R925" s="93">
        <v>1</v>
      </c>
      <c r="S925" s="93"/>
      <c r="T925" s="93">
        <v>1</v>
      </c>
      <c r="U925" s="93"/>
      <c r="V925" s="93"/>
      <c r="W925" s="93"/>
      <c r="X925" s="93"/>
      <c r="Y925" s="75">
        <v>1</v>
      </c>
      <c r="Z925" s="69" t="s">
        <v>520</v>
      </c>
      <c r="AA925" s="59" t="s">
        <v>371</v>
      </c>
      <c r="AB925" s="78" t="s">
        <v>308</v>
      </c>
      <c r="AC925" s="12" t="s">
        <v>358</v>
      </c>
      <c r="AD925" s="15" t="s">
        <v>368</v>
      </c>
      <c r="AE925" s="84">
        <v>1</v>
      </c>
      <c r="AF925" s="84">
        <v>1</v>
      </c>
      <c r="AG925" s="84"/>
      <c r="AH925" s="84"/>
      <c r="AI925" s="84"/>
      <c r="AJ925" s="84"/>
      <c r="AK925" s="84"/>
      <c r="AL925" s="84"/>
      <c r="AM925" s="85"/>
    </row>
    <row r="926" spans="1:39" ht="12" customHeight="1">
      <c r="A926" s="10">
        <v>911</v>
      </c>
      <c r="B926" s="98" t="s">
        <v>276</v>
      </c>
      <c r="C926" s="98" t="s">
        <v>89</v>
      </c>
      <c r="D926" s="11" t="s">
        <v>52</v>
      </c>
      <c r="E926" s="11" t="s">
        <v>303</v>
      </c>
      <c r="F926" s="12" t="s">
        <v>49</v>
      </c>
      <c r="G926" s="12" t="s">
        <v>310</v>
      </c>
      <c r="H926" s="12" t="s">
        <v>306</v>
      </c>
      <c r="I926" s="103" t="s">
        <v>504</v>
      </c>
      <c r="J926" s="12" t="str">
        <f t="shared" si="33"/>
        <v>≥17h</v>
      </c>
      <c r="K926" s="12" t="s">
        <v>47</v>
      </c>
      <c r="L926" s="69" t="s">
        <v>520</v>
      </c>
      <c r="M926" s="59" t="s">
        <v>371</v>
      </c>
      <c r="N926" s="78" t="s">
        <v>308</v>
      </c>
      <c r="O926" s="12" t="s">
        <v>358</v>
      </c>
      <c r="P926" s="15" t="s">
        <v>368</v>
      </c>
      <c r="Q926" s="92"/>
      <c r="R926" s="93"/>
      <c r="S926" s="93"/>
      <c r="T926" s="93">
        <v>1</v>
      </c>
      <c r="U926" s="93"/>
      <c r="V926" s="93"/>
      <c r="W926" s="93"/>
      <c r="X926" s="93"/>
      <c r="Y926" s="75"/>
      <c r="Z926" s="69" t="s">
        <v>520</v>
      </c>
      <c r="AA926" s="59" t="s">
        <v>371</v>
      </c>
      <c r="AB926" s="78" t="s">
        <v>308</v>
      </c>
      <c r="AC926" s="12" t="s">
        <v>358</v>
      </c>
      <c r="AD926" s="15" t="s">
        <v>368</v>
      </c>
      <c r="AE926" s="84">
        <v>1</v>
      </c>
      <c r="AF926" s="84"/>
      <c r="AG926" s="84"/>
      <c r="AH926" s="84"/>
      <c r="AI926" s="84"/>
      <c r="AJ926" s="84"/>
      <c r="AK926" s="84"/>
      <c r="AL926" s="84"/>
      <c r="AM926" s="85">
        <v>1</v>
      </c>
    </row>
    <row r="927" spans="1:39" ht="12" customHeight="1">
      <c r="A927" s="10">
        <v>912</v>
      </c>
      <c r="B927" s="98" t="s">
        <v>174</v>
      </c>
      <c r="C927" s="98" t="s">
        <v>168</v>
      </c>
      <c r="D927" s="11" t="s">
        <v>52</v>
      </c>
      <c r="E927" s="11" t="s">
        <v>303</v>
      </c>
      <c r="F927" s="12" t="s">
        <v>48</v>
      </c>
      <c r="G927" s="12" t="s">
        <v>510</v>
      </c>
      <c r="H927" s="12" t="s">
        <v>308</v>
      </c>
      <c r="I927" s="11" t="s">
        <v>504</v>
      </c>
      <c r="J927" s="12" t="str">
        <f t="shared" si="33"/>
        <v>≥17h</v>
      </c>
      <c r="K927" s="12" t="s">
        <v>513</v>
      </c>
      <c r="L927" s="69" t="s">
        <v>520</v>
      </c>
      <c r="M927" s="59" t="s">
        <v>374</v>
      </c>
      <c r="N927" s="78" t="s">
        <v>308</v>
      </c>
      <c r="O927" s="12" t="s">
        <v>358</v>
      </c>
      <c r="P927" s="15" t="s">
        <v>368</v>
      </c>
      <c r="Q927" s="92"/>
      <c r="R927" s="93"/>
      <c r="S927" s="93"/>
      <c r="T927" s="93">
        <v>1</v>
      </c>
      <c r="U927" s="93"/>
      <c r="V927" s="93"/>
      <c r="W927" s="93"/>
      <c r="X927" s="93"/>
      <c r="Y927" s="75"/>
      <c r="Z927" s="69" t="s">
        <v>520</v>
      </c>
      <c r="AA927" s="59" t="s">
        <v>374</v>
      </c>
      <c r="AB927" s="78" t="s">
        <v>308</v>
      </c>
      <c r="AC927" s="12" t="s">
        <v>358</v>
      </c>
      <c r="AD927" s="15" t="s">
        <v>368</v>
      </c>
      <c r="AE927" s="84">
        <v>1</v>
      </c>
      <c r="AF927" s="84"/>
      <c r="AG927" s="84"/>
      <c r="AH927" s="84"/>
      <c r="AI927" s="84"/>
      <c r="AJ927" s="84"/>
      <c r="AK927" s="84"/>
      <c r="AL927" s="84"/>
      <c r="AM927" s="85"/>
    </row>
    <row r="928" spans="1:39" ht="12" customHeight="1">
      <c r="A928" s="10">
        <v>913</v>
      </c>
      <c r="B928" s="98" t="s">
        <v>276</v>
      </c>
      <c r="C928" s="98" t="s">
        <v>89</v>
      </c>
      <c r="D928" s="11" t="s">
        <v>51</v>
      </c>
      <c r="E928" s="11" t="s">
        <v>304</v>
      </c>
      <c r="F928" s="12" t="s">
        <v>50</v>
      </c>
      <c r="G928" s="12" t="s">
        <v>310</v>
      </c>
      <c r="H928" s="12" t="s">
        <v>306</v>
      </c>
      <c r="I928" s="11" t="s">
        <v>504</v>
      </c>
      <c r="J928" s="12" t="str">
        <f t="shared" si="33"/>
        <v>≥17h</v>
      </c>
      <c r="K928" s="12" t="s">
        <v>512</v>
      </c>
      <c r="L928" s="69" t="s">
        <v>520</v>
      </c>
      <c r="M928" s="59" t="s">
        <v>373</v>
      </c>
      <c r="N928" s="78" t="s">
        <v>308</v>
      </c>
      <c r="O928" s="12" t="s">
        <v>358</v>
      </c>
      <c r="P928" s="15" t="s">
        <v>368</v>
      </c>
      <c r="Q928" s="92"/>
      <c r="R928" s="93"/>
      <c r="S928" s="93"/>
      <c r="T928" s="93">
        <v>1</v>
      </c>
      <c r="U928" s="93"/>
      <c r="V928" s="93"/>
      <c r="W928" s="93">
        <v>1</v>
      </c>
      <c r="X928" s="93"/>
      <c r="Y928" s="75"/>
      <c r="Z928" s="69" t="s">
        <v>520</v>
      </c>
      <c r="AA928" s="59" t="s">
        <v>373</v>
      </c>
      <c r="AB928" s="78" t="s">
        <v>308</v>
      </c>
      <c r="AC928" s="12" t="s">
        <v>358</v>
      </c>
      <c r="AD928" s="15" t="s">
        <v>368</v>
      </c>
      <c r="AE928" s="84">
        <v>1</v>
      </c>
      <c r="AF928" s="84"/>
      <c r="AG928" s="84"/>
      <c r="AH928" s="84"/>
      <c r="AI928" s="84"/>
      <c r="AJ928" s="84"/>
      <c r="AK928" s="84"/>
      <c r="AL928" s="84"/>
      <c r="AM928" s="85"/>
    </row>
    <row r="929" spans="1:39" ht="12" customHeight="1">
      <c r="A929" s="10">
        <v>914</v>
      </c>
      <c r="B929" s="98" t="s">
        <v>276</v>
      </c>
      <c r="C929" s="98" t="s">
        <v>89</v>
      </c>
      <c r="D929" s="11" t="s">
        <v>51</v>
      </c>
      <c r="E929" s="11" t="s">
        <v>304</v>
      </c>
      <c r="F929" s="12" t="s">
        <v>50</v>
      </c>
      <c r="G929" s="12" t="s">
        <v>310</v>
      </c>
      <c r="H929" s="12" t="s">
        <v>306</v>
      </c>
      <c r="I929" s="11" t="s">
        <v>504</v>
      </c>
      <c r="J929" s="12" t="str">
        <f t="shared" si="33"/>
        <v>≥17h</v>
      </c>
      <c r="K929" s="12" t="s">
        <v>47</v>
      </c>
      <c r="L929" s="69" t="s">
        <v>520</v>
      </c>
      <c r="M929" s="59" t="s">
        <v>373</v>
      </c>
      <c r="N929" s="78" t="s">
        <v>308</v>
      </c>
      <c r="O929" s="12" t="s">
        <v>358</v>
      </c>
      <c r="P929" s="15" t="s">
        <v>368</v>
      </c>
      <c r="Q929" s="92"/>
      <c r="R929" s="93"/>
      <c r="S929" s="93"/>
      <c r="T929" s="93">
        <v>1</v>
      </c>
      <c r="U929" s="93"/>
      <c r="V929" s="93"/>
      <c r="W929" s="93">
        <v>1</v>
      </c>
      <c r="X929" s="93"/>
      <c r="Y929" s="75"/>
      <c r="Z929" s="69" t="s">
        <v>520</v>
      </c>
      <c r="AA929" s="59" t="s">
        <v>373</v>
      </c>
      <c r="AB929" s="78" t="s">
        <v>308</v>
      </c>
      <c r="AC929" s="12" t="s">
        <v>358</v>
      </c>
      <c r="AD929" s="15" t="s">
        <v>368</v>
      </c>
      <c r="AE929" s="84">
        <v>1</v>
      </c>
      <c r="AF929" s="84"/>
      <c r="AG929" s="84"/>
      <c r="AH929" s="84"/>
      <c r="AI929" s="84"/>
      <c r="AJ929" s="84"/>
      <c r="AK929" s="84"/>
      <c r="AL929" s="84"/>
      <c r="AM929" s="85"/>
    </row>
    <row r="930" spans="1:39" ht="12" customHeight="1">
      <c r="A930" s="10">
        <v>915</v>
      </c>
      <c r="B930" s="98" t="s">
        <v>276</v>
      </c>
      <c r="C930" s="98" t="s">
        <v>89</v>
      </c>
      <c r="D930" s="11" t="s">
        <v>51</v>
      </c>
      <c r="E930" s="11" t="s">
        <v>304</v>
      </c>
      <c r="F930" s="12" t="s">
        <v>50</v>
      </c>
      <c r="G930" s="12" t="s">
        <v>310</v>
      </c>
      <c r="H930" s="12" t="s">
        <v>306</v>
      </c>
      <c r="I930" s="103" t="s">
        <v>504</v>
      </c>
      <c r="J930" s="12" t="str">
        <f t="shared" si="33"/>
        <v>≥17h</v>
      </c>
      <c r="K930" s="12" t="s">
        <v>47</v>
      </c>
      <c r="L930" s="69" t="s">
        <v>520</v>
      </c>
      <c r="M930" s="59" t="s">
        <v>373</v>
      </c>
      <c r="N930" s="78" t="s">
        <v>308</v>
      </c>
      <c r="O930" s="12" t="s">
        <v>358</v>
      </c>
      <c r="P930" s="15" t="s">
        <v>368</v>
      </c>
      <c r="Q930" s="92"/>
      <c r="R930" s="93"/>
      <c r="S930" s="93"/>
      <c r="T930" s="93">
        <v>1</v>
      </c>
      <c r="U930" s="93"/>
      <c r="V930" s="93"/>
      <c r="W930" s="93"/>
      <c r="X930" s="93"/>
      <c r="Y930" s="75"/>
      <c r="Z930" s="69" t="s">
        <v>520</v>
      </c>
      <c r="AA930" s="59" t="s">
        <v>373</v>
      </c>
      <c r="AB930" s="78" t="s">
        <v>308</v>
      </c>
      <c r="AC930" s="12" t="s">
        <v>358</v>
      </c>
      <c r="AD930" s="15" t="s">
        <v>368</v>
      </c>
      <c r="AE930" s="84">
        <v>1</v>
      </c>
      <c r="AF930" s="84"/>
      <c r="AG930" s="84"/>
      <c r="AH930" s="84"/>
      <c r="AI930" s="84"/>
      <c r="AJ930" s="84"/>
      <c r="AK930" s="84"/>
      <c r="AL930" s="84"/>
      <c r="AM930" s="85"/>
    </row>
    <row r="931" spans="1:39" ht="12" customHeight="1">
      <c r="A931" s="10">
        <v>916</v>
      </c>
      <c r="B931" s="98" t="s">
        <v>90</v>
      </c>
      <c r="C931" s="98" t="s">
        <v>89</v>
      </c>
      <c r="D931" s="11" t="s">
        <v>51</v>
      </c>
      <c r="E931" s="11" t="s">
        <v>304</v>
      </c>
      <c r="F931" s="12" t="s">
        <v>50</v>
      </c>
      <c r="G931" s="12" t="s">
        <v>310</v>
      </c>
      <c r="H931" s="12" t="s">
        <v>306</v>
      </c>
      <c r="I931" s="11" t="s">
        <v>504</v>
      </c>
      <c r="J931" s="11" t="str">
        <f>"12-16h"</f>
        <v>12-16h</v>
      </c>
      <c r="K931" s="12" t="s">
        <v>513</v>
      </c>
      <c r="L931" s="69" t="s">
        <v>520</v>
      </c>
      <c r="M931" s="59" t="s">
        <v>373</v>
      </c>
      <c r="N931" s="78" t="s">
        <v>308</v>
      </c>
      <c r="O931" s="12" t="s">
        <v>358</v>
      </c>
      <c r="P931" s="15" t="s">
        <v>368</v>
      </c>
      <c r="Q931" s="92"/>
      <c r="R931" s="93"/>
      <c r="S931" s="93">
        <v>1</v>
      </c>
      <c r="T931" s="93"/>
      <c r="U931" s="93"/>
      <c r="V931" s="93"/>
      <c r="W931" s="93"/>
      <c r="X931" s="93"/>
      <c r="Y931" s="75"/>
      <c r="Z931" s="69" t="s">
        <v>520</v>
      </c>
      <c r="AA931" s="59" t="s">
        <v>373</v>
      </c>
      <c r="AB931" s="78" t="s">
        <v>308</v>
      </c>
      <c r="AC931" s="12" t="s">
        <v>358</v>
      </c>
      <c r="AD931" s="15" t="s">
        <v>368</v>
      </c>
      <c r="AE931" s="84"/>
      <c r="AF931" s="84">
        <v>1</v>
      </c>
      <c r="AG931" s="84"/>
      <c r="AH931" s="84"/>
      <c r="AI931" s="84"/>
      <c r="AJ931" s="84"/>
      <c r="AK931" s="84"/>
      <c r="AL931" s="84"/>
      <c r="AM931" s="85"/>
    </row>
    <row r="932" spans="1:39" ht="12" customHeight="1">
      <c r="A932" s="10">
        <v>917</v>
      </c>
      <c r="B932" s="98" t="s">
        <v>276</v>
      </c>
      <c r="C932" s="98" t="s">
        <v>89</v>
      </c>
      <c r="D932" s="11" t="s">
        <v>52</v>
      </c>
      <c r="E932" s="11" t="s">
        <v>303</v>
      </c>
      <c r="F932" s="12" t="s">
        <v>49</v>
      </c>
      <c r="G932" s="12" t="s">
        <v>310</v>
      </c>
      <c r="H932" s="12" t="s">
        <v>306</v>
      </c>
      <c r="I932" s="11" t="s">
        <v>504</v>
      </c>
      <c r="J932" s="12" t="str">
        <f>"≥17h"</f>
        <v>≥17h</v>
      </c>
      <c r="K932" s="12" t="s">
        <v>47</v>
      </c>
      <c r="L932" s="69" t="s">
        <v>520</v>
      </c>
      <c r="M932" s="59" t="s">
        <v>371</v>
      </c>
      <c r="N932" s="78" t="s">
        <v>308</v>
      </c>
      <c r="O932" s="12" t="s">
        <v>358</v>
      </c>
      <c r="P932" s="15" t="s">
        <v>368</v>
      </c>
      <c r="Q932" s="92"/>
      <c r="R932" s="93"/>
      <c r="S932" s="93"/>
      <c r="T932" s="93">
        <v>1</v>
      </c>
      <c r="U932" s="93"/>
      <c r="V932" s="93"/>
      <c r="W932" s="93">
        <v>1</v>
      </c>
      <c r="X932" s="93"/>
      <c r="Y932" s="75"/>
      <c r="Z932" s="69" t="s">
        <v>520</v>
      </c>
      <c r="AA932" s="59" t="s">
        <v>371</v>
      </c>
      <c r="AB932" s="78" t="s">
        <v>308</v>
      </c>
      <c r="AC932" s="12" t="s">
        <v>358</v>
      </c>
      <c r="AD932" s="15" t="s">
        <v>368</v>
      </c>
      <c r="AE932" s="84">
        <v>1</v>
      </c>
      <c r="AF932" s="84"/>
      <c r="AG932" s="84"/>
      <c r="AH932" s="84"/>
      <c r="AI932" s="84"/>
      <c r="AJ932" s="84"/>
      <c r="AK932" s="84"/>
      <c r="AL932" s="84"/>
      <c r="AM932" s="85">
        <v>1</v>
      </c>
    </row>
    <row r="933" spans="1:39" ht="12" customHeight="1">
      <c r="A933" s="10">
        <v>918</v>
      </c>
      <c r="B933" s="98" t="s">
        <v>90</v>
      </c>
      <c r="C933" s="98" t="s">
        <v>89</v>
      </c>
      <c r="D933" s="11" t="s">
        <v>51</v>
      </c>
      <c r="E933" s="11" t="s">
        <v>304</v>
      </c>
      <c r="F933" s="12" t="s">
        <v>50</v>
      </c>
      <c r="G933" s="12" t="s">
        <v>310</v>
      </c>
      <c r="H933" s="12" t="s">
        <v>306</v>
      </c>
      <c r="I933" s="11" t="s">
        <v>504</v>
      </c>
      <c r="J933" s="11" t="str">
        <f>"12-16h"</f>
        <v>12-16h</v>
      </c>
      <c r="K933" s="12" t="s">
        <v>47</v>
      </c>
      <c r="L933" s="69" t="s">
        <v>520</v>
      </c>
      <c r="M933" s="59" t="s">
        <v>373</v>
      </c>
      <c r="N933" s="78" t="s">
        <v>308</v>
      </c>
      <c r="O933" s="12" t="s">
        <v>358</v>
      </c>
      <c r="P933" s="15" t="s">
        <v>368</v>
      </c>
      <c r="Q933" s="92"/>
      <c r="R933" s="93"/>
      <c r="S933" s="93">
        <v>1</v>
      </c>
      <c r="T933" s="93"/>
      <c r="U933" s="93"/>
      <c r="V933" s="93"/>
      <c r="W933" s="93"/>
      <c r="X933" s="93"/>
      <c r="Y933" s="75"/>
      <c r="Z933" s="69" t="s">
        <v>520</v>
      </c>
      <c r="AA933" s="59" t="s">
        <v>373</v>
      </c>
      <c r="AB933" s="78" t="s">
        <v>308</v>
      </c>
      <c r="AC933" s="12" t="s">
        <v>358</v>
      </c>
      <c r="AD933" s="15" t="s">
        <v>368</v>
      </c>
      <c r="AE933" s="84">
        <v>1</v>
      </c>
      <c r="AF933" s="84"/>
      <c r="AG933" s="84"/>
      <c r="AH933" s="84"/>
      <c r="AI933" s="84"/>
      <c r="AJ933" s="84"/>
      <c r="AK933" s="84"/>
      <c r="AL933" s="84"/>
      <c r="AM933" s="85"/>
    </row>
    <row r="934" spans="1:39" ht="12" customHeight="1">
      <c r="A934" s="10">
        <v>919</v>
      </c>
      <c r="B934" s="98" t="s">
        <v>276</v>
      </c>
      <c r="C934" s="98" t="s">
        <v>89</v>
      </c>
      <c r="D934" s="11" t="s">
        <v>51</v>
      </c>
      <c r="E934" s="11" t="s">
        <v>303</v>
      </c>
      <c r="F934" s="12" t="s">
        <v>49</v>
      </c>
      <c r="G934" s="12" t="s">
        <v>310</v>
      </c>
      <c r="H934" s="12" t="s">
        <v>306</v>
      </c>
      <c r="I934" s="103" t="s">
        <v>505</v>
      </c>
      <c r="J934" s="12" t="str">
        <f>"≥17h"</f>
        <v>≥17h</v>
      </c>
      <c r="K934" s="12" t="s">
        <v>512</v>
      </c>
      <c r="L934" s="69" t="s">
        <v>520</v>
      </c>
      <c r="M934" s="59" t="s">
        <v>373</v>
      </c>
      <c r="N934" s="78" t="s">
        <v>308</v>
      </c>
      <c r="O934" s="12" t="s">
        <v>358</v>
      </c>
      <c r="P934" s="15" t="s">
        <v>368</v>
      </c>
      <c r="Q934" s="92"/>
      <c r="R934" s="93"/>
      <c r="S934" s="93"/>
      <c r="T934" s="93">
        <v>1</v>
      </c>
      <c r="U934" s="93"/>
      <c r="V934" s="93"/>
      <c r="W934" s="93"/>
      <c r="X934" s="93"/>
      <c r="Y934" s="75"/>
      <c r="Z934" s="69" t="s">
        <v>520</v>
      </c>
      <c r="AA934" s="59" t="s">
        <v>373</v>
      </c>
      <c r="AB934" s="78" t="s">
        <v>308</v>
      </c>
      <c r="AC934" s="12" t="s">
        <v>358</v>
      </c>
      <c r="AD934" s="15" t="s">
        <v>368</v>
      </c>
      <c r="AE934" s="84">
        <v>1</v>
      </c>
      <c r="AF934" s="84"/>
      <c r="AG934" s="84"/>
      <c r="AH934" s="84"/>
      <c r="AI934" s="84"/>
      <c r="AJ934" s="84"/>
      <c r="AK934" s="84"/>
      <c r="AL934" s="84"/>
      <c r="AM934" s="85"/>
    </row>
    <row r="935" spans="1:39" ht="12" customHeight="1">
      <c r="A935" s="10">
        <v>920</v>
      </c>
      <c r="B935" s="98" t="s">
        <v>106</v>
      </c>
      <c r="C935" s="98" t="s">
        <v>71</v>
      </c>
      <c r="D935" s="11" t="s">
        <v>52</v>
      </c>
      <c r="E935" s="11" t="s">
        <v>304</v>
      </c>
      <c r="F935" s="12" t="s">
        <v>49</v>
      </c>
      <c r="G935" s="12" t="s">
        <v>310</v>
      </c>
      <c r="H935" s="12" t="s">
        <v>308</v>
      </c>
      <c r="I935" s="103" t="s">
        <v>504</v>
      </c>
      <c r="J935" s="12" t="str">
        <f>"≥17h"</f>
        <v>≥17h</v>
      </c>
      <c r="K935" s="12" t="s">
        <v>512</v>
      </c>
      <c r="L935" s="69" t="s">
        <v>520</v>
      </c>
      <c r="M935" s="59" t="s">
        <v>372</v>
      </c>
      <c r="N935" s="78" t="s">
        <v>308</v>
      </c>
      <c r="O935" s="12" t="s">
        <v>358</v>
      </c>
      <c r="P935" s="15" t="s">
        <v>368</v>
      </c>
      <c r="Q935" s="92"/>
      <c r="R935" s="93"/>
      <c r="S935" s="93"/>
      <c r="T935" s="93">
        <v>1</v>
      </c>
      <c r="U935" s="93"/>
      <c r="V935" s="93"/>
      <c r="W935" s="93"/>
      <c r="X935" s="93"/>
      <c r="Y935" s="75"/>
      <c r="Z935" s="69" t="s">
        <v>520</v>
      </c>
      <c r="AA935" s="59" t="s">
        <v>372</v>
      </c>
      <c r="AB935" s="78" t="s">
        <v>308</v>
      </c>
      <c r="AC935" s="12" t="s">
        <v>358</v>
      </c>
      <c r="AD935" s="15" t="s">
        <v>368</v>
      </c>
      <c r="AE935" s="84">
        <v>1</v>
      </c>
      <c r="AF935" s="84"/>
      <c r="AG935" s="84"/>
      <c r="AH935" s="84"/>
      <c r="AI935" s="84"/>
      <c r="AJ935" s="84"/>
      <c r="AK935" s="84"/>
      <c r="AL935" s="84"/>
      <c r="AM935" s="85"/>
    </row>
    <row r="936" spans="1:39" ht="12" customHeight="1">
      <c r="A936" s="10">
        <v>921</v>
      </c>
      <c r="B936" s="98" t="s">
        <v>90</v>
      </c>
      <c r="C936" s="98" t="s">
        <v>89</v>
      </c>
      <c r="D936" s="11" t="s">
        <v>52</v>
      </c>
      <c r="E936" s="11" t="s">
        <v>304</v>
      </c>
      <c r="F936" s="12" t="s">
        <v>49</v>
      </c>
      <c r="G936" s="12" t="s">
        <v>310</v>
      </c>
      <c r="H936" s="12" t="s">
        <v>306</v>
      </c>
      <c r="I936" s="103" t="s">
        <v>505</v>
      </c>
      <c r="J936" s="11" t="str">
        <f>"12-16h"</f>
        <v>12-16h</v>
      </c>
      <c r="K936" s="12" t="s">
        <v>512</v>
      </c>
      <c r="L936" s="69" t="s">
        <v>520</v>
      </c>
      <c r="M936" s="59" t="s">
        <v>373</v>
      </c>
      <c r="N936" s="78" t="s">
        <v>308</v>
      </c>
      <c r="O936" s="12" t="s">
        <v>358</v>
      </c>
      <c r="P936" s="15" t="s">
        <v>368</v>
      </c>
      <c r="Q936" s="92"/>
      <c r="R936" s="93"/>
      <c r="S936" s="93">
        <v>1</v>
      </c>
      <c r="T936" s="93"/>
      <c r="U936" s="93"/>
      <c r="V936" s="93"/>
      <c r="W936" s="93"/>
      <c r="X936" s="93"/>
      <c r="Y936" s="75"/>
      <c r="Z936" s="69" t="s">
        <v>520</v>
      </c>
      <c r="AA936" s="59" t="s">
        <v>373</v>
      </c>
      <c r="AB936" s="78" t="s">
        <v>308</v>
      </c>
      <c r="AC936" s="12" t="s">
        <v>358</v>
      </c>
      <c r="AD936" s="15" t="s">
        <v>368</v>
      </c>
      <c r="AE936" s="84">
        <v>1</v>
      </c>
      <c r="AF936" s="84"/>
      <c r="AG936" s="84"/>
      <c r="AH936" s="84"/>
      <c r="AI936" s="84"/>
      <c r="AJ936" s="84"/>
      <c r="AK936" s="84"/>
      <c r="AL936" s="84"/>
      <c r="AM936" s="85"/>
    </row>
    <row r="937" spans="1:39" ht="12" customHeight="1">
      <c r="A937" s="10">
        <v>922</v>
      </c>
      <c r="B937" s="98" t="s">
        <v>90</v>
      </c>
      <c r="C937" s="98" t="s">
        <v>89</v>
      </c>
      <c r="D937" s="11" t="s">
        <v>51</v>
      </c>
      <c r="E937" s="11" t="s">
        <v>303</v>
      </c>
      <c r="F937" s="12" t="s">
        <v>49</v>
      </c>
      <c r="G937" s="12" t="s">
        <v>310</v>
      </c>
      <c r="H937" s="12" t="s">
        <v>306</v>
      </c>
      <c r="I937" s="11" t="s">
        <v>504</v>
      </c>
      <c r="J937" s="11" t="str">
        <f>"12-16h"</f>
        <v>12-16h</v>
      </c>
      <c r="K937" s="12" t="s">
        <v>513</v>
      </c>
      <c r="L937" s="69" t="s">
        <v>520</v>
      </c>
      <c r="M937" s="59" t="s">
        <v>371</v>
      </c>
      <c r="N937" s="78" t="s">
        <v>308</v>
      </c>
      <c r="O937" s="12" t="s">
        <v>358</v>
      </c>
      <c r="P937" s="15" t="s">
        <v>368</v>
      </c>
      <c r="Q937" s="92"/>
      <c r="R937" s="93"/>
      <c r="S937" s="93"/>
      <c r="T937" s="93"/>
      <c r="U937" s="93"/>
      <c r="V937" s="93"/>
      <c r="W937" s="93">
        <v>1</v>
      </c>
      <c r="X937" s="93"/>
      <c r="Y937" s="75"/>
      <c r="Z937" s="69" t="s">
        <v>520</v>
      </c>
      <c r="AA937" s="59" t="s">
        <v>371</v>
      </c>
      <c r="AB937" s="78" t="s">
        <v>308</v>
      </c>
      <c r="AC937" s="12" t="s">
        <v>358</v>
      </c>
      <c r="AD937" s="15" t="s">
        <v>368</v>
      </c>
      <c r="AE937" s="84">
        <v>1</v>
      </c>
      <c r="AF937" s="84"/>
      <c r="AG937" s="84"/>
      <c r="AH937" s="84"/>
      <c r="AI937" s="84"/>
      <c r="AJ937" s="84"/>
      <c r="AK937" s="84"/>
      <c r="AL937" s="84"/>
      <c r="AM937" s="85"/>
    </row>
    <row r="938" spans="1:39" ht="12" customHeight="1">
      <c r="A938" s="10">
        <v>923</v>
      </c>
      <c r="B938" s="98" t="s">
        <v>106</v>
      </c>
      <c r="C938" s="98" t="s">
        <v>71</v>
      </c>
      <c r="D938" s="11" t="s">
        <v>52</v>
      </c>
      <c r="E938" s="11" t="s">
        <v>303</v>
      </c>
      <c r="F938" s="12" t="s">
        <v>50</v>
      </c>
      <c r="G938" s="12" t="s">
        <v>310</v>
      </c>
      <c r="H938" s="12" t="s">
        <v>306</v>
      </c>
      <c r="I938" s="103" t="s">
        <v>505</v>
      </c>
      <c r="J938" s="11" t="str">
        <f>"12-16h"</f>
        <v>12-16h</v>
      </c>
      <c r="K938" s="12" t="s">
        <v>512</v>
      </c>
      <c r="L938" s="69" t="s">
        <v>520</v>
      </c>
      <c r="M938" s="59" t="s">
        <v>372</v>
      </c>
      <c r="N938" s="78" t="s">
        <v>308</v>
      </c>
      <c r="O938" s="12" t="s">
        <v>358</v>
      </c>
      <c r="P938" s="15" t="s">
        <v>368</v>
      </c>
      <c r="Q938" s="92"/>
      <c r="R938" s="93"/>
      <c r="S938" s="93"/>
      <c r="T938" s="93"/>
      <c r="U938" s="93"/>
      <c r="V938" s="93"/>
      <c r="W938" s="93">
        <v>1</v>
      </c>
      <c r="X938" s="93"/>
      <c r="Y938" s="75"/>
      <c r="Z938" s="69" t="s">
        <v>520</v>
      </c>
      <c r="AA938" s="59" t="s">
        <v>372</v>
      </c>
      <c r="AB938" s="78" t="s">
        <v>308</v>
      </c>
      <c r="AC938" s="12" t="s">
        <v>358</v>
      </c>
      <c r="AD938" s="15" t="s">
        <v>368</v>
      </c>
      <c r="AE938" s="84"/>
      <c r="AF938" s="84">
        <v>1</v>
      </c>
      <c r="AG938" s="84"/>
      <c r="AH938" s="84"/>
      <c r="AI938" s="84"/>
      <c r="AJ938" s="84"/>
      <c r="AK938" s="84"/>
      <c r="AL938" s="84"/>
      <c r="AM938" s="85"/>
    </row>
    <row r="939" spans="1:39" ht="12" customHeight="1">
      <c r="A939" s="10">
        <v>924</v>
      </c>
      <c r="B939" s="98" t="s">
        <v>276</v>
      </c>
      <c r="C939" s="98" t="s">
        <v>89</v>
      </c>
      <c r="D939" s="11" t="s">
        <v>51</v>
      </c>
      <c r="E939" s="11" t="s">
        <v>304</v>
      </c>
      <c r="F939" s="12" t="s">
        <v>50</v>
      </c>
      <c r="G939" s="12" t="s">
        <v>310</v>
      </c>
      <c r="H939" s="12" t="s">
        <v>306</v>
      </c>
      <c r="I939" s="103" t="s">
        <v>504</v>
      </c>
      <c r="J939" s="12" t="str">
        <f>"≥17h"</f>
        <v>≥17h</v>
      </c>
      <c r="K939" s="12" t="s">
        <v>47</v>
      </c>
      <c r="L939" s="69" t="s">
        <v>520</v>
      </c>
      <c r="M939" s="59" t="s">
        <v>373</v>
      </c>
      <c r="N939" s="78" t="s">
        <v>308</v>
      </c>
      <c r="O939" s="12" t="s">
        <v>358</v>
      </c>
      <c r="P939" s="15" t="s">
        <v>368</v>
      </c>
      <c r="Q939" s="92"/>
      <c r="R939" s="93"/>
      <c r="S939" s="93"/>
      <c r="T939" s="93">
        <v>1</v>
      </c>
      <c r="U939" s="93"/>
      <c r="V939" s="93"/>
      <c r="W939" s="93">
        <v>1</v>
      </c>
      <c r="X939" s="93"/>
      <c r="Y939" s="75"/>
      <c r="Z939" s="69" t="s">
        <v>520</v>
      </c>
      <c r="AA939" s="59" t="s">
        <v>373</v>
      </c>
      <c r="AB939" s="78" t="s">
        <v>308</v>
      </c>
      <c r="AC939" s="12" t="s">
        <v>358</v>
      </c>
      <c r="AD939" s="15" t="s">
        <v>368</v>
      </c>
      <c r="AE939" s="84">
        <v>1</v>
      </c>
      <c r="AF939" s="84"/>
      <c r="AG939" s="84"/>
      <c r="AH939" s="84"/>
      <c r="AI939" s="84"/>
      <c r="AJ939" s="84"/>
      <c r="AK939" s="84"/>
      <c r="AL939" s="84"/>
      <c r="AM939" s="85"/>
    </row>
    <row r="940" spans="1:39" ht="12" customHeight="1">
      <c r="A940" s="10">
        <v>925</v>
      </c>
      <c r="B940" s="98" t="s">
        <v>90</v>
      </c>
      <c r="C940" s="98" t="s">
        <v>89</v>
      </c>
      <c r="D940" s="11" t="s">
        <v>25</v>
      </c>
      <c r="E940" s="11" t="s">
        <v>303</v>
      </c>
      <c r="F940" s="12" t="s">
        <v>50</v>
      </c>
      <c r="G940" s="12" t="s">
        <v>310</v>
      </c>
      <c r="H940" s="12" t="s">
        <v>306</v>
      </c>
      <c r="I940" s="11" t="s">
        <v>504</v>
      </c>
      <c r="J940" s="11" t="str">
        <f>"12-16h"</f>
        <v>12-16h</v>
      </c>
      <c r="K940" s="12" t="s">
        <v>47</v>
      </c>
      <c r="L940" s="69" t="s">
        <v>520</v>
      </c>
      <c r="M940" s="59" t="s">
        <v>371</v>
      </c>
      <c r="N940" s="78" t="s">
        <v>308</v>
      </c>
      <c r="O940" s="12" t="s">
        <v>358</v>
      </c>
      <c r="P940" s="15" t="s">
        <v>368</v>
      </c>
      <c r="Q940" s="92"/>
      <c r="R940" s="93"/>
      <c r="S940" s="93"/>
      <c r="T940" s="93"/>
      <c r="U940" s="93"/>
      <c r="V940" s="93"/>
      <c r="W940" s="93">
        <v>1</v>
      </c>
      <c r="X940" s="93"/>
      <c r="Y940" s="75"/>
      <c r="Z940" s="69" t="s">
        <v>520</v>
      </c>
      <c r="AA940" s="59" t="s">
        <v>371</v>
      </c>
      <c r="AB940" s="78" t="s">
        <v>308</v>
      </c>
      <c r="AC940" s="12" t="s">
        <v>358</v>
      </c>
      <c r="AD940" s="15" t="s">
        <v>368</v>
      </c>
      <c r="AE940" s="84">
        <v>1</v>
      </c>
      <c r="AF940" s="84"/>
      <c r="AG940" s="84"/>
      <c r="AH940" s="84"/>
      <c r="AI940" s="84"/>
      <c r="AJ940" s="84"/>
      <c r="AK940" s="84"/>
      <c r="AL940" s="84"/>
      <c r="AM940" s="85"/>
    </row>
    <row r="941" spans="1:39" ht="12" customHeight="1">
      <c r="A941" s="10">
        <v>926</v>
      </c>
      <c r="B941" s="98" t="s">
        <v>106</v>
      </c>
      <c r="C941" s="98" t="s">
        <v>71</v>
      </c>
      <c r="D941" s="11" t="s">
        <v>51</v>
      </c>
      <c r="E941" s="11" t="s">
        <v>304</v>
      </c>
      <c r="F941" s="12" t="s">
        <v>50</v>
      </c>
      <c r="G941" s="12" t="s">
        <v>510</v>
      </c>
      <c r="H941" s="12" t="s">
        <v>306</v>
      </c>
      <c r="I941" s="103" t="s">
        <v>505</v>
      </c>
      <c r="J941" s="11" t="str">
        <f>"12-16h"</f>
        <v>12-16h</v>
      </c>
      <c r="K941" s="12" t="s">
        <v>47</v>
      </c>
      <c r="L941" s="69" t="s">
        <v>520</v>
      </c>
      <c r="M941" s="59" t="s">
        <v>373</v>
      </c>
      <c r="N941" s="78" t="s">
        <v>308</v>
      </c>
      <c r="O941" s="12" t="s">
        <v>358</v>
      </c>
      <c r="P941" s="15" t="s">
        <v>368</v>
      </c>
      <c r="Q941" s="92"/>
      <c r="R941" s="93"/>
      <c r="S941" s="93">
        <v>1</v>
      </c>
      <c r="T941" s="93">
        <v>1</v>
      </c>
      <c r="U941" s="93"/>
      <c r="V941" s="93"/>
      <c r="W941" s="93">
        <v>1</v>
      </c>
      <c r="X941" s="93">
        <v>1</v>
      </c>
      <c r="Y941" s="75"/>
      <c r="Z941" s="69" t="s">
        <v>520</v>
      </c>
      <c r="AA941" s="59" t="s">
        <v>373</v>
      </c>
      <c r="AB941" s="78" t="s">
        <v>308</v>
      </c>
      <c r="AC941" s="12" t="s">
        <v>358</v>
      </c>
      <c r="AD941" s="15" t="s">
        <v>368</v>
      </c>
      <c r="AE941" s="84"/>
      <c r="AF941" s="84">
        <v>1</v>
      </c>
      <c r="AG941" s="84"/>
      <c r="AH941" s="84"/>
      <c r="AI941" s="84"/>
      <c r="AJ941" s="84"/>
      <c r="AK941" s="84"/>
      <c r="AL941" s="84"/>
      <c r="AM941" s="85"/>
    </row>
    <row r="942" spans="1:39" ht="12" customHeight="1">
      <c r="A942" s="10">
        <v>927</v>
      </c>
      <c r="B942" s="98" t="s">
        <v>90</v>
      </c>
      <c r="C942" s="98" t="s">
        <v>89</v>
      </c>
      <c r="D942" s="11" t="s">
        <v>25</v>
      </c>
      <c r="E942" s="11" t="s">
        <v>304</v>
      </c>
      <c r="F942" s="12" t="s">
        <v>48</v>
      </c>
      <c r="G942" s="12" t="s">
        <v>510</v>
      </c>
      <c r="H942" s="12" t="s">
        <v>306</v>
      </c>
      <c r="I942" s="103" t="s">
        <v>505</v>
      </c>
      <c r="J942" s="11" t="str">
        <f>"12-16h"</f>
        <v>12-16h</v>
      </c>
      <c r="K942" s="12" t="s">
        <v>513</v>
      </c>
      <c r="L942" s="69" t="s">
        <v>520</v>
      </c>
      <c r="M942" s="59" t="s">
        <v>371</v>
      </c>
      <c r="N942" s="78" t="s">
        <v>308</v>
      </c>
      <c r="O942" s="12" t="s">
        <v>358</v>
      </c>
      <c r="P942" s="15" t="s">
        <v>370</v>
      </c>
      <c r="Q942" s="92"/>
      <c r="R942" s="93">
        <v>1</v>
      </c>
      <c r="S942" s="93"/>
      <c r="T942" s="93"/>
      <c r="U942" s="93"/>
      <c r="V942" s="93"/>
      <c r="W942" s="93"/>
      <c r="X942" s="93"/>
      <c r="Y942" s="75"/>
      <c r="Z942" s="69" t="s">
        <v>520</v>
      </c>
      <c r="AA942" s="59" t="s">
        <v>371</v>
      </c>
      <c r="AB942" s="78" t="s">
        <v>308</v>
      </c>
      <c r="AC942" s="12" t="s">
        <v>358</v>
      </c>
      <c r="AD942" s="15" t="s">
        <v>370</v>
      </c>
      <c r="AE942" s="84"/>
      <c r="AF942" s="84">
        <v>1</v>
      </c>
      <c r="AG942" s="84"/>
      <c r="AH942" s="84"/>
      <c r="AI942" s="84"/>
      <c r="AJ942" s="84"/>
      <c r="AK942" s="84"/>
      <c r="AL942" s="84"/>
      <c r="AM942" s="85"/>
    </row>
    <row r="943" spans="1:39" ht="12" customHeight="1">
      <c r="A943" s="10">
        <v>928</v>
      </c>
      <c r="B943" s="98" t="s">
        <v>106</v>
      </c>
      <c r="C943" s="98" t="s">
        <v>71</v>
      </c>
      <c r="D943" s="11" t="s">
        <v>51</v>
      </c>
      <c r="E943" s="11" t="s">
        <v>304</v>
      </c>
      <c r="F943" s="12" t="s">
        <v>48</v>
      </c>
      <c r="G943" s="12" t="s">
        <v>310</v>
      </c>
      <c r="H943" s="12" t="s">
        <v>306</v>
      </c>
      <c r="I943" s="11" t="s">
        <v>507</v>
      </c>
      <c r="J943" s="12" t="str">
        <f>"≥17h"</f>
        <v>≥17h</v>
      </c>
      <c r="K943" s="12" t="s">
        <v>47</v>
      </c>
      <c r="L943" s="69" t="s">
        <v>520</v>
      </c>
      <c r="M943" s="59" t="s">
        <v>374</v>
      </c>
      <c r="N943" s="78" t="s">
        <v>308</v>
      </c>
      <c r="O943" s="12" t="s">
        <v>358</v>
      </c>
      <c r="P943" s="15" t="s">
        <v>368</v>
      </c>
      <c r="Q943" s="92"/>
      <c r="R943" s="93">
        <v>1</v>
      </c>
      <c r="S943" s="93"/>
      <c r="T943" s="93">
        <v>1</v>
      </c>
      <c r="U943" s="93"/>
      <c r="V943" s="93"/>
      <c r="W943" s="93"/>
      <c r="X943" s="93"/>
      <c r="Y943" s="75"/>
      <c r="Z943" s="69" t="s">
        <v>520</v>
      </c>
      <c r="AA943" s="59" t="s">
        <v>374</v>
      </c>
      <c r="AB943" s="78" t="s">
        <v>308</v>
      </c>
      <c r="AC943" s="12" t="s">
        <v>358</v>
      </c>
      <c r="AD943" s="15" t="s">
        <v>368</v>
      </c>
      <c r="AE943" s="84"/>
      <c r="AF943" s="84">
        <v>1</v>
      </c>
      <c r="AG943" s="84"/>
      <c r="AH943" s="84"/>
      <c r="AI943" s="84"/>
      <c r="AJ943" s="84"/>
      <c r="AK943" s="84"/>
      <c r="AL943" s="84"/>
      <c r="AM943" s="85"/>
    </row>
    <row r="944" spans="1:39" ht="12" customHeight="1">
      <c r="A944" s="10">
        <v>929</v>
      </c>
      <c r="B944" s="98" t="s">
        <v>276</v>
      </c>
      <c r="C944" s="98" t="s">
        <v>89</v>
      </c>
      <c r="D944" s="11" t="s">
        <v>51</v>
      </c>
      <c r="E944" s="11" t="s">
        <v>304</v>
      </c>
      <c r="F944" s="12" t="s">
        <v>49</v>
      </c>
      <c r="G944" s="12" t="s">
        <v>310</v>
      </c>
      <c r="H944" s="12" t="s">
        <v>306</v>
      </c>
      <c r="I944" s="103" t="s">
        <v>504</v>
      </c>
      <c r="J944" s="12" t="str">
        <f>"≥17h"</f>
        <v>≥17h</v>
      </c>
      <c r="K944" s="12" t="s">
        <v>512</v>
      </c>
      <c r="L944" s="69" t="s">
        <v>520</v>
      </c>
      <c r="M944" s="59" t="s">
        <v>372</v>
      </c>
      <c r="N944" s="78" t="s">
        <v>308</v>
      </c>
      <c r="O944" s="12" t="s">
        <v>358</v>
      </c>
      <c r="P944" s="15" t="s">
        <v>368</v>
      </c>
      <c r="Q944" s="92"/>
      <c r="R944" s="93"/>
      <c r="S944" s="93"/>
      <c r="T944" s="93">
        <v>1</v>
      </c>
      <c r="U944" s="93"/>
      <c r="V944" s="93"/>
      <c r="W944" s="93"/>
      <c r="X944" s="93"/>
      <c r="Y944" s="75"/>
      <c r="Z944" s="69" t="s">
        <v>520</v>
      </c>
      <c r="AA944" s="59" t="s">
        <v>372</v>
      </c>
      <c r="AB944" s="78" t="s">
        <v>308</v>
      </c>
      <c r="AC944" s="12" t="s">
        <v>358</v>
      </c>
      <c r="AD944" s="15" t="s">
        <v>368</v>
      </c>
      <c r="AE944" s="84"/>
      <c r="AF944" s="84"/>
      <c r="AG944" s="84"/>
      <c r="AH944" s="84"/>
      <c r="AI944" s="84"/>
      <c r="AJ944" s="84"/>
      <c r="AK944" s="84"/>
      <c r="AL944" s="84"/>
      <c r="AM944" s="85">
        <v>1</v>
      </c>
    </row>
    <row r="945" spans="1:39" ht="12" customHeight="1">
      <c r="A945" s="10">
        <v>930</v>
      </c>
      <c r="B945" s="98" t="s">
        <v>276</v>
      </c>
      <c r="C945" s="98" t="s">
        <v>89</v>
      </c>
      <c r="D945" s="11" t="s">
        <v>52</v>
      </c>
      <c r="E945" s="11" t="s">
        <v>304</v>
      </c>
      <c r="F945" s="12" t="s">
        <v>49</v>
      </c>
      <c r="G945" s="12" t="s">
        <v>310</v>
      </c>
      <c r="H945" s="12" t="s">
        <v>306</v>
      </c>
      <c r="I945" s="11" t="s">
        <v>507</v>
      </c>
      <c r="J945" s="12" t="str">
        <f>"≥17h"</f>
        <v>≥17h</v>
      </c>
      <c r="K945" s="12" t="s">
        <v>512</v>
      </c>
      <c r="L945" s="69" t="s">
        <v>520</v>
      </c>
      <c r="M945" s="59" t="s">
        <v>372</v>
      </c>
      <c r="N945" s="78" t="s">
        <v>308</v>
      </c>
      <c r="O945" s="12" t="s">
        <v>358</v>
      </c>
      <c r="P945" s="15" t="s">
        <v>368</v>
      </c>
      <c r="Q945" s="92"/>
      <c r="R945" s="93"/>
      <c r="S945" s="93"/>
      <c r="T945" s="93">
        <v>1</v>
      </c>
      <c r="U945" s="93"/>
      <c r="V945" s="93"/>
      <c r="W945" s="93"/>
      <c r="X945" s="93"/>
      <c r="Y945" s="75"/>
      <c r="Z945" s="69" t="s">
        <v>520</v>
      </c>
      <c r="AA945" s="59" t="s">
        <v>372</v>
      </c>
      <c r="AB945" s="78" t="s">
        <v>308</v>
      </c>
      <c r="AC945" s="12" t="s">
        <v>358</v>
      </c>
      <c r="AD945" s="15" t="s">
        <v>368</v>
      </c>
      <c r="AE945" s="84"/>
      <c r="AF945" s="84">
        <v>1</v>
      </c>
      <c r="AG945" s="84"/>
      <c r="AH945" s="84"/>
      <c r="AI945" s="84"/>
      <c r="AJ945" s="84"/>
      <c r="AK945" s="84"/>
      <c r="AL945" s="84"/>
      <c r="AM945" s="85"/>
    </row>
    <row r="946" spans="1:39" ht="12" customHeight="1">
      <c r="A946" s="10">
        <v>931</v>
      </c>
      <c r="B946" s="98" t="s">
        <v>276</v>
      </c>
      <c r="C946" s="98" t="s">
        <v>89</v>
      </c>
      <c r="D946" s="11" t="s">
        <v>51</v>
      </c>
      <c r="E946" s="11" t="s">
        <v>303</v>
      </c>
      <c r="F946" s="12" t="s">
        <v>49</v>
      </c>
      <c r="G946" s="12" t="s">
        <v>310</v>
      </c>
      <c r="H946" s="12" t="s">
        <v>306</v>
      </c>
      <c r="I946" s="11" t="s">
        <v>504</v>
      </c>
      <c r="J946" s="12" t="str">
        <f>"≥17h"</f>
        <v>≥17h</v>
      </c>
      <c r="K946" s="12" t="s">
        <v>47</v>
      </c>
      <c r="L946" s="69" t="s">
        <v>520</v>
      </c>
      <c r="M946" s="59" t="s">
        <v>373</v>
      </c>
      <c r="N946" s="78" t="s">
        <v>308</v>
      </c>
      <c r="O946" s="12" t="s">
        <v>358</v>
      </c>
      <c r="P946" s="15" t="s">
        <v>368</v>
      </c>
      <c r="Q946" s="92"/>
      <c r="R946" s="93"/>
      <c r="S946" s="93"/>
      <c r="T946" s="93">
        <v>1</v>
      </c>
      <c r="U946" s="93"/>
      <c r="V946" s="93"/>
      <c r="W946" s="93"/>
      <c r="X946" s="93"/>
      <c r="Y946" s="75"/>
      <c r="Z946" s="69" t="s">
        <v>520</v>
      </c>
      <c r="AA946" s="59" t="s">
        <v>373</v>
      </c>
      <c r="AB946" s="78" t="s">
        <v>308</v>
      </c>
      <c r="AC946" s="12" t="s">
        <v>358</v>
      </c>
      <c r="AD946" s="15" t="s">
        <v>368</v>
      </c>
      <c r="AE946" s="84">
        <v>1</v>
      </c>
      <c r="AF946" s="84"/>
      <c r="AG946" s="84"/>
      <c r="AH946" s="84"/>
      <c r="AI946" s="84"/>
      <c r="AJ946" s="84"/>
      <c r="AK946" s="84"/>
      <c r="AL946" s="84"/>
      <c r="AM946" s="85"/>
    </row>
    <row r="947" spans="1:39" ht="12" customHeight="1">
      <c r="A947" s="10">
        <v>932</v>
      </c>
      <c r="B947" s="98" t="s">
        <v>165</v>
      </c>
      <c r="C947" s="98" t="s">
        <v>60</v>
      </c>
      <c r="D947" s="11" t="s">
        <v>25</v>
      </c>
      <c r="E947" s="11" t="s">
        <v>304</v>
      </c>
      <c r="F947" s="12" t="s">
        <v>49</v>
      </c>
      <c r="G947" s="12" t="s">
        <v>310</v>
      </c>
      <c r="H947" s="12" t="s">
        <v>306</v>
      </c>
      <c r="I947" s="11" t="s">
        <v>504</v>
      </c>
      <c r="J947" s="12" t="str">
        <f>"≥17h"</f>
        <v>≥17h</v>
      </c>
      <c r="K947" s="12" t="s">
        <v>512</v>
      </c>
      <c r="L947" s="69" t="s">
        <v>520</v>
      </c>
      <c r="M947" s="59" t="s">
        <v>372</v>
      </c>
      <c r="N947" s="78" t="s">
        <v>308</v>
      </c>
      <c r="O947" s="12" t="s">
        <v>358</v>
      </c>
      <c r="P947" s="15" t="s">
        <v>368</v>
      </c>
      <c r="Q947" s="92"/>
      <c r="R947" s="93"/>
      <c r="S947" s="93"/>
      <c r="T947" s="93">
        <v>1</v>
      </c>
      <c r="U947" s="93"/>
      <c r="V947" s="93"/>
      <c r="W947" s="93">
        <v>1</v>
      </c>
      <c r="X947" s="93"/>
      <c r="Y947" s="75"/>
      <c r="Z947" s="69" t="s">
        <v>520</v>
      </c>
      <c r="AA947" s="59" t="s">
        <v>372</v>
      </c>
      <c r="AB947" s="78" t="s">
        <v>308</v>
      </c>
      <c r="AC947" s="12" t="s">
        <v>358</v>
      </c>
      <c r="AD947" s="15" t="s">
        <v>368</v>
      </c>
      <c r="AE947" s="84"/>
      <c r="AF947" s="84">
        <v>1</v>
      </c>
      <c r="AG947" s="84"/>
      <c r="AH947" s="84"/>
      <c r="AI947" s="84"/>
      <c r="AJ947" s="84"/>
      <c r="AK947" s="84"/>
      <c r="AL947" s="84"/>
      <c r="AM947" s="85"/>
    </row>
    <row r="948" spans="1:39" ht="12" customHeight="1">
      <c r="A948" s="10">
        <v>933</v>
      </c>
      <c r="B948" s="98" t="s">
        <v>163</v>
      </c>
      <c r="C948" s="98" t="s">
        <v>60</v>
      </c>
      <c r="D948" s="11" t="s">
        <v>51</v>
      </c>
      <c r="E948" s="11" t="s">
        <v>304</v>
      </c>
      <c r="F948" s="12" t="s">
        <v>50</v>
      </c>
      <c r="G948" s="12" t="s">
        <v>310</v>
      </c>
      <c r="H948" s="12" t="s">
        <v>306</v>
      </c>
      <c r="I948" s="103" t="s">
        <v>504</v>
      </c>
      <c r="J948" s="11" t="str">
        <f>"12-16h"</f>
        <v>12-16h</v>
      </c>
      <c r="K948" s="12" t="s">
        <v>47</v>
      </c>
      <c r="L948" s="69" t="s">
        <v>520</v>
      </c>
      <c r="M948" s="59" t="s">
        <v>374</v>
      </c>
      <c r="N948" s="78" t="s">
        <v>367</v>
      </c>
      <c r="O948" s="12" t="s">
        <v>358</v>
      </c>
      <c r="P948" s="15" t="s">
        <v>368</v>
      </c>
      <c r="Q948" s="92"/>
      <c r="R948" s="93"/>
      <c r="S948" s="93"/>
      <c r="T948" s="93">
        <v>1</v>
      </c>
      <c r="U948" s="93"/>
      <c r="V948" s="93"/>
      <c r="W948" s="93">
        <v>1</v>
      </c>
      <c r="X948" s="93"/>
      <c r="Y948" s="75"/>
      <c r="Z948" s="69" t="s">
        <v>520</v>
      </c>
      <c r="AA948" s="59" t="s">
        <v>374</v>
      </c>
      <c r="AB948" s="78" t="s">
        <v>367</v>
      </c>
      <c r="AC948" s="12" t="s">
        <v>358</v>
      </c>
      <c r="AD948" s="15" t="s">
        <v>368</v>
      </c>
      <c r="AE948" s="84"/>
      <c r="AF948" s="84">
        <v>1</v>
      </c>
      <c r="AG948" s="84"/>
      <c r="AH948" s="84"/>
      <c r="AI948" s="84"/>
      <c r="AJ948" s="84"/>
      <c r="AK948" s="84"/>
      <c r="AL948" s="84"/>
      <c r="AM948" s="85"/>
    </row>
    <row r="949" spans="1:39" ht="12" customHeight="1">
      <c r="A949" s="10">
        <v>934</v>
      </c>
      <c r="B949" s="98" t="s">
        <v>276</v>
      </c>
      <c r="C949" s="98" t="s">
        <v>89</v>
      </c>
      <c r="D949" s="11" t="s">
        <v>51</v>
      </c>
      <c r="E949" s="11" t="s">
        <v>304</v>
      </c>
      <c r="F949" s="12" t="s">
        <v>49</v>
      </c>
      <c r="G949" s="12" t="s">
        <v>310</v>
      </c>
      <c r="H949" s="12" t="s">
        <v>306</v>
      </c>
      <c r="I949" s="11" t="s">
        <v>504</v>
      </c>
      <c r="J949" s="12" t="str">
        <f>"≥17h"</f>
        <v>≥17h</v>
      </c>
      <c r="K949" s="12" t="s">
        <v>512</v>
      </c>
      <c r="L949" s="69" t="s">
        <v>520</v>
      </c>
      <c r="M949" s="59" t="s">
        <v>373</v>
      </c>
      <c r="N949" s="78" t="s">
        <v>308</v>
      </c>
      <c r="O949" s="12" t="s">
        <v>358</v>
      </c>
      <c r="P949" s="15" t="s">
        <v>368</v>
      </c>
      <c r="Q949" s="92"/>
      <c r="R949" s="93"/>
      <c r="S949" s="93"/>
      <c r="T949" s="93">
        <v>1</v>
      </c>
      <c r="U949" s="93"/>
      <c r="V949" s="93"/>
      <c r="W949" s="93"/>
      <c r="X949" s="93"/>
      <c r="Y949" s="75"/>
      <c r="Z949" s="69" t="s">
        <v>520</v>
      </c>
      <c r="AA949" s="59" t="s">
        <v>373</v>
      </c>
      <c r="AB949" s="78" t="s">
        <v>308</v>
      </c>
      <c r="AC949" s="12" t="s">
        <v>358</v>
      </c>
      <c r="AD949" s="15" t="s">
        <v>368</v>
      </c>
      <c r="AE949" s="84">
        <v>1</v>
      </c>
      <c r="AF949" s="84"/>
      <c r="AG949" s="84"/>
      <c r="AH949" s="84"/>
      <c r="AI949" s="84"/>
      <c r="AJ949" s="84"/>
      <c r="AK949" s="84"/>
      <c r="AL949" s="84"/>
      <c r="AM949" s="85"/>
    </row>
    <row r="950" spans="1:39" ht="12" customHeight="1">
      <c r="A950" s="10">
        <v>935</v>
      </c>
      <c r="B950" s="98" t="s">
        <v>92</v>
      </c>
      <c r="C950" s="98" t="s">
        <v>89</v>
      </c>
      <c r="D950" s="11" t="s">
        <v>52</v>
      </c>
      <c r="E950" s="11" t="s">
        <v>304</v>
      </c>
      <c r="F950" s="12" t="s">
        <v>50</v>
      </c>
      <c r="G950" s="12" t="s">
        <v>310</v>
      </c>
      <c r="H950" s="12" t="s">
        <v>306</v>
      </c>
      <c r="I950" s="11" t="s">
        <v>504</v>
      </c>
      <c r="J950" s="12" t="str">
        <f>"≥17h"</f>
        <v>≥17h</v>
      </c>
      <c r="K950" s="12" t="s">
        <v>47</v>
      </c>
      <c r="L950" s="69" t="s">
        <v>520</v>
      </c>
      <c r="M950" s="59" t="s">
        <v>374</v>
      </c>
      <c r="N950" s="78" t="s">
        <v>367</v>
      </c>
      <c r="O950" s="12" t="s">
        <v>358</v>
      </c>
      <c r="P950" s="15" t="s">
        <v>370</v>
      </c>
      <c r="Q950" s="92"/>
      <c r="R950" s="93"/>
      <c r="S950" s="93"/>
      <c r="T950" s="93"/>
      <c r="U950" s="93"/>
      <c r="V950" s="93"/>
      <c r="W950" s="93"/>
      <c r="X950" s="93"/>
      <c r="Y950" s="75">
        <v>1</v>
      </c>
      <c r="Z950" s="69" t="s">
        <v>520</v>
      </c>
      <c r="AA950" s="59" t="s">
        <v>374</v>
      </c>
      <c r="AB950" s="78" t="s">
        <v>367</v>
      </c>
      <c r="AC950" s="12" t="s">
        <v>358</v>
      </c>
      <c r="AD950" s="15" t="s">
        <v>370</v>
      </c>
      <c r="AE950" s="84"/>
      <c r="AF950" s="84">
        <v>1</v>
      </c>
      <c r="AG950" s="84"/>
      <c r="AH950" s="84"/>
      <c r="AI950" s="84"/>
      <c r="AJ950" s="84"/>
      <c r="AK950" s="84"/>
      <c r="AL950" s="84"/>
      <c r="AM950" s="85"/>
    </row>
    <row r="951" spans="1:39" ht="12" customHeight="1">
      <c r="A951" s="10">
        <v>936</v>
      </c>
      <c r="B951" s="98" t="s">
        <v>163</v>
      </c>
      <c r="C951" s="98" t="s">
        <v>60</v>
      </c>
      <c r="D951" s="11" t="s">
        <v>51</v>
      </c>
      <c r="E951" s="11" t="s">
        <v>304</v>
      </c>
      <c r="F951" s="12" t="s">
        <v>50</v>
      </c>
      <c r="G951" s="12" t="s">
        <v>310</v>
      </c>
      <c r="H951" s="12" t="s">
        <v>306</v>
      </c>
      <c r="I951" s="11" t="s">
        <v>507</v>
      </c>
      <c r="J951" s="12" t="str">
        <f>"≥17h"</f>
        <v>≥17h</v>
      </c>
      <c r="K951" s="12" t="s">
        <v>47</v>
      </c>
      <c r="L951" s="69" t="s">
        <v>520</v>
      </c>
      <c r="M951" s="59" t="s">
        <v>374</v>
      </c>
      <c r="N951" s="78" t="s">
        <v>367</v>
      </c>
      <c r="O951" s="12" t="s">
        <v>358</v>
      </c>
      <c r="P951" s="15" t="s">
        <v>368</v>
      </c>
      <c r="Q951" s="92"/>
      <c r="R951" s="93"/>
      <c r="S951" s="93"/>
      <c r="T951" s="93">
        <v>1</v>
      </c>
      <c r="U951" s="93"/>
      <c r="V951" s="93"/>
      <c r="W951" s="93"/>
      <c r="X951" s="93"/>
      <c r="Y951" s="75"/>
      <c r="Z951" s="69" t="s">
        <v>520</v>
      </c>
      <c r="AA951" s="59" t="s">
        <v>374</v>
      </c>
      <c r="AB951" s="78" t="s">
        <v>367</v>
      </c>
      <c r="AC951" s="12" t="s">
        <v>358</v>
      </c>
      <c r="AD951" s="15" t="s">
        <v>368</v>
      </c>
      <c r="AE951" s="84"/>
      <c r="AF951" s="84">
        <v>1</v>
      </c>
      <c r="AG951" s="84"/>
      <c r="AH951" s="84"/>
      <c r="AI951" s="84"/>
      <c r="AJ951" s="84"/>
      <c r="AK951" s="84"/>
      <c r="AL951" s="84"/>
      <c r="AM951" s="85"/>
    </row>
    <row r="952" spans="1:39" ht="12" customHeight="1">
      <c r="A952" s="10">
        <v>937</v>
      </c>
      <c r="B952" s="98" t="s">
        <v>276</v>
      </c>
      <c r="C952" s="98" t="s">
        <v>89</v>
      </c>
      <c r="D952" s="11" t="s">
        <v>52</v>
      </c>
      <c r="E952" s="11" t="s">
        <v>304</v>
      </c>
      <c r="F952" s="12" t="s">
        <v>49</v>
      </c>
      <c r="G952" s="12" t="s">
        <v>310</v>
      </c>
      <c r="H952" s="12" t="s">
        <v>306</v>
      </c>
      <c r="I952" s="11" t="s">
        <v>504</v>
      </c>
      <c r="J952" s="12" t="str">
        <f>"≥17h"</f>
        <v>≥17h</v>
      </c>
      <c r="K952" s="12" t="s">
        <v>512</v>
      </c>
      <c r="L952" s="69" t="s">
        <v>520</v>
      </c>
      <c r="M952" s="59" t="s">
        <v>372</v>
      </c>
      <c r="N952" s="78" t="s">
        <v>308</v>
      </c>
      <c r="O952" s="12" t="s">
        <v>358</v>
      </c>
      <c r="P952" s="15" t="s">
        <v>368</v>
      </c>
      <c r="Q952" s="92"/>
      <c r="R952" s="93"/>
      <c r="S952" s="93"/>
      <c r="T952" s="93">
        <v>1</v>
      </c>
      <c r="U952" s="93"/>
      <c r="V952" s="93"/>
      <c r="W952" s="93"/>
      <c r="X952" s="93"/>
      <c r="Y952" s="75"/>
      <c r="Z952" s="69" t="s">
        <v>520</v>
      </c>
      <c r="AA952" s="59" t="s">
        <v>372</v>
      </c>
      <c r="AB952" s="78" t="s">
        <v>308</v>
      </c>
      <c r="AC952" s="12" t="s">
        <v>358</v>
      </c>
      <c r="AD952" s="15" t="s">
        <v>368</v>
      </c>
      <c r="AE952" s="84"/>
      <c r="AF952" s="84">
        <v>1</v>
      </c>
      <c r="AG952" s="84"/>
      <c r="AH952" s="84"/>
      <c r="AI952" s="84"/>
      <c r="AJ952" s="84"/>
      <c r="AK952" s="84"/>
      <c r="AL952" s="84"/>
      <c r="AM952" s="85"/>
    </row>
    <row r="953" spans="1:39" ht="12" customHeight="1">
      <c r="A953" s="10">
        <v>938</v>
      </c>
      <c r="B953" s="98" t="s">
        <v>163</v>
      </c>
      <c r="C953" s="98" t="s">
        <v>60</v>
      </c>
      <c r="D953" s="11" t="s">
        <v>52</v>
      </c>
      <c r="E953" s="11" t="s">
        <v>303</v>
      </c>
      <c r="F953" s="12" t="s">
        <v>50</v>
      </c>
      <c r="G953" s="12" t="s">
        <v>310</v>
      </c>
      <c r="H953" s="12" t="s">
        <v>306</v>
      </c>
      <c r="I953" s="103" t="s">
        <v>504</v>
      </c>
      <c r="J953" s="12" t="str">
        <f>"≥17h"</f>
        <v>≥17h</v>
      </c>
      <c r="K953" s="12" t="s">
        <v>47</v>
      </c>
      <c r="L953" s="69" t="s">
        <v>520</v>
      </c>
      <c r="M953" s="59" t="s">
        <v>373</v>
      </c>
      <c r="N953" s="78" t="s">
        <v>308</v>
      </c>
      <c r="O953" s="12" t="s">
        <v>358</v>
      </c>
      <c r="P953" s="15" t="s">
        <v>368</v>
      </c>
      <c r="Q953" s="92"/>
      <c r="R953" s="93"/>
      <c r="S953" s="93"/>
      <c r="T953" s="93">
        <v>1</v>
      </c>
      <c r="U953" s="93"/>
      <c r="V953" s="93"/>
      <c r="W953" s="93"/>
      <c r="X953" s="93"/>
      <c r="Y953" s="75"/>
      <c r="Z953" s="69" t="s">
        <v>520</v>
      </c>
      <c r="AA953" s="59" t="s">
        <v>373</v>
      </c>
      <c r="AB953" s="78" t="s">
        <v>308</v>
      </c>
      <c r="AC953" s="12" t="s">
        <v>358</v>
      </c>
      <c r="AD953" s="15" t="s">
        <v>368</v>
      </c>
      <c r="AE953" s="84">
        <v>1</v>
      </c>
      <c r="AF953" s="84"/>
      <c r="AG953" s="84"/>
      <c r="AH953" s="84"/>
      <c r="AI953" s="84"/>
      <c r="AJ953" s="84"/>
      <c r="AK953" s="84"/>
      <c r="AL953" s="84"/>
      <c r="AM953" s="85"/>
    </row>
    <row r="954" spans="1:39" ht="12" customHeight="1">
      <c r="A954" s="10">
        <v>939</v>
      </c>
      <c r="B954" s="98" t="s">
        <v>93</v>
      </c>
      <c r="C954" s="98" t="s">
        <v>89</v>
      </c>
      <c r="D954" s="11" t="s">
        <v>51</v>
      </c>
      <c r="E954" s="11" t="s">
        <v>304</v>
      </c>
      <c r="F954" s="12" t="s">
        <v>50</v>
      </c>
      <c r="G954" s="12" t="s">
        <v>310</v>
      </c>
      <c r="H954" s="12" t="s">
        <v>306</v>
      </c>
      <c r="I954" s="11" t="s">
        <v>504</v>
      </c>
      <c r="J954" s="11" t="str">
        <f>"12-16h"</f>
        <v>12-16h</v>
      </c>
      <c r="K954" s="12" t="s">
        <v>512</v>
      </c>
      <c r="L954" s="69" t="s">
        <v>520</v>
      </c>
      <c r="M954" s="59" t="s">
        <v>374</v>
      </c>
      <c r="N954" s="78" t="s">
        <v>367</v>
      </c>
      <c r="O954" s="12" t="s">
        <v>358</v>
      </c>
      <c r="P954" s="15" t="s">
        <v>370</v>
      </c>
      <c r="Q954" s="92"/>
      <c r="R954" s="93"/>
      <c r="S954" s="93"/>
      <c r="T954" s="93"/>
      <c r="U954" s="93"/>
      <c r="V954" s="93"/>
      <c r="W954" s="93"/>
      <c r="X954" s="93"/>
      <c r="Y954" s="75">
        <v>1</v>
      </c>
      <c r="Z954" s="69" t="s">
        <v>520</v>
      </c>
      <c r="AA954" s="59" t="s">
        <v>374</v>
      </c>
      <c r="AB954" s="78" t="s">
        <v>367</v>
      </c>
      <c r="AC954" s="12" t="s">
        <v>358</v>
      </c>
      <c r="AD954" s="15" t="s">
        <v>370</v>
      </c>
      <c r="AE954" s="84"/>
      <c r="AF954" s="84">
        <v>1</v>
      </c>
      <c r="AG954" s="84"/>
      <c r="AH954" s="84"/>
      <c r="AI954" s="84"/>
      <c r="AJ954" s="84"/>
      <c r="AK954" s="84"/>
      <c r="AL954" s="84"/>
      <c r="AM954" s="85"/>
    </row>
    <row r="955" spans="1:39" ht="12" customHeight="1">
      <c r="A955" s="10">
        <v>940</v>
      </c>
      <c r="B955" s="98" t="s">
        <v>276</v>
      </c>
      <c r="C955" s="98" t="s">
        <v>89</v>
      </c>
      <c r="D955" s="11" t="s">
        <v>51</v>
      </c>
      <c r="E955" s="11" t="s">
        <v>304</v>
      </c>
      <c r="F955" s="12" t="s">
        <v>49</v>
      </c>
      <c r="G955" s="12" t="s">
        <v>310</v>
      </c>
      <c r="H955" s="12" t="s">
        <v>306</v>
      </c>
      <c r="I955" s="103" t="s">
        <v>504</v>
      </c>
      <c r="J955" s="12" t="str">
        <f>"≥17h"</f>
        <v>≥17h</v>
      </c>
      <c r="K955" s="12" t="s">
        <v>47</v>
      </c>
      <c r="L955" s="69" t="s">
        <v>520</v>
      </c>
      <c r="M955" s="59" t="s">
        <v>373</v>
      </c>
      <c r="N955" s="78" t="s">
        <v>308</v>
      </c>
      <c r="O955" s="12" t="s">
        <v>358</v>
      </c>
      <c r="P955" s="15" t="s">
        <v>368</v>
      </c>
      <c r="Q955" s="92"/>
      <c r="R955" s="93"/>
      <c r="S955" s="93"/>
      <c r="T955" s="93">
        <v>1</v>
      </c>
      <c r="U955" s="93"/>
      <c r="V955" s="93"/>
      <c r="W955" s="93">
        <v>1</v>
      </c>
      <c r="X955" s="93"/>
      <c r="Y955" s="75"/>
      <c r="Z955" s="69" t="s">
        <v>520</v>
      </c>
      <c r="AA955" s="59" t="s">
        <v>373</v>
      </c>
      <c r="AB955" s="78" t="s">
        <v>308</v>
      </c>
      <c r="AC955" s="12" t="s">
        <v>358</v>
      </c>
      <c r="AD955" s="15" t="s">
        <v>368</v>
      </c>
      <c r="AE955" s="84">
        <v>1</v>
      </c>
      <c r="AF955" s="84"/>
      <c r="AG955" s="84"/>
      <c r="AH955" s="84"/>
      <c r="AI955" s="84"/>
      <c r="AJ955" s="84"/>
      <c r="AK955" s="84"/>
      <c r="AL955" s="84"/>
      <c r="AM955" s="85"/>
    </row>
    <row r="956" spans="1:39" ht="12" customHeight="1">
      <c r="A956" s="10">
        <v>941</v>
      </c>
      <c r="B956" s="98" t="s">
        <v>276</v>
      </c>
      <c r="C956" s="98" t="s">
        <v>89</v>
      </c>
      <c r="D956" s="11" t="s">
        <v>51</v>
      </c>
      <c r="E956" s="11" t="s">
        <v>304</v>
      </c>
      <c r="F956" s="12" t="s">
        <v>50</v>
      </c>
      <c r="G956" s="12" t="s">
        <v>310</v>
      </c>
      <c r="H956" s="12" t="s">
        <v>306</v>
      </c>
      <c r="I956" s="11" t="s">
        <v>504</v>
      </c>
      <c r="J956" s="12" t="str">
        <f>"≥17h"</f>
        <v>≥17h</v>
      </c>
      <c r="K956" s="12" t="s">
        <v>47</v>
      </c>
      <c r="L956" s="69" t="s">
        <v>520</v>
      </c>
      <c r="M956" s="59" t="s">
        <v>373</v>
      </c>
      <c r="N956" s="78" t="s">
        <v>308</v>
      </c>
      <c r="O956" s="12" t="s">
        <v>358</v>
      </c>
      <c r="P956" s="15" t="s">
        <v>368</v>
      </c>
      <c r="Q956" s="92"/>
      <c r="R956" s="93"/>
      <c r="S956" s="93"/>
      <c r="T956" s="93">
        <v>1</v>
      </c>
      <c r="U956" s="93"/>
      <c r="V956" s="93"/>
      <c r="W956" s="93">
        <v>1</v>
      </c>
      <c r="X956" s="93"/>
      <c r="Y956" s="75"/>
      <c r="Z956" s="69" t="s">
        <v>520</v>
      </c>
      <c r="AA956" s="59" t="s">
        <v>373</v>
      </c>
      <c r="AB956" s="78" t="s">
        <v>308</v>
      </c>
      <c r="AC956" s="12" t="s">
        <v>358</v>
      </c>
      <c r="AD956" s="15" t="s">
        <v>368</v>
      </c>
      <c r="AE956" s="84"/>
      <c r="AF956" s="84">
        <v>1</v>
      </c>
      <c r="AG956" s="84"/>
      <c r="AH956" s="84"/>
      <c r="AI956" s="84"/>
      <c r="AJ956" s="84"/>
      <c r="AK956" s="84"/>
      <c r="AL956" s="84"/>
      <c r="AM956" s="85"/>
    </row>
    <row r="957" spans="1:39" ht="12" customHeight="1">
      <c r="A957" s="10">
        <v>942</v>
      </c>
      <c r="B957" s="98" t="s">
        <v>93</v>
      </c>
      <c r="C957" s="98" t="s">
        <v>89</v>
      </c>
      <c r="D957" s="11" t="s">
        <v>51</v>
      </c>
      <c r="E957" s="11" t="s">
        <v>304</v>
      </c>
      <c r="F957" s="12" t="s">
        <v>49</v>
      </c>
      <c r="G957" s="12" t="s">
        <v>310</v>
      </c>
      <c r="H957" s="12" t="s">
        <v>306</v>
      </c>
      <c r="I957" s="11" t="s">
        <v>507</v>
      </c>
      <c r="J957" s="11" t="str">
        <f>"12-16h"</f>
        <v>12-16h</v>
      </c>
      <c r="K957" s="12" t="s">
        <v>512</v>
      </c>
      <c r="L957" s="69" t="s">
        <v>520</v>
      </c>
      <c r="M957" s="59" t="s">
        <v>373</v>
      </c>
      <c r="N957" s="78" t="s">
        <v>308</v>
      </c>
      <c r="O957" s="12" t="s">
        <v>358</v>
      </c>
      <c r="P957" s="15" t="s">
        <v>368</v>
      </c>
      <c r="Q957" s="92"/>
      <c r="R957" s="93"/>
      <c r="S957" s="93">
        <v>1</v>
      </c>
      <c r="T957" s="93"/>
      <c r="U957" s="93"/>
      <c r="V957" s="93"/>
      <c r="W957" s="93"/>
      <c r="X957" s="93"/>
      <c r="Y957" s="75"/>
      <c r="Z957" s="69" t="s">
        <v>520</v>
      </c>
      <c r="AA957" s="59" t="s">
        <v>373</v>
      </c>
      <c r="AB957" s="78" t="s">
        <v>308</v>
      </c>
      <c r="AC957" s="12" t="s">
        <v>358</v>
      </c>
      <c r="AD957" s="15" t="s">
        <v>368</v>
      </c>
      <c r="AE957" s="84"/>
      <c r="AF957" s="84">
        <v>1</v>
      </c>
      <c r="AG957" s="84"/>
      <c r="AH957" s="84"/>
      <c r="AI957" s="84"/>
      <c r="AJ957" s="84"/>
      <c r="AK957" s="84"/>
      <c r="AL957" s="84"/>
      <c r="AM957" s="85"/>
    </row>
    <row r="958" spans="1:39" ht="12" customHeight="1">
      <c r="A958" s="10">
        <v>943</v>
      </c>
      <c r="B958" s="98" t="s">
        <v>172</v>
      </c>
      <c r="C958" s="98" t="s">
        <v>168</v>
      </c>
      <c r="D958" s="11" t="s">
        <v>51</v>
      </c>
      <c r="E958" s="11" t="s">
        <v>303</v>
      </c>
      <c r="F958" s="12" t="s">
        <v>50</v>
      </c>
      <c r="G958" s="12" t="s">
        <v>310</v>
      </c>
      <c r="H958" s="12" t="s">
        <v>306</v>
      </c>
      <c r="I958" s="103" t="s">
        <v>504</v>
      </c>
      <c r="J958" s="12" t="str">
        <f>"≥17h"</f>
        <v>≥17h</v>
      </c>
      <c r="K958" s="12" t="s">
        <v>47</v>
      </c>
      <c r="L958" s="69" t="s">
        <v>520</v>
      </c>
      <c r="M958" s="59" t="s">
        <v>373</v>
      </c>
      <c r="N958" s="78" t="s">
        <v>308</v>
      </c>
      <c r="O958" s="12" t="s">
        <v>358</v>
      </c>
      <c r="P958" s="15" t="s">
        <v>368</v>
      </c>
      <c r="Q958" s="92"/>
      <c r="R958" s="93"/>
      <c r="S958" s="93">
        <v>1</v>
      </c>
      <c r="T958" s="93">
        <v>1</v>
      </c>
      <c r="U958" s="93"/>
      <c r="V958" s="93"/>
      <c r="W958" s="93">
        <v>1</v>
      </c>
      <c r="X958" s="93">
        <v>1</v>
      </c>
      <c r="Y958" s="75"/>
      <c r="Z958" s="69" t="s">
        <v>520</v>
      </c>
      <c r="AA958" s="59" t="s">
        <v>373</v>
      </c>
      <c r="AB958" s="78" t="s">
        <v>308</v>
      </c>
      <c r="AC958" s="12" t="s">
        <v>358</v>
      </c>
      <c r="AD958" s="15" t="s">
        <v>368</v>
      </c>
      <c r="AE958" s="84"/>
      <c r="AF958" s="84">
        <v>1</v>
      </c>
      <c r="AG958" s="84"/>
      <c r="AH958" s="84"/>
      <c r="AI958" s="84"/>
      <c r="AJ958" s="84"/>
      <c r="AK958" s="84"/>
      <c r="AL958" s="84"/>
      <c r="AM958" s="85"/>
    </row>
    <row r="959" spans="1:39" ht="12" customHeight="1">
      <c r="A959" s="10">
        <v>944</v>
      </c>
      <c r="B959" s="98" t="s">
        <v>93</v>
      </c>
      <c r="C959" s="98" t="s">
        <v>89</v>
      </c>
      <c r="D959" s="11" t="s">
        <v>52</v>
      </c>
      <c r="E959" s="11" t="s">
        <v>303</v>
      </c>
      <c r="F959" s="12" t="s">
        <v>50</v>
      </c>
      <c r="G959" s="12" t="s">
        <v>310</v>
      </c>
      <c r="H959" s="12" t="s">
        <v>306</v>
      </c>
      <c r="I959" s="11" t="s">
        <v>504</v>
      </c>
      <c r="J959" s="11" t="str">
        <f>"12-16h"</f>
        <v>12-16h</v>
      </c>
      <c r="K959" s="12" t="s">
        <v>513</v>
      </c>
      <c r="L959" s="69" t="s">
        <v>520</v>
      </c>
      <c r="M959" s="59" t="s">
        <v>373</v>
      </c>
      <c r="N959" s="78" t="s">
        <v>308</v>
      </c>
      <c r="O959" s="12" t="s">
        <v>358</v>
      </c>
      <c r="P959" s="15" t="s">
        <v>368</v>
      </c>
      <c r="Q959" s="92"/>
      <c r="R959" s="93"/>
      <c r="S959" s="93">
        <v>1</v>
      </c>
      <c r="T959" s="93"/>
      <c r="U959" s="93"/>
      <c r="V959" s="93"/>
      <c r="W959" s="93"/>
      <c r="X959" s="93"/>
      <c r="Y959" s="75"/>
      <c r="Z959" s="69" t="s">
        <v>520</v>
      </c>
      <c r="AA959" s="59" t="s">
        <v>373</v>
      </c>
      <c r="AB959" s="78" t="s">
        <v>308</v>
      </c>
      <c r="AC959" s="12" t="s">
        <v>358</v>
      </c>
      <c r="AD959" s="15" t="s">
        <v>368</v>
      </c>
      <c r="AE959" s="84">
        <v>1</v>
      </c>
      <c r="AF959" s="84"/>
      <c r="AG959" s="84"/>
      <c r="AH959" s="84"/>
      <c r="AI959" s="84"/>
      <c r="AJ959" s="84"/>
      <c r="AK959" s="84"/>
      <c r="AL959" s="84"/>
      <c r="AM959" s="85"/>
    </row>
    <row r="960" spans="1:39" ht="12" customHeight="1">
      <c r="A960" s="10">
        <v>945</v>
      </c>
      <c r="B960" s="98" t="s">
        <v>276</v>
      </c>
      <c r="C960" s="98" t="s">
        <v>89</v>
      </c>
      <c r="D960" s="11" t="s">
        <v>51</v>
      </c>
      <c r="E960" s="11" t="s">
        <v>303</v>
      </c>
      <c r="F960" s="12" t="s">
        <v>49</v>
      </c>
      <c r="G960" s="12" t="s">
        <v>310</v>
      </c>
      <c r="H960" s="12" t="s">
        <v>306</v>
      </c>
      <c r="I960" s="12" t="s">
        <v>505</v>
      </c>
      <c r="J960" s="12" t="str">
        <f>"≥17h"</f>
        <v>≥17h</v>
      </c>
      <c r="K960" s="12" t="s">
        <v>47</v>
      </c>
      <c r="L960" s="69" t="s">
        <v>520</v>
      </c>
      <c r="M960" s="59" t="s">
        <v>373</v>
      </c>
      <c r="N960" s="78" t="s">
        <v>308</v>
      </c>
      <c r="O960" s="12" t="s">
        <v>358</v>
      </c>
      <c r="P960" s="15" t="s">
        <v>368</v>
      </c>
      <c r="Q960" s="92"/>
      <c r="R960" s="93"/>
      <c r="S960" s="93"/>
      <c r="T960" s="93">
        <v>1</v>
      </c>
      <c r="U960" s="93"/>
      <c r="V960" s="93"/>
      <c r="W960" s="93">
        <v>1</v>
      </c>
      <c r="X960" s="93"/>
      <c r="Y960" s="75"/>
      <c r="Z960" s="69" t="s">
        <v>520</v>
      </c>
      <c r="AA960" s="59" t="s">
        <v>373</v>
      </c>
      <c r="AB960" s="78" t="s">
        <v>308</v>
      </c>
      <c r="AC960" s="12" t="s">
        <v>358</v>
      </c>
      <c r="AD960" s="15" t="s">
        <v>368</v>
      </c>
      <c r="AE960" s="84">
        <v>1</v>
      </c>
      <c r="AF960" s="84"/>
      <c r="AG960" s="84"/>
      <c r="AH960" s="84"/>
      <c r="AI960" s="84"/>
      <c r="AJ960" s="84"/>
      <c r="AK960" s="84"/>
      <c r="AL960" s="84"/>
      <c r="AM960" s="85"/>
    </row>
    <row r="961" spans="1:39" ht="12" customHeight="1">
      <c r="A961" s="10">
        <v>946</v>
      </c>
      <c r="B961" s="98" t="s">
        <v>172</v>
      </c>
      <c r="C961" s="98" t="s">
        <v>168</v>
      </c>
      <c r="D961" s="11" t="s">
        <v>51</v>
      </c>
      <c r="E961" s="11" t="s">
        <v>304</v>
      </c>
      <c r="F961" s="75" t="s">
        <v>47</v>
      </c>
      <c r="G961" s="12" t="s">
        <v>310</v>
      </c>
      <c r="H961" s="12" t="s">
        <v>306</v>
      </c>
      <c r="I961" s="11" t="s">
        <v>504</v>
      </c>
      <c r="J961" s="12" t="str">
        <f>"≥17h"</f>
        <v>≥17h</v>
      </c>
      <c r="K961" s="12" t="s">
        <v>512</v>
      </c>
      <c r="L961" s="69" t="s">
        <v>520</v>
      </c>
      <c r="M961" s="59" t="s">
        <v>373</v>
      </c>
      <c r="N961" s="78" t="s">
        <v>367</v>
      </c>
      <c r="O961" s="12" t="s">
        <v>358</v>
      </c>
      <c r="P961" s="15" t="s">
        <v>368</v>
      </c>
      <c r="Q961" s="92"/>
      <c r="R961" s="93"/>
      <c r="S961" s="93"/>
      <c r="T961" s="93">
        <v>1</v>
      </c>
      <c r="U961" s="93"/>
      <c r="V961" s="93"/>
      <c r="W961" s="93">
        <v>1</v>
      </c>
      <c r="X961" s="93">
        <v>1</v>
      </c>
      <c r="Y961" s="75"/>
      <c r="Z961" s="69" t="s">
        <v>520</v>
      </c>
      <c r="AA961" s="59" t="s">
        <v>373</v>
      </c>
      <c r="AB961" s="78" t="s">
        <v>367</v>
      </c>
      <c r="AC961" s="12" t="s">
        <v>358</v>
      </c>
      <c r="AD961" s="15" t="s">
        <v>368</v>
      </c>
      <c r="AE961" s="84"/>
      <c r="AF961" s="84">
        <v>1</v>
      </c>
      <c r="AG961" s="84"/>
      <c r="AH961" s="84"/>
      <c r="AI961" s="84"/>
      <c r="AJ961" s="84"/>
      <c r="AK961" s="84"/>
      <c r="AL961" s="84"/>
      <c r="AM961" s="85"/>
    </row>
    <row r="962" spans="1:39" ht="12" customHeight="1">
      <c r="A962" s="10">
        <v>947</v>
      </c>
      <c r="B962" s="98" t="s">
        <v>172</v>
      </c>
      <c r="C962" s="98" t="s">
        <v>168</v>
      </c>
      <c r="D962" s="11" t="s">
        <v>51</v>
      </c>
      <c r="E962" s="11" t="s">
        <v>303</v>
      </c>
      <c r="F962" s="12" t="s">
        <v>48</v>
      </c>
      <c r="G962" s="12" t="s">
        <v>310</v>
      </c>
      <c r="H962" s="12" t="s">
        <v>306</v>
      </c>
      <c r="I962" s="11" t="s">
        <v>504</v>
      </c>
      <c r="J962" s="11" t="str">
        <f>"12-16h"</f>
        <v>12-16h</v>
      </c>
      <c r="K962" s="12" t="s">
        <v>513</v>
      </c>
      <c r="L962" s="69" t="s">
        <v>520</v>
      </c>
      <c r="M962" s="59" t="s">
        <v>373</v>
      </c>
      <c r="N962" s="78" t="s">
        <v>367</v>
      </c>
      <c r="O962" s="12" t="s">
        <v>358</v>
      </c>
      <c r="P962" s="15" t="s">
        <v>368</v>
      </c>
      <c r="Q962" s="92"/>
      <c r="R962" s="93"/>
      <c r="S962" s="93">
        <v>1</v>
      </c>
      <c r="T962" s="93">
        <v>1</v>
      </c>
      <c r="U962" s="93"/>
      <c r="V962" s="93">
        <v>1</v>
      </c>
      <c r="W962" s="93">
        <v>1</v>
      </c>
      <c r="X962" s="93"/>
      <c r="Y962" s="75"/>
      <c r="Z962" s="69" t="s">
        <v>520</v>
      </c>
      <c r="AA962" s="59" t="s">
        <v>373</v>
      </c>
      <c r="AB962" s="78" t="s">
        <v>367</v>
      </c>
      <c r="AC962" s="12" t="s">
        <v>358</v>
      </c>
      <c r="AD962" s="15" t="s">
        <v>368</v>
      </c>
      <c r="AE962" s="84"/>
      <c r="AF962" s="84">
        <v>1</v>
      </c>
      <c r="AG962" s="84"/>
      <c r="AH962" s="84"/>
      <c r="AI962" s="84"/>
      <c r="AJ962" s="84"/>
      <c r="AK962" s="84"/>
      <c r="AL962" s="84"/>
      <c r="AM962" s="85"/>
    </row>
    <row r="963" spans="1:39" ht="12" customHeight="1">
      <c r="A963" s="10">
        <v>948</v>
      </c>
      <c r="B963" s="98" t="s">
        <v>276</v>
      </c>
      <c r="C963" s="98" t="s">
        <v>89</v>
      </c>
      <c r="D963" s="11" t="s">
        <v>25</v>
      </c>
      <c r="E963" s="11" t="s">
        <v>303</v>
      </c>
      <c r="F963" s="12" t="s">
        <v>50</v>
      </c>
      <c r="G963" s="12" t="s">
        <v>510</v>
      </c>
      <c r="H963" s="12" t="s">
        <v>308</v>
      </c>
      <c r="I963" s="103" t="s">
        <v>505</v>
      </c>
      <c r="J963" s="12" t="str">
        <f t="shared" ref="J963:J968" si="34">"≥17h"</f>
        <v>≥17h</v>
      </c>
      <c r="K963" s="12" t="s">
        <v>47</v>
      </c>
      <c r="L963" s="69" t="s">
        <v>520</v>
      </c>
      <c r="M963" s="59" t="s">
        <v>374</v>
      </c>
      <c r="N963" s="78" t="s">
        <v>308</v>
      </c>
      <c r="O963" s="12" t="s">
        <v>358</v>
      </c>
      <c r="P963" s="15" t="s">
        <v>368</v>
      </c>
      <c r="Q963" s="92"/>
      <c r="R963" s="93"/>
      <c r="S963" s="93"/>
      <c r="T963" s="93">
        <v>1</v>
      </c>
      <c r="U963" s="93"/>
      <c r="V963" s="93"/>
      <c r="W963" s="93">
        <v>1</v>
      </c>
      <c r="X963" s="93"/>
      <c r="Y963" s="75"/>
      <c r="Z963" s="69" t="s">
        <v>520</v>
      </c>
      <c r="AA963" s="59" t="s">
        <v>374</v>
      </c>
      <c r="AB963" s="78" t="s">
        <v>308</v>
      </c>
      <c r="AC963" s="12" t="s">
        <v>358</v>
      </c>
      <c r="AD963" s="15" t="s">
        <v>368</v>
      </c>
      <c r="AE963" s="84">
        <v>1</v>
      </c>
      <c r="AF963" s="84"/>
      <c r="AG963" s="84"/>
      <c r="AH963" s="84"/>
      <c r="AI963" s="84"/>
      <c r="AJ963" s="84"/>
      <c r="AK963" s="84"/>
      <c r="AL963" s="84"/>
      <c r="AM963" s="85"/>
    </row>
    <row r="964" spans="1:39" ht="12" customHeight="1">
      <c r="A964" s="10">
        <v>949</v>
      </c>
      <c r="B964" s="98" t="s">
        <v>93</v>
      </c>
      <c r="C964" s="98" t="s">
        <v>89</v>
      </c>
      <c r="D964" s="11" t="s">
        <v>52</v>
      </c>
      <c r="E964" s="11" t="s">
        <v>304</v>
      </c>
      <c r="F964" s="12" t="s">
        <v>49</v>
      </c>
      <c r="G964" s="12" t="s">
        <v>310</v>
      </c>
      <c r="H964" s="12" t="s">
        <v>306</v>
      </c>
      <c r="I964" s="11" t="s">
        <v>504</v>
      </c>
      <c r="J964" s="12" t="str">
        <f t="shared" si="34"/>
        <v>≥17h</v>
      </c>
      <c r="K964" s="12" t="s">
        <v>47</v>
      </c>
      <c r="L964" s="69" t="s">
        <v>520</v>
      </c>
      <c r="M964" s="59" t="s">
        <v>371</v>
      </c>
      <c r="N964" s="78" t="s">
        <v>308</v>
      </c>
      <c r="O964" s="12" t="s">
        <v>358</v>
      </c>
      <c r="P964" s="15" t="s">
        <v>368</v>
      </c>
      <c r="Q964" s="92"/>
      <c r="R964" s="93"/>
      <c r="S964" s="93"/>
      <c r="T964" s="93"/>
      <c r="U964" s="93"/>
      <c r="V964" s="93"/>
      <c r="W964" s="93">
        <v>1</v>
      </c>
      <c r="X964" s="93"/>
      <c r="Y964" s="75"/>
      <c r="Z964" s="69" t="s">
        <v>520</v>
      </c>
      <c r="AA964" s="59" t="s">
        <v>371</v>
      </c>
      <c r="AB964" s="78" t="s">
        <v>308</v>
      </c>
      <c r="AC964" s="12" t="s">
        <v>358</v>
      </c>
      <c r="AD964" s="15" t="s">
        <v>368</v>
      </c>
      <c r="AE964" s="84">
        <v>1</v>
      </c>
      <c r="AF964" s="84"/>
      <c r="AG964" s="84"/>
      <c r="AH964" s="84"/>
      <c r="AI964" s="84"/>
      <c r="AJ964" s="84"/>
      <c r="AK964" s="84"/>
      <c r="AL964" s="84"/>
      <c r="AM964" s="85"/>
    </row>
    <row r="965" spans="1:39" ht="12" customHeight="1">
      <c r="A965" s="10">
        <v>950</v>
      </c>
      <c r="B965" s="98" t="s">
        <v>172</v>
      </c>
      <c r="C965" s="98" t="s">
        <v>168</v>
      </c>
      <c r="D965" s="11" t="s">
        <v>51</v>
      </c>
      <c r="E965" s="11" t="s">
        <v>304</v>
      </c>
      <c r="F965" s="12" t="s">
        <v>48</v>
      </c>
      <c r="G965" s="12" t="s">
        <v>310</v>
      </c>
      <c r="H965" s="12" t="s">
        <v>306</v>
      </c>
      <c r="I965" s="11" t="s">
        <v>504</v>
      </c>
      <c r="J965" s="12" t="str">
        <f t="shared" si="34"/>
        <v>≥17h</v>
      </c>
      <c r="K965" s="12" t="s">
        <v>512</v>
      </c>
      <c r="L965" s="69" t="s">
        <v>520</v>
      </c>
      <c r="M965" s="59" t="s">
        <v>373</v>
      </c>
      <c r="N965" s="78" t="s">
        <v>308</v>
      </c>
      <c r="O965" s="12" t="s">
        <v>358</v>
      </c>
      <c r="P965" s="15" t="s">
        <v>368</v>
      </c>
      <c r="Q965" s="92"/>
      <c r="R965" s="93"/>
      <c r="S965" s="93"/>
      <c r="T965" s="93">
        <v>1</v>
      </c>
      <c r="U965" s="93"/>
      <c r="V965" s="93"/>
      <c r="W965" s="93"/>
      <c r="X965" s="93"/>
      <c r="Y965" s="75"/>
      <c r="Z965" s="69" t="s">
        <v>520</v>
      </c>
      <c r="AA965" s="59" t="s">
        <v>373</v>
      </c>
      <c r="AB965" s="78" t="s">
        <v>308</v>
      </c>
      <c r="AC965" s="12" t="s">
        <v>358</v>
      </c>
      <c r="AD965" s="15" t="s">
        <v>368</v>
      </c>
      <c r="AE965" s="84">
        <v>1</v>
      </c>
      <c r="AF965" s="84"/>
      <c r="AG965" s="84"/>
      <c r="AH965" s="84"/>
      <c r="AI965" s="84"/>
      <c r="AJ965" s="84"/>
      <c r="AK965" s="84"/>
      <c r="AL965" s="84"/>
      <c r="AM965" s="85">
        <v>1</v>
      </c>
    </row>
    <row r="966" spans="1:39" ht="12" customHeight="1">
      <c r="A966" s="10">
        <v>951</v>
      </c>
      <c r="B966" s="98" t="s">
        <v>172</v>
      </c>
      <c r="C966" s="98" t="s">
        <v>168</v>
      </c>
      <c r="D966" s="11" t="s">
        <v>51</v>
      </c>
      <c r="E966" s="11" t="s">
        <v>304</v>
      </c>
      <c r="F966" s="12" t="s">
        <v>50</v>
      </c>
      <c r="G966" s="12" t="s">
        <v>310</v>
      </c>
      <c r="H966" s="12" t="s">
        <v>306</v>
      </c>
      <c r="I966" s="11" t="s">
        <v>504</v>
      </c>
      <c r="J966" s="12" t="str">
        <f t="shared" si="34"/>
        <v>≥17h</v>
      </c>
      <c r="K966" s="12" t="s">
        <v>512</v>
      </c>
      <c r="L966" s="69" t="s">
        <v>520</v>
      </c>
      <c r="M966" s="59" t="s">
        <v>373</v>
      </c>
      <c r="N966" s="78" t="s">
        <v>308</v>
      </c>
      <c r="O966" s="12" t="s">
        <v>358</v>
      </c>
      <c r="P966" s="15" t="s">
        <v>368</v>
      </c>
      <c r="Q966" s="92"/>
      <c r="R966" s="93"/>
      <c r="S966" s="93">
        <v>1</v>
      </c>
      <c r="T966" s="93">
        <v>1</v>
      </c>
      <c r="U966" s="93"/>
      <c r="V966" s="93"/>
      <c r="W966" s="93">
        <v>1</v>
      </c>
      <c r="X966" s="93"/>
      <c r="Y966" s="75"/>
      <c r="Z966" s="69" t="s">
        <v>520</v>
      </c>
      <c r="AA966" s="59" t="s">
        <v>373</v>
      </c>
      <c r="AB966" s="78" t="s">
        <v>308</v>
      </c>
      <c r="AC966" s="12" t="s">
        <v>358</v>
      </c>
      <c r="AD966" s="15" t="s">
        <v>368</v>
      </c>
      <c r="AE966" s="84"/>
      <c r="AF966" s="84">
        <v>1</v>
      </c>
      <c r="AG966" s="84"/>
      <c r="AH966" s="84"/>
      <c r="AI966" s="84"/>
      <c r="AJ966" s="84"/>
      <c r="AK966" s="84"/>
      <c r="AL966" s="84"/>
      <c r="AM966" s="85"/>
    </row>
    <row r="967" spans="1:39" ht="12" customHeight="1">
      <c r="A967" s="10">
        <v>952</v>
      </c>
      <c r="B967" s="98" t="s">
        <v>172</v>
      </c>
      <c r="C967" s="98" t="s">
        <v>168</v>
      </c>
      <c r="D967" s="11" t="s">
        <v>52</v>
      </c>
      <c r="E967" s="11" t="s">
        <v>304</v>
      </c>
      <c r="F967" s="12" t="s">
        <v>50</v>
      </c>
      <c r="G967" s="12" t="s">
        <v>310</v>
      </c>
      <c r="H967" s="12" t="s">
        <v>306</v>
      </c>
      <c r="I967" s="12" t="s">
        <v>505</v>
      </c>
      <c r="J967" s="12" t="str">
        <f t="shared" si="34"/>
        <v>≥17h</v>
      </c>
      <c r="K967" s="12" t="s">
        <v>512</v>
      </c>
      <c r="L967" s="69" t="s">
        <v>520</v>
      </c>
      <c r="M967" s="59" t="s">
        <v>371</v>
      </c>
      <c r="N967" s="78" t="s">
        <v>308</v>
      </c>
      <c r="O967" s="12" t="s">
        <v>358</v>
      </c>
      <c r="P967" s="15" t="s">
        <v>368</v>
      </c>
      <c r="Q967" s="92">
        <v>1</v>
      </c>
      <c r="R967" s="93"/>
      <c r="S967" s="93"/>
      <c r="T967" s="93">
        <v>1</v>
      </c>
      <c r="U967" s="93"/>
      <c r="V967" s="93"/>
      <c r="W967" s="93"/>
      <c r="X967" s="93"/>
      <c r="Y967" s="75"/>
      <c r="Z967" s="69" t="s">
        <v>520</v>
      </c>
      <c r="AA967" s="59" t="s">
        <v>371</v>
      </c>
      <c r="AB967" s="78" t="s">
        <v>308</v>
      </c>
      <c r="AC967" s="12" t="s">
        <v>358</v>
      </c>
      <c r="AD967" s="15" t="s">
        <v>368</v>
      </c>
      <c r="AE967" s="84"/>
      <c r="AF967" s="84"/>
      <c r="AG967" s="84">
        <v>1</v>
      </c>
      <c r="AH967" s="84"/>
      <c r="AI967" s="84"/>
      <c r="AJ967" s="84"/>
      <c r="AK967" s="84"/>
      <c r="AL967" s="84"/>
      <c r="AM967" s="85"/>
    </row>
    <row r="968" spans="1:39" ht="12" customHeight="1">
      <c r="A968" s="10">
        <v>953</v>
      </c>
      <c r="B968" s="98" t="s">
        <v>276</v>
      </c>
      <c r="C968" s="98" t="s">
        <v>89</v>
      </c>
      <c r="D968" s="11" t="s">
        <v>52</v>
      </c>
      <c r="E968" s="11" t="s">
        <v>304</v>
      </c>
      <c r="F968" s="12" t="s">
        <v>49</v>
      </c>
      <c r="G968" s="12" t="s">
        <v>310</v>
      </c>
      <c r="H968" s="12" t="s">
        <v>306</v>
      </c>
      <c r="I968" s="11" t="s">
        <v>504</v>
      </c>
      <c r="J968" s="12" t="str">
        <f t="shared" si="34"/>
        <v>≥17h</v>
      </c>
      <c r="K968" s="12" t="s">
        <v>512</v>
      </c>
      <c r="L968" s="69" t="s">
        <v>520</v>
      </c>
      <c r="M968" s="59" t="s">
        <v>373</v>
      </c>
      <c r="N968" s="78" t="s">
        <v>308</v>
      </c>
      <c r="O968" s="12" t="s">
        <v>358</v>
      </c>
      <c r="P968" s="15" t="s">
        <v>368</v>
      </c>
      <c r="Q968" s="92"/>
      <c r="R968" s="93"/>
      <c r="S968" s="93"/>
      <c r="T968" s="93">
        <v>1</v>
      </c>
      <c r="U968" s="93"/>
      <c r="V968" s="93"/>
      <c r="W968" s="93">
        <v>1</v>
      </c>
      <c r="X968" s="93"/>
      <c r="Y968" s="75"/>
      <c r="Z968" s="69" t="s">
        <v>520</v>
      </c>
      <c r="AA968" s="59" t="s">
        <v>373</v>
      </c>
      <c r="AB968" s="78" t="s">
        <v>308</v>
      </c>
      <c r="AC968" s="12" t="s">
        <v>358</v>
      </c>
      <c r="AD968" s="15" t="s">
        <v>368</v>
      </c>
      <c r="AE968" s="84">
        <v>1</v>
      </c>
      <c r="AF968" s="84"/>
      <c r="AG968" s="84"/>
      <c r="AH968" s="84"/>
      <c r="AI968" s="84"/>
      <c r="AJ968" s="84"/>
      <c r="AK968" s="84"/>
      <c r="AL968" s="84"/>
      <c r="AM968" s="85"/>
    </row>
    <row r="969" spans="1:39" ht="12" customHeight="1">
      <c r="A969" s="10">
        <v>954</v>
      </c>
      <c r="B969" s="98" t="s">
        <v>93</v>
      </c>
      <c r="C969" s="98" t="s">
        <v>89</v>
      </c>
      <c r="D969" s="11" t="s">
        <v>52</v>
      </c>
      <c r="E969" s="11" t="s">
        <v>304</v>
      </c>
      <c r="F969" s="12" t="s">
        <v>50</v>
      </c>
      <c r="G969" s="12" t="s">
        <v>310</v>
      </c>
      <c r="H969" s="12" t="s">
        <v>306</v>
      </c>
      <c r="I969" s="103" t="s">
        <v>505</v>
      </c>
      <c r="J969" s="11" t="str">
        <f>"12-16h"</f>
        <v>12-16h</v>
      </c>
      <c r="K969" s="12" t="s">
        <v>512</v>
      </c>
      <c r="L969" s="69" t="s">
        <v>520</v>
      </c>
      <c r="M969" s="59" t="s">
        <v>373</v>
      </c>
      <c r="N969" s="78" t="s">
        <v>308</v>
      </c>
      <c r="O969" s="12" t="s">
        <v>358</v>
      </c>
      <c r="P969" s="15" t="s">
        <v>368</v>
      </c>
      <c r="Q969" s="92"/>
      <c r="R969" s="93"/>
      <c r="S969" s="93">
        <v>1</v>
      </c>
      <c r="T969" s="93"/>
      <c r="U969" s="93"/>
      <c r="V969" s="93"/>
      <c r="W969" s="93"/>
      <c r="X969" s="93"/>
      <c r="Y969" s="75"/>
      <c r="Z969" s="69" t="s">
        <v>520</v>
      </c>
      <c r="AA969" s="59" t="s">
        <v>373</v>
      </c>
      <c r="AB969" s="78" t="s">
        <v>308</v>
      </c>
      <c r="AC969" s="12" t="s">
        <v>358</v>
      </c>
      <c r="AD969" s="15" t="s">
        <v>368</v>
      </c>
      <c r="AE969" s="84">
        <v>1</v>
      </c>
      <c r="AF969" s="84"/>
      <c r="AG969" s="84"/>
      <c r="AH969" s="84"/>
      <c r="AI969" s="84"/>
      <c r="AJ969" s="84"/>
      <c r="AK969" s="84"/>
      <c r="AL969" s="84"/>
      <c r="AM969" s="85"/>
    </row>
    <row r="970" spans="1:39" ht="12" customHeight="1">
      <c r="A970" s="10">
        <v>955</v>
      </c>
      <c r="B970" s="98" t="s">
        <v>272</v>
      </c>
      <c r="C970" s="98" t="s">
        <v>89</v>
      </c>
      <c r="D970" s="11" t="s">
        <v>52</v>
      </c>
      <c r="E970" s="11" t="s">
        <v>303</v>
      </c>
      <c r="F970" s="12" t="s">
        <v>49</v>
      </c>
      <c r="G970" s="12" t="s">
        <v>310</v>
      </c>
      <c r="H970" s="12" t="s">
        <v>306</v>
      </c>
      <c r="I970" s="11" t="s">
        <v>504</v>
      </c>
      <c r="J970" s="12" t="str">
        <f>"≥17h"</f>
        <v>≥17h</v>
      </c>
      <c r="K970" s="12" t="s">
        <v>47</v>
      </c>
      <c r="L970" s="69" t="s">
        <v>520</v>
      </c>
      <c r="M970" s="59" t="s">
        <v>373</v>
      </c>
      <c r="N970" s="78" t="s">
        <v>308</v>
      </c>
      <c r="O970" s="12" t="s">
        <v>358</v>
      </c>
      <c r="P970" s="15" t="s">
        <v>368</v>
      </c>
      <c r="Q970" s="92"/>
      <c r="R970" s="93"/>
      <c r="S970" s="93"/>
      <c r="T970" s="93">
        <v>1</v>
      </c>
      <c r="U970" s="93"/>
      <c r="V970" s="93"/>
      <c r="W970" s="93"/>
      <c r="X970" s="93"/>
      <c r="Y970" s="75"/>
      <c r="Z970" s="69" t="s">
        <v>520</v>
      </c>
      <c r="AA970" s="59" t="s">
        <v>373</v>
      </c>
      <c r="AB970" s="78" t="s">
        <v>308</v>
      </c>
      <c r="AC970" s="12" t="s">
        <v>358</v>
      </c>
      <c r="AD970" s="15" t="s">
        <v>368</v>
      </c>
      <c r="AE970" s="84">
        <v>1</v>
      </c>
      <c r="AF970" s="84"/>
      <c r="AG970" s="84"/>
      <c r="AH970" s="84"/>
      <c r="AI970" s="84"/>
      <c r="AJ970" s="84"/>
      <c r="AK970" s="84"/>
      <c r="AL970" s="84"/>
      <c r="AM970" s="85"/>
    </row>
    <row r="971" spans="1:39" ht="12" customHeight="1">
      <c r="A971" s="10">
        <v>956</v>
      </c>
      <c r="B971" s="98" t="s">
        <v>172</v>
      </c>
      <c r="C971" s="98" t="s">
        <v>168</v>
      </c>
      <c r="D971" s="11" t="s">
        <v>51</v>
      </c>
      <c r="E971" s="11" t="s">
        <v>304</v>
      </c>
      <c r="F971" s="12" t="s">
        <v>50</v>
      </c>
      <c r="G971" s="12" t="s">
        <v>310</v>
      </c>
      <c r="H971" s="12" t="s">
        <v>306</v>
      </c>
      <c r="I971" s="103" t="s">
        <v>505</v>
      </c>
      <c r="J971" s="12" t="str">
        <f>"≥17h"</f>
        <v>≥17h</v>
      </c>
      <c r="K971" s="12" t="s">
        <v>512</v>
      </c>
      <c r="L971" s="69" t="s">
        <v>520</v>
      </c>
      <c r="M971" s="59" t="s">
        <v>373</v>
      </c>
      <c r="N971" s="78" t="s">
        <v>367</v>
      </c>
      <c r="O971" s="12" t="s">
        <v>358</v>
      </c>
      <c r="P971" s="15" t="s">
        <v>368</v>
      </c>
      <c r="Q971" s="92"/>
      <c r="R971" s="93"/>
      <c r="S971" s="93">
        <v>1</v>
      </c>
      <c r="T971" s="93">
        <v>1</v>
      </c>
      <c r="U971" s="93"/>
      <c r="V971" s="93"/>
      <c r="W971" s="93"/>
      <c r="X971" s="93"/>
      <c r="Y971" s="75"/>
      <c r="Z971" s="69" t="s">
        <v>520</v>
      </c>
      <c r="AA971" s="59" t="s">
        <v>373</v>
      </c>
      <c r="AB971" s="78" t="s">
        <v>367</v>
      </c>
      <c r="AC971" s="12" t="s">
        <v>358</v>
      </c>
      <c r="AD971" s="15" t="s">
        <v>368</v>
      </c>
      <c r="AE971" s="84"/>
      <c r="AF971" s="84"/>
      <c r="AG971" s="84"/>
      <c r="AH971" s="84">
        <v>1</v>
      </c>
      <c r="AI971" s="84"/>
      <c r="AJ971" s="84"/>
      <c r="AK971" s="84"/>
      <c r="AL971" s="84"/>
      <c r="AM971" s="85"/>
    </row>
    <row r="972" spans="1:39" ht="12" customHeight="1">
      <c r="A972" s="10">
        <v>957</v>
      </c>
      <c r="B972" s="98" t="s">
        <v>93</v>
      </c>
      <c r="C972" s="98" t="s">
        <v>89</v>
      </c>
      <c r="D972" s="11" t="s">
        <v>51</v>
      </c>
      <c r="E972" s="11" t="s">
        <v>304</v>
      </c>
      <c r="F972" s="12" t="s">
        <v>50</v>
      </c>
      <c r="G972" s="12" t="s">
        <v>510</v>
      </c>
      <c r="H972" s="12" t="s">
        <v>306</v>
      </c>
      <c r="I972" s="103" t="s">
        <v>504</v>
      </c>
      <c r="J972" s="11" t="str">
        <f>"12-16h"</f>
        <v>12-16h</v>
      </c>
      <c r="K972" s="12" t="s">
        <v>512</v>
      </c>
      <c r="L972" s="69" t="s">
        <v>520</v>
      </c>
      <c r="M972" s="59" t="s">
        <v>371</v>
      </c>
      <c r="N972" s="78" t="s">
        <v>308</v>
      </c>
      <c r="O972" s="12" t="s">
        <v>358</v>
      </c>
      <c r="P972" s="15" t="s">
        <v>368</v>
      </c>
      <c r="Q972" s="92"/>
      <c r="R972" s="93"/>
      <c r="S972" s="93"/>
      <c r="T972" s="93"/>
      <c r="U972" s="93"/>
      <c r="V972" s="93"/>
      <c r="W972" s="93">
        <v>1</v>
      </c>
      <c r="X972" s="93"/>
      <c r="Y972" s="75"/>
      <c r="Z972" s="69" t="s">
        <v>520</v>
      </c>
      <c r="AA972" s="59" t="s">
        <v>371</v>
      </c>
      <c r="AB972" s="78" t="s">
        <v>308</v>
      </c>
      <c r="AC972" s="12" t="s">
        <v>358</v>
      </c>
      <c r="AD972" s="15" t="s">
        <v>368</v>
      </c>
      <c r="AE972" s="84">
        <v>1</v>
      </c>
      <c r="AF972" s="84"/>
      <c r="AG972" s="84"/>
      <c r="AH972" s="84"/>
      <c r="AI972" s="84"/>
      <c r="AJ972" s="84"/>
      <c r="AK972" s="84"/>
      <c r="AL972" s="84"/>
      <c r="AM972" s="85"/>
    </row>
    <row r="973" spans="1:39" ht="12" customHeight="1">
      <c r="A973" s="10">
        <v>958</v>
      </c>
      <c r="B973" s="98" t="s">
        <v>272</v>
      </c>
      <c r="C973" s="98" t="s">
        <v>89</v>
      </c>
      <c r="D973" s="11" t="s">
        <v>52</v>
      </c>
      <c r="E973" s="11" t="s">
        <v>303</v>
      </c>
      <c r="F973" s="12" t="s">
        <v>49</v>
      </c>
      <c r="G973" s="12" t="s">
        <v>310</v>
      </c>
      <c r="H973" s="12" t="s">
        <v>306</v>
      </c>
      <c r="I973" s="11" t="s">
        <v>504</v>
      </c>
      <c r="J973" s="12" t="str">
        <f t="shared" ref="J973:J983" si="35">"≥17h"</f>
        <v>≥17h</v>
      </c>
      <c r="K973" s="12" t="s">
        <v>513</v>
      </c>
      <c r="L973" s="69" t="s">
        <v>520</v>
      </c>
      <c r="M973" s="59" t="s">
        <v>373</v>
      </c>
      <c r="N973" s="78" t="s">
        <v>308</v>
      </c>
      <c r="O973" s="12" t="s">
        <v>358</v>
      </c>
      <c r="P973" s="15" t="s">
        <v>368</v>
      </c>
      <c r="Q973" s="92"/>
      <c r="R973" s="93"/>
      <c r="S973" s="93"/>
      <c r="T973" s="93">
        <v>1</v>
      </c>
      <c r="U973" s="93"/>
      <c r="V973" s="93"/>
      <c r="W973" s="93"/>
      <c r="X973" s="93"/>
      <c r="Y973" s="75"/>
      <c r="Z973" s="69" t="s">
        <v>520</v>
      </c>
      <c r="AA973" s="59" t="s">
        <v>373</v>
      </c>
      <c r="AB973" s="78" t="s">
        <v>308</v>
      </c>
      <c r="AC973" s="12" t="s">
        <v>358</v>
      </c>
      <c r="AD973" s="15" t="s">
        <v>368</v>
      </c>
      <c r="AE973" s="84"/>
      <c r="AF973" s="84">
        <v>1</v>
      </c>
      <c r="AG973" s="84"/>
      <c r="AH973" s="84"/>
      <c r="AI973" s="84"/>
      <c r="AJ973" s="84"/>
      <c r="AK973" s="84"/>
      <c r="AL973" s="84"/>
      <c r="AM973" s="85"/>
    </row>
    <row r="974" spans="1:39" ht="12" customHeight="1">
      <c r="A974" s="10">
        <v>959</v>
      </c>
      <c r="B974" s="98" t="s">
        <v>172</v>
      </c>
      <c r="C974" s="98" t="s">
        <v>168</v>
      </c>
      <c r="D974" s="11" t="s">
        <v>51</v>
      </c>
      <c r="E974" s="11" t="s">
        <v>304</v>
      </c>
      <c r="F974" s="12" t="s">
        <v>50</v>
      </c>
      <c r="G974" s="12" t="s">
        <v>310</v>
      </c>
      <c r="H974" s="12" t="s">
        <v>306</v>
      </c>
      <c r="I974" s="103" t="s">
        <v>504</v>
      </c>
      <c r="J974" s="12" t="str">
        <f t="shared" si="35"/>
        <v>≥17h</v>
      </c>
      <c r="K974" s="12" t="s">
        <v>47</v>
      </c>
      <c r="L974" s="69" t="s">
        <v>520</v>
      </c>
      <c r="M974" s="59" t="s">
        <v>373</v>
      </c>
      <c r="N974" s="78" t="s">
        <v>308</v>
      </c>
      <c r="O974" s="12" t="s">
        <v>358</v>
      </c>
      <c r="P974" s="15" t="s">
        <v>368</v>
      </c>
      <c r="Q974" s="92"/>
      <c r="R974" s="93"/>
      <c r="S974" s="93"/>
      <c r="T974" s="93">
        <v>1</v>
      </c>
      <c r="U974" s="93"/>
      <c r="V974" s="93"/>
      <c r="W974" s="93">
        <v>1</v>
      </c>
      <c r="X974" s="93">
        <v>1</v>
      </c>
      <c r="Y974" s="75"/>
      <c r="Z974" s="69" t="s">
        <v>520</v>
      </c>
      <c r="AA974" s="59" t="s">
        <v>373</v>
      </c>
      <c r="AB974" s="78" t="s">
        <v>308</v>
      </c>
      <c r="AC974" s="12" t="s">
        <v>358</v>
      </c>
      <c r="AD974" s="15" t="s">
        <v>368</v>
      </c>
      <c r="AE974" s="84"/>
      <c r="AF974" s="84">
        <v>1</v>
      </c>
      <c r="AG974" s="84"/>
      <c r="AH974" s="84"/>
      <c r="AI974" s="84"/>
      <c r="AJ974" s="84"/>
      <c r="AK974" s="84"/>
      <c r="AL974" s="84"/>
      <c r="AM974" s="85"/>
    </row>
    <row r="975" spans="1:39" ht="12" customHeight="1">
      <c r="A975" s="10">
        <v>960</v>
      </c>
      <c r="B975" s="98" t="s">
        <v>93</v>
      </c>
      <c r="C975" s="98" t="s">
        <v>89</v>
      </c>
      <c r="D975" s="11" t="s">
        <v>52</v>
      </c>
      <c r="E975" s="11" t="s">
        <v>304</v>
      </c>
      <c r="F975" s="12" t="s">
        <v>49</v>
      </c>
      <c r="G975" s="12" t="s">
        <v>310</v>
      </c>
      <c r="H975" s="12" t="s">
        <v>306</v>
      </c>
      <c r="I975" s="103" t="s">
        <v>504</v>
      </c>
      <c r="J975" s="12" t="str">
        <f t="shared" si="35"/>
        <v>≥17h</v>
      </c>
      <c r="K975" s="12" t="s">
        <v>512</v>
      </c>
      <c r="L975" s="69" t="s">
        <v>520</v>
      </c>
      <c r="M975" s="59" t="s">
        <v>372</v>
      </c>
      <c r="N975" s="78" t="s">
        <v>308</v>
      </c>
      <c r="O975" s="12" t="s">
        <v>358</v>
      </c>
      <c r="P975" s="15" t="s">
        <v>368</v>
      </c>
      <c r="Q975" s="92"/>
      <c r="R975" s="93"/>
      <c r="S975" s="93">
        <v>1</v>
      </c>
      <c r="T975" s="93"/>
      <c r="U975" s="93"/>
      <c r="V975" s="93"/>
      <c r="W975" s="93"/>
      <c r="X975" s="93"/>
      <c r="Y975" s="75"/>
      <c r="Z975" s="69" t="s">
        <v>520</v>
      </c>
      <c r="AA975" s="59" t="s">
        <v>372</v>
      </c>
      <c r="AB975" s="78" t="s">
        <v>308</v>
      </c>
      <c r="AC975" s="12" t="s">
        <v>358</v>
      </c>
      <c r="AD975" s="15" t="s">
        <v>368</v>
      </c>
      <c r="AE975" s="84">
        <v>1</v>
      </c>
      <c r="AF975" s="84"/>
      <c r="AG975" s="84"/>
      <c r="AH975" s="84"/>
      <c r="AI975" s="84"/>
      <c r="AJ975" s="84"/>
      <c r="AK975" s="84"/>
      <c r="AL975" s="84"/>
      <c r="AM975" s="85"/>
    </row>
    <row r="976" spans="1:39" ht="12" customHeight="1">
      <c r="A976" s="10">
        <v>961</v>
      </c>
      <c r="B976" s="98" t="s">
        <v>173</v>
      </c>
      <c r="C976" s="98" t="s">
        <v>168</v>
      </c>
      <c r="D976" s="11" t="s">
        <v>52</v>
      </c>
      <c r="E976" s="11" t="s">
        <v>304</v>
      </c>
      <c r="F976" s="12" t="s">
        <v>50</v>
      </c>
      <c r="G976" s="12" t="s">
        <v>310</v>
      </c>
      <c r="H976" s="12" t="s">
        <v>306</v>
      </c>
      <c r="I976" s="103" t="s">
        <v>505</v>
      </c>
      <c r="J976" s="12" t="str">
        <f t="shared" si="35"/>
        <v>≥17h</v>
      </c>
      <c r="K976" s="12" t="s">
        <v>513</v>
      </c>
      <c r="L976" s="69" t="s">
        <v>520</v>
      </c>
      <c r="M976" s="59" t="s">
        <v>373</v>
      </c>
      <c r="N976" s="78" t="s">
        <v>308</v>
      </c>
      <c r="O976" s="12" t="s">
        <v>358</v>
      </c>
      <c r="P976" s="15" t="s">
        <v>368</v>
      </c>
      <c r="Q976" s="92"/>
      <c r="R976" s="93">
        <v>1</v>
      </c>
      <c r="S976" s="93"/>
      <c r="T976" s="93">
        <v>1</v>
      </c>
      <c r="U976" s="93"/>
      <c r="V976" s="93"/>
      <c r="W976" s="93"/>
      <c r="X976" s="93"/>
      <c r="Y976" s="75"/>
      <c r="Z976" s="69" t="s">
        <v>520</v>
      </c>
      <c r="AA976" s="59" t="s">
        <v>373</v>
      </c>
      <c r="AB976" s="78" t="s">
        <v>308</v>
      </c>
      <c r="AC976" s="12" t="s">
        <v>358</v>
      </c>
      <c r="AD976" s="15" t="s">
        <v>368</v>
      </c>
      <c r="AE976" s="84">
        <v>1</v>
      </c>
      <c r="AF976" s="84"/>
      <c r="AG976" s="84"/>
      <c r="AH976" s="84"/>
      <c r="AI976" s="84"/>
      <c r="AJ976" s="84"/>
      <c r="AK976" s="84"/>
      <c r="AL976" s="84"/>
      <c r="AM976" s="85"/>
    </row>
    <row r="977" spans="1:39" ht="12" customHeight="1">
      <c r="A977" s="10">
        <v>962</v>
      </c>
      <c r="B977" s="98" t="s">
        <v>279</v>
      </c>
      <c r="C977" s="98" t="s">
        <v>89</v>
      </c>
      <c r="D977" s="11" t="s">
        <v>25</v>
      </c>
      <c r="E977" s="11" t="s">
        <v>304</v>
      </c>
      <c r="F977" s="12" t="s">
        <v>48</v>
      </c>
      <c r="G977" s="12" t="s">
        <v>310</v>
      </c>
      <c r="H977" s="12" t="s">
        <v>306</v>
      </c>
      <c r="I977" s="11" t="s">
        <v>504</v>
      </c>
      <c r="J977" s="12" t="str">
        <f t="shared" si="35"/>
        <v>≥17h</v>
      </c>
      <c r="K977" s="12" t="s">
        <v>47</v>
      </c>
      <c r="L977" s="69" t="s">
        <v>520</v>
      </c>
      <c r="M977" s="59" t="s">
        <v>373</v>
      </c>
      <c r="N977" s="78" t="s">
        <v>308</v>
      </c>
      <c r="O977" s="12" t="s">
        <v>358</v>
      </c>
      <c r="P977" s="15" t="s">
        <v>368</v>
      </c>
      <c r="Q977" s="92"/>
      <c r="R977" s="93"/>
      <c r="S977" s="93"/>
      <c r="T977" s="93">
        <v>1</v>
      </c>
      <c r="U977" s="93"/>
      <c r="V977" s="93"/>
      <c r="W977" s="93">
        <v>1</v>
      </c>
      <c r="X977" s="93"/>
      <c r="Y977" s="75"/>
      <c r="Z977" s="69" t="s">
        <v>520</v>
      </c>
      <c r="AA977" s="59" t="s">
        <v>373</v>
      </c>
      <c r="AB977" s="78" t="s">
        <v>308</v>
      </c>
      <c r="AC977" s="12" t="s">
        <v>358</v>
      </c>
      <c r="AD977" s="15" t="s">
        <v>368</v>
      </c>
      <c r="AE977" s="84"/>
      <c r="AF977" s="84">
        <v>1</v>
      </c>
      <c r="AG977" s="84"/>
      <c r="AH977" s="84"/>
      <c r="AI977" s="84"/>
      <c r="AJ977" s="84"/>
      <c r="AK977" s="84"/>
      <c r="AL977" s="84"/>
      <c r="AM977" s="85"/>
    </row>
    <row r="978" spans="1:39" ht="12" customHeight="1">
      <c r="A978" s="10">
        <v>963</v>
      </c>
      <c r="B978" s="98" t="s">
        <v>279</v>
      </c>
      <c r="C978" s="98" t="s">
        <v>89</v>
      </c>
      <c r="D978" s="11" t="s">
        <v>52</v>
      </c>
      <c r="E978" s="11" t="s">
        <v>304</v>
      </c>
      <c r="F978" s="12" t="s">
        <v>49</v>
      </c>
      <c r="G978" s="12" t="s">
        <v>310</v>
      </c>
      <c r="H978" s="12" t="s">
        <v>306</v>
      </c>
      <c r="I978" s="11" t="s">
        <v>507</v>
      </c>
      <c r="J978" s="12" t="str">
        <f t="shared" si="35"/>
        <v>≥17h</v>
      </c>
      <c r="K978" s="12" t="s">
        <v>512</v>
      </c>
      <c r="L978" s="69" t="s">
        <v>520</v>
      </c>
      <c r="M978" s="59" t="s">
        <v>373</v>
      </c>
      <c r="N978" s="78" t="s">
        <v>308</v>
      </c>
      <c r="O978" s="12" t="s">
        <v>358</v>
      </c>
      <c r="P978" s="15" t="s">
        <v>368</v>
      </c>
      <c r="Q978" s="92"/>
      <c r="R978" s="93"/>
      <c r="S978" s="93"/>
      <c r="T978" s="93">
        <v>1</v>
      </c>
      <c r="U978" s="93"/>
      <c r="V978" s="93"/>
      <c r="W978" s="93">
        <v>1</v>
      </c>
      <c r="X978" s="93"/>
      <c r="Y978" s="75"/>
      <c r="Z978" s="69" t="s">
        <v>520</v>
      </c>
      <c r="AA978" s="59" t="s">
        <v>373</v>
      </c>
      <c r="AB978" s="78" t="s">
        <v>308</v>
      </c>
      <c r="AC978" s="12" t="s">
        <v>358</v>
      </c>
      <c r="AD978" s="15" t="s">
        <v>368</v>
      </c>
      <c r="AE978" s="84">
        <v>1</v>
      </c>
      <c r="AF978" s="84"/>
      <c r="AG978" s="84"/>
      <c r="AH978" s="84"/>
      <c r="AI978" s="84"/>
      <c r="AJ978" s="84"/>
      <c r="AK978" s="84"/>
      <c r="AL978" s="84"/>
      <c r="AM978" s="85"/>
    </row>
    <row r="979" spans="1:39" ht="12" customHeight="1">
      <c r="A979" s="10">
        <v>964</v>
      </c>
      <c r="B979" s="98" t="s">
        <v>93</v>
      </c>
      <c r="C979" s="98" t="s">
        <v>89</v>
      </c>
      <c r="D979" s="11" t="s">
        <v>51</v>
      </c>
      <c r="E979" s="11" t="s">
        <v>304</v>
      </c>
      <c r="F979" s="12" t="s">
        <v>50</v>
      </c>
      <c r="G979" s="12" t="s">
        <v>310</v>
      </c>
      <c r="H979" s="12" t="s">
        <v>306</v>
      </c>
      <c r="I979" s="11" t="s">
        <v>504</v>
      </c>
      <c r="J979" s="12" t="str">
        <f t="shared" si="35"/>
        <v>≥17h</v>
      </c>
      <c r="K979" s="12" t="s">
        <v>512</v>
      </c>
      <c r="L979" s="69" t="s">
        <v>520</v>
      </c>
      <c r="M979" s="59" t="s">
        <v>373</v>
      </c>
      <c r="N979" s="78" t="s">
        <v>308</v>
      </c>
      <c r="O979" s="12" t="s">
        <v>358</v>
      </c>
      <c r="P979" s="15" t="s">
        <v>368</v>
      </c>
      <c r="Q979" s="92"/>
      <c r="R979" s="93"/>
      <c r="S979" s="93">
        <v>1</v>
      </c>
      <c r="T979" s="93"/>
      <c r="U979" s="93"/>
      <c r="V979" s="93"/>
      <c r="W979" s="93"/>
      <c r="X979" s="93"/>
      <c r="Y979" s="75"/>
      <c r="Z979" s="69" t="s">
        <v>520</v>
      </c>
      <c r="AA979" s="59" t="s">
        <v>373</v>
      </c>
      <c r="AB979" s="78" t="s">
        <v>308</v>
      </c>
      <c r="AC979" s="12" t="s">
        <v>358</v>
      </c>
      <c r="AD979" s="15" t="s">
        <v>368</v>
      </c>
      <c r="AE979" s="84">
        <v>1</v>
      </c>
      <c r="AF979" s="84"/>
      <c r="AG979" s="84"/>
      <c r="AH979" s="84"/>
      <c r="AI979" s="84"/>
      <c r="AJ979" s="84"/>
      <c r="AK979" s="84"/>
      <c r="AL979" s="84"/>
      <c r="AM979" s="85"/>
    </row>
    <row r="980" spans="1:39" ht="12" customHeight="1">
      <c r="A980" s="10">
        <v>965</v>
      </c>
      <c r="B980" s="98" t="s">
        <v>279</v>
      </c>
      <c r="C980" s="98" t="s">
        <v>89</v>
      </c>
      <c r="D980" s="11" t="s">
        <v>51</v>
      </c>
      <c r="E980" s="11" t="s">
        <v>304</v>
      </c>
      <c r="F980" s="12" t="s">
        <v>50</v>
      </c>
      <c r="G980" s="12" t="s">
        <v>310</v>
      </c>
      <c r="H980" s="12" t="s">
        <v>306</v>
      </c>
      <c r="I980" s="11" t="s">
        <v>504</v>
      </c>
      <c r="J980" s="12" t="str">
        <f t="shared" si="35"/>
        <v>≥17h</v>
      </c>
      <c r="K980" s="12" t="s">
        <v>47</v>
      </c>
      <c r="L980" s="69" t="s">
        <v>520</v>
      </c>
      <c r="M980" s="59" t="s">
        <v>373</v>
      </c>
      <c r="N980" s="78" t="s">
        <v>308</v>
      </c>
      <c r="O980" s="12" t="s">
        <v>358</v>
      </c>
      <c r="P980" s="15" t="s">
        <v>368</v>
      </c>
      <c r="Q980" s="92"/>
      <c r="R980" s="93"/>
      <c r="S980" s="93"/>
      <c r="T980" s="93">
        <v>1</v>
      </c>
      <c r="U980" s="93"/>
      <c r="V980" s="93"/>
      <c r="W980" s="93">
        <v>1</v>
      </c>
      <c r="X980" s="93"/>
      <c r="Y980" s="75"/>
      <c r="Z980" s="69" t="s">
        <v>520</v>
      </c>
      <c r="AA980" s="59" t="s">
        <v>373</v>
      </c>
      <c r="AB980" s="78" t="s">
        <v>308</v>
      </c>
      <c r="AC980" s="12" t="s">
        <v>358</v>
      </c>
      <c r="AD980" s="15" t="s">
        <v>368</v>
      </c>
      <c r="AE980" s="84"/>
      <c r="AF980" s="84">
        <v>1</v>
      </c>
      <c r="AG980" s="84"/>
      <c r="AH980" s="84"/>
      <c r="AI980" s="84"/>
      <c r="AJ980" s="84"/>
      <c r="AK980" s="84"/>
      <c r="AL980" s="84"/>
      <c r="AM980" s="85"/>
    </row>
    <row r="981" spans="1:39" ht="12" customHeight="1">
      <c r="A981" s="10">
        <v>966</v>
      </c>
      <c r="B981" s="98" t="s">
        <v>279</v>
      </c>
      <c r="C981" s="98" t="s">
        <v>89</v>
      </c>
      <c r="D981" s="11" t="s">
        <v>52</v>
      </c>
      <c r="E981" s="11" t="s">
        <v>304</v>
      </c>
      <c r="F981" s="12" t="s">
        <v>49</v>
      </c>
      <c r="G981" s="12" t="s">
        <v>310</v>
      </c>
      <c r="H981" s="12" t="s">
        <v>306</v>
      </c>
      <c r="I981" s="11" t="s">
        <v>504</v>
      </c>
      <c r="J981" s="12" t="str">
        <f t="shared" si="35"/>
        <v>≥17h</v>
      </c>
      <c r="K981" s="12" t="s">
        <v>512</v>
      </c>
      <c r="L981" s="69" t="s">
        <v>520</v>
      </c>
      <c r="M981" s="59" t="s">
        <v>371</v>
      </c>
      <c r="N981" s="78" t="s">
        <v>308</v>
      </c>
      <c r="O981" s="12" t="s">
        <v>358</v>
      </c>
      <c r="P981" s="15" t="s">
        <v>368</v>
      </c>
      <c r="Q981" s="92"/>
      <c r="R981" s="93"/>
      <c r="S981" s="93"/>
      <c r="T981" s="93">
        <v>1</v>
      </c>
      <c r="U981" s="93"/>
      <c r="V981" s="93"/>
      <c r="W981" s="93"/>
      <c r="X981" s="93"/>
      <c r="Y981" s="75"/>
      <c r="Z981" s="69" t="s">
        <v>520</v>
      </c>
      <c r="AA981" s="59" t="s">
        <v>371</v>
      </c>
      <c r="AB981" s="78" t="s">
        <v>308</v>
      </c>
      <c r="AC981" s="12" t="s">
        <v>358</v>
      </c>
      <c r="AD981" s="15" t="s">
        <v>368</v>
      </c>
      <c r="AE981" s="84">
        <v>1</v>
      </c>
      <c r="AF981" s="84"/>
      <c r="AG981" s="84"/>
      <c r="AH981" s="84"/>
      <c r="AI981" s="84"/>
      <c r="AJ981" s="84"/>
      <c r="AK981" s="84"/>
      <c r="AL981" s="84"/>
      <c r="AM981" s="85"/>
    </row>
    <row r="982" spans="1:39" ht="12" customHeight="1">
      <c r="A982" s="10">
        <v>967</v>
      </c>
      <c r="B982" s="98" t="s">
        <v>173</v>
      </c>
      <c r="C982" s="98" t="s">
        <v>168</v>
      </c>
      <c r="D982" s="11" t="s">
        <v>52</v>
      </c>
      <c r="E982" s="11" t="s">
        <v>304</v>
      </c>
      <c r="F982" s="12" t="s">
        <v>49</v>
      </c>
      <c r="G982" s="12" t="s">
        <v>510</v>
      </c>
      <c r="H982" s="12" t="s">
        <v>306</v>
      </c>
      <c r="I982" s="11" t="s">
        <v>507</v>
      </c>
      <c r="J982" s="12" t="str">
        <f t="shared" si="35"/>
        <v>≥17h</v>
      </c>
      <c r="K982" s="12" t="s">
        <v>47</v>
      </c>
      <c r="L982" s="69" t="s">
        <v>520</v>
      </c>
      <c r="M982" s="59" t="s">
        <v>373</v>
      </c>
      <c r="N982" s="78" t="s">
        <v>308</v>
      </c>
      <c r="O982" s="12" t="s">
        <v>358</v>
      </c>
      <c r="P982" s="15" t="s">
        <v>368</v>
      </c>
      <c r="Q982" s="92"/>
      <c r="R982" s="93"/>
      <c r="S982" s="93">
        <v>1</v>
      </c>
      <c r="T982" s="93">
        <v>1</v>
      </c>
      <c r="U982" s="93"/>
      <c r="V982" s="93"/>
      <c r="W982" s="93">
        <v>1</v>
      </c>
      <c r="X982" s="93">
        <v>1</v>
      </c>
      <c r="Y982" s="75"/>
      <c r="Z982" s="69" t="s">
        <v>520</v>
      </c>
      <c r="AA982" s="59" t="s">
        <v>373</v>
      </c>
      <c r="AB982" s="78" t="s">
        <v>308</v>
      </c>
      <c r="AC982" s="12" t="s">
        <v>358</v>
      </c>
      <c r="AD982" s="15" t="s">
        <v>368</v>
      </c>
      <c r="AE982" s="84"/>
      <c r="AF982" s="84">
        <v>1</v>
      </c>
      <c r="AG982" s="84"/>
      <c r="AH982" s="84"/>
      <c r="AI982" s="84"/>
      <c r="AJ982" s="84"/>
      <c r="AK982" s="84"/>
      <c r="AL982" s="84"/>
      <c r="AM982" s="85"/>
    </row>
    <row r="983" spans="1:39" ht="12" customHeight="1">
      <c r="A983" s="10">
        <v>968</v>
      </c>
      <c r="B983" s="98" t="s">
        <v>279</v>
      </c>
      <c r="C983" s="98" t="s">
        <v>89</v>
      </c>
      <c r="D983" s="11" t="s">
        <v>52</v>
      </c>
      <c r="E983" s="11" t="s">
        <v>304</v>
      </c>
      <c r="F983" s="12" t="s">
        <v>49</v>
      </c>
      <c r="G983" s="12" t="s">
        <v>310</v>
      </c>
      <c r="H983" s="12" t="s">
        <v>306</v>
      </c>
      <c r="I983" s="11" t="s">
        <v>504</v>
      </c>
      <c r="J983" s="12" t="str">
        <f t="shared" si="35"/>
        <v>≥17h</v>
      </c>
      <c r="K983" s="12" t="s">
        <v>513</v>
      </c>
      <c r="L983" s="69" t="s">
        <v>520</v>
      </c>
      <c r="M983" s="59" t="s">
        <v>374</v>
      </c>
      <c r="N983" s="78" t="s">
        <v>367</v>
      </c>
      <c r="O983" s="12" t="s">
        <v>358</v>
      </c>
      <c r="P983" s="15" t="s">
        <v>368</v>
      </c>
      <c r="Q983" s="92"/>
      <c r="R983" s="93"/>
      <c r="S983" s="93"/>
      <c r="T983" s="93">
        <v>1</v>
      </c>
      <c r="U983" s="93"/>
      <c r="V983" s="93"/>
      <c r="W983" s="93"/>
      <c r="X983" s="93"/>
      <c r="Y983" s="75"/>
      <c r="Z983" s="69" t="s">
        <v>520</v>
      </c>
      <c r="AA983" s="59" t="s">
        <v>374</v>
      </c>
      <c r="AB983" s="78" t="s">
        <v>367</v>
      </c>
      <c r="AC983" s="12" t="s">
        <v>358</v>
      </c>
      <c r="AD983" s="15" t="s">
        <v>368</v>
      </c>
      <c r="AE983" s="84"/>
      <c r="AF983" s="84">
        <v>1</v>
      </c>
      <c r="AG983" s="84"/>
      <c r="AH983" s="84"/>
      <c r="AI983" s="84"/>
      <c r="AJ983" s="84"/>
      <c r="AK983" s="84"/>
      <c r="AL983" s="84"/>
      <c r="AM983" s="85"/>
    </row>
    <row r="984" spans="1:39" ht="12" customHeight="1">
      <c r="A984" s="10">
        <v>969</v>
      </c>
      <c r="B984" s="98" t="s">
        <v>143</v>
      </c>
      <c r="C984" s="98" t="s">
        <v>79</v>
      </c>
      <c r="D984" s="11" t="s">
        <v>51</v>
      </c>
      <c r="E984" s="11" t="s">
        <v>304</v>
      </c>
      <c r="F984" s="12" t="s">
        <v>48</v>
      </c>
      <c r="G984" s="12" t="s">
        <v>310</v>
      </c>
      <c r="H984" s="12" t="s">
        <v>306</v>
      </c>
      <c r="I984" s="103" t="s">
        <v>504</v>
      </c>
      <c r="J984" s="11" t="str">
        <f>"12-16h"</f>
        <v>12-16h</v>
      </c>
      <c r="K984" s="12" t="s">
        <v>512</v>
      </c>
      <c r="L984" s="69" t="s">
        <v>520</v>
      </c>
      <c r="M984" s="59" t="s">
        <v>373</v>
      </c>
      <c r="N984" s="78" t="s">
        <v>308</v>
      </c>
      <c r="O984" s="12" t="s">
        <v>358</v>
      </c>
      <c r="P984" s="15" t="s">
        <v>368</v>
      </c>
      <c r="Q984" s="92"/>
      <c r="R984" s="93"/>
      <c r="S984" s="93"/>
      <c r="T984" s="93">
        <v>1</v>
      </c>
      <c r="U984" s="93"/>
      <c r="V984" s="93"/>
      <c r="W984" s="93">
        <v>1</v>
      </c>
      <c r="X984" s="93"/>
      <c r="Y984" s="75"/>
      <c r="Z984" s="69" t="s">
        <v>520</v>
      </c>
      <c r="AA984" s="59" t="s">
        <v>373</v>
      </c>
      <c r="AB984" s="78" t="s">
        <v>308</v>
      </c>
      <c r="AC984" s="12" t="s">
        <v>358</v>
      </c>
      <c r="AD984" s="15" t="s">
        <v>368</v>
      </c>
      <c r="AE984" s="84">
        <v>1</v>
      </c>
      <c r="AF984" s="84"/>
      <c r="AG984" s="84"/>
      <c r="AH984" s="84"/>
      <c r="AI984" s="84"/>
      <c r="AJ984" s="84"/>
      <c r="AK984" s="84"/>
      <c r="AL984" s="84"/>
      <c r="AM984" s="85"/>
    </row>
    <row r="985" spans="1:39" ht="12" customHeight="1">
      <c r="A985" s="10">
        <v>970</v>
      </c>
      <c r="B985" s="98" t="s">
        <v>279</v>
      </c>
      <c r="C985" s="98" t="s">
        <v>89</v>
      </c>
      <c r="D985" s="11" t="s">
        <v>51</v>
      </c>
      <c r="E985" s="11" t="s">
        <v>304</v>
      </c>
      <c r="F985" s="12" t="s">
        <v>50</v>
      </c>
      <c r="G985" s="12" t="s">
        <v>310</v>
      </c>
      <c r="H985" s="12" t="s">
        <v>306</v>
      </c>
      <c r="I985" s="11" t="s">
        <v>504</v>
      </c>
      <c r="J985" s="12" t="str">
        <f>"≥17h"</f>
        <v>≥17h</v>
      </c>
      <c r="K985" s="12" t="s">
        <v>512</v>
      </c>
      <c r="L985" s="69" t="s">
        <v>520</v>
      </c>
      <c r="M985" s="59" t="s">
        <v>373</v>
      </c>
      <c r="N985" s="78" t="s">
        <v>308</v>
      </c>
      <c r="O985" s="12" t="s">
        <v>358</v>
      </c>
      <c r="P985" s="15" t="s">
        <v>368</v>
      </c>
      <c r="Q985" s="92"/>
      <c r="R985" s="93"/>
      <c r="S985" s="93"/>
      <c r="T985" s="93">
        <v>1</v>
      </c>
      <c r="U985" s="93"/>
      <c r="V985" s="93"/>
      <c r="W985" s="93"/>
      <c r="X985" s="93"/>
      <c r="Y985" s="75"/>
      <c r="Z985" s="69" t="s">
        <v>520</v>
      </c>
      <c r="AA985" s="59" t="s">
        <v>373</v>
      </c>
      <c r="AB985" s="78" t="s">
        <v>308</v>
      </c>
      <c r="AC985" s="12" t="s">
        <v>358</v>
      </c>
      <c r="AD985" s="15" t="s">
        <v>368</v>
      </c>
      <c r="AE985" s="84">
        <v>1</v>
      </c>
      <c r="AF985" s="84"/>
      <c r="AG985" s="84"/>
      <c r="AH985" s="84"/>
      <c r="AI985" s="84"/>
      <c r="AJ985" s="84"/>
      <c r="AK985" s="84"/>
      <c r="AL985" s="84"/>
      <c r="AM985" s="85"/>
    </row>
    <row r="986" spans="1:39" ht="12" customHeight="1">
      <c r="A986" s="10">
        <v>971</v>
      </c>
      <c r="B986" s="98" t="s">
        <v>93</v>
      </c>
      <c r="C986" s="98" t="s">
        <v>89</v>
      </c>
      <c r="D986" s="11" t="s">
        <v>51</v>
      </c>
      <c r="E986" s="11" t="s">
        <v>304</v>
      </c>
      <c r="F986" s="12" t="s">
        <v>49</v>
      </c>
      <c r="G986" s="12" t="s">
        <v>310</v>
      </c>
      <c r="H986" s="12" t="s">
        <v>306</v>
      </c>
      <c r="I986" s="103" t="s">
        <v>505</v>
      </c>
      <c r="J986" s="11" t="str">
        <f>"12-16h"</f>
        <v>12-16h</v>
      </c>
      <c r="K986" s="12" t="s">
        <v>512</v>
      </c>
      <c r="L986" s="69" t="s">
        <v>520</v>
      </c>
      <c r="M986" s="59" t="s">
        <v>373</v>
      </c>
      <c r="N986" s="78" t="s">
        <v>308</v>
      </c>
      <c r="O986" s="12" t="s">
        <v>358</v>
      </c>
      <c r="P986" s="15" t="s">
        <v>368</v>
      </c>
      <c r="Q986" s="92"/>
      <c r="R986" s="93">
        <v>1</v>
      </c>
      <c r="S986" s="93"/>
      <c r="T986" s="93"/>
      <c r="U986" s="93"/>
      <c r="V986" s="93"/>
      <c r="W986" s="93"/>
      <c r="X986" s="93"/>
      <c r="Y986" s="75"/>
      <c r="Z986" s="69" t="s">
        <v>520</v>
      </c>
      <c r="AA986" s="59" t="s">
        <v>373</v>
      </c>
      <c r="AB986" s="78" t="s">
        <v>308</v>
      </c>
      <c r="AC986" s="12" t="s">
        <v>358</v>
      </c>
      <c r="AD986" s="15" t="s">
        <v>368</v>
      </c>
      <c r="AE986" s="84">
        <v>1</v>
      </c>
      <c r="AF986" s="84"/>
      <c r="AG986" s="84"/>
      <c r="AH986" s="84"/>
      <c r="AI986" s="84"/>
      <c r="AJ986" s="84"/>
      <c r="AK986" s="84"/>
      <c r="AL986" s="84"/>
      <c r="AM986" s="85"/>
    </row>
    <row r="987" spans="1:39" ht="12" customHeight="1">
      <c r="A987" s="10">
        <v>972</v>
      </c>
      <c r="B987" s="98" t="s">
        <v>143</v>
      </c>
      <c r="C987" s="98" t="s">
        <v>79</v>
      </c>
      <c r="D987" s="11" t="s">
        <v>52</v>
      </c>
      <c r="E987" s="11" t="s">
        <v>304</v>
      </c>
      <c r="F987" s="12" t="s">
        <v>50</v>
      </c>
      <c r="G987" s="12" t="s">
        <v>310</v>
      </c>
      <c r="H987" s="12" t="s">
        <v>306</v>
      </c>
      <c r="I987" s="103" t="s">
        <v>504</v>
      </c>
      <c r="J987" s="12" t="str">
        <f>"≥17h"</f>
        <v>≥17h</v>
      </c>
      <c r="K987" s="12" t="s">
        <v>47</v>
      </c>
      <c r="L987" s="69" t="s">
        <v>520</v>
      </c>
      <c r="M987" s="59" t="s">
        <v>373</v>
      </c>
      <c r="N987" s="78" t="s">
        <v>308</v>
      </c>
      <c r="O987" s="12" t="s">
        <v>358</v>
      </c>
      <c r="P987" s="15" t="s">
        <v>368</v>
      </c>
      <c r="Q987" s="92"/>
      <c r="R987" s="93"/>
      <c r="S987" s="93"/>
      <c r="T987" s="93"/>
      <c r="U987" s="93"/>
      <c r="V987" s="93"/>
      <c r="W987" s="93">
        <v>1</v>
      </c>
      <c r="X987" s="93"/>
      <c r="Y987" s="75"/>
      <c r="Z987" s="69" t="s">
        <v>520</v>
      </c>
      <c r="AA987" s="59" t="s">
        <v>373</v>
      </c>
      <c r="AB987" s="78" t="s">
        <v>308</v>
      </c>
      <c r="AC987" s="12" t="s">
        <v>358</v>
      </c>
      <c r="AD987" s="15" t="s">
        <v>368</v>
      </c>
      <c r="AE987" s="84">
        <v>1</v>
      </c>
      <c r="AF987" s="84"/>
      <c r="AG987" s="84"/>
      <c r="AH987" s="84"/>
      <c r="AI987" s="84"/>
      <c r="AJ987" s="84"/>
      <c r="AK987" s="84"/>
      <c r="AL987" s="84"/>
      <c r="AM987" s="85"/>
    </row>
    <row r="988" spans="1:39" ht="12" customHeight="1">
      <c r="A988" s="10">
        <v>973</v>
      </c>
      <c r="B988" s="98" t="s">
        <v>142</v>
      </c>
      <c r="C988" s="98" t="s">
        <v>79</v>
      </c>
      <c r="D988" s="11" t="s">
        <v>25</v>
      </c>
      <c r="E988" s="11" t="s">
        <v>304</v>
      </c>
      <c r="F988" s="12" t="s">
        <v>49</v>
      </c>
      <c r="G988" s="12" t="s">
        <v>310</v>
      </c>
      <c r="H988" s="12" t="s">
        <v>306</v>
      </c>
      <c r="I988" s="103" t="s">
        <v>504</v>
      </c>
      <c r="J988" s="12" t="str">
        <f>"≥17h"</f>
        <v>≥17h</v>
      </c>
      <c r="K988" s="12" t="s">
        <v>47</v>
      </c>
      <c r="L988" s="69" t="s">
        <v>520</v>
      </c>
      <c r="M988" s="59" t="s">
        <v>373</v>
      </c>
      <c r="N988" s="78" t="s">
        <v>308</v>
      </c>
      <c r="O988" s="12" t="s">
        <v>358</v>
      </c>
      <c r="P988" s="15" t="s">
        <v>368</v>
      </c>
      <c r="Q988" s="92"/>
      <c r="R988" s="93">
        <v>1</v>
      </c>
      <c r="S988" s="93"/>
      <c r="T988" s="93">
        <v>1</v>
      </c>
      <c r="U988" s="93"/>
      <c r="V988" s="93"/>
      <c r="W988" s="93"/>
      <c r="X988" s="93"/>
      <c r="Y988" s="75"/>
      <c r="Z988" s="69" t="s">
        <v>520</v>
      </c>
      <c r="AA988" s="59" t="s">
        <v>373</v>
      </c>
      <c r="AB988" s="78" t="s">
        <v>308</v>
      </c>
      <c r="AC988" s="12" t="s">
        <v>358</v>
      </c>
      <c r="AD988" s="15" t="s">
        <v>368</v>
      </c>
      <c r="AE988" s="84"/>
      <c r="AF988" s="84">
        <v>1</v>
      </c>
      <c r="AG988" s="84"/>
      <c r="AH988" s="84"/>
      <c r="AI988" s="84"/>
      <c r="AJ988" s="84"/>
      <c r="AK988" s="84"/>
      <c r="AL988" s="84"/>
      <c r="AM988" s="85"/>
    </row>
    <row r="989" spans="1:39" ht="12" customHeight="1">
      <c r="A989" s="10">
        <v>974</v>
      </c>
      <c r="B989" s="98" t="s">
        <v>93</v>
      </c>
      <c r="C989" s="98" t="s">
        <v>89</v>
      </c>
      <c r="D989" s="11" t="s">
        <v>52</v>
      </c>
      <c r="E989" s="11" t="s">
        <v>304</v>
      </c>
      <c r="F989" s="12" t="s">
        <v>49</v>
      </c>
      <c r="G989" s="12" t="s">
        <v>310</v>
      </c>
      <c r="H989" s="12" t="s">
        <v>306</v>
      </c>
      <c r="I989" s="103" t="s">
        <v>504</v>
      </c>
      <c r="J989" s="11" t="str">
        <f>"12-16h"</f>
        <v>12-16h</v>
      </c>
      <c r="K989" s="12" t="s">
        <v>513</v>
      </c>
      <c r="L989" s="69" t="s">
        <v>520</v>
      </c>
      <c r="M989" s="59" t="s">
        <v>371</v>
      </c>
      <c r="N989" s="78" t="s">
        <v>308</v>
      </c>
      <c r="O989" s="12" t="s">
        <v>358</v>
      </c>
      <c r="P989" s="15" t="s">
        <v>368</v>
      </c>
      <c r="Q989" s="92"/>
      <c r="R989" s="93"/>
      <c r="S989" s="93"/>
      <c r="T989" s="93"/>
      <c r="U989" s="93"/>
      <c r="V989" s="93"/>
      <c r="W989" s="93">
        <v>1</v>
      </c>
      <c r="X989" s="93"/>
      <c r="Y989" s="75"/>
      <c r="Z989" s="69" t="s">
        <v>520</v>
      </c>
      <c r="AA989" s="59" t="s">
        <v>371</v>
      </c>
      <c r="AB989" s="78" t="s">
        <v>308</v>
      </c>
      <c r="AC989" s="12" t="s">
        <v>358</v>
      </c>
      <c r="AD989" s="15" t="s">
        <v>368</v>
      </c>
      <c r="AE989" s="84">
        <v>1</v>
      </c>
      <c r="AF989" s="84"/>
      <c r="AG989" s="84"/>
      <c r="AH989" s="84"/>
      <c r="AI989" s="84"/>
      <c r="AJ989" s="84"/>
      <c r="AK989" s="84"/>
      <c r="AL989" s="84"/>
      <c r="AM989" s="85"/>
    </row>
    <row r="990" spans="1:39" ht="12" customHeight="1">
      <c r="A990" s="10">
        <v>975</v>
      </c>
      <c r="B990" s="98" t="s">
        <v>279</v>
      </c>
      <c r="C990" s="98" t="s">
        <v>89</v>
      </c>
      <c r="D990" s="11" t="s">
        <v>25</v>
      </c>
      <c r="E990" s="11" t="s">
        <v>303</v>
      </c>
      <c r="F990" s="12" t="s">
        <v>48</v>
      </c>
      <c r="G990" s="12" t="s">
        <v>310</v>
      </c>
      <c r="H990" s="12" t="s">
        <v>306</v>
      </c>
      <c r="I990" s="103" t="s">
        <v>504</v>
      </c>
      <c r="J990" s="12" t="str">
        <f>"≥17h"</f>
        <v>≥17h</v>
      </c>
      <c r="K990" s="12" t="s">
        <v>513</v>
      </c>
      <c r="L990" s="69" t="s">
        <v>520</v>
      </c>
      <c r="M990" s="59" t="s">
        <v>371</v>
      </c>
      <c r="N990" s="78" t="s">
        <v>308</v>
      </c>
      <c r="O990" s="12" t="s">
        <v>358</v>
      </c>
      <c r="P990" s="15" t="s">
        <v>370</v>
      </c>
      <c r="Q990" s="92"/>
      <c r="R990" s="93"/>
      <c r="S990" s="93"/>
      <c r="T990" s="93"/>
      <c r="U990" s="93"/>
      <c r="V990" s="93"/>
      <c r="W990" s="93"/>
      <c r="X990" s="93"/>
      <c r="Y990" s="75">
        <v>1</v>
      </c>
      <c r="Z990" s="69" t="s">
        <v>520</v>
      </c>
      <c r="AA990" s="59" t="s">
        <v>371</v>
      </c>
      <c r="AB990" s="78" t="s">
        <v>308</v>
      </c>
      <c r="AC990" s="12" t="s">
        <v>358</v>
      </c>
      <c r="AD990" s="15" t="s">
        <v>370</v>
      </c>
      <c r="AE990" s="84">
        <v>1</v>
      </c>
      <c r="AF990" s="84"/>
      <c r="AG990" s="84"/>
      <c r="AH990" s="84"/>
      <c r="AI990" s="84"/>
      <c r="AJ990" s="84"/>
      <c r="AK990" s="84"/>
      <c r="AL990" s="84"/>
      <c r="AM990" s="85"/>
    </row>
    <row r="991" spans="1:39" ht="12" customHeight="1">
      <c r="A991" s="10">
        <v>976</v>
      </c>
      <c r="B991" s="98" t="s">
        <v>142</v>
      </c>
      <c r="C991" s="98" t="s">
        <v>79</v>
      </c>
      <c r="D991" s="11" t="s">
        <v>51</v>
      </c>
      <c r="E991" s="11" t="s">
        <v>304</v>
      </c>
      <c r="F991" s="12" t="s">
        <v>50</v>
      </c>
      <c r="G991" s="12" t="s">
        <v>510</v>
      </c>
      <c r="H991" s="12" t="s">
        <v>306</v>
      </c>
      <c r="I991" s="11" t="s">
        <v>507</v>
      </c>
      <c r="J991" s="11" t="str">
        <f>"12-16h"</f>
        <v>12-16h</v>
      </c>
      <c r="K991" s="12" t="s">
        <v>513</v>
      </c>
      <c r="L991" s="69" t="s">
        <v>520</v>
      </c>
      <c r="M991" s="59" t="s">
        <v>373</v>
      </c>
      <c r="N991" s="78" t="s">
        <v>367</v>
      </c>
      <c r="O991" s="12" t="s">
        <v>358</v>
      </c>
      <c r="P991" s="15" t="s">
        <v>368</v>
      </c>
      <c r="Q991" s="92"/>
      <c r="R991" s="93"/>
      <c r="S991" s="93"/>
      <c r="T991" s="93">
        <v>1</v>
      </c>
      <c r="U991" s="93"/>
      <c r="V991" s="93">
        <v>1</v>
      </c>
      <c r="W991" s="93">
        <v>1</v>
      </c>
      <c r="X991" s="93"/>
      <c r="Y991" s="75"/>
      <c r="Z991" s="69" t="s">
        <v>520</v>
      </c>
      <c r="AA991" s="59" t="s">
        <v>373</v>
      </c>
      <c r="AB991" s="78" t="s">
        <v>367</v>
      </c>
      <c r="AC991" s="12" t="s">
        <v>358</v>
      </c>
      <c r="AD991" s="15" t="s">
        <v>368</v>
      </c>
      <c r="AE991" s="84"/>
      <c r="AF991" s="84">
        <v>1</v>
      </c>
      <c r="AG991" s="84"/>
      <c r="AH991" s="84"/>
      <c r="AI991" s="84"/>
      <c r="AJ991" s="84"/>
      <c r="AK991" s="84"/>
      <c r="AL991" s="84"/>
      <c r="AM991" s="85"/>
    </row>
    <row r="992" spans="1:39" ht="12" customHeight="1">
      <c r="A992" s="10">
        <v>977</v>
      </c>
      <c r="B992" s="98" t="s">
        <v>106</v>
      </c>
      <c r="C992" s="98" t="s">
        <v>71</v>
      </c>
      <c r="D992" s="11" t="s">
        <v>51</v>
      </c>
      <c r="E992" s="11" t="s">
        <v>303</v>
      </c>
      <c r="F992" s="12" t="s">
        <v>50</v>
      </c>
      <c r="G992" s="12" t="s">
        <v>310</v>
      </c>
      <c r="H992" s="12" t="s">
        <v>306</v>
      </c>
      <c r="I992" s="103" t="s">
        <v>504</v>
      </c>
      <c r="J992" s="12" t="str">
        <f>"≥17h"</f>
        <v>≥17h</v>
      </c>
      <c r="K992" s="12" t="s">
        <v>512</v>
      </c>
      <c r="L992" s="69" t="s">
        <v>520</v>
      </c>
      <c r="M992" s="59" t="s">
        <v>373</v>
      </c>
      <c r="N992" s="78" t="s">
        <v>308</v>
      </c>
      <c r="O992" s="12" t="s">
        <v>358</v>
      </c>
      <c r="P992" s="15" t="s">
        <v>368</v>
      </c>
      <c r="Q992" s="92"/>
      <c r="R992" s="93"/>
      <c r="S992" s="93">
        <v>1</v>
      </c>
      <c r="T992" s="93"/>
      <c r="U992" s="93"/>
      <c r="V992" s="93"/>
      <c r="W992" s="93"/>
      <c r="X992" s="93">
        <v>1</v>
      </c>
      <c r="Y992" s="75"/>
      <c r="Z992" s="69" t="s">
        <v>520</v>
      </c>
      <c r="AA992" s="59" t="s">
        <v>373</v>
      </c>
      <c r="AB992" s="78" t="s">
        <v>308</v>
      </c>
      <c r="AC992" s="12" t="s">
        <v>358</v>
      </c>
      <c r="AD992" s="15" t="s">
        <v>368</v>
      </c>
      <c r="AE992" s="84"/>
      <c r="AF992" s="84">
        <v>1</v>
      </c>
      <c r="AG992" s="84"/>
      <c r="AH992" s="84"/>
      <c r="AI992" s="84"/>
      <c r="AJ992" s="84"/>
      <c r="AK992" s="84"/>
      <c r="AL992" s="84"/>
      <c r="AM992" s="85"/>
    </row>
    <row r="993" spans="1:39" ht="12" customHeight="1">
      <c r="A993" s="10">
        <v>978</v>
      </c>
      <c r="B993" s="98" t="s">
        <v>279</v>
      </c>
      <c r="C993" s="98" t="s">
        <v>89</v>
      </c>
      <c r="D993" s="11" t="s">
        <v>25</v>
      </c>
      <c r="E993" s="11" t="s">
        <v>304</v>
      </c>
      <c r="F993" s="12" t="s">
        <v>48</v>
      </c>
      <c r="G993" s="12" t="s">
        <v>310</v>
      </c>
      <c r="H993" s="12" t="s">
        <v>306</v>
      </c>
      <c r="I993" s="11" t="s">
        <v>504</v>
      </c>
      <c r="J993" s="12" t="str">
        <f>"≥17h"</f>
        <v>≥17h</v>
      </c>
      <c r="K993" s="12" t="s">
        <v>513</v>
      </c>
      <c r="L993" s="69" t="s">
        <v>520</v>
      </c>
      <c r="M993" s="59" t="s">
        <v>373</v>
      </c>
      <c r="N993" s="78" t="s">
        <v>308</v>
      </c>
      <c r="O993" s="12" t="s">
        <v>358</v>
      </c>
      <c r="P993" s="15" t="s">
        <v>368</v>
      </c>
      <c r="Q993" s="92"/>
      <c r="R993" s="93"/>
      <c r="S993" s="93"/>
      <c r="T993" s="93">
        <v>1</v>
      </c>
      <c r="U993" s="93"/>
      <c r="V993" s="93"/>
      <c r="W993" s="93"/>
      <c r="X993" s="93"/>
      <c r="Y993" s="75"/>
      <c r="Z993" s="69" t="s">
        <v>520</v>
      </c>
      <c r="AA993" s="59" t="s">
        <v>373</v>
      </c>
      <c r="AB993" s="78" t="s">
        <v>308</v>
      </c>
      <c r="AC993" s="12" t="s">
        <v>358</v>
      </c>
      <c r="AD993" s="15" t="s">
        <v>368</v>
      </c>
      <c r="AE993" s="84">
        <v>1</v>
      </c>
      <c r="AF993" s="84"/>
      <c r="AG993" s="84"/>
      <c r="AH993" s="84"/>
      <c r="AI993" s="84"/>
      <c r="AJ993" s="84"/>
      <c r="AK993" s="84"/>
      <c r="AL993" s="84"/>
      <c r="AM993" s="85"/>
    </row>
    <row r="994" spans="1:39" ht="12" customHeight="1">
      <c r="A994" s="10">
        <v>979</v>
      </c>
      <c r="B994" s="98" t="s">
        <v>106</v>
      </c>
      <c r="C994" s="98" t="s">
        <v>71</v>
      </c>
      <c r="D994" s="11" t="s">
        <v>51</v>
      </c>
      <c r="E994" s="11" t="s">
        <v>303</v>
      </c>
      <c r="F994" s="12" t="s">
        <v>50</v>
      </c>
      <c r="G994" s="12" t="s">
        <v>310</v>
      </c>
      <c r="H994" s="12" t="s">
        <v>306</v>
      </c>
      <c r="I994" s="11" t="s">
        <v>504</v>
      </c>
      <c r="J994" s="12" t="str">
        <f>"≥17h"</f>
        <v>≥17h</v>
      </c>
      <c r="K994" s="12" t="s">
        <v>512</v>
      </c>
      <c r="L994" s="69" t="s">
        <v>520</v>
      </c>
      <c r="M994" s="59" t="s">
        <v>373</v>
      </c>
      <c r="N994" s="78" t="s">
        <v>308</v>
      </c>
      <c r="O994" s="12" t="s">
        <v>358</v>
      </c>
      <c r="P994" s="15" t="s">
        <v>368</v>
      </c>
      <c r="Q994" s="92"/>
      <c r="R994" s="93"/>
      <c r="S994" s="93"/>
      <c r="T994" s="93">
        <v>1</v>
      </c>
      <c r="U994" s="93"/>
      <c r="V994" s="93"/>
      <c r="W994" s="93"/>
      <c r="X994" s="93"/>
      <c r="Y994" s="75"/>
      <c r="Z994" s="69" t="s">
        <v>520</v>
      </c>
      <c r="AA994" s="59" t="s">
        <v>373</v>
      </c>
      <c r="AB994" s="78" t="s">
        <v>308</v>
      </c>
      <c r="AC994" s="12" t="s">
        <v>358</v>
      </c>
      <c r="AD994" s="15" t="s">
        <v>368</v>
      </c>
      <c r="AE994" s="84"/>
      <c r="AF994" s="84">
        <v>1</v>
      </c>
      <c r="AG994" s="84"/>
      <c r="AH994" s="84"/>
      <c r="AI994" s="84"/>
      <c r="AJ994" s="84"/>
      <c r="AK994" s="84"/>
      <c r="AL994" s="84"/>
      <c r="AM994" s="85"/>
    </row>
    <row r="995" spans="1:39" ht="12" customHeight="1">
      <c r="A995" s="10">
        <v>980</v>
      </c>
      <c r="B995" s="98" t="s">
        <v>106</v>
      </c>
      <c r="C995" s="98" t="s">
        <v>71</v>
      </c>
      <c r="D995" s="11" t="s">
        <v>51</v>
      </c>
      <c r="E995" s="11" t="s">
        <v>303</v>
      </c>
      <c r="F995" s="12" t="s">
        <v>50</v>
      </c>
      <c r="G995" s="12" t="s">
        <v>310</v>
      </c>
      <c r="H995" s="12" t="s">
        <v>306</v>
      </c>
      <c r="I995" s="103" t="s">
        <v>505</v>
      </c>
      <c r="J995" s="11" t="str">
        <f>"12-16h"</f>
        <v>12-16h</v>
      </c>
      <c r="K995" s="12" t="s">
        <v>512</v>
      </c>
      <c r="L995" s="69" t="s">
        <v>520</v>
      </c>
      <c r="M995" s="59" t="s">
        <v>373</v>
      </c>
      <c r="N995" s="78" t="s">
        <v>308</v>
      </c>
      <c r="O995" s="12" t="s">
        <v>358</v>
      </c>
      <c r="P995" s="15" t="s">
        <v>368</v>
      </c>
      <c r="Q995" s="92"/>
      <c r="R995" s="93"/>
      <c r="S995" s="93"/>
      <c r="T995" s="93">
        <v>1</v>
      </c>
      <c r="U995" s="93"/>
      <c r="V995" s="93"/>
      <c r="W995" s="93"/>
      <c r="X995" s="93"/>
      <c r="Y995" s="75"/>
      <c r="Z995" s="69" t="s">
        <v>520</v>
      </c>
      <c r="AA995" s="59" t="s">
        <v>373</v>
      </c>
      <c r="AB995" s="78" t="s">
        <v>308</v>
      </c>
      <c r="AC995" s="12" t="s">
        <v>358</v>
      </c>
      <c r="AD995" s="15" t="s">
        <v>368</v>
      </c>
      <c r="AE995" s="84"/>
      <c r="AF995" s="84">
        <v>1</v>
      </c>
      <c r="AG995" s="84"/>
      <c r="AH995" s="84"/>
      <c r="AI995" s="84"/>
      <c r="AJ995" s="84"/>
      <c r="AK995" s="84"/>
      <c r="AL995" s="84"/>
      <c r="AM995" s="85"/>
    </row>
    <row r="996" spans="1:39" ht="12" customHeight="1">
      <c r="A996" s="10">
        <v>981</v>
      </c>
      <c r="B996" s="98" t="s">
        <v>93</v>
      </c>
      <c r="C996" s="98" t="s">
        <v>89</v>
      </c>
      <c r="D996" s="11" t="s">
        <v>52</v>
      </c>
      <c r="E996" s="11" t="s">
        <v>304</v>
      </c>
      <c r="F996" s="12" t="s">
        <v>49</v>
      </c>
      <c r="G996" s="12" t="s">
        <v>310</v>
      </c>
      <c r="H996" s="12" t="s">
        <v>306</v>
      </c>
      <c r="I996" s="103" t="s">
        <v>504</v>
      </c>
      <c r="J996" s="11" t="str">
        <f>"12-16h"</f>
        <v>12-16h</v>
      </c>
      <c r="K996" s="12" t="s">
        <v>513</v>
      </c>
      <c r="L996" s="69" t="s">
        <v>520</v>
      </c>
      <c r="M996" s="59" t="s">
        <v>373</v>
      </c>
      <c r="N996" s="78" t="s">
        <v>308</v>
      </c>
      <c r="O996" s="12" t="s">
        <v>358</v>
      </c>
      <c r="P996" s="15" t="s">
        <v>368</v>
      </c>
      <c r="Q996" s="92"/>
      <c r="R996" s="93"/>
      <c r="S996" s="93">
        <v>1</v>
      </c>
      <c r="T996" s="93"/>
      <c r="U996" s="93"/>
      <c r="V996" s="93"/>
      <c r="W996" s="93"/>
      <c r="X996" s="93"/>
      <c r="Y996" s="75"/>
      <c r="Z996" s="69" t="s">
        <v>520</v>
      </c>
      <c r="AA996" s="59" t="s">
        <v>373</v>
      </c>
      <c r="AB996" s="78" t="s">
        <v>308</v>
      </c>
      <c r="AC996" s="12" t="s">
        <v>358</v>
      </c>
      <c r="AD996" s="15" t="s">
        <v>368</v>
      </c>
      <c r="AE996" s="84">
        <v>1</v>
      </c>
      <c r="AF996" s="84"/>
      <c r="AG996" s="84"/>
      <c r="AH996" s="84"/>
      <c r="AI996" s="84"/>
      <c r="AJ996" s="84"/>
      <c r="AK996" s="84"/>
      <c r="AL996" s="84"/>
      <c r="AM996" s="85"/>
    </row>
    <row r="997" spans="1:39" ht="12" customHeight="1">
      <c r="A997" s="10">
        <v>982</v>
      </c>
      <c r="B997" s="98" t="s">
        <v>93</v>
      </c>
      <c r="C997" s="98" t="s">
        <v>89</v>
      </c>
      <c r="D997" s="11" t="s">
        <v>51</v>
      </c>
      <c r="E997" s="11" t="s">
        <v>303</v>
      </c>
      <c r="F997" s="12" t="s">
        <v>48</v>
      </c>
      <c r="G997" s="12" t="s">
        <v>310</v>
      </c>
      <c r="H997" s="12" t="s">
        <v>306</v>
      </c>
      <c r="I997" s="103" t="s">
        <v>505</v>
      </c>
      <c r="J997" s="12" t="str">
        <f>"≥17h"</f>
        <v>≥17h</v>
      </c>
      <c r="K997" s="12" t="s">
        <v>47</v>
      </c>
      <c r="L997" s="69" t="s">
        <v>520</v>
      </c>
      <c r="M997" s="59" t="s">
        <v>373</v>
      </c>
      <c r="N997" s="78" t="s">
        <v>308</v>
      </c>
      <c r="O997" s="12" t="s">
        <v>358</v>
      </c>
      <c r="P997" s="15" t="s">
        <v>368</v>
      </c>
      <c r="Q997" s="92"/>
      <c r="R997" s="93"/>
      <c r="S997" s="93">
        <v>1</v>
      </c>
      <c r="T997" s="93"/>
      <c r="U997" s="93"/>
      <c r="V997" s="93"/>
      <c r="W997" s="93"/>
      <c r="X997" s="93"/>
      <c r="Y997" s="75"/>
      <c r="Z997" s="69" t="s">
        <v>520</v>
      </c>
      <c r="AA997" s="59" t="s">
        <v>373</v>
      </c>
      <c r="AB997" s="78" t="s">
        <v>308</v>
      </c>
      <c r="AC997" s="12" t="s">
        <v>358</v>
      </c>
      <c r="AD997" s="15" t="s">
        <v>368</v>
      </c>
      <c r="AE997" s="84">
        <v>1</v>
      </c>
      <c r="AF997" s="84"/>
      <c r="AG997" s="84"/>
      <c r="AH997" s="84"/>
      <c r="AI997" s="84"/>
      <c r="AJ997" s="84"/>
      <c r="AK997" s="84"/>
      <c r="AL997" s="84"/>
      <c r="AM997" s="85"/>
    </row>
    <row r="998" spans="1:39" ht="12" customHeight="1">
      <c r="A998" s="10">
        <v>983</v>
      </c>
      <c r="B998" s="98" t="s">
        <v>93</v>
      </c>
      <c r="C998" s="98" t="s">
        <v>89</v>
      </c>
      <c r="D998" s="11" t="s">
        <v>52</v>
      </c>
      <c r="E998" s="11" t="s">
        <v>304</v>
      </c>
      <c r="F998" s="12" t="s">
        <v>49</v>
      </c>
      <c r="G998" s="12" t="s">
        <v>310</v>
      </c>
      <c r="H998" s="12" t="s">
        <v>306</v>
      </c>
      <c r="I998" s="103" t="s">
        <v>504</v>
      </c>
      <c r="J998" s="12" t="str">
        <f>"≥17h"</f>
        <v>≥17h</v>
      </c>
      <c r="K998" s="12" t="s">
        <v>47</v>
      </c>
      <c r="L998" s="69" t="s">
        <v>520</v>
      </c>
      <c r="M998" s="59" t="s">
        <v>371</v>
      </c>
      <c r="N998" s="78" t="s">
        <v>308</v>
      </c>
      <c r="O998" s="12" t="s">
        <v>358</v>
      </c>
      <c r="P998" s="15" t="s">
        <v>368</v>
      </c>
      <c r="Q998" s="92"/>
      <c r="R998" s="93"/>
      <c r="S998" s="93"/>
      <c r="T998" s="93"/>
      <c r="U998" s="93"/>
      <c r="V998" s="93"/>
      <c r="W998" s="93">
        <v>1</v>
      </c>
      <c r="X998" s="93"/>
      <c r="Y998" s="75"/>
      <c r="Z998" s="69" t="s">
        <v>520</v>
      </c>
      <c r="AA998" s="59" t="s">
        <v>371</v>
      </c>
      <c r="AB998" s="78" t="s">
        <v>308</v>
      </c>
      <c r="AC998" s="12" t="s">
        <v>358</v>
      </c>
      <c r="AD998" s="15" t="s">
        <v>368</v>
      </c>
      <c r="AE998" s="84">
        <v>1</v>
      </c>
      <c r="AF998" s="84"/>
      <c r="AG998" s="84"/>
      <c r="AH998" s="84"/>
      <c r="AI998" s="84"/>
      <c r="AJ998" s="84"/>
      <c r="AK998" s="84"/>
      <c r="AL998" s="84"/>
      <c r="AM998" s="85"/>
    </row>
    <row r="999" spans="1:39" ht="12" customHeight="1">
      <c r="A999" s="10">
        <v>984</v>
      </c>
      <c r="B999" s="98" t="s">
        <v>279</v>
      </c>
      <c r="C999" s="98" t="s">
        <v>89</v>
      </c>
      <c r="D999" s="11" t="s">
        <v>52</v>
      </c>
      <c r="E999" s="11" t="s">
        <v>303</v>
      </c>
      <c r="F999" s="12" t="s">
        <v>48</v>
      </c>
      <c r="G999" s="12" t="s">
        <v>310</v>
      </c>
      <c r="H999" s="12" t="s">
        <v>306</v>
      </c>
      <c r="I999" s="12" t="s">
        <v>505</v>
      </c>
      <c r="J999" s="11" t="str">
        <f>"12-16h"</f>
        <v>12-16h</v>
      </c>
      <c r="K999" s="12" t="s">
        <v>513</v>
      </c>
      <c r="L999" s="69" t="s">
        <v>520</v>
      </c>
      <c r="M999" s="59" t="s">
        <v>371</v>
      </c>
      <c r="N999" s="78" t="s">
        <v>308</v>
      </c>
      <c r="O999" s="12" t="s">
        <v>358</v>
      </c>
      <c r="P999" s="15" t="s">
        <v>368</v>
      </c>
      <c r="Q999" s="92"/>
      <c r="R999" s="93"/>
      <c r="S999" s="93"/>
      <c r="T999" s="93">
        <v>1</v>
      </c>
      <c r="U999" s="93"/>
      <c r="V999" s="93"/>
      <c r="W999" s="93"/>
      <c r="X999" s="93"/>
      <c r="Y999" s="75"/>
      <c r="Z999" s="69" t="s">
        <v>520</v>
      </c>
      <c r="AA999" s="59" t="s">
        <v>371</v>
      </c>
      <c r="AB999" s="78" t="s">
        <v>308</v>
      </c>
      <c r="AC999" s="12" t="s">
        <v>358</v>
      </c>
      <c r="AD999" s="15" t="s">
        <v>368</v>
      </c>
      <c r="AE999" s="84">
        <v>1</v>
      </c>
      <c r="AF999" s="84"/>
      <c r="AG999" s="84"/>
      <c r="AH999" s="84"/>
      <c r="AI999" s="84"/>
      <c r="AJ999" s="84"/>
      <c r="AK999" s="84"/>
      <c r="AL999" s="84"/>
      <c r="AM999" s="85"/>
    </row>
    <row r="1000" spans="1:39" ht="12" customHeight="1">
      <c r="A1000" s="10">
        <v>985</v>
      </c>
      <c r="B1000" s="98" t="s">
        <v>172</v>
      </c>
      <c r="C1000" s="98" t="s">
        <v>168</v>
      </c>
      <c r="D1000" s="11" t="s">
        <v>52</v>
      </c>
      <c r="E1000" s="11" t="s">
        <v>304</v>
      </c>
      <c r="F1000" s="12" t="s">
        <v>48</v>
      </c>
      <c r="G1000" s="12" t="s">
        <v>510</v>
      </c>
      <c r="H1000" s="12" t="s">
        <v>306</v>
      </c>
      <c r="I1000" s="11" t="s">
        <v>507</v>
      </c>
      <c r="J1000" s="12" t="str">
        <f>"≥17h"</f>
        <v>≥17h</v>
      </c>
      <c r="K1000" s="12" t="s">
        <v>47</v>
      </c>
      <c r="L1000" s="69" t="s">
        <v>520</v>
      </c>
      <c r="M1000" s="59" t="s">
        <v>373</v>
      </c>
      <c r="N1000" s="78" t="s">
        <v>308</v>
      </c>
      <c r="O1000" s="12" t="s">
        <v>358</v>
      </c>
      <c r="P1000" s="15" t="s">
        <v>368</v>
      </c>
      <c r="Q1000" s="92"/>
      <c r="R1000" s="93"/>
      <c r="S1000" s="93">
        <v>1</v>
      </c>
      <c r="T1000" s="93">
        <v>1</v>
      </c>
      <c r="U1000" s="93"/>
      <c r="V1000" s="93"/>
      <c r="W1000" s="93">
        <v>1</v>
      </c>
      <c r="X1000" s="93">
        <v>1</v>
      </c>
      <c r="Y1000" s="75"/>
      <c r="Z1000" s="69" t="s">
        <v>520</v>
      </c>
      <c r="AA1000" s="59" t="s">
        <v>373</v>
      </c>
      <c r="AB1000" s="78" t="s">
        <v>308</v>
      </c>
      <c r="AC1000" s="12" t="s">
        <v>358</v>
      </c>
      <c r="AD1000" s="15" t="s">
        <v>368</v>
      </c>
      <c r="AE1000" s="84"/>
      <c r="AF1000" s="84">
        <v>1</v>
      </c>
      <c r="AG1000" s="84"/>
      <c r="AH1000" s="84"/>
      <c r="AI1000" s="84"/>
      <c r="AJ1000" s="84"/>
      <c r="AK1000" s="84"/>
      <c r="AL1000" s="84"/>
      <c r="AM1000" s="85"/>
    </row>
    <row r="1001" spans="1:39" ht="12" customHeight="1">
      <c r="A1001" s="10">
        <v>986</v>
      </c>
      <c r="B1001" s="98" t="s">
        <v>279</v>
      </c>
      <c r="C1001" s="98" t="s">
        <v>89</v>
      </c>
      <c r="D1001" s="11" t="s">
        <v>51</v>
      </c>
      <c r="E1001" s="11" t="s">
        <v>304</v>
      </c>
      <c r="F1001" s="12" t="s">
        <v>49</v>
      </c>
      <c r="G1001" s="12" t="s">
        <v>310</v>
      </c>
      <c r="H1001" s="12" t="s">
        <v>306</v>
      </c>
      <c r="I1001" s="103" t="s">
        <v>505</v>
      </c>
      <c r="J1001" s="11" t="str">
        <f>"12-16h"</f>
        <v>12-16h</v>
      </c>
      <c r="K1001" s="12" t="s">
        <v>47</v>
      </c>
      <c r="L1001" s="69" t="s">
        <v>520</v>
      </c>
      <c r="M1001" s="59" t="s">
        <v>371</v>
      </c>
      <c r="N1001" s="78" t="s">
        <v>308</v>
      </c>
      <c r="O1001" s="12" t="s">
        <v>358</v>
      </c>
      <c r="P1001" s="15" t="s">
        <v>370</v>
      </c>
      <c r="Q1001" s="92"/>
      <c r="R1001" s="93">
        <v>1</v>
      </c>
      <c r="S1001" s="93"/>
      <c r="T1001" s="93"/>
      <c r="U1001" s="93"/>
      <c r="V1001" s="93"/>
      <c r="W1001" s="93"/>
      <c r="X1001" s="93"/>
      <c r="Y1001" s="75"/>
      <c r="Z1001" s="69" t="s">
        <v>520</v>
      </c>
      <c r="AA1001" s="59" t="s">
        <v>371</v>
      </c>
      <c r="AB1001" s="78" t="s">
        <v>308</v>
      </c>
      <c r="AC1001" s="12" t="s">
        <v>358</v>
      </c>
      <c r="AD1001" s="15" t="s">
        <v>370</v>
      </c>
      <c r="AE1001" s="84"/>
      <c r="AF1001" s="84">
        <v>1</v>
      </c>
      <c r="AG1001" s="84"/>
      <c r="AH1001" s="84"/>
      <c r="AI1001" s="84"/>
      <c r="AJ1001" s="84"/>
      <c r="AK1001" s="84"/>
      <c r="AL1001" s="84"/>
      <c r="AM1001" s="85"/>
    </row>
    <row r="1002" spans="1:39" ht="12" customHeight="1">
      <c r="A1002" s="10">
        <v>987</v>
      </c>
      <c r="B1002" s="98" t="s">
        <v>279</v>
      </c>
      <c r="C1002" s="98" t="s">
        <v>89</v>
      </c>
      <c r="D1002" s="11" t="s">
        <v>51</v>
      </c>
      <c r="E1002" s="11" t="s">
        <v>304</v>
      </c>
      <c r="F1002" s="12" t="s">
        <v>50</v>
      </c>
      <c r="G1002" s="12" t="s">
        <v>310</v>
      </c>
      <c r="H1002" s="12" t="s">
        <v>306</v>
      </c>
      <c r="I1002" s="11" t="s">
        <v>504</v>
      </c>
      <c r="J1002" s="12" t="str">
        <f>"≥17h"</f>
        <v>≥17h</v>
      </c>
      <c r="K1002" s="12" t="s">
        <v>512</v>
      </c>
      <c r="L1002" s="69" t="s">
        <v>520</v>
      </c>
      <c r="M1002" s="59" t="s">
        <v>371</v>
      </c>
      <c r="N1002" s="78" t="s">
        <v>308</v>
      </c>
      <c r="O1002" s="12" t="s">
        <v>358</v>
      </c>
      <c r="P1002" s="15" t="s">
        <v>368</v>
      </c>
      <c r="Q1002" s="92"/>
      <c r="R1002" s="93"/>
      <c r="S1002" s="93"/>
      <c r="T1002" s="93">
        <v>1</v>
      </c>
      <c r="U1002" s="93"/>
      <c r="V1002" s="93"/>
      <c r="W1002" s="93"/>
      <c r="X1002" s="93"/>
      <c r="Y1002" s="75"/>
      <c r="Z1002" s="69" t="s">
        <v>520</v>
      </c>
      <c r="AA1002" s="59" t="s">
        <v>371</v>
      </c>
      <c r="AB1002" s="78" t="s">
        <v>308</v>
      </c>
      <c r="AC1002" s="12" t="s">
        <v>358</v>
      </c>
      <c r="AD1002" s="15" t="s">
        <v>368</v>
      </c>
      <c r="AE1002" s="84"/>
      <c r="AF1002" s="84">
        <v>1</v>
      </c>
      <c r="AG1002" s="84"/>
      <c r="AH1002" s="84"/>
      <c r="AI1002" s="84"/>
      <c r="AJ1002" s="84"/>
      <c r="AK1002" s="84"/>
      <c r="AL1002" s="84"/>
      <c r="AM1002" s="85"/>
    </row>
    <row r="1003" spans="1:39" ht="12" customHeight="1">
      <c r="A1003" s="10">
        <v>988</v>
      </c>
      <c r="B1003" s="98" t="s">
        <v>93</v>
      </c>
      <c r="C1003" s="98" t="s">
        <v>89</v>
      </c>
      <c r="D1003" s="11" t="s">
        <v>51</v>
      </c>
      <c r="E1003" s="11" t="s">
        <v>304</v>
      </c>
      <c r="F1003" s="12" t="s">
        <v>48</v>
      </c>
      <c r="G1003" s="12" t="s">
        <v>310</v>
      </c>
      <c r="H1003" s="12" t="s">
        <v>306</v>
      </c>
      <c r="I1003" s="103" t="s">
        <v>505</v>
      </c>
      <c r="J1003" s="11" t="str">
        <f>"12-16h"</f>
        <v>12-16h</v>
      </c>
      <c r="K1003" s="12" t="s">
        <v>513</v>
      </c>
      <c r="L1003" s="69" t="s">
        <v>520</v>
      </c>
      <c r="M1003" s="59" t="s">
        <v>372</v>
      </c>
      <c r="N1003" s="78" t="s">
        <v>308</v>
      </c>
      <c r="O1003" s="12" t="s">
        <v>358</v>
      </c>
      <c r="P1003" s="15" t="s">
        <v>368</v>
      </c>
      <c r="Q1003" s="92"/>
      <c r="R1003" s="93"/>
      <c r="S1003" s="93">
        <v>1</v>
      </c>
      <c r="T1003" s="93"/>
      <c r="U1003" s="93"/>
      <c r="V1003" s="93"/>
      <c r="W1003" s="93"/>
      <c r="X1003" s="93"/>
      <c r="Y1003" s="75"/>
      <c r="Z1003" s="69" t="s">
        <v>520</v>
      </c>
      <c r="AA1003" s="59" t="s">
        <v>372</v>
      </c>
      <c r="AB1003" s="78" t="s">
        <v>308</v>
      </c>
      <c r="AC1003" s="12" t="s">
        <v>358</v>
      </c>
      <c r="AD1003" s="15" t="s">
        <v>368</v>
      </c>
      <c r="AE1003" s="84">
        <v>1</v>
      </c>
      <c r="AF1003" s="84"/>
      <c r="AG1003" s="84"/>
      <c r="AH1003" s="84"/>
      <c r="AI1003" s="84"/>
      <c r="AJ1003" s="84"/>
      <c r="AK1003" s="84"/>
      <c r="AL1003" s="84"/>
      <c r="AM1003" s="85"/>
    </row>
    <row r="1004" spans="1:39" ht="12" customHeight="1">
      <c r="A1004" s="10">
        <v>989</v>
      </c>
      <c r="B1004" s="98" t="s">
        <v>172</v>
      </c>
      <c r="C1004" s="98" t="s">
        <v>168</v>
      </c>
      <c r="D1004" s="11" t="s">
        <v>25</v>
      </c>
      <c r="E1004" s="11" t="s">
        <v>304</v>
      </c>
      <c r="F1004" s="12" t="s">
        <v>48</v>
      </c>
      <c r="G1004" s="12" t="s">
        <v>310</v>
      </c>
      <c r="H1004" s="12" t="s">
        <v>306</v>
      </c>
      <c r="I1004" s="11" t="s">
        <v>507</v>
      </c>
      <c r="J1004" s="12" t="str">
        <f>"≥17h"</f>
        <v>≥17h</v>
      </c>
      <c r="K1004" s="12" t="s">
        <v>513</v>
      </c>
      <c r="L1004" s="69" t="s">
        <v>520</v>
      </c>
      <c r="M1004" s="59" t="s">
        <v>373</v>
      </c>
      <c r="N1004" s="78" t="s">
        <v>308</v>
      </c>
      <c r="O1004" s="12" t="s">
        <v>358</v>
      </c>
      <c r="P1004" s="15" t="s">
        <v>368</v>
      </c>
      <c r="Q1004" s="92"/>
      <c r="R1004" s="93"/>
      <c r="S1004" s="93">
        <v>1</v>
      </c>
      <c r="T1004" s="93">
        <v>1</v>
      </c>
      <c r="U1004" s="93"/>
      <c r="V1004" s="93"/>
      <c r="W1004" s="93"/>
      <c r="X1004" s="93"/>
      <c r="Y1004" s="75"/>
      <c r="Z1004" s="69" t="s">
        <v>520</v>
      </c>
      <c r="AA1004" s="59" t="s">
        <v>373</v>
      </c>
      <c r="AB1004" s="78" t="s">
        <v>308</v>
      </c>
      <c r="AC1004" s="12" t="s">
        <v>358</v>
      </c>
      <c r="AD1004" s="15" t="s">
        <v>368</v>
      </c>
      <c r="AE1004" s="84"/>
      <c r="AF1004" s="84">
        <v>1</v>
      </c>
      <c r="AG1004" s="84"/>
      <c r="AH1004" s="84"/>
      <c r="AI1004" s="84"/>
      <c r="AJ1004" s="84"/>
      <c r="AK1004" s="84"/>
      <c r="AL1004" s="84"/>
      <c r="AM1004" s="85"/>
    </row>
    <row r="1005" spans="1:39" ht="12" customHeight="1">
      <c r="A1005" s="10">
        <v>990</v>
      </c>
      <c r="B1005" s="98" t="s">
        <v>93</v>
      </c>
      <c r="C1005" s="98" t="s">
        <v>89</v>
      </c>
      <c r="D1005" s="11" t="s">
        <v>52</v>
      </c>
      <c r="E1005" s="11" t="s">
        <v>304</v>
      </c>
      <c r="F1005" s="12" t="s">
        <v>49</v>
      </c>
      <c r="G1005" s="12" t="s">
        <v>310</v>
      </c>
      <c r="H1005" s="12" t="s">
        <v>306</v>
      </c>
      <c r="I1005" s="103" t="s">
        <v>504</v>
      </c>
      <c r="J1005" s="11" t="str">
        <f>"12-16h"</f>
        <v>12-16h</v>
      </c>
      <c r="K1005" s="12" t="s">
        <v>47</v>
      </c>
      <c r="L1005" s="69" t="s">
        <v>520</v>
      </c>
      <c r="M1005" s="59" t="s">
        <v>373</v>
      </c>
      <c r="N1005" s="78" t="s">
        <v>308</v>
      </c>
      <c r="O1005" s="12" t="s">
        <v>358</v>
      </c>
      <c r="P1005" s="15" t="s">
        <v>368</v>
      </c>
      <c r="Q1005" s="92"/>
      <c r="R1005" s="93"/>
      <c r="S1005" s="93">
        <v>1</v>
      </c>
      <c r="T1005" s="93"/>
      <c r="U1005" s="93"/>
      <c r="V1005" s="93"/>
      <c r="W1005" s="93"/>
      <c r="X1005" s="93"/>
      <c r="Y1005" s="75"/>
      <c r="Z1005" s="69" t="s">
        <v>520</v>
      </c>
      <c r="AA1005" s="59" t="s">
        <v>373</v>
      </c>
      <c r="AB1005" s="78" t="s">
        <v>308</v>
      </c>
      <c r="AC1005" s="12" t="s">
        <v>358</v>
      </c>
      <c r="AD1005" s="15" t="s">
        <v>368</v>
      </c>
      <c r="AE1005" s="84">
        <v>1</v>
      </c>
      <c r="AF1005" s="84"/>
      <c r="AG1005" s="84"/>
      <c r="AH1005" s="84"/>
      <c r="AI1005" s="84"/>
      <c r="AJ1005" s="84"/>
      <c r="AK1005" s="84"/>
      <c r="AL1005" s="84"/>
      <c r="AM1005" s="85"/>
    </row>
    <row r="1006" spans="1:39" ht="12" customHeight="1">
      <c r="A1006" s="10">
        <v>991</v>
      </c>
      <c r="B1006" s="98" t="s">
        <v>172</v>
      </c>
      <c r="C1006" s="98" t="s">
        <v>168</v>
      </c>
      <c r="D1006" s="11" t="s">
        <v>52</v>
      </c>
      <c r="E1006" s="11" t="s">
        <v>303</v>
      </c>
      <c r="F1006" s="12" t="s">
        <v>50</v>
      </c>
      <c r="G1006" s="12" t="s">
        <v>310</v>
      </c>
      <c r="H1006" s="12" t="s">
        <v>306</v>
      </c>
      <c r="I1006" s="11" t="s">
        <v>504</v>
      </c>
      <c r="J1006" s="12" t="str">
        <f>"≥17h"</f>
        <v>≥17h</v>
      </c>
      <c r="K1006" s="12" t="s">
        <v>47</v>
      </c>
      <c r="L1006" s="69" t="s">
        <v>520</v>
      </c>
      <c r="M1006" s="59" t="s">
        <v>373</v>
      </c>
      <c r="N1006" s="78" t="s">
        <v>367</v>
      </c>
      <c r="O1006" s="12" t="s">
        <v>358</v>
      </c>
      <c r="P1006" s="15" t="s">
        <v>368</v>
      </c>
      <c r="Q1006" s="92"/>
      <c r="R1006" s="93"/>
      <c r="S1006" s="93">
        <v>1</v>
      </c>
      <c r="T1006" s="93">
        <v>1</v>
      </c>
      <c r="U1006" s="93"/>
      <c r="V1006" s="93">
        <v>1</v>
      </c>
      <c r="W1006" s="93">
        <v>1</v>
      </c>
      <c r="X1006" s="93"/>
      <c r="Y1006" s="75"/>
      <c r="Z1006" s="69" t="s">
        <v>520</v>
      </c>
      <c r="AA1006" s="59" t="s">
        <v>373</v>
      </c>
      <c r="AB1006" s="78" t="s">
        <v>367</v>
      </c>
      <c r="AC1006" s="12" t="s">
        <v>358</v>
      </c>
      <c r="AD1006" s="15" t="s">
        <v>368</v>
      </c>
      <c r="AE1006" s="84"/>
      <c r="AF1006" s="84">
        <v>1</v>
      </c>
      <c r="AG1006" s="84"/>
      <c r="AH1006" s="84"/>
      <c r="AI1006" s="84"/>
      <c r="AJ1006" s="84"/>
      <c r="AK1006" s="84"/>
      <c r="AL1006" s="84"/>
      <c r="AM1006" s="85"/>
    </row>
    <row r="1007" spans="1:39" ht="12" customHeight="1">
      <c r="A1007" s="10">
        <v>992</v>
      </c>
      <c r="B1007" s="98" t="s">
        <v>93</v>
      </c>
      <c r="C1007" s="98" t="s">
        <v>89</v>
      </c>
      <c r="D1007" s="11" t="s">
        <v>52</v>
      </c>
      <c r="E1007" s="11" t="s">
        <v>304</v>
      </c>
      <c r="F1007" s="12" t="s">
        <v>49</v>
      </c>
      <c r="G1007" s="12" t="s">
        <v>310</v>
      </c>
      <c r="H1007" s="12" t="s">
        <v>306</v>
      </c>
      <c r="I1007" s="103" t="s">
        <v>504</v>
      </c>
      <c r="J1007" s="11" t="str">
        <f>"12-16h"</f>
        <v>12-16h</v>
      </c>
      <c r="K1007" s="12" t="s">
        <v>47</v>
      </c>
      <c r="L1007" s="69" t="s">
        <v>520</v>
      </c>
      <c r="M1007" s="59" t="s">
        <v>371</v>
      </c>
      <c r="N1007" s="78" t="s">
        <v>308</v>
      </c>
      <c r="O1007" s="12" t="s">
        <v>358</v>
      </c>
      <c r="P1007" s="15" t="s">
        <v>368</v>
      </c>
      <c r="Q1007" s="92"/>
      <c r="R1007" s="93"/>
      <c r="S1007" s="93"/>
      <c r="T1007" s="93"/>
      <c r="U1007" s="93"/>
      <c r="V1007" s="93"/>
      <c r="W1007" s="93">
        <v>1</v>
      </c>
      <c r="X1007" s="93"/>
      <c r="Y1007" s="75"/>
      <c r="Z1007" s="69" t="s">
        <v>520</v>
      </c>
      <c r="AA1007" s="59" t="s">
        <v>371</v>
      </c>
      <c r="AB1007" s="78" t="s">
        <v>308</v>
      </c>
      <c r="AC1007" s="12" t="s">
        <v>358</v>
      </c>
      <c r="AD1007" s="15" t="s">
        <v>368</v>
      </c>
      <c r="AE1007" s="84">
        <v>1</v>
      </c>
      <c r="AF1007" s="84"/>
      <c r="AG1007" s="84"/>
      <c r="AH1007" s="84"/>
      <c r="AI1007" s="84"/>
      <c r="AJ1007" s="84"/>
      <c r="AK1007" s="84"/>
      <c r="AL1007" s="84"/>
      <c r="AM1007" s="85"/>
    </row>
    <row r="1008" spans="1:39" ht="12" customHeight="1">
      <c r="A1008" s="10">
        <v>993</v>
      </c>
      <c r="B1008" s="98" t="s">
        <v>106</v>
      </c>
      <c r="C1008" s="98" t="s">
        <v>71</v>
      </c>
      <c r="D1008" s="11" t="s">
        <v>51</v>
      </c>
      <c r="E1008" s="11" t="s">
        <v>304</v>
      </c>
      <c r="F1008" s="12" t="s">
        <v>50</v>
      </c>
      <c r="G1008" s="12" t="s">
        <v>310</v>
      </c>
      <c r="H1008" s="12" t="s">
        <v>306</v>
      </c>
      <c r="I1008" s="11" t="s">
        <v>507</v>
      </c>
      <c r="J1008" s="11" t="str">
        <f>"12-16h"</f>
        <v>12-16h</v>
      </c>
      <c r="K1008" s="12" t="s">
        <v>512</v>
      </c>
      <c r="L1008" s="69" t="s">
        <v>520</v>
      </c>
      <c r="M1008" s="59" t="s">
        <v>373</v>
      </c>
      <c r="N1008" s="78" t="s">
        <v>367</v>
      </c>
      <c r="O1008" s="12" t="s">
        <v>358</v>
      </c>
      <c r="P1008" s="15" t="s">
        <v>368</v>
      </c>
      <c r="Q1008" s="92"/>
      <c r="R1008" s="93"/>
      <c r="S1008" s="93">
        <v>1</v>
      </c>
      <c r="T1008" s="93">
        <v>1</v>
      </c>
      <c r="U1008" s="93"/>
      <c r="V1008" s="93"/>
      <c r="W1008" s="93">
        <v>1</v>
      </c>
      <c r="X1008" s="93">
        <v>1</v>
      </c>
      <c r="Y1008" s="75"/>
      <c r="Z1008" s="69" t="s">
        <v>520</v>
      </c>
      <c r="AA1008" s="59" t="s">
        <v>373</v>
      </c>
      <c r="AB1008" s="78" t="s">
        <v>367</v>
      </c>
      <c r="AC1008" s="12" t="s">
        <v>358</v>
      </c>
      <c r="AD1008" s="15" t="s">
        <v>368</v>
      </c>
      <c r="AE1008" s="84">
        <v>1</v>
      </c>
      <c r="AF1008" s="84"/>
      <c r="AG1008" s="84"/>
      <c r="AH1008" s="84"/>
      <c r="AI1008" s="84"/>
      <c r="AJ1008" s="84"/>
      <c r="AK1008" s="84"/>
      <c r="AL1008" s="84"/>
      <c r="AM1008" s="85">
        <v>1</v>
      </c>
    </row>
    <row r="1009" spans="1:39" ht="12" customHeight="1">
      <c r="A1009" s="10">
        <v>994</v>
      </c>
      <c r="B1009" s="98" t="s">
        <v>279</v>
      </c>
      <c r="C1009" s="98" t="s">
        <v>89</v>
      </c>
      <c r="D1009" s="11" t="s">
        <v>52</v>
      </c>
      <c r="E1009" s="11" t="s">
        <v>304</v>
      </c>
      <c r="F1009" s="12" t="s">
        <v>49</v>
      </c>
      <c r="G1009" s="12" t="s">
        <v>310</v>
      </c>
      <c r="H1009" s="12" t="s">
        <v>306</v>
      </c>
      <c r="I1009" s="11" t="s">
        <v>504</v>
      </c>
      <c r="J1009" s="12" t="str">
        <f>"≥17h"</f>
        <v>≥17h</v>
      </c>
      <c r="K1009" s="12" t="s">
        <v>512</v>
      </c>
      <c r="L1009" s="69" t="s">
        <v>520</v>
      </c>
      <c r="M1009" s="59" t="s">
        <v>371</v>
      </c>
      <c r="N1009" s="78" t="s">
        <v>308</v>
      </c>
      <c r="O1009" s="12" t="s">
        <v>358</v>
      </c>
      <c r="P1009" s="15" t="s">
        <v>368</v>
      </c>
      <c r="Q1009" s="92"/>
      <c r="R1009" s="93"/>
      <c r="S1009" s="93"/>
      <c r="T1009" s="93">
        <v>1</v>
      </c>
      <c r="U1009" s="93"/>
      <c r="V1009" s="93"/>
      <c r="W1009" s="93"/>
      <c r="X1009" s="93"/>
      <c r="Y1009" s="75"/>
      <c r="Z1009" s="69" t="s">
        <v>520</v>
      </c>
      <c r="AA1009" s="59" t="s">
        <v>371</v>
      </c>
      <c r="AB1009" s="78" t="s">
        <v>308</v>
      </c>
      <c r="AC1009" s="12" t="s">
        <v>358</v>
      </c>
      <c r="AD1009" s="15" t="s">
        <v>368</v>
      </c>
      <c r="AE1009" s="84">
        <v>1</v>
      </c>
      <c r="AF1009" s="84"/>
      <c r="AG1009" s="84"/>
      <c r="AH1009" s="84"/>
      <c r="AI1009" s="84"/>
      <c r="AJ1009" s="84"/>
      <c r="AK1009" s="84"/>
      <c r="AL1009" s="84"/>
      <c r="AM1009" s="85"/>
    </row>
    <row r="1010" spans="1:39" ht="12" customHeight="1">
      <c r="A1010" s="10">
        <v>995</v>
      </c>
      <c r="B1010" s="98" t="s">
        <v>93</v>
      </c>
      <c r="C1010" s="98" t="s">
        <v>89</v>
      </c>
      <c r="D1010" s="11" t="s">
        <v>51</v>
      </c>
      <c r="E1010" s="11" t="s">
        <v>303</v>
      </c>
      <c r="F1010" s="12" t="s">
        <v>49</v>
      </c>
      <c r="G1010" s="12" t="s">
        <v>310</v>
      </c>
      <c r="H1010" s="12" t="s">
        <v>306</v>
      </c>
      <c r="I1010" s="103" t="s">
        <v>505</v>
      </c>
      <c r="J1010" s="11" t="str">
        <f>"12-16h"</f>
        <v>12-16h</v>
      </c>
      <c r="K1010" s="12" t="s">
        <v>512</v>
      </c>
      <c r="L1010" s="69" t="s">
        <v>520</v>
      </c>
      <c r="M1010" s="59" t="s">
        <v>373</v>
      </c>
      <c r="N1010" s="78" t="s">
        <v>308</v>
      </c>
      <c r="O1010" s="12" t="s">
        <v>358</v>
      </c>
      <c r="P1010" s="15" t="s">
        <v>368</v>
      </c>
      <c r="Q1010" s="92"/>
      <c r="R1010" s="93"/>
      <c r="S1010" s="93"/>
      <c r="T1010" s="93"/>
      <c r="U1010" s="93"/>
      <c r="V1010" s="93"/>
      <c r="W1010" s="93">
        <v>1</v>
      </c>
      <c r="X1010" s="93"/>
      <c r="Y1010" s="75"/>
      <c r="Z1010" s="69" t="s">
        <v>520</v>
      </c>
      <c r="AA1010" s="59" t="s">
        <v>373</v>
      </c>
      <c r="AB1010" s="78" t="s">
        <v>308</v>
      </c>
      <c r="AC1010" s="12" t="s">
        <v>358</v>
      </c>
      <c r="AD1010" s="15" t="s">
        <v>368</v>
      </c>
      <c r="AE1010" s="84">
        <v>1</v>
      </c>
      <c r="AF1010" s="84"/>
      <c r="AG1010" s="84"/>
      <c r="AH1010" s="84"/>
      <c r="AI1010" s="84"/>
      <c r="AJ1010" s="84"/>
      <c r="AK1010" s="84"/>
      <c r="AL1010" s="84"/>
      <c r="AM1010" s="85"/>
    </row>
    <row r="1011" spans="1:39" ht="12" customHeight="1">
      <c r="A1011" s="10">
        <v>996</v>
      </c>
      <c r="B1011" s="98" t="s">
        <v>93</v>
      </c>
      <c r="C1011" s="98" t="s">
        <v>89</v>
      </c>
      <c r="D1011" s="11" t="s">
        <v>51</v>
      </c>
      <c r="E1011" s="11" t="s">
        <v>303</v>
      </c>
      <c r="F1011" s="12" t="s">
        <v>50</v>
      </c>
      <c r="G1011" s="12" t="s">
        <v>310</v>
      </c>
      <c r="H1011" s="12" t="s">
        <v>306</v>
      </c>
      <c r="I1011" s="103" t="s">
        <v>504</v>
      </c>
      <c r="J1011" s="11" t="str">
        <f>"12-16h"</f>
        <v>12-16h</v>
      </c>
      <c r="K1011" s="12" t="s">
        <v>512</v>
      </c>
      <c r="L1011" s="69" t="s">
        <v>520</v>
      </c>
      <c r="M1011" s="59" t="s">
        <v>373</v>
      </c>
      <c r="N1011" s="78" t="s">
        <v>308</v>
      </c>
      <c r="O1011" s="12" t="s">
        <v>358</v>
      </c>
      <c r="P1011" s="15" t="s">
        <v>368</v>
      </c>
      <c r="Q1011" s="92"/>
      <c r="R1011" s="93"/>
      <c r="S1011" s="93">
        <v>1</v>
      </c>
      <c r="T1011" s="93"/>
      <c r="U1011" s="93"/>
      <c r="V1011" s="93"/>
      <c r="W1011" s="93"/>
      <c r="X1011" s="93"/>
      <c r="Y1011" s="75"/>
      <c r="Z1011" s="69" t="s">
        <v>520</v>
      </c>
      <c r="AA1011" s="59" t="s">
        <v>373</v>
      </c>
      <c r="AB1011" s="78" t="s">
        <v>308</v>
      </c>
      <c r="AC1011" s="12" t="s">
        <v>358</v>
      </c>
      <c r="AD1011" s="15" t="s">
        <v>368</v>
      </c>
      <c r="AE1011" s="84">
        <v>1</v>
      </c>
      <c r="AF1011" s="84"/>
      <c r="AG1011" s="84"/>
      <c r="AH1011" s="84"/>
      <c r="AI1011" s="84"/>
      <c r="AJ1011" s="84"/>
      <c r="AK1011" s="84"/>
      <c r="AL1011" s="84"/>
      <c r="AM1011" s="85"/>
    </row>
    <row r="1012" spans="1:39" ht="12" customHeight="1">
      <c r="A1012" s="10">
        <v>997</v>
      </c>
      <c r="B1012" s="98" t="s">
        <v>106</v>
      </c>
      <c r="C1012" s="98" t="s">
        <v>71</v>
      </c>
      <c r="D1012" s="11" t="s">
        <v>25</v>
      </c>
      <c r="E1012" s="11" t="s">
        <v>304</v>
      </c>
      <c r="F1012" s="12" t="s">
        <v>49</v>
      </c>
      <c r="G1012" s="12" t="s">
        <v>510</v>
      </c>
      <c r="H1012" s="12" t="s">
        <v>308</v>
      </c>
      <c r="I1012" s="103" t="s">
        <v>505</v>
      </c>
      <c r="J1012" s="12" t="str">
        <f t="shared" ref="J1012:J1018" si="36">"≥17h"</f>
        <v>≥17h</v>
      </c>
      <c r="K1012" s="12" t="s">
        <v>512</v>
      </c>
      <c r="L1012" s="69" t="s">
        <v>520</v>
      </c>
      <c r="M1012" s="59" t="s">
        <v>373</v>
      </c>
      <c r="N1012" s="78" t="s">
        <v>308</v>
      </c>
      <c r="O1012" s="12" t="s">
        <v>358</v>
      </c>
      <c r="P1012" s="15" t="s">
        <v>368</v>
      </c>
      <c r="Q1012" s="92"/>
      <c r="R1012" s="93"/>
      <c r="S1012" s="93"/>
      <c r="T1012" s="93">
        <v>1</v>
      </c>
      <c r="U1012" s="93"/>
      <c r="V1012" s="93"/>
      <c r="W1012" s="93"/>
      <c r="X1012" s="93"/>
      <c r="Y1012" s="75"/>
      <c r="Z1012" s="69" t="s">
        <v>520</v>
      </c>
      <c r="AA1012" s="59" t="s">
        <v>373</v>
      </c>
      <c r="AB1012" s="78" t="s">
        <v>308</v>
      </c>
      <c r="AC1012" s="12" t="s">
        <v>358</v>
      </c>
      <c r="AD1012" s="15" t="s">
        <v>368</v>
      </c>
      <c r="AE1012" s="84">
        <v>1</v>
      </c>
      <c r="AF1012" s="84"/>
      <c r="AG1012" s="84"/>
      <c r="AH1012" s="84"/>
      <c r="AI1012" s="84"/>
      <c r="AJ1012" s="84"/>
      <c r="AK1012" s="84"/>
      <c r="AL1012" s="84"/>
      <c r="AM1012" s="85"/>
    </row>
    <row r="1013" spans="1:39" ht="12" customHeight="1">
      <c r="A1013" s="10">
        <v>998</v>
      </c>
      <c r="B1013" s="98" t="s">
        <v>106</v>
      </c>
      <c r="C1013" s="98" t="s">
        <v>71</v>
      </c>
      <c r="D1013" s="11" t="s">
        <v>25</v>
      </c>
      <c r="E1013" s="11" t="s">
        <v>303</v>
      </c>
      <c r="F1013" s="12" t="s">
        <v>50</v>
      </c>
      <c r="G1013" s="12" t="s">
        <v>310</v>
      </c>
      <c r="H1013" s="12" t="s">
        <v>306</v>
      </c>
      <c r="I1013" s="12" t="s">
        <v>505</v>
      </c>
      <c r="J1013" s="12" t="str">
        <f t="shared" si="36"/>
        <v>≥17h</v>
      </c>
      <c r="K1013" s="12" t="s">
        <v>512</v>
      </c>
      <c r="L1013" s="69" t="s">
        <v>520</v>
      </c>
      <c r="M1013" s="59" t="s">
        <v>373</v>
      </c>
      <c r="N1013" s="78" t="s">
        <v>367</v>
      </c>
      <c r="O1013" s="12" t="s">
        <v>358</v>
      </c>
      <c r="P1013" s="15" t="s">
        <v>368</v>
      </c>
      <c r="Q1013" s="92"/>
      <c r="R1013" s="93"/>
      <c r="S1013" s="93">
        <v>1</v>
      </c>
      <c r="T1013" s="93">
        <v>1</v>
      </c>
      <c r="U1013" s="93"/>
      <c r="V1013" s="93">
        <v>1</v>
      </c>
      <c r="W1013" s="93"/>
      <c r="X1013" s="93"/>
      <c r="Y1013" s="75"/>
      <c r="Z1013" s="69" t="s">
        <v>520</v>
      </c>
      <c r="AA1013" s="59" t="s">
        <v>373</v>
      </c>
      <c r="AB1013" s="78" t="s">
        <v>367</v>
      </c>
      <c r="AC1013" s="12" t="s">
        <v>358</v>
      </c>
      <c r="AD1013" s="15" t="s">
        <v>368</v>
      </c>
      <c r="AE1013" s="84"/>
      <c r="AF1013" s="84">
        <v>1</v>
      </c>
      <c r="AG1013" s="84"/>
      <c r="AH1013" s="84"/>
      <c r="AI1013" s="84"/>
      <c r="AJ1013" s="84"/>
      <c r="AK1013" s="84"/>
      <c r="AL1013" s="84"/>
      <c r="AM1013" s="85"/>
    </row>
    <row r="1014" spans="1:39" ht="12" customHeight="1">
      <c r="A1014" s="10">
        <v>999</v>
      </c>
      <c r="B1014" s="98" t="s">
        <v>106</v>
      </c>
      <c r="C1014" s="98" t="s">
        <v>71</v>
      </c>
      <c r="D1014" s="11" t="s">
        <v>25</v>
      </c>
      <c r="E1014" s="11" t="s">
        <v>304</v>
      </c>
      <c r="F1014" s="12" t="s">
        <v>48</v>
      </c>
      <c r="G1014" s="12" t="s">
        <v>310</v>
      </c>
      <c r="H1014" s="12" t="s">
        <v>306</v>
      </c>
      <c r="I1014" s="103" t="s">
        <v>504</v>
      </c>
      <c r="J1014" s="12" t="str">
        <f t="shared" si="36"/>
        <v>≥17h</v>
      </c>
      <c r="K1014" s="12" t="s">
        <v>513</v>
      </c>
      <c r="L1014" s="69" t="s">
        <v>520</v>
      </c>
      <c r="M1014" s="59" t="s">
        <v>373</v>
      </c>
      <c r="N1014" s="78" t="s">
        <v>308</v>
      </c>
      <c r="O1014" s="12" t="s">
        <v>358</v>
      </c>
      <c r="P1014" s="15" t="s">
        <v>368</v>
      </c>
      <c r="Q1014" s="92"/>
      <c r="R1014" s="93">
        <v>1</v>
      </c>
      <c r="S1014" s="93"/>
      <c r="T1014" s="93">
        <v>1</v>
      </c>
      <c r="U1014" s="93"/>
      <c r="V1014" s="93"/>
      <c r="W1014" s="93"/>
      <c r="X1014" s="93"/>
      <c r="Y1014" s="75"/>
      <c r="Z1014" s="69" t="s">
        <v>520</v>
      </c>
      <c r="AA1014" s="59" t="s">
        <v>373</v>
      </c>
      <c r="AB1014" s="78" t="s">
        <v>308</v>
      </c>
      <c r="AC1014" s="12" t="s">
        <v>358</v>
      </c>
      <c r="AD1014" s="15" t="s">
        <v>368</v>
      </c>
      <c r="AE1014" s="84"/>
      <c r="AF1014" s="84">
        <v>1</v>
      </c>
      <c r="AG1014" s="84"/>
      <c r="AH1014" s="84"/>
      <c r="AI1014" s="84"/>
      <c r="AJ1014" s="84"/>
      <c r="AK1014" s="84"/>
      <c r="AL1014" s="84"/>
      <c r="AM1014" s="85"/>
    </row>
    <row r="1015" spans="1:39" ht="12" customHeight="1">
      <c r="A1015" s="10">
        <v>1000</v>
      </c>
      <c r="B1015" s="98" t="s">
        <v>90</v>
      </c>
      <c r="C1015" s="98" t="s">
        <v>89</v>
      </c>
      <c r="D1015" s="11" t="s">
        <v>25</v>
      </c>
      <c r="E1015" s="11" t="s">
        <v>304</v>
      </c>
      <c r="F1015" s="12" t="s">
        <v>49</v>
      </c>
      <c r="G1015" s="12" t="s">
        <v>510</v>
      </c>
      <c r="H1015" s="12" t="s">
        <v>306</v>
      </c>
      <c r="I1015" s="103" t="s">
        <v>505</v>
      </c>
      <c r="J1015" s="12" t="str">
        <f t="shared" si="36"/>
        <v>≥17h</v>
      </c>
      <c r="K1015" s="12" t="s">
        <v>512</v>
      </c>
      <c r="L1015" s="69" t="s">
        <v>520</v>
      </c>
      <c r="M1015" s="59" t="s">
        <v>373</v>
      </c>
      <c r="N1015" s="78" t="s">
        <v>367</v>
      </c>
      <c r="O1015" s="12" t="s">
        <v>358</v>
      </c>
      <c r="P1015" s="15" t="s">
        <v>368</v>
      </c>
      <c r="Q1015" s="92"/>
      <c r="R1015" s="93"/>
      <c r="S1015" s="93"/>
      <c r="T1015" s="93">
        <v>1</v>
      </c>
      <c r="U1015" s="93"/>
      <c r="V1015" s="93"/>
      <c r="W1015" s="93"/>
      <c r="X1015" s="93"/>
      <c r="Y1015" s="75"/>
      <c r="Z1015" s="69" t="s">
        <v>520</v>
      </c>
      <c r="AA1015" s="59" t="s">
        <v>373</v>
      </c>
      <c r="AB1015" s="78" t="s">
        <v>367</v>
      </c>
      <c r="AC1015" s="12" t="s">
        <v>358</v>
      </c>
      <c r="AD1015" s="15" t="s">
        <v>368</v>
      </c>
      <c r="AE1015" s="84"/>
      <c r="AF1015" s="84">
        <v>1</v>
      </c>
      <c r="AG1015" s="84"/>
      <c r="AH1015" s="84"/>
      <c r="AI1015" s="84"/>
      <c r="AJ1015" s="84"/>
      <c r="AK1015" s="84"/>
      <c r="AL1015" s="84"/>
      <c r="AM1015" s="85"/>
    </row>
    <row r="1016" spans="1:39" ht="12" customHeight="1">
      <c r="A1016" s="10">
        <v>1001</v>
      </c>
      <c r="B1016" s="98" t="s">
        <v>90</v>
      </c>
      <c r="C1016" s="98" t="s">
        <v>89</v>
      </c>
      <c r="D1016" s="11" t="s">
        <v>25</v>
      </c>
      <c r="E1016" s="11" t="s">
        <v>303</v>
      </c>
      <c r="F1016" s="12" t="s">
        <v>50</v>
      </c>
      <c r="G1016" s="12" t="s">
        <v>310</v>
      </c>
      <c r="H1016" s="12" t="s">
        <v>306</v>
      </c>
      <c r="I1016" s="103" t="s">
        <v>505</v>
      </c>
      <c r="J1016" s="12" t="str">
        <f t="shared" si="36"/>
        <v>≥17h</v>
      </c>
      <c r="K1016" s="12" t="s">
        <v>47</v>
      </c>
      <c r="L1016" s="69" t="s">
        <v>520</v>
      </c>
      <c r="M1016" s="59" t="s">
        <v>371</v>
      </c>
      <c r="N1016" s="78" t="s">
        <v>308</v>
      </c>
      <c r="O1016" s="12" t="s">
        <v>358</v>
      </c>
      <c r="P1016" s="15" t="s">
        <v>368</v>
      </c>
      <c r="Q1016" s="92"/>
      <c r="R1016" s="93"/>
      <c r="S1016" s="93"/>
      <c r="T1016" s="93">
        <v>1</v>
      </c>
      <c r="U1016" s="93"/>
      <c r="V1016" s="93"/>
      <c r="W1016" s="93"/>
      <c r="X1016" s="93"/>
      <c r="Y1016" s="75"/>
      <c r="Z1016" s="69" t="s">
        <v>520</v>
      </c>
      <c r="AA1016" s="59" t="s">
        <v>371</v>
      </c>
      <c r="AB1016" s="78" t="s">
        <v>308</v>
      </c>
      <c r="AC1016" s="12" t="s">
        <v>358</v>
      </c>
      <c r="AD1016" s="15" t="s">
        <v>368</v>
      </c>
      <c r="AE1016" s="84"/>
      <c r="AF1016" s="84"/>
      <c r="AG1016" s="84"/>
      <c r="AH1016" s="84">
        <v>1</v>
      </c>
      <c r="AI1016" s="84"/>
      <c r="AJ1016" s="84"/>
      <c r="AK1016" s="84"/>
      <c r="AL1016" s="84"/>
      <c r="AM1016" s="85"/>
    </row>
    <row r="1017" spans="1:39" ht="12" customHeight="1">
      <c r="A1017" s="10">
        <v>1002</v>
      </c>
      <c r="B1017" s="98" t="s">
        <v>172</v>
      </c>
      <c r="C1017" s="98" t="s">
        <v>168</v>
      </c>
      <c r="D1017" s="11" t="s">
        <v>51</v>
      </c>
      <c r="E1017" s="11" t="s">
        <v>304</v>
      </c>
      <c r="F1017" s="12" t="s">
        <v>48</v>
      </c>
      <c r="G1017" s="12" t="s">
        <v>510</v>
      </c>
      <c r="H1017" s="12" t="s">
        <v>306</v>
      </c>
      <c r="I1017" s="103" t="s">
        <v>505</v>
      </c>
      <c r="J1017" s="12" t="str">
        <f t="shared" si="36"/>
        <v>≥17h</v>
      </c>
      <c r="K1017" s="12" t="s">
        <v>47</v>
      </c>
      <c r="L1017" s="69" t="s">
        <v>520</v>
      </c>
      <c r="M1017" s="59" t="s">
        <v>371</v>
      </c>
      <c r="N1017" s="78" t="s">
        <v>308</v>
      </c>
      <c r="O1017" s="12" t="s">
        <v>358</v>
      </c>
      <c r="P1017" s="15" t="s">
        <v>368</v>
      </c>
      <c r="Q1017" s="92"/>
      <c r="R1017" s="93"/>
      <c r="S1017" s="93"/>
      <c r="T1017" s="93">
        <v>1</v>
      </c>
      <c r="U1017" s="93"/>
      <c r="V1017" s="93"/>
      <c r="W1017" s="93"/>
      <c r="X1017" s="93"/>
      <c r="Y1017" s="75"/>
      <c r="Z1017" s="69" t="s">
        <v>520</v>
      </c>
      <c r="AA1017" s="59" t="s">
        <v>371</v>
      </c>
      <c r="AB1017" s="78" t="s">
        <v>308</v>
      </c>
      <c r="AC1017" s="12" t="s">
        <v>358</v>
      </c>
      <c r="AD1017" s="15" t="s">
        <v>368</v>
      </c>
      <c r="AE1017" s="84">
        <v>1</v>
      </c>
      <c r="AF1017" s="84"/>
      <c r="AG1017" s="84"/>
      <c r="AH1017" s="84"/>
      <c r="AI1017" s="84"/>
      <c r="AJ1017" s="84"/>
      <c r="AK1017" s="84"/>
      <c r="AL1017" s="84"/>
      <c r="AM1017" s="85"/>
    </row>
    <row r="1018" spans="1:39" ht="12" customHeight="1">
      <c r="A1018" s="10">
        <v>1003</v>
      </c>
      <c r="B1018" s="98" t="s">
        <v>172</v>
      </c>
      <c r="C1018" s="98" t="s">
        <v>168</v>
      </c>
      <c r="D1018" s="11" t="s">
        <v>25</v>
      </c>
      <c r="E1018" s="11" t="s">
        <v>303</v>
      </c>
      <c r="F1018" s="12" t="s">
        <v>50</v>
      </c>
      <c r="G1018" s="12" t="s">
        <v>310</v>
      </c>
      <c r="H1018" s="12" t="s">
        <v>306</v>
      </c>
      <c r="I1018" s="103" t="s">
        <v>504</v>
      </c>
      <c r="J1018" s="12" t="str">
        <f t="shared" si="36"/>
        <v>≥17h</v>
      </c>
      <c r="K1018" s="12" t="s">
        <v>512</v>
      </c>
      <c r="L1018" s="69" t="s">
        <v>520</v>
      </c>
      <c r="M1018" s="59" t="s">
        <v>373</v>
      </c>
      <c r="N1018" s="78" t="s">
        <v>308</v>
      </c>
      <c r="O1018" s="12" t="s">
        <v>358</v>
      </c>
      <c r="P1018" s="15" t="s">
        <v>368</v>
      </c>
      <c r="Q1018" s="92"/>
      <c r="R1018" s="93"/>
      <c r="S1018" s="93">
        <v>1</v>
      </c>
      <c r="T1018" s="93">
        <v>1</v>
      </c>
      <c r="U1018" s="93"/>
      <c r="V1018" s="93"/>
      <c r="W1018" s="93"/>
      <c r="X1018" s="93"/>
      <c r="Y1018" s="75"/>
      <c r="Z1018" s="69" t="s">
        <v>520</v>
      </c>
      <c r="AA1018" s="59" t="s">
        <v>373</v>
      </c>
      <c r="AB1018" s="78" t="s">
        <v>308</v>
      </c>
      <c r="AC1018" s="12" t="s">
        <v>358</v>
      </c>
      <c r="AD1018" s="15" t="s">
        <v>368</v>
      </c>
      <c r="AE1018" s="84"/>
      <c r="AF1018" s="84">
        <v>1</v>
      </c>
      <c r="AG1018" s="84"/>
      <c r="AH1018" s="84"/>
      <c r="AI1018" s="84"/>
      <c r="AJ1018" s="84"/>
      <c r="AK1018" s="84"/>
      <c r="AL1018" s="84"/>
      <c r="AM1018" s="85"/>
    </row>
    <row r="1019" spans="1:39" ht="12" customHeight="1">
      <c r="A1019" s="10">
        <v>1004</v>
      </c>
      <c r="B1019" s="98" t="s">
        <v>181</v>
      </c>
      <c r="C1019" s="98" t="s">
        <v>168</v>
      </c>
      <c r="D1019" s="11" t="s">
        <v>51</v>
      </c>
      <c r="E1019" s="11" t="s">
        <v>303</v>
      </c>
      <c r="F1019" s="12" t="s">
        <v>50</v>
      </c>
      <c r="G1019" s="12" t="s">
        <v>510</v>
      </c>
      <c r="H1019" s="12" t="s">
        <v>306</v>
      </c>
      <c r="I1019" s="12" t="s">
        <v>505</v>
      </c>
      <c r="J1019" s="11" t="str">
        <f>"12-16h"</f>
        <v>12-16h</v>
      </c>
      <c r="K1019" s="12" t="s">
        <v>47</v>
      </c>
      <c r="L1019" s="69" t="s">
        <v>520</v>
      </c>
      <c r="M1019" s="59" t="s">
        <v>373</v>
      </c>
      <c r="N1019" s="78" t="s">
        <v>308</v>
      </c>
      <c r="O1019" s="12" t="s">
        <v>358</v>
      </c>
      <c r="P1019" s="15" t="s">
        <v>368</v>
      </c>
      <c r="Q1019" s="92"/>
      <c r="R1019" s="93"/>
      <c r="S1019" s="93"/>
      <c r="T1019" s="93">
        <v>1</v>
      </c>
      <c r="U1019" s="93"/>
      <c r="V1019" s="93"/>
      <c r="W1019" s="93"/>
      <c r="X1019" s="93"/>
      <c r="Y1019" s="75"/>
      <c r="Z1019" s="69" t="s">
        <v>520</v>
      </c>
      <c r="AA1019" s="59" t="s">
        <v>373</v>
      </c>
      <c r="AB1019" s="78" t="s">
        <v>308</v>
      </c>
      <c r="AC1019" s="12" t="s">
        <v>358</v>
      </c>
      <c r="AD1019" s="15" t="s">
        <v>368</v>
      </c>
      <c r="AE1019" s="84">
        <v>1</v>
      </c>
      <c r="AF1019" s="84"/>
      <c r="AG1019" s="84"/>
      <c r="AH1019" s="84"/>
      <c r="AI1019" s="84"/>
      <c r="AJ1019" s="84"/>
      <c r="AK1019" s="84"/>
      <c r="AL1019" s="84"/>
      <c r="AM1019" s="85">
        <v>1</v>
      </c>
    </row>
    <row r="1020" spans="1:39" ht="12" customHeight="1">
      <c r="A1020" s="10">
        <v>1005</v>
      </c>
      <c r="B1020" s="98" t="s">
        <v>113</v>
      </c>
      <c r="C1020" s="98" t="s">
        <v>71</v>
      </c>
      <c r="D1020" s="11" t="s">
        <v>25</v>
      </c>
      <c r="E1020" s="11" t="s">
        <v>303</v>
      </c>
      <c r="F1020" s="12" t="s">
        <v>48</v>
      </c>
      <c r="G1020" s="12" t="s">
        <v>310</v>
      </c>
      <c r="H1020" s="12" t="s">
        <v>307</v>
      </c>
      <c r="I1020" s="12" t="s">
        <v>505</v>
      </c>
      <c r="J1020" s="11" t="str">
        <f>"12-16h"</f>
        <v>12-16h</v>
      </c>
      <c r="K1020" s="12" t="s">
        <v>47</v>
      </c>
      <c r="L1020" s="69" t="s">
        <v>520</v>
      </c>
      <c r="M1020" s="59" t="s">
        <v>371</v>
      </c>
      <c r="N1020" s="78" t="s">
        <v>308</v>
      </c>
      <c r="O1020" s="12" t="s">
        <v>358</v>
      </c>
      <c r="P1020" s="15" t="s">
        <v>368</v>
      </c>
      <c r="Q1020" s="92"/>
      <c r="R1020" s="93">
        <v>1</v>
      </c>
      <c r="S1020" s="93"/>
      <c r="T1020" s="93"/>
      <c r="U1020" s="93"/>
      <c r="V1020" s="93"/>
      <c r="W1020" s="93"/>
      <c r="X1020" s="93"/>
      <c r="Y1020" s="75"/>
      <c r="Z1020" s="69" t="s">
        <v>520</v>
      </c>
      <c r="AA1020" s="59" t="s">
        <v>371</v>
      </c>
      <c r="AB1020" s="78" t="s">
        <v>308</v>
      </c>
      <c r="AC1020" s="12" t="s">
        <v>358</v>
      </c>
      <c r="AD1020" s="15" t="s">
        <v>368</v>
      </c>
      <c r="AE1020" s="84"/>
      <c r="AF1020" s="84">
        <v>1</v>
      </c>
      <c r="AG1020" s="84"/>
      <c r="AH1020" s="84"/>
      <c r="AI1020" s="84"/>
      <c r="AJ1020" s="84"/>
      <c r="AK1020" s="84"/>
      <c r="AL1020" s="84"/>
      <c r="AM1020" s="85"/>
    </row>
    <row r="1021" spans="1:39" ht="12" customHeight="1">
      <c r="A1021" s="10">
        <v>1006</v>
      </c>
      <c r="B1021" s="98" t="s">
        <v>112</v>
      </c>
      <c r="C1021" s="98" t="s">
        <v>71</v>
      </c>
      <c r="D1021" s="11" t="s">
        <v>51</v>
      </c>
      <c r="E1021" s="11" t="s">
        <v>303</v>
      </c>
      <c r="F1021" s="12" t="s">
        <v>50</v>
      </c>
      <c r="G1021" s="12" t="s">
        <v>310</v>
      </c>
      <c r="H1021" s="12" t="s">
        <v>306</v>
      </c>
      <c r="I1021" s="103" t="s">
        <v>505</v>
      </c>
      <c r="J1021" s="12" t="str">
        <f>"≥17h"</f>
        <v>≥17h</v>
      </c>
      <c r="K1021" s="12" t="s">
        <v>513</v>
      </c>
      <c r="L1021" s="69" t="s">
        <v>520</v>
      </c>
      <c r="M1021" s="59" t="s">
        <v>371</v>
      </c>
      <c r="N1021" s="78" t="s">
        <v>308</v>
      </c>
      <c r="O1021" s="12" t="s">
        <v>358</v>
      </c>
      <c r="P1021" s="15" t="s">
        <v>368</v>
      </c>
      <c r="Q1021" s="92"/>
      <c r="R1021" s="93"/>
      <c r="S1021" s="93"/>
      <c r="T1021" s="93"/>
      <c r="U1021" s="93"/>
      <c r="V1021" s="93"/>
      <c r="W1021" s="93">
        <v>1</v>
      </c>
      <c r="X1021" s="93"/>
      <c r="Y1021" s="75"/>
      <c r="Z1021" s="69" t="s">
        <v>520</v>
      </c>
      <c r="AA1021" s="59" t="s">
        <v>371</v>
      </c>
      <c r="AB1021" s="78" t="s">
        <v>308</v>
      </c>
      <c r="AC1021" s="12" t="s">
        <v>358</v>
      </c>
      <c r="AD1021" s="15" t="s">
        <v>368</v>
      </c>
      <c r="AE1021" s="84"/>
      <c r="AF1021" s="84"/>
      <c r="AG1021" s="84">
        <v>1</v>
      </c>
      <c r="AH1021" s="84"/>
      <c r="AI1021" s="84"/>
      <c r="AJ1021" s="84"/>
      <c r="AK1021" s="84"/>
      <c r="AL1021" s="84"/>
      <c r="AM1021" s="85"/>
    </row>
    <row r="1022" spans="1:39" ht="12" customHeight="1">
      <c r="A1022" s="10">
        <v>1007</v>
      </c>
      <c r="B1022" s="98" t="s">
        <v>113</v>
      </c>
      <c r="C1022" s="98" t="s">
        <v>71</v>
      </c>
      <c r="D1022" s="11" t="s">
        <v>51</v>
      </c>
      <c r="E1022" s="11" t="s">
        <v>304</v>
      </c>
      <c r="F1022" s="12" t="s">
        <v>50</v>
      </c>
      <c r="G1022" s="12" t="s">
        <v>310</v>
      </c>
      <c r="H1022" s="12" t="s">
        <v>306</v>
      </c>
      <c r="I1022" s="103" t="s">
        <v>504</v>
      </c>
      <c r="J1022" s="11" t="str">
        <f>"12-16h"</f>
        <v>12-16h</v>
      </c>
      <c r="K1022" s="12" t="s">
        <v>512</v>
      </c>
      <c r="L1022" s="69" t="s">
        <v>520</v>
      </c>
      <c r="M1022" s="59" t="s">
        <v>373</v>
      </c>
      <c r="N1022" s="78" t="s">
        <v>308</v>
      </c>
      <c r="O1022" s="12" t="s">
        <v>358</v>
      </c>
      <c r="P1022" s="15" t="s">
        <v>368</v>
      </c>
      <c r="Q1022" s="92"/>
      <c r="R1022" s="93"/>
      <c r="S1022" s="93">
        <v>1</v>
      </c>
      <c r="T1022" s="93">
        <v>1</v>
      </c>
      <c r="U1022" s="93"/>
      <c r="V1022" s="93"/>
      <c r="W1022" s="93">
        <v>1</v>
      </c>
      <c r="X1022" s="93"/>
      <c r="Y1022" s="75"/>
      <c r="Z1022" s="69" t="s">
        <v>520</v>
      </c>
      <c r="AA1022" s="59" t="s">
        <v>373</v>
      </c>
      <c r="AB1022" s="78" t="s">
        <v>308</v>
      </c>
      <c r="AC1022" s="12" t="s">
        <v>358</v>
      </c>
      <c r="AD1022" s="15" t="s">
        <v>368</v>
      </c>
      <c r="AE1022" s="84"/>
      <c r="AF1022" s="84">
        <v>1</v>
      </c>
      <c r="AG1022" s="84"/>
      <c r="AH1022" s="84"/>
      <c r="AI1022" s="84"/>
      <c r="AJ1022" s="84"/>
      <c r="AK1022" s="84"/>
      <c r="AL1022" s="84"/>
      <c r="AM1022" s="85"/>
    </row>
    <row r="1023" spans="1:39" ht="12" customHeight="1">
      <c r="A1023" s="10">
        <v>1008</v>
      </c>
      <c r="B1023" s="98" t="s">
        <v>249</v>
      </c>
      <c r="C1023" s="98" t="s">
        <v>245</v>
      </c>
      <c r="D1023" s="11" t="s">
        <v>25</v>
      </c>
      <c r="E1023" s="11" t="s">
        <v>303</v>
      </c>
      <c r="F1023" s="12" t="s">
        <v>48</v>
      </c>
      <c r="G1023" s="12" t="s">
        <v>310</v>
      </c>
      <c r="H1023" s="12" t="s">
        <v>308</v>
      </c>
      <c r="I1023" s="103" t="s">
        <v>504</v>
      </c>
      <c r="J1023" s="12" t="str">
        <f t="shared" ref="J1023:J1029" si="37">"≥17h"</f>
        <v>≥17h</v>
      </c>
      <c r="K1023" s="12" t="s">
        <v>513</v>
      </c>
      <c r="L1023" s="69" t="s">
        <v>520</v>
      </c>
      <c r="M1023" s="59" t="s">
        <v>372</v>
      </c>
      <c r="N1023" s="78" t="s">
        <v>308</v>
      </c>
      <c r="O1023" s="12" t="s">
        <v>358</v>
      </c>
      <c r="P1023" s="15" t="s">
        <v>368</v>
      </c>
      <c r="Q1023" s="92"/>
      <c r="R1023" s="93"/>
      <c r="S1023" s="93"/>
      <c r="T1023" s="93">
        <v>1</v>
      </c>
      <c r="U1023" s="93"/>
      <c r="V1023" s="93"/>
      <c r="W1023" s="93"/>
      <c r="X1023" s="93">
        <v>1</v>
      </c>
      <c r="Y1023" s="75"/>
      <c r="Z1023" s="69" t="s">
        <v>520</v>
      </c>
      <c r="AA1023" s="59" t="s">
        <v>372</v>
      </c>
      <c r="AB1023" s="78" t="s">
        <v>308</v>
      </c>
      <c r="AC1023" s="12" t="s">
        <v>358</v>
      </c>
      <c r="AD1023" s="15" t="s">
        <v>368</v>
      </c>
      <c r="AE1023" s="84"/>
      <c r="AF1023" s="84">
        <v>1</v>
      </c>
      <c r="AG1023" s="84"/>
      <c r="AH1023" s="84"/>
      <c r="AI1023" s="84"/>
      <c r="AJ1023" s="84"/>
      <c r="AK1023" s="84"/>
      <c r="AL1023" s="84"/>
      <c r="AM1023" s="85"/>
    </row>
    <row r="1024" spans="1:39" ht="12" customHeight="1">
      <c r="A1024" s="10">
        <v>1009</v>
      </c>
      <c r="B1024" s="98" t="s">
        <v>273</v>
      </c>
      <c r="C1024" s="98" t="s">
        <v>89</v>
      </c>
      <c r="D1024" s="11" t="s">
        <v>25</v>
      </c>
      <c r="E1024" s="11" t="s">
        <v>304</v>
      </c>
      <c r="F1024" s="12" t="s">
        <v>50</v>
      </c>
      <c r="G1024" s="12" t="s">
        <v>310</v>
      </c>
      <c r="H1024" s="12" t="s">
        <v>306</v>
      </c>
      <c r="I1024" s="103" t="s">
        <v>504</v>
      </c>
      <c r="J1024" s="12" t="str">
        <f t="shared" si="37"/>
        <v>≥17h</v>
      </c>
      <c r="K1024" s="12" t="s">
        <v>47</v>
      </c>
      <c r="L1024" s="69" t="s">
        <v>520</v>
      </c>
      <c r="M1024" s="59" t="s">
        <v>371</v>
      </c>
      <c r="N1024" s="78" t="s">
        <v>308</v>
      </c>
      <c r="O1024" s="12" t="s">
        <v>358</v>
      </c>
      <c r="P1024" s="15" t="s">
        <v>368</v>
      </c>
      <c r="Q1024" s="92"/>
      <c r="R1024" s="93"/>
      <c r="S1024" s="93"/>
      <c r="T1024" s="93">
        <v>1</v>
      </c>
      <c r="U1024" s="93"/>
      <c r="V1024" s="93"/>
      <c r="W1024" s="93"/>
      <c r="X1024" s="93"/>
      <c r="Y1024" s="75"/>
      <c r="Z1024" s="69" t="s">
        <v>520</v>
      </c>
      <c r="AA1024" s="59" t="s">
        <v>371</v>
      </c>
      <c r="AB1024" s="78" t="s">
        <v>308</v>
      </c>
      <c r="AC1024" s="12" t="s">
        <v>358</v>
      </c>
      <c r="AD1024" s="15" t="s">
        <v>368</v>
      </c>
      <c r="AE1024" s="84"/>
      <c r="AF1024" s="84"/>
      <c r="AG1024" s="84"/>
      <c r="AH1024" s="84">
        <v>1</v>
      </c>
      <c r="AI1024" s="84"/>
      <c r="AJ1024" s="84"/>
      <c r="AK1024" s="84"/>
      <c r="AL1024" s="84"/>
      <c r="AM1024" s="85"/>
    </row>
    <row r="1025" spans="1:39" ht="12" customHeight="1">
      <c r="A1025" s="10">
        <v>1010</v>
      </c>
      <c r="B1025" s="98" t="s">
        <v>273</v>
      </c>
      <c r="C1025" s="98" t="s">
        <v>89</v>
      </c>
      <c r="D1025" s="11" t="s">
        <v>51</v>
      </c>
      <c r="E1025" s="11" t="s">
        <v>303</v>
      </c>
      <c r="F1025" s="12" t="s">
        <v>48</v>
      </c>
      <c r="G1025" s="12" t="s">
        <v>310</v>
      </c>
      <c r="H1025" s="12" t="s">
        <v>306</v>
      </c>
      <c r="I1025" s="103" t="s">
        <v>505</v>
      </c>
      <c r="J1025" s="12" t="str">
        <f t="shared" si="37"/>
        <v>≥17h</v>
      </c>
      <c r="K1025" s="12" t="s">
        <v>512</v>
      </c>
      <c r="L1025" s="69" t="s">
        <v>520</v>
      </c>
      <c r="M1025" s="59" t="s">
        <v>371</v>
      </c>
      <c r="N1025" s="78" t="s">
        <v>308</v>
      </c>
      <c r="O1025" s="12" t="s">
        <v>358</v>
      </c>
      <c r="P1025" s="15" t="s">
        <v>368</v>
      </c>
      <c r="Q1025" s="92"/>
      <c r="R1025" s="93"/>
      <c r="S1025" s="93"/>
      <c r="T1025" s="93">
        <v>1</v>
      </c>
      <c r="U1025" s="93"/>
      <c r="V1025" s="93"/>
      <c r="W1025" s="93"/>
      <c r="X1025" s="93">
        <v>1</v>
      </c>
      <c r="Y1025" s="75"/>
      <c r="Z1025" s="69" t="s">
        <v>520</v>
      </c>
      <c r="AA1025" s="59" t="s">
        <v>371</v>
      </c>
      <c r="AB1025" s="78" t="s">
        <v>308</v>
      </c>
      <c r="AC1025" s="12" t="s">
        <v>358</v>
      </c>
      <c r="AD1025" s="15" t="s">
        <v>368</v>
      </c>
      <c r="AE1025" s="84"/>
      <c r="AF1025" s="84">
        <v>1</v>
      </c>
      <c r="AG1025" s="84"/>
      <c r="AH1025" s="84"/>
      <c r="AI1025" s="84"/>
      <c r="AJ1025" s="84"/>
      <c r="AK1025" s="84"/>
      <c r="AL1025" s="84"/>
      <c r="AM1025" s="85"/>
    </row>
    <row r="1026" spans="1:39" ht="12" customHeight="1">
      <c r="A1026" s="10">
        <v>1011</v>
      </c>
      <c r="B1026" s="98" t="s">
        <v>92</v>
      </c>
      <c r="C1026" s="98" t="s">
        <v>89</v>
      </c>
      <c r="D1026" s="11" t="s">
        <v>25</v>
      </c>
      <c r="E1026" s="11" t="s">
        <v>304</v>
      </c>
      <c r="F1026" s="12" t="s">
        <v>48</v>
      </c>
      <c r="G1026" s="12" t="s">
        <v>310</v>
      </c>
      <c r="H1026" s="12" t="s">
        <v>306</v>
      </c>
      <c r="I1026" s="11" t="s">
        <v>507</v>
      </c>
      <c r="J1026" s="12" t="str">
        <f t="shared" si="37"/>
        <v>≥17h</v>
      </c>
      <c r="K1026" s="12" t="s">
        <v>513</v>
      </c>
      <c r="L1026" s="69" t="s">
        <v>520</v>
      </c>
      <c r="M1026" s="59" t="s">
        <v>371</v>
      </c>
      <c r="N1026" s="78" t="s">
        <v>308</v>
      </c>
      <c r="O1026" s="12" t="s">
        <v>358</v>
      </c>
      <c r="P1026" s="15" t="s">
        <v>368</v>
      </c>
      <c r="Q1026" s="92"/>
      <c r="R1026" s="93"/>
      <c r="S1026" s="93"/>
      <c r="T1026" s="93">
        <v>1</v>
      </c>
      <c r="U1026" s="93"/>
      <c r="V1026" s="93"/>
      <c r="W1026" s="93"/>
      <c r="X1026" s="93"/>
      <c r="Y1026" s="75"/>
      <c r="Z1026" s="69" t="s">
        <v>520</v>
      </c>
      <c r="AA1026" s="59" t="s">
        <v>371</v>
      </c>
      <c r="AB1026" s="78" t="s">
        <v>308</v>
      </c>
      <c r="AC1026" s="12" t="s">
        <v>358</v>
      </c>
      <c r="AD1026" s="15" t="s">
        <v>368</v>
      </c>
      <c r="AE1026" s="84"/>
      <c r="AF1026" s="84">
        <v>1</v>
      </c>
      <c r="AG1026" s="84"/>
      <c r="AH1026" s="84"/>
      <c r="AI1026" s="84"/>
      <c r="AJ1026" s="84"/>
      <c r="AK1026" s="84"/>
      <c r="AL1026" s="84"/>
      <c r="AM1026" s="85"/>
    </row>
    <row r="1027" spans="1:39" ht="12" customHeight="1">
      <c r="A1027" s="10">
        <v>1012</v>
      </c>
      <c r="B1027" s="98" t="s">
        <v>92</v>
      </c>
      <c r="C1027" s="98" t="s">
        <v>89</v>
      </c>
      <c r="D1027" s="11" t="s">
        <v>25</v>
      </c>
      <c r="E1027" s="11" t="s">
        <v>303</v>
      </c>
      <c r="F1027" s="12" t="s">
        <v>48</v>
      </c>
      <c r="G1027" s="12" t="s">
        <v>310</v>
      </c>
      <c r="H1027" s="12" t="s">
        <v>306</v>
      </c>
      <c r="I1027" s="103" t="s">
        <v>504</v>
      </c>
      <c r="J1027" s="12" t="str">
        <f t="shared" si="37"/>
        <v>≥17h</v>
      </c>
      <c r="K1027" s="12" t="s">
        <v>47</v>
      </c>
      <c r="L1027" s="69" t="s">
        <v>520</v>
      </c>
      <c r="M1027" s="59" t="s">
        <v>371</v>
      </c>
      <c r="N1027" s="78" t="s">
        <v>308</v>
      </c>
      <c r="O1027" s="12" t="s">
        <v>358</v>
      </c>
      <c r="P1027" s="15" t="s">
        <v>368</v>
      </c>
      <c r="Q1027" s="92"/>
      <c r="R1027" s="93"/>
      <c r="S1027" s="93"/>
      <c r="T1027" s="93">
        <v>1</v>
      </c>
      <c r="U1027" s="93"/>
      <c r="V1027" s="93"/>
      <c r="W1027" s="93">
        <v>1</v>
      </c>
      <c r="X1027" s="93"/>
      <c r="Y1027" s="75"/>
      <c r="Z1027" s="69" t="s">
        <v>520</v>
      </c>
      <c r="AA1027" s="59" t="s">
        <v>371</v>
      </c>
      <c r="AB1027" s="78" t="s">
        <v>308</v>
      </c>
      <c r="AC1027" s="12" t="s">
        <v>358</v>
      </c>
      <c r="AD1027" s="15" t="s">
        <v>368</v>
      </c>
      <c r="AE1027" s="84"/>
      <c r="AF1027" s="84"/>
      <c r="AG1027" s="84"/>
      <c r="AH1027" s="84"/>
      <c r="AI1027" s="84"/>
      <c r="AJ1027" s="84"/>
      <c r="AK1027" s="84">
        <v>1</v>
      </c>
      <c r="AL1027" s="84"/>
      <c r="AM1027" s="85"/>
    </row>
    <row r="1028" spans="1:39" ht="12" customHeight="1">
      <c r="A1028" s="10">
        <v>1013</v>
      </c>
      <c r="B1028" s="98" t="s">
        <v>106</v>
      </c>
      <c r="C1028" s="98" t="s">
        <v>71</v>
      </c>
      <c r="D1028" s="11" t="s">
        <v>25</v>
      </c>
      <c r="E1028" s="11" t="s">
        <v>303</v>
      </c>
      <c r="F1028" s="12" t="s">
        <v>50</v>
      </c>
      <c r="G1028" s="12" t="s">
        <v>510</v>
      </c>
      <c r="H1028" s="12" t="s">
        <v>306</v>
      </c>
      <c r="I1028" s="11" t="s">
        <v>507</v>
      </c>
      <c r="J1028" s="12" t="str">
        <f t="shared" si="37"/>
        <v>≥17h</v>
      </c>
      <c r="K1028" s="12" t="s">
        <v>47</v>
      </c>
      <c r="L1028" s="69" t="s">
        <v>520</v>
      </c>
      <c r="M1028" s="59" t="s">
        <v>373</v>
      </c>
      <c r="N1028" s="78" t="s">
        <v>308</v>
      </c>
      <c r="O1028" s="12" t="s">
        <v>358</v>
      </c>
      <c r="P1028" s="15" t="s">
        <v>368</v>
      </c>
      <c r="Q1028" s="92"/>
      <c r="R1028" s="93"/>
      <c r="S1028" s="93"/>
      <c r="T1028" s="93">
        <v>1</v>
      </c>
      <c r="U1028" s="93"/>
      <c r="V1028" s="93"/>
      <c r="W1028" s="93"/>
      <c r="X1028" s="93"/>
      <c r="Y1028" s="75"/>
      <c r="Z1028" s="69" t="s">
        <v>520</v>
      </c>
      <c r="AA1028" s="59" t="s">
        <v>373</v>
      </c>
      <c r="AB1028" s="78" t="s">
        <v>308</v>
      </c>
      <c r="AC1028" s="12" t="s">
        <v>358</v>
      </c>
      <c r="AD1028" s="15" t="s">
        <v>368</v>
      </c>
      <c r="AE1028" s="84"/>
      <c r="AF1028" s="84">
        <v>1</v>
      </c>
      <c r="AG1028" s="84"/>
      <c r="AH1028" s="84"/>
      <c r="AI1028" s="84"/>
      <c r="AJ1028" s="84"/>
      <c r="AK1028" s="84"/>
      <c r="AL1028" s="84"/>
      <c r="AM1028" s="85"/>
    </row>
    <row r="1029" spans="1:39" ht="12" customHeight="1">
      <c r="A1029" s="10">
        <v>1014</v>
      </c>
      <c r="B1029" s="98" t="s">
        <v>106</v>
      </c>
      <c r="C1029" s="98" t="s">
        <v>71</v>
      </c>
      <c r="D1029" s="11" t="s">
        <v>51</v>
      </c>
      <c r="E1029" s="11" t="s">
        <v>304</v>
      </c>
      <c r="F1029" s="12" t="s">
        <v>49</v>
      </c>
      <c r="G1029" s="12" t="s">
        <v>510</v>
      </c>
      <c r="H1029" s="12" t="s">
        <v>306</v>
      </c>
      <c r="I1029" s="11" t="s">
        <v>504</v>
      </c>
      <c r="J1029" s="12" t="str">
        <f t="shared" si="37"/>
        <v>≥17h</v>
      </c>
      <c r="K1029" s="12" t="s">
        <v>512</v>
      </c>
      <c r="L1029" s="69" t="s">
        <v>520</v>
      </c>
      <c r="M1029" s="59" t="s">
        <v>373</v>
      </c>
      <c r="N1029" s="78" t="s">
        <v>308</v>
      </c>
      <c r="O1029" s="12" t="s">
        <v>358</v>
      </c>
      <c r="P1029" s="15" t="s">
        <v>368</v>
      </c>
      <c r="Q1029" s="92"/>
      <c r="R1029" s="93"/>
      <c r="S1029" s="93"/>
      <c r="T1029" s="93">
        <v>1</v>
      </c>
      <c r="U1029" s="93"/>
      <c r="V1029" s="93"/>
      <c r="W1029" s="93">
        <v>1</v>
      </c>
      <c r="X1029" s="93"/>
      <c r="Y1029" s="75"/>
      <c r="Z1029" s="69" t="s">
        <v>520</v>
      </c>
      <c r="AA1029" s="59" t="s">
        <v>373</v>
      </c>
      <c r="AB1029" s="78" t="s">
        <v>308</v>
      </c>
      <c r="AC1029" s="12" t="s">
        <v>358</v>
      </c>
      <c r="AD1029" s="15" t="s">
        <v>368</v>
      </c>
      <c r="AE1029" s="84">
        <v>1</v>
      </c>
      <c r="AF1029" s="84"/>
      <c r="AG1029" s="84"/>
      <c r="AH1029" s="84"/>
      <c r="AI1029" s="84"/>
      <c r="AJ1029" s="84"/>
      <c r="AK1029" s="84"/>
      <c r="AL1029" s="84"/>
      <c r="AM1029" s="85">
        <v>1</v>
      </c>
    </row>
    <row r="1030" spans="1:39" ht="12" customHeight="1">
      <c r="A1030" s="10">
        <v>1015</v>
      </c>
      <c r="B1030" s="98" t="s">
        <v>90</v>
      </c>
      <c r="C1030" s="98" t="s">
        <v>89</v>
      </c>
      <c r="D1030" s="11" t="s">
        <v>25</v>
      </c>
      <c r="E1030" s="11" t="s">
        <v>303</v>
      </c>
      <c r="F1030" s="12" t="s">
        <v>50</v>
      </c>
      <c r="G1030" s="12" t="s">
        <v>310</v>
      </c>
      <c r="H1030" s="12" t="s">
        <v>306</v>
      </c>
      <c r="I1030" s="103" t="s">
        <v>504</v>
      </c>
      <c r="J1030" s="11" t="str">
        <f>"12-16h"</f>
        <v>12-16h</v>
      </c>
      <c r="K1030" s="12" t="s">
        <v>513</v>
      </c>
      <c r="L1030" s="69" t="s">
        <v>520</v>
      </c>
      <c r="M1030" s="59" t="s">
        <v>373</v>
      </c>
      <c r="N1030" s="78" t="s">
        <v>308</v>
      </c>
      <c r="O1030" s="12" t="s">
        <v>358</v>
      </c>
      <c r="P1030" s="15" t="s">
        <v>368</v>
      </c>
      <c r="Q1030" s="92"/>
      <c r="R1030" s="93"/>
      <c r="S1030" s="93"/>
      <c r="T1030" s="93">
        <v>1</v>
      </c>
      <c r="U1030" s="93"/>
      <c r="V1030" s="93"/>
      <c r="W1030" s="93"/>
      <c r="X1030" s="93"/>
      <c r="Y1030" s="75"/>
      <c r="Z1030" s="69" t="s">
        <v>520</v>
      </c>
      <c r="AA1030" s="59" t="s">
        <v>373</v>
      </c>
      <c r="AB1030" s="78" t="s">
        <v>308</v>
      </c>
      <c r="AC1030" s="12" t="s">
        <v>358</v>
      </c>
      <c r="AD1030" s="15" t="s">
        <v>368</v>
      </c>
      <c r="AE1030" s="84"/>
      <c r="AF1030" s="84"/>
      <c r="AG1030" s="84"/>
      <c r="AH1030" s="84"/>
      <c r="AI1030" s="84"/>
      <c r="AJ1030" s="84"/>
      <c r="AK1030" s="84"/>
      <c r="AL1030" s="84"/>
      <c r="AM1030" s="85">
        <v>1</v>
      </c>
    </row>
    <row r="1031" spans="1:39" ht="12" customHeight="1">
      <c r="A1031" s="10">
        <v>1016</v>
      </c>
      <c r="B1031" s="98" t="s">
        <v>114</v>
      </c>
      <c r="C1031" s="98" t="s">
        <v>71</v>
      </c>
      <c r="D1031" s="11" t="s">
        <v>51</v>
      </c>
      <c r="E1031" s="11" t="s">
        <v>303</v>
      </c>
      <c r="F1031" s="12" t="s">
        <v>48</v>
      </c>
      <c r="G1031" s="12" t="s">
        <v>310</v>
      </c>
      <c r="H1031" s="12" t="s">
        <v>306</v>
      </c>
      <c r="I1031" s="103" t="s">
        <v>505</v>
      </c>
      <c r="J1031" s="12" t="str">
        <f>"≥17h"</f>
        <v>≥17h</v>
      </c>
      <c r="K1031" s="12" t="s">
        <v>513</v>
      </c>
      <c r="L1031" s="69" t="s">
        <v>520</v>
      </c>
      <c r="M1031" s="59" t="s">
        <v>372</v>
      </c>
      <c r="N1031" s="78" t="s">
        <v>308</v>
      </c>
      <c r="O1031" s="12" t="s">
        <v>358</v>
      </c>
      <c r="P1031" s="15" t="s">
        <v>370</v>
      </c>
      <c r="Q1031" s="92"/>
      <c r="R1031" s="93"/>
      <c r="S1031" s="93"/>
      <c r="T1031" s="93">
        <v>1</v>
      </c>
      <c r="U1031" s="93"/>
      <c r="V1031" s="93"/>
      <c r="W1031" s="93">
        <v>1</v>
      </c>
      <c r="X1031" s="93"/>
      <c r="Y1031" s="75"/>
      <c r="Z1031" s="69" t="s">
        <v>520</v>
      </c>
      <c r="AA1031" s="59" t="s">
        <v>372</v>
      </c>
      <c r="AB1031" s="78" t="s">
        <v>308</v>
      </c>
      <c r="AC1031" s="12" t="s">
        <v>358</v>
      </c>
      <c r="AD1031" s="15" t="s">
        <v>370</v>
      </c>
      <c r="AE1031" s="84"/>
      <c r="AF1031" s="84">
        <v>1</v>
      </c>
      <c r="AG1031" s="84"/>
      <c r="AH1031" s="84"/>
      <c r="AI1031" s="84"/>
      <c r="AJ1031" s="84"/>
      <c r="AK1031" s="84"/>
      <c r="AL1031" s="84"/>
      <c r="AM1031" s="85"/>
    </row>
    <row r="1032" spans="1:39" ht="12" customHeight="1">
      <c r="A1032" s="10">
        <v>1017</v>
      </c>
      <c r="B1032" s="98" t="s">
        <v>90</v>
      </c>
      <c r="C1032" s="98" t="s">
        <v>89</v>
      </c>
      <c r="D1032" s="11" t="s">
        <v>51</v>
      </c>
      <c r="E1032" s="11" t="s">
        <v>304</v>
      </c>
      <c r="F1032" s="12" t="s">
        <v>48</v>
      </c>
      <c r="G1032" s="12" t="s">
        <v>310</v>
      </c>
      <c r="H1032" s="12" t="s">
        <v>306</v>
      </c>
      <c r="I1032" s="11" t="s">
        <v>504</v>
      </c>
      <c r="J1032" s="12" t="str">
        <f>"≥17h"</f>
        <v>≥17h</v>
      </c>
      <c r="K1032" s="12" t="s">
        <v>47</v>
      </c>
      <c r="L1032" s="69" t="s">
        <v>520</v>
      </c>
      <c r="M1032" s="59" t="s">
        <v>373</v>
      </c>
      <c r="N1032" s="78" t="s">
        <v>308</v>
      </c>
      <c r="O1032" s="12" t="s">
        <v>358</v>
      </c>
      <c r="P1032" s="15" t="s">
        <v>368</v>
      </c>
      <c r="Q1032" s="92"/>
      <c r="R1032" s="93"/>
      <c r="S1032" s="93"/>
      <c r="T1032" s="93">
        <v>1</v>
      </c>
      <c r="U1032" s="93"/>
      <c r="V1032" s="93"/>
      <c r="W1032" s="93"/>
      <c r="X1032" s="93"/>
      <c r="Y1032" s="75">
        <v>1</v>
      </c>
      <c r="Z1032" s="69" t="s">
        <v>520</v>
      </c>
      <c r="AA1032" s="59" t="s">
        <v>373</v>
      </c>
      <c r="AB1032" s="78" t="s">
        <v>308</v>
      </c>
      <c r="AC1032" s="12" t="s">
        <v>358</v>
      </c>
      <c r="AD1032" s="15" t="s">
        <v>368</v>
      </c>
      <c r="AE1032" s="84"/>
      <c r="AF1032" s="84"/>
      <c r="AG1032" s="84"/>
      <c r="AH1032" s="84"/>
      <c r="AI1032" s="84"/>
      <c r="AJ1032" s="84"/>
      <c r="AK1032" s="84"/>
      <c r="AL1032" s="84"/>
      <c r="AM1032" s="85">
        <v>1</v>
      </c>
    </row>
    <row r="1033" spans="1:39" ht="12" customHeight="1">
      <c r="A1033" s="10">
        <v>1018</v>
      </c>
      <c r="B1033" s="98" t="s">
        <v>159</v>
      </c>
      <c r="C1033" s="98" t="s">
        <v>60</v>
      </c>
      <c r="D1033" s="11" t="s">
        <v>51</v>
      </c>
      <c r="E1033" s="11" t="s">
        <v>304</v>
      </c>
      <c r="F1033" s="12" t="s">
        <v>50</v>
      </c>
      <c r="G1033" s="12" t="s">
        <v>510</v>
      </c>
      <c r="H1033" s="12" t="s">
        <v>308</v>
      </c>
      <c r="I1033" s="11" t="s">
        <v>507</v>
      </c>
      <c r="J1033" s="12" t="str">
        <f>"≥17h"</f>
        <v>≥17h</v>
      </c>
      <c r="K1033" s="12" t="s">
        <v>513</v>
      </c>
      <c r="L1033" s="69" t="s">
        <v>520</v>
      </c>
      <c r="M1033" s="59" t="s">
        <v>374</v>
      </c>
      <c r="N1033" s="78" t="s">
        <v>308</v>
      </c>
      <c r="O1033" s="12" t="s">
        <v>358</v>
      </c>
      <c r="P1033" s="15" t="s">
        <v>368</v>
      </c>
      <c r="Q1033" s="92"/>
      <c r="R1033" s="93"/>
      <c r="S1033" s="93">
        <v>1</v>
      </c>
      <c r="T1033" s="93">
        <v>1</v>
      </c>
      <c r="U1033" s="93"/>
      <c r="V1033" s="93"/>
      <c r="W1033" s="93"/>
      <c r="X1033" s="93"/>
      <c r="Y1033" s="75"/>
      <c r="Z1033" s="69" t="s">
        <v>520</v>
      </c>
      <c r="AA1033" s="59" t="s">
        <v>374</v>
      </c>
      <c r="AB1033" s="78" t="s">
        <v>308</v>
      </c>
      <c r="AC1033" s="12" t="s">
        <v>358</v>
      </c>
      <c r="AD1033" s="15" t="s">
        <v>368</v>
      </c>
      <c r="AE1033" s="84">
        <v>1</v>
      </c>
      <c r="AF1033" s="84"/>
      <c r="AG1033" s="84"/>
      <c r="AH1033" s="84"/>
      <c r="AI1033" s="84"/>
      <c r="AJ1033" s="84"/>
      <c r="AK1033" s="84"/>
      <c r="AL1033" s="84"/>
      <c r="AM1033" s="85"/>
    </row>
    <row r="1034" spans="1:39" ht="12" customHeight="1">
      <c r="A1034" s="10">
        <v>1019</v>
      </c>
      <c r="B1034" s="98" t="s">
        <v>249</v>
      </c>
      <c r="C1034" s="98" t="s">
        <v>245</v>
      </c>
      <c r="D1034" s="11" t="s">
        <v>51</v>
      </c>
      <c r="E1034" s="11" t="s">
        <v>304</v>
      </c>
      <c r="F1034" s="12" t="s">
        <v>50</v>
      </c>
      <c r="G1034" s="12" t="s">
        <v>310</v>
      </c>
      <c r="H1034" s="12" t="s">
        <v>306</v>
      </c>
      <c r="I1034" s="11" t="s">
        <v>507</v>
      </c>
      <c r="J1034" s="12" t="str">
        <f>"≥17h"</f>
        <v>≥17h</v>
      </c>
      <c r="K1034" s="12" t="s">
        <v>512</v>
      </c>
      <c r="L1034" s="69" t="s">
        <v>520</v>
      </c>
      <c r="M1034" s="59" t="s">
        <v>373</v>
      </c>
      <c r="N1034" s="78" t="s">
        <v>367</v>
      </c>
      <c r="O1034" s="12" t="s">
        <v>358</v>
      </c>
      <c r="P1034" s="15" t="s">
        <v>368</v>
      </c>
      <c r="Q1034" s="92"/>
      <c r="R1034" s="93"/>
      <c r="S1034" s="93"/>
      <c r="T1034" s="93">
        <v>1</v>
      </c>
      <c r="U1034" s="93"/>
      <c r="V1034" s="93"/>
      <c r="W1034" s="93">
        <v>1</v>
      </c>
      <c r="X1034" s="93"/>
      <c r="Y1034" s="75">
        <v>1</v>
      </c>
      <c r="Z1034" s="69" t="s">
        <v>520</v>
      </c>
      <c r="AA1034" s="59" t="s">
        <v>373</v>
      </c>
      <c r="AB1034" s="78" t="s">
        <v>367</v>
      </c>
      <c r="AC1034" s="12" t="s">
        <v>358</v>
      </c>
      <c r="AD1034" s="15" t="s">
        <v>368</v>
      </c>
      <c r="AE1034" s="84"/>
      <c r="AF1034" s="84">
        <v>1</v>
      </c>
      <c r="AG1034" s="84"/>
      <c r="AH1034" s="84"/>
      <c r="AI1034" s="84"/>
      <c r="AJ1034" s="84"/>
      <c r="AK1034" s="84"/>
      <c r="AL1034" s="84"/>
      <c r="AM1034" s="85"/>
    </row>
    <row r="1035" spans="1:39" ht="12" customHeight="1">
      <c r="A1035" s="10">
        <v>1020</v>
      </c>
      <c r="B1035" s="98" t="s">
        <v>161</v>
      </c>
      <c r="C1035" s="98" t="s">
        <v>60</v>
      </c>
      <c r="D1035" s="11" t="s">
        <v>51</v>
      </c>
      <c r="E1035" s="11" t="s">
        <v>304</v>
      </c>
      <c r="F1035" s="12" t="s">
        <v>50</v>
      </c>
      <c r="G1035" s="12" t="s">
        <v>510</v>
      </c>
      <c r="H1035" s="12" t="s">
        <v>308</v>
      </c>
      <c r="I1035" s="11" t="s">
        <v>507</v>
      </c>
      <c r="J1035" s="11" t="str">
        <f>"12-16h"</f>
        <v>12-16h</v>
      </c>
      <c r="K1035" s="12" t="s">
        <v>47</v>
      </c>
      <c r="L1035" s="69" t="s">
        <v>520</v>
      </c>
      <c r="M1035" s="59" t="s">
        <v>309</v>
      </c>
      <c r="N1035" s="78" t="s">
        <v>308</v>
      </c>
      <c r="O1035" s="12" t="s">
        <v>358</v>
      </c>
      <c r="P1035" s="15" t="s">
        <v>368</v>
      </c>
      <c r="Q1035" s="92"/>
      <c r="R1035" s="93">
        <v>1</v>
      </c>
      <c r="S1035" s="93"/>
      <c r="T1035" s="93">
        <v>1</v>
      </c>
      <c r="U1035" s="93">
        <v>1</v>
      </c>
      <c r="V1035" s="93"/>
      <c r="W1035" s="93"/>
      <c r="X1035" s="93"/>
      <c r="Y1035" s="75"/>
      <c r="Z1035" s="69" t="s">
        <v>520</v>
      </c>
      <c r="AA1035" s="59" t="s">
        <v>309</v>
      </c>
      <c r="AB1035" s="78" t="s">
        <v>308</v>
      </c>
      <c r="AC1035" s="12" t="s">
        <v>358</v>
      </c>
      <c r="AD1035" s="15" t="s">
        <v>368</v>
      </c>
      <c r="AE1035" s="84">
        <v>1</v>
      </c>
      <c r="AF1035" s="84"/>
      <c r="AG1035" s="84"/>
      <c r="AH1035" s="84"/>
      <c r="AI1035" s="84"/>
      <c r="AJ1035" s="84"/>
      <c r="AK1035" s="84"/>
      <c r="AL1035" s="84"/>
      <c r="AM1035" s="85"/>
    </row>
    <row r="1036" spans="1:39" ht="12" customHeight="1">
      <c r="A1036" s="10">
        <v>1021</v>
      </c>
      <c r="B1036" s="98" t="s">
        <v>247</v>
      </c>
      <c r="C1036" s="98" t="s">
        <v>245</v>
      </c>
      <c r="D1036" s="11" t="s">
        <v>52</v>
      </c>
      <c r="E1036" s="11" t="s">
        <v>303</v>
      </c>
      <c r="F1036" s="12" t="s">
        <v>48</v>
      </c>
      <c r="G1036" s="12" t="s">
        <v>510</v>
      </c>
      <c r="H1036" s="12" t="s">
        <v>307</v>
      </c>
      <c r="I1036" s="11" t="s">
        <v>504</v>
      </c>
      <c r="J1036" s="12" t="str">
        <f t="shared" ref="J1036:J1042" si="38">"≥17h"</f>
        <v>≥17h</v>
      </c>
      <c r="K1036" s="12" t="s">
        <v>47</v>
      </c>
      <c r="L1036" s="69" t="s">
        <v>520</v>
      </c>
      <c r="M1036" s="59" t="s">
        <v>373</v>
      </c>
      <c r="N1036" s="78" t="s">
        <v>308</v>
      </c>
      <c r="O1036" s="12" t="s">
        <v>358</v>
      </c>
      <c r="P1036" s="15" t="s">
        <v>368</v>
      </c>
      <c r="Q1036" s="92"/>
      <c r="R1036" s="93"/>
      <c r="S1036" s="93"/>
      <c r="T1036" s="93">
        <v>1</v>
      </c>
      <c r="U1036" s="93"/>
      <c r="V1036" s="93"/>
      <c r="W1036" s="93">
        <v>1</v>
      </c>
      <c r="X1036" s="93"/>
      <c r="Y1036" s="75"/>
      <c r="Z1036" s="69" t="s">
        <v>520</v>
      </c>
      <c r="AA1036" s="59" t="s">
        <v>373</v>
      </c>
      <c r="AB1036" s="78" t="s">
        <v>308</v>
      </c>
      <c r="AC1036" s="12" t="s">
        <v>358</v>
      </c>
      <c r="AD1036" s="15" t="s">
        <v>368</v>
      </c>
      <c r="AE1036" s="84"/>
      <c r="AF1036" s="84"/>
      <c r="AG1036" s="84"/>
      <c r="AH1036" s="84"/>
      <c r="AI1036" s="84"/>
      <c r="AJ1036" s="84"/>
      <c r="AK1036" s="84"/>
      <c r="AL1036" s="84"/>
      <c r="AM1036" s="85">
        <v>1</v>
      </c>
    </row>
    <row r="1037" spans="1:39" ht="12" customHeight="1">
      <c r="A1037" s="10">
        <v>1022</v>
      </c>
      <c r="B1037" s="98" t="s">
        <v>199</v>
      </c>
      <c r="C1037" s="98" t="s">
        <v>198</v>
      </c>
      <c r="D1037" s="11" t="s">
        <v>25</v>
      </c>
      <c r="E1037" s="11" t="s">
        <v>304</v>
      </c>
      <c r="F1037" s="12" t="s">
        <v>48</v>
      </c>
      <c r="G1037" s="12" t="s">
        <v>310</v>
      </c>
      <c r="H1037" s="12" t="s">
        <v>306</v>
      </c>
      <c r="I1037" s="11" t="s">
        <v>507</v>
      </c>
      <c r="J1037" s="12" t="str">
        <f t="shared" si="38"/>
        <v>≥17h</v>
      </c>
      <c r="K1037" s="12" t="s">
        <v>47</v>
      </c>
      <c r="L1037" s="69" t="s">
        <v>520</v>
      </c>
      <c r="M1037" s="59" t="s">
        <v>372</v>
      </c>
      <c r="N1037" s="78" t="s">
        <v>308</v>
      </c>
      <c r="O1037" s="12" t="s">
        <v>358</v>
      </c>
      <c r="P1037" s="15" t="s">
        <v>368</v>
      </c>
      <c r="Q1037" s="92"/>
      <c r="R1037" s="93"/>
      <c r="S1037" s="93"/>
      <c r="T1037" s="93">
        <v>1</v>
      </c>
      <c r="U1037" s="93"/>
      <c r="V1037" s="93"/>
      <c r="W1037" s="93"/>
      <c r="X1037" s="93"/>
      <c r="Y1037" s="75"/>
      <c r="Z1037" s="69" t="s">
        <v>520</v>
      </c>
      <c r="AA1037" s="59" t="s">
        <v>372</v>
      </c>
      <c r="AB1037" s="78" t="s">
        <v>308</v>
      </c>
      <c r="AC1037" s="12" t="s">
        <v>358</v>
      </c>
      <c r="AD1037" s="15" t="s">
        <v>368</v>
      </c>
      <c r="AE1037" s="84"/>
      <c r="AF1037" s="84">
        <v>1</v>
      </c>
      <c r="AG1037" s="84"/>
      <c r="AH1037" s="84"/>
      <c r="AI1037" s="84"/>
      <c r="AJ1037" s="84"/>
      <c r="AK1037" s="84"/>
      <c r="AL1037" s="84"/>
      <c r="AM1037" s="85"/>
    </row>
    <row r="1038" spans="1:39" ht="12" customHeight="1">
      <c r="A1038" s="10">
        <v>1023</v>
      </c>
      <c r="B1038" s="98" t="s">
        <v>199</v>
      </c>
      <c r="C1038" s="98" t="s">
        <v>198</v>
      </c>
      <c r="D1038" s="11" t="s">
        <v>25</v>
      </c>
      <c r="E1038" s="11" t="s">
        <v>304</v>
      </c>
      <c r="F1038" s="12" t="s">
        <v>50</v>
      </c>
      <c r="G1038" s="12" t="s">
        <v>510</v>
      </c>
      <c r="H1038" s="12" t="s">
        <v>307</v>
      </c>
      <c r="I1038" s="11" t="s">
        <v>504</v>
      </c>
      <c r="J1038" s="12" t="str">
        <f t="shared" si="38"/>
        <v>≥17h</v>
      </c>
      <c r="K1038" s="12" t="s">
        <v>47</v>
      </c>
      <c r="L1038" s="69" t="s">
        <v>520</v>
      </c>
      <c r="M1038" s="59" t="s">
        <v>372</v>
      </c>
      <c r="N1038" s="78" t="s">
        <v>308</v>
      </c>
      <c r="O1038" s="12" t="s">
        <v>358</v>
      </c>
      <c r="P1038" s="15" t="s">
        <v>368</v>
      </c>
      <c r="Q1038" s="92"/>
      <c r="R1038" s="93"/>
      <c r="S1038" s="93"/>
      <c r="T1038" s="93">
        <v>1</v>
      </c>
      <c r="U1038" s="93"/>
      <c r="V1038" s="93"/>
      <c r="W1038" s="93"/>
      <c r="X1038" s="93"/>
      <c r="Y1038" s="75"/>
      <c r="Z1038" s="69" t="s">
        <v>520</v>
      </c>
      <c r="AA1038" s="59" t="s">
        <v>372</v>
      </c>
      <c r="AB1038" s="78" t="s">
        <v>308</v>
      </c>
      <c r="AC1038" s="12" t="s">
        <v>358</v>
      </c>
      <c r="AD1038" s="15" t="s">
        <v>368</v>
      </c>
      <c r="AE1038" s="84">
        <v>1</v>
      </c>
      <c r="AF1038" s="84"/>
      <c r="AG1038" s="84"/>
      <c r="AH1038" s="84"/>
      <c r="AI1038" s="84"/>
      <c r="AJ1038" s="84"/>
      <c r="AK1038" s="84"/>
      <c r="AL1038" s="84"/>
      <c r="AM1038" s="85"/>
    </row>
    <row r="1039" spans="1:39" ht="12" customHeight="1">
      <c r="A1039" s="10">
        <v>1024</v>
      </c>
      <c r="B1039" s="98" t="s">
        <v>87</v>
      </c>
      <c r="C1039" s="98" t="s">
        <v>71</v>
      </c>
      <c r="D1039" s="11" t="s">
        <v>25</v>
      </c>
      <c r="E1039" s="11" t="s">
        <v>303</v>
      </c>
      <c r="F1039" s="12" t="s">
        <v>50</v>
      </c>
      <c r="G1039" s="12" t="s">
        <v>310</v>
      </c>
      <c r="H1039" s="12" t="s">
        <v>306</v>
      </c>
      <c r="I1039" s="103" t="s">
        <v>505</v>
      </c>
      <c r="J1039" s="12" t="str">
        <f t="shared" si="38"/>
        <v>≥17h</v>
      </c>
      <c r="K1039" s="12" t="s">
        <v>47</v>
      </c>
      <c r="L1039" s="69" t="s">
        <v>520</v>
      </c>
      <c r="M1039" s="59" t="s">
        <v>373</v>
      </c>
      <c r="N1039" s="78" t="s">
        <v>308</v>
      </c>
      <c r="O1039" s="12" t="s">
        <v>358</v>
      </c>
      <c r="P1039" s="15" t="s">
        <v>368</v>
      </c>
      <c r="Q1039" s="92"/>
      <c r="R1039" s="93"/>
      <c r="S1039" s="93"/>
      <c r="T1039" s="93">
        <v>1</v>
      </c>
      <c r="U1039" s="93"/>
      <c r="V1039" s="93"/>
      <c r="W1039" s="93">
        <v>1</v>
      </c>
      <c r="X1039" s="93"/>
      <c r="Y1039" s="75"/>
      <c r="Z1039" s="69" t="s">
        <v>520</v>
      </c>
      <c r="AA1039" s="59" t="s">
        <v>373</v>
      </c>
      <c r="AB1039" s="78" t="s">
        <v>308</v>
      </c>
      <c r="AC1039" s="12" t="s">
        <v>358</v>
      </c>
      <c r="AD1039" s="15" t="s">
        <v>368</v>
      </c>
      <c r="AE1039" s="84"/>
      <c r="AF1039" s="84">
        <v>1</v>
      </c>
      <c r="AG1039" s="84"/>
      <c r="AH1039" s="84"/>
      <c r="AI1039" s="84"/>
      <c r="AJ1039" s="84"/>
      <c r="AK1039" s="84"/>
      <c r="AL1039" s="84"/>
      <c r="AM1039" s="85"/>
    </row>
    <row r="1040" spans="1:39" ht="12" customHeight="1">
      <c r="A1040" s="10">
        <v>1025</v>
      </c>
      <c r="B1040" s="98" t="s">
        <v>199</v>
      </c>
      <c r="C1040" s="98" t="s">
        <v>198</v>
      </c>
      <c r="D1040" s="11" t="s">
        <v>25</v>
      </c>
      <c r="E1040" s="11" t="s">
        <v>304</v>
      </c>
      <c r="F1040" s="12" t="s">
        <v>49</v>
      </c>
      <c r="G1040" s="12" t="s">
        <v>310</v>
      </c>
      <c r="H1040" s="12" t="s">
        <v>306</v>
      </c>
      <c r="I1040" s="11" t="s">
        <v>507</v>
      </c>
      <c r="J1040" s="12" t="str">
        <f t="shared" si="38"/>
        <v>≥17h</v>
      </c>
      <c r="K1040" s="12" t="s">
        <v>512</v>
      </c>
      <c r="L1040" s="69" t="s">
        <v>520</v>
      </c>
      <c r="M1040" s="59" t="s">
        <v>372</v>
      </c>
      <c r="N1040" s="78" t="s">
        <v>308</v>
      </c>
      <c r="O1040" s="12" t="s">
        <v>358</v>
      </c>
      <c r="P1040" s="15" t="s">
        <v>368</v>
      </c>
      <c r="Q1040" s="92"/>
      <c r="R1040" s="93"/>
      <c r="S1040" s="93"/>
      <c r="T1040" s="93">
        <v>1</v>
      </c>
      <c r="U1040" s="93"/>
      <c r="V1040" s="93"/>
      <c r="W1040" s="93">
        <v>1</v>
      </c>
      <c r="X1040" s="93"/>
      <c r="Y1040" s="75"/>
      <c r="Z1040" s="69" t="s">
        <v>520</v>
      </c>
      <c r="AA1040" s="59" t="s">
        <v>372</v>
      </c>
      <c r="AB1040" s="78" t="s">
        <v>308</v>
      </c>
      <c r="AC1040" s="12" t="s">
        <v>358</v>
      </c>
      <c r="AD1040" s="15" t="s">
        <v>368</v>
      </c>
      <c r="AE1040" s="84"/>
      <c r="AF1040" s="84">
        <v>1</v>
      </c>
      <c r="AG1040" s="84"/>
      <c r="AH1040" s="84"/>
      <c r="AI1040" s="84"/>
      <c r="AJ1040" s="84"/>
      <c r="AK1040" s="84"/>
      <c r="AL1040" s="84"/>
      <c r="AM1040" s="85"/>
    </row>
    <row r="1041" spans="1:39" ht="12" customHeight="1">
      <c r="A1041" s="10">
        <v>1026</v>
      </c>
      <c r="B1041" s="98" t="s">
        <v>111</v>
      </c>
      <c r="C1041" s="98" t="s">
        <v>71</v>
      </c>
      <c r="D1041" s="11" t="s">
        <v>25</v>
      </c>
      <c r="E1041" s="11" t="s">
        <v>304</v>
      </c>
      <c r="F1041" s="12" t="s">
        <v>50</v>
      </c>
      <c r="G1041" s="12" t="s">
        <v>310</v>
      </c>
      <c r="H1041" s="12" t="s">
        <v>306</v>
      </c>
      <c r="I1041" s="103" t="s">
        <v>504</v>
      </c>
      <c r="J1041" s="12" t="str">
        <f t="shared" si="38"/>
        <v>≥17h</v>
      </c>
      <c r="K1041" s="12" t="s">
        <v>512</v>
      </c>
      <c r="L1041" s="69" t="s">
        <v>520</v>
      </c>
      <c r="M1041" s="59" t="s">
        <v>373</v>
      </c>
      <c r="N1041" s="78" t="s">
        <v>308</v>
      </c>
      <c r="O1041" s="12" t="s">
        <v>358</v>
      </c>
      <c r="P1041" s="15" t="s">
        <v>368</v>
      </c>
      <c r="Q1041" s="92"/>
      <c r="R1041" s="93"/>
      <c r="S1041" s="93">
        <v>1</v>
      </c>
      <c r="T1041" s="93">
        <v>1</v>
      </c>
      <c r="U1041" s="93"/>
      <c r="V1041" s="93"/>
      <c r="W1041" s="93"/>
      <c r="X1041" s="93"/>
      <c r="Y1041" s="75"/>
      <c r="Z1041" s="69" t="s">
        <v>520</v>
      </c>
      <c r="AA1041" s="59" t="s">
        <v>373</v>
      </c>
      <c r="AB1041" s="78" t="s">
        <v>308</v>
      </c>
      <c r="AC1041" s="12" t="s">
        <v>358</v>
      </c>
      <c r="AD1041" s="15" t="s">
        <v>368</v>
      </c>
      <c r="AE1041" s="84">
        <v>1</v>
      </c>
      <c r="AF1041" s="84"/>
      <c r="AG1041" s="84"/>
      <c r="AH1041" s="84"/>
      <c r="AI1041" s="84"/>
      <c r="AJ1041" s="84"/>
      <c r="AK1041" s="84"/>
      <c r="AL1041" s="84"/>
      <c r="AM1041" s="85"/>
    </row>
    <row r="1042" spans="1:39" ht="12" customHeight="1">
      <c r="A1042" s="10">
        <v>1027</v>
      </c>
      <c r="B1042" s="98" t="s">
        <v>106</v>
      </c>
      <c r="C1042" s="98" t="s">
        <v>71</v>
      </c>
      <c r="D1042" s="11" t="s">
        <v>51</v>
      </c>
      <c r="E1042" s="11" t="s">
        <v>304</v>
      </c>
      <c r="F1042" s="12" t="s">
        <v>50</v>
      </c>
      <c r="G1042" s="12" t="s">
        <v>310</v>
      </c>
      <c r="H1042" s="12" t="s">
        <v>306</v>
      </c>
      <c r="I1042" s="103" t="s">
        <v>504</v>
      </c>
      <c r="J1042" s="12" t="str">
        <f t="shared" si="38"/>
        <v>≥17h</v>
      </c>
      <c r="K1042" s="12" t="s">
        <v>512</v>
      </c>
      <c r="L1042" s="69" t="s">
        <v>520</v>
      </c>
      <c r="M1042" s="59" t="s">
        <v>371</v>
      </c>
      <c r="N1042" s="78" t="s">
        <v>308</v>
      </c>
      <c r="O1042" s="12" t="s">
        <v>358</v>
      </c>
      <c r="P1042" s="15" t="s">
        <v>368</v>
      </c>
      <c r="Q1042" s="92"/>
      <c r="R1042" s="93"/>
      <c r="S1042" s="93"/>
      <c r="T1042" s="93"/>
      <c r="U1042" s="93"/>
      <c r="V1042" s="93"/>
      <c r="W1042" s="93">
        <v>1</v>
      </c>
      <c r="X1042" s="93"/>
      <c r="Y1042" s="75"/>
      <c r="Z1042" s="69" t="s">
        <v>520</v>
      </c>
      <c r="AA1042" s="59" t="s">
        <v>371</v>
      </c>
      <c r="AB1042" s="78" t="s">
        <v>308</v>
      </c>
      <c r="AC1042" s="12" t="s">
        <v>358</v>
      </c>
      <c r="AD1042" s="15" t="s">
        <v>368</v>
      </c>
      <c r="AE1042" s="84"/>
      <c r="AF1042" s="84">
        <v>1</v>
      </c>
      <c r="AG1042" s="84"/>
      <c r="AH1042" s="84"/>
      <c r="AI1042" s="84"/>
      <c r="AJ1042" s="84"/>
      <c r="AK1042" s="84"/>
      <c r="AL1042" s="84"/>
      <c r="AM1042" s="85"/>
    </row>
    <row r="1043" spans="1:39" ht="12" customHeight="1">
      <c r="A1043" s="10">
        <v>1028</v>
      </c>
      <c r="B1043" s="98" t="s">
        <v>199</v>
      </c>
      <c r="C1043" s="98" t="s">
        <v>198</v>
      </c>
      <c r="D1043" s="11" t="s">
        <v>51</v>
      </c>
      <c r="E1043" s="11" t="s">
        <v>303</v>
      </c>
      <c r="F1043" s="12" t="s">
        <v>50</v>
      </c>
      <c r="G1043" s="12" t="s">
        <v>510</v>
      </c>
      <c r="H1043" s="12" t="s">
        <v>306</v>
      </c>
      <c r="I1043" s="103" t="s">
        <v>504</v>
      </c>
      <c r="J1043" s="11" t="str">
        <f>"12-16h"</f>
        <v>12-16h</v>
      </c>
      <c r="K1043" s="12" t="s">
        <v>512</v>
      </c>
      <c r="L1043" s="69" t="s">
        <v>520</v>
      </c>
      <c r="M1043" s="59" t="s">
        <v>372</v>
      </c>
      <c r="N1043" s="78" t="s">
        <v>308</v>
      </c>
      <c r="O1043" s="12" t="s">
        <v>358</v>
      </c>
      <c r="P1043" s="15" t="s">
        <v>368</v>
      </c>
      <c r="Q1043" s="92"/>
      <c r="R1043" s="93"/>
      <c r="S1043" s="93"/>
      <c r="T1043" s="93">
        <v>1</v>
      </c>
      <c r="U1043" s="93"/>
      <c r="V1043" s="93"/>
      <c r="W1043" s="93"/>
      <c r="X1043" s="93"/>
      <c r="Y1043" s="75"/>
      <c r="Z1043" s="69" t="s">
        <v>520</v>
      </c>
      <c r="AA1043" s="59" t="s">
        <v>372</v>
      </c>
      <c r="AB1043" s="78" t="s">
        <v>308</v>
      </c>
      <c r="AC1043" s="12" t="s">
        <v>358</v>
      </c>
      <c r="AD1043" s="15" t="s">
        <v>368</v>
      </c>
      <c r="AE1043" s="84"/>
      <c r="AF1043" s="84">
        <v>1</v>
      </c>
      <c r="AG1043" s="84"/>
      <c r="AH1043" s="84"/>
      <c r="AI1043" s="84"/>
      <c r="AJ1043" s="84"/>
      <c r="AK1043" s="84"/>
      <c r="AL1043" s="84"/>
      <c r="AM1043" s="85"/>
    </row>
    <row r="1044" spans="1:39" ht="12" customHeight="1">
      <c r="A1044" s="10">
        <v>1029</v>
      </c>
      <c r="B1044" s="98" t="s">
        <v>88</v>
      </c>
      <c r="C1044" s="98" t="s">
        <v>89</v>
      </c>
      <c r="D1044" s="11" t="s">
        <v>25</v>
      </c>
      <c r="E1044" s="11" t="s">
        <v>303</v>
      </c>
      <c r="F1044" s="12" t="s">
        <v>50</v>
      </c>
      <c r="G1044" s="12" t="s">
        <v>310</v>
      </c>
      <c r="H1044" s="12" t="s">
        <v>306</v>
      </c>
      <c r="I1044" s="11" t="s">
        <v>504</v>
      </c>
      <c r="J1044" s="11" t="str">
        <f>"12-16h"</f>
        <v>12-16h</v>
      </c>
      <c r="K1044" s="12" t="s">
        <v>513</v>
      </c>
      <c r="L1044" s="69" t="s">
        <v>520</v>
      </c>
      <c r="M1044" s="59" t="s">
        <v>371</v>
      </c>
      <c r="N1044" s="78" t="s">
        <v>308</v>
      </c>
      <c r="O1044" s="12" t="s">
        <v>358</v>
      </c>
      <c r="P1044" s="15" t="s">
        <v>368</v>
      </c>
      <c r="Q1044" s="92"/>
      <c r="R1044" s="93"/>
      <c r="S1044" s="93"/>
      <c r="T1044" s="93"/>
      <c r="U1044" s="93"/>
      <c r="V1044" s="93"/>
      <c r="W1044" s="93">
        <v>1</v>
      </c>
      <c r="X1044" s="93"/>
      <c r="Y1044" s="75"/>
      <c r="Z1044" s="69" t="s">
        <v>520</v>
      </c>
      <c r="AA1044" s="59" t="s">
        <v>371</v>
      </c>
      <c r="AB1044" s="78" t="s">
        <v>308</v>
      </c>
      <c r="AC1044" s="12" t="s">
        <v>358</v>
      </c>
      <c r="AD1044" s="15" t="s">
        <v>368</v>
      </c>
      <c r="AE1044" s="84">
        <v>1</v>
      </c>
      <c r="AF1044" s="84"/>
      <c r="AG1044" s="84"/>
      <c r="AH1044" s="84"/>
      <c r="AI1044" s="84"/>
      <c r="AJ1044" s="84"/>
      <c r="AK1044" s="84"/>
      <c r="AL1044" s="84"/>
      <c r="AM1044" s="85"/>
    </row>
    <row r="1045" spans="1:39" ht="12" customHeight="1">
      <c r="A1045" s="10">
        <v>1030</v>
      </c>
      <c r="B1045" s="98" t="s">
        <v>199</v>
      </c>
      <c r="C1045" s="98" t="s">
        <v>198</v>
      </c>
      <c r="D1045" s="11" t="s">
        <v>51</v>
      </c>
      <c r="E1045" s="11" t="s">
        <v>303</v>
      </c>
      <c r="F1045" s="12" t="s">
        <v>48</v>
      </c>
      <c r="G1045" s="12" t="s">
        <v>510</v>
      </c>
      <c r="H1045" s="12" t="s">
        <v>306</v>
      </c>
      <c r="I1045" s="11" t="s">
        <v>504</v>
      </c>
      <c r="J1045" s="12" t="str">
        <f>"≥17h"</f>
        <v>≥17h</v>
      </c>
      <c r="K1045" s="12" t="s">
        <v>47</v>
      </c>
      <c r="L1045" s="69" t="s">
        <v>520</v>
      </c>
      <c r="M1045" s="59" t="s">
        <v>372</v>
      </c>
      <c r="N1045" s="78" t="s">
        <v>308</v>
      </c>
      <c r="O1045" s="12" t="s">
        <v>358</v>
      </c>
      <c r="P1045" s="15" t="s">
        <v>368</v>
      </c>
      <c r="Q1045" s="92"/>
      <c r="R1045" s="93"/>
      <c r="S1045" s="93"/>
      <c r="T1045" s="93">
        <v>1</v>
      </c>
      <c r="U1045" s="93"/>
      <c r="V1045" s="93"/>
      <c r="W1045" s="93"/>
      <c r="X1045" s="93"/>
      <c r="Y1045" s="75"/>
      <c r="Z1045" s="69" t="s">
        <v>520</v>
      </c>
      <c r="AA1045" s="59" t="s">
        <v>372</v>
      </c>
      <c r="AB1045" s="78" t="s">
        <v>308</v>
      </c>
      <c r="AC1045" s="12" t="s">
        <v>358</v>
      </c>
      <c r="AD1045" s="15" t="s">
        <v>368</v>
      </c>
      <c r="AE1045" s="84"/>
      <c r="AF1045" s="84">
        <v>1</v>
      </c>
      <c r="AG1045" s="84"/>
      <c r="AH1045" s="84"/>
      <c r="AI1045" s="84"/>
      <c r="AJ1045" s="84"/>
      <c r="AK1045" s="84"/>
      <c r="AL1045" s="84"/>
      <c r="AM1045" s="85"/>
    </row>
    <row r="1046" spans="1:39" ht="12" customHeight="1">
      <c r="A1046" s="10">
        <v>1031</v>
      </c>
      <c r="B1046" s="98" t="s">
        <v>164</v>
      </c>
      <c r="C1046" s="98" t="s">
        <v>60</v>
      </c>
      <c r="D1046" s="11" t="s">
        <v>25</v>
      </c>
      <c r="E1046" s="11" t="s">
        <v>303</v>
      </c>
      <c r="F1046" s="12" t="s">
        <v>48</v>
      </c>
      <c r="G1046" s="12" t="s">
        <v>510</v>
      </c>
      <c r="H1046" s="12" t="s">
        <v>308</v>
      </c>
      <c r="I1046" s="103" t="s">
        <v>504</v>
      </c>
      <c r="J1046" s="12" t="str">
        <f>"≥17h"</f>
        <v>≥17h</v>
      </c>
      <c r="K1046" s="12" t="s">
        <v>512</v>
      </c>
      <c r="L1046" s="69" t="s">
        <v>520</v>
      </c>
      <c r="M1046" s="59" t="s">
        <v>371</v>
      </c>
      <c r="N1046" s="78" t="s">
        <v>308</v>
      </c>
      <c r="O1046" s="12" t="s">
        <v>358</v>
      </c>
      <c r="P1046" s="15" t="s">
        <v>368</v>
      </c>
      <c r="Q1046" s="92"/>
      <c r="R1046" s="93"/>
      <c r="S1046" s="93">
        <v>1</v>
      </c>
      <c r="T1046" s="93">
        <v>1</v>
      </c>
      <c r="U1046" s="93"/>
      <c r="V1046" s="93"/>
      <c r="W1046" s="93">
        <v>1</v>
      </c>
      <c r="X1046" s="93">
        <v>1</v>
      </c>
      <c r="Y1046" s="75"/>
      <c r="Z1046" s="69" t="s">
        <v>520</v>
      </c>
      <c r="AA1046" s="59" t="s">
        <v>371</v>
      </c>
      <c r="AB1046" s="78" t="s">
        <v>308</v>
      </c>
      <c r="AC1046" s="12" t="s">
        <v>358</v>
      </c>
      <c r="AD1046" s="15" t="s">
        <v>368</v>
      </c>
      <c r="AE1046" s="84">
        <v>1</v>
      </c>
      <c r="AF1046" s="84"/>
      <c r="AG1046" s="84"/>
      <c r="AH1046" s="84"/>
      <c r="AI1046" s="84"/>
      <c r="AJ1046" s="84"/>
      <c r="AK1046" s="84"/>
      <c r="AL1046" s="84"/>
      <c r="AM1046" s="85"/>
    </row>
    <row r="1047" spans="1:39" ht="12" customHeight="1">
      <c r="A1047" s="10">
        <v>1032</v>
      </c>
      <c r="B1047" s="98" t="s">
        <v>199</v>
      </c>
      <c r="C1047" s="98" t="s">
        <v>198</v>
      </c>
      <c r="D1047" s="11" t="s">
        <v>51</v>
      </c>
      <c r="E1047" s="11" t="s">
        <v>303</v>
      </c>
      <c r="F1047" s="12" t="s">
        <v>49</v>
      </c>
      <c r="G1047" s="12" t="s">
        <v>310</v>
      </c>
      <c r="H1047" s="12" t="s">
        <v>308</v>
      </c>
      <c r="I1047" s="11" t="s">
        <v>507</v>
      </c>
      <c r="J1047" s="12" t="str">
        <f>"≥17h"</f>
        <v>≥17h</v>
      </c>
      <c r="K1047" s="12" t="s">
        <v>47</v>
      </c>
      <c r="L1047" s="69" t="s">
        <v>520</v>
      </c>
      <c r="M1047" s="59" t="s">
        <v>372</v>
      </c>
      <c r="N1047" s="78" t="s">
        <v>308</v>
      </c>
      <c r="O1047" s="12" t="s">
        <v>358</v>
      </c>
      <c r="P1047" s="15" t="s">
        <v>368</v>
      </c>
      <c r="Q1047" s="92"/>
      <c r="R1047" s="93"/>
      <c r="S1047" s="93"/>
      <c r="T1047" s="93">
        <v>1</v>
      </c>
      <c r="U1047" s="93"/>
      <c r="V1047" s="93"/>
      <c r="W1047" s="93"/>
      <c r="X1047" s="93"/>
      <c r="Y1047" s="75"/>
      <c r="Z1047" s="69" t="s">
        <v>520</v>
      </c>
      <c r="AA1047" s="59" t="s">
        <v>372</v>
      </c>
      <c r="AB1047" s="78" t="s">
        <v>308</v>
      </c>
      <c r="AC1047" s="12" t="s">
        <v>358</v>
      </c>
      <c r="AD1047" s="15" t="s">
        <v>368</v>
      </c>
      <c r="AE1047" s="84"/>
      <c r="AF1047" s="84">
        <v>1</v>
      </c>
      <c r="AG1047" s="84"/>
      <c r="AH1047" s="84"/>
      <c r="AI1047" s="84"/>
      <c r="AJ1047" s="84"/>
      <c r="AK1047" s="84"/>
      <c r="AL1047" s="84"/>
      <c r="AM1047" s="85"/>
    </row>
    <row r="1048" spans="1:39" ht="12" customHeight="1">
      <c r="A1048" s="10">
        <v>1033</v>
      </c>
      <c r="B1048" s="98" t="s">
        <v>88</v>
      </c>
      <c r="C1048" s="98" t="s">
        <v>89</v>
      </c>
      <c r="D1048" s="11" t="s">
        <v>51</v>
      </c>
      <c r="E1048" s="11" t="s">
        <v>304</v>
      </c>
      <c r="F1048" s="12" t="s">
        <v>50</v>
      </c>
      <c r="G1048" s="12" t="s">
        <v>310</v>
      </c>
      <c r="H1048" s="12" t="s">
        <v>306</v>
      </c>
      <c r="I1048" s="103" t="s">
        <v>504</v>
      </c>
      <c r="J1048" s="11" t="str">
        <f>"12-16h"</f>
        <v>12-16h</v>
      </c>
      <c r="K1048" s="12" t="s">
        <v>512</v>
      </c>
      <c r="L1048" s="69" t="s">
        <v>520</v>
      </c>
      <c r="M1048" s="59" t="s">
        <v>372</v>
      </c>
      <c r="N1048" s="78" t="s">
        <v>308</v>
      </c>
      <c r="O1048" s="12" t="s">
        <v>358</v>
      </c>
      <c r="P1048" s="15" t="s">
        <v>368</v>
      </c>
      <c r="Q1048" s="92"/>
      <c r="R1048" s="93">
        <v>1</v>
      </c>
      <c r="S1048" s="93">
        <v>1</v>
      </c>
      <c r="T1048" s="93"/>
      <c r="U1048" s="93"/>
      <c r="V1048" s="93"/>
      <c r="W1048" s="93"/>
      <c r="X1048" s="93"/>
      <c r="Y1048" s="75"/>
      <c r="Z1048" s="69" t="s">
        <v>520</v>
      </c>
      <c r="AA1048" s="59" t="s">
        <v>372</v>
      </c>
      <c r="AB1048" s="78" t="s">
        <v>308</v>
      </c>
      <c r="AC1048" s="12" t="s">
        <v>358</v>
      </c>
      <c r="AD1048" s="15" t="s">
        <v>368</v>
      </c>
      <c r="AE1048" s="84">
        <v>1</v>
      </c>
      <c r="AF1048" s="84"/>
      <c r="AG1048" s="84"/>
      <c r="AH1048" s="84"/>
      <c r="AI1048" s="84"/>
      <c r="AJ1048" s="84"/>
      <c r="AK1048" s="84"/>
      <c r="AL1048" s="84"/>
      <c r="AM1048" s="85"/>
    </row>
    <row r="1049" spans="1:39" ht="12" customHeight="1">
      <c r="A1049" s="10">
        <v>1034</v>
      </c>
      <c r="B1049" s="98" t="s">
        <v>164</v>
      </c>
      <c r="C1049" s="98" t="s">
        <v>60</v>
      </c>
      <c r="D1049" s="11" t="s">
        <v>51</v>
      </c>
      <c r="E1049" s="11" t="s">
        <v>303</v>
      </c>
      <c r="F1049" s="12" t="s">
        <v>50</v>
      </c>
      <c r="G1049" s="12" t="s">
        <v>510</v>
      </c>
      <c r="H1049" s="12" t="s">
        <v>308</v>
      </c>
      <c r="I1049" s="11" t="s">
        <v>507</v>
      </c>
      <c r="J1049" s="12" t="str">
        <f t="shared" ref="J1049:J1055" si="39">"≥17h"</f>
        <v>≥17h</v>
      </c>
      <c r="K1049" s="12" t="s">
        <v>47</v>
      </c>
      <c r="L1049" s="69" t="s">
        <v>520</v>
      </c>
      <c r="M1049" s="59" t="s">
        <v>387</v>
      </c>
      <c r="N1049" s="78" t="s">
        <v>308</v>
      </c>
      <c r="O1049" s="12" t="s">
        <v>358</v>
      </c>
      <c r="P1049" s="15" t="s">
        <v>368</v>
      </c>
      <c r="Q1049" s="92"/>
      <c r="R1049" s="93"/>
      <c r="S1049" s="93"/>
      <c r="T1049" s="93">
        <v>1</v>
      </c>
      <c r="U1049" s="93"/>
      <c r="V1049" s="93">
        <v>1</v>
      </c>
      <c r="W1049" s="93"/>
      <c r="X1049" s="93"/>
      <c r="Y1049" s="75"/>
      <c r="Z1049" s="69" t="s">
        <v>520</v>
      </c>
      <c r="AA1049" s="59" t="s">
        <v>387</v>
      </c>
      <c r="AB1049" s="78" t="s">
        <v>308</v>
      </c>
      <c r="AC1049" s="12" t="s">
        <v>358</v>
      </c>
      <c r="AD1049" s="15" t="s">
        <v>368</v>
      </c>
      <c r="AE1049" s="84"/>
      <c r="AF1049" s="84"/>
      <c r="AG1049" s="84"/>
      <c r="AH1049" s="84"/>
      <c r="AI1049" s="84"/>
      <c r="AJ1049" s="84"/>
      <c r="AK1049" s="84"/>
      <c r="AL1049" s="84"/>
      <c r="AM1049" s="85">
        <v>1</v>
      </c>
    </row>
    <row r="1050" spans="1:39" ht="12" customHeight="1">
      <c r="A1050" s="10">
        <v>1035</v>
      </c>
      <c r="B1050" s="98" t="s">
        <v>106</v>
      </c>
      <c r="C1050" s="98" t="s">
        <v>71</v>
      </c>
      <c r="D1050" s="11" t="s">
        <v>51</v>
      </c>
      <c r="E1050" s="11" t="s">
        <v>304</v>
      </c>
      <c r="F1050" s="12" t="s">
        <v>48</v>
      </c>
      <c r="G1050" s="12" t="s">
        <v>510</v>
      </c>
      <c r="H1050" s="12" t="s">
        <v>308</v>
      </c>
      <c r="I1050" s="103" t="s">
        <v>504</v>
      </c>
      <c r="J1050" s="12" t="str">
        <f t="shared" si="39"/>
        <v>≥17h</v>
      </c>
      <c r="K1050" s="12" t="s">
        <v>513</v>
      </c>
      <c r="L1050" s="69" t="s">
        <v>520</v>
      </c>
      <c r="M1050" s="59" t="s">
        <v>374</v>
      </c>
      <c r="N1050" s="78" t="s">
        <v>308</v>
      </c>
      <c r="O1050" s="12" t="s">
        <v>358</v>
      </c>
      <c r="P1050" s="15" t="s">
        <v>368</v>
      </c>
      <c r="Q1050" s="92"/>
      <c r="R1050" s="93"/>
      <c r="S1050" s="93"/>
      <c r="T1050" s="93">
        <v>1</v>
      </c>
      <c r="U1050" s="93"/>
      <c r="V1050" s="93"/>
      <c r="W1050" s="93"/>
      <c r="X1050" s="93"/>
      <c r="Y1050" s="75"/>
      <c r="Z1050" s="69" t="s">
        <v>520</v>
      </c>
      <c r="AA1050" s="59" t="s">
        <v>374</v>
      </c>
      <c r="AB1050" s="78" t="s">
        <v>308</v>
      </c>
      <c r="AC1050" s="12" t="s">
        <v>358</v>
      </c>
      <c r="AD1050" s="15" t="s">
        <v>368</v>
      </c>
      <c r="AE1050" s="84">
        <v>1</v>
      </c>
      <c r="AF1050" s="84"/>
      <c r="AG1050" s="84"/>
      <c r="AH1050" s="84"/>
      <c r="AI1050" s="84"/>
      <c r="AJ1050" s="84"/>
      <c r="AK1050" s="84"/>
      <c r="AL1050" s="84"/>
      <c r="AM1050" s="85"/>
    </row>
    <row r="1051" spans="1:39" ht="12" customHeight="1">
      <c r="A1051" s="10">
        <v>1036</v>
      </c>
      <c r="B1051" s="98" t="s">
        <v>90</v>
      </c>
      <c r="C1051" s="98" t="s">
        <v>89</v>
      </c>
      <c r="D1051" s="11" t="s">
        <v>51</v>
      </c>
      <c r="E1051" s="11" t="s">
        <v>303</v>
      </c>
      <c r="F1051" s="12" t="s">
        <v>50</v>
      </c>
      <c r="G1051" s="12" t="s">
        <v>510</v>
      </c>
      <c r="H1051" s="12" t="s">
        <v>306</v>
      </c>
      <c r="I1051" s="103" t="s">
        <v>505</v>
      </c>
      <c r="J1051" s="12" t="str">
        <f t="shared" si="39"/>
        <v>≥17h</v>
      </c>
      <c r="K1051" s="12" t="s">
        <v>47</v>
      </c>
      <c r="L1051" s="69" t="s">
        <v>520</v>
      </c>
      <c r="M1051" s="59" t="s">
        <v>371</v>
      </c>
      <c r="N1051" s="78" t="s">
        <v>308</v>
      </c>
      <c r="O1051" s="12" t="s">
        <v>358</v>
      </c>
      <c r="P1051" s="15" t="s">
        <v>368</v>
      </c>
      <c r="Q1051" s="92"/>
      <c r="R1051" s="93"/>
      <c r="S1051" s="93"/>
      <c r="T1051" s="93"/>
      <c r="U1051" s="93"/>
      <c r="V1051" s="93"/>
      <c r="W1051" s="93">
        <v>1</v>
      </c>
      <c r="X1051" s="93"/>
      <c r="Y1051" s="75"/>
      <c r="Z1051" s="69" t="s">
        <v>520</v>
      </c>
      <c r="AA1051" s="59" t="s">
        <v>371</v>
      </c>
      <c r="AB1051" s="78" t="s">
        <v>308</v>
      </c>
      <c r="AC1051" s="12" t="s">
        <v>358</v>
      </c>
      <c r="AD1051" s="15" t="s">
        <v>368</v>
      </c>
      <c r="AE1051" s="84">
        <v>1</v>
      </c>
      <c r="AF1051" s="84"/>
      <c r="AG1051" s="84"/>
      <c r="AH1051" s="84"/>
      <c r="AI1051" s="84"/>
      <c r="AJ1051" s="84"/>
      <c r="AK1051" s="84"/>
      <c r="AL1051" s="84"/>
      <c r="AM1051" s="85"/>
    </row>
    <row r="1052" spans="1:39" ht="12" customHeight="1">
      <c r="A1052" s="10">
        <v>1037</v>
      </c>
      <c r="B1052" s="98" t="s">
        <v>276</v>
      </c>
      <c r="C1052" s="98" t="s">
        <v>89</v>
      </c>
      <c r="D1052" s="11" t="s">
        <v>51</v>
      </c>
      <c r="E1052" s="11" t="s">
        <v>304</v>
      </c>
      <c r="F1052" s="12" t="s">
        <v>50</v>
      </c>
      <c r="G1052" s="12" t="s">
        <v>310</v>
      </c>
      <c r="H1052" s="12" t="s">
        <v>306</v>
      </c>
      <c r="I1052" s="11" t="s">
        <v>504</v>
      </c>
      <c r="J1052" s="12" t="str">
        <f t="shared" si="39"/>
        <v>≥17h</v>
      </c>
      <c r="K1052" s="12" t="s">
        <v>512</v>
      </c>
      <c r="L1052" s="69" t="s">
        <v>520</v>
      </c>
      <c r="M1052" s="59" t="s">
        <v>373</v>
      </c>
      <c r="N1052" s="78" t="s">
        <v>308</v>
      </c>
      <c r="O1052" s="12" t="s">
        <v>358</v>
      </c>
      <c r="P1052" s="15" t="s">
        <v>368</v>
      </c>
      <c r="Q1052" s="92"/>
      <c r="R1052" s="93"/>
      <c r="S1052" s="93"/>
      <c r="T1052" s="93">
        <v>1</v>
      </c>
      <c r="U1052" s="93"/>
      <c r="V1052" s="93"/>
      <c r="W1052" s="93">
        <v>1</v>
      </c>
      <c r="X1052" s="93"/>
      <c r="Y1052" s="75"/>
      <c r="Z1052" s="69" t="s">
        <v>520</v>
      </c>
      <c r="AA1052" s="59" t="s">
        <v>373</v>
      </c>
      <c r="AB1052" s="78" t="s">
        <v>308</v>
      </c>
      <c r="AC1052" s="12" t="s">
        <v>358</v>
      </c>
      <c r="AD1052" s="15" t="s">
        <v>368</v>
      </c>
      <c r="AE1052" s="84">
        <v>1</v>
      </c>
      <c r="AF1052" s="84"/>
      <c r="AG1052" s="84"/>
      <c r="AH1052" s="84"/>
      <c r="AI1052" s="84"/>
      <c r="AJ1052" s="84"/>
      <c r="AK1052" s="84"/>
      <c r="AL1052" s="84"/>
      <c r="AM1052" s="85"/>
    </row>
    <row r="1053" spans="1:39" ht="12" customHeight="1">
      <c r="A1053" s="10">
        <v>1038</v>
      </c>
      <c r="B1053" s="98" t="s">
        <v>276</v>
      </c>
      <c r="C1053" s="98" t="s">
        <v>89</v>
      </c>
      <c r="D1053" s="11" t="s">
        <v>51</v>
      </c>
      <c r="E1053" s="11" t="s">
        <v>304</v>
      </c>
      <c r="F1053" s="12" t="s">
        <v>50</v>
      </c>
      <c r="G1053" s="12" t="s">
        <v>510</v>
      </c>
      <c r="H1053" s="12" t="s">
        <v>306</v>
      </c>
      <c r="I1053" s="11" t="s">
        <v>504</v>
      </c>
      <c r="J1053" s="12" t="str">
        <f t="shared" si="39"/>
        <v>≥17h</v>
      </c>
      <c r="K1053" s="12" t="s">
        <v>47</v>
      </c>
      <c r="L1053" s="69" t="s">
        <v>520</v>
      </c>
      <c r="M1053" s="59" t="s">
        <v>373</v>
      </c>
      <c r="N1053" s="78" t="s">
        <v>308</v>
      </c>
      <c r="O1053" s="12" t="s">
        <v>358</v>
      </c>
      <c r="P1053" s="15" t="s">
        <v>368</v>
      </c>
      <c r="Q1053" s="92"/>
      <c r="R1053" s="93"/>
      <c r="S1053" s="93"/>
      <c r="T1053" s="93">
        <v>1</v>
      </c>
      <c r="U1053" s="93"/>
      <c r="V1053" s="93"/>
      <c r="W1053" s="93">
        <v>1</v>
      </c>
      <c r="X1053" s="93"/>
      <c r="Y1053" s="75"/>
      <c r="Z1053" s="69" t="s">
        <v>520</v>
      </c>
      <c r="AA1053" s="59" t="s">
        <v>373</v>
      </c>
      <c r="AB1053" s="78" t="s">
        <v>308</v>
      </c>
      <c r="AC1053" s="12" t="s">
        <v>358</v>
      </c>
      <c r="AD1053" s="15" t="s">
        <v>368</v>
      </c>
      <c r="AE1053" s="84">
        <v>1</v>
      </c>
      <c r="AF1053" s="84"/>
      <c r="AG1053" s="84"/>
      <c r="AH1053" s="84"/>
      <c r="AI1053" s="84"/>
      <c r="AJ1053" s="84"/>
      <c r="AK1053" s="84"/>
      <c r="AL1053" s="84"/>
      <c r="AM1053" s="85"/>
    </row>
    <row r="1054" spans="1:39" ht="12" customHeight="1">
      <c r="A1054" s="10">
        <v>1039</v>
      </c>
      <c r="B1054" s="98" t="s">
        <v>276</v>
      </c>
      <c r="C1054" s="98" t="s">
        <v>89</v>
      </c>
      <c r="D1054" s="11" t="s">
        <v>51</v>
      </c>
      <c r="E1054" s="11" t="s">
        <v>303</v>
      </c>
      <c r="F1054" s="12" t="s">
        <v>50</v>
      </c>
      <c r="G1054" s="12" t="s">
        <v>310</v>
      </c>
      <c r="H1054" s="12" t="s">
        <v>306</v>
      </c>
      <c r="I1054" s="103" t="s">
        <v>504</v>
      </c>
      <c r="J1054" s="12" t="str">
        <f t="shared" si="39"/>
        <v>≥17h</v>
      </c>
      <c r="K1054" s="12" t="s">
        <v>47</v>
      </c>
      <c r="L1054" s="69" t="s">
        <v>520</v>
      </c>
      <c r="M1054" s="59" t="s">
        <v>373</v>
      </c>
      <c r="N1054" s="78" t="s">
        <v>308</v>
      </c>
      <c r="O1054" s="12" t="s">
        <v>358</v>
      </c>
      <c r="P1054" s="15" t="s">
        <v>368</v>
      </c>
      <c r="Q1054" s="92"/>
      <c r="R1054" s="93"/>
      <c r="S1054" s="93"/>
      <c r="T1054" s="93">
        <v>1</v>
      </c>
      <c r="U1054" s="93"/>
      <c r="V1054" s="93"/>
      <c r="W1054" s="93"/>
      <c r="X1054" s="93"/>
      <c r="Y1054" s="75"/>
      <c r="Z1054" s="69" t="s">
        <v>520</v>
      </c>
      <c r="AA1054" s="59" t="s">
        <v>373</v>
      </c>
      <c r="AB1054" s="78" t="s">
        <v>308</v>
      </c>
      <c r="AC1054" s="12" t="s">
        <v>358</v>
      </c>
      <c r="AD1054" s="15" t="s">
        <v>368</v>
      </c>
      <c r="AE1054" s="84">
        <v>1</v>
      </c>
      <c r="AF1054" s="84"/>
      <c r="AG1054" s="84"/>
      <c r="AH1054" s="84"/>
      <c r="AI1054" s="84"/>
      <c r="AJ1054" s="84"/>
      <c r="AK1054" s="84"/>
      <c r="AL1054" s="84"/>
      <c r="AM1054" s="85"/>
    </row>
    <row r="1055" spans="1:39" ht="12" customHeight="1">
      <c r="A1055" s="10">
        <v>1040</v>
      </c>
      <c r="B1055" s="98" t="s">
        <v>276</v>
      </c>
      <c r="C1055" s="98" t="s">
        <v>89</v>
      </c>
      <c r="D1055" s="11" t="s">
        <v>51</v>
      </c>
      <c r="E1055" s="11" t="s">
        <v>303</v>
      </c>
      <c r="F1055" s="12" t="s">
        <v>50</v>
      </c>
      <c r="G1055" s="12" t="s">
        <v>310</v>
      </c>
      <c r="H1055" s="12" t="s">
        <v>306</v>
      </c>
      <c r="I1055" s="103" t="s">
        <v>504</v>
      </c>
      <c r="J1055" s="12" t="str">
        <f t="shared" si="39"/>
        <v>≥17h</v>
      </c>
      <c r="K1055" s="12" t="s">
        <v>47</v>
      </c>
      <c r="L1055" s="69" t="s">
        <v>520</v>
      </c>
      <c r="M1055" s="59" t="s">
        <v>373</v>
      </c>
      <c r="N1055" s="78" t="s">
        <v>308</v>
      </c>
      <c r="O1055" s="12" t="s">
        <v>358</v>
      </c>
      <c r="P1055" s="15" t="s">
        <v>368</v>
      </c>
      <c r="Q1055" s="92"/>
      <c r="R1055" s="93"/>
      <c r="S1055" s="93"/>
      <c r="T1055" s="93">
        <v>1</v>
      </c>
      <c r="U1055" s="93"/>
      <c r="V1055" s="93"/>
      <c r="W1055" s="93">
        <v>1</v>
      </c>
      <c r="X1055" s="93"/>
      <c r="Y1055" s="75"/>
      <c r="Z1055" s="69" t="s">
        <v>520</v>
      </c>
      <c r="AA1055" s="59" t="s">
        <v>373</v>
      </c>
      <c r="AB1055" s="78" t="s">
        <v>308</v>
      </c>
      <c r="AC1055" s="12" t="s">
        <v>358</v>
      </c>
      <c r="AD1055" s="15" t="s">
        <v>368</v>
      </c>
      <c r="AE1055" s="84">
        <v>1</v>
      </c>
      <c r="AF1055" s="84"/>
      <c r="AG1055" s="84"/>
      <c r="AH1055" s="84"/>
      <c r="AI1055" s="84"/>
      <c r="AJ1055" s="84"/>
      <c r="AK1055" s="84"/>
      <c r="AL1055" s="84"/>
      <c r="AM1055" s="85"/>
    </row>
    <row r="1056" spans="1:39" ht="12" customHeight="1">
      <c r="A1056" s="10">
        <v>1041</v>
      </c>
      <c r="B1056" s="98" t="s">
        <v>90</v>
      </c>
      <c r="C1056" s="98" t="s">
        <v>89</v>
      </c>
      <c r="D1056" s="11" t="s">
        <v>25</v>
      </c>
      <c r="E1056" s="11" t="s">
        <v>303</v>
      </c>
      <c r="F1056" s="12" t="s">
        <v>50</v>
      </c>
      <c r="G1056" s="12" t="s">
        <v>510</v>
      </c>
      <c r="H1056" s="12" t="s">
        <v>306</v>
      </c>
      <c r="I1056" s="11" t="s">
        <v>504</v>
      </c>
      <c r="J1056" s="11" t="str">
        <f>"12-16h"</f>
        <v>12-16h</v>
      </c>
      <c r="K1056" s="12" t="s">
        <v>47</v>
      </c>
      <c r="L1056" s="69" t="s">
        <v>520</v>
      </c>
      <c r="M1056" s="59" t="s">
        <v>371</v>
      </c>
      <c r="N1056" s="78" t="s">
        <v>308</v>
      </c>
      <c r="O1056" s="12" t="s">
        <v>358</v>
      </c>
      <c r="P1056" s="15" t="s">
        <v>368</v>
      </c>
      <c r="Q1056" s="92"/>
      <c r="R1056" s="93"/>
      <c r="S1056" s="93"/>
      <c r="T1056" s="93"/>
      <c r="U1056" s="93"/>
      <c r="V1056" s="93"/>
      <c r="W1056" s="93">
        <v>1</v>
      </c>
      <c r="X1056" s="93"/>
      <c r="Y1056" s="75"/>
      <c r="Z1056" s="69" t="s">
        <v>520</v>
      </c>
      <c r="AA1056" s="59" t="s">
        <v>371</v>
      </c>
      <c r="AB1056" s="78" t="s">
        <v>308</v>
      </c>
      <c r="AC1056" s="12" t="s">
        <v>358</v>
      </c>
      <c r="AD1056" s="15" t="s">
        <v>368</v>
      </c>
      <c r="AE1056" s="84">
        <v>1</v>
      </c>
      <c r="AF1056" s="84"/>
      <c r="AG1056" s="84"/>
      <c r="AH1056" s="84"/>
      <c r="AI1056" s="84"/>
      <c r="AJ1056" s="84"/>
      <c r="AK1056" s="84"/>
      <c r="AL1056" s="84"/>
      <c r="AM1056" s="85"/>
    </row>
    <row r="1057" spans="1:39" ht="12" customHeight="1">
      <c r="A1057" s="10">
        <v>1042</v>
      </c>
      <c r="B1057" s="98" t="s">
        <v>165</v>
      </c>
      <c r="C1057" s="98" t="s">
        <v>60</v>
      </c>
      <c r="D1057" s="11" t="s">
        <v>25</v>
      </c>
      <c r="E1057" s="11" t="s">
        <v>304</v>
      </c>
      <c r="F1057" s="12" t="s">
        <v>49</v>
      </c>
      <c r="G1057" s="12" t="s">
        <v>310</v>
      </c>
      <c r="H1057" s="12" t="s">
        <v>306</v>
      </c>
      <c r="I1057" s="11" t="s">
        <v>504</v>
      </c>
      <c r="J1057" s="12" t="str">
        <f>"≥17h"</f>
        <v>≥17h</v>
      </c>
      <c r="K1057" s="12" t="s">
        <v>512</v>
      </c>
      <c r="L1057" s="69" t="s">
        <v>520</v>
      </c>
      <c r="M1057" s="59" t="s">
        <v>372</v>
      </c>
      <c r="N1057" s="78" t="s">
        <v>308</v>
      </c>
      <c r="O1057" s="12" t="s">
        <v>358</v>
      </c>
      <c r="P1057" s="15" t="s">
        <v>368</v>
      </c>
      <c r="Q1057" s="92"/>
      <c r="R1057" s="93"/>
      <c r="S1057" s="93"/>
      <c r="T1057" s="93">
        <v>1</v>
      </c>
      <c r="U1057" s="93"/>
      <c r="V1057" s="93"/>
      <c r="W1057" s="93">
        <v>1</v>
      </c>
      <c r="X1057" s="93"/>
      <c r="Y1057" s="75"/>
      <c r="Z1057" s="69" t="s">
        <v>520</v>
      </c>
      <c r="AA1057" s="59" t="s">
        <v>372</v>
      </c>
      <c r="AB1057" s="78" t="s">
        <v>308</v>
      </c>
      <c r="AC1057" s="12" t="s">
        <v>358</v>
      </c>
      <c r="AD1057" s="15" t="s">
        <v>368</v>
      </c>
      <c r="AE1057" s="84"/>
      <c r="AF1057" s="84">
        <v>1</v>
      </c>
      <c r="AG1057" s="84"/>
      <c r="AH1057" s="84"/>
      <c r="AI1057" s="84"/>
      <c r="AJ1057" s="84"/>
      <c r="AK1057" s="84"/>
      <c r="AL1057" s="84"/>
      <c r="AM1057" s="85"/>
    </row>
    <row r="1058" spans="1:39" ht="12" customHeight="1">
      <c r="A1058" s="10">
        <v>1043</v>
      </c>
      <c r="B1058" s="98" t="s">
        <v>163</v>
      </c>
      <c r="C1058" s="98" t="s">
        <v>60</v>
      </c>
      <c r="D1058" s="11" t="s">
        <v>51</v>
      </c>
      <c r="E1058" s="11" t="s">
        <v>303</v>
      </c>
      <c r="F1058" s="12" t="s">
        <v>50</v>
      </c>
      <c r="G1058" s="12" t="s">
        <v>510</v>
      </c>
      <c r="H1058" s="12" t="s">
        <v>306</v>
      </c>
      <c r="I1058" s="103" t="s">
        <v>504</v>
      </c>
      <c r="J1058" s="11" t="str">
        <f>"12-16h"</f>
        <v>12-16h</v>
      </c>
      <c r="K1058" s="12" t="s">
        <v>47</v>
      </c>
      <c r="L1058" s="69" t="s">
        <v>520</v>
      </c>
      <c r="M1058" s="59" t="s">
        <v>374</v>
      </c>
      <c r="N1058" s="78" t="s">
        <v>367</v>
      </c>
      <c r="O1058" s="12" t="s">
        <v>358</v>
      </c>
      <c r="P1058" s="15" t="s">
        <v>368</v>
      </c>
      <c r="Q1058" s="92"/>
      <c r="R1058" s="93"/>
      <c r="S1058" s="93"/>
      <c r="T1058" s="93">
        <v>1</v>
      </c>
      <c r="U1058" s="93"/>
      <c r="V1058" s="93"/>
      <c r="W1058" s="93">
        <v>1</v>
      </c>
      <c r="X1058" s="93"/>
      <c r="Y1058" s="75"/>
      <c r="Z1058" s="69" t="s">
        <v>520</v>
      </c>
      <c r="AA1058" s="59" t="s">
        <v>374</v>
      </c>
      <c r="AB1058" s="78" t="s">
        <v>367</v>
      </c>
      <c r="AC1058" s="12" t="s">
        <v>358</v>
      </c>
      <c r="AD1058" s="15" t="s">
        <v>368</v>
      </c>
      <c r="AE1058" s="84"/>
      <c r="AF1058" s="84">
        <v>1</v>
      </c>
      <c r="AG1058" s="84"/>
      <c r="AH1058" s="84"/>
      <c r="AI1058" s="84"/>
      <c r="AJ1058" s="84"/>
      <c r="AK1058" s="84"/>
      <c r="AL1058" s="84"/>
      <c r="AM1058" s="85"/>
    </row>
    <row r="1059" spans="1:39" ht="12" customHeight="1">
      <c r="A1059" s="10">
        <v>1044</v>
      </c>
      <c r="B1059" s="98" t="s">
        <v>276</v>
      </c>
      <c r="C1059" s="98" t="s">
        <v>89</v>
      </c>
      <c r="D1059" s="11" t="s">
        <v>51</v>
      </c>
      <c r="E1059" s="11" t="s">
        <v>304</v>
      </c>
      <c r="F1059" s="12" t="s">
        <v>49</v>
      </c>
      <c r="G1059" s="12" t="s">
        <v>310</v>
      </c>
      <c r="H1059" s="12" t="s">
        <v>306</v>
      </c>
      <c r="I1059" s="11" t="s">
        <v>504</v>
      </c>
      <c r="J1059" s="12" t="str">
        <f>"≥17h"</f>
        <v>≥17h</v>
      </c>
      <c r="K1059" s="12" t="s">
        <v>512</v>
      </c>
      <c r="L1059" s="69" t="s">
        <v>520</v>
      </c>
      <c r="M1059" s="59" t="s">
        <v>373</v>
      </c>
      <c r="N1059" s="78" t="s">
        <v>308</v>
      </c>
      <c r="O1059" s="12" t="s">
        <v>358</v>
      </c>
      <c r="P1059" s="15" t="s">
        <v>368</v>
      </c>
      <c r="Q1059" s="92"/>
      <c r="R1059" s="93"/>
      <c r="S1059" s="93"/>
      <c r="T1059" s="93">
        <v>1</v>
      </c>
      <c r="U1059" s="93"/>
      <c r="V1059" s="93"/>
      <c r="W1059" s="93"/>
      <c r="X1059" s="93"/>
      <c r="Y1059" s="75"/>
      <c r="Z1059" s="69" t="s">
        <v>520</v>
      </c>
      <c r="AA1059" s="59" t="s">
        <v>373</v>
      </c>
      <c r="AB1059" s="78" t="s">
        <v>308</v>
      </c>
      <c r="AC1059" s="12" t="s">
        <v>358</v>
      </c>
      <c r="AD1059" s="15" t="s">
        <v>368</v>
      </c>
      <c r="AE1059" s="84">
        <v>1</v>
      </c>
      <c r="AF1059" s="84"/>
      <c r="AG1059" s="84"/>
      <c r="AH1059" s="84"/>
      <c r="AI1059" s="84"/>
      <c r="AJ1059" s="84"/>
      <c r="AK1059" s="84"/>
      <c r="AL1059" s="84"/>
      <c r="AM1059" s="85"/>
    </row>
    <row r="1060" spans="1:39" ht="12" customHeight="1">
      <c r="A1060" s="10">
        <v>1045</v>
      </c>
      <c r="B1060" s="98" t="s">
        <v>276</v>
      </c>
      <c r="C1060" s="98" t="s">
        <v>89</v>
      </c>
      <c r="D1060" s="11" t="s">
        <v>51</v>
      </c>
      <c r="E1060" s="11" t="s">
        <v>304</v>
      </c>
      <c r="F1060" s="12" t="s">
        <v>50</v>
      </c>
      <c r="G1060" s="12" t="s">
        <v>310</v>
      </c>
      <c r="H1060" s="12" t="s">
        <v>306</v>
      </c>
      <c r="I1060" s="11" t="s">
        <v>504</v>
      </c>
      <c r="J1060" s="12" t="str">
        <f>"≥17h"</f>
        <v>≥17h</v>
      </c>
      <c r="K1060" s="12" t="s">
        <v>47</v>
      </c>
      <c r="L1060" s="69" t="s">
        <v>520</v>
      </c>
      <c r="M1060" s="59" t="s">
        <v>373</v>
      </c>
      <c r="N1060" s="78" t="s">
        <v>308</v>
      </c>
      <c r="O1060" s="12" t="s">
        <v>358</v>
      </c>
      <c r="P1060" s="15" t="s">
        <v>368</v>
      </c>
      <c r="Q1060" s="92"/>
      <c r="R1060" s="93"/>
      <c r="S1060" s="93"/>
      <c r="T1060" s="93">
        <v>1</v>
      </c>
      <c r="U1060" s="93"/>
      <c r="V1060" s="93"/>
      <c r="W1060" s="93">
        <v>1</v>
      </c>
      <c r="X1060" s="93"/>
      <c r="Y1060" s="75"/>
      <c r="Z1060" s="69" t="s">
        <v>520</v>
      </c>
      <c r="AA1060" s="59" t="s">
        <v>373</v>
      </c>
      <c r="AB1060" s="78" t="s">
        <v>308</v>
      </c>
      <c r="AC1060" s="12" t="s">
        <v>358</v>
      </c>
      <c r="AD1060" s="15" t="s">
        <v>368</v>
      </c>
      <c r="AE1060" s="84"/>
      <c r="AF1060" s="84">
        <v>1</v>
      </c>
      <c r="AG1060" s="84"/>
      <c r="AH1060" s="84"/>
      <c r="AI1060" s="84"/>
      <c r="AJ1060" s="84"/>
      <c r="AK1060" s="84"/>
      <c r="AL1060" s="84"/>
      <c r="AM1060" s="85"/>
    </row>
    <row r="1061" spans="1:39" ht="12" customHeight="1">
      <c r="A1061" s="10">
        <v>1046</v>
      </c>
      <c r="B1061" s="98" t="s">
        <v>93</v>
      </c>
      <c r="C1061" s="98" t="s">
        <v>89</v>
      </c>
      <c r="D1061" s="11" t="s">
        <v>51</v>
      </c>
      <c r="E1061" s="11" t="s">
        <v>304</v>
      </c>
      <c r="F1061" s="12" t="s">
        <v>49</v>
      </c>
      <c r="G1061" s="12" t="s">
        <v>310</v>
      </c>
      <c r="H1061" s="12" t="s">
        <v>306</v>
      </c>
      <c r="I1061" s="11" t="s">
        <v>507</v>
      </c>
      <c r="J1061" s="11" t="str">
        <f>"12-16h"</f>
        <v>12-16h</v>
      </c>
      <c r="K1061" s="12" t="s">
        <v>512</v>
      </c>
      <c r="L1061" s="69" t="s">
        <v>520</v>
      </c>
      <c r="M1061" s="59" t="s">
        <v>373</v>
      </c>
      <c r="N1061" s="78" t="s">
        <v>308</v>
      </c>
      <c r="O1061" s="12" t="s">
        <v>358</v>
      </c>
      <c r="P1061" s="15" t="s">
        <v>368</v>
      </c>
      <c r="Q1061" s="92"/>
      <c r="R1061" s="93"/>
      <c r="S1061" s="93">
        <v>1</v>
      </c>
      <c r="T1061" s="93"/>
      <c r="U1061" s="93"/>
      <c r="V1061" s="93"/>
      <c r="W1061" s="93"/>
      <c r="X1061" s="93"/>
      <c r="Y1061" s="75"/>
      <c r="Z1061" s="69" t="s">
        <v>520</v>
      </c>
      <c r="AA1061" s="59" t="s">
        <v>373</v>
      </c>
      <c r="AB1061" s="78" t="s">
        <v>308</v>
      </c>
      <c r="AC1061" s="12" t="s">
        <v>358</v>
      </c>
      <c r="AD1061" s="15" t="s">
        <v>368</v>
      </c>
      <c r="AE1061" s="84"/>
      <c r="AF1061" s="84">
        <v>1</v>
      </c>
      <c r="AG1061" s="84"/>
      <c r="AH1061" s="84"/>
      <c r="AI1061" s="84"/>
      <c r="AJ1061" s="84"/>
      <c r="AK1061" s="84"/>
      <c r="AL1061" s="84"/>
      <c r="AM1061" s="85"/>
    </row>
    <row r="1062" spans="1:39" ht="12" customHeight="1">
      <c r="A1062" s="10">
        <v>1047</v>
      </c>
      <c r="B1062" s="98" t="s">
        <v>276</v>
      </c>
      <c r="C1062" s="98" t="s">
        <v>89</v>
      </c>
      <c r="D1062" s="11" t="s">
        <v>25</v>
      </c>
      <c r="E1062" s="11" t="s">
        <v>303</v>
      </c>
      <c r="F1062" s="12" t="s">
        <v>50</v>
      </c>
      <c r="G1062" s="12" t="s">
        <v>510</v>
      </c>
      <c r="H1062" s="12" t="s">
        <v>308</v>
      </c>
      <c r="I1062" s="103" t="s">
        <v>505</v>
      </c>
      <c r="J1062" s="12" t="str">
        <f>"≥17h"</f>
        <v>≥17h</v>
      </c>
      <c r="K1062" s="12" t="s">
        <v>47</v>
      </c>
      <c r="L1062" s="69" t="s">
        <v>520</v>
      </c>
      <c r="M1062" s="59" t="s">
        <v>374</v>
      </c>
      <c r="N1062" s="78" t="s">
        <v>308</v>
      </c>
      <c r="O1062" s="12" t="s">
        <v>358</v>
      </c>
      <c r="P1062" s="15" t="s">
        <v>368</v>
      </c>
      <c r="Q1062" s="92"/>
      <c r="R1062" s="93"/>
      <c r="S1062" s="93"/>
      <c r="T1062" s="93">
        <v>1</v>
      </c>
      <c r="U1062" s="93"/>
      <c r="V1062" s="93"/>
      <c r="W1062" s="93">
        <v>1</v>
      </c>
      <c r="X1062" s="93"/>
      <c r="Y1062" s="75"/>
      <c r="Z1062" s="69" t="s">
        <v>520</v>
      </c>
      <c r="AA1062" s="59" t="s">
        <v>374</v>
      </c>
      <c r="AB1062" s="78" t="s">
        <v>308</v>
      </c>
      <c r="AC1062" s="12" t="s">
        <v>358</v>
      </c>
      <c r="AD1062" s="15" t="s">
        <v>368</v>
      </c>
      <c r="AE1062" s="84">
        <v>1</v>
      </c>
      <c r="AF1062" s="84"/>
      <c r="AG1062" s="84"/>
      <c r="AH1062" s="84"/>
      <c r="AI1062" s="84"/>
      <c r="AJ1062" s="84"/>
      <c r="AK1062" s="84"/>
      <c r="AL1062" s="84"/>
      <c r="AM1062" s="85"/>
    </row>
    <row r="1063" spans="1:39" ht="12" customHeight="1">
      <c r="A1063" s="10">
        <v>1048</v>
      </c>
      <c r="B1063" s="98" t="s">
        <v>93</v>
      </c>
      <c r="C1063" s="98" t="s">
        <v>89</v>
      </c>
      <c r="D1063" s="11" t="s">
        <v>52</v>
      </c>
      <c r="E1063" s="11" t="s">
        <v>303</v>
      </c>
      <c r="F1063" s="12" t="s">
        <v>49</v>
      </c>
      <c r="G1063" s="12" t="s">
        <v>310</v>
      </c>
      <c r="H1063" s="12" t="s">
        <v>306</v>
      </c>
      <c r="I1063" s="11" t="s">
        <v>504</v>
      </c>
      <c r="J1063" s="12" t="str">
        <f>"≥17h"</f>
        <v>≥17h</v>
      </c>
      <c r="K1063" s="12" t="s">
        <v>512</v>
      </c>
      <c r="L1063" s="69" t="s">
        <v>520</v>
      </c>
      <c r="M1063" s="59" t="s">
        <v>371</v>
      </c>
      <c r="N1063" s="78" t="s">
        <v>308</v>
      </c>
      <c r="O1063" s="12" t="s">
        <v>358</v>
      </c>
      <c r="P1063" s="15" t="s">
        <v>368</v>
      </c>
      <c r="Q1063" s="92"/>
      <c r="R1063" s="93"/>
      <c r="S1063" s="93"/>
      <c r="T1063" s="93"/>
      <c r="U1063" s="93"/>
      <c r="V1063" s="93"/>
      <c r="W1063" s="93">
        <v>1</v>
      </c>
      <c r="X1063" s="93"/>
      <c r="Y1063" s="75"/>
      <c r="Z1063" s="69" t="s">
        <v>520</v>
      </c>
      <c r="AA1063" s="59" t="s">
        <v>371</v>
      </c>
      <c r="AB1063" s="78" t="s">
        <v>308</v>
      </c>
      <c r="AC1063" s="12" t="s">
        <v>358</v>
      </c>
      <c r="AD1063" s="15" t="s">
        <v>368</v>
      </c>
      <c r="AE1063" s="84">
        <v>1</v>
      </c>
      <c r="AF1063" s="84"/>
      <c r="AG1063" s="84"/>
      <c r="AH1063" s="84"/>
      <c r="AI1063" s="84"/>
      <c r="AJ1063" s="84"/>
      <c r="AK1063" s="84"/>
      <c r="AL1063" s="84"/>
      <c r="AM1063" s="85"/>
    </row>
    <row r="1064" spans="1:39" ht="12" customHeight="1">
      <c r="A1064" s="10">
        <v>1049</v>
      </c>
      <c r="B1064" s="98" t="s">
        <v>172</v>
      </c>
      <c r="C1064" s="98" t="s">
        <v>168</v>
      </c>
      <c r="D1064" s="11" t="s">
        <v>51</v>
      </c>
      <c r="E1064" s="11" t="s">
        <v>303</v>
      </c>
      <c r="F1064" s="12" t="s">
        <v>50</v>
      </c>
      <c r="G1064" s="12" t="s">
        <v>510</v>
      </c>
      <c r="H1064" s="12" t="s">
        <v>306</v>
      </c>
      <c r="I1064" s="103" t="s">
        <v>504</v>
      </c>
      <c r="J1064" s="12" t="str">
        <f>"≥17h"</f>
        <v>≥17h</v>
      </c>
      <c r="K1064" s="12" t="s">
        <v>47</v>
      </c>
      <c r="L1064" s="69" t="s">
        <v>520</v>
      </c>
      <c r="M1064" s="59" t="s">
        <v>373</v>
      </c>
      <c r="N1064" s="78" t="s">
        <v>308</v>
      </c>
      <c r="O1064" s="12" t="s">
        <v>358</v>
      </c>
      <c r="P1064" s="15" t="s">
        <v>368</v>
      </c>
      <c r="Q1064" s="92"/>
      <c r="R1064" s="93"/>
      <c r="S1064" s="93"/>
      <c r="T1064" s="93">
        <v>1</v>
      </c>
      <c r="U1064" s="93"/>
      <c r="V1064" s="93"/>
      <c r="W1064" s="93">
        <v>1</v>
      </c>
      <c r="X1064" s="93">
        <v>1</v>
      </c>
      <c r="Y1064" s="75"/>
      <c r="Z1064" s="69" t="s">
        <v>520</v>
      </c>
      <c r="AA1064" s="59" t="s">
        <v>373</v>
      </c>
      <c r="AB1064" s="78" t="s">
        <v>308</v>
      </c>
      <c r="AC1064" s="12" t="s">
        <v>358</v>
      </c>
      <c r="AD1064" s="15" t="s">
        <v>368</v>
      </c>
      <c r="AE1064" s="84"/>
      <c r="AF1064" s="84">
        <v>1</v>
      </c>
      <c r="AG1064" s="84"/>
      <c r="AH1064" s="84"/>
      <c r="AI1064" s="84"/>
      <c r="AJ1064" s="84"/>
      <c r="AK1064" s="84"/>
      <c r="AL1064" s="84"/>
      <c r="AM1064" s="85"/>
    </row>
    <row r="1065" spans="1:39" ht="12" customHeight="1">
      <c r="A1065" s="10">
        <v>1050</v>
      </c>
      <c r="B1065" s="98" t="s">
        <v>279</v>
      </c>
      <c r="C1065" s="98" t="s">
        <v>89</v>
      </c>
      <c r="D1065" s="11" t="s">
        <v>51</v>
      </c>
      <c r="E1065" s="11" t="s">
        <v>304</v>
      </c>
      <c r="F1065" s="12" t="s">
        <v>50</v>
      </c>
      <c r="G1065" s="12" t="s">
        <v>510</v>
      </c>
      <c r="H1065" s="12" t="s">
        <v>306</v>
      </c>
      <c r="I1065" s="11" t="s">
        <v>504</v>
      </c>
      <c r="J1065" s="12" t="str">
        <f>"≥17h"</f>
        <v>≥17h</v>
      </c>
      <c r="K1065" s="12" t="s">
        <v>47</v>
      </c>
      <c r="L1065" s="69" t="s">
        <v>520</v>
      </c>
      <c r="M1065" s="59" t="s">
        <v>373</v>
      </c>
      <c r="N1065" s="78" t="s">
        <v>308</v>
      </c>
      <c r="O1065" s="12" t="s">
        <v>358</v>
      </c>
      <c r="P1065" s="15" t="s">
        <v>368</v>
      </c>
      <c r="Q1065" s="92"/>
      <c r="R1065" s="93"/>
      <c r="S1065" s="93"/>
      <c r="T1065" s="93">
        <v>1</v>
      </c>
      <c r="U1065" s="93"/>
      <c r="V1065" s="93"/>
      <c r="W1065" s="93">
        <v>1</v>
      </c>
      <c r="X1065" s="93"/>
      <c r="Y1065" s="75"/>
      <c r="Z1065" s="69" t="s">
        <v>520</v>
      </c>
      <c r="AA1065" s="59" t="s">
        <v>373</v>
      </c>
      <c r="AB1065" s="78" t="s">
        <v>308</v>
      </c>
      <c r="AC1065" s="12" t="s">
        <v>358</v>
      </c>
      <c r="AD1065" s="15" t="s">
        <v>368</v>
      </c>
      <c r="AE1065" s="84"/>
      <c r="AF1065" s="84">
        <v>1</v>
      </c>
      <c r="AG1065" s="84"/>
      <c r="AH1065" s="84"/>
      <c r="AI1065" s="84"/>
      <c r="AJ1065" s="84"/>
      <c r="AK1065" s="84"/>
      <c r="AL1065" s="84"/>
      <c r="AM1065" s="85"/>
    </row>
    <row r="1066" spans="1:39" ht="12" customHeight="1">
      <c r="A1066" s="10">
        <v>1051</v>
      </c>
      <c r="B1066" s="98" t="s">
        <v>173</v>
      </c>
      <c r="C1066" s="98" t="s">
        <v>168</v>
      </c>
      <c r="D1066" s="11" t="s">
        <v>52</v>
      </c>
      <c r="E1066" s="11" t="s">
        <v>303</v>
      </c>
      <c r="F1066" s="12" t="s">
        <v>49</v>
      </c>
      <c r="G1066" s="12" t="s">
        <v>510</v>
      </c>
      <c r="H1066" s="12" t="s">
        <v>306</v>
      </c>
      <c r="I1066" s="11" t="s">
        <v>507</v>
      </c>
      <c r="J1066" s="12" t="str">
        <f>"≥17h"</f>
        <v>≥17h</v>
      </c>
      <c r="K1066" s="12" t="s">
        <v>47</v>
      </c>
      <c r="L1066" s="69" t="s">
        <v>520</v>
      </c>
      <c r="M1066" s="59" t="s">
        <v>373</v>
      </c>
      <c r="N1066" s="78" t="s">
        <v>308</v>
      </c>
      <c r="O1066" s="12" t="s">
        <v>358</v>
      </c>
      <c r="P1066" s="15" t="s">
        <v>368</v>
      </c>
      <c r="Q1066" s="92"/>
      <c r="R1066" s="93"/>
      <c r="S1066" s="93">
        <v>1</v>
      </c>
      <c r="T1066" s="93">
        <v>1</v>
      </c>
      <c r="U1066" s="93"/>
      <c r="V1066" s="93"/>
      <c r="W1066" s="93">
        <v>1</v>
      </c>
      <c r="X1066" s="93">
        <v>1</v>
      </c>
      <c r="Y1066" s="75"/>
      <c r="Z1066" s="69" t="s">
        <v>520</v>
      </c>
      <c r="AA1066" s="59" t="s">
        <v>373</v>
      </c>
      <c r="AB1066" s="78" t="s">
        <v>308</v>
      </c>
      <c r="AC1066" s="12" t="s">
        <v>358</v>
      </c>
      <c r="AD1066" s="15" t="s">
        <v>368</v>
      </c>
      <c r="AE1066" s="84"/>
      <c r="AF1066" s="84">
        <v>1</v>
      </c>
      <c r="AG1066" s="84"/>
      <c r="AH1066" s="84"/>
      <c r="AI1066" s="84"/>
      <c r="AJ1066" s="84"/>
      <c r="AK1066" s="84"/>
      <c r="AL1066" s="84"/>
      <c r="AM1066" s="85"/>
    </row>
    <row r="1067" spans="1:39" ht="12" customHeight="1">
      <c r="A1067" s="10">
        <v>1052</v>
      </c>
      <c r="B1067" s="98" t="s">
        <v>143</v>
      </c>
      <c r="C1067" s="98" t="s">
        <v>79</v>
      </c>
      <c r="D1067" s="11" t="s">
        <v>51</v>
      </c>
      <c r="E1067" s="11" t="s">
        <v>304</v>
      </c>
      <c r="F1067" s="12" t="s">
        <v>48</v>
      </c>
      <c r="G1067" s="12" t="s">
        <v>510</v>
      </c>
      <c r="H1067" s="12" t="s">
        <v>306</v>
      </c>
      <c r="I1067" s="103" t="s">
        <v>504</v>
      </c>
      <c r="J1067" s="11" t="str">
        <f>"12-16h"</f>
        <v>12-16h</v>
      </c>
      <c r="K1067" s="12" t="s">
        <v>512</v>
      </c>
      <c r="L1067" s="69" t="s">
        <v>520</v>
      </c>
      <c r="M1067" s="59" t="s">
        <v>373</v>
      </c>
      <c r="N1067" s="78" t="s">
        <v>308</v>
      </c>
      <c r="O1067" s="12" t="s">
        <v>358</v>
      </c>
      <c r="P1067" s="15" t="s">
        <v>368</v>
      </c>
      <c r="Q1067" s="92"/>
      <c r="R1067" s="93"/>
      <c r="S1067" s="93"/>
      <c r="T1067" s="93">
        <v>1</v>
      </c>
      <c r="U1067" s="93"/>
      <c r="V1067" s="93"/>
      <c r="W1067" s="93">
        <v>1</v>
      </c>
      <c r="X1067" s="93"/>
      <c r="Y1067" s="75"/>
      <c r="Z1067" s="69" t="s">
        <v>520</v>
      </c>
      <c r="AA1067" s="59" t="s">
        <v>373</v>
      </c>
      <c r="AB1067" s="78" t="s">
        <v>308</v>
      </c>
      <c r="AC1067" s="12" t="s">
        <v>358</v>
      </c>
      <c r="AD1067" s="15" t="s">
        <v>368</v>
      </c>
      <c r="AE1067" s="84">
        <v>1</v>
      </c>
      <c r="AF1067" s="84"/>
      <c r="AG1067" s="84"/>
      <c r="AH1067" s="84"/>
      <c r="AI1067" s="84"/>
      <c r="AJ1067" s="84"/>
      <c r="AK1067" s="84"/>
      <c r="AL1067" s="84"/>
      <c r="AM1067" s="85"/>
    </row>
    <row r="1068" spans="1:39" ht="12" customHeight="1">
      <c r="A1068" s="10">
        <v>1053</v>
      </c>
      <c r="B1068" s="98" t="s">
        <v>279</v>
      </c>
      <c r="C1068" s="98" t="s">
        <v>89</v>
      </c>
      <c r="D1068" s="11" t="s">
        <v>51</v>
      </c>
      <c r="E1068" s="11" t="s">
        <v>303</v>
      </c>
      <c r="F1068" s="12" t="s">
        <v>50</v>
      </c>
      <c r="G1068" s="12" t="s">
        <v>510</v>
      </c>
      <c r="H1068" s="12" t="s">
        <v>306</v>
      </c>
      <c r="I1068" s="11" t="s">
        <v>504</v>
      </c>
      <c r="J1068" s="12" t="str">
        <f>"≥17h"</f>
        <v>≥17h</v>
      </c>
      <c r="K1068" s="12" t="s">
        <v>512</v>
      </c>
      <c r="L1068" s="69" t="s">
        <v>520</v>
      </c>
      <c r="M1068" s="59" t="s">
        <v>373</v>
      </c>
      <c r="N1068" s="78" t="s">
        <v>308</v>
      </c>
      <c r="O1068" s="12" t="s">
        <v>358</v>
      </c>
      <c r="P1068" s="15" t="s">
        <v>368</v>
      </c>
      <c r="Q1068" s="92"/>
      <c r="R1068" s="93"/>
      <c r="S1068" s="93"/>
      <c r="T1068" s="93">
        <v>1</v>
      </c>
      <c r="U1068" s="93"/>
      <c r="V1068" s="93"/>
      <c r="W1068" s="93"/>
      <c r="X1068" s="93"/>
      <c r="Y1068" s="75"/>
      <c r="Z1068" s="69" t="s">
        <v>520</v>
      </c>
      <c r="AA1068" s="59" t="s">
        <v>373</v>
      </c>
      <c r="AB1068" s="78" t="s">
        <v>308</v>
      </c>
      <c r="AC1068" s="12" t="s">
        <v>358</v>
      </c>
      <c r="AD1068" s="15" t="s">
        <v>368</v>
      </c>
      <c r="AE1068" s="84">
        <v>1</v>
      </c>
      <c r="AF1068" s="84"/>
      <c r="AG1068" s="84"/>
      <c r="AH1068" s="84"/>
      <c r="AI1068" s="84"/>
      <c r="AJ1068" s="84"/>
      <c r="AK1068" s="84"/>
      <c r="AL1068" s="84"/>
      <c r="AM1068" s="85"/>
    </row>
    <row r="1069" spans="1:39" ht="12" customHeight="1">
      <c r="A1069" s="10">
        <v>1054</v>
      </c>
      <c r="B1069" s="98" t="s">
        <v>93</v>
      </c>
      <c r="C1069" s="98" t="s">
        <v>89</v>
      </c>
      <c r="D1069" s="11" t="s">
        <v>51</v>
      </c>
      <c r="E1069" s="11" t="s">
        <v>304</v>
      </c>
      <c r="F1069" s="12" t="s">
        <v>49</v>
      </c>
      <c r="G1069" s="12" t="s">
        <v>510</v>
      </c>
      <c r="H1069" s="12" t="s">
        <v>306</v>
      </c>
      <c r="I1069" s="103" t="s">
        <v>505</v>
      </c>
      <c r="J1069" s="11" t="str">
        <f>"12-16h"</f>
        <v>12-16h</v>
      </c>
      <c r="K1069" s="12" t="s">
        <v>512</v>
      </c>
      <c r="L1069" s="69" t="s">
        <v>520</v>
      </c>
      <c r="M1069" s="59" t="s">
        <v>373</v>
      </c>
      <c r="N1069" s="78" t="s">
        <v>308</v>
      </c>
      <c r="O1069" s="12" t="s">
        <v>358</v>
      </c>
      <c r="P1069" s="15" t="s">
        <v>368</v>
      </c>
      <c r="Q1069" s="92"/>
      <c r="R1069" s="93">
        <v>1</v>
      </c>
      <c r="S1069" s="93"/>
      <c r="T1069" s="93"/>
      <c r="U1069" s="93"/>
      <c r="V1069" s="93"/>
      <c r="W1069" s="93"/>
      <c r="X1069" s="93"/>
      <c r="Y1069" s="75"/>
      <c r="Z1069" s="69" t="s">
        <v>520</v>
      </c>
      <c r="AA1069" s="59" t="s">
        <v>373</v>
      </c>
      <c r="AB1069" s="78" t="s">
        <v>308</v>
      </c>
      <c r="AC1069" s="12" t="s">
        <v>358</v>
      </c>
      <c r="AD1069" s="15" t="s">
        <v>368</v>
      </c>
      <c r="AE1069" s="84">
        <v>1</v>
      </c>
      <c r="AF1069" s="84"/>
      <c r="AG1069" s="84"/>
      <c r="AH1069" s="84"/>
      <c r="AI1069" s="84"/>
      <c r="AJ1069" s="84"/>
      <c r="AK1069" s="84"/>
      <c r="AL1069" s="84"/>
      <c r="AM1069" s="85"/>
    </row>
    <row r="1070" spans="1:39" ht="12" customHeight="1">
      <c r="A1070" s="10">
        <v>1055</v>
      </c>
      <c r="B1070" s="98" t="s">
        <v>142</v>
      </c>
      <c r="C1070" s="98" t="s">
        <v>79</v>
      </c>
      <c r="D1070" s="11" t="s">
        <v>25</v>
      </c>
      <c r="E1070" s="11" t="s">
        <v>303</v>
      </c>
      <c r="F1070" s="12" t="s">
        <v>49</v>
      </c>
      <c r="G1070" s="12" t="s">
        <v>510</v>
      </c>
      <c r="H1070" s="12" t="s">
        <v>306</v>
      </c>
      <c r="I1070" s="103" t="s">
        <v>504</v>
      </c>
      <c r="J1070" s="12" t="str">
        <f>"≥17h"</f>
        <v>≥17h</v>
      </c>
      <c r="K1070" s="12" t="s">
        <v>47</v>
      </c>
      <c r="L1070" s="69" t="s">
        <v>520</v>
      </c>
      <c r="M1070" s="59" t="s">
        <v>373</v>
      </c>
      <c r="N1070" s="78" t="s">
        <v>308</v>
      </c>
      <c r="O1070" s="12" t="s">
        <v>358</v>
      </c>
      <c r="P1070" s="15" t="s">
        <v>368</v>
      </c>
      <c r="Q1070" s="92"/>
      <c r="R1070" s="93">
        <v>1</v>
      </c>
      <c r="S1070" s="93"/>
      <c r="T1070" s="93">
        <v>1</v>
      </c>
      <c r="U1070" s="93"/>
      <c r="V1070" s="93"/>
      <c r="W1070" s="93"/>
      <c r="X1070" s="93"/>
      <c r="Y1070" s="75"/>
      <c r="Z1070" s="69" t="s">
        <v>520</v>
      </c>
      <c r="AA1070" s="59" t="s">
        <v>373</v>
      </c>
      <c r="AB1070" s="78" t="s">
        <v>308</v>
      </c>
      <c r="AC1070" s="12" t="s">
        <v>358</v>
      </c>
      <c r="AD1070" s="15" t="s">
        <v>368</v>
      </c>
      <c r="AE1070" s="84"/>
      <c r="AF1070" s="84">
        <v>1</v>
      </c>
      <c r="AG1070" s="84"/>
      <c r="AH1070" s="84"/>
      <c r="AI1070" s="84"/>
      <c r="AJ1070" s="84"/>
      <c r="AK1070" s="84"/>
      <c r="AL1070" s="84"/>
      <c r="AM1070" s="85"/>
    </row>
    <row r="1071" spans="1:39" ht="12" customHeight="1">
      <c r="A1071" s="10">
        <v>1056</v>
      </c>
      <c r="B1071" s="98" t="s">
        <v>93</v>
      </c>
      <c r="C1071" s="98" t="s">
        <v>89</v>
      </c>
      <c r="D1071" s="11" t="s">
        <v>52</v>
      </c>
      <c r="E1071" s="11" t="s">
        <v>304</v>
      </c>
      <c r="F1071" s="12" t="s">
        <v>49</v>
      </c>
      <c r="G1071" s="12" t="s">
        <v>510</v>
      </c>
      <c r="H1071" s="12" t="s">
        <v>306</v>
      </c>
      <c r="I1071" s="103" t="s">
        <v>504</v>
      </c>
      <c r="J1071" s="11" t="str">
        <f>"12-16h"</f>
        <v>12-16h</v>
      </c>
      <c r="K1071" s="12" t="s">
        <v>513</v>
      </c>
      <c r="L1071" s="69" t="s">
        <v>520</v>
      </c>
      <c r="M1071" s="59" t="s">
        <v>371</v>
      </c>
      <c r="N1071" s="78" t="s">
        <v>308</v>
      </c>
      <c r="O1071" s="12" t="s">
        <v>358</v>
      </c>
      <c r="P1071" s="15" t="s">
        <v>368</v>
      </c>
      <c r="Q1071" s="92"/>
      <c r="R1071" s="93"/>
      <c r="S1071" s="93"/>
      <c r="T1071" s="93"/>
      <c r="U1071" s="93"/>
      <c r="V1071" s="93"/>
      <c r="W1071" s="93">
        <v>1</v>
      </c>
      <c r="X1071" s="93"/>
      <c r="Y1071" s="75"/>
      <c r="Z1071" s="69" t="s">
        <v>520</v>
      </c>
      <c r="AA1071" s="59" t="s">
        <v>371</v>
      </c>
      <c r="AB1071" s="78" t="s">
        <v>308</v>
      </c>
      <c r="AC1071" s="12" t="s">
        <v>358</v>
      </c>
      <c r="AD1071" s="15" t="s">
        <v>368</v>
      </c>
      <c r="AE1071" s="84">
        <v>1</v>
      </c>
      <c r="AF1071" s="84"/>
      <c r="AG1071" s="84"/>
      <c r="AH1071" s="84"/>
      <c r="AI1071" s="84"/>
      <c r="AJ1071" s="84"/>
      <c r="AK1071" s="84"/>
      <c r="AL1071" s="84"/>
      <c r="AM1071" s="85"/>
    </row>
    <row r="1072" spans="1:39" ht="12" customHeight="1">
      <c r="A1072" s="10">
        <v>1057</v>
      </c>
      <c r="B1072" s="98" t="s">
        <v>279</v>
      </c>
      <c r="C1072" s="98" t="s">
        <v>89</v>
      </c>
      <c r="D1072" s="11" t="s">
        <v>25</v>
      </c>
      <c r="E1072" s="11" t="s">
        <v>304</v>
      </c>
      <c r="F1072" s="12" t="s">
        <v>48</v>
      </c>
      <c r="G1072" s="12" t="s">
        <v>510</v>
      </c>
      <c r="H1072" s="12" t="s">
        <v>306</v>
      </c>
      <c r="I1072" s="11" t="s">
        <v>504</v>
      </c>
      <c r="J1072" s="12" t="str">
        <f>"≥17h"</f>
        <v>≥17h</v>
      </c>
      <c r="K1072" s="12" t="s">
        <v>513</v>
      </c>
      <c r="L1072" s="69" t="s">
        <v>520</v>
      </c>
      <c r="M1072" s="59" t="s">
        <v>373</v>
      </c>
      <c r="N1072" s="78" t="s">
        <v>308</v>
      </c>
      <c r="O1072" s="12" t="s">
        <v>358</v>
      </c>
      <c r="P1072" s="15" t="s">
        <v>368</v>
      </c>
      <c r="Q1072" s="92"/>
      <c r="R1072" s="93"/>
      <c r="S1072" s="93"/>
      <c r="T1072" s="93">
        <v>1</v>
      </c>
      <c r="U1072" s="93"/>
      <c r="V1072" s="93"/>
      <c r="W1072" s="93"/>
      <c r="X1072" s="93"/>
      <c r="Y1072" s="75"/>
      <c r="Z1072" s="69" t="s">
        <v>520</v>
      </c>
      <c r="AA1072" s="59" t="s">
        <v>373</v>
      </c>
      <c r="AB1072" s="78" t="s">
        <v>308</v>
      </c>
      <c r="AC1072" s="12" t="s">
        <v>358</v>
      </c>
      <c r="AD1072" s="15" t="s">
        <v>368</v>
      </c>
      <c r="AE1072" s="84">
        <v>1</v>
      </c>
      <c r="AF1072" s="84"/>
      <c r="AG1072" s="84"/>
      <c r="AH1072" s="84"/>
      <c r="AI1072" s="84"/>
      <c r="AJ1072" s="84"/>
      <c r="AK1072" s="84"/>
      <c r="AL1072" s="84"/>
      <c r="AM1072" s="85"/>
    </row>
    <row r="1073" spans="1:39" ht="12" customHeight="1">
      <c r="A1073" s="10">
        <v>1058</v>
      </c>
      <c r="B1073" s="98" t="s">
        <v>106</v>
      </c>
      <c r="C1073" s="98" t="s">
        <v>71</v>
      </c>
      <c r="D1073" s="11" t="s">
        <v>51</v>
      </c>
      <c r="E1073" s="11" t="s">
        <v>303</v>
      </c>
      <c r="F1073" s="12" t="s">
        <v>50</v>
      </c>
      <c r="G1073" s="12" t="s">
        <v>510</v>
      </c>
      <c r="H1073" s="12" t="s">
        <v>306</v>
      </c>
      <c r="I1073" s="11" t="s">
        <v>504</v>
      </c>
      <c r="J1073" s="12" t="str">
        <f>"≥17h"</f>
        <v>≥17h</v>
      </c>
      <c r="K1073" s="12" t="s">
        <v>512</v>
      </c>
      <c r="L1073" s="69" t="s">
        <v>520</v>
      </c>
      <c r="M1073" s="59" t="s">
        <v>373</v>
      </c>
      <c r="N1073" s="78" t="s">
        <v>308</v>
      </c>
      <c r="O1073" s="12" t="s">
        <v>358</v>
      </c>
      <c r="P1073" s="15" t="s">
        <v>368</v>
      </c>
      <c r="Q1073" s="92"/>
      <c r="R1073" s="93"/>
      <c r="S1073" s="93"/>
      <c r="T1073" s="93">
        <v>1</v>
      </c>
      <c r="U1073" s="93"/>
      <c r="V1073" s="93"/>
      <c r="W1073" s="93"/>
      <c r="X1073" s="93"/>
      <c r="Y1073" s="75"/>
      <c r="Z1073" s="69" t="s">
        <v>520</v>
      </c>
      <c r="AA1073" s="59" t="s">
        <v>373</v>
      </c>
      <c r="AB1073" s="78" t="s">
        <v>308</v>
      </c>
      <c r="AC1073" s="12" t="s">
        <v>358</v>
      </c>
      <c r="AD1073" s="15" t="s">
        <v>368</v>
      </c>
      <c r="AE1073" s="84"/>
      <c r="AF1073" s="84">
        <v>1</v>
      </c>
      <c r="AG1073" s="84"/>
      <c r="AH1073" s="84"/>
      <c r="AI1073" s="84"/>
      <c r="AJ1073" s="84"/>
      <c r="AK1073" s="84"/>
      <c r="AL1073" s="84"/>
      <c r="AM1073" s="85"/>
    </row>
    <row r="1074" spans="1:39" ht="12" customHeight="1">
      <c r="A1074" s="10">
        <v>1059</v>
      </c>
      <c r="B1074" s="98" t="s">
        <v>279</v>
      </c>
      <c r="C1074" s="98" t="s">
        <v>89</v>
      </c>
      <c r="D1074" s="11" t="s">
        <v>51</v>
      </c>
      <c r="E1074" s="11" t="s">
        <v>304</v>
      </c>
      <c r="F1074" s="12" t="s">
        <v>49</v>
      </c>
      <c r="G1074" s="12" t="s">
        <v>510</v>
      </c>
      <c r="H1074" s="12" t="s">
        <v>306</v>
      </c>
      <c r="I1074" s="103" t="s">
        <v>505</v>
      </c>
      <c r="J1074" s="11" t="str">
        <f>"12-16h"</f>
        <v>12-16h</v>
      </c>
      <c r="K1074" s="12" t="s">
        <v>47</v>
      </c>
      <c r="L1074" s="69" t="s">
        <v>520</v>
      </c>
      <c r="M1074" s="59" t="s">
        <v>371</v>
      </c>
      <c r="N1074" s="78" t="s">
        <v>308</v>
      </c>
      <c r="O1074" s="12" t="s">
        <v>358</v>
      </c>
      <c r="P1074" s="15" t="s">
        <v>370</v>
      </c>
      <c r="Q1074" s="92"/>
      <c r="R1074" s="93">
        <v>1</v>
      </c>
      <c r="S1074" s="93"/>
      <c r="T1074" s="93"/>
      <c r="U1074" s="93"/>
      <c r="V1074" s="93"/>
      <c r="W1074" s="93"/>
      <c r="X1074" s="93"/>
      <c r="Y1074" s="75"/>
      <c r="Z1074" s="69" t="s">
        <v>520</v>
      </c>
      <c r="AA1074" s="59" t="s">
        <v>371</v>
      </c>
      <c r="AB1074" s="78" t="s">
        <v>308</v>
      </c>
      <c r="AC1074" s="12" t="s">
        <v>358</v>
      </c>
      <c r="AD1074" s="15" t="s">
        <v>370</v>
      </c>
      <c r="AE1074" s="84"/>
      <c r="AF1074" s="84">
        <v>1</v>
      </c>
      <c r="AG1074" s="84"/>
      <c r="AH1074" s="84"/>
      <c r="AI1074" s="84"/>
      <c r="AJ1074" s="84"/>
      <c r="AK1074" s="84"/>
      <c r="AL1074" s="84"/>
      <c r="AM1074" s="85"/>
    </row>
    <row r="1075" spans="1:39" ht="12" customHeight="1">
      <c r="A1075" s="10">
        <v>1060</v>
      </c>
      <c r="B1075" s="98" t="s">
        <v>279</v>
      </c>
      <c r="C1075" s="98" t="s">
        <v>89</v>
      </c>
      <c r="D1075" s="11" t="s">
        <v>51</v>
      </c>
      <c r="E1075" s="11" t="s">
        <v>304</v>
      </c>
      <c r="F1075" s="12" t="s">
        <v>50</v>
      </c>
      <c r="G1075" s="12" t="s">
        <v>510</v>
      </c>
      <c r="H1075" s="12" t="s">
        <v>306</v>
      </c>
      <c r="I1075" s="11" t="s">
        <v>504</v>
      </c>
      <c r="J1075" s="12" t="str">
        <f>"≥17h"</f>
        <v>≥17h</v>
      </c>
      <c r="K1075" s="12" t="s">
        <v>512</v>
      </c>
      <c r="L1075" s="69" t="s">
        <v>520</v>
      </c>
      <c r="M1075" s="59" t="s">
        <v>371</v>
      </c>
      <c r="N1075" s="78" t="s">
        <v>308</v>
      </c>
      <c r="O1075" s="12" t="s">
        <v>358</v>
      </c>
      <c r="P1075" s="15" t="s">
        <v>368</v>
      </c>
      <c r="Q1075" s="92"/>
      <c r="R1075" s="93"/>
      <c r="S1075" s="93"/>
      <c r="T1075" s="93">
        <v>1</v>
      </c>
      <c r="U1075" s="93"/>
      <c r="V1075" s="93"/>
      <c r="W1075" s="93"/>
      <c r="X1075" s="93"/>
      <c r="Y1075" s="75"/>
      <c r="Z1075" s="69" t="s">
        <v>520</v>
      </c>
      <c r="AA1075" s="59" t="s">
        <v>371</v>
      </c>
      <c r="AB1075" s="78" t="s">
        <v>308</v>
      </c>
      <c r="AC1075" s="12" t="s">
        <v>358</v>
      </c>
      <c r="AD1075" s="15" t="s">
        <v>368</v>
      </c>
      <c r="AE1075" s="84"/>
      <c r="AF1075" s="84">
        <v>1</v>
      </c>
      <c r="AG1075" s="84"/>
      <c r="AH1075" s="84"/>
      <c r="AI1075" s="84"/>
      <c r="AJ1075" s="84"/>
      <c r="AK1075" s="84"/>
      <c r="AL1075" s="84"/>
      <c r="AM1075" s="85"/>
    </row>
    <row r="1076" spans="1:39" ht="12" customHeight="1">
      <c r="A1076" s="10">
        <v>1061</v>
      </c>
      <c r="B1076" s="98" t="s">
        <v>172</v>
      </c>
      <c r="C1076" s="98" t="s">
        <v>168</v>
      </c>
      <c r="D1076" s="11" t="s">
        <v>25</v>
      </c>
      <c r="E1076" s="11" t="s">
        <v>304</v>
      </c>
      <c r="F1076" s="12" t="s">
        <v>48</v>
      </c>
      <c r="G1076" s="12" t="s">
        <v>510</v>
      </c>
      <c r="H1076" s="12" t="s">
        <v>306</v>
      </c>
      <c r="I1076" s="11" t="s">
        <v>507</v>
      </c>
      <c r="J1076" s="12" t="str">
        <f>"≥17h"</f>
        <v>≥17h</v>
      </c>
      <c r="K1076" s="12" t="s">
        <v>513</v>
      </c>
      <c r="L1076" s="69" t="s">
        <v>520</v>
      </c>
      <c r="M1076" s="59" t="s">
        <v>373</v>
      </c>
      <c r="N1076" s="78" t="s">
        <v>308</v>
      </c>
      <c r="O1076" s="12" t="s">
        <v>358</v>
      </c>
      <c r="P1076" s="15" t="s">
        <v>368</v>
      </c>
      <c r="Q1076" s="92"/>
      <c r="R1076" s="93"/>
      <c r="S1076" s="93">
        <v>1</v>
      </c>
      <c r="T1076" s="93">
        <v>1</v>
      </c>
      <c r="U1076" s="93"/>
      <c r="V1076" s="93"/>
      <c r="W1076" s="93"/>
      <c r="X1076" s="93"/>
      <c r="Y1076" s="75"/>
      <c r="Z1076" s="69" t="s">
        <v>520</v>
      </c>
      <c r="AA1076" s="59" t="s">
        <v>373</v>
      </c>
      <c r="AB1076" s="78" t="s">
        <v>308</v>
      </c>
      <c r="AC1076" s="12" t="s">
        <v>358</v>
      </c>
      <c r="AD1076" s="15" t="s">
        <v>368</v>
      </c>
      <c r="AE1076" s="84"/>
      <c r="AF1076" s="84">
        <v>1</v>
      </c>
      <c r="AG1076" s="84"/>
      <c r="AH1076" s="84"/>
      <c r="AI1076" s="84"/>
      <c r="AJ1076" s="84"/>
      <c r="AK1076" s="84"/>
      <c r="AL1076" s="84"/>
      <c r="AM1076" s="85"/>
    </row>
    <row r="1077" spans="1:39" ht="12" customHeight="1">
      <c r="A1077" s="10">
        <v>1062</v>
      </c>
      <c r="B1077" s="98" t="s">
        <v>74</v>
      </c>
      <c r="C1077" s="98" t="s">
        <v>75</v>
      </c>
      <c r="D1077" s="11" t="s">
        <v>25</v>
      </c>
      <c r="E1077" s="11" t="s">
        <v>304</v>
      </c>
      <c r="F1077" s="12" t="s">
        <v>50</v>
      </c>
      <c r="G1077" s="12" t="s">
        <v>310</v>
      </c>
      <c r="H1077" s="12" t="s">
        <v>306</v>
      </c>
      <c r="I1077" s="12" t="s">
        <v>505</v>
      </c>
      <c r="J1077" s="12" t="str">
        <f>"≥17h"</f>
        <v>≥17h</v>
      </c>
      <c r="K1077" s="12" t="s">
        <v>513</v>
      </c>
      <c r="L1077" s="69" t="s">
        <v>519</v>
      </c>
      <c r="M1077" s="59" t="s">
        <v>373</v>
      </c>
      <c r="N1077" s="78" t="s">
        <v>308</v>
      </c>
      <c r="O1077" s="12" t="s">
        <v>358</v>
      </c>
      <c r="P1077" s="15" t="s">
        <v>368</v>
      </c>
      <c r="Q1077" s="92"/>
      <c r="R1077" s="93"/>
      <c r="S1077" s="93"/>
      <c r="T1077" s="93"/>
      <c r="U1077" s="93"/>
      <c r="V1077" s="93"/>
      <c r="W1077" s="93">
        <v>1</v>
      </c>
      <c r="X1077" s="93"/>
      <c r="Y1077" s="75"/>
      <c r="Z1077" s="69" t="s">
        <v>519</v>
      </c>
      <c r="AA1077" s="59" t="s">
        <v>373</v>
      </c>
      <c r="AB1077" s="78" t="s">
        <v>308</v>
      </c>
      <c r="AC1077" s="12" t="s">
        <v>358</v>
      </c>
      <c r="AD1077" s="15" t="s">
        <v>368</v>
      </c>
      <c r="AE1077" s="84"/>
      <c r="AF1077" s="84">
        <v>1</v>
      </c>
      <c r="AG1077" s="84"/>
      <c r="AH1077" s="84"/>
      <c r="AI1077" s="84"/>
      <c r="AJ1077" s="84"/>
      <c r="AK1077" s="84"/>
      <c r="AL1077" s="84"/>
      <c r="AM1077" s="85"/>
    </row>
    <row r="1078" spans="1:39" ht="12" customHeight="1">
      <c r="A1078" s="10">
        <v>1063</v>
      </c>
      <c r="B1078" s="98" t="s">
        <v>74</v>
      </c>
      <c r="C1078" s="98" t="s">
        <v>75</v>
      </c>
      <c r="D1078" s="11" t="s">
        <v>25</v>
      </c>
      <c r="E1078" s="11" t="s">
        <v>303</v>
      </c>
      <c r="F1078" s="12" t="s">
        <v>48</v>
      </c>
      <c r="G1078" s="12" t="s">
        <v>310</v>
      </c>
      <c r="H1078" s="12" t="s">
        <v>306</v>
      </c>
      <c r="I1078" s="103" t="s">
        <v>505</v>
      </c>
      <c r="J1078" s="12" t="str">
        <f>"≥17h"</f>
        <v>≥17h</v>
      </c>
      <c r="K1078" s="12" t="s">
        <v>513</v>
      </c>
      <c r="L1078" s="69" t="s">
        <v>519</v>
      </c>
      <c r="M1078" s="59" t="s">
        <v>373</v>
      </c>
      <c r="N1078" s="78" t="s">
        <v>308</v>
      </c>
      <c r="O1078" s="12" t="s">
        <v>358</v>
      </c>
      <c r="P1078" s="15" t="s">
        <v>368</v>
      </c>
      <c r="Q1078" s="92"/>
      <c r="R1078" s="93"/>
      <c r="S1078" s="93"/>
      <c r="T1078" s="93">
        <v>1</v>
      </c>
      <c r="U1078" s="93"/>
      <c r="V1078" s="93"/>
      <c r="W1078" s="93"/>
      <c r="X1078" s="93"/>
      <c r="Y1078" s="75"/>
      <c r="Z1078" s="69" t="s">
        <v>519</v>
      </c>
      <c r="AA1078" s="59" t="s">
        <v>373</v>
      </c>
      <c r="AB1078" s="78" t="s">
        <v>308</v>
      </c>
      <c r="AC1078" s="12" t="s">
        <v>358</v>
      </c>
      <c r="AD1078" s="15" t="s">
        <v>368</v>
      </c>
      <c r="AE1078" s="84"/>
      <c r="AF1078" s="84">
        <v>1</v>
      </c>
      <c r="AG1078" s="84"/>
      <c r="AH1078" s="84"/>
      <c r="AI1078" s="84"/>
      <c r="AJ1078" s="84"/>
      <c r="AK1078" s="84"/>
      <c r="AL1078" s="84"/>
      <c r="AM1078" s="85"/>
    </row>
    <row r="1079" spans="1:39" ht="12" customHeight="1">
      <c r="A1079" s="10">
        <v>1064</v>
      </c>
      <c r="B1079" s="98" t="s">
        <v>74</v>
      </c>
      <c r="C1079" s="98" t="s">
        <v>75</v>
      </c>
      <c r="D1079" s="11" t="s">
        <v>51</v>
      </c>
      <c r="E1079" s="11" t="s">
        <v>304</v>
      </c>
      <c r="F1079" s="12" t="s">
        <v>48</v>
      </c>
      <c r="G1079" s="12" t="s">
        <v>510</v>
      </c>
      <c r="H1079" s="12" t="s">
        <v>306</v>
      </c>
      <c r="I1079" s="103" t="s">
        <v>505</v>
      </c>
      <c r="J1079" s="11" t="str">
        <f>"12-16h"</f>
        <v>12-16h</v>
      </c>
      <c r="K1079" s="12" t="s">
        <v>47</v>
      </c>
      <c r="L1079" s="69" t="s">
        <v>519</v>
      </c>
      <c r="M1079" s="59" t="s">
        <v>373</v>
      </c>
      <c r="N1079" s="78" t="s">
        <v>308</v>
      </c>
      <c r="O1079" s="12" t="s">
        <v>358</v>
      </c>
      <c r="P1079" s="15" t="s">
        <v>368</v>
      </c>
      <c r="Q1079" s="92"/>
      <c r="R1079" s="93"/>
      <c r="S1079" s="93"/>
      <c r="T1079" s="93">
        <v>1</v>
      </c>
      <c r="U1079" s="93"/>
      <c r="V1079" s="93"/>
      <c r="W1079" s="93"/>
      <c r="X1079" s="93"/>
      <c r="Y1079" s="75"/>
      <c r="Z1079" s="69" t="s">
        <v>519</v>
      </c>
      <c r="AA1079" s="59" t="s">
        <v>373</v>
      </c>
      <c r="AB1079" s="78" t="s">
        <v>308</v>
      </c>
      <c r="AC1079" s="12" t="s">
        <v>358</v>
      </c>
      <c r="AD1079" s="15" t="s">
        <v>368</v>
      </c>
      <c r="AE1079" s="84"/>
      <c r="AF1079" s="84">
        <v>1</v>
      </c>
      <c r="AG1079" s="84"/>
      <c r="AH1079" s="84"/>
      <c r="AI1079" s="84"/>
      <c r="AJ1079" s="84"/>
      <c r="AK1079" s="84"/>
      <c r="AL1079" s="84"/>
      <c r="AM1079" s="85"/>
    </row>
    <row r="1080" spans="1:39" ht="12" customHeight="1">
      <c r="A1080" s="10">
        <v>1065</v>
      </c>
      <c r="B1080" s="98" t="s">
        <v>72</v>
      </c>
      <c r="C1080" s="98" t="s">
        <v>72</v>
      </c>
      <c r="D1080" s="11" t="s">
        <v>51</v>
      </c>
      <c r="E1080" s="11" t="s">
        <v>303</v>
      </c>
      <c r="F1080" s="12" t="s">
        <v>50</v>
      </c>
      <c r="G1080" s="12" t="s">
        <v>510</v>
      </c>
      <c r="H1080" s="12" t="s">
        <v>306</v>
      </c>
      <c r="I1080" s="12" t="s">
        <v>505</v>
      </c>
      <c r="J1080" s="12" t="str">
        <f>"≥17h"</f>
        <v>≥17h</v>
      </c>
      <c r="K1080" s="12" t="s">
        <v>512</v>
      </c>
      <c r="L1080" s="69" t="s">
        <v>519</v>
      </c>
      <c r="M1080" s="59" t="s">
        <v>373</v>
      </c>
      <c r="N1080" s="78" t="s">
        <v>308</v>
      </c>
      <c r="O1080" s="12" t="s">
        <v>358</v>
      </c>
      <c r="P1080" s="15" t="s">
        <v>368</v>
      </c>
      <c r="Q1080" s="92"/>
      <c r="R1080" s="93"/>
      <c r="S1080" s="93"/>
      <c r="T1080" s="93">
        <v>1</v>
      </c>
      <c r="U1080" s="93"/>
      <c r="V1080" s="93"/>
      <c r="W1080" s="93"/>
      <c r="X1080" s="93"/>
      <c r="Y1080" s="75"/>
      <c r="Z1080" s="69" t="s">
        <v>519</v>
      </c>
      <c r="AA1080" s="59" t="s">
        <v>373</v>
      </c>
      <c r="AB1080" s="78" t="s">
        <v>308</v>
      </c>
      <c r="AC1080" s="12" t="s">
        <v>358</v>
      </c>
      <c r="AD1080" s="15" t="s">
        <v>368</v>
      </c>
      <c r="AE1080" s="84"/>
      <c r="AF1080" s="84">
        <v>1</v>
      </c>
      <c r="AG1080" s="84"/>
      <c r="AH1080" s="84"/>
      <c r="AI1080" s="84"/>
      <c r="AJ1080" s="84"/>
      <c r="AK1080" s="84"/>
      <c r="AL1080" s="84"/>
      <c r="AM1080" s="85"/>
    </row>
    <row r="1081" spans="1:39" ht="12" customHeight="1">
      <c r="A1081" s="10">
        <v>1066</v>
      </c>
      <c r="B1081" s="98" t="s">
        <v>74</v>
      </c>
      <c r="C1081" s="98" t="s">
        <v>75</v>
      </c>
      <c r="D1081" s="11" t="s">
        <v>25</v>
      </c>
      <c r="E1081" s="11" t="s">
        <v>303</v>
      </c>
      <c r="F1081" s="12" t="s">
        <v>50</v>
      </c>
      <c r="G1081" s="12" t="s">
        <v>510</v>
      </c>
      <c r="H1081" s="12" t="s">
        <v>306</v>
      </c>
      <c r="I1081" s="103" t="s">
        <v>505</v>
      </c>
      <c r="J1081" s="12" t="str">
        <f>"≥17h"</f>
        <v>≥17h</v>
      </c>
      <c r="K1081" s="12" t="s">
        <v>512</v>
      </c>
      <c r="L1081" s="69" t="s">
        <v>519</v>
      </c>
      <c r="M1081" s="59" t="s">
        <v>373</v>
      </c>
      <c r="N1081" s="78" t="s">
        <v>308</v>
      </c>
      <c r="O1081" s="12" t="s">
        <v>358</v>
      </c>
      <c r="P1081" s="15" t="s">
        <v>368</v>
      </c>
      <c r="Q1081" s="92"/>
      <c r="R1081" s="93">
        <v>1</v>
      </c>
      <c r="S1081" s="93"/>
      <c r="T1081" s="93"/>
      <c r="U1081" s="93"/>
      <c r="V1081" s="93"/>
      <c r="W1081" s="93"/>
      <c r="X1081" s="93"/>
      <c r="Y1081" s="75">
        <v>1</v>
      </c>
      <c r="Z1081" s="69" t="s">
        <v>519</v>
      </c>
      <c r="AA1081" s="59" t="s">
        <v>373</v>
      </c>
      <c r="AB1081" s="78" t="s">
        <v>308</v>
      </c>
      <c r="AC1081" s="12" t="s">
        <v>358</v>
      </c>
      <c r="AD1081" s="15" t="s">
        <v>368</v>
      </c>
      <c r="AE1081" s="84">
        <v>1</v>
      </c>
      <c r="AF1081" s="84">
        <v>1</v>
      </c>
      <c r="AG1081" s="84"/>
      <c r="AH1081" s="84"/>
      <c r="AI1081" s="84"/>
      <c r="AJ1081" s="84"/>
      <c r="AK1081" s="84"/>
      <c r="AL1081" s="84"/>
      <c r="AM1081" s="85"/>
    </row>
    <row r="1082" spans="1:39" ht="12" customHeight="1">
      <c r="A1082" s="10">
        <v>1067</v>
      </c>
      <c r="B1082" s="98" t="s">
        <v>241</v>
      </c>
      <c r="C1082" s="98" t="s">
        <v>241</v>
      </c>
      <c r="D1082" s="11" t="s">
        <v>51</v>
      </c>
      <c r="E1082" s="11" t="s">
        <v>304</v>
      </c>
      <c r="F1082" s="12" t="s">
        <v>48</v>
      </c>
      <c r="G1082" s="12" t="s">
        <v>510</v>
      </c>
      <c r="H1082" s="12" t="s">
        <v>308</v>
      </c>
      <c r="I1082" s="11" t="s">
        <v>504</v>
      </c>
      <c r="J1082" s="12" t="str">
        <f>"≥17h"</f>
        <v>≥17h</v>
      </c>
      <c r="K1082" s="12" t="s">
        <v>513</v>
      </c>
      <c r="L1082" s="69" t="s">
        <v>519</v>
      </c>
      <c r="M1082" s="59" t="s">
        <v>373</v>
      </c>
      <c r="N1082" s="78" t="s">
        <v>308</v>
      </c>
      <c r="O1082" s="12" t="s">
        <v>358</v>
      </c>
      <c r="P1082" s="15" t="s">
        <v>368</v>
      </c>
      <c r="Q1082" s="92"/>
      <c r="R1082" s="93"/>
      <c r="S1082" s="93">
        <v>1</v>
      </c>
      <c r="T1082" s="93">
        <v>1</v>
      </c>
      <c r="U1082" s="93"/>
      <c r="V1082" s="93"/>
      <c r="W1082" s="93"/>
      <c r="X1082" s="93"/>
      <c r="Y1082" s="75"/>
      <c r="Z1082" s="69" t="s">
        <v>519</v>
      </c>
      <c r="AA1082" s="59" t="s">
        <v>373</v>
      </c>
      <c r="AB1082" s="78" t="s">
        <v>308</v>
      </c>
      <c r="AC1082" s="12" t="s">
        <v>358</v>
      </c>
      <c r="AD1082" s="15" t="s">
        <v>368</v>
      </c>
      <c r="AE1082" s="84"/>
      <c r="AF1082" s="84">
        <v>1</v>
      </c>
      <c r="AG1082" s="84"/>
      <c r="AH1082" s="84"/>
      <c r="AI1082" s="84"/>
      <c r="AJ1082" s="84"/>
      <c r="AK1082" s="84"/>
      <c r="AL1082" s="84"/>
      <c r="AM1082" s="85"/>
    </row>
    <row r="1083" spans="1:39" ht="12" customHeight="1">
      <c r="A1083" s="10">
        <v>1068</v>
      </c>
      <c r="B1083" s="98" t="s">
        <v>189</v>
      </c>
      <c r="C1083" s="98" t="s">
        <v>189</v>
      </c>
      <c r="D1083" s="11" t="s">
        <v>25</v>
      </c>
      <c r="E1083" s="11" t="s">
        <v>304</v>
      </c>
      <c r="F1083" s="12" t="s">
        <v>48</v>
      </c>
      <c r="G1083" s="12" t="s">
        <v>510</v>
      </c>
      <c r="H1083" s="12" t="s">
        <v>306</v>
      </c>
      <c r="I1083" s="103" t="s">
        <v>504</v>
      </c>
      <c r="J1083" s="11" t="str">
        <f>"12-16h"</f>
        <v>12-16h</v>
      </c>
      <c r="K1083" s="12" t="s">
        <v>513</v>
      </c>
      <c r="L1083" s="69" t="s">
        <v>519</v>
      </c>
      <c r="M1083" s="59" t="s">
        <v>373</v>
      </c>
      <c r="N1083" s="78" t="s">
        <v>308</v>
      </c>
      <c r="O1083" s="12" t="s">
        <v>358</v>
      </c>
      <c r="P1083" s="15" t="s">
        <v>368</v>
      </c>
      <c r="Q1083" s="92"/>
      <c r="R1083" s="93"/>
      <c r="S1083" s="93"/>
      <c r="T1083" s="93">
        <v>1</v>
      </c>
      <c r="U1083" s="93"/>
      <c r="V1083" s="93"/>
      <c r="W1083" s="93"/>
      <c r="X1083" s="93"/>
      <c r="Y1083" s="75"/>
      <c r="Z1083" s="69" t="s">
        <v>519</v>
      </c>
      <c r="AA1083" s="59" t="s">
        <v>373</v>
      </c>
      <c r="AB1083" s="78" t="s">
        <v>308</v>
      </c>
      <c r="AC1083" s="12" t="s">
        <v>358</v>
      </c>
      <c r="AD1083" s="15" t="s">
        <v>368</v>
      </c>
      <c r="AE1083" s="84"/>
      <c r="AF1083" s="84">
        <v>1</v>
      </c>
      <c r="AG1083" s="84"/>
      <c r="AH1083" s="84"/>
      <c r="AI1083" s="84"/>
      <c r="AJ1083" s="84"/>
      <c r="AK1083" s="84"/>
      <c r="AL1083" s="84"/>
      <c r="AM1083" s="85"/>
    </row>
    <row r="1084" spans="1:39" ht="12" customHeight="1">
      <c r="A1084" s="10">
        <v>1069</v>
      </c>
      <c r="B1084" s="98" t="s">
        <v>192</v>
      </c>
      <c r="C1084" s="98" t="s">
        <v>191</v>
      </c>
      <c r="D1084" s="11" t="s">
        <v>25</v>
      </c>
      <c r="E1084" s="11" t="s">
        <v>303</v>
      </c>
      <c r="F1084" s="12" t="s">
        <v>49</v>
      </c>
      <c r="G1084" s="12" t="s">
        <v>510</v>
      </c>
      <c r="H1084" s="12" t="s">
        <v>306</v>
      </c>
      <c r="I1084" s="103" t="s">
        <v>505</v>
      </c>
      <c r="J1084" s="12" t="str">
        <f>"≥17h"</f>
        <v>≥17h</v>
      </c>
      <c r="K1084" s="12" t="s">
        <v>512</v>
      </c>
      <c r="L1084" s="69" t="s">
        <v>519</v>
      </c>
      <c r="M1084" s="59" t="s">
        <v>373</v>
      </c>
      <c r="N1084" s="78" t="s">
        <v>308</v>
      </c>
      <c r="O1084" s="12" t="s">
        <v>358</v>
      </c>
      <c r="P1084" s="15" t="s">
        <v>368</v>
      </c>
      <c r="Q1084" s="92"/>
      <c r="R1084" s="93"/>
      <c r="S1084" s="93"/>
      <c r="T1084" s="93">
        <v>1</v>
      </c>
      <c r="U1084" s="93"/>
      <c r="V1084" s="93"/>
      <c r="W1084" s="93"/>
      <c r="X1084" s="93"/>
      <c r="Y1084" s="75"/>
      <c r="Z1084" s="69" t="s">
        <v>519</v>
      </c>
      <c r="AA1084" s="59" t="s">
        <v>373</v>
      </c>
      <c r="AB1084" s="78" t="s">
        <v>308</v>
      </c>
      <c r="AC1084" s="12" t="s">
        <v>358</v>
      </c>
      <c r="AD1084" s="15" t="s">
        <v>368</v>
      </c>
      <c r="AE1084" s="84"/>
      <c r="AF1084" s="84">
        <v>1</v>
      </c>
      <c r="AG1084" s="84"/>
      <c r="AH1084" s="84"/>
      <c r="AI1084" s="84"/>
      <c r="AJ1084" s="84"/>
      <c r="AK1084" s="84"/>
      <c r="AL1084" s="84"/>
      <c r="AM1084" s="85"/>
    </row>
    <row r="1085" spans="1:39" ht="12" customHeight="1">
      <c r="A1085" s="10">
        <v>1070</v>
      </c>
      <c r="B1085" s="98" t="s">
        <v>74</v>
      </c>
      <c r="C1085" s="98" t="s">
        <v>75</v>
      </c>
      <c r="D1085" s="11" t="s">
        <v>51</v>
      </c>
      <c r="E1085" s="11" t="s">
        <v>303</v>
      </c>
      <c r="F1085" s="12" t="s">
        <v>50</v>
      </c>
      <c r="G1085" s="12" t="s">
        <v>510</v>
      </c>
      <c r="H1085" s="12" t="s">
        <v>306</v>
      </c>
      <c r="I1085" s="103" t="s">
        <v>504</v>
      </c>
      <c r="J1085" s="12" t="str">
        <f>"≥17h"</f>
        <v>≥17h</v>
      </c>
      <c r="K1085" s="12" t="s">
        <v>512</v>
      </c>
      <c r="L1085" s="69" t="s">
        <v>519</v>
      </c>
      <c r="M1085" s="59" t="s">
        <v>374</v>
      </c>
      <c r="N1085" s="78" t="s">
        <v>367</v>
      </c>
      <c r="O1085" s="12" t="s">
        <v>358</v>
      </c>
      <c r="P1085" s="15" t="s">
        <v>368</v>
      </c>
      <c r="Q1085" s="92"/>
      <c r="R1085" s="93"/>
      <c r="S1085" s="93"/>
      <c r="T1085" s="93">
        <v>1</v>
      </c>
      <c r="U1085" s="93"/>
      <c r="V1085" s="93">
        <v>1</v>
      </c>
      <c r="W1085" s="93">
        <v>1</v>
      </c>
      <c r="X1085" s="93">
        <v>1</v>
      </c>
      <c r="Y1085" s="75"/>
      <c r="Z1085" s="69" t="s">
        <v>519</v>
      </c>
      <c r="AA1085" s="59" t="s">
        <v>374</v>
      </c>
      <c r="AB1085" s="78" t="s">
        <v>367</v>
      </c>
      <c r="AC1085" s="12" t="s">
        <v>358</v>
      </c>
      <c r="AD1085" s="15" t="s">
        <v>368</v>
      </c>
      <c r="AE1085" s="84"/>
      <c r="AF1085" s="84">
        <v>1</v>
      </c>
      <c r="AG1085" s="84"/>
      <c r="AH1085" s="84"/>
      <c r="AI1085" s="84"/>
      <c r="AJ1085" s="84"/>
      <c r="AK1085" s="84"/>
      <c r="AL1085" s="84"/>
      <c r="AM1085" s="85"/>
    </row>
    <row r="1086" spans="1:39" ht="12" customHeight="1">
      <c r="A1086" s="10">
        <v>1071</v>
      </c>
      <c r="B1086" s="98" t="s">
        <v>192</v>
      </c>
      <c r="C1086" s="98" t="s">
        <v>191</v>
      </c>
      <c r="D1086" s="11" t="s">
        <v>25</v>
      </c>
      <c r="E1086" s="11" t="s">
        <v>303</v>
      </c>
      <c r="F1086" s="12" t="s">
        <v>50</v>
      </c>
      <c r="G1086" s="12" t="s">
        <v>510</v>
      </c>
      <c r="H1086" s="12" t="s">
        <v>306</v>
      </c>
      <c r="I1086" s="103" t="s">
        <v>504</v>
      </c>
      <c r="J1086" s="11" t="str">
        <f>"12-16h"</f>
        <v>12-16h</v>
      </c>
      <c r="K1086" s="12" t="s">
        <v>513</v>
      </c>
      <c r="L1086" s="69" t="s">
        <v>519</v>
      </c>
      <c r="M1086" s="59" t="s">
        <v>373</v>
      </c>
      <c r="N1086" s="78" t="s">
        <v>367</v>
      </c>
      <c r="O1086" s="12" t="s">
        <v>358</v>
      </c>
      <c r="P1086" s="15" t="s">
        <v>368</v>
      </c>
      <c r="Q1086" s="92"/>
      <c r="R1086" s="93"/>
      <c r="S1086" s="93"/>
      <c r="T1086" s="93">
        <v>1</v>
      </c>
      <c r="U1086" s="93"/>
      <c r="V1086" s="93"/>
      <c r="W1086" s="93"/>
      <c r="X1086" s="93"/>
      <c r="Y1086" s="75"/>
      <c r="Z1086" s="69" t="s">
        <v>519</v>
      </c>
      <c r="AA1086" s="59" t="s">
        <v>373</v>
      </c>
      <c r="AB1086" s="78" t="s">
        <v>367</v>
      </c>
      <c r="AC1086" s="12" t="s">
        <v>358</v>
      </c>
      <c r="AD1086" s="15" t="s">
        <v>368</v>
      </c>
      <c r="AE1086" s="84"/>
      <c r="AF1086" s="84">
        <v>1</v>
      </c>
      <c r="AG1086" s="84"/>
      <c r="AH1086" s="84"/>
      <c r="AI1086" s="84"/>
      <c r="AJ1086" s="84"/>
      <c r="AK1086" s="84"/>
      <c r="AL1086" s="84"/>
      <c r="AM1086" s="85"/>
    </row>
    <row r="1087" spans="1:39" ht="12" customHeight="1">
      <c r="A1087" s="10">
        <v>1072</v>
      </c>
      <c r="B1087" s="98" t="s">
        <v>119</v>
      </c>
      <c r="C1087" s="98" t="s">
        <v>72</v>
      </c>
      <c r="D1087" s="11" t="s">
        <v>52</v>
      </c>
      <c r="E1087" s="11" t="s">
        <v>304</v>
      </c>
      <c r="F1087" s="12" t="s">
        <v>49</v>
      </c>
      <c r="G1087" s="12" t="s">
        <v>510</v>
      </c>
      <c r="H1087" s="12" t="s">
        <v>307</v>
      </c>
      <c r="I1087" s="103" t="s">
        <v>504</v>
      </c>
      <c r="J1087" s="12" t="str">
        <f>"≥17h"</f>
        <v>≥17h</v>
      </c>
      <c r="K1087" s="12" t="s">
        <v>512</v>
      </c>
      <c r="L1087" s="69" t="s">
        <v>519</v>
      </c>
      <c r="M1087" s="59" t="s">
        <v>374</v>
      </c>
      <c r="N1087" s="78" t="s">
        <v>308</v>
      </c>
      <c r="O1087" s="12" t="s">
        <v>358</v>
      </c>
      <c r="P1087" s="15" t="s">
        <v>368</v>
      </c>
      <c r="Q1087" s="92"/>
      <c r="R1087" s="93"/>
      <c r="S1087" s="93"/>
      <c r="T1087" s="93">
        <v>1</v>
      </c>
      <c r="U1087" s="93"/>
      <c r="V1087" s="93"/>
      <c r="W1087" s="93"/>
      <c r="X1087" s="93"/>
      <c r="Y1087" s="75"/>
      <c r="Z1087" s="69" t="s">
        <v>519</v>
      </c>
      <c r="AA1087" s="59" t="s">
        <v>374</v>
      </c>
      <c r="AB1087" s="78" t="s">
        <v>308</v>
      </c>
      <c r="AC1087" s="12" t="s">
        <v>358</v>
      </c>
      <c r="AD1087" s="15" t="s">
        <v>368</v>
      </c>
      <c r="AE1087" s="84"/>
      <c r="AF1087" s="84"/>
      <c r="AG1087" s="84"/>
      <c r="AH1087" s="84"/>
      <c r="AI1087" s="84"/>
      <c r="AJ1087" s="84"/>
      <c r="AK1087" s="84">
        <v>1</v>
      </c>
      <c r="AL1087" s="84"/>
      <c r="AM1087" s="85"/>
    </row>
    <row r="1088" spans="1:39" ht="12" customHeight="1">
      <c r="A1088" s="10">
        <v>1073</v>
      </c>
      <c r="B1088" s="98" t="s">
        <v>236</v>
      </c>
      <c r="C1088" s="98" t="s">
        <v>235</v>
      </c>
      <c r="D1088" s="11" t="s">
        <v>25</v>
      </c>
      <c r="E1088" s="11" t="s">
        <v>303</v>
      </c>
      <c r="F1088" s="12" t="s">
        <v>48</v>
      </c>
      <c r="G1088" s="12" t="s">
        <v>510</v>
      </c>
      <c r="H1088" s="12" t="s">
        <v>306</v>
      </c>
      <c r="I1088" s="103" t="s">
        <v>504</v>
      </c>
      <c r="J1088" s="12" t="str">
        <f>"≥17h"</f>
        <v>≥17h</v>
      </c>
      <c r="K1088" s="12" t="s">
        <v>47</v>
      </c>
      <c r="L1088" s="69" t="s">
        <v>519</v>
      </c>
      <c r="M1088" s="59" t="s">
        <v>373</v>
      </c>
      <c r="N1088" s="78" t="s">
        <v>308</v>
      </c>
      <c r="O1088" s="12" t="s">
        <v>358</v>
      </c>
      <c r="P1088" s="15" t="s">
        <v>368</v>
      </c>
      <c r="Q1088" s="92"/>
      <c r="R1088" s="93"/>
      <c r="S1088" s="93"/>
      <c r="T1088" s="93">
        <v>1</v>
      </c>
      <c r="U1088" s="93"/>
      <c r="V1088" s="93"/>
      <c r="W1088" s="93"/>
      <c r="X1088" s="93"/>
      <c r="Y1088" s="75"/>
      <c r="Z1088" s="69" t="s">
        <v>519</v>
      </c>
      <c r="AA1088" s="59" t="s">
        <v>373</v>
      </c>
      <c r="AB1088" s="78" t="s">
        <v>308</v>
      </c>
      <c r="AC1088" s="12" t="s">
        <v>358</v>
      </c>
      <c r="AD1088" s="15" t="s">
        <v>368</v>
      </c>
      <c r="AE1088" s="84"/>
      <c r="AF1088" s="84">
        <v>1</v>
      </c>
      <c r="AG1088" s="84"/>
      <c r="AH1088" s="84"/>
      <c r="AI1088" s="84"/>
      <c r="AJ1088" s="84"/>
      <c r="AK1088" s="84"/>
      <c r="AL1088" s="84"/>
      <c r="AM1088" s="85"/>
    </row>
    <row r="1089" spans="1:39" ht="12" customHeight="1">
      <c r="A1089" s="10">
        <v>1074</v>
      </c>
      <c r="B1089" s="98" t="s">
        <v>236</v>
      </c>
      <c r="C1089" s="98" t="s">
        <v>235</v>
      </c>
      <c r="D1089" s="11" t="s">
        <v>51</v>
      </c>
      <c r="E1089" s="11" t="s">
        <v>303</v>
      </c>
      <c r="F1089" s="12" t="s">
        <v>50</v>
      </c>
      <c r="G1089" s="12" t="s">
        <v>310</v>
      </c>
      <c r="H1089" s="12" t="s">
        <v>306</v>
      </c>
      <c r="I1089" s="103" t="s">
        <v>504</v>
      </c>
      <c r="J1089" s="11" t="str">
        <f>"12-16h"</f>
        <v>12-16h</v>
      </c>
      <c r="K1089" s="12" t="s">
        <v>512</v>
      </c>
      <c r="L1089" s="69" t="s">
        <v>519</v>
      </c>
      <c r="M1089" s="59" t="s">
        <v>373</v>
      </c>
      <c r="N1089" s="78" t="s">
        <v>367</v>
      </c>
      <c r="O1089" s="12" t="s">
        <v>358</v>
      </c>
      <c r="P1089" s="15" t="s">
        <v>368</v>
      </c>
      <c r="Q1089" s="92"/>
      <c r="R1089" s="93"/>
      <c r="S1089" s="93"/>
      <c r="T1089" s="93">
        <v>1</v>
      </c>
      <c r="U1089" s="93"/>
      <c r="V1089" s="93"/>
      <c r="W1089" s="93"/>
      <c r="X1089" s="93"/>
      <c r="Y1089" s="75"/>
      <c r="Z1089" s="69" t="s">
        <v>519</v>
      </c>
      <c r="AA1089" s="59" t="s">
        <v>373</v>
      </c>
      <c r="AB1089" s="78" t="s">
        <v>367</v>
      </c>
      <c r="AC1089" s="12" t="s">
        <v>358</v>
      </c>
      <c r="AD1089" s="15" t="s">
        <v>368</v>
      </c>
      <c r="AE1089" s="84"/>
      <c r="AF1089" s="84">
        <v>1</v>
      </c>
      <c r="AG1089" s="84"/>
      <c r="AH1089" s="84"/>
      <c r="AI1089" s="84"/>
      <c r="AJ1089" s="84"/>
      <c r="AK1089" s="84"/>
      <c r="AL1089" s="84"/>
      <c r="AM1089" s="85"/>
    </row>
    <row r="1090" spans="1:39" ht="12" customHeight="1">
      <c r="A1090" s="10">
        <v>1075</v>
      </c>
      <c r="B1090" s="98" t="s">
        <v>74</v>
      </c>
      <c r="C1090" s="98" t="s">
        <v>75</v>
      </c>
      <c r="D1090" s="11" t="s">
        <v>25</v>
      </c>
      <c r="E1090" s="11" t="s">
        <v>303</v>
      </c>
      <c r="F1090" s="12" t="s">
        <v>50</v>
      </c>
      <c r="G1090" s="12" t="s">
        <v>510</v>
      </c>
      <c r="H1090" s="12" t="s">
        <v>306</v>
      </c>
      <c r="I1090" s="103" t="s">
        <v>504</v>
      </c>
      <c r="J1090" s="12" t="str">
        <f>"≥17h"</f>
        <v>≥17h</v>
      </c>
      <c r="K1090" s="12" t="s">
        <v>47</v>
      </c>
      <c r="L1090" s="69" t="s">
        <v>519</v>
      </c>
      <c r="M1090" s="59" t="s">
        <v>373</v>
      </c>
      <c r="N1090" s="78" t="s">
        <v>367</v>
      </c>
      <c r="O1090" s="12" t="s">
        <v>358</v>
      </c>
      <c r="P1090" s="15" t="s">
        <v>368</v>
      </c>
      <c r="Q1090" s="92"/>
      <c r="R1090" s="93"/>
      <c r="S1090" s="93"/>
      <c r="T1090" s="93">
        <v>1</v>
      </c>
      <c r="U1090" s="93"/>
      <c r="V1090" s="93">
        <v>1</v>
      </c>
      <c r="W1090" s="93"/>
      <c r="X1090" s="93"/>
      <c r="Y1090" s="75"/>
      <c r="Z1090" s="69" t="s">
        <v>519</v>
      </c>
      <c r="AA1090" s="59" t="s">
        <v>373</v>
      </c>
      <c r="AB1090" s="78" t="s">
        <v>367</v>
      </c>
      <c r="AC1090" s="12" t="s">
        <v>358</v>
      </c>
      <c r="AD1090" s="15" t="s">
        <v>368</v>
      </c>
      <c r="AE1090" s="84"/>
      <c r="AF1090" s="84">
        <v>1</v>
      </c>
      <c r="AG1090" s="84"/>
      <c r="AH1090" s="84"/>
      <c r="AI1090" s="84"/>
      <c r="AJ1090" s="84"/>
      <c r="AK1090" s="84"/>
      <c r="AL1090" s="84"/>
      <c r="AM1090" s="85"/>
    </row>
    <row r="1091" spans="1:39" ht="12" customHeight="1">
      <c r="A1091" s="10">
        <v>1076</v>
      </c>
      <c r="B1091" s="98" t="s">
        <v>97</v>
      </c>
      <c r="C1091" s="98" t="s">
        <v>75</v>
      </c>
      <c r="D1091" s="11" t="s">
        <v>51</v>
      </c>
      <c r="E1091" s="11" t="s">
        <v>303</v>
      </c>
      <c r="F1091" s="12" t="s">
        <v>50</v>
      </c>
      <c r="G1091" s="12" t="s">
        <v>310</v>
      </c>
      <c r="H1091" s="12" t="s">
        <v>306</v>
      </c>
      <c r="I1091" s="103" t="s">
        <v>505</v>
      </c>
      <c r="J1091" s="12" t="str">
        <f>"≥17h"</f>
        <v>≥17h</v>
      </c>
      <c r="K1091" s="12" t="s">
        <v>512</v>
      </c>
      <c r="L1091" s="69" t="s">
        <v>519</v>
      </c>
      <c r="M1091" s="59" t="s">
        <v>373</v>
      </c>
      <c r="N1091" s="78" t="s">
        <v>308</v>
      </c>
      <c r="O1091" s="12" t="s">
        <v>358</v>
      </c>
      <c r="P1091" s="15" t="s">
        <v>368</v>
      </c>
      <c r="Q1091" s="92"/>
      <c r="R1091" s="93"/>
      <c r="S1091" s="93">
        <v>1</v>
      </c>
      <c r="T1091" s="93">
        <v>1</v>
      </c>
      <c r="U1091" s="93"/>
      <c r="V1091" s="93"/>
      <c r="W1091" s="93">
        <v>1</v>
      </c>
      <c r="X1091" s="93"/>
      <c r="Y1091" s="75"/>
      <c r="Z1091" s="69" t="s">
        <v>519</v>
      </c>
      <c r="AA1091" s="59" t="s">
        <v>373</v>
      </c>
      <c r="AB1091" s="78" t="s">
        <v>308</v>
      </c>
      <c r="AC1091" s="12" t="s">
        <v>358</v>
      </c>
      <c r="AD1091" s="15" t="s">
        <v>368</v>
      </c>
      <c r="AE1091" s="84"/>
      <c r="AF1091" s="84">
        <v>1</v>
      </c>
      <c r="AG1091" s="84"/>
      <c r="AH1091" s="84"/>
      <c r="AI1091" s="84"/>
      <c r="AJ1091" s="84"/>
      <c r="AK1091" s="84"/>
      <c r="AL1091" s="84"/>
      <c r="AM1091" s="85"/>
    </row>
    <row r="1092" spans="1:39" ht="12" customHeight="1">
      <c r="A1092" s="10">
        <v>1077</v>
      </c>
      <c r="B1092" s="98" t="s">
        <v>74</v>
      </c>
      <c r="C1092" s="98" t="s">
        <v>75</v>
      </c>
      <c r="D1092" s="11" t="s">
        <v>51</v>
      </c>
      <c r="E1092" s="11" t="s">
        <v>303</v>
      </c>
      <c r="F1092" s="12" t="s">
        <v>50</v>
      </c>
      <c r="G1092" s="12" t="s">
        <v>510</v>
      </c>
      <c r="H1092" s="12" t="s">
        <v>306</v>
      </c>
      <c r="I1092" s="103" t="s">
        <v>505</v>
      </c>
      <c r="J1092" s="12" t="str">
        <f>"≥17h"</f>
        <v>≥17h</v>
      </c>
      <c r="K1092" s="12" t="s">
        <v>513</v>
      </c>
      <c r="L1092" s="69" t="s">
        <v>519</v>
      </c>
      <c r="M1092" s="59" t="s">
        <v>373</v>
      </c>
      <c r="N1092" s="78" t="s">
        <v>308</v>
      </c>
      <c r="O1092" s="12" t="s">
        <v>358</v>
      </c>
      <c r="P1092" s="15" t="s">
        <v>368</v>
      </c>
      <c r="Q1092" s="92"/>
      <c r="R1092" s="93"/>
      <c r="S1092" s="93"/>
      <c r="T1092" s="93">
        <v>1</v>
      </c>
      <c r="U1092" s="93"/>
      <c r="V1092" s="93"/>
      <c r="W1092" s="93"/>
      <c r="X1092" s="93"/>
      <c r="Y1092" s="75"/>
      <c r="Z1092" s="69" t="s">
        <v>519</v>
      </c>
      <c r="AA1092" s="59" t="s">
        <v>373</v>
      </c>
      <c r="AB1092" s="78" t="s">
        <v>308</v>
      </c>
      <c r="AC1092" s="12" t="s">
        <v>358</v>
      </c>
      <c r="AD1092" s="15" t="s">
        <v>368</v>
      </c>
      <c r="AE1092" s="84">
        <v>1</v>
      </c>
      <c r="AF1092" s="84"/>
      <c r="AG1092" s="84"/>
      <c r="AH1092" s="84"/>
      <c r="AI1092" s="84"/>
      <c r="AJ1092" s="84"/>
      <c r="AK1092" s="84"/>
      <c r="AL1092" s="84"/>
      <c r="AM1092" s="85"/>
    </row>
    <row r="1093" spans="1:39" ht="12" customHeight="1">
      <c r="A1093" s="10">
        <v>1078</v>
      </c>
      <c r="B1093" s="98" t="s">
        <v>236</v>
      </c>
      <c r="C1093" s="98" t="s">
        <v>235</v>
      </c>
      <c r="D1093" s="11" t="s">
        <v>25</v>
      </c>
      <c r="E1093" s="11" t="s">
        <v>304</v>
      </c>
      <c r="F1093" s="12" t="s">
        <v>50</v>
      </c>
      <c r="G1093" s="12" t="s">
        <v>310</v>
      </c>
      <c r="H1093" s="12" t="s">
        <v>306</v>
      </c>
      <c r="I1093" s="103" t="s">
        <v>505</v>
      </c>
      <c r="J1093" s="11" t="str">
        <f>"12-16h"</f>
        <v>12-16h</v>
      </c>
      <c r="K1093" s="12" t="s">
        <v>512</v>
      </c>
      <c r="L1093" s="69" t="s">
        <v>519</v>
      </c>
      <c r="M1093" s="59" t="s">
        <v>373</v>
      </c>
      <c r="N1093" s="78" t="s">
        <v>308</v>
      </c>
      <c r="O1093" s="12" t="s">
        <v>358</v>
      </c>
      <c r="P1093" s="15" t="s">
        <v>368</v>
      </c>
      <c r="Q1093" s="92"/>
      <c r="R1093" s="93"/>
      <c r="S1093" s="93"/>
      <c r="T1093" s="93">
        <v>1</v>
      </c>
      <c r="U1093" s="93"/>
      <c r="V1093" s="93"/>
      <c r="W1093" s="93"/>
      <c r="X1093" s="93"/>
      <c r="Y1093" s="75"/>
      <c r="Z1093" s="69" t="s">
        <v>519</v>
      </c>
      <c r="AA1093" s="59" t="s">
        <v>373</v>
      </c>
      <c r="AB1093" s="78" t="s">
        <v>308</v>
      </c>
      <c r="AC1093" s="12" t="s">
        <v>358</v>
      </c>
      <c r="AD1093" s="15" t="s">
        <v>368</v>
      </c>
      <c r="AE1093" s="84"/>
      <c r="AF1093" s="84">
        <v>1</v>
      </c>
      <c r="AG1093" s="84"/>
      <c r="AH1093" s="84"/>
      <c r="AI1093" s="84"/>
      <c r="AJ1093" s="84"/>
      <c r="AK1093" s="84"/>
      <c r="AL1093" s="84"/>
      <c r="AM1093" s="85"/>
    </row>
    <row r="1094" spans="1:39" ht="12" customHeight="1">
      <c r="A1094" s="10">
        <v>1079</v>
      </c>
      <c r="B1094" s="98" t="s">
        <v>238</v>
      </c>
      <c r="C1094" s="98" t="s">
        <v>238</v>
      </c>
      <c r="D1094" s="11" t="s">
        <v>25</v>
      </c>
      <c r="E1094" s="11" t="s">
        <v>304</v>
      </c>
      <c r="F1094" s="12" t="s">
        <v>50</v>
      </c>
      <c r="G1094" s="12" t="s">
        <v>310</v>
      </c>
      <c r="H1094" s="12" t="s">
        <v>306</v>
      </c>
      <c r="I1094" s="103" t="s">
        <v>504</v>
      </c>
      <c r="J1094" s="12" t="str">
        <f>"≥17h"</f>
        <v>≥17h</v>
      </c>
      <c r="K1094" s="12" t="s">
        <v>512</v>
      </c>
      <c r="L1094" s="69" t="s">
        <v>519</v>
      </c>
      <c r="M1094" s="59" t="s">
        <v>371</v>
      </c>
      <c r="N1094" s="78" t="s">
        <v>308</v>
      </c>
      <c r="O1094" s="12" t="s">
        <v>358</v>
      </c>
      <c r="P1094" s="15" t="s">
        <v>370</v>
      </c>
      <c r="Q1094" s="92"/>
      <c r="R1094" s="93">
        <v>1</v>
      </c>
      <c r="S1094" s="93"/>
      <c r="T1094" s="93"/>
      <c r="U1094" s="93"/>
      <c r="V1094" s="93"/>
      <c r="W1094" s="93"/>
      <c r="X1094" s="93"/>
      <c r="Y1094" s="75"/>
      <c r="Z1094" s="69" t="s">
        <v>519</v>
      </c>
      <c r="AA1094" s="59" t="s">
        <v>371</v>
      </c>
      <c r="AB1094" s="78" t="s">
        <v>308</v>
      </c>
      <c r="AC1094" s="12" t="s">
        <v>358</v>
      </c>
      <c r="AD1094" s="15" t="s">
        <v>370</v>
      </c>
      <c r="AE1094" s="84"/>
      <c r="AF1094" s="84">
        <v>1</v>
      </c>
      <c r="AG1094" s="84"/>
      <c r="AH1094" s="84"/>
      <c r="AI1094" s="84"/>
      <c r="AJ1094" s="84"/>
      <c r="AK1094" s="84"/>
      <c r="AL1094" s="84"/>
      <c r="AM1094" s="85"/>
    </row>
    <row r="1095" spans="1:39" ht="12" customHeight="1">
      <c r="A1095" s="10">
        <v>1080</v>
      </c>
      <c r="B1095" s="98" t="s">
        <v>241</v>
      </c>
      <c r="C1095" s="98" t="s">
        <v>241</v>
      </c>
      <c r="D1095" s="11" t="s">
        <v>51</v>
      </c>
      <c r="E1095" s="11" t="s">
        <v>303</v>
      </c>
      <c r="F1095" s="12" t="s">
        <v>50</v>
      </c>
      <c r="G1095" s="12" t="s">
        <v>510</v>
      </c>
      <c r="H1095" s="12" t="s">
        <v>306</v>
      </c>
      <c r="I1095" s="11" t="s">
        <v>507</v>
      </c>
      <c r="J1095" s="12" t="str">
        <f>"≥17h"</f>
        <v>≥17h</v>
      </c>
      <c r="K1095" s="12" t="s">
        <v>47</v>
      </c>
      <c r="L1095" s="69" t="s">
        <v>519</v>
      </c>
      <c r="M1095" s="59" t="s">
        <v>373</v>
      </c>
      <c r="N1095" s="78" t="s">
        <v>308</v>
      </c>
      <c r="O1095" s="12" t="s">
        <v>358</v>
      </c>
      <c r="P1095" s="15" t="s">
        <v>368</v>
      </c>
      <c r="Q1095" s="92"/>
      <c r="R1095" s="93"/>
      <c r="S1095" s="93"/>
      <c r="T1095" s="93">
        <v>1</v>
      </c>
      <c r="U1095" s="93"/>
      <c r="V1095" s="93"/>
      <c r="W1095" s="93"/>
      <c r="X1095" s="93"/>
      <c r="Y1095" s="75"/>
      <c r="Z1095" s="69" t="s">
        <v>519</v>
      </c>
      <c r="AA1095" s="59" t="s">
        <v>373</v>
      </c>
      <c r="AB1095" s="78" t="s">
        <v>308</v>
      </c>
      <c r="AC1095" s="12" t="s">
        <v>358</v>
      </c>
      <c r="AD1095" s="15" t="s">
        <v>368</v>
      </c>
      <c r="AE1095" s="84"/>
      <c r="AF1095" s="84">
        <v>1</v>
      </c>
      <c r="AG1095" s="84"/>
      <c r="AH1095" s="84"/>
      <c r="AI1095" s="84"/>
      <c r="AJ1095" s="84"/>
      <c r="AK1095" s="84"/>
      <c r="AL1095" s="84"/>
      <c r="AM1095" s="85"/>
    </row>
    <row r="1096" spans="1:39" ht="12" customHeight="1">
      <c r="A1096" s="10">
        <v>1081</v>
      </c>
      <c r="B1096" s="98" t="s">
        <v>189</v>
      </c>
      <c r="C1096" s="98" t="s">
        <v>189</v>
      </c>
      <c r="D1096" s="11" t="s">
        <v>51</v>
      </c>
      <c r="E1096" s="11" t="s">
        <v>304</v>
      </c>
      <c r="F1096" s="12" t="s">
        <v>48</v>
      </c>
      <c r="G1096" s="12" t="s">
        <v>310</v>
      </c>
      <c r="H1096" s="12" t="s">
        <v>306</v>
      </c>
      <c r="I1096" s="11" t="s">
        <v>504</v>
      </c>
      <c r="J1096" s="12" t="str">
        <f>"≥17h"</f>
        <v>≥17h</v>
      </c>
      <c r="K1096" s="12" t="s">
        <v>513</v>
      </c>
      <c r="L1096" s="69" t="s">
        <v>519</v>
      </c>
      <c r="M1096" s="59" t="s">
        <v>373</v>
      </c>
      <c r="N1096" s="78" t="s">
        <v>308</v>
      </c>
      <c r="O1096" s="12" t="s">
        <v>358</v>
      </c>
      <c r="P1096" s="15" t="s">
        <v>368</v>
      </c>
      <c r="Q1096" s="92"/>
      <c r="R1096" s="93"/>
      <c r="S1096" s="93"/>
      <c r="T1096" s="93">
        <v>1</v>
      </c>
      <c r="U1096" s="93"/>
      <c r="V1096" s="93"/>
      <c r="W1096" s="93"/>
      <c r="X1096" s="93"/>
      <c r="Y1096" s="75"/>
      <c r="Z1096" s="69" t="s">
        <v>519</v>
      </c>
      <c r="AA1096" s="59" t="s">
        <v>373</v>
      </c>
      <c r="AB1096" s="78" t="s">
        <v>308</v>
      </c>
      <c r="AC1096" s="12" t="s">
        <v>358</v>
      </c>
      <c r="AD1096" s="15" t="s">
        <v>368</v>
      </c>
      <c r="AE1096" s="84"/>
      <c r="AF1096" s="84">
        <v>1</v>
      </c>
      <c r="AG1096" s="84"/>
      <c r="AH1096" s="84"/>
      <c r="AI1096" s="84"/>
      <c r="AJ1096" s="84"/>
      <c r="AK1096" s="84"/>
      <c r="AL1096" s="84"/>
      <c r="AM1096" s="85"/>
    </row>
    <row r="1097" spans="1:39" ht="12" customHeight="1">
      <c r="A1097" s="10">
        <v>1082</v>
      </c>
      <c r="B1097" s="98" t="s">
        <v>291</v>
      </c>
      <c r="C1097" s="98" t="s">
        <v>291</v>
      </c>
      <c r="D1097" s="11" t="s">
        <v>25</v>
      </c>
      <c r="E1097" s="11" t="s">
        <v>304</v>
      </c>
      <c r="F1097" s="12" t="s">
        <v>48</v>
      </c>
      <c r="G1097" s="12" t="s">
        <v>510</v>
      </c>
      <c r="H1097" s="12" t="s">
        <v>306</v>
      </c>
      <c r="I1097" s="103" t="s">
        <v>504</v>
      </c>
      <c r="J1097" s="11" t="str">
        <f>"12-16h"</f>
        <v>12-16h</v>
      </c>
      <c r="K1097" s="12" t="s">
        <v>513</v>
      </c>
      <c r="L1097" s="69" t="s">
        <v>519</v>
      </c>
      <c r="M1097" s="59" t="s">
        <v>372</v>
      </c>
      <c r="N1097" s="78" t="s">
        <v>308</v>
      </c>
      <c r="O1097" s="12" t="s">
        <v>358</v>
      </c>
      <c r="P1097" s="15" t="s">
        <v>368</v>
      </c>
      <c r="Q1097" s="92"/>
      <c r="R1097" s="93"/>
      <c r="S1097" s="93"/>
      <c r="T1097" s="93">
        <v>1</v>
      </c>
      <c r="U1097" s="93"/>
      <c r="V1097" s="93"/>
      <c r="W1097" s="93"/>
      <c r="X1097" s="93"/>
      <c r="Y1097" s="75"/>
      <c r="Z1097" s="69" t="s">
        <v>519</v>
      </c>
      <c r="AA1097" s="59" t="s">
        <v>372</v>
      </c>
      <c r="AB1097" s="78" t="s">
        <v>308</v>
      </c>
      <c r="AC1097" s="12" t="s">
        <v>358</v>
      </c>
      <c r="AD1097" s="15" t="s">
        <v>368</v>
      </c>
      <c r="AE1097" s="84"/>
      <c r="AF1097" s="84">
        <v>1</v>
      </c>
      <c r="AG1097" s="84"/>
      <c r="AH1097" s="84"/>
      <c r="AI1097" s="84"/>
      <c r="AJ1097" s="84"/>
      <c r="AK1097" s="84"/>
      <c r="AL1097" s="84"/>
      <c r="AM1097" s="85"/>
    </row>
    <row r="1098" spans="1:39" ht="12" customHeight="1">
      <c r="A1098" s="10">
        <v>1083</v>
      </c>
      <c r="B1098" s="98" t="s">
        <v>189</v>
      </c>
      <c r="C1098" s="98" t="s">
        <v>189</v>
      </c>
      <c r="D1098" s="11" t="s">
        <v>51</v>
      </c>
      <c r="E1098" s="11" t="s">
        <v>304</v>
      </c>
      <c r="F1098" s="12" t="s">
        <v>48</v>
      </c>
      <c r="G1098" s="12" t="s">
        <v>310</v>
      </c>
      <c r="H1098" s="12" t="s">
        <v>306</v>
      </c>
      <c r="I1098" s="11" t="s">
        <v>504</v>
      </c>
      <c r="J1098" s="12" t="str">
        <f>"≥17h"</f>
        <v>≥17h</v>
      </c>
      <c r="K1098" s="12" t="s">
        <v>512</v>
      </c>
      <c r="L1098" s="69" t="s">
        <v>519</v>
      </c>
      <c r="M1098" s="59" t="s">
        <v>371</v>
      </c>
      <c r="N1098" s="78" t="s">
        <v>308</v>
      </c>
      <c r="O1098" s="12" t="s">
        <v>358</v>
      </c>
      <c r="P1098" s="15" t="s">
        <v>368</v>
      </c>
      <c r="Q1098" s="92"/>
      <c r="R1098" s="93"/>
      <c r="S1098" s="93"/>
      <c r="T1098" s="93">
        <v>1</v>
      </c>
      <c r="U1098" s="93"/>
      <c r="V1098" s="93"/>
      <c r="W1098" s="93"/>
      <c r="X1098" s="93"/>
      <c r="Y1098" s="75"/>
      <c r="Z1098" s="69" t="s">
        <v>519</v>
      </c>
      <c r="AA1098" s="59" t="s">
        <v>371</v>
      </c>
      <c r="AB1098" s="78" t="s">
        <v>308</v>
      </c>
      <c r="AC1098" s="12" t="s">
        <v>358</v>
      </c>
      <c r="AD1098" s="15" t="s">
        <v>368</v>
      </c>
      <c r="AE1098" s="84"/>
      <c r="AF1098" s="84"/>
      <c r="AG1098" s="84"/>
      <c r="AH1098" s="84">
        <v>1</v>
      </c>
      <c r="AI1098" s="84"/>
      <c r="AJ1098" s="84"/>
      <c r="AK1098" s="84"/>
      <c r="AL1098" s="84"/>
      <c r="AM1098" s="85"/>
    </row>
    <row r="1099" spans="1:39" ht="12" customHeight="1">
      <c r="A1099" s="10">
        <v>1084</v>
      </c>
      <c r="B1099" s="98" t="s">
        <v>291</v>
      </c>
      <c r="C1099" s="98" t="s">
        <v>291</v>
      </c>
      <c r="D1099" s="11" t="s">
        <v>25</v>
      </c>
      <c r="E1099" s="11" t="s">
        <v>304</v>
      </c>
      <c r="F1099" s="12" t="s">
        <v>48</v>
      </c>
      <c r="G1099" s="12" t="s">
        <v>310</v>
      </c>
      <c r="H1099" s="12" t="s">
        <v>306</v>
      </c>
      <c r="I1099" s="103" t="s">
        <v>504</v>
      </c>
      <c r="J1099" s="12" t="str">
        <f>"≥17h"</f>
        <v>≥17h</v>
      </c>
      <c r="K1099" s="12" t="s">
        <v>512</v>
      </c>
      <c r="L1099" s="69" t="s">
        <v>519</v>
      </c>
      <c r="M1099" s="59" t="s">
        <v>373</v>
      </c>
      <c r="N1099" s="78" t="s">
        <v>308</v>
      </c>
      <c r="O1099" s="12" t="s">
        <v>358</v>
      </c>
      <c r="P1099" s="15" t="s">
        <v>368</v>
      </c>
      <c r="Q1099" s="92"/>
      <c r="R1099" s="93"/>
      <c r="S1099" s="93"/>
      <c r="T1099" s="93">
        <v>1</v>
      </c>
      <c r="U1099" s="93"/>
      <c r="V1099" s="93"/>
      <c r="W1099" s="93"/>
      <c r="X1099" s="93"/>
      <c r="Y1099" s="75"/>
      <c r="Z1099" s="69" t="s">
        <v>519</v>
      </c>
      <c r="AA1099" s="59" t="s">
        <v>373</v>
      </c>
      <c r="AB1099" s="78" t="s">
        <v>308</v>
      </c>
      <c r="AC1099" s="12" t="s">
        <v>358</v>
      </c>
      <c r="AD1099" s="15" t="s">
        <v>368</v>
      </c>
      <c r="AE1099" s="84"/>
      <c r="AF1099" s="84">
        <v>1</v>
      </c>
      <c r="AG1099" s="84"/>
      <c r="AH1099" s="84"/>
      <c r="AI1099" s="84"/>
      <c r="AJ1099" s="84"/>
      <c r="AK1099" s="84"/>
      <c r="AL1099" s="84"/>
      <c r="AM1099" s="85"/>
    </row>
    <row r="1100" spans="1:39" ht="12" customHeight="1">
      <c r="A1100" s="10">
        <v>1085</v>
      </c>
      <c r="B1100" s="98" t="s">
        <v>291</v>
      </c>
      <c r="C1100" s="98" t="s">
        <v>291</v>
      </c>
      <c r="D1100" s="11" t="s">
        <v>25</v>
      </c>
      <c r="E1100" s="11" t="s">
        <v>304</v>
      </c>
      <c r="F1100" s="12" t="s">
        <v>48</v>
      </c>
      <c r="G1100" s="12" t="s">
        <v>310</v>
      </c>
      <c r="H1100" s="12" t="s">
        <v>306</v>
      </c>
      <c r="I1100" s="103" t="s">
        <v>504</v>
      </c>
      <c r="J1100" s="11" t="str">
        <f>"12-16h"</f>
        <v>12-16h</v>
      </c>
      <c r="K1100" s="12" t="s">
        <v>513</v>
      </c>
      <c r="L1100" s="69" t="s">
        <v>519</v>
      </c>
      <c r="M1100" s="59" t="s">
        <v>373</v>
      </c>
      <c r="N1100" s="78" t="s">
        <v>367</v>
      </c>
      <c r="O1100" s="12" t="s">
        <v>358</v>
      </c>
      <c r="P1100" s="15" t="s">
        <v>368</v>
      </c>
      <c r="Q1100" s="92"/>
      <c r="R1100" s="93"/>
      <c r="S1100" s="93"/>
      <c r="T1100" s="93">
        <v>1</v>
      </c>
      <c r="U1100" s="93"/>
      <c r="V1100" s="93"/>
      <c r="W1100" s="93">
        <v>1</v>
      </c>
      <c r="X1100" s="93"/>
      <c r="Y1100" s="75"/>
      <c r="Z1100" s="69" t="s">
        <v>519</v>
      </c>
      <c r="AA1100" s="59" t="s">
        <v>373</v>
      </c>
      <c r="AB1100" s="78" t="s">
        <v>367</v>
      </c>
      <c r="AC1100" s="12" t="s">
        <v>358</v>
      </c>
      <c r="AD1100" s="15" t="s">
        <v>368</v>
      </c>
      <c r="AE1100" s="84"/>
      <c r="AF1100" s="84">
        <v>1</v>
      </c>
      <c r="AG1100" s="84"/>
      <c r="AH1100" s="84"/>
      <c r="AI1100" s="84"/>
      <c r="AJ1100" s="84"/>
      <c r="AK1100" s="84"/>
      <c r="AL1100" s="84"/>
      <c r="AM1100" s="85"/>
    </row>
    <row r="1101" spans="1:39" ht="12" customHeight="1">
      <c r="A1101" s="10">
        <v>1086</v>
      </c>
      <c r="B1101" s="98" t="s">
        <v>189</v>
      </c>
      <c r="C1101" s="98" t="s">
        <v>189</v>
      </c>
      <c r="D1101" s="11" t="s">
        <v>25</v>
      </c>
      <c r="E1101" s="11" t="s">
        <v>304</v>
      </c>
      <c r="F1101" s="12" t="s">
        <v>50</v>
      </c>
      <c r="G1101" s="12" t="s">
        <v>310</v>
      </c>
      <c r="H1101" s="12" t="s">
        <v>306</v>
      </c>
      <c r="I1101" s="11" t="s">
        <v>504</v>
      </c>
      <c r="J1101" s="12" t="str">
        <f>"≥17h"</f>
        <v>≥17h</v>
      </c>
      <c r="K1101" s="12" t="s">
        <v>512</v>
      </c>
      <c r="L1101" s="69" t="s">
        <v>519</v>
      </c>
      <c r="M1101" s="59" t="s">
        <v>373</v>
      </c>
      <c r="N1101" s="78" t="s">
        <v>308</v>
      </c>
      <c r="O1101" s="12" t="s">
        <v>358</v>
      </c>
      <c r="P1101" s="15" t="s">
        <v>368</v>
      </c>
      <c r="Q1101" s="92"/>
      <c r="R1101" s="93"/>
      <c r="S1101" s="93"/>
      <c r="T1101" s="93">
        <v>1</v>
      </c>
      <c r="U1101" s="93"/>
      <c r="V1101" s="93"/>
      <c r="W1101" s="93"/>
      <c r="X1101" s="93"/>
      <c r="Y1101" s="75"/>
      <c r="Z1101" s="69" t="s">
        <v>519</v>
      </c>
      <c r="AA1101" s="59" t="s">
        <v>373</v>
      </c>
      <c r="AB1101" s="78" t="s">
        <v>308</v>
      </c>
      <c r="AC1101" s="12" t="s">
        <v>358</v>
      </c>
      <c r="AD1101" s="15" t="s">
        <v>368</v>
      </c>
      <c r="AE1101" s="84"/>
      <c r="AF1101" s="84">
        <v>1</v>
      </c>
      <c r="AG1101" s="84"/>
      <c r="AH1101" s="84"/>
      <c r="AI1101" s="84"/>
      <c r="AJ1101" s="84"/>
      <c r="AK1101" s="84"/>
      <c r="AL1101" s="84"/>
      <c r="AM1101" s="85"/>
    </row>
    <row r="1102" spans="1:39" ht="12" customHeight="1">
      <c r="A1102" s="10">
        <v>1087</v>
      </c>
      <c r="B1102" s="98" t="s">
        <v>291</v>
      </c>
      <c r="C1102" s="98" t="s">
        <v>291</v>
      </c>
      <c r="D1102" s="11" t="s">
        <v>51</v>
      </c>
      <c r="E1102" s="11" t="s">
        <v>303</v>
      </c>
      <c r="F1102" s="12" t="s">
        <v>50</v>
      </c>
      <c r="G1102" s="12" t="s">
        <v>510</v>
      </c>
      <c r="H1102" s="12" t="s">
        <v>306</v>
      </c>
      <c r="I1102" s="103" t="s">
        <v>504</v>
      </c>
      <c r="J1102" s="11" t="str">
        <f>"12-16h"</f>
        <v>12-16h</v>
      </c>
      <c r="K1102" s="12" t="s">
        <v>47</v>
      </c>
      <c r="L1102" s="69" t="s">
        <v>519</v>
      </c>
      <c r="M1102" s="59" t="s">
        <v>374</v>
      </c>
      <c r="N1102" s="78" t="s">
        <v>367</v>
      </c>
      <c r="O1102" s="12" t="s">
        <v>358</v>
      </c>
      <c r="P1102" s="15" t="s">
        <v>370</v>
      </c>
      <c r="Q1102" s="92"/>
      <c r="R1102" s="93">
        <v>1</v>
      </c>
      <c r="S1102" s="93"/>
      <c r="T1102" s="93"/>
      <c r="U1102" s="93"/>
      <c r="V1102" s="93"/>
      <c r="W1102" s="93"/>
      <c r="X1102" s="93"/>
      <c r="Y1102" s="75"/>
      <c r="Z1102" s="69" t="s">
        <v>519</v>
      </c>
      <c r="AA1102" s="59" t="s">
        <v>374</v>
      </c>
      <c r="AB1102" s="78" t="s">
        <v>367</v>
      </c>
      <c r="AC1102" s="12" t="s">
        <v>358</v>
      </c>
      <c r="AD1102" s="15" t="s">
        <v>370</v>
      </c>
      <c r="AE1102" s="84"/>
      <c r="AF1102" s="84">
        <v>1</v>
      </c>
      <c r="AG1102" s="84"/>
      <c r="AH1102" s="84"/>
      <c r="AI1102" s="84"/>
      <c r="AJ1102" s="84"/>
      <c r="AK1102" s="84"/>
      <c r="AL1102" s="84"/>
      <c r="AM1102" s="85"/>
    </row>
    <row r="1103" spans="1:39" ht="12" customHeight="1">
      <c r="A1103" s="10">
        <v>1088</v>
      </c>
      <c r="B1103" s="98" t="s">
        <v>189</v>
      </c>
      <c r="C1103" s="98" t="s">
        <v>189</v>
      </c>
      <c r="D1103" s="11" t="s">
        <v>52</v>
      </c>
      <c r="E1103" s="11" t="s">
        <v>304</v>
      </c>
      <c r="F1103" s="12" t="s">
        <v>49</v>
      </c>
      <c r="G1103" s="12" t="s">
        <v>310</v>
      </c>
      <c r="H1103" s="12" t="s">
        <v>306</v>
      </c>
      <c r="I1103" s="103" t="s">
        <v>504</v>
      </c>
      <c r="J1103" s="11" t="str">
        <f>"12-16h"</f>
        <v>12-16h</v>
      </c>
      <c r="K1103" s="12" t="s">
        <v>512</v>
      </c>
      <c r="L1103" s="69" t="s">
        <v>519</v>
      </c>
      <c r="M1103" s="59" t="s">
        <v>373</v>
      </c>
      <c r="N1103" s="78" t="s">
        <v>308</v>
      </c>
      <c r="O1103" s="12" t="s">
        <v>358</v>
      </c>
      <c r="P1103" s="15" t="s">
        <v>368</v>
      </c>
      <c r="Q1103" s="92"/>
      <c r="R1103" s="93"/>
      <c r="S1103" s="93"/>
      <c r="T1103" s="93">
        <v>1</v>
      </c>
      <c r="U1103" s="93"/>
      <c r="V1103" s="93"/>
      <c r="W1103" s="93"/>
      <c r="X1103" s="93"/>
      <c r="Y1103" s="75"/>
      <c r="Z1103" s="69" t="s">
        <v>519</v>
      </c>
      <c r="AA1103" s="59" t="s">
        <v>373</v>
      </c>
      <c r="AB1103" s="78" t="s">
        <v>308</v>
      </c>
      <c r="AC1103" s="12" t="s">
        <v>358</v>
      </c>
      <c r="AD1103" s="15" t="s">
        <v>368</v>
      </c>
      <c r="AE1103" s="84"/>
      <c r="AF1103" s="84">
        <v>1</v>
      </c>
      <c r="AG1103" s="84"/>
      <c r="AH1103" s="84"/>
      <c r="AI1103" s="84"/>
      <c r="AJ1103" s="84"/>
      <c r="AK1103" s="84"/>
      <c r="AL1103" s="84"/>
      <c r="AM1103" s="85"/>
    </row>
    <row r="1104" spans="1:39" ht="12" customHeight="1">
      <c r="A1104" s="10">
        <v>1089</v>
      </c>
      <c r="B1104" s="98" t="s">
        <v>74</v>
      </c>
      <c r="C1104" s="98" t="s">
        <v>75</v>
      </c>
      <c r="D1104" s="11" t="s">
        <v>25</v>
      </c>
      <c r="E1104" s="11" t="s">
        <v>304</v>
      </c>
      <c r="F1104" s="12" t="s">
        <v>50</v>
      </c>
      <c r="G1104" s="12" t="s">
        <v>310</v>
      </c>
      <c r="H1104" s="12" t="s">
        <v>306</v>
      </c>
      <c r="I1104" s="103" t="s">
        <v>505</v>
      </c>
      <c r="J1104" s="12" t="str">
        <f>"≥17h"</f>
        <v>≥17h</v>
      </c>
      <c r="K1104" s="12" t="s">
        <v>513</v>
      </c>
      <c r="L1104" s="69" t="s">
        <v>519</v>
      </c>
      <c r="M1104" s="59" t="s">
        <v>373</v>
      </c>
      <c r="N1104" s="78" t="s">
        <v>367</v>
      </c>
      <c r="O1104" s="12" t="s">
        <v>358</v>
      </c>
      <c r="P1104" s="15" t="s">
        <v>368</v>
      </c>
      <c r="Q1104" s="92"/>
      <c r="R1104" s="93"/>
      <c r="S1104" s="93"/>
      <c r="T1104" s="93">
        <v>1</v>
      </c>
      <c r="U1104" s="93"/>
      <c r="V1104" s="93"/>
      <c r="W1104" s="93"/>
      <c r="X1104" s="93">
        <v>1</v>
      </c>
      <c r="Y1104" s="75"/>
      <c r="Z1104" s="69" t="s">
        <v>519</v>
      </c>
      <c r="AA1104" s="59" t="s">
        <v>373</v>
      </c>
      <c r="AB1104" s="78" t="s">
        <v>367</v>
      </c>
      <c r="AC1104" s="12" t="s">
        <v>358</v>
      </c>
      <c r="AD1104" s="15" t="s">
        <v>368</v>
      </c>
      <c r="AE1104" s="84"/>
      <c r="AF1104" s="84">
        <v>1</v>
      </c>
      <c r="AG1104" s="84"/>
      <c r="AH1104" s="84"/>
      <c r="AI1104" s="84"/>
      <c r="AJ1104" s="84"/>
      <c r="AK1104" s="84"/>
      <c r="AL1104" s="84"/>
      <c r="AM1104" s="85"/>
    </row>
    <row r="1105" spans="1:39" ht="12" customHeight="1">
      <c r="A1105" s="10">
        <v>1090</v>
      </c>
      <c r="B1105" s="98" t="s">
        <v>76</v>
      </c>
      <c r="C1105" s="98" t="s">
        <v>75</v>
      </c>
      <c r="D1105" s="11" t="s">
        <v>51</v>
      </c>
      <c r="E1105" s="11" t="s">
        <v>304</v>
      </c>
      <c r="F1105" s="12" t="s">
        <v>50</v>
      </c>
      <c r="G1105" s="12" t="s">
        <v>310</v>
      </c>
      <c r="H1105" s="12" t="s">
        <v>306</v>
      </c>
      <c r="I1105" s="12" t="s">
        <v>505</v>
      </c>
      <c r="J1105" s="12" t="str">
        <f>"≥17h"</f>
        <v>≥17h</v>
      </c>
      <c r="K1105" s="12" t="s">
        <v>512</v>
      </c>
      <c r="L1105" s="69" t="s">
        <v>519</v>
      </c>
      <c r="M1105" s="59" t="s">
        <v>373</v>
      </c>
      <c r="N1105" s="78" t="s">
        <v>308</v>
      </c>
      <c r="O1105" s="12" t="s">
        <v>358</v>
      </c>
      <c r="P1105" s="15" t="s">
        <v>368</v>
      </c>
      <c r="Q1105" s="92"/>
      <c r="R1105" s="93">
        <v>1</v>
      </c>
      <c r="S1105" s="93"/>
      <c r="T1105" s="93"/>
      <c r="U1105" s="93"/>
      <c r="V1105" s="93"/>
      <c r="W1105" s="93">
        <v>1</v>
      </c>
      <c r="X1105" s="93"/>
      <c r="Y1105" s="75"/>
      <c r="Z1105" s="69" t="s">
        <v>519</v>
      </c>
      <c r="AA1105" s="59" t="s">
        <v>373</v>
      </c>
      <c r="AB1105" s="78" t="s">
        <v>308</v>
      </c>
      <c r="AC1105" s="12" t="s">
        <v>358</v>
      </c>
      <c r="AD1105" s="15" t="s">
        <v>368</v>
      </c>
      <c r="AE1105" s="84">
        <v>1</v>
      </c>
      <c r="AF1105" s="84"/>
      <c r="AG1105" s="84"/>
      <c r="AH1105" s="84"/>
      <c r="AI1105" s="84"/>
      <c r="AJ1105" s="84"/>
      <c r="AK1105" s="84"/>
      <c r="AL1105" s="84"/>
      <c r="AM1105" s="85"/>
    </row>
    <row r="1106" spans="1:39" ht="12" customHeight="1">
      <c r="A1106" s="10">
        <v>1091</v>
      </c>
      <c r="B1106" s="98" t="s">
        <v>76</v>
      </c>
      <c r="C1106" s="98" t="s">
        <v>75</v>
      </c>
      <c r="D1106" s="11" t="s">
        <v>51</v>
      </c>
      <c r="E1106" s="11" t="s">
        <v>304</v>
      </c>
      <c r="F1106" s="12" t="s">
        <v>48</v>
      </c>
      <c r="G1106" s="12" t="s">
        <v>510</v>
      </c>
      <c r="H1106" s="12" t="s">
        <v>306</v>
      </c>
      <c r="I1106" s="12" t="s">
        <v>505</v>
      </c>
      <c r="J1106" s="12" t="str">
        <f>"≥17h"</f>
        <v>≥17h</v>
      </c>
      <c r="K1106" s="12" t="s">
        <v>513</v>
      </c>
      <c r="L1106" s="69" t="s">
        <v>519</v>
      </c>
      <c r="M1106" s="59" t="s">
        <v>373</v>
      </c>
      <c r="N1106" s="78" t="s">
        <v>308</v>
      </c>
      <c r="O1106" s="12" t="s">
        <v>358</v>
      </c>
      <c r="P1106" s="15" t="s">
        <v>368</v>
      </c>
      <c r="Q1106" s="92"/>
      <c r="R1106" s="93"/>
      <c r="S1106" s="93"/>
      <c r="T1106" s="93">
        <v>1</v>
      </c>
      <c r="U1106" s="93"/>
      <c r="V1106" s="93"/>
      <c r="W1106" s="93">
        <v>1</v>
      </c>
      <c r="X1106" s="93"/>
      <c r="Y1106" s="75"/>
      <c r="Z1106" s="69" t="s">
        <v>519</v>
      </c>
      <c r="AA1106" s="59" t="s">
        <v>373</v>
      </c>
      <c r="AB1106" s="78" t="s">
        <v>308</v>
      </c>
      <c r="AC1106" s="12" t="s">
        <v>358</v>
      </c>
      <c r="AD1106" s="15" t="s">
        <v>368</v>
      </c>
      <c r="AE1106" s="84"/>
      <c r="AF1106" s="84">
        <v>1</v>
      </c>
      <c r="AG1106" s="84"/>
      <c r="AH1106" s="84"/>
      <c r="AI1106" s="84"/>
      <c r="AJ1106" s="84"/>
      <c r="AK1106" s="84"/>
      <c r="AL1106" s="84"/>
      <c r="AM1106" s="85"/>
    </row>
    <row r="1107" spans="1:39" ht="12" customHeight="1">
      <c r="A1107" s="10">
        <v>1092</v>
      </c>
      <c r="B1107" s="98" t="s">
        <v>76</v>
      </c>
      <c r="C1107" s="98" t="s">
        <v>75</v>
      </c>
      <c r="D1107" s="11" t="s">
        <v>25</v>
      </c>
      <c r="E1107" s="11" t="s">
        <v>303</v>
      </c>
      <c r="F1107" s="12" t="s">
        <v>50</v>
      </c>
      <c r="G1107" s="12" t="s">
        <v>310</v>
      </c>
      <c r="H1107" s="12" t="s">
        <v>306</v>
      </c>
      <c r="I1107" s="103" t="s">
        <v>505</v>
      </c>
      <c r="J1107" s="11" t="str">
        <f>"12-16h"</f>
        <v>12-16h</v>
      </c>
      <c r="K1107" s="12" t="s">
        <v>512</v>
      </c>
      <c r="L1107" s="69" t="s">
        <v>519</v>
      </c>
      <c r="M1107" s="59" t="s">
        <v>373</v>
      </c>
      <c r="N1107" s="78" t="s">
        <v>367</v>
      </c>
      <c r="O1107" s="12" t="s">
        <v>358</v>
      </c>
      <c r="P1107" s="15" t="s">
        <v>368</v>
      </c>
      <c r="Q1107" s="92"/>
      <c r="R1107" s="93"/>
      <c r="S1107" s="93"/>
      <c r="T1107" s="93">
        <v>1</v>
      </c>
      <c r="U1107" s="93"/>
      <c r="V1107" s="93"/>
      <c r="W1107" s="93"/>
      <c r="X1107" s="93"/>
      <c r="Y1107" s="75"/>
      <c r="Z1107" s="69" t="s">
        <v>519</v>
      </c>
      <c r="AA1107" s="59" t="s">
        <v>373</v>
      </c>
      <c r="AB1107" s="78" t="s">
        <v>367</v>
      </c>
      <c r="AC1107" s="12" t="s">
        <v>358</v>
      </c>
      <c r="AD1107" s="15" t="s">
        <v>368</v>
      </c>
      <c r="AE1107" s="84"/>
      <c r="AF1107" s="84">
        <v>1</v>
      </c>
      <c r="AG1107" s="84"/>
      <c r="AH1107" s="84"/>
      <c r="AI1107" s="84"/>
      <c r="AJ1107" s="84"/>
      <c r="AK1107" s="84"/>
      <c r="AL1107" s="84"/>
      <c r="AM1107" s="85"/>
    </row>
    <row r="1108" spans="1:39" ht="12" customHeight="1">
      <c r="A1108" s="10">
        <v>1093</v>
      </c>
      <c r="B1108" s="98" t="s">
        <v>194</v>
      </c>
      <c r="C1108" s="98" t="s">
        <v>193</v>
      </c>
      <c r="D1108" s="11" t="s">
        <v>25</v>
      </c>
      <c r="E1108" s="11" t="s">
        <v>304</v>
      </c>
      <c r="F1108" s="12" t="s">
        <v>50</v>
      </c>
      <c r="G1108" s="12" t="s">
        <v>310</v>
      </c>
      <c r="H1108" s="12" t="s">
        <v>306</v>
      </c>
      <c r="I1108" s="11" t="s">
        <v>504</v>
      </c>
      <c r="J1108" s="12" t="str">
        <f t="shared" ref="J1108:J1114" si="40">"≥17h"</f>
        <v>≥17h</v>
      </c>
      <c r="K1108" s="12" t="s">
        <v>512</v>
      </c>
      <c r="L1108" s="69" t="s">
        <v>519</v>
      </c>
      <c r="M1108" s="59" t="s">
        <v>373</v>
      </c>
      <c r="N1108" s="78" t="s">
        <v>308</v>
      </c>
      <c r="O1108" s="12" t="s">
        <v>358</v>
      </c>
      <c r="P1108" s="15" t="s">
        <v>368</v>
      </c>
      <c r="Q1108" s="92"/>
      <c r="R1108" s="93"/>
      <c r="S1108" s="93"/>
      <c r="T1108" s="93">
        <v>1</v>
      </c>
      <c r="U1108" s="93"/>
      <c r="V1108" s="93"/>
      <c r="W1108" s="93"/>
      <c r="X1108" s="93"/>
      <c r="Y1108" s="75"/>
      <c r="Z1108" s="69" t="s">
        <v>519</v>
      </c>
      <c r="AA1108" s="59" t="s">
        <v>373</v>
      </c>
      <c r="AB1108" s="78" t="s">
        <v>308</v>
      </c>
      <c r="AC1108" s="12" t="s">
        <v>358</v>
      </c>
      <c r="AD1108" s="15" t="s">
        <v>368</v>
      </c>
      <c r="AE1108" s="84"/>
      <c r="AF1108" s="84">
        <v>1</v>
      </c>
      <c r="AG1108" s="84"/>
      <c r="AH1108" s="84"/>
      <c r="AI1108" s="84"/>
      <c r="AJ1108" s="84"/>
      <c r="AK1108" s="84"/>
      <c r="AL1108" s="84"/>
      <c r="AM1108" s="85"/>
    </row>
    <row r="1109" spans="1:39" ht="12" customHeight="1">
      <c r="A1109" s="10">
        <v>1094</v>
      </c>
      <c r="B1109" s="98" t="s">
        <v>76</v>
      </c>
      <c r="C1109" s="98" t="s">
        <v>75</v>
      </c>
      <c r="D1109" s="11" t="s">
        <v>51</v>
      </c>
      <c r="E1109" s="11" t="s">
        <v>304</v>
      </c>
      <c r="F1109" s="12" t="s">
        <v>50</v>
      </c>
      <c r="G1109" s="12" t="s">
        <v>310</v>
      </c>
      <c r="H1109" s="12" t="s">
        <v>306</v>
      </c>
      <c r="I1109" s="103" t="s">
        <v>505</v>
      </c>
      <c r="J1109" s="12" t="str">
        <f t="shared" si="40"/>
        <v>≥17h</v>
      </c>
      <c r="K1109" s="12" t="s">
        <v>513</v>
      </c>
      <c r="L1109" s="69" t="s">
        <v>519</v>
      </c>
      <c r="M1109" s="59" t="s">
        <v>373</v>
      </c>
      <c r="N1109" s="78" t="s">
        <v>308</v>
      </c>
      <c r="O1109" s="12" t="s">
        <v>358</v>
      </c>
      <c r="P1109" s="15" t="s">
        <v>368</v>
      </c>
      <c r="Q1109" s="92"/>
      <c r="R1109" s="93"/>
      <c r="S1109" s="93"/>
      <c r="T1109" s="93">
        <v>1</v>
      </c>
      <c r="U1109" s="93"/>
      <c r="V1109" s="93"/>
      <c r="W1109" s="93">
        <v>1</v>
      </c>
      <c r="X1109" s="93"/>
      <c r="Y1109" s="75"/>
      <c r="Z1109" s="69" t="s">
        <v>519</v>
      </c>
      <c r="AA1109" s="59" t="s">
        <v>373</v>
      </c>
      <c r="AB1109" s="78" t="s">
        <v>308</v>
      </c>
      <c r="AC1109" s="12" t="s">
        <v>358</v>
      </c>
      <c r="AD1109" s="15" t="s">
        <v>368</v>
      </c>
      <c r="AE1109" s="84"/>
      <c r="AF1109" s="84">
        <v>1</v>
      </c>
      <c r="AG1109" s="84"/>
      <c r="AH1109" s="84"/>
      <c r="AI1109" s="84">
        <v>1</v>
      </c>
      <c r="AJ1109" s="84"/>
      <c r="AK1109" s="84"/>
      <c r="AL1109" s="84"/>
      <c r="AM1109" s="85"/>
    </row>
    <row r="1110" spans="1:39" ht="12" customHeight="1">
      <c r="A1110" s="10">
        <v>1095</v>
      </c>
      <c r="B1110" s="98" t="s">
        <v>196</v>
      </c>
      <c r="C1110" s="98" t="s">
        <v>196</v>
      </c>
      <c r="D1110" s="11" t="s">
        <v>25</v>
      </c>
      <c r="E1110" s="11" t="s">
        <v>303</v>
      </c>
      <c r="F1110" s="12" t="s">
        <v>50</v>
      </c>
      <c r="G1110" s="12" t="s">
        <v>310</v>
      </c>
      <c r="H1110" s="12" t="s">
        <v>306</v>
      </c>
      <c r="I1110" s="103" t="s">
        <v>505</v>
      </c>
      <c r="J1110" s="12" t="str">
        <f t="shared" si="40"/>
        <v>≥17h</v>
      </c>
      <c r="K1110" s="12" t="s">
        <v>47</v>
      </c>
      <c r="L1110" s="69" t="s">
        <v>519</v>
      </c>
      <c r="M1110" s="59" t="s">
        <v>371</v>
      </c>
      <c r="N1110" s="78" t="s">
        <v>308</v>
      </c>
      <c r="O1110" s="12" t="s">
        <v>358</v>
      </c>
      <c r="P1110" s="15" t="s">
        <v>368</v>
      </c>
      <c r="Q1110" s="92"/>
      <c r="R1110" s="93"/>
      <c r="S1110" s="93"/>
      <c r="T1110" s="93">
        <v>1</v>
      </c>
      <c r="U1110" s="93"/>
      <c r="V1110" s="93"/>
      <c r="W1110" s="93"/>
      <c r="X1110" s="93"/>
      <c r="Y1110" s="75"/>
      <c r="Z1110" s="69" t="s">
        <v>519</v>
      </c>
      <c r="AA1110" s="59" t="s">
        <v>371</v>
      </c>
      <c r="AB1110" s="78" t="s">
        <v>308</v>
      </c>
      <c r="AC1110" s="12" t="s">
        <v>358</v>
      </c>
      <c r="AD1110" s="15" t="s">
        <v>368</v>
      </c>
      <c r="AE1110" s="84"/>
      <c r="AF1110" s="84">
        <v>1</v>
      </c>
      <c r="AG1110" s="84"/>
      <c r="AH1110" s="84"/>
      <c r="AI1110" s="84"/>
      <c r="AJ1110" s="84"/>
      <c r="AK1110" s="84"/>
      <c r="AL1110" s="84"/>
      <c r="AM1110" s="85"/>
    </row>
    <row r="1111" spans="1:39" ht="12" customHeight="1">
      <c r="A1111" s="10">
        <v>1096</v>
      </c>
      <c r="B1111" s="98" t="s">
        <v>291</v>
      </c>
      <c r="C1111" s="98" t="s">
        <v>291</v>
      </c>
      <c r="D1111" s="11" t="s">
        <v>25</v>
      </c>
      <c r="E1111" s="11" t="s">
        <v>304</v>
      </c>
      <c r="F1111" s="12" t="s">
        <v>50</v>
      </c>
      <c r="G1111" s="12" t="s">
        <v>310</v>
      </c>
      <c r="H1111" s="12" t="s">
        <v>306</v>
      </c>
      <c r="I1111" s="11" t="s">
        <v>504</v>
      </c>
      <c r="J1111" s="12" t="str">
        <f t="shared" si="40"/>
        <v>≥17h</v>
      </c>
      <c r="K1111" s="12" t="s">
        <v>47</v>
      </c>
      <c r="L1111" s="69" t="s">
        <v>519</v>
      </c>
      <c r="M1111" s="59" t="s">
        <v>373</v>
      </c>
      <c r="N1111" s="78" t="s">
        <v>308</v>
      </c>
      <c r="O1111" s="12" t="s">
        <v>358</v>
      </c>
      <c r="P1111" s="15" t="s">
        <v>368</v>
      </c>
      <c r="Q1111" s="92"/>
      <c r="R1111" s="93"/>
      <c r="S1111" s="93"/>
      <c r="T1111" s="93"/>
      <c r="U1111" s="93"/>
      <c r="V1111" s="93"/>
      <c r="W1111" s="93">
        <v>1</v>
      </c>
      <c r="X1111" s="93"/>
      <c r="Y1111" s="75"/>
      <c r="Z1111" s="69" t="s">
        <v>519</v>
      </c>
      <c r="AA1111" s="59" t="s">
        <v>373</v>
      </c>
      <c r="AB1111" s="78" t="s">
        <v>308</v>
      </c>
      <c r="AC1111" s="12" t="s">
        <v>358</v>
      </c>
      <c r="AD1111" s="15" t="s">
        <v>368</v>
      </c>
      <c r="AE1111" s="84"/>
      <c r="AF1111" s="84">
        <v>1</v>
      </c>
      <c r="AG1111" s="84"/>
      <c r="AH1111" s="84"/>
      <c r="AI1111" s="84"/>
      <c r="AJ1111" s="84"/>
      <c r="AK1111" s="84"/>
      <c r="AL1111" s="84"/>
      <c r="AM1111" s="85"/>
    </row>
    <row r="1112" spans="1:39" ht="12" customHeight="1">
      <c r="A1112" s="10">
        <v>1097</v>
      </c>
      <c r="B1112" s="98" t="s">
        <v>196</v>
      </c>
      <c r="C1112" s="98" t="s">
        <v>196</v>
      </c>
      <c r="D1112" s="11" t="s">
        <v>51</v>
      </c>
      <c r="E1112" s="11" t="s">
        <v>304</v>
      </c>
      <c r="F1112" s="12" t="s">
        <v>50</v>
      </c>
      <c r="G1112" s="12" t="s">
        <v>310</v>
      </c>
      <c r="H1112" s="12" t="s">
        <v>306</v>
      </c>
      <c r="I1112" s="11" t="s">
        <v>507</v>
      </c>
      <c r="J1112" s="12" t="str">
        <f t="shared" si="40"/>
        <v>≥17h</v>
      </c>
      <c r="K1112" s="12" t="s">
        <v>513</v>
      </c>
      <c r="L1112" s="69" t="s">
        <v>519</v>
      </c>
      <c r="M1112" s="59" t="s">
        <v>373</v>
      </c>
      <c r="N1112" s="78" t="s">
        <v>308</v>
      </c>
      <c r="O1112" s="12" t="s">
        <v>358</v>
      </c>
      <c r="P1112" s="15" t="s">
        <v>368</v>
      </c>
      <c r="Q1112" s="92"/>
      <c r="R1112" s="93"/>
      <c r="S1112" s="93"/>
      <c r="T1112" s="93">
        <v>1</v>
      </c>
      <c r="U1112" s="93"/>
      <c r="V1112" s="93"/>
      <c r="W1112" s="93"/>
      <c r="X1112" s="93"/>
      <c r="Y1112" s="75"/>
      <c r="Z1112" s="69" t="s">
        <v>519</v>
      </c>
      <c r="AA1112" s="59" t="s">
        <v>373</v>
      </c>
      <c r="AB1112" s="78" t="s">
        <v>308</v>
      </c>
      <c r="AC1112" s="12" t="s">
        <v>358</v>
      </c>
      <c r="AD1112" s="15" t="s">
        <v>368</v>
      </c>
      <c r="AE1112" s="84"/>
      <c r="AF1112" s="84">
        <v>1</v>
      </c>
      <c r="AG1112" s="84"/>
      <c r="AH1112" s="84"/>
      <c r="AI1112" s="84"/>
      <c r="AJ1112" s="84"/>
      <c r="AK1112" s="84"/>
      <c r="AL1112" s="84"/>
      <c r="AM1112" s="85"/>
    </row>
    <row r="1113" spans="1:39" ht="12" customHeight="1">
      <c r="A1113" s="10">
        <v>1098</v>
      </c>
      <c r="B1113" s="98" t="s">
        <v>133</v>
      </c>
      <c r="C1113" s="98" t="s">
        <v>131</v>
      </c>
      <c r="D1113" s="11" t="s">
        <v>51</v>
      </c>
      <c r="E1113" s="11" t="s">
        <v>303</v>
      </c>
      <c r="F1113" s="12" t="s">
        <v>50</v>
      </c>
      <c r="G1113" s="12" t="s">
        <v>310</v>
      </c>
      <c r="H1113" s="12" t="s">
        <v>306</v>
      </c>
      <c r="I1113" s="103" t="s">
        <v>504</v>
      </c>
      <c r="J1113" s="12" t="str">
        <f t="shared" si="40"/>
        <v>≥17h</v>
      </c>
      <c r="K1113" s="12" t="s">
        <v>47</v>
      </c>
      <c r="L1113" s="69" t="s">
        <v>519</v>
      </c>
      <c r="M1113" s="59" t="s">
        <v>373</v>
      </c>
      <c r="N1113" s="78" t="s">
        <v>308</v>
      </c>
      <c r="O1113" s="12" t="s">
        <v>358</v>
      </c>
      <c r="P1113" s="15" t="s">
        <v>368</v>
      </c>
      <c r="Q1113" s="92"/>
      <c r="R1113" s="93"/>
      <c r="S1113" s="93">
        <v>1</v>
      </c>
      <c r="T1113" s="93">
        <v>1</v>
      </c>
      <c r="U1113" s="93"/>
      <c r="V1113" s="93"/>
      <c r="W1113" s="93"/>
      <c r="X1113" s="93"/>
      <c r="Y1113" s="75"/>
      <c r="Z1113" s="69" t="s">
        <v>519</v>
      </c>
      <c r="AA1113" s="59" t="s">
        <v>373</v>
      </c>
      <c r="AB1113" s="78" t="s">
        <v>308</v>
      </c>
      <c r="AC1113" s="12" t="s">
        <v>358</v>
      </c>
      <c r="AD1113" s="15" t="s">
        <v>368</v>
      </c>
      <c r="AE1113" s="84"/>
      <c r="AF1113" s="84">
        <v>1</v>
      </c>
      <c r="AG1113" s="84"/>
      <c r="AH1113" s="84"/>
      <c r="AI1113" s="84"/>
      <c r="AJ1113" s="84"/>
      <c r="AK1113" s="84"/>
      <c r="AL1113" s="84"/>
      <c r="AM1113" s="85"/>
    </row>
    <row r="1114" spans="1:39" ht="12" customHeight="1">
      <c r="A1114" s="10">
        <v>1099</v>
      </c>
      <c r="B1114" s="98" t="s">
        <v>236</v>
      </c>
      <c r="C1114" s="98" t="s">
        <v>235</v>
      </c>
      <c r="D1114" s="11" t="s">
        <v>51</v>
      </c>
      <c r="E1114" s="11" t="s">
        <v>304</v>
      </c>
      <c r="F1114" s="12" t="s">
        <v>48</v>
      </c>
      <c r="G1114" s="12" t="s">
        <v>510</v>
      </c>
      <c r="H1114" s="12" t="s">
        <v>306</v>
      </c>
      <c r="I1114" s="11" t="s">
        <v>504</v>
      </c>
      <c r="J1114" s="12" t="str">
        <f t="shared" si="40"/>
        <v>≥17h</v>
      </c>
      <c r="K1114" s="12" t="s">
        <v>513</v>
      </c>
      <c r="L1114" s="69" t="s">
        <v>519</v>
      </c>
      <c r="M1114" s="59" t="s">
        <v>373</v>
      </c>
      <c r="N1114" s="78" t="s">
        <v>367</v>
      </c>
      <c r="O1114" s="12" t="s">
        <v>358</v>
      </c>
      <c r="P1114" s="15" t="s">
        <v>368</v>
      </c>
      <c r="Q1114" s="92"/>
      <c r="R1114" s="93"/>
      <c r="S1114" s="93"/>
      <c r="T1114" s="93">
        <v>1</v>
      </c>
      <c r="U1114" s="93"/>
      <c r="V1114" s="93"/>
      <c r="W1114" s="93"/>
      <c r="X1114" s="93"/>
      <c r="Y1114" s="75"/>
      <c r="Z1114" s="69" t="s">
        <v>519</v>
      </c>
      <c r="AA1114" s="59" t="s">
        <v>373</v>
      </c>
      <c r="AB1114" s="78" t="s">
        <v>367</v>
      </c>
      <c r="AC1114" s="12" t="s">
        <v>358</v>
      </c>
      <c r="AD1114" s="15" t="s">
        <v>368</v>
      </c>
      <c r="AE1114" s="84"/>
      <c r="AF1114" s="84">
        <v>1</v>
      </c>
      <c r="AG1114" s="84"/>
      <c r="AH1114" s="84"/>
      <c r="AI1114" s="84"/>
      <c r="AJ1114" s="84"/>
      <c r="AK1114" s="84"/>
      <c r="AL1114" s="84"/>
      <c r="AM1114" s="85"/>
    </row>
    <row r="1115" spans="1:39" ht="12" customHeight="1">
      <c r="A1115" s="10">
        <v>1100</v>
      </c>
      <c r="B1115" s="98" t="s">
        <v>236</v>
      </c>
      <c r="C1115" s="98" t="s">
        <v>235</v>
      </c>
      <c r="D1115" s="11" t="s">
        <v>25</v>
      </c>
      <c r="E1115" s="11" t="s">
        <v>304</v>
      </c>
      <c r="F1115" s="12" t="s">
        <v>48</v>
      </c>
      <c r="G1115" s="12" t="s">
        <v>310</v>
      </c>
      <c r="H1115" s="12" t="s">
        <v>306</v>
      </c>
      <c r="I1115" s="103" t="s">
        <v>505</v>
      </c>
      <c r="J1115" s="11" t="str">
        <f>"12-16h"</f>
        <v>12-16h</v>
      </c>
      <c r="K1115" s="12" t="s">
        <v>512</v>
      </c>
      <c r="L1115" s="69" t="s">
        <v>519</v>
      </c>
      <c r="M1115" s="59" t="s">
        <v>373</v>
      </c>
      <c r="N1115" s="78" t="s">
        <v>308</v>
      </c>
      <c r="O1115" s="12" t="s">
        <v>358</v>
      </c>
      <c r="P1115" s="15" t="s">
        <v>368</v>
      </c>
      <c r="Q1115" s="92"/>
      <c r="R1115" s="93"/>
      <c r="S1115" s="93"/>
      <c r="T1115" s="93">
        <v>1</v>
      </c>
      <c r="U1115" s="93"/>
      <c r="V1115" s="93"/>
      <c r="W1115" s="93"/>
      <c r="X1115" s="93"/>
      <c r="Y1115" s="75"/>
      <c r="Z1115" s="69" t="s">
        <v>519</v>
      </c>
      <c r="AA1115" s="59" t="s">
        <v>373</v>
      </c>
      <c r="AB1115" s="78" t="s">
        <v>308</v>
      </c>
      <c r="AC1115" s="12" t="s">
        <v>358</v>
      </c>
      <c r="AD1115" s="15" t="s">
        <v>368</v>
      </c>
      <c r="AE1115" s="84"/>
      <c r="AF1115" s="84">
        <v>1</v>
      </c>
      <c r="AG1115" s="84"/>
      <c r="AH1115" s="84"/>
      <c r="AI1115" s="84"/>
      <c r="AJ1115" s="84"/>
      <c r="AK1115" s="84"/>
      <c r="AL1115" s="84"/>
      <c r="AM1115" s="85"/>
    </row>
    <row r="1116" spans="1:39" ht="12" customHeight="1">
      <c r="A1116" s="10">
        <v>1101</v>
      </c>
      <c r="B1116" s="98" t="s">
        <v>72</v>
      </c>
      <c r="C1116" s="98" t="s">
        <v>72</v>
      </c>
      <c r="D1116" s="11" t="s">
        <v>52</v>
      </c>
      <c r="E1116" s="11" t="s">
        <v>304</v>
      </c>
      <c r="F1116" s="12" t="s">
        <v>48</v>
      </c>
      <c r="G1116" s="12" t="s">
        <v>310</v>
      </c>
      <c r="H1116" s="12" t="s">
        <v>306</v>
      </c>
      <c r="I1116" s="11" t="s">
        <v>504</v>
      </c>
      <c r="J1116" s="12" t="str">
        <f>"≥17h"</f>
        <v>≥17h</v>
      </c>
      <c r="K1116" s="12" t="s">
        <v>513</v>
      </c>
      <c r="L1116" s="69" t="s">
        <v>519</v>
      </c>
      <c r="M1116" s="59" t="s">
        <v>374</v>
      </c>
      <c r="N1116" s="78" t="s">
        <v>367</v>
      </c>
      <c r="O1116" s="12" t="s">
        <v>358</v>
      </c>
      <c r="P1116" s="15" t="s">
        <v>368</v>
      </c>
      <c r="Q1116" s="92"/>
      <c r="R1116" s="93"/>
      <c r="S1116" s="93"/>
      <c r="T1116" s="93">
        <v>1</v>
      </c>
      <c r="U1116" s="93"/>
      <c r="V1116" s="93"/>
      <c r="W1116" s="93">
        <v>1</v>
      </c>
      <c r="X1116" s="93"/>
      <c r="Y1116" s="75"/>
      <c r="Z1116" s="69" t="s">
        <v>519</v>
      </c>
      <c r="AA1116" s="59" t="s">
        <v>374</v>
      </c>
      <c r="AB1116" s="78" t="s">
        <v>367</v>
      </c>
      <c r="AC1116" s="12" t="s">
        <v>358</v>
      </c>
      <c r="AD1116" s="15" t="s">
        <v>368</v>
      </c>
      <c r="AE1116" s="84"/>
      <c r="AF1116" s="84">
        <v>1</v>
      </c>
      <c r="AG1116" s="84"/>
      <c r="AH1116" s="84"/>
      <c r="AI1116" s="84"/>
      <c r="AJ1116" s="84"/>
      <c r="AK1116" s="84"/>
      <c r="AL1116" s="84"/>
      <c r="AM1116" s="85"/>
    </row>
    <row r="1117" spans="1:39" ht="12" customHeight="1">
      <c r="A1117" s="10">
        <v>1102</v>
      </c>
      <c r="B1117" s="98" t="s">
        <v>236</v>
      </c>
      <c r="C1117" s="98" t="s">
        <v>235</v>
      </c>
      <c r="D1117" s="11" t="s">
        <v>51</v>
      </c>
      <c r="E1117" s="11" t="s">
        <v>303</v>
      </c>
      <c r="F1117" s="12" t="s">
        <v>50</v>
      </c>
      <c r="G1117" s="12" t="s">
        <v>310</v>
      </c>
      <c r="H1117" s="12" t="s">
        <v>306</v>
      </c>
      <c r="I1117" s="103" t="s">
        <v>504</v>
      </c>
      <c r="J1117" s="11" t="str">
        <f>"≤12h"</f>
        <v>≤12h</v>
      </c>
      <c r="K1117" s="12" t="s">
        <v>47</v>
      </c>
      <c r="L1117" s="69" t="s">
        <v>519</v>
      </c>
      <c r="M1117" s="59" t="s">
        <v>373</v>
      </c>
      <c r="N1117" s="78" t="s">
        <v>308</v>
      </c>
      <c r="O1117" s="12" t="s">
        <v>358</v>
      </c>
      <c r="P1117" s="15" t="s">
        <v>368</v>
      </c>
      <c r="Q1117" s="92"/>
      <c r="R1117" s="93"/>
      <c r="S1117" s="93"/>
      <c r="T1117" s="93">
        <v>1</v>
      </c>
      <c r="U1117" s="93"/>
      <c r="V1117" s="93"/>
      <c r="W1117" s="93"/>
      <c r="X1117" s="93"/>
      <c r="Y1117" s="75"/>
      <c r="Z1117" s="69" t="s">
        <v>519</v>
      </c>
      <c r="AA1117" s="59" t="s">
        <v>373</v>
      </c>
      <c r="AB1117" s="78" t="s">
        <v>308</v>
      </c>
      <c r="AC1117" s="12" t="s">
        <v>358</v>
      </c>
      <c r="AD1117" s="15" t="s">
        <v>368</v>
      </c>
      <c r="AE1117" s="84"/>
      <c r="AF1117" s="84">
        <v>1</v>
      </c>
      <c r="AG1117" s="84"/>
      <c r="AH1117" s="84"/>
      <c r="AI1117" s="84"/>
      <c r="AJ1117" s="84"/>
      <c r="AK1117" s="84"/>
      <c r="AL1117" s="84"/>
      <c r="AM1117" s="85"/>
    </row>
    <row r="1118" spans="1:39" ht="12" customHeight="1">
      <c r="A1118" s="10">
        <v>1103</v>
      </c>
      <c r="B1118" s="98" t="s">
        <v>238</v>
      </c>
      <c r="C1118" s="98" t="s">
        <v>238</v>
      </c>
      <c r="D1118" s="11" t="s">
        <v>52</v>
      </c>
      <c r="E1118" s="11" t="s">
        <v>303</v>
      </c>
      <c r="F1118" s="12" t="s">
        <v>49</v>
      </c>
      <c r="G1118" s="12" t="s">
        <v>310</v>
      </c>
      <c r="H1118" s="12" t="s">
        <v>306</v>
      </c>
      <c r="I1118" s="11" t="s">
        <v>504</v>
      </c>
      <c r="J1118" s="12" t="str">
        <f>"≥17h"</f>
        <v>≥17h</v>
      </c>
      <c r="K1118" s="12" t="s">
        <v>512</v>
      </c>
      <c r="L1118" s="69" t="s">
        <v>519</v>
      </c>
      <c r="M1118" s="59" t="s">
        <v>373</v>
      </c>
      <c r="N1118" s="78" t="s">
        <v>308</v>
      </c>
      <c r="O1118" s="12" t="s">
        <v>358</v>
      </c>
      <c r="P1118" s="15" t="s">
        <v>368</v>
      </c>
      <c r="Q1118" s="92"/>
      <c r="R1118" s="93"/>
      <c r="S1118" s="93"/>
      <c r="T1118" s="93">
        <v>1</v>
      </c>
      <c r="U1118" s="93"/>
      <c r="V1118" s="93"/>
      <c r="W1118" s="93"/>
      <c r="X1118" s="93"/>
      <c r="Y1118" s="75"/>
      <c r="Z1118" s="69" t="s">
        <v>519</v>
      </c>
      <c r="AA1118" s="59" t="s">
        <v>373</v>
      </c>
      <c r="AB1118" s="78" t="s">
        <v>308</v>
      </c>
      <c r="AC1118" s="12" t="s">
        <v>358</v>
      </c>
      <c r="AD1118" s="15" t="s">
        <v>368</v>
      </c>
      <c r="AE1118" s="84"/>
      <c r="AF1118" s="84">
        <v>1</v>
      </c>
      <c r="AG1118" s="84"/>
      <c r="AH1118" s="84"/>
      <c r="AI1118" s="84"/>
      <c r="AJ1118" s="84"/>
      <c r="AK1118" s="84"/>
      <c r="AL1118" s="84"/>
      <c r="AM1118" s="85"/>
    </row>
    <row r="1119" spans="1:39" ht="12" customHeight="1">
      <c r="A1119" s="10">
        <v>1104</v>
      </c>
      <c r="B1119" s="98" t="s">
        <v>241</v>
      </c>
      <c r="C1119" s="98" t="s">
        <v>241</v>
      </c>
      <c r="D1119" s="11" t="s">
        <v>25</v>
      </c>
      <c r="E1119" s="11" t="s">
        <v>304</v>
      </c>
      <c r="F1119" s="12" t="s">
        <v>49</v>
      </c>
      <c r="G1119" s="12" t="s">
        <v>310</v>
      </c>
      <c r="H1119" s="12" t="s">
        <v>306</v>
      </c>
      <c r="I1119" s="103" t="s">
        <v>504</v>
      </c>
      <c r="J1119" s="12" t="str">
        <f>"≥17h"</f>
        <v>≥17h</v>
      </c>
      <c r="K1119" s="12" t="s">
        <v>512</v>
      </c>
      <c r="L1119" s="69" t="s">
        <v>519</v>
      </c>
      <c r="M1119" s="59" t="s">
        <v>373</v>
      </c>
      <c r="N1119" s="78" t="s">
        <v>308</v>
      </c>
      <c r="O1119" s="12" t="s">
        <v>358</v>
      </c>
      <c r="P1119" s="15" t="s">
        <v>368</v>
      </c>
      <c r="Q1119" s="92"/>
      <c r="R1119" s="93"/>
      <c r="S1119" s="93"/>
      <c r="T1119" s="93">
        <v>1</v>
      </c>
      <c r="U1119" s="93"/>
      <c r="V1119" s="93"/>
      <c r="W1119" s="93"/>
      <c r="X1119" s="93"/>
      <c r="Y1119" s="75"/>
      <c r="Z1119" s="69" t="s">
        <v>519</v>
      </c>
      <c r="AA1119" s="59" t="s">
        <v>373</v>
      </c>
      <c r="AB1119" s="78" t="s">
        <v>308</v>
      </c>
      <c r="AC1119" s="12" t="s">
        <v>358</v>
      </c>
      <c r="AD1119" s="15" t="s">
        <v>368</v>
      </c>
      <c r="AE1119" s="84"/>
      <c r="AF1119" s="84">
        <v>1</v>
      </c>
      <c r="AG1119" s="84"/>
      <c r="AH1119" s="84"/>
      <c r="AI1119" s="84"/>
      <c r="AJ1119" s="84"/>
      <c r="AK1119" s="84"/>
      <c r="AL1119" s="84"/>
      <c r="AM1119" s="85"/>
    </row>
    <row r="1120" spans="1:39" ht="12" customHeight="1">
      <c r="A1120" s="10">
        <v>1105</v>
      </c>
      <c r="B1120" s="98" t="s">
        <v>241</v>
      </c>
      <c r="C1120" s="98" t="s">
        <v>241</v>
      </c>
      <c r="D1120" s="11" t="s">
        <v>51</v>
      </c>
      <c r="E1120" s="11" t="s">
        <v>303</v>
      </c>
      <c r="F1120" s="12" t="s">
        <v>48</v>
      </c>
      <c r="G1120" s="12" t="s">
        <v>310</v>
      </c>
      <c r="H1120" s="12" t="s">
        <v>306</v>
      </c>
      <c r="I1120" s="11" t="s">
        <v>504</v>
      </c>
      <c r="J1120" s="12" t="str">
        <f>"≥17h"</f>
        <v>≥17h</v>
      </c>
      <c r="K1120" s="12" t="s">
        <v>513</v>
      </c>
      <c r="L1120" s="69" t="s">
        <v>519</v>
      </c>
      <c r="M1120" s="59" t="s">
        <v>373</v>
      </c>
      <c r="N1120" s="78" t="s">
        <v>308</v>
      </c>
      <c r="O1120" s="12" t="s">
        <v>358</v>
      </c>
      <c r="P1120" s="15" t="s">
        <v>368</v>
      </c>
      <c r="Q1120" s="92"/>
      <c r="R1120" s="93"/>
      <c r="S1120" s="93"/>
      <c r="T1120" s="93">
        <v>1</v>
      </c>
      <c r="U1120" s="93"/>
      <c r="V1120" s="93"/>
      <c r="W1120" s="93"/>
      <c r="X1120" s="93"/>
      <c r="Y1120" s="75"/>
      <c r="Z1120" s="69" t="s">
        <v>519</v>
      </c>
      <c r="AA1120" s="59" t="s">
        <v>373</v>
      </c>
      <c r="AB1120" s="78" t="s">
        <v>308</v>
      </c>
      <c r="AC1120" s="12" t="s">
        <v>358</v>
      </c>
      <c r="AD1120" s="15" t="s">
        <v>368</v>
      </c>
      <c r="AE1120" s="84"/>
      <c r="AF1120" s="84">
        <v>1</v>
      </c>
      <c r="AG1120" s="84"/>
      <c r="AH1120" s="84"/>
      <c r="AI1120" s="84"/>
      <c r="AJ1120" s="84"/>
      <c r="AK1120" s="84"/>
      <c r="AL1120" s="84"/>
      <c r="AM1120" s="85"/>
    </row>
    <row r="1121" spans="1:39" ht="12" customHeight="1">
      <c r="A1121" s="10">
        <v>1106</v>
      </c>
      <c r="B1121" s="98" t="s">
        <v>189</v>
      </c>
      <c r="C1121" s="98" t="s">
        <v>189</v>
      </c>
      <c r="D1121" s="11" t="s">
        <v>51</v>
      </c>
      <c r="E1121" s="11" t="s">
        <v>303</v>
      </c>
      <c r="F1121" s="12" t="s">
        <v>48</v>
      </c>
      <c r="G1121" s="12" t="s">
        <v>510</v>
      </c>
      <c r="H1121" s="12" t="s">
        <v>306</v>
      </c>
      <c r="I1121" s="103" t="s">
        <v>504</v>
      </c>
      <c r="J1121" s="11" t="str">
        <f>"12-16h"</f>
        <v>12-16h</v>
      </c>
      <c r="K1121" s="12" t="s">
        <v>47</v>
      </c>
      <c r="L1121" s="69" t="s">
        <v>519</v>
      </c>
      <c r="M1121" s="59" t="s">
        <v>374</v>
      </c>
      <c r="N1121" s="78" t="s">
        <v>367</v>
      </c>
      <c r="O1121" s="12" t="s">
        <v>358</v>
      </c>
      <c r="P1121" s="15" t="s">
        <v>368</v>
      </c>
      <c r="Q1121" s="92"/>
      <c r="R1121" s="93"/>
      <c r="S1121" s="93"/>
      <c r="T1121" s="93">
        <v>1</v>
      </c>
      <c r="U1121" s="93"/>
      <c r="V1121" s="93"/>
      <c r="W1121" s="93"/>
      <c r="X1121" s="93"/>
      <c r="Y1121" s="75"/>
      <c r="Z1121" s="69" t="s">
        <v>519</v>
      </c>
      <c r="AA1121" s="59" t="s">
        <v>374</v>
      </c>
      <c r="AB1121" s="78" t="s">
        <v>367</v>
      </c>
      <c r="AC1121" s="12" t="s">
        <v>358</v>
      </c>
      <c r="AD1121" s="15" t="s">
        <v>368</v>
      </c>
      <c r="AE1121" s="84"/>
      <c r="AF1121" s="84">
        <v>1</v>
      </c>
      <c r="AG1121" s="84"/>
      <c r="AH1121" s="84"/>
      <c r="AI1121" s="84"/>
      <c r="AJ1121" s="84"/>
      <c r="AK1121" s="84"/>
      <c r="AL1121" s="84"/>
      <c r="AM1121" s="85"/>
    </row>
    <row r="1122" spans="1:39" ht="12" customHeight="1">
      <c r="A1122" s="10">
        <v>1107</v>
      </c>
      <c r="B1122" s="98" t="s">
        <v>291</v>
      </c>
      <c r="C1122" s="98" t="s">
        <v>291</v>
      </c>
      <c r="D1122" s="11" t="s">
        <v>25</v>
      </c>
      <c r="E1122" s="11" t="s">
        <v>303</v>
      </c>
      <c r="F1122" s="12" t="s">
        <v>49</v>
      </c>
      <c r="G1122" s="12" t="s">
        <v>510</v>
      </c>
      <c r="H1122" s="12" t="s">
        <v>306</v>
      </c>
      <c r="I1122" s="11" t="s">
        <v>504</v>
      </c>
      <c r="J1122" s="11" t="str">
        <f>"12-16h"</f>
        <v>12-16h</v>
      </c>
      <c r="K1122" s="12" t="s">
        <v>512</v>
      </c>
      <c r="L1122" s="69" t="s">
        <v>519</v>
      </c>
      <c r="M1122" s="59" t="s">
        <v>373</v>
      </c>
      <c r="N1122" s="78" t="s">
        <v>308</v>
      </c>
      <c r="O1122" s="12" t="s">
        <v>358</v>
      </c>
      <c r="P1122" s="15" t="s">
        <v>368</v>
      </c>
      <c r="Q1122" s="92"/>
      <c r="R1122" s="93"/>
      <c r="S1122" s="93"/>
      <c r="T1122" s="93"/>
      <c r="U1122" s="93"/>
      <c r="V1122" s="93"/>
      <c r="W1122" s="93">
        <v>1</v>
      </c>
      <c r="X1122" s="93">
        <v>1</v>
      </c>
      <c r="Y1122" s="75"/>
      <c r="Z1122" s="69" t="s">
        <v>519</v>
      </c>
      <c r="AA1122" s="59" t="s">
        <v>373</v>
      </c>
      <c r="AB1122" s="78" t="s">
        <v>308</v>
      </c>
      <c r="AC1122" s="12" t="s">
        <v>358</v>
      </c>
      <c r="AD1122" s="15" t="s">
        <v>368</v>
      </c>
      <c r="AE1122" s="84"/>
      <c r="AF1122" s="84"/>
      <c r="AG1122" s="84">
        <v>1</v>
      </c>
      <c r="AH1122" s="84"/>
      <c r="AI1122" s="84"/>
      <c r="AJ1122" s="84"/>
      <c r="AK1122" s="84"/>
      <c r="AL1122" s="84"/>
      <c r="AM1122" s="85"/>
    </row>
    <row r="1123" spans="1:39" ht="12" customHeight="1">
      <c r="A1123" s="10">
        <v>1108</v>
      </c>
      <c r="B1123" s="98" t="s">
        <v>291</v>
      </c>
      <c r="C1123" s="98" t="s">
        <v>291</v>
      </c>
      <c r="D1123" s="11" t="s">
        <v>51</v>
      </c>
      <c r="E1123" s="11" t="s">
        <v>303</v>
      </c>
      <c r="F1123" s="12" t="s">
        <v>50</v>
      </c>
      <c r="G1123" s="12" t="s">
        <v>310</v>
      </c>
      <c r="H1123" s="12" t="s">
        <v>306</v>
      </c>
      <c r="I1123" s="11" t="s">
        <v>504</v>
      </c>
      <c r="J1123" s="12" t="str">
        <f>"≥17h"</f>
        <v>≥17h</v>
      </c>
      <c r="K1123" s="12" t="s">
        <v>47</v>
      </c>
      <c r="L1123" s="69" t="s">
        <v>519</v>
      </c>
      <c r="M1123" s="59" t="s">
        <v>373</v>
      </c>
      <c r="N1123" s="78" t="s">
        <v>308</v>
      </c>
      <c r="O1123" s="12" t="s">
        <v>358</v>
      </c>
      <c r="P1123" s="15" t="s">
        <v>368</v>
      </c>
      <c r="Q1123" s="92"/>
      <c r="R1123" s="93">
        <v>1</v>
      </c>
      <c r="S1123" s="93"/>
      <c r="T1123" s="93"/>
      <c r="U1123" s="93"/>
      <c r="V1123" s="93"/>
      <c r="W1123" s="93"/>
      <c r="X1123" s="93"/>
      <c r="Y1123" s="75"/>
      <c r="Z1123" s="69" t="s">
        <v>519</v>
      </c>
      <c r="AA1123" s="59" t="s">
        <v>373</v>
      </c>
      <c r="AB1123" s="78" t="s">
        <v>308</v>
      </c>
      <c r="AC1123" s="12" t="s">
        <v>358</v>
      </c>
      <c r="AD1123" s="15" t="s">
        <v>368</v>
      </c>
      <c r="AE1123" s="84"/>
      <c r="AF1123" s="84"/>
      <c r="AG1123" s="84">
        <v>1</v>
      </c>
      <c r="AH1123" s="84"/>
      <c r="AI1123" s="84"/>
      <c r="AJ1123" s="84"/>
      <c r="AK1123" s="84"/>
      <c r="AL1123" s="84"/>
      <c r="AM1123" s="85"/>
    </row>
    <row r="1124" spans="1:39" ht="12" customHeight="1">
      <c r="A1124" s="10">
        <v>1109</v>
      </c>
      <c r="B1124" s="98" t="s">
        <v>192</v>
      </c>
      <c r="C1124" s="98" t="s">
        <v>191</v>
      </c>
      <c r="D1124" s="11" t="s">
        <v>51</v>
      </c>
      <c r="E1124" s="11" t="s">
        <v>303</v>
      </c>
      <c r="F1124" s="12" t="s">
        <v>49</v>
      </c>
      <c r="G1124" s="12" t="s">
        <v>510</v>
      </c>
      <c r="H1124" s="12" t="s">
        <v>306</v>
      </c>
      <c r="I1124" s="11" t="s">
        <v>504</v>
      </c>
      <c r="J1124" s="12" t="str">
        <f>"≥17h"</f>
        <v>≥17h</v>
      </c>
      <c r="K1124" s="12" t="s">
        <v>47</v>
      </c>
      <c r="L1124" s="69" t="s">
        <v>519</v>
      </c>
      <c r="M1124" s="59" t="s">
        <v>373</v>
      </c>
      <c r="N1124" s="78" t="s">
        <v>308</v>
      </c>
      <c r="O1124" s="12" t="s">
        <v>358</v>
      </c>
      <c r="P1124" s="15" t="s">
        <v>368</v>
      </c>
      <c r="Q1124" s="92"/>
      <c r="R1124" s="93"/>
      <c r="S1124" s="93"/>
      <c r="T1124" s="93">
        <v>1</v>
      </c>
      <c r="U1124" s="93"/>
      <c r="V1124" s="93"/>
      <c r="W1124" s="93">
        <v>1</v>
      </c>
      <c r="X1124" s="93"/>
      <c r="Y1124" s="75"/>
      <c r="Z1124" s="69" t="s">
        <v>519</v>
      </c>
      <c r="AA1124" s="59" t="s">
        <v>373</v>
      </c>
      <c r="AB1124" s="78" t="s">
        <v>308</v>
      </c>
      <c r="AC1124" s="12" t="s">
        <v>358</v>
      </c>
      <c r="AD1124" s="15" t="s">
        <v>368</v>
      </c>
      <c r="AE1124" s="84"/>
      <c r="AF1124" s="84">
        <v>1</v>
      </c>
      <c r="AG1124" s="84"/>
      <c r="AH1124" s="84"/>
      <c r="AI1124" s="84"/>
      <c r="AJ1124" s="84"/>
      <c r="AK1124" s="84"/>
      <c r="AL1124" s="84"/>
      <c r="AM1124" s="85"/>
    </row>
    <row r="1125" spans="1:39" ht="12" customHeight="1">
      <c r="A1125" s="10">
        <v>1110</v>
      </c>
      <c r="B1125" s="98" t="s">
        <v>192</v>
      </c>
      <c r="C1125" s="98" t="s">
        <v>191</v>
      </c>
      <c r="D1125" s="11" t="s">
        <v>51</v>
      </c>
      <c r="E1125" s="11" t="s">
        <v>303</v>
      </c>
      <c r="F1125" s="12" t="s">
        <v>50</v>
      </c>
      <c r="G1125" s="12" t="s">
        <v>510</v>
      </c>
      <c r="H1125" s="12" t="s">
        <v>306</v>
      </c>
      <c r="I1125" s="103" t="s">
        <v>504</v>
      </c>
      <c r="J1125" s="12" t="str">
        <f>"≥17h"</f>
        <v>≥17h</v>
      </c>
      <c r="K1125" s="12" t="s">
        <v>513</v>
      </c>
      <c r="L1125" s="69" t="s">
        <v>519</v>
      </c>
      <c r="M1125" s="59" t="s">
        <v>373</v>
      </c>
      <c r="N1125" s="78" t="s">
        <v>367</v>
      </c>
      <c r="O1125" s="12" t="s">
        <v>358</v>
      </c>
      <c r="P1125" s="15" t="s">
        <v>370</v>
      </c>
      <c r="Q1125" s="92"/>
      <c r="R1125" s="93">
        <v>1</v>
      </c>
      <c r="S1125" s="93"/>
      <c r="T1125" s="93">
        <v>1</v>
      </c>
      <c r="U1125" s="93"/>
      <c r="V1125" s="93"/>
      <c r="W1125" s="93"/>
      <c r="X1125" s="93"/>
      <c r="Y1125" s="75"/>
      <c r="Z1125" s="69" t="s">
        <v>519</v>
      </c>
      <c r="AA1125" s="59" t="s">
        <v>373</v>
      </c>
      <c r="AB1125" s="78" t="s">
        <v>367</v>
      </c>
      <c r="AC1125" s="12" t="s">
        <v>358</v>
      </c>
      <c r="AD1125" s="15" t="s">
        <v>370</v>
      </c>
      <c r="AE1125" s="84"/>
      <c r="AF1125" s="84">
        <v>1</v>
      </c>
      <c r="AG1125" s="84"/>
      <c r="AH1125" s="84"/>
      <c r="AI1125" s="84"/>
      <c r="AJ1125" s="84"/>
      <c r="AK1125" s="84"/>
      <c r="AL1125" s="84"/>
      <c r="AM1125" s="85"/>
    </row>
    <row r="1126" spans="1:39" ht="12" customHeight="1">
      <c r="A1126" s="10">
        <v>1111</v>
      </c>
      <c r="B1126" s="98" t="s">
        <v>291</v>
      </c>
      <c r="C1126" s="98" t="s">
        <v>291</v>
      </c>
      <c r="D1126" s="11" t="s">
        <v>51</v>
      </c>
      <c r="E1126" s="11" t="s">
        <v>303</v>
      </c>
      <c r="F1126" s="12" t="s">
        <v>50</v>
      </c>
      <c r="G1126" s="12" t="s">
        <v>510</v>
      </c>
      <c r="H1126" s="12" t="s">
        <v>307</v>
      </c>
      <c r="I1126" s="11" t="s">
        <v>507</v>
      </c>
      <c r="J1126" s="12" t="str">
        <f>"≥17h"</f>
        <v>≥17h</v>
      </c>
      <c r="K1126" s="12" t="s">
        <v>513</v>
      </c>
      <c r="L1126" s="69" t="s">
        <v>519</v>
      </c>
      <c r="M1126" s="59" t="s">
        <v>374</v>
      </c>
      <c r="N1126" s="78" t="s">
        <v>308</v>
      </c>
      <c r="O1126" s="12" t="s">
        <v>358</v>
      </c>
      <c r="P1126" s="15" t="s">
        <v>368</v>
      </c>
      <c r="Q1126" s="92"/>
      <c r="R1126" s="93"/>
      <c r="S1126" s="93"/>
      <c r="T1126" s="93">
        <v>1</v>
      </c>
      <c r="U1126" s="93"/>
      <c r="V1126" s="93"/>
      <c r="W1126" s="93"/>
      <c r="X1126" s="93"/>
      <c r="Y1126" s="75"/>
      <c r="Z1126" s="69" t="s">
        <v>519</v>
      </c>
      <c r="AA1126" s="59" t="s">
        <v>374</v>
      </c>
      <c r="AB1126" s="78" t="s">
        <v>308</v>
      </c>
      <c r="AC1126" s="12" t="s">
        <v>358</v>
      </c>
      <c r="AD1126" s="15" t="s">
        <v>368</v>
      </c>
      <c r="AE1126" s="84"/>
      <c r="AF1126" s="84"/>
      <c r="AG1126" s="84"/>
      <c r="AH1126" s="84"/>
      <c r="AI1126" s="84"/>
      <c r="AJ1126" s="84"/>
      <c r="AK1126" s="84"/>
      <c r="AL1126" s="84"/>
      <c r="AM1126" s="85">
        <v>1</v>
      </c>
    </row>
    <row r="1127" spans="1:39" ht="12" customHeight="1">
      <c r="A1127" s="10">
        <v>1112</v>
      </c>
      <c r="B1127" s="98" t="s">
        <v>192</v>
      </c>
      <c r="C1127" s="98" t="s">
        <v>191</v>
      </c>
      <c r="D1127" s="11" t="s">
        <v>51</v>
      </c>
      <c r="E1127" s="11" t="s">
        <v>303</v>
      </c>
      <c r="F1127" s="12" t="s">
        <v>50</v>
      </c>
      <c r="G1127" s="12" t="s">
        <v>510</v>
      </c>
      <c r="H1127" s="12" t="s">
        <v>306</v>
      </c>
      <c r="I1127" s="12" t="s">
        <v>505</v>
      </c>
      <c r="J1127" s="12" t="str">
        <f>"≥17h"</f>
        <v>≥17h</v>
      </c>
      <c r="K1127" s="12" t="s">
        <v>513</v>
      </c>
      <c r="L1127" s="69" t="s">
        <v>519</v>
      </c>
      <c r="M1127" s="59" t="s">
        <v>373</v>
      </c>
      <c r="N1127" s="78" t="s">
        <v>367</v>
      </c>
      <c r="O1127" s="12" t="s">
        <v>358</v>
      </c>
      <c r="P1127" s="15" t="s">
        <v>368</v>
      </c>
      <c r="Q1127" s="92"/>
      <c r="R1127" s="93"/>
      <c r="S1127" s="93"/>
      <c r="T1127" s="93">
        <v>1</v>
      </c>
      <c r="U1127" s="93"/>
      <c r="V1127" s="93"/>
      <c r="W1127" s="93">
        <v>1</v>
      </c>
      <c r="X1127" s="93"/>
      <c r="Y1127" s="75"/>
      <c r="Z1127" s="69" t="s">
        <v>519</v>
      </c>
      <c r="AA1127" s="59" t="s">
        <v>373</v>
      </c>
      <c r="AB1127" s="78" t="s">
        <v>367</v>
      </c>
      <c r="AC1127" s="12" t="s">
        <v>358</v>
      </c>
      <c r="AD1127" s="15" t="s">
        <v>368</v>
      </c>
      <c r="AE1127" s="84"/>
      <c r="AF1127" s="84">
        <v>1</v>
      </c>
      <c r="AG1127" s="84"/>
      <c r="AH1127" s="84"/>
      <c r="AI1127" s="84"/>
      <c r="AJ1127" s="84"/>
      <c r="AK1127" s="84"/>
      <c r="AL1127" s="84"/>
      <c r="AM1127" s="85"/>
    </row>
    <row r="1128" spans="1:39" ht="12" customHeight="1">
      <c r="A1128" s="10">
        <v>1113</v>
      </c>
      <c r="B1128" s="98" t="s">
        <v>281</v>
      </c>
      <c r="C1128" s="98" t="s">
        <v>281</v>
      </c>
      <c r="D1128" s="11" t="s">
        <v>51</v>
      </c>
      <c r="E1128" s="11" t="s">
        <v>303</v>
      </c>
      <c r="F1128" s="12" t="s">
        <v>48</v>
      </c>
      <c r="G1128" s="12" t="s">
        <v>310</v>
      </c>
      <c r="H1128" s="12" t="s">
        <v>306</v>
      </c>
      <c r="I1128" s="11" t="s">
        <v>507</v>
      </c>
      <c r="J1128" s="11" t="str">
        <f>"12-16h"</f>
        <v>12-16h</v>
      </c>
      <c r="K1128" s="12" t="s">
        <v>47</v>
      </c>
      <c r="L1128" s="69" t="s">
        <v>519</v>
      </c>
      <c r="M1128" s="59" t="s">
        <v>371</v>
      </c>
      <c r="N1128" s="78" t="s">
        <v>308</v>
      </c>
      <c r="O1128" s="12" t="s">
        <v>358</v>
      </c>
      <c r="P1128" s="15" t="s">
        <v>368</v>
      </c>
      <c r="Q1128" s="92"/>
      <c r="R1128" s="93"/>
      <c r="S1128" s="93"/>
      <c r="T1128" s="93">
        <v>1</v>
      </c>
      <c r="U1128" s="93"/>
      <c r="V1128" s="93"/>
      <c r="W1128" s="93"/>
      <c r="X1128" s="93">
        <v>1</v>
      </c>
      <c r="Y1128" s="75"/>
      <c r="Z1128" s="69" t="s">
        <v>519</v>
      </c>
      <c r="AA1128" s="59" t="s">
        <v>371</v>
      </c>
      <c r="AB1128" s="78" t="s">
        <v>308</v>
      </c>
      <c r="AC1128" s="12" t="s">
        <v>358</v>
      </c>
      <c r="AD1128" s="15" t="s">
        <v>368</v>
      </c>
      <c r="AE1128" s="84"/>
      <c r="AF1128" s="84">
        <v>1</v>
      </c>
      <c r="AG1128" s="84"/>
      <c r="AH1128" s="84"/>
      <c r="AI1128" s="84"/>
      <c r="AJ1128" s="84"/>
      <c r="AK1128" s="84"/>
      <c r="AL1128" s="84"/>
      <c r="AM1128" s="85"/>
    </row>
    <row r="1129" spans="1:39" ht="12" customHeight="1">
      <c r="A1129" s="10">
        <v>1114</v>
      </c>
      <c r="B1129" s="98" t="s">
        <v>281</v>
      </c>
      <c r="C1129" s="98" t="s">
        <v>281</v>
      </c>
      <c r="D1129" s="11" t="s">
        <v>25</v>
      </c>
      <c r="E1129" s="11" t="s">
        <v>304</v>
      </c>
      <c r="F1129" s="12" t="s">
        <v>48</v>
      </c>
      <c r="G1129" s="12" t="s">
        <v>310</v>
      </c>
      <c r="H1129" s="12" t="s">
        <v>306</v>
      </c>
      <c r="I1129" s="103" t="s">
        <v>504</v>
      </c>
      <c r="J1129" s="11" t="str">
        <f>"12-16h"</f>
        <v>12-16h</v>
      </c>
      <c r="K1129" s="12" t="s">
        <v>512</v>
      </c>
      <c r="L1129" s="69" t="s">
        <v>519</v>
      </c>
      <c r="M1129" s="59" t="s">
        <v>373</v>
      </c>
      <c r="N1129" s="78" t="s">
        <v>308</v>
      </c>
      <c r="O1129" s="12" t="s">
        <v>358</v>
      </c>
      <c r="P1129" s="15" t="s">
        <v>368</v>
      </c>
      <c r="Q1129" s="92"/>
      <c r="R1129" s="93"/>
      <c r="S1129" s="93"/>
      <c r="T1129" s="93">
        <v>1</v>
      </c>
      <c r="U1129" s="93"/>
      <c r="V1129" s="93"/>
      <c r="W1129" s="93">
        <v>1</v>
      </c>
      <c r="X1129" s="93"/>
      <c r="Y1129" s="75">
        <v>1</v>
      </c>
      <c r="Z1129" s="69" t="s">
        <v>519</v>
      </c>
      <c r="AA1129" s="59" t="s">
        <v>373</v>
      </c>
      <c r="AB1129" s="78" t="s">
        <v>308</v>
      </c>
      <c r="AC1129" s="12" t="s">
        <v>358</v>
      </c>
      <c r="AD1129" s="15" t="s">
        <v>368</v>
      </c>
      <c r="AE1129" s="84"/>
      <c r="AF1129" s="84">
        <v>1</v>
      </c>
      <c r="AG1129" s="84"/>
      <c r="AH1129" s="84"/>
      <c r="AI1129" s="84"/>
      <c r="AJ1129" s="84"/>
      <c r="AK1129" s="84"/>
      <c r="AL1129" s="84"/>
      <c r="AM1129" s="85"/>
    </row>
    <row r="1130" spans="1:39" ht="12" customHeight="1">
      <c r="A1130" s="10">
        <v>1115</v>
      </c>
      <c r="B1130" s="98" t="s">
        <v>131</v>
      </c>
      <c r="C1130" s="98" t="s">
        <v>131</v>
      </c>
      <c r="D1130" s="11" t="s">
        <v>52</v>
      </c>
      <c r="E1130" s="11" t="s">
        <v>304</v>
      </c>
      <c r="F1130" s="12" t="s">
        <v>49</v>
      </c>
      <c r="G1130" s="12" t="s">
        <v>310</v>
      </c>
      <c r="H1130" s="12" t="s">
        <v>306</v>
      </c>
      <c r="I1130" s="103" t="s">
        <v>504</v>
      </c>
      <c r="J1130" s="12" t="str">
        <f>"≥17h"</f>
        <v>≥17h</v>
      </c>
      <c r="K1130" s="12" t="s">
        <v>47</v>
      </c>
      <c r="L1130" s="69" t="s">
        <v>519</v>
      </c>
      <c r="M1130" s="59" t="s">
        <v>373</v>
      </c>
      <c r="N1130" s="78" t="s">
        <v>308</v>
      </c>
      <c r="O1130" s="12" t="s">
        <v>358</v>
      </c>
      <c r="P1130" s="15" t="s">
        <v>368</v>
      </c>
      <c r="Q1130" s="92"/>
      <c r="R1130" s="93"/>
      <c r="S1130" s="93"/>
      <c r="T1130" s="93">
        <v>1</v>
      </c>
      <c r="U1130" s="93"/>
      <c r="V1130" s="93"/>
      <c r="W1130" s="93">
        <v>1</v>
      </c>
      <c r="X1130" s="93"/>
      <c r="Y1130" s="75"/>
      <c r="Z1130" s="69" t="s">
        <v>519</v>
      </c>
      <c r="AA1130" s="59" t="s">
        <v>373</v>
      </c>
      <c r="AB1130" s="78" t="s">
        <v>308</v>
      </c>
      <c r="AC1130" s="12" t="s">
        <v>358</v>
      </c>
      <c r="AD1130" s="15" t="s">
        <v>368</v>
      </c>
      <c r="AE1130" s="84">
        <v>1</v>
      </c>
      <c r="AF1130" s="84"/>
      <c r="AG1130" s="84"/>
      <c r="AH1130" s="84"/>
      <c r="AI1130" s="84"/>
      <c r="AJ1130" s="84"/>
      <c r="AK1130" s="84"/>
      <c r="AL1130" s="84"/>
      <c r="AM1130" s="85">
        <v>1</v>
      </c>
    </row>
    <row r="1131" spans="1:39" ht="12" customHeight="1">
      <c r="A1131" s="10">
        <v>1116</v>
      </c>
      <c r="B1131" s="98" t="s">
        <v>136</v>
      </c>
      <c r="C1131" s="98" t="s">
        <v>131</v>
      </c>
      <c r="D1131" s="11" t="s">
        <v>52</v>
      </c>
      <c r="E1131" s="11" t="s">
        <v>303</v>
      </c>
      <c r="F1131" s="12" t="s">
        <v>50</v>
      </c>
      <c r="G1131" s="12" t="s">
        <v>510</v>
      </c>
      <c r="H1131" s="12" t="s">
        <v>306</v>
      </c>
      <c r="I1131" s="103" t="s">
        <v>504</v>
      </c>
      <c r="J1131" s="12" t="str">
        <f>"≥17h"</f>
        <v>≥17h</v>
      </c>
      <c r="K1131" s="12" t="s">
        <v>47</v>
      </c>
      <c r="L1131" s="69" t="s">
        <v>519</v>
      </c>
      <c r="M1131" s="59" t="s">
        <v>374</v>
      </c>
      <c r="N1131" s="78" t="s">
        <v>308</v>
      </c>
      <c r="O1131" s="12" t="s">
        <v>358</v>
      </c>
      <c r="P1131" s="15" t="s">
        <v>368</v>
      </c>
      <c r="Q1131" s="92"/>
      <c r="R1131" s="93">
        <v>1</v>
      </c>
      <c r="S1131" s="93"/>
      <c r="T1131" s="93"/>
      <c r="U1131" s="93"/>
      <c r="V1131" s="93"/>
      <c r="W1131" s="93"/>
      <c r="X1131" s="93"/>
      <c r="Y1131" s="75"/>
      <c r="Z1131" s="69" t="s">
        <v>519</v>
      </c>
      <c r="AA1131" s="59" t="s">
        <v>374</v>
      </c>
      <c r="AB1131" s="78" t="s">
        <v>308</v>
      </c>
      <c r="AC1131" s="12" t="s">
        <v>358</v>
      </c>
      <c r="AD1131" s="15" t="s">
        <v>368</v>
      </c>
      <c r="AE1131" s="84"/>
      <c r="AF1131" s="84">
        <v>1</v>
      </c>
      <c r="AG1131" s="84"/>
      <c r="AH1131" s="84"/>
      <c r="AI1131" s="84"/>
      <c r="AJ1131" s="84"/>
      <c r="AK1131" s="84"/>
      <c r="AL1131" s="84"/>
      <c r="AM1131" s="85"/>
    </row>
    <row r="1132" spans="1:39" ht="12" customHeight="1">
      <c r="A1132" s="10">
        <v>1117</v>
      </c>
      <c r="B1132" s="98" t="s">
        <v>241</v>
      </c>
      <c r="C1132" s="98" t="s">
        <v>241</v>
      </c>
      <c r="D1132" s="11" t="s">
        <v>51</v>
      </c>
      <c r="E1132" s="11" t="s">
        <v>303</v>
      </c>
      <c r="F1132" s="12" t="s">
        <v>48</v>
      </c>
      <c r="G1132" s="12" t="s">
        <v>510</v>
      </c>
      <c r="H1132" s="12" t="s">
        <v>307</v>
      </c>
      <c r="I1132" s="11" t="s">
        <v>507</v>
      </c>
      <c r="J1132" s="11" t="str">
        <f>"12-16h"</f>
        <v>12-16h</v>
      </c>
      <c r="K1132" s="12" t="s">
        <v>513</v>
      </c>
      <c r="L1132" s="69" t="s">
        <v>519</v>
      </c>
      <c r="M1132" s="59" t="s">
        <v>373</v>
      </c>
      <c r="N1132" s="78" t="s">
        <v>308</v>
      </c>
      <c r="O1132" s="12" t="s">
        <v>358</v>
      </c>
      <c r="P1132" s="15" t="s">
        <v>368</v>
      </c>
      <c r="Q1132" s="92"/>
      <c r="R1132" s="93"/>
      <c r="S1132" s="93"/>
      <c r="T1132" s="93">
        <v>1</v>
      </c>
      <c r="U1132" s="93"/>
      <c r="V1132" s="93"/>
      <c r="W1132" s="93"/>
      <c r="X1132" s="93"/>
      <c r="Y1132" s="75"/>
      <c r="Z1132" s="69" t="s">
        <v>519</v>
      </c>
      <c r="AA1132" s="59" t="s">
        <v>373</v>
      </c>
      <c r="AB1132" s="78" t="s">
        <v>308</v>
      </c>
      <c r="AC1132" s="12" t="s">
        <v>358</v>
      </c>
      <c r="AD1132" s="15" t="s">
        <v>368</v>
      </c>
      <c r="AE1132" s="84"/>
      <c r="AF1132" s="84">
        <v>1</v>
      </c>
      <c r="AG1132" s="84"/>
      <c r="AH1132" s="84"/>
      <c r="AI1132" s="84"/>
      <c r="AJ1132" s="84"/>
      <c r="AK1132" s="84"/>
      <c r="AL1132" s="84"/>
      <c r="AM1132" s="85"/>
    </row>
    <row r="1133" spans="1:39" ht="12" customHeight="1">
      <c r="A1133" s="10">
        <v>1118</v>
      </c>
      <c r="B1133" s="98" t="s">
        <v>72</v>
      </c>
      <c r="C1133" s="98" t="s">
        <v>72</v>
      </c>
      <c r="D1133" s="11" t="s">
        <v>52</v>
      </c>
      <c r="E1133" s="11" t="s">
        <v>304</v>
      </c>
      <c r="F1133" s="12" t="s">
        <v>50</v>
      </c>
      <c r="G1133" s="12" t="s">
        <v>510</v>
      </c>
      <c r="H1133" s="12" t="s">
        <v>308</v>
      </c>
      <c r="I1133" s="11" t="s">
        <v>507</v>
      </c>
      <c r="J1133" s="12" t="str">
        <f>"≥17h"</f>
        <v>≥17h</v>
      </c>
      <c r="K1133" s="12" t="s">
        <v>513</v>
      </c>
      <c r="L1133" s="69" t="s">
        <v>519</v>
      </c>
      <c r="M1133" s="59" t="s">
        <v>373</v>
      </c>
      <c r="N1133" s="78" t="s">
        <v>308</v>
      </c>
      <c r="O1133" s="12" t="s">
        <v>358</v>
      </c>
      <c r="P1133" s="15" t="s">
        <v>368</v>
      </c>
      <c r="Q1133" s="92"/>
      <c r="R1133" s="93"/>
      <c r="S1133" s="93">
        <v>1</v>
      </c>
      <c r="T1133" s="93">
        <v>1</v>
      </c>
      <c r="U1133" s="93"/>
      <c r="V1133" s="93"/>
      <c r="W1133" s="93">
        <v>1</v>
      </c>
      <c r="X1133" s="93">
        <v>1</v>
      </c>
      <c r="Y1133" s="75"/>
      <c r="Z1133" s="69" t="s">
        <v>519</v>
      </c>
      <c r="AA1133" s="59" t="s">
        <v>373</v>
      </c>
      <c r="AB1133" s="78" t="s">
        <v>308</v>
      </c>
      <c r="AC1133" s="12" t="s">
        <v>358</v>
      </c>
      <c r="AD1133" s="15" t="s">
        <v>368</v>
      </c>
      <c r="AE1133" s="84"/>
      <c r="AF1133" s="84">
        <v>1</v>
      </c>
      <c r="AG1133" s="84"/>
      <c r="AH1133" s="84"/>
      <c r="AI1133" s="84"/>
      <c r="AJ1133" s="84"/>
      <c r="AK1133" s="84"/>
      <c r="AL1133" s="84"/>
      <c r="AM1133" s="85"/>
    </row>
    <row r="1134" spans="1:39" ht="12" customHeight="1">
      <c r="A1134" s="10">
        <v>1119</v>
      </c>
      <c r="B1134" s="98" t="s">
        <v>256</v>
      </c>
      <c r="C1134" s="98" t="s">
        <v>256</v>
      </c>
      <c r="D1134" s="11" t="s">
        <v>52</v>
      </c>
      <c r="E1134" s="11" t="s">
        <v>303</v>
      </c>
      <c r="F1134" s="12" t="s">
        <v>49</v>
      </c>
      <c r="G1134" s="12" t="s">
        <v>310</v>
      </c>
      <c r="H1134" s="12" t="s">
        <v>306</v>
      </c>
      <c r="I1134" s="11" t="s">
        <v>507</v>
      </c>
      <c r="J1134" s="12" t="str">
        <f>"≥17h"</f>
        <v>≥17h</v>
      </c>
      <c r="K1134" s="12" t="s">
        <v>47</v>
      </c>
      <c r="L1134" s="69" t="s">
        <v>519</v>
      </c>
      <c r="M1134" s="59" t="s">
        <v>373</v>
      </c>
      <c r="N1134" s="78" t="s">
        <v>367</v>
      </c>
      <c r="O1134" s="12" t="s">
        <v>358</v>
      </c>
      <c r="P1134" s="15" t="s">
        <v>368</v>
      </c>
      <c r="Q1134" s="92"/>
      <c r="R1134" s="93">
        <v>1</v>
      </c>
      <c r="S1134" s="93">
        <v>1</v>
      </c>
      <c r="T1134" s="93">
        <v>1</v>
      </c>
      <c r="U1134" s="93"/>
      <c r="V1134" s="93"/>
      <c r="W1134" s="93">
        <v>1</v>
      </c>
      <c r="X1134" s="93"/>
      <c r="Y1134" s="75"/>
      <c r="Z1134" s="69" t="s">
        <v>519</v>
      </c>
      <c r="AA1134" s="59" t="s">
        <v>373</v>
      </c>
      <c r="AB1134" s="78" t="s">
        <v>367</v>
      </c>
      <c r="AC1134" s="12" t="s">
        <v>358</v>
      </c>
      <c r="AD1134" s="15" t="s">
        <v>368</v>
      </c>
      <c r="AE1134" s="84">
        <v>1</v>
      </c>
      <c r="AF1134" s="84"/>
      <c r="AG1134" s="84"/>
      <c r="AH1134" s="84">
        <v>1</v>
      </c>
      <c r="AI1134" s="84"/>
      <c r="AJ1134" s="84"/>
      <c r="AK1134" s="84"/>
      <c r="AL1134" s="84"/>
      <c r="AM1134" s="85">
        <v>1</v>
      </c>
    </row>
    <row r="1135" spans="1:39" ht="12" customHeight="1">
      <c r="A1135" s="10">
        <v>1120</v>
      </c>
      <c r="B1135" s="98" t="s">
        <v>74</v>
      </c>
      <c r="C1135" s="98" t="s">
        <v>75</v>
      </c>
      <c r="D1135" s="11" t="s">
        <v>25</v>
      </c>
      <c r="E1135" s="11" t="s">
        <v>303</v>
      </c>
      <c r="F1135" s="12" t="s">
        <v>48</v>
      </c>
      <c r="G1135" s="12" t="s">
        <v>310</v>
      </c>
      <c r="H1135" s="12" t="s">
        <v>306</v>
      </c>
      <c r="I1135" s="11" t="s">
        <v>504</v>
      </c>
      <c r="J1135" s="11" t="str">
        <f>"12-16h"</f>
        <v>12-16h</v>
      </c>
      <c r="K1135" s="12" t="s">
        <v>513</v>
      </c>
      <c r="L1135" s="69" t="s">
        <v>519</v>
      </c>
      <c r="M1135" s="59" t="s">
        <v>373</v>
      </c>
      <c r="N1135" s="78" t="s">
        <v>308</v>
      </c>
      <c r="O1135" s="12" t="s">
        <v>358</v>
      </c>
      <c r="P1135" s="15" t="s">
        <v>368</v>
      </c>
      <c r="Q1135" s="92"/>
      <c r="R1135" s="93"/>
      <c r="S1135" s="93">
        <v>1</v>
      </c>
      <c r="T1135" s="93"/>
      <c r="U1135" s="93"/>
      <c r="V1135" s="93"/>
      <c r="W1135" s="93"/>
      <c r="X1135" s="93"/>
      <c r="Y1135" s="75"/>
      <c r="Z1135" s="69" t="s">
        <v>519</v>
      </c>
      <c r="AA1135" s="59" t="s">
        <v>373</v>
      </c>
      <c r="AB1135" s="78" t="s">
        <v>308</v>
      </c>
      <c r="AC1135" s="12" t="s">
        <v>358</v>
      </c>
      <c r="AD1135" s="15" t="s">
        <v>368</v>
      </c>
      <c r="AE1135" s="84"/>
      <c r="AF1135" s="84">
        <v>1</v>
      </c>
      <c r="AG1135" s="84"/>
      <c r="AH1135" s="84"/>
      <c r="AI1135" s="84"/>
      <c r="AJ1135" s="84"/>
      <c r="AK1135" s="84"/>
      <c r="AL1135" s="84"/>
      <c r="AM1135" s="85"/>
    </row>
    <row r="1136" spans="1:39" ht="12" customHeight="1">
      <c r="A1136" s="10">
        <v>1121</v>
      </c>
      <c r="B1136" s="98" t="s">
        <v>264</v>
      </c>
      <c r="C1136" s="98" t="s">
        <v>264</v>
      </c>
      <c r="D1136" s="11" t="s">
        <v>51</v>
      </c>
      <c r="E1136" s="11" t="s">
        <v>303</v>
      </c>
      <c r="F1136" s="12" t="s">
        <v>48</v>
      </c>
      <c r="G1136" s="12" t="s">
        <v>310</v>
      </c>
      <c r="H1136" s="12" t="s">
        <v>308</v>
      </c>
      <c r="I1136" s="11" t="s">
        <v>507</v>
      </c>
      <c r="J1136" s="12" t="str">
        <f>"≥17h"</f>
        <v>≥17h</v>
      </c>
      <c r="K1136" s="12" t="s">
        <v>512</v>
      </c>
      <c r="L1136" s="69" t="s">
        <v>519</v>
      </c>
      <c r="M1136" s="59" t="s">
        <v>374</v>
      </c>
      <c r="N1136" s="78" t="s">
        <v>308</v>
      </c>
      <c r="O1136" s="12" t="s">
        <v>358</v>
      </c>
      <c r="P1136" s="15" t="s">
        <v>368</v>
      </c>
      <c r="Q1136" s="92"/>
      <c r="R1136" s="93"/>
      <c r="S1136" s="93"/>
      <c r="T1136" s="93">
        <v>1</v>
      </c>
      <c r="U1136" s="93"/>
      <c r="V1136" s="93"/>
      <c r="W1136" s="93"/>
      <c r="X1136" s="93">
        <v>1</v>
      </c>
      <c r="Y1136" s="75"/>
      <c r="Z1136" s="69" t="s">
        <v>519</v>
      </c>
      <c r="AA1136" s="59" t="s">
        <v>374</v>
      </c>
      <c r="AB1136" s="78" t="s">
        <v>308</v>
      </c>
      <c r="AC1136" s="12" t="s">
        <v>358</v>
      </c>
      <c r="AD1136" s="15" t="s">
        <v>368</v>
      </c>
      <c r="AE1136" s="84"/>
      <c r="AF1136" s="84">
        <v>1</v>
      </c>
      <c r="AG1136" s="84"/>
      <c r="AH1136" s="84"/>
      <c r="AI1136" s="84"/>
      <c r="AJ1136" s="84"/>
      <c r="AK1136" s="84"/>
      <c r="AL1136" s="84"/>
      <c r="AM1136" s="85"/>
    </row>
    <row r="1137" spans="1:39" ht="12" customHeight="1">
      <c r="A1137" s="10">
        <v>1122</v>
      </c>
      <c r="B1137" s="98" t="s">
        <v>264</v>
      </c>
      <c r="C1137" s="98" t="s">
        <v>264</v>
      </c>
      <c r="D1137" s="11" t="s">
        <v>52</v>
      </c>
      <c r="E1137" s="11" t="s">
        <v>304</v>
      </c>
      <c r="F1137" s="12" t="s">
        <v>48</v>
      </c>
      <c r="G1137" s="12" t="s">
        <v>310</v>
      </c>
      <c r="H1137" s="12" t="s">
        <v>306</v>
      </c>
      <c r="I1137" s="11" t="s">
        <v>507</v>
      </c>
      <c r="J1137" s="12" t="str">
        <f>"≥17h"</f>
        <v>≥17h</v>
      </c>
      <c r="K1137" s="12" t="s">
        <v>47</v>
      </c>
      <c r="L1137" s="69" t="s">
        <v>519</v>
      </c>
      <c r="M1137" s="59" t="s">
        <v>373</v>
      </c>
      <c r="N1137" s="78" t="s">
        <v>367</v>
      </c>
      <c r="O1137" s="12" t="s">
        <v>358</v>
      </c>
      <c r="P1137" s="15" t="s">
        <v>368</v>
      </c>
      <c r="Q1137" s="92"/>
      <c r="R1137" s="93">
        <v>1</v>
      </c>
      <c r="S1137" s="93"/>
      <c r="T1137" s="93">
        <v>1</v>
      </c>
      <c r="U1137" s="93"/>
      <c r="V1137" s="93"/>
      <c r="W1137" s="93"/>
      <c r="X1137" s="93"/>
      <c r="Y1137" s="75"/>
      <c r="Z1137" s="69" t="s">
        <v>519</v>
      </c>
      <c r="AA1137" s="59" t="s">
        <v>373</v>
      </c>
      <c r="AB1137" s="78" t="s">
        <v>367</v>
      </c>
      <c r="AC1137" s="12" t="s">
        <v>358</v>
      </c>
      <c r="AD1137" s="15" t="s">
        <v>368</v>
      </c>
      <c r="AE1137" s="84"/>
      <c r="AF1137" s="84">
        <v>1</v>
      </c>
      <c r="AG1137" s="84"/>
      <c r="AH1137" s="84"/>
      <c r="AI1137" s="84"/>
      <c r="AJ1137" s="84"/>
      <c r="AK1137" s="84"/>
      <c r="AL1137" s="84"/>
      <c r="AM1137" s="85"/>
    </row>
    <row r="1138" spans="1:39" ht="12" customHeight="1">
      <c r="A1138" s="10">
        <v>1123</v>
      </c>
      <c r="B1138" s="98" t="s">
        <v>74</v>
      </c>
      <c r="C1138" s="98" t="s">
        <v>75</v>
      </c>
      <c r="D1138" s="11" t="s">
        <v>25</v>
      </c>
      <c r="E1138" s="11" t="s">
        <v>304</v>
      </c>
      <c r="F1138" s="12" t="s">
        <v>48</v>
      </c>
      <c r="G1138" s="12" t="s">
        <v>310</v>
      </c>
      <c r="H1138" s="12" t="s">
        <v>306</v>
      </c>
      <c r="I1138" s="11" t="s">
        <v>504</v>
      </c>
      <c r="J1138" s="11" t="str">
        <f>"12-16h"</f>
        <v>12-16h</v>
      </c>
      <c r="K1138" s="12" t="s">
        <v>47</v>
      </c>
      <c r="L1138" s="69" t="s">
        <v>519</v>
      </c>
      <c r="M1138" s="59" t="s">
        <v>373</v>
      </c>
      <c r="N1138" s="78" t="s">
        <v>367</v>
      </c>
      <c r="O1138" s="12" t="s">
        <v>358</v>
      </c>
      <c r="P1138" s="15" t="s">
        <v>368</v>
      </c>
      <c r="Q1138" s="92"/>
      <c r="R1138" s="93"/>
      <c r="S1138" s="93">
        <v>1</v>
      </c>
      <c r="T1138" s="93"/>
      <c r="U1138" s="93"/>
      <c r="V1138" s="93"/>
      <c r="W1138" s="93"/>
      <c r="X1138" s="93"/>
      <c r="Y1138" s="75"/>
      <c r="Z1138" s="69" t="s">
        <v>519</v>
      </c>
      <c r="AA1138" s="59" t="s">
        <v>373</v>
      </c>
      <c r="AB1138" s="78" t="s">
        <v>367</v>
      </c>
      <c r="AC1138" s="12" t="s">
        <v>358</v>
      </c>
      <c r="AD1138" s="15" t="s">
        <v>368</v>
      </c>
      <c r="AE1138" s="84"/>
      <c r="AF1138" s="84">
        <v>1</v>
      </c>
      <c r="AG1138" s="84"/>
      <c r="AH1138" s="84"/>
      <c r="AI1138" s="84"/>
      <c r="AJ1138" s="84"/>
      <c r="AK1138" s="84"/>
      <c r="AL1138" s="84"/>
      <c r="AM1138" s="85"/>
    </row>
    <row r="1139" spans="1:39" ht="12" customHeight="1">
      <c r="A1139" s="10">
        <v>1124</v>
      </c>
      <c r="B1139" s="98" t="s">
        <v>74</v>
      </c>
      <c r="C1139" s="98" t="s">
        <v>75</v>
      </c>
      <c r="D1139" s="11" t="s">
        <v>51</v>
      </c>
      <c r="E1139" s="11" t="s">
        <v>303</v>
      </c>
      <c r="F1139" s="12" t="s">
        <v>50</v>
      </c>
      <c r="G1139" s="12" t="s">
        <v>310</v>
      </c>
      <c r="H1139" s="12" t="s">
        <v>306</v>
      </c>
      <c r="I1139" s="103" t="s">
        <v>504</v>
      </c>
      <c r="J1139" s="11" t="str">
        <f>"12-16h"</f>
        <v>12-16h</v>
      </c>
      <c r="K1139" s="12" t="s">
        <v>513</v>
      </c>
      <c r="L1139" s="69" t="s">
        <v>519</v>
      </c>
      <c r="M1139" s="59" t="s">
        <v>373</v>
      </c>
      <c r="N1139" s="78" t="s">
        <v>308</v>
      </c>
      <c r="O1139" s="12" t="s">
        <v>358</v>
      </c>
      <c r="P1139" s="15" t="s">
        <v>368</v>
      </c>
      <c r="Q1139" s="92"/>
      <c r="R1139" s="93"/>
      <c r="S1139" s="93">
        <v>1</v>
      </c>
      <c r="T1139" s="93"/>
      <c r="U1139" s="93"/>
      <c r="V1139" s="93"/>
      <c r="W1139" s="93"/>
      <c r="X1139" s="93"/>
      <c r="Y1139" s="75"/>
      <c r="Z1139" s="69" t="s">
        <v>519</v>
      </c>
      <c r="AA1139" s="59" t="s">
        <v>373</v>
      </c>
      <c r="AB1139" s="78" t="s">
        <v>308</v>
      </c>
      <c r="AC1139" s="12" t="s">
        <v>358</v>
      </c>
      <c r="AD1139" s="15" t="s">
        <v>368</v>
      </c>
      <c r="AE1139" s="84"/>
      <c r="AF1139" s="84">
        <v>1</v>
      </c>
      <c r="AG1139" s="84"/>
      <c r="AH1139" s="84"/>
      <c r="AI1139" s="84"/>
      <c r="AJ1139" s="84"/>
      <c r="AK1139" s="84"/>
      <c r="AL1139" s="84"/>
      <c r="AM1139" s="85"/>
    </row>
    <row r="1140" spans="1:39" ht="12" customHeight="1">
      <c r="A1140" s="10">
        <v>1125</v>
      </c>
      <c r="B1140" s="98" t="s">
        <v>72</v>
      </c>
      <c r="C1140" s="98" t="s">
        <v>72</v>
      </c>
      <c r="D1140" s="11" t="s">
        <v>51</v>
      </c>
      <c r="E1140" s="11" t="s">
        <v>303</v>
      </c>
      <c r="F1140" s="12" t="s">
        <v>49</v>
      </c>
      <c r="G1140" s="12" t="s">
        <v>310</v>
      </c>
      <c r="H1140" s="12" t="s">
        <v>306</v>
      </c>
      <c r="I1140" s="11" t="s">
        <v>504</v>
      </c>
      <c r="J1140" s="11" t="str">
        <f>"12-16h"</f>
        <v>12-16h</v>
      </c>
      <c r="K1140" s="12" t="s">
        <v>513</v>
      </c>
      <c r="L1140" s="69" t="s">
        <v>519</v>
      </c>
      <c r="M1140" s="59" t="s">
        <v>373</v>
      </c>
      <c r="N1140" s="78" t="s">
        <v>308</v>
      </c>
      <c r="O1140" s="12" t="s">
        <v>358</v>
      </c>
      <c r="P1140" s="15" t="s">
        <v>368</v>
      </c>
      <c r="Q1140" s="92"/>
      <c r="R1140" s="93"/>
      <c r="S1140" s="93">
        <v>1</v>
      </c>
      <c r="T1140" s="93"/>
      <c r="U1140" s="93"/>
      <c r="V1140" s="93"/>
      <c r="W1140" s="93"/>
      <c r="X1140" s="93"/>
      <c r="Y1140" s="75"/>
      <c r="Z1140" s="69" t="s">
        <v>519</v>
      </c>
      <c r="AA1140" s="59" t="s">
        <v>373</v>
      </c>
      <c r="AB1140" s="78" t="s">
        <v>308</v>
      </c>
      <c r="AC1140" s="12" t="s">
        <v>358</v>
      </c>
      <c r="AD1140" s="15" t="s">
        <v>368</v>
      </c>
      <c r="AE1140" s="84"/>
      <c r="AF1140" s="84">
        <v>1</v>
      </c>
      <c r="AG1140" s="84"/>
      <c r="AH1140" s="84"/>
      <c r="AI1140" s="84"/>
      <c r="AJ1140" s="84"/>
      <c r="AK1140" s="84"/>
      <c r="AL1140" s="84"/>
      <c r="AM1140" s="85"/>
    </row>
    <row r="1141" spans="1:39" ht="12" customHeight="1">
      <c r="A1141" s="10">
        <v>1126</v>
      </c>
      <c r="B1141" s="98" t="s">
        <v>260</v>
      </c>
      <c r="C1141" s="98" t="s">
        <v>260</v>
      </c>
      <c r="D1141" s="11" t="s">
        <v>25</v>
      </c>
      <c r="E1141" s="11" t="s">
        <v>303</v>
      </c>
      <c r="F1141" s="12" t="s">
        <v>50</v>
      </c>
      <c r="G1141" s="12" t="s">
        <v>310</v>
      </c>
      <c r="H1141" s="12" t="s">
        <v>306</v>
      </c>
      <c r="I1141" s="103" t="s">
        <v>504</v>
      </c>
      <c r="J1141" s="11" t="str">
        <f>"12-16h"</f>
        <v>12-16h</v>
      </c>
      <c r="K1141" s="12" t="s">
        <v>512</v>
      </c>
      <c r="L1141" s="69" t="s">
        <v>519</v>
      </c>
      <c r="M1141" s="59" t="s">
        <v>373</v>
      </c>
      <c r="N1141" s="78" t="s">
        <v>308</v>
      </c>
      <c r="O1141" s="12" t="s">
        <v>358</v>
      </c>
      <c r="P1141" s="15" t="s">
        <v>368</v>
      </c>
      <c r="Q1141" s="92"/>
      <c r="R1141" s="93"/>
      <c r="S1141" s="93">
        <v>1</v>
      </c>
      <c r="T1141" s="93">
        <v>1</v>
      </c>
      <c r="U1141" s="93"/>
      <c r="V1141" s="93"/>
      <c r="W1141" s="93">
        <v>1</v>
      </c>
      <c r="X1141" s="93">
        <v>1</v>
      </c>
      <c r="Y1141" s="75"/>
      <c r="Z1141" s="69" t="s">
        <v>519</v>
      </c>
      <c r="AA1141" s="59" t="s">
        <v>373</v>
      </c>
      <c r="AB1141" s="78" t="s">
        <v>308</v>
      </c>
      <c r="AC1141" s="12" t="s">
        <v>358</v>
      </c>
      <c r="AD1141" s="15" t="s">
        <v>368</v>
      </c>
      <c r="AE1141" s="84"/>
      <c r="AF1141" s="84"/>
      <c r="AG1141" s="84"/>
      <c r="AH1141" s="84"/>
      <c r="AI1141" s="84"/>
      <c r="AJ1141" s="84"/>
      <c r="AK1141" s="84"/>
      <c r="AL1141" s="84"/>
      <c r="AM1141" s="85"/>
    </row>
    <row r="1142" spans="1:39" ht="12" customHeight="1">
      <c r="A1142" s="10">
        <v>1127</v>
      </c>
      <c r="B1142" s="98" t="s">
        <v>72</v>
      </c>
      <c r="C1142" s="98" t="s">
        <v>72</v>
      </c>
      <c r="D1142" s="11" t="s">
        <v>51</v>
      </c>
      <c r="E1142" s="11" t="s">
        <v>303</v>
      </c>
      <c r="F1142" s="12" t="s">
        <v>50</v>
      </c>
      <c r="G1142" s="12" t="s">
        <v>310</v>
      </c>
      <c r="H1142" s="12" t="s">
        <v>306</v>
      </c>
      <c r="I1142" s="103" t="s">
        <v>504</v>
      </c>
      <c r="J1142" s="11" t="str">
        <f>"12-16h"</f>
        <v>12-16h</v>
      </c>
      <c r="K1142" s="12" t="s">
        <v>512</v>
      </c>
      <c r="L1142" s="69" t="s">
        <v>519</v>
      </c>
      <c r="M1142" s="59" t="s">
        <v>373</v>
      </c>
      <c r="N1142" s="78" t="s">
        <v>308</v>
      </c>
      <c r="O1142" s="12" t="s">
        <v>358</v>
      </c>
      <c r="P1142" s="15" t="s">
        <v>368</v>
      </c>
      <c r="Q1142" s="92"/>
      <c r="R1142" s="93"/>
      <c r="S1142" s="93">
        <v>1</v>
      </c>
      <c r="T1142" s="93"/>
      <c r="U1142" s="93"/>
      <c r="V1142" s="93"/>
      <c r="W1142" s="93"/>
      <c r="X1142" s="93"/>
      <c r="Y1142" s="75"/>
      <c r="Z1142" s="69" t="s">
        <v>519</v>
      </c>
      <c r="AA1142" s="59" t="s">
        <v>373</v>
      </c>
      <c r="AB1142" s="78" t="s">
        <v>308</v>
      </c>
      <c r="AC1142" s="12" t="s">
        <v>358</v>
      </c>
      <c r="AD1142" s="15" t="s">
        <v>368</v>
      </c>
      <c r="AE1142" s="84">
        <v>1</v>
      </c>
      <c r="AF1142" s="84"/>
      <c r="AG1142" s="84"/>
      <c r="AH1142" s="84"/>
      <c r="AI1142" s="84"/>
      <c r="AJ1142" s="84"/>
      <c r="AK1142" s="84"/>
      <c r="AL1142" s="84"/>
      <c r="AM1142" s="85"/>
    </row>
    <row r="1143" spans="1:39" ht="12" customHeight="1">
      <c r="A1143" s="10">
        <v>1128</v>
      </c>
      <c r="B1143" s="98" t="s">
        <v>281</v>
      </c>
      <c r="C1143" s="98" t="s">
        <v>281</v>
      </c>
      <c r="D1143" s="11" t="s">
        <v>25</v>
      </c>
      <c r="E1143" s="11" t="s">
        <v>304</v>
      </c>
      <c r="F1143" s="12" t="s">
        <v>50</v>
      </c>
      <c r="G1143" s="12" t="s">
        <v>310</v>
      </c>
      <c r="H1143" s="12" t="s">
        <v>306</v>
      </c>
      <c r="I1143" s="11" t="s">
        <v>504</v>
      </c>
      <c r="J1143" s="12" t="str">
        <f>"≥17h"</f>
        <v>≥17h</v>
      </c>
      <c r="K1143" s="12" t="s">
        <v>47</v>
      </c>
      <c r="L1143" s="69" t="s">
        <v>519</v>
      </c>
      <c r="M1143" s="59" t="s">
        <v>373</v>
      </c>
      <c r="N1143" s="78" t="s">
        <v>308</v>
      </c>
      <c r="O1143" s="12" t="s">
        <v>358</v>
      </c>
      <c r="P1143" s="15" t="s">
        <v>370</v>
      </c>
      <c r="Q1143" s="92"/>
      <c r="R1143" s="93">
        <v>1</v>
      </c>
      <c r="S1143" s="93"/>
      <c r="T1143" s="93"/>
      <c r="U1143" s="93"/>
      <c r="V1143" s="93"/>
      <c r="W1143" s="93"/>
      <c r="X1143" s="93"/>
      <c r="Y1143" s="75"/>
      <c r="Z1143" s="69" t="s">
        <v>519</v>
      </c>
      <c r="AA1143" s="59" t="s">
        <v>373</v>
      </c>
      <c r="AB1143" s="78" t="s">
        <v>308</v>
      </c>
      <c r="AC1143" s="12" t="s">
        <v>358</v>
      </c>
      <c r="AD1143" s="15" t="s">
        <v>370</v>
      </c>
      <c r="AE1143" s="84"/>
      <c r="AF1143" s="84">
        <v>1</v>
      </c>
      <c r="AG1143" s="84"/>
      <c r="AH1143" s="84"/>
      <c r="AI1143" s="84"/>
      <c r="AJ1143" s="84"/>
      <c r="AK1143" s="84"/>
      <c r="AL1143" s="84"/>
      <c r="AM1143" s="85"/>
    </row>
    <row r="1144" spans="1:39" ht="12" customHeight="1">
      <c r="A1144" s="10">
        <v>1129</v>
      </c>
      <c r="B1144" s="98" t="s">
        <v>261</v>
      </c>
      <c r="C1144" s="98" t="s">
        <v>260</v>
      </c>
      <c r="D1144" s="11" t="s">
        <v>25</v>
      </c>
      <c r="E1144" s="11" t="s">
        <v>304</v>
      </c>
      <c r="F1144" s="12" t="s">
        <v>49</v>
      </c>
      <c r="G1144" s="12" t="s">
        <v>510</v>
      </c>
      <c r="H1144" s="12" t="s">
        <v>308</v>
      </c>
      <c r="I1144" s="11" t="s">
        <v>504</v>
      </c>
      <c r="J1144" s="12" t="str">
        <f>"≥17h"</f>
        <v>≥17h</v>
      </c>
      <c r="K1144" s="12" t="s">
        <v>47</v>
      </c>
      <c r="L1144" s="69" t="s">
        <v>519</v>
      </c>
      <c r="M1144" s="59" t="s">
        <v>374</v>
      </c>
      <c r="N1144" s="78" t="s">
        <v>308</v>
      </c>
      <c r="O1144" s="12" t="s">
        <v>358</v>
      </c>
      <c r="P1144" s="15" t="s">
        <v>368</v>
      </c>
      <c r="Q1144" s="92"/>
      <c r="R1144" s="93"/>
      <c r="S1144" s="93"/>
      <c r="T1144" s="93">
        <v>1</v>
      </c>
      <c r="U1144" s="93"/>
      <c r="V1144" s="93"/>
      <c r="W1144" s="93"/>
      <c r="X1144" s="93"/>
      <c r="Y1144" s="75"/>
      <c r="Z1144" s="69" t="s">
        <v>519</v>
      </c>
      <c r="AA1144" s="59" t="s">
        <v>374</v>
      </c>
      <c r="AB1144" s="78" t="s">
        <v>308</v>
      </c>
      <c r="AC1144" s="12" t="s">
        <v>358</v>
      </c>
      <c r="AD1144" s="15" t="s">
        <v>368</v>
      </c>
      <c r="AE1144" s="84">
        <v>1</v>
      </c>
      <c r="AF1144" s="84"/>
      <c r="AG1144" s="84"/>
      <c r="AH1144" s="84"/>
      <c r="AI1144" s="84"/>
      <c r="AJ1144" s="84"/>
      <c r="AK1144" s="84"/>
      <c r="AL1144" s="84"/>
      <c r="AM1144" s="85"/>
    </row>
    <row r="1145" spans="1:39" ht="12" customHeight="1">
      <c r="A1145" s="10">
        <v>1130</v>
      </c>
      <c r="B1145" s="98" t="s">
        <v>265</v>
      </c>
      <c r="C1145" s="98" t="s">
        <v>264</v>
      </c>
      <c r="D1145" s="11" t="s">
        <v>51</v>
      </c>
      <c r="E1145" s="11" t="s">
        <v>303</v>
      </c>
      <c r="F1145" s="12" t="s">
        <v>49</v>
      </c>
      <c r="G1145" s="12" t="s">
        <v>510</v>
      </c>
      <c r="H1145" s="12" t="s">
        <v>308</v>
      </c>
      <c r="I1145" s="11" t="s">
        <v>507</v>
      </c>
      <c r="J1145" s="12" t="str">
        <f>"≥17h"</f>
        <v>≥17h</v>
      </c>
      <c r="K1145" s="12" t="s">
        <v>513</v>
      </c>
      <c r="L1145" s="69" t="s">
        <v>519</v>
      </c>
      <c r="M1145" s="59" t="s">
        <v>374</v>
      </c>
      <c r="N1145" s="78" t="s">
        <v>308</v>
      </c>
      <c r="O1145" s="12" t="s">
        <v>358</v>
      </c>
      <c r="P1145" s="15" t="s">
        <v>370</v>
      </c>
      <c r="Q1145" s="92"/>
      <c r="R1145" s="93">
        <v>1</v>
      </c>
      <c r="S1145" s="93"/>
      <c r="T1145" s="93"/>
      <c r="U1145" s="93"/>
      <c r="V1145" s="93"/>
      <c r="W1145" s="93"/>
      <c r="X1145" s="93"/>
      <c r="Y1145" s="75"/>
      <c r="Z1145" s="69" t="s">
        <v>519</v>
      </c>
      <c r="AA1145" s="59" t="s">
        <v>374</v>
      </c>
      <c r="AB1145" s="78" t="s">
        <v>308</v>
      </c>
      <c r="AC1145" s="12" t="s">
        <v>358</v>
      </c>
      <c r="AD1145" s="15" t="s">
        <v>370</v>
      </c>
      <c r="AE1145" s="84"/>
      <c r="AF1145" s="84"/>
      <c r="AG1145" s="84"/>
      <c r="AH1145" s="84"/>
      <c r="AI1145" s="84"/>
      <c r="AJ1145" s="84"/>
      <c r="AK1145" s="84"/>
      <c r="AL1145" s="84"/>
      <c r="AM1145" s="85">
        <v>1</v>
      </c>
    </row>
    <row r="1146" spans="1:39" ht="12" customHeight="1">
      <c r="A1146" s="10">
        <v>1131</v>
      </c>
      <c r="B1146" s="98" t="s">
        <v>282</v>
      </c>
      <c r="C1146" s="98" t="s">
        <v>281</v>
      </c>
      <c r="D1146" s="11" t="s">
        <v>25</v>
      </c>
      <c r="E1146" s="11" t="s">
        <v>303</v>
      </c>
      <c r="F1146" s="12" t="s">
        <v>48</v>
      </c>
      <c r="G1146" s="12" t="s">
        <v>510</v>
      </c>
      <c r="H1146" s="12" t="s">
        <v>307</v>
      </c>
      <c r="I1146" s="11" t="s">
        <v>504</v>
      </c>
      <c r="J1146" s="12" t="str">
        <f>"≥17h"</f>
        <v>≥17h</v>
      </c>
      <c r="K1146" s="12" t="s">
        <v>47</v>
      </c>
      <c r="L1146" s="69" t="s">
        <v>519</v>
      </c>
      <c r="M1146" s="59" t="s">
        <v>373</v>
      </c>
      <c r="N1146" s="78" t="s">
        <v>308</v>
      </c>
      <c r="O1146" s="12" t="s">
        <v>358</v>
      </c>
      <c r="P1146" s="15" t="s">
        <v>368</v>
      </c>
      <c r="Q1146" s="92"/>
      <c r="R1146" s="93"/>
      <c r="S1146" s="93"/>
      <c r="T1146" s="93">
        <v>1</v>
      </c>
      <c r="U1146" s="93"/>
      <c r="V1146" s="93"/>
      <c r="W1146" s="93"/>
      <c r="X1146" s="93"/>
      <c r="Y1146" s="75"/>
      <c r="Z1146" s="69" t="s">
        <v>519</v>
      </c>
      <c r="AA1146" s="59" t="s">
        <v>373</v>
      </c>
      <c r="AB1146" s="78" t="s">
        <v>308</v>
      </c>
      <c r="AC1146" s="12" t="s">
        <v>358</v>
      </c>
      <c r="AD1146" s="15" t="s">
        <v>368</v>
      </c>
      <c r="AE1146" s="84"/>
      <c r="AF1146" s="84"/>
      <c r="AG1146" s="84"/>
      <c r="AH1146" s="84"/>
      <c r="AI1146" s="84"/>
      <c r="AJ1146" s="84"/>
      <c r="AK1146" s="84"/>
      <c r="AL1146" s="84"/>
      <c r="AM1146" s="85">
        <v>1</v>
      </c>
    </row>
    <row r="1147" spans="1:39" ht="12" customHeight="1">
      <c r="A1147" s="10">
        <v>1132</v>
      </c>
      <c r="B1147" s="98" t="s">
        <v>282</v>
      </c>
      <c r="C1147" s="98" t="s">
        <v>281</v>
      </c>
      <c r="D1147" s="11" t="s">
        <v>51</v>
      </c>
      <c r="E1147" s="11" t="s">
        <v>304</v>
      </c>
      <c r="F1147" s="12" t="s">
        <v>50</v>
      </c>
      <c r="G1147" s="12" t="s">
        <v>510</v>
      </c>
      <c r="H1147" s="12" t="s">
        <v>307</v>
      </c>
      <c r="I1147" s="11" t="s">
        <v>504</v>
      </c>
      <c r="J1147" s="11" t="str">
        <f>"12-16h"</f>
        <v>12-16h</v>
      </c>
      <c r="K1147" s="12" t="s">
        <v>512</v>
      </c>
      <c r="L1147" s="69" t="s">
        <v>519</v>
      </c>
      <c r="M1147" s="59" t="s">
        <v>374</v>
      </c>
      <c r="N1147" s="78" t="s">
        <v>308</v>
      </c>
      <c r="O1147" s="12" t="s">
        <v>358</v>
      </c>
      <c r="P1147" s="15" t="s">
        <v>368</v>
      </c>
      <c r="Q1147" s="92"/>
      <c r="R1147" s="93"/>
      <c r="S1147" s="93"/>
      <c r="T1147" s="93">
        <v>1</v>
      </c>
      <c r="U1147" s="93"/>
      <c r="V1147" s="93"/>
      <c r="W1147" s="93"/>
      <c r="X1147" s="93"/>
      <c r="Y1147" s="75"/>
      <c r="Z1147" s="69" t="s">
        <v>519</v>
      </c>
      <c r="AA1147" s="59" t="s">
        <v>374</v>
      </c>
      <c r="AB1147" s="78" t="s">
        <v>308</v>
      </c>
      <c r="AC1147" s="12" t="s">
        <v>358</v>
      </c>
      <c r="AD1147" s="15" t="s">
        <v>368</v>
      </c>
      <c r="AE1147" s="84">
        <v>1</v>
      </c>
      <c r="AF1147" s="84"/>
      <c r="AG1147" s="84"/>
      <c r="AH1147" s="84"/>
      <c r="AI1147" s="84"/>
      <c r="AJ1147" s="84"/>
      <c r="AK1147" s="84"/>
      <c r="AL1147" s="84"/>
      <c r="AM1147" s="85"/>
    </row>
    <row r="1148" spans="1:39" ht="12" customHeight="1">
      <c r="A1148" s="10">
        <v>1133</v>
      </c>
      <c r="B1148" s="98" t="s">
        <v>282</v>
      </c>
      <c r="C1148" s="98" t="s">
        <v>281</v>
      </c>
      <c r="D1148" s="11" t="s">
        <v>51</v>
      </c>
      <c r="E1148" s="11" t="s">
        <v>303</v>
      </c>
      <c r="F1148" s="12" t="s">
        <v>50</v>
      </c>
      <c r="G1148" s="12" t="s">
        <v>510</v>
      </c>
      <c r="H1148" s="12" t="s">
        <v>306</v>
      </c>
      <c r="I1148" s="103" t="s">
        <v>504</v>
      </c>
      <c r="J1148" s="12" t="str">
        <f>"≥17h"</f>
        <v>≥17h</v>
      </c>
      <c r="K1148" s="12" t="s">
        <v>512</v>
      </c>
      <c r="L1148" s="69" t="s">
        <v>519</v>
      </c>
      <c r="M1148" s="59" t="s">
        <v>374</v>
      </c>
      <c r="N1148" s="78" t="s">
        <v>367</v>
      </c>
      <c r="O1148" s="12" t="s">
        <v>358</v>
      </c>
      <c r="P1148" s="15" t="s">
        <v>370</v>
      </c>
      <c r="Q1148" s="92"/>
      <c r="R1148" s="93">
        <v>1</v>
      </c>
      <c r="S1148" s="93"/>
      <c r="T1148" s="93"/>
      <c r="U1148" s="93"/>
      <c r="V1148" s="93"/>
      <c r="W1148" s="93"/>
      <c r="X1148" s="93"/>
      <c r="Y1148" s="75"/>
      <c r="Z1148" s="69" t="s">
        <v>519</v>
      </c>
      <c r="AA1148" s="59" t="s">
        <v>374</v>
      </c>
      <c r="AB1148" s="78" t="s">
        <v>367</v>
      </c>
      <c r="AC1148" s="12" t="s">
        <v>358</v>
      </c>
      <c r="AD1148" s="15" t="s">
        <v>370</v>
      </c>
      <c r="AE1148" s="84"/>
      <c r="AF1148" s="84">
        <v>1</v>
      </c>
      <c r="AG1148" s="84"/>
      <c r="AH1148" s="84"/>
      <c r="AI1148" s="84"/>
      <c r="AJ1148" s="84"/>
      <c r="AK1148" s="84"/>
      <c r="AL1148" s="84"/>
      <c r="AM1148" s="85"/>
    </row>
    <row r="1149" spans="1:39" ht="12" customHeight="1">
      <c r="A1149" s="10">
        <v>1134</v>
      </c>
      <c r="B1149" s="98" t="s">
        <v>282</v>
      </c>
      <c r="C1149" s="98" t="s">
        <v>281</v>
      </c>
      <c r="D1149" s="11" t="s">
        <v>51</v>
      </c>
      <c r="E1149" s="11" t="s">
        <v>303</v>
      </c>
      <c r="F1149" s="12" t="s">
        <v>49</v>
      </c>
      <c r="G1149" s="12" t="s">
        <v>510</v>
      </c>
      <c r="H1149" s="12" t="s">
        <v>306</v>
      </c>
      <c r="I1149" s="11" t="s">
        <v>507</v>
      </c>
      <c r="J1149" s="11" t="str">
        <f>"12-16h"</f>
        <v>12-16h</v>
      </c>
      <c r="K1149" s="12" t="s">
        <v>513</v>
      </c>
      <c r="L1149" s="69" t="s">
        <v>519</v>
      </c>
      <c r="M1149" s="59" t="s">
        <v>373</v>
      </c>
      <c r="N1149" s="78" t="s">
        <v>308</v>
      </c>
      <c r="O1149" s="12" t="s">
        <v>358</v>
      </c>
      <c r="P1149" s="15" t="s">
        <v>368</v>
      </c>
      <c r="Q1149" s="92"/>
      <c r="R1149" s="93"/>
      <c r="S1149" s="93"/>
      <c r="T1149" s="93">
        <v>1</v>
      </c>
      <c r="U1149" s="93"/>
      <c r="V1149" s="93"/>
      <c r="W1149" s="93"/>
      <c r="X1149" s="93"/>
      <c r="Y1149" s="75"/>
      <c r="Z1149" s="69" t="s">
        <v>519</v>
      </c>
      <c r="AA1149" s="59" t="s">
        <v>373</v>
      </c>
      <c r="AB1149" s="78" t="s">
        <v>308</v>
      </c>
      <c r="AC1149" s="12" t="s">
        <v>358</v>
      </c>
      <c r="AD1149" s="15" t="s">
        <v>368</v>
      </c>
      <c r="AE1149" s="84"/>
      <c r="AF1149" s="84">
        <v>1</v>
      </c>
      <c r="AG1149" s="84"/>
      <c r="AH1149" s="84"/>
      <c r="AI1149" s="84"/>
      <c r="AJ1149" s="84"/>
      <c r="AK1149" s="84"/>
      <c r="AL1149" s="84"/>
      <c r="AM1149" s="85"/>
    </row>
    <row r="1150" spans="1:39" ht="12" customHeight="1">
      <c r="A1150" s="10">
        <v>1135</v>
      </c>
      <c r="B1150" s="98" t="s">
        <v>282</v>
      </c>
      <c r="C1150" s="98" t="s">
        <v>281</v>
      </c>
      <c r="D1150" s="11" t="s">
        <v>51</v>
      </c>
      <c r="E1150" s="11" t="s">
        <v>304</v>
      </c>
      <c r="F1150" s="12" t="s">
        <v>50</v>
      </c>
      <c r="G1150" s="12" t="s">
        <v>510</v>
      </c>
      <c r="H1150" s="12" t="s">
        <v>306</v>
      </c>
      <c r="I1150" s="11" t="s">
        <v>507</v>
      </c>
      <c r="J1150" s="12" t="str">
        <f>"≥17h"</f>
        <v>≥17h</v>
      </c>
      <c r="K1150" s="12" t="s">
        <v>512</v>
      </c>
      <c r="L1150" s="69" t="s">
        <v>519</v>
      </c>
      <c r="M1150" s="59" t="s">
        <v>373</v>
      </c>
      <c r="N1150" s="78" t="s">
        <v>308</v>
      </c>
      <c r="O1150" s="12" t="s">
        <v>358</v>
      </c>
      <c r="P1150" s="15" t="s">
        <v>368</v>
      </c>
      <c r="Q1150" s="92"/>
      <c r="R1150" s="93"/>
      <c r="S1150" s="93">
        <v>1</v>
      </c>
      <c r="T1150" s="93"/>
      <c r="U1150" s="93"/>
      <c r="V1150" s="93"/>
      <c r="W1150" s="93">
        <v>1</v>
      </c>
      <c r="X1150" s="93"/>
      <c r="Y1150" s="75"/>
      <c r="Z1150" s="69" t="s">
        <v>519</v>
      </c>
      <c r="AA1150" s="59" t="s">
        <v>373</v>
      </c>
      <c r="AB1150" s="78" t="s">
        <v>308</v>
      </c>
      <c r="AC1150" s="12" t="s">
        <v>358</v>
      </c>
      <c r="AD1150" s="15" t="s">
        <v>368</v>
      </c>
      <c r="AE1150" s="84"/>
      <c r="AF1150" s="84">
        <v>1</v>
      </c>
      <c r="AG1150" s="84"/>
      <c r="AH1150" s="84"/>
      <c r="AI1150" s="84"/>
      <c r="AJ1150" s="84"/>
      <c r="AK1150" s="84"/>
      <c r="AL1150" s="84"/>
      <c r="AM1150" s="85"/>
    </row>
    <row r="1151" spans="1:39" ht="12" customHeight="1">
      <c r="A1151" s="10">
        <v>1136</v>
      </c>
      <c r="B1151" s="98" t="s">
        <v>86</v>
      </c>
      <c r="C1151" s="98" t="s">
        <v>256</v>
      </c>
      <c r="D1151" s="11" t="s">
        <v>51</v>
      </c>
      <c r="E1151" s="11" t="s">
        <v>304</v>
      </c>
      <c r="F1151" s="12" t="s">
        <v>49</v>
      </c>
      <c r="G1151" s="12" t="s">
        <v>510</v>
      </c>
      <c r="H1151" s="12" t="s">
        <v>308</v>
      </c>
      <c r="I1151" s="11" t="s">
        <v>504</v>
      </c>
      <c r="J1151" s="12" t="str">
        <f>"≥17h"</f>
        <v>≥17h</v>
      </c>
      <c r="K1151" s="12" t="s">
        <v>47</v>
      </c>
      <c r="L1151" s="69" t="s">
        <v>519</v>
      </c>
      <c r="M1151" s="59" t="s">
        <v>374</v>
      </c>
      <c r="N1151" s="78" t="s">
        <v>308</v>
      </c>
      <c r="O1151" s="12" t="s">
        <v>358</v>
      </c>
      <c r="P1151" s="15" t="s">
        <v>368</v>
      </c>
      <c r="Q1151" s="92"/>
      <c r="R1151" s="93"/>
      <c r="S1151" s="93"/>
      <c r="T1151" s="93">
        <v>1</v>
      </c>
      <c r="U1151" s="93"/>
      <c r="V1151" s="93"/>
      <c r="W1151" s="93"/>
      <c r="X1151" s="93"/>
      <c r="Y1151" s="75"/>
      <c r="Z1151" s="69" t="s">
        <v>519</v>
      </c>
      <c r="AA1151" s="59" t="s">
        <v>374</v>
      </c>
      <c r="AB1151" s="78" t="s">
        <v>308</v>
      </c>
      <c r="AC1151" s="12" t="s">
        <v>358</v>
      </c>
      <c r="AD1151" s="15" t="s">
        <v>368</v>
      </c>
      <c r="AE1151" s="84">
        <v>1</v>
      </c>
      <c r="AF1151" s="84"/>
      <c r="AG1151" s="84"/>
      <c r="AH1151" s="84"/>
      <c r="AI1151" s="84"/>
      <c r="AJ1151" s="84"/>
      <c r="AK1151" s="84"/>
      <c r="AL1151" s="84"/>
      <c r="AM1151" s="85"/>
    </row>
    <row r="1152" spans="1:39" ht="12" customHeight="1">
      <c r="A1152" s="10">
        <v>1137</v>
      </c>
      <c r="B1152" s="98" t="s">
        <v>86</v>
      </c>
      <c r="C1152" s="98" t="s">
        <v>256</v>
      </c>
      <c r="D1152" s="11" t="s">
        <v>51</v>
      </c>
      <c r="E1152" s="11" t="s">
        <v>303</v>
      </c>
      <c r="F1152" s="12" t="s">
        <v>49</v>
      </c>
      <c r="G1152" s="12" t="s">
        <v>510</v>
      </c>
      <c r="H1152" s="12" t="s">
        <v>308</v>
      </c>
      <c r="I1152" s="11" t="s">
        <v>504</v>
      </c>
      <c r="J1152" s="11" t="str">
        <f>"12-16h"</f>
        <v>12-16h</v>
      </c>
      <c r="K1152" s="12" t="s">
        <v>512</v>
      </c>
      <c r="L1152" s="69" t="s">
        <v>519</v>
      </c>
      <c r="M1152" s="59" t="s">
        <v>371</v>
      </c>
      <c r="N1152" s="78" t="s">
        <v>308</v>
      </c>
      <c r="O1152" s="12" t="s">
        <v>358</v>
      </c>
      <c r="P1152" s="15" t="s">
        <v>370</v>
      </c>
      <c r="Q1152" s="92"/>
      <c r="R1152" s="93">
        <v>1</v>
      </c>
      <c r="S1152" s="93"/>
      <c r="T1152" s="93"/>
      <c r="U1152" s="93"/>
      <c r="V1152" s="93"/>
      <c r="W1152" s="93"/>
      <c r="X1152" s="93"/>
      <c r="Y1152" s="75"/>
      <c r="Z1152" s="69" t="s">
        <v>519</v>
      </c>
      <c r="AA1152" s="59" t="s">
        <v>371</v>
      </c>
      <c r="AB1152" s="78" t="s">
        <v>308</v>
      </c>
      <c r="AC1152" s="12" t="s">
        <v>358</v>
      </c>
      <c r="AD1152" s="15" t="s">
        <v>370</v>
      </c>
      <c r="AE1152" s="84">
        <v>1</v>
      </c>
      <c r="AF1152" s="84"/>
      <c r="AG1152" s="84"/>
      <c r="AH1152" s="84"/>
      <c r="AI1152" s="84"/>
      <c r="AJ1152" s="84"/>
      <c r="AK1152" s="84"/>
      <c r="AL1152" s="84"/>
      <c r="AM1152" s="85"/>
    </row>
    <row r="1153" spans="1:39" ht="12" customHeight="1">
      <c r="A1153" s="10"/>
      <c r="B1153" s="98" t="s">
        <v>86</v>
      </c>
      <c r="C1153" s="98" t="s">
        <v>256</v>
      </c>
      <c r="D1153" s="69" t="s">
        <v>51</v>
      </c>
      <c r="E1153" s="69" t="s">
        <v>303</v>
      </c>
      <c r="F1153" s="69" t="s">
        <v>49</v>
      </c>
      <c r="G1153" s="69" t="s">
        <v>510</v>
      </c>
      <c r="H1153" s="69" t="s">
        <v>308</v>
      </c>
      <c r="I1153" s="11" t="s">
        <v>504</v>
      </c>
      <c r="J1153" s="69" t="str">
        <f>"12-16h"</f>
        <v>12-16h</v>
      </c>
      <c r="K1153" s="69" t="s">
        <v>512</v>
      </c>
      <c r="L1153" s="69" t="s">
        <v>519</v>
      </c>
      <c r="M1153" s="59" t="s">
        <v>339</v>
      </c>
      <c r="N1153" s="78" t="s">
        <v>308</v>
      </c>
      <c r="O1153" s="69" t="s">
        <v>0</v>
      </c>
      <c r="P1153" s="15" t="s">
        <v>368</v>
      </c>
      <c r="Q1153" s="92"/>
      <c r="R1153" s="93">
        <v>1</v>
      </c>
      <c r="S1153" s="93"/>
      <c r="T1153" s="93"/>
      <c r="U1153" s="93"/>
      <c r="V1153" s="93"/>
      <c r="W1153" s="93"/>
      <c r="X1153" s="93"/>
      <c r="Y1153" s="75"/>
      <c r="Z1153" s="69" t="s">
        <v>519</v>
      </c>
      <c r="AA1153" s="59" t="s">
        <v>339</v>
      </c>
      <c r="AB1153" s="78" t="s">
        <v>308</v>
      </c>
      <c r="AC1153" s="69" t="s">
        <v>0</v>
      </c>
      <c r="AD1153" s="15" t="s">
        <v>368</v>
      </c>
      <c r="AE1153" s="84"/>
      <c r="AF1153" s="84"/>
      <c r="AG1153" s="84"/>
      <c r="AH1153" s="84"/>
      <c r="AI1153" s="84"/>
      <c r="AJ1153" s="84"/>
      <c r="AK1153" s="84"/>
      <c r="AL1153" s="84"/>
      <c r="AM1153" s="85"/>
    </row>
    <row r="1154" spans="1:39" ht="12" customHeight="1">
      <c r="A1154" s="10">
        <v>1138</v>
      </c>
      <c r="B1154" s="98" t="s">
        <v>134</v>
      </c>
      <c r="C1154" s="98" t="s">
        <v>131</v>
      </c>
      <c r="D1154" s="11" t="s">
        <v>51</v>
      </c>
      <c r="E1154" s="11" t="s">
        <v>304</v>
      </c>
      <c r="F1154" s="12" t="s">
        <v>50</v>
      </c>
      <c r="G1154" s="12" t="s">
        <v>510</v>
      </c>
      <c r="H1154" s="12" t="s">
        <v>307</v>
      </c>
      <c r="I1154" s="11" t="s">
        <v>507</v>
      </c>
      <c r="J1154" s="12" t="str">
        <f>"≥17h"</f>
        <v>≥17h</v>
      </c>
      <c r="K1154" s="12" t="s">
        <v>512</v>
      </c>
      <c r="L1154" s="69" t="s">
        <v>519</v>
      </c>
      <c r="M1154" s="59" t="s">
        <v>373</v>
      </c>
      <c r="N1154" s="78" t="s">
        <v>308</v>
      </c>
      <c r="O1154" s="12" t="s">
        <v>358</v>
      </c>
      <c r="P1154" s="15" t="s">
        <v>370</v>
      </c>
      <c r="Q1154" s="92"/>
      <c r="R1154" s="93">
        <v>1</v>
      </c>
      <c r="S1154" s="93"/>
      <c r="T1154" s="93"/>
      <c r="U1154" s="93"/>
      <c r="V1154" s="93"/>
      <c r="W1154" s="93"/>
      <c r="X1154" s="93"/>
      <c r="Y1154" s="75"/>
      <c r="Z1154" s="69" t="s">
        <v>519</v>
      </c>
      <c r="AA1154" s="59" t="s">
        <v>373</v>
      </c>
      <c r="AB1154" s="78" t="s">
        <v>308</v>
      </c>
      <c r="AC1154" s="12" t="s">
        <v>358</v>
      </c>
      <c r="AD1154" s="15" t="s">
        <v>370</v>
      </c>
      <c r="AE1154" s="84"/>
      <c r="AF1154" s="84">
        <v>1</v>
      </c>
      <c r="AG1154" s="84"/>
      <c r="AH1154" s="84"/>
      <c r="AI1154" s="84"/>
      <c r="AJ1154" s="84"/>
      <c r="AK1154" s="84"/>
      <c r="AL1154" s="84"/>
      <c r="AM1154" s="85"/>
    </row>
    <row r="1155" spans="1:39" ht="12" customHeight="1">
      <c r="A1155" s="10">
        <v>1139</v>
      </c>
      <c r="B1155" s="98" t="s">
        <v>134</v>
      </c>
      <c r="C1155" s="98" t="s">
        <v>131</v>
      </c>
      <c r="D1155" s="11" t="s">
        <v>51</v>
      </c>
      <c r="E1155" s="11" t="s">
        <v>304</v>
      </c>
      <c r="F1155" s="12" t="s">
        <v>50</v>
      </c>
      <c r="G1155" s="12" t="s">
        <v>510</v>
      </c>
      <c r="H1155" s="12" t="s">
        <v>306</v>
      </c>
      <c r="I1155" s="11" t="s">
        <v>504</v>
      </c>
      <c r="J1155" s="12" t="str">
        <f>"≥17h"</f>
        <v>≥17h</v>
      </c>
      <c r="K1155" s="12" t="s">
        <v>512</v>
      </c>
      <c r="L1155" s="69" t="s">
        <v>519</v>
      </c>
      <c r="M1155" s="59" t="s">
        <v>374</v>
      </c>
      <c r="N1155" s="78" t="s">
        <v>308</v>
      </c>
      <c r="O1155" s="12" t="s">
        <v>358</v>
      </c>
      <c r="P1155" s="15" t="s">
        <v>368</v>
      </c>
      <c r="Q1155" s="92"/>
      <c r="R1155" s="93"/>
      <c r="S1155" s="93">
        <v>1</v>
      </c>
      <c r="T1155" s="93">
        <v>1</v>
      </c>
      <c r="U1155" s="93"/>
      <c r="V1155" s="93"/>
      <c r="W1155" s="93"/>
      <c r="X1155" s="93"/>
      <c r="Y1155" s="75"/>
      <c r="Z1155" s="69" t="s">
        <v>519</v>
      </c>
      <c r="AA1155" s="59" t="s">
        <v>374</v>
      </c>
      <c r="AB1155" s="78" t="s">
        <v>308</v>
      </c>
      <c r="AC1155" s="12" t="s">
        <v>358</v>
      </c>
      <c r="AD1155" s="15" t="s">
        <v>368</v>
      </c>
      <c r="AE1155" s="84"/>
      <c r="AF1155" s="84">
        <v>1</v>
      </c>
      <c r="AG1155" s="84"/>
      <c r="AH1155" s="84"/>
      <c r="AI1155" s="84"/>
      <c r="AJ1155" s="84"/>
      <c r="AK1155" s="84"/>
      <c r="AL1155" s="84"/>
      <c r="AM1155" s="85"/>
    </row>
    <row r="1156" spans="1:39" ht="12" customHeight="1">
      <c r="A1156" s="10">
        <v>1140</v>
      </c>
      <c r="B1156" s="98" t="s">
        <v>134</v>
      </c>
      <c r="C1156" s="98" t="s">
        <v>131</v>
      </c>
      <c r="D1156" s="11" t="s">
        <v>51</v>
      </c>
      <c r="E1156" s="11" t="s">
        <v>304</v>
      </c>
      <c r="F1156" s="12" t="s">
        <v>50</v>
      </c>
      <c r="G1156" s="12" t="s">
        <v>310</v>
      </c>
      <c r="H1156" s="12" t="s">
        <v>306</v>
      </c>
      <c r="I1156" s="11" t="s">
        <v>507</v>
      </c>
      <c r="J1156" s="11" t="str">
        <f>"12-16h"</f>
        <v>12-16h</v>
      </c>
      <c r="K1156" s="12" t="s">
        <v>512</v>
      </c>
      <c r="L1156" s="69" t="s">
        <v>519</v>
      </c>
      <c r="M1156" s="59" t="s">
        <v>373</v>
      </c>
      <c r="N1156" s="78" t="s">
        <v>308</v>
      </c>
      <c r="O1156" s="12" t="s">
        <v>358</v>
      </c>
      <c r="P1156" s="15" t="s">
        <v>368</v>
      </c>
      <c r="Q1156" s="92"/>
      <c r="R1156" s="93"/>
      <c r="S1156" s="93">
        <v>1</v>
      </c>
      <c r="T1156" s="93">
        <v>1</v>
      </c>
      <c r="U1156" s="93"/>
      <c r="V1156" s="93"/>
      <c r="W1156" s="93">
        <v>1</v>
      </c>
      <c r="X1156" s="93"/>
      <c r="Y1156" s="75"/>
      <c r="Z1156" s="69" t="s">
        <v>519</v>
      </c>
      <c r="AA1156" s="59" t="s">
        <v>373</v>
      </c>
      <c r="AB1156" s="78" t="s">
        <v>308</v>
      </c>
      <c r="AC1156" s="12" t="s">
        <v>358</v>
      </c>
      <c r="AD1156" s="15" t="s">
        <v>368</v>
      </c>
      <c r="AE1156" s="84"/>
      <c r="AF1156" s="84">
        <v>1</v>
      </c>
      <c r="AG1156" s="84"/>
      <c r="AH1156" s="84"/>
      <c r="AI1156" s="84"/>
      <c r="AJ1156" s="84"/>
      <c r="AK1156" s="84"/>
      <c r="AL1156" s="84"/>
      <c r="AM1156" s="85"/>
    </row>
    <row r="1157" spans="1:39" ht="12" customHeight="1">
      <c r="A1157" s="10">
        <v>1141</v>
      </c>
      <c r="B1157" s="98" t="s">
        <v>124</v>
      </c>
      <c r="C1157" s="98" t="s">
        <v>72</v>
      </c>
      <c r="D1157" s="11" t="s">
        <v>52</v>
      </c>
      <c r="E1157" s="11" t="s">
        <v>303</v>
      </c>
      <c r="F1157" s="12" t="s">
        <v>50</v>
      </c>
      <c r="G1157" s="12" t="s">
        <v>310</v>
      </c>
      <c r="H1157" s="12" t="s">
        <v>308</v>
      </c>
      <c r="I1157" s="103" t="s">
        <v>505</v>
      </c>
      <c r="J1157" s="12" t="str">
        <f>"≥17h"</f>
        <v>≥17h</v>
      </c>
      <c r="K1157" s="12" t="s">
        <v>47</v>
      </c>
      <c r="L1157" s="69" t="s">
        <v>519</v>
      </c>
      <c r="M1157" s="59" t="s">
        <v>374</v>
      </c>
      <c r="N1157" s="78" t="s">
        <v>308</v>
      </c>
      <c r="O1157" s="12" t="s">
        <v>358</v>
      </c>
      <c r="P1157" s="15" t="s">
        <v>370</v>
      </c>
      <c r="Q1157" s="92"/>
      <c r="R1157" s="93">
        <v>1</v>
      </c>
      <c r="S1157" s="93"/>
      <c r="T1157" s="93">
        <v>1</v>
      </c>
      <c r="U1157" s="93"/>
      <c r="V1157" s="93"/>
      <c r="W1157" s="93">
        <v>1</v>
      </c>
      <c r="X1157" s="93">
        <v>1</v>
      </c>
      <c r="Y1157" s="75"/>
      <c r="Z1157" s="69" t="s">
        <v>519</v>
      </c>
      <c r="AA1157" s="59" t="s">
        <v>374</v>
      </c>
      <c r="AB1157" s="78" t="s">
        <v>308</v>
      </c>
      <c r="AC1157" s="12" t="s">
        <v>358</v>
      </c>
      <c r="AD1157" s="15" t="s">
        <v>370</v>
      </c>
      <c r="AE1157" s="84"/>
      <c r="AF1157" s="84">
        <v>1</v>
      </c>
      <c r="AG1157" s="84"/>
      <c r="AH1157" s="84"/>
      <c r="AI1157" s="84"/>
      <c r="AJ1157" s="84"/>
      <c r="AK1157" s="84"/>
      <c r="AL1157" s="84"/>
      <c r="AM1157" s="85"/>
    </row>
    <row r="1158" spans="1:39" ht="12" customHeight="1">
      <c r="A1158" s="10">
        <v>1142</v>
      </c>
      <c r="B1158" s="98" t="s">
        <v>74</v>
      </c>
      <c r="C1158" s="98" t="s">
        <v>75</v>
      </c>
      <c r="D1158" s="11" t="s">
        <v>51</v>
      </c>
      <c r="E1158" s="11" t="s">
        <v>303</v>
      </c>
      <c r="F1158" s="12" t="s">
        <v>50</v>
      </c>
      <c r="G1158" s="12" t="s">
        <v>310</v>
      </c>
      <c r="H1158" s="12" t="s">
        <v>306</v>
      </c>
      <c r="I1158" s="11" t="s">
        <v>504</v>
      </c>
      <c r="J1158" s="11" t="str">
        <f>"12-16h"</f>
        <v>12-16h</v>
      </c>
      <c r="K1158" s="12" t="s">
        <v>513</v>
      </c>
      <c r="L1158" s="69" t="s">
        <v>519</v>
      </c>
      <c r="M1158" s="59" t="s">
        <v>373</v>
      </c>
      <c r="N1158" s="78" t="s">
        <v>308</v>
      </c>
      <c r="O1158" s="12" t="s">
        <v>358</v>
      </c>
      <c r="P1158" s="15" t="s">
        <v>368</v>
      </c>
      <c r="Q1158" s="92"/>
      <c r="R1158" s="93"/>
      <c r="S1158" s="93">
        <v>1</v>
      </c>
      <c r="T1158" s="93"/>
      <c r="U1158" s="93"/>
      <c r="V1158" s="93"/>
      <c r="W1158" s="93"/>
      <c r="X1158" s="93"/>
      <c r="Y1158" s="75"/>
      <c r="Z1158" s="69" t="s">
        <v>519</v>
      </c>
      <c r="AA1158" s="59" t="s">
        <v>373</v>
      </c>
      <c r="AB1158" s="78" t="s">
        <v>308</v>
      </c>
      <c r="AC1158" s="12" t="s">
        <v>358</v>
      </c>
      <c r="AD1158" s="15" t="s">
        <v>368</v>
      </c>
      <c r="AE1158" s="84"/>
      <c r="AF1158" s="84">
        <v>1</v>
      </c>
      <c r="AG1158" s="84"/>
      <c r="AH1158" s="84"/>
      <c r="AI1158" s="84"/>
      <c r="AJ1158" s="84"/>
      <c r="AK1158" s="84"/>
      <c r="AL1158" s="84"/>
      <c r="AM1158" s="85"/>
    </row>
    <row r="1159" spans="1:39" ht="12" customHeight="1">
      <c r="A1159" s="10">
        <v>1143</v>
      </c>
      <c r="B1159" s="98" t="s">
        <v>86</v>
      </c>
      <c r="C1159" s="98" t="s">
        <v>256</v>
      </c>
      <c r="D1159" s="11" t="s">
        <v>52</v>
      </c>
      <c r="E1159" s="11" t="s">
        <v>303</v>
      </c>
      <c r="F1159" s="12" t="s">
        <v>49</v>
      </c>
      <c r="G1159" s="12" t="s">
        <v>310</v>
      </c>
      <c r="H1159" s="12" t="s">
        <v>308</v>
      </c>
      <c r="I1159" s="103" t="s">
        <v>505</v>
      </c>
      <c r="J1159" s="12" t="str">
        <f>"≥17h"</f>
        <v>≥17h</v>
      </c>
      <c r="K1159" s="12" t="s">
        <v>47</v>
      </c>
      <c r="L1159" s="69" t="s">
        <v>519</v>
      </c>
      <c r="M1159" s="59" t="s">
        <v>373</v>
      </c>
      <c r="N1159" s="78" t="s">
        <v>308</v>
      </c>
      <c r="O1159" s="12" t="s">
        <v>358</v>
      </c>
      <c r="P1159" s="15" t="s">
        <v>368</v>
      </c>
      <c r="Q1159" s="92"/>
      <c r="R1159" s="93"/>
      <c r="S1159" s="93">
        <v>1</v>
      </c>
      <c r="T1159" s="93">
        <v>1</v>
      </c>
      <c r="U1159" s="93"/>
      <c r="V1159" s="93"/>
      <c r="W1159" s="93">
        <v>1</v>
      </c>
      <c r="X1159" s="93"/>
      <c r="Y1159" s="75"/>
      <c r="Z1159" s="69" t="s">
        <v>519</v>
      </c>
      <c r="AA1159" s="59" t="s">
        <v>373</v>
      </c>
      <c r="AB1159" s="78" t="s">
        <v>308</v>
      </c>
      <c r="AC1159" s="12" t="s">
        <v>358</v>
      </c>
      <c r="AD1159" s="15" t="s">
        <v>368</v>
      </c>
      <c r="AE1159" s="84"/>
      <c r="AF1159" s="84"/>
      <c r="AG1159" s="84"/>
      <c r="AH1159" s="84">
        <v>1</v>
      </c>
      <c r="AI1159" s="84"/>
      <c r="AJ1159" s="84"/>
      <c r="AK1159" s="84"/>
      <c r="AL1159" s="84"/>
      <c r="AM1159" s="85"/>
    </row>
    <row r="1160" spans="1:39" ht="12" customHeight="1">
      <c r="A1160" s="10">
        <v>1144</v>
      </c>
      <c r="B1160" s="98" t="s">
        <v>74</v>
      </c>
      <c r="C1160" s="98" t="s">
        <v>75</v>
      </c>
      <c r="D1160" s="11" t="s">
        <v>25</v>
      </c>
      <c r="E1160" s="11" t="s">
        <v>304</v>
      </c>
      <c r="F1160" s="12" t="s">
        <v>48</v>
      </c>
      <c r="G1160" s="12" t="s">
        <v>310</v>
      </c>
      <c r="H1160" s="12" t="s">
        <v>306</v>
      </c>
      <c r="I1160" s="103" t="s">
        <v>505</v>
      </c>
      <c r="J1160" s="11" t="str">
        <f>"12-16h"</f>
        <v>12-16h</v>
      </c>
      <c r="K1160" s="12" t="s">
        <v>512</v>
      </c>
      <c r="L1160" s="69" t="s">
        <v>519</v>
      </c>
      <c r="M1160" s="59" t="s">
        <v>373</v>
      </c>
      <c r="N1160" s="78" t="s">
        <v>308</v>
      </c>
      <c r="O1160" s="12" t="s">
        <v>358</v>
      </c>
      <c r="P1160" s="15" t="s">
        <v>368</v>
      </c>
      <c r="Q1160" s="92"/>
      <c r="R1160" s="93"/>
      <c r="S1160" s="93">
        <v>1</v>
      </c>
      <c r="T1160" s="93"/>
      <c r="U1160" s="93"/>
      <c r="V1160" s="93"/>
      <c r="W1160" s="93"/>
      <c r="X1160" s="93"/>
      <c r="Y1160" s="75"/>
      <c r="Z1160" s="69" t="s">
        <v>519</v>
      </c>
      <c r="AA1160" s="59" t="s">
        <v>373</v>
      </c>
      <c r="AB1160" s="78" t="s">
        <v>308</v>
      </c>
      <c r="AC1160" s="12" t="s">
        <v>358</v>
      </c>
      <c r="AD1160" s="15" t="s">
        <v>368</v>
      </c>
      <c r="AE1160" s="84"/>
      <c r="AF1160" s="84">
        <v>1</v>
      </c>
      <c r="AG1160" s="84"/>
      <c r="AH1160" s="84"/>
      <c r="AI1160" s="84"/>
      <c r="AJ1160" s="84"/>
      <c r="AK1160" s="84"/>
      <c r="AL1160" s="84"/>
      <c r="AM1160" s="85"/>
    </row>
    <row r="1161" spans="1:39" ht="12" customHeight="1">
      <c r="A1161" s="10">
        <v>1145</v>
      </c>
      <c r="B1161" s="98" t="s">
        <v>281</v>
      </c>
      <c r="C1161" s="98" t="s">
        <v>281</v>
      </c>
      <c r="D1161" s="11" t="s">
        <v>25</v>
      </c>
      <c r="E1161" s="11" t="s">
        <v>304</v>
      </c>
      <c r="F1161" s="12" t="s">
        <v>48</v>
      </c>
      <c r="G1161" s="12" t="s">
        <v>310</v>
      </c>
      <c r="H1161" s="12" t="s">
        <v>306</v>
      </c>
      <c r="I1161" s="11" t="s">
        <v>507</v>
      </c>
      <c r="J1161" s="12" t="str">
        <f>"≥17h"</f>
        <v>≥17h</v>
      </c>
      <c r="K1161" s="12" t="s">
        <v>513</v>
      </c>
      <c r="L1161" s="69" t="s">
        <v>519</v>
      </c>
      <c r="M1161" s="59" t="s">
        <v>373</v>
      </c>
      <c r="N1161" s="78" t="s">
        <v>367</v>
      </c>
      <c r="O1161" s="12" t="s">
        <v>358</v>
      </c>
      <c r="P1161" s="15" t="s">
        <v>368</v>
      </c>
      <c r="Q1161" s="92"/>
      <c r="R1161" s="93"/>
      <c r="S1161" s="93">
        <v>1</v>
      </c>
      <c r="T1161" s="93">
        <v>1</v>
      </c>
      <c r="U1161" s="93"/>
      <c r="V1161" s="93">
        <v>1</v>
      </c>
      <c r="W1161" s="93">
        <v>1</v>
      </c>
      <c r="X1161" s="93"/>
      <c r="Y1161" s="75"/>
      <c r="Z1161" s="69" t="s">
        <v>519</v>
      </c>
      <c r="AA1161" s="59" t="s">
        <v>373</v>
      </c>
      <c r="AB1161" s="78" t="s">
        <v>367</v>
      </c>
      <c r="AC1161" s="12" t="s">
        <v>358</v>
      </c>
      <c r="AD1161" s="15" t="s">
        <v>368</v>
      </c>
      <c r="AE1161" s="84">
        <v>1</v>
      </c>
      <c r="AF1161" s="84"/>
      <c r="AG1161" s="84"/>
      <c r="AH1161" s="84">
        <v>1</v>
      </c>
      <c r="AI1161" s="84"/>
      <c r="AJ1161" s="84"/>
      <c r="AK1161" s="84"/>
      <c r="AL1161" s="84"/>
      <c r="AM1161" s="85"/>
    </row>
    <row r="1162" spans="1:39" ht="12" customHeight="1">
      <c r="A1162" s="10">
        <v>1146</v>
      </c>
      <c r="B1162" s="98" t="s">
        <v>291</v>
      </c>
      <c r="C1162" s="98" t="s">
        <v>291</v>
      </c>
      <c r="D1162" s="11" t="s">
        <v>51</v>
      </c>
      <c r="E1162" s="11" t="s">
        <v>304</v>
      </c>
      <c r="F1162" s="12" t="s">
        <v>49</v>
      </c>
      <c r="G1162" s="12" t="s">
        <v>510</v>
      </c>
      <c r="H1162" s="12" t="s">
        <v>308</v>
      </c>
      <c r="I1162" s="11" t="s">
        <v>507</v>
      </c>
      <c r="J1162" s="11" t="str">
        <f>"≤12h"</f>
        <v>≤12h</v>
      </c>
      <c r="K1162" s="12" t="s">
        <v>512</v>
      </c>
      <c r="L1162" s="69" t="s">
        <v>519</v>
      </c>
      <c r="M1162" s="59" t="s">
        <v>374</v>
      </c>
      <c r="N1162" s="78" t="s">
        <v>308</v>
      </c>
      <c r="O1162" s="12" t="s">
        <v>358</v>
      </c>
      <c r="P1162" s="15" t="s">
        <v>368</v>
      </c>
      <c r="Q1162" s="92"/>
      <c r="R1162" s="93"/>
      <c r="S1162" s="93">
        <v>1</v>
      </c>
      <c r="T1162" s="93">
        <v>1</v>
      </c>
      <c r="U1162" s="93"/>
      <c r="V1162" s="93"/>
      <c r="W1162" s="93"/>
      <c r="X1162" s="93"/>
      <c r="Y1162" s="75"/>
      <c r="Z1162" s="69" t="s">
        <v>519</v>
      </c>
      <c r="AA1162" s="59" t="s">
        <v>374</v>
      </c>
      <c r="AB1162" s="78" t="s">
        <v>308</v>
      </c>
      <c r="AC1162" s="12" t="s">
        <v>358</v>
      </c>
      <c r="AD1162" s="15" t="s">
        <v>368</v>
      </c>
      <c r="AE1162" s="84">
        <v>1</v>
      </c>
      <c r="AF1162" s="84"/>
      <c r="AG1162" s="84"/>
      <c r="AH1162" s="84"/>
      <c r="AI1162" s="84"/>
      <c r="AJ1162" s="84"/>
      <c r="AK1162" s="84"/>
      <c r="AL1162" s="84"/>
      <c r="AM1162" s="85"/>
    </row>
    <row r="1163" spans="1:39" ht="12" customHeight="1">
      <c r="A1163" s="10">
        <v>1147</v>
      </c>
      <c r="B1163" s="98" t="s">
        <v>291</v>
      </c>
      <c r="C1163" s="98" t="s">
        <v>291</v>
      </c>
      <c r="D1163" s="11" t="s">
        <v>51</v>
      </c>
      <c r="E1163" s="11" t="s">
        <v>304</v>
      </c>
      <c r="F1163" s="12" t="s">
        <v>50</v>
      </c>
      <c r="G1163" s="12" t="s">
        <v>310</v>
      </c>
      <c r="H1163" s="12" t="s">
        <v>306</v>
      </c>
      <c r="I1163" s="103" t="s">
        <v>504</v>
      </c>
      <c r="J1163" s="12" t="str">
        <f>"≥17h"</f>
        <v>≥17h</v>
      </c>
      <c r="K1163" s="12" t="s">
        <v>47</v>
      </c>
      <c r="L1163" s="69" t="s">
        <v>519</v>
      </c>
      <c r="M1163" s="59" t="s">
        <v>371</v>
      </c>
      <c r="N1163" s="78" t="s">
        <v>308</v>
      </c>
      <c r="O1163" s="12" t="s">
        <v>358</v>
      </c>
      <c r="P1163" s="15" t="s">
        <v>368</v>
      </c>
      <c r="Q1163" s="92"/>
      <c r="R1163" s="93"/>
      <c r="S1163" s="93"/>
      <c r="T1163" s="93">
        <v>1</v>
      </c>
      <c r="U1163" s="93"/>
      <c r="V1163" s="93"/>
      <c r="W1163" s="93">
        <v>1</v>
      </c>
      <c r="X1163" s="93"/>
      <c r="Y1163" s="75"/>
      <c r="Z1163" s="69" t="s">
        <v>519</v>
      </c>
      <c r="AA1163" s="59" t="s">
        <v>371</v>
      </c>
      <c r="AB1163" s="78" t="s">
        <v>308</v>
      </c>
      <c r="AC1163" s="12" t="s">
        <v>358</v>
      </c>
      <c r="AD1163" s="15" t="s">
        <v>368</v>
      </c>
      <c r="AE1163" s="84">
        <v>1</v>
      </c>
      <c r="AF1163" s="84"/>
      <c r="AG1163" s="84">
        <v>1</v>
      </c>
      <c r="AH1163" s="84"/>
      <c r="AI1163" s="84"/>
      <c r="AJ1163" s="84"/>
      <c r="AK1163" s="84"/>
      <c r="AL1163" s="84"/>
      <c r="AM1163" s="85"/>
    </row>
    <row r="1164" spans="1:39" ht="12" customHeight="1">
      <c r="A1164" s="10">
        <v>1148</v>
      </c>
      <c r="B1164" s="98" t="s">
        <v>291</v>
      </c>
      <c r="C1164" s="98" t="s">
        <v>291</v>
      </c>
      <c r="D1164" s="11" t="s">
        <v>25</v>
      </c>
      <c r="E1164" s="11" t="s">
        <v>304</v>
      </c>
      <c r="F1164" s="12" t="s">
        <v>48</v>
      </c>
      <c r="G1164" s="12" t="s">
        <v>310</v>
      </c>
      <c r="H1164" s="12" t="s">
        <v>306</v>
      </c>
      <c r="I1164" s="11" t="s">
        <v>504</v>
      </c>
      <c r="J1164" s="12" t="str">
        <f>"≥17h"</f>
        <v>≥17h</v>
      </c>
      <c r="K1164" s="12" t="s">
        <v>512</v>
      </c>
      <c r="L1164" s="69" t="s">
        <v>519</v>
      </c>
      <c r="M1164" s="59" t="s">
        <v>373</v>
      </c>
      <c r="N1164" s="78" t="s">
        <v>367</v>
      </c>
      <c r="O1164" s="12" t="s">
        <v>358</v>
      </c>
      <c r="P1164" s="15" t="s">
        <v>368</v>
      </c>
      <c r="Q1164" s="92"/>
      <c r="R1164" s="93"/>
      <c r="S1164" s="93"/>
      <c r="T1164" s="93">
        <v>1</v>
      </c>
      <c r="U1164" s="93"/>
      <c r="V1164" s="93"/>
      <c r="W1164" s="93">
        <v>1</v>
      </c>
      <c r="X1164" s="93"/>
      <c r="Y1164" s="75"/>
      <c r="Z1164" s="69" t="s">
        <v>519</v>
      </c>
      <c r="AA1164" s="59" t="s">
        <v>373</v>
      </c>
      <c r="AB1164" s="78" t="s">
        <v>367</v>
      </c>
      <c r="AC1164" s="12" t="s">
        <v>358</v>
      </c>
      <c r="AD1164" s="15" t="s">
        <v>368</v>
      </c>
      <c r="AE1164" s="84"/>
      <c r="AF1164" s="84">
        <v>1</v>
      </c>
      <c r="AG1164" s="84"/>
      <c r="AH1164" s="84"/>
      <c r="AI1164" s="84"/>
      <c r="AJ1164" s="84"/>
      <c r="AK1164" s="84"/>
      <c r="AL1164" s="84"/>
      <c r="AM1164" s="85"/>
    </row>
    <row r="1165" spans="1:39" ht="12" customHeight="1">
      <c r="A1165" s="10">
        <v>1149</v>
      </c>
      <c r="B1165" s="98" t="s">
        <v>266</v>
      </c>
      <c r="C1165" s="98" t="s">
        <v>264</v>
      </c>
      <c r="D1165" s="11" t="s">
        <v>51</v>
      </c>
      <c r="E1165" s="11" t="s">
        <v>303</v>
      </c>
      <c r="F1165" s="12" t="s">
        <v>49</v>
      </c>
      <c r="G1165" s="12" t="s">
        <v>310</v>
      </c>
      <c r="H1165" s="12" t="s">
        <v>307</v>
      </c>
      <c r="I1165" s="103" t="s">
        <v>505</v>
      </c>
      <c r="J1165" s="11" t="str">
        <f>"12-16h"</f>
        <v>12-16h</v>
      </c>
      <c r="K1165" s="12" t="s">
        <v>512</v>
      </c>
      <c r="L1165" s="69" t="s">
        <v>519</v>
      </c>
      <c r="M1165" s="59" t="s">
        <v>372</v>
      </c>
      <c r="N1165" s="78" t="s">
        <v>308</v>
      </c>
      <c r="O1165" s="12" t="s">
        <v>358</v>
      </c>
      <c r="P1165" s="15" t="s">
        <v>368</v>
      </c>
      <c r="Q1165" s="92"/>
      <c r="R1165" s="93"/>
      <c r="S1165" s="93"/>
      <c r="T1165" s="93">
        <v>1</v>
      </c>
      <c r="U1165" s="93"/>
      <c r="V1165" s="93"/>
      <c r="W1165" s="93"/>
      <c r="X1165" s="93"/>
      <c r="Y1165" s="75"/>
      <c r="Z1165" s="69" t="s">
        <v>519</v>
      </c>
      <c r="AA1165" s="59" t="s">
        <v>372</v>
      </c>
      <c r="AB1165" s="78" t="s">
        <v>308</v>
      </c>
      <c r="AC1165" s="12" t="s">
        <v>358</v>
      </c>
      <c r="AD1165" s="15" t="s">
        <v>368</v>
      </c>
      <c r="AE1165" s="84">
        <v>1</v>
      </c>
      <c r="AF1165" s="84"/>
      <c r="AG1165" s="84"/>
      <c r="AH1165" s="84"/>
      <c r="AI1165" s="84"/>
      <c r="AJ1165" s="84"/>
      <c r="AK1165" s="84"/>
      <c r="AL1165" s="84"/>
      <c r="AM1165" s="85"/>
    </row>
    <row r="1166" spans="1:39" ht="12" customHeight="1">
      <c r="A1166" s="10">
        <v>1150</v>
      </c>
      <c r="B1166" s="98" t="s">
        <v>289</v>
      </c>
      <c r="C1166" s="98" t="s">
        <v>281</v>
      </c>
      <c r="D1166" s="11" t="s">
        <v>25</v>
      </c>
      <c r="E1166" s="11" t="s">
        <v>304</v>
      </c>
      <c r="F1166" s="12" t="s">
        <v>48</v>
      </c>
      <c r="G1166" s="12" t="s">
        <v>510</v>
      </c>
      <c r="H1166" s="12" t="s">
        <v>306</v>
      </c>
      <c r="I1166" s="11" t="s">
        <v>504</v>
      </c>
      <c r="J1166" s="11" t="str">
        <f>"12-16h"</f>
        <v>12-16h</v>
      </c>
      <c r="K1166" s="12" t="s">
        <v>512</v>
      </c>
      <c r="L1166" s="69" t="s">
        <v>519</v>
      </c>
      <c r="M1166" s="59" t="s">
        <v>373</v>
      </c>
      <c r="N1166" s="78" t="s">
        <v>308</v>
      </c>
      <c r="O1166" s="12" t="s">
        <v>358</v>
      </c>
      <c r="P1166" s="15" t="s">
        <v>368</v>
      </c>
      <c r="Q1166" s="92"/>
      <c r="R1166" s="93"/>
      <c r="S1166" s="93">
        <v>1</v>
      </c>
      <c r="T1166" s="93">
        <v>1</v>
      </c>
      <c r="U1166" s="93"/>
      <c r="V1166" s="93">
        <v>1</v>
      </c>
      <c r="W1166" s="93"/>
      <c r="X1166" s="93">
        <v>1</v>
      </c>
      <c r="Y1166" s="75"/>
      <c r="Z1166" s="69" t="s">
        <v>519</v>
      </c>
      <c r="AA1166" s="59" t="s">
        <v>373</v>
      </c>
      <c r="AB1166" s="78" t="s">
        <v>308</v>
      </c>
      <c r="AC1166" s="12" t="s">
        <v>358</v>
      </c>
      <c r="AD1166" s="15" t="s">
        <v>368</v>
      </c>
      <c r="AE1166" s="84"/>
      <c r="AF1166" s="84">
        <v>1</v>
      </c>
      <c r="AG1166" s="84"/>
      <c r="AH1166" s="84"/>
      <c r="AI1166" s="84"/>
      <c r="AJ1166" s="84"/>
      <c r="AK1166" s="84"/>
      <c r="AL1166" s="84"/>
      <c r="AM1166" s="85"/>
    </row>
    <row r="1167" spans="1:39" ht="12" customHeight="1">
      <c r="A1167" s="10">
        <v>1151</v>
      </c>
      <c r="B1167" s="98" t="s">
        <v>125</v>
      </c>
      <c r="C1167" s="98" t="s">
        <v>59</v>
      </c>
      <c r="D1167" s="11" t="s">
        <v>25</v>
      </c>
      <c r="E1167" s="11" t="s">
        <v>303</v>
      </c>
      <c r="F1167" s="12" t="s">
        <v>48</v>
      </c>
      <c r="G1167" s="12" t="s">
        <v>310</v>
      </c>
      <c r="H1167" s="12" t="s">
        <v>306</v>
      </c>
      <c r="I1167" s="103" t="s">
        <v>504</v>
      </c>
      <c r="J1167" s="11" t="str">
        <f>"12-16h"</f>
        <v>12-16h</v>
      </c>
      <c r="K1167" s="12" t="s">
        <v>513</v>
      </c>
      <c r="L1167" s="69" t="s">
        <v>518</v>
      </c>
      <c r="M1167" s="59" t="s">
        <v>373</v>
      </c>
      <c r="N1167" s="78" t="s">
        <v>367</v>
      </c>
      <c r="O1167" s="12" t="s">
        <v>358</v>
      </c>
      <c r="P1167" s="15" t="s">
        <v>368</v>
      </c>
      <c r="Q1167" s="92"/>
      <c r="R1167" s="93"/>
      <c r="S1167" s="93"/>
      <c r="T1167" s="93">
        <v>1</v>
      </c>
      <c r="U1167" s="93"/>
      <c r="V1167" s="93"/>
      <c r="W1167" s="93"/>
      <c r="X1167" s="93"/>
      <c r="Y1167" s="75"/>
      <c r="Z1167" s="69" t="s">
        <v>518</v>
      </c>
      <c r="AA1167" s="59" t="s">
        <v>373</v>
      </c>
      <c r="AB1167" s="78" t="s">
        <v>367</v>
      </c>
      <c r="AC1167" s="12" t="s">
        <v>358</v>
      </c>
      <c r="AD1167" s="15" t="s">
        <v>368</v>
      </c>
      <c r="AE1167" s="84"/>
      <c r="AF1167" s="84">
        <v>1</v>
      </c>
      <c r="AG1167" s="84"/>
      <c r="AH1167" s="84"/>
      <c r="AI1167" s="84"/>
      <c r="AJ1167" s="84"/>
      <c r="AK1167" s="84"/>
      <c r="AL1167" s="84"/>
      <c r="AM1167" s="85"/>
    </row>
    <row r="1168" spans="1:39" ht="12" customHeight="1">
      <c r="A1168" s="10">
        <v>1152</v>
      </c>
      <c r="B1168" s="98" t="s">
        <v>190</v>
      </c>
      <c r="C1168" s="98" t="s">
        <v>190</v>
      </c>
      <c r="D1168" s="11" t="s">
        <v>25</v>
      </c>
      <c r="E1168" s="11" t="s">
        <v>303</v>
      </c>
      <c r="F1168" s="12" t="s">
        <v>48</v>
      </c>
      <c r="G1168" s="12" t="s">
        <v>310</v>
      </c>
      <c r="H1168" s="12" t="s">
        <v>306</v>
      </c>
      <c r="I1168" s="103" t="s">
        <v>504</v>
      </c>
      <c r="J1168" s="12" t="str">
        <f>"≥17h"</f>
        <v>≥17h</v>
      </c>
      <c r="K1168" s="12" t="s">
        <v>47</v>
      </c>
      <c r="L1168" s="69" t="s">
        <v>518</v>
      </c>
      <c r="M1168" s="59" t="s">
        <v>373</v>
      </c>
      <c r="N1168" s="78" t="s">
        <v>308</v>
      </c>
      <c r="O1168" s="12" t="s">
        <v>358</v>
      </c>
      <c r="P1168" s="15" t="s">
        <v>368</v>
      </c>
      <c r="Q1168" s="92"/>
      <c r="R1168" s="93"/>
      <c r="S1168" s="93"/>
      <c r="T1168" s="93">
        <v>1</v>
      </c>
      <c r="U1168" s="93"/>
      <c r="V1168" s="93"/>
      <c r="W1168" s="93"/>
      <c r="X1168" s="93"/>
      <c r="Y1168" s="75"/>
      <c r="Z1168" s="69" t="s">
        <v>518</v>
      </c>
      <c r="AA1168" s="59" t="s">
        <v>373</v>
      </c>
      <c r="AB1168" s="78" t="s">
        <v>308</v>
      </c>
      <c r="AC1168" s="12" t="s">
        <v>358</v>
      </c>
      <c r="AD1168" s="15" t="s">
        <v>368</v>
      </c>
      <c r="AE1168" s="84"/>
      <c r="AF1168" s="84">
        <v>1</v>
      </c>
      <c r="AG1168" s="84"/>
      <c r="AH1168" s="84"/>
      <c r="AI1168" s="84"/>
      <c r="AJ1168" s="84"/>
      <c r="AK1168" s="84"/>
      <c r="AL1168" s="84"/>
      <c r="AM1168" s="85"/>
    </row>
    <row r="1169" spans="1:39" ht="12" customHeight="1">
      <c r="A1169" s="10">
        <v>1153</v>
      </c>
      <c r="B1169" s="98" t="s">
        <v>81</v>
      </c>
      <c r="C1169" s="98" t="s">
        <v>81</v>
      </c>
      <c r="D1169" s="11" t="s">
        <v>25</v>
      </c>
      <c r="E1169" s="11" t="s">
        <v>304</v>
      </c>
      <c r="F1169" s="12" t="s">
        <v>50</v>
      </c>
      <c r="G1169" s="12" t="s">
        <v>510</v>
      </c>
      <c r="H1169" s="12" t="s">
        <v>306</v>
      </c>
      <c r="I1169" s="103" t="s">
        <v>505</v>
      </c>
      <c r="J1169" s="12" t="str">
        <f>"≥17h"</f>
        <v>≥17h</v>
      </c>
      <c r="K1169" s="12" t="s">
        <v>512</v>
      </c>
      <c r="L1169" s="69" t="s">
        <v>518</v>
      </c>
      <c r="M1169" s="59" t="s">
        <v>373</v>
      </c>
      <c r="N1169" s="78" t="s">
        <v>367</v>
      </c>
      <c r="O1169" s="12" t="s">
        <v>358</v>
      </c>
      <c r="P1169" s="15" t="s">
        <v>368</v>
      </c>
      <c r="Q1169" s="92"/>
      <c r="R1169" s="93"/>
      <c r="S1169" s="93"/>
      <c r="T1169" s="93">
        <v>1</v>
      </c>
      <c r="U1169" s="93"/>
      <c r="V1169" s="93"/>
      <c r="W1169" s="93"/>
      <c r="X1169" s="93"/>
      <c r="Y1169" s="75"/>
      <c r="Z1169" s="69" t="s">
        <v>518</v>
      </c>
      <c r="AA1169" s="59" t="s">
        <v>373</v>
      </c>
      <c r="AB1169" s="78" t="s">
        <v>367</v>
      </c>
      <c r="AC1169" s="12" t="s">
        <v>358</v>
      </c>
      <c r="AD1169" s="15" t="s">
        <v>368</v>
      </c>
      <c r="AE1169" s="84"/>
      <c r="AF1169" s="84">
        <v>1</v>
      </c>
      <c r="AG1169" s="84"/>
      <c r="AH1169" s="84"/>
      <c r="AI1169" s="84"/>
      <c r="AJ1169" s="84"/>
      <c r="AK1169" s="84"/>
      <c r="AL1169" s="84"/>
      <c r="AM1169" s="85"/>
    </row>
    <row r="1170" spans="1:39" ht="12" customHeight="1">
      <c r="A1170" s="10">
        <v>1154</v>
      </c>
      <c r="B1170" s="98" t="s">
        <v>81</v>
      </c>
      <c r="C1170" s="98" t="s">
        <v>81</v>
      </c>
      <c r="D1170" s="11" t="s">
        <v>25</v>
      </c>
      <c r="E1170" s="11" t="s">
        <v>303</v>
      </c>
      <c r="F1170" s="12" t="s">
        <v>50</v>
      </c>
      <c r="G1170" s="12" t="s">
        <v>510</v>
      </c>
      <c r="H1170" s="12" t="s">
        <v>306</v>
      </c>
      <c r="I1170" s="103" t="s">
        <v>504</v>
      </c>
      <c r="J1170" s="11" t="str">
        <f>"≤12h"</f>
        <v>≤12h</v>
      </c>
      <c r="K1170" s="12" t="s">
        <v>513</v>
      </c>
      <c r="L1170" s="69" t="s">
        <v>518</v>
      </c>
      <c r="M1170" s="59" t="s">
        <v>373</v>
      </c>
      <c r="N1170" s="78" t="s">
        <v>308</v>
      </c>
      <c r="O1170" s="12" t="s">
        <v>358</v>
      </c>
      <c r="P1170" s="15" t="s">
        <v>368</v>
      </c>
      <c r="Q1170" s="92"/>
      <c r="R1170" s="93"/>
      <c r="S1170" s="93"/>
      <c r="T1170" s="93">
        <v>1</v>
      </c>
      <c r="U1170" s="93"/>
      <c r="V1170" s="93"/>
      <c r="W1170" s="93"/>
      <c r="X1170" s="93"/>
      <c r="Y1170" s="75"/>
      <c r="Z1170" s="69" t="s">
        <v>518</v>
      </c>
      <c r="AA1170" s="59" t="s">
        <v>373</v>
      </c>
      <c r="AB1170" s="78" t="s">
        <v>308</v>
      </c>
      <c r="AC1170" s="12" t="s">
        <v>358</v>
      </c>
      <c r="AD1170" s="15" t="s">
        <v>368</v>
      </c>
      <c r="AE1170" s="84"/>
      <c r="AF1170" s="84">
        <v>1</v>
      </c>
      <c r="AG1170" s="84"/>
      <c r="AH1170" s="84"/>
      <c r="AI1170" s="84"/>
      <c r="AJ1170" s="84"/>
      <c r="AK1170" s="84"/>
      <c r="AL1170" s="84"/>
      <c r="AM1170" s="85"/>
    </row>
    <row r="1171" spans="1:39" ht="12" customHeight="1">
      <c r="A1171" s="10">
        <v>1155</v>
      </c>
      <c r="B1171" s="98" t="s">
        <v>81</v>
      </c>
      <c r="C1171" s="98" t="s">
        <v>81</v>
      </c>
      <c r="D1171" s="11" t="s">
        <v>51</v>
      </c>
      <c r="E1171" s="11" t="s">
        <v>304</v>
      </c>
      <c r="F1171" s="12" t="s">
        <v>50</v>
      </c>
      <c r="G1171" s="12" t="s">
        <v>510</v>
      </c>
      <c r="H1171" s="12" t="s">
        <v>306</v>
      </c>
      <c r="I1171" s="103" t="s">
        <v>505</v>
      </c>
      <c r="J1171" s="12" t="str">
        <f>"≥17h"</f>
        <v>≥17h</v>
      </c>
      <c r="K1171" s="12" t="s">
        <v>512</v>
      </c>
      <c r="L1171" s="69" t="s">
        <v>518</v>
      </c>
      <c r="M1171" s="59" t="s">
        <v>371</v>
      </c>
      <c r="N1171" s="78" t="s">
        <v>308</v>
      </c>
      <c r="O1171" s="12" t="s">
        <v>358</v>
      </c>
      <c r="P1171" s="15" t="s">
        <v>368</v>
      </c>
      <c r="Q1171" s="92">
        <v>1</v>
      </c>
      <c r="R1171" s="93"/>
      <c r="S1171" s="93"/>
      <c r="T1171" s="93">
        <v>1</v>
      </c>
      <c r="U1171" s="93"/>
      <c r="V1171" s="93"/>
      <c r="W1171" s="93"/>
      <c r="X1171" s="93"/>
      <c r="Y1171" s="75"/>
      <c r="Z1171" s="69" t="s">
        <v>518</v>
      </c>
      <c r="AA1171" s="59" t="s">
        <v>371</v>
      </c>
      <c r="AB1171" s="78" t="s">
        <v>308</v>
      </c>
      <c r="AC1171" s="12" t="s">
        <v>358</v>
      </c>
      <c r="AD1171" s="15" t="s">
        <v>368</v>
      </c>
      <c r="AE1171" s="84"/>
      <c r="AF1171" s="84"/>
      <c r="AG1171" s="84">
        <v>1</v>
      </c>
      <c r="AH1171" s="84"/>
      <c r="AI1171" s="84"/>
      <c r="AJ1171" s="84"/>
      <c r="AK1171" s="84"/>
      <c r="AL1171" s="84"/>
      <c r="AM1171" s="85"/>
    </row>
    <row r="1172" spans="1:39" ht="12" customHeight="1">
      <c r="A1172" s="10">
        <v>1156</v>
      </c>
      <c r="B1172" s="98" t="s">
        <v>82</v>
      </c>
      <c r="C1172" s="98" t="s">
        <v>82</v>
      </c>
      <c r="D1172" s="11" t="s">
        <v>25</v>
      </c>
      <c r="E1172" s="11" t="s">
        <v>304</v>
      </c>
      <c r="F1172" s="12" t="s">
        <v>48</v>
      </c>
      <c r="G1172" s="12" t="s">
        <v>310</v>
      </c>
      <c r="H1172" s="12" t="s">
        <v>306</v>
      </c>
      <c r="I1172" s="103" t="s">
        <v>505</v>
      </c>
      <c r="J1172" s="11" t="str">
        <f>"≤12h"</f>
        <v>≤12h</v>
      </c>
      <c r="K1172" s="12" t="s">
        <v>512</v>
      </c>
      <c r="L1172" s="69" t="s">
        <v>518</v>
      </c>
      <c r="M1172" s="59" t="s">
        <v>309</v>
      </c>
      <c r="N1172" s="78" t="s">
        <v>308</v>
      </c>
      <c r="O1172" s="12" t="s">
        <v>358</v>
      </c>
      <c r="P1172" s="15" t="s">
        <v>368</v>
      </c>
      <c r="Q1172" s="92">
        <v>1</v>
      </c>
      <c r="R1172" s="93"/>
      <c r="S1172" s="93"/>
      <c r="T1172" s="93">
        <v>1</v>
      </c>
      <c r="U1172" s="93"/>
      <c r="V1172" s="93"/>
      <c r="W1172" s="93"/>
      <c r="X1172" s="93"/>
      <c r="Y1172" s="75"/>
      <c r="Z1172" s="69" t="s">
        <v>518</v>
      </c>
      <c r="AA1172" s="59" t="s">
        <v>309</v>
      </c>
      <c r="AB1172" s="78" t="s">
        <v>308</v>
      </c>
      <c r="AC1172" s="12" t="s">
        <v>358</v>
      </c>
      <c r="AD1172" s="15" t="s">
        <v>368</v>
      </c>
      <c r="AE1172" s="84">
        <v>1</v>
      </c>
      <c r="AF1172" s="84"/>
      <c r="AG1172" s="84"/>
      <c r="AH1172" s="84"/>
      <c r="AI1172" s="84"/>
      <c r="AJ1172" s="84"/>
      <c r="AK1172" s="84"/>
      <c r="AL1172" s="84"/>
      <c r="AM1172" s="85"/>
    </row>
    <row r="1173" spans="1:39" ht="12" customHeight="1">
      <c r="A1173" s="10">
        <v>1157</v>
      </c>
      <c r="B1173" s="98" t="s">
        <v>292</v>
      </c>
      <c r="C1173" s="98" t="s">
        <v>292</v>
      </c>
      <c r="D1173" s="11" t="s">
        <v>51</v>
      </c>
      <c r="E1173" s="11" t="s">
        <v>304</v>
      </c>
      <c r="F1173" s="12" t="s">
        <v>50</v>
      </c>
      <c r="G1173" s="12" t="s">
        <v>510</v>
      </c>
      <c r="H1173" s="12" t="s">
        <v>307</v>
      </c>
      <c r="I1173" s="103" t="s">
        <v>504</v>
      </c>
      <c r="J1173" s="11" t="str">
        <f>"12-16h"</f>
        <v>12-16h</v>
      </c>
      <c r="K1173" s="12" t="s">
        <v>513</v>
      </c>
      <c r="L1173" s="69" t="s">
        <v>518</v>
      </c>
      <c r="M1173" s="59" t="s">
        <v>373</v>
      </c>
      <c r="N1173" s="78" t="s">
        <v>308</v>
      </c>
      <c r="O1173" s="12" t="s">
        <v>358</v>
      </c>
      <c r="P1173" s="15" t="s">
        <v>368</v>
      </c>
      <c r="Q1173" s="92"/>
      <c r="R1173" s="93"/>
      <c r="S1173" s="93"/>
      <c r="T1173" s="93">
        <v>1</v>
      </c>
      <c r="U1173" s="93"/>
      <c r="V1173" s="93"/>
      <c r="W1173" s="93"/>
      <c r="X1173" s="93"/>
      <c r="Y1173" s="75"/>
      <c r="Z1173" s="69" t="s">
        <v>518</v>
      </c>
      <c r="AA1173" s="59" t="s">
        <v>373</v>
      </c>
      <c r="AB1173" s="78" t="s">
        <v>308</v>
      </c>
      <c r="AC1173" s="12" t="s">
        <v>358</v>
      </c>
      <c r="AD1173" s="15" t="s">
        <v>368</v>
      </c>
      <c r="AE1173" s="84"/>
      <c r="AF1173" s="84">
        <v>1</v>
      </c>
      <c r="AG1173" s="84"/>
      <c r="AH1173" s="84"/>
      <c r="AI1173" s="84"/>
      <c r="AJ1173" s="84"/>
      <c r="AK1173" s="84"/>
      <c r="AL1173" s="84"/>
      <c r="AM1173" s="85"/>
    </row>
    <row r="1174" spans="1:39" ht="12" customHeight="1">
      <c r="A1174" s="10">
        <v>1158</v>
      </c>
      <c r="B1174" s="98" t="s">
        <v>292</v>
      </c>
      <c r="C1174" s="98" t="s">
        <v>292</v>
      </c>
      <c r="D1174" s="11" t="s">
        <v>25</v>
      </c>
      <c r="E1174" s="11" t="s">
        <v>303</v>
      </c>
      <c r="F1174" s="12" t="s">
        <v>48</v>
      </c>
      <c r="G1174" s="12" t="s">
        <v>510</v>
      </c>
      <c r="H1174" s="12" t="s">
        <v>306</v>
      </c>
      <c r="I1174" s="11" t="s">
        <v>507</v>
      </c>
      <c r="J1174" s="12" t="str">
        <f>"≥17h"</f>
        <v>≥17h</v>
      </c>
      <c r="K1174" s="12" t="s">
        <v>512</v>
      </c>
      <c r="L1174" s="69" t="s">
        <v>518</v>
      </c>
      <c r="M1174" s="59" t="s">
        <v>373</v>
      </c>
      <c r="N1174" s="78" t="s">
        <v>308</v>
      </c>
      <c r="O1174" s="12" t="s">
        <v>358</v>
      </c>
      <c r="P1174" s="15" t="s">
        <v>368</v>
      </c>
      <c r="Q1174" s="92"/>
      <c r="R1174" s="93"/>
      <c r="S1174" s="93"/>
      <c r="T1174" s="93">
        <v>1</v>
      </c>
      <c r="U1174" s="93"/>
      <c r="V1174" s="93"/>
      <c r="W1174" s="93"/>
      <c r="X1174" s="93"/>
      <c r="Y1174" s="75"/>
      <c r="Z1174" s="69" t="s">
        <v>518</v>
      </c>
      <c r="AA1174" s="59" t="s">
        <v>373</v>
      </c>
      <c r="AB1174" s="78" t="s">
        <v>308</v>
      </c>
      <c r="AC1174" s="12" t="s">
        <v>358</v>
      </c>
      <c r="AD1174" s="15" t="s">
        <v>368</v>
      </c>
      <c r="AE1174" s="84"/>
      <c r="AF1174" s="84">
        <v>1</v>
      </c>
      <c r="AG1174" s="84"/>
      <c r="AH1174" s="84"/>
      <c r="AI1174" s="84"/>
      <c r="AJ1174" s="84"/>
      <c r="AK1174" s="84"/>
      <c r="AL1174" s="84"/>
      <c r="AM1174" s="85"/>
    </row>
    <row r="1175" spans="1:39" ht="12" customHeight="1">
      <c r="A1175" s="10">
        <v>1159</v>
      </c>
      <c r="B1175" s="98" t="s">
        <v>211</v>
      </c>
      <c r="C1175" s="98" t="s">
        <v>211</v>
      </c>
      <c r="D1175" s="11" t="s">
        <v>51</v>
      </c>
      <c r="E1175" s="11" t="s">
        <v>304</v>
      </c>
      <c r="F1175" s="12" t="s">
        <v>48</v>
      </c>
      <c r="G1175" s="12" t="s">
        <v>310</v>
      </c>
      <c r="H1175" s="12" t="s">
        <v>306</v>
      </c>
      <c r="I1175" s="11" t="s">
        <v>507</v>
      </c>
      <c r="J1175" s="12" t="str">
        <f>"≥17h"</f>
        <v>≥17h</v>
      </c>
      <c r="K1175" s="12" t="s">
        <v>513</v>
      </c>
      <c r="L1175" s="69" t="s">
        <v>518</v>
      </c>
      <c r="M1175" s="59" t="s">
        <v>372</v>
      </c>
      <c r="N1175" s="78" t="s">
        <v>308</v>
      </c>
      <c r="O1175" s="12" t="s">
        <v>358</v>
      </c>
      <c r="P1175" s="15" t="s">
        <v>370</v>
      </c>
      <c r="Q1175" s="92"/>
      <c r="R1175" s="93"/>
      <c r="S1175" s="93">
        <v>1</v>
      </c>
      <c r="T1175" s="93"/>
      <c r="U1175" s="93"/>
      <c r="V1175" s="93"/>
      <c r="W1175" s="93"/>
      <c r="X1175" s="93"/>
      <c r="Y1175" s="75"/>
      <c r="Z1175" s="69" t="s">
        <v>518</v>
      </c>
      <c r="AA1175" s="59" t="s">
        <v>372</v>
      </c>
      <c r="AB1175" s="78" t="s">
        <v>308</v>
      </c>
      <c r="AC1175" s="12" t="s">
        <v>358</v>
      </c>
      <c r="AD1175" s="15" t="s">
        <v>370</v>
      </c>
      <c r="AE1175" s="84"/>
      <c r="AF1175" s="84">
        <v>1</v>
      </c>
      <c r="AG1175" s="84"/>
      <c r="AH1175" s="84"/>
      <c r="AI1175" s="84"/>
      <c r="AJ1175" s="84"/>
      <c r="AK1175" s="84">
        <v>1</v>
      </c>
      <c r="AL1175" s="84"/>
      <c r="AM1175" s="85"/>
    </row>
    <row r="1176" spans="1:39" ht="12" customHeight="1">
      <c r="A1176" s="10">
        <v>1160</v>
      </c>
      <c r="B1176" s="98" t="s">
        <v>82</v>
      </c>
      <c r="C1176" s="98" t="s">
        <v>82</v>
      </c>
      <c r="D1176" s="11" t="s">
        <v>25</v>
      </c>
      <c r="E1176" s="11" t="s">
        <v>304</v>
      </c>
      <c r="F1176" s="12" t="s">
        <v>48</v>
      </c>
      <c r="G1176" s="12" t="s">
        <v>510</v>
      </c>
      <c r="H1176" s="12" t="s">
        <v>306</v>
      </c>
      <c r="I1176" s="103" t="s">
        <v>504</v>
      </c>
      <c r="J1176" s="12" t="str">
        <f>"≥17h"</f>
        <v>≥17h</v>
      </c>
      <c r="K1176" s="12" t="s">
        <v>513</v>
      </c>
      <c r="L1176" s="69" t="s">
        <v>518</v>
      </c>
      <c r="M1176" s="59" t="s">
        <v>373</v>
      </c>
      <c r="N1176" s="78" t="s">
        <v>367</v>
      </c>
      <c r="O1176" s="12" t="s">
        <v>358</v>
      </c>
      <c r="P1176" s="15" t="s">
        <v>368</v>
      </c>
      <c r="Q1176" s="92"/>
      <c r="R1176" s="93"/>
      <c r="S1176" s="93"/>
      <c r="T1176" s="93">
        <v>1</v>
      </c>
      <c r="U1176" s="93"/>
      <c r="V1176" s="93"/>
      <c r="W1176" s="93"/>
      <c r="X1176" s="93"/>
      <c r="Y1176" s="75"/>
      <c r="Z1176" s="69" t="s">
        <v>518</v>
      </c>
      <c r="AA1176" s="59" t="s">
        <v>373</v>
      </c>
      <c r="AB1176" s="78" t="s">
        <v>367</v>
      </c>
      <c r="AC1176" s="12" t="s">
        <v>358</v>
      </c>
      <c r="AD1176" s="15" t="s">
        <v>368</v>
      </c>
      <c r="AE1176" s="84"/>
      <c r="AF1176" s="84">
        <v>1</v>
      </c>
      <c r="AG1176" s="84"/>
      <c r="AH1176" s="84"/>
      <c r="AI1176" s="84"/>
      <c r="AJ1176" s="84"/>
      <c r="AK1176" s="84"/>
      <c r="AL1176" s="84"/>
      <c r="AM1176" s="85"/>
    </row>
    <row r="1177" spans="1:39" ht="12" customHeight="1">
      <c r="A1177" s="10">
        <v>1161</v>
      </c>
      <c r="B1177" s="98" t="s">
        <v>125</v>
      </c>
      <c r="C1177" s="98" t="s">
        <v>59</v>
      </c>
      <c r="D1177" s="11" t="s">
        <v>25</v>
      </c>
      <c r="E1177" s="11" t="s">
        <v>304</v>
      </c>
      <c r="F1177" s="12" t="s">
        <v>48</v>
      </c>
      <c r="G1177" s="12" t="s">
        <v>310</v>
      </c>
      <c r="H1177" s="12" t="s">
        <v>306</v>
      </c>
      <c r="I1177" s="103" t="s">
        <v>504</v>
      </c>
      <c r="J1177" s="12" t="str">
        <f>"≥17h"</f>
        <v>≥17h</v>
      </c>
      <c r="K1177" s="12" t="s">
        <v>47</v>
      </c>
      <c r="L1177" s="69" t="s">
        <v>518</v>
      </c>
      <c r="M1177" s="59" t="s">
        <v>373</v>
      </c>
      <c r="N1177" s="78" t="s">
        <v>367</v>
      </c>
      <c r="O1177" s="12" t="s">
        <v>358</v>
      </c>
      <c r="P1177" s="15" t="s">
        <v>368</v>
      </c>
      <c r="Q1177" s="92"/>
      <c r="R1177" s="93"/>
      <c r="S1177" s="93"/>
      <c r="T1177" s="93">
        <v>1</v>
      </c>
      <c r="U1177" s="93"/>
      <c r="V1177" s="93"/>
      <c r="W1177" s="93"/>
      <c r="X1177" s="93"/>
      <c r="Y1177" s="75"/>
      <c r="Z1177" s="69" t="s">
        <v>518</v>
      </c>
      <c r="AA1177" s="59" t="s">
        <v>373</v>
      </c>
      <c r="AB1177" s="78" t="s">
        <v>367</v>
      </c>
      <c r="AC1177" s="12" t="s">
        <v>358</v>
      </c>
      <c r="AD1177" s="15" t="s">
        <v>368</v>
      </c>
      <c r="AE1177" s="84"/>
      <c r="AF1177" s="84">
        <v>1</v>
      </c>
      <c r="AG1177" s="84"/>
      <c r="AH1177" s="84"/>
      <c r="AI1177" s="84"/>
      <c r="AJ1177" s="84"/>
      <c r="AK1177" s="84"/>
      <c r="AL1177" s="84"/>
      <c r="AM1177" s="85"/>
    </row>
    <row r="1178" spans="1:39" ht="12" customHeight="1">
      <c r="A1178" s="10">
        <v>1162</v>
      </c>
      <c r="B1178" s="98" t="s">
        <v>81</v>
      </c>
      <c r="C1178" s="98" t="s">
        <v>81</v>
      </c>
      <c r="D1178" s="11" t="s">
        <v>51</v>
      </c>
      <c r="E1178" s="11" t="s">
        <v>303</v>
      </c>
      <c r="F1178" s="12" t="s">
        <v>50</v>
      </c>
      <c r="G1178" s="12" t="s">
        <v>310</v>
      </c>
      <c r="H1178" s="12" t="s">
        <v>306</v>
      </c>
      <c r="I1178" s="103" t="s">
        <v>504</v>
      </c>
      <c r="J1178" s="11" t="str">
        <f>"12-16h"</f>
        <v>12-16h</v>
      </c>
      <c r="K1178" s="12" t="s">
        <v>512</v>
      </c>
      <c r="L1178" s="69" t="s">
        <v>518</v>
      </c>
      <c r="M1178" s="59" t="s">
        <v>372</v>
      </c>
      <c r="N1178" s="78" t="s">
        <v>308</v>
      </c>
      <c r="O1178" s="12" t="s">
        <v>358</v>
      </c>
      <c r="P1178" s="15" t="s">
        <v>368</v>
      </c>
      <c r="Q1178" s="92"/>
      <c r="R1178" s="93"/>
      <c r="S1178" s="93"/>
      <c r="T1178" s="93">
        <v>1</v>
      </c>
      <c r="U1178" s="93"/>
      <c r="V1178" s="93"/>
      <c r="W1178" s="93"/>
      <c r="X1178" s="93"/>
      <c r="Y1178" s="75"/>
      <c r="Z1178" s="69" t="s">
        <v>518</v>
      </c>
      <c r="AA1178" s="59" t="s">
        <v>372</v>
      </c>
      <c r="AB1178" s="78" t="s">
        <v>308</v>
      </c>
      <c r="AC1178" s="12" t="s">
        <v>358</v>
      </c>
      <c r="AD1178" s="15" t="s">
        <v>368</v>
      </c>
      <c r="AE1178" s="84"/>
      <c r="AF1178" s="84"/>
      <c r="AG1178" s="84">
        <v>1</v>
      </c>
      <c r="AH1178" s="84"/>
      <c r="AI1178" s="84"/>
      <c r="AJ1178" s="84"/>
      <c r="AK1178" s="84"/>
      <c r="AL1178" s="84"/>
      <c r="AM1178" s="85"/>
    </row>
    <row r="1179" spans="1:39" ht="12" customHeight="1">
      <c r="A1179" s="10">
        <v>1163</v>
      </c>
      <c r="B1179" s="98" t="s">
        <v>81</v>
      </c>
      <c r="C1179" s="98" t="s">
        <v>81</v>
      </c>
      <c r="D1179" s="11" t="s">
        <v>51</v>
      </c>
      <c r="E1179" s="11" t="s">
        <v>304</v>
      </c>
      <c r="F1179" s="12" t="s">
        <v>48</v>
      </c>
      <c r="G1179" s="12" t="s">
        <v>310</v>
      </c>
      <c r="H1179" s="12" t="s">
        <v>306</v>
      </c>
      <c r="I1179" s="11" t="s">
        <v>504</v>
      </c>
      <c r="J1179" s="11" t="str">
        <f>"12-16h"</f>
        <v>12-16h</v>
      </c>
      <c r="K1179" s="12" t="s">
        <v>512</v>
      </c>
      <c r="L1179" s="69" t="s">
        <v>518</v>
      </c>
      <c r="M1179" s="59" t="s">
        <v>373</v>
      </c>
      <c r="N1179" s="78" t="s">
        <v>308</v>
      </c>
      <c r="O1179" s="12" t="s">
        <v>358</v>
      </c>
      <c r="P1179" s="15" t="s">
        <v>368</v>
      </c>
      <c r="Q1179" s="92"/>
      <c r="R1179" s="93"/>
      <c r="S1179" s="93"/>
      <c r="T1179" s="93">
        <v>1</v>
      </c>
      <c r="U1179" s="93"/>
      <c r="V1179" s="93"/>
      <c r="W1179" s="93"/>
      <c r="X1179" s="93"/>
      <c r="Y1179" s="75"/>
      <c r="Z1179" s="69" t="s">
        <v>518</v>
      </c>
      <c r="AA1179" s="59" t="s">
        <v>373</v>
      </c>
      <c r="AB1179" s="78" t="s">
        <v>308</v>
      </c>
      <c r="AC1179" s="12" t="s">
        <v>358</v>
      </c>
      <c r="AD1179" s="15" t="s">
        <v>368</v>
      </c>
      <c r="AE1179" s="84"/>
      <c r="AF1179" s="84">
        <v>1</v>
      </c>
      <c r="AG1179" s="84"/>
      <c r="AH1179" s="84"/>
      <c r="AI1179" s="84"/>
      <c r="AJ1179" s="84"/>
      <c r="AK1179" s="84"/>
      <c r="AL1179" s="84"/>
      <c r="AM1179" s="85"/>
    </row>
    <row r="1180" spans="1:39" ht="12" customHeight="1">
      <c r="A1180" s="10">
        <v>1164</v>
      </c>
      <c r="B1180" s="98" t="s">
        <v>125</v>
      </c>
      <c r="C1180" s="98" t="s">
        <v>59</v>
      </c>
      <c r="D1180" s="11" t="s">
        <v>51</v>
      </c>
      <c r="E1180" s="11" t="s">
        <v>303</v>
      </c>
      <c r="F1180" s="12" t="s">
        <v>49</v>
      </c>
      <c r="G1180" s="12" t="s">
        <v>310</v>
      </c>
      <c r="H1180" s="12" t="s">
        <v>306</v>
      </c>
      <c r="I1180" s="103" t="s">
        <v>504</v>
      </c>
      <c r="J1180" s="11" t="str">
        <f>"12-16h"</f>
        <v>12-16h</v>
      </c>
      <c r="K1180" s="12" t="s">
        <v>512</v>
      </c>
      <c r="L1180" s="69" t="s">
        <v>518</v>
      </c>
      <c r="M1180" s="59" t="s">
        <v>371</v>
      </c>
      <c r="N1180" s="78" t="s">
        <v>308</v>
      </c>
      <c r="O1180" s="12" t="s">
        <v>358</v>
      </c>
      <c r="P1180" s="15" t="s">
        <v>368</v>
      </c>
      <c r="Q1180" s="92">
        <v>1</v>
      </c>
      <c r="R1180" s="93"/>
      <c r="S1180" s="93"/>
      <c r="T1180" s="93"/>
      <c r="U1180" s="93"/>
      <c r="V1180" s="93"/>
      <c r="W1180" s="93"/>
      <c r="X1180" s="93"/>
      <c r="Y1180" s="75"/>
      <c r="Z1180" s="69" t="s">
        <v>518</v>
      </c>
      <c r="AA1180" s="59" t="s">
        <v>371</v>
      </c>
      <c r="AB1180" s="78" t="s">
        <v>308</v>
      </c>
      <c r="AC1180" s="12" t="s">
        <v>358</v>
      </c>
      <c r="AD1180" s="15" t="s">
        <v>368</v>
      </c>
      <c r="AE1180" s="84"/>
      <c r="AF1180" s="84"/>
      <c r="AG1180" s="84">
        <v>1</v>
      </c>
      <c r="AH1180" s="84"/>
      <c r="AI1180" s="84"/>
      <c r="AJ1180" s="84"/>
      <c r="AK1180" s="84"/>
      <c r="AL1180" s="84"/>
      <c r="AM1180" s="85"/>
    </row>
    <row r="1181" spans="1:39" ht="12" customHeight="1">
      <c r="A1181" s="10">
        <v>1165</v>
      </c>
      <c r="B1181" s="98" t="s">
        <v>81</v>
      </c>
      <c r="C1181" s="98" t="s">
        <v>81</v>
      </c>
      <c r="D1181" s="11" t="s">
        <v>25</v>
      </c>
      <c r="E1181" s="11" t="s">
        <v>304</v>
      </c>
      <c r="F1181" s="12" t="s">
        <v>48</v>
      </c>
      <c r="G1181" s="12" t="s">
        <v>310</v>
      </c>
      <c r="H1181" s="12" t="s">
        <v>306</v>
      </c>
      <c r="I1181" s="103" t="s">
        <v>504</v>
      </c>
      <c r="J1181" s="12" t="str">
        <f>"≥17h"</f>
        <v>≥17h</v>
      </c>
      <c r="K1181" s="12" t="s">
        <v>512</v>
      </c>
      <c r="L1181" s="69" t="s">
        <v>518</v>
      </c>
      <c r="M1181" s="59" t="s">
        <v>371</v>
      </c>
      <c r="N1181" s="78" t="s">
        <v>308</v>
      </c>
      <c r="O1181" s="12" t="s">
        <v>358</v>
      </c>
      <c r="P1181" s="15" t="s">
        <v>368</v>
      </c>
      <c r="Q1181" s="92"/>
      <c r="R1181" s="93"/>
      <c r="S1181" s="93">
        <v>1</v>
      </c>
      <c r="T1181" s="93">
        <v>1</v>
      </c>
      <c r="U1181" s="93"/>
      <c r="V1181" s="93"/>
      <c r="W1181" s="93"/>
      <c r="X1181" s="93"/>
      <c r="Y1181" s="75"/>
      <c r="Z1181" s="69" t="s">
        <v>518</v>
      </c>
      <c r="AA1181" s="59" t="s">
        <v>371</v>
      </c>
      <c r="AB1181" s="78" t="s">
        <v>308</v>
      </c>
      <c r="AC1181" s="12" t="s">
        <v>358</v>
      </c>
      <c r="AD1181" s="15" t="s">
        <v>368</v>
      </c>
      <c r="AE1181" s="84"/>
      <c r="AF1181" s="84"/>
      <c r="AG1181" s="84"/>
      <c r="AH1181" s="84"/>
      <c r="AI1181" s="84">
        <v>1</v>
      </c>
      <c r="AJ1181" s="84"/>
      <c r="AK1181" s="84"/>
      <c r="AL1181" s="84"/>
      <c r="AM1181" s="85"/>
    </row>
    <row r="1182" spans="1:39" ht="12" customHeight="1">
      <c r="A1182" s="10">
        <v>1166</v>
      </c>
      <c r="B1182" s="98" t="s">
        <v>81</v>
      </c>
      <c r="C1182" s="98" t="s">
        <v>81</v>
      </c>
      <c r="D1182" s="11" t="s">
        <v>25</v>
      </c>
      <c r="E1182" s="11" t="s">
        <v>304</v>
      </c>
      <c r="F1182" s="12" t="s">
        <v>49</v>
      </c>
      <c r="G1182" s="12" t="s">
        <v>310</v>
      </c>
      <c r="H1182" s="12" t="s">
        <v>306</v>
      </c>
      <c r="I1182" s="103" t="s">
        <v>504</v>
      </c>
      <c r="J1182" s="12" t="str">
        <f>"≥17h"</f>
        <v>≥17h</v>
      </c>
      <c r="K1182" s="12" t="s">
        <v>512</v>
      </c>
      <c r="L1182" s="69" t="s">
        <v>518</v>
      </c>
      <c r="M1182" s="59" t="s">
        <v>372</v>
      </c>
      <c r="N1182" s="78" t="s">
        <v>308</v>
      </c>
      <c r="O1182" s="12" t="s">
        <v>358</v>
      </c>
      <c r="P1182" s="15" t="s">
        <v>368</v>
      </c>
      <c r="Q1182" s="92"/>
      <c r="R1182" s="93"/>
      <c r="S1182" s="93"/>
      <c r="T1182" s="93">
        <v>1</v>
      </c>
      <c r="U1182" s="93"/>
      <c r="V1182" s="93"/>
      <c r="W1182" s="93"/>
      <c r="X1182" s="93"/>
      <c r="Y1182" s="75"/>
      <c r="Z1182" s="69" t="s">
        <v>518</v>
      </c>
      <c r="AA1182" s="59" t="s">
        <v>372</v>
      </c>
      <c r="AB1182" s="78" t="s">
        <v>308</v>
      </c>
      <c r="AC1182" s="12" t="s">
        <v>358</v>
      </c>
      <c r="AD1182" s="15" t="s">
        <v>368</v>
      </c>
      <c r="AE1182" s="84"/>
      <c r="AF1182" s="84">
        <v>1</v>
      </c>
      <c r="AG1182" s="84"/>
      <c r="AH1182" s="84"/>
      <c r="AI1182" s="84"/>
      <c r="AJ1182" s="84"/>
      <c r="AK1182" s="84"/>
      <c r="AL1182" s="84"/>
      <c r="AM1182" s="85"/>
    </row>
    <row r="1183" spans="1:39" ht="12" customHeight="1">
      <c r="A1183" s="10">
        <v>1167</v>
      </c>
      <c r="B1183" s="98" t="s">
        <v>213</v>
      </c>
      <c r="C1183" s="98" t="s">
        <v>69</v>
      </c>
      <c r="D1183" s="11" t="s">
        <v>51</v>
      </c>
      <c r="E1183" s="11" t="s">
        <v>304</v>
      </c>
      <c r="F1183" s="12" t="s">
        <v>50</v>
      </c>
      <c r="G1183" s="12" t="s">
        <v>510</v>
      </c>
      <c r="H1183" s="12" t="s">
        <v>306</v>
      </c>
      <c r="I1183" s="103" t="s">
        <v>504</v>
      </c>
      <c r="J1183" s="11" t="str">
        <f>"≤12h"</f>
        <v>≤12h</v>
      </c>
      <c r="K1183" s="12" t="s">
        <v>512</v>
      </c>
      <c r="L1183" s="69" t="s">
        <v>518</v>
      </c>
      <c r="M1183" s="59" t="s">
        <v>372</v>
      </c>
      <c r="N1183" s="78" t="s">
        <v>308</v>
      </c>
      <c r="O1183" s="12" t="s">
        <v>358</v>
      </c>
      <c r="P1183" s="15" t="s">
        <v>368</v>
      </c>
      <c r="Q1183" s="92"/>
      <c r="R1183" s="93"/>
      <c r="S1183" s="93"/>
      <c r="T1183" s="93">
        <v>1</v>
      </c>
      <c r="U1183" s="93"/>
      <c r="V1183" s="93"/>
      <c r="W1183" s="93"/>
      <c r="X1183" s="93"/>
      <c r="Y1183" s="75"/>
      <c r="Z1183" s="69" t="s">
        <v>518</v>
      </c>
      <c r="AA1183" s="59" t="s">
        <v>372</v>
      </c>
      <c r="AB1183" s="78" t="s">
        <v>308</v>
      </c>
      <c r="AC1183" s="12" t="s">
        <v>358</v>
      </c>
      <c r="AD1183" s="15" t="s">
        <v>368</v>
      </c>
      <c r="AE1183" s="84"/>
      <c r="AF1183" s="84">
        <v>1</v>
      </c>
      <c r="AG1183" s="84"/>
      <c r="AH1183" s="84"/>
      <c r="AI1183" s="84"/>
      <c r="AJ1183" s="84"/>
      <c r="AK1183" s="84"/>
      <c r="AL1183" s="84"/>
      <c r="AM1183" s="85"/>
    </row>
    <row r="1184" spans="1:39" ht="12" customHeight="1">
      <c r="A1184" s="10">
        <v>1168</v>
      </c>
      <c r="B1184" s="98" t="s">
        <v>213</v>
      </c>
      <c r="C1184" s="98" t="s">
        <v>69</v>
      </c>
      <c r="D1184" s="11" t="s">
        <v>51</v>
      </c>
      <c r="E1184" s="11" t="s">
        <v>304</v>
      </c>
      <c r="F1184" s="12" t="s">
        <v>50</v>
      </c>
      <c r="G1184" s="12" t="s">
        <v>510</v>
      </c>
      <c r="H1184" s="12" t="s">
        <v>306</v>
      </c>
      <c r="I1184" s="11" t="s">
        <v>504</v>
      </c>
      <c r="J1184" s="12" t="str">
        <f>"≥17h"</f>
        <v>≥17h</v>
      </c>
      <c r="K1184" s="12" t="s">
        <v>512</v>
      </c>
      <c r="L1184" s="69" t="s">
        <v>518</v>
      </c>
      <c r="M1184" s="59" t="s">
        <v>371</v>
      </c>
      <c r="N1184" s="78" t="s">
        <v>308</v>
      </c>
      <c r="O1184" s="12" t="s">
        <v>358</v>
      </c>
      <c r="P1184" s="15" t="s">
        <v>368</v>
      </c>
      <c r="Q1184" s="92"/>
      <c r="R1184" s="93"/>
      <c r="S1184" s="93"/>
      <c r="T1184" s="93">
        <v>1</v>
      </c>
      <c r="U1184" s="93"/>
      <c r="V1184" s="93"/>
      <c r="W1184" s="93"/>
      <c r="X1184" s="93"/>
      <c r="Y1184" s="75"/>
      <c r="Z1184" s="69" t="s">
        <v>518</v>
      </c>
      <c r="AA1184" s="59" t="s">
        <v>371</v>
      </c>
      <c r="AB1184" s="78" t="s">
        <v>308</v>
      </c>
      <c r="AC1184" s="12" t="s">
        <v>358</v>
      </c>
      <c r="AD1184" s="15" t="s">
        <v>368</v>
      </c>
      <c r="AE1184" s="84"/>
      <c r="AF1184" s="84">
        <v>1</v>
      </c>
      <c r="AG1184" s="84"/>
      <c r="AH1184" s="84"/>
      <c r="AI1184" s="84">
        <v>1</v>
      </c>
      <c r="AJ1184" s="84"/>
      <c r="AK1184" s="84"/>
      <c r="AL1184" s="84"/>
      <c r="AM1184" s="85"/>
    </row>
    <row r="1185" spans="1:39" ht="12" customHeight="1">
      <c r="A1185" s="10">
        <v>1169</v>
      </c>
      <c r="B1185" s="98" t="s">
        <v>213</v>
      </c>
      <c r="C1185" s="98" t="s">
        <v>69</v>
      </c>
      <c r="D1185" s="11" t="s">
        <v>51</v>
      </c>
      <c r="E1185" s="11" t="s">
        <v>304</v>
      </c>
      <c r="F1185" s="12" t="s">
        <v>50</v>
      </c>
      <c r="G1185" s="12" t="s">
        <v>510</v>
      </c>
      <c r="H1185" s="12" t="s">
        <v>307</v>
      </c>
      <c r="I1185" s="11" t="s">
        <v>504</v>
      </c>
      <c r="J1185" s="12" t="str">
        <f>"≥17h"</f>
        <v>≥17h</v>
      </c>
      <c r="K1185" s="12" t="s">
        <v>512</v>
      </c>
      <c r="L1185" s="69" t="s">
        <v>518</v>
      </c>
      <c r="M1185" s="59" t="s">
        <v>372</v>
      </c>
      <c r="N1185" s="78" t="s">
        <v>308</v>
      </c>
      <c r="O1185" s="12" t="s">
        <v>358</v>
      </c>
      <c r="P1185" s="15" t="s">
        <v>368</v>
      </c>
      <c r="Q1185" s="92"/>
      <c r="R1185" s="93"/>
      <c r="S1185" s="93"/>
      <c r="T1185" s="93">
        <v>1</v>
      </c>
      <c r="U1185" s="93"/>
      <c r="V1185" s="93"/>
      <c r="W1185" s="93"/>
      <c r="X1185" s="93"/>
      <c r="Y1185" s="75"/>
      <c r="Z1185" s="69" t="s">
        <v>518</v>
      </c>
      <c r="AA1185" s="59" t="s">
        <v>372</v>
      </c>
      <c r="AB1185" s="78" t="s">
        <v>308</v>
      </c>
      <c r="AC1185" s="12" t="s">
        <v>358</v>
      </c>
      <c r="AD1185" s="15" t="s">
        <v>368</v>
      </c>
      <c r="AE1185" s="84"/>
      <c r="AF1185" s="84"/>
      <c r="AG1185" s="84">
        <v>1</v>
      </c>
      <c r="AH1185" s="84"/>
      <c r="AI1185" s="84"/>
      <c r="AJ1185" s="84"/>
      <c r="AK1185" s="84"/>
      <c r="AL1185" s="84"/>
      <c r="AM1185" s="85"/>
    </row>
    <row r="1186" spans="1:39" ht="12" customHeight="1">
      <c r="A1186" s="10">
        <v>1170</v>
      </c>
      <c r="B1186" s="98" t="s">
        <v>211</v>
      </c>
      <c r="C1186" s="98" t="s">
        <v>211</v>
      </c>
      <c r="D1186" s="11" t="s">
        <v>51</v>
      </c>
      <c r="E1186" s="11" t="s">
        <v>303</v>
      </c>
      <c r="F1186" s="12" t="s">
        <v>49</v>
      </c>
      <c r="G1186" s="12" t="s">
        <v>310</v>
      </c>
      <c r="H1186" s="12" t="s">
        <v>306</v>
      </c>
      <c r="I1186" s="103" t="s">
        <v>504</v>
      </c>
      <c r="J1186" s="12" t="str">
        <f>"≥17h"</f>
        <v>≥17h</v>
      </c>
      <c r="K1186" s="12" t="s">
        <v>512</v>
      </c>
      <c r="L1186" s="69" t="s">
        <v>518</v>
      </c>
      <c r="M1186" s="59" t="s">
        <v>372</v>
      </c>
      <c r="N1186" s="78" t="s">
        <v>308</v>
      </c>
      <c r="O1186" s="12" t="s">
        <v>358</v>
      </c>
      <c r="P1186" s="15" t="s">
        <v>368</v>
      </c>
      <c r="Q1186" s="92">
        <v>1</v>
      </c>
      <c r="R1186" s="93"/>
      <c r="S1186" s="93"/>
      <c r="T1186" s="93">
        <v>1</v>
      </c>
      <c r="U1186" s="93"/>
      <c r="V1186" s="93"/>
      <c r="W1186" s="93"/>
      <c r="X1186" s="93"/>
      <c r="Y1186" s="75"/>
      <c r="Z1186" s="69" t="s">
        <v>518</v>
      </c>
      <c r="AA1186" s="59" t="s">
        <v>372</v>
      </c>
      <c r="AB1186" s="78" t="s">
        <v>308</v>
      </c>
      <c r="AC1186" s="12" t="s">
        <v>358</v>
      </c>
      <c r="AD1186" s="15" t="s">
        <v>368</v>
      </c>
      <c r="AE1186" s="84"/>
      <c r="AF1186" s="84">
        <v>1</v>
      </c>
      <c r="AG1186" s="84"/>
      <c r="AH1186" s="84"/>
      <c r="AI1186" s="84"/>
      <c r="AJ1186" s="84"/>
      <c r="AK1186" s="84"/>
      <c r="AL1186" s="84"/>
      <c r="AM1186" s="85"/>
    </row>
    <row r="1187" spans="1:39" ht="12" customHeight="1">
      <c r="A1187" s="10">
        <v>1171</v>
      </c>
      <c r="B1187" s="98" t="s">
        <v>211</v>
      </c>
      <c r="C1187" s="98" t="s">
        <v>211</v>
      </c>
      <c r="D1187" s="11" t="s">
        <v>51</v>
      </c>
      <c r="E1187" s="11" t="s">
        <v>304</v>
      </c>
      <c r="F1187" s="12" t="s">
        <v>48</v>
      </c>
      <c r="G1187" s="12" t="s">
        <v>310</v>
      </c>
      <c r="H1187" s="12" t="s">
        <v>306</v>
      </c>
      <c r="I1187" s="103" t="s">
        <v>505</v>
      </c>
      <c r="J1187" s="11" t="str">
        <f>"12-16h"</f>
        <v>12-16h</v>
      </c>
      <c r="K1187" s="12" t="s">
        <v>512</v>
      </c>
      <c r="L1187" s="69" t="s">
        <v>518</v>
      </c>
      <c r="M1187" s="59" t="s">
        <v>372</v>
      </c>
      <c r="N1187" s="78" t="s">
        <v>308</v>
      </c>
      <c r="O1187" s="12" t="s">
        <v>358</v>
      </c>
      <c r="P1187" s="15" t="s">
        <v>368</v>
      </c>
      <c r="Q1187" s="92"/>
      <c r="R1187" s="93"/>
      <c r="S1187" s="93"/>
      <c r="T1187" s="93">
        <v>1</v>
      </c>
      <c r="U1187" s="93"/>
      <c r="V1187" s="93"/>
      <c r="W1187" s="93"/>
      <c r="X1187" s="93"/>
      <c r="Y1187" s="75"/>
      <c r="Z1187" s="69" t="s">
        <v>518</v>
      </c>
      <c r="AA1187" s="59" t="s">
        <v>372</v>
      </c>
      <c r="AB1187" s="78" t="s">
        <v>308</v>
      </c>
      <c r="AC1187" s="12" t="s">
        <v>358</v>
      </c>
      <c r="AD1187" s="15" t="s">
        <v>368</v>
      </c>
      <c r="AE1187" s="84"/>
      <c r="AF1187" s="84"/>
      <c r="AG1187" s="84"/>
      <c r="AH1187" s="84"/>
      <c r="AI1187" s="84">
        <v>1</v>
      </c>
      <c r="AJ1187" s="84"/>
      <c r="AK1187" s="84"/>
      <c r="AL1187" s="84"/>
      <c r="AM1187" s="85"/>
    </row>
    <row r="1188" spans="1:39" ht="12" customHeight="1">
      <c r="A1188" s="10">
        <v>1172</v>
      </c>
      <c r="B1188" s="98" t="s">
        <v>243</v>
      </c>
      <c r="C1188" s="98" t="s">
        <v>85</v>
      </c>
      <c r="D1188" s="11" t="s">
        <v>25</v>
      </c>
      <c r="E1188" s="11" t="s">
        <v>303</v>
      </c>
      <c r="F1188" s="12" t="s">
        <v>50</v>
      </c>
      <c r="G1188" s="12" t="s">
        <v>310</v>
      </c>
      <c r="H1188" s="12" t="s">
        <v>306</v>
      </c>
      <c r="I1188" s="103" t="s">
        <v>504</v>
      </c>
      <c r="J1188" s="11" t="str">
        <f>"12-16h"</f>
        <v>12-16h</v>
      </c>
      <c r="K1188" s="12" t="s">
        <v>512</v>
      </c>
      <c r="L1188" s="69" t="s">
        <v>518</v>
      </c>
      <c r="M1188" s="59" t="s">
        <v>371</v>
      </c>
      <c r="N1188" s="78" t="s">
        <v>308</v>
      </c>
      <c r="O1188" s="12" t="s">
        <v>358</v>
      </c>
      <c r="P1188" s="15" t="s">
        <v>368</v>
      </c>
      <c r="Q1188" s="92"/>
      <c r="R1188" s="93"/>
      <c r="S1188" s="93"/>
      <c r="T1188" s="93">
        <v>1</v>
      </c>
      <c r="U1188" s="93"/>
      <c r="V1188" s="93"/>
      <c r="W1188" s="93"/>
      <c r="X1188" s="93"/>
      <c r="Y1188" s="75"/>
      <c r="Z1188" s="69" t="s">
        <v>518</v>
      </c>
      <c r="AA1188" s="59" t="s">
        <v>371</v>
      </c>
      <c r="AB1188" s="78" t="s">
        <v>308</v>
      </c>
      <c r="AC1188" s="12" t="s">
        <v>358</v>
      </c>
      <c r="AD1188" s="15" t="s">
        <v>368</v>
      </c>
      <c r="AE1188" s="84"/>
      <c r="AF1188" s="84">
        <v>1</v>
      </c>
      <c r="AG1188" s="84"/>
      <c r="AH1188" s="84"/>
      <c r="AI1188" s="84"/>
      <c r="AJ1188" s="84"/>
      <c r="AK1188" s="84"/>
      <c r="AL1188" s="84"/>
      <c r="AM1188" s="85"/>
    </row>
    <row r="1189" spans="1:39" ht="12" customHeight="1">
      <c r="A1189" s="10">
        <v>1173</v>
      </c>
      <c r="B1189" s="98" t="s">
        <v>243</v>
      </c>
      <c r="C1189" s="98" t="s">
        <v>85</v>
      </c>
      <c r="D1189" s="11" t="s">
        <v>51</v>
      </c>
      <c r="E1189" s="11" t="s">
        <v>304</v>
      </c>
      <c r="F1189" s="12" t="s">
        <v>50</v>
      </c>
      <c r="G1189" s="12" t="s">
        <v>310</v>
      </c>
      <c r="H1189" s="12" t="s">
        <v>306</v>
      </c>
      <c r="I1189" s="103" t="s">
        <v>504</v>
      </c>
      <c r="J1189" s="12" t="str">
        <f>"≥17h"</f>
        <v>≥17h</v>
      </c>
      <c r="K1189" s="12" t="s">
        <v>512</v>
      </c>
      <c r="L1189" s="69" t="s">
        <v>518</v>
      </c>
      <c r="M1189" s="59" t="s">
        <v>371</v>
      </c>
      <c r="N1189" s="78" t="s">
        <v>308</v>
      </c>
      <c r="O1189" s="12" t="s">
        <v>358</v>
      </c>
      <c r="P1189" s="15" t="s">
        <v>368</v>
      </c>
      <c r="Q1189" s="92"/>
      <c r="R1189" s="93"/>
      <c r="S1189" s="93"/>
      <c r="T1189" s="93">
        <v>1</v>
      </c>
      <c r="U1189" s="93"/>
      <c r="V1189" s="93"/>
      <c r="W1189" s="93"/>
      <c r="X1189" s="93"/>
      <c r="Y1189" s="75"/>
      <c r="Z1189" s="69" t="s">
        <v>518</v>
      </c>
      <c r="AA1189" s="59" t="s">
        <v>371</v>
      </c>
      <c r="AB1189" s="78" t="s">
        <v>308</v>
      </c>
      <c r="AC1189" s="12" t="s">
        <v>358</v>
      </c>
      <c r="AD1189" s="15" t="s">
        <v>368</v>
      </c>
      <c r="AE1189" s="84"/>
      <c r="AF1189" s="84"/>
      <c r="AG1189" s="84"/>
      <c r="AH1189" s="84"/>
      <c r="AI1189" s="84">
        <v>1</v>
      </c>
      <c r="AJ1189" s="84"/>
      <c r="AK1189" s="84"/>
      <c r="AL1189" s="84"/>
      <c r="AM1189" s="85"/>
    </row>
    <row r="1190" spans="1:39" ht="12" customHeight="1">
      <c r="A1190" s="10">
        <v>1174</v>
      </c>
      <c r="B1190" s="98" t="s">
        <v>243</v>
      </c>
      <c r="C1190" s="98" t="s">
        <v>85</v>
      </c>
      <c r="D1190" s="11" t="s">
        <v>25</v>
      </c>
      <c r="E1190" s="11" t="s">
        <v>304</v>
      </c>
      <c r="F1190" s="12" t="s">
        <v>50</v>
      </c>
      <c r="G1190" s="12" t="s">
        <v>310</v>
      </c>
      <c r="H1190" s="12" t="s">
        <v>306</v>
      </c>
      <c r="I1190" s="12" t="s">
        <v>505</v>
      </c>
      <c r="J1190" s="11" t="str">
        <f>"≤12h"</f>
        <v>≤12h</v>
      </c>
      <c r="K1190" s="12" t="s">
        <v>512</v>
      </c>
      <c r="L1190" s="69" t="s">
        <v>518</v>
      </c>
      <c r="M1190" s="59" t="s">
        <v>371</v>
      </c>
      <c r="N1190" s="78" t="s">
        <v>308</v>
      </c>
      <c r="O1190" s="12" t="s">
        <v>358</v>
      </c>
      <c r="P1190" s="15" t="s">
        <v>368</v>
      </c>
      <c r="Q1190" s="92"/>
      <c r="R1190" s="93"/>
      <c r="S1190" s="93"/>
      <c r="T1190" s="93">
        <v>1</v>
      </c>
      <c r="U1190" s="93"/>
      <c r="V1190" s="93"/>
      <c r="W1190" s="93"/>
      <c r="X1190" s="93"/>
      <c r="Y1190" s="75"/>
      <c r="Z1190" s="69" t="s">
        <v>518</v>
      </c>
      <c r="AA1190" s="59" t="s">
        <v>371</v>
      </c>
      <c r="AB1190" s="78" t="s">
        <v>308</v>
      </c>
      <c r="AC1190" s="12" t="s">
        <v>358</v>
      </c>
      <c r="AD1190" s="15" t="s">
        <v>368</v>
      </c>
      <c r="AE1190" s="84"/>
      <c r="AF1190" s="84">
        <v>1</v>
      </c>
      <c r="AG1190" s="84"/>
      <c r="AH1190" s="84"/>
      <c r="AI1190" s="84"/>
      <c r="AJ1190" s="84"/>
      <c r="AK1190" s="84"/>
      <c r="AL1190" s="84"/>
      <c r="AM1190" s="85"/>
    </row>
    <row r="1191" spans="1:39" ht="12" customHeight="1">
      <c r="A1191" s="10">
        <v>1175</v>
      </c>
      <c r="B1191" s="98" t="s">
        <v>65</v>
      </c>
      <c r="C1191" s="98" t="s">
        <v>65</v>
      </c>
      <c r="D1191" s="11" t="s">
        <v>25</v>
      </c>
      <c r="E1191" s="11" t="s">
        <v>303</v>
      </c>
      <c r="F1191" s="12" t="s">
        <v>48</v>
      </c>
      <c r="G1191" s="12" t="s">
        <v>310</v>
      </c>
      <c r="H1191" s="12" t="s">
        <v>306</v>
      </c>
      <c r="I1191" s="103" t="s">
        <v>505</v>
      </c>
      <c r="J1191" s="11" t="str">
        <f>"≤12h"</f>
        <v>≤12h</v>
      </c>
      <c r="K1191" s="12" t="s">
        <v>513</v>
      </c>
      <c r="L1191" s="69" t="s">
        <v>518</v>
      </c>
      <c r="M1191" s="59" t="s">
        <v>371</v>
      </c>
      <c r="N1191" s="78" t="s">
        <v>308</v>
      </c>
      <c r="O1191" s="12" t="s">
        <v>358</v>
      </c>
      <c r="P1191" s="15" t="s">
        <v>368</v>
      </c>
      <c r="Q1191" s="92"/>
      <c r="R1191" s="93"/>
      <c r="S1191" s="93"/>
      <c r="T1191" s="93">
        <v>1</v>
      </c>
      <c r="U1191" s="93"/>
      <c r="V1191" s="93"/>
      <c r="W1191" s="93"/>
      <c r="X1191" s="93"/>
      <c r="Y1191" s="75"/>
      <c r="Z1191" s="69" t="s">
        <v>518</v>
      </c>
      <c r="AA1191" s="59" t="s">
        <v>371</v>
      </c>
      <c r="AB1191" s="78" t="s">
        <v>308</v>
      </c>
      <c r="AC1191" s="12" t="s">
        <v>358</v>
      </c>
      <c r="AD1191" s="15" t="s">
        <v>368</v>
      </c>
      <c r="AE1191" s="84"/>
      <c r="AF1191" s="84"/>
      <c r="AG1191" s="84"/>
      <c r="AH1191" s="84"/>
      <c r="AI1191" s="84">
        <v>1</v>
      </c>
      <c r="AJ1191" s="84"/>
      <c r="AK1191" s="84"/>
      <c r="AL1191" s="84"/>
      <c r="AM1191" s="85"/>
    </row>
    <row r="1192" spans="1:39" ht="12" customHeight="1">
      <c r="A1192" s="10">
        <v>1176</v>
      </c>
      <c r="B1192" s="98" t="s">
        <v>81</v>
      </c>
      <c r="C1192" s="98" t="s">
        <v>81</v>
      </c>
      <c r="D1192" s="11" t="s">
        <v>51</v>
      </c>
      <c r="E1192" s="11" t="s">
        <v>303</v>
      </c>
      <c r="F1192" s="12" t="s">
        <v>50</v>
      </c>
      <c r="G1192" s="12" t="s">
        <v>310</v>
      </c>
      <c r="H1192" s="12" t="s">
        <v>306</v>
      </c>
      <c r="I1192" s="11" t="s">
        <v>504</v>
      </c>
      <c r="J1192" s="11" t="str">
        <f>"12-16h"</f>
        <v>12-16h</v>
      </c>
      <c r="K1192" s="12" t="s">
        <v>512</v>
      </c>
      <c r="L1192" s="69" t="s">
        <v>518</v>
      </c>
      <c r="M1192" s="59" t="s">
        <v>372</v>
      </c>
      <c r="N1192" s="78" t="s">
        <v>308</v>
      </c>
      <c r="O1192" s="12" t="s">
        <v>358</v>
      </c>
      <c r="P1192" s="15" t="s">
        <v>368</v>
      </c>
      <c r="Q1192" s="92"/>
      <c r="R1192" s="93"/>
      <c r="S1192" s="93"/>
      <c r="T1192" s="93">
        <v>1</v>
      </c>
      <c r="U1192" s="93"/>
      <c r="V1192" s="93"/>
      <c r="W1192" s="93"/>
      <c r="X1192" s="93"/>
      <c r="Y1192" s="75"/>
      <c r="Z1192" s="69" t="s">
        <v>518</v>
      </c>
      <c r="AA1192" s="59" t="s">
        <v>372</v>
      </c>
      <c r="AB1192" s="78" t="s">
        <v>308</v>
      </c>
      <c r="AC1192" s="12" t="s">
        <v>358</v>
      </c>
      <c r="AD1192" s="15" t="s">
        <v>368</v>
      </c>
      <c r="AE1192" s="84"/>
      <c r="AF1192" s="84">
        <v>1</v>
      </c>
      <c r="AG1192" s="84"/>
      <c r="AH1192" s="84"/>
      <c r="AI1192" s="84">
        <v>1</v>
      </c>
      <c r="AJ1192" s="84"/>
      <c r="AK1192" s="84"/>
      <c r="AL1192" s="84"/>
      <c r="AM1192" s="85"/>
    </row>
    <row r="1193" spans="1:39" ht="12" customHeight="1">
      <c r="A1193" s="10">
        <v>1177</v>
      </c>
      <c r="B1193" s="98" t="s">
        <v>190</v>
      </c>
      <c r="C1193" s="98" t="s">
        <v>190</v>
      </c>
      <c r="D1193" s="11" t="s">
        <v>51</v>
      </c>
      <c r="E1193" s="11" t="s">
        <v>304</v>
      </c>
      <c r="F1193" s="12" t="s">
        <v>49</v>
      </c>
      <c r="G1193" s="12" t="s">
        <v>510</v>
      </c>
      <c r="H1193" s="12" t="s">
        <v>306</v>
      </c>
      <c r="I1193" s="11" t="s">
        <v>504</v>
      </c>
      <c r="J1193" s="12" t="str">
        <f>"≥17h"</f>
        <v>≥17h</v>
      </c>
      <c r="K1193" s="12" t="s">
        <v>512</v>
      </c>
      <c r="L1193" s="69" t="s">
        <v>518</v>
      </c>
      <c r="M1193" s="59" t="s">
        <v>372</v>
      </c>
      <c r="N1193" s="78" t="s">
        <v>308</v>
      </c>
      <c r="O1193" s="12" t="s">
        <v>358</v>
      </c>
      <c r="P1193" s="15" t="s">
        <v>368</v>
      </c>
      <c r="Q1193" s="92"/>
      <c r="R1193" s="93"/>
      <c r="S1193" s="93"/>
      <c r="T1193" s="93">
        <v>1</v>
      </c>
      <c r="U1193" s="93"/>
      <c r="V1193" s="93"/>
      <c r="W1193" s="93"/>
      <c r="X1193" s="93"/>
      <c r="Y1193" s="75"/>
      <c r="Z1193" s="69" t="s">
        <v>518</v>
      </c>
      <c r="AA1193" s="59" t="s">
        <v>372</v>
      </c>
      <c r="AB1193" s="78" t="s">
        <v>308</v>
      </c>
      <c r="AC1193" s="12" t="s">
        <v>358</v>
      </c>
      <c r="AD1193" s="15" t="s">
        <v>368</v>
      </c>
      <c r="AE1193" s="84"/>
      <c r="AF1193" s="84"/>
      <c r="AG1193" s="84"/>
      <c r="AH1193" s="84"/>
      <c r="AI1193" s="84">
        <v>1</v>
      </c>
      <c r="AJ1193" s="84"/>
      <c r="AK1193" s="84"/>
      <c r="AL1193" s="84"/>
      <c r="AM1193" s="85"/>
    </row>
    <row r="1194" spans="1:39" ht="12" customHeight="1">
      <c r="A1194" s="10">
        <v>1178</v>
      </c>
      <c r="B1194" s="98" t="s">
        <v>190</v>
      </c>
      <c r="C1194" s="98" t="s">
        <v>190</v>
      </c>
      <c r="D1194" s="11" t="s">
        <v>51</v>
      </c>
      <c r="E1194" s="11" t="s">
        <v>303</v>
      </c>
      <c r="F1194" s="12" t="s">
        <v>49</v>
      </c>
      <c r="G1194" s="12" t="s">
        <v>310</v>
      </c>
      <c r="H1194" s="12" t="s">
        <v>306</v>
      </c>
      <c r="I1194" s="103" t="s">
        <v>505</v>
      </c>
      <c r="J1194" s="12" t="str">
        <f>"≥17h"</f>
        <v>≥17h</v>
      </c>
      <c r="K1194" s="12" t="s">
        <v>512</v>
      </c>
      <c r="L1194" s="69" t="s">
        <v>518</v>
      </c>
      <c r="M1194" s="59" t="s">
        <v>373</v>
      </c>
      <c r="N1194" s="78" t="s">
        <v>308</v>
      </c>
      <c r="O1194" s="12" t="s">
        <v>358</v>
      </c>
      <c r="P1194" s="15" t="s">
        <v>368</v>
      </c>
      <c r="Q1194" s="92"/>
      <c r="R1194" s="93"/>
      <c r="S1194" s="93">
        <v>1</v>
      </c>
      <c r="T1194" s="93"/>
      <c r="U1194" s="93"/>
      <c r="V1194" s="93"/>
      <c r="W1194" s="93"/>
      <c r="X1194" s="93"/>
      <c r="Y1194" s="75"/>
      <c r="Z1194" s="69" t="s">
        <v>518</v>
      </c>
      <c r="AA1194" s="59" t="s">
        <v>373</v>
      </c>
      <c r="AB1194" s="78" t="s">
        <v>308</v>
      </c>
      <c r="AC1194" s="12" t="s">
        <v>358</v>
      </c>
      <c r="AD1194" s="15" t="s">
        <v>368</v>
      </c>
      <c r="AE1194" s="84"/>
      <c r="AF1194" s="84">
        <v>1</v>
      </c>
      <c r="AG1194" s="84"/>
      <c r="AH1194" s="84"/>
      <c r="AI1194" s="84"/>
      <c r="AJ1194" s="84"/>
      <c r="AK1194" s="84"/>
      <c r="AL1194" s="84"/>
      <c r="AM1194" s="85"/>
    </row>
    <row r="1195" spans="1:39" ht="12" customHeight="1">
      <c r="A1195" s="10">
        <v>1179</v>
      </c>
      <c r="B1195" s="98" t="s">
        <v>190</v>
      </c>
      <c r="C1195" s="98" t="s">
        <v>190</v>
      </c>
      <c r="D1195" s="11" t="s">
        <v>51</v>
      </c>
      <c r="E1195" s="11" t="s">
        <v>304</v>
      </c>
      <c r="F1195" s="12" t="s">
        <v>49</v>
      </c>
      <c r="G1195" s="12" t="s">
        <v>310</v>
      </c>
      <c r="H1195" s="12" t="s">
        <v>306</v>
      </c>
      <c r="I1195" s="11" t="s">
        <v>504</v>
      </c>
      <c r="J1195" s="11" t="str">
        <f>"12-16h"</f>
        <v>12-16h</v>
      </c>
      <c r="K1195" s="12" t="s">
        <v>512</v>
      </c>
      <c r="L1195" s="69" t="s">
        <v>518</v>
      </c>
      <c r="M1195" s="59" t="s">
        <v>371</v>
      </c>
      <c r="N1195" s="78" t="s">
        <v>308</v>
      </c>
      <c r="O1195" s="12" t="s">
        <v>358</v>
      </c>
      <c r="P1195" s="15" t="s">
        <v>368</v>
      </c>
      <c r="Q1195" s="92"/>
      <c r="R1195" s="93"/>
      <c r="S1195" s="93"/>
      <c r="T1195" s="93">
        <v>1</v>
      </c>
      <c r="U1195" s="93"/>
      <c r="V1195" s="93"/>
      <c r="W1195" s="93"/>
      <c r="X1195" s="93"/>
      <c r="Y1195" s="75"/>
      <c r="Z1195" s="69" t="s">
        <v>518</v>
      </c>
      <c r="AA1195" s="59" t="s">
        <v>371</v>
      </c>
      <c r="AB1195" s="78" t="s">
        <v>308</v>
      </c>
      <c r="AC1195" s="12" t="s">
        <v>358</v>
      </c>
      <c r="AD1195" s="15" t="s">
        <v>368</v>
      </c>
      <c r="AE1195" s="84"/>
      <c r="AF1195" s="84">
        <v>1</v>
      </c>
      <c r="AG1195" s="84"/>
      <c r="AH1195" s="84"/>
      <c r="AI1195" s="84"/>
      <c r="AJ1195" s="84"/>
      <c r="AK1195" s="84"/>
      <c r="AL1195" s="84"/>
      <c r="AM1195" s="85"/>
    </row>
    <row r="1196" spans="1:39" ht="12" customHeight="1">
      <c r="A1196" s="10">
        <v>1180</v>
      </c>
      <c r="B1196" s="98" t="s">
        <v>125</v>
      </c>
      <c r="C1196" s="98" t="s">
        <v>59</v>
      </c>
      <c r="D1196" s="11" t="s">
        <v>25</v>
      </c>
      <c r="E1196" s="11" t="s">
        <v>303</v>
      </c>
      <c r="F1196" s="12" t="s">
        <v>50</v>
      </c>
      <c r="G1196" s="12" t="s">
        <v>310</v>
      </c>
      <c r="H1196" s="12" t="s">
        <v>306</v>
      </c>
      <c r="I1196" s="11" t="s">
        <v>504</v>
      </c>
      <c r="J1196" s="11" t="str">
        <f>"12-16h"</f>
        <v>12-16h</v>
      </c>
      <c r="K1196" s="12" t="s">
        <v>512</v>
      </c>
      <c r="L1196" s="69" t="s">
        <v>518</v>
      </c>
      <c r="M1196" s="59" t="s">
        <v>373</v>
      </c>
      <c r="N1196" s="78" t="s">
        <v>308</v>
      </c>
      <c r="O1196" s="12" t="s">
        <v>358</v>
      </c>
      <c r="P1196" s="15" t="s">
        <v>368</v>
      </c>
      <c r="Q1196" s="92"/>
      <c r="R1196" s="93"/>
      <c r="S1196" s="93">
        <v>1</v>
      </c>
      <c r="T1196" s="93">
        <v>1</v>
      </c>
      <c r="U1196" s="93"/>
      <c r="V1196" s="93"/>
      <c r="W1196" s="93"/>
      <c r="X1196" s="93"/>
      <c r="Y1196" s="75"/>
      <c r="Z1196" s="69" t="s">
        <v>518</v>
      </c>
      <c r="AA1196" s="59" t="s">
        <v>373</v>
      </c>
      <c r="AB1196" s="78" t="s">
        <v>308</v>
      </c>
      <c r="AC1196" s="12" t="s">
        <v>358</v>
      </c>
      <c r="AD1196" s="15" t="s">
        <v>368</v>
      </c>
      <c r="AE1196" s="84"/>
      <c r="AF1196" s="84">
        <v>1</v>
      </c>
      <c r="AG1196" s="84"/>
      <c r="AH1196" s="84"/>
      <c r="AI1196" s="84"/>
      <c r="AJ1196" s="84"/>
      <c r="AK1196" s="84"/>
      <c r="AL1196" s="84"/>
      <c r="AM1196" s="85"/>
    </row>
    <row r="1197" spans="1:39" ht="12" customHeight="1">
      <c r="A1197" s="10">
        <v>1181</v>
      </c>
      <c r="B1197" s="98" t="s">
        <v>83</v>
      </c>
      <c r="C1197" s="98" t="s">
        <v>83</v>
      </c>
      <c r="D1197" s="11" t="s">
        <v>52</v>
      </c>
      <c r="E1197" s="11" t="s">
        <v>304</v>
      </c>
      <c r="F1197" s="12" t="s">
        <v>49</v>
      </c>
      <c r="G1197" s="12" t="s">
        <v>310</v>
      </c>
      <c r="H1197" s="12" t="s">
        <v>306</v>
      </c>
      <c r="I1197" s="103" t="s">
        <v>504</v>
      </c>
      <c r="J1197" s="12" t="str">
        <f>"≥17h"</f>
        <v>≥17h</v>
      </c>
      <c r="K1197" s="12" t="s">
        <v>512</v>
      </c>
      <c r="L1197" s="69" t="s">
        <v>518</v>
      </c>
      <c r="M1197" s="59" t="s">
        <v>371</v>
      </c>
      <c r="N1197" s="78" t="s">
        <v>308</v>
      </c>
      <c r="O1197" s="12" t="s">
        <v>358</v>
      </c>
      <c r="P1197" s="15" t="s">
        <v>368</v>
      </c>
      <c r="Q1197" s="92"/>
      <c r="R1197" s="93"/>
      <c r="S1197" s="93"/>
      <c r="T1197" s="93">
        <v>1</v>
      </c>
      <c r="U1197" s="93"/>
      <c r="V1197" s="93"/>
      <c r="W1197" s="93"/>
      <c r="X1197" s="93"/>
      <c r="Y1197" s="75"/>
      <c r="Z1197" s="69" t="s">
        <v>518</v>
      </c>
      <c r="AA1197" s="59" t="s">
        <v>371</v>
      </c>
      <c r="AB1197" s="78" t="s">
        <v>308</v>
      </c>
      <c r="AC1197" s="12" t="s">
        <v>358</v>
      </c>
      <c r="AD1197" s="15" t="s">
        <v>368</v>
      </c>
      <c r="AE1197" s="84"/>
      <c r="AF1197" s="84"/>
      <c r="AG1197" s="84"/>
      <c r="AH1197" s="84">
        <v>1</v>
      </c>
      <c r="AI1197" s="84">
        <v>1</v>
      </c>
      <c r="AJ1197" s="84"/>
      <c r="AK1197" s="84"/>
      <c r="AL1197" s="84"/>
      <c r="AM1197" s="85"/>
    </row>
    <row r="1198" spans="1:39" ht="12" customHeight="1">
      <c r="A1198" s="10">
        <v>1182</v>
      </c>
      <c r="B1198" s="98" t="s">
        <v>83</v>
      </c>
      <c r="C1198" s="98" t="s">
        <v>83</v>
      </c>
      <c r="D1198" s="11" t="s">
        <v>51</v>
      </c>
      <c r="E1198" s="11" t="s">
        <v>303</v>
      </c>
      <c r="F1198" s="12" t="s">
        <v>48</v>
      </c>
      <c r="G1198" s="12" t="s">
        <v>510</v>
      </c>
      <c r="H1198" s="12" t="s">
        <v>306</v>
      </c>
      <c r="I1198" s="103" t="s">
        <v>504</v>
      </c>
      <c r="J1198" s="11" t="str">
        <f>"12-16h"</f>
        <v>12-16h</v>
      </c>
      <c r="K1198" s="12" t="s">
        <v>513</v>
      </c>
      <c r="L1198" s="69" t="s">
        <v>518</v>
      </c>
      <c r="M1198" s="59" t="s">
        <v>371</v>
      </c>
      <c r="N1198" s="78" t="s">
        <v>308</v>
      </c>
      <c r="O1198" s="12" t="s">
        <v>358</v>
      </c>
      <c r="P1198" s="15" t="s">
        <v>368</v>
      </c>
      <c r="Q1198" s="92"/>
      <c r="R1198" s="93"/>
      <c r="S1198" s="93"/>
      <c r="T1198" s="93">
        <v>1</v>
      </c>
      <c r="U1198" s="93"/>
      <c r="V1198" s="93"/>
      <c r="W1198" s="93"/>
      <c r="X1198" s="93"/>
      <c r="Y1198" s="75"/>
      <c r="Z1198" s="69" t="s">
        <v>518</v>
      </c>
      <c r="AA1198" s="59" t="s">
        <v>371</v>
      </c>
      <c r="AB1198" s="78" t="s">
        <v>308</v>
      </c>
      <c r="AC1198" s="12" t="s">
        <v>358</v>
      </c>
      <c r="AD1198" s="15" t="s">
        <v>368</v>
      </c>
      <c r="AE1198" s="84"/>
      <c r="AF1198" s="84"/>
      <c r="AG1198" s="84"/>
      <c r="AH1198" s="84"/>
      <c r="AI1198" s="84"/>
      <c r="AJ1198" s="84"/>
      <c r="AK1198" s="84"/>
      <c r="AL1198" s="84"/>
      <c r="AM1198" s="85"/>
    </row>
    <row r="1199" spans="1:39" ht="12" customHeight="1">
      <c r="A1199" s="10">
        <v>1183</v>
      </c>
      <c r="B1199" s="98" t="s">
        <v>99</v>
      </c>
      <c r="C1199" s="98" t="s">
        <v>83</v>
      </c>
      <c r="D1199" s="11" t="s">
        <v>51</v>
      </c>
      <c r="E1199" s="11" t="s">
        <v>303</v>
      </c>
      <c r="F1199" s="12" t="s">
        <v>48</v>
      </c>
      <c r="G1199" s="12" t="s">
        <v>510</v>
      </c>
      <c r="H1199" s="12" t="s">
        <v>308</v>
      </c>
      <c r="I1199" s="11" t="s">
        <v>507</v>
      </c>
      <c r="J1199" s="12" t="str">
        <f>"≥17h"</f>
        <v>≥17h</v>
      </c>
      <c r="K1199" s="12" t="s">
        <v>513</v>
      </c>
      <c r="L1199" s="69" t="s">
        <v>518</v>
      </c>
      <c r="M1199" s="59" t="s">
        <v>338</v>
      </c>
      <c r="N1199" s="78" t="s">
        <v>308</v>
      </c>
      <c r="O1199" s="12" t="s">
        <v>358</v>
      </c>
      <c r="P1199" s="15" t="s">
        <v>368</v>
      </c>
      <c r="Q1199" s="92"/>
      <c r="R1199" s="93"/>
      <c r="S1199" s="93"/>
      <c r="T1199" s="93">
        <v>1</v>
      </c>
      <c r="U1199" s="93"/>
      <c r="V1199" s="93"/>
      <c r="W1199" s="93"/>
      <c r="X1199" s="93"/>
      <c r="Y1199" s="75"/>
      <c r="Z1199" s="69" t="s">
        <v>518</v>
      </c>
      <c r="AA1199" s="59" t="s">
        <v>338</v>
      </c>
      <c r="AB1199" s="78" t="s">
        <v>308</v>
      </c>
      <c r="AC1199" s="12" t="s">
        <v>358</v>
      </c>
      <c r="AD1199" s="15" t="s">
        <v>368</v>
      </c>
      <c r="AE1199" s="84"/>
      <c r="AF1199" s="84"/>
      <c r="AG1199" s="84"/>
      <c r="AH1199" s="84"/>
      <c r="AI1199" s="84"/>
      <c r="AJ1199" s="84">
        <v>1</v>
      </c>
      <c r="AK1199" s="84"/>
      <c r="AL1199" s="84"/>
      <c r="AM1199" s="85"/>
    </row>
    <row r="1200" spans="1:39" ht="12" customHeight="1">
      <c r="A1200" s="10">
        <v>1184</v>
      </c>
      <c r="B1200" s="98" t="s">
        <v>126</v>
      </c>
      <c r="C1200" s="98" t="s">
        <v>126</v>
      </c>
      <c r="D1200" s="11" t="s">
        <v>25</v>
      </c>
      <c r="E1200" s="11" t="s">
        <v>303</v>
      </c>
      <c r="F1200" s="12" t="s">
        <v>48</v>
      </c>
      <c r="G1200" s="12" t="s">
        <v>310</v>
      </c>
      <c r="H1200" s="12" t="s">
        <v>306</v>
      </c>
      <c r="I1200" s="103" t="s">
        <v>505</v>
      </c>
      <c r="J1200" s="12" t="str">
        <f>"≥17h"</f>
        <v>≥17h</v>
      </c>
      <c r="K1200" s="12" t="s">
        <v>513</v>
      </c>
      <c r="L1200" s="69" t="s">
        <v>518</v>
      </c>
      <c r="M1200" s="59" t="s">
        <v>373</v>
      </c>
      <c r="N1200" s="78" t="s">
        <v>367</v>
      </c>
      <c r="O1200" s="12" t="s">
        <v>358</v>
      </c>
      <c r="P1200" s="15" t="s">
        <v>368</v>
      </c>
      <c r="Q1200" s="92"/>
      <c r="R1200" s="93"/>
      <c r="S1200" s="93"/>
      <c r="T1200" s="93">
        <v>1</v>
      </c>
      <c r="U1200" s="93"/>
      <c r="V1200" s="93"/>
      <c r="W1200" s="93"/>
      <c r="X1200" s="93"/>
      <c r="Y1200" s="75"/>
      <c r="Z1200" s="69" t="s">
        <v>518</v>
      </c>
      <c r="AA1200" s="59" t="s">
        <v>373</v>
      </c>
      <c r="AB1200" s="78" t="s">
        <v>367</v>
      </c>
      <c r="AC1200" s="12" t="s">
        <v>358</v>
      </c>
      <c r="AD1200" s="15" t="s">
        <v>368</v>
      </c>
      <c r="AE1200" s="84"/>
      <c r="AF1200" s="84">
        <v>1</v>
      </c>
      <c r="AG1200" s="84"/>
      <c r="AH1200" s="84"/>
      <c r="AI1200" s="84"/>
      <c r="AJ1200" s="84"/>
      <c r="AK1200" s="84"/>
      <c r="AL1200" s="84"/>
      <c r="AM1200" s="85"/>
    </row>
    <row r="1201" spans="1:39" ht="12" customHeight="1">
      <c r="A1201" s="10">
        <v>1185</v>
      </c>
      <c r="B1201" s="98" t="s">
        <v>141</v>
      </c>
      <c r="C1201" s="98" t="s">
        <v>141</v>
      </c>
      <c r="D1201" s="11" t="s">
        <v>52</v>
      </c>
      <c r="E1201" s="11" t="s">
        <v>303</v>
      </c>
      <c r="F1201" s="12" t="s">
        <v>49</v>
      </c>
      <c r="G1201" s="12" t="s">
        <v>310</v>
      </c>
      <c r="H1201" s="12" t="s">
        <v>306</v>
      </c>
      <c r="I1201" s="103" t="s">
        <v>504</v>
      </c>
      <c r="J1201" s="12" t="str">
        <f>"≥17h"</f>
        <v>≥17h</v>
      </c>
      <c r="K1201" s="12" t="s">
        <v>512</v>
      </c>
      <c r="L1201" s="69" t="s">
        <v>518</v>
      </c>
      <c r="M1201" s="59" t="s">
        <v>372</v>
      </c>
      <c r="N1201" s="78" t="s">
        <v>308</v>
      </c>
      <c r="O1201" s="12" t="s">
        <v>358</v>
      </c>
      <c r="P1201" s="15" t="s">
        <v>368</v>
      </c>
      <c r="Q1201" s="92"/>
      <c r="R1201" s="93"/>
      <c r="S1201" s="93"/>
      <c r="T1201" s="93">
        <v>1</v>
      </c>
      <c r="U1201" s="93"/>
      <c r="V1201" s="93"/>
      <c r="W1201" s="93"/>
      <c r="X1201" s="93"/>
      <c r="Y1201" s="75"/>
      <c r="Z1201" s="69" t="s">
        <v>518</v>
      </c>
      <c r="AA1201" s="59" t="s">
        <v>372</v>
      </c>
      <c r="AB1201" s="78" t="s">
        <v>308</v>
      </c>
      <c r="AC1201" s="12" t="s">
        <v>358</v>
      </c>
      <c r="AD1201" s="15" t="s">
        <v>368</v>
      </c>
      <c r="AE1201" s="84"/>
      <c r="AF1201" s="84">
        <v>1</v>
      </c>
      <c r="AG1201" s="84"/>
      <c r="AH1201" s="84"/>
      <c r="AI1201" s="84"/>
      <c r="AJ1201" s="84"/>
      <c r="AK1201" s="84"/>
      <c r="AL1201" s="84"/>
      <c r="AM1201" s="85"/>
    </row>
    <row r="1202" spans="1:39" ht="12" customHeight="1">
      <c r="A1202" s="10">
        <v>1186</v>
      </c>
      <c r="B1202" s="98" t="s">
        <v>63</v>
      </c>
      <c r="C1202" s="98" t="s">
        <v>63</v>
      </c>
      <c r="D1202" s="11" t="s">
        <v>51</v>
      </c>
      <c r="E1202" s="11" t="s">
        <v>304</v>
      </c>
      <c r="F1202" s="12" t="s">
        <v>49</v>
      </c>
      <c r="G1202" s="12" t="s">
        <v>310</v>
      </c>
      <c r="H1202" s="12" t="s">
        <v>306</v>
      </c>
      <c r="I1202" s="12" t="s">
        <v>505</v>
      </c>
      <c r="J1202" s="12" t="str">
        <f>"≥17h"</f>
        <v>≥17h</v>
      </c>
      <c r="K1202" s="12" t="s">
        <v>512</v>
      </c>
      <c r="L1202" s="69" t="s">
        <v>518</v>
      </c>
      <c r="M1202" s="59" t="s">
        <v>371</v>
      </c>
      <c r="N1202" s="78" t="s">
        <v>308</v>
      </c>
      <c r="O1202" s="12" t="s">
        <v>358</v>
      </c>
      <c r="P1202" s="15" t="s">
        <v>368</v>
      </c>
      <c r="Q1202" s="92"/>
      <c r="R1202" s="93"/>
      <c r="S1202" s="93">
        <v>1</v>
      </c>
      <c r="T1202" s="93">
        <v>1</v>
      </c>
      <c r="U1202" s="93"/>
      <c r="V1202" s="93"/>
      <c r="W1202" s="93"/>
      <c r="X1202" s="93"/>
      <c r="Y1202" s="75"/>
      <c r="Z1202" s="69" t="s">
        <v>518</v>
      </c>
      <c r="AA1202" s="59" t="s">
        <v>371</v>
      </c>
      <c r="AB1202" s="78" t="s">
        <v>308</v>
      </c>
      <c r="AC1202" s="12" t="s">
        <v>358</v>
      </c>
      <c r="AD1202" s="15" t="s">
        <v>368</v>
      </c>
      <c r="AE1202" s="84"/>
      <c r="AF1202" s="84"/>
      <c r="AG1202" s="84"/>
      <c r="AH1202" s="84">
        <v>1</v>
      </c>
      <c r="AI1202" s="84"/>
      <c r="AJ1202" s="84"/>
      <c r="AK1202" s="84"/>
      <c r="AL1202" s="84"/>
      <c r="AM1202" s="85"/>
    </row>
    <row r="1203" spans="1:39" ht="12" customHeight="1">
      <c r="A1203" s="10">
        <v>1187</v>
      </c>
      <c r="B1203" s="98" t="s">
        <v>63</v>
      </c>
      <c r="C1203" s="98" t="s">
        <v>63</v>
      </c>
      <c r="D1203" s="11" t="s">
        <v>51</v>
      </c>
      <c r="E1203" s="11" t="s">
        <v>303</v>
      </c>
      <c r="F1203" s="12" t="s">
        <v>48</v>
      </c>
      <c r="G1203" s="12" t="s">
        <v>310</v>
      </c>
      <c r="H1203" s="12" t="s">
        <v>306</v>
      </c>
      <c r="I1203" s="103" t="s">
        <v>504</v>
      </c>
      <c r="J1203" s="11" t="str">
        <f>"≤12h"</f>
        <v>≤12h</v>
      </c>
      <c r="K1203" s="12" t="s">
        <v>513</v>
      </c>
      <c r="L1203" s="69" t="s">
        <v>518</v>
      </c>
      <c r="M1203" s="59" t="s">
        <v>373</v>
      </c>
      <c r="N1203" s="78" t="s">
        <v>308</v>
      </c>
      <c r="O1203" s="12" t="s">
        <v>358</v>
      </c>
      <c r="P1203" s="15" t="s">
        <v>368</v>
      </c>
      <c r="Q1203" s="92"/>
      <c r="R1203" s="93"/>
      <c r="S1203" s="93"/>
      <c r="T1203" s="93">
        <v>1</v>
      </c>
      <c r="U1203" s="93"/>
      <c r="V1203" s="93"/>
      <c r="W1203" s="93"/>
      <c r="X1203" s="93"/>
      <c r="Y1203" s="75"/>
      <c r="Z1203" s="69" t="s">
        <v>518</v>
      </c>
      <c r="AA1203" s="59" t="s">
        <v>373</v>
      </c>
      <c r="AB1203" s="78" t="s">
        <v>308</v>
      </c>
      <c r="AC1203" s="12" t="s">
        <v>358</v>
      </c>
      <c r="AD1203" s="15" t="s">
        <v>368</v>
      </c>
      <c r="AE1203" s="84"/>
      <c r="AF1203" s="84">
        <v>1</v>
      </c>
      <c r="AG1203" s="84"/>
      <c r="AH1203" s="84"/>
      <c r="AI1203" s="84"/>
      <c r="AJ1203" s="84"/>
      <c r="AK1203" s="84"/>
      <c r="AL1203" s="84"/>
      <c r="AM1203" s="85"/>
    </row>
    <row r="1204" spans="1:39" ht="12" customHeight="1">
      <c r="A1204" s="10">
        <v>1188</v>
      </c>
      <c r="B1204" s="98" t="s">
        <v>64</v>
      </c>
      <c r="C1204" s="98" t="s">
        <v>64</v>
      </c>
      <c r="D1204" s="11" t="s">
        <v>52</v>
      </c>
      <c r="E1204" s="11" t="s">
        <v>304</v>
      </c>
      <c r="F1204" s="12" t="s">
        <v>50</v>
      </c>
      <c r="G1204" s="12" t="s">
        <v>310</v>
      </c>
      <c r="H1204" s="12" t="s">
        <v>306</v>
      </c>
      <c r="I1204" s="103" t="s">
        <v>504</v>
      </c>
      <c r="J1204" s="12" t="str">
        <f>"≥17h"</f>
        <v>≥17h</v>
      </c>
      <c r="K1204" s="12" t="s">
        <v>512</v>
      </c>
      <c r="L1204" s="69" t="s">
        <v>518</v>
      </c>
      <c r="M1204" s="59" t="s">
        <v>372</v>
      </c>
      <c r="N1204" s="78" t="s">
        <v>308</v>
      </c>
      <c r="O1204" s="12" t="s">
        <v>358</v>
      </c>
      <c r="P1204" s="15" t="s">
        <v>368</v>
      </c>
      <c r="Q1204" s="92"/>
      <c r="R1204" s="93"/>
      <c r="S1204" s="93"/>
      <c r="T1204" s="93">
        <v>1</v>
      </c>
      <c r="U1204" s="93"/>
      <c r="V1204" s="93"/>
      <c r="W1204" s="93"/>
      <c r="X1204" s="93"/>
      <c r="Y1204" s="75"/>
      <c r="Z1204" s="69" t="s">
        <v>518</v>
      </c>
      <c r="AA1204" s="59" t="s">
        <v>372</v>
      </c>
      <c r="AB1204" s="78" t="s">
        <v>308</v>
      </c>
      <c r="AC1204" s="12" t="s">
        <v>358</v>
      </c>
      <c r="AD1204" s="15" t="s">
        <v>368</v>
      </c>
      <c r="AE1204" s="84"/>
      <c r="AF1204" s="84">
        <v>1</v>
      </c>
      <c r="AG1204" s="84"/>
      <c r="AH1204" s="84"/>
      <c r="AI1204" s="84"/>
      <c r="AJ1204" s="84"/>
      <c r="AK1204" s="84"/>
      <c r="AL1204" s="84"/>
      <c r="AM1204" s="85"/>
    </row>
    <row r="1205" spans="1:39" ht="12" customHeight="1">
      <c r="A1205" s="10">
        <v>1189</v>
      </c>
      <c r="B1205" s="98" t="s">
        <v>167</v>
      </c>
      <c r="C1205" s="98" t="s">
        <v>167</v>
      </c>
      <c r="D1205" s="11" t="s">
        <v>25</v>
      </c>
      <c r="E1205" s="11" t="s">
        <v>304</v>
      </c>
      <c r="F1205" s="12" t="s">
        <v>48</v>
      </c>
      <c r="G1205" s="12" t="s">
        <v>310</v>
      </c>
      <c r="H1205" s="12" t="s">
        <v>306</v>
      </c>
      <c r="I1205" s="12" t="s">
        <v>505</v>
      </c>
      <c r="J1205" s="11" t="str">
        <f>"≤12h"</f>
        <v>≤12h</v>
      </c>
      <c r="K1205" s="12" t="s">
        <v>47</v>
      </c>
      <c r="L1205" s="69" t="s">
        <v>518</v>
      </c>
      <c r="M1205" s="59" t="s">
        <v>372</v>
      </c>
      <c r="N1205" s="78" t="s">
        <v>308</v>
      </c>
      <c r="O1205" s="12" t="s">
        <v>358</v>
      </c>
      <c r="P1205" s="15" t="s">
        <v>368</v>
      </c>
      <c r="Q1205" s="92"/>
      <c r="R1205" s="93"/>
      <c r="S1205" s="93"/>
      <c r="T1205" s="93">
        <v>1</v>
      </c>
      <c r="U1205" s="93"/>
      <c r="V1205" s="93"/>
      <c r="W1205" s="93"/>
      <c r="X1205" s="93"/>
      <c r="Y1205" s="75"/>
      <c r="Z1205" s="69" t="s">
        <v>518</v>
      </c>
      <c r="AA1205" s="59" t="s">
        <v>372</v>
      </c>
      <c r="AB1205" s="78" t="s">
        <v>308</v>
      </c>
      <c r="AC1205" s="12" t="s">
        <v>358</v>
      </c>
      <c r="AD1205" s="15" t="s">
        <v>368</v>
      </c>
      <c r="AE1205" s="84"/>
      <c r="AF1205" s="84">
        <v>1</v>
      </c>
      <c r="AG1205" s="84"/>
      <c r="AH1205" s="84"/>
      <c r="AI1205" s="84"/>
      <c r="AJ1205" s="84"/>
      <c r="AK1205" s="84"/>
      <c r="AL1205" s="84"/>
      <c r="AM1205" s="85"/>
    </row>
    <row r="1206" spans="1:39" ht="12" customHeight="1">
      <c r="A1206" s="10">
        <v>1190</v>
      </c>
      <c r="B1206" s="98" t="s">
        <v>167</v>
      </c>
      <c r="C1206" s="98" t="s">
        <v>167</v>
      </c>
      <c r="D1206" s="11" t="s">
        <v>52</v>
      </c>
      <c r="E1206" s="11" t="s">
        <v>304</v>
      </c>
      <c r="F1206" s="12" t="s">
        <v>49</v>
      </c>
      <c r="G1206" s="12" t="s">
        <v>310</v>
      </c>
      <c r="H1206" s="12" t="s">
        <v>306</v>
      </c>
      <c r="I1206" s="11" t="s">
        <v>504</v>
      </c>
      <c r="J1206" s="12" t="str">
        <f t="shared" ref="J1206:J1214" si="41">"≥17h"</f>
        <v>≥17h</v>
      </c>
      <c r="K1206" s="12" t="s">
        <v>512</v>
      </c>
      <c r="L1206" s="69" t="s">
        <v>518</v>
      </c>
      <c r="M1206" s="59" t="s">
        <v>373</v>
      </c>
      <c r="N1206" s="78" t="s">
        <v>308</v>
      </c>
      <c r="O1206" s="12" t="s">
        <v>358</v>
      </c>
      <c r="P1206" s="15" t="s">
        <v>368</v>
      </c>
      <c r="Q1206" s="92"/>
      <c r="R1206" s="93"/>
      <c r="S1206" s="93"/>
      <c r="T1206" s="93">
        <v>1</v>
      </c>
      <c r="U1206" s="93"/>
      <c r="V1206" s="93"/>
      <c r="W1206" s="93"/>
      <c r="X1206" s="93"/>
      <c r="Y1206" s="75"/>
      <c r="Z1206" s="69" t="s">
        <v>518</v>
      </c>
      <c r="AA1206" s="59" t="s">
        <v>373</v>
      </c>
      <c r="AB1206" s="78" t="s">
        <v>308</v>
      </c>
      <c r="AC1206" s="12" t="s">
        <v>358</v>
      </c>
      <c r="AD1206" s="15" t="s">
        <v>368</v>
      </c>
      <c r="AE1206" s="84"/>
      <c r="AF1206" s="84"/>
      <c r="AG1206" s="84"/>
      <c r="AH1206" s="84">
        <v>1</v>
      </c>
      <c r="AI1206" s="84"/>
      <c r="AJ1206" s="84"/>
      <c r="AK1206" s="84"/>
      <c r="AL1206" s="84"/>
      <c r="AM1206" s="85"/>
    </row>
    <row r="1207" spans="1:39" ht="12" customHeight="1">
      <c r="A1207" s="10">
        <v>1191</v>
      </c>
      <c r="B1207" s="98" t="s">
        <v>190</v>
      </c>
      <c r="C1207" s="98" t="s">
        <v>190</v>
      </c>
      <c r="D1207" s="11" t="s">
        <v>52</v>
      </c>
      <c r="E1207" s="11" t="s">
        <v>303</v>
      </c>
      <c r="F1207" s="12" t="s">
        <v>50</v>
      </c>
      <c r="G1207" s="12" t="s">
        <v>310</v>
      </c>
      <c r="H1207" s="12" t="s">
        <v>306</v>
      </c>
      <c r="I1207" s="103" t="s">
        <v>504</v>
      </c>
      <c r="J1207" s="12" t="str">
        <f t="shared" si="41"/>
        <v>≥17h</v>
      </c>
      <c r="K1207" s="12" t="s">
        <v>512</v>
      </c>
      <c r="L1207" s="69" t="s">
        <v>518</v>
      </c>
      <c r="M1207" s="59" t="s">
        <v>373</v>
      </c>
      <c r="N1207" s="78" t="s">
        <v>308</v>
      </c>
      <c r="O1207" s="12" t="s">
        <v>358</v>
      </c>
      <c r="P1207" s="15" t="s">
        <v>368</v>
      </c>
      <c r="Q1207" s="92"/>
      <c r="R1207" s="93"/>
      <c r="S1207" s="93"/>
      <c r="T1207" s="93"/>
      <c r="U1207" s="93"/>
      <c r="V1207" s="93"/>
      <c r="W1207" s="93"/>
      <c r="X1207" s="93"/>
      <c r="Y1207" s="75">
        <v>1</v>
      </c>
      <c r="Z1207" s="69" t="s">
        <v>518</v>
      </c>
      <c r="AA1207" s="59" t="s">
        <v>373</v>
      </c>
      <c r="AB1207" s="78" t="s">
        <v>308</v>
      </c>
      <c r="AC1207" s="12" t="s">
        <v>358</v>
      </c>
      <c r="AD1207" s="15" t="s">
        <v>368</v>
      </c>
      <c r="AE1207" s="84"/>
      <c r="AF1207" s="84">
        <v>1</v>
      </c>
      <c r="AG1207" s="84"/>
      <c r="AH1207" s="84"/>
      <c r="AI1207" s="84"/>
      <c r="AJ1207" s="84"/>
      <c r="AK1207" s="84"/>
      <c r="AL1207" s="84"/>
      <c r="AM1207" s="85"/>
    </row>
    <row r="1208" spans="1:39" ht="12" customHeight="1">
      <c r="A1208" s="10">
        <v>1192</v>
      </c>
      <c r="B1208" s="98" t="s">
        <v>190</v>
      </c>
      <c r="C1208" s="98" t="s">
        <v>190</v>
      </c>
      <c r="D1208" s="11" t="s">
        <v>52</v>
      </c>
      <c r="E1208" s="11" t="s">
        <v>303</v>
      </c>
      <c r="F1208" s="12" t="s">
        <v>49</v>
      </c>
      <c r="G1208" s="12" t="s">
        <v>510</v>
      </c>
      <c r="H1208" s="12" t="s">
        <v>308</v>
      </c>
      <c r="I1208" s="103" t="s">
        <v>505</v>
      </c>
      <c r="J1208" s="12" t="str">
        <f t="shared" si="41"/>
        <v>≥17h</v>
      </c>
      <c r="K1208" s="12" t="s">
        <v>512</v>
      </c>
      <c r="L1208" s="69" t="s">
        <v>518</v>
      </c>
      <c r="M1208" s="59" t="s">
        <v>373</v>
      </c>
      <c r="N1208" s="78" t="s">
        <v>308</v>
      </c>
      <c r="O1208" s="12" t="s">
        <v>358</v>
      </c>
      <c r="P1208" s="15" t="s">
        <v>368</v>
      </c>
      <c r="Q1208" s="92"/>
      <c r="R1208" s="93"/>
      <c r="S1208" s="93">
        <v>1</v>
      </c>
      <c r="T1208" s="93">
        <v>1</v>
      </c>
      <c r="U1208" s="93"/>
      <c r="V1208" s="93"/>
      <c r="W1208" s="93"/>
      <c r="X1208" s="93"/>
      <c r="Y1208" s="75"/>
      <c r="Z1208" s="69" t="s">
        <v>518</v>
      </c>
      <c r="AA1208" s="59" t="s">
        <v>373</v>
      </c>
      <c r="AB1208" s="78" t="s">
        <v>308</v>
      </c>
      <c r="AC1208" s="12" t="s">
        <v>358</v>
      </c>
      <c r="AD1208" s="15" t="s">
        <v>368</v>
      </c>
      <c r="AE1208" s="84">
        <v>1</v>
      </c>
      <c r="AF1208" s="84"/>
      <c r="AG1208" s="84"/>
      <c r="AH1208" s="84"/>
      <c r="AI1208" s="84"/>
      <c r="AJ1208" s="84"/>
      <c r="AK1208" s="84"/>
      <c r="AL1208" s="84"/>
      <c r="AM1208" s="85"/>
    </row>
    <row r="1209" spans="1:39" ht="12" customHeight="1">
      <c r="A1209" s="10">
        <v>1193</v>
      </c>
      <c r="B1209" s="98" t="s">
        <v>67</v>
      </c>
      <c r="C1209" s="98" t="s">
        <v>67</v>
      </c>
      <c r="D1209" s="11" t="s">
        <v>51</v>
      </c>
      <c r="E1209" s="11" t="s">
        <v>303</v>
      </c>
      <c r="F1209" s="12" t="s">
        <v>50</v>
      </c>
      <c r="G1209" s="12" t="s">
        <v>510</v>
      </c>
      <c r="H1209" s="12" t="s">
        <v>308</v>
      </c>
      <c r="I1209" s="11" t="s">
        <v>507</v>
      </c>
      <c r="J1209" s="12" t="str">
        <f t="shared" si="41"/>
        <v>≥17h</v>
      </c>
      <c r="K1209" s="12" t="s">
        <v>513</v>
      </c>
      <c r="L1209" s="69" t="s">
        <v>518</v>
      </c>
      <c r="M1209" s="59" t="s">
        <v>372</v>
      </c>
      <c r="N1209" s="78" t="s">
        <v>308</v>
      </c>
      <c r="O1209" s="12" t="s">
        <v>358</v>
      </c>
      <c r="P1209" s="15" t="s">
        <v>368</v>
      </c>
      <c r="Q1209" s="92">
        <v>1</v>
      </c>
      <c r="R1209" s="93"/>
      <c r="S1209" s="93"/>
      <c r="T1209" s="93"/>
      <c r="U1209" s="93"/>
      <c r="V1209" s="93"/>
      <c r="W1209" s="93"/>
      <c r="X1209" s="93"/>
      <c r="Y1209" s="75"/>
      <c r="Z1209" s="69" t="s">
        <v>518</v>
      </c>
      <c r="AA1209" s="59" t="s">
        <v>372</v>
      </c>
      <c r="AB1209" s="78" t="s">
        <v>308</v>
      </c>
      <c r="AC1209" s="12" t="s">
        <v>358</v>
      </c>
      <c r="AD1209" s="15" t="s">
        <v>368</v>
      </c>
      <c r="AE1209" s="84"/>
      <c r="AF1209" s="84">
        <v>1</v>
      </c>
      <c r="AG1209" s="84"/>
      <c r="AH1209" s="84"/>
      <c r="AI1209" s="84"/>
      <c r="AJ1209" s="84"/>
      <c r="AK1209" s="84"/>
      <c r="AL1209" s="84"/>
      <c r="AM1209" s="85"/>
    </row>
    <row r="1210" spans="1:39" ht="12" customHeight="1">
      <c r="A1210" s="10">
        <v>1194</v>
      </c>
      <c r="B1210" s="98" t="s">
        <v>82</v>
      </c>
      <c r="C1210" s="98" t="s">
        <v>82</v>
      </c>
      <c r="D1210" s="11" t="s">
        <v>25</v>
      </c>
      <c r="E1210" s="11" t="s">
        <v>303</v>
      </c>
      <c r="F1210" s="12" t="s">
        <v>48</v>
      </c>
      <c r="G1210" s="12" t="s">
        <v>510</v>
      </c>
      <c r="H1210" s="12" t="s">
        <v>308</v>
      </c>
      <c r="I1210" s="11" t="s">
        <v>507</v>
      </c>
      <c r="J1210" s="12" t="str">
        <f t="shared" si="41"/>
        <v>≥17h</v>
      </c>
      <c r="K1210" s="12" t="s">
        <v>512</v>
      </c>
      <c r="L1210" s="69" t="s">
        <v>518</v>
      </c>
      <c r="M1210" s="59" t="s">
        <v>338</v>
      </c>
      <c r="N1210" s="78" t="s">
        <v>367</v>
      </c>
      <c r="O1210" s="12" t="s">
        <v>358</v>
      </c>
      <c r="P1210" s="15" t="s">
        <v>368</v>
      </c>
      <c r="Q1210" s="92"/>
      <c r="R1210" s="93"/>
      <c r="S1210" s="93"/>
      <c r="T1210" s="93">
        <v>1</v>
      </c>
      <c r="U1210" s="93"/>
      <c r="V1210" s="93"/>
      <c r="W1210" s="93"/>
      <c r="X1210" s="93"/>
      <c r="Y1210" s="75">
        <v>1</v>
      </c>
      <c r="Z1210" s="69" t="s">
        <v>518</v>
      </c>
      <c r="AA1210" s="59" t="s">
        <v>338</v>
      </c>
      <c r="AB1210" s="78" t="s">
        <v>367</v>
      </c>
      <c r="AC1210" s="12" t="s">
        <v>358</v>
      </c>
      <c r="AD1210" s="15" t="s">
        <v>368</v>
      </c>
      <c r="AE1210" s="84"/>
      <c r="AF1210" s="84">
        <v>1</v>
      </c>
      <c r="AG1210" s="84"/>
      <c r="AH1210" s="84"/>
      <c r="AI1210" s="84"/>
      <c r="AJ1210" s="84"/>
      <c r="AK1210" s="84"/>
      <c r="AL1210" s="84"/>
      <c r="AM1210" s="85"/>
    </row>
    <row r="1211" spans="1:39" ht="12" customHeight="1">
      <c r="A1211" s="10">
        <v>1195</v>
      </c>
      <c r="B1211" s="98" t="s">
        <v>82</v>
      </c>
      <c r="C1211" s="98" t="s">
        <v>82</v>
      </c>
      <c r="D1211" s="11" t="s">
        <v>51</v>
      </c>
      <c r="E1211" s="11" t="s">
        <v>303</v>
      </c>
      <c r="F1211" s="12" t="s">
        <v>50</v>
      </c>
      <c r="G1211" s="12" t="s">
        <v>510</v>
      </c>
      <c r="H1211" s="12" t="s">
        <v>308</v>
      </c>
      <c r="I1211" s="11" t="s">
        <v>507</v>
      </c>
      <c r="J1211" s="12" t="str">
        <f t="shared" si="41"/>
        <v>≥17h</v>
      </c>
      <c r="K1211" s="12" t="s">
        <v>512</v>
      </c>
      <c r="L1211" s="69" t="s">
        <v>518</v>
      </c>
      <c r="M1211" s="59" t="s">
        <v>372</v>
      </c>
      <c r="N1211" s="78" t="s">
        <v>308</v>
      </c>
      <c r="O1211" s="12" t="s">
        <v>358</v>
      </c>
      <c r="P1211" s="15" t="s">
        <v>368</v>
      </c>
      <c r="Q1211" s="92"/>
      <c r="R1211" s="93"/>
      <c r="S1211" s="93"/>
      <c r="T1211" s="93">
        <v>1</v>
      </c>
      <c r="U1211" s="93"/>
      <c r="V1211" s="93"/>
      <c r="W1211" s="93"/>
      <c r="X1211" s="93"/>
      <c r="Y1211" s="75"/>
      <c r="Z1211" s="69" t="s">
        <v>518</v>
      </c>
      <c r="AA1211" s="59" t="s">
        <v>372</v>
      </c>
      <c r="AB1211" s="78" t="s">
        <v>308</v>
      </c>
      <c r="AC1211" s="12" t="s">
        <v>358</v>
      </c>
      <c r="AD1211" s="15" t="s">
        <v>368</v>
      </c>
      <c r="AE1211" s="84"/>
      <c r="AF1211" s="84">
        <v>1</v>
      </c>
      <c r="AG1211" s="84"/>
      <c r="AH1211" s="84"/>
      <c r="AI1211" s="84"/>
      <c r="AJ1211" s="84"/>
      <c r="AK1211" s="84"/>
      <c r="AL1211" s="84"/>
      <c r="AM1211" s="85"/>
    </row>
    <row r="1212" spans="1:39" ht="12" customHeight="1">
      <c r="A1212" s="10">
        <v>1196</v>
      </c>
      <c r="B1212" s="98" t="s">
        <v>67</v>
      </c>
      <c r="C1212" s="98" t="s">
        <v>67</v>
      </c>
      <c r="D1212" s="11" t="s">
        <v>51</v>
      </c>
      <c r="E1212" s="11" t="s">
        <v>303</v>
      </c>
      <c r="F1212" s="12" t="s">
        <v>49</v>
      </c>
      <c r="G1212" s="12" t="s">
        <v>510</v>
      </c>
      <c r="H1212" s="12" t="s">
        <v>306</v>
      </c>
      <c r="I1212" s="11" t="s">
        <v>504</v>
      </c>
      <c r="J1212" s="12" t="str">
        <f t="shared" si="41"/>
        <v>≥17h</v>
      </c>
      <c r="K1212" s="12" t="s">
        <v>47</v>
      </c>
      <c r="L1212" s="69" t="s">
        <v>518</v>
      </c>
      <c r="M1212" s="59" t="s">
        <v>373</v>
      </c>
      <c r="N1212" s="78" t="s">
        <v>308</v>
      </c>
      <c r="O1212" s="12" t="s">
        <v>358</v>
      </c>
      <c r="P1212" s="15" t="s">
        <v>368</v>
      </c>
      <c r="Q1212" s="92">
        <v>1</v>
      </c>
      <c r="R1212" s="93"/>
      <c r="S1212" s="93"/>
      <c r="T1212" s="93">
        <v>1</v>
      </c>
      <c r="U1212" s="93"/>
      <c r="V1212" s="93"/>
      <c r="W1212" s="93">
        <v>1</v>
      </c>
      <c r="X1212" s="93"/>
      <c r="Y1212" s="75">
        <v>1</v>
      </c>
      <c r="Z1212" s="69" t="s">
        <v>518</v>
      </c>
      <c r="AA1212" s="59" t="s">
        <v>373</v>
      </c>
      <c r="AB1212" s="78" t="s">
        <v>308</v>
      </c>
      <c r="AC1212" s="12" t="s">
        <v>358</v>
      </c>
      <c r="AD1212" s="15" t="s">
        <v>368</v>
      </c>
      <c r="AE1212" s="84"/>
      <c r="AF1212" s="84"/>
      <c r="AG1212" s="84">
        <v>1</v>
      </c>
      <c r="AH1212" s="84"/>
      <c r="AI1212" s="84"/>
      <c r="AJ1212" s="84"/>
      <c r="AK1212" s="84"/>
      <c r="AL1212" s="84"/>
      <c r="AM1212" s="85"/>
    </row>
    <row r="1213" spans="1:39" ht="12" customHeight="1">
      <c r="A1213" s="10">
        <v>1197</v>
      </c>
      <c r="B1213" s="98" t="s">
        <v>67</v>
      </c>
      <c r="C1213" s="98" t="s">
        <v>67</v>
      </c>
      <c r="D1213" s="11" t="s">
        <v>25</v>
      </c>
      <c r="E1213" s="11" t="s">
        <v>304</v>
      </c>
      <c r="F1213" s="12" t="s">
        <v>48</v>
      </c>
      <c r="G1213" s="12" t="s">
        <v>510</v>
      </c>
      <c r="H1213" s="12" t="s">
        <v>306</v>
      </c>
      <c r="I1213" s="11" t="s">
        <v>507</v>
      </c>
      <c r="J1213" s="12" t="str">
        <f t="shared" si="41"/>
        <v>≥17h</v>
      </c>
      <c r="K1213" s="12" t="s">
        <v>512</v>
      </c>
      <c r="L1213" s="69" t="s">
        <v>518</v>
      </c>
      <c r="M1213" s="59" t="s">
        <v>373</v>
      </c>
      <c r="N1213" s="78" t="s">
        <v>308</v>
      </c>
      <c r="O1213" s="12" t="s">
        <v>358</v>
      </c>
      <c r="P1213" s="15" t="s">
        <v>368</v>
      </c>
      <c r="Q1213" s="92"/>
      <c r="R1213" s="93"/>
      <c r="S1213" s="93"/>
      <c r="T1213" s="93">
        <v>1</v>
      </c>
      <c r="U1213" s="93"/>
      <c r="V1213" s="93"/>
      <c r="W1213" s="93">
        <v>1</v>
      </c>
      <c r="X1213" s="93"/>
      <c r="Y1213" s="75">
        <v>1</v>
      </c>
      <c r="Z1213" s="69" t="s">
        <v>518</v>
      </c>
      <c r="AA1213" s="59" t="s">
        <v>373</v>
      </c>
      <c r="AB1213" s="78" t="s">
        <v>308</v>
      </c>
      <c r="AC1213" s="12" t="s">
        <v>358</v>
      </c>
      <c r="AD1213" s="15" t="s">
        <v>368</v>
      </c>
      <c r="AE1213" s="84"/>
      <c r="AF1213" s="84"/>
      <c r="AG1213" s="84">
        <v>1</v>
      </c>
      <c r="AH1213" s="84"/>
      <c r="AI1213" s="84"/>
      <c r="AJ1213" s="84"/>
      <c r="AK1213" s="84"/>
      <c r="AL1213" s="84"/>
      <c r="AM1213" s="85">
        <v>1</v>
      </c>
    </row>
    <row r="1214" spans="1:39" ht="12" customHeight="1">
      <c r="A1214" s="10">
        <v>1198</v>
      </c>
      <c r="B1214" s="98" t="s">
        <v>211</v>
      </c>
      <c r="C1214" s="98" t="s">
        <v>211</v>
      </c>
      <c r="D1214" s="11" t="s">
        <v>25</v>
      </c>
      <c r="E1214" s="11" t="s">
        <v>304</v>
      </c>
      <c r="F1214" s="12" t="s">
        <v>48</v>
      </c>
      <c r="G1214" s="12" t="s">
        <v>310</v>
      </c>
      <c r="H1214" s="12" t="s">
        <v>306</v>
      </c>
      <c r="I1214" s="11" t="s">
        <v>504</v>
      </c>
      <c r="J1214" s="12" t="str">
        <f t="shared" si="41"/>
        <v>≥17h</v>
      </c>
      <c r="K1214" s="12" t="s">
        <v>512</v>
      </c>
      <c r="L1214" s="69" t="s">
        <v>518</v>
      </c>
      <c r="M1214" s="59" t="s">
        <v>372</v>
      </c>
      <c r="N1214" s="78" t="s">
        <v>308</v>
      </c>
      <c r="O1214" s="12" t="s">
        <v>358</v>
      </c>
      <c r="P1214" s="15" t="s">
        <v>368</v>
      </c>
      <c r="Q1214" s="92">
        <v>1</v>
      </c>
      <c r="R1214" s="93">
        <v>1</v>
      </c>
      <c r="S1214" s="93"/>
      <c r="T1214" s="93"/>
      <c r="U1214" s="93"/>
      <c r="V1214" s="93"/>
      <c r="W1214" s="93">
        <v>1</v>
      </c>
      <c r="X1214" s="93"/>
      <c r="Y1214" s="75"/>
      <c r="Z1214" s="69" t="s">
        <v>518</v>
      </c>
      <c r="AA1214" s="59" t="s">
        <v>372</v>
      </c>
      <c r="AB1214" s="78" t="s">
        <v>308</v>
      </c>
      <c r="AC1214" s="12" t="s">
        <v>358</v>
      </c>
      <c r="AD1214" s="15" t="s">
        <v>368</v>
      </c>
      <c r="AE1214" s="84"/>
      <c r="AF1214" s="84">
        <v>1</v>
      </c>
      <c r="AG1214" s="84"/>
      <c r="AH1214" s="84"/>
      <c r="AI1214" s="84"/>
      <c r="AJ1214" s="84"/>
      <c r="AK1214" s="84"/>
      <c r="AL1214" s="84"/>
      <c r="AM1214" s="85"/>
    </row>
    <row r="1215" spans="1:39" ht="12" customHeight="1">
      <c r="A1215" s="10">
        <v>1199</v>
      </c>
      <c r="B1215" s="98" t="s">
        <v>211</v>
      </c>
      <c r="C1215" s="98" t="s">
        <v>211</v>
      </c>
      <c r="D1215" s="11" t="s">
        <v>25</v>
      </c>
      <c r="E1215" s="11" t="s">
        <v>304</v>
      </c>
      <c r="F1215" s="12" t="s">
        <v>48</v>
      </c>
      <c r="G1215" s="12" t="s">
        <v>310</v>
      </c>
      <c r="H1215" s="12" t="s">
        <v>306</v>
      </c>
      <c r="I1215" s="103" t="s">
        <v>504</v>
      </c>
      <c r="J1215" s="11" t="str">
        <f>"12-16h"</f>
        <v>12-16h</v>
      </c>
      <c r="K1215" s="12" t="s">
        <v>513</v>
      </c>
      <c r="L1215" s="69" t="s">
        <v>518</v>
      </c>
      <c r="M1215" s="59" t="s">
        <v>372</v>
      </c>
      <c r="N1215" s="78" t="s">
        <v>308</v>
      </c>
      <c r="O1215" s="12" t="s">
        <v>358</v>
      </c>
      <c r="P1215" s="15" t="s">
        <v>368</v>
      </c>
      <c r="Q1215" s="92">
        <v>1</v>
      </c>
      <c r="R1215" s="93">
        <v>1</v>
      </c>
      <c r="S1215" s="93"/>
      <c r="T1215" s="93"/>
      <c r="U1215" s="93"/>
      <c r="V1215" s="93"/>
      <c r="W1215" s="93">
        <v>1</v>
      </c>
      <c r="X1215" s="93">
        <v>1</v>
      </c>
      <c r="Y1215" s="75"/>
      <c r="Z1215" s="69" t="s">
        <v>518</v>
      </c>
      <c r="AA1215" s="59" t="s">
        <v>372</v>
      </c>
      <c r="AB1215" s="78" t="s">
        <v>308</v>
      </c>
      <c r="AC1215" s="12" t="s">
        <v>358</v>
      </c>
      <c r="AD1215" s="15" t="s">
        <v>368</v>
      </c>
      <c r="AE1215" s="84"/>
      <c r="AF1215" s="84"/>
      <c r="AG1215" s="84">
        <v>1</v>
      </c>
      <c r="AH1215" s="84"/>
      <c r="AI1215" s="84"/>
      <c r="AJ1215" s="84"/>
      <c r="AK1215" s="84"/>
      <c r="AL1215" s="84"/>
      <c r="AM1215" s="85"/>
    </row>
    <row r="1216" spans="1:39" ht="12" customHeight="1">
      <c r="A1216" s="10">
        <v>1200</v>
      </c>
      <c r="B1216" s="98" t="s">
        <v>211</v>
      </c>
      <c r="C1216" s="98" t="s">
        <v>211</v>
      </c>
      <c r="D1216" s="11" t="s">
        <v>51</v>
      </c>
      <c r="E1216" s="11" t="s">
        <v>304</v>
      </c>
      <c r="F1216" s="12" t="s">
        <v>50</v>
      </c>
      <c r="G1216" s="12" t="s">
        <v>310</v>
      </c>
      <c r="H1216" s="12" t="s">
        <v>306</v>
      </c>
      <c r="I1216" s="11" t="s">
        <v>507</v>
      </c>
      <c r="J1216" s="11" t="str">
        <f>"12-16h"</f>
        <v>12-16h</v>
      </c>
      <c r="K1216" s="12" t="s">
        <v>513</v>
      </c>
      <c r="L1216" s="69" t="s">
        <v>518</v>
      </c>
      <c r="M1216" s="59" t="s">
        <v>371</v>
      </c>
      <c r="N1216" s="78" t="s">
        <v>308</v>
      </c>
      <c r="O1216" s="12" t="s">
        <v>358</v>
      </c>
      <c r="P1216" s="15" t="s">
        <v>368</v>
      </c>
      <c r="Q1216" s="92"/>
      <c r="R1216" s="93"/>
      <c r="S1216" s="93"/>
      <c r="T1216" s="93">
        <v>1</v>
      </c>
      <c r="U1216" s="93"/>
      <c r="V1216" s="93"/>
      <c r="W1216" s="93">
        <v>1</v>
      </c>
      <c r="X1216" s="93">
        <v>1</v>
      </c>
      <c r="Y1216" s="75"/>
      <c r="Z1216" s="69" t="s">
        <v>518</v>
      </c>
      <c r="AA1216" s="59" t="s">
        <v>371</v>
      </c>
      <c r="AB1216" s="78" t="s">
        <v>308</v>
      </c>
      <c r="AC1216" s="12" t="s">
        <v>358</v>
      </c>
      <c r="AD1216" s="15" t="s">
        <v>368</v>
      </c>
      <c r="AE1216" s="84"/>
      <c r="AF1216" s="84">
        <v>1</v>
      </c>
      <c r="AG1216" s="84"/>
      <c r="AH1216" s="84"/>
      <c r="AI1216" s="84"/>
      <c r="AJ1216" s="84"/>
      <c r="AK1216" s="84"/>
      <c r="AL1216" s="84"/>
      <c r="AM1216" s="85"/>
    </row>
    <row r="1217" spans="1:39" ht="12" customHeight="1">
      <c r="A1217" s="10">
        <v>1201</v>
      </c>
      <c r="B1217" s="98" t="s">
        <v>211</v>
      </c>
      <c r="C1217" s="98" t="s">
        <v>211</v>
      </c>
      <c r="D1217" s="11" t="s">
        <v>25</v>
      </c>
      <c r="E1217" s="11" t="s">
        <v>303</v>
      </c>
      <c r="F1217" s="12" t="s">
        <v>50</v>
      </c>
      <c r="G1217" s="12" t="s">
        <v>310</v>
      </c>
      <c r="H1217" s="12" t="s">
        <v>306</v>
      </c>
      <c r="I1217" s="11" t="s">
        <v>504</v>
      </c>
      <c r="J1217" s="11" t="str">
        <f>"≤12h"</f>
        <v>≤12h</v>
      </c>
      <c r="K1217" s="12" t="s">
        <v>513</v>
      </c>
      <c r="L1217" s="69" t="s">
        <v>518</v>
      </c>
      <c r="M1217" s="59" t="s">
        <v>371</v>
      </c>
      <c r="N1217" s="78" t="s">
        <v>308</v>
      </c>
      <c r="O1217" s="12" t="s">
        <v>358</v>
      </c>
      <c r="P1217" s="15" t="s">
        <v>368</v>
      </c>
      <c r="Q1217" s="92"/>
      <c r="R1217" s="93"/>
      <c r="S1217" s="93"/>
      <c r="T1217" s="93"/>
      <c r="U1217" s="93"/>
      <c r="V1217" s="93"/>
      <c r="W1217" s="93"/>
      <c r="X1217" s="93"/>
      <c r="Y1217" s="75">
        <v>1</v>
      </c>
      <c r="Z1217" s="69" t="s">
        <v>518</v>
      </c>
      <c r="AA1217" s="59" t="s">
        <v>371</v>
      </c>
      <c r="AB1217" s="78" t="s">
        <v>308</v>
      </c>
      <c r="AC1217" s="12" t="s">
        <v>358</v>
      </c>
      <c r="AD1217" s="15" t="s">
        <v>368</v>
      </c>
      <c r="AE1217" s="84"/>
      <c r="AF1217" s="84"/>
      <c r="AG1217" s="84">
        <v>1</v>
      </c>
      <c r="AH1217" s="84"/>
      <c r="AI1217" s="84"/>
      <c r="AJ1217" s="84"/>
      <c r="AK1217" s="84"/>
      <c r="AL1217" s="84"/>
      <c r="AM1217" s="85"/>
    </row>
    <row r="1218" spans="1:39" ht="12" customHeight="1">
      <c r="A1218" s="10">
        <v>1202</v>
      </c>
      <c r="B1218" s="98" t="s">
        <v>211</v>
      </c>
      <c r="C1218" s="98" t="s">
        <v>211</v>
      </c>
      <c r="D1218" s="11" t="s">
        <v>25</v>
      </c>
      <c r="E1218" s="11" t="s">
        <v>303</v>
      </c>
      <c r="F1218" s="12" t="s">
        <v>49</v>
      </c>
      <c r="G1218" s="12" t="s">
        <v>510</v>
      </c>
      <c r="H1218" s="12" t="s">
        <v>306</v>
      </c>
      <c r="I1218" s="11" t="s">
        <v>504</v>
      </c>
      <c r="J1218" s="12" t="str">
        <f>"≥17h"</f>
        <v>≥17h</v>
      </c>
      <c r="K1218" s="12" t="s">
        <v>513</v>
      </c>
      <c r="L1218" s="69" t="s">
        <v>518</v>
      </c>
      <c r="M1218" s="59" t="s">
        <v>371</v>
      </c>
      <c r="N1218" s="78" t="s">
        <v>308</v>
      </c>
      <c r="O1218" s="12" t="s">
        <v>358</v>
      </c>
      <c r="P1218" s="15" t="s">
        <v>368</v>
      </c>
      <c r="Q1218" s="92"/>
      <c r="R1218" s="93"/>
      <c r="S1218" s="93"/>
      <c r="T1218" s="93">
        <v>1</v>
      </c>
      <c r="U1218" s="93"/>
      <c r="V1218" s="93"/>
      <c r="W1218" s="93">
        <v>1</v>
      </c>
      <c r="X1218" s="93">
        <v>1</v>
      </c>
      <c r="Y1218" s="75"/>
      <c r="Z1218" s="69" t="s">
        <v>518</v>
      </c>
      <c r="AA1218" s="59" t="s">
        <v>371</v>
      </c>
      <c r="AB1218" s="78" t="s">
        <v>308</v>
      </c>
      <c r="AC1218" s="12" t="s">
        <v>358</v>
      </c>
      <c r="AD1218" s="15" t="s">
        <v>368</v>
      </c>
      <c r="AE1218" s="84"/>
      <c r="AF1218" s="84">
        <v>1</v>
      </c>
      <c r="AG1218" s="84"/>
      <c r="AH1218" s="84"/>
      <c r="AI1218" s="84"/>
      <c r="AJ1218" s="84"/>
      <c r="AK1218" s="84"/>
      <c r="AL1218" s="84"/>
      <c r="AM1218" s="85"/>
    </row>
    <row r="1219" spans="1:39" ht="12" customHeight="1">
      <c r="A1219" s="10">
        <v>1203</v>
      </c>
      <c r="B1219" s="98" t="s">
        <v>292</v>
      </c>
      <c r="C1219" s="98" t="s">
        <v>292</v>
      </c>
      <c r="D1219" s="11" t="s">
        <v>52</v>
      </c>
      <c r="E1219" s="11" t="s">
        <v>303</v>
      </c>
      <c r="F1219" s="12" t="s">
        <v>49</v>
      </c>
      <c r="G1219" s="12" t="s">
        <v>310</v>
      </c>
      <c r="H1219" s="12" t="s">
        <v>306</v>
      </c>
      <c r="I1219" s="12" t="s">
        <v>505</v>
      </c>
      <c r="J1219" s="12" t="str">
        <f>"≥17h"</f>
        <v>≥17h</v>
      </c>
      <c r="K1219" s="12" t="s">
        <v>47</v>
      </c>
      <c r="L1219" s="69" t="s">
        <v>518</v>
      </c>
      <c r="M1219" s="59" t="s">
        <v>371</v>
      </c>
      <c r="N1219" s="78" t="s">
        <v>308</v>
      </c>
      <c r="O1219" s="12" t="s">
        <v>358</v>
      </c>
      <c r="P1219" s="15" t="s">
        <v>368</v>
      </c>
      <c r="Q1219" s="92"/>
      <c r="R1219" s="93"/>
      <c r="S1219" s="93"/>
      <c r="T1219" s="93"/>
      <c r="U1219" s="93"/>
      <c r="V1219" s="93"/>
      <c r="W1219" s="93">
        <v>1</v>
      </c>
      <c r="X1219" s="93"/>
      <c r="Y1219" s="75">
        <v>1</v>
      </c>
      <c r="Z1219" s="69" t="s">
        <v>518</v>
      </c>
      <c r="AA1219" s="59" t="s">
        <v>371</v>
      </c>
      <c r="AB1219" s="78" t="s">
        <v>308</v>
      </c>
      <c r="AC1219" s="12" t="s">
        <v>358</v>
      </c>
      <c r="AD1219" s="15" t="s">
        <v>368</v>
      </c>
      <c r="AE1219" s="84"/>
      <c r="AF1219" s="84">
        <v>1</v>
      </c>
      <c r="AG1219" s="84"/>
      <c r="AH1219" s="84"/>
      <c r="AI1219" s="84"/>
      <c r="AJ1219" s="84"/>
      <c r="AK1219" s="84"/>
      <c r="AL1219" s="84"/>
      <c r="AM1219" s="85"/>
    </row>
    <row r="1220" spans="1:39" ht="12" customHeight="1">
      <c r="A1220" s="10">
        <v>1204</v>
      </c>
      <c r="B1220" s="98" t="s">
        <v>81</v>
      </c>
      <c r="C1220" s="98" t="s">
        <v>81</v>
      </c>
      <c r="D1220" s="11" t="s">
        <v>25</v>
      </c>
      <c r="E1220" s="11" t="s">
        <v>303</v>
      </c>
      <c r="F1220" s="12" t="s">
        <v>48</v>
      </c>
      <c r="G1220" s="12" t="s">
        <v>510</v>
      </c>
      <c r="H1220" s="12" t="s">
        <v>306</v>
      </c>
      <c r="I1220" s="103" t="s">
        <v>504</v>
      </c>
      <c r="J1220" s="11" t="str">
        <f>"12-16h"</f>
        <v>12-16h</v>
      </c>
      <c r="K1220" s="12" t="s">
        <v>513</v>
      </c>
      <c r="L1220" s="69" t="s">
        <v>518</v>
      </c>
      <c r="M1220" s="59" t="s">
        <v>373</v>
      </c>
      <c r="N1220" s="78" t="s">
        <v>308</v>
      </c>
      <c r="O1220" s="12" t="s">
        <v>358</v>
      </c>
      <c r="P1220" s="15" t="s">
        <v>368</v>
      </c>
      <c r="Q1220" s="92"/>
      <c r="R1220" s="93"/>
      <c r="S1220" s="93"/>
      <c r="T1220" s="93">
        <v>1</v>
      </c>
      <c r="U1220" s="93"/>
      <c r="V1220" s="93"/>
      <c r="W1220" s="93">
        <v>1</v>
      </c>
      <c r="X1220" s="93"/>
      <c r="Y1220" s="75"/>
      <c r="Z1220" s="69" t="s">
        <v>518</v>
      </c>
      <c r="AA1220" s="59" t="s">
        <v>373</v>
      </c>
      <c r="AB1220" s="78" t="s">
        <v>308</v>
      </c>
      <c r="AC1220" s="12" t="s">
        <v>358</v>
      </c>
      <c r="AD1220" s="15" t="s">
        <v>368</v>
      </c>
      <c r="AE1220" s="84"/>
      <c r="AF1220" s="84">
        <v>1</v>
      </c>
      <c r="AG1220" s="84"/>
      <c r="AH1220" s="84"/>
      <c r="AI1220" s="84"/>
      <c r="AJ1220" s="84"/>
      <c r="AK1220" s="84"/>
      <c r="AL1220" s="84"/>
      <c r="AM1220" s="85"/>
    </row>
    <row r="1221" spans="1:39" ht="12" customHeight="1">
      <c r="A1221" s="10">
        <v>1205</v>
      </c>
      <c r="B1221" s="98" t="s">
        <v>166</v>
      </c>
      <c r="C1221" s="98" t="s">
        <v>166</v>
      </c>
      <c r="D1221" s="11" t="s">
        <v>51</v>
      </c>
      <c r="E1221" s="11" t="s">
        <v>303</v>
      </c>
      <c r="F1221" s="12" t="s">
        <v>49</v>
      </c>
      <c r="G1221" s="12" t="s">
        <v>310</v>
      </c>
      <c r="H1221" s="12" t="s">
        <v>306</v>
      </c>
      <c r="I1221" s="11" t="s">
        <v>504</v>
      </c>
      <c r="J1221" s="12" t="str">
        <f>"≥17h"</f>
        <v>≥17h</v>
      </c>
      <c r="K1221" s="12" t="s">
        <v>513</v>
      </c>
      <c r="L1221" s="69" t="s">
        <v>518</v>
      </c>
      <c r="M1221" s="59" t="s">
        <v>373</v>
      </c>
      <c r="N1221" s="78" t="s">
        <v>308</v>
      </c>
      <c r="O1221" s="12" t="s">
        <v>358</v>
      </c>
      <c r="P1221" s="15" t="s">
        <v>368</v>
      </c>
      <c r="Q1221" s="92"/>
      <c r="R1221" s="93"/>
      <c r="S1221" s="93"/>
      <c r="T1221" s="93">
        <v>1</v>
      </c>
      <c r="U1221" s="93"/>
      <c r="V1221" s="93"/>
      <c r="W1221" s="93"/>
      <c r="X1221" s="93"/>
      <c r="Y1221" s="75"/>
      <c r="Z1221" s="69" t="s">
        <v>518</v>
      </c>
      <c r="AA1221" s="59" t="s">
        <v>373</v>
      </c>
      <c r="AB1221" s="78" t="s">
        <v>308</v>
      </c>
      <c r="AC1221" s="12" t="s">
        <v>358</v>
      </c>
      <c r="AD1221" s="15" t="s">
        <v>368</v>
      </c>
      <c r="AE1221" s="84"/>
      <c r="AF1221" s="84">
        <v>1</v>
      </c>
      <c r="AG1221" s="84"/>
      <c r="AH1221" s="84"/>
      <c r="AI1221" s="84"/>
      <c r="AJ1221" s="84"/>
      <c r="AK1221" s="84"/>
      <c r="AL1221" s="84"/>
      <c r="AM1221" s="85"/>
    </row>
    <row r="1222" spans="1:39" ht="12" customHeight="1">
      <c r="A1222" s="10">
        <v>1206</v>
      </c>
      <c r="B1222" s="98" t="s">
        <v>81</v>
      </c>
      <c r="C1222" s="98" t="s">
        <v>81</v>
      </c>
      <c r="D1222" s="11" t="s">
        <v>51</v>
      </c>
      <c r="E1222" s="11" t="s">
        <v>303</v>
      </c>
      <c r="F1222" s="12" t="s">
        <v>48</v>
      </c>
      <c r="G1222" s="12" t="s">
        <v>510</v>
      </c>
      <c r="H1222" s="12" t="s">
        <v>308</v>
      </c>
      <c r="I1222" s="103" t="s">
        <v>504</v>
      </c>
      <c r="J1222" s="12" t="str">
        <f>"≥17h"</f>
        <v>≥17h</v>
      </c>
      <c r="K1222" s="12" t="s">
        <v>47</v>
      </c>
      <c r="L1222" s="69" t="s">
        <v>518</v>
      </c>
      <c r="M1222" s="59" t="s">
        <v>338</v>
      </c>
      <c r="N1222" s="78" t="s">
        <v>308</v>
      </c>
      <c r="O1222" s="12" t="s">
        <v>358</v>
      </c>
      <c r="P1222" s="15" t="s">
        <v>368</v>
      </c>
      <c r="Q1222" s="92">
        <v>1</v>
      </c>
      <c r="R1222" s="93">
        <v>1</v>
      </c>
      <c r="S1222" s="93"/>
      <c r="T1222" s="93"/>
      <c r="U1222" s="93"/>
      <c r="V1222" s="93"/>
      <c r="W1222" s="93"/>
      <c r="X1222" s="93"/>
      <c r="Y1222" s="75">
        <v>1</v>
      </c>
      <c r="Z1222" s="69" t="s">
        <v>518</v>
      </c>
      <c r="AA1222" s="59" t="s">
        <v>338</v>
      </c>
      <c r="AB1222" s="78" t="s">
        <v>308</v>
      </c>
      <c r="AC1222" s="12" t="s">
        <v>358</v>
      </c>
      <c r="AD1222" s="15" t="s">
        <v>368</v>
      </c>
      <c r="AE1222" s="84"/>
      <c r="AF1222" s="84"/>
      <c r="AG1222" s="84"/>
      <c r="AH1222" s="84"/>
      <c r="AI1222" s="84">
        <v>1</v>
      </c>
      <c r="AJ1222" s="84"/>
      <c r="AK1222" s="84"/>
      <c r="AL1222" s="84"/>
      <c r="AM1222" s="85">
        <v>1</v>
      </c>
    </row>
    <row r="1223" spans="1:39" ht="12" customHeight="1">
      <c r="A1223" s="10">
        <v>1207</v>
      </c>
      <c r="B1223" s="98" t="s">
        <v>81</v>
      </c>
      <c r="C1223" s="98" t="s">
        <v>81</v>
      </c>
      <c r="D1223" s="11" t="s">
        <v>51</v>
      </c>
      <c r="E1223" s="11" t="s">
        <v>303</v>
      </c>
      <c r="F1223" s="12" t="s">
        <v>48</v>
      </c>
      <c r="G1223" s="12" t="s">
        <v>310</v>
      </c>
      <c r="H1223" s="12" t="s">
        <v>306</v>
      </c>
      <c r="I1223" s="103" t="s">
        <v>504</v>
      </c>
      <c r="J1223" s="12" t="str">
        <f>"≥17h"</f>
        <v>≥17h</v>
      </c>
      <c r="K1223" s="12" t="s">
        <v>513</v>
      </c>
      <c r="L1223" s="69" t="s">
        <v>518</v>
      </c>
      <c r="M1223" s="59" t="s">
        <v>373</v>
      </c>
      <c r="N1223" s="78" t="s">
        <v>308</v>
      </c>
      <c r="O1223" s="12" t="s">
        <v>358</v>
      </c>
      <c r="P1223" s="15" t="s">
        <v>368</v>
      </c>
      <c r="Q1223" s="92"/>
      <c r="R1223" s="93"/>
      <c r="S1223" s="93"/>
      <c r="T1223" s="93">
        <v>1</v>
      </c>
      <c r="U1223" s="93"/>
      <c r="V1223" s="93"/>
      <c r="W1223" s="93">
        <v>1</v>
      </c>
      <c r="X1223" s="93">
        <v>1</v>
      </c>
      <c r="Y1223" s="75"/>
      <c r="Z1223" s="69" t="s">
        <v>518</v>
      </c>
      <c r="AA1223" s="59" t="s">
        <v>373</v>
      </c>
      <c r="AB1223" s="78" t="s">
        <v>308</v>
      </c>
      <c r="AC1223" s="12" t="s">
        <v>358</v>
      </c>
      <c r="AD1223" s="15" t="s">
        <v>368</v>
      </c>
      <c r="AE1223" s="84"/>
      <c r="AF1223" s="84">
        <v>1</v>
      </c>
      <c r="AG1223" s="84"/>
      <c r="AH1223" s="84"/>
      <c r="AI1223" s="84"/>
      <c r="AJ1223" s="84"/>
      <c r="AK1223" s="84"/>
      <c r="AL1223" s="84"/>
      <c r="AM1223" s="85"/>
    </row>
    <row r="1224" spans="1:39" ht="12" customHeight="1">
      <c r="A1224" s="10">
        <v>1208</v>
      </c>
      <c r="B1224" s="98" t="s">
        <v>67</v>
      </c>
      <c r="C1224" s="98" t="s">
        <v>67</v>
      </c>
      <c r="D1224" s="11" t="s">
        <v>25</v>
      </c>
      <c r="E1224" s="11" t="s">
        <v>304</v>
      </c>
      <c r="F1224" s="12" t="s">
        <v>50</v>
      </c>
      <c r="G1224" s="12" t="s">
        <v>310</v>
      </c>
      <c r="H1224" s="12" t="s">
        <v>306</v>
      </c>
      <c r="I1224" s="11" t="s">
        <v>504</v>
      </c>
      <c r="J1224" s="11" t="str">
        <f>"12-16h"</f>
        <v>12-16h</v>
      </c>
      <c r="K1224" s="12" t="s">
        <v>513</v>
      </c>
      <c r="L1224" s="69" t="s">
        <v>518</v>
      </c>
      <c r="M1224" s="59" t="s">
        <v>373</v>
      </c>
      <c r="N1224" s="78" t="s">
        <v>308</v>
      </c>
      <c r="O1224" s="12" t="s">
        <v>358</v>
      </c>
      <c r="P1224" s="15" t="s">
        <v>368</v>
      </c>
      <c r="Q1224" s="92"/>
      <c r="R1224" s="93"/>
      <c r="S1224" s="93"/>
      <c r="T1224" s="93">
        <v>1</v>
      </c>
      <c r="U1224" s="93"/>
      <c r="V1224" s="93"/>
      <c r="W1224" s="93">
        <v>1</v>
      </c>
      <c r="X1224" s="93"/>
      <c r="Y1224" s="75">
        <v>1</v>
      </c>
      <c r="Z1224" s="69" t="s">
        <v>518</v>
      </c>
      <c r="AA1224" s="59" t="s">
        <v>373</v>
      </c>
      <c r="AB1224" s="78" t="s">
        <v>308</v>
      </c>
      <c r="AC1224" s="12" t="s">
        <v>358</v>
      </c>
      <c r="AD1224" s="15" t="s">
        <v>368</v>
      </c>
      <c r="AE1224" s="84"/>
      <c r="AF1224" s="84">
        <v>1</v>
      </c>
      <c r="AG1224" s="84"/>
      <c r="AH1224" s="84"/>
      <c r="AI1224" s="84"/>
      <c r="AJ1224" s="84"/>
      <c r="AK1224" s="84"/>
      <c r="AL1224" s="84"/>
      <c r="AM1224" s="85"/>
    </row>
    <row r="1225" spans="1:39" ht="12" customHeight="1">
      <c r="A1225" s="10">
        <v>1209</v>
      </c>
      <c r="B1225" s="98" t="s">
        <v>67</v>
      </c>
      <c r="C1225" s="98" t="s">
        <v>67</v>
      </c>
      <c r="D1225" s="11" t="s">
        <v>51</v>
      </c>
      <c r="E1225" s="11" t="s">
        <v>304</v>
      </c>
      <c r="F1225" s="12" t="s">
        <v>48</v>
      </c>
      <c r="G1225" s="12" t="s">
        <v>310</v>
      </c>
      <c r="H1225" s="12" t="s">
        <v>306</v>
      </c>
      <c r="I1225" s="11" t="s">
        <v>504</v>
      </c>
      <c r="J1225" s="12" t="str">
        <f t="shared" ref="J1225:J1231" si="42">"≥17h"</f>
        <v>≥17h</v>
      </c>
      <c r="K1225" s="12" t="s">
        <v>512</v>
      </c>
      <c r="L1225" s="69" t="s">
        <v>518</v>
      </c>
      <c r="M1225" s="59" t="s">
        <v>371</v>
      </c>
      <c r="N1225" s="78" t="s">
        <v>367</v>
      </c>
      <c r="O1225" s="12" t="s">
        <v>358</v>
      </c>
      <c r="P1225" s="15" t="s">
        <v>368</v>
      </c>
      <c r="Q1225" s="92"/>
      <c r="R1225" s="93"/>
      <c r="S1225" s="93"/>
      <c r="T1225" s="93"/>
      <c r="U1225" s="93">
        <v>1</v>
      </c>
      <c r="V1225" s="93"/>
      <c r="W1225" s="93">
        <v>1</v>
      </c>
      <c r="X1225" s="93"/>
      <c r="Y1225" s="75">
        <v>1</v>
      </c>
      <c r="Z1225" s="69" t="s">
        <v>518</v>
      </c>
      <c r="AA1225" s="59" t="s">
        <v>371</v>
      </c>
      <c r="AB1225" s="78" t="s">
        <v>367</v>
      </c>
      <c r="AC1225" s="12" t="s">
        <v>358</v>
      </c>
      <c r="AD1225" s="15" t="s">
        <v>368</v>
      </c>
      <c r="AE1225" s="84"/>
      <c r="AF1225" s="84">
        <v>1</v>
      </c>
      <c r="AG1225" s="84"/>
      <c r="AH1225" s="84"/>
      <c r="AI1225" s="84"/>
      <c r="AJ1225" s="84"/>
      <c r="AK1225" s="84"/>
      <c r="AL1225" s="84"/>
      <c r="AM1225" s="85"/>
    </row>
    <row r="1226" spans="1:39" ht="12" customHeight="1">
      <c r="A1226" s="10"/>
      <c r="B1226" s="98" t="s">
        <v>67</v>
      </c>
      <c r="C1226" s="98" t="s">
        <v>67</v>
      </c>
      <c r="D1226" s="69" t="s">
        <v>51</v>
      </c>
      <c r="E1226" s="69" t="s">
        <v>304</v>
      </c>
      <c r="F1226" s="69" t="s">
        <v>48</v>
      </c>
      <c r="G1226" s="69" t="s">
        <v>310</v>
      </c>
      <c r="H1226" s="69" t="s">
        <v>306</v>
      </c>
      <c r="I1226" s="11" t="s">
        <v>504</v>
      </c>
      <c r="J1226" s="69" t="str">
        <f t="shared" si="42"/>
        <v>≥17h</v>
      </c>
      <c r="K1226" s="69" t="s">
        <v>512</v>
      </c>
      <c r="L1226" s="69" t="s">
        <v>518</v>
      </c>
      <c r="M1226" s="59" t="s">
        <v>338</v>
      </c>
      <c r="N1226" s="78" t="s">
        <v>367</v>
      </c>
      <c r="O1226" s="69" t="s">
        <v>0</v>
      </c>
      <c r="P1226" s="15" t="s">
        <v>368</v>
      </c>
      <c r="Q1226" s="92"/>
      <c r="R1226" s="93"/>
      <c r="S1226" s="93"/>
      <c r="T1226" s="93"/>
      <c r="U1226" s="93"/>
      <c r="V1226" s="93"/>
      <c r="W1226" s="93">
        <v>1</v>
      </c>
      <c r="X1226" s="93">
        <v>1</v>
      </c>
      <c r="Y1226" s="75"/>
      <c r="Z1226" s="69" t="s">
        <v>518</v>
      </c>
      <c r="AA1226" s="59" t="s">
        <v>338</v>
      </c>
      <c r="AB1226" s="78" t="s">
        <v>367</v>
      </c>
      <c r="AC1226" s="69" t="s">
        <v>0</v>
      </c>
      <c r="AD1226" s="15" t="s">
        <v>368</v>
      </c>
      <c r="AE1226" s="84"/>
      <c r="AF1226" s="84"/>
      <c r="AG1226" s="84"/>
      <c r="AH1226" s="84"/>
      <c r="AI1226" s="84"/>
      <c r="AJ1226" s="84"/>
      <c r="AK1226" s="84"/>
      <c r="AL1226" s="84"/>
      <c r="AM1226" s="85"/>
    </row>
    <row r="1227" spans="1:39" ht="12" customHeight="1">
      <c r="A1227" s="10">
        <v>1210</v>
      </c>
      <c r="B1227" s="98" t="s">
        <v>67</v>
      </c>
      <c r="C1227" s="98" t="s">
        <v>67</v>
      </c>
      <c r="D1227" s="11" t="s">
        <v>25</v>
      </c>
      <c r="E1227" s="11" t="s">
        <v>303</v>
      </c>
      <c r="F1227" s="12" t="s">
        <v>50</v>
      </c>
      <c r="G1227" s="12" t="s">
        <v>310</v>
      </c>
      <c r="H1227" s="12" t="s">
        <v>306</v>
      </c>
      <c r="I1227" s="103" t="s">
        <v>505</v>
      </c>
      <c r="J1227" s="12" t="str">
        <f t="shared" si="42"/>
        <v>≥17h</v>
      </c>
      <c r="K1227" s="12" t="s">
        <v>512</v>
      </c>
      <c r="L1227" s="69" t="s">
        <v>518</v>
      </c>
      <c r="M1227" s="59" t="s">
        <v>373</v>
      </c>
      <c r="N1227" s="78" t="s">
        <v>308</v>
      </c>
      <c r="O1227" s="12" t="s">
        <v>358</v>
      </c>
      <c r="P1227" s="15" t="s">
        <v>368</v>
      </c>
      <c r="Q1227" s="92"/>
      <c r="R1227" s="93"/>
      <c r="S1227" s="93"/>
      <c r="T1227" s="93"/>
      <c r="U1227" s="93"/>
      <c r="V1227" s="93"/>
      <c r="W1227" s="93"/>
      <c r="X1227" s="93"/>
      <c r="Y1227" s="75">
        <v>1</v>
      </c>
      <c r="Z1227" s="69" t="s">
        <v>518</v>
      </c>
      <c r="AA1227" s="59" t="s">
        <v>373</v>
      </c>
      <c r="AB1227" s="78" t="s">
        <v>308</v>
      </c>
      <c r="AC1227" s="12" t="s">
        <v>358</v>
      </c>
      <c r="AD1227" s="15" t="s">
        <v>368</v>
      </c>
      <c r="AE1227" s="84"/>
      <c r="AF1227" s="84">
        <v>1</v>
      </c>
      <c r="AG1227" s="84"/>
      <c r="AH1227" s="84"/>
      <c r="AI1227" s="84"/>
      <c r="AJ1227" s="84"/>
      <c r="AK1227" s="84"/>
      <c r="AL1227" s="84"/>
      <c r="AM1227" s="85"/>
    </row>
    <row r="1228" spans="1:39" ht="12" customHeight="1">
      <c r="A1228" s="10">
        <v>1211</v>
      </c>
      <c r="B1228" s="98" t="s">
        <v>82</v>
      </c>
      <c r="C1228" s="98" t="s">
        <v>82</v>
      </c>
      <c r="D1228" s="11" t="s">
        <v>51</v>
      </c>
      <c r="E1228" s="11" t="s">
        <v>304</v>
      </c>
      <c r="F1228" s="12" t="s">
        <v>48</v>
      </c>
      <c r="G1228" s="12" t="s">
        <v>310</v>
      </c>
      <c r="H1228" s="12" t="s">
        <v>306</v>
      </c>
      <c r="I1228" s="103" t="s">
        <v>505</v>
      </c>
      <c r="J1228" s="12" t="str">
        <f t="shared" si="42"/>
        <v>≥17h</v>
      </c>
      <c r="K1228" s="12" t="s">
        <v>47</v>
      </c>
      <c r="L1228" s="69" t="s">
        <v>518</v>
      </c>
      <c r="M1228" s="59" t="s">
        <v>373</v>
      </c>
      <c r="N1228" s="78" t="s">
        <v>308</v>
      </c>
      <c r="O1228" s="12" t="s">
        <v>358</v>
      </c>
      <c r="P1228" s="15" t="s">
        <v>368</v>
      </c>
      <c r="Q1228" s="92"/>
      <c r="R1228" s="93"/>
      <c r="S1228" s="93">
        <v>1</v>
      </c>
      <c r="T1228" s="93">
        <v>1</v>
      </c>
      <c r="U1228" s="93"/>
      <c r="V1228" s="93"/>
      <c r="W1228" s="93"/>
      <c r="X1228" s="93">
        <v>1</v>
      </c>
      <c r="Y1228" s="75"/>
      <c r="Z1228" s="69" t="s">
        <v>518</v>
      </c>
      <c r="AA1228" s="59" t="s">
        <v>373</v>
      </c>
      <c r="AB1228" s="78" t="s">
        <v>308</v>
      </c>
      <c r="AC1228" s="12" t="s">
        <v>358</v>
      </c>
      <c r="AD1228" s="15" t="s">
        <v>368</v>
      </c>
      <c r="AE1228" s="84"/>
      <c r="AF1228" s="84"/>
      <c r="AG1228" s="84"/>
      <c r="AH1228" s="84"/>
      <c r="AI1228" s="84"/>
      <c r="AJ1228" s="84"/>
      <c r="AK1228" s="84"/>
      <c r="AL1228" s="84"/>
      <c r="AM1228" s="85"/>
    </row>
    <row r="1229" spans="1:39" ht="12" customHeight="1">
      <c r="A1229" s="10">
        <v>1212</v>
      </c>
      <c r="B1229" s="98" t="s">
        <v>82</v>
      </c>
      <c r="C1229" s="98" t="s">
        <v>82</v>
      </c>
      <c r="D1229" s="11" t="s">
        <v>25</v>
      </c>
      <c r="E1229" s="11" t="s">
        <v>304</v>
      </c>
      <c r="F1229" s="12" t="s">
        <v>48</v>
      </c>
      <c r="G1229" s="12" t="s">
        <v>310</v>
      </c>
      <c r="H1229" s="12" t="s">
        <v>306</v>
      </c>
      <c r="I1229" s="11" t="s">
        <v>507</v>
      </c>
      <c r="J1229" s="12" t="str">
        <f t="shared" si="42"/>
        <v>≥17h</v>
      </c>
      <c r="K1229" s="12" t="s">
        <v>513</v>
      </c>
      <c r="L1229" s="69" t="s">
        <v>518</v>
      </c>
      <c r="M1229" s="59" t="s">
        <v>371</v>
      </c>
      <c r="N1229" s="78" t="s">
        <v>308</v>
      </c>
      <c r="O1229" s="12" t="s">
        <v>358</v>
      </c>
      <c r="P1229" s="15" t="s">
        <v>368</v>
      </c>
      <c r="Q1229" s="92"/>
      <c r="R1229" s="93"/>
      <c r="S1229" s="93"/>
      <c r="T1229" s="93">
        <v>1</v>
      </c>
      <c r="U1229" s="93"/>
      <c r="V1229" s="93"/>
      <c r="W1229" s="93">
        <v>1</v>
      </c>
      <c r="X1229" s="93">
        <v>1</v>
      </c>
      <c r="Y1229" s="75"/>
      <c r="Z1229" s="69" t="s">
        <v>518</v>
      </c>
      <c r="AA1229" s="59" t="s">
        <v>371</v>
      </c>
      <c r="AB1229" s="78" t="s">
        <v>308</v>
      </c>
      <c r="AC1229" s="12" t="s">
        <v>358</v>
      </c>
      <c r="AD1229" s="15" t="s">
        <v>368</v>
      </c>
      <c r="AE1229" s="84"/>
      <c r="AF1229" s="84">
        <v>1</v>
      </c>
      <c r="AG1229" s="84"/>
      <c r="AH1229" s="84"/>
      <c r="AI1229" s="84"/>
      <c r="AJ1229" s="84"/>
      <c r="AK1229" s="84"/>
      <c r="AL1229" s="84"/>
      <c r="AM1229" s="85"/>
    </row>
    <row r="1230" spans="1:39" ht="12" customHeight="1">
      <c r="A1230" s="10">
        <v>1213</v>
      </c>
      <c r="B1230" s="98" t="s">
        <v>82</v>
      </c>
      <c r="C1230" s="98" t="s">
        <v>82</v>
      </c>
      <c r="D1230" s="11" t="s">
        <v>51</v>
      </c>
      <c r="E1230" s="11" t="s">
        <v>303</v>
      </c>
      <c r="F1230" s="12" t="s">
        <v>49</v>
      </c>
      <c r="G1230" s="12" t="s">
        <v>510</v>
      </c>
      <c r="H1230" s="12" t="s">
        <v>306</v>
      </c>
      <c r="I1230" s="103" t="s">
        <v>504</v>
      </c>
      <c r="J1230" s="12" t="str">
        <f t="shared" si="42"/>
        <v>≥17h</v>
      </c>
      <c r="K1230" s="12" t="s">
        <v>512</v>
      </c>
      <c r="L1230" s="69" t="s">
        <v>518</v>
      </c>
      <c r="M1230" s="59" t="s">
        <v>373</v>
      </c>
      <c r="N1230" s="78" t="s">
        <v>308</v>
      </c>
      <c r="O1230" s="12" t="s">
        <v>358</v>
      </c>
      <c r="P1230" s="15" t="s">
        <v>368</v>
      </c>
      <c r="Q1230" s="92"/>
      <c r="R1230" s="93"/>
      <c r="S1230" s="93"/>
      <c r="T1230" s="93">
        <v>1</v>
      </c>
      <c r="U1230" s="93"/>
      <c r="V1230" s="93"/>
      <c r="W1230" s="93">
        <v>1</v>
      </c>
      <c r="X1230" s="93">
        <v>1</v>
      </c>
      <c r="Y1230" s="75"/>
      <c r="Z1230" s="69" t="s">
        <v>518</v>
      </c>
      <c r="AA1230" s="59" t="s">
        <v>373</v>
      </c>
      <c r="AB1230" s="78" t="s">
        <v>308</v>
      </c>
      <c r="AC1230" s="12" t="s">
        <v>358</v>
      </c>
      <c r="AD1230" s="15" t="s">
        <v>368</v>
      </c>
      <c r="AE1230" s="84"/>
      <c r="AF1230" s="84">
        <v>1</v>
      </c>
      <c r="AG1230" s="84"/>
      <c r="AH1230" s="84"/>
      <c r="AI1230" s="84"/>
      <c r="AJ1230" s="84"/>
      <c r="AK1230" s="84">
        <v>1</v>
      </c>
      <c r="AL1230" s="84">
        <v>1</v>
      </c>
      <c r="AM1230" s="85"/>
    </row>
    <row r="1231" spans="1:39" ht="12" customHeight="1">
      <c r="A1231" s="10">
        <v>1214</v>
      </c>
      <c r="B1231" s="98" t="s">
        <v>82</v>
      </c>
      <c r="C1231" s="98" t="s">
        <v>82</v>
      </c>
      <c r="D1231" s="11" t="s">
        <v>52</v>
      </c>
      <c r="E1231" s="11" t="s">
        <v>304</v>
      </c>
      <c r="F1231" s="12" t="s">
        <v>49</v>
      </c>
      <c r="G1231" s="12" t="s">
        <v>510</v>
      </c>
      <c r="H1231" s="12" t="s">
        <v>306</v>
      </c>
      <c r="I1231" s="103" t="s">
        <v>504</v>
      </c>
      <c r="J1231" s="12" t="str">
        <f t="shared" si="42"/>
        <v>≥17h</v>
      </c>
      <c r="K1231" s="12" t="s">
        <v>512</v>
      </c>
      <c r="L1231" s="69" t="s">
        <v>518</v>
      </c>
      <c r="M1231" s="59" t="s">
        <v>372</v>
      </c>
      <c r="N1231" s="78" t="s">
        <v>308</v>
      </c>
      <c r="O1231" s="12" t="s">
        <v>358</v>
      </c>
      <c r="P1231" s="15" t="s">
        <v>368</v>
      </c>
      <c r="Q1231" s="92"/>
      <c r="R1231" s="93"/>
      <c r="S1231" s="93"/>
      <c r="T1231" s="93">
        <v>1</v>
      </c>
      <c r="U1231" s="93"/>
      <c r="V1231" s="93"/>
      <c r="W1231" s="93"/>
      <c r="X1231" s="93"/>
      <c r="Y1231" s="75"/>
      <c r="Z1231" s="69" t="s">
        <v>518</v>
      </c>
      <c r="AA1231" s="59" t="s">
        <v>372</v>
      </c>
      <c r="AB1231" s="78" t="s">
        <v>308</v>
      </c>
      <c r="AC1231" s="12" t="s">
        <v>358</v>
      </c>
      <c r="AD1231" s="15" t="s">
        <v>368</v>
      </c>
      <c r="AE1231" s="84"/>
      <c r="AF1231" s="84">
        <v>1</v>
      </c>
      <c r="AG1231" s="84">
        <v>1</v>
      </c>
      <c r="AH1231" s="84"/>
      <c r="AI1231" s="84"/>
      <c r="AJ1231" s="84"/>
      <c r="AK1231" s="84"/>
      <c r="AL1231" s="84"/>
      <c r="AM1231" s="85"/>
    </row>
    <row r="1232" spans="1:39" ht="12" customHeight="1">
      <c r="A1232" s="10">
        <v>1215</v>
      </c>
      <c r="B1232" s="98" t="s">
        <v>82</v>
      </c>
      <c r="C1232" s="98" t="s">
        <v>82</v>
      </c>
      <c r="D1232" s="11" t="s">
        <v>51</v>
      </c>
      <c r="E1232" s="11" t="s">
        <v>303</v>
      </c>
      <c r="F1232" s="12" t="s">
        <v>48</v>
      </c>
      <c r="G1232" s="12" t="s">
        <v>310</v>
      </c>
      <c r="H1232" s="12" t="s">
        <v>306</v>
      </c>
      <c r="I1232" s="11" t="s">
        <v>504</v>
      </c>
      <c r="J1232" s="11" t="str">
        <f>"12-16h"</f>
        <v>12-16h</v>
      </c>
      <c r="K1232" s="12" t="s">
        <v>512</v>
      </c>
      <c r="L1232" s="69" t="s">
        <v>518</v>
      </c>
      <c r="M1232" s="59" t="s">
        <v>373</v>
      </c>
      <c r="N1232" s="78" t="s">
        <v>308</v>
      </c>
      <c r="O1232" s="12" t="s">
        <v>358</v>
      </c>
      <c r="P1232" s="15" t="s">
        <v>368</v>
      </c>
      <c r="Q1232" s="92"/>
      <c r="R1232" s="93"/>
      <c r="S1232" s="93">
        <v>1</v>
      </c>
      <c r="T1232" s="93"/>
      <c r="U1232" s="93"/>
      <c r="V1232" s="93"/>
      <c r="W1232" s="93"/>
      <c r="X1232" s="93"/>
      <c r="Y1232" s="75"/>
      <c r="Z1232" s="69" t="s">
        <v>518</v>
      </c>
      <c r="AA1232" s="59" t="s">
        <v>373</v>
      </c>
      <c r="AB1232" s="78" t="s">
        <v>308</v>
      </c>
      <c r="AC1232" s="12" t="s">
        <v>358</v>
      </c>
      <c r="AD1232" s="15" t="s">
        <v>368</v>
      </c>
      <c r="AE1232" s="84">
        <v>1</v>
      </c>
      <c r="AF1232" s="84"/>
      <c r="AG1232" s="84"/>
      <c r="AH1232" s="84"/>
      <c r="AI1232" s="84"/>
      <c r="AJ1232" s="84"/>
      <c r="AK1232" s="84"/>
      <c r="AL1232" s="84"/>
      <c r="AM1232" s="85"/>
    </row>
    <row r="1233" spans="1:39" ht="12" customHeight="1">
      <c r="A1233" s="10">
        <v>1216</v>
      </c>
      <c r="B1233" s="98" t="s">
        <v>82</v>
      </c>
      <c r="C1233" s="98" t="s">
        <v>82</v>
      </c>
      <c r="D1233" s="11" t="s">
        <v>52</v>
      </c>
      <c r="E1233" s="11" t="s">
        <v>303</v>
      </c>
      <c r="F1233" s="12" t="s">
        <v>49</v>
      </c>
      <c r="G1233" s="12" t="s">
        <v>310</v>
      </c>
      <c r="H1233" s="12" t="s">
        <v>306</v>
      </c>
      <c r="I1233" s="103" t="s">
        <v>505</v>
      </c>
      <c r="J1233" s="11" t="str">
        <f>"12-16h"</f>
        <v>12-16h</v>
      </c>
      <c r="K1233" s="12" t="s">
        <v>512</v>
      </c>
      <c r="L1233" s="69" t="s">
        <v>518</v>
      </c>
      <c r="M1233" s="59" t="s">
        <v>374</v>
      </c>
      <c r="N1233" s="78" t="s">
        <v>308</v>
      </c>
      <c r="O1233" s="12" t="s">
        <v>358</v>
      </c>
      <c r="P1233" s="15" t="s">
        <v>368</v>
      </c>
      <c r="Q1233" s="92"/>
      <c r="R1233" s="93"/>
      <c r="S1233" s="93">
        <v>1</v>
      </c>
      <c r="T1233" s="93"/>
      <c r="U1233" s="93"/>
      <c r="V1233" s="93"/>
      <c r="W1233" s="93"/>
      <c r="X1233" s="93"/>
      <c r="Y1233" s="75"/>
      <c r="Z1233" s="69" t="s">
        <v>518</v>
      </c>
      <c r="AA1233" s="59" t="s">
        <v>374</v>
      </c>
      <c r="AB1233" s="78" t="s">
        <v>308</v>
      </c>
      <c r="AC1233" s="12" t="s">
        <v>358</v>
      </c>
      <c r="AD1233" s="15" t="s">
        <v>368</v>
      </c>
      <c r="AE1233" s="84"/>
      <c r="AF1233" s="84">
        <v>1</v>
      </c>
      <c r="AG1233" s="84"/>
      <c r="AH1233" s="84"/>
      <c r="AI1233" s="84"/>
      <c r="AJ1233" s="84"/>
      <c r="AK1233" s="84"/>
      <c r="AL1233" s="84"/>
      <c r="AM1233" s="85"/>
    </row>
    <row r="1234" spans="1:39" ht="12" customHeight="1">
      <c r="A1234" s="10">
        <v>1217</v>
      </c>
      <c r="B1234" s="98" t="s">
        <v>243</v>
      </c>
      <c r="C1234" s="98" t="s">
        <v>85</v>
      </c>
      <c r="D1234" s="11" t="s">
        <v>51</v>
      </c>
      <c r="E1234" s="11" t="s">
        <v>303</v>
      </c>
      <c r="F1234" s="12" t="s">
        <v>50</v>
      </c>
      <c r="G1234" s="12" t="s">
        <v>310</v>
      </c>
      <c r="H1234" s="12" t="s">
        <v>306</v>
      </c>
      <c r="I1234" s="11" t="s">
        <v>507</v>
      </c>
      <c r="J1234" s="12" t="str">
        <f>"≥17h"</f>
        <v>≥17h</v>
      </c>
      <c r="K1234" s="12" t="s">
        <v>47</v>
      </c>
      <c r="L1234" s="69" t="s">
        <v>518</v>
      </c>
      <c r="M1234" s="59" t="s">
        <v>371</v>
      </c>
      <c r="N1234" s="78" t="s">
        <v>308</v>
      </c>
      <c r="O1234" s="12" t="s">
        <v>358</v>
      </c>
      <c r="P1234" s="15" t="s">
        <v>368</v>
      </c>
      <c r="Q1234" s="92"/>
      <c r="R1234" s="93"/>
      <c r="S1234" s="93"/>
      <c r="T1234" s="93">
        <v>1</v>
      </c>
      <c r="U1234" s="93"/>
      <c r="V1234" s="93"/>
      <c r="W1234" s="93"/>
      <c r="X1234" s="93"/>
      <c r="Y1234" s="75"/>
      <c r="Z1234" s="69" t="s">
        <v>518</v>
      </c>
      <c r="AA1234" s="59" t="s">
        <v>371</v>
      </c>
      <c r="AB1234" s="78" t="s">
        <v>308</v>
      </c>
      <c r="AC1234" s="12" t="s">
        <v>358</v>
      </c>
      <c r="AD1234" s="15" t="s">
        <v>368</v>
      </c>
      <c r="AE1234" s="84"/>
      <c r="AF1234" s="84"/>
      <c r="AG1234" s="84"/>
      <c r="AH1234" s="84"/>
      <c r="AI1234" s="84"/>
      <c r="AJ1234" s="84"/>
      <c r="AK1234" s="84"/>
      <c r="AL1234" s="84"/>
      <c r="AM1234" s="85">
        <v>1</v>
      </c>
    </row>
    <row r="1235" spans="1:39" ht="12" customHeight="1">
      <c r="A1235" s="10">
        <v>1218</v>
      </c>
      <c r="B1235" s="98" t="s">
        <v>82</v>
      </c>
      <c r="C1235" s="98" t="s">
        <v>82</v>
      </c>
      <c r="D1235" s="11" t="s">
        <v>51</v>
      </c>
      <c r="E1235" s="11" t="s">
        <v>304</v>
      </c>
      <c r="F1235" s="12" t="s">
        <v>50</v>
      </c>
      <c r="G1235" s="12" t="s">
        <v>310</v>
      </c>
      <c r="H1235" s="12" t="s">
        <v>306</v>
      </c>
      <c r="I1235" s="103" t="s">
        <v>504</v>
      </c>
      <c r="J1235" s="11" t="str">
        <f>"12-16h"</f>
        <v>12-16h</v>
      </c>
      <c r="K1235" s="12" t="s">
        <v>513</v>
      </c>
      <c r="L1235" s="69" t="s">
        <v>518</v>
      </c>
      <c r="M1235" s="59" t="s">
        <v>373</v>
      </c>
      <c r="N1235" s="78" t="s">
        <v>308</v>
      </c>
      <c r="O1235" s="12" t="s">
        <v>358</v>
      </c>
      <c r="P1235" s="15" t="s">
        <v>368</v>
      </c>
      <c r="Q1235" s="92">
        <v>1</v>
      </c>
      <c r="R1235" s="93"/>
      <c r="S1235" s="93"/>
      <c r="T1235" s="93"/>
      <c r="U1235" s="93"/>
      <c r="V1235" s="93"/>
      <c r="W1235" s="93"/>
      <c r="X1235" s="93"/>
      <c r="Y1235" s="75"/>
      <c r="Z1235" s="69" t="s">
        <v>518</v>
      </c>
      <c r="AA1235" s="59" t="s">
        <v>373</v>
      </c>
      <c r="AB1235" s="78" t="s">
        <v>308</v>
      </c>
      <c r="AC1235" s="12" t="s">
        <v>358</v>
      </c>
      <c r="AD1235" s="15" t="s">
        <v>368</v>
      </c>
      <c r="AE1235" s="84"/>
      <c r="AF1235" s="84">
        <v>1</v>
      </c>
      <c r="AG1235" s="84"/>
      <c r="AH1235" s="84"/>
      <c r="AI1235" s="84"/>
      <c r="AJ1235" s="84"/>
      <c r="AK1235" s="84"/>
      <c r="AL1235" s="84"/>
      <c r="AM1235" s="85"/>
    </row>
    <row r="1236" spans="1:39" ht="12" customHeight="1">
      <c r="A1236" s="10">
        <v>1219</v>
      </c>
      <c r="B1236" s="98" t="s">
        <v>82</v>
      </c>
      <c r="C1236" s="98" t="s">
        <v>82</v>
      </c>
      <c r="D1236" s="11" t="s">
        <v>52</v>
      </c>
      <c r="E1236" s="11" t="s">
        <v>304</v>
      </c>
      <c r="F1236" s="12" t="s">
        <v>49</v>
      </c>
      <c r="G1236" s="12" t="s">
        <v>310</v>
      </c>
      <c r="H1236" s="12" t="s">
        <v>306</v>
      </c>
      <c r="I1236" s="103" t="s">
        <v>504</v>
      </c>
      <c r="J1236" s="11" t="str">
        <f>"12-16h"</f>
        <v>12-16h</v>
      </c>
      <c r="K1236" s="12" t="s">
        <v>512</v>
      </c>
      <c r="L1236" s="69" t="s">
        <v>518</v>
      </c>
      <c r="M1236" s="59" t="s">
        <v>373</v>
      </c>
      <c r="N1236" s="78" t="s">
        <v>308</v>
      </c>
      <c r="O1236" s="12" t="s">
        <v>358</v>
      </c>
      <c r="P1236" s="15" t="s">
        <v>368</v>
      </c>
      <c r="Q1236" s="92">
        <v>1</v>
      </c>
      <c r="R1236" s="93"/>
      <c r="S1236" s="93"/>
      <c r="T1236" s="93"/>
      <c r="U1236" s="93"/>
      <c r="V1236" s="93"/>
      <c r="W1236" s="93"/>
      <c r="X1236" s="93"/>
      <c r="Y1236" s="75"/>
      <c r="Z1236" s="69" t="s">
        <v>518</v>
      </c>
      <c r="AA1236" s="59" t="s">
        <v>373</v>
      </c>
      <c r="AB1236" s="78" t="s">
        <v>308</v>
      </c>
      <c r="AC1236" s="12" t="s">
        <v>358</v>
      </c>
      <c r="AD1236" s="15" t="s">
        <v>368</v>
      </c>
      <c r="AE1236" s="84"/>
      <c r="AF1236" s="84">
        <v>1</v>
      </c>
      <c r="AG1236" s="84"/>
      <c r="AH1236" s="84"/>
      <c r="AI1236" s="84"/>
      <c r="AJ1236" s="84"/>
      <c r="AK1236" s="84"/>
      <c r="AL1236" s="84"/>
      <c r="AM1236" s="85"/>
    </row>
    <row r="1237" spans="1:39" ht="12" customHeight="1">
      <c r="A1237" s="10">
        <v>1220</v>
      </c>
      <c r="B1237" s="98" t="s">
        <v>190</v>
      </c>
      <c r="C1237" s="98" t="s">
        <v>190</v>
      </c>
      <c r="D1237" s="11" t="s">
        <v>51</v>
      </c>
      <c r="E1237" s="11" t="s">
        <v>303</v>
      </c>
      <c r="F1237" s="12" t="s">
        <v>50</v>
      </c>
      <c r="G1237" s="12" t="s">
        <v>310</v>
      </c>
      <c r="H1237" s="12" t="s">
        <v>306</v>
      </c>
      <c r="I1237" s="103" t="s">
        <v>504</v>
      </c>
      <c r="J1237" s="11" t="str">
        <f>"12-16h"</f>
        <v>12-16h</v>
      </c>
      <c r="K1237" s="12" t="s">
        <v>512</v>
      </c>
      <c r="L1237" s="69" t="s">
        <v>518</v>
      </c>
      <c r="M1237" s="59" t="s">
        <v>373</v>
      </c>
      <c r="N1237" s="78" t="s">
        <v>308</v>
      </c>
      <c r="O1237" s="12" t="s">
        <v>358</v>
      </c>
      <c r="P1237" s="15" t="s">
        <v>368</v>
      </c>
      <c r="Q1237" s="92"/>
      <c r="R1237" s="93"/>
      <c r="S1237" s="93">
        <v>1</v>
      </c>
      <c r="T1237" s="93">
        <v>1</v>
      </c>
      <c r="U1237" s="93"/>
      <c r="V1237" s="93"/>
      <c r="W1237" s="93">
        <v>1</v>
      </c>
      <c r="X1237" s="93"/>
      <c r="Y1237" s="75"/>
      <c r="Z1237" s="69" t="s">
        <v>518</v>
      </c>
      <c r="AA1237" s="59" t="s">
        <v>373</v>
      </c>
      <c r="AB1237" s="78" t="s">
        <v>308</v>
      </c>
      <c r="AC1237" s="12" t="s">
        <v>358</v>
      </c>
      <c r="AD1237" s="15" t="s">
        <v>368</v>
      </c>
      <c r="AE1237" s="84"/>
      <c r="AF1237" s="84"/>
      <c r="AG1237" s="84"/>
      <c r="AH1237" s="84">
        <v>1</v>
      </c>
      <c r="AI1237" s="84">
        <v>1</v>
      </c>
      <c r="AJ1237" s="84"/>
      <c r="AK1237" s="84"/>
      <c r="AL1237" s="84"/>
      <c r="AM1237" s="85"/>
    </row>
    <row r="1238" spans="1:39" ht="12" customHeight="1">
      <c r="A1238" s="10">
        <v>1221</v>
      </c>
      <c r="B1238" s="98" t="s">
        <v>82</v>
      </c>
      <c r="C1238" s="98" t="s">
        <v>82</v>
      </c>
      <c r="D1238" s="11" t="s">
        <v>51</v>
      </c>
      <c r="E1238" s="11" t="s">
        <v>304</v>
      </c>
      <c r="F1238" s="12" t="s">
        <v>49</v>
      </c>
      <c r="G1238" s="12" t="s">
        <v>310</v>
      </c>
      <c r="H1238" s="12" t="s">
        <v>306</v>
      </c>
      <c r="I1238" s="11" t="s">
        <v>507</v>
      </c>
      <c r="J1238" s="11" t="str">
        <f>"12-16h"</f>
        <v>12-16h</v>
      </c>
      <c r="K1238" s="12" t="s">
        <v>512</v>
      </c>
      <c r="L1238" s="69" t="s">
        <v>518</v>
      </c>
      <c r="M1238" s="59" t="s">
        <v>373</v>
      </c>
      <c r="N1238" s="78" t="s">
        <v>308</v>
      </c>
      <c r="O1238" s="12" t="s">
        <v>358</v>
      </c>
      <c r="P1238" s="15" t="s">
        <v>368</v>
      </c>
      <c r="Q1238" s="92"/>
      <c r="R1238" s="93"/>
      <c r="S1238" s="93">
        <v>1</v>
      </c>
      <c r="T1238" s="93"/>
      <c r="U1238" s="93"/>
      <c r="V1238" s="93"/>
      <c r="W1238" s="93">
        <v>1</v>
      </c>
      <c r="X1238" s="93"/>
      <c r="Y1238" s="75"/>
      <c r="Z1238" s="69" t="s">
        <v>518</v>
      </c>
      <c r="AA1238" s="59" t="s">
        <v>373</v>
      </c>
      <c r="AB1238" s="78" t="s">
        <v>308</v>
      </c>
      <c r="AC1238" s="12" t="s">
        <v>358</v>
      </c>
      <c r="AD1238" s="15" t="s">
        <v>368</v>
      </c>
      <c r="AE1238" s="84"/>
      <c r="AF1238" s="84"/>
      <c r="AG1238" s="84"/>
      <c r="AH1238" s="84"/>
      <c r="AI1238" s="84"/>
      <c r="AJ1238" s="84">
        <v>1</v>
      </c>
      <c r="AK1238" s="84"/>
      <c r="AL1238" s="84"/>
      <c r="AM1238" s="85"/>
    </row>
    <row r="1239" spans="1:39" ht="12" customHeight="1">
      <c r="A1239" s="10">
        <v>1222</v>
      </c>
      <c r="B1239" s="98" t="s">
        <v>166</v>
      </c>
      <c r="C1239" s="98" t="s">
        <v>166</v>
      </c>
      <c r="D1239" s="11" t="s">
        <v>25</v>
      </c>
      <c r="E1239" s="11" t="s">
        <v>303</v>
      </c>
      <c r="F1239" s="12" t="s">
        <v>48</v>
      </c>
      <c r="G1239" s="12" t="s">
        <v>310</v>
      </c>
      <c r="H1239" s="12" t="s">
        <v>307</v>
      </c>
      <c r="I1239" s="12" t="s">
        <v>505</v>
      </c>
      <c r="J1239" s="12" t="str">
        <f>"≥17h"</f>
        <v>≥17h</v>
      </c>
      <c r="K1239" s="12" t="s">
        <v>47</v>
      </c>
      <c r="L1239" s="69" t="s">
        <v>518</v>
      </c>
      <c r="M1239" s="59" t="s">
        <v>371</v>
      </c>
      <c r="N1239" s="78" t="s">
        <v>308</v>
      </c>
      <c r="O1239" s="12" t="s">
        <v>358</v>
      </c>
      <c r="P1239" s="15" t="s">
        <v>368</v>
      </c>
      <c r="Q1239" s="92"/>
      <c r="R1239" s="93"/>
      <c r="S1239" s="93"/>
      <c r="T1239" s="93">
        <v>1</v>
      </c>
      <c r="U1239" s="93"/>
      <c r="V1239" s="93"/>
      <c r="W1239" s="93"/>
      <c r="X1239" s="93"/>
      <c r="Y1239" s="75"/>
      <c r="Z1239" s="69" t="s">
        <v>518</v>
      </c>
      <c r="AA1239" s="59" t="s">
        <v>371</v>
      </c>
      <c r="AB1239" s="78" t="s">
        <v>308</v>
      </c>
      <c r="AC1239" s="12" t="s">
        <v>358</v>
      </c>
      <c r="AD1239" s="15" t="s">
        <v>368</v>
      </c>
      <c r="AE1239" s="84"/>
      <c r="AF1239" s="84">
        <v>1</v>
      </c>
      <c r="AG1239" s="84"/>
      <c r="AH1239" s="84"/>
      <c r="AI1239" s="84"/>
      <c r="AJ1239" s="84"/>
      <c r="AK1239" s="84"/>
      <c r="AL1239" s="84"/>
      <c r="AM1239" s="85"/>
    </row>
    <row r="1240" spans="1:39" ht="12" customHeight="1">
      <c r="A1240" s="10">
        <v>1223</v>
      </c>
      <c r="B1240" s="98" t="s">
        <v>190</v>
      </c>
      <c r="C1240" s="98" t="s">
        <v>190</v>
      </c>
      <c r="D1240" s="11" t="s">
        <v>25</v>
      </c>
      <c r="E1240" s="11" t="s">
        <v>304</v>
      </c>
      <c r="F1240" s="12" t="s">
        <v>48</v>
      </c>
      <c r="G1240" s="12" t="s">
        <v>310</v>
      </c>
      <c r="H1240" s="12" t="s">
        <v>306</v>
      </c>
      <c r="I1240" s="11" t="s">
        <v>507</v>
      </c>
      <c r="J1240" s="12" t="str">
        <f>"≥17h"</f>
        <v>≥17h</v>
      </c>
      <c r="K1240" s="12" t="s">
        <v>512</v>
      </c>
      <c r="L1240" s="69" t="s">
        <v>518</v>
      </c>
      <c r="M1240" s="59" t="s">
        <v>371</v>
      </c>
      <c r="N1240" s="78" t="s">
        <v>308</v>
      </c>
      <c r="O1240" s="12" t="s">
        <v>358</v>
      </c>
      <c r="P1240" s="15" t="s">
        <v>368</v>
      </c>
      <c r="Q1240" s="92"/>
      <c r="R1240" s="93"/>
      <c r="S1240" s="93"/>
      <c r="T1240" s="93">
        <v>1</v>
      </c>
      <c r="U1240" s="93"/>
      <c r="V1240" s="93"/>
      <c r="W1240" s="93">
        <v>1</v>
      </c>
      <c r="X1240" s="93"/>
      <c r="Y1240" s="75"/>
      <c r="Z1240" s="69" t="s">
        <v>518</v>
      </c>
      <c r="AA1240" s="59" t="s">
        <v>371</v>
      </c>
      <c r="AB1240" s="78" t="s">
        <v>308</v>
      </c>
      <c r="AC1240" s="12" t="s">
        <v>358</v>
      </c>
      <c r="AD1240" s="15" t="s">
        <v>368</v>
      </c>
      <c r="AE1240" s="84"/>
      <c r="AF1240" s="84"/>
      <c r="AG1240" s="84">
        <v>1</v>
      </c>
      <c r="AH1240" s="84"/>
      <c r="AI1240" s="84"/>
      <c r="AJ1240" s="84"/>
      <c r="AK1240" s="84"/>
      <c r="AL1240" s="84"/>
      <c r="AM1240" s="85"/>
    </row>
    <row r="1241" spans="1:39" ht="12" customHeight="1">
      <c r="A1241" s="10">
        <v>1224</v>
      </c>
      <c r="B1241" s="98" t="s">
        <v>166</v>
      </c>
      <c r="C1241" s="98" t="s">
        <v>166</v>
      </c>
      <c r="D1241" s="11" t="s">
        <v>51</v>
      </c>
      <c r="E1241" s="11" t="s">
        <v>303</v>
      </c>
      <c r="F1241" s="12" t="s">
        <v>48</v>
      </c>
      <c r="G1241" s="12" t="s">
        <v>310</v>
      </c>
      <c r="H1241" s="12" t="s">
        <v>308</v>
      </c>
      <c r="I1241" s="11" t="s">
        <v>507</v>
      </c>
      <c r="J1241" s="11" t="str">
        <f>"≤12h"</f>
        <v>≤12h</v>
      </c>
      <c r="K1241" s="12" t="s">
        <v>513</v>
      </c>
      <c r="L1241" s="69" t="s">
        <v>518</v>
      </c>
      <c r="M1241" s="59" t="s">
        <v>371</v>
      </c>
      <c r="N1241" s="78" t="s">
        <v>308</v>
      </c>
      <c r="O1241" s="12" t="s">
        <v>358</v>
      </c>
      <c r="P1241" s="15" t="s">
        <v>368</v>
      </c>
      <c r="Q1241" s="92"/>
      <c r="R1241" s="93"/>
      <c r="S1241" s="93"/>
      <c r="T1241" s="93">
        <v>1</v>
      </c>
      <c r="U1241" s="93"/>
      <c r="V1241" s="93"/>
      <c r="W1241" s="93"/>
      <c r="X1241" s="93"/>
      <c r="Y1241" s="75"/>
      <c r="Z1241" s="69" t="s">
        <v>518</v>
      </c>
      <c r="AA1241" s="59" t="s">
        <v>371</v>
      </c>
      <c r="AB1241" s="78" t="s">
        <v>308</v>
      </c>
      <c r="AC1241" s="12" t="s">
        <v>358</v>
      </c>
      <c r="AD1241" s="15" t="s">
        <v>368</v>
      </c>
      <c r="AE1241" s="84"/>
      <c r="AF1241" s="84">
        <v>1</v>
      </c>
      <c r="AG1241" s="84"/>
      <c r="AH1241" s="84"/>
      <c r="AI1241" s="84"/>
      <c r="AJ1241" s="84"/>
      <c r="AK1241" s="84"/>
      <c r="AL1241" s="84"/>
      <c r="AM1241" s="85"/>
    </row>
    <row r="1242" spans="1:39" ht="12" customHeight="1">
      <c r="A1242" s="10">
        <v>1225</v>
      </c>
      <c r="B1242" s="98" t="s">
        <v>211</v>
      </c>
      <c r="C1242" s="98" t="s">
        <v>211</v>
      </c>
      <c r="D1242" s="11" t="s">
        <v>51</v>
      </c>
      <c r="E1242" s="11" t="s">
        <v>303</v>
      </c>
      <c r="F1242" s="12" t="s">
        <v>48</v>
      </c>
      <c r="G1242" s="12" t="s">
        <v>310</v>
      </c>
      <c r="H1242" s="12" t="s">
        <v>306</v>
      </c>
      <c r="I1242" s="11" t="s">
        <v>507</v>
      </c>
      <c r="J1242" s="11" t="str">
        <f>"12-16h"</f>
        <v>12-16h</v>
      </c>
      <c r="K1242" s="12" t="s">
        <v>513</v>
      </c>
      <c r="L1242" s="69" t="s">
        <v>518</v>
      </c>
      <c r="M1242" s="59" t="s">
        <v>373</v>
      </c>
      <c r="N1242" s="78" t="s">
        <v>308</v>
      </c>
      <c r="O1242" s="12" t="s">
        <v>358</v>
      </c>
      <c r="P1242" s="15" t="s">
        <v>368</v>
      </c>
      <c r="Q1242" s="92"/>
      <c r="R1242" s="93"/>
      <c r="S1242" s="93">
        <v>1</v>
      </c>
      <c r="T1242" s="93">
        <v>1</v>
      </c>
      <c r="U1242" s="93"/>
      <c r="V1242" s="93"/>
      <c r="W1242" s="93">
        <v>1</v>
      </c>
      <c r="X1242" s="93"/>
      <c r="Y1242" s="75"/>
      <c r="Z1242" s="69" t="s">
        <v>518</v>
      </c>
      <c r="AA1242" s="59" t="s">
        <v>373</v>
      </c>
      <c r="AB1242" s="78" t="s">
        <v>308</v>
      </c>
      <c r="AC1242" s="12" t="s">
        <v>358</v>
      </c>
      <c r="AD1242" s="15" t="s">
        <v>368</v>
      </c>
      <c r="AE1242" s="84"/>
      <c r="AF1242" s="84">
        <v>1</v>
      </c>
      <c r="AG1242" s="84"/>
      <c r="AH1242" s="84"/>
      <c r="AI1242" s="84"/>
      <c r="AJ1242" s="84"/>
      <c r="AK1242" s="84"/>
      <c r="AL1242" s="84"/>
      <c r="AM1242" s="85"/>
    </row>
    <row r="1243" spans="1:39" ht="12" customHeight="1">
      <c r="A1243" s="10">
        <v>1226</v>
      </c>
      <c r="B1243" s="98" t="s">
        <v>166</v>
      </c>
      <c r="C1243" s="98" t="s">
        <v>166</v>
      </c>
      <c r="D1243" s="11" t="s">
        <v>25</v>
      </c>
      <c r="E1243" s="11" t="s">
        <v>303</v>
      </c>
      <c r="F1243" s="12" t="s">
        <v>49</v>
      </c>
      <c r="G1243" s="12" t="s">
        <v>510</v>
      </c>
      <c r="H1243" s="12" t="s">
        <v>306</v>
      </c>
      <c r="I1243" s="11" t="s">
        <v>504</v>
      </c>
      <c r="J1243" s="12" t="str">
        <f>"≥17h"</f>
        <v>≥17h</v>
      </c>
      <c r="K1243" s="12" t="s">
        <v>47</v>
      </c>
      <c r="L1243" s="69" t="s">
        <v>518</v>
      </c>
      <c r="M1243" s="59" t="s">
        <v>373</v>
      </c>
      <c r="N1243" s="78" t="s">
        <v>308</v>
      </c>
      <c r="O1243" s="12" t="s">
        <v>358</v>
      </c>
      <c r="P1243" s="15" t="s">
        <v>368</v>
      </c>
      <c r="Q1243" s="92"/>
      <c r="R1243" s="93"/>
      <c r="S1243" s="93"/>
      <c r="T1243" s="93">
        <v>1</v>
      </c>
      <c r="U1243" s="93"/>
      <c r="V1243" s="93"/>
      <c r="W1243" s="93"/>
      <c r="X1243" s="93"/>
      <c r="Y1243" s="75"/>
      <c r="Z1243" s="69" t="s">
        <v>518</v>
      </c>
      <c r="AA1243" s="59" t="s">
        <v>373</v>
      </c>
      <c r="AB1243" s="78" t="s">
        <v>308</v>
      </c>
      <c r="AC1243" s="12" t="s">
        <v>358</v>
      </c>
      <c r="AD1243" s="15" t="s">
        <v>368</v>
      </c>
      <c r="AE1243" s="84"/>
      <c r="AF1243" s="84">
        <v>1</v>
      </c>
      <c r="AG1243" s="84"/>
      <c r="AH1243" s="84"/>
      <c r="AI1243" s="84"/>
      <c r="AJ1243" s="84"/>
      <c r="AK1243" s="84"/>
      <c r="AL1243" s="84"/>
      <c r="AM1243" s="85"/>
    </row>
    <row r="1244" spans="1:39" ht="12" customHeight="1">
      <c r="A1244" s="10">
        <v>1227</v>
      </c>
      <c r="B1244" s="98" t="s">
        <v>211</v>
      </c>
      <c r="C1244" s="98" t="s">
        <v>211</v>
      </c>
      <c r="D1244" s="11" t="s">
        <v>51</v>
      </c>
      <c r="E1244" s="11" t="s">
        <v>304</v>
      </c>
      <c r="F1244" s="12" t="s">
        <v>50</v>
      </c>
      <c r="G1244" s="12" t="s">
        <v>310</v>
      </c>
      <c r="H1244" s="12" t="s">
        <v>306</v>
      </c>
      <c r="I1244" s="11" t="s">
        <v>504</v>
      </c>
      <c r="J1244" s="11" t="str">
        <f>"12-16h"</f>
        <v>12-16h</v>
      </c>
      <c r="K1244" s="12" t="s">
        <v>47</v>
      </c>
      <c r="L1244" s="69" t="s">
        <v>518</v>
      </c>
      <c r="M1244" s="59" t="s">
        <v>372</v>
      </c>
      <c r="N1244" s="78" t="s">
        <v>308</v>
      </c>
      <c r="O1244" s="12" t="s">
        <v>358</v>
      </c>
      <c r="P1244" s="15" t="s">
        <v>368</v>
      </c>
      <c r="Q1244" s="92"/>
      <c r="R1244" s="93"/>
      <c r="S1244" s="93"/>
      <c r="T1244" s="93">
        <v>1</v>
      </c>
      <c r="U1244" s="93"/>
      <c r="V1244" s="93"/>
      <c r="W1244" s="93">
        <v>1</v>
      </c>
      <c r="X1244" s="93"/>
      <c r="Y1244" s="75"/>
      <c r="Z1244" s="69" t="s">
        <v>518</v>
      </c>
      <c r="AA1244" s="59" t="s">
        <v>372</v>
      </c>
      <c r="AB1244" s="78" t="s">
        <v>308</v>
      </c>
      <c r="AC1244" s="12" t="s">
        <v>358</v>
      </c>
      <c r="AD1244" s="15" t="s">
        <v>368</v>
      </c>
      <c r="AE1244" s="84"/>
      <c r="AF1244" s="84">
        <v>1</v>
      </c>
      <c r="AG1244" s="84"/>
      <c r="AH1244" s="84"/>
      <c r="AI1244" s="84"/>
      <c r="AJ1244" s="84"/>
      <c r="AK1244" s="84"/>
      <c r="AL1244" s="84"/>
      <c r="AM1244" s="85"/>
    </row>
    <row r="1245" spans="1:39" ht="12" customHeight="1">
      <c r="A1245" s="10">
        <v>1228</v>
      </c>
      <c r="B1245" s="98" t="s">
        <v>211</v>
      </c>
      <c r="C1245" s="98" t="s">
        <v>211</v>
      </c>
      <c r="D1245" s="11" t="s">
        <v>51</v>
      </c>
      <c r="E1245" s="11" t="s">
        <v>303</v>
      </c>
      <c r="F1245" s="12" t="s">
        <v>50</v>
      </c>
      <c r="G1245" s="12" t="s">
        <v>310</v>
      </c>
      <c r="H1245" s="12" t="s">
        <v>307</v>
      </c>
      <c r="I1245" s="103" t="s">
        <v>504</v>
      </c>
      <c r="J1245" s="12" t="str">
        <f>"≥17h"</f>
        <v>≥17h</v>
      </c>
      <c r="K1245" s="12" t="s">
        <v>512</v>
      </c>
      <c r="L1245" s="69" t="s">
        <v>518</v>
      </c>
      <c r="M1245" s="59" t="s">
        <v>372</v>
      </c>
      <c r="N1245" s="78" t="s">
        <v>308</v>
      </c>
      <c r="O1245" s="12" t="s">
        <v>358</v>
      </c>
      <c r="P1245" s="15" t="s">
        <v>368</v>
      </c>
      <c r="Q1245" s="92"/>
      <c r="R1245" s="93"/>
      <c r="S1245" s="93"/>
      <c r="T1245" s="93">
        <v>1</v>
      </c>
      <c r="U1245" s="93"/>
      <c r="V1245" s="93"/>
      <c r="W1245" s="93"/>
      <c r="X1245" s="93"/>
      <c r="Y1245" s="75"/>
      <c r="Z1245" s="69" t="s">
        <v>518</v>
      </c>
      <c r="AA1245" s="59" t="s">
        <v>372</v>
      </c>
      <c r="AB1245" s="78" t="s">
        <v>308</v>
      </c>
      <c r="AC1245" s="12" t="s">
        <v>358</v>
      </c>
      <c r="AD1245" s="15" t="s">
        <v>368</v>
      </c>
      <c r="AE1245" s="84"/>
      <c r="AF1245" s="84">
        <v>1</v>
      </c>
      <c r="AG1245" s="84"/>
      <c r="AH1245" s="84"/>
      <c r="AI1245" s="84"/>
      <c r="AJ1245" s="84"/>
      <c r="AK1245" s="84"/>
      <c r="AL1245" s="84"/>
      <c r="AM1245" s="85"/>
    </row>
    <row r="1246" spans="1:39" ht="12" customHeight="1">
      <c r="A1246" s="10">
        <v>1229</v>
      </c>
      <c r="B1246" s="98" t="s">
        <v>211</v>
      </c>
      <c r="C1246" s="98" t="s">
        <v>211</v>
      </c>
      <c r="D1246" s="11" t="s">
        <v>25</v>
      </c>
      <c r="E1246" s="11" t="s">
        <v>303</v>
      </c>
      <c r="F1246" s="12" t="s">
        <v>50</v>
      </c>
      <c r="G1246" s="12" t="s">
        <v>310</v>
      </c>
      <c r="H1246" s="12" t="s">
        <v>306</v>
      </c>
      <c r="I1246" s="11" t="s">
        <v>504</v>
      </c>
      <c r="J1246" s="11" t="str">
        <f>"12-16h"</f>
        <v>12-16h</v>
      </c>
      <c r="K1246" s="12" t="s">
        <v>512</v>
      </c>
      <c r="L1246" s="69" t="s">
        <v>518</v>
      </c>
      <c r="M1246" s="59" t="s">
        <v>371</v>
      </c>
      <c r="N1246" s="78" t="s">
        <v>308</v>
      </c>
      <c r="O1246" s="12" t="s">
        <v>358</v>
      </c>
      <c r="P1246" s="15" t="s">
        <v>368</v>
      </c>
      <c r="Q1246" s="92"/>
      <c r="R1246" s="93"/>
      <c r="S1246" s="93"/>
      <c r="T1246" s="93"/>
      <c r="U1246" s="93"/>
      <c r="V1246" s="93"/>
      <c r="W1246" s="93">
        <v>1</v>
      </c>
      <c r="X1246" s="93">
        <v>1</v>
      </c>
      <c r="Y1246" s="75"/>
      <c r="Z1246" s="69" t="s">
        <v>518</v>
      </c>
      <c r="AA1246" s="59" t="s">
        <v>371</v>
      </c>
      <c r="AB1246" s="78" t="s">
        <v>308</v>
      </c>
      <c r="AC1246" s="12" t="s">
        <v>358</v>
      </c>
      <c r="AD1246" s="15" t="s">
        <v>368</v>
      </c>
      <c r="AE1246" s="84"/>
      <c r="AF1246" s="84"/>
      <c r="AG1246" s="84">
        <v>1</v>
      </c>
      <c r="AH1246" s="84">
        <v>1</v>
      </c>
      <c r="AI1246" s="84"/>
      <c r="AJ1246" s="84"/>
      <c r="AK1246" s="84"/>
      <c r="AL1246" s="84"/>
      <c r="AM1246" s="85"/>
    </row>
    <row r="1247" spans="1:39" ht="12" customHeight="1">
      <c r="A1247" s="10">
        <v>1230</v>
      </c>
      <c r="B1247" s="98" t="s">
        <v>82</v>
      </c>
      <c r="C1247" s="98" t="s">
        <v>82</v>
      </c>
      <c r="D1247" s="11" t="s">
        <v>52</v>
      </c>
      <c r="E1247" s="11" t="s">
        <v>304</v>
      </c>
      <c r="F1247" s="12" t="s">
        <v>48</v>
      </c>
      <c r="G1247" s="12" t="s">
        <v>310</v>
      </c>
      <c r="H1247" s="12" t="s">
        <v>306</v>
      </c>
      <c r="I1247" s="11" t="s">
        <v>507</v>
      </c>
      <c r="J1247" s="11" t="str">
        <f>"12-16h"</f>
        <v>12-16h</v>
      </c>
      <c r="K1247" s="12" t="s">
        <v>512</v>
      </c>
      <c r="L1247" s="69" t="s">
        <v>518</v>
      </c>
      <c r="M1247" s="59" t="s">
        <v>373</v>
      </c>
      <c r="N1247" s="78" t="s">
        <v>308</v>
      </c>
      <c r="O1247" s="12" t="s">
        <v>358</v>
      </c>
      <c r="P1247" s="15" t="s">
        <v>368</v>
      </c>
      <c r="Q1247" s="92"/>
      <c r="R1247" s="93">
        <v>1</v>
      </c>
      <c r="S1247" s="93"/>
      <c r="T1247" s="93"/>
      <c r="U1247" s="93"/>
      <c r="V1247" s="93"/>
      <c r="W1247" s="93">
        <v>1</v>
      </c>
      <c r="X1247" s="93"/>
      <c r="Y1247" s="75"/>
      <c r="Z1247" s="69" t="s">
        <v>518</v>
      </c>
      <c r="AA1247" s="59" t="s">
        <v>373</v>
      </c>
      <c r="AB1247" s="78" t="s">
        <v>308</v>
      </c>
      <c r="AC1247" s="12" t="s">
        <v>358</v>
      </c>
      <c r="AD1247" s="15" t="s">
        <v>368</v>
      </c>
      <c r="AE1247" s="84">
        <v>1</v>
      </c>
      <c r="AF1247" s="84"/>
      <c r="AG1247" s="84"/>
      <c r="AH1247" s="84"/>
      <c r="AI1247" s="84"/>
      <c r="AJ1247" s="84"/>
      <c r="AK1247" s="84"/>
      <c r="AL1247" s="84"/>
      <c r="AM1247" s="85"/>
    </row>
    <row r="1248" spans="1:39" ht="12" customHeight="1">
      <c r="A1248" s="10">
        <v>1231</v>
      </c>
      <c r="B1248" s="98" t="s">
        <v>167</v>
      </c>
      <c r="C1248" s="98" t="s">
        <v>167</v>
      </c>
      <c r="D1248" s="11" t="s">
        <v>51</v>
      </c>
      <c r="E1248" s="11" t="s">
        <v>304</v>
      </c>
      <c r="F1248" s="12" t="s">
        <v>50</v>
      </c>
      <c r="G1248" s="12" t="s">
        <v>310</v>
      </c>
      <c r="H1248" s="12" t="s">
        <v>306</v>
      </c>
      <c r="I1248" s="11" t="s">
        <v>507</v>
      </c>
      <c r="J1248" s="11" t="str">
        <f>"12-16h"</f>
        <v>12-16h</v>
      </c>
      <c r="K1248" s="12" t="s">
        <v>512</v>
      </c>
      <c r="L1248" s="69" t="s">
        <v>518</v>
      </c>
      <c r="M1248" s="59" t="s">
        <v>372</v>
      </c>
      <c r="N1248" s="78" t="s">
        <v>308</v>
      </c>
      <c r="O1248" s="12" t="s">
        <v>358</v>
      </c>
      <c r="P1248" s="15" t="s">
        <v>368</v>
      </c>
      <c r="Q1248" s="92"/>
      <c r="R1248" s="93">
        <v>1</v>
      </c>
      <c r="S1248" s="93"/>
      <c r="T1248" s="93">
        <v>1</v>
      </c>
      <c r="U1248" s="93"/>
      <c r="V1248" s="93"/>
      <c r="W1248" s="93"/>
      <c r="X1248" s="93"/>
      <c r="Y1248" s="75"/>
      <c r="Z1248" s="69" t="s">
        <v>518</v>
      </c>
      <c r="AA1248" s="59" t="s">
        <v>372</v>
      </c>
      <c r="AB1248" s="78" t="s">
        <v>308</v>
      </c>
      <c r="AC1248" s="12" t="s">
        <v>358</v>
      </c>
      <c r="AD1248" s="15" t="s">
        <v>368</v>
      </c>
      <c r="AE1248" s="84"/>
      <c r="AF1248" s="84">
        <v>1</v>
      </c>
      <c r="AG1248" s="84"/>
      <c r="AH1248" s="84"/>
      <c r="AI1248" s="84"/>
      <c r="AJ1248" s="84"/>
      <c r="AK1248" s="84"/>
      <c r="AL1248" s="84"/>
      <c r="AM1248" s="85"/>
    </row>
    <row r="1249" spans="1:39" ht="12" customHeight="1">
      <c r="A1249" s="10">
        <v>1232</v>
      </c>
      <c r="B1249" s="98" t="s">
        <v>63</v>
      </c>
      <c r="C1249" s="98" t="s">
        <v>63</v>
      </c>
      <c r="D1249" s="11" t="s">
        <v>51</v>
      </c>
      <c r="E1249" s="11" t="s">
        <v>303</v>
      </c>
      <c r="F1249" s="12" t="s">
        <v>50</v>
      </c>
      <c r="G1249" s="12" t="s">
        <v>310</v>
      </c>
      <c r="H1249" s="12" t="s">
        <v>306</v>
      </c>
      <c r="I1249" s="103" t="s">
        <v>504</v>
      </c>
      <c r="J1249" s="12" t="str">
        <f>"≥17h"</f>
        <v>≥17h</v>
      </c>
      <c r="K1249" s="12" t="s">
        <v>512</v>
      </c>
      <c r="L1249" s="69" t="s">
        <v>518</v>
      </c>
      <c r="M1249" s="59" t="s">
        <v>371</v>
      </c>
      <c r="N1249" s="78" t="s">
        <v>308</v>
      </c>
      <c r="O1249" s="12" t="s">
        <v>358</v>
      </c>
      <c r="P1249" s="15" t="s">
        <v>368</v>
      </c>
      <c r="Q1249" s="92"/>
      <c r="R1249" s="93"/>
      <c r="S1249" s="93"/>
      <c r="T1249" s="93">
        <v>1</v>
      </c>
      <c r="U1249" s="93"/>
      <c r="V1249" s="93"/>
      <c r="W1249" s="93"/>
      <c r="X1249" s="93"/>
      <c r="Y1249" s="75"/>
      <c r="Z1249" s="69" t="s">
        <v>518</v>
      </c>
      <c r="AA1249" s="59" t="s">
        <v>371</v>
      </c>
      <c r="AB1249" s="78" t="s">
        <v>308</v>
      </c>
      <c r="AC1249" s="12" t="s">
        <v>358</v>
      </c>
      <c r="AD1249" s="15" t="s">
        <v>368</v>
      </c>
      <c r="AE1249" s="84"/>
      <c r="AF1249" s="84">
        <v>1</v>
      </c>
      <c r="AG1249" s="84"/>
      <c r="AH1249" s="84"/>
      <c r="AI1249" s="84"/>
      <c r="AJ1249" s="84"/>
      <c r="AK1249" s="84"/>
      <c r="AL1249" s="84"/>
      <c r="AM1249" s="85"/>
    </row>
    <row r="1250" spans="1:39" ht="12" customHeight="1">
      <c r="A1250" s="10">
        <v>1233</v>
      </c>
      <c r="B1250" s="98" t="s">
        <v>82</v>
      </c>
      <c r="C1250" s="98" t="s">
        <v>82</v>
      </c>
      <c r="D1250" s="11" t="s">
        <v>51</v>
      </c>
      <c r="E1250" s="11" t="s">
        <v>304</v>
      </c>
      <c r="F1250" s="12" t="s">
        <v>48</v>
      </c>
      <c r="G1250" s="12" t="s">
        <v>310</v>
      </c>
      <c r="H1250" s="12" t="s">
        <v>306</v>
      </c>
      <c r="I1250" s="103" t="s">
        <v>504</v>
      </c>
      <c r="J1250" s="11" t="str">
        <f>"12-16h"</f>
        <v>12-16h</v>
      </c>
      <c r="K1250" s="12" t="s">
        <v>513</v>
      </c>
      <c r="L1250" s="69" t="s">
        <v>518</v>
      </c>
      <c r="M1250" s="59" t="s">
        <v>373</v>
      </c>
      <c r="N1250" s="78" t="s">
        <v>308</v>
      </c>
      <c r="O1250" s="12" t="s">
        <v>358</v>
      </c>
      <c r="P1250" s="15" t="s">
        <v>368</v>
      </c>
      <c r="Q1250" s="92"/>
      <c r="R1250" s="93"/>
      <c r="S1250" s="93"/>
      <c r="T1250" s="93"/>
      <c r="U1250" s="93"/>
      <c r="V1250" s="93"/>
      <c r="W1250" s="93">
        <v>1</v>
      </c>
      <c r="X1250" s="93"/>
      <c r="Y1250" s="75"/>
      <c r="Z1250" s="69" t="s">
        <v>518</v>
      </c>
      <c r="AA1250" s="59" t="s">
        <v>373</v>
      </c>
      <c r="AB1250" s="78" t="s">
        <v>308</v>
      </c>
      <c r="AC1250" s="12" t="s">
        <v>358</v>
      </c>
      <c r="AD1250" s="15" t="s">
        <v>368</v>
      </c>
      <c r="AE1250" s="84"/>
      <c r="AF1250" s="84">
        <v>1</v>
      </c>
      <c r="AG1250" s="84"/>
      <c r="AH1250" s="84"/>
      <c r="AI1250" s="84"/>
      <c r="AJ1250" s="84"/>
      <c r="AK1250" s="84"/>
      <c r="AL1250" s="84"/>
      <c r="AM1250" s="85"/>
    </row>
    <row r="1251" spans="1:39" ht="12" customHeight="1">
      <c r="A1251" s="10">
        <v>1234</v>
      </c>
      <c r="B1251" s="98" t="s">
        <v>82</v>
      </c>
      <c r="C1251" s="98" t="s">
        <v>82</v>
      </c>
      <c r="D1251" s="11" t="s">
        <v>51</v>
      </c>
      <c r="E1251" s="11" t="s">
        <v>304</v>
      </c>
      <c r="F1251" s="12" t="s">
        <v>48</v>
      </c>
      <c r="G1251" s="12" t="s">
        <v>310</v>
      </c>
      <c r="H1251" s="12" t="s">
        <v>306</v>
      </c>
      <c r="I1251" s="103" t="s">
        <v>504</v>
      </c>
      <c r="J1251" s="11" t="str">
        <f>"12-16h"</f>
        <v>12-16h</v>
      </c>
      <c r="K1251" s="12" t="s">
        <v>512</v>
      </c>
      <c r="L1251" s="69" t="s">
        <v>518</v>
      </c>
      <c r="M1251" s="59" t="s">
        <v>373</v>
      </c>
      <c r="N1251" s="78" t="s">
        <v>308</v>
      </c>
      <c r="O1251" s="12" t="s">
        <v>358</v>
      </c>
      <c r="P1251" s="15" t="s">
        <v>368</v>
      </c>
      <c r="Q1251" s="92"/>
      <c r="R1251" s="93"/>
      <c r="S1251" s="93"/>
      <c r="T1251" s="93"/>
      <c r="U1251" s="93"/>
      <c r="V1251" s="93"/>
      <c r="W1251" s="93">
        <v>1</v>
      </c>
      <c r="X1251" s="93"/>
      <c r="Y1251" s="75"/>
      <c r="Z1251" s="69" t="s">
        <v>518</v>
      </c>
      <c r="AA1251" s="59" t="s">
        <v>373</v>
      </c>
      <c r="AB1251" s="78" t="s">
        <v>308</v>
      </c>
      <c r="AC1251" s="12" t="s">
        <v>358</v>
      </c>
      <c r="AD1251" s="15" t="s">
        <v>368</v>
      </c>
      <c r="AE1251" s="84"/>
      <c r="AF1251" s="84">
        <v>1</v>
      </c>
      <c r="AG1251" s="84"/>
      <c r="AH1251" s="84"/>
      <c r="AI1251" s="84"/>
      <c r="AJ1251" s="84"/>
      <c r="AK1251" s="84"/>
      <c r="AL1251" s="84"/>
      <c r="AM1251" s="85"/>
    </row>
    <row r="1252" spans="1:39" ht="12" customHeight="1">
      <c r="A1252" s="10">
        <v>1235</v>
      </c>
      <c r="B1252" s="98" t="s">
        <v>98</v>
      </c>
      <c r="C1252" s="98" t="s">
        <v>98</v>
      </c>
      <c r="D1252" s="11" t="s">
        <v>51</v>
      </c>
      <c r="E1252" s="11" t="s">
        <v>303</v>
      </c>
      <c r="F1252" s="12" t="s">
        <v>48</v>
      </c>
      <c r="G1252" s="12" t="s">
        <v>310</v>
      </c>
      <c r="H1252" s="12" t="s">
        <v>306</v>
      </c>
      <c r="I1252" s="12" t="s">
        <v>505</v>
      </c>
      <c r="J1252" s="12" t="str">
        <f>"≥17h"</f>
        <v>≥17h</v>
      </c>
      <c r="K1252" s="12" t="s">
        <v>47</v>
      </c>
      <c r="L1252" s="69" t="s">
        <v>518</v>
      </c>
      <c r="M1252" s="59" t="s">
        <v>373</v>
      </c>
      <c r="N1252" s="78" t="s">
        <v>308</v>
      </c>
      <c r="O1252" s="12" t="s">
        <v>358</v>
      </c>
      <c r="P1252" s="15" t="s">
        <v>368</v>
      </c>
      <c r="Q1252" s="92"/>
      <c r="R1252" s="93"/>
      <c r="S1252" s="93"/>
      <c r="T1252" s="93">
        <v>1</v>
      </c>
      <c r="U1252" s="93"/>
      <c r="V1252" s="93"/>
      <c r="W1252" s="93"/>
      <c r="X1252" s="93"/>
      <c r="Y1252" s="75"/>
      <c r="Z1252" s="69" t="s">
        <v>518</v>
      </c>
      <c r="AA1252" s="59" t="s">
        <v>373</v>
      </c>
      <c r="AB1252" s="78" t="s">
        <v>308</v>
      </c>
      <c r="AC1252" s="12" t="s">
        <v>358</v>
      </c>
      <c r="AD1252" s="15" t="s">
        <v>368</v>
      </c>
      <c r="AE1252" s="84"/>
      <c r="AF1252" s="84">
        <v>1</v>
      </c>
      <c r="AG1252" s="84"/>
      <c r="AH1252" s="84"/>
      <c r="AI1252" s="84"/>
      <c r="AJ1252" s="84"/>
      <c r="AK1252" s="84"/>
      <c r="AL1252" s="84"/>
      <c r="AM1252" s="85"/>
    </row>
    <row r="1253" spans="1:39" ht="12" customHeight="1">
      <c r="A1253" s="10">
        <v>1236</v>
      </c>
      <c r="B1253" s="98" t="s">
        <v>98</v>
      </c>
      <c r="C1253" s="98" t="s">
        <v>98</v>
      </c>
      <c r="D1253" s="11" t="s">
        <v>51</v>
      </c>
      <c r="E1253" s="11" t="s">
        <v>304</v>
      </c>
      <c r="F1253" s="12" t="s">
        <v>49</v>
      </c>
      <c r="G1253" s="12" t="s">
        <v>510</v>
      </c>
      <c r="H1253" s="12" t="s">
        <v>306</v>
      </c>
      <c r="I1253" s="11" t="s">
        <v>504</v>
      </c>
      <c r="J1253" s="12" t="str">
        <f>"≥17h"</f>
        <v>≥17h</v>
      </c>
      <c r="K1253" s="12" t="s">
        <v>512</v>
      </c>
      <c r="L1253" s="69" t="s">
        <v>518</v>
      </c>
      <c r="M1253" s="59" t="s">
        <v>371</v>
      </c>
      <c r="N1253" s="78" t="s">
        <v>308</v>
      </c>
      <c r="O1253" s="12" t="s">
        <v>358</v>
      </c>
      <c r="P1253" s="15" t="s">
        <v>370</v>
      </c>
      <c r="Q1253" s="92"/>
      <c r="R1253" s="93"/>
      <c r="S1253" s="93"/>
      <c r="T1253" s="93">
        <v>1</v>
      </c>
      <c r="U1253" s="93"/>
      <c r="V1253" s="93"/>
      <c r="W1253" s="93"/>
      <c r="X1253" s="93"/>
      <c r="Y1253" s="75"/>
      <c r="Z1253" s="69" t="s">
        <v>518</v>
      </c>
      <c r="AA1253" s="59" t="s">
        <v>371</v>
      </c>
      <c r="AB1253" s="78" t="s">
        <v>308</v>
      </c>
      <c r="AC1253" s="12" t="s">
        <v>358</v>
      </c>
      <c r="AD1253" s="15" t="s">
        <v>370</v>
      </c>
      <c r="AE1253" s="84"/>
      <c r="AF1253" s="84">
        <v>1</v>
      </c>
      <c r="AG1253" s="84"/>
      <c r="AH1253" s="84"/>
      <c r="AI1253" s="84"/>
      <c r="AJ1253" s="84"/>
      <c r="AK1253" s="84"/>
      <c r="AL1253" s="84"/>
      <c r="AM1253" s="85"/>
    </row>
    <row r="1254" spans="1:39" ht="12" customHeight="1">
      <c r="A1254" s="10">
        <v>1237</v>
      </c>
      <c r="B1254" s="98" t="s">
        <v>82</v>
      </c>
      <c r="C1254" s="98" t="s">
        <v>82</v>
      </c>
      <c r="D1254" s="11" t="s">
        <v>51</v>
      </c>
      <c r="E1254" s="11" t="s">
        <v>303</v>
      </c>
      <c r="F1254" s="12" t="s">
        <v>50</v>
      </c>
      <c r="G1254" s="12" t="s">
        <v>310</v>
      </c>
      <c r="H1254" s="12" t="s">
        <v>306</v>
      </c>
      <c r="I1254" s="11" t="s">
        <v>507</v>
      </c>
      <c r="J1254" s="11" t="str">
        <f>"12-16h"</f>
        <v>12-16h</v>
      </c>
      <c r="K1254" s="12" t="s">
        <v>512</v>
      </c>
      <c r="L1254" s="69" t="s">
        <v>518</v>
      </c>
      <c r="M1254" s="59" t="s">
        <v>373</v>
      </c>
      <c r="N1254" s="78" t="s">
        <v>308</v>
      </c>
      <c r="O1254" s="12" t="s">
        <v>358</v>
      </c>
      <c r="P1254" s="15" t="s">
        <v>368</v>
      </c>
      <c r="Q1254" s="92"/>
      <c r="R1254" s="93"/>
      <c r="S1254" s="93"/>
      <c r="T1254" s="93"/>
      <c r="U1254" s="93"/>
      <c r="V1254" s="93"/>
      <c r="W1254" s="93">
        <v>1</v>
      </c>
      <c r="X1254" s="93"/>
      <c r="Y1254" s="75"/>
      <c r="Z1254" s="69" t="s">
        <v>518</v>
      </c>
      <c r="AA1254" s="59" t="s">
        <v>373</v>
      </c>
      <c r="AB1254" s="78" t="s">
        <v>308</v>
      </c>
      <c r="AC1254" s="12" t="s">
        <v>358</v>
      </c>
      <c r="AD1254" s="15" t="s">
        <v>368</v>
      </c>
      <c r="AE1254" s="84">
        <v>1</v>
      </c>
      <c r="AF1254" s="84"/>
      <c r="AG1254" s="84"/>
      <c r="AH1254" s="84"/>
      <c r="AI1254" s="84"/>
      <c r="AJ1254" s="84"/>
      <c r="AK1254" s="84"/>
      <c r="AL1254" s="84"/>
      <c r="AM1254" s="85"/>
    </row>
    <row r="1255" spans="1:39" ht="12" customHeight="1">
      <c r="A1255" s="10">
        <v>1238</v>
      </c>
      <c r="B1255" s="98" t="s">
        <v>98</v>
      </c>
      <c r="C1255" s="98" t="s">
        <v>98</v>
      </c>
      <c r="D1255" s="11" t="s">
        <v>25</v>
      </c>
      <c r="E1255" s="11" t="s">
        <v>304</v>
      </c>
      <c r="F1255" s="12" t="s">
        <v>50</v>
      </c>
      <c r="G1255" s="12" t="s">
        <v>310</v>
      </c>
      <c r="H1255" s="12" t="s">
        <v>306</v>
      </c>
      <c r="I1255" s="11" t="s">
        <v>507</v>
      </c>
      <c r="J1255" s="12" t="str">
        <f>"≥17h"</f>
        <v>≥17h</v>
      </c>
      <c r="K1255" s="12" t="s">
        <v>513</v>
      </c>
      <c r="L1255" s="69" t="s">
        <v>518</v>
      </c>
      <c r="M1255" s="59" t="s">
        <v>371</v>
      </c>
      <c r="N1255" s="78" t="s">
        <v>308</v>
      </c>
      <c r="O1255" s="12" t="s">
        <v>358</v>
      </c>
      <c r="P1255" s="15" t="s">
        <v>368</v>
      </c>
      <c r="Q1255" s="92">
        <v>1</v>
      </c>
      <c r="R1255" s="93"/>
      <c r="S1255" s="93"/>
      <c r="T1255" s="93">
        <v>1</v>
      </c>
      <c r="U1255" s="93"/>
      <c r="V1255" s="93"/>
      <c r="W1255" s="93"/>
      <c r="X1255" s="93"/>
      <c r="Y1255" s="75"/>
      <c r="Z1255" s="69" t="s">
        <v>518</v>
      </c>
      <c r="AA1255" s="59" t="s">
        <v>371</v>
      </c>
      <c r="AB1255" s="78" t="s">
        <v>308</v>
      </c>
      <c r="AC1255" s="12" t="s">
        <v>358</v>
      </c>
      <c r="AD1255" s="15" t="s">
        <v>368</v>
      </c>
      <c r="AE1255" s="84"/>
      <c r="AF1255" s="84"/>
      <c r="AG1255" s="84"/>
      <c r="AH1255" s="84"/>
      <c r="AI1255" s="84"/>
      <c r="AJ1255" s="84"/>
      <c r="AK1255" s="84"/>
      <c r="AL1255" s="84"/>
      <c r="AM1255" s="85"/>
    </row>
    <row r="1256" spans="1:39" ht="12" customHeight="1">
      <c r="A1256" s="10">
        <v>1239</v>
      </c>
      <c r="B1256" s="98" t="s">
        <v>83</v>
      </c>
      <c r="C1256" s="98" t="s">
        <v>83</v>
      </c>
      <c r="D1256" s="11" t="s">
        <v>52</v>
      </c>
      <c r="E1256" s="11" t="s">
        <v>304</v>
      </c>
      <c r="F1256" s="12" t="s">
        <v>48</v>
      </c>
      <c r="G1256" s="12" t="s">
        <v>310</v>
      </c>
      <c r="H1256" s="12" t="s">
        <v>306</v>
      </c>
      <c r="I1256" s="12" t="s">
        <v>505</v>
      </c>
      <c r="J1256" s="12" t="str">
        <f>"≥17h"</f>
        <v>≥17h</v>
      </c>
      <c r="K1256" s="12" t="s">
        <v>513</v>
      </c>
      <c r="L1256" s="69" t="s">
        <v>518</v>
      </c>
      <c r="M1256" s="59" t="s">
        <v>371</v>
      </c>
      <c r="N1256" s="78" t="s">
        <v>308</v>
      </c>
      <c r="O1256" s="12" t="s">
        <v>358</v>
      </c>
      <c r="P1256" s="15" t="s">
        <v>368</v>
      </c>
      <c r="Q1256" s="92"/>
      <c r="R1256" s="93"/>
      <c r="S1256" s="93"/>
      <c r="T1256" s="93">
        <v>1</v>
      </c>
      <c r="U1256" s="93"/>
      <c r="V1256" s="93"/>
      <c r="W1256" s="93">
        <v>1</v>
      </c>
      <c r="X1256" s="93"/>
      <c r="Y1256" s="75"/>
      <c r="Z1256" s="69" t="s">
        <v>518</v>
      </c>
      <c r="AA1256" s="59" t="s">
        <v>371</v>
      </c>
      <c r="AB1256" s="78" t="s">
        <v>308</v>
      </c>
      <c r="AC1256" s="12" t="s">
        <v>358</v>
      </c>
      <c r="AD1256" s="15" t="s">
        <v>368</v>
      </c>
      <c r="AE1256" s="84"/>
      <c r="AF1256" s="84"/>
      <c r="AG1256" s="84"/>
      <c r="AH1256" s="84"/>
      <c r="AI1256" s="84"/>
      <c r="AJ1256" s="84"/>
      <c r="AK1256" s="84"/>
      <c r="AL1256" s="84"/>
      <c r="AM1256" s="85">
        <v>1</v>
      </c>
    </row>
    <row r="1257" spans="1:39" ht="12" customHeight="1">
      <c r="A1257" s="10">
        <v>1240</v>
      </c>
      <c r="B1257" s="98" t="s">
        <v>83</v>
      </c>
      <c r="C1257" s="98" t="s">
        <v>83</v>
      </c>
      <c r="D1257" s="11" t="s">
        <v>52</v>
      </c>
      <c r="E1257" s="11" t="s">
        <v>303</v>
      </c>
      <c r="F1257" s="12" t="s">
        <v>49</v>
      </c>
      <c r="G1257" s="12" t="s">
        <v>310</v>
      </c>
      <c r="H1257" s="12" t="s">
        <v>306</v>
      </c>
      <c r="I1257" s="11" t="s">
        <v>504</v>
      </c>
      <c r="J1257" s="12" t="str">
        <f>"≥17h"</f>
        <v>≥17h</v>
      </c>
      <c r="K1257" s="12" t="s">
        <v>512</v>
      </c>
      <c r="L1257" s="69" t="s">
        <v>518</v>
      </c>
      <c r="M1257" s="59" t="s">
        <v>372</v>
      </c>
      <c r="N1257" s="78" t="s">
        <v>308</v>
      </c>
      <c r="O1257" s="12" t="s">
        <v>358</v>
      </c>
      <c r="P1257" s="15" t="s">
        <v>368</v>
      </c>
      <c r="Q1257" s="92"/>
      <c r="R1257" s="93"/>
      <c r="S1257" s="93"/>
      <c r="T1257" s="93">
        <v>1</v>
      </c>
      <c r="U1257" s="93"/>
      <c r="V1257" s="93"/>
      <c r="W1257" s="93"/>
      <c r="X1257" s="93"/>
      <c r="Y1257" s="75"/>
      <c r="Z1257" s="69" t="s">
        <v>518</v>
      </c>
      <c r="AA1257" s="59" t="s">
        <v>372</v>
      </c>
      <c r="AB1257" s="78" t="s">
        <v>308</v>
      </c>
      <c r="AC1257" s="12" t="s">
        <v>358</v>
      </c>
      <c r="AD1257" s="15" t="s">
        <v>368</v>
      </c>
      <c r="AE1257" s="84"/>
      <c r="AF1257" s="84"/>
      <c r="AG1257" s="84"/>
      <c r="AH1257" s="84">
        <v>1</v>
      </c>
      <c r="AI1257" s="84"/>
      <c r="AJ1257" s="84"/>
      <c r="AK1257" s="84"/>
      <c r="AL1257" s="84"/>
      <c r="AM1257" s="85"/>
    </row>
    <row r="1258" spans="1:39" ht="12" customHeight="1">
      <c r="A1258" s="10">
        <v>1241</v>
      </c>
      <c r="B1258" s="98" t="s">
        <v>82</v>
      </c>
      <c r="C1258" s="98" t="s">
        <v>82</v>
      </c>
      <c r="D1258" s="11" t="s">
        <v>51</v>
      </c>
      <c r="E1258" s="11" t="s">
        <v>304</v>
      </c>
      <c r="F1258" s="12" t="s">
        <v>50</v>
      </c>
      <c r="G1258" s="12" t="s">
        <v>310</v>
      </c>
      <c r="H1258" s="12" t="s">
        <v>306</v>
      </c>
      <c r="I1258" s="103" t="s">
        <v>504</v>
      </c>
      <c r="J1258" s="11" t="str">
        <f>"12-16h"</f>
        <v>12-16h</v>
      </c>
      <c r="K1258" s="12" t="s">
        <v>512</v>
      </c>
      <c r="L1258" s="69" t="s">
        <v>518</v>
      </c>
      <c r="M1258" s="59" t="s">
        <v>371</v>
      </c>
      <c r="N1258" s="78" t="s">
        <v>308</v>
      </c>
      <c r="O1258" s="12" t="s">
        <v>358</v>
      </c>
      <c r="P1258" s="15" t="s">
        <v>368</v>
      </c>
      <c r="Q1258" s="92"/>
      <c r="R1258" s="93"/>
      <c r="S1258" s="93"/>
      <c r="T1258" s="93"/>
      <c r="U1258" s="93"/>
      <c r="V1258" s="93"/>
      <c r="W1258" s="93">
        <v>1</v>
      </c>
      <c r="X1258" s="93"/>
      <c r="Y1258" s="75"/>
      <c r="Z1258" s="69" t="s">
        <v>518</v>
      </c>
      <c r="AA1258" s="59" t="s">
        <v>371</v>
      </c>
      <c r="AB1258" s="78" t="s">
        <v>308</v>
      </c>
      <c r="AC1258" s="12" t="s">
        <v>358</v>
      </c>
      <c r="AD1258" s="15" t="s">
        <v>368</v>
      </c>
      <c r="AE1258" s="84">
        <v>1</v>
      </c>
      <c r="AF1258" s="84"/>
      <c r="AG1258" s="84"/>
      <c r="AH1258" s="84"/>
      <c r="AI1258" s="84"/>
      <c r="AJ1258" s="84"/>
      <c r="AK1258" s="84"/>
      <c r="AL1258" s="84"/>
      <c r="AM1258" s="85"/>
    </row>
    <row r="1259" spans="1:39" ht="12" customHeight="1">
      <c r="A1259" s="10">
        <v>1242</v>
      </c>
      <c r="B1259" s="98" t="s">
        <v>82</v>
      </c>
      <c r="C1259" s="98" t="s">
        <v>82</v>
      </c>
      <c r="D1259" s="11" t="s">
        <v>51</v>
      </c>
      <c r="E1259" s="11" t="s">
        <v>303</v>
      </c>
      <c r="F1259" s="12" t="s">
        <v>50</v>
      </c>
      <c r="G1259" s="12" t="s">
        <v>310</v>
      </c>
      <c r="H1259" s="12" t="s">
        <v>306</v>
      </c>
      <c r="I1259" s="103" t="s">
        <v>504</v>
      </c>
      <c r="J1259" s="11" t="str">
        <f>"12-16h"</f>
        <v>12-16h</v>
      </c>
      <c r="K1259" s="12" t="s">
        <v>512</v>
      </c>
      <c r="L1259" s="69" t="s">
        <v>518</v>
      </c>
      <c r="M1259" s="59" t="s">
        <v>373</v>
      </c>
      <c r="N1259" s="78" t="s">
        <v>308</v>
      </c>
      <c r="O1259" s="12" t="s">
        <v>358</v>
      </c>
      <c r="P1259" s="15" t="s">
        <v>368</v>
      </c>
      <c r="Q1259" s="92"/>
      <c r="R1259" s="93">
        <v>1</v>
      </c>
      <c r="S1259" s="93"/>
      <c r="T1259" s="93"/>
      <c r="U1259" s="93"/>
      <c r="V1259" s="93"/>
      <c r="W1259" s="93"/>
      <c r="X1259" s="93"/>
      <c r="Y1259" s="75"/>
      <c r="Z1259" s="69" t="s">
        <v>518</v>
      </c>
      <c r="AA1259" s="59" t="s">
        <v>373</v>
      </c>
      <c r="AB1259" s="78" t="s">
        <v>308</v>
      </c>
      <c r="AC1259" s="12" t="s">
        <v>358</v>
      </c>
      <c r="AD1259" s="15" t="s">
        <v>368</v>
      </c>
      <c r="AE1259" s="84"/>
      <c r="AF1259" s="84">
        <v>1</v>
      </c>
      <c r="AG1259" s="84"/>
      <c r="AH1259" s="84"/>
      <c r="AI1259" s="84"/>
      <c r="AJ1259" s="84"/>
      <c r="AK1259" s="84"/>
      <c r="AL1259" s="84"/>
      <c r="AM1259" s="85"/>
    </row>
    <row r="1260" spans="1:39" ht="12" customHeight="1">
      <c r="A1260" s="10">
        <v>1243</v>
      </c>
      <c r="B1260" s="98" t="s">
        <v>141</v>
      </c>
      <c r="C1260" s="98" t="s">
        <v>141</v>
      </c>
      <c r="D1260" s="11" t="s">
        <v>51</v>
      </c>
      <c r="E1260" s="11" t="s">
        <v>303</v>
      </c>
      <c r="F1260" s="12" t="s">
        <v>48</v>
      </c>
      <c r="G1260" s="12" t="s">
        <v>310</v>
      </c>
      <c r="H1260" s="12" t="s">
        <v>306</v>
      </c>
      <c r="I1260" s="103" t="s">
        <v>504</v>
      </c>
      <c r="J1260" s="12" t="str">
        <f>"≥17h"</f>
        <v>≥17h</v>
      </c>
      <c r="K1260" s="12" t="s">
        <v>513</v>
      </c>
      <c r="L1260" s="69" t="s">
        <v>518</v>
      </c>
      <c r="M1260" s="59" t="s">
        <v>373</v>
      </c>
      <c r="N1260" s="78" t="s">
        <v>308</v>
      </c>
      <c r="O1260" s="12" t="s">
        <v>358</v>
      </c>
      <c r="P1260" s="15" t="s">
        <v>370</v>
      </c>
      <c r="Q1260" s="92"/>
      <c r="R1260" s="93">
        <v>1</v>
      </c>
      <c r="S1260" s="93"/>
      <c r="T1260" s="93"/>
      <c r="U1260" s="93"/>
      <c r="V1260" s="93"/>
      <c r="W1260" s="93"/>
      <c r="X1260" s="93"/>
      <c r="Y1260" s="75"/>
      <c r="Z1260" s="69" t="s">
        <v>518</v>
      </c>
      <c r="AA1260" s="59" t="s">
        <v>373</v>
      </c>
      <c r="AB1260" s="78" t="s">
        <v>308</v>
      </c>
      <c r="AC1260" s="12" t="s">
        <v>358</v>
      </c>
      <c r="AD1260" s="15" t="s">
        <v>370</v>
      </c>
      <c r="AE1260" s="84"/>
      <c r="AF1260" s="84">
        <v>1</v>
      </c>
      <c r="AG1260" s="84"/>
      <c r="AH1260" s="84"/>
      <c r="AI1260" s="84"/>
      <c r="AJ1260" s="84"/>
      <c r="AK1260" s="84"/>
      <c r="AL1260" s="84"/>
      <c r="AM1260" s="85"/>
    </row>
    <row r="1261" spans="1:39" ht="12" customHeight="1">
      <c r="A1261" s="10">
        <v>1244</v>
      </c>
      <c r="B1261" s="98" t="s">
        <v>82</v>
      </c>
      <c r="C1261" s="98" t="s">
        <v>82</v>
      </c>
      <c r="D1261" s="11" t="s">
        <v>52</v>
      </c>
      <c r="E1261" s="11" t="s">
        <v>303</v>
      </c>
      <c r="F1261" s="12" t="s">
        <v>49</v>
      </c>
      <c r="G1261" s="12" t="s">
        <v>310</v>
      </c>
      <c r="H1261" s="12" t="s">
        <v>306</v>
      </c>
      <c r="I1261" s="11" t="s">
        <v>507</v>
      </c>
      <c r="J1261" s="11" t="str">
        <f t="shared" ref="J1261:J1266" si="43">"12-16h"</f>
        <v>12-16h</v>
      </c>
      <c r="K1261" s="12" t="s">
        <v>512</v>
      </c>
      <c r="L1261" s="69" t="s">
        <v>518</v>
      </c>
      <c r="M1261" s="59" t="s">
        <v>373</v>
      </c>
      <c r="N1261" s="78" t="s">
        <v>308</v>
      </c>
      <c r="O1261" s="12" t="s">
        <v>358</v>
      </c>
      <c r="P1261" s="15" t="s">
        <v>368</v>
      </c>
      <c r="Q1261" s="92"/>
      <c r="R1261" s="93"/>
      <c r="S1261" s="93"/>
      <c r="T1261" s="93"/>
      <c r="U1261" s="93"/>
      <c r="V1261" s="93"/>
      <c r="W1261" s="93">
        <v>1</v>
      </c>
      <c r="X1261" s="93"/>
      <c r="Y1261" s="75"/>
      <c r="Z1261" s="69" t="s">
        <v>518</v>
      </c>
      <c r="AA1261" s="59" t="s">
        <v>373</v>
      </c>
      <c r="AB1261" s="78" t="s">
        <v>308</v>
      </c>
      <c r="AC1261" s="12" t="s">
        <v>358</v>
      </c>
      <c r="AD1261" s="15" t="s">
        <v>368</v>
      </c>
      <c r="AE1261" s="84">
        <v>1</v>
      </c>
      <c r="AF1261" s="84"/>
      <c r="AG1261" s="84"/>
      <c r="AH1261" s="84"/>
      <c r="AI1261" s="84"/>
      <c r="AJ1261" s="84"/>
      <c r="AK1261" s="84"/>
      <c r="AL1261" s="84"/>
      <c r="AM1261" s="85"/>
    </row>
    <row r="1262" spans="1:39" ht="12" customHeight="1">
      <c r="A1262" s="10">
        <v>1245</v>
      </c>
      <c r="B1262" s="98" t="s">
        <v>82</v>
      </c>
      <c r="C1262" s="98" t="s">
        <v>82</v>
      </c>
      <c r="D1262" s="11" t="s">
        <v>52</v>
      </c>
      <c r="E1262" s="11" t="s">
        <v>304</v>
      </c>
      <c r="F1262" s="12" t="s">
        <v>50</v>
      </c>
      <c r="G1262" s="12" t="s">
        <v>310</v>
      </c>
      <c r="H1262" s="12" t="s">
        <v>306</v>
      </c>
      <c r="I1262" s="103" t="s">
        <v>505</v>
      </c>
      <c r="J1262" s="11" t="str">
        <f t="shared" si="43"/>
        <v>12-16h</v>
      </c>
      <c r="K1262" s="12" t="s">
        <v>512</v>
      </c>
      <c r="L1262" s="69" t="s">
        <v>518</v>
      </c>
      <c r="M1262" s="59" t="s">
        <v>371</v>
      </c>
      <c r="N1262" s="78" t="s">
        <v>308</v>
      </c>
      <c r="O1262" s="12" t="s">
        <v>358</v>
      </c>
      <c r="P1262" s="15" t="s">
        <v>368</v>
      </c>
      <c r="Q1262" s="92"/>
      <c r="R1262" s="93"/>
      <c r="S1262" s="93"/>
      <c r="T1262" s="93"/>
      <c r="U1262" s="93"/>
      <c r="V1262" s="93"/>
      <c r="W1262" s="93">
        <v>1</v>
      </c>
      <c r="X1262" s="93"/>
      <c r="Y1262" s="75"/>
      <c r="Z1262" s="69" t="s">
        <v>518</v>
      </c>
      <c r="AA1262" s="59" t="s">
        <v>371</v>
      </c>
      <c r="AB1262" s="78" t="s">
        <v>308</v>
      </c>
      <c r="AC1262" s="12" t="s">
        <v>358</v>
      </c>
      <c r="AD1262" s="15" t="s">
        <v>368</v>
      </c>
      <c r="AE1262" s="84"/>
      <c r="AF1262" s="84">
        <v>1</v>
      </c>
      <c r="AG1262" s="84"/>
      <c r="AH1262" s="84"/>
      <c r="AI1262" s="84"/>
      <c r="AJ1262" s="84"/>
      <c r="AK1262" s="84"/>
      <c r="AL1262" s="84"/>
      <c r="AM1262" s="85"/>
    </row>
    <row r="1263" spans="1:39" ht="12" customHeight="1">
      <c r="A1263" s="10">
        <v>1246</v>
      </c>
      <c r="B1263" s="98" t="s">
        <v>81</v>
      </c>
      <c r="C1263" s="98" t="s">
        <v>81</v>
      </c>
      <c r="D1263" s="11" t="s">
        <v>25</v>
      </c>
      <c r="E1263" s="11" t="s">
        <v>303</v>
      </c>
      <c r="F1263" s="12" t="s">
        <v>50</v>
      </c>
      <c r="G1263" s="12" t="s">
        <v>310</v>
      </c>
      <c r="H1263" s="12" t="s">
        <v>306</v>
      </c>
      <c r="I1263" s="103" t="s">
        <v>504</v>
      </c>
      <c r="J1263" s="11" t="str">
        <f t="shared" si="43"/>
        <v>12-16h</v>
      </c>
      <c r="K1263" s="12" t="s">
        <v>47</v>
      </c>
      <c r="L1263" s="69" t="s">
        <v>518</v>
      </c>
      <c r="M1263" s="59" t="s">
        <v>373</v>
      </c>
      <c r="N1263" s="78" t="s">
        <v>308</v>
      </c>
      <c r="O1263" s="12" t="s">
        <v>358</v>
      </c>
      <c r="P1263" s="15" t="s">
        <v>368</v>
      </c>
      <c r="Q1263" s="92"/>
      <c r="R1263" s="93"/>
      <c r="S1263" s="93"/>
      <c r="T1263" s="93">
        <v>1</v>
      </c>
      <c r="U1263" s="93"/>
      <c r="V1263" s="93"/>
      <c r="W1263" s="93">
        <v>1</v>
      </c>
      <c r="X1263" s="93">
        <v>1</v>
      </c>
      <c r="Y1263" s="75">
        <v>1</v>
      </c>
      <c r="Z1263" s="69" t="s">
        <v>518</v>
      </c>
      <c r="AA1263" s="59" t="s">
        <v>373</v>
      </c>
      <c r="AB1263" s="78" t="s">
        <v>308</v>
      </c>
      <c r="AC1263" s="12" t="s">
        <v>358</v>
      </c>
      <c r="AD1263" s="15" t="s">
        <v>368</v>
      </c>
      <c r="AE1263" s="84"/>
      <c r="AF1263" s="84">
        <v>1</v>
      </c>
      <c r="AG1263" s="84"/>
      <c r="AH1263" s="84"/>
      <c r="AI1263" s="84"/>
      <c r="AJ1263" s="84"/>
      <c r="AK1263" s="84"/>
      <c r="AL1263" s="84"/>
      <c r="AM1263" s="85"/>
    </row>
    <row r="1264" spans="1:39" ht="12" customHeight="1">
      <c r="A1264" s="10">
        <v>1247</v>
      </c>
      <c r="B1264" s="98" t="s">
        <v>82</v>
      </c>
      <c r="C1264" s="98" t="s">
        <v>82</v>
      </c>
      <c r="D1264" s="11" t="s">
        <v>52</v>
      </c>
      <c r="E1264" s="11" t="s">
        <v>304</v>
      </c>
      <c r="F1264" s="12" t="s">
        <v>50</v>
      </c>
      <c r="G1264" s="12" t="s">
        <v>310</v>
      </c>
      <c r="H1264" s="12" t="s">
        <v>306</v>
      </c>
      <c r="I1264" s="103" t="s">
        <v>504</v>
      </c>
      <c r="J1264" s="11" t="str">
        <f t="shared" si="43"/>
        <v>12-16h</v>
      </c>
      <c r="K1264" s="12" t="s">
        <v>512</v>
      </c>
      <c r="L1264" s="69" t="s">
        <v>518</v>
      </c>
      <c r="M1264" s="59" t="s">
        <v>371</v>
      </c>
      <c r="N1264" s="78" t="s">
        <v>308</v>
      </c>
      <c r="O1264" s="12" t="s">
        <v>358</v>
      </c>
      <c r="P1264" s="15" t="s">
        <v>368</v>
      </c>
      <c r="Q1264" s="92"/>
      <c r="R1264" s="93"/>
      <c r="S1264" s="93"/>
      <c r="T1264" s="93"/>
      <c r="U1264" s="93"/>
      <c r="V1264" s="93"/>
      <c r="W1264" s="93">
        <v>1</v>
      </c>
      <c r="X1264" s="93"/>
      <c r="Y1264" s="75"/>
      <c r="Z1264" s="69" t="s">
        <v>518</v>
      </c>
      <c r="AA1264" s="59" t="s">
        <v>371</v>
      </c>
      <c r="AB1264" s="78" t="s">
        <v>308</v>
      </c>
      <c r="AC1264" s="12" t="s">
        <v>358</v>
      </c>
      <c r="AD1264" s="15" t="s">
        <v>368</v>
      </c>
      <c r="AE1264" s="84">
        <v>1</v>
      </c>
      <c r="AF1264" s="84"/>
      <c r="AG1264" s="84"/>
      <c r="AH1264" s="84"/>
      <c r="AI1264" s="84"/>
      <c r="AJ1264" s="84"/>
      <c r="AK1264" s="84"/>
      <c r="AL1264" s="84"/>
      <c r="AM1264" s="85"/>
    </row>
    <row r="1265" spans="1:39" ht="12" customHeight="1">
      <c r="A1265" s="10">
        <v>1248</v>
      </c>
      <c r="B1265" s="98" t="s">
        <v>63</v>
      </c>
      <c r="C1265" s="98" t="s">
        <v>63</v>
      </c>
      <c r="D1265" s="11" t="s">
        <v>25</v>
      </c>
      <c r="E1265" s="11" t="s">
        <v>304</v>
      </c>
      <c r="F1265" s="12" t="s">
        <v>48</v>
      </c>
      <c r="G1265" s="12" t="s">
        <v>310</v>
      </c>
      <c r="H1265" s="12" t="s">
        <v>306</v>
      </c>
      <c r="I1265" s="103" t="s">
        <v>504</v>
      </c>
      <c r="J1265" s="11" t="str">
        <f t="shared" si="43"/>
        <v>12-16h</v>
      </c>
      <c r="K1265" s="12" t="s">
        <v>513</v>
      </c>
      <c r="L1265" s="69" t="s">
        <v>518</v>
      </c>
      <c r="M1265" s="59" t="s">
        <v>373</v>
      </c>
      <c r="N1265" s="78" t="s">
        <v>308</v>
      </c>
      <c r="O1265" s="12" t="s">
        <v>358</v>
      </c>
      <c r="P1265" s="15" t="s">
        <v>368</v>
      </c>
      <c r="Q1265" s="92"/>
      <c r="R1265" s="93"/>
      <c r="S1265" s="93"/>
      <c r="T1265" s="93">
        <v>1</v>
      </c>
      <c r="U1265" s="93"/>
      <c r="V1265" s="93"/>
      <c r="W1265" s="93">
        <v>1</v>
      </c>
      <c r="X1265" s="93"/>
      <c r="Y1265" s="75"/>
      <c r="Z1265" s="69" t="s">
        <v>518</v>
      </c>
      <c r="AA1265" s="59" t="s">
        <v>373</v>
      </c>
      <c r="AB1265" s="78" t="s">
        <v>308</v>
      </c>
      <c r="AC1265" s="12" t="s">
        <v>358</v>
      </c>
      <c r="AD1265" s="15" t="s">
        <v>368</v>
      </c>
      <c r="AE1265" s="84"/>
      <c r="AF1265" s="84">
        <v>1</v>
      </c>
      <c r="AG1265" s="84"/>
      <c r="AH1265" s="84"/>
      <c r="AI1265" s="84"/>
      <c r="AJ1265" s="84"/>
      <c r="AK1265" s="84"/>
      <c r="AL1265" s="84"/>
      <c r="AM1265" s="85"/>
    </row>
    <row r="1266" spans="1:39" ht="12" customHeight="1">
      <c r="A1266" s="10">
        <v>1249</v>
      </c>
      <c r="B1266" s="98" t="s">
        <v>260</v>
      </c>
      <c r="C1266" s="98" t="s">
        <v>260</v>
      </c>
      <c r="D1266" s="11" t="s">
        <v>25</v>
      </c>
      <c r="E1266" s="11" t="s">
        <v>303</v>
      </c>
      <c r="F1266" s="12" t="s">
        <v>50</v>
      </c>
      <c r="G1266" s="12" t="s">
        <v>310</v>
      </c>
      <c r="H1266" s="12" t="s">
        <v>306</v>
      </c>
      <c r="I1266" s="103" t="s">
        <v>504</v>
      </c>
      <c r="J1266" s="11" t="str">
        <f t="shared" si="43"/>
        <v>12-16h</v>
      </c>
      <c r="K1266" s="12" t="s">
        <v>512</v>
      </c>
      <c r="L1266" s="69" t="s">
        <v>519</v>
      </c>
      <c r="M1266" s="59" t="s">
        <v>373</v>
      </c>
      <c r="N1266" s="78" t="s">
        <v>308</v>
      </c>
      <c r="O1266" s="12" t="s">
        <v>358</v>
      </c>
      <c r="P1266" s="15" t="s">
        <v>368</v>
      </c>
      <c r="Q1266" s="92"/>
      <c r="R1266" s="93"/>
      <c r="S1266" s="93">
        <v>1</v>
      </c>
      <c r="T1266" s="93">
        <v>1</v>
      </c>
      <c r="U1266" s="93"/>
      <c r="V1266" s="93"/>
      <c r="W1266" s="93">
        <v>1</v>
      </c>
      <c r="X1266" s="93">
        <v>1</v>
      </c>
      <c r="Y1266" s="75"/>
      <c r="Z1266" s="69" t="s">
        <v>519</v>
      </c>
      <c r="AA1266" s="59" t="s">
        <v>373</v>
      </c>
      <c r="AB1266" s="78" t="s">
        <v>308</v>
      </c>
      <c r="AC1266" s="12" t="s">
        <v>358</v>
      </c>
      <c r="AD1266" s="15" t="s">
        <v>368</v>
      </c>
      <c r="AE1266" s="84"/>
      <c r="AF1266" s="84"/>
      <c r="AG1266" s="84"/>
      <c r="AH1266" s="84"/>
      <c r="AI1266" s="84"/>
      <c r="AJ1266" s="84"/>
      <c r="AK1266" s="84"/>
      <c r="AL1266" s="84"/>
      <c r="AM1266" s="85"/>
    </row>
    <row r="1267" spans="1:39" ht="12" customHeight="1">
      <c r="A1267" s="62">
        <v>1250</v>
      </c>
      <c r="B1267" s="100" t="s">
        <v>265</v>
      </c>
      <c r="C1267" s="100" t="s">
        <v>264</v>
      </c>
      <c r="D1267" s="18" t="s">
        <v>51</v>
      </c>
      <c r="E1267" s="18" t="s">
        <v>303</v>
      </c>
      <c r="F1267" s="19" t="s">
        <v>49</v>
      </c>
      <c r="G1267" s="19" t="s">
        <v>510</v>
      </c>
      <c r="H1267" s="19" t="s">
        <v>308</v>
      </c>
      <c r="I1267" s="18" t="s">
        <v>507</v>
      </c>
      <c r="J1267" s="19" t="str">
        <f>"≥17h"</f>
        <v>≥17h</v>
      </c>
      <c r="K1267" s="19" t="s">
        <v>513</v>
      </c>
      <c r="L1267" s="70" t="s">
        <v>519</v>
      </c>
      <c r="M1267" s="60" t="s">
        <v>374</v>
      </c>
      <c r="N1267" s="79" t="s">
        <v>308</v>
      </c>
      <c r="O1267" s="19" t="s">
        <v>358</v>
      </c>
      <c r="P1267" s="20" t="s">
        <v>370</v>
      </c>
      <c r="Q1267" s="94"/>
      <c r="R1267" s="95">
        <v>1</v>
      </c>
      <c r="S1267" s="95"/>
      <c r="T1267" s="95"/>
      <c r="U1267" s="95"/>
      <c r="V1267" s="95"/>
      <c r="W1267" s="95"/>
      <c r="X1267" s="95"/>
      <c r="Y1267" s="76"/>
      <c r="Z1267" s="70" t="s">
        <v>519</v>
      </c>
      <c r="AA1267" s="60" t="s">
        <v>374</v>
      </c>
      <c r="AB1267" s="79" t="s">
        <v>308</v>
      </c>
      <c r="AC1267" s="19" t="s">
        <v>358</v>
      </c>
      <c r="AD1267" s="20" t="s">
        <v>370</v>
      </c>
      <c r="AE1267" s="87"/>
      <c r="AF1267" s="87"/>
      <c r="AG1267" s="87"/>
      <c r="AH1267" s="87"/>
      <c r="AI1267" s="87"/>
      <c r="AJ1267" s="87"/>
      <c r="AK1267" s="87"/>
      <c r="AL1267" s="87"/>
      <c r="AM1267" s="88">
        <v>1</v>
      </c>
    </row>
  </sheetData>
  <autoFilter ref="A4:AM1267"/>
  <mergeCells count="3">
    <mergeCell ref="AE3:AM3"/>
    <mergeCell ref="Q3:Y3"/>
    <mergeCell ref="AE2:AM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I326"/>
  <sheetViews>
    <sheetView showGridLines="0" showRowColHeaders="0" zoomScaleNormal="100" zoomScaleSheetLayoutView="102" workbookViewId="0">
      <selection activeCell="J5" sqref="J5"/>
    </sheetView>
  </sheetViews>
  <sheetFormatPr baseColWidth="10" defaultRowHeight="12.75"/>
  <cols>
    <col min="1" max="1" width="1.625" style="235" customWidth="1"/>
    <col min="2" max="2" width="18.625" style="236" customWidth="1"/>
    <col min="3" max="3" width="12.625" style="236" customWidth="1"/>
    <col min="4" max="4" width="16.625" style="236" customWidth="1"/>
    <col min="5" max="6" width="8.625" style="236" customWidth="1"/>
    <col min="7" max="7" width="10.625" style="236" customWidth="1"/>
    <col min="8" max="8" width="8.625" style="236" customWidth="1"/>
    <col min="9" max="9" width="10.625" style="236" customWidth="1"/>
    <col min="10" max="10" width="12.625" style="236" customWidth="1"/>
    <col min="11" max="11" width="11.625" style="236" customWidth="1"/>
    <col min="12" max="12" width="8.625" style="236" customWidth="1"/>
    <col min="13" max="13" width="12.625" style="236" customWidth="1"/>
    <col min="14" max="14" width="9.625" style="235" customWidth="1"/>
    <col min="15" max="15" width="8.625" style="375" customWidth="1"/>
    <col min="16" max="16" width="10.625" style="235" customWidth="1"/>
    <col min="17" max="17" width="10.625" style="263" customWidth="1"/>
    <col min="18" max="18" width="8.625" style="263" customWidth="1"/>
    <col min="19" max="19" width="10.625" style="243" customWidth="1"/>
    <col min="20" max="20" width="12.625" style="243" customWidth="1"/>
    <col min="21" max="21" width="10.625" style="243" customWidth="1"/>
    <col min="22" max="22" width="8.375" style="239" bestFit="1" customWidth="1"/>
    <col min="23" max="23" width="10.875" style="236" bestFit="1" customWidth="1"/>
    <col min="24" max="27" width="5" style="236" bestFit="1" customWidth="1"/>
    <col min="28" max="28" width="4.875" style="236" bestFit="1" customWidth="1"/>
    <col min="29" max="16384" width="11" style="236"/>
  </cols>
  <sheetData>
    <row r="1" spans="1:23" s="235" customFormat="1" ht="15" customHeight="1">
      <c r="C1" s="237" t="s">
        <v>549</v>
      </c>
      <c r="D1" s="235" t="s">
        <v>308</v>
      </c>
      <c r="E1" s="235" t="s">
        <v>367</v>
      </c>
      <c r="F1" s="237" t="s">
        <v>549</v>
      </c>
      <c r="G1" s="235" t="s">
        <v>368</v>
      </c>
      <c r="H1" s="235" t="s">
        <v>370</v>
      </c>
      <c r="I1" s="235" t="s">
        <v>359</v>
      </c>
      <c r="J1" s="235" t="s">
        <v>549</v>
      </c>
      <c r="K1" s="235" t="s">
        <v>518</v>
      </c>
      <c r="L1" s="235" t="s">
        <v>519</v>
      </c>
      <c r="M1" s="235" t="s">
        <v>520</v>
      </c>
      <c r="O1" s="237"/>
      <c r="Q1" s="263"/>
      <c r="R1" s="263"/>
      <c r="S1" s="263"/>
      <c r="T1" s="263"/>
      <c r="U1" s="263"/>
      <c r="V1" s="344"/>
    </row>
    <row r="2" spans="1:23" ht="18.75">
      <c r="B2" s="227" t="s">
        <v>643</v>
      </c>
      <c r="D2" s="241"/>
      <c r="E2" s="242"/>
      <c r="F2" s="243"/>
      <c r="G2" s="243"/>
      <c r="O2" s="235"/>
      <c r="S2" s="236"/>
      <c r="T2" s="236"/>
    </row>
    <row r="3" spans="1:23" ht="12.75" customHeight="1">
      <c r="B3" s="227"/>
      <c r="D3" s="241"/>
      <c r="E3" s="242"/>
      <c r="F3" s="243"/>
      <c r="G3" s="243"/>
      <c r="O3" s="235"/>
      <c r="R3" s="236" t="s">
        <v>537</v>
      </c>
      <c r="S3" s="236"/>
      <c r="T3" s="236"/>
    </row>
    <row r="4" spans="1:23" ht="15" customHeight="1">
      <c r="B4" s="253" t="s">
        <v>398</v>
      </c>
      <c r="C4" s="598" t="s">
        <v>358</v>
      </c>
      <c r="D4" s="244"/>
      <c r="E4" s="245"/>
      <c r="F4" s="243"/>
      <c r="I4" s="246" t="s">
        <v>406</v>
      </c>
      <c r="J4" s="247" t="s">
        <v>549</v>
      </c>
      <c r="K4" s="248" t="s">
        <v>397</v>
      </c>
      <c r="N4" s="635"/>
      <c r="O4" s="235"/>
      <c r="P4" s="635"/>
      <c r="R4" s="1166" t="s">
        <v>27</v>
      </c>
      <c r="S4" s="1166"/>
      <c r="T4" s="332" t="s">
        <v>539</v>
      </c>
    </row>
    <row r="5" spans="1:23" ht="15" customHeight="1">
      <c r="B5" s="253" t="s">
        <v>396</v>
      </c>
      <c r="C5" s="598" t="str">
        <f>$J$6</f>
        <v>Todas</v>
      </c>
      <c r="D5" s="249"/>
      <c r="E5" s="250"/>
      <c r="F5" s="243"/>
      <c r="I5" s="251"/>
      <c r="J5" s="252" t="s">
        <v>549</v>
      </c>
      <c r="K5" s="248" t="s">
        <v>357</v>
      </c>
      <c r="O5" s="636"/>
      <c r="P5" s="635"/>
      <c r="R5" s="1167" t="str">
        <f>$J$4</f>
        <v>Todas</v>
      </c>
      <c r="S5" s="1167"/>
      <c r="T5" s="332" t="s">
        <v>397</v>
      </c>
    </row>
    <row r="6" spans="1:23" ht="15" customHeight="1">
      <c r="B6" s="253" t="s">
        <v>397</v>
      </c>
      <c r="C6" s="598" t="str">
        <f>$J$4</f>
        <v>Todas</v>
      </c>
      <c r="I6" s="238"/>
      <c r="J6" s="252" t="s">
        <v>549</v>
      </c>
      <c r="K6" s="248" t="s">
        <v>396</v>
      </c>
      <c r="O6" s="636"/>
      <c r="P6" s="637"/>
      <c r="R6" s="1167" t="str">
        <f>$J$5</f>
        <v>Todas</v>
      </c>
      <c r="S6" s="1167"/>
      <c r="T6" s="332" t="s">
        <v>357</v>
      </c>
    </row>
    <row r="7" spans="1:23" ht="15" customHeight="1">
      <c r="B7" s="254" t="s">
        <v>357</v>
      </c>
      <c r="C7" s="598" t="str">
        <f>$J$5</f>
        <v>Todas</v>
      </c>
      <c r="D7" s="235">
        <v>3</v>
      </c>
      <c r="E7" s="235">
        <v>4</v>
      </c>
      <c r="F7" s="235">
        <v>5</v>
      </c>
      <c r="G7" s="235">
        <v>6</v>
      </c>
      <c r="H7" s="235">
        <v>7</v>
      </c>
      <c r="I7" s="235">
        <v>8</v>
      </c>
      <c r="J7" s="235">
        <v>9</v>
      </c>
      <c r="K7" s="235">
        <v>10</v>
      </c>
      <c r="L7" s="235">
        <v>11</v>
      </c>
      <c r="O7" s="235"/>
      <c r="R7" s="1167" t="str">
        <f>$J$6</f>
        <v>Todas</v>
      </c>
      <c r="S7" s="1167"/>
      <c r="T7" s="332" t="s">
        <v>396</v>
      </c>
    </row>
    <row r="8" spans="1:23" ht="15" customHeight="1">
      <c r="B8" s="309" t="s">
        <v>632</v>
      </c>
      <c r="C8" s="598"/>
      <c r="O8" s="235"/>
      <c r="R8" s="1167" t="str">
        <f>$C$4</f>
        <v>Si</v>
      </c>
      <c r="S8" s="1167"/>
      <c r="T8" s="332" t="s">
        <v>398</v>
      </c>
    </row>
    <row r="9" spans="1:23" ht="25.5">
      <c r="B9" s="638" t="s">
        <v>395</v>
      </c>
      <c r="C9" s="639" t="s">
        <v>27</v>
      </c>
      <c r="D9" s="640" t="s">
        <v>422</v>
      </c>
      <c r="E9" s="640" t="s">
        <v>421</v>
      </c>
      <c r="F9" s="640" t="s">
        <v>362</v>
      </c>
      <c r="G9" s="640" t="s">
        <v>364</v>
      </c>
      <c r="H9" s="640" t="s">
        <v>28</v>
      </c>
      <c r="I9" s="640" t="s">
        <v>365</v>
      </c>
      <c r="J9" s="640" t="s">
        <v>363</v>
      </c>
      <c r="K9" s="640" t="s">
        <v>366</v>
      </c>
      <c r="L9" s="640" t="s">
        <v>309</v>
      </c>
      <c r="M9" s="641" t="s">
        <v>27</v>
      </c>
      <c r="N9" s="642" t="s">
        <v>395</v>
      </c>
      <c r="O9" s="263"/>
      <c r="P9" s="263"/>
      <c r="Q9" s="235"/>
      <c r="R9" s="235"/>
      <c r="S9" s="263"/>
      <c r="T9" s="265"/>
      <c r="U9" s="340"/>
    </row>
    <row r="10" spans="1:23" ht="15" customHeight="1">
      <c r="A10" s="643">
        <v>1</v>
      </c>
      <c r="B10" s="260" t="str">
        <f t="shared" ref="B10:B21" si="0">VLOOKUP(C10,$O$10:$P$21,2,)</f>
        <v>Gas Natural</v>
      </c>
      <c r="C10" s="644">
        <f>LARGE($O$10:$O$21,A10)</f>
        <v>524</v>
      </c>
      <c r="D10" s="307">
        <f>IF(AND($J$4="Todas",$J$5="Todas",$J$6="Todas"),SUMIFS(DB_CAL_Q1_Q4!$AE$5:$AE$1328,DB_CAL_Q1_Q4!$AC$5:$AC$1328,$C$4,DB_CAL_Q1_Q4!$AA$5:$AA$1328,$B10),IF(AND($J$4="Todas",$J$5="Todas"),SUMIFS(DB_CAL_Q1_Q4!$AE$5:$AE$1328,DB_CAL_Q1_Q4!$AC$5:$AC$1328,$C$4,DB_CAL_Q1_Q4!$AB$5:$AB$1328,$J$6,DB_CAL_Q1_Q4!$AA$5:$AA$1328,$B10),IF(AND($J$4="Todas",$J$6="Todas"),SUMIFS(DB_CAL_Q1_Q4!$AE$5:$AE$1328,DB_CAL_Q1_Q4!$AC$5:$AC$1328,$C$4,DB_CAL_Q1_Q4!$Z$5:$Z$1328,$J$5,DB_CAL_Q1_Q4!$AA$5:$AA$1328,$B10),IF(AND($J$5="Todas",$J$6="Todas"),SUMIFS(DB_CAL_Q1_Q4!$AE$5:$AE$1328,DB_CAL_Q1_Q4!$AC$5:$AC$1328,$C$4,DB_CAL_Q1_Q4!$AD$5:$AD$1328,$J$4,DB_CAL_Q1_Q4!$AA$5:$AA$1328,$B10),IF($J$4="Todas",SUMIFS(DB_CAL_Q1_Q4!$AE$5:$AE$1328,DB_CAL_Q1_Q4!$AC$5:$AC$1328,$C$4,DB_CAL_Q1_Q4!$Z$5:$Z$1328,$J$5,DB_CAL_Q1_Q4!$AB$5:$AB$1328,$J$6,DB_CAL_Q1_Q4!$AA$5:$AA$1328,$B10),IF($J$5="Todas",SUMIFS(DB_CAL_Q1_Q4!$AE$5:$AE$1328,DB_CAL_Q1_Q4!$AC$5:$AC$1328,$C$4,DB_CAL_Q1_Q4!$AD$5:$AD$1328,$J$4,DB_CAL_Q1_Q4!$AB$5:$AB$1328,$J$6,DB_CAL_Q1_Q4!$AA$5:$AA$1328,$B10),IF($J$6="Todas",SUMIFS(DB_CAL_Q1_Q4!$AE$5:$AE$1328,DB_CAL_Q1_Q4!$AC$5:$AC$1328,$C$4,DB_CAL_Q1_Q4!$AD$5:$AD$1328,$J$4,DB_CAL_Q1_Q4!$Z$5:$Z$1328,$J$5,DB_CAL_Q1_Q4!$AA$5:$AA$1328,$B10),SUMIFS(DB_CAL_Q1_Q4!$AE$5:$AE$1328,DB_CAL_Q1_Q4!$AC$5:$AC$1328,$C$4,DB_CAL_Q1_Q4!$AD$5:$AD$1328,$J$4,DB_CAL_Q1_Q4!$Z$5:$Z$1328,$J$5,DB_CAL_Q1_Q4!$AB$5:$AB$1328,$J$6,DB_CAL_Q1_Q4!$AA$5:$AA$1328,$B10))))))))</f>
        <v>147</v>
      </c>
      <c r="E10" s="307">
        <f>IF(AND($J$4="Todas",$J$5="Todas",$J$6="Todas"),SUMIFS(DB_CAL_Q1_Q4!$AF$5:$AF$1328,DB_CAL_Q1_Q4!$AC$5:$AC$1328,$C$4,DB_CAL_Q1_Q4!$AA$5:$AA$1328,$B10),IF(AND($J$4="Todas",$J$5="Todas"),SUMIFS(DB_CAL_Q1_Q4!$AF$5:$AF$1328,DB_CAL_Q1_Q4!$AC$5:$AC$1328,$C$4,DB_CAL_Q1_Q4!$AB$5:$AB$1328,$J$6,DB_CAL_Q1_Q4!$AA$5:$AA$1328,$B10),IF(AND($J$4="Todas",$J$6="Todas"),SUMIFS(DB_CAL_Q1_Q4!$AF$5:$AF$1328,DB_CAL_Q1_Q4!$AC$5:$AC$1328,$C$4,DB_CAL_Q1_Q4!$Z$5:$Z$1328,$J$5,DB_CAL_Q1_Q4!$AA$5:$AA$1328,$B10),IF(AND($J$5="Todas",$J$6="Todas"),SUMIFS(DB_CAL_Q1_Q4!$AF$5:$AF$1328,DB_CAL_Q1_Q4!$AC$5:$AC$1328,$C$4,DB_CAL_Q1_Q4!$AD$5:$AD$1328,$J$4,DB_CAL_Q1_Q4!$AA$5:$AA$1328,$B10),IF($J$4="Todas",SUMIFS(DB_CAL_Q1_Q4!$AF$5:$AF$1328,DB_CAL_Q1_Q4!$AC$5:$AC$1328,$C$4,DB_CAL_Q1_Q4!$Z$5:$Z$1328,$J$5,DB_CAL_Q1_Q4!$AB$5:$AB$1328,$J$6,DB_CAL_Q1_Q4!$AA$5:$AA$1328,$B10),IF($J$5="Todas",SUMIFS(DB_CAL_Q1_Q4!$AF$5:$AF$1328,DB_CAL_Q1_Q4!$AC$5:$AC$1328,$C$4,DB_CAL_Q1_Q4!$AD$5:$AD$1328,$J$4,DB_CAL_Q1_Q4!$AB$5:$AB$1328,$J$6,DB_CAL_Q1_Q4!$AA$5:$AA$1328,$B10),IF($J$6="Todas",SUMIFS(DB_CAL_Q1_Q4!$AF$5:$AF$1328,DB_CAL_Q1_Q4!$AC$5:$AC$1328,$C$4,DB_CAL_Q1_Q4!$AD$5:$AD$1328,$J$4,DB_CAL_Q1_Q4!$Z$5:$Z$1328,$J$5,DB_CAL_Q1_Q4!$AA$5:$AA$1328,$B10),SUMIFS(DB_CAL_Q1_Q4!$AF$5:$AF$1328,DB_CAL_Q1_Q4!$AC$5:$AC$1328,$C$4,DB_CAL_Q1_Q4!$AD$5:$AD$1328,$J$4,DB_CAL_Q1_Q4!$Z$5:$Z$1328,$J$5,DB_CAL_Q1_Q4!$AB$5:$AB$1328,$J$6,DB_CAL_Q1_Q4!$AA$5:$AA$1328,$B10))))))))</f>
        <v>336</v>
      </c>
      <c r="F10" s="307">
        <f>IF(AND($J$4="Todas",$J$5="Todas",$J$6="Todas"),SUMIFS(DB_CAL_Q1_Q4!$AG$5:$AG$1328,DB_CAL_Q1_Q4!$AC$5:$AC$1328,$C$4,DB_CAL_Q1_Q4!$AA$5:$AA$1328,$B10),IF(AND($J$4="Todas",$J$5="Todas"),SUMIFS(DB_CAL_Q1_Q4!$AG$5:$AG$1328,DB_CAL_Q1_Q4!$AC$5:$AC$1328,$C$4,DB_CAL_Q1_Q4!$AB$5:$AB$1328,$J$6,DB_CAL_Q1_Q4!$AA$5:$AA$1328,$B10),IF(AND($J$4="Todas",$J$6="Todas"),SUMIFS(DB_CAL_Q1_Q4!$AG$5:$AG$1328,DB_CAL_Q1_Q4!$AC$5:$AC$1328,$C$4,DB_CAL_Q1_Q4!$Z$5:$Z$1328,$J$5,DB_CAL_Q1_Q4!$AA$5:$AA$1328,$B10),IF(AND($J$5="Todas",$J$6="Todas"),SUMIFS(DB_CAL_Q1_Q4!$AG$5:$AG$1328,DB_CAL_Q1_Q4!$AC$5:$AC$1328,$C$4,DB_CAL_Q1_Q4!$AD$5:$AD$1328,$J$4,DB_CAL_Q1_Q4!$AA$5:$AA$1328,$B10),IF($J$4="Todas",SUMIFS(DB_CAL_Q1_Q4!$AG$5:$AG$1328,DB_CAL_Q1_Q4!$AC$5:$AC$1328,$C$4,DB_CAL_Q1_Q4!$Z$5:$Z$1328,$J$5,DB_CAL_Q1_Q4!$AB$5:$AB$1328,$J$6,DB_CAL_Q1_Q4!$AA$5:$AA$1328,$B10),IF($J$5="Todas",SUMIFS(DB_CAL_Q1_Q4!$AG$5:$AG$1328,DB_CAL_Q1_Q4!$AC$5:$AC$1328,$C$4,DB_CAL_Q1_Q4!$AD$5:$AD$1328,$J$4,DB_CAL_Q1_Q4!$AB$5:$AB$1328,$J$6,DB_CAL_Q1_Q4!$AA$5:$AA$1328,$B10),IF($J$6="Todas",SUMIFS(DB_CAL_Q1_Q4!$AG$5:$AG$1328,DB_CAL_Q1_Q4!$AC$5:$AC$1328,$C$4,DB_CAL_Q1_Q4!$AD$5:$AD$1328,$J$4,DB_CAL_Q1_Q4!$Z$5:$Z$1328,$J$5,DB_CAL_Q1_Q4!$AA$5:$AA$1328,$B10),SUMIFS(DB_CAL_Q1_Q4!$AG$5:$AG$1328,DB_CAL_Q1_Q4!$AC$5:$AC$1328,$C$4,DB_CAL_Q1_Q4!$AD$5:$AD$1328,$J$4,DB_CAL_Q1_Q4!$Z$5:$Z$1328,$J$5,DB_CAL_Q1_Q4!$AB$5:$AB$1328,$J$6,DB_CAL_Q1_Q4!$AA$5:$AA$1328,$B10))))))))</f>
        <v>8</v>
      </c>
      <c r="G10" s="307">
        <f>IF(AND($J$4="Todas",$J$5="Todas",$J$6="Todas"),SUMIFS(DB_CAL_Q1_Q4!$AH$5:$AH$1328,DB_CAL_Q1_Q4!$AC$5:$AC$1328,$C$4,DB_CAL_Q1_Q4!$AA$5:$AA$1328,$B10),IF(AND($J$4="Todas",$J$5="Todas"),SUMIFS(DB_CAL_Q1_Q4!$AH$5:$AH$1328,DB_CAL_Q1_Q4!$AC$5:$AC$1328,$C$4,DB_CAL_Q1_Q4!$AB$5:$AB$1328,$J$6,DB_CAL_Q1_Q4!$AA$5:$AA$1328,$B10),IF(AND($J$4="Todas",$J$6="Todas"),SUMIFS(DB_CAL_Q1_Q4!$AH$5:$AH$1328,DB_CAL_Q1_Q4!$AC$5:$AC$1328,$C$4,DB_CAL_Q1_Q4!$Z$5:$Z$1328,$J$5,DB_CAL_Q1_Q4!$AA$5:$AA$1328,$B10),IF(AND($J$5="Todas",$J$6="Todas"),SUMIFS(DB_CAL_Q1_Q4!$AH$5:$AH$1328,DB_CAL_Q1_Q4!$AC$5:$AC$1328,$C$4,DB_CAL_Q1_Q4!$AD$5:$AD$1328,$J$4,DB_CAL_Q1_Q4!$AA$5:$AA$1328,$B10),IF($J$4="Todas",SUMIFS(DB_CAL_Q1_Q4!$AH$5:$AH$1328,DB_CAL_Q1_Q4!$AC$5:$AC$1328,$C$4,DB_CAL_Q1_Q4!$Z$5:$Z$1328,$J$5,DB_CAL_Q1_Q4!$AB$5:$AB$1328,$J$6,DB_CAL_Q1_Q4!$AA$5:$AA$1328,$B10),IF($J$5="Todas",SUMIFS(DB_CAL_Q1_Q4!$AH$5:$AH$1328,DB_CAL_Q1_Q4!$AC$5:$AC$1328,$C$4,DB_CAL_Q1_Q4!$AD$5:$AD$1328,$J$4,DB_CAL_Q1_Q4!$AB$5:$AB$1328,$J$6,DB_CAL_Q1_Q4!$AA$5:$AA$1328,$B10),IF($J$6="Todas",SUMIFS(DB_CAL_Q1_Q4!$AH$5:$AH$1328,DB_CAL_Q1_Q4!$AC$5:$AC$1328,$C$4,DB_CAL_Q1_Q4!$AD$5:$AD$1328,$J$4,DB_CAL_Q1_Q4!$Z$5:$Z$1328,$J$5,DB_CAL_Q1_Q4!$AA$5:$AA$1328,$B10),SUMIFS(DB_CAL_Q1_Q4!$AH$5:$AH$1328,DB_CAL_Q1_Q4!$AC$5:$AC$1328,$C$4,DB_CAL_Q1_Q4!$AD$5:$AD$1328,$J$4,DB_CAL_Q1_Q4!$Z$5:$Z$1328,$J$5,DB_CAL_Q1_Q4!$AB$5:$AB$1328,$J$6,DB_CAL_Q1_Q4!$AA$5:$AA$1328,$B10))))))))</f>
        <v>23</v>
      </c>
      <c r="H10" s="307">
        <f>IF(AND($J$4="Todas",$J$5="Todas",$J$6="Todas"),SUMIFS(DB_CAL_Q1_Q4!$AI$5:$AI$1328,DB_CAL_Q1_Q4!$AC$5:$AC$1328,$C$4,DB_CAL_Q1_Q4!$AA$5:$AA$1328,$B10),IF(AND($J$4="Todas",$J$5="Todas"),SUMIFS(DB_CAL_Q1_Q4!$AI$5:$AI$1328,DB_CAL_Q1_Q4!$AC$5:$AC$1328,$C$4,DB_CAL_Q1_Q4!$AB$5:$AB$1328,$J$6,DB_CAL_Q1_Q4!$AA$5:$AA$1328,$B10),IF(AND($J$4="Todas",$J$6="Todas"),SUMIFS(DB_CAL_Q1_Q4!$AI$5:$AI$1328,DB_CAL_Q1_Q4!$AC$5:$AC$1328,$C$4,DB_CAL_Q1_Q4!$Z$5:$Z$1328,$J$5,DB_CAL_Q1_Q4!$AA$5:$AA$1328,$B10),IF(AND($J$5="Todas",$J$6="Todas"),SUMIFS(DB_CAL_Q1_Q4!$AI$5:$AI$1328,DB_CAL_Q1_Q4!$AC$5:$AC$1328,$C$4,DB_CAL_Q1_Q4!$AD$5:$AD$1328,$J$4,DB_CAL_Q1_Q4!$AA$5:$AA$1328,$B10),IF($J$4="Todas",SUMIFS(DB_CAL_Q1_Q4!$AI$5:$AI$1328,DB_CAL_Q1_Q4!$AC$5:$AC$1328,$C$4,DB_CAL_Q1_Q4!$Z$5:$Z$1328,$J$5,DB_CAL_Q1_Q4!$AB$5:$AB$1328,$J$6,DB_CAL_Q1_Q4!$AA$5:$AA$1328,$B10),IF($J$5="Todas",SUMIFS(DB_CAL_Q1_Q4!$AI$5:$AI$1328,DB_CAL_Q1_Q4!$AC$5:$AC$1328,$C$4,DB_CAL_Q1_Q4!$AD$5:$AD$1328,$J$4,DB_CAL_Q1_Q4!$AB$5:$AB$1328,$J$6,DB_CAL_Q1_Q4!$AA$5:$AA$1328,$B10),IF($J$6="Todas",SUMIFS(DB_CAL_Q1_Q4!$AI$5:$AI$1328,DB_CAL_Q1_Q4!$AC$5:$AC$1328,$C$4,DB_CAL_Q1_Q4!$AD$5:$AD$1328,$J$4,DB_CAL_Q1_Q4!$Z$5:$Z$1328,$J$5,DB_CAL_Q1_Q4!$AA$5:$AA$1328,$B10),SUMIFS(DB_CAL_Q1_Q4!$AI$5:$AI$1328,DB_CAL_Q1_Q4!$AC$5:$AC$1328,$C$4,DB_CAL_Q1_Q4!$AD$5:$AD$1328,$J$4,DB_CAL_Q1_Q4!$Z$5:$Z$1328,$J$5,DB_CAL_Q1_Q4!$AB$5:$AB$1328,$J$6,DB_CAL_Q1_Q4!$AA$5:$AA$1328,$B10))))))))</f>
        <v>7</v>
      </c>
      <c r="I10" s="307">
        <f>IF(AND($J$4="Todas",$J$5="Todas",$J$6="Todas"),SUMIFS(DB_CAL_Q1_Q4!$AJ$5:$AJ$1328,DB_CAL_Q1_Q4!$AC$5:$AC$1328,$C$4,DB_CAL_Q1_Q4!$AA$5:$AA$1328,$B10),IF(AND($J$4="Todas",$J$5="Todas"),SUMIFS(DB_CAL_Q1_Q4!$AJ$5:$AJ$1328,DB_CAL_Q1_Q4!$AC$5:$AC$1328,$C$4,DB_CAL_Q1_Q4!$AB$5:$AB$1328,$J$6,DB_CAL_Q1_Q4!$AA$5:$AA$1328,$B10),IF(AND($J$4="Todas",$J$6="Todas"),SUMIFS(DB_CAL_Q1_Q4!$AJ$5:$AJ$1328,DB_CAL_Q1_Q4!$AC$5:$AC$1328,$C$4,DB_CAL_Q1_Q4!$Z$5:$Z$1328,$J$5,DB_CAL_Q1_Q4!$AA$5:$AA$1328,$B10),IF(AND($J$5="Todas",$J$6="Todas"),SUMIFS(DB_CAL_Q1_Q4!$AJ$5:$AJ$1328,DB_CAL_Q1_Q4!$AC$5:$AC$1328,$C$4,DB_CAL_Q1_Q4!$AD$5:$AD$1328,$J$4,DB_CAL_Q1_Q4!$AA$5:$AA$1328,$B10),IF($J$4="Todas",SUMIFS(DB_CAL_Q1_Q4!$AJ$5:$AJ$1328,DB_CAL_Q1_Q4!$AC$5:$AC$1328,$C$4,DB_CAL_Q1_Q4!$Z$5:$Z$1328,$J$5,DB_CAL_Q1_Q4!$AB$5:$AB$1328,$J$6,DB_CAL_Q1_Q4!$AA$5:$AA$1328,$B10),IF($J$5="Todas",SUMIFS(DB_CAL_Q1_Q4!$AJ$5:$AJ$1328,DB_CAL_Q1_Q4!$AC$5:$AC$1328,$C$4,DB_CAL_Q1_Q4!$AD$5:$AD$1328,$J$4,DB_CAL_Q1_Q4!$AB$5:$AB$1328,$J$6,DB_CAL_Q1_Q4!$AA$5:$AA$1328,$B10),IF($J$6="Todas",SUMIFS(DB_CAL_Q1_Q4!$AJ$5:$AJ$1328,DB_CAL_Q1_Q4!$AC$5:$AC$1328,$C$4,DB_CAL_Q1_Q4!$AD$5:$AD$1328,$J$4,DB_CAL_Q1_Q4!$Z$5:$Z$1328,$J$5,DB_CAL_Q1_Q4!$AA$5:$AA$1328,$B10),SUMIFS(DB_CAL_Q1_Q4!$AJ$5:$AJ$1328,DB_CAL_Q1_Q4!$AC$5:$AC$1328,$C$4,DB_CAL_Q1_Q4!$AD$5:$AD$1328,$J$4,DB_CAL_Q1_Q4!$Z$5:$Z$1328,$J$5,DB_CAL_Q1_Q4!$AB$5:$AB$1328,$J$6,DB_CAL_Q1_Q4!$AA$5:$AA$1328,$B10))))))))</f>
        <v>0</v>
      </c>
      <c r="J10" s="307">
        <f>IF(AND($J$4="Todas",$J$5="Todas",$J$6="Todas"),SUMIFS(DB_CAL_Q1_Q4!$AK$5:$AK$1328,DB_CAL_Q1_Q4!$AC$5:$AC$1328,$C$4,DB_CAL_Q1_Q4!$AA$5:$AA$1328,$B10),IF(AND($J$4="Todas",$J$5="Todas"),SUMIFS(DB_CAL_Q1_Q4!$AK$5:$AK$1328,DB_CAL_Q1_Q4!$AC$5:$AC$1328,$C$4,DB_CAL_Q1_Q4!$AB$5:$AB$1328,$J$6,DB_CAL_Q1_Q4!$AA$5:$AA$1328,$B10),IF(AND($J$4="Todas",$J$6="Todas"),SUMIFS(DB_CAL_Q1_Q4!$AK$5:$AK$1328,DB_CAL_Q1_Q4!$AC$5:$AC$1328,$C$4,DB_CAL_Q1_Q4!$Z$5:$Z$1328,$J$5,DB_CAL_Q1_Q4!$AA$5:$AA$1328,$B10),IF(AND($J$5="Todas",$J$6="Todas"),SUMIFS(DB_CAL_Q1_Q4!$AK$5:$AK$1328,DB_CAL_Q1_Q4!$AC$5:$AC$1328,$C$4,DB_CAL_Q1_Q4!$AD$5:$AD$1328,$J$4,DB_CAL_Q1_Q4!$AA$5:$AA$1328,$B10),IF($J$4="Todas",SUMIFS(DB_CAL_Q1_Q4!$AK$5:$AK$1328,DB_CAL_Q1_Q4!$AC$5:$AC$1328,$C$4,DB_CAL_Q1_Q4!$Z$5:$Z$1328,$J$5,DB_CAL_Q1_Q4!$AB$5:$AB$1328,$J$6,DB_CAL_Q1_Q4!$AA$5:$AA$1328,$B10),IF($J$5="Todas",SUMIFS(DB_CAL_Q1_Q4!$AK$5:$AK$1328,DB_CAL_Q1_Q4!$AC$5:$AC$1328,$C$4,DB_CAL_Q1_Q4!$AD$5:$AD$1328,$J$4,DB_CAL_Q1_Q4!$AB$5:$AB$1328,$J$6,DB_CAL_Q1_Q4!$AA$5:$AA$1328,$B10),IF($J$6="Todas",SUMIFS(DB_CAL_Q1_Q4!$AK$5:$AK$1328,DB_CAL_Q1_Q4!$AC$5:$AC$1328,$C$4,DB_CAL_Q1_Q4!$AD$5:$AD$1328,$J$4,DB_CAL_Q1_Q4!$Z$5:$Z$1328,$J$5,DB_CAL_Q1_Q4!$AA$5:$AA$1328,$B10),SUMIFS(DB_CAL_Q1_Q4!$AK$5:$AK$1328,DB_CAL_Q1_Q4!$AC$5:$AC$1328,$C$4,DB_CAL_Q1_Q4!$AD$5:$AD$1328,$J$4,DB_CAL_Q1_Q4!$Z$5:$Z$1328,$J$5,DB_CAL_Q1_Q4!$AB$5:$AB$1328,$J$6,DB_CAL_Q1_Q4!$AA$5:$AA$1328,$B10))))))))</f>
        <v>2</v>
      </c>
      <c r="K10" s="307">
        <f>IF(AND($J$4="Todas",$J$5="Todas",$J$6="Todas"),SUMIFS(DB_CAL_Q1_Q4!$AL$5:$AL$1328,DB_CAL_Q1_Q4!$AC$5:$AC$1328,$C$4,DB_CAL_Q1_Q4!$AA$5:$AA$1328,$B10),IF(AND($J$4="Todas",$J$5="Todas"),SUMIFS(DB_CAL_Q1_Q4!$AL$5:$AL$1328,DB_CAL_Q1_Q4!$AC$5:$AC$1328,$C$4,DB_CAL_Q1_Q4!$AB$5:$AB$1328,$J$6,DB_CAL_Q1_Q4!$AA$5:$AA$1328,$B10),IF(AND($J$4="Todas",$J$6="Todas"),SUMIFS(DB_CAL_Q1_Q4!$AL$5:$AL$1328,DB_CAL_Q1_Q4!$AC$5:$AC$1328,$C$4,DB_CAL_Q1_Q4!$Z$5:$Z$1328,$J$5,DB_CAL_Q1_Q4!$AA$5:$AA$1328,$B10),IF(AND($J$5="Todas",$J$6="Todas"),SUMIFS(DB_CAL_Q1_Q4!$AL$5:$AL$1328,DB_CAL_Q1_Q4!$AC$5:$AC$1328,$C$4,DB_CAL_Q1_Q4!$AD$5:$AD$1328,$J$4,DB_CAL_Q1_Q4!$AA$5:$AA$1328,$B10),IF($J$4="Todas",SUMIFS(DB_CAL_Q1_Q4!$AL$5:$AL$1328,DB_CAL_Q1_Q4!$AC$5:$AC$1328,$C$4,DB_CAL_Q1_Q4!$Z$5:$Z$1328,$J$5,DB_CAL_Q1_Q4!$AB$5:$AB$1328,$J$6,DB_CAL_Q1_Q4!$AA$5:$AA$1328,$B10),IF($J$5="Todas",SUMIFS(DB_CAL_Q1_Q4!$AL$5:$AL$1328,DB_CAL_Q1_Q4!$AC$5:$AC$1328,$C$4,DB_CAL_Q1_Q4!$AD$5:$AD$1328,$J$4,DB_CAL_Q1_Q4!$AB$5:$AB$1328,$J$6,DB_CAL_Q1_Q4!$AA$5:$AA$1328,$B10),IF($J$6="Todas",SUMIFS(DB_CAL_Q1_Q4!$AL$5:$AL$1328,DB_CAL_Q1_Q4!$AC$5:$AC$1328,$C$4,DB_CAL_Q1_Q4!$AD$5:$AD$1328,$J$4,DB_CAL_Q1_Q4!$Z$5:$Z$1328,$J$5,DB_CAL_Q1_Q4!$AA$5:$AA$1328,$B10),SUMIFS(DB_CAL_Q1_Q4!$AL$5:$AL$1328,DB_CAL_Q1_Q4!$AC$5:$AC$1328,$C$4,DB_CAL_Q1_Q4!$AD$5:$AD$1328,$J$4,DB_CAL_Q1_Q4!$Z$5:$Z$1328,$J$5,DB_CAL_Q1_Q4!$AB$5:$AB$1328,$J$6,DB_CAL_Q1_Q4!$AA$5:$AA$1328,$B10))))))))</f>
        <v>2</v>
      </c>
      <c r="L10" s="307">
        <f>IF(AND($J$4="Todas",$J$5="Todas",$J$6="Todas"),SUMIFS(DB_CAL_Q1_Q4!$AM$5:$AM$1328,DB_CAL_Q1_Q4!$AC$5:$AC$1328,$C$4,DB_CAL_Q1_Q4!$AA$5:$AA$1328,$B10),IF(AND($J$4="Todas",$J$5="Todas"),SUMIFS(DB_CAL_Q1_Q4!$AM$5:$AM$1328,DB_CAL_Q1_Q4!$AC$5:$AC$1328,$C$4,DB_CAL_Q1_Q4!$AB$5:$AB$1328,$J$6,DB_CAL_Q1_Q4!$AA$5:$AA$1328,$B10),IF(AND($J$4="Todas",$J$6="Todas"),SUMIFS(DB_CAL_Q1_Q4!$AM$5:$AM$1328,DB_CAL_Q1_Q4!$AC$5:$AC$1328,$C$4,DB_CAL_Q1_Q4!$Z$5:$Z$1328,$J$5,DB_CAL_Q1_Q4!$AA$5:$AA$1328,$B10),IF(AND($J$5="Todas",$J$6="Todas"),SUMIFS(DB_CAL_Q1_Q4!$AM$5:$AM$1328,DB_CAL_Q1_Q4!$AC$5:$AC$1328,$C$4,DB_CAL_Q1_Q4!$AD$5:$AD$1328,$J$4,DB_CAL_Q1_Q4!$AA$5:$AA$1328,$B10),IF($J$4="Todas",SUMIFS(DB_CAL_Q1_Q4!$AM$5:$AM$1328,DB_CAL_Q1_Q4!$AC$5:$AC$1328,$C$4,DB_CAL_Q1_Q4!$Z$5:$Z$1328,$J$5,DB_CAL_Q1_Q4!$AB$5:$AB$1328,$J$6,DB_CAL_Q1_Q4!$AA$5:$AA$1328,$B10),IF($J$5="Todas",SUMIFS(DB_CAL_Q1_Q4!$AM$5:$AM$1328,DB_CAL_Q1_Q4!$AC$5:$AC$1328,$C$4,DB_CAL_Q1_Q4!$AD$5:$AD$1328,$J$4,DB_CAL_Q1_Q4!$AB$5:$AB$1328,$J$6,DB_CAL_Q1_Q4!$AA$5:$AA$1328,$B10),IF($J$6="Todas",SUMIFS(DB_CAL_Q1_Q4!$AM$5:$AM$1328,DB_CAL_Q1_Q4!$AC$5:$AC$1328,$C$4,DB_CAL_Q1_Q4!$AD$5:$AD$1328,$J$4,DB_CAL_Q1_Q4!$Z$5:$Z$1328,$J$5,DB_CAL_Q1_Q4!$AA$5:$AA$1328,$B10),SUMIFS(DB_CAL_Q1_Q4!$AM$5:$AM$1328,DB_CAL_Q1_Q4!$AC$5:$AC$1328,$C$4,DB_CAL_Q1_Q4!$AD$5:$AD$1328,$J$4,DB_CAL_Q1_Q4!$Z$5:$Z$1328,$J$5,DB_CAL_Q1_Q4!$AB$5:$AB$1328,$J$6,DB_CAL_Q1_Q4!$AA$5:$AA$1328,$B10))))))))</f>
        <v>35</v>
      </c>
      <c r="M10" s="645">
        <f>IF(AND($J$4="Todas",$J$5="Todas",$J$6="Todas"),COUNTIFS(DB_CAL_Q1_Q4!$AC$5:$AC$1328,$C$4,DB_CAL_Q1_Q4!$AA$5:$AA$1328,$P10),IF(AND($J$4="Todas",$J$5="Todas"),COUNTIFS(DB_CAL_Q1_Q4!$AC$5:$AC$1328,$C$4,DB_CAL_Q1_Q4!$AB$5:$AB$1328,$J$6,DB_CAL_Q1_Q4!$AA$5:$AA$1328,$P10),IF(AND($J$4="Todas",$J$6="Todas"),COUNTIFS(DB_CAL_Q1_Q4!$AC$5:$AC$1328,$C$4,DB_CAL_Q1_Q4!$Z$5:$Z$1328,$J$5,DB_CAL_Q1_Q4!$AA$5:$AA$1328,$P10),IF(AND($J$5="Todas",$J$6="Todas"),COUNTIFS(DB_CAL_Q1_Q4!$AC$5:$AC$1328,$C$4,DB_CAL_Q1_Q4!$AD$5:$AD$1328,$J$4,DB_CAL_Q1_Q4!$AA$5:$AA$1328,$P10),IF($J$4="Todas",COUNTIFS(DB_CAL_Q1_Q4!$AC$5:$AC$1328,$C$4,DB_CAL_Q1_Q4!$Z$5:$Z$1328,$J$5,DB_CAL_Q1_Q4!$AB$5:$AB$1328,$J$6,DB_CAL_Q1_Q4!$AA$5:$AA$1328,$P10),IF($J$5="Todas",COUNTIFS(DB_CAL_Q1_Q4!$AC$5:$AC$1328,$C$4,DB_CAL_Q1_Q4!$AD$5:$AD$1328,$J$4,DB_CAL_Q1_Q4!$AB$5:$AB$1328,$J$6,DB_CAL_Q1_Q4!$AA$5:$AA$1328,$P10),IF($J$6="Todas",COUNTIFS(DB_CAL_Q1_Q4!$AC$5:$AC$1328,$C$4,DB_CAL_Q1_Q4!$AD$5:$AD$1328,$J$4,DB_CAL_Q1_Q4!$Z$5:$Z$1328,$J$5,DB_CAL_Q1_Q4!$AA$5:$AA$1328,$P10),COUNTIFS(DB_CAL_Q1_Q4!$AC$5:$AC$1328,$C$4,DB_CAL_Q1_Q4!$AD$5:$AD$1328,$J$4,DB_CAL_Q1_Q4!$Z$5:$Z$1328,$J$5,DB_CAL_Q1_Q4!$AB$5:$AB$1328,$J$6,DB_CAL_Q1_Q4!$AA$5:$AA$1328,$P10))))))))</f>
        <v>524</v>
      </c>
      <c r="N10" s="263">
        <f t="shared" ref="N10:N21" si="1">COUNTIF($M$10:$M$21,M10)</f>
        <v>1</v>
      </c>
      <c r="O10" s="235">
        <f>IF(N10=1,M10,M10+A10/100000)</f>
        <v>524</v>
      </c>
      <c r="P10" s="645" t="s">
        <v>373</v>
      </c>
      <c r="Q10" s="235"/>
      <c r="R10" s="235"/>
      <c r="S10" s="235"/>
      <c r="T10" s="646"/>
      <c r="U10" s="647" t="str">
        <f>HLOOKUP(W10,$D$25:$L$26,2,)</f>
        <v>Existía antes</v>
      </c>
      <c r="V10" s="648">
        <f>IF(W10&lt;0.0001,0,W10)</f>
        <v>0.52094230382484308</v>
      </c>
      <c r="W10" s="235">
        <f>LARGE($D$25:$L$25,A10)</f>
        <v>0.52094230382484308</v>
      </c>
    </row>
    <row r="11" spans="1:23" ht="15" customHeight="1">
      <c r="A11" s="643">
        <v>2</v>
      </c>
      <c r="B11" s="260" t="str">
        <f t="shared" si="0"/>
        <v>Electricidad</v>
      </c>
      <c r="C11" s="649">
        <f t="shared" ref="C11:C21" si="2">LARGE($O$10:$O$21,A11)</f>
        <v>246</v>
      </c>
      <c r="D11" s="270">
        <f>IF(AND($J$4="Todas",$J$5="Todas",$J$6="Todas"),SUMIFS(DB_CAL_Q1_Q4!$AE$5:$AE$1328,DB_CAL_Q1_Q4!$AC$5:$AC$1328,$C$4,DB_CAL_Q1_Q4!$AA$5:$AA$1328,$B11),IF(AND($J$4="Todas",$J$5="Todas"),SUMIFS(DB_CAL_Q1_Q4!$AE$5:$AE$1328,DB_CAL_Q1_Q4!$AC$5:$AC$1328,$C$4,DB_CAL_Q1_Q4!$AB$5:$AB$1328,$J$6,DB_CAL_Q1_Q4!$AA$5:$AA$1328,$B11),IF(AND($J$4="Todas",$J$6="Todas"),SUMIFS(DB_CAL_Q1_Q4!$AE$5:$AE$1328,DB_CAL_Q1_Q4!$AC$5:$AC$1328,$C$4,DB_CAL_Q1_Q4!$Z$5:$Z$1328,$J$5,DB_CAL_Q1_Q4!$AA$5:$AA$1328,$B11),IF(AND($J$5="Todas",$J$6="Todas"),SUMIFS(DB_CAL_Q1_Q4!$AE$5:$AE$1328,DB_CAL_Q1_Q4!$AC$5:$AC$1328,$C$4,DB_CAL_Q1_Q4!$AD$5:$AD$1328,$J$4,DB_CAL_Q1_Q4!$AA$5:$AA$1328,$B11),IF($J$4="Todas",SUMIFS(DB_CAL_Q1_Q4!$AE$5:$AE$1328,DB_CAL_Q1_Q4!$AC$5:$AC$1328,$C$4,DB_CAL_Q1_Q4!$Z$5:$Z$1328,$J$5,DB_CAL_Q1_Q4!$AB$5:$AB$1328,$J$6,DB_CAL_Q1_Q4!$AA$5:$AA$1328,$B11),IF($J$5="Todas",SUMIFS(DB_CAL_Q1_Q4!$AE$5:$AE$1328,DB_CAL_Q1_Q4!$AC$5:$AC$1328,$C$4,DB_CAL_Q1_Q4!$AD$5:$AD$1328,$J$4,DB_CAL_Q1_Q4!$AB$5:$AB$1328,$J$6,DB_CAL_Q1_Q4!$AA$5:$AA$1328,$B11),IF($J$6="Todas",SUMIFS(DB_CAL_Q1_Q4!$AE$5:$AE$1328,DB_CAL_Q1_Q4!$AC$5:$AC$1328,$C$4,DB_CAL_Q1_Q4!$AD$5:$AD$1328,$J$4,DB_CAL_Q1_Q4!$Z$5:$Z$1328,$J$5,DB_CAL_Q1_Q4!$AA$5:$AA$1328,$B11),SUMIFS(DB_CAL_Q1_Q4!$AE$5:$AE$1328,DB_CAL_Q1_Q4!$AC$5:$AC$1328,$C$4,DB_CAL_Q1_Q4!$AD$5:$AD$1328,$J$4,DB_CAL_Q1_Q4!$Z$5:$Z$1328,$J$5,DB_CAL_Q1_Q4!$AB$5:$AB$1328,$J$6,DB_CAL_Q1_Q4!$AA$5:$AA$1328,$B11))))))))</f>
        <v>90</v>
      </c>
      <c r="E11" s="270">
        <f>IF(AND($J$4="Todas",$J$5="Todas",$J$6="Todas"),SUMIFS(DB_CAL_Q1_Q4!$AF$5:$AF$1328,DB_CAL_Q1_Q4!$AC$5:$AC$1328,$C$4,DB_CAL_Q1_Q4!$AA$5:$AA$1328,$B11),IF(AND($J$4="Todas",$J$5="Todas"),SUMIFS(DB_CAL_Q1_Q4!$AF$5:$AF$1328,DB_CAL_Q1_Q4!$AC$5:$AC$1328,$C$4,DB_CAL_Q1_Q4!$AB$5:$AB$1328,$J$6,DB_CAL_Q1_Q4!$AA$5:$AA$1328,$B11),IF(AND($J$4="Todas",$J$6="Todas"),SUMIFS(DB_CAL_Q1_Q4!$AF$5:$AF$1328,DB_CAL_Q1_Q4!$AC$5:$AC$1328,$C$4,DB_CAL_Q1_Q4!$Z$5:$Z$1328,$J$5,DB_CAL_Q1_Q4!$AA$5:$AA$1328,$B11),IF(AND($J$5="Todas",$J$6="Todas"),SUMIFS(DB_CAL_Q1_Q4!$AF$5:$AF$1328,DB_CAL_Q1_Q4!$AC$5:$AC$1328,$C$4,DB_CAL_Q1_Q4!$AD$5:$AD$1328,$J$4,DB_CAL_Q1_Q4!$AA$5:$AA$1328,$B11),IF($J$4="Todas",SUMIFS(DB_CAL_Q1_Q4!$AF$5:$AF$1328,DB_CAL_Q1_Q4!$AC$5:$AC$1328,$C$4,DB_CAL_Q1_Q4!$Z$5:$Z$1328,$J$5,DB_CAL_Q1_Q4!$AB$5:$AB$1328,$J$6,DB_CAL_Q1_Q4!$AA$5:$AA$1328,$B11),IF($J$5="Todas",SUMIFS(DB_CAL_Q1_Q4!$AF$5:$AF$1328,DB_CAL_Q1_Q4!$AC$5:$AC$1328,$C$4,DB_CAL_Q1_Q4!$AD$5:$AD$1328,$J$4,DB_CAL_Q1_Q4!$AB$5:$AB$1328,$J$6,DB_CAL_Q1_Q4!$AA$5:$AA$1328,$B11),IF($J$6="Todas",SUMIFS(DB_CAL_Q1_Q4!$AF$5:$AF$1328,DB_CAL_Q1_Q4!$AC$5:$AC$1328,$C$4,DB_CAL_Q1_Q4!$AD$5:$AD$1328,$J$4,DB_CAL_Q1_Q4!$Z$5:$Z$1328,$J$5,DB_CAL_Q1_Q4!$AA$5:$AA$1328,$B11),SUMIFS(DB_CAL_Q1_Q4!$AF$5:$AF$1328,DB_CAL_Q1_Q4!$AC$5:$AC$1328,$C$4,DB_CAL_Q1_Q4!$AD$5:$AD$1328,$J$4,DB_CAL_Q1_Q4!$Z$5:$Z$1328,$J$5,DB_CAL_Q1_Q4!$AB$5:$AB$1328,$J$6,DB_CAL_Q1_Q4!$AA$5:$AA$1328,$B11))))))))</f>
        <v>67</v>
      </c>
      <c r="F11" s="270">
        <f>IF(AND($J$4="Todas",$J$5="Todas",$J$6="Todas"),SUMIFS(DB_CAL_Q1_Q4!$AG$5:$AG$1328,DB_CAL_Q1_Q4!$AC$5:$AC$1328,$C$4,DB_CAL_Q1_Q4!$AA$5:$AA$1328,$B11),IF(AND($J$4="Todas",$J$5="Todas"),SUMIFS(DB_CAL_Q1_Q4!$AG$5:$AG$1328,DB_CAL_Q1_Q4!$AC$5:$AC$1328,$C$4,DB_CAL_Q1_Q4!$AB$5:$AB$1328,$J$6,DB_CAL_Q1_Q4!$AA$5:$AA$1328,$B11),IF(AND($J$4="Todas",$J$6="Todas"),SUMIFS(DB_CAL_Q1_Q4!$AG$5:$AG$1328,DB_CAL_Q1_Q4!$AC$5:$AC$1328,$C$4,DB_CAL_Q1_Q4!$Z$5:$Z$1328,$J$5,DB_CAL_Q1_Q4!$AA$5:$AA$1328,$B11),IF(AND($J$5="Todas",$J$6="Todas"),SUMIFS(DB_CAL_Q1_Q4!$AG$5:$AG$1328,DB_CAL_Q1_Q4!$AC$5:$AC$1328,$C$4,DB_CAL_Q1_Q4!$AD$5:$AD$1328,$J$4,DB_CAL_Q1_Q4!$AA$5:$AA$1328,$B11),IF($J$4="Todas",SUMIFS(DB_CAL_Q1_Q4!$AG$5:$AG$1328,DB_CAL_Q1_Q4!$AC$5:$AC$1328,$C$4,DB_CAL_Q1_Q4!$Z$5:$Z$1328,$J$5,DB_CAL_Q1_Q4!$AB$5:$AB$1328,$J$6,DB_CAL_Q1_Q4!$AA$5:$AA$1328,$B11),IF($J$5="Todas",SUMIFS(DB_CAL_Q1_Q4!$AG$5:$AG$1328,DB_CAL_Q1_Q4!$AC$5:$AC$1328,$C$4,DB_CAL_Q1_Q4!$AD$5:$AD$1328,$J$4,DB_CAL_Q1_Q4!$AB$5:$AB$1328,$J$6,DB_CAL_Q1_Q4!$AA$5:$AA$1328,$B11),IF($J$6="Todas",SUMIFS(DB_CAL_Q1_Q4!$AG$5:$AG$1328,DB_CAL_Q1_Q4!$AC$5:$AC$1328,$C$4,DB_CAL_Q1_Q4!$AD$5:$AD$1328,$J$4,DB_CAL_Q1_Q4!$Z$5:$Z$1328,$J$5,DB_CAL_Q1_Q4!$AA$5:$AA$1328,$B11),SUMIFS(DB_CAL_Q1_Q4!$AG$5:$AG$1328,DB_CAL_Q1_Q4!$AC$5:$AC$1328,$C$4,DB_CAL_Q1_Q4!$AD$5:$AD$1328,$J$4,DB_CAL_Q1_Q4!$Z$5:$Z$1328,$J$5,DB_CAL_Q1_Q4!$AB$5:$AB$1328,$J$6,DB_CAL_Q1_Q4!$AA$5:$AA$1328,$B11))))))))</f>
        <v>62</v>
      </c>
      <c r="G11" s="270">
        <f>IF(AND($J$4="Todas",$J$5="Todas",$J$6="Todas"),SUMIFS(DB_CAL_Q1_Q4!$AH$5:$AH$1328,DB_CAL_Q1_Q4!$AC$5:$AC$1328,$C$4,DB_CAL_Q1_Q4!$AA$5:$AA$1328,$B11),IF(AND($J$4="Todas",$J$5="Todas"),SUMIFS(DB_CAL_Q1_Q4!$AH$5:$AH$1328,DB_CAL_Q1_Q4!$AC$5:$AC$1328,$C$4,DB_CAL_Q1_Q4!$AB$5:$AB$1328,$J$6,DB_CAL_Q1_Q4!$AA$5:$AA$1328,$B11),IF(AND($J$4="Todas",$J$6="Todas"),SUMIFS(DB_CAL_Q1_Q4!$AH$5:$AH$1328,DB_CAL_Q1_Q4!$AC$5:$AC$1328,$C$4,DB_CAL_Q1_Q4!$Z$5:$Z$1328,$J$5,DB_CAL_Q1_Q4!$AA$5:$AA$1328,$B11),IF(AND($J$5="Todas",$J$6="Todas"),SUMIFS(DB_CAL_Q1_Q4!$AH$5:$AH$1328,DB_CAL_Q1_Q4!$AC$5:$AC$1328,$C$4,DB_CAL_Q1_Q4!$AD$5:$AD$1328,$J$4,DB_CAL_Q1_Q4!$AA$5:$AA$1328,$B11),IF($J$4="Todas",SUMIFS(DB_CAL_Q1_Q4!$AH$5:$AH$1328,DB_CAL_Q1_Q4!$AC$5:$AC$1328,$C$4,DB_CAL_Q1_Q4!$Z$5:$Z$1328,$J$5,DB_CAL_Q1_Q4!$AB$5:$AB$1328,$J$6,DB_CAL_Q1_Q4!$AA$5:$AA$1328,$B11),IF($J$5="Todas",SUMIFS(DB_CAL_Q1_Q4!$AH$5:$AH$1328,DB_CAL_Q1_Q4!$AC$5:$AC$1328,$C$4,DB_CAL_Q1_Q4!$AD$5:$AD$1328,$J$4,DB_CAL_Q1_Q4!$AB$5:$AB$1328,$J$6,DB_CAL_Q1_Q4!$AA$5:$AA$1328,$B11),IF($J$6="Todas",SUMIFS(DB_CAL_Q1_Q4!$AH$5:$AH$1328,DB_CAL_Q1_Q4!$AC$5:$AC$1328,$C$4,DB_CAL_Q1_Q4!$AD$5:$AD$1328,$J$4,DB_CAL_Q1_Q4!$Z$5:$Z$1328,$J$5,DB_CAL_Q1_Q4!$AA$5:$AA$1328,$B11),SUMIFS(DB_CAL_Q1_Q4!$AH$5:$AH$1328,DB_CAL_Q1_Q4!$AC$5:$AC$1328,$C$4,DB_CAL_Q1_Q4!$AD$5:$AD$1328,$J$4,DB_CAL_Q1_Q4!$Z$5:$Z$1328,$J$5,DB_CAL_Q1_Q4!$AB$5:$AB$1328,$J$6,DB_CAL_Q1_Q4!$AA$5:$AA$1328,$B11))))))))</f>
        <v>18</v>
      </c>
      <c r="H11" s="270">
        <f>IF(AND($J$4="Todas",$J$5="Todas",$J$6="Todas"),SUMIFS(DB_CAL_Q1_Q4!$AI$5:$AI$1328,DB_CAL_Q1_Q4!$AC$5:$AC$1328,$C$4,DB_CAL_Q1_Q4!$AA$5:$AA$1328,$B11),IF(AND($J$4="Todas",$J$5="Todas"),SUMIFS(DB_CAL_Q1_Q4!$AI$5:$AI$1328,DB_CAL_Q1_Q4!$AC$5:$AC$1328,$C$4,DB_CAL_Q1_Q4!$AB$5:$AB$1328,$J$6,DB_CAL_Q1_Q4!$AA$5:$AA$1328,$B11),IF(AND($J$4="Todas",$J$6="Todas"),SUMIFS(DB_CAL_Q1_Q4!$AI$5:$AI$1328,DB_CAL_Q1_Q4!$AC$5:$AC$1328,$C$4,DB_CAL_Q1_Q4!$Z$5:$Z$1328,$J$5,DB_CAL_Q1_Q4!$AA$5:$AA$1328,$B11),IF(AND($J$5="Todas",$J$6="Todas"),SUMIFS(DB_CAL_Q1_Q4!$AI$5:$AI$1328,DB_CAL_Q1_Q4!$AC$5:$AC$1328,$C$4,DB_CAL_Q1_Q4!$AD$5:$AD$1328,$J$4,DB_CAL_Q1_Q4!$AA$5:$AA$1328,$B11),IF($J$4="Todas",SUMIFS(DB_CAL_Q1_Q4!$AI$5:$AI$1328,DB_CAL_Q1_Q4!$AC$5:$AC$1328,$C$4,DB_CAL_Q1_Q4!$Z$5:$Z$1328,$J$5,DB_CAL_Q1_Q4!$AB$5:$AB$1328,$J$6,DB_CAL_Q1_Q4!$AA$5:$AA$1328,$B11),IF($J$5="Todas",SUMIFS(DB_CAL_Q1_Q4!$AI$5:$AI$1328,DB_CAL_Q1_Q4!$AC$5:$AC$1328,$C$4,DB_CAL_Q1_Q4!$AD$5:$AD$1328,$J$4,DB_CAL_Q1_Q4!$AB$5:$AB$1328,$J$6,DB_CAL_Q1_Q4!$AA$5:$AA$1328,$B11),IF($J$6="Todas",SUMIFS(DB_CAL_Q1_Q4!$AI$5:$AI$1328,DB_CAL_Q1_Q4!$AC$5:$AC$1328,$C$4,DB_CAL_Q1_Q4!$AD$5:$AD$1328,$J$4,DB_CAL_Q1_Q4!$Z$5:$Z$1328,$J$5,DB_CAL_Q1_Q4!$AA$5:$AA$1328,$B11),SUMIFS(DB_CAL_Q1_Q4!$AI$5:$AI$1328,DB_CAL_Q1_Q4!$AC$5:$AC$1328,$C$4,DB_CAL_Q1_Q4!$AD$5:$AD$1328,$J$4,DB_CAL_Q1_Q4!$Z$5:$Z$1328,$J$5,DB_CAL_Q1_Q4!$AB$5:$AB$1328,$J$6,DB_CAL_Q1_Q4!$AA$5:$AA$1328,$B11))))))))</f>
        <v>21</v>
      </c>
      <c r="I11" s="270">
        <f>IF(AND($J$4="Todas",$J$5="Todas",$J$6="Todas"),SUMIFS(DB_CAL_Q1_Q4!$AJ$5:$AJ$1328,DB_CAL_Q1_Q4!$AC$5:$AC$1328,$C$4,DB_CAL_Q1_Q4!$AA$5:$AA$1328,$B11),IF(AND($J$4="Todas",$J$5="Todas"),SUMIFS(DB_CAL_Q1_Q4!$AJ$5:$AJ$1328,DB_CAL_Q1_Q4!$AC$5:$AC$1328,$C$4,DB_CAL_Q1_Q4!$AB$5:$AB$1328,$J$6,DB_CAL_Q1_Q4!$AA$5:$AA$1328,$B11),IF(AND($J$4="Todas",$J$6="Todas"),SUMIFS(DB_CAL_Q1_Q4!$AJ$5:$AJ$1328,DB_CAL_Q1_Q4!$AC$5:$AC$1328,$C$4,DB_CAL_Q1_Q4!$Z$5:$Z$1328,$J$5,DB_CAL_Q1_Q4!$AA$5:$AA$1328,$B11),IF(AND($J$5="Todas",$J$6="Todas"),SUMIFS(DB_CAL_Q1_Q4!$AJ$5:$AJ$1328,DB_CAL_Q1_Q4!$AC$5:$AC$1328,$C$4,DB_CAL_Q1_Q4!$AD$5:$AD$1328,$J$4,DB_CAL_Q1_Q4!$AA$5:$AA$1328,$B11),IF($J$4="Todas",SUMIFS(DB_CAL_Q1_Q4!$AJ$5:$AJ$1328,DB_CAL_Q1_Q4!$AC$5:$AC$1328,$C$4,DB_CAL_Q1_Q4!$Z$5:$Z$1328,$J$5,DB_CAL_Q1_Q4!$AB$5:$AB$1328,$J$6,DB_CAL_Q1_Q4!$AA$5:$AA$1328,$B11),IF($J$5="Todas",SUMIFS(DB_CAL_Q1_Q4!$AJ$5:$AJ$1328,DB_CAL_Q1_Q4!$AC$5:$AC$1328,$C$4,DB_CAL_Q1_Q4!$AD$5:$AD$1328,$J$4,DB_CAL_Q1_Q4!$AB$5:$AB$1328,$J$6,DB_CAL_Q1_Q4!$AA$5:$AA$1328,$B11),IF($J$6="Todas",SUMIFS(DB_CAL_Q1_Q4!$AJ$5:$AJ$1328,DB_CAL_Q1_Q4!$AC$5:$AC$1328,$C$4,DB_CAL_Q1_Q4!$AD$5:$AD$1328,$J$4,DB_CAL_Q1_Q4!$Z$5:$Z$1328,$J$5,DB_CAL_Q1_Q4!$AA$5:$AA$1328,$B11),SUMIFS(DB_CAL_Q1_Q4!$AJ$5:$AJ$1328,DB_CAL_Q1_Q4!$AC$5:$AC$1328,$C$4,DB_CAL_Q1_Q4!$AD$5:$AD$1328,$J$4,DB_CAL_Q1_Q4!$Z$5:$Z$1328,$J$5,DB_CAL_Q1_Q4!$AB$5:$AB$1328,$J$6,DB_CAL_Q1_Q4!$AA$5:$AA$1328,$B11))))))))</f>
        <v>1</v>
      </c>
      <c r="J11" s="270">
        <f>IF(AND($J$4="Todas",$J$5="Todas",$J$6="Todas"),SUMIFS(DB_CAL_Q1_Q4!$AK$5:$AK$1328,DB_CAL_Q1_Q4!$AC$5:$AC$1328,$C$4,DB_CAL_Q1_Q4!$AA$5:$AA$1328,$B11),IF(AND($J$4="Todas",$J$5="Todas"),SUMIFS(DB_CAL_Q1_Q4!$AK$5:$AK$1328,DB_CAL_Q1_Q4!$AC$5:$AC$1328,$C$4,DB_CAL_Q1_Q4!$AB$5:$AB$1328,$J$6,DB_CAL_Q1_Q4!$AA$5:$AA$1328,$B11),IF(AND($J$4="Todas",$J$6="Todas"),SUMIFS(DB_CAL_Q1_Q4!$AK$5:$AK$1328,DB_CAL_Q1_Q4!$AC$5:$AC$1328,$C$4,DB_CAL_Q1_Q4!$Z$5:$Z$1328,$J$5,DB_CAL_Q1_Q4!$AA$5:$AA$1328,$B11),IF(AND($J$5="Todas",$J$6="Todas"),SUMIFS(DB_CAL_Q1_Q4!$AK$5:$AK$1328,DB_CAL_Q1_Q4!$AC$5:$AC$1328,$C$4,DB_CAL_Q1_Q4!$AD$5:$AD$1328,$J$4,DB_CAL_Q1_Q4!$AA$5:$AA$1328,$B11),IF($J$4="Todas",SUMIFS(DB_CAL_Q1_Q4!$AK$5:$AK$1328,DB_CAL_Q1_Q4!$AC$5:$AC$1328,$C$4,DB_CAL_Q1_Q4!$Z$5:$Z$1328,$J$5,DB_CAL_Q1_Q4!$AB$5:$AB$1328,$J$6,DB_CAL_Q1_Q4!$AA$5:$AA$1328,$B11),IF($J$5="Todas",SUMIFS(DB_CAL_Q1_Q4!$AK$5:$AK$1328,DB_CAL_Q1_Q4!$AC$5:$AC$1328,$C$4,DB_CAL_Q1_Q4!$AD$5:$AD$1328,$J$4,DB_CAL_Q1_Q4!$AB$5:$AB$1328,$J$6,DB_CAL_Q1_Q4!$AA$5:$AA$1328,$B11),IF($J$6="Todas",SUMIFS(DB_CAL_Q1_Q4!$AK$5:$AK$1328,DB_CAL_Q1_Q4!$AC$5:$AC$1328,$C$4,DB_CAL_Q1_Q4!$AD$5:$AD$1328,$J$4,DB_CAL_Q1_Q4!$Z$5:$Z$1328,$J$5,DB_CAL_Q1_Q4!$AA$5:$AA$1328,$B11),SUMIFS(DB_CAL_Q1_Q4!$AK$5:$AK$1328,DB_CAL_Q1_Q4!$AC$5:$AC$1328,$C$4,DB_CAL_Q1_Q4!$AD$5:$AD$1328,$J$4,DB_CAL_Q1_Q4!$Z$5:$Z$1328,$J$5,DB_CAL_Q1_Q4!$AB$5:$AB$1328,$J$6,DB_CAL_Q1_Q4!$AA$5:$AA$1328,$B11))))))))</f>
        <v>7</v>
      </c>
      <c r="K11" s="270">
        <f>IF(AND($J$4="Todas",$J$5="Todas",$J$6="Todas"),SUMIFS(DB_CAL_Q1_Q4!$AL$5:$AL$1328,DB_CAL_Q1_Q4!$AC$5:$AC$1328,$C$4,DB_CAL_Q1_Q4!$AA$5:$AA$1328,$B11),IF(AND($J$4="Todas",$J$5="Todas"),SUMIFS(DB_CAL_Q1_Q4!$AL$5:$AL$1328,DB_CAL_Q1_Q4!$AC$5:$AC$1328,$C$4,DB_CAL_Q1_Q4!$AB$5:$AB$1328,$J$6,DB_CAL_Q1_Q4!$AA$5:$AA$1328,$B11),IF(AND($J$4="Todas",$J$6="Todas"),SUMIFS(DB_CAL_Q1_Q4!$AL$5:$AL$1328,DB_CAL_Q1_Q4!$AC$5:$AC$1328,$C$4,DB_CAL_Q1_Q4!$Z$5:$Z$1328,$J$5,DB_CAL_Q1_Q4!$AA$5:$AA$1328,$B11),IF(AND($J$5="Todas",$J$6="Todas"),SUMIFS(DB_CAL_Q1_Q4!$AL$5:$AL$1328,DB_CAL_Q1_Q4!$AC$5:$AC$1328,$C$4,DB_CAL_Q1_Q4!$AD$5:$AD$1328,$J$4,DB_CAL_Q1_Q4!$AA$5:$AA$1328,$B11),IF($J$4="Todas",SUMIFS(DB_CAL_Q1_Q4!$AL$5:$AL$1328,DB_CAL_Q1_Q4!$AC$5:$AC$1328,$C$4,DB_CAL_Q1_Q4!$Z$5:$Z$1328,$J$5,DB_CAL_Q1_Q4!$AB$5:$AB$1328,$J$6,DB_CAL_Q1_Q4!$AA$5:$AA$1328,$B11),IF($J$5="Todas",SUMIFS(DB_CAL_Q1_Q4!$AL$5:$AL$1328,DB_CAL_Q1_Q4!$AC$5:$AC$1328,$C$4,DB_CAL_Q1_Q4!$AD$5:$AD$1328,$J$4,DB_CAL_Q1_Q4!$AB$5:$AB$1328,$J$6,DB_CAL_Q1_Q4!$AA$5:$AA$1328,$B11),IF($J$6="Todas",SUMIFS(DB_CAL_Q1_Q4!$AL$5:$AL$1328,DB_CAL_Q1_Q4!$AC$5:$AC$1328,$C$4,DB_CAL_Q1_Q4!$AD$5:$AD$1328,$J$4,DB_CAL_Q1_Q4!$Z$5:$Z$1328,$J$5,DB_CAL_Q1_Q4!$AA$5:$AA$1328,$B11),SUMIFS(DB_CAL_Q1_Q4!$AL$5:$AL$1328,DB_CAL_Q1_Q4!$AC$5:$AC$1328,$C$4,DB_CAL_Q1_Q4!$AD$5:$AD$1328,$J$4,DB_CAL_Q1_Q4!$Z$5:$Z$1328,$J$5,DB_CAL_Q1_Q4!$AB$5:$AB$1328,$J$6,DB_CAL_Q1_Q4!$AA$5:$AA$1328,$B11))))))))</f>
        <v>1</v>
      </c>
      <c r="L11" s="270">
        <f>IF(AND($J$4="Todas",$J$5="Todas",$J$6="Todas"),SUMIFS(DB_CAL_Q1_Q4!$AM$5:$AM$1328,DB_CAL_Q1_Q4!$AC$5:$AC$1328,$C$4,DB_CAL_Q1_Q4!$AA$5:$AA$1328,$B11),IF(AND($J$4="Todas",$J$5="Todas"),SUMIFS(DB_CAL_Q1_Q4!$AM$5:$AM$1328,DB_CAL_Q1_Q4!$AC$5:$AC$1328,$C$4,DB_CAL_Q1_Q4!$AB$5:$AB$1328,$J$6,DB_CAL_Q1_Q4!$AA$5:$AA$1328,$B11),IF(AND($J$4="Todas",$J$6="Todas"),SUMIFS(DB_CAL_Q1_Q4!$AM$5:$AM$1328,DB_CAL_Q1_Q4!$AC$5:$AC$1328,$C$4,DB_CAL_Q1_Q4!$Z$5:$Z$1328,$J$5,DB_CAL_Q1_Q4!$AA$5:$AA$1328,$B11),IF(AND($J$5="Todas",$J$6="Todas"),SUMIFS(DB_CAL_Q1_Q4!$AM$5:$AM$1328,DB_CAL_Q1_Q4!$AC$5:$AC$1328,$C$4,DB_CAL_Q1_Q4!$AD$5:$AD$1328,$J$4,DB_CAL_Q1_Q4!$AA$5:$AA$1328,$B11),IF($J$4="Todas",SUMIFS(DB_CAL_Q1_Q4!$AM$5:$AM$1328,DB_CAL_Q1_Q4!$AC$5:$AC$1328,$C$4,DB_CAL_Q1_Q4!$Z$5:$Z$1328,$J$5,DB_CAL_Q1_Q4!$AB$5:$AB$1328,$J$6,DB_CAL_Q1_Q4!$AA$5:$AA$1328,$B11),IF($J$5="Todas",SUMIFS(DB_CAL_Q1_Q4!$AM$5:$AM$1328,DB_CAL_Q1_Q4!$AC$5:$AC$1328,$C$4,DB_CAL_Q1_Q4!$AD$5:$AD$1328,$J$4,DB_CAL_Q1_Q4!$AB$5:$AB$1328,$J$6,DB_CAL_Q1_Q4!$AA$5:$AA$1328,$B11),IF($J$6="Todas",SUMIFS(DB_CAL_Q1_Q4!$AM$5:$AM$1328,DB_CAL_Q1_Q4!$AC$5:$AC$1328,$C$4,DB_CAL_Q1_Q4!$AD$5:$AD$1328,$J$4,DB_CAL_Q1_Q4!$Z$5:$Z$1328,$J$5,DB_CAL_Q1_Q4!$AA$5:$AA$1328,$B11),SUMIFS(DB_CAL_Q1_Q4!$AM$5:$AM$1328,DB_CAL_Q1_Q4!$AC$5:$AC$1328,$C$4,DB_CAL_Q1_Q4!$AD$5:$AD$1328,$J$4,DB_CAL_Q1_Q4!$Z$5:$Z$1328,$J$5,DB_CAL_Q1_Q4!$AB$5:$AB$1328,$J$6,DB_CAL_Q1_Q4!$AA$5:$AA$1328,$B11))))))))</f>
        <v>27</v>
      </c>
      <c r="M11" s="645">
        <f>IF(AND($J$4="Todas",$J$5="Todas",$J$6="Todas"),COUNTIFS(DB_CAL_Q1_Q4!$AC$5:$AC$1328,$C$4,DB_CAL_Q1_Q4!$AA$5:$AA$1328,$P11),IF(AND($J$4="Todas",$J$5="Todas"),COUNTIFS(DB_CAL_Q1_Q4!$AC$5:$AC$1328,$C$4,DB_CAL_Q1_Q4!$AB$5:$AB$1328,$J$6,DB_CAL_Q1_Q4!$AA$5:$AA$1328,$P11),IF(AND($J$4="Todas",$J$6="Todas"),COUNTIFS(DB_CAL_Q1_Q4!$AC$5:$AC$1328,$C$4,DB_CAL_Q1_Q4!$Z$5:$Z$1328,$J$5,DB_CAL_Q1_Q4!$AA$5:$AA$1328,$P11),IF(AND($J$5="Todas",$J$6="Todas"),COUNTIFS(DB_CAL_Q1_Q4!$AC$5:$AC$1328,$C$4,DB_CAL_Q1_Q4!$AD$5:$AD$1328,$J$4,DB_CAL_Q1_Q4!$AA$5:$AA$1328,$P11),IF($J$4="Todas",COUNTIFS(DB_CAL_Q1_Q4!$AC$5:$AC$1328,$C$4,DB_CAL_Q1_Q4!$Z$5:$Z$1328,$J$5,DB_CAL_Q1_Q4!$AB$5:$AB$1328,$J$6,DB_CAL_Q1_Q4!$AA$5:$AA$1328,$P11),IF($J$5="Todas",COUNTIFS(DB_CAL_Q1_Q4!$AC$5:$AC$1328,$C$4,DB_CAL_Q1_Q4!$AD$5:$AD$1328,$J$4,DB_CAL_Q1_Q4!$AB$5:$AB$1328,$J$6,DB_CAL_Q1_Q4!$AA$5:$AA$1328,$P11),IF($J$6="Todas",COUNTIFS(DB_CAL_Q1_Q4!$AC$5:$AC$1328,$C$4,DB_CAL_Q1_Q4!$AD$5:$AD$1328,$J$4,DB_CAL_Q1_Q4!$Z$5:$Z$1328,$J$5,DB_CAL_Q1_Q4!$AA$5:$AA$1328,$P11),COUNTIFS(DB_CAL_Q1_Q4!$AC$5:$AC$1328,$C$4,DB_CAL_Q1_Q4!$AD$5:$AD$1328,$J$4,DB_CAL_Q1_Q4!$Z$5:$Z$1328,$J$5,DB_CAL_Q1_Q4!$AB$5:$AB$1328,$J$6,DB_CAL_Q1_Q4!$AA$5:$AA$1328,$P11))))))))</f>
        <v>246</v>
      </c>
      <c r="N11" s="263">
        <f t="shared" si="1"/>
        <v>1</v>
      </c>
      <c r="O11" s="235">
        <f t="shared" ref="O11:O21" si="3">IF(N11=1,M11,M11+A11/100000)</f>
        <v>246</v>
      </c>
      <c r="P11" s="645" t="s">
        <v>371</v>
      </c>
      <c r="Q11" s="235"/>
      <c r="R11" s="235"/>
      <c r="S11" s="235"/>
      <c r="T11" s="646"/>
      <c r="U11" s="647" t="str">
        <f t="shared" ref="U11:U18" si="4">HLOOKUP(W11,$D$25:$L$26,2,)</f>
        <v>Acceso y coste combustible</v>
      </c>
      <c r="V11" s="648">
        <f t="shared" ref="V11:V18" si="5">IF(W11&lt;0.0001,0,W11)</f>
        <v>0.2958114589558154</v>
      </c>
      <c r="W11" s="235">
        <f t="shared" ref="W11:W18" si="6">LARGE($D$25:$L$25,A11)</f>
        <v>0.2958114589558154</v>
      </c>
    </row>
    <row r="12" spans="1:23" ht="15" customHeight="1">
      <c r="A12" s="643">
        <v>3</v>
      </c>
      <c r="B12" s="260" t="str">
        <f t="shared" si="0"/>
        <v>Gasóleo</v>
      </c>
      <c r="C12" s="649">
        <f t="shared" si="2"/>
        <v>194</v>
      </c>
      <c r="D12" s="270">
        <f>IF(AND($J$4="Todas",$J$5="Todas",$J$6="Todas"),SUMIFS(DB_CAL_Q1_Q4!$AE$5:$AE$1328,DB_CAL_Q1_Q4!$AC$5:$AC$1328,$C$4,DB_CAL_Q1_Q4!$AA$5:$AA$1328,$B12),IF(AND($J$4="Todas",$J$5="Todas"),SUMIFS(DB_CAL_Q1_Q4!$AE$5:$AE$1328,DB_CAL_Q1_Q4!$AC$5:$AC$1328,$C$4,DB_CAL_Q1_Q4!$AB$5:$AB$1328,$J$6,DB_CAL_Q1_Q4!$AA$5:$AA$1328,$B12),IF(AND($J$4="Todas",$J$6="Todas"),SUMIFS(DB_CAL_Q1_Q4!$AE$5:$AE$1328,DB_CAL_Q1_Q4!$AC$5:$AC$1328,$C$4,DB_CAL_Q1_Q4!$Z$5:$Z$1328,$J$5,DB_CAL_Q1_Q4!$AA$5:$AA$1328,$B12),IF(AND($J$5="Todas",$J$6="Todas"),SUMIFS(DB_CAL_Q1_Q4!$AE$5:$AE$1328,DB_CAL_Q1_Q4!$AC$5:$AC$1328,$C$4,DB_CAL_Q1_Q4!$AD$5:$AD$1328,$J$4,DB_CAL_Q1_Q4!$AA$5:$AA$1328,$B12),IF($J$4="Todas",SUMIFS(DB_CAL_Q1_Q4!$AE$5:$AE$1328,DB_CAL_Q1_Q4!$AC$5:$AC$1328,$C$4,DB_CAL_Q1_Q4!$Z$5:$Z$1328,$J$5,DB_CAL_Q1_Q4!$AB$5:$AB$1328,$J$6,DB_CAL_Q1_Q4!$AA$5:$AA$1328,$B12),IF($J$5="Todas",SUMIFS(DB_CAL_Q1_Q4!$AE$5:$AE$1328,DB_CAL_Q1_Q4!$AC$5:$AC$1328,$C$4,DB_CAL_Q1_Q4!$AD$5:$AD$1328,$J$4,DB_CAL_Q1_Q4!$AB$5:$AB$1328,$J$6,DB_CAL_Q1_Q4!$AA$5:$AA$1328,$B12),IF($J$6="Todas",SUMIFS(DB_CAL_Q1_Q4!$AE$5:$AE$1328,DB_CAL_Q1_Q4!$AC$5:$AC$1328,$C$4,DB_CAL_Q1_Q4!$AD$5:$AD$1328,$J$4,DB_CAL_Q1_Q4!$Z$5:$Z$1328,$J$5,DB_CAL_Q1_Q4!$AA$5:$AA$1328,$B12),SUMIFS(DB_CAL_Q1_Q4!$AE$5:$AE$1328,DB_CAL_Q1_Q4!$AC$5:$AC$1328,$C$4,DB_CAL_Q1_Q4!$AD$5:$AD$1328,$J$4,DB_CAL_Q1_Q4!$Z$5:$Z$1328,$J$5,DB_CAL_Q1_Q4!$AB$5:$AB$1328,$J$6,DB_CAL_Q1_Q4!$AA$5:$AA$1328,$B12))))))))</f>
        <v>48</v>
      </c>
      <c r="E12" s="270">
        <f>IF(AND($J$4="Todas",$J$5="Todas",$J$6="Todas"),SUMIFS(DB_CAL_Q1_Q4!$AF$5:$AF$1328,DB_CAL_Q1_Q4!$AC$5:$AC$1328,$C$4,DB_CAL_Q1_Q4!$AA$5:$AA$1328,$B12),IF(AND($J$4="Todas",$J$5="Todas"),SUMIFS(DB_CAL_Q1_Q4!$AF$5:$AF$1328,DB_CAL_Q1_Q4!$AC$5:$AC$1328,$C$4,DB_CAL_Q1_Q4!$AB$5:$AB$1328,$J$6,DB_CAL_Q1_Q4!$AA$5:$AA$1328,$B12),IF(AND($J$4="Todas",$J$6="Todas"),SUMIFS(DB_CAL_Q1_Q4!$AF$5:$AF$1328,DB_CAL_Q1_Q4!$AC$5:$AC$1328,$C$4,DB_CAL_Q1_Q4!$Z$5:$Z$1328,$J$5,DB_CAL_Q1_Q4!$AA$5:$AA$1328,$B12),IF(AND($J$5="Todas",$J$6="Todas"),SUMIFS(DB_CAL_Q1_Q4!$AF$5:$AF$1328,DB_CAL_Q1_Q4!$AC$5:$AC$1328,$C$4,DB_CAL_Q1_Q4!$AD$5:$AD$1328,$J$4,DB_CAL_Q1_Q4!$AA$5:$AA$1328,$B12),IF($J$4="Todas",SUMIFS(DB_CAL_Q1_Q4!$AF$5:$AF$1328,DB_CAL_Q1_Q4!$AC$5:$AC$1328,$C$4,DB_CAL_Q1_Q4!$Z$5:$Z$1328,$J$5,DB_CAL_Q1_Q4!$AB$5:$AB$1328,$J$6,DB_CAL_Q1_Q4!$AA$5:$AA$1328,$B12),IF($J$5="Todas",SUMIFS(DB_CAL_Q1_Q4!$AF$5:$AF$1328,DB_CAL_Q1_Q4!$AC$5:$AC$1328,$C$4,DB_CAL_Q1_Q4!$AD$5:$AD$1328,$J$4,DB_CAL_Q1_Q4!$AB$5:$AB$1328,$J$6,DB_CAL_Q1_Q4!$AA$5:$AA$1328,$B12),IF($J$6="Todas",SUMIFS(DB_CAL_Q1_Q4!$AF$5:$AF$1328,DB_CAL_Q1_Q4!$AC$5:$AC$1328,$C$4,DB_CAL_Q1_Q4!$AD$5:$AD$1328,$J$4,DB_CAL_Q1_Q4!$Z$5:$Z$1328,$J$5,DB_CAL_Q1_Q4!$AA$5:$AA$1328,$B12),SUMIFS(DB_CAL_Q1_Q4!$AF$5:$AF$1328,DB_CAL_Q1_Q4!$AC$5:$AC$1328,$C$4,DB_CAL_Q1_Q4!$AD$5:$AD$1328,$J$4,DB_CAL_Q1_Q4!$Z$5:$Z$1328,$J$5,DB_CAL_Q1_Q4!$AB$5:$AB$1328,$J$6,DB_CAL_Q1_Q4!$AA$5:$AA$1328,$B12))))))))</f>
        <v>116</v>
      </c>
      <c r="F12" s="270">
        <f>IF(AND($J$4="Todas",$J$5="Todas",$J$6="Todas"),SUMIFS(DB_CAL_Q1_Q4!$AG$5:$AG$1328,DB_CAL_Q1_Q4!$AC$5:$AC$1328,$C$4,DB_CAL_Q1_Q4!$AA$5:$AA$1328,$B12),IF(AND($J$4="Todas",$J$5="Todas"),SUMIFS(DB_CAL_Q1_Q4!$AG$5:$AG$1328,DB_CAL_Q1_Q4!$AC$5:$AC$1328,$C$4,DB_CAL_Q1_Q4!$AB$5:$AB$1328,$J$6,DB_CAL_Q1_Q4!$AA$5:$AA$1328,$B12),IF(AND($J$4="Todas",$J$6="Todas"),SUMIFS(DB_CAL_Q1_Q4!$AG$5:$AG$1328,DB_CAL_Q1_Q4!$AC$5:$AC$1328,$C$4,DB_CAL_Q1_Q4!$Z$5:$Z$1328,$J$5,DB_CAL_Q1_Q4!$AA$5:$AA$1328,$B12),IF(AND($J$5="Todas",$J$6="Todas"),SUMIFS(DB_CAL_Q1_Q4!$AG$5:$AG$1328,DB_CAL_Q1_Q4!$AC$5:$AC$1328,$C$4,DB_CAL_Q1_Q4!$AD$5:$AD$1328,$J$4,DB_CAL_Q1_Q4!$AA$5:$AA$1328,$B12),IF($J$4="Todas",SUMIFS(DB_CAL_Q1_Q4!$AG$5:$AG$1328,DB_CAL_Q1_Q4!$AC$5:$AC$1328,$C$4,DB_CAL_Q1_Q4!$Z$5:$Z$1328,$J$5,DB_CAL_Q1_Q4!$AB$5:$AB$1328,$J$6,DB_CAL_Q1_Q4!$AA$5:$AA$1328,$B12),IF($J$5="Todas",SUMIFS(DB_CAL_Q1_Q4!$AG$5:$AG$1328,DB_CAL_Q1_Q4!$AC$5:$AC$1328,$C$4,DB_CAL_Q1_Q4!$AD$5:$AD$1328,$J$4,DB_CAL_Q1_Q4!$AB$5:$AB$1328,$J$6,DB_CAL_Q1_Q4!$AA$5:$AA$1328,$B12),IF($J$6="Todas",SUMIFS(DB_CAL_Q1_Q4!$AG$5:$AG$1328,DB_CAL_Q1_Q4!$AC$5:$AC$1328,$C$4,DB_CAL_Q1_Q4!$AD$5:$AD$1328,$J$4,DB_CAL_Q1_Q4!$Z$5:$Z$1328,$J$5,DB_CAL_Q1_Q4!$AA$5:$AA$1328,$B12),SUMIFS(DB_CAL_Q1_Q4!$AG$5:$AG$1328,DB_CAL_Q1_Q4!$AC$5:$AC$1328,$C$4,DB_CAL_Q1_Q4!$AD$5:$AD$1328,$J$4,DB_CAL_Q1_Q4!$Z$5:$Z$1328,$J$5,DB_CAL_Q1_Q4!$AB$5:$AB$1328,$J$6,DB_CAL_Q1_Q4!$AA$5:$AA$1328,$B12))))))))</f>
        <v>5</v>
      </c>
      <c r="G12" s="270">
        <f>IF(AND($J$4="Todas",$J$5="Todas",$J$6="Todas"),SUMIFS(DB_CAL_Q1_Q4!$AH$5:$AH$1328,DB_CAL_Q1_Q4!$AC$5:$AC$1328,$C$4,DB_CAL_Q1_Q4!$AA$5:$AA$1328,$B12),IF(AND($J$4="Todas",$J$5="Todas"),SUMIFS(DB_CAL_Q1_Q4!$AH$5:$AH$1328,DB_CAL_Q1_Q4!$AC$5:$AC$1328,$C$4,DB_CAL_Q1_Q4!$AB$5:$AB$1328,$J$6,DB_CAL_Q1_Q4!$AA$5:$AA$1328,$B12),IF(AND($J$4="Todas",$J$6="Todas"),SUMIFS(DB_CAL_Q1_Q4!$AH$5:$AH$1328,DB_CAL_Q1_Q4!$AC$5:$AC$1328,$C$4,DB_CAL_Q1_Q4!$Z$5:$Z$1328,$J$5,DB_CAL_Q1_Q4!$AA$5:$AA$1328,$B12),IF(AND($J$5="Todas",$J$6="Todas"),SUMIFS(DB_CAL_Q1_Q4!$AH$5:$AH$1328,DB_CAL_Q1_Q4!$AC$5:$AC$1328,$C$4,DB_CAL_Q1_Q4!$AD$5:$AD$1328,$J$4,DB_CAL_Q1_Q4!$AA$5:$AA$1328,$B12),IF($J$4="Todas",SUMIFS(DB_CAL_Q1_Q4!$AH$5:$AH$1328,DB_CAL_Q1_Q4!$AC$5:$AC$1328,$C$4,DB_CAL_Q1_Q4!$Z$5:$Z$1328,$J$5,DB_CAL_Q1_Q4!$AB$5:$AB$1328,$J$6,DB_CAL_Q1_Q4!$AA$5:$AA$1328,$B12),IF($J$5="Todas",SUMIFS(DB_CAL_Q1_Q4!$AH$5:$AH$1328,DB_CAL_Q1_Q4!$AC$5:$AC$1328,$C$4,DB_CAL_Q1_Q4!$AD$5:$AD$1328,$J$4,DB_CAL_Q1_Q4!$AB$5:$AB$1328,$J$6,DB_CAL_Q1_Q4!$AA$5:$AA$1328,$B12),IF($J$6="Todas",SUMIFS(DB_CAL_Q1_Q4!$AH$5:$AH$1328,DB_CAL_Q1_Q4!$AC$5:$AC$1328,$C$4,DB_CAL_Q1_Q4!$AD$5:$AD$1328,$J$4,DB_CAL_Q1_Q4!$Z$5:$Z$1328,$J$5,DB_CAL_Q1_Q4!$AA$5:$AA$1328,$B12),SUMIFS(DB_CAL_Q1_Q4!$AH$5:$AH$1328,DB_CAL_Q1_Q4!$AC$5:$AC$1328,$C$4,DB_CAL_Q1_Q4!$AD$5:$AD$1328,$J$4,DB_CAL_Q1_Q4!$Z$5:$Z$1328,$J$5,DB_CAL_Q1_Q4!$AB$5:$AB$1328,$J$6,DB_CAL_Q1_Q4!$AA$5:$AA$1328,$B12))))))))</f>
        <v>2</v>
      </c>
      <c r="H12" s="270">
        <f>IF(AND($J$4="Todas",$J$5="Todas",$J$6="Todas"),SUMIFS(DB_CAL_Q1_Q4!$AI$5:$AI$1328,DB_CAL_Q1_Q4!$AC$5:$AC$1328,$C$4,DB_CAL_Q1_Q4!$AA$5:$AA$1328,$B12),IF(AND($J$4="Todas",$J$5="Todas"),SUMIFS(DB_CAL_Q1_Q4!$AI$5:$AI$1328,DB_CAL_Q1_Q4!$AC$5:$AC$1328,$C$4,DB_CAL_Q1_Q4!$AB$5:$AB$1328,$J$6,DB_CAL_Q1_Q4!$AA$5:$AA$1328,$B12),IF(AND($J$4="Todas",$J$6="Todas"),SUMIFS(DB_CAL_Q1_Q4!$AI$5:$AI$1328,DB_CAL_Q1_Q4!$AC$5:$AC$1328,$C$4,DB_CAL_Q1_Q4!$Z$5:$Z$1328,$J$5,DB_CAL_Q1_Q4!$AA$5:$AA$1328,$B12),IF(AND($J$5="Todas",$J$6="Todas"),SUMIFS(DB_CAL_Q1_Q4!$AI$5:$AI$1328,DB_CAL_Q1_Q4!$AC$5:$AC$1328,$C$4,DB_CAL_Q1_Q4!$AD$5:$AD$1328,$J$4,DB_CAL_Q1_Q4!$AA$5:$AA$1328,$B12),IF($J$4="Todas",SUMIFS(DB_CAL_Q1_Q4!$AI$5:$AI$1328,DB_CAL_Q1_Q4!$AC$5:$AC$1328,$C$4,DB_CAL_Q1_Q4!$Z$5:$Z$1328,$J$5,DB_CAL_Q1_Q4!$AB$5:$AB$1328,$J$6,DB_CAL_Q1_Q4!$AA$5:$AA$1328,$B12),IF($J$5="Todas",SUMIFS(DB_CAL_Q1_Q4!$AI$5:$AI$1328,DB_CAL_Q1_Q4!$AC$5:$AC$1328,$C$4,DB_CAL_Q1_Q4!$AD$5:$AD$1328,$J$4,DB_CAL_Q1_Q4!$AB$5:$AB$1328,$J$6,DB_CAL_Q1_Q4!$AA$5:$AA$1328,$B12),IF($J$6="Todas",SUMIFS(DB_CAL_Q1_Q4!$AI$5:$AI$1328,DB_CAL_Q1_Q4!$AC$5:$AC$1328,$C$4,DB_CAL_Q1_Q4!$AD$5:$AD$1328,$J$4,DB_CAL_Q1_Q4!$Z$5:$Z$1328,$J$5,DB_CAL_Q1_Q4!$AA$5:$AA$1328,$B12),SUMIFS(DB_CAL_Q1_Q4!$AI$5:$AI$1328,DB_CAL_Q1_Q4!$AC$5:$AC$1328,$C$4,DB_CAL_Q1_Q4!$AD$5:$AD$1328,$J$4,DB_CAL_Q1_Q4!$Z$5:$Z$1328,$J$5,DB_CAL_Q1_Q4!$AB$5:$AB$1328,$J$6,DB_CAL_Q1_Q4!$AA$5:$AA$1328,$B12))))))))</f>
        <v>7</v>
      </c>
      <c r="I12" s="270">
        <f>IF(AND($J$4="Todas",$J$5="Todas",$J$6="Todas"),SUMIFS(DB_CAL_Q1_Q4!$AJ$5:$AJ$1328,DB_CAL_Q1_Q4!$AC$5:$AC$1328,$C$4,DB_CAL_Q1_Q4!$AA$5:$AA$1328,$B12),IF(AND($J$4="Todas",$J$5="Todas"),SUMIFS(DB_CAL_Q1_Q4!$AJ$5:$AJ$1328,DB_CAL_Q1_Q4!$AC$5:$AC$1328,$C$4,DB_CAL_Q1_Q4!$AB$5:$AB$1328,$J$6,DB_CAL_Q1_Q4!$AA$5:$AA$1328,$B12),IF(AND($J$4="Todas",$J$6="Todas"),SUMIFS(DB_CAL_Q1_Q4!$AJ$5:$AJ$1328,DB_CAL_Q1_Q4!$AC$5:$AC$1328,$C$4,DB_CAL_Q1_Q4!$Z$5:$Z$1328,$J$5,DB_CAL_Q1_Q4!$AA$5:$AA$1328,$B12),IF(AND($J$5="Todas",$J$6="Todas"),SUMIFS(DB_CAL_Q1_Q4!$AJ$5:$AJ$1328,DB_CAL_Q1_Q4!$AC$5:$AC$1328,$C$4,DB_CAL_Q1_Q4!$AD$5:$AD$1328,$J$4,DB_CAL_Q1_Q4!$AA$5:$AA$1328,$B12),IF($J$4="Todas",SUMIFS(DB_CAL_Q1_Q4!$AJ$5:$AJ$1328,DB_CAL_Q1_Q4!$AC$5:$AC$1328,$C$4,DB_CAL_Q1_Q4!$Z$5:$Z$1328,$J$5,DB_CAL_Q1_Q4!$AB$5:$AB$1328,$J$6,DB_CAL_Q1_Q4!$AA$5:$AA$1328,$B12),IF($J$5="Todas",SUMIFS(DB_CAL_Q1_Q4!$AJ$5:$AJ$1328,DB_CAL_Q1_Q4!$AC$5:$AC$1328,$C$4,DB_CAL_Q1_Q4!$AD$5:$AD$1328,$J$4,DB_CAL_Q1_Q4!$AB$5:$AB$1328,$J$6,DB_CAL_Q1_Q4!$AA$5:$AA$1328,$B12),IF($J$6="Todas",SUMIFS(DB_CAL_Q1_Q4!$AJ$5:$AJ$1328,DB_CAL_Q1_Q4!$AC$5:$AC$1328,$C$4,DB_CAL_Q1_Q4!$AD$5:$AD$1328,$J$4,DB_CAL_Q1_Q4!$Z$5:$Z$1328,$J$5,DB_CAL_Q1_Q4!$AA$5:$AA$1328,$B12),SUMIFS(DB_CAL_Q1_Q4!$AJ$5:$AJ$1328,DB_CAL_Q1_Q4!$AC$5:$AC$1328,$C$4,DB_CAL_Q1_Q4!$AD$5:$AD$1328,$J$4,DB_CAL_Q1_Q4!$Z$5:$Z$1328,$J$5,DB_CAL_Q1_Q4!$AB$5:$AB$1328,$J$6,DB_CAL_Q1_Q4!$AA$5:$AA$1328,$B12))))))))</f>
        <v>0</v>
      </c>
      <c r="J12" s="270">
        <f>IF(AND($J$4="Todas",$J$5="Todas",$J$6="Todas"),SUMIFS(DB_CAL_Q1_Q4!$AK$5:$AK$1328,DB_CAL_Q1_Q4!$AC$5:$AC$1328,$C$4,DB_CAL_Q1_Q4!$AA$5:$AA$1328,$B12),IF(AND($J$4="Todas",$J$5="Todas"),SUMIFS(DB_CAL_Q1_Q4!$AK$5:$AK$1328,DB_CAL_Q1_Q4!$AC$5:$AC$1328,$C$4,DB_CAL_Q1_Q4!$AB$5:$AB$1328,$J$6,DB_CAL_Q1_Q4!$AA$5:$AA$1328,$B12),IF(AND($J$4="Todas",$J$6="Todas"),SUMIFS(DB_CAL_Q1_Q4!$AK$5:$AK$1328,DB_CAL_Q1_Q4!$AC$5:$AC$1328,$C$4,DB_CAL_Q1_Q4!$Z$5:$Z$1328,$J$5,DB_CAL_Q1_Q4!$AA$5:$AA$1328,$B12),IF(AND($J$5="Todas",$J$6="Todas"),SUMIFS(DB_CAL_Q1_Q4!$AK$5:$AK$1328,DB_CAL_Q1_Q4!$AC$5:$AC$1328,$C$4,DB_CAL_Q1_Q4!$AD$5:$AD$1328,$J$4,DB_CAL_Q1_Q4!$AA$5:$AA$1328,$B12),IF($J$4="Todas",SUMIFS(DB_CAL_Q1_Q4!$AK$5:$AK$1328,DB_CAL_Q1_Q4!$AC$5:$AC$1328,$C$4,DB_CAL_Q1_Q4!$Z$5:$Z$1328,$J$5,DB_CAL_Q1_Q4!$AB$5:$AB$1328,$J$6,DB_CAL_Q1_Q4!$AA$5:$AA$1328,$B12),IF($J$5="Todas",SUMIFS(DB_CAL_Q1_Q4!$AK$5:$AK$1328,DB_CAL_Q1_Q4!$AC$5:$AC$1328,$C$4,DB_CAL_Q1_Q4!$AD$5:$AD$1328,$J$4,DB_CAL_Q1_Q4!$AB$5:$AB$1328,$J$6,DB_CAL_Q1_Q4!$AA$5:$AA$1328,$B12),IF($J$6="Todas",SUMIFS(DB_CAL_Q1_Q4!$AK$5:$AK$1328,DB_CAL_Q1_Q4!$AC$5:$AC$1328,$C$4,DB_CAL_Q1_Q4!$AD$5:$AD$1328,$J$4,DB_CAL_Q1_Q4!$Z$5:$Z$1328,$J$5,DB_CAL_Q1_Q4!$AA$5:$AA$1328,$B12),SUMIFS(DB_CAL_Q1_Q4!$AK$5:$AK$1328,DB_CAL_Q1_Q4!$AC$5:$AC$1328,$C$4,DB_CAL_Q1_Q4!$AD$5:$AD$1328,$J$4,DB_CAL_Q1_Q4!$Z$5:$Z$1328,$J$5,DB_CAL_Q1_Q4!$AB$5:$AB$1328,$J$6,DB_CAL_Q1_Q4!$AA$5:$AA$1328,$B12))))))))</f>
        <v>11</v>
      </c>
      <c r="K12" s="270">
        <f>IF(AND($J$4="Todas",$J$5="Todas",$J$6="Todas"),SUMIFS(DB_CAL_Q1_Q4!$AL$5:$AL$1328,DB_CAL_Q1_Q4!$AC$5:$AC$1328,$C$4,DB_CAL_Q1_Q4!$AA$5:$AA$1328,$B12),IF(AND($J$4="Todas",$J$5="Todas"),SUMIFS(DB_CAL_Q1_Q4!$AL$5:$AL$1328,DB_CAL_Q1_Q4!$AC$5:$AC$1328,$C$4,DB_CAL_Q1_Q4!$AB$5:$AB$1328,$J$6,DB_CAL_Q1_Q4!$AA$5:$AA$1328,$B12),IF(AND($J$4="Todas",$J$6="Todas"),SUMIFS(DB_CAL_Q1_Q4!$AL$5:$AL$1328,DB_CAL_Q1_Q4!$AC$5:$AC$1328,$C$4,DB_CAL_Q1_Q4!$Z$5:$Z$1328,$J$5,DB_CAL_Q1_Q4!$AA$5:$AA$1328,$B12),IF(AND($J$5="Todas",$J$6="Todas"),SUMIFS(DB_CAL_Q1_Q4!$AL$5:$AL$1328,DB_CAL_Q1_Q4!$AC$5:$AC$1328,$C$4,DB_CAL_Q1_Q4!$AD$5:$AD$1328,$J$4,DB_CAL_Q1_Q4!$AA$5:$AA$1328,$B12),IF($J$4="Todas",SUMIFS(DB_CAL_Q1_Q4!$AL$5:$AL$1328,DB_CAL_Q1_Q4!$AC$5:$AC$1328,$C$4,DB_CAL_Q1_Q4!$Z$5:$Z$1328,$J$5,DB_CAL_Q1_Q4!$AB$5:$AB$1328,$J$6,DB_CAL_Q1_Q4!$AA$5:$AA$1328,$B12),IF($J$5="Todas",SUMIFS(DB_CAL_Q1_Q4!$AL$5:$AL$1328,DB_CAL_Q1_Q4!$AC$5:$AC$1328,$C$4,DB_CAL_Q1_Q4!$AD$5:$AD$1328,$J$4,DB_CAL_Q1_Q4!$AB$5:$AB$1328,$J$6,DB_CAL_Q1_Q4!$AA$5:$AA$1328,$B12),IF($J$6="Todas",SUMIFS(DB_CAL_Q1_Q4!$AL$5:$AL$1328,DB_CAL_Q1_Q4!$AC$5:$AC$1328,$C$4,DB_CAL_Q1_Q4!$AD$5:$AD$1328,$J$4,DB_CAL_Q1_Q4!$Z$5:$Z$1328,$J$5,DB_CAL_Q1_Q4!$AA$5:$AA$1328,$B12),SUMIFS(DB_CAL_Q1_Q4!$AL$5:$AL$1328,DB_CAL_Q1_Q4!$AC$5:$AC$1328,$C$4,DB_CAL_Q1_Q4!$AD$5:$AD$1328,$J$4,DB_CAL_Q1_Q4!$Z$5:$Z$1328,$J$5,DB_CAL_Q1_Q4!$AB$5:$AB$1328,$J$6,DB_CAL_Q1_Q4!$AA$5:$AA$1328,$B12))))))))</f>
        <v>0</v>
      </c>
      <c r="L12" s="270">
        <f>IF(AND($J$4="Todas",$J$5="Todas",$J$6="Todas"),SUMIFS(DB_CAL_Q1_Q4!$AM$5:$AM$1328,DB_CAL_Q1_Q4!$AC$5:$AC$1328,$C$4,DB_CAL_Q1_Q4!$AA$5:$AA$1328,$B12),IF(AND($J$4="Todas",$J$5="Todas"),SUMIFS(DB_CAL_Q1_Q4!$AM$5:$AM$1328,DB_CAL_Q1_Q4!$AC$5:$AC$1328,$C$4,DB_CAL_Q1_Q4!$AB$5:$AB$1328,$J$6,DB_CAL_Q1_Q4!$AA$5:$AA$1328,$B12),IF(AND($J$4="Todas",$J$6="Todas"),SUMIFS(DB_CAL_Q1_Q4!$AM$5:$AM$1328,DB_CAL_Q1_Q4!$AC$5:$AC$1328,$C$4,DB_CAL_Q1_Q4!$Z$5:$Z$1328,$J$5,DB_CAL_Q1_Q4!$AA$5:$AA$1328,$B12),IF(AND($J$5="Todas",$J$6="Todas"),SUMIFS(DB_CAL_Q1_Q4!$AM$5:$AM$1328,DB_CAL_Q1_Q4!$AC$5:$AC$1328,$C$4,DB_CAL_Q1_Q4!$AD$5:$AD$1328,$J$4,DB_CAL_Q1_Q4!$AA$5:$AA$1328,$B12),IF($J$4="Todas",SUMIFS(DB_CAL_Q1_Q4!$AM$5:$AM$1328,DB_CAL_Q1_Q4!$AC$5:$AC$1328,$C$4,DB_CAL_Q1_Q4!$Z$5:$Z$1328,$J$5,DB_CAL_Q1_Q4!$AB$5:$AB$1328,$J$6,DB_CAL_Q1_Q4!$AA$5:$AA$1328,$B12),IF($J$5="Todas",SUMIFS(DB_CAL_Q1_Q4!$AM$5:$AM$1328,DB_CAL_Q1_Q4!$AC$5:$AC$1328,$C$4,DB_CAL_Q1_Q4!$AD$5:$AD$1328,$J$4,DB_CAL_Q1_Q4!$AB$5:$AB$1328,$J$6,DB_CAL_Q1_Q4!$AA$5:$AA$1328,$B12),IF($J$6="Todas",SUMIFS(DB_CAL_Q1_Q4!$AM$5:$AM$1328,DB_CAL_Q1_Q4!$AC$5:$AC$1328,$C$4,DB_CAL_Q1_Q4!$AD$5:$AD$1328,$J$4,DB_CAL_Q1_Q4!$Z$5:$Z$1328,$J$5,DB_CAL_Q1_Q4!$AA$5:$AA$1328,$B12),SUMIFS(DB_CAL_Q1_Q4!$AM$5:$AM$1328,DB_CAL_Q1_Q4!$AC$5:$AC$1328,$C$4,DB_CAL_Q1_Q4!$AD$5:$AD$1328,$J$4,DB_CAL_Q1_Q4!$Z$5:$Z$1328,$J$5,DB_CAL_Q1_Q4!$AB$5:$AB$1328,$J$6,DB_CAL_Q1_Q4!$AA$5:$AA$1328,$B12))))))))</f>
        <v>21</v>
      </c>
      <c r="M12" s="645">
        <f>IF(AND($J$4="Todas",$J$5="Todas",$J$6="Todas"),COUNTIFS(DB_CAL_Q1_Q4!$AC$5:$AC$1328,$C$4,DB_CAL_Q1_Q4!$AA$5:$AA$1328,$P12),IF(AND($J$4="Todas",$J$5="Todas"),COUNTIFS(DB_CAL_Q1_Q4!$AC$5:$AC$1328,$C$4,DB_CAL_Q1_Q4!$AB$5:$AB$1328,$J$6,DB_CAL_Q1_Q4!$AA$5:$AA$1328,$P12),IF(AND($J$4="Todas",$J$6="Todas"),COUNTIFS(DB_CAL_Q1_Q4!$AC$5:$AC$1328,$C$4,DB_CAL_Q1_Q4!$Z$5:$Z$1328,$J$5,DB_CAL_Q1_Q4!$AA$5:$AA$1328,$P12),IF(AND($J$5="Todas",$J$6="Todas"),COUNTIFS(DB_CAL_Q1_Q4!$AC$5:$AC$1328,$C$4,DB_CAL_Q1_Q4!$AD$5:$AD$1328,$J$4,DB_CAL_Q1_Q4!$AA$5:$AA$1328,$P12),IF($J$4="Todas",COUNTIFS(DB_CAL_Q1_Q4!$AC$5:$AC$1328,$C$4,DB_CAL_Q1_Q4!$Z$5:$Z$1328,$J$5,DB_CAL_Q1_Q4!$AB$5:$AB$1328,$J$6,DB_CAL_Q1_Q4!$AA$5:$AA$1328,$P12),IF($J$5="Todas",COUNTIFS(DB_CAL_Q1_Q4!$AC$5:$AC$1328,$C$4,DB_CAL_Q1_Q4!$AD$5:$AD$1328,$J$4,DB_CAL_Q1_Q4!$AB$5:$AB$1328,$J$6,DB_CAL_Q1_Q4!$AA$5:$AA$1328,$P12),IF($J$6="Todas",COUNTIFS(DB_CAL_Q1_Q4!$AC$5:$AC$1328,$C$4,DB_CAL_Q1_Q4!$AD$5:$AD$1328,$J$4,DB_CAL_Q1_Q4!$Z$5:$Z$1328,$J$5,DB_CAL_Q1_Q4!$AA$5:$AA$1328,$P12),COUNTIFS(DB_CAL_Q1_Q4!$AC$5:$AC$1328,$C$4,DB_CAL_Q1_Q4!$AD$5:$AD$1328,$J$4,DB_CAL_Q1_Q4!$Z$5:$Z$1328,$J$5,DB_CAL_Q1_Q4!$AB$5:$AB$1328,$J$6,DB_CAL_Q1_Q4!$AA$5:$AA$1328,$P12))))))))</f>
        <v>194</v>
      </c>
      <c r="N12" s="263">
        <f t="shared" si="1"/>
        <v>1</v>
      </c>
      <c r="O12" s="235">
        <f t="shared" si="3"/>
        <v>194</v>
      </c>
      <c r="P12" s="645" t="s">
        <v>374</v>
      </c>
      <c r="Q12" s="235"/>
      <c r="R12" s="235"/>
      <c r="S12" s="235"/>
      <c r="T12" s="646"/>
      <c r="U12" s="647" t="str">
        <f t="shared" si="4"/>
        <v>Otros</v>
      </c>
      <c r="V12" s="648">
        <f t="shared" si="5"/>
        <v>9.1623018260650793E-2</v>
      </c>
      <c r="W12" s="235">
        <f t="shared" si="6"/>
        <v>9.1623018260650793E-2</v>
      </c>
    </row>
    <row r="13" spans="1:23" ht="15" customHeight="1">
      <c r="A13" s="643">
        <v>4</v>
      </c>
      <c r="B13" s="260" t="str">
        <f t="shared" si="0"/>
        <v>Bomba de calor aire</v>
      </c>
      <c r="C13" s="649">
        <f t="shared" si="2"/>
        <v>96</v>
      </c>
      <c r="D13" s="270">
        <f>IF(AND($J$4="Todas",$J$5="Todas",$J$6="Todas"),SUMIFS(DB_CAL_Q1_Q4!$AE$5:$AE$1328,DB_CAL_Q1_Q4!$AC$5:$AC$1328,$C$4,DB_CAL_Q1_Q4!$AA$5:$AA$1328,$B13),IF(AND($J$4="Todas",$J$5="Todas"),SUMIFS(DB_CAL_Q1_Q4!$AE$5:$AE$1328,DB_CAL_Q1_Q4!$AC$5:$AC$1328,$C$4,DB_CAL_Q1_Q4!$AB$5:$AB$1328,$J$6,DB_CAL_Q1_Q4!$AA$5:$AA$1328,$B13),IF(AND($J$4="Todas",$J$6="Todas"),SUMIFS(DB_CAL_Q1_Q4!$AE$5:$AE$1328,DB_CAL_Q1_Q4!$AC$5:$AC$1328,$C$4,DB_CAL_Q1_Q4!$Z$5:$Z$1328,$J$5,DB_CAL_Q1_Q4!$AA$5:$AA$1328,$B13),IF(AND($J$5="Todas",$J$6="Todas"),SUMIFS(DB_CAL_Q1_Q4!$AE$5:$AE$1328,DB_CAL_Q1_Q4!$AC$5:$AC$1328,$C$4,DB_CAL_Q1_Q4!$AD$5:$AD$1328,$J$4,DB_CAL_Q1_Q4!$AA$5:$AA$1328,$B13),IF($J$4="Todas",SUMIFS(DB_CAL_Q1_Q4!$AE$5:$AE$1328,DB_CAL_Q1_Q4!$AC$5:$AC$1328,$C$4,DB_CAL_Q1_Q4!$Z$5:$Z$1328,$J$5,DB_CAL_Q1_Q4!$AB$5:$AB$1328,$J$6,DB_CAL_Q1_Q4!$AA$5:$AA$1328,$B13),IF($J$5="Todas",SUMIFS(DB_CAL_Q1_Q4!$AE$5:$AE$1328,DB_CAL_Q1_Q4!$AC$5:$AC$1328,$C$4,DB_CAL_Q1_Q4!$AD$5:$AD$1328,$J$4,DB_CAL_Q1_Q4!$AB$5:$AB$1328,$J$6,DB_CAL_Q1_Q4!$AA$5:$AA$1328,$B13),IF($J$6="Todas",SUMIFS(DB_CAL_Q1_Q4!$AE$5:$AE$1328,DB_CAL_Q1_Q4!$AC$5:$AC$1328,$C$4,DB_CAL_Q1_Q4!$AD$5:$AD$1328,$J$4,DB_CAL_Q1_Q4!$Z$5:$Z$1328,$J$5,DB_CAL_Q1_Q4!$AA$5:$AA$1328,$B13),SUMIFS(DB_CAL_Q1_Q4!$AE$5:$AE$1328,DB_CAL_Q1_Q4!$AC$5:$AC$1328,$C$4,DB_CAL_Q1_Q4!$AD$5:$AD$1328,$J$4,DB_CAL_Q1_Q4!$Z$5:$Z$1328,$J$5,DB_CAL_Q1_Q4!$AB$5:$AB$1328,$J$6,DB_CAL_Q1_Q4!$AA$5:$AA$1328,$B13))))))))</f>
        <v>20</v>
      </c>
      <c r="E13" s="270">
        <f>IF(AND($J$4="Todas",$J$5="Todas",$J$6="Todas"),SUMIFS(DB_CAL_Q1_Q4!$AF$5:$AF$1328,DB_CAL_Q1_Q4!$AC$5:$AC$1328,$C$4,DB_CAL_Q1_Q4!$AA$5:$AA$1328,$B13),IF(AND($J$4="Todas",$J$5="Todas"),SUMIFS(DB_CAL_Q1_Q4!$AF$5:$AF$1328,DB_CAL_Q1_Q4!$AC$5:$AC$1328,$C$4,DB_CAL_Q1_Q4!$AB$5:$AB$1328,$J$6,DB_CAL_Q1_Q4!$AA$5:$AA$1328,$B13),IF(AND($J$4="Todas",$J$6="Todas"),SUMIFS(DB_CAL_Q1_Q4!$AF$5:$AF$1328,DB_CAL_Q1_Q4!$AC$5:$AC$1328,$C$4,DB_CAL_Q1_Q4!$Z$5:$Z$1328,$J$5,DB_CAL_Q1_Q4!$AA$5:$AA$1328,$B13),IF(AND($J$5="Todas",$J$6="Todas"),SUMIFS(DB_CAL_Q1_Q4!$AF$5:$AF$1328,DB_CAL_Q1_Q4!$AC$5:$AC$1328,$C$4,DB_CAL_Q1_Q4!$AD$5:$AD$1328,$J$4,DB_CAL_Q1_Q4!$AA$5:$AA$1328,$B13),IF($J$4="Todas",SUMIFS(DB_CAL_Q1_Q4!$AF$5:$AF$1328,DB_CAL_Q1_Q4!$AC$5:$AC$1328,$C$4,DB_CAL_Q1_Q4!$Z$5:$Z$1328,$J$5,DB_CAL_Q1_Q4!$AB$5:$AB$1328,$J$6,DB_CAL_Q1_Q4!$AA$5:$AA$1328,$B13),IF($J$5="Todas",SUMIFS(DB_CAL_Q1_Q4!$AF$5:$AF$1328,DB_CAL_Q1_Q4!$AC$5:$AC$1328,$C$4,DB_CAL_Q1_Q4!$AD$5:$AD$1328,$J$4,DB_CAL_Q1_Q4!$AB$5:$AB$1328,$J$6,DB_CAL_Q1_Q4!$AA$5:$AA$1328,$B13),IF($J$6="Todas",SUMIFS(DB_CAL_Q1_Q4!$AF$5:$AF$1328,DB_CAL_Q1_Q4!$AC$5:$AC$1328,$C$4,DB_CAL_Q1_Q4!$AD$5:$AD$1328,$J$4,DB_CAL_Q1_Q4!$Z$5:$Z$1328,$J$5,DB_CAL_Q1_Q4!$AA$5:$AA$1328,$B13),SUMIFS(DB_CAL_Q1_Q4!$AF$5:$AF$1328,DB_CAL_Q1_Q4!$AC$5:$AC$1328,$C$4,DB_CAL_Q1_Q4!$AD$5:$AD$1328,$J$4,DB_CAL_Q1_Q4!$Z$5:$Z$1328,$J$5,DB_CAL_Q1_Q4!$AB$5:$AB$1328,$J$6,DB_CAL_Q1_Q4!$AA$5:$AA$1328,$B13))))))))</f>
        <v>43</v>
      </c>
      <c r="F13" s="270">
        <f>IF(AND($J$4="Todas",$J$5="Todas",$J$6="Todas"),SUMIFS(DB_CAL_Q1_Q4!$AG$5:$AG$1328,DB_CAL_Q1_Q4!$AC$5:$AC$1328,$C$4,DB_CAL_Q1_Q4!$AA$5:$AA$1328,$B13),IF(AND($J$4="Todas",$J$5="Todas"),SUMIFS(DB_CAL_Q1_Q4!$AG$5:$AG$1328,DB_CAL_Q1_Q4!$AC$5:$AC$1328,$C$4,DB_CAL_Q1_Q4!$AB$5:$AB$1328,$J$6,DB_CAL_Q1_Q4!$AA$5:$AA$1328,$B13),IF(AND($J$4="Todas",$J$6="Todas"),SUMIFS(DB_CAL_Q1_Q4!$AG$5:$AG$1328,DB_CAL_Q1_Q4!$AC$5:$AC$1328,$C$4,DB_CAL_Q1_Q4!$Z$5:$Z$1328,$J$5,DB_CAL_Q1_Q4!$AA$5:$AA$1328,$B13),IF(AND($J$5="Todas",$J$6="Todas"),SUMIFS(DB_CAL_Q1_Q4!$AG$5:$AG$1328,DB_CAL_Q1_Q4!$AC$5:$AC$1328,$C$4,DB_CAL_Q1_Q4!$AD$5:$AD$1328,$J$4,DB_CAL_Q1_Q4!$AA$5:$AA$1328,$B13),IF($J$4="Todas",SUMIFS(DB_CAL_Q1_Q4!$AG$5:$AG$1328,DB_CAL_Q1_Q4!$AC$5:$AC$1328,$C$4,DB_CAL_Q1_Q4!$Z$5:$Z$1328,$J$5,DB_CAL_Q1_Q4!$AB$5:$AB$1328,$J$6,DB_CAL_Q1_Q4!$AA$5:$AA$1328,$B13),IF($J$5="Todas",SUMIFS(DB_CAL_Q1_Q4!$AG$5:$AG$1328,DB_CAL_Q1_Q4!$AC$5:$AC$1328,$C$4,DB_CAL_Q1_Q4!$AD$5:$AD$1328,$J$4,DB_CAL_Q1_Q4!$AB$5:$AB$1328,$J$6,DB_CAL_Q1_Q4!$AA$5:$AA$1328,$B13),IF($J$6="Todas",SUMIFS(DB_CAL_Q1_Q4!$AG$5:$AG$1328,DB_CAL_Q1_Q4!$AC$5:$AC$1328,$C$4,DB_CAL_Q1_Q4!$AD$5:$AD$1328,$J$4,DB_CAL_Q1_Q4!$Z$5:$Z$1328,$J$5,DB_CAL_Q1_Q4!$AA$5:$AA$1328,$B13),SUMIFS(DB_CAL_Q1_Q4!$AG$5:$AG$1328,DB_CAL_Q1_Q4!$AC$5:$AC$1328,$C$4,DB_CAL_Q1_Q4!$AD$5:$AD$1328,$J$4,DB_CAL_Q1_Q4!$Z$5:$Z$1328,$J$5,DB_CAL_Q1_Q4!$AB$5:$AB$1328,$J$6,DB_CAL_Q1_Q4!$AA$5:$AA$1328,$B13))))))))</f>
        <v>13</v>
      </c>
      <c r="G13" s="270">
        <f>IF(AND($J$4="Todas",$J$5="Todas",$J$6="Todas"),SUMIFS(DB_CAL_Q1_Q4!$AH$5:$AH$1328,DB_CAL_Q1_Q4!$AC$5:$AC$1328,$C$4,DB_CAL_Q1_Q4!$AA$5:$AA$1328,$B13),IF(AND($J$4="Todas",$J$5="Todas"),SUMIFS(DB_CAL_Q1_Q4!$AH$5:$AH$1328,DB_CAL_Q1_Q4!$AC$5:$AC$1328,$C$4,DB_CAL_Q1_Q4!$AB$5:$AB$1328,$J$6,DB_CAL_Q1_Q4!$AA$5:$AA$1328,$B13),IF(AND($J$4="Todas",$J$6="Todas"),SUMIFS(DB_CAL_Q1_Q4!$AH$5:$AH$1328,DB_CAL_Q1_Q4!$AC$5:$AC$1328,$C$4,DB_CAL_Q1_Q4!$Z$5:$Z$1328,$J$5,DB_CAL_Q1_Q4!$AA$5:$AA$1328,$B13),IF(AND($J$5="Todas",$J$6="Todas"),SUMIFS(DB_CAL_Q1_Q4!$AH$5:$AH$1328,DB_CAL_Q1_Q4!$AC$5:$AC$1328,$C$4,DB_CAL_Q1_Q4!$AD$5:$AD$1328,$J$4,DB_CAL_Q1_Q4!$AA$5:$AA$1328,$B13),IF($J$4="Todas",SUMIFS(DB_CAL_Q1_Q4!$AH$5:$AH$1328,DB_CAL_Q1_Q4!$AC$5:$AC$1328,$C$4,DB_CAL_Q1_Q4!$Z$5:$Z$1328,$J$5,DB_CAL_Q1_Q4!$AB$5:$AB$1328,$J$6,DB_CAL_Q1_Q4!$AA$5:$AA$1328,$B13),IF($J$5="Todas",SUMIFS(DB_CAL_Q1_Q4!$AH$5:$AH$1328,DB_CAL_Q1_Q4!$AC$5:$AC$1328,$C$4,DB_CAL_Q1_Q4!$AD$5:$AD$1328,$J$4,DB_CAL_Q1_Q4!$AB$5:$AB$1328,$J$6,DB_CAL_Q1_Q4!$AA$5:$AA$1328,$B13),IF($J$6="Todas",SUMIFS(DB_CAL_Q1_Q4!$AH$5:$AH$1328,DB_CAL_Q1_Q4!$AC$5:$AC$1328,$C$4,DB_CAL_Q1_Q4!$AD$5:$AD$1328,$J$4,DB_CAL_Q1_Q4!$Z$5:$Z$1328,$J$5,DB_CAL_Q1_Q4!$AA$5:$AA$1328,$B13),SUMIFS(DB_CAL_Q1_Q4!$AH$5:$AH$1328,DB_CAL_Q1_Q4!$AC$5:$AC$1328,$C$4,DB_CAL_Q1_Q4!$AD$5:$AD$1328,$J$4,DB_CAL_Q1_Q4!$Z$5:$Z$1328,$J$5,DB_CAL_Q1_Q4!$AB$5:$AB$1328,$J$6,DB_CAL_Q1_Q4!$AA$5:$AA$1328,$B13))))))))</f>
        <v>6</v>
      </c>
      <c r="H13" s="270">
        <f>IF(AND($J$4="Todas",$J$5="Todas",$J$6="Todas"),SUMIFS(DB_CAL_Q1_Q4!$AI$5:$AI$1328,DB_CAL_Q1_Q4!$AC$5:$AC$1328,$C$4,DB_CAL_Q1_Q4!$AA$5:$AA$1328,$B13),IF(AND($J$4="Todas",$J$5="Todas"),SUMIFS(DB_CAL_Q1_Q4!$AI$5:$AI$1328,DB_CAL_Q1_Q4!$AC$5:$AC$1328,$C$4,DB_CAL_Q1_Q4!$AB$5:$AB$1328,$J$6,DB_CAL_Q1_Q4!$AA$5:$AA$1328,$B13),IF(AND($J$4="Todas",$J$6="Todas"),SUMIFS(DB_CAL_Q1_Q4!$AI$5:$AI$1328,DB_CAL_Q1_Q4!$AC$5:$AC$1328,$C$4,DB_CAL_Q1_Q4!$Z$5:$Z$1328,$J$5,DB_CAL_Q1_Q4!$AA$5:$AA$1328,$B13),IF(AND($J$5="Todas",$J$6="Todas"),SUMIFS(DB_CAL_Q1_Q4!$AI$5:$AI$1328,DB_CAL_Q1_Q4!$AC$5:$AC$1328,$C$4,DB_CAL_Q1_Q4!$AD$5:$AD$1328,$J$4,DB_CAL_Q1_Q4!$AA$5:$AA$1328,$B13),IF($J$4="Todas",SUMIFS(DB_CAL_Q1_Q4!$AI$5:$AI$1328,DB_CAL_Q1_Q4!$AC$5:$AC$1328,$C$4,DB_CAL_Q1_Q4!$Z$5:$Z$1328,$J$5,DB_CAL_Q1_Q4!$AB$5:$AB$1328,$J$6,DB_CAL_Q1_Q4!$AA$5:$AA$1328,$B13),IF($J$5="Todas",SUMIFS(DB_CAL_Q1_Q4!$AI$5:$AI$1328,DB_CAL_Q1_Q4!$AC$5:$AC$1328,$C$4,DB_CAL_Q1_Q4!$AD$5:$AD$1328,$J$4,DB_CAL_Q1_Q4!$AB$5:$AB$1328,$J$6,DB_CAL_Q1_Q4!$AA$5:$AA$1328,$B13),IF($J$6="Todas",SUMIFS(DB_CAL_Q1_Q4!$AI$5:$AI$1328,DB_CAL_Q1_Q4!$AC$5:$AC$1328,$C$4,DB_CAL_Q1_Q4!$AD$5:$AD$1328,$J$4,DB_CAL_Q1_Q4!$Z$5:$Z$1328,$J$5,DB_CAL_Q1_Q4!$AA$5:$AA$1328,$B13),SUMIFS(DB_CAL_Q1_Q4!$AI$5:$AI$1328,DB_CAL_Q1_Q4!$AC$5:$AC$1328,$C$4,DB_CAL_Q1_Q4!$AD$5:$AD$1328,$J$4,DB_CAL_Q1_Q4!$Z$5:$Z$1328,$J$5,DB_CAL_Q1_Q4!$AB$5:$AB$1328,$J$6,DB_CAL_Q1_Q4!$AA$5:$AA$1328,$B13))))))))</f>
        <v>14</v>
      </c>
      <c r="I13" s="270">
        <f>IF(AND($J$4="Todas",$J$5="Todas",$J$6="Todas"),SUMIFS(DB_CAL_Q1_Q4!$AJ$5:$AJ$1328,DB_CAL_Q1_Q4!$AC$5:$AC$1328,$C$4,DB_CAL_Q1_Q4!$AA$5:$AA$1328,$B13),IF(AND($J$4="Todas",$J$5="Todas"),SUMIFS(DB_CAL_Q1_Q4!$AJ$5:$AJ$1328,DB_CAL_Q1_Q4!$AC$5:$AC$1328,$C$4,DB_CAL_Q1_Q4!$AB$5:$AB$1328,$J$6,DB_CAL_Q1_Q4!$AA$5:$AA$1328,$B13),IF(AND($J$4="Todas",$J$6="Todas"),SUMIFS(DB_CAL_Q1_Q4!$AJ$5:$AJ$1328,DB_CAL_Q1_Q4!$AC$5:$AC$1328,$C$4,DB_CAL_Q1_Q4!$Z$5:$Z$1328,$J$5,DB_CAL_Q1_Q4!$AA$5:$AA$1328,$B13),IF(AND($J$5="Todas",$J$6="Todas"),SUMIFS(DB_CAL_Q1_Q4!$AJ$5:$AJ$1328,DB_CAL_Q1_Q4!$AC$5:$AC$1328,$C$4,DB_CAL_Q1_Q4!$AD$5:$AD$1328,$J$4,DB_CAL_Q1_Q4!$AA$5:$AA$1328,$B13),IF($J$4="Todas",SUMIFS(DB_CAL_Q1_Q4!$AJ$5:$AJ$1328,DB_CAL_Q1_Q4!$AC$5:$AC$1328,$C$4,DB_CAL_Q1_Q4!$Z$5:$Z$1328,$J$5,DB_CAL_Q1_Q4!$AB$5:$AB$1328,$J$6,DB_CAL_Q1_Q4!$AA$5:$AA$1328,$B13),IF($J$5="Todas",SUMIFS(DB_CAL_Q1_Q4!$AJ$5:$AJ$1328,DB_CAL_Q1_Q4!$AC$5:$AC$1328,$C$4,DB_CAL_Q1_Q4!$AD$5:$AD$1328,$J$4,DB_CAL_Q1_Q4!$AB$5:$AB$1328,$J$6,DB_CAL_Q1_Q4!$AA$5:$AA$1328,$B13),IF($J$6="Todas",SUMIFS(DB_CAL_Q1_Q4!$AJ$5:$AJ$1328,DB_CAL_Q1_Q4!$AC$5:$AC$1328,$C$4,DB_CAL_Q1_Q4!$AD$5:$AD$1328,$J$4,DB_CAL_Q1_Q4!$Z$5:$Z$1328,$J$5,DB_CAL_Q1_Q4!$AA$5:$AA$1328,$B13),SUMIFS(DB_CAL_Q1_Q4!$AJ$5:$AJ$1328,DB_CAL_Q1_Q4!$AC$5:$AC$1328,$C$4,DB_CAL_Q1_Q4!$AD$5:$AD$1328,$J$4,DB_CAL_Q1_Q4!$Z$5:$Z$1328,$J$5,DB_CAL_Q1_Q4!$AB$5:$AB$1328,$J$6,DB_CAL_Q1_Q4!$AA$5:$AA$1328,$B13))))))))</f>
        <v>0</v>
      </c>
      <c r="J13" s="270">
        <f>IF(AND($J$4="Todas",$J$5="Todas",$J$6="Todas"),SUMIFS(DB_CAL_Q1_Q4!$AK$5:$AK$1328,DB_CAL_Q1_Q4!$AC$5:$AC$1328,$C$4,DB_CAL_Q1_Q4!$AA$5:$AA$1328,$B13),IF(AND($J$4="Todas",$J$5="Todas"),SUMIFS(DB_CAL_Q1_Q4!$AK$5:$AK$1328,DB_CAL_Q1_Q4!$AC$5:$AC$1328,$C$4,DB_CAL_Q1_Q4!$AB$5:$AB$1328,$J$6,DB_CAL_Q1_Q4!$AA$5:$AA$1328,$B13),IF(AND($J$4="Todas",$J$6="Todas"),SUMIFS(DB_CAL_Q1_Q4!$AK$5:$AK$1328,DB_CAL_Q1_Q4!$AC$5:$AC$1328,$C$4,DB_CAL_Q1_Q4!$Z$5:$Z$1328,$J$5,DB_CAL_Q1_Q4!$AA$5:$AA$1328,$B13),IF(AND($J$5="Todas",$J$6="Todas"),SUMIFS(DB_CAL_Q1_Q4!$AK$5:$AK$1328,DB_CAL_Q1_Q4!$AC$5:$AC$1328,$C$4,DB_CAL_Q1_Q4!$AD$5:$AD$1328,$J$4,DB_CAL_Q1_Q4!$AA$5:$AA$1328,$B13),IF($J$4="Todas",SUMIFS(DB_CAL_Q1_Q4!$AK$5:$AK$1328,DB_CAL_Q1_Q4!$AC$5:$AC$1328,$C$4,DB_CAL_Q1_Q4!$Z$5:$Z$1328,$J$5,DB_CAL_Q1_Q4!$AB$5:$AB$1328,$J$6,DB_CAL_Q1_Q4!$AA$5:$AA$1328,$B13),IF($J$5="Todas",SUMIFS(DB_CAL_Q1_Q4!$AK$5:$AK$1328,DB_CAL_Q1_Q4!$AC$5:$AC$1328,$C$4,DB_CAL_Q1_Q4!$AD$5:$AD$1328,$J$4,DB_CAL_Q1_Q4!$AB$5:$AB$1328,$J$6,DB_CAL_Q1_Q4!$AA$5:$AA$1328,$B13),IF($J$6="Todas",SUMIFS(DB_CAL_Q1_Q4!$AK$5:$AK$1328,DB_CAL_Q1_Q4!$AC$5:$AC$1328,$C$4,DB_CAL_Q1_Q4!$AD$5:$AD$1328,$J$4,DB_CAL_Q1_Q4!$Z$5:$Z$1328,$J$5,DB_CAL_Q1_Q4!$AA$5:$AA$1328,$B13),SUMIFS(DB_CAL_Q1_Q4!$AK$5:$AK$1328,DB_CAL_Q1_Q4!$AC$5:$AC$1328,$C$4,DB_CAL_Q1_Q4!$AD$5:$AD$1328,$J$4,DB_CAL_Q1_Q4!$Z$5:$Z$1328,$J$5,DB_CAL_Q1_Q4!$AB$5:$AB$1328,$J$6,DB_CAL_Q1_Q4!$AA$5:$AA$1328,$B13))))))))</f>
        <v>4</v>
      </c>
      <c r="K13" s="270">
        <f>IF(AND($J$4="Todas",$J$5="Todas",$J$6="Todas"),SUMIFS(DB_CAL_Q1_Q4!$AL$5:$AL$1328,DB_CAL_Q1_Q4!$AC$5:$AC$1328,$C$4,DB_CAL_Q1_Q4!$AA$5:$AA$1328,$B13),IF(AND($J$4="Todas",$J$5="Todas"),SUMIFS(DB_CAL_Q1_Q4!$AL$5:$AL$1328,DB_CAL_Q1_Q4!$AC$5:$AC$1328,$C$4,DB_CAL_Q1_Q4!$AB$5:$AB$1328,$J$6,DB_CAL_Q1_Q4!$AA$5:$AA$1328,$B13),IF(AND($J$4="Todas",$J$6="Todas"),SUMIFS(DB_CAL_Q1_Q4!$AL$5:$AL$1328,DB_CAL_Q1_Q4!$AC$5:$AC$1328,$C$4,DB_CAL_Q1_Q4!$Z$5:$Z$1328,$J$5,DB_CAL_Q1_Q4!$AA$5:$AA$1328,$B13),IF(AND($J$5="Todas",$J$6="Todas"),SUMIFS(DB_CAL_Q1_Q4!$AL$5:$AL$1328,DB_CAL_Q1_Q4!$AC$5:$AC$1328,$C$4,DB_CAL_Q1_Q4!$AD$5:$AD$1328,$J$4,DB_CAL_Q1_Q4!$AA$5:$AA$1328,$B13),IF($J$4="Todas",SUMIFS(DB_CAL_Q1_Q4!$AL$5:$AL$1328,DB_CAL_Q1_Q4!$AC$5:$AC$1328,$C$4,DB_CAL_Q1_Q4!$Z$5:$Z$1328,$J$5,DB_CAL_Q1_Q4!$AB$5:$AB$1328,$J$6,DB_CAL_Q1_Q4!$AA$5:$AA$1328,$B13),IF($J$5="Todas",SUMIFS(DB_CAL_Q1_Q4!$AL$5:$AL$1328,DB_CAL_Q1_Q4!$AC$5:$AC$1328,$C$4,DB_CAL_Q1_Q4!$AD$5:$AD$1328,$J$4,DB_CAL_Q1_Q4!$AB$5:$AB$1328,$J$6,DB_CAL_Q1_Q4!$AA$5:$AA$1328,$B13),IF($J$6="Todas",SUMIFS(DB_CAL_Q1_Q4!$AL$5:$AL$1328,DB_CAL_Q1_Q4!$AC$5:$AC$1328,$C$4,DB_CAL_Q1_Q4!$AD$5:$AD$1328,$J$4,DB_CAL_Q1_Q4!$Z$5:$Z$1328,$J$5,DB_CAL_Q1_Q4!$AA$5:$AA$1328,$B13),SUMIFS(DB_CAL_Q1_Q4!$AL$5:$AL$1328,DB_CAL_Q1_Q4!$AC$5:$AC$1328,$C$4,DB_CAL_Q1_Q4!$AD$5:$AD$1328,$J$4,DB_CAL_Q1_Q4!$Z$5:$Z$1328,$J$5,DB_CAL_Q1_Q4!$AB$5:$AB$1328,$J$6,DB_CAL_Q1_Q4!$AA$5:$AA$1328,$B13))))))))</f>
        <v>2</v>
      </c>
      <c r="L13" s="270">
        <f>IF(AND($J$4="Todas",$J$5="Todas",$J$6="Todas"),SUMIFS(DB_CAL_Q1_Q4!$AM$5:$AM$1328,DB_CAL_Q1_Q4!$AC$5:$AC$1328,$C$4,DB_CAL_Q1_Q4!$AA$5:$AA$1328,$B13),IF(AND($J$4="Todas",$J$5="Todas"),SUMIFS(DB_CAL_Q1_Q4!$AM$5:$AM$1328,DB_CAL_Q1_Q4!$AC$5:$AC$1328,$C$4,DB_CAL_Q1_Q4!$AB$5:$AB$1328,$J$6,DB_CAL_Q1_Q4!$AA$5:$AA$1328,$B13),IF(AND($J$4="Todas",$J$6="Todas"),SUMIFS(DB_CAL_Q1_Q4!$AM$5:$AM$1328,DB_CAL_Q1_Q4!$AC$5:$AC$1328,$C$4,DB_CAL_Q1_Q4!$Z$5:$Z$1328,$J$5,DB_CAL_Q1_Q4!$AA$5:$AA$1328,$B13),IF(AND($J$5="Todas",$J$6="Todas"),SUMIFS(DB_CAL_Q1_Q4!$AM$5:$AM$1328,DB_CAL_Q1_Q4!$AC$5:$AC$1328,$C$4,DB_CAL_Q1_Q4!$AD$5:$AD$1328,$J$4,DB_CAL_Q1_Q4!$AA$5:$AA$1328,$B13),IF($J$4="Todas",SUMIFS(DB_CAL_Q1_Q4!$AM$5:$AM$1328,DB_CAL_Q1_Q4!$AC$5:$AC$1328,$C$4,DB_CAL_Q1_Q4!$Z$5:$Z$1328,$J$5,DB_CAL_Q1_Q4!$AB$5:$AB$1328,$J$6,DB_CAL_Q1_Q4!$AA$5:$AA$1328,$B13),IF($J$5="Todas",SUMIFS(DB_CAL_Q1_Q4!$AM$5:$AM$1328,DB_CAL_Q1_Q4!$AC$5:$AC$1328,$C$4,DB_CAL_Q1_Q4!$AD$5:$AD$1328,$J$4,DB_CAL_Q1_Q4!$AB$5:$AB$1328,$J$6,DB_CAL_Q1_Q4!$AA$5:$AA$1328,$B13),IF($J$6="Todas",SUMIFS(DB_CAL_Q1_Q4!$AM$5:$AM$1328,DB_CAL_Q1_Q4!$AC$5:$AC$1328,$C$4,DB_CAL_Q1_Q4!$AD$5:$AD$1328,$J$4,DB_CAL_Q1_Q4!$Z$5:$Z$1328,$J$5,DB_CAL_Q1_Q4!$AA$5:$AA$1328,$B13),SUMIFS(DB_CAL_Q1_Q4!$AM$5:$AM$1328,DB_CAL_Q1_Q4!$AC$5:$AC$1328,$C$4,DB_CAL_Q1_Q4!$AD$5:$AD$1328,$J$4,DB_CAL_Q1_Q4!$Z$5:$Z$1328,$J$5,DB_CAL_Q1_Q4!$AB$5:$AB$1328,$J$6,DB_CAL_Q1_Q4!$AA$5:$AA$1328,$B13))))))))</f>
        <v>15</v>
      </c>
      <c r="M13" s="645">
        <f>IF(AND($J$4="Todas",$J$5="Todas",$J$6="Todas"),COUNTIFS(DB_CAL_Q1_Q4!$AC$5:$AC$1328,$C$4,DB_CAL_Q1_Q4!$AA$5:$AA$1328,$P13),IF(AND($J$4="Todas",$J$5="Todas"),COUNTIFS(DB_CAL_Q1_Q4!$AC$5:$AC$1328,$C$4,DB_CAL_Q1_Q4!$AB$5:$AB$1328,$J$6,DB_CAL_Q1_Q4!$AA$5:$AA$1328,$P13),IF(AND($J$4="Todas",$J$6="Todas"),COUNTIFS(DB_CAL_Q1_Q4!$AC$5:$AC$1328,$C$4,DB_CAL_Q1_Q4!$Z$5:$Z$1328,$J$5,DB_CAL_Q1_Q4!$AA$5:$AA$1328,$P13),IF(AND($J$5="Todas",$J$6="Todas"),COUNTIFS(DB_CAL_Q1_Q4!$AC$5:$AC$1328,$C$4,DB_CAL_Q1_Q4!$AD$5:$AD$1328,$J$4,DB_CAL_Q1_Q4!$AA$5:$AA$1328,$P13),IF($J$4="Todas",COUNTIFS(DB_CAL_Q1_Q4!$AC$5:$AC$1328,$C$4,DB_CAL_Q1_Q4!$Z$5:$Z$1328,$J$5,DB_CAL_Q1_Q4!$AB$5:$AB$1328,$J$6,DB_CAL_Q1_Q4!$AA$5:$AA$1328,$P13),IF($J$5="Todas",COUNTIFS(DB_CAL_Q1_Q4!$AC$5:$AC$1328,$C$4,DB_CAL_Q1_Q4!$AD$5:$AD$1328,$J$4,DB_CAL_Q1_Q4!$AB$5:$AB$1328,$J$6,DB_CAL_Q1_Q4!$AA$5:$AA$1328,$P13),IF($J$6="Todas",COUNTIFS(DB_CAL_Q1_Q4!$AC$5:$AC$1328,$C$4,DB_CAL_Q1_Q4!$AD$5:$AD$1328,$J$4,DB_CAL_Q1_Q4!$Z$5:$Z$1328,$J$5,DB_CAL_Q1_Q4!$AA$5:$AA$1328,$P13),COUNTIFS(DB_CAL_Q1_Q4!$AC$5:$AC$1328,$C$4,DB_CAL_Q1_Q4!$AD$5:$AD$1328,$J$4,DB_CAL_Q1_Q4!$Z$5:$Z$1328,$J$5,DB_CAL_Q1_Q4!$AB$5:$AB$1328,$J$6,DB_CAL_Q1_Q4!$AA$5:$AA$1328,$P13))))))))</f>
        <v>96</v>
      </c>
      <c r="N13" s="263">
        <f t="shared" si="1"/>
        <v>1</v>
      </c>
      <c r="O13" s="235">
        <f t="shared" si="3"/>
        <v>96</v>
      </c>
      <c r="P13" s="645" t="s">
        <v>385</v>
      </c>
      <c r="Q13" s="235"/>
      <c r="R13" s="235"/>
      <c r="S13" s="235"/>
      <c r="T13" s="646"/>
      <c r="U13" s="647" t="str">
        <f t="shared" si="4"/>
        <v>Opción barata</v>
      </c>
      <c r="V13" s="648">
        <f t="shared" si="5"/>
        <v>8.6387417217185042E-2</v>
      </c>
      <c r="W13" s="235">
        <f t="shared" si="6"/>
        <v>8.6387417217185042E-2</v>
      </c>
    </row>
    <row r="14" spans="1:23" ht="15" customHeight="1">
      <c r="A14" s="643">
        <v>5</v>
      </c>
      <c r="B14" s="260" t="str">
        <f t="shared" si="0"/>
        <v>GLP</v>
      </c>
      <c r="C14" s="649">
        <f t="shared" si="2"/>
        <v>39</v>
      </c>
      <c r="D14" s="270">
        <f>IF(AND($J$4="Todas",$J$5="Todas",$J$6="Todas"),SUMIFS(DB_CAL_Q1_Q4!$AE$5:$AE$1328,DB_CAL_Q1_Q4!$AC$5:$AC$1328,$C$4,DB_CAL_Q1_Q4!$AA$5:$AA$1328,$B14),IF(AND($J$4="Todas",$J$5="Todas"),SUMIFS(DB_CAL_Q1_Q4!$AE$5:$AE$1328,DB_CAL_Q1_Q4!$AC$5:$AC$1328,$C$4,DB_CAL_Q1_Q4!$AB$5:$AB$1328,$J$6,DB_CAL_Q1_Q4!$AA$5:$AA$1328,$B14),IF(AND($J$4="Todas",$J$6="Todas"),SUMIFS(DB_CAL_Q1_Q4!$AE$5:$AE$1328,DB_CAL_Q1_Q4!$AC$5:$AC$1328,$C$4,DB_CAL_Q1_Q4!$Z$5:$Z$1328,$J$5,DB_CAL_Q1_Q4!$AA$5:$AA$1328,$B14),IF(AND($J$5="Todas",$J$6="Todas"),SUMIFS(DB_CAL_Q1_Q4!$AE$5:$AE$1328,DB_CAL_Q1_Q4!$AC$5:$AC$1328,$C$4,DB_CAL_Q1_Q4!$AD$5:$AD$1328,$J$4,DB_CAL_Q1_Q4!$AA$5:$AA$1328,$B14),IF($J$4="Todas",SUMIFS(DB_CAL_Q1_Q4!$AE$5:$AE$1328,DB_CAL_Q1_Q4!$AC$5:$AC$1328,$C$4,DB_CAL_Q1_Q4!$Z$5:$Z$1328,$J$5,DB_CAL_Q1_Q4!$AB$5:$AB$1328,$J$6,DB_CAL_Q1_Q4!$AA$5:$AA$1328,$B14),IF($J$5="Todas",SUMIFS(DB_CAL_Q1_Q4!$AE$5:$AE$1328,DB_CAL_Q1_Q4!$AC$5:$AC$1328,$C$4,DB_CAL_Q1_Q4!$AD$5:$AD$1328,$J$4,DB_CAL_Q1_Q4!$AB$5:$AB$1328,$J$6,DB_CAL_Q1_Q4!$AA$5:$AA$1328,$B14),IF($J$6="Todas",SUMIFS(DB_CAL_Q1_Q4!$AE$5:$AE$1328,DB_CAL_Q1_Q4!$AC$5:$AC$1328,$C$4,DB_CAL_Q1_Q4!$AD$5:$AD$1328,$J$4,DB_CAL_Q1_Q4!$Z$5:$Z$1328,$J$5,DB_CAL_Q1_Q4!$AA$5:$AA$1328,$B14),SUMIFS(DB_CAL_Q1_Q4!$AE$5:$AE$1328,DB_CAL_Q1_Q4!$AC$5:$AC$1328,$C$4,DB_CAL_Q1_Q4!$AD$5:$AD$1328,$J$4,DB_CAL_Q1_Q4!$Z$5:$Z$1328,$J$5,DB_CAL_Q1_Q4!$AB$5:$AB$1328,$J$6,DB_CAL_Q1_Q4!$AA$5:$AA$1328,$B14))))))))</f>
        <v>17</v>
      </c>
      <c r="E14" s="270">
        <f>IF(AND($J$4="Todas",$J$5="Todas",$J$6="Todas"),SUMIFS(DB_CAL_Q1_Q4!$AF$5:$AF$1328,DB_CAL_Q1_Q4!$AC$5:$AC$1328,$C$4,DB_CAL_Q1_Q4!$AA$5:$AA$1328,$B14),IF(AND($J$4="Todas",$J$5="Todas"),SUMIFS(DB_CAL_Q1_Q4!$AF$5:$AF$1328,DB_CAL_Q1_Q4!$AC$5:$AC$1328,$C$4,DB_CAL_Q1_Q4!$AB$5:$AB$1328,$J$6,DB_CAL_Q1_Q4!$AA$5:$AA$1328,$B14),IF(AND($J$4="Todas",$J$6="Todas"),SUMIFS(DB_CAL_Q1_Q4!$AF$5:$AF$1328,DB_CAL_Q1_Q4!$AC$5:$AC$1328,$C$4,DB_CAL_Q1_Q4!$Z$5:$Z$1328,$J$5,DB_CAL_Q1_Q4!$AA$5:$AA$1328,$B14),IF(AND($J$5="Todas",$J$6="Todas"),SUMIFS(DB_CAL_Q1_Q4!$AF$5:$AF$1328,DB_CAL_Q1_Q4!$AC$5:$AC$1328,$C$4,DB_CAL_Q1_Q4!$AD$5:$AD$1328,$J$4,DB_CAL_Q1_Q4!$AA$5:$AA$1328,$B14),IF($J$4="Todas",SUMIFS(DB_CAL_Q1_Q4!$AF$5:$AF$1328,DB_CAL_Q1_Q4!$AC$5:$AC$1328,$C$4,DB_CAL_Q1_Q4!$Z$5:$Z$1328,$J$5,DB_CAL_Q1_Q4!$AB$5:$AB$1328,$J$6,DB_CAL_Q1_Q4!$AA$5:$AA$1328,$B14),IF($J$5="Todas",SUMIFS(DB_CAL_Q1_Q4!$AF$5:$AF$1328,DB_CAL_Q1_Q4!$AC$5:$AC$1328,$C$4,DB_CAL_Q1_Q4!$AD$5:$AD$1328,$J$4,DB_CAL_Q1_Q4!$AB$5:$AB$1328,$J$6,DB_CAL_Q1_Q4!$AA$5:$AA$1328,$B14),IF($J$6="Todas",SUMIFS(DB_CAL_Q1_Q4!$AF$5:$AF$1328,DB_CAL_Q1_Q4!$AC$5:$AC$1328,$C$4,DB_CAL_Q1_Q4!$AD$5:$AD$1328,$J$4,DB_CAL_Q1_Q4!$Z$5:$Z$1328,$J$5,DB_CAL_Q1_Q4!$AA$5:$AA$1328,$B14),SUMIFS(DB_CAL_Q1_Q4!$AF$5:$AF$1328,DB_CAL_Q1_Q4!$AC$5:$AC$1328,$C$4,DB_CAL_Q1_Q4!$AD$5:$AD$1328,$J$4,DB_CAL_Q1_Q4!$Z$5:$Z$1328,$J$5,DB_CAL_Q1_Q4!$AB$5:$AB$1328,$J$6,DB_CAL_Q1_Q4!$AA$5:$AA$1328,$B14))))))))</f>
        <v>16</v>
      </c>
      <c r="F14" s="270">
        <f>IF(AND($J$4="Todas",$J$5="Todas",$J$6="Todas"),SUMIFS(DB_CAL_Q1_Q4!$AG$5:$AG$1328,DB_CAL_Q1_Q4!$AC$5:$AC$1328,$C$4,DB_CAL_Q1_Q4!$AA$5:$AA$1328,$B14),IF(AND($J$4="Todas",$J$5="Todas"),SUMIFS(DB_CAL_Q1_Q4!$AG$5:$AG$1328,DB_CAL_Q1_Q4!$AC$5:$AC$1328,$C$4,DB_CAL_Q1_Q4!$AB$5:$AB$1328,$J$6,DB_CAL_Q1_Q4!$AA$5:$AA$1328,$B14),IF(AND($J$4="Todas",$J$6="Todas"),SUMIFS(DB_CAL_Q1_Q4!$AG$5:$AG$1328,DB_CAL_Q1_Q4!$AC$5:$AC$1328,$C$4,DB_CAL_Q1_Q4!$Z$5:$Z$1328,$J$5,DB_CAL_Q1_Q4!$AA$5:$AA$1328,$B14),IF(AND($J$5="Todas",$J$6="Todas"),SUMIFS(DB_CAL_Q1_Q4!$AG$5:$AG$1328,DB_CAL_Q1_Q4!$AC$5:$AC$1328,$C$4,DB_CAL_Q1_Q4!$AD$5:$AD$1328,$J$4,DB_CAL_Q1_Q4!$AA$5:$AA$1328,$B14),IF($J$4="Todas",SUMIFS(DB_CAL_Q1_Q4!$AG$5:$AG$1328,DB_CAL_Q1_Q4!$AC$5:$AC$1328,$C$4,DB_CAL_Q1_Q4!$Z$5:$Z$1328,$J$5,DB_CAL_Q1_Q4!$AB$5:$AB$1328,$J$6,DB_CAL_Q1_Q4!$AA$5:$AA$1328,$B14),IF($J$5="Todas",SUMIFS(DB_CAL_Q1_Q4!$AG$5:$AG$1328,DB_CAL_Q1_Q4!$AC$5:$AC$1328,$C$4,DB_CAL_Q1_Q4!$AD$5:$AD$1328,$J$4,DB_CAL_Q1_Q4!$AB$5:$AB$1328,$J$6,DB_CAL_Q1_Q4!$AA$5:$AA$1328,$B14),IF($J$6="Todas",SUMIFS(DB_CAL_Q1_Q4!$AG$5:$AG$1328,DB_CAL_Q1_Q4!$AC$5:$AC$1328,$C$4,DB_CAL_Q1_Q4!$AD$5:$AD$1328,$J$4,DB_CAL_Q1_Q4!$Z$5:$Z$1328,$J$5,DB_CAL_Q1_Q4!$AA$5:$AA$1328,$B14),SUMIFS(DB_CAL_Q1_Q4!$AG$5:$AG$1328,DB_CAL_Q1_Q4!$AC$5:$AC$1328,$C$4,DB_CAL_Q1_Q4!$AD$5:$AD$1328,$J$4,DB_CAL_Q1_Q4!$Z$5:$Z$1328,$J$5,DB_CAL_Q1_Q4!$AB$5:$AB$1328,$J$6,DB_CAL_Q1_Q4!$AA$5:$AA$1328,$B14))))))))</f>
        <v>5</v>
      </c>
      <c r="G14" s="270">
        <f>IF(AND($J$4="Todas",$J$5="Todas",$J$6="Todas"),SUMIFS(DB_CAL_Q1_Q4!$AH$5:$AH$1328,DB_CAL_Q1_Q4!$AC$5:$AC$1328,$C$4,DB_CAL_Q1_Q4!$AA$5:$AA$1328,$B14),IF(AND($J$4="Todas",$J$5="Todas"),SUMIFS(DB_CAL_Q1_Q4!$AH$5:$AH$1328,DB_CAL_Q1_Q4!$AC$5:$AC$1328,$C$4,DB_CAL_Q1_Q4!$AB$5:$AB$1328,$J$6,DB_CAL_Q1_Q4!$AA$5:$AA$1328,$B14),IF(AND($J$4="Todas",$J$6="Todas"),SUMIFS(DB_CAL_Q1_Q4!$AH$5:$AH$1328,DB_CAL_Q1_Q4!$AC$5:$AC$1328,$C$4,DB_CAL_Q1_Q4!$Z$5:$Z$1328,$J$5,DB_CAL_Q1_Q4!$AA$5:$AA$1328,$B14),IF(AND($J$5="Todas",$J$6="Todas"),SUMIFS(DB_CAL_Q1_Q4!$AH$5:$AH$1328,DB_CAL_Q1_Q4!$AC$5:$AC$1328,$C$4,DB_CAL_Q1_Q4!$AD$5:$AD$1328,$J$4,DB_CAL_Q1_Q4!$AA$5:$AA$1328,$B14),IF($J$4="Todas",SUMIFS(DB_CAL_Q1_Q4!$AH$5:$AH$1328,DB_CAL_Q1_Q4!$AC$5:$AC$1328,$C$4,DB_CAL_Q1_Q4!$Z$5:$Z$1328,$J$5,DB_CAL_Q1_Q4!$AB$5:$AB$1328,$J$6,DB_CAL_Q1_Q4!$AA$5:$AA$1328,$B14),IF($J$5="Todas",SUMIFS(DB_CAL_Q1_Q4!$AH$5:$AH$1328,DB_CAL_Q1_Q4!$AC$5:$AC$1328,$C$4,DB_CAL_Q1_Q4!$AD$5:$AD$1328,$J$4,DB_CAL_Q1_Q4!$AB$5:$AB$1328,$J$6,DB_CAL_Q1_Q4!$AA$5:$AA$1328,$B14),IF($J$6="Todas",SUMIFS(DB_CAL_Q1_Q4!$AH$5:$AH$1328,DB_CAL_Q1_Q4!$AC$5:$AC$1328,$C$4,DB_CAL_Q1_Q4!$AD$5:$AD$1328,$J$4,DB_CAL_Q1_Q4!$Z$5:$Z$1328,$J$5,DB_CAL_Q1_Q4!$AA$5:$AA$1328,$B14),SUMIFS(DB_CAL_Q1_Q4!$AH$5:$AH$1328,DB_CAL_Q1_Q4!$AC$5:$AC$1328,$C$4,DB_CAL_Q1_Q4!$AD$5:$AD$1328,$J$4,DB_CAL_Q1_Q4!$Z$5:$Z$1328,$J$5,DB_CAL_Q1_Q4!$AB$5:$AB$1328,$J$6,DB_CAL_Q1_Q4!$AA$5:$AA$1328,$B14))))))))</f>
        <v>0</v>
      </c>
      <c r="H14" s="270">
        <f>IF(AND($J$4="Todas",$J$5="Todas",$J$6="Todas"),SUMIFS(DB_CAL_Q1_Q4!$AI$5:$AI$1328,DB_CAL_Q1_Q4!$AC$5:$AC$1328,$C$4,DB_CAL_Q1_Q4!$AA$5:$AA$1328,$B14),IF(AND($J$4="Todas",$J$5="Todas"),SUMIFS(DB_CAL_Q1_Q4!$AI$5:$AI$1328,DB_CAL_Q1_Q4!$AC$5:$AC$1328,$C$4,DB_CAL_Q1_Q4!$AB$5:$AB$1328,$J$6,DB_CAL_Q1_Q4!$AA$5:$AA$1328,$B14),IF(AND($J$4="Todas",$J$6="Todas"),SUMIFS(DB_CAL_Q1_Q4!$AI$5:$AI$1328,DB_CAL_Q1_Q4!$AC$5:$AC$1328,$C$4,DB_CAL_Q1_Q4!$Z$5:$Z$1328,$J$5,DB_CAL_Q1_Q4!$AA$5:$AA$1328,$B14),IF(AND($J$5="Todas",$J$6="Todas"),SUMIFS(DB_CAL_Q1_Q4!$AI$5:$AI$1328,DB_CAL_Q1_Q4!$AC$5:$AC$1328,$C$4,DB_CAL_Q1_Q4!$AD$5:$AD$1328,$J$4,DB_CAL_Q1_Q4!$AA$5:$AA$1328,$B14),IF($J$4="Todas",SUMIFS(DB_CAL_Q1_Q4!$AI$5:$AI$1328,DB_CAL_Q1_Q4!$AC$5:$AC$1328,$C$4,DB_CAL_Q1_Q4!$Z$5:$Z$1328,$J$5,DB_CAL_Q1_Q4!$AB$5:$AB$1328,$J$6,DB_CAL_Q1_Q4!$AA$5:$AA$1328,$B14),IF($J$5="Todas",SUMIFS(DB_CAL_Q1_Q4!$AI$5:$AI$1328,DB_CAL_Q1_Q4!$AC$5:$AC$1328,$C$4,DB_CAL_Q1_Q4!$AD$5:$AD$1328,$J$4,DB_CAL_Q1_Q4!$AB$5:$AB$1328,$J$6,DB_CAL_Q1_Q4!$AA$5:$AA$1328,$B14),IF($J$6="Todas",SUMIFS(DB_CAL_Q1_Q4!$AI$5:$AI$1328,DB_CAL_Q1_Q4!$AC$5:$AC$1328,$C$4,DB_CAL_Q1_Q4!$AD$5:$AD$1328,$J$4,DB_CAL_Q1_Q4!$Z$5:$Z$1328,$J$5,DB_CAL_Q1_Q4!$AA$5:$AA$1328,$B14),SUMIFS(DB_CAL_Q1_Q4!$AI$5:$AI$1328,DB_CAL_Q1_Q4!$AC$5:$AC$1328,$C$4,DB_CAL_Q1_Q4!$AD$5:$AD$1328,$J$4,DB_CAL_Q1_Q4!$Z$5:$Z$1328,$J$5,DB_CAL_Q1_Q4!$AB$5:$AB$1328,$J$6,DB_CAL_Q1_Q4!$AA$5:$AA$1328,$B14))))))))</f>
        <v>0</v>
      </c>
      <c r="I14" s="270">
        <f>IF(AND($J$4="Todas",$J$5="Todas",$J$6="Todas"),SUMIFS(DB_CAL_Q1_Q4!$AJ$5:$AJ$1328,DB_CAL_Q1_Q4!$AC$5:$AC$1328,$C$4,DB_CAL_Q1_Q4!$AA$5:$AA$1328,$B14),IF(AND($J$4="Todas",$J$5="Todas"),SUMIFS(DB_CAL_Q1_Q4!$AJ$5:$AJ$1328,DB_CAL_Q1_Q4!$AC$5:$AC$1328,$C$4,DB_CAL_Q1_Q4!$AB$5:$AB$1328,$J$6,DB_CAL_Q1_Q4!$AA$5:$AA$1328,$B14),IF(AND($J$4="Todas",$J$6="Todas"),SUMIFS(DB_CAL_Q1_Q4!$AJ$5:$AJ$1328,DB_CAL_Q1_Q4!$AC$5:$AC$1328,$C$4,DB_CAL_Q1_Q4!$Z$5:$Z$1328,$J$5,DB_CAL_Q1_Q4!$AA$5:$AA$1328,$B14),IF(AND($J$5="Todas",$J$6="Todas"),SUMIFS(DB_CAL_Q1_Q4!$AJ$5:$AJ$1328,DB_CAL_Q1_Q4!$AC$5:$AC$1328,$C$4,DB_CAL_Q1_Q4!$AD$5:$AD$1328,$J$4,DB_CAL_Q1_Q4!$AA$5:$AA$1328,$B14),IF($J$4="Todas",SUMIFS(DB_CAL_Q1_Q4!$AJ$5:$AJ$1328,DB_CAL_Q1_Q4!$AC$5:$AC$1328,$C$4,DB_CAL_Q1_Q4!$Z$5:$Z$1328,$J$5,DB_CAL_Q1_Q4!$AB$5:$AB$1328,$J$6,DB_CAL_Q1_Q4!$AA$5:$AA$1328,$B14),IF($J$5="Todas",SUMIFS(DB_CAL_Q1_Q4!$AJ$5:$AJ$1328,DB_CAL_Q1_Q4!$AC$5:$AC$1328,$C$4,DB_CAL_Q1_Q4!$AD$5:$AD$1328,$J$4,DB_CAL_Q1_Q4!$AB$5:$AB$1328,$J$6,DB_CAL_Q1_Q4!$AA$5:$AA$1328,$B14),IF($J$6="Todas",SUMIFS(DB_CAL_Q1_Q4!$AJ$5:$AJ$1328,DB_CAL_Q1_Q4!$AC$5:$AC$1328,$C$4,DB_CAL_Q1_Q4!$AD$5:$AD$1328,$J$4,DB_CAL_Q1_Q4!$Z$5:$Z$1328,$J$5,DB_CAL_Q1_Q4!$AA$5:$AA$1328,$B14),SUMIFS(DB_CAL_Q1_Q4!$AJ$5:$AJ$1328,DB_CAL_Q1_Q4!$AC$5:$AC$1328,$C$4,DB_CAL_Q1_Q4!$AD$5:$AD$1328,$J$4,DB_CAL_Q1_Q4!$Z$5:$Z$1328,$J$5,DB_CAL_Q1_Q4!$AB$5:$AB$1328,$J$6,DB_CAL_Q1_Q4!$AA$5:$AA$1328,$B14))))))))</f>
        <v>0</v>
      </c>
      <c r="J14" s="270">
        <f>IF(AND($J$4="Todas",$J$5="Todas",$J$6="Todas"),SUMIFS(DB_CAL_Q1_Q4!$AK$5:$AK$1328,DB_CAL_Q1_Q4!$AC$5:$AC$1328,$C$4,DB_CAL_Q1_Q4!$AA$5:$AA$1328,$B14),IF(AND($J$4="Todas",$J$5="Todas"),SUMIFS(DB_CAL_Q1_Q4!$AK$5:$AK$1328,DB_CAL_Q1_Q4!$AC$5:$AC$1328,$C$4,DB_CAL_Q1_Q4!$AB$5:$AB$1328,$J$6,DB_CAL_Q1_Q4!$AA$5:$AA$1328,$B14),IF(AND($J$4="Todas",$J$6="Todas"),SUMIFS(DB_CAL_Q1_Q4!$AK$5:$AK$1328,DB_CAL_Q1_Q4!$AC$5:$AC$1328,$C$4,DB_CAL_Q1_Q4!$Z$5:$Z$1328,$J$5,DB_CAL_Q1_Q4!$AA$5:$AA$1328,$B14),IF(AND($J$5="Todas",$J$6="Todas"),SUMIFS(DB_CAL_Q1_Q4!$AK$5:$AK$1328,DB_CAL_Q1_Q4!$AC$5:$AC$1328,$C$4,DB_CAL_Q1_Q4!$AD$5:$AD$1328,$J$4,DB_CAL_Q1_Q4!$AA$5:$AA$1328,$B14),IF($J$4="Todas",SUMIFS(DB_CAL_Q1_Q4!$AK$5:$AK$1328,DB_CAL_Q1_Q4!$AC$5:$AC$1328,$C$4,DB_CAL_Q1_Q4!$Z$5:$Z$1328,$J$5,DB_CAL_Q1_Q4!$AB$5:$AB$1328,$J$6,DB_CAL_Q1_Q4!$AA$5:$AA$1328,$B14),IF($J$5="Todas",SUMIFS(DB_CAL_Q1_Q4!$AK$5:$AK$1328,DB_CAL_Q1_Q4!$AC$5:$AC$1328,$C$4,DB_CAL_Q1_Q4!$AD$5:$AD$1328,$J$4,DB_CAL_Q1_Q4!$AB$5:$AB$1328,$J$6,DB_CAL_Q1_Q4!$AA$5:$AA$1328,$B14),IF($J$6="Todas",SUMIFS(DB_CAL_Q1_Q4!$AK$5:$AK$1328,DB_CAL_Q1_Q4!$AC$5:$AC$1328,$C$4,DB_CAL_Q1_Q4!$AD$5:$AD$1328,$J$4,DB_CAL_Q1_Q4!$Z$5:$Z$1328,$J$5,DB_CAL_Q1_Q4!$AA$5:$AA$1328,$B14),SUMIFS(DB_CAL_Q1_Q4!$AK$5:$AK$1328,DB_CAL_Q1_Q4!$AC$5:$AC$1328,$C$4,DB_CAL_Q1_Q4!$AD$5:$AD$1328,$J$4,DB_CAL_Q1_Q4!$Z$5:$Z$1328,$J$5,DB_CAL_Q1_Q4!$AB$5:$AB$1328,$J$6,DB_CAL_Q1_Q4!$AA$5:$AA$1328,$B14))))))))</f>
        <v>0</v>
      </c>
      <c r="K14" s="270">
        <f>IF(AND($J$4="Todas",$J$5="Todas",$J$6="Todas"),SUMIFS(DB_CAL_Q1_Q4!$AL$5:$AL$1328,DB_CAL_Q1_Q4!$AC$5:$AC$1328,$C$4,DB_CAL_Q1_Q4!$AA$5:$AA$1328,$B14),IF(AND($J$4="Todas",$J$5="Todas"),SUMIFS(DB_CAL_Q1_Q4!$AL$5:$AL$1328,DB_CAL_Q1_Q4!$AC$5:$AC$1328,$C$4,DB_CAL_Q1_Q4!$AB$5:$AB$1328,$J$6,DB_CAL_Q1_Q4!$AA$5:$AA$1328,$B14),IF(AND($J$4="Todas",$J$6="Todas"),SUMIFS(DB_CAL_Q1_Q4!$AL$5:$AL$1328,DB_CAL_Q1_Q4!$AC$5:$AC$1328,$C$4,DB_CAL_Q1_Q4!$Z$5:$Z$1328,$J$5,DB_CAL_Q1_Q4!$AA$5:$AA$1328,$B14),IF(AND($J$5="Todas",$J$6="Todas"),SUMIFS(DB_CAL_Q1_Q4!$AL$5:$AL$1328,DB_CAL_Q1_Q4!$AC$5:$AC$1328,$C$4,DB_CAL_Q1_Q4!$AD$5:$AD$1328,$J$4,DB_CAL_Q1_Q4!$AA$5:$AA$1328,$B14),IF($J$4="Todas",SUMIFS(DB_CAL_Q1_Q4!$AL$5:$AL$1328,DB_CAL_Q1_Q4!$AC$5:$AC$1328,$C$4,DB_CAL_Q1_Q4!$Z$5:$Z$1328,$J$5,DB_CAL_Q1_Q4!$AB$5:$AB$1328,$J$6,DB_CAL_Q1_Q4!$AA$5:$AA$1328,$B14),IF($J$5="Todas",SUMIFS(DB_CAL_Q1_Q4!$AL$5:$AL$1328,DB_CAL_Q1_Q4!$AC$5:$AC$1328,$C$4,DB_CAL_Q1_Q4!$AD$5:$AD$1328,$J$4,DB_CAL_Q1_Q4!$AB$5:$AB$1328,$J$6,DB_CAL_Q1_Q4!$AA$5:$AA$1328,$B14),IF($J$6="Todas",SUMIFS(DB_CAL_Q1_Q4!$AL$5:$AL$1328,DB_CAL_Q1_Q4!$AC$5:$AC$1328,$C$4,DB_CAL_Q1_Q4!$AD$5:$AD$1328,$J$4,DB_CAL_Q1_Q4!$Z$5:$Z$1328,$J$5,DB_CAL_Q1_Q4!$AA$5:$AA$1328,$B14),SUMIFS(DB_CAL_Q1_Q4!$AL$5:$AL$1328,DB_CAL_Q1_Q4!$AC$5:$AC$1328,$C$4,DB_CAL_Q1_Q4!$AD$5:$AD$1328,$J$4,DB_CAL_Q1_Q4!$Z$5:$Z$1328,$J$5,DB_CAL_Q1_Q4!$AB$5:$AB$1328,$J$6,DB_CAL_Q1_Q4!$AA$5:$AA$1328,$B14))))))))</f>
        <v>0</v>
      </c>
      <c r="L14" s="270">
        <f>IF(AND($J$4="Todas",$J$5="Todas",$J$6="Todas"),SUMIFS(DB_CAL_Q1_Q4!$AM$5:$AM$1328,DB_CAL_Q1_Q4!$AC$5:$AC$1328,$C$4,DB_CAL_Q1_Q4!$AA$5:$AA$1328,$B14),IF(AND($J$4="Todas",$J$5="Todas"),SUMIFS(DB_CAL_Q1_Q4!$AM$5:$AM$1328,DB_CAL_Q1_Q4!$AC$5:$AC$1328,$C$4,DB_CAL_Q1_Q4!$AB$5:$AB$1328,$J$6,DB_CAL_Q1_Q4!$AA$5:$AA$1328,$B14),IF(AND($J$4="Todas",$J$6="Todas"),SUMIFS(DB_CAL_Q1_Q4!$AM$5:$AM$1328,DB_CAL_Q1_Q4!$AC$5:$AC$1328,$C$4,DB_CAL_Q1_Q4!$Z$5:$Z$1328,$J$5,DB_CAL_Q1_Q4!$AA$5:$AA$1328,$B14),IF(AND($J$5="Todas",$J$6="Todas"),SUMIFS(DB_CAL_Q1_Q4!$AM$5:$AM$1328,DB_CAL_Q1_Q4!$AC$5:$AC$1328,$C$4,DB_CAL_Q1_Q4!$AD$5:$AD$1328,$J$4,DB_CAL_Q1_Q4!$AA$5:$AA$1328,$B14),IF($J$4="Todas",SUMIFS(DB_CAL_Q1_Q4!$AM$5:$AM$1328,DB_CAL_Q1_Q4!$AC$5:$AC$1328,$C$4,DB_CAL_Q1_Q4!$Z$5:$Z$1328,$J$5,DB_CAL_Q1_Q4!$AB$5:$AB$1328,$J$6,DB_CAL_Q1_Q4!$AA$5:$AA$1328,$B14),IF($J$5="Todas",SUMIFS(DB_CAL_Q1_Q4!$AM$5:$AM$1328,DB_CAL_Q1_Q4!$AC$5:$AC$1328,$C$4,DB_CAL_Q1_Q4!$AD$5:$AD$1328,$J$4,DB_CAL_Q1_Q4!$AB$5:$AB$1328,$J$6,DB_CAL_Q1_Q4!$AA$5:$AA$1328,$B14),IF($J$6="Todas",SUMIFS(DB_CAL_Q1_Q4!$AM$5:$AM$1328,DB_CAL_Q1_Q4!$AC$5:$AC$1328,$C$4,DB_CAL_Q1_Q4!$AD$5:$AD$1328,$J$4,DB_CAL_Q1_Q4!$Z$5:$Z$1328,$J$5,DB_CAL_Q1_Q4!$AA$5:$AA$1328,$B14),SUMIFS(DB_CAL_Q1_Q4!$AM$5:$AM$1328,DB_CAL_Q1_Q4!$AC$5:$AC$1328,$C$4,DB_CAL_Q1_Q4!$AD$5:$AD$1328,$J$4,DB_CAL_Q1_Q4!$Z$5:$Z$1328,$J$5,DB_CAL_Q1_Q4!$AB$5:$AB$1328,$J$6,DB_CAL_Q1_Q4!$AA$5:$AA$1328,$B14))))))))</f>
        <v>2</v>
      </c>
      <c r="M14" s="645">
        <f>IF(AND($J$4="Todas",$J$5="Todas",$J$6="Todas"),COUNTIFS(DB_CAL_Q1_Q4!$AC$5:$AC$1328,$C$4,DB_CAL_Q1_Q4!$AA$5:$AA$1328,$P14),IF(AND($J$4="Todas",$J$5="Todas"),COUNTIFS(DB_CAL_Q1_Q4!$AC$5:$AC$1328,$C$4,DB_CAL_Q1_Q4!$AB$5:$AB$1328,$J$6,DB_CAL_Q1_Q4!$AA$5:$AA$1328,$P14),IF(AND($J$4="Todas",$J$6="Todas"),COUNTIFS(DB_CAL_Q1_Q4!$AC$5:$AC$1328,$C$4,DB_CAL_Q1_Q4!$Z$5:$Z$1328,$J$5,DB_CAL_Q1_Q4!$AA$5:$AA$1328,$P14),IF(AND($J$5="Todas",$J$6="Todas"),COUNTIFS(DB_CAL_Q1_Q4!$AC$5:$AC$1328,$C$4,DB_CAL_Q1_Q4!$AD$5:$AD$1328,$J$4,DB_CAL_Q1_Q4!$AA$5:$AA$1328,$P14),IF($J$4="Todas",COUNTIFS(DB_CAL_Q1_Q4!$AC$5:$AC$1328,$C$4,DB_CAL_Q1_Q4!$Z$5:$Z$1328,$J$5,DB_CAL_Q1_Q4!$AB$5:$AB$1328,$J$6,DB_CAL_Q1_Q4!$AA$5:$AA$1328,$P14),IF($J$5="Todas",COUNTIFS(DB_CAL_Q1_Q4!$AC$5:$AC$1328,$C$4,DB_CAL_Q1_Q4!$AD$5:$AD$1328,$J$4,DB_CAL_Q1_Q4!$AB$5:$AB$1328,$J$6,DB_CAL_Q1_Q4!$AA$5:$AA$1328,$P14),IF($J$6="Todas",COUNTIFS(DB_CAL_Q1_Q4!$AC$5:$AC$1328,$C$4,DB_CAL_Q1_Q4!$AD$5:$AD$1328,$J$4,DB_CAL_Q1_Q4!$Z$5:$Z$1328,$J$5,DB_CAL_Q1_Q4!$AA$5:$AA$1328,$P14),COUNTIFS(DB_CAL_Q1_Q4!$AC$5:$AC$1328,$C$4,DB_CAL_Q1_Q4!$AD$5:$AD$1328,$J$4,DB_CAL_Q1_Q4!$Z$5:$Z$1328,$J$5,DB_CAL_Q1_Q4!$AB$5:$AB$1328,$J$6,DB_CAL_Q1_Q4!$AA$5:$AA$1328,$P14))))))))</f>
        <v>21</v>
      </c>
      <c r="N14" s="263">
        <f t="shared" si="1"/>
        <v>1</v>
      </c>
      <c r="O14" s="235">
        <f t="shared" si="3"/>
        <v>21</v>
      </c>
      <c r="P14" s="645" t="s">
        <v>309</v>
      </c>
      <c r="Q14" s="235"/>
      <c r="R14" s="235"/>
      <c r="S14" s="235"/>
      <c r="T14" s="646"/>
      <c r="U14" s="647" t="str">
        <f t="shared" si="4"/>
        <v>Otros decidieron</v>
      </c>
      <c r="V14" s="648">
        <f t="shared" si="5"/>
        <v>4.4502608869458955E-2</v>
      </c>
      <c r="W14" s="235">
        <f t="shared" si="6"/>
        <v>4.4502608869458955E-2</v>
      </c>
    </row>
    <row r="15" spans="1:23" ht="15" customHeight="1">
      <c r="A15" s="643">
        <v>6</v>
      </c>
      <c r="B15" s="260" t="str">
        <f t="shared" si="0"/>
        <v>Otros</v>
      </c>
      <c r="C15" s="649">
        <f t="shared" si="2"/>
        <v>21</v>
      </c>
      <c r="D15" s="270">
        <f>IF(AND($J$4="Todas",$J$5="Todas",$J$6="Todas"),SUMIFS(DB_CAL_Q1_Q4!$AE$5:$AE$1328,DB_CAL_Q1_Q4!$AC$5:$AC$1328,$C$4,DB_CAL_Q1_Q4!$AA$5:$AA$1328,$B15),IF(AND($J$4="Todas",$J$5="Todas"),SUMIFS(DB_CAL_Q1_Q4!$AE$5:$AE$1328,DB_CAL_Q1_Q4!$AC$5:$AC$1328,$C$4,DB_CAL_Q1_Q4!$AB$5:$AB$1328,$J$6,DB_CAL_Q1_Q4!$AA$5:$AA$1328,$B15),IF(AND($J$4="Todas",$J$6="Todas"),SUMIFS(DB_CAL_Q1_Q4!$AE$5:$AE$1328,DB_CAL_Q1_Q4!$AC$5:$AC$1328,$C$4,DB_CAL_Q1_Q4!$Z$5:$Z$1328,$J$5,DB_CAL_Q1_Q4!$AA$5:$AA$1328,$B15),IF(AND($J$5="Todas",$J$6="Todas"),SUMIFS(DB_CAL_Q1_Q4!$AE$5:$AE$1328,DB_CAL_Q1_Q4!$AC$5:$AC$1328,$C$4,DB_CAL_Q1_Q4!$AD$5:$AD$1328,$J$4,DB_CAL_Q1_Q4!$AA$5:$AA$1328,$B15),IF($J$4="Todas",SUMIFS(DB_CAL_Q1_Q4!$AE$5:$AE$1328,DB_CAL_Q1_Q4!$AC$5:$AC$1328,$C$4,DB_CAL_Q1_Q4!$Z$5:$Z$1328,$J$5,DB_CAL_Q1_Q4!$AB$5:$AB$1328,$J$6,DB_CAL_Q1_Q4!$AA$5:$AA$1328,$B15),IF($J$5="Todas",SUMIFS(DB_CAL_Q1_Q4!$AE$5:$AE$1328,DB_CAL_Q1_Q4!$AC$5:$AC$1328,$C$4,DB_CAL_Q1_Q4!$AD$5:$AD$1328,$J$4,DB_CAL_Q1_Q4!$AB$5:$AB$1328,$J$6,DB_CAL_Q1_Q4!$AA$5:$AA$1328,$B15),IF($J$6="Todas",SUMIFS(DB_CAL_Q1_Q4!$AE$5:$AE$1328,DB_CAL_Q1_Q4!$AC$5:$AC$1328,$C$4,DB_CAL_Q1_Q4!$AD$5:$AD$1328,$J$4,DB_CAL_Q1_Q4!$Z$5:$Z$1328,$J$5,DB_CAL_Q1_Q4!$AA$5:$AA$1328,$B15),SUMIFS(DB_CAL_Q1_Q4!$AE$5:$AE$1328,DB_CAL_Q1_Q4!$AC$5:$AC$1328,$C$4,DB_CAL_Q1_Q4!$AD$5:$AD$1328,$J$4,DB_CAL_Q1_Q4!$Z$5:$Z$1328,$J$5,DB_CAL_Q1_Q4!$AB$5:$AB$1328,$J$6,DB_CAL_Q1_Q4!$AA$5:$AA$1328,$B15))))))))</f>
        <v>7</v>
      </c>
      <c r="E15" s="270">
        <f>IF(AND($J$4="Todas",$J$5="Todas",$J$6="Todas"),SUMIFS(DB_CAL_Q1_Q4!$AF$5:$AF$1328,DB_CAL_Q1_Q4!$AC$5:$AC$1328,$C$4,DB_CAL_Q1_Q4!$AA$5:$AA$1328,$B15),IF(AND($J$4="Todas",$J$5="Todas"),SUMIFS(DB_CAL_Q1_Q4!$AF$5:$AF$1328,DB_CAL_Q1_Q4!$AC$5:$AC$1328,$C$4,DB_CAL_Q1_Q4!$AB$5:$AB$1328,$J$6,DB_CAL_Q1_Q4!$AA$5:$AA$1328,$B15),IF(AND($J$4="Todas",$J$6="Todas"),SUMIFS(DB_CAL_Q1_Q4!$AF$5:$AF$1328,DB_CAL_Q1_Q4!$AC$5:$AC$1328,$C$4,DB_CAL_Q1_Q4!$Z$5:$Z$1328,$J$5,DB_CAL_Q1_Q4!$AA$5:$AA$1328,$B15),IF(AND($J$5="Todas",$J$6="Todas"),SUMIFS(DB_CAL_Q1_Q4!$AF$5:$AF$1328,DB_CAL_Q1_Q4!$AC$5:$AC$1328,$C$4,DB_CAL_Q1_Q4!$AD$5:$AD$1328,$J$4,DB_CAL_Q1_Q4!$AA$5:$AA$1328,$B15),IF($J$4="Todas",SUMIFS(DB_CAL_Q1_Q4!$AF$5:$AF$1328,DB_CAL_Q1_Q4!$AC$5:$AC$1328,$C$4,DB_CAL_Q1_Q4!$Z$5:$Z$1328,$J$5,DB_CAL_Q1_Q4!$AB$5:$AB$1328,$J$6,DB_CAL_Q1_Q4!$AA$5:$AA$1328,$B15),IF($J$5="Todas",SUMIFS(DB_CAL_Q1_Q4!$AF$5:$AF$1328,DB_CAL_Q1_Q4!$AC$5:$AC$1328,$C$4,DB_CAL_Q1_Q4!$AD$5:$AD$1328,$J$4,DB_CAL_Q1_Q4!$AB$5:$AB$1328,$J$6,DB_CAL_Q1_Q4!$AA$5:$AA$1328,$B15),IF($J$6="Todas",SUMIFS(DB_CAL_Q1_Q4!$AF$5:$AF$1328,DB_CAL_Q1_Q4!$AC$5:$AC$1328,$C$4,DB_CAL_Q1_Q4!$AD$5:$AD$1328,$J$4,DB_CAL_Q1_Q4!$Z$5:$Z$1328,$J$5,DB_CAL_Q1_Q4!$AA$5:$AA$1328,$B15),SUMIFS(DB_CAL_Q1_Q4!$AF$5:$AF$1328,DB_CAL_Q1_Q4!$AC$5:$AC$1328,$C$4,DB_CAL_Q1_Q4!$AD$5:$AD$1328,$J$4,DB_CAL_Q1_Q4!$Z$5:$Z$1328,$J$5,DB_CAL_Q1_Q4!$AB$5:$AB$1328,$J$6,DB_CAL_Q1_Q4!$AA$5:$AA$1328,$B15))))))))</f>
        <v>6</v>
      </c>
      <c r="F15" s="270">
        <f>IF(AND($J$4="Todas",$J$5="Todas",$J$6="Todas"),SUMIFS(DB_CAL_Q1_Q4!$AG$5:$AG$1328,DB_CAL_Q1_Q4!$AC$5:$AC$1328,$C$4,DB_CAL_Q1_Q4!$AA$5:$AA$1328,$B15),IF(AND($J$4="Todas",$J$5="Todas"),SUMIFS(DB_CAL_Q1_Q4!$AG$5:$AG$1328,DB_CAL_Q1_Q4!$AC$5:$AC$1328,$C$4,DB_CAL_Q1_Q4!$AB$5:$AB$1328,$J$6,DB_CAL_Q1_Q4!$AA$5:$AA$1328,$B15),IF(AND($J$4="Todas",$J$6="Todas"),SUMIFS(DB_CAL_Q1_Q4!$AG$5:$AG$1328,DB_CAL_Q1_Q4!$AC$5:$AC$1328,$C$4,DB_CAL_Q1_Q4!$Z$5:$Z$1328,$J$5,DB_CAL_Q1_Q4!$AA$5:$AA$1328,$B15),IF(AND($J$5="Todas",$J$6="Todas"),SUMIFS(DB_CAL_Q1_Q4!$AG$5:$AG$1328,DB_CAL_Q1_Q4!$AC$5:$AC$1328,$C$4,DB_CAL_Q1_Q4!$AD$5:$AD$1328,$J$4,DB_CAL_Q1_Q4!$AA$5:$AA$1328,$B15),IF($J$4="Todas",SUMIFS(DB_CAL_Q1_Q4!$AG$5:$AG$1328,DB_CAL_Q1_Q4!$AC$5:$AC$1328,$C$4,DB_CAL_Q1_Q4!$Z$5:$Z$1328,$J$5,DB_CAL_Q1_Q4!$AB$5:$AB$1328,$J$6,DB_CAL_Q1_Q4!$AA$5:$AA$1328,$B15),IF($J$5="Todas",SUMIFS(DB_CAL_Q1_Q4!$AG$5:$AG$1328,DB_CAL_Q1_Q4!$AC$5:$AC$1328,$C$4,DB_CAL_Q1_Q4!$AD$5:$AD$1328,$J$4,DB_CAL_Q1_Q4!$AB$5:$AB$1328,$J$6,DB_CAL_Q1_Q4!$AA$5:$AA$1328,$B15),IF($J$6="Todas",SUMIFS(DB_CAL_Q1_Q4!$AG$5:$AG$1328,DB_CAL_Q1_Q4!$AC$5:$AC$1328,$C$4,DB_CAL_Q1_Q4!$AD$5:$AD$1328,$J$4,DB_CAL_Q1_Q4!$Z$5:$Z$1328,$J$5,DB_CAL_Q1_Q4!$AA$5:$AA$1328,$B15),SUMIFS(DB_CAL_Q1_Q4!$AG$5:$AG$1328,DB_CAL_Q1_Q4!$AC$5:$AC$1328,$C$4,DB_CAL_Q1_Q4!$AD$5:$AD$1328,$J$4,DB_CAL_Q1_Q4!$Z$5:$Z$1328,$J$5,DB_CAL_Q1_Q4!$AB$5:$AB$1328,$J$6,DB_CAL_Q1_Q4!$AA$5:$AA$1328,$B15))))))))</f>
        <v>6</v>
      </c>
      <c r="G15" s="270">
        <f>IF(AND($J$4="Todas",$J$5="Todas",$J$6="Todas"),SUMIFS(DB_CAL_Q1_Q4!$AH$5:$AH$1328,DB_CAL_Q1_Q4!$AC$5:$AC$1328,$C$4,DB_CAL_Q1_Q4!$AA$5:$AA$1328,$B15),IF(AND($J$4="Todas",$J$5="Todas"),SUMIFS(DB_CAL_Q1_Q4!$AH$5:$AH$1328,DB_CAL_Q1_Q4!$AC$5:$AC$1328,$C$4,DB_CAL_Q1_Q4!$AB$5:$AB$1328,$J$6,DB_CAL_Q1_Q4!$AA$5:$AA$1328,$B15),IF(AND($J$4="Todas",$J$6="Todas"),SUMIFS(DB_CAL_Q1_Q4!$AH$5:$AH$1328,DB_CAL_Q1_Q4!$AC$5:$AC$1328,$C$4,DB_CAL_Q1_Q4!$Z$5:$Z$1328,$J$5,DB_CAL_Q1_Q4!$AA$5:$AA$1328,$B15),IF(AND($J$5="Todas",$J$6="Todas"),SUMIFS(DB_CAL_Q1_Q4!$AH$5:$AH$1328,DB_CAL_Q1_Q4!$AC$5:$AC$1328,$C$4,DB_CAL_Q1_Q4!$AD$5:$AD$1328,$J$4,DB_CAL_Q1_Q4!$AA$5:$AA$1328,$B15),IF($J$4="Todas",SUMIFS(DB_CAL_Q1_Q4!$AH$5:$AH$1328,DB_CAL_Q1_Q4!$AC$5:$AC$1328,$C$4,DB_CAL_Q1_Q4!$Z$5:$Z$1328,$J$5,DB_CAL_Q1_Q4!$AB$5:$AB$1328,$J$6,DB_CAL_Q1_Q4!$AA$5:$AA$1328,$B15),IF($J$5="Todas",SUMIFS(DB_CAL_Q1_Q4!$AH$5:$AH$1328,DB_CAL_Q1_Q4!$AC$5:$AC$1328,$C$4,DB_CAL_Q1_Q4!$AD$5:$AD$1328,$J$4,DB_CAL_Q1_Q4!$AB$5:$AB$1328,$J$6,DB_CAL_Q1_Q4!$AA$5:$AA$1328,$B15),IF($J$6="Todas",SUMIFS(DB_CAL_Q1_Q4!$AH$5:$AH$1328,DB_CAL_Q1_Q4!$AC$5:$AC$1328,$C$4,DB_CAL_Q1_Q4!$AD$5:$AD$1328,$J$4,DB_CAL_Q1_Q4!$Z$5:$Z$1328,$J$5,DB_CAL_Q1_Q4!$AA$5:$AA$1328,$B15),SUMIFS(DB_CAL_Q1_Q4!$AH$5:$AH$1328,DB_CAL_Q1_Q4!$AC$5:$AC$1328,$C$4,DB_CAL_Q1_Q4!$AD$5:$AD$1328,$J$4,DB_CAL_Q1_Q4!$Z$5:$Z$1328,$J$5,DB_CAL_Q1_Q4!$AB$5:$AB$1328,$J$6,DB_CAL_Q1_Q4!$AA$5:$AA$1328,$B15))))))))</f>
        <v>0</v>
      </c>
      <c r="H15" s="270">
        <f>IF(AND($J$4="Todas",$J$5="Todas",$J$6="Todas"),SUMIFS(DB_CAL_Q1_Q4!$AI$5:$AI$1328,DB_CAL_Q1_Q4!$AC$5:$AC$1328,$C$4,DB_CAL_Q1_Q4!$AA$5:$AA$1328,$B15),IF(AND($J$4="Todas",$J$5="Todas"),SUMIFS(DB_CAL_Q1_Q4!$AI$5:$AI$1328,DB_CAL_Q1_Q4!$AC$5:$AC$1328,$C$4,DB_CAL_Q1_Q4!$AB$5:$AB$1328,$J$6,DB_CAL_Q1_Q4!$AA$5:$AA$1328,$B15),IF(AND($J$4="Todas",$J$6="Todas"),SUMIFS(DB_CAL_Q1_Q4!$AI$5:$AI$1328,DB_CAL_Q1_Q4!$AC$5:$AC$1328,$C$4,DB_CAL_Q1_Q4!$Z$5:$Z$1328,$J$5,DB_CAL_Q1_Q4!$AA$5:$AA$1328,$B15),IF(AND($J$5="Todas",$J$6="Todas"),SUMIFS(DB_CAL_Q1_Q4!$AI$5:$AI$1328,DB_CAL_Q1_Q4!$AC$5:$AC$1328,$C$4,DB_CAL_Q1_Q4!$AD$5:$AD$1328,$J$4,DB_CAL_Q1_Q4!$AA$5:$AA$1328,$B15),IF($J$4="Todas",SUMIFS(DB_CAL_Q1_Q4!$AI$5:$AI$1328,DB_CAL_Q1_Q4!$AC$5:$AC$1328,$C$4,DB_CAL_Q1_Q4!$Z$5:$Z$1328,$J$5,DB_CAL_Q1_Q4!$AB$5:$AB$1328,$J$6,DB_CAL_Q1_Q4!$AA$5:$AA$1328,$B15),IF($J$5="Todas",SUMIFS(DB_CAL_Q1_Q4!$AI$5:$AI$1328,DB_CAL_Q1_Q4!$AC$5:$AC$1328,$C$4,DB_CAL_Q1_Q4!$AD$5:$AD$1328,$J$4,DB_CAL_Q1_Q4!$AB$5:$AB$1328,$J$6,DB_CAL_Q1_Q4!$AA$5:$AA$1328,$B15),IF($J$6="Todas",SUMIFS(DB_CAL_Q1_Q4!$AI$5:$AI$1328,DB_CAL_Q1_Q4!$AC$5:$AC$1328,$C$4,DB_CAL_Q1_Q4!$AD$5:$AD$1328,$J$4,DB_CAL_Q1_Q4!$Z$5:$Z$1328,$J$5,DB_CAL_Q1_Q4!$AA$5:$AA$1328,$B15),SUMIFS(DB_CAL_Q1_Q4!$AI$5:$AI$1328,DB_CAL_Q1_Q4!$AC$5:$AC$1328,$C$4,DB_CAL_Q1_Q4!$AD$5:$AD$1328,$J$4,DB_CAL_Q1_Q4!$Z$5:$Z$1328,$J$5,DB_CAL_Q1_Q4!$AB$5:$AB$1328,$J$6,DB_CAL_Q1_Q4!$AA$5:$AA$1328,$B15))))))))</f>
        <v>1</v>
      </c>
      <c r="I15" s="270">
        <f>IF(AND($J$4="Todas",$J$5="Todas",$J$6="Todas"),SUMIFS(DB_CAL_Q1_Q4!$AJ$5:$AJ$1328,DB_CAL_Q1_Q4!$AC$5:$AC$1328,$C$4,DB_CAL_Q1_Q4!$AA$5:$AA$1328,$B15),IF(AND($J$4="Todas",$J$5="Todas"),SUMIFS(DB_CAL_Q1_Q4!$AJ$5:$AJ$1328,DB_CAL_Q1_Q4!$AC$5:$AC$1328,$C$4,DB_CAL_Q1_Q4!$AB$5:$AB$1328,$J$6,DB_CAL_Q1_Q4!$AA$5:$AA$1328,$B15),IF(AND($J$4="Todas",$J$6="Todas"),SUMIFS(DB_CAL_Q1_Q4!$AJ$5:$AJ$1328,DB_CAL_Q1_Q4!$AC$5:$AC$1328,$C$4,DB_CAL_Q1_Q4!$Z$5:$Z$1328,$J$5,DB_CAL_Q1_Q4!$AA$5:$AA$1328,$B15),IF(AND($J$5="Todas",$J$6="Todas"),SUMIFS(DB_CAL_Q1_Q4!$AJ$5:$AJ$1328,DB_CAL_Q1_Q4!$AC$5:$AC$1328,$C$4,DB_CAL_Q1_Q4!$AD$5:$AD$1328,$J$4,DB_CAL_Q1_Q4!$AA$5:$AA$1328,$B15),IF($J$4="Todas",SUMIFS(DB_CAL_Q1_Q4!$AJ$5:$AJ$1328,DB_CAL_Q1_Q4!$AC$5:$AC$1328,$C$4,DB_CAL_Q1_Q4!$Z$5:$Z$1328,$J$5,DB_CAL_Q1_Q4!$AB$5:$AB$1328,$J$6,DB_CAL_Q1_Q4!$AA$5:$AA$1328,$B15),IF($J$5="Todas",SUMIFS(DB_CAL_Q1_Q4!$AJ$5:$AJ$1328,DB_CAL_Q1_Q4!$AC$5:$AC$1328,$C$4,DB_CAL_Q1_Q4!$AD$5:$AD$1328,$J$4,DB_CAL_Q1_Q4!$AB$5:$AB$1328,$J$6,DB_CAL_Q1_Q4!$AA$5:$AA$1328,$B15),IF($J$6="Todas",SUMIFS(DB_CAL_Q1_Q4!$AJ$5:$AJ$1328,DB_CAL_Q1_Q4!$AC$5:$AC$1328,$C$4,DB_CAL_Q1_Q4!$AD$5:$AD$1328,$J$4,DB_CAL_Q1_Q4!$Z$5:$Z$1328,$J$5,DB_CAL_Q1_Q4!$AA$5:$AA$1328,$B15),SUMIFS(DB_CAL_Q1_Q4!$AJ$5:$AJ$1328,DB_CAL_Q1_Q4!$AC$5:$AC$1328,$C$4,DB_CAL_Q1_Q4!$AD$5:$AD$1328,$J$4,DB_CAL_Q1_Q4!$Z$5:$Z$1328,$J$5,DB_CAL_Q1_Q4!$AB$5:$AB$1328,$J$6,DB_CAL_Q1_Q4!$AA$5:$AA$1328,$B15))))))))</f>
        <v>0</v>
      </c>
      <c r="J15" s="270">
        <f>IF(AND($J$4="Todas",$J$5="Todas",$J$6="Todas"),SUMIFS(DB_CAL_Q1_Q4!$AK$5:$AK$1328,DB_CAL_Q1_Q4!$AC$5:$AC$1328,$C$4,DB_CAL_Q1_Q4!$AA$5:$AA$1328,$B15),IF(AND($J$4="Todas",$J$5="Todas"),SUMIFS(DB_CAL_Q1_Q4!$AK$5:$AK$1328,DB_CAL_Q1_Q4!$AC$5:$AC$1328,$C$4,DB_CAL_Q1_Q4!$AB$5:$AB$1328,$J$6,DB_CAL_Q1_Q4!$AA$5:$AA$1328,$B15),IF(AND($J$4="Todas",$J$6="Todas"),SUMIFS(DB_CAL_Q1_Q4!$AK$5:$AK$1328,DB_CAL_Q1_Q4!$AC$5:$AC$1328,$C$4,DB_CAL_Q1_Q4!$Z$5:$Z$1328,$J$5,DB_CAL_Q1_Q4!$AA$5:$AA$1328,$B15),IF(AND($J$5="Todas",$J$6="Todas"),SUMIFS(DB_CAL_Q1_Q4!$AK$5:$AK$1328,DB_CAL_Q1_Q4!$AC$5:$AC$1328,$C$4,DB_CAL_Q1_Q4!$AD$5:$AD$1328,$J$4,DB_CAL_Q1_Q4!$AA$5:$AA$1328,$B15),IF($J$4="Todas",SUMIFS(DB_CAL_Q1_Q4!$AK$5:$AK$1328,DB_CAL_Q1_Q4!$AC$5:$AC$1328,$C$4,DB_CAL_Q1_Q4!$Z$5:$Z$1328,$J$5,DB_CAL_Q1_Q4!$AB$5:$AB$1328,$J$6,DB_CAL_Q1_Q4!$AA$5:$AA$1328,$B15),IF($J$5="Todas",SUMIFS(DB_CAL_Q1_Q4!$AK$5:$AK$1328,DB_CAL_Q1_Q4!$AC$5:$AC$1328,$C$4,DB_CAL_Q1_Q4!$AD$5:$AD$1328,$J$4,DB_CAL_Q1_Q4!$AB$5:$AB$1328,$J$6,DB_CAL_Q1_Q4!$AA$5:$AA$1328,$B15),IF($J$6="Todas",SUMIFS(DB_CAL_Q1_Q4!$AK$5:$AK$1328,DB_CAL_Q1_Q4!$AC$5:$AC$1328,$C$4,DB_CAL_Q1_Q4!$AD$5:$AD$1328,$J$4,DB_CAL_Q1_Q4!$Z$5:$Z$1328,$J$5,DB_CAL_Q1_Q4!$AA$5:$AA$1328,$B15),SUMIFS(DB_CAL_Q1_Q4!$AK$5:$AK$1328,DB_CAL_Q1_Q4!$AC$5:$AC$1328,$C$4,DB_CAL_Q1_Q4!$AD$5:$AD$1328,$J$4,DB_CAL_Q1_Q4!$Z$5:$Z$1328,$J$5,DB_CAL_Q1_Q4!$AB$5:$AB$1328,$J$6,DB_CAL_Q1_Q4!$AA$5:$AA$1328,$B15))))))))</f>
        <v>0</v>
      </c>
      <c r="K15" s="270">
        <f>IF(AND($J$4="Todas",$J$5="Todas",$J$6="Todas"),SUMIFS(DB_CAL_Q1_Q4!$AL$5:$AL$1328,DB_CAL_Q1_Q4!$AC$5:$AC$1328,$C$4,DB_CAL_Q1_Q4!$AA$5:$AA$1328,$B15),IF(AND($J$4="Todas",$J$5="Todas"),SUMIFS(DB_CAL_Q1_Q4!$AL$5:$AL$1328,DB_CAL_Q1_Q4!$AC$5:$AC$1328,$C$4,DB_CAL_Q1_Q4!$AB$5:$AB$1328,$J$6,DB_CAL_Q1_Q4!$AA$5:$AA$1328,$B15),IF(AND($J$4="Todas",$J$6="Todas"),SUMIFS(DB_CAL_Q1_Q4!$AL$5:$AL$1328,DB_CAL_Q1_Q4!$AC$5:$AC$1328,$C$4,DB_CAL_Q1_Q4!$Z$5:$Z$1328,$J$5,DB_CAL_Q1_Q4!$AA$5:$AA$1328,$B15),IF(AND($J$5="Todas",$J$6="Todas"),SUMIFS(DB_CAL_Q1_Q4!$AL$5:$AL$1328,DB_CAL_Q1_Q4!$AC$5:$AC$1328,$C$4,DB_CAL_Q1_Q4!$AD$5:$AD$1328,$J$4,DB_CAL_Q1_Q4!$AA$5:$AA$1328,$B15),IF($J$4="Todas",SUMIFS(DB_CAL_Q1_Q4!$AL$5:$AL$1328,DB_CAL_Q1_Q4!$AC$5:$AC$1328,$C$4,DB_CAL_Q1_Q4!$Z$5:$Z$1328,$J$5,DB_CAL_Q1_Q4!$AB$5:$AB$1328,$J$6,DB_CAL_Q1_Q4!$AA$5:$AA$1328,$B15),IF($J$5="Todas",SUMIFS(DB_CAL_Q1_Q4!$AL$5:$AL$1328,DB_CAL_Q1_Q4!$AC$5:$AC$1328,$C$4,DB_CAL_Q1_Q4!$AD$5:$AD$1328,$J$4,DB_CAL_Q1_Q4!$AB$5:$AB$1328,$J$6,DB_CAL_Q1_Q4!$AA$5:$AA$1328,$B15),IF($J$6="Todas",SUMIFS(DB_CAL_Q1_Q4!$AL$5:$AL$1328,DB_CAL_Q1_Q4!$AC$5:$AC$1328,$C$4,DB_CAL_Q1_Q4!$AD$5:$AD$1328,$J$4,DB_CAL_Q1_Q4!$Z$5:$Z$1328,$J$5,DB_CAL_Q1_Q4!$AA$5:$AA$1328,$B15),SUMIFS(DB_CAL_Q1_Q4!$AL$5:$AL$1328,DB_CAL_Q1_Q4!$AC$5:$AC$1328,$C$4,DB_CAL_Q1_Q4!$AD$5:$AD$1328,$J$4,DB_CAL_Q1_Q4!$Z$5:$Z$1328,$J$5,DB_CAL_Q1_Q4!$AB$5:$AB$1328,$J$6,DB_CAL_Q1_Q4!$AA$5:$AA$1328,$B15))))))))</f>
        <v>0</v>
      </c>
      <c r="L15" s="270">
        <f>IF(AND($J$4="Todas",$J$5="Todas",$J$6="Todas"),SUMIFS(DB_CAL_Q1_Q4!$AM$5:$AM$1328,DB_CAL_Q1_Q4!$AC$5:$AC$1328,$C$4,DB_CAL_Q1_Q4!$AA$5:$AA$1328,$B15),IF(AND($J$4="Todas",$J$5="Todas"),SUMIFS(DB_CAL_Q1_Q4!$AM$5:$AM$1328,DB_CAL_Q1_Q4!$AC$5:$AC$1328,$C$4,DB_CAL_Q1_Q4!$AB$5:$AB$1328,$J$6,DB_CAL_Q1_Q4!$AA$5:$AA$1328,$B15),IF(AND($J$4="Todas",$J$6="Todas"),SUMIFS(DB_CAL_Q1_Q4!$AM$5:$AM$1328,DB_CAL_Q1_Q4!$AC$5:$AC$1328,$C$4,DB_CAL_Q1_Q4!$Z$5:$Z$1328,$J$5,DB_CAL_Q1_Q4!$AA$5:$AA$1328,$B15),IF(AND($J$5="Todas",$J$6="Todas"),SUMIFS(DB_CAL_Q1_Q4!$AM$5:$AM$1328,DB_CAL_Q1_Q4!$AC$5:$AC$1328,$C$4,DB_CAL_Q1_Q4!$AD$5:$AD$1328,$J$4,DB_CAL_Q1_Q4!$AA$5:$AA$1328,$B15),IF($J$4="Todas",SUMIFS(DB_CAL_Q1_Q4!$AM$5:$AM$1328,DB_CAL_Q1_Q4!$AC$5:$AC$1328,$C$4,DB_CAL_Q1_Q4!$Z$5:$Z$1328,$J$5,DB_CAL_Q1_Q4!$AB$5:$AB$1328,$J$6,DB_CAL_Q1_Q4!$AA$5:$AA$1328,$B15),IF($J$5="Todas",SUMIFS(DB_CAL_Q1_Q4!$AM$5:$AM$1328,DB_CAL_Q1_Q4!$AC$5:$AC$1328,$C$4,DB_CAL_Q1_Q4!$AD$5:$AD$1328,$J$4,DB_CAL_Q1_Q4!$AB$5:$AB$1328,$J$6,DB_CAL_Q1_Q4!$AA$5:$AA$1328,$B15),IF($J$6="Todas",SUMIFS(DB_CAL_Q1_Q4!$AM$5:$AM$1328,DB_CAL_Q1_Q4!$AC$5:$AC$1328,$C$4,DB_CAL_Q1_Q4!$AD$5:$AD$1328,$J$4,DB_CAL_Q1_Q4!$Z$5:$Z$1328,$J$5,DB_CAL_Q1_Q4!$AA$5:$AA$1328,$B15),SUMIFS(DB_CAL_Q1_Q4!$AM$5:$AM$1328,DB_CAL_Q1_Q4!$AC$5:$AC$1328,$C$4,DB_CAL_Q1_Q4!$AD$5:$AD$1328,$J$4,DB_CAL_Q1_Q4!$Z$5:$Z$1328,$J$5,DB_CAL_Q1_Q4!$AB$5:$AB$1328,$J$6,DB_CAL_Q1_Q4!$AA$5:$AA$1328,$B15))))))))</f>
        <v>4</v>
      </c>
      <c r="M15" s="645">
        <f>IF(AND($J$4="Todas",$J$5="Todas",$J$6="Todas"),COUNTIFS(DB_CAL_Q1_Q4!$AC$5:$AC$1328,$C$4,DB_CAL_Q1_Q4!$AA$5:$AA$1328,$P15),IF(AND($J$4="Todas",$J$5="Todas"),COUNTIFS(DB_CAL_Q1_Q4!$AC$5:$AC$1328,$C$4,DB_CAL_Q1_Q4!$AB$5:$AB$1328,$J$6,DB_CAL_Q1_Q4!$AA$5:$AA$1328,$P15),IF(AND($J$4="Todas",$J$6="Todas"),COUNTIFS(DB_CAL_Q1_Q4!$AC$5:$AC$1328,$C$4,DB_CAL_Q1_Q4!$Z$5:$Z$1328,$J$5,DB_CAL_Q1_Q4!$AA$5:$AA$1328,$P15),IF(AND($J$5="Todas",$J$6="Todas"),COUNTIFS(DB_CAL_Q1_Q4!$AC$5:$AC$1328,$C$4,DB_CAL_Q1_Q4!$AD$5:$AD$1328,$J$4,DB_CAL_Q1_Q4!$AA$5:$AA$1328,$P15),IF($J$4="Todas",COUNTIFS(DB_CAL_Q1_Q4!$AC$5:$AC$1328,$C$4,DB_CAL_Q1_Q4!$Z$5:$Z$1328,$J$5,DB_CAL_Q1_Q4!$AB$5:$AB$1328,$J$6,DB_CAL_Q1_Q4!$AA$5:$AA$1328,$P15),IF($J$5="Todas",COUNTIFS(DB_CAL_Q1_Q4!$AC$5:$AC$1328,$C$4,DB_CAL_Q1_Q4!$AD$5:$AD$1328,$J$4,DB_CAL_Q1_Q4!$AB$5:$AB$1328,$J$6,DB_CAL_Q1_Q4!$AA$5:$AA$1328,$P15),IF($J$6="Todas",COUNTIFS(DB_CAL_Q1_Q4!$AC$5:$AC$1328,$C$4,DB_CAL_Q1_Q4!$AD$5:$AD$1328,$J$4,DB_CAL_Q1_Q4!$Z$5:$Z$1328,$J$5,DB_CAL_Q1_Q4!$AA$5:$AA$1328,$P15),COUNTIFS(DB_CAL_Q1_Q4!$AC$5:$AC$1328,$C$4,DB_CAL_Q1_Q4!$AD$5:$AD$1328,$J$4,DB_CAL_Q1_Q4!$Z$5:$Z$1328,$J$5,DB_CAL_Q1_Q4!$AB$5:$AB$1328,$J$6,DB_CAL_Q1_Q4!$AA$5:$AA$1328,$P15))))))))</f>
        <v>39</v>
      </c>
      <c r="N15" s="263">
        <f t="shared" si="1"/>
        <v>1</v>
      </c>
      <c r="O15" s="235">
        <f t="shared" si="3"/>
        <v>39</v>
      </c>
      <c r="P15" s="645" t="s">
        <v>372</v>
      </c>
      <c r="Q15" s="235"/>
      <c r="R15" s="235"/>
      <c r="S15" s="235"/>
      <c r="T15" s="646"/>
      <c r="U15" s="647" t="str">
        <f t="shared" si="4"/>
        <v>Familiar</v>
      </c>
      <c r="V15" s="648">
        <f t="shared" si="5"/>
        <v>4.3630008695547999E-2</v>
      </c>
      <c r="W15" s="235">
        <f t="shared" si="6"/>
        <v>4.3630008695547999E-2</v>
      </c>
    </row>
    <row r="16" spans="1:23" ht="15" customHeight="1">
      <c r="A16" s="643">
        <v>7</v>
      </c>
      <c r="B16" s="260" t="str">
        <f t="shared" si="0"/>
        <v>Biomasa</v>
      </c>
      <c r="C16" s="649">
        <f t="shared" si="2"/>
        <v>15</v>
      </c>
      <c r="D16" s="270">
        <f>IF(AND($J$4="Todas",$J$5="Todas",$J$6="Todas"),SUMIFS(DB_CAL_Q1_Q4!$AE$5:$AE$1328,DB_CAL_Q1_Q4!$AC$5:$AC$1328,$C$4,DB_CAL_Q1_Q4!$AA$5:$AA$1328,$B16),IF(AND($J$4="Todas",$J$5="Todas"),SUMIFS(DB_CAL_Q1_Q4!$AE$5:$AE$1328,DB_CAL_Q1_Q4!$AC$5:$AC$1328,$C$4,DB_CAL_Q1_Q4!$AB$5:$AB$1328,$J$6,DB_CAL_Q1_Q4!$AA$5:$AA$1328,$B16),IF(AND($J$4="Todas",$J$6="Todas"),SUMIFS(DB_CAL_Q1_Q4!$AE$5:$AE$1328,DB_CAL_Q1_Q4!$AC$5:$AC$1328,$C$4,DB_CAL_Q1_Q4!$Z$5:$Z$1328,$J$5,DB_CAL_Q1_Q4!$AA$5:$AA$1328,$B16),IF(AND($J$5="Todas",$J$6="Todas"),SUMIFS(DB_CAL_Q1_Q4!$AE$5:$AE$1328,DB_CAL_Q1_Q4!$AC$5:$AC$1328,$C$4,DB_CAL_Q1_Q4!$AD$5:$AD$1328,$J$4,DB_CAL_Q1_Q4!$AA$5:$AA$1328,$B16),IF($J$4="Todas",SUMIFS(DB_CAL_Q1_Q4!$AE$5:$AE$1328,DB_CAL_Q1_Q4!$AC$5:$AC$1328,$C$4,DB_CAL_Q1_Q4!$Z$5:$Z$1328,$J$5,DB_CAL_Q1_Q4!$AB$5:$AB$1328,$J$6,DB_CAL_Q1_Q4!$AA$5:$AA$1328,$B16),IF($J$5="Todas",SUMIFS(DB_CAL_Q1_Q4!$AE$5:$AE$1328,DB_CAL_Q1_Q4!$AC$5:$AC$1328,$C$4,DB_CAL_Q1_Q4!$AD$5:$AD$1328,$J$4,DB_CAL_Q1_Q4!$AB$5:$AB$1328,$J$6,DB_CAL_Q1_Q4!$AA$5:$AA$1328,$B16),IF($J$6="Todas",SUMIFS(DB_CAL_Q1_Q4!$AE$5:$AE$1328,DB_CAL_Q1_Q4!$AC$5:$AC$1328,$C$4,DB_CAL_Q1_Q4!$AD$5:$AD$1328,$J$4,DB_CAL_Q1_Q4!$Z$5:$Z$1328,$J$5,DB_CAL_Q1_Q4!$AA$5:$AA$1328,$B16),SUMIFS(DB_CAL_Q1_Q4!$AE$5:$AE$1328,DB_CAL_Q1_Q4!$AC$5:$AC$1328,$C$4,DB_CAL_Q1_Q4!$AD$5:$AD$1328,$J$4,DB_CAL_Q1_Q4!$Z$5:$Z$1328,$J$5,DB_CAL_Q1_Q4!$AB$5:$AB$1328,$J$6,DB_CAL_Q1_Q4!$AA$5:$AA$1328,$B16))))))))</f>
        <v>9</v>
      </c>
      <c r="E16" s="270">
        <f>IF(AND($J$4="Todas",$J$5="Todas",$J$6="Todas"),SUMIFS(DB_CAL_Q1_Q4!$AF$5:$AF$1328,DB_CAL_Q1_Q4!$AC$5:$AC$1328,$C$4,DB_CAL_Q1_Q4!$AA$5:$AA$1328,$B16),IF(AND($J$4="Todas",$J$5="Todas"),SUMIFS(DB_CAL_Q1_Q4!$AF$5:$AF$1328,DB_CAL_Q1_Q4!$AC$5:$AC$1328,$C$4,DB_CAL_Q1_Q4!$AB$5:$AB$1328,$J$6,DB_CAL_Q1_Q4!$AA$5:$AA$1328,$B16),IF(AND($J$4="Todas",$J$6="Todas"),SUMIFS(DB_CAL_Q1_Q4!$AF$5:$AF$1328,DB_CAL_Q1_Q4!$AC$5:$AC$1328,$C$4,DB_CAL_Q1_Q4!$Z$5:$Z$1328,$J$5,DB_CAL_Q1_Q4!$AA$5:$AA$1328,$B16),IF(AND($J$5="Todas",$J$6="Todas"),SUMIFS(DB_CAL_Q1_Q4!$AF$5:$AF$1328,DB_CAL_Q1_Q4!$AC$5:$AC$1328,$C$4,DB_CAL_Q1_Q4!$AD$5:$AD$1328,$J$4,DB_CAL_Q1_Q4!$AA$5:$AA$1328,$B16),IF($J$4="Todas",SUMIFS(DB_CAL_Q1_Q4!$AF$5:$AF$1328,DB_CAL_Q1_Q4!$AC$5:$AC$1328,$C$4,DB_CAL_Q1_Q4!$Z$5:$Z$1328,$J$5,DB_CAL_Q1_Q4!$AB$5:$AB$1328,$J$6,DB_CAL_Q1_Q4!$AA$5:$AA$1328,$B16),IF($J$5="Todas",SUMIFS(DB_CAL_Q1_Q4!$AF$5:$AF$1328,DB_CAL_Q1_Q4!$AC$5:$AC$1328,$C$4,DB_CAL_Q1_Q4!$AD$5:$AD$1328,$J$4,DB_CAL_Q1_Q4!$AB$5:$AB$1328,$J$6,DB_CAL_Q1_Q4!$AA$5:$AA$1328,$B16),IF($J$6="Todas",SUMIFS(DB_CAL_Q1_Q4!$AF$5:$AF$1328,DB_CAL_Q1_Q4!$AC$5:$AC$1328,$C$4,DB_CAL_Q1_Q4!$AD$5:$AD$1328,$J$4,DB_CAL_Q1_Q4!$Z$5:$Z$1328,$J$5,DB_CAL_Q1_Q4!$AA$5:$AA$1328,$B16),SUMIFS(DB_CAL_Q1_Q4!$AF$5:$AF$1328,DB_CAL_Q1_Q4!$AC$5:$AC$1328,$C$4,DB_CAL_Q1_Q4!$AD$5:$AD$1328,$J$4,DB_CAL_Q1_Q4!$Z$5:$Z$1328,$J$5,DB_CAL_Q1_Q4!$AB$5:$AB$1328,$J$6,DB_CAL_Q1_Q4!$AA$5:$AA$1328,$B16))))))))</f>
        <v>6</v>
      </c>
      <c r="F16" s="270">
        <f>IF(AND($J$4="Todas",$J$5="Todas",$J$6="Todas"),SUMIFS(DB_CAL_Q1_Q4!$AG$5:$AG$1328,DB_CAL_Q1_Q4!$AC$5:$AC$1328,$C$4,DB_CAL_Q1_Q4!$AA$5:$AA$1328,$B16),IF(AND($J$4="Todas",$J$5="Todas"),SUMIFS(DB_CAL_Q1_Q4!$AG$5:$AG$1328,DB_CAL_Q1_Q4!$AC$5:$AC$1328,$C$4,DB_CAL_Q1_Q4!$AB$5:$AB$1328,$J$6,DB_CAL_Q1_Q4!$AA$5:$AA$1328,$B16),IF(AND($J$4="Todas",$J$6="Todas"),SUMIFS(DB_CAL_Q1_Q4!$AG$5:$AG$1328,DB_CAL_Q1_Q4!$AC$5:$AC$1328,$C$4,DB_CAL_Q1_Q4!$Z$5:$Z$1328,$J$5,DB_CAL_Q1_Q4!$AA$5:$AA$1328,$B16),IF(AND($J$5="Todas",$J$6="Todas"),SUMIFS(DB_CAL_Q1_Q4!$AG$5:$AG$1328,DB_CAL_Q1_Q4!$AC$5:$AC$1328,$C$4,DB_CAL_Q1_Q4!$AD$5:$AD$1328,$J$4,DB_CAL_Q1_Q4!$AA$5:$AA$1328,$B16),IF($J$4="Todas",SUMIFS(DB_CAL_Q1_Q4!$AG$5:$AG$1328,DB_CAL_Q1_Q4!$AC$5:$AC$1328,$C$4,DB_CAL_Q1_Q4!$Z$5:$Z$1328,$J$5,DB_CAL_Q1_Q4!$AB$5:$AB$1328,$J$6,DB_CAL_Q1_Q4!$AA$5:$AA$1328,$B16),IF($J$5="Todas",SUMIFS(DB_CAL_Q1_Q4!$AG$5:$AG$1328,DB_CAL_Q1_Q4!$AC$5:$AC$1328,$C$4,DB_CAL_Q1_Q4!$AD$5:$AD$1328,$J$4,DB_CAL_Q1_Q4!$AB$5:$AB$1328,$J$6,DB_CAL_Q1_Q4!$AA$5:$AA$1328,$B16),IF($J$6="Todas",SUMIFS(DB_CAL_Q1_Q4!$AG$5:$AG$1328,DB_CAL_Q1_Q4!$AC$5:$AC$1328,$C$4,DB_CAL_Q1_Q4!$AD$5:$AD$1328,$J$4,DB_CAL_Q1_Q4!$Z$5:$Z$1328,$J$5,DB_CAL_Q1_Q4!$AA$5:$AA$1328,$B16),SUMIFS(DB_CAL_Q1_Q4!$AG$5:$AG$1328,DB_CAL_Q1_Q4!$AC$5:$AC$1328,$C$4,DB_CAL_Q1_Q4!$AD$5:$AD$1328,$J$4,DB_CAL_Q1_Q4!$Z$5:$Z$1328,$J$5,DB_CAL_Q1_Q4!$AB$5:$AB$1328,$J$6,DB_CAL_Q1_Q4!$AA$5:$AA$1328,$B16))))))))</f>
        <v>0</v>
      </c>
      <c r="G16" s="270">
        <f>IF(AND($J$4="Todas",$J$5="Todas",$J$6="Todas"),SUMIFS(DB_CAL_Q1_Q4!$AH$5:$AH$1328,DB_CAL_Q1_Q4!$AC$5:$AC$1328,$C$4,DB_CAL_Q1_Q4!$AA$5:$AA$1328,$B16),IF(AND($J$4="Todas",$J$5="Todas"),SUMIFS(DB_CAL_Q1_Q4!$AH$5:$AH$1328,DB_CAL_Q1_Q4!$AC$5:$AC$1328,$C$4,DB_CAL_Q1_Q4!$AB$5:$AB$1328,$J$6,DB_CAL_Q1_Q4!$AA$5:$AA$1328,$B16),IF(AND($J$4="Todas",$J$6="Todas"),SUMIFS(DB_CAL_Q1_Q4!$AH$5:$AH$1328,DB_CAL_Q1_Q4!$AC$5:$AC$1328,$C$4,DB_CAL_Q1_Q4!$Z$5:$Z$1328,$J$5,DB_CAL_Q1_Q4!$AA$5:$AA$1328,$B16),IF(AND($J$5="Todas",$J$6="Todas"),SUMIFS(DB_CAL_Q1_Q4!$AH$5:$AH$1328,DB_CAL_Q1_Q4!$AC$5:$AC$1328,$C$4,DB_CAL_Q1_Q4!$AD$5:$AD$1328,$J$4,DB_CAL_Q1_Q4!$AA$5:$AA$1328,$B16),IF($J$4="Todas",SUMIFS(DB_CAL_Q1_Q4!$AH$5:$AH$1328,DB_CAL_Q1_Q4!$AC$5:$AC$1328,$C$4,DB_CAL_Q1_Q4!$Z$5:$Z$1328,$J$5,DB_CAL_Q1_Q4!$AB$5:$AB$1328,$J$6,DB_CAL_Q1_Q4!$AA$5:$AA$1328,$B16),IF($J$5="Todas",SUMIFS(DB_CAL_Q1_Q4!$AH$5:$AH$1328,DB_CAL_Q1_Q4!$AC$5:$AC$1328,$C$4,DB_CAL_Q1_Q4!$AD$5:$AD$1328,$J$4,DB_CAL_Q1_Q4!$AB$5:$AB$1328,$J$6,DB_CAL_Q1_Q4!$AA$5:$AA$1328,$B16),IF($J$6="Todas",SUMIFS(DB_CAL_Q1_Q4!$AH$5:$AH$1328,DB_CAL_Q1_Q4!$AC$5:$AC$1328,$C$4,DB_CAL_Q1_Q4!$AD$5:$AD$1328,$J$4,DB_CAL_Q1_Q4!$Z$5:$Z$1328,$J$5,DB_CAL_Q1_Q4!$AA$5:$AA$1328,$B16),SUMIFS(DB_CAL_Q1_Q4!$AH$5:$AH$1328,DB_CAL_Q1_Q4!$AC$5:$AC$1328,$C$4,DB_CAL_Q1_Q4!$AD$5:$AD$1328,$J$4,DB_CAL_Q1_Q4!$Z$5:$Z$1328,$J$5,DB_CAL_Q1_Q4!$AB$5:$AB$1328,$J$6,DB_CAL_Q1_Q4!$AA$5:$AA$1328,$B16))))))))</f>
        <v>1</v>
      </c>
      <c r="H16" s="270">
        <f>IF(AND($J$4="Todas",$J$5="Todas",$J$6="Todas"),SUMIFS(DB_CAL_Q1_Q4!$AI$5:$AI$1328,DB_CAL_Q1_Q4!$AC$5:$AC$1328,$C$4,DB_CAL_Q1_Q4!$AA$5:$AA$1328,$B16),IF(AND($J$4="Todas",$J$5="Todas"),SUMIFS(DB_CAL_Q1_Q4!$AI$5:$AI$1328,DB_CAL_Q1_Q4!$AC$5:$AC$1328,$C$4,DB_CAL_Q1_Q4!$AB$5:$AB$1328,$J$6,DB_CAL_Q1_Q4!$AA$5:$AA$1328,$B16),IF(AND($J$4="Todas",$J$6="Todas"),SUMIFS(DB_CAL_Q1_Q4!$AI$5:$AI$1328,DB_CAL_Q1_Q4!$AC$5:$AC$1328,$C$4,DB_CAL_Q1_Q4!$Z$5:$Z$1328,$J$5,DB_CAL_Q1_Q4!$AA$5:$AA$1328,$B16),IF(AND($J$5="Todas",$J$6="Todas"),SUMIFS(DB_CAL_Q1_Q4!$AI$5:$AI$1328,DB_CAL_Q1_Q4!$AC$5:$AC$1328,$C$4,DB_CAL_Q1_Q4!$AD$5:$AD$1328,$J$4,DB_CAL_Q1_Q4!$AA$5:$AA$1328,$B16),IF($J$4="Todas",SUMIFS(DB_CAL_Q1_Q4!$AI$5:$AI$1328,DB_CAL_Q1_Q4!$AC$5:$AC$1328,$C$4,DB_CAL_Q1_Q4!$Z$5:$Z$1328,$J$5,DB_CAL_Q1_Q4!$AB$5:$AB$1328,$J$6,DB_CAL_Q1_Q4!$AA$5:$AA$1328,$B16),IF($J$5="Todas",SUMIFS(DB_CAL_Q1_Q4!$AI$5:$AI$1328,DB_CAL_Q1_Q4!$AC$5:$AC$1328,$C$4,DB_CAL_Q1_Q4!$AD$5:$AD$1328,$J$4,DB_CAL_Q1_Q4!$AB$5:$AB$1328,$J$6,DB_CAL_Q1_Q4!$AA$5:$AA$1328,$B16),IF($J$6="Todas",SUMIFS(DB_CAL_Q1_Q4!$AI$5:$AI$1328,DB_CAL_Q1_Q4!$AC$5:$AC$1328,$C$4,DB_CAL_Q1_Q4!$AD$5:$AD$1328,$J$4,DB_CAL_Q1_Q4!$Z$5:$Z$1328,$J$5,DB_CAL_Q1_Q4!$AA$5:$AA$1328,$B16),SUMIFS(DB_CAL_Q1_Q4!$AI$5:$AI$1328,DB_CAL_Q1_Q4!$AC$5:$AC$1328,$C$4,DB_CAL_Q1_Q4!$AD$5:$AD$1328,$J$4,DB_CAL_Q1_Q4!$Z$5:$Z$1328,$J$5,DB_CAL_Q1_Q4!$AB$5:$AB$1328,$J$6,DB_CAL_Q1_Q4!$AA$5:$AA$1328,$B16))))))))</f>
        <v>0</v>
      </c>
      <c r="I16" s="270">
        <f>IF(AND($J$4="Todas",$J$5="Todas",$J$6="Todas"),SUMIFS(DB_CAL_Q1_Q4!$AJ$5:$AJ$1328,DB_CAL_Q1_Q4!$AC$5:$AC$1328,$C$4,DB_CAL_Q1_Q4!$AA$5:$AA$1328,$B16),IF(AND($J$4="Todas",$J$5="Todas"),SUMIFS(DB_CAL_Q1_Q4!$AJ$5:$AJ$1328,DB_CAL_Q1_Q4!$AC$5:$AC$1328,$C$4,DB_CAL_Q1_Q4!$AB$5:$AB$1328,$J$6,DB_CAL_Q1_Q4!$AA$5:$AA$1328,$B16),IF(AND($J$4="Todas",$J$6="Todas"),SUMIFS(DB_CAL_Q1_Q4!$AJ$5:$AJ$1328,DB_CAL_Q1_Q4!$AC$5:$AC$1328,$C$4,DB_CAL_Q1_Q4!$Z$5:$Z$1328,$J$5,DB_CAL_Q1_Q4!$AA$5:$AA$1328,$B16),IF(AND($J$5="Todas",$J$6="Todas"),SUMIFS(DB_CAL_Q1_Q4!$AJ$5:$AJ$1328,DB_CAL_Q1_Q4!$AC$5:$AC$1328,$C$4,DB_CAL_Q1_Q4!$AD$5:$AD$1328,$J$4,DB_CAL_Q1_Q4!$AA$5:$AA$1328,$B16),IF($J$4="Todas",SUMIFS(DB_CAL_Q1_Q4!$AJ$5:$AJ$1328,DB_CAL_Q1_Q4!$AC$5:$AC$1328,$C$4,DB_CAL_Q1_Q4!$Z$5:$Z$1328,$J$5,DB_CAL_Q1_Q4!$AB$5:$AB$1328,$J$6,DB_CAL_Q1_Q4!$AA$5:$AA$1328,$B16),IF($J$5="Todas",SUMIFS(DB_CAL_Q1_Q4!$AJ$5:$AJ$1328,DB_CAL_Q1_Q4!$AC$5:$AC$1328,$C$4,DB_CAL_Q1_Q4!$AD$5:$AD$1328,$J$4,DB_CAL_Q1_Q4!$AB$5:$AB$1328,$J$6,DB_CAL_Q1_Q4!$AA$5:$AA$1328,$B16),IF($J$6="Todas",SUMIFS(DB_CAL_Q1_Q4!$AJ$5:$AJ$1328,DB_CAL_Q1_Q4!$AC$5:$AC$1328,$C$4,DB_CAL_Q1_Q4!$AD$5:$AD$1328,$J$4,DB_CAL_Q1_Q4!$Z$5:$Z$1328,$J$5,DB_CAL_Q1_Q4!$AA$5:$AA$1328,$B16),SUMIFS(DB_CAL_Q1_Q4!$AJ$5:$AJ$1328,DB_CAL_Q1_Q4!$AC$5:$AC$1328,$C$4,DB_CAL_Q1_Q4!$AD$5:$AD$1328,$J$4,DB_CAL_Q1_Q4!$Z$5:$Z$1328,$J$5,DB_CAL_Q1_Q4!$AB$5:$AB$1328,$J$6,DB_CAL_Q1_Q4!$AA$5:$AA$1328,$B16))))))))</f>
        <v>0</v>
      </c>
      <c r="J16" s="270">
        <f>IF(AND($J$4="Todas",$J$5="Todas",$J$6="Todas"),SUMIFS(DB_CAL_Q1_Q4!$AK$5:$AK$1328,DB_CAL_Q1_Q4!$AC$5:$AC$1328,$C$4,DB_CAL_Q1_Q4!$AA$5:$AA$1328,$B16),IF(AND($J$4="Todas",$J$5="Todas"),SUMIFS(DB_CAL_Q1_Q4!$AK$5:$AK$1328,DB_CAL_Q1_Q4!$AC$5:$AC$1328,$C$4,DB_CAL_Q1_Q4!$AB$5:$AB$1328,$J$6,DB_CAL_Q1_Q4!$AA$5:$AA$1328,$B16),IF(AND($J$4="Todas",$J$6="Todas"),SUMIFS(DB_CAL_Q1_Q4!$AK$5:$AK$1328,DB_CAL_Q1_Q4!$AC$5:$AC$1328,$C$4,DB_CAL_Q1_Q4!$Z$5:$Z$1328,$J$5,DB_CAL_Q1_Q4!$AA$5:$AA$1328,$B16),IF(AND($J$5="Todas",$J$6="Todas"),SUMIFS(DB_CAL_Q1_Q4!$AK$5:$AK$1328,DB_CAL_Q1_Q4!$AC$5:$AC$1328,$C$4,DB_CAL_Q1_Q4!$AD$5:$AD$1328,$J$4,DB_CAL_Q1_Q4!$AA$5:$AA$1328,$B16),IF($J$4="Todas",SUMIFS(DB_CAL_Q1_Q4!$AK$5:$AK$1328,DB_CAL_Q1_Q4!$AC$5:$AC$1328,$C$4,DB_CAL_Q1_Q4!$Z$5:$Z$1328,$J$5,DB_CAL_Q1_Q4!$AB$5:$AB$1328,$J$6,DB_CAL_Q1_Q4!$AA$5:$AA$1328,$B16),IF($J$5="Todas",SUMIFS(DB_CAL_Q1_Q4!$AK$5:$AK$1328,DB_CAL_Q1_Q4!$AC$5:$AC$1328,$C$4,DB_CAL_Q1_Q4!$AD$5:$AD$1328,$J$4,DB_CAL_Q1_Q4!$AB$5:$AB$1328,$J$6,DB_CAL_Q1_Q4!$AA$5:$AA$1328,$B16),IF($J$6="Todas",SUMIFS(DB_CAL_Q1_Q4!$AK$5:$AK$1328,DB_CAL_Q1_Q4!$AC$5:$AC$1328,$C$4,DB_CAL_Q1_Q4!$AD$5:$AD$1328,$J$4,DB_CAL_Q1_Q4!$Z$5:$Z$1328,$J$5,DB_CAL_Q1_Q4!$AA$5:$AA$1328,$B16),SUMIFS(DB_CAL_Q1_Q4!$AK$5:$AK$1328,DB_CAL_Q1_Q4!$AC$5:$AC$1328,$C$4,DB_CAL_Q1_Q4!$AD$5:$AD$1328,$J$4,DB_CAL_Q1_Q4!$Z$5:$Z$1328,$J$5,DB_CAL_Q1_Q4!$AB$5:$AB$1328,$J$6,DB_CAL_Q1_Q4!$AA$5:$AA$1328,$B16))))))))</f>
        <v>0</v>
      </c>
      <c r="K16" s="270">
        <f>IF(AND($J$4="Todas",$J$5="Todas",$J$6="Todas"),SUMIFS(DB_CAL_Q1_Q4!$AL$5:$AL$1328,DB_CAL_Q1_Q4!$AC$5:$AC$1328,$C$4,DB_CAL_Q1_Q4!$AA$5:$AA$1328,$B16),IF(AND($J$4="Todas",$J$5="Todas"),SUMIFS(DB_CAL_Q1_Q4!$AL$5:$AL$1328,DB_CAL_Q1_Q4!$AC$5:$AC$1328,$C$4,DB_CAL_Q1_Q4!$AB$5:$AB$1328,$J$6,DB_CAL_Q1_Q4!$AA$5:$AA$1328,$B16),IF(AND($J$4="Todas",$J$6="Todas"),SUMIFS(DB_CAL_Q1_Q4!$AL$5:$AL$1328,DB_CAL_Q1_Q4!$AC$5:$AC$1328,$C$4,DB_CAL_Q1_Q4!$Z$5:$Z$1328,$J$5,DB_CAL_Q1_Q4!$AA$5:$AA$1328,$B16),IF(AND($J$5="Todas",$J$6="Todas"),SUMIFS(DB_CAL_Q1_Q4!$AL$5:$AL$1328,DB_CAL_Q1_Q4!$AC$5:$AC$1328,$C$4,DB_CAL_Q1_Q4!$AD$5:$AD$1328,$J$4,DB_CAL_Q1_Q4!$AA$5:$AA$1328,$B16),IF($J$4="Todas",SUMIFS(DB_CAL_Q1_Q4!$AL$5:$AL$1328,DB_CAL_Q1_Q4!$AC$5:$AC$1328,$C$4,DB_CAL_Q1_Q4!$Z$5:$Z$1328,$J$5,DB_CAL_Q1_Q4!$AB$5:$AB$1328,$J$6,DB_CAL_Q1_Q4!$AA$5:$AA$1328,$B16),IF($J$5="Todas",SUMIFS(DB_CAL_Q1_Q4!$AL$5:$AL$1328,DB_CAL_Q1_Q4!$AC$5:$AC$1328,$C$4,DB_CAL_Q1_Q4!$AD$5:$AD$1328,$J$4,DB_CAL_Q1_Q4!$AB$5:$AB$1328,$J$6,DB_CAL_Q1_Q4!$AA$5:$AA$1328,$B16),IF($J$6="Todas",SUMIFS(DB_CAL_Q1_Q4!$AL$5:$AL$1328,DB_CAL_Q1_Q4!$AC$5:$AC$1328,$C$4,DB_CAL_Q1_Q4!$AD$5:$AD$1328,$J$4,DB_CAL_Q1_Q4!$Z$5:$Z$1328,$J$5,DB_CAL_Q1_Q4!$AA$5:$AA$1328,$B16),SUMIFS(DB_CAL_Q1_Q4!$AL$5:$AL$1328,DB_CAL_Q1_Q4!$AC$5:$AC$1328,$C$4,DB_CAL_Q1_Q4!$AD$5:$AD$1328,$J$4,DB_CAL_Q1_Q4!$Z$5:$Z$1328,$J$5,DB_CAL_Q1_Q4!$AB$5:$AB$1328,$J$6,DB_CAL_Q1_Q4!$AA$5:$AA$1328,$B16))))))))</f>
        <v>0</v>
      </c>
      <c r="L16" s="270">
        <f>IF(AND($J$4="Todas",$J$5="Todas",$J$6="Todas"),SUMIFS(DB_CAL_Q1_Q4!$AM$5:$AM$1328,DB_CAL_Q1_Q4!$AC$5:$AC$1328,$C$4,DB_CAL_Q1_Q4!$AA$5:$AA$1328,$B16),IF(AND($J$4="Todas",$J$5="Todas"),SUMIFS(DB_CAL_Q1_Q4!$AM$5:$AM$1328,DB_CAL_Q1_Q4!$AC$5:$AC$1328,$C$4,DB_CAL_Q1_Q4!$AB$5:$AB$1328,$J$6,DB_CAL_Q1_Q4!$AA$5:$AA$1328,$B16),IF(AND($J$4="Todas",$J$6="Todas"),SUMIFS(DB_CAL_Q1_Q4!$AM$5:$AM$1328,DB_CAL_Q1_Q4!$AC$5:$AC$1328,$C$4,DB_CAL_Q1_Q4!$Z$5:$Z$1328,$J$5,DB_CAL_Q1_Q4!$AA$5:$AA$1328,$B16),IF(AND($J$5="Todas",$J$6="Todas"),SUMIFS(DB_CAL_Q1_Q4!$AM$5:$AM$1328,DB_CAL_Q1_Q4!$AC$5:$AC$1328,$C$4,DB_CAL_Q1_Q4!$AD$5:$AD$1328,$J$4,DB_CAL_Q1_Q4!$AA$5:$AA$1328,$B16),IF($J$4="Todas",SUMIFS(DB_CAL_Q1_Q4!$AM$5:$AM$1328,DB_CAL_Q1_Q4!$AC$5:$AC$1328,$C$4,DB_CAL_Q1_Q4!$Z$5:$Z$1328,$J$5,DB_CAL_Q1_Q4!$AB$5:$AB$1328,$J$6,DB_CAL_Q1_Q4!$AA$5:$AA$1328,$B16),IF($J$5="Todas",SUMIFS(DB_CAL_Q1_Q4!$AM$5:$AM$1328,DB_CAL_Q1_Q4!$AC$5:$AC$1328,$C$4,DB_CAL_Q1_Q4!$AD$5:$AD$1328,$J$4,DB_CAL_Q1_Q4!$AB$5:$AB$1328,$J$6,DB_CAL_Q1_Q4!$AA$5:$AA$1328,$B16),IF($J$6="Todas",SUMIFS(DB_CAL_Q1_Q4!$AM$5:$AM$1328,DB_CAL_Q1_Q4!$AC$5:$AC$1328,$C$4,DB_CAL_Q1_Q4!$AD$5:$AD$1328,$J$4,DB_CAL_Q1_Q4!$Z$5:$Z$1328,$J$5,DB_CAL_Q1_Q4!$AA$5:$AA$1328,$B16),SUMIFS(DB_CAL_Q1_Q4!$AM$5:$AM$1328,DB_CAL_Q1_Q4!$AC$5:$AC$1328,$C$4,DB_CAL_Q1_Q4!$AD$5:$AD$1328,$J$4,DB_CAL_Q1_Q4!$Z$5:$Z$1328,$J$5,DB_CAL_Q1_Q4!$AB$5:$AB$1328,$J$6,DB_CAL_Q1_Q4!$AA$5:$AA$1328,$B16))))))))</f>
        <v>1</v>
      </c>
      <c r="M16" s="645">
        <f>IF(AND($J$4="Todas",$J$5="Todas",$J$6="Todas"),COUNTIFS(DB_CAL_Q1_Q4!$AC$5:$AC$1328,$C$4,DB_CAL_Q1_Q4!$AA$5:$AA$1328,$P16),IF(AND($J$4="Todas",$J$5="Todas"),COUNTIFS(DB_CAL_Q1_Q4!$AC$5:$AC$1328,$C$4,DB_CAL_Q1_Q4!$AB$5:$AB$1328,$J$6,DB_CAL_Q1_Q4!$AA$5:$AA$1328,$P16),IF(AND($J$4="Todas",$J$6="Todas"),COUNTIFS(DB_CAL_Q1_Q4!$AC$5:$AC$1328,$C$4,DB_CAL_Q1_Q4!$Z$5:$Z$1328,$J$5,DB_CAL_Q1_Q4!$AA$5:$AA$1328,$P16),IF(AND($J$5="Todas",$J$6="Todas"),COUNTIFS(DB_CAL_Q1_Q4!$AC$5:$AC$1328,$C$4,DB_CAL_Q1_Q4!$AD$5:$AD$1328,$J$4,DB_CAL_Q1_Q4!$AA$5:$AA$1328,$P16),IF($J$4="Todas",COUNTIFS(DB_CAL_Q1_Q4!$AC$5:$AC$1328,$C$4,DB_CAL_Q1_Q4!$Z$5:$Z$1328,$J$5,DB_CAL_Q1_Q4!$AB$5:$AB$1328,$J$6,DB_CAL_Q1_Q4!$AA$5:$AA$1328,$P16),IF($J$5="Todas",COUNTIFS(DB_CAL_Q1_Q4!$AC$5:$AC$1328,$C$4,DB_CAL_Q1_Q4!$AD$5:$AD$1328,$J$4,DB_CAL_Q1_Q4!$AB$5:$AB$1328,$J$6,DB_CAL_Q1_Q4!$AA$5:$AA$1328,$P16),IF($J$6="Todas",COUNTIFS(DB_CAL_Q1_Q4!$AC$5:$AC$1328,$C$4,DB_CAL_Q1_Q4!$AD$5:$AD$1328,$J$4,DB_CAL_Q1_Q4!$Z$5:$Z$1328,$J$5,DB_CAL_Q1_Q4!$AA$5:$AA$1328,$P16),COUNTIFS(DB_CAL_Q1_Q4!$AC$5:$AC$1328,$C$4,DB_CAL_Q1_Q4!$AD$5:$AD$1328,$J$4,DB_CAL_Q1_Q4!$Z$5:$Z$1328,$J$5,DB_CAL_Q1_Q4!$AB$5:$AB$1328,$J$6,DB_CAL_Q1_Q4!$AA$5:$AA$1328,$P16))))))))</f>
        <v>15</v>
      </c>
      <c r="N16" s="263">
        <f t="shared" si="1"/>
        <v>1</v>
      </c>
      <c r="O16" s="235">
        <f t="shared" si="3"/>
        <v>15</v>
      </c>
      <c r="P16" s="645" t="s">
        <v>339</v>
      </c>
      <c r="Q16" s="235"/>
      <c r="R16" s="235"/>
      <c r="S16" s="235"/>
      <c r="T16" s="646"/>
      <c r="U16" s="647" t="str">
        <f t="shared" si="4"/>
        <v>No conoce otra</v>
      </c>
      <c r="V16" s="648">
        <f t="shared" si="5"/>
        <v>2.1815004347774E-2</v>
      </c>
      <c r="W16" s="235">
        <f t="shared" si="6"/>
        <v>2.1815004347774E-2</v>
      </c>
    </row>
    <row r="17" spans="1:23" ht="15" customHeight="1">
      <c r="A17" s="643">
        <v>8</v>
      </c>
      <c r="B17" s="260" t="str">
        <f t="shared" si="0"/>
        <v>Carbón</v>
      </c>
      <c r="C17" s="649">
        <f t="shared" si="2"/>
        <v>7</v>
      </c>
      <c r="D17" s="270">
        <f>IF(AND($J$4="Todas",$J$5="Todas",$J$6="Todas"),SUMIFS(DB_CAL_Q1_Q4!$AE$5:$AE$1328,DB_CAL_Q1_Q4!$AC$5:$AC$1328,$C$4,DB_CAL_Q1_Q4!$AA$5:$AA$1328,$B17),IF(AND($J$4="Todas",$J$5="Todas"),SUMIFS(DB_CAL_Q1_Q4!$AE$5:$AE$1328,DB_CAL_Q1_Q4!$AC$5:$AC$1328,$C$4,DB_CAL_Q1_Q4!$AB$5:$AB$1328,$J$6,DB_CAL_Q1_Q4!$AA$5:$AA$1328,$B17),IF(AND($J$4="Todas",$J$6="Todas"),SUMIFS(DB_CAL_Q1_Q4!$AE$5:$AE$1328,DB_CAL_Q1_Q4!$AC$5:$AC$1328,$C$4,DB_CAL_Q1_Q4!$Z$5:$Z$1328,$J$5,DB_CAL_Q1_Q4!$AA$5:$AA$1328,$B17),IF(AND($J$5="Todas",$J$6="Todas"),SUMIFS(DB_CAL_Q1_Q4!$AE$5:$AE$1328,DB_CAL_Q1_Q4!$AC$5:$AC$1328,$C$4,DB_CAL_Q1_Q4!$AD$5:$AD$1328,$J$4,DB_CAL_Q1_Q4!$AA$5:$AA$1328,$B17),IF($J$4="Todas",SUMIFS(DB_CAL_Q1_Q4!$AE$5:$AE$1328,DB_CAL_Q1_Q4!$AC$5:$AC$1328,$C$4,DB_CAL_Q1_Q4!$Z$5:$Z$1328,$J$5,DB_CAL_Q1_Q4!$AB$5:$AB$1328,$J$6,DB_CAL_Q1_Q4!$AA$5:$AA$1328,$B17),IF($J$5="Todas",SUMIFS(DB_CAL_Q1_Q4!$AE$5:$AE$1328,DB_CAL_Q1_Q4!$AC$5:$AC$1328,$C$4,DB_CAL_Q1_Q4!$AD$5:$AD$1328,$J$4,DB_CAL_Q1_Q4!$AB$5:$AB$1328,$J$6,DB_CAL_Q1_Q4!$AA$5:$AA$1328,$B17),IF($J$6="Todas",SUMIFS(DB_CAL_Q1_Q4!$AE$5:$AE$1328,DB_CAL_Q1_Q4!$AC$5:$AC$1328,$C$4,DB_CAL_Q1_Q4!$AD$5:$AD$1328,$J$4,DB_CAL_Q1_Q4!$Z$5:$Z$1328,$J$5,DB_CAL_Q1_Q4!$AA$5:$AA$1328,$B17),SUMIFS(DB_CAL_Q1_Q4!$AE$5:$AE$1328,DB_CAL_Q1_Q4!$AC$5:$AC$1328,$C$4,DB_CAL_Q1_Q4!$AD$5:$AD$1328,$J$4,DB_CAL_Q1_Q4!$Z$5:$Z$1328,$J$5,DB_CAL_Q1_Q4!$AB$5:$AB$1328,$J$6,DB_CAL_Q1_Q4!$AA$5:$AA$1328,$B17))))))))</f>
        <v>1</v>
      </c>
      <c r="E17" s="270">
        <f>IF(AND($J$4="Todas",$J$5="Todas",$J$6="Todas"),SUMIFS(DB_CAL_Q1_Q4!$AF$5:$AF$1328,DB_CAL_Q1_Q4!$AC$5:$AC$1328,$C$4,DB_CAL_Q1_Q4!$AA$5:$AA$1328,$B17),IF(AND($J$4="Todas",$J$5="Todas"),SUMIFS(DB_CAL_Q1_Q4!$AF$5:$AF$1328,DB_CAL_Q1_Q4!$AC$5:$AC$1328,$C$4,DB_CAL_Q1_Q4!$AB$5:$AB$1328,$J$6,DB_CAL_Q1_Q4!$AA$5:$AA$1328,$B17),IF(AND($J$4="Todas",$J$6="Todas"),SUMIFS(DB_CAL_Q1_Q4!$AF$5:$AF$1328,DB_CAL_Q1_Q4!$AC$5:$AC$1328,$C$4,DB_CAL_Q1_Q4!$Z$5:$Z$1328,$J$5,DB_CAL_Q1_Q4!$AA$5:$AA$1328,$B17),IF(AND($J$5="Todas",$J$6="Todas"),SUMIFS(DB_CAL_Q1_Q4!$AF$5:$AF$1328,DB_CAL_Q1_Q4!$AC$5:$AC$1328,$C$4,DB_CAL_Q1_Q4!$AD$5:$AD$1328,$J$4,DB_CAL_Q1_Q4!$AA$5:$AA$1328,$B17),IF($J$4="Todas",SUMIFS(DB_CAL_Q1_Q4!$AF$5:$AF$1328,DB_CAL_Q1_Q4!$AC$5:$AC$1328,$C$4,DB_CAL_Q1_Q4!$Z$5:$Z$1328,$J$5,DB_CAL_Q1_Q4!$AB$5:$AB$1328,$J$6,DB_CAL_Q1_Q4!$AA$5:$AA$1328,$B17),IF($J$5="Todas",SUMIFS(DB_CAL_Q1_Q4!$AF$5:$AF$1328,DB_CAL_Q1_Q4!$AC$5:$AC$1328,$C$4,DB_CAL_Q1_Q4!$AD$5:$AD$1328,$J$4,DB_CAL_Q1_Q4!$AB$5:$AB$1328,$J$6,DB_CAL_Q1_Q4!$AA$5:$AA$1328,$B17),IF($J$6="Todas",SUMIFS(DB_CAL_Q1_Q4!$AF$5:$AF$1328,DB_CAL_Q1_Q4!$AC$5:$AC$1328,$C$4,DB_CAL_Q1_Q4!$AD$5:$AD$1328,$J$4,DB_CAL_Q1_Q4!$Z$5:$Z$1328,$J$5,DB_CAL_Q1_Q4!$AA$5:$AA$1328,$B17),SUMIFS(DB_CAL_Q1_Q4!$AF$5:$AF$1328,DB_CAL_Q1_Q4!$AC$5:$AC$1328,$C$4,DB_CAL_Q1_Q4!$AD$5:$AD$1328,$J$4,DB_CAL_Q1_Q4!$Z$5:$Z$1328,$J$5,DB_CAL_Q1_Q4!$AB$5:$AB$1328,$J$6,DB_CAL_Q1_Q4!$AA$5:$AA$1328,$B17))))))))</f>
        <v>6</v>
      </c>
      <c r="F17" s="270">
        <f>IF(AND($J$4="Todas",$J$5="Todas",$J$6="Todas"),SUMIFS(DB_CAL_Q1_Q4!$AG$5:$AG$1328,DB_CAL_Q1_Q4!$AC$5:$AC$1328,$C$4,DB_CAL_Q1_Q4!$AA$5:$AA$1328,$B17),IF(AND($J$4="Todas",$J$5="Todas"),SUMIFS(DB_CAL_Q1_Q4!$AG$5:$AG$1328,DB_CAL_Q1_Q4!$AC$5:$AC$1328,$C$4,DB_CAL_Q1_Q4!$AB$5:$AB$1328,$J$6,DB_CAL_Q1_Q4!$AA$5:$AA$1328,$B17),IF(AND($J$4="Todas",$J$6="Todas"),SUMIFS(DB_CAL_Q1_Q4!$AG$5:$AG$1328,DB_CAL_Q1_Q4!$AC$5:$AC$1328,$C$4,DB_CAL_Q1_Q4!$Z$5:$Z$1328,$J$5,DB_CAL_Q1_Q4!$AA$5:$AA$1328,$B17),IF(AND($J$5="Todas",$J$6="Todas"),SUMIFS(DB_CAL_Q1_Q4!$AG$5:$AG$1328,DB_CAL_Q1_Q4!$AC$5:$AC$1328,$C$4,DB_CAL_Q1_Q4!$AD$5:$AD$1328,$J$4,DB_CAL_Q1_Q4!$AA$5:$AA$1328,$B17),IF($J$4="Todas",SUMIFS(DB_CAL_Q1_Q4!$AG$5:$AG$1328,DB_CAL_Q1_Q4!$AC$5:$AC$1328,$C$4,DB_CAL_Q1_Q4!$Z$5:$Z$1328,$J$5,DB_CAL_Q1_Q4!$AB$5:$AB$1328,$J$6,DB_CAL_Q1_Q4!$AA$5:$AA$1328,$B17),IF($J$5="Todas",SUMIFS(DB_CAL_Q1_Q4!$AG$5:$AG$1328,DB_CAL_Q1_Q4!$AC$5:$AC$1328,$C$4,DB_CAL_Q1_Q4!$AD$5:$AD$1328,$J$4,DB_CAL_Q1_Q4!$AB$5:$AB$1328,$J$6,DB_CAL_Q1_Q4!$AA$5:$AA$1328,$B17),IF($J$6="Todas",SUMIFS(DB_CAL_Q1_Q4!$AG$5:$AG$1328,DB_CAL_Q1_Q4!$AC$5:$AC$1328,$C$4,DB_CAL_Q1_Q4!$AD$5:$AD$1328,$J$4,DB_CAL_Q1_Q4!$Z$5:$Z$1328,$J$5,DB_CAL_Q1_Q4!$AA$5:$AA$1328,$B17),SUMIFS(DB_CAL_Q1_Q4!$AG$5:$AG$1328,DB_CAL_Q1_Q4!$AC$5:$AC$1328,$C$4,DB_CAL_Q1_Q4!$AD$5:$AD$1328,$J$4,DB_CAL_Q1_Q4!$Z$5:$Z$1328,$J$5,DB_CAL_Q1_Q4!$AB$5:$AB$1328,$J$6,DB_CAL_Q1_Q4!$AA$5:$AA$1328,$B17))))))))</f>
        <v>0</v>
      </c>
      <c r="G17" s="270">
        <f>IF(AND($J$4="Todas",$J$5="Todas",$J$6="Todas"),SUMIFS(DB_CAL_Q1_Q4!$AH$5:$AH$1328,DB_CAL_Q1_Q4!$AC$5:$AC$1328,$C$4,DB_CAL_Q1_Q4!$AA$5:$AA$1328,$B17),IF(AND($J$4="Todas",$J$5="Todas"),SUMIFS(DB_CAL_Q1_Q4!$AH$5:$AH$1328,DB_CAL_Q1_Q4!$AC$5:$AC$1328,$C$4,DB_CAL_Q1_Q4!$AB$5:$AB$1328,$J$6,DB_CAL_Q1_Q4!$AA$5:$AA$1328,$B17),IF(AND($J$4="Todas",$J$6="Todas"),SUMIFS(DB_CAL_Q1_Q4!$AH$5:$AH$1328,DB_CAL_Q1_Q4!$AC$5:$AC$1328,$C$4,DB_CAL_Q1_Q4!$Z$5:$Z$1328,$J$5,DB_CAL_Q1_Q4!$AA$5:$AA$1328,$B17),IF(AND($J$5="Todas",$J$6="Todas"),SUMIFS(DB_CAL_Q1_Q4!$AH$5:$AH$1328,DB_CAL_Q1_Q4!$AC$5:$AC$1328,$C$4,DB_CAL_Q1_Q4!$AD$5:$AD$1328,$J$4,DB_CAL_Q1_Q4!$AA$5:$AA$1328,$B17),IF($J$4="Todas",SUMIFS(DB_CAL_Q1_Q4!$AH$5:$AH$1328,DB_CAL_Q1_Q4!$AC$5:$AC$1328,$C$4,DB_CAL_Q1_Q4!$Z$5:$Z$1328,$J$5,DB_CAL_Q1_Q4!$AB$5:$AB$1328,$J$6,DB_CAL_Q1_Q4!$AA$5:$AA$1328,$B17),IF($J$5="Todas",SUMIFS(DB_CAL_Q1_Q4!$AH$5:$AH$1328,DB_CAL_Q1_Q4!$AC$5:$AC$1328,$C$4,DB_CAL_Q1_Q4!$AD$5:$AD$1328,$J$4,DB_CAL_Q1_Q4!$AB$5:$AB$1328,$J$6,DB_CAL_Q1_Q4!$AA$5:$AA$1328,$B17),IF($J$6="Todas",SUMIFS(DB_CAL_Q1_Q4!$AH$5:$AH$1328,DB_CAL_Q1_Q4!$AC$5:$AC$1328,$C$4,DB_CAL_Q1_Q4!$AD$5:$AD$1328,$J$4,DB_CAL_Q1_Q4!$Z$5:$Z$1328,$J$5,DB_CAL_Q1_Q4!$AA$5:$AA$1328,$B17),SUMIFS(DB_CAL_Q1_Q4!$AH$5:$AH$1328,DB_CAL_Q1_Q4!$AC$5:$AC$1328,$C$4,DB_CAL_Q1_Q4!$AD$5:$AD$1328,$J$4,DB_CAL_Q1_Q4!$Z$5:$Z$1328,$J$5,DB_CAL_Q1_Q4!$AB$5:$AB$1328,$J$6,DB_CAL_Q1_Q4!$AA$5:$AA$1328,$B17))))))))</f>
        <v>0</v>
      </c>
      <c r="H17" s="270">
        <f>IF(AND($J$4="Todas",$J$5="Todas",$J$6="Todas"),SUMIFS(DB_CAL_Q1_Q4!$AI$5:$AI$1328,DB_CAL_Q1_Q4!$AC$5:$AC$1328,$C$4,DB_CAL_Q1_Q4!$AA$5:$AA$1328,$B17),IF(AND($J$4="Todas",$J$5="Todas"),SUMIFS(DB_CAL_Q1_Q4!$AI$5:$AI$1328,DB_CAL_Q1_Q4!$AC$5:$AC$1328,$C$4,DB_CAL_Q1_Q4!$AB$5:$AB$1328,$J$6,DB_CAL_Q1_Q4!$AA$5:$AA$1328,$B17),IF(AND($J$4="Todas",$J$6="Todas"),SUMIFS(DB_CAL_Q1_Q4!$AI$5:$AI$1328,DB_CAL_Q1_Q4!$AC$5:$AC$1328,$C$4,DB_CAL_Q1_Q4!$Z$5:$Z$1328,$J$5,DB_CAL_Q1_Q4!$AA$5:$AA$1328,$B17),IF(AND($J$5="Todas",$J$6="Todas"),SUMIFS(DB_CAL_Q1_Q4!$AI$5:$AI$1328,DB_CAL_Q1_Q4!$AC$5:$AC$1328,$C$4,DB_CAL_Q1_Q4!$AD$5:$AD$1328,$J$4,DB_CAL_Q1_Q4!$AA$5:$AA$1328,$B17),IF($J$4="Todas",SUMIFS(DB_CAL_Q1_Q4!$AI$5:$AI$1328,DB_CAL_Q1_Q4!$AC$5:$AC$1328,$C$4,DB_CAL_Q1_Q4!$Z$5:$Z$1328,$J$5,DB_CAL_Q1_Q4!$AB$5:$AB$1328,$J$6,DB_CAL_Q1_Q4!$AA$5:$AA$1328,$B17),IF($J$5="Todas",SUMIFS(DB_CAL_Q1_Q4!$AI$5:$AI$1328,DB_CAL_Q1_Q4!$AC$5:$AC$1328,$C$4,DB_CAL_Q1_Q4!$AD$5:$AD$1328,$J$4,DB_CAL_Q1_Q4!$AB$5:$AB$1328,$J$6,DB_CAL_Q1_Q4!$AA$5:$AA$1328,$B17),IF($J$6="Todas",SUMIFS(DB_CAL_Q1_Q4!$AI$5:$AI$1328,DB_CAL_Q1_Q4!$AC$5:$AC$1328,$C$4,DB_CAL_Q1_Q4!$AD$5:$AD$1328,$J$4,DB_CAL_Q1_Q4!$Z$5:$Z$1328,$J$5,DB_CAL_Q1_Q4!$AA$5:$AA$1328,$B17),SUMIFS(DB_CAL_Q1_Q4!$AI$5:$AI$1328,DB_CAL_Q1_Q4!$AC$5:$AC$1328,$C$4,DB_CAL_Q1_Q4!$AD$5:$AD$1328,$J$4,DB_CAL_Q1_Q4!$Z$5:$Z$1328,$J$5,DB_CAL_Q1_Q4!$AB$5:$AB$1328,$J$6,DB_CAL_Q1_Q4!$AA$5:$AA$1328,$B17))))))))</f>
        <v>0</v>
      </c>
      <c r="I17" s="270">
        <f>IF(AND($J$4="Todas",$J$5="Todas",$J$6="Todas"),SUMIFS(DB_CAL_Q1_Q4!$AJ$5:$AJ$1328,DB_CAL_Q1_Q4!$AC$5:$AC$1328,$C$4,DB_CAL_Q1_Q4!$AA$5:$AA$1328,$B17),IF(AND($J$4="Todas",$J$5="Todas"),SUMIFS(DB_CAL_Q1_Q4!$AJ$5:$AJ$1328,DB_CAL_Q1_Q4!$AC$5:$AC$1328,$C$4,DB_CAL_Q1_Q4!$AB$5:$AB$1328,$J$6,DB_CAL_Q1_Q4!$AA$5:$AA$1328,$B17),IF(AND($J$4="Todas",$J$6="Todas"),SUMIFS(DB_CAL_Q1_Q4!$AJ$5:$AJ$1328,DB_CAL_Q1_Q4!$AC$5:$AC$1328,$C$4,DB_CAL_Q1_Q4!$Z$5:$Z$1328,$J$5,DB_CAL_Q1_Q4!$AA$5:$AA$1328,$B17),IF(AND($J$5="Todas",$J$6="Todas"),SUMIFS(DB_CAL_Q1_Q4!$AJ$5:$AJ$1328,DB_CAL_Q1_Q4!$AC$5:$AC$1328,$C$4,DB_CAL_Q1_Q4!$AD$5:$AD$1328,$J$4,DB_CAL_Q1_Q4!$AA$5:$AA$1328,$B17),IF($J$4="Todas",SUMIFS(DB_CAL_Q1_Q4!$AJ$5:$AJ$1328,DB_CAL_Q1_Q4!$AC$5:$AC$1328,$C$4,DB_CAL_Q1_Q4!$Z$5:$Z$1328,$J$5,DB_CAL_Q1_Q4!$AB$5:$AB$1328,$J$6,DB_CAL_Q1_Q4!$AA$5:$AA$1328,$B17),IF($J$5="Todas",SUMIFS(DB_CAL_Q1_Q4!$AJ$5:$AJ$1328,DB_CAL_Q1_Q4!$AC$5:$AC$1328,$C$4,DB_CAL_Q1_Q4!$AD$5:$AD$1328,$J$4,DB_CAL_Q1_Q4!$AB$5:$AB$1328,$J$6,DB_CAL_Q1_Q4!$AA$5:$AA$1328,$B17),IF($J$6="Todas",SUMIFS(DB_CAL_Q1_Q4!$AJ$5:$AJ$1328,DB_CAL_Q1_Q4!$AC$5:$AC$1328,$C$4,DB_CAL_Q1_Q4!$AD$5:$AD$1328,$J$4,DB_CAL_Q1_Q4!$Z$5:$Z$1328,$J$5,DB_CAL_Q1_Q4!$AA$5:$AA$1328,$B17),SUMIFS(DB_CAL_Q1_Q4!$AJ$5:$AJ$1328,DB_CAL_Q1_Q4!$AC$5:$AC$1328,$C$4,DB_CAL_Q1_Q4!$AD$5:$AD$1328,$J$4,DB_CAL_Q1_Q4!$Z$5:$Z$1328,$J$5,DB_CAL_Q1_Q4!$AB$5:$AB$1328,$J$6,DB_CAL_Q1_Q4!$AA$5:$AA$1328,$B17))))))))</f>
        <v>0</v>
      </c>
      <c r="J17" s="270">
        <f>IF(AND($J$4="Todas",$J$5="Todas",$J$6="Todas"),SUMIFS(DB_CAL_Q1_Q4!$AK$5:$AK$1328,DB_CAL_Q1_Q4!$AC$5:$AC$1328,$C$4,DB_CAL_Q1_Q4!$AA$5:$AA$1328,$B17),IF(AND($J$4="Todas",$J$5="Todas"),SUMIFS(DB_CAL_Q1_Q4!$AK$5:$AK$1328,DB_CAL_Q1_Q4!$AC$5:$AC$1328,$C$4,DB_CAL_Q1_Q4!$AB$5:$AB$1328,$J$6,DB_CAL_Q1_Q4!$AA$5:$AA$1328,$B17),IF(AND($J$4="Todas",$J$6="Todas"),SUMIFS(DB_CAL_Q1_Q4!$AK$5:$AK$1328,DB_CAL_Q1_Q4!$AC$5:$AC$1328,$C$4,DB_CAL_Q1_Q4!$Z$5:$Z$1328,$J$5,DB_CAL_Q1_Q4!$AA$5:$AA$1328,$B17),IF(AND($J$5="Todas",$J$6="Todas"),SUMIFS(DB_CAL_Q1_Q4!$AK$5:$AK$1328,DB_CAL_Q1_Q4!$AC$5:$AC$1328,$C$4,DB_CAL_Q1_Q4!$AD$5:$AD$1328,$J$4,DB_CAL_Q1_Q4!$AA$5:$AA$1328,$B17),IF($J$4="Todas",SUMIFS(DB_CAL_Q1_Q4!$AK$5:$AK$1328,DB_CAL_Q1_Q4!$AC$5:$AC$1328,$C$4,DB_CAL_Q1_Q4!$Z$5:$Z$1328,$J$5,DB_CAL_Q1_Q4!$AB$5:$AB$1328,$J$6,DB_CAL_Q1_Q4!$AA$5:$AA$1328,$B17),IF($J$5="Todas",SUMIFS(DB_CAL_Q1_Q4!$AK$5:$AK$1328,DB_CAL_Q1_Q4!$AC$5:$AC$1328,$C$4,DB_CAL_Q1_Q4!$AD$5:$AD$1328,$J$4,DB_CAL_Q1_Q4!$AB$5:$AB$1328,$J$6,DB_CAL_Q1_Q4!$AA$5:$AA$1328,$B17),IF($J$6="Todas",SUMIFS(DB_CAL_Q1_Q4!$AK$5:$AK$1328,DB_CAL_Q1_Q4!$AC$5:$AC$1328,$C$4,DB_CAL_Q1_Q4!$AD$5:$AD$1328,$J$4,DB_CAL_Q1_Q4!$Z$5:$Z$1328,$J$5,DB_CAL_Q1_Q4!$AA$5:$AA$1328,$B17),SUMIFS(DB_CAL_Q1_Q4!$AK$5:$AK$1328,DB_CAL_Q1_Q4!$AC$5:$AC$1328,$C$4,DB_CAL_Q1_Q4!$AD$5:$AD$1328,$J$4,DB_CAL_Q1_Q4!$Z$5:$Z$1328,$J$5,DB_CAL_Q1_Q4!$AB$5:$AB$1328,$J$6,DB_CAL_Q1_Q4!$AA$5:$AA$1328,$B17))))))))</f>
        <v>1</v>
      </c>
      <c r="K17" s="270">
        <f>IF(AND($J$4="Todas",$J$5="Todas",$J$6="Todas"),SUMIFS(DB_CAL_Q1_Q4!$AL$5:$AL$1328,DB_CAL_Q1_Q4!$AC$5:$AC$1328,$C$4,DB_CAL_Q1_Q4!$AA$5:$AA$1328,$B17),IF(AND($J$4="Todas",$J$5="Todas"),SUMIFS(DB_CAL_Q1_Q4!$AL$5:$AL$1328,DB_CAL_Q1_Q4!$AC$5:$AC$1328,$C$4,DB_CAL_Q1_Q4!$AB$5:$AB$1328,$J$6,DB_CAL_Q1_Q4!$AA$5:$AA$1328,$B17),IF(AND($J$4="Todas",$J$6="Todas"),SUMIFS(DB_CAL_Q1_Q4!$AL$5:$AL$1328,DB_CAL_Q1_Q4!$AC$5:$AC$1328,$C$4,DB_CAL_Q1_Q4!$Z$5:$Z$1328,$J$5,DB_CAL_Q1_Q4!$AA$5:$AA$1328,$B17),IF(AND($J$5="Todas",$J$6="Todas"),SUMIFS(DB_CAL_Q1_Q4!$AL$5:$AL$1328,DB_CAL_Q1_Q4!$AC$5:$AC$1328,$C$4,DB_CAL_Q1_Q4!$AD$5:$AD$1328,$J$4,DB_CAL_Q1_Q4!$AA$5:$AA$1328,$B17),IF($J$4="Todas",SUMIFS(DB_CAL_Q1_Q4!$AL$5:$AL$1328,DB_CAL_Q1_Q4!$AC$5:$AC$1328,$C$4,DB_CAL_Q1_Q4!$Z$5:$Z$1328,$J$5,DB_CAL_Q1_Q4!$AB$5:$AB$1328,$J$6,DB_CAL_Q1_Q4!$AA$5:$AA$1328,$B17),IF($J$5="Todas",SUMIFS(DB_CAL_Q1_Q4!$AL$5:$AL$1328,DB_CAL_Q1_Q4!$AC$5:$AC$1328,$C$4,DB_CAL_Q1_Q4!$AD$5:$AD$1328,$J$4,DB_CAL_Q1_Q4!$AB$5:$AB$1328,$J$6,DB_CAL_Q1_Q4!$AA$5:$AA$1328,$B17),IF($J$6="Todas",SUMIFS(DB_CAL_Q1_Q4!$AL$5:$AL$1328,DB_CAL_Q1_Q4!$AC$5:$AC$1328,$C$4,DB_CAL_Q1_Q4!$AD$5:$AD$1328,$J$4,DB_CAL_Q1_Q4!$Z$5:$Z$1328,$J$5,DB_CAL_Q1_Q4!$AA$5:$AA$1328,$B17),SUMIFS(DB_CAL_Q1_Q4!$AL$5:$AL$1328,DB_CAL_Q1_Q4!$AC$5:$AC$1328,$C$4,DB_CAL_Q1_Q4!$AD$5:$AD$1328,$J$4,DB_CAL_Q1_Q4!$Z$5:$Z$1328,$J$5,DB_CAL_Q1_Q4!$AB$5:$AB$1328,$J$6,DB_CAL_Q1_Q4!$AA$5:$AA$1328,$B17))))))))</f>
        <v>0</v>
      </c>
      <c r="L17" s="270">
        <f>IF(AND($J$4="Todas",$J$5="Todas",$J$6="Todas"),SUMIFS(DB_CAL_Q1_Q4!$AM$5:$AM$1328,DB_CAL_Q1_Q4!$AC$5:$AC$1328,$C$4,DB_CAL_Q1_Q4!$AA$5:$AA$1328,$B17),IF(AND($J$4="Todas",$J$5="Todas"),SUMIFS(DB_CAL_Q1_Q4!$AM$5:$AM$1328,DB_CAL_Q1_Q4!$AC$5:$AC$1328,$C$4,DB_CAL_Q1_Q4!$AB$5:$AB$1328,$J$6,DB_CAL_Q1_Q4!$AA$5:$AA$1328,$B17),IF(AND($J$4="Todas",$J$6="Todas"),SUMIFS(DB_CAL_Q1_Q4!$AM$5:$AM$1328,DB_CAL_Q1_Q4!$AC$5:$AC$1328,$C$4,DB_CAL_Q1_Q4!$Z$5:$Z$1328,$J$5,DB_CAL_Q1_Q4!$AA$5:$AA$1328,$B17),IF(AND($J$5="Todas",$J$6="Todas"),SUMIFS(DB_CAL_Q1_Q4!$AM$5:$AM$1328,DB_CAL_Q1_Q4!$AC$5:$AC$1328,$C$4,DB_CAL_Q1_Q4!$AD$5:$AD$1328,$J$4,DB_CAL_Q1_Q4!$AA$5:$AA$1328,$B17),IF($J$4="Todas",SUMIFS(DB_CAL_Q1_Q4!$AM$5:$AM$1328,DB_CAL_Q1_Q4!$AC$5:$AC$1328,$C$4,DB_CAL_Q1_Q4!$Z$5:$Z$1328,$J$5,DB_CAL_Q1_Q4!$AB$5:$AB$1328,$J$6,DB_CAL_Q1_Q4!$AA$5:$AA$1328,$B17),IF($J$5="Todas",SUMIFS(DB_CAL_Q1_Q4!$AM$5:$AM$1328,DB_CAL_Q1_Q4!$AC$5:$AC$1328,$C$4,DB_CAL_Q1_Q4!$AD$5:$AD$1328,$J$4,DB_CAL_Q1_Q4!$AB$5:$AB$1328,$J$6,DB_CAL_Q1_Q4!$AA$5:$AA$1328,$B17),IF($J$6="Todas",SUMIFS(DB_CAL_Q1_Q4!$AM$5:$AM$1328,DB_CAL_Q1_Q4!$AC$5:$AC$1328,$C$4,DB_CAL_Q1_Q4!$AD$5:$AD$1328,$J$4,DB_CAL_Q1_Q4!$Z$5:$Z$1328,$J$5,DB_CAL_Q1_Q4!$AA$5:$AA$1328,$B17),SUMIFS(DB_CAL_Q1_Q4!$AM$5:$AM$1328,DB_CAL_Q1_Q4!$AC$5:$AC$1328,$C$4,DB_CAL_Q1_Q4!$AD$5:$AD$1328,$J$4,DB_CAL_Q1_Q4!$Z$5:$Z$1328,$J$5,DB_CAL_Q1_Q4!$AB$5:$AB$1328,$J$6,DB_CAL_Q1_Q4!$AA$5:$AA$1328,$B17))))))))</f>
        <v>0</v>
      </c>
      <c r="M17" s="645">
        <f>IF(AND($J$4="Todas",$J$5="Todas",$J$6="Todas"),COUNTIFS(DB_CAL_Q1_Q4!$AC$5:$AC$1328,$C$4,DB_CAL_Q1_Q4!$AA$5:$AA$1328,$P17),IF(AND($J$4="Todas",$J$5="Todas"),COUNTIFS(DB_CAL_Q1_Q4!$AC$5:$AC$1328,$C$4,DB_CAL_Q1_Q4!$AB$5:$AB$1328,$J$6,DB_CAL_Q1_Q4!$AA$5:$AA$1328,$P17),IF(AND($J$4="Todas",$J$6="Todas"),COUNTIFS(DB_CAL_Q1_Q4!$AC$5:$AC$1328,$C$4,DB_CAL_Q1_Q4!$Z$5:$Z$1328,$J$5,DB_CAL_Q1_Q4!$AA$5:$AA$1328,$P17),IF(AND($J$5="Todas",$J$6="Todas"),COUNTIFS(DB_CAL_Q1_Q4!$AC$5:$AC$1328,$C$4,DB_CAL_Q1_Q4!$AD$5:$AD$1328,$J$4,DB_CAL_Q1_Q4!$AA$5:$AA$1328,$P17),IF($J$4="Todas",COUNTIFS(DB_CAL_Q1_Q4!$AC$5:$AC$1328,$C$4,DB_CAL_Q1_Q4!$Z$5:$Z$1328,$J$5,DB_CAL_Q1_Q4!$AB$5:$AB$1328,$J$6,DB_CAL_Q1_Q4!$AA$5:$AA$1328,$P17),IF($J$5="Todas",COUNTIFS(DB_CAL_Q1_Q4!$AC$5:$AC$1328,$C$4,DB_CAL_Q1_Q4!$AD$5:$AD$1328,$J$4,DB_CAL_Q1_Q4!$AB$5:$AB$1328,$J$6,DB_CAL_Q1_Q4!$AA$5:$AA$1328,$P17),IF($J$6="Todas",COUNTIFS(DB_CAL_Q1_Q4!$AC$5:$AC$1328,$C$4,DB_CAL_Q1_Q4!$AD$5:$AD$1328,$J$4,DB_CAL_Q1_Q4!$Z$5:$Z$1328,$J$5,DB_CAL_Q1_Q4!$AA$5:$AA$1328,$P17),COUNTIFS(DB_CAL_Q1_Q4!$AC$5:$AC$1328,$C$4,DB_CAL_Q1_Q4!$AD$5:$AD$1328,$J$4,DB_CAL_Q1_Q4!$Z$5:$Z$1328,$J$5,DB_CAL_Q1_Q4!$AB$5:$AB$1328,$J$6,DB_CAL_Q1_Q4!$AA$5:$AA$1328,$P17))))))))</f>
        <v>7</v>
      </c>
      <c r="N17" s="263">
        <f t="shared" si="1"/>
        <v>1</v>
      </c>
      <c r="O17" s="235">
        <f t="shared" si="3"/>
        <v>7</v>
      </c>
      <c r="P17" s="645" t="s">
        <v>375</v>
      </c>
      <c r="Q17" s="235"/>
      <c r="R17" s="235"/>
      <c r="S17" s="235"/>
      <c r="T17" s="646"/>
      <c r="U17" s="647" t="str">
        <f t="shared" si="4"/>
        <v>Obligación legal</v>
      </c>
      <c r="V17" s="648">
        <f t="shared" si="5"/>
        <v>4.3630008695547994E-3</v>
      </c>
      <c r="W17" s="235">
        <f t="shared" si="6"/>
        <v>4.3630008695547994E-3</v>
      </c>
    </row>
    <row r="18" spans="1:23" ht="15" customHeight="1">
      <c r="A18" s="643">
        <v>9</v>
      </c>
      <c r="B18" s="260" t="str">
        <f t="shared" si="0"/>
        <v>Solar Térmica</v>
      </c>
      <c r="C18" s="649">
        <f t="shared" si="2"/>
        <v>2</v>
      </c>
      <c r="D18" s="270">
        <f>IF(AND($J$4="Todas",$J$5="Todas",$J$6="Todas"),SUMIFS(DB_CAL_Q1_Q4!$AE$5:$AE$1328,DB_CAL_Q1_Q4!$AC$5:$AC$1328,$C$4,DB_CAL_Q1_Q4!$AA$5:$AA$1328,$B18),IF(AND($J$4="Todas",$J$5="Todas"),SUMIFS(DB_CAL_Q1_Q4!$AE$5:$AE$1328,DB_CAL_Q1_Q4!$AC$5:$AC$1328,$C$4,DB_CAL_Q1_Q4!$AB$5:$AB$1328,$J$6,DB_CAL_Q1_Q4!$AA$5:$AA$1328,$B18),IF(AND($J$4="Todas",$J$6="Todas"),SUMIFS(DB_CAL_Q1_Q4!$AE$5:$AE$1328,DB_CAL_Q1_Q4!$AC$5:$AC$1328,$C$4,DB_CAL_Q1_Q4!$Z$5:$Z$1328,$J$5,DB_CAL_Q1_Q4!$AA$5:$AA$1328,$B18),IF(AND($J$5="Todas",$J$6="Todas"),SUMIFS(DB_CAL_Q1_Q4!$AE$5:$AE$1328,DB_CAL_Q1_Q4!$AC$5:$AC$1328,$C$4,DB_CAL_Q1_Q4!$AD$5:$AD$1328,$J$4,DB_CAL_Q1_Q4!$AA$5:$AA$1328,$B18),IF($J$4="Todas",SUMIFS(DB_CAL_Q1_Q4!$AE$5:$AE$1328,DB_CAL_Q1_Q4!$AC$5:$AC$1328,$C$4,DB_CAL_Q1_Q4!$Z$5:$Z$1328,$J$5,DB_CAL_Q1_Q4!$AB$5:$AB$1328,$J$6,DB_CAL_Q1_Q4!$AA$5:$AA$1328,$B18),IF($J$5="Todas",SUMIFS(DB_CAL_Q1_Q4!$AE$5:$AE$1328,DB_CAL_Q1_Q4!$AC$5:$AC$1328,$C$4,DB_CAL_Q1_Q4!$AD$5:$AD$1328,$J$4,DB_CAL_Q1_Q4!$AB$5:$AB$1328,$J$6,DB_CAL_Q1_Q4!$AA$5:$AA$1328,$B18),IF($J$6="Todas",SUMIFS(DB_CAL_Q1_Q4!$AE$5:$AE$1328,DB_CAL_Q1_Q4!$AC$5:$AC$1328,$C$4,DB_CAL_Q1_Q4!$AD$5:$AD$1328,$J$4,DB_CAL_Q1_Q4!$Z$5:$Z$1328,$J$5,DB_CAL_Q1_Q4!$AA$5:$AA$1328,$B18),SUMIFS(DB_CAL_Q1_Q4!$AE$5:$AE$1328,DB_CAL_Q1_Q4!$AC$5:$AC$1328,$C$4,DB_CAL_Q1_Q4!$AD$5:$AD$1328,$J$4,DB_CAL_Q1_Q4!$Z$5:$Z$1328,$J$5,DB_CAL_Q1_Q4!$AB$5:$AB$1328,$J$6,DB_CAL_Q1_Q4!$AA$5:$AA$1328,$B18))))))))</f>
        <v>0</v>
      </c>
      <c r="E18" s="270">
        <f>IF(AND($J$4="Todas",$J$5="Todas",$J$6="Todas"),SUMIFS(DB_CAL_Q1_Q4!$AF$5:$AF$1328,DB_CAL_Q1_Q4!$AC$5:$AC$1328,$C$4,DB_CAL_Q1_Q4!$AA$5:$AA$1328,$B18),IF(AND($J$4="Todas",$J$5="Todas"),SUMIFS(DB_CAL_Q1_Q4!$AF$5:$AF$1328,DB_CAL_Q1_Q4!$AC$5:$AC$1328,$C$4,DB_CAL_Q1_Q4!$AB$5:$AB$1328,$J$6,DB_CAL_Q1_Q4!$AA$5:$AA$1328,$B18),IF(AND($J$4="Todas",$J$6="Todas"),SUMIFS(DB_CAL_Q1_Q4!$AF$5:$AF$1328,DB_CAL_Q1_Q4!$AC$5:$AC$1328,$C$4,DB_CAL_Q1_Q4!$Z$5:$Z$1328,$J$5,DB_CAL_Q1_Q4!$AA$5:$AA$1328,$B18),IF(AND($J$5="Todas",$J$6="Todas"),SUMIFS(DB_CAL_Q1_Q4!$AF$5:$AF$1328,DB_CAL_Q1_Q4!$AC$5:$AC$1328,$C$4,DB_CAL_Q1_Q4!$AD$5:$AD$1328,$J$4,DB_CAL_Q1_Q4!$AA$5:$AA$1328,$B18),IF($J$4="Todas",SUMIFS(DB_CAL_Q1_Q4!$AF$5:$AF$1328,DB_CAL_Q1_Q4!$AC$5:$AC$1328,$C$4,DB_CAL_Q1_Q4!$Z$5:$Z$1328,$J$5,DB_CAL_Q1_Q4!$AB$5:$AB$1328,$J$6,DB_CAL_Q1_Q4!$AA$5:$AA$1328,$B18),IF($J$5="Todas",SUMIFS(DB_CAL_Q1_Q4!$AF$5:$AF$1328,DB_CAL_Q1_Q4!$AC$5:$AC$1328,$C$4,DB_CAL_Q1_Q4!$AD$5:$AD$1328,$J$4,DB_CAL_Q1_Q4!$AB$5:$AB$1328,$J$6,DB_CAL_Q1_Q4!$AA$5:$AA$1328,$B18),IF($J$6="Todas",SUMIFS(DB_CAL_Q1_Q4!$AF$5:$AF$1328,DB_CAL_Q1_Q4!$AC$5:$AC$1328,$C$4,DB_CAL_Q1_Q4!$AD$5:$AD$1328,$J$4,DB_CAL_Q1_Q4!$Z$5:$Z$1328,$J$5,DB_CAL_Q1_Q4!$AA$5:$AA$1328,$B18),SUMIFS(DB_CAL_Q1_Q4!$AF$5:$AF$1328,DB_CAL_Q1_Q4!$AC$5:$AC$1328,$C$4,DB_CAL_Q1_Q4!$AD$5:$AD$1328,$J$4,DB_CAL_Q1_Q4!$Z$5:$Z$1328,$J$5,DB_CAL_Q1_Q4!$AB$5:$AB$1328,$J$6,DB_CAL_Q1_Q4!$AA$5:$AA$1328,$B18))))))))</f>
        <v>0</v>
      </c>
      <c r="F18" s="270">
        <f>IF(AND($J$4="Todas",$J$5="Todas",$J$6="Todas"),SUMIFS(DB_CAL_Q1_Q4!$AG$5:$AG$1328,DB_CAL_Q1_Q4!$AC$5:$AC$1328,$C$4,DB_CAL_Q1_Q4!$AA$5:$AA$1328,$B18),IF(AND($J$4="Todas",$J$5="Todas"),SUMIFS(DB_CAL_Q1_Q4!$AG$5:$AG$1328,DB_CAL_Q1_Q4!$AC$5:$AC$1328,$C$4,DB_CAL_Q1_Q4!$AB$5:$AB$1328,$J$6,DB_CAL_Q1_Q4!$AA$5:$AA$1328,$B18),IF(AND($J$4="Todas",$J$6="Todas"),SUMIFS(DB_CAL_Q1_Q4!$AG$5:$AG$1328,DB_CAL_Q1_Q4!$AC$5:$AC$1328,$C$4,DB_CAL_Q1_Q4!$Z$5:$Z$1328,$J$5,DB_CAL_Q1_Q4!$AA$5:$AA$1328,$B18),IF(AND($J$5="Todas",$J$6="Todas"),SUMIFS(DB_CAL_Q1_Q4!$AG$5:$AG$1328,DB_CAL_Q1_Q4!$AC$5:$AC$1328,$C$4,DB_CAL_Q1_Q4!$AD$5:$AD$1328,$J$4,DB_CAL_Q1_Q4!$AA$5:$AA$1328,$B18),IF($J$4="Todas",SUMIFS(DB_CAL_Q1_Q4!$AG$5:$AG$1328,DB_CAL_Q1_Q4!$AC$5:$AC$1328,$C$4,DB_CAL_Q1_Q4!$Z$5:$Z$1328,$J$5,DB_CAL_Q1_Q4!$AB$5:$AB$1328,$J$6,DB_CAL_Q1_Q4!$AA$5:$AA$1328,$B18),IF($J$5="Todas",SUMIFS(DB_CAL_Q1_Q4!$AG$5:$AG$1328,DB_CAL_Q1_Q4!$AC$5:$AC$1328,$C$4,DB_CAL_Q1_Q4!$AD$5:$AD$1328,$J$4,DB_CAL_Q1_Q4!$AB$5:$AB$1328,$J$6,DB_CAL_Q1_Q4!$AA$5:$AA$1328,$B18),IF($J$6="Todas",SUMIFS(DB_CAL_Q1_Q4!$AG$5:$AG$1328,DB_CAL_Q1_Q4!$AC$5:$AC$1328,$C$4,DB_CAL_Q1_Q4!$AD$5:$AD$1328,$J$4,DB_CAL_Q1_Q4!$Z$5:$Z$1328,$J$5,DB_CAL_Q1_Q4!$AA$5:$AA$1328,$B18),SUMIFS(DB_CAL_Q1_Q4!$AG$5:$AG$1328,DB_CAL_Q1_Q4!$AC$5:$AC$1328,$C$4,DB_CAL_Q1_Q4!$AD$5:$AD$1328,$J$4,DB_CAL_Q1_Q4!$Z$5:$Z$1328,$J$5,DB_CAL_Q1_Q4!$AB$5:$AB$1328,$J$6,DB_CAL_Q1_Q4!$AA$5:$AA$1328,$B18))))))))</f>
        <v>0</v>
      </c>
      <c r="G18" s="270">
        <f>IF(AND($J$4="Todas",$J$5="Todas",$J$6="Todas"),SUMIFS(DB_CAL_Q1_Q4!$AH$5:$AH$1328,DB_CAL_Q1_Q4!$AC$5:$AC$1328,$C$4,DB_CAL_Q1_Q4!$AA$5:$AA$1328,$B18),IF(AND($J$4="Todas",$J$5="Todas"),SUMIFS(DB_CAL_Q1_Q4!$AH$5:$AH$1328,DB_CAL_Q1_Q4!$AC$5:$AC$1328,$C$4,DB_CAL_Q1_Q4!$AB$5:$AB$1328,$J$6,DB_CAL_Q1_Q4!$AA$5:$AA$1328,$B18),IF(AND($J$4="Todas",$J$6="Todas"),SUMIFS(DB_CAL_Q1_Q4!$AH$5:$AH$1328,DB_CAL_Q1_Q4!$AC$5:$AC$1328,$C$4,DB_CAL_Q1_Q4!$Z$5:$Z$1328,$J$5,DB_CAL_Q1_Q4!$AA$5:$AA$1328,$B18),IF(AND($J$5="Todas",$J$6="Todas"),SUMIFS(DB_CAL_Q1_Q4!$AH$5:$AH$1328,DB_CAL_Q1_Q4!$AC$5:$AC$1328,$C$4,DB_CAL_Q1_Q4!$AD$5:$AD$1328,$J$4,DB_CAL_Q1_Q4!$AA$5:$AA$1328,$B18),IF($J$4="Todas",SUMIFS(DB_CAL_Q1_Q4!$AH$5:$AH$1328,DB_CAL_Q1_Q4!$AC$5:$AC$1328,$C$4,DB_CAL_Q1_Q4!$Z$5:$Z$1328,$J$5,DB_CAL_Q1_Q4!$AB$5:$AB$1328,$J$6,DB_CAL_Q1_Q4!$AA$5:$AA$1328,$B18),IF($J$5="Todas",SUMIFS(DB_CAL_Q1_Q4!$AH$5:$AH$1328,DB_CAL_Q1_Q4!$AC$5:$AC$1328,$C$4,DB_CAL_Q1_Q4!$AD$5:$AD$1328,$J$4,DB_CAL_Q1_Q4!$AB$5:$AB$1328,$J$6,DB_CAL_Q1_Q4!$AA$5:$AA$1328,$B18),IF($J$6="Todas",SUMIFS(DB_CAL_Q1_Q4!$AH$5:$AH$1328,DB_CAL_Q1_Q4!$AC$5:$AC$1328,$C$4,DB_CAL_Q1_Q4!$AD$5:$AD$1328,$J$4,DB_CAL_Q1_Q4!$Z$5:$Z$1328,$J$5,DB_CAL_Q1_Q4!$AA$5:$AA$1328,$B18),SUMIFS(DB_CAL_Q1_Q4!$AH$5:$AH$1328,DB_CAL_Q1_Q4!$AC$5:$AC$1328,$C$4,DB_CAL_Q1_Q4!$AD$5:$AD$1328,$J$4,DB_CAL_Q1_Q4!$Z$5:$Z$1328,$J$5,DB_CAL_Q1_Q4!$AB$5:$AB$1328,$J$6,DB_CAL_Q1_Q4!$AA$5:$AA$1328,$B18))))))))</f>
        <v>0</v>
      </c>
      <c r="H18" s="270">
        <f>IF(AND($J$4="Todas",$J$5="Todas",$J$6="Todas"),SUMIFS(DB_CAL_Q1_Q4!$AI$5:$AI$1328,DB_CAL_Q1_Q4!$AC$5:$AC$1328,$C$4,DB_CAL_Q1_Q4!$AA$5:$AA$1328,$B18),IF(AND($J$4="Todas",$J$5="Todas"),SUMIFS(DB_CAL_Q1_Q4!$AI$5:$AI$1328,DB_CAL_Q1_Q4!$AC$5:$AC$1328,$C$4,DB_CAL_Q1_Q4!$AB$5:$AB$1328,$J$6,DB_CAL_Q1_Q4!$AA$5:$AA$1328,$B18),IF(AND($J$4="Todas",$J$6="Todas"),SUMIFS(DB_CAL_Q1_Q4!$AI$5:$AI$1328,DB_CAL_Q1_Q4!$AC$5:$AC$1328,$C$4,DB_CAL_Q1_Q4!$Z$5:$Z$1328,$J$5,DB_CAL_Q1_Q4!$AA$5:$AA$1328,$B18),IF(AND($J$5="Todas",$J$6="Todas"),SUMIFS(DB_CAL_Q1_Q4!$AI$5:$AI$1328,DB_CAL_Q1_Q4!$AC$5:$AC$1328,$C$4,DB_CAL_Q1_Q4!$AD$5:$AD$1328,$J$4,DB_CAL_Q1_Q4!$AA$5:$AA$1328,$B18),IF($J$4="Todas",SUMIFS(DB_CAL_Q1_Q4!$AI$5:$AI$1328,DB_CAL_Q1_Q4!$AC$5:$AC$1328,$C$4,DB_CAL_Q1_Q4!$Z$5:$Z$1328,$J$5,DB_CAL_Q1_Q4!$AB$5:$AB$1328,$J$6,DB_CAL_Q1_Q4!$AA$5:$AA$1328,$B18),IF($J$5="Todas",SUMIFS(DB_CAL_Q1_Q4!$AI$5:$AI$1328,DB_CAL_Q1_Q4!$AC$5:$AC$1328,$C$4,DB_CAL_Q1_Q4!$AD$5:$AD$1328,$J$4,DB_CAL_Q1_Q4!$AB$5:$AB$1328,$J$6,DB_CAL_Q1_Q4!$AA$5:$AA$1328,$B18),IF($J$6="Todas",SUMIFS(DB_CAL_Q1_Q4!$AI$5:$AI$1328,DB_CAL_Q1_Q4!$AC$5:$AC$1328,$C$4,DB_CAL_Q1_Q4!$AD$5:$AD$1328,$J$4,DB_CAL_Q1_Q4!$Z$5:$Z$1328,$J$5,DB_CAL_Q1_Q4!$AA$5:$AA$1328,$B18),SUMIFS(DB_CAL_Q1_Q4!$AI$5:$AI$1328,DB_CAL_Q1_Q4!$AC$5:$AC$1328,$C$4,DB_CAL_Q1_Q4!$AD$5:$AD$1328,$J$4,DB_CAL_Q1_Q4!$Z$5:$Z$1328,$J$5,DB_CAL_Q1_Q4!$AB$5:$AB$1328,$J$6,DB_CAL_Q1_Q4!$AA$5:$AA$1328,$B18))))))))</f>
        <v>0</v>
      </c>
      <c r="I18" s="270">
        <f>IF(AND($J$4="Todas",$J$5="Todas",$J$6="Todas"),SUMIFS(DB_CAL_Q1_Q4!$AJ$5:$AJ$1328,DB_CAL_Q1_Q4!$AC$5:$AC$1328,$C$4,DB_CAL_Q1_Q4!$AA$5:$AA$1328,$B18),IF(AND($J$4="Todas",$J$5="Todas"),SUMIFS(DB_CAL_Q1_Q4!$AJ$5:$AJ$1328,DB_CAL_Q1_Q4!$AC$5:$AC$1328,$C$4,DB_CAL_Q1_Q4!$AB$5:$AB$1328,$J$6,DB_CAL_Q1_Q4!$AA$5:$AA$1328,$B18),IF(AND($J$4="Todas",$J$6="Todas"),SUMIFS(DB_CAL_Q1_Q4!$AJ$5:$AJ$1328,DB_CAL_Q1_Q4!$AC$5:$AC$1328,$C$4,DB_CAL_Q1_Q4!$Z$5:$Z$1328,$J$5,DB_CAL_Q1_Q4!$AA$5:$AA$1328,$B18),IF(AND($J$5="Todas",$J$6="Todas"),SUMIFS(DB_CAL_Q1_Q4!$AJ$5:$AJ$1328,DB_CAL_Q1_Q4!$AC$5:$AC$1328,$C$4,DB_CAL_Q1_Q4!$AD$5:$AD$1328,$J$4,DB_CAL_Q1_Q4!$AA$5:$AA$1328,$B18),IF($J$4="Todas",SUMIFS(DB_CAL_Q1_Q4!$AJ$5:$AJ$1328,DB_CAL_Q1_Q4!$AC$5:$AC$1328,$C$4,DB_CAL_Q1_Q4!$Z$5:$Z$1328,$J$5,DB_CAL_Q1_Q4!$AB$5:$AB$1328,$J$6,DB_CAL_Q1_Q4!$AA$5:$AA$1328,$B18),IF($J$5="Todas",SUMIFS(DB_CAL_Q1_Q4!$AJ$5:$AJ$1328,DB_CAL_Q1_Q4!$AC$5:$AC$1328,$C$4,DB_CAL_Q1_Q4!$AD$5:$AD$1328,$J$4,DB_CAL_Q1_Q4!$AB$5:$AB$1328,$J$6,DB_CAL_Q1_Q4!$AA$5:$AA$1328,$B18),IF($J$6="Todas",SUMIFS(DB_CAL_Q1_Q4!$AJ$5:$AJ$1328,DB_CAL_Q1_Q4!$AC$5:$AC$1328,$C$4,DB_CAL_Q1_Q4!$AD$5:$AD$1328,$J$4,DB_CAL_Q1_Q4!$Z$5:$Z$1328,$J$5,DB_CAL_Q1_Q4!$AA$5:$AA$1328,$B18),SUMIFS(DB_CAL_Q1_Q4!$AJ$5:$AJ$1328,DB_CAL_Q1_Q4!$AC$5:$AC$1328,$C$4,DB_CAL_Q1_Q4!$AD$5:$AD$1328,$J$4,DB_CAL_Q1_Q4!$Z$5:$Z$1328,$J$5,DB_CAL_Q1_Q4!$AB$5:$AB$1328,$J$6,DB_CAL_Q1_Q4!$AA$5:$AA$1328,$B18))))))))</f>
        <v>2</v>
      </c>
      <c r="J18" s="270">
        <f>IF(AND($J$4="Todas",$J$5="Todas",$J$6="Todas"),SUMIFS(DB_CAL_Q1_Q4!$AK$5:$AK$1328,DB_CAL_Q1_Q4!$AC$5:$AC$1328,$C$4,DB_CAL_Q1_Q4!$AA$5:$AA$1328,$B18),IF(AND($J$4="Todas",$J$5="Todas"),SUMIFS(DB_CAL_Q1_Q4!$AK$5:$AK$1328,DB_CAL_Q1_Q4!$AC$5:$AC$1328,$C$4,DB_CAL_Q1_Q4!$AB$5:$AB$1328,$J$6,DB_CAL_Q1_Q4!$AA$5:$AA$1328,$B18),IF(AND($J$4="Todas",$J$6="Todas"),SUMIFS(DB_CAL_Q1_Q4!$AK$5:$AK$1328,DB_CAL_Q1_Q4!$AC$5:$AC$1328,$C$4,DB_CAL_Q1_Q4!$Z$5:$Z$1328,$J$5,DB_CAL_Q1_Q4!$AA$5:$AA$1328,$B18),IF(AND($J$5="Todas",$J$6="Todas"),SUMIFS(DB_CAL_Q1_Q4!$AK$5:$AK$1328,DB_CAL_Q1_Q4!$AC$5:$AC$1328,$C$4,DB_CAL_Q1_Q4!$AD$5:$AD$1328,$J$4,DB_CAL_Q1_Q4!$AA$5:$AA$1328,$B18),IF($J$4="Todas",SUMIFS(DB_CAL_Q1_Q4!$AK$5:$AK$1328,DB_CAL_Q1_Q4!$AC$5:$AC$1328,$C$4,DB_CAL_Q1_Q4!$Z$5:$Z$1328,$J$5,DB_CAL_Q1_Q4!$AB$5:$AB$1328,$J$6,DB_CAL_Q1_Q4!$AA$5:$AA$1328,$B18),IF($J$5="Todas",SUMIFS(DB_CAL_Q1_Q4!$AK$5:$AK$1328,DB_CAL_Q1_Q4!$AC$5:$AC$1328,$C$4,DB_CAL_Q1_Q4!$AD$5:$AD$1328,$J$4,DB_CAL_Q1_Q4!$AB$5:$AB$1328,$J$6,DB_CAL_Q1_Q4!$AA$5:$AA$1328,$B18),IF($J$6="Todas",SUMIFS(DB_CAL_Q1_Q4!$AK$5:$AK$1328,DB_CAL_Q1_Q4!$AC$5:$AC$1328,$C$4,DB_CAL_Q1_Q4!$AD$5:$AD$1328,$J$4,DB_CAL_Q1_Q4!$Z$5:$Z$1328,$J$5,DB_CAL_Q1_Q4!$AA$5:$AA$1328,$B18),SUMIFS(DB_CAL_Q1_Q4!$AK$5:$AK$1328,DB_CAL_Q1_Q4!$AC$5:$AC$1328,$C$4,DB_CAL_Q1_Q4!$AD$5:$AD$1328,$J$4,DB_CAL_Q1_Q4!$Z$5:$Z$1328,$J$5,DB_CAL_Q1_Q4!$AB$5:$AB$1328,$J$6,DB_CAL_Q1_Q4!$AA$5:$AA$1328,$B18))))))))</f>
        <v>0</v>
      </c>
      <c r="K18" s="270">
        <f>IF(AND($J$4="Todas",$J$5="Todas",$J$6="Todas"),SUMIFS(DB_CAL_Q1_Q4!$AL$5:$AL$1328,DB_CAL_Q1_Q4!$AC$5:$AC$1328,$C$4,DB_CAL_Q1_Q4!$AA$5:$AA$1328,$B18),IF(AND($J$4="Todas",$J$5="Todas"),SUMIFS(DB_CAL_Q1_Q4!$AL$5:$AL$1328,DB_CAL_Q1_Q4!$AC$5:$AC$1328,$C$4,DB_CAL_Q1_Q4!$AB$5:$AB$1328,$J$6,DB_CAL_Q1_Q4!$AA$5:$AA$1328,$B18),IF(AND($J$4="Todas",$J$6="Todas"),SUMIFS(DB_CAL_Q1_Q4!$AL$5:$AL$1328,DB_CAL_Q1_Q4!$AC$5:$AC$1328,$C$4,DB_CAL_Q1_Q4!$Z$5:$Z$1328,$J$5,DB_CAL_Q1_Q4!$AA$5:$AA$1328,$B18),IF(AND($J$5="Todas",$J$6="Todas"),SUMIFS(DB_CAL_Q1_Q4!$AL$5:$AL$1328,DB_CAL_Q1_Q4!$AC$5:$AC$1328,$C$4,DB_CAL_Q1_Q4!$AD$5:$AD$1328,$J$4,DB_CAL_Q1_Q4!$AA$5:$AA$1328,$B18),IF($J$4="Todas",SUMIFS(DB_CAL_Q1_Q4!$AL$5:$AL$1328,DB_CAL_Q1_Q4!$AC$5:$AC$1328,$C$4,DB_CAL_Q1_Q4!$Z$5:$Z$1328,$J$5,DB_CAL_Q1_Q4!$AB$5:$AB$1328,$J$6,DB_CAL_Q1_Q4!$AA$5:$AA$1328,$B18),IF($J$5="Todas",SUMIFS(DB_CAL_Q1_Q4!$AL$5:$AL$1328,DB_CAL_Q1_Q4!$AC$5:$AC$1328,$C$4,DB_CAL_Q1_Q4!$AD$5:$AD$1328,$J$4,DB_CAL_Q1_Q4!$AB$5:$AB$1328,$J$6,DB_CAL_Q1_Q4!$AA$5:$AA$1328,$B18),IF($J$6="Todas",SUMIFS(DB_CAL_Q1_Q4!$AL$5:$AL$1328,DB_CAL_Q1_Q4!$AC$5:$AC$1328,$C$4,DB_CAL_Q1_Q4!$AD$5:$AD$1328,$J$4,DB_CAL_Q1_Q4!$Z$5:$Z$1328,$J$5,DB_CAL_Q1_Q4!$AA$5:$AA$1328,$B18),SUMIFS(DB_CAL_Q1_Q4!$AL$5:$AL$1328,DB_CAL_Q1_Q4!$AC$5:$AC$1328,$C$4,DB_CAL_Q1_Q4!$AD$5:$AD$1328,$J$4,DB_CAL_Q1_Q4!$Z$5:$Z$1328,$J$5,DB_CAL_Q1_Q4!$AB$5:$AB$1328,$J$6,DB_CAL_Q1_Q4!$AA$5:$AA$1328,$B18))))))))</f>
        <v>0</v>
      </c>
      <c r="L18" s="270">
        <f>IF(AND($J$4="Todas",$J$5="Todas",$J$6="Todas"),SUMIFS(DB_CAL_Q1_Q4!$AM$5:$AM$1328,DB_CAL_Q1_Q4!$AC$5:$AC$1328,$C$4,DB_CAL_Q1_Q4!$AA$5:$AA$1328,$B18),IF(AND($J$4="Todas",$J$5="Todas"),SUMIFS(DB_CAL_Q1_Q4!$AM$5:$AM$1328,DB_CAL_Q1_Q4!$AC$5:$AC$1328,$C$4,DB_CAL_Q1_Q4!$AB$5:$AB$1328,$J$6,DB_CAL_Q1_Q4!$AA$5:$AA$1328,$B18),IF(AND($J$4="Todas",$J$6="Todas"),SUMIFS(DB_CAL_Q1_Q4!$AM$5:$AM$1328,DB_CAL_Q1_Q4!$AC$5:$AC$1328,$C$4,DB_CAL_Q1_Q4!$Z$5:$Z$1328,$J$5,DB_CAL_Q1_Q4!$AA$5:$AA$1328,$B18),IF(AND($J$5="Todas",$J$6="Todas"),SUMIFS(DB_CAL_Q1_Q4!$AM$5:$AM$1328,DB_CAL_Q1_Q4!$AC$5:$AC$1328,$C$4,DB_CAL_Q1_Q4!$AD$5:$AD$1328,$J$4,DB_CAL_Q1_Q4!$AA$5:$AA$1328,$B18),IF($J$4="Todas",SUMIFS(DB_CAL_Q1_Q4!$AM$5:$AM$1328,DB_CAL_Q1_Q4!$AC$5:$AC$1328,$C$4,DB_CAL_Q1_Q4!$Z$5:$Z$1328,$J$5,DB_CAL_Q1_Q4!$AB$5:$AB$1328,$J$6,DB_CAL_Q1_Q4!$AA$5:$AA$1328,$B18),IF($J$5="Todas",SUMIFS(DB_CAL_Q1_Q4!$AM$5:$AM$1328,DB_CAL_Q1_Q4!$AC$5:$AC$1328,$C$4,DB_CAL_Q1_Q4!$AD$5:$AD$1328,$J$4,DB_CAL_Q1_Q4!$AB$5:$AB$1328,$J$6,DB_CAL_Q1_Q4!$AA$5:$AA$1328,$B18),IF($J$6="Todas",SUMIFS(DB_CAL_Q1_Q4!$AM$5:$AM$1328,DB_CAL_Q1_Q4!$AC$5:$AC$1328,$C$4,DB_CAL_Q1_Q4!$AD$5:$AD$1328,$J$4,DB_CAL_Q1_Q4!$Z$5:$Z$1328,$J$5,DB_CAL_Q1_Q4!$AA$5:$AA$1328,$B18),SUMIFS(DB_CAL_Q1_Q4!$AM$5:$AM$1328,DB_CAL_Q1_Q4!$AC$5:$AC$1328,$C$4,DB_CAL_Q1_Q4!$AD$5:$AD$1328,$J$4,DB_CAL_Q1_Q4!$Z$5:$Z$1328,$J$5,DB_CAL_Q1_Q4!$AB$5:$AB$1328,$J$6,DB_CAL_Q1_Q4!$AA$5:$AA$1328,$B18))))))))</f>
        <v>0</v>
      </c>
      <c r="M18" s="645">
        <f>IF(AND($J$4="Todas",$J$5="Todas",$J$6="Todas"),COUNTIFS(DB_CAL_Q1_Q4!$AC$5:$AC$1328,$C$4,DB_CAL_Q1_Q4!$AA$5:$AA$1328,$P18),IF(AND($J$4="Todas",$J$5="Todas"),COUNTIFS(DB_CAL_Q1_Q4!$AC$5:$AC$1328,$C$4,DB_CAL_Q1_Q4!$AB$5:$AB$1328,$J$6,DB_CAL_Q1_Q4!$AA$5:$AA$1328,$P18),IF(AND($J$4="Todas",$J$6="Todas"),COUNTIFS(DB_CAL_Q1_Q4!$AC$5:$AC$1328,$C$4,DB_CAL_Q1_Q4!$Z$5:$Z$1328,$J$5,DB_CAL_Q1_Q4!$AA$5:$AA$1328,$P18),IF(AND($J$5="Todas",$J$6="Todas"),COUNTIFS(DB_CAL_Q1_Q4!$AC$5:$AC$1328,$C$4,DB_CAL_Q1_Q4!$AD$5:$AD$1328,$J$4,DB_CAL_Q1_Q4!$AA$5:$AA$1328,$P18),IF($J$4="Todas",COUNTIFS(DB_CAL_Q1_Q4!$AC$5:$AC$1328,$C$4,DB_CAL_Q1_Q4!$Z$5:$Z$1328,$J$5,DB_CAL_Q1_Q4!$AB$5:$AB$1328,$J$6,DB_CAL_Q1_Q4!$AA$5:$AA$1328,$P18),IF($J$5="Todas",COUNTIFS(DB_CAL_Q1_Q4!$AC$5:$AC$1328,$C$4,DB_CAL_Q1_Q4!$AD$5:$AD$1328,$J$4,DB_CAL_Q1_Q4!$AB$5:$AB$1328,$J$6,DB_CAL_Q1_Q4!$AA$5:$AA$1328,$P18),IF($J$6="Todas",COUNTIFS(DB_CAL_Q1_Q4!$AC$5:$AC$1328,$C$4,DB_CAL_Q1_Q4!$AD$5:$AD$1328,$J$4,DB_CAL_Q1_Q4!$Z$5:$Z$1328,$J$5,DB_CAL_Q1_Q4!$AA$5:$AA$1328,$P18),COUNTIFS(DB_CAL_Q1_Q4!$AC$5:$AC$1328,$C$4,DB_CAL_Q1_Q4!$AD$5:$AD$1328,$J$4,DB_CAL_Q1_Q4!$Z$5:$Z$1328,$J$5,DB_CAL_Q1_Q4!$AB$5:$AB$1328,$J$6,DB_CAL_Q1_Q4!$AA$5:$AA$1328,$P18))))))))</f>
        <v>2</v>
      </c>
      <c r="N18" s="263">
        <f t="shared" si="1"/>
        <v>1</v>
      </c>
      <c r="O18" s="235">
        <f t="shared" si="3"/>
        <v>2</v>
      </c>
      <c r="P18" s="645" t="s">
        <v>338</v>
      </c>
      <c r="Q18" s="235"/>
      <c r="R18" s="235"/>
      <c r="S18" s="235"/>
      <c r="T18" s="646"/>
      <c r="U18" s="647" t="str">
        <f t="shared" si="4"/>
        <v>Incentivos</v>
      </c>
      <c r="V18" s="648">
        <f t="shared" si="5"/>
        <v>2.61780052173288E-3</v>
      </c>
      <c r="W18" s="235">
        <f t="shared" si="6"/>
        <v>2.61780052173288E-3</v>
      </c>
    </row>
    <row r="19" spans="1:23" ht="15" customHeight="1">
      <c r="A19" s="643">
        <v>10</v>
      </c>
      <c r="B19" s="260" t="str">
        <f t="shared" si="0"/>
        <v>DH no renovable</v>
      </c>
      <c r="C19" s="649">
        <f t="shared" si="2"/>
        <v>1.0001199999999999</v>
      </c>
      <c r="D19" s="270">
        <f>IF(AND($J$4="Todas",$J$5="Todas",$J$6="Todas"),SUMIFS(DB_CAL_Q1_Q4!$AE$5:$AE$1328,DB_CAL_Q1_Q4!$AC$5:$AC$1328,$C$4,DB_CAL_Q1_Q4!$AA$5:$AA$1328,$B19),IF(AND($J$4="Todas",$J$5="Todas"),SUMIFS(DB_CAL_Q1_Q4!$AE$5:$AE$1328,DB_CAL_Q1_Q4!$AC$5:$AC$1328,$C$4,DB_CAL_Q1_Q4!$AB$5:$AB$1328,$J$6,DB_CAL_Q1_Q4!$AA$5:$AA$1328,$B19),IF(AND($J$4="Todas",$J$6="Todas"),SUMIFS(DB_CAL_Q1_Q4!$AE$5:$AE$1328,DB_CAL_Q1_Q4!$AC$5:$AC$1328,$C$4,DB_CAL_Q1_Q4!$Z$5:$Z$1328,$J$5,DB_CAL_Q1_Q4!$AA$5:$AA$1328,$B19),IF(AND($J$5="Todas",$J$6="Todas"),SUMIFS(DB_CAL_Q1_Q4!$AE$5:$AE$1328,DB_CAL_Q1_Q4!$AC$5:$AC$1328,$C$4,DB_CAL_Q1_Q4!$AD$5:$AD$1328,$J$4,DB_CAL_Q1_Q4!$AA$5:$AA$1328,$B19),IF($J$4="Todas",SUMIFS(DB_CAL_Q1_Q4!$AE$5:$AE$1328,DB_CAL_Q1_Q4!$AC$5:$AC$1328,$C$4,DB_CAL_Q1_Q4!$Z$5:$Z$1328,$J$5,DB_CAL_Q1_Q4!$AB$5:$AB$1328,$J$6,DB_CAL_Q1_Q4!$AA$5:$AA$1328,$B19),IF($J$5="Todas",SUMIFS(DB_CAL_Q1_Q4!$AE$5:$AE$1328,DB_CAL_Q1_Q4!$AC$5:$AC$1328,$C$4,DB_CAL_Q1_Q4!$AD$5:$AD$1328,$J$4,DB_CAL_Q1_Q4!$AB$5:$AB$1328,$J$6,DB_CAL_Q1_Q4!$AA$5:$AA$1328,$B19),IF($J$6="Todas",SUMIFS(DB_CAL_Q1_Q4!$AE$5:$AE$1328,DB_CAL_Q1_Q4!$AC$5:$AC$1328,$C$4,DB_CAL_Q1_Q4!$AD$5:$AD$1328,$J$4,DB_CAL_Q1_Q4!$Z$5:$Z$1328,$J$5,DB_CAL_Q1_Q4!$AA$5:$AA$1328,$B19),SUMIFS(DB_CAL_Q1_Q4!$AE$5:$AE$1328,DB_CAL_Q1_Q4!$AC$5:$AC$1328,$C$4,DB_CAL_Q1_Q4!$AD$5:$AD$1328,$J$4,DB_CAL_Q1_Q4!$Z$5:$Z$1328,$J$5,DB_CAL_Q1_Q4!$AB$5:$AB$1328,$J$6,DB_CAL_Q1_Q4!$AA$5:$AA$1328,$B19))))))))</f>
        <v>0</v>
      </c>
      <c r="E19" s="270">
        <f>IF(AND($J$4="Todas",$J$5="Todas",$J$6="Todas"),SUMIFS(DB_CAL_Q1_Q4!$AF$5:$AF$1328,DB_CAL_Q1_Q4!$AC$5:$AC$1328,$C$4,DB_CAL_Q1_Q4!$AA$5:$AA$1328,$B19),IF(AND($J$4="Todas",$J$5="Todas"),SUMIFS(DB_CAL_Q1_Q4!$AF$5:$AF$1328,DB_CAL_Q1_Q4!$AC$5:$AC$1328,$C$4,DB_CAL_Q1_Q4!$AB$5:$AB$1328,$J$6,DB_CAL_Q1_Q4!$AA$5:$AA$1328,$B19),IF(AND($J$4="Todas",$J$6="Todas"),SUMIFS(DB_CAL_Q1_Q4!$AF$5:$AF$1328,DB_CAL_Q1_Q4!$AC$5:$AC$1328,$C$4,DB_CAL_Q1_Q4!$Z$5:$Z$1328,$J$5,DB_CAL_Q1_Q4!$AA$5:$AA$1328,$B19),IF(AND($J$5="Todas",$J$6="Todas"),SUMIFS(DB_CAL_Q1_Q4!$AF$5:$AF$1328,DB_CAL_Q1_Q4!$AC$5:$AC$1328,$C$4,DB_CAL_Q1_Q4!$AD$5:$AD$1328,$J$4,DB_CAL_Q1_Q4!$AA$5:$AA$1328,$B19),IF($J$4="Todas",SUMIFS(DB_CAL_Q1_Q4!$AF$5:$AF$1328,DB_CAL_Q1_Q4!$AC$5:$AC$1328,$C$4,DB_CAL_Q1_Q4!$Z$5:$Z$1328,$J$5,DB_CAL_Q1_Q4!$AB$5:$AB$1328,$J$6,DB_CAL_Q1_Q4!$AA$5:$AA$1328,$B19),IF($J$5="Todas",SUMIFS(DB_CAL_Q1_Q4!$AF$5:$AF$1328,DB_CAL_Q1_Q4!$AC$5:$AC$1328,$C$4,DB_CAL_Q1_Q4!$AD$5:$AD$1328,$J$4,DB_CAL_Q1_Q4!$AB$5:$AB$1328,$J$6,DB_CAL_Q1_Q4!$AA$5:$AA$1328,$B19),IF($J$6="Todas",SUMIFS(DB_CAL_Q1_Q4!$AF$5:$AF$1328,DB_CAL_Q1_Q4!$AC$5:$AC$1328,$C$4,DB_CAL_Q1_Q4!$AD$5:$AD$1328,$J$4,DB_CAL_Q1_Q4!$Z$5:$Z$1328,$J$5,DB_CAL_Q1_Q4!$AA$5:$AA$1328,$B19),SUMIFS(DB_CAL_Q1_Q4!$AF$5:$AF$1328,DB_CAL_Q1_Q4!$AC$5:$AC$1328,$C$4,DB_CAL_Q1_Q4!$AD$5:$AD$1328,$J$4,DB_CAL_Q1_Q4!$Z$5:$Z$1328,$J$5,DB_CAL_Q1_Q4!$AB$5:$AB$1328,$J$6,DB_CAL_Q1_Q4!$AA$5:$AA$1328,$B19))))))))</f>
        <v>1</v>
      </c>
      <c r="F19" s="270">
        <f>IF(AND($J$4="Todas",$J$5="Todas",$J$6="Todas"),SUMIFS(DB_CAL_Q1_Q4!$AG$5:$AG$1328,DB_CAL_Q1_Q4!$AC$5:$AC$1328,$C$4,DB_CAL_Q1_Q4!$AA$5:$AA$1328,$B19),IF(AND($J$4="Todas",$J$5="Todas"),SUMIFS(DB_CAL_Q1_Q4!$AG$5:$AG$1328,DB_CAL_Q1_Q4!$AC$5:$AC$1328,$C$4,DB_CAL_Q1_Q4!$AB$5:$AB$1328,$J$6,DB_CAL_Q1_Q4!$AA$5:$AA$1328,$B19),IF(AND($J$4="Todas",$J$6="Todas"),SUMIFS(DB_CAL_Q1_Q4!$AG$5:$AG$1328,DB_CAL_Q1_Q4!$AC$5:$AC$1328,$C$4,DB_CAL_Q1_Q4!$Z$5:$Z$1328,$J$5,DB_CAL_Q1_Q4!$AA$5:$AA$1328,$B19),IF(AND($J$5="Todas",$J$6="Todas"),SUMIFS(DB_CAL_Q1_Q4!$AG$5:$AG$1328,DB_CAL_Q1_Q4!$AC$5:$AC$1328,$C$4,DB_CAL_Q1_Q4!$AD$5:$AD$1328,$J$4,DB_CAL_Q1_Q4!$AA$5:$AA$1328,$B19),IF($J$4="Todas",SUMIFS(DB_CAL_Q1_Q4!$AG$5:$AG$1328,DB_CAL_Q1_Q4!$AC$5:$AC$1328,$C$4,DB_CAL_Q1_Q4!$Z$5:$Z$1328,$J$5,DB_CAL_Q1_Q4!$AB$5:$AB$1328,$J$6,DB_CAL_Q1_Q4!$AA$5:$AA$1328,$B19),IF($J$5="Todas",SUMIFS(DB_CAL_Q1_Q4!$AG$5:$AG$1328,DB_CAL_Q1_Q4!$AC$5:$AC$1328,$C$4,DB_CAL_Q1_Q4!$AD$5:$AD$1328,$J$4,DB_CAL_Q1_Q4!$AB$5:$AB$1328,$J$6,DB_CAL_Q1_Q4!$AA$5:$AA$1328,$B19),IF($J$6="Todas",SUMIFS(DB_CAL_Q1_Q4!$AG$5:$AG$1328,DB_CAL_Q1_Q4!$AC$5:$AC$1328,$C$4,DB_CAL_Q1_Q4!$AD$5:$AD$1328,$J$4,DB_CAL_Q1_Q4!$Z$5:$Z$1328,$J$5,DB_CAL_Q1_Q4!$AA$5:$AA$1328,$B19),SUMIFS(DB_CAL_Q1_Q4!$AG$5:$AG$1328,DB_CAL_Q1_Q4!$AC$5:$AC$1328,$C$4,DB_CAL_Q1_Q4!$AD$5:$AD$1328,$J$4,DB_CAL_Q1_Q4!$Z$5:$Z$1328,$J$5,DB_CAL_Q1_Q4!$AB$5:$AB$1328,$J$6,DB_CAL_Q1_Q4!$AA$5:$AA$1328,$B19))))))))</f>
        <v>0</v>
      </c>
      <c r="G19" s="270">
        <f>IF(AND($J$4="Todas",$J$5="Todas",$J$6="Todas"),SUMIFS(DB_CAL_Q1_Q4!$AH$5:$AH$1328,DB_CAL_Q1_Q4!$AC$5:$AC$1328,$C$4,DB_CAL_Q1_Q4!$AA$5:$AA$1328,$B19),IF(AND($J$4="Todas",$J$5="Todas"),SUMIFS(DB_CAL_Q1_Q4!$AH$5:$AH$1328,DB_CAL_Q1_Q4!$AC$5:$AC$1328,$C$4,DB_CAL_Q1_Q4!$AB$5:$AB$1328,$J$6,DB_CAL_Q1_Q4!$AA$5:$AA$1328,$B19),IF(AND($J$4="Todas",$J$6="Todas"),SUMIFS(DB_CAL_Q1_Q4!$AH$5:$AH$1328,DB_CAL_Q1_Q4!$AC$5:$AC$1328,$C$4,DB_CAL_Q1_Q4!$Z$5:$Z$1328,$J$5,DB_CAL_Q1_Q4!$AA$5:$AA$1328,$B19),IF(AND($J$5="Todas",$J$6="Todas"),SUMIFS(DB_CAL_Q1_Q4!$AH$5:$AH$1328,DB_CAL_Q1_Q4!$AC$5:$AC$1328,$C$4,DB_CAL_Q1_Q4!$AD$5:$AD$1328,$J$4,DB_CAL_Q1_Q4!$AA$5:$AA$1328,$B19),IF($J$4="Todas",SUMIFS(DB_CAL_Q1_Q4!$AH$5:$AH$1328,DB_CAL_Q1_Q4!$AC$5:$AC$1328,$C$4,DB_CAL_Q1_Q4!$Z$5:$Z$1328,$J$5,DB_CAL_Q1_Q4!$AB$5:$AB$1328,$J$6,DB_CAL_Q1_Q4!$AA$5:$AA$1328,$B19),IF($J$5="Todas",SUMIFS(DB_CAL_Q1_Q4!$AH$5:$AH$1328,DB_CAL_Q1_Q4!$AC$5:$AC$1328,$C$4,DB_CAL_Q1_Q4!$AD$5:$AD$1328,$J$4,DB_CAL_Q1_Q4!$AB$5:$AB$1328,$J$6,DB_CAL_Q1_Q4!$AA$5:$AA$1328,$B19),IF($J$6="Todas",SUMIFS(DB_CAL_Q1_Q4!$AH$5:$AH$1328,DB_CAL_Q1_Q4!$AC$5:$AC$1328,$C$4,DB_CAL_Q1_Q4!$AD$5:$AD$1328,$J$4,DB_CAL_Q1_Q4!$Z$5:$Z$1328,$J$5,DB_CAL_Q1_Q4!$AA$5:$AA$1328,$B19),SUMIFS(DB_CAL_Q1_Q4!$AH$5:$AH$1328,DB_CAL_Q1_Q4!$AC$5:$AC$1328,$C$4,DB_CAL_Q1_Q4!$AD$5:$AD$1328,$J$4,DB_CAL_Q1_Q4!$Z$5:$Z$1328,$J$5,DB_CAL_Q1_Q4!$AB$5:$AB$1328,$J$6,DB_CAL_Q1_Q4!$AA$5:$AA$1328,$B19))))))))</f>
        <v>0</v>
      </c>
      <c r="H19" s="270">
        <f>IF(AND($J$4="Todas",$J$5="Todas",$J$6="Todas"),SUMIFS(DB_CAL_Q1_Q4!$AI$5:$AI$1328,DB_CAL_Q1_Q4!$AC$5:$AC$1328,$C$4,DB_CAL_Q1_Q4!$AA$5:$AA$1328,$B19),IF(AND($J$4="Todas",$J$5="Todas"),SUMIFS(DB_CAL_Q1_Q4!$AI$5:$AI$1328,DB_CAL_Q1_Q4!$AC$5:$AC$1328,$C$4,DB_CAL_Q1_Q4!$AB$5:$AB$1328,$J$6,DB_CAL_Q1_Q4!$AA$5:$AA$1328,$B19),IF(AND($J$4="Todas",$J$6="Todas"),SUMIFS(DB_CAL_Q1_Q4!$AI$5:$AI$1328,DB_CAL_Q1_Q4!$AC$5:$AC$1328,$C$4,DB_CAL_Q1_Q4!$Z$5:$Z$1328,$J$5,DB_CAL_Q1_Q4!$AA$5:$AA$1328,$B19),IF(AND($J$5="Todas",$J$6="Todas"),SUMIFS(DB_CAL_Q1_Q4!$AI$5:$AI$1328,DB_CAL_Q1_Q4!$AC$5:$AC$1328,$C$4,DB_CAL_Q1_Q4!$AD$5:$AD$1328,$J$4,DB_CAL_Q1_Q4!$AA$5:$AA$1328,$B19),IF($J$4="Todas",SUMIFS(DB_CAL_Q1_Q4!$AI$5:$AI$1328,DB_CAL_Q1_Q4!$AC$5:$AC$1328,$C$4,DB_CAL_Q1_Q4!$Z$5:$Z$1328,$J$5,DB_CAL_Q1_Q4!$AB$5:$AB$1328,$J$6,DB_CAL_Q1_Q4!$AA$5:$AA$1328,$B19),IF($J$5="Todas",SUMIFS(DB_CAL_Q1_Q4!$AI$5:$AI$1328,DB_CAL_Q1_Q4!$AC$5:$AC$1328,$C$4,DB_CAL_Q1_Q4!$AD$5:$AD$1328,$J$4,DB_CAL_Q1_Q4!$AB$5:$AB$1328,$J$6,DB_CAL_Q1_Q4!$AA$5:$AA$1328,$B19),IF($J$6="Todas",SUMIFS(DB_CAL_Q1_Q4!$AI$5:$AI$1328,DB_CAL_Q1_Q4!$AC$5:$AC$1328,$C$4,DB_CAL_Q1_Q4!$AD$5:$AD$1328,$J$4,DB_CAL_Q1_Q4!$Z$5:$Z$1328,$J$5,DB_CAL_Q1_Q4!$AA$5:$AA$1328,$B19),SUMIFS(DB_CAL_Q1_Q4!$AI$5:$AI$1328,DB_CAL_Q1_Q4!$AC$5:$AC$1328,$C$4,DB_CAL_Q1_Q4!$AD$5:$AD$1328,$J$4,DB_CAL_Q1_Q4!$Z$5:$Z$1328,$J$5,DB_CAL_Q1_Q4!$AB$5:$AB$1328,$J$6,DB_CAL_Q1_Q4!$AA$5:$AA$1328,$B19))))))))</f>
        <v>0</v>
      </c>
      <c r="I19" s="270">
        <f>IF(AND($J$4="Todas",$J$5="Todas",$J$6="Todas"),SUMIFS(DB_CAL_Q1_Q4!$AJ$5:$AJ$1328,DB_CAL_Q1_Q4!$AC$5:$AC$1328,$C$4,DB_CAL_Q1_Q4!$AA$5:$AA$1328,$B19),IF(AND($J$4="Todas",$J$5="Todas"),SUMIFS(DB_CAL_Q1_Q4!$AJ$5:$AJ$1328,DB_CAL_Q1_Q4!$AC$5:$AC$1328,$C$4,DB_CAL_Q1_Q4!$AB$5:$AB$1328,$J$6,DB_CAL_Q1_Q4!$AA$5:$AA$1328,$B19),IF(AND($J$4="Todas",$J$6="Todas"),SUMIFS(DB_CAL_Q1_Q4!$AJ$5:$AJ$1328,DB_CAL_Q1_Q4!$AC$5:$AC$1328,$C$4,DB_CAL_Q1_Q4!$Z$5:$Z$1328,$J$5,DB_CAL_Q1_Q4!$AA$5:$AA$1328,$B19),IF(AND($J$5="Todas",$J$6="Todas"),SUMIFS(DB_CAL_Q1_Q4!$AJ$5:$AJ$1328,DB_CAL_Q1_Q4!$AC$5:$AC$1328,$C$4,DB_CAL_Q1_Q4!$AD$5:$AD$1328,$J$4,DB_CAL_Q1_Q4!$AA$5:$AA$1328,$B19),IF($J$4="Todas",SUMIFS(DB_CAL_Q1_Q4!$AJ$5:$AJ$1328,DB_CAL_Q1_Q4!$AC$5:$AC$1328,$C$4,DB_CAL_Q1_Q4!$Z$5:$Z$1328,$J$5,DB_CAL_Q1_Q4!$AB$5:$AB$1328,$J$6,DB_CAL_Q1_Q4!$AA$5:$AA$1328,$B19),IF($J$5="Todas",SUMIFS(DB_CAL_Q1_Q4!$AJ$5:$AJ$1328,DB_CAL_Q1_Q4!$AC$5:$AC$1328,$C$4,DB_CAL_Q1_Q4!$AD$5:$AD$1328,$J$4,DB_CAL_Q1_Q4!$AB$5:$AB$1328,$J$6,DB_CAL_Q1_Q4!$AA$5:$AA$1328,$B19),IF($J$6="Todas",SUMIFS(DB_CAL_Q1_Q4!$AJ$5:$AJ$1328,DB_CAL_Q1_Q4!$AC$5:$AC$1328,$C$4,DB_CAL_Q1_Q4!$AD$5:$AD$1328,$J$4,DB_CAL_Q1_Q4!$Z$5:$Z$1328,$J$5,DB_CAL_Q1_Q4!$AA$5:$AA$1328,$B19),SUMIFS(DB_CAL_Q1_Q4!$AJ$5:$AJ$1328,DB_CAL_Q1_Q4!$AC$5:$AC$1328,$C$4,DB_CAL_Q1_Q4!$AD$5:$AD$1328,$J$4,DB_CAL_Q1_Q4!$Z$5:$Z$1328,$J$5,DB_CAL_Q1_Q4!$AB$5:$AB$1328,$J$6,DB_CAL_Q1_Q4!$AA$5:$AA$1328,$B19))))))))</f>
        <v>0</v>
      </c>
      <c r="J19" s="270">
        <f>IF(AND($J$4="Todas",$J$5="Todas",$J$6="Todas"),SUMIFS(DB_CAL_Q1_Q4!$AK$5:$AK$1328,DB_CAL_Q1_Q4!$AC$5:$AC$1328,$C$4,DB_CAL_Q1_Q4!$AA$5:$AA$1328,$B19),IF(AND($J$4="Todas",$J$5="Todas"),SUMIFS(DB_CAL_Q1_Q4!$AK$5:$AK$1328,DB_CAL_Q1_Q4!$AC$5:$AC$1328,$C$4,DB_CAL_Q1_Q4!$AB$5:$AB$1328,$J$6,DB_CAL_Q1_Q4!$AA$5:$AA$1328,$B19),IF(AND($J$4="Todas",$J$6="Todas"),SUMIFS(DB_CAL_Q1_Q4!$AK$5:$AK$1328,DB_CAL_Q1_Q4!$AC$5:$AC$1328,$C$4,DB_CAL_Q1_Q4!$Z$5:$Z$1328,$J$5,DB_CAL_Q1_Q4!$AA$5:$AA$1328,$B19),IF(AND($J$5="Todas",$J$6="Todas"),SUMIFS(DB_CAL_Q1_Q4!$AK$5:$AK$1328,DB_CAL_Q1_Q4!$AC$5:$AC$1328,$C$4,DB_CAL_Q1_Q4!$AD$5:$AD$1328,$J$4,DB_CAL_Q1_Q4!$AA$5:$AA$1328,$B19),IF($J$4="Todas",SUMIFS(DB_CAL_Q1_Q4!$AK$5:$AK$1328,DB_CAL_Q1_Q4!$AC$5:$AC$1328,$C$4,DB_CAL_Q1_Q4!$Z$5:$Z$1328,$J$5,DB_CAL_Q1_Q4!$AB$5:$AB$1328,$J$6,DB_CAL_Q1_Q4!$AA$5:$AA$1328,$B19),IF($J$5="Todas",SUMIFS(DB_CAL_Q1_Q4!$AK$5:$AK$1328,DB_CAL_Q1_Q4!$AC$5:$AC$1328,$C$4,DB_CAL_Q1_Q4!$AD$5:$AD$1328,$J$4,DB_CAL_Q1_Q4!$AB$5:$AB$1328,$J$6,DB_CAL_Q1_Q4!$AA$5:$AA$1328,$B19),IF($J$6="Todas",SUMIFS(DB_CAL_Q1_Q4!$AK$5:$AK$1328,DB_CAL_Q1_Q4!$AC$5:$AC$1328,$C$4,DB_CAL_Q1_Q4!$AD$5:$AD$1328,$J$4,DB_CAL_Q1_Q4!$Z$5:$Z$1328,$J$5,DB_CAL_Q1_Q4!$AA$5:$AA$1328,$B19),SUMIFS(DB_CAL_Q1_Q4!$AK$5:$AK$1328,DB_CAL_Q1_Q4!$AC$5:$AC$1328,$C$4,DB_CAL_Q1_Q4!$AD$5:$AD$1328,$J$4,DB_CAL_Q1_Q4!$Z$5:$Z$1328,$J$5,DB_CAL_Q1_Q4!$AB$5:$AB$1328,$J$6,DB_CAL_Q1_Q4!$AA$5:$AA$1328,$B19))))))))</f>
        <v>0</v>
      </c>
      <c r="K19" s="270">
        <f>IF(AND($J$4="Todas",$J$5="Todas",$J$6="Todas"),SUMIFS(DB_CAL_Q1_Q4!$AL$5:$AL$1328,DB_CAL_Q1_Q4!$AC$5:$AC$1328,$C$4,DB_CAL_Q1_Q4!$AA$5:$AA$1328,$B19),IF(AND($J$4="Todas",$J$5="Todas"),SUMIFS(DB_CAL_Q1_Q4!$AL$5:$AL$1328,DB_CAL_Q1_Q4!$AC$5:$AC$1328,$C$4,DB_CAL_Q1_Q4!$AB$5:$AB$1328,$J$6,DB_CAL_Q1_Q4!$AA$5:$AA$1328,$B19),IF(AND($J$4="Todas",$J$6="Todas"),SUMIFS(DB_CAL_Q1_Q4!$AL$5:$AL$1328,DB_CAL_Q1_Q4!$AC$5:$AC$1328,$C$4,DB_CAL_Q1_Q4!$Z$5:$Z$1328,$J$5,DB_CAL_Q1_Q4!$AA$5:$AA$1328,$B19),IF(AND($J$5="Todas",$J$6="Todas"),SUMIFS(DB_CAL_Q1_Q4!$AL$5:$AL$1328,DB_CAL_Q1_Q4!$AC$5:$AC$1328,$C$4,DB_CAL_Q1_Q4!$AD$5:$AD$1328,$J$4,DB_CAL_Q1_Q4!$AA$5:$AA$1328,$B19),IF($J$4="Todas",SUMIFS(DB_CAL_Q1_Q4!$AL$5:$AL$1328,DB_CAL_Q1_Q4!$AC$5:$AC$1328,$C$4,DB_CAL_Q1_Q4!$Z$5:$Z$1328,$J$5,DB_CAL_Q1_Q4!$AB$5:$AB$1328,$J$6,DB_CAL_Q1_Q4!$AA$5:$AA$1328,$B19),IF($J$5="Todas",SUMIFS(DB_CAL_Q1_Q4!$AL$5:$AL$1328,DB_CAL_Q1_Q4!$AC$5:$AC$1328,$C$4,DB_CAL_Q1_Q4!$AD$5:$AD$1328,$J$4,DB_CAL_Q1_Q4!$AB$5:$AB$1328,$J$6,DB_CAL_Q1_Q4!$AA$5:$AA$1328,$B19),IF($J$6="Todas",SUMIFS(DB_CAL_Q1_Q4!$AL$5:$AL$1328,DB_CAL_Q1_Q4!$AC$5:$AC$1328,$C$4,DB_CAL_Q1_Q4!$AD$5:$AD$1328,$J$4,DB_CAL_Q1_Q4!$Z$5:$Z$1328,$J$5,DB_CAL_Q1_Q4!$AA$5:$AA$1328,$B19),SUMIFS(DB_CAL_Q1_Q4!$AL$5:$AL$1328,DB_CAL_Q1_Q4!$AC$5:$AC$1328,$C$4,DB_CAL_Q1_Q4!$AD$5:$AD$1328,$J$4,DB_CAL_Q1_Q4!$Z$5:$Z$1328,$J$5,DB_CAL_Q1_Q4!$AB$5:$AB$1328,$J$6,DB_CAL_Q1_Q4!$AA$5:$AA$1328,$B19))))))))</f>
        <v>0</v>
      </c>
      <c r="L19" s="270">
        <f>IF(AND($J$4="Todas",$J$5="Todas",$J$6="Todas"),SUMIFS(DB_CAL_Q1_Q4!$AM$5:$AM$1328,DB_CAL_Q1_Q4!$AC$5:$AC$1328,$C$4,DB_CAL_Q1_Q4!$AA$5:$AA$1328,$B19),IF(AND($J$4="Todas",$J$5="Todas"),SUMIFS(DB_CAL_Q1_Q4!$AM$5:$AM$1328,DB_CAL_Q1_Q4!$AC$5:$AC$1328,$C$4,DB_CAL_Q1_Q4!$AB$5:$AB$1328,$J$6,DB_CAL_Q1_Q4!$AA$5:$AA$1328,$B19),IF(AND($J$4="Todas",$J$6="Todas"),SUMIFS(DB_CAL_Q1_Q4!$AM$5:$AM$1328,DB_CAL_Q1_Q4!$AC$5:$AC$1328,$C$4,DB_CAL_Q1_Q4!$Z$5:$Z$1328,$J$5,DB_CAL_Q1_Q4!$AA$5:$AA$1328,$B19),IF(AND($J$5="Todas",$J$6="Todas"),SUMIFS(DB_CAL_Q1_Q4!$AM$5:$AM$1328,DB_CAL_Q1_Q4!$AC$5:$AC$1328,$C$4,DB_CAL_Q1_Q4!$AD$5:$AD$1328,$J$4,DB_CAL_Q1_Q4!$AA$5:$AA$1328,$B19),IF($J$4="Todas",SUMIFS(DB_CAL_Q1_Q4!$AM$5:$AM$1328,DB_CAL_Q1_Q4!$AC$5:$AC$1328,$C$4,DB_CAL_Q1_Q4!$Z$5:$Z$1328,$J$5,DB_CAL_Q1_Q4!$AB$5:$AB$1328,$J$6,DB_CAL_Q1_Q4!$AA$5:$AA$1328,$B19),IF($J$5="Todas",SUMIFS(DB_CAL_Q1_Q4!$AM$5:$AM$1328,DB_CAL_Q1_Q4!$AC$5:$AC$1328,$C$4,DB_CAL_Q1_Q4!$AD$5:$AD$1328,$J$4,DB_CAL_Q1_Q4!$AB$5:$AB$1328,$J$6,DB_CAL_Q1_Q4!$AA$5:$AA$1328,$B19),IF($J$6="Todas",SUMIFS(DB_CAL_Q1_Q4!$AM$5:$AM$1328,DB_CAL_Q1_Q4!$AC$5:$AC$1328,$C$4,DB_CAL_Q1_Q4!$AD$5:$AD$1328,$J$4,DB_CAL_Q1_Q4!$Z$5:$Z$1328,$J$5,DB_CAL_Q1_Q4!$AA$5:$AA$1328,$B19),SUMIFS(DB_CAL_Q1_Q4!$AM$5:$AM$1328,DB_CAL_Q1_Q4!$AC$5:$AC$1328,$C$4,DB_CAL_Q1_Q4!$AD$5:$AD$1328,$J$4,DB_CAL_Q1_Q4!$Z$5:$Z$1328,$J$5,DB_CAL_Q1_Q4!$AB$5:$AB$1328,$J$6,DB_CAL_Q1_Q4!$AA$5:$AA$1328,$B19))))))))</f>
        <v>0</v>
      </c>
      <c r="M19" s="645">
        <f>IF(AND($J$4="Todas",$J$5="Todas",$J$6="Todas"),COUNTIFS(DB_CAL_Q1_Q4!$AC$5:$AC$1328,$C$4,DB_CAL_Q1_Q4!$AA$5:$AA$1328,$P19),IF(AND($J$4="Todas",$J$5="Todas"),COUNTIFS(DB_CAL_Q1_Q4!$AC$5:$AC$1328,$C$4,DB_CAL_Q1_Q4!$AB$5:$AB$1328,$J$6,DB_CAL_Q1_Q4!$AA$5:$AA$1328,$P19),IF(AND($J$4="Todas",$J$6="Todas"),COUNTIFS(DB_CAL_Q1_Q4!$AC$5:$AC$1328,$C$4,DB_CAL_Q1_Q4!$Z$5:$Z$1328,$J$5,DB_CAL_Q1_Q4!$AA$5:$AA$1328,$P19),IF(AND($J$5="Todas",$J$6="Todas"),COUNTIFS(DB_CAL_Q1_Q4!$AC$5:$AC$1328,$C$4,DB_CAL_Q1_Q4!$AD$5:$AD$1328,$J$4,DB_CAL_Q1_Q4!$AA$5:$AA$1328,$P19),IF($J$4="Todas",COUNTIFS(DB_CAL_Q1_Q4!$AC$5:$AC$1328,$C$4,DB_CAL_Q1_Q4!$Z$5:$Z$1328,$J$5,DB_CAL_Q1_Q4!$AB$5:$AB$1328,$J$6,DB_CAL_Q1_Q4!$AA$5:$AA$1328,$P19),IF($J$5="Todas",COUNTIFS(DB_CAL_Q1_Q4!$AC$5:$AC$1328,$C$4,DB_CAL_Q1_Q4!$AD$5:$AD$1328,$J$4,DB_CAL_Q1_Q4!$AB$5:$AB$1328,$J$6,DB_CAL_Q1_Q4!$AA$5:$AA$1328,$P19),IF($J$6="Todas",COUNTIFS(DB_CAL_Q1_Q4!$AC$5:$AC$1328,$C$4,DB_CAL_Q1_Q4!$AD$5:$AD$1328,$J$4,DB_CAL_Q1_Q4!$Z$5:$Z$1328,$J$5,DB_CAL_Q1_Q4!$AA$5:$AA$1328,$P19),COUNTIFS(DB_CAL_Q1_Q4!$AC$5:$AC$1328,$C$4,DB_CAL_Q1_Q4!$AD$5:$AD$1328,$J$4,DB_CAL_Q1_Q4!$Z$5:$Z$1328,$J$5,DB_CAL_Q1_Q4!$AB$5:$AB$1328,$J$6,DB_CAL_Q1_Q4!$AA$5:$AA$1328,$P19))))))))</f>
        <v>0</v>
      </c>
      <c r="N19" s="263">
        <f t="shared" si="1"/>
        <v>1</v>
      </c>
      <c r="O19" s="235">
        <f t="shared" si="3"/>
        <v>0</v>
      </c>
      <c r="P19" s="645" t="s">
        <v>386</v>
      </c>
      <c r="Q19" s="235"/>
      <c r="R19" s="235"/>
      <c r="S19" s="235"/>
      <c r="T19" s="650"/>
      <c r="U19" s="236"/>
    </row>
    <row r="20" spans="1:23" ht="15" customHeight="1">
      <c r="A20" s="643">
        <v>11</v>
      </c>
      <c r="B20" s="260" t="str">
        <f t="shared" si="0"/>
        <v>Bomba de calor agua</v>
      </c>
      <c r="C20" s="649">
        <f t="shared" si="2"/>
        <v>1.0001100000000001</v>
      </c>
      <c r="D20" s="270">
        <f>IF(AND($J$4="Todas",$J$5="Todas",$J$6="Todas"),SUMIFS(DB_CAL_Q1_Q4!$AE$5:$AE$1328,DB_CAL_Q1_Q4!$AC$5:$AC$1328,$C$4,DB_CAL_Q1_Q4!$AA$5:$AA$1328,$B20),IF(AND($J$4="Todas",$J$5="Todas"),SUMIFS(DB_CAL_Q1_Q4!$AE$5:$AE$1328,DB_CAL_Q1_Q4!$AC$5:$AC$1328,$C$4,DB_CAL_Q1_Q4!$AB$5:$AB$1328,$J$6,DB_CAL_Q1_Q4!$AA$5:$AA$1328,$B20),IF(AND($J$4="Todas",$J$6="Todas"),SUMIFS(DB_CAL_Q1_Q4!$AE$5:$AE$1328,DB_CAL_Q1_Q4!$AC$5:$AC$1328,$C$4,DB_CAL_Q1_Q4!$Z$5:$Z$1328,$J$5,DB_CAL_Q1_Q4!$AA$5:$AA$1328,$B20),IF(AND($J$5="Todas",$J$6="Todas"),SUMIFS(DB_CAL_Q1_Q4!$AE$5:$AE$1328,DB_CAL_Q1_Q4!$AC$5:$AC$1328,$C$4,DB_CAL_Q1_Q4!$AD$5:$AD$1328,$J$4,DB_CAL_Q1_Q4!$AA$5:$AA$1328,$B20),IF($J$4="Todas",SUMIFS(DB_CAL_Q1_Q4!$AE$5:$AE$1328,DB_CAL_Q1_Q4!$AC$5:$AC$1328,$C$4,DB_CAL_Q1_Q4!$Z$5:$Z$1328,$J$5,DB_CAL_Q1_Q4!$AB$5:$AB$1328,$J$6,DB_CAL_Q1_Q4!$AA$5:$AA$1328,$B20),IF($J$5="Todas",SUMIFS(DB_CAL_Q1_Q4!$AE$5:$AE$1328,DB_CAL_Q1_Q4!$AC$5:$AC$1328,$C$4,DB_CAL_Q1_Q4!$AD$5:$AD$1328,$J$4,DB_CAL_Q1_Q4!$AB$5:$AB$1328,$J$6,DB_CAL_Q1_Q4!$AA$5:$AA$1328,$B20),IF($J$6="Todas",SUMIFS(DB_CAL_Q1_Q4!$AE$5:$AE$1328,DB_CAL_Q1_Q4!$AC$5:$AC$1328,$C$4,DB_CAL_Q1_Q4!$AD$5:$AD$1328,$J$4,DB_CAL_Q1_Q4!$Z$5:$Z$1328,$J$5,DB_CAL_Q1_Q4!$AA$5:$AA$1328,$B20),SUMIFS(DB_CAL_Q1_Q4!$AE$5:$AE$1328,DB_CAL_Q1_Q4!$AC$5:$AC$1328,$C$4,DB_CAL_Q1_Q4!$AD$5:$AD$1328,$J$4,DB_CAL_Q1_Q4!$Z$5:$Z$1328,$J$5,DB_CAL_Q1_Q4!$AB$5:$AB$1328,$J$6,DB_CAL_Q1_Q4!$AA$5:$AA$1328,$B20))))))))</f>
        <v>0</v>
      </c>
      <c r="E20" s="270">
        <f>IF(AND($J$4="Todas",$J$5="Todas",$J$6="Todas"),SUMIFS(DB_CAL_Q1_Q4!$AF$5:$AF$1328,DB_CAL_Q1_Q4!$AC$5:$AC$1328,$C$4,DB_CAL_Q1_Q4!$AA$5:$AA$1328,$B20),IF(AND($J$4="Todas",$J$5="Todas"),SUMIFS(DB_CAL_Q1_Q4!$AF$5:$AF$1328,DB_CAL_Q1_Q4!$AC$5:$AC$1328,$C$4,DB_CAL_Q1_Q4!$AB$5:$AB$1328,$J$6,DB_CAL_Q1_Q4!$AA$5:$AA$1328,$B20),IF(AND($J$4="Todas",$J$6="Todas"),SUMIFS(DB_CAL_Q1_Q4!$AF$5:$AF$1328,DB_CAL_Q1_Q4!$AC$5:$AC$1328,$C$4,DB_CAL_Q1_Q4!$Z$5:$Z$1328,$J$5,DB_CAL_Q1_Q4!$AA$5:$AA$1328,$B20),IF(AND($J$5="Todas",$J$6="Todas"),SUMIFS(DB_CAL_Q1_Q4!$AF$5:$AF$1328,DB_CAL_Q1_Q4!$AC$5:$AC$1328,$C$4,DB_CAL_Q1_Q4!$AD$5:$AD$1328,$J$4,DB_CAL_Q1_Q4!$AA$5:$AA$1328,$B20),IF($J$4="Todas",SUMIFS(DB_CAL_Q1_Q4!$AF$5:$AF$1328,DB_CAL_Q1_Q4!$AC$5:$AC$1328,$C$4,DB_CAL_Q1_Q4!$Z$5:$Z$1328,$J$5,DB_CAL_Q1_Q4!$AB$5:$AB$1328,$J$6,DB_CAL_Q1_Q4!$AA$5:$AA$1328,$B20),IF($J$5="Todas",SUMIFS(DB_CAL_Q1_Q4!$AF$5:$AF$1328,DB_CAL_Q1_Q4!$AC$5:$AC$1328,$C$4,DB_CAL_Q1_Q4!$AD$5:$AD$1328,$J$4,DB_CAL_Q1_Q4!$AB$5:$AB$1328,$J$6,DB_CAL_Q1_Q4!$AA$5:$AA$1328,$B20),IF($J$6="Todas",SUMIFS(DB_CAL_Q1_Q4!$AF$5:$AF$1328,DB_CAL_Q1_Q4!$AC$5:$AC$1328,$C$4,DB_CAL_Q1_Q4!$AD$5:$AD$1328,$J$4,DB_CAL_Q1_Q4!$Z$5:$Z$1328,$J$5,DB_CAL_Q1_Q4!$AA$5:$AA$1328,$B20),SUMIFS(DB_CAL_Q1_Q4!$AF$5:$AF$1328,DB_CAL_Q1_Q4!$AC$5:$AC$1328,$C$4,DB_CAL_Q1_Q4!$AD$5:$AD$1328,$J$4,DB_CAL_Q1_Q4!$Z$5:$Z$1328,$J$5,DB_CAL_Q1_Q4!$AB$5:$AB$1328,$J$6,DB_CAL_Q1_Q4!$AA$5:$AA$1328,$B20))))))))</f>
        <v>0</v>
      </c>
      <c r="F20" s="270">
        <f>IF(AND($J$4="Todas",$J$5="Todas",$J$6="Todas"),SUMIFS(DB_CAL_Q1_Q4!$AG$5:$AG$1328,DB_CAL_Q1_Q4!$AC$5:$AC$1328,$C$4,DB_CAL_Q1_Q4!$AA$5:$AA$1328,$B20),IF(AND($J$4="Todas",$J$5="Todas"),SUMIFS(DB_CAL_Q1_Q4!$AG$5:$AG$1328,DB_CAL_Q1_Q4!$AC$5:$AC$1328,$C$4,DB_CAL_Q1_Q4!$AB$5:$AB$1328,$J$6,DB_CAL_Q1_Q4!$AA$5:$AA$1328,$B20),IF(AND($J$4="Todas",$J$6="Todas"),SUMIFS(DB_CAL_Q1_Q4!$AG$5:$AG$1328,DB_CAL_Q1_Q4!$AC$5:$AC$1328,$C$4,DB_CAL_Q1_Q4!$Z$5:$Z$1328,$J$5,DB_CAL_Q1_Q4!$AA$5:$AA$1328,$B20),IF(AND($J$5="Todas",$J$6="Todas"),SUMIFS(DB_CAL_Q1_Q4!$AG$5:$AG$1328,DB_CAL_Q1_Q4!$AC$5:$AC$1328,$C$4,DB_CAL_Q1_Q4!$AD$5:$AD$1328,$J$4,DB_CAL_Q1_Q4!$AA$5:$AA$1328,$B20),IF($J$4="Todas",SUMIFS(DB_CAL_Q1_Q4!$AG$5:$AG$1328,DB_CAL_Q1_Q4!$AC$5:$AC$1328,$C$4,DB_CAL_Q1_Q4!$Z$5:$Z$1328,$J$5,DB_CAL_Q1_Q4!$AB$5:$AB$1328,$J$6,DB_CAL_Q1_Q4!$AA$5:$AA$1328,$B20),IF($J$5="Todas",SUMIFS(DB_CAL_Q1_Q4!$AG$5:$AG$1328,DB_CAL_Q1_Q4!$AC$5:$AC$1328,$C$4,DB_CAL_Q1_Q4!$AD$5:$AD$1328,$J$4,DB_CAL_Q1_Q4!$AB$5:$AB$1328,$J$6,DB_CAL_Q1_Q4!$AA$5:$AA$1328,$B20),IF($J$6="Todas",SUMIFS(DB_CAL_Q1_Q4!$AG$5:$AG$1328,DB_CAL_Q1_Q4!$AC$5:$AC$1328,$C$4,DB_CAL_Q1_Q4!$AD$5:$AD$1328,$J$4,DB_CAL_Q1_Q4!$Z$5:$Z$1328,$J$5,DB_CAL_Q1_Q4!$AA$5:$AA$1328,$B20),SUMIFS(DB_CAL_Q1_Q4!$AG$5:$AG$1328,DB_CAL_Q1_Q4!$AC$5:$AC$1328,$C$4,DB_CAL_Q1_Q4!$AD$5:$AD$1328,$J$4,DB_CAL_Q1_Q4!$Z$5:$Z$1328,$J$5,DB_CAL_Q1_Q4!$AB$5:$AB$1328,$J$6,DB_CAL_Q1_Q4!$AA$5:$AA$1328,$B20))))))))</f>
        <v>0</v>
      </c>
      <c r="G20" s="270">
        <f>IF(AND($J$4="Todas",$J$5="Todas",$J$6="Todas"),SUMIFS(DB_CAL_Q1_Q4!$AH$5:$AH$1328,DB_CAL_Q1_Q4!$AC$5:$AC$1328,$C$4,DB_CAL_Q1_Q4!$AA$5:$AA$1328,$B20),IF(AND($J$4="Todas",$J$5="Todas"),SUMIFS(DB_CAL_Q1_Q4!$AH$5:$AH$1328,DB_CAL_Q1_Q4!$AC$5:$AC$1328,$C$4,DB_CAL_Q1_Q4!$AB$5:$AB$1328,$J$6,DB_CAL_Q1_Q4!$AA$5:$AA$1328,$B20),IF(AND($J$4="Todas",$J$6="Todas"),SUMIFS(DB_CAL_Q1_Q4!$AH$5:$AH$1328,DB_CAL_Q1_Q4!$AC$5:$AC$1328,$C$4,DB_CAL_Q1_Q4!$Z$5:$Z$1328,$J$5,DB_CAL_Q1_Q4!$AA$5:$AA$1328,$B20),IF(AND($J$5="Todas",$J$6="Todas"),SUMIFS(DB_CAL_Q1_Q4!$AH$5:$AH$1328,DB_CAL_Q1_Q4!$AC$5:$AC$1328,$C$4,DB_CAL_Q1_Q4!$AD$5:$AD$1328,$J$4,DB_CAL_Q1_Q4!$AA$5:$AA$1328,$B20),IF($J$4="Todas",SUMIFS(DB_CAL_Q1_Q4!$AH$5:$AH$1328,DB_CAL_Q1_Q4!$AC$5:$AC$1328,$C$4,DB_CAL_Q1_Q4!$Z$5:$Z$1328,$J$5,DB_CAL_Q1_Q4!$AB$5:$AB$1328,$J$6,DB_CAL_Q1_Q4!$AA$5:$AA$1328,$B20),IF($J$5="Todas",SUMIFS(DB_CAL_Q1_Q4!$AH$5:$AH$1328,DB_CAL_Q1_Q4!$AC$5:$AC$1328,$C$4,DB_CAL_Q1_Q4!$AD$5:$AD$1328,$J$4,DB_CAL_Q1_Q4!$AB$5:$AB$1328,$J$6,DB_CAL_Q1_Q4!$AA$5:$AA$1328,$B20),IF($J$6="Todas",SUMIFS(DB_CAL_Q1_Q4!$AH$5:$AH$1328,DB_CAL_Q1_Q4!$AC$5:$AC$1328,$C$4,DB_CAL_Q1_Q4!$AD$5:$AD$1328,$J$4,DB_CAL_Q1_Q4!$Z$5:$Z$1328,$J$5,DB_CAL_Q1_Q4!$AA$5:$AA$1328,$B20),SUMIFS(DB_CAL_Q1_Q4!$AH$5:$AH$1328,DB_CAL_Q1_Q4!$AC$5:$AC$1328,$C$4,DB_CAL_Q1_Q4!$AD$5:$AD$1328,$J$4,DB_CAL_Q1_Q4!$Z$5:$Z$1328,$J$5,DB_CAL_Q1_Q4!$AB$5:$AB$1328,$J$6,DB_CAL_Q1_Q4!$AA$5:$AA$1328,$B20))))))))</f>
        <v>1</v>
      </c>
      <c r="H20" s="270">
        <f>IF(AND($J$4="Todas",$J$5="Todas",$J$6="Todas"),SUMIFS(DB_CAL_Q1_Q4!$AI$5:$AI$1328,DB_CAL_Q1_Q4!$AC$5:$AC$1328,$C$4,DB_CAL_Q1_Q4!$AA$5:$AA$1328,$B20),IF(AND($J$4="Todas",$J$5="Todas"),SUMIFS(DB_CAL_Q1_Q4!$AI$5:$AI$1328,DB_CAL_Q1_Q4!$AC$5:$AC$1328,$C$4,DB_CAL_Q1_Q4!$AB$5:$AB$1328,$J$6,DB_CAL_Q1_Q4!$AA$5:$AA$1328,$B20),IF(AND($J$4="Todas",$J$6="Todas"),SUMIFS(DB_CAL_Q1_Q4!$AI$5:$AI$1328,DB_CAL_Q1_Q4!$AC$5:$AC$1328,$C$4,DB_CAL_Q1_Q4!$Z$5:$Z$1328,$J$5,DB_CAL_Q1_Q4!$AA$5:$AA$1328,$B20),IF(AND($J$5="Todas",$J$6="Todas"),SUMIFS(DB_CAL_Q1_Q4!$AI$5:$AI$1328,DB_CAL_Q1_Q4!$AC$5:$AC$1328,$C$4,DB_CAL_Q1_Q4!$AD$5:$AD$1328,$J$4,DB_CAL_Q1_Q4!$AA$5:$AA$1328,$B20),IF($J$4="Todas",SUMIFS(DB_CAL_Q1_Q4!$AI$5:$AI$1328,DB_CAL_Q1_Q4!$AC$5:$AC$1328,$C$4,DB_CAL_Q1_Q4!$Z$5:$Z$1328,$J$5,DB_CAL_Q1_Q4!$AB$5:$AB$1328,$J$6,DB_CAL_Q1_Q4!$AA$5:$AA$1328,$B20),IF($J$5="Todas",SUMIFS(DB_CAL_Q1_Q4!$AI$5:$AI$1328,DB_CAL_Q1_Q4!$AC$5:$AC$1328,$C$4,DB_CAL_Q1_Q4!$AD$5:$AD$1328,$J$4,DB_CAL_Q1_Q4!$AB$5:$AB$1328,$J$6,DB_CAL_Q1_Q4!$AA$5:$AA$1328,$B20),IF($J$6="Todas",SUMIFS(DB_CAL_Q1_Q4!$AI$5:$AI$1328,DB_CAL_Q1_Q4!$AC$5:$AC$1328,$C$4,DB_CAL_Q1_Q4!$AD$5:$AD$1328,$J$4,DB_CAL_Q1_Q4!$Z$5:$Z$1328,$J$5,DB_CAL_Q1_Q4!$AA$5:$AA$1328,$B20),SUMIFS(DB_CAL_Q1_Q4!$AI$5:$AI$1328,DB_CAL_Q1_Q4!$AC$5:$AC$1328,$C$4,DB_CAL_Q1_Q4!$AD$5:$AD$1328,$J$4,DB_CAL_Q1_Q4!$Z$5:$Z$1328,$J$5,DB_CAL_Q1_Q4!$AB$5:$AB$1328,$J$6,DB_CAL_Q1_Q4!$AA$5:$AA$1328,$B20))))))))</f>
        <v>0</v>
      </c>
      <c r="I20" s="270">
        <f>IF(AND($J$4="Todas",$J$5="Todas",$J$6="Todas"),SUMIFS(DB_CAL_Q1_Q4!$AJ$5:$AJ$1328,DB_CAL_Q1_Q4!$AC$5:$AC$1328,$C$4,DB_CAL_Q1_Q4!$AA$5:$AA$1328,$B20),IF(AND($J$4="Todas",$J$5="Todas"),SUMIFS(DB_CAL_Q1_Q4!$AJ$5:$AJ$1328,DB_CAL_Q1_Q4!$AC$5:$AC$1328,$C$4,DB_CAL_Q1_Q4!$AB$5:$AB$1328,$J$6,DB_CAL_Q1_Q4!$AA$5:$AA$1328,$B20),IF(AND($J$4="Todas",$J$6="Todas"),SUMIFS(DB_CAL_Q1_Q4!$AJ$5:$AJ$1328,DB_CAL_Q1_Q4!$AC$5:$AC$1328,$C$4,DB_CAL_Q1_Q4!$Z$5:$Z$1328,$J$5,DB_CAL_Q1_Q4!$AA$5:$AA$1328,$B20),IF(AND($J$5="Todas",$J$6="Todas"),SUMIFS(DB_CAL_Q1_Q4!$AJ$5:$AJ$1328,DB_CAL_Q1_Q4!$AC$5:$AC$1328,$C$4,DB_CAL_Q1_Q4!$AD$5:$AD$1328,$J$4,DB_CAL_Q1_Q4!$AA$5:$AA$1328,$B20),IF($J$4="Todas",SUMIFS(DB_CAL_Q1_Q4!$AJ$5:$AJ$1328,DB_CAL_Q1_Q4!$AC$5:$AC$1328,$C$4,DB_CAL_Q1_Q4!$Z$5:$Z$1328,$J$5,DB_CAL_Q1_Q4!$AB$5:$AB$1328,$J$6,DB_CAL_Q1_Q4!$AA$5:$AA$1328,$B20),IF($J$5="Todas",SUMIFS(DB_CAL_Q1_Q4!$AJ$5:$AJ$1328,DB_CAL_Q1_Q4!$AC$5:$AC$1328,$C$4,DB_CAL_Q1_Q4!$AD$5:$AD$1328,$J$4,DB_CAL_Q1_Q4!$AB$5:$AB$1328,$J$6,DB_CAL_Q1_Q4!$AA$5:$AA$1328,$B20),IF($J$6="Todas",SUMIFS(DB_CAL_Q1_Q4!$AJ$5:$AJ$1328,DB_CAL_Q1_Q4!$AC$5:$AC$1328,$C$4,DB_CAL_Q1_Q4!$AD$5:$AD$1328,$J$4,DB_CAL_Q1_Q4!$Z$5:$Z$1328,$J$5,DB_CAL_Q1_Q4!$AA$5:$AA$1328,$B20),SUMIFS(DB_CAL_Q1_Q4!$AJ$5:$AJ$1328,DB_CAL_Q1_Q4!$AC$5:$AC$1328,$C$4,DB_CAL_Q1_Q4!$AD$5:$AD$1328,$J$4,DB_CAL_Q1_Q4!$Z$5:$Z$1328,$J$5,DB_CAL_Q1_Q4!$AB$5:$AB$1328,$J$6,DB_CAL_Q1_Q4!$AA$5:$AA$1328,$B20))))))))</f>
        <v>0</v>
      </c>
      <c r="J20" s="270">
        <f>IF(AND($J$4="Todas",$J$5="Todas",$J$6="Todas"),SUMIFS(DB_CAL_Q1_Q4!$AK$5:$AK$1328,DB_CAL_Q1_Q4!$AC$5:$AC$1328,$C$4,DB_CAL_Q1_Q4!$AA$5:$AA$1328,$B20),IF(AND($J$4="Todas",$J$5="Todas"),SUMIFS(DB_CAL_Q1_Q4!$AK$5:$AK$1328,DB_CAL_Q1_Q4!$AC$5:$AC$1328,$C$4,DB_CAL_Q1_Q4!$AB$5:$AB$1328,$J$6,DB_CAL_Q1_Q4!$AA$5:$AA$1328,$B20),IF(AND($J$4="Todas",$J$6="Todas"),SUMIFS(DB_CAL_Q1_Q4!$AK$5:$AK$1328,DB_CAL_Q1_Q4!$AC$5:$AC$1328,$C$4,DB_CAL_Q1_Q4!$Z$5:$Z$1328,$J$5,DB_CAL_Q1_Q4!$AA$5:$AA$1328,$B20),IF(AND($J$5="Todas",$J$6="Todas"),SUMIFS(DB_CAL_Q1_Q4!$AK$5:$AK$1328,DB_CAL_Q1_Q4!$AC$5:$AC$1328,$C$4,DB_CAL_Q1_Q4!$AD$5:$AD$1328,$J$4,DB_CAL_Q1_Q4!$AA$5:$AA$1328,$B20),IF($J$4="Todas",SUMIFS(DB_CAL_Q1_Q4!$AK$5:$AK$1328,DB_CAL_Q1_Q4!$AC$5:$AC$1328,$C$4,DB_CAL_Q1_Q4!$Z$5:$Z$1328,$J$5,DB_CAL_Q1_Q4!$AB$5:$AB$1328,$J$6,DB_CAL_Q1_Q4!$AA$5:$AA$1328,$B20),IF($J$5="Todas",SUMIFS(DB_CAL_Q1_Q4!$AK$5:$AK$1328,DB_CAL_Q1_Q4!$AC$5:$AC$1328,$C$4,DB_CAL_Q1_Q4!$AD$5:$AD$1328,$J$4,DB_CAL_Q1_Q4!$AB$5:$AB$1328,$J$6,DB_CAL_Q1_Q4!$AA$5:$AA$1328,$B20),IF($J$6="Todas",SUMIFS(DB_CAL_Q1_Q4!$AK$5:$AK$1328,DB_CAL_Q1_Q4!$AC$5:$AC$1328,$C$4,DB_CAL_Q1_Q4!$AD$5:$AD$1328,$J$4,DB_CAL_Q1_Q4!$Z$5:$Z$1328,$J$5,DB_CAL_Q1_Q4!$AA$5:$AA$1328,$B20),SUMIFS(DB_CAL_Q1_Q4!$AK$5:$AK$1328,DB_CAL_Q1_Q4!$AC$5:$AC$1328,$C$4,DB_CAL_Q1_Q4!$AD$5:$AD$1328,$J$4,DB_CAL_Q1_Q4!$Z$5:$Z$1328,$J$5,DB_CAL_Q1_Q4!$AB$5:$AB$1328,$J$6,DB_CAL_Q1_Q4!$AA$5:$AA$1328,$B20))))))))</f>
        <v>0</v>
      </c>
      <c r="K20" s="270">
        <f>IF(AND($J$4="Todas",$J$5="Todas",$J$6="Todas"),SUMIFS(DB_CAL_Q1_Q4!$AL$5:$AL$1328,DB_CAL_Q1_Q4!$AC$5:$AC$1328,$C$4,DB_CAL_Q1_Q4!$AA$5:$AA$1328,$B20),IF(AND($J$4="Todas",$J$5="Todas"),SUMIFS(DB_CAL_Q1_Q4!$AL$5:$AL$1328,DB_CAL_Q1_Q4!$AC$5:$AC$1328,$C$4,DB_CAL_Q1_Q4!$AB$5:$AB$1328,$J$6,DB_CAL_Q1_Q4!$AA$5:$AA$1328,$B20),IF(AND($J$4="Todas",$J$6="Todas"),SUMIFS(DB_CAL_Q1_Q4!$AL$5:$AL$1328,DB_CAL_Q1_Q4!$AC$5:$AC$1328,$C$4,DB_CAL_Q1_Q4!$Z$5:$Z$1328,$J$5,DB_CAL_Q1_Q4!$AA$5:$AA$1328,$B20),IF(AND($J$5="Todas",$J$6="Todas"),SUMIFS(DB_CAL_Q1_Q4!$AL$5:$AL$1328,DB_CAL_Q1_Q4!$AC$5:$AC$1328,$C$4,DB_CAL_Q1_Q4!$AD$5:$AD$1328,$J$4,DB_CAL_Q1_Q4!$AA$5:$AA$1328,$B20),IF($J$4="Todas",SUMIFS(DB_CAL_Q1_Q4!$AL$5:$AL$1328,DB_CAL_Q1_Q4!$AC$5:$AC$1328,$C$4,DB_CAL_Q1_Q4!$Z$5:$Z$1328,$J$5,DB_CAL_Q1_Q4!$AB$5:$AB$1328,$J$6,DB_CAL_Q1_Q4!$AA$5:$AA$1328,$B20),IF($J$5="Todas",SUMIFS(DB_CAL_Q1_Q4!$AL$5:$AL$1328,DB_CAL_Q1_Q4!$AC$5:$AC$1328,$C$4,DB_CAL_Q1_Q4!$AD$5:$AD$1328,$J$4,DB_CAL_Q1_Q4!$AB$5:$AB$1328,$J$6,DB_CAL_Q1_Q4!$AA$5:$AA$1328,$B20),IF($J$6="Todas",SUMIFS(DB_CAL_Q1_Q4!$AL$5:$AL$1328,DB_CAL_Q1_Q4!$AC$5:$AC$1328,$C$4,DB_CAL_Q1_Q4!$AD$5:$AD$1328,$J$4,DB_CAL_Q1_Q4!$Z$5:$Z$1328,$J$5,DB_CAL_Q1_Q4!$AA$5:$AA$1328,$B20),SUMIFS(DB_CAL_Q1_Q4!$AL$5:$AL$1328,DB_CAL_Q1_Q4!$AC$5:$AC$1328,$C$4,DB_CAL_Q1_Q4!$AD$5:$AD$1328,$J$4,DB_CAL_Q1_Q4!$Z$5:$Z$1328,$J$5,DB_CAL_Q1_Q4!$AB$5:$AB$1328,$J$6,DB_CAL_Q1_Q4!$AA$5:$AA$1328,$B20))))))))</f>
        <v>0</v>
      </c>
      <c r="L20" s="270">
        <f>IF(AND($J$4="Todas",$J$5="Todas",$J$6="Todas"),SUMIFS(DB_CAL_Q1_Q4!$AM$5:$AM$1328,DB_CAL_Q1_Q4!$AC$5:$AC$1328,$C$4,DB_CAL_Q1_Q4!$AA$5:$AA$1328,$B20),IF(AND($J$4="Todas",$J$5="Todas"),SUMIFS(DB_CAL_Q1_Q4!$AM$5:$AM$1328,DB_CAL_Q1_Q4!$AC$5:$AC$1328,$C$4,DB_CAL_Q1_Q4!$AB$5:$AB$1328,$J$6,DB_CAL_Q1_Q4!$AA$5:$AA$1328,$B20),IF(AND($J$4="Todas",$J$6="Todas"),SUMIFS(DB_CAL_Q1_Q4!$AM$5:$AM$1328,DB_CAL_Q1_Q4!$AC$5:$AC$1328,$C$4,DB_CAL_Q1_Q4!$Z$5:$Z$1328,$J$5,DB_CAL_Q1_Q4!$AA$5:$AA$1328,$B20),IF(AND($J$5="Todas",$J$6="Todas"),SUMIFS(DB_CAL_Q1_Q4!$AM$5:$AM$1328,DB_CAL_Q1_Q4!$AC$5:$AC$1328,$C$4,DB_CAL_Q1_Q4!$AD$5:$AD$1328,$J$4,DB_CAL_Q1_Q4!$AA$5:$AA$1328,$B20),IF($J$4="Todas",SUMIFS(DB_CAL_Q1_Q4!$AM$5:$AM$1328,DB_CAL_Q1_Q4!$AC$5:$AC$1328,$C$4,DB_CAL_Q1_Q4!$Z$5:$Z$1328,$J$5,DB_CAL_Q1_Q4!$AB$5:$AB$1328,$J$6,DB_CAL_Q1_Q4!$AA$5:$AA$1328,$B20),IF($J$5="Todas",SUMIFS(DB_CAL_Q1_Q4!$AM$5:$AM$1328,DB_CAL_Q1_Q4!$AC$5:$AC$1328,$C$4,DB_CAL_Q1_Q4!$AD$5:$AD$1328,$J$4,DB_CAL_Q1_Q4!$AB$5:$AB$1328,$J$6,DB_CAL_Q1_Q4!$AA$5:$AA$1328,$B20),IF($J$6="Todas",SUMIFS(DB_CAL_Q1_Q4!$AM$5:$AM$1328,DB_CAL_Q1_Q4!$AC$5:$AC$1328,$C$4,DB_CAL_Q1_Q4!$AD$5:$AD$1328,$J$4,DB_CAL_Q1_Q4!$Z$5:$Z$1328,$J$5,DB_CAL_Q1_Q4!$AA$5:$AA$1328,$B20),SUMIFS(DB_CAL_Q1_Q4!$AM$5:$AM$1328,DB_CAL_Q1_Q4!$AC$5:$AC$1328,$C$4,DB_CAL_Q1_Q4!$AD$5:$AD$1328,$J$4,DB_CAL_Q1_Q4!$Z$5:$Z$1328,$J$5,DB_CAL_Q1_Q4!$AB$5:$AB$1328,$J$6,DB_CAL_Q1_Q4!$AA$5:$AA$1328,$B20))))))))</f>
        <v>0</v>
      </c>
      <c r="M20" s="645">
        <f>IF(AND($J$4="Todas",$J$5="Todas",$J$6="Todas"),COUNTIFS(DB_CAL_Q1_Q4!$AC$5:$AC$1328,$C$4,DB_CAL_Q1_Q4!$AA$5:$AA$1328,$P20),IF(AND($J$4="Todas",$J$5="Todas"),COUNTIFS(DB_CAL_Q1_Q4!$AC$5:$AC$1328,$C$4,DB_CAL_Q1_Q4!$AB$5:$AB$1328,$J$6,DB_CAL_Q1_Q4!$AA$5:$AA$1328,$P20),IF(AND($J$4="Todas",$J$6="Todas"),COUNTIFS(DB_CAL_Q1_Q4!$AC$5:$AC$1328,$C$4,DB_CAL_Q1_Q4!$Z$5:$Z$1328,$J$5,DB_CAL_Q1_Q4!$AA$5:$AA$1328,$P20),IF(AND($J$5="Todas",$J$6="Todas"),COUNTIFS(DB_CAL_Q1_Q4!$AC$5:$AC$1328,$C$4,DB_CAL_Q1_Q4!$AD$5:$AD$1328,$J$4,DB_CAL_Q1_Q4!$AA$5:$AA$1328,$P20),IF($J$4="Todas",COUNTIFS(DB_CAL_Q1_Q4!$AC$5:$AC$1328,$C$4,DB_CAL_Q1_Q4!$Z$5:$Z$1328,$J$5,DB_CAL_Q1_Q4!$AB$5:$AB$1328,$J$6,DB_CAL_Q1_Q4!$AA$5:$AA$1328,$P20),IF($J$5="Todas",COUNTIFS(DB_CAL_Q1_Q4!$AC$5:$AC$1328,$C$4,DB_CAL_Q1_Q4!$AD$5:$AD$1328,$J$4,DB_CAL_Q1_Q4!$AB$5:$AB$1328,$J$6,DB_CAL_Q1_Q4!$AA$5:$AA$1328,$P20),IF($J$6="Todas",COUNTIFS(DB_CAL_Q1_Q4!$AC$5:$AC$1328,$C$4,DB_CAL_Q1_Q4!$AD$5:$AD$1328,$J$4,DB_CAL_Q1_Q4!$Z$5:$Z$1328,$J$5,DB_CAL_Q1_Q4!$AA$5:$AA$1328,$P20),COUNTIFS(DB_CAL_Q1_Q4!$AC$5:$AC$1328,$C$4,DB_CAL_Q1_Q4!$AD$5:$AD$1328,$J$4,DB_CAL_Q1_Q4!$Z$5:$Z$1328,$J$5,DB_CAL_Q1_Q4!$AB$5:$AB$1328,$J$6,DB_CAL_Q1_Q4!$AA$5:$AA$1328,$P20))))))))</f>
        <v>1</v>
      </c>
      <c r="N20" s="263">
        <f t="shared" si="1"/>
        <v>2</v>
      </c>
      <c r="O20" s="235">
        <f t="shared" si="3"/>
        <v>1.0001100000000001</v>
      </c>
      <c r="P20" s="645" t="s">
        <v>387</v>
      </c>
      <c r="Q20" s="235"/>
      <c r="R20" s="235"/>
      <c r="S20" s="235"/>
      <c r="T20" s="650"/>
      <c r="U20" s="236"/>
      <c r="V20" s="651"/>
      <c r="W20" s="381"/>
    </row>
    <row r="21" spans="1:23" ht="15" customHeight="1" thickBot="1">
      <c r="A21" s="643">
        <v>12</v>
      </c>
      <c r="B21" s="275" t="str">
        <f t="shared" si="0"/>
        <v>DH renovable</v>
      </c>
      <c r="C21" s="652">
        <f t="shared" si="2"/>
        <v>0</v>
      </c>
      <c r="D21" s="276">
        <f>IF(AND($J$4="Todas",$J$5="Todas",$J$6="Todas"),SUMIFS(DB_CAL_Q1_Q4!$AE$5:$AE$1328,DB_CAL_Q1_Q4!$AC$5:$AC$1328,$C$4,DB_CAL_Q1_Q4!$AA$5:$AA$1328,$B21),IF(AND($J$4="Todas",$J$5="Todas"),SUMIFS(DB_CAL_Q1_Q4!$AE$5:$AE$1328,DB_CAL_Q1_Q4!$AC$5:$AC$1328,$C$4,DB_CAL_Q1_Q4!$AB$5:$AB$1328,$J$6,DB_CAL_Q1_Q4!$AA$5:$AA$1328,$B21),IF(AND($J$4="Todas",$J$6="Todas"),SUMIFS(DB_CAL_Q1_Q4!$AE$5:$AE$1328,DB_CAL_Q1_Q4!$AC$5:$AC$1328,$C$4,DB_CAL_Q1_Q4!$Z$5:$Z$1328,$J$5,DB_CAL_Q1_Q4!$AA$5:$AA$1328,$B21),IF(AND($J$5="Todas",$J$6="Todas"),SUMIFS(DB_CAL_Q1_Q4!$AE$5:$AE$1328,DB_CAL_Q1_Q4!$AC$5:$AC$1328,$C$4,DB_CAL_Q1_Q4!$AD$5:$AD$1328,$J$4,DB_CAL_Q1_Q4!$AA$5:$AA$1328,$B21),IF($J$4="Todas",SUMIFS(DB_CAL_Q1_Q4!$AE$5:$AE$1328,DB_CAL_Q1_Q4!$AC$5:$AC$1328,$C$4,DB_CAL_Q1_Q4!$Z$5:$Z$1328,$J$5,DB_CAL_Q1_Q4!$AB$5:$AB$1328,$J$6,DB_CAL_Q1_Q4!$AA$5:$AA$1328,$B21),IF($J$5="Todas",SUMIFS(DB_CAL_Q1_Q4!$AE$5:$AE$1328,DB_CAL_Q1_Q4!$AC$5:$AC$1328,$C$4,DB_CAL_Q1_Q4!$AD$5:$AD$1328,$J$4,DB_CAL_Q1_Q4!$AB$5:$AB$1328,$J$6,DB_CAL_Q1_Q4!$AA$5:$AA$1328,$B21),IF($J$6="Todas",SUMIFS(DB_CAL_Q1_Q4!$AE$5:$AE$1328,DB_CAL_Q1_Q4!$AC$5:$AC$1328,$C$4,DB_CAL_Q1_Q4!$AD$5:$AD$1328,$J$4,DB_CAL_Q1_Q4!$Z$5:$Z$1328,$J$5,DB_CAL_Q1_Q4!$AA$5:$AA$1328,$B21),SUMIFS(DB_CAL_Q1_Q4!$AE$5:$AE$1328,DB_CAL_Q1_Q4!$AC$5:$AC$1328,$C$4,DB_CAL_Q1_Q4!$AD$5:$AD$1328,$J$4,DB_CAL_Q1_Q4!$Z$5:$Z$1328,$J$5,DB_CAL_Q1_Q4!$AB$5:$AB$1328,$J$6,DB_CAL_Q1_Q4!$AA$5:$AA$1328,$B21))))))))</f>
        <v>0</v>
      </c>
      <c r="E21" s="276">
        <f>IF(AND($J$4="Todas",$J$5="Todas",$J$6="Todas"),SUMIFS(DB_CAL_Q1_Q4!$AF$5:$AF$1328,DB_CAL_Q1_Q4!$AC$5:$AC$1328,$C$4,DB_CAL_Q1_Q4!$AA$5:$AA$1328,$B21),IF(AND($J$4="Todas",$J$5="Todas"),SUMIFS(DB_CAL_Q1_Q4!$AF$5:$AF$1328,DB_CAL_Q1_Q4!$AC$5:$AC$1328,$C$4,DB_CAL_Q1_Q4!$AB$5:$AB$1328,$J$6,DB_CAL_Q1_Q4!$AA$5:$AA$1328,$B21),IF(AND($J$4="Todas",$J$6="Todas"),SUMIFS(DB_CAL_Q1_Q4!$AF$5:$AF$1328,DB_CAL_Q1_Q4!$AC$5:$AC$1328,$C$4,DB_CAL_Q1_Q4!$Z$5:$Z$1328,$J$5,DB_CAL_Q1_Q4!$AA$5:$AA$1328,$B21),IF(AND($J$5="Todas",$J$6="Todas"),SUMIFS(DB_CAL_Q1_Q4!$AF$5:$AF$1328,DB_CAL_Q1_Q4!$AC$5:$AC$1328,$C$4,DB_CAL_Q1_Q4!$AD$5:$AD$1328,$J$4,DB_CAL_Q1_Q4!$AA$5:$AA$1328,$B21),IF($J$4="Todas",SUMIFS(DB_CAL_Q1_Q4!$AF$5:$AF$1328,DB_CAL_Q1_Q4!$AC$5:$AC$1328,$C$4,DB_CAL_Q1_Q4!$Z$5:$Z$1328,$J$5,DB_CAL_Q1_Q4!$AB$5:$AB$1328,$J$6,DB_CAL_Q1_Q4!$AA$5:$AA$1328,$B21),IF($J$5="Todas",SUMIFS(DB_CAL_Q1_Q4!$AF$5:$AF$1328,DB_CAL_Q1_Q4!$AC$5:$AC$1328,$C$4,DB_CAL_Q1_Q4!$AD$5:$AD$1328,$J$4,DB_CAL_Q1_Q4!$AB$5:$AB$1328,$J$6,DB_CAL_Q1_Q4!$AA$5:$AA$1328,$B21),IF($J$6="Todas",SUMIFS(DB_CAL_Q1_Q4!$AF$5:$AF$1328,DB_CAL_Q1_Q4!$AC$5:$AC$1328,$C$4,DB_CAL_Q1_Q4!$AD$5:$AD$1328,$J$4,DB_CAL_Q1_Q4!$Z$5:$Z$1328,$J$5,DB_CAL_Q1_Q4!$AA$5:$AA$1328,$B21),SUMIFS(DB_CAL_Q1_Q4!$AF$5:$AF$1328,DB_CAL_Q1_Q4!$AC$5:$AC$1328,$C$4,DB_CAL_Q1_Q4!$AD$5:$AD$1328,$J$4,DB_CAL_Q1_Q4!$Z$5:$Z$1328,$J$5,DB_CAL_Q1_Q4!$AB$5:$AB$1328,$J$6,DB_CAL_Q1_Q4!$AA$5:$AA$1328,$B21))))))))</f>
        <v>0</v>
      </c>
      <c r="F21" s="276">
        <f>IF(AND($J$4="Todas",$J$5="Todas",$J$6="Todas"),SUMIFS(DB_CAL_Q1_Q4!$AG$5:$AG$1328,DB_CAL_Q1_Q4!$AC$5:$AC$1328,$C$4,DB_CAL_Q1_Q4!$AA$5:$AA$1328,$B21),IF(AND($J$4="Todas",$J$5="Todas"),SUMIFS(DB_CAL_Q1_Q4!$AG$5:$AG$1328,DB_CAL_Q1_Q4!$AC$5:$AC$1328,$C$4,DB_CAL_Q1_Q4!$AB$5:$AB$1328,$J$6,DB_CAL_Q1_Q4!$AA$5:$AA$1328,$B21),IF(AND($J$4="Todas",$J$6="Todas"),SUMIFS(DB_CAL_Q1_Q4!$AG$5:$AG$1328,DB_CAL_Q1_Q4!$AC$5:$AC$1328,$C$4,DB_CAL_Q1_Q4!$Z$5:$Z$1328,$J$5,DB_CAL_Q1_Q4!$AA$5:$AA$1328,$B21),IF(AND($J$5="Todas",$J$6="Todas"),SUMIFS(DB_CAL_Q1_Q4!$AG$5:$AG$1328,DB_CAL_Q1_Q4!$AC$5:$AC$1328,$C$4,DB_CAL_Q1_Q4!$AD$5:$AD$1328,$J$4,DB_CAL_Q1_Q4!$AA$5:$AA$1328,$B21),IF($J$4="Todas",SUMIFS(DB_CAL_Q1_Q4!$AG$5:$AG$1328,DB_CAL_Q1_Q4!$AC$5:$AC$1328,$C$4,DB_CAL_Q1_Q4!$Z$5:$Z$1328,$J$5,DB_CAL_Q1_Q4!$AB$5:$AB$1328,$J$6,DB_CAL_Q1_Q4!$AA$5:$AA$1328,$B21),IF($J$5="Todas",SUMIFS(DB_CAL_Q1_Q4!$AG$5:$AG$1328,DB_CAL_Q1_Q4!$AC$5:$AC$1328,$C$4,DB_CAL_Q1_Q4!$AD$5:$AD$1328,$J$4,DB_CAL_Q1_Q4!$AB$5:$AB$1328,$J$6,DB_CAL_Q1_Q4!$AA$5:$AA$1328,$B21),IF($J$6="Todas",SUMIFS(DB_CAL_Q1_Q4!$AG$5:$AG$1328,DB_CAL_Q1_Q4!$AC$5:$AC$1328,$C$4,DB_CAL_Q1_Q4!$AD$5:$AD$1328,$J$4,DB_CAL_Q1_Q4!$Z$5:$Z$1328,$J$5,DB_CAL_Q1_Q4!$AA$5:$AA$1328,$B21),SUMIFS(DB_CAL_Q1_Q4!$AG$5:$AG$1328,DB_CAL_Q1_Q4!$AC$5:$AC$1328,$C$4,DB_CAL_Q1_Q4!$AD$5:$AD$1328,$J$4,DB_CAL_Q1_Q4!$Z$5:$Z$1328,$J$5,DB_CAL_Q1_Q4!$AB$5:$AB$1328,$J$6,DB_CAL_Q1_Q4!$AA$5:$AA$1328,$B21))))))))</f>
        <v>0</v>
      </c>
      <c r="G21" s="276">
        <f>IF(AND($J$4="Todas",$J$5="Todas",$J$6="Todas"),SUMIFS(DB_CAL_Q1_Q4!$AH$5:$AH$1328,DB_CAL_Q1_Q4!$AC$5:$AC$1328,$C$4,DB_CAL_Q1_Q4!$AA$5:$AA$1328,$B21),IF(AND($J$4="Todas",$J$5="Todas"),SUMIFS(DB_CAL_Q1_Q4!$AH$5:$AH$1328,DB_CAL_Q1_Q4!$AC$5:$AC$1328,$C$4,DB_CAL_Q1_Q4!$AB$5:$AB$1328,$J$6,DB_CAL_Q1_Q4!$AA$5:$AA$1328,$B21),IF(AND($J$4="Todas",$J$6="Todas"),SUMIFS(DB_CAL_Q1_Q4!$AH$5:$AH$1328,DB_CAL_Q1_Q4!$AC$5:$AC$1328,$C$4,DB_CAL_Q1_Q4!$Z$5:$Z$1328,$J$5,DB_CAL_Q1_Q4!$AA$5:$AA$1328,$B21),IF(AND($J$5="Todas",$J$6="Todas"),SUMIFS(DB_CAL_Q1_Q4!$AH$5:$AH$1328,DB_CAL_Q1_Q4!$AC$5:$AC$1328,$C$4,DB_CAL_Q1_Q4!$AD$5:$AD$1328,$J$4,DB_CAL_Q1_Q4!$AA$5:$AA$1328,$B21),IF($J$4="Todas",SUMIFS(DB_CAL_Q1_Q4!$AH$5:$AH$1328,DB_CAL_Q1_Q4!$AC$5:$AC$1328,$C$4,DB_CAL_Q1_Q4!$Z$5:$Z$1328,$J$5,DB_CAL_Q1_Q4!$AB$5:$AB$1328,$J$6,DB_CAL_Q1_Q4!$AA$5:$AA$1328,$B21),IF($J$5="Todas",SUMIFS(DB_CAL_Q1_Q4!$AH$5:$AH$1328,DB_CAL_Q1_Q4!$AC$5:$AC$1328,$C$4,DB_CAL_Q1_Q4!$AD$5:$AD$1328,$J$4,DB_CAL_Q1_Q4!$AB$5:$AB$1328,$J$6,DB_CAL_Q1_Q4!$AA$5:$AA$1328,$B21),IF($J$6="Todas",SUMIFS(DB_CAL_Q1_Q4!$AH$5:$AH$1328,DB_CAL_Q1_Q4!$AC$5:$AC$1328,$C$4,DB_CAL_Q1_Q4!$AD$5:$AD$1328,$J$4,DB_CAL_Q1_Q4!$Z$5:$Z$1328,$J$5,DB_CAL_Q1_Q4!$AA$5:$AA$1328,$B21),SUMIFS(DB_CAL_Q1_Q4!$AH$5:$AH$1328,DB_CAL_Q1_Q4!$AC$5:$AC$1328,$C$4,DB_CAL_Q1_Q4!$AD$5:$AD$1328,$J$4,DB_CAL_Q1_Q4!$Z$5:$Z$1328,$J$5,DB_CAL_Q1_Q4!$AB$5:$AB$1328,$J$6,DB_CAL_Q1_Q4!$AA$5:$AA$1328,$B21))))))))</f>
        <v>0</v>
      </c>
      <c r="H21" s="276">
        <f>IF(AND($J$4="Todas",$J$5="Todas",$J$6="Todas"),SUMIFS(DB_CAL_Q1_Q4!$AI$5:$AI$1328,DB_CAL_Q1_Q4!$AC$5:$AC$1328,$C$4,DB_CAL_Q1_Q4!$AA$5:$AA$1328,$B21),IF(AND($J$4="Todas",$J$5="Todas"),SUMIFS(DB_CAL_Q1_Q4!$AI$5:$AI$1328,DB_CAL_Q1_Q4!$AC$5:$AC$1328,$C$4,DB_CAL_Q1_Q4!$AB$5:$AB$1328,$J$6,DB_CAL_Q1_Q4!$AA$5:$AA$1328,$B21),IF(AND($J$4="Todas",$J$6="Todas"),SUMIFS(DB_CAL_Q1_Q4!$AI$5:$AI$1328,DB_CAL_Q1_Q4!$AC$5:$AC$1328,$C$4,DB_CAL_Q1_Q4!$Z$5:$Z$1328,$J$5,DB_CAL_Q1_Q4!$AA$5:$AA$1328,$B21),IF(AND($J$5="Todas",$J$6="Todas"),SUMIFS(DB_CAL_Q1_Q4!$AI$5:$AI$1328,DB_CAL_Q1_Q4!$AC$5:$AC$1328,$C$4,DB_CAL_Q1_Q4!$AD$5:$AD$1328,$J$4,DB_CAL_Q1_Q4!$AA$5:$AA$1328,$B21),IF($J$4="Todas",SUMIFS(DB_CAL_Q1_Q4!$AI$5:$AI$1328,DB_CAL_Q1_Q4!$AC$5:$AC$1328,$C$4,DB_CAL_Q1_Q4!$Z$5:$Z$1328,$J$5,DB_CAL_Q1_Q4!$AB$5:$AB$1328,$J$6,DB_CAL_Q1_Q4!$AA$5:$AA$1328,$B21),IF($J$5="Todas",SUMIFS(DB_CAL_Q1_Q4!$AI$5:$AI$1328,DB_CAL_Q1_Q4!$AC$5:$AC$1328,$C$4,DB_CAL_Q1_Q4!$AD$5:$AD$1328,$J$4,DB_CAL_Q1_Q4!$AB$5:$AB$1328,$J$6,DB_CAL_Q1_Q4!$AA$5:$AA$1328,$B21),IF($J$6="Todas",SUMIFS(DB_CAL_Q1_Q4!$AI$5:$AI$1328,DB_CAL_Q1_Q4!$AC$5:$AC$1328,$C$4,DB_CAL_Q1_Q4!$AD$5:$AD$1328,$J$4,DB_CAL_Q1_Q4!$Z$5:$Z$1328,$J$5,DB_CAL_Q1_Q4!$AA$5:$AA$1328,$B21),SUMIFS(DB_CAL_Q1_Q4!$AI$5:$AI$1328,DB_CAL_Q1_Q4!$AC$5:$AC$1328,$C$4,DB_CAL_Q1_Q4!$AD$5:$AD$1328,$J$4,DB_CAL_Q1_Q4!$Z$5:$Z$1328,$J$5,DB_CAL_Q1_Q4!$AB$5:$AB$1328,$J$6,DB_CAL_Q1_Q4!$AA$5:$AA$1328,$B21))))))))</f>
        <v>0</v>
      </c>
      <c r="I21" s="276">
        <f>IF(AND($J$4="Todas",$J$5="Todas",$J$6="Todas"),SUMIFS(DB_CAL_Q1_Q4!$AJ$5:$AJ$1328,DB_CAL_Q1_Q4!$AC$5:$AC$1328,$C$4,DB_CAL_Q1_Q4!$AA$5:$AA$1328,$B21),IF(AND($J$4="Todas",$J$5="Todas"),SUMIFS(DB_CAL_Q1_Q4!$AJ$5:$AJ$1328,DB_CAL_Q1_Q4!$AC$5:$AC$1328,$C$4,DB_CAL_Q1_Q4!$AB$5:$AB$1328,$J$6,DB_CAL_Q1_Q4!$AA$5:$AA$1328,$B21),IF(AND($J$4="Todas",$J$6="Todas"),SUMIFS(DB_CAL_Q1_Q4!$AJ$5:$AJ$1328,DB_CAL_Q1_Q4!$AC$5:$AC$1328,$C$4,DB_CAL_Q1_Q4!$Z$5:$Z$1328,$J$5,DB_CAL_Q1_Q4!$AA$5:$AA$1328,$B21),IF(AND($J$5="Todas",$J$6="Todas"),SUMIFS(DB_CAL_Q1_Q4!$AJ$5:$AJ$1328,DB_CAL_Q1_Q4!$AC$5:$AC$1328,$C$4,DB_CAL_Q1_Q4!$AD$5:$AD$1328,$J$4,DB_CAL_Q1_Q4!$AA$5:$AA$1328,$B21),IF($J$4="Todas",SUMIFS(DB_CAL_Q1_Q4!$AJ$5:$AJ$1328,DB_CAL_Q1_Q4!$AC$5:$AC$1328,$C$4,DB_CAL_Q1_Q4!$Z$5:$Z$1328,$J$5,DB_CAL_Q1_Q4!$AB$5:$AB$1328,$J$6,DB_CAL_Q1_Q4!$AA$5:$AA$1328,$B21),IF($J$5="Todas",SUMIFS(DB_CAL_Q1_Q4!$AJ$5:$AJ$1328,DB_CAL_Q1_Q4!$AC$5:$AC$1328,$C$4,DB_CAL_Q1_Q4!$AD$5:$AD$1328,$J$4,DB_CAL_Q1_Q4!$AB$5:$AB$1328,$J$6,DB_CAL_Q1_Q4!$AA$5:$AA$1328,$B21),IF($J$6="Todas",SUMIFS(DB_CAL_Q1_Q4!$AJ$5:$AJ$1328,DB_CAL_Q1_Q4!$AC$5:$AC$1328,$C$4,DB_CAL_Q1_Q4!$AD$5:$AD$1328,$J$4,DB_CAL_Q1_Q4!$Z$5:$Z$1328,$J$5,DB_CAL_Q1_Q4!$AA$5:$AA$1328,$B21),SUMIFS(DB_CAL_Q1_Q4!$AJ$5:$AJ$1328,DB_CAL_Q1_Q4!$AC$5:$AC$1328,$C$4,DB_CAL_Q1_Q4!$AD$5:$AD$1328,$J$4,DB_CAL_Q1_Q4!$Z$5:$Z$1328,$J$5,DB_CAL_Q1_Q4!$AB$5:$AB$1328,$J$6,DB_CAL_Q1_Q4!$AA$5:$AA$1328,$B21))))))))</f>
        <v>0</v>
      </c>
      <c r="J21" s="276">
        <f>IF(AND($J$4="Todas",$J$5="Todas",$J$6="Todas"),SUMIFS(DB_CAL_Q1_Q4!$AK$5:$AK$1328,DB_CAL_Q1_Q4!$AC$5:$AC$1328,$C$4,DB_CAL_Q1_Q4!$AA$5:$AA$1328,$B21),IF(AND($J$4="Todas",$J$5="Todas"),SUMIFS(DB_CAL_Q1_Q4!$AK$5:$AK$1328,DB_CAL_Q1_Q4!$AC$5:$AC$1328,$C$4,DB_CAL_Q1_Q4!$AB$5:$AB$1328,$J$6,DB_CAL_Q1_Q4!$AA$5:$AA$1328,$B21),IF(AND($J$4="Todas",$J$6="Todas"),SUMIFS(DB_CAL_Q1_Q4!$AK$5:$AK$1328,DB_CAL_Q1_Q4!$AC$5:$AC$1328,$C$4,DB_CAL_Q1_Q4!$Z$5:$Z$1328,$J$5,DB_CAL_Q1_Q4!$AA$5:$AA$1328,$B21),IF(AND($J$5="Todas",$J$6="Todas"),SUMIFS(DB_CAL_Q1_Q4!$AK$5:$AK$1328,DB_CAL_Q1_Q4!$AC$5:$AC$1328,$C$4,DB_CAL_Q1_Q4!$AD$5:$AD$1328,$J$4,DB_CAL_Q1_Q4!$AA$5:$AA$1328,$B21),IF($J$4="Todas",SUMIFS(DB_CAL_Q1_Q4!$AK$5:$AK$1328,DB_CAL_Q1_Q4!$AC$5:$AC$1328,$C$4,DB_CAL_Q1_Q4!$Z$5:$Z$1328,$J$5,DB_CAL_Q1_Q4!$AB$5:$AB$1328,$J$6,DB_CAL_Q1_Q4!$AA$5:$AA$1328,$B21),IF($J$5="Todas",SUMIFS(DB_CAL_Q1_Q4!$AK$5:$AK$1328,DB_CAL_Q1_Q4!$AC$5:$AC$1328,$C$4,DB_CAL_Q1_Q4!$AD$5:$AD$1328,$J$4,DB_CAL_Q1_Q4!$AB$5:$AB$1328,$J$6,DB_CAL_Q1_Q4!$AA$5:$AA$1328,$B21),IF($J$6="Todas",SUMIFS(DB_CAL_Q1_Q4!$AK$5:$AK$1328,DB_CAL_Q1_Q4!$AC$5:$AC$1328,$C$4,DB_CAL_Q1_Q4!$AD$5:$AD$1328,$J$4,DB_CAL_Q1_Q4!$Z$5:$Z$1328,$J$5,DB_CAL_Q1_Q4!$AA$5:$AA$1328,$B21),SUMIFS(DB_CAL_Q1_Q4!$AK$5:$AK$1328,DB_CAL_Q1_Q4!$AC$5:$AC$1328,$C$4,DB_CAL_Q1_Q4!$AD$5:$AD$1328,$J$4,DB_CAL_Q1_Q4!$Z$5:$Z$1328,$J$5,DB_CAL_Q1_Q4!$AB$5:$AB$1328,$J$6,DB_CAL_Q1_Q4!$AA$5:$AA$1328,$B21))))))))</f>
        <v>0</v>
      </c>
      <c r="K21" s="276">
        <f>IF(AND($J$4="Todas",$J$5="Todas",$J$6="Todas"),SUMIFS(DB_CAL_Q1_Q4!$AL$5:$AL$1328,DB_CAL_Q1_Q4!$AC$5:$AC$1328,$C$4,DB_CAL_Q1_Q4!$AA$5:$AA$1328,$B21),IF(AND($J$4="Todas",$J$5="Todas"),SUMIFS(DB_CAL_Q1_Q4!$AL$5:$AL$1328,DB_CAL_Q1_Q4!$AC$5:$AC$1328,$C$4,DB_CAL_Q1_Q4!$AB$5:$AB$1328,$J$6,DB_CAL_Q1_Q4!$AA$5:$AA$1328,$B21),IF(AND($J$4="Todas",$J$6="Todas"),SUMIFS(DB_CAL_Q1_Q4!$AL$5:$AL$1328,DB_CAL_Q1_Q4!$AC$5:$AC$1328,$C$4,DB_CAL_Q1_Q4!$Z$5:$Z$1328,$J$5,DB_CAL_Q1_Q4!$AA$5:$AA$1328,$B21),IF(AND($J$5="Todas",$J$6="Todas"),SUMIFS(DB_CAL_Q1_Q4!$AL$5:$AL$1328,DB_CAL_Q1_Q4!$AC$5:$AC$1328,$C$4,DB_CAL_Q1_Q4!$AD$5:$AD$1328,$J$4,DB_CAL_Q1_Q4!$AA$5:$AA$1328,$B21),IF($J$4="Todas",SUMIFS(DB_CAL_Q1_Q4!$AL$5:$AL$1328,DB_CAL_Q1_Q4!$AC$5:$AC$1328,$C$4,DB_CAL_Q1_Q4!$Z$5:$Z$1328,$J$5,DB_CAL_Q1_Q4!$AB$5:$AB$1328,$J$6,DB_CAL_Q1_Q4!$AA$5:$AA$1328,$B21),IF($J$5="Todas",SUMIFS(DB_CAL_Q1_Q4!$AL$5:$AL$1328,DB_CAL_Q1_Q4!$AC$5:$AC$1328,$C$4,DB_CAL_Q1_Q4!$AD$5:$AD$1328,$J$4,DB_CAL_Q1_Q4!$AB$5:$AB$1328,$J$6,DB_CAL_Q1_Q4!$AA$5:$AA$1328,$B21),IF($J$6="Todas",SUMIFS(DB_CAL_Q1_Q4!$AL$5:$AL$1328,DB_CAL_Q1_Q4!$AC$5:$AC$1328,$C$4,DB_CAL_Q1_Q4!$AD$5:$AD$1328,$J$4,DB_CAL_Q1_Q4!$Z$5:$Z$1328,$J$5,DB_CAL_Q1_Q4!$AA$5:$AA$1328,$B21),SUMIFS(DB_CAL_Q1_Q4!$AL$5:$AL$1328,DB_CAL_Q1_Q4!$AC$5:$AC$1328,$C$4,DB_CAL_Q1_Q4!$AD$5:$AD$1328,$J$4,DB_CAL_Q1_Q4!$Z$5:$Z$1328,$J$5,DB_CAL_Q1_Q4!$AB$5:$AB$1328,$J$6,DB_CAL_Q1_Q4!$AA$5:$AA$1328,$B21))))))))</f>
        <v>0</v>
      </c>
      <c r="L21" s="276">
        <f>IF(AND($J$4="Todas",$J$5="Todas",$J$6="Todas"),SUMIFS(DB_CAL_Q1_Q4!$AM$5:$AM$1328,DB_CAL_Q1_Q4!$AC$5:$AC$1328,$C$4,DB_CAL_Q1_Q4!$AA$5:$AA$1328,$B21),IF(AND($J$4="Todas",$J$5="Todas"),SUMIFS(DB_CAL_Q1_Q4!$AM$5:$AM$1328,DB_CAL_Q1_Q4!$AC$5:$AC$1328,$C$4,DB_CAL_Q1_Q4!$AB$5:$AB$1328,$J$6,DB_CAL_Q1_Q4!$AA$5:$AA$1328,$B21),IF(AND($J$4="Todas",$J$6="Todas"),SUMIFS(DB_CAL_Q1_Q4!$AM$5:$AM$1328,DB_CAL_Q1_Q4!$AC$5:$AC$1328,$C$4,DB_CAL_Q1_Q4!$Z$5:$Z$1328,$J$5,DB_CAL_Q1_Q4!$AA$5:$AA$1328,$B21),IF(AND($J$5="Todas",$J$6="Todas"),SUMIFS(DB_CAL_Q1_Q4!$AM$5:$AM$1328,DB_CAL_Q1_Q4!$AC$5:$AC$1328,$C$4,DB_CAL_Q1_Q4!$AD$5:$AD$1328,$J$4,DB_CAL_Q1_Q4!$AA$5:$AA$1328,$B21),IF($J$4="Todas",SUMIFS(DB_CAL_Q1_Q4!$AM$5:$AM$1328,DB_CAL_Q1_Q4!$AC$5:$AC$1328,$C$4,DB_CAL_Q1_Q4!$Z$5:$Z$1328,$J$5,DB_CAL_Q1_Q4!$AB$5:$AB$1328,$J$6,DB_CAL_Q1_Q4!$AA$5:$AA$1328,$B21),IF($J$5="Todas",SUMIFS(DB_CAL_Q1_Q4!$AM$5:$AM$1328,DB_CAL_Q1_Q4!$AC$5:$AC$1328,$C$4,DB_CAL_Q1_Q4!$AD$5:$AD$1328,$J$4,DB_CAL_Q1_Q4!$AB$5:$AB$1328,$J$6,DB_CAL_Q1_Q4!$AA$5:$AA$1328,$B21),IF($J$6="Todas",SUMIFS(DB_CAL_Q1_Q4!$AM$5:$AM$1328,DB_CAL_Q1_Q4!$AC$5:$AC$1328,$C$4,DB_CAL_Q1_Q4!$AD$5:$AD$1328,$J$4,DB_CAL_Q1_Q4!$Z$5:$Z$1328,$J$5,DB_CAL_Q1_Q4!$AA$5:$AA$1328,$B21),SUMIFS(DB_CAL_Q1_Q4!$AM$5:$AM$1328,DB_CAL_Q1_Q4!$AC$5:$AC$1328,$C$4,DB_CAL_Q1_Q4!$AD$5:$AD$1328,$J$4,DB_CAL_Q1_Q4!$Z$5:$Z$1328,$J$5,DB_CAL_Q1_Q4!$AB$5:$AB$1328,$J$6,DB_CAL_Q1_Q4!$AA$5:$AA$1328,$B21))))))))</f>
        <v>0</v>
      </c>
      <c r="M21" s="645">
        <f>IF(AND($J$4="Todas",$J$5="Todas",$J$6="Todas"),COUNTIFS(DB_CAL_Q1_Q4!$AC$5:$AC$1328,$C$4,DB_CAL_Q1_Q4!$AA$5:$AA$1328,$P21),IF(AND($J$4="Todas",$J$5="Todas"),COUNTIFS(DB_CAL_Q1_Q4!$AC$5:$AC$1328,$C$4,DB_CAL_Q1_Q4!$AB$5:$AB$1328,$J$6,DB_CAL_Q1_Q4!$AA$5:$AA$1328,$P21),IF(AND($J$4="Todas",$J$6="Todas"),COUNTIFS(DB_CAL_Q1_Q4!$AC$5:$AC$1328,$C$4,DB_CAL_Q1_Q4!$Z$5:$Z$1328,$J$5,DB_CAL_Q1_Q4!$AA$5:$AA$1328,$P21),IF(AND($J$5="Todas",$J$6="Todas"),COUNTIFS(DB_CAL_Q1_Q4!$AC$5:$AC$1328,$C$4,DB_CAL_Q1_Q4!$AD$5:$AD$1328,$J$4,DB_CAL_Q1_Q4!$AA$5:$AA$1328,$P21),IF($J$4="Todas",COUNTIFS(DB_CAL_Q1_Q4!$AC$5:$AC$1328,$C$4,DB_CAL_Q1_Q4!$Z$5:$Z$1328,$J$5,DB_CAL_Q1_Q4!$AB$5:$AB$1328,$J$6,DB_CAL_Q1_Q4!$AA$5:$AA$1328,$P21),IF($J$5="Todas",COUNTIFS(DB_CAL_Q1_Q4!$AC$5:$AC$1328,$C$4,DB_CAL_Q1_Q4!$AD$5:$AD$1328,$J$4,DB_CAL_Q1_Q4!$AB$5:$AB$1328,$J$6,DB_CAL_Q1_Q4!$AA$5:$AA$1328,$P21),IF($J$6="Todas",COUNTIFS(DB_CAL_Q1_Q4!$AC$5:$AC$1328,$C$4,DB_CAL_Q1_Q4!$AD$5:$AD$1328,$J$4,DB_CAL_Q1_Q4!$Z$5:$Z$1328,$J$5,DB_CAL_Q1_Q4!$AA$5:$AA$1328,$P21),COUNTIFS(DB_CAL_Q1_Q4!$AC$5:$AC$1328,$C$4,DB_CAL_Q1_Q4!$AD$5:$AD$1328,$J$4,DB_CAL_Q1_Q4!$Z$5:$Z$1328,$J$5,DB_CAL_Q1_Q4!$AB$5:$AB$1328,$J$6,DB_CAL_Q1_Q4!$AA$5:$AA$1328,$P21))))))))</f>
        <v>1</v>
      </c>
      <c r="N21" s="263">
        <f t="shared" si="1"/>
        <v>2</v>
      </c>
      <c r="O21" s="235">
        <f t="shared" si="3"/>
        <v>1.0001199999999999</v>
      </c>
      <c r="P21" s="645" t="s">
        <v>388</v>
      </c>
      <c r="Q21" s="235"/>
      <c r="R21" s="235"/>
      <c r="S21" s="235"/>
      <c r="T21" s="650"/>
      <c r="U21" s="236"/>
      <c r="V21" s="651"/>
      <c r="W21" s="381"/>
    </row>
    <row r="22" spans="1:23" ht="15" customHeight="1" thickTop="1">
      <c r="A22" s="643"/>
      <c r="B22" s="342" t="s">
        <v>27</v>
      </c>
      <c r="C22" s="343">
        <f t="shared" ref="C22:L22" si="7">SUM(C10:C21)</f>
        <v>1146.0002299999999</v>
      </c>
      <c r="D22" s="343">
        <f t="shared" si="7"/>
        <v>339</v>
      </c>
      <c r="E22" s="343">
        <f t="shared" si="7"/>
        <v>597</v>
      </c>
      <c r="F22" s="343">
        <f t="shared" si="7"/>
        <v>99</v>
      </c>
      <c r="G22" s="343">
        <f t="shared" si="7"/>
        <v>51</v>
      </c>
      <c r="H22" s="343">
        <f t="shared" si="7"/>
        <v>50</v>
      </c>
      <c r="I22" s="343">
        <f t="shared" si="7"/>
        <v>3</v>
      </c>
      <c r="J22" s="343">
        <f t="shared" si="7"/>
        <v>25</v>
      </c>
      <c r="K22" s="343">
        <f t="shared" si="7"/>
        <v>5</v>
      </c>
      <c r="L22" s="343">
        <f t="shared" si="7"/>
        <v>105</v>
      </c>
      <c r="M22" s="235"/>
      <c r="O22" s="235"/>
      <c r="Q22" s="235"/>
      <c r="R22" s="235"/>
      <c r="S22" s="235"/>
      <c r="T22" s="236"/>
      <c r="V22" s="651"/>
      <c r="W22" s="381"/>
    </row>
    <row r="23" spans="1:23" ht="15" customHeight="1">
      <c r="B23" s="345"/>
      <c r="C23" s="384">
        <f>VLOOKUP($R$4,$B$10:$L$22,2,)</f>
        <v>1146.0002299999999</v>
      </c>
      <c r="D23" s="384">
        <f>VLOOKUP($R$4,$B$10:$L$22,D7,)</f>
        <v>339</v>
      </c>
      <c r="E23" s="384">
        <f t="shared" ref="E23:L23" si="8">VLOOKUP($R$4,$B$10:$L$22,E7,)</f>
        <v>597</v>
      </c>
      <c r="F23" s="384">
        <f t="shared" si="8"/>
        <v>99</v>
      </c>
      <c r="G23" s="384">
        <f t="shared" si="8"/>
        <v>51</v>
      </c>
      <c r="H23" s="384">
        <f t="shared" si="8"/>
        <v>50</v>
      </c>
      <c r="I23" s="384">
        <f t="shared" si="8"/>
        <v>3</v>
      </c>
      <c r="J23" s="384">
        <f t="shared" si="8"/>
        <v>25</v>
      </c>
      <c r="K23" s="384">
        <f t="shared" si="8"/>
        <v>5</v>
      </c>
      <c r="L23" s="384">
        <f t="shared" si="8"/>
        <v>105</v>
      </c>
      <c r="M23" s="235"/>
      <c r="O23" s="236"/>
      <c r="P23" s="236"/>
      <c r="Q23" s="236"/>
      <c r="R23" s="236" t="s">
        <v>537</v>
      </c>
      <c r="S23" s="236"/>
      <c r="T23" s="236"/>
      <c r="U23" s="236"/>
      <c r="V23" s="651"/>
      <c r="W23" s="381"/>
    </row>
    <row r="24" spans="1:23" ht="15" customHeight="1">
      <c r="B24" s="253" t="s">
        <v>398</v>
      </c>
      <c r="C24" s="598" t="s">
        <v>358</v>
      </c>
      <c r="D24" s="237">
        <f t="shared" ref="D24:L24" si="9">COUNTIF($D$23:$L$23,D23)</f>
        <v>1</v>
      </c>
      <c r="E24" s="237">
        <f t="shared" si="9"/>
        <v>1</v>
      </c>
      <c r="F24" s="237">
        <f t="shared" si="9"/>
        <v>1</v>
      </c>
      <c r="G24" s="237">
        <f t="shared" si="9"/>
        <v>1</v>
      </c>
      <c r="H24" s="237">
        <f t="shared" si="9"/>
        <v>1</v>
      </c>
      <c r="I24" s="237">
        <f t="shared" si="9"/>
        <v>1</v>
      </c>
      <c r="J24" s="237">
        <f t="shared" si="9"/>
        <v>1</v>
      </c>
      <c r="K24" s="237">
        <f t="shared" si="9"/>
        <v>1</v>
      </c>
      <c r="L24" s="237">
        <f t="shared" si="9"/>
        <v>1</v>
      </c>
      <c r="M24" s="235"/>
      <c r="O24" s="236"/>
      <c r="P24" s="236"/>
      <c r="Q24" s="236"/>
      <c r="R24" s="1166" t="s">
        <v>27</v>
      </c>
      <c r="S24" s="1166"/>
      <c r="T24" s="332" t="s">
        <v>539</v>
      </c>
      <c r="U24" s="236"/>
      <c r="V24" s="651"/>
      <c r="W24" s="381"/>
    </row>
    <row r="25" spans="1:23" ht="15" customHeight="1">
      <c r="B25" s="253" t="s">
        <v>396</v>
      </c>
      <c r="C25" s="598" t="str">
        <f>$J$6</f>
        <v>Todas</v>
      </c>
      <c r="D25" s="653">
        <f>IF(D24=1,D23/$C$23,(D23+D7/1000000000)/$C$23)</f>
        <v>0.2958114589558154</v>
      </c>
      <c r="E25" s="653">
        <f t="shared" ref="E25:L25" si="10">IF(E24=1,E23/$C$23,(E23+E7/1000000000)/$C$23)</f>
        <v>0.52094230382484308</v>
      </c>
      <c r="F25" s="653">
        <f t="shared" si="10"/>
        <v>8.6387417217185042E-2</v>
      </c>
      <c r="G25" s="653">
        <f t="shared" si="10"/>
        <v>4.4502608869458955E-2</v>
      </c>
      <c r="H25" s="653">
        <f t="shared" si="10"/>
        <v>4.3630008695547999E-2</v>
      </c>
      <c r="I25" s="653">
        <f t="shared" si="10"/>
        <v>2.61780052173288E-3</v>
      </c>
      <c r="J25" s="653">
        <f t="shared" si="10"/>
        <v>2.1815004347774E-2</v>
      </c>
      <c r="K25" s="653">
        <f t="shared" si="10"/>
        <v>4.3630008695547994E-3</v>
      </c>
      <c r="L25" s="653">
        <f t="shared" si="10"/>
        <v>9.1623018260650793E-2</v>
      </c>
      <c r="O25" s="236"/>
      <c r="P25" s="236"/>
      <c r="Q25" s="236"/>
      <c r="R25" s="1167" t="str">
        <f>$J$4</f>
        <v>Todas</v>
      </c>
      <c r="S25" s="1167"/>
      <c r="T25" s="332" t="s">
        <v>397</v>
      </c>
      <c r="U25" s="236"/>
      <c r="V25" s="651"/>
      <c r="W25" s="381"/>
    </row>
    <row r="26" spans="1:23" ht="15" customHeight="1">
      <c r="B26" s="253" t="s">
        <v>397</v>
      </c>
      <c r="C26" s="598" t="str">
        <f>$J$4</f>
        <v>Todas</v>
      </c>
      <c r="D26" s="235" t="s">
        <v>422</v>
      </c>
      <c r="E26" s="235" t="s">
        <v>421</v>
      </c>
      <c r="F26" s="235" t="s">
        <v>362</v>
      </c>
      <c r="G26" s="235" t="s">
        <v>364</v>
      </c>
      <c r="H26" s="235" t="s">
        <v>28</v>
      </c>
      <c r="I26" s="237" t="s">
        <v>365</v>
      </c>
      <c r="J26" s="235" t="s">
        <v>363</v>
      </c>
      <c r="K26" s="235" t="s">
        <v>366</v>
      </c>
      <c r="L26" s="235" t="s">
        <v>309</v>
      </c>
      <c r="N26" s="236"/>
      <c r="O26" s="236"/>
      <c r="P26" s="236"/>
      <c r="Q26" s="236"/>
      <c r="R26" s="1167" t="str">
        <f>$J$5</f>
        <v>Todas</v>
      </c>
      <c r="S26" s="1167"/>
      <c r="T26" s="333" t="s">
        <v>357</v>
      </c>
      <c r="U26" s="236"/>
    </row>
    <row r="27" spans="1:23" ht="15" customHeight="1">
      <c r="B27" s="254" t="s">
        <v>357</v>
      </c>
      <c r="C27" s="598" t="str">
        <f>$J$5</f>
        <v>Todas</v>
      </c>
      <c r="O27" s="236"/>
      <c r="P27" s="236"/>
      <c r="Q27" s="236"/>
      <c r="R27" s="1167" t="str">
        <f>$J$6</f>
        <v>Todas</v>
      </c>
      <c r="S27" s="1167"/>
      <c r="T27" s="332" t="s">
        <v>396</v>
      </c>
      <c r="U27" s="236"/>
    </row>
    <row r="28" spans="1:23" ht="15.75" customHeight="1">
      <c r="B28" s="309" t="s">
        <v>632</v>
      </c>
      <c r="I28" s="238"/>
      <c r="O28" s="236"/>
      <c r="P28" s="236"/>
      <c r="Q28" s="236"/>
      <c r="R28" s="1167" t="str">
        <f>$C$4</f>
        <v>Si</v>
      </c>
      <c r="S28" s="1167"/>
      <c r="T28" s="332" t="s">
        <v>398</v>
      </c>
      <c r="U28" s="236"/>
    </row>
    <row r="29" spans="1:23" ht="25.5">
      <c r="B29" s="638" t="s">
        <v>395</v>
      </c>
      <c r="C29" s="639" t="s">
        <v>27</v>
      </c>
      <c r="D29" s="640" t="s">
        <v>422</v>
      </c>
      <c r="E29" s="640" t="s">
        <v>421</v>
      </c>
      <c r="F29" s="640" t="s">
        <v>362</v>
      </c>
      <c r="G29" s="640" t="s">
        <v>364</v>
      </c>
      <c r="H29" s="640" t="s">
        <v>28</v>
      </c>
      <c r="I29" s="640" t="s">
        <v>365</v>
      </c>
      <c r="J29" s="640" t="s">
        <v>363</v>
      </c>
      <c r="K29" s="640" t="s">
        <v>366</v>
      </c>
      <c r="L29" s="640" t="s">
        <v>309</v>
      </c>
      <c r="M29" s="641" t="s">
        <v>27</v>
      </c>
      <c r="O29" s="654"/>
      <c r="P29" s="642" t="s">
        <v>395</v>
      </c>
      <c r="Q29" s="381"/>
      <c r="R29" s="381"/>
      <c r="S29" s="381"/>
      <c r="T29" s="236"/>
      <c r="U29" s="236"/>
    </row>
    <row r="30" spans="1:23" ht="15" customHeight="1">
      <c r="A30" s="643">
        <v>1</v>
      </c>
      <c r="B30" s="417" t="str">
        <f t="shared" ref="B30:B39" si="11">VLOOKUP(C30,$O$30:$P$39,2,)</f>
        <v>Gas Natural</v>
      </c>
      <c r="C30" s="655">
        <f t="shared" ref="C30:C39" si="12">LARGE($O$30:$O$39,A30)</f>
        <v>632</v>
      </c>
      <c r="D30" s="418">
        <f>IF(AND($J$4="Todas",$J$5="Todas",$J$6="Todas"),SUMIFS(DB_ACS_Q1_Q4!$AE$5:$AE$1267,DB_ACS_Q1_Q4!$AC$5:$AC$1267,$C$4,DB_ACS_Q1_Q4!$AA$5:$AA$1267,$B30),IF(AND($J$4="Todas",$J$5="Todas"),SUMIFS(DB_ACS_Q1_Q4!$AE$5:$AE$1267,DB_ACS_Q1_Q4!$AC$5:$AC$1267,$C$4,DB_ACS_Q1_Q4!$AB$5:$AB$1267,$J$6,DB_ACS_Q1_Q4!$AA$5:$AA$1267,$B30),IF(AND($J$4="Todas",$J$6="Todas"),SUMIFS(DB_ACS_Q1_Q4!$AE$5:$AE$1267,DB_ACS_Q1_Q4!$AC$5:$AC$1267,$C$4,DB_ACS_Q1_Q4!$Z$5:$Z$1267,$J$5,DB_ACS_Q1_Q4!$AA$5:$AA$1267,$B30),IF(AND($J$5="Todas",$J$6="Todas"),SUMIFS(DB_ACS_Q1_Q4!$AE$5:$AE$1267,DB_ACS_Q1_Q4!$AC$5:$AC$1267,$C$4,DB_ACS_Q1_Q4!$AD$5:$AD$1267,$J$4,DB_ACS_Q1_Q4!$AA$5:$AA$1267,$B30),IF($J$4="Todas",SUMIFS(DB_ACS_Q1_Q4!$AE$5:$AE$1267,DB_ACS_Q1_Q4!$AC$5:$AC$1267,$C$4,DB_ACS_Q1_Q4!$Z$5:$Z$1267,$J$5,DB_ACS_Q1_Q4!$AB$5:$AB$1267,$J$6,DB_ACS_Q1_Q4!$AA$5:$AA$1267,$B30),IF($J$5="Todas",SUMIFS(DB_ACS_Q1_Q4!$AE$5:$AE$1267,DB_ACS_Q1_Q4!$AC$5:$AC$1267,$C$4,DB_ACS_Q1_Q4!$AD$5:$AD$1267,$J$4,DB_ACS_Q1_Q4!$AB$5:$AB$1267,$J$6,DB_ACS_Q1_Q4!$AA$5:$AA$1267,$B30),IF($J$6="Todas",SUMIFS(DB_ACS_Q1_Q4!$AE$5:$AE$1267,DB_ACS_Q1_Q4!$AC$5:$AC$1267,$C$4,DB_ACS_Q1_Q4!$AD$5:$AD$1267,$J$4,DB_ACS_Q1_Q4!$Z$5:$Z$1267,$J$5,DB_ACS_Q1_Q4!$AA$5:$AA$1267,$B30),SUMIFS(DB_ACS_Q1_Q4!$AE$5:$AE$1267,DB_ACS_Q1_Q4!$AC$5:$AC$1267,$C$4,DB_ACS_Q1_Q4!$AD$5:$AD$1267,$J$4,DB_ACS_Q1_Q4!$Z$5:$Z$1267,$J$5,DB_ACS_Q1_Q4!$AB$5:$AB$1267,$J$6,DB_ACS_Q1_Q4!$AA$5:$AA$1267,$B30))))))))</f>
        <v>175</v>
      </c>
      <c r="E30" s="418">
        <f>IF(AND($J$4="Todas",$J$5="Todas",$J$6="Todas"),SUMIFS(DB_ACS_Q1_Q4!$AF$5:$AF$1267,DB_ACS_Q1_Q4!$AC$5:$AC$1267,$C$4,DB_ACS_Q1_Q4!$AA$5:$AA$1267,$B30),IF(AND($J$4="Todas",$J$5="Todas"),SUMIFS(DB_ACS_Q1_Q4!$AF$5:$AF$1267,DB_ACS_Q1_Q4!$AC$5:$AC$1267,$C$4,DB_ACS_Q1_Q4!$AB$5:$AB$1267,$J$6,DB_ACS_Q1_Q4!$AA$5:$AA$1267,$B30),IF(AND($J$4="Todas",$J$6="Todas"),SUMIFS(DB_ACS_Q1_Q4!$AF$5:$AF$1267,DB_ACS_Q1_Q4!$AC$5:$AC$1267,$C$4,DB_ACS_Q1_Q4!$Z$5:$Z$1267,$J$5,DB_ACS_Q1_Q4!$AA$5:$AA$1267,$B30),IF(AND($J$5="Todas",$J$6="Todas"),SUMIFS(DB_ACS_Q1_Q4!$AF$5:$AF$1267,DB_ACS_Q1_Q4!$AC$5:$AC$1267,$C$4,DB_ACS_Q1_Q4!$AD$5:$AD$1267,$J$4,DB_ACS_Q1_Q4!$AA$5:$AA$1267,$B30),IF($J$4="Todas",SUMIFS(DB_ACS_Q1_Q4!$AF$5:$AF$1267,DB_ACS_Q1_Q4!$AC$5:$AC$1267,$C$4,DB_ACS_Q1_Q4!$Z$5:$Z$1267,$J$5,DB_ACS_Q1_Q4!$AB$5:$AB$1267,$J$6,DB_ACS_Q1_Q4!$AA$5:$AA$1267,$B30),IF($J$5="Todas",SUMIFS(DB_ACS_Q1_Q4!$AF$5:$AF$1267,DB_ACS_Q1_Q4!$AC$5:$AC$1267,$C$4,DB_ACS_Q1_Q4!$AD$5:$AD$1267,$J$4,DB_ACS_Q1_Q4!$AB$5:$AB$1267,$J$6,DB_ACS_Q1_Q4!$AA$5:$AA$1267,$B30),IF($J$6="Todas",SUMIFS(DB_ACS_Q1_Q4!$AF$5:$AF$1267,DB_ACS_Q1_Q4!$AC$5:$AC$1267,$C$4,DB_ACS_Q1_Q4!$AD$5:$AD$1267,$J$4,DB_ACS_Q1_Q4!$Z$5:$Z$1267,$J$5,DB_ACS_Q1_Q4!$AA$5:$AA$1267,$B30),SUMIFS(DB_ACS_Q1_Q4!$AF$5:$AF$1267,DB_ACS_Q1_Q4!$AC$5:$AC$1267,$C$4,DB_ACS_Q1_Q4!$AD$5:$AD$1267,$J$4,DB_ACS_Q1_Q4!$Z$5:$Z$1267,$J$5,DB_ACS_Q1_Q4!$AB$5:$AB$1267,$J$6,DB_ACS_Q1_Q4!$AA$5:$AA$1267,$B30))))))))</f>
        <v>400</v>
      </c>
      <c r="F30" s="418">
        <f>IF(AND($J$4="Todas",$J$5="Todas",$J$6="Todas"),SUMIFS(DB_ACS_Q1_Q4!$AG$5:$AG$1267,DB_ACS_Q1_Q4!$AC$5:$AC$1267,$C$4,DB_ACS_Q1_Q4!$AA$5:$AA$1267,$B30),IF(AND($J$4="Todas",$J$5="Todas"),SUMIFS(DB_ACS_Q1_Q4!$AG$5:$AG$1267,DB_ACS_Q1_Q4!$AC$5:$AC$1267,$C$4,DB_ACS_Q1_Q4!$AB$5:$AB$1267,$J$6,DB_ACS_Q1_Q4!$AA$5:$AA$1267,$B30),IF(AND($J$4="Todas",$J$6="Todas"),SUMIFS(DB_ACS_Q1_Q4!$AG$5:$AG$1267,DB_ACS_Q1_Q4!$AC$5:$AC$1267,$C$4,DB_ACS_Q1_Q4!$Z$5:$Z$1267,$J$5,DB_ACS_Q1_Q4!$AA$5:$AA$1267,$B30),IF(AND($J$5="Todas",$J$6="Todas"),SUMIFS(DB_ACS_Q1_Q4!$AG$5:$AG$1267,DB_ACS_Q1_Q4!$AC$5:$AC$1267,$C$4,DB_ACS_Q1_Q4!$AD$5:$AD$1267,$J$4,DB_ACS_Q1_Q4!$AA$5:$AA$1267,$B30),IF($J$4="Todas",SUMIFS(DB_ACS_Q1_Q4!$AG$5:$AG$1267,DB_ACS_Q1_Q4!$AC$5:$AC$1267,$C$4,DB_ACS_Q1_Q4!$Z$5:$Z$1267,$J$5,DB_ACS_Q1_Q4!$AB$5:$AB$1267,$J$6,DB_ACS_Q1_Q4!$AA$5:$AA$1267,$B30),IF($J$5="Todas",SUMIFS(DB_ACS_Q1_Q4!$AG$5:$AG$1267,DB_ACS_Q1_Q4!$AC$5:$AC$1267,$C$4,DB_ACS_Q1_Q4!$AD$5:$AD$1267,$J$4,DB_ACS_Q1_Q4!$AB$5:$AB$1267,$J$6,DB_ACS_Q1_Q4!$AA$5:$AA$1267,$B30),IF($J$6="Todas",SUMIFS(DB_ACS_Q1_Q4!$AG$5:$AG$1267,DB_ACS_Q1_Q4!$AC$5:$AC$1267,$C$4,DB_ACS_Q1_Q4!$AD$5:$AD$1267,$J$4,DB_ACS_Q1_Q4!$Z$5:$Z$1267,$J$5,DB_ACS_Q1_Q4!$AA$5:$AA$1267,$B30),SUMIFS(DB_ACS_Q1_Q4!$AG$5:$AG$1267,DB_ACS_Q1_Q4!$AC$5:$AC$1267,$C$4,DB_ACS_Q1_Q4!$AD$5:$AD$1267,$J$4,DB_ACS_Q1_Q4!$Z$5:$Z$1267,$J$5,DB_ACS_Q1_Q4!$AB$5:$AB$1267,$J$6,DB_ACS_Q1_Q4!$AA$5:$AA$1267,$B30))))))))</f>
        <v>12</v>
      </c>
      <c r="G30" s="418">
        <f>IF(AND($J$4="Todas",$J$5="Todas",$J$6="Todas"),SUMIFS(DB_ACS_Q1_Q4!$AH$5:$AH$1267,DB_ACS_Q1_Q4!$AC$5:$AC$1267,$C$4,DB_ACS_Q1_Q4!$AA$5:$AA$1267,$B30),IF(AND($J$4="Todas",$J$5="Todas"),SUMIFS(DB_ACS_Q1_Q4!$AH$5:$AH$1267,DB_ACS_Q1_Q4!$AC$5:$AC$1267,$C$4,DB_ACS_Q1_Q4!$AB$5:$AB$1267,$J$6,DB_ACS_Q1_Q4!$AA$5:$AA$1267,$B30),IF(AND($J$4="Todas",$J$6="Todas"),SUMIFS(DB_ACS_Q1_Q4!$AH$5:$AH$1267,DB_ACS_Q1_Q4!$AC$5:$AC$1267,$C$4,DB_ACS_Q1_Q4!$Z$5:$Z$1267,$J$5,DB_ACS_Q1_Q4!$AA$5:$AA$1267,$B30),IF(AND($J$5="Todas",$J$6="Todas"),SUMIFS(DB_ACS_Q1_Q4!$AH$5:$AH$1267,DB_ACS_Q1_Q4!$AC$5:$AC$1267,$C$4,DB_ACS_Q1_Q4!$AD$5:$AD$1267,$J$4,DB_ACS_Q1_Q4!$AA$5:$AA$1267,$B30),IF($J$4="Todas",SUMIFS(DB_ACS_Q1_Q4!$AH$5:$AH$1267,DB_ACS_Q1_Q4!$AC$5:$AC$1267,$C$4,DB_ACS_Q1_Q4!$Z$5:$Z$1267,$J$5,DB_ACS_Q1_Q4!$AB$5:$AB$1267,$J$6,DB_ACS_Q1_Q4!$AA$5:$AA$1267,$B30),IF($J$5="Todas",SUMIFS(DB_ACS_Q1_Q4!$AH$5:$AH$1267,DB_ACS_Q1_Q4!$AC$5:$AC$1267,$C$4,DB_ACS_Q1_Q4!$AD$5:$AD$1267,$J$4,DB_ACS_Q1_Q4!$AB$5:$AB$1267,$J$6,DB_ACS_Q1_Q4!$AA$5:$AA$1267,$B30),IF($J$6="Todas",SUMIFS(DB_ACS_Q1_Q4!$AH$5:$AH$1267,DB_ACS_Q1_Q4!$AC$5:$AC$1267,$C$4,DB_ACS_Q1_Q4!$AD$5:$AD$1267,$J$4,DB_ACS_Q1_Q4!$Z$5:$Z$1267,$J$5,DB_ACS_Q1_Q4!$AA$5:$AA$1267,$B30),SUMIFS(DB_ACS_Q1_Q4!$AH$5:$AH$1267,DB_ACS_Q1_Q4!$AC$5:$AC$1267,$C$4,DB_ACS_Q1_Q4!$AD$5:$AD$1267,$J$4,DB_ACS_Q1_Q4!$Z$5:$Z$1267,$J$5,DB_ACS_Q1_Q4!$AB$5:$AB$1267,$J$6,DB_ACS_Q1_Q4!$AA$5:$AA$1267,$B30))))))))</f>
        <v>28</v>
      </c>
      <c r="H30" s="418">
        <f>IF(AND($J$4="Todas",$J$5="Todas",$J$6="Todas"),SUMIFS(DB_ACS_Q1_Q4!$AI$5:$AI$1267,DB_ACS_Q1_Q4!$AC$5:$AC$1267,$C$4,DB_ACS_Q1_Q4!$AA$5:$AA$1267,$B30),IF(AND($J$4="Todas",$J$5="Todas"),SUMIFS(DB_ACS_Q1_Q4!$AI$5:$AI$1267,DB_ACS_Q1_Q4!$AC$5:$AC$1267,$C$4,DB_ACS_Q1_Q4!$AB$5:$AB$1267,$J$6,DB_ACS_Q1_Q4!$AA$5:$AA$1267,$B30),IF(AND($J$4="Todas",$J$6="Todas"),SUMIFS(DB_ACS_Q1_Q4!$AI$5:$AI$1267,DB_ACS_Q1_Q4!$AC$5:$AC$1267,$C$4,DB_ACS_Q1_Q4!$Z$5:$Z$1267,$J$5,DB_ACS_Q1_Q4!$AA$5:$AA$1267,$B30),IF(AND($J$5="Todas",$J$6="Todas"),SUMIFS(DB_ACS_Q1_Q4!$AI$5:$AI$1267,DB_ACS_Q1_Q4!$AC$5:$AC$1267,$C$4,DB_ACS_Q1_Q4!$AD$5:$AD$1267,$J$4,DB_ACS_Q1_Q4!$AA$5:$AA$1267,$B30),IF($J$4="Todas",SUMIFS(DB_ACS_Q1_Q4!$AI$5:$AI$1267,DB_ACS_Q1_Q4!$AC$5:$AC$1267,$C$4,DB_ACS_Q1_Q4!$Z$5:$Z$1267,$J$5,DB_ACS_Q1_Q4!$AB$5:$AB$1267,$J$6,DB_ACS_Q1_Q4!$AA$5:$AA$1267,$B30),IF($J$5="Todas",SUMIFS(DB_ACS_Q1_Q4!$AI$5:$AI$1267,DB_ACS_Q1_Q4!$AC$5:$AC$1267,$C$4,DB_ACS_Q1_Q4!$AD$5:$AD$1267,$J$4,DB_ACS_Q1_Q4!$AB$5:$AB$1267,$J$6,DB_ACS_Q1_Q4!$AA$5:$AA$1267,$B30),IF($J$6="Todas",SUMIFS(DB_ACS_Q1_Q4!$AI$5:$AI$1267,DB_ACS_Q1_Q4!$AC$5:$AC$1267,$C$4,DB_ACS_Q1_Q4!$AD$5:$AD$1267,$J$4,DB_ACS_Q1_Q4!$Z$5:$Z$1267,$J$5,DB_ACS_Q1_Q4!$AA$5:$AA$1267,$B30),SUMIFS(DB_ACS_Q1_Q4!$AI$5:$AI$1267,DB_ACS_Q1_Q4!$AC$5:$AC$1267,$C$4,DB_ACS_Q1_Q4!$AD$5:$AD$1267,$J$4,DB_ACS_Q1_Q4!$Z$5:$Z$1267,$J$5,DB_ACS_Q1_Q4!$AB$5:$AB$1267,$J$6,DB_ACS_Q1_Q4!$AA$5:$AA$1267,$B30))))))))</f>
        <v>8</v>
      </c>
      <c r="I30" s="418">
        <f>IF(AND($J$4="Todas",$J$5="Todas",$J$6="Todas"),SUMIFS(DB_ACS_Q1_Q4!$AJ$5:$AJ$1267,DB_ACS_Q1_Q4!$AC$5:$AC$1267,$C$4,DB_ACS_Q1_Q4!$AA$5:$AA$1267,$B30),IF(AND($J$4="Todas",$J$5="Todas"),SUMIFS(DB_ACS_Q1_Q4!$AJ$5:$AJ$1267,DB_ACS_Q1_Q4!$AC$5:$AC$1267,$C$4,DB_ACS_Q1_Q4!$AB$5:$AB$1267,$J$6,DB_ACS_Q1_Q4!$AA$5:$AA$1267,$B30),IF(AND($J$4="Todas",$J$6="Todas"),SUMIFS(DB_ACS_Q1_Q4!$AJ$5:$AJ$1267,DB_ACS_Q1_Q4!$AC$5:$AC$1267,$C$4,DB_ACS_Q1_Q4!$Z$5:$Z$1267,$J$5,DB_ACS_Q1_Q4!$AA$5:$AA$1267,$B30),IF(AND($J$5="Todas",$J$6="Todas"),SUMIFS(DB_ACS_Q1_Q4!$AJ$5:$AJ$1267,DB_ACS_Q1_Q4!$AC$5:$AC$1267,$C$4,DB_ACS_Q1_Q4!$AD$5:$AD$1267,$J$4,DB_ACS_Q1_Q4!$AA$5:$AA$1267,$B30),IF($J$4="Todas",SUMIFS(DB_ACS_Q1_Q4!$AJ$5:$AJ$1267,DB_ACS_Q1_Q4!$AC$5:$AC$1267,$C$4,DB_ACS_Q1_Q4!$Z$5:$Z$1267,$J$5,DB_ACS_Q1_Q4!$AB$5:$AB$1267,$J$6,DB_ACS_Q1_Q4!$AA$5:$AA$1267,$B30),IF($J$5="Todas",SUMIFS(DB_ACS_Q1_Q4!$AJ$5:$AJ$1267,DB_ACS_Q1_Q4!$AC$5:$AC$1267,$C$4,DB_ACS_Q1_Q4!$AD$5:$AD$1267,$J$4,DB_ACS_Q1_Q4!$AB$5:$AB$1267,$J$6,DB_ACS_Q1_Q4!$AA$5:$AA$1267,$B30),IF($J$6="Todas",SUMIFS(DB_ACS_Q1_Q4!$AJ$5:$AJ$1267,DB_ACS_Q1_Q4!$AC$5:$AC$1267,$C$4,DB_ACS_Q1_Q4!$AD$5:$AD$1267,$J$4,DB_ACS_Q1_Q4!$Z$5:$Z$1267,$J$5,DB_ACS_Q1_Q4!$AA$5:$AA$1267,$B30),SUMIFS(DB_ACS_Q1_Q4!$AJ$5:$AJ$1267,DB_ACS_Q1_Q4!$AC$5:$AC$1267,$C$4,DB_ACS_Q1_Q4!$AD$5:$AD$1267,$J$4,DB_ACS_Q1_Q4!$Z$5:$Z$1267,$J$5,DB_ACS_Q1_Q4!$AB$5:$AB$1267,$J$6,DB_ACS_Q1_Q4!$AA$5:$AA$1267,$B30))))))))</f>
        <v>3</v>
      </c>
      <c r="J30" s="418">
        <f>IF(AND($J$4="Todas",$J$5="Todas",$J$6="Todas"),SUMIFS(DB_ACS_Q1_Q4!$AK$5:$AK$1267,DB_ACS_Q1_Q4!$AC$5:$AC$1267,$C$4,DB_ACS_Q1_Q4!$AA$5:$AA$1267,$B30),IF(AND($J$4="Todas",$J$5="Todas"),SUMIFS(DB_ACS_Q1_Q4!$AK$5:$AK$1267,DB_ACS_Q1_Q4!$AC$5:$AC$1267,$C$4,DB_ACS_Q1_Q4!$AB$5:$AB$1267,$J$6,DB_ACS_Q1_Q4!$AA$5:$AA$1267,$B30),IF(AND($J$4="Todas",$J$6="Todas"),SUMIFS(DB_ACS_Q1_Q4!$AK$5:$AK$1267,DB_ACS_Q1_Q4!$AC$5:$AC$1267,$C$4,DB_ACS_Q1_Q4!$Z$5:$Z$1267,$J$5,DB_ACS_Q1_Q4!$AA$5:$AA$1267,$B30),IF(AND($J$5="Todas",$J$6="Todas"),SUMIFS(DB_ACS_Q1_Q4!$AK$5:$AK$1267,DB_ACS_Q1_Q4!$AC$5:$AC$1267,$C$4,DB_ACS_Q1_Q4!$AD$5:$AD$1267,$J$4,DB_ACS_Q1_Q4!$AA$5:$AA$1267,$B30),IF($J$4="Todas",SUMIFS(DB_ACS_Q1_Q4!$AK$5:$AK$1267,DB_ACS_Q1_Q4!$AC$5:$AC$1267,$C$4,DB_ACS_Q1_Q4!$Z$5:$Z$1267,$J$5,DB_ACS_Q1_Q4!$AB$5:$AB$1267,$J$6,DB_ACS_Q1_Q4!$AA$5:$AA$1267,$B30),IF($J$5="Todas",SUMIFS(DB_ACS_Q1_Q4!$AK$5:$AK$1267,DB_ACS_Q1_Q4!$AC$5:$AC$1267,$C$4,DB_ACS_Q1_Q4!$AD$5:$AD$1267,$J$4,DB_ACS_Q1_Q4!$AB$5:$AB$1267,$J$6,DB_ACS_Q1_Q4!$AA$5:$AA$1267,$B30),IF($J$6="Todas",SUMIFS(DB_ACS_Q1_Q4!$AK$5:$AK$1267,DB_ACS_Q1_Q4!$AC$5:$AC$1267,$C$4,DB_ACS_Q1_Q4!$AD$5:$AD$1267,$J$4,DB_ACS_Q1_Q4!$Z$5:$Z$1267,$J$5,DB_ACS_Q1_Q4!$AA$5:$AA$1267,$B30),SUMIFS(DB_ACS_Q1_Q4!$AK$5:$AK$1267,DB_ACS_Q1_Q4!$AC$5:$AC$1267,$C$4,DB_ACS_Q1_Q4!$AD$5:$AD$1267,$J$4,DB_ACS_Q1_Q4!$Z$5:$Z$1267,$J$5,DB_ACS_Q1_Q4!$AB$5:$AB$1267,$J$6,DB_ACS_Q1_Q4!$AA$5:$AA$1267,$B30))))))))</f>
        <v>5</v>
      </c>
      <c r="K30" s="418">
        <f>IF(AND($J$4="Todas",$J$5="Todas",$J$6="Todas"),SUMIFS(DB_ACS_Q1_Q4!$AL$5:$AL$1267,DB_ACS_Q1_Q4!$AC$5:$AC$1267,$C$4,DB_ACS_Q1_Q4!$AA$5:$AA$1267,$B30),IF(AND($J$4="Todas",$J$5="Todas"),SUMIFS(DB_ACS_Q1_Q4!$AL$5:$AL$1267,DB_ACS_Q1_Q4!$AC$5:$AC$1267,$C$4,DB_ACS_Q1_Q4!$AB$5:$AB$1267,$J$6,DB_ACS_Q1_Q4!$AA$5:$AA$1267,$B30),IF(AND($J$4="Todas",$J$6="Todas"),SUMIFS(DB_ACS_Q1_Q4!$AL$5:$AL$1267,DB_ACS_Q1_Q4!$AC$5:$AC$1267,$C$4,DB_ACS_Q1_Q4!$Z$5:$Z$1267,$J$5,DB_ACS_Q1_Q4!$AA$5:$AA$1267,$B30),IF(AND($J$5="Todas",$J$6="Todas"),SUMIFS(DB_ACS_Q1_Q4!$AL$5:$AL$1267,DB_ACS_Q1_Q4!$AC$5:$AC$1267,$C$4,DB_ACS_Q1_Q4!$AD$5:$AD$1267,$J$4,DB_ACS_Q1_Q4!$AA$5:$AA$1267,$B30),IF($J$4="Todas",SUMIFS(DB_ACS_Q1_Q4!$AL$5:$AL$1267,DB_ACS_Q1_Q4!$AC$5:$AC$1267,$C$4,DB_ACS_Q1_Q4!$Z$5:$Z$1267,$J$5,DB_ACS_Q1_Q4!$AB$5:$AB$1267,$J$6,DB_ACS_Q1_Q4!$AA$5:$AA$1267,$B30),IF($J$5="Todas",SUMIFS(DB_ACS_Q1_Q4!$AL$5:$AL$1267,DB_ACS_Q1_Q4!$AC$5:$AC$1267,$C$4,DB_ACS_Q1_Q4!$AD$5:$AD$1267,$J$4,DB_ACS_Q1_Q4!$AB$5:$AB$1267,$J$6,DB_ACS_Q1_Q4!$AA$5:$AA$1267,$B30),IF($J$6="Todas",SUMIFS(DB_ACS_Q1_Q4!$AL$5:$AL$1267,DB_ACS_Q1_Q4!$AC$5:$AC$1267,$C$4,DB_ACS_Q1_Q4!$AD$5:$AD$1267,$J$4,DB_ACS_Q1_Q4!$Z$5:$Z$1267,$J$5,DB_ACS_Q1_Q4!$AA$5:$AA$1267,$B30),SUMIFS(DB_ACS_Q1_Q4!$AL$5:$AL$1267,DB_ACS_Q1_Q4!$AC$5:$AC$1267,$C$4,DB_ACS_Q1_Q4!$AD$5:$AD$1267,$J$4,DB_ACS_Q1_Q4!$Z$5:$Z$1267,$J$5,DB_ACS_Q1_Q4!$AB$5:$AB$1267,$J$6,DB_ACS_Q1_Q4!$AA$5:$AA$1267,$B30))))))))</f>
        <v>3</v>
      </c>
      <c r="L30" s="418">
        <f>IF(AND($J$4="Todas",$J$5="Todas",$J$6="Todas"),SUMIFS(DB_ACS_Q1_Q4!$AM$5:$AM$1267,DB_ACS_Q1_Q4!$AC$5:$AC$1267,$C$4,DB_ACS_Q1_Q4!$AA$5:$AA$1267,$B30),IF(AND($J$4="Todas",$J$5="Todas"),SUMIFS(DB_ACS_Q1_Q4!$AM$5:$AM$1267,DB_ACS_Q1_Q4!$AC$5:$AC$1267,$C$4,DB_ACS_Q1_Q4!$AB$5:$AB$1267,$J$6,DB_ACS_Q1_Q4!$AA$5:$AA$1267,$B30),IF(AND($J$4="Todas",$J$6="Todas"),SUMIFS(DB_ACS_Q1_Q4!$AM$5:$AM$1267,DB_ACS_Q1_Q4!$AC$5:$AC$1267,$C$4,DB_ACS_Q1_Q4!$Z$5:$Z$1267,$J$5,DB_ACS_Q1_Q4!$AA$5:$AA$1267,$B30),IF(AND($J$5="Todas",$J$6="Todas"),SUMIFS(DB_ACS_Q1_Q4!$AM$5:$AM$1267,DB_ACS_Q1_Q4!$AC$5:$AC$1267,$C$4,DB_ACS_Q1_Q4!$AD$5:$AD$1267,$J$4,DB_ACS_Q1_Q4!$AA$5:$AA$1267,$B30),IF($J$4="Todas",SUMIFS(DB_ACS_Q1_Q4!$AM$5:$AM$1267,DB_ACS_Q1_Q4!$AC$5:$AC$1267,$C$4,DB_ACS_Q1_Q4!$Z$5:$Z$1267,$J$5,DB_ACS_Q1_Q4!$AB$5:$AB$1267,$J$6,DB_ACS_Q1_Q4!$AA$5:$AA$1267,$B30),IF($J$5="Todas",SUMIFS(DB_ACS_Q1_Q4!$AM$5:$AM$1267,DB_ACS_Q1_Q4!$AC$5:$AC$1267,$C$4,DB_ACS_Q1_Q4!$AD$5:$AD$1267,$J$4,DB_ACS_Q1_Q4!$AB$5:$AB$1267,$J$6,DB_ACS_Q1_Q4!$AA$5:$AA$1267,$B30),IF($J$6="Todas",SUMIFS(DB_ACS_Q1_Q4!$AM$5:$AM$1267,DB_ACS_Q1_Q4!$AC$5:$AC$1267,$C$4,DB_ACS_Q1_Q4!$AD$5:$AD$1267,$J$4,DB_ACS_Q1_Q4!$Z$5:$Z$1267,$J$5,DB_ACS_Q1_Q4!$AA$5:$AA$1267,$B30),SUMIFS(DB_ACS_Q1_Q4!$AM$5:$AM$1267,DB_ACS_Q1_Q4!$AC$5:$AC$1267,$C$4,DB_ACS_Q1_Q4!$AD$5:$AD$1267,$J$4,DB_ACS_Q1_Q4!$Z$5:$Z$1267,$J$5,DB_ACS_Q1_Q4!$AB$5:$AB$1267,$J$6,DB_ACS_Q1_Q4!$AA$5:$AA$1267,$B30))))))))</f>
        <v>40</v>
      </c>
      <c r="M30" s="645">
        <f>IF(AND($J$4="Todas",$J$5="Todas",$J$6="Todas"),COUNTIFS(DB_ACS_Q1_Q4!$AC$5:$AC$1267,$C$4,DB_ACS_Q1_Q4!$AA$5:$AA$1267,$P30),IF(AND($J$4="Todas",$J$5="Todas"),COUNTIFS(DB_ACS_Q1_Q4!$AC$5:$AC$1267,$C$4,DB_ACS_Q1_Q4!$AB$5:$AB$1267,$J$6,DB_ACS_Q1_Q4!$AA$5:$AA$1267,$P30),IF(AND($J$4="Todas",$J$6="Todas"),COUNTIFS(DB_ACS_Q1_Q4!$AC$5:$AC$1267,$C$4,DB_ACS_Q1_Q4!$Z$5:$Z$1267,$J$5,DB_ACS_Q1_Q4!$AA$5:$AA$1267,$P30),IF(AND($J$5="Todas",$J$6="Todas"),COUNTIFS(DB_ACS_Q1_Q4!$AC$5:$AC$1267,$C$4,DB_ACS_Q1_Q4!$AD$5:$AD$1267,$J$4,DB_ACS_Q1_Q4!$AA$5:$AA$1267,$P30),IF($J$4="Todas",COUNTIFS(DB_ACS_Q1_Q4!$AC$5:$AC$1267,$C$4,DB_ACS_Q1_Q4!$Z$5:$Z$1267,$J$5,DB_ACS_Q1_Q4!$AB$5:$AB$1267,$J$6,DB_ACS_Q1_Q4!$AA$5:$AA$1267,$P30),IF($J$5="Todas",COUNTIFS(DB_ACS_Q1_Q4!$AC$5:$AC$1267,$C$4,DB_ACS_Q1_Q4!$AD$5:$AD$1267,$J$4,DB_ACS_Q1_Q4!$AB$5:$AB$1267,$J$6,DB_ACS_Q1_Q4!$AA$5:$AA$1267,$P30),IF($J$6="Todas",COUNTIFS(DB_ACS_Q1_Q4!$AC$5:$AC$1267,$C$4,DB_ACS_Q1_Q4!$AD$5:$AD$1267,$J$4,DB_ACS_Q1_Q4!$Z$5:$Z$1267,$J$5,DB_ACS_Q1_Q4!$AA$5:$AA$1267,$P30),COUNTIFS(DB_ACS_Q1_Q4!$AC$5:$AC$1267,$C$4,DB_ACS_Q1_Q4!$AD$5:$AD$1267,$J$4,DB_ACS_Q1_Q4!$Z$5:$Z$1267,$J$5,DB_ACS_Q1_Q4!$AB$5:$AB$1267,$J$6,DB_ACS_Q1_Q4!$AA$5:$AA$1267,$P30))))))))</f>
        <v>632</v>
      </c>
      <c r="N30" s="235">
        <f t="shared" ref="N30:N39" si="13">COUNTIF($M$30:$M$39,M30)</f>
        <v>1</v>
      </c>
      <c r="O30" s="656">
        <f t="shared" ref="O30:O39" si="14">IF(N30=1,M30,M30+A30/100000)</f>
        <v>632</v>
      </c>
      <c r="P30" s="645" t="s">
        <v>373</v>
      </c>
      <c r="Q30" s="236"/>
      <c r="R30" s="236"/>
      <c r="S30" s="236"/>
      <c r="T30" s="657"/>
      <c r="U30" s="658" t="str">
        <f>HLOOKUP(W30,$D$43:$L$44,2,)</f>
        <v>Existía antes</v>
      </c>
      <c r="V30" s="659">
        <f>IF(W30&lt;0.0001,0,W30)</f>
        <v>0.54479991719041265</v>
      </c>
      <c r="W30" s="235">
        <f>LARGE($D$43:$L$43,A30)</f>
        <v>0.54479991719041265</v>
      </c>
    </row>
    <row r="31" spans="1:23" ht="15" customHeight="1">
      <c r="A31" s="643">
        <v>2</v>
      </c>
      <c r="B31" s="417" t="str">
        <f t="shared" si="11"/>
        <v>Electricidad</v>
      </c>
      <c r="C31" s="660">
        <f t="shared" si="12"/>
        <v>240</v>
      </c>
      <c r="D31" s="425">
        <f>IF(AND($J$4="Todas",$J$5="Todas",$J$6="Todas"),SUMIFS(DB_ACS_Q1_Q4!$AE$5:$AE$1267,DB_ACS_Q1_Q4!$AC$5:$AC$1267,$C$4,DB_ACS_Q1_Q4!$AA$5:$AA$1267,$B31),IF(AND($J$4="Todas",$J$5="Todas"),SUMIFS(DB_ACS_Q1_Q4!$AE$5:$AE$1267,DB_ACS_Q1_Q4!$AC$5:$AC$1267,$C$4,DB_ACS_Q1_Q4!$AB$5:$AB$1267,$J$6,DB_ACS_Q1_Q4!$AA$5:$AA$1267,$B31),IF(AND($J$4="Todas",$J$6="Todas"),SUMIFS(DB_ACS_Q1_Q4!$AE$5:$AE$1267,DB_ACS_Q1_Q4!$AC$5:$AC$1267,$C$4,DB_ACS_Q1_Q4!$Z$5:$Z$1267,$J$5,DB_ACS_Q1_Q4!$AA$5:$AA$1267,$B31),IF(AND($J$5="Todas",$J$6="Todas"),SUMIFS(DB_ACS_Q1_Q4!$AE$5:$AE$1267,DB_ACS_Q1_Q4!$AC$5:$AC$1267,$C$4,DB_ACS_Q1_Q4!$AD$5:$AD$1267,$J$4,DB_ACS_Q1_Q4!$AA$5:$AA$1267,$B31),IF($J$4="Todas",SUMIFS(DB_ACS_Q1_Q4!$AE$5:$AE$1267,DB_ACS_Q1_Q4!$AC$5:$AC$1267,$C$4,DB_ACS_Q1_Q4!$Z$5:$Z$1267,$J$5,DB_ACS_Q1_Q4!$AB$5:$AB$1267,$J$6,DB_ACS_Q1_Q4!$AA$5:$AA$1267,$B31),IF($J$5="Todas",SUMIFS(DB_ACS_Q1_Q4!$AE$5:$AE$1267,DB_ACS_Q1_Q4!$AC$5:$AC$1267,$C$4,DB_ACS_Q1_Q4!$AD$5:$AD$1267,$J$4,DB_ACS_Q1_Q4!$AB$5:$AB$1267,$J$6,DB_ACS_Q1_Q4!$AA$5:$AA$1267,$B31),IF($J$6="Todas",SUMIFS(DB_ACS_Q1_Q4!$AE$5:$AE$1267,DB_ACS_Q1_Q4!$AC$5:$AC$1267,$C$4,DB_ACS_Q1_Q4!$AD$5:$AD$1267,$J$4,DB_ACS_Q1_Q4!$Z$5:$Z$1267,$J$5,DB_ACS_Q1_Q4!$AA$5:$AA$1267,$B31),SUMIFS(DB_ACS_Q1_Q4!$AE$5:$AE$1267,DB_ACS_Q1_Q4!$AC$5:$AC$1267,$C$4,DB_ACS_Q1_Q4!$AD$5:$AD$1267,$J$4,DB_ACS_Q1_Q4!$Z$5:$Z$1267,$J$5,DB_ACS_Q1_Q4!$AB$5:$AB$1267,$J$6,DB_ACS_Q1_Q4!$AA$5:$AA$1267,$B31))))))))</f>
        <v>63</v>
      </c>
      <c r="E31" s="425">
        <f>IF(AND($J$4="Todas",$J$5="Todas",$J$6="Todas"),SUMIFS(DB_ACS_Q1_Q4!$AF$5:$AF$1267,DB_ACS_Q1_Q4!$AC$5:$AC$1267,$C$4,DB_ACS_Q1_Q4!$AA$5:$AA$1267,$B31),IF(AND($J$4="Todas",$J$5="Todas"),SUMIFS(DB_ACS_Q1_Q4!$AF$5:$AF$1267,DB_ACS_Q1_Q4!$AC$5:$AC$1267,$C$4,DB_ACS_Q1_Q4!$AB$5:$AB$1267,$J$6,DB_ACS_Q1_Q4!$AA$5:$AA$1267,$B31),IF(AND($J$4="Todas",$J$6="Todas"),SUMIFS(DB_ACS_Q1_Q4!$AF$5:$AF$1267,DB_ACS_Q1_Q4!$AC$5:$AC$1267,$C$4,DB_ACS_Q1_Q4!$Z$5:$Z$1267,$J$5,DB_ACS_Q1_Q4!$AA$5:$AA$1267,$B31),IF(AND($J$5="Todas",$J$6="Todas"),SUMIFS(DB_ACS_Q1_Q4!$AF$5:$AF$1267,DB_ACS_Q1_Q4!$AC$5:$AC$1267,$C$4,DB_ACS_Q1_Q4!$AD$5:$AD$1267,$J$4,DB_ACS_Q1_Q4!$AA$5:$AA$1267,$B31),IF($J$4="Todas",SUMIFS(DB_ACS_Q1_Q4!$AF$5:$AF$1267,DB_ACS_Q1_Q4!$AC$5:$AC$1267,$C$4,DB_ACS_Q1_Q4!$Z$5:$Z$1267,$J$5,DB_ACS_Q1_Q4!$AB$5:$AB$1267,$J$6,DB_ACS_Q1_Q4!$AA$5:$AA$1267,$B31),IF($J$5="Todas",SUMIFS(DB_ACS_Q1_Q4!$AF$5:$AF$1267,DB_ACS_Q1_Q4!$AC$5:$AC$1267,$C$4,DB_ACS_Q1_Q4!$AD$5:$AD$1267,$J$4,DB_ACS_Q1_Q4!$AB$5:$AB$1267,$J$6,DB_ACS_Q1_Q4!$AA$5:$AA$1267,$B31),IF($J$6="Todas",SUMIFS(DB_ACS_Q1_Q4!$AF$5:$AF$1267,DB_ACS_Q1_Q4!$AC$5:$AC$1267,$C$4,DB_ACS_Q1_Q4!$AD$5:$AD$1267,$J$4,DB_ACS_Q1_Q4!$Z$5:$Z$1267,$J$5,DB_ACS_Q1_Q4!$AA$5:$AA$1267,$B31),SUMIFS(DB_ACS_Q1_Q4!$AF$5:$AF$1267,DB_ACS_Q1_Q4!$AC$5:$AC$1267,$C$4,DB_ACS_Q1_Q4!$AD$5:$AD$1267,$J$4,DB_ACS_Q1_Q4!$Z$5:$Z$1267,$J$5,DB_ACS_Q1_Q4!$AB$5:$AB$1267,$J$6,DB_ACS_Q1_Q4!$AA$5:$AA$1267,$B31))))))))</f>
        <v>75</v>
      </c>
      <c r="F31" s="425">
        <f>IF(AND($J$4="Todas",$J$5="Todas",$J$6="Todas"),SUMIFS(DB_ACS_Q1_Q4!$AG$5:$AG$1267,DB_ACS_Q1_Q4!$AC$5:$AC$1267,$C$4,DB_ACS_Q1_Q4!$AA$5:$AA$1267,$B31),IF(AND($J$4="Todas",$J$5="Todas"),SUMIFS(DB_ACS_Q1_Q4!$AG$5:$AG$1267,DB_ACS_Q1_Q4!$AC$5:$AC$1267,$C$4,DB_ACS_Q1_Q4!$AB$5:$AB$1267,$J$6,DB_ACS_Q1_Q4!$AA$5:$AA$1267,$B31),IF(AND($J$4="Todas",$J$6="Todas"),SUMIFS(DB_ACS_Q1_Q4!$AG$5:$AG$1267,DB_ACS_Q1_Q4!$AC$5:$AC$1267,$C$4,DB_ACS_Q1_Q4!$Z$5:$Z$1267,$J$5,DB_ACS_Q1_Q4!$AA$5:$AA$1267,$B31),IF(AND($J$5="Todas",$J$6="Todas"),SUMIFS(DB_ACS_Q1_Q4!$AG$5:$AG$1267,DB_ACS_Q1_Q4!$AC$5:$AC$1267,$C$4,DB_ACS_Q1_Q4!$AD$5:$AD$1267,$J$4,DB_ACS_Q1_Q4!$AA$5:$AA$1267,$B31),IF($J$4="Todas",SUMIFS(DB_ACS_Q1_Q4!$AG$5:$AG$1267,DB_ACS_Q1_Q4!$AC$5:$AC$1267,$C$4,DB_ACS_Q1_Q4!$Z$5:$Z$1267,$J$5,DB_ACS_Q1_Q4!$AB$5:$AB$1267,$J$6,DB_ACS_Q1_Q4!$AA$5:$AA$1267,$B31),IF($J$5="Todas",SUMIFS(DB_ACS_Q1_Q4!$AG$5:$AG$1267,DB_ACS_Q1_Q4!$AC$5:$AC$1267,$C$4,DB_ACS_Q1_Q4!$AD$5:$AD$1267,$J$4,DB_ACS_Q1_Q4!$AB$5:$AB$1267,$J$6,DB_ACS_Q1_Q4!$AA$5:$AA$1267,$B31),IF($J$6="Todas",SUMIFS(DB_ACS_Q1_Q4!$AG$5:$AG$1267,DB_ACS_Q1_Q4!$AC$5:$AC$1267,$C$4,DB_ACS_Q1_Q4!$AD$5:$AD$1267,$J$4,DB_ACS_Q1_Q4!$Z$5:$Z$1267,$J$5,DB_ACS_Q1_Q4!$AA$5:$AA$1267,$B31),SUMIFS(DB_ACS_Q1_Q4!$AG$5:$AG$1267,DB_ACS_Q1_Q4!$AC$5:$AC$1267,$C$4,DB_ACS_Q1_Q4!$AD$5:$AD$1267,$J$4,DB_ACS_Q1_Q4!$Z$5:$Z$1267,$J$5,DB_ACS_Q1_Q4!$AB$5:$AB$1267,$J$6,DB_ACS_Q1_Q4!$AA$5:$AA$1267,$B31))))))))</f>
        <v>53</v>
      </c>
      <c r="G31" s="425">
        <f>IF(AND($J$4="Todas",$J$5="Todas",$J$6="Todas"),SUMIFS(DB_ACS_Q1_Q4!$AH$5:$AH$1267,DB_ACS_Q1_Q4!$AC$5:$AC$1267,$C$4,DB_ACS_Q1_Q4!$AA$5:$AA$1267,$B31),IF(AND($J$4="Todas",$J$5="Todas"),SUMIFS(DB_ACS_Q1_Q4!$AH$5:$AH$1267,DB_ACS_Q1_Q4!$AC$5:$AC$1267,$C$4,DB_ACS_Q1_Q4!$AB$5:$AB$1267,$J$6,DB_ACS_Q1_Q4!$AA$5:$AA$1267,$B31),IF(AND($J$4="Todas",$J$6="Todas"),SUMIFS(DB_ACS_Q1_Q4!$AH$5:$AH$1267,DB_ACS_Q1_Q4!$AC$5:$AC$1267,$C$4,DB_ACS_Q1_Q4!$Z$5:$Z$1267,$J$5,DB_ACS_Q1_Q4!$AA$5:$AA$1267,$B31),IF(AND($J$5="Todas",$J$6="Todas"),SUMIFS(DB_ACS_Q1_Q4!$AH$5:$AH$1267,DB_ACS_Q1_Q4!$AC$5:$AC$1267,$C$4,DB_ACS_Q1_Q4!$AD$5:$AD$1267,$J$4,DB_ACS_Q1_Q4!$AA$5:$AA$1267,$B31),IF($J$4="Todas",SUMIFS(DB_ACS_Q1_Q4!$AH$5:$AH$1267,DB_ACS_Q1_Q4!$AC$5:$AC$1267,$C$4,DB_ACS_Q1_Q4!$Z$5:$Z$1267,$J$5,DB_ACS_Q1_Q4!$AB$5:$AB$1267,$J$6,DB_ACS_Q1_Q4!$AA$5:$AA$1267,$B31),IF($J$5="Todas",SUMIFS(DB_ACS_Q1_Q4!$AH$5:$AH$1267,DB_ACS_Q1_Q4!$AC$5:$AC$1267,$C$4,DB_ACS_Q1_Q4!$AD$5:$AD$1267,$J$4,DB_ACS_Q1_Q4!$AB$5:$AB$1267,$J$6,DB_ACS_Q1_Q4!$AA$5:$AA$1267,$B31),IF($J$6="Todas",SUMIFS(DB_ACS_Q1_Q4!$AH$5:$AH$1267,DB_ACS_Q1_Q4!$AC$5:$AC$1267,$C$4,DB_ACS_Q1_Q4!$AD$5:$AD$1267,$J$4,DB_ACS_Q1_Q4!$Z$5:$Z$1267,$J$5,DB_ACS_Q1_Q4!$AA$5:$AA$1267,$B31),SUMIFS(DB_ACS_Q1_Q4!$AH$5:$AH$1267,DB_ACS_Q1_Q4!$AC$5:$AC$1267,$C$4,DB_ACS_Q1_Q4!$AD$5:$AD$1267,$J$4,DB_ACS_Q1_Q4!$Z$5:$Z$1267,$J$5,DB_ACS_Q1_Q4!$AB$5:$AB$1267,$J$6,DB_ACS_Q1_Q4!$AA$5:$AA$1267,$B31))))))))</f>
        <v>25</v>
      </c>
      <c r="H31" s="425">
        <f>IF(AND($J$4="Todas",$J$5="Todas",$J$6="Todas"),SUMIFS(DB_ACS_Q1_Q4!$AI$5:$AI$1267,DB_ACS_Q1_Q4!$AC$5:$AC$1267,$C$4,DB_ACS_Q1_Q4!$AA$5:$AA$1267,$B31),IF(AND($J$4="Todas",$J$5="Todas"),SUMIFS(DB_ACS_Q1_Q4!$AI$5:$AI$1267,DB_ACS_Q1_Q4!$AC$5:$AC$1267,$C$4,DB_ACS_Q1_Q4!$AB$5:$AB$1267,$J$6,DB_ACS_Q1_Q4!$AA$5:$AA$1267,$B31),IF(AND($J$4="Todas",$J$6="Todas"),SUMIFS(DB_ACS_Q1_Q4!$AI$5:$AI$1267,DB_ACS_Q1_Q4!$AC$5:$AC$1267,$C$4,DB_ACS_Q1_Q4!$Z$5:$Z$1267,$J$5,DB_ACS_Q1_Q4!$AA$5:$AA$1267,$B31),IF(AND($J$5="Todas",$J$6="Todas"),SUMIFS(DB_ACS_Q1_Q4!$AI$5:$AI$1267,DB_ACS_Q1_Q4!$AC$5:$AC$1267,$C$4,DB_ACS_Q1_Q4!$AD$5:$AD$1267,$J$4,DB_ACS_Q1_Q4!$AA$5:$AA$1267,$B31),IF($J$4="Todas",SUMIFS(DB_ACS_Q1_Q4!$AI$5:$AI$1267,DB_ACS_Q1_Q4!$AC$5:$AC$1267,$C$4,DB_ACS_Q1_Q4!$Z$5:$Z$1267,$J$5,DB_ACS_Q1_Q4!$AB$5:$AB$1267,$J$6,DB_ACS_Q1_Q4!$AA$5:$AA$1267,$B31),IF($J$5="Todas",SUMIFS(DB_ACS_Q1_Q4!$AI$5:$AI$1267,DB_ACS_Q1_Q4!$AC$5:$AC$1267,$C$4,DB_ACS_Q1_Q4!$AD$5:$AD$1267,$J$4,DB_ACS_Q1_Q4!$AB$5:$AB$1267,$J$6,DB_ACS_Q1_Q4!$AA$5:$AA$1267,$B31),IF($J$6="Todas",SUMIFS(DB_ACS_Q1_Q4!$AI$5:$AI$1267,DB_ACS_Q1_Q4!$AC$5:$AC$1267,$C$4,DB_ACS_Q1_Q4!$AD$5:$AD$1267,$J$4,DB_ACS_Q1_Q4!$Z$5:$Z$1267,$J$5,DB_ACS_Q1_Q4!$AA$5:$AA$1267,$B31),SUMIFS(DB_ACS_Q1_Q4!$AI$5:$AI$1267,DB_ACS_Q1_Q4!$AC$5:$AC$1267,$C$4,DB_ACS_Q1_Q4!$AD$5:$AD$1267,$J$4,DB_ACS_Q1_Q4!$Z$5:$Z$1267,$J$5,DB_ACS_Q1_Q4!$AB$5:$AB$1267,$J$6,DB_ACS_Q1_Q4!$AA$5:$AA$1267,$B31))))))))</f>
        <v>20</v>
      </c>
      <c r="I31" s="425">
        <f>IF(AND($J$4="Todas",$J$5="Todas",$J$6="Todas"),SUMIFS(DB_ACS_Q1_Q4!$AJ$5:$AJ$1267,DB_ACS_Q1_Q4!$AC$5:$AC$1267,$C$4,DB_ACS_Q1_Q4!$AA$5:$AA$1267,$B31),IF(AND($J$4="Todas",$J$5="Todas"),SUMIFS(DB_ACS_Q1_Q4!$AJ$5:$AJ$1267,DB_ACS_Q1_Q4!$AC$5:$AC$1267,$C$4,DB_ACS_Q1_Q4!$AB$5:$AB$1267,$J$6,DB_ACS_Q1_Q4!$AA$5:$AA$1267,$B31),IF(AND($J$4="Todas",$J$6="Todas"),SUMIFS(DB_ACS_Q1_Q4!$AJ$5:$AJ$1267,DB_ACS_Q1_Q4!$AC$5:$AC$1267,$C$4,DB_ACS_Q1_Q4!$Z$5:$Z$1267,$J$5,DB_ACS_Q1_Q4!$AA$5:$AA$1267,$B31),IF(AND($J$5="Todas",$J$6="Todas"),SUMIFS(DB_ACS_Q1_Q4!$AJ$5:$AJ$1267,DB_ACS_Q1_Q4!$AC$5:$AC$1267,$C$4,DB_ACS_Q1_Q4!$AD$5:$AD$1267,$J$4,DB_ACS_Q1_Q4!$AA$5:$AA$1267,$B31),IF($J$4="Todas",SUMIFS(DB_ACS_Q1_Q4!$AJ$5:$AJ$1267,DB_ACS_Q1_Q4!$AC$5:$AC$1267,$C$4,DB_ACS_Q1_Q4!$Z$5:$Z$1267,$J$5,DB_ACS_Q1_Q4!$AB$5:$AB$1267,$J$6,DB_ACS_Q1_Q4!$AA$5:$AA$1267,$B31),IF($J$5="Todas",SUMIFS(DB_ACS_Q1_Q4!$AJ$5:$AJ$1267,DB_ACS_Q1_Q4!$AC$5:$AC$1267,$C$4,DB_ACS_Q1_Q4!$AD$5:$AD$1267,$J$4,DB_ACS_Q1_Q4!$AB$5:$AB$1267,$J$6,DB_ACS_Q1_Q4!$AA$5:$AA$1267,$B31),IF($J$6="Todas",SUMIFS(DB_ACS_Q1_Q4!$AJ$5:$AJ$1267,DB_ACS_Q1_Q4!$AC$5:$AC$1267,$C$4,DB_ACS_Q1_Q4!$AD$5:$AD$1267,$J$4,DB_ACS_Q1_Q4!$Z$5:$Z$1267,$J$5,DB_ACS_Q1_Q4!$AA$5:$AA$1267,$B31),SUMIFS(DB_ACS_Q1_Q4!$AJ$5:$AJ$1267,DB_ACS_Q1_Q4!$AC$5:$AC$1267,$C$4,DB_ACS_Q1_Q4!$AD$5:$AD$1267,$J$4,DB_ACS_Q1_Q4!$Z$5:$Z$1267,$J$5,DB_ACS_Q1_Q4!$AB$5:$AB$1267,$J$6,DB_ACS_Q1_Q4!$AA$5:$AA$1267,$B31))))))))</f>
        <v>0</v>
      </c>
      <c r="J31" s="425">
        <f>IF(AND($J$4="Todas",$J$5="Todas",$J$6="Todas"),SUMIFS(DB_ACS_Q1_Q4!$AK$5:$AK$1267,DB_ACS_Q1_Q4!$AC$5:$AC$1267,$C$4,DB_ACS_Q1_Q4!$AA$5:$AA$1267,$B31),IF(AND($J$4="Todas",$J$5="Todas"),SUMIFS(DB_ACS_Q1_Q4!$AK$5:$AK$1267,DB_ACS_Q1_Q4!$AC$5:$AC$1267,$C$4,DB_ACS_Q1_Q4!$AB$5:$AB$1267,$J$6,DB_ACS_Q1_Q4!$AA$5:$AA$1267,$B31),IF(AND($J$4="Todas",$J$6="Todas"),SUMIFS(DB_ACS_Q1_Q4!$AK$5:$AK$1267,DB_ACS_Q1_Q4!$AC$5:$AC$1267,$C$4,DB_ACS_Q1_Q4!$Z$5:$Z$1267,$J$5,DB_ACS_Q1_Q4!$AA$5:$AA$1267,$B31),IF(AND($J$5="Todas",$J$6="Todas"),SUMIFS(DB_ACS_Q1_Q4!$AK$5:$AK$1267,DB_ACS_Q1_Q4!$AC$5:$AC$1267,$C$4,DB_ACS_Q1_Q4!$AD$5:$AD$1267,$J$4,DB_ACS_Q1_Q4!$AA$5:$AA$1267,$B31),IF($J$4="Todas",SUMIFS(DB_ACS_Q1_Q4!$AK$5:$AK$1267,DB_ACS_Q1_Q4!$AC$5:$AC$1267,$C$4,DB_ACS_Q1_Q4!$Z$5:$Z$1267,$J$5,DB_ACS_Q1_Q4!$AB$5:$AB$1267,$J$6,DB_ACS_Q1_Q4!$AA$5:$AA$1267,$B31),IF($J$5="Todas",SUMIFS(DB_ACS_Q1_Q4!$AK$5:$AK$1267,DB_ACS_Q1_Q4!$AC$5:$AC$1267,$C$4,DB_ACS_Q1_Q4!$AD$5:$AD$1267,$J$4,DB_ACS_Q1_Q4!$AB$5:$AB$1267,$J$6,DB_ACS_Q1_Q4!$AA$5:$AA$1267,$B31),IF($J$6="Todas",SUMIFS(DB_ACS_Q1_Q4!$AK$5:$AK$1267,DB_ACS_Q1_Q4!$AC$5:$AC$1267,$C$4,DB_ACS_Q1_Q4!$AD$5:$AD$1267,$J$4,DB_ACS_Q1_Q4!$Z$5:$Z$1267,$J$5,DB_ACS_Q1_Q4!$AA$5:$AA$1267,$B31),SUMIFS(DB_ACS_Q1_Q4!$AK$5:$AK$1267,DB_ACS_Q1_Q4!$AC$5:$AC$1267,$C$4,DB_ACS_Q1_Q4!$AD$5:$AD$1267,$J$4,DB_ACS_Q1_Q4!$Z$5:$Z$1267,$J$5,DB_ACS_Q1_Q4!$AB$5:$AB$1267,$J$6,DB_ACS_Q1_Q4!$AA$5:$AA$1267,$B31))))))))</f>
        <v>7</v>
      </c>
      <c r="K31" s="425">
        <f>IF(AND($J$4="Todas",$J$5="Todas",$J$6="Todas"),SUMIFS(DB_ACS_Q1_Q4!$AL$5:$AL$1267,DB_ACS_Q1_Q4!$AC$5:$AC$1267,$C$4,DB_ACS_Q1_Q4!$AA$5:$AA$1267,$B31),IF(AND($J$4="Todas",$J$5="Todas"),SUMIFS(DB_ACS_Q1_Q4!$AL$5:$AL$1267,DB_ACS_Q1_Q4!$AC$5:$AC$1267,$C$4,DB_ACS_Q1_Q4!$AB$5:$AB$1267,$J$6,DB_ACS_Q1_Q4!$AA$5:$AA$1267,$B31),IF(AND($J$4="Todas",$J$6="Todas"),SUMIFS(DB_ACS_Q1_Q4!$AL$5:$AL$1267,DB_ACS_Q1_Q4!$AC$5:$AC$1267,$C$4,DB_ACS_Q1_Q4!$Z$5:$Z$1267,$J$5,DB_ACS_Q1_Q4!$AA$5:$AA$1267,$B31),IF(AND($J$5="Todas",$J$6="Todas"),SUMIFS(DB_ACS_Q1_Q4!$AL$5:$AL$1267,DB_ACS_Q1_Q4!$AC$5:$AC$1267,$C$4,DB_ACS_Q1_Q4!$AD$5:$AD$1267,$J$4,DB_ACS_Q1_Q4!$AA$5:$AA$1267,$B31),IF($J$4="Todas",SUMIFS(DB_ACS_Q1_Q4!$AL$5:$AL$1267,DB_ACS_Q1_Q4!$AC$5:$AC$1267,$C$4,DB_ACS_Q1_Q4!$Z$5:$Z$1267,$J$5,DB_ACS_Q1_Q4!$AB$5:$AB$1267,$J$6,DB_ACS_Q1_Q4!$AA$5:$AA$1267,$B31),IF($J$5="Todas",SUMIFS(DB_ACS_Q1_Q4!$AL$5:$AL$1267,DB_ACS_Q1_Q4!$AC$5:$AC$1267,$C$4,DB_ACS_Q1_Q4!$AD$5:$AD$1267,$J$4,DB_ACS_Q1_Q4!$AB$5:$AB$1267,$J$6,DB_ACS_Q1_Q4!$AA$5:$AA$1267,$B31),IF($J$6="Todas",SUMIFS(DB_ACS_Q1_Q4!$AL$5:$AL$1267,DB_ACS_Q1_Q4!$AC$5:$AC$1267,$C$4,DB_ACS_Q1_Q4!$AD$5:$AD$1267,$J$4,DB_ACS_Q1_Q4!$Z$5:$Z$1267,$J$5,DB_ACS_Q1_Q4!$AA$5:$AA$1267,$B31),SUMIFS(DB_ACS_Q1_Q4!$AL$5:$AL$1267,DB_ACS_Q1_Q4!$AC$5:$AC$1267,$C$4,DB_ACS_Q1_Q4!$AD$5:$AD$1267,$J$4,DB_ACS_Q1_Q4!$Z$5:$Z$1267,$J$5,DB_ACS_Q1_Q4!$AB$5:$AB$1267,$J$6,DB_ACS_Q1_Q4!$AA$5:$AA$1267,$B31))))))))</f>
        <v>1</v>
      </c>
      <c r="L31" s="425">
        <f>IF(AND($J$4="Todas",$J$5="Todas",$J$6="Todas"),SUMIFS(DB_ACS_Q1_Q4!$AM$5:$AM$1267,DB_ACS_Q1_Q4!$AC$5:$AC$1267,$C$4,DB_ACS_Q1_Q4!$AA$5:$AA$1267,$B31),IF(AND($J$4="Todas",$J$5="Todas"),SUMIFS(DB_ACS_Q1_Q4!$AM$5:$AM$1267,DB_ACS_Q1_Q4!$AC$5:$AC$1267,$C$4,DB_ACS_Q1_Q4!$AB$5:$AB$1267,$J$6,DB_ACS_Q1_Q4!$AA$5:$AA$1267,$B31),IF(AND($J$4="Todas",$J$6="Todas"),SUMIFS(DB_ACS_Q1_Q4!$AM$5:$AM$1267,DB_ACS_Q1_Q4!$AC$5:$AC$1267,$C$4,DB_ACS_Q1_Q4!$Z$5:$Z$1267,$J$5,DB_ACS_Q1_Q4!$AA$5:$AA$1267,$B31),IF(AND($J$5="Todas",$J$6="Todas"),SUMIFS(DB_ACS_Q1_Q4!$AM$5:$AM$1267,DB_ACS_Q1_Q4!$AC$5:$AC$1267,$C$4,DB_ACS_Q1_Q4!$AD$5:$AD$1267,$J$4,DB_ACS_Q1_Q4!$AA$5:$AA$1267,$B31),IF($J$4="Todas",SUMIFS(DB_ACS_Q1_Q4!$AM$5:$AM$1267,DB_ACS_Q1_Q4!$AC$5:$AC$1267,$C$4,DB_ACS_Q1_Q4!$Z$5:$Z$1267,$J$5,DB_ACS_Q1_Q4!$AB$5:$AB$1267,$J$6,DB_ACS_Q1_Q4!$AA$5:$AA$1267,$B31),IF($J$5="Todas",SUMIFS(DB_ACS_Q1_Q4!$AM$5:$AM$1267,DB_ACS_Q1_Q4!$AC$5:$AC$1267,$C$4,DB_ACS_Q1_Q4!$AD$5:$AD$1267,$J$4,DB_ACS_Q1_Q4!$AB$5:$AB$1267,$J$6,DB_ACS_Q1_Q4!$AA$5:$AA$1267,$B31),IF($J$6="Todas",SUMIFS(DB_ACS_Q1_Q4!$AM$5:$AM$1267,DB_ACS_Q1_Q4!$AC$5:$AC$1267,$C$4,DB_ACS_Q1_Q4!$AD$5:$AD$1267,$J$4,DB_ACS_Q1_Q4!$Z$5:$Z$1267,$J$5,DB_ACS_Q1_Q4!$AA$5:$AA$1267,$B31),SUMIFS(DB_ACS_Q1_Q4!$AM$5:$AM$1267,DB_ACS_Q1_Q4!$AC$5:$AC$1267,$C$4,DB_ACS_Q1_Q4!$AD$5:$AD$1267,$J$4,DB_ACS_Q1_Q4!$Z$5:$Z$1267,$J$5,DB_ACS_Q1_Q4!$AB$5:$AB$1267,$J$6,DB_ACS_Q1_Q4!$AA$5:$AA$1267,$B31))))))))</f>
        <v>20</v>
      </c>
      <c r="M31" s="645">
        <f>IF(AND($J$4="Todas",$J$5="Todas",$J$6="Todas"),COUNTIFS(DB_ACS_Q1_Q4!$AC$5:$AC$1267,$C$4,DB_ACS_Q1_Q4!$AA$5:$AA$1267,$P31),IF(AND($J$4="Todas",$J$5="Todas"),COUNTIFS(DB_ACS_Q1_Q4!$AC$5:$AC$1267,$C$4,DB_ACS_Q1_Q4!$AB$5:$AB$1267,$J$6,DB_ACS_Q1_Q4!$AA$5:$AA$1267,$P31),IF(AND($J$4="Todas",$J$6="Todas"),COUNTIFS(DB_ACS_Q1_Q4!$AC$5:$AC$1267,$C$4,DB_ACS_Q1_Q4!$Z$5:$Z$1267,$J$5,DB_ACS_Q1_Q4!$AA$5:$AA$1267,$P31),IF(AND($J$5="Todas",$J$6="Todas"),COUNTIFS(DB_ACS_Q1_Q4!$AC$5:$AC$1267,$C$4,DB_ACS_Q1_Q4!$AD$5:$AD$1267,$J$4,DB_ACS_Q1_Q4!$AA$5:$AA$1267,$P31),IF($J$4="Todas",COUNTIFS(DB_ACS_Q1_Q4!$AC$5:$AC$1267,$C$4,DB_ACS_Q1_Q4!$Z$5:$Z$1267,$J$5,DB_ACS_Q1_Q4!$AB$5:$AB$1267,$J$6,DB_ACS_Q1_Q4!$AA$5:$AA$1267,$P31),IF($J$5="Todas",COUNTIFS(DB_ACS_Q1_Q4!$AC$5:$AC$1267,$C$4,DB_ACS_Q1_Q4!$AD$5:$AD$1267,$J$4,DB_ACS_Q1_Q4!$AB$5:$AB$1267,$J$6,DB_ACS_Q1_Q4!$AA$5:$AA$1267,$P31),IF($J$6="Todas",COUNTIFS(DB_ACS_Q1_Q4!$AC$5:$AC$1267,$C$4,DB_ACS_Q1_Q4!$AD$5:$AD$1267,$J$4,DB_ACS_Q1_Q4!$Z$5:$Z$1267,$J$5,DB_ACS_Q1_Q4!$AA$5:$AA$1267,$P31),COUNTIFS(DB_ACS_Q1_Q4!$AC$5:$AC$1267,$C$4,DB_ACS_Q1_Q4!$AD$5:$AD$1267,$J$4,DB_ACS_Q1_Q4!$Z$5:$Z$1267,$J$5,DB_ACS_Q1_Q4!$AB$5:$AB$1267,$J$6,DB_ACS_Q1_Q4!$AA$5:$AA$1267,$P31))))))))</f>
        <v>240</v>
      </c>
      <c r="N31" s="235">
        <f t="shared" si="13"/>
        <v>1</v>
      </c>
      <c r="O31" s="656">
        <f t="shared" si="14"/>
        <v>240</v>
      </c>
      <c r="P31" s="645" t="s">
        <v>371</v>
      </c>
      <c r="Q31" s="236"/>
      <c r="R31" s="236"/>
      <c r="S31" s="236"/>
      <c r="T31" s="661"/>
      <c r="U31" s="658" t="str">
        <f t="shared" ref="U31:U38" si="15">HLOOKUP(W31,$D$43:$L$44,2,)</f>
        <v>Acceso y coste combustible</v>
      </c>
      <c r="V31" s="659">
        <f t="shared" ref="V31:V38" si="16">IF(W31&lt;0.0001,0,W31)</f>
        <v>0.26159996023680604</v>
      </c>
      <c r="W31" s="235">
        <f t="shared" ref="W31:W38" si="17">LARGE($D$43:$L$43,A31)</f>
        <v>0.26159996023680604</v>
      </c>
    </row>
    <row r="32" spans="1:23" ht="15" customHeight="1">
      <c r="A32" s="643">
        <v>3</v>
      </c>
      <c r="B32" s="417" t="str">
        <f t="shared" si="11"/>
        <v>GLP</v>
      </c>
      <c r="C32" s="660">
        <f t="shared" si="12"/>
        <v>176</v>
      </c>
      <c r="D32" s="425">
        <f>IF(AND($J$4="Todas",$J$5="Todas",$J$6="Todas"),SUMIFS(DB_ACS_Q1_Q4!$AE$5:$AE$1267,DB_ACS_Q1_Q4!$AC$5:$AC$1267,$C$4,DB_ACS_Q1_Q4!$AA$5:$AA$1267,$B32),IF(AND($J$4="Todas",$J$5="Todas"),SUMIFS(DB_ACS_Q1_Q4!$AE$5:$AE$1267,DB_ACS_Q1_Q4!$AC$5:$AC$1267,$C$4,DB_ACS_Q1_Q4!$AB$5:$AB$1267,$J$6,DB_ACS_Q1_Q4!$AA$5:$AA$1267,$B32),IF(AND($J$4="Todas",$J$6="Todas"),SUMIFS(DB_ACS_Q1_Q4!$AE$5:$AE$1267,DB_ACS_Q1_Q4!$AC$5:$AC$1267,$C$4,DB_ACS_Q1_Q4!$Z$5:$Z$1267,$J$5,DB_ACS_Q1_Q4!$AA$5:$AA$1267,$B32),IF(AND($J$5="Todas",$J$6="Todas"),SUMIFS(DB_ACS_Q1_Q4!$AE$5:$AE$1267,DB_ACS_Q1_Q4!$AC$5:$AC$1267,$C$4,DB_ACS_Q1_Q4!$AD$5:$AD$1267,$J$4,DB_ACS_Q1_Q4!$AA$5:$AA$1267,$B32),IF($J$4="Todas",SUMIFS(DB_ACS_Q1_Q4!$AE$5:$AE$1267,DB_ACS_Q1_Q4!$AC$5:$AC$1267,$C$4,DB_ACS_Q1_Q4!$Z$5:$Z$1267,$J$5,DB_ACS_Q1_Q4!$AB$5:$AB$1267,$J$6,DB_ACS_Q1_Q4!$AA$5:$AA$1267,$B32),IF($J$5="Todas",SUMIFS(DB_ACS_Q1_Q4!$AE$5:$AE$1267,DB_ACS_Q1_Q4!$AC$5:$AC$1267,$C$4,DB_ACS_Q1_Q4!$AD$5:$AD$1267,$J$4,DB_ACS_Q1_Q4!$AB$5:$AB$1267,$J$6,DB_ACS_Q1_Q4!$AA$5:$AA$1267,$B32),IF($J$6="Todas",SUMIFS(DB_ACS_Q1_Q4!$AE$5:$AE$1267,DB_ACS_Q1_Q4!$AC$5:$AC$1267,$C$4,DB_ACS_Q1_Q4!$AD$5:$AD$1267,$J$4,DB_ACS_Q1_Q4!$Z$5:$Z$1267,$J$5,DB_ACS_Q1_Q4!$AA$5:$AA$1267,$B32),SUMIFS(DB_ACS_Q1_Q4!$AE$5:$AE$1267,DB_ACS_Q1_Q4!$AC$5:$AC$1267,$C$4,DB_ACS_Q1_Q4!$AD$5:$AD$1267,$J$4,DB_ACS_Q1_Q4!$Z$5:$Z$1267,$J$5,DB_ACS_Q1_Q4!$AB$5:$AB$1267,$J$6,DB_ACS_Q1_Q4!$AA$5:$AA$1267,$B32))))))))</f>
        <v>34</v>
      </c>
      <c r="E32" s="425">
        <f>IF(AND($J$4="Todas",$J$5="Todas",$J$6="Todas"),SUMIFS(DB_ACS_Q1_Q4!$AF$5:$AF$1267,DB_ACS_Q1_Q4!$AC$5:$AC$1267,$C$4,DB_ACS_Q1_Q4!$AA$5:$AA$1267,$B32),IF(AND($J$4="Todas",$J$5="Todas"),SUMIFS(DB_ACS_Q1_Q4!$AF$5:$AF$1267,DB_ACS_Q1_Q4!$AC$5:$AC$1267,$C$4,DB_ACS_Q1_Q4!$AB$5:$AB$1267,$J$6,DB_ACS_Q1_Q4!$AA$5:$AA$1267,$B32),IF(AND($J$4="Todas",$J$6="Todas"),SUMIFS(DB_ACS_Q1_Q4!$AF$5:$AF$1267,DB_ACS_Q1_Q4!$AC$5:$AC$1267,$C$4,DB_ACS_Q1_Q4!$Z$5:$Z$1267,$J$5,DB_ACS_Q1_Q4!$AA$5:$AA$1267,$B32),IF(AND($J$5="Todas",$J$6="Todas"),SUMIFS(DB_ACS_Q1_Q4!$AF$5:$AF$1267,DB_ACS_Q1_Q4!$AC$5:$AC$1267,$C$4,DB_ACS_Q1_Q4!$AD$5:$AD$1267,$J$4,DB_ACS_Q1_Q4!$AA$5:$AA$1267,$B32),IF($J$4="Todas",SUMIFS(DB_ACS_Q1_Q4!$AF$5:$AF$1267,DB_ACS_Q1_Q4!$AC$5:$AC$1267,$C$4,DB_ACS_Q1_Q4!$Z$5:$Z$1267,$J$5,DB_ACS_Q1_Q4!$AB$5:$AB$1267,$J$6,DB_ACS_Q1_Q4!$AA$5:$AA$1267,$B32),IF($J$5="Todas",SUMIFS(DB_ACS_Q1_Q4!$AF$5:$AF$1267,DB_ACS_Q1_Q4!$AC$5:$AC$1267,$C$4,DB_ACS_Q1_Q4!$AD$5:$AD$1267,$J$4,DB_ACS_Q1_Q4!$AB$5:$AB$1267,$J$6,DB_ACS_Q1_Q4!$AA$5:$AA$1267,$B32),IF($J$6="Todas",SUMIFS(DB_ACS_Q1_Q4!$AF$5:$AF$1267,DB_ACS_Q1_Q4!$AC$5:$AC$1267,$C$4,DB_ACS_Q1_Q4!$AD$5:$AD$1267,$J$4,DB_ACS_Q1_Q4!$Z$5:$Z$1267,$J$5,DB_ACS_Q1_Q4!$AA$5:$AA$1267,$B32),SUMIFS(DB_ACS_Q1_Q4!$AF$5:$AF$1267,DB_ACS_Q1_Q4!$AC$5:$AC$1267,$C$4,DB_ACS_Q1_Q4!$AD$5:$AD$1267,$J$4,DB_ACS_Q1_Q4!$Z$5:$Z$1267,$J$5,DB_ACS_Q1_Q4!$AB$5:$AB$1267,$J$6,DB_ACS_Q1_Q4!$AA$5:$AA$1267,$B32))))))))</f>
        <v>105</v>
      </c>
      <c r="F32" s="425">
        <f>IF(AND($J$4="Todas",$J$5="Todas",$J$6="Todas"),SUMIFS(DB_ACS_Q1_Q4!$AG$5:$AG$1267,DB_ACS_Q1_Q4!$AC$5:$AC$1267,$C$4,DB_ACS_Q1_Q4!$AA$5:$AA$1267,$B32),IF(AND($J$4="Todas",$J$5="Todas"),SUMIFS(DB_ACS_Q1_Q4!$AG$5:$AG$1267,DB_ACS_Q1_Q4!$AC$5:$AC$1267,$C$4,DB_ACS_Q1_Q4!$AB$5:$AB$1267,$J$6,DB_ACS_Q1_Q4!$AA$5:$AA$1267,$B32),IF(AND($J$4="Todas",$J$6="Todas"),SUMIFS(DB_ACS_Q1_Q4!$AG$5:$AG$1267,DB_ACS_Q1_Q4!$AC$5:$AC$1267,$C$4,DB_ACS_Q1_Q4!$Z$5:$Z$1267,$J$5,DB_ACS_Q1_Q4!$AA$5:$AA$1267,$B32),IF(AND($J$5="Todas",$J$6="Todas"),SUMIFS(DB_ACS_Q1_Q4!$AG$5:$AG$1267,DB_ACS_Q1_Q4!$AC$5:$AC$1267,$C$4,DB_ACS_Q1_Q4!$AD$5:$AD$1267,$J$4,DB_ACS_Q1_Q4!$AA$5:$AA$1267,$B32),IF($J$4="Todas",SUMIFS(DB_ACS_Q1_Q4!$AG$5:$AG$1267,DB_ACS_Q1_Q4!$AC$5:$AC$1267,$C$4,DB_ACS_Q1_Q4!$Z$5:$Z$1267,$J$5,DB_ACS_Q1_Q4!$AB$5:$AB$1267,$J$6,DB_ACS_Q1_Q4!$AA$5:$AA$1267,$B32),IF($J$5="Todas",SUMIFS(DB_ACS_Q1_Q4!$AG$5:$AG$1267,DB_ACS_Q1_Q4!$AC$5:$AC$1267,$C$4,DB_ACS_Q1_Q4!$AD$5:$AD$1267,$J$4,DB_ACS_Q1_Q4!$AB$5:$AB$1267,$J$6,DB_ACS_Q1_Q4!$AA$5:$AA$1267,$B32),IF($J$6="Todas",SUMIFS(DB_ACS_Q1_Q4!$AG$5:$AG$1267,DB_ACS_Q1_Q4!$AC$5:$AC$1267,$C$4,DB_ACS_Q1_Q4!$AD$5:$AD$1267,$J$4,DB_ACS_Q1_Q4!$Z$5:$Z$1267,$J$5,DB_ACS_Q1_Q4!$AA$5:$AA$1267,$B32),SUMIFS(DB_ACS_Q1_Q4!$AG$5:$AG$1267,DB_ACS_Q1_Q4!$AC$5:$AC$1267,$C$4,DB_ACS_Q1_Q4!$AD$5:$AD$1267,$J$4,DB_ACS_Q1_Q4!$Z$5:$Z$1267,$J$5,DB_ACS_Q1_Q4!$AB$5:$AB$1267,$J$6,DB_ACS_Q1_Q4!$AA$5:$AA$1267,$B32))))))))</f>
        <v>27</v>
      </c>
      <c r="G32" s="425">
        <f>IF(AND($J$4="Todas",$J$5="Todas",$J$6="Todas"),SUMIFS(DB_ACS_Q1_Q4!$AH$5:$AH$1267,DB_ACS_Q1_Q4!$AC$5:$AC$1267,$C$4,DB_ACS_Q1_Q4!$AA$5:$AA$1267,$B32),IF(AND($J$4="Todas",$J$5="Todas"),SUMIFS(DB_ACS_Q1_Q4!$AH$5:$AH$1267,DB_ACS_Q1_Q4!$AC$5:$AC$1267,$C$4,DB_ACS_Q1_Q4!$AB$5:$AB$1267,$J$6,DB_ACS_Q1_Q4!$AA$5:$AA$1267,$B32),IF(AND($J$4="Todas",$J$6="Todas"),SUMIFS(DB_ACS_Q1_Q4!$AH$5:$AH$1267,DB_ACS_Q1_Q4!$AC$5:$AC$1267,$C$4,DB_ACS_Q1_Q4!$Z$5:$Z$1267,$J$5,DB_ACS_Q1_Q4!$AA$5:$AA$1267,$B32),IF(AND($J$5="Todas",$J$6="Todas"),SUMIFS(DB_ACS_Q1_Q4!$AH$5:$AH$1267,DB_ACS_Q1_Q4!$AC$5:$AC$1267,$C$4,DB_ACS_Q1_Q4!$AD$5:$AD$1267,$J$4,DB_ACS_Q1_Q4!$AA$5:$AA$1267,$B32),IF($J$4="Todas",SUMIFS(DB_ACS_Q1_Q4!$AH$5:$AH$1267,DB_ACS_Q1_Q4!$AC$5:$AC$1267,$C$4,DB_ACS_Q1_Q4!$Z$5:$Z$1267,$J$5,DB_ACS_Q1_Q4!$AB$5:$AB$1267,$J$6,DB_ACS_Q1_Q4!$AA$5:$AA$1267,$B32),IF($J$5="Todas",SUMIFS(DB_ACS_Q1_Q4!$AH$5:$AH$1267,DB_ACS_Q1_Q4!$AC$5:$AC$1267,$C$4,DB_ACS_Q1_Q4!$AD$5:$AD$1267,$J$4,DB_ACS_Q1_Q4!$AB$5:$AB$1267,$J$6,DB_ACS_Q1_Q4!$AA$5:$AA$1267,$B32),IF($J$6="Todas",SUMIFS(DB_ACS_Q1_Q4!$AH$5:$AH$1267,DB_ACS_Q1_Q4!$AC$5:$AC$1267,$C$4,DB_ACS_Q1_Q4!$AD$5:$AD$1267,$J$4,DB_ACS_Q1_Q4!$Z$5:$Z$1267,$J$5,DB_ACS_Q1_Q4!$AA$5:$AA$1267,$B32),SUMIFS(DB_ACS_Q1_Q4!$AH$5:$AH$1267,DB_ACS_Q1_Q4!$AC$5:$AC$1267,$C$4,DB_ACS_Q1_Q4!$AD$5:$AD$1267,$J$4,DB_ACS_Q1_Q4!$Z$5:$Z$1267,$J$5,DB_ACS_Q1_Q4!$AB$5:$AB$1267,$J$6,DB_ACS_Q1_Q4!$AA$5:$AA$1267,$B32))))))))</f>
        <v>7</v>
      </c>
      <c r="H32" s="425">
        <f>IF(AND($J$4="Todas",$J$5="Todas",$J$6="Todas"),SUMIFS(DB_ACS_Q1_Q4!$AI$5:$AI$1267,DB_ACS_Q1_Q4!$AC$5:$AC$1267,$C$4,DB_ACS_Q1_Q4!$AA$5:$AA$1267,$B32),IF(AND($J$4="Todas",$J$5="Todas"),SUMIFS(DB_ACS_Q1_Q4!$AI$5:$AI$1267,DB_ACS_Q1_Q4!$AC$5:$AC$1267,$C$4,DB_ACS_Q1_Q4!$AB$5:$AB$1267,$J$6,DB_ACS_Q1_Q4!$AA$5:$AA$1267,$B32),IF(AND($J$4="Todas",$J$6="Todas"),SUMIFS(DB_ACS_Q1_Q4!$AI$5:$AI$1267,DB_ACS_Q1_Q4!$AC$5:$AC$1267,$C$4,DB_ACS_Q1_Q4!$Z$5:$Z$1267,$J$5,DB_ACS_Q1_Q4!$AA$5:$AA$1267,$B32),IF(AND($J$5="Todas",$J$6="Todas"),SUMIFS(DB_ACS_Q1_Q4!$AI$5:$AI$1267,DB_ACS_Q1_Q4!$AC$5:$AC$1267,$C$4,DB_ACS_Q1_Q4!$AD$5:$AD$1267,$J$4,DB_ACS_Q1_Q4!$AA$5:$AA$1267,$B32),IF($J$4="Todas",SUMIFS(DB_ACS_Q1_Q4!$AI$5:$AI$1267,DB_ACS_Q1_Q4!$AC$5:$AC$1267,$C$4,DB_ACS_Q1_Q4!$Z$5:$Z$1267,$J$5,DB_ACS_Q1_Q4!$AB$5:$AB$1267,$J$6,DB_ACS_Q1_Q4!$AA$5:$AA$1267,$B32),IF($J$5="Todas",SUMIFS(DB_ACS_Q1_Q4!$AI$5:$AI$1267,DB_ACS_Q1_Q4!$AC$5:$AC$1267,$C$4,DB_ACS_Q1_Q4!$AD$5:$AD$1267,$J$4,DB_ACS_Q1_Q4!$AB$5:$AB$1267,$J$6,DB_ACS_Q1_Q4!$AA$5:$AA$1267,$B32),IF($J$6="Todas",SUMIFS(DB_ACS_Q1_Q4!$AI$5:$AI$1267,DB_ACS_Q1_Q4!$AC$5:$AC$1267,$C$4,DB_ACS_Q1_Q4!$AD$5:$AD$1267,$J$4,DB_ACS_Q1_Q4!$Z$5:$Z$1267,$J$5,DB_ACS_Q1_Q4!$AA$5:$AA$1267,$B32),SUMIFS(DB_ACS_Q1_Q4!$AI$5:$AI$1267,DB_ACS_Q1_Q4!$AC$5:$AC$1267,$C$4,DB_ACS_Q1_Q4!$AD$5:$AD$1267,$J$4,DB_ACS_Q1_Q4!$Z$5:$Z$1267,$J$5,DB_ACS_Q1_Q4!$AB$5:$AB$1267,$J$6,DB_ACS_Q1_Q4!$AA$5:$AA$1267,$B32))))))))</f>
        <v>14</v>
      </c>
      <c r="I32" s="425">
        <f>IF(AND($J$4="Todas",$J$5="Todas",$J$6="Todas"),SUMIFS(DB_ACS_Q1_Q4!$AJ$5:$AJ$1267,DB_ACS_Q1_Q4!$AC$5:$AC$1267,$C$4,DB_ACS_Q1_Q4!$AA$5:$AA$1267,$B32),IF(AND($J$4="Todas",$J$5="Todas"),SUMIFS(DB_ACS_Q1_Q4!$AJ$5:$AJ$1267,DB_ACS_Q1_Q4!$AC$5:$AC$1267,$C$4,DB_ACS_Q1_Q4!$AB$5:$AB$1267,$J$6,DB_ACS_Q1_Q4!$AA$5:$AA$1267,$B32),IF(AND($J$4="Todas",$J$6="Todas"),SUMIFS(DB_ACS_Q1_Q4!$AJ$5:$AJ$1267,DB_ACS_Q1_Q4!$AC$5:$AC$1267,$C$4,DB_ACS_Q1_Q4!$Z$5:$Z$1267,$J$5,DB_ACS_Q1_Q4!$AA$5:$AA$1267,$B32),IF(AND($J$5="Todas",$J$6="Todas"),SUMIFS(DB_ACS_Q1_Q4!$AJ$5:$AJ$1267,DB_ACS_Q1_Q4!$AC$5:$AC$1267,$C$4,DB_ACS_Q1_Q4!$AD$5:$AD$1267,$J$4,DB_ACS_Q1_Q4!$AA$5:$AA$1267,$B32),IF($J$4="Todas",SUMIFS(DB_ACS_Q1_Q4!$AJ$5:$AJ$1267,DB_ACS_Q1_Q4!$AC$5:$AC$1267,$C$4,DB_ACS_Q1_Q4!$Z$5:$Z$1267,$J$5,DB_ACS_Q1_Q4!$AB$5:$AB$1267,$J$6,DB_ACS_Q1_Q4!$AA$5:$AA$1267,$B32),IF($J$5="Todas",SUMIFS(DB_ACS_Q1_Q4!$AJ$5:$AJ$1267,DB_ACS_Q1_Q4!$AC$5:$AC$1267,$C$4,DB_ACS_Q1_Q4!$AD$5:$AD$1267,$J$4,DB_ACS_Q1_Q4!$AB$5:$AB$1267,$J$6,DB_ACS_Q1_Q4!$AA$5:$AA$1267,$B32),IF($J$6="Todas",SUMIFS(DB_ACS_Q1_Q4!$AJ$5:$AJ$1267,DB_ACS_Q1_Q4!$AC$5:$AC$1267,$C$4,DB_ACS_Q1_Q4!$AD$5:$AD$1267,$J$4,DB_ACS_Q1_Q4!$Z$5:$Z$1267,$J$5,DB_ACS_Q1_Q4!$AA$5:$AA$1267,$B32),SUMIFS(DB_ACS_Q1_Q4!$AJ$5:$AJ$1267,DB_ACS_Q1_Q4!$AC$5:$AC$1267,$C$4,DB_ACS_Q1_Q4!$AD$5:$AD$1267,$J$4,DB_ACS_Q1_Q4!$Z$5:$Z$1267,$J$5,DB_ACS_Q1_Q4!$AB$5:$AB$1267,$J$6,DB_ACS_Q1_Q4!$AA$5:$AA$1267,$B32))))))))</f>
        <v>0</v>
      </c>
      <c r="J32" s="425">
        <f>IF(AND($J$4="Todas",$J$5="Todas",$J$6="Todas"),SUMIFS(DB_ACS_Q1_Q4!$AK$5:$AK$1267,DB_ACS_Q1_Q4!$AC$5:$AC$1267,$C$4,DB_ACS_Q1_Q4!$AA$5:$AA$1267,$B32),IF(AND($J$4="Todas",$J$5="Todas"),SUMIFS(DB_ACS_Q1_Q4!$AK$5:$AK$1267,DB_ACS_Q1_Q4!$AC$5:$AC$1267,$C$4,DB_ACS_Q1_Q4!$AB$5:$AB$1267,$J$6,DB_ACS_Q1_Q4!$AA$5:$AA$1267,$B32),IF(AND($J$4="Todas",$J$6="Todas"),SUMIFS(DB_ACS_Q1_Q4!$AK$5:$AK$1267,DB_ACS_Q1_Q4!$AC$5:$AC$1267,$C$4,DB_ACS_Q1_Q4!$Z$5:$Z$1267,$J$5,DB_ACS_Q1_Q4!$AA$5:$AA$1267,$B32),IF(AND($J$5="Todas",$J$6="Todas"),SUMIFS(DB_ACS_Q1_Q4!$AK$5:$AK$1267,DB_ACS_Q1_Q4!$AC$5:$AC$1267,$C$4,DB_ACS_Q1_Q4!$AD$5:$AD$1267,$J$4,DB_ACS_Q1_Q4!$AA$5:$AA$1267,$B32),IF($J$4="Todas",SUMIFS(DB_ACS_Q1_Q4!$AK$5:$AK$1267,DB_ACS_Q1_Q4!$AC$5:$AC$1267,$C$4,DB_ACS_Q1_Q4!$Z$5:$Z$1267,$J$5,DB_ACS_Q1_Q4!$AB$5:$AB$1267,$J$6,DB_ACS_Q1_Q4!$AA$5:$AA$1267,$B32),IF($J$5="Todas",SUMIFS(DB_ACS_Q1_Q4!$AK$5:$AK$1267,DB_ACS_Q1_Q4!$AC$5:$AC$1267,$C$4,DB_ACS_Q1_Q4!$AD$5:$AD$1267,$J$4,DB_ACS_Q1_Q4!$AB$5:$AB$1267,$J$6,DB_ACS_Q1_Q4!$AA$5:$AA$1267,$B32),IF($J$6="Todas",SUMIFS(DB_ACS_Q1_Q4!$AK$5:$AK$1267,DB_ACS_Q1_Q4!$AC$5:$AC$1267,$C$4,DB_ACS_Q1_Q4!$AD$5:$AD$1267,$J$4,DB_ACS_Q1_Q4!$Z$5:$Z$1267,$J$5,DB_ACS_Q1_Q4!$AA$5:$AA$1267,$B32),SUMIFS(DB_ACS_Q1_Q4!$AK$5:$AK$1267,DB_ACS_Q1_Q4!$AC$5:$AC$1267,$C$4,DB_ACS_Q1_Q4!$AD$5:$AD$1267,$J$4,DB_ACS_Q1_Q4!$Z$5:$Z$1267,$J$5,DB_ACS_Q1_Q4!$AB$5:$AB$1267,$J$6,DB_ACS_Q1_Q4!$AA$5:$AA$1267,$B32))))))))</f>
        <v>3</v>
      </c>
      <c r="K32" s="425">
        <f>IF(AND($J$4="Todas",$J$5="Todas",$J$6="Todas"),SUMIFS(DB_ACS_Q1_Q4!$AL$5:$AL$1267,DB_ACS_Q1_Q4!$AC$5:$AC$1267,$C$4,DB_ACS_Q1_Q4!$AA$5:$AA$1267,$B32),IF(AND($J$4="Todas",$J$5="Todas"),SUMIFS(DB_ACS_Q1_Q4!$AL$5:$AL$1267,DB_ACS_Q1_Q4!$AC$5:$AC$1267,$C$4,DB_ACS_Q1_Q4!$AB$5:$AB$1267,$J$6,DB_ACS_Q1_Q4!$AA$5:$AA$1267,$B32),IF(AND($J$4="Todas",$J$6="Todas"),SUMIFS(DB_ACS_Q1_Q4!$AL$5:$AL$1267,DB_ACS_Q1_Q4!$AC$5:$AC$1267,$C$4,DB_ACS_Q1_Q4!$Z$5:$Z$1267,$J$5,DB_ACS_Q1_Q4!$AA$5:$AA$1267,$B32),IF(AND($J$5="Todas",$J$6="Todas"),SUMIFS(DB_ACS_Q1_Q4!$AL$5:$AL$1267,DB_ACS_Q1_Q4!$AC$5:$AC$1267,$C$4,DB_ACS_Q1_Q4!$AD$5:$AD$1267,$J$4,DB_ACS_Q1_Q4!$AA$5:$AA$1267,$B32),IF($J$4="Todas",SUMIFS(DB_ACS_Q1_Q4!$AL$5:$AL$1267,DB_ACS_Q1_Q4!$AC$5:$AC$1267,$C$4,DB_ACS_Q1_Q4!$Z$5:$Z$1267,$J$5,DB_ACS_Q1_Q4!$AB$5:$AB$1267,$J$6,DB_ACS_Q1_Q4!$AA$5:$AA$1267,$B32),IF($J$5="Todas",SUMIFS(DB_ACS_Q1_Q4!$AL$5:$AL$1267,DB_ACS_Q1_Q4!$AC$5:$AC$1267,$C$4,DB_ACS_Q1_Q4!$AD$5:$AD$1267,$J$4,DB_ACS_Q1_Q4!$AB$5:$AB$1267,$J$6,DB_ACS_Q1_Q4!$AA$5:$AA$1267,$B32),IF($J$6="Todas",SUMIFS(DB_ACS_Q1_Q4!$AL$5:$AL$1267,DB_ACS_Q1_Q4!$AC$5:$AC$1267,$C$4,DB_ACS_Q1_Q4!$AD$5:$AD$1267,$J$4,DB_ACS_Q1_Q4!$Z$5:$Z$1267,$J$5,DB_ACS_Q1_Q4!$AA$5:$AA$1267,$B32),SUMIFS(DB_ACS_Q1_Q4!$AL$5:$AL$1267,DB_ACS_Q1_Q4!$AC$5:$AC$1267,$C$4,DB_ACS_Q1_Q4!$AD$5:$AD$1267,$J$4,DB_ACS_Q1_Q4!$Z$5:$Z$1267,$J$5,DB_ACS_Q1_Q4!$AB$5:$AB$1267,$J$6,DB_ACS_Q1_Q4!$AA$5:$AA$1267,$B32))))))))</f>
        <v>0</v>
      </c>
      <c r="L32" s="425">
        <f>IF(AND($J$4="Todas",$J$5="Todas",$J$6="Todas"),SUMIFS(DB_ACS_Q1_Q4!$AM$5:$AM$1267,DB_ACS_Q1_Q4!$AC$5:$AC$1267,$C$4,DB_ACS_Q1_Q4!$AA$5:$AA$1267,$B32),IF(AND($J$4="Todas",$J$5="Todas"),SUMIFS(DB_ACS_Q1_Q4!$AM$5:$AM$1267,DB_ACS_Q1_Q4!$AC$5:$AC$1267,$C$4,DB_ACS_Q1_Q4!$AB$5:$AB$1267,$J$6,DB_ACS_Q1_Q4!$AA$5:$AA$1267,$B32),IF(AND($J$4="Todas",$J$6="Todas"),SUMIFS(DB_ACS_Q1_Q4!$AM$5:$AM$1267,DB_ACS_Q1_Q4!$AC$5:$AC$1267,$C$4,DB_ACS_Q1_Q4!$Z$5:$Z$1267,$J$5,DB_ACS_Q1_Q4!$AA$5:$AA$1267,$B32),IF(AND($J$5="Todas",$J$6="Todas"),SUMIFS(DB_ACS_Q1_Q4!$AM$5:$AM$1267,DB_ACS_Q1_Q4!$AC$5:$AC$1267,$C$4,DB_ACS_Q1_Q4!$AD$5:$AD$1267,$J$4,DB_ACS_Q1_Q4!$AA$5:$AA$1267,$B32),IF($J$4="Todas",SUMIFS(DB_ACS_Q1_Q4!$AM$5:$AM$1267,DB_ACS_Q1_Q4!$AC$5:$AC$1267,$C$4,DB_ACS_Q1_Q4!$Z$5:$Z$1267,$J$5,DB_ACS_Q1_Q4!$AB$5:$AB$1267,$J$6,DB_ACS_Q1_Q4!$AA$5:$AA$1267,$B32),IF($J$5="Todas",SUMIFS(DB_ACS_Q1_Q4!$AM$5:$AM$1267,DB_ACS_Q1_Q4!$AC$5:$AC$1267,$C$4,DB_ACS_Q1_Q4!$AD$5:$AD$1267,$J$4,DB_ACS_Q1_Q4!$AB$5:$AB$1267,$J$6,DB_ACS_Q1_Q4!$AA$5:$AA$1267,$B32),IF($J$6="Todas",SUMIFS(DB_ACS_Q1_Q4!$AM$5:$AM$1267,DB_ACS_Q1_Q4!$AC$5:$AC$1267,$C$4,DB_ACS_Q1_Q4!$AD$5:$AD$1267,$J$4,DB_ACS_Q1_Q4!$Z$5:$Z$1267,$J$5,DB_ACS_Q1_Q4!$AA$5:$AA$1267,$B32),SUMIFS(DB_ACS_Q1_Q4!$AM$5:$AM$1267,DB_ACS_Q1_Q4!$AC$5:$AC$1267,$C$4,DB_ACS_Q1_Q4!$AD$5:$AD$1267,$J$4,DB_ACS_Q1_Q4!$Z$5:$Z$1267,$J$5,DB_ACS_Q1_Q4!$AB$5:$AB$1267,$J$6,DB_ACS_Q1_Q4!$AA$5:$AA$1267,$B32))))))))</f>
        <v>10</v>
      </c>
      <c r="M32" s="645">
        <f>IF(AND($J$4="Todas",$J$5="Todas",$J$6="Todas"),COUNTIFS(DB_ACS_Q1_Q4!$AC$5:$AC$1267,$C$4,DB_ACS_Q1_Q4!$AA$5:$AA$1267,$P32),IF(AND($J$4="Todas",$J$5="Todas"),COUNTIFS(DB_ACS_Q1_Q4!$AC$5:$AC$1267,$C$4,DB_ACS_Q1_Q4!$AB$5:$AB$1267,$J$6,DB_ACS_Q1_Q4!$AA$5:$AA$1267,$P32),IF(AND($J$4="Todas",$J$6="Todas"),COUNTIFS(DB_ACS_Q1_Q4!$AC$5:$AC$1267,$C$4,DB_ACS_Q1_Q4!$Z$5:$Z$1267,$J$5,DB_ACS_Q1_Q4!$AA$5:$AA$1267,$P32),IF(AND($J$5="Todas",$J$6="Todas"),COUNTIFS(DB_ACS_Q1_Q4!$AC$5:$AC$1267,$C$4,DB_ACS_Q1_Q4!$AD$5:$AD$1267,$J$4,DB_ACS_Q1_Q4!$AA$5:$AA$1267,$P32),IF($J$4="Todas",COUNTIFS(DB_ACS_Q1_Q4!$AC$5:$AC$1267,$C$4,DB_ACS_Q1_Q4!$Z$5:$Z$1267,$J$5,DB_ACS_Q1_Q4!$AB$5:$AB$1267,$J$6,DB_ACS_Q1_Q4!$AA$5:$AA$1267,$P32),IF($J$5="Todas",COUNTIFS(DB_ACS_Q1_Q4!$AC$5:$AC$1267,$C$4,DB_ACS_Q1_Q4!$AD$5:$AD$1267,$J$4,DB_ACS_Q1_Q4!$AB$5:$AB$1267,$J$6,DB_ACS_Q1_Q4!$AA$5:$AA$1267,$P32),IF($J$6="Todas",COUNTIFS(DB_ACS_Q1_Q4!$AC$5:$AC$1267,$C$4,DB_ACS_Q1_Q4!$AD$5:$AD$1267,$J$4,DB_ACS_Q1_Q4!$Z$5:$Z$1267,$J$5,DB_ACS_Q1_Q4!$AA$5:$AA$1267,$P32),COUNTIFS(DB_ACS_Q1_Q4!$AC$5:$AC$1267,$C$4,DB_ACS_Q1_Q4!$AD$5:$AD$1267,$J$4,DB_ACS_Q1_Q4!$Z$5:$Z$1267,$J$5,DB_ACS_Q1_Q4!$AB$5:$AB$1267,$J$6,DB_ACS_Q1_Q4!$AA$5:$AA$1267,$P32))))))))</f>
        <v>176</v>
      </c>
      <c r="N32" s="235">
        <f t="shared" si="13"/>
        <v>1</v>
      </c>
      <c r="O32" s="656">
        <f t="shared" si="14"/>
        <v>176</v>
      </c>
      <c r="P32" s="645" t="s">
        <v>372</v>
      </c>
      <c r="Q32" s="236"/>
      <c r="R32" s="236"/>
      <c r="S32" s="236"/>
      <c r="T32" s="661"/>
      <c r="U32" s="658" t="str">
        <f t="shared" si="15"/>
        <v>Opción barata</v>
      </c>
      <c r="V32" s="659">
        <f t="shared" si="16"/>
        <v>7.7599988204801795E-2</v>
      </c>
      <c r="W32" s="235">
        <f t="shared" si="17"/>
        <v>7.7599988204801795E-2</v>
      </c>
    </row>
    <row r="33" spans="1:32" ht="15" customHeight="1">
      <c r="A33" s="643">
        <v>4</v>
      </c>
      <c r="B33" s="417" t="str">
        <f t="shared" si="11"/>
        <v>Gasóleo</v>
      </c>
      <c r="C33" s="660">
        <f t="shared" si="12"/>
        <v>171</v>
      </c>
      <c r="D33" s="425">
        <f>IF(AND($J$4="Todas",$J$5="Todas",$J$6="Todas"),SUMIFS(DB_ACS_Q1_Q4!$AE$5:$AE$1267,DB_ACS_Q1_Q4!$AC$5:$AC$1267,$C$4,DB_ACS_Q1_Q4!$AA$5:$AA$1267,$B33),IF(AND($J$4="Todas",$J$5="Todas"),SUMIFS(DB_ACS_Q1_Q4!$AE$5:$AE$1267,DB_ACS_Q1_Q4!$AC$5:$AC$1267,$C$4,DB_ACS_Q1_Q4!$AB$5:$AB$1267,$J$6,DB_ACS_Q1_Q4!$AA$5:$AA$1267,$B33),IF(AND($J$4="Todas",$J$6="Todas"),SUMIFS(DB_ACS_Q1_Q4!$AE$5:$AE$1267,DB_ACS_Q1_Q4!$AC$5:$AC$1267,$C$4,DB_ACS_Q1_Q4!$Z$5:$Z$1267,$J$5,DB_ACS_Q1_Q4!$AA$5:$AA$1267,$B33),IF(AND($J$5="Todas",$J$6="Todas"),SUMIFS(DB_ACS_Q1_Q4!$AE$5:$AE$1267,DB_ACS_Q1_Q4!$AC$5:$AC$1267,$C$4,DB_ACS_Q1_Q4!$AD$5:$AD$1267,$J$4,DB_ACS_Q1_Q4!$AA$5:$AA$1267,$B33),IF($J$4="Todas",SUMIFS(DB_ACS_Q1_Q4!$AE$5:$AE$1267,DB_ACS_Q1_Q4!$AC$5:$AC$1267,$C$4,DB_ACS_Q1_Q4!$Z$5:$Z$1267,$J$5,DB_ACS_Q1_Q4!$AB$5:$AB$1267,$J$6,DB_ACS_Q1_Q4!$AA$5:$AA$1267,$B33),IF($J$5="Todas",SUMIFS(DB_ACS_Q1_Q4!$AE$5:$AE$1267,DB_ACS_Q1_Q4!$AC$5:$AC$1267,$C$4,DB_ACS_Q1_Q4!$AD$5:$AD$1267,$J$4,DB_ACS_Q1_Q4!$AB$5:$AB$1267,$J$6,DB_ACS_Q1_Q4!$AA$5:$AA$1267,$B33),IF($J$6="Todas",SUMIFS(DB_ACS_Q1_Q4!$AE$5:$AE$1267,DB_ACS_Q1_Q4!$AC$5:$AC$1267,$C$4,DB_ACS_Q1_Q4!$AD$5:$AD$1267,$J$4,DB_ACS_Q1_Q4!$Z$5:$Z$1267,$J$5,DB_ACS_Q1_Q4!$AA$5:$AA$1267,$B33),SUMIFS(DB_ACS_Q1_Q4!$AE$5:$AE$1267,DB_ACS_Q1_Q4!$AC$5:$AC$1267,$C$4,DB_ACS_Q1_Q4!$AD$5:$AD$1267,$J$4,DB_ACS_Q1_Q4!$Z$5:$Z$1267,$J$5,DB_ACS_Q1_Q4!$AB$5:$AB$1267,$J$6,DB_ACS_Q1_Q4!$AA$5:$AA$1267,$B33))))))))</f>
        <v>47</v>
      </c>
      <c r="E33" s="425">
        <f>IF(AND($J$4="Todas",$J$5="Todas",$J$6="Todas"),SUMIFS(DB_ACS_Q1_Q4!$AF$5:$AF$1267,DB_ACS_Q1_Q4!$AC$5:$AC$1267,$C$4,DB_ACS_Q1_Q4!$AA$5:$AA$1267,$B33),IF(AND($J$4="Todas",$J$5="Todas"),SUMIFS(DB_ACS_Q1_Q4!$AF$5:$AF$1267,DB_ACS_Q1_Q4!$AC$5:$AC$1267,$C$4,DB_ACS_Q1_Q4!$AB$5:$AB$1267,$J$6,DB_ACS_Q1_Q4!$AA$5:$AA$1267,$B33),IF(AND($J$4="Todas",$J$6="Todas"),SUMIFS(DB_ACS_Q1_Q4!$AF$5:$AF$1267,DB_ACS_Q1_Q4!$AC$5:$AC$1267,$C$4,DB_ACS_Q1_Q4!$Z$5:$Z$1267,$J$5,DB_ACS_Q1_Q4!$AA$5:$AA$1267,$B33),IF(AND($J$5="Todas",$J$6="Todas"),SUMIFS(DB_ACS_Q1_Q4!$AF$5:$AF$1267,DB_ACS_Q1_Q4!$AC$5:$AC$1267,$C$4,DB_ACS_Q1_Q4!$AD$5:$AD$1267,$J$4,DB_ACS_Q1_Q4!$AA$5:$AA$1267,$B33),IF($J$4="Todas",SUMIFS(DB_ACS_Q1_Q4!$AF$5:$AF$1267,DB_ACS_Q1_Q4!$AC$5:$AC$1267,$C$4,DB_ACS_Q1_Q4!$Z$5:$Z$1267,$J$5,DB_ACS_Q1_Q4!$AB$5:$AB$1267,$J$6,DB_ACS_Q1_Q4!$AA$5:$AA$1267,$B33),IF($J$5="Todas",SUMIFS(DB_ACS_Q1_Q4!$AF$5:$AF$1267,DB_ACS_Q1_Q4!$AC$5:$AC$1267,$C$4,DB_ACS_Q1_Q4!$AD$5:$AD$1267,$J$4,DB_ACS_Q1_Q4!$AB$5:$AB$1267,$J$6,DB_ACS_Q1_Q4!$AA$5:$AA$1267,$B33),IF($J$6="Todas",SUMIFS(DB_ACS_Q1_Q4!$AF$5:$AF$1267,DB_ACS_Q1_Q4!$AC$5:$AC$1267,$C$4,DB_ACS_Q1_Q4!$AD$5:$AD$1267,$J$4,DB_ACS_Q1_Q4!$Z$5:$Z$1267,$J$5,DB_ACS_Q1_Q4!$AA$5:$AA$1267,$B33),SUMIFS(DB_ACS_Q1_Q4!$AF$5:$AF$1267,DB_ACS_Q1_Q4!$AC$5:$AC$1267,$C$4,DB_ACS_Q1_Q4!$AD$5:$AD$1267,$J$4,DB_ACS_Q1_Q4!$Z$5:$Z$1267,$J$5,DB_ACS_Q1_Q4!$AB$5:$AB$1267,$J$6,DB_ACS_Q1_Q4!$AA$5:$AA$1267,$B33))))))))</f>
        <v>92</v>
      </c>
      <c r="F33" s="425">
        <f>IF(AND($J$4="Todas",$J$5="Todas",$J$6="Todas"),SUMIFS(DB_ACS_Q1_Q4!$AG$5:$AG$1267,DB_ACS_Q1_Q4!$AC$5:$AC$1267,$C$4,DB_ACS_Q1_Q4!$AA$5:$AA$1267,$B33),IF(AND($J$4="Todas",$J$5="Todas"),SUMIFS(DB_ACS_Q1_Q4!$AG$5:$AG$1267,DB_ACS_Q1_Q4!$AC$5:$AC$1267,$C$4,DB_ACS_Q1_Q4!$AB$5:$AB$1267,$J$6,DB_ACS_Q1_Q4!$AA$5:$AA$1267,$B33),IF(AND($J$4="Todas",$J$6="Todas"),SUMIFS(DB_ACS_Q1_Q4!$AG$5:$AG$1267,DB_ACS_Q1_Q4!$AC$5:$AC$1267,$C$4,DB_ACS_Q1_Q4!$Z$5:$Z$1267,$J$5,DB_ACS_Q1_Q4!$AA$5:$AA$1267,$B33),IF(AND($J$5="Todas",$J$6="Todas"),SUMIFS(DB_ACS_Q1_Q4!$AG$5:$AG$1267,DB_ACS_Q1_Q4!$AC$5:$AC$1267,$C$4,DB_ACS_Q1_Q4!$AD$5:$AD$1267,$J$4,DB_ACS_Q1_Q4!$AA$5:$AA$1267,$B33),IF($J$4="Todas",SUMIFS(DB_ACS_Q1_Q4!$AG$5:$AG$1267,DB_ACS_Q1_Q4!$AC$5:$AC$1267,$C$4,DB_ACS_Q1_Q4!$Z$5:$Z$1267,$J$5,DB_ACS_Q1_Q4!$AB$5:$AB$1267,$J$6,DB_ACS_Q1_Q4!$AA$5:$AA$1267,$B33),IF($J$5="Todas",SUMIFS(DB_ACS_Q1_Q4!$AG$5:$AG$1267,DB_ACS_Q1_Q4!$AC$5:$AC$1267,$C$4,DB_ACS_Q1_Q4!$AD$5:$AD$1267,$J$4,DB_ACS_Q1_Q4!$AB$5:$AB$1267,$J$6,DB_ACS_Q1_Q4!$AA$5:$AA$1267,$B33),IF($J$6="Todas",SUMIFS(DB_ACS_Q1_Q4!$AG$5:$AG$1267,DB_ACS_Q1_Q4!$AC$5:$AC$1267,$C$4,DB_ACS_Q1_Q4!$AD$5:$AD$1267,$J$4,DB_ACS_Q1_Q4!$Z$5:$Z$1267,$J$5,DB_ACS_Q1_Q4!$AA$5:$AA$1267,$B33),SUMIFS(DB_ACS_Q1_Q4!$AG$5:$AG$1267,DB_ACS_Q1_Q4!$AC$5:$AC$1267,$C$4,DB_ACS_Q1_Q4!$AD$5:$AD$1267,$J$4,DB_ACS_Q1_Q4!$Z$5:$Z$1267,$J$5,DB_ACS_Q1_Q4!$AB$5:$AB$1267,$J$6,DB_ACS_Q1_Q4!$AA$5:$AA$1267,$B33))))))))</f>
        <v>3</v>
      </c>
      <c r="G33" s="425">
        <f>IF(AND($J$4="Todas",$J$5="Todas",$J$6="Todas"),SUMIFS(DB_ACS_Q1_Q4!$AH$5:$AH$1267,DB_ACS_Q1_Q4!$AC$5:$AC$1267,$C$4,DB_ACS_Q1_Q4!$AA$5:$AA$1267,$B33),IF(AND($J$4="Todas",$J$5="Todas"),SUMIFS(DB_ACS_Q1_Q4!$AH$5:$AH$1267,DB_ACS_Q1_Q4!$AC$5:$AC$1267,$C$4,DB_ACS_Q1_Q4!$AB$5:$AB$1267,$J$6,DB_ACS_Q1_Q4!$AA$5:$AA$1267,$B33),IF(AND($J$4="Todas",$J$6="Todas"),SUMIFS(DB_ACS_Q1_Q4!$AH$5:$AH$1267,DB_ACS_Q1_Q4!$AC$5:$AC$1267,$C$4,DB_ACS_Q1_Q4!$Z$5:$Z$1267,$J$5,DB_ACS_Q1_Q4!$AA$5:$AA$1267,$B33),IF(AND($J$5="Todas",$J$6="Todas"),SUMIFS(DB_ACS_Q1_Q4!$AH$5:$AH$1267,DB_ACS_Q1_Q4!$AC$5:$AC$1267,$C$4,DB_ACS_Q1_Q4!$AD$5:$AD$1267,$J$4,DB_ACS_Q1_Q4!$AA$5:$AA$1267,$B33),IF($J$4="Todas",SUMIFS(DB_ACS_Q1_Q4!$AH$5:$AH$1267,DB_ACS_Q1_Q4!$AC$5:$AC$1267,$C$4,DB_ACS_Q1_Q4!$Z$5:$Z$1267,$J$5,DB_ACS_Q1_Q4!$AB$5:$AB$1267,$J$6,DB_ACS_Q1_Q4!$AA$5:$AA$1267,$B33),IF($J$5="Todas",SUMIFS(DB_ACS_Q1_Q4!$AH$5:$AH$1267,DB_ACS_Q1_Q4!$AC$5:$AC$1267,$C$4,DB_ACS_Q1_Q4!$AD$5:$AD$1267,$J$4,DB_ACS_Q1_Q4!$AB$5:$AB$1267,$J$6,DB_ACS_Q1_Q4!$AA$5:$AA$1267,$B33),IF($J$6="Todas",SUMIFS(DB_ACS_Q1_Q4!$AH$5:$AH$1267,DB_ACS_Q1_Q4!$AC$5:$AC$1267,$C$4,DB_ACS_Q1_Q4!$AD$5:$AD$1267,$J$4,DB_ACS_Q1_Q4!$Z$5:$Z$1267,$J$5,DB_ACS_Q1_Q4!$AA$5:$AA$1267,$B33),SUMIFS(DB_ACS_Q1_Q4!$AH$5:$AH$1267,DB_ACS_Q1_Q4!$AC$5:$AC$1267,$C$4,DB_ACS_Q1_Q4!$AD$5:$AD$1267,$J$4,DB_ACS_Q1_Q4!$Z$5:$Z$1267,$J$5,DB_ACS_Q1_Q4!$AB$5:$AB$1267,$J$6,DB_ACS_Q1_Q4!$AA$5:$AA$1267,$B33))))))))</f>
        <v>2</v>
      </c>
      <c r="H33" s="425">
        <f>IF(AND($J$4="Todas",$J$5="Todas",$J$6="Todas"),SUMIFS(DB_ACS_Q1_Q4!$AI$5:$AI$1267,DB_ACS_Q1_Q4!$AC$5:$AC$1267,$C$4,DB_ACS_Q1_Q4!$AA$5:$AA$1267,$B33),IF(AND($J$4="Todas",$J$5="Todas"),SUMIFS(DB_ACS_Q1_Q4!$AI$5:$AI$1267,DB_ACS_Q1_Q4!$AC$5:$AC$1267,$C$4,DB_ACS_Q1_Q4!$AB$5:$AB$1267,$J$6,DB_ACS_Q1_Q4!$AA$5:$AA$1267,$B33),IF(AND($J$4="Todas",$J$6="Todas"),SUMIFS(DB_ACS_Q1_Q4!$AI$5:$AI$1267,DB_ACS_Q1_Q4!$AC$5:$AC$1267,$C$4,DB_ACS_Q1_Q4!$Z$5:$Z$1267,$J$5,DB_ACS_Q1_Q4!$AA$5:$AA$1267,$B33),IF(AND($J$5="Todas",$J$6="Todas"),SUMIFS(DB_ACS_Q1_Q4!$AI$5:$AI$1267,DB_ACS_Q1_Q4!$AC$5:$AC$1267,$C$4,DB_ACS_Q1_Q4!$AD$5:$AD$1267,$J$4,DB_ACS_Q1_Q4!$AA$5:$AA$1267,$B33),IF($J$4="Todas",SUMIFS(DB_ACS_Q1_Q4!$AI$5:$AI$1267,DB_ACS_Q1_Q4!$AC$5:$AC$1267,$C$4,DB_ACS_Q1_Q4!$Z$5:$Z$1267,$J$5,DB_ACS_Q1_Q4!$AB$5:$AB$1267,$J$6,DB_ACS_Q1_Q4!$AA$5:$AA$1267,$B33),IF($J$5="Todas",SUMIFS(DB_ACS_Q1_Q4!$AI$5:$AI$1267,DB_ACS_Q1_Q4!$AC$5:$AC$1267,$C$4,DB_ACS_Q1_Q4!$AD$5:$AD$1267,$J$4,DB_ACS_Q1_Q4!$AB$5:$AB$1267,$J$6,DB_ACS_Q1_Q4!$AA$5:$AA$1267,$B33),IF($J$6="Todas",SUMIFS(DB_ACS_Q1_Q4!$AI$5:$AI$1267,DB_ACS_Q1_Q4!$AC$5:$AC$1267,$C$4,DB_ACS_Q1_Q4!$AD$5:$AD$1267,$J$4,DB_ACS_Q1_Q4!$Z$5:$Z$1267,$J$5,DB_ACS_Q1_Q4!$AA$5:$AA$1267,$B33),SUMIFS(DB_ACS_Q1_Q4!$AI$5:$AI$1267,DB_ACS_Q1_Q4!$AC$5:$AC$1267,$C$4,DB_ACS_Q1_Q4!$AD$5:$AD$1267,$J$4,DB_ACS_Q1_Q4!$Z$5:$Z$1267,$J$5,DB_ACS_Q1_Q4!$AB$5:$AB$1267,$J$6,DB_ACS_Q1_Q4!$AA$5:$AA$1267,$B33))))))))</f>
        <v>6</v>
      </c>
      <c r="I33" s="425">
        <f>IF(AND($J$4="Todas",$J$5="Todas",$J$6="Todas"),SUMIFS(DB_ACS_Q1_Q4!$AJ$5:$AJ$1267,DB_ACS_Q1_Q4!$AC$5:$AC$1267,$C$4,DB_ACS_Q1_Q4!$AA$5:$AA$1267,$B33),IF(AND($J$4="Todas",$J$5="Todas"),SUMIFS(DB_ACS_Q1_Q4!$AJ$5:$AJ$1267,DB_ACS_Q1_Q4!$AC$5:$AC$1267,$C$4,DB_ACS_Q1_Q4!$AB$5:$AB$1267,$J$6,DB_ACS_Q1_Q4!$AA$5:$AA$1267,$B33),IF(AND($J$4="Todas",$J$6="Todas"),SUMIFS(DB_ACS_Q1_Q4!$AJ$5:$AJ$1267,DB_ACS_Q1_Q4!$AC$5:$AC$1267,$C$4,DB_ACS_Q1_Q4!$Z$5:$Z$1267,$J$5,DB_ACS_Q1_Q4!$AA$5:$AA$1267,$B33),IF(AND($J$5="Todas",$J$6="Todas"),SUMIFS(DB_ACS_Q1_Q4!$AJ$5:$AJ$1267,DB_ACS_Q1_Q4!$AC$5:$AC$1267,$C$4,DB_ACS_Q1_Q4!$AD$5:$AD$1267,$J$4,DB_ACS_Q1_Q4!$AA$5:$AA$1267,$B33),IF($J$4="Todas",SUMIFS(DB_ACS_Q1_Q4!$AJ$5:$AJ$1267,DB_ACS_Q1_Q4!$AC$5:$AC$1267,$C$4,DB_ACS_Q1_Q4!$Z$5:$Z$1267,$J$5,DB_ACS_Q1_Q4!$AB$5:$AB$1267,$J$6,DB_ACS_Q1_Q4!$AA$5:$AA$1267,$B33),IF($J$5="Todas",SUMIFS(DB_ACS_Q1_Q4!$AJ$5:$AJ$1267,DB_ACS_Q1_Q4!$AC$5:$AC$1267,$C$4,DB_ACS_Q1_Q4!$AD$5:$AD$1267,$J$4,DB_ACS_Q1_Q4!$AB$5:$AB$1267,$J$6,DB_ACS_Q1_Q4!$AA$5:$AA$1267,$B33),IF($J$6="Todas",SUMIFS(DB_ACS_Q1_Q4!$AJ$5:$AJ$1267,DB_ACS_Q1_Q4!$AC$5:$AC$1267,$C$4,DB_ACS_Q1_Q4!$AD$5:$AD$1267,$J$4,DB_ACS_Q1_Q4!$Z$5:$Z$1267,$J$5,DB_ACS_Q1_Q4!$AA$5:$AA$1267,$B33),SUMIFS(DB_ACS_Q1_Q4!$AJ$5:$AJ$1267,DB_ACS_Q1_Q4!$AC$5:$AC$1267,$C$4,DB_ACS_Q1_Q4!$AD$5:$AD$1267,$J$4,DB_ACS_Q1_Q4!$Z$5:$Z$1267,$J$5,DB_ACS_Q1_Q4!$AB$5:$AB$1267,$J$6,DB_ACS_Q1_Q4!$AA$5:$AA$1267,$B33))))))))</f>
        <v>0</v>
      </c>
      <c r="J33" s="425">
        <f>IF(AND($J$4="Todas",$J$5="Todas",$J$6="Todas"),SUMIFS(DB_ACS_Q1_Q4!$AK$5:$AK$1267,DB_ACS_Q1_Q4!$AC$5:$AC$1267,$C$4,DB_ACS_Q1_Q4!$AA$5:$AA$1267,$B33),IF(AND($J$4="Todas",$J$5="Todas"),SUMIFS(DB_ACS_Q1_Q4!$AK$5:$AK$1267,DB_ACS_Q1_Q4!$AC$5:$AC$1267,$C$4,DB_ACS_Q1_Q4!$AB$5:$AB$1267,$J$6,DB_ACS_Q1_Q4!$AA$5:$AA$1267,$B33),IF(AND($J$4="Todas",$J$6="Todas"),SUMIFS(DB_ACS_Q1_Q4!$AK$5:$AK$1267,DB_ACS_Q1_Q4!$AC$5:$AC$1267,$C$4,DB_ACS_Q1_Q4!$Z$5:$Z$1267,$J$5,DB_ACS_Q1_Q4!$AA$5:$AA$1267,$B33),IF(AND($J$5="Todas",$J$6="Todas"),SUMIFS(DB_ACS_Q1_Q4!$AK$5:$AK$1267,DB_ACS_Q1_Q4!$AC$5:$AC$1267,$C$4,DB_ACS_Q1_Q4!$AD$5:$AD$1267,$J$4,DB_ACS_Q1_Q4!$AA$5:$AA$1267,$B33),IF($J$4="Todas",SUMIFS(DB_ACS_Q1_Q4!$AK$5:$AK$1267,DB_ACS_Q1_Q4!$AC$5:$AC$1267,$C$4,DB_ACS_Q1_Q4!$Z$5:$Z$1267,$J$5,DB_ACS_Q1_Q4!$AB$5:$AB$1267,$J$6,DB_ACS_Q1_Q4!$AA$5:$AA$1267,$B33),IF($J$5="Todas",SUMIFS(DB_ACS_Q1_Q4!$AK$5:$AK$1267,DB_ACS_Q1_Q4!$AC$5:$AC$1267,$C$4,DB_ACS_Q1_Q4!$AD$5:$AD$1267,$J$4,DB_ACS_Q1_Q4!$AB$5:$AB$1267,$J$6,DB_ACS_Q1_Q4!$AA$5:$AA$1267,$B33),IF($J$6="Todas",SUMIFS(DB_ACS_Q1_Q4!$AK$5:$AK$1267,DB_ACS_Q1_Q4!$AC$5:$AC$1267,$C$4,DB_ACS_Q1_Q4!$AD$5:$AD$1267,$J$4,DB_ACS_Q1_Q4!$Z$5:$Z$1267,$J$5,DB_ACS_Q1_Q4!$AA$5:$AA$1267,$B33),SUMIFS(DB_ACS_Q1_Q4!$AK$5:$AK$1267,DB_ACS_Q1_Q4!$AC$5:$AC$1267,$C$4,DB_ACS_Q1_Q4!$AD$5:$AD$1267,$J$4,DB_ACS_Q1_Q4!$Z$5:$Z$1267,$J$5,DB_ACS_Q1_Q4!$AB$5:$AB$1267,$J$6,DB_ACS_Q1_Q4!$AA$5:$AA$1267,$B33))))))))</f>
        <v>10</v>
      </c>
      <c r="K33" s="425">
        <f>IF(AND($J$4="Todas",$J$5="Todas",$J$6="Todas"),SUMIFS(DB_ACS_Q1_Q4!$AL$5:$AL$1267,DB_ACS_Q1_Q4!$AC$5:$AC$1267,$C$4,DB_ACS_Q1_Q4!$AA$5:$AA$1267,$B33),IF(AND($J$4="Todas",$J$5="Todas"),SUMIFS(DB_ACS_Q1_Q4!$AL$5:$AL$1267,DB_ACS_Q1_Q4!$AC$5:$AC$1267,$C$4,DB_ACS_Q1_Q4!$AB$5:$AB$1267,$J$6,DB_ACS_Q1_Q4!$AA$5:$AA$1267,$B33),IF(AND($J$4="Todas",$J$6="Todas"),SUMIFS(DB_ACS_Q1_Q4!$AL$5:$AL$1267,DB_ACS_Q1_Q4!$AC$5:$AC$1267,$C$4,DB_ACS_Q1_Q4!$Z$5:$Z$1267,$J$5,DB_ACS_Q1_Q4!$AA$5:$AA$1267,$B33),IF(AND($J$5="Todas",$J$6="Todas"),SUMIFS(DB_ACS_Q1_Q4!$AL$5:$AL$1267,DB_ACS_Q1_Q4!$AC$5:$AC$1267,$C$4,DB_ACS_Q1_Q4!$AD$5:$AD$1267,$J$4,DB_ACS_Q1_Q4!$AA$5:$AA$1267,$B33),IF($J$4="Todas",SUMIFS(DB_ACS_Q1_Q4!$AL$5:$AL$1267,DB_ACS_Q1_Q4!$AC$5:$AC$1267,$C$4,DB_ACS_Q1_Q4!$Z$5:$Z$1267,$J$5,DB_ACS_Q1_Q4!$AB$5:$AB$1267,$J$6,DB_ACS_Q1_Q4!$AA$5:$AA$1267,$B33),IF($J$5="Todas",SUMIFS(DB_ACS_Q1_Q4!$AL$5:$AL$1267,DB_ACS_Q1_Q4!$AC$5:$AC$1267,$C$4,DB_ACS_Q1_Q4!$AD$5:$AD$1267,$J$4,DB_ACS_Q1_Q4!$AB$5:$AB$1267,$J$6,DB_ACS_Q1_Q4!$AA$5:$AA$1267,$B33),IF($J$6="Todas",SUMIFS(DB_ACS_Q1_Q4!$AL$5:$AL$1267,DB_ACS_Q1_Q4!$AC$5:$AC$1267,$C$4,DB_ACS_Q1_Q4!$AD$5:$AD$1267,$J$4,DB_ACS_Q1_Q4!$Z$5:$Z$1267,$J$5,DB_ACS_Q1_Q4!$AA$5:$AA$1267,$B33),SUMIFS(DB_ACS_Q1_Q4!$AL$5:$AL$1267,DB_ACS_Q1_Q4!$AC$5:$AC$1267,$C$4,DB_ACS_Q1_Q4!$AD$5:$AD$1267,$J$4,DB_ACS_Q1_Q4!$Z$5:$Z$1267,$J$5,DB_ACS_Q1_Q4!$AB$5:$AB$1267,$J$6,DB_ACS_Q1_Q4!$AA$5:$AA$1267,$B33))))))))</f>
        <v>1</v>
      </c>
      <c r="L33" s="425">
        <f>IF(AND($J$4="Todas",$J$5="Todas",$J$6="Todas"),SUMIFS(DB_ACS_Q1_Q4!$AM$5:$AM$1267,DB_ACS_Q1_Q4!$AC$5:$AC$1267,$C$4,DB_ACS_Q1_Q4!$AA$5:$AA$1267,$B33),IF(AND($J$4="Todas",$J$5="Todas"),SUMIFS(DB_ACS_Q1_Q4!$AM$5:$AM$1267,DB_ACS_Q1_Q4!$AC$5:$AC$1267,$C$4,DB_ACS_Q1_Q4!$AB$5:$AB$1267,$J$6,DB_ACS_Q1_Q4!$AA$5:$AA$1267,$B33),IF(AND($J$4="Todas",$J$6="Todas"),SUMIFS(DB_ACS_Q1_Q4!$AM$5:$AM$1267,DB_ACS_Q1_Q4!$AC$5:$AC$1267,$C$4,DB_ACS_Q1_Q4!$Z$5:$Z$1267,$J$5,DB_ACS_Q1_Q4!$AA$5:$AA$1267,$B33),IF(AND($J$5="Todas",$J$6="Todas"),SUMIFS(DB_ACS_Q1_Q4!$AM$5:$AM$1267,DB_ACS_Q1_Q4!$AC$5:$AC$1267,$C$4,DB_ACS_Q1_Q4!$AD$5:$AD$1267,$J$4,DB_ACS_Q1_Q4!$AA$5:$AA$1267,$B33),IF($J$4="Todas",SUMIFS(DB_ACS_Q1_Q4!$AM$5:$AM$1267,DB_ACS_Q1_Q4!$AC$5:$AC$1267,$C$4,DB_ACS_Q1_Q4!$Z$5:$Z$1267,$J$5,DB_ACS_Q1_Q4!$AB$5:$AB$1267,$J$6,DB_ACS_Q1_Q4!$AA$5:$AA$1267,$B33),IF($J$5="Todas",SUMIFS(DB_ACS_Q1_Q4!$AM$5:$AM$1267,DB_ACS_Q1_Q4!$AC$5:$AC$1267,$C$4,DB_ACS_Q1_Q4!$AD$5:$AD$1267,$J$4,DB_ACS_Q1_Q4!$AB$5:$AB$1267,$J$6,DB_ACS_Q1_Q4!$AA$5:$AA$1267,$B33),IF($J$6="Todas",SUMIFS(DB_ACS_Q1_Q4!$AM$5:$AM$1267,DB_ACS_Q1_Q4!$AC$5:$AC$1267,$C$4,DB_ACS_Q1_Q4!$AD$5:$AD$1267,$J$4,DB_ACS_Q1_Q4!$Z$5:$Z$1267,$J$5,DB_ACS_Q1_Q4!$AA$5:$AA$1267,$B33),SUMIFS(DB_ACS_Q1_Q4!$AM$5:$AM$1267,DB_ACS_Q1_Q4!$AC$5:$AC$1267,$C$4,DB_ACS_Q1_Q4!$AD$5:$AD$1267,$J$4,DB_ACS_Q1_Q4!$Z$5:$Z$1267,$J$5,DB_ACS_Q1_Q4!$AB$5:$AB$1267,$J$6,DB_ACS_Q1_Q4!$AA$5:$AA$1267,$B33))))))))</f>
        <v>19</v>
      </c>
      <c r="M33" s="645">
        <f>IF(AND($J$4="Todas",$J$5="Todas",$J$6="Todas"),COUNTIFS(DB_ACS_Q1_Q4!$AC$5:$AC$1267,$C$4,DB_ACS_Q1_Q4!$AA$5:$AA$1267,$P33),IF(AND($J$4="Todas",$J$5="Todas"),COUNTIFS(DB_ACS_Q1_Q4!$AC$5:$AC$1267,$C$4,DB_ACS_Q1_Q4!$AB$5:$AB$1267,$J$6,DB_ACS_Q1_Q4!$AA$5:$AA$1267,$P33),IF(AND($J$4="Todas",$J$6="Todas"),COUNTIFS(DB_ACS_Q1_Q4!$AC$5:$AC$1267,$C$4,DB_ACS_Q1_Q4!$Z$5:$Z$1267,$J$5,DB_ACS_Q1_Q4!$AA$5:$AA$1267,$P33),IF(AND($J$5="Todas",$J$6="Todas"),COUNTIFS(DB_ACS_Q1_Q4!$AC$5:$AC$1267,$C$4,DB_ACS_Q1_Q4!$AD$5:$AD$1267,$J$4,DB_ACS_Q1_Q4!$AA$5:$AA$1267,$P33),IF($J$4="Todas",COUNTIFS(DB_ACS_Q1_Q4!$AC$5:$AC$1267,$C$4,DB_ACS_Q1_Q4!$Z$5:$Z$1267,$J$5,DB_ACS_Q1_Q4!$AB$5:$AB$1267,$J$6,DB_ACS_Q1_Q4!$AA$5:$AA$1267,$P33),IF($J$5="Todas",COUNTIFS(DB_ACS_Q1_Q4!$AC$5:$AC$1267,$C$4,DB_ACS_Q1_Q4!$AD$5:$AD$1267,$J$4,DB_ACS_Q1_Q4!$AB$5:$AB$1267,$J$6,DB_ACS_Q1_Q4!$AA$5:$AA$1267,$P33),IF($J$6="Todas",COUNTIFS(DB_ACS_Q1_Q4!$AC$5:$AC$1267,$C$4,DB_ACS_Q1_Q4!$AD$5:$AD$1267,$J$4,DB_ACS_Q1_Q4!$Z$5:$Z$1267,$J$5,DB_ACS_Q1_Q4!$AA$5:$AA$1267,$P33),COUNTIFS(DB_ACS_Q1_Q4!$AC$5:$AC$1267,$C$4,DB_ACS_Q1_Q4!$AD$5:$AD$1267,$J$4,DB_ACS_Q1_Q4!$Z$5:$Z$1267,$J$5,DB_ACS_Q1_Q4!$AB$5:$AB$1267,$J$6,DB_ACS_Q1_Q4!$AA$5:$AA$1267,$P33))))))))</f>
        <v>171</v>
      </c>
      <c r="N33" s="235">
        <f t="shared" si="13"/>
        <v>1</v>
      </c>
      <c r="O33" s="656">
        <f t="shared" si="14"/>
        <v>171</v>
      </c>
      <c r="P33" s="645" t="s">
        <v>374</v>
      </c>
      <c r="Q33" s="236"/>
      <c r="R33" s="236"/>
      <c r="S33" s="236"/>
      <c r="T33" s="661"/>
      <c r="U33" s="658" t="str">
        <f t="shared" si="15"/>
        <v>Otros</v>
      </c>
      <c r="V33" s="659">
        <f t="shared" si="16"/>
        <v>7.5999988448001751E-2</v>
      </c>
      <c r="W33" s="235">
        <f t="shared" si="17"/>
        <v>7.5999988448001751E-2</v>
      </c>
    </row>
    <row r="34" spans="1:32" ht="15" customHeight="1">
      <c r="A34" s="643">
        <v>5</v>
      </c>
      <c r="B34" s="417" t="str">
        <f t="shared" si="11"/>
        <v>Solar Térmica</v>
      </c>
      <c r="C34" s="660">
        <f t="shared" si="12"/>
        <v>16</v>
      </c>
      <c r="D34" s="425">
        <f>IF(AND($J$4="Todas",$J$5="Todas",$J$6="Todas"),SUMIFS(DB_ACS_Q1_Q4!$AE$5:$AE$1267,DB_ACS_Q1_Q4!$AC$5:$AC$1267,$C$4,DB_ACS_Q1_Q4!$AA$5:$AA$1267,$B34),IF(AND($J$4="Todas",$J$5="Todas"),SUMIFS(DB_ACS_Q1_Q4!$AE$5:$AE$1267,DB_ACS_Q1_Q4!$AC$5:$AC$1267,$C$4,DB_ACS_Q1_Q4!$AB$5:$AB$1267,$J$6,DB_ACS_Q1_Q4!$AA$5:$AA$1267,$B34),IF(AND($J$4="Todas",$J$6="Todas"),SUMIFS(DB_ACS_Q1_Q4!$AE$5:$AE$1267,DB_ACS_Q1_Q4!$AC$5:$AC$1267,$C$4,DB_ACS_Q1_Q4!$Z$5:$Z$1267,$J$5,DB_ACS_Q1_Q4!$AA$5:$AA$1267,$B34),IF(AND($J$5="Todas",$J$6="Todas"),SUMIFS(DB_ACS_Q1_Q4!$AE$5:$AE$1267,DB_ACS_Q1_Q4!$AC$5:$AC$1267,$C$4,DB_ACS_Q1_Q4!$AD$5:$AD$1267,$J$4,DB_ACS_Q1_Q4!$AA$5:$AA$1267,$B34),IF($J$4="Todas",SUMIFS(DB_ACS_Q1_Q4!$AE$5:$AE$1267,DB_ACS_Q1_Q4!$AC$5:$AC$1267,$C$4,DB_ACS_Q1_Q4!$Z$5:$Z$1267,$J$5,DB_ACS_Q1_Q4!$AB$5:$AB$1267,$J$6,DB_ACS_Q1_Q4!$AA$5:$AA$1267,$B34),IF($J$5="Todas",SUMIFS(DB_ACS_Q1_Q4!$AE$5:$AE$1267,DB_ACS_Q1_Q4!$AC$5:$AC$1267,$C$4,DB_ACS_Q1_Q4!$AD$5:$AD$1267,$J$4,DB_ACS_Q1_Q4!$AB$5:$AB$1267,$J$6,DB_ACS_Q1_Q4!$AA$5:$AA$1267,$B34),IF($J$6="Todas",SUMIFS(DB_ACS_Q1_Q4!$AE$5:$AE$1267,DB_ACS_Q1_Q4!$AC$5:$AC$1267,$C$4,DB_ACS_Q1_Q4!$AD$5:$AD$1267,$J$4,DB_ACS_Q1_Q4!$Z$5:$Z$1267,$J$5,DB_ACS_Q1_Q4!$AA$5:$AA$1267,$B34),SUMIFS(DB_ACS_Q1_Q4!$AE$5:$AE$1267,DB_ACS_Q1_Q4!$AC$5:$AC$1267,$C$4,DB_ACS_Q1_Q4!$AD$5:$AD$1267,$J$4,DB_ACS_Q1_Q4!$Z$5:$Z$1267,$J$5,DB_ACS_Q1_Q4!$AB$5:$AB$1267,$J$6,DB_ACS_Q1_Q4!$AA$5:$AA$1267,$B34))))))))</f>
        <v>3</v>
      </c>
      <c r="E34" s="425">
        <f>IF(AND($J$4="Todas",$J$5="Todas",$J$6="Todas"),SUMIFS(DB_ACS_Q1_Q4!$AF$5:$AF$1267,DB_ACS_Q1_Q4!$AC$5:$AC$1267,$C$4,DB_ACS_Q1_Q4!$AA$5:$AA$1267,$B34),IF(AND($J$4="Todas",$J$5="Todas"),SUMIFS(DB_ACS_Q1_Q4!$AF$5:$AF$1267,DB_ACS_Q1_Q4!$AC$5:$AC$1267,$C$4,DB_ACS_Q1_Q4!$AB$5:$AB$1267,$J$6,DB_ACS_Q1_Q4!$AA$5:$AA$1267,$B34),IF(AND($J$4="Todas",$J$6="Todas"),SUMIFS(DB_ACS_Q1_Q4!$AF$5:$AF$1267,DB_ACS_Q1_Q4!$AC$5:$AC$1267,$C$4,DB_ACS_Q1_Q4!$Z$5:$Z$1267,$J$5,DB_ACS_Q1_Q4!$AA$5:$AA$1267,$B34),IF(AND($J$5="Todas",$J$6="Todas"),SUMIFS(DB_ACS_Q1_Q4!$AF$5:$AF$1267,DB_ACS_Q1_Q4!$AC$5:$AC$1267,$C$4,DB_ACS_Q1_Q4!$AD$5:$AD$1267,$J$4,DB_ACS_Q1_Q4!$AA$5:$AA$1267,$B34),IF($J$4="Todas",SUMIFS(DB_ACS_Q1_Q4!$AF$5:$AF$1267,DB_ACS_Q1_Q4!$AC$5:$AC$1267,$C$4,DB_ACS_Q1_Q4!$Z$5:$Z$1267,$J$5,DB_ACS_Q1_Q4!$AB$5:$AB$1267,$J$6,DB_ACS_Q1_Q4!$AA$5:$AA$1267,$B34),IF($J$5="Todas",SUMIFS(DB_ACS_Q1_Q4!$AF$5:$AF$1267,DB_ACS_Q1_Q4!$AC$5:$AC$1267,$C$4,DB_ACS_Q1_Q4!$AD$5:$AD$1267,$J$4,DB_ACS_Q1_Q4!$AB$5:$AB$1267,$J$6,DB_ACS_Q1_Q4!$AA$5:$AA$1267,$B34),IF($J$6="Todas",SUMIFS(DB_ACS_Q1_Q4!$AF$5:$AF$1267,DB_ACS_Q1_Q4!$AC$5:$AC$1267,$C$4,DB_ACS_Q1_Q4!$AD$5:$AD$1267,$J$4,DB_ACS_Q1_Q4!$Z$5:$Z$1267,$J$5,DB_ACS_Q1_Q4!$AA$5:$AA$1267,$B34),SUMIFS(DB_ACS_Q1_Q4!$AF$5:$AF$1267,DB_ACS_Q1_Q4!$AC$5:$AC$1267,$C$4,DB_ACS_Q1_Q4!$AD$5:$AD$1267,$J$4,DB_ACS_Q1_Q4!$Z$5:$Z$1267,$J$5,DB_ACS_Q1_Q4!$AB$5:$AB$1267,$J$6,DB_ACS_Q1_Q4!$AA$5:$AA$1267,$B34))))))))</f>
        <v>5</v>
      </c>
      <c r="F34" s="425">
        <f>IF(AND($J$4="Todas",$J$5="Todas",$J$6="Todas"),SUMIFS(DB_ACS_Q1_Q4!$AG$5:$AG$1267,DB_ACS_Q1_Q4!$AC$5:$AC$1267,$C$4,DB_ACS_Q1_Q4!$AA$5:$AA$1267,$B34),IF(AND($J$4="Todas",$J$5="Todas"),SUMIFS(DB_ACS_Q1_Q4!$AG$5:$AG$1267,DB_ACS_Q1_Q4!$AC$5:$AC$1267,$C$4,DB_ACS_Q1_Q4!$AB$5:$AB$1267,$J$6,DB_ACS_Q1_Q4!$AA$5:$AA$1267,$B34),IF(AND($J$4="Todas",$J$6="Todas"),SUMIFS(DB_ACS_Q1_Q4!$AG$5:$AG$1267,DB_ACS_Q1_Q4!$AC$5:$AC$1267,$C$4,DB_ACS_Q1_Q4!$Z$5:$Z$1267,$J$5,DB_ACS_Q1_Q4!$AA$5:$AA$1267,$B34),IF(AND($J$5="Todas",$J$6="Todas"),SUMIFS(DB_ACS_Q1_Q4!$AG$5:$AG$1267,DB_ACS_Q1_Q4!$AC$5:$AC$1267,$C$4,DB_ACS_Q1_Q4!$AD$5:$AD$1267,$J$4,DB_ACS_Q1_Q4!$AA$5:$AA$1267,$B34),IF($J$4="Todas",SUMIFS(DB_ACS_Q1_Q4!$AG$5:$AG$1267,DB_ACS_Q1_Q4!$AC$5:$AC$1267,$C$4,DB_ACS_Q1_Q4!$Z$5:$Z$1267,$J$5,DB_ACS_Q1_Q4!$AB$5:$AB$1267,$J$6,DB_ACS_Q1_Q4!$AA$5:$AA$1267,$B34),IF($J$5="Todas",SUMIFS(DB_ACS_Q1_Q4!$AG$5:$AG$1267,DB_ACS_Q1_Q4!$AC$5:$AC$1267,$C$4,DB_ACS_Q1_Q4!$AD$5:$AD$1267,$J$4,DB_ACS_Q1_Q4!$AB$5:$AB$1267,$J$6,DB_ACS_Q1_Q4!$AA$5:$AA$1267,$B34),IF($J$6="Todas",SUMIFS(DB_ACS_Q1_Q4!$AG$5:$AG$1267,DB_ACS_Q1_Q4!$AC$5:$AC$1267,$C$4,DB_ACS_Q1_Q4!$AD$5:$AD$1267,$J$4,DB_ACS_Q1_Q4!$Z$5:$Z$1267,$J$5,DB_ACS_Q1_Q4!$AA$5:$AA$1267,$B34),SUMIFS(DB_ACS_Q1_Q4!$AG$5:$AG$1267,DB_ACS_Q1_Q4!$AC$5:$AC$1267,$C$4,DB_ACS_Q1_Q4!$AD$5:$AD$1267,$J$4,DB_ACS_Q1_Q4!$Z$5:$Z$1267,$J$5,DB_ACS_Q1_Q4!$AB$5:$AB$1267,$J$6,DB_ACS_Q1_Q4!$AA$5:$AA$1267,$B34))))))))</f>
        <v>0</v>
      </c>
      <c r="G34" s="425">
        <f>IF(AND($J$4="Todas",$J$5="Todas",$J$6="Todas"),SUMIFS(DB_ACS_Q1_Q4!$AH$5:$AH$1267,DB_ACS_Q1_Q4!$AC$5:$AC$1267,$C$4,DB_ACS_Q1_Q4!$AA$5:$AA$1267,$B34),IF(AND($J$4="Todas",$J$5="Todas"),SUMIFS(DB_ACS_Q1_Q4!$AH$5:$AH$1267,DB_ACS_Q1_Q4!$AC$5:$AC$1267,$C$4,DB_ACS_Q1_Q4!$AB$5:$AB$1267,$J$6,DB_ACS_Q1_Q4!$AA$5:$AA$1267,$B34),IF(AND($J$4="Todas",$J$6="Todas"),SUMIFS(DB_ACS_Q1_Q4!$AH$5:$AH$1267,DB_ACS_Q1_Q4!$AC$5:$AC$1267,$C$4,DB_ACS_Q1_Q4!$Z$5:$Z$1267,$J$5,DB_ACS_Q1_Q4!$AA$5:$AA$1267,$B34),IF(AND($J$5="Todas",$J$6="Todas"),SUMIFS(DB_ACS_Q1_Q4!$AH$5:$AH$1267,DB_ACS_Q1_Q4!$AC$5:$AC$1267,$C$4,DB_ACS_Q1_Q4!$AD$5:$AD$1267,$J$4,DB_ACS_Q1_Q4!$AA$5:$AA$1267,$B34),IF($J$4="Todas",SUMIFS(DB_ACS_Q1_Q4!$AH$5:$AH$1267,DB_ACS_Q1_Q4!$AC$5:$AC$1267,$C$4,DB_ACS_Q1_Q4!$Z$5:$Z$1267,$J$5,DB_ACS_Q1_Q4!$AB$5:$AB$1267,$J$6,DB_ACS_Q1_Q4!$AA$5:$AA$1267,$B34),IF($J$5="Todas",SUMIFS(DB_ACS_Q1_Q4!$AH$5:$AH$1267,DB_ACS_Q1_Q4!$AC$5:$AC$1267,$C$4,DB_ACS_Q1_Q4!$AD$5:$AD$1267,$J$4,DB_ACS_Q1_Q4!$AB$5:$AB$1267,$J$6,DB_ACS_Q1_Q4!$AA$5:$AA$1267,$B34),IF($J$6="Todas",SUMIFS(DB_ACS_Q1_Q4!$AH$5:$AH$1267,DB_ACS_Q1_Q4!$AC$5:$AC$1267,$C$4,DB_ACS_Q1_Q4!$AD$5:$AD$1267,$J$4,DB_ACS_Q1_Q4!$Z$5:$Z$1267,$J$5,DB_ACS_Q1_Q4!$AA$5:$AA$1267,$B34),SUMIFS(DB_ACS_Q1_Q4!$AH$5:$AH$1267,DB_ACS_Q1_Q4!$AC$5:$AC$1267,$C$4,DB_ACS_Q1_Q4!$AD$5:$AD$1267,$J$4,DB_ACS_Q1_Q4!$Z$5:$Z$1267,$J$5,DB_ACS_Q1_Q4!$AB$5:$AB$1267,$J$6,DB_ACS_Q1_Q4!$AA$5:$AA$1267,$B34))))))))</f>
        <v>1</v>
      </c>
      <c r="H34" s="425">
        <f>IF(AND($J$4="Todas",$J$5="Todas",$J$6="Todas"),SUMIFS(DB_ACS_Q1_Q4!$AI$5:$AI$1267,DB_ACS_Q1_Q4!$AC$5:$AC$1267,$C$4,DB_ACS_Q1_Q4!$AA$5:$AA$1267,$B34),IF(AND($J$4="Todas",$J$5="Todas"),SUMIFS(DB_ACS_Q1_Q4!$AI$5:$AI$1267,DB_ACS_Q1_Q4!$AC$5:$AC$1267,$C$4,DB_ACS_Q1_Q4!$AB$5:$AB$1267,$J$6,DB_ACS_Q1_Q4!$AA$5:$AA$1267,$B34),IF(AND($J$4="Todas",$J$6="Todas"),SUMIFS(DB_ACS_Q1_Q4!$AI$5:$AI$1267,DB_ACS_Q1_Q4!$AC$5:$AC$1267,$C$4,DB_ACS_Q1_Q4!$Z$5:$Z$1267,$J$5,DB_ACS_Q1_Q4!$AA$5:$AA$1267,$B34),IF(AND($J$5="Todas",$J$6="Todas"),SUMIFS(DB_ACS_Q1_Q4!$AI$5:$AI$1267,DB_ACS_Q1_Q4!$AC$5:$AC$1267,$C$4,DB_ACS_Q1_Q4!$AD$5:$AD$1267,$J$4,DB_ACS_Q1_Q4!$AA$5:$AA$1267,$B34),IF($J$4="Todas",SUMIFS(DB_ACS_Q1_Q4!$AI$5:$AI$1267,DB_ACS_Q1_Q4!$AC$5:$AC$1267,$C$4,DB_ACS_Q1_Q4!$Z$5:$Z$1267,$J$5,DB_ACS_Q1_Q4!$AB$5:$AB$1267,$J$6,DB_ACS_Q1_Q4!$AA$5:$AA$1267,$B34),IF($J$5="Todas",SUMIFS(DB_ACS_Q1_Q4!$AI$5:$AI$1267,DB_ACS_Q1_Q4!$AC$5:$AC$1267,$C$4,DB_ACS_Q1_Q4!$AD$5:$AD$1267,$J$4,DB_ACS_Q1_Q4!$AB$5:$AB$1267,$J$6,DB_ACS_Q1_Q4!$AA$5:$AA$1267,$B34),IF($J$6="Todas",SUMIFS(DB_ACS_Q1_Q4!$AI$5:$AI$1267,DB_ACS_Q1_Q4!$AC$5:$AC$1267,$C$4,DB_ACS_Q1_Q4!$AD$5:$AD$1267,$J$4,DB_ACS_Q1_Q4!$Z$5:$Z$1267,$J$5,DB_ACS_Q1_Q4!$AA$5:$AA$1267,$B34),SUMIFS(DB_ACS_Q1_Q4!$AI$5:$AI$1267,DB_ACS_Q1_Q4!$AC$5:$AC$1267,$C$4,DB_ACS_Q1_Q4!$AD$5:$AD$1267,$J$4,DB_ACS_Q1_Q4!$Z$5:$Z$1267,$J$5,DB_ACS_Q1_Q4!$AB$5:$AB$1267,$J$6,DB_ACS_Q1_Q4!$AA$5:$AA$1267,$B34))))))))</f>
        <v>3</v>
      </c>
      <c r="I34" s="425">
        <f>IF(AND($J$4="Todas",$J$5="Todas",$J$6="Todas"),SUMIFS(DB_ACS_Q1_Q4!$AJ$5:$AJ$1267,DB_ACS_Q1_Q4!$AC$5:$AC$1267,$C$4,DB_ACS_Q1_Q4!$AA$5:$AA$1267,$B34),IF(AND($J$4="Todas",$J$5="Todas"),SUMIFS(DB_ACS_Q1_Q4!$AJ$5:$AJ$1267,DB_ACS_Q1_Q4!$AC$5:$AC$1267,$C$4,DB_ACS_Q1_Q4!$AB$5:$AB$1267,$J$6,DB_ACS_Q1_Q4!$AA$5:$AA$1267,$B34),IF(AND($J$4="Todas",$J$6="Todas"),SUMIFS(DB_ACS_Q1_Q4!$AJ$5:$AJ$1267,DB_ACS_Q1_Q4!$AC$5:$AC$1267,$C$4,DB_ACS_Q1_Q4!$Z$5:$Z$1267,$J$5,DB_ACS_Q1_Q4!$AA$5:$AA$1267,$B34),IF(AND($J$5="Todas",$J$6="Todas"),SUMIFS(DB_ACS_Q1_Q4!$AJ$5:$AJ$1267,DB_ACS_Q1_Q4!$AC$5:$AC$1267,$C$4,DB_ACS_Q1_Q4!$AD$5:$AD$1267,$J$4,DB_ACS_Q1_Q4!$AA$5:$AA$1267,$B34),IF($J$4="Todas",SUMIFS(DB_ACS_Q1_Q4!$AJ$5:$AJ$1267,DB_ACS_Q1_Q4!$AC$5:$AC$1267,$C$4,DB_ACS_Q1_Q4!$Z$5:$Z$1267,$J$5,DB_ACS_Q1_Q4!$AB$5:$AB$1267,$J$6,DB_ACS_Q1_Q4!$AA$5:$AA$1267,$B34),IF($J$5="Todas",SUMIFS(DB_ACS_Q1_Q4!$AJ$5:$AJ$1267,DB_ACS_Q1_Q4!$AC$5:$AC$1267,$C$4,DB_ACS_Q1_Q4!$AD$5:$AD$1267,$J$4,DB_ACS_Q1_Q4!$AB$5:$AB$1267,$J$6,DB_ACS_Q1_Q4!$AA$5:$AA$1267,$B34),IF($J$6="Todas",SUMIFS(DB_ACS_Q1_Q4!$AJ$5:$AJ$1267,DB_ACS_Q1_Q4!$AC$5:$AC$1267,$C$4,DB_ACS_Q1_Q4!$AD$5:$AD$1267,$J$4,DB_ACS_Q1_Q4!$Z$5:$Z$1267,$J$5,DB_ACS_Q1_Q4!$AA$5:$AA$1267,$B34),SUMIFS(DB_ACS_Q1_Q4!$AJ$5:$AJ$1267,DB_ACS_Q1_Q4!$AC$5:$AC$1267,$C$4,DB_ACS_Q1_Q4!$AD$5:$AD$1267,$J$4,DB_ACS_Q1_Q4!$Z$5:$Z$1267,$J$5,DB_ACS_Q1_Q4!$AB$5:$AB$1267,$J$6,DB_ACS_Q1_Q4!$AA$5:$AA$1267,$B34))))))))</f>
        <v>3</v>
      </c>
      <c r="J34" s="425">
        <f>IF(AND($J$4="Todas",$J$5="Todas",$J$6="Todas"),SUMIFS(DB_ACS_Q1_Q4!$AK$5:$AK$1267,DB_ACS_Q1_Q4!$AC$5:$AC$1267,$C$4,DB_ACS_Q1_Q4!$AA$5:$AA$1267,$B34),IF(AND($J$4="Todas",$J$5="Todas"),SUMIFS(DB_ACS_Q1_Q4!$AK$5:$AK$1267,DB_ACS_Q1_Q4!$AC$5:$AC$1267,$C$4,DB_ACS_Q1_Q4!$AB$5:$AB$1267,$J$6,DB_ACS_Q1_Q4!$AA$5:$AA$1267,$B34),IF(AND($J$4="Todas",$J$6="Todas"),SUMIFS(DB_ACS_Q1_Q4!$AK$5:$AK$1267,DB_ACS_Q1_Q4!$AC$5:$AC$1267,$C$4,DB_ACS_Q1_Q4!$Z$5:$Z$1267,$J$5,DB_ACS_Q1_Q4!$AA$5:$AA$1267,$B34),IF(AND($J$5="Todas",$J$6="Todas"),SUMIFS(DB_ACS_Q1_Q4!$AK$5:$AK$1267,DB_ACS_Q1_Q4!$AC$5:$AC$1267,$C$4,DB_ACS_Q1_Q4!$AD$5:$AD$1267,$J$4,DB_ACS_Q1_Q4!$AA$5:$AA$1267,$B34),IF($J$4="Todas",SUMIFS(DB_ACS_Q1_Q4!$AK$5:$AK$1267,DB_ACS_Q1_Q4!$AC$5:$AC$1267,$C$4,DB_ACS_Q1_Q4!$Z$5:$Z$1267,$J$5,DB_ACS_Q1_Q4!$AB$5:$AB$1267,$J$6,DB_ACS_Q1_Q4!$AA$5:$AA$1267,$B34),IF($J$5="Todas",SUMIFS(DB_ACS_Q1_Q4!$AK$5:$AK$1267,DB_ACS_Q1_Q4!$AC$5:$AC$1267,$C$4,DB_ACS_Q1_Q4!$AD$5:$AD$1267,$J$4,DB_ACS_Q1_Q4!$AB$5:$AB$1267,$J$6,DB_ACS_Q1_Q4!$AA$5:$AA$1267,$B34),IF($J$6="Todas",SUMIFS(DB_ACS_Q1_Q4!$AK$5:$AK$1267,DB_ACS_Q1_Q4!$AC$5:$AC$1267,$C$4,DB_ACS_Q1_Q4!$AD$5:$AD$1267,$J$4,DB_ACS_Q1_Q4!$Z$5:$Z$1267,$J$5,DB_ACS_Q1_Q4!$AA$5:$AA$1267,$B34),SUMIFS(DB_ACS_Q1_Q4!$AK$5:$AK$1267,DB_ACS_Q1_Q4!$AC$5:$AC$1267,$C$4,DB_ACS_Q1_Q4!$AD$5:$AD$1267,$J$4,DB_ACS_Q1_Q4!$Z$5:$Z$1267,$J$5,DB_ACS_Q1_Q4!$AB$5:$AB$1267,$J$6,DB_ACS_Q1_Q4!$AA$5:$AA$1267,$B34))))))))</f>
        <v>0</v>
      </c>
      <c r="K34" s="425">
        <f>IF(AND($J$4="Todas",$J$5="Todas",$J$6="Todas"),SUMIFS(DB_ACS_Q1_Q4!$AL$5:$AL$1267,DB_ACS_Q1_Q4!$AC$5:$AC$1267,$C$4,DB_ACS_Q1_Q4!$AA$5:$AA$1267,$B34),IF(AND($J$4="Todas",$J$5="Todas"),SUMIFS(DB_ACS_Q1_Q4!$AL$5:$AL$1267,DB_ACS_Q1_Q4!$AC$5:$AC$1267,$C$4,DB_ACS_Q1_Q4!$AB$5:$AB$1267,$J$6,DB_ACS_Q1_Q4!$AA$5:$AA$1267,$B34),IF(AND($J$4="Todas",$J$6="Todas"),SUMIFS(DB_ACS_Q1_Q4!$AL$5:$AL$1267,DB_ACS_Q1_Q4!$AC$5:$AC$1267,$C$4,DB_ACS_Q1_Q4!$Z$5:$Z$1267,$J$5,DB_ACS_Q1_Q4!$AA$5:$AA$1267,$B34),IF(AND($J$5="Todas",$J$6="Todas"),SUMIFS(DB_ACS_Q1_Q4!$AL$5:$AL$1267,DB_ACS_Q1_Q4!$AC$5:$AC$1267,$C$4,DB_ACS_Q1_Q4!$AD$5:$AD$1267,$J$4,DB_ACS_Q1_Q4!$AA$5:$AA$1267,$B34),IF($J$4="Todas",SUMIFS(DB_ACS_Q1_Q4!$AL$5:$AL$1267,DB_ACS_Q1_Q4!$AC$5:$AC$1267,$C$4,DB_ACS_Q1_Q4!$Z$5:$Z$1267,$J$5,DB_ACS_Q1_Q4!$AB$5:$AB$1267,$J$6,DB_ACS_Q1_Q4!$AA$5:$AA$1267,$B34),IF($J$5="Todas",SUMIFS(DB_ACS_Q1_Q4!$AL$5:$AL$1267,DB_ACS_Q1_Q4!$AC$5:$AC$1267,$C$4,DB_ACS_Q1_Q4!$AD$5:$AD$1267,$J$4,DB_ACS_Q1_Q4!$AB$5:$AB$1267,$J$6,DB_ACS_Q1_Q4!$AA$5:$AA$1267,$B34),IF($J$6="Todas",SUMIFS(DB_ACS_Q1_Q4!$AL$5:$AL$1267,DB_ACS_Q1_Q4!$AC$5:$AC$1267,$C$4,DB_ACS_Q1_Q4!$AD$5:$AD$1267,$J$4,DB_ACS_Q1_Q4!$Z$5:$Z$1267,$J$5,DB_ACS_Q1_Q4!$AA$5:$AA$1267,$B34),SUMIFS(DB_ACS_Q1_Q4!$AL$5:$AL$1267,DB_ACS_Q1_Q4!$AC$5:$AC$1267,$C$4,DB_ACS_Q1_Q4!$AD$5:$AD$1267,$J$4,DB_ACS_Q1_Q4!$Z$5:$Z$1267,$J$5,DB_ACS_Q1_Q4!$AB$5:$AB$1267,$J$6,DB_ACS_Q1_Q4!$AA$5:$AA$1267,$B34))))))))</f>
        <v>1</v>
      </c>
      <c r="L34" s="425">
        <f>IF(AND($J$4="Todas",$J$5="Todas",$J$6="Todas"),SUMIFS(DB_ACS_Q1_Q4!$AM$5:$AM$1267,DB_ACS_Q1_Q4!$AC$5:$AC$1267,$C$4,DB_ACS_Q1_Q4!$AA$5:$AA$1267,$B34),IF(AND($J$4="Todas",$J$5="Todas"),SUMIFS(DB_ACS_Q1_Q4!$AM$5:$AM$1267,DB_ACS_Q1_Q4!$AC$5:$AC$1267,$C$4,DB_ACS_Q1_Q4!$AB$5:$AB$1267,$J$6,DB_ACS_Q1_Q4!$AA$5:$AA$1267,$B34),IF(AND($J$4="Todas",$J$6="Todas"),SUMIFS(DB_ACS_Q1_Q4!$AM$5:$AM$1267,DB_ACS_Q1_Q4!$AC$5:$AC$1267,$C$4,DB_ACS_Q1_Q4!$Z$5:$Z$1267,$J$5,DB_ACS_Q1_Q4!$AA$5:$AA$1267,$B34),IF(AND($J$5="Todas",$J$6="Todas"),SUMIFS(DB_ACS_Q1_Q4!$AM$5:$AM$1267,DB_ACS_Q1_Q4!$AC$5:$AC$1267,$C$4,DB_ACS_Q1_Q4!$AD$5:$AD$1267,$J$4,DB_ACS_Q1_Q4!$AA$5:$AA$1267,$B34),IF($J$4="Todas",SUMIFS(DB_ACS_Q1_Q4!$AM$5:$AM$1267,DB_ACS_Q1_Q4!$AC$5:$AC$1267,$C$4,DB_ACS_Q1_Q4!$Z$5:$Z$1267,$J$5,DB_ACS_Q1_Q4!$AB$5:$AB$1267,$J$6,DB_ACS_Q1_Q4!$AA$5:$AA$1267,$B34),IF($J$5="Todas",SUMIFS(DB_ACS_Q1_Q4!$AM$5:$AM$1267,DB_ACS_Q1_Q4!$AC$5:$AC$1267,$C$4,DB_ACS_Q1_Q4!$AD$5:$AD$1267,$J$4,DB_ACS_Q1_Q4!$AB$5:$AB$1267,$J$6,DB_ACS_Q1_Q4!$AA$5:$AA$1267,$B34),IF($J$6="Todas",SUMIFS(DB_ACS_Q1_Q4!$AM$5:$AM$1267,DB_ACS_Q1_Q4!$AC$5:$AC$1267,$C$4,DB_ACS_Q1_Q4!$AD$5:$AD$1267,$J$4,DB_ACS_Q1_Q4!$Z$5:$Z$1267,$J$5,DB_ACS_Q1_Q4!$AA$5:$AA$1267,$B34),SUMIFS(DB_ACS_Q1_Q4!$AM$5:$AM$1267,DB_ACS_Q1_Q4!$AC$5:$AC$1267,$C$4,DB_ACS_Q1_Q4!$AD$5:$AD$1267,$J$4,DB_ACS_Q1_Q4!$Z$5:$Z$1267,$J$5,DB_ACS_Q1_Q4!$AB$5:$AB$1267,$J$6,DB_ACS_Q1_Q4!$AA$5:$AA$1267,$B34))))))))</f>
        <v>3</v>
      </c>
      <c r="M34" s="645">
        <f>IF(AND($J$4="Todas",$J$5="Todas",$J$6="Todas"),COUNTIFS(DB_ACS_Q1_Q4!$AC$5:$AC$1267,$C$4,DB_ACS_Q1_Q4!$AA$5:$AA$1267,$P34),IF(AND($J$4="Todas",$J$5="Todas"),COUNTIFS(DB_ACS_Q1_Q4!$AC$5:$AC$1267,$C$4,DB_ACS_Q1_Q4!$AB$5:$AB$1267,$J$6,DB_ACS_Q1_Q4!$AA$5:$AA$1267,$P34),IF(AND($J$4="Todas",$J$6="Todas"),COUNTIFS(DB_ACS_Q1_Q4!$AC$5:$AC$1267,$C$4,DB_ACS_Q1_Q4!$Z$5:$Z$1267,$J$5,DB_ACS_Q1_Q4!$AA$5:$AA$1267,$P34),IF(AND($J$5="Todas",$J$6="Todas"),COUNTIFS(DB_ACS_Q1_Q4!$AC$5:$AC$1267,$C$4,DB_ACS_Q1_Q4!$AD$5:$AD$1267,$J$4,DB_ACS_Q1_Q4!$AA$5:$AA$1267,$P34),IF($J$4="Todas",COUNTIFS(DB_ACS_Q1_Q4!$AC$5:$AC$1267,$C$4,DB_ACS_Q1_Q4!$Z$5:$Z$1267,$J$5,DB_ACS_Q1_Q4!$AB$5:$AB$1267,$J$6,DB_ACS_Q1_Q4!$AA$5:$AA$1267,$P34),IF($J$5="Todas",COUNTIFS(DB_ACS_Q1_Q4!$AC$5:$AC$1267,$C$4,DB_ACS_Q1_Q4!$AD$5:$AD$1267,$J$4,DB_ACS_Q1_Q4!$AB$5:$AB$1267,$J$6,DB_ACS_Q1_Q4!$AA$5:$AA$1267,$P34),IF($J$6="Todas",COUNTIFS(DB_ACS_Q1_Q4!$AC$5:$AC$1267,$C$4,DB_ACS_Q1_Q4!$AD$5:$AD$1267,$J$4,DB_ACS_Q1_Q4!$Z$5:$Z$1267,$J$5,DB_ACS_Q1_Q4!$AA$5:$AA$1267,$P34),COUNTIFS(DB_ACS_Q1_Q4!$AC$5:$AC$1267,$C$4,DB_ACS_Q1_Q4!$AD$5:$AD$1267,$J$4,DB_ACS_Q1_Q4!$Z$5:$Z$1267,$J$5,DB_ACS_Q1_Q4!$AB$5:$AB$1267,$J$6,DB_ACS_Q1_Q4!$AA$5:$AA$1267,$P34))))))))</f>
        <v>16</v>
      </c>
      <c r="N34" s="235">
        <f t="shared" si="13"/>
        <v>1</v>
      </c>
      <c r="O34" s="656">
        <f t="shared" si="14"/>
        <v>16</v>
      </c>
      <c r="P34" s="645" t="s">
        <v>338</v>
      </c>
      <c r="Q34" s="236"/>
      <c r="R34" s="236"/>
      <c r="S34" s="236"/>
      <c r="T34" s="661"/>
      <c r="U34" s="658" t="str">
        <f t="shared" si="15"/>
        <v>Otros decidieron</v>
      </c>
      <c r="V34" s="659">
        <f t="shared" si="16"/>
        <v>5.1199992217601187E-2</v>
      </c>
      <c r="W34" s="235">
        <f t="shared" si="17"/>
        <v>5.1199992217601187E-2</v>
      </c>
    </row>
    <row r="35" spans="1:32" ht="15" customHeight="1">
      <c r="A35" s="643">
        <v>6</v>
      </c>
      <c r="B35" s="417" t="str">
        <f t="shared" si="11"/>
        <v>Otros</v>
      </c>
      <c r="C35" s="660">
        <f t="shared" si="12"/>
        <v>8</v>
      </c>
      <c r="D35" s="425">
        <f>IF(AND($J$4="Todas",$J$5="Todas",$J$6="Todas"),SUMIFS(DB_ACS_Q1_Q4!$AE$5:$AE$1267,DB_ACS_Q1_Q4!$AC$5:$AC$1267,$C$4,DB_ACS_Q1_Q4!$AA$5:$AA$1267,$B35),IF(AND($J$4="Todas",$J$5="Todas"),SUMIFS(DB_ACS_Q1_Q4!$AE$5:$AE$1267,DB_ACS_Q1_Q4!$AC$5:$AC$1267,$C$4,DB_ACS_Q1_Q4!$AB$5:$AB$1267,$J$6,DB_ACS_Q1_Q4!$AA$5:$AA$1267,$B35),IF(AND($J$4="Todas",$J$6="Todas"),SUMIFS(DB_ACS_Q1_Q4!$AE$5:$AE$1267,DB_ACS_Q1_Q4!$AC$5:$AC$1267,$C$4,DB_ACS_Q1_Q4!$Z$5:$Z$1267,$J$5,DB_ACS_Q1_Q4!$AA$5:$AA$1267,$B35),IF(AND($J$5="Todas",$J$6="Todas"),SUMIFS(DB_ACS_Q1_Q4!$AE$5:$AE$1267,DB_ACS_Q1_Q4!$AC$5:$AC$1267,$C$4,DB_ACS_Q1_Q4!$AD$5:$AD$1267,$J$4,DB_ACS_Q1_Q4!$AA$5:$AA$1267,$B35),IF($J$4="Todas",SUMIFS(DB_ACS_Q1_Q4!$AE$5:$AE$1267,DB_ACS_Q1_Q4!$AC$5:$AC$1267,$C$4,DB_ACS_Q1_Q4!$Z$5:$Z$1267,$J$5,DB_ACS_Q1_Q4!$AB$5:$AB$1267,$J$6,DB_ACS_Q1_Q4!$AA$5:$AA$1267,$B35),IF($J$5="Todas",SUMIFS(DB_ACS_Q1_Q4!$AE$5:$AE$1267,DB_ACS_Q1_Q4!$AC$5:$AC$1267,$C$4,DB_ACS_Q1_Q4!$AD$5:$AD$1267,$J$4,DB_ACS_Q1_Q4!$AB$5:$AB$1267,$J$6,DB_ACS_Q1_Q4!$AA$5:$AA$1267,$B35),IF($J$6="Todas",SUMIFS(DB_ACS_Q1_Q4!$AE$5:$AE$1267,DB_ACS_Q1_Q4!$AC$5:$AC$1267,$C$4,DB_ACS_Q1_Q4!$AD$5:$AD$1267,$J$4,DB_ACS_Q1_Q4!$Z$5:$Z$1267,$J$5,DB_ACS_Q1_Q4!$AA$5:$AA$1267,$B35),SUMIFS(DB_ACS_Q1_Q4!$AE$5:$AE$1267,DB_ACS_Q1_Q4!$AC$5:$AC$1267,$C$4,DB_ACS_Q1_Q4!$AD$5:$AD$1267,$J$4,DB_ACS_Q1_Q4!$Z$5:$Z$1267,$J$5,DB_ACS_Q1_Q4!$AB$5:$AB$1267,$J$6,DB_ACS_Q1_Q4!$AA$5:$AA$1267,$B35))))))))</f>
        <v>4</v>
      </c>
      <c r="E35" s="425">
        <f>IF(AND($J$4="Todas",$J$5="Todas",$J$6="Todas"),SUMIFS(DB_ACS_Q1_Q4!$AF$5:$AF$1267,DB_ACS_Q1_Q4!$AC$5:$AC$1267,$C$4,DB_ACS_Q1_Q4!$AA$5:$AA$1267,$B35),IF(AND($J$4="Todas",$J$5="Todas"),SUMIFS(DB_ACS_Q1_Q4!$AF$5:$AF$1267,DB_ACS_Q1_Q4!$AC$5:$AC$1267,$C$4,DB_ACS_Q1_Q4!$AB$5:$AB$1267,$J$6,DB_ACS_Q1_Q4!$AA$5:$AA$1267,$B35),IF(AND($J$4="Todas",$J$6="Todas"),SUMIFS(DB_ACS_Q1_Q4!$AF$5:$AF$1267,DB_ACS_Q1_Q4!$AC$5:$AC$1267,$C$4,DB_ACS_Q1_Q4!$Z$5:$Z$1267,$J$5,DB_ACS_Q1_Q4!$AA$5:$AA$1267,$B35),IF(AND($J$5="Todas",$J$6="Todas"),SUMIFS(DB_ACS_Q1_Q4!$AF$5:$AF$1267,DB_ACS_Q1_Q4!$AC$5:$AC$1267,$C$4,DB_ACS_Q1_Q4!$AD$5:$AD$1267,$J$4,DB_ACS_Q1_Q4!$AA$5:$AA$1267,$B35),IF($J$4="Todas",SUMIFS(DB_ACS_Q1_Q4!$AF$5:$AF$1267,DB_ACS_Q1_Q4!$AC$5:$AC$1267,$C$4,DB_ACS_Q1_Q4!$Z$5:$Z$1267,$J$5,DB_ACS_Q1_Q4!$AB$5:$AB$1267,$J$6,DB_ACS_Q1_Q4!$AA$5:$AA$1267,$B35),IF($J$5="Todas",SUMIFS(DB_ACS_Q1_Q4!$AF$5:$AF$1267,DB_ACS_Q1_Q4!$AC$5:$AC$1267,$C$4,DB_ACS_Q1_Q4!$AD$5:$AD$1267,$J$4,DB_ACS_Q1_Q4!$AB$5:$AB$1267,$J$6,DB_ACS_Q1_Q4!$AA$5:$AA$1267,$B35),IF($J$6="Todas",SUMIFS(DB_ACS_Q1_Q4!$AF$5:$AF$1267,DB_ACS_Q1_Q4!$AC$5:$AC$1267,$C$4,DB_ACS_Q1_Q4!$AD$5:$AD$1267,$J$4,DB_ACS_Q1_Q4!$Z$5:$Z$1267,$J$5,DB_ACS_Q1_Q4!$AA$5:$AA$1267,$B35),SUMIFS(DB_ACS_Q1_Q4!$AF$5:$AF$1267,DB_ACS_Q1_Q4!$AC$5:$AC$1267,$C$4,DB_ACS_Q1_Q4!$AD$5:$AD$1267,$J$4,DB_ACS_Q1_Q4!$Z$5:$Z$1267,$J$5,DB_ACS_Q1_Q4!$AB$5:$AB$1267,$J$6,DB_ACS_Q1_Q4!$AA$5:$AA$1267,$B35))))))))</f>
        <v>2</v>
      </c>
      <c r="F35" s="425">
        <f>IF(AND($J$4="Todas",$J$5="Todas",$J$6="Todas"),SUMIFS(DB_ACS_Q1_Q4!$AG$5:$AG$1267,DB_ACS_Q1_Q4!$AC$5:$AC$1267,$C$4,DB_ACS_Q1_Q4!$AA$5:$AA$1267,$B35),IF(AND($J$4="Todas",$J$5="Todas"),SUMIFS(DB_ACS_Q1_Q4!$AG$5:$AG$1267,DB_ACS_Q1_Q4!$AC$5:$AC$1267,$C$4,DB_ACS_Q1_Q4!$AB$5:$AB$1267,$J$6,DB_ACS_Q1_Q4!$AA$5:$AA$1267,$B35),IF(AND($J$4="Todas",$J$6="Todas"),SUMIFS(DB_ACS_Q1_Q4!$AG$5:$AG$1267,DB_ACS_Q1_Q4!$AC$5:$AC$1267,$C$4,DB_ACS_Q1_Q4!$Z$5:$Z$1267,$J$5,DB_ACS_Q1_Q4!$AA$5:$AA$1267,$B35),IF(AND($J$5="Todas",$J$6="Todas"),SUMIFS(DB_ACS_Q1_Q4!$AG$5:$AG$1267,DB_ACS_Q1_Q4!$AC$5:$AC$1267,$C$4,DB_ACS_Q1_Q4!$AD$5:$AD$1267,$J$4,DB_ACS_Q1_Q4!$AA$5:$AA$1267,$B35),IF($J$4="Todas",SUMIFS(DB_ACS_Q1_Q4!$AG$5:$AG$1267,DB_ACS_Q1_Q4!$AC$5:$AC$1267,$C$4,DB_ACS_Q1_Q4!$Z$5:$Z$1267,$J$5,DB_ACS_Q1_Q4!$AB$5:$AB$1267,$J$6,DB_ACS_Q1_Q4!$AA$5:$AA$1267,$B35),IF($J$5="Todas",SUMIFS(DB_ACS_Q1_Q4!$AG$5:$AG$1267,DB_ACS_Q1_Q4!$AC$5:$AC$1267,$C$4,DB_ACS_Q1_Q4!$AD$5:$AD$1267,$J$4,DB_ACS_Q1_Q4!$AB$5:$AB$1267,$J$6,DB_ACS_Q1_Q4!$AA$5:$AA$1267,$B35),IF($J$6="Todas",SUMIFS(DB_ACS_Q1_Q4!$AG$5:$AG$1267,DB_ACS_Q1_Q4!$AC$5:$AC$1267,$C$4,DB_ACS_Q1_Q4!$AD$5:$AD$1267,$J$4,DB_ACS_Q1_Q4!$Z$5:$Z$1267,$J$5,DB_ACS_Q1_Q4!$AA$5:$AA$1267,$B35),SUMIFS(DB_ACS_Q1_Q4!$AG$5:$AG$1267,DB_ACS_Q1_Q4!$AC$5:$AC$1267,$C$4,DB_ACS_Q1_Q4!$AD$5:$AD$1267,$J$4,DB_ACS_Q1_Q4!$Z$5:$Z$1267,$J$5,DB_ACS_Q1_Q4!$AB$5:$AB$1267,$J$6,DB_ACS_Q1_Q4!$AA$5:$AA$1267,$B35))))))))</f>
        <v>2</v>
      </c>
      <c r="G35" s="425">
        <f>IF(AND($J$4="Todas",$J$5="Todas",$J$6="Todas"),SUMIFS(DB_ACS_Q1_Q4!$AH$5:$AH$1267,DB_ACS_Q1_Q4!$AC$5:$AC$1267,$C$4,DB_ACS_Q1_Q4!$AA$5:$AA$1267,$B35),IF(AND($J$4="Todas",$J$5="Todas"),SUMIFS(DB_ACS_Q1_Q4!$AH$5:$AH$1267,DB_ACS_Q1_Q4!$AC$5:$AC$1267,$C$4,DB_ACS_Q1_Q4!$AB$5:$AB$1267,$J$6,DB_ACS_Q1_Q4!$AA$5:$AA$1267,$B35),IF(AND($J$4="Todas",$J$6="Todas"),SUMIFS(DB_ACS_Q1_Q4!$AH$5:$AH$1267,DB_ACS_Q1_Q4!$AC$5:$AC$1267,$C$4,DB_ACS_Q1_Q4!$Z$5:$Z$1267,$J$5,DB_ACS_Q1_Q4!$AA$5:$AA$1267,$B35),IF(AND($J$5="Todas",$J$6="Todas"),SUMIFS(DB_ACS_Q1_Q4!$AH$5:$AH$1267,DB_ACS_Q1_Q4!$AC$5:$AC$1267,$C$4,DB_ACS_Q1_Q4!$AD$5:$AD$1267,$J$4,DB_ACS_Q1_Q4!$AA$5:$AA$1267,$B35),IF($J$4="Todas",SUMIFS(DB_ACS_Q1_Q4!$AH$5:$AH$1267,DB_ACS_Q1_Q4!$AC$5:$AC$1267,$C$4,DB_ACS_Q1_Q4!$Z$5:$Z$1267,$J$5,DB_ACS_Q1_Q4!$AB$5:$AB$1267,$J$6,DB_ACS_Q1_Q4!$AA$5:$AA$1267,$B35),IF($J$5="Todas",SUMIFS(DB_ACS_Q1_Q4!$AH$5:$AH$1267,DB_ACS_Q1_Q4!$AC$5:$AC$1267,$C$4,DB_ACS_Q1_Q4!$AD$5:$AD$1267,$J$4,DB_ACS_Q1_Q4!$AB$5:$AB$1267,$J$6,DB_ACS_Q1_Q4!$AA$5:$AA$1267,$B35),IF($J$6="Todas",SUMIFS(DB_ACS_Q1_Q4!$AH$5:$AH$1267,DB_ACS_Q1_Q4!$AC$5:$AC$1267,$C$4,DB_ACS_Q1_Q4!$AD$5:$AD$1267,$J$4,DB_ACS_Q1_Q4!$Z$5:$Z$1267,$J$5,DB_ACS_Q1_Q4!$AA$5:$AA$1267,$B35),SUMIFS(DB_ACS_Q1_Q4!$AH$5:$AH$1267,DB_ACS_Q1_Q4!$AC$5:$AC$1267,$C$4,DB_ACS_Q1_Q4!$AD$5:$AD$1267,$J$4,DB_ACS_Q1_Q4!$Z$5:$Z$1267,$J$5,DB_ACS_Q1_Q4!$AB$5:$AB$1267,$J$6,DB_ACS_Q1_Q4!$AA$5:$AA$1267,$B35))))))))</f>
        <v>0</v>
      </c>
      <c r="H35" s="425">
        <f>IF(AND($J$4="Todas",$J$5="Todas",$J$6="Todas"),SUMIFS(DB_ACS_Q1_Q4!$AI$5:$AI$1267,DB_ACS_Q1_Q4!$AC$5:$AC$1267,$C$4,DB_ACS_Q1_Q4!$AA$5:$AA$1267,$B35),IF(AND($J$4="Todas",$J$5="Todas"),SUMIFS(DB_ACS_Q1_Q4!$AI$5:$AI$1267,DB_ACS_Q1_Q4!$AC$5:$AC$1267,$C$4,DB_ACS_Q1_Q4!$AB$5:$AB$1267,$J$6,DB_ACS_Q1_Q4!$AA$5:$AA$1267,$B35),IF(AND($J$4="Todas",$J$6="Todas"),SUMIFS(DB_ACS_Q1_Q4!$AI$5:$AI$1267,DB_ACS_Q1_Q4!$AC$5:$AC$1267,$C$4,DB_ACS_Q1_Q4!$Z$5:$Z$1267,$J$5,DB_ACS_Q1_Q4!$AA$5:$AA$1267,$B35),IF(AND($J$5="Todas",$J$6="Todas"),SUMIFS(DB_ACS_Q1_Q4!$AI$5:$AI$1267,DB_ACS_Q1_Q4!$AC$5:$AC$1267,$C$4,DB_ACS_Q1_Q4!$AD$5:$AD$1267,$J$4,DB_ACS_Q1_Q4!$AA$5:$AA$1267,$B35),IF($J$4="Todas",SUMIFS(DB_ACS_Q1_Q4!$AI$5:$AI$1267,DB_ACS_Q1_Q4!$AC$5:$AC$1267,$C$4,DB_ACS_Q1_Q4!$Z$5:$Z$1267,$J$5,DB_ACS_Q1_Q4!$AB$5:$AB$1267,$J$6,DB_ACS_Q1_Q4!$AA$5:$AA$1267,$B35),IF($J$5="Todas",SUMIFS(DB_ACS_Q1_Q4!$AI$5:$AI$1267,DB_ACS_Q1_Q4!$AC$5:$AC$1267,$C$4,DB_ACS_Q1_Q4!$AD$5:$AD$1267,$J$4,DB_ACS_Q1_Q4!$AB$5:$AB$1267,$J$6,DB_ACS_Q1_Q4!$AA$5:$AA$1267,$B35),IF($J$6="Todas",SUMIFS(DB_ACS_Q1_Q4!$AI$5:$AI$1267,DB_ACS_Q1_Q4!$AC$5:$AC$1267,$C$4,DB_ACS_Q1_Q4!$AD$5:$AD$1267,$J$4,DB_ACS_Q1_Q4!$Z$5:$Z$1267,$J$5,DB_ACS_Q1_Q4!$AA$5:$AA$1267,$B35),SUMIFS(DB_ACS_Q1_Q4!$AI$5:$AI$1267,DB_ACS_Q1_Q4!$AC$5:$AC$1267,$C$4,DB_ACS_Q1_Q4!$AD$5:$AD$1267,$J$4,DB_ACS_Q1_Q4!$Z$5:$Z$1267,$J$5,DB_ACS_Q1_Q4!$AB$5:$AB$1267,$J$6,DB_ACS_Q1_Q4!$AA$5:$AA$1267,$B35))))))))</f>
        <v>1</v>
      </c>
      <c r="I35" s="425">
        <f>IF(AND($J$4="Todas",$J$5="Todas",$J$6="Todas"),SUMIFS(DB_ACS_Q1_Q4!$AJ$5:$AJ$1267,DB_ACS_Q1_Q4!$AC$5:$AC$1267,$C$4,DB_ACS_Q1_Q4!$AA$5:$AA$1267,$B35),IF(AND($J$4="Todas",$J$5="Todas"),SUMIFS(DB_ACS_Q1_Q4!$AJ$5:$AJ$1267,DB_ACS_Q1_Q4!$AC$5:$AC$1267,$C$4,DB_ACS_Q1_Q4!$AB$5:$AB$1267,$J$6,DB_ACS_Q1_Q4!$AA$5:$AA$1267,$B35),IF(AND($J$4="Todas",$J$6="Todas"),SUMIFS(DB_ACS_Q1_Q4!$AJ$5:$AJ$1267,DB_ACS_Q1_Q4!$AC$5:$AC$1267,$C$4,DB_ACS_Q1_Q4!$Z$5:$Z$1267,$J$5,DB_ACS_Q1_Q4!$AA$5:$AA$1267,$B35),IF(AND($J$5="Todas",$J$6="Todas"),SUMIFS(DB_ACS_Q1_Q4!$AJ$5:$AJ$1267,DB_ACS_Q1_Q4!$AC$5:$AC$1267,$C$4,DB_ACS_Q1_Q4!$AD$5:$AD$1267,$J$4,DB_ACS_Q1_Q4!$AA$5:$AA$1267,$B35),IF($J$4="Todas",SUMIFS(DB_ACS_Q1_Q4!$AJ$5:$AJ$1267,DB_ACS_Q1_Q4!$AC$5:$AC$1267,$C$4,DB_ACS_Q1_Q4!$Z$5:$Z$1267,$J$5,DB_ACS_Q1_Q4!$AB$5:$AB$1267,$J$6,DB_ACS_Q1_Q4!$AA$5:$AA$1267,$B35),IF($J$5="Todas",SUMIFS(DB_ACS_Q1_Q4!$AJ$5:$AJ$1267,DB_ACS_Q1_Q4!$AC$5:$AC$1267,$C$4,DB_ACS_Q1_Q4!$AD$5:$AD$1267,$J$4,DB_ACS_Q1_Q4!$AB$5:$AB$1267,$J$6,DB_ACS_Q1_Q4!$AA$5:$AA$1267,$B35),IF($J$6="Todas",SUMIFS(DB_ACS_Q1_Q4!$AJ$5:$AJ$1267,DB_ACS_Q1_Q4!$AC$5:$AC$1267,$C$4,DB_ACS_Q1_Q4!$AD$5:$AD$1267,$J$4,DB_ACS_Q1_Q4!$Z$5:$Z$1267,$J$5,DB_ACS_Q1_Q4!$AA$5:$AA$1267,$B35),SUMIFS(DB_ACS_Q1_Q4!$AJ$5:$AJ$1267,DB_ACS_Q1_Q4!$AC$5:$AC$1267,$C$4,DB_ACS_Q1_Q4!$AD$5:$AD$1267,$J$4,DB_ACS_Q1_Q4!$Z$5:$Z$1267,$J$5,DB_ACS_Q1_Q4!$AB$5:$AB$1267,$J$6,DB_ACS_Q1_Q4!$AA$5:$AA$1267,$B35))))))))</f>
        <v>0</v>
      </c>
      <c r="J35" s="425">
        <f>IF(AND($J$4="Todas",$J$5="Todas",$J$6="Todas"),SUMIFS(DB_ACS_Q1_Q4!$AK$5:$AK$1267,DB_ACS_Q1_Q4!$AC$5:$AC$1267,$C$4,DB_ACS_Q1_Q4!$AA$5:$AA$1267,$B35),IF(AND($J$4="Todas",$J$5="Todas"),SUMIFS(DB_ACS_Q1_Q4!$AK$5:$AK$1267,DB_ACS_Q1_Q4!$AC$5:$AC$1267,$C$4,DB_ACS_Q1_Q4!$AB$5:$AB$1267,$J$6,DB_ACS_Q1_Q4!$AA$5:$AA$1267,$B35),IF(AND($J$4="Todas",$J$6="Todas"),SUMIFS(DB_ACS_Q1_Q4!$AK$5:$AK$1267,DB_ACS_Q1_Q4!$AC$5:$AC$1267,$C$4,DB_ACS_Q1_Q4!$Z$5:$Z$1267,$J$5,DB_ACS_Q1_Q4!$AA$5:$AA$1267,$B35),IF(AND($J$5="Todas",$J$6="Todas"),SUMIFS(DB_ACS_Q1_Q4!$AK$5:$AK$1267,DB_ACS_Q1_Q4!$AC$5:$AC$1267,$C$4,DB_ACS_Q1_Q4!$AD$5:$AD$1267,$J$4,DB_ACS_Q1_Q4!$AA$5:$AA$1267,$B35),IF($J$4="Todas",SUMIFS(DB_ACS_Q1_Q4!$AK$5:$AK$1267,DB_ACS_Q1_Q4!$AC$5:$AC$1267,$C$4,DB_ACS_Q1_Q4!$Z$5:$Z$1267,$J$5,DB_ACS_Q1_Q4!$AB$5:$AB$1267,$J$6,DB_ACS_Q1_Q4!$AA$5:$AA$1267,$B35),IF($J$5="Todas",SUMIFS(DB_ACS_Q1_Q4!$AK$5:$AK$1267,DB_ACS_Q1_Q4!$AC$5:$AC$1267,$C$4,DB_ACS_Q1_Q4!$AD$5:$AD$1267,$J$4,DB_ACS_Q1_Q4!$AB$5:$AB$1267,$J$6,DB_ACS_Q1_Q4!$AA$5:$AA$1267,$B35),IF($J$6="Todas",SUMIFS(DB_ACS_Q1_Q4!$AK$5:$AK$1267,DB_ACS_Q1_Q4!$AC$5:$AC$1267,$C$4,DB_ACS_Q1_Q4!$AD$5:$AD$1267,$J$4,DB_ACS_Q1_Q4!$Z$5:$Z$1267,$J$5,DB_ACS_Q1_Q4!$AA$5:$AA$1267,$B35),SUMIFS(DB_ACS_Q1_Q4!$AK$5:$AK$1267,DB_ACS_Q1_Q4!$AC$5:$AC$1267,$C$4,DB_ACS_Q1_Q4!$AD$5:$AD$1267,$J$4,DB_ACS_Q1_Q4!$Z$5:$Z$1267,$J$5,DB_ACS_Q1_Q4!$AB$5:$AB$1267,$J$6,DB_ACS_Q1_Q4!$AA$5:$AA$1267,$B35))))))))</f>
        <v>0</v>
      </c>
      <c r="K35" s="425">
        <f>IF(AND($J$4="Todas",$J$5="Todas",$J$6="Todas"),SUMIFS(DB_ACS_Q1_Q4!$AL$5:$AL$1267,DB_ACS_Q1_Q4!$AC$5:$AC$1267,$C$4,DB_ACS_Q1_Q4!$AA$5:$AA$1267,$B35),IF(AND($J$4="Todas",$J$5="Todas"),SUMIFS(DB_ACS_Q1_Q4!$AL$5:$AL$1267,DB_ACS_Q1_Q4!$AC$5:$AC$1267,$C$4,DB_ACS_Q1_Q4!$AB$5:$AB$1267,$J$6,DB_ACS_Q1_Q4!$AA$5:$AA$1267,$B35),IF(AND($J$4="Todas",$J$6="Todas"),SUMIFS(DB_ACS_Q1_Q4!$AL$5:$AL$1267,DB_ACS_Q1_Q4!$AC$5:$AC$1267,$C$4,DB_ACS_Q1_Q4!$Z$5:$Z$1267,$J$5,DB_ACS_Q1_Q4!$AA$5:$AA$1267,$B35),IF(AND($J$5="Todas",$J$6="Todas"),SUMIFS(DB_ACS_Q1_Q4!$AL$5:$AL$1267,DB_ACS_Q1_Q4!$AC$5:$AC$1267,$C$4,DB_ACS_Q1_Q4!$AD$5:$AD$1267,$J$4,DB_ACS_Q1_Q4!$AA$5:$AA$1267,$B35),IF($J$4="Todas",SUMIFS(DB_ACS_Q1_Q4!$AL$5:$AL$1267,DB_ACS_Q1_Q4!$AC$5:$AC$1267,$C$4,DB_ACS_Q1_Q4!$Z$5:$Z$1267,$J$5,DB_ACS_Q1_Q4!$AB$5:$AB$1267,$J$6,DB_ACS_Q1_Q4!$AA$5:$AA$1267,$B35),IF($J$5="Todas",SUMIFS(DB_ACS_Q1_Q4!$AL$5:$AL$1267,DB_ACS_Q1_Q4!$AC$5:$AC$1267,$C$4,DB_ACS_Q1_Q4!$AD$5:$AD$1267,$J$4,DB_ACS_Q1_Q4!$AB$5:$AB$1267,$J$6,DB_ACS_Q1_Q4!$AA$5:$AA$1267,$B35),IF($J$6="Todas",SUMIFS(DB_ACS_Q1_Q4!$AL$5:$AL$1267,DB_ACS_Q1_Q4!$AC$5:$AC$1267,$C$4,DB_ACS_Q1_Q4!$AD$5:$AD$1267,$J$4,DB_ACS_Q1_Q4!$Z$5:$Z$1267,$J$5,DB_ACS_Q1_Q4!$AA$5:$AA$1267,$B35),SUMIFS(DB_ACS_Q1_Q4!$AL$5:$AL$1267,DB_ACS_Q1_Q4!$AC$5:$AC$1267,$C$4,DB_ACS_Q1_Q4!$AD$5:$AD$1267,$J$4,DB_ACS_Q1_Q4!$Z$5:$Z$1267,$J$5,DB_ACS_Q1_Q4!$AB$5:$AB$1267,$J$6,DB_ACS_Q1_Q4!$AA$5:$AA$1267,$B35))))))))</f>
        <v>0</v>
      </c>
      <c r="L35" s="425">
        <f>IF(AND($J$4="Todas",$J$5="Todas",$J$6="Todas"),SUMIFS(DB_ACS_Q1_Q4!$AM$5:$AM$1267,DB_ACS_Q1_Q4!$AC$5:$AC$1267,$C$4,DB_ACS_Q1_Q4!$AA$5:$AA$1267,$B35),IF(AND($J$4="Todas",$J$5="Todas"),SUMIFS(DB_ACS_Q1_Q4!$AM$5:$AM$1267,DB_ACS_Q1_Q4!$AC$5:$AC$1267,$C$4,DB_ACS_Q1_Q4!$AB$5:$AB$1267,$J$6,DB_ACS_Q1_Q4!$AA$5:$AA$1267,$B35),IF(AND($J$4="Todas",$J$6="Todas"),SUMIFS(DB_ACS_Q1_Q4!$AM$5:$AM$1267,DB_ACS_Q1_Q4!$AC$5:$AC$1267,$C$4,DB_ACS_Q1_Q4!$Z$5:$Z$1267,$J$5,DB_ACS_Q1_Q4!$AA$5:$AA$1267,$B35),IF(AND($J$5="Todas",$J$6="Todas"),SUMIFS(DB_ACS_Q1_Q4!$AM$5:$AM$1267,DB_ACS_Q1_Q4!$AC$5:$AC$1267,$C$4,DB_ACS_Q1_Q4!$AD$5:$AD$1267,$J$4,DB_ACS_Q1_Q4!$AA$5:$AA$1267,$B35),IF($J$4="Todas",SUMIFS(DB_ACS_Q1_Q4!$AM$5:$AM$1267,DB_ACS_Q1_Q4!$AC$5:$AC$1267,$C$4,DB_ACS_Q1_Q4!$Z$5:$Z$1267,$J$5,DB_ACS_Q1_Q4!$AB$5:$AB$1267,$J$6,DB_ACS_Q1_Q4!$AA$5:$AA$1267,$B35),IF($J$5="Todas",SUMIFS(DB_ACS_Q1_Q4!$AM$5:$AM$1267,DB_ACS_Q1_Q4!$AC$5:$AC$1267,$C$4,DB_ACS_Q1_Q4!$AD$5:$AD$1267,$J$4,DB_ACS_Q1_Q4!$AB$5:$AB$1267,$J$6,DB_ACS_Q1_Q4!$AA$5:$AA$1267,$B35),IF($J$6="Todas",SUMIFS(DB_ACS_Q1_Q4!$AM$5:$AM$1267,DB_ACS_Q1_Q4!$AC$5:$AC$1267,$C$4,DB_ACS_Q1_Q4!$AD$5:$AD$1267,$J$4,DB_ACS_Q1_Q4!$Z$5:$Z$1267,$J$5,DB_ACS_Q1_Q4!$AA$5:$AA$1267,$B35),SUMIFS(DB_ACS_Q1_Q4!$AM$5:$AM$1267,DB_ACS_Q1_Q4!$AC$5:$AC$1267,$C$4,DB_ACS_Q1_Q4!$AD$5:$AD$1267,$J$4,DB_ACS_Q1_Q4!$Z$5:$Z$1267,$J$5,DB_ACS_Q1_Q4!$AB$5:$AB$1267,$J$6,DB_ACS_Q1_Q4!$AA$5:$AA$1267,$B35))))))))</f>
        <v>0</v>
      </c>
      <c r="M35" s="645">
        <f>IF(AND($J$4="Todas",$J$5="Todas",$J$6="Todas"),COUNTIFS(DB_ACS_Q1_Q4!$AC$5:$AC$1267,$C$4,DB_ACS_Q1_Q4!$AA$5:$AA$1267,$P35),IF(AND($J$4="Todas",$J$5="Todas"),COUNTIFS(DB_ACS_Q1_Q4!$AC$5:$AC$1267,$C$4,DB_ACS_Q1_Q4!$AB$5:$AB$1267,$J$6,DB_ACS_Q1_Q4!$AA$5:$AA$1267,$P35),IF(AND($J$4="Todas",$J$6="Todas"),COUNTIFS(DB_ACS_Q1_Q4!$AC$5:$AC$1267,$C$4,DB_ACS_Q1_Q4!$Z$5:$Z$1267,$J$5,DB_ACS_Q1_Q4!$AA$5:$AA$1267,$P35),IF(AND($J$5="Todas",$J$6="Todas"),COUNTIFS(DB_ACS_Q1_Q4!$AC$5:$AC$1267,$C$4,DB_ACS_Q1_Q4!$AD$5:$AD$1267,$J$4,DB_ACS_Q1_Q4!$AA$5:$AA$1267,$P35),IF($J$4="Todas",COUNTIFS(DB_ACS_Q1_Q4!$AC$5:$AC$1267,$C$4,DB_ACS_Q1_Q4!$Z$5:$Z$1267,$J$5,DB_ACS_Q1_Q4!$AB$5:$AB$1267,$J$6,DB_ACS_Q1_Q4!$AA$5:$AA$1267,$P35),IF($J$5="Todas",COUNTIFS(DB_ACS_Q1_Q4!$AC$5:$AC$1267,$C$4,DB_ACS_Q1_Q4!$AD$5:$AD$1267,$J$4,DB_ACS_Q1_Q4!$AB$5:$AB$1267,$J$6,DB_ACS_Q1_Q4!$AA$5:$AA$1267,$P35),IF($J$6="Todas",COUNTIFS(DB_ACS_Q1_Q4!$AC$5:$AC$1267,$C$4,DB_ACS_Q1_Q4!$AD$5:$AD$1267,$J$4,DB_ACS_Q1_Q4!$Z$5:$Z$1267,$J$5,DB_ACS_Q1_Q4!$AA$5:$AA$1267,$P35),COUNTIFS(DB_ACS_Q1_Q4!$AC$5:$AC$1267,$C$4,DB_ACS_Q1_Q4!$AD$5:$AD$1267,$J$4,DB_ACS_Q1_Q4!$Z$5:$Z$1267,$J$5,DB_ACS_Q1_Q4!$AB$5:$AB$1267,$J$6,DB_ACS_Q1_Q4!$AA$5:$AA$1267,$P35))))))))</f>
        <v>8</v>
      </c>
      <c r="N35" s="235">
        <f t="shared" si="13"/>
        <v>1</v>
      </c>
      <c r="O35" s="656">
        <f t="shared" si="14"/>
        <v>8</v>
      </c>
      <c r="P35" s="645" t="s">
        <v>309</v>
      </c>
      <c r="Q35" s="236"/>
      <c r="R35" s="236"/>
      <c r="S35" s="236"/>
      <c r="T35" s="661"/>
      <c r="U35" s="658" t="str">
        <f t="shared" si="15"/>
        <v>Familiar</v>
      </c>
      <c r="V35" s="659">
        <f t="shared" si="16"/>
        <v>4.1599993676800964E-2</v>
      </c>
      <c r="W35" s="235">
        <f t="shared" si="17"/>
        <v>4.1599993676800964E-2</v>
      </c>
    </row>
    <row r="36" spans="1:32" ht="15" customHeight="1">
      <c r="A36" s="643">
        <v>7</v>
      </c>
      <c r="B36" s="417" t="str">
        <f t="shared" si="11"/>
        <v>Bomba de calor agua</v>
      </c>
      <c r="C36" s="660">
        <f t="shared" si="12"/>
        <v>3</v>
      </c>
      <c r="D36" s="425">
        <f>IF(AND($J$4="Todas",$J$5="Todas",$J$6="Todas"),SUMIFS(DB_ACS_Q1_Q4!$AE$5:$AE$1267,DB_ACS_Q1_Q4!$AC$5:$AC$1267,$C$4,DB_ACS_Q1_Q4!$AA$5:$AA$1267,$B36),IF(AND($J$4="Todas",$J$5="Todas"),SUMIFS(DB_ACS_Q1_Q4!$AE$5:$AE$1267,DB_ACS_Q1_Q4!$AC$5:$AC$1267,$C$4,DB_ACS_Q1_Q4!$AB$5:$AB$1267,$J$6,DB_ACS_Q1_Q4!$AA$5:$AA$1267,$B36),IF(AND($J$4="Todas",$J$6="Todas"),SUMIFS(DB_ACS_Q1_Q4!$AE$5:$AE$1267,DB_ACS_Q1_Q4!$AC$5:$AC$1267,$C$4,DB_ACS_Q1_Q4!$Z$5:$Z$1267,$J$5,DB_ACS_Q1_Q4!$AA$5:$AA$1267,$B36),IF(AND($J$5="Todas",$J$6="Todas"),SUMIFS(DB_ACS_Q1_Q4!$AE$5:$AE$1267,DB_ACS_Q1_Q4!$AC$5:$AC$1267,$C$4,DB_ACS_Q1_Q4!$AD$5:$AD$1267,$J$4,DB_ACS_Q1_Q4!$AA$5:$AA$1267,$B36),IF($J$4="Todas",SUMIFS(DB_ACS_Q1_Q4!$AE$5:$AE$1267,DB_ACS_Q1_Q4!$AC$5:$AC$1267,$C$4,DB_ACS_Q1_Q4!$Z$5:$Z$1267,$J$5,DB_ACS_Q1_Q4!$AB$5:$AB$1267,$J$6,DB_ACS_Q1_Q4!$AA$5:$AA$1267,$B36),IF($J$5="Todas",SUMIFS(DB_ACS_Q1_Q4!$AE$5:$AE$1267,DB_ACS_Q1_Q4!$AC$5:$AC$1267,$C$4,DB_ACS_Q1_Q4!$AD$5:$AD$1267,$J$4,DB_ACS_Q1_Q4!$AB$5:$AB$1267,$J$6,DB_ACS_Q1_Q4!$AA$5:$AA$1267,$B36),IF($J$6="Todas",SUMIFS(DB_ACS_Q1_Q4!$AE$5:$AE$1267,DB_ACS_Q1_Q4!$AC$5:$AC$1267,$C$4,DB_ACS_Q1_Q4!$AD$5:$AD$1267,$J$4,DB_ACS_Q1_Q4!$Z$5:$Z$1267,$J$5,DB_ACS_Q1_Q4!$AA$5:$AA$1267,$B36),SUMIFS(DB_ACS_Q1_Q4!$AE$5:$AE$1267,DB_ACS_Q1_Q4!$AC$5:$AC$1267,$C$4,DB_ACS_Q1_Q4!$AD$5:$AD$1267,$J$4,DB_ACS_Q1_Q4!$Z$5:$Z$1267,$J$5,DB_ACS_Q1_Q4!$AB$5:$AB$1267,$J$6,DB_ACS_Q1_Q4!$AA$5:$AA$1267,$B36))))))))</f>
        <v>0</v>
      </c>
      <c r="E36" s="425">
        <f>IF(AND($J$4="Todas",$J$5="Todas",$J$6="Todas"),SUMIFS(DB_ACS_Q1_Q4!$AF$5:$AF$1267,DB_ACS_Q1_Q4!$AC$5:$AC$1267,$C$4,DB_ACS_Q1_Q4!$AA$5:$AA$1267,$B36),IF(AND($J$4="Todas",$J$5="Todas"),SUMIFS(DB_ACS_Q1_Q4!$AF$5:$AF$1267,DB_ACS_Q1_Q4!$AC$5:$AC$1267,$C$4,DB_ACS_Q1_Q4!$AB$5:$AB$1267,$J$6,DB_ACS_Q1_Q4!$AA$5:$AA$1267,$B36),IF(AND($J$4="Todas",$J$6="Todas"),SUMIFS(DB_ACS_Q1_Q4!$AF$5:$AF$1267,DB_ACS_Q1_Q4!$AC$5:$AC$1267,$C$4,DB_ACS_Q1_Q4!$Z$5:$Z$1267,$J$5,DB_ACS_Q1_Q4!$AA$5:$AA$1267,$B36),IF(AND($J$5="Todas",$J$6="Todas"),SUMIFS(DB_ACS_Q1_Q4!$AF$5:$AF$1267,DB_ACS_Q1_Q4!$AC$5:$AC$1267,$C$4,DB_ACS_Q1_Q4!$AD$5:$AD$1267,$J$4,DB_ACS_Q1_Q4!$AA$5:$AA$1267,$B36),IF($J$4="Todas",SUMIFS(DB_ACS_Q1_Q4!$AF$5:$AF$1267,DB_ACS_Q1_Q4!$AC$5:$AC$1267,$C$4,DB_ACS_Q1_Q4!$Z$5:$Z$1267,$J$5,DB_ACS_Q1_Q4!$AB$5:$AB$1267,$J$6,DB_ACS_Q1_Q4!$AA$5:$AA$1267,$B36),IF($J$5="Todas",SUMIFS(DB_ACS_Q1_Q4!$AF$5:$AF$1267,DB_ACS_Q1_Q4!$AC$5:$AC$1267,$C$4,DB_ACS_Q1_Q4!$AD$5:$AD$1267,$J$4,DB_ACS_Q1_Q4!$AB$5:$AB$1267,$J$6,DB_ACS_Q1_Q4!$AA$5:$AA$1267,$B36),IF($J$6="Todas",SUMIFS(DB_ACS_Q1_Q4!$AF$5:$AF$1267,DB_ACS_Q1_Q4!$AC$5:$AC$1267,$C$4,DB_ACS_Q1_Q4!$AD$5:$AD$1267,$J$4,DB_ACS_Q1_Q4!$Z$5:$Z$1267,$J$5,DB_ACS_Q1_Q4!$AA$5:$AA$1267,$B36),SUMIFS(DB_ACS_Q1_Q4!$AF$5:$AF$1267,DB_ACS_Q1_Q4!$AC$5:$AC$1267,$C$4,DB_ACS_Q1_Q4!$AD$5:$AD$1267,$J$4,DB_ACS_Q1_Q4!$Z$5:$Z$1267,$J$5,DB_ACS_Q1_Q4!$AB$5:$AB$1267,$J$6,DB_ACS_Q1_Q4!$AA$5:$AA$1267,$B36))))))))</f>
        <v>0</v>
      </c>
      <c r="F36" s="425">
        <f>IF(AND($J$4="Todas",$J$5="Todas",$J$6="Todas"),SUMIFS(DB_ACS_Q1_Q4!$AG$5:$AG$1267,DB_ACS_Q1_Q4!$AC$5:$AC$1267,$C$4,DB_ACS_Q1_Q4!$AA$5:$AA$1267,$B36),IF(AND($J$4="Todas",$J$5="Todas"),SUMIFS(DB_ACS_Q1_Q4!$AG$5:$AG$1267,DB_ACS_Q1_Q4!$AC$5:$AC$1267,$C$4,DB_ACS_Q1_Q4!$AB$5:$AB$1267,$J$6,DB_ACS_Q1_Q4!$AA$5:$AA$1267,$B36),IF(AND($J$4="Todas",$J$6="Todas"),SUMIFS(DB_ACS_Q1_Q4!$AG$5:$AG$1267,DB_ACS_Q1_Q4!$AC$5:$AC$1267,$C$4,DB_ACS_Q1_Q4!$Z$5:$Z$1267,$J$5,DB_ACS_Q1_Q4!$AA$5:$AA$1267,$B36),IF(AND($J$5="Todas",$J$6="Todas"),SUMIFS(DB_ACS_Q1_Q4!$AG$5:$AG$1267,DB_ACS_Q1_Q4!$AC$5:$AC$1267,$C$4,DB_ACS_Q1_Q4!$AD$5:$AD$1267,$J$4,DB_ACS_Q1_Q4!$AA$5:$AA$1267,$B36),IF($J$4="Todas",SUMIFS(DB_ACS_Q1_Q4!$AG$5:$AG$1267,DB_ACS_Q1_Q4!$AC$5:$AC$1267,$C$4,DB_ACS_Q1_Q4!$Z$5:$Z$1267,$J$5,DB_ACS_Q1_Q4!$AB$5:$AB$1267,$J$6,DB_ACS_Q1_Q4!$AA$5:$AA$1267,$B36),IF($J$5="Todas",SUMIFS(DB_ACS_Q1_Q4!$AG$5:$AG$1267,DB_ACS_Q1_Q4!$AC$5:$AC$1267,$C$4,DB_ACS_Q1_Q4!$AD$5:$AD$1267,$J$4,DB_ACS_Q1_Q4!$AB$5:$AB$1267,$J$6,DB_ACS_Q1_Q4!$AA$5:$AA$1267,$B36),IF($J$6="Todas",SUMIFS(DB_ACS_Q1_Q4!$AG$5:$AG$1267,DB_ACS_Q1_Q4!$AC$5:$AC$1267,$C$4,DB_ACS_Q1_Q4!$AD$5:$AD$1267,$J$4,DB_ACS_Q1_Q4!$Z$5:$Z$1267,$J$5,DB_ACS_Q1_Q4!$AA$5:$AA$1267,$B36),SUMIFS(DB_ACS_Q1_Q4!$AG$5:$AG$1267,DB_ACS_Q1_Q4!$AC$5:$AC$1267,$C$4,DB_ACS_Q1_Q4!$AD$5:$AD$1267,$J$4,DB_ACS_Q1_Q4!$Z$5:$Z$1267,$J$5,DB_ACS_Q1_Q4!$AB$5:$AB$1267,$J$6,DB_ACS_Q1_Q4!$AA$5:$AA$1267,$B36))))))))</f>
        <v>0</v>
      </c>
      <c r="G36" s="425">
        <f>IF(AND($J$4="Todas",$J$5="Todas",$J$6="Todas"),SUMIFS(DB_ACS_Q1_Q4!$AH$5:$AH$1267,DB_ACS_Q1_Q4!$AC$5:$AC$1267,$C$4,DB_ACS_Q1_Q4!$AA$5:$AA$1267,$B36),IF(AND($J$4="Todas",$J$5="Todas"),SUMIFS(DB_ACS_Q1_Q4!$AH$5:$AH$1267,DB_ACS_Q1_Q4!$AC$5:$AC$1267,$C$4,DB_ACS_Q1_Q4!$AB$5:$AB$1267,$J$6,DB_ACS_Q1_Q4!$AA$5:$AA$1267,$B36),IF(AND($J$4="Todas",$J$6="Todas"),SUMIFS(DB_ACS_Q1_Q4!$AH$5:$AH$1267,DB_ACS_Q1_Q4!$AC$5:$AC$1267,$C$4,DB_ACS_Q1_Q4!$Z$5:$Z$1267,$J$5,DB_ACS_Q1_Q4!$AA$5:$AA$1267,$B36),IF(AND($J$5="Todas",$J$6="Todas"),SUMIFS(DB_ACS_Q1_Q4!$AH$5:$AH$1267,DB_ACS_Q1_Q4!$AC$5:$AC$1267,$C$4,DB_ACS_Q1_Q4!$AD$5:$AD$1267,$J$4,DB_ACS_Q1_Q4!$AA$5:$AA$1267,$B36),IF($J$4="Todas",SUMIFS(DB_ACS_Q1_Q4!$AH$5:$AH$1267,DB_ACS_Q1_Q4!$AC$5:$AC$1267,$C$4,DB_ACS_Q1_Q4!$Z$5:$Z$1267,$J$5,DB_ACS_Q1_Q4!$AB$5:$AB$1267,$J$6,DB_ACS_Q1_Q4!$AA$5:$AA$1267,$B36),IF($J$5="Todas",SUMIFS(DB_ACS_Q1_Q4!$AH$5:$AH$1267,DB_ACS_Q1_Q4!$AC$5:$AC$1267,$C$4,DB_ACS_Q1_Q4!$AD$5:$AD$1267,$J$4,DB_ACS_Q1_Q4!$AB$5:$AB$1267,$J$6,DB_ACS_Q1_Q4!$AA$5:$AA$1267,$B36),IF($J$6="Todas",SUMIFS(DB_ACS_Q1_Q4!$AH$5:$AH$1267,DB_ACS_Q1_Q4!$AC$5:$AC$1267,$C$4,DB_ACS_Q1_Q4!$AD$5:$AD$1267,$J$4,DB_ACS_Q1_Q4!$Z$5:$Z$1267,$J$5,DB_ACS_Q1_Q4!$AA$5:$AA$1267,$B36),SUMIFS(DB_ACS_Q1_Q4!$AH$5:$AH$1267,DB_ACS_Q1_Q4!$AC$5:$AC$1267,$C$4,DB_ACS_Q1_Q4!$AD$5:$AD$1267,$J$4,DB_ACS_Q1_Q4!$Z$5:$Z$1267,$J$5,DB_ACS_Q1_Q4!$AB$5:$AB$1267,$J$6,DB_ACS_Q1_Q4!$AA$5:$AA$1267,$B36))))))))</f>
        <v>1</v>
      </c>
      <c r="H36" s="425">
        <f>IF(AND($J$4="Todas",$J$5="Todas",$J$6="Todas"),SUMIFS(DB_ACS_Q1_Q4!$AI$5:$AI$1267,DB_ACS_Q1_Q4!$AC$5:$AC$1267,$C$4,DB_ACS_Q1_Q4!$AA$5:$AA$1267,$B36),IF(AND($J$4="Todas",$J$5="Todas"),SUMIFS(DB_ACS_Q1_Q4!$AI$5:$AI$1267,DB_ACS_Q1_Q4!$AC$5:$AC$1267,$C$4,DB_ACS_Q1_Q4!$AB$5:$AB$1267,$J$6,DB_ACS_Q1_Q4!$AA$5:$AA$1267,$B36),IF(AND($J$4="Todas",$J$6="Todas"),SUMIFS(DB_ACS_Q1_Q4!$AI$5:$AI$1267,DB_ACS_Q1_Q4!$AC$5:$AC$1267,$C$4,DB_ACS_Q1_Q4!$Z$5:$Z$1267,$J$5,DB_ACS_Q1_Q4!$AA$5:$AA$1267,$B36),IF(AND($J$5="Todas",$J$6="Todas"),SUMIFS(DB_ACS_Q1_Q4!$AI$5:$AI$1267,DB_ACS_Q1_Q4!$AC$5:$AC$1267,$C$4,DB_ACS_Q1_Q4!$AD$5:$AD$1267,$J$4,DB_ACS_Q1_Q4!$AA$5:$AA$1267,$B36),IF($J$4="Todas",SUMIFS(DB_ACS_Q1_Q4!$AI$5:$AI$1267,DB_ACS_Q1_Q4!$AC$5:$AC$1267,$C$4,DB_ACS_Q1_Q4!$Z$5:$Z$1267,$J$5,DB_ACS_Q1_Q4!$AB$5:$AB$1267,$J$6,DB_ACS_Q1_Q4!$AA$5:$AA$1267,$B36),IF($J$5="Todas",SUMIFS(DB_ACS_Q1_Q4!$AI$5:$AI$1267,DB_ACS_Q1_Q4!$AC$5:$AC$1267,$C$4,DB_ACS_Q1_Q4!$AD$5:$AD$1267,$J$4,DB_ACS_Q1_Q4!$AB$5:$AB$1267,$J$6,DB_ACS_Q1_Q4!$AA$5:$AA$1267,$B36),IF($J$6="Todas",SUMIFS(DB_ACS_Q1_Q4!$AI$5:$AI$1267,DB_ACS_Q1_Q4!$AC$5:$AC$1267,$C$4,DB_ACS_Q1_Q4!$AD$5:$AD$1267,$J$4,DB_ACS_Q1_Q4!$Z$5:$Z$1267,$J$5,DB_ACS_Q1_Q4!$AA$5:$AA$1267,$B36),SUMIFS(DB_ACS_Q1_Q4!$AI$5:$AI$1267,DB_ACS_Q1_Q4!$AC$5:$AC$1267,$C$4,DB_ACS_Q1_Q4!$AD$5:$AD$1267,$J$4,DB_ACS_Q1_Q4!$Z$5:$Z$1267,$J$5,DB_ACS_Q1_Q4!$AB$5:$AB$1267,$J$6,DB_ACS_Q1_Q4!$AA$5:$AA$1267,$B36))))))))</f>
        <v>0</v>
      </c>
      <c r="I36" s="425">
        <f>IF(AND($J$4="Todas",$J$5="Todas",$J$6="Todas"),SUMIFS(DB_ACS_Q1_Q4!$AJ$5:$AJ$1267,DB_ACS_Q1_Q4!$AC$5:$AC$1267,$C$4,DB_ACS_Q1_Q4!$AA$5:$AA$1267,$B36),IF(AND($J$4="Todas",$J$5="Todas"),SUMIFS(DB_ACS_Q1_Q4!$AJ$5:$AJ$1267,DB_ACS_Q1_Q4!$AC$5:$AC$1267,$C$4,DB_ACS_Q1_Q4!$AB$5:$AB$1267,$J$6,DB_ACS_Q1_Q4!$AA$5:$AA$1267,$B36),IF(AND($J$4="Todas",$J$6="Todas"),SUMIFS(DB_ACS_Q1_Q4!$AJ$5:$AJ$1267,DB_ACS_Q1_Q4!$AC$5:$AC$1267,$C$4,DB_ACS_Q1_Q4!$Z$5:$Z$1267,$J$5,DB_ACS_Q1_Q4!$AA$5:$AA$1267,$B36),IF(AND($J$5="Todas",$J$6="Todas"),SUMIFS(DB_ACS_Q1_Q4!$AJ$5:$AJ$1267,DB_ACS_Q1_Q4!$AC$5:$AC$1267,$C$4,DB_ACS_Q1_Q4!$AD$5:$AD$1267,$J$4,DB_ACS_Q1_Q4!$AA$5:$AA$1267,$B36),IF($J$4="Todas",SUMIFS(DB_ACS_Q1_Q4!$AJ$5:$AJ$1267,DB_ACS_Q1_Q4!$AC$5:$AC$1267,$C$4,DB_ACS_Q1_Q4!$Z$5:$Z$1267,$J$5,DB_ACS_Q1_Q4!$AB$5:$AB$1267,$J$6,DB_ACS_Q1_Q4!$AA$5:$AA$1267,$B36),IF($J$5="Todas",SUMIFS(DB_ACS_Q1_Q4!$AJ$5:$AJ$1267,DB_ACS_Q1_Q4!$AC$5:$AC$1267,$C$4,DB_ACS_Q1_Q4!$AD$5:$AD$1267,$J$4,DB_ACS_Q1_Q4!$AB$5:$AB$1267,$J$6,DB_ACS_Q1_Q4!$AA$5:$AA$1267,$B36),IF($J$6="Todas",SUMIFS(DB_ACS_Q1_Q4!$AJ$5:$AJ$1267,DB_ACS_Q1_Q4!$AC$5:$AC$1267,$C$4,DB_ACS_Q1_Q4!$AD$5:$AD$1267,$J$4,DB_ACS_Q1_Q4!$Z$5:$Z$1267,$J$5,DB_ACS_Q1_Q4!$AA$5:$AA$1267,$B36),SUMIFS(DB_ACS_Q1_Q4!$AJ$5:$AJ$1267,DB_ACS_Q1_Q4!$AC$5:$AC$1267,$C$4,DB_ACS_Q1_Q4!$AD$5:$AD$1267,$J$4,DB_ACS_Q1_Q4!$Z$5:$Z$1267,$J$5,DB_ACS_Q1_Q4!$AB$5:$AB$1267,$J$6,DB_ACS_Q1_Q4!$AA$5:$AA$1267,$B36))))))))</f>
        <v>0</v>
      </c>
      <c r="J36" s="425">
        <f>IF(AND($J$4="Todas",$J$5="Todas",$J$6="Todas"),SUMIFS(DB_ACS_Q1_Q4!$AK$5:$AK$1267,DB_ACS_Q1_Q4!$AC$5:$AC$1267,$C$4,DB_ACS_Q1_Q4!$AA$5:$AA$1267,$B36),IF(AND($J$4="Todas",$J$5="Todas"),SUMIFS(DB_ACS_Q1_Q4!$AK$5:$AK$1267,DB_ACS_Q1_Q4!$AC$5:$AC$1267,$C$4,DB_ACS_Q1_Q4!$AB$5:$AB$1267,$J$6,DB_ACS_Q1_Q4!$AA$5:$AA$1267,$B36),IF(AND($J$4="Todas",$J$6="Todas"),SUMIFS(DB_ACS_Q1_Q4!$AK$5:$AK$1267,DB_ACS_Q1_Q4!$AC$5:$AC$1267,$C$4,DB_ACS_Q1_Q4!$Z$5:$Z$1267,$J$5,DB_ACS_Q1_Q4!$AA$5:$AA$1267,$B36),IF(AND($J$5="Todas",$J$6="Todas"),SUMIFS(DB_ACS_Q1_Q4!$AK$5:$AK$1267,DB_ACS_Q1_Q4!$AC$5:$AC$1267,$C$4,DB_ACS_Q1_Q4!$AD$5:$AD$1267,$J$4,DB_ACS_Q1_Q4!$AA$5:$AA$1267,$B36),IF($J$4="Todas",SUMIFS(DB_ACS_Q1_Q4!$AK$5:$AK$1267,DB_ACS_Q1_Q4!$AC$5:$AC$1267,$C$4,DB_ACS_Q1_Q4!$Z$5:$Z$1267,$J$5,DB_ACS_Q1_Q4!$AB$5:$AB$1267,$J$6,DB_ACS_Q1_Q4!$AA$5:$AA$1267,$B36),IF($J$5="Todas",SUMIFS(DB_ACS_Q1_Q4!$AK$5:$AK$1267,DB_ACS_Q1_Q4!$AC$5:$AC$1267,$C$4,DB_ACS_Q1_Q4!$AD$5:$AD$1267,$J$4,DB_ACS_Q1_Q4!$AB$5:$AB$1267,$J$6,DB_ACS_Q1_Q4!$AA$5:$AA$1267,$B36),IF($J$6="Todas",SUMIFS(DB_ACS_Q1_Q4!$AK$5:$AK$1267,DB_ACS_Q1_Q4!$AC$5:$AC$1267,$C$4,DB_ACS_Q1_Q4!$AD$5:$AD$1267,$J$4,DB_ACS_Q1_Q4!$Z$5:$Z$1267,$J$5,DB_ACS_Q1_Q4!$AA$5:$AA$1267,$B36),SUMIFS(DB_ACS_Q1_Q4!$AK$5:$AK$1267,DB_ACS_Q1_Q4!$AC$5:$AC$1267,$C$4,DB_ACS_Q1_Q4!$AD$5:$AD$1267,$J$4,DB_ACS_Q1_Q4!$Z$5:$Z$1267,$J$5,DB_ACS_Q1_Q4!$AB$5:$AB$1267,$J$6,DB_ACS_Q1_Q4!$AA$5:$AA$1267,$B36))))))))</f>
        <v>0</v>
      </c>
      <c r="K36" s="425">
        <f>IF(AND($J$4="Todas",$J$5="Todas",$J$6="Todas"),SUMIFS(DB_ACS_Q1_Q4!$AL$5:$AL$1267,DB_ACS_Q1_Q4!$AC$5:$AC$1267,$C$4,DB_ACS_Q1_Q4!$AA$5:$AA$1267,$B36),IF(AND($J$4="Todas",$J$5="Todas"),SUMIFS(DB_ACS_Q1_Q4!$AL$5:$AL$1267,DB_ACS_Q1_Q4!$AC$5:$AC$1267,$C$4,DB_ACS_Q1_Q4!$AB$5:$AB$1267,$J$6,DB_ACS_Q1_Q4!$AA$5:$AA$1267,$B36),IF(AND($J$4="Todas",$J$6="Todas"),SUMIFS(DB_ACS_Q1_Q4!$AL$5:$AL$1267,DB_ACS_Q1_Q4!$AC$5:$AC$1267,$C$4,DB_ACS_Q1_Q4!$Z$5:$Z$1267,$J$5,DB_ACS_Q1_Q4!$AA$5:$AA$1267,$B36),IF(AND($J$5="Todas",$J$6="Todas"),SUMIFS(DB_ACS_Q1_Q4!$AL$5:$AL$1267,DB_ACS_Q1_Q4!$AC$5:$AC$1267,$C$4,DB_ACS_Q1_Q4!$AD$5:$AD$1267,$J$4,DB_ACS_Q1_Q4!$AA$5:$AA$1267,$B36),IF($J$4="Todas",SUMIFS(DB_ACS_Q1_Q4!$AL$5:$AL$1267,DB_ACS_Q1_Q4!$AC$5:$AC$1267,$C$4,DB_ACS_Q1_Q4!$Z$5:$Z$1267,$J$5,DB_ACS_Q1_Q4!$AB$5:$AB$1267,$J$6,DB_ACS_Q1_Q4!$AA$5:$AA$1267,$B36),IF($J$5="Todas",SUMIFS(DB_ACS_Q1_Q4!$AL$5:$AL$1267,DB_ACS_Q1_Q4!$AC$5:$AC$1267,$C$4,DB_ACS_Q1_Q4!$AD$5:$AD$1267,$J$4,DB_ACS_Q1_Q4!$AB$5:$AB$1267,$J$6,DB_ACS_Q1_Q4!$AA$5:$AA$1267,$B36),IF($J$6="Todas",SUMIFS(DB_ACS_Q1_Q4!$AL$5:$AL$1267,DB_ACS_Q1_Q4!$AC$5:$AC$1267,$C$4,DB_ACS_Q1_Q4!$AD$5:$AD$1267,$J$4,DB_ACS_Q1_Q4!$Z$5:$Z$1267,$J$5,DB_ACS_Q1_Q4!$AA$5:$AA$1267,$B36),SUMIFS(DB_ACS_Q1_Q4!$AL$5:$AL$1267,DB_ACS_Q1_Q4!$AC$5:$AC$1267,$C$4,DB_ACS_Q1_Q4!$AD$5:$AD$1267,$J$4,DB_ACS_Q1_Q4!$Z$5:$Z$1267,$J$5,DB_ACS_Q1_Q4!$AB$5:$AB$1267,$J$6,DB_ACS_Q1_Q4!$AA$5:$AA$1267,$B36))))))))</f>
        <v>0</v>
      </c>
      <c r="L36" s="425">
        <f>IF(AND($J$4="Todas",$J$5="Todas",$J$6="Todas"),SUMIFS(DB_ACS_Q1_Q4!$AM$5:$AM$1267,DB_ACS_Q1_Q4!$AC$5:$AC$1267,$C$4,DB_ACS_Q1_Q4!$AA$5:$AA$1267,$B36),IF(AND($J$4="Todas",$J$5="Todas"),SUMIFS(DB_ACS_Q1_Q4!$AM$5:$AM$1267,DB_ACS_Q1_Q4!$AC$5:$AC$1267,$C$4,DB_ACS_Q1_Q4!$AB$5:$AB$1267,$J$6,DB_ACS_Q1_Q4!$AA$5:$AA$1267,$B36),IF(AND($J$4="Todas",$J$6="Todas"),SUMIFS(DB_ACS_Q1_Q4!$AM$5:$AM$1267,DB_ACS_Q1_Q4!$AC$5:$AC$1267,$C$4,DB_ACS_Q1_Q4!$Z$5:$Z$1267,$J$5,DB_ACS_Q1_Q4!$AA$5:$AA$1267,$B36),IF(AND($J$5="Todas",$J$6="Todas"),SUMIFS(DB_ACS_Q1_Q4!$AM$5:$AM$1267,DB_ACS_Q1_Q4!$AC$5:$AC$1267,$C$4,DB_ACS_Q1_Q4!$AD$5:$AD$1267,$J$4,DB_ACS_Q1_Q4!$AA$5:$AA$1267,$B36),IF($J$4="Todas",SUMIFS(DB_ACS_Q1_Q4!$AM$5:$AM$1267,DB_ACS_Q1_Q4!$AC$5:$AC$1267,$C$4,DB_ACS_Q1_Q4!$Z$5:$Z$1267,$J$5,DB_ACS_Q1_Q4!$AB$5:$AB$1267,$J$6,DB_ACS_Q1_Q4!$AA$5:$AA$1267,$B36),IF($J$5="Todas",SUMIFS(DB_ACS_Q1_Q4!$AM$5:$AM$1267,DB_ACS_Q1_Q4!$AC$5:$AC$1267,$C$4,DB_ACS_Q1_Q4!$AD$5:$AD$1267,$J$4,DB_ACS_Q1_Q4!$AB$5:$AB$1267,$J$6,DB_ACS_Q1_Q4!$AA$5:$AA$1267,$B36),IF($J$6="Todas",SUMIFS(DB_ACS_Q1_Q4!$AM$5:$AM$1267,DB_ACS_Q1_Q4!$AC$5:$AC$1267,$C$4,DB_ACS_Q1_Q4!$AD$5:$AD$1267,$J$4,DB_ACS_Q1_Q4!$Z$5:$Z$1267,$J$5,DB_ACS_Q1_Q4!$AA$5:$AA$1267,$B36),SUMIFS(DB_ACS_Q1_Q4!$AM$5:$AM$1267,DB_ACS_Q1_Q4!$AC$5:$AC$1267,$C$4,DB_ACS_Q1_Q4!$AD$5:$AD$1267,$J$4,DB_ACS_Q1_Q4!$Z$5:$Z$1267,$J$5,DB_ACS_Q1_Q4!$AB$5:$AB$1267,$J$6,DB_ACS_Q1_Q4!$AA$5:$AA$1267,$B36))))))))</f>
        <v>2</v>
      </c>
      <c r="M36" s="645">
        <f>IF(AND($J$4="Todas",$J$5="Todas",$J$6="Todas"),COUNTIFS(DB_ACS_Q1_Q4!$AC$5:$AC$1267,$C$4,DB_ACS_Q1_Q4!$AA$5:$AA$1267,$P36),IF(AND($J$4="Todas",$J$5="Todas"),COUNTIFS(DB_ACS_Q1_Q4!$AC$5:$AC$1267,$C$4,DB_ACS_Q1_Q4!$AB$5:$AB$1267,$J$6,DB_ACS_Q1_Q4!$AA$5:$AA$1267,$P36),IF(AND($J$4="Todas",$J$6="Todas"),COUNTIFS(DB_ACS_Q1_Q4!$AC$5:$AC$1267,$C$4,DB_ACS_Q1_Q4!$Z$5:$Z$1267,$J$5,DB_ACS_Q1_Q4!$AA$5:$AA$1267,$P36),IF(AND($J$5="Todas",$J$6="Todas"),COUNTIFS(DB_ACS_Q1_Q4!$AC$5:$AC$1267,$C$4,DB_ACS_Q1_Q4!$AD$5:$AD$1267,$J$4,DB_ACS_Q1_Q4!$AA$5:$AA$1267,$P36),IF($J$4="Todas",COUNTIFS(DB_ACS_Q1_Q4!$AC$5:$AC$1267,$C$4,DB_ACS_Q1_Q4!$Z$5:$Z$1267,$J$5,DB_ACS_Q1_Q4!$AB$5:$AB$1267,$J$6,DB_ACS_Q1_Q4!$AA$5:$AA$1267,$P36),IF($J$5="Todas",COUNTIFS(DB_ACS_Q1_Q4!$AC$5:$AC$1267,$C$4,DB_ACS_Q1_Q4!$AD$5:$AD$1267,$J$4,DB_ACS_Q1_Q4!$AB$5:$AB$1267,$J$6,DB_ACS_Q1_Q4!$AA$5:$AA$1267,$P36),IF($J$6="Todas",COUNTIFS(DB_ACS_Q1_Q4!$AC$5:$AC$1267,$C$4,DB_ACS_Q1_Q4!$AD$5:$AD$1267,$J$4,DB_ACS_Q1_Q4!$Z$5:$Z$1267,$J$5,DB_ACS_Q1_Q4!$AA$5:$AA$1267,$P36),COUNTIFS(DB_ACS_Q1_Q4!$AC$5:$AC$1267,$C$4,DB_ACS_Q1_Q4!$AD$5:$AD$1267,$J$4,DB_ACS_Q1_Q4!$Z$5:$Z$1267,$J$5,DB_ACS_Q1_Q4!$AB$5:$AB$1267,$J$6,DB_ACS_Q1_Q4!$AA$5:$AA$1267,$P36))))))))</f>
        <v>2</v>
      </c>
      <c r="N36" s="235">
        <f t="shared" si="13"/>
        <v>1</v>
      </c>
      <c r="O36" s="656">
        <f t="shared" si="14"/>
        <v>2</v>
      </c>
      <c r="P36" s="645" t="s">
        <v>339</v>
      </c>
      <c r="Q36" s="236"/>
      <c r="R36" s="236"/>
      <c r="S36" s="236"/>
      <c r="T36" s="661"/>
      <c r="U36" s="658" t="str">
        <f t="shared" si="15"/>
        <v>No conoce otra</v>
      </c>
      <c r="V36" s="659">
        <f t="shared" si="16"/>
        <v>1.9999996960000464E-2</v>
      </c>
      <c r="W36" s="235">
        <f t="shared" si="17"/>
        <v>1.9999996960000464E-2</v>
      </c>
    </row>
    <row r="37" spans="1:32" ht="15" customHeight="1">
      <c r="A37" s="643">
        <v>8</v>
      </c>
      <c r="B37" s="417" t="str">
        <f t="shared" si="11"/>
        <v>Biomasa</v>
      </c>
      <c r="C37" s="660">
        <f t="shared" si="12"/>
        <v>2</v>
      </c>
      <c r="D37" s="425">
        <f>IF(AND($J$4="Todas",$J$5="Todas",$J$6="Todas"),SUMIFS(DB_ACS_Q1_Q4!$AE$5:$AE$1267,DB_ACS_Q1_Q4!$AC$5:$AC$1267,$C$4,DB_ACS_Q1_Q4!$AA$5:$AA$1267,$B37),IF(AND($J$4="Todas",$J$5="Todas"),SUMIFS(DB_ACS_Q1_Q4!$AE$5:$AE$1267,DB_ACS_Q1_Q4!$AC$5:$AC$1267,$C$4,DB_ACS_Q1_Q4!$AB$5:$AB$1267,$J$6,DB_ACS_Q1_Q4!$AA$5:$AA$1267,$B37),IF(AND($J$4="Todas",$J$6="Todas"),SUMIFS(DB_ACS_Q1_Q4!$AE$5:$AE$1267,DB_ACS_Q1_Q4!$AC$5:$AC$1267,$C$4,DB_ACS_Q1_Q4!$Z$5:$Z$1267,$J$5,DB_ACS_Q1_Q4!$AA$5:$AA$1267,$B37),IF(AND($J$5="Todas",$J$6="Todas"),SUMIFS(DB_ACS_Q1_Q4!$AE$5:$AE$1267,DB_ACS_Q1_Q4!$AC$5:$AC$1267,$C$4,DB_ACS_Q1_Q4!$AD$5:$AD$1267,$J$4,DB_ACS_Q1_Q4!$AA$5:$AA$1267,$B37),IF($J$4="Todas",SUMIFS(DB_ACS_Q1_Q4!$AE$5:$AE$1267,DB_ACS_Q1_Q4!$AC$5:$AC$1267,$C$4,DB_ACS_Q1_Q4!$Z$5:$Z$1267,$J$5,DB_ACS_Q1_Q4!$AB$5:$AB$1267,$J$6,DB_ACS_Q1_Q4!$AA$5:$AA$1267,$B37),IF($J$5="Todas",SUMIFS(DB_ACS_Q1_Q4!$AE$5:$AE$1267,DB_ACS_Q1_Q4!$AC$5:$AC$1267,$C$4,DB_ACS_Q1_Q4!$AD$5:$AD$1267,$J$4,DB_ACS_Q1_Q4!$AB$5:$AB$1267,$J$6,DB_ACS_Q1_Q4!$AA$5:$AA$1267,$B37),IF($J$6="Todas",SUMIFS(DB_ACS_Q1_Q4!$AE$5:$AE$1267,DB_ACS_Q1_Q4!$AC$5:$AC$1267,$C$4,DB_ACS_Q1_Q4!$AD$5:$AD$1267,$J$4,DB_ACS_Q1_Q4!$Z$5:$Z$1267,$J$5,DB_ACS_Q1_Q4!$AA$5:$AA$1267,$B37),SUMIFS(DB_ACS_Q1_Q4!$AE$5:$AE$1267,DB_ACS_Q1_Q4!$AC$5:$AC$1267,$C$4,DB_ACS_Q1_Q4!$AD$5:$AD$1267,$J$4,DB_ACS_Q1_Q4!$Z$5:$Z$1267,$J$5,DB_ACS_Q1_Q4!$AB$5:$AB$1267,$J$6,DB_ACS_Q1_Q4!$AA$5:$AA$1267,$B37))))))))</f>
        <v>1</v>
      </c>
      <c r="E37" s="425">
        <f>IF(AND($J$4="Todas",$J$5="Todas",$J$6="Todas"),SUMIFS(DB_ACS_Q1_Q4!$AF$5:$AF$1267,DB_ACS_Q1_Q4!$AC$5:$AC$1267,$C$4,DB_ACS_Q1_Q4!$AA$5:$AA$1267,$B37),IF(AND($J$4="Todas",$J$5="Todas"),SUMIFS(DB_ACS_Q1_Q4!$AF$5:$AF$1267,DB_ACS_Q1_Q4!$AC$5:$AC$1267,$C$4,DB_ACS_Q1_Q4!$AB$5:$AB$1267,$J$6,DB_ACS_Q1_Q4!$AA$5:$AA$1267,$B37),IF(AND($J$4="Todas",$J$6="Todas"),SUMIFS(DB_ACS_Q1_Q4!$AF$5:$AF$1267,DB_ACS_Q1_Q4!$AC$5:$AC$1267,$C$4,DB_ACS_Q1_Q4!$Z$5:$Z$1267,$J$5,DB_ACS_Q1_Q4!$AA$5:$AA$1267,$B37),IF(AND($J$5="Todas",$J$6="Todas"),SUMIFS(DB_ACS_Q1_Q4!$AF$5:$AF$1267,DB_ACS_Q1_Q4!$AC$5:$AC$1267,$C$4,DB_ACS_Q1_Q4!$AD$5:$AD$1267,$J$4,DB_ACS_Q1_Q4!$AA$5:$AA$1267,$B37),IF($J$4="Todas",SUMIFS(DB_ACS_Q1_Q4!$AF$5:$AF$1267,DB_ACS_Q1_Q4!$AC$5:$AC$1267,$C$4,DB_ACS_Q1_Q4!$Z$5:$Z$1267,$J$5,DB_ACS_Q1_Q4!$AB$5:$AB$1267,$J$6,DB_ACS_Q1_Q4!$AA$5:$AA$1267,$B37),IF($J$5="Todas",SUMIFS(DB_ACS_Q1_Q4!$AF$5:$AF$1267,DB_ACS_Q1_Q4!$AC$5:$AC$1267,$C$4,DB_ACS_Q1_Q4!$AD$5:$AD$1267,$J$4,DB_ACS_Q1_Q4!$AB$5:$AB$1267,$J$6,DB_ACS_Q1_Q4!$AA$5:$AA$1267,$B37),IF($J$6="Todas",SUMIFS(DB_ACS_Q1_Q4!$AF$5:$AF$1267,DB_ACS_Q1_Q4!$AC$5:$AC$1267,$C$4,DB_ACS_Q1_Q4!$AD$5:$AD$1267,$J$4,DB_ACS_Q1_Q4!$Z$5:$Z$1267,$J$5,DB_ACS_Q1_Q4!$AA$5:$AA$1267,$B37),SUMIFS(DB_ACS_Q1_Q4!$AF$5:$AF$1267,DB_ACS_Q1_Q4!$AC$5:$AC$1267,$C$4,DB_ACS_Q1_Q4!$AD$5:$AD$1267,$J$4,DB_ACS_Q1_Q4!$Z$5:$Z$1267,$J$5,DB_ACS_Q1_Q4!$AB$5:$AB$1267,$J$6,DB_ACS_Q1_Q4!$AA$5:$AA$1267,$B37))))))))</f>
        <v>0</v>
      </c>
      <c r="F37" s="425">
        <f>IF(AND($J$4="Todas",$J$5="Todas",$J$6="Todas"),SUMIFS(DB_ACS_Q1_Q4!$AG$5:$AG$1267,DB_ACS_Q1_Q4!$AC$5:$AC$1267,$C$4,DB_ACS_Q1_Q4!$AA$5:$AA$1267,$B37),IF(AND($J$4="Todas",$J$5="Todas"),SUMIFS(DB_ACS_Q1_Q4!$AG$5:$AG$1267,DB_ACS_Q1_Q4!$AC$5:$AC$1267,$C$4,DB_ACS_Q1_Q4!$AB$5:$AB$1267,$J$6,DB_ACS_Q1_Q4!$AA$5:$AA$1267,$B37),IF(AND($J$4="Todas",$J$6="Todas"),SUMIFS(DB_ACS_Q1_Q4!$AG$5:$AG$1267,DB_ACS_Q1_Q4!$AC$5:$AC$1267,$C$4,DB_ACS_Q1_Q4!$Z$5:$Z$1267,$J$5,DB_ACS_Q1_Q4!$AA$5:$AA$1267,$B37),IF(AND($J$5="Todas",$J$6="Todas"),SUMIFS(DB_ACS_Q1_Q4!$AG$5:$AG$1267,DB_ACS_Q1_Q4!$AC$5:$AC$1267,$C$4,DB_ACS_Q1_Q4!$AD$5:$AD$1267,$J$4,DB_ACS_Q1_Q4!$AA$5:$AA$1267,$B37),IF($J$4="Todas",SUMIFS(DB_ACS_Q1_Q4!$AG$5:$AG$1267,DB_ACS_Q1_Q4!$AC$5:$AC$1267,$C$4,DB_ACS_Q1_Q4!$Z$5:$Z$1267,$J$5,DB_ACS_Q1_Q4!$AB$5:$AB$1267,$J$6,DB_ACS_Q1_Q4!$AA$5:$AA$1267,$B37),IF($J$5="Todas",SUMIFS(DB_ACS_Q1_Q4!$AG$5:$AG$1267,DB_ACS_Q1_Q4!$AC$5:$AC$1267,$C$4,DB_ACS_Q1_Q4!$AD$5:$AD$1267,$J$4,DB_ACS_Q1_Q4!$AB$5:$AB$1267,$J$6,DB_ACS_Q1_Q4!$AA$5:$AA$1267,$B37),IF($J$6="Todas",SUMIFS(DB_ACS_Q1_Q4!$AG$5:$AG$1267,DB_ACS_Q1_Q4!$AC$5:$AC$1267,$C$4,DB_ACS_Q1_Q4!$AD$5:$AD$1267,$J$4,DB_ACS_Q1_Q4!$Z$5:$Z$1267,$J$5,DB_ACS_Q1_Q4!$AA$5:$AA$1267,$B37),SUMIFS(DB_ACS_Q1_Q4!$AG$5:$AG$1267,DB_ACS_Q1_Q4!$AC$5:$AC$1267,$C$4,DB_ACS_Q1_Q4!$AD$5:$AD$1267,$J$4,DB_ACS_Q1_Q4!$Z$5:$Z$1267,$J$5,DB_ACS_Q1_Q4!$AB$5:$AB$1267,$J$6,DB_ACS_Q1_Q4!$AA$5:$AA$1267,$B37))))))))</f>
        <v>0</v>
      </c>
      <c r="G37" s="425">
        <f>IF(AND($J$4="Todas",$J$5="Todas",$J$6="Todas"),SUMIFS(DB_ACS_Q1_Q4!$AH$5:$AH$1267,DB_ACS_Q1_Q4!$AC$5:$AC$1267,$C$4,DB_ACS_Q1_Q4!$AA$5:$AA$1267,$B37),IF(AND($J$4="Todas",$J$5="Todas"),SUMIFS(DB_ACS_Q1_Q4!$AH$5:$AH$1267,DB_ACS_Q1_Q4!$AC$5:$AC$1267,$C$4,DB_ACS_Q1_Q4!$AB$5:$AB$1267,$J$6,DB_ACS_Q1_Q4!$AA$5:$AA$1267,$B37),IF(AND($J$4="Todas",$J$6="Todas"),SUMIFS(DB_ACS_Q1_Q4!$AH$5:$AH$1267,DB_ACS_Q1_Q4!$AC$5:$AC$1267,$C$4,DB_ACS_Q1_Q4!$Z$5:$Z$1267,$J$5,DB_ACS_Q1_Q4!$AA$5:$AA$1267,$B37),IF(AND($J$5="Todas",$J$6="Todas"),SUMIFS(DB_ACS_Q1_Q4!$AH$5:$AH$1267,DB_ACS_Q1_Q4!$AC$5:$AC$1267,$C$4,DB_ACS_Q1_Q4!$AD$5:$AD$1267,$J$4,DB_ACS_Q1_Q4!$AA$5:$AA$1267,$B37),IF($J$4="Todas",SUMIFS(DB_ACS_Q1_Q4!$AH$5:$AH$1267,DB_ACS_Q1_Q4!$AC$5:$AC$1267,$C$4,DB_ACS_Q1_Q4!$Z$5:$Z$1267,$J$5,DB_ACS_Q1_Q4!$AB$5:$AB$1267,$J$6,DB_ACS_Q1_Q4!$AA$5:$AA$1267,$B37),IF($J$5="Todas",SUMIFS(DB_ACS_Q1_Q4!$AH$5:$AH$1267,DB_ACS_Q1_Q4!$AC$5:$AC$1267,$C$4,DB_ACS_Q1_Q4!$AD$5:$AD$1267,$J$4,DB_ACS_Q1_Q4!$AB$5:$AB$1267,$J$6,DB_ACS_Q1_Q4!$AA$5:$AA$1267,$B37),IF($J$6="Todas",SUMIFS(DB_ACS_Q1_Q4!$AH$5:$AH$1267,DB_ACS_Q1_Q4!$AC$5:$AC$1267,$C$4,DB_ACS_Q1_Q4!$AD$5:$AD$1267,$J$4,DB_ACS_Q1_Q4!$Z$5:$Z$1267,$J$5,DB_ACS_Q1_Q4!$AA$5:$AA$1267,$B37),SUMIFS(DB_ACS_Q1_Q4!$AH$5:$AH$1267,DB_ACS_Q1_Q4!$AC$5:$AC$1267,$C$4,DB_ACS_Q1_Q4!$AD$5:$AD$1267,$J$4,DB_ACS_Q1_Q4!$Z$5:$Z$1267,$J$5,DB_ACS_Q1_Q4!$AB$5:$AB$1267,$J$6,DB_ACS_Q1_Q4!$AA$5:$AA$1267,$B37))))))))</f>
        <v>0</v>
      </c>
      <c r="H37" s="425">
        <f>IF(AND($J$4="Todas",$J$5="Todas",$J$6="Todas"),SUMIFS(DB_ACS_Q1_Q4!$AI$5:$AI$1267,DB_ACS_Q1_Q4!$AC$5:$AC$1267,$C$4,DB_ACS_Q1_Q4!$AA$5:$AA$1267,$B37),IF(AND($J$4="Todas",$J$5="Todas"),SUMIFS(DB_ACS_Q1_Q4!$AI$5:$AI$1267,DB_ACS_Q1_Q4!$AC$5:$AC$1267,$C$4,DB_ACS_Q1_Q4!$AB$5:$AB$1267,$J$6,DB_ACS_Q1_Q4!$AA$5:$AA$1267,$B37),IF(AND($J$4="Todas",$J$6="Todas"),SUMIFS(DB_ACS_Q1_Q4!$AI$5:$AI$1267,DB_ACS_Q1_Q4!$AC$5:$AC$1267,$C$4,DB_ACS_Q1_Q4!$Z$5:$Z$1267,$J$5,DB_ACS_Q1_Q4!$AA$5:$AA$1267,$B37),IF(AND($J$5="Todas",$J$6="Todas"),SUMIFS(DB_ACS_Q1_Q4!$AI$5:$AI$1267,DB_ACS_Q1_Q4!$AC$5:$AC$1267,$C$4,DB_ACS_Q1_Q4!$AD$5:$AD$1267,$J$4,DB_ACS_Q1_Q4!$AA$5:$AA$1267,$B37),IF($J$4="Todas",SUMIFS(DB_ACS_Q1_Q4!$AI$5:$AI$1267,DB_ACS_Q1_Q4!$AC$5:$AC$1267,$C$4,DB_ACS_Q1_Q4!$Z$5:$Z$1267,$J$5,DB_ACS_Q1_Q4!$AB$5:$AB$1267,$J$6,DB_ACS_Q1_Q4!$AA$5:$AA$1267,$B37),IF($J$5="Todas",SUMIFS(DB_ACS_Q1_Q4!$AI$5:$AI$1267,DB_ACS_Q1_Q4!$AC$5:$AC$1267,$C$4,DB_ACS_Q1_Q4!$AD$5:$AD$1267,$J$4,DB_ACS_Q1_Q4!$AB$5:$AB$1267,$J$6,DB_ACS_Q1_Q4!$AA$5:$AA$1267,$B37),IF($J$6="Todas",SUMIFS(DB_ACS_Q1_Q4!$AI$5:$AI$1267,DB_ACS_Q1_Q4!$AC$5:$AC$1267,$C$4,DB_ACS_Q1_Q4!$AD$5:$AD$1267,$J$4,DB_ACS_Q1_Q4!$Z$5:$Z$1267,$J$5,DB_ACS_Q1_Q4!$AA$5:$AA$1267,$B37),SUMIFS(DB_ACS_Q1_Q4!$AI$5:$AI$1267,DB_ACS_Q1_Q4!$AC$5:$AC$1267,$C$4,DB_ACS_Q1_Q4!$AD$5:$AD$1267,$J$4,DB_ACS_Q1_Q4!$Z$5:$Z$1267,$J$5,DB_ACS_Q1_Q4!$AB$5:$AB$1267,$J$6,DB_ACS_Q1_Q4!$AA$5:$AA$1267,$B37))))))))</f>
        <v>0</v>
      </c>
      <c r="I37" s="425">
        <f>IF(AND($J$4="Todas",$J$5="Todas",$J$6="Todas"),SUMIFS(DB_ACS_Q1_Q4!$AJ$5:$AJ$1267,DB_ACS_Q1_Q4!$AC$5:$AC$1267,$C$4,DB_ACS_Q1_Q4!$AA$5:$AA$1267,$B37),IF(AND($J$4="Todas",$J$5="Todas"),SUMIFS(DB_ACS_Q1_Q4!$AJ$5:$AJ$1267,DB_ACS_Q1_Q4!$AC$5:$AC$1267,$C$4,DB_ACS_Q1_Q4!$AB$5:$AB$1267,$J$6,DB_ACS_Q1_Q4!$AA$5:$AA$1267,$B37),IF(AND($J$4="Todas",$J$6="Todas"),SUMIFS(DB_ACS_Q1_Q4!$AJ$5:$AJ$1267,DB_ACS_Q1_Q4!$AC$5:$AC$1267,$C$4,DB_ACS_Q1_Q4!$Z$5:$Z$1267,$J$5,DB_ACS_Q1_Q4!$AA$5:$AA$1267,$B37),IF(AND($J$5="Todas",$J$6="Todas"),SUMIFS(DB_ACS_Q1_Q4!$AJ$5:$AJ$1267,DB_ACS_Q1_Q4!$AC$5:$AC$1267,$C$4,DB_ACS_Q1_Q4!$AD$5:$AD$1267,$J$4,DB_ACS_Q1_Q4!$AA$5:$AA$1267,$B37),IF($J$4="Todas",SUMIFS(DB_ACS_Q1_Q4!$AJ$5:$AJ$1267,DB_ACS_Q1_Q4!$AC$5:$AC$1267,$C$4,DB_ACS_Q1_Q4!$Z$5:$Z$1267,$J$5,DB_ACS_Q1_Q4!$AB$5:$AB$1267,$J$6,DB_ACS_Q1_Q4!$AA$5:$AA$1267,$B37),IF($J$5="Todas",SUMIFS(DB_ACS_Q1_Q4!$AJ$5:$AJ$1267,DB_ACS_Q1_Q4!$AC$5:$AC$1267,$C$4,DB_ACS_Q1_Q4!$AD$5:$AD$1267,$J$4,DB_ACS_Q1_Q4!$AB$5:$AB$1267,$J$6,DB_ACS_Q1_Q4!$AA$5:$AA$1267,$B37),IF($J$6="Todas",SUMIFS(DB_ACS_Q1_Q4!$AJ$5:$AJ$1267,DB_ACS_Q1_Q4!$AC$5:$AC$1267,$C$4,DB_ACS_Q1_Q4!$AD$5:$AD$1267,$J$4,DB_ACS_Q1_Q4!$Z$5:$Z$1267,$J$5,DB_ACS_Q1_Q4!$AA$5:$AA$1267,$B37),SUMIFS(DB_ACS_Q1_Q4!$AJ$5:$AJ$1267,DB_ACS_Q1_Q4!$AC$5:$AC$1267,$C$4,DB_ACS_Q1_Q4!$AD$5:$AD$1267,$J$4,DB_ACS_Q1_Q4!$Z$5:$Z$1267,$J$5,DB_ACS_Q1_Q4!$AB$5:$AB$1267,$J$6,DB_ACS_Q1_Q4!$AA$5:$AA$1267,$B37))))))))</f>
        <v>0</v>
      </c>
      <c r="J37" s="425">
        <f>IF(AND($J$4="Todas",$J$5="Todas",$J$6="Todas"),SUMIFS(DB_ACS_Q1_Q4!$AK$5:$AK$1267,DB_ACS_Q1_Q4!$AC$5:$AC$1267,$C$4,DB_ACS_Q1_Q4!$AA$5:$AA$1267,$B37),IF(AND($J$4="Todas",$J$5="Todas"),SUMIFS(DB_ACS_Q1_Q4!$AK$5:$AK$1267,DB_ACS_Q1_Q4!$AC$5:$AC$1267,$C$4,DB_ACS_Q1_Q4!$AB$5:$AB$1267,$J$6,DB_ACS_Q1_Q4!$AA$5:$AA$1267,$B37),IF(AND($J$4="Todas",$J$6="Todas"),SUMIFS(DB_ACS_Q1_Q4!$AK$5:$AK$1267,DB_ACS_Q1_Q4!$AC$5:$AC$1267,$C$4,DB_ACS_Q1_Q4!$Z$5:$Z$1267,$J$5,DB_ACS_Q1_Q4!$AA$5:$AA$1267,$B37),IF(AND($J$5="Todas",$J$6="Todas"),SUMIFS(DB_ACS_Q1_Q4!$AK$5:$AK$1267,DB_ACS_Q1_Q4!$AC$5:$AC$1267,$C$4,DB_ACS_Q1_Q4!$AD$5:$AD$1267,$J$4,DB_ACS_Q1_Q4!$AA$5:$AA$1267,$B37),IF($J$4="Todas",SUMIFS(DB_ACS_Q1_Q4!$AK$5:$AK$1267,DB_ACS_Q1_Q4!$AC$5:$AC$1267,$C$4,DB_ACS_Q1_Q4!$Z$5:$Z$1267,$J$5,DB_ACS_Q1_Q4!$AB$5:$AB$1267,$J$6,DB_ACS_Q1_Q4!$AA$5:$AA$1267,$B37),IF($J$5="Todas",SUMIFS(DB_ACS_Q1_Q4!$AK$5:$AK$1267,DB_ACS_Q1_Q4!$AC$5:$AC$1267,$C$4,DB_ACS_Q1_Q4!$AD$5:$AD$1267,$J$4,DB_ACS_Q1_Q4!$AB$5:$AB$1267,$J$6,DB_ACS_Q1_Q4!$AA$5:$AA$1267,$B37),IF($J$6="Todas",SUMIFS(DB_ACS_Q1_Q4!$AK$5:$AK$1267,DB_ACS_Q1_Q4!$AC$5:$AC$1267,$C$4,DB_ACS_Q1_Q4!$AD$5:$AD$1267,$J$4,DB_ACS_Q1_Q4!$Z$5:$Z$1267,$J$5,DB_ACS_Q1_Q4!$AA$5:$AA$1267,$B37),SUMIFS(DB_ACS_Q1_Q4!$AK$5:$AK$1267,DB_ACS_Q1_Q4!$AC$5:$AC$1267,$C$4,DB_ACS_Q1_Q4!$AD$5:$AD$1267,$J$4,DB_ACS_Q1_Q4!$Z$5:$Z$1267,$J$5,DB_ACS_Q1_Q4!$AB$5:$AB$1267,$J$6,DB_ACS_Q1_Q4!$AA$5:$AA$1267,$B37))))))))</f>
        <v>0</v>
      </c>
      <c r="K37" s="425">
        <f>IF(AND($J$4="Todas",$J$5="Todas",$J$6="Todas"),SUMIFS(DB_ACS_Q1_Q4!$AL$5:$AL$1267,DB_ACS_Q1_Q4!$AC$5:$AC$1267,$C$4,DB_ACS_Q1_Q4!$AA$5:$AA$1267,$B37),IF(AND($J$4="Todas",$J$5="Todas"),SUMIFS(DB_ACS_Q1_Q4!$AL$5:$AL$1267,DB_ACS_Q1_Q4!$AC$5:$AC$1267,$C$4,DB_ACS_Q1_Q4!$AB$5:$AB$1267,$J$6,DB_ACS_Q1_Q4!$AA$5:$AA$1267,$B37),IF(AND($J$4="Todas",$J$6="Todas"),SUMIFS(DB_ACS_Q1_Q4!$AL$5:$AL$1267,DB_ACS_Q1_Q4!$AC$5:$AC$1267,$C$4,DB_ACS_Q1_Q4!$Z$5:$Z$1267,$J$5,DB_ACS_Q1_Q4!$AA$5:$AA$1267,$B37),IF(AND($J$5="Todas",$J$6="Todas"),SUMIFS(DB_ACS_Q1_Q4!$AL$5:$AL$1267,DB_ACS_Q1_Q4!$AC$5:$AC$1267,$C$4,DB_ACS_Q1_Q4!$AD$5:$AD$1267,$J$4,DB_ACS_Q1_Q4!$AA$5:$AA$1267,$B37),IF($J$4="Todas",SUMIFS(DB_ACS_Q1_Q4!$AL$5:$AL$1267,DB_ACS_Q1_Q4!$AC$5:$AC$1267,$C$4,DB_ACS_Q1_Q4!$Z$5:$Z$1267,$J$5,DB_ACS_Q1_Q4!$AB$5:$AB$1267,$J$6,DB_ACS_Q1_Q4!$AA$5:$AA$1267,$B37),IF($J$5="Todas",SUMIFS(DB_ACS_Q1_Q4!$AL$5:$AL$1267,DB_ACS_Q1_Q4!$AC$5:$AC$1267,$C$4,DB_ACS_Q1_Q4!$AD$5:$AD$1267,$J$4,DB_ACS_Q1_Q4!$AB$5:$AB$1267,$J$6,DB_ACS_Q1_Q4!$AA$5:$AA$1267,$B37),IF($J$6="Todas",SUMIFS(DB_ACS_Q1_Q4!$AL$5:$AL$1267,DB_ACS_Q1_Q4!$AC$5:$AC$1267,$C$4,DB_ACS_Q1_Q4!$AD$5:$AD$1267,$J$4,DB_ACS_Q1_Q4!$Z$5:$Z$1267,$J$5,DB_ACS_Q1_Q4!$AA$5:$AA$1267,$B37),SUMIFS(DB_ACS_Q1_Q4!$AL$5:$AL$1267,DB_ACS_Q1_Q4!$AC$5:$AC$1267,$C$4,DB_ACS_Q1_Q4!$AD$5:$AD$1267,$J$4,DB_ACS_Q1_Q4!$Z$5:$Z$1267,$J$5,DB_ACS_Q1_Q4!$AB$5:$AB$1267,$J$6,DB_ACS_Q1_Q4!$AA$5:$AA$1267,$B37))))))))</f>
        <v>0</v>
      </c>
      <c r="L37" s="425">
        <f>IF(AND($J$4="Todas",$J$5="Todas",$J$6="Todas"),SUMIFS(DB_ACS_Q1_Q4!$AM$5:$AM$1267,DB_ACS_Q1_Q4!$AC$5:$AC$1267,$C$4,DB_ACS_Q1_Q4!$AA$5:$AA$1267,$B37),IF(AND($J$4="Todas",$J$5="Todas"),SUMIFS(DB_ACS_Q1_Q4!$AM$5:$AM$1267,DB_ACS_Q1_Q4!$AC$5:$AC$1267,$C$4,DB_ACS_Q1_Q4!$AB$5:$AB$1267,$J$6,DB_ACS_Q1_Q4!$AA$5:$AA$1267,$B37),IF(AND($J$4="Todas",$J$6="Todas"),SUMIFS(DB_ACS_Q1_Q4!$AM$5:$AM$1267,DB_ACS_Q1_Q4!$AC$5:$AC$1267,$C$4,DB_ACS_Q1_Q4!$Z$5:$Z$1267,$J$5,DB_ACS_Q1_Q4!$AA$5:$AA$1267,$B37),IF(AND($J$5="Todas",$J$6="Todas"),SUMIFS(DB_ACS_Q1_Q4!$AM$5:$AM$1267,DB_ACS_Q1_Q4!$AC$5:$AC$1267,$C$4,DB_ACS_Q1_Q4!$AD$5:$AD$1267,$J$4,DB_ACS_Q1_Q4!$AA$5:$AA$1267,$B37),IF($J$4="Todas",SUMIFS(DB_ACS_Q1_Q4!$AM$5:$AM$1267,DB_ACS_Q1_Q4!$AC$5:$AC$1267,$C$4,DB_ACS_Q1_Q4!$Z$5:$Z$1267,$J$5,DB_ACS_Q1_Q4!$AB$5:$AB$1267,$J$6,DB_ACS_Q1_Q4!$AA$5:$AA$1267,$B37),IF($J$5="Todas",SUMIFS(DB_ACS_Q1_Q4!$AM$5:$AM$1267,DB_ACS_Q1_Q4!$AC$5:$AC$1267,$C$4,DB_ACS_Q1_Q4!$AD$5:$AD$1267,$J$4,DB_ACS_Q1_Q4!$AB$5:$AB$1267,$J$6,DB_ACS_Q1_Q4!$AA$5:$AA$1267,$B37),IF($J$6="Todas",SUMIFS(DB_ACS_Q1_Q4!$AM$5:$AM$1267,DB_ACS_Q1_Q4!$AC$5:$AC$1267,$C$4,DB_ACS_Q1_Q4!$AD$5:$AD$1267,$J$4,DB_ACS_Q1_Q4!$Z$5:$Z$1267,$J$5,DB_ACS_Q1_Q4!$AA$5:$AA$1267,$B37),SUMIFS(DB_ACS_Q1_Q4!$AM$5:$AM$1267,DB_ACS_Q1_Q4!$AC$5:$AC$1267,$C$4,DB_ACS_Q1_Q4!$AD$5:$AD$1267,$J$4,DB_ACS_Q1_Q4!$Z$5:$Z$1267,$J$5,DB_ACS_Q1_Q4!$AB$5:$AB$1267,$J$6,DB_ACS_Q1_Q4!$AA$5:$AA$1267,$B37))))))))</f>
        <v>1</v>
      </c>
      <c r="M37" s="645">
        <f>IF(AND($J$4="Todas",$J$5="Todas",$J$6="Todas"),COUNTIFS(DB_ACS_Q1_Q4!$AC$5:$AC$1267,$C$4,DB_ACS_Q1_Q4!$AA$5:$AA$1267,$P37),IF(AND($J$4="Todas",$J$5="Todas"),COUNTIFS(DB_ACS_Q1_Q4!$AC$5:$AC$1267,$C$4,DB_ACS_Q1_Q4!$AB$5:$AB$1267,$J$6,DB_ACS_Q1_Q4!$AA$5:$AA$1267,$P37),IF(AND($J$4="Todas",$J$6="Todas"),COUNTIFS(DB_ACS_Q1_Q4!$AC$5:$AC$1267,$C$4,DB_ACS_Q1_Q4!$Z$5:$Z$1267,$J$5,DB_ACS_Q1_Q4!$AA$5:$AA$1267,$P37),IF(AND($J$5="Todas",$J$6="Todas"),COUNTIFS(DB_ACS_Q1_Q4!$AC$5:$AC$1267,$C$4,DB_ACS_Q1_Q4!$AD$5:$AD$1267,$J$4,DB_ACS_Q1_Q4!$AA$5:$AA$1267,$P37),IF($J$4="Todas",COUNTIFS(DB_ACS_Q1_Q4!$AC$5:$AC$1267,$C$4,DB_ACS_Q1_Q4!$Z$5:$Z$1267,$J$5,DB_ACS_Q1_Q4!$AB$5:$AB$1267,$J$6,DB_ACS_Q1_Q4!$AA$5:$AA$1267,$P37),IF($J$5="Todas",COUNTIFS(DB_ACS_Q1_Q4!$AC$5:$AC$1267,$C$4,DB_ACS_Q1_Q4!$AD$5:$AD$1267,$J$4,DB_ACS_Q1_Q4!$AB$5:$AB$1267,$J$6,DB_ACS_Q1_Q4!$AA$5:$AA$1267,$P37),IF($J$6="Todas",COUNTIFS(DB_ACS_Q1_Q4!$AC$5:$AC$1267,$C$4,DB_ACS_Q1_Q4!$AD$5:$AD$1267,$J$4,DB_ACS_Q1_Q4!$Z$5:$Z$1267,$J$5,DB_ACS_Q1_Q4!$AA$5:$AA$1267,$P37),COUNTIFS(DB_ACS_Q1_Q4!$AC$5:$AC$1267,$C$4,DB_ACS_Q1_Q4!$AD$5:$AD$1267,$J$4,DB_ACS_Q1_Q4!$Z$5:$Z$1267,$J$5,DB_ACS_Q1_Q4!$AB$5:$AB$1267,$J$6,DB_ACS_Q1_Q4!$AA$5:$AA$1267,$P37))))))))</f>
        <v>3</v>
      </c>
      <c r="N37" s="235">
        <f t="shared" si="13"/>
        <v>1</v>
      </c>
      <c r="O37" s="656">
        <f t="shared" si="14"/>
        <v>3</v>
      </c>
      <c r="P37" s="645" t="s">
        <v>387</v>
      </c>
      <c r="Q37" s="236"/>
      <c r="R37" s="236"/>
      <c r="S37" s="236"/>
      <c r="T37" s="661"/>
      <c r="U37" s="658" t="str">
        <f t="shared" si="15"/>
        <v>Obligación legal</v>
      </c>
      <c r="V37" s="659">
        <f t="shared" si="16"/>
        <v>4.7999992784001095E-3</v>
      </c>
      <c r="W37" s="235">
        <f t="shared" si="17"/>
        <v>4.7999992784001095E-3</v>
      </c>
    </row>
    <row r="38" spans="1:32" ht="15" customHeight="1">
      <c r="A38" s="643">
        <v>9</v>
      </c>
      <c r="B38" s="417" t="str">
        <f t="shared" si="11"/>
        <v>Carbón</v>
      </c>
      <c r="C38" s="660">
        <f t="shared" si="12"/>
        <v>1.0001</v>
      </c>
      <c r="D38" s="425">
        <f>IF(AND($J$4="Todas",$J$5="Todas",$J$6="Todas"),SUMIFS(DB_ACS_Q1_Q4!$AE$5:$AE$1267,DB_ACS_Q1_Q4!$AC$5:$AC$1267,$C$4,DB_ACS_Q1_Q4!$AA$5:$AA$1267,$B38),IF(AND($J$4="Todas",$J$5="Todas"),SUMIFS(DB_ACS_Q1_Q4!$AE$5:$AE$1267,DB_ACS_Q1_Q4!$AC$5:$AC$1267,$C$4,DB_ACS_Q1_Q4!$AB$5:$AB$1267,$J$6,DB_ACS_Q1_Q4!$AA$5:$AA$1267,$B38),IF(AND($J$4="Todas",$J$6="Todas"),SUMIFS(DB_ACS_Q1_Q4!$AE$5:$AE$1267,DB_ACS_Q1_Q4!$AC$5:$AC$1267,$C$4,DB_ACS_Q1_Q4!$Z$5:$Z$1267,$J$5,DB_ACS_Q1_Q4!$AA$5:$AA$1267,$B38),IF(AND($J$5="Todas",$J$6="Todas"),SUMIFS(DB_ACS_Q1_Q4!$AE$5:$AE$1267,DB_ACS_Q1_Q4!$AC$5:$AC$1267,$C$4,DB_ACS_Q1_Q4!$AD$5:$AD$1267,$J$4,DB_ACS_Q1_Q4!$AA$5:$AA$1267,$B38),IF($J$4="Todas",SUMIFS(DB_ACS_Q1_Q4!$AE$5:$AE$1267,DB_ACS_Q1_Q4!$AC$5:$AC$1267,$C$4,DB_ACS_Q1_Q4!$Z$5:$Z$1267,$J$5,DB_ACS_Q1_Q4!$AB$5:$AB$1267,$J$6,DB_ACS_Q1_Q4!$AA$5:$AA$1267,$B38),IF($J$5="Todas",SUMIFS(DB_ACS_Q1_Q4!$AE$5:$AE$1267,DB_ACS_Q1_Q4!$AC$5:$AC$1267,$C$4,DB_ACS_Q1_Q4!$AD$5:$AD$1267,$J$4,DB_ACS_Q1_Q4!$AB$5:$AB$1267,$J$6,DB_ACS_Q1_Q4!$AA$5:$AA$1267,$B38),IF($J$6="Todas",SUMIFS(DB_ACS_Q1_Q4!$AE$5:$AE$1267,DB_ACS_Q1_Q4!$AC$5:$AC$1267,$C$4,DB_ACS_Q1_Q4!$AD$5:$AD$1267,$J$4,DB_ACS_Q1_Q4!$Z$5:$Z$1267,$J$5,DB_ACS_Q1_Q4!$AA$5:$AA$1267,$B38),SUMIFS(DB_ACS_Q1_Q4!$AE$5:$AE$1267,DB_ACS_Q1_Q4!$AC$5:$AC$1267,$C$4,DB_ACS_Q1_Q4!$AD$5:$AD$1267,$J$4,DB_ACS_Q1_Q4!$Z$5:$Z$1267,$J$5,DB_ACS_Q1_Q4!$AB$5:$AB$1267,$J$6,DB_ACS_Q1_Q4!$AA$5:$AA$1267,$B38))))))))</f>
        <v>0</v>
      </c>
      <c r="E38" s="425">
        <f>IF(AND($J$4="Todas",$J$5="Todas",$J$6="Todas"),SUMIFS(DB_ACS_Q1_Q4!$AF$5:$AF$1267,DB_ACS_Q1_Q4!$AC$5:$AC$1267,$C$4,DB_ACS_Q1_Q4!$AA$5:$AA$1267,$B38),IF(AND($J$4="Todas",$J$5="Todas"),SUMIFS(DB_ACS_Q1_Q4!$AF$5:$AF$1267,DB_ACS_Q1_Q4!$AC$5:$AC$1267,$C$4,DB_ACS_Q1_Q4!$AB$5:$AB$1267,$J$6,DB_ACS_Q1_Q4!$AA$5:$AA$1267,$B38),IF(AND($J$4="Todas",$J$6="Todas"),SUMIFS(DB_ACS_Q1_Q4!$AF$5:$AF$1267,DB_ACS_Q1_Q4!$AC$5:$AC$1267,$C$4,DB_ACS_Q1_Q4!$Z$5:$Z$1267,$J$5,DB_ACS_Q1_Q4!$AA$5:$AA$1267,$B38),IF(AND($J$5="Todas",$J$6="Todas"),SUMIFS(DB_ACS_Q1_Q4!$AF$5:$AF$1267,DB_ACS_Q1_Q4!$AC$5:$AC$1267,$C$4,DB_ACS_Q1_Q4!$AD$5:$AD$1267,$J$4,DB_ACS_Q1_Q4!$AA$5:$AA$1267,$B38),IF($J$4="Todas",SUMIFS(DB_ACS_Q1_Q4!$AF$5:$AF$1267,DB_ACS_Q1_Q4!$AC$5:$AC$1267,$C$4,DB_ACS_Q1_Q4!$Z$5:$Z$1267,$J$5,DB_ACS_Q1_Q4!$AB$5:$AB$1267,$J$6,DB_ACS_Q1_Q4!$AA$5:$AA$1267,$B38),IF($J$5="Todas",SUMIFS(DB_ACS_Q1_Q4!$AF$5:$AF$1267,DB_ACS_Q1_Q4!$AC$5:$AC$1267,$C$4,DB_ACS_Q1_Q4!$AD$5:$AD$1267,$J$4,DB_ACS_Q1_Q4!$AB$5:$AB$1267,$J$6,DB_ACS_Q1_Q4!$AA$5:$AA$1267,$B38),IF($J$6="Todas",SUMIFS(DB_ACS_Q1_Q4!$AF$5:$AF$1267,DB_ACS_Q1_Q4!$AC$5:$AC$1267,$C$4,DB_ACS_Q1_Q4!$AD$5:$AD$1267,$J$4,DB_ACS_Q1_Q4!$Z$5:$Z$1267,$J$5,DB_ACS_Q1_Q4!$AA$5:$AA$1267,$B38),SUMIFS(DB_ACS_Q1_Q4!$AF$5:$AF$1267,DB_ACS_Q1_Q4!$AC$5:$AC$1267,$C$4,DB_ACS_Q1_Q4!$AD$5:$AD$1267,$J$4,DB_ACS_Q1_Q4!$Z$5:$Z$1267,$J$5,DB_ACS_Q1_Q4!$AB$5:$AB$1267,$J$6,DB_ACS_Q1_Q4!$AA$5:$AA$1267,$B38))))))))</f>
        <v>1</v>
      </c>
      <c r="F38" s="425">
        <f>IF(AND($J$4="Todas",$J$5="Todas",$J$6="Todas"),SUMIFS(DB_ACS_Q1_Q4!$AG$5:$AG$1267,DB_ACS_Q1_Q4!$AC$5:$AC$1267,$C$4,DB_ACS_Q1_Q4!$AA$5:$AA$1267,$B38),IF(AND($J$4="Todas",$J$5="Todas"),SUMIFS(DB_ACS_Q1_Q4!$AG$5:$AG$1267,DB_ACS_Q1_Q4!$AC$5:$AC$1267,$C$4,DB_ACS_Q1_Q4!$AB$5:$AB$1267,$J$6,DB_ACS_Q1_Q4!$AA$5:$AA$1267,$B38),IF(AND($J$4="Todas",$J$6="Todas"),SUMIFS(DB_ACS_Q1_Q4!$AG$5:$AG$1267,DB_ACS_Q1_Q4!$AC$5:$AC$1267,$C$4,DB_ACS_Q1_Q4!$Z$5:$Z$1267,$J$5,DB_ACS_Q1_Q4!$AA$5:$AA$1267,$B38),IF(AND($J$5="Todas",$J$6="Todas"),SUMIFS(DB_ACS_Q1_Q4!$AG$5:$AG$1267,DB_ACS_Q1_Q4!$AC$5:$AC$1267,$C$4,DB_ACS_Q1_Q4!$AD$5:$AD$1267,$J$4,DB_ACS_Q1_Q4!$AA$5:$AA$1267,$B38),IF($J$4="Todas",SUMIFS(DB_ACS_Q1_Q4!$AG$5:$AG$1267,DB_ACS_Q1_Q4!$AC$5:$AC$1267,$C$4,DB_ACS_Q1_Q4!$Z$5:$Z$1267,$J$5,DB_ACS_Q1_Q4!$AB$5:$AB$1267,$J$6,DB_ACS_Q1_Q4!$AA$5:$AA$1267,$B38),IF($J$5="Todas",SUMIFS(DB_ACS_Q1_Q4!$AG$5:$AG$1267,DB_ACS_Q1_Q4!$AC$5:$AC$1267,$C$4,DB_ACS_Q1_Q4!$AD$5:$AD$1267,$J$4,DB_ACS_Q1_Q4!$AB$5:$AB$1267,$J$6,DB_ACS_Q1_Q4!$AA$5:$AA$1267,$B38),IF($J$6="Todas",SUMIFS(DB_ACS_Q1_Q4!$AG$5:$AG$1267,DB_ACS_Q1_Q4!$AC$5:$AC$1267,$C$4,DB_ACS_Q1_Q4!$AD$5:$AD$1267,$J$4,DB_ACS_Q1_Q4!$Z$5:$Z$1267,$J$5,DB_ACS_Q1_Q4!$AA$5:$AA$1267,$B38),SUMIFS(DB_ACS_Q1_Q4!$AG$5:$AG$1267,DB_ACS_Q1_Q4!$AC$5:$AC$1267,$C$4,DB_ACS_Q1_Q4!$AD$5:$AD$1267,$J$4,DB_ACS_Q1_Q4!$Z$5:$Z$1267,$J$5,DB_ACS_Q1_Q4!$AB$5:$AB$1267,$J$6,DB_ACS_Q1_Q4!$AA$5:$AA$1267,$B38))))))))</f>
        <v>0</v>
      </c>
      <c r="G38" s="425">
        <f>IF(AND($J$4="Todas",$J$5="Todas",$J$6="Todas"),SUMIFS(DB_ACS_Q1_Q4!$AH$5:$AH$1267,DB_ACS_Q1_Q4!$AC$5:$AC$1267,$C$4,DB_ACS_Q1_Q4!$AA$5:$AA$1267,$B38),IF(AND($J$4="Todas",$J$5="Todas"),SUMIFS(DB_ACS_Q1_Q4!$AH$5:$AH$1267,DB_ACS_Q1_Q4!$AC$5:$AC$1267,$C$4,DB_ACS_Q1_Q4!$AB$5:$AB$1267,$J$6,DB_ACS_Q1_Q4!$AA$5:$AA$1267,$B38),IF(AND($J$4="Todas",$J$6="Todas"),SUMIFS(DB_ACS_Q1_Q4!$AH$5:$AH$1267,DB_ACS_Q1_Q4!$AC$5:$AC$1267,$C$4,DB_ACS_Q1_Q4!$Z$5:$Z$1267,$J$5,DB_ACS_Q1_Q4!$AA$5:$AA$1267,$B38),IF(AND($J$5="Todas",$J$6="Todas"),SUMIFS(DB_ACS_Q1_Q4!$AH$5:$AH$1267,DB_ACS_Q1_Q4!$AC$5:$AC$1267,$C$4,DB_ACS_Q1_Q4!$AD$5:$AD$1267,$J$4,DB_ACS_Q1_Q4!$AA$5:$AA$1267,$B38),IF($J$4="Todas",SUMIFS(DB_ACS_Q1_Q4!$AH$5:$AH$1267,DB_ACS_Q1_Q4!$AC$5:$AC$1267,$C$4,DB_ACS_Q1_Q4!$Z$5:$Z$1267,$J$5,DB_ACS_Q1_Q4!$AB$5:$AB$1267,$J$6,DB_ACS_Q1_Q4!$AA$5:$AA$1267,$B38),IF($J$5="Todas",SUMIFS(DB_ACS_Q1_Q4!$AH$5:$AH$1267,DB_ACS_Q1_Q4!$AC$5:$AC$1267,$C$4,DB_ACS_Q1_Q4!$AD$5:$AD$1267,$J$4,DB_ACS_Q1_Q4!$AB$5:$AB$1267,$J$6,DB_ACS_Q1_Q4!$AA$5:$AA$1267,$B38),IF($J$6="Todas",SUMIFS(DB_ACS_Q1_Q4!$AH$5:$AH$1267,DB_ACS_Q1_Q4!$AC$5:$AC$1267,$C$4,DB_ACS_Q1_Q4!$AD$5:$AD$1267,$J$4,DB_ACS_Q1_Q4!$Z$5:$Z$1267,$J$5,DB_ACS_Q1_Q4!$AA$5:$AA$1267,$B38),SUMIFS(DB_ACS_Q1_Q4!$AH$5:$AH$1267,DB_ACS_Q1_Q4!$AC$5:$AC$1267,$C$4,DB_ACS_Q1_Q4!$AD$5:$AD$1267,$J$4,DB_ACS_Q1_Q4!$Z$5:$Z$1267,$J$5,DB_ACS_Q1_Q4!$AB$5:$AB$1267,$J$6,DB_ACS_Q1_Q4!$AA$5:$AA$1267,$B38))))))))</f>
        <v>0</v>
      </c>
      <c r="H38" s="425">
        <f>IF(AND($J$4="Todas",$J$5="Todas",$J$6="Todas"),SUMIFS(DB_ACS_Q1_Q4!$AI$5:$AI$1267,DB_ACS_Q1_Q4!$AC$5:$AC$1267,$C$4,DB_ACS_Q1_Q4!$AA$5:$AA$1267,$B38),IF(AND($J$4="Todas",$J$5="Todas"),SUMIFS(DB_ACS_Q1_Q4!$AI$5:$AI$1267,DB_ACS_Q1_Q4!$AC$5:$AC$1267,$C$4,DB_ACS_Q1_Q4!$AB$5:$AB$1267,$J$6,DB_ACS_Q1_Q4!$AA$5:$AA$1267,$B38),IF(AND($J$4="Todas",$J$6="Todas"),SUMIFS(DB_ACS_Q1_Q4!$AI$5:$AI$1267,DB_ACS_Q1_Q4!$AC$5:$AC$1267,$C$4,DB_ACS_Q1_Q4!$Z$5:$Z$1267,$J$5,DB_ACS_Q1_Q4!$AA$5:$AA$1267,$B38),IF(AND($J$5="Todas",$J$6="Todas"),SUMIFS(DB_ACS_Q1_Q4!$AI$5:$AI$1267,DB_ACS_Q1_Q4!$AC$5:$AC$1267,$C$4,DB_ACS_Q1_Q4!$AD$5:$AD$1267,$J$4,DB_ACS_Q1_Q4!$AA$5:$AA$1267,$B38),IF($J$4="Todas",SUMIFS(DB_ACS_Q1_Q4!$AI$5:$AI$1267,DB_ACS_Q1_Q4!$AC$5:$AC$1267,$C$4,DB_ACS_Q1_Q4!$Z$5:$Z$1267,$J$5,DB_ACS_Q1_Q4!$AB$5:$AB$1267,$J$6,DB_ACS_Q1_Q4!$AA$5:$AA$1267,$B38),IF($J$5="Todas",SUMIFS(DB_ACS_Q1_Q4!$AI$5:$AI$1267,DB_ACS_Q1_Q4!$AC$5:$AC$1267,$C$4,DB_ACS_Q1_Q4!$AD$5:$AD$1267,$J$4,DB_ACS_Q1_Q4!$AB$5:$AB$1267,$J$6,DB_ACS_Q1_Q4!$AA$5:$AA$1267,$B38),IF($J$6="Todas",SUMIFS(DB_ACS_Q1_Q4!$AI$5:$AI$1267,DB_ACS_Q1_Q4!$AC$5:$AC$1267,$C$4,DB_ACS_Q1_Q4!$AD$5:$AD$1267,$J$4,DB_ACS_Q1_Q4!$Z$5:$Z$1267,$J$5,DB_ACS_Q1_Q4!$AA$5:$AA$1267,$B38),SUMIFS(DB_ACS_Q1_Q4!$AI$5:$AI$1267,DB_ACS_Q1_Q4!$AC$5:$AC$1267,$C$4,DB_ACS_Q1_Q4!$AD$5:$AD$1267,$J$4,DB_ACS_Q1_Q4!$Z$5:$Z$1267,$J$5,DB_ACS_Q1_Q4!$AB$5:$AB$1267,$J$6,DB_ACS_Q1_Q4!$AA$5:$AA$1267,$B38))))))))</f>
        <v>0</v>
      </c>
      <c r="I38" s="425">
        <f>IF(AND($J$4="Todas",$J$5="Todas",$J$6="Todas"),SUMIFS(DB_ACS_Q1_Q4!$AJ$5:$AJ$1267,DB_ACS_Q1_Q4!$AC$5:$AC$1267,$C$4,DB_ACS_Q1_Q4!$AA$5:$AA$1267,$B38),IF(AND($J$4="Todas",$J$5="Todas"),SUMIFS(DB_ACS_Q1_Q4!$AJ$5:$AJ$1267,DB_ACS_Q1_Q4!$AC$5:$AC$1267,$C$4,DB_ACS_Q1_Q4!$AB$5:$AB$1267,$J$6,DB_ACS_Q1_Q4!$AA$5:$AA$1267,$B38),IF(AND($J$4="Todas",$J$6="Todas"),SUMIFS(DB_ACS_Q1_Q4!$AJ$5:$AJ$1267,DB_ACS_Q1_Q4!$AC$5:$AC$1267,$C$4,DB_ACS_Q1_Q4!$Z$5:$Z$1267,$J$5,DB_ACS_Q1_Q4!$AA$5:$AA$1267,$B38),IF(AND($J$5="Todas",$J$6="Todas"),SUMIFS(DB_ACS_Q1_Q4!$AJ$5:$AJ$1267,DB_ACS_Q1_Q4!$AC$5:$AC$1267,$C$4,DB_ACS_Q1_Q4!$AD$5:$AD$1267,$J$4,DB_ACS_Q1_Q4!$AA$5:$AA$1267,$B38),IF($J$4="Todas",SUMIFS(DB_ACS_Q1_Q4!$AJ$5:$AJ$1267,DB_ACS_Q1_Q4!$AC$5:$AC$1267,$C$4,DB_ACS_Q1_Q4!$Z$5:$Z$1267,$J$5,DB_ACS_Q1_Q4!$AB$5:$AB$1267,$J$6,DB_ACS_Q1_Q4!$AA$5:$AA$1267,$B38),IF($J$5="Todas",SUMIFS(DB_ACS_Q1_Q4!$AJ$5:$AJ$1267,DB_ACS_Q1_Q4!$AC$5:$AC$1267,$C$4,DB_ACS_Q1_Q4!$AD$5:$AD$1267,$J$4,DB_ACS_Q1_Q4!$AB$5:$AB$1267,$J$6,DB_ACS_Q1_Q4!$AA$5:$AA$1267,$B38),IF($J$6="Todas",SUMIFS(DB_ACS_Q1_Q4!$AJ$5:$AJ$1267,DB_ACS_Q1_Q4!$AC$5:$AC$1267,$C$4,DB_ACS_Q1_Q4!$AD$5:$AD$1267,$J$4,DB_ACS_Q1_Q4!$Z$5:$Z$1267,$J$5,DB_ACS_Q1_Q4!$AA$5:$AA$1267,$B38),SUMIFS(DB_ACS_Q1_Q4!$AJ$5:$AJ$1267,DB_ACS_Q1_Q4!$AC$5:$AC$1267,$C$4,DB_ACS_Q1_Q4!$AD$5:$AD$1267,$J$4,DB_ACS_Q1_Q4!$Z$5:$Z$1267,$J$5,DB_ACS_Q1_Q4!$AB$5:$AB$1267,$J$6,DB_ACS_Q1_Q4!$AA$5:$AA$1267,$B38))))))))</f>
        <v>0</v>
      </c>
      <c r="J38" s="425">
        <f>IF(AND($J$4="Todas",$J$5="Todas",$J$6="Todas"),SUMIFS(DB_ACS_Q1_Q4!$AK$5:$AK$1267,DB_ACS_Q1_Q4!$AC$5:$AC$1267,$C$4,DB_ACS_Q1_Q4!$AA$5:$AA$1267,$B38),IF(AND($J$4="Todas",$J$5="Todas"),SUMIFS(DB_ACS_Q1_Q4!$AK$5:$AK$1267,DB_ACS_Q1_Q4!$AC$5:$AC$1267,$C$4,DB_ACS_Q1_Q4!$AB$5:$AB$1267,$J$6,DB_ACS_Q1_Q4!$AA$5:$AA$1267,$B38),IF(AND($J$4="Todas",$J$6="Todas"),SUMIFS(DB_ACS_Q1_Q4!$AK$5:$AK$1267,DB_ACS_Q1_Q4!$AC$5:$AC$1267,$C$4,DB_ACS_Q1_Q4!$Z$5:$Z$1267,$J$5,DB_ACS_Q1_Q4!$AA$5:$AA$1267,$B38),IF(AND($J$5="Todas",$J$6="Todas"),SUMIFS(DB_ACS_Q1_Q4!$AK$5:$AK$1267,DB_ACS_Q1_Q4!$AC$5:$AC$1267,$C$4,DB_ACS_Q1_Q4!$AD$5:$AD$1267,$J$4,DB_ACS_Q1_Q4!$AA$5:$AA$1267,$B38),IF($J$4="Todas",SUMIFS(DB_ACS_Q1_Q4!$AK$5:$AK$1267,DB_ACS_Q1_Q4!$AC$5:$AC$1267,$C$4,DB_ACS_Q1_Q4!$Z$5:$Z$1267,$J$5,DB_ACS_Q1_Q4!$AB$5:$AB$1267,$J$6,DB_ACS_Q1_Q4!$AA$5:$AA$1267,$B38),IF($J$5="Todas",SUMIFS(DB_ACS_Q1_Q4!$AK$5:$AK$1267,DB_ACS_Q1_Q4!$AC$5:$AC$1267,$C$4,DB_ACS_Q1_Q4!$AD$5:$AD$1267,$J$4,DB_ACS_Q1_Q4!$AB$5:$AB$1267,$J$6,DB_ACS_Q1_Q4!$AA$5:$AA$1267,$B38),IF($J$6="Todas",SUMIFS(DB_ACS_Q1_Q4!$AK$5:$AK$1267,DB_ACS_Q1_Q4!$AC$5:$AC$1267,$C$4,DB_ACS_Q1_Q4!$AD$5:$AD$1267,$J$4,DB_ACS_Q1_Q4!$Z$5:$Z$1267,$J$5,DB_ACS_Q1_Q4!$AA$5:$AA$1267,$B38),SUMIFS(DB_ACS_Q1_Q4!$AK$5:$AK$1267,DB_ACS_Q1_Q4!$AC$5:$AC$1267,$C$4,DB_ACS_Q1_Q4!$AD$5:$AD$1267,$J$4,DB_ACS_Q1_Q4!$Z$5:$Z$1267,$J$5,DB_ACS_Q1_Q4!$AB$5:$AB$1267,$J$6,DB_ACS_Q1_Q4!$AA$5:$AA$1267,$B38))))))))</f>
        <v>0</v>
      </c>
      <c r="K38" s="425">
        <f>IF(AND($J$4="Todas",$J$5="Todas",$J$6="Todas"),SUMIFS(DB_ACS_Q1_Q4!$AL$5:$AL$1267,DB_ACS_Q1_Q4!$AC$5:$AC$1267,$C$4,DB_ACS_Q1_Q4!$AA$5:$AA$1267,$B38),IF(AND($J$4="Todas",$J$5="Todas"),SUMIFS(DB_ACS_Q1_Q4!$AL$5:$AL$1267,DB_ACS_Q1_Q4!$AC$5:$AC$1267,$C$4,DB_ACS_Q1_Q4!$AB$5:$AB$1267,$J$6,DB_ACS_Q1_Q4!$AA$5:$AA$1267,$B38),IF(AND($J$4="Todas",$J$6="Todas"),SUMIFS(DB_ACS_Q1_Q4!$AL$5:$AL$1267,DB_ACS_Q1_Q4!$AC$5:$AC$1267,$C$4,DB_ACS_Q1_Q4!$Z$5:$Z$1267,$J$5,DB_ACS_Q1_Q4!$AA$5:$AA$1267,$B38),IF(AND($J$5="Todas",$J$6="Todas"),SUMIFS(DB_ACS_Q1_Q4!$AL$5:$AL$1267,DB_ACS_Q1_Q4!$AC$5:$AC$1267,$C$4,DB_ACS_Q1_Q4!$AD$5:$AD$1267,$J$4,DB_ACS_Q1_Q4!$AA$5:$AA$1267,$B38),IF($J$4="Todas",SUMIFS(DB_ACS_Q1_Q4!$AL$5:$AL$1267,DB_ACS_Q1_Q4!$AC$5:$AC$1267,$C$4,DB_ACS_Q1_Q4!$Z$5:$Z$1267,$J$5,DB_ACS_Q1_Q4!$AB$5:$AB$1267,$J$6,DB_ACS_Q1_Q4!$AA$5:$AA$1267,$B38),IF($J$5="Todas",SUMIFS(DB_ACS_Q1_Q4!$AL$5:$AL$1267,DB_ACS_Q1_Q4!$AC$5:$AC$1267,$C$4,DB_ACS_Q1_Q4!$AD$5:$AD$1267,$J$4,DB_ACS_Q1_Q4!$AB$5:$AB$1267,$J$6,DB_ACS_Q1_Q4!$AA$5:$AA$1267,$B38),IF($J$6="Todas",SUMIFS(DB_ACS_Q1_Q4!$AL$5:$AL$1267,DB_ACS_Q1_Q4!$AC$5:$AC$1267,$C$4,DB_ACS_Q1_Q4!$AD$5:$AD$1267,$J$4,DB_ACS_Q1_Q4!$Z$5:$Z$1267,$J$5,DB_ACS_Q1_Q4!$AA$5:$AA$1267,$B38),SUMIFS(DB_ACS_Q1_Q4!$AL$5:$AL$1267,DB_ACS_Q1_Q4!$AC$5:$AC$1267,$C$4,DB_ACS_Q1_Q4!$AD$5:$AD$1267,$J$4,DB_ACS_Q1_Q4!$Z$5:$Z$1267,$J$5,DB_ACS_Q1_Q4!$AB$5:$AB$1267,$J$6,DB_ACS_Q1_Q4!$AA$5:$AA$1267,$B38))))))))</f>
        <v>0</v>
      </c>
      <c r="L38" s="425">
        <f>IF(AND($J$4="Todas",$J$5="Todas",$J$6="Todas"),SUMIFS(DB_ACS_Q1_Q4!$AM$5:$AM$1267,DB_ACS_Q1_Q4!$AC$5:$AC$1267,$C$4,DB_ACS_Q1_Q4!$AA$5:$AA$1267,$B38),IF(AND($J$4="Todas",$J$5="Todas"),SUMIFS(DB_ACS_Q1_Q4!$AM$5:$AM$1267,DB_ACS_Q1_Q4!$AC$5:$AC$1267,$C$4,DB_ACS_Q1_Q4!$AB$5:$AB$1267,$J$6,DB_ACS_Q1_Q4!$AA$5:$AA$1267,$B38),IF(AND($J$4="Todas",$J$6="Todas"),SUMIFS(DB_ACS_Q1_Q4!$AM$5:$AM$1267,DB_ACS_Q1_Q4!$AC$5:$AC$1267,$C$4,DB_ACS_Q1_Q4!$Z$5:$Z$1267,$J$5,DB_ACS_Q1_Q4!$AA$5:$AA$1267,$B38),IF(AND($J$5="Todas",$J$6="Todas"),SUMIFS(DB_ACS_Q1_Q4!$AM$5:$AM$1267,DB_ACS_Q1_Q4!$AC$5:$AC$1267,$C$4,DB_ACS_Q1_Q4!$AD$5:$AD$1267,$J$4,DB_ACS_Q1_Q4!$AA$5:$AA$1267,$B38),IF($J$4="Todas",SUMIFS(DB_ACS_Q1_Q4!$AM$5:$AM$1267,DB_ACS_Q1_Q4!$AC$5:$AC$1267,$C$4,DB_ACS_Q1_Q4!$Z$5:$Z$1267,$J$5,DB_ACS_Q1_Q4!$AB$5:$AB$1267,$J$6,DB_ACS_Q1_Q4!$AA$5:$AA$1267,$B38),IF($J$5="Todas",SUMIFS(DB_ACS_Q1_Q4!$AM$5:$AM$1267,DB_ACS_Q1_Q4!$AC$5:$AC$1267,$C$4,DB_ACS_Q1_Q4!$AD$5:$AD$1267,$J$4,DB_ACS_Q1_Q4!$AB$5:$AB$1267,$J$6,DB_ACS_Q1_Q4!$AA$5:$AA$1267,$B38),IF($J$6="Todas",SUMIFS(DB_ACS_Q1_Q4!$AM$5:$AM$1267,DB_ACS_Q1_Q4!$AC$5:$AC$1267,$C$4,DB_ACS_Q1_Q4!$AD$5:$AD$1267,$J$4,DB_ACS_Q1_Q4!$Z$5:$Z$1267,$J$5,DB_ACS_Q1_Q4!$AA$5:$AA$1267,$B38),SUMIFS(DB_ACS_Q1_Q4!$AM$5:$AM$1267,DB_ACS_Q1_Q4!$AC$5:$AC$1267,$C$4,DB_ACS_Q1_Q4!$AD$5:$AD$1267,$J$4,DB_ACS_Q1_Q4!$Z$5:$Z$1267,$J$5,DB_ACS_Q1_Q4!$AB$5:$AB$1267,$J$6,DB_ACS_Q1_Q4!$AA$5:$AA$1267,$B38))))))))</f>
        <v>0</v>
      </c>
      <c r="M38" s="645">
        <f>IF(AND($J$4="Todas",$J$5="Todas",$J$6="Todas"),COUNTIFS(DB_ACS_Q1_Q4!$AC$5:$AC$1267,$C$4,DB_ACS_Q1_Q4!$AA$5:$AA$1267,$P38),IF(AND($J$4="Todas",$J$5="Todas"),COUNTIFS(DB_ACS_Q1_Q4!$AC$5:$AC$1267,$C$4,DB_ACS_Q1_Q4!$AB$5:$AB$1267,$J$6,DB_ACS_Q1_Q4!$AA$5:$AA$1267,$P38),IF(AND($J$4="Todas",$J$6="Todas"),COUNTIFS(DB_ACS_Q1_Q4!$AC$5:$AC$1267,$C$4,DB_ACS_Q1_Q4!$Z$5:$Z$1267,$J$5,DB_ACS_Q1_Q4!$AA$5:$AA$1267,$P38),IF(AND($J$5="Todas",$J$6="Todas"),COUNTIFS(DB_ACS_Q1_Q4!$AC$5:$AC$1267,$C$4,DB_ACS_Q1_Q4!$AD$5:$AD$1267,$J$4,DB_ACS_Q1_Q4!$AA$5:$AA$1267,$P38),IF($J$4="Todas",COUNTIFS(DB_ACS_Q1_Q4!$AC$5:$AC$1267,$C$4,DB_ACS_Q1_Q4!$Z$5:$Z$1267,$J$5,DB_ACS_Q1_Q4!$AB$5:$AB$1267,$J$6,DB_ACS_Q1_Q4!$AA$5:$AA$1267,$P38),IF($J$5="Todas",COUNTIFS(DB_ACS_Q1_Q4!$AC$5:$AC$1267,$C$4,DB_ACS_Q1_Q4!$AD$5:$AD$1267,$J$4,DB_ACS_Q1_Q4!$AB$5:$AB$1267,$J$6,DB_ACS_Q1_Q4!$AA$5:$AA$1267,$P38),IF($J$6="Todas",COUNTIFS(DB_ACS_Q1_Q4!$AC$5:$AC$1267,$C$4,DB_ACS_Q1_Q4!$AD$5:$AD$1267,$J$4,DB_ACS_Q1_Q4!$Z$5:$Z$1267,$J$5,DB_ACS_Q1_Q4!$AA$5:$AA$1267,$P38),COUNTIFS(DB_ACS_Q1_Q4!$AC$5:$AC$1267,$C$4,DB_ACS_Q1_Q4!$AD$5:$AD$1267,$J$4,DB_ACS_Q1_Q4!$Z$5:$Z$1267,$J$5,DB_ACS_Q1_Q4!$AB$5:$AB$1267,$J$6,DB_ACS_Q1_Q4!$AA$5:$AA$1267,$P38))))))))</f>
        <v>1</v>
      </c>
      <c r="N38" s="235">
        <f t="shared" si="13"/>
        <v>2</v>
      </c>
      <c r="O38" s="656">
        <f t="shared" si="14"/>
        <v>1.0000899999999999</v>
      </c>
      <c r="P38" s="645" t="s">
        <v>388</v>
      </c>
      <c r="Q38" s="236"/>
      <c r="R38" s="236"/>
      <c r="S38" s="236"/>
      <c r="T38" s="661"/>
      <c r="U38" s="658" t="str">
        <f t="shared" si="15"/>
        <v>Incentivos</v>
      </c>
      <c r="V38" s="659">
        <f t="shared" si="16"/>
        <v>4.7999992768001098E-3</v>
      </c>
      <c r="W38" s="235">
        <f t="shared" si="17"/>
        <v>4.7999992768001098E-3</v>
      </c>
    </row>
    <row r="39" spans="1:32" ht="15" customHeight="1" thickBot="1">
      <c r="A39" s="643">
        <v>10</v>
      </c>
      <c r="B39" s="417" t="str">
        <f t="shared" si="11"/>
        <v>DH no renovable</v>
      </c>
      <c r="C39" s="662">
        <f t="shared" si="12"/>
        <v>1.0000899999999999</v>
      </c>
      <c r="D39" s="471">
        <f>IF(AND($J$4="Todas",$J$5="Todas",$J$6="Todas"),SUMIFS(DB_ACS_Q1_Q4!$AE$5:$AE$1267,DB_ACS_Q1_Q4!$AC$5:$AC$1267,$C$4,DB_ACS_Q1_Q4!$AA$5:$AA$1267,$B39),IF(AND($J$4="Todas",$J$5="Todas"),SUMIFS(DB_ACS_Q1_Q4!$AE$5:$AE$1267,DB_ACS_Q1_Q4!$AC$5:$AC$1267,$C$4,DB_ACS_Q1_Q4!$AB$5:$AB$1267,$J$6,DB_ACS_Q1_Q4!$AA$5:$AA$1267,$B39),IF(AND($J$4="Todas",$J$6="Todas"),SUMIFS(DB_ACS_Q1_Q4!$AE$5:$AE$1267,DB_ACS_Q1_Q4!$AC$5:$AC$1267,$C$4,DB_ACS_Q1_Q4!$Z$5:$Z$1267,$J$5,DB_ACS_Q1_Q4!$AA$5:$AA$1267,$B39),IF(AND($J$5="Todas",$J$6="Todas"),SUMIFS(DB_ACS_Q1_Q4!$AE$5:$AE$1267,DB_ACS_Q1_Q4!$AC$5:$AC$1267,$C$4,DB_ACS_Q1_Q4!$AD$5:$AD$1267,$J$4,DB_ACS_Q1_Q4!$AA$5:$AA$1267,$B39),IF($J$4="Todas",SUMIFS(DB_ACS_Q1_Q4!$AE$5:$AE$1267,DB_ACS_Q1_Q4!$AC$5:$AC$1267,$C$4,DB_ACS_Q1_Q4!$Z$5:$Z$1267,$J$5,DB_ACS_Q1_Q4!$AB$5:$AB$1267,$J$6,DB_ACS_Q1_Q4!$AA$5:$AA$1267,$B39),IF($J$5="Todas",SUMIFS(DB_ACS_Q1_Q4!$AE$5:$AE$1267,DB_ACS_Q1_Q4!$AC$5:$AC$1267,$C$4,DB_ACS_Q1_Q4!$AD$5:$AD$1267,$J$4,DB_ACS_Q1_Q4!$AB$5:$AB$1267,$J$6,DB_ACS_Q1_Q4!$AA$5:$AA$1267,$B39),IF($J$6="Todas",SUMIFS(DB_ACS_Q1_Q4!$AE$5:$AE$1267,DB_ACS_Q1_Q4!$AC$5:$AC$1267,$C$4,DB_ACS_Q1_Q4!$AD$5:$AD$1267,$J$4,DB_ACS_Q1_Q4!$Z$5:$Z$1267,$J$5,DB_ACS_Q1_Q4!$AA$5:$AA$1267,$B39),SUMIFS(DB_ACS_Q1_Q4!$AE$5:$AE$1267,DB_ACS_Q1_Q4!$AC$5:$AC$1267,$C$4,DB_ACS_Q1_Q4!$AD$5:$AD$1267,$J$4,DB_ACS_Q1_Q4!$Z$5:$Z$1267,$J$5,DB_ACS_Q1_Q4!$AB$5:$AB$1267,$J$6,DB_ACS_Q1_Q4!$AA$5:$AA$1267,$B39))))))))</f>
        <v>0</v>
      </c>
      <c r="E39" s="471">
        <f>IF(AND($J$4="Todas",$J$5="Todas",$J$6="Todas"),SUMIFS(DB_ACS_Q1_Q4!$AF$5:$AF$1267,DB_ACS_Q1_Q4!$AC$5:$AC$1267,$C$4,DB_ACS_Q1_Q4!$AA$5:$AA$1267,$B39),IF(AND($J$4="Todas",$J$5="Todas"),SUMIFS(DB_ACS_Q1_Q4!$AF$5:$AF$1267,DB_ACS_Q1_Q4!$AC$5:$AC$1267,$C$4,DB_ACS_Q1_Q4!$AB$5:$AB$1267,$J$6,DB_ACS_Q1_Q4!$AA$5:$AA$1267,$B39),IF(AND($J$4="Todas",$J$6="Todas"),SUMIFS(DB_ACS_Q1_Q4!$AF$5:$AF$1267,DB_ACS_Q1_Q4!$AC$5:$AC$1267,$C$4,DB_ACS_Q1_Q4!$Z$5:$Z$1267,$J$5,DB_ACS_Q1_Q4!$AA$5:$AA$1267,$B39),IF(AND($J$5="Todas",$J$6="Todas"),SUMIFS(DB_ACS_Q1_Q4!$AF$5:$AF$1267,DB_ACS_Q1_Q4!$AC$5:$AC$1267,$C$4,DB_ACS_Q1_Q4!$AD$5:$AD$1267,$J$4,DB_ACS_Q1_Q4!$AA$5:$AA$1267,$B39),IF($J$4="Todas",SUMIFS(DB_ACS_Q1_Q4!$AF$5:$AF$1267,DB_ACS_Q1_Q4!$AC$5:$AC$1267,$C$4,DB_ACS_Q1_Q4!$Z$5:$Z$1267,$J$5,DB_ACS_Q1_Q4!$AB$5:$AB$1267,$J$6,DB_ACS_Q1_Q4!$AA$5:$AA$1267,$B39),IF($J$5="Todas",SUMIFS(DB_ACS_Q1_Q4!$AF$5:$AF$1267,DB_ACS_Q1_Q4!$AC$5:$AC$1267,$C$4,DB_ACS_Q1_Q4!$AD$5:$AD$1267,$J$4,DB_ACS_Q1_Q4!$AB$5:$AB$1267,$J$6,DB_ACS_Q1_Q4!$AA$5:$AA$1267,$B39),IF($J$6="Todas",SUMIFS(DB_ACS_Q1_Q4!$AF$5:$AF$1267,DB_ACS_Q1_Q4!$AC$5:$AC$1267,$C$4,DB_ACS_Q1_Q4!$AD$5:$AD$1267,$J$4,DB_ACS_Q1_Q4!$Z$5:$Z$1267,$J$5,DB_ACS_Q1_Q4!$AA$5:$AA$1267,$B39),SUMIFS(DB_ACS_Q1_Q4!$AF$5:$AF$1267,DB_ACS_Q1_Q4!$AC$5:$AC$1267,$C$4,DB_ACS_Q1_Q4!$AD$5:$AD$1267,$J$4,DB_ACS_Q1_Q4!$Z$5:$Z$1267,$J$5,DB_ACS_Q1_Q4!$AB$5:$AB$1267,$J$6,DB_ACS_Q1_Q4!$AA$5:$AA$1267,$B39))))))))</f>
        <v>1</v>
      </c>
      <c r="F39" s="471">
        <f>IF(AND($J$4="Todas",$J$5="Todas",$J$6="Todas"),SUMIFS(DB_ACS_Q1_Q4!$AG$5:$AG$1267,DB_ACS_Q1_Q4!$AC$5:$AC$1267,$C$4,DB_ACS_Q1_Q4!$AA$5:$AA$1267,$B39),IF(AND($J$4="Todas",$J$5="Todas"),SUMIFS(DB_ACS_Q1_Q4!$AG$5:$AG$1267,DB_ACS_Q1_Q4!$AC$5:$AC$1267,$C$4,DB_ACS_Q1_Q4!$AB$5:$AB$1267,$J$6,DB_ACS_Q1_Q4!$AA$5:$AA$1267,$B39),IF(AND($J$4="Todas",$J$6="Todas"),SUMIFS(DB_ACS_Q1_Q4!$AG$5:$AG$1267,DB_ACS_Q1_Q4!$AC$5:$AC$1267,$C$4,DB_ACS_Q1_Q4!$Z$5:$Z$1267,$J$5,DB_ACS_Q1_Q4!$AA$5:$AA$1267,$B39),IF(AND($J$5="Todas",$J$6="Todas"),SUMIFS(DB_ACS_Q1_Q4!$AG$5:$AG$1267,DB_ACS_Q1_Q4!$AC$5:$AC$1267,$C$4,DB_ACS_Q1_Q4!$AD$5:$AD$1267,$J$4,DB_ACS_Q1_Q4!$AA$5:$AA$1267,$B39),IF($J$4="Todas",SUMIFS(DB_ACS_Q1_Q4!$AG$5:$AG$1267,DB_ACS_Q1_Q4!$AC$5:$AC$1267,$C$4,DB_ACS_Q1_Q4!$Z$5:$Z$1267,$J$5,DB_ACS_Q1_Q4!$AB$5:$AB$1267,$J$6,DB_ACS_Q1_Q4!$AA$5:$AA$1267,$B39),IF($J$5="Todas",SUMIFS(DB_ACS_Q1_Q4!$AG$5:$AG$1267,DB_ACS_Q1_Q4!$AC$5:$AC$1267,$C$4,DB_ACS_Q1_Q4!$AD$5:$AD$1267,$J$4,DB_ACS_Q1_Q4!$AB$5:$AB$1267,$J$6,DB_ACS_Q1_Q4!$AA$5:$AA$1267,$B39),IF($J$6="Todas",SUMIFS(DB_ACS_Q1_Q4!$AG$5:$AG$1267,DB_ACS_Q1_Q4!$AC$5:$AC$1267,$C$4,DB_ACS_Q1_Q4!$AD$5:$AD$1267,$J$4,DB_ACS_Q1_Q4!$Z$5:$Z$1267,$J$5,DB_ACS_Q1_Q4!$AA$5:$AA$1267,$B39),SUMIFS(DB_ACS_Q1_Q4!$AG$5:$AG$1267,DB_ACS_Q1_Q4!$AC$5:$AC$1267,$C$4,DB_ACS_Q1_Q4!$AD$5:$AD$1267,$J$4,DB_ACS_Q1_Q4!$Z$5:$Z$1267,$J$5,DB_ACS_Q1_Q4!$AB$5:$AB$1267,$J$6,DB_ACS_Q1_Q4!$AA$5:$AA$1267,$B39))))))))</f>
        <v>0</v>
      </c>
      <c r="G39" s="471">
        <f>IF(AND($J$4="Todas",$J$5="Todas",$J$6="Todas"),SUMIFS(DB_ACS_Q1_Q4!$AH$5:$AH$1267,DB_ACS_Q1_Q4!$AC$5:$AC$1267,$C$4,DB_ACS_Q1_Q4!$AA$5:$AA$1267,$B39),IF(AND($J$4="Todas",$J$5="Todas"),SUMIFS(DB_ACS_Q1_Q4!$AH$5:$AH$1267,DB_ACS_Q1_Q4!$AC$5:$AC$1267,$C$4,DB_ACS_Q1_Q4!$AB$5:$AB$1267,$J$6,DB_ACS_Q1_Q4!$AA$5:$AA$1267,$B39),IF(AND($J$4="Todas",$J$6="Todas"),SUMIFS(DB_ACS_Q1_Q4!$AH$5:$AH$1267,DB_ACS_Q1_Q4!$AC$5:$AC$1267,$C$4,DB_ACS_Q1_Q4!$Z$5:$Z$1267,$J$5,DB_ACS_Q1_Q4!$AA$5:$AA$1267,$B39),IF(AND($J$5="Todas",$J$6="Todas"),SUMIFS(DB_ACS_Q1_Q4!$AH$5:$AH$1267,DB_ACS_Q1_Q4!$AC$5:$AC$1267,$C$4,DB_ACS_Q1_Q4!$AD$5:$AD$1267,$J$4,DB_ACS_Q1_Q4!$AA$5:$AA$1267,$B39),IF($J$4="Todas",SUMIFS(DB_ACS_Q1_Q4!$AH$5:$AH$1267,DB_ACS_Q1_Q4!$AC$5:$AC$1267,$C$4,DB_ACS_Q1_Q4!$Z$5:$Z$1267,$J$5,DB_ACS_Q1_Q4!$AB$5:$AB$1267,$J$6,DB_ACS_Q1_Q4!$AA$5:$AA$1267,$B39),IF($J$5="Todas",SUMIFS(DB_ACS_Q1_Q4!$AH$5:$AH$1267,DB_ACS_Q1_Q4!$AC$5:$AC$1267,$C$4,DB_ACS_Q1_Q4!$AD$5:$AD$1267,$J$4,DB_ACS_Q1_Q4!$AB$5:$AB$1267,$J$6,DB_ACS_Q1_Q4!$AA$5:$AA$1267,$B39),IF($J$6="Todas",SUMIFS(DB_ACS_Q1_Q4!$AH$5:$AH$1267,DB_ACS_Q1_Q4!$AC$5:$AC$1267,$C$4,DB_ACS_Q1_Q4!$AD$5:$AD$1267,$J$4,DB_ACS_Q1_Q4!$Z$5:$Z$1267,$J$5,DB_ACS_Q1_Q4!$AA$5:$AA$1267,$B39),SUMIFS(DB_ACS_Q1_Q4!$AH$5:$AH$1267,DB_ACS_Q1_Q4!$AC$5:$AC$1267,$C$4,DB_ACS_Q1_Q4!$AD$5:$AD$1267,$J$4,DB_ACS_Q1_Q4!$Z$5:$Z$1267,$J$5,DB_ACS_Q1_Q4!$AB$5:$AB$1267,$J$6,DB_ACS_Q1_Q4!$AA$5:$AA$1267,$B39))))))))</f>
        <v>0</v>
      </c>
      <c r="H39" s="471">
        <f>IF(AND($J$4="Todas",$J$5="Todas",$J$6="Todas"),SUMIFS(DB_ACS_Q1_Q4!$AI$5:$AI$1267,DB_ACS_Q1_Q4!$AC$5:$AC$1267,$C$4,DB_ACS_Q1_Q4!$AA$5:$AA$1267,$B39),IF(AND($J$4="Todas",$J$5="Todas"),SUMIFS(DB_ACS_Q1_Q4!$AI$5:$AI$1267,DB_ACS_Q1_Q4!$AC$5:$AC$1267,$C$4,DB_ACS_Q1_Q4!$AB$5:$AB$1267,$J$6,DB_ACS_Q1_Q4!$AA$5:$AA$1267,$B39),IF(AND($J$4="Todas",$J$6="Todas"),SUMIFS(DB_ACS_Q1_Q4!$AI$5:$AI$1267,DB_ACS_Q1_Q4!$AC$5:$AC$1267,$C$4,DB_ACS_Q1_Q4!$Z$5:$Z$1267,$J$5,DB_ACS_Q1_Q4!$AA$5:$AA$1267,$B39),IF(AND($J$5="Todas",$J$6="Todas"),SUMIFS(DB_ACS_Q1_Q4!$AI$5:$AI$1267,DB_ACS_Q1_Q4!$AC$5:$AC$1267,$C$4,DB_ACS_Q1_Q4!$AD$5:$AD$1267,$J$4,DB_ACS_Q1_Q4!$AA$5:$AA$1267,$B39),IF($J$4="Todas",SUMIFS(DB_ACS_Q1_Q4!$AI$5:$AI$1267,DB_ACS_Q1_Q4!$AC$5:$AC$1267,$C$4,DB_ACS_Q1_Q4!$Z$5:$Z$1267,$J$5,DB_ACS_Q1_Q4!$AB$5:$AB$1267,$J$6,DB_ACS_Q1_Q4!$AA$5:$AA$1267,$B39),IF($J$5="Todas",SUMIFS(DB_ACS_Q1_Q4!$AI$5:$AI$1267,DB_ACS_Q1_Q4!$AC$5:$AC$1267,$C$4,DB_ACS_Q1_Q4!$AD$5:$AD$1267,$J$4,DB_ACS_Q1_Q4!$AB$5:$AB$1267,$J$6,DB_ACS_Q1_Q4!$AA$5:$AA$1267,$B39),IF($J$6="Todas",SUMIFS(DB_ACS_Q1_Q4!$AI$5:$AI$1267,DB_ACS_Q1_Q4!$AC$5:$AC$1267,$C$4,DB_ACS_Q1_Q4!$AD$5:$AD$1267,$J$4,DB_ACS_Q1_Q4!$Z$5:$Z$1267,$J$5,DB_ACS_Q1_Q4!$AA$5:$AA$1267,$B39),SUMIFS(DB_ACS_Q1_Q4!$AI$5:$AI$1267,DB_ACS_Q1_Q4!$AC$5:$AC$1267,$C$4,DB_ACS_Q1_Q4!$AD$5:$AD$1267,$J$4,DB_ACS_Q1_Q4!$Z$5:$Z$1267,$J$5,DB_ACS_Q1_Q4!$AB$5:$AB$1267,$J$6,DB_ACS_Q1_Q4!$AA$5:$AA$1267,$B39))))))))</f>
        <v>0</v>
      </c>
      <c r="I39" s="471">
        <f>IF(AND($J$4="Todas",$J$5="Todas",$J$6="Todas"),SUMIFS(DB_ACS_Q1_Q4!$AJ$5:$AJ$1267,DB_ACS_Q1_Q4!$AC$5:$AC$1267,$C$4,DB_ACS_Q1_Q4!$AA$5:$AA$1267,$B39),IF(AND($J$4="Todas",$J$5="Todas"),SUMIFS(DB_ACS_Q1_Q4!$AJ$5:$AJ$1267,DB_ACS_Q1_Q4!$AC$5:$AC$1267,$C$4,DB_ACS_Q1_Q4!$AB$5:$AB$1267,$J$6,DB_ACS_Q1_Q4!$AA$5:$AA$1267,$B39),IF(AND($J$4="Todas",$J$6="Todas"),SUMIFS(DB_ACS_Q1_Q4!$AJ$5:$AJ$1267,DB_ACS_Q1_Q4!$AC$5:$AC$1267,$C$4,DB_ACS_Q1_Q4!$Z$5:$Z$1267,$J$5,DB_ACS_Q1_Q4!$AA$5:$AA$1267,$B39),IF(AND($J$5="Todas",$J$6="Todas"),SUMIFS(DB_ACS_Q1_Q4!$AJ$5:$AJ$1267,DB_ACS_Q1_Q4!$AC$5:$AC$1267,$C$4,DB_ACS_Q1_Q4!$AD$5:$AD$1267,$J$4,DB_ACS_Q1_Q4!$AA$5:$AA$1267,$B39),IF($J$4="Todas",SUMIFS(DB_ACS_Q1_Q4!$AJ$5:$AJ$1267,DB_ACS_Q1_Q4!$AC$5:$AC$1267,$C$4,DB_ACS_Q1_Q4!$Z$5:$Z$1267,$J$5,DB_ACS_Q1_Q4!$AB$5:$AB$1267,$J$6,DB_ACS_Q1_Q4!$AA$5:$AA$1267,$B39),IF($J$5="Todas",SUMIFS(DB_ACS_Q1_Q4!$AJ$5:$AJ$1267,DB_ACS_Q1_Q4!$AC$5:$AC$1267,$C$4,DB_ACS_Q1_Q4!$AD$5:$AD$1267,$J$4,DB_ACS_Q1_Q4!$AB$5:$AB$1267,$J$6,DB_ACS_Q1_Q4!$AA$5:$AA$1267,$B39),IF($J$6="Todas",SUMIFS(DB_ACS_Q1_Q4!$AJ$5:$AJ$1267,DB_ACS_Q1_Q4!$AC$5:$AC$1267,$C$4,DB_ACS_Q1_Q4!$AD$5:$AD$1267,$J$4,DB_ACS_Q1_Q4!$Z$5:$Z$1267,$J$5,DB_ACS_Q1_Q4!$AA$5:$AA$1267,$B39),SUMIFS(DB_ACS_Q1_Q4!$AJ$5:$AJ$1267,DB_ACS_Q1_Q4!$AC$5:$AC$1267,$C$4,DB_ACS_Q1_Q4!$AD$5:$AD$1267,$J$4,DB_ACS_Q1_Q4!$Z$5:$Z$1267,$J$5,DB_ACS_Q1_Q4!$AB$5:$AB$1267,$J$6,DB_ACS_Q1_Q4!$AA$5:$AA$1267,$B39))))))))</f>
        <v>0</v>
      </c>
      <c r="J39" s="471">
        <f>IF(AND($J$4="Todas",$J$5="Todas",$J$6="Todas"),SUMIFS(DB_ACS_Q1_Q4!$AK$5:$AK$1267,DB_ACS_Q1_Q4!$AC$5:$AC$1267,$C$4,DB_ACS_Q1_Q4!$AA$5:$AA$1267,$B39),IF(AND($J$4="Todas",$J$5="Todas"),SUMIFS(DB_ACS_Q1_Q4!$AK$5:$AK$1267,DB_ACS_Q1_Q4!$AC$5:$AC$1267,$C$4,DB_ACS_Q1_Q4!$AB$5:$AB$1267,$J$6,DB_ACS_Q1_Q4!$AA$5:$AA$1267,$B39),IF(AND($J$4="Todas",$J$6="Todas"),SUMIFS(DB_ACS_Q1_Q4!$AK$5:$AK$1267,DB_ACS_Q1_Q4!$AC$5:$AC$1267,$C$4,DB_ACS_Q1_Q4!$Z$5:$Z$1267,$J$5,DB_ACS_Q1_Q4!$AA$5:$AA$1267,$B39),IF(AND($J$5="Todas",$J$6="Todas"),SUMIFS(DB_ACS_Q1_Q4!$AK$5:$AK$1267,DB_ACS_Q1_Q4!$AC$5:$AC$1267,$C$4,DB_ACS_Q1_Q4!$AD$5:$AD$1267,$J$4,DB_ACS_Q1_Q4!$AA$5:$AA$1267,$B39),IF($J$4="Todas",SUMIFS(DB_ACS_Q1_Q4!$AK$5:$AK$1267,DB_ACS_Q1_Q4!$AC$5:$AC$1267,$C$4,DB_ACS_Q1_Q4!$Z$5:$Z$1267,$J$5,DB_ACS_Q1_Q4!$AB$5:$AB$1267,$J$6,DB_ACS_Q1_Q4!$AA$5:$AA$1267,$B39),IF($J$5="Todas",SUMIFS(DB_ACS_Q1_Q4!$AK$5:$AK$1267,DB_ACS_Q1_Q4!$AC$5:$AC$1267,$C$4,DB_ACS_Q1_Q4!$AD$5:$AD$1267,$J$4,DB_ACS_Q1_Q4!$AB$5:$AB$1267,$J$6,DB_ACS_Q1_Q4!$AA$5:$AA$1267,$B39),IF($J$6="Todas",SUMIFS(DB_ACS_Q1_Q4!$AK$5:$AK$1267,DB_ACS_Q1_Q4!$AC$5:$AC$1267,$C$4,DB_ACS_Q1_Q4!$AD$5:$AD$1267,$J$4,DB_ACS_Q1_Q4!$Z$5:$Z$1267,$J$5,DB_ACS_Q1_Q4!$AA$5:$AA$1267,$B39),SUMIFS(DB_ACS_Q1_Q4!$AK$5:$AK$1267,DB_ACS_Q1_Q4!$AC$5:$AC$1267,$C$4,DB_ACS_Q1_Q4!$AD$5:$AD$1267,$J$4,DB_ACS_Q1_Q4!$Z$5:$Z$1267,$J$5,DB_ACS_Q1_Q4!$AB$5:$AB$1267,$J$6,DB_ACS_Q1_Q4!$AA$5:$AA$1267,$B39))))))))</f>
        <v>0</v>
      </c>
      <c r="K39" s="471">
        <f>IF(AND($J$4="Todas",$J$5="Todas",$J$6="Todas"),SUMIFS(DB_ACS_Q1_Q4!$AL$5:$AL$1267,DB_ACS_Q1_Q4!$AC$5:$AC$1267,$C$4,DB_ACS_Q1_Q4!$AA$5:$AA$1267,$B39),IF(AND($J$4="Todas",$J$5="Todas"),SUMIFS(DB_ACS_Q1_Q4!$AL$5:$AL$1267,DB_ACS_Q1_Q4!$AC$5:$AC$1267,$C$4,DB_ACS_Q1_Q4!$AB$5:$AB$1267,$J$6,DB_ACS_Q1_Q4!$AA$5:$AA$1267,$B39),IF(AND($J$4="Todas",$J$6="Todas"),SUMIFS(DB_ACS_Q1_Q4!$AL$5:$AL$1267,DB_ACS_Q1_Q4!$AC$5:$AC$1267,$C$4,DB_ACS_Q1_Q4!$Z$5:$Z$1267,$J$5,DB_ACS_Q1_Q4!$AA$5:$AA$1267,$B39),IF(AND($J$5="Todas",$J$6="Todas"),SUMIFS(DB_ACS_Q1_Q4!$AL$5:$AL$1267,DB_ACS_Q1_Q4!$AC$5:$AC$1267,$C$4,DB_ACS_Q1_Q4!$AD$5:$AD$1267,$J$4,DB_ACS_Q1_Q4!$AA$5:$AA$1267,$B39),IF($J$4="Todas",SUMIFS(DB_ACS_Q1_Q4!$AL$5:$AL$1267,DB_ACS_Q1_Q4!$AC$5:$AC$1267,$C$4,DB_ACS_Q1_Q4!$Z$5:$Z$1267,$J$5,DB_ACS_Q1_Q4!$AB$5:$AB$1267,$J$6,DB_ACS_Q1_Q4!$AA$5:$AA$1267,$B39),IF($J$5="Todas",SUMIFS(DB_ACS_Q1_Q4!$AL$5:$AL$1267,DB_ACS_Q1_Q4!$AC$5:$AC$1267,$C$4,DB_ACS_Q1_Q4!$AD$5:$AD$1267,$J$4,DB_ACS_Q1_Q4!$AB$5:$AB$1267,$J$6,DB_ACS_Q1_Q4!$AA$5:$AA$1267,$B39),IF($J$6="Todas",SUMIFS(DB_ACS_Q1_Q4!$AL$5:$AL$1267,DB_ACS_Q1_Q4!$AC$5:$AC$1267,$C$4,DB_ACS_Q1_Q4!$AD$5:$AD$1267,$J$4,DB_ACS_Q1_Q4!$Z$5:$Z$1267,$J$5,DB_ACS_Q1_Q4!$AA$5:$AA$1267,$B39),SUMIFS(DB_ACS_Q1_Q4!$AL$5:$AL$1267,DB_ACS_Q1_Q4!$AC$5:$AC$1267,$C$4,DB_ACS_Q1_Q4!$AD$5:$AD$1267,$J$4,DB_ACS_Q1_Q4!$Z$5:$Z$1267,$J$5,DB_ACS_Q1_Q4!$AB$5:$AB$1267,$J$6,DB_ACS_Q1_Q4!$AA$5:$AA$1267,$B39))))))))</f>
        <v>0</v>
      </c>
      <c r="L39" s="471">
        <f>IF(AND($J$4="Todas",$J$5="Todas",$J$6="Todas"),SUMIFS(DB_ACS_Q1_Q4!$AM$5:$AM$1267,DB_ACS_Q1_Q4!$AC$5:$AC$1267,$C$4,DB_ACS_Q1_Q4!$AA$5:$AA$1267,$B39),IF(AND($J$4="Todas",$J$5="Todas"),SUMIFS(DB_ACS_Q1_Q4!$AM$5:$AM$1267,DB_ACS_Q1_Q4!$AC$5:$AC$1267,$C$4,DB_ACS_Q1_Q4!$AB$5:$AB$1267,$J$6,DB_ACS_Q1_Q4!$AA$5:$AA$1267,$B39),IF(AND($J$4="Todas",$J$6="Todas"),SUMIFS(DB_ACS_Q1_Q4!$AM$5:$AM$1267,DB_ACS_Q1_Q4!$AC$5:$AC$1267,$C$4,DB_ACS_Q1_Q4!$Z$5:$Z$1267,$J$5,DB_ACS_Q1_Q4!$AA$5:$AA$1267,$B39),IF(AND($J$5="Todas",$J$6="Todas"),SUMIFS(DB_ACS_Q1_Q4!$AM$5:$AM$1267,DB_ACS_Q1_Q4!$AC$5:$AC$1267,$C$4,DB_ACS_Q1_Q4!$AD$5:$AD$1267,$J$4,DB_ACS_Q1_Q4!$AA$5:$AA$1267,$B39),IF($J$4="Todas",SUMIFS(DB_ACS_Q1_Q4!$AM$5:$AM$1267,DB_ACS_Q1_Q4!$AC$5:$AC$1267,$C$4,DB_ACS_Q1_Q4!$Z$5:$Z$1267,$J$5,DB_ACS_Q1_Q4!$AB$5:$AB$1267,$J$6,DB_ACS_Q1_Q4!$AA$5:$AA$1267,$B39),IF($J$5="Todas",SUMIFS(DB_ACS_Q1_Q4!$AM$5:$AM$1267,DB_ACS_Q1_Q4!$AC$5:$AC$1267,$C$4,DB_ACS_Q1_Q4!$AD$5:$AD$1267,$J$4,DB_ACS_Q1_Q4!$AB$5:$AB$1267,$J$6,DB_ACS_Q1_Q4!$AA$5:$AA$1267,$B39),IF($J$6="Todas",SUMIFS(DB_ACS_Q1_Q4!$AM$5:$AM$1267,DB_ACS_Q1_Q4!$AC$5:$AC$1267,$C$4,DB_ACS_Q1_Q4!$AD$5:$AD$1267,$J$4,DB_ACS_Q1_Q4!$Z$5:$Z$1267,$J$5,DB_ACS_Q1_Q4!$AA$5:$AA$1267,$B39),SUMIFS(DB_ACS_Q1_Q4!$AM$5:$AM$1267,DB_ACS_Q1_Q4!$AC$5:$AC$1267,$C$4,DB_ACS_Q1_Q4!$AD$5:$AD$1267,$J$4,DB_ACS_Q1_Q4!$Z$5:$Z$1267,$J$5,DB_ACS_Q1_Q4!$AB$5:$AB$1267,$J$6,DB_ACS_Q1_Q4!$AA$5:$AA$1267,$B39))))))))</f>
        <v>0</v>
      </c>
      <c r="M39" s="645">
        <f>IF(AND($J$4="Todas",$J$5="Todas",$J$6="Todas"),COUNTIFS(DB_ACS_Q1_Q4!$AC$5:$AC$1267,$C$4,DB_ACS_Q1_Q4!$AA$5:$AA$1267,$P39),IF(AND($J$4="Todas",$J$5="Todas"),COUNTIFS(DB_ACS_Q1_Q4!$AC$5:$AC$1267,$C$4,DB_ACS_Q1_Q4!$AB$5:$AB$1267,$J$6,DB_ACS_Q1_Q4!$AA$5:$AA$1267,$P39),IF(AND($J$4="Todas",$J$6="Todas"),COUNTIFS(DB_ACS_Q1_Q4!$AC$5:$AC$1267,$C$4,DB_ACS_Q1_Q4!$Z$5:$Z$1267,$J$5,DB_ACS_Q1_Q4!$AA$5:$AA$1267,$P39),IF(AND($J$5="Todas",$J$6="Todas"),COUNTIFS(DB_ACS_Q1_Q4!$AC$5:$AC$1267,$C$4,DB_ACS_Q1_Q4!$AD$5:$AD$1267,$J$4,DB_ACS_Q1_Q4!$AA$5:$AA$1267,$P39),IF($J$4="Todas",COUNTIFS(DB_ACS_Q1_Q4!$AC$5:$AC$1267,$C$4,DB_ACS_Q1_Q4!$Z$5:$Z$1267,$J$5,DB_ACS_Q1_Q4!$AB$5:$AB$1267,$J$6,DB_ACS_Q1_Q4!$AA$5:$AA$1267,$P39),IF($J$5="Todas",COUNTIFS(DB_ACS_Q1_Q4!$AC$5:$AC$1267,$C$4,DB_ACS_Q1_Q4!$AD$5:$AD$1267,$J$4,DB_ACS_Q1_Q4!$AB$5:$AB$1267,$J$6,DB_ACS_Q1_Q4!$AA$5:$AA$1267,$P39),IF($J$6="Todas",COUNTIFS(DB_ACS_Q1_Q4!$AC$5:$AC$1267,$C$4,DB_ACS_Q1_Q4!$AD$5:$AD$1267,$J$4,DB_ACS_Q1_Q4!$Z$5:$Z$1267,$J$5,DB_ACS_Q1_Q4!$AA$5:$AA$1267,$P39),COUNTIFS(DB_ACS_Q1_Q4!$AC$5:$AC$1267,$C$4,DB_ACS_Q1_Q4!$AD$5:$AD$1267,$J$4,DB_ACS_Q1_Q4!$Z$5:$Z$1267,$J$5,DB_ACS_Q1_Q4!$AB$5:$AB$1267,$J$6,DB_ACS_Q1_Q4!$AA$5:$AA$1267,$P39))))))))</f>
        <v>1</v>
      </c>
      <c r="N39" s="235">
        <f t="shared" si="13"/>
        <v>2</v>
      </c>
      <c r="O39" s="656">
        <f t="shared" si="14"/>
        <v>1.0001</v>
      </c>
      <c r="P39" s="645" t="s">
        <v>375</v>
      </c>
      <c r="Q39" s="236"/>
      <c r="R39" s="236"/>
      <c r="S39" s="663"/>
      <c r="T39" s="663"/>
      <c r="U39" s="663"/>
    </row>
    <row r="40" spans="1:32" s="370" customFormat="1" ht="13.5" thickTop="1">
      <c r="A40" s="375"/>
      <c r="B40" s="473" t="s">
        <v>27</v>
      </c>
      <c r="C40" s="474">
        <f>SUM(C30:C39)</f>
        <v>1250.00019</v>
      </c>
      <c r="D40" s="474">
        <f t="shared" ref="D40:L40" si="18">SUM(D30:D39)</f>
        <v>327</v>
      </c>
      <c r="E40" s="474">
        <f t="shared" si="18"/>
        <v>681</v>
      </c>
      <c r="F40" s="474">
        <f t="shared" si="18"/>
        <v>97</v>
      </c>
      <c r="G40" s="474">
        <f t="shared" si="18"/>
        <v>64</v>
      </c>
      <c r="H40" s="474">
        <f t="shared" si="18"/>
        <v>52</v>
      </c>
      <c r="I40" s="474">
        <f t="shared" si="18"/>
        <v>6</v>
      </c>
      <c r="J40" s="474">
        <f t="shared" si="18"/>
        <v>25</v>
      </c>
      <c r="K40" s="474">
        <f t="shared" si="18"/>
        <v>6</v>
      </c>
      <c r="L40" s="474">
        <f t="shared" si="18"/>
        <v>95</v>
      </c>
      <c r="M40" s="339"/>
      <c r="N40" s="375"/>
      <c r="O40" s="375"/>
      <c r="P40" s="375"/>
      <c r="S40" s="664"/>
      <c r="T40" s="380"/>
      <c r="U40" s="380"/>
      <c r="V40" s="239"/>
      <c r="W40" s="236"/>
      <c r="X40" s="236"/>
      <c r="Y40" s="236"/>
      <c r="Z40" s="236"/>
      <c r="AA40" s="236"/>
      <c r="AB40" s="236"/>
      <c r="AC40" s="236"/>
      <c r="AD40" s="236"/>
      <c r="AE40" s="236"/>
      <c r="AF40" s="236"/>
    </row>
    <row r="41" spans="1:32" s="370" customFormat="1">
      <c r="A41" s="375"/>
      <c r="C41" s="384">
        <f>VLOOKUP($R24,$B$30:$L$40,2,)</f>
        <v>1250.00019</v>
      </c>
      <c r="D41" s="384">
        <f t="shared" ref="D41:L41" si="19">VLOOKUP($R$24,$B$30:$L$40,D7,)</f>
        <v>327</v>
      </c>
      <c r="E41" s="384">
        <f t="shared" si="19"/>
        <v>681</v>
      </c>
      <c r="F41" s="384">
        <f t="shared" si="19"/>
        <v>97</v>
      </c>
      <c r="G41" s="384">
        <f t="shared" si="19"/>
        <v>64</v>
      </c>
      <c r="H41" s="384">
        <f t="shared" si="19"/>
        <v>52</v>
      </c>
      <c r="I41" s="384">
        <f t="shared" si="19"/>
        <v>6</v>
      </c>
      <c r="J41" s="384">
        <f t="shared" si="19"/>
        <v>25</v>
      </c>
      <c r="K41" s="384">
        <f t="shared" si="19"/>
        <v>6</v>
      </c>
      <c r="L41" s="384">
        <f t="shared" si="19"/>
        <v>95</v>
      </c>
      <c r="M41" s="665"/>
      <c r="N41" s="666"/>
      <c r="O41" s="667"/>
      <c r="P41" s="667"/>
      <c r="Q41" s="399"/>
      <c r="R41" s="668"/>
      <c r="S41" s="668"/>
      <c r="T41" s="243"/>
      <c r="U41" s="243"/>
      <c r="V41" s="243"/>
      <c r="AB41" s="378"/>
      <c r="AC41" s="379"/>
      <c r="AD41" s="380"/>
    </row>
    <row r="42" spans="1:32" s="370" customFormat="1">
      <c r="A42" s="375"/>
      <c r="C42" s="235"/>
      <c r="D42" s="237">
        <f>COUNTIF($D$41:$L$41,D41)</f>
        <v>1</v>
      </c>
      <c r="E42" s="237">
        <f t="shared" ref="E42:L42" si="20">COUNTIF($D$41:$L$41,E41)</f>
        <v>1</v>
      </c>
      <c r="F42" s="237">
        <f t="shared" si="20"/>
        <v>1</v>
      </c>
      <c r="G42" s="237">
        <f t="shared" si="20"/>
        <v>1</v>
      </c>
      <c r="H42" s="237">
        <f t="shared" si="20"/>
        <v>1</v>
      </c>
      <c r="I42" s="237">
        <f t="shared" si="20"/>
        <v>2</v>
      </c>
      <c r="J42" s="237">
        <f t="shared" si="20"/>
        <v>1</v>
      </c>
      <c r="K42" s="237">
        <f t="shared" si="20"/>
        <v>2</v>
      </c>
      <c r="L42" s="237">
        <f t="shared" si="20"/>
        <v>1</v>
      </c>
      <c r="M42" s="668"/>
      <c r="N42" s="668"/>
      <c r="O42" s="668"/>
      <c r="P42" s="668"/>
      <c r="Q42" s="668"/>
      <c r="R42" s="668"/>
      <c r="S42" s="668"/>
      <c r="T42" s="243"/>
      <c r="U42" s="243"/>
      <c r="V42" s="243"/>
      <c r="AB42" s="378"/>
      <c r="AC42" s="379"/>
      <c r="AD42" s="380"/>
    </row>
    <row r="43" spans="1:32" s="370" customFormat="1">
      <c r="A43" s="375"/>
      <c r="C43" s="235"/>
      <c r="D43" s="653">
        <f t="shared" ref="D43:L43" si="21">IF(D42=1,D41/$C$41,(D41+D7/1000000000)/$C$41)</f>
        <v>0.26159996023680604</v>
      </c>
      <c r="E43" s="653">
        <f t="shared" si="21"/>
        <v>0.54479991719041265</v>
      </c>
      <c r="F43" s="653">
        <f t="shared" si="21"/>
        <v>7.7599988204801795E-2</v>
      </c>
      <c r="G43" s="653">
        <f t="shared" si="21"/>
        <v>5.1199992217601187E-2</v>
      </c>
      <c r="H43" s="653">
        <f t="shared" si="21"/>
        <v>4.1599993676800964E-2</v>
      </c>
      <c r="I43" s="653">
        <f t="shared" si="21"/>
        <v>4.7999992768001098E-3</v>
      </c>
      <c r="J43" s="653">
        <f t="shared" si="21"/>
        <v>1.9999996960000464E-2</v>
      </c>
      <c r="K43" s="653">
        <f t="shared" si="21"/>
        <v>4.7999992784001095E-3</v>
      </c>
      <c r="L43" s="653">
        <f t="shared" si="21"/>
        <v>7.5999988448001751E-2</v>
      </c>
      <c r="M43" s="669"/>
      <c r="N43" s="669"/>
      <c r="R43" s="236" t="s">
        <v>537</v>
      </c>
      <c r="S43" s="236"/>
      <c r="T43" s="236"/>
      <c r="U43" s="381"/>
      <c r="V43" s="243"/>
      <c r="AB43" s="243"/>
      <c r="AC43" s="241"/>
      <c r="AD43" s="298"/>
    </row>
    <row r="44" spans="1:32" s="370" customFormat="1">
      <c r="A44" s="375"/>
      <c r="B44" s="253" t="s">
        <v>398</v>
      </c>
      <c r="C44" s="598" t="s">
        <v>358</v>
      </c>
      <c r="D44" s="235" t="s">
        <v>422</v>
      </c>
      <c r="E44" s="235" t="s">
        <v>421</v>
      </c>
      <c r="F44" s="235" t="s">
        <v>362</v>
      </c>
      <c r="G44" s="235" t="s">
        <v>364</v>
      </c>
      <c r="H44" s="235" t="s">
        <v>28</v>
      </c>
      <c r="I44" s="237" t="s">
        <v>365</v>
      </c>
      <c r="J44" s="235" t="s">
        <v>363</v>
      </c>
      <c r="K44" s="235" t="s">
        <v>366</v>
      </c>
      <c r="L44" s="235" t="s">
        <v>309</v>
      </c>
      <c r="M44" s="663"/>
      <c r="N44" s="663"/>
      <c r="R44" s="1166" t="s">
        <v>27</v>
      </c>
      <c r="S44" s="1166"/>
      <c r="T44" s="332" t="s">
        <v>539</v>
      </c>
      <c r="U44" s="381"/>
      <c r="V44" s="243"/>
      <c r="W44" s="236"/>
      <c r="X44" s="236"/>
      <c r="Y44" s="236"/>
      <c r="Z44" s="236"/>
      <c r="AA44" s="236"/>
      <c r="AB44" s="236"/>
      <c r="AC44" s="243"/>
      <c r="AD44" s="243"/>
      <c r="AE44" s="243"/>
    </row>
    <row r="45" spans="1:32" s="370" customFormat="1" ht="15.75" customHeight="1">
      <c r="A45" s="375"/>
      <c r="B45" s="253" t="s">
        <v>396</v>
      </c>
      <c r="C45" s="598" t="str">
        <f>$J$6</f>
        <v>Todas</v>
      </c>
      <c r="M45" s="664"/>
      <c r="N45" s="664"/>
      <c r="R45" s="1167" t="str">
        <f>$J$4</f>
        <v>Todas</v>
      </c>
      <c r="S45" s="1167"/>
      <c r="T45" s="332" t="s">
        <v>397</v>
      </c>
      <c r="U45" s="381"/>
      <c r="V45" s="243"/>
    </row>
    <row r="46" spans="1:32" s="370" customFormat="1" ht="15.75" customHeight="1">
      <c r="A46" s="375"/>
      <c r="B46" s="253" t="s">
        <v>398</v>
      </c>
      <c r="C46" s="598" t="str">
        <f>$J$4</f>
        <v>Todas</v>
      </c>
      <c r="M46" s="664"/>
      <c r="N46" s="664"/>
      <c r="R46" s="1167" t="str">
        <f>$J$5</f>
        <v>Todas</v>
      </c>
      <c r="S46" s="1167"/>
      <c r="T46" s="333" t="s">
        <v>357</v>
      </c>
      <c r="U46" s="236"/>
      <c r="V46" s="243"/>
    </row>
    <row r="47" spans="1:32" ht="15" customHeight="1">
      <c r="B47" s="254" t="s">
        <v>357</v>
      </c>
      <c r="C47" s="598" t="str">
        <f>$J$5</f>
        <v>Todas</v>
      </c>
      <c r="I47" s="238"/>
      <c r="M47" s="664"/>
      <c r="N47" s="664"/>
      <c r="O47" s="236"/>
      <c r="P47" s="236"/>
      <c r="Q47" s="236"/>
      <c r="R47" s="1167" t="str">
        <f>$J$6</f>
        <v>Todas</v>
      </c>
      <c r="S47" s="1167"/>
      <c r="T47" s="332" t="s">
        <v>396</v>
      </c>
      <c r="U47" s="236"/>
      <c r="W47" s="370"/>
      <c r="X47" s="370"/>
      <c r="Y47" s="370"/>
      <c r="Z47" s="370"/>
      <c r="AA47" s="370"/>
      <c r="AB47" s="370"/>
      <c r="AC47" s="370"/>
      <c r="AD47" s="370"/>
      <c r="AE47" s="370"/>
      <c r="AF47" s="370"/>
    </row>
    <row r="48" spans="1:32" ht="15.75" customHeight="1">
      <c r="B48" s="309" t="s">
        <v>632</v>
      </c>
      <c r="I48" s="238"/>
      <c r="M48" s="381"/>
      <c r="N48" s="381"/>
      <c r="O48" s="236"/>
      <c r="P48" s="236"/>
      <c r="Q48" s="236"/>
      <c r="R48" s="1167" t="str">
        <f>$C$4</f>
        <v>Si</v>
      </c>
      <c r="S48" s="1167"/>
      <c r="T48" s="332" t="s">
        <v>398</v>
      </c>
      <c r="U48" s="236"/>
    </row>
    <row r="49" spans="1:35" s="370" customFormat="1" ht="25.5">
      <c r="A49" s="375"/>
      <c r="B49" s="638" t="s">
        <v>395</v>
      </c>
      <c r="C49" s="639" t="s">
        <v>27</v>
      </c>
      <c r="D49" s="640" t="s">
        <v>422</v>
      </c>
      <c r="E49" s="640" t="s">
        <v>421</v>
      </c>
      <c r="F49" s="640" t="s">
        <v>362</v>
      </c>
      <c r="G49" s="640" t="s">
        <v>364</v>
      </c>
      <c r="H49" s="640" t="s">
        <v>28</v>
      </c>
      <c r="I49" s="640" t="s">
        <v>365</v>
      </c>
      <c r="J49" s="640" t="s">
        <v>363</v>
      </c>
      <c r="K49" s="640" t="s">
        <v>366</v>
      </c>
      <c r="L49" s="640" t="s">
        <v>309</v>
      </c>
      <c r="M49" s="641" t="s">
        <v>27</v>
      </c>
      <c r="N49" s="235"/>
      <c r="O49" s="654"/>
      <c r="P49" s="642" t="s">
        <v>395</v>
      </c>
      <c r="Q49" s="669"/>
      <c r="R49" s="669"/>
      <c r="S49" s="669"/>
      <c r="T49" s="670"/>
      <c r="U49" s="670"/>
      <c r="V49" s="239"/>
      <c r="W49" s="236"/>
      <c r="X49" s="236"/>
      <c r="Y49" s="236"/>
      <c r="Z49" s="236"/>
      <c r="AA49" s="236"/>
      <c r="AB49" s="236"/>
      <c r="AC49" s="236"/>
      <c r="AD49" s="236"/>
      <c r="AE49" s="236"/>
      <c r="AF49" s="236"/>
    </row>
    <row r="50" spans="1:35">
      <c r="A50" s="643">
        <v>1</v>
      </c>
      <c r="B50" s="533" t="str">
        <f>VLOOKUP(C50:C50,$O$50:$P$52,2,)</f>
        <v>AC Eléctrico</v>
      </c>
      <c r="C50" s="671">
        <f>LARGE($O$50:$O$52,A50)</f>
        <v>184</v>
      </c>
      <c r="D50" s="672">
        <f>IF(AND($J$4="Todas",$J$5="Todas",$J$6="Todas"),SUMIFS(DB_REF_Q1_Q4!$AE$5:$AE$1254,DB_REF_Q1_Q4!$AC$5:$AC$1254,$C$4,DB_REF_Q1_Q4!$AA$5:$AA$1254,$B50),IF(AND($J$4="Todas",$J$5="Todas"),SUMIFS(DB_REF_Q1_Q4!$AE$5:$AE$1254,DB_REF_Q1_Q4!$AC$5:$AC$1254,$C$4,DB_REF_Q1_Q4!$AB$5:$AB$1254,$J$6,DB_REF_Q1_Q4!$AA$5:$AA$1254,$B50),IF(AND($J$4="Todas",$J$6="Todas"),SUMIFS(DB_REF_Q1_Q4!$AE$5:$AE$1254,DB_REF_Q1_Q4!$AC$5:$AC$1254,$C$4,DB_REF_Q1_Q4!$Z$5:$Z$1254,$J$5,DB_REF_Q1_Q4!$AA$5:$AA$1254,$B50),IF(AND($J$5="Todas",$J$6="Todas"),SUMIFS(DB_REF_Q1_Q4!$AE$5:$AE$1254,DB_REF_Q1_Q4!$AC$5:$AC$1254,$C$4,DB_REF_Q1_Q4!$AD$5:$AD$1254,$J$4,DB_REF_Q1_Q4!$AA$5:$AA$1254,$B50),IF($J$4="Todas",SUMIFS(DB_REF_Q1_Q4!$AE$5:$AE$1254,DB_REF_Q1_Q4!$AC$5:$AC$1254,$C$4,DB_REF_Q1_Q4!$Z$5:$Z$1254,$J$5,DB_REF_Q1_Q4!$AB$5:$AB$1254,$J$6,DB_REF_Q1_Q4!$AA$5:$AA$1254,$B50),IF($J$5="Todas",SUMIFS(DB_REF_Q1_Q4!$AE$5:$AE$1254,DB_REF_Q1_Q4!$AC$5:$AC$1254,$C$4,DB_REF_Q1_Q4!$AD$5:$AD$1254,$J$4,DB_REF_Q1_Q4!$AB$5:$AB$1254,$J$6,DB_REF_Q1_Q4!$AA$5:$AA$1254,$B50),IF($J$6="Todas",SUMIFS(DB_REF_Q1_Q4!$AE$5:$AE$1254,DB_REF_Q1_Q4!$AC$5:$AC$1254,$C$4,DB_REF_Q1_Q4!$AD$5:$AD$1254,$J$4,DB_REF_Q1_Q4!$Z$5:$Z$1254,$J$5,DB_REF_Q1_Q4!$AA$5:$AA$1254,$B50),SUMIFS(DB_REF_Q1_Q4!$AE$5:$AE$1254,DB_REF_Q1_Q4!$AC$5:$AC$1254,$C$4,DB_REF_Q1_Q4!$AD$5:$AD$1254,$J$4,DB_REF_Q1_Q4!$Z$5:$Z$1254,$J$5,DB_REF_Q1_Q4!$AB$5:$AB$1254,$J$6,DB_REF_Q1_Q4!$AA$5:$AA$1254,$B50))))))))</f>
        <v>56</v>
      </c>
      <c r="E50" s="672">
        <f>IF(AND($J$4="Todas",$J$5="Todas",$J$6="Todas"),SUMIFS(DB_REF_Q1_Q4!$AF$5:$AF$1254,DB_REF_Q1_Q4!$AC$5:$AC$1254,$C$4,DB_REF_Q1_Q4!$AA$5:$AA$1254,$B50),IF(AND($J$4="Todas",$J$5="Todas"),SUMIFS(DB_REF_Q1_Q4!$AF$5:$AF$1254,DB_REF_Q1_Q4!$AC$5:$AC$1254,$C$4,DB_REF_Q1_Q4!$AB$5:$AB$1254,$J$6,DB_REF_Q1_Q4!$AA$5:$AA$1254,$B50),IF(AND($J$4="Todas",$J$6="Todas"),SUMIFS(DB_REF_Q1_Q4!$AF$5:$AF$1254,DB_REF_Q1_Q4!$AC$5:$AC$1254,$C$4,DB_REF_Q1_Q4!$Z$5:$Z$1254,$J$5,DB_REF_Q1_Q4!$AA$5:$AA$1254,$B50),IF(AND($J$5="Todas",$J$6="Todas"),SUMIFS(DB_REF_Q1_Q4!$AF$5:$AF$1254,DB_REF_Q1_Q4!$AC$5:$AC$1254,$C$4,DB_REF_Q1_Q4!$AD$5:$AD$1254,$J$4,DB_REF_Q1_Q4!$AA$5:$AA$1254,$B50),IF($J$4="Todas",SUMIFS(DB_REF_Q1_Q4!$AF$5:$AF$1254,DB_REF_Q1_Q4!$AC$5:$AC$1254,$C$4,DB_REF_Q1_Q4!$Z$5:$Z$1254,$J$5,DB_REF_Q1_Q4!$AB$5:$AB$1254,$J$6,DB_REF_Q1_Q4!$AA$5:$AA$1254,$B50),IF($J$5="Todas",SUMIFS(DB_REF_Q1_Q4!$AF$5:$AF$1254,DB_REF_Q1_Q4!$AC$5:$AC$1254,$C$4,DB_REF_Q1_Q4!$AD$5:$AD$1254,$J$4,DB_REF_Q1_Q4!$AB$5:$AB$1254,$J$6,DB_REF_Q1_Q4!$AA$5:$AA$1254,$B50),IF($J$6="Todas",SUMIFS(DB_REF_Q1_Q4!$AF$5:$AF$1254,DB_REF_Q1_Q4!$AC$5:$AC$1254,$C$4,DB_REF_Q1_Q4!$AD$5:$AD$1254,$J$4,DB_REF_Q1_Q4!$Z$5:$Z$1254,$J$5,DB_REF_Q1_Q4!$AA$5:$AA$1254,$B50),SUMIFS(DB_REF_Q1_Q4!$AF$5:$AF$1254,DB_REF_Q1_Q4!$AC$5:$AC$1254,$C$4,DB_REF_Q1_Q4!$AD$5:$AD$1254,$J$4,DB_REF_Q1_Q4!$Z$5:$Z$1254,$J$5,DB_REF_Q1_Q4!$AB$5:$AB$1254,$J$6,DB_REF_Q1_Q4!$AA$5:$AA$1254,$B50))))))))</f>
        <v>10</v>
      </c>
      <c r="F50" s="672">
        <f>IF(AND($J$4="Todas",$J$5="Todas",$J$6="Todas"),SUMIFS(DB_REF_Q1_Q4!$AG$5:$AG$1254,DB_REF_Q1_Q4!$AC$5:$AC$1254,$C$4,DB_REF_Q1_Q4!$AA$5:$AA$1254,$B50),IF(AND($J$4="Todas",$J$5="Todas"),SUMIFS(DB_REF_Q1_Q4!$AG$5:$AG$1254,DB_REF_Q1_Q4!$AC$5:$AC$1254,$C$4,DB_REF_Q1_Q4!$AB$5:$AB$1254,$J$6,DB_REF_Q1_Q4!$AA$5:$AA$1254,$B50),IF(AND($J$4="Todas",$J$6="Todas"),SUMIFS(DB_REF_Q1_Q4!$AG$5:$AG$1254,DB_REF_Q1_Q4!$AC$5:$AC$1254,$C$4,DB_REF_Q1_Q4!$Z$5:$Z$1254,$J$5,DB_REF_Q1_Q4!$AA$5:$AA$1254,$B50),IF(AND($J$5="Todas",$J$6="Todas"),SUMIFS(DB_REF_Q1_Q4!$AG$5:$AG$1254,DB_REF_Q1_Q4!$AC$5:$AC$1254,$C$4,DB_REF_Q1_Q4!$AD$5:$AD$1254,$J$4,DB_REF_Q1_Q4!$AA$5:$AA$1254,$B50),IF($J$4="Todas",SUMIFS(DB_REF_Q1_Q4!$AG$5:$AG$1254,DB_REF_Q1_Q4!$AC$5:$AC$1254,$C$4,DB_REF_Q1_Q4!$Z$5:$Z$1254,$J$5,DB_REF_Q1_Q4!$AB$5:$AB$1254,$J$6,DB_REF_Q1_Q4!$AA$5:$AA$1254,$B50),IF($J$5="Todas",SUMIFS(DB_REF_Q1_Q4!$AG$5:$AG$1254,DB_REF_Q1_Q4!$AC$5:$AC$1254,$C$4,DB_REF_Q1_Q4!$AD$5:$AD$1254,$J$4,DB_REF_Q1_Q4!$AB$5:$AB$1254,$J$6,DB_REF_Q1_Q4!$AA$5:$AA$1254,$B50),IF($J$6="Todas",SUMIFS(DB_REF_Q1_Q4!$AG$5:$AG$1254,DB_REF_Q1_Q4!$AC$5:$AC$1254,$C$4,DB_REF_Q1_Q4!$AD$5:$AD$1254,$J$4,DB_REF_Q1_Q4!$Z$5:$Z$1254,$J$5,DB_REF_Q1_Q4!$AA$5:$AA$1254,$B50),SUMIFS(DB_REF_Q1_Q4!$AG$5:$AG$1254,DB_REF_Q1_Q4!$AC$5:$AC$1254,$C$4,DB_REF_Q1_Q4!$AD$5:$AD$1254,$J$4,DB_REF_Q1_Q4!$Z$5:$Z$1254,$J$5,DB_REF_Q1_Q4!$AB$5:$AB$1254,$J$6,DB_REF_Q1_Q4!$AA$5:$AA$1254,$B50))))))))</f>
        <v>72</v>
      </c>
      <c r="G50" s="672">
        <f>IF(AND($J$4="Todas",$J$5="Todas",$J$6="Todas"),SUMIFS(DB_REF_Q1_Q4!$AH$5:$AH$1254,DB_REF_Q1_Q4!$AC$5:$AC$1254,$C$4,DB_REF_Q1_Q4!$AA$5:$AA$1254,$B50),IF(AND($J$4="Todas",$J$5="Todas"),SUMIFS(DB_REF_Q1_Q4!$AH$5:$AH$1254,DB_REF_Q1_Q4!$AC$5:$AC$1254,$C$4,DB_REF_Q1_Q4!$AB$5:$AB$1254,$J$6,DB_REF_Q1_Q4!$AA$5:$AA$1254,$B50),IF(AND($J$4="Todas",$J$6="Todas"),SUMIFS(DB_REF_Q1_Q4!$AH$5:$AH$1254,DB_REF_Q1_Q4!$AC$5:$AC$1254,$C$4,DB_REF_Q1_Q4!$Z$5:$Z$1254,$J$5,DB_REF_Q1_Q4!$AA$5:$AA$1254,$B50),IF(AND($J$5="Todas",$J$6="Todas"),SUMIFS(DB_REF_Q1_Q4!$AH$5:$AH$1254,DB_REF_Q1_Q4!$AC$5:$AC$1254,$C$4,DB_REF_Q1_Q4!$AD$5:$AD$1254,$J$4,DB_REF_Q1_Q4!$AA$5:$AA$1254,$B50),IF($J$4="Todas",SUMIFS(DB_REF_Q1_Q4!$AH$5:$AH$1254,DB_REF_Q1_Q4!$AC$5:$AC$1254,$C$4,DB_REF_Q1_Q4!$Z$5:$Z$1254,$J$5,DB_REF_Q1_Q4!$AB$5:$AB$1254,$J$6,DB_REF_Q1_Q4!$AA$5:$AA$1254,$B50),IF($J$5="Todas",SUMIFS(DB_REF_Q1_Q4!$AH$5:$AH$1254,DB_REF_Q1_Q4!$AC$5:$AC$1254,$C$4,DB_REF_Q1_Q4!$AD$5:$AD$1254,$J$4,DB_REF_Q1_Q4!$AB$5:$AB$1254,$J$6,DB_REF_Q1_Q4!$AA$5:$AA$1254,$B50),IF($J$6="Todas",SUMIFS(DB_REF_Q1_Q4!$AH$5:$AH$1254,DB_REF_Q1_Q4!$AC$5:$AC$1254,$C$4,DB_REF_Q1_Q4!$AD$5:$AD$1254,$J$4,DB_REF_Q1_Q4!$Z$5:$Z$1254,$J$5,DB_REF_Q1_Q4!$AA$5:$AA$1254,$B50),SUMIFS(DB_REF_Q1_Q4!$AH$5:$AH$1254,DB_REF_Q1_Q4!$AC$5:$AC$1254,$C$4,DB_REF_Q1_Q4!$AD$5:$AD$1254,$J$4,DB_REF_Q1_Q4!$Z$5:$Z$1254,$J$5,DB_REF_Q1_Q4!$AB$5:$AB$1254,$J$6,DB_REF_Q1_Q4!$AA$5:$AA$1254,$B50))))))))</f>
        <v>16</v>
      </c>
      <c r="H50" s="672">
        <f>IF(AND($J$4="Todas",$J$5="Todas",$J$6="Todas"),SUMIFS(DB_REF_Q1_Q4!$AI$5:$AI$1254,DB_REF_Q1_Q4!$AC$5:$AC$1254,$C$4,DB_REF_Q1_Q4!$AA$5:$AA$1254,$B50),IF(AND($J$4="Todas",$J$5="Todas"),SUMIFS(DB_REF_Q1_Q4!$AI$5:$AI$1254,DB_REF_Q1_Q4!$AC$5:$AC$1254,$C$4,DB_REF_Q1_Q4!$AB$5:$AB$1254,$J$6,DB_REF_Q1_Q4!$AA$5:$AA$1254,$B50),IF(AND($J$4="Todas",$J$6="Todas"),SUMIFS(DB_REF_Q1_Q4!$AI$5:$AI$1254,DB_REF_Q1_Q4!$AC$5:$AC$1254,$C$4,DB_REF_Q1_Q4!$Z$5:$Z$1254,$J$5,DB_REF_Q1_Q4!$AA$5:$AA$1254,$B50),IF(AND($J$5="Todas",$J$6="Todas"),SUMIFS(DB_REF_Q1_Q4!$AI$5:$AI$1254,DB_REF_Q1_Q4!$AC$5:$AC$1254,$C$4,DB_REF_Q1_Q4!$AD$5:$AD$1254,$J$4,DB_REF_Q1_Q4!$AA$5:$AA$1254,$B50),IF($J$4="Todas",SUMIFS(DB_REF_Q1_Q4!$AI$5:$AI$1254,DB_REF_Q1_Q4!$AC$5:$AC$1254,$C$4,DB_REF_Q1_Q4!$Z$5:$Z$1254,$J$5,DB_REF_Q1_Q4!$AB$5:$AB$1254,$J$6,DB_REF_Q1_Q4!$AA$5:$AA$1254,$B50),IF($J$5="Todas",SUMIFS(DB_REF_Q1_Q4!$AI$5:$AI$1254,DB_REF_Q1_Q4!$AC$5:$AC$1254,$C$4,DB_REF_Q1_Q4!$AD$5:$AD$1254,$J$4,DB_REF_Q1_Q4!$AB$5:$AB$1254,$J$6,DB_REF_Q1_Q4!$AA$5:$AA$1254,$B50),IF($J$6="Todas",SUMIFS(DB_REF_Q1_Q4!$AI$5:$AI$1254,DB_REF_Q1_Q4!$AC$5:$AC$1254,$C$4,DB_REF_Q1_Q4!$AD$5:$AD$1254,$J$4,DB_REF_Q1_Q4!$Z$5:$Z$1254,$J$5,DB_REF_Q1_Q4!$AA$5:$AA$1254,$B50),SUMIFS(DB_REF_Q1_Q4!$AI$5:$AI$1254,DB_REF_Q1_Q4!$AC$5:$AC$1254,$C$4,DB_REF_Q1_Q4!$AD$5:$AD$1254,$J$4,DB_REF_Q1_Q4!$Z$5:$Z$1254,$J$5,DB_REF_Q1_Q4!$AB$5:$AB$1254,$J$6,DB_REF_Q1_Q4!$AA$5:$AA$1254,$B50))))))))</f>
        <v>13</v>
      </c>
      <c r="I50" s="672">
        <f>IF(AND($J$4="Todas",$J$5="Todas",$J$6="Todas"),SUMIFS(DB_REF_Q1_Q4!$AJ$5:$AJ$1254,DB_REF_Q1_Q4!$AC$5:$AC$1254,$C$4,DB_REF_Q1_Q4!$AA$5:$AA$1254,$B50),IF(AND($J$4="Todas",$J$5="Todas"),SUMIFS(DB_REF_Q1_Q4!$AJ$5:$AJ$1254,DB_REF_Q1_Q4!$AC$5:$AC$1254,$C$4,DB_REF_Q1_Q4!$AB$5:$AB$1254,$J$6,DB_REF_Q1_Q4!$AA$5:$AA$1254,$B50),IF(AND($J$4="Todas",$J$6="Todas"),SUMIFS(DB_REF_Q1_Q4!$AJ$5:$AJ$1254,DB_REF_Q1_Q4!$AC$5:$AC$1254,$C$4,DB_REF_Q1_Q4!$Z$5:$Z$1254,$J$5,DB_REF_Q1_Q4!$AA$5:$AA$1254,$B50),IF(AND($J$5="Todas",$J$6="Todas"),SUMIFS(DB_REF_Q1_Q4!$AJ$5:$AJ$1254,DB_REF_Q1_Q4!$AC$5:$AC$1254,$C$4,DB_REF_Q1_Q4!$AD$5:$AD$1254,$J$4,DB_REF_Q1_Q4!$AA$5:$AA$1254,$B50),IF($J$4="Todas",SUMIFS(DB_REF_Q1_Q4!$AJ$5:$AJ$1254,DB_REF_Q1_Q4!$AC$5:$AC$1254,$C$4,DB_REF_Q1_Q4!$Z$5:$Z$1254,$J$5,DB_REF_Q1_Q4!$AB$5:$AB$1254,$J$6,DB_REF_Q1_Q4!$AA$5:$AA$1254,$B50),IF($J$5="Todas",SUMIFS(DB_REF_Q1_Q4!$AJ$5:$AJ$1254,DB_REF_Q1_Q4!$AC$5:$AC$1254,$C$4,DB_REF_Q1_Q4!$AD$5:$AD$1254,$J$4,DB_REF_Q1_Q4!$AB$5:$AB$1254,$J$6,DB_REF_Q1_Q4!$AA$5:$AA$1254,$B50),IF($J$6="Todas",SUMIFS(DB_REF_Q1_Q4!$AJ$5:$AJ$1254,DB_REF_Q1_Q4!$AC$5:$AC$1254,$C$4,DB_REF_Q1_Q4!$AD$5:$AD$1254,$J$4,DB_REF_Q1_Q4!$Z$5:$Z$1254,$J$5,DB_REF_Q1_Q4!$AA$5:$AA$1254,$B50),SUMIFS(DB_REF_Q1_Q4!$AJ$5:$AJ$1254,DB_REF_Q1_Q4!$AC$5:$AC$1254,$C$4,DB_REF_Q1_Q4!$AD$5:$AD$1254,$J$4,DB_REF_Q1_Q4!$Z$5:$Z$1254,$J$5,DB_REF_Q1_Q4!$AB$5:$AB$1254,$J$6,DB_REF_Q1_Q4!$AA$5:$AA$1254,$B50))))))))</f>
        <v>0</v>
      </c>
      <c r="J50" s="672">
        <f>IF(AND($J$4="Todas",$J$5="Todas",$J$6="Todas"),SUMIFS(DB_REF_Q1_Q4!$AK$5:$AK$1254,DB_REF_Q1_Q4!$AC$5:$AC$1254,$C$4,DB_REF_Q1_Q4!$AA$5:$AA$1254,$B50),IF(AND($J$4="Todas",$J$5="Todas"),SUMIFS(DB_REF_Q1_Q4!$AK$5:$AK$1254,DB_REF_Q1_Q4!$AC$5:$AC$1254,$C$4,DB_REF_Q1_Q4!$AB$5:$AB$1254,$J$6,DB_REF_Q1_Q4!$AA$5:$AA$1254,$B50),IF(AND($J$4="Todas",$J$6="Todas"),SUMIFS(DB_REF_Q1_Q4!$AK$5:$AK$1254,DB_REF_Q1_Q4!$AC$5:$AC$1254,$C$4,DB_REF_Q1_Q4!$Z$5:$Z$1254,$J$5,DB_REF_Q1_Q4!$AA$5:$AA$1254,$B50),IF(AND($J$5="Todas",$J$6="Todas"),SUMIFS(DB_REF_Q1_Q4!$AK$5:$AK$1254,DB_REF_Q1_Q4!$AC$5:$AC$1254,$C$4,DB_REF_Q1_Q4!$AD$5:$AD$1254,$J$4,DB_REF_Q1_Q4!$AA$5:$AA$1254,$B50),IF($J$4="Todas",SUMIFS(DB_REF_Q1_Q4!$AK$5:$AK$1254,DB_REF_Q1_Q4!$AC$5:$AC$1254,$C$4,DB_REF_Q1_Q4!$Z$5:$Z$1254,$J$5,DB_REF_Q1_Q4!$AB$5:$AB$1254,$J$6,DB_REF_Q1_Q4!$AA$5:$AA$1254,$B50),IF($J$5="Todas",SUMIFS(DB_REF_Q1_Q4!$AK$5:$AK$1254,DB_REF_Q1_Q4!$AC$5:$AC$1254,$C$4,DB_REF_Q1_Q4!$AD$5:$AD$1254,$J$4,DB_REF_Q1_Q4!$AB$5:$AB$1254,$J$6,DB_REF_Q1_Q4!$AA$5:$AA$1254,$B50),IF($J$6="Todas",SUMIFS(DB_REF_Q1_Q4!$AK$5:$AK$1254,DB_REF_Q1_Q4!$AC$5:$AC$1254,$C$4,DB_REF_Q1_Q4!$AD$5:$AD$1254,$J$4,DB_REF_Q1_Q4!$Z$5:$Z$1254,$J$5,DB_REF_Q1_Q4!$AA$5:$AA$1254,$B50),SUMIFS(DB_REF_Q1_Q4!$AK$5:$AK$1254,DB_REF_Q1_Q4!$AC$5:$AC$1254,$C$4,DB_REF_Q1_Q4!$AD$5:$AD$1254,$J$4,DB_REF_Q1_Q4!$Z$5:$Z$1254,$J$5,DB_REF_Q1_Q4!$AB$5:$AB$1254,$J$6,DB_REF_Q1_Q4!$AA$5:$AA$1254,$B50))))))))</f>
        <v>19</v>
      </c>
      <c r="K50" s="672">
        <f>IF(AND($J$4="Todas",$J$5="Todas",$J$6="Todas"),SUMIFS(DB_REF_Q1_Q4!$AL$5:$AL$1254,DB_REF_Q1_Q4!$AC$5:$AC$1254,$C$4,DB_REF_Q1_Q4!$AA$5:$AA$1254,$B50),IF(AND($J$4="Todas",$J$5="Todas"),SUMIFS(DB_REF_Q1_Q4!$AL$5:$AL$1254,DB_REF_Q1_Q4!$AC$5:$AC$1254,$C$4,DB_REF_Q1_Q4!$AB$5:$AB$1254,$J$6,DB_REF_Q1_Q4!$AA$5:$AA$1254,$B50),IF(AND($J$4="Todas",$J$6="Todas"),SUMIFS(DB_REF_Q1_Q4!$AL$5:$AL$1254,DB_REF_Q1_Q4!$AC$5:$AC$1254,$C$4,DB_REF_Q1_Q4!$Z$5:$Z$1254,$J$5,DB_REF_Q1_Q4!$AA$5:$AA$1254,$B50),IF(AND($J$5="Todas",$J$6="Todas"),SUMIFS(DB_REF_Q1_Q4!$AL$5:$AL$1254,DB_REF_Q1_Q4!$AC$5:$AC$1254,$C$4,DB_REF_Q1_Q4!$AD$5:$AD$1254,$J$4,DB_REF_Q1_Q4!$AA$5:$AA$1254,$B50),IF($J$4="Todas",SUMIFS(DB_REF_Q1_Q4!$AL$5:$AL$1254,DB_REF_Q1_Q4!$AC$5:$AC$1254,$C$4,DB_REF_Q1_Q4!$Z$5:$Z$1254,$J$5,DB_REF_Q1_Q4!$AB$5:$AB$1254,$J$6,DB_REF_Q1_Q4!$AA$5:$AA$1254,$B50),IF($J$5="Todas",SUMIFS(DB_REF_Q1_Q4!$AL$5:$AL$1254,DB_REF_Q1_Q4!$AC$5:$AC$1254,$C$4,DB_REF_Q1_Q4!$AD$5:$AD$1254,$J$4,DB_REF_Q1_Q4!$AB$5:$AB$1254,$J$6,DB_REF_Q1_Q4!$AA$5:$AA$1254,$B50),IF($J$6="Todas",SUMIFS(DB_REF_Q1_Q4!$AL$5:$AL$1254,DB_REF_Q1_Q4!$AC$5:$AC$1254,$C$4,DB_REF_Q1_Q4!$AD$5:$AD$1254,$J$4,DB_REF_Q1_Q4!$Z$5:$Z$1254,$J$5,DB_REF_Q1_Q4!$AA$5:$AA$1254,$B50),SUMIFS(DB_REF_Q1_Q4!$AL$5:$AL$1254,DB_REF_Q1_Q4!$AC$5:$AC$1254,$C$4,DB_REF_Q1_Q4!$AD$5:$AD$1254,$J$4,DB_REF_Q1_Q4!$Z$5:$Z$1254,$J$5,DB_REF_Q1_Q4!$AB$5:$AB$1254,$J$6,DB_REF_Q1_Q4!$AA$5:$AA$1254,$B50))))))))</f>
        <v>1</v>
      </c>
      <c r="L50" s="672">
        <f>IF(AND($J$4="Todas",$J$5="Todas",$J$6="Todas"),SUMIFS(DB_REF_Q1_Q4!$AM$5:$AM$1254,DB_REF_Q1_Q4!$AC$5:$AC$1254,$C$4,DB_REF_Q1_Q4!$AA$5:$AA$1254,$B50),IF(AND($J$4="Todas",$J$5="Todas"),SUMIFS(DB_REF_Q1_Q4!$AM$5:$AM$1254,DB_REF_Q1_Q4!$AC$5:$AC$1254,$C$4,DB_REF_Q1_Q4!$AB$5:$AB$1254,$J$6,DB_REF_Q1_Q4!$AA$5:$AA$1254,$B50),IF(AND($J$4="Todas",$J$6="Todas"),SUMIFS(DB_REF_Q1_Q4!$AM$5:$AM$1254,DB_REF_Q1_Q4!$AC$5:$AC$1254,$C$4,DB_REF_Q1_Q4!$Z$5:$Z$1254,$J$5,DB_REF_Q1_Q4!$AA$5:$AA$1254,$B50),IF(AND($J$5="Todas",$J$6="Todas"),SUMIFS(DB_REF_Q1_Q4!$AM$5:$AM$1254,DB_REF_Q1_Q4!$AC$5:$AC$1254,$C$4,DB_REF_Q1_Q4!$AD$5:$AD$1254,$J$4,DB_REF_Q1_Q4!$AA$5:$AA$1254,$B50),IF($J$4="Todas",SUMIFS(DB_REF_Q1_Q4!$AM$5:$AM$1254,DB_REF_Q1_Q4!$AC$5:$AC$1254,$C$4,DB_REF_Q1_Q4!$Z$5:$Z$1254,$J$5,DB_REF_Q1_Q4!$AB$5:$AB$1254,$J$6,DB_REF_Q1_Q4!$AA$5:$AA$1254,$B50),IF($J$5="Todas",SUMIFS(DB_REF_Q1_Q4!$AM$5:$AM$1254,DB_REF_Q1_Q4!$AC$5:$AC$1254,$C$4,DB_REF_Q1_Q4!$AD$5:$AD$1254,$J$4,DB_REF_Q1_Q4!$AB$5:$AB$1254,$J$6,DB_REF_Q1_Q4!$AA$5:$AA$1254,$B50),IF($J$6="Todas",SUMIFS(DB_REF_Q1_Q4!$AM$5:$AM$1254,DB_REF_Q1_Q4!$AC$5:$AC$1254,$C$4,DB_REF_Q1_Q4!$AD$5:$AD$1254,$J$4,DB_REF_Q1_Q4!$Z$5:$Z$1254,$J$5,DB_REF_Q1_Q4!$AA$5:$AA$1254,$B50),SUMIFS(DB_REF_Q1_Q4!$AM$5:$AM$1254,DB_REF_Q1_Q4!$AC$5:$AC$1254,$C$4,DB_REF_Q1_Q4!$AD$5:$AD$1254,$J$4,DB_REF_Q1_Q4!$Z$5:$Z$1254,$J$5,DB_REF_Q1_Q4!$AB$5:$AB$1254,$J$6,DB_REF_Q1_Q4!$AA$5:$AA$1254,$B50))))))))</f>
        <v>29</v>
      </c>
      <c r="M50" s="645">
        <f>IF(AND($J$4="Todas",$J$5="Todas",$J$6="Todas"),COUNTIFS(DB_REF_Q1_Q4!$AC$5:$AC$1254,$C$4,DB_REF_Q1_Q4!$AA$5:$AA$1254,$P50),IF(AND($J$4="Todas",$J$5="Todas"),COUNTIFS(DB_REF_Q1_Q4!$AC$5:$AC$1254,$C$4,DB_REF_Q1_Q4!$AB$5:$AB$1254,$J$6,DB_REF_Q1_Q4!$AA$5:$AA$1254,$P50),IF(AND($J$4="Todas",$J$6="Todas"),COUNTIFS(DB_REF_Q1_Q4!$AC$5:$AC$1254,$C$4,DB_REF_Q1_Q4!$Z$5:$Z$1254,$J$5,DB_REF_Q1_Q4!$AA$5:$AA$1254,$P50),IF(AND($J$5="Todas",$J$6="Todas"),COUNTIFS(DB_REF_Q1_Q4!$AC$5:$AC$1254,$C$4,DB_REF_Q1_Q4!$AD$5:$AD$1254,$J$4,DB_REF_Q1_Q4!$AA$5:$AA$1254,$P50),IF($J$4="Todas",COUNTIFS(DB_REF_Q1_Q4!$AC$5:$AC$1254,$C$4,DB_REF_Q1_Q4!$Z$5:$Z$1254,$J$5,DB_REF_Q1_Q4!$AB$5:$AB$1254,$J$6,DB_REF_Q1_Q4!$AA$5:$AA$1254,$P50),IF($J$5="Todas",COUNTIFS(DB_REF_Q1_Q4!$AC$5:$AC$1254,$C$4,DB_REF_Q1_Q4!$AD$5:$AD$1254,$J$4,DB_REF_Q1_Q4!$AB$5:$AB$1254,$J$6,DB_REF_Q1_Q4!$AA$5:$AA$1254,$P50),IF($J$6="Todas",COUNTIFS(DB_REF_Q1_Q4!$AC$5:$AC$1254,$C$4,DB_REF_Q1_Q4!$AD$5:$AD$1254,$J$4,DB_REF_Q1_Q4!$Z$5:$Z$1254,$J$5,DB_REF_Q1_Q4!$AA$5:$AA$1254,$P50),COUNTIFS(DB_REF_Q1_Q4!$AC$5:$AC$1254,$C$4,DB_REF_Q1_Q4!$AD$5:$AD$1254,$J$4,DB_REF_Q1_Q4!$Z$5:$Z$1254,$J$5,DB_REF_Q1_Q4!$AB$5:$AB$1254,$J$6,DB_REF_Q1_Q4!$AA$5:$AA$1254,$P50))))))))</f>
        <v>184</v>
      </c>
      <c r="N50" s="235">
        <f>COUNTIF($M$50:$M$52,M50)</f>
        <v>1</v>
      </c>
      <c r="O50" s="656">
        <f>IF(N50=1,M50,M50+A50/100000)</f>
        <v>184</v>
      </c>
      <c r="P50" s="645" t="s">
        <v>382</v>
      </c>
      <c r="Q50" s="236"/>
      <c r="R50" s="236"/>
      <c r="S50" s="236"/>
      <c r="T50" s="673"/>
      <c r="U50" s="674" t="str">
        <f>HLOOKUP(W50,$D$56:$L$57,2,)</f>
        <v>Opción barata</v>
      </c>
      <c r="V50" s="675">
        <f>IF(W50&lt;0.0001,0,W50)</f>
        <v>0.27142857142857141</v>
      </c>
      <c r="W50" s="375">
        <f>LARGE($D$56:$L$56,A50)</f>
        <v>0.27142857142857141</v>
      </c>
      <c r="X50" s="370"/>
      <c r="Y50" s="370"/>
      <c r="Z50" s="370"/>
      <c r="AA50" s="370"/>
      <c r="AB50" s="370"/>
      <c r="AC50" s="370"/>
      <c r="AD50" s="370"/>
      <c r="AE50" s="370"/>
      <c r="AF50" s="370"/>
    </row>
    <row r="51" spans="1:35" s="370" customFormat="1">
      <c r="A51" s="643">
        <v>2</v>
      </c>
      <c r="B51" s="533" t="str">
        <f>VLOOKUP(C51:C51,$O$50:$P$52,2,)</f>
        <v>Bomba de calor aire</v>
      </c>
      <c r="C51" s="676">
        <f>LARGE($O$50:$O$52,A51)</f>
        <v>152</v>
      </c>
      <c r="D51" s="539">
        <f>IF(AND($J$4="Todas",$J$5="Todas",$J$6="Todas"),SUMIFS(DB_REF_Q1_Q4!$AE$5:$AE$1254,DB_REF_Q1_Q4!$AC$5:$AC$1254,$C$4,DB_REF_Q1_Q4!$AA$5:$AA$1254,$B51),IF(AND($J$4="Todas",$J$5="Todas"),SUMIFS(DB_REF_Q1_Q4!$AE$5:$AE$1254,DB_REF_Q1_Q4!$AC$5:$AC$1254,$C$4,DB_REF_Q1_Q4!$AB$5:$AB$1254,$J$6,DB_REF_Q1_Q4!$AA$5:$AA$1254,$B51),IF(AND($J$4="Todas",$J$6="Todas"),SUMIFS(DB_REF_Q1_Q4!$AE$5:$AE$1254,DB_REF_Q1_Q4!$AC$5:$AC$1254,$C$4,DB_REF_Q1_Q4!$Z$5:$Z$1254,$J$5,DB_REF_Q1_Q4!$AA$5:$AA$1254,$B51),IF(AND($J$5="Todas",$J$6="Todas"),SUMIFS(DB_REF_Q1_Q4!$AE$5:$AE$1254,DB_REF_Q1_Q4!$AC$5:$AC$1254,$C$4,DB_REF_Q1_Q4!$AD$5:$AD$1254,$J$4,DB_REF_Q1_Q4!$AA$5:$AA$1254,$B51),IF($J$4="Todas",SUMIFS(DB_REF_Q1_Q4!$AE$5:$AE$1254,DB_REF_Q1_Q4!$AC$5:$AC$1254,$C$4,DB_REF_Q1_Q4!$Z$5:$Z$1254,$J$5,DB_REF_Q1_Q4!$AB$5:$AB$1254,$J$6,DB_REF_Q1_Q4!$AA$5:$AA$1254,$B51),IF($J$5="Todas",SUMIFS(DB_REF_Q1_Q4!$AE$5:$AE$1254,DB_REF_Q1_Q4!$AC$5:$AC$1254,$C$4,DB_REF_Q1_Q4!$AD$5:$AD$1254,$J$4,DB_REF_Q1_Q4!$AB$5:$AB$1254,$J$6,DB_REF_Q1_Q4!$AA$5:$AA$1254,$B51),IF($J$6="Todas",SUMIFS(DB_REF_Q1_Q4!$AE$5:$AE$1254,DB_REF_Q1_Q4!$AC$5:$AC$1254,$C$4,DB_REF_Q1_Q4!$AD$5:$AD$1254,$J$4,DB_REF_Q1_Q4!$Z$5:$Z$1254,$J$5,DB_REF_Q1_Q4!$AA$5:$AA$1254,$B51),SUMIFS(DB_REF_Q1_Q4!$AE$5:$AE$1254,DB_REF_Q1_Q4!$AC$5:$AC$1254,$C$4,DB_REF_Q1_Q4!$AD$5:$AD$1254,$J$4,DB_REF_Q1_Q4!$Z$5:$Z$1254,$J$5,DB_REF_Q1_Q4!$AB$5:$AB$1254,$J$6,DB_REF_Q1_Q4!$AA$5:$AA$1254,$B51))))))))</f>
        <v>30</v>
      </c>
      <c r="E51" s="539">
        <f>IF(AND($J$4="Todas",$J$5="Todas",$J$6="Todas"),SUMIFS(DB_REF_Q1_Q4!$AF$5:$AF$1254,DB_REF_Q1_Q4!$AC$5:$AC$1254,$C$4,DB_REF_Q1_Q4!$AA$5:$AA$1254,$B51),IF(AND($J$4="Todas",$J$5="Todas"),SUMIFS(DB_REF_Q1_Q4!$AF$5:$AF$1254,DB_REF_Q1_Q4!$AC$5:$AC$1254,$C$4,DB_REF_Q1_Q4!$AB$5:$AB$1254,$J$6,DB_REF_Q1_Q4!$AA$5:$AA$1254,$B51),IF(AND($J$4="Todas",$J$6="Todas"),SUMIFS(DB_REF_Q1_Q4!$AF$5:$AF$1254,DB_REF_Q1_Q4!$AC$5:$AC$1254,$C$4,DB_REF_Q1_Q4!$Z$5:$Z$1254,$J$5,DB_REF_Q1_Q4!$AA$5:$AA$1254,$B51),IF(AND($J$5="Todas",$J$6="Todas"),SUMIFS(DB_REF_Q1_Q4!$AF$5:$AF$1254,DB_REF_Q1_Q4!$AC$5:$AC$1254,$C$4,DB_REF_Q1_Q4!$AD$5:$AD$1254,$J$4,DB_REF_Q1_Q4!$AA$5:$AA$1254,$B51),IF($J$4="Todas",SUMIFS(DB_REF_Q1_Q4!$AF$5:$AF$1254,DB_REF_Q1_Q4!$AC$5:$AC$1254,$C$4,DB_REF_Q1_Q4!$Z$5:$Z$1254,$J$5,DB_REF_Q1_Q4!$AB$5:$AB$1254,$J$6,DB_REF_Q1_Q4!$AA$5:$AA$1254,$B51),IF($J$5="Todas",SUMIFS(DB_REF_Q1_Q4!$AF$5:$AF$1254,DB_REF_Q1_Q4!$AC$5:$AC$1254,$C$4,DB_REF_Q1_Q4!$AD$5:$AD$1254,$J$4,DB_REF_Q1_Q4!$AB$5:$AB$1254,$J$6,DB_REF_Q1_Q4!$AA$5:$AA$1254,$B51),IF($J$6="Todas",SUMIFS(DB_REF_Q1_Q4!$AF$5:$AF$1254,DB_REF_Q1_Q4!$AC$5:$AC$1254,$C$4,DB_REF_Q1_Q4!$AD$5:$AD$1254,$J$4,DB_REF_Q1_Q4!$Z$5:$Z$1254,$J$5,DB_REF_Q1_Q4!$AA$5:$AA$1254,$B51),SUMIFS(DB_REF_Q1_Q4!$AF$5:$AF$1254,DB_REF_Q1_Q4!$AC$5:$AC$1254,$C$4,DB_REF_Q1_Q4!$AD$5:$AD$1254,$J$4,DB_REF_Q1_Q4!$Z$5:$Z$1254,$J$5,DB_REF_Q1_Q4!$AB$5:$AB$1254,$J$6,DB_REF_Q1_Q4!$AA$5:$AA$1254,$B51))))))))</f>
        <v>60</v>
      </c>
      <c r="F51" s="539">
        <f>IF(AND($J$4="Todas",$J$5="Todas",$J$6="Todas"),SUMIFS(DB_REF_Q1_Q4!$AG$5:$AG$1254,DB_REF_Q1_Q4!$AC$5:$AC$1254,$C$4,DB_REF_Q1_Q4!$AA$5:$AA$1254,$B51),IF(AND($J$4="Todas",$J$5="Todas"),SUMIFS(DB_REF_Q1_Q4!$AG$5:$AG$1254,DB_REF_Q1_Q4!$AC$5:$AC$1254,$C$4,DB_REF_Q1_Q4!$AB$5:$AB$1254,$J$6,DB_REF_Q1_Q4!$AA$5:$AA$1254,$B51),IF(AND($J$4="Todas",$J$6="Todas"),SUMIFS(DB_REF_Q1_Q4!$AG$5:$AG$1254,DB_REF_Q1_Q4!$AC$5:$AC$1254,$C$4,DB_REF_Q1_Q4!$Z$5:$Z$1254,$J$5,DB_REF_Q1_Q4!$AA$5:$AA$1254,$B51),IF(AND($J$5="Todas",$J$6="Todas"),SUMIFS(DB_REF_Q1_Q4!$AG$5:$AG$1254,DB_REF_Q1_Q4!$AC$5:$AC$1254,$C$4,DB_REF_Q1_Q4!$AD$5:$AD$1254,$J$4,DB_REF_Q1_Q4!$AA$5:$AA$1254,$B51),IF($J$4="Todas",SUMIFS(DB_REF_Q1_Q4!$AG$5:$AG$1254,DB_REF_Q1_Q4!$AC$5:$AC$1254,$C$4,DB_REF_Q1_Q4!$Z$5:$Z$1254,$J$5,DB_REF_Q1_Q4!$AB$5:$AB$1254,$J$6,DB_REF_Q1_Q4!$AA$5:$AA$1254,$B51),IF($J$5="Todas",SUMIFS(DB_REF_Q1_Q4!$AG$5:$AG$1254,DB_REF_Q1_Q4!$AC$5:$AC$1254,$C$4,DB_REF_Q1_Q4!$AD$5:$AD$1254,$J$4,DB_REF_Q1_Q4!$AB$5:$AB$1254,$J$6,DB_REF_Q1_Q4!$AA$5:$AA$1254,$B51),IF($J$6="Todas",SUMIFS(DB_REF_Q1_Q4!$AG$5:$AG$1254,DB_REF_Q1_Q4!$AC$5:$AC$1254,$C$4,DB_REF_Q1_Q4!$AD$5:$AD$1254,$J$4,DB_REF_Q1_Q4!$Z$5:$Z$1254,$J$5,DB_REF_Q1_Q4!$AA$5:$AA$1254,$B51),SUMIFS(DB_REF_Q1_Q4!$AG$5:$AG$1254,DB_REF_Q1_Q4!$AC$5:$AC$1254,$C$4,DB_REF_Q1_Q4!$AD$5:$AD$1254,$J$4,DB_REF_Q1_Q4!$Z$5:$Z$1254,$J$5,DB_REF_Q1_Q4!$AB$5:$AB$1254,$J$6,DB_REF_Q1_Q4!$AA$5:$AA$1254,$B51))))))))</f>
        <v>23</v>
      </c>
      <c r="G51" s="539">
        <f>IF(AND($J$4="Todas",$J$5="Todas",$J$6="Todas"),SUMIFS(DB_REF_Q1_Q4!$AH$5:$AH$1254,DB_REF_Q1_Q4!$AC$5:$AC$1254,$C$4,DB_REF_Q1_Q4!$AA$5:$AA$1254,$B51),IF(AND($J$4="Todas",$J$5="Todas"),SUMIFS(DB_REF_Q1_Q4!$AH$5:$AH$1254,DB_REF_Q1_Q4!$AC$5:$AC$1254,$C$4,DB_REF_Q1_Q4!$AB$5:$AB$1254,$J$6,DB_REF_Q1_Q4!$AA$5:$AA$1254,$B51),IF(AND($J$4="Todas",$J$6="Todas"),SUMIFS(DB_REF_Q1_Q4!$AH$5:$AH$1254,DB_REF_Q1_Q4!$AC$5:$AC$1254,$C$4,DB_REF_Q1_Q4!$Z$5:$Z$1254,$J$5,DB_REF_Q1_Q4!$AA$5:$AA$1254,$B51),IF(AND($J$5="Todas",$J$6="Todas"),SUMIFS(DB_REF_Q1_Q4!$AH$5:$AH$1254,DB_REF_Q1_Q4!$AC$5:$AC$1254,$C$4,DB_REF_Q1_Q4!$AD$5:$AD$1254,$J$4,DB_REF_Q1_Q4!$AA$5:$AA$1254,$B51),IF($J$4="Todas",SUMIFS(DB_REF_Q1_Q4!$AH$5:$AH$1254,DB_REF_Q1_Q4!$AC$5:$AC$1254,$C$4,DB_REF_Q1_Q4!$Z$5:$Z$1254,$J$5,DB_REF_Q1_Q4!$AB$5:$AB$1254,$J$6,DB_REF_Q1_Q4!$AA$5:$AA$1254,$B51),IF($J$5="Todas",SUMIFS(DB_REF_Q1_Q4!$AH$5:$AH$1254,DB_REF_Q1_Q4!$AC$5:$AC$1254,$C$4,DB_REF_Q1_Q4!$AD$5:$AD$1254,$J$4,DB_REF_Q1_Q4!$AB$5:$AB$1254,$J$6,DB_REF_Q1_Q4!$AA$5:$AA$1254,$B51),IF($J$6="Todas",SUMIFS(DB_REF_Q1_Q4!$AH$5:$AH$1254,DB_REF_Q1_Q4!$AC$5:$AC$1254,$C$4,DB_REF_Q1_Q4!$AD$5:$AD$1254,$J$4,DB_REF_Q1_Q4!$Z$5:$Z$1254,$J$5,DB_REF_Q1_Q4!$AA$5:$AA$1254,$B51),SUMIFS(DB_REF_Q1_Q4!$AH$5:$AH$1254,DB_REF_Q1_Q4!$AC$5:$AC$1254,$C$4,DB_REF_Q1_Q4!$AD$5:$AD$1254,$J$4,DB_REF_Q1_Q4!$Z$5:$Z$1254,$J$5,DB_REF_Q1_Q4!$AB$5:$AB$1254,$J$6,DB_REF_Q1_Q4!$AA$5:$AA$1254,$B51))))))))</f>
        <v>9</v>
      </c>
      <c r="H51" s="539">
        <f>IF(AND($J$4="Todas",$J$5="Todas",$J$6="Todas"),SUMIFS(DB_REF_Q1_Q4!$AI$5:$AI$1254,DB_REF_Q1_Q4!$AC$5:$AC$1254,$C$4,DB_REF_Q1_Q4!$AA$5:$AA$1254,$B51),IF(AND($J$4="Todas",$J$5="Todas"),SUMIFS(DB_REF_Q1_Q4!$AI$5:$AI$1254,DB_REF_Q1_Q4!$AC$5:$AC$1254,$C$4,DB_REF_Q1_Q4!$AB$5:$AB$1254,$J$6,DB_REF_Q1_Q4!$AA$5:$AA$1254,$B51),IF(AND($J$4="Todas",$J$6="Todas"),SUMIFS(DB_REF_Q1_Q4!$AI$5:$AI$1254,DB_REF_Q1_Q4!$AC$5:$AC$1254,$C$4,DB_REF_Q1_Q4!$Z$5:$Z$1254,$J$5,DB_REF_Q1_Q4!$AA$5:$AA$1254,$B51),IF(AND($J$5="Todas",$J$6="Todas"),SUMIFS(DB_REF_Q1_Q4!$AI$5:$AI$1254,DB_REF_Q1_Q4!$AC$5:$AC$1254,$C$4,DB_REF_Q1_Q4!$AD$5:$AD$1254,$J$4,DB_REF_Q1_Q4!$AA$5:$AA$1254,$B51),IF($J$4="Todas",SUMIFS(DB_REF_Q1_Q4!$AI$5:$AI$1254,DB_REF_Q1_Q4!$AC$5:$AC$1254,$C$4,DB_REF_Q1_Q4!$Z$5:$Z$1254,$J$5,DB_REF_Q1_Q4!$AB$5:$AB$1254,$J$6,DB_REF_Q1_Q4!$AA$5:$AA$1254,$B51),IF($J$5="Todas",SUMIFS(DB_REF_Q1_Q4!$AI$5:$AI$1254,DB_REF_Q1_Q4!$AC$5:$AC$1254,$C$4,DB_REF_Q1_Q4!$AD$5:$AD$1254,$J$4,DB_REF_Q1_Q4!$AB$5:$AB$1254,$J$6,DB_REF_Q1_Q4!$AA$5:$AA$1254,$B51),IF($J$6="Todas",SUMIFS(DB_REF_Q1_Q4!$AI$5:$AI$1254,DB_REF_Q1_Q4!$AC$5:$AC$1254,$C$4,DB_REF_Q1_Q4!$AD$5:$AD$1254,$J$4,DB_REF_Q1_Q4!$Z$5:$Z$1254,$J$5,DB_REF_Q1_Q4!$AA$5:$AA$1254,$B51),SUMIFS(DB_REF_Q1_Q4!$AI$5:$AI$1254,DB_REF_Q1_Q4!$AC$5:$AC$1254,$C$4,DB_REF_Q1_Q4!$AD$5:$AD$1254,$J$4,DB_REF_Q1_Q4!$Z$5:$Z$1254,$J$5,DB_REF_Q1_Q4!$AB$5:$AB$1254,$J$6,DB_REF_Q1_Q4!$AA$5:$AA$1254,$B51))))))))</f>
        <v>23</v>
      </c>
      <c r="I51" s="539">
        <f>IF(AND($J$4="Todas",$J$5="Todas",$J$6="Todas"),SUMIFS(DB_REF_Q1_Q4!$AJ$5:$AJ$1254,DB_REF_Q1_Q4!$AC$5:$AC$1254,$C$4,DB_REF_Q1_Q4!$AA$5:$AA$1254,$B51),IF(AND($J$4="Todas",$J$5="Todas"),SUMIFS(DB_REF_Q1_Q4!$AJ$5:$AJ$1254,DB_REF_Q1_Q4!$AC$5:$AC$1254,$C$4,DB_REF_Q1_Q4!$AB$5:$AB$1254,$J$6,DB_REF_Q1_Q4!$AA$5:$AA$1254,$B51),IF(AND($J$4="Todas",$J$6="Todas"),SUMIFS(DB_REF_Q1_Q4!$AJ$5:$AJ$1254,DB_REF_Q1_Q4!$AC$5:$AC$1254,$C$4,DB_REF_Q1_Q4!$Z$5:$Z$1254,$J$5,DB_REF_Q1_Q4!$AA$5:$AA$1254,$B51),IF(AND($J$5="Todas",$J$6="Todas"),SUMIFS(DB_REF_Q1_Q4!$AJ$5:$AJ$1254,DB_REF_Q1_Q4!$AC$5:$AC$1254,$C$4,DB_REF_Q1_Q4!$AD$5:$AD$1254,$J$4,DB_REF_Q1_Q4!$AA$5:$AA$1254,$B51),IF($J$4="Todas",SUMIFS(DB_REF_Q1_Q4!$AJ$5:$AJ$1254,DB_REF_Q1_Q4!$AC$5:$AC$1254,$C$4,DB_REF_Q1_Q4!$Z$5:$Z$1254,$J$5,DB_REF_Q1_Q4!$AB$5:$AB$1254,$J$6,DB_REF_Q1_Q4!$AA$5:$AA$1254,$B51),IF($J$5="Todas",SUMIFS(DB_REF_Q1_Q4!$AJ$5:$AJ$1254,DB_REF_Q1_Q4!$AC$5:$AC$1254,$C$4,DB_REF_Q1_Q4!$AD$5:$AD$1254,$J$4,DB_REF_Q1_Q4!$AB$5:$AB$1254,$J$6,DB_REF_Q1_Q4!$AA$5:$AA$1254,$B51),IF($J$6="Todas",SUMIFS(DB_REF_Q1_Q4!$AJ$5:$AJ$1254,DB_REF_Q1_Q4!$AC$5:$AC$1254,$C$4,DB_REF_Q1_Q4!$AD$5:$AD$1254,$J$4,DB_REF_Q1_Q4!$Z$5:$Z$1254,$J$5,DB_REF_Q1_Q4!$AA$5:$AA$1254,$B51),SUMIFS(DB_REF_Q1_Q4!$AJ$5:$AJ$1254,DB_REF_Q1_Q4!$AC$5:$AC$1254,$C$4,DB_REF_Q1_Q4!$AD$5:$AD$1254,$J$4,DB_REF_Q1_Q4!$Z$5:$Z$1254,$J$5,DB_REF_Q1_Q4!$AB$5:$AB$1254,$J$6,DB_REF_Q1_Q4!$AA$5:$AA$1254,$B51))))))))</f>
        <v>2</v>
      </c>
      <c r="J51" s="539">
        <f>IF(AND($J$4="Todas",$J$5="Todas",$J$6="Todas"),SUMIFS(DB_REF_Q1_Q4!$AK$5:$AK$1254,DB_REF_Q1_Q4!$AC$5:$AC$1254,$C$4,DB_REF_Q1_Q4!$AA$5:$AA$1254,$B51),IF(AND($J$4="Todas",$J$5="Todas"),SUMIFS(DB_REF_Q1_Q4!$AK$5:$AK$1254,DB_REF_Q1_Q4!$AC$5:$AC$1254,$C$4,DB_REF_Q1_Q4!$AB$5:$AB$1254,$J$6,DB_REF_Q1_Q4!$AA$5:$AA$1254,$B51),IF(AND($J$4="Todas",$J$6="Todas"),SUMIFS(DB_REF_Q1_Q4!$AK$5:$AK$1254,DB_REF_Q1_Q4!$AC$5:$AC$1254,$C$4,DB_REF_Q1_Q4!$Z$5:$Z$1254,$J$5,DB_REF_Q1_Q4!$AA$5:$AA$1254,$B51),IF(AND($J$5="Todas",$J$6="Todas"),SUMIFS(DB_REF_Q1_Q4!$AK$5:$AK$1254,DB_REF_Q1_Q4!$AC$5:$AC$1254,$C$4,DB_REF_Q1_Q4!$AD$5:$AD$1254,$J$4,DB_REF_Q1_Q4!$AA$5:$AA$1254,$B51),IF($J$4="Todas",SUMIFS(DB_REF_Q1_Q4!$AK$5:$AK$1254,DB_REF_Q1_Q4!$AC$5:$AC$1254,$C$4,DB_REF_Q1_Q4!$Z$5:$Z$1254,$J$5,DB_REF_Q1_Q4!$AB$5:$AB$1254,$J$6,DB_REF_Q1_Q4!$AA$5:$AA$1254,$B51),IF($J$5="Todas",SUMIFS(DB_REF_Q1_Q4!$AK$5:$AK$1254,DB_REF_Q1_Q4!$AC$5:$AC$1254,$C$4,DB_REF_Q1_Q4!$AD$5:$AD$1254,$J$4,DB_REF_Q1_Q4!$AB$5:$AB$1254,$J$6,DB_REF_Q1_Q4!$AA$5:$AA$1254,$B51),IF($J$6="Todas",SUMIFS(DB_REF_Q1_Q4!$AK$5:$AK$1254,DB_REF_Q1_Q4!$AC$5:$AC$1254,$C$4,DB_REF_Q1_Q4!$AD$5:$AD$1254,$J$4,DB_REF_Q1_Q4!$Z$5:$Z$1254,$J$5,DB_REF_Q1_Q4!$AA$5:$AA$1254,$B51),SUMIFS(DB_REF_Q1_Q4!$AK$5:$AK$1254,DB_REF_Q1_Q4!$AC$5:$AC$1254,$C$4,DB_REF_Q1_Q4!$AD$5:$AD$1254,$J$4,DB_REF_Q1_Q4!$Z$5:$Z$1254,$J$5,DB_REF_Q1_Q4!$AB$5:$AB$1254,$J$6,DB_REF_Q1_Q4!$AA$5:$AA$1254,$B51))))))))</f>
        <v>4</v>
      </c>
      <c r="K51" s="539">
        <f>IF(AND($J$4="Todas",$J$5="Todas",$J$6="Todas"),SUMIFS(DB_REF_Q1_Q4!$AL$5:$AL$1254,DB_REF_Q1_Q4!$AC$5:$AC$1254,$C$4,DB_REF_Q1_Q4!$AA$5:$AA$1254,$B51),IF(AND($J$4="Todas",$J$5="Todas"),SUMIFS(DB_REF_Q1_Q4!$AL$5:$AL$1254,DB_REF_Q1_Q4!$AC$5:$AC$1254,$C$4,DB_REF_Q1_Q4!$AB$5:$AB$1254,$J$6,DB_REF_Q1_Q4!$AA$5:$AA$1254,$B51),IF(AND($J$4="Todas",$J$6="Todas"),SUMIFS(DB_REF_Q1_Q4!$AL$5:$AL$1254,DB_REF_Q1_Q4!$AC$5:$AC$1254,$C$4,DB_REF_Q1_Q4!$Z$5:$Z$1254,$J$5,DB_REF_Q1_Q4!$AA$5:$AA$1254,$B51),IF(AND($J$5="Todas",$J$6="Todas"),SUMIFS(DB_REF_Q1_Q4!$AL$5:$AL$1254,DB_REF_Q1_Q4!$AC$5:$AC$1254,$C$4,DB_REF_Q1_Q4!$AD$5:$AD$1254,$J$4,DB_REF_Q1_Q4!$AA$5:$AA$1254,$B51),IF($J$4="Todas",SUMIFS(DB_REF_Q1_Q4!$AL$5:$AL$1254,DB_REF_Q1_Q4!$AC$5:$AC$1254,$C$4,DB_REF_Q1_Q4!$Z$5:$Z$1254,$J$5,DB_REF_Q1_Q4!$AB$5:$AB$1254,$J$6,DB_REF_Q1_Q4!$AA$5:$AA$1254,$B51),IF($J$5="Todas",SUMIFS(DB_REF_Q1_Q4!$AL$5:$AL$1254,DB_REF_Q1_Q4!$AC$5:$AC$1254,$C$4,DB_REF_Q1_Q4!$AD$5:$AD$1254,$J$4,DB_REF_Q1_Q4!$AB$5:$AB$1254,$J$6,DB_REF_Q1_Q4!$AA$5:$AA$1254,$B51),IF($J$6="Todas",SUMIFS(DB_REF_Q1_Q4!$AL$5:$AL$1254,DB_REF_Q1_Q4!$AC$5:$AC$1254,$C$4,DB_REF_Q1_Q4!$AD$5:$AD$1254,$J$4,DB_REF_Q1_Q4!$Z$5:$Z$1254,$J$5,DB_REF_Q1_Q4!$AA$5:$AA$1254,$B51),SUMIFS(DB_REF_Q1_Q4!$AL$5:$AL$1254,DB_REF_Q1_Q4!$AC$5:$AC$1254,$C$4,DB_REF_Q1_Q4!$AD$5:$AD$1254,$J$4,DB_REF_Q1_Q4!$Z$5:$Z$1254,$J$5,DB_REF_Q1_Q4!$AB$5:$AB$1254,$J$6,DB_REF_Q1_Q4!$AA$5:$AA$1254,$B51))))))))</f>
        <v>2</v>
      </c>
      <c r="L51" s="539">
        <f>IF(AND($J$4="Todas",$J$5="Todas",$J$6="Todas"),SUMIFS(DB_REF_Q1_Q4!$AM$5:$AM$1254,DB_REF_Q1_Q4!$AC$5:$AC$1254,$C$4,DB_REF_Q1_Q4!$AA$5:$AA$1254,$B51),IF(AND($J$4="Todas",$J$5="Todas"),SUMIFS(DB_REF_Q1_Q4!$AM$5:$AM$1254,DB_REF_Q1_Q4!$AC$5:$AC$1254,$C$4,DB_REF_Q1_Q4!$AB$5:$AB$1254,$J$6,DB_REF_Q1_Q4!$AA$5:$AA$1254,$B51),IF(AND($J$4="Todas",$J$6="Todas"),SUMIFS(DB_REF_Q1_Q4!$AM$5:$AM$1254,DB_REF_Q1_Q4!$AC$5:$AC$1254,$C$4,DB_REF_Q1_Q4!$Z$5:$Z$1254,$J$5,DB_REF_Q1_Q4!$AA$5:$AA$1254,$B51),IF(AND($J$5="Todas",$J$6="Todas"),SUMIFS(DB_REF_Q1_Q4!$AM$5:$AM$1254,DB_REF_Q1_Q4!$AC$5:$AC$1254,$C$4,DB_REF_Q1_Q4!$AD$5:$AD$1254,$J$4,DB_REF_Q1_Q4!$AA$5:$AA$1254,$B51),IF($J$4="Todas",SUMIFS(DB_REF_Q1_Q4!$AM$5:$AM$1254,DB_REF_Q1_Q4!$AC$5:$AC$1254,$C$4,DB_REF_Q1_Q4!$Z$5:$Z$1254,$J$5,DB_REF_Q1_Q4!$AB$5:$AB$1254,$J$6,DB_REF_Q1_Q4!$AA$5:$AA$1254,$B51),IF($J$5="Todas",SUMIFS(DB_REF_Q1_Q4!$AM$5:$AM$1254,DB_REF_Q1_Q4!$AC$5:$AC$1254,$C$4,DB_REF_Q1_Q4!$AD$5:$AD$1254,$J$4,DB_REF_Q1_Q4!$AB$5:$AB$1254,$J$6,DB_REF_Q1_Q4!$AA$5:$AA$1254,$B51),IF($J$6="Todas",SUMIFS(DB_REF_Q1_Q4!$AM$5:$AM$1254,DB_REF_Q1_Q4!$AC$5:$AC$1254,$C$4,DB_REF_Q1_Q4!$AD$5:$AD$1254,$J$4,DB_REF_Q1_Q4!$Z$5:$Z$1254,$J$5,DB_REF_Q1_Q4!$AA$5:$AA$1254,$B51),SUMIFS(DB_REF_Q1_Q4!$AM$5:$AM$1254,DB_REF_Q1_Q4!$AC$5:$AC$1254,$C$4,DB_REF_Q1_Q4!$AD$5:$AD$1254,$J$4,DB_REF_Q1_Q4!$Z$5:$Z$1254,$J$5,DB_REF_Q1_Q4!$AB$5:$AB$1254,$J$6,DB_REF_Q1_Q4!$AA$5:$AA$1254,$B51))))))))</f>
        <v>18</v>
      </c>
      <c r="M51" s="645">
        <f>IF(AND($J$4="Todas",$J$5="Todas",$J$6="Todas"),COUNTIFS(DB_REF_Q1_Q4!$AC$5:$AC$1254,$C$4,DB_REF_Q1_Q4!$AA$5:$AA$1254,$P51),IF(AND($J$4="Todas",$J$5="Todas"),COUNTIFS(DB_REF_Q1_Q4!$AC$5:$AC$1254,$C$4,DB_REF_Q1_Q4!$AB$5:$AB$1254,$J$6,DB_REF_Q1_Q4!$AA$5:$AA$1254,$P51),IF(AND($J$4="Todas",$J$6="Todas"),COUNTIFS(DB_REF_Q1_Q4!$AC$5:$AC$1254,$C$4,DB_REF_Q1_Q4!$Z$5:$Z$1254,$J$5,DB_REF_Q1_Q4!$AA$5:$AA$1254,$P51),IF(AND($J$5="Todas",$J$6="Todas"),COUNTIFS(DB_REF_Q1_Q4!$AC$5:$AC$1254,$C$4,DB_REF_Q1_Q4!$AD$5:$AD$1254,$J$4,DB_REF_Q1_Q4!$AA$5:$AA$1254,$P51),IF($J$4="Todas",COUNTIFS(DB_REF_Q1_Q4!$AC$5:$AC$1254,$C$4,DB_REF_Q1_Q4!$Z$5:$Z$1254,$J$5,DB_REF_Q1_Q4!$AB$5:$AB$1254,$J$6,DB_REF_Q1_Q4!$AA$5:$AA$1254,$P51),IF($J$5="Todas",COUNTIFS(DB_REF_Q1_Q4!$AC$5:$AC$1254,$C$4,DB_REF_Q1_Q4!$AD$5:$AD$1254,$J$4,DB_REF_Q1_Q4!$AB$5:$AB$1254,$J$6,DB_REF_Q1_Q4!$AA$5:$AA$1254,$P51),IF($J$6="Todas",COUNTIFS(DB_REF_Q1_Q4!$AC$5:$AC$1254,$C$4,DB_REF_Q1_Q4!$AD$5:$AD$1254,$J$4,DB_REF_Q1_Q4!$Z$5:$Z$1254,$J$5,DB_REF_Q1_Q4!$AA$5:$AA$1254,$P51),COUNTIFS(DB_REF_Q1_Q4!$AC$5:$AC$1254,$C$4,DB_REF_Q1_Q4!$AD$5:$AD$1254,$J$4,DB_REF_Q1_Q4!$Z$5:$Z$1254,$J$5,DB_REF_Q1_Q4!$AB$5:$AB$1254,$J$6,DB_REF_Q1_Q4!$AA$5:$AA$1254,$P51))))))))</f>
        <v>152</v>
      </c>
      <c r="N51" s="235">
        <f>COUNTIF($M$50:$M$52,M51)</f>
        <v>1</v>
      </c>
      <c r="O51" s="656">
        <f>IF(N51=1,M51,M51+A51/100000)</f>
        <v>152</v>
      </c>
      <c r="P51" s="645" t="s">
        <v>385</v>
      </c>
      <c r="T51" s="677"/>
      <c r="U51" s="674" t="str">
        <f t="shared" ref="U51:U58" si="22">HLOOKUP(W51,$D$56:$L$57,2,)</f>
        <v>Acceso y coste combustible</v>
      </c>
      <c r="V51" s="675">
        <f t="shared" ref="V51:V58" si="23">IF(W51&lt;0.0001,0,W51)</f>
        <v>0.25714285714285712</v>
      </c>
      <c r="W51" s="375">
        <f t="shared" ref="W51:W58" si="24">LARGE($D$56:$L$56,A51)</f>
        <v>0.25714285714285712</v>
      </c>
      <c r="X51" s="236"/>
      <c r="Y51" s="236"/>
      <c r="Z51" s="236"/>
      <c r="AA51" s="236"/>
      <c r="AB51" s="236"/>
      <c r="AC51" s="236"/>
      <c r="AD51" s="236"/>
      <c r="AE51" s="236"/>
      <c r="AF51" s="236"/>
    </row>
    <row r="52" spans="1:35" s="370" customFormat="1" ht="13.5" thickBot="1">
      <c r="A52" s="643">
        <v>3</v>
      </c>
      <c r="B52" s="533" t="str">
        <f>VLOOKUP(C52:C52,$O$50:$P$52,2,)</f>
        <v>Bomba de calor agua</v>
      </c>
      <c r="C52" s="676">
        <f>LARGE($O$50:$O$52,A52)</f>
        <v>14</v>
      </c>
      <c r="D52" s="539">
        <f>IF(AND($J$4="Todas",$J$5="Todas",$J$6="Todas"),SUMIFS(DB_REF_Q1_Q4!$AE$5:$AE$1254,DB_REF_Q1_Q4!$AC$5:$AC$1254,$C$4,DB_REF_Q1_Q4!$AA$5:$AA$1254,$B52),IF(AND($J$4="Todas",$J$5="Todas"),SUMIFS(DB_REF_Q1_Q4!$AE$5:$AE$1254,DB_REF_Q1_Q4!$AC$5:$AC$1254,$C$4,DB_REF_Q1_Q4!$AB$5:$AB$1254,$J$6,DB_REF_Q1_Q4!$AA$5:$AA$1254,$B52),IF(AND($J$4="Todas",$J$6="Todas"),SUMIFS(DB_REF_Q1_Q4!$AE$5:$AE$1254,DB_REF_Q1_Q4!$AC$5:$AC$1254,$C$4,DB_REF_Q1_Q4!$Z$5:$Z$1254,$J$5,DB_REF_Q1_Q4!$AA$5:$AA$1254,$B52),IF(AND($J$5="Todas",$J$6="Todas"),SUMIFS(DB_REF_Q1_Q4!$AE$5:$AE$1254,DB_REF_Q1_Q4!$AC$5:$AC$1254,$C$4,DB_REF_Q1_Q4!$AD$5:$AD$1254,$J$4,DB_REF_Q1_Q4!$AA$5:$AA$1254,$B52),IF($J$4="Todas",SUMIFS(DB_REF_Q1_Q4!$AE$5:$AE$1254,DB_REF_Q1_Q4!$AC$5:$AC$1254,$C$4,DB_REF_Q1_Q4!$Z$5:$Z$1254,$J$5,DB_REF_Q1_Q4!$AB$5:$AB$1254,$J$6,DB_REF_Q1_Q4!$AA$5:$AA$1254,$B52),IF($J$5="Todas",SUMIFS(DB_REF_Q1_Q4!$AE$5:$AE$1254,DB_REF_Q1_Q4!$AC$5:$AC$1254,$C$4,DB_REF_Q1_Q4!$AD$5:$AD$1254,$J$4,DB_REF_Q1_Q4!$AB$5:$AB$1254,$J$6,DB_REF_Q1_Q4!$AA$5:$AA$1254,$B52),IF($J$6="Todas",SUMIFS(DB_REF_Q1_Q4!$AE$5:$AE$1254,DB_REF_Q1_Q4!$AC$5:$AC$1254,$C$4,DB_REF_Q1_Q4!$AD$5:$AD$1254,$J$4,DB_REF_Q1_Q4!$Z$5:$Z$1254,$J$5,DB_REF_Q1_Q4!$AA$5:$AA$1254,$B52),SUMIFS(DB_REF_Q1_Q4!$AE$5:$AE$1254,DB_REF_Q1_Q4!$AC$5:$AC$1254,$C$4,DB_REF_Q1_Q4!$AD$5:$AD$1254,$J$4,DB_REF_Q1_Q4!$Z$5:$Z$1254,$J$5,DB_REF_Q1_Q4!$AB$5:$AB$1254,$J$6,DB_REF_Q1_Q4!$AA$5:$AA$1254,$B52))))))))</f>
        <v>4</v>
      </c>
      <c r="E52" s="539">
        <f>IF(AND($J$4="Todas",$J$5="Todas",$J$6="Todas"),SUMIFS(DB_REF_Q1_Q4!$AF$5:$AF$1254,DB_REF_Q1_Q4!$AC$5:$AC$1254,$C$4,DB_REF_Q1_Q4!$AA$5:$AA$1254,$B52),IF(AND($J$4="Todas",$J$5="Todas"),SUMIFS(DB_REF_Q1_Q4!$AF$5:$AF$1254,DB_REF_Q1_Q4!$AC$5:$AC$1254,$C$4,DB_REF_Q1_Q4!$AB$5:$AB$1254,$J$6,DB_REF_Q1_Q4!$AA$5:$AA$1254,$B52),IF(AND($J$4="Todas",$J$6="Todas"),SUMIFS(DB_REF_Q1_Q4!$AF$5:$AF$1254,DB_REF_Q1_Q4!$AC$5:$AC$1254,$C$4,DB_REF_Q1_Q4!$Z$5:$Z$1254,$J$5,DB_REF_Q1_Q4!$AA$5:$AA$1254,$B52),IF(AND($J$5="Todas",$J$6="Todas"),SUMIFS(DB_REF_Q1_Q4!$AF$5:$AF$1254,DB_REF_Q1_Q4!$AC$5:$AC$1254,$C$4,DB_REF_Q1_Q4!$AD$5:$AD$1254,$J$4,DB_REF_Q1_Q4!$AA$5:$AA$1254,$B52),IF($J$4="Todas",SUMIFS(DB_REF_Q1_Q4!$AF$5:$AF$1254,DB_REF_Q1_Q4!$AC$5:$AC$1254,$C$4,DB_REF_Q1_Q4!$Z$5:$Z$1254,$J$5,DB_REF_Q1_Q4!$AB$5:$AB$1254,$J$6,DB_REF_Q1_Q4!$AA$5:$AA$1254,$B52),IF($J$5="Todas",SUMIFS(DB_REF_Q1_Q4!$AF$5:$AF$1254,DB_REF_Q1_Q4!$AC$5:$AC$1254,$C$4,DB_REF_Q1_Q4!$AD$5:$AD$1254,$J$4,DB_REF_Q1_Q4!$AB$5:$AB$1254,$J$6,DB_REF_Q1_Q4!$AA$5:$AA$1254,$B52),IF($J$6="Todas",SUMIFS(DB_REF_Q1_Q4!$AF$5:$AF$1254,DB_REF_Q1_Q4!$AC$5:$AC$1254,$C$4,DB_REF_Q1_Q4!$AD$5:$AD$1254,$J$4,DB_REF_Q1_Q4!$Z$5:$Z$1254,$J$5,DB_REF_Q1_Q4!$AA$5:$AA$1254,$B52),SUMIFS(DB_REF_Q1_Q4!$AF$5:$AF$1254,DB_REF_Q1_Q4!$AC$5:$AC$1254,$C$4,DB_REF_Q1_Q4!$AD$5:$AD$1254,$J$4,DB_REF_Q1_Q4!$Z$5:$Z$1254,$J$5,DB_REF_Q1_Q4!$AB$5:$AB$1254,$J$6,DB_REF_Q1_Q4!$AA$5:$AA$1254,$B52))))))))</f>
        <v>3</v>
      </c>
      <c r="F52" s="539">
        <f>IF(AND($J$4="Todas",$J$5="Todas",$J$6="Todas"),SUMIFS(DB_REF_Q1_Q4!$AG$5:$AG$1254,DB_REF_Q1_Q4!$AC$5:$AC$1254,$C$4,DB_REF_Q1_Q4!$AA$5:$AA$1254,$B52),IF(AND($J$4="Todas",$J$5="Todas"),SUMIFS(DB_REF_Q1_Q4!$AG$5:$AG$1254,DB_REF_Q1_Q4!$AC$5:$AC$1254,$C$4,DB_REF_Q1_Q4!$AB$5:$AB$1254,$J$6,DB_REF_Q1_Q4!$AA$5:$AA$1254,$B52),IF(AND($J$4="Todas",$J$6="Todas"),SUMIFS(DB_REF_Q1_Q4!$AG$5:$AG$1254,DB_REF_Q1_Q4!$AC$5:$AC$1254,$C$4,DB_REF_Q1_Q4!$Z$5:$Z$1254,$J$5,DB_REF_Q1_Q4!$AA$5:$AA$1254,$B52),IF(AND($J$5="Todas",$J$6="Todas"),SUMIFS(DB_REF_Q1_Q4!$AG$5:$AG$1254,DB_REF_Q1_Q4!$AC$5:$AC$1254,$C$4,DB_REF_Q1_Q4!$AD$5:$AD$1254,$J$4,DB_REF_Q1_Q4!$AA$5:$AA$1254,$B52),IF($J$4="Todas",SUMIFS(DB_REF_Q1_Q4!$AG$5:$AG$1254,DB_REF_Q1_Q4!$AC$5:$AC$1254,$C$4,DB_REF_Q1_Q4!$Z$5:$Z$1254,$J$5,DB_REF_Q1_Q4!$AB$5:$AB$1254,$J$6,DB_REF_Q1_Q4!$AA$5:$AA$1254,$B52),IF($J$5="Todas",SUMIFS(DB_REF_Q1_Q4!$AG$5:$AG$1254,DB_REF_Q1_Q4!$AC$5:$AC$1254,$C$4,DB_REF_Q1_Q4!$AD$5:$AD$1254,$J$4,DB_REF_Q1_Q4!$AB$5:$AB$1254,$J$6,DB_REF_Q1_Q4!$AA$5:$AA$1254,$B52),IF($J$6="Todas",SUMIFS(DB_REF_Q1_Q4!$AG$5:$AG$1254,DB_REF_Q1_Q4!$AC$5:$AC$1254,$C$4,DB_REF_Q1_Q4!$AD$5:$AD$1254,$J$4,DB_REF_Q1_Q4!$Z$5:$Z$1254,$J$5,DB_REF_Q1_Q4!$AA$5:$AA$1254,$B52),SUMIFS(DB_REF_Q1_Q4!$AG$5:$AG$1254,DB_REF_Q1_Q4!$AC$5:$AC$1254,$C$4,DB_REF_Q1_Q4!$AD$5:$AD$1254,$J$4,DB_REF_Q1_Q4!$Z$5:$Z$1254,$J$5,DB_REF_Q1_Q4!$AB$5:$AB$1254,$J$6,DB_REF_Q1_Q4!$AA$5:$AA$1254,$B52))))))))</f>
        <v>0</v>
      </c>
      <c r="G52" s="539">
        <f>IF(AND($J$4="Todas",$J$5="Todas",$J$6="Todas"),SUMIFS(DB_REF_Q1_Q4!$AH$5:$AH$1254,DB_REF_Q1_Q4!$AC$5:$AC$1254,$C$4,DB_REF_Q1_Q4!$AA$5:$AA$1254,$B52),IF(AND($J$4="Todas",$J$5="Todas"),SUMIFS(DB_REF_Q1_Q4!$AH$5:$AH$1254,DB_REF_Q1_Q4!$AC$5:$AC$1254,$C$4,DB_REF_Q1_Q4!$AB$5:$AB$1254,$J$6,DB_REF_Q1_Q4!$AA$5:$AA$1254,$B52),IF(AND($J$4="Todas",$J$6="Todas"),SUMIFS(DB_REF_Q1_Q4!$AH$5:$AH$1254,DB_REF_Q1_Q4!$AC$5:$AC$1254,$C$4,DB_REF_Q1_Q4!$Z$5:$Z$1254,$J$5,DB_REF_Q1_Q4!$AA$5:$AA$1254,$B52),IF(AND($J$5="Todas",$J$6="Todas"),SUMIFS(DB_REF_Q1_Q4!$AH$5:$AH$1254,DB_REF_Q1_Q4!$AC$5:$AC$1254,$C$4,DB_REF_Q1_Q4!$AD$5:$AD$1254,$J$4,DB_REF_Q1_Q4!$AA$5:$AA$1254,$B52),IF($J$4="Todas",SUMIFS(DB_REF_Q1_Q4!$AH$5:$AH$1254,DB_REF_Q1_Q4!$AC$5:$AC$1254,$C$4,DB_REF_Q1_Q4!$Z$5:$Z$1254,$J$5,DB_REF_Q1_Q4!$AB$5:$AB$1254,$J$6,DB_REF_Q1_Q4!$AA$5:$AA$1254,$B52),IF($J$5="Todas",SUMIFS(DB_REF_Q1_Q4!$AH$5:$AH$1254,DB_REF_Q1_Q4!$AC$5:$AC$1254,$C$4,DB_REF_Q1_Q4!$AD$5:$AD$1254,$J$4,DB_REF_Q1_Q4!$AB$5:$AB$1254,$J$6,DB_REF_Q1_Q4!$AA$5:$AA$1254,$B52),IF($J$6="Todas",SUMIFS(DB_REF_Q1_Q4!$AH$5:$AH$1254,DB_REF_Q1_Q4!$AC$5:$AC$1254,$C$4,DB_REF_Q1_Q4!$AD$5:$AD$1254,$J$4,DB_REF_Q1_Q4!$Z$5:$Z$1254,$J$5,DB_REF_Q1_Q4!$AA$5:$AA$1254,$B52),SUMIFS(DB_REF_Q1_Q4!$AH$5:$AH$1254,DB_REF_Q1_Q4!$AC$5:$AC$1254,$C$4,DB_REF_Q1_Q4!$AD$5:$AD$1254,$J$4,DB_REF_Q1_Q4!$Z$5:$Z$1254,$J$5,DB_REF_Q1_Q4!$AB$5:$AB$1254,$J$6,DB_REF_Q1_Q4!$AA$5:$AA$1254,$B52))))))))</f>
        <v>4</v>
      </c>
      <c r="H52" s="539">
        <f>IF(AND($J$4="Todas",$J$5="Todas",$J$6="Todas"),SUMIFS(DB_REF_Q1_Q4!$AI$5:$AI$1254,DB_REF_Q1_Q4!$AC$5:$AC$1254,$C$4,DB_REF_Q1_Q4!$AA$5:$AA$1254,$B52),IF(AND($J$4="Todas",$J$5="Todas"),SUMIFS(DB_REF_Q1_Q4!$AI$5:$AI$1254,DB_REF_Q1_Q4!$AC$5:$AC$1254,$C$4,DB_REF_Q1_Q4!$AB$5:$AB$1254,$J$6,DB_REF_Q1_Q4!$AA$5:$AA$1254,$B52),IF(AND($J$4="Todas",$J$6="Todas"),SUMIFS(DB_REF_Q1_Q4!$AI$5:$AI$1254,DB_REF_Q1_Q4!$AC$5:$AC$1254,$C$4,DB_REF_Q1_Q4!$Z$5:$Z$1254,$J$5,DB_REF_Q1_Q4!$AA$5:$AA$1254,$B52),IF(AND($J$5="Todas",$J$6="Todas"),SUMIFS(DB_REF_Q1_Q4!$AI$5:$AI$1254,DB_REF_Q1_Q4!$AC$5:$AC$1254,$C$4,DB_REF_Q1_Q4!$AD$5:$AD$1254,$J$4,DB_REF_Q1_Q4!$AA$5:$AA$1254,$B52),IF($J$4="Todas",SUMIFS(DB_REF_Q1_Q4!$AI$5:$AI$1254,DB_REF_Q1_Q4!$AC$5:$AC$1254,$C$4,DB_REF_Q1_Q4!$Z$5:$Z$1254,$J$5,DB_REF_Q1_Q4!$AB$5:$AB$1254,$J$6,DB_REF_Q1_Q4!$AA$5:$AA$1254,$B52),IF($J$5="Todas",SUMIFS(DB_REF_Q1_Q4!$AI$5:$AI$1254,DB_REF_Q1_Q4!$AC$5:$AC$1254,$C$4,DB_REF_Q1_Q4!$AD$5:$AD$1254,$J$4,DB_REF_Q1_Q4!$AB$5:$AB$1254,$J$6,DB_REF_Q1_Q4!$AA$5:$AA$1254,$B52),IF($J$6="Todas",SUMIFS(DB_REF_Q1_Q4!$AI$5:$AI$1254,DB_REF_Q1_Q4!$AC$5:$AC$1254,$C$4,DB_REF_Q1_Q4!$AD$5:$AD$1254,$J$4,DB_REF_Q1_Q4!$Z$5:$Z$1254,$J$5,DB_REF_Q1_Q4!$AA$5:$AA$1254,$B52),SUMIFS(DB_REF_Q1_Q4!$AI$5:$AI$1254,DB_REF_Q1_Q4!$AC$5:$AC$1254,$C$4,DB_REF_Q1_Q4!$AD$5:$AD$1254,$J$4,DB_REF_Q1_Q4!$Z$5:$Z$1254,$J$5,DB_REF_Q1_Q4!$AB$5:$AB$1254,$J$6,DB_REF_Q1_Q4!$AA$5:$AA$1254,$B52))))))))</f>
        <v>3</v>
      </c>
      <c r="I52" s="539">
        <f>IF(AND($J$4="Todas",$J$5="Todas",$J$6="Todas"),SUMIFS(DB_REF_Q1_Q4!$AJ$5:$AJ$1254,DB_REF_Q1_Q4!$AC$5:$AC$1254,$C$4,DB_REF_Q1_Q4!$AA$5:$AA$1254,$B52),IF(AND($J$4="Todas",$J$5="Todas"),SUMIFS(DB_REF_Q1_Q4!$AJ$5:$AJ$1254,DB_REF_Q1_Q4!$AC$5:$AC$1254,$C$4,DB_REF_Q1_Q4!$AB$5:$AB$1254,$J$6,DB_REF_Q1_Q4!$AA$5:$AA$1254,$B52),IF(AND($J$4="Todas",$J$6="Todas"),SUMIFS(DB_REF_Q1_Q4!$AJ$5:$AJ$1254,DB_REF_Q1_Q4!$AC$5:$AC$1254,$C$4,DB_REF_Q1_Q4!$Z$5:$Z$1254,$J$5,DB_REF_Q1_Q4!$AA$5:$AA$1254,$B52),IF(AND($J$5="Todas",$J$6="Todas"),SUMIFS(DB_REF_Q1_Q4!$AJ$5:$AJ$1254,DB_REF_Q1_Q4!$AC$5:$AC$1254,$C$4,DB_REF_Q1_Q4!$AD$5:$AD$1254,$J$4,DB_REF_Q1_Q4!$AA$5:$AA$1254,$B52),IF($J$4="Todas",SUMIFS(DB_REF_Q1_Q4!$AJ$5:$AJ$1254,DB_REF_Q1_Q4!$AC$5:$AC$1254,$C$4,DB_REF_Q1_Q4!$Z$5:$Z$1254,$J$5,DB_REF_Q1_Q4!$AB$5:$AB$1254,$J$6,DB_REF_Q1_Q4!$AA$5:$AA$1254,$B52),IF($J$5="Todas",SUMIFS(DB_REF_Q1_Q4!$AJ$5:$AJ$1254,DB_REF_Q1_Q4!$AC$5:$AC$1254,$C$4,DB_REF_Q1_Q4!$AD$5:$AD$1254,$J$4,DB_REF_Q1_Q4!$AB$5:$AB$1254,$J$6,DB_REF_Q1_Q4!$AA$5:$AA$1254,$B52),IF($J$6="Todas",SUMIFS(DB_REF_Q1_Q4!$AJ$5:$AJ$1254,DB_REF_Q1_Q4!$AC$5:$AC$1254,$C$4,DB_REF_Q1_Q4!$AD$5:$AD$1254,$J$4,DB_REF_Q1_Q4!$Z$5:$Z$1254,$J$5,DB_REF_Q1_Q4!$AA$5:$AA$1254,$B52),SUMIFS(DB_REF_Q1_Q4!$AJ$5:$AJ$1254,DB_REF_Q1_Q4!$AC$5:$AC$1254,$C$4,DB_REF_Q1_Q4!$AD$5:$AD$1254,$J$4,DB_REF_Q1_Q4!$Z$5:$Z$1254,$J$5,DB_REF_Q1_Q4!$AB$5:$AB$1254,$J$6,DB_REF_Q1_Q4!$AA$5:$AA$1254,$B52))))))))</f>
        <v>0</v>
      </c>
      <c r="J52" s="539">
        <f>IF(AND($J$4="Todas",$J$5="Todas",$J$6="Todas"),SUMIFS(DB_REF_Q1_Q4!$AK$5:$AK$1254,DB_REF_Q1_Q4!$AC$5:$AC$1254,$C$4,DB_REF_Q1_Q4!$AA$5:$AA$1254,$B52),IF(AND($J$4="Todas",$J$5="Todas"),SUMIFS(DB_REF_Q1_Q4!$AK$5:$AK$1254,DB_REF_Q1_Q4!$AC$5:$AC$1254,$C$4,DB_REF_Q1_Q4!$AB$5:$AB$1254,$J$6,DB_REF_Q1_Q4!$AA$5:$AA$1254,$B52),IF(AND($J$4="Todas",$J$6="Todas"),SUMIFS(DB_REF_Q1_Q4!$AK$5:$AK$1254,DB_REF_Q1_Q4!$AC$5:$AC$1254,$C$4,DB_REF_Q1_Q4!$Z$5:$Z$1254,$J$5,DB_REF_Q1_Q4!$AA$5:$AA$1254,$B52),IF(AND($J$5="Todas",$J$6="Todas"),SUMIFS(DB_REF_Q1_Q4!$AK$5:$AK$1254,DB_REF_Q1_Q4!$AC$5:$AC$1254,$C$4,DB_REF_Q1_Q4!$AD$5:$AD$1254,$J$4,DB_REF_Q1_Q4!$AA$5:$AA$1254,$B52),IF($J$4="Todas",SUMIFS(DB_REF_Q1_Q4!$AK$5:$AK$1254,DB_REF_Q1_Q4!$AC$5:$AC$1254,$C$4,DB_REF_Q1_Q4!$Z$5:$Z$1254,$J$5,DB_REF_Q1_Q4!$AB$5:$AB$1254,$J$6,DB_REF_Q1_Q4!$AA$5:$AA$1254,$B52),IF($J$5="Todas",SUMIFS(DB_REF_Q1_Q4!$AK$5:$AK$1254,DB_REF_Q1_Q4!$AC$5:$AC$1254,$C$4,DB_REF_Q1_Q4!$AD$5:$AD$1254,$J$4,DB_REF_Q1_Q4!$AB$5:$AB$1254,$J$6,DB_REF_Q1_Q4!$AA$5:$AA$1254,$B52),IF($J$6="Todas",SUMIFS(DB_REF_Q1_Q4!$AK$5:$AK$1254,DB_REF_Q1_Q4!$AC$5:$AC$1254,$C$4,DB_REF_Q1_Q4!$AD$5:$AD$1254,$J$4,DB_REF_Q1_Q4!$Z$5:$Z$1254,$J$5,DB_REF_Q1_Q4!$AA$5:$AA$1254,$B52),SUMIFS(DB_REF_Q1_Q4!$AK$5:$AK$1254,DB_REF_Q1_Q4!$AC$5:$AC$1254,$C$4,DB_REF_Q1_Q4!$AD$5:$AD$1254,$J$4,DB_REF_Q1_Q4!$Z$5:$Z$1254,$J$5,DB_REF_Q1_Q4!$AB$5:$AB$1254,$J$6,DB_REF_Q1_Q4!$AA$5:$AA$1254,$B52))))))))</f>
        <v>0</v>
      </c>
      <c r="K52" s="539">
        <f>IF(AND($J$4="Todas",$J$5="Todas",$J$6="Todas"),SUMIFS(DB_REF_Q1_Q4!$AL$5:$AL$1254,DB_REF_Q1_Q4!$AC$5:$AC$1254,$C$4,DB_REF_Q1_Q4!$AA$5:$AA$1254,$B52),IF(AND($J$4="Todas",$J$5="Todas"),SUMIFS(DB_REF_Q1_Q4!$AL$5:$AL$1254,DB_REF_Q1_Q4!$AC$5:$AC$1254,$C$4,DB_REF_Q1_Q4!$AB$5:$AB$1254,$J$6,DB_REF_Q1_Q4!$AA$5:$AA$1254,$B52),IF(AND($J$4="Todas",$J$6="Todas"),SUMIFS(DB_REF_Q1_Q4!$AL$5:$AL$1254,DB_REF_Q1_Q4!$AC$5:$AC$1254,$C$4,DB_REF_Q1_Q4!$Z$5:$Z$1254,$J$5,DB_REF_Q1_Q4!$AA$5:$AA$1254,$B52),IF(AND($J$5="Todas",$J$6="Todas"),SUMIFS(DB_REF_Q1_Q4!$AL$5:$AL$1254,DB_REF_Q1_Q4!$AC$5:$AC$1254,$C$4,DB_REF_Q1_Q4!$AD$5:$AD$1254,$J$4,DB_REF_Q1_Q4!$AA$5:$AA$1254,$B52),IF($J$4="Todas",SUMIFS(DB_REF_Q1_Q4!$AL$5:$AL$1254,DB_REF_Q1_Q4!$AC$5:$AC$1254,$C$4,DB_REF_Q1_Q4!$Z$5:$Z$1254,$J$5,DB_REF_Q1_Q4!$AB$5:$AB$1254,$J$6,DB_REF_Q1_Q4!$AA$5:$AA$1254,$B52),IF($J$5="Todas",SUMIFS(DB_REF_Q1_Q4!$AL$5:$AL$1254,DB_REF_Q1_Q4!$AC$5:$AC$1254,$C$4,DB_REF_Q1_Q4!$AD$5:$AD$1254,$J$4,DB_REF_Q1_Q4!$AB$5:$AB$1254,$J$6,DB_REF_Q1_Q4!$AA$5:$AA$1254,$B52),IF($J$6="Todas",SUMIFS(DB_REF_Q1_Q4!$AL$5:$AL$1254,DB_REF_Q1_Q4!$AC$5:$AC$1254,$C$4,DB_REF_Q1_Q4!$AD$5:$AD$1254,$J$4,DB_REF_Q1_Q4!$Z$5:$Z$1254,$J$5,DB_REF_Q1_Q4!$AA$5:$AA$1254,$B52),SUMIFS(DB_REF_Q1_Q4!$AL$5:$AL$1254,DB_REF_Q1_Q4!$AC$5:$AC$1254,$C$4,DB_REF_Q1_Q4!$AD$5:$AD$1254,$J$4,DB_REF_Q1_Q4!$Z$5:$Z$1254,$J$5,DB_REF_Q1_Q4!$AB$5:$AB$1254,$J$6,DB_REF_Q1_Q4!$AA$5:$AA$1254,$B52))))))))</f>
        <v>0</v>
      </c>
      <c r="L52" s="539">
        <f>IF(AND($J$4="Todas",$J$5="Todas",$J$6="Todas"),SUMIFS(DB_REF_Q1_Q4!$AM$5:$AM$1254,DB_REF_Q1_Q4!$AC$5:$AC$1254,$C$4,DB_REF_Q1_Q4!$AA$5:$AA$1254,$B52),IF(AND($J$4="Todas",$J$5="Todas"),SUMIFS(DB_REF_Q1_Q4!$AM$5:$AM$1254,DB_REF_Q1_Q4!$AC$5:$AC$1254,$C$4,DB_REF_Q1_Q4!$AB$5:$AB$1254,$J$6,DB_REF_Q1_Q4!$AA$5:$AA$1254,$B52),IF(AND($J$4="Todas",$J$6="Todas"),SUMIFS(DB_REF_Q1_Q4!$AM$5:$AM$1254,DB_REF_Q1_Q4!$AC$5:$AC$1254,$C$4,DB_REF_Q1_Q4!$Z$5:$Z$1254,$J$5,DB_REF_Q1_Q4!$AA$5:$AA$1254,$B52),IF(AND($J$5="Todas",$J$6="Todas"),SUMIFS(DB_REF_Q1_Q4!$AM$5:$AM$1254,DB_REF_Q1_Q4!$AC$5:$AC$1254,$C$4,DB_REF_Q1_Q4!$AD$5:$AD$1254,$J$4,DB_REF_Q1_Q4!$AA$5:$AA$1254,$B52),IF($J$4="Todas",SUMIFS(DB_REF_Q1_Q4!$AM$5:$AM$1254,DB_REF_Q1_Q4!$AC$5:$AC$1254,$C$4,DB_REF_Q1_Q4!$Z$5:$Z$1254,$J$5,DB_REF_Q1_Q4!$AB$5:$AB$1254,$J$6,DB_REF_Q1_Q4!$AA$5:$AA$1254,$B52),IF($J$5="Todas",SUMIFS(DB_REF_Q1_Q4!$AM$5:$AM$1254,DB_REF_Q1_Q4!$AC$5:$AC$1254,$C$4,DB_REF_Q1_Q4!$AD$5:$AD$1254,$J$4,DB_REF_Q1_Q4!$AB$5:$AB$1254,$J$6,DB_REF_Q1_Q4!$AA$5:$AA$1254,$B52),IF($J$6="Todas",SUMIFS(DB_REF_Q1_Q4!$AM$5:$AM$1254,DB_REF_Q1_Q4!$AC$5:$AC$1254,$C$4,DB_REF_Q1_Q4!$AD$5:$AD$1254,$J$4,DB_REF_Q1_Q4!$Z$5:$Z$1254,$J$5,DB_REF_Q1_Q4!$AA$5:$AA$1254,$B52),SUMIFS(DB_REF_Q1_Q4!$AM$5:$AM$1254,DB_REF_Q1_Q4!$AC$5:$AC$1254,$C$4,DB_REF_Q1_Q4!$AD$5:$AD$1254,$J$4,DB_REF_Q1_Q4!$Z$5:$Z$1254,$J$5,DB_REF_Q1_Q4!$AB$5:$AB$1254,$J$6,DB_REF_Q1_Q4!$AA$5:$AA$1254,$B52))))))))</f>
        <v>4</v>
      </c>
      <c r="M52" s="645">
        <f>IF(AND($J$4="Todas",$J$5="Todas",$J$6="Todas"),COUNTIFS(DB_REF_Q1_Q4!$AC$5:$AC$1254,$C$4,DB_REF_Q1_Q4!$AA$5:$AA$1254,$P52),IF(AND($J$4="Todas",$J$5="Todas"),COUNTIFS(DB_REF_Q1_Q4!$AC$5:$AC$1254,$C$4,DB_REF_Q1_Q4!$AB$5:$AB$1254,$J$6,DB_REF_Q1_Q4!$AA$5:$AA$1254,$P52),IF(AND($J$4="Todas",$J$6="Todas"),COUNTIFS(DB_REF_Q1_Q4!$AC$5:$AC$1254,$C$4,DB_REF_Q1_Q4!$Z$5:$Z$1254,$J$5,DB_REF_Q1_Q4!$AA$5:$AA$1254,$P52),IF(AND($J$5="Todas",$J$6="Todas"),COUNTIFS(DB_REF_Q1_Q4!$AC$5:$AC$1254,$C$4,DB_REF_Q1_Q4!$AD$5:$AD$1254,$J$4,DB_REF_Q1_Q4!$AA$5:$AA$1254,$P52),IF($J$4="Todas",COUNTIFS(DB_REF_Q1_Q4!$AC$5:$AC$1254,$C$4,DB_REF_Q1_Q4!$Z$5:$Z$1254,$J$5,DB_REF_Q1_Q4!$AB$5:$AB$1254,$J$6,DB_REF_Q1_Q4!$AA$5:$AA$1254,$P52),IF($J$5="Todas",COUNTIFS(DB_REF_Q1_Q4!$AC$5:$AC$1254,$C$4,DB_REF_Q1_Q4!$AD$5:$AD$1254,$J$4,DB_REF_Q1_Q4!$AB$5:$AB$1254,$J$6,DB_REF_Q1_Q4!$AA$5:$AA$1254,$P52),IF($J$6="Todas",COUNTIFS(DB_REF_Q1_Q4!$AC$5:$AC$1254,$C$4,DB_REF_Q1_Q4!$AD$5:$AD$1254,$J$4,DB_REF_Q1_Q4!$Z$5:$Z$1254,$J$5,DB_REF_Q1_Q4!$AA$5:$AA$1254,$P52),COUNTIFS(DB_REF_Q1_Q4!$AC$5:$AC$1254,$C$4,DB_REF_Q1_Q4!$AD$5:$AD$1254,$J$4,DB_REF_Q1_Q4!$Z$5:$Z$1254,$J$5,DB_REF_Q1_Q4!$AB$5:$AB$1254,$J$6,DB_REF_Q1_Q4!$AA$5:$AA$1254,$P52))))))))</f>
        <v>14</v>
      </c>
      <c r="N52" s="235">
        <f>COUNTIF($M$50:$M$52,M52)</f>
        <v>1</v>
      </c>
      <c r="O52" s="656">
        <f>IF(N52=1,M52,M52+A52/100000)</f>
        <v>14</v>
      </c>
      <c r="P52" s="645" t="s">
        <v>387</v>
      </c>
      <c r="T52" s="677"/>
      <c r="U52" s="674" t="str">
        <f t="shared" si="22"/>
        <v>Existía antes</v>
      </c>
      <c r="V52" s="675">
        <f t="shared" si="23"/>
        <v>0.20857142857142857</v>
      </c>
      <c r="W52" s="375">
        <f t="shared" si="24"/>
        <v>0.20857142857142857</v>
      </c>
    </row>
    <row r="53" spans="1:35" s="370" customFormat="1" ht="13.5" thickTop="1">
      <c r="A53" s="643">
        <v>4</v>
      </c>
      <c r="B53" s="562" t="s">
        <v>27</v>
      </c>
      <c r="C53" s="678">
        <f t="shared" ref="C53:L53" si="25">SUM(C50:C52)</f>
        <v>350</v>
      </c>
      <c r="D53" s="678">
        <f t="shared" si="25"/>
        <v>90</v>
      </c>
      <c r="E53" s="678">
        <f t="shared" si="25"/>
        <v>73</v>
      </c>
      <c r="F53" s="678">
        <f t="shared" si="25"/>
        <v>95</v>
      </c>
      <c r="G53" s="678">
        <f t="shared" si="25"/>
        <v>29</v>
      </c>
      <c r="H53" s="678">
        <f t="shared" si="25"/>
        <v>39</v>
      </c>
      <c r="I53" s="678">
        <f t="shared" si="25"/>
        <v>2</v>
      </c>
      <c r="J53" s="678">
        <f t="shared" si="25"/>
        <v>23</v>
      </c>
      <c r="K53" s="678">
        <f t="shared" si="25"/>
        <v>3</v>
      </c>
      <c r="L53" s="678">
        <f t="shared" si="25"/>
        <v>51</v>
      </c>
      <c r="M53" s="235"/>
      <c r="N53" s="375"/>
      <c r="O53" s="375"/>
      <c r="P53" s="375"/>
      <c r="T53" s="677"/>
      <c r="U53" s="674" t="str">
        <f t="shared" si="22"/>
        <v>Otros</v>
      </c>
      <c r="V53" s="675">
        <f t="shared" si="23"/>
        <v>0.14571428571428571</v>
      </c>
      <c r="W53" s="375">
        <f t="shared" si="24"/>
        <v>0.14571428571428571</v>
      </c>
      <c r="Y53" s="236"/>
    </row>
    <row r="54" spans="1:35" s="370" customFormat="1">
      <c r="A54" s="643">
        <v>5</v>
      </c>
      <c r="B54" s="305"/>
      <c r="C54" s="384">
        <f>VLOOKUP($R$44,$B$50:$L$53,2,)</f>
        <v>350</v>
      </c>
      <c r="D54" s="384">
        <f t="shared" ref="D54:L54" si="26">VLOOKUP($R$44,$B$50:$L$53,D7,)</f>
        <v>90</v>
      </c>
      <c r="E54" s="384">
        <f t="shared" si="26"/>
        <v>73</v>
      </c>
      <c r="F54" s="384">
        <f t="shared" si="26"/>
        <v>95</v>
      </c>
      <c r="G54" s="384">
        <f t="shared" si="26"/>
        <v>29</v>
      </c>
      <c r="H54" s="384">
        <f t="shared" si="26"/>
        <v>39</v>
      </c>
      <c r="I54" s="384">
        <f t="shared" si="26"/>
        <v>2</v>
      </c>
      <c r="J54" s="384">
        <f t="shared" si="26"/>
        <v>23</v>
      </c>
      <c r="K54" s="384">
        <f t="shared" si="26"/>
        <v>3</v>
      </c>
      <c r="L54" s="384">
        <f t="shared" si="26"/>
        <v>51</v>
      </c>
      <c r="M54" s="381"/>
      <c r="N54" s="666"/>
      <c r="O54" s="667"/>
      <c r="P54" s="381"/>
      <c r="Q54" s="663"/>
      <c r="R54" s="667"/>
      <c r="T54" s="677"/>
      <c r="U54" s="674" t="str">
        <f t="shared" si="22"/>
        <v>Familiar</v>
      </c>
      <c r="V54" s="675">
        <f t="shared" si="23"/>
        <v>0.11142857142857143</v>
      </c>
      <c r="W54" s="375">
        <f t="shared" si="24"/>
        <v>0.11142857142857143</v>
      </c>
      <c r="X54" s="236"/>
      <c r="Y54" s="236"/>
      <c r="Z54" s="236"/>
      <c r="AA54" s="236"/>
      <c r="AC54" s="236"/>
      <c r="AD54" s="236"/>
      <c r="AE54" s="236"/>
      <c r="AF54" s="236"/>
      <c r="AI54" s="236"/>
    </row>
    <row r="55" spans="1:35" s="370" customFormat="1">
      <c r="A55" s="643">
        <v>6</v>
      </c>
      <c r="B55" s="305"/>
      <c r="C55" s="235"/>
      <c r="D55" s="237">
        <f>COUNTIF($D$54:$L$54,D54)</f>
        <v>1</v>
      </c>
      <c r="E55" s="237">
        <f t="shared" ref="E55:L55" si="27">COUNTIF($D$54:$L$54,E54)</f>
        <v>1</v>
      </c>
      <c r="F55" s="237">
        <f t="shared" si="27"/>
        <v>1</v>
      </c>
      <c r="G55" s="237">
        <f t="shared" si="27"/>
        <v>1</v>
      </c>
      <c r="H55" s="237">
        <f t="shared" si="27"/>
        <v>1</v>
      </c>
      <c r="I55" s="237">
        <f t="shared" si="27"/>
        <v>1</v>
      </c>
      <c r="J55" s="237">
        <f t="shared" si="27"/>
        <v>1</v>
      </c>
      <c r="K55" s="237">
        <f t="shared" si="27"/>
        <v>1</v>
      </c>
      <c r="L55" s="237">
        <f t="shared" si="27"/>
        <v>1</v>
      </c>
      <c r="M55" s="381"/>
      <c r="N55" s="666"/>
      <c r="O55" s="667"/>
      <c r="P55" s="381"/>
      <c r="Q55" s="663"/>
      <c r="R55" s="667"/>
      <c r="T55" s="677"/>
      <c r="U55" s="674" t="str">
        <f t="shared" si="22"/>
        <v>Otros decidieron</v>
      </c>
      <c r="V55" s="675">
        <f t="shared" si="23"/>
        <v>8.2857142857142851E-2</v>
      </c>
      <c r="W55" s="375">
        <f t="shared" si="24"/>
        <v>8.2857142857142851E-2</v>
      </c>
      <c r="X55" s="305"/>
      <c r="AI55" s="236"/>
    </row>
    <row r="56" spans="1:35" s="370" customFormat="1">
      <c r="A56" s="643">
        <v>7</v>
      </c>
      <c r="B56" s="432"/>
      <c r="C56" s="235"/>
      <c r="D56" s="653">
        <f t="shared" ref="D56:L56" si="28">IF(D55=1,D54/$C$54,(D54+D7/1000000000)/$C$54)</f>
        <v>0.25714285714285712</v>
      </c>
      <c r="E56" s="653">
        <f t="shared" si="28"/>
        <v>0.20857142857142857</v>
      </c>
      <c r="F56" s="653">
        <f t="shared" si="28"/>
        <v>0.27142857142857141</v>
      </c>
      <c r="G56" s="653">
        <f t="shared" si="28"/>
        <v>8.2857142857142851E-2</v>
      </c>
      <c r="H56" s="653">
        <f t="shared" si="28"/>
        <v>0.11142857142857143</v>
      </c>
      <c r="I56" s="653">
        <f t="shared" si="28"/>
        <v>5.7142857142857143E-3</v>
      </c>
      <c r="J56" s="653">
        <f t="shared" si="28"/>
        <v>6.5714285714285711E-2</v>
      </c>
      <c r="K56" s="653">
        <f t="shared" si="28"/>
        <v>8.5714285714285719E-3</v>
      </c>
      <c r="L56" s="653">
        <f t="shared" si="28"/>
        <v>0.14571428571428571</v>
      </c>
      <c r="M56" s="381"/>
      <c r="N56" s="666"/>
      <c r="O56" s="667"/>
      <c r="P56" s="381"/>
      <c r="Q56" s="663"/>
      <c r="R56" s="667"/>
      <c r="T56" s="677"/>
      <c r="U56" s="674" t="str">
        <f t="shared" si="22"/>
        <v>No conoce otra</v>
      </c>
      <c r="V56" s="675">
        <f t="shared" si="23"/>
        <v>6.5714285714285711E-2</v>
      </c>
      <c r="W56" s="375">
        <f t="shared" si="24"/>
        <v>6.5714285714285711E-2</v>
      </c>
      <c r="X56" s="305"/>
      <c r="AI56" s="236"/>
    </row>
    <row r="57" spans="1:35" s="370" customFormat="1">
      <c r="A57" s="643">
        <v>8</v>
      </c>
      <c r="B57" s="432"/>
      <c r="C57" s="432"/>
      <c r="D57" s="235" t="s">
        <v>422</v>
      </c>
      <c r="E57" s="235" t="s">
        <v>421</v>
      </c>
      <c r="F57" s="235" t="s">
        <v>362</v>
      </c>
      <c r="G57" s="235" t="s">
        <v>364</v>
      </c>
      <c r="H57" s="235" t="s">
        <v>28</v>
      </c>
      <c r="I57" s="237" t="s">
        <v>365</v>
      </c>
      <c r="J57" s="235" t="s">
        <v>363</v>
      </c>
      <c r="K57" s="235" t="s">
        <v>366</v>
      </c>
      <c r="L57" s="235" t="s">
        <v>309</v>
      </c>
      <c r="M57" s="381"/>
      <c r="N57" s="666"/>
      <c r="O57" s="667"/>
      <c r="P57" s="381"/>
      <c r="Q57" s="663"/>
      <c r="R57" s="667"/>
      <c r="T57" s="677"/>
      <c r="U57" s="674" t="str">
        <f t="shared" si="22"/>
        <v>Obligación legal</v>
      </c>
      <c r="V57" s="675">
        <f t="shared" si="23"/>
        <v>8.5714285714285719E-3</v>
      </c>
      <c r="W57" s="375">
        <f t="shared" si="24"/>
        <v>8.5714285714285719E-3</v>
      </c>
      <c r="X57" s="305"/>
      <c r="AI57" s="236"/>
    </row>
    <row r="58" spans="1:35" s="370" customFormat="1">
      <c r="A58" s="643">
        <v>9</v>
      </c>
      <c r="B58" s="305"/>
      <c r="C58" s="305"/>
      <c r="D58" s="305"/>
      <c r="E58" s="305"/>
      <c r="F58" s="305"/>
      <c r="G58" s="305"/>
      <c r="H58" s="236"/>
      <c r="I58" s="236"/>
      <c r="J58" s="236"/>
      <c r="K58" s="236"/>
      <c r="L58" s="236"/>
      <c r="M58" s="381"/>
      <c r="N58" s="666"/>
      <c r="O58" s="667"/>
      <c r="P58" s="381"/>
      <c r="Q58" s="663"/>
      <c r="R58" s="667"/>
      <c r="T58" s="677"/>
      <c r="U58" s="674" t="str">
        <f t="shared" si="22"/>
        <v>Incentivos</v>
      </c>
      <c r="V58" s="675">
        <f t="shared" si="23"/>
        <v>5.7142857142857143E-3</v>
      </c>
      <c r="W58" s="375">
        <f t="shared" si="24"/>
        <v>5.7142857142857143E-3</v>
      </c>
      <c r="X58" s="305"/>
      <c r="AI58" s="236"/>
    </row>
    <row r="59" spans="1:35" s="370" customFormat="1">
      <c r="A59" s="375"/>
      <c r="B59" s="305"/>
      <c r="C59" s="305"/>
      <c r="D59" s="305"/>
      <c r="E59" s="305"/>
      <c r="F59" s="305"/>
      <c r="G59" s="305"/>
      <c r="H59" s="236"/>
      <c r="I59" s="236"/>
      <c r="J59" s="236"/>
      <c r="K59" s="236"/>
      <c r="L59" s="236"/>
      <c r="M59" s="381"/>
      <c r="N59" s="666"/>
      <c r="O59" s="667"/>
      <c r="P59" s="381"/>
      <c r="Q59" s="663"/>
      <c r="R59" s="667"/>
      <c r="S59" s="668"/>
      <c r="T59" s="461"/>
      <c r="U59" s="461"/>
      <c r="V59" s="397"/>
      <c r="W59" s="305"/>
      <c r="X59" s="305"/>
      <c r="AI59" s="236"/>
    </row>
    <row r="60" spans="1:35" s="370" customFormat="1">
      <c r="A60" s="375"/>
      <c r="B60" s="305"/>
      <c r="C60" s="305"/>
      <c r="D60" s="305"/>
      <c r="E60" s="305"/>
      <c r="F60" s="305"/>
      <c r="G60" s="305"/>
      <c r="H60" s="236"/>
      <c r="I60" s="236"/>
      <c r="J60" s="236"/>
      <c r="K60" s="236"/>
      <c r="L60" s="236"/>
      <c r="M60" s="236"/>
      <c r="N60" s="235"/>
      <c r="O60" s="375"/>
      <c r="P60" s="375"/>
      <c r="Q60" s="263"/>
      <c r="R60" s="263"/>
      <c r="S60" s="243"/>
      <c r="T60" s="461"/>
      <c r="U60" s="461"/>
      <c r="V60" s="397"/>
      <c r="W60" s="305"/>
      <c r="X60" s="305"/>
      <c r="AI60" s="236"/>
    </row>
    <row r="61" spans="1:35" s="370" customFormat="1">
      <c r="A61" s="375"/>
      <c r="B61" s="305"/>
      <c r="C61" s="305"/>
      <c r="D61" s="305"/>
      <c r="E61" s="305"/>
      <c r="F61" s="305"/>
      <c r="G61" s="305"/>
      <c r="H61" s="236"/>
      <c r="I61" s="236"/>
      <c r="J61" s="236"/>
      <c r="K61" s="236"/>
      <c r="L61" s="236"/>
      <c r="M61" s="236"/>
      <c r="N61" s="235"/>
      <c r="O61" s="375"/>
      <c r="P61" s="375"/>
      <c r="Q61" s="263"/>
      <c r="R61" s="263"/>
      <c r="S61" s="243"/>
      <c r="T61" s="461"/>
      <c r="U61" s="461"/>
      <c r="V61" s="397"/>
      <c r="W61" s="305"/>
      <c r="X61" s="305"/>
      <c r="AI61" s="236"/>
    </row>
    <row r="62" spans="1:35" s="370" customFormat="1">
      <c r="A62" s="375"/>
      <c r="B62" s="305"/>
      <c r="C62" s="305"/>
      <c r="D62" s="305"/>
      <c r="E62" s="305"/>
      <c r="F62" s="305"/>
      <c r="G62" s="305"/>
      <c r="H62" s="305"/>
      <c r="I62" s="305"/>
      <c r="J62" s="305"/>
      <c r="K62" s="305"/>
      <c r="L62" s="305"/>
      <c r="M62" s="236"/>
      <c r="N62" s="235"/>
      <c r="O62" s="375"/>
      <c r="P62" s="375"/>
      <c r="Q62" s="263"/>
      <c r="R62" s="263"/>
      <c r="S62" s="243"/>
      <c r="T62" s="461"/>
      <c r="U62" s="461"/>
      <c r="V62" s="397"/>
      <c r="W62" s="305"/>
      <c r="X62" s="305"/>
      <c r="AI62" s="236"/>
    </row>
    <row r="63" spans="1:35" s="370" customFormat="1">
      <c r="A63" s="375"/>
      <c r="B63" s="305"/>
      <c r="C63" s="305"/>
      <c r="D63" s="305"/>
      <c r="E63" s="305"/>
      <c r="F63" s="305"/>
      <c r="G63" s="305"/>
      <c r="H63" s="305"/>
      <c r="I63" s="305"/>
      <c r="J63" s="305"/>
      <c r="K63" s="305"/>
      <c r="L63" s="305"/>
      <c r="N63" s="375"/>
      <c r="O63" s="375"/>
      <c r="P63" s="375"/>
      <c r="Q63" s="263"/>
      <c r="R63" s="263"/>
      <c r="S63" s="243"/>
      <c r="T63" s="461"/>
      <c r="U63" s="461"/>
      <c r="V63" s="397"/>
      <c r="W63" s="305"/>
      <c r="X63" s="305"/>
      <c r="AI63" s="236"/>
    </row>
    <row r="64" spans="1:35" s="370" customFormat="1">
      <c r="A64" s="235"/>
      <c r="B64" s="305"/>
      <c r="C64" s="305"/>
      <c r="D64" s="305"/>
      <c r="E64" s="305"/>
      <c r="F64" s="305"/>
      <c r="G64" s="305"/>
      <c r="H64" s="305"/>
      <c r="I64" s="305"/>
      <c r="J64" s="305"/>
      <c r="K64" s="305"/>
      <c r="L64" s="305"/>
      <c r="N64" s="375"/>
      <c r="O64" s="375"/>
      <c r="P64" s="375"/>
      <c r="Q64" s="263"/>
      <c r="R64" s="263"/>
      <c r="S64" s="243"/>
      <c r="T64" s="461"/>
      <c r="U64" s="461"/>
      <c r="V64" s="397"/>
      <c r="W64" s="305"/>
      <c r="X64" s="305"/>
      <c r="AI64" s="236"/>
    </row>
    <row r="65" spans="1:35">
      <c r="M65" s="370"/>
      <c r="N65" s="375"/>
      <c r="P65" s="375"/>
      <c r="V65" s="397"/>
      <c r="W65" s="305"/>
      <c r="X65" s="305"/>
    </row>
    <row r="66" spans="1:35">
      <c r="A66" s="236"/>
      <c r="M66" s="370"/>
      <c r="N66" s="375"/>
    </row>
    <row r="67" spans="1:35">
      <c r="A67" s="236"/>
    </row>
    <row r="68" spans="1:35">
      <c r="A68" s="236"/>
    </row>
    <row r="69" spans="1:35">
      <c r="A69" s="236"/>
    </row>
    <row r="70" spans="1:35">
      <c r="A70" s="236"/>
    </row>
    <row r="71" spans="1:35">
      <c r="A71" s="236"/>
    </row>
    <row r="72" spans="1:35">
      <c r="A72" s="236"/>
    </row>
    <row r="73" spans="1:35">
      <c r="A73" s="236"/>
      <c r="O73" s="235"/>
    </row>
    <row r="74" spans="1:35">
      <c r="A74" s="236"/>
      <c r="O74" s="235"/>
    </row>
    <row r="75" spans="1:35">
      <c r="A75" s="236"/>
      <c r="O75" s="235"/>
    </row>
    <row r="76" spans="1:35">
      <c r="A76" s="236"/>
      <c r="O76" s="235"/>
    </row>
    <row r="77" spans="1:35">
      <c r="A77" s="236"/>
      <c r="O77" s="235"/>
    </row>
    <row r="78" spans="1:35">
      <c r="A78" s="236"/>
      <c r="O78" s="235"/>
      <c r="AI78" s="370"/>
    </row>
    <row r="79" spans="1:35">
      <c r="A79" s="236"/>
      <c r="O79" s="235"/>
      <c r="AI79" s="370"/>
    </row>
    <row r="80" spans="1:35">
      <c r="A80" s="236"/>
      <c r="O80" s="235"/>
    </row>
    <row r="81" spans="1:35">
      <c r="A81" s="236"/>
      <c r="O81" s="235"/>
    </row>
    <row r="82" spans="1:35">
      <c r="A82" s="236"/>
      <c r="B82" s="398"/>
      <c r="C82" s="399"/>
      <c r="D82" s="400"/>
      <c r="E82" s="400"/>
      <c r="F82" s="400"/>
      <c r="G82" s="249"/>
      <c r="H82" s="370"/>
      <c r="I82" s="340"/>
      <c r="J82" s="340"/>
      <c r="K82" s="340"/>
      <c r="L82" s="249"/>
      <c r="O82" s="235"/>
      <c r="AI82" s="370"/>
    </row>
    <row r="83" spans="1:35">
      <c r="A83" s="236"/>
      <c r="B83" s="398"/>
      <c r="C83" s="399"/>
      <c r="D83" s="400"/>
      <c r="E83" s="400"/>
      <c r="F83" s="400"/>
      <c r="G83" s="249"/>
      <c r="H83" s="370"/>
      <c r="I83" s="340"/>
      <c r="J83" s="340"/>
      <c r="K83" s="340"/>
      <c r="L83" s="249"/>
      <c r="O83" s="235"/>
      <c r="AG83" s="398"/>
    </row>
    <row r="84" spans="1:35">
      <c r="A84" s="236"/>
      <c r="B84" s="398"/>
      <c r="C84" s="399"/>
      <c r="D84" s="400"/>
      <c r="E84" s="400"/>
      <c r="F84" s="400"/>
      <c r="G84" s="249"/>
      <c r="H84" s="370"/>
      <c r="I84" s="340"/>
      <c r="J84" s="340"/>
      <c r="K84" s="340"/>
      <c r="L84" s="249"/>
      <c r="O84" s="235"/>
      <c r="AG84" s="398"/>
    </row>
    <row r="85" spans="1:35">
      <c r="A85" s="236"/>
      <c r="B85" s="398"/>
      <c r="C85" s="399"/>
      <c r="D85" s="400"/>
      <c r="E85" s="400"/>
      <c r="F85" s="400"/>
      <c r="G85" s="249"/>
      <c r="H85" s="370"/>
      <c r="I85" s="340"/>
      <c r="J85" s="340"/>
      <c r="K85" s="340"/>
      <c r="L85" s="249"/>
      <c r="O85" s="235"/>
      <c r="AG85" s="398"/>
    </row>
    <row r="86" spans="1:35">
      <c r="A86" s="236"/>
      <c r="B86" s="370"/>
      <c r="C86" s="370"/>
      <c r="D86" s="370"/>
      <c r="E86" s="370"/>
      <c r="F86" s="370"/>
      <c r="G86" s="370"/>
      <c r="H86" s="370"/>
      <c r="I86" s="370"/>
      <c r="J86" s="370"/>
      <c r="K86" s="370"/>
      <c r="L86" s="370"/>
      <c r="O86" s="235"/>
      <c r="AG86" s="398"/>
    </row>
    <row r="87" spans="1:35">
      <c r="A87" s="236"/>
      <c r="B87" s="370"/>
      <c r="C87" s="370"/>
      <c r="D87" s="370"/>
      <c r="E87" s="370"/>
      <c r="F87" s="370"/>
      <c r="G87" s="370"/>
      <c r="H87" s="370"/>
      <c r="I87" s="370"/>
      <c r="J87" s="370"/>
      <c r="K87" s="370"/>
      <c r="L87" s="370"/>
      <c r="O87" s="235"/>
      <c r="AG87" s="381"/>
    </row>
    <row r="88" spans="1:35">
      <c r="A88" s="236"/>
      <c r="B88" s="370"/>
      <c r="C88" s="370"/>
      <c r="D88" s="370"/>
      <c r="E88" s="370"/>
      <c r="F88" s="370"/>
      <c r="G88" s="370"/>
      <c r="H88" s="370"/>
      <c r="I88" s="370"/>
      <c r="J88" s="370"/>
      <c r="K88" s="370"/>
      <c r="L88" s="370"/>
      <c r="O88" s="235"/>
      <c r="AG88" s="381"/>
    </row>
    <row r="89" spans="1:35">
      <c r="A89" s="236"/>
      <c r="O89" s="235"/>
      <c r="AG89" s="381"/>
    </row>
    <row r="90" spans="1:35">
      <c r="A90" s="236"/>
      <c r="O90" s="235"/>
      <c r="AG90" s="381"/>
    </row>
    <row r="91" spans="1:35">
      <c r="A91" s="236"/>
      <c r="O91" s="235"/>
      <c r="AG91" s="381"/>
    </row>
    <row r="92" spans="1:35">
      <c r="A92" s="236"/>
      <c r="O92" s="235"/>
      <c r="AG92" s="381"/>
    </row>
    <row r="93" spans="1:35">
      <c r="A93" s="236"/>
      <c r="O93" s="235"/>
      <c r="AG93" s="381"/>
    </row>
    <row r="94" spans="1:35">
      <c r="A94" s="236"/>
      <c r="O94" s="235"/>
      <c r="Y94" s="235"/>
      <c r="Z94" s="235"/>
      <c r="AA94" s="235"/>
      <c r="AB94" s="235"/>
      <c r="AC94" s="401"/>
      <c r="AD94" s="401"/>
      <c r="AE94" s="401"/>
      <c r="AF94" s="401"/>
      <c r="AG94" s="381"/>
    </row>
    <row r="95" spans="1:35">
      <c r="A95" s="236"/>
      <c r="O95" s="235"/>
      <c r="Y95" s="235"/>
      <c r="Z95" s="235"/>
      <c r="AA95" s="235"/>
      <c r="AB95" s="235"/>
      <c r="AC95" s="401"/>
      <c r="AD95" s="401"/>
      <c r="AE95" s="401"/>
      <c r="AF95" s="401"/>
      <c r="AG95" s="381"/>
    </row>
    <row r="96" spans="1:35">
      <c r="A96" s="236"/>
      <c r="O96" s="235"/>
      <c r="Y96" s="401"/>
      <c r="Z96" s="401"/>
      <c r="AA96" s="401"/>
      <c r="AB96" s="401"/>
      <c r="AC96" s="401"/>
      <c r="AD96" s="401"/>
      <c r="AE96" s="401"/>
      <c r="AF96" s="401"/>
      <c r="AG96" s="381"/>
    </row>
    <row r="97" spans="1:33">
      <c r="A97" s="236"/>
      <c r="O97" s="235"/>
      <c r="AG97" s="381"/>
    </row>
    <row r="98" spans="1:33">
      <c r="A98" s="236"/>
      <c r="N98" s="236"/>
      <c r="O98" s="235"/>
    </row>
    <row r="99" spans="1:33">
      <c r="A99" s="236"/>
      <c r="N99" s="236"/>
      <c r="O99" s="235"/>
    </row>
    <row r="100" spans="1:33">
      <c r="A100" s="236"/>
      <c r="N100" s="236"/>
      <c r="O100" s="235"/>
      <c r="W100" s="402"/>
    </row>
    <row r="101" spans="1:33">
      <c r="A101" s="236"/>
      <c r="N101" s="236"/>
      <c r="O101" s="235"/>
      <c r="W101" s="402"/>
    </row>
    <row r="102" spans="1:33">
      <c r="A102" s="236"/>
      <c r="N102" s="236"/>
      <c r="O102" s="235"/>
      <c r="W102" s="402"/>
    </row>
    <row r="103" spans="1:33">
      <c r="A103" s="236"/>
      <c r="N103" s="236"/>
      <c r="O103" s="235"/>
    </row>
    <row r="104" spans="1:33">
      <c r="A104" s="236"/>
      <c r="N104" s="236"/>
      <c r="O104" s="235"/>
      <c r="W104" s="403"/>
    </row>
    <row r="105" spans="1:33">
      <c r="A105" s="236"/>
      <c r="N105" s="236"/>
      <c r="O105" s="235"/>
    </row>
    <row r="106" spans="1:33">
      <c r="A106" s="236"/>
      <c r="N106" s="236"/>
      <c r="O106" s="235"/>
      <c r="V106" s="679"/>
      <c r="W106" s="405"/>
      <c r="X106" s="405"/>
      <c r="Y106" s="405"/>
      <c r="Z106" s="405"/>
      <c r="AA106" s="405"/>
      <c r="AB106" s="405"/>
      <c r="AC106" s="405"/>
      <c r="AD106" s="405"/>
      <c r="AE106" s="405"/>
      <c r="AF106" s="405"/>
      <c r="AG106" s="405"/>
    </row>
    <row r="107" spans="1:33">
      <c r="A107" s="236"/>
      <c r="N107" s="236"/>
      <c r="O107" s="235"/>
    </row>
    <row r="108" spans="1:33">
      <c r="A108" s="236"/>
      <c r="N108" s="236"/>
      <c r="O108" s="235"/>
    </row>
    <row r="109" spans="1:33">
      <c r="A109" s="236"/>
      <c r="N109" s="236"/>
      <c r="O109" s="235"/>
    </row>
    <row r="110" spans="1:33">
      <c r="A110" s="236"/>
      <c r="N110" s="236"/>
      <c r="O110" s="235"/>
    </row>
    <row r="111" spans="1:33">
      <c r="A111" s="236"/>
      <c r="N111" s="236"/>
      <c r="O111" s="235"/>
    </row>
    <row r="112" spans="1:33">
      <c r="A112" s="236"/>
      <c r="N112" s="236"/>
      <c r="O112" s="235"/>
    </row>
    <row r="113" spans="1:21">
      <c r="A113" s="236"/>
      <c r="N113" s="236"/>
      <c r="O113" s="235"/>
    </row>
    <row r="114" spans="1:21">
      <c r="A114" s="236"/>
      <c r="N114" s="236"/>
      <c r="O114" s="235"/>
      <c r="P114" s="236"/>
      <c r="Q114" s="236"/>
      <c r="R114" s="236"/>
      <c r="S114" s="236"/>
      <c r="T114" s="236"/>
      <c r="U114" s="236"/>
    </row>
    <row r="115" spans="1:21">
      <c r="A115" s="236"/>
      <c r="N115" s="236"/>
      <c r="O115" s="235"/>
      <c r="P115" s="236"/>
      <c r="Q115" s="236"/>
      <c r="R115" s="236"/>
      <c r="S115" s="236"/>
      <c r="T115" s="236"/>
      <c r="U115" s="236"/>
    </row>
    <row r="116" spans="1:21">
      <c r="A116" s="236"/>
      <c r="N116" s="236"/>
      <c r="O116" s="235"/>
      <c r="P116" s="236"/>
      <c r="Q116" s="236"/>
      <c r="R116" s="236"/>
      <c r="S116" s="236"/>
      <c r="T116" s="236"/>
      <c r="U116" s="236"/>
    </row>
    <row r="117" spans="1:21">
      <c r="A117" s="236"/>
      <c r="N117" s="236"/>
      <c r="O117" s="235"/>
      <c r="P117" s="236"/>
      <c r="Q117" s="236"/>
      <c r="R117" s="236"/>
      <c r="S117" s="236"/>
      <c r="T117" s="236"/>
      <c r="U117" s="236"/>
    </row>
    <row r="118" spans="1:21">
      <c r="A118" s="236"/>
      <c r="N118" s="236"/>
      <c r="O118" s="235"/>
      <c r="P118" s="236"/>
      <c r="Q118" s="236"/>
      <c r="R118" s="236"/>
      <c r="S118" s="236"/>
      <c r="T118" s="236"/>
      <c r="U118" s="236"/>
    </row>
    <row r="119" spans="1:21">
      <c r="A119" s="236"/>
      <c r="N119" s="236"/>
      <c r="O119" s="235"/>
      <c r="P119" s="236"/>
      <c r="Q119" s="236"/>
      <c r="R119" s="236"/>
      <c r="S119" s="236"/>
      <c r="T119" s="236"/>
      <c r="U119" s="236"/>
    </row>
    <row r="120" spans="1:21">
      <c r="A120" s="236"/>
      <c r="N120" s="236"/>
      <c r="O120" s="235"/>
      <c r="P120" s="236"/>
      <c r="Q120" s="236"/>
      <c r="R120" s="236"/>
      <c r="S120" s="236"/>
      <c r="T120" s="236"/>
      <c r="U120" s="236"/>
    </row>
    <row r="121" spans="1:21">
      <c r="A121" s="236"/>
      <c r="N121" s="236"/>
      <c r="O121" s="235"/>
      <c r="P121" s="236"/>
      <c r="Q121" s="236"/>
      <c r="R121" s="236"/>
      <c r="S121" s="236"/>
      <c r="T121" s="236"/>
      <c r="U121" s="236"/>
    </row>
    <row r="122" spans="1:21">
      <c r="A122" s="236"/>
      <c r="N122" s="236"/>
      <c r="O122" s="235"/>
      <c r="P122" s="236"/>
      <c r="Q122" s="236"/>
      <c r="R122" s="236"/>
      <c r="S122" s="236"/>
      <c r="T122" s="236"/>
      <c r="U122" s="236"/>
    </row>
    <row r="123" spans="1:21">
      <c r="A123" s="236"/>
      <c r="N123" s="236"/>
      <c r="O123" s="235"/>
      <c r="P123" s="236"/>
      <c r="Q123" s="236"/>
      <c r="R123" s="236"/>
      <c r="S123" s="236"/>
      <c r="T123" s="236"/>
      <c r="U123" s="236"/>
    </row>
    <row r="124" spans="1:21">
      <c r="A124" s="236"/>
      <c r="N124" s="236"/>
      <c r="O124" s="235"/>
      <c r="P124" s="236"/>
      <c r="Q124" s="236"/>
      <c r="R124" s="236"/>
      <c r="S124" s="236"/>
      <c r="T124" s="236"/>
      <c r="U124" s="236"/>
    </row>
    <row r="125" spans="1:21">
      <c r="A125" s="236"/>
      <c r="N125" s="236"/>
      <c r="O125" s="235"/>
      <c r="P125" s="236"/>
      <c r="Q125" s="236"/>
      <c r="R125" s="236"/>
      <c r="S125" s="236"/>
      <c r="T125" s="236"/>
      <c r="U125" s="236"/>
    </row>
    <row r="126" spans="1:21">
      <c r="A126" s="236"/>
      <c r="N126" s="236"/>
      <c r="O126" s="235"/>
      <c r="P126" s="236"/>
      <c r="Q126" s="236"/>
      <c r="R126" s="236"/>
      <c r="S126" s="236"/>
      <c r="T126" s="236"/>
      <c r="U126" s="236"/>
    </row>
    <row r="127" spans="1:21">
      <c r="A127" s="236"/>
      <c r="N127" s="236"/>
      <c r="O127" s="235"/>
      <c r="P127" s="236"/>
      <c r="Q127" s="236"/>
      <c r="R127" s="236"/>
      <c r="S127" s="236"/>
      <c r="T127" s="236"/>
      <c r="U127" s="236"/>
    </row>
    <row r="128" spans="1:21">
      <c r="A128" s="236"/>
      <c r="N128" s="236"/>
      <c r="O128" s="235"/>
      <c r="P128" s="236"/>
      <c r="Q128" s="236"/>
      <c r="R128" s="236"/>
      <c r="S128" s="236"/>
      <c r="T128" s="236"/>
      <c r="U128" s="236"/>
    </row>
    <row r="129" spans="1:21">
      <c r="A129" s="236"/>
      <c r="N129" s="236"/>
      <c r="O129" s="235"/>
      <c r="P129" s="236"/>
      <c r="Q129" s="236"/>
      <c r="R129" s="236"/>
      <c r="S129" s="236"/>
      <c r="T129" s="236"/>
      <c r="U129" s="236"/>
    </row>
    <row r="130" spans="1:21">
      <c r="A130" s="236"/>
      <c r="N130" s="236"/>
      <c r="O130" s="235"/>
      <c r="P130" s="236"/>
      <c r="Q130" s="236"/>
      <c r="R130" s="236"/>
      <c r="S130" s="236"/>
      <c r="T130" s="236"/>
      <c r="U130" s="236"/>
    </row>
    <row r="131" spans="1:21">
      <c r="A131" s="236"/>
      <c r="N131" s="236"/>
      <c r="O131" s="235"/>
      <c r="P131" s="236"/>
      <c r="Q131" s="236"/>
      <c r="R131" s="236"/>
      <c r="S131" s="236"/>
      <c r="T131" s="236"/>
      <c r="U131" s="236"/>
    </row>
    <row r="132" spans="1:21">
      <c r="A132" s="236"/>
      <c r="N132" s="236"/>
      <c r="O132" s="235"/>
      <c r="P132" s="236"/>
      <c r="Q132" s="236"/>
      <c r="R132" s="236"/>
      <c r="S132" s="236"/>
      <c r="T132" s="236"/>
      <c r="U132" s="236"/>
    </row>
    <row r="133" spans="1:21">
      <c r="A133" s="236"/>
      <c r="N133" s="236"/>
      <c r="O133" s="235"/>
      <c r="P133" s="236"/>
      <c r="Q133" s="236"/>
      <c r="R133" s="236"/>
      <c r="S133" s="236"/>
      <c r="T133" s="236"/>
      <c r="U133" s="236"/>
    </row>
    <row r="134" spans="1:21">
      <c r="A134" s="236"/>
      <c r="N134" s="236"/>
      <c r="O134" s="235"/>
      <c r="P134" s="236"/>
      <c r="Q134" s="236"/>
      <c r="R134" s="236"/>
      <c r="S134" s="236"/>
      <c r="T134" s="236"/>
      <c r="U134" s="236"/>
    </row>
    <row r="135" spans="1:21">
      <c r="A135" s="236"/>
      <c r="N135" s="236"/>
      <c r="O135" s="235"/>
      <c r="P135" s="236"/>
      <c r="Q135" s="236"/>
      <c r="R135" s="236"/>
      <c r="S135" s="236"/>
      <c r="T135" s="236"/>
      <c r="U135" s="236"/>
    </row>
    <row r="136" spans="1:21">
      <c r="A136" s="236"/>
      <c r="N136" s="236"/>
      <c r="O136" s="235"/>
      <c r="P136" s="236"/>
      <c r="Q136" s="236"/>
      <c r="R136" s="236"/>
      <c r="S136" s="236"/>
      <c r="T136" s="236"/>
      <c r="U136" s="236"/>
    </row>
    <row r="137" spans="1:21">
      <c r="A137" s="236"/>
      <c r="N137" s="236"/>
      <c r="O137" s="235"/>
      <c r="P137" s="236"/>
      <c r="Q137" s="236"/>
      <c r="R137" s="236"/>
      <c r="S137" s="236"/>
      <c r="T137" s="236"/>
      <c r="U137" s="236"/>
    </row>
    <row r="138" spans="1:21">
      <c r="A138" s="236"/>
      <c r="N138" s="236"/>
      <c r="O138" s="235"/>
      <c r="P138" s="236"/>
      <c r="Q138" s="236"/>
      <c r="R138" s="236"/>
      <c r="S138" s="236"/>
      <c r="T138" s="236"/>
      <c r="U138" s="236"/>
    </row>
    <row r="139" spans="1:21">
      <c r="A139" s="236"/>
      <c r="N139" s="236"/>
      <c r="O139" s="235"/>
      <c r="P139" s="236"/>
      <c r="Q139" s="236"/>
      <c r="R139" s="236"/>
      <c r="S139" s="236"/>
      <c r="T139" s="236"/>
      <c r="U139" s="236"/>
    </row>
    <row r="140" spans="1:21">
      <c r="A140" s="236"/>
      <c r="N140" s="236"/>
      <c r="O140" s="235"/>
      <c r="P140" s="236"/>
      <c r="Q140" s="236"/>
      <c r="R140" s="236"/>
      <c r="S140" s="236"/>
      <c r="T140" s="236"/>
      <c r="U140" s="236"/>
    </row>
    <row r="141" spans="1:21">
      <c r="A141" s="236"/>
      <c r="N141" s="236"/>
      <c r="O141" s="235"/>
      <c r="P141" s="236"/>
      <c r="Q141" s="236"/>
      <c r="R141" s="236"/>
      <c r="S141" s="236"/>
      <c r="T141" s="236"/>
      <c r="U141" s="236"/>
    </row>
    <row r="142" spans="1:21">
      <c r="A142" s="236"/>
      <c r="N142" s="236"/>
      <c r="O142" s="235"/>
      <c r="P142" s="236"/>
      <c r="Q142" s="236"/>
      <c r="R142" s="236"/>
      <c r="S142" s="236"/>
      <c r="T142" s="236"/>
      <c r="U142" s="236"/>
    </row>
    <row r="143" spans="1:21">
      <c r="A143" s="236"/>
      <c r="N143" s="236"/>
      <c r="O143" s="235"/>
      <c r="P143" s="236"/>
      <c r="Q143" s="236"/>
      <c r="R143" s="236"/>
      <c r="S143" s="236"/>
      <c r="T143" s="236"/>
      <c r="U143" s="236"/>
    </row>
    <row r="144" spans="1:21">
      <c r="A144" s="236"/>
      <c r="N144" s="236"/>
      <c r="O144" s="235"/>
      <c r="P144" s="236"/>
      <c r="Q144" s="236"/>
      <c r="R144" s="236"/>
      <c r="S144" s="236"/>
      <c r="T144" s="236"/>
      <c r="U144" s="236"/>
    </row>
    <row r="145" spans="1:21">
      <c r="A145" s="236"/>
      <c r="N145" s="236"/>
      <c r="O145" s="235"/>
      <c r="P145" s="236"/>
      <c r="Q145" s="236"/>
      <c r="R145" s="236"/>
      <c r="S145" s="236"/>
      <c r="T145" s="236"/>
      <c r="U145" s="236"/>
    </row>
    <row r="146" spans="1:21">
      <c r="A146" s="236"/>
      <c r="N146" s="236"/>
      <c r="O146" s="235"/>
      <c r="P146" s="236"/>
      <c r="Q146" s="236"/>
      <c r="R146" s="236"/>
      <c r="S146" s="236"/>
      <c r="T146" s="236"/>
      <c r="U146" s="236"/>
    </row>
    <row r="147" spans="1:21">
      <c r="A147" s="236"/>
      <c r="N147" s="236"/>
      <c r="O147" s="235"/>
      <c r="P147" s="236"/>
      <c r="Q147" s="236"/>
      <c r="R147" s="236"/>
      <c r="S147" s="236"/>
      <c r="T147" s="236"/>
      <c r="U147" s="236"/>
    </row>
    <row r="148" spans="1:21">
      <c r="A148" s="236"/>
      <c r="N148" s="236"/>
      <c r="O148" s="235"/>
      <c r="P148" s="236"/>
      <c r="Q148" s="236"/>
      <c r="R148" s="236"/>
      <c r="S148" s="236"/>
      <c r="T148" s="236"/>
      <c r="U148" s="236"/>
    </row>
    <row r="149" spans="1:21">
      <c r="A149" s="236"/>
      <c r="N149" s="236"/>
      <c r="O149" s="235"/>
      <c r="P149" s="236"/>
      <c r="Q149" s="236"/>
      <c r="R149" s="236"/>
      <c r="S149" s="236"/>
      <c r="T149" s="236"/>
      <c r="U149" s="236"/>
    </row>
    <row r="150" spans="1:21">
      <c r="A150" s="236"/>
      <c r="N150" s="236"/>
      <c r="O150" s="235"/>
      <c r="P150" s="236"/>
      <c r="Q150" s="236"/>
      <c r="R150" s="236"/>
      <c r="S150" s="236"/>
      <c r="T150" s="236"/>
      <c r="U150" s="236"/>
    </row>
    <row r="151" spans="1:21">
      <c r="A151" s="236"/>
      <c r="N151" s="236"/>
      <c r="O151" s="235"/>
      <c r="P151" s="236"/>
      <c r="Q151" s="236"/>
      <c r="R151" s="236"/>
      <c r="S151" s="236"/>
      <c r="T151" s="236"/>
      <c r="U151" s="236"/>
    </row>
    <row r="152" spans="1:21">
      <c r="A152" s="236"/>
      <c r="N152" s="236"/>
      <c r="O152" s="235"/>
      <c r="P152" s="236"/>
      <c r="Q152" s="236"/>
      <c r="R152" s="236"/>
      <c r="S152" s="236"/>
      <c r="T152" s="236"/>
      <c r="U152" s="236"/>
    </row>
    <row r="153" spans="1:21">
      <c r="A153" s="236"/>
      <c r="N153" s="236"/>
      <c r="O153" s="235"/>
      <c r="P153" s="236"/>
      <c r="Q153" s="236"/>
      <c r="R153" s="236"/>
      <c r="S153" s="236"/>
      <c r="T153" s="236"/>
      <c r="U153" s="236"/>
    </row>
    <row r="154" spans="1:21">
      <c r="A154" s="236"/>
      <c r="N154" s="236"/>
      <c r="O154" s="235"/>
      <c r="P154" s="236"/>
      <c r="Q154" s="236"/>
      <c r="R154" s="236"/>
      <c r="S154" s="236"/>
      <c r="T154" s="236"/>
      <c r="U154" s="236"/>
    </row>
    <row r="155" spans="1:21">
      <c r="A155" s="236"/>
      <c r="N155" s="236"/>
      <c r="O155" s="235"/>
      <c r="P155" s="236"/>
      <c r="Q155" s="236"/>
      <c r="R155" s="236"/>
      <c r="S155" s="236"/>
      <c r="T155" s="236"/>
      <c r="U155" s="236"/>
    </row>
    <row r="156" spans="1:21">
      <c r="A156" s="236"/>
      <c r="N156" s="236"/>
      <c r="O156" s="235"/>
      <c r="P156" s="236"/>
      <c r="Q156" s="236"/>
      <c r="R156" s="236"/>
      <c r="S156" s="236"/>
      <c r="T156" s="236"/>
      <c r="U156" s="236"/>
    </row>
    <row r="157" spans="1:21">
      <c r="A157" s="236"/>
      <c r="N157" s="236"/>
      <c r="O157" s="235"/>
      <c r="P157" s="236"/>
      <c r="Q157" s="236"/>
      <c r="R157" s="236"/>
      <c r="S157" s="236"/>
      <c r="T157" s="236"/>
      <c r="U157" s="236"/>
    </row>
    <row r="158" spans="1:21">
      <c r="A158" s="236"/>
      <c r="N158" s="236"/>
      <c r="O158" s="235"/>
      <c r="P158" s="236"/>
      <c r="Q158" s="236"/>
      <c r="R158" s="236"/>
      <c r="S158" s="236"/>
      <c r="T158" s="236"/>
      <c r="U158" s="236"/>
    </row>
    <row r="159" spans="1:21">
      <c r="A159" s="236"/>
      <c r="N159" s="236"/>
      <c r="O159" s="235"/>
      <c r="P159" s="236"/>
      <c r="Q159" s="236"/>
      <c r="R159" s="236"/>
      <c r="S159" s="236"/>
      <c r="T159" s="236"/>
      <c r="U159" s="236"/>
    </row>
    <row r="160" spans="1:21">
      <c r="A160" s="236"/>
      <c r="N160" s="236"/>
      <c r="O160" s="235"/>
      <c r="P160" s="236"/>
      <c r="Q160" s="236"/>
      <c r="R160" s="236"/>
      <c r="S160" s="236"/>
      <c r="T160" s="236"/>
      <c r="U160" s="236"/>
    </row>
    <row r="161" spans="1:21">
      <c r="A161" s="236"/>
      <c r="N161" s="236"/>
      <c r="O161" s="235"/>
      <c r="P161" s="236"/>
      <c r="Q161" s="236"/>
      <c r="R161" s="236"/>
      <c r="S161" s="236"/>
      <c r="T161" s="236"/>
      <c r="U161" s="236"/>
    </row>
    <row r="162" spans="1:21">
      <c r="A162" s="236"/>
      <c r="N162" s="236"/>
      <c r="O162" s="235"/>
      <c r="P162" s="236"/>
      <c r="Q162" s="236"/>
      <c r="R162" s="236"/>
      <c r="S162" s="236"/>
      <c r="T162" s="236"/>
      <c r="U162" s="236"/>
    </row>
    <row r="163" spans="1:21">
      <c r="A163" s="236"/>
      <c r="N163" s="236"/>
      <c r="O163" s="235"/>
      <c r="P163" s="236"/>
      <c r="Q163" s="236"/>
      <c r="R163" s="236"/>
      <c r="S163" s="236"/>
      <c r="T163" s="236"/>
      <c r="U163" s="236"/>
    </row>
    <row r="164" spans="1:21">
      <c r="A164" s="236"/>
      <c r="N164" s="236"/>
      <c r="O164" s="235"/>
      <c r="P164" s="236"/>
      <c r="Q164" s="236"/>
      <c r="R164" s="236"/>
      <c r="S164" s="236"/>
      <c r="T164" s="236"/>
      <c r="U164" s="236"/>
    </row>
    <row r="165" spans="1:21">
      <c r="A165" s="236"/>
      <c r="N165" s="236"/>
      <c r="O165" s="235"/>
      <c r="P165" s="236"/>
      <c r="Q165" s="236"/>
      <c r="R165" s="236"/>
      <c r="S165" s="236"/>
      <c r="T165" s="236"/>
      <c r="U165" s="236"/>
    </row>
    <row r="166" spans="1:21">
      <c r="A166" s="236"/>
      <c r="N166" s="236"/>
      <c r="O166" s="235"/>
      <c r="P166" s="236"/>
      <c r="Q166" s="236"/>
      <c r="R166" s="236"/>
      <c r="S166" s="236"/>
      <c r="T166" s="236"/>
      <c r="U166" s="236"/>
    </row>
    <row r="167" spans="1:21">
      <c r="A167" s="236"/>
      <c r="N167" s="236"/>
      <c r="O167" s="235"/>
      <c r="P167" s="236"/>
      <c r="Q167" s="236"/>
      <c r="R167" s="236"/>
      <c r="S167" s="236"/>
      <c r="T167" s="236"/>
      <c r="U167" s="236"/>
    </row>
    <row r="168" spans="1:21">
      <c r="A168" s="236"/>
      <c r="N168" s="236"/>
      <c r="O168" s="235"/>
      <c r="P168" s="236"/>
      <c r="Q168" s="236"/>
      <c r="R168" s="236"/>
      <c r="S168" s="236"/>
      <c r="T168" s="236"/>
      <c r="U168" s="236"/>
    </row>
    <row r="169" spans="1:21">
      <c r="A169" s="236"/>
      <c r="N169" s="236"/>
      <c r="O169" s="235"/>
      <c r="P169" s="236"/>
      <c r="Q169" s="236"/>
      <c r="R169" s="236"/>
      <c r="S169" s="236"/>
      <c r="T169" s="236"/>
      <c r="U169" s="236"/>
    </row>
    <row r="170" spans="1:21">
      <c r="A170" s="236"/>
      <c r="N170" s="236"/>
      <c r="O170" s="235"/>
      <c r="P170" s="236"/>
      <c r="Q170" s="236"/>
      <c r="R170" s="236"/>
      <c r="S170" s="236"/>
      <c r="T170" s="236"/>
      <c r="U170" s="236"/>
    </row>
    <row r="171" spans="1:21">
      <c r="A171" s="236"/>
      <c r="N171" s="236"/>
      <c r="O171" s="235"/>
      <c r="P171" s="236"/>
      <c r="Q171" s="236"/>
      <c r="R171" s="236"/>
      <c r="S171" s="236"/>
      <c r="T171" s="236"/>
      <c r="U171" s="236"/>
    </row>
    <row r="172" spans="1:21">
      <c r="A172" s="236"/>
      <c r="N172" s="236"/>
      <c r="O172" s="235"/>
      <c r="P172" s="236"/>
      <c r="Q172" s="236"/>
      <c r="R172" s="236"/>
      <c r="S172" s="236"/>
      <c r="T172" s="236"/>
      <c r="U172" s="236"/>
    </row>
    <row r="173" spans="1:21">
      <c r="A173" s="236"/>
      <c r="N173" s="236"/>
      <c r="O173" s="235"/>
      <c r="P173" s="236"/>
      <c r="Q173" s="236"/>
      <c r="R173" s="236"/>
      <c r="S173" s="236"/>
      <c r="T173" s="236"/>
      <c r="U173" s="236"/>
    </row>
    <row r="174" spans="1:21">
      <c r="A174" s="236"/>
      <c r="N174" s="236"/>
      <c r="O174" s="235"/>
      <c r="P174" s="236"/>
      <c r="Q174" s="236"/>
      <c r="R174" s="236"/>
      <c r="S174" s="236"/>
      <c r="T174" s="236"/>
      <c r="U174" s="236"/>
    </row>
    <row r="175" spans="1:21">
      <c r="A175" s="236"/>
      <c r="N175" s="236"/>
      <c r="O175" s="235"/>
      <c r="P175" s="236"/>
      <c r="Q175" s="236"/>
      <c r="R175" s="236"/>
      <c r="S175" s="236"/>
      <c r="T175" s="236"/>
      <c r="U175" s="236"/>
    </row>
    <row r="176" spans="1:21">
      <c r="A176" s="236"/>
      <c r="N176" s="236"/>
      <c r="O176" s="235"/>
      <c r="P176" s="236"/>
      <c r="Q176" s="236"/>
      <c r="R176" s="236"/>
      <c r="S176" s="236"/>
      <c r="T176" s="236"/>
      <c r="U176" s="236"/>
    </row>
    <row r="177" spans="1:21">
      <c r="A177" s="236"/>
      <c r="N177" s="236"/>
      <c r="O177" s="235"/>
      <c r="P177" s="236"/>
      <c r="Q177" s="236"/>
      <c r="R177" s="236"/>
      <c r="S177" s="236"/>
      <c r="T177" s="236"/>
      <c r="U177" s="236"/>
    </row>
    <row r="178" spans="1:21">
      <c r="A178" s="236"/>
      <c r="N178" s="236"/>
      <c r="O178" s="235"/>
      <c r="P178" s="236"/>
      <c r="Q178" s="236"/>
      <c r="R178" s="236"/>
      <c r="S178" s="236"/>
      <c r="T178" s="236"/>
      <c r="U178" s="236"/>
    </row>
    <row r="179" spans="1:21">
      <c r="A179" s="236"/>
      <c r="N179" s="236"/>
      <c r="O179" s="235"/>
      <c r="P179" s="236"/>
      <c r="Q179" s="236"/>
      <c r="R179" s="236"/>
      <c r="S179" s="236"/>
      <c r="T179" s="236"/>
      <c r="U179" s="236"/>
    </row>
    <row r="180" spans="1:21">
      <c r="A180" s="236"/>
      <c r="N180" s="236"/>
      <c r="O180" s="235"/>
      <c r="P180" s="236"/>
      <c r="Q180" s="236"/>
      <c r="R180" s="236"/>
      <c r="S180" s="236"/>
      <c r="T180" s="236"/>
      <c r="U180" s="236"/>
    </row>
    <row r="181" spans="1:21">
      <c r="A181" s="236"/>
      <c r="N181" s="236"/>
      <c r="O181" s="235"/>
      <c r="P181" s="236"/>
      <c r="Q181" s="236"/>
      <c r="R181" s="236"/>
      <c r="S181" s="236"/>
      <c r="T181" s="236"/>
      <c r="U181" s="236"/>
    </row>
    <row r="182" spans="1:21">
      <c r="A182" s="236"/>
      <c r="N182" s="236"/>
      <c r="O182" s="235"/>
      <c r="P182" s="236"/>
      <c r="Q182" s="236"/>
      <c r="R182" s="236"/>
      <c r="S182" s="236"/>
      <c r="T182" s="236"/>
      <c r="U182" s="236"/>
    </row>
    <row r="183" spans="1:21">
      <c r="A183" s="236"/>
      <c r="N183" s="236"/>
      <c r="O183" s="235"/>
      <c r="P183" s="236"/>
      <c r="Q183" s="236"/>
      <c r="R183" s="236"/>
      <c r="S183" s="236"/>
      <c r="T183" s="236"/>
      <c r="U183" s="236"/>
    </row>
    <row r="184" spans="1:21">
      <c r="A184" s="236"/>
      <c r="N184" s="236"/>
      <c r="O184" s="235"/>
      <c r="P184" s="236"/>
      <c r="Q184" s="236"/>
      <c r="R184" s="236"/>
      <c r="S184" s="236"/>
      <c r="T184" s="236"/>
      <c r="U184" s="236"/>
    </row>
    <row r="185" spans="1:21">
      <c r="A185" s="236"/>
      <c r="N185" s="236"/>
      <c r="O185" s="235"/>
      <c r="P185" s="236"/>
      <c r="Q185" s="236"/>
      <c r="R185" s="236"/>
      <c r="S185" s="236"/>
      <c r="T185" s="236"/>
      <c r="U185" s="236"/>
    </row>
    <row r="186" spans="1:21">
      <c r="A186" s="236"/>
      <c r="N186" s="236"/>
      <c r="O186" s="235"/>
      <c r="P186" s="236"/>
      <c r="Q186" s="236"/>
      <c r="R186" s="236"/>
      <c r="S186" s="236"/>
      <c r="T186" s="236"/>
      <c r="U186" s="236"/>
    </row>
    <row r="187" spans="1:21">
      <c r="A187" s="236"/>
      <c r="N187" s="236"/>
      <c r="O187" s="235"/>
      <c r="P187" s="236"/>
      <c r="Q187" s="236"/>
      <c r="R187" s="236"/>
      <c r="S187" s="236"/>
      <c r="T187" s="236"/>
      <c r="U187" s="236"/>
    </row>
    <row r="188" spans="1:21">
      <c r="A188" s="236"/>
      <c r="N188" s="236"/>
      <c r="O188" s="235"/>
      <c r="P188" s="236"/>
      <c r="Q188" s="236"/>
      <c r="R188" s="236"/>
      <c r="S188" s="236"/>
      <c r="T188" s="236"/>
      <c r="U188" s="236"/>
    </row>
    <row r="189" spans="1:21">
      <c r="A189" s="236"/>
      <c r="N189" s="236"/>
      <c r="O189" s="235"/>
      <c r="P189" s="236"/>
      <c r="Q189" s="236"/>
      <c r="R189" s="236"/>
      <c r="S189" s="236"/>
      <c r="T189" s="236"/>
      <c r="U189" s="236"/>
    </row>
    <row r="190" spans="1:21">
      <c r="A190" s="236"/>
      <c r="N190" s="236"/>
      <c r="O190" s="235"/>
      <c r="P190" s="236"/>
      <c r="Q190" s="236"/>
      <c r="R190" s="236"/>
      <c r="S190" s="236"/>
      <c r="T190" s="236"/>
      <c r="U190" s="236"/>
    </row>
    <row r="191" spans="1:21">
      <c r="A191" s="236"/>
      <c r="N191" s="236"/>
      <c r="O191" s="235"/>
      <c r="P191" s="236"/>
      <c r="Q191" s="236"/>
      <c r="R191" s="236"/>
      <c r="S191" s="236"/>
      <c r="T191" s="236"/>
      <c r="U191" s="236"/>
    </row>
    <row r="192" spans="1:21">
      <c r="A192" s="236"/>
      <c r="N192" s="236"/>
      <c r="O192" s="235"/>
      <c r="P192" s="236"/>
      <c r="Q192" s="236"/>
      <c r="R192" s="236"/>
      <c r="S192" s="236"/>
      <c r="T192" s="236"/>
      <c r="U192" s="236"/>
    </row>
    <row r="193" spans="1:21">
      <c r="A193" s="236"/>
      <c r="N193" s="236"/>
      <c r="O193" s="235"/>
      <c r="P193" s="236"/>
      <c r="Q193" s="236"/>
      <c r="R193" s="236"/>
      <c r="S193" s="236"/>
      <c r="T193" s="236"/>
      <c r="U193" s="236"/>
    </row>
    <row r="194" spans="1:21">
      <c r="A194" s="236"/>
      <c r="N194" s="236"/>
      <c r="O194" s="235"/>
      <c r="P194" s="236"/>
      <c r="Q194" s="236"/>
      <c r="R194" s="236"/>
      <c r="S194" s="236"/>
      <c r="T194" s="236"/>
      <c r="U194" s="236"/>
    </row>
    <row r="195" spans="1:21">
      <c r="A195" s="236"/>
      <c r="N195" s="236"/>
      <c r="O195" s="235"/>
      <c r="P195" s="236"/>
      <c r="Q195" s="236"/>
      <c r="R195" s="236"/>
      <c r="S195" s="236"/>
      <c r="T195" s="236"/>
      <c r="U195" s="236"/>
    </row>
    <row r="196" spans="1:21">
      <c r="A196" s="236"/>
      <c r="N196" s="236"/>
      <c r="O196" s="235"/>
      <c r="P196" s="236"/>
      <c r="Q196" s="236"/>
      <c r="R196" s="236"/>
      <c r="S196" s="236"/>
      <c r="T196" s="236"/>
      <c r="U196" s="236"/>
    </row>
    <row r="197" spans="1:21">
      <c r="A197" s="236"/>
      <c r="N197" s="236"/>
      <c r="O197" s="235"/>
      <c r="P197" s="236"/>
      <c r="Q197" s="236"/>
      <c r="R197" s="236"/>
      <c r="S197" s="236"/>
      <c r="T197" s="236"/>
      <c r="U197" s="236"/>
    </row>
    <row r="198" spans="1:21">
      <c r="A198" s="236"/>
      <c r="N198" s="236"/>
      <c r="O198" s="235"/>
      <c r="P198" s="236"/>
      <c r="Q198" s="236"/>
      <c r="R198" s="236"/>
      <c r="S198" s="236"/>
      <c r="T198" s="236"/>
      <c r="U198" s="236"/>
    </row>
    <row r="199" spans="1:21">
      <c r="A199" s="236"/>
      <c r="N199" s="236"/>
      <c r="O199" s="235"/>
      <c r="P199" s="236"/>
      <c r="Q199" s="236"/>
      <c r="R199" s="236"/>
      <c r="S199" s="236"/>
      <c r="T199" s="236"/>
      <c r="U199" s="236"/>
    </row>
    <row r="200" spans="1:21">
      <c r="A200" s="236"/>
      <c r="N200" s="236"/>
      <c r="O200" s="235"/>
      <c r="P200" s="236"/>
      <c r="Q200" s="236"/>
      <c r="R200" s="236"/>
      <c r="S200" s="236"/>
      <c r="T200" s="236"/>
      <c r="U200" s="236"/>
    </row>
    <row r="201" spans="1:21">
      <c r="A201" s="236"/>
      <c r="N201" s="236"/>
      <c r="P201" s="236"/>
      <c r="Q201" s="236"/>
      <c r="R201" s="236"/>
      <c r="S201" s="236"/>
      <c r="T201" s="236"/>
      <c r="U201" s="236"/>
    </row>
    <row r="202" spans="1:21">
      <c r="A202" s="236"/>
      <c r="N202" s="236"/>
      <c r="P202" s="236"/>
      <c r="Q202" s="236"/>
      <c r="R202" s="236"/>
      <c r="S202" s="236"/>
      <c r="T202" s="236"/>
      <c r="U202" s="236"/>
    </row>
    <row r="203" spans="1:21">
      <c r="A203" s="236"/>
      <c r="N203" s="236"/>
      <c r="P203" s="236"/>
      <c r="Q203" s="236"/>
      <c r="R203" s="236"/>
      <c r="S203" s="236"/>
      <c r="T203" s="236"/>
      <c r="U203" s="236"/>
    </row>
    <row r="204" spans="1:21">
      <c r="A204" s="236"/>
      <c r="N204" s="236"/>
      <c r="P204" s="236"/>
      <c r="Q204" s="236"/>
      <c r="R204" s="236"/>
      <c r="S204" s="236"/>
      <c r="T204" s="236"/>
      <c r="U204" s="236"/>
    </row>
    <row r="205" spans="1:21">
      <c r="A205" s="236"/>
      <c r="N205" s="236"/>
      <c r="P205" s="236"/>
      <c r="Q205" s="236"/>
      <c r="R205" s="236"/>
      <c r="S205" s="236"/>
      <c r="T205" s="236"/>
      <c r="U205" s="236"/>
    </row>
    <row r="206" spans="1:21">
      <c r="A206" s="236"/>
      <c r="N206" s="236"/>
      <c r="P206" s="236"/>
      <c r="Q206" s="236"/>
      <c r="R206" s="236"/>
      <c r="S206" s="236"/>
      <c r="T206" s="236"/>
      <c r="U206" s="236"/>
    </row>
    <row r="207" spans="1:21">
      <c r="A207" s="236"/>
      <c r="N207" s="236"/>
      <c r="P207" s="236"/>
      <c r="Q207" s="236"/>
      <c r="R207" s="236"/>
      <c r="S207" s="236"/>
      <c r="T207" s="236"/>
      <c r="U207" s="236"/>
    </row>
    <row r="208" spans="1:21">
      <c r="A208" s="236"/>
      <c r="N208" s="236"/>
      <c r="P208" s="236"/>
      <c r="Q208" s="236"/>
      <c r="R208" s="236"/>
      <c r="S208" s="236"/>
      <c r="T208" s="236"/>
      <c r="U208" s="236"/>
    </row>
    <row r="209" spans="1:21">
      <c r="A209" s="236"/>
      <c r="N209" s="236"/>
      <c r="P209" s="236"/>
      <c r="Q209" s="236"/>
      <c r="R209" s="236"/>
      <c r="S209" s="236"/>
      <c r="T209" s="236"/>
      <c r="U209" s="236"/>
    </row>
    <row r="210" spans="1:21">
      <c r="A210" s="236"/>
      <c r="N210" s="236"/>
      <c r="O210" s="236"/>
      <c r="P210" s="236"/>
      <c r="Q210" s="236"/>
      <c r="R210" s="236"/>
      <c r="S210" s="236"/>
      <c r="T210" s="236"/>
      <c r="U210" s="236"/>
    </row>
    <row r="211" spans="1:21">
      <c r="A211" s="236"/>
      <c r="N211" s="236"/>
      <c r="O211" s="236"/>
      <c r="P211" s="236"/>
      <c r="Q211" s="236"/>
      <c r="R211" s="236"/>
      <c r="S211" s="236"/>
      <c r="T211" s="236"/>
      <c r="U211" s="236"/>
    </row>
    <row r="212" spans="1:21">
      <c r="A212" s="236"/>
      <c r="N212" s="236"/>
      <c r="O212" s="236"/>
      <c r="P212" s="236"/>
      <c r="Q212" s="236"/>
      <c r="R212" s="236"/>
      <c r="S212" s="236"/>
      <c r="T212" s="236"/>
      <c r="U212" s="236"/>
    </row>
    <row r="213" spans="1:21">
      <c r="A213" s="236"/>
      <c r="N213" s="236"/>
      <c r="O213" s="236"/>
      <c r="P213" s="236"/>
      <c r="Q213" s="236"/>
      <c r="R213" s="236"/>
      <c r="S213" s="236"/>
      <c r="T213" s="236"/>
      <c r="U213" s="236"/>
    </row>
    <row r="214" spans="1:21">
      <c r="A214" s="236"/>
      <c r="N214" s="236"/>
      <c r="O214" s="236"/>
      <c r="P214" s="236"/>
      <c r="Q214" s="236"/>
      <c r="R214" s="236"/>
      <c r="S214" s="236"/>
      <c r="T214" s="236"/>
      <c r="U214" s="236"/>
    </row>
    <row r="215" spans="1:21">
      <c r="A215" s="236"/>
      <c r="N215" s="236"/>
      <c r="O215" s="236"/>
      <c r="P215" s="236"/>
      <c r="Q215" s="236"/>
      <c r="R215" s="236"/>
      <c r="S215" s="236"/>
      <c r="T215" s="236"/>
      <c r="U215" s="236"/>
    </row>
    <row r="216" spans="1:21">
      <c r="A216" s="236"/>
      <c r="N216" s="236"/>
      <c r="O216" s="236"/>
      <c r="P216" s="236"/>
      <c r="Q216" s="236"/>
      <c r="R216" s="236"/>
      <c r="S216" s="236"/>
      <c r="T216" s="236"/>
      <c r="U216" s="236"/>
    </row>
    <row r="217" spans="1:21">
      <c r="A217" s="236"/>
      <c r="N217" s="236"/>
      <c r="O217" s="236"/>
      <c r="P217" s="236"/>
      <c r="Q217" s="236"/>
      <c r="R217" s="236"/>
      <c r="S217" s="236"/>
      <c r="T217" s="236"/>
      <c r="U217" s="236"/>
    </row>
    <row r="218" spans="1:21">
      <c r="A218" s="236"/>
      <c r="N218" s="236"/>
      <c r="O218" s="236"/>
      <c r="P218" s="236"/>
      <c r="Q218" s="236"/>
      <c r="R218" s="236"/>
      <c r="S218" s="236"/>
      <c r="T218" s="236"/>
      <c r="U218" s="236"/>
    </row>
    <row r="219" spans="1:21">
      <c r="A219" s="236"/>
      <c r="N219" s="236"/>
      <c r="O219" s="236"/>
      <c r="P219" s="236"/>
      <c r="Q219" s="236"/>
      <c r="R219" s="236"/>
      <c r="S219" s="236"/>
      <c r="T219" s="236"/>
      <c r="U219" s="236"/>
    </row>
    <row r="220" spans="1:21">
      <c r="A220" s="236"/>
      <c r="N220" s="236"/>
      <c r="O220" s="236"/>
      <c r="P220" s="236"/>
      <c r="Q220" s="236"/>
      <c r="R220" s="236"/>
      <c r="S220" s="236"/>
      <c r="T220" s="236"/>
      <c r="U220" s="236"/>
    </row>
    <row r="221" spans="1:21">
      <c r="A221" s="236"/>
      <c r="N221" s="236"/>
      <c r="O221" s="236"/>
      <c r="P221" s="236"/>
      <c r="Q221" s="236"/>
      <c r="R221" s="236"/>
      <c r="S221" s="236"/>
      <c r="T221" s="236"/>
      <c r="U221" s="236"/>
    </row>
    <row r="222" spans="1:21">
      <c r="A222" s="236"/>
      <c r="N222" s="236"/>
      <c r="O222" s="236"/>
      <c r="P222" s="236"/>
      <c r="Q222" s="236"/>
      <c r="R222" s="236"/>
      <c r="S222" s="236"/>
      <c r="T222" s="236"/>
      <c r="U222" s="236"/>
    </row>
    <row r="223" spans="1:21">
      <c r="A223" s="236"/>
      <c r="N223" s="236"/>
      <c r="O223" s="236"/>
      <c r="P223" s="236"/>
      <c r="Q223" s="236"/>
      <c r="R223" s="236"/>
      <c r="S223" s="236"/>
      <c r="T223" s="236"/>
      <c r="U223" s="236"/>
    </row>
    <row r="224" spans="1:21">
      <c r="A224" s="236"/>
      <c r="N224" s="236"/>
      <c r="O224" s="236"/>
      <c r="P224" s="236"/>
      <c r="Q224" s="236"/>
      <c r="R224" s="236"/>
      <c r="S224" s="236"/>
      <c r="T224" s="236"/>
      <c r="U224" s="236"/>
    </row>
    <row r="225" spans="1:21">
      <c r="A225" s="236"/>
      <c r="N225" s="236"/>
      <c r="O225" s="236"/>
      <c r="P225" s="236"/>
      <c r="Q225" s="236"/>
      <c r="R225" s="236"/>
      <c r="S225" s="236"/>
      <c r="T225" s="236"/>
      <c r="U225" s="236"/>
    </row>
    <row r="226" spans="1:21">
      <c r="A226" s="236"/>
      <c r="N226" s="236"/>
      <c r="O226" s="236"/>
      <c r="P226" s="236"/>
      <c r="Q226" s="236"/>
      <c r="R226" s="236"/>
      <c r="S226" s="236"/>
      <c r="T226" s="236"/>
      <c r="U226" s="236"/>
    </row>
    <row r="227" spans="1:21">
      <c r="A227" s="236"/>
      <c r="N227" s="236"/>
      <c r="O227" s="236"/>
      <c r="P227" s="236"/>
      <c r="Q227" s="236"/>
      <c r="R227" s="236"/>
      <c r="S227" s="236"/>
      <c r="T227" s="236"/>
      <c r="U227" s="236"/>
    </row>
    <row r="228" spans="1:21">
      <c r="A228" s="236"/>
      <c r="N228" s="236"/>
      <c r="O228" s="236"/>
      <c r="P228" s="236"/>
      <c r="Q228" s="236"/>
      <c r="R228" s="236"/>
      <c r="S228" s="236"/>
      <c r="T228" s="236"/>
      <c r="U228" s="236"/>
    </row>
    <row r="229" spans="1:21">
      <c r="A229" s="236"/>
      <c r="N229" s="236"/>
      <c r="O229" s="236"/>
      <c r="P229" s="236"/>
      <c r="Q229" s="236"/>
      <c r="R229" s="236"/>
      <c r="S229" s="236"/>
      <c r="T229" s="236"/>
      <c r="U229" s="236"/>
    </row>
    <row r="230" spans="1:21">
      <c r="A230" s="236"/>
      <c r="N230" s="236"/>
      <c r="O230" s="236"/>
      <c r="P230" s="236"/>
      <c r="Q230" s="236"/>
      <c r="R230" s="236"/>
      <c r="S230" s="236"/>
      <c r="T230" s="236"/>
      <c r="U230" s="236"/>
    </row>
    <row r="231" spans="1:21">
      <c r="A231" s="236"/>
      <c r="N231" s="236"/>
      <c r="O231" s="236"/>
      <c r="P231" s="236"/>
      <c r="Q231" s="236"/>
      <c r="R231" s="236"/>
      <c r="S231" s="236"/>
      <c r="T231" s="236"/>
      <c r="U231" s="236"/>
    </row>
    <row r="232" spans="1:21">
      <c r="A232" s="236"/>
      <c r="N232" s="236"/>
      <c r="O232" s="236"/>
      <c r="P232" s="236"/>
      <c r="Q232" s="236"/>
      <c r="R232" s="236"/>
      <c r="S232" s="236"/>
      <c r="T232" s="236"/>
      <c r="U232" s="236"/>
    </row>
    <row r="233" spans="1:21">
      <c r="A233" s="236"/>
      <c r="N233" s="236"/>
      <c r="O233" s="236"/>
      <c r="P233" s="236"/>
      <c r="Q233" s="236"/>
      <c r="R233" s="236"/>
      <c r="S233" s="236"/>
      <c r="T233" s="236"/>
      <c r="U233" s="236"/>
    </row>
    <row r="234" spans="1:21">
      <c r="A234" s="236"/>
      <c r="N234" s="236"/>
      <c r="O234" s="236"/>
      <c r="P234" s="236"/>
      <c r="Q234" s="236"/>
      <c r="R234" s="236"/>
      <c r="S234" s="236"/>
      <c r="T234" s="236"/>
      <c r="U234" s="236"/>
    </row>
    <row r="235" spans="1:21">
      <c r="A235" s="236"/>
      <c r="N235" s="236"/>
      <c r="O235" s="236"/>
      <c r="P235" s="236"/>
      <c r="Q235" s="236"/>
      <c r="R235" s="236"/>
      <c r="S235" s="236"/>
      <c r="T235" s="236"/>
      <c r="U235" s="236"/>
    </row>
    <row r="236" spans="1:21">
      <c r="A236" s="236"/>
      <c r="N236" s="236"/>
      <c r="O236" s="236"/>
      <c r="P236" s="236"/>
      <c r="Q236" s="236"/>
      <c r="R236" s="236"/>
      <c r="S236" s="236"/>
      <c r="T236" s="236"/>
      <c r="U236" s="236"/>
    </row>
    <row r="237" spans="1:21">
      <c r="A237" s="236"/>
      <c r="N237" s="236"/>
      <c r="O237" s="236"/>
      <c r="P237" s="236"/>
      <c r="Q237" s="236"/>
      <c r="R237" s="236"/>
      <c r="S237" s="236"/>
      <c r="T237" s="236"/>
      <c r="U237" s="236"/>
    </row>
    <row r="238" spans="1:21">
      <c r="A238" s="236"/>
      <c r="N238" s="236"/>
      <c r="O238" s="236"/>
      <c r="P238" s="236"/>
      <c r="Q238" s="236"/>
      <c r="R238" s="236"/>
      <c r="S238" s="236"/>
      <c r="T238" s="236"/>
      <c r="U238" s="236"/>
    </row>
    <row r="239" spans="1:21">
      <c r="A239" s="236"/>
      <c r="N239" s="236"/>
      <c r="O239" s="236"/>
      <c r="P239" s="236"/>
      <c r="Q239" s="236"/>
      <c r="R239" s="236"/>
      <c r="S239" s="236"/>
      <c r="T239" s="236"/>
      <c r="U239" s="236"/>
    </row>
    <row r="240" spans="1:21">
      <c r="A240" s="236"/>
      <c r="N240" s="236"/>
      <c r="O240" s="236"/>
      <c r="P240" s="236"/>
      <c r="Q240" s="236"/>
      <c r="R240" s="236"/>
      <c r="S240" s="236"/>
      <c r="T240" s="236"/>
      <c r="U240" s="236"/>
    </row>
    <row r="241" spans="1:21">
      <c r="A241" s="236"/>
      <c r="N241" s="236"/>
      <c r="O241" s="236"/>
      <c r="P241" s="236"/>
      <c r="Q241" s="236"/>
      <c r="R241" s="236"/>
      <c r="S241" s="236"/>
      <c r="T241" s="236"/>
      <c r="U241" s="236"/>
    </row>
    <row r="242" spans="1:21">
      <c r="A242" s="236"/>
      <c r="N242" s="236"/>
      <c r="O242" s="236"/>
      <c r="P242" s="236"/>
      <c r="Q242" s="236"/>
      <c r="R242" s="236"/>
      <c r="S242" s="236"/>
      <c r="T242" s="236"/>
      <c r="U242" s="236"/>
    </row>
    <row r="243" spans="1:21">
      <c r="A243" s="236"/>
      <c r="N243" s="236"/>
      <c r="O243" s="236"/>
      <c r="P243" s="236"/>
      <c r="Q243" s="236"/>
      <c r="R243" s="236"/>
      <c r="S243" s="236"/>
      <c r="T243" s="236"/>
      <c r="U243" s="236"/>
    </row>
    <row r="244" spans="1:21">
      <c r="A244" s="236"/>
      <c r="N244" s="236"/>
      <c r="O244" s="236"/>
      <c r="P244" s="236"/>
      <c r="Q244" s="236"/>
      <c r="R244" s="236"/>
      <c r="S244" s="236"/>
      <c r="T244" s="236"/>
      <c r="U244" s="236"/>
    </row>
    <row r="245" spans="1:21">
      <c r="A245" s="236"/>
      <c r="N245" s="236"/>
      <c r="O245" s="236"/>
      <c r="P245" s="236"/>
      <c r="Q245" s="236"/>
      <c r="R245" s="236"/>
      <c r="S245" s="236"/>
      <c r="T245" s="236"/>
      <c r="U245" s="236"/>
    </row>
    <row r="246" spans="1:21">
      <c r="A246" s="236"/>
      <c r="N246" s="236"/>
      <c r="O246" s="236"/>
      <c r="P246" s="236"/>
      <c r="Q246" s="236"/>
      <c r="R246" s="236"/>
      <c r="S246" s="236"/>
      <c r="T246" s="236"/>
      <c r="U246" s="236"/>
    </row>
    <row r="247" spans="1:21">
      <c r="A247" s="236"/>
      <c r="N247" s="236"/>
      <c r="O247" s="236"/>
      <c r="P247" s="236"/>
      <c r="Q247" s="236"/>
      <c r="R247" s="236"/>
      <c r="S247" s="236"/>
      <c r="T247" s="236"/>
      <c r="U247" s="236"/>
    </row>
    <row r="248" spans="1:21">
      <c r="A248" s="236"/>
      <c r="N248" s="236"/>
      <c r="O248" s="236"/>
      <c r="P248" s="236"/>
      <c r="Q248" s="236"/>
      <c r="R248" s="236"/>
      <c r="S248" s="236"/>
      <c r="T248" s="236"/>
      <c r="U248" s="236"/>
    </row>
    <row r="249" spans="1:21">
      <c r="A249" s="236"/>
      <c r="N249" s="236"/>
      <c r="O249" s="236"/>
      <c r="P249" s="236"/>
      <c r="Q249" s="236"/>
      <c r="R249" s="236"/>
      <c r="S249" s="236"/>
      <c r="T249" s="236"/>
      <c r="U249" s="236"/>
    </row>
    <row r="250" spans="1:21">
      <c r="A250" s="236"/>
      <c r="N250" s="236"/>
      <c r="O250" s="236"/>
      <c r="P250" s="236"/>
      <c r="Q250" s="236"/>
      <c r="R250" s="236"/>
      <c r="S250" s="236"/>
      <c r="T250" s="236"/>
      <c r="U250" s="236"/>
    </row>
    <row r="251" spans="1:21">
      <c r="A251" s="236"/>
      <c r="N251" s="236"/>
      <c r="O251" s="236"/>
      <c r="P251" s="236"/>
      <c r="Q251" s="236"/>
      <c r="R251" s="236"/>
      <c r="S251" s="236"/>
      <c r="T251" s="236"/>
      <c r="U251" s="236"/>
    </row>
    <row r="252" spans="1:21">
      <c r="A252" s="236"/>
      <c r="N252" s="236"/>
      <c r="O252" s="236"/>
      <c r="P252" s="236"/>
      <c r="Q252" s="236"/>
      <c r="R252" s="236"/>
      <c r="S252" s="236"/>
      <c r="T252" s="236"/>
      <c r="U252" s="236"/>
    </row>
    <row r="253" spans="1:21">
      <c r="A253" s="236"/>
      <c r="N253" s="236"/>
      <c r="O253" s="236"/>
      <c r="P253" s="236"/>
      <c r="Q253" s="236"/>
      <c r="R253" s="236"/>
      <c r="S253" s="236"/>
      <c r="T253" s="236"/>
      <c r="U253" s="236"/>
    </row>
    <row r="254" spans="1:21">
      <c r="A254" s="236"/>
      <c r="N254" s="236"/>
      <c r="O254" s="236"/>
      <c r="P254" s="236"/>
      <c r="Q254" s="236"/>
      <c r="R254" s="236"/>
      <c r="S254" s="236"/>
      <c r="T254" s="236"/>
      <c r="U254" s="236"/>
    </row>
    <row r="255" spans="1:21">
      <c r="A255" s="236"/>
      <c r="N255" s="236"/>
      <c r="O255" s="236"/>
      <c r="P255" s="236"/>
      <c r="Q255" s="236"/>
      <c r="R255" s="236"/>
      <c r="S255" s="236"/>
      <c r="T255" s="236"/>
      <c r="U255" s="236"/>
    </row>
    <row r="256" spans="1:21">
      <c r="A256" s="236"/>
      <c r="N256" s="236"/>
      <c r="O256" s="236"/>
      <c r="P256" s="236"/>
      <c r="Q256" s="236"/>
      <c r="R256" s="236"/>
      <c r="S256" s="236"/>
      <c r="T256" s="236"/>
      <c r="U256" s="236"/>
    </row>
    <row r="257" spans="1:21">
      <c r="A257" s="236"/>
      <c r="N257" s="236"/>
      <c r="O257" s="236"/>
      <c r="P257" s="236"/>
      <c r="Q257" s="236"/>
      <c r="R257" s="236"/>
      <c r="S257" s="236"/>
      <c r="T257" s="236"/>
      <c r="U257" s="236"/>
    </row>
    <row r="258" spans="1:21">
      <c r="A258" s="236"/>
      <c r="N258" s="236"/>
      <c r="O258" s="236"/>
      <c r="P258" s="236"/>
      <c r="Q258" s="236"/>
      <c r="R258" s="236"/>
      <c r="S258" s="236"/>
      <c r="T258" s="236"/>
      <c r="U258" s="236"/>
    </row>
    <row r="259" spans="1:21">
      <c r="A259" s="236"/>
      <c r="N259" s="236"/>
      <c r="O259" s="236"/>
      <c r="P259" s="236"/>
      <c r="Q259" s="236"/>
      <c r="R259" s="236"/>
      <c r="S259" s="236"/>
      <c r="T259" s="236"/>
      <c r="U259" s="236"/>
    </row>
    <row r="260" spans="1:21">
      <c r="A260" s="236"/>
      <c r="N260" s="236"/>
      <c r="O260" s="236"/>
      <c r="P260" s="236"/>
      <c r="Q260" s="236"/>
      <c r="R260" s="236"/>
      <c r="S260" s="236"/>
      <c r="T260" s="236"/>
      <c r="U260" s="236"/>
    </row>
    <row r="261" spans="1:21">
      <c r="A261" s="236"/>
      <c r="N261" s="236"/>
      <c r="O261" s="236"/>
      <c r="P261" s="236"/>
      <c r="Q261" s="236"/>
      <c r="R261" s="236"/>
      <c r="S261" s="236"/>
      <c r="T261" s="236"/>
      <c r="U261" s="236"/>
    </row>
    <row r="262" spans="1:21">
      <c r="A262" s="236"/>
      <c r="N262" s="236"/>
      <c r="O262" s="236"/>
      <c r="P262" s="236"/>
      <c r="Q262" s="236"/>
      <c r="R262" s="236"/>
      <c r="S262" s="236"/>
      <c r="T262" s="236"/>
      <c r="U262" s="236"/>
    </row>
    <row r="263" spans="1:21">
      <c r="A263" s="236"/>
      <c r="N263" s="236"/>
      <c r="O263" s="236"/>
      <c r="P263" s="236"/>
      <c r="Q263" s="236"/>
      <c r="R263" s="236"/>
      <c r="S263" s="236"/>
      <c r="T263" s="236"/>
      <c r="U263" s="236"/>
    </row>
    <row r="264" spans="1:21">
      <c r="A264" s="236"/>
      <c r="N264" s="236"/>
      <c r="O264" s="236"/>
      <c r="P264" s="236"/>
      <c r="Q264" s="236"/>
      <c r="R264" s="236"/>
      <c r="S264" s="236"/>
      <c r="T264" s="236"/>
      <c r="U264" s="236"/>
    </row>
    <row r="265" spans="1:21">
      <c r="A265" s="236"/>
      <c r="N265" s="236"/>
      <c r="O265" s="236"/>
      <c r="P265" s="236"/>
      <c r="Q265" s="236"/>
      <c r="R265" s="236"/>
      <c r="S265" s="236"/>
      <c r="T265" s="236"/>
      <c r="U265" s="236"/>
    </row>
    <row r="266" spans="1:21">
      <c r="A266" s="236"/>
      <c r="N266" s="236"/>
      <c r="O266" s="236"/>
      <c r="P266" s="236"/>
      <c r="Q266" s="236"/>
      <c r="R266" s="236"/>
      <c r="S266" s="236"/>
      <c r="T266" s="236"/>
      <c r="U266" s="236"/>
    </row>
    <row r="267" spans="1:21">
      <c r="A267" s="236"/>
      <c r="N267" s="236"/>
      <c r="O267" s="236"/>
      <c r="P267" s="236"/>
      <c r="Q267" s="236"/>
      <c r="R267" s="236"/>
      <c r="S267" s="236"/>
      <c r="T267" s="236"/>
      <c r="U267" s="236"/>
    </row>
    <row r="268" spans="1:21">
      <c r="A268" s="236"/>
      <c r="N268" s="236"/>
      <c r="O268" s="236"/>
      <c r="P268" s="236"/>
      <c r="Q268" s="236"/>
      <c r="R268" s="236"/>
      <c r="S268" s="236"/>
      <c r="T268" s="236"/>
      <c r="U268" s="236"/>
    </row>
    <row r="269" spans="1:21">
      <c r="A269" s="236"/>
      <c r="N269" s="236"/>
      <c r="O269" s="236"/>
      <c r="P269" s="236"/>
      <c r="Q269" s="236"/>
      <c r="R269" s="236"/>
      <c r="S269" s="236"/>
      <c r="T269" s="236"/>
      <c r="U269" s="236"/>
    </row>
    <row r="270" spans="1:21">
      <c r="A270" s="236"/>
      <c r="N270" s="236"/>
      <c r="O270" s="236"/>
      <c r="P270" s="236"/>
      <c r="Q270" s="236"/>
      <c r="R270" s="236"/>
      <c r="S270" s="236"/>
      <c r="T270" s="236"/>
      <c r="U270" s="236"/>
    </row>
    <row r="271" spans="1:21">
      <c r="A271" s="236"/>
      <c r="N271" s="236"/>
      <c r="O271" s="236"/>
      <c r="P271" s="236"/>
      <c r="Q271" s="236"/>
      <c r="R271" s="236"/>
      <c r="S271" s="236"/>
      <c r="T271" s="236"/>
      <c r="U271" s="236"/>
    </row>
    <row r="272" spans="1:21">
      <c r="A272" s="236"/>
      <c r="N272" s="236"/>
      <c r="O272" s="236"/>
      <c r="P272" s="236"/>
      <c r="Q272" s="236"/>
      <c r="R272" s="236"/>
      <c r="S272" s="236"/>
      <c r="T272" s="236"/>
      <c r="U272" s="236"/>
    </row>
    <row r="273" spans="1:21">
      <c r="A273" s="236"/>
      <c r="N273" s="236"/>
      <c r="O273" s="236"/>
      <c r="P273" s="236"/>
      <c r="Q273" s="236"/>
      <c r="R273" s="236"/>
      <c r="S273" s="236"/>
      <c r="T273" s="236"/>
      <c r="U273" s="236"/>
    </row>
    <row r="274" spans="1:21">
      <c r="A274" s="236"/>
      <c r="N274" s="236"/>
      <c r="O274" s="236"/>
      <c r="P274" s="236"/>
      <c r="Q274" s="236"/>
      <c r="R274" s="236"/>
      <c r="S274" s="236"/>
      <c r="T274" s="236"/>
      <c r="U274" s="236"/>
    </row>
    <row r="275" spans="1:21">
      <c r="A275" s="236"/>
      <c r="N275" s="236"/>
      <c r="O275" s="236"/>
      <c r="P275" s="236"/>
      <c r="Q275" s="236"/>
      <c r="R275" s="236"/>
      <c r="S275" s="236"/>
      <c r="T275" s="236"/>
      <c r="U275" s="236"/>
    </row>
    <row r="276" spans="1:21">
      <c r="A276" s="236"/>
      <c r="N276" s="236"/>
      <c r="O276" s="236"/>
      <c r="P276" s="236"/>
      <c r="Q276" s="236"/>
      <c r="R276" s="236"/>
      <c r="S276" s="236"/>
      <c r="T276" s="236"/>
      <c r="U276" s="236"/>
    </row>
    <row r="277" spans="1:21">
      <c r="A277" s="236"/>
      <c r="N277" s="236"/>
      <c r="O277" s="236"/>
      <c r="P277" s="236"/>
      <c r="Q277" s="236"/>
      <c r="R277" s="236"/>
      <c r="S277" s="236"/>
      <c r="T277" s="236"/>
      <c r="U277" s="236"/>
    </row>
    <row r="278" spans="1:21">
      <c r="A278" s="236"/>
      <c r="N278" s="236"/>
      <c r="O278" s="236"/>
      <c r="P278" s="236"/>
      <c r="Q278" s="236"/>
      <c r="R278" s="236"/>
      <c r="S278" s="236"/>
      <c r="T278" s="236"/>
      <c r="U278" s="236"/>
    </row>
    <row r="279" spans="1:21">
      <c r="A279" s="236"/>
      <c r="N279" s="236"/>
      <c r="O279" s="236"/>
      <c r="P279" s="236"/>
      <c r="Q279" s="236"/>
      <c r="R279" s="236"/>
      <c r="S279" s="236"/>
      <c r="T279" s="236"/>
      <c r="U279" s="236"/>
    </row>
    <row r="280" spans="1:21">
      <c r="A280" s="236"/>
      <c r="N280" s="236"/>
      <c r="O280" s="236"/>
      <c r="P280" s="236"/>
      <c r="Q280" s="236"/>
      <c r="R280" s="236"/>
      <c r="S280" s="236"/>
      <c r="T280" s="236"/>
      <c r="U280" s="236"/>
    </row>
    <row r="281" spans="1:21">
      <c r="A281" s="236"/>
      <c r="N281" s="236"/>
      <c r="O281" s="236"/>
      <c r="P281" s="236"/>
      <c r="Q281" s="236"/>
      <c r="R281" s="236"/>
      <c r="S281" s="236"/>
      <c r="T281" s="236"/>
      <c r="U281" s="236"/>
    </row>
    <row r="282" spans="1:21">
      <c r="A282" s="236"/>
      <c r="N282" s="236"/>
      <c r="O282" s="236"/>
      <c r="P282" s="236"/>
      <c r="Q282" s="236"/>
      <c r="R282" s="236"/>
      <c r="S282" s="236"/>
      <c r="T282" s="236"/>
      <c r="U282" s="236"/>
    </row>
    <row r="283" spans="1:21">
      <c r="A283" s="236"/>
      <c r="N283" s="236"/>
      <c r="O283" s="236"/>
      <c r="P283" s="236"/>
      <c r="Q283" s="236"/>
      <c r="R283" s="236"/>
      <c r="S283" s="236"/>
      <c r="T283" s="236"/>
      <c r="U283" s="236"/>
    </row>
    <row r="284" spans="1:21">
      <c r="A284" s="236"/>
      <c r="N284" s="236"/>
      <c r="O284" s="236"/>
      <c r="P284" s="236"/>
      <c r="Q284" s="236"/>
      <c r="R284" s="236"/>
      <c r="S284" s="236"/>
      <c r="T284" s="236"/>
      <c r="U284" s="236"/>
    </row>
    <row r="285" spans="1:21">
      <c r="A285" s="236"/>
      <c r="N285" s="236"/>
      <c r="O285" s="236"/>
      <c r="P285" s="236"/>
      <c r="Q285" s="236"/>
      <c r="R285" s="236"/>
      <c r="S285" s="236"/>
      <c r="T285" s="236"/>
      <c r="U285" s="236"/>
    </row>
    <row r="286" spans="1:21">
      <c r="A286" s="236"/>
      <c r="N286" s="236"/>
      <c r="O286" s="236"/>
      <c r="P286" s="236"/>
      <c r="Q286" s="236"/>
      <c r="R286" s="236"/>
      <c r="S286" s="236"/>
      <c r="T286" s="236"/>
      <c r="U286" s="236"/>
    </row>
    <row r="287" spans="1:21">
      <c r="A287" s="236"/>
      <c r="N287" s="236"/>
      <c r="O287" s="236"/>
      <c r="P287" s="236"/>
      <c r="Q287" s="236"/>
      <c r="R287" s="236"/>
      <c r="S287" s="236"/>
      <c r="T287" s="236"/>
      <c r="U287" s="236"/>
    </row>
    <row r="288" spans="1:21">
      <c r="A288" s="236"/>
      <c r="N288" s="236"/>
      <c r="O288" s="236"/>
      <c r="P288" s="236"/>
      <c r="Q288" s="236"/>
      <c r="R288" s="236"/>
      <c r="S288" s="236"/>
      <c r="T288" s="236"/>
      <c r="U288" s="236"/>
    </row>
    <row r="289" spans="1:21">
      <c r="A289" s="236"/>
      <c r="N289" s="236"/>
      <c r="O289" s="236"/>
      <c r="P289" s="236"/>
      <c r="Q289" s="236"/>
      <c r="R289" s="236"/>
      <c r="S289" s="236"/>
      <c r="T289" s="236"/>
      <c r="U289" s="236"/>
    </row>
    <row r="290" spans="1:21">
      <c r="A290" s="236"/>
      <c r="N290" s="236"/>
      <c r="O290" s="236"/>
      <c r="P290" s="236"/>
      <c r="Q290" s="236"/>
      <c r="R290" s="236"/>
      <c r="S290" s="236"/>
      <c r="T290" s="236"/>
      <c r="U290" s="236"/>
    </row>
    <row r="291" spans="1:21">
      <c r="A291" s="236"/>
      <c r="N291" s="236"/>
      <c r="O291" s="236"/>
      <c r="P291" s="236"/>
      <c r="Q291" s="236"/>
      <c r="R291" s="236"/>
      <c r="S291" s="236"/>
      <c r="T291" s="236"/>
      <c r="U291" s="236"/>
    </row>
    <row r="292" spans="1:21">
      <c r="A292" s="236"/>
      <c r="N292" s="236"/>
      <c r="O292" s="236"/>
      <c r="P292" s="236"/>
      <c r="Q292" s="236"/>
      <c r="R292" s="236"/>
      <c r="S292" s="236"/>
      <c r="T292" s="236"/>
      <c r="U292" s="236"/>
    </row>
    <row r="293" spans="1:21">
      <c r="A293" s="236"/>
      <c r="N293" s="236"/>
      <c r="O293" s="236"/>
      <c r="P293" s="236"/>
      <c r="Q293" s="236"/>
      <c r="R293" s="236"/>
      <c r="S293" s="236"/>
      <c r="T293" s="236"/>
      <c r="U293" s="236"/>
    </row>
    <row r="294" spans="1:21">
      <c r="A294" s="236"/>
      <c r="N294" s="236"/>
      <c r="O294" s="236"/>
      <c r="P294" s="236"/>
      <c r="Q294" s="236"/>
      <c r="R294" s="236"/>
      <c r="S294" s="236"/>
      <c r="T294" s="236"/>
      <c r="U294" s="236"/>
    </row>
    <row r="295" spans="1:21">
      <c r="A295" s="236"/>
      <c r="N295" s="236"/>
      <c r="O295" s="236"/>
      <c r="P295" s="236"/>
      <c r="Q295" s="236"/>
      <c r="R295" s="236"/>
      <c r="S295" s="236"/>
      <c r="T295" s="236"/>
      <c r="U295" s="236"/>
    </row>
    <row r="296" spans="1:21">
      <c r="A296" s="236"/>
      <c r="N296" s="236"/>
      <c r="O296" s="236"/>
      <c r="P296" s="236"/>
      <c r="Q296" s="236"/>
      <c r="R296" s="236"/>
      <c r="S296" s="236"/>
      <c r="T296" s="236"/>
      <c r="U296" s="236"/>
    </row>
    <row r="297" spans="1:21">
      <c r="A297" s="236"/>
      <c r="N297" s="236"/>
      <c r="O297" s="236"/>
      <c r="P297" s="236"/>
      <c r="Q297" s="236"/>
      <c r="R297" s="236"/>
      <c r="S297" s="236"/>
      <c r="T297" s="236"/>
      <c r="U297" s="236"/>
    </row>
    <row r="298" spans="1:21">
      <c r="A298" s="236"/>
      <c r="N298" s="236"/>
      <c r="O298" s="236"/>
      <c r="P298" s="236"/>
      <c r="Q298" s="236"/>
      <c r="R298" s="236"/>
      <c r="S298" s="236"/>
      <c r="T298" s="236"/>
      <c r="U298" s="236"/>
    </row>
    <row r="299" spans="1:21">
      <c r="A299" s="236"/>
      <c r="N299" s="236"/>
      <c r="O299" s="236"/>
      <c r="P299" s="236"/>
      <c r="Q299" s="236"/>
      <c r="R299" s="236"/>
      <c r="S299" s="236"/>
      <c r="T299" s="236"/>
      <c r="U299" s="236"/>
    </row>
    <row r="300" spans="1:21">
      <c r="A300" s="236"/>
      <c r="N300" s="236"/>
      <c r="O300" s="236"/>
      <c r="P300" s="236"/>
      <c r="Q300" s="236"/>
      <c r="R300" s="236"/>
      <c r="S300" s="236"/>
      <c r="T300" s="236"/>
      <c r="U300" s="236"/>
    </row>
    <row r="301" spans="1:21">
      <c r="A301" s="236"/>
      <c r="N301" s="236"/>
      <c r="O301" s="236"/>
      <c r="P301" s="236"/>
      <c r="Q301" s="236"/>
      <c r="R301" s="236"/>
      <c r="S301" s="236"/>
      <c r="T301" s="236"/>
      <c r="U301" s="236"/>
    </row>
    <row r="302" spans="1:21">
      <c r="A302" s="236"/>
      <c r="N302" s="236"/>
      <c r="O302" s="236"/>
      <c r="P302" s="236"/>
      <c r="Q302" s="236"/>
      <c r="R302" s="236"/>
      <c r="S302" s="236"/>
      <c r="T302" s="236"/>
      <c r="U302" s="236"/>
    </row>
    <row r="303" spans="1:21">
      <c r="A303" s="236"/>
      <c r="N303" s="236"/>
      <c r="O303" s="236"/>
      <c r="P303" s="236"/>
      <c r="Q303" s="236"/>
      <c r="R303" s="236"/>
      <c r="S303" s="236"/>
      <c r="T303" s="236"/>
      <c r="U303" s="236"/>
    </row>
    <row r="304" spans="1:21">
      <c r="A304" s="236"/>
      <c r="N304" s="236"/>
      <c r="O304" s="236"/>
      <c r="P304" s="236"/>
      <c r="Q304" s="236"/>
      <c r="R304" s="236"/>
      <c r="S304" s="236"/>
      <c r="T304" s="236"/>
      <c r="U304" s="236"/>
    </row>
    <row r="305" spans="1:21">
      <c r="A305" s="236"/>
      <c r="N305" s="236"/>
      <c r="O305" s="236"/>
      <c r="P305" s="236"/>
      <c r="Q305" s="236"/>
      <c r="R305" s="236"/>
      <c r="S305" s="236"/>
      <c r="T305" s="236"/>
      <c r="U305" s="236"/>
    </row>
    <row r="306" spans="1:21">
      <c r="A306" s="236"/>
      <c r="N306" s="236"/>
      <c r="O306" s="236"/>
      <c r="P306" s="236"/>
      <c r="Q306" s="236"/>
      <c r="R306" s="236"/>
      <c r="S306" s="236"/>
      <c r="T306" s="236"/>
      <c r="U306" s="236"/>
    </row>
    <row r="307" spans="1:21">
      <c r="A307" s="236"/>
      <c r="N307" s="236"/>
      <c r="O307" s="236"/>
      <c r="P307" s="236"/>
      <c r="Q307" s="236"/>
      <c r="R307" s="236"/>
      <c r="S307" s="236"/>
      <c r="T307" s="236"/>
      <c r="U307" s="236"/>
    </row>
    <row r="308" spans="1:21">
      <c r="A308" s="236"/>
      <c r="N308" s="236"/>
      <c r="O308" s="236"/>
      <c r="P308" s="236"/>
      <c r="Q308" s="236"/>
      <c r="R308" s="236"/>
      <c r="S308" s="236"/>
      <c r="T308" s="236"/>
      <c r="U308" s="236"/>
    </row>
    <row r="309" spans="1:21">
      <c r="A309" s="236"/>
      <c r="N309" s="236"/>
      <c r="O309" s="236"/>
      <c r="P309" s="236"/>
      <c r="Q309" s="236"/>
      <c r="R309" s="236"/>
      <c r="S309" s="236"/>
      <c r="T309" s="236"/>
      <c r="U309" s="236"/>
    </row>
    <row r="310" spans="1:21">
      <c r="A310" s="236"/>
      <c r="N310" s="236"/>
      <c r="O310" s="236"/>
      <c r="P310" s="236"/>
      <c r="Q310" s="236"/>
      <c r="R310" s="236"/>
      <c r="S310" s="236"/>
      <c r="T310" s="236"/>
      <c r="U310" s="236"/>
    </row>
    <row r="311" spans="1:21">
      <c r="A311" s="236"/>
      <c r="N311" s="236"/>
      <c r="O311" s="236"/>
      <c r="P311" s="236"/>
      <c r="Q311" s="236"/>
      <c r="R311" s="236"/>
      <c r="S311" s="236"/>
      <c r="T311" s="236"/>
      <c r="U311" s="236"/>
    </row>
    <row r="312" spans="1:21">
      <c r="A312" s="236"/>
      <c r="N312" s="236"/>
      <c r="O312" s="236"/>
      <c r="P312" s="236"/>
      <c r="Q312" s="236"/>
      <c r="R312" s="236"/>
      <c r="S312" s="236"/>
      <c r="T312" s="236"/>
      <c r="U312" s="236"/>
    </row>
    <row r="313" spans="1:21">
      <c r="A313" s="236"/>
      <c r="N313" s="236"/>
      <c r="O313" s="236"/>
      <c r="P313" s="236"/>
      <c r="Q313" s="236"/>
      <c r="R313" s="236"/>
      <c r="S313" s="236"/>
      <c r="T313" s="236"/>
      <c r="U313" s="236"/>
    </row>
    <row r="314" spans="1:21">
      <c r="A314" s="236"/>
      <c r="N314" s="236"/>
      <c r="O314" s="236"/>
      <c r="P314" s="236"/>
      <c r="Q314" s="236"/>
      <c r="R314" s="236"/>
      <c r="S314" s="236"/>
      <c r="T314" s="236"/>
      <c r="U314" s="236"/>
    </row>
    <row r="315" spans="1:21">
      <c r="A315" s="236"/>
      <c r="N315" s="236"/>
      <c r="O315" s="236"/>
      <c r="P315" s="236"/>
      <c r="Q315" s="236"/>
      <c r="R315" s="236"/>
      <c r="S315" s="236"/>
      <c r="T315" s="236"/>
      <c r="U315" s="236"/>
    </row>
    <row r="316" spans="1:21">
      <c r="A316" s="236"/>
      <c r="N316" s="236"/>
      <c r="O316" s="236"/>
      <c r="P316" s="236"/>
      <c r="Q316" s="236"/>
      <c r="R316" s="236"/>
      <c r="S316" s="236"/>
      <c r="T316" s="236"/>
      <c r="U316" s="236"/>
    </row>
    <row r="317" spans="1:21">
      <c r="A317" s="236"/>
      <c r="N317" s="236"/>
      <c r="O317" s="236"/>
      <c r="P317" s="236"/>
      <c r="Q317" s="236"/>
      <c r="R317" s="236"/>
      <c r="S317" s="236"/>
      <c r="T317" s="236"/>
      <c r="U317" s="236"/>
    </row>
    <row r="318" spans="1:21">
      <c r="A318" s="236"/>
      <c r="N318" s="236"/>
      <c r="O318" s="236"/>
      <c r="P318" s="236"/>
      <c r="Q318" s="236"/>
      <c r="R318" s="236"/>
      <c r="S318" s="236"/>
      <c r="T318" s="236"/>
      <c r="U318" s="236"/>
    </row>
    <row r="319" spans="1:21">
      <c r="A319" s="236"/>
      <c r="N319" s="236"/>
      <c r="O319" s="236"/>
      <c r="P319" s="236"/>
      <c r="Q319" s="236"/>
      <c r="R319" s="236"/>
      <c r="S319" s="236"/>
      <c r="T319" s="236"/>
      <c r="U319" s="236"/>
    </row>
    <row r="320" spans="1:21">
      <c r="A320" s="236"/>
      <c r="N320" s="236"/>
      <c r="O320" s="236"/>
      <c r="P320" s="236"/>
      <c r="Q320" s="236"/>
      <c r="R320" s="236"/>
      <c r="S320" s="236"/>
      <c r="T320" s="236"/>
      <c r="U320" s="236"/>
    </row>
    <row r="321" spans="1:21">
      <c r="A321" s="236"/>
      <c r="N321" s="236"/>
      <c r="O321" s="236"/>
      <c r="P321" s="236"/>
      <c r="Q321" s="236"/>
      <c r="R321" s="236"/>
      <c r="S321" s="236"/>
      <c r="T321" s="236"/>
      <c r="U321" s="236"/>
    </row>
    <row r="322" spans="1:21">
      <c r="A322" s="236"/>
      <c r="N322" s="236"/>
      <c r="O322" s="236"/>
      <c r="P322" s="236"/>
      <c r="Q322" s="236"/>
      <c r="R322" s="236"/>
      <c r="S322" s="236"/>
      <c r="T322" s="236"/>
      <c r="U322" s="236"/>
    </row>
    <row r="323" spans="1:21">
      <c r="A323" s="236"/>
      <c r="N323" s="236"/>
      <c r="O323" s="236"/>
      <c r="P323" s="236"/>
      <c r="Q323" s="236"/>
      <c r="R323" s="236"/>
      <c r="S323" s="236"/>
      <c r="T323" s="236"/>
      <c r="U323" s="236"/>
    </row>
    <row r="324" spans="1:21">
      <c r="A324" s="236"/>
      <c r="N324" s="236"/>
      <c r="O324" s="236"/>
      <c r="P324" s="236"/>
      <c r="Q324" s="236"/>
      <c r="R324" s="236"/>
      <c r="S324" s="236"/>
      <c r="T324" s="236"/>
      <c r="U324" s="236"/>
    </row>
    <row r="325" spans="1:21">
      <c r="A325" s="236"/>
      <c r="N325" s="236"/>
      <c r="O325" s="236"/>
      <c r="P325" s="236"/>
      <c r="Q325" s="236"/>
      <c r="R325" s="236"/>
      <c r="S325" s="236"/>
      <c r="T325" s="236"/>
      <c r="U325" s="236"/>
    </row>
    <row r="326" spans="1:21">
      <c r="A326" s="236"/>
      <c r="N326" s="236"/>
      <c r="O326" s="236"/>
      <c r="P326" s="236"/>
      <c r="Q326" s="236"/>
      <c r="R326" s="236"/>
      <c r="S326" s="236"/>
      <c r="T326" s="236"/>
      <c r="U326" s="236"/>
    </row>
  </sheetData>
  <sheetProtection password="E269" sheet="1" objects="1" scenarios="1"/>
  <mergeCells count="15">
    <mergeCell ref="R45:S45"/>
    <mergeCell ref="R46:S46"/>
    <mergeCell ref="R47:S47"/>
    <mergeCell ref="R48:S48"/>
    <mergeCell ref="R4:S4"/>
    <mergeCell ref="R24:S24"/>
    <mergeCell ref="R44:S44"/>
    <mergeCell ref="R5:S5"/>
    <mergeCell ref="R6:S6"/>
    <mergeCell ref="R7:S7"/>
    <mergeCell ref="R8:S8"/>
    <mergeCell ref="R25:S25"/>
    <mergeCell ref="R26:S26"/>
    <mergeCell ref="R27:S27"/>
    <mergeCell ref="R28:S28"/>
  </mergeCells>
  <dataValidations count="7">
    <dataValidation type="list" allowBlank="1" showInputMessage="1" showErrorMessage="1" sqref="O4">
      <formula1>$B$10:$B$14</formula1>
    </dataValidation>
    <dataValidation type="list" allowBlank="1" showInputMessage="1" showErrorMessage="1" sqref="J5">
      <formula1>$J$1:$M$1</formula1>
    </dataValidation>
    <dataValidation type="list" allowBlank="1" showInputMessage="1" showErrorMessage="1" sqref="R4:S4">
      <formula1>$B$10:$B$22</formula1>
    </dataValidation>
    <dataValidation type="list" allowBlank="1" showInputMessage="1" showErrorMessage="1" sqref="R24:S24">
      <formula1>$B$30:$B$40</formula1>
    </dataValidation>
    <dataValidation type="list" allowBlank="1" showInputMessage="1" showErrorMessage="1" sqref="J4">
      <formula1>$F$1:$I$1</formula1>
    </dataValidation>
    <dataValidation type="list" allowBlank="1" showInputMessage="1" showErrorMessage="1" sqref="J6">
      <formula1>$C$1:$E$1</formula1>
    </dataValidation>
    <dataValidation type="list" allowBlank="1" showInputMessage="1" showErrorMessage="1" sqref="R44:S44">
      <formula1>$B$50:$B$53</formula1>
    </dataValidation>
  </dataValidations>
  <pageMargins left="0.7" right="0.7" top="0.75" bottom="0.75" header="0.3" footer="0.3"/>
  <pageSetup paperSize="9" scale="3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A267"/>
  <sheetViews>
    <sheetView showGridLines="0" showRowColHeaders="0" showZeros="0" zoomScaleNormal="100" zoomScaleSheetLayoutView="106" workbookViewId="0">
      <selection activeCell="J4" sqref="J4"/>
    </sheetView>
  </sheetViews>
  <sheetFormatPr baseColWidth="10" defaultRowHeight="12.75"/>
  <cols>
    <col min="1" max="1" width="1.625" style="305" customWidth="1"/>
    <col min="2" max="2" width="18.625" style="305" customWidth="1"/>
    <col min="3" max="3" width="12.625" style="680" customWidth="1"/>
    <col min="4"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6" width="12.625" style="305" customWidth="1"/>
    <col min="17" max="17" width="10.625" style="305" customWidth="1"/>
    <col min="18" max="18" width="8.625" style="305" customWidth="1"/>
    <col min="19" max="19" width="12.625" style="305" customWidth="1"/>
    <col min="20" max="20" width="10.625" style="305" customWidth="1"/>
    <col min="21" max="21" width="8.625" style="397" customWidth="1"/>
    <col min="22" max="22" width="8.375" style="305" bestFit="1" customWidth="1"/>
    <col min="23" max="23" width="10.875" style="305" bestFit="1" customWidth="1"/>
    <col min="24" max="27" width="5" style="305" bestFit="1" customWidth="1"/>
    <col min="28" max="28" width="4.875" style="305" bestFit="1" customWidth="1"/>
    <col min="29" max="16384" width="11" style="305"/>
  </cols>
  <sheetData>
    <row r="1" spans="1:27" s="236" customFormat="1" ht="15" customHeight="1">
      <c r="A1" s="235"/>
      <c r="G1" s="238"/>
      <c r="J1" s="235" t="s">
        <v>549</v>
      </c>
      <c r="K1" s="235" t="s">
        <v>518</v>
      </c>
      <c r="L1" s="235" t="s">
        <v>519</v>
      </c>
      <c r="M1" s="235" t="s">
        <v>520</v>
      </c>
      <c r="O1" s="238"/>
      <c r="U1" s="239"/>
    </row>
    <row r="2" spans="1:27" s="236" customFormat="1" ht="18.75">
      <c r="A2" s="235"/>
      <c r="B2" s="227" t="s">
        <v>644</v>
      </c>
      <c r="D2" s="241"/>
      <c r="E2" s="242"/>
      <c r="F2" s="243"/>
      <c r="G2" s="243"/>
      <c r="U2" s="239"/>
    </row>
    <row r="3" spans="1:27" s="236" customFormat="1" ht="12.75" customHeight="1">
      <c r="A3" s="235"/>
      <c r="D3" s="244"/>
      <c r="E3" s="245"/>
      <c r="F3" s="243"/>
      <c r="U3" s="239"/>
    </row>
    <row r="4" spans="1:27" s="236" customFormat="1" ht="15" customHeight="1">
      <c r="A4" s="235"/>
      <c r="D4" s="249"/>
      <c r="E4" s="250"/>
      <c r="F4" s="243"/>
      <c r="I4" s="246" t="s">
        <v>406</v>
      </c>
      <c r="J4" s="247" t="s">
        <v>549</v>
      </c>
      <c r="K4" s="248" t="s">
        <v>357</v>
      </c>
      <c r="U4" s="239"/>
    </row>
    <row r="5" spans="1:27">
      <c r="B5" s="309" t="s">
        <v>633</v>
      </c>
      <c r="N5" s="681"/>
      <c r="O5" s="681"/>
      <c r="P5" s="309" t="s">
        <v>636</v>
      </c>
      <c r="T5" s="432"/>
      <c r="U5" s="682"/>
      <c r="V5" s="681"/>
      <c r="W5" s="681"/>
      <c r="X5" s="681"/>
      <c r="Y5" s="681"/>
      <c r="Z5" s="681"/>
      <c r="AA5" s="681"/>
    </row>
    <row r="6" spans="1:27">
      <c r="B6" s="254" t="s">
        <v>357</v>
      </c>
      <c r="C6" s="598" t="str">
        <f>$J$4</f>
        <v>Todas</v>
      </c>
      <c r="D6" s="683"/>
      <c r="E6" s="684"/>
      <c r="L6" s="238"/>
      <c r="P6" s="685" t="s">
        <v>322</v>
      </c>
      <c r="Q6" s="685"/>
      <c r="R6" s="685"/>
      <c r="S6" s="686"/>
      <c r="T6" s="685"/>
      <c r="U6" s="687"/>
      <c r="W6" s="681"/>
      <c r="X6" s="681"/>
      <c r="Y6" s="681"/>
      <c r="Z6" s="681"/>
      <c r="AA6" s="681"/>
    </row>
    <row r="7" spans="1:27">
      <c r="A7" s="443">
        <v>1</v>
      </c>
      <c r="B7" s="688" t="s">
        <v>423</v>
      </c>
      <c r="C7" s="689" t="s">
        <v>58</v>
      </c>
      <c r="F7" s="432"/>
      <c r="G7" s="690">
        <f>IF($J$4="Todas",COUNT(DB_Q5!$A$5:$A$1254),COUNTIF(DB_Q5!$L$5:$L$1254,$J$4))</f>
        <v>1250</v>
      </c>
      <c r="H7" s="691" t="s">
        <v>313</v>
      </c>
      <c r="I7" s="432"/>
      <c r="J7" s="432"/>
      <c r="K7" s="432"/>
      <c r="L7" s="432"/>
      <c r="M7" s="692"/>
      <c r="N7" s="693" t="s">
        <v>498</v>
      </c>
      <c r="O7" s="694" t="s">
        <v>58</v>
      </c>
      <c r="P7" s="695" t="s">
        <v>518</v>
      </c>
      <c r="Q7" s="694" t="s">
        <v>519</v>
      </c>
      <c r="R7" s="694" t="s">
        <v>520</v>
      </c>
      <c r="S7" s="696" t="s">
        <v>518</v>
      </c>
      <c r="T7" s="696" t="s">
        <v>519</v>
      </c>
      <c r="U7" s="696" t="s">
        <v>520</v>
      </c>
      <c r="W7" s="681"/>
      <c r="X7" s="681"/>
      <c r="Y7" s="681"/>
      <c r="Z7" s="681"/>
      <c r="AA7" s="681"/>
    </row>
    <row r="8" spans="1:27">
      <c r="A8" s="432">
        <v>2</v>
      </c>
      <c r="B8" s="697" t="str">
        <f t="shared" ref="B8:B15" si="0">VLOOKUP(C8,$I$8:$J$15,2,)</f>
        <v>Profesionales</v>
      </c>
      <c r="C8" s="698">
        <f t="shared" ref="C8:C15" si="1">LARGE($I$8:$I$15,F8)</f>
        <v>0.6744</v>
      </c>
      <c r="E8" s="432"/>
      <c r="F8" s="432">
        <v>1</v>
      </c>
      <c r="G8" s="699">
        <f t="shared" ref="G8:G15" si="2">IF($J$4="Todas",SUM(P8:R8),HLOOKUP($J$4,$P$7:$R$15,A8,))</f>
        <v>843</v>
      </c>
      <c r="H8" s="700">
        <f t="shared" ref="H8:H15" si="3">COUNTIF($G$8:$G$15,G8)</f>
        <v>1</v>
      </c>
      <c r="I8" s="701">
        <f>IF(H8=1,G8,G8+A8/100000)/$G$7</f>
        <v>0.6744</v>
      </c>
      <c r="J8" s="345" t="s">
        <v>336</v>
      </c>
      <c r="K8" s="432"/>
      <c r="L8" s="432"/>
      <c r="M8" s="702"/>
      <c r="N8" s="703" t="s">
        <v>336</v>
      </c>
      <c r="O8" s="704">
        <f t="shared" ref="O8:O15" si="4">IFERROR(SUM(P8:R8)/SUM($P$16:$R$16),)</f>
        <v>0.6744</v>
      </c>
      <c r="P8" s="705">
        <f>SUMIFS(DB_Q5!$M$5:$M$1254,DB_Q5!$L$5:$L$1254,P$7)</f>
        <v>301</v>
      </c>
      <c r="Q8" s="706">
        <f>SUMIFS(DB_Q5!$M$5:$M$1254,DB_Q5!$L$5:$L$1254,Q$7)</f>
        <v>309</v>
      </c>
      <c r="R8" s="706">
        <f>SUMIFS(DB_Q5!$M$5:$M$1254,DB_Q5!$L$5:$L$1254,R$7)</f>
        <v>233</v>
      </c>
      <c r="S8" s="707">
        <f t="shared" ref="S8:U15" si="5">IFERROR(P8/P$16,)</f>
        <v>0.69354838709677424</v>
      </c>
      <c r="T8" s="707">
        <f t="shared" si="5"/>
        <v>0.72365339578454335</v>
      </c>
      <c r="U8" s="707">
        <f t="shared" si="5"/>
        <v>0.59897172236503859</v>
      </c>
    </row>
    <row r="9" spans="1:27">
      <c r="A9" s="432">
        <v>3</v>
      </c>
      <c r="B9" s="708" t="str">
        <f t="shared" si="0"/>
        <v>Familiares/amigos</v>
      </c>
      <c r="C9" s="709">
        <f t="shared" si="1"/>
        <v>0.34160000000000001</v>
      </c>
      <c r="D9" s="710"/>
      <c r="E9" s="432"/>
      <c r="F9" s="432">
        <v>2</v>
      </c>
      <c r="G9" s="699">
        <f t="shared" si="2"/>
        <v>24</v>
      </c>
      <c r="H9" s="700">
        <f t="shared" si="3"/>
        <v>2</v>
      </c>
      <c r="I9" s="701">
        <f t="shared" ref="I9:I15" si="6">IF(H9=1,G9,G9+A9/100000)/$G$7</f>
        <v>1.9200024E-2</v>
      </c>
      <c r="J9" s="345" t="s">
        <v>335</v>
      </c>
      <c r="K9" s="432"/>
      <c r="L9" s="432"/>
      <c r="M9" s="711"/>
      <c r="N9" s="712" t="s">
        <v>335</v>
      </c>
      <c r="O9" s="713">
        <f t="shared" si="4"/>
        <v>1.9199999999999998E-2</v>
      </c>
      <c r="P9" s="714">
        <f>SUMIFS(DB_Q5!$N$5:$N$1254,DB_Q5!$L$5:$L$1254,P$7)</f>
        <v>10</v>
      </c>
      <c r="Q9" s="715">
        <f>SUMIFS(DB_Q5!$N$5:$N$1254,DB_Q5!$L$5:$L$1254,Q$7)</f>
        <v>7</v>
      </c>
      <c r="R9" s="715">
        <f>SUMIFS(DB_Q5!$N$5:$N$1254,DB_Q5!$L$5:$L$1254,R$7)</f>
        <v>7</v>
      </c>
      <c r="S9" s="716">
        <f t="shared" si="5"/>
        <v>2.3041474654377881E-2</v>
      </c>
      <c r="T9" s="716">
        <f t="shared" si="5"/>
        <v>1.6393442622950821E-2</v>
      </c>
      <c r="U9" s="716">
        <f t="shared" si="5"/>
        <v>1.7994858611825194E-2</v>
      </c>
    </row>
    <row r="10" spans="1:27">
      <c r="A10" s="432">
        <v>4</v>
      </c>
      <c r="B10" s="708" t="str">
        <f t="shared" si="0"/>
        <v>Internet/Webs</v>
      </c>
      <c r="C10" s="709">
        <f t="shared" si="1"/>
        <v>0.14319999999999999</v>
      </c>
      <c r="F10" s="432">
        <v>3</v>
      </c>
      <c r="G10" s="699">
        <f t="shared" si="2"/>
        <v>7</v>
      </c>
      <c r="H10" s="700">
        <f t="shared" si="3"/>
        <v>1</v>
      </c>
      <c r="I10" s="701">
        <f t="shared" si="6"/>
        <v>5.5999999999999999E-3</v>
      </c>
      <c r="J10" s="345" t="s">
        <v>578</v>
      </c>
      <c r="K10" s="432"/>
      <c r="L10" s="432"/>
      <c r="M10" s="711"/>
      <c r="N10" s="712" t="s">
        <v>579</v>
      </c>
      <c r="O10" s="713">
        <f t="shared" si="4"/>
        <v>5.5999999999999999E-3</v>
      </c>
      <c r="P10" s="714">
        <f>SUMIFS(DB_Q5!$O$5:$O$1254,DB_Q5!$L$5:$L$1254,P$7)</f>
        <v>4</v>
      </c>
      <c r="Q10" s="715">
        <f>SUMIFS(DB_Q5!$O$5:$O$1254,DB_Q5!$L$5:$L$1254,Q$7)</f>
        <v>1</v>
      </c>
      <c r="R10" s="715">
        <f>SUMIFS(DB_Q5!$O$5:$O$1254,DB_Q5!$L$5:$L$1254,R$7)</f>
        <v>2</v>
      </c>
      <c r="S10" s="716">
        <f t="shared" si="5"/>
        <v>9.2165898617511521E-3</v>
      </c>
      <c r="T10" s="716">
        <f t="shared" si="5"/>
        <v>2.34192037470726E-3</v>
      </c>
      <c r="U10" s="716">
        <f t="shared" si="5"/>
        <v>5.1413881748071976E-3</v>
      </c>
    </row>
    <row r="11" spans="1:27">
      <c r="A11" s="432">
        <v>5</v>
      </c>
      <c r="B11" s="708" t="str">
        <f t="shared" si="0"/>
        <v>Agencias de la Energía</v>
      </c>
      <c r="C11" s="709">
        <f t="shared" si="1"/>
        <v>3.5999999999999997E-2</v>
      </c>
      <c r="D11" s="717"/>
      <c r="E11" s="432" t="s">
        <v>520</v>
      </c>
      <c r="F11" s="432">
        <v>4</v>
      </c>
      <c r="G11" s="699">
        <f t="shared" si="2"/>
        <v>427</v>
      </c>
      <c r="H11" s="700">
        <f t="shared" si="3"/>
        <v>1</v>
      </c>
      <c r="I11" s="701">
        <f t="shared" si="6"/>
        <v>0.34160000000000001</v>
      </c>
      <c r="J11" s="345" t="s">
        <v>311</v>
      </c>
      <c r="K11" s="432"/>
      <c r="L11" s="681"/>
      <c r="M11" s="711"/>
      <c r="N11" s="712" t="s">
        <v>311</v>
      </c>
      <c r="O11" s="713">
        <f t="shared" si="4"/>
        <v>0.34160000000000001</v>
      </c>
      <c r="P11" s="714">
        <f>SUMIFS(DB_Q5!$P$5:$P$1254,DB_Q5!$L$5:$L$1254,P$7)</f>
        <v>132</v>
      </c>
      <c r="Q11" s="715">
        <f>SUMIFS(DB_Q5!$P$5:$P$1254,DB_Q5!$L$5:$L$1254,Q$7)</f>
        <v>147</v>
      </c>
      <c r="R11" s="715">
        <f>SUMIFS(DB_Q5!$P$5:$P$1254,DB_Q5!$L$5:$L$1254,R$7)</f>
        <v>148</v>
      </c>
      <c r="S11" s="716">
        <f t="shared" si="5"/>
        <v>0.30414746543778803</v>
      </c>
      <c r="T11" s="716">
        <f t="shared" si="5"/>
        <v>0.34426229508196721</v>
      </c>
      <c r="U11" s="716">
        <f t="shared" si="5"/>
        <v>0.38046272493573263</v>
      </c>
    </row>
    <row r="12" spans="1:27">
      <c r="A12" s="432">
        <v>6</v>
      </c>
      <c r="B12" s="708" t="str">
        <f t="shared" si="0"/>
        <v>Otros</v>
      </c>
      <c r="C12" s="709">
        <f t="shared" si="1"/>
        <v>1.9200071999999999E-2</v>
      </c>
      <c r="E12" s="432"/>
      <c r="F12" s="432">
        <v>5</v>
      </c>
      <c r="G12" s="699">
        <f t="shared" si="2"/>
        <v>21</v>
      </c>
      <c r="H12" s="700">
        <f t="shared" si="3"/>
        <v>1</v>
      </c>
      <c r="I12" s="701">
        <f t="shared" si="6"/>
        <v>1.6799999999999999E-2</v>
      </c>
      <c r="J12" s="345" t="s">
        <v>514</v>
      </c>
      <c r="K12" s="432"/>
      <c r="L12" s="681"/>
      <c r="M12" s="711"/>
      <c r="N12" s="712" t="s">
        <v>514</v>
      </c>
      <c r="O12" s="713">
        <f t="shared" si="4"/>
        <v>1.6799999999999999E-2</v>
      </c>
      <c r="P12" s="714">
        <f>SUMIFS(DB_Q5!$Q$5:$Q$1254,DB_Q5!$L$5:$L$1254,P$7)</f>
        <v>8</v>
      </c>
      <c r="Q12" s="715">
        <f>SUMIFS(DB_Q5!$Q$5:$Q$1254,DB_Q5!$L$5:$L$1254,Q$7)</f>
        <v>10</v>
      </c>
      <c r="R12" s="715">
        <f>SUMIFS(DB_Q5!$Q$5:$Q$1254,DB_Q5!$L$5:$L$1254,R$7)</f>
        <v>3</v>
      </c>
      <c r="S12" s="716">
        <f t="shared" si="5"/>
        <v>1.8433179723502304E-2</v>
      </c>
      <c r="T12" s="716">
        <f t="shared" si="5"/>
        <v>2.3419203747072601E-2</v>
      </c>
      <c r="U12" s="716">
        <f t="shared" si="5"/>
        <v>7.7120822622107968E-3</v>
      </c>
    </row>
    <row r="13" spans="1:27">
      <c r="A13" s="432">
        <v>7</v>
      </c>
      <c r="B13" s="708" t="str">
        <f t="shared" si="0"/>
        <v>Comerciales</v>
      </c>
      <c r="C13" s="709">
        <f t="shared" si="1"/>
        <v>1.9200024E-2</v>
      </c>
      <c r="E13" s="432"/>
      <c r="F13" s="432">
        <v>6</v>
      </c>
      <c r="G13" s="699">
        <f t="shared" si="2"/>
        <v>179</v>
      </c>
      <c r="H13" s="700">
        <f t="shared" si="3"/>
        <v>1</v>
      </c>
      <c r="I13" s="701">
        <f t="shared" si="6"/>
        <v>0.14319999999999999</v>
      </c>
      <c r="J13" s="345" t="s">
        <v>424</v>
      </c>
      <c r="K13" s="432"/>
      <c r="L13" s="681"/>
      <c r="M13" s="711"/>
      <c r="N13" s="712" t="s">
        <v>56</v>
      </c>
      <c r="O13" s="713">
        <f t="shared" si="4"/>
        <v>0.14319999999999999</v>
      </c>
      <c r="P13" s="714">
        <f>SUMIFS(DB_Q5!$R$5:$R$1254,DB_Q5!$L$5:$L$1254,P$7)</f>
        <v>65</v>
      </c>
      <c r="Q13" s="715">
        <f>SUMIFS(DB_Q5!$R$5:$R$1254,DB_Q5!$L$5:$L$1254,Q$7)</f>
        <v>69</v>
      </c>
      <c r="R13" s="715">
        <f>SUMIFS(DB_Q5!$R$5:$R$1254,DB_Q5!$L$5:$L$1254,R$7)</f>
        <v>45</v>
      </c>
      <c r="S13" s="716">
        <f t="shared" si="5"/>
        <v>0.14976958525345621</v>
      </c>
      <c r="T13" s="716">
        <f t="shared" si="5"/>
        <v>0.16159250585480095</v>
      </c>
      <c r="U13" s="716">
        <f t="shared" si="5"/>
        <v>0.11568123393316196</v>
      </c>
    </row>
    <row r="14" spans="1:27">
      <c r="A14" s="432">
        <v>8</v>
      </c>
      <c r="B14" s="708" t="str">
        <f t="shared" si="0"/>
        <v>Medios comunicación</v>
      </c>
      <c r="C14" s="709">
        <f t="shared" si="1"/>
        <v>1.6799999999999999E-2</v>
      </c>
      <c r="E14" s="432"/>
      <c r="F14" s="432">
        <v>7</v>
      </c>
      <c r="G14" s="699">
        <f t="shared" si="2"/>
        <v>45</v>
      </c>
      <c r="H14" s="700">
        <f t="shared" si="3"/>
        <v>1</v>
      </c>
      <c r="I14" s="701">
        <f t="shared" si="6"/>
        <v>3.5999999999999997E-2</v>
      </c>
      <c r="J14" s="345" t="s">
        <v>312</v>
      </c>
      <c r="K14" s="432"/>
      <c r="L14" s="681"/>
      <c r="M14" s="711"/>
      <c r="N14" s="712" t="s">
        <v>312</v>
      </c>
      <c r="O14" s="713">
        <f t="shared" si="4"/>
        <v>3.5999999999999997E-2</v>
      </c>
      <c r="P14" s="714">
        <f>SUMIFS(DB_Q5!$S$5:$S$1254,DB_Q5!$L$5:$L$1254,P$7)</f>
        <v>5</v>
      </c>
      <c r="Q14" s="715">
        <f>SUMIFS(DB_Q5!$S$5:$S$1254,DB_Q5!$L$5:$L$1254,Q$7)</f>
        <v>16</v>
      </c>
      <c r="R14" s="715">
        <f>SUMIFS(DB_Q5!$S$5:$S$1254,DB_Q5!$L$5:$L$1254,R$7)</f>
        <v>24</v>
      </c>
      <c r="S14" s="716">
        <f t="shared" si="5"/>
        <v>1.1520737327188941E-2</v>
      </c>
      <c r="T14" s="716">
        <f t="shared" si="5"/>
        <v>3.7470725995316159E-2</v>
      </c>
      <c r="U14" s="716">
        <f t="shared" si="5"/>
        <v>6.1696658097686374E-2</v>
      </c>
    </row>
    <row r="15" spans="1:27" ht="13.5" thickBot="1">
      <c r="A15" s="432">
        <v>9</v>
      </c>
      <c r="B15" s="718" t="str">
        <f t="shared" si="0"/>
        <v>Asoc. Consumidores</v>
      </c>
      <c r="C15" s="719">
        <f t="shared" si="1"/>
        <v>5.5999999999999999E-3</v>
      </c>
      <c r="E15" s="432"/>
      <c r="F15" s="432">
        <v>8</v>
      </c>
      <c r="G15" s="699">
        <f t="shared" si="2"/>
        <v>24</v>
      </c>
      <c r="H15" s="700">
        <f t="shared" si="3"/>
        <v>2</v>
      </c>
      <c r="I15" s="701">
        <f t="shared" si="6"/>
        <v>1.9200071999999999E-2</v>
      </c>
      <c r="J15" s="345" t="s">
        <v>309</v>
      </c>
      <c r="K15" s="432"/>
      <c r="L15" s="681"/>
      <c r="M15" s="720"/>
      <c r="N15" s="721" t="s">
        <v>309</v>
      </c>
      <c r="O15" s="722">
        <f t="shared" si="4"/>
        <v>1.9199999999999998E-2</v>
      </c>
      <c r="P15" s="723">
        <f>SUMIFS(DB_Q5!$T$5:$T$1254,DB_Q5!$L$5:$L$1254,P$7)</f>
        <v>11</v>
      </c>
      <c r="Q15" s="724">
        <f>SUMIFS(DB_Q5!$T$5:$T$1254,DB_Q5!$L$5:$L$1254,Q$7)</f>
        <v>10</v>
      </c>
      <c r="R15" s="724">
        <f>SUMIFS(DB_Q5!$T$5:$T$1254,DB_Q5!$L$5:$L$1254,R$7)</f>
        <v>3</v>
      </c>
      <c r="S15" s="725">
        <f t="shared" si="5"/>
        <v>2.5345622119815669E-2</v>
      </c>
      <c r="T15" s="725">
        <f t="shared" si="5"/>
        <v>2.3419203747072601E-2</v>
      </c>
      <c r="U15" s="725">
        <f t="shared" si="5"/>
        <v>7.7120822622107968E-3</v>
      </c>
    </row>
    <row r="16" spans="1:27" ht="13.5" thickTop="1">
      <c r="B16" s="309"/>
      <c r="C16" s="305"/>
      <c r="E16" s="726"/>
      <c r="F16" s="432"/>
      <c r="G16" s="432"/>
      <c r="H16" s="432"/>
      <c r="I16" s="432"/>
      <c r="J16" s="432"/>
      <c r="K16" s="432"/>
      <c r="L16" s="681"/>
      <c r="M16" s="681"/>
      <c r="N16" s="432"/>
      <c r="O16" s="432"/>
      <c r="P16" s="727">
        <f>COUNTIF(DB_Q5!$L$5:$L$1254,P$7)</f>
        <v>434</v>
      </c>
      <c r="Q16" s="727">
        <f>COUNTIF(DB_Q5!$L$5:$L$1254,Q$7)</f>
        <v>427</v>
      </c>
      <c r="R16" s="727">
        <f>COUNTIF(DB_Q5!$L$5:$L$1254,R$7)</f>
        <v>389</v>
      </c>
    </row>
    <row r="17" spans="2:21">
      <c r="C17" s="305"/>
      <c r="E17" s="726"/>
      <c r="L17" s="681"/>
      <c r="M17" s="681"/>
      <c r="N17" s="432"/>
      <c r="O17" s="432"/>
    </row>
    <row r="18" spans="2:21">
      <c r="C18" s="305"/>
      <c r="E18" s="726"/>
      <c r="L18" s="681"/>
      <c r="M18" s="681"/>
      <c r="N18" s="432"/>
      <c r="O18" s="432"/>
      <c r="P18" s="432"/>
    </row>
    <row r="19" spans="2:21">
      <c r="C19" s="305"/>
      <c r="E19" s="726"/>
      <c r="L19" s="681"/>
      <c r="M19" s="681"/>
      <c r="N19" s="432"/>
      <c r="O19" s="432"/>
      <c r="P19" s="432"/>
    </row>
    <row r="20" spans="2:21">
      <c r="B20" s="462"/>
      <c r="C20" s="405"/>
      <c r="E20" s="251"/>
      <c r="F20" s="432"/>
      <c r="G20" s="728"/>
      <c r="H20" s="729"/>
      <c r="I20" s="432"/>
      <c r="J20" s="730"/>
      <c r="K20" s="432"/>
      <c r="L20" s="432"/>
      <c r="M20" s="432"/>
      <c r="N20" s="432"/>
      <c r="O20" s="432"/>
      <c r="P20" s="432"/>
      <c r="Q20" s="681"/>
    </row>
    <row r="21" spans="2:21">
      <c r="B21" s="462"/>
      <c r="C21" s="405"/>
      <c r="E21" s="251"/>
      <c r="F21" s="432"/>
      <c r="G21" s="728"/>
      <c r="H21" s="729"/>
      <c r="I21" s="432"/>
      <c r="J21" s="730"/>
      <c r="K21" s="432"/>
      <c r="L21" s="432"/>
      <c r="M21" s="432"/>
      <c r="N21" s="432"/>
      <c r="O21" s="432"/>
      <c r="P21" s="432"/>
      <c r="Q21" s="681"/>
    </row>
    <row r="22" spans="2:21">
      <c r="E22" s="432"/>
      <c r="F22" s="432"/>
      <c r="G22" s="432"/>
      <c r="H22" s="432"/>
      <c r="I22" s="432"/>
      <c r="J22" s="730"/>
      <c r="K22" s="432"/>
      <c r="L22" s="432"/>
      <c r="M22" s="731"/>
      <c r="N22" s="432"/>
      <c r="O22" s="432"/>
      <c r="P22" s="432"/>
      <c r="Q22" s="681"/>
    </row>
    <row r="23" spans="2:21">
      <c r="E23" s="432"/>
      <c r="F23" s="432"/>
      <c r="G23" s="432"/>
      <c r="H23" s="732"/>
      <c r="I23" s="432"/>
      <c r="J23" s="730"/>
      <c r="K23" s="432"/>
      <c r="L23" s="432"/>
      <c r="M23" s="731"/>
      <c r="N23" s="432"/>
      <c r="O23" s="432"/>
      <c r="P23" s="432"/>
      <c r="Q23" s="681"/>
    </row>
    <row r="24" spans="2:21" s="432" customFormat="1">
      <c r="D24" s="309" t="s">
        <v>621</v>
      </c>
    </row>
    <row r="25" spans="2:21">
      <c r="B25" s="733" t="s">
        <v>357</v>
      </c>
      <c r="C25" s="598" t="str">
        <f>$J$4</f>
        <v>Todas</v>
      </c>
      <c r="D25" s="685" t="s">
        <v>314</v>
      </c>
      <c r="E25" s="685"/>
      <c r="F25" s="685"/>
      <c r="G25" s="685"/>
      <c r="H25" s="686" t="s">
        <v>315</v>
      </c>
      <c r="I25" s="685"/>
      <c r="J25" s="685"/>
      <c r="K25" s="686"/>
      <c r="L25" s="685"/>
      <c r="M25" s="685"/>
      <c r="N25" s="686" t="s">
        <v>316</v>
      </c>
      <c r="O25" s="685"/>
      <c r="P25" s="685"/>
      <c r="Q25" s="734"/>
      <c r="R25" s="686"/>
      <c r="S25" s="685"/>
      <c r="T25" s="685"/>
      <c r="U25" s="687"/>
    </row>
    <row r="26" spans="2:21">
      <c r="B26" s="692" t="s">
        <v>337</v>
      </c>
      <c r="C26" s="694" t="s">
        <v>58</v>
      </c>
      <c r="D26" s="694" t="s">
        <v>303</v>
      </c>
      <c r="E26" s="694" t="s">
        <v>304</v>
      </c>
      <c r="F26" s="696" t="s">
        <v>303</v>
      </c>
      <c r="G26" s="696" t="s">
        <v>304</v>
      </c>
      <c r="H26" s="695" t="s">
        <v>25</v>
      </c>
      <c r="I26" s="694" t="s">
        <v>51</v>
      </c>
      <c r="J26" s="694" t="s">
        <v>52</v>
      </c>
      <c r="K26" s="696" t="s">
        <v>25</v>
      </c>
      <c r="L26" s="696" t="s">
        <v>51</v>
      </c>
      <c r="M26" s="696" t="s">
        <v>52</v>
      </c>
      <c r="N26" s="695" t="s">
        <v>49</v>
      </c>
      <c r="O26" s="694" t="s">
        <v>50</v>
      </c>
      <c r="P26" s="694" t="s">
        <v>48</v>
      </c>
      <c r="Q26" s="694" t="s">
        <v>47</v>
      </c>
      <c r="R26" s="696" t="s">
        <v>49</v>
      </c>
      <c r="S26" s="696" t="s">
        <v>50</v>
      </c>
      <c r="T26" s="696" t="s">
        <v>48</v>
      </c>
      <c r="U26" s="696" t="s">
        <v>47</v>
      </c>
    </row>
    <row r="27" spans="2:21">
      <c r="B27" s="702" t="s">
        <v>336</v>
      </c>
      <c r="C27" s="704">
        <f t="shared" ref="C27:C34" si="7">IFERROR(SUM(D27:E27)/SUM($D$35:$E$35),)</f>
        <v>0.6744</v>
      </c>
      <c r="D27" s="706">
        <f>IF($J$4="Todas",SUMIFS(DB_Q5!$M$5:$M$1254,DB_Q5!$E$5:$E$1254,D$26),SUMIFS(DB_Q5!$M$5:$M$1254,DB_Q5!$L$5:$L$1254,$J$4,DB_Q5!$E$5:$E$1254,D$26))</f>
        <v>339</v>
      </c>
      <c r="E27" s="706">
        <f>IF($J$4="Todas",SUMIFS(DB_Q5!$M$5:$M$1254,DB_Q5!$E$5:$E$1254,E$26),SUMIFS(DB_Q5!$M$5:$M$1254,DB_Q5!$L$5:$L$1254,$J$4,DB_Q5!$E$5:$E$1254,E$26))</f>
        <v>504</v>
      </c>
      <c r="F27" s="735">
        <f t="shared" ref="F27:G34" si="8">IFERROR(D27/D$35,)</f>
        <v>0.68902439024390238</v>
      </c>
      <c r="G27" s="735">
        <f t="shared" si="8"/>
        <v>0.66490765171503963</v>
      </c>
      <c r="H27" s="705">
        <f>IF($J$4="Todas",SUMIFS(DB_Q5!$M$5:$M$1254,DB_Q5!$D$5:$D$1254,H$26),SUMIFS(DB_Q5!$M$5:$M$1254,DB_Q5!$L$5:$L$1254,$J$4,DB_Q5!$D$5:$D$1254,H$26))</f>
        <v>173</v>
      </c>
      <c r="I27" s="706">
        <f>IF($J$4="Todas",SUMIFS(DB_Q5!$M$5:$M$1254,DB_Q5!$D$5:$D$1254,I$26),SUMIFS(DB_Q5!$M$5:$M$1254,DB_Q5!$L$5:$L$1254,$J$4,DB_Q5!$D$5:$D$1254,I$26))</f>
        <v>385</v>
      </c>
      <c r="J27" s="706">
        <f>IF($J$4="Todas",SUMIFS(DB_Q5!$M$5:$M$1254,DB_Q5!$D$5:$D$1254,J$26),SUMIFS(DB_Q5!$M$5:$M$1254,DB_Q5!$L$5:$L$1254,$J$4,DB_Q5!$D$5:$D$1254,J$26))</f>
        <v>285</v>
      </c>
      <c r="K27" s="735">
        <f t="shared" ref="K27:M34" si="9">IFERROR(H27/H$35,)</f>
        <v>0.65037593984962405</v>
      </c>
      <c r="L27" s="735">
        <f t="shared" si="9"/>
        <v>0.70127504553734066</v>
      </c>
      <c r="M27" s="735">
        <f t="shared" si="9"/>
        <v>0.65517241379310343</v>
      </c>
      <c r="N27" s="705">
        <f>IF($J$4="Todas",SUMIFS(DB_Q5!$M$5:$M$1254,DB_Q5!$F$5:$F$1254,N$26),SUMIFS(DB_Q5!$M$5:$M$1254,DB_Q5!$L$5:$L$1254,$J$4,DB_Q5!$F$5:$F$1254,N$26))</f>
        <v>298</v>
      </c>
      <c r="O27" s="706">
        <f>IF($J$4="Todas",SUMIFS(DB_Q5!$M$5:$M$1254,DB_Q5!$F$5:$F$1254,O$26),SUMIFS(DB_Q5!$M$5:$M$1254,DB_Q5!$L$5:$L$1254,$J$4,DB_Q5!$F$5:$F$1254,O$26))</f>
        <v>286</v>
      </c>
      <c r="P27" s="706">
        <f>IF($J$4="Todas",SUMIFS(DB_Q5!$M$5:$M$1254,DB_Q5!$F$5:$F$1254,P$26),SUMIFS(DB_Q5!$M$5:$M$1254,DB_Q5!$L$5:$L$1254,$J$4,DB_Q5!$F$5:$F$1254,P$26))</f>
        <v>253</v>
      </c>
      <c r="Q27" s="706">
        <f>IF($J$4="Todas",SUMIFS(DB_Q5!$M$5:$M$1254,DB_Q5!$F$5:$F$1254,Q$26),SUMIFS(DB_Q5!$M$5:$M$1254,DB_Q5!$L$5:$L$1254,$J$4,DB_Q5!$F$5:$F$1254,Q$26))</f>
        <v>6</v>
      </c>
      <c r="R27" s="707">
        <f t="shared" ref="R27:U34" si="10">IFERROR(N27/N$35,)</f>
        <v>0.6651785714285714</v>
      </c>
      <c r="S27" s="707">
        <f t="shared" si="10"/>
        <v>0.67294117647058826</v>
      </c>
      <c r="T27" s="707">
        <f t="shared" si="10"/>
        <v>0.6875</v>
      </c>
      <c r="U27" s="707">
        <f t="shared" si="10"/>
        <v>0.66666666666666663</v>
      </c>
    </row>
    <row r="28" spans="2:21">
      <c r="B28" s="711" t="s">
        <v>335</v>
      </c>
      <c r="C28" s="713">
        <f t="shared" si="7"/>
        <v>1.9199999999999998E-2</v>
      </c>
      <c r="D28" s="715">
        <f>IF($J$4="Todas",SUMIFS(DB_Q5!$N$5:$N$1254,DB_Q5!$E$5:$E$1254,D$26),SUMIFS(DB_Q5!$N$5:$N$1254,DB_Q5!$L$5:$L$1254,$J$4,DB_Q5!$E$5:$E$1254,D$26))</f>
        <v>10</v>
      </c>
      <c r="E28" s="715">
        <f>IF($J$4="Todas",SUMIFS(DB_Q5!$N$5:$N$1254,DB_Q5!$E$5:$E$1254,E$26),SUMIFS(DB_Q5!$N$5:$N$1254,DB_Q5!$L$5:$L$1254,$J$4,DB_Q5!$E$5:$E$1254,E$26))</f>
        <v>14</v>
      </c>
      <c r="F28" s="736">
        <f t="shared" si="8"/>
        <v>2.032520325203252E-2</v>
      </c>
      <c r="G28" s="736">
        <f t="shared" si="8"/>
        <v>1.8469656992084433E-2</v>
      </c>
      <c r="H28" s="714">
        <f>IF($J$4="Todas",SUMIFS(DB_Q5!$N$5:$N$1254,DB_Q5!$D$5:$D$1254,H$26),SUMIFS(DB_Q5!$N$5:$N$1254,DB_Q5!$L$5:$L$1254,$J$4,DB_Q5!$D$5:$D$1254,H$26))</f>
        <v>4</v>
      </c>
      <c r="I28" s="715">
        <f>IF($J$4="Todas",SUMIFS(DB_Q5!$N$5:$N$1254,DB_Q5!$D$5:$D$1254,I$26),SUMIFS(DB_Q5!$N$5:$N$1254,DB_Q5!$L$5:$L$1254,$J$4,DB_Q5!$D$5:$D$1254,I$26))</f>
        <v>15</v>
      </c>
      <c r="J28" s="715">
        <f>IF($J$4="Todas",SUMIFS(DB_Q5!$N$5:$N$1254,DB_Q5!$D$5:$D$1254,J$26),SUMIFS(DB_Q5!$N$5:$N$1254,DB_Q5!$L$5:$L$1254,$J$4,DB_Q5!$D$5:$D$1254,J$26))</f>
        <v>5</v>
      </c>
      <c r="K28" s="736">
        <f t="shared" si="9"/>
        <v>1.5037593984962405E-2</v>
      </c>
      <c r="L28" s="736">
        <f t="shared" si="9"/>
        <v>2.7322404371584699E-2</v>
      </c>
      <c r="M28" s="736">
        <f t="shared" si="9"/>
        <v>1.1494252873563218E-2</v>
      </c>
      <c r="N28" s="714">
        <f>IF($J$4="Todas",SUMIFS(DB_Q5!$N$5:$N$1254,DB_Q5!$F$5:$F$1254,N$26),SUMIFS(DB_Q5!$N$5:$N$1254,DB_Q5!$L$5:$L$1254,$J$4,DB_Q5!$F$5:$F$1254,N$26))</f>
        <v>7</v>
      </c>
      <c r="O28" s="715">
        <f>IF($J$4="Todas",SUMIFS(DB_Q5!$N$5:$N$1254,DB_Q5!$F$5:$F$1254,O$26),SUMIFS(DB_Q5!$N$5:$N$1254,DB_Q5!$L$5:$L$1254,$J$4,DB_Q5!$F$5:$F$1254,O$26))</f>
        <v>9</v>
      </c>
      <c r="P28" s="715">
        <f>IF($J$4="Todas",SUMIFS(DB_Q5!$N$5:$N$1254,DB_Q5!$F$5:$F$1254,P$26),SUMIFS(DB_Q5!$N$5:$N$1254,DB_Q5!$L$5:$L$1254,$J$4,DB_Q5!$F$5:$F$1254,P$26))</f>
        <v>8</v>
      </c>
      <c r="Q28" s="715">
        <f>IF($J$4="Todas",SUMIFS(DB_Q5!$N$5:$N$1254,DB_Q5!$F$5:$F$1254,Q$26),SUMIFS(DB_Q5!$N$5:$N$1254,DB_Q5!$L$5:$L$1254,$J$4,DB_Q5!$F$5:$F$1254,Q$26))</f>
        <v>0</v>
      </c>
      <c r="R28" s="716">
        <f t="shared" si="10"/>
        <v>1.5625E-2</v>
      </c>
      <c r="S28" s="716">
        <f t="shared" si="10"/>
        <v>2.1176470588235293E-2</v>
      </c>
      <c r="T28" s="716">
        <f t="shared" si="10"/>
        <v>2.1739130434782608E-2</v>
      </c>
      <c r="U28" s="716">
        <f t="shared" si="10"/>
        <v>0</v>
      </c>
    </row>
    <row r="29" spans="2:21">
      <c r="B29" s="711" t="s">
        <v>579</v>
      </c>
      <c r="C29" s="713">
        <f t="shared" si="7"/>
        <v>5.5999999999999999E-3</v>
      </c>
      <c r="D29" s="715">
        <f>IF($J$4="Todas",SUMIFS(DB_Q5!$O$5:$O$1254,DB_Q5!$E$5:$E$1254,D$26),SUMIFS(DB_Q5!$O$5:$O$1254,DB_Q5!$L$5:$L$1254,$J$4,DB_Q5!$E$5:$E$1254,D$26))</f>
        <v>4</v>
      </c>
      <c r="E29" s="715">
        <f>IF($J$4="Todas",SUMIFS(DB_Q5!$O$5:$O$1254,DB_Q5!$E$5:$E$1254,E$26),SUMIFS(DB_Q5!$O$5:$O$1254,DB_Q5!$L$5:$L$1254,$J$4,DB_Q5!$E$5:$E$1254,E$26))</f>
        <v>3</v>
      </c>
      <c r="F29" s="736">
        <f t="shared" si="8"/>
        <v>8.130081300813009E-3</v>
      </c>
      <c r="G29" s="736">
        <f t="shared" si="8"/>
        <v>3.9577836411609502E-3</v>
      </c>
      <c r="H29" s="714">
        <f>IF($J$4="Todas",SUMIFS(DB_Q5!$O$5:$O$1254,DB_Q5!$D$5:$D$1254,H$26),SUMIFS(DB_Q5!$O$5:$O$1254,DB_Q5!$L$5:$L$1254,$J$4,DB_Q5!$D$5:$D$1254,H$26))</f>
        <v>0</v>
      </c>
      <c r="I29" s="715">
        <f>IF($J$4="Todas",SUMIFS(DB_Q5!$O$5:$O$1254,DB_Q5!$D$5:$D$1254,I$26),SUMIFS(DB_Q5!$O$5:$O$1254,DB_Q5!$L$5:$L$1254,$J$4,DB_Q5!$D$5:$D$1254,I$26))</f>
        <v>5</v>
      </c>
      <c r="J29" s="715">
        <f>IF($J$4="Todas",SUMIFS(DB_Q5!$O$5:$O$1254,DB_Q5!$D$5:$D$1254,J$26),SUMIFS(DB_Q5!$O$5:$O$1254,DB_Q5!$L$5:$L$1254,$J$4,DB_Q5!$D$5:$D$1254,J$26))</f>
        <v>2</v>
      </c>
      <c r="K29" s="736">
        <f t="shared" si="9"/>
        <v>0</v>
      </c>
      <c r="L29" s="736">
        <f t="shared" si="9"/>
        <v>9.1074681238615673E-3</v>
      </c>
      <c r="M29" s="736">
        <f t="shared" si="9"/>
        <v>4.5977011494252873E-3</v>
      </c>
      <c r="N29" s="714">
        <f>IF($J$4="Todas",SUMIFS(DB_Q5!$O$5:$O$1254,DB_Q5!$F$5:$F$1254,N$26),SUMIFS(DB_Q5!$O$5:$O$1254,DB_Q5!$L$5:$L$1254,$J$4,DB_Q5!$F$5:$F$1254,N$26))</f>
        <v>3</v>
      </c>
      <c r="O29" s="715">
        <f>IF($J$4="Todas",SUMIFS(DB_Q5!$O$5:$O$1254,DB_Q5!$F$5:$F$1254,O$26),SUMIFS(DB_Q5!$O$5:$O$1254,DB_Q5!$L$5:$L$1254,$J$4,DB_Q5!$F$5:$F$1254,O$26))</f>
        <v>3</v>
      </c>
      <c r="P29" s="715">
        <f>IF($J$4="Todas",SUMIFS(DB_Q5!$O$5:$O$1254,DB_Q5!$F$5:$F$1254,P$26),SUMIFS(DB_Q5!$O$5:$O$1254,DB_Q5!$L$5:$L$1254,$J$4,DB_Q5!$F$5:$F$1254,P$26))</f>
        <v>1</v>
      </c>
      <c r="Q29" s="715">
        <f>IF($J$4="Todas",SUMIFS(DB_Q5!$O$5:$O$1254,DB_Q5!$F$5:$F$1254,Q$26),SUMIFS(DB_Q5!$O$5:$O$1254,DB_Q5!$L$5:$L$1254,$J$4,DB_Q5!$F$5:$F$1254,Q$26))</f>
        <v>0</v>
      </c>
      <c r="R29" s="716">
        <f t="shared" si="10"/>
        <v>6.6964285714285711E-3</v>
      </c>
      <c r="S29" s="716">
        <f t="shared" si="10"/>
        <v>7.058823529411765E-3</v>
      </c>
      <c r="T29" s="716">
        <f t="shared" si="10"/>
        <v>2.717391304347826E-3</v>
      </c>
      <c r="U29" s="716">
        <f t="shared" si="10"/>
        <v>0</v>
      </c>
    </row>
    <row r="30" spans="2:21">
      <c r="B30" s="711" t="s">
        <v>311</v>
      </c>
      <c r="C30" s="713">
        <f t="shared" si="7"/>
        <v>0.34160000000000001</v>
      </c>
      <c r="D30" s="715">
        <f>IF($J$4="Todas",SUMIFS(DB_Q5!$P$5:$P$1254,DB_Q5!$E$5:$E$1254,D$26),SUMIFS(DB_Q5!$P$5:$P$1254,DB_Q5!$L$5:$L$1254,$J$4,DB_Q5!$E$5:$E$1254,D$26))</f>
        <v>145</v>
      </c>
      <c r="E30" s="715">
        <f>IF($J$4="Todas",SUMIFS(DB_Q5!$P$5:$P$1254,DB_Q5!$E$5:$E$1254,E$26),SUMIFS(DB_Q5!$P$5:$P$1254,DB_Q5!$L$5:$L$1254,$J$4,DB_Q5!$E$5:$E$1254,E$26))</f>
        <v>282</v>
      </c>
      <c r="F30" s="736">
        <f t="shared" si="8"/>
        <v>0.29471544715447157</v>
      </c>
      <c r="G30" s="736">
        <f t="shared" si="8"/>
        <v>0.37203166226912932</v>
      </c>
      <c r="H30" s="714">
        <f>IF($J$4="Todas",SUMIFS(DB_Q5!$P$5:$P$1254,DB_Q5!$D$5:$D$1254,H$26),SUMIFS(DB_Q5!$P$5:$P$1254,DB_Q5!$L$5:$L$1254,$J$4,DB_Q5!$D$5:$D$1254,H$26))</f>
        <v>82</v>
      </c>
      <c r="I30" s="715">
        <f>IF($J$4="Todas",SUMIFS(DB_Q5!$P$5:$P$1254,DB_Q5!$D$5:$D$1254,I$26),SUMIFS(DB_Q5!$P$5:$P$1254,DB_Q5!$L$5:$L$1254,$J$4,DB_Q5!$D$5:$D$1254,I$26))</f>
        <v>179</v>
      </c>
      <c r="J30" s="715">
        <f>IF($J$4="Todas",SUMIFS(DB_Q5!$P$5:$P$1254,DB_Q5!$D$5:$D$1254,J$26),SUMIFS(DB_Q5!$P$5:$P$1254,DB_Q5!$L$5:$L$1254,$J$4,DB_Q5!$D$5:$D$1254,J$26))</f>
        <v>166</v>
      </c>
      <c r="K30" s="736">
        <f t="shared" si="9"/>
        <v>0.30827067669172931</v>
      </c>
      <c r="L30" s="736">
        <f t="shared" si="9"/>
        <v>0.32604735883424407</v>
      </c>
      <c r="M30" s="736">
        <f t="shared" si="9"/>
        <v>0.38160919540229887</v>
      </c>
      <c r="N30" s="714">
        <f>IF($J$4="Todas",SUMIFS(DB_Q5!$P$5:$P$1254,DB_Q5!$F$5:$F$1254,N$26),SUMIFS(DB_Q5!$P$5:$P$1254,DB_Q5!$L$5:$L$1254,$J$4,DB_Q5!$F$5:$F$1254,N$26))</f>
        <v>161</v>
      </c>
      <c r="O30" s="715">
        <f>IF($J$4="Todas",SUMIFS(DB_Q5!$P$5:$P$1254,DB_Q5!$F$5:$F$1254,O$26),SUMIFS(DB_Q5!$P$5:$P$1254,DB_Q5!$L$5:$L$1254,$J$4,DB_Q5!$F$5:$F$1254,O$26))</f>
        <v>144</v>
      </c>
      <c r="P30" s="715">
        <f>IF($J$4="Todas",SUMIFS(DB_Q5!$P$5:$P$1254,DB_Q5!$F$5:$F$1254,P$26),SUMIFS(DB_Q5!$P$5:$P$1254,DB_Q5!$L$5:$L$1254,$J$4,DB_Q5!$F$5:$F$1254,P$26))</f>
        <v>118</v>
      </c>
      <c r="Q30" s="715">
        <f>IF($J$4="Todas",SUMIFS(DB_Q5!$P$5:$P$1254,DB_Q5!$F$5:$F$1254,Q$26),SUMIFS(DB_Q5!$P$5:$P$1254,DB_Q5!$L$5:$L$1254,$J$4,DB_Q5!$F$5:$F$1254,Q$26))</f>
        <v>4</v>
      </c>
      <c r="R30" s="716">
        <f t="shared" si="10"/>
        <v>0.359375</v>
      </c>
      <c r="S30" s="716">
        <f t="shared" si="10"/>
        <v>0.33882352941176469</v>
      </c>
      <c r="T30" s="716">
        <f t="shared" si="10"/>
        <v>0.32065217391304346</v>
      </c>
      <c r="U30" s="716">
        <f t="shared" si="10"/>
        <v>0.44444444444444442</v>
      </c>
    </row>
    <row r="31" spans="2:21">
      <c r="B31" s="711" t="s">
        <v>514</v>
      </c>
      <c r="C31" s="713">
        <f t="shared" si="7"/>
        <v>1.6799999999999999E-2</v>
      </c>
      <c r="D31" s="715">
        <f>IF($J$4="Todas",SUMIFS(DB_Q5!$Q$5:$Q$1254,DB_Q5!$E$5:$E$1254,D$26),SUMIFS(DB_Q5!$Q$5:$Q$1254,DB_Q5!$L$5:$L$1254,$J$4,DB_Q5!$E$5:$E$1254,D$26))</f>
        <v>13</v>
      </c>
      <c r="E31" s="715">
        <f>IF($J$4="Todas",SUMIFS(DB_Q5!$Q$5:$Q$1254,DB_Q5!$E$5:$E$1254,E$26),SUMIFS(DB_Q5!$Q$5:$Q$1254,DB_Q5!$L$5:$L$1254,$J$4,DB_Q5!$E$5:$E$1254,E$26))</f>
        <v>8</v>
      </c>
      <c r="F31" s="736">
        <f t="shared" si="8"/>
        <v>2.6422764227642278E-2</v>
      </c>
      <c r="G31" s="736">
        <f t="shared" si="8"/>
        <v>1.0554089709762533E-2</v>
      </c>
      <c r="H31" s="714">
        <f>IF($J$4="Todas",SUMIFS(DB_Q5!$Q$5:$Q$1254,DB_Q5!$D$5:$D$1254,H$26),SUMIFS(DB_Q5!$Q$5:$Q$1254,DB_Q5!$L$5:$L$1254,$J$4,DB_Q5!$D$5:$D$1254,H$26))</f>
        <v>7</v>
      </c>
      <c r="I31" s="715">
        <f>IF($J$4="Todas",SUMIFS(DB_Q5!$Q$5:$Q$1254,DB_Q5!$D$5:$D$1254,I$26),SUMIFS(DB_Q5!$Q$5:$Q$1254,DB_Q5!$L$5:$L$1254,$J$4,DB_Q5!$D$5:$D$1254,I$26))</f>
        <v>11</v>
      </c>
      <c r="J31" s="715">
        <f>IF($J$4="Todas",SUMIFS(DB_Q5!$Q$5:$Q$1254,DB_Q5!$D$5:$D$1254,J$26),SUMIFS(DB_Q5!$Q$5:$Q$1254,DB_Q5!$L$5:$L$1254,$J$4,DB_Q5!$D$5:$D$1254,J$26))</f>
        <v>3</v>
      </c>
      <c r="K31" s="736">
        <f t="shared" si="9"/>
        <v>2.6315789473684209E-2</v>
      </c>
      <c r="L31" s="736">
        <f t="shared" si="9"/>
        <v>2.0036429872495445E-2</v>
      </c>
      <c r="M31" s="736">
        <f t="shared" si="9"/>
        <v>6.8965517241379309E-3</v>
      </c>
      <c r="N31" s="714">
        <f>IF($J$4="Todas",SUMIFS(DB_Q5!$Q$5:$Q$1254,DB_Q5!$F$5:$F$1254,N$26),SUMIFS(DB_Q5!$Q$5:$Q$1254,DB_Q5!$L$5:$L$1254,$J$4,DB_Q5!$F$5:$F$1254,N$26))</f>
        <v>7</v>
      </c>
      <c r="O31" s="715">
        <f>IF($J$4="Todas",SUMIFS(DB_Q5!$Q$5:$Q$1254,DB_Q5!$F$5:$F$1254,O$26),SUMIFS(DB_Q5!$Q$5:$Q$1254,DB_Q5!$L$5:$L$1254,$J$4,DB_Q5!$F$5:$F$1254,O$26))</f>
        <v>9</v>
      </c>
      <c r="P31" s="715">
        <f>IF($J$4="Todas",SUMIFS(DB_Q5!$Q$5:$Q$1254,DB_Q5!$F$5:$F$1254,P$26),SUMIFS(DB_Q5!$Q$5:$Q$1254,DB_Q5!$L$5:$L$1254,$J$4,DB_Q5!$F$5:$F$1254,P$26))</f>
        <v>5</v>
      </c>
      <c r="Q31" s="715">
        <f>IF($J$4="Todas",SUMIFS(DB_Q5!$Q$5:$Q$1254,DB_Q5!$F$5:$F$1254,Q$26),SUMIFS(DB_Q5!$Q$5:$Q$1254,DB_Q5!$L$5:$L$1254,$J$4,DB_Q5!$F$5:$F$1254,Q$26))</f>
        <v>0</v>
      </c>
      <c r="R31" s="716">
        <f t="shared" si="10"/>
        <v>1.5625E-2</v>
      </c>
      <c r="S31" s="716">
        <f t="shared" si="10"/>
        <v>2.1176470588235293E-2</v>
      </c>
      <c r="T31" s="716">
        <f t="shared" si="10"/>
        <v>1.358695652173913E-2</v>
      </c>
      <c r="U31" s="716">
        <f t="shared" si="10"/>
        <v>0</v>
      </c>
    </row>
    <row r="32" spans="2:21">
      <c r="B32" s="711" t="s">
        <v>56</v>
      </c>
      <c r="C32" s="713">
        <f t="shared" si="7"/>
        <v>0.14319999999999999</v>
      </c>
      <c r="D32" s="715">
        <f>IF($J$4="Todas",SUMIFS(DB_Q5!$R$5:$R$1254,DB_Q5!$E$5:$E$1254,D$26),SUMIFS(DB_Q5!$R$5:$R$1254,DB_Q5!$L$5:$L$1254,$J$4,DB_Q5!$E$5:$E$1254,D$26))</f>
        <v>110</v>
      </c>
      <c r="E32" s="715">
        <f>IF($J$4="Todas",SUMIFS(DB_Q5!$R$5:$R$1254,DB_Q5!$E$5:$E$1254,E$26),SUMIFS(DB_Q5!$R$5:$R$1254,DB_Q5!$L$5:$L$1254,$J$4,DB_Q5!$E$5:$E$1254,E$26))</f>
        <v>69</v>
      </c>
      <c r="F32" s="736">
        <f t="shared" si="8"/>
        <v>0.22357723577235772</v>
      </c>
      <c r="G32" s="736">
        <f t="shared" si="8"/>
        <v>9.1029023746701854E-2</v>
      </c>
      <c r="H32" s="714">
        <f>IF($J$4="Todas",SUMIFS(DB_Q5!$R$5:$R$1254,DB_Q5!$D$5:$D$1254,H$26),SUMIFS(DB_Q5!$R$5:$R$1254,DB_Q5!$L$5:$L$1254,$J$4,DB_Q5!$D$5:$D$1254,H$26))</f>
        <v>78</v>
      </c>
      <c r="I32" s="715">
        <f>IF($J$4="Todas",SUMIFS(DB_Q5!$R$5:$R$1254,DB_Q5!$D$5:$D$1254,I$26),SUMIFS(DB_Q5!$R$5:$R$1254,DB_Q5!$L$5:$L$1254,$J$4,DB_Q5!$D$5:$D$1254,I$26))</f>
        <v>88</v>
      </c>
      <c r="J32" s="715">
        <f>IF($J$4="Todas",SUMIFS(DB_Q5!$R$5:$R$1254,DB_Q5!$D$5:$D$1254,J$26),SUMIFS(DB_Q5!$R$5:$R$1254,DB_Q5!$L$5:$L$1254,$J$4,DB_Q5!$D$5:$D$1254,J$26))</f>
        <v>13</v>
      </c>
      <c r="K32" s="736">
        <f t="shared" si="9"/>
        <v>0.2932330827067669</v>
      </c>
      <c r="L32" s="736">
        <f t="shared" si="9"/>
        <v>0.16029143897996356</v>
      </c>
      <c r="M32" s="736">
        <f t="shared" si="9"/>
        <v>2.9885057471264367E-2</v>
      </c>
      <c r="N32" s="714">
        <f>IF($J$4="Todas",SUMIFS(DB_Q5!$R$5:$R$1254,DB_Q5!$F$5:$F$1254,N$26),SUMIFS(DB_Q5!$R$5:$R$1254,DB_Q5!$L$5:$L$1254,$J$4,DB_Q5!$F$5:$F$1254,N$26))</f>
        <v>32</v>
      </c>
      <c r="O32" s="715">
        <f>IF($J$4="Todas",SUMIFS(DB_Q5!$R$5:$R$1254,DB_Q5!$F$5:$F$1254,O$26),SUMIFS(DB_Q5!$R$5:$R$1254,DB_Q5!$L$5:$L$1254,$J$4,DB_Q5!$F$5:$F$1254,O$26))</f>
        <v>64</v>
      </c>
      <c r="P32" s="715">
        <f>IF($J$4="Todas",SUMIFS(DB_Q5!$R$5:$R$1254,DB_Q5!$F$5:$F$1254,P$26),SUMIFS(DB_Q5!$R$5:$R$1254,DB_Q5!$L$5:$L$1254,$J$4,DB_Q5!$F$5:$F$1254,P$26))</f>
        <v>83</v>
      </c>
      <c r="Q32" s="715">
        <f>IF($J$4="Todas",SUMIFS(DB_Q5!$R$5:$R$1254,DB_Q5!$F$5:$F$1254,Q$26),SUMIFS(DB_Q5!$R$5:$R$1254,DB_Q5!$L$5:$L$1254,$J$4,DB_Q5!$F$5:$F$1254,Q$26))</f>
        <v>0</v>
      </c>
      <c r="R32" s="716">
        <f t="shared" si="10"/>
        <v>7.1428571428571425E-2</v>
      </c>
      <c r="S32" s="716">
        <f t="shared" si="10"/>
        <v>0.15058823529411763</v>
      </c>
      <c r="T32" s="716">
        <f t="shared" si="10"/>
        <v>0.22554347826086957</v>
      </c>
      <c r="U32" s="716">
        <f t="shared" si="10"/>
        <v>0</v>
      </c>
    </row>
    <row r="33" spans="2:27">
      <c r="B33" s="711" t="s">
        <v>312</v>
      </c>
      <c r="C33" s="713">
        <f t="shared" si="7"/>
        <v>3.5999999999999997E-2</v>
      </c>
      <c r="D33" s="715">
        <f>IF($J$4="Todas",SUMIFS(DB_Q5!$S$5:$S$1254,DB_Q5!$E$5:$E$1254,D$26),SUMIFS(DB_Q5!$S$5:$S$1254,DB_Q5!$L$5:$L$1254,$J$4,DB_Q5!$E$5:$E$1254,D$26))</f>
        <v>16</v>
      </c>
      <c r="E33" s="715">
        <f>IF($J$4="Todas",SUMIFS(DB_Q5!$S$5:$S$1254,DB_Q5!$E$5:$E$1254,E$26),SUMIFS(DB_Q5!$S$5:$S$1254,DB_Q5!$L$5:$L$1254,$J$4,DB_Q5!$E$5:$E$1254,E$26))</f>
        <v>29</v>
      </c>
      <c r="F33" s="736">
        <f t="shared" si="8"/>
        <v>3.2520325203252036E-2</v>
      </c>
      <c r="G33" s="736">
        <f t="shared" si="8"/>
        <v>3.825857519788918E-2</v>
      </c>
      <c r="H33" s="714">
        <f>IF($J$4="Todas",SUMIFS(DB_Q5!$S$5:$S$1254,DB_Q5!$D$5:$D$1254,H$26),SUMIFS(DB_Q5!$S$5:$S$1254,DB_Q5!$L$5:$L$1254,$J$4,DB_Q5!$D$5:$D$1254,H$26))</f>
        <v>13</v>
      </c>
      <c r="I33" s="715">
        <f>IF($J$4="Todas",SUMIFS(DB_Q5!$S$5:$S$1254,DB_Q5!$D$5:$D$1254,I$26),SUMIFS(DB_Q5!$S$5:$S$1254,DB_Q5!$L$5:$L$1254,$J$4,DB_Q5!$D$5:$D$1254,I$26))</f>
        <v>17</v>
      </c>
      <c r="J33" s="715">
        <f>IF($J$4="Todas",SUMIFS(DB_Q5!$S$5:$S$1254,DB_Q5!$D$5:$D$1254,J$26),SUMIFS(DB_Q5!$S$5:$S$1254,DB_Q5!$L$5:$L$1254,$J$4,DB_Q5!$D$5:$D$1254,J$26))</f>
        <v>15</v>
      </c>
      <c r="K33" s="736">
        <f t="shared" si="9"/>
        <v>4.8872180451127817E-2</v>
      </c>
      <c r="L33" s="736">
        <f t="shared" si="9"/>
        <v>3.0965391621129327E-2</v>
      </c>
      <c r="M33" s="736">
        <f t="shared" si="9"/>
        <v>3.4482758620689655E-2</v>
      </c>
      <c r="N33" s="714">
        <f>IF($J$4="Todas",SUMIFS(DB_Q5!$S$5:$S$1254,DB_Q5!$F$5:$F$1254,N$26),SUMIFS(DB_Q5!$S$5:$S$1254,DB_Q5!$L$5:$L$1254,$J$4,DB_Q5!$F$5:$F$1254,N$26))</f>
        <v>15</v>
      </c>
      <c r="O33" s="715">
        <f>IF($J$4="Todas",SUMIFS(DB_Q5!$S$5:$S$1254,DB_Q5!$F$5:$F$1254,O$26),SUMIFS(DB_Q5!$S$5:$S$1254,DB_Q5!$L$5:$L$1254,$J$4,DB_Q5!$F$5:$F$1254,O$26))</f>
        <v>12</v>
      </c>
      <c r="P33" s="715">
        <f>IF($J$4="Todas",SUMIFS(DB_Q5!$S$5:$S$1254,DB_Q5!$F$5:$F$1254,P$26),SUMIFS(DB_Q5!$S$5:$S$1254,DB_Q5!$L$5:$L$1254,$J$4,DB_Q5!$F$5:$F$1254,P$26))</f>
        <v>18</v>
      </c>
      <c r="Q33" s="715">
        <f>IF($J$4="Todas",SUMIFS(DB_Q5!$S$5:$S$1254,DB_Q5!$F$5:$F$1254,Q$26),SUMIFS(DB_Q5!$S$5:$S$1254,DB_Q5!$L$5:$L$1254,$J$4,DB_Q5!$F$5:$F$1254,Q$26))</f>
        <v>0</v>
      </c>
      <c r="R33" s="716">
        <f t="shared" si="10"/>
        <v>3.3482142857142856E-2</v>
      </c>
      <c r="S33" s="716">
        <f t="shared" si="10"/>
        <v>2.823529411764706E-2</v>
      </c>
      <c r="T33" s="716">
        <f t="shared" si="10"/>
        <v>4.8913043478260872E-2</v>
      </c>
      <c r="U33" s="716">
        <f t="shared" si="10"/>
        <v>0</v>
      </c>
    </row>
    <row r="34" spans="2:27" ht="13.5" thickBot="1">
      <c r="B34" s="720" t="s">
        <v>309</v>
      </c>
      <c r="C34" s="722">
        <f t="shared" si="7"/>
        <v>1.9199999999999998E-2</v>
      </c>
      <c r="D34" s="724">
        <f>IF($J$4="Todas",SUMIFS(DB_Q5!$T$5:$T$1254,DB_Q5!$E$5:$E$1254,D$26),SUMIFS(DB_Q5!$T$5:$T$1254,DB_Q5!$L$5:$L$1254,$J$4,DB_Q5!$E$5:$E$1254,D$26))</f>
        <v>3</v>
      </c>
      <c r="E34" s="724">
        <f>IF($J$4="Todas",SUMIFS(DB_Q5!$T$5:$T$1254,DB_Q5!$E$5:$E$1254,E$26),SUMIFS(DB_Q5!$T$5:$T$1254,DB_Q5!$L$5:$L$1254,$J$4,DB_Q5!$E$5:$E$1254,E$26))</f>
        <v>21</v>
      </c>
      <c r="F34" s="737">
        <f t="shared" si="8"/>
        <v>6.0975609756097563E-3</v>
      </c>
      <c r="G34" s="737">
        <f t="shared" si="8"/>
        <v>2.7704485488126648E-2</v>
      </c>
      <c r="H34" s="723">
        <f>IF($J$4="Todas",SUMIFS(DB_Q5!$T$5:$T$1254,DB_Q5!$D$5:$D$1254,H$26),SUMIFS(DB_Q5!$T$5:$T$1254,DB_Q5!$L$5:$L$1254,$J$4,DB_Q5!$D$5:$D$1254,H$26))</f>
        <v>6</v>
      </c>
      <c r="I34" s="724">
        <f>IF($J$4="Todas",SUMIFS(DB_Q5!$T$5:$T$1254,DB_Q5!$D$5:$D$1254,I$26),SUMIFS(DB_Q5!$T$5:$T$1254,DB_Q5!$L$5:$L$1254,$J$4,DB_Q5!$D$5:$D$1254,I$26))</f>
        <v>4</v>
      </c>
      <c r="J34" s="724">
        <f>IF($J$4="Todas",SUMIFS(DB_Q5!$T$5:$T$1254,DB_Q5!$D$5:$D$1254,J$26),SUMIFS(DB_Q5!$T$5:$T$1254,DB_Q5!$L$5:$L$1254,$J$4,DB_Q5!$D$5:$D$1254,J$26))</f>
        <v>14</v>
      </c>
      <c r="K34" s="737">
        <f t="shared" si="9"/>
        <v>2.2556390977443608E-2</v>
      </c>
      <c r="L34" s="737">
        <f t="shared" si="9"/>
        <v>7.2859744990892532E-3</v>
      </c>
      <c r="M34" s="738">
        <f t="shared" si="9"/>
        <v>3.2183908045977011E-2</v>
      </c>
      <c r="N34" s="724">
        <f>IF($J$4="Todas",SUMIFS(DB_Q5!$T$5:$T$1254,DB_Q5!$F$5:$F$1254,N$26),SUMIFS(DB_Q5!$T$5:$T$1254,DB_Q5!$L$5:$L$1254,$J$4,DB_Q5!$F$5:$F$1254,N$26))</f>
        <v>10</v>
      </c>
      <c r="O34" s="724">
        <f>IF($J$4="Todas",SUMIFS(DB_Q5!$T$5:$T$1254,DB_Q5!$F$5:$F$1254,O$26),SUMIFS(DB_Q5!$T$5:$T$1254,DB_Q5!$L$5:$L$1254,$J$4,DB_Q5!$F$5:$F$1254,O$26))</f>
        <v>5</v>
      </c>
      <c r="P34" s="724">
        <f>IF($J$4="Todas",SUMIFS(DB_Q5!$T$5:$T$1254,DB_Q5!$F$5:$F$1254,P$26),SUMIFS(DB_Q5!$T$5:$T$1254,DB_Q5!$L$5:$L$1254,$J$4,DB_Q5!$F$5:$F$1254,P$26))</f>
        <v>9</v>
      </c>
      <c r="Q34" s="724">
        <f>IF($J$4="Todas",SUMIFS(DB_Q5!$T$5:$T$1254,DB_Q5!$F$5:$F$1254,Q$26),SUMIFS(DB_Q5!$T$5:$T$1254,DB_Q5!$L$5:$L$1254,$J$4,DB_Q5!$F$5:$F$1254,Q$26))</f>
        <v>0</v>
      </c>
      <c r="R34" s="725">
        <f t="shared" si="10"/>
        <v>2.2321428571428572E-2</v>
      </c>
      <c r="S34" s="725">
        <f t="shared" si="10"/>
        <v>1.1764705882352941E-2</v>
      </c>
      <c r="T34" s="725">
        <f t="shared" si="10"/>
        <v>2.4456521739130436E-2</v>
      </c>
      <c r="U34" s="725">
        <f t="shared" si="10"/>
        <v>0</v>
      </c>
    </row>
    <row r="35" spans="2:27" s="468" customFormat="1" ht="13.5" thickTop="1">
      <c r="B35" s="372"/>
      <c r="C35" s="739"/>
      <c r="D35" s="727">
        <f>IF($J$4="Todas",COUNTIF(DB_Q5!$E$5:$E$1254,D$26),COUNTIFS(DB_Q5!$L$5:$L$1254,$J$4,DB_Q5!$E$5:$E$1254,D$26))</f>
        <v>492</v>
      </c>
      <c r="E35" s="727">
        <f>IF($J$4="Todas",COUNTIF(DB_Q5!$E$5:$E$1254,E$26),COUNTIFS(DB_Q5!$L$5:$L$1254,$J$4,DB_Q5!$E$5:$E$1254,E$26))</f>
        <v>758</v>
      </c>
      <c r="F35" s="727"/>
      <c r="G35" s="727"/>
      <c r="H35" s="727">
        <f>IF($J$4="Todas",COUNTIF(DB_Q5!$D$5:$D$1254,H$26),COUNTIFS(DB_Q5!$L$5:$L$1254,$J$4,DB_Q5!$D$5:$D$1254,H$26))</f>
        <v>266</v>
      </c>
      <c r="I35" s="727">
        <f>IF($J$4="Todas",COUNTIF(DB_Q5!$D$5:$D$1254,I$26),COUNTIFS(DB_Q5!$L$5:$L$1254,$J$4,DB_Q5!$D$5:$D$1254,I$26))</f>
        <v>549</v>
      </c>
      <c r="J35" s="727">
        <f>IF($J$4="Todas",COUNTIF(DB_Q5!$D$5:$D$1254,J$26),COUNTIFS(DB_Q5!$L$5:$L$1254,$J$4,DB_Q5!$D$5:$D$1254,J$26))</f>
        <v>435</v>
      </c>
      <c r="K35" s="727"/>
      <c r="L35" s="727"/>
      <c r="M35" s="727"/>
      <c r="N35" s="727">
        <f>IF($J$4="Todas",COUNTIF(DB_Q5!$F$5:$F$1254,N$26),COUNTIFS(DB_Q5!$L$5:$L$1254,$J$4,DB_Q5!$F$5:$F$1254,N$26))</f>
        <v>448</v>
      </c>
      <c r="O35" s="727">
        <f>IF($J$4="Todas",COUNTIF(DB_Q5!$F$5:$F$1254,O$26),COUNTIFS(DB_Q5!$L$5:$L$1254,$J$4,DB_Q5!$F$5:$F$1254,O$26))</f>
        <v>425</v>
      </c>
      <c r="P35" s="727">
        <f>IF($J$4="Todas",COUNTIF(DB_Q5!$F$5:$F$1254,P$26),COUNTIFS(DB_Q5!$L$5:$L$1254,$J$4,DB_Q5!$F$5:$F$1254,P$26))</f>
        <v>368</v>
      </c>
      <c r="Q35" s="727">
        <f>IF($J$4="Todas",COUNTIF(DB_Q5!$F$5:$F$1254,Q$26),COUNTIFS(DB_Q5!$L$5:$L$1254,$J$4,DB_Q5!$F$5:$F$1254,Q$26))</f>
        <v>9</v>
      </c>
      <c r="R35" s="727"/>
      <c r="S35" s="727"/>
      <c r="T35" s="727"/>
      <c r="U35" s="740"/>
      <c r="V35" s="379"/>
      <c r="W35" s="379"/>
      <c r="X35" s="379"/>
      <c r="Y35" s="380"/>
      <c r="Z35" s="380"/>
      <c r="AA35" s="380"/>
    </row>
    <row r="36" spans="2:27" s="468" customFormat="1">
      <c r="B36" s="372"/>
      <c r="C36" s="298"/>
      <c r="D36" s="379"/>
      <c r="E36" s="379"/>
      <c r="F36" s="380"/>
      <c r="G36" s="380"/>
      <c r="H36" s="379"/>
      <c r="I36" s="379"/>
      <c r="J36" s="379"/>
      <c r="K36" s="380"/>
      <c r="L36" s="380"/>
      <c r="M36" s="380"/>
      <c r="N36" s="379"/>
      <c r="O36" s="379"/>
      <c r="P36" s="379"/>
      <c r="Q36" s="379"/>
      <c r="R36" s="380"/>
      <c r="S36" s="380"/>
      <c r="T36" s="380"/>
      <c r="U36" s="380"/>
      <c r="V36" s="379"/>
      <c r="W36" s="379"/>
      <c r="X36" s="379"/>
      <c r="Y36" s="380"/>
      <c r="Z36" s="380"/>
      <c r="AA36" s="380"/>
    </row>
    <row r="37" spans="2:27" s="251" customFormat="1">
      <c r="B37" s="741"/>
      <c r="C37" s="742"/>
    </row>
    <row r="38" spans="2:27">
      <c r="B38" s="733" t="s">
        <v>357</v>
      </c>
      <c r="C38" s="598" t="str">
        <f>$J$4</f>
        <v>Todas</v>
      </c>
      <c r="D38" s="687" t="s">
        <v>317</v>
      </c>
      <c r="E38" s="687"/>
      <c r="F38" s="687"/>
      <c r="G38" s="734"/>
      <c r="H38" s="686"/>
      <c r="I38" s="687"/>
      <c r="J38" s="687" t="s">
        <v>318</v>
      </c>
      <c r="K38" s="687"/>
      <c r="L38" s="687"/>
      <c r="M38" s="686"/>
      <c r="N38" s="687"/>
      <c r="O38" s="687"/>
      <c r="P38" s="686" t="s">
        <v>319</v>
      </c>
      <c r="Q38" s="687"/>
      <c r="R38" s="687"/>
      <c r="S38" s="734"/>
      <c r="T38" s="686"/>
      <c r="U38" s="687"/>
    </row>
    <row r="39" spans="2:27">
      <c r="B39" s="692" t="s">
        <v>337</v>
      </c>
      <c r="C39" s="694" t="s">
        <v>58</v>
      </c>
      <c r="D39" s="694" t="s">
        <v>305</v>
      </c>
      <c r="E39" s="694" t="s">
        <v>510</v>
      </c>
      <c r="F39" s="694" t="s">
        <v>511</v>
      </c>
      <c r="G39" s="696" t="s">
        <v>305</v>
      </c>
      <c r="H39" s="696" t="s">
        <v>510</v>
      </c>
      <c r="I39" s="696" t="s">
        <v>511</v>
      </c>
      <c r="J39" s="695" t="s">
        <v>306</v>
      </c>
      <c r="K39" s="694" t="s">
        <v>307</v>
      </c>
      <c r="L39" s="694" t="s">
        <v>308</v>
      </c>
      <c r="M39" s="696" t="s">
        <v>306</v>
      </c>
      <c r="N39" s="696" t="s">
        <v>307</v>
      </c>
      <c r="O39" s="696" t="s">
        <v>308</v>
      </c>
      <c r="P39" s="695" t="s">
        <v>505</v>
      </c>
      <c r="Q39" s="694" t="s">
        <v>504</v>
      </c>
      <c r="R39" s="694" t="s">
        <v>507</v>
      </c>
      <c r="S39" s="696" t="s">
        <v>505</v>
      </c>
      <c r="T39" s="696" t="s">
        <v>504</v>
      </c>
      <c r="U39" s="696" t="s">
        <v>507</v>
      </c>
    </row>
    <row r="40" spans="2:27">
      <c r="B40" s="702" t="s">
        <v>336</v>
      </c>
      <c r="C40" s="704">
        <f t="shared" ref="C40:C47" si="11">IFERROR(SUM(J40:L40)/SUM($J$48:$L$48),)</f>
        <v>0.6744</v>
      </c>
      <c r="D40" s="706">
        <f>IF($J$4="Todas",SUMIFS(DB_Q5!$M$5:$M$1254,DB_Q5!$G$5:$G$1254,D$39),SUMIFS(DB_Q5!$M$5:$M$1254,DB_Q5!$L$5:$L$1254,$J$4,DB_Q5!$G$5:$G$1254,D$39))</f>
        <v>484</v>
      </c>
      <c r="E40" s="706">
        <f>IF($J$4="Todas",SUMIFS(DB_Q5!$M$5:$M$1254,DB_Q5!$G$5:$G$1254,E$39),SUMIFS(DB_Q5!$M$5:$M$1254,DB_Q5!$L$5:$L$1254,$J$4,DB_Q5!$G$5:$G$1254,E$39))</f>
        <v>167</v>
      </c>
      <c r="F40" s="706">
        <f>IF($J$4="Todas",SUMIFS(DB_Q5!$M$5:$M$1254,DB_Q5!$G$5:$G$1254,F$39),SUMIFS(DB_Q5!$M$5:$M$1254,DB_Q5!$L$5:$L$1254,$J$4,DB_Q5!$G$5:$G$1254,F$39))</f>
        <v>192</v>
      </c>
      <c r="G40" s="735">
        <f t="shared" ref="G40:I47" si="12">IFERROR(D40/D$48,)</f>
        <v>0.67787114845938379</v>
      </c>
      <c r="H40" s="735">
        <f t="shared" si="12"/>
        <v>0.69294605809128629</v>
      </c>
      <c r="I40" s="735">
        <f t="shared" si="12"/>
        <v>0.6508474576271186</v>
      </c>
      <c r="J40" s="705">
        <f>IF($J$4="Todas",SUMIFS(DB_Q5!$M$5:$M$1254,DB_Q5!$H$5:$H$1254,J$39),SUMIFS(DB_Q5!$M$5:$M$1254,DB_Q5!$L$5:$L$1254,$J$4,DB_Q5!$H$5:$H$1254,J$39))</f>
        <v>634</v>
      </c>
      <c r="K40" s="706">
        <f>IF($J$4="Todas",SUMIFS(DB_Q5!$M$5:$M$1254,DB_Q5!$H$5:$H$1254,K$39),SUMIFS(DB_Q5!$M$5:$M$1254,DB_Q5!$L$5:$L$1254,$J$4,DB_Q5!$H$5:$H$1254,K$39))</f>
        <v>92</v>
      </c>
      <c r="L40" s="706">
        <f>IF($J$4="Todas",SUMIFS(DB_Q5!$M$5:$M$1254,DB_Q5!$H$5:$H$1254,L$39),SUMIFS(DB_Q5!$M$5:$M$1254,DB_Q5!$L$5:$L$1254,$J$4,DB_Q5!$H$5:$H$1254,L$39))</f>
        <v>117</v>
      </c>
      <c r="M40" s="735">
        <f t="shared" ref="M40:O47" si="13">IFERROR(J40/J$48,)</f>
        <v>0.6854054054054054</v>
      </c>
      <c r="N40" s="735">
        <f t="shared" si="13"/>
        <v>0.65714285714285714</v>
      </c>
      <c r="O40" s="735">
        <f t="shared" si="13"/>
        <v>0.63243243243243241</v>
      </c>
      <c r="P40" s="705">
        <f>IF($J$4="Todas",SUMIFS(DB_Q5!$M$5:$M$1254,DB_Q5!$I$5:$I$1254,P$39),SUMIFS(DB_Q5!$M$5:$M$1254,DB_Q5!$L$5:$L$1254,$J$4,DB_Q5!$I$5:$I$1254,P$39))</f>
        <v>161</v>
      </c>
      <c r="Q40" s="706">
        <f>IF($J$4="Todas",SUMIFS(DB_Q5!$M$5:$M$1254,DB_Q5!$I$5:$I$1254,Q$39),SUMIFS(DB_Q5!$M$5:$M$1254,DB_Q5!$L$5:$L$1254,$J$4,DB_Q5!$I$5:$I$1254,Q$39))</f>
        <v>492</v>
      </c>
      <c r="R40" s="706">
        <f>IF($J$4="Todas",SUMIFS(DB_Q5!$M$5:$M$1254,DB_Q5!$I$5:$I$1254,R$39),SUMIFS(DB_Q5!$M$5:$M$1254,DB_Q5!$L$5:$L$1254,$J$4,DB_Q5!$I$5:$I$1254,R$39))</f>
        <v>190</v>
      </c>
      <c r="S40" s="735">
        <f t="shared" ref="S40:U47" si="14">IFERROR(P40/P$48,)</f>
        <v>0.56690140845070425</v>
      </c>
      <c r="T40" s="735">
        <f t="shared" si="14"/>
        <v>0.67862068965517242</v>
      </c>
      <c r="U40" s="735">
        <f t="shared" si="14"/>
        <v>0.78838174273858919</v>
      </c>
    </row>
    <row r="41" spans="2:27">
      <c r="B41" s="711" t="s">
        <v>335</v>
      </c>
      <c r="C41" s="713">
        <f t="shared" si="11"/>
        <v>1.9199999999999998E-2</v>
      </c>
      <c r="D41" s="715">
        <f>IF($J$4="Todas",SUMIFS(DB_Q5!$N$5:$N$1254,DB_Q5!$G$5:$G$1254,D$39),SUMIFS(DB_Q5!$N$5:$N$1254,DB_Q5!$L$5:$L$1254,$J$4,DB_Q5!$G$5:$G$1254,D$39))</f>
        <v>12</v>
      </c>
      <c r="E41" s="715">
        <f>IF($J$4="Todas",SUMIFS(DB_Q5!$N$5:$N$1254,DB_Q5!$G$5:$G$1254,E$39),SUMIFS(DB_Q5!$N$5:$N$1254,DB_Q5!$L$5:$L$1254,$J$4,DB_Q5!$G$5:$G$1254,E$39))</f>
        <v>4</v>
      </c>
      <c r="F41" s="715">
        <f>IF($J$4="Todas",SUMIFS(DB_Q5!$N$5:$N$1254,DB_Q5!$G$5:$G$1254,F$39),SUMIFS(DB_Q5!$N$5:$N$1254,DB_Q5!$L$5:$L$1254,$J$4,DB_Q5!$G$5:$G$1254,F$39))</f>
        <v>8</v>
      </c>
      <c r="G41" s="736">
        <f t="shared" si="12"/>
        <v>1.680672268907563E-2</v>
      </c>
      <c r="H41" s="736">
        <f t="shared" si="12"/>
        <v>1.6597510373443983E-2</v>
      </c>
      <c r="I41" s="736">
        <f t="shared" si="12"/>
        <v>2.7118644067796609E-2</v>
      </c>
      <c r="J41" s="714">
        <f>IF($J$4="Todas",SUMIFS(DB_Q5!$N$5:$N$1254,DB_Q5!$H$5:$H$1254,J$39),SUMIFS(DB_Q5!$N$5:$N$1254,DB_Q5!$L$5:$L$1254,$J$4,DB_Q5!$H$5:$H$1254,J$39))</f>
        <v>14</v>
      </c>
      <c r="K41" s="715">
        <f>IF($J$4="Todas",SUMIFS(DB_Q5!$N$5:$N$1254,DB_Q5!$H$5:$H$1254,K$39),SUMIFS(DB_Q5!$N$5:$N$1254,DB_Q5!$L$5:$L$1254,$J$4,DB_Q5!$H$5:$H$1254,K$39))</f>
        <v>6</v>
      </c>
      <c r="L41" s="715">
        <f>IF($J$4="Todas",SUMIFS(DB_Q5!$N$5:$N$1254,DB_Q5!$H$5:$H$1254,L$39),SUMIFS(DB_Q5!$N$5:$N$1254,DB_Q5!$L$5:$L$1254,$J$4,DB_Q5!$H$5:$H$1254,L$39))</f>
        <v>4</v>
      </c>
      <c r="M41" s="736">
        <f t="shared" si="13"/>
        <v>1.5135135135135135E-2</v>
      </c>
      <c r="N41" s="736">
        <f t="shared" si="13"/>
        <v>4.2857142857142858E-2</v>
      </c>
      <c r="O41" s="736">
        <f t="shared" si="13"/>
        <v>2.1621621621621623E-2</v>
      </c>
      <c r="P41" s="714">
        <f>IF($J$4="Todas",SUMIFS(DB_Q5!$N$5:$N$1254,DB_Q5!$I$5:$I$1254,P$39),SUMIFS(DB_Q5!$N$5:$N$1254,DB_Q5!$L$5:$L$1254,$J$4,DB_Q5!$I$5:$I$1254,P$39))</f>
        <v>5</v>
      </c>
      <c r="Q41" s="715">
        <f>IF($J$4="Todas",SUMIFS(DB_Q5!$N$5:$N$1254,DB_Q5!$I$5:$I$1254,Q$39),SUMIFS(DB_Q5!$N$5:$N$1254,DB_Q5!$L$5:$L$1254,$J$4,DB_Q5!$I$5:$I$1254,Q$39))</f>
        <v>13</v>
      </c>
      <c r="R41" s="715">
        <f>IF($J$4="Todas",SUMIFS(DB_Q5!$N$5:$N$1254,DB_Q5!$I$5:$I$1254,R$39),SUMIFS(DB_Q5!$N$5:$N$1254,DB_Q5!$L$5:$L$1254,$J$4,DB_Q5!$I$5:$I$1254,R$39))</f>
        <v>6</v>
      </c>
      <c r="S41" s="736">
        <f t="shared" si="14"/>
        <v>1.7605633802816902E-2</v>
      </c>
      <c r="T41" s="736">
        <f t="shared" si="14"/>
        <v>1.793103448275862E-2</v>
      </c>
      <c r="U41" s="736">
        <f t="shared" si="14"/>
        <v>2.4896265560165973E-2</v>
      </c>
    </row>
    <row r="42" spans="2:27">
      <c r="B42" s="711" t="s">
        <v>579</v>
      </c>
      <c r="C42" s="713">
        <f t="shared" si="11"/>
        <v>5.5999999999999999E-3</v>
      </c>
      <c r="D42" s="715">
        <f>IF($J$4="Todas",SUMIFS(DB_Q5!$O$5:$O$1254,DB_Q5!$G$5:$G$1254,D$39),SUMIFS(DB_Q5!$O$5:$O$1254,DB_Q5!$L$5:$L$1254,$J$4,DB_Q5!$G$5:$G$1254,D$39))</f>
        <v>4</v>
      </c>
      <c r="E42" s="715">
        <f>IF($J$4="Todas",SUMIFS(DB_Q5!$O$5:$O$1254,DB_Q5!$G$5:$G$1254,E$39),SUMIFS(DB_Q5!$O$5:$O$1254,DB_Q5!$L$5:$L$1254,$J$4,DB_Q5!$G$5:$G$1254,E$39))</f>
        <v>1</v>
      </c>
      <c r="F42" s="715">
        <f>IF($J$4="Todas",SUMIFS(DB_Q5!$O$5:$O$1254,DB_Q5!$G$5:$G$1254,F$39),SUMIFS(DB_Q5!$O$5:$O$1254,DB_Q5!$L$5:$L$1254,$J$4,DB_Q5!$G$5:$G$1254,F$39))</f>
        <v>2</v>
      </c>
      <c r="G42" s="736">
        <f t="shared" si="12"/>
        <v>5.6022408963585435E-3</v>
      </c>
      <c r="H42" s="736">
        <f t="shared" si="12"/>
        <v>4.1493775933609959E-3</v>
      </c>
      <c r="I42" s="736">
        <f t="shared" si="12"/>
        <v>6.7796610169491523E-3</v>
      </c>
      <c r="J42" s="714">
        <f>IF($J$4="Todas",SUMIFS(DB_Q5!$O$5:$O$1254,DB_Q5!$H$5:$H$1254,J$39),SUMIFS(DB_Q5!$O$5:$O$1254,DB_Q5!$L$5:$L$1254,$J$4,DB_Q5!$H$5:$H$1254,J$39))</f>
        <v>5</v>
      </c>
      <c r="K42" s="715">
        <f>IF($J$4="Todas",SUMIFS(DB_Q5!$O$5:$O$1254,DB_Q5!$H$5:$H$1254,K$39),SUMIFS(DB_Q5!$O$5:$O$1254,DB_Q5!$L$5:$L$1254,$J$4,DB_Q5!$H$5:$H$1254,K$39))</f>
        <v>1</v>
      </c>
      <c r="L42" s="715">
        <f>IF($J$4="Todas",SUMIFS(DB_Q5!$O$5:$O$1254,DB_Q5!$H$5:$H$1254,L$39),SUMIFS(DB_Q5!$O$5:$O$1254,DB_Q5!$L$5:$L$1254,$J$4,DB_Q5!$H$5:$H$1254,L$39))</f>
        <v>1</v>
      </c>
      <c r="M42" s="736">
        <f t="shared" si="13"/>
        <v>5.4054054054054057E-3</v>
      </c>
      <c r="N42" s="736">
        <f t="shared" si="13"/>
        <v>7.1428571428571426E-3</v>
      </c>
      <c r="O42" s="736">
        <f t="shared" si="13"/>
        <v>5.4054054054054057E-3</v>
      </c>
      <c r="P42" s="714">
        <f>IF($J$4="Todas",SUMIFS(DB_Q5!$O$5:$O$1254,DB_Q5!$I$5:$I$1254,P$39),SUMIFS(DB_Q5!$O$5:$O$1254,DB_Q5!$L$5:$L$1254,$J$4,DB_Q5!$I$5:$I$1254,P$39))</f>
        <v>4</v>
      </c>
      <c r="Q42" s="715">
        <f>IF($J$4="Todas",SUMIFS(DB_Q5!$O$5:$O$1254,DB_Q5!$I$5:$I$1254,Q$39),SUMIFS(DB_Q5!$O$5:$O$1254,DB_Q5!$L$5:$L$1254,$J$4,DB_Q5!$I$5:$I$1254,Q$39))</f>
        <v>2</v>
      </c>
      <c r="R42" s="715">
        <f>IF($J$4="Todas",SUMIFS(DB_Q5!$O$5:$O$1254,DB_Q5!$I$5:$I$1254,R$39),SUMIFS(DB_Q5!$O$5:$O$1254,DB_Q5!$L$5:$L$1254,$J$4,DB_Q5!$I$5:$I$1254,R$39))</f>
        <v>1</v>
      </c>
      <c r="S42" s="736">
        <f t="shared" si="14"/>
        <v>1.4084507042253521E-2</v>
      </c>
      <c r="T42" s="736">
        <f t="shared" si="14"/>
        <v>2.7586206896551722E-3</v>
      </c>
      <c r="U42" s="736">
        <f t="shared" si="14"/>
        <v>4.1493775933609959E-3</v>
      </c>
    </row>
    <row r="43" spans="2:27">
      <c r="B43" s="711" t="s">
        <v>311</v>
      </c>
      <c r="C43" s="713">
        <f t="shared" si="11"/>
        <v>0.34160000000000001</v>
      </c>
      <c r="D43" s="715">
        <f>IF($J$4="Todas",SUMIFS(DB_Q5!$P$5:$P$1254,DB_Q5!$G$5:$G$1254,D$39),SUMIFS(DB_Q5!$P$5:$P$1254,DB_Q5!$L$5:$L$1254,$J$4,DB_Q5!$G$5:$G$1254,D$39))</f>
        <v>242</v>
      </c>
      <c r="E43" s="715">
        <f>IF($J$4="Todas",SUMIFS(DB_Q5!$P$5:$P$1254,DB_Q5!$G$5:$G$1254,E$39),SUMIFS(DB_Q5!$P$5:$P$1254,DB_Q5!$L$5:$L$1254,$J$4,DB_Q5!$G$5:$G$1254,E$39))</f>
        <v>74</v>
      </c>
      <c r="F43" s="715">
        <f>IF($J$4="Todas",SUMIFS(DB_Q5!$P$5:$P$1254,DB_Q5!$G$5:$G$1254,F$39),SUMIFS(DB_Q5!$P$5:$P$1254,DB_Q5!$L$5:$L$1254,$J$4,DB_Q5!$G$5:$G$1254,F$39))</f>
        <v>111</v>
      </c>
      <c r="G43" s="736">
        <f t="shared" si="12"/>
        <v>0.33893557422969189</v>
      </c>
      <c r="H43" s="736">
        <f t="shared" si="12"/>
        <v>0.30705394190871371</v>
      </c>
      <c r="I43" s="736">
        <f t="shared" si="12"/>
        <v>0.37627118644067797</v>
      </c>
      <c r="J43" s="714">
        <f>IF($J$4="Todas",SUMIFS(DB_Q5!$P$5:$P$1254,DB_Q5!$H$5:$H$1254,J$39),SUMIFS(DB_Q5!$P$5:$P$1254,DB_Q5!$L$5:$L$1254,$J$4,DB_Q5!$H$5:$H$1254,J$39))</f>
        <v>313</v>
      </c>
      <c r="K43" s="715">
        <f>IF($J$4="Todas",SUMIFS(DB_Q5!$P$5:$P$1254,DB_Q5!$H$5:$H$1254,K$39),SUMIFS(DB_Q5!$P$5:$P$1254,DB_Q5!$L$5:$L$1254,$J$4,DB_Q5!$H$5:$H$1254,K$39))</f>
        <v>41</v>
      </c>
      <c r="L43" s="715">
        <f>IF($J$4="Todas",SUMIFS(DB_Q5!$P$5:$P$1254,DB_Q5!$H$5:$H$1254,L$39),SUMIFS(DB_Q5!$P$5:$P$1254,DB_Q5!$L$5:$L$1254,$J$4,DB_Q5!$H$5:$H$1254,L$39))</f>
        <v>73</v>
      </c>
      <c r="M43" s="736">
        <f t="shared" si="13"/>
        <v>0.33837837837837836</v>
      </c>
      <c r="N43" s="736">
        <f t="shared" si="13"/>
        <v>0.29285714285714287</v>
      </c>
      <c r="O43" s="736">
        <f t="shared" si="13"/>
        <v>0.39459459459459462</v>
      </c>
      <c r="P43" s="714">
        <f>IF($J$4="Todas",SUMIFS(DB_Q5!$P$5:$P$1254,DB_Q5!$I$5:$I$1254,P$39),SUMIFS(DB_Q5!$P$5:$P$1254,DB_Q5!$L$5:$L$1254,$J$4,DB_Q5!$I$5:$I$1254,P$39))</f>
        <v>107</v>
      </c>
      <c r="Q43" s="715">
        <f>IF($J$4="Todas",SUMIFS(DB_Q5!$P$5:$P$1254,DB_Q5!$I$5:$I$1254,Q$39),SUMIFS(DB_Q5!$P$5:$P$1254,DB_Q5!$L$5:$L$1254,$J$4,DB_Q5!$I$5:$I$1254,Q$39))</f>
        <v>245</v>
      </c>
      <c r="R43" s="715">
        <f>IF($J$4="Todas",SUMIFS(DB_Q5!$P$5:$P$1254,DB_Q5!$I$5:$I$1254,R$39),SUMIFS(DB_Q5!$P$5:$P$1254,DB_Q5!$L$5:$L$1254,$J$4,DB_Q5!$I$5:$I$1254,R$39))</f>
        <v>75</v>
      </c>
      <c r="S43" s="736">
        <f t="shared" si="14"/>
        <v>0.37676056338028169</v>
      </c>
      <c r="T43" s="736">
        <f t="shared" si="14"/>
        <v>0.33793103448275863</v>
      </c>
      <c r="U43" s="736">
        <f t="shared" si="14"/>
        <v>0.31120331950207469</v>
      </c>
    </row>
    <row r="44" spans="2:27">
      <c r="B44" s="711" t="s">
        <v>514</v>
      </c>
      <c r="C44" s="713">
        <f t="shared" si="11"/>
        <v>1.6799999999999999E-2</v>
      </c>
      <c r="D44" s="715">
        <f>IF($J$4="Todas",SUMIFS(DB_Q5!$Q$5:$Q$1254,DB_Q5!$G$5:$G$1254,D$39),SUMIFS(DB_Q5!$Q$5:$Q$1254,DB_Q5!$L$5:$L$1254,$J$4,DB_Q5!$G$5:$G$1254,D$39))</f>
        <v>9</v>
      </c>
      <c r="E44" s="715">
        <f>IF($J$4="Todas",SUMIFS(DB_Q5!$Q$5:$Q$1254,DB_Q5!$G$5:$G$1254,E$39),SUMIFS(DB_Q5!$Q$5:$Q$1254,DB_Q5!$L$5:$L$1254,$J$4,DB_Q5!$G$5:$G$1254,E$39))</f>
        <v>6</v>
      </c>
      <c r="F44" s="715">
        <f>IF($J$4="Todas",SUMIFS(DB_Q5!$Q$5:$Q$1254,DB_Q5!$G$5:$G$1254,F$39),SUMIFS(DB_Q5!$Q$5:$Q$1254,DB_Q5!$L$5:$L$1254,$J$4,DB_Q5!$G$5:$G$1254,F$39))</f>
        <v>6</v>
      </c>
      <c r="G44" s="736">
        <f t="shared" si="12"/>
        <v>1.2605042016806723E-2</v>
      </c>
      <c r="H44" s="736">
        <f t="shared" si="12"/>
        <v>2.4896265560165973E-2</v>
      </c>
      <c r="I44" s="736">
        <f t="shared" si="12"/>
        <v>2.0338983050847456E-2</v>
      </c>
      <c r="J44" s="714">
        <f>IF($J$4="Todas",SUMIFS(DB_Q5!$Q$5:$Q$1254,DB_Q5!$H$5:$H$1254,J$39),SUMIFS(DB_Q5!$Q$5:$Q$1254,DB_Q5!$L$5:$L$1254,$J$4,DB_Q5!$H$5:$H$1254,J$39))</f>
        <v>16</v>
      </c>
      <c r="K44" s="715">
        <f>IF($J$4="Todas",SUMIFS(DB_Q5!$Q$5:$Q$1254,DB_Q5!$H$5:$H$1254,K$39),SUMIFS(DB_Q5!$Q$5:$Q$1254,DB_Q5!$L$5:$L$1254,$J$4,DB_Q5!$H$5:$H$1254,K$39))</f>
        <v>3</v>
      </c>
      <c r="L44" s="715">
        <f>IF($J$4="Todas",SUMIFS(DB_Q5!$Q$5:$Q$1254,DB_Q5!$H$5:$H$1254,L$39),SUMIFS(DB_Q5!$Q$5:$Q$1254,DB_Q5!$L$5:$L$1254,$J$4,DB_Q5!$H$5:$H$1254,L$39))</f>
        <v>2</v>
      </c>
      <c r="M44" s="736">
        <f t="shared" si="13"/>
        <v>1.7297297297297298E-2</v>
      </c>
      <c r="N44" s="736">
        <f t="shared" si="13"/>
        <v>2.1428571428571429E-2</v>
      </c>
      <c r="O44" s="736">
        <f t="shared" si="13"/>
        <v>1.0810810810810811E-2</v>
      </c>
      <c r="P44" s="714">
        <f>IF($J$4="Todas",SUMIFS(DB_Q5!$Q$5:$Q$1254,DB_Q5!$I$5:$I$1254,P$39),SUMIFS(DB_Q5!$Q$5:$Q$1254,DB_Q5!$L$5:$L$1254,$J$4,DB_Q5!$I$5:$I$1254,P$39))</f>
        <v>7</v>
      </c>
      <c r="Q44" s="715">
        <f>IF($J$4="Todas",SUMIFS(DB_Q5!$Q$5:$Q$1254,DB_Q5!$I$5:$I$1254,Q$39),SUMIFS(DB_Q5!$Q$5:$Q$1254,DB_Q5!$L$5:$L$1254,$J$4,DB_Q5!$I$5:$I$1254,Q$39))</f>
        <v>11</v>
      </c>
      <c r="R44" s="715">
        <f>IF($J$4="Todas",SUMIFS(DB_Q5!$Q$5:$Q$1254,DB_Q5!$I$5:$I$1254,R$39),SUMIFS(DB_Q5!$Q$5:$Q$1254,DB_Q5!$L$5:$L$1254,$J$4,DB_Q5!$I$5:$I$1254,R$39))</f>
        <v>3</v>
      </c>
      <c r="S44" s="736">
        <f t="shared" si="14"/>
        <v>2.464788732394366E-2</v>
      </c>
      <c r="T44" s="736">
        <f t="shared" si="14"/>
        <v>1.5172413793103448E-2</v>
      </c>
      <c r="U44" s="736">
        <f t="shared" si="14"/>
        <v>1.2448132780082987E-2</v>
      </c>
    </row>
    <row r="45" spans="2:27">
      <c r="B45" s="711" t="s">
        <v>56</v>
      </c>
      <c r="C45" s="713">
        <f t="shared" si="11"/>
        <v>0.14319999999999999</v>
      </c>
      <c r="D45" s="715">
        <f>IF($J$4="Todas",SUMIFS(DB_Q5!$R$5:$R$1254,DB_Q5!$G$5:$G$1254,D$39),SUMIFS(DB_Q5!$R$5:$R$1254,DB_Q5!$L$5:$L$1254,$J$4,DB_Q5!$G$5:$G$1254,D$39))</f>
        <v>91</v>
      </c>
      <c r="E45" s="715">
        <f>IF($J$4="Todas",SUMIFS(DB_Q5!$R$5:$R$1254,DB_Q5!$G$5:$G$1254,E$39),SUMIFS(DB_Q5!$R$5:$R$1254,DB_Q5!$L$5:$L$1254,$J$4,DB_Q5!$G$5:$G$1254,E$39))</f>
        <v>41</v>
      </c>
      <c r="F45" s="715">
        <f>IF($J$4="Todas",SUMIFS(DB_Q5!$R$5:$R$1254,DB_Q5!$G$5:$G$1254,F$39),SUMIFS(DB_Q5!$R$5:$R$1254,DB_Q5!$L$5:$L$1254,$J$4,DB_Q5!$G$5:$G$1254,F$39))</f>
        <v>47</v>
      </c>
      <c r="G45" s="736">
        <f t="shared" si="12"/>
        <v>0.12745098039215685</v>
      </c>
      <c r="H45" s="736">
        <f t="shared" si="12"/>
        <v>0.17012448132780084</v>
      </c>
      <c r="I45" s="736">
        <f t="shared" si="12"/>
        <v>0.15932203389830507</v>
      </c>
      <c r="J45" s="714">
        <f>IF($J$4="Todas",SUMIFS(DB_Q5!$R$5:$R$1254,DB_Q5!$H$5:$H$1254,J$39),SUMIFS(DB_Q5!$R$5:$R$1254,DB_Q5!$L$5:$L$1254,$J$4,DB_Q5!$H$5:$H$1254,J$39))</f>
        <v>125</v>
      </c>
      <c r="K45" s="715">
        <f>IF($J$4="Todas",SUMIFS(DB_Q5!$R$5:$R$1254,DB_Q5!$H$5:$H$1254,K$39),SUMIFS(DB_Q5!$R$5:$R$1254,DB_Q5!$L$5:$L$1254,$J$4,DB_Q5!$H$5:$H$1254,K$39))</f>
        <v>23</v>
      </c>
      <c r="L45" s="715">
        <f>IF($J$4="Todas",SUMIFS(DB_Q5!$R$5:$R$1254,DB_Q5!$H$5:$H$1254,L$39),SUMIFS(DB_Q5!$R$5:$R$1254,DB_Q5!$L$5:$L$1254,$J$4,DB_Q5!$H$5:$H$1254,L$39))</f>
        <v>31</v>
      </c>
      <c r="M45" s="736">
        <f t="shared" si="13"/>
        <v>0.13513513513513514</v>
      </c>
      <c r="N45" s="736">
        <f t="shared" si="13"/>
        <v>0.16428571428571428</v>
      </c>
      <c r="O45" s="736">
        <f t="shared" si="13"/>
        <v>0.16756756756756758</v>
      </c>
      <c r="P45" s="714">
        <f>IF($J$4="Todas",SUMIFS(DB_Q5!$R$5:$R$1254,DB_Q5!$I$5:$I$1254,P$39),SUMIFS(DB_Q5!$R$5:$R$1254,DB_Q5!$L$5:$L$1254,$J$4,DB_Q5!$I$5:$I$1254,P$39))</f>
        <v>34</v>
      </c>
      <c r="Q45" s="715">
        <f>IF($J$4="Todas",SUMIFS(DB_Q5!$R$5:$R$1254,DB_Q5!$I$5:$I$1254,Q$39),SUMIFS(DB_Q5!$R$5:$R$1254,DB_Q5!$L$5:$L$1254,$J$4,DB_Q5!$I$5:$I$1254,Q$39))</f>
        <v>112</v>
      </c>
      <c r="R45" s="715">
        <f>IF($J$4="Todas",SUMIFS(DB_Q5!$R$5:$R$1254,DB_Q5!$I$5:$I$1254,R$39),SUMIFS(DB_Q5!$R$5:$R$1254,DB_Q5!$L$5:$L$1254,$J$4,DB_Q5!$I$5:$I$1254,R$39))</f>
        <v>33</v>
      </c>
      <c r="S45" s="736">
        <f t="shared" si="14"/>
        <v>0.11971830985915492</v>
      </c>
      <c r="T45" s="736">
        <f t="shared" si="14"/>
        <v>0.15448275862068966</v>
      </c>
      <c r="U45" s="736">
        <f t="shared" si="14"/>
        <v>0.13692946058091288</v>
      </c>
    </row>
    <row r="46" spans="2:27">
      <c r="B46" s="711" t="s">
        <v>312</v>
      </c>
      <c r="C46" s="713">
        <f t="shared" si="11"/>
        <v>3.5999999999999997E-2</v>
      </c>
      <c r="D46" s="715">
        <f>IF($J$4="Todas",SUMIFS(DB_Q5!$S$5:$S$1254,DB_Q5!$G$5:$G$1254,D$39),SUMIFS(DB_Q5!$S$5:$S$1254,DB_Q5!$L$5:$L$1254,$J$4,DB_Q5!$G$5:$G$1254,D$39))</f>
        <v>25</v>
      </c>
      <c r="E46" s="715">
        <f>IF($J$4="Todas",SUMIFS(DB_Q5!$S$5:$S$1254,DB_Q5!$G$5:$G$1254,E$39),SUMIFS(DB_Q5!$S$5:$S$1254,DB_Q5!$L$5:$L$1254,$J$4,DB_Q5!$G$5:$G$1254,E$39))</f>
        <v>13</v>
      </c>
      <c r="F46" s="715">
        <f>IF($J$4="Todas",SUMIFS(DB_Q5!$S$5:$S$1254,DB_Q5!$G$5:$G$1254,F$39),SUMIFS(DB_Q5!$S$5:$S$1254,DB_Q5!$L$5:$L$1254,$J$4,DB_Q5!$G$5:$G$1254,F$39))</f>
        <v>7</v>
      </c>
      <c r="G46" s="736">
        <f t="shared" si="12"/>
        <v>3.5014005602240897E-2</v>
      </c>
      <c r="H46" s="736">
        <f t="shared" si="12"/>
        <v>5.3941908713692949E-2</v>
      </c>
      <c r="I46" s="736">
        <f t="shared" si="12"/>
        <v>2.3728813559322035E-2</v>
      </c>
      <c r="J46" s="714">
        <f>IF($J$4="Todas",SUMIFS(DB_Q5!$S$5:$S$1254,DB_Q5!$H$5:$H$1254,J$39),SUMIFS(DB_Q5!$S$5:$S$1254,DB_Q5!$L$5:$L$1254,$J$4,DB_Q5!$H$5:$H$1254,J$39))</f>
        <v>32</v>
      </c>
      <c r="K46" s="715">
        <f>IF($J$4="Todas",SUMIFS(DB_Q5!$S$5:$S$1254,DB_Q5!$H$5:$H$1254,K$39),SUMIFS(DB_Q5!$S$5:$S$1254,DB_Q5!$L$5:$L$1254,$J$4,DB_Q5!$H$5:$H$1254,K$39))</f>
        <v>5</v>
      </c>
      <c r="L46" s="715">
        <f>IF($J$4="Todas",SUMIFS(DB_Q5!$S$5:$S$1254,DB_Q5!$H$5:$H$1254,L$39),SUMIFS(DB_Q5!$S$5:$S$1254,DB_Q5!$L$5:$L$1254,$J$4,DB_Q5!$H$5:$H$1254,L$39))</f>
        <v>8</v>
      </c>
      <c r="M46" s="736">
        <f t="shared" si="13"/>
        <v>3.4594594594594595E-2</v>
      </c>
      <c r="N46" s="736">
        <f t="shared" si="13"/>
        <v>3.5714285714285712E-2</v>
      </c>
      <c r="O46" s="736">
        <f t="shared" si="13"/>
        <v>4.3243243243243246E-2</v>
      </c>
      <c r="P46" s="714">
        <f>IF($J$4="Todas",SUMIFS(DB_Q5!$S$5:$S$1254,DB_Q5!$I$5:$I$1254,P$39),SUMIFS(DB_Q5!$S$5:$S$1254,DB_Q5!$L$5:$L$1254,$J$4,DB_Q5!$I$5:$I$1254,P$39))</f>
        <v>17</v>
      </c>
      <c r="Q46" s="715">
        <f>IF($J$4="Todas",SUMIFS(DB_Q5!$S$5:$S$1254,DB_Q5!$I$5:$I$1254,Q$39),SUMIFS(DB_Q5!$S$5:$S$1254,DB_Q5!$L$5:$L$1254,$J$4,DB_Q5!$I$5:$I$1254,Q$39))</f>
        <v>18</v>
      </c>
      <c r="R46" s="715">
        <f>IF($J$4="Todas",SUMIFS(DB_Q5!$S$5:$S$1254,DB_Q5!$I$5:$I$1254,R$39),SUMIFS(DB_Q5!$S$5:$S$1254,DB_Q5!$L$5:$L$1254,$J$4,DB_Q5!$I$5:$I$1254,R$39))</f>
        <v>10</v>
      </c>
      <c r="S46" s="736">
        <f t="shared" si="14"/>
        <v>5.9859154929577461E-2</v>
      </c>
      <c r="T46" s="736">
        <f t="shared" si="14"/>
        <v>2.4827586206896551E-2</v>
      </c>
      <c r="U46" s="736">
        <f t="shared" si="14"/>
        <v>4.1493775933609957E-2</v>
      </c>
    </row>
    <row r="47" spans="2:27" ht="13.5" thickBot="1">
      <c r="B47" s="720" t="s">
        <v>309</v>
      </c>
      <c r="C47" s="722">
        <f t="shared" si="11"/>
        <v>1.9199999999999998E-2</v>
      </c>
      <c r="D47" s="724">
        <f>IF($J$4="Todas",SUMIFS(DB_Q5!$T$5:$T$1254,DB_Q5!$G$5:$G$1254,D$39),SUMIFS(DB_Q5!$T$5:$T$1254,DB_Q5!$L$5:$L$1254,$J$4,DB_Q5!$G$5:$G$1254,D$39))</f>
        <v>19</v>
      </c>
      <c r="E47" s="724">
        <f>IF($J$4="Todas",SUMIFS(DB_Q5!$T$5:$T$1254,DB_Q5!$G$5:$G$1254,E$39),SUMIFS(DB_Q5!$T$5:$T$1254,DB_Q5!$L$5:$L$1254,$J$4,DB_Q5!$G$5:$G$1254,E$39))</f>
        <v>0</v>
      </c>
      <c r="F47" s="724">
        <f>IF($J$4="Todas",SUMIFS(DB_Q5!$T$5:$T$1254,DB_Q5!$G$5:$G$1254,F$39),SUMIFS(DB_Q5!$T$5:$T$1254,DB_Q5!$L$5:$L$1254,$J$4,DB_Q5!$G$5:$G$1254,F$39))</f>
        <v>5</v>
      </c>
      <c r="G47" s="737">
        <f t="shared" si="12"/>
        <v>2.661064425770308E-2</v>
      </c>
      <c r="H47" s="737">
        <f t="shared" si="12"/>
        <v>0</v>
      </c>
      <c r="I47" s="737">
        <f t="shared" si="12"/>
        <v>1.6949152542372881E-2</v>
      </c>
      <c r="J47" s="723">
        <f>IF($J$4="Todas",SUMIFS(DB_Q5!$T$5:$T$1254,DB_Q5!$H$5:$H$1254,J$39),SUMIFS(DB_Q5!$T$5:$T$1254,DB_Q5!$L$5:$L$1254,$J$4,DB_Q5!$H$5:$H$1254,J$39))</f>
        <v>18</v>
      </c>
      <c r="K47" s="724">
        <f>IF($J$4="Todas",SUMIFS(DB_Q5!$T$5:$T$1254,DB_Q5!$H$5:$H$1254,K$39),SUMIFS(DB_Q5!$T$5:$T$1254,DB_Q5!$L$5:$L$1254,$J$4,DB_Q5!$H$5:$H$1254,K$39))</f>
        <v>2</v>
      </c>
      <c r="L47" s="724">
        <f>IF($J$4="Todas",SUMIFS(DB_Q5!$T$5:$T$1254,DB_Q5!$H$5:$H$1254,L$39),SUMIFS(DB_Q5!$T$5:$T$1254,DB_Q5!$L$5:$L$1254,$J$4,DB_Q5!$H$5:$H$1254,L$39))</f>
        <v>4</v>
      </c>
      <c r="M47" s="737">
        <f t="shared" si="13"/>
        <v>1.9459459459459458E-2</v>
      </c>
      <c r="N47" s="737">
        <f t="shared" si="13"/>
        <v>1.4285714285714285E-2</v>
      </c>
      <c r="O47" s="737">
        <f t="shared" si="13"/>
        <v>2.1621621621621623E-2</v>
      </c>
      <c r="P47" s="723">
        <f>IF($J$4="Todas",SUMIFS(DB_Q5!$T$5:$T$1254,DB_Q5!$I$5:$I$1254,P$39),SUMIFS(DB_Q5!$T$5:$T$1254,DB_Q5!$L$5:$L$1254,$J$4,DB_Q5!$I$5:$I$1254,P$39))</f>
        <v>6</v>
      </c>
      <c r="Q47" s="724">
        <f>IF($J$4="Todas",SUMIFS(DB_Q5!$T$5:$T$1254,DB_Q5!$I$5:$I$1254,Q$39),SUMIFS(DB_Q5!$T$5:$T$1254,DB_Q5!$L$5:$L$1254,$J$4,DB_Q5!$I$5:$I$1254,Q$39))</f>
        <v>13</v>
      </c>
      <c r="R47" s="724">
        <f>IF($J$4="Todas",SUMIFS(DB_Q5!$T$5:$T$1254,DB_Q5!$I$5:$I$1254,R$39),SUMIFS(DB_Q5!$T$5:$T$1254,DB_Q5!$L$5:$L$1254,$J$4,DB_Q5!$I$5:$I$1254,R$39))</f>
        <v>5</v>
      </c>
      <c r="S47" s="737">
        <f t="shared" si="14"/>
        <v>2.1126760563380281E-2</v>
      </c>
      <c r="T47" s="737">
        <f t="shared" si="14"/>
        <v>1.793103448275862E-2</v>
      </c>
      <c r="U47" s="737">
        <f t="shared" si="14"/>
        <v>2.0746887966804978E-2</v>
      </c>
    </row>
    <row r="48" spans="2:27" ht="13.5" thickTop="1">
      <c r="D48" s="727">
        <f>IF($J$4="Todas",COUNTIF(DB_Q5!$G$5:$G$1254,D$39),COUNTIFS(DB_Q5!$L$5:$L$1254,$J$4,DB_Q5!$G$5:$G$1254,D$39))</f>
        <v>714</v>
      </c>
      <c r="E48" s="727">
        <f>IF($J$4="Todas",COUNTIF(DB_Q5!$G$5:$G$1254,E$39),COUNTIFS(DB_Q5!$L$5:$L$1254,$J$4,DB_Q5!$G$5:$G$1254,E$39))</f>
        <v>241</v>
      </c>
      <c r="F48" s="727">
        <f>IF($J$4="Todas",COUNTIF(DB_Q5!$G$5:$G$1254,F$39),COUNTIFS(DB_Q5!$L$5:$L$1254,$J$4,DB_Q5!$G$5:$G$1254,F$39))</f>
        <v>295</v>
      </c>
      <c r="G48" s="727"/>
      <c r="H48" s="727"/>
      <c r="I48" s="727"/>
      <c r="J48" s="743">
        <f>IF($J$4="Todas",COUNTIF(DB_Q5!$H$5:$H$1254,J$39),COUNTIFS(DB_Q5!$L$5:$L$1254,$J$4,DB_Q5!$H$5:$H$1254,J$39))</f>
        <v>925</v>
      </c>
      <c r="K48" s="743">
        <f>IF($J$4="Todas",COUNTIF(DB_Q5!$H$5:$H$1254,K$39),COUNTIFS(DB_Q5!$L$5:$L$1254,$J$4,DB_Q5!$H$5:$H$1254,K$39))</f>
        <v>140</v>
      </c>
      <c r="L48" s="743">
        <f>IF($J$4="Todas",COUNTIF(DB_Q5!$H$5:$H$1254,L$39),COUNTIFS(DB_Q5!$L$5:$L$1254,$J$4,DB_Q5!$H$5:$H$1254,L$39))</f>
        <v>185</v>
      </c>
      <c r="M48" s="743">
        <f>IF($J$4="Todas",COUNTIF(DB_Q5!$H$5:$H$1254,#REF!),COUNTIFS(DB_Q5!$L$5:$L$1254,$J$4,DB_Q5!$H$5:$H$1254,#REF!))</f>
        <v>0</v>
      </c>
      <c r="N48" s="743"/>
      <c r="O48" s="743"/>
      <c r="P48" s="743">
        <f>IF($J$4="Todas",COUNTIF(DB_Q5!$I$5:$I$1254,P$39),COUNTIFS(DB_Q5!$L$5:$L$1254,$J$4,DB_Q5!$I$5:$I$1254,P$39))</f>
        <v>284</v>
      </c>
      <c r="Q48" s="743">
        <f>IF($J$4="Todas",COUNTIF(DB_Q5!$I$5:$I$1254,Q$39),COUNTIFS(DB_Q5!$L$5:$L$1254,$J$4,DB_Q5!$I$5:$I$1254,Q$39))</f>
        <v>725</v>
      </c>
      <c r="R48" s="743">
        <f>IF($J$4="Todas",COUNTIF(DB_Q5!$I$5:$I$1254,R$39),COUNTIFS(DB_Q5!$L$5:$L$1254,$J$4,DB_Q5!$I$5:$I$1254,R$39))</f>
        <v>241</v>
      </c>
      <c r="S48" s="743"/>
      <c r="T48" s="743"/>
      <c r="U48" s="744"/>
    </row>
    <row r="50" spans="2:21" s="432" customFormat="1">
      <c r="C50" s="745"/>
      <c r="U50" s="729"/>
    </row>
    <row r="51" spans="2:21">
      <c r="B51" s="733" t="s">
        <v>357</v>
      </c>
      <c r="C51" s="598" t="str">
        <f>$J$4</f>
        <v>Todas</v>
      </c>
      <c r="D51" s="687" t="s">
        <v>320</v>
      </c>
      <c r="E51" s="687"/>
      <c r="F51" s="687"/>
      <c r="G51" s="734"/>
      <c r="H51" s="686"/>
      <c r="I51" s="687"/>
      <c r="J51" s="686" t="s">
        <v>321</v>
      </c>
      <c r="K51" s="687"/>
      <c r="L51" s="687"/>
      <c r="M51" s="687"/>
      <c r="N51" s="687"/>
      <c r="O51" s="687"/>
    </row>
    <row r="52" spans="2:21">
      <c r="B52" s="692" t="s">
        <v>337</v>
      </c>
      <c r="C52" s="694" t="s">
        <v>58</v>
      </c>
      <c r="D52" s="694" t="s">
        <v>509</v>
      </c>
      <c r="E52" s="694" t="s">
        <v>26</v>
      </c>
      <c r="F52" s="694" t="s">
        <v>508</v>
      </c>
      <c r="G52" s="696" t="s">
        <v>503</v>
      </c>
      <c r="H52" s="696" t="s">
        <v>26</v>
      </c>
      <c r="I52" s="696" t="s">
        <v>502</v>
      </c>
      <c r="J52" s="695" t="s">
        <v>512</v>
      </c>
      <c r="K52" s="694" t="s">
        <v>513</v>
      </c>
      <c r="L52" s="694" t="s">
        <v>47</v>
      </c>
      <c r="M52" s="696" t="s">
        <v>512</v>
      </c>
      <c r="N52" s="696" t="s">
        <v>513</v>
      </c>
      <c r="O52" s="696" t="s">
        <v>47</v>
      </c>
    </row>
    <row r="53" spans="2:21">
      <c r="B53" s="702" t="s">
        <v>336</v>
      </c>
      <c r="C53" s="704">
        <f t="shared" ref="C53:C60" si="15">IFERROR(SUM(J53:L53)/SUM($J$48:$L$48),)</f>
        <v>0.6744</v>
      </c>
      <c r="D53" s="706">
        <f>IF($J$4="Todas",SUMIFS(DB_Q5!$M$5:$M$1254,DB_Q5!$J$5:$J$1254,D$52),SUMIFS(DB_Q5!$M$5:$M$1254,DB_Q5!$L$5:$L$1254,$J$4,DB_Q5!$J$5:$J$1254,D$52))</f>
        <v>28</v>
      </c>
      <c r="E53" s="706">
        <f>IF($J$4="Todas",SUMIFS(DB_Q5!$M$5:$M$1254,DB_Q5!$J$5:$J$1254,E$52),SUMIFS(DB_Q5!$M$5:$M$1254,DB_Q5!$L$5:$L$1254,$J$4,DB_Q5!$J$5:$J$1254,E$52))</f>
        <v>240</v>
      </c>
      <c r="F53" s="706">
        <f>IF($J$4="Todas",SUMIFS(DB_Q5!$M$5:$M$1254,DB_Q5!$J$5:$J$1254,F$52),SUMIFS(DB_Q5!$M$5:$M$1254,DB_Q5!$L$5:$L$1254,$J$4,DB_Q5!$J$5:$J$1254,F$52))</f>
        <v>575</v>
      </c>
      <c r="G53" s="735">
        <f t="shared" ref="G53:I60" si="16">IFERROR(D53/D$61,)</f>
        <v>0.82352941176470584</v>
      </c>
      <c r="H53" s="735">
        <f t="shared" si="16"/>
        <v>0.66115702479338845</v>
      </c>
      <c r="I53" s="735">
        <f t="shared" si="16"/>
        <v>0.67409144196951931</v>
      </c>
      <c r="J53" s="705">
        <f>IF($J$4="Todas",SUMIFS(DB_Q5!$M$5:$M$1254,DB_Q5!$K$5:$K$1254,J$52),SUMIFS(DB_Q5!$M$5:$M$1254,DB_Q5!$L$5:$L$1254,$J$4,DB_Q5!$K$5:$K$1254,J$52))</f>
        <v>388</v>
      </c>
      <c r="K53" s="706">
        <f>IF($J$4="Todas",SUMIFS(DB_Q5!$M$5:$M$1254,DB_Q5!$K$5:$K$1254,K$52),SUMIFS(DB_Q5!$M$5:$M$1254,DB_Q5!$L$5:$L$1254,$J$4,DB_Q5!$K$5:$K$1254,K$52))</f>
        <v>224</v>
      </c>
      <c r="L53" s="706">
        <f>IF($J$4="Todas",SUMIFS(DB_Q5!$M$5:$M$1254,DB_Q5!$K$5:$K$1254,L$52),SUMIFS(DB_Q5!$M$5:$M$1254,DB_Q5!$L$5:$L$1254,$J$4,DB_Q5!$K$5:$K$1254,L$52))</f>
        <v>231</v>
      </c>
      <c r="M53" s="735">
        <f t="shared" ref="M53:O60" si="17">IFERROR(J53/J$61,)</f>
        <v>0.64991624790619762</v>
      </c>
      <c r="N53" s="735">
        <f t="shared" si="17"/>
        <v>0.7466666666666667</v>
      </c>
      <c r="O53" s="735">
        <f t="shared" si="17"/>
        <v>0.65439093484419264</v>
      </c>
    </row>
    <row r="54" spans="2:21">
      <c r="B54" s="711" t="s">
        <v>335</v>
      </c>
      <c r="C54" s="713">
        <f t="shared" si="15"/>
        <v>1.9199999999999998E-2</v>
      </c>
      <c r="D54" s="715">
        <f>IF($J$4="Todas",SUMIFS(DB_Q5!$N$5:$N$1254,DB_Q5!$J$5:$J$1254,D$52),SUMIFS(DB_Q5!$N$5:$N$1254,DB_Q5!$L$5:$L$1254,$J$4,DB_Q5!$J$5:$J$1254,D$52))</f>
        <v>2</v>
      </c>
      <c r="E54" s="715">
        <f>IF($J$4="Todas",SUMIFS(DB_Q5!$N$5:$N$1254,DB_Q5!$J$5:$J$1254,E$52),SUMIFS(DB_Q5!$N$5:$N$1254,DB_Q5!$L$5:$L$1254,$J$4,DB_Q5!$J$5:$J$1254,E$52))</f>
        <v>7</v>
      </c>
      <c r="F54" s="715">
        <f>IF($J$4="Todas",SUMIFS(DB_Q5!$N$5:$N$1254,DB_Q5!$J$5:$J$1254,F$52),SUMIFS(DB_Q5!$N$5:$N$1254,DB_Q5!$L$5:$L$1254,$J$4,DB_Q5!$J$5:$J$1254,F$52))</f>
        <v>15</v>
      </c>
      <c r="G54" s="736">
        <f t="shared" si="16"/>
        <v>5.8823529411764705E-2</v>
      </c>
      <c r="H54" s="736">
        <f t="shared" si="16"/>
        <v>1.928374655647383E-2</v>
      </c>
      <c r="I54" s="736">
        <f t="shared" si="16"/>
        <v>1.7584994138335287E-2</v>
      </c>
      <c r="J54" s="714">
        <f>IF($J$4="Todas",SUMIFS(DB_Q5!$N$5:$N$1254,DB_Q5!$K$5:$K$1254,J$52),SUMIFS(DB_Q5!$N$5:$N$1254,DB_Q5!$L$5:$L$1254,$J$4,DB_Q5!$K$5:$K$1254,J$52))</f>
        <v>9</v>
      </c>
      <c r="K54" s="715">
        <f>IF($J$4="Todas",SUMIFS(DB_Q5!$N$5:$N$1254,DB_Q5!$K$5:$K$1254,K$52),SUMIFS(DB_Q5!$N$5:$N$1254,DB_Q5!$L$5:$L$1254,$J$4,DB_Q5!$K$5:$K$1254,K$52))</f>
        <v>11</v>
      </c>
      <c r="L54" s="715">
        <f>IF($J$4="Todas",SUMIFS(DB_Q5!$N$5:$N$1254,DB_Q5!$K$5:$K$1254,L$52),SUMIFS(DB_Q5!$N$5:$N$1254,DB_Q5!$L$5:$L$1254,$J$4,DB_Q5!$K$5:$K$1254,L$52))</f>
        <v>4</v>
      </c>
      <c r="M54" s="736">
        <f t="shared" si="17"/>
        <v>1.507537688442211E-2</v>
      </c>
      <c r="N54" s="736">
        <f t="shared" si="17"/>
        <v>3.6666666666666667E-2</v>
      </c>
      <c r="O54" s="736">
        <f t="shared" si="17"/>
        <v>1.1331444759206799E-2</v>
      </c>
      <c r="P54" s="681"/>
      <c r="Q54" s="681"/>
    </row>
    <row r="55" spans="2:21">
      <c r="B55" s="711" t="s">
        <v>579</v>
      </c>
      <c r="C55" s="713">
        <f t="shared" si="15"/>
        <v>5.5999999999999999E-3</v>
      </c>
      <c r="D55" s="715">
        <f>IF($J$4="Todas",SUMIFS(DB_Q5!$O$5:$O$1254,DB_Q5!$J$5:$J$1254,D$52),SUMIFS(DB_Q5!$O$5:$O$1254,DB_Q5!$L$5:$L$1254,$J$4,DB_Q5!$J$5:$J$1254,D$52))</f>
        <v>0</v>
      </c>
      <c r="E55" s="715">
        <f>IF($J$4="Todas",SUMIFS(DB_Q5!$O$5:$O$1254,DB_Q5!$J$5:$J$1254,E$52),SUMIFS(DB_Q5!$O$5:$O$1254,DB_Q5!$L$5:$L$1254,$J$4,DB_Q5!$J$5:$J$1254,E$52))</f>
        <v>3</v>
      </c>
      <c r="F55" s="715">
        <f>IF($J$4="Todas",SUMIFS(DB_Q5!$O$5:$O$1254,DB_Q5!$J$5:$J$1254,F$52),SUMIFS(DB_Q5!$O$5:$O$1254,DB_Q5!$L$5:$L$1254,$J$4,DB_Q5!$J$5:$J$1254,F$52))</f>
        <v>4</v>
      </c>
      <c r="G55" s="736">
        <f t="shared" si="16"/>
        <v>0</v>
      </c>
      <c r="H55" s="736">
        <f t="shared" si="16"/>
        <v>8.2644628099173556E-3</v>
      </c>
      <c r="I55" s="736">
        <f t="shared" si="16"/>
        <v>4.6893317702227429E-3</v>
      </c>
      <c r="J55" s="714">
        <f>IF($J$4="Todas",SUMIFS(DB_Q5!$O$5:$O$1254,DB_Q5!$K$5:$K$1254,J$52),SUMIFS(DB_Q5!$O$5:$O$1254,DB_Q5!$L$5:$L$1254,$J$4,DB_Q5!$K$5:$K$1254,J$52))</f>
        <v>3</v>
      </c>
      <c r="K55" s="715">
        <f>IF($J$4="Todas",SUMIFS(DB_Q5!$O$5:$O$1254,DB_Q5!$K$5:$K$1254,K$52),SUMIFS(DB_Q5!$O$5:$O$1254,DB_Q5!$L$5:$L$1254,$J$4,DB_Q5!$K$5:$K$1254,K$52))</f>
        <v>4</v>
      </c>
      <c r="L55" s="715">
        <f>IF($J$4="Todas",SUMIFS(DB_Q5!$O$5:$O$1254,DB_Q5!$K$5:$K$1254,L$52),SUMIFS(DB_Q5!$O$5:$O$1254,DB_Q5!$L$5:$L$1254,$J$4,DB_Q5!$K$5:$K$1254,L$52))</f>
        <v>0</v>
      </c>
      <c r="M55" s="736">
        <f t="shared" si="17"/>
        <v>5.0251256281407036E-3</v>
      </c>
      <c r="N55" s="736">
        <f t="shared" si="17"/>
        <v>1.3333333333333334E-2</v>
      </c>
      <c r="O55" s="736">
        <f t="shared" si="17"/>
        <v>0</v>
      </c>
      <c r="P55" s="681"/>
      <c r="Q55" s="681"/>
    </row>
    <row r="56" spans="2:21">
      <c r="B56" s="711" t="s">
        <v>311</v>
      </c>
      <c r="C56" s="713">
        <f t="shared" si="15"/>
        <v>0.34160000000000001</v>
      </c>
      <c r="D56" s="715">
        <f>IF($J$4="Todas",SUMIFS(DB_Q5!$P$5:$P$1254,DB_Q5!$J$5:$J$1254,D$52),SUMIFS(DB_Q5!$P$5:$P$1254,DB_Q5!$L$5:$L$1254,$J$4,DB_Q5!$J$5:$J$1254,D$52))</f>
        <v>10</v>
      </c>
      <c r="E56" s="715">
        <f>IF($J$4="Todas",SUMIFS(DB_Q5!$P$5:$P$1254,DB_Q5!$J$5:$J$1254,E$52),SUMIFS(DB_Q5!$P$5:$P$1254,DB_Q5!$L$5:$L$1254,$J$4,DB_Q5!$J$5:$J$1254,E$52))</f>
        <v>144</v>
      </c>
      <c r="F56" s="715">
        <f>IF($J$4="Todas",SUMIFS(DB_Q5!$P$5:$P$1254,DB_Q5!$J$5:$J$1254,F$52),SUMIFS(DB_Q5!$P$5:$P$1254,DB_Q5!$L$5:$L$1254,$J$4,DB_Q5!$J$5:$J$1254,F$52))</f>
        <v>273</v>
      </c>
      <c r="G56" s="736">
        <f t="shared" si="16"/>
        <v>0.29411764705882354</v>
      </c>
      <c r="H56" s="736">
        <f t="shared" si="16"/>
        <v>0.39669421487603307</v>
      </c>
      <c r="I56" s="736">
        <f t="shared" si="16"/>
        <v>0.32004689331770225</v>
      </c>
      <c r="J56" s="714">
        <f>IF($J$4="Todas",SUMIFS(DB_Q5!$P$5:$P$1254,DB_Q5!$K$5:$K$1254,J$52),SUMIFS(DB_Q5!$P$5:$P$1254,DB_Q5!$L$5:$L$1254,$J$4,DB_Q5!$K$5:$K$1254,J$52))</f>
        <v>230</v>
      </c>
      <c r="K56" s="715">
        <f>IF($J$4="Todas",SUMIFS(DB_Q5!$P$5:$P$1254,DB_Q5!$K$5:$K$1254,K$52),SUMIFS(DB_Q5!$P$5:$P$1254,DB_Q5!$L$5:$L$1254,$J$4,DB_Q5!$K$5:$K$1254,K$52))</f>
        <v>84</v>
      </c>
      <c r="L56" s="715">
        <f>IF($J$4="Todas",SUMIFS(DB_Q5!$P$5:$P$1254,DB_Q5!$K$5:$K$1254,L$52),SUMIFS(DB_Q5!$P$5:$P$1254,DB_Q5!$L$5:$L$1254,$J$4,DB_Q5!$K$5:$K$1254,L$52))</f>
        <v>113</v>
      </c>
      <c r="M56" s="736">
        <f t="shared" si="17"/>
        <v>0.38525963149078729</v>
      </c>
      <c r="N56" s="736">
        <f t="shared" si="17"/>
        <v>0.28000000000000003</v>
      </c>
      <c r="O56" s="736">
        <f t="shared" si="17"/>
        <v>0.32011331444759206</v>
      </c>
      <c r="P56" s="681"/>
      <c r="Q56" s="681"/>
    </row>
    <row r="57" spans="2:21">
      <c r="B57" s="711" t="s">
        <v>514</v>
      </c>
      <c r="C57" s="713">
        <f t="shared" si="15"/>
        <v>1.6799999999999999E-2</v>
      </c>
      <c r="D57" s="715">
        <f>IF($J$4="Todas",SUMIFS(DB_Q5!$Q$5:$Q$1254,DB_Q5!$J$5:$J$1254,D$52),SUMIFS(DB_Q5!$Q$5:$Q$1254,DB_Q5!$L$5:$L$1254,$J$4,DB_Q5!$J$5:$J$1254,D$52))</f>
        <v>1</v>
      </c>
      <c r="E57" s="715">
        <f>IF($J$4="Todas",SUMIFS(DB_Q5!$Q$5:$Q$1254,DB_Q5!$J$5:$J$1254,E$52),SUMIFS(DB_Q5!$Q$5:$Q$1254,DB_Q5!$L$5:$L$1254,$J$4,DB_Q5!$J$5:$J$1254,E$52))</f>
        <v>10</v>
      </c>
      <c r="F57" s="715">
        <f>IF($J$4="Todas",SUMIFS(DB_Q5!$Q$5:$Q$1254,DB_Q5!$J$5:$J$1254,F$52),SUMIFS(DB_Q5!$Q$5:$Q$1254,DB_Q5!$L$5:$L$1254,$J$4,DB_Q5!$J$5:$J$1254,F$52))</f>
        <v>10</v>
      </c>
      <c r="G57" s="736">
        <f t="shared" si="16"/>
        <v>2.9411764705882353E-2</v>
      </c>
      <c r="H57" s="736">
        <f t="shared" si="16"/>
        <v>2.7548209366391185E-2</v>
      </c>
      <c r="I57" s="736">
        <f t="shared" si="16"/>
        <v>1.1723329425556858E-2</v>
      </c>
      <c r="J57" s="714">
        <f>IF($J$4="Todas",SUMIFS(DB_Q5!$Q$5:$Q$1254,DB_Q5!$K$5:$K$1254,J$52),SUMIFS(DB_Q5!$Q$5:$Q$1254,DB_Q5!$L$5:$L$1254,$J$4,DB_Q5!$K$5:$K$1254,J$52))</f>
        <v>12</v>
      </c>
      <c r="K57" s="715">
        <f>IF($J$4="Todas",SUMIFS(DB_Q5!$Q$5:$Q$1254,DB_Q5!$K$5:$K$1254,K$52),SUMIFS(DB_Q5!$Q$5:$Q$1254,DB_Q5!$L$5:$L$1254,$J$4,DB_Q5!$K$5:$K$1254,K$52))</f>
        <v>7</v>
      </c>
      <c r="L57" s="715">
        <f>IF($J$4="Todas",SUMIFS(DB_Q5!$Q$5:$Q$1254,DB_Q5!$K$5:$K$1254,L$52),SUMIFS(DB_Q5!$Q$5:$Q$1254,DB_Q5!$L$5:$L$1254,$J$4,DB_Q5!$K$5:$K$1254,L$52))</f>
        <v>2</v>
      </c>
      <c r="M57" s="736">
        <f t="shared" si="17"/>
        <v>2.0100502512562814E-2</v>
      </c>
      <c r="N57" s="736">
        <f t="shared" si="17"/>
        <v>2.3333333333333334E-2</v>
      </c>
      <c r="O57" s="736">
        <f t="shared" si="17"/>
        <v>5.6657223796033997E-3</v>
      </c>
    </row>
    <row r="58" spans="2:21">
      <c r="B58" s="711" t="s">
        <v>56</v>
      </c>
      <c r="C58" s="713">
        <f t="shared" si="15"/>
        <v>0.14319999999999999</v>
      </c>
      <c r="D58" s="715">
        <f>IF($J$4="Todas",SUMIFS(DB_Q5!$R$5:$R$1254,DB_Q5!$J$5:$J$1254,D$52),SUMIFS(DB_Q5!$R$5:$R$1254,DB_Q5!$L$5:$L$1254,$J$4,DB_Q5!$J$5:$J$1254,D$52))</f>
        <v>3</v>
      </c>
      <c r="E58" s="715">
        <f>IF($J$4="Todas",SUMIFS(DB_Q5!$R$5:$R$1254,DB_Q5!$J$5:$J$1254,E$52),SUMIFS(DB_Q5!$R$5:$R$1254,DB_Q5!$L$5:$L$1254,$J$4,DB_Q5!$J$5:$J$1254,E$52))</f>
        <v>60</v>
      </c>
      <c r="F58" s="715">
        <f>IF($J$4="Todas",SUMIFS(DB_Q5!$R$5:$R$1254,DB_Q5!$J$5:$J$1254,F$52),SUMIFS(DB_Q5!$R$5:$R$1254,DB_Q5!$L$5:$L$1254,$J$4,DB_Q5!$J$5:$J$1254,F$52))</f>
        <v>116</v>
      </c>
      <c r="G58" s="736">
        <f t="shared" si="16"/>
        <v>8.8235294117647065E-2</v>
      </c>
      <c r="H58" s="736">
        <f t="shared" si="16"/>
        <v>0.16528925619834711</v>
      </c>
      <c r="I58" s="736">
        <f t="shared" si="16"/>
        <v>0.13599062133645956</v>
      </c>
      <c r="J58" s="714">
        <f>IF($J$4="Todas",SUMIFS(DB_Q5!$R$5:$R$1254,DB_Q5!$K$5:$K$1254,J$52),SUMIFS(DB_Q5!$R$5:$R$1254,DB_Q5!$L$5:$L$1254,$J$4,DB_Q5!$K$5:$K$1254,J$52))</f>
        <v>63</v>
      </c>
      <c r="K58" s="715">
        <f>IF($J$4="Todas",SUMIFS(DB_Q5!$R$5:$R$1254,DB_Q5!$K$5:$K$1254,K$52),SUMIFS(DB_Q5!$R$5:$R$1254,DB_Q5!$L$5:$L$1254,$J$4,DB_Q5!$K$5:$K$1254,K$52))</f>
        <v>59</v>
      </c>
      <c r="L58" s="715">
        <f>IF($J$4="Todas",SUMIFS(DB_Q5!$R$5:$R$1254,DB_Q5!$K$5:$K$1254,L$52),SUMIFS(DB_Q5!$R$5:$R$1254,DB_Q5!$L$5:$L$1254,$J$4,DB_Q5!$K$5:$K$1254,L$52))</f>
        <v>57</v>
      </c>
      <c r="M58" s="736">
        <f t="shared" si="17"/>
        <v>0.10552763819095477</v>
      </c>
      <c r="N58" s="736">
        <f t="shared" si="17"/>
        <v>0.19666666666666666</v>
      </c>
      <c r="O58" s="736">
        <f t="shared" si="17"/>
        <v>0.16147308781869688</v>
      </c>
    </row>
    <row r="59" spans="2:21">
      <c r="B59" s="711" t="s">
        <v>312</v>
      </c>
      <c r="C59" s="713">
        <f t="shared" si="15"/>
        <v>3.5999999999999997E-2</v>
      </c>
      <c r="D59" s="715">
        <f>IF($J$4="Todas",SUMIFS(DB_Q5!$S$5:$S$1254,DB_Q5!$J$5:$J$1254,D$52),SUMIFS(DB_Q5!$S$5:$S$1254,DB_Q5!$L$5:$L$1254,$J$4,DB_Q5!$J$5:$J$1254,D$52))</f>
        <v>0</v>
      </c>
      <c r="E59" s="715">
        <f>IF($J$4="Todas",SUMIFS(DB_Q5!$S$5:$S$1254,DB_Q5!$J$5:$J$1254,E$52),SUMIFS(DB_Q5!$S$5:$S$1254,DB_Q5!$L$5:$L$1254,$J$4,DB_Q5!$J$5:$J$1254,E$52))</f>
        <v>12</v>
      </c>
      <c r="F59" s="715">
        <f>IF($J$4="Todas",SUMIFS(DB_Q5!$S$5:$S$1254,DB_Q5!$J$5:$J$1254,F$52),SUMIFS(DB_Q5!$S$5:$S$1254,DB_Q5!$L$5:$L$1254,$J$4,DB_Q5!$J$5:$J$1254,F$52))</f>
        <v>33</v>
      </c>
      <c r="G59" s="736">
        <f t="shared" si="16"/>
        <v>0</v>
      </c>
      <c r="H59" s="736">
        <f t="shared" si="16"/>
        <v>3.3057851239669422E-2</v>
      </c>
      <c r="I59" s="736">
        <f t="shared" si="16"/>
        <v>3.8686987104337635E-2</v>
      </c>
      <c r="J59" s="714">
        <f>IF($J$4="Todas",SUMIFS(DB_Q5!$S$5:$S$1254,DB_Q5!$K$5:$K$1254,J$52),SUMIFS(DB_Q5!$S$5:$S$1254,DB_Q5!$L$5:$L$1254,$J$4,DB_Q5!$K$5:$K$1254,J$52))</f>
        <v>12</v>
      </c>
      <c r="K59" s="715">
        <f>IF($J$4="Todas",SUMIFS(DB_Q5!$S$5:$S$1254,DB_Q5!$K$5:$K$1254,K$52),SUMIFS(DB_Q5!$S$5:$S$1254,DB_Q5!$L$5:$L$1254,$J$4,DB_Q5!$K$5:$K$1254,K$52))</f>
        <v>15</v>
      </c>
      <c r="L59" s="715">
        <f>IF($J$4="Todas",SUMIFS(DB_Q5!$S$5:$S$1254,DB_Q5!$K$5:$K$1254,L$52),SUMIFS(DB_Q5!$S$5:$S$1254,DB_Q5!$L$5:$L$1254,$J$4,DB_Q5!$K$5:$K$1254,L$52))</f>
        <v>18</v>
      </c>
      <c r="M59" s="736">
        <f t="shared" si="17"/>
        <v>2.0100502512562814E-2</v>
      </c>
      <c r="N59" s="736">
        <f t="shared" si="17"/>
        <v>0.05</v>
      </c>
      <c r="O59" s="736">
        <f t="shared" si="17"/>
        <v>5.0991501416430593E-2</v>
      </c>
    </row>
    <row r="60" spans="2:21" ht="13.5" thickBot="1">
      <c r="B60" s="720" t="s">
        <v>309</v>
      </c>
      <c r="C60" s="722">
        <f t="shared" si="15"/>
        <v>1.9199999999999998E-2</v>
      </c>
      <c r="D60" s="724">
        <f>IF($J$4="Todas",SUMIFS(DB_Q5!$T$5:$T$1254,DB_Q5!$J$5:$J$1254,D$52),SUMIFS(DB_Q5!$T$5:$T$1254,DB_Q5!$L$5:$L$1254,$J$4,DB_Q5!$J$5:$J$1254,D$52))</f>
        <v>0</v>
      </c>
      <c r="E60" s="724">
        <f>IF($J$4="Todas",SUMIFS(DB_Q5!$T$5:$T$1254,DB_Q5!$J$5:$J$1254,E$52),SUMIFS(DB_Q5!$T$5:$T$1254,DB_Q5!$L$5:$L$1254,$J$4,DB_Q5!$J$5:$J$1254,E$52))</f>
        <v>4</v>
      </c>
      <c r="F60" s="724">
        <f>IF($J$4="Todas",SUMIFS(DB_Q5!$T$5:$T$1254,DB_Q5!$J$5:$J$1254,F$52),SUMIFS(DB_Q5!$T$5:$T$1254,DB_Q5!$L$5:$L$1254,$J$4,DB_Q5!$J$5:$J$1254,F$52))</f>
        <v>20</v>
      </c>
      <c r="G60" s="737">
        <f t="shared" si="16"/>
        <v>0</v>
      </c>
      <c r="H60" s="737">
        <f t="shared" si="16"/>
        <v>1.1019283746556474E-2</v>
      </c>
      <c r="I60" s="737">
        <f t="shared" si="16"/>
        <v>2.3446658851113716E-2</v>
      </c>
      <c r="J60" s="723">
        <f>IF($J$4="Todas",SUMIFS(DB_Q5!$T$5:$T$1254,DB_Q5!$K$5:$K$1254,J$52),SUMIFS(DB_Q5!$T$5:$T$1254,DB_Q5!$L$5:$L$1254,$J$4,DB_Q5!$K$5:$K$1254,J$52))</f>
        <v>11</v>
      </c>
      <c r="K60" s="724">
        <f>IF($J$4="Todas",SUMIFS(DB_Q5!$T$5:$T$1254,DB_Q5!$K$5:$K$1254,K$52),SUMIFS(DB_Q5!$T$5:$T$1254,DB_Q5!$L$5:$L$1254,$J$4,DB_Q5!$K$5:$K$1254,K$52))</f>
        <v>7</v>
      </c>
      <c r="L60" s="724">
        <f>IF($J$4="Todas",SUMIFS(DB_Q5!$T$5:$T$1254,DB_Q5!$K$5:$K$1254,L$52),SUMIFS(DB_Q5!$T$5:$T$1254,DB_Q5!$L$5:$L$1254,$J$4,DB_Q5!$K$5:$K$1254,L$52))</f>
        <v>6</v>
      </c>
      <c r="M60" s="737">
        <f t="shared" si="17"/>
        <v>1.8425460636515914E-2</v>
      </c>
      <c r="N60" s="737">
        <f t="shared" si="17"/>
        <v>2.3333333333333334E-2</v>
      </c>
      <c r="O60" s="737">
        <f t="shared" si="17"/>
        <v>1.69971671388102E-2</v>
      </c>
    </row>
    <row r="61" spans="2:21" ht="13.5" thickTop="1">
      <c r="D61" s="743">
        <f>IF($J$4="Todas",COUNTIF(DB_Q5!$J$5:$J$1254,D$52),COUNTIFS(DB_Q5!$L$5:$L$1254,$J$4,DB_Q5!$J$5:$J$1254,D$52))</f>
        <v>34</v>
      </c>
      <c r="E61" s="743">
        <f>IF($J$4="Todas",COUNTIF(DB_Q5!$J$5:$J$1254,E$52),COUNTIFS(DB_Q5!$L$5:$L$1254,$J$4,DB_Q5!$J$5:$J$1254,E$52))</f>
        <v>363</v>
      </c>
      <c r="F61" s="743">
        <f>IF($J$4="Todas",COUNTIF(DB_Q5!$J$5:$J$1254,F$52),COUNTIFS(DB_Q5!$L$5:$L$1254,$J$4,DB_Q5!$J$5:$J$1254,F$52))</f>
        <v>853</v>
      </c>
      <c r="G61" s="743"/>
      <c r="H61" s="743"/>
      <c r="I61" s="743"/>
      <c r="J61" s="743">
        <f>IF($J$4="Todas",COUNTIF(DB_Q5!$K$5:$K$1254,J$52),COUNTIFS(DB_Q5!$L$5:$L$1254,$J$4,DB_Q5!$K$5:$K$1254,J$52))</f>
        <v>597</v>
      </c>
      <c r="K61" s="743">
        <f>IF($J$4="Todas",COUNTIF(DB_Q5!$K$5:$K$1254,K$52),COUNTIFS(DB_Q5!$L$5:$L$1254,$J$4,DB_Q5!$K$5:$K$1254,K$52))</f>
        <v>300</v>
      </c>
      <c r="L61" s="743">
        <f>IF($J$4="Todas",COUNTIF(DB_Q5!$K$5:$K$1254,L$52),COUNTIFS(DB_Q5!$L$5:$L$1254,$J$4,DB_Q5!$K$5:$K$1254,L$52))</f>
        <v>353</v>
      </c>
      <c r="M61" s="743"/>
      <c r="N61" s="743"/>
      <c r="O61" s="743"/>
    </row>
    <row r="63" spans="2:21">
      <c r="C63" s="305"/>
    </row>
    <row r="64" spans="2:21">
      <c r="C64" s="305"/>
    </row>
    <row r="65" spans="3:3">
      <c r="C65" s="305"/>
    </row>
    <row r="66" spans="3:3">
      <c r="C66" s="305"/>
    </row>
    <row r="67" spans="3:3">
      <c r="C67" s="305"/>
    </row>
    <row r="68" spans="3:3">
      <c r="C68" s="305"/>
    </row>
    <row r="69" spans="3:3">
      <c r="C69" s="305"/>
    </row>
    <row r="70" spans="3:3">
      <c r="C70" s="305"/>
    </row>
    <row r="71" spans="3:3">
      <c r="C71" s="305"/>
    </row>
    <row r="72" spans="3:3">
      <c r="C72" s="305"/>
    </row>
    <row r="73" spans="3:3">
      <c r="C73" s="305"/>
    </row>
    <row r="74" spans="3:3">
      <c r="C74" s="305"/>
    </row>
    <row r="75" spans="3:3">
      <c r="C75" s="305"/>
    </row>
    <row r="76" spans="3:3">
      <c r="C76" s="305"/>
    </row>
    <row r="77" spans="3:3">
      <c r="C77" s="305"/>
    </row>
    <row r="78" spans="3:3">
      <c r="C78" s="305"/>
    </row>
    <row r="79" spans="3:3">
      <c r="C79" s="305"/>
    </row>
    <row r="80" spans="3:3">
      <c r="C80" s="305"/>
    </row>
    <row r="81" spans="3:3">
      <c r="C81" s="305"/>
    </row>
    <row r="82" spans="3:3">
      <c r="C82" s="305"/>
    </row>
    <row r="83" spans="3:3">
      <c r="C83" s="305"/>
    </row>
    <row r="84" spans="3:3">
      <c r="C84" s="305"/>
    </row>
    <row r="85" spans="3:3">
      <c r="C85" s="305"/>
    </row>
    <row r="86" spans="3:3">
      <c r="C86" s="305"/>
    </row>
    <row r="87" spans="3:3">
      <c r="C87" s="305"/>
    </row>
    <row r="88" spans="3:3">
      <c r="C88" s="305"/>
    </row>
    <row r="89" spans="3:3">
      <c r="C89" s="305"/>
    </row>
    <row r="90" spans="3:3">
      <c r="C90" s="305"/>
    </row>
    <row r="91" spans="3:3">
      <c r="C91" s="305"/>
    </row>
    <row r="92" spans="3:3">
      <c r="C92" s="305"/>
    </row>
    <row r="93" spans="3:3">
      <c r="C93" s="305"/>
    </row>
    <row r="94" spans="3:3">
      <c r="C94" s="305"/>
    </row>
    <row r="95" spans="3:3">
      <c r="C95" s="305"/>
    </row>
    <row r="96" spans="3:3">
      <c r="C96" s="305"/>
    </row>
    <row r="97" spans="3:3">
      <c r="C97" s="305"/>
    </row>
    <row r="98" spans="3:3">
      <c r="C98" s="305"/>
    </row>
    <row r="99" spans="3:3">
      <c r="C99" s="305"/>
    </row>
    <row r="100" spans="3:3">
      <c r="C100" s="305"/>
    </row>
    <row r="101" spans="3:3">
      <c r="C101" s="305"/>
    </row>
    <row r="102" spans="3:3">
      <c r="C102" s="305"/>
    </row>
    <row r="103" spans="3:3">
      <c r="C103" s="305"/>
    </row>
    <row r="104" spans="3:3">
      <c r="C104" s="305"/>
    </row>
    <row r="105" spans="3:3">
      <c r="C105" s="305"/>
    </row>
    <row r="106" spans="3:3">
      <c r="C106" s="305"/>
    </row>
    <row r="107" spans="3:3">
      <c r="C107" s="305"/>
    </row>
    <row r="108" spans="3:3">
      <c r="C108" s="305"/>
    </row>
    <row r="109" spans="3:3">
      <c r="C109" s="305"/>
    </row>
    <row r="110" spans="3:3">
      <c r="C110" s="305"/>
    </row>
    <row r="111" spans="3:3">
      <c r="C111" s="305"/>
    </row>
    <row r="112" spans="3:3">
      <c r="C112" s="305"/>
    </row>
    <row r="113" spans="3:3">
      <c r="C113" s="305"/>
    </row>
    <row r="114" spans="3:3">
      <c r="C114" s="305"/>
    </row>
    <row r="115" spans="3:3">
      <c r="C115" s="305"/>
    </row>
    <row r="116" spans="3:3">
      <c r="C116" s="305"/>
    </row>
    <row r="117" spans="3:3">
      <c r="C117" s="305"/>
    </row>
    <row r="118" spans="3:3">
      <c r="C118" s="305"/>
    </row>
    <row r="119" spans="3:3">
      <c r="C119" s="305"/>
    </row>
    <row r="120" spans="3:3">
      <c r="C120" s="305"/>
    </row>
    <row r="121" spans="3:3">
      <c r="C121" s="305"/>
    </row>
    <row r="122" spans="3:3">
      <c r="C122" s="305"/>
    </row>
    <row r="123" spans="3:3">
      <c r="C123" s="305"/>
    </row>
    <row r="124" spans="3:3">
      <c r="C124" s="305"/>
    </row>
    <row r="125" spans="3:3">
      <c r="C125" s="305"/>
    </row>
    <row r="126" spans="3:3">
      <c r="C126" s="305"/>
    </row>
    <row r="127" spans="3:3">
      <c r="C127" s="305"/>
    </row>
    <row r="128" spans="3:3">
      <c r="C128" s="305"/>
    </row>
    <row r="129" spans="3:3">
      <c r="C129" s="305"/>
    </row>
    <row r="130" spans="3:3">
      <c r="C130" s="305"/>
    </row>
    <row r="131" spans="3:3">
      <c r="C131" s="305"/>
    </row>
    <row r="132" spans="3:3">
      <c r="C132" s="305"/>
    </row>
    <row r="133" spans="3:3">
      <c r="C133" s="305"/>
    </row>
    <row r="134" spans="3:3">
      <c r="C134" s="305"/>
    </row>
    <row r="135" spans="3:3">
      <c r="C135" s="305"/>
    </row>
    <row r="136" spans="3:3">
      <c r="C136" s="305"/>
    </row>
    <row r="137" spans="3:3">
      <c r="C137" s="305"/>
    </row>
    <row r="138" spans="3:3">
      <c r="C138" s="305"/>
    </row>
    <row r="139" spans="3:3">
      <c r="C139" s="305"/>
    </row>
    <row r="140" spans="3:3">
      <c r="C140" s="305"/>
    </row>
    <row r="141" spans="3:3">
      <c r="C141" s="305"/>
    </row>
    <row r="142" spans="3:3">
      <c r="C142" s="305"/>
    </row>
    <row r="143" spans="3:3">
      <c r="C143" s="305"/>
    </row>
    <row r="144" spans="3:3">
      <c r="C144" s="305"/>
    </row>
    <row r="145" spans="3:3">
      <c r="C145" s="305"/>
    </row>
    <row r="146" spans="3:3">
      <c r="C146" s="305"/>
    </row>
    <row r="147" spans="3:3">
      <c r="C147" s="305"/>
    </row>
    <row r="148" spans="3:3">
      <c r="C148" s="305"/>
    </row>
    <row r="149" spans="3:3">
      <c r="C149" s="305"/>
    </row>
    <row r="150" spans="3:3">
      <c r="C150" s="305"/>
    </row>
    <row r="151" spans="3:3">
      <c r="C151" s="305"/>
    </row>
    <row r="152" spans="3:3">
      <c r="C152" s="305"/>
    </row>
    <row r="153" spans="3:3">
      <c r="C153" s="305"/>
    </row>
    <row r="154" spans="3:3">
      <c r="C154" s="305"/>
    </row>
    <row r="155" spans="3:3">
      <c r="C155" s="305"/>
    </row>
    <row r="156" spans="3:3">
      <c r="C156" s="305"/>
    </row>
    <row r="157" spans="3:3">
      <c r="C157" s="305"/>
    </row>
    <row r="158" spans="3:3">
      <c r="C158" s="305"/>
    </row>
    <row r="159" spans="3:3">
      <c r="C159" s="305"/>
    </row>
    <row r="160" spans="3:3">
      <c r="C160" s="305"/>
    </row>
    <row r="161" spans="3:3">
      <c r="C161" s="305"/>
    </row>
    <row r="162" spans="3:3">
      <c r="C162" s="305"/>
    </row>
    <row r="163" spans="3:3">
      <c r="C163" s="305"/>
    </row>
    <row r="164" spans="3:3">
      <c r="C164" s="305"/>
    </row>
    <row r="165" spans="3:3">
      <c r="C165" s="305"/>
    </row>
    <row r="166" spans="3:3">
      <c r="C166" s="305"/>
    </row>
    <row r="167" spans="3:3">
      <c r="C167" s="305"/>
    </row>
    <row r="168" spans="3:3">
      <c r="C168" s="305"/>
    </row>
    <row r="169" spans="3:3">
      <c r="C169" s="305"/>
    </row>
    <row r="170" spans="3:3">
      <c r="C170" s="305"/>
    </row>
    <row r="171" spans="3:3">
      <c r="C171" s="305"/>
    </row>
    <row r="172" spans="3:3">
      <c r="C172" s="305"/>
    </row>
    <row r="173" spans="3:3">
      <c r="C173" s="305"/>
    </row>
    <row r="174" spans="3:3">
      <c r="C174" s="305"/>
    </row>
    <row r="175" spans="3:3">
      <c r="C175" s="305"/>
    </row>
    <row r="176" spans="3:3">
      <c r="C176" s="305"/>
    </row>
    <row r="177" spans="3:3">
      <c r="C177" s="305"/>
    </row>
    <row r="178" spans="3:3">
      <c r="C178" s="305"/>
    </row>
    <row r="179" spans="3:3">
      <c r="C179" s="305"/>
    </row>
    <row r="180" spans="3:3">
      <c r="C180" s="305"/>
    </row>
    <row r="181" spans="3:3">
      <c r="C181" s="305"/>
    </row>
    <row r="182" spans="3:3">
      <c r="C182" s="305"/>
    </row>
    <row r="183" spans="3:3">
      <c r="C183" s="305"/>
    </row>
    <row r="184" spans="3:3">
      <c r="C184" s="305"/>
    </row>
    <row r="185" spans="3:3">
      <c r="C185" s="305"/>
    </row>
    <row r="186" spans="3:3">
      <c r="C186" s="305"/>
    </row>
    <row r="187" spans="3:3">
      <c r="C187" s="305"/>
    </row>
    <row r="188" spans="3:3">
      <c r="C188" s="305"/>
    </row>
    <row r="189" spans="3:3">
      <c r="C189" s="305"/>
    </row>
    <row r="190" spans="3:3">
      <c r="C190" s="305"/>
    </row>
    <row r="191" spans="3:3">
      <c r="C191" s="305"/>
    </row>
    <row r="192" spans="3:3">
      <c r="C192" s="305"/>
    </row>
    <row r="193" spans="3:3">
      <c r="C193" s="305"/>
    </row>
    <row r="194" spans="3:3">
      <c r="C194" s="305"/>
    </row>
    <row r="195" spans="3:3">
      <c r="C195" s="305"/>
    </row>
    <row r="196" spans="3:3">
      <c r="C196" s="305"/>
    </row>
    <row r="197" spans="3:3">
      <c r="C197" s="305"/>
    </row>
    <row r="198" spans="3:3">
      <c r="C198" s="305"/>
    </row>
    <row r="199" spans="3:3">
      <c r="C199" s="305"/>
    </row>
    <row r="200" spans="3:3">
      <c r="C200" s="305"/>
    </row>
    <row r="201" spans="3:3">
      <c r="C201" s="305"/>
    </row>
    <row r="202" spans="3:3">
      <c r="C202" s="305"/>
    </row>
    <row r="203" spans="3:3">
      <c r="C203" s="305"/>
    </row>
    <row r="204" spans="3:3">
      <c r="C204" s="305"/>
    </row>
    <row r="205" spans="3:3">
      <c r="C205" s="305"/>
    </row>
    <row r="206" spans="3:3">
      <c r="C206" s="305"/>
    </row>
    <row r="207" spans="3:3">
      <c r="C207" s="305"/>
    </row>
    <row r="208" spans="3:3">
      <c r="C208" s="305"/>
    </row>
    <row r="209" spans="3:3">
      <c r="C209" s="305"/>
    </row>
    <row r="210" spans="3:3">
      <c r="C210" s="305"/>
    </row>
    <row r="211" spans="3:3">
      <c r="C211" s="305"/>
    </row>
    <row r="212" spans="3:3">
      <c r="C212" s="305"/>
    </row>
    <row r="213" spans="3:3">
      <c r="C213" s="305"/>
    </row>
    <row r="214" spans="3:3">
      <c r="C214" s="305"/>
    </row>
    <row r="215" spans="3:3">
      <c r="C215" s="305"/>
    </row>
    <row r="216" spans="3:3">
      <c r="C216" s="305"/>
    </row>
    <row r="217" spans="3:3">
      <c r="C217" s="305"/>
    </row>
    <row r="218" spans="3:3">
      <c r="C218" s="305"/>
    </row>
    <row r="219" spans="3:3">
      <c r="C219" s="305"/>
    </row>
    <row r="220" spans="3:3">
      <c r="C220" s="305"/>
    </row>
    <row r="221" spans="3:3">
      <c r="C221" s="305"/>
    </row>
    <row r="222" spans="3:3">
      <c r="C222" s="305"/>
    </row>
    <row r="223" spans="3:3">
      <c r="C223" s="305"/>
    </row>
    <row r="224" spans="3:3">
      <c r="C224" s="305"/>
    </row>
    <row r="225" spans="3:3">
      <c r="C225" s="305"/>
    </row>
    <row r="226" spans="3:3">
      <c r="C226" s="305"/>
    </row>
    <row r="227" spans="3:3">
      <c r="C227" s="305"/>
    </row>
    <row r="228" spans="3:3">
      <c r="C228" s="305"/>
    </row>
    <row r="229" spans="3:3">
      <c r="C229" s="305"/>
    </row>
    <row r="230" spans="3:3">
      <c r="C230" s="305"/>
    </row>
    <row r="231" spans="3:3">
      <c r="C231" s="305"/>
    </row>
    <row r="232" spans="3:3">
      <c r="C232" s="305"/>
    </row>
    <row r="233" spans="3:3">
      <c r="C233" s="305"/>
    </row>
    <row r="234" spans="3:3">
      <c r="C234" s="305"/>
    </row>
    <row r="235" spans="3:3">
      <c r="C235" s="305"/>
    </row>
    <row r="236" spans="3:3">
      <c r="C236" s="305"/>
    </row>
    <row r="237" spans="3:3">
      <c r="C237" s="305"/>
    </row>
    <row r="238" spans="3:3">
      <c r="C238" s="305"/>
    </row>
    <row r="239" spans="3:3">
      <c r="C239" s="305"/>
    </row>
    <row r="240" spans="3:3">
      <c r="C240" s="305"/>
    </row>
    <row r="241" spans="3:3">
      <c r="C241" s="305"/>
    </row>
    <row r="242" spans="3:3">
      <c r="C242" s="305"/>
    </row>
    <row r="243" spans="3:3">
      <c r="C243" s="305"/>
    </row>
    <row r="244" spans="3:3">
      <c r="C244" s="305"/>
    </row>
    <row r="245" spans="3:3">
      <c r="C245" s="305"/>
    </row>
    <row r="246" spans="3:3">
      <c r="C246" s="305"/>
    </row>
    <row r="247" spans="3:3">
      <c r="C247" s="305"/>
    </row>
    <row r="248" spans="3:3">
      <c r="C248" s="305"/>
    </row>
    <row r="249" spans="3:3">
      <c r="C249" s="305"/>
    </row>
    <row r="250" spans="3:3">
      <c r="C250" s="305"/>
    </row>
    <row r="251" spans="3:3">
      <c r="C251" s="305"/>
    </row>
    <row r="252" spans="3:3">
      <c r="C252" s="305"/>
    </row>
    <row r="253" spans="3:3">
      <c r="C253" s="305"/>
    </row>
    <row r="254" spans="3:3">
      <c r="C254" s="305"/>
    </row>
    <row r="255" spans="3:3">
      <c r="C255" s="305"/>
    </row>
    <row r="256" spans="3:3">
      <c r="C256" s="305"/>
    </row>
    <row r="257" spans="3:3">
      <c r="C257" s="305"/>
    </row>
    <row r="258" spans="3:3">
      <c r="C258" s="305"/>
    </row>
    <row r="259" spans="3:3">
      <c r="C259" s="305"/>
    </row>
    <row r="260" spans="3:3">
      <c r="C260" s="305"/>
    </row>
    <row r="261" spans="3:3">
      <c r="C261" s="305"/>
    </row>
    <row r="262" spans="3:3">
      <c r="C262" s="305"/>
    </row>
    <row r="263" spans="3:3">
      <c r="C263" s="305"/>
    </row>
    <row r="264" spans="3:3">
      <c r="C264" s="305"/>
    </row>
    <row r="265" spans="3:3">
      <c r="C265" s="305"/>
    </row>
    <row r="266" spans="3:3">
      <c r="C266" s="305"/>
    </row>
    <row r="267" spans="3:3">
      <c r="C267" s="305"/>
    </row>
  </sheetData>
  <sheetProtection password="E269" sheet="1" objects="1" scenarios="1"/>
  <dataValidations count="1">
    <dataValidation type="list" allowBlank="1" showInputMessage="1" showErrorMessage="1" sqref="J4">
      <formula1>$J$1:$M$1</formula1>
    </dataValidation>
  </dataValidations>
  <pageMargins left="0.7" right="0.7" top="0.75" bottom="0.75" header="0.3" footer="0.3"/>
  <pageSetup paperSize="9" scale="2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I288"/>
  <sheetViews>
    <sheetView showGridLines="0" showRowColHeaders="0" showZeros="0" zoomScaleNormal="100" zoomScaleSheetLayoutView="106" workbookViewId="0">
      <selection activeCell="J4" sqref="J4"/>
    </sheetView>
  </sheetViews>
  <sheetFormatPr baseColWidth="10" defaultRowHeight="15" customHeight="1"/>
  <cols>
    <col min="1" max="1" width="1.625" style="432" customWidth="1"/>
    <col min="2" max="2" width="23.625" style="305" customWidth="1"/>
    <col min="3" max="3" width="9.625" style="305" customWidth="1"/>
    <col min="4"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7" width="10.625" style="305" customWidth="1"/>
    <col min="18" max="18" width="8.625" style="305" customWidth="1"/>
    <col min="19" max="19" width="12.625" style="305" customWidth="1"/>
    <col min="20" max="20" width="10.625" style="305" customWidth="1"/>
    <col min="21" max="21" width="8.625" style="397" customWidth="1"/>
    <col min="22" max="22" width="8.375" style="305" bestFit="1" customWidth="1"/>
    <col min="23" max="23" width="10.875" style="305" bestFit="1" customWidth="1"/>
    <col min="24" max="27" width="5" style="305" bestFit="1" customWidth="1"/>
    <col min="28" max="28" width="4.875" style="305" bestFit="1" customWidth="1"/>
    <col min="29" max="16384" width="11" style="305"/>
  </cols>
  <sheetData>
    <row r="1" spans="1:21" ht="15" customHeight="1">
      <c r="C1" s="746">
        <v>13</v>
      </c>
      <c r="D1" s="747"/>
      <c r="E1" s="748"/>
      <c r="F1" s="748"/>
      <c r="G1" s="748"/>
      <c r="H1" s="749"/>
      <c r="I1" s="432"/>
      <c r="J1" s="235" t="s">
        <v>549</v>
      </c>
      <c r="K1" s="235" t="s">
        <v>518</v>
      </c>
      <c r="L1" s="235" t="s">
        <v>519</v>
      </c>
      <c r="M1" s="235" t="s">
        <v>520</v>
      </c>
      <c r="N1" s="432"/>
      <c r="O1" s="432"/>
      <c r="P1" s="432"/>
      <c r="Q1" s="432"/>
      <c r="R1" s="432"/>
    </row>
    <row r="2" spans="1:21" ht="18.75">
      <c r="B2" s="227" t="s">
        <v>654</v>
      </c>
      <c r="C2" s="746"/>
      <c r="D2" s="747"/>
      <c r="E2" s="748"/>
      <c r="F2" s="748"/>
      <c r="G2" s="748"/>
      <c r="H2" s="749"/>
      <c r="J2" s="750"/>
      <c r="K2" s="751"/>
      <c r="L2" s="238">
        <f>IF(AND(SUM(D40:E40)=G7,SUM(J58:L58)=G7,SUM(H40:J40)=G7,SUM(L23:O23)=G7,SUM(P58:R58)=G7,SUM(D76:F76)=G7,SUM(J76:L76)=G7,SUM(D58:F58)=G7),"OK",)</f>
        <v>0</v>
      </c>
      <c r="M2" s="681"/>
      <c r="Q2" s="681"/>
    </row>
    <row r="3" spans="1:21" ht="12.75" customHeight="1">
      <c r="C3" s="680"/>
      <c r="F3" s="748"/>
    </row>
    <row r="4" spans="1:21" ht="12.75">
      <c r="C4" s="680"/>
      <c r="E4" s="432"/>
      <c r="F4" s="748"/>
      <c r="G4" s="748"/>
      <c r="H4" s="749"/>
      <c r="I4" s="246" t="s">
        <v>406</v>
      </c>
      <c r="J4" s="247" t="s">
        <v>549</v>
      </c>
      <c r="K4" s="248" t="s">
        <v>357</v>
      </c>
      <c r="O4" s="432"/>
      <c r="P4" s="432" t="s">
        <v>518</v>
      </c>
      <c r="Q4" s="432" t="s">
        <v>519</v>
      </c>
      <c r="R4" s="432" t="s">
        <v>520</v>
      </c>
    </row>
    <row r="5" spans="1:21" ht="12.75">
      <c r="C5" s="254" t="s">
        <v>357</v>
      </c>
      <c r="D5" s="598" t="str">
        <f>$J$4</f>
        <v>Todas</v>
      </c>
      <c r="E5" s="432"/>
      <c r="F5" s="748"/>
      <c r="G5" s="748"/>
      <c r="H5" s="749"/>
      <c r="J5" s="750"/>
      <c r="K5" s="751"/>
      <c r="O5" s="432"/>
      <c r="P5" s="309" t="s">
        <v>636</v>
      </c>
    </row>
    <row r="6" spans="1:21" ht="12.75">
      <c r="B6" s="309"/>
      <c r="E6" s="432"/>
      <c r="F6" s="748"/>
      <c r="G6" s="748"/>
      <c r="H6" s="432"/>
      <c r="I6" s="432"/>
      <c r="J6" s="235"/>
      <c r="K6" s="748"/>
      <c r="L6" s="432"/>
      <c r="P6" s="752" t="s">
        <v>322</v>
      </c>
      <c r="Q6" s="752"/>
      <c r="R6" s="752"/>
      <c r="S6" s="753"/>
      <c r="T6" s="752"/>
      <c r="U6" s="754"/>
    </row>
    <row r="7" spans="1:21" ht="15.75" customHeight="1">
      <c r="A7" s="432">
        <v>1</v>
      </c>
      <c r="B7" s="1168" t="s">
        <v>404</v>
      </c>
      <c r="C7" s="1168"/>
      <c r="D7" s="755" t="s">
        <v>58</v>
      </c>
      <c r="E7" s="689"/>
      <c r="F7" s="432"/>
      <c r="G7" s="732">
        <f>IF($J$4="Todas",SUM($P$21:$R$21),HLOOKUP($J$4,$P$4:$R$21,2,))</f>
        <v>1250</v>
      </c>
      <c r="H7" s="756" t="s">
        <v>313</v>
      </c>
      <c r="I7" s="432"/>
      <c r="J7" s="432"/>
      <c r="K7" s="748"/>
      <c r="L7" s="757"/>
      <c r="M7" s="758"/>
      <c r="N7" s="759" t="s">
        <v>404</v>
      </c>
      <c r="O7" s="760" t="s">
        <v>58</v>
      </c>
      <c r="P7" s="761" t="s">
        <v>518</v>
      </c>
      <c r="Q7" s="761" t="s">
        <v>519</v>
      </c>
      <c r="R7" s="761" t="s">
        <v>520</v>
      </c>
      <c r="S7" s="762" t="s">
        <v>518</v>
      </c>
      <c r="T7" s="762" t="s">
        <v>519</v>
      </c>
      <c r="U7" s="762" t="s">
        <v>520</v>
      </c>
    </row>
    <row r="8" spans="1:21" ht="12.75">
      <c r="A8" s="432">
        <v>2</v>
      </c>
      <c r="B8" s="763"/>
      <c r="C8" s="764" t="str">
        <f t="shared" ref="C8:C20" si="0">VLOOKUP(D8,$I$8:$J$20,2,)</f>
        <v>Confort</v>
      </c>
      <c r="D8" s="765">
        <f t="shared" ref="D8:D20" si="1">LARGE($I$8:$I$20,F8)</f>
        <v>0.96399999999999997</v>
      </c>
      <c r="E8" s="748"/>
      <c r="F8" s="432">
        <v>1</v>
      </c>
      <c r="G8" s="432">
        <f t="shared" ref="G8:G20" si="2">IF($J$4="Todas",SUM(P8:R8),HLOOKUP($J$4,$P$7:$R$20,A8,))</f>
        <v>1144</v>
      </c>
      <c r="H8" s="700">
        <f t="shared" ref="H8:H20" si="3">COUNTIF($G$8:$G$20,G8)</f>
        <v>1</v>
      </c>
      <c r="I8" s="748">
        <f>IF(H8=1,G8,G8+A8/100000)/$G$7</f>
        <v>0.91520000000000001</v>
      </c>
      <c r="J8" s="345" t="s">
        <v>323</v>
      </c>
      <c r="K8" s="432"/>
      <c r="L8" s="345"/>
      <c r="M8" s="766"/>
      <c r="N8" s="767" t="s">
        <v>323</v>
      </c>
      <c r="O8" s="768">
        <f t="shared" ref="O8:O20" si="4">IFERROR(SUM(P8:R8)/SUM($P$21:$R$21),)</f>
        <v>0.91520000000000001</v>
      </c>
      <c r="P8" s="769">
        <f>SUMIFS(DB_Q6!$M$5:$M$1254,DB_Q6!$L$5:$L$1254,P$7)</f>
        <v>402</v>
      </c>
      <c r="Q8" s="769">
        <f>SUMIFS(DB_Q6!$M$5:$M$1254,DB_Q6!$L$5:$L$1254,Q$7)</f>
        <v>395</v>
      </c>
      <c r="R8" s="769">
        <f>SUMIFS(DB_Q6!$M$5:$M$1254,DB_Q6!$L$5:$L$1254,R$7)</f>
        <v>347</v>
      </c>
      <c r="S8" s="770">
        <f t="shared" ref="S8:S20" si="5">IFERROR(P8/P$21,)</f>
        <v>0.92626728110599077</v>
      </c>
      <c r="T8" s="770">
        <f t="shared" ref="T8:T20" si="6">IFERROR(Q8/Q$21,)</f>
        <v>0.92505854800936771</v>
      </c>
      <c r="U8" s="770">
        <f t="shared" ref="U8:U20" si="7">IFERROR(R8/R$21,)</f>
        <v>0.89203084832904889</v>
      </c>
    </row>
    <row r="9" spans="1:21" ht="12.75">
      <c r="A9" s="432">
        <v>3</v>
      </c>
      <c r="B9" s="771"/>
      <c r="C9" s="772" t="str">
        <f t="shared" si="0"/>
        <v>Ahorros totales</v>
      </c>
      <c r="D9" s="773">
        <f t="shared" si="1"/>
        <v>0.94720000000000004</v>
      </c>
      <c r="E9" s="748"/>
      <c r="F9" s="432">
        <v>2</v>
      </c>
      <c r="G9" s="432">
        <f t="shared" si="2"/>
        <v>1184</v>
      </c>
      <c r="H9" s="700">
        <f t="shared" si="3"/>
        <v>1</v>
      </c>
      <c r="I9" s="748">
        <f t="shared" ref="I9:I20" si="8">IF(H9=1,G9,G9+A9/100000)/$G$7</f>
        <v>0.94720000000000004</v>
      </c>
      <c r="J9" s="345" t="s">
        <v>324</v>
      </c>
      <c r="K9" s="432"/>
      <c r="L9" s="345"/>
      <c r="M9" s="774"/>
      <c r="N9" s="775" t="s">
        <v>324</v>
      </c>
      <c r="O9" s="776">
        <f t="shared" si="4"/>
        <v>0.94720000000000004</v>
      </c>
      <c r="P9" s="777">
        <f>SUMIFS(DB_Q6!$N$5:$N$1254,DB_Q6!$L$5:$L$1254,P$7)</f>
        <v>416</v>
      </c>
      <c r="Q9" s="777">
        <f>SUMIFS(DB_Q6!$N$5:$N$1254,DB_Q6!$L$5:$L$1254,Q$7)</f>
        <v>411</v>
      </c>
      <c r="R9" s="777">
        <f>SUMIFS(DB_Q6!$N$5:$N$1254,DB_Q6!$L$5:$L$1254,R$7)</f>
        <v>357</v>
      </c>
      <c r="S9" s="778">
        <f t="shared" si="5"/>
        <v>0.95852534562211977</v>
      </c>
      <c r="T9" s="778">
        <f t="shared" si="6"/>
        <v>0.9625292740046838</v>
      </c>
      <c r="U9" s="778">
        <f t="shared" si="7"/>
        <v>0.9177377892030848</v>
      </c>
    </row>
    <row r="10" spans="1:21" ht="12.75">
      <c r="A10" s="432">
        <v>4</v>
      </c>
      <c r="B10" s="771"/>
      <c r="C10" s="772" t="str">
        <f t="shared" si="0"/>
        <v>Mantenimiento</v>
      </c>
      <c r="D10" s="773">
        <f t="shared" si="1"/>
        <v>0.94240000000000002</v>
      </c>
      <c r="E10" s="748"/>
      <c r="F10" s="432">
        <v>3</v>
      </c>
      <c r="G10" s="432">
        <f t="shared" si="2"/>
        <v>1178</v>
      </c>
      <c r="H10" s="700">
        <f t="shared" si="3"/>
        <v>1</v>
      </c>
      <c r="I10" s="748">
        <f t="shared" si="8"/>
        <v>0.94240000000000002</v>
      </c>
      <c r="J10" s="345" t="s">
        <v>325</v>
      </c>
      <c r="K10" s="432"/>
      <c r="L10" s="345"/>
      <c r="M10" s="774"/>
      <c r="N10" s="775" t="s">
        <v>325</v>
      </c>
      <c r="O10" s="776">
        <f t="shared" si="4"/>
        <v>0.94240000000000002</v>
      </c>
      <c r="P10" s="777">
        <f>SUMIFS(DB_Q6!$O$5:$O$1254,DB_Q6!$L$5:$L$1254,P$7)</f>
        <v>417</v>
      </c>
      <c r="Q10" s="777">
        <f>SUMIFS(DB_Q6!$O$5:$O$1254,DB_Q6!$L$5:$L$1254,Q$7)</f>
        <v>404</v>
      </c>
      <c r="R10" s="777">
        <f>SUMIFS(DB_Q6!$O$5:$O$1254,DB_Q6!$L$5:$L$1254,R$7)</f>
        <v>357</v>
      </c>
      <c r="S10" s="778">
        <f t="shared" si="5"/>
        <v>0.96082949308755761</v>
      </c>
      <c r="T10" s="778">
        <f t="shared" si="6"/>
        <v>0.94613583138173307</v>
      </c>
      <c r="U10" s="778">
        <f t="shared" si="7"/>
        <v>0.9177377892030848</v>
      </c>
    </row>
    <row r="11" spans="1:21" ht="12.75">
      <c r="A11" s="432">
        <v>5</v>
      </c>
      <c r="B11" s="771"/>
      <c r="C11" s="772" t="str">
        <f t="shared" si="0"/>
        <v>Inversión</v>
      </c>
      <c r="D11" s="773">
        <f t="shared" si="1"/>
        <v>0.91520000000000001</v>
      </c>
      <c r="E11" s="748"/>
      <c r="F11" s="432">
        <v>4</v>
      </c>
      <c r="G11" s="432">
        <f t="shared" si="2"/>
        <v>1205</v>
      </c>
      <c r="H11" s="700">
        <f t="shared" si="3"/>
        <v>1</v>
      </c>
      <c r="I11" s="748">
        <f t="shared" si="8"/>
        <v>0.96399999999999997</v>
      </c>
      <c r="J11" s="345" t="s">
        <v>326</v>
      </c>
      <c r="K11" s="432"/>
      <c r="L11" s="345"/>
      <c r="M11" s="774"/>
      <c r="N11" s="775" t="s">
        <v>326</v>
      </c>
      <c r="O11" s="776">
        <f t="shared" si="4"/>
        <v>0.96399999999999997</v>
      </c>
      <c r="P11" s="777">
        <f>SUMIFS(DB_Q6!$P$5:$P$1254,DB_Q6!$L$5:$L$1254,P$7)</f>
        <v>418</v>
      </c>
      <c r="Q11" s="777">
        <f>SUMIFS(DB_Q6!$P$5:$P$1254,DB_Q6!$L$5:$L$1254,Q$7)</f>
        <v>410</v>
      </c>
      <c r="R11" s="777">
        <f>SUMIFS(DB_Q6!$P$5:$P$1254,DB_Q6!$L$5:$L$1254,R$7)</f>
        <v>377</v>
      </c>
      <c r="S11" s="778">
        <f t="shared" si="5"/>
        <v>0.96313364055299544</v>
      </c>
      <c r="T11" s="778">
        <f t="shared" si="6"/>
        <v>0.96018735362997654</v>
      </c>
      <c r="U11" s="778">
        <f t="shared" si="7"/>
        <v>0.96915167095115684</v>
      </c>
    </row>
    <row r="12" spans="1:21" ht="12.75">
      <c r="A12" s="432">
        <v>6</v>
      </c>
      <c r="B12" s="771"/>
      <c r="C12" s="772" t="str">
        <f t="shared" si="0"/>
        <v>Fiable y seguro</v>
      </c>
      <c r="D12" s="773">
        <f t="shared" si="1"/>
        <v>0.91279999999999994</v>
      </c>
      <c r="E12" s="748"/>
      <c r="F12" s="432">
        <v>5</v>
      </c>
      <c r="G12" s="432">
        <f t="shared" si="2"/>
        <v>1065</v>
      </c>
      <c r="H12" s="700">
        <f t="shared" si="3"/>
        <v>1</v>
      </c>
      <c r="I12" s="748">
        <f t="shared" si="8"/>
        <v>0.85199999999999998</v>
      </c>
      <c r="J12" s="345" t="s">
        <v>327</v>
      </c>
      <c r="K12" s="432"/>
      <c r="L12" s="345"/>
      <c r="M12" s="774"/>
      <c r="N12" s="775" t="s">
        <v>327</v>
      </c>
      <c r="O12" s="776">
        <f t="shared" si="4"/>
        <v>0.85199999999999998</v>
      </c>
      <c r="P12" s="777">
        <f>SUMIFS(DB_Q6!$Q$5:$Q$1254,DB_Q6!$L$5:$L$1254,P$7)</f>
        <v>381</v>
      </c>
      <c r="Q12" s="777">
        <f>SUMIFS(DB_Q6!$Q$5:$Q$1254,DB_Q6!$L$5:$L$1254,Q$7)</f>
        <v>358</v>
      </c>
      <c r="R12" s="777">
        <f>SUMIFS(DB_Q6!$Q$5:$Q$1254,DB_Q6!$L$5:$L$1254,R$7)</f>
        <v>326</v>
      </c>
      <c r="S12" s="778">
        <f t="shared" si="5"/>
        <v>0.87788018433179726</v>
      </c>
      <c r="T12" s="778">
        <f t="shared" si="6"/>
        <v>0.83840749414519911</v>
      </c>
      <c r="U12" s="778">
        <f t="shared" si="7"/>
        <v>0.83804627249357322</v>
      </c>
    </row>
    <row r="13" spans="1:21" ht="12.75">
      <c r="A13" s="432">
        <v>7</v>
      </c>
      <c r="B13" s="771"/>
      <c r="C13" s="772" t="str">
        <f t="shared" si="0"/>
        <v>Acceso al combustible</v>
      </c>
      <c r="D13" s="773">
        <f t="shared" si="1"/>
        <v>0.90559999999999996</v>
      </c>
      <c r="E13" s="748"/>
      <c r="F13" s="432">
        <v>6</v>
      </c>
      <c r="G13" s="432">
        <f t="shared" si="2"/>
        <v>1037</v>
      </c>
      <c r="H13" s="700">
        <f t="shared" si="3"/>
        <v>1</v>
      </c>
      <c r="I13" s="748">
        <f t="shared" si="8"/>
        <v>0.8296</v>
      </c>
      <c r="J13" s="345" t="s">
        <v>334</v>
      </c>
      <c r="K13" s="432"/>
      <c r="L13" s="345"/>
      <c r="M13" s="774"/>
      <c r="N13" s="775" t="s">
        <v>334</v>
      </c>
      <c r="O13" s="776">
        <f t="shared" si="4"/>
        <v>0.8296</v>
      </c>
      <c r="P13" s="777">
        <f>SUMIFS(DB_Q6!$R$5:$R$1254,DB_Q6!$L$5:$L$1254,P$7)</f>
        <v>382</v>
      </c>
      <c r="Q13" s="777">
        <f>SUMIFS(DB_Q6!$R$5:$R$1254,DB_Q6!$L$5:$L$1254,Q$7)</f>
        <v>332</v>
      </c>
      <c r="R13" s="777">
        <f>SUMIFS(DB_Q6!$R$5:$R$1254,DB_Q6!$L$5:$L$1254,R$7)</f>
        <v>323</v>
      </c>
      <c r="S13" s="778">
        <f t="shared" si="5"/>
        <v>0.88018433179723499</v>
      </c>
      <c r="T13" s="778">
        <f t="shared" si="6"/>
        <v>0.77751756440281028</v>
      </c>
      <c r="U13" s="778">
        <f t="shared" si="7"/>
        <v>0.83033419023136246</v>
      </c>
    </row>
    <row r="14" spans="1:21" ht="12.75">
      <c r="A14" s="432">
        <v>8</v>
      </c>
      <c r="B14" s="771"/>
      <c r="C14" s="772" t="str">
        <f t="shared" si="0"/>
        <v>Razones medioambientales</v>
      </c>
      <c r="D14" s="773">
        <f t="shared" si="1"/>
        <v>0.85199999999999998</v>
      </c>
      <c r="E14" s="748"/>
      <c r="F14" s="432">
        <v>7</v>
      </c>
      <c r="G14" s="432">
        <f t="shared" si="2"/>
        <v>883</v>
      </c>
      <c r="H14" s="700">
        <f t="shared" si="3"/>
        <v>1</v>
      </c>
      <c r="I14" s="748">
        <f t="shared" si="8"/>
        <v>0.70640000000000003</v>
      </c>
      <c r="J14" s="345" t="s">
        <v>328</v>
      </c>
      <c r="K14" s="432"/>
      <c r="L14" s="345"/>
      <c r="M14" s="774"/>
      <c r="N14" s="775" t="s">
        <v>328</v>
      </c>
      <c r="O14" s="776">
        <f t="shared" si="4"/>
        <v>0.70640000000000003</v>
      </c>
      <c r="P14" s="777">
        <f>SUMIFS(DB_Q6!$S$5:$S$1254,DB_Q6!$L$5:$L$1254,P$7)</f>
        <v>335</v>
      </c>
      <c r="Q14" s="777">
        <f>SUMIFS(DB_Q6!$S$5:$S$1254,DB_Q6!$L$5:$L$1254,Q$7)</f>
        <v>267</v>
      </c>
      <c r="R14" s="777">
        <f>SUMIFS(DB_Q6!$S$5:$S$1254,DB_Q6!$L$5:$L$1254,R$7)</f>
        <v>281</v>
      </c>
      <c r="S14" s="778">
        <f t="shared" si="5"/>
        <v>0.77188940092165903</v>
      </c>
      <c r="T14" s="778">
        <f t="shared" si="6"/>
        <v>0.62529274004683844</v>
      </c>
      <c r="U14" s="778">
        <f t="shared" si="7"/>
        <v>0.72236503856041134</v>
      </c>
    </row>
    <row r="15" spans="1:21" ht="12.75">
      <c r="A15" s="432">
        <v>9</v>
      </c>
      <c r="B15" s="771"/>
      <c r="C15" s="772" t="str">
        <f t="shared" si="0"/>
        <v>Disponibilidad tecnología</v>
      </c>
      <c r="D15" s="773">
        <f t="shared" si="1"/>
        <v>0.84160000000000001</v>
      </c>
      <c r="E15" s="748"/>
      <c r="F15" s="432">
        <v>8</v>
      </c>
      <c r="G15" s="432">
        <f t="shared" si="2"/>
        <v>1141</v>
      </c>
      <c r="H15" s="700">
        <f t="shared" si="3"/>
        <v>1</v>
      </c>
      <c r="I15" s="748">
        <f t="shared" si="8"/>
        <v>0.91279999999999994</v>
      </c>
      <c r="J15" s="345" t="s">
        <v>329</v>
      </c>
      <c r="K15" s="432"/>
      <c r="L15" s="345"/>
      <c r="M15" s="774"/>
      <c r="N15" s="775" t="s">
        <v>329</v>
      </c>
      <c r="O15" s="776">
        <f t="shared" si="4"/>
        <v>0.91279999999999994</v>
      </c>
      <c r="P15" s="777">
        <f>SUMIFS(DB_Q6!$T$5:$T$1254,DB_Q6!$L$5:$L$1254,P$7)</f>
        <v>409</v>
      </c>
      <c r="Q15" s="777">
        <f>SUMIFS(DB_Q6!$T$5:$T$1254,DB_Q6!$L$5:$L$1254,Q$7)</f>
        <v>382</v>
      </c>
      <c r="R15" s="777">
        <f>SUMIFS(DB_Q6!$T$5:$T$1254,DB_Q6!$L$5:$L$1254,R$7)</f>
        <v>350</v>
      </c>
      <c r="S15" s="778">
        <f t="shared" si="5"/>
        <v>0.94239631336405527</v>
      </c>
      <c r="T15" s="778">
        <f t="shared" si="6"/>
        <v>0.8946135831381733</v>
      </c>
      <c r="U15" s="778">
        <f t="shared" si="7"/>
        <v>0.89974293059125965</v>
      </c>
    </row>
    <row r="16" spans="1:21" ht="12.75">
      <c r="A16" s="432">
        <v>10</v>
      </c>
      <c r="B16" s="771"/>
      <c r="C16" s="772" t="str">
        <f t="shared" si="0"/>
        <v>Integración arquitectónica</v>
      </c>
      <c r="D16" s="773">
        <f t="shared" si="1"/>
        <v>0.84</v>
      </c>
      <c r="E16" s="748"/>
      <c r="F16" s="432">
        <v>9</v>
      </c>
      <c r="G16" s="432">
        <f t="shared" si="2"/>
        <v>1021</v>
      </c>
      <c r="H16" s="700">
        <f t="shared" si="3"/>
        <v>1</v>
      </c>
      <c r="I16" s="748">
        <f t="shared" si="8"/>
        <v>0.81679999999999997</v>
      </c>
      <c r="J16" s="691" t="s">
        <v>330</v>
      </c>
      <c r="K16" s="432"/>
      <c r="L16" s="748"/>
      <c r="M16" s="779"/>
      <c r="N16" s="780" t="s">
        <v>330</v>
      </c>
      <c r="O16" s="776">
        <f t="shared" si="4"/>
        <v>0.81679999999999997</v>
      </c>
      <c r="P16" s="777">
        <f>SUMIFS(DB_Q6!$U$5:$U$1254,DB_Q6!$L$5:$L$1254,P$7)</f>
        <v>380</v>
      </c>
      <c r="Q16" s="777">
        <f>SUMIFS(DB_Q6!$U$5:$U$1254,DB_Q6!$L$5:$L$1254,Q$7)</f>
        <v>334</v>
      </c>
      <c r="R16" s="777">
        <f>SUMIFS(DB_Q6!$U$5:$U$1254,DB_Q6!$L$5:$L$1254,R$7)</f>
        <v>307</v>
      </c>
      <c r="S16" s="778">
        <f t="shared" si="5"/>
        <v>0.87557603686635943</v>
      </c>
      <c r="T16" s="778">
        <f t="shared" si="6"/>
        <v>0.7822014051522248</v>
      </c>
      <c r="U16" s="778">
        <f t="shared" si="7"/>
        <v>0.78920308483290491</v>
      </c>
    </row>
    <row r="17" spans="1:29" ht="12.75">
      <c r="A17" s="432">
        <v>11</v>
      </c>
      <c r="B17" s="771"/>
      <c r="C17" s="772" t="str">
        <f t="shared" si="0"/>
        <v>Tecnología familiar</v>
      </c>
      <c r="D17" s="773">
        <f t="shared" si="1"/>
        <v>0.8296</v>
      </c>
      <c r="E17" s="748"/>
      <c r="F17" s="432">
        <v>10</v>
      </c>
      <c r="G17" s="432">
        <f t="shared" si="2"/>
        <v>1052</v>
      </c>
      <c r="H17" s="700">
        <f t="shared" si="3"/>
        <v>1</v>
      </c>
      <c r="I17" s="748">
        <f t="shared" si="8"/>
        <v>0.84160000000000001</v>
      </c>
      <c r="J17" s="691" t="s">
        <v>527</v>
      </c>
      <c r="K17" s="432"/>
      <c r="L17" s="748"/>
      <c r="M17" s="779"/>
      <c r="N17" s="780" t="s">
        <v>527</v>
      </c>
      <c r="O17" s="776">
        <f t="shared" si="4"/>
        <v>0.84160000000000001</v>
      </c>
      <c r="P17" s="777">
        <f>SUMIFS(DB_Q6!$V$5:$V$1254,DB_Q6!$L$5:$L$1254,P$7)</f>
        <v>370</v>
      </c>
      <c r="Q17" s="777">
        <f>SUMIFS(DB_Q6!$V$5:$V$1254,DB_Q6!$L$5:$L$1254,Q$7)</f>
        <v>345</v>
      </c>
      <c r="R17" s="777">
        <f>SUMIFS(DB_Q6!$V$5:$V$1254,DB_Q6!$L$5:$L$1254,R$7)</f>
        <v>337</v>
      </c>
      <c r="S17" s="778">
        <f t="shared" si="5"/>
        <v>0.85253456221198154</v>
      </c>
      <c r="T17" s="778">
        <f t="shared" si="6"/>
        <v>0.80796252927400469</v>
      </c>
      <c r="U17" s="778">
        <f t="shared" si="7"/>
        <v>0.86632390745501286</v>
      </c>
    </row>
    <row r="18" spans="1:29" ht="12.75">
      <c r="A18" s="432">
        <v>12</v>
      </c>
      <c r="B18" s="771"/>
      <c r="C18" s="772" t="str">
        <f t="shared" si="0"/>
        <v>Etiquetado energético</v>
      </c>
      <c r="D18" s="773">
        <f t="shared" si="1"/>
        <v>0.81679999999999997</v>
      </c>
      <c r="E18" s="748"/>
      <c r="F18" s="432">
        <v>11</v>
      </c>
      <c r="G18" s="432">
        <f t="shared" si="2"/>
        <v>1132</v>
      </c>
      <c r="H18" s="700">
        <f t="shared" si="3"/>
        <v>1</v>
      </c>
      <c r="I18" s="748">
        <f t="shared" si="8"/>
        <v>0.90559999999999996</v>
      </c>
      <c r="J18" s="691" t="s">
        <v>331</v>
      </c>
      <c r="K18" s="432"/>
      <c r="L18" s="748"/>
      <c r="M18" s="779"/>
      <c r="N18" s="780" t="s">
        <v>331</v>
      </c>
      <c r="O18" s="776">
        <f t="shared" si="4"/>
        <v>0.90559999999999996</v>
      </c>
      <c r="P18" s="777">
        <f>SUMIFS(DB_Q6!$W$5:$W$1254,DB_Q6!$L$5:$L$1254,P$7)</f>
        <v>393</v>
      </c>
      <c r="Q18" s="777">
        <f>SUMIFS(DB_Q6!$W$5:$W$1254,DB_Q6!$L$5:$L$1254,Q$7)</f>
        <v>380</v>
      </c>
      <c r="R18" s="777">
        <f>SUMIFS(DB_Q6!$W$5:$W$1254,DB_Q6!$L$5:$L$1254,R$7)</f>
        <v>359</v>
      </c>
      <c r="S18" s="778">
        <f t="shared" si="5"/>
        <v>0.90552995391705071</v>
      </c>
      <c r="T18" s="778">
        <f t="shared" si="6"/>
        <v>0.88992974238875877</v>
      </c>
      <c r="U18" s="778">
        <f t="shared" si="7"/>
        <v>0.92287917737789205</v>
      </c>
    </row>
    <row r="19" spans="1:29" ht="12.75">
      <c r="A19" s="432">
        <v>13</v>
      </c>
      <c r="B19" s="771"/>
      <c r="C19" s="772" t="str">
        <f t="shared" si="0"/>
        <v>Recomendación</v>
      </c>
      <c r="D19" s="773">
        <f t="shared" si="1"/>
        <v>0.70640000000000003</v>
      </c>
      <c r="E19" s="748"/>
      <c r="F19" s="432">
        <v>12</v>
      </c>
      <c r="G19" s="432">
        <f t="shared" si="2"/>
        <v>1050</v>
      </c>
      <c r="H19" s="700">
        <f t="shared" si="3"/>
        <v>1</v>
      </c>
      <c r="I19" s="748">
        <f t="shared" si="8"/>
        <v>0.84</v>
      </c>
      <c r="J19" s="691" t="s">
        <v>332</v>
      </c>
      <c r="K19" s="432"/>
      <c r="L19" s="748"/>
      <c r="M19" s="779"/>
      <c r="N19" s="780" t="s">
        <v>332</v>
      </c>
      <c r="O19" s="776">
        <f t="shared" si="4"/>
        <v>0.84</v>
      </c>
      <c r="P19" s="777">
        <f>SUMIFS(DB_Q6!$X$5:$X$1254,DB_Q6!$L$5:$L$1254,P$7)</f>
        <v>335</v>
      </c>
      <c r="Q19" s="777">
        <f>SUMIFS(DB_Q6!$X$5:$X$1254,DB_Q6!$L$5:$L$1254,Q$7)</f>
        <v>354</v>
      </c>
      <c r="R19" s="777">
        <f>SUMIFS(DB_Q6!$X$5:$X$1254,DB_Q6!$L$5:$L$1254,R$7)</f>
        <v>361</v>
      </c>
      <c r="S19" s="778">
        <f t="shared" si="5"/>
        <v>0.77188940092165903</v>
      </c>
      <c r="T19" s="778">
        <f t="shared" si="6"/>
        <v>0.82903981264637006</v>
      </c>
      <c r="U19" s="778">
        <f t="shared" si="7"/>
        <v>0.92802056555269918</v>
      </c>
    </row>
    <row r="20" spans="1:29" ht="13.5" thickBot="1">
      <c r="A20" s="432">
        <v>14</v>
      </c>
      <c r="B20" s="781"/>
      <c r="C20" s="782" t="str">
        <f t="shared" si="0"/>
        <v>Marca</v>
      </c>
      <c r="D20" s="783">
        <f t="shared" si="1"/>
        <v>0.63200000000000001</v>
      </c>
      <c r="E20" s="748"/>
      <c r="F20" s="432">
        <v>13</v>
      </c>
      <c r="G20" s="432">
        <f t="shared" si="2"/>
        <v>790</v>
      </c>
      <c r="H20" s="700">
        <f t="shared" si="3"/>
        <v>1</v>
      </c>
      <c r="I20" s="748">
        <f t="shared" si="8"/>
        <v>0.63200000000000001</v>
      </c>
      <c r="J20" s="691" t="s">
        <v>333</v>
      </c>
      <c r="K20" s="432"/>
      <c r="L20" s="748"/>
      <c r="M20" s="784"/>
      <c r="N20" s="785" t="s">
        <v>333</v>
      </c>
      <c r="O20" s="786">
        <f t="shared" si="4"/>
        <v>0.63200000000000001</v>
      </c>
      <c r="P20" s="787">
        <f>SUMIFS(DB_Q6!$Y$5:$Y$1254,DB_Q6!$L$5:$L$1254,P$7)</f>
        <v>290</v>
      </c>
      <c r="Q20" s="787">
        <f>SUMIFS(DB_Q6!$Y$5:$Y$1254,DB_Q6!$L$5:$L$1254,Q$7)</f>
        <v>265</v>
      </c>
      <c r="R20" s="787">
        <f>SUMIFS(DB_Q6!$Y$5:$Y$1254,DB_Q6!$L$5:$L$1254,R$7)</f>
        <v>235</v>
      </c>
      <c r="S20" s="788">
        <f t="shared" si="5"/>
        <v>0.66820276497695852</v>
      </c>
      <c r="T20" s="788">
        <f t="shared" si="6"/>
        <v>0.62060889929742391</v>
      </c>
      <c r="U20" s="788">
        <f t="shared" si="7"/>
        <v>0.60411311053984573</v>
      </c>
    </row>
    <row r="21" spans="1:29" ht="13.5" thickTop="1">
      <c r="B21" s="309" t="s">
        <v>656</v>
      </c>
      <c r="D21" s="747"/>
      <c r="E21" s="748"/>
      <c r="F21" s="432"/>
      <c r="G21" s="432"/>
      <c r="I21" s="432"/>
      <c r="J21" s="432"/>
      <c r="K21" s="432"/>
      <c r="L21" s="432"/>
      <c r="N21" s="681"/>
      <c r="O21" s="681"/>
      <c r="P21" s="789">
        <f>COUNTIF(DB_Q5!$L$5:$L$1254,P$7)</f>
        <v>434</v>
      </c>
      <c r="Q21" s="789">
        <f>COUNTIF(DB_Q5!$L$5:$L$1254,Q$7)</f>
        <v>427</v>
      </c>
      <c r="R21" s="789">
        <f>COUNTIF(DB_Q5!$L$5:$L$1254,R$7)</f>
        <v>389</v>
      </c>
    </row>
    <row r="22" spans="1:29" ht="15" customHeight="1">
      <c r="B22" s="236" t="s">
        <v>657</v>
      </c>
      <c r="C22" s="746"/>
      <c r="D22" s="747"/>
      <c r="E22" s="748"/>
      <c r="F22" s="748"/>
      <c r="G22" s="748"/>
      <c r="I22" s="432"/>
      <c r="J22" s="432"/>
      <c r="K22" s="432"/>
      <c r="L22" s="432"/>
      <c r="N22" s="681"/>
      <c r="O22" s="681"/>
    </row>
    <row r="23" spans="1:29" ht="15" customHeight="1">
      <c r="B23" s="240"/>
      <c r="C23" s="746"/>
      <c r="D23" s="747"/>
      <c r="E23" s="748"/>
      <c r="F23" s="748"/>
      <c r="G23" s="748"/>
      <c r="H23" s="681"/>
      <c r="I23" s="432"/>
      <c r="J23" s="790"/>
      <c r="K23" s="791"/>
      <c r="L23" s="681"/>
      <c r="M23" s="681"/>
      <c r="N23" s="681"/>
      <c r="O23" s="681"/>
    </row>
    <row r="24" spans="1:29" s="745" customFormat="1" ht="15" customHeight="1">
      <c r="D24" s="309" t="s">
        <v>621</v>
      </c>
      <c r="AB24" s="727">
        <f>IF($J$4="Todas",COUNTIF(DB_Q5!$E$5:$E$1254,H$44),COUNTIFS(DB_Q5!$L$5:$L$1254,$J$4,DB_Q5!$E$5:$E$1254,H$44))</f>
        <v>0</v>
      </c>
      <c r="AC24" s="745">
        <f>IF($J$4="Todas",COUNTIF(DB_Q5!$E$5:$E$1254,I$44),COUNTIFS(DB_Q5!$L$5:$L$1254,$J$4,DB_Q5!$E$5:$E$1254,I$44))</f>
        <v>0</v>
      </c>
    </row>
    <row r="25" spans="1:29" ht="15" customHeight="1">
      <c r="B25" s="733" t="s">
        <v>357</v>
      </c>
      <c r="C25" s="598" t="str">
        <f>$J$4</f>
        <v>Todas</v>
      </c>
      <c r="D25" s="792" t="s">
        <v>314</v>
      </c>
      <c r="E25" s="792"/>
      <c r="F25" s="792"/>
      <c r="G25" s="792"/>
      <c r="H25" s="753" t="s">
        <v>315</v>
      </c>
      <c r="I25" s="792"/>
      <c r="J25" s="792"/>
      <c r="K25" s="753"/>
      <c r="L25" s="792"/>
      <c r="M25" s="792"/>
      <c r="N25" s="753" t="s">
        <v>316</v>
      </c>
      <c r="O25" s="792"/>
      <c r="P25" s="792"/>
      <c r="Q25" s="793"/>
      <c r="R25" s="753"/>
      <c r="S25" s="792"/>
      <c r="T25" s="792"/>
      <c r="U25" s="754"/>
    </row>
    <row r="26" spans="1:29" ht="15" customHeight="1">
      <c r="B26" s="794" t="s">
        <v>426</v>
      </c>
      <c r="C26" s="760" t="s">
        <v>58</v>
      </c>
      <c r="D26" s="761" t="s">
        <v>303</v>
      </c>
      <c r="E26" s="761" t="s">
        <v>304</v>
      </c>
      <c r="F26" s="762" t="s">
        <v>303</v>
      </c>
      <c r="G26" s="762" t="s">
        <v>304</v>
      </c>
      <c r="H26" s="795" t="s">
        <v>25</v>
      </c>
      <c r="I26" s="761" t="s">
        <v>51</v>
      </c>
      <c r="J26" s="761" t="s">
        <v>52</v>
      </c>
      <c r="K26" s="762" t="s">
        <v>25</v>
      </c>
      <c r="L26" s="762" t="s">
        <v>51</v>
      </c>
      <c r="M26" s="762" t="s">
        <v>52</v>
      </c>
      <c r="N26" s="795" t="s">
        <v>49</v>
      </c>
      <c r="O26" s="761" t="s">
        <v>50</v>
      </c>
      <c r="P26" s="761" t="s">
        <v>48</v>
      </c>
      <c r="Q26" s="761" t="s">
        <v>47</v>
      </c>
      <c r="R26" s="762" t="s">
        <v>49</v>
      </c>
      <c r="S26" s="762" t="s">
        <v>50</v>
      </c>
      <c r="T26" s="762" t="s">
        <v>48</v>
      </c>
      <c r="U26" s="762" t="s">
        <v>47</v>
      </c>
    </row>
    <row r="27" spans="1:29" ht="15" customHeight="1">
      <c r="B27" s="796" t="s">
        <v>323</v>
      </c>
      <c r="C27" s="797">
        <f t="shared" ref="C27:C39" si="9">SUM(D27:E27)/SUM($D$40:$E$40)</f>
        <v>0.91520000000000001</v>
      </c>
      <c r="D27" s="798">
        <f>IF($J$4="Todas",SUMIFS(DB_Q6!$M$5:$M$1254,DB_Q6!$E$5:$E$1254,D$26),SUMIFS(DB_Q6!$M$5:$M$1254,DB_Q6!$L$5:$L$1254,$J$4,DB_Q6!$E$5:$E$1254,D$26))</f>
        <v>442</v>
      </c>
      <c r="E27" s="798">
        <f>IF($J$4="Todas",SUMIFS(DB_Q6!$M$5:$M$1254,DB_Q6!$E$5:$E$1254,E$26),SUMIFS(DB_Q6!$M$5:$M$1254,DB_Q6!$L$5:$L$1254,$J$4,DB_Q6!$E$5:$E$1254,E$26))</f>
        <v>702</v>
      </c>
      <c r="F27" s="799">
        <f t="shared" ref="F27:F39" si="10">IFERROR(D27/D$40,)</f>
        <v>0.89837398373983735</v>
      </c>
      <c r="G27" s="799">
        <f t="shared" ref="G27:G39" si="11">IFERROR(E27/E$40,)</f>
        <v>0.92612137203166223</v>
      </c>
      <c r="H27" s="800">
        <f>IF($J$4="Todas",SUMIFS(DB_Q6!$M$5:$M$1254,DB_Q6!$D$5:$D$1254,H$26),SUMIFS(DB_Q6!$M$5:$M$1254,DB_Q6!$L$5:$L$1254,$J$4,DB_Q6!$D$5:$D$1254,H$26))</f>
        <v>257</v>
      </c>
      <c r="I27" s="798">
        <f>IF($J$4="Todas",SUMIFS(DB_Q6!$M$5:$M$1254,DB_Q6!$D$5:$D$1254,I$26),SUMIFS(DB_Q6!$M$5:$M$1254,DB_Q6!$L$5:$L$1254,$J$4,DB_Q6!$D$5:$D$1254,I$26))</f>
        <v>505</v>
      </c>
      <c r="J27" s="798">
        <f>IF($J$4="Todas",SUMIFS(DB_Q6!$M$5:$M$1254,DB_Q6!$D$5:$D$1254,J$26),SUMIFS(DB_Q6!$M$5:$M$1254,DB_Q6!$L$5:$L$1254,$J$4,DB_Q6!$D$5:$D$1254,J$26))</f>
        <v>382</v>
      </c>
      <c r="K27" s="799">
        <f t="shared" ref="K27:K39" si="12">IFERROR(H27/H$40,)</f>
        <v>0.96616541353383456</v>
      </c>
      <c r="L27" s="799">
        <f t="shared" ref="L27:L39" si="13">IFERROR(I27/I$40,)</f>
        <v>0.91985428051001816</v>
      </c>
      <c r="M27" s="799">
        <f t="shared" ref="M27:M39" si="14">IFERROR(J27/J$40,)</f>
        <v>0.8781609195402299</v>
      </c>
      <c r="N27" s="800">
        <f>IF($J$4="Todas",SUMIFS(DB_Q6!$M$5:$M$1254,DB_Q6!$F$5:$F$1254,N$26),SUMIFS(DB_Q6!$M$5:$M$1254,DB_Q6!$L$5:$L$1254,$J$4,DB_Q6!$F$5:$F$1254,N$26))</f>
        <v>391</v>
      </c>
      <c r="O27" s="798">
        <f>IF($J$4="Todas",SUMIFS(DB_Q6!$M$5:$M$1254,DB_Q6!$F$5:$F$1254,O$26),SUMIFS(DB_Q6!$M$5:$M$1254,DB_Q6!$L$5:$L$1254,$J$4,DB_Q6!$F$5:$F$1254,O$26))</f>
        <v>411</v>
      </c>
      <c r="P27" s="798">
        <f>IF($J$4="Todas",SUMIFS(DB_Q6!$M$5:$M$1254,DB_Q6!$F$5:$F$1254,P$26),SUMIFS(DB_Q6!$M$5:$M$1254,DB_Q6!$L$5:$L$1254,$J$4,DB_Q6!$F$5:$F$1254,P$26))</f>
        <v>334</v>
      </c>
      <c r="Q27" s="798">
        <f>IF($J$4="Todas",SUMIFS(DB_Q6!$M$5:$M$1254,DB_Q6!$F$5:$F$1254,Q$26),SUMIFS(DB_Q6!$M$5:$M$1254,DB_Q6!$L$5:$L$1254,$J$4,DB_Q6!$F$5:$F$1254,Q$26))</f>
        <v>8</v>
      </c>
      <c r="R27" s="799">
        <f t="shared" ref="R27:R39" si="15">IFERROR(N27/N$40,)</f>
        <v>0.8727678571428571</v>
      </c>
      <c r="S27" s="799">
        <f t="shared" ref="S27:S39" si="16">IFERROR(O27/O$40,)</f>
        <v>0.96705882352941175</v>
      </c>
      <c r="T27" s="799">
        <f t="shared" ref="T27:T39" si="17">IFERROR(P27/P$40,)</f>
        <v>0.90760869565217395</v>
      </c>
      <c r="U27" s="799">
        <f t="shared" ref="U27:U39" si="18">IFERROR(Q27/Q$40,)</f>
        <v>0.88888888888888884</v>
      </c>
    </row>
    <row r="28" spans="1:29" ht="15" customHeight="1">
      <c r="B28" s="779" t="s">
        <v>324</v>
      </c>
      <c r="C28" s="776">
        <f t="shared" si="9"/>
        <v>0.94720000000000004</v>
      </c>
      <c r="D28" s="777">
        <f>IF($J$4="Todas",SUMIFS(DB_Q6!$N$5:$N$1254,DB_Q6!$E$5:$E$1254,D$26),SUMIFS(DB_Q6!$N$5:$N$1254,DB_Q6!$L$5:$L$1254,$J$4,DB_Q6!$E$5:$E$1254,D$26))</f>
        <v>468</v>
      </c>
      <c r="E28" s="777">
        <f>IF($J$4="Todas",SUMIFS(DB_Q6!$N$5:$N$1254,DB_Q6!$E$5:$E$1254,E$26),SUMIFS(DB_Q6!$N$5:$N$1254,DB_Q6!$L$5:$L$1254,$J$4,DB_Q6!$E$5:$E$1254,E$26))</f>
        <v>716</v>
      </c>
      <c r="F28" s="778">
        <f t="shared" si="10"/>
        <v>0.95121951219512191</v>
      </c>
      <c r="G28" s="778">
        <f t="shared" si="11"/>
        <v>0.9445910290237467</v>
      </c>
      <c r="H28" s="801">
        <f>IF($J$4="Todas",SUMIFS(DB_Q6!$N$5:$N$1254,DB_Q6!$D$5:$D$1254,H$26),SUMIFS(DB_Q6!$N$5:$N$1254,DB_Q6!$L$5:$L$1254,$J$4,DB_Q6!$D$5:$D$1254,H$26))</f>
        <v>264</v>
      </c>
      <c r="I28" s="777">
        <f>IF($J$4="Todas",SUMIFS(DB_Q6!$N$5:$N$1254,DB_Q6!$D$5:$D$1254,I$26),SUMIFS(DB_Q6!$N$5:$N$1254,DB_Q6!$L$5:$L$1254,$J$4,DB_Q6!$D$5:$D$1254,I$26))</f>
        <v>536</v>
      </c>
      <c r="J28" s="777">
        <f>IF($J$4="Todas",SUMIFS(DB_Q6!$N$5:$N$1254,DB_Q6!$D$5:$D$1254,J$26),SUMIFS(DB_Q6!$N$5:$N$1254,DB_Q6!$L$5:$L$1254,$J$4,DB_Q6!$D$5:$D$1254,J$26))</f>
        <v>384</v>
      </c>
      <c r="K28" s="778">
        <f t="shared" si="12"/>
        <v>0.99248120300751874</v>
      </c>
      <c r="L28" s="778">
        <f t="shared" si="13"/>
        <v>0.97632058287795997</v>
      </c>
      <c r="M28" s="778">
        <f t="shared" si="14"/>
        <v>0.88275862068965516</v>
      </c>
      <c r="N28" s="801">
        <f>IF($J$4="Todas",SUMIFS(DB_Q6!$N$5:$N$1254,DB_Q6!$F$5:$F$1254,N$26),SUMIFS(DB_Q6!$N$5:$N$1254,DB_Q6!$L$5:$L$1254,$J$4,DB_Q6!$F$5:$F$1254,N$26))</f>
        <v>406</v>
      </c>
      <c r="O28" s="777">
        <f>IF($J$4="Todas",SUMIFS(DB_Q6!$N$5:$N$1254,DB_Q6!$F$5:$F$1254,O$26),SUMIFS(DB_Q6!$N$5:$N$1254,DB_Q6!$L$5:$L$1254,$J$4,DB_Q6!$F$5:$F$1254,O$26))</f>
        <v>415</v>
      </c>
      <c r="P28" s="777">
        <f>IF($J$4="Todas",SUMIFS(DB_Q6!$N$5:$N$1254,DB_Q6!$F$5:$F$1254,P$26),SUMIFS(DB_Q6!$N$5:$N$1254,DB_Q6!$L$5:$L$1254,$J$4,DB_Q6!$F$5:$F$1254,P$26))</f>
        <v>356</v>
      </c>
      <c r="Q28" s="777">
        <f>IF($J$4="Todas",SUMIFS(DB_Q6!$N$5:$N$1254,DB_Q6!$F$5:$F$1254,Q$26),SUMIFS(DB_Q6!$N$5:$N$1254,DB_Q6!$L$5:$L$1254,$J$4,DB_Q6!$F$5:$F$1254,Q$26))</f>
        <v>7</v>
      </c>
      <c r="R28" s="778">
        <f t="shared" si="15"/>
        <v>0.90625</v>
      </c>
      <c r="S28" s="778">
        <f t="shared" si="16"/>
        <v>0.97647058823529409</v>
      </c>
      <c r="T28" s="778">
        <f t="shared" si="17"/>
        <v>0.96739130434782605</v>
      </c>
      <c r="U28" s="778">
        <f t="shared" si="18"/>
        <v>0.77777777777777779</v>
      </c>
    </row>
    <row r="29" spans="1:29" ht="15" customHeight="1">
      <c r="B29" s="779" t="s">
        <v>325</v>
      </c>
      <c r="C29" s="776">
        <f t="shared" si="9"/>
        <v>0.94240000000000002</v>
      </c>
      <c r="D29" s="777">
        <f>IF($J$4="Todas",SUMIFS(DB_Q6!$O$5:$O$1254,DB_Q6!$E$5:$E$1254,D$26),SUMIFS(DB_Q6!$O$5:$O$1254,DB_Q6!$L$5:$L$1254,$J$4,DB_Q6!$E$5:$E$1254,D$26))</f>
        <v>462</v>
      </c>
      <c r="E29" s="777">
        <f>IF($J$4="Todas",SUMIFS(DB_Q6!$O$5:$O$1254,DB_Q6!$E$5:$E$1254,E$26),SUMIFS(DB_Q6!$O$5:$O$1254,DB_Q6!$L$5:$L$1254,$J$4,DB_Q6!$E$5:$E$1254,E$26))</f>
        <v>716</v>
      </c>
      <c r="F29" s="778">
        <f t="shared" si="10"/>
        <v>0.93902439024390238</v>
      </c>
      <c r="G29" s="778">
        <f t="shared" si="11"/>
        <v>0.9445910290237467</v>
      </c>
      <c r="H29" s="801">
        <f>IF($J$4="Todas",SUMIFS(DB_Q6!$O$5:$O$1254,DB_Q6!$D$5:$D$1254,H$26),SUMIFS(DB_Q6!$O$5:$O$1254,DB_Q6!$L$5:$L$1254,$J$4,DB_Q6!$D$5:$D$1254,H$26))</f>
        <v>255</v>
      </c>
      <c r="I29" s="777">
        <f>IF($J$4="Todas",SUMIFS(DB_Q6!$O$5:$O$1254,DB_Q6!$D$5:$D$1254,I$26),SUMIFS(DB_Q6!$O$5:$O$1254,DB_Q6!$L$5:$L$1254,$J$4,DB_Q6!$D$5:$D$1254,I$26))</f>
        <v>528</v>
      </c>
      <c r="J29" s="777">
        <f>IF($J$4="Todas",SUMIFS(DB_Q6!$O$5:$O$1254,DB_Q6!$D$5:$D$1254,J$26),SUMIFS(DB_Q6!$O$5:$O$1254,DB_Q6!$L$5:$L$1254,$J$4,DB_Q6!$D$5:$D$1254,J$26))</f>
        <v>395</v>
      </c>
      <c r="K29" s="778">
        <f t="shared" si="12"/>
        <v>0.95864661654135341</v>
      </c>
      <c r="L29" s="778">
        <f t="shared" si="13"/>
        <v>0.96174863387978138</v>
      </c>
      <c r="M29" s="778">
        <f t="shared" si="14"/>
        <v>0.90804597701149425</v>
      </c>
      <c r="N29" s="801">
        <f>IF($J$4="Todas",SUMIFS(DB_Q6!$O$5:$O$1254,DB_Q6!$F$5:$F$1254,N$26),SUMIFS(DB_Q6!$O$5:$O$1254,DB_Q6!$L$5:$L$1254,$J$4,DB_Q6!$F$5:$F$1254,N$26))</f>
        <v>414</v>
      </c>
      <c r="O29" s="777">
        <f>IF($J$4="Todas",SUMIFS(DB_Q6!$O$5:$O$1254,DB_Q6!$F$5:$F$1254,O$26),SUMIFS(DB_Q6!$O$5:$O$1254,DB_Q6!$L$5:$L$1254,$J$4,DB_Q6!$F$5:$F$1254,O$26))</f>
        <v>412</v>
      </c>
      <c r="P29" s="777">
        <f>IF($J$4="Todas",SUMIFS(DB_Q6!$O$5:$O$1254,DB_Q6!$F$5:$F$1254,P$26),SUMIFS(DB_Q6!$O$5:$O$1254,DB_Q6!$L$5:$L$1254,$J$4,DB_Q6!$F$5:$F$1254,P$26))</f>
        <v>344</v>
      </c>
      <c r="Q29" s="777">
        <f>IF($J$4="Todas",SUMIFS(DB_Q6!$O$5:$O$1254,DB_Q6!$F$5:$F$1254,Q$26),SUMIFS(DB_Q6!$O$5:$O$1254,DB_Q6!$L$5:$L$1254,$J$4,DB_Q6!$F$5:$F$1254,Q$26))</f>
        <v>8</v>
      </c>
      <c r="R29" s="778">
        <f t="shared" si="15"/>
        <v>0.9241071428571429</v>
      </c>
      <c r="S29" s="778">
        <f t="shared" si="16"/>
        <v>0.96941176470588231</v>
      </c>
      <c r="T29" s="778">
        <f t="shared" si="17"/>
        <v>0.93478260869565222</v>
      </c>
      <c r="U29" s="778">
        <f t="shared" si="18"/>
        <v>0.88888888888888884</v>
      </c>
    </row>
    <row r="30" spans="1:29" ht="15" customHeight="1">
      <c r="B30" s="779" t="s">
        <v>326</v>
      </c>
      <c r="C30" s="776">
        <f t="shared" si="9"/>
        <v>0.96399999999999997</v>
      </c>
      <c r="D30" s="777">
        <f>IF($J$4="Todas",SUMIFS(DB_Q6!$P$5:$P$1254,DB_Q6!$E$5:$E$1254,D$26),SUMIFS(DB_Q6!$P$5:$P$1254,DB_Q6!$L$5:$L$1254,$J$4,DB_Q6!$E$5:$E$1254,D$26))</f>
        <v>476</v>
      </c>
      <c r="E30" s="777">
        <f>IF($J$4="Todas",SUMIFS(DB_Q6!$P$5:$P$1254,DB_Q6!$E$5:$E$1254,E$26),SUMIFS(DB_Q6!$P$5:$P$1254,DB_Q6!$L$5:$L$1254,$J$4,DB_Q6!$E$5:$E$1254,E$26))</f>
        <v>729</v>
      </c>
      <c r="F30" s="778">
        <f t="shared" si="10"/>
        <v>0.96747967479674801</v>
      </c>
      <c r="G30" s="778">
        <f t="shared" si="11"/>
        <v>0.96174142480211078</v>
      </c>
      <c r="H30" s="801">
        <f>IF($J$4="Todas",SUMIFS(DB_Q6!$P$5:$P$1254,DB_Q6!$D$5:$D$1254,H$26),SUMIFS(DB_Q6!$P$5:$P$1254,DB_Q6!$L$5:$L$1254,$J$4,DB_Q6!$D$5:$D$1254,H$26))</f>
        <v>258</v>
      </c>
      <c r="I30" s="777">
        <f>IF($J$4="Todas",SUMIFS(DB_Q6!$P$5:$P$1254,DB_Q6!$D$5:$D$1254,I$26),SUMIFS(DB_Q6!$P$5:$P$1254,DB_Q6!$L$5:$L$1254,$J$4,DB_Q6!$D$5:$D$1254,I$26))</f>
        <v>539</v>
      </c>
      <c r="J30" s="777">
        <f>IF($J$4="Todas",SUMIFS(DB_Q6!$P$5:$P$1254,DB_Q6!$D$5:$D$1254,J$26),SUMIFS(DB_Q6!$P$5:$P$1254,DB_Q6!$L$5:$L$1254,$J$4,DB_Q6!$D$5:$D$1254,J$26))</f>
        <v>408</v>
      </c>
      <c r="K30" s="778">
        <f t="shared" si="12"/>
        <v>0.96992481203007519</v>
      </c>
      <c r="L30" s="778">
        <f t="shared" si="13"/>
        <v>0.98178506375227692</v>
      </c>
      <c r="M30" s="778">
        <f t="shared" si="14"/>
        <v>0.93793103448275861</v>
      </c>
      <c r="N30" s="801">
        <f>IF($J$4="Todas",SUMIFS(DB_Q6!$P$5:$P$1254,DB_Q6!$F$5:$F$1254,N$26),SUMIFS(DB_Q6!$P$5:$P$1254,DB_Q6!$L$5:$L$1254,$J$4,DB_Q6!$F$5:$F$1254,N$26))</f>
        <v>427</v>
      </c>
      <c r="O30" s="777">
        <f>IF($J$4="Todas",SUMIFS(DB_Q6!$P$5:$P$1254,DB_Q6!$F$5:$F$1254,O$26),SUMIFS(DB_Q6!$P$5:$P$1254,DB_Q6!$L$5:$L$1254,$J$4,DB_Q6!$F$5:$F$1254,O$26))</f>
        <v>416</v>
      </c>
      <c r="P30" s="777">
        <f>IF($J$4="Todas",SUMIFS(DB_Q6!$P$5:$P$1254,DB_Q6!$F$5:$F$1254,P$26),SUMIFS(DB_Q6!$P$5:$P$1254,DB_Q6!$L$5:$L$1254,$J$4,DB_Q6!$F$5:$F$1254,P$26))</f>
        <v>354</v>
      </c>
      <c r="Q30" s="777">
        <f>IF($J$4="Todas",SUMIFS(DB_Q6!$P$5:$P$1254,DB_Q6!$F$5:$F$1254,Q$26),SUMIFS(DB_Q6!$P$5:$P$1254,DB_Q6!$L$5:$L$1254,$J$4,DB_Q6!$F$5:$F$1254,Q$26))</f>
        <v>8</v>
      </c>
      <c r="R30" s="778">
        <f t="shared" si="15"/>
        <v>0.953125</v>
      </c>
      <c r="S30" s="778">
        <f t="shared" si="16"/>
        <v>0.97882352941176476</v>
      </c>
      <c r="T30" s="778">
        <f t="shared" si="17"/>
        <v>0.96195652173913049</v>
      </c>
      <c r="U30" s="778">
        <f t="shared" si="18"/>
        <v>0.88888888888888884</v>
      </c>
    </row>
    <row r="31" spans="1:29" ht="15" customHeight="1">
      <c r="B31" s="779" t="s">
        <v>327</v>
      </c>
      <c r="C31" s="776">
        <f t="shared" si="9"/>
        <v>0.85199999999999998</v>
      </c>
      <c r="D31" s="777">
        <f>IF($J$4="Todas",SUMIFS(DB_Q6!$Q$5:$Q$1254,DB_Q6!$E$5:$E$1254,D$26),SUMIFS(DB_Q6!$Q$5:$Q$1254,DB_Q6!$L$5:$L$1254,$J$4,DB_Q6!$E$5:$E$1254,D$26))</f>
        <v>416</v>
      </c>
      <c r="E31" s="777">
        <f>IF($J$4="Todas",SUMIFS(DB_Q6!$Q$5:$Q$1254,DB_Q6!$E$5:$E$1254,E$26),SUMIFS(DB_Q6!$Q$5:$Q$1254,DB_Q6!$L$5:$L$1254,$J$4,DB_Q6!$E$5:$E$1254,E$26))</f>
        <v>649</v>
      </c>
      <c r="F31" s="778">
        <f t="shared" si="10"/>
        <v>0.84552845528455289</v>
      </c>
      <c r="G31" s="778">
        <f t="shared" si="11"/>
        <v>0.85620052770448551</v>
      </c>
      <c r="H31" s="801">
        <f>IF($J$4="Todas",SUMIFS(DB_Q6!$Q$5:$Q$1254,DB_Q6!$D$5:$D$1254,H$26),SUMIFS(DB_Q6!$Q$5:$Q$1254,DB_Q6!$L$5:$L$1254,$J$4,DB_Q6!$D$5:$D$1254,H$26))</f>
        <v>234</v>
      </c>
      <c r="I31" s="777">
        <f>IF($J$4="Todas",SUMIFS(DB_Q6!$Q$5:$Q$1254,DB_Q6!$D$5:$D$1254,I$26),SUMIFS(DB_Q6!$Q$5:$Q$1254,DB_Q6!$L$5:$L$1254,$J$4,DB_Q6!$D$5:$D$1254,I$26))</f>
        <v>480</v>
      </c>
      <c r="J31" s="777">
        <f>IF($J$4="Todas",SUMIFS(DB_Q6!$Q$5:$Q$1254,DB_Q6!$D$5:$D$1254,J$26),SUMIFS(DB_Q6!$Q$5:$Q$1254,DB_Q6!$L$5:$L$1254,$J$4,DB_Q6!$D$5:$D$1254,J$26))</f>
        <v>351</v>
      </c>
      <c r="K31" s="778">
        <f t="shared" si="12"/>
        <v>0.87969924812030076</v>
      </c>
      <c r="L31" s="778">
        <f t="shared" si="13"/>
        <v>0.87431693989071035</v>
      </c>
      <c r="M31" s="778">
        <f t="shared" si="14"/>
        <v>0.80689655172413788</v>
      </c>
      <c r="N31" s="801">
        <f>IF($J$4="Todas",SUMIFS(DB_Q6!$Q$5:$Q$1254,DB_Q6!$F$5:$F$1254,N$26),SUMIFS(DB_Q6!$Q$5:$Q$1254,DB_Q6!$L$5:$L$1254,$J$4,DB_Q6!$F$5:$F$1254,N$26))</f>
        <v>366</v>
      </c>
      <c r="O31" s="777">
        <f>IF($J$4="Todas",SUMIFS(DB_Q6!$Q$5:$Q$1254,DB_Q6!$F$5:$F$1254,O$26),SUMIFS(DB_Q6!$Q$5:$Q$1254,DB_Q6!$L$5:$L$1254,$J$4,DB_Q6!$F$5:$F$1254,O$26))</f>
        <v>368</v>
      </c>
      <c r="P31" s="777">
        <f>IF($J$4="Todas",SUMIFS(DB_Q6!$Q$5:$Q$1254,DB_Q6!$F$5:$F$1254,P$26),SUMIFS(DB_Q6!$Q$5:$Q$1254,DB_Q6!$L$5:$L$1254,$J$4,DB_Q6!$F$5:$F$1254,P$26))</f>
        <v>323</v>
      </c>
      <c r="Q31" s="777">
        <f>IF($J$4="Todas",SUMIFS(DB_Q6!$Q$5:$Q$1254,DB_Q6!$F$5:$F$1254,Q$26),SUMIFS(DB_Q6!$Q$5:$Q$1254,DB_Q6!$L$5:$L$1254,$J$4,DB_Q6!$F$5:$F$1254,Q$26))</f>
        <v>8</v>
      </c>
      <c r="R31" s="778">
        <f t="shared" si="15"/>
        <v>0.8169642857142857</v>
      </c>
      <c r="S31" s="778">
        <f t="shared" si="16"/>
        <v>0.86588235294117644</v>
      </c>
      <c r="T31" s="778">
        <f t="shared" si="17"/>
        <v>0.87771739130434778</v>
      </c>
      <c r="U31" s="778">
        <f t="shared" si="18"/>
        <v>0.88888888888888884</v>
      </c>
    </row>
    <row r="32" spans="1:29" ht="15" customHeight="1">
      <c r="B32" s="779" t="s">
        <v>334</v>
      </c>
      <c r="C32" s="776">
        <f t="shared" si="9"/>
        <v>0.8296</v>
      </c>
      <c r="D32" s="777">
        <f>IF($J$4="Todas",SUMIFS(DB_Q6!$R$5:$R$1254,DB_Q6!$E$5:$E$1254,D$26),SUMIFS(DB_Q6!$R$5:$R$1254,DB_Q6!$L$5:$L$1254,$J$4,DB_Q6!$E$5:$E$1254,D$26))</f>
        <v>406</v>
      </c>
      <c r="E32" s="777">
        <f>IF($J$4="Todas",SUMIFS(DB_Q6!$R$5:$R$1254,DB_Q6!$E$5:$E$1254,E$26),SUMIFS(DB_Q6!$R$5:$R$1254,DB_Q6!$L$5:$L$1254,$J$4,DB_Q6!$E$5:$E$1254,E$26))</f>
        <v>631</v>
      </c>
      <c r="F32" s="778">
        <f t="shared" si="10"/>
        <v>0.82520325203252032</v>
      </c>
      <c r="G32" s="778">
        <f t="shared" si="11"/>
        <v>0.83245382585751981</v>
      </c>
      <c r="H32" s="801">
        <f>IF($J$4="Todas",SUMIFS(DB_Q6!$R$5:$R$1254,DB_Q6!$D$5:$D$1254,H$26),SUMIFS(DB_Q6!$R$5:$R$1254,DB_Q6!$L$5:$L$1254,$J$4,DB_Q6!$D$5:$D$1254,H$26))</f>
        <v>232</v>
      </c>
      <c r="I32" s="777">
        <f>IF($J$4="Todas",SUMIFS(DB_Q6!$R$5:$R$1254,DB_Q6!$D$5:$D$1254,I$26),SUMIFS(DB_Q6!$R$5:$R$1254,DB_Q6!$L$5:$L$1254,$J$4,DB_Q6!$D$5:$D$1254,I$26))</f>
        <v>488</v>
      </c>
      <c r="J32" s="777">
        <f>IF($J$4="Todas",SUMIFS(DB_Q6!$R$5:$R$1254,DB_Q6!$D$5:$D$1254,J$26),SUMIFS(DB_Q6!$R$5:$R$1254,DB_Q6!$L$5:$L$1254,$J$4,DB_Q6!$D$5:$D$1254,J$26))</f>
        <v>317</v>
      </c>
      <c r="K32" s="778">
        <f t="shared" si="12"/>
        <v>0.8721804511278195</v>
      </c>
      <c r="L32" s="778">
        <f t="shared" si="13"/>
        <v>0.88888888888888884</v>
      </c>
      <c r="M32" s="778">
        <f t="shared" si="14"/>
        <v>0.72873563218390802</v>
      </c>
      <c r="N32" s="801">
        <f>IF($J$4="Todas",SUMIFS(DB_Q6!$R$5:$R$1254,DB_Q6!$F$5:$F$1254,N$26),SUMIFS(DB_Q6!$R$5:$R$1254,DB_Q6!$L$5:$L$1254,$J$4,DB_Q6!$F$5:$F$1254,N$26))</f>
        <v>339</v>
      </c>
      <c r="O32" s="777">
        <f>IF($J$4="Todas",SUMIFS(DB_Q6!$R$5:$R$1254,DB_Q6!$F$5:$F$1254,O$26),SUMIFS(DB_Q6!$R$5:$R$1254,DB_Q6!$L$5:$L$1254,$J$4,DB_Q6!$F$5:$F$1254,O$26))</f>
        <v>372</v>
      </c>
      <c r="P32" s="777">
        <f>IF($J$4="Todas",SUMIFS(DB_Q6!$R$5:$R$1254,DB_Q6!$F$5:$F$1254,P$26),SUMIFS(DB_Q6!$R$5:$R$1254,DB_Q6!$L$5:$L$1254,$J$4,DB_Q6!$F$5:$F$1254,P$26))</f>
        <v>319</v>
      </c>
      <c r="Q32" s="777">
        <f>IF($J$4="Todas",SUMIFS(DB_Q6!$R$5:$R$1254,DB_Q6!$F$5:$F$1254,Q$26),SUMIFS(DB_Q6!$R$5:$R$1254,DB_Q6!$L$5:$L$1254,$J$4,DB_Q6!$F$5:$F$1254,Q$26))</f>
        <v>7</v>
      </c>
      <c r="R32" s="778">
        <f t="shared" si="15"/>
        <v>0.7566964285714286</v>
      </c>
      <c r="S32" s="778">
        <f t="shared" si="16"/>
        <v>0.87529411764705878</v>
      </c>
      <c r="T32" s="778">
        <f t="shared" si="17"/>
        <v>0.86684782608695654</v>
      </c>
      <c r="U32" s="778">
        <f t="shared" si="18"/>
        <v>0.77777777777777779</v>
      </c>
    </row>
    <row r="33" spans="1:35" ht="15" customHeight="1">
      <c r="B33" s="779" t="s">
        <v>328</v>
      </c>
      <c r="C33" s="776">
        <f t="shared" si="9"/>
        <v>0.70640000000000003</v>
      </c>
      <c r="D33" s="777">
        <f>IF($J$4="Todas",SUMIFS(DB_Q6!$S$5:$S$1254,DB_Q6!$E$5:$E$1254,D$26),SUMIFS(DB_Q6!$S$5:$S$1254,DB_Q6!$L$5:$L$1254,$J$4,DB_Q6!$E$5:$E$1254,D$26))</f>
        <v>333</v>
      </c>
      <c r="E33" s="777">
        <f>IF($J$4="Todas",SUMIFS(DB_Q6!$S$5:$S$1254,DB_Q6!$E$5:$E$1254,E$26),SUMIFS(DB_Q6!$S$5:$S$1254,DB_Q6!$L$5:$L$1254,$J$4,DB_Q6!$E$5:$E$1254,E$26))</f>
        <v>550</v>
      </c>
      <c r="F33" s="778">
        <f t="shared" si="10"/>
        <v>0.67682926829268297</v>
      </c>
      <c r="G33" s="778">
        <f t="shared" si="11"/>
        <v>0.72559366754617416</v>
      </c>
      <c r="H33" s="801">
        <f>IF($J$4="Todas",SUMIFS(DB_Q6!$S$5:$S$1254,DB_Q6!$D$5:$D$1254,H$26),SUMIFS(DB_Q6!$S$5:$S$1254,DB_Q6!$L$5:$L$1254,$J$4,DB_Q6!$D$5:$D$1254,H$26))</f>
        <v>190</v>
      </c>
      <c r="I33" s="777">
        <f>IF($J$4="Todas",SUMIFS(DB_Q6!$S$5:$S$1254,DB_Q6!$D$5:$D$1254,I$26),SUMIFS(DB_Q6!$S$5:$S$1254,DB_Q6!$L$5:$L$1254,$J$4,DB_Q6!$D$5:$D$1254,I$26))</f>
        <v>388</v>
      </c>
      <c r="J33" s="777">
        <f>IF($J$4="Todas",SUMIFS(DB_Q6!$S$5:$S$1254,DB_Q6!$D$5:$D$1254,J$26),SUMIFS(DB_Q6!$S$5:$S$1254,DB_Q6!$L$5:$L$1254,$J$4,DB_Q6!$D$5:$D$1254,J$26))</f>
        <v>305</v>
      </c>
      <c r="K33" s="778">
        <f t="shared" si="12"/>
        <v>0.7142857142857143</v>
      </c>
      <c r="L33" s="778">
        <f t="shared" si="13"/>
        <v>0.7067395264116576</v>
      </c>
      <c r="M33" s="778">
        <f t="shared" si="14"/>
        <v>0.70114942528735635</v>
      </c>
      <c r="N33" s="801">
        <f>IF($J$4="Todas",SUMIFS(DB_Q6!$S$5:$S$1254,DB_Q6!$F$5:$F$1254,N$26),SUMIFS(DB_Q6!$S$5:$S$1254,DB_Q6!$L$5:$L$1254,$J$4,DB_Q6!$F$5:$F$1254,N$26))</f>
        <v>324</v>
      </c>
      <c r="O33" s="777">
        <f>IF($J$4="Todas",SUMIFS(DB_Q6!$S$5:$S$1254,DB_Q6!$F$5:$F$1254,O$26),SUMIFS(DB_Q6!$S$5:$S$1254,DB_Q6!$L$5:$L$1254,$J$4,DB_Q6!$F$5:$F$1254,O$26))</f>
        <v>318</v>
      </c>
      <c r="P33" s="777">
        <f>IF($J$4="Todas",SUMIFS(DB_Q6!$S$5:$S$1254,DB_Q6!$F$5:$F$1254,P$26),SUMIFS(DB_Q6!$S$5:$S$1254,DB_Q6!$L$5:$L$1254,$J$4,DB_Q6!$F$5:$F$1254,P$26))</f>
        <v>234</v>
      </c>
      <c r="Q33" s="777">
        <f>IF($J$4="Todas",SUMIFS(DB_Q6!$S$5:$S$1254,DB_Q6!$F$5:$F$1254,Q$26),SUMIFS(DB_Q6!$S$5:$S$1254,DB_Q6!$L$5:$L$1254,$J$4,DB_Q6!$F$5:$F$1254,Q$26))</f>
        <v>7</v>
      </c>
      <c r="R33" s="778">
        <f t="shared" si="15"/>
        <v>0.7232142857142857</v>
      </c>
      <c r="S33" s="778">
        <f t="shared" si="16"/>
        <v>0.74823529411764711</v>
      </c>
      <c r="T33" s="778">
        <f t="shared" si="17"/>
        <v>0.63586956521739135</v>
      </c>
      <c r="U33" s="778">
        <f t="shared" si="18"/>
        <v>0.77777777777777779</v>
      </c>
    </row>
    <row r="34" spans="1:35" ht="15" customHeight="1">
      <c r="B34" s="779" t="s">
        <v>329</v>
      </c>
      <c r="C34" s="776">
        <f t="shared" si="9"/>
        <v>0.91279999999999994</v>
      </c>
      <c r="D34" s="777">
        <f>IF($J$4="Todas",SUMIFS(DB_Q6!$T$5:$T$1254,DB_Q6!$E$5:$E$1254,D$26),SUMIFS(DB_Q6!$T$5:$T$1254,DB_Q6!$L$5:$L$1254,$J$4,DB_Q6!$E$5:$E$1254,D$26))</f>
        <v>454</v>
      </c>
      <c r="E34" s="777">
        <f>IF($J$4="Todas",SUMIFS(DB_Q6!$T$5:$T$1254,DB_Q6!$E$5:$E$1254,E$26),SUMIFS(DB_Q6!$T$5:$T$1254,DB_Q6!$L$5:$L$1254,$J$4,DB_Q6!$E$5:$E$1254,E$26))</f>
        <v>687</v>
      </c>
      <c r="F34" s="778">
        <f t="shared" si="10"/>
        <v>0.92276422764227639</v>
      </c>
      <c r="G34" s="778">
        <f t="shared" si="11"/>
        <v>0.90633245382585748</v>
      </c>
      <c r="H34" s="801">
        <f>IF($J$4="Todas",SUMIFS(DB_Q6!$T$5:$T$1254,DB_Q6!$D$5:$D$1254,H$26),SUMIFS(DB_Q6!$T$5:$T$1254,DB_Q6!$L$5:$L$1254,$J$4,DB_Q6!$D$5:$D$1254,H$26))</f>
        <v>252</v>
      </c>
      <c r="I34" s="777">
        <f>IF($J$4="Todas",SUMIFS(DB_Q6!$T$5:$T$1254,DB_Q6!$D$5:$D$1254,I$26),SUMIFS(DB_Q6!$T$5:$T$1254,DB_Q6!$L$5:$L$1254,$J$4,DB_Q6!$D$5:$D$1254,I$26))</f>
        <v>524</v>
      </c>
      <c r="J34" s="777">
        <f>IF($J$4="Todas",SUMIFS(DB_Q6!$T$5:$T$1254,DB_Q6!$D$5:$D$1254,J$26),SUMIFS(DB_Q6!$T$5:$T$1254,DB_Q6!$L$5:$L$1254,$J$4,DB_Q6!$D$5:$D$1254,J$26))</f>
        <v>365</v>
      </c>
      <c r="K34" s="778">
        <f t="shared" si="12"/>
        <v>0.94736842105263153</v>
      </c>
      <c r="L34" s="778">
        <f t="shared" si="13"/>
        <v>0.95446265938069219</v>
      </c>
      <c r="M34" s="778">
        <f t="shared" si="14"/>
        <v>0.83908045977011492</v>
      </c>
      <c r="N34" s="801">
        <f>IF($J$4="Todas",SUMIFS(DB_Q6!$T$5:$T$1254,DB_Q6!$F$5:$F$1254,N$26),SUMIFS(DB_Q6!$T$5:$T$1254,DB_Q6!$L$5:$L$1254,$J$4,DB_Q6!$F$5:$F$1254,N$26))</f>
        <v>378</v>
      </c>
      <c r="O34" s="777">
        <f>IF($J$4="Todas",SUMIFS(DB_Q6!$T$5:$T$1254,DB_Q6!$F$5:$F$1254,O$26),SUMIFS(DB_Q6!$T$5:$T$1254,DB_Q6!$L$5:$L$1254,$J$4,DB_Q6!$F$5:$F$1254,O$26))</f>
        <v>402</v>
      </c>
      <c r="P34" s="777">
        <f>IF($J$4="Todas",SUMIFS(DB_Q6!$T$5:$T$1254,DB_Q6!$F$5:$F$1254,P$26),SUMIFS(DB_Q6!$T$5:$T$1254,DB_Q6!$L$5:$L$1254,$J$4,DB_Q6!$F$5:$F$1254,P$26))</f>
        <v>353</v>
      </c>
      <c r="Q34" s="777">
        <f>IF($J$4="Todas",SUMIFS(DB_Q6!$T$5:$T$1254,DB_Q6!$F$5:$F$1254,Q$26),SUMIFS(DB_Q6!$T$5:$T$1254,DB_Q6!$L$5:$L$1254,$J$4,DB_Q6!$F$5:$F$1254,Q$26))</f>
        <v>8</v>
      </c>
      <c r="R34" s="778">
        <f t="shared" si="15"/>
        <v>0.84375</v>
      </c>
      <c r="S34" s="778">
        <f t="shared" si="16"/>
        <v>0.94588235294117651</v>
      </c>
      <c r="T34" s="778">
        <f t="shared" si="17"/>
        <v>0.95923913043478259</v>
      </c>
      <c r="U34" s="778">
        <f t="shared" si="18"/>
        <v>0.88888888888888884</v>
      </c>
    </row>
    <row r="35" spans="1:35" ht="15" customHeight="1">
      <c r="B35" s="779" t="s">
        <v>330</v>
      </c>
      <c r="C35" s="776">
        <f t="shared" si="9"/>
        <v>0.81679999999999997</v>
      </c>
      <c r="D35" s="777">
        <f>IF($J$4="Todas",SUMIFS(DB_Q6!$U$5:$U$1254,DB_Q6!$E$5:$E$1254,D$26),SUMIFS(DB_Q6!$U$5:$U$1254,DB_Q6!$L$5:$L$1254,$J$4,DB_Q6!$E$5:$E$1254,D$26))</f>
        <v>406</v>
      </c>
      <c r="E35" s="777">
        <f>IF($J$4="Todas",SUMIFS(DB_Q6!$U$5:$U$1254,DB_Q6!$E$5:$E$1254,E$26),SUMIFS(DB_Q6!$U$5:$U$1254,DB_Q6!$L$5:$L$1254,$J$4,DB_Q6!$E$5:$E$1254,E$26))</f>
        <v>615</v>
      </c>
      <c r="F35" s="778">
        <f t="shared" si="10"/>
        <v>0.82520325203252032</v>
      </c>
      <c r="G35" s="778">
        <f t="shared" si="11"/>
        <v>0.81134564643799467</v>
      </c>
      <c r="H35" s="801">
        <f>IF($J$4="Todas",SUMIFS(DB_Q6!$U$5:$U$1254,DB_Q6!$D$5:$D$1254,H$26),SUMIFS(DB_Q6!$U$5:$U$1254,DB_Q6!$L$5:$L$1254,$J$4,DB_Q6!$D$5:$D$1254,H$26))</f>
        <v>236</v>
      </c>
      <c r="I35" s="777">
        <f>IF($J$4="Todas",SUMIFS(DB_Q6!$U$5:$U$1254,DB_Q6!$D$5:$D$1254,I$26),SUMIFS(DB_Q6!$U$5:$U$1254,DB_Q6!$L$5:$L$1254,$J$4,DB_Q6!$D$5:$D$1254,I$26))</f>
        <v>481</v>
      </c>
      <c r="J35" s="777">
        <f>IF($J$4="Todas",SUMIFS(DB_Q6!$U$5:$U$1254,DB_Q6!$D$5:$D$1254,J$26),SUMIFS(DB_Q6!$U$5:$U$1254,DB_Q6!$L$5:$L$1254,$J$4,DB_Q6!$D$5:$D$1254,J$26))</f>
        <v>304</v>
      </c>
      <c r="K35" s="778">
        <f t="shared" si="12"/>
        <v>0.88721804511278191</v>
      </c>
      <c r="L35" s="778">
        <f t="shared" si="13"/>
        <v>0.87613843351548271</v>
      </c>
      <c r="M35" s="778">
        <f t="shared" si="14"/>
        <v>0.69885057471264367</v>
      </c>
      <c r="N35" s="801">
        <f>IF($J$4="Todas",SUMIFS(DB_Q6!$U$5:$U$1254,DB_Q6!$F$5:$F$1254,N$26),SUMIFS(DB_Q6!$U$5:$U$1254,DB_Q6!$L$5:$L$1254,$J$4,DB_Q6!$F$5:$F$1254,N$26))</f>
        <v>325</v>
      </c>
      <c r="O35" s="777">
        <f>IF($J$4="Todas",SUMIFS(DB_Q6!$U$5:$U$1254,DB_Q6!$F$5:$F$1254,O$26),SUMIFS(DB_Q6!$U$5:$U$1254,DB_Q6!$L$5:$L$1254,$J$4,DB_Q6!$F$5:$F$1254,O$26))</f>
        <v>380</v>
      </c>
      <c r="P35" s="777">
        <f>IF($J$4="Todas",SUMIFS(DB_Q6!$U$5:$U$1254,DB_Q6!$F$5:$F$1254,P$26),SUMIFS(DB_Q6!$U$5:$U$1254,DB_Q6!$L$5:$L$1254,$J$4,DB_Q6!$F$5:$F$1254,P$26))</f>
        <v>309</v>
      </c>
      <c r="Q35" s="777">
        <f>IF($J$4="Todas",SUMIFS(DB_Q6!$U$5:$U$1254,DB_Q6!$F$5:$F$1254,Q$26),SUMIFS(DB_Q6!$U$5:$U$1254,DB_Q6!$L$5:$L$1254,$J$4,DB_Q6!$F$5:$F$1254,Q$26))</f>
        <v>7</v>
      </c>
      <c r="R35" s="778">
        <f t="shared" si="15"/>
        <v>0.7254464285714286</v>
      </c>
      <c r="S35" s="778">
        <f t="shared" si="16"/>
        <v>0.89411764705882357</v>
      </c>
      <c r="T35" s="778">
        <f t="shared" si="17"/>
        <v>0.83967391304347827</v>
      </c>
      <c r="U35" s="778">
        <f t="shared" si="18"/>
        <v>0.77777777777777779</v>
      </c>
    </row>
    <row r="36" spans="1:35" ht="15" customHeight="1">
      <c r="B36" s="779" t="s">
        <v>527</v>
      </c>
      <c r="C36" s="776">
        <f t="shared" si="9"/>
        <v>0.84160000000000001</v>
      </c>
      <c r="D36" s="777">
        <f>IF($J$4="Todas",SUMIFS(DB_Q6!$V$5:$V$1254,DB_Q6!$E$5:$E$1254,D$26),SUMIFS(DB_Q6!$V$5:$V$1254,DB_Q6!$L$5:$L$1254,$J$4,DB_Q6!$E$5:$E$1254,D$26))</f>
        <v>431</v>
      </c>
      <c r="E36" s="777">
        <f>IF($J$4="Todas",SUMIFS(DB_Q6!$V$5:$V$1254,DB_Q6!$E$5:$E$1254,E$26),SUMIFS(DB_Q6!$V$5:$V$1254,DB_Q6!$L$5:$L$1254,$J$4,DB_Q6!$E$5:$E$1254,E$26))</f>
        <v>621</v>
      </c>
      <c r="F36" s="778">
        <f t="shared" si="10"/>
        <v>0.87601626016260159</v>
      </c>
      <c r="G36" s="778">
        <f t="shared" si="11"/>
        <v>0.81926121372031657</v>
      </c>
      <c r="H36" s="801">
        <f>IF($J$4="Todas",SUMIFS(DB_Q6!$V$5:$V$1254,DB_Q6!$D$5:$D$1254,H$26),SUMIFS(DB_Q6!$V$5:$V$1254,DB_Q6!$L$5:$L$1254,$J$4,DB_Q6!$D$5:$D$1254,H$26))</f>
        <v>226</v>
      </c>
      <c r="I36" s="777">
        <f>IF($J$4="Todas",SUMIFS(DB_Q6!$V$5:$V$1254,DB_Q6!$D$5:$D$1254,I$26),SUMIFS(DB_Q6!$V$5:$V$1254,DB_Q6!$L$5:$L$1254,$J$4,DB_Q6!$D$5:$D$1254,I$26))</f>
        <v>494</v>
      </c>
      <c r="J36" s="777">
        <f>IF($J$4="Todas",SUMIFS(DB_Q6!$V$5:$V$1254,DB_Q6!$D$5:$D$1254,J$26),SUMIFS(DB_Q6!$V$5:$V$1254,DB_Q6!$L$5:$L$1254,$J$4,DB_Q6!$D$5:$D$1254,J$26))</f>
        <v>332</v>
      </c>
      <c r="K36" s="778">
        <f t="shared" si="12"/>
        <v>0.84962406015037595</v>
      </c>
      <c r="L36" s="778">
        <f t="shared" si="13"/>
        <v>0.89981785063752273</v>
      </c>
      <c r="M36" s="778">
        <f t="shared" si="14"/>
        <v>0.76321839080459775</v>
      </c>
      <c r="N36" s="801">
        <f>IF($J$4="Todas",SUMIFS(DB_Q6!$V$5:$V$1254,DB_Q6!$F$5:$F$1254,N$26),SUMIFS(DB_Q6!$V$5:$V$1254,DB_Q6!$L$5:$L$1254,$J$4,DB_Q6!$F$5:$F$1254,N$26))</f>
        <v>347</v>
      </c>
      <c r="O36" s="777">
        <f>IF($J$4="Todas",SUMIFS(DB_Q6!$V$5:$V$1254,DB_Q6!$F$5:$F$1254,O$26),SUMIFS(DB_Q6!$V$5:$V$1254,DB_Q6!$L$5:$L$1254,$J$4,DB_Q6!$F$5:$F$1254,O$26))</f>
        <v>380</v>
      </c>
      <c r="P36" s="777">
        <f>IF($J$4="Todas",SUMIFS(DB_Q6!$V$5:$V$1254,DB_Q6!$F$5:$F$1254,P$26),SUMIFS(DB_Q6!$V$5:$V$1254,DB_Q6!$L$5:$L$1254,$J$4,DB_Q6!$F$5:$F$1254,P$26))</f>
        <v>317</v>
      </c>
      <c r="Q36" s="777">
        <f>IF($J$4="Todas",SUMIFS(DB_Q6!$V$5:$V$1254,DB_Q6!$F$5:$F$1254,Q$26),SUMIFS(DB_Q6!$V$5:$V$1254,DB_Q6!$L$5:$L$1254,$J$4,DB_Q6!$F$5:$F$1254,Q$26))</f>
        <v>8</v>
      </c>
      <c r="R36" s="778">
        <f t="shared" si="15"/>
        <v>0.7745535714285714</v>
      </c>
      <c r="S36" s="778">
        <f t="shared" si="16"/>
        <v>0.89411764705882357</v>
      </c>
      <c r="T36" s="778">
        <f t="shared" si="17"/>
        <v>0.86141304347826086</v>
      </c>
      <c r="U36" s="778">
        <f t="shared" si="18"/>
        <v>0.88888888888888884</v>
      </c>
    </row>
    <row r="37" spans="1:35" ht="15" customHeight="1">
      <c r="B37" s="779" t="s">
        <v>331</v>
      </c>
      <c r="C37" s="776">
        <f t="shared" si="9"/>
        <v>0.90559999999999996</v>
      </c>
      <c r="D37" s="777">
        <f>IF($J$4="Todas",SUMIFS(DB_Q6!$W$5:$W$1254,DB_Q6!$E$5:$E$1254,D$26),SUMIFS(DB_Q6!$W$5:$W$1254,DB_Q6!$L$5:$L$1254,$J$4,DB_Q6!$E$5:$E$1254,D$26))</f>
        <v>455</v>
      </c>
      <c r="E37" s="777">
        <f>IF($J$4="Todas",SUMIFS(DB_Q6!$W$5:$W$1254,DB_Q6!$E$5:$E$1254,E$26),SUMIFS(DB_Q6!$W$5:$W$1254,DB_Q6!$L$5:$L$1254,$J$4,DB_Q6!$E$5:$E$1254,E$26))</f>
        <v>677</v>
      </c>
      <c r="F37" s="778">
        <f t="shared" si="10"/>
        <v>0.92479674796747968</v>
      </c>
      <c r="G37" s="778">
        <f t="shared" si="11"/>
        <v>0.89313984168865435</v>
      </c>
      <c r="H37" s="801">
        <f>IF($J$4="Todas",SUMIFS(DB_Q6!$W$5:$W$1254,DB_Q6!$D$5:$D$1254,H$26),SUMIFS(DB_Q6!$W$5:$W$1254,DB_Q6!$L$5:$L$1254,$J$4,DB_Q6!$D$5:$D$1254,H$26))</f>
        <v>248</v>
      </c>
      <c r="I37" s="777">
        <f>IF($J$4="Todas",SUMIFS(DB_Q6!$W$5:$W$1254,DB_Q6!$D$5:$D$1254,I$26),SUMIFS(DB_Q6!$W$5:$W$1254,DB_Q6!$L$5:$L$1254,$J$4,DB_Q6!$D$5:$D$1254,I$26))</f>
        <v>530</v>
      </c>
      <c r="J37" s="777">
        <f>IF($J$4="Todas",SUMIFS(DB_Q6!$W$5:$W$1254,DB_Q6!$D$5:$D$1254,J$26),SUMIFS(DB_Q6!$W$5:$W$1254,DB_Q6!$L$5:$L$1254,$J$4,DB_Q6!$D$5:$D$1254,J$26))</f>
        <v>354</v>
      </c>
      <c r="K37" s="778">
        <f t="shared" si="12"/>
        <v>0.93233082706766912</v>
      </c>
      <c r="L37" s="778">
        <f t="shared" si="13"/>
        <v>0.96539162112932608</v>
      </c>
      <c r="M37" s="778">
        <f t="shared" si="14"/>
        <v>0.81379310344827582</v>
      </c>
      <c r="N37" s="801">
        <f>IF($J$4="Todas",SUMIFS(DB_Q6!$W$5:$W$1254,DB_Q6!$F$5:$F$1254,N$26),SUMIFS(DB_Q6!$W$5:$W$1254,DB_Q6!$L$5:$L$1254,$J$4,DB_Q6!$F$5:$F$1254,N$26))</f>
        <v>371</v>
      </c>
      <c r="O37" s="777">
        <f>IF($J$4="Todas",SUMIFS(DB_Q6!$W$5:$W$1254,DB_Q6!$F$5:$F$1254,O$26),SUMIFS(DB_Q6!$W$5:$W$1254,DB_Q6!$L$5:$L$1254,$J$4,DB_Q6!$F$5:$F$1254,O$26))</f>
        <v>405</v>
      </c>
      <c r="P37" s="777">
        <f>IF($J$4="Todas",SUMIFS(DB_Q6!$W$5:$W$1254,DB_Q6!$F$5:$F$1254,P$26),SUMIFS(DB_Q6!$W$5:$W$1254,DB_Q6!$L$5:$L$1254,$J$4,DB_Q6!$F$5:$F$1254,P$26))</f>
        <v>348</v>
      </c>
      <c r="Q37" s="777">
        <f>IF($J$4="Todas",SUMIFS(DB_Q6!$W$5:$W$1254,DB_Q6!$F$5:$F$1254,Q$26),SUMIFS(DB_Q6!$W$5:$W$1254,DB_Q6!$L$5:$L$1254,$J$4,DB_Q6!$F$5:$F$1254,Q$26))</f>
        <v>8</v>
      </c>
      <c r="R37" s="778">
        <f t="shared" si="15"/>
        <v>0.828125</v>
      </c>
      <c r="S37" s="778">
        <f t="shared" si="16"/>
        <v>0.95294117647058818</v>
      </c>
      <c r="T37" s="778">
        <f t="shared" si="17"/>
        <v>0.94565217391304346</v>
      </c>
      <c r="U37" s="778">
        <f t="shared" si="18"/>
        <v>0.88888888888888884</v>
      </c>
    </row>
    <row r="38" spans="1:35" ht="15" customHeight="1">
      <c r="B38" s="779" t="s">
        <v>332</v>
      </c>
      <c r="C38" s="776">
        <f t="shared" si="9"/>
        <v>0.84</v>
      </c>
      <c r="D38" s="777">
        <f>IF($J$4="Todas",SUMIFS(DB_Q6!$X$5:$X$1254,DB_Q6!$E$5:$E$1254,D$26),SUMIFS(DB_Q6!$X$5:$X$1254,DB_Q6!$L$5:$L$1254,$J$4,DB_Q6!$E$5:$E$1254,D$26))</f>
        <v>402</v>
      </c>
      <c r="E38" s="777">
        <f>IF($J$4="Todas",SUMIFS(DB_Q6!$X$5:$X$1254,DB_Q6!$E$5:$E$1254,E$26),SUMIFS(DB_Q6!$X$5:$X$1254,DB_Q6!$L$5:$L$1254,$J$4,DB_Q6!$E$5:$E$1254,E$26))</f>
        <v>648</v>
      </c>
      <c r="F38" s="778">
        <f t="shared" si="10"/>
        <v>0.81707317073170727</v>
      </c>
      <c r="G38" s="778">
        <f t="shared" si="11"/>
        <v>0.85488126649076512</v>
      </c>
      <c r="H38" s="801">
        <f>IF($J$4="Todas",SUMIFS(DB_Q6!$X$5:$X$1254,DB_Q6!$D$5:$D$1254,H$26),SUMIFS(DB_Q6!$X$5:$X$1254,DB_Q6!$L$5:$L$1254,$J$4,DB_Q6!$D$5:$D$1254,H$26))</f>
        <v>222</v>
      </c>
      <c r="I38" s="777">
        <f>IF($J$4="Todas",SUMIFS(DB_Q6!$X$5:$X$1254,DB_Q6!$D$5:$D$1254,I$26),SUMIFS(DB_Q6!$X$5:$X$1254,DB_Q6!$L$5:$L$1254,$J$4,DB_Q6!$D$5:$D$1254,I$26))</f>
        <v>487</v>
      </c>
      <c r="J38" s="777">
        <f>IF($J$4="Todas",SUMIFS(DB_Q6!$X$5:$X$1254,DB_Q6!$D$5:$D$1254,J$26),SUMIFS(DB_Q6!$X$5:$X$1254,DB_Q6!$L$5:$L$1254,$J$4,DB_Q6!$D$5:$D$1254,J$26))</f>
        <v>341</v>
      </c>
      <c r="K38" s="778">
        <f t="shared" si="12"/>
        <v>0.83458646616541354</v>
      </c>
      <c r="L38" s="778">
        <f t="shared" si="13"/>
        <v>0.8870673952641166</v>
      </c>
      <c r="M38" s="778">
        <f t="shared" si="14"/>
        <v>0.78390804597701147</v>
      </c>
      <c r="N38" s="801">
        <f>IF($J$4="Todas",SUMIFS(DB_Q6!$X$5:$X$1254,DB_Q6!$F$5:$F$1254,N$26),SUMIFS(DB_Q6!$X$5:$X$1254,DB_Q6!$L$5:$L$1254,$J$4,DB_Q6!$F$5:$F$1254,N$26))</f>
        <v>351</v>
      </c>
      <c r="O38" s="777">
        <f>IF($J$4="Todas",SUMIFS(DB_Q6!$X$5:$X$1254,DB_Q6!$F$5:$F$1254,O$26),SUMIFS(DB_Q6!$X$5:$X$1254,DB_Q6!$L$5:$L$1254,$J$4,DB_Q6!$F$5:$F$1254,O$26))</f>
        <v>377</v>
      </c>
      <c r="P38" s="777">
        <f>IF($J$4="Todas",SUMIFS(DB_Q6!$X$5:$X$1254,DB_Q6!$F$5:$F$1254,P$26),SUMIFS(DB_Q6!$X$5:$X$1254,DB_Q6!$L$5:$L$1254,$J$4,DB_Q6!$F$5:$F$1254,P$26))</f>
        <v>315</v>
      </c>
      <c r="Q38" s="777">
        <f>IF($J$4="Todas",SUMIFS(DB_Q6!$X$5:$X$1254,DB_Q6!$F$5:$F$1254,Q$26),SUMIFS(DB_Q6!$X$5:$X$1254,DB_Q6!$L$5:$L$1254,$J$4,DB_Q6!$F$5:$F$1254,Q$26))</f>
        <v>7</v>
      </c>
      <c r="R38" s="778">
        <f t="shared" si="15"/>
        <v>0.7834821428571429</v>
      </c>
      <c r="S38" s="778">
        <f t="shared" si="16"/>
        <v>0.88705882352941179</v>
      </c>
      <c r="T38" s="778">
        <f t="shared" si="17"/>
        <v>0.85597826086956519</v>
      </c>
      <c r="U38" s="778">
        <f t="shared" si="18"/>
        <v>0.77777777777777779</v>
      </c>
    </row>
    <row r="39" spans="1:35" ht="15" customHeight="1" thickBot="1">
      <c r="B39" s="802" t="s">
        <v>333</v>
      </c>
      <c r="C39" s="803">
        <f t="shared" si="9"/>
        <v>0.63200000000000001</v>
      </c>
      <c r="D39" s="804">
        <f>IF($J$4="Todas",SUMIFS(DB_Q6!$Y$5:$Y$1254,DB_Q6!$E$5:$E$1254,D$26),SUMIFS(DB_Q6!$Y$5:$Y$1254,DB_Q6!$L$5:$L$1254,$J$4,DB_Q6!$E$5:$E$1254,D$26))</f>
        <v>308</v>
      </c>
      <c r="E39" s="804">
        <f>IF($J$4="Todas",SUMIFS(DB_Q6!$Y$5:$Y$1254,DB_Q6!$E$5:$E$1254,E$26),SUMIFS(DB_Q6!$Y$5:$Y$1254,DB_Q6!$L$5:$L$1254,$J$4,DB_Q6!$E$5:$E$1254,E$26))</f>
        <v>482</v>
      </c>
      <c r="F39" s="805">
        <f t="shared" si="10"/>
        <v>0.62601626016260159</v>
      </c>
      <c r="G39" s="805">
        <f t="shared" si="11"/>
        <v>0.63588390501319259</v>
      </c>
      <c r="H39" s="806">
        <f>IF($J$4="Todas",SUMIFS(DB_Q6!$Y$5:$Y$1254,DB_Q6!$D$5:$D$1254,H$26),SUMIFS(DB_Q6!$Y$5:$Y$1254,DB_Q6!$L$5:$L$1254,$J$4,DB_Q6!$D$5:$D$1254,H$26))</f>
        <v>148</v>
      </c>
      <c r="I39" s="804">
        <f>IF($J$4="Todas",SUMIFS(DB_Q6!$Y$5:$Y$1254,DB_Q6!$D$5:$D$1254,I$26),SUMIFS(DB_Q6!$Y$5:$Y$1254,DB_Q6!$L$5:$L$1254,$J$4,DB_Q6!$D$5:$D$1254,I$26))</f>
        <v>346</v>
      </c>
      <c r="J39" s="804">
        <f>IF($J$4="Todas",SUMIFS(DB_Q6!$Y$5:$Y$1254,DB_Q6!$D$5:$D$1254,J$26),SUMIFS(DB_Q6!$Y$5:$Y$1254,DB_Q6!$L$5:$L$1254,$J$4,DB_Q6!$D$5:$D$1254,J$26))</f>
        <v>296</v>
      </c>
      <c r="K39" s="805">
        <f t="shared" si="12"/>
        <v>0.55639097744360899</v>
      </c>
      <c r="L39" s="805">
        <f t="shared" si="13"/>
        <v>0.63023679417122036</v>
      </c>
      <c r="M39" s="805">
        <f t="shared" si="14"/>
        <v>0.68045977011494252</v>
      </c>
      <c r="N39" s="806">
        <f>IF($J$4="Todas",SUMIFS(DB_Q6!$Y$5:$Y$1254,DB_Q6!$F$5:$F$1254,N$26),SUMIFS(DB_Q6!$Y$5:$Y$1254,DB_Q6!$L$5:$L$1254,$J$4,DB_Q6!$F$5:$F$1254,N$26))</f>
        <v>294</v>
      </c>
      <c r="O39" s="804">
        <f>IF($J$4="Todas",SUMIFS(DB_Q6!$Y$5:$Y$1254,DB_Q6!$F$5:$F$1254,O$26),SUMIFS(DB_Q6!$Y$5:$Y$1254,DB_Q6!$L$5:$L$1254,$J$4,DB_Q6!$F$5:$F$1254,O$26))</f>
        <v>278</v>
      </c>
      <c r="P39" s="804">
        <f>IF($J$4="Todas",SUMIFS(DB_Q6!$Y$5:$Y$1254,DB_Q6!$F$5:$F$1254,P$26),SUMIFS(DB_Q6!$Y$5:$Y$1254,DB_Q6!$L$5:$L$1254,$J$4,DB_Q6!$F$5:$F$1254,P$26))</f>
        <v>212</v>
      </c>
      <c r="Q39" s="804">
        <f>IF($J$4="Todas",SUMIFS(DB_Q6!$Y$5:$Y$1254,DB_Q6!$F$5:$F$1254,Q$26),SUMIFS(DB_Q6!$Y$5:$Y$1254,DB_Q6!$L$5:$L$1254,$J$4,DB_Q6!$F$5:$F$1254,Q$26))</f>
        <v>6</v>
      </c>
      <c r="R39" s="805">
        <f t="shared" si="15"/>
        <v>0.65625</v>
      </c>
      <c r="S39" s="805">
        <f t="shared" si="16"/>
        <v>0.65411764705882358</v>
      </c>
      <c r="T39" s="805">
        <f t="shared" si="17"/>
        <v>0.57608695652173914</v>
      </c>
      <c r="U39" s="805">
        <f t="shared" si="18"/>
        <v>0.66666666666666663</v>
      </c>
    </row>
    <row r="40" spans="1:35" s="468" customFormat="1" ht="15.75" customHeight="1" thickTop="1">
      <c r="A40" s="251"/>
      <c r="B40" s="461"/>
      <c r="C40" s="298"/>
      <c r="D40" s="727">
        <f>IF($J$4="Todas",COUNTIF(DB_Q5!$E$5:$E$1254,D$26),COUNTIFS(DB_Q5!$L$5:$L$1254,$J$4,DB_Q5!$E$5:$E$1254,D$26))</f>
        <v>492</v>
      </c>
      <c r="E40" s="727">
        <f>IF($J$4="Todas",COUNTIF(DB_Q5!$E$5:$E$1254,E$26),COUNTIFS(DB_Q5!$L$5:$L$1254,$J$4,DB_Q5!$E$5:$E$1254,E$26))</f>
        <v>758</v>
      </c>
      <c r="F40" s="727"/>
      <c r="G40" s="727"/>
      <c r="H40" s="727">
        <f>IF($J$4="Todas",COUNTIF(DB_Q5!$D$5:$D$1254,H$26),COUNTIFS(DB_Q5!$L$5:$L$1254,$J$4,DB_Q5!$D$5:$D$1254,H$26))</f>
        <v>266</v>
      </c>
      <c r="I40" s="727">
        <f>IF($J$4="Todas",COUNTIF(DB_Q5!$D$5:$D$1254,I$26),COUNTIFS(DB_Q5!$L$5:$L$1254,$J$4,DB_Q5!$D$5:$D$1254,I$26))</f>
        <v>549</v>
      </c>
      <c r="J40" s="727">
        <f>IF($J$4="Todas",COUNTIF(DB_Q5!$D$5:$D$1254,J$26),COUNTIFS(DB_Q5!$L$5:$L$1254,$J$4,DB_Q5!$D$5:$D$1254,J$26))</f>
        <v>435</v>
      </c>
      <c r="K40" s="727"/>
      <c r="L40" s="727"/>
      <c r="M40" s="727"/>
      <c r="N40" s="727">
        <f>IF($J$4="Todas",COUNTIF(DB_Q5!$F$5:$F$1254,N$26),COUNTIFS(DB_Q5!$L$5:$L$1254,$J$4,DB_Q5!$F$5:$F$1254,N$26))</f>
        <v>448</v>
      </c>
      <c r="O40" s="727">
        <f>IF($J$4="Todas",COUNTIF(DB_Q5!$F$5:$F$1254,O$26),COUNTIFS(DB_Q5!$L$5:$L$1254,$J$4,DB_Q5!$F$5:$F$1254,O$26))</f>
        <v>425</v>
      </c>
      <c r="P40" s="727">
        <f>IF($J$4="Todas",COUNTIF(DB_Q5!$F$5:$F$1254,P$26),COUNTIFS(DB_Q5!$L$5:$L$1254,$J$4,DB_Q5!$F$5:$F$1254,P$26))</f>
        <v>368</v>
      </c>
      <c r="Q40" s="727">
        <f>IF($J$4="Todas",COUNTIF(DB_Q5!$F$5:$F$1254,Q$26),COUNTIFS(DB_Q5!$L$5:$L$1254,$J$4,DB_Q5!$F$5:$F$1254,Q$26))</f>
        <v>9</v>
      </c>
      <c r="R40" s="745"/>
      <c r="S40" s="745"/>
      <c r="T40" s="727">
        <f>IF($J$4="Todas",COUNTIF(DB_Q5!$E$5:$E$1254,R$26),COUNTIFS(DB_Q5!$L$5:$L$1254,$J$4,DB_Q5!$E$5:$E$1254,R$26))</f>
        <v>0</v>
      </c>
      <c r="U40" s="740">
        <f>IF($J$4="Todas",COUNTIF(DB_Q5!$E$5:$E$1254,S$26),COUNTIFS(DB_Q5!$L$5:$L$1254,$J$4,DB_Q5!$E$5:$E$1254,S$26))</f>
        <v>0</v>
      </c>
      <c r="V40" s="379"/>
      <c r="W40" s="379"/>
      <c r="X40" s="379"/>
      <c r="Y40" s="380"/>
      <c r="Z40" s="380"/>
      <c r="AA40" s="380"/>
    </row>
    <row r="41" spans="1:35" s="468" customFormat="1" ht="15" customHeight="1">
      <c r="A41" s="251"/>
      <c r="B41" s="461"/>
      <c r="C41" s="298"/>
      <c r="D41" s="379"/>
      <c r="E41" s="379"/>
      <c r="F41" s="380"/>
      <c r="G41" s="380"/>
      <c r="H41" s="379"/>
      <c r="I41" s="379"/>
      <c r="J41" s="379"/>
      <c r="K41" s="380"/>
      <c r="L41" s="380"/>
      <c r="M41" s="380"/>
      <c r="N41" s="379"/>
      <c r="O41" s="379"/>
      <c r="P41" s="379"/>
      <c r="Q41" s="379"/>
      <c r="R41" s="380"/>
      <c r="S41" s="380"/>
      <c r="T41" s="380"/>
      <c r="U41" s="380"/>
      <c r="V41" s="379"/>
      <c r="W41" s="379"/>
      <c r="X41" s="379"/>
      <c r="Y41" s="380"/>
      <c r="Z41" s="380"/>
      <c r="AA41" s="380"/>
    </row>
    <row r="42" spans="1:35" s="745" customFormat="1" ht="15" customHeight="1">
      <c r="AH42" s="727">
        <f>IF($J$4="Todas",COUNTIF(DB_Q5!$H$5:$H$1254,N$62),COUNTIFS(DB_Q5!$L$5:$L$1254,$J$4,DB_Q5!$H$5:$H$1254,N$62))</f>
        <v>0</v>
      </c>
      <c r="AI42" s="727">
        <f>IF($J$4="Todas",COUNTIF(DB_Q5!$H$5:$H$1254,O$62),COUNTIFS(DB_Q5!$L$5:$L$1254,$J$4,DB_Q5!$H$5:$H$1254,O$62))</f>
        <v>0</v>
      </c>
    </row>
    <row r="43" spans="1:35" ht="15" customHeight="1">
      <c r="B43" s="733" t="s">
        <v>357</v>
      </c>
      <c r="C43" s="598" t="str">
        <f>$J$4</f>
        <v>Todas</v>
      </c>
      <c r="D43" s="754" t="s">
        <v>317</v>
      </c>
      <c r="E43" s="792"/>
      <c r="F43" s="792"/>
      <c r="G43" s="793"/>
      <c r="H43" s="753"/>
      <c r="I43" s="792"/>
      <c r="J43" s="753" t="s">
        <v>318</v>
      </c>
      <c r="K43" s="754"/>
      <c r="L43" s="754"/>
      <c r="M43" s="753"/>
      <c r="N43" s="754"/>
      <c r="O43" s="793"/>
      <c r="P43" s="753" t="s">
        <v>319</v>
      </c>
      <c r="Q43" s="752"/>
      <c r="R43" s="752"/>
      <c r="S43" s="793"/>
      <c r="T43" s="753"/>
      <c r="U43" s="754"/>
    </row>
    <row r="44" spans="1:35" ht="15" customHeight="1">
      <c r="B44" s="794" t="s">
        <v>426</v>
      </c>
      <c r="C44" s="760" t="s">
        <v>58</v>
      </c>
      <c r="D44" s="807" t="s">
        <v>305</v>
      </c>
      <c r="E44" s="761" t="s">
        <v>510</v>
      </c>
      <c r="F44" s="761" t="s">
        <v>511</v>
      </c>
      <c r="G44" s="762" t="s">
        <v>305</v>
      </c>
      <c r="H44" s="762" t="s">
        <v>510</v>
      </c>
      <c r="I44" s="762" t="s">
        <v>511</v>
      </c>
      <c r="J44" s="795" t="s">
        <v>306</v>
      </c>
      <c r="K44" s="761" t="s">
        <v>307</v>
      </c>
      <c r="L44" s="761" t="s">
        <v>308</v>
      </c>
      <c r="M44" s="762" t="s">
        <v>306</v>
      </c>
      <c r="N44" s="762" t="s">
        <v>307</v>
      </c>
      <c r="O44" s="808" t="s">
        <v>308</v>
      </c>
      <c r="P44" s="795" t="s">
        <v>505</v>
      </c>
      <c r="Q44" s="761" t="s">
        <v>504</v>
      </c>
      <c r="R44" s="761" t="s">
        <v>507</v>
      </c>
      <c r="S44" s="762" t="s">
        <v>505</v>
      </c>
      <c r="T44" s="762" t="s">
        <v>504</v>
      </c>
      <c r="U44" s="762" t="s">
        <v>507</v>
      </c>
    </row>
    <row r="45" spans="1:35" ht="15" customHeight="1">
      <c r="B45" s="796" t="s">
        <v>323</v>
      </c>
      <c r="C45" s="797">
        <f t="shared" ref="C45:C57" si="19">IFERROR(VLOOKUP(B45,$C$8:$D$20,2,),)</f>
        <v>0.91520000000000001</v>
      </c>
      <c r="D45" s="798">
        <f>IF($J$4="Todas",SUMIFS(DB_Q6!$M$5:$M$1254,DB_Q6!$G$5:$G$1254,D$44),SUMIFS(DB_Q6!$M$5:$M$1254,DB_Q6!$L$5:$L$1254,$J$4,DB_Q6!$G$5:$G$1254,D$44))</f>
        <v>664</v>
      </c>
      <c r="E45" s="798">
        <f>IF($J$4="Todas",SUMIFS(DB_Q6!$M$5:$M$1254,DB_Q6!$G$5:$G$1254,E$44),SUMIFS(DB_Q6!$M$5:$M$1254,DB_Q6!$L$5:$L$1254,$J$4,DB_Q6!$G$5:$G$1254,E$44))</f>
        <v>223</v>
      </c>
      <c r="F45" s="798">
        <f>IF($J$4="Todas",SUMIFS(DB_Q6!$M$5:$M$1254,DB_Q6!$G$5:$G$1254,F$44),SUMIFS(DB_Q6!$M$5:$M$1254,DB_Q6!$L$5:$L$1254,$J$4,DB_Q6!$G$5:$G$1254,F$44))</f>
        <v>257</v>
      </c>
      <c r="G45" s="799">
        <f t="shared" ref="G45:G57" si="20">IFERROR(D45/D$58,)</f>
        <v>0.92997198879551823</v>
      </c>
      <c r="H45" s="799">
        <f t="shared" ref="H45:H57" si="21">IFERROR(E45/E$58,)</f>
        <v>0.92531120331950212</v>
      </c>
      <c r="I45" s="799">
        <f t="shared" ref="I45:I57" si="22">IFERROR(F45/F$58,)</f>
        <v>0.87118644067796613</v>
      </c>
      <c r="J45" s="800">
        <f>IF($J$4="Todas",SUMIFS(DB_Q6!$M$5:$M$1254,DB_Q6!$H$5:$H$1254,J$44),SUMIFS(DB_Q6!$M$5:$M$1254,DB_Q6!$L$5:$L$1254,$J$4,DB_Q6!$H$5:$H$1254,J$44))</f>
        <v>859</v>
      </c>
      <c r="K45" s="798">
        <f>IF($J$4="Todas",SUMIFS(DB_Q6!$M$5:$M$1254,DB_Q6!$H$5:$H$1254,K$44),SUMIFS(DB_Q6!$M$5:$M$1254,DB_Q6!$L$5:$L$1254,$J$4,DB_Q6!$H$5:$H$1254,K$44))</f>
        <v>129</v>
      </c>
      <c r="L45" s="798">
        <f>IF($J$4="Todas",SUMIFS(DB_Q6!$M$5:$M$1254,DB_Q6!$H$5:$H$1254,L$44),SUMIFS(DB_Q6!$M$5:$M$1254,DB_Q6!$L$5:$L$1254,$J$4,DB_Q6!$H$5:$H$1254,L$44))</f>
        <v>156</v>
      </c>
      <c r="M45" s="799">
        <f t="shared" ref="M45:M57" si="23">IFERROR(J45/J$58,)</f>
        <v>0.9286486486486486</v>
      </c>
      <c r="N45" s="799">
        <f t="shared" ref="N45:N57" si="24">IFERROR(K45/K$58,)</f>
        <v>0.92142857142857137</v>
      </c>
      <c r="O45" s="809">
        <f t="shared" ref="O45:O57" si="25">IFERROR(L45/L$58,)</f>
        <v>0.84324324324324329</v>
      </c>
      <c r="P45" s="800">
        <f>IF($J$4="Todas",SUMIFS(DB_Q6!$M$5:$M$1254,DB_Q6!$I$5:$I$1254,P$44),SUMIFS(DB_Q6!$M$5:$M$1254,DB_Q6!$L$5:$L$1254,$J$4,DB_Q6!$I$5:$I$1254,P$44))</f>
        <v>256</v>
      </c>
      <c r="Q45" s="798">
        <f>IF($J$4="Todas",SUMIFS(DB_Q6!$M$5:$M$1254,DB_Q6!$I$5:$I$1254,Q$44),SUMIFS(DB_Q6!$M$5:$M$1254,DB_Q6!$L$5:$L$1254,$J$4,DB_Q6!$I$5:$I$1254,Q$44))</f>
        <v>664</v>
      </c>
      <c r="R45" s="798">
        <f>IF($J$4="Todas",SUMIFS(DB_Q6!$M$5:$M$1254,DB_Q6!$I$5:$I$1254,R$44),SUMIFS(DB_Q6!$M$5:$M$1254,DB_Q6!$L$5:$L$1254,$J$4,DB_Q6!$I$5:$I$1254,R$44))</f>
        <v>224</v>
      </c>
      <c r="S45" s="799">
        <f t="shared" ref="S45:S57" si="26">IFERROR(P45/P$58,)</f>
        <v>0.90140845070422537</v>
      </c>
      <c r="T45" s="799">
        <f t="shared" ref="T45:T57" si="27">IFERROR(Q45/Q$58,)</f>
        <v>0.91586206896551725</v>
      </c>
      <c r="U45" s="799">
        <f t="shared" ref="U45:U57" si="28">IFERROR(R45/R$58,)</f>
        <v>0.9294605809128631</v>
      </c>
    </row>
    <row r="46" spans="1:35" ht="15" customHeight="1">
      <c r="B46" s="779" t="s">
        <v>324</v>
      </c>
      <c r="C46" s="776">
        <f t="shared" si="19"/>
        <v>0.94720000000000004</v>
      </c>
      <c r="D46" s="777">
        <f>IF($J$4="Todas",SUMIFS(DB_Q6!$N$5:$N$1254,DB_Q6!$G$5:$G$1254,D$44),SUMIFS(DB_Q6!$N$5:$N$1254,DB_Q6!$L$5:$L$1254,$J$4,DB_Q6!$G$5:$G$1254,D$44))</f>
        <v>675</v>
      </c>
      <c r="E46" s="777">
        <f>IF($J$4="Todas",SUMIFS(DB_Q6!$N$5:$N$1254,DB_Q6!$G$5:$G$1254,E$44),SUMIFS(DB_Q6!$N$5:$N$1254,DB_Q6!$L$5:$L$1254,$J$4,DB_Q6!$G$5:$G$1254,E$44))</f>
        <v>237</v>
      </c>
      <c r="F46" s="777">
        <f>IF($J$4="Todas",SUMIFS(DB_Q6!$N$5:$N$1254,DB_Q6!$G$5:$G$1254,F$44),SUMIFS(DB_Q6!$N$5:$N$1254,DB_Q6!$L$5:$L$1254,$J$4,DB_Q6!$G$5:$G$1254,F$44))</f>
        <v>272</v>
      </c>
      <c r="G46" s="778">
        <f t="shared" si="20"/>
        <v>0.94537815126050417</v>
      </c>
      <c r="H46" s="778">
        <f t="shared" si="21"/>
        <v>0.98340248962655596</v>
      </c>
      <c r="I46" s="778">
        <f t="shared" si="22"/>
        <v>0.92203389830508475</v>
      </c>
      <c r="J46" s="801">
        <f>IF($J$4="Todas",SUMIFS(DB_Q6!$N$5:$N$1254,DB_Q6!$H$5:$H$1254,J$44),SUMIFS(DB_Q6!$N$5:$N$1254,DB_Q6!$L$5:$L$1254,$J$4,DB_Q6!$H$5:$H$1254,J$44))</f>
        <v>880</v>
      </c>
      <c r="K46" s="777">
        <f>IF($J$4="Todas",SUMIFS(DB_Q6!$N$5:$N$1254,DB_Q6!$H$5:$H$1254,K$44),SUMIFS(DB_Q6!$N$5:$N$1254,DB_Q6!$L$5:$L$1254,$J$4,DB_Q6!$H$5:$H$1254,K$44))</f>
        <v>133</v>
      </c>
      <c r="L46" s="777">
        <f>IF($J$4="Todas",SUMIFS(DB_Q6!$N$5:$N$1254,DB_Q6!$H$5:$H$1254,L$44),SUMIFS(DB_Q6!$N$5:$N$1254,DB_Q6!$L$5:$L$1254,$J$4,DB_Q6!$H$5:$H$1254,L$44))</f>
        <v>171</v>
      </c>
      <c r="M46" s="778">
        <f t="shared" si="23"/>
        <v>0.9513513513513514</v>
      </c>
      <c r="N46" s="778">
        <f t="shared" si="24"/>
        <v>0.95</v>
      </c>
      <c r="O46" s="810">
        <f t="shared" si="25"/>
        <v>0.92432432432432432</v>
      </c>
      <c r="P46" s="801">
        <f>IF($J$4="Todas",SUMIFS(DB_Q6!$N$5:$N$1254,DB_Q6!$I$5:$I$1254,P$44),SUMIFS(DB_Q6!$N$5:$N$1254,DB_Q6!$L$5:$L$1254,$J$4,DB_Q6!$I$5:$I$1254,P$44))</f>
        <v>264</v>
      </c>
      <c r="Q46" s="777">
        <f>IF($J$4="Todas",SUMIFS(DB_Q6!$N$5:$N$1254,DB_Q6!$I$5:$I$1254,Q$44),SUMIFS(DB_Q6!$N$5:$N$1254,DB_Q6!$L$5:$L$1254,$J$4,DB_Q6!$I$5:$I$1254,Q$44))</f>
        <v>689</v>
      </c>
      <c r="R46" s="777">
        <f>IF($J$4="Todas",SUMIFS(DB_Q6!$N$5:$N$1254,DB_Q6!$I$5:$I$1254,R$44),SUMIFS(DB_Q6!$N$5:$N$1254,DB_Q6!$L$5:$L$1254,$J$4,DB_Q6!$I$5:$I$1254,R$44))</f>
        <v>231</v>
      </c>
      <c r="S46" s="778">
        <f t="shared" si="26"/>
        <v>0.92957746478873238</v>
      </c>
      <c r="T46" s="778">
        <f t="shared" si="27"/>
        <v>0.95034482758620686</v>
      </c>
      <c r="U46" s="778">
        <f t="shared" si="28"/>
        <v>0.95850622406639008</v>
      </c>
    </row>
    <row r="47" spans="1:35" ht="15" customHeight="1">
      <c r="B47" s="779" t="s">
        <v>325</v>
      </c>
      <c r="C47" s="776">
        <f t="shared" si="19"/>
        <v>0.94240000000000002</v>
      </c>
      <c r="D47" s="777">
        <f>IF($J$4="Todas",SUMIFS(DB_Q6!$O$5:$O$1254,DB_Q6!$G$5:$G$1254,D$44),SUMIFS(DB_Q6!$O$5:$O$1254,DB_Q6!$L$5:$L$1254,$J$4,DB_Q6!$G$5:$G$1254,D$44))</f>
        <v>672</v>
      </c>
      <c r="E47" s="777">
        <f>IF($J$4="Todas",SUMIFS(DB_Q6!$O$5:$O$1254,DB_Q6!$G$5:$G$1254,E$44),SUMIFS(DB_Q6!$O$5:$O$1254,DB_Q6!$L$5:$L$1254,$J$4,DB_Q6!$G$5:$G$1254,E$44))</f>
        <v>234</v>
      </c>
      <c r="F47" s="777">
        <f>IF($J$4="Todas",SUMIFS(DB_Q6!$O$5:$O$1254,DB_Q6!$G$5:$G$1254,F$44),SUMIFS(DB_Q6!$O$5:$O$1254,DB_Q6!$L$5:$L$1254,$J$4,DB_Q6!$G$5:$G$1254,F$44))</f>
        <v>272</v>
      </c>
      <c r="G47" s="778">
        <f t="shared" si="20"/>
        <v>0.94117647058823528</v>
      </c>
      <c r="H47" s="778">
        <f t="shared" si="21"/>
        <v>0.97095435684647302</v>
      </c>
      <c r="I47" s="778">
        <f t="shared" si="22"/>
        <v>0.92203389830508475</v>
      </c>
      <c r="J47" s="801">
        <f>IF($J$4="Todas",SUMIFS(DB_Q6!$O$5:$O$1254,DB_Q6!$H$5:$H$1254,J$44),SUMIFS(DB_Q6!$O$5:$O$1254,DB_Q6!$L$5:$L$1254,$J$4,DB_Q6!$H$5:$H$1254,J$44))</f>
        <v>876</v>
      </c>
      <c r="K47" s="777">
        <f>IF($J$4="Todas",SUMIFS(DB_Q6!$O$5:$O$1254,DB_Q6!$H$5:$H$1254,K$44),SUMIFS(DB_Q6!$O$5:$O$1254,DB_Q6!$L$5:$L$1254,$J$4,DB_Q6!$H$5:$H$1254,K$44))</f>
        <v>133</v>
      </c>
      <c r="L47" s="777">
        <f>IF($J$4="Todas",SUMIFS(DB_Q6!$O$5:$O$1254,DB_Q6!$H$5:$H$1254,L$44),SUMIFS(DB_Q6!$O$5:$O$1254,DB_Q6!$L$5:$L$1254,$J$4,DB_Q6!$H$5:$H$1254,L$44))</f>
        <v>169</v>
      </c>
      <c r="M47" s="778">
        <f t="shared" si="23"/>
        <v>0.94702702702702701</v>
      </c>
      <c r="N47" s="778">
        <f t="shared" si="24"/>
        <v>0.95</v>
      </c>
      <c r="O47" s="810">
        <f t="shared" si="25"/>
        <v>0.91351351351351351</v>
      </c>
      <c r="P47" s="801">
        <f>IF($J$4="Todas",SUMIFS(DB_Q6!$O$5:$O$1254,DB_Q6!$I$5:$I$1254,P$44),SUMIFS(DB_Q6!$O$5:$O$1254,DB_Q6!$L$5:$L$1254,$J$4,DB_Q6!$I$5:$I$1254,P$44))</f>
        <v>264</v>
      </c>
      <c r="Q47" s="777">
        <f>IF($J$4="Todas",SUMIFS(DB_Q6!$O$5:$O$1254,DB_Q6!$I$5:$I$1254,Q$44),SUMIFS(DB_Q6!$O$5:$O$1254,DB_Q6!$L$5:$L$1254,$J$4,DB_Q6!$I$5:$I$1254,Q$44))</f>
        <v>685</v>
      </c>
      <c r="R47" s="777">
        <f>IF($J$4="Todas",SUMIFS(DB_Q6!$O$5:$O$1254,DB_Q6!$I$5:$I$1254,R$44),SUMIFS(DB_Q6!$O$5:$O$1254,DB_Q6!$L$5:$L$1254,$J$4,DB_Q6!$I$5:$I$1254,R$44))</f>
        <v>229</v>
      </c>
      <c r="S47" s="778">
        <f t="shared" si="26"/>
        <v>0.92957746478873238</v>
      </c>
      <c r="T47" s="778">
        <f t="shared" si="27"/>
        <v>0.94482758620689655</v>
      </c>
      <c r="U47" s="778">
        <f t="shared" si="28"/>
        <v>0.950207468879668</v>
      </c>
    </row>
    <row r="48" spans="1:35" ht="15" customHeight="1">
      <c r="B48" s="779" t="s">
        <v>326</v>
      </c>
      <c r="C48" s="776">
        <f t="shared" si="19"/>
        <v>0.96399999999999997</v>
      </c>
      <c r="D48" s="777">
        <f>IF($J$4="Todas",SUMIFS(DB_Q6!$P$5:$P$1254,DB_Q6!$G$5:$G$1254,D$44),SUMIFS(DB_Q6!$P$5:$P$1254,DB_Q6!$L$5:$L$1254,$J$4,DB_Q6!$G$5:$G$1254,D$44))</f>
        <v>683</v>
      </c>
      <c r="E48" s="777">
        <f>IF($J$4="Todas",SUMIFS(DB_Q6!$P$5:$P$1254,DB_Q6!$G$5:$G$1254,E$44),SUMIFS(DB_Q6!$P$5:$P$1254,DB_Q6!$L$5:$L$1254,$J$4,DB_Q6!$G$5:$G$1254,E$44))</f>
        <v>238</v>
      </c>
      <c r="F48" s="777">
        <f>IF($J$4="Todas",SUMIFS(DB_Q6!$P$5:$P$1254,DB_Q6!$G$5:$G$1254,F$44),SUMIFS(DB_Q6!$P$5:$P$1254,DB_Q6!$L$5:$L$1254,$J$4,DB_Q6!$G$5:$G$1254,F$44))</f>
        <v>284</v>
      </c>
      <c r="G48" s="778">
        <f t="shared" si="20"/>
        <v>0.95658263305322133</v>
      </c>
      <c r="H48" s="778">
        <f t="shared" si="21"/>
        <v>0.98755186721991706</v>
      </c>
      <c r="I48" s="778">
        <f t="shared" si="22"/>
        <v>0.96271186440677969</v>
      </c>
      <c r="J48" s="801">
        <f>IF($J$4="Todas",SUMIFS(DB_Q6!$P$5:$P$1254,DB_Q6!$H$5:$H$1254,J$44),SUMIFS(DB_Q6!$P$5:$P$1254,DB_Q6!$L$5:$L$1254,$J$4,DB_Q6!$H$5:$H$1254,J$44))</f>
        <v>893</v>
      </c>
      <c r="K48" s="777">
        <f>IF($J$4="Todas",SUMIFS(DB_Q6!$P$5:$P$1254,DB_Q6!$H$5:$H$1254,K$44),SUMIFS(DB_Q6!$P$5:$P$1254,DB_Q6!$L$5:$L$1254,$J$4,DB_Q6!$H$5:$H$1254,K$44))</f>
        <v>133</v>
      </c>
      <c r="L48" s="777">
        <f>IF($J$4="Todas",SUMIFS(DB_Q6!$P$5:$P$1254,DB_Q6!$H$5:$H$1254,L$44),SUMIFS(DB_Q6!$P$5:$P$1254,DB_Q6!$L$5:$L$1254,$J$4,DB_Q6!$H$5:$H$1254,L$44))</f>
        <v>179</v>
      </c>
      <c r="M48" s="778">
        <f t="shared" si="23"/>
        <v>0.96540540540540543</v>
      </c>
      <c r="N48" s="778">
        <f t="shared" si="24"/>
        <v>0.95</v>
      </c>
      <c r="O48" s="810">
        <f t="shared" si="25"/>
        <v>0.96756756756756757</v>
      </c>
      <c r="P48" s="801">
        <f>IF($J$4="Todas",SUMIFS(DB_Q6!$P$5:$P$1254,DB_Q6!$I$5:$I$1254,P$44),SUMIFS(DB_Q6!$P$5:$P$1254,DB_Q6!$L$5:$L$1254,$J$4,DB_Q6!$I$5:$I$1254,P$44))</f>
        <v>271</v>
      </c>
      <c r="Q48" s="777">
        <f>IF($J$4="Todas",SUMIFS(DB_Q6!$P$5:$P$1254,DB_Q6!$I$5:$I$1254,Q$44),SUMIFS(DB_Q6!$P$5:$P$1254,DB_Q6!$L$5:$L$1254,$J$4,DB_Q6!$I$5:$I$1254,Q$44))</f>
        <v>701</v>
      </c>
      <c r="R48" s="777">
        <f>IF($J$4="Todas",SUMIFS(DB_Q6!$P$5:$P$1254,DB_Q6!$I$5:$I$1254,R$44),SUMIFS(DB_Q6!$P$5:$P$1254,DB_Q6!$L$5:$L$1254,$J$4,DB_Q6!$I$5:$I$1254,R$44))</f>
        <v>233</v>
      </c>
      <c r="S48" s="778">
        <f t="shared" si="26"/>
        <v>0.95422535211267601</v>
      </c>
      <c r="T48" s="778">
        <f t="shared" si="27"/>
        <v>0.96689655172413791</v>
      </c>
      <c r="U48" s="778">
        <f t="shared" si="28"/>
        <v>0.96680497925311204</v>
      </c>
    </row>
    <row r="49" spans="1:27" ht="15" customHeight="1">
      <c r="B49" s="779" t="s">
        <v>327</v>
      </c>
      <c r="C49" s="776">
        <f t="shared" si="19"/>
        <v>0.85199999999999998</v>
      </c>
      <c r="D49" s="777">
        <f>IF($J$4="Todas",SUMIFS(DB_Q6!$Q$5:$Q$1254,DB_Q6!$G$5:$G$1254,D$44),SUMIFS(DB_Q6!$Q$5:$Q$1254,DB_Q6!$L$5:$L$1254,$J$4,DB_Q6!$G$5:$G$1254,D$44))</f>
        <v>604</v>
      </c>
      <c r="E49" s="777">
        <f>IF($J$4="Todas",SUMIFS(DB_Q6!$Q$5:$Q$1254,DB_Q6!$G$5:$G$1254,E$44),SUMIFS(DB_Q6!$Q$5:$Q$1254,DB_Q6!$L$5:$L$1254,$J$4,DB_Q6!$G$5:$G$1254,E$44))</f>
        <v>213</v>
      </c>
      <c r="F49" s="777">
        <f>IF($J$4="Todas",SUMIFS(DB_Q6!$Q$5:$Q$1254,DB_Q6!$G$5:$G$1254,F$44),SUMIFS(DB_Q6!$Q$5:$Q$1254,DB_Q6!$L$5:$L$1254,$J$4,DB_Q6!$G$5:$G$1254,F$44))</f>
        <v>248</v>
      </c>
      <c r="G49" s="778">
        <f t="shared" si="20"/>
        <v>0.84593837535014005</v>
      </c>
      <c r="H49" s="778">
        <f t="shared" si="21"/>
        <v>0.88381742738589208</v>
      </c>
      <c r="I49" s="778">
        <f t="shared" si="22"/>
        <v>0.84067796610169487</v>
      </c>
      <c r="J49" s="801">
        <f>IF($J$4="Todas",SUMIFS(DB_Q6!$Q$5:$Q$1254,DB_Q6!$H$5:$H$1254,J$44),SUMIFS(DB_Q6!$Q$5:$Q$1254,DB_Q6!$L$5:$L$1254,$J$4,DB_Q6!$H$5:$H$1254,J$44))</f>
        <v>785</v>
      </c>
      <c r="K49" s="777">
        <f>IF($J$4="Todas",SUMIFS(DB_Q6!$Q$5:$Q$1254,DB_Q6!$H$5:$H$1254,K$44),SUMIFS(DB_Q6!$Q$5:$Q$1254,DB_Q6!$L$5:$L$1254,$J$4,DB_Q6!$H$5:$H$1254,K$44))</f>
        <v>124</v>
      </c>
      <c r="L49" s="777">
        <f>IF($J$4="Todas",SUMIFS(DB_Q6!$Q$5:$Q$1254,DB_Q6!$H$5:$H$1254,L$44),SUMIFS(DB_Q6!$Q$5:$Q$1254,DB_Q6!$L$5:$L$1254,$J$4,DB_Q6!$H$5:$H$1254,L$44))</f>
        <v>156</v>
      </c>
      <c r="M49" s="778">
        <f t="shared" si="23"/>
        <v>0.84864864864864864</v>
      </c>
      <c r="N49" s="778">
        <f t="shared" si="24"/>
        <v>0.88571428571428568</v>
      </c>
      <c r="O49" s="810">
        <f t="shared" si="25"/>
        <v>0.84324324324324329</v>
      </c>
      <c r="P49" s="801">
        <f>IF($J$4="Todas",SUMIFS(DB_Q6!$Q$5:$Q$1254,DB_Q6!$I$5:$I$1254,P$44),SUMIFS(DB_Q6!$Q$5:$Q$1254,DB_Q6!$L$5:$L$1254,$J$4,DB_Q6!$I$5:$I$1254,P$44))</f>
        <v>235</v>
      </c>
      <c r="Q49" s="777">
        <f>IF($J$4="Todas",SUMIFS(DB_Q6!$Q$5:$Q$1254,DB_Q6!$I$5:$I$1254,Q$44),SUMIFS(DB_Q6!$Q$5:$Q$1254,DB_Q6!$L$5:$L$1254,$J$4,DB_Q6!$I$5:$I$1254,Q$44))</f>
        <v>623</v>
      </c>
      <c r="R49" s="777">
        <f>IF($J$4="Todas",SUMIFS(DB_Q6!$Q$5:$Q$1254,DB_Q6!$I$5:$I$1254,R$44),SUMIFS(DB_Q6!$Q$5:$Q$1254,DB_Q6!$L$5:$L$1254,$J$4,DB_Q6!$I$5:$I$1254,R$44))</f>
        <v>207</v>
      </c>
      <c r="S49" s="778">
        <f t="shared" si="26"/>
        <v>0.82746478873239437</v>
      </c>
      <c r="T49" s="778">
        <f t="shared" si="27"/>
        <v>0.85931034482758617</v>
      </c>
      <c r="U49" s="778">
        <f t="shared" si="28"/>
        <v>0.85892116182572609</v>
      </c>
    </row>
    <row r="50" spans="1:27" ht="15" customHeight="1">
      <c r="B50" s="779" t="s">
        <v>334</v>
      </c>
      <c r="C50" s="776">
        <f t="shared" si="19"/>
        <v>0.8296</v>
      </c>
      <c r="D50" s="777">
        <f>IF($J$4="Todas",SUMIFS(DB_Q6!$R$5:$R$1254,DB_Q6!$G$5:$G$1254,D$44),SUMIFS(DB_Q6!$R$5:$R$1254,DB_Q6!$L$5:$L$1254,$J$4,DB_Q6!$G$5:$G$1254,D$44))</f>
        <v>600</v>
      </c>
      <c r="E50" s="777">
        <f>IF($J$4="Todas",SUMIFS(DB_Q6!$R$5:$R$1254,DB_Q6!$G$5:$G$1254,E$44),SUMIFS(DB_Q6!$R$5:$R$1254,DB_Q6!$L$5:$L$1254,$J$4,DB_Q6!$G$5:$G$1254,E$44))</f>
        <v>208</v>
      </c>
      <c r="F50" s="777">
        <f>IF($J$4="Todas",SUMIFS(DB_Q6!$R$5:$R$1254,DB_Q6!$G$5:$G$1254,F$44),SUMIFS(DB_Q6!$R$5:$R$1254,DB_Q6!$L$5:$L$1254,$J$4,DB_Q6!$G$5:$G$1254,F$44))</f>
        <v>229</v>
      </c>
      <c r="G50" s="778">
        <f t="shared" si="20"/>
        <v>0.84033613445378152</v>
      </c>
      <c r="H50" s="778">
        <f t="shared" si="21"/>
        <v>0.86307053941908718</v>
      </c>
      <c r="I50" s="778">
        <f t="shared" si="22"/>
        <v>0.77627118644067794</v>
      </c>
      <c r="J50" s="801">
        <f>IF($J$4="Todas",SUMIFS(DB_Q6!$R$5:$R$1254,DB_Q6!$H$5:$H$1254,J$44),SUMIFS(DB_Q6!$R$5:$R$1254,DB_Q6!$L$5:$L$1254,$J$4,DB_Q6!$H$5:$H$1254,J$44))</f>
        <v>778</v>
      </c>
      <c r="K50" s="777">
        <f>IF($J$4="Todas",SUMIFS(DB_Q6!$R$5:$R$1254,DB_Q6!$H$5:$H$1254,K$44),SUMIFS(DB_Q6!$R$5:$R$1254,DB_Q6!$L$5:$L$1254,$J$4,DB_Q6!$H$5:$H$1254,K$44))</f>
        <v>119</v>
      </c>
      <c r="L50" s="777">
        <f>IF($J$4="Todas",SUMIFS(DB_Q6!$R$5:$R$1254,DB_Q6!$H$5:$H$1254,L$44),SUMIFS(DB_Q6!$R$5:$R$1254,DB_Q6!$L$5:$L$1254,$J$4,DB_Q6!$H$5:$H$1254,L$44))</f>
        <v>140</v>
      </c>
      <c r="M50" s="778">
        <f t="shared" si="23"/>
        <v>0.84108108108108104</v>
      </c>
      <c r="N50" s="778">
        <f t="shared" si="24"/>
        <v>0.85</v>
      </c>
      <c r="O50" s="810">
        <f t="shared" si="25"/>
        <v>0.7567567567567568</v>
      </c>
      <c r="P50" s="801">
        <f>IF($J$4="Todas",SUMIFS(DB_Q6!$R$5:$R$1254,DB_Q6!$I$5:$I$1254,P$44),SUMIFS(DB_Q6!$R$5:$R$1254,DB_Q6!$L$5:$L$1254,$J$4,DB_Q6!$I$5:$I$1254,P$44))</f>
        <v>206</v>
      </c>
      <c r="Q50" s="777">
        <f>IF($J$4="Todas",SUMIFS(DB_Q6!$R$5:$R$1254,DB_Q6!$I$5:$I$1254,Q$44),SUMIFS(DB_Q6!$R$5:$R$1254,DB_Q6!$L$5:$L$1254,$J$4,DB_Q6!$I$5:$I$1254,Q$44))</f>
        <v>620</v>
      </c>
      <c r="R50" s="777">
        <f>IF($J$4="Todas",SUMIFS(DB_Q6!$R$5:$R$1254,DB_Q6!$I$5:$I$1254,R$44),SUMIFS(DB_Q6!$R$5:$R$1254,DB_Q6!$L$5:$L$1254,$J$4,DB_Q6!$I$5:$I$1254,R$44))</f>
        <v>211</v>
      </c>
      <c r="S50" s="778">
        <f t="shared" si="26"/>
        <v>0.72535211267605637</v>
      </c>
      <c r="T50" s="778">
        <f t="shared" si="27"/>
        <v>0.85517241379310349</v>
      </c>
      <c r="U50" s="778">
        <f t="shared" si="28"/>
        <v>0.87551867219917012</v>
      </c>
    </row>
    <row r="51" spans="1:27" ht="15" customHeight="1">
      <c r="B51" s="779" t="s">
        <v>328</v>
      </c>
      <c r="C51" s="776">
        <f t="shared" si="19"/>
        <v>0.70640000000000003</v>
      </c>
      <c r="D51" s="777">
        <f>IF($J$4="Todas",SUMIFS(DB_Q6!$S$5:$S$1254,DB_Q6!$G$5:$G$1254,D$44),SUMIFS(DB_Q6!$S$5:$S$1254,DB_Q6!$L$5:$L$1254,$J$4,DB_Q6!$G$5:$G$1254,D$44))</f>
        <v>506</v>
      </c>
      <c r="E51" s="777">
        <f>IF($J$4="Todas",SUMIFS(DB_Q6!$S$5:$S$1254,DB_Q6!$G$5:$G$1254,E$44),SUMIFS(DB_Q6!$S$5:$S$1254,DB_Q6!$L$5:$L$1254,$J$4,DB_Q6!$G$5:$G$1254,E$44))</f>
        <v>167</v>
      </c>
      <c r="F51" s="777">
        <f>IF($J$4="Todas",SUMIFS(DB_Q6!$S$5:$S$1254,DB_Q6!$G$5:$G$1254,F$44),SUMIFS(DB_Q6!$S$5:$S$1254,DB_Q6!$L$5:$L$1254,$J$4,DB_Q6!$G$5:$G$1254,F$44))</f>
        <v>210</v>
      </c>
      <c r="G51" s="778">
        <f t="shared" si="20"/>
        <v>0.70868347338935578</v>
      </c>
      <c r="H51" s="778">
        <f t="shared" si="21"/>
        <v>0.69294605809128629</v>
      </c>
      <c r="I51" s="778">
        <f t="shared" si="22"/>
        <v>0.71186440677966101</v>
      </c>
      <c r="J51" s="801">
        <f>IF($J$4="Todas",SUMIFS(DB_Q6!$S$5:$S$1254,DB_Q6!$H$5:$H$1254,J$44),SUMIFS(DB_Q6!$S$5:$S$1254,DB_Q6!$L$5:$L$1254,$J$4,DB_Q6!$H$5:$H$1254,J$44))</f>
        <v>646</v>
      </c>
      <c r="K51" s="777">
        <f>IF($J$4="Todas",SUMIFS(DB_Q6!$S$5:$S$1254,DB_Q6!$H$5:$H$1254,K$44),SUMIFS(DB_Q6!$S$5:$S$1254,DB_Q6!$L$5:$L$1254,$J$4,DB_Q6!$H$5:$H$1254,K$44))</f>
        <v>95</v>
      </c>
      <c r="L51" s="777">
        <f>IF($J$4="Todas",SUMIFS(DB_Q6!$S$5:$S$1254,DB_Q6!$H$5:$H$1254,L$44),SUMIFS(DB_Q6!$S$5:$S$1254,DB_Q6!$L$5:$L$1254,$J$4,DB_Q6!$H$5:$H$1254,L$44))</f>
        <v>142</v>
      </c>
      <c r="M51" s="778">
        <f t="shared" si="23"/>
        <v>0.69837837837837835</v>
      </c>
      <c r="N51" s="778">
        <f t="shared" si="24"/>
        <v>0.6785714285714286</v>
      </c>
      <c r="O51" s="810">
        <f t="shared" si="25"/>
        <v>0.76756756756756761</v>
      </c>
      <c r="P51" s="801">
        <f>IF($J$4="Todas",SUMIFS(DB_Q6!$S$5:$S$1254,DB_Q6!$I$5:$I$1254,P$44),SUMIFS(DB_Q6!$S$5:$S$1254,DB_Q6!$L$5:$L$1254,$J$4,DB_Q6!$I$5:$I$1254,P$44))</f>
        <v>202</v>
      </c>
      <c r="Q51" s="777">
        <f>IF($J$4="Todas",SUMIFS(DB_Q6!$S$5:$S$1254,DB_Q6!$I$5:$I$1254,Q$44),SUMIFS(DB_Q6!$S$5:$S$1254,DB_Q6!$L$5:$L$1254,$J$4,DB_Q6!$I$5:$I$1254,Q$44))</f>
        <v>507</v>
      </c>
      <c r="R51" s="777">
        <f>IF($J$4="Todas",SUMIFS(DB_Q6!$S$5:$S$1254,DB_Q6!$I$5:$I$1254,R$44),SUMIFS(DB_Q6!$S$5:$S$1254,DB_Q6!$L$5:$L$1254,$J$4,DB_Q6!$I$5:$I$1254,R$44))</f>
        <v>174</v>
      </c>
      <c r="S51" s="778">
        <f t="shared" si="26"/>
        <v>0.71126760563380287</v>
      </c>
      <c r="T51" s="778">
        <f t="shared" si="27"/>
        <v>0.69931034482758625</v>
      </c>
      <c r="U51" s="778">
        <f t="shared" si="28"/>
        <v>0.72199170124481327</v>
      </c>
    </row>
    <row r="52" spans="1:27" ht="15" customHeight="1">
      <c r="B52" s="779" t="s">
        <v>329</v>
      </c>
      <c r="C52" s="776">
        <f t="shared" si="19"/>
        <v>0.91279999999999994</v>
      </c>
      <c r="D52" s="777">
        <f>IF($J$4="Todas",SUMIFS(DB_Q6!$T$5:$T$1254,DB_Q6!$G$5:$G$1254,D$44),SUMIFS(DB_Q6!$T$5:$T$1254,DB_Q6!$L$5:$L$1254,$J$4,DB_Q6!$G$5:$G$1254,D$44))</f>
        <v>661</v>
      </c>
      <c r="E52" s="777">
        <f>IF($J$4="Todas",SUMIFS(DB_Q6!$T$5:$T$1254,DB_Q6!$G$5:$G$1254,E$44),SUMIFS(DB_Q6!$T$5:$T$1254,DB_Q6!$L$5:$L$1254,$J$4,DB_Q6!$G$5:$G$1254,E$44))</f>
        <v>228</v>
      </c>
      <c r="F52" s="777">
        <f>IF($J$4="Todas",SUMIFS(DB_Q6!$T$5:$T$1254,DB_Q6!$G$5:$G$1254,F$44),SUMIFS(DB_Q6!$T$5:$T$1254,DB_Q6!$L$5:$L$1254,$J$4,DB_Q6!$G$5:$G$1254,F$44))</f>
        <v>252</v>
      </c>
      <c r="G52" s="778">
        <f t="shared" si="20"/>
        <v>0.92577030812324934</v>
      </c>
      <c r="H52" s="778">
        <f t="shared" si="21"/>
        <v>0.94605809128630702</v>
      </c>
      <c r="I52" s="778">
        <f t="shared" si="22"/>
        <v>0.85423728813559319</v>
      </c>
      <c r="J52" s="801">
        <f>IF($J$4="Todas",SUMIFS(DB_Q6!$T$5:$T$1254,DB_Q6!$H$5:$H$1254,J$44),SUMIFS(DB_Q6!$T$5:$T$1254,DB_Q6!$L$5:$L$1254,$J$4,DB_Q6!$H$5:$H$1254,J$44))</f>
        <v>858</v>
      </c>
      <c r="K52" s="777">
        <f>IF($J$4="Todas",SUMIFS(DB_Q6!$T$5:$T$1254,DB_Q6!$H$5:$H$1254,K$44),SUMIFS(DB_Q6!$T$5:$T$1254,DB_Q6!$L$5:$L$1254,$J$4,DB_Q6!$H$5:$H$1254,K$44))</f>
        <v>127</v>
      </c>
      <c r="L52" s="777">
        <f>IF($J$4="Todas",SUMIFS(DB_Q6!$T$5:$T$1254,DB_Q6!$H$5:$H$1254,L$44),SUMIFS(DB_Q6!$T$5:$T$1254,DB_Q6!$L$5:$L$1254,$J$4,DB_Q6!$H$5:$H$1254,L$44))</f>
        <v>156</v>
      </c>
      <c r="M52" s="778">
        <f t="shared" si="23"/>
        <v>0.92756756756756753</v>
      </c>
      <c r="N52" s="778">
        <f t="shared" si="24"/>
        <v>0.90714285714285714</v>
      </c>
      <c r="O52" s="810">
        <f t="shared" si="25"/>
        <v>0.84324324324324329</v>
      </c>
      <c r="P52" s="801">
        <f>IF($J$4="Todas",SUMIFS(DB_Q6!$T$5:$T$1254,DB_Q6!$I$5:$I$1254,P$44),SUMIFS(DB_Q6!$T$5:$T$1254,DB_Q6!$L$5:$L$1254,$J$4,DB_Q6!$I$5:$I$1254,P$44))</f>
        <v>250</v>
      </c>
      <c r="Q52" s="777">
        <f>IF($J$4="Todas",SUMIFS(DB_Q6!$T$5:$T$1254,DB_Q6!$I$5:$I$1254,Q$44),SUMIFS(DB_Q6!$T$5:$T$1254,DB_Q6!$L$5:$L$1254,$J$4,DB_Q6!$I$5:$I$1254,Q$44))</f>
        <v>667</v>
      </c>
      <c r="R52" s="777">
        <f>IF($J$4="Todas",SUMIFS(DB_Q6!$T$5:$T$1254,DB_Q6!$I$5:$I$1254,R$44),SUMIFS(DB_Q6!$T$5:$T$1254,DB_Q6!$L$5:$L$1254,$J$4,DB_Q6!$I$5:$I$1254,R$44))</f>
        <v>224</v>
      </c>
      <c r="S52" s="778">
        <f t="shared" si="26"/>
        <v>0.88028169014084512</v>
      </c>
      <c r="T52" s="778">
        <f t="shared" si="27"/>
        <v>0.92</v>
      </c>
      <c r="U52" s="778">
        <f t="shared" si="28"/>
        <v>0.9294605809128631</v>
      </c>
    </row>
    <row r="53" spans="1:27" ht="15" customHeight="1">
      <c r="B53" s="779" t="s">
        <v>330</v>
      </c>
      <c r="C53" s="776">
        <f t="shared" si="19"/>
        <v>0.81679999999999997</v>
      </c>
      <c r="D53" s="777">
        <f>IF($J$4="Todas",SUMIFS(DB_Q6!$U$5:$U$1254,DB_Q6!$G$5:$G$1254,D$44),SUMIFS(DB_Q6!$U$5:$U$1254,DB_Q6!$L$5:$L$1254,$J$4,DB_Q6!$G$5:$G$1254,D$44))</f>
        <v>599</v>
      </c>
      <c r="E53" s="777">
        <f>IF($J$4="Todas",SUMIFS(DB_Q6!$U$5:$U$1254,DB_Q6!$G$5:$G$1254,E$44),SUMIFS(DB_Q6!$U$5:$U$1254,DB_Q6!$L$5:$L$1254,$J$4,DB_Q6!$G$5:$G$1254,E$44))</f>
        <v>204</v>
      </c>
      <c r="F53" s="777">
        <f>IF($J$4="Todas",SUMIFS(DB_Q6!$U$5:$U$1254,DB_Q6!$G$5:$G$1254,F$44),SUMIFS(DB_Q6!$U$5:$U$1254,DB_Q6!$L$5:$L$1254,$J$4,DB_Q6!$G$5:$G$1254,F$44))</f>
        <v>218</v>
      </c>
      <c r="G53" s="778">
        <f t="shared" si="20"/>
        <v>0.83893557422969189</v>
      </c>
      <c r="H53" s="778">
        <f t="shared" si="21"/>
        <v>0.84647302904564314</v>
      </c>
      <c r="I53" s="778">
        <f t="shared" si="22"/>
        <v>0.73898305084745763</v>
      </c>
      <c r="J53" s="801">
        <f>IF($J$4="Todas",SUMIFS(DB_Q6!$U$5:$U$1254,DB_Q6!$H$5:$H$1254,J$44),SUMIFS(DB_Q6!$U$5:$U$1254,DB_Q6!$L$5:$L$1254,$J$4,DB_Q6!$H$5:$H$1254,J$44))</f>
        <v>771</v>
      </c>
      <c r="K53" s="777">
        <f>IF($J$4="Todas",SUMIFS(DB_Q6!$U$5:$U$1254,DB_Q6!$H$5:$H$1254,K$44),SUMIFS(DB_Q6!$U$5:$U$1254,DB_Q6!$L$5:$L$1254,$J$4,DB_Q6!$H$5:$H$1254,K$44))</f>
        <v>109</v>
      </c>
      <c r="L53" s="777">
        <f>IF($J$4="Todas",SUMIFS(DB_Q6!$U$5:$U$1254,DB_Q6!$H$5:$H$1254,L$44),SUMIFS(DB_Q6!$U$5:$U$1254,DB_Q6!$L$5:$L$1254,$J$4,DB_Q6!$H$5:$H$1254,L$44))</f>
        <v>141</v>
      </c>
      <c r="M53" s="778">
        <f t="shared" si="23"/>
        <v>0.83351351351351355</v>
      </c>
      <c r="N53" s="778">
        <f t="shared" si="24"/>
        <v>0.77857142857142858</v>
      </c>
      <c r="O53" s="810">
        <f t="shared" si="25"/>
        <v>0.76216216216216215</v>
      </c>
      <c r="P53" s="801">
        <f>IF($J$4="Todas",SUMIFS(DB_Q6!$U$5:$U$1254,DB_Q6!$I$5:$I$1254,P$44),SUMIFS(DB_Q6!$U$5:$U$1254,DB_Q6!$L$5:$L$1254,$J$4,DB_Q6!$I$5:$I$1254,P$44))</f>
        <v>210</v>
      </c>
      <c r="Q53" s="777">
        <f>IF($J$4="Todas",SUMIFS(DB_Q6!$U$5:$U$1254,DB_Q6!$I$5:$I$1254,Q$44),SUMIFS(DB_Q6!$U$5:$U$1254,DB_Q6!$L$5:$L$1254,$J$4,DB_Q6!$I$5:$I$1254,Q$44))</f>
        <v>608</v>
      </c>
      <c r="R53" s="777">
        <f>IF($J$4="Todas",SUMIFS(DB_Q6!$U$5:$U$1254,DB_Q6!$I$5:$I$1254,R$44),SUMIFS(DB_Q6!$U$5:$U$1254,DB_Q6!$L$5:$L$1254,$J$4,DB_Q6!$I$5:$I$1254,R$44))</f>
        <v>203</v>
      </c>
      <c r="S53" s="778">
        <f t="shared" si="26"/>
        <v>0.73943661971830987</v>
      </c>
      <c r="T53" s="778">
        <f t="shared" si="27"/>
        <v>0.83862068965517245</v>
      </c>
      <c r="U53" s="778">
        <f t="shared" si="28"/>
        <v>0.84232365145228216</v>
      </c>
    </row>
    <row r="54" spans="1:27" ht="15" customHeight="1">
      <c r="B54" s="779" t="s">
        <v>527</v>
      </c>
      <c r="C54" s="776">
        <f t="shared" si="19"/>
        <v>0.84160000000000001</v>
      </c>
      <c r="D54" s="777">
        <f>IF($J$4="Todas",SUMIFS(DB_Q6!$V$5:$V$1254,DB_Q6!$G$5:$G$1254,D$44),SUMIFS(DB_Q6!$V$5:$V$1254,DB_Q6!$L$5:$L$1254,$J$4,DB_Q6!$G$5:$G$1254,D$44))</f>
        <v>609</v>
      </c>
      <c r="E54" s="777">
        <f>IF($J$4="Todas",SUMIFS(DB_Q6!$V$5:$V$1254,DB_Q6!$G$5:$G$1254,E$44),SUMIFS(DB_Q6!$V$5:$V$1254,DB_Q6!$L$5:$L$1254,$J$4,DB_Q6!$G$5:$G$1254,E$44))</f>
        <v>215</v>
      </c>
      <c r="F54" s="777">
        <f>IF($J$4="Todas",SUMIFS(DB_Q6!$V$5:$V$1254,DB_Q6!$G$5:$G$1254,F$44),SUMIFS(DB_Q6!$V$5:$V$1254,DB_Q6!$L$5:$L$1254,$J$4,DB_Q6!$G$5:$G$1254,F$44))</f>
        <v>228</v>
      </c>
      <c r="G54" s="778">
        <f t="shared" si="20"/>
        <v>0.8529411764705882</v>
      </c>
      <c r="H54" s="778">
        <f t="shared" si="21"/>
        <v>0.89211618257261416</v>
      </c>
      <c r="I54" s="778">
        <f t="shared" si="22"/>
        <v>0.77288135593220342</v>
      </c>
      <c r="J54" s="801">
        <f>IF($J$4="Todas",SUMIFS(DB_Q6!$V$5:$V$1254,DB_Q6!$H$5:$H$1254,J$44),SUMIFS(DB_Q6!$V$5:$V$1254,DB_Q6!$L$5:$L$1254,$J$4,DB_Q6!$H$5:$H$1254,J$44))</f>
        <v>797</v>
      </c>
      <c r="K54" s="777">
        <f>IF($J$4="Todas",SUMIFS(DB_Q6!$V$5:$V$1254,DB_Q6!$H$5:$H$1254,K$44),SUMIFS(DB_Q6!$V$5:$V$1254,DB_Q6!$L$5:$L$1254,$J$4,DB_Q6!$H$5:$H$1254,K$44))</f>
        <v>109</v>
      </c>
      <c r="L54" s="777">
        <f>IF($J$4="Todas",SUMIFS(DB_Q6!$V$5:$V$1254,DB_Q6!$H$5:$H$1254,L$44),SUMIFS(DB_Q6!$V$5:$V$1254,DB_Q6!$L$5:$L$1254,$J$4,DB_Q6!$H$5:$H$1254,L$44))</f>
        <v>146</v>
      </c>
      <c r="M54" s="778">
        <f t="shared" si="23"/>
        <v>0.86162162162162159</v>
      </c>
      <c r="N54" s="778">
        <f t="shared" si="24"/>
        <v>0.77857142857142858</v>
      </c>
      <c r="O54" s="810">
        <f t="shared" si="25"/>
        <v>0.78918918918918923</v>
      </c>
      <c r="P54" s="801">
        <f>IF($J$4="Todas",SUMIFS(DB_Q6!$V$5:$V$1254,DB_Q6!$I$5:$I$1254,P$44),SUMIFS(DB_Q6!$V$5:$V$1254,DB_Q6!$L$5:$L$1254,$J$4,DB_Q6!$I$5:$I$1254,P$44))</f>
        <v>231</v>
      </c>
      <c r="Q54" s="777">
        <f>IF($J$4="Todas",SUMIFS(DB_Q6!$V$5:$V$1254,DB_Q6!$I$5:$I$1254,Q$44),SUMIFS(DB_Q6!$V$5:$V$1254,DB_Q6!$L$5:$L$1254,$J$4,DB_Q6!$I$5:$I$1254,Q$44))</f>
        <v>621</v>
      </c>
      <c r="R54" s="777">
        <f>IF($J$4="Todas",SUMIFS(DB_Q6!$V$5:$V$1254,DB_Q6!$I$5:$I$1254,R$44),SUMIFS(DB_Q6!$V$5:$V$1254,DB_Q6!$L$5:$L$1254,$J$4,DB_Q6!$I$5:$I$1254,R$44))</f>
        <v>200</v>
      </c>
      <c r="S54" s="778">
        <f t="shared" si="26"/>
        <v>0.81338028169014087</v>
      </c>
      <c r="T54" s="778">
        <f t="shared" si="27"/>
        <v>0.85655172413793101</v>
      </c>
      <c r="U54" s="778">
        <f t="shared" si="28"/>
        <v>0.82987551867219922</v>
      </c>
    </row>
    <row r="55" spans="1:27" ht="15" customHeight="1">
      <c r="B55" s="779" t="s">
        <v>331</v>
      </c>
      <c r="C55" s="776">
        <f t="shared" si="19"/>
        <v>0.90559999999999996</v>
      </c>
      <c r="D55" s="777">
        <f>IF($J$4="Todas",SUMIFS(DB_Q6!$W$5:$W$1254,DB_Q6!$G$5:$G$1254,D$44),SUMIFS(DB_Q6!$W$5:$W$1254,DB_Q6!$L$5:$L$1254,$J$4,DB_Q6!$G$5:$G$1254,D$44))</f>
        <v>650</v>
      </c>
      <c r="E55" s="777">
        <f>IF($J$4="Todas",SUMIFS(DB_Q6!$W$5:$W$1254,DB_Q6!$G$5:$G$1254,E$44),SUMIFS(DB_Q6!$W$5:$W$1254,DB_Q6!$L$5:$L$1254,$J$4,DB_Q6!$G$5:$G$1254,E$44))</f>
        <v>231</v>
      </c>
      <c r="F55" s="777">
        <f>IF($J$4="Todas",SUMIFS(DB_Q6!$W$5:$W$1254,DB_Q6!$G$5:$G$1254,F$44),SUMIFS(DB_Q6!$W$5:$W$1254,DB_Q6!$L$5:$L$1254,$J$4,DB_Q6!$G$5:$G$1254,F$44))</f>
        <v>251</v>
      </c>
      <c r="G55" s="778">
        <f t="shared" si="20"/>
        <v>0.91036414565826329</v>
      </c>
      <c r="H55" s="778">
        <f t="shared" si="21"/>
        <v>0.95850622406639008</v>
      </c>
      <c r="I55" s="778">
        <f t="shared" si="22"/>
        <v>0.85084745762711866</v>
      </c>
      <c r="J55" s="801">
        <f>IF($J$4="Todas",SUMIFS(DB_Q6!$W$5:$W$1254,DB_Q6!$H$5:$H$1254,J$44),SUMIFS(DB_Q6!$W$5:$W$1254,DB_Q6!$L$5:$L$1254,$J$4,DB_Q6!$H$5:$H$1254,J$44))</f>
        <v>845</v>
      </c>
      <c r="K55" s="777">
        <f>IF($J$4="Todas",SUMIFS(DB_Q6!$W$5:$W$1254,DB_Q6!$H$5:$H$1254,K$44),SUMIFS(DB_Q6!$W$5:$W$1254,DB_Q6!$L$5:$L$1254,$J$4,DB_Q6!$H$5:$H$1254,K$44))</f>
        <v>124</v>
      </c>
      <c r="L55" s="777">
        <f>IF($J$4="Todas",SUMIFS(DB_Q6!$W$5:$W$1254,DB_Q6!$H$5:$H$1254,L$44),SUMIFS(DB_Q6!$W$5:$W$1254,DB_Q6!$L$5:$L$1254,$J$4,DB_Q6!$H$5:$H$1254,L$44))</f>
        <v>163</v>
      </c>
      <c r="M55" s="778">
        <f t="shared" si="23"/>
        <v>0.91351351351351351</v>
      </c>
      <c r="N55" s="778">
        <f t="shared" si="24"/>
        <v>0.88571428571428568</v>
      </c>
      <c r="O55" s="810">
        <f t="shared" si="25"/>
        <v>0.88108108108108107</v>
      </c>
      <c r="P55" s="801">
        <f>IF($J$4="Todas",SUMIFS(DB_Q6!$W$5:$W$1254,DB_Q6!$I$5:$I$1254,P$44),SUMIFS(DB_Q6!$W$5:$W$1254,DB_Q6!$L$5:$L$1254,$J$4,DB_Q6!$I$5:$I$1254,P$44))</f>
        <v>249</v>
      </c>
      <c r="Q55" s="777">
        <f>IF($J$4="Todas",SUMIFS(DB_Q6!$W$5:$W$1254,DB_Q6!$I$5:$I$1254,Q$44),SUMIFS(DB_Q6!$W$5:$W$1254,DB_Q6!$L$5:$L$1254,$J$4,DB_Q6!$I$5:$I$1254,Q$44))</f>
        <v>661</v>
      </c>
      <c r="R55" s="777">
        <f>IF($J$4="Todas",SUMIFS(DB_Q6!$W$5:$W$1254,DB_Q6!$I$5:$I$1254,R$44),SUMIFS(DB_Q6!$W$5:$W$1254,DB_Q6!$L$5:$L$1254,$J$4,DB_Q6!$I$5:$I$1254,R$44))</f>
        <v>222</v>
      </c>
      <c r="S55" s="778">
        <f t="shared" si="26"/>
        <v>0.87676056338028174</v>
      </c>
      <c r="T55" s="778">
        <f t="shared" si="27"/>
        <v>0.91172413793103446</v>
      </c>
      <c r="U55" s="778">
        <f t="shared" si="28"/>
        <v>0.92116182572614103</v>
      </c>
    </row>
    <row r="56" spans="1:27" ht="15" customHeight="1">
      <c r="B56" s="779" t="s">
        <v>332</v>
      </c>
      <c r="C56" s="776">
        <f t="shared" si="19"/>
        <v>0.84</v>
      </c>
      <c r="D56" s="777">
        <f>IF($J$4="Todas",SUMIFS(DB_Q6!$X$5:$X$1254,DB_Q6!$G$5:$G$1254,D$44),SUMIFS(DB_Q6!$X$5:$X$1254,DB_Q6!$L$5:$L$1254,$J$4,DB_Q6!$G$5:$G$1254,D$44))</f>
        <v>600</v>
      </c>
      <c r="E56" s="777">
        <f>IF($J$4="Todas",SUMIFS(DB_Q6!$X$5:$X$1254,DB_Q6!$G$5:$G$1254,E$44),SUMIFS(DB_Q6!$X$5:$X$1254,DB_Q6!$L$5:$L$1254,$J$4,DB_Q6!$G$5:$G$1254,E$44))</f>
        <v>213</v>
      </c>
      <c r="F56" s="777">
        <f>IF($J$4="Todas",SUMIFS(DB_Q6!$X$5:$X$1254,DB_Q6!$G$5:$G$1254,F$44),SUMIFS(DB_Q6!$X$5:$X$1254,DB_Q6!$L$5:$L$1254,$J$4,DB_Q6!$G$5:$G$1254,F$44))</f>
        <v>237</v>
      </c>
      <c r="G56" s="778">
        <f t="shared" si="20"/>
        <v>0.84033613445378152</v>
      </c>
      <c r="H56" s="778">
        <f t="shared" si="21"/>
        <v>0.88381742738589208</v>
      </c>
      <c r="I56" s="778">
        <f t="shared" si="22"/>
        <v>0.80338983050847457</v>
      </c>
      <c r="J56" s="801">
        <f>IF($J$4="Todas",SUMIFS(DB_Q6!$X$5:$X$1254,DB_Q6!$H$5:$H$1254,J$44),SUMIFS(DB_Q6!$X$5:$X$1254,DB_Q6!$L$5:$L$1254,$J$4,DB_Q6!$H$5:$H$1254,J$44))</f>
        <v>790</v>
      </c>
      <c r="K56" s="777">
        <f>IF($J$4="Todas",SUMIFS(DB_Q6!$X$5:$X$1254,DB_Q6!$H$5:$H$1254,K$44),SUMIFS(DB_Q6!$X$5:$X$1254,DB_Q6!$L$5:$L$1254,$J$4,DB_Q6!$H$5:$H$1254,K$44))</f>
        <v>116</v>
      </c>
      <c r="L56" s="777">
        <f>IF($J$4="Todas",SUMIFS(DB_Q6!$X$5:$X$1254,DB_Q6!$H$5:$H$1254,L$44),SUMIFS(DB_Q6!$X$5:$X$1254,DB_Q6!$L$5:$L$1254,$J$4,DB_Q6!$H$5:$H$1254,L$44))</f>
        <v>144</v>
      </c>
      <c r="M56" s="778">
        <f t="shared" si="23"/>
        <v>0.8540540540540541</v>
      </c>
      <c r="N56" s="778">
        <f t="shared" si="24"/>
        <v>0.82857142857142863</v>
      </c>
      <c r="O56" s="810">
        <f t="shared" si="25"/>
        <v>0.77837837837837842</v>
      </c>
      <c r="P56" s="801">
        <f>IF($J$4="Todas",SUMIFS(DB_Q6!$X$5:$X$1254,DB_Q6!$I$5:$I$1254,P$44),SUMIFS(DB_Q6!$X$5:$X$1254,DB_Q6!$L$5:$L$1254,$J$4,DB_Q6!$I$5:$I$1254,P$44))</f>
        <v>235</v>
      </c>
      <c r="Q56" s="777">
        <f>IF($J$4="Todas",SUMIFS(DB_Q6!$X$5:$X$1254,DB_Q6!$I$5:$I$1254,Q$44),SUMIFS(DB_Q6!$X$5:$X$1254,DB_Q6!$L$5:$L$1254,$J$4,DB_Q6!$I$5:$I$1254,Q$44))</f>
        <v>609</v>
      </c>
      <c r="R56" s="777">
        <f>IF($J$4="Todas",SUMIFS(DB_Q6!$X$5:$X$1254,DB_Q6!$I$5:$I$1254,R$44),SUMIFS(DB_Q6!$X$5:$X$1254,DB_Q6!$L$5:$L$1254,$J$4,DB_Q6!$I$5:$I$1254,R$44))</f>
        <v>206</v>
      </c>
      <c r="S56" s="778">
        <f t="shared" si="26"/>
        <v>0.82746478873239437</v>
      </c>
      <c r="T56" s="778">
        <f t="shared" si="27"/>
        <v>0.84</v>
      </c>
      <c r="U56" s="778">
        <f t="shared" si="28"/>
        <v>0.85477178423236511</v>
      </c>
    </row>
    <row r="57" spans="1:27" ht="15" customHeight="1" thickBot="1">
      <c r="B57" s="802" t="s">
        <v>333</v>
      </c>
      <c r="C57" s="803">
        <f t="shared" si="19"/>
        <v>0.63200000000000001</v>
      </c>
      <c r="D57" s="804">
        <f>IF($J$4="Todas",SUMIFS(DB_Q6!$Y$5:$Y$1254,DB_Q6!$G$5:$G$1254,D$44),SUMIFS(DB_Q6!$Y$5:$Y$1254,DB_Q6!$L$5:$L$1254,$J$4,DB_Q6!$G$5:$G$1254,D$44))</f>
        <v>436</v>
      </c>
      <c r="E57" s="804">
        <f>IF($J$4="Todas",SUMIFS(DB_Q6!$Y$5:$Y$1254,DB_Q6!$G$5:$G$1254,E$44),SUMIFS(DB_Q6!$Y$5:$Y$1254,DB_Q6!$L$5:$L$1254,$J$4,DB_Q6!$G$5:$G$1254,E$44))</f>
        <v>169</v>
      </c>
      <c r="F57" s="804">
        <f>IF($J$4="Todas",SUMIFS(DB_Q6!$Y$5:$Y$1254,DB_Q6!$G$5:$G$1254,F$44),SUMIFS(DB_Q6!$Y$5:$Y$1254,DB_Q6!$L$5:$L$1254,$J$4,DB_Q6!$G$5:$G$1254,F$44))</f>
        <v>185</v>
      </c>
      <c r="G57" s="805">
        <f t="shared" si="20"/>
        <v>0.61064425770308128</v>
      </c>
      <c r="H57" s="805">
        <f t="shared" si="21"/>
        <v>0.70124481327800825</v>
      </c>
      <c r="I57" s="805">
        <f t="shared" si="22"/>
        <v>0.6271186440677966</v>
      </c>
      <c r="J57" s="806">
        <f>IF($J$4="Todas",SUMIFS(DB_Q6!$Y$5:$Y$1254,DB_Q6!$H$5:$H$1254,J$44),SUMIFS(DB_Q6!$Y$5:$Y$1254,DB_Q6!$L$5:$L$1254,$J$4,DB_Q6!$H$5:$H$1254,J$44))</f>
        <v>578</v>
      </c>
      <c r="K57" s="804">
        <f>IF($J$4="Todas",SUMIFS(DB_Q6!$Y$5:$Y$1254,DB_Q6!$H$5:$H$1254,K$44),SUMIFS(DB_Q6!$Y$5:$Y$1254,DB_Q6!$L$5:$L$1254,$J$4,DB_Q6!$H$5:$H$1254,K$44))</f>
        <v>87</v>
      </c>
      <c r="L57" s="804">
        <f>IF($J$4="Todas",SUMIFS(DB_Q6!$Y$5:$Y$1254,DB_Q6!$H$5:$H$1254,L$44),SUMIFS(DB_Q6!$Y$5:$Y$1254,DB_Q6!$L$5:$L$1254,$J$4,DB_Q6!$H$5:$H$1254,L$44))</f>
        <v>125</v>
      </c>
      <c r="M57" s="805">
        <f t="shared" si="23"/>
        <v>0.62486486486486481</v>
      </c>
      <c r="N57" s="805">
        <f t="shared" si="24"/>
        <v>0.62142857142857144</v>
      </c>
      <c r="O57" s="811">
        <f t="shared" si="25"/>
        <v>0.67567567567567566</v>
      </c>
      <c r="P57" s="806">
        <f>IF($J$4="Todas",SUMIFS(DB_Q6!$Y$5:$Y$1254,DB_Q6!$I$5:$I$1254,P$44),SUMIFS(DB_Q6!$Y$5:$Y$1254,DB_Q6!$L$5:$L$1254,$J$4,DB_Q6!$I$5:$I$1254,P$44))</f>
        <v>166</v>
      </c>
      <c r="Q57" s="804">
        <f>IF($J$4="Todas",SUMIFS(DB_Q6!$Y$5:$Y$1254,DB_Q6!$I$5:$I$1254,Q$44),SUMIFS(DB_Q6!$Y$5:$Y$1254,DB_Q6!$L$5:$L$1254,$J$4,DB_Q6!$I$5:$I$1254,Q$44))</f>
        <v>460</v>
      </c>
      <c r="R57" s="804">
        <f>IF($J$4="Todas",SUMIFS(DB_Q6!$Y$5:$Y$1254,DB_Q6!$I$5:$I$1254,R$44),SUMIFS(DB_Q6!$Y$5:$Y$1254,DB_Q6!$L$5:$L$1254,$J$4,DB_Q6!$I$5:$I$1254,R$44))</f>
        <v>164</v>
      </c>
      <c r="S57" s="805">
        <f t="shared" si="26"/>
        <v>0.58450704225352113</v>
      </c>
      <c r="T57" s="805">
        <f t="shared" si="27"/>
        <v>0.6344827586206897</v>
      </c>
      <c r="U57" s="805">
        <f t="shared" si="28"/>
        <v>0.68049792531120334</v>
      </c>
    </row>
    <row r="58" spans="1:27" s="468" customFormat="1" ht="15.75" customHeight="1" thickTop="1">
      <c r="A58" s="251"/>
      <c r="B58" s="461"/>
      <c r="C58" s="298"/>
      <c r="D58" s="727">
        <f>IF($J$4="Todas",COUNTIF(DB_Q5!$G$5:$G$1254,D$44),COUNTIFS(DB_Q5!$L$5:$L$1254,$J$4,DB_Q5!$G$5:$G$1254,D$44))</f>
        <v>714</v>
      </c>
      <c r="E58" s="727">
        <f>IF($J$4="Todas",COUNTIF(DB_Q5!$G$5:$G$1254,E$44),COUNTIFS(DB_Q5!$L$5:$L$1254,$J$4,DB_Q5!$G$5:$G$1254,E$44))</f>
        <v>241</v>
      </c>
      <c r="F58" s="727">
        <f>IF($J$4="Todas",COUNTIF(DB_Q5!$G$5:$G$1254,F$44),COUNTIFS(DB_Q5!$L$5:$L$1254,$J$4,DB_Q5!$G$5:$G$1254,F$44))</f>
        <v>295</v>
      </c>
      <c r="G58" s="745"/>
      <c r="H58" s="745"/>
      <c r="I58" s="727">
        <f>IF($J$4="Todas",COUNTIF(DB_Q5!$E$5:$E$1254,G$44),COUNTIFS(DB_Q5!$L$5:$L$1254,$J$4,DB_Q5!$E$5:$E$1254,G$44))</f>
        <v>0</v>
      </c>
      <c r="J58" s="727">
        <f>IF($J$4="Todas",COUNTIF(DB_Q5!$H$5:$H$1254,J$44),COUNTIFS(DB_Q5!$L$5:$L$1254,$J$4,DB_Q5!$H$5:$H$1254,J$44))</f>
        <v>925</v>
      </c>
      <c r="K58" s="727">
        <f>IF($J$4="Todas",COUNTIF(DB_Q5!$H$5:$H$1254,K$44),COUNTIFS(DB_Q5!$L$5:$L$1254,$J$4,DB_Q5!$H$5:$H$1254,K$44))</f>
        <v>140</v>
      </c>
      <c r="L58" s="727">
        <f>IF($J$4="Todas",COUNTIF(DB_Q5!$H$5:$H$1254,L$44),COUNTIFS(DB_Q5!$L$5:$L$1254,$J$4,DB_Q5!$H$5:$H$1254,L$44))</f>
        <v>185</v>
      </c>
      <c r="M58" s="727">
        <f>IF($J$4="Todas",COUNTIF(DB_Q5!$H$5:$H$1254,$J$4),COUNTIFS(DB_Q5!$L$5:$L$1254,$J$4,DB_Q5!$H$5:$H$1254,$J$4))</f>
        <v>0</v>
      </c>
      <c r="N58" s="727"/>
      <c r="O58" s="727"/>
      <c r="P58" s="727">
        <f>IF($J$4="Todas",COUNTIF(DB_Q5!$I$5:$I$1254,P$44),COUNTIFS(DB_Q5!$L$5:$L$1254,$J$4,DB_Q5!$I$5:$I$1254,P$44))</f>
        <v>284</v>
      </c>
      <c r="Q58" s="727">
        <f>IF($J$4="Todas",COUNTIF(DB_Q5!$I$5:$I$1254,Q$44),COUNTIFS(DB_Q5!$L$5:$L$1254,$J$4,DB_Q5!$I$5:$I$1254,Q$44))</f>
        <v>725</v>
      </c>
      <c r="R58" s="727">
        <f>IF($J$4="Todas",COUNTIF(DB_Q5!$I$5:$I$1254,R$44),COUNTIFS(DB_Q5!$L$5:$L$1254,$J$4,DB_Q5!$I$5:$I$1254,R$44))</f>
        <v>241</v>
      </c>
      <c r="S58" s="745"/>
      <c r="T58" s="745"/>
      <c r="U58" s="740">
        <f>IF($J$4="Todas",COUNTIF(DB_Q5!$H$5:$H$1254,S$44),COUNTIFS(DB_Q5!$L$5:$L$1254,$J$4,DB_Q5!$H$5:$H$1254,S$44))</f>
        <v>0</v>
      </c>
      <c r="V58" s="379"/>
      <c r="W58" s="379"/>
      <c r="X58" s="379"/>
      <c r="Y58" s="380"/>
      <c r="Z58" s="380"/>
      <c r="AA58" s="380"/>
    </row>
    <row r="59" spans="1:27" ht="12.75">
      <c r="J59" s="681"/>
      <c r="K59" s="681"/>
      <c r="L59" s="681"/>
      <c r="M59" s="681"/>
      <c r="N59" s="681"/>
      <c r="O59" s="681"/>
      <c r="P59" s="681"/>
      <c r="Q59" s="681"/>
    </row>
    <row r="60" spans="1:27" s="432" customFormat="1" ht="12.75">
      <c r="B60" s="745"/>
      <c r="C60" s="745"/>
      <c r="U60" s="729"/>
    </row>
    <row r="61" spans="1:27" ht="12.75">
      <c r="B61" s="733" t="s">
        <v>357</v>
      </c>
      <c r="C61" s="598" t="str">
        <f>$J$4</f>
        <v>Todas</v>
      </c>
      <c r="D61" s="754" t="s">
        <v>320</v>
      </c>
      <c r="E61" s="752"/>
      <c r="F61" s="752"/>
      <c r="G61" s="793"/>
      <c r="H61" s="753"/>
      <c r="I61" s="752"/>
      <c r="J61" s="753" t="s">
        <v>321</v>
      </c>
      <c r="K61" s="752"/>
      <c r="L61" s="752"/>
      <c r="M61" s="752"/>
      <c r="N61" s="752"/>
      <c r="O61" s="752"/>
    </row>
    <row r="62" spans="1:27" ht="12.75">
      <c r="B62" s="794" t="s">
        <v>426</v>
      </c>
      <c r="C62" s="760" t="s">
        <v>58</v>
      </c>
      <c r="D62" s="807" t="s">
        <v>509</v>
      </c>
      <c r="E62" s="761" t="s">
        <v>26</v>
      </c>
      <c r="F62" s="761" t="s">
        <v>508</v>
      </c>
      <c r="G62" s="762" t="s">
        <v>503</v>
      </c>
      <c r="H62" s="762" t="s">
        <v>26</v>
      </c>
      <c r="I62" s="762" t="s">
        <v>502</v>
      </c>
      <c r="J62" s="795" t="s">
        <v>512</v>
      </c>
      <c r="K62" s="761" t="s">
        <v>513</v>
      </c>
      <c r="L62" s="761" t="s">
        <v>47</v>
      </c>
      <c r="M62" s="762" t="s">
        <v>512</v>
      </c>
      <c r="N62" s="762" t="s">
        <v>513</v>
      </c>
      <c r="O62" s="762" t="s">
        <v>47</v>
      </c>
    </row>
    <row r="63" spans="1:27" ht="12.75">
      <c r="B63" s="796" t="s">
        <v>323</v>
      </c>
      <c r="C63" s="797">
        <f t="shared" ref="C63:C75" si="29">IFERROR(VLOOKUP(B63,$C$8:$D$20,2,),)</f>
        <v>0.91520000000000001</v>
      </c>
      <c r="D63" s="798">
        <f>IF($J$4="Todas",SUMIFS(DB_Q6!$M$5:$M$1254,DB_Q6!$J$5:$J$1254,D$62),SUMIFS(DB_Q6!$M$5:$M$1254,DB_Q6!$L$5:$L$1254,$J$4,DB_Q6!$J$5:$J$1254,D$62))</f>
        <v>29</v>
      </c>
      <c r="E63" s="798">
        <f>IF($J$4="Todas",SUMIFS(DB_Q6!$M$5:$M$1254,DB_Q6!$J$5:$J$1254,E$62),SUMIFS(DB_Q6!$M$5:$M$1254,DB_Q6!$L$5:$L$1254,$J$4,DB_Q6!$J$5:$J$1254,E$62))</f>
        <v>344</v>
      </c>
      <c r="F63" s="798">
        <f>IF($J$4="Todas",SUMIFS(DB_Q6!$M$5:$M$1254,DB_Q6!$J$5:$J$1254,F$62),SUMIFS(DB_Q6!$M$5:$M$1254,DB_Q6!$L$5:$L$1254,$J$4,DB_Q6!$J$5:$J$1254,F$62))</f>
        <v>771</v>
      </c>
      <c r="G63" s="799">
        <f t="shared" ref="G63:G75" si="30">IFERROR(D63/D$76,)</f>
        <v>0.8529411764705882</v>
      </c>
      <c r="H63" s="799">
        <f t="shared" ref="H63:H75" si="31">IFERROR(E63/E$76,)</f>
        <v>0.94765840220385678</v>
      </c>
      <c r="I63" s="799">
        <f t="shared" ref="I63:I75" si="32">IFERROR(F63/F$76,)</f>
        <v>0.90386869871043374</v>
      </c>
      <c r="J63" s="800">
        <f>IF($J$4="Todas",SUMIFS(DB_Q6!$M$5:$M$1254,DB_Q6!$K$5:$K$1254,J$62),SUMIFS(DB_Q6!$M$5:$M$1254,DB_Q6!$L$5:$L$1254,$J$4,DB_Q6!$K$5:$K$1254,J$62))</f>
        <v>548</v>
      </c>
      <c r="K63" s="798">
        <f>IF($J$4="Todas",SUMIFS(DB_Q6!$M$5:$M$1254,DB_Q6!$K$5:$K$1254,K$62),SUMIFS(DB_Q6!$M$5:$M$1254,DB_Q6!$L$5:$L$1254,$J$4,DB_Q6!$K$5:$K$1254,K$62))</f>
        <v>284</v>
      </c>
      <c r="L63" s="798">
        <f>IF($J$4="Todas",SUMIFS(DB_Q6!$M$5:$M$1254,DB_Q6!$K$5:$K$1254,L$62),SUMIFS(DB_Q6!$M$5:$M$1254,DB_Q6!$L$5:$L$1254,$J$4,DB_Q6!$K$5:$K$1254,L$62))</f>
        <v>312</v>
      </c>
      <c r="M63" s="799">
        <f t="shared" ref="M63:M75" si="33">IFERROR(J63/J$76,)</f>
        <v>0.91792294807370189</v>
      </c>
      <c r="N63" s="799">
        <f t="shared" ref="N63:N75" si="34">IFERROR(K63/K$76,)</f>
        <v>0.94666666666666666</v>
      </c>
      <c r="O63" s="799">
        <f t="shared" ref="O63:O75" si="35">IFERROR(L63/L$76,)</f>
        <v>0.88385269121813026</v>
      </c>
    </row>
    <row r="64" spans="1:27" ht="12.75">
      <c r="B64" s="779" t="s">
        <v>324</v>
      </c>
      <c r="C64" s="776">
        <f t="shared" si="29"/>
        <v>0.94720000000000004</v>
      </c>
      <c r="D64" s="777">
        <f>IF($J$4="Todas",SUMIFS(DB_Q6!$N$5:$N$1254,DB_Q6!$J$5:$J$1254,D$62),SUMIFS(DB_Q6!$N$5:$N$1254,DB_Q6!$L$5:$L$1254,$J$4,DB_Q6!$J$5:$J$1254,D$62))</f>
        <v>32</v>
      </c>
      <c r="E64" s="777">
        <f>IF($J$4="Todas",SUMIFS(DB_Q6!$N$5:$N$1254,DB_Q6!$J$5:$J$1254,E$62),SUMIFS(DB_Q6!$N$5:$N$1254,DB_Q6!$L$5:$L$1254,$J$4,DB_Q6!$J$5:$J$1254,E$62))</f>
        <v>349</v>
      </c>
      <c r="F64" s="777">
        <f>IF($J$4="Todas",SUMIFS(DB_Q6!$N$5:$N$1254,DB_Q6!$J$5:$J$1254,F$62),SUMIFS(DB_Q6!$N$5:$N$1254,DB_Q6!$L$5:$L$1254,$J$4,DB_Q6!$J$5:$J$1254,F$62))</f>
        <v>803</v>
      </c>
      <c r="G64" s="778">
        <f t="shared" si="30"/>
        <v>0.94117647058823528</v>
      </c>
      <c r="H64" s="778">
        <f t="shared" si="31"/>
        <v>0.9614325068870524</v>
      </c>
      <c r="I64" s="778">
        <f t="shared" si="32"/>
        <v>0.94138335287221575</v>
      </c>
      <c r="J64" s="801">
        <f>IF($J$4="Todas",SUMIFS(DB_Q6!$N$5:$N$1254,DB_Q6!$K$5:$K$1254,J$62),SUMIFS(DB_Q6!$N$5:$N$1254,DB_Q6!$L$5:$L$1254,$J$4,DB_Q6!$K$5:$K$1254,J$62))</f>
        <v>565</v>
      </c>
      <c r="K64" s="777">
        <f>IF($J$4="Todas",SUMIFS(DB_Q6!$N$5:$N$1254,DB_Q6!$K$5:$K$1254,K$62),SUMIFS(DB_Q6!$N$5:$N$1254,DB_Q6!$L$5:$L$1254,$J$4,DB_Q6!$K$5:$K$1254,K$62))</f>
        <v>295</v>
      </c>
      <c r="L64" s="777">
        <f>IF($J$4="Todas",SUMIFS(DB_Q6!$N$5:$N$1254,DB_Q6!$K$5:$K$1254,L$62),SUMIFS(DB_Q6!$N$5:$N$1254,DB_Q6!$L$5:$L$1254,$J$4,DB_Q6!$K$5:$K$1254,L$62))</f>
        <v>324</v>
      </c>
      <c r="M64" s="778">
        <f t="shared" si="33"/>
        <v>0.94639865996649919</v>
      </c>
      <c r="N64" s="778">
        <f t="shared" si="34"/>
        <v>0.98333333333333328</v>
      </c>
      <c r="O64" s="778">
        <f t="shared" si="35"/>
        <v>0.9178470254957507</v>
      </c>
    </row>
    <row r="65" spans="2:15" ht="12.75">
      <c r="B65" s="779" t="s">
        <v>325</v>
      </c>
      <c r="C65" s="776">
        <f t="shared" si="29"/>
        <v>0.94240000000000002</v>
      </c>
      <c r="D65" s="777">
        <f>IF($J$4="Todas",SUMIFS(DB_Q6!$O$5:$O$1254,DB_Q6!$J$5:$J$1254,D$62),SUMIFS(DB_Q6!$O$5:$O$1254,DB_Q6!$L$5:$L$1254,$J$4,DB_Q6!$J$5:$J$1254,D$62))</f>
        <v>33</v>
      </c>
      <c r="E65" s="777">
        <f>IF($J$4="Todas",SUMIFS(DB_Q6!$O$5:$O$1254,DB_Q6!$J$5:$J$1254,E$62),SUMIFS(DB_Q6!$O$5:$O$1254,DB_Q6!$L$5:$L$1254,$J$4,DB_Q6!$J$5:$J$1254,E$62))</f>
        <v>348</v>
      </c>
      <c r="F65" s="777">
        <f>IF($J$4="Todas",SUMIFS(DB_Q6!$O$5:$O$1254,DB_Q6!$J$5:$J$1254,F$62),SUMIFS(DB_Q6!$O$5:$O$1254,DB_Q6!$L$5:$L$1254,$J$4,DB_Q6!$J$5:$J$1254,F$62))</f>
        <v>797</v>
      </c>
      <c r="G65" s="778">
        <f t="shared" si="30"/>
        <v>0.97058823529411764</v>
      </c>
      <c r="H65" s="778">
        <f t="shared" si="31"/>
        <v>0.95867768595041325</v>
      </c>
      <c r="I65" s="778">
        <f t="shared" si="32"/>
        <v>0.93434935521688156</v>
      </c>
      <c r="J65" s="801">
        <f>IF($J$4="Todas",SUMIFS(DB_Q6!$O$5:$O$1254,DB_Q6!$K$5:$K$1254,J$62),SUMIFS(DB_Q6!$O$5:$O$1254,DB_Q6!$L$5:$L$1254,$J$4,DB_Q6!$K$5:$K$1254,J$62))</f>
        <v>567</v>
      </c>
      <c r="K65" s="777">
        <f>IF($J$4="Todas",SUMIFS(DB_Q6!$O$5:$O$1254,DB_Q6!$K$5:$K$1254,K$62),SUMIFS(DB_Q6!$O$5:$O$1254,DB_Q6!$L$5:$L$1254,$J$4,DB_Q6!$K$5:$K$1254,K$62))</f>
        <v>286</v>
      </c>
      <c r="L65" s="777">
        <f>IF($J$4="Todas",SUMIFS(DB_Q6!$O$5:$O$1254,DB_Q6!$K$5:$K$1254,L$62),SUMIFS(DB_Q6!$O$5:$O$1254,DB_Q6!$L$5:$L$1254,$J$4,DB_Q6!$K$5:$K$1254,L$62))</f>
        <v>325</v>
      </c>
      <c r="M65" s="778">
        <f t="shared" si="33"/>
        <v>0.94974874371859297</v>
      </c>
      <c r="N65" s="778">
        <f t="shared" si="34"/>
        <v>0.95333333333333337</v>
      </c>
      <c r="O65" s="778">
        <f t="shared" si="35"/>
        <v>0.92067988668555245</v>
      </c>
    </row>
    <row r="66" spans="2:15" ht="12.75">
      <c r="B66" s="779" t="s">
        <v>326</v>
      </c>
      <c r="C66" s="776">
        <f t="shared" si="29"/>
        <v>0.96399999999999997</v>
      </c>
      <c r="D66" s="777">
        <f>IF($J$4="Todas",SUMIFS(DB_Q6!$P$5:$P$1254,DB_Q6!$J$5:$J$1254,D$62),SUMIFS(DB_Q6!$P$5:$P$1254,DB_Q6!$L$5:$L$1254,$J$4,DB_Q6!$J$5:$J$1254,D$62))</f>
        <v>34</v>
      </c>
      <c r="E66" s="777">
        <f>IF($J$4="Todas",SUMIFS(DB_Q6!$P$5:$P$1254,DB_Q6!$J$5:$J$1254,E$62),SUMIFS(DB_Q6!$P$5:$P$1254,DB_Q6!$L$5:$L$1254,$J$4,DB_Q6!$J$5:$J$1254,E$62))</f>
        <v>357</v>
      </c>
      <c r="F66" s="777">
        <f>IF($J$4="Todas",SUMIFS(DB_Q6!$P$5:$P$1254,DB_Q6!$J$5:$J$1254,F$62),SUMIFS(DB_Q6!$P$5:$P$1254,DB_Q6!$L$5:$L$1254,$J$4,DB_Q6!$J$5:$J$1254,F$62))</f>
        <v>814</v>
      </c>
      <c r="G66" s="778">
        <f t="shared" si="30"/>
        <v>1</v>
      </c>
      <c r="H66" s="778">
        <f t="shared" si="31"/>
        <v>0.98347107438016534</v>
      </c>
      <c r="I66" s="778">
        <f t="shared" si="32"/>
        <v>0.95427901524032821</v>
      </c>
      <c r="J66" s="801">
        <f>IF($J$4="Todas",SUMIFS(DB_Q6!$P$5:$P$1254,DB_Q6!$K$5:$K$1254,J$62),SUMIFS(DB_Q6!$P$5:$P$1254,DB_Q6!$L$5:$L$1254,$J$4,DB_Q6!$K$5:$K$1254,J$62))</f>
        <v>576</v>
      </c>
      <c r="K66" s="777">
        <f>IF($J$4="Todas",SUMIFS(DB_Q6!$P$5:$P$1254,DB_Q6!$K$5:$K$1254,K$62),SUMIFS(DB_Q6!$P$5:$P$1254,DB_Q6!$L$5:$L$1254,$J$4,DB_Q6!$K$5:$K$1254,K$62))</f>
        <v>294</v>
      </c>
      <c r="L66" s="777">
        <f>IF($J$4="Todas",SUMIFS(DB_Q6!$P$5:$P$1254,DB_Q6!$K$5:$K$1254,L$62),SUMIFS(DB_Q6!$P$5:$P$1254,DB_Q6!$L$5:$L$1254,$J$4,DB_Q6!$K$5:$K$1254,L$62))</f>
        <v>335</v>
      </c>
      <c r="M66" s="778">
        <f t="shared" si="33"/>
        <v>0.96482412060301503</v>
      </c>
      <c r="N66" s="778">
        <f t="shared" si="34"/>
        <v>0.98</v>
      </c>
      <c r="O66" s="778">
        <f t="shared" si="35"/>
        <v>0.94900849858356939</v>
      </c>
    </row>
    <row r="67" spans="2:15" ht="12.75">
      <c r="B67" s="779" t="s">
        <v>327</v>
      </c>
      <c r="C67" s="776">
        <f t="shared" si="29"/>
        <v>0.85199999999999998</v>
      </c>
      <c r="D67" s="777">
        <f>IF($J$4="Todas",SUMIFS(DB_Q6!$Q$5:$Q$1254,DB_Q6!$J$5:$J$1254,D$62),SUMIFS(DB_Q6!$Q$5:$Q$1254,DB_Q6!$L$5:$L$1254,$J$4,DB_Q6!$J$5:$J$1254,D$62))</f>
        <v>27</v>
      </c>
      <c r="E67" s="777">
        <f>IF($J$4="Todas",SUMIFS(DB_Q6!$Q$5:$Q$1254,DB_Q6!$J$5:$J$1254,E$62),SUMIFS(DB_Q6!$Q$5:$Q$1254,DB_Q6!$L$5:$L$1254,$J$4,DB_Q6!$J$5:$J$1254,E$62))</f>
        <v>321</v>
      </c>
      <c r="F67" s="777">
        <f>IF($J$4="Todas",SUMIFS(DB_Q6!$Q$5:$Q$1254,DB_Q6!$J$5:$J$1254,F$62),SUMIFS(DB_Q6!$Q$5:$Q$1254,DB_Q6!$L$5:$L$1254,$J$4,DB_Q6!$J$5:$J$1254,F$62))</f>
        <v>717</v>
      </c>
      <c r="G67" s="778">
        <f t="shared" si="30"/>
        <v>0.79411764705882348</v>
      </c>
      <c r="H67" s="778">
        <f t="shared" si="31"/>
        <v>0.88429752066115708</v>
      </c>
      <c r="I67" s="778">
        <f t="shared" si="32"/>
        <v>0.8405627198124267</v>
      </c>
      <c r="J67" s="801">
        <f>IF($J$4="Todas",SUMIFS(DB_Q6!$Q$5:$Q$1254,DB_Q6!$K$5:$K$1254,J$62),SUMIFS(DB_Q6!$Q$5:$Q$1254,DB_Q6!$L$5:$L$1254,$J$4,DB_Q6!$K$5:$K$1254,J$62))</f>
        <v>507</v>
      </c>
      <c r="K67" s="777">
        <f>IF($J$4="Todas",SUMIFS(DB_Q6!$Q$5:$Q$1254,DB_Q6!$K$5:$K$1254,K$62),SUMIFS(DB_Q6!$Q$5:$Q$1254,DB_Q6!$L$5:$L$1254,$J$4,DB_Q6!$K$5:$K$1254,K$62))</f>
        <v>256</v>
      </c>
      <c r="L67" s="777">
        <f>IF($J$4="Todas",SUMIFS(DB_Q6!$Q$5:$Q$1254,DB_Q6!$K$5:$K$1254,L$62),SUMIFS(DB_Q6!$Q$5:$Q$1254,DB_Q6!$L$5:$L$1254,$J$4,DB_Q6!$K$5:$K$1254,L$62))</f>
        <v>302</v>
      </c>
      <c r="M67" s="778">
        <f t="shared" si="33"/>
        <v>0.84924623115577891</v>
      </c>
      <c r="N67" s="778">
        <f t="shared" si="34"/>
        <v>0.85333333333333339</v>
      </c>
      <c r="O67" s="778">
        <f t="shared" si="35"/>
        <v>0.85552407932011332</v>
      </c>
    </row>
    <row r="68" spans="2:15" ht="15" customHeight="1">
      <c r="B68" s="779" t="s">
        <v>334</v>
      </c>
      <c r="C68" s="776">
        <f t="shared" si="29"/>
        <v>0.8296</v>
      </c>
      <c r="D68" s="777">
        <f>IF($J$4="Todas",SUMIFS(DB_Q6!$R$5:$R$1254,DB_Q6!$J$5:$J$1254,D$62),SUMIFS(DB_Q6!$R$5:$R$1254,DB_Q6!$L$5:$L$1254,$J$4,DB_Q6!$J$5:$J$1254,D$62))</f>
        <v>30</v>
      </c>
      <c r="E68" s="777">
        <f>IF($J$4="Todas",SUMIFS(DB_Q6!$R$5:$R$1254,DB_Q6!$J$5:$J$1254,E$62),SUMIFS(DB_Q6!$R$5:$R$1254,DB_Q6!$L$5:$L$1254,$J$4,DB_Q6!$J$5:$J$1254,E$62))</f>
        <v>312</v>
      </c>
      <c r="F68" s="777">
        <f>IF($J$4="Todas",SUMIFS(DB_Q6!$R$5:$R$1254,DB_Q6!$J$5:$J$1254,F$62),SUMIFS(DB_Q6!$R$5:$R$1254,DB_Q6!$L$5:$L$1254,$J$4,DB_Q6!$J$5:$J$1254,F$62))</f>
        <v>695</v>
      </c>
      <c r="G68" s="778">
        <f t="shared" si="30"/>
        <v>0.88235294117647056</v>
      </c>
      <c r="H68" s="778">
        <f t="shared" si="31"/>
        <v>0.85950413223140498</v>
      </c>
      <c r="I68" s="778">
        <f t="shared" si="32"/>
        <v>0.81477139507620167</v>
      </c>
      <c r="J68" s="801">
        <f>IF($J$4="Todas",SUMIFS(DB_Q6!$R$5:$R$1254,DB_Q6!$K$5:$K$1254,J$62),SUMIFS(DB_Q6!$R$5:$R$1254,DB_Q6!$L$5:$L$1254,$J$4,DB_Q6!$K$5:$K$1254,J$62))</f>
        <v>493</v>
      </c>
      <c r="K68" s="777">
        <f>IF($J$4="Todas",SUMIFS(DB_Q6!$R$5:$R$1254,DB_Q6!$K$5:$K$1254,K$62),SUMIFS(DB_Q6!$R$5:$R$1254,DB_Q6!$L$5:$L$1254,$J$4,DB_Q6!$K$5:$K$1254,K$62))</f>
        <v>259</v>
      </c>
      <c r="L68" s="777">
        <f>IF($J$4="Todas",SUMIFS(DB_Q6!$R$5:$R$1254,DB_Q6!$K$5:$K$1254,L$62),SUMIFS(DB_Q6!$R$5:$R$1254,DB_Q6!$L$5:$L$1254,$J$4,DB_Q6!$K$5:$K$1254,L$62))</f>
        <v>285</v>
      </c>
      <c r="M68" s="778">
        <f t="shared" si="33"/>
        <v>0.82579564489112223</v>
      </c>
      <c r="N68" s="778">
        <f t="shared" si="34"/>
        <v>0.86333333333333329</v>
      </c>
      <c r="O68" s="778">
        <f t="shared" si="35"/>
        <v>0.80736543909348446</v>
      </c>
    </row>
    <row r="69" spans="2:15" ht="15" customHeight="1">
      <c r="B69" s="779" t="s">
        <v>328</v>
      </c>
      <c r="C69" s="776">
        <f t="shared" si="29"/>
        <v>0.70640000000000003</v>
      </c>
      <c r="D69" s="777">
        <f>IF($J$4="Todas",SUMIFS(DB_Q6!$S$5:$S$1254,DB_Q6!$J$5:$J$1254,D$62),SUMIFS(DB_Q6!$S$5:$S$1254,DB_Q6!$L$5:$L$1254,$J$4,DB_Q6!$J$5:$J$1254,D$62))</f>
        <v>25</v>
      </c>
      <c r="E69" s="777">
        <f>IF($J$4="Todas",SUMIFS(DB_Q6!$S$5:$S$1254,DB_Q6!$J$5:$J$1254,E$62),SUMIFS(DB_Q6!$S$5:$S$1254,DB_Q6!$L$5:$L$1254,$J$4,DB_Q6!$J$5:$J$1254,E$62))</f>
        <v>264</v>
      </c>
      <c r="F69" s="777">
        <f>IF($J$4="Todas",SUMIFS(DB_Q6!$S$5:$S$1254,DB_Q6!$J$5:$J$1254,F$62),SUMIFS(DB_Q6!$S$5:$S$1254,DB_Q6!$L$5:$L$1254,$J$4,DB_Q6!$J$5:$J$1254,F$62))</f>
        <v>594</v>
      </c>
      <c r="G69" s="778">
        <f t="shared" si="30"/>
        <v>0.73529411764705888</v>
      </c>
      <c r="H69" s="778">
        <f t="shared" si="31"/>
        <v>0.72727272727272729</v>
      </c>
      <c r="I69" s="778">
        <f t="shared" si="32"/>
        <v>0.69636576787807736</v>
      </c>
      <c r="J69" s="801">
        <f>IF($J$4="Todas",SUMIFS(DB_Q6!$S$5:$S$1254,DB_Q6!$K$5:$K$1254,J$62),SUMIFS(DB_Q6!$S$5:$S$1254,DB_Q6!$L$5:$L$1254,$J$4,DB_Q6!$K$5:$K$1254,J$62))</f>
        <v>436</v>
      </c>
      <c r="K69" s="777">
        <f>IF($J$4="Todas",SUMIFS(DB_Q6!$S$5:$S$1254,DB_Q6!$K$5:$K$1254,K$62),SUMIFS(DB_Q6!$S$5:$S$1254,DB_Q6!$L$5:$L$1254,$J$4,DB_Q6!$K$5:$K$1254,K$62))</f>
        <v>206</v>
      </c>
      <c r="L69" s="777">
        <f>IF($J$4="Todas",SUMIFS(DB_Q6!$S$5:$S$1254,DB_Q6!$K$5:$K$1254,L$62),SUMIFS(DB_Q6!$S$5:$S$1254,DB_Q6!$L$5:$L$1254,$J$4,DB_Q6!$K$5:$K$1254,L$62))</f>
        <v>241</v>
      </c>
      <c r="M69" s="778">
        <f t="shared" si="33"/>
        <v>0.73031825795644889</v>
      </c>
      <c r="N69" s="778">
        <f t="shared" si="34"/>
        <v>0.68666666666666665</v>
      </c>
      <c r="O69" s="778">
        <f t="shared" si="35"/>
        <v>0.68271954674220958</v>
      </c>
    </row>
    <row r="70" spans="2:15" ht="15" customHeight="1">
      <c r="B70" s="779" t="s">
        <v>329</v>
      </c>
      <c r="C70" s="776">
        <f t="shared" si="29"/>
        <v>0.91279999999999994</v>
      </c>
      <c r="D70" s="777">
        <f>IF($J$4="Todas",SUMIFS(DB_Q6!$T$5:$T$1254,DB_Q6!$J$5:$J$1254,D$62),SUMIFS(DB_Q6!$T$5:$T$1254,DB_Q6!$L$5:$L$1254,$J$4,DB_Q6!$J$5:$J$1254,D$62))</f>
        <v>32</v>
      </c>
      <c r="E70" s="777">
        <f>IF($J$4="Todas",SUMIFS(DB_Q6!$T$5:$T$1254,DB_Q6!$J$5:$J$1254,E$62),SUMIFS(DB_Q6!$T$5:$T$1254,DB_Q6!$L$5:$L$1254,$J$4,DB_Q6!$J$5:$J$1254,E$62))</f>
        <v>341</v>
      </c>
      <c r="F70" s="777">
        <f>IF($J$4="Todas",SUMIFS(DB_Q6!$T$5:$T$1254,DB_Q6!$J$5:$J$1254,F$62),SUMIFS(DB_Q6!$T$5:$T$1254,DB_Q6!$L$5:$L$1254,$J$4,DB_Q6!$J$5:$J$1254,F$62))</f>
        <v>768</v>
      </c>
      <c r="G70" s="778">
        <f t="shared" si="30"/>
        <v>0.94117647058823528</v>
      </c>
      <c r="H70" s="778">
        <f t="shared" si="31"/>
        <v>0.93939393939393945</v>
      </c>
      <c r="I70" s="778">
        <f t="shared" si="32"/>
        <v>0.90035169988276675</v>
      </c>
      <c r="J70" s="801">
        <f>IF($J$4="Todas",SUMIFS(DB_Q6!$T$5:$T$1254,DB_Q6!$K$5:$K$1254,J$62),SUMIFS(DB_Q6!$T$5:$T$1254,DB_Q6!$L$5:$L$1254,$J$4,DB_Q6!$K$5:$K$1254,J$62))</f>
        <v>538</v>
      </c>
      <c r="K70" s="777">
        <f>IF($J$4="Todas",SUMIFS(DB_Q6!$T$5:$T$1254,DB_Q6!$K$5:$K$1254,K$62),SUMIFS(DB_Q6!$T$5:$T$1254,DB_Q6!$L$5:$L$1254,$J$4,DB_Q6!$K$5:$K$1254,K$62))</f>
        <v>290</v>
      </c>
      <c r="L70" s="777">
        <f>IF($J$4="Todas",SUMIFS(DB_Q6!$T$5:$T$1254,DB_Q6!$K$5:$K$1254,L$62),SUMIFS(DB_Q6!$T$5:$T$1254,DB_Q6!$L$5:$L$1254,$J$4,DB_Q6!$K$5:$K$1254,L$62))</f>
        <v>313</v>
      </c>
      <c r="M70" s="778">
        <f t="shared" si="33"/>
        <v>0.90117252931323288</v>
      </c>
      <c r="N70" s="778">
        <f t="shared" si="34"/>
        <v>0.96666666666666667</v>
      </c>
      <c r="O70" s="778">
        <f t="shared" si="35"/>
        <v>0.88668555240793201</v>
      </c>
    </row>
    <row r="71" spans="2:15" ht="15" customHeight="1">
      <c r="B71" s="779" t="s">
        <v>330</v>
      </c>
      <c r="C71" s="776">
        <f t="shared" si="29"/>
        <v>0.81679999999999997</v>
      </c>
      <c r="D71" s="777">
        <f>IF($J$4="Todas",SUMIFS(DB_Q6!$U$5:$U$1254,DB_Q6!$J$5:$J$1254,D$62),SUMIFS(DB_Q6!$U$5:$U$1254,DB_Q6!$L$5:$L$1254,$J$4,DB_Q6!$J$5:$J$1254,D$62))</f>
        <v>31</v>
      </c>
      <c r="E71" s="777">
        <f>IF($J$4="Todas",SUMIFS(DB_Q6!$U$5:$U$1254,DB_Q6!$J$5:$J$1254,E$62),SUMIFS(DB_Q6!$U$5:$U$1254,DB_Q6!$L$5:$L$1254,$J$4,DB_Q6!$J$5:$J$1254,E$62))</f>
        <v>321</v>
      </c>
      <c r="F71" s="777">
        <f>IF($J$4="Todas",SUMIFS(DB_Q6!$U$5:$U$1254,DB_Q6!$J$5:$J$1254,F$62),SUMIFS(DB_Q6!$U$5:$U$1254,DB_Q6!$L$5:$L$1254,$J$4,DB_Q6!$J$5:$J$1254,F$62))</f>
        <v>669</v>
      </c>
      <c r="G71" s="778">
        <f t="shared" si="30"/>
        <v>0.91176470588235292</v>
      </c>
      <c r="H71" s="778">
        <f t="shared" si="31"/>
        <v>0.88429752066115708</v>
      </c>
      <c r="I71" s="778">
        <f t="shared" si="32"/>
        <v>0.78429073856975384</v>
      </c>
      <c r="J71" s="801">
        <f>IF($J$4="Todas",SUMIFS(DB_Q6!$U$5:$U$1254,DB_Q6!$K$5:$K$1254,J$62),SUMIFS(DB_Q6!$U$5:$U$1254,DB_Q6!$L$5:$L$1254,$J$4,DB_Q6!$K$5:$K$1254,J$62))</f>
        <v>479</v>
      </c>
      <c r="K71" s="777">
        <f>IF($J$4="Todas",SUMIFS(DB_Q6!$U$5:$U$1254,DB_Q6!$K$5:$K$1254,K$62),SUMIFS(DB_Q6!$U$5:$U$1254,DB_Q6!$L$5:$L$1254,$J$4,DB_Q6!$K$5:$K$1254,K$62))</f>
        <v>260</v>
      </c>
      <c r="L71" s="777">
        <f>IF($J$4="Todas",SUMIFS(DB_Q6!$U$5:$U$1254,DB_Q6!$K$5:$K$1254,L$62),SUMIFS(DB_Q6!$U$5:$U$1254,DB_Q6!$L$5:$L$1254,$J$4,DB_Q6!$K$5:$K$1254,L$62))</f>
        <v>282</v>
      </c>
      <c r="M71" s="778">
        <f t="shared" si="33"/>
        <v>0.80234505862646566</v>
      </c>
      <c r="N71" s="778">
        <f t="shared" si="34"/>
        <v>0.8666666666666667</v>
      </c>
      <c r="O71" s="778">
        <f t="shared" si="35"/>
        <v>0.79886685552407932</v>
      </c>
    </row>
    <row r="72" spans="2:15" ht="15" customHeight="1">
      <c r="B72" s="779" t="s">
        <v>527</v>
      </c>
      <c r="C72" s="776">
        <f t="shared" si="29"/>
        <v>0.84160000000000001</v>
      </c>
      <c r="D72" s="777">
        <f>IF($J$4="Todas",SUMIFS(DB_Q6!$V$5:$V$1254,DB_Q6!$J$5:$J$1254,D$62),SUMIFS(DB_Q6!$V$5:$V$1254,DB_Q6!$L$5:$L$1254,$J$4,DB_Q6!$J$5:$J$1254,D$62))</f>
        <v>29</v>
      </c>
      <c r="E72" s="777">
        <f>IF($J$4="Todas",SUMIFS(DB_Q6!$V$5:$V$1254,DB_Q6!$J$5:$J$1254,E$62),SUMIFS(DB_Q6!$V$5:$V$1254,DB_Q6!$L$5:$L$1254,$J$4,DB_Q6!$J$5:$J$1254,E$62))</f>
        <v>332</v>
      </c>
      <c r="F72" s="777">
        <f>IF($J$4="Todas",SUMIFS(DB_Q6!$V$5:$V$1254,DB_Q6!$J$5:$J$1254,F$62),SUMIFS(DB_Q6!$V$5:$V$1254,DB_Q6!$L$5:$L$1254,$J$4,DB_Q6!$J$5:$J$1254,F$62))</f>
        <v>691</v>
      </c>
      <c r="G72" s="778">
        <f t="shared" si="30"/>
        <v>0.8529411764705882</v>
      </c>
      <c r="H72" s="778">
        <f t="shared" si="31"/>
        <v>0.91460055096418735</v>
      </c>
      <c r="I72" s="778">
        <f t="shared" si="32"/>
        <v>0.81008206330597887</v>
      </c>
      <c r="J72" s="801">
        <f>IF($J$4="Todas",SUMIFS(DB_Q6!$V$5:$V$1254,DB_Q6!$K$5:$K$1254,J$62),SUMIFS(DB_Q6!$V$5:$V$1254,DB_Q6!$L$5:$L$1254,$J$4,DB_Q6!$K$5:$K$1254,J$62))</f>
        <v>489</v>
      </c>
      <c r="K72" s="777">
        <f>IF($J$4="Todas",SUMIFS(DB_Q6!$V$5:$V$1254,DB_Q6!$K$5:$K$1254,K$62),SUMIFS(DB_Q6!$V$5:$V$1254,DB_Q6!$L$5:$L$1254,$J$4,DB_Q6!$K$5:$K$1254,K$62))</f>
        <v>270</v>
      </c>
      <c r="L72" s="777">
        <f>IF($J$4="Todas",SUMIFS(DB_Q6!$V$5:$V$1254,DB_Q6!$K$5:$K$1254,L$62),SUMIFS(DB_Q6!$V$5:$V$1254,DB_Q6!$L$5:$L$1254,$J$4,DB_Q6!$K$5:$K$1254,L$62))</f>
        <v>293</v>
      </c>
      <c r="M72" s="778">
        <f t="shared" si="33"/>
        <v>0.81909547738693467</v>
      </c>
      <c r="N72" s="778">
        <f t="shared" si="34"/>
        <v>0.9</v>
      </c>
      <c r="O72" s="778">
        <f t="shared" si="35"/>
        <v>0.83002832861189801</v>
      </c>
    </row>
    <row r="73" spans="2:15" ht="15" customHeight="1">
      <c r="B73" s="779" t="s">
        <v>331</v>
      </c>
      <c r="C73" s="776">
        <f t="shared" si="29"/>
        <v>0.90559999999999996</v>
      </c>
      <c r="D73" s="777">
        <f>IF($J$4="Todas",SUMIFS(DB_Q6!$W$5:$W$1254,DB_Q6!$J$5:$J$1254,D$62),SUMIFS(DB_Q6!$W$5:$W$1254,DB_Q6!$L$5:$L$1254,$J$4,DB_Q6!$J$5:$J$1254,D$62))</f>
        <v>33</v>
      </c>
      <c r="E73" s="777">
        <f>IF($J$4="Todas",SUMIFS(DB_Q6!$W$5:$W$1254,DB_Q6!$J$5:$J$1254,E$62),SUMIFS(DB_Q6!$W$5:$W$1254,DB_Q6!$L$5:$L$1254,$J$4,DB_Q6!$J$5:$J$1254,E$62))</f>
        <v>340</v>
      </c>
      <c r="F73" s="777">
        <f>IF($J$4="Todas",SUMIFS(DB_Q6!$W$5:$W$1254,DB_Q6!$J$5:$J$1254,F$62),SUMIFS(DB_Q6!$W$5:$W$1254,DB_Q6!$L$5:$L$1254,$J$4,DB_Q6!$J$5:$J$1254,F$62))</f>
        <v>759</v>
      </c>
      <c r="G73" s="778">
        <f t="shared" si="30"/>
        <v>0.97058823529411764</v>
      </c>
      <c r="H73" s="778">
        <f t="shared" si="31"/>
        <v>0.9366391184573003</v>
      </c>
      <c r="I73" s="778">
        <f t="shared" si="32"/>
        <v>0.88980070339976558</v>
      </c>
      <c r="J73" s="801">
        <f>IF($J$4="Todas",SUMIFS(DB_Q6!$W$5:$W$1254,DB_Q6!$K$5:$K$1254,J$62),SUMIFS(DB_Q6!$W$5:$W$1254,DB_Q6!$L$5:$L$1254,$J$4,DB_Q6!$K$5:$K$1254,J$62))</f>
        <v>525</v>
      </c>
      <c r="K73" s="777">
        <f>IF($J$4="Todas",SUMIFS(DB_Q6!$W$5:$W$1254,DB_Q6!$K$5:$K$1254,K$62),SUMIFS(DB_Q6!$W$5:$W$1254,DB_Q6!$L$5:$L$1254,$J$4,DB_Q6!$K$5:$K$1254,K$62))</f>
        <v>287</v>
      </c>
      <c r="L73" s="777">
        <f>IF($J$4="Todas",SUMIFS(DB_Q6!$W$5:$W$1254,DB_Q6!$K$5:$K$1254,L$62),SUMIFS(DB_Q6!$W$5:$W$1254,DB_Q6!$L$5:$L$1254,$J$4,DB_Q6!$K$5:$K$1254,L$62))</f>
        <v>320</v>
      </c>
      <c r="M73" s="778">
        <f t="shared" si="33"/>
        <v>0.87939698492462315</v>
      </c>
      <c r="N73" s="778">
        <f t="shared" si="34"/>
        <v>0.95666666666666667</v>
      </c>
      <c r="O73" s="778">
        <f t="shared" si="35"/>
        <v>0.90651558073654392</v>
      </c>
    </row>
    <row r="74" spans="2:15" ht="15" customHeight="1">
      <c r="B74" s="779" t="s">
        <v>332</v>
      </c>
      <c r="C74" s="776">
        <f t="shared" si="29"/>
        <v>0.84</v>
      </c>
      <c r="D74" s="777">
        <f>IF($J$4="Todas",SUMIFS(DB_Q6!$X$5:$X$1254,DB_Q6!$J$5:$J$1254,D$62),SUMIFS(DB_Q6!$X$5:$X$1254,DB_Q6!$L$5:$L$1254,$J$4,DB_Q6!$J$5:$J$1254,D$62))</f>
        <v>29</v>
      </c>
      <c r="E74" s="777">
        <f>IF($J$4="Todas",SUMIFS(DB_Q6!$X$5:$X$1254,DB_Q6!$J$5:$J$1254,E$62),SUMIFS(DB_Q6!$X$5:$X$1254,DB_Q6!$L$5:$L$1254,$J$4,DB_Q6!$J$5:$J$1254,E$62))</f>
        <v>313</v>
      </c>
      <c r="F74" s="777">
        <f>IF($J$4="Todas",SUMIFS(DB_Q6!$X$5:$X$1254,DB_Q6!$J$5:$J$1254,F$62),SUMIFS(DB_Q6!$X$5:$X$1254,DB_Q6!$L$5:$L$1254,$J$4,DB_Q6!$J$5:$J$1254,F$62))</f>
        <v>708</v>
      </c>
      <c r="G74" s="778">
        <f t="shared" si="30"/>
        <v>0.8529411764705882</v>
      </c>
      <c r="H74" s="778">
        <f t="shared" si="31"/>
        <v>0.86225895316804413</v>
      </c>
      <c r="I74" s="778">
        <f t="shared" si="32"/>
        <v>0.83001172332942552</v>
      </c>
      <c r="J74" s="801">
        <f>IF($J$4="Todas",SUMIFS(DB_Q6!$X$5:$X$1254,DB_Q6!$K$5:$K$1254,J$62),SUMIFS(DB_Q6!$X$5:$X$1254,DB_Q6!$L$5:$L$1254,$J$4,DB_Q6!$K$5:$K$1254,J$62))</f>
        <v>485</v>
      </c>
      <c r="K74" s="777">
        <f>IF($J$4="Todas",SUMIFS(DB_Q6!$X$5:$X$1254,DB_Q6!$K$5:$K$1254,K$62),SUMIFS(DB_Q6!$X$5:$X$1254,DB_Q6!$L$5:$L$1254,$J$4,DB_Q6!$K$5:$K$1254,K$62))</f>
        <v>266</v>
      </c>
      <c r="L74" s="777">
        <f>IF($J$4="Todas",SUMIFS(DB_Q6!$X$5:$X$1254,DB_Q6!$K$5:$K$1254,L$62),SUMIFS(DB_Q6!$X$5:$X$1254,DB_Q6!$L$5:$L$1254,$J$4,DB_Q6!$K$5:$K$1254,L$62))</f>
        <v>299</v>
      </c>
      <c r="M74" s="778">
        <f t="shared" si="33"/>
        <v>0.81239530988274711</v>
      </c>
      <c r="N74" s="778">
        <f t="shared" si="34"/>
        <v>0.88666666666666671</v>
      </c>
      <c r="O74" s="778">
        <f t="shared" si="35"/>
        <v>0.84702549575070818</v>
      </c>
    </row>
    <row r="75" spans="2:15" ht="15" customHeight="1" thickBot="1">
      <c r="B75" s="802" t="s">
        <v>333</v>
      </c>
      <c r="C75" s="803">
        <f t="shared" si="29"/>
        <v>0.63200000000000001</v>
      </c>
      <c r="D75" s="804">
        <f>IF($J$4="Todas",SUMIFS(DB_Q6!$Y$5:$Y$1254,DB_Q6!$J$5:$J$1254,D$62),SUMIFS(DB_Q6!$Y$5:$Y$1254,DB_Q6!$L$5:$L$1254,$J$4,DB_Q6!$J$5:$J$1254,D$62))</f>
        <v>21</v>
      </c>
      <c r="E75" s="804">
        <f>IF($J$4="Todas",SUMIFS(DB_Q6!$Y$5:$Y$1254,DB_Q6!$J$5:$J$1254,E$62),SUMIFS(DB_Q6!$Y$5:$Y$1254,DB_Q6!$L$5:$L$1254,$J$4,DB_Q6!$J$5:$J$1254,E$62))</f>
        <v>217</v>
      </c>
      <c r="F75" s="804">
        <f>IF($J$4="Todas",SUMIFS(DB_Q6!$Y$5:$Y$1254,DB_Q6!$J$5:$J$1254,F$62),SUMIFS(DB_Q6!$Y$5:$Y$1254,DB_Q6!$L$5:$L$1254,$J$4,DB_Q6!$J$5:$J$1254,F$62))</f>
        <v>552</v>
      </c>
      <c r="G75" s="805">
        <f t="shared" si="30"/>
        <v>0.61764705882352944</v>
      </c>
      <c r="H75" s="805">
        <f t="shared" si="31"/>
        <v>0.59779614325068875</v>
      </c>
      <c r="I75" s="805">
        <f t="shared" si="32"/>
        <v>0.64712778429073858</v>
      </c>
      <c r="J75" s="806">
        <f>IF($J$4="Todas",SUMIFS(DB_Q6!$Y$5:$Y$1254,DB_Q6!$K$5:$K$1254,J$62),SUMIFS(DB_Q6!$Y$5:$Y$1254,DB_Q6!$L$5:$L$1254,$J$4,DB_Q6!$K$5:$K$1254,J$62))</f>
        <v>389</v>
      </c>
      <c r="K75" s="804">
        <f>IF($J$4="Todas",SUMIFS(DB_Q6!$Y$5:$Y$1254,DB_Q6!$K$5:$K$1254,K$62),SUMIFS(DB_Q6!$Y$5:$Y$1254,DB_Q6!$L$5:$L$1254,$J$4,DB_Q6!$K$5:$K$1254,K$62))</f>
        <v>164</v>
      </c>
      <c r="L75" s="804">
        <f>IF($J$4="Todas",SUMIFS(DB_Q6!$Y$5:$Y$1254,DB_Q6!$K$5:$K$1254,L$62),SUMIFS(DB_Q6!$Y$5:$Y$1254,DB_Q6!$L$5:$L$1254,$J$4,DB_Q6!$K$5:$K$1254,L$62))</f>
        <v>237</v>
      </c>
      <c r="M75" s="805">
        <f t="shared" si="33"/>
        <v>0.65159128978224456</v>
      </c>
      <c r="N75" s="805">
        <f t="shared" si="34"/>
        <v>0.54666666666666663</v>
      </c>
      <c r="O75" s="805">
        <f t="shared" si="35"/>
        <v>0.67138810198300281</v>
      </c>
    </row>
    <row r="76" spans="2:15" ht="15" customHeight="1" thickTop="1">
      <c r="D76" s="727">
        <f>IF($J$4="Todas",COUNTIF(DB_Q5!$J$5:$J$1254,D$62),COUNTIFS(DB_Q5!$L$5:$L$1254,$J$4,DB_Q5!$J$5:$J$1254,D$62))</f>
        <v>34</v>
      </c>
      <c r="E76" s="727">
        <f>IF($J$4="Todas",COUNTIF(DB_Q5!$J$5:$J$1254,E$62),COUNTIFS(DB_Q5!$L$5:$L$1254,$J$4,DB_Q5!$J$5:$J$1254,E$62))</f>
        <v>363</v>
      </c>
      <c r="F76" s="727">
        <f>IF($J$4="Todas",COUNTIF(DB_Q5!$J$5:$J$1254,F$62),COUNTIFS(DB_Q5!$L$5:$L$1254,$J$4,DB_Q5!$J$5:$J$1254,F$62))</f>
        <v>853</v>
      </c>
      <c r="G76" s="745"/>
      <c r="H76" s="745"/>
      <c r="I76" s="727">
        <f>IF($J$4="Todas",COUNTIF(DB_Q5!$H$5:$H$1254,G$62),COUNTIFS(DB_Q5!$L$5:$L$1254,$J$4,DB_Q5!$H$5:$H$1254,G$62))</f>
        <v>0</v>
      </c>
      <c r="J76" s="727">
        <f>IF($J$4="Todas",COUNTIF(DB_Q5!$K$5:$K$1254,J$62),COUNTIFS(DB_Q5!$L$5:$L$1254,$J$4,DB_Q5!$K$5:$K$1254,J$62))</f>
        <v>597</v>
      </c>
      <c r="K76" s="727">
        <f>IF($J$4="Todas",COUNTIF(DB_Q5!$K$5:$K$1254,K$62),COUNTIFS(DB_Q5!$L$5:$L$1254,$J$4,DB_Q5!$K$5:$K$1254,K$62))</f>
        <v>300</v>
      </c>
      <c r="L76" s="727">
        <f>IF($J$4="Todas",COUNTIF(DB_Q5!$K$5:$K$1254,L$62),COUNTIFS(DB_Q5!$L$5:$L$1254,$J$4,DB_Q5!$K$5:$K$1254,L$62))</f>
        <v>353</v>
      </c>
      <c r="M76" s="745"/>
      <c r="N76" s="745"/>
      <c r="O76" s="727">
        <f>IF($J$4="Todas",COUNTIF(DB_Q5!$H$5:$H$1254,M$62),COUNTIFS(DB_Q5!$L$5:$L$1254,$J$4,DB_Q5!$H$5:$H$1254,M$62))</f>
        <v>0</v>
      </c>
    </row>
    <row r="273" spans="21:21" s="305" customFormat="1" ht="15" customHeight="1">
      <c r="U273" s="397"/>
    </row>
    <row r="274" spans="21:21" s="305" customFormat="1" ht="15" customHeight="1">
      <c r="U274" s="397"/>
    </row>
    <row r="275" spans="21:21" s="305" customFormat="1" ht="15" customHeight="1">
      <c r="U275" s="397"/>
    </row>
    <row r="276" spans="21:21" s="305" customFormat="1" ht="15" customHeight="1">
      <c r="U276" s="397"/>
    </row>
    <row r="277" spans="21:21" s="305" customFormat="1" ht="15" customHeight="1">
      <c r="U277" s="397"/>
    </row>
    <row r="278" spans="21:21" s="305" customFormat="1" ht="15" customHeight="1">
      <c r="U278" s="397"/>
    </row>
    <row r="279" spans="21:21" s="305" customFormat="1" ht="15" customHeight="1">
      <c r="U279" s="397"/>
    </row>
    <row r="280" spans="21:21" s="305" customFormat="1" ht="15" customHeight="1">
      <c r="U280" s="397"/>
    </row>
    <row r="281" spans="21:21" s="305" customFormat="1" ht="15" customHeight="1">
      <c r="U281" s="397"/>
    </row>
    <row r="282" spans="21:21" s="305" customFormat="1" ht="15" customHeight="1">
      <c r="U282" s="397"/>
    </row>
    <row r="283" spans="21:21" s="305" customFormat="1" ht="15" customHeight="1">
      <c r="U283" s="397"/>
    </row>
    <row r="284" spans="21:21" s="305" customFormat="1" ht="15" customHeight="1">
      <c r="U284" s="397"/>
    </row>
    <row r="285" spans="21:21" s="305" customFormat="1" ht="15" customHeight="1">
      <c r="U285" s="397"/>
    </row>
    <row r="286" spans="21:21" s="305" customFormat="1" ht="15" customHeight="1">
      <c r="U286" s="397"/>
    </row>
    <row r="287" spans="21:21" s="305" customFormat="1" ht="15" customHeight="1">
      <c r="U287" s="397"/>
    </row>
    <row r="288" spans="21:21" s="305" customFormat="1" ht="15" customHeight="1">
      <c r="U288" s="397"/>
    </row>
  </sheetData>
  <sheetProtection password="E269" sheet="1" objects="1" scenarios="1"/>
  <mergeCells count="1">
    <mergeCell ref="B7:C7"/>
  </mergeCells>
  <dataValidations count="1">
    <dataValidation type="list" allowBlank="1" showInputMessage="1" showErrorMessage="1" sqref="J4">
      <formula1>$J$1:$M$1</formula1>
    </dataValidation>
  </dataValidations>
  <pageMargins left="0.7" right="0.7" top="0.75" bottom="0.75" header="0.3" footer="0.3"/>
  <pageSetup paperSize="9" scale="1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S104"/>
  <sheetViews>
    <sheetView showGridLines="0" showRowColHeaders="0" showZeros="0" zoomScaleNormal="100" zoomScaleSheetLayoutView="106" workbookViewId="0">
      <selection activeCell="J4" sqref="J4"/>
    </sheetView>
  </sheetViews>
  <sheetFormatPr baseColWidth="10" defaultRowHeight="15" customHeight="1"/>
  <cols>
    <col min="1" max="1" width="1.625" style="432" customWidth="1"/>
    <col min="2" max="2" width="18.625" style="305" customWidth="1"/>
    <col min="3"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6" width="12.625" style="305" customWidth="1"/>
    <col min="17" max="17" width="10.625" style="305" customWidth="1"/>
    <col min="18" max="18" width="8.625" style="305" customWidth="1"/>
    <col min="19" max="19" width="12.625" style="305" customWidth="1"/>
    <col min="20" max="20" width="10.625" style="305" customWidth="1"/>
    <col min="21" max="21" width="8.625" style="397" customWidth="1"/>
    <col min="22" max="22" width="8.375" style="305" bestFit="1" customWidth="1"/>
    <col min="23" max="23" width="10.875" style="305" bestFit="1" customWidth="1"/>
    <col min="24" max="27" width="5" style="305" bestFit="1" customWidth="1"/>
    <col min="28" max="28" width="4.875" style="305" bestFit="1" customWidth="1"/>
    <col min="29" max="16384" width="11" style="305"/>
  </cols>
  <sheetData>
    <row r="1" spans="1:27" ht="15" customHeight="1">
      <c r="D1" s="745"/>
      <c r="J1" s="432" t="s">
        <v>549</v>
      </c>
      <c r="K1" s="745" t="s">
        <v>518</v>
      </c>
      <c r="L1" s="717" t="s">
        <v>519</v>
      </c>
      <c r="M1" s="432" t="s">
        <v>520</v>
      </c>
    </row>
    <row r="2" spans="1:27" ht="18.75">
      <c r="B2" s="812" t="s">
        <v>655</v>
      </c>
      <c r="C2" s="745"/>
      <c r="E2" s="745"/>
      <c r="F2" s="745"/>
      <c r="G2" s="745"/>
      <c r="H2" s="745"/>
      <c r="I2" s="745"/>
      <c r="J2" s="251" t="s">
        <v>405</v>
      </c>
      <c r="K2" s="748" t="s">
        <v>345</v>
      </c>
      <c r="L2" s="745"/>
      <c r="M2" s="745"/>
      <c r="N2" s="745"/>
      <c r="O2" s="745"/>
      <c r="S2" s="745"/>
      <c r="T2" s="745"/>
      <c r="U2" s="739"/>
      <c r="Y2" s="813"/>
      <c r="Z2" s="813"/>
      <c r="AA2" s="813"/>
    </row>
    <row r="3" spans="1:27" ht="12.75" customHeight="1">
      <c r="E3" s="681"/>
      <c r="F3" s="745"/>
      <c r="G3" s="814"/>
      <c r="H3" s="814"/>
      <c r="P3" s="745"/>
      <c r="Q3" s="745"/>
      <c r="R3" s="745"/>
    </row>
    <row r="4" spans="1:27" ht="12.75">
      <c r="B4" s="940" t="s">
        <v>345</v>
      </c>
      <c r="C4" s="248" t="s">
        <v>585</v>
      </c>
      <c r="D4" s="681"/>
      <c r="E4" s="681"/>
      <c r="F4" s="745"/>
      <c r="G4" s="814"/>
      <c r="H4" s="814"/>
      <c r="I4" s="246" t="s">
        <v>406</v>
      </c>
      <c r="J4" s="941" t="s">
        <v>549</v>
      </c>
      <c r="K4" s="248" t="s">
        <v>547</v>
      </c>
      <c r="L4" s="814"/>
      <c r="M4" s="745"/>
      <c r="N4" s="814"/>
      <c r="P4" s="432"/>
      <c r="Q4" s="432"/>
      <c r="R4" s="432"/>
      <c r="S4" s="432"/>
      <c r="T4" s="432"/>
    </row>
    <row r="5" spans="1:27" ht="12.75">
      <c r="B5" s="681"/>
      <c r="C5" s="681"/>
      <c r="D5" s="717"/>
      <c r="E5" s="432"/>
      <c r="F5" s="745"/>
      <c r="G5" s="745"/>
      <c r="H5" s="745"/>
      <c r="I5" s="745"/>
      <c r="J5" s="432"/>
      <c r="K5" s="432"/>
      <c r="L5" s="745"/>
      <c r="M5" s="745"/>
      <c r="N5" s="814"/>
      <c r="P5" s="309" t="s">
        <v>636</v>
      </c>
      <c r="T5" s="432"/>
    </row>
    <row r="6" spans="1:27" ht="12.75">
      <c r="B6" s="254" t="s">
        <v>357</v>
      </c>
      <c r="C6" s="598" t="str">
        <f>J4</f>
        <v>Todas</v>
      </c>
      <c r="D6" s="815"/>
      <c r="E6" s="816"/>
      <c r="F6" s="816"/>
      <c r="G6" s="816"/>
      <c r="H6" s="816"/>
      <c r="I6" s="816"/>
      <c r="J6" s="816"/>
      <c r="K6" s="816"/>
      <c r="L6" s="816"/>
      <c r="M6" s="681"/>
      <c r="P6" s="817" t="s">
        <v>322</v>
      </c>
      <c r="Q6" s="817"/>
      <c r="R6" s="817"/>
      <c r="S6" s="818"/>
      <c r="T6" s="817"/>
      <c r="U6" s="819"/>
    </row>
    <row r="7" spans="1:27" ht="12.75">
      <c r="B7" s="820" t="s">
        <v>499</v>
      </c>
      <c r="C7" s="238" t="s">
        <v>58</v>
      </c>
      <c r="D7" s="251"/>
      <c r="E7" s="251"/>
      <c r="F7" s="251"/>
      <c r="G7" s="251"/>
      <c r="H7" s="251"/>
      <c r="I7" s="251"/>
      <c r="J7" s="251"/>
      <c r="K7" s="251"/>
      <c r="L7" s="251"/>
      <c r="M7" s="681"/>
      <c r="P7" s="821" t="s">
        <v>518</v>
      </c>
      <c r="Q7" s="821" t="s">
        <v>519</v>
      </c>
      <c r="R7" s="821" t="s">
        <v>520</v>
      </c>
      <c r="S7" s="822" t="s">
        <v>518</v>
      </c>
      <c r="T7" s="822" t="s">
        <v>519</v>
      </c>
      <c r="U7" s="822" t="s">
        <v>520</v>
      </c>
    </row>
    <row r="8" spans="1:27" ht="13.5" thickBot="1">
      <c r="A8" s="432">
        <v>1</v>
      </c>
      <c r="B8" s="823" t="str">
        <f>B4</f>
        <v>Conocimiento general</v>
      </c>
      <c r="C8" s="425">
        <f>IF($B$4="Entrevistas totales",IF($J$4="Todas",SUM(P22:R22),HLOOKUP($J$4,$P$7:$R$22,16,)),IF($J$4="Todas",SUM($P$8:$R$8),HLOOKUP($J$4,P7:R8,2,)))</f>
        <v>788</v>
      </c>
      <c r="D8" s="742"/>
      <c r="E8" s="742"/>
      <c r="F8" s="251"/>
      <c r="G8" s="251"/>
      <c r="H8" s="251"/>
      <c r="I8" s="251"/>
      <c r="J8" s="251"/>
      <c r="K8" s="251"/>
      <c r="L8" s="251"/>
      <c r="M8" s="824"/>
      <c r="N8" s="825" t="str">
        <f>$B$4</f>
        <v>Conocimiento general</v>
      </c>
      <c r="O8" s="826">
        <f>1-O14</f>
        <v>1</v>
      </c>
      <c r="P8" s="827">
        <f>COUNTIFS(DB_Q7!$L$5:$L$1254,P$7,DB_Q7!$M$5:$M$1254,1)</f>
        <v>291</v>
      </c>
      <c r="Q8" s="827">
        <f>COUNTIFS(DB_Q7!$L$5:$L$1254,Q$7,DB_Q7!$M$5:$M$1254,1)</f>
        <v>271</v>
      </c>
      <c r="R8" s="827">
        <f>COUNTIFS(DB_Q7!$L$5:$L$1254,R$7,DB_Q7!$M$5:$M$1254,1)</f>
        <v>226</v>
      </c>
      <c r="S8" s="828">
        <f>IFERROR(P8/P$22,)</f>
        <v>0.67050691244239635</v>
      </c>
      <c r="T8" s="828">
        <f>IFERROR(Q8/Q$22,)</f>
        <v>0.63466042154566749</v>
      </c>
      <c r="U8" s="828">
        <f>IFERROR(R8/R$22,)</f>
        <v>0.58097686375321334</v>
      </c>
    </row>
    <row r="9" spans="1:27" ht="13.5" thickTop="1">
      <c r="A9" s="432">
        <v>2</v>
      </c>
      <c r="B9" s="829" t="str">
        <f t="shared" ref="B9:B14" si="0">VLOOKUP(C9,$G$10:$H$15,2,)</f>
        <v>Solar Térmica</v>
      </c>
      <c r="C9" s="830">
        <f>LARGE($G$10:$G$14,D10)</f>
        <v>0.95812182741116747</v>
      </c>
      <c r="D9" s="251"/>
      <c r="E9" s="831">
        <f>$C$8</f>
        <v>788</v>
      </c>
      <c r="F9" s="375" t="str">
        <f>B4</f>
        <v>Conocimiento general</v>
      </c>
      <c r="G9" s="832"/>
      <c r="H9" s="251"/>
      <c r="I9" s="831">
        <f>$C$17</f>
        <v>788</v>
      </c>
      <c r="J9" s="375" t="str">
        <f>$B$4</f>
        <v>Conocimiento general</v>
      </c>
      <c r="K9" s="832"/>
      <c r="L9" s="251"/>
      <c r="M9" s="833"/>
      <c r="N9" s="834" t="s">
        <v>338</v>
      </c>
      <c r="O9" s="835">
        <f t="shared" ref="O9:O14" si="1">IFERROR(IF($B$4="Entrevistas totales",SUM(P9:R9)/SUM($P$22:$R$22),SUM(P9:R9)/SUM($P$8:$R$8)),)</f>
        <v>0.95812182741116747</v>
      </c>
      <c r="P9" s="836">
        <f>SUMIFS(DB_Q7!$N$5:$N$1254,DB_Q7!$L$5:$L$1254,P$7)</f>
        <v>289</v>
      </c>
      <c r="Q9" s="836">
        <f>SUMIFS(DB_Q7!$N$5:$N$1254,DB_Q7!$L$5:$L$1254,Q$7)</f>
        <v>249</v>
      </c>
      <c r="R9" s="836">
        <f>SUMIFS(DB_Q7!$N$5:$N$1254,DB_Q7!$L$5:$L$1254,R$7)</f>
        <v>217</v>
      </c>
      <c r="S9" s="837">
        <f t="shared" ref="S9:U14" si="2">IFERROR(IF($B$4="Entrevistas totales",P9/P$22,P9/P$8),)</f>
        <v>0.99312714776632305</v>
      </c>
      <c r="T9" s="837">
        <f t="shared" si="2"/>
        <v>0.91881918819188191</v>
      </c>
      <c r="U9" s="837">
        <f t="shared" si="2"/>
        <v>0.96017699115044253</v>
      </c>
    </row>
    <row r="10" spans="1:27" ht="12.75">
      <c r="A10" s="432">
        <v>3</v>
      </c>
      <c r="B10" s="829" t="str">
        <f t="shared" si="0"/>
        <v>Biomasa</v>
      </c>
      <c r="C10" s="830">
        <f>LARGE($G$10:$G$14,D11)</f>
        <v>0.29441624365482233</v>
      </c>
      <c r="D10" s="251">
        <v>1</v>
      </c>
      <c r="E10" s="838">
        <f>IF($J$4="Todas",COUNT(DB_Q7!$N$5:$N$1254),COUNTIFS(DB_Q7!$L$5:$L$1254,$J$4,DB_Q7!$N$5:$N$1254,1))</f>
        <v>755</v>
      </c>
      <c r="F10" s="832">
        <f t="shared" ref="F10:F15" si="3">COUNTIF($E$10:$E$15,E10)</f>
        <v>1</v>
      </c>
      <c r="G10" s="839">
        <f>IF(F10=1,E10/$E$9,(E10+A8/100000)/$E$9)</f>
        <v>0.95812182741116747</v>
      </c>
      <c r="H10" s="251" t="s">
        <v>338</v>
      </c>
      <c r="I10" s="838">
        <f>IF($J$4="Todas",COUNT(DB_Q7!$T$5:$T$1254),COUNTIFS(DB_Q7!$L$5:$L$1254,$J$4,DB_Q7!$T$5:$T$1254,1))</f>
        <v>349</v>
      </c>
      <c r="J10" s="832">
        <f t="shared" ref="J10:J15" si="4">COUNTIF($I$10:$I$15,I10)</f>
        <v>1</v>
      </c>
      <c r="K10" s="839">
        <f t="shared" ref="K10:K14" si="5">IF(J10=1,I10/$I$9,(I10+A17/100000)/$I$9)</f>
        <v>0.44289340101522845</v>
      </c>
      <c r="L10" s="840" t="s">
        <v>338</v>
      </c>
      <c r="M10" s="841"/>
      <c r="N10" s="842" t="s">
        <v>339</v>
      </c>
      <c r="O10" s="843">
        <f t="shared" si="1"/>
        <v>0.29441624365482233</v>
      </c>
      <c r="P10" s="844">
        <f>SUMIFS(DB_Q7!$O$5:$O$1254,DB_Q7!$L$5:$L$1254,P$7)</f>
        <v>78</v>
      </c>
      <c r="Q10" s="844">
        <f>SUMIFS(DB_Q7!$O$5:$O$1254,DB_Q7!$L$5:$L$1254,Q$7)</f>
        <v>131</v>
      </c>
      <c r="R10" s="844">
        <f>SUMIFS(DB_Q7!$O$5:$O$1254,DB_Q7!$L$5:$L$1254,R$7)</f>
        <v>23</v>
      </c>
      <c r="S10" s="845">
        <f t="shared" si="2"/>
        <v>0.26804123711340205</v>
      </c>
      <c r="T10" s="845">
        <f t="shared" si="2"/>
        <v>0.48339483394833949</v>
      </c>
      <c r="U10" s="845">
        <f t="shared" si="2"/>
        <v>0.10176991150442478</v>
      </c>
    </row>
    <row r="11" spans="1:27" ht="12.75">
      <c r="A11" s="432">
        <v>4</v>
      </c>
      <c r="B11" s="829" t="str">
        <f t="shared" si="0"/>
        <v>Geotermia</v>
      </c>
      <c r="C11" s="830">
        <f>LARGE($G$10:$G$14,D12)</f>
        <v>0.10913705583756345</v>
      </c>
      <c r="D11" s="251">
        <v>2</v>
      </c>
      <c r="E11" s="838">
        <f>IF($J$4="Todas",COUNT(DB_Q7!$O$5:$O$1254),COUNTIFS(DB_Q7!$L$5:$L$1254,$J$4,DB_Q7!$O$5:$O$1254,1))</f>
        <v>232</v>
      </c>
      <c r="F11" s="832">
        <f t="shared" si="3"/>
        <v>1</v>
      </c>
      <c r="G11" s="839">
        <f t="shared" ref="G11:G15" si="6">IF(F11=1,E11/$E$9,(E11+A9/100000)/$E$9)</f>
        <v>0.29441624365482233</v>
      </c>
      <c r="H11" s="251" t="s">
        <v>339</v>
      </c>
      <c r="I11" s="838">
        <f>IF($J$4="Todas",COUNT(DB_Q7!$U$5:$U$1254),COUNTIFS(DB_Q7!$L$5:$L$1254,$J$4,DB_Q7!$U$5:$U$1254,1))</f>
        <v>67</v>
      </c>
      <c r="J11" s="832">
        <f t="shared" si="4"/>
        <v>1</v>
      </c>
      <c r="K11" s="839">
        <f t="shared" si="5"/>
        <v>8.5025380710659904E-2</v>
      </c>
      <c r="L11" s="840" t="s">
        <v>339</v>
      </c>
      <c r="M11" s="841"/>
      <c r="N11" s="842" t="s">
        <v>340</v>
      </c>
      <c r="O11" s="843">
        <f t="shared" si="1"/>
        <v>2.6649746192893401E-2</v>
      </c>
      <c r="P11" s="844">
        <f>SUMIFS(DB_Q7!$P$5:$P$1254,DB_Q7!$L$5:$L$1254,P$7)</f>
        <v>8</v>
      </c>
      <c r="Q11" s="844">
        <f>SUMIFS(DB_Q7!$P$5:$P$1254,DB_Q7!$L$5:$L$1254,Q$7)</f>
        <v>12</v>
      </c>
      <c r="R11" s="844">
        <f>SUMIFS(DB_Q7!$P$5:$P$1254,DB_Q7!$L$5:$L$1254,R$7)</f>
        <v>1</v>
      </c>
      <c r="S11" s="845">
        <f t="shared" si="2"/>
        <v>2.7491408934707903E-2</v>
      </c>
      <c r="T11" s="845">
        <f t="shared" si="2"/>
        <v>4.4280442804428041E-2</v>
      </c>
      <c r="U11" s="845">
        <f t="shared" si="2"/>
        <v>4.4247787610619468E-3</v>
      </c>
    </row>
    <row r="12" spans="1:27" ht="12.75">
      <c r="A12" s="432">
        <v>5</v>
      </c>
      <c r="B12" s="829" t="str">
        <f t="shared" si="0"/>
        <v>Bomba calor</v>
      </c>
      <c r="C12" s="830">
        <f>LARGE($G$10:$G$14,D13)</f>
        <v>2.6649746192893401E-2</v>
      </c>
      <c r="D12" s="251">
        <v>3</v>
      </c>
      <c r="E12" s="838">
        <f>IF($J$4="Todas",COUNT(DB_Q7!$P$5:$P$1254),COUNTIFS(DB_Q7!$L$5:$L$1254,$J$4,DB_Q7!$P$5:$P$1254,1))</f>
        <v>21</v>
      </c>
      <c r="F12" s="832">
        <f t="shared" si="3"/>
        <v>1</v>
      </c>
      <c r="G12" s="839">
        <f t="shared" si="6"/>
        <v>2.6649746192893401E-2</v>
      </c>
      <c r="H12" s="251" t="s">
        <v>340</v>
      </c>
      <c r="I12" s="838">
        <f>IF($J$4="Todas",COUNT(DB_Q7!$V$5:$V$1254),COUNTIFS(DB_Q7!$L$5:$L$1254,$J$4,DB_Q7!$V$5:$V$1254,1))</f>
        <v>20</v>
      </c>
      <c r="J12" s="832">
        <f t="shared" si="4"/>
        <v>1</v>
      </c>
      <c r="K12" s="839">
        <f t="shared" si="5"/>
        <v>2.5380710659898477E-2</v>
      </c>
      <c r="L12" s="840" t="s">
        <v>341</v>
      </c>
      <c r="M12" s="841"/>
      <c r="N12" s="842" t="s">
        <v>341</v>
      </c>
      <c r="O12" s="843">
        <f t="shared" si="1"/>
        <v>0.10913705583756345</v>
      </c>
      <c r="P12" s="844">
        <f>SUMIFS(DB_Q7!$Q$5:$Q$1254,DB_Q7!$L$5:$L$1254,P$7)</f>
        <v>19</v>
      </c>
      <c r="Q12" s="844">
        <f>SUMIFS(DB_Q7!$Q$5:$Q$1254,DB_Q7!$L$5:$L$1254,Q$7)</f>
        <v>46</v>
      </c>
      <c r="R12" s="844">
        <f>SUMIFS(DB_Q7!$Q$5:$Q$1254,DB_Q7!$L$5:$L$1254,R$7)</f>
        <v>21</v>
      </c>
      <c r="S12" s="845">
        <f t="shared" si="2"/>
        <v>6.5292096219931275E-2</v>
      </c>
      <c r="T12" s="845">
        <f t="shared" si="2"/>
        <v>0.16974169741697417</v>
      </c>
      <c r="U12" s="845">
        <f t="shared" si="2"/>
        <v>9.2920353982300891E-2</v>
      </c>
    </row>
    <row r="13" spans="1:27" ht="12.75">
      <c r="A13" s="432">
        <v>6</v>
      </c>
      <c r="B13" s="829" t="str">
        <f t="shared" si="0"/>
        <v>Red urb. calor</v>
      </c>
      <c r="C13" s="830">
        <f>LARGE($G$10:$G$14,D14)</f>
        <v>1.6497461928934011E-2</v>
      </c>
      <c r="D13" s="251">
        <v>4</v>
      </c>
      <c r="E13" s="838">
        <f>IF($J$4="Todas",COUNT(DB_Q7!$Q$5:$Q$1254),COUNTIFS(DB_Q7!$L$5:$L$1254,$J$4,DB_Q7!$Q$5:$Q$1254,1))</f>
        <v>86</v>
      </c>
      <c r="F13" s="832">
        <f t="shared" si="3"/>
        <v>1</v>
      </c>
      <c r="G13" s="839">
        <f t="shared" si="6"/>
        <v>0.10913705583756345</v>
      </c>
      <c r="H13" s="251" t="s">
        <v>341</v>
      </c>
      <c r="I13" s="838">
        <f>IF($J$4="Todas",COUNT(DB_Q7!$W$5:$W$1254),COUNTIFS(DB_Q7!$L$5:$L$1254,$J$4,DB_Q7!$W$5:$W$1254,1))</f>
        <v>43</v>
      </c>
      <c r="J13" s="832">
        <f t="shared" si="4"/>
        <v>1</v>
      </c>
      <c r="K13" s="839">
        <f t="shared" si="5"/>
        <v>5.4568527918781723E-2</v>
      </c>
      <c r="L13" s="840" t="s">
        <v>468</v>
      </c>
      <c r="M13" s="841"/>
      <c r="N13" s="842" t="s">
        <v>427</v>
      </c>
      <c r="O13" s="843">
        <f t="shared" si="1"/>
        <v>1.6497461928934011E-2</v>
      </c>
      <c r="P13" s="844">
        <f>SUMIFS(DB_Q7!$R$5:$R$1254,DB_Q7!$L$5:$L$1254,P$7)</f>
        <v>5</v>
      </c>
      <c r="Q13" s="844">
        <f>SUMIFS(DB_Q7!$R$5:$R$1254,DB_Q7!$L$5:$L$1254,Q$7)</f>
        <v>8</v>
      </c>
      <c r="R13" s="844">
        <f>SUMIFS(DB_Q7!$R$5:$R$1254,DB_Q7!$L$5:$L$1254,R$7)</f>
        <v>0</v>
      </c>
      <c r="S13" s="845">
        <f t="shared" si="2"/>
        <v>1.7182130584192441E-2</v>
      </c>
      <c r="T13" s="845">
        <f t="shared" si="2"/>
        <v>2.9520295202952029E-2</v>
      </c>
      <c r="U13" s="845">
        <f t="shared" si="2"/>
        <v>0</v>
      </c>
    </row>
    <row r="14" spans="1:27" ht="12.75">
      <c r="A14" s="432">
        <v>7</v>
      </c>
      <c r="B14" s="846" t="str">
        <f t="shared" si="0"/>
        <v>Ninguna</v>
      </c>
      <c r="C14" s="830">
        <f>G15</f>
        <v>0</v>
      </c>
      <c r="D14" s="251">
        <v>5</v>
      </c>
      <c r="E14" s="838">
        <f>IF($J$4="Todas",COUNT(DB_Q7!$R$5:$R$1254),COUNTIFS(DB_Q7!$L$5:$L$1254,$J$4,DB_Q7!$R$5:$R$1254,1))</f>
        <v>13</v>
      </c>
      <c r="F14" s="832">
        <f t="shared" si="3"/>
        <v>1</v>
      </c>
      <c r="G14" s="839">
        <f t="shared" si="6"/>
        <v>1.6497461928934011E-2</v>
      </c>
      <c r="H14" s="251" t="s">
        <v>427</v>
      </c>
      <c r="I14" s="838">
        <f>IF($J$4="Todas",COUNT(DB_Q7!$X$5:$X$1254),COUNTIFS(DB_Q7!$L$5:$L$1254,$J$4,DB_Q7!$X$5:$X$1254,1))</f>
        <v>10</v>
      </c>
      <c r="J14" s="832">
        <f t="shared" si="4"/>
        <v>1</v>
      </c>
      <c r="K14" s="839">
        <f t="shared" si="5"/>
        <v>1.2690355329949238E-2</v>
      </c>
      <c r="L14" s="840" t="s">
        <v>340</v>
      </c>
      <c r="M14" s="847"/>
      <c r="N14" s="848" t="s">
        <v>342</v>
      </c>
      <c r="O14" s="849">
        <f t="shared" si="1"/>
        <v>0</v>
      </c>
      <c r="P14" s="850">
        <f>IF($B$4="Conocimiento general",SUMIFS(DB_Q7!$S$5:$S$1254,DB_Q7!$L$5:$L$1254,P$7,DB_Q7!$M$5:$M$1254,1),SUMIFS(DB_Q7!$S$5:$S$1254,DB_Q7!$L$5:$L$1254,P$7))</f>
        <v>0</v>
      </c>
      <c r="Q14" s="850">
        <f>IF($B$4="Conocimiento general",SUMIFS(DB_Q7!$S$5:$S$1254,DB_Q7!$L$5:$L$1254,Q$7,DB_Q7!$M$5:$M$1254,1),SUMIFS(DB_Q7!$S$5:$S$1254,DB_Q7!$L$5:$L$1254,Q$7))</f>
        <v>0</v>
      </c>
      <c r="R14" s="850">
        <f>IF($B$4="Conocimiento general",SUMIFS(DB_Q7!$S$5:$S$1254,DB_Q7!$L$5:$L$1254,R$7,DB_Q7!$M$5:$M$1254,1),SUMIFS(DB_Q7!$S$5:$S$1254,DB_Q7!$L$5:$L$1254,R$7))</f>
        <v>0</v>
      </c>
      <c r="S14" s="851">
        <f t="shared" si="2"/>
        <v>0</v>
      </c>
      <c r="T14" s="851">
        <f t="shared" si="2"/>
        <v>0</v>
      </c>
      <c r="U14" s="851">
        <f t="shared" si="2"/>
        <v>0</v>
      </c>
    </row>
    <row r="15" spans="1:27" ht="13.5" thickBot="1">
      <c r="B15" s="254" t="s">
        <v>357</v>
      </c>
      <c r="C15" s="598" t="str">
        <f>$J$4</f>
        <v>Todas</v>
      </c>
      <c r="D15" s="251">
        <v>6</v>
      </c>
      <c r="E15" s="838">
        <f>IF($B$4="Entrevistas totales",IF($J$4="Todas",COUNT(DB_Q7!$S$5:$S$1254),COUNTIFS(DB_Q7!$L$5:$L$1254,$J$4,DB_Q7!$S$5:$S$1254,1)),IF($J$4="Todas",COUNTIFS(DB_Q7!$S$5:$S$1254,1,DB_Q7!$M$5:$M$1254,1),COUNTIFS(DB_Q7!$L$5:$L$1254,$J$4,DB_Q7!$S$5:$S$1254,1,DB_Q7!$M$5:$M$1254,1)))</f>
        <v>0</v>
      </c>
      <c r="F15" s="832">
        <f t="shared" si="3"/>
        <v>1</v>
      </c>
      <c r="G15" s="839">
        <f t="shared" si="6"/>
        <v>0</v>
      </c>
      <c r="H15" s="251" t="s">
        <v>342</v>
      </c>
      <c r="I15" s="838">
        <f>IF($B$4="Entrevistas totales",IF($J$4="Todas",COUNT(DB_Q7!$Y$5:$Y$1254),COUNTIFS(DB_Q7!$L$5:$L$1254,$J$4,DB_Q7!$Y$5:$Y$1254,1)),IF($J$4="Todas",COUNTIFS(DB_Q7!$Y$5:$Y$1254,1,DB_Q7!$M$5:$M$1254,1),COUNTIFS(DB_Q7!$L$5:$L$1254,$J$4,DB_Q7!$Y$5:$Y$1254,1,DB_Q7!$M$5:$M$1254,1)))</f>
        <v>420</v>
      </c>
      <c r="J15" s="832">
        <f t="shared" si="4"/>
        <v>1</v>
      </c>
      <c r="K15" s="839">
        <f>IF(J15=1,I15/$I$9,(I15+A22/100000)/$I$9)</f>
        <v>0.53299492385786806</v>
      </c>
      <c r="L15" s="840" t="s">
        <v>342</v>
      </c>
      <c r="M15" s="824"/>
      <c r="N15" s="825" t="str">
        <f>$B$4</f>
        <v>Conocimiento general</v>
      </c>
      <c r="O15" s="826">
        <f>1-O21</f>
        <v>0.46700507614213194</v>
      </c>
      <c r="P15" s="827">
        <f>COUNTIFS(DB_Q7!$L$5:$L$1254,P$7,DB_Q7!$M$5:$M$1254,1)</f>
        <v>291</v>
      </c>
      <c r="Q15" s="827">
        <f>COUNTIFS(DB_Q7!$L$5:$L$1254,Q$7,DB_Q7!$M$5:$M$1254,1)</f>
        <v>271</v>
      </c>
      <c r="R15" s="827">
        <f>COUNTIFS(DB_Q7!$L$5:$L$1254,R$7,DB_Q7!$M$5:$M$1254,1)</f>
        <v>226</v>
      </c>
      <c r="S15" s="828">
        <f>IFERROR(P15/P$4,)</f>
        <v>0</v>
      </c>
      <c r="T15" s="828">
        <f>IFERROR(Q15/Q$4,)</f>
        <v>0</v>
      </c>
      <c r="U15" s="828">
        <f>IFERROR(R15/R$4,)</f>
        <v>0</v>
      </c>
    </row>
    <row r="16" spans="1:27" ht="13.5" thickTop="1">
      <c r="B16" s="820" t="s">
        <v>500</v>
      </c>
      <c r="C16" s="238" t="s">
        <v>58</v>
      </c>
      <c r="D16" s="742"/>
      <c r="E16" s="742"/>
      <c r="F16" s="251"/>
      <c r="G16" s="251"/>
      <c r="H16" s="251"/>
      <c r="I16" s="251"/>
      <c r="J16" s="251"/>
      <c r="K16" s="251"/>
      <c r="L16" s="840"/>
      <c r="M16" s="833"/>
      <c r="N16" s="852" t="s">
        <v>338</v>
      </c>
      <c r="O16" s="853">
        <f>IFERROR(IF($B$4="Entrevistas totales",SUM(P16:R16)/SUM($P$22:$R$22),SUM(P16:R16)/SUM($P$15:$R$15)),)</f>
        <v>0.44289340101522845</v>
      </c>
      <c r="P16" s="836">
        <f>SUMIFS(DB_Q7!$T$5:$T$1254,DB_Q7!$L$5:$L$1254,P$7)</f>
        <v>210</v>
      </c>
      <c r="Q16" s="836">
        <f>SUMIFS(DB_Q7!$T$5:$T$1254,DB_Q7!$L$5:$L$1254,Q$7)</f>
        <v>91</v>
      </c>
      <c r="R16" s="836">
        <f>SUMIFS(DB_Q7!$T$5:$T$1254,DB_Q7!$L$5:$L$1254,R$7)</f>
        <v>48</v>
      </c>
      <c r="S16" s="837">
        <f t="shared" ref="S16:U21" si="7">IFERROR(IF($B$4="Entrevistas totales",P16/P$22,P16/P$15),)</f>
        <v>0.72164948453608246</v>
      </c>
      <c r="T16" s="837">
        <f t="shared" si="7"/>
        <v>0.33579335793357934</v>
      </c>
      <c r="U16" s="837">
        <f t="shared" si="7"/>
        <v>0.21238938053097345</v>
      </c>
    </row>
    <row r="17" spans="1:27" ht="12.75">
      <c r="A17" s="432">
        <v>1</v>
      </c>
      <c r="B17" s="854" t="str">
        <f>$B$4</f>
        <v>Conocimiento general</v>
      </c>
      <c r="C17" s="855">
        <f>IF($B$4="Entrevistas totales",IF($J$4="Todas",SUM($P$22:$R$22),HLOOKUP($J$4,$P$7:$R$22,16,)),IF($J$4="Todas",SUM(P15:R15),HLOOKUP($J$4,$P$7:$R$22,9,)))</f>
        <v>788</v>
      </c>
      <c r="D17" s="742"/>
      <c r="E17" s="742"/>
      <c r="F17" s="251"/>
      <c r="G17" s="251"/>
      <c r="H17" s="251"/>
      <c r="I17" s="251"/>
      <c r="J17" s="251"/>
      <c r="K17" s="251"/>
      <c r="L17" s="840"/>
      <c r="M17" s="841"/>
      <c r="N17" s="856" t="s">
        <v>339</v>
      </c>
      <c r="O17" s="857">
        <f t="shared" ref="O17:O20" si="8">IFERROR(IF($B$4="Entrevistas totales",SUM(P17:R17)/SUM($P$22:$R$22),SUM(P17:R17)/SUM($P$15:$R$15)),)</f>
        <v>8.5025380710659904E-2</v>
      </c>
      <c r="P17" s="844">
        <f>SUMIFS(DB_Q7!$U$5:$U$1254,DB_Q7!$L$5:$L$1254,P$7)</f>
        <v>26</v>
      </c>
      <c r="Q17" s="844">
        <f>SUMIFS(DB_Q7!$U$5:$U$1254,DB_Q7!$L$5:$L$1254,Q$7)</f>
        <v>38</v>
      </c>
      <c r="R17" s="844">
        <f>SUMIFS(DB_Q7!$U$5:$U$1254,DB_Q7!$L$5:$L$1254,R$7)</f>
        <v>3</v>
      </c>
      <c r="S17" s="845">
        <f t="shared" si="7"/>
        <v>8.9347079037800689E-2</v>
      </c>
      <c r="T17" s="845">
        <f t="shared" si="7"/>
        <v>0.14022140221402213</v>
      </c>
      <c r="U17" s="845">
        <f t="shared" si="7"/>
        <v>1.3274336283185841E-2</v>
      </c>
    </row>
    <row r="18" spans="1:27" ht="12.75">
      <c r="A18" s="432">
        <v>2</v>
      </c>
      <c r="B18" s="858" t="str">
        <f t="shared" ref="B18:B23" si="9">VLOOKUP(C18,$K$10:$L$15,2,)</f>
        <v>Solar Térmica</v>
      </c>
      <c r="C18" s="859">
        <f>LARGE($K$10:$K$14,D10)</f>
        <v>0.44289340101522845</v>
      </c>
      <c r="D18" s="742"/>
      <c r="E18" s="742"/>
      <c r="F18" s="742"/>
      <c r="G18" s="742"/>
      <c r="H18" s="742"/>
      <c r="I18" s="742"/>
      <c r="J18" s="742"/>
      <c r="K18" s="742"/>
      <c r="L18" s="840"/>
      <c r="M18" s="841"/>
      <c r="N18" s="856" t="s">
        <v>340</v>
      </c>
      <c r="O18" s="857">
        <f t="shared" si="8"/>
        <v>2.5380710659898477E-2</v>
      </c>
      <c r="P18" s="844">
        <f>SUMIFS(DB_Q7!$V$5:$V$1254,DB_Q7!$L$5:$L$1254,P$7)</f>
        <v>7</v>
      </c>
      <c r="Q18" s="844">
        <f>SUMIFS(DB_Q7!$V$5:$V$1254,DB_Q7!$L$5:$L$1254,Q$7)</f>
        <v>12</v>
      </c>
      <c r="R18" s="844">
        <f>SUMIFS(DB_Q7!$V$5:$V$1254,DB_Q7!$L$5:$L$1254,R$7)</f>
        <v>1</v>
      </c>
      <c r="S18" s="845">
        <f t="shared" si="7"/>
        <v>2.4054982817869417E-2</v>
      </c>
      <c r="T18" s="845">
        <f t="shared" si="7"/>
        <v>4.4280442804428041E-2</v>
      </c>
      <c r="U18" s="845">
        <f t="shared" si="7"/>
        <v>4.4247787610619468E-3</v>
      </c>
    </row>
    <row r="19" spans="1:27" ht="12.75">
      <c r="A19" s="432">
        <v>3</v>
      </c>
      <c r="B19" s="858" t="str">
        <f t="shared" si="9"/>
        <v>Biomasa</v>
      </c>
      <c r="C19" s="859">
        <f>LARGE($K$10:$K$14,D11)</f>
        <v>8.5025380710659904E-2</v>
      </c>
      <c r="D19" s="742"/>
      <c r="E19" s="742"/>
      <c r="F19" s="742"/>
      <c r="G19" s="742"/>
      <c r="H19" s="742"/>
      <c r="I19" s="742"/>
      <c r="J19" s="742"/>
      <c r="K19" s="742"/>
      <c r="L19" s="840"/>
      <c r="M19" s="841"/>
      <c r="N19" s="856" t="s">
        <v>341</v>
      </c>
      <c r="O19" s="857">
        <f t="shared" si="8"/>
        <v>5.4568527918781723E-2</v>
      </c>
      <c r="P19" s="844">
        <f>SUMIFS(DB_Q7!$W$5:$W$1254,DB_Q7!$L$5:$L$1254,P$7)</f>
        <v>9</v>
      </c>
      <c r="Q19" s="844">
        <f>SUMIFS(DB_Q7!$W$5:$W$1254,DB_Q7!$L$5:$L$1254,Q$7)</f>
        <v>27</v>
      </c>
      <c r="R19" s="844">
        <f>SUMIFS(DB_Q7!$W$5:$W$1254,DB_Q7!$L$5:$L$1254,R$7)</f>
        <v>7</v>
      </c>
      <c r="S19" s="845">
        <f t="shared" si="7"/>
        <v>3.0927835051546393E-2</v>
      </c>
      <c r="T19" s="845">
        <f t="shared" si="7"/>
        <v>9.9630996309963096E-2</v>
      </c>
      <c r="U19" s="845">
        <f t="shared" si="7"/>
        <v>3.0973451327433628E-2</v>
      </c>
    </row>
    <row r="20" spans="1:27" ht="12.75">
      <c r="A20" s="432">
        <v>4</v>
      </c>
      <c r="B20" s="858" t="str">
        <f t="shared" si="9"/>
        <v>Red urb. Frío</v>
      </c>
      <c r="C20" s="859">
        <f>LARGE($K$10:$K$14,D12)</f>
        <v>5.4568527918781723E-2</v>
      </c>
      <c r="D20" s="742"/>
      <c r="E20" s="742"/>
      <c r="F20" s="742"/>
      <c r="G20" s="742"/>
      <c r="H20" s="742"/>
      <c r="I20" s="742"/>
      <c r="J20" s="742"/>
      <c r="K20" s="742"/>
      <c r="L20" s="840"/>
      <c r="M20" s="841"/>
      <c r="N20" s="856" t="s">
        <v>468</v>
      </c>
      <c r="O20" s="860">
        <f t="shared" si="8"/>
        <v>1.2690355329949238E-2</v>
      </c>
      <c r="P20" s="844">
        <f>SUMIFS(DB_Q7!$X$5:$X$1254,DB_Q7!$L$5:$L$1254,P$7)</f>
        <v>5</v>
      </c>
      <c r="Q20" s="844">
        <f>SUMIFS(DB_Q7!$X$5:$X$1254,DB_Q7!$L$5:$L$1254,Q$7)</f>
        <v>5</v>
      </c>
      <c r="R20" s="844">
        <f>SUMIFS(DB_Q7!$X$5:$X$1254,DB_Q7!$L$5:$L$1254,R$7)</f>
        <v>0</v>
      </c>
      <c r="S20" s="845">
        <f t="shared" si="7"/>
        <v>1.7182130584192441E-2</v>
      </c>
      <c r="T20" s="845">
        <f t="shared" si="7"/>
        <v>1.8450184501845018E-2</v>
      </c>
      <c r="U20" s="845">
        <f t="shared" si="7"/>
        <v>0</v>
      </c>
    </row>
    <row r="21" spans="1:27" ht="13.5" thickBot="1">
      <c r="A21" s="432">
        <v>5</v>
      </c>
      <c r="B21" s="858" t="str">
        <f t="shared" si="9"/>
        <v>Geotermia</v>
      </c>
      <c r="C21" s="859">
        <f>LARGE($K$10:$K$14,D13)</f>
        <v>2.5380710659898477E-2</v>
      </c>
      <c r="D21" s="742"/>
      <c r="E21" s="742"/>
      <c r="F21" s="742"/>
      <c r="G21" s="742"/>
      <c r="H21" s="742"/>
      <c r="I21" s="742"/>
      <c r="J21" s="742"/>
      <c r="K21" s="742"/>
      <c r="L21" s="840"/>
      <c r="M21" s="861"/>
      <c r="N21" s="862" t="s">
        <v>342</v>
      </c>
      <c r="O21" s="863">
        <f>IFERROR(IF($B$4="Entrevistas totales",SUM(P21:R21)/SUM($P$22:$R$22),SUM(P21:R21)/SUM($P$15:$R$15)),)</f>
        <v>0.53299492385786806</v>
      </c>
      <c r="P21" s="864">
        <f>IF($B$4="Conocimiento general",SUMIFS(DB_Q7!$Y$5:$Y$1254,DB_Q7!$L$5:$L$1254,P$7,DB_Q7!$M$5:$M$1254,1),SUMIFS(DB_Q7!$Y$5:$Y$1254,DB_Q7!$L$5:$L$1254,P$7))</f>
        <v>77</v>
      </c>
      <c r="Q21" s="864">
        <f>IF($B$4="Conocimiento general",SUMIFS(DB_Q7!$Y$5:$Y$1254,DB_Q7!$L$5:$L$1254,Q$7,DB_Q7!$M$5:$M$1254,1),SUMIFS(DB_Q7!$Y$5:$Y$1254,DB_Q7!$L$5:$L$1254,Q$7))</f>
        <v>168</v>
      </c>
      <c r="R21" s="864">
        <f>IF($B$4="Conocimiento general",SUMIFS(DB_Q7!$Y$5:$Y$1254,DB_Q7!$L$5:$L$1254,R$7,DB_Q7!$M$5:$M$1254,1),SUMIFS(DB_Q7!$Y$5:$Y$1254,DB_Q7!$L$5:$L$1254,R$7))</f>
        <v>175</v>
      </c>
      <c r="S21" s="865">
        <f t="shared" si="7"/>
        <v>0.26460481099656358</v>
      </c>
      <c r="T21" s="865">
        <f t="shared" si="7"/>
        <v>0.61992619926199266</v>
      </c>
      <c r="U21" s="865">
        <f t="shared" si="7"/>
        <v>0.77433628318584069</v>
      </c>
      <c r="V21" s="745"/>
      <c r="W21" s="745"/>
      <c r="X21" s="745"/>
      <c r="Y21" s="813"/>
      <c r="Z21" s="813"/>
      <c r="AA21" s="813"/>
    </row>
    <row r="22" spans="1:27" ht="13.5" thickTop="1">
      <c r="A22" s="432">
        <v>6</v>
      </c>
      <c r="B22" s="858" t="str">
        <f t="shared" si="9"/>
        <v>Bomba calor</v>
      </c>
      <c r="C22" s="859">
        <f>LARGE($K$10:$K$14,D14)</f>
        <v>1.2690355329949238E-2</v>
      </c>
      <c r="D22" s="742"/>
      <c r="E22" s="742"/>
      <c r="F22" s="742"/>
      <c r="G22" s="742"/>
      <c r="H22" s="742"/>
      <c r="I22" s="742"/>
      <c r="J22" s="742"/>
      <c r="K22" s="742"/>
      <c r="L22" s="840"/>
      <c r="M22" s="814"/>
      <c r="N22" s="814"/>
      <c r="O22" s="745"/>
      <c r="P22" s="432">
        <f>COUNTIF(DB_Q7!$L$4:$L$1254,P$7)</f>
        <v>434</v>
      </c>
      <c r="Q22" s="432">
        <f>COUNTIF(DB_Q7!$L$4:$L$1254,Q$7)</f>
        <v>427</v>
      </c>
      <c r="R22" s="432">
        <f>COUNTIF(DB_Q7!$L$4:$L$1254,R$7)</f>
        <v>389</v>
      </c>
      <c r="S22" s="432"/>
      <c r="T22" s="745"/>
      <c r="U22" s="739"/>
      <c r="V22" s="745"/>
      <c r="W22" s="745"/>
      <c r="X22" s="745"/>
      <c r="Y22" s="813"/>
      <c r="Z22" s="813"/>
      <c r="AA22" s="813"/>
    </row>
    <row r="23" spans="1:27" ht="12.75">
      <c r="A23" s="432">
        <v>7</v>
      </c>
      <c r="B23" s="866" t="str">
        <f t="shared" si="9"/>
        <v>Ninguna</v>
      </c>
      <c r="C23" s="859">
        <f>K15</f>
        <v>0.53299492385786806</v>
      </c>
      <c r="D23" s="814"/>
      <c r="E23" s="814"/>
      <c r="F23" s="814"/>
      <c r="G23" s="814"/>
      <c r="H23" s="814"/>
      <c r="I23" s="814"/>
      <c r="J23" s="814"/>
      <c r="K23" s="814"/>
      <c r="L23" s="814"/>
      <c r="M23" s="814"/>
      <c r="N23" s="867"/>
      <c r="O23" s="867"/>
      <c r="P23" s="814"/>
      <c r="Q23" s="814"/>
      <c r="R23" s="868"/>
      <c r="S23" s="867"/>
      <c r="T23" s="867"/>
      <c r="U23" s="869"/>
    </row>
    <row r="24" spans="1:27" s="681" customFormat="1" ht="15" customHeight="1">
      <c r="A24" s="432"/>
      <c r="B24" s="820"/>
      <c r="D24" s="745">
        <f>IF($J$4="Todas",COUNTIF(DB_Q7!$E$4:$E$1254,D$27),COUNTIFS(DB_Q7!$E$4:$E$1254,D$27,DB_Q7!$L$4:$L$1254,$J$4))</f>
        <v>492</v>
      </c>
      <c r="E24" s="745">
        <f>IF($J$4="Todas",COUNTIF(DB_Q7!$E$4:$E$1254,E$27),COUNTIFS(DB_Q7!$E$4:$E$1254,E$27,DB_Q7!$L$4:$L$1254,$J$4))</f>
        <v>758</v>
      </c>
      <c r="F24" s="432"/>
      <c r="G24" s="432"/>
      <c r="H24" s="745">
        <f>IF($J$4="Todas",COUNTIF(DB_Q7!$D$4:$D$1254,H$27),COUNTIFS(DB_Q7!$D$4:$D$1254,H$27,DB_Q7!$L$4:$L$1254,$J$4))</f>
        <v>266</v>
      </c>
      <c r="I24" s="745">
        <f>IF($J$4="Todas",COUNTIF(DB_Q7!$D$4:$D$1254,I$27),COUNTIFS(DB_Q7!$D$4:$D$1254,I$27,DB_Q7!$L$4:$L$1254,$J$4))</f>
        <v>549</v>
      </c>
      <c r="J24" s="745">
        <f>IF($J$4="Todas",COUNTIF(DB_Q7!$D$4:$D$1254,J$27),COUNTIFS(DB_Q7!$D$4:$D$1254,J$27,DB_Q7!$L$4:$L$1254,$J$4))</f>
        <v>435</v>
      </c>
      <c r="K24" s="432"/>
      <c r="L24" s="432"/>
      <c r="M24" s="432"/>
      <c r="N24" s="745">
        <f>IF($J$4="Todas",COUNTIF(DB_Q7!$F$4:$F$1254,N$27),COUNTIFS(DB_Q7!$F$4:$F$1254,N$27,DB_Q7!$L$4:$L$1254,$J$4))</f>
        <v>448</v>
      </c>
      <c r="O24" s="745">
        <f>IF($J$4="Todas",COUNTIF(DB_Q7!$F$4:$F$1254,O$27),COUNTIFS(DB_Q7!$F$4:$F$1254,O$27,DB_Q7!$L$4:$L$1254,$J$4))</f>
        <v>425</v>
      </c>
      <c r="P24" s="745">
        <f>IF($J$4="Todas",COUNTIF(DB_Q7!$F$4:$F$1254,P$27),COUNTIFS(DB_Q7!$F$4:$F$1254,P$27,DB_Q7!$L$4:$L$1254,$J$4))</f>
        <v>368</v>
      </c>
      <c r="Q24" s="745">
        <f>IF($J$4="Todas",COUNTIF(DB_Q7!$F$4:$F$1254,Q$27),COUNTIFS(DB_Q7!$F$4:$F$1254,Q$27,DB_Q7!$L$4:$L$1254,$J$4))</f>
        <v>9</v>
      </c>
      <c r="R24" s="432"/>
      <c r="S24" s="870"/>
      <c r="T24" s="870"/>
      <c r="U24" s="871"/>
    </row>
    <row r="25" spans="1:27" s="681" customFormat="1" ht="15" customHeight="1">
      <c r="A25" s="432"/>
      <c r="B25" s="820"/>
      <c r="D25" s="309" t="s">
        <v>621</v>
      </c>
      <c r="E25" s="745"/>
      <c r="F25" s="432"/>
      <c r="G25" s="432"/>
      <c r="H25" s="745"/>
      <c r="I25" s="745"/>
      <c r="J25" s="745"/>
      <c r="K25" s="432"/>
      <c r="L25" s="432"/>
      <c r="M25" s="432"/>
      <c r="N25" s="745"/>
      <c r="O25" s="745"/>
      <c r="P25" s="745"/>
      <c r="Q25" s="745"/>
      <c r="R25" s="432"/>
      <c r="S25" s="870"/>
      <c r="T25" s="870"/>
      <c r="U25" s="871"/>
    </row>
    <row r="26" spans="1:27" s="681" customFormat="1" ht="15" customHeight="1">
      <c r="A26" s="432"/>
      <c r="B26" s="305"/>
      <c r="C26" s="305"/>
      <c r="D26" s="754" t="s">
        <v>314</v>
      </c>
      <c r="E26" s="754"/>
      <c r="F26" s="754"/>
      <c r="G26" s="754"/>
      <c r="H26" s="753" t="s">
        <v>315</v>
      </c>
      <c r="I26" s="754"/>
      <c r="J26" s="754"/>
      <c r="K26" s="753"/>
      <c r="L26" s="754"/>
      <c r="M26" s="754"/>
      <c r="N26" s="818" t="s">
        <v>316</v>
      </c>
      <c r="O26" s="819"/>
      <c r="P26" s="819"/>
      <c r="Q26" s="872"/>
      <c r="R26" s="818"/>
      <c r="S26" s="819"/>
      <c r="T26" s="819"/>
      <c r="U26" s="819"/>
    </row>
    <row r="27" spans="1:27" ht="15" customHeight="1">
      <c r="B27" s="873" t="str">
        <f>$B$4</f>
        <v>Conocimiento general</v>
      </c>
      <c r="C27" s="598"/>
      <c r="D27" s="874" t="s">
        <v>303</v>
      </c>
      <c r="E27" s="874" t="s">
        <v>304</v>
      </c>
      <c r="F27" s="875" t="s">
        <v>303</v>
      </c>
      <c r="G27" s="875" t="s">
        <v>304</v>
      </c>
      <c r="H27" s="876" t="s">
        <v>25</v>
      </c>
      <c r="I27" s="874" t="s">
        <v>51</v>
      </c>
      <c r="J27" s="874" t="s">
        <v>52</v>
      </c>
      <c r="K27" s="875" t="s">
        <v>25</v>
      </c>
      <c r="L27" s="875" t="s">
        <v>51</v>
      </c>
      <c r="M27" s="875" t="s">
        <v>52</v>
      </c>
      <c r="N27" s="876" t="s">
        <v>49</v>
      </c>
      <c r="O27" s="874" t="s">
        <v>50</v>
      </c>
      <c r="P27" s="874" t="s">
        <v>48</v>
      </c>
      <c r="Q27" s="874" t="s">
        <v>47</v>
      </c>
      <c r="R27" s="875" t="s">
        <v>49</v>
      </c>
      <c r="S27" s="875" t="s">
        <v>50</v>
      </c>
      <c r="T27" s="875" t="s">
        <v>48</v>
      </c>
      <c r="U27" s="875" t="s">
        <v>47</v>
      </c>
    </row>
    <row r="28" spans="1:27" ht="15" customHeight="1" thickBot="1">
      <c r="B28" s="877" t="str">
        <f>"Zona climática: "&amp;$J$4</f>
        <v>Zona climática: Todas</v>
      </c>
      <c r="C28" s="826">
        <f>IFERROR(IF($B$4="Conocimiento general",SUM(D28:E28)/SUM(D28:E28)-C34,1-C34),)</f>
        <v>1</v>
      </c>
      <c r="D28" s="827">
        <f>IF($J$4="Todas",COUNTIFS(DB_Q7!$E$5:$E$1254,D$27,DB_Q7!$M$5:$M$1254,1),COUNTIFS(DB_Q7!$L$5:$L$1254,$J$4,DB_Q7!$E$5:$E$1254,D$27,DB_Q7!$M$5:$M$1254,1))</f>
        <v>359</v>
      </c>
      <c r="E28" s="827">
        <f>IF($J$4="Todas",COUNTIFS(DB_Q7!$E$5:$E$1254,E$27,DB_Q7!$M$5:$M$1254,1),COUNTIFS(DB_Q7!$L$5:$L$1254,$J$4,DB_Q7!$E$5:$E$1254,E$27,DB_Q7!$M$5:$M$1254,1))</f>
        <v>429</v>
      </c>
      <c r="F28" s="828">
        <f>IFERROR(D28/D$24,)</f>
        <v>0.72967479674796742</v>
      </c>
      <c r="G28" s="828">
        <f>IFERROR(E28/E$24,)</f>
        <v>0.56596306068601587</v>
      </c>
      <c r="H28" s="878">
        <f>IF($J$4="Todas",COUNTIFS(DB_Q7!$D$5:$D$1254,H$27,DB_Q7!$M$5:$M$1254,1),COUNTIFS(DB_Q7!$L$5:$L$1254,$J$4,DB_Q7!$D$5:$D$1254,H$27,DB_Q7!$M$5:$M$1254,1))</f>
        <v>207</v>
      </c>
      <c r="I28" s="827">
        <f>IF($J$4="Todas",COUNTIFS(DB_Q7!$D$5:$D$1254,I$27,DB_Q7!$M$5:$M$1254,1),COUNTIFS(DB_Q7!$L$5:$L$1254,$J$4,DB_Q7!$D$5:$D$1254,I$27,DB_Q7!$M$5:$M$1254,1))</f>
        <v>390</v>
      </c>
      <c r="J28" s="827">
        <f>IF($J$4="Todas",COUNTIFS(DB_Q7!$D$5:$D$1254,J$27,DB_Q7!$M$5:$M$1254,1),COUNTIFS(DB_Q7!$L$5:$L$1254,$J$4,DB_Q7!$D$5:$D$1254,J$27,DB_Q7!$M$5:$M$1254,1))</f>
        <v>191</v>
      </c>
      <c r="K28" s="828">
        <f>IFERROR(H28/H$24,)</f>
        <v>0.77819548872180455</v>
      </c>
      <c r="L28" s="828">
        <f>IFERROR(I28/I$24,)</f>
        <v>0.7103825136612022</v>
      </c>
      <c r="M28" s="828">
        <f>IFERROR(J28/J$24,)</f>
        <v>0.43908045977011495</v>
      </c>
      <c r="N28" s="878">
        <f>IF($J$4="Todas",COUNTIFS(DB_Q7!$F$5:$F$1254,N$27,DB_Q7!$M$5:$M$1254,1),COUNTIFS(DB_Q7!$L$5:$L$1254,$J$4,DB_Q7!$F$5:$F$1254,N$27,DB_Q7!$M$5:$M$1254,1))</f>
        <v>197</v>
      </c>
      <c r="O28" s="827">
        <f>IF($J$4="Todas",COUNTIFS(DB_Q7!$F$5:$F$1254,O$27,DB_Q7!$M$5:$M$1254,1),COUNTIFS(DB_Q7!$L$5:$L$1254,$J$4,DB_Q7!$F$5:$F$1254,O$27,DB_Q7!$M$5:$M$1254,1))</f>
        <v>296</v>
      </c>
      <c r="P28" s="827">
        <f>IF($J$4="Todas",COUNTIFS(DB_Q7!$F$5:$F$1254,P$27,DB_Q7!$M$5:$M$1254,1),COUNTIFS(DB_Q7!$L$5:$L$1254,$J$4,DB_Q7!$F$5:$F$1254,P$27,DB_Q7!$M$5:$M$1254,1))</f>
        <v>290</v>
      </c>
      <c r="Q28" s="827">
        <f>IF($J$4="Todas",COUNTIFS(DB_Q7!$F$5:$F$1254,Q$27,DB_Q7!$M$5:$M$1254,1),COUNTIFS(DB_Q7!$L$5:$L$1254,$J$4,DB_Q7!$F$5:$F$1254,Q$27,DB_Q7!$M$5:$M$1254,1))</f>
        <v>5</v>
      </c>
      <c r="R28" s="828">
        <f>IFERROR(H28/H$24,)</f>
        <v>0.77819548872180455</v>
      </c>
      <c r="S28" s="828">
        <f>IFERROR(I28/I$24,)</f>
        <v>0.7103825136612022</v>
      </c>
      <c r="T28" s="828">
        <f>IFERROR(J28/J$24,)</f>
        <v>0.43908045977011495</v>
      </c>
      <c r="U28" s="828">
        <f>IFERROR(K28/K$24,)</f>
        <v>0</v>
      </c>
    </row>
    <row r="29" spans="1:27" ht="15" customHeight="1" thickTop="1">
      <c r="B29" s="879" t="s">
        <v>338</v>
      </c>
      <c r="C29" s="880">
        <f t="shared" ref="C29:C34" si="10">IFERROR(VLOOKUP(B29,$B$9:$C$14,2,),)</f>
        <v>0.95812182741116747</v>
      </c>
      <c r="D29" s="836">
        <f>IF($J$4="Todas",SUMIFS(DB_Q7!$N$5:$N$1254,DB_Q7!$E$5:$E$1254,D$27),SUMIFS(DB_Q7!$N$5:$N$1254,DB_Q7!$L$5:$L$1254,$J$4,DB_Q7!$E$5:$E$1254,D$27))</f>
        <v>344</v>
      </c>
      <c r="E29" s="836">
        <f>IF($J$4="Todas",SUMIFS(DB_Q7!$N$5:$N$1254,DB_Q7!$E$5:$E$1254,E$27),SUMIFS(DB_Q7!$N$5:$N$1254,DB_Q7!$L$5:$L$1254,$J$4,DB_Q7!$E$5:$E$1254,E$27))</f>
        <v>411</v>
      </c>
      <c r="F29" s="837">
        <f>IFERROR(IF($B$4="Entrevistas totales",D29/D$24,D29/D$28),)</f>
        <v>0.95821727019498604</v>
      </c>
      <c r="G29" s="837">
        <f t="shared" ref="F29:G34" si="11">IFERROR(IF($B$4="Entrevistas totales",E29/E$24,E29/E$28),)</f>
        <v>0.95804195804195802</v>
      </c>
      <c r="H29" s="881">
        <f>IF($J$4="Todas",SUMIFS(DB_Q7!$N$5:$N$1254,DB_Q7!$D$5:$D$1254,H$27),SUMIFS(DB_Q7!$N$5:$N$1254,DB_Q7!$L$5:$L$1254,$J$4,DB_Q7!$D$5:$D$1254,H$27))</f>
        <v>205</v>
      </c>
      <c r="I29" s="836">
        <f>IF($J$4="Todas",SUMIFS(DB_Q7!$N$5:$N$1254,DB_Q7!$D$5:$D$1254,I$27),SUMIFS(DB_Q7!$N$5:$N$1254,DB_Q7!$L$5:$L$1254,$J$4,DB_Q7!$D$5:$D$1254,I$27))</f>
        <v>374</v>
      </c>
      <c r="J29" s="836">
        <f>IF($J$4="Todas",SUMIFS(DB_Q7!$N$5:$N$1254,DB_Q7!$D$5:$D$1254,J$27),SUMIFS(DB_Q7!$N$5:$N$1254,DB_Q7!$L$5:$L$1254,$J$4,DB_Q7!$D$5:$D$1254,J$27))</f>
        <v>176</v>
      </c>
      <c r="K29" s="837">
        <f t="shared" ref="K29:M34" si="12">IFERROR(IF($B$4="Entrevistas totales",H29/H$24,H29/H$28),)</f>
        <v>0.99033816425120769</v>
      </c>
      <c r="L29" s="837">
        <f t="shared" si="12"/>
        <v>0.95897435897435901</v>
      </c>
      <c r="M29" s="837">
        <f t="shared" si="12"/>
        <v>0.92146596858638741</v>
      </c>
      <c r="N29" s="881">
        <f>IF($J$4="Todas",SUMIFS(DB_Q7!$N$5:$N$1254,DB_Q7!$F$5:$F$1254,N$27),SUMIFS(DB_Q7!$N$5:$N$1254,DB_Q7!$L$5:$L$1254,$J$4,DB_Q7!$F$5:$F$1254,N$27))</f>
        <v>181</v>
      </c>
      <c r="O29" s="836">
        <f>IF($J$4="Todas",SUMIFS(DB_Q7!$N$5:$N$1254,DB_Q7!$F$5:$F$1254,O$27),SUMIFS(DB_Q7!$N$5:$N$1254,DB_Q7!$L$5:$L$1254,$J$4,DB_Q7!$F$5:$F$1254,O$27))</f>
        <v>287</v>
      </c>
      <c r="P29" s="836">
        <f>IF($J$4="Todas",SUMIFS(DB_Q7!$N$5:$N$1254,DB_Q7!$F$5:$F$1254,P$27),SUMIFS(DB_Q7!$N$5:$N$1254,DB_Q7!$L$5:$L$1254,$J$4,DB_Q7!$F$5:$F$1254,P$27))</f>
        <v>282</v>
      </c>
      <c r="Q29" s="836">
        <f>IF($J$4="Todas",SUMIFS(DB_Q7!$N$5:$N$1254,DB_Q7!$F$5:$F$1254,Q$27),SUMIFS(DB_Q7!$N$5:$N$1254,DB_Q7!$L$5:$L$1254,$J$4,DB_Q7!$F$5:$F$1254,Q$27))</f>
        <v>5</v>
      </c>
      <c r="R29" s="837">
        <f t="shared" ref="R29:U34" si="13">IFERROR(IF($B$4="Entrevistas totales",N29/N$24,N29/N$28),)</f>
        <v>0.91878172588832485</v>
      </c>
      <c r="S29" s="837">
        <f t="shared" si="13"/>
        <v>0.96959459459459463</v>
      </c>
      <c r="T29" s="837">
        <f t="shared" si="13"/>
        <v>0.97241379310344822</v>
      </c>
      <c r="U29" s="837">
        <f t="shared" si="13"/>
        <v>1</v>
      </c>
    </row>
    <row r="30" spans="1:27" ht="15" customHeight="1">
      <c r="B30" s="882" t="s">
        <v>339</v>
      </c>
      <c r="C30" s="843">
        <f t="shared" si="10"/>
        <v>0.29441624365482233</v>
      </c>
      <c r="D30" s="844">
        <f>IF($J$4="Todas",SUMIFS(DB_Q7!$O$5:$O$1254,DB_Q7!$E$5:$E$1254,D$27),SUMIFS(DB_Q7!$O$5:$O$1254,DB_Q7!$L$5:$L$1254,$J$4,DB_Q7!$E$5:$E$1254,D$27))</f>
        <v>118</v>
      </c>
      <c r="E30" s="844">
        <f>IF($J$4="Todas",SUMIFS(DB_Q7!$O$5:$O$1254,DB_Q7!$E$5:$E$1254,E$27),SUMIFS(DB_Q7!$O$5:$O$1254,DB_Q7!$L$5:$L$1254,$J$4,DB_Q7!$E$5:$E$1254,E$27))</f>
        <v>114</v>
      </c>
      <c r="F30" s="845">
        <f t="shared" si="11"/>
        <v>0.32869080779944287</v>
      </c>
      <c r="G30" s="845">
        <f t="shared" si="11"/>
        <v>0.26573426573426573</v>
      </c>
      <c r="H30" s="883">
        <f>IF($J$4="Todas",SUMIFS(DB_Q7!$O$5:$O$1254,DB_Q7!$D$5:$D$1254,H$27),SUMIFS(DB_Q7!$O$5:$O$1254,DB_Q7!$L$5:$L$1254,$J$4,DB_Q7!$D$5:$D$1254,H$27))</f>
        <v>64</v>
      </c>
      <c r="I30" s="844">
        <f>IF($J$4="Todas",SUMIFS(DB_Q7!$O$5:$O$1254,DB_Q7!$D$5:$D$1254,I$27),SUMIFS(DB_Q7!$O$5:$O$1254,DB_Q7!$L$5:$L$1254,$J$4,DB_Q7!$D$5:$D$1254,I$27))</f>
        <v>126</v>
      </c>
      <c r="J30" s="844">
        <f>IF($J$4="Todas",SUMIFS(DB_Q7!$O$5:$O$1254,DB_Q7!$D$5:$D$1254,J$27),SUMIFS(DB_Q7!$O$5:$O$1254,DB_Q7!$L$5:$L$1254,$J$4,DB_Q7!$D$5:$D$1254,J$27))</f>
        <v>42</v>
      </c>
      <c r="K30" s="845">
        <f t="shared" si="12"/>
        <v>0.30917874396135264</v>
      </c>
      <c r="L30" s="845">
        <f t="shared" si="12"/>
        <v>0.32307692307692309</v>
      </c>
      <c r="M30" s="845">
        <f t="shared" si="12"/>
        <v>0.21989528795811519</v>
      </c>
      <c r="N30" s="883">
        <f>IF($J$4="Todas",SUMIFS(DB_Q7!$O$5:$O$1254,DB_Q7!$F$5:$F$1254,N$27),SUMIFS(DB_Q7!$O$5:$O$1254,DB_Q7!$L$5:$L$1254,$J$4,DB_Q7!$F$5:$F$1254,N$27))</f>
        <v>60</v>
      </c>
      <c r="O30" s="844">
        <f>IF($J$4="Todas",SUMIFS(DB_Q7!$O$5:$O$1254,DB_Q7!$F$5:$F$1254,O$27),SUMIFS(DB_Q7!$O$5:$O$1254,DB_Q7!$L$5:$L$1254,$J$4,DB_Q7!$F$5:$F$1254,O$27))</f>
        <v>81</v>
      </c>
      <c r="P30" s="844">
        <f>IF($J$4="Todas",SUMIFS(DB_Q7!$O$5:$O$1254,DB_Q7!$F$5:$F$1254,P$27),SUMIFS(DB_Q7!$O$5:$O$1254,DB_Q7!$L$5:$L$1254,$J$4,DB_Q7!$F$5:$F$1254,P$27))</f>
        <v>89</v>
      </c>
      <c r="Q30" s="844">
        <f>IF($J$4="Todas",SUMIFS(DB_Q7!$O$5:$O$1254,DB_Q7!$F$5:$F$1254,Q$27),SUMIFS(DB_Q7!$O$5:$O$1254,DB_Q7!$L$5:$L$1254,$J$4,DB_Q7!$F$5:$F$1254,Q$27))</f>
        <v>2</v>
      </c>
      <c r="R30" s="845">
        <f t="shared" si="13"/>
        <v>0.30456852791878175</v>
      </c>
      <c r="S30" s="845">
        <f t="shared" si="13"/>
        <v>0.27364864864864863</v>
      </c>
      <c r="T30" s="845">
        <f t="shared" si="13"/>
        <v>0.30689655172413793</v>
      </c>
      <c r="U30" s="845">
        <f t="shared" si="13"/>
        <v>0.4</v>
      </c>
    </row>
    <row r="31" spans="1:27" ht="15" customHeight="1">
      <c r="B31" s="882" t="s">
        <v>340</v>
      </c>
      <c r="C31" s="843">
        <f t="shared" si="10"/>
        <v>2.6649746192893401E-2</v>
      </c>
      <c r="D31" s="844">
        <f>IF($J$4="Todas",SUMIFS(DB_Q7!$P$5:$P$1254,DB_Q7!$E$5:$E$1254,D$27),SUMIFS(DB_Q7!$P$5:$P$1254,DB_Q7!$L$5:$L$1254,$J$4,DB_Q7!$E$5:$E$1254,D$27))</f>
        <v>10</v>
      </c>
      <c r="E31" s="844">
        <f>IF($J$4="Todas",SUMIFS(DB_Q7!$P$5:$P$1254,DB_Q7!$E$5:$E$1254,E$27),SUMIFS(DB_Q7!$P$5:$P$1254,DB_Q7!$L$5:$L$1254,$J$4,DB_Q7!$E$5:$E$1254,E$27))</f>
        <v>11</v>
      </c>
      <c r="F31" s="845">
        <f t="shared" si="11"/>
        <v>2.7855153203342618E-2</v>
      </c>
      <c r="G31" s="845">
        <f t="shared" si="11"/>
        <v>2.564102564102564E-2</v>
      </c>
      <c r="H31" s="883">
        <f>IF($J$4="Todas",SUMIFS(DB_Q7!$P$5:$P$1254,DB_Q7!$D$5:$D$1254,H$27),SUMIFS(DB_Q7!$P$5:$P$1254,DB_Q7!$L$5:$L$1254,$J$4,DB_Q7!$D$5:$D$1254,H$27))</f>
        <v>11</v>
      </c>
      <c r="I31" s="844">
        <f>IF($J$4="Todas",SUMIFS(DB_Q7!$P$5:$P$1254,DB_Q7!$D$5:$D$1254,I$27),SUMIFS(DB_Q7!$P$5:$P$1254,DB_Q7!$L$5:$L$1254,$J$4,DB_Q7!$D$5:$D$1254,I$27))</f>
        <v>8</v>
      </c>
      <c r="J31" s="844">
        <f>IF($J$4="Todas",SUMIFS(DB_Q7!$P$5:$P$1254,DB_Q7!$D$5:$D$1254,J$27),SUMIFS(DB_Q7!$P$5:$P$1254,DB_Q7!$L$5:$L$1254,$J$4,DB_Q7!$D$5:$D$1254,J$27))</f>
        <v>2</v>
      </c>
      <c r="K31" s="845">
        <f t="shared" si="12"/>
        <v>5.3140096618357488E-2</v>
      </c>
      <c r="L31" s="845">
        <f t="shared" si="12"/>
        <v>2.0512820512820513E-2</v>
      </c>
      <c r="M31" s="845">
        <f t="shared" si="12"/>
        <v>1.0471204188481676E-2</v>
      </c>
      <c r="N31" s="883">
        <f>IF($J$4="Todas",SUMIFS(DB_Q7!$P$5:$P$1254,DB_Q7!$F$5:$F$1254,N$27),SUMIFS(DB_Q7!$P$5:$P$1254,DB_Q7!$L$5:$L$1254,$J$4,DB_Q7!$F$5:$F$1254,N$27))</f>
        <v>0</v>
      </c>
      <c r="O31" s="844">
        <f>IF($J$4="Todas",SUMIFS(DB_Q7!$P$5:$P$1254,DB_Q7!$F$5:$F$1254,O$27),SUMIFS(DB_Q7!$P$5:$P$1254,DB_Q7!$L$5:$L$1254,$J$4,DB_Q7!$F$5:$F$1254,O$27))</f>
        <v>3</v>
      </c>
      <c r="P31" s="844">
        <f>IF($J$4="Todas",SUMIFS(DB_Q7!$P$5:$P$1254,DB_Q7!$F$5:$F$1254,P$27),SUMIFS(DB_Q7!$P$5:$P$1254,DB_Q7!$L$5:$L$1254,$J$4,DB_Q7!$F$5:$F$1254,P$27))</f>
        <v>18</v>
      </c>
      <c r="Q31" s="844">
        <f>IF($J$4="Todas",SUMIFS(DB_Q7!$P$5:$P$1254,DB_Q7!$F$5:$F$1254,Q$27),SUMIFS(DB_Q7!$P$5:$P$1254,DB_Q7!$L$5:$L$1254,$J$4,DB_Q7!$F$5:$F$1254,Q$27))</f>
        <v>0</v>
      </c>
      <c r="R31" s="845">
        <f t="shared" si="13"/>
        <v>0</v>
      </c>
      <c r="S31" s="845">
        <f t="shared" si="13"/>
        <v>1.0135135135135136E-2</v>
      </c>
      <c r="T31" s="845">
        <f t="shared" si="13"/>
        <v>6.2068965517241378E-2</v>
      </c>
      <c r="U31" s="845">
        <f t="shared" si="13"/>
        <v>0</v>
      </c>
    </row>
    <row r="32" spans="1:27" ht="15" customHeight="1">
      <c r="B32" s="882" t="s">
        <v>341</v>
      </c>
      <c r="C32" s="843">
        <f t="shared" si="10"/>
        <v>0.10913705583756345</v>
      </c>
      <c r="D32" s="844">
        <f>IF($J$4="Todas",SUMIFS(DB_Q7!$Q$5:$Q$1254,DB_Q7!$E$5:$E$1254,D$27),SUMIFS(DB_Q7!$Q$5:$Q$1254,DB_Q7!$L$5:$L$1254,$J$4,DB_Q7!$E$5:$E$1254,D$27))</f>
        <v>52</v>
      </c>
      <c r="E32" s="844">
        <f>IF($J$4="Todas",SUMIFS(DB_Q7!$Q$5:$Q$1254,DB_Q7!$E$5:$E$1254,E$27),SUMIFS(DB_Q7!$Q$5:$Q$1254,DB_Q7!$L$5:$L$1254,$J$4,DB_Q7!$E$5:$E$1254,E$27))</f>
        <v>34</v>
      </c>
      <c r="F32" s="845">
        <f t="shared" si="11"/>
        <v>0.14484679665738162</v>
      </c>
      <c r="G32" s="845">
        <f t="shared" si="11"/>
        <v>7.9254079254079249E-2</v>
      </c>
      <c r="H32" s="883">
        <f>IF($J$4="Todas",SUMIFS(DB_Q7!$Q$5:$Q$1254,DB_Q7!$D$5:$D$1254,H$27),SUMIFS(DB_Q7!$Q$5:$Q$1254,DB_Q7!$L$5:$L$1254,$J$4,DB_Q7!$D$5:$D$1254,H$27))</f>
        <v>42</v>
      </c>
      <c r="I32" s="844">
        <f>IF($J$4="Todas",SUMIFS(DB_Q7!$Q$5:$Q$1254,DB_Q7!$D$5:$D$1254,I$27),SUMIFS(DB_Q7!$Q$5:$Q$1254,DB_Q7!$L$5:$L$1254,$J$4,DB_Q7!$D$5:$D$1254,I$27))</f>
        <v>34</v>
      </c>
      <c r="J32" s="844">
        <f>IF($J$4="Todas",SUMIFS(DB_Q7!$Q$5:$Q$1254,DB_Q7!$D$5:$D$1254,J$27),SUMIFS(DB_Q7!$Q$5:$Q$1254,DB_Q7!$L$5:$L$1254,$J$4,DB_Q7!$D$5:$D$1254,J$27))</f>
        <v>10</v>
      </c>
      <c r="K32" s="845">
        <f t="shared" si="12"/>
        <v>0.20289855072463769</v>
      </c>
      <c r="L32" s="845">
        <f t="shared" si="12"/>
        <v>8.7179487179487175E-2</v>
      </c>
      <c r="M32" s="845">
        <f t="shared" si="12"/>
        <v>5.2356020942408377E-2</v>
      </c>
      <c r="N32" s="883">
        <f>IF($J$4="Todas",SUMIFS(DB_Q7!$Q$5:$Q$1254,DB_Q7!$F$5:$F$1254,N$27),SUMIFS(DB_Q7!$Q$5:$Q$1254,DB_Q7!$L$5:$L$1254,$J$4,DB_Q7!$F$5:$F$1254,N$27))</f>
        <v>13</v>
      </c>
      <c r="O32" s="844">
        <f>IF($J$4="Todas",SUMIFS(DB_Q7!$Q$5:$Q$1254,DB_Q7!$F$5:$F$1254,O$27),SUMIFS(DB_Q7!$Q$5:$Q$1254,DB_Q7!$L$5:$L$1254,$J$4,DB_Q7!$F$5:$F$1254,O$27))</f>
        <v>22</v>
      </c>
      <c r="P32" s="844">
        <f>IF($J$4="Todas",SUMIFS(DB_Q7!$Q$5:$Q$1254,DB_Q7!$F$5:$F$1254,P$27),SUMIFS(DB_Q7!$Q$5:$Q$1254,DB_Q7!$L$5:$L$1254,$J$4,DB_Q7!$F$5:$F$1254,P$27))</f>
        <v>51</v>
      </c>
      <c r="Q32" s="844">
        <f>IF($J$4="Todas",SUMIFS(DB_Q7!$Q$5:$Q$1254,DB_Q7!$F$5:$F$1254,Q$27),SUMIFS(DB_Q7!$Q$5:$Q$1254,DB_Q7!$L$5:$L$1254,$J$4,DB_Q7!$F$5:$F$1254,Q$27))</f>
        <v>0</v>
      </c>
      <c r="R32" s="845">
        <f t="shared" si="13"/>
        <v>6.5989847715736044E-2</v>
      </c>
      <c r="S32" s="845">
        <f t="shared" si="13"/>
        <v>7.4324324324324328E-2</v>
      </c>
      <c r="T32" s="845">
        <f t="shared" si="13"/>
        <v>0.17586206896551723</v>
      </c>
      <c r="U32" s="845">
        <f t="shared" si="13"/>
        <v>0</v>
      </c>
    </row>
    <row r="33" spans="1:21" ht="15" customHeight="1">
      <c r="B33" s="882" t="s">
        <v>427</v>
      </c>
      <c r="C33" s="843">
        <f t="shared" si="10"/>
        <v>1.6497461928934011E-2</v>
      </c>
      <c r="D33" s="844">
        <f>IF($J$4="Todas",SUMIFS(DB_Q7!$R$5:$R$1254,DB_Q7!$E$5:$E$1254,D$27),SUMIFS(DB_Q7!$R$5:$R$1254,DB_Q7!$L$5:$L$1254,$J$4,DB_Q7!$E$5:$E$1254,D$27))</f>
        <v>7</v>
      </c>
      <c r="E33" s="844">
        <f>IF($J$4="Todas",SUMIFS(DB_Q7!$R$5:$R$1254,DB_Q7!$E$5:$E$1254,E$27),SUMIFS(DB_Q7!$R$5:$R$1254,DB_Q7!$L$5:$L$1254,$J$4,DB_Q7!$E$5:$E$1254,E$27))</f>
        <v>6</v>
      </c>
      <c r="F33" s="845">
        <f t="shared" si="11"/>
        <v>1.9498607242339833E-2</v>
      </c>
      <c r="G33" s="845">
        <f t="shared" si="11"/>
        <v>1.3986013986013986E-2</v>
      </c>
      <c r="H33" s="883">
        <f>IF($J$4="Todas",SUMIFS(DB_Q7!$R$5:$R$1254,DB_Q7!$D$5:$D$1254,H$27),SUMIFS(DB_Q7!$R$5:$R$1254,DB_Q7!$L$5:$L$1254,$J$4,DB_Q7!$D$5:$D$1254,H$27))</f>
        <v>9</v>
      </c>
      <c r="I33" s="844">
        <f>IF($J$4="Todas",SUMIFS(DB_Q7!$R$5:$R$1254,DB_Q7!$D$5:$D$1254,I$27),SUMIFS(DB_Q7!$R$5:$R$1254,DB_Q7!$L$5:$L$1254,$J$4,DB_Q7!$D$5:$D$1254,I$27))</f>
        <v>4</v>
      </c>
      <c r="J33" s="844">
        <f>IF($J$4="Todas",SUMIFS(DB_Q7!$R$5:$R$1254,DB_Q7!$D$5:$D$1254,J$27),SUMIFS(DB_Q7!$R$5:$R$1254,DB_Q7!$L$5:$L$1254,$J$4,DB_Q7!$D$5:$D$1254,J$27))</f>
        <v>0</v>
      </c>
      <c r="K33" s="845">
        <f t="shared" si="12"/>
        <v>4.3478260869565216E-2</v>
      </c>
      <c r="L33" s="845">
        <f t="shared" si="12"/>
        <v>1.0256410256410256E-2</v>
      </c>
      <c r="M33" s="845">
        <f t="shared" si="12"/>
        <v>0</v>
      </c>
      <c r="N33" s="883">
        <f>IF($J$4="Todas",SUMIFS(DB_Q7!$R$5:$R$1254,DB_Q7!$F$5:$F$1254,N$27),SUMIFS(DB_Q7!$R$5:$R$1254,DB_Q7!$L$5:$L$1254,$J$4,DB_Q7!$F$5:$F$1254,N$27))</f>
        <v>0</v>
      </c>
      <c r="O33" s="844">
        <f>IF($J$4="Todas",SUMIFS(DB_Q7!$R$5:$R$1254,DB_Q7!$F$5:$F$1254,O$27),SUMIFS(DB_Q7!$R$5:$R$1254,DB_Q7!$L$5:$L$1254,$J$4,DB_Q7!$F$5:$F$1254,O$27))</f>
        <v>0</v>
      </c>
      <c r="P33" s="844">
        <f>IF($J$4="Todas",SUMIFS(DB_Q7!$R$5:$R$1254,DB_Q7!$F$5:$F$1254,P$27),SUMIFS(DB_Q7!$R$5:$R$1254,DB_Q7!$L$5:$L$1254,$J$4,DB_Q7!$F$5:$F$1254,P$27))</f>
        <v>13</v>
      </c>
      <c r="Q33" s="844">
        <f>IF($J$4="Todas",SUMIFS(DB_Q7!$R$5:$R$1254,DB_Q7!$F$5:$F$1254,Q$27),SUMIFS(DB_Q7!$R$5:$R$1254,DB_Q7!$L$5:$L$1254,$J$4,DB_Q7!$F$5:$F$1254,Q$27))</f>
        <v>0</v>
      </c>
      <c r="R33" s="845">
        <f t="shared" si="13"/>
        <v>0</v>
      </c>
      <c r="S33" s="845">
        <f t="shared" si="13"/>
        <v>0</v>
      </c>
      <c r="T33" s="845">
        <f t="shared" si="13"/>
        <v>4.4827586206896551E-2</v>
      </c>
      <c r="U33" s="845">
        <f t="shared" si="13"/>
        <v>0</v>
      </c>
    </row>
    <row r="34" spans="1:21" ht="15" customHeight="1">
      <c r="B34" s="884" t="s">
        <v>342</v>
      </c>
      <c r="C34" s="849">
        <f t="shared" si="10"/>
        <v>0</v>
      </c>
      <c r="D34" s="850">
        <f>IF($B$4="Conocimiento general",IF($J$4="Todas",SUMIFS(DB_Q7!$S$5:$S$1254,DB_Q7!$E$5:$E$1254,D$27,DB_Q7!$M$5:$M$1254,1),SUMIFS(DB_Q7!$S$5:$S$1254,DB_Q7!$L$5:$L$1254,$J$4,DB_Q7!$E$5:$E$1254,D$27,DB_Q7!$M$5:$M$1254,1)),IF($J$4="Todas",SUMIFS(DB_Q7!$S$5:$S$1254,DB_Q7!$E$5:$E$1254,D$27),SUMIFS(DB_Q7!$S$5:$S$1254,DB_Q7!$L$5:$L$1254,$J$4,DB_Q7!$E$5:$E$1254,D$27)))</f>
        <v>0</v>
      </c>
      <c r="E34" s="850">
        <f>IF($B$4="Conocimiento general",IF($J$4="Todas",SUMIFS(DB_Q7!$S$5:$S$1254,DB_Q7!$E$5:$E$1254,E$27,DB_Q7!$M$5:$M$1254,1),SUMIFS(DB_Q7!$S$5:$S$1254,DB_Q7!$L$5:$L$1254,$J$4,DB_Q7!$E$5:$E$1254,E$27,DB_Q7!$M$5:$M$1254,1)),IF($J$4="Todas",SUMIFS(DB_Q7!$S$5:$S$1254,DB_Q7!$E$5:$E$1254,E$27),SUMIFS(DB_Q7!$S$5:$S$1254,DB_Q7!$L$5:$L$1254,$J$4,DB_Q7!$E$5:$E$1254,E$27)))</f>
        <v>0</v>
      </c>
      <c r="F34" s="851">
        <f t="shared" si="11"/>
        <v>0</v>
      </c>
      <c r="G34" s="851">
        <f t="shared" si="11"/>
        <v>0</v>
      </c>
      <c r="H34" s="885">
        <f>IF($B$4="Conocimiento general",IF($J$4="Todas",SUMIFS(DB_Q7!$S$5:$S$1254,DB_Q7!$D$5:$D$1254,H$27,DB_Q7!$M$5:$M$1254,1),SUMIFS(DB_Q7!$S$5:$S$1254,DB_Q7!$L$5:$L$1254,$J$4,DB_Q7!$D$5:$D$1254,H$27,DB_Q7!$M$5:$M$1254,1)),IF($J$4="Todas",SUMIFS(DB_Q7!$S$5:$S$1254,DB_Q7!$D$5:$D$1254,H$27),SUMIFS(DB_Q7!$S$5:$S$1254,DB_Q7!$L$5:$L$1254,$J$4,DB_Q7!$D$5:$D$1254,H$27)))</f>
        <v>0</v>
      </c>
      <c r="I34" s="850">
        <f>IF($B$4="Conocimiento general",IF($J$4="Todas",SUMIFS(DB_Q7!$S$5:$S$1254,DB_Q7!$D$5:$D$1254,I$27,DB_Q7!$M$5:$M$1254,1),SUMIFS(DB_Q7!$S$5:$S$1254,DB_Q7!$L$5:$L$1254,$J$4,DB_Q7!$D$5:$D$1254,I$27,DB_Q7!$M$5:$M$1254,1)),IF($J$4="Todas",SUMIFS(DB_Q7!$S$5:$S$1254,DB_Q7!$D$5:$D$1254,I$27),SUMIFS(DB_Q7!$S$5:$S$1254,DB_Q7!$L$5:$L$1254,$J$4,DB_Q7!$D$5:$D$1254,I$27)))</f>
        <v>0</v>
      </c>
      <c r="J34" s="850">
        <f>IF($B$4="Conocimiento general",IF($J$4="Todas",SUMIFS(DB_Q7!$S$5:$S$1254,DB_Q7!$D$5:$D$1254,J$27,DB_Q7!$M$5:$M$1254,1),SUMIFS(DB_Q7!$S$5:$S$1254,DB_Q7!$L$5:$L$1254,$J$4,DB_Q7!$D$5:$D$1254,J$27,DB_Q7!$M$5:$M$1254,1)),IF($J$4="Todas",SUMIFS(DB_Q7!$S$5:$S$1254,DB_Q7!$D$5:$D$1254,J$27),SUMIFS(DB_Q7!$S$5:$S$1254,DB_Q7!$L$5:$L$1254,$J$4,DB_Q7!$D$5:$D$1254,J$27)))</f>
        <v>0</v>
      </c>
      <c r="K34" s="851">
        <f t="shared" si="12"/>
        <v>0</v>
      </c>
      <c r="L34" s="851">
        <f t="shared" si="12"/>
        <v>0</v>
      </c>
      <c r="M34" s="851">
        <f t="shared" si="12"/>
        <v>0</v>
      </c>
      <c r="N34" s="885">
        <f>IF($B$4="Conocimiento general",IF($J$4="Todas",SUMIFS(DB_Q7!$S$5:$S$1254,DB_Q7!$F$5:$F$1254,N$27,DB_Q7!$M$5:$M$1254,1),SUMIFS(DB_Q7!$S$5:$S$1254,DB_Q7!$L$5:$L$1254,$J$4,DB_Q7!$F$5:$F$1254,N$27,DB_Q7!$M$5:$M$1254,1)),IF($J$4="Todas",SUMIFS(DB_Q7!$S$5:$S$1254,DB_Q7!$F$5:$F$1254,N$27),SUMIFS(DB_Q7!$S$5:$S$1254,DB_Q7!$L$5:$L$1254,$J$4,DB_Q7!$F$5:$F$1254,N$27)))</f>
        <v>0</v>
      </c>
      <c r="O34" s="850">
        <f>IF($B$4="Conocimiento general",IF($J$4="Todas",SUMIFS(DB_Q7!$S$5:$S$1254,DB_Q7!$F$5:$F$1254,O$27,DB_Q7!$M$5:$M$1254,1),SUMIFS(DB_Q7!$S$5:$S$1254,DB_Q7!$L$5:$L$1254,$J$4,DB_Q7!$F$5:$F$1254,O$27,DB_Q7!$M$5:$M$1254,1)),IF($J$4="Todas",SUMIFS(DB_Q7!$S$5:$S$1254,DB_Q7!$F$5:$F$1254,O$27),SUMIFS(DB_Q7!$S$5:$S$1254,DB_Q7!$L$5:$L$1254,$J$4,DB_Q7!$F$5:$F$1254,O$27)))</f>
        <v>0</v>
      </c>
      <c r="P34" s="850">
        <f>IF($B$4="Conocimiento general",IF($J$4="Todas",SUMIFS(DB_Q7!$S$5:$S$1254,DB_Q7!$F$5:$F$1254,P$27,DB_Q7!$M$5:$M$1254,1),SUMIFS(DB_Q7!$S$5:$S$1254,DB_Q7!$L$5:$L$1254,$J$4,DB_Q7!$F$5:$F$1254,P$27,DB_Q7!$M$5:$M$1254,1)),IF($J$4="Todas",SUMIFS(DB_Q7!$S$5:$S$1254,DB_Q7!$F$5:$F$1254,P$27),SUMIFS(DB_Q7!$S$5:$S$1254,DB_Q7!$L$5:$L$1254,$J$4,DB_Q7!$F$5:$F$1254,P$27)))</f>
        <v>0</v>
      </c>
      <c r="Q34" s="850">
        <f>IF($B$4="Conocimiento general",IF($J$4="Todas",SUMIFS(DB_Q7!$S$5:$S$1254,DB_Q7!$F$5:$F$1254,Q$27,DB_Q7!$M$5:$M$1254,1),SUMIFS(DB_Q7!$S$5:$S$1254,DB_Q7!$L$5:$L$1254,$J$4,DB_Q7!$F$5:$F$1254,Q$27,DB_Q7!$M$5:$M$1254,1)),IF($J$4="Todas",SUMIFS(DB_Q7!$S$5:$S$1254,DB_Q7!$F$5:$F$1254,Q$27),SUMIFS(DB_Q7!$S$5:$S$1254,DB_Q7!$L$5:$L$1254,$J$4,DB_Q7!$F$5:$F$1254,Q$27)))</f>
        <v>0</v>
      </c>
      <c r="R34" s="851">
        <f t="shared" si="13"/>
        <v>0</v>
      </c>
      <c r="S34" s="851">
        <f t="shared" si="13"/>
        <v>0</v>
      </c>
      <c r="T34" s="851">
        <f t="shared" si="13"/>
        <v>0</v>
      </c>
      <c r="U34" s="851">
        <f t="shared" si="13"/>
        <v>0</v>
      </c>
    </row>
    <row r="35" spans="1:21" ht="15" customHeight="1" thickBot="1">
      <c r="B35" s="877" t="str">
        <f>"Zona climática: "&amp;$J$4</f>
        <v>Zona climática: Todas</v>
      </c>
      <c r="C35" s="826">
        <f>IFERROR(IF($B$4="Conocimiento general",SUM(D35:E35)/SUM(D35:E35)-C41,1-C41),)</f>
        <v>0.46700507614213194</v>
      </c>
      <c r="D35" s="827">
        <f>IF($J$4="Todas",COUNTIFS(DB_Q7!$E$5:$E$1254,D$27,DB_Q7!$M$5:$M$1254,1),COUNTIFS(DB_Q7!$L$5:$L$1254,$J$4,DB_Q7!$E$5:$E$1254,D$27,DB_Q7!$M$5:$M$1254,1))</f>
        <v>359</v>
      </c>
      <c r="E35" s="827">
        <f>IF($J$4="Todas",COUNTIFS(DB_Q7!$E$5:$E$1254,E$27,DB_Q7!$M$5:$M$1254,1),COUNTIFS(DB_Q7!$L$5:$L$1254,$J$4,DB_Q7!$E$5:$E$1254,E$27,DB_Q7!$M$5:$M$1254,1))</f>
        <v>429</v>
      </c>
      <c r="F35" s="828">
        <f>IFERROR(D35/D$24,)</f>
        <v>0.72967479674796742</v>
      </c>
      <c r="G35" s="828">
        <f>IFERROR(E35/E$24,)</f>
        <v>0.56596306068601587</v>
      </c>
      <c r="H35" s="878">
        <f>IF($J$4="Todas",COUNTIFS(DB_Q7!$D$5:$D$1254,H$27,DB_Q7!$M$5:$M$1254,1),COUNTIFS(DB_Q7!$L$5:$L$1254,$J$4,DB_Q7!$D$5:$D$1254,H$27,DB_Q7!$M$5:$M$1254,1))</f>
        <v>207</v>
      </c>
      <c r="I35" s="827">
        <f>IF($J$4="Todas",COUNTIFS(DB_Q7!$D$5:$D$1254,I$27,DB_Q7!$M$5:$M$1254,1),COUNTIFS(DB_Q7!$L$5:$L$1254,$J$4,DB_Q7!$D$5:$D$1254,I$27,DB_Q7!$M$5:$M$1254,1))</f>
        <v>390</v>
      </c>
      <c r="J35" s="827">
        <f>IF($J$4="Todas",COUNTIFS(DB_Q7!$D$5:$D$1254,J$27,DB_Q7!$M$5:$M$1254,1),COUNTIFS(DB_Q7!$L$5:$L$1254,$J$4,DB_Q7!$D$5:$D$1254,J$27,DB_Q7!$M$5:$M$1254,1))</f>
        <v>191</v>
      </c>
      <c r="K35" s="828">
        <f>IFERROR(H35/H$24,)</f>
        <v>0.77819548872180455</v>
      </c>
      <c r="L35" s="828">
        <f t="shared" ref="L35:M35" si="14">IFERROR(I35/I$24,)</f>
        <v>0.7103825136612022</v>
      </c>
      <c r="M35" s="828">
        <f t="shared" si="14"/>
        <v>0.43908045977011495</v>
      </c>
      <c r="N35" s="878">
        <f>IF($J$4="Todas",COUNTIFS(DB_Q7!$F$5:$F$1254,N$27,DB_Q7!$M$5:$M$1254,1),COUNTIFS(DB_Q7!$L$5:$L$1254,$J$4,DB_Q7!$F$5:$F$1254,N$27,DB_Q7!$M$5:$M$1254,1))</f>
        <v>197</v>
      </c>
      <c r="O35" s="827">
        <f>IF($J$4="Todas",COUNTIFS(DB_Q7!$F$5:$F$1254,O$27,DB_Q7!$M$5:$M$1254,1),COUNTIFS(DB_Q7!$L$5:$L$1254,$J$4,DB_Q7!$F$5:$F$1254,O$27,DB_Q7!$M$5:$M$1254,1))</f>
        <v>296</v>
      </c>
      <c r="P35" s="827">
        <f>IF($J$4="Todas",COUNTIFS(DB_Q7!$F$5:$F$1254,P$27,DB_Q7!$M$5:$M$1254,1),COUNTIFS(DB_Q7!$L$5:$L$1254,$J$4,DB_Q7!$F$5:$F$1254,P$27,DB_Q7!$M$5:$M$1254,1))</f>
        <v>290</v>
      </c>
      <c r="Q35" s="827">
        <f>IF($J$4="Todas",COUNTIFS(DB_Q7!$F$5:$F$1254,Q$27,DB_Q7!$M$5:$M$1254,1),COUNTIFS(DB_Q7!$L$5:$L$1254,$J$4,DB_Q7!$F$5:$F$1254,Q$27,DB_Q7!$M$5:$M$1254,1))</f>
        <v>5</v>
      </c>
      <c r="R35" s="828">
        <f>IFERROR(N35/N$24,)</f>
        <v>0.43973214285714285</v>
      </c>
      <c r="S35" s="828">
        <f t="shared" ref="S35:U35" si="15">IFERROR(O35/O$24,)</f>
        <v>0.69647058823529406</v>
      </c>
      <c r="T35" s="828">
        <f t="shared" si="15"/>
        <v>0.78804347826086951</v>
      </c>
      <c r="U35" s="828">
        <f t="shared" si="15"/>
        <v>0.55555555555555558</v>
      </c>
    </row>
    <row r="36" spans="1:21" ht="15" customHeight="1" thickTop="1">
      <c r="B36" s="886" t="s">
        <v>338</v>
      </c>
      <c r="C36" s="853">
        <f t="shared" ref="C36:C40" si="16">IFERROR(VLOOKUP(B36,$B$18:$C$23,2,),)</f>
        <v>0.44289340101522845</v>
      </c>
      <c r="D36" s="836">
        <f>IF($J$4="Todas",SUMIFS(DB_Q7!$T$5:$T$1254,DB_Q7!$E$5:$E$1254,D$27),SUMIFS(DB_Q7!$T$5:$T$1254,DB_Q7!$L$5:$L$1254,$J$4,DB_Q7!$E$5:$E$1254,D$27))</f>
        <v>169</v>
      </c>
      <c r="E36" s="836">
        <f>IF($J$4="Todas",SUMIFS(DB_Q7!$T$5:$T$1254,DB_Q7!$E$5:$E$1254,E$27),SUMIFS(DB_Q7!$T$5:$T$1254,DB_Q7!$L$5:$L$1254,$J$4,DB_Q7!$E$5:$E$1254,E$27))</f>
        <v>180</v>
      </c>
      <c r="F36" s="837">
        <f>IFERROR(IF($B$4="Entrevistas totales",D36/D$24,D36/D$35),)</f>
        <v>0.47075208913649025</v>
      </c>
      <c r="G36" s="837">
        <f t="shared" ref="G36" si="17">IFERROR(IF($B$4="Entrevistas totales",E36/E$23,E36/E$35),)</f>
        <v>0.41958041958041958</v>
      </c>
      <c r="H36" s="881">
        <f>IF($J$4="Todas",SUMIFS(DB_Q7!$T$5:$T$1254,DB_Q7!$D$5:$D$1254,H$27),SUMIFS(DB_Q7!$T$5:$T$1254,DB_Q7!$L$5:$L$1254,$J$4,DB_Q7!$D$5:$D$1254,H$27))</f>
        <v>91</v>
      </c>
      <c r="I36" s="836">
        <f>IF($J$4="Todas",SUMIFS(DB_Q7!$T$5:$T$1254,DB_Q7!$D$5:$D$1254,I$27),SUMIFS(DB_Q7!$T$5:$T$1254,DB_Q7!$L$5:$L$1254,$J$4,DB_Q7!$D$5:$D$1254,I$27))</f>
        <v>169</v>
      </c>
      <c r="J36" s="836">
        <f>IF($J$4="Todas",SUMIFS(DB_Q7!$T$5:$T$1254,DB_Q7!$D$5:$D$1254,J$27),SUMIFS(DB_Q7!$T$5:$T$1254,DB_Q7!$L$5:$L$1254,$J$4,DB_Q7!$D$5:$D$1254,J$27))</f>
        <v>89</v>
      </c>
      <c r="K36" s="837">
        <f>IFERROR(IF($B$4="Entrevistas totales",H36/H$24,H36/H$35),)</f>
        <v>0.43961352657004832</v>
      </c>
      <c r="L36" s="837">
        <f t="shared" ref="L36:M36" si="18">IFERROR(IF($B$4="Entrevistas totales",I36/I$24,I36/I$35),)</f>
        <v>0.43333333333333335</v>
      </c>
      <c r="M36" s="837">
        <f t="shared" si="18"/>
        <v>0.46596858638743455</v>
      </c>
      <c r="N36" s="881">
        <f>IF($J$4="Todas",SUMIFS(DB_Q7!$T$5:$T$1254,DB_Q7!$F$5:$F$1254,N$27),SUMIFS(DB_Q7!$T$5:$T$1254,DB_Q7!$L$5:$L$1254,$J$4,DB_Q7!$F$5:$F$1254,N$27))</f>
        <v>77</v>
      </c>
      <c r="O36" s="836">
        <f>IF($J$4="Todas",SUMIFS(DB_Q7!$T$5:$T$1254,DB_Q7!$F$5:$F$1254,O$27),SUMIFS(DB_Q7!$T$5:$T$1254,DB_Q7!$L$5:$L$1254,$J$4,DB_Q7!$F$5:$F$1254,O$27))</f>
        <v>123</v>
      </c>
      <c r="P36" s="836">
        <f>IF($J$4="Todas",SUMIFS(DB_Q7!$T$5:$T$1254,DB_Q7!$F$5:$F$1254,P$27),SUMIFS(DB_Q7!$T$5:$T$1254,DB_Q7!$L$5:$L$1254,$J$4,DB_Q7!$F$5:$F$1254,P$27))</f>
        <v>146</v>
      </c>
      <c r="Q36" s="836">
        <f>IF($J$4="Todas",SUMIFS(DB_Q7!$T$5:$T$1254,DB_Q7!$F$5:$F$1254,Q$27),SUMIFS(DB_Q7!$T$5:$T$1254,DB_Q7!$L$5:$L$1254,$J$4,DB_Q7!$F$5:$F$1254,Q$27))</f>
        <v>3</v>
      </c>
      <c r="R36" s="837">
        <f>IFERROR(IF($B$4="Entrevistas totales",N36/N$24,N36/N$35),)</f>
        <v>0.39086294416243655</v>
      </c>
      <c r="S36" s="837">
        <f t="shared" ref="S36:U36" si="19">IFERROR(IF($B$4="Entrevistas totales",O36/O$24,O36/O$35),)</f>
        <v>0.41554054054054052</v>
      </c>
      <c r="T36" s="837">
        <f t="shared" si="19"/>
        <v>0.50344827586206897</v>
      </c>
      <c r="U36" s="837">
        <f t="shared" si="19"/>
        <v>0.6</v>
      </c>
    </row>
    <row r="37" spans="1:21" ht="15" customHeight="1">
      <c r="B37" s="887" t="s">
        <v>339</v>
      </c>
      <c r="C37" s="857">
        <f t="shared" si="16"/>
        <v>8.5025380710659904E-2</v>
      </c>
      <c r="D37" s="844">
        <f>IF($J$4="Todas",SUMIFS(DB_Q7!$U$5:$U$1254,DB_Q7!$E$5:$E$1254,D$27),SUMIFS(DB_Q7!$U$5:$U$1254,DB_Q7!$L$5:$L$1254,$J$4,DB_Q7!$E$5:$E$1254,D$27))</f>
        <v>43</v>
      </c>
      <c r="E37" s="844">
        <f>IF($J$4="Todas",SUMIFS(DB_Q7!$U$5:$U$1254,DB_Q7!$E$5:$E$1254,E$27),SUMIFS(DB_Q7!$U$5:$U$1254,DB_Q7!$L$5:$L$1254,$J$4,DB_Q7!$E$5:$E$1254,E$27))</f>
        <v>24</v>
      </c>
      <c r="F37" s="845">
        <f t="shared" ref="F37:F41" si="20">IFERROR(IF($B$4="Entrevistas totales",D37/D$24,D37/D$35),)</f>
        <v>0.11977715877437325</v>
      </c>
      <c r="G37" s="845">
        <f t="shared" ref="G37:G41" si="21">IFERROR(IF($B$4="Entrevistas totales",E37/E$23,E37/E$35),)</f>
        <v>5.5944055944055944E-2</v>
      </c>
      <c r="H37" s="883">
        <f>IF($J$4="Todas",SUMIFS(DB_Q7!$U$5:$U$1254,DB_Q7!$D$5:$D$1254,H$27),SUMIFS(DB_Q7!$U$5:$U$1254,DB_Q7!$L$5:$L$1254,$J$4,DB_Q7!$D$5:$D$1254,H$27))</f>
        <v>20</v>
      </c>
      <c r="I37" s="844">
        <f>IF($J$4="Todas",SUMIFS(DB_Q7!$U$5:$U$1254,DB_Q7!$D$5:$D$1254,I$27),SUMIFS(DB_Q7!$U$5:$U$1254,DB_Q7!$L$5:$L$1254,$J$4,DB_Q7!$D$5:$D$1254,I$27))</f>
        <v>40</v>
      </c>
      <c r="J37" s="844">
        <f>IF($J$4="Todas",SUMIFS(DB_Q7!$U$5:$U$1254,DB_Q7!$D$5:$D$1254,J$27),SUMIFS(DB_Q7!$U$5:$U$1254,DB_Q7!$L$5:$L$1254,$J$4,DB_Q7!$D$5:$D$1254,J$27))</f>
        <v>7</v>
      </c>
      <c r="K37" s="845">
        <f t="shared" ref="K37:K41" si="22">IFERROR(IF($B$4="Entrevistas totales",H37/H$24,H37/H$35),)</f>
        <v>9.6618357487922704E-2</v>
      </c>
      <c r="L37" s="845">
        <f t="shared" ref="L37:L41" si="23">IFERROR(IF($B$4="Entrevistas totales",I37/I$24,I37/I$35),)</f>
        <v>0.10256410256410256</v>
      </c>
      <c r="M37" s="845">
        <f t="shared" ref="M37:M41" si="24">IFERROR(IF($B$4="Entrevistas totales",J37/J$24,J37/J$35),)</f>
        <v>3.6649214659685861E-2</v>
      </c>
      <c r="N37" s="883">
        <f>IF($J$4="Todas",SUMIFS(DB_Q7!$U$5:$U$1254,DB_Q7!$F$5:$F$1254,N$27),SUMIFS(DB_Q7!$U$5:$U$1254,DB_Q7!$L$5:$L$1254,$J$4,DB_Q7!$F$5:$F$1254,N$27))</f>
        <v>11</v>
      </c>
      <c r="O37" s="844">
        <f>IF($J$4="Todas",SUMIFS(DB_Q7!$U$5:$U$1254,DB_Q7!$F$5:$F$1254,O$27),SUMIFS(DB_Q7!$U$5:$U$1254,DB_Q7!$L$5:$L$1254,$J$4,DB_Q7!$F$5:$F$1254,O$27))</f>
        <v>20</v>
      </c>
      <c r="P37" s="844">
        <f>IF($J$4="Todas",SUMIFS(DB_Q7!$U$5:$U$1254,DB_Q7!$F$5:$F$1254,P$27),SUMIFS(DB_Q7!$U$5:$U$1254,DB_Q7!$L$5:$L$1254,$J$4,DB_Q7!$F$5:$F$1254,P$27))</f>
        <v>35</v>
      </c>
      <c r="Q37" s="844">
        <f>IF($J$4="Todas",SUMIFS(DB_Q7!$U$5:$U$1254,DB_Q7!$F$5:$F$1254,Q$27),SUMIFS(DB_Q7!$U$5:$U$1254,DB_Q7!$L$5:$L$1254,$J$4,DB_Q7!$F$5:$F$1254,Q$27))</f>
        <v>1</v>
      </c>
      <c r="R37" s="845">
        <f t="shared" ref="R37:R41" si="25">IFERROR(IF($B$4="Entrevistas totales",N37/N$24,N37/N$35),)</f>
        <v>5.5837563451776651E-2</v>
      </c>
      <c r="S37" s="845">
        <f t="shared" ref="S37:S41" si="26">IFERROR(IF($B$4="Entrevistas totales",O37/O$24,O37/O$35),)</f>
        <v>6.7567567567567571E-2</v>
      </c>
      <c r="T37" s="845">
        <f t="shared" ref="T37:T41" si="27">IFERROR(IF($B$4="Entrevistas totales",P37/P$24,P37/P$35),)</f>
        <v>0.1206896551724138</v>
      </c>
      <c r="U37" s="845">
        <f t="shared" ref="U37:U41" si="28">IFERROR(IF($B$4="Entrevistas totales",Q37/Q$24,Q37/Q$35),)</f>
        <v>0.2</v>
      </c>
    </row>
    <row r="38" spans="1:21" ht="15" customHeight="1">
      <c r="B38" s="887" t="s">
        <v>340</v>
      </c>
      <c r="C38" s="857">
        <f t="shared" si="16"/>
        <v>1.2690355329949238E-2</v>
      </c>
      <c r="D38" s="844">
        <f>IF($J$4="Todas",SUMIFS(DB_Q7!$V$5:$V$1254,DB_Q7!$E$5:$E$1254,D$27),SUMIFS(DB_Q7!$V$5:$V$1254,DB_Q7!$L$5:$L$1254,$J$4,DB_Q7!$E$5:$E$1254,D$27))</f>
        <v>10</v>
      </c>
      <c r="E38" s="844">
        <f>IF($J$4="Todas",SUMIFS(DB_Q7!$V$5:$V$1254,DB_Q7!$E$5:$E$1254,E$27),SUMIFS(DB_Q7!$V$5:$V$1254,DB_Q7!$L$5:$L$1254,$J$4,DB_Q7!$E$5:$E$1254,E$27))</f>
        <v>10</v>
      </c>
      <c r="F38" s="845">
        <f t="shared" si="20"/>
        <v>2.7855153203342618E-2</v>
      </c>
      <c r="G38" s="845">
        <f t="shared" si="21"/>
        <v>2.3310023310023312E-2</v>
      </c>
      <c r="H38" s="883">
        <f>IF($J$4="Todas",SUMIFS(DB_Q7!$V$5:$V$1254,DB_Q7!$D$5:$D$1254,H$27),SUMIFS(DB_Q7!$V$5:$V$1254,DB_Q7!$L$5:$L$1254,$J$4,DB_Q7!$D$5:$D$1254,H$27))</f>
        <v>10</v>
      </c>
      <c r="I38" s="844">
        <f>IF($J$4="Todas",SUMIFS(DB_Q7!$V$5:$V$1254,DB_Q7!$D$5:$D$1254,I$27),SUMIFS(DB_Q7!$V$5:$V$1254,DB_Q7!$L$5:$L$1254,$J$4,DB_Q7!$D$5:$D$1254,I$27))</f>
        <v>8</v>
      </c>
      <c r="J38" s="844">
        <f>IF($J$4="Todas",SUMIFS(DB_Q7!$V$5:$V$1254,DB_Q7!$D$5:$D$1254,J$27),SUMIFS(DB_Q7!$V$5:$V$1254,DB_Q7!$L$5:$L$1254,$J$4,DB_Q7!$D$5:$D$1254,J$27))</f>
        <v>2</v>
      </c>
      <c r="K38" s="845">
        <f t="shared" si="22"/>
        <v>4.8309178743961352E-2</v>
      </c>
      <c r="L38" s="845">
        <f t="shared" si="23"/>
        <v>2.0512820512820513E-2</v>
      </c>
      <c r="M38" s="845">
        <f t="shared" si="24"/>
        <v>1.0471204188481676E-2</v>
      </c>
      <c r="N38" s="883">
        <f>IF($J$4="Todas",SUMIFS(DB_Q7!$V$5:$V$1254,DB_Q7!$F$5:$F$1254,N$27),SUMIFS(DB_Q7!$V$5:$V$1254,DB_Q7!$L$5:$L$1254,$J$4,DB_Q7!$F$5:$F$1254,N$27))</f>
        <v>1</v>
      </c>
      <c r="O38" s="844">
        <f>IF($J$4="Todas",SUMIFS(DB_Q7!$V$5:$V$1254,DB_Q7!$F$5:$F$1254,O$27),SUMIFS(DB_Q7!$V$5:$V$1254,DB_Q7!$L$5:$L$1254,$J$4,DB_Q7!$F$5:$F$1254,O$27))</f>
        <v>2</v>
      </c>
      <c r="P38" s="844">
        <f>IF($J$4="Todas",SUMIFS(DB_Q7!$V$5:$V$1254,DB_Q7!$F$5:$F$1254,P$27),SUMIFS(DB_Q7!$V$5:$V$1254,DB_Q7!$L$5:$L$1254,$J$4,DB_Q7!$F$5:$F$1254,P$27))</f>
        <v>17</v>
      </c>
      <c r="Q38" s="844">
        <f>IF($J$4="Todas",SUMIFS(DB_Q7!$V$5:$V$1254,DB_Q7!$F$5:$F$1254,Q$27),SUMIFS(DB_Q7!$V$5:$V$1254,DB_Q7!$L$5:$L$1254,$J$4,DB_Q7!$F$5:$F$1254,Q$27))</f>
        <v>0</v>
      </c>
      <c r="R38" s="845">
        <f t="shared" si="25"/>
        <v>5.076142131979695E-3</v>
      </c>
      <c r="S38" s="845">
        <f t="shared" si="26"/>
        <v>6.7567567567567571E-3</v>
      </c>
      <c r="T38" s="845">
        <f t="shared" si="27"/>
        <v>5.8620689655172413E-2</v>
      </c>
      <c r="U38" s="845">
        <f t="shared" si="28"/>
        <v>0</v>
      </c>
    </row>
    <row r="39" spans="1:21" ht="15" customHeight="1">
      <c r="B39" s="887" t="s">
        <v>341</v>
      </c>
      <c r="C39" s="857">
        <f t="shared" si="16"/>
        <v>2.5380710659898477E-2</v>
      </c>
      <c r="D39" s="844">
        <f>IF($J$4="Todas",SUMIFS(DB_Q7!$W$5:$W$1254,DB_Q7!$E$5:$E$1254,D$27),SUMIFS(DB_Q7!$W$5:$W$1254,DB_Q7!$L$5:$L$1254,$J$4,DB_Q7!$E$5:$E$1254,D$27))</f>
        <v>25</v>
      </c>
      <c r="E39" s="844">
        <f>IF($J$4="Todas",SUMIFS(DB_Q7!$W$5:$W$1254,DB_Q7!$E$5:$E$1254,E$27),SUMIFS(DB_Q7!$W$5:$W$1254,DB_Q7!$L$5:$L$1254,$J$4,DB_Q7!$E$5:$E$1254,E$27))</f>
        <v>18</v>
      </c>
      <c r="F39" s="845">
        <f t="shared" si="20"/>
        <v>6.9637883008356549E-2</v>
      </c>
      <c r="G39" s="845">
        <f t="shared" si="21"/>
        <v>4.195804195804196E-2</v>
      </c>
      <c r="H39" s="883">
        <f>IF($J$4="Todas",SUMIFS(DB_Q7!$W$5:$W$1254,DB_Q7!$D$5:$D$1254,H$27),SUMIFS(DB_Q7!$W$5:$W$1254,DB_Q7!$L$5:$L$1254,$J$4,DB_Q7!$D$5:$D$1254,H$27))</f>
        <v>20</v>
      </c>
      <c r="I39" s="844">
        <f>IF($J$4="Todas",SUMIFS(DB_Q7!$W$5:$W$1254,DB_Q7!$D$5:$D$1254,I$27),SUMIFS(DB_Q7!$W$5:$W$1254,DB_Q7!$L$5:$L$1254,$J$4,DB_Q7!$D$5:$D$1254,I$27))</f>
        <v>19</v>
      </c>
      <c r="J39" s="844">
        <f>IF($J$4="Todas",SUMIFS(DB_Q7!$W$5:$W$1254,DB_Q7!$D$5:$D$1254,J$27),SUMIFS(DB_Q7!$W$5:$W$1254,DB_Q7!$L$5:$L$1254,$J$4,DB_Q7!$D$5:$D$1254,J$27))</f>
        <v>4</v>
      </c>
      <c r="K39" s="845">
        <f t="shared" si="22"/>
        <v>9.6618357487922704E-2</v>
      </c>
      <c r="L39" s="845">
        <f t="shared" si="23"/>
        <v>4.8717948717948718E-2</v>
      </c>
      <c r="M39" s="845">
        <f t="shared" si="24"/>
        <v>2.0942408376963352E-2</v>
      </c>
      <c r="N39" s="883">
        <f>IF($J$4="Todas",SUMIFS(DB_Q7!$W$5:$W$1254,DB_Q7!$F$5:$F$1254,N$27),SUMIFS(DB_Q7!$W$5:$W$1254,DB_Q7!$L$5:$L$1254,$J$4,DB_Q7!$F$5:$F$1254,N$27))</f>
        <v>3</v>
      </c>
      <c r="O39" s="844">
        <f>IF($J$4="Todas",SUMIFS(DB_Q7!$W$5:$W$1254,DB_Q7!$F$5:$F$1254,O$27),SUMIFS(DB_Q7!$W$5:$W$1254,DB_Q7!$L$5:$L$1254,$J$4,DB_Q7!$F$5:$F$1254,O$27))</f>
        <v>11</v>
      </c>
      <c r="P39" s="844">
        <f>IF($J$4="Todas",SUMIFS(DB_Q7!$W$5:$W$1254,DB_Q7!$F$5:$F$1254,P$27),SUMIFS(DB_Q7!$W$5:$W$1254,DB_Q7!$L$5:$L$1254,$J$4,DB_Q7!$F$5:$F$1254,P$27))</f>
        <v>29</v>
      </c>
      <c r="Q39" s="844">
        <f>IF($J$4="Todas",SUMIFS(DB_Q7!$W$5:$W$1254,DB_Q7!$F$5:$F$1254,Q$27),SUMIFS(DB_Q7!$W$5:$W$1254,DB_Q7!$L$5:$L$1254,$J$4,DB_Q7!$F$5:$F$1254,Q$27))</f>
        <v>0</v>
      </c>
      <c r="R39" s="845">
        <f t="shared" si="25"/>
        <v>1.5228426395939087E-2</v>
      </c>
      <c r="S39" s="845">
        <f t="shared" si="26"/>
        <v>3.7162162162162164E-2</v>
      </c>
      <c r="T39" s="845">
        <f t="shared" si="27"/>
        <v>0.1</v>
      </c>
      <c r="U39" s="845">
        <f t="shared" si="28"/>
        <v>0</v>
      </c>
    </row>
    <row r="40" spans="1:21" ht="15" customHeight="1">
      <c r="B40" s="888" t="s">
        <v>468</v>
      </c>
      <c r="C40" s="860">
        <f t="shared" si="16"/>
        <v>5.4568527918781723E-2</v>
      </c>
      <c r="D40" s="889">
        <f>IF($J$4="Todas",SUMIFS(DB_Q7!$X$5:$X$1254,DB_Q7!$E$5:$E$1254,D$27),SUMIFS(DB_Q7!$X$5:$X$1254,DB_Q7!$L$5:$L$1254,$J$4,DB_Q7!$E$5:$E$1254,D$27))</f>
        <v>7</v>
      </c>
      <c r="E40" s="889">
        <f>IF($J$4="Todas",SUMIFS(DB_Q7!$X$5:$X$1254,DB_Q7!$E$5:$E$1254,E$27),SUMIFS(DB_Q7!$X$5:$X$1254,DB_Q7!$L$5:$L$1254,$J$4,DB_Q7!$E$5:$E$1254,E$27))</f>
        <v>3</v>
      </c>
      <c r="F40" s="890">
        <f t="shared" si="20"/>
        <v>1.9498607242339833E-2</v>
      </c>
      <c r="G40" s="890">
        <f t="shared" si="21"/>
        <v>6.993006993006993E-3</v>
      </c>
      <c r="H40" s="891">
        <f>IF($J$4="Todas",SUMIFS(DB_Q7!$X$5:$X$1254,DB_Q7!$D$5:$D$1254,H$27),SUMIFS(DB_Q7!$X$5:$X$1254,DB_Q7!$L$5:$L$1254,$J$4,DB_Q7!$D$5:$D$1254,H$27))</f>
        <v>6</v>
      </c>
      <c r="I40" s="889">
        <f>IF($J$4="Todas",SUMIFS(DB_Q7!$X$5:$X$1254,DB_Q7!$D$5:$D$1254,I$27),SUMIFS(DB_Q7!$X$5:$X$1254,DB_Q7!$L$5:$L$1254,$J$4,DB_Q7!$D$5:$D$1254,I$27))</f>
        <v>4</v>
      </c>
      <c r="J40" s="889">
        <f>IF($J$4="Todas",SUMIFS(DB_Q7!$X$5:$X$1254,DB_Q7!$D$5:$D$1254,J$27),SUMIFS(DB_Q7!$X$5:$X$1254,DB_Q7!$L$5:$L$1254,$J$4,DB_Q7!$D$5:$D$1254,J$27))</f>
        <v>0</v>
      </c>
      <c r="K40" s="890">
        <f t="shared" si="22"/>
        <v>2.8985507246376812E-2</v>
      </c>
      <c r="L40" s="890">
        <f t="shared" si="23"/>
        <v>1.0256410256410256E-2</v>
      </c>
      <c r="M40" s="890">
        <f t="shared" si="24"/>
        <v>0</v>
      </c>
      <c r="N40" s="891">
        <f>IF($J$4="Todas",SUMIFS(DB_Q7!$X$5:$X$1254,DB_Q7!$F$5:$F$1254,N$27),SUMIFS(DB_Q7!$X$5:$X$1254,DB_Q7!$L$5:$L$1254,$J$4,DB_Q7!$F$5:$F$1254,N$27))</f>
        <v>0</v>
      </c>
      <c r="O40" s="889">
        <f>IF($J$4="Todas",SUMIFS(DB_Q7!$X$5:$X$1254,DB_Q7!$F$5:$F$1254,O$27),SUMIFS(DB_Q7!$X$5:$X$1254,DB_Q7!$L$5:$L$1254,$J$4,DB_Q7!$F$5:$F$1254,O$27))</f>
        <v>0</v>
      </c>
      <c r="P40" s="889">
        <f>IF($J$4="Todas",SUMIFS(DB_Q7!$X$5:$X$1254,DB_Q7!$F$5:$F$1254,P$27),SUMIFS(DB_Q7!$X$5:$X$1254,DB_Q7!$L$5:$L$1254,$J$4,DB_Q7!$F$5:$F$1254,P$27))</f>
        <v>10</v>
      </c>
      <c r="Q40" s="889">
        <f>IF($J$4="Todas",SUMIFS(DB_Q7!$X$5:$X$1254,DB_Q7!$F$5:$F$1254,Q$27),SUMIFS(DB_Q7!$X$5:$X$1254,DB_Q7!$L$5:$L$1254,$J$4,DB_Q7!$F$5:$F$1254,Q$27))</f>
        <v>0</v>
      </c>
      <c r="R40" s="890">
        <f t="shared" si="25"/>
        <v>0</v>
      </c>
      <c r="S40" s="890">
        <f t="shared" si="26"/>
        <v>0</v>
      </c>
      <c r="T40" s="890">
        <f t="shared" si="27"/>
        <v>3.4482758620689655E-2</v>
      </c>
      <c r="U40" s="890">
        <f t="shared" si="28"/>
        <v>0</v>
      </c>
    </row>
    <row r="41" spans="1:21" ht="15" customHeight="1" thickBot="1">
      <c r="B41" s="892" t="s">
        <v>342</v>
      </c>
      <c r="C41" s="863">
        <f>IFERROR(VLOOKUP(B41,$B$18:$C$23,2,),)</f>
        <v>0.53299492385786806</v>
      </c>
      <c r="D41" s="864">
        <f>IF($B$4="Conocimiento general",IF($J$4="Todas",SUMIFS(DB_Q7!$Y$5:$Y$1254,DB_Q7!$E$5:$E$1254,D$27,DB_Q7!$M$5:$M$1254,1),SUMIFS(DB_Q7!$Y$5:$Y$1254,DB_Q7!$L$5:$L$1254,$J$4,DB_Q7!$E$5:$E$1254,D$27,DB_Q7!$M$5:$M$1254,1)),IF($J$4="Todas",SUMIFS(DB_Q7!$Y$5:$Y$1254,DB_Q7!$E$5:$E$1254,D$27),SUMIFS(DB_Q7!$Y$5:$Y$1254,DB_Q7!$L$5:$L$1254,$J$4,DB_Q7!$E$5:$E$1254,D$27)))</f>
        <v>178</v>
      </c>
      <c r="E41" s="864">
        <f>IF($B$4="Conocimiento general",IF($J$4="Todas",SUMIFS(DB_Q7!$Y$5:$Y$1254,DB_Q7!$E$5:$E$1254,E$27,DB_Q7!$M$5:$M$1254,1),SUMIFS(DB_Q7!$Y$5:$Y$1254,DB_Q7!$L$5:$L$1254,$J$4,DB_Q7!$E$5:$E$1254,E$27,DB_Q7!$M$5:$M$1254,1)),IF($J$4="Todas",SUMIFS(DB_Q7!$Y$5:$Y$1254,DB_Q7!$E$5:$E$1254,E$27),SUMIFS(DB_Q7!$Y$5:$Y$1254,DB_Q7!$L$5:$L$1254,$J$4,DB_Q7!$E$5:$E$1254,E$27)))</f>
        <v>242</v>
      </c>
      <c r="F41" s="865">
        <f t="shared" si="20"/>
        <v>0.49582172701949861</v>
      </c>
      <c r="G41" s="865">
        <f t="shared" si="21"/>
        <v>0.5641025641025641</v>
      </c>
      <c r="H41" s="893">
        <f>IF($B$4="Conocimiento general",IF($J$4="Todas",SUMIFS(DB_Q7!$Y$5:$Y$1254,DB_Q7!$D$5:$D$1254,H$27,DB_Q7!$M$5:$M$1254,1),SUMIFS(DB_Q7!$Y$5:$Y$1254,DB_Q7!$L$5:$L$1254,$J$4,DB_Q7!$D$5:$D$1254,H$27,DB_Q7!$M$5:$M$1254,1)),IF($J$4="Todas",SUMIFS(DB_Q7!$Y$5:$Y$1254,DB_Q7!$D$5:$D$1254,H$27),SUMIFS(DB_Q7!$Y$5:$Y$1254,DB_Q7!$L$5:$L$1254,$J$4,DB_Q7!$D$5:$D$1254,H$27)))</f>
        <v>108</v>
      </c>
      <c r="I41" s="864">
        <f>IF($B$4="Conocimiento general",IF($J$4="Todas",SUMIFS(DB_Q7!$Y$5:$Y$1254,DB_Q7!$D$5:$D$1254,I$27,DB_Q7!$M$5:$M$1254,1),SUMIFS(DB_Q7!$Y$5:$Y$1254,DB_Q7!$L$5:$L$1254,$J$4,DB_Q7!$D$5:$D$1254,I$27,DB_Q7!$M$5:$M$1254,1)),IF($J$4="Todas",SUMIFS(DB_Q7!$Y$5:$Y$1254,DB_Q7!$D$5:$D$1254,I$27),SUMIFS(DB_Q7!$Y$5:$Y$1254,DB_Q7!$L$5:$L$1254,$J$4,DB_Q7!$D$5:$D$1254,I$27)))</f>
        <v>215</v>
      </c>
      <c r="J41" s="864">
        <f>IF($B$4="Conocimiento general",IF($J$4="Todas",SUMIFS(DB_Q7!$Y$5:$Y$1254,DB_Q7!$D$5:$D$1254,J$27,DB_Q7!$M$5:$M$1254,1),SUMIFS(DB_Q7!$Y$5:$Y$1254,DB_Q7!$L$5:$L$1254,$J$4,DB_Q7!$D$5:$D$1254,J$27,DB_Q7!$M$5:$M$1254,1)),IF($J$4="Todas",SUMIFS(DB_Q7!$Y$5:$Y$1254,DB_Q7!$D$5:$D$1254,J$27),SUMIFS(DB_Q7!$Y$5:$Y$1254,DB_Q7!$L$5:$L$1254,$J$4,DB_Q7!$D$5:$D$1254,J$27)))</f>
        <v>97</v>
      </c>
      <c r="K41" s="865">
        <f t="shared" si="22"/>
        <v>0.52173913043478259</v>
      </c>
      <c r="L41" s="865">
        <f t="shared" si="23"/>
        <v>0.55128205128205132</v>
      </c>
      <c r="M41" s="865">
        <f t="shared" si="24"/>
        <v>0.50785340314136129</v>
      </c>
      <c r="N41" s="893">
        <f>IF($B$4="Conocimiento general",IF($J$4="Todas",SUMIFS(DB_Q7!$Y$5:$Y$1254,DB_Q7!$F$5:$F$1254,N$27,DB_Q7!$M$5:$M$1254,1),SUMIFS(DB_Q7!$Y$5:$Y$1254,DB_Q7!$L$5:$L$1254,$J$4,DB_Q7!$F$5:$F$1254,N$27,DB_Q7!$M$5:$M$1254,1)),IF($J$4="Todas",SUMIFS(DB_Q7!$Y$5:$Y$1254,DB_Q7!$F$5:$F$1254,N$27),SUMIFS(DB_Q7!$Y$5:$Y$1254,DB_Q7!$L$5:$L$1254,$J$4,DB_Q7!$F$5:$F$1254,N$27)))</f>
        <v>117</v>
      </c>
      <c r="O41" s="864">
        <f>IF($B$4="Conocimiento general",IF($J$4="Todas",SUMIFS(DB_Q7!$Y$5:$Y$1254,DB_Q7!$F$5:$F$1254,O$27,DB_Q7!$M$5:$M$1254,1),SUMIFS(DB_Q7!$Y$5:$Y$1254,DB_Q7!$L$5:$L$1254,$J$4,DB_Q7!$F$5:$F$1254,O$27,DB_Q7!$M$5:$M$1254,1)),IF($J$4="Todas",SUMIFS(DB_Q7!$Y$5:$Y$1254,DB_Q7!$F$5:$F$1254,O$27),SUMIFS(DB_Q7!$Y$5:$Y$1254,DB_Q7!$L$5:$L$1254,$J$4,DB_Q7!$F$5:$F$1254,O$27)))</f>
        <v>167</v>
      </c>
      <c r="P41" s="864">
        <f>IF($B$4="Conocimiento general",IF($J$4="Todas",SUMIFS(DB_Q7!$Y$5:$Y$1254,DB_Q7!$F$5:$F$1254,P$27,DB_Q7!$M$5:$M$1254,1),SUMIFS(DB_Q7!$Y$5:$Y$1254,DB_Q7!$L$5:$L$1254,$J$4,DB_Q7!$F$5:$F$1254,P$27,DB_Q7!$M$5:$M$1254,1)),IF($J$4="Todas",SUMIFS(DB_Q7!$Y$5:$Y$1254,DB_Q7!$F$5:$F$1254,P$27),SUMIFS(DB_Q7!$Y$5:$Y$1254,DB_Q7!$L$5:$L$1254,$J$4,DB_Q7!$F$5:$F$1254,P$27)))</f>
        <v>134</v>
      </c>
      <c r="Q41" s="864">
        <f>IF($B$4="Conocimiento general",IF($J$4="Todas",SUMIFS(DB_Q7!$Y$5:$Y$1254,DB_Q7!$F$5:$F$1254,Q$27,DB_Q7!$M$5:$M$1254,1),SUMIFS(DB_Q7!$Y$5:$Y$1254,DB_Q7!$L$5:$L$1254,$J$4,DB_Q7!$F$5:$F$1254,Q$27,DB_Q7!$M$5:$M$1254,1)),IF($J$4="Todas",SUMIFS(DB_Q7!$Y$5:$Y$1254,DB_Q7!$F$5:$F$1254,Q$27),SUMIFS(DB_Q7!$Y$5:$Y$1254,DB_Q7!$L$5:$L$1254,$J$4,DB_Q7!$F$5:$F$1254,Q$27)))</f>
        <v>2</v>
      </c>
      <c r="R41" s="865">
        <f t="shared" si="25"/>
        <v>0.59390862944162437</v>
      </c>
      <c r="S41" s="865">
        <f t="shared" si="26"/>
        <v>0.56418918918918914</v>
      </c>
      <c r="T41" s="865">
        <f t="shared" si="27"/>
        <v>0.46206896551724136</v>
      </c>
      <c r="U41" s="865">
        <f t="shared" si="28"/>
        <v>0.4</v>
      </c>
    </row>
    <row r="42" spans="1:21" ht="15" customHeight="1" thickTop="1"/>
    <row r="43" spans="1:21" s="681" customFormat="1" ht="15.75" customHeight="1">
      <c r="A43" s="432"/>
      <c r="B43" s="682"/>
      <c r="C43" s="745" t="s">
        <v>347</v>
      </c>
      <c r="D43" s="867"/>
      <c r="E43" s="867"/>
      <c r="F43" s="867"/>
      <c r="G43" s="867"/>
      <c r="H43" s="894"/>
      <c r="I43" s="894"/>
      <c r="J43" s="895"/>
      <c r="K43" s="895"/>
      <c r="L43" s="895"/>
      <c r="M43" s="895"/>
      <c r="N43" s="895"/>
      <c r="O43" s="895"/>
      <c r="P43" s="895"/>
      <c r="Q43" s="895"/>
      <c r="R43" s="867"/>
      <c r="S43" s="895"/>
      <c r="T43" s="895"/>
      <c r="U43" s="895"/>
    </row>
    <row r="44" spans="1:21" s="681" customFormat="1" ht="15" customHeight="1">
      <c r="A44" s="432"/>
      <c r="C44" s="896" t="s">
        <v>346</v>
      </c>
      <c r="D44" s="745">
        <f>IF($J$4="Todas",COUNTIF(DB_Q7!$G$4:$G$1254,D$46),COUNTIFS(DB_Q7!$G$4:$G$1254,D$46,DB_Q7!$L$4:$L$1254,$J$4))</f>
        <v>714</v>
      </c>
      <c r="E44" s="745">
        <f>IF($J$4="Todas",COUNTIF(DB_Q7!$G$4:$G$1254,E$46),COUNTIFS(DB_Q7!$G$4:$G$1254,E$46,DB_Q7!$L$4:$L$1254,$J$4))</f>
        <v>241</v>
      </c>
      <c r="F44" s="745">
        <f>IF($J$4="Todas",COUNTIF(DB_Q7!$G$4:$G$1254,F$46),COUNTIFS(DB_Q7!$G$4:$G$1254,F$46,DB_Q7!$L$4:$L$1254,$J$4))</f>
        <v>295</v>
      </c>
      <c r="G44" s="896"/>
      <c r="H44" s="813"/>
      <c r="I44" s="813"/>
      <c r="J44" s="745">
        <f>IF($J$4="Todas",COUNTIF(DB_Q7!$H$4:$H$1254,J$46),COUNTIFS(DB_Q7!$H$4:$H$1254,J$46,DB_Q7!$L$4:$L$1254,$J$4))</f>
        <v>925</v>
      </c>
      <c r="K44" s="745">
        <f>IF($J$4="Todas",COUNTIF(DB_Q7!$H$4:$H$1254,K$46),COUNTIFS(DB_Q7!$H$4:$H$1254,K$46,DB_Q7!$L$4:$L$1254,$J$4))</f>
        <v>140</v>
      </c>
      <c r="L44" s="745">
        <f>IF($J$4="Todas",COUNTIF(DB_Q7!$H$4:$H$1254,L$46),COUNTIFS(DB_Q7!$H$4:$H$1254,L$46,DB_Q7!$L$4:$L$1254,$J$4))</f>
        <v>185</v>
      </c>
      <c r="M44" s="432"/>
      <c r="N44" s="432"/>
      <c r="O44" s="897"/>
      <c r="P44" s="745">
        <f>IF($J$4="Todas",COUNTIF(DB_Q7!$I$4:$I$1254,P$46),COUNTIFS(DB_Q7!$I$4:$I$1254,P$46,DB_Q7!$L$4:$L$1254,$J$4))</f>
        <v>284</v>
      </c>
      <c r="Q44" s="745">
        <f>IF($J$4="Todas",COUNTIF(DB_Q7!$I$4:$I$1254,Q$46),COUNTIFS(DB_Q7!$I$4:$I$1254,Q$46,DB_Q7!$L$4:$L$1254,$J$4))</f>
        <v>725</v>
      </c>
      <c r="R44" s="745">
        <f>IF($J$4="Todas",COUNTIF(DB_Q7!$I$4:$I$1254,R$46),COUNTIFS(DB_Q7!$I$4:$I$1254,R$46,DB_Q7!$L$4:$L$1254,$J$4))</f>
        <v>241</v>
      </c>
      <c r="S44" s="867"/>
      <c r="T44" s="867"/>
      <c r="U44" s="869"/>
    </row>
    <row r="45" spans="1:21" ht="15" customHeight="1">
      <c r="D45" s="819" t="s">
        <v>317</v>
      </c>
      <c r="E45" s="819"/>
      <c r="F45" s="819"/>
      <c r="G45" s="872"/>
      <c r="H45" s="818"/>
      <c r="I45" s="872"/>
      <c r="J45" s="817" t="s">
        <v>318</v>
      </c>
      <c r="K45" s="817"/>
      <c r="L45" s="817"/>
      <c r="M45" s="818"/>
      <c r="N45" s="817"/>
      <c r="O45" s="817"/>
      <c r="P45" s="818" t="s">
        <v>319</v>
      </c>
      <c r="Q45" s="817"/>
      <c r="R45" s="817"/>
      <c r="S45" s="872"/>
      <c r="T45" s="818"/>
      <c r="U45" s="819"/>
    </row>
    <row r="46" spans="1:21" ht="15" customHeight="1">
      <c r="B46" s="873" t="str">
        <f>$B$4</f>
        <v>Conocimiento general</v>
      </c>
      <c r="D46" s="874" t="s">
        <v>305</v>
      </c>
      <c r="E46" s="874" t="s">
        <v>510</v>
      </c>
      <c r="F46" s="874" t="s">
        <v>511</v>
      </c>
      <c r="G46" s="875" t="s">
        <v>305</v>
      </c>
      <c r="H46" s="875" t="s">
        <v>510</v>
      </c>
      <c r="I46" s="898" t="s">
        <v>511</v>
      </c>
      <c r="J46" s="899" t="s">
        <v>306</v>
      </c>
      <c r="K46" s="899" t="s">
        <v>307</v>
      </c>
      <c r="L46" s="899" t="s">
        <v>308</v>
      </c>
      <c r="M46" s="900" t="s">
        <v>306</v>
      </c>
      <c r="N46" s="900" t="s">
        <v>307</v>
      </c>
      <c r="O46" s="900" t="s">
        <v>308</v>
      </c>
      <c r="P46" s="901" t="s">
        <v>505</v>
      </c>
      <c r="Q46" s="899" t="s">
        <v>504</v>
      </c>
      <c r="R46" s="899" t="s">
        <v>507</v>
      </c>
      <c r="S46" s="900" t="s">
        <v>505</v>
      </c>
      <c r="T46" s="900" t="s">
        <v>504</v>
      </c>
      <c r="U46" s="900" t="s">
        <v>507</v>
      </c>
    </row>
    <row r="47" spans="1:21" s="904" customFormat="1" ht="15" customHeight="1" thickBot="1">
      <c r="A47" s="902"/>
      <c r="B47" s="877" t="str">
        <f>"Zona climática: "&amp;$J$4</f>
        <v>Zona climática: Todas</v>
      </c>
      <c r="C47" s="826">
        <f>IFERROR(IF($B$4="Conocimiento general",SUM(D47:F47)/SUM(D47:F47)-C53,1-C53),)</f>
        <v>1</v>
      </c>
      <c r="D47" s="827">
        <f>IF($J$4="Todas",COUNTIFS(DB_Q7!$G$5:$G$1254,D$46,DB_Q7!$M$5:$M$1254,1),COUNTIFS(DB_Q7!$L$5:$L$1254,$J$4,DB_Q7!$G$5:$G$1254,D$46,DB_Q7!$M$5:$M$1254,1))</f>
        <v>464</v>
      </c>
      <c r="E47" s="827">
        <f>IF($J$4="Todas",COUNTIFS(DB_Q7!$G$5:$G$1254,E$46,DB_Q7!$M$5:$M$1254,1),COUNTIFS(DB_Q7!$L$5:$L$1254,$J$4,DB_Q7!$G$5:$G$1254,E$46,DB_Q7!$M$5:$M$1254,1))</f>
        <v>166</v>
      </c>
      <c r="F47" s="827">
        <f>IF($J$4="Todas",COUNTIFS(DB_Q7!$G$5:$G$1254,F$46,DB_Q7!$M$5:$M$1254,1),COUNTIFS(DB_Q7!$L$5:$L$1254,$J$4,DB_Q7!$G$5:$G$1254,F$46,DB_Q7!$M$5:$M$1254,1))</f>
        <v>158</v>
      </c>
      <c r="G47" s="828">
        <f>IFERROR(D47/D$44,)</f>
        <v>0.64985994397759106</v>
      </c>
      <c r="H47" s="828">
        <f t="shared" ref="H47:I47" si="29">IFERROR(E47/E$44,)</f>
        <v>0.68879668049792531</v>
      </c>
      <c r="I47" s="903">
        <f t="shared" si="29"/>
        <v>0.53559322033898304</v>
      </c>
      <c r="J47" s="827">
        <f>IF($J$4="Todas",COUNTIFS(DB_Q7!$H$5:$H$1254,J$46,DB_Q7!$M$5:$M$1254,1),COUNTIFS(DB_Q7!$L$5:$L$1254,$J$4,DB_Q7!$H$5:$H$1254,J$46,DB_Q7!$M$5:$M$1254,1))</f>
        <v>586</v>
      </c>
      <c r="K47" s="827">
        <f>IF($J$4="Todas",COUNTIFS(DB_Q7!$H$5:$H$1254,K$46,DB_Q7!$M$5:$M$1254,1),COUNTIFS(DB_Q7!$L$5:$L$1254,$J$4,DB_Q7!$H$5:$H$1254,K$46,DB_Q7!$M$5:$M$1254,1))</f>
        <v>92</v>
      </c>
      <c r="L47" s="827">
        <f>IF($J$4="Todas",COUNTIFS(DB_Q7!$H$5:$H$1254,L$46,DB_Q7!$M$5:$M$1254,1),COUNTIFS(DB_Q7!$L$5:$L$1254,$J$4,DB_Q7!$H$5:$H$1254,L$46,DB_Q7!$M$5:$M$1254,1))</f>
        <v>110</v>
      </c>
      <c r="M47" s="828">
        <f>IFERROR(J47/J$44,)</f>
        <v>0.63351351351351348</v>
      </c>
      <c r="N47" s="828">
        <f t="shared" ref="N47:O47" si="30">IFERROR(K47/K$44,)</f>
        <v>0.65714285714285714</v>
      </c>
      <c r="O47" s="828">
        <f t="shared" si="30"/>
        <v>0.59459459459459463</v>
      </c>
      <c r="P47" s="878">
        <f>IF($J$4="Todas",COUNTIFS(DB_Q7!$I$5:$I$1254,P$46,DB_Q7!$M$5:$M$1254,1),COUNTIFS(DB_Q7!$L$5:$L$1254,$J$4,DB_Q7!$I$5:$I$1254,DP$46,DB_Q7!$M$5:$M$1254,1))</f>
        <v>164</v>
      </c>
      <c r="Q47" s="827">
        <f>IF($J$4="Todas",COUNTIFS(DB_Q7!$I$5:$I$1254,Q$46,DB_Q7!$M$5:$M$1254,1),COUNTIFS(DB_Q7!$L$5:$L$1254,$J$4,DB_Q7!$I$5:$I$1254,DQ$46,DB_Q7!$M$5:$M$1254,1))</f>
        <v>460</v>
      </c>
      <c r="R47" s="827">
        <f>IF($J$4="Todas",COUNTIFS(DB_Q7!$I$5:$I$1254,R$46,DB_Q7!$M$5:$M$1254,1),COUNTIFS(DB_Q7!$L$5:$L$1254,$J$4,DB_Q7!$I$5:$I$1254,DR$46,DB_Q7!$M$5:$M$1254,1))</f>
        <v>164</v>
      </c>
      <c r="S47" s="828">
        <f>IFERROR(P47/P$44,)</f>
        <v>0.57746478873239437</v>
      </c>
      <c r="T47" s="828">
        <f t="shared" ref="T47:U47" si="31">IFERROR(Q47/Q$44,)</f>
        <v>0.6344827586206897</v>
      </c>
      <c r="U47" s="828">
        <f t="shared" si="31"/>
        <v>0.68049792531120334</v>
      </c>
    </row>
    <row r="48" spans="1:21" ht="15" customHeight="1" thickTop="1">
      <c r="B48" s="879" t="s">
        <v>338</v>
      </c>
      <c r="C48" s="880">
        <f t="shared" ref="C48:C53" si="32">IFERROR(VLOOKUP(B48,$B$8:$C$14,2,),)</f>
        <v>0.95812182741116747</v>
      </c>
      <c r="D48" s="836">
        <f>IF($J$4="Todas",SUMIFS(DB_Q7!$N$5:$N$1254,DB_Q7!$G$5:$G$1254,D$46),SUMIFS(DB_Q7!$N$5:$N$1254,DB_Q7!$L$5:$L$1254,$J$4,DB_Q7!$G$5:$G$1254,D$46))</f>
        <v>450</v>
      </c>
      <c r="E48" s="836">
        <f>IF($J$4="Todas",SUMIFS(DB_Q7!$N$5:$N$1254,DB_Q7!$G$5:$G$1254,E$46),SUMIFS(DB_Q7!$N$5:$N$1254,DB_Q7!$L$5:$L$1254,$J$4,DB_Q7!$G$5:$G$1254,E$46))</f>
        <v>164</v>
      </c>
      <c r="F48" s="836">
        <f>IF($J$4="Todas",SUMIFS(DB_Q7!$N$5:$N$1254,DB_Q7!$G$5:$G$1254,F$46),SUMIFS(DB_Q7!$N$5:$N$1254,DB_Q7!$L$5:$L$1254,$J$4,DB_Q7!$G$5:$G$1254,F$46))</f>
        <v>141</v>
      </c>
      <c r="G48" s="837">
        <f t="shared" ref="G48:I53" si="33">IFERROR(IF($B$4="Entrevistas totales",D48/D$44,D48/D$47),)</f>
        <v>0.96982758620689657</v>
      </c>
      <c r="H48" s="837">
        <f t="shared" si="33"/>
        <v>0.98795180722891562</v>
      </c>
      <c r="I48" s="905">
        <f t="shared" si="33"/>
        <v>0.89240506329113922</v>
      </c>
      <c r="J48" s="836">
        <f>IF($J$4="Todas",SUMIFS(DB_Q7!$N$5:$N$1254,DB_Q7!$H$5:$H$1254,J$46),SUMIFS(DB_Q7!$N$5:$N$1254,DB_Q7!$L$5:$L$1254,$J$4,DB_Q7!$H$5:$H$1254,J$46))</f>
        <v>568</v>
      </c>
      <c r="K48" s="836">
        <f>IF($J$4="Todas",SUMIFS(DB_Q7!$N$5:$N$1254,DB_Q7!$H$5:$H$1254,K$46),SUMIFS(DB_Q7!$N$5:$N$1254,DB_Q7!$L$5:$L$1254,$J$4,DB_Q7!$H$5:$H$1254,K$46))</f>
        <v>84</v>
      </c>
      <c r="L48" s="836">
        <f>IF($J$4="Todas",SUMIFS(DB_Q7!$N$5:$N$1254,DB_Q7!$H$5:$H$1254,L$46),SUMIFS(DB_Q7!$N$5:$N$1254,DB_Q7!$L$5:$L$1254,$J$4,DB_Q7!$H$5:$H$1254,L$46))</f>
        <v>103</v>
      </c>
      <c r="M48" s="837">
        <f t="shared" ref="M48:O53" si="34">IFERROR(IF($B$4="Entrevistas totales",J48/J$44,J48/J$47),)</f>
        <v>0.96928327645051193</v>
      </c>
      <c r="N48" s="837">
        <f t="shared" si="34"/>
        <v>0.91304347826086951</v>
      </c>
      <c r="O48" s="837">
        <f t="shared" si="34"/>
        <v>0.9363636363636364</v>
      </c>
      <c r="P48" s="881">
        <f>IF($J$4="Todas",SUMIFS(DB_Q7!$N$5:$N$1254,DB_Q7!$I$5:$I$1254,P$46),SUMIFS(DB_Q7!$N$5:$N$1254,DB_Q7!$L$5:$L$1254,$J$4,DB_Q7!$I$5:$I$1254,P$46))</f>
        <v>159</v>
      </c>
      <c r="Q48" s="836">
        <f>IF($J$4="Todas",SUMIFS(DB_Q7!$N$5:$N$1254,DB_Q7!$I$5:$I$1254,Q$46),SUMIFS(DB_Q7!$N$5:$N$1254,DB_Q7!$L$5:$L$1254,$J$4,DB_Q7!$I$5:$I$1254,Q$46))</f>
        <v>441</v>
      </c>
      <c r="R48" s="836">
        <f>IF($J$4="Todas",SUMIFS(DB_Q7!$N$5:$N$1254,DB_Q7!$I$5:$I$1254,R$46),SUMIFS(DB_Q7!$N$5:$N$1254,DB_Q7!$L$5:$L$1254,$J$4,DB_Q7!$I$5:$I$1254,R$46))</f>
        <v>155</v>
      </c>
      <c r="S48" s="837">
        <f t="shared" ref="S48:U53" si="35">IFERROR(IF($B$4="Entrevistas totales",P48/P$44,P48/P$47),)</f>
        <v>0.96951219512195119</v>
      </c>
      <c r="T48" s="837">
        <f t="shared" si="35"/>
        <v>0.95869565217391306</v>
      </c>
      <c r="U48" s="837">
        <f t="shared" si="35"/>
        <v>0.94512195121951215</v>
      </c>
    </row>
    <row r="49" spans="1:45" ht="15" customHeight="1">
      <c r="B49" s="882" t="s">
        <v>339</v>
      </c>
      <c r="C49" s="843">
        <f t="shared" si="32"/>
        <v>0.29441624365482233</v>
      </c>
      <c r="D49" s="844">
        <f>IF($J$4="Todas",SUMIFS(DB_Q7!$O$5:$O$1254,DB_Q7!$G$5:$G$1254,D$46),SUMIFS(DB_Q7!$O$5:$O$1254,DB_Q7!$L$5:$L$1254,$J$4,DB_Q7!$G$5:$G$1254,D$46))</f>
        <v>116</v>
      </c>
      <c r="E49" s="844">
        <f>IF($J$4="Todas",SUMIFS(DB_Q7!$O$5:$O$1254,DB_Q7!$G$5:$G$1254,E$46),SUMIFS(DB_Q7!$O$5:$O$1254,DB_Q7!$L$5:$L$1254,$J$4,DB_Q7!$G$5:$G$1254,E$46))</f>
        <v>60</v>
      </c>
      <c r="F49" s="844">
        <f>IF($J$4="Todas",SUMIFS(DB_Q7!$O$5:$O$1254,DB_Q7!$G$5:$G$1254,F$46),SUMIFS(DB_Q7!$O$5:$O$1254,DB_Q7!$L$5:$L$1254,$J$4,DB_Q7!$G$5:$G$1254,F$46))</f>
        <v>56</v>
      </c>
      <c r="G49" s="845">
        <f t="shared" si="33"/>
        <v>0.25</v>
      </c>
      <c r="H49" s="845">
        <f t="shared" si="33"/>
        <v>0.36144578313253012</v>
      </c>
      <c r="I49" s="906">
        <f t="shared" si="33"/>
        <v>0.35443037974683544</v>
      </c>
      <c r="J49" s="844">
        <f>IF($J$4="Todas",SUMIFS(DB_Q7!$O$5:$O$1254,DB_Q7!$H$5:$H$1254,J$46),SUMIFS(DB_Q7!$O$5:$O$1254,DB_Q7!$L$5:$L$1254,$J$4,DB_Q7!$H$5:$H$1254,J$46))</f>
        <v>165</v>
      </c>
      <c r="K49" s="844">
        <f>IF($J$4="Todas",SUMIFS(DB_Q7!$O$5:$O$1254,DB_Q7!$H$5:$H$1254,K$46),SUMIFS(DB_Q7!$O$5:$O$1254,DB_Q7!$L$5:$L$1254,$J$4,DB_Q7!$H$5:$H$1254,K$46))</f>
        <v>30</v>
      </c>
      <c r="L49" s="844">
        <f>IF($J$4="Todas",SUMIFS(DB_Q7!$O$5:$O$1254,DB_Q7!$H$5:$H$1254,L$46),SUMIFS(DB_Q7!$O$5:$O$1254,DB_Q7!$L$5:$L$1254,$J$4,DB_Q7!$H$5:$H$1254,L$46))</f>
        <v>37</v>
      </c>
      <c r="M49" s="845">
        <f t="shared" si="34"/>
        <v>0.28156996587030719</v>
      </c>
      <c r="N49" s="845">
        <f t="shared" si="34"/>
        <v>0.32608695652173914</v>
      </c>
      <c r="O49" s="845">
        <f t="shared" si="34"/>
        <v>0.33636363636363636</v>
      </c>
      <c r="P49" s="883">
        <f>IF($J$4="Todas",SUMIFS(DB_Q7!$O$5:$O$1254,DB_Q7!$I$5:$I$1254,P$46),SUMIFS(DB_Q7!$O$5:$O$1254,DB_Q7!$L$5:$L$1254,$J$4,DB_Q7!$I$5:$I$1254,P$46))</f>
        <v>41</v>
      </c>
      <c r="Q49" s="844">
        <f>IF($J$4="Todas",SUMIFS(DB_Q7!$O$5:$O$1254,DB_Q7!$I$5:$I$1254,Q$46),SUMIFS(DB_Q7!$O$5:$O$1254,DB_Q7!$L$5:$L$1254,$J$4,DB_Q7!$I$5:$I$1254,Q$46))</f>
        <v>142</v>
      </c>
      <c r="R49" s="844">
        <f>IF($J$4="Todas",SUMIFS(DB_Q7!$O$5:$O$1254,DB_Q7!$I$5:$I$1254,R$46),SUMIFS(DB_Q7!$O$5:$O$1254,DB_Q7!$L$5:$L$1254,$J$4,DB_Q7!$I$5:$I$1254,R$46))</f>
        <v>49</v>
      </c>
      <c r="S49" s="845">
        <f t="shared" si="35"/>
        <v>0.25</v>
      </c>
      <c r="T49" s="845">
        <f t="shared" si="35"/>
        <v>0.30869565217391304</v>
      </c>
      <c r="U49" s="845">
        <f t="shared" si="35"/>
        <v>0.29878048780487804</v>
      </c>
    </row>
    <row r="50" spans="1:45" ht="15" customHeight="1">
      <c r="B50" s="882" t="s">
        <v>340</v>
      </c>
      <c r="C50" s="843">
        <f t="shared" si="32"/>
        <v>2.6649746192893401E-2</v>
      </c>
      <c r="D50" s="844">
        <f>IF($J$4="Todas",SUMIFS(DB_Q7!$P$5:$P$1254,DB_Q7!$G$5:$G$1254,D$46),SUMIFS(DB_Q7!$P$5:$P$1254,DB_Q7!$L$5:$L$1254,$J$4,DB_Q7!$G$5:$G$1254,D$46))</f>
        <v>14</v>
      </c>
      <c r="E50" s="844">
        <f>IF($J$4="Todas",SUMIFS(DB_Q7!$P$5:$P$1254,DB_Q7!$G$5:$G$1254,E$46),SUMIFS(DB_Q7!$P$5:$P$1254,DB_Q7!$L$5:$L$1254,$J$4,DB_Q7!$G$5:$G$1254,E$46))</f>
        <v>4</v>
      </c>
      <c r="F50" s="844">
        <f>IF($J$4="Todas",SUMIFS(DB_Q7!$P$5:$P$1254,DB_Q7!$G$5:$G$1254,F$46),SUMIFS(DB_Q7!$P$5:$P$1254,DB_Q7!$L$5:$L$1254,$J$4,DB_Q7!$G$5:$G$1254,F$46))</f>
        <v>3</v>
      </c>
      <c r="G50" s="845">
        <f t="shared" si="33"/>
        <v>3.017241379310345E-2</v>
      </c>
      <c r="H50" s="845">
        <f t="shared" si="33"/>
        <v>2.4096385542168676E-2</v>
      </c>
      <c r="I50" s="906">
        <f t="shared" si="33"/>
        <v>1.8987341772151899E-2</v>
      </c>
      <c r="J50" s="844">
        <f>IF($J$4="Todas",SUMIFS(DB_Q7!$P$5:$P$1254,DB_Q7!$H$5:$H$1254,J$46),SUMIFS(DB_Q7!$P$5:$P$1254,DB_Q7!$L$5:$L$1254,$J$4,DB_Q7!$H$5:$H$1254,J$46))</f>
        <v>18</v>
      </c>
      <c r="K50" s="844">
        <f>IF($J$4="Todas",SUMIFS(DB_Q7!$P$5:$P$1254,DB_Q7!$H$5:$H$1254,K$46),SUMIFS(DB_Q7!$P$5:$P$1254,DB_Q7!$L$5:$L$1254,$J$4,DB_Q7!$H$5:$H$1254,K$46))</f>
        <v>1</v>
      </c>
      <c r="L50" s="844">
        <f>IF($J$4="Todas",SUMIFS(DB_Q7!$P$5:$P$1254,DB_Q7!$H$5:$H$1254,L$46),SUMIFS(DB_Q7!$P$5:$P$1254,DB_Q7!$L$5:$L$1254,$J$4,DB_Q7!$H$5:$H$1254,L$46))</f>
        <v>2</v>
      </c>
      <c r="M50" s="845">
        <f t="shared" si="34"/>
        <v>3.0716723549488054E-2</v>
      </c>
      <c r="N50" s="845">
        <f t="shared" si="34"/>
        <v>1.0869565217391304E-2</v>
      </c>
      <c r="O50" s="845">
        <f t="shared" si="34"/>
        <v>1.8181818181818181E-2</v>
      </c>
      <c r="P50" s="883">
        <f>IF($J$4="Todas",SUMIFS(DB_Q7!$P$5:$P$1254,DB_Q7!$I$5:$I$1254,P$46),SUMIFS(DB_Q7!$P$5:$P$1254,DB_Q7!$L$5:$L$1254,$J$4,DB_Q7!$I$5:$I$1254,P$46))</f>
        <v>5</v>
      </c>
      <c r="Q50" s="844">
        <f>IF($J$4="Todas",SUMIFS(DB_Q7!$P$5:$P$1254,DB_Q7!$I$5:$I$1254,Q$46),SUMIFS(DB_Q7!$P$5:$P$1254,DB_Q7!$L$5:$L$1254,$J$4,DB_Q7!$I$5:$I$1254,Q$46))</f>
        <v>12</v>
      </c>
      <c r="R50" s="844">
        <f>IF($J$4="Todas",SUMIFS(DB_Q7!$P$5:$P$1254,DB_Q7!$I$5:$I$1254,R$46),SUMIFS(DB_Q7!$P$5:$P$1254,DB_Q7!$L$5:$L$1254,$J$4,DB_Q7!$I$5:$I$1254,R$46))</f>
        <v>4</v>
      </c>
      <c r="S50" s="845">
        <f t="shared" si="35"/>
        <v>3.048780487804878E-2</v>
      </c>
      <c r="T50" s="845">
        <f t="shared" si="35"/>
        <v>2.6086956521739129E-2</v>
      </c>
      <c r="U50" s="845">
        <f t="shared" si="35"/>
        <v>2.4390243902439025E-2</v>
      </c>
    </row>
    <row r="51" spans="1:45" ht="15" customHeight="1">
      <c r="B51" s="882" t="s">
        <v>341</v>
      </c>
      <c r="C51" s="843">
        <f t="shared" si="32"/>
        <v>0.10913705583756345</v>
      </c>
      <c r="D51" s="844">
        <f>IF($J$4="Todas",SUMIFS(DB_Q7!$Q$5:$Q$1254,DB_Q7!$G$5:$G$1254,D$46),SUMIFS(DB_Q7!$Q$5:$Q$1254,DB_Q7!$L$5:$L$1254,$J$4,DB_Q7!$G$5:$G$1254,D$46))</f>
        <v>47</v>
      </c>
      <c r="E51" s="844">
        <f>IF($J$4="Todas",SUMIFS(DB_Q7!$Q$5:$Q$1254,DB_Q7!$G$5:$G$1254,E$46),SUMIFS(DB_Q7!$Q$5:$Q$1254,DB_Q7!$L$5:$L$1254,$J$4,DB_Q7!$G$5:$G$1254,E$46))</f>
        <v>19</v>
      </c>
      <c r="F51" s="844">
        <f>IF($J$4="Todas",SUMIFS(DB_Q7!$Q$5:$Q$1254,DB_Q7!$G$5:$G$1254,F$46),SUMIFS(DB_Q7!$Q$5:$Q$1254,DB_Q7!$L$5:$L$1254,$J$4,DB_Q7!$G$5:$G$1254,F$46))</f>
        <v>20</v>
      </c>
      <c r="G51" s="845">
        <f t="shared" si="33"/>
        <v>0.10129310344827586</v>
      </c>
      <c r="H51" s="845">
        <f t="shared" si="33"/>
        <v>0.1144578313253012</v>
      </c>
      <c r="I51" s="906">
        <f t="shared" si="33"/>
        <v>0.12658227848101267</v>
      </c>
      <c r="J51" s="844">
        <f>IF($J$4="Todas",SUMIFS(DB_Q7!$Q$5:$Q$1254,DB_Q7!$H$5:$H$1254,J$46),SUMIFS(DB_Q7!$Q$5:$Q$1254,DB_Q7!$L$5:$L$1254,$J$4,DB_Q7!$H$5:$H$1254,J$46))</f>
        <v>59</v>
      </c>
      <c r="K51" s="844">
        <f>IF($J$4="Todas",SUMIFS(DB_Q7!$Q$5:$Q$1254,DB_Q7!$H$5:$H$1254,K$46),SUMIFS(DB_Q7!$Q$5:$Q$1254,DB_Q7!$L$5:$L$1254,$J$4,DB_Q7!$H$5:$H$1254,K$46))</f>
        <v>11</v>
      </c>
      <c r="L51" s="844">
        <f>IF($J$4="Todas",SUMIFS(DB_Q7!$Q$5:$Q$1254,DB_Q7!$H$5:$H$1254,L$46),SUMIFS(DB_Q7!$Q$5:$Q$1254,DB_Q7!$L$5:$L$1254,$J$4,DB_Q7!$H$5:$H$1254,L$46))</f>
        <v>16</v>
      </c>
      <c r="M51" s="845">
        <f t="shared" si="34"/>
        <v>0.10068259385665529</v>
      </c>
      <c r="N51" s="845">
        <f t="shared" si="34"/>
        <v>0.11956521739130435</v>
      </c>
      <c r="O51" s="845">
        <f t="shared" si="34"/>
        <v>0.14545454545454545</v>
      </c>
      <c r="P51" s="883">
        <f>IF($J$4="Todas",SUMIFS(DB_Q7!$Q$5:$Q$1254,DB_Q7!$I$5:$I$1254,P$46),SUMIFS(DB_Q7!$Q$5:$Q$1254,DB_Q7!$L$5:$L$1254,$J$4,DB_Q7!$I$5:$I$1254,P$46))</f>
        <v>19</v>
      </c>
      <c r="Q51" s="844">
        <f>IF($J$4="Todas",SUMIFS(DB_Q7!$Q$5:$Q$1254,DB_Q7!$I$5:$I$1254,Q$46),SUMIFS(DB_Q7!$Q$5:$Q$1254,DB_Q7!$L$5:$L$1254,$J$4,DB_Q7!$I$5:$I$1254,Q$46))</f>
        <v>51</v>
      </c>
      <c r="R51" s="844">
        <f>IF($J$4="Todas",SUMIFS(DB_Q7!$Q$5:$Q$1254,DB_Q7!$I$5:$I$1254,R$46),SUMIFS(DB_Q7!$Q$5:$Q$1254,DB_Q7!$L$5:$L$1254,$J$4,DB_Q7!$I$5:$I$1254,R$46))</f>
        <v>16</v>
      </c>
      <c r="S51" s="845">
        <f t="shared" si="35"/>
        <v>0.11585365853658537</v>
      </c>
      <c r="T51" s="845">
        <f t="shared" si="35"/>
        <v>0.1108695652173913</v>
      </c>
      <c r="U51" s="845">
        <f t="shared" si="35"/>
        <v>9.7560975609756101E-2</v>
      </c>
    </row>
    <row r="52" spans="1:45" ht="15" customHeight="1">
      <c r="B52" s="882" t="s">
        <v>427</v>
      </c>
      <c r="C52" s="843">
        <f t="shared" si="32"/>
        <v>1.6497461928934011E-2</v>
      </c>
      <c r="D52" s="844">
        <f>IF($J$4="Todas",SUMIFS(DB_Q7!$R$5:$R$1254,DB_Q7!$G$5:$G$1254,D$46),SUMIFS(DB_Q7!$R$5:$R$1254,DB_Q7!$L$5:$L$1254,$J$4,DB_Q7!$G$5:$G$1254,D$46))</f>
        <v>9</v>
      </c>
      <c r="E52" s="844">
        <f>IF($J$4="Todas",SUMIFS(DB_Q7!$R$5:$R$1254,DB_Q7!$G$5:$G$1254,E$46),SUMIFS(DB_Q7!$R$5:$R$1254,DB_Q7!$L$5:$L$1254,$J$4,DB_Q7!$G$5:$G$1254,E$46))</f>
        <v>3</v>
      </c>
      <c r="F52" s="844">
        <f>IF($J$4="Todas",SUMIFS(DB_Q7!$R$5:$R$1254,DB_Q7!$G$5:$G$1254,F$46),SUMIFS(DB_Q7!$R$5:$R$1254,DB_Q7!$L$5:$L$1254,$J$4,DB_Q7!$G$5:$G$1254,F$46))</f>
        <v>1</v>
      </c>
      <c r="G52" s="845">
        <f t="shared" si="33"/>
        <v>1.9396551724137932E-2</v>
      </c>
      <c r="H52" s="845">
        <f t="shared" si="33"/>
        <v>1.8072289156626505E-2</v>
      </c>
      <c r="I52" s="906">
        <f t="shared" si="33"/>
        <v>6.3291139240506328E-3</v>
      </c>
      <c r="J52" s="844">
        <f>IF($J$4="Todas",SUMIFS(DB_Q7!$R$5:$R$1254,DB_Q7!$H$5:$H$1254,J$46),SUMIFS(DB_Q7!$R$5:$R$1254,DB_Q7!$L$5:$L$1254,$J$4,DB_Q7!$H$5:$H$1254,J$46))</f>
        <v>13</v>
      </c>
      <c r="K52" s="844">
        <f>IF($J$4="Todas",SUMIFS(DB_Q7!$R$5:$R$1254,DB_Q7!$H$5:$H$1254,K$46),SUMIFS(DB_Q7!$R$5:$R$1254,DB_Q7!$L$5:$L$1254,$J$4,DB_Q7!$H$5:$H$1254,K$46))</f>
        <v>0</v>
      </c>
      <c r="L52" s="844">
        <f>IF($J$4="Todas",SUMIFS(DB_Q7!$R$5:$R$1254,DB_Q7!$H$5:$H$1254,L$46),SUMIFS(DB_Q7!$R$5:$R$1254,DB_Q7!$L$5:$L$1254,$J$4,DB_Q7!$H$5:$H$1254,L$46))</f>
        <v>0</v>
      </c>
      <c r="M52" s="845">
        <f t="shared" si="34"/>
        <v>2.2184300341296929E-2</v>
      </c>
      <c r="N52" s="845">
        <f t="shared" si="34"/>
        <v>0</v>
      </c>
      <c r="O52" s="845">
        <f t="shared" si="34"/>
        <v>0</v>
      </c>
      <c r="P52" s="883">
        <f>IF($J$4="Todas",SUMIFS(DB_Q7!$R$5:$R$1254,DB_Q7!$I$5:$I$1254,P$46),SUMIFS(DB_Q7!$R$5:$R$1254,DB_Q7!$L$5:$L$1254,$J$4,DB_Q7!$I$5:$I$1254,P$46))</f>
        <v>4</v>
      </c>
      <c r="Q52" s="844">
        <f>IF($J$4="Todas",SUMIFS(DB_Q7!$R$5:$R$1254,DB_Q7!$I$5:$I$1254,Q$46),SUMIFS(DB_Q7!$R$5:$R$1254,DB_Q7!$L$5:$L$1254,$J$4,DB_Q7!$I$5:$I$1254,Q$46))</f>
        <v>7</v>
      </c>
      <c r="R52" s="844">
        <f>IF($J$4="Todas",SUMIFS(DB_Q7!$R$5:$R$1254,DB_Q7!$I$5:$I$1254,R$46),SUMIFS(DB_Q7!$R$5:$R$1254,DB_Q7!$L$5:$L$1254,$J$4,DB_Q7!$I$5:$I$1254,R$46))</f>
        <v>2</v>
      </c>
      <c r="S52" s="845">
        <f t="shared" si="35"/>
        <v>2.4390243902439025E-2</v>
      </c>
      <c r="T52" s="845">
        <f t="shared" si="35"/>
        <v>1.5217391304347827E-2</v>
      </c>
      <c r="U52" s="845">
        <f t="shared" si="35"/>
        <v>1.2195121951219513E-2</v>
      </c>
    </row>
    <row r="53" spans="1:45" ht="15" customHeight="1">
      <c r="B53" s="884" t="s">
        <v>342</v>
      </c>
      <c r="C53" s="849">
        <f t="shared" si="32"/>
        <v>0</v>
      </c>
      <c r="D53" s="850">
        <f>IF($B$4="Conocimiento general",IF($J$4="Todas",SUMIFS(DB_Q7!$S$5:$S$1254,DB_Q7!$G$5:$G$1254,D$46,DB_Q7!$M$5:$M$1254,1),SUMIFS(DB_Q7!$S$5:$S$1254,DB_Q7!$L$5:$L$1254,$J$4,DB_Q7!$G$5:$G$1254,D$46,DB_Q7!$M$5:$M$1254,1)),IF($J$4="Todas",SUMIFS(DB_Q7!$S$5:$S$1254,DB_Q7!$G$5:$G$1254,D$46),SUMIFS(DB_Q7!$S$5:$S$1254,DB_Q7!$L$5:$L$1254,$J$4,DB_Q7!$G$5:$G$1254,D$46)))</f>
        <v>0</v>
      </c>
      <c r="E53" s="850">
        <f>IF($B$4="Conocimiento general",IF($J$4="Todas",SUMIFS(DB_Q7!$S$5:$S$1254,DB_Q7!$G$5:$G$1254,E$46,DB_Q7!$M$5:$M$1254,1),SUMIFS(DB_Q7!$S$5:$S$1254,DB_Q7!$L$5:$L$1254,$J$4,DB_Q7!$G$5:$G$1254,E$46,DB_Q7!$M$5:$M$1254,1)),IF($J$4="Todas",SUMIFS(DB_Q7!$S$5:$S$1254,DB_Q7!$G$5:$G$1254,E$46),SUMIFS(DB_Q7!$S$5:$S$1254,DB_Q7!$L$5:$L$1254,$J$4,DB_Q7!$G$5:$G$1254,E$46)))</f>
        <v>0</v>
      </c>
      <c r="F53" s="850">
        <f>IF($B$4="Conocimiento general",IF($J$4="Todas",SUMIFS(DB_Q7!$S$5:$S$1254,DB_Q7!$G$5:$G$1254,F$46,DB_Q7!$M$5:$M$1254,1),SUMIFS(DB_Q7!$S$5:$S$1254,DB_Q7!$L$5:$L$1254,$J$4,DB_Q7!$G$5:$G$1254,F$46,DB_Q7!$M$5:$M$1254,1)),IF($J$4="Todas",SUMIFS(DB_Q7!$S$5:$S$1254,DB_Q7!$G$5:$G$1254,F$46),SUMIFS(DB_Q7!$S$5:$S$1254,DB_Q7!$L$5:$L$1254,$J$4,DB_Q7!$G$5:$G$1254,F$46)))</f>
        <v>0</v>
      </c>
      <c r="G53" s="851">
        <f t="shared" si="33"/>
        <v>0</v>
      </c>
      <c r="H53" s="851">
        <f t="shared" si="33"/>
        <v>0</v>
      </c>
      <c r="I53" s="907">
        <f t="shared" si="33"/>
        <v>0</v>
      </c>
      <c r="J53" s="850">
        <f>IF($B$4="Conocimiento general",IF($J$4="Todas",SUMIFS(DB_Q7!$S$5:$S$1254,DB_Q7!$H$5:$H$1254,J$46,DB_Q7!$M$5:$M$1254,1),SUMIFS(DB_Q7!$S$5:$S$1254,DB_Q7!$L$5:$L$1254,$J$4,DB_Q7!$H$5:$H$1254,J$46,DB_Q7!$M$5:$M$1254,1)),IF($J$4="Todas",SUMIFS(DB_Q7!$S$5:$S$1254,DB_Q7!$H$5:$H$1254,J$46),SUMIFS(DB_Q7!$S$5:$S$1254,DB_Q7!$L$5:$L$1254,$J$4,DB_Q7!$H$5:$H$1254,J$46)))</f>
        <v>0</v>
      </c>
      <c r="K53" s="850">
        <f>IF($B$4="Conocimiento general",IF($J$4="Todas",SUMIFS(DB_Q7!$S$5:$S$1254,DB_Q7!$H$5:$H$1254,K$46,DB_Q7!$M$5:$M$1254,1),SUMIFS(DB_Q7!$S$5:$S$1254,DB_Q7!$L$5:$L$1254,$J$4,DB_Q7!$H$5:$H$1254,K$46,DB_Q7!$M$5:$M$1254,1)),IF($J$4="Todas",SUMIFS(DB_Q7!$S$5:$S$1254,DB_Q7!$H$5:$H$1254,K$46),SUMIFS(DB_Q7!$S$5:$S$1254,DB_Q7!$L$5:$L$1254,$J$4,DB_Q7!$H$5:$H$1254,K$46)))</f>
        <v>0</v>
      </c>
      <c r="L53" s="850">
        <f>IF($B$4="Conocimiento general",IF($J$4="Todas",SUMIFS(DB_Q7!$S$5:$S$1254,DB_Q7!$H$5:$H$1254,L$46,DB_Q7!$M$5:$M$1254,1),SUMIFS(DB_Q7!$S$5:$S$1254,DB_Q7!$L$5:$L$1254,$J$4,DB_Q7!$H$5:$H$1254,L$46,DB_Q7!$M$5:$M$1254,1)),IF($J$4="Todas",SUMIFS(DB_Q7!$S$5:$S$1254,DB_Q7!$H$5:$H$1254,L$46),SUMIFS(DB_Q7!$S$5:$S$1254,DB_Q7!$L$5:$L$1254,$J$4,DB_Q7!$H$5:$H$1254,L$46)))</f>
        <v>0</v>
      </c>
      <c r="M53" s="851">
        <f t="shared" si="34"/>
        <v>0</v>
      </c>
      <c r="N53" s="851">
        <f t="shared" si="34"/>
        <v>0</v>
      </c>
      <c r="O53" s="851">
        <f t="shared" si="34"/>
        <v>0</v>
      </c>
      <c r="P53" s="885">
        <f>IF($B$4="Conocimiento general",IF($J$4="Todas",SUMIFS(DB_Q7!$S$5:$S$1254,DB_Q7!$I$5:$I$1254,P$46,DB_Q7!$M$5:$M$1254,1),SUMIFS(DB_Q7!$S$5:$S$1254,DB_Q7!$L$5:$L$1254,$J$4,DB_Q7!$I$5:$I$1254,P$46,DB_Q7!$M$5:$M$1254,1)),IF($J$4="Todas",SUMIFS(DB_Q7!$S$5:$S$1254,DB_Q7!$I$5:$I$1254,P$46),SUMIFS(DB_Q7!$S$5:$S$1254,DB_Q7!$L$5:$L$1254,$J$4,DB_Q7!$I$5:$I$1254,P$46)))</f>
        <v>0</v>
      </c>
      <c r="Q53" s="850">
        <f>IF($B$4="Conocimiento general",IF($J$4="Todas",SUMIFS(DB_Q7!$S$5:$S$1254,DB_Q7!$I$5:$I$1254,Q$46,DB_Q7!$M$5:$M$1254,1),SUMIFS(DB_Q7!$S$5:$S$1254,DB_Q7!$L$5:$L$1254,$J$4,DB_Q7!$I$5:$I$1254,Q$46,DB_Q7!$M$5:$M$1254,1)),IF($J$4="Todas",SUMIFS(DB_Q7!$S$5:$S$1254,DB_Q7!$I$5:$I$1254,Q$46),SUMIFS(DB_Q7!$S$5:$S$1254,DB_Q7!$L$5:$L$1254,$J$4,DB_Q7!$I$5:$I$1254,Q$46)))</f>
        <v>0</v>
      </c>
      <c r="R53" s="850">
        <f>IF($B$4="Conocimiento general",IF($J$4="Todas",SUMIFS(DB_Q7!$S$5:$S$1254,DB_Q7!$I$5:$I$1254,R$46,DB_Q7!$M$5:$M$1254,1),SUMIFS(DB_Q7!$S$5:$S$1254,DB_Q7!$L$5:$L$1254,$J$4,DB_Q7!$I$5:$I$1254,R$46,DB_Q7!$M$5:$M$1254,1)),IF($J$4="Todas",SUMIFS(DB_Q7!$S$5:$S$1254,DB_Q7!$I$5:$I$1254,R$46),SUMIFS(DB_Q7!$S$5:$S$1254,DB_Q7!$L$5:$L$1254,$J$4,DB_Q7!$I$5:$I$1254,R$46)))</f>
        <v>0</v>
      </c>
      <c r="S53" s="851">
        <f t="shared" si="35"/>
        <v>0</v>
      </c>
      <c r="T53" s="851">
        <f t="shared" si="35"/>
        <v>0</v>
      </c>
      <c r="U53" s="851">
        <f t="shared" si="35"/>
        <v>0</v>
      </c>
    </row>
    <row r="54" spans="1:45" s="904" customFormat="1" ht="15" customHeight="1" thickBot="1">
      <c r="A54" s="902"/>
      <c r="B54" s="877" t="str">
        <f>"Zona climática: "&amp;$J$4</f>
        <v>Zona climática: Todas</v>
      </c>
      <c r="C54" s="826">
        <f>IFERROR(IF($B$4="Conocimiento general",SUM(D54:F54)/SUM(D54:F54)-C60,1-C60),)</f>
        <v>0.46700507614213194</v>
      </c>
      <c r="D54" s="827">
        <f>IF($J$4="Todas",COUNTIFS(DB_Q7!$G$5:$G$1254,D$46,DB_Q7!$M$5:$M$1254,1),COUNTIFS(DB_Q7!$L$5:$L$1254,$J$4,DB_Q7!$G$5:$G$1254,D$46,DB_Q7!$M$5:$M$1254,1))</f>
        <v>464</v>
      </c>
      <c r="E54" s="827">
        <f>IF($J$4="Todas",COUNTIFS(DB_Q7!$G$5:$G$1254,E$46,DB_Q7!$M$5:$M$1254,1),COUNTIFS(DB_Q7!$L$5:$L$1254,$J$4,DB_Q7!$G$5:$G$1254,E$46,DB_Q7!$M$5:$M$1254,1))</f>
        <v>166</v>
      </c>
      <c r="F54" s="827">
        <f>IF($J$4="Todas",COUNTIFS(DB_Q7!$G$5:$G$1254,F$46,DB_Q7!$M$5:$M$1254,1),COUNTIFS(DB_Q7!$L$5:$L$1254,$J$4,DB_Q7!$G$5:$G$1254,F$46,DB_Q7!$M$5:$M$1254,1))</f>
        <v>158</v>
      </c>
      <c r="G54" s="828">
        <f>IFERROR(D54/D$44,)</f>
        <v>0.64985994397759106</v>
      </c>
      <c r="H54" s="828">
        <f t="shared" ref="H54:I54" si="36">IFERROR(E54/E$44,)</f>
        <v>0.68879668049792531</v>
      </c>
      <c r="I54" s="903">
        <f t="shared" si="36"/>
        <v>0.53559322033898304</v>
      </c>
      <c r="J54" s="827">
        <f>IF($J$4="Todas",COUNTIFS(DB_Q7!$H$5:$H$1254,J$46,DB_Q7!$M$5:$M$1254,1),COUNTIFS(DB_Q7!$L$5:$L$1254,$J$4,DB_Q7!$H$5:$H$1254,J$46,DB_Q7!$M$5:$M$1254,1))</f>
        <v>586</v>
      </c>
      <c r="K54" s="827">
        <f>IF($J$4="Todas",COUNTIFS(DB_Q7!$H$5:$H$1254,K$46,DB_Q7!$M$5:$M$1254,1),COUNTIFS(DB_Q7!$L$5:$L$1254,$J$4,DB_Q7!$H$5:$H$1254,K$46,DB_Q7!$M$5:$M$1254,1))</f>
        <v>92</v>
      </c>
      <c r="L54" s="827">
        <f>IF($J$4="Todas",COUNTIFS(DB_Q7!$H$5:$H$1254,L$46,DB_Q7!$M$5:$M$1254,1),COUNTIFS(DB_Q7!$L$5:$L$1254,$J$4,DB_Q7!$H$5:$H$1254,L$46,DB_Q7!$M$5:$M$1254,1))</f>
        <v>110</v>
      </c>
      <c r="M54" s="828">
        <f>IFERROR(J54/J$44,)</f>
        <v>0.63351351351351348</v>
      </c>
      <c r="N54" s="828">
        <f t="shared" ref="N54:O54" si="37">IFERROR(K54/K$44,)</f>
        <v>0.65714285714285714</v>
      </c>
      <c r="O54" s="828">
        <f t="shared" si="37"/>
        <v>0.59459459459459463</v>
      </c>
      <c r="P54" s="878">
        <f>IF($J$4="Todas",COUNTIFS(DB_Q7!$I$5:$I$1254,P$46,DB_Q7!$M$5:$M$1254,1),COUNTIFS(DB_Q7!$L$5:$L$1254,$J$4,DB_Q7!$I$5:$I$1254,P$46,DB_Q7!$M$5:$M$1254,1))</f>
        <v>164</v>
      </c>
      <c r="Q54" s="827">
        <f>IF($J$4="Todas",COUNTIFS(DB_Q7!$I$5:$I$1254,Q$46,DB_Q7!$M$5:$M$1254,1),COUNTIFS(DB_Q7!$L$5:$L$1254,$J$4,DB_Q7!$I$5:$I$1254,Q$46,DB_Q7!$M$5:$M$1254,1))</f>
        <v>460</v>
      </c>
      <c r="R54" s="827">
        <f>IF($J$4="Todas",COUNTIFS(DB_Q7!$I$5:$I$1254,R$46,DB_Q7!$M$5:$M$1254,1),COUNTIFS(DB_Q7!$L$5:$L$1254,$J$4,DB_Q7!$I$5:$I$1254,R$46,DB_Q7!$M$5:$M$1254,1))</f>
        <v>164</v>
      </c>
      <c r="S54" s="828">
        <f>IFERROR(P54/P$44,)</f>
        <v>0.57746478873239437</v>
      </c>
      <c r="T54" s="828">
        <f t="shared" ref="T54:U54" si="38">IFERROR(Q54/Q$44,)</f>
        <v>0.6344827586206897</v>
      </c>
      <c r="U54" s="828">
        <f t="shared" si="38"/>
        <v>0.68049792531120334</v>
      </c>
    </row>
    <row r="55" spans="1:45" ht="15" customHeight="1" thickTop="1">
      <c r="B55" s="886" t="s">
        <v>338</v>
      </c>
      <c r="C55" s="853">
        <f t="shared" ref="C55:C60" si="39">VLOOKUP(B55,$B$17:$C$23,2,)</f>
        <v>0.44289340101522845</v>
      </c>
      <c r="D55" s="836">
        <f>IF($J$4="Todas",SUMIFS(DB_Q7!$T$5:$T$1254,DB_Q7!$G$5:$G$1254,D$46),SUMIFS(DB_Q7!$T$5:$T$1254,DB_Q7!$L$5:$L$1254,$J$4,DB_Q7!$G$5:$G$1254,D$46))</f>
        <v>236</v>
      </c>
      <c r="E55" s="836">
        <f>IF($J$4="Todas",SUMIFS(DB_Q7!$T$5:$T$1254,DB_Q7!$G$5:$G$1254,E$46),SUMIFS(DB_Q7!$T$5:$T$1254,DB_Q7!$L$5:$L$1254,$J$4,DB_Q7!$G$5:$G$1254,E$46))</f>
        <v>62</v>
      </c>
      <c r="F55" s="836">
        <f>IF($J$4="Todas",SUMIFS(DB_Q7!$T$5:$T$1254,DB_Q7!$G$5:$G$1254,F$46),SUMIFS(DB_Q7!$T$5:$T$1254,DB_Q7!$L$5:$L$1254,$J$4,DB_Q7!$G$5:$G$1254,F$46))</f>
        <v>51</v>
      </c>
      <c r="G55" s="837">
        <f>IFERROR(IF($B$4="Entrevistas totales",D55/D$44,D55/D$54),)</f>
        <v>0.50862068965517238</v>
      </c>
      <c r="H55" s="837">
        <f t="shared" ref="H55:I55" si="40">IFERROR(IF($B$4="Entrevistas totales",E55/E$44,E55/E$54),)</f>
        <v>0.37349397590361444</v>
      </c>
      <c r="I55" s="905">
        <f t="shared" si="40"/>
        <v>0.32278481012658228</v>
      </c>
      <c r="J55" s="836">
        <f>IF($J$4="Todas",SUMIFS(DB_Q7!$T$5:$T$1254,DB_Q7!$H$5:$H$1254,J$46),SUMIFS(DB_Q7!$T$5:$T$1254,DB_Q7!$L$5:$L$1254,$J$4,DB_Q7!$H$5:$H$1254,J$46))</f>
        <v>286</v>
      </c>
      <c r="K55" s="836">
        <f>IF($J$4="Todas",SUMIFS(DB_Q7!$T$5:$T$1254,DB_Q7!$H$5:$H$1254,K$46),SUMIFS(DB_Q7!$T$5:$T$1254,DB_Q7!$L$5:$L$1254,$J$4,DB_Q7!$H$5:$H$1254,K$46))</f>
        <v>27</v>
      </c>
      <c r="L55" s="836">
        <f>IF($J$4="Todas",SUMIFS(DB_Q7!$T$5:$T$1254,DB_Q7!$H$5:$H$1254,L$46),SUMIFS(DB_Q7!$T$5:$T$1254,DB_Q7!$L$5:$L$1254,$J$4,DB_Q7!$H$5:$H$1254,L$46))</f>
        <v>36</v>
      </c>
      <c r="M55" s="837">
        <f>IFERROR(IF($B$4="Entrevistas totales",J55/J$44,J55/J$54),)</f>
        <v>0.48805460750853241</v>
      </c>
      <c r="N55" s="837">
        <f t="shared" ref="N55:O55" si="41">IFERROR(IF($B$4="Entrevistas totales",K55/K$44,K55/K$54),)</f>
        <v>0.29347826086956524</v>
      </c>
      <c r="O55" s="837">
        <f t="shared" si="41"/>
        <v>0.32727272727272727</v>
      </c>
      <c r="P55" s="881">
        <f>IF($J$4="Todas",SUMIFS(DB_Q7!$T$5:$T$1254,DB_Q7!$I$5:$I$1254,P$46),SUMIFS(DB_Q7!$T$5:$T$1254,DB_Q7!$L$5:$L$1254,$J$4,DB_Q7!$I$5:$I$1254,P$46))</f>
        <v>72</v>
      </c>
      <c r="Q55" s="836">
        <f>IF($J$4="Todas",SUMIFS(DB_Q7!$T$5:$T$1254,DB_Q7!$I$5:$I$1254,Q$46),SUMIFS(DB_Q7!$T$5:$T$1254,DB_Q7!$L$5:$L$1254,$J$4,DB_Q7!$I$5:$I$1254,Q$46))</f>
        <v>206</v>
      </c>
      <c r="R55" s="836">
        <f>IF($J$4="Todas",SUMIFS(DB_Q7!$T$5:$T$1254,DB_Q7!$I$5:$I$1254,R$46),SUMIFS(DB_Q7!$T$5:$T$1254,DB_Q7!$L$5:$L$1254,$J$4,DB_Q7!$I$5:$I$1254,R$46))</f>
        <v>71</v>
      </c>
      <c r="S55" s="837">
        <f>IFERROR(IF($B$4="Entrevistas totales",P55/P$44,P55/P$54),)</f>
        <v>0.43902439024390244</v>
      </c>
      <c r="T55" s="837">
        <f t="shared" ref="T55:U55" si="42">IFERROR(IF($B$4="Entrevistas totales",Q55/Q$44,Q55/Q$54),)</f>
        <v>0.44782608695652176</v>
      </c>
      <c r="U55" s="837">
        <f t="shared" si="42"/>
        <v>0.43292682926829268</v>
      </c>
    </row>
    <row r="56" spans="1:45" ht="15" customHeight="1">
      <c r="B56" s="887" t="s">
        <v>339</v>
      </c>
      <c r="C56" s="857">
        <f t="shared" si="39"/>
        <v>8.5025380710659904E-2</v>
      </c>
      <c r="D56" s="844">
        <f>IF($J$4="Todas",SUMIFS(DB_Q7!$U$5:$U$1254,DB_Q7!$G$5:$G$1254,D$46),SUMIFS(DB_Q7!$U$5:$U$1254,DB_Q7!$L$5:$L$1254,$J$4,DB_Q7!$G$5:$G$1254,D$46))</f>
        <v>47</v>
      </c>
      <c r="E56" s="844">
        <f>IF($J$4="Todas",SUMIFS(DB_Q7!$U$5:$U$1254,DB_Q7!$G$5:$G$1254,E$46),SUMIFS(DB_Q7!$U$5:$U$1254,DB_Q7!$L$5:$L$1254,$J$4,DB_Q7!$G$5:$G$1254,E$46))</f>
        <v>14</v>
      </c>
      <c r="F56" s="844">
        <f>IF($J$4="Todas",SUMIFS(DB_Q7!$U$5:$U$1254,DB_Q7!$G$5:$G$1254,F$46),SUMIFS(DB_Q7!$U$5:$U$1254,DB_Q7!$L$5:$L$1254,$J$4,DB_Q7!$G$5:$G$1254,F$46))</f>
        <v>6</v>
      </c>
      <c r="G56" s="845">
        <f t="shared" ref="G56:G60" si="43">IFERROR(IF($B$4="Entrevistas totales",D56/D$44,D56/D$54),)</f>
        <v>0.10129310344827586</v>
      </c>
      <c r="H56" s="845">
        <f t="shared" ref="H56:H60" si="44">IFERROR(IF($B$4="Entrevistas totales",E56/E$44,E56/E$54),)</f>
        <v>8.4337349397590355E-2</v>
      </c>
      <c r="I56" s="906">
        <f t="shared" ref="I56:I60" si="45">IFERROR(IF($B$4="Entrevistas totales",F56/F$44,F56/F$54),)</f>
        <v>3.7974683544303799E-2</v>
      </c>
      <c r="J56" s="844">
        <f>IF($J$4="Todas",SUMIFS(DB_Q7!$U$5:$U$1254,DB_Q7!$H$5:$H$1254,J$46),SUMIFS(DB_Q7!$U$5:$U$1254,DB_Q7!$L$5:$L$1254,$J$4,DB_Q7!$H$5:$H$1254,J$46))</f>
        <v>55</v>
      </c>
      <c r="K56" s="844">
        <f>IF($J$4="Todas",SUMIFS(DB_Q7!$U$5:$U$1254,DB_Q7!$H$5:$H$1254,K$46),SUMIFS(DB_Q7!$U$5:$U$1254,DB_Q7!$L$5:$L$1254,$J$4,DB_Q7!$H$5:$H$1254,K$46))</f>
        <v>7</v>
      </c>
      <c r="L56" s="844">
        <f>IF($J$4="Todas",SUMIFS(DB_Q7!$U$5:$U$1254,DB_Q7!$H$5:$H$1254,L$46),SUMIFS(DB_Q7!$U$5:$U$1254,DB_Q7!$L$5:$L$1254,$J$4,DB_Q7!$H$5:$H$1254,L$46))</f>
        <v>5</v>
      </c>
      <c r="M56" s="845">
        <f t="shared" ref="M56:M60" si="46">IFERROR(IF($B$4="Entrevistas totales",J56/J$44,J56/J$54),)</f>
        <v>9.3856655290102384E-2</v>
      </c>
      <c r="N56" s="845">
        <f t="shared" ref="N56:N60" si="47">IFERROR(IF($B$4="Entrevistas totales",K56/K$44,K56/K$54),)</f>
        <v>7.6086956521739135E-2</v>
      </c>
      <c r="O56" s="845">
        <f t="shared" ref="O56:O60" si="48">IFERROR(IF($B$4="Entrevistas totales",L56/L$44,L56/L$54),)</f>
        <v>4.5454545454545456E-2</v>
      </c>
      <c r="P56" s="883">
        <f>IF($J$4="Todas",SUMIFS(DB_Q7!$U$5:$U$1254,DB_Q7!$I$5:$I$1254,P$46),SUMIFS(DB_Q7!$U$5:$U$1254,DB_Q7!$L$5:$L$1254,$J$4,DB_Q7!$I$5:$I$1254,P$46))</f>
        <v>16</v>
      </c>
      <c r="Q56" s="844">
        <f>IF($J$4="Todas",SUMIFS(DB_Q7!$U$5:$U$1254,DB_Q7!$I$5:$I$1254,Q$46),SUMIFS(DB_Q7!$U$5:$U$1254,DB_Q7!$L$5:$L$1254,$J$4,DB_Q7!$I$5:$I$1254,Q$46))</f>
        <v>39</v>
      </c>
      <c r="R56" s="844">
        <f>IF($J$4="Todas",SUMIFS(DB_Q7!$U$5:$U$1254,DB_Q7!$I$5:$I$1254,R$46),SUMIFS(DB_Q7!$U$5:$U$1254,DB_Q7!$L$5:$L$1254,$J$4,DB_Q7!$I$5:$I$1254,R$46))</f>
        <v>12</v>
      </c>
      <c r="S56" s="845">
        <f t="shared" ref="S56:S60" si="49">IFERROR(IF($B$4="Entrevistas totales",P56/P$44,P56/P$54),)</f>
        <v>9.7560975609756101E-2</v>
      </c>
      <c r="T56" s="845">
        <f t="shared" ref="T56:T60" si="50">IFERROR(IF($B$4="Entrevistas totales",Q56/Q$44,Q56/Q$54),)</f>
        <v>8.478260869565217E-2</v>
      </c>
      <c r="U56" s="845">
        <f t="shared" ref="U56:U60" si="51">IFERROR(IF($B$4="Entrevistas totales",R56/R$44,R56/R$54),)</f>
        <v>7.3170731707317069E-2</v>
      </c>
    </row>
    <row r="57" spans="1:45" ht="15" customHeight="1">
      <c r="B57" s="887" t="s">
        <v>340</v>
      </c>
      <c r="C57" s="857">
        <f t="shared" si="39"/>
        <v>1.2690355329949238E-2</v>
      </c>
      <c r="D57" s="844">
        <f>IF($J$4="Todas",SUMIFS(DB_Q7!$V$5:$V$1254,DB_Q7!$G$5:$G$1254,D$46),SUMIFS(DB_Q7!$V$5:$V$1254,DB_Q7!$L$5:$L$1254,$J$4,DB_Q7!$G$5:$G$1254,D$46))</f>
        <v>12</v>
      </c>
      <c r="E57" s="844">
        <f>IF($J$4="Todas",SUMIFS(DB_Q7!$V$5:$V$1254,DB_Q7!$G$5:$G$1254,E$46),SUMIFS(DB_Q7!$V$5:$V$1254,DB_Q7!$L$5:$L$1254,$J$4,DB_Q7!$G$5:$G$1254,E$46))</f>
        <v>4</v>
      </c>
      <c r="F57" s="844">
        <f>IF($J$4="Todas",SUMIFS(DB_Q7!$V$5:$V$1254,DB_Q7!$G$5:$G$1254,F$46),SUMIFS(DB_Q7!$V$5:$V$1254,DB_Q7!$L$5:$L$1254,$J$4,DB_Q7!$G$5:$G$1254,F$46))</f>
        <v>4</v>
      </c>
      <c r="G57" s="845">
        <f t="shared" si="43"/>
        <v>2.5862068965517241E-2</v>
      </c>
      <c r="H57" s="845">
        <f t="shared" si="44"/>
        <v>2.4096385542168676E-2</v>
      </c>
      <c r="I57" s="906">
        <f t="shared" si="45"/>
        <v>2.5316455696202531E-2</v>
      </c>
      <c r="J57" s="844">
        <f>IF($J$4="Todas",SUMIFS(DB_Q7!$V$5:$V$1254,DB_Q7!$H$5:$H$1254,J$46),SUMIFS(DB_Q7!$V$5:$V$1254,DB_Q7!$L$5:$L$1254,$J$4,DB_Q7!$H$5:$H$1254,J$46))</f>
        <v>16</v>
      </c>
      <c r="K57" s="844">
        <f>IF($J$4="Todas",SUMIFS(DB_Q7!$V$5:$V$1254,DB_Q7!$H$5:$H$1254,K$46),SUMIFS(DB_Q7!$V$5:$V$1254,DB_Q7!$L$5:$L$1254,$J$4,DB_Q7!$H$5:$H$1254,K$46))</f>
        <v>2</v>
      </c>
      <c r="L57" s="844">
        <f>IF($J$4="Todas",SUMIFS(DB_Q7!$V$5:$V$1254,DB_Q7!$H$5:$H$1254,L$46),SUMIFS(DB_Q7!$V$5:$V$1254,DB_Q7!$L$5:$L$1254,$J$4,DB_Q7!$H$5:$H$1254,L$46))</f>
        <v>2</v>
      </c>
      <c r="M57" s="845">
        <f t="shared" si="46"/>
        <v>2.7303754266211604E-2</v>
      </c>
      <c r="N57" s="845">
        <f t="shared" si="47"/>
        <v>2.1739130434782608E-2</v>
      </c>
      <c r="O57" s="845">
        <f t="shared" si="48"/>
        <v>1.8181818181818181E-2</v>
      </c>
      <c r="P57" s="883">
        <f>IF($J$4="Todas",SUMIFS(DB_Q7!$V$5:$V$1254,DB_Q7!$I$5:$I$1254,P$46),SUMIFS(DB_Q7!$V$5:$V$1254,DB_Q7!$L$5:$L$1254,$J$4,DB_Q7!$I$5:$I$1254,P$46))</f>
        <v>5</v>
      </c>
      <c r="Q57" s="844">
        <f>IF($J$4="Todas",SUMIFS(DB_Q7!$V$5:$V$1254,DB_Q7!$I$5:$I$1254,Q$46),SUMIFS(DB_Q7!$V$5:$V$1254,DB_Q7!$L$5:$L$1254,$J$4,DB_Q7!$I$5:$I$1254,Q$46))</f>
        <v>12</v>
      </c>
      <c r="R57" s="844">
        <f>IF($J$4="Todas",SUMIFS(DB_Q7!$V$5:$V$1254,DB_Q7!$I$5:$I$1254,R$46),SUMIFS(DB_Q7!$V$5:$V$1254,DB_Q7!$L$5:$L$1254,$J$4,DB_Q7!$I$5:$I$1254,R$46))</f>
        <v>3</v>
      </c>
      <c r="S57" s="845">
        <f t="shared" si="49"/>
        <v>3.048780487804878E-2</v>
      </c>
      <c r="T57" s="845">
        <f t="shared" si="50"/>
        <v>2.6086956521739129E-2</v>
      </c>
      <c r="U57" s="845">
        <f t="shared" si="51"/>
        <v>1.8292682926829267E-2</v>
      </c>
    </row>
    <row r="58" spans="1:45" ht="15" customHeight="1">
      <c r="B58" s="887" t="s">
        <v>341</v>
      </c>
      <c r="C58" s="857">
        <f t="shared" si="39"/>
        <v>2.5380710659898477E-2</v>
      </c>
      <c r="D58" s="844">
        <f>IF($J$4="Todas",SUMIFS(DB_Q7!$W$5:$W$1254,DB_Q7!$G$5:$G$1254,D$46),SUMIFS(DB_Q7!$W$5:$W$1254,DB_Q7!$L$5:$L$1254,$J$4,DB_Q7!$G$5:$G$1254,D$46))</f>
        <v>24</v>
      </c>
      <c r="E58" s="844">
        <f>IF($J$4="Todas",SUMIFS(DB_Q7!$W$5:$W$1254,DB_Q7!$G$5:$G$1254,E$46),SUMIFS(DB_Q7!$W$5:$W$1254,DB_Q7!$L$5:$L$1254,$J$4,DB_Q7!$G$5:$G$1254,E$46))</f>
        <v>10</v>
      </c>
      <c r="F58" s="844">
        <f>IF($J$4="Todas",SUMIFS(DB_Q7!$W$5:$W$1254,DB_Q7!$G$5:$G$1254,F$46),SUMIFS(DB_Q7!$W$5:$W$1254,DB_Q7!$L$5:$L$1254,$J$4,DB_Q7!$G$5:$G$1254,F$46))</f>
        <v>9</v>
      </c>
      <c r="G58" s="845">
        <f t="shared" si="43"/>
        <v>5.1724137931034482E-2</v>
      </c>
      <c r="H58" s="845">
        <f t="shared" si="44"/>
        <v>6.0240963855421686E-2</v>
      </c>
      <c r="I58" s="906">
        <f t="shared" si="45"/>
        <v>5.6962025316455694E-2</v>
      </c>
      <c r="J58" s="844">
        <f>IF($J$4="Todas",SUMIFS(DB_Q7!$W$5:$W$1254,DB_Q7!$H$5:$H$1254,J$46),SUMIFS(DB_Q7!$W$5:$W$1254,DB_Q7!$L$5:$L$1254,$J$4,DB_Q7!$H$5:$H$1254,J$46))</f>
        <v>31</v>
      </c>
      <c r="K58" s="844">
        <f>IF($J$4="Todas",SUMIFS(DB_Q7!$W$5:$W$1254,DB_Q7!$H$5:$H$1254,K$46),SUMIFS(DB_Q7!$W$5:$W$1254,DB_Q7!$L$5:$L$1254,$J$4,DB_Q7!$H$5:$H$1254,K$46))</f>
        <v>8</v>
      </c>
      <c r="L58" s="844">
        <f>IF($J$4="Todas",SUMIFS(DB_Q7!$W$5:$W$1254,DB_Q7!$H$5:$H$1254,L$46),SUMIFS(DB_Q7!$W$5:$W$1254,DB_Q7!$L$5:$L$1254,$J$4,DB_Q7!$H$5:$H$1254,L$46))</f>
        <v>4</v>
      </c>
      <c r="M58" s="845">
        <f t="shared" si="46"/>
        <v>5.2901023890784986E-2</v>
      </c>
      <c r="N58" s="845">
        <f t="shared" si="47"/>
        <v>8.6956521739130432E-2</v>
      </c>
      <c r="O58" s="845">
        <f t="shared" si="48"/>
        <v>3.6363636363636362E-2</v>
      </c>
      <c r="P58" s="883">
        <f>IF($J$4="Todas",SUMIFS(DB_Q7!$W$5:$W$1254,DB_Q7!$I$5:$I$1254,P$46),SUMIFS(DB_Q7!$W$5:$W$1254,DB_Q7!$L$5:$L$1254,$J$4,DB_Q7!$I$5:$I$1254,P$46))</f>
        <v>17</v>
      </c>
      <c r="Q58" s="844">
        <f>IF($J$4="Todas",SUMIFS(DB_Q7!$W$5:$W$1254,DB_Q7!$I$5:$I$1254,Q$46),SUMIFS(DB_Q7!$W$5:$W$1254,DB_Q7!$L$5:$L$1254,$J$4,DB_Q7!$I$5:$I$1254,Q$46))</f>
        <v>21</v>
      </c>
      <c r="R58" s="844">
        <f>IF($J$4="Todas",SUMIFS(DB_Q7!$W$5:$W$1254,DB_Q7!$I$5:$I$1254,R$46),SUMIFS(DB_Q7!$W$5:$W$1254,DB_Q7!$L$5:$L$1254,$J$4,DB_Q7!$I$5:$I$1254,R$46))</f>
        <v>5</v>
      </c>
      <c r="S58" s="845">
        <f t="shared" si="49"/>
        <v>0.10365853658536585</v>
      </c>
      <c r="T58" s="845">
        <f t="shared" si="50"/>
        <v>4.5652173913043478E-2</v>
      </c>
      <c r="U58" s="845">
        <f t="shared" si="51"/>
        <v>3.048780487804878E-2</v>
      </c>
    </row>
    <row r="59" spans="1:45" ht="15" customHeight="1">
      <c r="B59" s="888" t="s">
        <v>468</v>
      </c>
      <c r="C59" s="860">
        <f t="shared" si="39"/>
        <v>5.4568527918781723E-2</v>
      </c>
      <c r="D59" s="889">
        <f>IF($J$4="Todas",SUMIFS(DB_Q7!$X$5:$X$1254,DB_Q7!$G$5:$G$1254,D$46),SUMIFS(DB_Q7!$X$5:$X$1254,DB_Q7!$L$5:$L$1254,$J$4,DB_Q7!$G$5:$G$1254,D$46))</f>
        <v>9</v>
      </c>
      <c r="E59" s="889">
        <f>IF($J$4="Todas",SUMIFS(DB_Q7!$X$5:$X$1254,DB_Q7!$G$5:$G$1254,E$46),SUMIFS(DB_Q7!$X$5:$X$1254,DB_Q7!$L$5:$L$1254,$J$4,DB_Q7!$G$5:$G$1254,E$46))</f>
        <v>1</v>
      </c>
      <c r="F59" s="889">
        <f>IF($J$4="Todas",SUMIFS(DB_Q7!$X$5:$X$1254,DB_Q7!$G$5:$G$1254,F$46),SUMIFS(DB_Q7!$X$5:$X$1254,DB_Q7!$L$5:$L$1254,$J$4,DB_Q7!$G$5:$G$1254,F$46))</f>
        <v>0</v>
      </c>
      <c r="G59" s="890">
        <f t="shared" si="43"/>
        <v>1.9396551724137932E-2</v>
      </c>
      <c r="H59" s="890">
        <f t="shared" si="44"/>
        <v>6.024096385542169E-3</v>
      </c>
      <c r="I59" s="908">
        <f t="shared" si="45"/>
        <v>0</v>
      </c>
      <c r="J59" s="889">
        <f>IF($J$4="Todas",SUMIFS(DB_Q7!$X$5:$X$1254,DB_Q7!$H$5:$H$1254,J$46),SUMIFS(DB_Q7!$X$5:$X$1254,DB_Q7!$L$5:$L$1254,$J$4,DB_Q7!$H$5:$H$1254,J$46))</f>
        <v>10</v>
      </c>
      <c r="K59" s="889">
        <f>IF($J$4="Todas",SUMIFS(DB_Q7!$X$5:$X$1254,DB_Q7!$H$5:$H$1254,K$46),SUMIFS(DB_Q7!$X$5:$X$1254,DB_Q7!$L$5:$L$1254,$J$4,DB_Q7!$H$5:$H$1254,K$46))</f>
        <v>0</v>
      </c>
      <c r="L59" s="889">
        <f>IF($J$4="Todas",SUMIFS(DB_Q7!$X$5:$X$1254,DB_Q7!$H$5:$H$1254,L$46),SUMIFS(DB_Q7!$X$5:$X$1254,DB_Q7!$L$5:$L$1254,$J$4,DB_Q7!$H$5:$H$1254,L$46))</f>
        <v>0</v>
      </c>
      <c r="M59" s="890">
        <f t="shared" si="46"/>
        <v>1.7064846416382253E-2</v>
      </c>
      <c r="N59" s="890">
        <f t="shared" si="47"/>
        <v>0</v>
      </c>
      <c r="O59" s="890">
        <f t="shared" si="48"/>
        <v>0</v>
      </c>
      <c r="P59" s="891">
        <f>IF($J$4="Todas",SUMIFS(DB_Q7!$X$5:$X$1254,DB_Q7!$I$5:$I$1254,P$46),SUMIFS(DB_Q7!$X$5:$X$1254,DB_Q7!$L$5:$L$1254,$J$4,DB_Q7!$I$5:$I$1254,P$46))</f>
        <v>4</v>
      </c>
      <c r="Q59" s="889">
        <f>IF($J$4="Todas",SUMIFS(DB_Q7!$X$5:$X$1254,DB_Q7!$I$5:$I$1254,Q$46),SUMIFS(DB_Q7!$X$5:$X$1254,DB_Q7!$L$5:$L$1254,$J$4,DB_Q7!$I$5:$I$1254,Q$46))</f>
        <v>4</v>
      </c>
      <c r="R59" s="889">
        <f>IF($J$4="Todas",SUMIFS(DB_Q7!$X$5:$X$1254,DB_Q7!$I$5:$I$1254,R$46),SUMIFS(DB_Q7!$X$5:$X$1254,DB_Q7!$L$5:$L$1254,$J$4,DB_Q7!$I$5:$I$1254,R$46))</f>
        <v>2</v>
      </c>
      <c r="S59" s="890">
        <f t="shared" si="49"/>
        <v>2.4390243902439025E-2</v>
      </c>
      <c r="T59" s="890">
        <f t="shared" si="50"/>
        <v>8.6956521739130436E-3</v>
      </c>
      <c r="U59" s="890">
        <f t="shared" si="51"/>
        <v>1.2195121951219513E-2</v>
      </c>
    </row>
    <row r="60" spans="1:45" ht="15" customHeight="1" thickBot="1">
      <c r="B60" s="892" t="s">
        <v>342</v>
      </c>
      <c r="C60" s="863">
        <f t="shared" si="39"/>
        <v>0.53299492385786806</v>
      </c>
      <c r="D60" s="864">
        <f>IF($B$4="Conocimiento general",IF($J$4="Todas",SUMIFS(DB_Q7!$Y$5:$Y$1254,DB_Q7!$G$5:$G$1254,D$46,DB_Q7!$M$5:$M$1254,1),SUMIFS(DB_Q7!$Y$5:$Y$1254,DB_Q7!$L$5:$L$1254,$J$4,DB_Q7!$G$5:$G$1254,D$46,DB_Q7!$M$5:$M$1254,1)),IF($J$4="Todas",SUMIFS(DB_Q7!$Y$5:$Y$1254,DB_Q7!$G$5:$G$1254,D$46),SUMIFS(DB_Q7!$Y$5:$Y$1254,DB_Q7!$L$5:$L$1254,$J$4,DB_Q7!$G$5:$G$1254,D$46)))</f>
        <v>223</v>
      </c>
      <c r="E60" s="864">
        <f>IF($B$4="Conocimiento general",IF($J$4="Todas",SUMIFS(DB_Q7!$Y$5:$Y$1254,DB_Q7!$G$5:$G$1254,E$46,DB_Q7!$M$5:$M$1254,1),SUMIFS(DB_Q7!$Y$5:$Y$1254,DB_Q7!$L$5:$L$1254,$J$4,DB_Q7!$G$5:$G$1254,E$46,DB_Q7!$M$5:$M$1254,1)),IF($J$4="Todas",SUMIFS(DB_Q7!$Y$5:$Y$1254,DB_Q7!$G$5:$G$1254,E$46),SUMIFS(DB_Q7!$Y$5:$Y$1254,DB_Q7!$L$5:$L$1254,$J$4,DB_Q7!$G$5:$G$1254,E$46)))</f>
        <v>95</v>
      </c>
      <c r="F60" s="864">
        <f>IF($B$4="Conocimiento general",IF($J$4="Todas",SUMIFS(DB_Q7!$Y$5:$Y$1254,DB_Q7!$G$5:$G$1254,F$46,DB_Q7!$M$5:$M$1254,1),SUMIFS(DB_Q7!$Y$5:$Y$1254,DB_Q7!$L$5:$L$1254,$J$4,DB_Q7!$G$5:$G$1254,F$46,DB_Q7!$M$5:$M$1254,1)),IF($J$4="Todas",SUMIFS(DB_Q7!$Y$5:$Y$1254,DB_Q7!$G$5:$G$1254,F$46),SUMIFS(DB_Q7!$Y$5:$Y$1254,DB_Q7!$L$5:$L$1254,$J$4,DB_Q7!$G$5:$G$1254,F$46)))</f>
        <v>102</v>
      </c>
      <c r="G60" s="865">
        <f t="shared" si="43"/>
        <v>0.48060344827586204</v>
      </c>
      <c r="H60" s="865">
        <f t="shared" si="44"/>
        <v>0.57228915662650603</v>
      </c>
      <c r="I60" s="909">
        <f t="shared" si="45"/>
        <v>0.64556962025316456</v>
      </c>
      <c r="J60" s="864">
        <f>IF($B$4="Conocimiento general",IF($J$4="Todas",SUMIFS(DB_Q7!$Y$5:$Y$1254,DB_Q7!$H$5:$H$1254,J$46,DB_Q7!$M$5:$M$1254,1),SUMIFS(DB_Q7!$Y$5:$Y$1254,DB_Q7!$L$5:$L$1254,$J$4,DB_Q7!$H$5:$H$1254,J$46,DB_Q7!$M$5:$M$1254,1)),IF($J$4="Todas",SUMIFS(DB_Q7!$Y$5:$Y$1254,DB_Q7!$H$5:$H$1254,J$46),SUMIFS(DB_Q7!$Y$5:$Y$1254,DB_Q7!$L$5:$L$1254,$J$4,DB_Q7!$H$5:$H$1254,J$46)))</f>
        <v>288</v>
      </c>
      <c r="K60" s="864">
        <f>IF($B$4="Conocimiento general",IF($J$4="Todas",SUMIFS(DB_Q7!$Y$5:$Y$1254,DB_Q7!$H$5:$H$1254,K$46,DB_Q7!$M$5:$M$1254,1),SUMIFS(DB_Q7!$Y$5:$Y$1254,DB_Q7!$L$5:$L$1254,$J$4,DB_Q7!$H$5:$H$1254,K$46,DB_Q7!$M$5:$M$1254,1)),IF($J$4="Todas",SUMIFS(DB_Q7!$Y$5:$Y$1254,DB_Q7!$H$5:$H$1254,K$46),SUMIFS(DB_Q7!$Y$5:$Y$1254,DB_Q7!$L$5:$L$1254,$J$4,DB_Q7!$H$5:$H$1254,K$46)))</f>
        <v>62</v>
      </c>
      <c r="L60" s="864">
        <f>IF($B$4="Conocimiento general",IF($J$4="Todas",SUMIFS(DB_Q7!$Y$5:$Y$1254,DB_Q7!$H$5:$H$1254,L$46,DB_Q7!$M$5:$M$1254,1),SUMIFS(DB_Q7!$Y$5:$Y$1254,DB_Q7!$L$5:$L$1254,$J$4,DB_Q7!$H$5:$H$1254,L$46,DB_Q7!$M$5:$M$1254,1)),IF($J$4="Todas",SUMIFS(DB_Q7!$Y$5:$Y$1254,DB_Q7!$H$5:$H$1254,L$46),SUMIFS(DB_Q7!$Y$5:$Y$1254,DB_Q7!$L$5:$L$1254,$J$4,DB_Q7!$H$5:$H$1254,L$46)))</f>
        <v>70</v>
      </c>
      <c r="M60" s="865">
        <f t="shared" si="46"/>
        <v>0.49146757679180886</v>
      </c>
      <c r="N60" s="865">
        <f t="shared" si="47"/>
        <v>0.67391304347826086</v>
      </c>
      <c r="O60" s="865">
        <f t="shared" si="48"/>
        <v>0.63636363636363635</v>
      </c>
      <c r="P60" s="893">
        <f>IF($B$4="Conocimiento general",IF($J$4="Todas",SUMIFS(DB_Q7!$Y$5:$Y$1254,DB_Q7!$I$5:$I$1254,P$46,DB_Q7!$M$5:$M$1254,1),SUMIFS(DB_Q7!$Y$5:$Y$1254,DB_Q7!$L$5:$L$1254,$J$4,DB_Q7!$I$5:$I$1254,P$46,DB_Q7!$M$5:$M$1254,1)),IF($J$4="Todas",SUMIFS(DB_Q7!$Y$5:$Y$1254,DB_Q7!$I$5:$I$1254,P$46),SUMIFS(DB_Q7!$Y$5:$Y$1254,DB_Q7!$L$5:$L$1254,$J$4,DB_Q7!$I$5:$I$1254,P$46)))</f>
        <v>87</v>
      </c>
      <c r="Q60" s="864">
        <f>IF($B$4="Conocimiento general",IF($J$4="Todas",SUMIFS(DB_Q7!$Y$5:$Y$1254,DB_Q7!$I$5:$I$1254,Q$46,DB_Q7!$M$5:$M$1254,1),SUMIFS(DB_Q7!$Y$5:$Y$1254,DB_Q7!$L$5:$L$1254,$J$4,DB_Q7!$I$5:$I$1254,Q$46,DB_Q7!$M$5:$M$1254,1)),IF($J$4="Todas",SUMIFS(DB_Q7!$Y$5:$Y$1254,DB_Q7!$I$5:$I$1254,Q$46),SUMIFS(DB_Q7!$Y$5:$Y$1254,DB_Q7!$L$5:$L$1254,$J$4,DB_Q7!$I$5:$I$1254,Q$46)))</f>
        <v>242</v>
      </c>
      <c r="R60" s="864">
        <f>IF($B$4="Conocimiento general",IF($J$4="Todas",SUMIFS(DB_Q7!$Y$5:$Y$1254,DB_Q7!$I$5:$I$1254,R$46,DB_Q7!$M$5:$M$1254,1),SUMIFS(DB_Q7!$Y$5:$Y$1254,DB_Q7!$L$5:$L$1254,$J$4,DB_Q7!$I$5:$I$1254,R$46,DB_Q7!$M$5:$M$1254,1)),IF($J$4="Todas",SUMIFS(DB_Q7!$Y$5:$Y$1254,DB_Q7!$I$5:$I$1254,R$46),SUMIFS(DB_Q7!$Y$5:$Y$1254,DB_Q7!$L$5:$L$1254,$J$4,DB_Q7!$I$5:$I$1254,R$46)))</f>
        <v>91</v>
      </c>
      <c r="S60" s="865">
        <f t="shared" si="49"/>
        <v>0.53048780487804881</v>
      </c>
      <c r="T60" s="865">
        <f t="shared" si="50"/>
        <v>0.52608695652173909</v>
      </c>
      <c r="U60" s="865">
        <f t="shared" si="51"/>
        <v>0.55487804878048785</v>
      </c>
    </row>
    <row r="61" spans="1:45" ht="15" customHeight="1" thickTop="1"/>
    <row r="62" spans="1:45" s="681" customFormat="1" ht="15.75" customHeight="1">
      <c r="A62" s="432"/>
      <c r="B62" s="682"/>
      <c r="C62" s="745" t="s">
        <v>347</v>
      </c>
      <c r="D62" s="910"/>
      <c r="E62" s="910"/>
      <c r="F62" s="910"/>
      <c r="G62" s="910"/>
      <c r="H62" s="910"/>
      <c r="I62" s="910"/>
      <c r="J62" s="910"/>
      <c r="K62" s="910"/>
      <c r="L62" s="910"/>
      <c r="M62" s="911"/>
      <c r="N62" s="910">
        <f>IF($J$4="Todas",COUNTIF(DB_Q7!$H$4:$H$1254,N$65),COUNTIFS(DB_Q7!$H$4:$H$1254,N$65,DB_Q7!$L$4:$L$1254,$J$4))</f>
        <v>0</v>
      </c>
      <c r="O62" s="910">
        <f>IF($J$4="Todas",COUNTIF(DB_Q7!$H$4:$H$1254,O$65),COUNTIFS(DB_Q7!$H$4:$H$1254,O$65,DB_Q7!$L$4:$L$1254,$J$4))</f>
        <v>0</v>
      </c>
      <c r="P62" s="912"/>
      <c r="Q62" s="912"/>
      <c r="R62" s="912"/>
      <c r="S62" s="912"/>
      <c r="T62" s="912"/>
      <c r="U62" s="912"/>
      <c r="V62" s="912"/>
      <c r="W62" s="912"/>
      <c r="X62" s="912"/>
      <c r="Y62" s="912"/>
      <c r="Z62" s="912"/>
      <c r="AA62" s="912"/>
      <c r="AB62" s="912"/>
      <c r="AC62" s="912"/>
      <c r="AD62" s="912"/>
      <c r="AE62" s="912"/>
      <c r="AF62" s="912"/>
      <c r="AG62" s="912"/>
      <c r="AH62" s="912"/>
      <c r="AI62" s="912"/>
      <c r="AJ62" s="912"/>
      <c r="AK62" s="912"/>
      <c r="AL62" s="912"/>
      <c r="AM62" s="912"/>
      <c r="AN62" s="913"/>
      <c r="AO62" s="913"/>
      <c r="AP62" s="913"/>
      <c r="AQ62" s="914"/>
      <c r="AR62" s="914"/>
      <c r="AS62" s="914"/>
    </row>
    <row r="63" spans="1:45" s="681" customFormat="1" ht="15" customHeight="1">
      <c r="A63" s="432"/>
      <c r="C63" s="896" t="s">
        <v>346</v>
      </c>
      <c r="D63" s="745">
        <f>IF($J$4="Todas",COUNTIF(DB_Q7!$J$3:$J$1254,D$65),COUNTIFS(DB_Q7!$J$3:$J$1254,D$65,DB_Q7!$L$4:$L$1254,$J$4))</f>
        <v>34</v>
      </c>
      <c r="E63" s="745">
        <f>IF($J$4="Todas",COUNTIF(DB_Q7!$J$3:$J$1254,E$65),COUNTIFS(DB_Q7!$J$3:$J$1254,E$65,DB_Q7!$L$4:$L$1254,$J$4))</f>
        <v>363</v>
      </c>
      <c r="F63" s="745">
        <f>IF($J$4="Todas",COUNTIF(DB_Q7!$J$3:$J$1254,F$65),COUNTIFS(DB_Q7!$J$3:$J$1254,F$65,DB_Q7!$L$4:$L$1254,$J$4))</f>
        <v>853</v>
      </c>
      <c r="G63" s="745">
        <f>IF($J$4="Todas",COUNTIF(DB_Q7!$I$4:$I$1254,G$65),COUNTIFS(DB_Q7!$I$4:$I$1254,G$65,DB_Q7!$L$4:$L$1254,$J$4))</f>
        <v>525</v>
      </c>
      <c r="H63" s="745">
        <f>IF($J$4="Todas",COUNTIF(DB_Q7!$I$4:$I$1254,H$65),COUNTIFS(DB_Q7!$I$4:$I$1254,H$65,DB_Q7!$L$4:$L$1254,$J$4))</f>
        <v>0</v>
      </c>
      <c r="I63" s="745">
        <f>IF($J$4="Todas",COUNTIF(DB_Q7!$I$4:$I$1254,I$65),COUNTIFS(DB_Q7!$I$4:$I$1254,I$65,DB_Q7!$L$4:$L$1254,$J$4))</f>
        <v>726</v>
      </c>
      <c r="J63" s="745">
        <f>IF($J$4="Todas",COUNTIF(DB_Q7!$K$4:$K$1254,J$65),COUNTIFS(DB_Q7!$K$4:$K$1254,J$65,DB_Q7!$L$4:$L$1254,$J$4))</f>
        <v>597</v>
      </c>
      <c r="K63" s="745">
        <f>IF($J$4="Todas",COUNTIF(DB_Q7!$K$4:$K$1254,K$65),COUNTIFS(DB_Q7!$K$4:$K$1254,K$65,DB_Q7!$L$4:$L$1254,$J$4))</f>
        <v>300</v>
      </c>
      <c r="L63" s="745">
        <f>IF($J$4="Todas",COUNTIF(DB_Q7!$K$4:$K$1254,L$65),COUNTIFS(DB_Q7!$K$4:$K$1254,L$65,DB_Q7!$L$4:$L$1254,$J$4))</f>
        <v>353</v>
      </c>
      <c r="M63" s="915"/>
      <c r="P63" s="913"/>
      <c r="Q63" s="913"/>
      <c r="R63" s="913"/>
      <c r="S63" s="913"/>
      <c r="T63" s="913"/>
      <c r="U63" s="913"/>
      <c r="V63" s="913"/>
      <c r="W63" s="913"/>
      <c r="X63" s="913"/>
      <c r="Y63" s="913"/>
      <c r="Z63" s="913"/>
      <c r="AA63" s="913"/>
      <c r="AB63" s="913"/>
      <c r="AC63" s="913"/>
      <c r="AD63" s="913"/>
      <c r="AE63" s="913"/>
      <c r="AF63" s="913"/>
      <c r="AG63" s="913"/>
      <c r="AH63" s="913"/>
      <c r="AI63" s="913"/>
      <c r="AJ63" s="913"/>
      <c r="AK63" s="913"/>
      <c r="AL63" s="913"/>
      <c r="AM63" s="913"/>
      <c r="AN63" s="913"/>
      <c r="AO63" s="913"/>
      <c r="AP63" s="913"/>
      <c r="AQ63" s="914"/>
      <c r="AR63" s="914"/>
      <c r="AS63" s="914"/>
    </row>
    <row r="64" spans="1:45" ht="15" customHeight="1">
      <c r="D64" s="819" t="s">
        <v>320</v>
      </c>
      <c r="E64" s="819"/>
      <c r="F64" s="819"/>
      <c r="G64" s="872"/>
      <c r="H64" s="818"/>
      <c r="I64" s="872"/>
      <c r="J64" s="818" t="s">
        <v>321</v>
      </c>
      <c r="K64" s="817"/>
      <c r="L64" s="817"/>
      <c r="M64" s="817"/>
      <c r="N64" s="817"/>
      <c r="O64" s="817"/>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16"/>
      <c r="AM64" s="916"/>
      <c r="AN64" s="917"/>
      <c r="AO64" s="917"/>
      <c r="AP64" s="917"/>
      <c r="AQ64" s="458"/>
      <c r="AR64" s="458"/>
      <c r="AS64" s="458"/>
    </row>
    <row r="65" spans="1:45" ht="15" customHeight="1">
      <c r="B65" s="873" t="str">
        <f>$B$4</f>
        <v>Conocimiento general</v>
      </c>
      <c r="D65" s="899" t="s">
        <v>509</v>
      </c>
      <c r="E65" s="899" t="s">
        <v>26</v>
      </c>
      <c r="F65" s="899" t="s">
        <v>508</v>
      </c>
      <c r="G65" s="900" t="s">
        <v>503</v>
      </c>
      <c r="H65" s="900" t="s">
        <v>26</v>
      </c>
      <c r="I65" s="918" t="s">
        <v>502</v>
      </c>
      <c r="J65" s="901" t="s">
        <v>512</v>
      </c>
      <c r="K65" s="899" t="s">
        <v>513</v>
      </c>
      <c r="L65" s="899" t="s">
        <v>47</v>
      </c>
      <c r="M65" s="900" t="s">
        <v>512</v>
      </c>
      <c r="N65" s="900" t="s">
        <v>513</v>
      </c>
      <c r="O65" s="900" t="s">
        <v>47</v>
      </c>
      <c r="P65" s="300"/>
      <c r="Q65" s="300"/>
      <c r="R65" s="300"/>
      <c r="S65" s="301"/>
      <c r="T65" s="301"/>
      <c r="U65" s="301"/>
      <c r="V65" s="300"/>
      <c r="W65" s="300"/>
      <c r="X65" s="300"/>
      <c r="Y65" s="301"/>
      <c r="Z65" s="301"/>
      <c r="AA65" s="301"/>
      <c r="AB65" s="300"/>
      <c r="AC65" s="300"/>
      <c r="AD65" s="300"/>
      <c r="AE65" s="301"/>
      <c r="AF65" s="301"/>
      <c r="AG65" s="301"/>
      <c r="AH65" s="300"/>
      <c r="AI65" s="300"/>
      <c r="AJ65" s="300"/>
      <c r="AK65" s="301"/>
      <c r="AL65" s="301"/>
      <c r="AM65" s="301"/>
      <c r="AN65" s="917"/>
      <c r="AO65" s="917"/>
      <c r="AP65" s="917"/>
      <c r="AQ65" s="458"/>
      <c r="AR65" s="458"/>
      <c r="AS65" s="458"/>
    </row>
    <row r="66" spans="1:45" s="904" customFormat="1" ht="15" customHeight="1" thickBot="1">
      <c r="A66" s="902"/>
      <c r="B66" s="877" t="str">
        <f>"Zona climática: "&amp;$J$4</f>
        <v>Zona climática: Todas</v>
      </c>
      <c r="C66" s="826">
        <f>IFERROR(IF($B$4="Conocimiento general",SUM(D66:F66)/SUM(D66:F66)-C72,1-C72),)</f>
        <v>1</v>
      </c>
      <c r="D66" s="827">
        <f>IF($J$4="Todas",COUNTIFS(DB_Q7!$J$5:$J$1254,D$65,DB_Q7!$M$5:$M$1254,1),COUNTIFS(DB_Q7!$L$5:$L$1254,$J$4,DB_Q7!$J$5:$J$1254,D$65,DB_Q7!$M$5:$M$1254,1))</f>
        <v>29</v>
      </c>
      <c r="E66" s="827">
        <f>IF($J$4="Todas",COUNTIFS(DB_Q7!$J$5:$J$1254,E$65,DB_Q7!$M$5:$M$1254,1),COUNTIFS(DB_Q7!$L$5:$L$1254,$J$4,DB_Q7!$J$5:$J$1254,E$65,DB_Q7!$M$5:$M$1254,1))</f>
        <v>261</v>
      </c>
      <c r="F66" s="827">
        <f>IF($J$4="Todas",COUNTIFS(DB_Q7!$J$5:$J$1254,F$65,DB_Q7!$M$5:$M$1254,1),COUNTIFS(DB_Q7!$L$5:$L$1254,$J$4,DB_Q7!$J$5:$J$1254,F$65,DB_Q7!$M$5:$M$1254,1))</f>
        <v>498</v>
      </c>
      <c r="G66" s="828">
        <f>IFERROR(D66/D$63,)</f>
        <v>0.8529411764705882</v>
      </c>
      <c r="H66" s="828">
        <f>IFERROR(E66/E$63,)</f>
        <v>0.71900826446280997</v>
      </c>
      <c r="I66" s="903">
        <f>IFERROR(F66/F$63,)</f>
        <v>0.58382180539273154</v>
      </c>
      <c r="J66" s="878">
        <f>IF($J$4="Todas",COUNTIFS(DB_Q7!$K$5:$K$1254,J$65,DB_Q7!$M$5:$M$1254,1),COUNTIFS(DB_Q7!$L$5:$L$1254,$J$4,DB_Q7!$K$5:$K$1254,J$65,DB_Q7!$M$5:$M$1254,1))</f>
        <v>347</v>
      </c>
      <c r="K66" s="827">
        <f>IF($J$4="Todas",COUNTIFS(DB_Q7!$K$5:$K$1254,K$65,DB_Q7!$M$5:$M$1254,1),COUNTIFS(DB_Q7!$L$5:$L$1254,$J$4,DB_Q7!$K$5:$K$1254,K$65,DB_Q7!$M$5:$M$1254,1))</f>
        <v>236</v>
      </c>
      <c r="L66" s="827">
        <f>IF($J$4="Todas",COUNTIFS(DB_Q7!$K$5:$K$1254,L$65,DB_Q7!$M$5:$M$1254,1),COUNTIFS(DB_Q7!$L$5:$L$1254,$J$4,DB_Q7!$K$5:$K$1254,L$65,DB_Q7!$M$5:$M$1254,1))</f>
        <v>205</v>
      </c>
      <c r="M66" s="828">
        <f>IFERROR(J66/J$63,)</f>
        <v>0.58123953098827474</v>
      </c>
      <c r="N66" s="828">
        <f>IFERROR(K66/K$63,)</f>
        <v>0.78666666666666663</v>
      </c>
      <c r="O66" s="828">
        <f>IFERROR(L66/L$63,)</f>
        <v>0.58073654390934848</v>
      </c>
      <c r="P66" s="303"/>
      <c r="Q66" s="303"/>
      <c r="R66" s="303"/>
      <c r="S66" s="919"/>
      <c r="T66" s="919"/>
      <c r="U66" s="919"/>
      <c r="V66" s="303"/>
      <c r="W66" s="303"/>
      <c r="X66" s="303"/>
      <c r="Y66" s="919"/>
      <c r="Z66" s="919"/>
      <c r="AA66" s="919"/>
      <c r="AB66" s="303"/>
      <c r="AC66" s="303"/>
      <c r="AD66" s="303"/>
      <c r="AE66" s="919"/>
      <c r="AF66" s="919"/>
      <c r="AG66" s="919"/>
      <c r="AH66" s="303"/>
      <c r="AI66" s="303"/>
      <c r="AJ66" s="303"/>
      <c r="AK66" s="919"/>
      <c r="AL66" s="919"/>
      <c r="AM66" s="919"/>
      <c r="AN66" s="920"/>
      <c r="AO66" s="920"/>
      <c r="AP66" s="920"/>
      <c r="AQ66" s="921"/>
      <c r="AR66" s="921"/>
      <c r="AS66" s="921"/>
    </row>
    <row r="67" spans="1:45" ht="15" customHeight="1" thickTop="1">
      <c r="B67" s="879" t="s">
        <v>338</v>
      </c>
      <c r="C67" s="880">
        <f t="shared" ref="C67:C72" si="52">IFERROR(VLOOKUP(B67,$B$8:$C$14,2,),)</f>
        <v>0.95812182741116747</v>
      </c>
      <c r="D67" s="307">
        <f>IF($J$4="Todas",SUMIFS(DB_Q7!$N$5:$N$1254,DB_Q7!$J$5:$J$1254,D$65),SUMIFS(DB_Q7!$N$5:$N$1254,DB_Q7!$L$5:$L$1254,$J$4,DB_Q7!$J$5:$J$1254,D$65))</f>
        <v>29</v>
      </c>
      <c r="E67" s="307">
        <f>IF($J$4="Todas",SUMIFS(DB_Q7!$N$5:$N$1254,DB_Q7!$J$5:$J$1254,E$65),SUMIFS(DB_Q7!$N$5:$N$1254,DB_Q7!$L$5:$L$1254,$J$4,DB_Q7!$J$5:$J$1254,E$65))</f>
        <v>256</v>
      </c>
      <c r="F67" s="307">
        <f>IF($J$4="Todas",SUMIFS(DB_Q7!$N$5:$N$1254,DB_Q7!$J$5:$J$1254,F$65),SUMIFS(DB_Q7!$N$5:$N$1254,DB_Q7!$L$5:$L$1254,$J$4,DB_Q7!$J$5:$J$1254,F$65))</f>
        <v>470</v>
      </c>
      <c r="G67" s="922">
        <f t="shared" ref="G67:I72" si="53">IFERROR(IF($B$4="Entrevistas totales",D67/D$63,D67/D$66),)</f>
        <v>1</v>
      </c>
      <c r="H67" s="922">
        <f t="shared" si="53"/>
        <v>0.98084291187739459</v>
      </c>
      <c r="I67" s="923">
        <f t="shared" si="53"/>
        <v>0.94377510040160639</v>
      </c>
      <c r="J67" s="924">
        <f>IF($J$4="Todas",SUMIFS(DB_Q7!$N$5:$N$1254,DB_Q7!$K$5:$K$1254,J$65),SUMIFS(DB_Q7!$N$5:$N$1254,DB_Q7!$L$5:$L$1254,$J$4,DB_Q7!$K$5:$K$1254,J$65))</f>
        <v>336</v>
      </c>
      <c r="K67" s="307">
        <f>IF($J$4="Todas",SUMIFS(DB_Q7!$N$5:$N$1254,DB_Q7!$K$5:$K$1254,K$65),SUMIFS(DB_Q7!$N$5:$N$1254,DB_Q7!$L$5:$L$1254,$J$4,DB_Q7!$K$5:$K$1254,K$65))</f>
        <v>228</v>
      </c>
      <c r="L67" s="307">
        <f>IF($J$4="Todas",SUMIFS(DB_Q7!$N$5:$N$1254,DB_Q7!$K$5:$K$1254,L$65),SUMIFS(DB_Q7!$N$5:$N$1254,DB_Q7!$L$5:$L$1254,$J$4,DB_Q7!$K$5:$K$1254,L$65))</f>
        <v>191</v>
      </c>
      <c r="M67" s="922">
        <f t="shared" ref="M67:O72" si="54">IFERROR(IF($B$4="Entrevistas totales",J67/J$63,J67/J$66),)</f>
        <v>0.96829971181556196</v>
      </c>
      <c r="N67" s="922">
        <f t="shared" si="54"/>
        <v>0.96610169491525422</v>
      </c>
      <c r="O67" s="922">
        <f t="shared" si="54"/>
        <v>0.93170731707317078</v>
      </c>
      <c r="P67" s="242"/>
      <c r="Q67" s="242"/>
      <c r="R67" s="242"/>
      <c r="S67" s="302"/>
      <c r="T67" s="302"/>
      <c r="U67" s="302"/>
      <c r="V67" s="242"/>
      <c r="W67" s="242"/>
      <c r="X67" s="242"/>
      <c r="Y67" s="302"/>
      <c r="Z67" s="302"/>
      <c r="AA67" s="302"/>
      <c r="AB67" s="242"/>
      <c r="AC67" s="242"/>
      <c r="AD67" s="242"/>
      <c r="AE67" s="302"/>
      <c r="AF67" s="302"/>
      <c r="AG67" s="302"/>
      <c r="AH67" s="242"/>
      <c r="AI67" s="242"/>
      <c r="AJ67" s="242"/>
      <c r="AK67" s="302"/>
      <c r="AL67" s="302"/>
      <c r="AM67" s="302"/>
      <c r="AN67" s="917"/>
      <c r="AO67" s="917"/>
      <c r="AP67" s="917"/>
      <c r="AQ67" s="458"/>
      <c r="AR67" s="458"/>
      <c r="AS67" s="458"/>
    </row>
    <row r="68" spans="1:45" ht="15" customHeight="1">
      <c r="B68" s="882" t="s">
        <v>339</v>
      </c>
      <c r="C68" s="843">
        <f t="shared" si="52"/>
        <v>0.29441624365482233</v>
      </c>
      <c r="D68" s="270">
        <f>IF($J$4="Todas",SUMIFS(DB_Q7!$O$5:$O$1254,DB_Q7!$J$5:$J$1254,D$65),SUMIFS(DB_Q7!$O$5:$O$1254,DB_Q7!$L$5:$L$1254,$J$4,DB_Q7!$J$5:$J$1254,D$65))</f>
        <v>13</v>
      </c>
      <c r="E68" s="270">
        <f>IF($J$4="Todas",SUMIFS(DB_Q7!$O$5:$O$1254,DB_Q7!$J$5:$J$1254,E$65),SUMIFS(DB_Q7!$O$5:$O$1254,DB_Q7!$L$5:$L$1254,$J$4,DB_Q7!$J$5:$J$1254,E$65))</f>
        <v>63</v>
      </c>
      <c r="F68" s="270">
        <f>IF($J$4="Todas",SUMIFS(DB_Q7!$O$5:$O$1254,DB_Q7!$J$5:$J$1254,F$65),SUMIFS(DB_Q7!$O$5:$O$1254,DB_Q7!$L$5:$L$1254,$J$4,DB_Q7!$J$5:$J$1254,F$65))</f>
        <v>156</v>
      </c>
      <c r="G68" s="922">
        <f t="shared" si="53"/>
        <v>0.44827586206896552</v>
      </c>
      <c r="H68" s="922">
        <f t="shared" si="53"/>
        <v>0.2413793103448276</v>
      </c>
      <c r="I68" s="923">
        <f t="shared" si="53"/>
        <v>0.31325301204819278</v>
      </c>
      <c r="J68" s="290">
        <f>IF($J$4="Todas",SUMIFS(DB_Q7!$O$5:$O$1254,DB_Q7!$K$5:$K$1254,J$65),SUMIFS(DB_Q7!$O$5:$O$1254,DB_Q7!$L$5:$L$1254,$J$4,DB_Q7!$K$5:$K$1254,J$65))</f>
        <v>104</v>
      </c>
      <c r="K68" s="270">
        <f>IF($J$4="Todas",SUMIFS(DB_Q7!$O$5:$O$1254,DB_Q7!$K$5:$K$1254,K$65),SUMIFS(DB_Q7!$O$5:$O$1254,DB_Q7!$L$5:$L$1254,$J$4,DB_Q7!$K$5:$K$1254,K$65))</f>
        <v>80</v>
      </c>
      <c r="L68" s="270">
        <f>IF($J$4="Todas",SUMIFS(DB_Q7!$O$5:$O$1254,DB_Q7!$K$5:$K$1254,L$65),SUMIFS(DB_Q7!$O$5:$O$1254,DB_Q7!$L$5:$L$1254,$J$4,DB_Q7!$K$5:$K$1254,L$65))</f>
        <v>48</v>
      </c>
      <c r="M68" s="274">
        <f t="shared" si="54"/>
        <v>0.29971181556195964</v>
      </c>
      <c r="N68" s="274">
        <f t="shared" si="54"/>
        <v>0.33898305084745761</v>
      </c>
      <c r="O68" s="274">
        <f t="shared" si="54"/>
        <v>0.23414634146341465</v>
      </c>
      <c r="P68" s="242"/>
      <c r="Q68" s="242"/>
      <c r="R68" s="242"/>
      <c r="S68" s="302"/>
      <c r="T68" s="302"/>
      <c r="U68" s="302"/>
      <c r="V68" s="242"/>
      <c r="W68" s="242"/>
      <c r="X68" s="242"/>
      <c r="Y68" s="302"/>
      <c r="Z68" s="302"/>
      <c r="AA68" s="302"/>
      <c r="AB68" s="242"/>
      <c r="AC68" s="242"/>
      <c r="AD68" s="242"/>
      <c r="AE68" s="302"/>
      <c r="AF68" s="302"/>
      <c r="AG68" s="302"/>
      <c r="AH68" s="242"/>
      <c r="AI68" s="242"/>
      <c r="AJ68" s="242"/>
      <c r="AK68" s="302"/>
      <c r="AL68" s="302"/>
      <c r="AM68" s="302"/>
      <c r="AN68" s="917"/>
      <c r="AO68" s="917"/>
      <c r="AP68" s="917"/>
      <c r="AQ68" s="458"/>
      <c r="AR68" s="458"/>
      <c r="AS68" s="458"/>
    </row>
    <row r="69" spans="1:45" ht="15" customHeight="1">
      <c r="B69" s="882" t="s">
        <v>340</v>
      </c>
      <c r="C69" s="843">
        <f t="shared" si="52"/>
        <v>2.6649746192893401E-2</v>
      </c>
      <c r="D69" s="270">
        <f>IF($J$4="Todas",SUMIFS(DB_Q7!$P$5:$P$1254,DB_Q7!$J$5:$J$1254,D$65),SUMIFS(DB_Q7!$P$5:$P$1254,DB_Q7!$L$5:$L$1254,$J$4,DB_Q7!$J$5:$J$1254,D$65))</f>
        <v>0</v>
      </c>
      <c r="E69" s="270">
        <f>IF($J$4="Todas",SUMIFS(DB_Q7!$P$5:$P$1254,DB_Q7!$J$5:$J$1254,E$65),SUMIFS(DB_Q7!$P$5:$P$1254,DB_Q7!$L$5:$L$1254,$J$4,DB_Q7!$J$5:$J$1254,E$65))</f>
        <v>5</v>
      </c>
      <c r="F69" s="270">
        <f>IF($J$4="Todas",SUMIFS(DB_Q7!$P$5:$P$1254,DB_Q7!$J$5:$J$1254,F$65),SUMIFS(DB_Q7!$P$5:$P$1254,DB_Q7!$L$5:$L$1254,$J$4,DB_Q7!$J$5:$J$1254,F$65))</f>
        <v>16</v>
      </c>
      <c r="G69" s="922">
        <f t="shared" si="53"/>
        <v>0</v>
      </c>
      <c r="H69" s="922">
        <f t="shared" si="53"/>
        <v>1.9157088122605363E-2</v>
      </c>
      <c r="I69" s="923">
        <f t="shared" si="53"/>
        <v>3.2128514056224897E-2</v>
      </c>
      <c r="J69" s="290">
        <f>IF($J$4="Todas",SUMIFS(DB_Q7!$P$5:$P$1254,DB_Q7!$K$5:$K$1254,J$65),SUMIFS(DB_Q7!$P$5:$P$1254,DB_Q7!$L$5:$L$1254,$J$4,DB_Q7!$K$5:$K$1254,J$65))</f>
        <v>8</v>
      </c>
      <c r="K69" s="270">
        <f>IF($J$4="Todas",SUMIFS(DB_Q7!$P$5:$P$1254,DB_Q7!$K$5:$K$1254,K$65),SUMIFS(DB_Q7!$P$5:$P$1254,DB_Q7!$L$5:$L$1254,$J$4,DB_Q7!$K$5:$K$1254,K$65))</f>
        <v>10</v>
      </c>
      <c r="L69" s="270">
        <f>IF($J$4="Todas",SUMIFS(DB_Q7!$P$5:$P$1254,DB_Q7!$K$5:$K$1254,L$65),SUMIFS(DB_Q7!$P$5:$P$1254,DB_Q7!$L$5:$L$1254,$J$4,DB_Q7!$K$5:$K$1254,L$65))</f>
        <v>3</v>
      </c>
      <c r="M69" s="274">
        <f t="shared" si="54"/>
        <v>2.3054755043227664E-2</v>
      </c>
      <c r="N69" s="274">
        <f t="shared" si="54"/>
        <v>4.2372881355932202E-2</v>
      </c>
      <c r="O69" s="274">
        <f t="shared" si="54"/>
        <v>1.4634146341463415E-2</v>
      </c>
      <c r="P69" s="242"/>
      <c r="Q69" s="242"/>
      <c r="R69" s="242"/>
      <c r="S69" s="302"/>
      <c r="T69" s="302"/>
      <c r="U69" s="302"/>
      <c r="V69" s="242"/>
      <c r="W69" s="242"/>
      <c r="X69" s="242"/>
      <c r="Y69" s="302"/>
      <c r="Z69" s="302"/>
      <c r="AA69" s="302"/>
      <c r="AB69" s="242"/>
      <c r="AC69" s="242"/>
      <c r="AD69" s="242"/>
      <c r="AE69" s="302"/>
      <c r="AF69" s="302"/>
      <c r="AG69" s="302"/>
      <c r="AH69" s="242"/>
      <c r="AI69" s="242"/>
      <c r="AJ69" s="242"/>
      <c r="AK69" s="302"/>
      <c r="AL69" s="302"/>
      <c r="AM69" s="302"/>
      <c r="AN69" s="917"/>
      <c r="AO69" s="917"/>
      <c r="AP69" s="917"/>
      <c r="AQ69" s="458"/>
      <c r="AR69" s="458"/>
      <c r="AS69" s="458"/>
    </row>
    <row r="70" spans="1:45" ht="15" customHeight="1">
      <c r="B70" s="882" t="s">
        <v>341</v>
      </c>
      <c r="C70" s="843">
        <f t="shared" si="52"/>
        <v>0.10913705583756345</v>
      </c>
      <c r="D70" s="270">
        <f>IF($J$4="Todas",SUMIFS(DB_Q7!$Q$5:$Q$1254,DB_Q7!$J$5:$J$1254,D$65),SUMIFS(DB_Q7!$Q$5:$Q$1254,DB_Q7!$L$5:$L$1254,$J$4,DB_Q7!$J$5:$J$1254,D$65))</f>
        <v>2</v>
      </c>
      <c r="E70" s="270">
        <f>IF($J$4="Todas",SUMIFS(DB_Q7!$Q$5:$Q$1254,DB_Q7!$J$5:$J$1254,E$65),SUMIFS(DB_Q7!$Q$5:$Q$1254,DB_Q7!$L$5:$L$1254,$J$4,DB_Q7!$J$5:$J$1254,E$65))</f>
        <v>25</v>
      </c>
      <c r="F70" s="270">
        <f>IF($J$4="Todas",SUMIFS(DB_Q7!$Q$5:$Q$1254,DB_Q7!$J$5:$J$1254,F$65),SUMIFS(DB_Q7!$Q$5:$Q$1254,DB_Q7!$L$5:$L$1254,$J$4,DB_Q7!$J$5:$J$1254,F$65))</f>
        <v>59</v>
      </c>
      <c r="G70" s="922">
        <f t="shared" si="53"/>
        <v>6.8965517241379309E-2</v>
      </c>
      <c r="H70" s="922">
        <f t="shared" si="53"/>
        <v>9.5785440613026823E-2</v>
      </c>
      <c r="I70" s="923">
        <f t="shared" si="53"/>
        <v>0.11847389558232932</v>
      </c>
      <c r="J70" s="290">
        <f>IF($J$4="Todas",SUMIFS(DB_Q7!$Q$5:$Q$1254,DB_Q7!$K$5:$K$1254,J$65),SUMIFS(DB_Q7!$Q$5:$Q$1254,DB_Q7!$L$5:$L$1254,$J$4,DB_Q7!$K$5:$K$1254,J$65))</f>
        <v>34</v>
      </c>
      <c r="K70" s="270">
        <f>IF($J$4="Todas",SUMIFS(DB_Q7!$Q$5:$Q$1254,DB_Q7!$K$5:$K$1254,K$65),SUMIFS(DB_Q7!$Q$5:$Q$1254,DB_Q7!$L$5:$L$1254,$J$4,DB_Q7!$K$5:$K$1254,K$65))</f>
        <v>36</v>
      </c>
      <c r="L70" s="270">
        <f>IF($J$4="Todas",SUMIFS(DB_Q7!$Q$5:$Q$1254,DB_Q7!$K$5:$K$1254,L$65),SUMIFS(DB_Q7!$Q$5:$Q$1254,DB_Q7!$L$5:$L$1254,$J$4,DB_Q7!$K$5:$K$1254,L$65))</f>
        <v>16</v>
      </c>
      <c r="M70" s="274">
        <f t="shared" si="54"/>
        <v>9.7982708933717577E-2</v>
      </c>
      <c r="N70" s="274">
        <f t="shared" si="54"/>
        <v>0.15254237288135594</v>
      </c>
      <c r="O70" s="274">
        <f t="shared" si="54"/>
        <v>7.8048780487804878E-2</v>
      </c>
      <c r="P70" s="242"/>
      <c r="Q70" s="242"/>
      <c r="R70" s="242"/>
      <c r="S70" s="925"/>
      <c r="T70" s="926"/>
      <c r="U70" s="302"/>
      <c r="V70" s="242"/>
      <c r="W70" s="242"/>
      <c r="X70" s="242"/>
      <c r="Y70" s="302"/>
      <c r="Z70" s="302"/>
      <c r="AA70" s="302"/>
      <c r="AB70" s="242"/>
      <c r="AC70" s="242"/>
      <c r="AD70" s="242"/>
      <c r="AE70" s="302"/>
      <c r="AF70" s="302"/>
      <c r="AG70" s="302"/>
      <c r="AH70" s="242"/>
      <c r="AI70" s="242"/>
      <c r="AJ70" s="242"/>
      <c r="AK70" s="302"/>
      <c r="AL70" s="302"/>
      <c r="AM70" s="302"/>
      <c r="AN70" s="917"/>
      <c r="AO70" s="917"/>
      <c r="AP70" s="917"/>
      <c r="AQ70" s="458"/>
      <c r="AR70" s="458"/>
      <c r="AS70" s="458"/>
    </row>
    <row r="71" spans="1:45" ht="15" customHeight="1">
      <c r="B71" s="882" t="s">
        <v>427</v>
      </c>
      <c r="C71" s="843">
        <f t="shared" si="52"/>
        <v>1.6497461928934011E-2</v>
      </c>
      <c r="D71" s="270">
        <f>IF($J$4="Todas",SUMIFS(DB_Q7!$R$5:$R$1254,DB_Q7!$J$5:$J$1254,D$65),SUMIFS(DB_Q7!$R$5:$R$1254,DB_Q7!$L$5:$L$1254,$J$4,DB_Q7!$J$5:$J$1254,D$65))</f>
        <v>0</v>
      </c>
      <c r="E71" s="270">
        <f>IF($J$4="Todas",SUMIFS(DB_Q7!$R$5:$R$1254,DB_Q7!$J$5:$J$1254,E$65),SUMIFS(DB_Q7!$R$5:$R$1254,DB_Q7!$L$5:$L$1254,$J$4,DB_Q7!$J$5:$J$1254,E$65))</f>
        <v>4</v>
      </c>
      <c r="F71" s="270">
        <f>IF($J$4="Todas",SUMIFS(DB_Q7!$R$5:$R$1254,DB_Q7!$J$5:$J$1254,F$65),SUMIFS(DB_Q7!$R$5:$R$1254,DB_Q7!$L$5:$L$1254,$J$4,DB_Q7!$J$5:$J$1254,F$65))</f>
        <v>9</v>
      </c>
      <c r="G71" s="922">
        <f t="shared" si="53"/>
        <v>0</v>
      </c>
      <c r="H71" s="922">
        <f t="shared" si="53"/>
        <v>1.532567049808429E-2</v>
      </c>
      <c r="I71" s="923">
        <f t="shared" si="53"/>
        <v>1.8072289156626505E-2</v>
      </c>
      <c r="J71" s="290">
        <f>IF($J$4="Todas",SUMIFS(DB_Q7!$R$5:$R$1254,DB_Q7!$K$5:$K$1254,J$65),SUMIFS(DB_Q7!$R$5:$R$1254,DB_Q7!$L$5:$L$1254,$J$4,DB_Q7!$K$5:$K$1254,J$65))</f>
        <v>4</v>
      </c>
      <c r="K71" s="270">
        <f>IF($J$4="Todas",SUMIFS(DB_Q7!$R$5:$R$1254,DB_Q7!$K$5:$K$1254,K$65),SUMIFS(DB_Q7!$R$5:$R$1254,DB_Q7!$L$5:$L$1254,$J$4,DB_Q7!$K$5:$K$1254,K$65))</f>
        <v>7</v>
      </c>
      <c r="L71" s="270">
        <f>IF($J$4="Todas",SUMIFS(DB_Q7!$R$5:$R$1254,DB_Q7!$K$5:$K$1254,L$65),SUMIFS(DB_Q7!$R$5:$R$1254,DB_Q7!$L$5:$L$1254,$J$4,DB_Q7!$K$5:$K$1254,L$65))</f>
        <v>2</v>
      </c>
      <c r="M71" s="274">
        <f t="shared" si="54"/>
        <v>1.1527377521613832E-2</v>
      </c>
      <c r="N71" s="274">
        <f t="shared" si="54"/>
        <v>2.9661016949152543E-2</v>
      </c>
      <c r="O71" s="274">
        <f t="shared" si="54"/>
        <v>9.7560975609756097E-3</v>
      </c>
      <c r="P71" s="242"/>
      <c r="Q71" s="242"/>
      <c r="R71" s="242"/>
      <c r="S71" s="927"/>
      <c r="T71" s="928"/>
      <c r="U71" s="302"/>
      <c r="V71" s="242"/>
      <c r="W71" s="242"/>
      <c r="X71" s="242"/>
      <c r="Y71" s="302"/>
      <c r="Z71" s="302"/>
      <c r="AA71" s="302"/>
      <c r="AB71" s="242"/>
      <c r="AC71" s="242"/>
      <c r="AD71" s="242"/>
      <c r="AE71" s="302"/>
      <c r="AF71" s="302"/>
      <c r="AG71" s="302"/>
      <c r="AH71" s="242"/>
      <c r="AI71" s="242"/>
      <c r="AJ71" s="242"/>
      <c r="AK71" s="302"/>
      <c r="AL71" s="302"/>
      <c r="AM71" s="302"/>
      <c r="AN71" s="917"/>
      <c r="AO71" s="917"/>
      <c r="AP71" s="917"/>
      <c r="AQ71" s="458"/>
      <c r="AR71" s="458"/>
      <c r="AS71" s="458"/>
    </row>
    <row r="72" spans="1:45" ht="15" customHeight="1">
      <c r="B72" s="882" t="s">
        <v>342</v>
      </c>
      <c r="C72" s="843">
        <f t="shared" si="52"/>
        <v>0</v>
      </c>
      <c r="D72" s="270">
        <f>IF($B$4="Conocimiento general",IF($J$4="Todas",SUMIFS(DB_Q7!$S$5:$S$1254,DB_Q7!$J$5:$J$1254,D$65,DB_Q7!$M$5:$M$1254,1),SUMIFS(DB_Q7!$S$5:$S$1254,DB_Q7!$L$5:$L$1254,$J$4,DB_Q7!$J$5:$J$1254,D$65,DB_Q7!$M$5:$M$1254,1)),IF($J$4="Todas",SUMIFS(DB_Q7!$S$5:$S$1254,DB_Q7!$J$5:$J$1254,D$65),SUMIFS(DB_Q7!$S$5:$S$1254,DB_Q7!$L$5:$L$1254,$J$4,DB_Q7!$J$5:$J$1254,D$65)))</f>
        <v>0</v>
      </c>
      <c r="E72" s="270">
        <f>IF($B$4="Conocimiento general",IF($J$4="Todas",SUMIFS(DB_Q7!$S$5:$S$1254,DB_Q7!$J$5:$J$1254,E$65,DB_Q7!$M$5:$M$1254,1),SUMIFS(DB_Q7!$S$5:$S$1254,DB_Q7!$L$5:$L$1254,$J$4,DB_Q7!$J$5:$J$1254,E$65,DB_Q7!$M$5:$M$1254,1)),IF($J$4="Todas",SUMIFS(DB_Q7!$S$5:$S$1254,DB_Q7!$J$5:$J$1254,E$65),SUMIFS(DB_Q7!$S$5:$S$1254,DB_Q7!$L$5:$L$1254,$J$4,DB_Q7!$J$5:$J$1254,E$65)))</f>
        <v>0</v>
      </c>
      <c r="F72" s="270">
        <f>IF($B$4="Conocimiento general",IF($J$4="Todas",SUMIFS(DB_Q7!$S$5:$S$1254,DB_Q7!$J$5:$J$1254,F$65,DB_Q7!$M$5:$M$1254,1),SUMIFS(DB_Q7!$S$5:$S$1254,DB_Q7!$L$5:$L$1254,$J$4,DB_Q7!$J$5:$J$1254,F$65,DB_Q7!$M$5:$M$1254,1)),IF($J$4="Todas",SUMIFS(DB_Q7!$S$5:$S$1254,DB_Q7!$J$5:$J$1254,F$65),SUMIFS(DB_Q7!$S$5:$S$1254,DB_Q7!$L$5:$L$1254,$J$4,DB_Q7!$J$5:$J$1254,F$65)))</f>
        <v>0</v>
      </c>
      <c r="G72" s="922">
        <f t="shared" si="53"/>
        <v>0</v>
      </c>
      <c r="H72" s="922">
        <f t="shared" si="53"/>
        <v>0</v>
      </c>
      <c r="I72" s="923">
        <f t="shared" si="53"/>
        <v>0</v>
      </c>
      <c r="J72" s="290">
        <f>IF($B$4="Conocimiento general",IF($J$4="Todas",SUMIFS(DB_Q7!$S$5:$S$1254,DB_Q7!$K$5:$K$1254,J$65,DB_Q7!$M$5:$M$1254,1),SUMIFS(DB_Q7!$S$5:$S$1254,DB_Q7!$L$5:$L$1254,$J$4,DB_Q7!$K$5:$K$1254,J$65,DB_Q7!$M$5:$M$1254,1)),IF($J$4="Todas",SUMIFS(DB_Q7!$S$5:$S$1254,DB_Q7!$K$5:$K$1254,J$65),SUMIFS(DB_Q7!$S$5:$S$1254,DB_Q7!$L$5:$L$1254,$J$4,DB_Q7!$K$5:$K$1254,J$65)))</f>
        <v>0</v>
      </c>
      <c r="K72" s="270">
        <f>IF($B$4="Conocimiento general",IF($J$4="Todas",SUMIFS(DB_Q7!$S$5:$S$1254,DB_Q7!$K$5:$K$1254,K$65,DB_Q7!$M$5:$M$1254,1),SUMIFS(DB_Q7!$S$5:$S$1254,DB_Q7!$L$5:$L$1254,$J$4,DB_Q7!$K$5:$K$1254,K$65,DB_Q7!$M$5:$M$1254,1)),IF($J$4="Todas",SUMIFS(DB_Q7!$S$5:$S$1254,DB_Q7!$K$5:$K$1254,K$65),SUMIFS(DB_Q7!$S$5:$S$1254,DB_Q7!$L$5:$L$1254,$J$4,DB_Q7!$K$5:$K$1254,K$65)))</f>
        <v>0</v>
      </c>
      <c r="L72" s="270">
        <f>IF($B$4="Conocimiento general",IF($J$4="Todas",SUMIFS(DB_Q7!$S$5:$S$1254,DB_Q7!$K$5:$K$1254,L$65,DB_Q7!$M$5:$M$1254,1),SUMIFS(DB_Q7!$S$5:$S$1254,DB_Q7!$L$5:$L$1254,$J$4,DB_Q7!$K$5:$K$1254,L$65,DB_Q7!$M$5:$M$1254,1)),IF($J$4="Todas",SUMIFS(DB_Q7!$S$5:$S$1254,DB_Q7!$K$5:$K$1254,L$65),SUMIFS(DB_Q7!$S$5:$S$1254,DB_Q7!$L$5:$L$1254,$J$4,DB_Q7!$K$5:$K$1254,L$65)))</f>
        <v>0</v>
      </c>
      <c r="M72" s="274">
        <f t="shared" si="54"/>
        <v>0</v>
      </c>
      <c r="N72" s="274">
        <f t="shared" si="54"/>
        <v>0</v>
      </c>
      <c r="O72" s="274">
        <f t="shared" si="54"/>
        <v>0</v>
      </c>
      <c r="P72" s="242"/>
      <c r="Q72" s="242"/>
      <c r="R72" s="242"/>
      <c r="S72" s="927"/>
      <c r="T72" s="928"/>
      <c r="U72" s="302"/>
      <c r="V72" s="242"/>
      <c r="W72" s="242"/>
      <c r="X72" s="242"/>
      <c r="Y72" s="302"/>
      <c r="Z72" s="302"/>
      <c r="AA72" s="302"/>
      <c r="AB72" s="242"/>
      <c r="AC72" s="242"/>
      <c r="AD72" s="242"/>
      <c r="AE72" s="302"/>
      <c r="AF72" s="302"/>
      <c r="AG72" s="302"/>
      <c r="AH72" s="242"/>
      <c r="AI72" s="242"/>
      <c r="AJ72" s="242"/>
      <c r="AK72" s="302"/>
      <c r="AL72" s="302"/>
      <c r="AM72" s="302"/>
      <c r="AN72" s="917"/>
      <c r="AO72" s="917"/>
      <c r="AP72" s="917"/>
      <c r="AQ72" s="458"/>
      <c r="AR72" s="458"/>
      <c r="AS72" s="458"/>
    </row>
    <row r="73" spans="1:45" s="904" customFormat="1" ht="15" customHeight="1" thickBot="1">
      <c r="A73" s="902"/>
      <c r="B73" s="877" t="str">
        <f>"Zona climática: "&amp;$J$4</f>
        <v>Zona climática: Todas</v>
      </c>
      <c r="C73" s="826">
        <f>IFERROR(IF($B$4="Conocimiento general",SUM(D73:F73)/SUM(D73:F73)-C79,1-C79),)</f>
        <v>0.46700507614213194</v>
      </c>
      <c r="D73" s="827">
        <f>IF($J$4="Todas",COUNTIFS(DB_Q7!$J$5:$J$1254,D$65,DB_Q7!$M$5:$M$1254,1),COUNTIFS(DB_Q7!$L$5:$L$1254,$J$4,DB_Q7!$J$5:$J$1254,D$65,DB_Q7!$M$5:$M$1254,1))</f>
        <v>29</v>
      </c>
      <c r="E73" s="827">
        <f>IF($J$4="Todas",COUNTIFS(DB_Q7!$J$5:$J$1254,E$65,DB_Q7!$M$5:$M$1254,1),COUNTIFS(DB_Q7!$L$5:$L$1254,$J$4,DB_Q7!$J$5:$J$1254,E$65,DB_Q7!$M$5:$M$1254,1))</f>
        <v>261</v>
      </c>
      <c r="F73" s="827">
        <f>IF($J$4="Todas",COUNTIFS(DB_Q7!$J$5:$J$1254,F$65,DB_Q7!$M$5:$M$1254,1),COUNTIFS(DB_Q7!$L$5:$L$1254,$J$4,DB_Q7!$J$5:$J$1254,F$65,DB_Q7!$M$5:$M$1254,1))</f>
        <v>498</v>
      </c>
      <c r="G73" s="828">
        <f>IFERROR(D73/D$62,)</f>
        <v>0</v>
      </c>
      <c r="H73" s="828">
        <f>IFERROR(E73/E$62,)</f>
        <v>0</v>
      </c>
      <c r="I73" s="903">
        <f>IFERROR(F73/F$62,)</f>
        <v>0</v>
      </c>
      <c r="J73" s="878">
        <f>IF($J$4="Todas",COUNTIFS(DB_Q7!$K$5:$K$1254,J$65,DB_Q7!$M$5:$M$1254,1),COUNTIFS(DB_Q7!$L$5:$L$1254,$J$4,DB_Q7!$K$5:$K$1254,J$65,DB_Q7!$M$5:$M$1254,1))</f>
        <v>347</v>
      </c>
      <c r="K73" s="827">
        <f>IF($J$4="Todas",COUNTIFS(DB_Q7!$K$5:$K$1254,K$65,DB_Q7!$M$5:$M$1254,1),COUNTIFS(DB_Q7!$L$5:$L$1254,$J$4,DB_Q7!$K$5:$K$1254,K$65,DB_Q7!$M$5:$M$1254,1))</f>
        <v>236</v>
      </c>
      <c r="L73" s="827">
        <f>IF($J$4="Todas",COUNTIFS(DB_Q7!$K$5:$K$1254,L$65,DB_Q7!$M$5:$M$1254,1),COUNTIFS(DB_Q7!$L$5:$L$1254,$J$4,DB_Q7!$K$5:$K$1254,L$65,DB_Q7!$M$5:$M$1254,1))</f>
        <v>205</v>
      </c>
      <c r="M73" s="828">
        <f>IFERROR(J73/J$62,)</f>
        <v>0</v>
      </c>
      <c r="N73" s="828">
        <f>IFERROR(K73/K$62,)</f>
        <v>0</v>
      </c>
      <c r="O73" s="828">
        <f>IFERROR(L73/L$62,)</f>
        <v>0</v>
      </c>
      <c r="P73" s="303"/>
      <c r="Q73" s="303"/>
      <c r="R73" s="303"/>
      <c r="S73" s="927"/>
      <c r="T73" s="928"/>
      <c r="U73" s="919"/>
      <c r="V73" s="303"/>
      <c r="W73" s="303"/>
      <c r="X73" s="303"/>
      <c r="Y73" s="919"/>
      <c r="Z73" s="919"/>
      <c r="AA73" s="919"/>
      <c r="AB73" s="303"/>
      <c r="AC73" s="303"/>
      <c r="AD73" s="303"/>
      <c r="AE73" s="919"/>
      <c r="AF73" s="919"/>
      <c r="AG73" s="919"/>
      <c r="AH73" s="303"/>
      <c r="AI73" s="303"/>
      <c r="AJ73" s="303"/>
      <c r="AK73" s="919"/>
      <c r="AL73" s="919"/>
      <c r="AM73" s="919"/>
      <c r="AN73" s="920"/>
      <c r="AO73" s="920"/>
      <c r="AP73" s="920"/>
      <c r="AQ73" s="921"/>
      <c r="AR73" s="921"/>
      <c r="AS73" s="921"/>
    </row>
    <row r="74" spans="1:45" ht="15" customHeight="1" thickTop="1">
      <c r="B74" s="886" t="s">
        <v>338</v>
      </c>
      <c r="C74" s="853">
        <f t="shared" ref="C74:C79" si="55">VLOOKUP(B74,$B$17:$C$23,2,)</f>
        <v>0.44289340101522845</v>
      </c>
      <c r="D74" s="307">
        <f>IF($J$4="Todas",SUMIFS(DB_Q7!$T$5:$T$1254,DB_Q7!$J$5:$J$1254,D$65),SUMIFS(DB_Q7!$T$5:$T$1254,DB_Q7!$L$5:$L$1254,$J$4,DB_Q7!$J$5:$J$1254,D$65))</f>
        <v>17</v>
      </c>
      <c r="E74" s="307">
        <f>IF($J$4="Todas",SUMIFS(DB_Q7!$T$5:$T$1254,DB_Q7!$J$5:$J$1254,E$65),SUMIFS(DB_Q7!$T$5:$T$1254,DB_Q7!$L$5:$L$1254,$J$4,DB_Q7!$J$5:$J$1254,E$65))</f>
        <v>121</v>
      </c>
      <c r="F74" s="307">
        <f>IF($J$4="Todas",SUMIFS(DB_Q7!$T$5:$T$1254,DB_Q7!$J$5:$J$1254,F$65),SUMIFS(DB_Q7!$T$5:$T$1254,DB_Q7!$L$5:$L$1254,$J$4,DB_Q7!$J$5:$J$1254,F$65))</f>
        <v>211</v>
      </c>
      <c r="G74" s="922">
        <f t="shared" ref="G74:I79" si="56">IFERROR(IF($B$4="Entrevistas totales",D74/D$62,D74/D$73),)</f>
        <v>0.58620689655172409</v>
      </c>
      <c r="H74" s="922">
        <f t="shared" si="56"/>
        <v>0.46360153256704983</v>
      </c>
      <c r="I74" s="923">
        <f t="shared" si="56"/>
        <v>0.42369477911646586</v>
      </c>
      <c r="J74" s="924">
        <f>IF($J$4="Todas",SUMIFS(DB_Q7!$T$5:$T$1254,DB_Q7!$K$5:$K$1254,J$65),SUMIFS(DB_Q7!$T$5:$T$1254,DB_Q7!$L$5:$L$1254,$J$4,DB_Q7!$K$5:$K$1254,J$65))</f>
        <v>178</v>
      </c>
      <c r="K74" s="307">
        <f>IF($J$4="Todas",SUMIFS(DB_Q7!$T$5:$T$1254,DB_Q7!$K$5:$K$1254,K$65),SUMIFS(DB_Q7!$T$5:$T$1254,DB_Q7!$L$5:$L$1254,$J$4,DB_Q7!$K$5:$K$1254,K$65))</f>
        <v>107</v>
      </c>
      <c r="L74" s="307">
        <f>IF($J$4="Todas",SUMIFS(DB_Q7!$T$5:$T$1254,DB_Q7!$K$5:$K$1254,L$65),SUMIFS(DB_Q7!$T$5:$T$1254,DB_Q7!$L$5:$L$1254,$J$4,DB_Q7!$K$5:$K$1254,L$65))</f>
        <v>64</v>
      </c>
      <c r="M74" s="922">
        <f t="shared" ref="M74:O79" si="57">IFERROR(IF($B$4="Entrevistas totales",J74/J$62,J74/J$73),)</f>
        <v>0.51296829971181557</v>
      </c>
      <c r="N74" s="922">
        <f t="shared" si="57"/>
        <v>0.45338983050847459</v>
      </c>
      <c r="O74" s="922">
        <f t="shared" si="57"/>
        <v>0.31219512195121951</v>
      </c>
      <c r="P74" s="242"/>
      <c r="Q74" s="242"/>
      <c r="R74" s="242"/>
      <c r="S74" s="927"/>
      <c r="T74" s="928"/>
      <c r="U74" s="302"/>
      <c r="V74" s="242"/>
      <c r="W74" s="242"/>
      <c r="X74" s="242"/>
      <c r="Y74" s="302"/>
      <c r="Z74" s="302"/>
      <c r="AA74" s="302"/>
      <c r="AB74" s="242"/>
      <c r="AC74" s="242"/>
      <c r="AD74" s="242"/>
      <c r="AE74" s="302"/>
      <c r="AF74" s="302"/>
      <c r="AG74" s="302"/>
      <c r="AH74" s="242"/>
      <c r="AI74" s="242"/>
      <c r="AJ74" s="242"/>
      <c r="AK74" s="302"/>
      <c r="AL74" s="302"/>
      <c r="AM74" s="302"/>
      <c r="AN74" s="917"/>
      <c r="AO74" s="917"/>
      <c r="AP74" s="917"/>
      <c r="AQ74" s="458"/>
      <c r="AR74" s="458"/>
      <c r="AS74" s="458"/>
    </row>
    <row r="75" spans="1:45" ht="15" customHeight="1">
      <c r="B75" s="887" t="s">
        <v>339</v>
      </c>
      <c r="C75" s="857">
        <f t="shared" si="55"/>
        <v>8.5025380710659904E-2</v>
      </c>
      <c r="D75" s="270">
        <f>IF($J$4="Todas",SUMIFS(DB_Q7!$U$5:$U$1254,DB_Q7!$J$5:$J$1254,D$65),SUMIFS(DB_Q7!$U$5:$U$1254,DB_Q7!$L$5:$L$1254,$J$4,DB_Q7!$J$5:$J$1254,D$65))</f>
        <v>1</v>
      </c>
      <c r="E75" s="270">
        <f>IF($J$4="Todas",SUMIFS(DB_Q7!$U$5:$U$1254,DB_Q7!$J$5:$J$1254,E$65),SUMIFS(DB_Q7!$U$5:$U$1254,DB_Q7!$L$5:$L$1254,$J$4,DB_Q7!$J$5:$J$1254,E$65))</f>
        <v>12</v>
      </c>
      <c r="F75" s="270">
        <f>IF($J$4="Todas",SUMIFS(DB_Q7!$U$5:$U$1254,DB_Q7!$J$5:$J$1254,F$65),SUMIFS(DB_Q7!$U$5:$U$1254,DB_Q7!$L$5:$L$1254,$J$4,DB_Q7!$J$5:$J$1254,F$65))</f>
        <v>54</v>
      </c>
      <c r="G75" s="274">
        <f t="shared" si="56"/>
        <v>3.4482758620689655E-2</v>
      </c>
      <c r="H75" s="274">
        <f t="shared" si="56"/>
        <v>4.5977011494252873E-2</v>
      </c>
      <c r="I75" s="356">
        <f t="shared" si="56"/>
        <v>0.10843373493975904</v>
      </c>
      <c r="J75" s="290">
        <f>IF($J$4="Todas",SUMIFS(DB_Q7!$U$5:$U$1254,DB_Q7!$K$5:$K$1254,J$65),SUMIFS(DB_Q7!$U$5:$U$1254,DB_Q7!$L$5:$L$1254,$J$4,DB_Q7!$K$5:$K$1254,J$65))</f>
        <v>27</v>
      </c>
      <c r="K75" s="270">
        <f>IF($J$4="Todas",SUMIFS(DB_Q7!$U$5:$U$1254,DB_Q7!$K$5:$K$1254,K$65),SUMIFS(DB_Q7!$U$5:$U$1254,DB_Q7!$L$5:$L$1254,$J$4,DB_Q7!$K$5:$K$1254,K$65))</f>
        <v>25</v>
      </c>
      <c r="L75" s="270">
        <f>IF($J$4="Todas",SUMIFS(DB_Q7!$U$5:$U$1254,DB_Q7!$K$5:$K$1254,L$65),SUMIFS(DB_Q7!$U$5:$U$1254,DB_Q7!$L$5:$L$1254,$J$4,DB_Q7!$K$5:$K$1254,L$65))</f>
        <v>15</v>
      </c>
      <c r="M75" s="274">
        <f t="shared" si="57"/>
        <v>7.7809798270893377E-2</v>
      </c>
      <c r="N75" s="274">
        <f t="shared" si="57"/>
        <v>0.1059322033898305</v>
      </c>
      <c r="O75" s="274">
        <f t="shared" si="57"/>
        <v>7.3170731707317069E-2</v>
      </c>
      <c r="P75" s="242"/>
      <c r="Q75" s="242"/>
      <c r="R75" s="242"/>
      <c r="S75" s="927"/>
      <c r="T75" s="928"/>
      <c r="U75" s="302"/>
      <c r="V75" s="242"/>
      <c r="W75" s="242"/>
      <c r="X75" s="242"/>
      <c r="Y75" s="302"/>
      <c r="Z75" s="302"/>
      <c r="AA75" s="302"/>
      <c r="AB75" s="242"/>
      <c r="AC75" s="242"/>
      <c r="AD75" s="242"/>
      <c r="AE75" s="302"/>
      <c r="AF75" s="302"/>
      <c r="AG75" s="302"/>
      <c r="AH75" s="242"/>
      <c r="AI75" s="242"/>
      <c r="AJ75" s="242"/>
      <c r="AK75" s="302"/>
      <c r="AL75" s="302"/>
      <c r="AM75" s="302"/>
      <c r="AN75" s="917"/>
      <c r="AO75" s="917"/>
      <c r="AP75" s="917"/>
      <c r="AQ75" s="458"/>
      <c r="AR75" s="458"/>
      <c r="AS75" s="458"/>
    </row>
    <row r="76" spans="1:45" ht="15" customHeight="1">
      <c r="B76" s="887" t="s">
        <v>340</v>
      </c>
      <c r="C76" s="857">
        <f t="shared" si="55"/>
        <v>1.2690355329949238E-2</v>
      </c>
      <c r="D76" s="270">
        <f>IF($J$4="Todas",SUMIFS(DB_Q7!$V$5:$V$1254,DB_Q7!$J$5:$J$1254,D$65),SUMIFS(DB_Q7!$V$5:$V$1254,DB_Q7!$L$5:$L$1254,$J$4,DB_Q7!$J$5:$J$1254,D$65))</f>
        <v>0</v>
      </c>
      <c r="E76" s="270">
        <f>IF($J$4="Todas",SUMIFS(DB_Q7!$V$5:$V$1254,DB_Q7!$J$5:$J$1254,E$65),SUMIFS(DB_Q7!$V$5:$V$1254,DB_Q7!$L$5:$L$1254,$J$4,DB_Q7!$J$5:$J$1254,E$65))</f>
        <v>4</v>
      </c>
      <c r="F76" s="270">
        <f>IF($J$4="Todas",SUMIFS(DB_Q7!$V$5:$V$1254,DB_Q7!$J$5:$J$1254,F$65),SUMIFS(DB_Q7!$V$5:$V$1254,DB_Q7!$L$5:$L$1254,$J$4,DB_Q7!$J$5:$J$1254,F$65))</f>
        <v>16</v>
      </c>
      <c r="G76" s="274">
        <f t="shared" si="56"/>
        <v>0</v>
      </c>
      <c r="H76" s="274">
        <f t="shared" si="56"/>
        <v>1.532567049808429E-2</v>
      </c>
      <c r="I76" s="356">
        <f t="shared" si="56"/>
        <v>3.2128514056224897E-2</v>
      </c>
      <c r="J76" s="290">
        <f>IF($J$4="Todas",SUMIFS(DB_Q7!$V$5:$V$1254,DB_Q7!$K$5:$K$1254,J$65),SUMIFS(DB_Q7!$V$5:$V$1254,DB_Q7!$L$5:$L$1254,$J$4,DB_Q7!$K$5:$K$1254,J$65))</f>
        <v>7</v>
      </c>
      <c r="K76" s="270">
        <f>IF($J$4="Todas",SUMIFS(DB_Q7!$V$5:$V$1254,DB_Q7!$K$5:$K$1254,K$65),SUMIFS(DB_Q7!$V$5:$V$1254,DB_Q7!$L$5:$L$1254,$J$4,DB_Q7!$K$5:$K$1254,K$65))</f>
        <v>10</v>
      </c>
      <c r="L76" s="270">
        <f>IF($J$4="Todas",SUMIFS(DB_Q7!$V$5:$V$1254,DB_Q7!$K$5:$K$1254,L$65),SUMIFS(DB_Q7!$V$5:$V$1254,DB_Q7!$L$5:$L$1254,$J$4,DB_Q7!$K$5:$K$1254,L$65))</f>
        <v>3</v>
      </c>
      <c r="M76" s="274">
        <f t="shared" si="57"/>
        <v>2.0172910662824207E-2</v>
      </c>
      <c r="N76" s="274">
        <f t="shared" si="57"/>
        <v>4.2372881355932202E-2</v>
      </c>
      <c r="O76" s="274">
        <f t="shared" si="57"/>
        <v>1.4634146341463415E-2</v>
      </c>
      <c r="P76" s="242"/>
      <c r="Q76" s="242"/>
      <c r="R76" s="242"/>
      <c r="S76" s="927"/>
      <c r="T76" s="928"/>
      <c r="U76" s="302"/>
      <c r="V76" s="242"/>
      <c r="W76" s="242"/>
      <c r="X76" s="242"/>
      <c r="Y76" s="302"/>
      <c r="Z76" s="302"/>
      <c r="AA76" s="302"/>
      <c r="AB76" s="242"/>
      <c r="AC76" s="242"/>
      <c r="AD76" s="242"/>
      <c r="AE76" s="302"/>
      <c r="AF76" s="302"/>
      <c r="AG76" s="302"/>
      <c r="AH76" s="242"/>
      <c r="AI76" s="242"/>
      <c r="AJ76" s="242"/>
      <c r="AK76" s="302"/>
      <c r="AL76" s="302"/>
      <c r="AM76" s="302"/>
      <c r="AN76" s="917"/>
      <c r="AO76" s="917"/>
      <c r="AP76" s="917"/>
      <c r="AQ76" s="458"/>
      <c r="AR76" s="458"/>
      <c r="AS76" s="458"/>
    </row>
    <row r="77" spans="1:45" ht="15" customHeight="1">
      <c r="B77" s="887" t="s">
        <v>341</v>
      </c>
      <c r="C77" s="857">
        <f t="shared" si="55"/>
        <v>2.5380710659898477E-2</v>
      </c>
      <c r="D77" s="270">
        <f>IF($J$4="Todas",SUMIFS(DB_Q7!$W$5:$W$1254,DB_Q7!$J$5:$J$1254,D$65),SUMIFS(DB_Q7!$W$5:$W$1254,DB_Q7!$L$5:$L$1254,$J$4,DB_Q7!$J$5:$J$1254,D$65))</f>
        <v>0</v>
      </c>
      <c r="E77" s="270">
        <f>IF($J$4="Todas",SUMIFS(DB_Q7!$W$5:$W$1254,DB_Q7!$J$5:$J$1254,E$65),SUMIFS(DB_Q7!$W$5:$W$1254,DB_Q7!$L$5:$L$1254,$J$4,DB_Q7!$J$5:$J$1254,E$65))</f>
        <v>12</v>
      </c>
      <c r="F77" s="270">
        <f>IF($J$4="Todas",SUMIFS(DB_Q7!$W$5:$W$1254,DB_Q7!$J$5:$J$1254,F$65),SUMIFS(DB_Q7!$W$5:$W$1254,DB_Q7!$L$5:$L$1254,$J$4,DB_Q7!$J$5:$J$1254,F$65))</f>
        <v>31</v>
      </c>
      <c r="G77" s="274">
        <f t="shared" si="56"/>
        <v>0</v>
      </c>
      <c r="H77" s="274">
        <f t="shared" si="56"/>
        <v>4.5977011494252873E-2</v>
      </c>
      <c r="I77" s="356">
        <f t="shared" si="56"/>
        <v>6.224899598393574E-2</v>
      </c>
      <c r="J77" s="290">
        <f>IF($J$4="Todas",SUMIFS(DB_Q7!$W$5:$W$1254,DB_Q7!$K$5:$K$1254,J$65),SUMIFS(DB_Q7!$W$5:$W$1254,DB_Q7!$L$5:$L$1254,$J$4,DB_Q7!$K$5:$K$1254,J$65))</f>
        <v>19</v>
      </c>
      <c r="K77" s="270">
        <f>IF($J$4="Todas",SUMIFS(DB_Q7!$W$5:$W$1254,DB_Q7!$K$5:$K$1254,K$65),SUMIFS(DB_Q7!$W$5:$W$1254,DB_Q7!$L$5:$L$1254,$J$4,DB_Q7!$K$5:$K$1254,K$65))</f>
        <v>16</v>
      </c>
      <c r="L77" s="270">
        <f>IF($J$4="Todas",SUMIFS(DB_Q7!$W$5:$W$1254,DB_Q7!$K$5:$K$1254,L$65),SUMIFS(DB_Q7!$W$5:$W$1254,DB_Q7!$L$5:$L$1254,$J$4,DB_Q7!$K$5:$K$1254,L$65))</f>
        <v>8</v>
      </c>
      <c r="M77" s="274">
        <f t="shared" si="57"/>
        <v>5.4755043227665709E-2</v>
      </c>
      <c r="N77" s="274">
        <f t="shared" si="57"/>
        <v>6.7796610169491525E-2</v>
      </c>
      <c r="O77" s="274">
        <f t="shared" si="57"/>
        <v>3.9024390243902439E-2</v>
      </c>
      <c r="P77" s="242"/>
      <c r="Q77" s="242"/>
      <c r="R77" s="242"/>
      <c r="S77" s="925"/>
      <c r="T77" s="926"/>
      <c r="U77" s="302"/>
      <c r="V77" s="242"/>
      <c r="W77" s="242"/>
      <c r="X77" s="242"/>
      <c r="Y77" s="302"/>
      <c r="Z77" s="302"/>
      <c r="AA77" s="302"/>
      <c r="AB77" s="242"/>
      <c r="AC77" s="242"/>
      <c r="AD77" s="242"/>
      <c r="AE77" s="302"/>
      <c r="AF77" s="302"/>
      <c r="AG77" s="302"/>
      <c r="AH77" s="242"/>
      <c r="AI77" s="242"/>
      <c r="AJ77" s="242"/>
      <c r="AK77" s="302"/>
      <c r="AL77" s="302"/>
      <c r="AM77" s="302"/>
      <c r="AN77" s="917"/>
      <c r="AO77" s="917"/>
      <c r="AP77" s="917"/>
      <c r="AQ77" s="458"/>
      <c r="AR77" s="458"/>
      <c r="AS77" s="458"/>
    </row>
    <row r="78" spans="1:45" ht="15" customHeight="1">
      <c r="B78" s="887" t="s">
        <v>468</v>
      </c>
      <c r="C78" s="857">
        <f t="shared" si="55"/>
        <v>5.4568527918781723E-2</v>
      </c>
      <c r="D78" s="270">
        <f>IF($J$4="Todas",SUMIFS(DB_Q7!$X$5:$X$1254,DB_Q7!$J$5:$J$1254,D$65),SUMIFS(DB_Q7!$X$5:$X$1254,DB_Q7!$L$5:$L$1254,$J$4,DB_Q7!$J$5:$J$1254,D$65))</f>
        <v>0</v>
      </c>
      <c r="E78" s="270">
        <f>IF($J$4="Todas",SUMIFS(DB_Q7!$X$5:$X$1254,DB_Q7!$J$5:$J$1254,E$65),SUMIFS(DB_Q7!$X$5:$X$1254,DB_Q7!$L$5:$L$1254,$J$4,DB_Q7!$J$5:$J$1254,E$65))</f>
        <v>1</v>
      </c>
      <c r="F78" s="270">
        <f>IF($J$4="Todas",SUMIFS(DB_Q7!$X$5:$X$1254,DB_Q7!$J$5:$J$1254,F$65),SUMIFS(DB_Q7!$X$5:$X$1254,DB_Q7!$L$5:$L$1254,$J$4,DB_Q7!$J$5:$J$1254,F$65))</f>
        <v>9</v>
      </c>
      <c r="G78" s="274">
        <f t="shared" si="56"/>
        <v>0</v>
      </c>
      <c r="H78" s="274">
        <f t="shared" si="56"/>
        <v>3.8314176245210726E-3</v>
      </c>
      <c r="I78" s="356">
        <f t="shared" si="56"/>
        <v>1.8072289156626505E-2</v>
      </c>
      <c r="J78" s="290">
        <f>IF($J$4="Todas",SUMIFS(DB_Q7!$X$5:$X$1254,DB_Q7!$K$5:$K$1254,J$65),SUMIFS(DB_Q7!$X$5:$X$1254,DB_Q7!$L$5:$L$1254,$J$4,DB_Q7!$K$5:$K$1254,J$65))</f>
        <v>2</v>
      </c>
      <c r="K78" s="270">
        <f>IF($J$4="Todas",SUMIFS(DB_Q7!$X$5:$X$1254,DB_Q7!$K$5:$K$1254,K$65),SUMIFS(DB_Q7!$X$5:$X$1254,DB_Q7!$L$5:$L$1254,$J$4,DB_Q7!$K$5:$K$1254,K$65))</f>
        <v>6</v>
      </c>
      <c r="L78" s="270">
        <f>IF($J$4="Todas",SUMIFS(DB_Q7!$X$5:$X$1254,DB_Q7!$K$5:$K$1254,L$65),SUMIFS(DB_Q7!$X$5:$X$1254,DB_Q7!$L$5:$L$1254,$J$4,DB_Q7!$K$5:$K$1254,L$65))</f>
        <v>2</v>
      </c>
      <c r="M78" s="274">
        <f t="shared" si="57"/>
        <v>5.763688760806916E-3</v>
      </c>
      <c r="N78" s="274">
        <f t="shared" si="57"/>
        <v>2.5423728813559324E-2</v>
      </c>
      <c r="O78" s="274">
        <f t="shared" si="57"/>
        <v>9.7560975609756097E-3</v>
      </c>
      <c r="P78" s="242"/>
      <c r="Q78" s="242"/>
      <c r="R78" s="242"/>
      <c r="S78" s="925"/>
      <c r="T78" s="926"/>
      <c r="U78" s="302"/>
      <c r="V78" s="242"/>
      <c r="W78" s="242"/>
      <c r="X78" s="242"/>
      <c r="Y78" s="302"/>
      <c r="Z78" s="302"/>
      <c r="AA78" s="302"/>
      <c r="AB78" s="242"/>
      <c r="AC78" s="242"/>
      <c r="AD78" s="242"/>
      <c r="AE78" s="302"/>
      <c r="AF78" s="302"/>
      <c r="AG78" s="302"/>
      <c r="AH78" s="242"/>
      <c r="AI78" s="242"/>
      <c r="AJ78" s="242"/>
      <c r="AK78" s="302"/>
      <c r="AL78" s="302"/>
      <c r="AM78" s="302"/>
      <c r="AN78" s="917"/>
      <c r="AO78" s="917"/>
      <c r="AP78" s="917"/>
      <c r="AQ78" s="458"/>
      <c r="AR78" s="458"/>
      <c r="AS78" s="458"/>
    </row>
    <row r="79" spans="1:45" ht="15" customHeight="1" thickBot="1">
      <c r="B79" s="892" t="s">
        <v>342</v>
      </c>
      <c r="C79" s="863">
        <f t="shared" si="55"/>
        <v>0.53299492385786806</v>
      </c>
      <c r="D79" s="864">
        <f>IF($B$4="Conocimiento general",IF($J$4="Todas",SUMIFS(DB_Q7!$Y$5:$Y$1254,DB_Q7!$J$5:$J$1254,D$65,DB_Q7!$M$5:$M$1254,1),SUMIFS(DB_Q7!$Y$5:$Y$1254,DB_Q7!$L$5:$L$1254,$J$4,DB_Q7!$J$5:$J$1254,D$65,DB_Q7!$M$5:$M$1254,1)),IF($J$4="Todas",SUMIFS(DB_Q7!$Y$5:$Y$1254,DB_Q7!$J$5:$J$1254,D$65),SUMIFS(DB_Q7!$Y$5:$Y$1254,DB_Q7!$L$5:$L$1254,$J$4,DB_Q7!$J$5:$J$1254,D$65)))</f>
        <v>12</v>
      </c>
      <c r="E79" s="864">
        <f>IF($B$4="Conocimiento general",IF($J$4="Todas",SUMIFS(DB_Q7!$Y$5:$Y$1254,DB_Q7!$J$5:$J$1254,E$65,DB_Q7!$M$5:$M$1254,1),SUMIFS(DB_Q7!$Y$5:$Y$1254,DB_Q7!$L$5:$L$1254,$J$4,DB_Q7!$J$5:$J$1254,E$65,DB_Q7!$M$5:$M$1254,1)),IF($J$4="Todas",SUMIFS(DB_Q7!$Y$5:$Y$1254,DB_Q7!$J$5:$J$1254,E$65),SUMIFS(DB_Q7!$Y$5:$Y$1254,DB_Q7!$L$5:$L$1254,$J$4,DB_Q7!$J$5:$J$1254,E$65)))</f>
        <v>137</v>
      </c>
      <c r="F79" s="864">
        <f>IF($B$4="Conocimiento general",IF($J$4="Todas",SUMIFS(DB_Q7!$Y$5:$Y$1254,DB_Q7!$J$5:$J$1254,F$65,DB_Q7!$M$5:$M$1254,1),SUMIFS(DB_Q7!$Y$5:$Y$1254,DB_Q7!$L$5:$L$1254,$J$4,DB_Q7!$J$5:$J$1254,F$65,DB_Q7!$M$5:$M$1254,1)),IF($J$4="Todas",SUMIFS(DB_Q7!$Y$5:$Y$1254,DB_Q7!$J$5:$J$1254,F$65),SUMIFS(DB_Q7!$Y$5:$Y$1254,DB_Q7!$L$5:$L$1254,$J$4,DB_Q7!$J$5:$J$1254,F$65)))</f>
        <v>271</v>
      </c>
      <c r="G79" s="865">
        <f t="shared" si="56"/>
        <v>0.41379310344827586</v>
      </c>
      <c r="H79" s="865">
        <f t="shared" si="56"/>
        <v>0.52490421455938696</v>
      </c>
      <c r="I79" s="909">
        <f t="shared" si="56"/>
        <v>0.54417670682730923</v>
      </c>
      <c r="J79" s="864">
        <f>IF($B$4="Conocimiento general",IF($J$4="Todas",SUMIFS(DB_Q7!$Y$5:$Y$1254,DB_Q7!$K$5:$K$1254,J$65,DB_Q7!$M$5:$M$1254,1),SUMIFS(DB_Q7!$Y$5:$Y$1254,DB_Q7!$L$5:$L$1254,$J$4,DB_Q7!$K$5:$K$1254,J$65,DB_Q7!$M$5:$M$1254,1)),IF($J$4="Todas",SUMIFS(DB_Q7!$Y$5:$Y$1254,DB_Q7!$K$5:$K$1254,J$65),SUMIFS(DB_Q7!$Y$5:$Y$1254,DB_Q7!$L$5:$L$1254,$J$4,DB_Q7!$K$5:$K$1254,J$65)))</f>
        <v>162</v>
      </c>
      <c r="K79" s="864">
        <f>IF($B$4="Conocimiento general",IF($J$4="Todas",SUMIFS(DB_Q7!$Y$5:$Y$1254,DB_Q7!$K$5:$K$1254,K$65,DB_Q7!$M$5:$M$1254,1),SUMIFS(DB_Q7!$Y$5:$Y$1254,DB_Q7!$L$5:$L$1254,$J$4,DB_Q7!$K$5:$K$1254,K$65,DB_Q7!$M$5:$M$1254,1)),IF($J$4="Todas",SUMIFS(DB_Q7!$Y$5:$Y$1254,DB_Q7!$K$5:$K$1254,K$65),SUMIFS(DB_Q7!$Y$5:$Y$1254,DB_Q7!$L$5:$L$1254,$J$4,DB_Q7!$K$5:$K$1254,K$65)))</f>
        <v>122</v>
      </c>
      <c r="L79" s="864">
        <f>IF($B$4="Conocimiento general",IF($J$4="Todas",SUMIFS(DB_Q7!$Y$5:$Y$1254,DB_Q7!$K$5:$K$1254,L$65,DB_Q7!$M$5:$M$1254,1),SUMIFS(DB_Q7!$Y$5:$Y$1254,DB_Q7!$L$5:$L$1254,$J$4,DB_Q7!$K$5:$K$1254,L$65,DB_Q7!$M$5:$M$1254,1)),IF($J$4="Todas",SUMIFS(DB_Q7!$Y$5:$Y$1254,DB_Q7!$K$5:$K$1254,L$65),SUMIFS(DB_Q7!$Y$5:$Y$1254,DB_Q7!$L$5:$L$1254,$J$4,DB_Q7!$K$5:$K$1254,L$65)))</f>
        <v>136</v>
      </c>
      <c r="M79" s="865">
        <f t="shared" si="57"/>
        <v>0.4668587896253602</v>
      </c>
      <c r="N79" s="865">
        <f t="shared" si="57"/>
        <v>0.51694915254237284</v>
      </c>
      <c r="O79" s="865">
        <f t="shared" si="57"/>
        <v>0.6634146341463415</v>
      </c>
      <c r="P79" s="242"/>
      <c r="Q79" s="242"/>
      <c r="R79" s="242"/>
      <c r="S79" s="929"/>
      <c r="T79" s="930"/>
      <c r="U79" s="302"/>
      <c r="V79" s="242"/>
      <c r="W79" s="242"/>
      <c r="X79" s="242"/>
      <c r="Y79" s="302"/>
      <c r="Z79" s="302"/>
      <c r="AA79" s="302"/>
      <c r="AB79" s="242"/>
      <c r="AC79" s="242"/>
      <c r="AD79" s="242"/>
      <c r="AE79" s="302"/>
      <c r="AF79" s="302"/>
      <c r="AG79" s="302"/>
      <c r="AH79" s="242"/>
      <c r="AI79" s="242"/>
      <c r="AJ79" s="242"/>
      <c r="AK79" s="302"/>
      <c r="AL79" s="302"/>
      <c r="AM79" s="302"/>
      <c r="AN79" s="917"/>
      <c r="AO79" s="917"/>
      <c r="AP79" s="917"/>
      <c r="AQ79" s="458"/>
      <c r="AR79" s="458"/>
      <c r="AS79" s="458"/>
    </row>
    <row r="80" spans="1:45" ht="15.75" customHeight="1" thickTop="1">
      <c r="I80" s="432"/>
      <c r="J80" s="432"/>
      <c r="K80" s="432"/>
      <c r="L80" s="432"/>
      <c r="M80" s="432"/>
      <c r="N80" s="432"/>
      <c r="O80" s="432"/>
      <c r="P80" s="931"/>
      <c r="Q80" s="931"/>
      <c r="R80" s="931"/>
      <c r="S80" s="929"/>
      <c r="T80" s="930"/>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458"/>
      <c r="AR80" s="458"/>
      <c r="AS80" s="458"/>
    </row>
    <row r="81" spans="9:45" ht="15" customHeight="1">
      <c r="I81" s="432"/>
      <c r="J81" s="432"/>
      <c r="K81" s="432"/>
      <c r="L81" s="432"/>
      <c r="M81" s="432"/>
      <c r="N81" s="432"/>
      <c r="O81" s="432"/>
      <c r="P81" s="897"/>
      <c r="Q81" s="897"/>
      <c r="R81" s="931"/>
      <c r="S81" s="929"/>
      <c r="T81" s="930"/>
      <c r="U81" s="917"/>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row>
    <row r="82" spans="9:45" ht="15" customHeight="1">
      <c r="L82" s="461"/>
      <c r="M82" s="461"/>
      <c r="N82" s="461"/>
      <c r="O82" s="461"/>
      <c r="P82" s="461"/>
      <c r="Q82" s="461"/>
      <c r="R82" s="461"/>
      <c r="S82" s="929"/>
      <c r="T82" s="930"/>
      <c r="U82" s="461"/>
    </row>
    <row r="83" spans="9:45" ht="15" customHeight="1">
      <c r="L83" s="461"/>
      <c r="M83" s="461"/>
      <c r="N83" s="461"/>
      <c r="O83" s="461"/>
      <c r="P83" s="461"/>
      <c r="Q83" s="461"/>
      <c r="R83" s="461"/>
      <c r="S83" s="929"/>
      <c r="T83" s="930"/>
      <c r="U83" s="461"/>
      <c r="V83" s="397"/>
      <c r="W83" s="397"/>
      <c r="X83" s="397"/>
      <c r="Y83" s="397"/>
      <c r="Z83" s="397"/>
      <c r="AA83" s="397"/>
    </row>
    <row r="84" spans="9:45" ht="15" customHeight="1">
      <c r="L84" s="461"/>
      <c r="M84" s="461"/>
      <c r="N84" s="461"/>
      <c r="O84" s="461"/>
      <c r="P84" s="461"/>
      <c r="Q84" s="461"/>
      <c r="R84" s="461"/>
      <c r="S84" s="461"/>
      <c r="T84" s="461"/>
      <c r="U84" s="461"/>
      <c r="V84" s="397"/>
      <c r="W84" s="397"/>
      <c r="X84" s="397"/>
      <c r="Y84" s="397"/>
      <c r="Z84" s="397"/>
      <c r="AA84" s="397"/>
    </row>
    <row r="85" spans="9:45" ht="12.75" customHeight="1">
      <c r="L85" s="461"/>
      <c r="M85" s="461"/>
      <c r="N85" s="461"/>
      <c r="O85" s="461"/>
      <c r="P85" s="461"/>
      <c r="Q85" s="461"/>
      <c r="R85" s="461"/>
      <c r="S85" s="461"/>
      <c r="T85" s="461"/>
      <c r="U85" s="461"/>
      <c r="V85" s="932"/>
      <c r="W85" s="932"/>
      <c r="X85" s="932"/>
      <c r="Y85" s="932"/>
      <c r="Z85" s="932"/>
      <c r="AA85" s="932"/>
    </row>
    <row r="86" spans="9:45" ht="12.75" customHeight="1">
      <c r="L86" s="461"/>
      <c r="M86" s="461"/>
      <c r="N86" s="461"/>
      <c r="O86" s="461"/>
      <c r="P86" s="461"/>
      <c r="Q86" s="461"/>
      <c r="R86" s="461"/>
      <c r="S86" s="749"/>
      <c r="T86" s="461"/>
      <c r="U86" s="461"/>
      <c r="V86" s="656"/>
      <c r="W86" s="656"/>
      <c r="X86" s="656"/>
      <c r="Y86" s="663"/>
      <c r="Z86" s="663"/>
      <c r="AA86" s="663"/>
    </row>
    <row r="87" spans="9:45" ht="12.75" customHeight="1">
      <c r="L87" s="461"/>
      <c r="M87" s="461"/>
      <c r="N87" s="461"/>
      <c r="O87" s="461"/>
      <c r="P87" s="461"/>
      <c r="Q87" s="461"/>
      <c r="R87" s="461"/>
      <c r="S87" s="933"/>
      <c r="T87" s="378"/>
      <c r="U87" s="934"/>
      <c r="V87" s="379"/>
      <c r="W87" s="379"/>
      <c r="X87" s="379"/>
      <c r="Y87" s="380"/>
      <c r="Z87" s="380"/>
      <c r="AA87" s="380"/>
    </row>
    <row r="88" spans="9:45" ht="12.75" customHeight="1">
      <c r="L88" s="461"/>
      <c r="M88" s="461"/>
      <c r="N88" s="461"/>
      <c r="O88" s="461"/>
      <c r="P88" s="461"/>
      <c r="Q88" s="461"/>
      <c r="R88" s="461"/>
      <c r="S88" s="927"/>
      <c r="T88" s="935"/>
      <c r="U88" s="928"/>
      <c r="V88" s="379"/>
      <c r="W88" s="379"/>
      <c r="X88" s="379"/>
      <c r="Y88" s="380"/>
      <c r="Z88" s="380"/>
      <c r="AA88" s="380"/>
    </row>
    <row r="89" spans="9:45" ht="12.75" customHeight="1">
      <c r="L89" s="461"/>
      <c r="M89" s="461"/>
      <c r="N89" s="461"/>
      <c r="O89" s="461"/>
      <c r="P89" s="461"/>
      <c r="Q89" s="461"/>
      <c r="R89" s="461"/>
      <c r="S89" s="927"/>
      <c r="T89" s="935"/>
      <c r="U89" s="928"/>
      <c r="V89" s="379"/>
      <c r="W89" s="379"/>
      <c r="X89" s="379"/>
      <c r="Y89" s="380"/>
      <c r="Z89" s="380"/>
      <c r="AA89" s="380"/>
    </row>
    <row r="90" spans="9:45" ht="12.75" customHeight="1">
      <c r="L90" s="461"/>
      <c r="M90" s="461"/>
      <c r="N90" s="461"/>
      <c r="O90" s="461"/>
      <c r="P90" s="461"/>
      <c r="Q90" s="461"/>
      <c r="R90" s="461"/>
      <c r="S90" s="927"/>
      <c r="T90" s="935"/>
      <c r="U90" s="928"/>
      <c r="V90" s="379"/>
      <c r="W90" s="379"/>
      <c r="X90" s="379"/>
      <c r="Y90" s="380"/>
      <c r="Z90" s="380"/>
      <c r="AA90" s="380"/>
    </row>
    <row r="91" spans="9:45" ht="12.75" customHeight="1">
      <c r="L91" s="461"/>
      <c r="M91" s="461"/>
      <c r="N91" s="461"/>
      <c r="O91" s="461"/>
      <c r="P91" s="461"/>
      <c r="Q91" s="461"/>
      <c r="R91" s="461"/>
      <c r="S91" s="927"/>
      <c r="T91" s="935"/>
      <c r="U91" s="928"/>
      <c r="V91" s="379"/>
      <c r="W91" s="379"/>
      <c r="X91" s="379"/>
      <c r="Y91" s="380"/>
      <c r="Z91" s="380"/>
      <c r="AA91" s="380"/>
    </row>
    <row r="92" spans="9:45" ht="12.75" customHeight="1">
      <c r="L92" s="461"/>
      <c r="M92" s="461"/>
      <c r="N92" s="461"/>
      <c r="O92" s="461"/>
      <c r="P92" s="461"/>
      <c r="Q92" s="461"/>
      <c r="R92" s="461"/>
      <c r="S92" s="927"/>
      <c r="T92" s="935"/>
      <c r="U92" s="928"/>
      <c r="V92" s="379"/>
      <c r="W92" s="379"/>
      <c r="X92" s="379"/>
      <c r="Y92" s="380"/>
      <c r="Z92" s="380"/>
      <c r="AA92" s="380"/>
    </row>
    <row r="93" spans="9:45" ht="12.75" customHeight="1">
      <c r="L93" s="461"/>
      <c r="M93" s="461"/>
      <c r="N93" s="461"/>
      <c r="O93" s="461"/>
      <c r="P93" s="461"/>
      <c r="Q93" s="461"/>
      <c r="R93" s="461"/>
      <c r="S93" s="927"/>
      <c r="T93" s="935"/>
      <c r="U93" s="928"/>
      <c r="V93" s="379"/>
      <c r="W93" s="379"/>
      <c r="X93" s="379"/>
      <c r="Y93" s="380"/>
      <c r="Z93" s="380"/>
      <c r="AA93" s="380"/>
    </row>
    <row r="94" spans="9:45" ht="12.75" customHeight="1">
      <c r="L94" s="461"/>
      <c r="M94" s="461"/>
      <c r="N94" s="461"/>
      <c r="O94" s="461"/>
      <c r="P94" s="461"/>
      <c r="Q94" s="461"/>
      <c r="R94" s="461"/>
      <c r="S94" s="927"/>
      <c r="T94" s="935"/>
      <c r="U94" s="928"/>
      <c r="V94" s="379"/>
      <c r="W94" s="379"/>
      <c r="X94" s="379"/>
      <c r="Y94" s="380"/>
      <c r="Z94" s="380"/>
      <c r="AA94" s="380"/>
    </row>
    <row r="95" spans="9:45" ht="12.75" customHeight="1">
      <c r="L95" s="461"/>
      <c r="M95" s="461"/>
      <c r="N95" s="461"/>
      <c r="O95" s="461"/>
      <c r="P95" s="461"/>
      <c r="Q95" s="461"/>
      <c r="R95" s="461"/>
      <c r="S95" s="929"/>
      <c r="T95" s="936"/>
      <c r="U95" s="930"/>
      <c r="V95" s="379"/>
      <c r="W95" s="379"/>
      <c r="X95" s="379"/>
      <c r="Y95" s="380"/>
      <c r="Z95" s="380"/>
      <c r="AA95" s="380"/>
    </row>
    <row r="96" spans="9:45" ht="12.75" customHeight="1">
      <c r="R96" s="397"/>
      <c r="S96" s="937"/>
      <c r="T96" s="938"/>
      <c r="U96" s="939"/>
      <c r="V96" s="379"/>
      <c r="W96" s="379"/>
      <c r="X96" s="379"/>
      <c r="Y96" s="380"/>
      <c r="Z96" s="380"/>
      <c r="AA96" s="380"/>
    </row>
    <row r="97" spans="18:27" ht="12.75" customHeight="1">
      <c r="R97" s="397"/>
      <c r="S97" s="937"/>
      <c r="T97" s="938"/>
      <c r="U97" s="939"/>
      <c r="V97" s="379"/>
      <c r="W97" s="379"/>
      <c r="X97" s="379"/>
      <c r="Y97" s="380"/>
      <c r="Z97" s="380"/>
      <c r="AA97" s="380"/>
    </row>
    <row r="98" spans="18:27" ht="12.75" customHeight="1">
      <c r="R98" s="397"/>
      <c r="S98" s="937"/>
      <c r="T98" s="938"/>
      <c r="U98" s="939"/>
      <c r="V98" s="379"/>
      <c r="W98" s="379"/>
      <c r="X98" s="379"/>
      <c r="Y98" s="380"/>
      <c r="Z98" s="380"/>
      <c r="AA98" s="380"/>
    </row>
    <row r="99" spans="18:27" ht="12.75" customHeight="1">
      <c r="R99" s="397"/>
      <c r="S99" s="937"/>
      <c r="T99" s="938"/>
      <c r="U99" s="939"/>
      <c r="V99" s="379"/>
      <c r="W99" s="379"/>
      <c r="X99" s="379"/>
      <c r="Y99" s="380"/>
      <c r="Z99" s="380"/>
      <c r="AA99" s="380"/>
    </row>
    <row r="100" spans="18:27" ht="12.75" customHeight="1">
      <c r="R100" s="397"/>
      <c r="S100" s="937"/>
      <c r="T100" s="938"/>
      <c r="U100" s="939"/>
      <c r="V100" s="379"/>
      <c r="W100" s="379"/>
      <c r="X100" s="379"/>
      <c r="Y100" s="380"/>
      <c r="Z100" s="380"/>
      <c r="AA100" s="380"/>
    </row>
    <row r="101" spans="18:27" ht="12.75" customHeight="1">
      <c r="R101" s="397"/>
      <c r="S101" s="397"/>
      <c r="T101" s="397"/>
      <c r="V101" s="461"/>
      <c r="W101" s="461"/>
      <c r="X101" s="461"/>
      <c r="Y101" s="461"/>
      <c r="Z101" s="461"/>
      <c r="AA101" s="461"/>
    </row>
    <row r="102" spans="18:27" ht="12.75" customHeight="1">
      <c r="R102" s="397"/>
      <c r="S102" s="397"/>
      <c r="T102" s="397"/>
      <c r="V102" s="461"/>
      <c r="W102" s="461"/>
      <c r="X102" s="461"/>
      <c r="Y102" s="461"/>
      <c r="Z102" s="461"/>
      <c r="AA102" s="461"/>
    </row>
    <row r="103" spans="18:27" ht="12.75" customHeight="1">
      <c r="V103" s="468"/>
      <c r="W103" s="468"/>
      <c r="X103" s="468"/>
      <c r="Y103" s="468"/>
      <c r="Z103" s="468"/>
      <c r="AA103" s="468"/>
    </row>
    <row r="104" spans="18:27" ht="12.75" customHeight="1">
      <c r="V104" s="468"/>
      <c r="W104" s="468"/>
      <c r="X104" s="468"/>
      <c r="Y104" s="468"/>
      <c r="Z104" s="468"/>
      <c r="AA104" s="468"/>
    </row>
  </sheetData>
  <sheetProtection password="E269" sheet="1" objects="1" scenarios="1"/>
  <dataValidations count="2">
    <dataValidation type="list" allowBlank="1" showInputMessage="1" showErrorMessage="1" sqref="J4">
      <formula1>$J$1:$M$1</formula1>
    </dataValidation>
    <dataValidation type="list" allowBlank="1" showInputMessage="1" showErrorMessage="1" sqref="B4">
      <formula1>$J$2:$K$2</formula1>
    </dataValidation>
  </dataValidations>
  <pageMargins left="0.7" right="0.7" top="0.75" bottom="0.75" header="0.3" footer="0.3"/>
  <pageSetup paperSize="9" scale="2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AA68"/>
  <sheetViews>
    <sheetView showGridLines="0" showRowColHeaders="0" showZeros="0" zoomScaleNormal="100" zoomScaleSheetLayoutView="106" workbookViewId="0">
      <selection activeCell="J4" sqref="J4"/>
    </sheetView>
  </sheetViews>
  <sheetFormatPr baseColWidth="10" defaultRowHeight="12.75"/>
  <cols>
    <col min="1" max="1" width="1.625" style="305" customWidth="1"/>
    <col min="2" max="2" width="23.625" style="305" customWidth="1"/>
    <col min="3" max="3" width="9.625" style="305" customWidth="1"/>
    <col min="4"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7" width="10.625" style="305" customWidth="1"/>
    <col min="18" max="18" width="8.625" style="305" customWidth="1"/>
    <col min="19" max="19" width="12.625" style="305" customWidth="1"/>
    <col min="20" max="20" width="10.625" style="305" customWidth="1"/>
    <col min="21" max="21" width="8.625" style="397" customWidth="1"/>
    <col min="22" max="22" width="8.5" style="305" bestFit="1" customWidth="1"/>
    <col min="23" max="23" width="11" style="305" bestFit="1" customWidth="1"/>
    <col min="24" max="24" width="6.25" style="305" bestFit="1" customWidth="1"/>
    <col min="25" max="27" width="5.125" style="305" bestFit="1" customWidth="1"/>
    <col min="28" max="28" width="4.875" style="305" bestFit="1" customWidth="1"/>
    <col min="29" max="16384" width="11" style="305"/>
  </cols>
  <sheetData>
    <row r="1" spans="1:25" s="432" customFormat="1">
      <c r="D1" s="745"/>
      <c r="E1" s="745"/>
      <c r="F1" s="432" t="s">
        <v>557</v>
      </c>
      <c r="H1" s="745"/>
      <c r="I1" s="745"/>
      <c r="J1" s="432" t="s">
        <v>549</v>
      </c>
      <c r="K1" s="745" t="s">
        <v>518</v>
      </c>
      <c r="L1" s="717" t="s">
        <v>519</v>
      </c>
      <c r="M1" s="432" t="s">
        <v>520</v>
      </c>
      <c r="N1" s="745"/>
      <c r="O1" s="745"/>
      <c r="P1" s="745"/>
      <c r="Q1" s="745"/>
      <c r="U1" s="729"/>
      <c r="V1" s="745"/>
      <c r="W1" s="745"/>
      <c r="X1" s="745"/>
      <c r="Y1" s="745"/>
    </row>
    <row r="2" spans="1:25" s="432" customFormat="1" ht="18.75">
      <c r="B2" s="812" t="s">
        <v>645</v>
      </c>
      <c r="D2" s="745"/>
      <c r="E2" s="745"/>
      <c r="H2" s="745"/>
      <c r="I2" s="745"/>
      <c r="J2" s="251" t="s">
        <v>405</v>
      </c>
      <c r="K2" s="748" t="s">
        <v>345</v>
      </c>
      <c r="L2" s="745"/>
      <c r="M2" s="745"/>
      <c r="N2" s="745"/>
      <c r="O2" s="814"/>
      <c r="P2" s="814"/>
      <c r="Q2" s="814"/>
      <c r="R2" s="681"/>
      <c r="S2" s="681"/>
      <c r="U2" s="729"/>
      <c r="Y2" s="745"/>
    </row>
    <row r="3" spans="1:25" s="432" customFormat="1" ht="12.75" customHeight="1">
      <c r="B3" s="371"/>
      <c r="C3" s="251" t="s">
        <v>405</v>
      </c>
      <c r="D3" s="748" t="s">
        <v>345</v>
      </c>
      <c r="H3" s="745"/>
      <c r="I3" s="745"/>
      <c r="O3" s="681"/>
      <c r="P3" s="745"/>
      <c r="Q3" s="745"/>
      <c r="R3" s="745"/>
      <c r="S3" s="814"/>
      <c r="U3" s="729"/>
    </row>
    <row r="4" spans="1:25" s="432" customFormat="1" ht="12.75" customHeight="1">
      <c r="B4" s="942" t="s">
        <v>345</v>
      </c>
      <c r="C4" s="248" t="s">
        <v>585</v>
      </c>
      <c r="D4" s="745"/>
      <c r="E4" s="745"/>
      <c r="H4" s="745"/>
      <c r="I4" s="246" t="s">
        <v>406</v>
      </c>
      <c r="J4" s="941" t="s">
        <v>549</v>
      </c>
      <c r="K4" s="248" t="s">
        <v>357</v>
      </c>
      <c r="O4" s="681"/>
      <c r="P4" s="309" t="s">
        <v>636</v>
      </c>
      <c r="S4" s="814"/>
      <c r="U4" s="729"/>
    </row>
    <row r="5" spans="1:25" s="432" customFormat="1">
      <c r="D5" s="745"/>
      <c r="E5" s="745"/>
      <c r="H5" s="745"/>
      <c r="I5" s="745"/>
      <c r="J5" s="745"/>
      <c r="M5" s="305"/>
      <c r="N5" s="305"/>
      <c r="O5" s="305"/>
      <c r="P5" s="943" t="s">
        <v>322</v>
      </c>
      <c r="Q5" s="943"/>
      <c r="R5" s="943"/>
      <c r="S5" s="944"/>
      <c r="T5" s="943"/>
      <c r="U5" s="945"/>
    </row>
    <row r="6" spans="1:25" s="432" customFormat="1">
      <c r="B6" s="254" t="s">
        <v>357</v>
      </c>
      <c r="C6" s="598" t="str">
        <f>J4</f>
        <v>Todas</v>
      </c>
      <c r="D6" s="745"/>
      <c r="E6" s="745"/>
      <c r="H6" s="745"/>
      <c r="I6" s="745"/>
      <c r="J6" s="745"/>
      <c r="M6" s="305"/>
      <c r="N6" s="305"/>
      <c r="O6" s="305"/>
      <c r="P6" s="946" t="s">
        <v>518</v>
      </c>
      <c r="Q6" s="946" t="s">
        <v>519</v>
      </c>
      <c r="R6" s="946" t="s">
        <v>520</v>
      </c>
      <c r="S6" s="947" t="s">
        <v>518</v>
      </c>
      <c r="T6" s="947" t="s">
        <v>519</v>
      </c>
      <c r="U6" s="947" t="s">
        <v>520</v>
      </c>
    </row>
    <row r="7" spans="1:25" s="432" customFormat="1">
      <c r="B7" s="639" t="s">
        <v>479</v>
      </c>
      <c r="C7" s="639" t="s">
        <v>58</v>
      </c>
      <c r="D7" s="948" t="s">
        <v>519</v>
      </c>
      <c r="E7" s="432" t="s">
        <v>520</v>
      </c>
      <c r="F7" s="432">
        <f>IF($B$4="Entrevistas totales",IF($J$4="Todas",SUM($P$16:$R$16),HLOOKUP($J$4,$P$3:$R$16,2,)),IF($J$4="Todas",SUM($P$7:$R$7),HLOOKUP($J$4,$P$6:$R$7,2,)))</f>
        <v>788</v>
      </c>
      <c r="G7" s="949" t="str">
        <f>B4</f>
        <v>Conocimiento general</v>
      </c>
      <c r="H7" s="745"/>
      <c r="I7" s="745"/>
      <c r="J7" s="745"/>
      <c r="L7" s="432">
        <v>2</v>
      </c>
      <c r="M7" s="950"/>
      <c r="N7" s="951" t="str">
        <f>B4</f>
        <v>Conocimiento general</v>
      </c>
      <c r="O7" s="950"/>
      <c r="P7" s="952">
        <f>COUNTIFS(DB_Q8!$L$5:$L$1254,P$6,DB_Q8!$M$5:$M$1254,1)</f>
        <v>291</v>
      </c>
      <c r="Q7" s="952">
        <f>COUNTIFS(DB_Q8!$L$5:$L$1254,Q$6,DB_Q8!$M$5:$M$1254,1)</f>
        <v>271</v>
      </c>
      <c r="R7" s="952">
        <f>COUNTIFS(DB_Q8!$L$5:$L$1254,R$6,DB_Q8!$M$5:$M$1254,1)</f>
        <v>226</v>
      </c>
      <c r="S7" s="953">
        <f>IFERROR(P7/P$16,)</f>
        <v>1</v>
      </c>
      <c r="T7" s="953">
        <f>IFERROR(Q7/Q$16,)</f>
        <v>1</v>
      </c>
      <c r="U7" s="953">
        <f>IFERROR(R7/R$16,)</f>
        <v>1</v>
      </c>
    </row>
    <row r="8" spans="1:25" s="432" customFormat="1">
      <c r="A8" s="432">
        <v>1</v>
      </c>
      <c r="B8" s="954" t="str">
        <f t="shared" ref="B8:B15" si="0">VLOOKUP(C8,$J$8:$K$15,2,)</f>
        <v>Más sostenible</v>
      </c>
      <c r="C8" s="955">
        <f t="shared" ref="C8:C15" si="1">LARGE($J$8:$J$15,F8)</f>
        <v>0.95939086294416243</v>
      </c>
      <c r="D8" s="745"/>
      <c r="E8" s="745"/>
      <c r="F8" s="432">
        <v>1</v>
      </c>
      <c r="G8" s="956">
        <f t="shared" ref="G8:G15" si="2">IF($J$4="Todas",SUM(P8:R8),HLOOKUP($J$4,$P$6:$R$15,L8,))</f>
        <v>517</v>
      </c>
      <c r="H8" s="432">
        <f>COUNTIF(G8:G15,G8)</f>
        <v>1</v>
      </c>
      <c r="I8" s="432">
        <f>IF(H8=1,G8,G8+A8/100000)</f>
        <v>517</v>
      </c>
      <c r="J8" s="957">
        <f t="shared" ref="J8:J15" si="3">I8/$F$7</f>
        <v>0.65609137055837563</v>
      </c>
      <c r="K8" s="432" t="s">
        <v>343</v>
      </c>
      <c r="L8" s="432">
        <v>3</v>
      </c>
      <c r="M8" s="958"/>
      <c r="N8" s="958" t="s">
        <v>343</v>
      </c>
      <c r="O8" s="959">
        <f t="shared" ref="O8:O15" si="4">IFERROR(IF($B$4="Entrevistas totales",SUM(P8:R8)/SUM($P$16:$R$16),SUM(P8:R8)/SUM($P$7:$R$7)),)</f>
        <v>0.65609137055837563</v>
      </c>
      <c r="P8" s="960">
        <f>SUMIFS(DB_Q8!$N$5:$N$1254,DB_Q8!$L$5:$L$1254,P$6)</f>
        <v>216</v>
      </c>
      <c r="Q8" s="960">
        <f>SUMIFS(DB_Q8!$N$5:$N$1254,DB_Q8!$L$5:$L$1254,Q$6)</f>
        <v>181</v>
      </c>
      <c r="R8" s="960">
        <f>SUMIFS(DB_Q8!$N$5:$N$1254,DB_Q8!$L$5:$L$1254,R$6)</f>
        <v>120</v>
      </c>
      <c r="S8" s="961">
        <f t="shared" ref="S8:U15" si="5">IFERROR(IF($B$4="Entrevistas totales",P8/P$16,P8/P$7),)</f>
        <v>0.74226804123711343</v>
      </c>
      <c r="T8" s="961">
        <f t="shared" si="5"/>
        <v>0.66789667896678961</v>
      </c>
      <c r="U8" s="961">
        <f t="shared" si="5"/>
        <v>0.53097345132743368</v>
      </c>
    </row>
    <row r="9" spans="1:25" s="432" customFormat="1">
      <c r="A9" s="432">
        <v>2</v>
      </c>
      <c r="B9" s="962" t="str">
        <f t="shared" si="0"/>
        <v>Mayores ahorros</v>
      </c>
      <c r="C9" s="963">
        <f t="shared" si="1"/>
        <v>0.74111675126903553</v>
      </c>
      <c r="D9" s="745"/>
      <c r="E9" s="745"/>
      <c r="F9" s="432">
        <v>2</v>
      </c>
      <c r="G9" s="956">
        <f t="shared" si="2"/>
        <v>179</v>
      </c>
      <c r="H9" s="432">
        <f t="shared" ref="H9:H15" si="6">COUNTIF(G9:G17,G9)</f>
        <v>1</v>
      </c>
      <c r="I9" s="432">
        <f t="shared" ref="I9:I15" si="7">IF(H9=1,G9,G9+A9/100000)</f>
        <v>179</v>
      </c>
      <c r="J9" s="957">
        <f t="shared" si="3"/>
        <v>0.22715736040609136</v>
      </c>
      <c r="K9" s="432" t="s">
        <v>477</v>
      </c>
      <c r="L9" s="432">
        <v>4</v>
      </c>
      <c r="M9" s="780"/>
      <c r="N9" s="780" t="s">
        <v>477</v>
      </c>
      <c r="O9" s="964">
        <f t="shared" si="4"/>
        <v>0.22715736040609136</v>
      </c>
      <c r="P9" s="777">
        <f>SUMIFS(DB_Q8!$O$5:$O$1254,DB_Q8!$L$5:$L$1254,P$6)</f>
        <v>89</v>
      </c>
      <c r="Q9" s="777">
        <f>SUMIFS(DB_Q8!$O$5:$O$1254,DB_Q8!$L$5:$L$1254,Q$6)</f>
        <v>57</v>
      </c>
      <c r="R9" s="777">
        <f>SUMIFS(DB_Q8!$O$5:$O$1254,DB_Q8!$L$5:$L$1254,R$6)</f>
        <v>33</v>
      </c>
      <c r="S9" s="778">
        <f t="shared" si="5"/>
        <v>0.30584192439862545</v>
      </c>
      <c r="T9" s="778">
        <f t="shared" si="5"/>
        <v>0.21033210332103322</v>
      </c>
      <c r="U9" s="778">
        <f t="shared" si="5"/>
        <v>0.14601769911504425</v>
      </c>
    </row>
    <row r="10" spans="1:25" s="432" customFormat="1">
      <c r="A10" s="432">
        <v>3</v>
      </c>
      <c r="B10" s="962" t="str">
        <f t="shared" si="0"/>
        <v>Alta inversión</v>
      </c>
      <c r="C10" s="963">
        <f t="shared" si="1"/>
        <v>0.65609137055837563</v>
      </c>
      <c r="D10" s="745"/>
      <c r="E10" s="745"/>
      <c r="F10" s="432">
        <v>3</v>
      </c>
      <c r="G10" s="956">
        <f t="shared" si="2"/>
        <v>584</v>
      </c>
      <c r="H10" s="432">
        <f t="shared" si="6"/>
        <v>1</v>
      </c>
      <c r="I10" s="432">
        <f t="shared" si="7"/>
        <v>584</v>
      </c>
      <c r="J10" s="957">
        <f t="shared" si="3"/>
        <v>0.74111675126903553</v>
      </c>
      <c r="K10" s="432" t="s">
        <v>580</v>
      </c>
      <c r="L10" s="432">
        <v>5</v>
      </c>
      <c r="M10" s="780"/>
      <c r="N10" s="780" t="s">
        <v>580</v>
      </c>
      <c r="O10" s="964">
        <f t="shared" si="4"/>
        <v>0.74111675126903553</v>
      </c>
      <c r="P10" s="777">
        <f>SUMIFS(DB_Q8!$P$5:$P$1254,DB_Q8!$L$5:$L$1254,P$6)</f>
        <v>235</v>
      </c>
      <c r="Q10" s="777">
        <f>SUMIFS(DB_Q8!$P$5:$P$1254,DB_Q8!$L$5:$L$1254,Q$6)</f>
        <v>206</v>
      </c>
      <c r="R10" s="777">
        <f>SUMIFS(DB_Q8!$P$5:$P$1254,DB_Q8!$L$5:$L$1254,R$6)</f>
        <v>143</v>
      </c>
      <c r="S10" s="778">
        <f t="shared" si="5"/>
        <v>0.80756013745704469</v>
      </c>
      <c r="T10" s="778">
        <f t="shared" si="5"/>
        <v>0.76014760147601479</v>
      </c>
      <c r="U10" s="778">
        <f t="shared" si="5"/>
        <v>0.63274336283185839</v>
      </c>
    </row>
    <row r="11" spans="1:25" s="432" customFormat="1">
      <c r="A11" s="432">
        <v>4</v>
      </c>
      <c r="B11" s="962" t="str">
        <f t="shared" si="0"/>
        <v>Alto impacto visual</v>
      </c>
      <c r="C11" s="963">
        <f t="shared" si="1"/>
        <v>0.60659898477157359</v>
      </c>
      <c r="D11" s="745"/>
      <c r="E11" s="745"/>
      <c r="F11" s="432">
        <v>4</v>
      </c>
      <c r="G11" s="956">
        <f t="shared" si="2"/>
        <v>756</v>
      </c>
      <c r="H11" s="432">
        <f t="shared" si="6"/>
        <v>1</v>
      </c>
      <c r="I11" s="432">
        <f t="shared" si="7"/>
        <v>756</v>
      </c>
      <c r="J11" s="957">
        <f t="shared" si="3"/>
        <v>0.95939086294416243</v>
      </c>
      <c r="K11" s="432" t="s">
        <v>581</v>
      </c>
      <c r="L11" s="432">
        <v>6</v>
      </c>
      <c r="M11" s="780"/>
      <c r="N11" s="780" t="s">
        <v>581</v>
      </c>
      <c r="O11" s="964">
        <f t="shared" si="4"/>
        <v>0.95939086294416243</v>
      </c>
      <c r="P11" s="777">
        <f>SUMIFS(DB_Q8!$Q$5:$Q$1254,DB_Q8!$L$5:$L$1254,P$6)</f>
        <v>276</v>
      </c>
      <c r="Q11" s="777">
        <f>SUMIFS(DB_Q8!$Q$5:$Q$1254,DB_Q8!$L$5:$L$1254,Q$6)</f>
        <v>263</v>
      </c>
      <c r="R11" s="777">
        <f>SUMIFS(DB_Q8!$Q$5:$Q$1254,DB_Q8!$L$5:$L$1254,R$6)</f>
        <v>217</v>
      </c>
      <c r="S11" s="778">
        <f t="shared" si="5"/>
        <v>0.94845360824742264</v>
      </c>
      <c r="T11" s="778">
        <f t="shared" si="5"/>
        <v>0.97047970479704793</v>
      </c>
      <c r="U11" s="778">
        <f t="shared" si="5"/>
        <v>0.96017699115044253</v>
      </c>
    </row>
    <row r="12" spans="1:25" s="432" customFormat="1">
      <c r="A12" s="432">
        <v>5</v>
      </c>
      <c r="B12" s="962" t="str">
        <f t="shared" si="0"/>
        <v>Más fiable</v>
      </c>
      <c r="C12" s="963">
        <f t="shared" si="1"/>
        <v>0.50888324873096447</v>
      </c>
      <c r="D12" s="745"/>
      <c r="E12" s="745"/>
      <c r="F12" s="432">
        <v>5</v>
      </c>
      <c r="G12" s="956">
        <f t="shared" si="2"/>
        <v>401</v>
      </c>
      <c r="H12" s="432">
        <f t="shared" si="6"/>
        <v>1</v>
      </c>
      <c r="I12" s="432">
        <f t="shared" si="7"/>
        <v>401</v>
      </c>
      <c r="J12" s="957">
        <f t="shared" si="3"/>
        <v>0.50888324873096447</v>
      </c>
      <c r="K12" s="432" t="s">
        <v>582</v>
      </c>
      <c r="L12" s="432">
        <v>7</v>
      </c>
      <c r="M12" s="780"/>
      <c r="N12" s="780" t="s">
        <v>582</v>
      </c>
      <c r="O12" s="964">
        <f t="shared" si="4"/>
        <v>0.50888324873096447</v>
      </c>
      <c r="P12" s="777">
        <f>SUMIFS(DB_Q8!$R$5:$R$1254,DB_Q8!$L$5:$L$1254,P$6)</f>
        <v>180</v>
      </c>
      <c r="Q12" s="777">
        <f>SUMIFS(DB_Q8!$R$5:$R$1254,DB_Q8!$L$5:$L$1254,Q$6)</f>
        <v>111</v>
      </c>
      <c r="R12" s="777">
        <f>SUMIFS(DB_Q8!$R$5:$R$1254,DB_Q8!$L$5:$L$1254,R$6)</f>
        <v>110</v>
      </c>
      <c r="S12" s="778">
        <f t="shared" si="5"/>
        <v>0.61855670103092786</v>
      </c>
      <c r="T12" s="778">
        <f t="shared" si="5"/>
        <v>0.40959409594095941</v>
      </c>
      <c r="U12" s="778">
        <f t="shared" si="5"/>
        <v>0.48672566371681414</v>
      </c>
    </row>
    <row r="13" spans="1:25" s="432" customFormat="1">
      <c r="A13" s="432">
        <v>6</v>
      </c>
      <c r="B13" s="962" t="str">
        <f t="shared" si="0"/>
        <v>Más seguro</v>
      </c>
      <c r="C13" s="963">
        <f t="shared" si="1"/>
        <v>0.50634517766497467</v>
      </c>
      <c r="D13" s="745"/>
      <c r="E13" s="745"/>
      <c r="F13" s="432">
        <v>6</v>
      </c>
      <c r="G13" s="956">
        <f t="shared" si="2"/>
        <v>478</v>
      </c>
      <c r="H13" s="432">
        <f t="shared" si="6"/>
        <v>1</v>
      </c>
      <c r="I13" s="432">
        <f t="shared" si="7"/>
        <v>478</v>
      </c>
      <c r="J13" s="957">
        <f t="shared" si="3"/>
        <v>0.60659898477157359</v>
      </c>
      <c r="K13" s="432" t="s">
        <v>344</v>
      </c>
      <c r="L13" s="432">
        <v>8</v>
      </c>
      <c r="M13" s="780"/>
      <c r="N13" s="780" t="s">
        <v>344</v>
      </c>
      <c r="O13" s="964">
        <f t="shared" si="4"/>
        <v>0.60659898477157359</v>
      </c>
      <c r="P13" s="777">
        <f>SUMIFS(DB_Q8!$S$5:$S$1254,DB_Q8!$L$5:$L$1254,P$6)</f>
        <v>192</v>
      </c>
      <c r="Q13" s="777">
        <f>SUMIFS(DB_Q8!$S$5:$S$1254,DB_Q8!$L$5:$L$1254,Q$6)</f>
        <v>147</v>
      </c>
      <c r="R13" s="777">
        <f>SUMIFS(DB_Q8!$S$5:$S$1254,DB_Q8!$L$5:$L$1254,R$6)</f>
        <v>139</v>
      </c>
      <c r="S13" s="778">
        <f t="shared" si="5"/>
        <v>0.65979381443298968</v>
      </c>
      <c r="T13" s="778">
        <f t="shared" si="5"/>
        <v>0.54243542435424352</v>
      </c>
      <c r="U13" s="778">
        <f t="shared" si="5"/>
        <v>0.61504424778761058</v>
      </c>
    </row>
    <row r="14" spans="1:25" s="432" customFormat="1">
      <c r="A14" s="432">
        <v>7</v>
      </c>
      <c r="B14" s="962" t="str">
        <f t="shared" si="0"/>
        <v>Más inst. especializados</v>
      </c>
      <c r="C14" s="963">
        <f t="shared" si="1"/>
        <v>0.30583756345177665</v>
      </c>
      <c r="D14" s="745"/>
      <c r="E14" s="745"/>
      <c r="F14" s="432">
        <v>7</v>
      </c>
      <c r="G14" s="956">
        <f t="shared" si="2"/>
        <v>399</v>
      </c>
      <c r="H14" s="432">
        <f t="shared" si="6"/>
        <v>1</v>
      </c>
      <c r="I14" s="432">
        <f t="shared" si="7"/>
        <v>399</v>
      </c>
      <c r="J14" s="957">
        <f t="shared" si="3"/>
        <v>0.50634517766497467</v>
      </c>
      <c r="K14" s="432" t="s">
        <v>583</v>
      </c>
      <c r="L14" s="432">
        <v>9</v>
      </c>
      <c r="M14" s="780"/>
      <c r="N14" s="780" t="s">
        <v>583</v>
      </c>
      <c r="O14" s="964">
        <f t="shared" si="4"/>
        <v>0.50634517766497467</v>
      </c>
      <c r="P14" s="777">
        <f>SUMIFS(DB_Q8!$T$5:$T$1254,DB_Q8!$L$5:$L$1254,P$6)</f>
        <v>151</v>
      </c>
      <c r="Q14" s="777">
        <f>SUMIFS(DB_Q8!$T$5:$T$1254,DB_Q8!$L$5:$L$1254,Q$6)</f>
        <v>128</v>
      </c>
      <c r="R14" s="777">
        <f>SUMIFS(DB_Q8!$T$5:$T$1254,DB_Q8!$L$5:$L$1254,R$6)</f>
        <v>120</v>
      </c>
      <c r="S14" s="778">
        <f t="shared" si="5"/>
        <v>0.51890034364261173</v>
      </c>
      <c r="T14" s="778">
        <f t="shared" si="5"/>
        <v>0.47232472324723246</v>
      </c>
      <c r="U14" s="778">
        <f t="shared" si="5"/>
        <v>0.53097345132743368</v>
      </c>
    </row>
    <row r="15" spans="1:25" s="432" customFormat="1" ht="13.5" thickBot="1">
      <c r="A15" s="432">
        <v>8</v>
      </c>
      <c r="B15" s="965" t="str">
        <f t="shared" si="0"/>
        <v>Altos costes operación</v>
      </c>
      <c r="C15" s="966">
        <f t="shared" si="1"/>
        <v>0.22715736040609136</v>
      </c>
      <c r="D15" s="745"/>
      <c r="E15" s="745"/>
      <c r="F15" s="432">
        <v>8</v>
      </c>
      <c r="G15" s="956">
        <f t="shared" si="2"/>
        <v>241</v>
      </c>
      <c r="H15" s="432">
        <f t="shared" si="6"/>
        <v>1</v>
      </c>
      <c r="I15" s="432">
        <f t="shared" si="7"/>
        <v>241</v>
      </c>
      <c r="J15" s="957">
        <f t="shared" si="3"/>
        <v>0.30583756345177665</v>
      </c>
      <c r="K15" s="432" t="s">
        <v>584</v>
      </c>
      <c r="L15" s="432">
        <v>10</v>
      </c>
      <c r="M15" s="967"/>
      <c r="N15" s="967" t="s">
        <v>584</v>
      </c>
      <c r="O15" s="968">
        <f t="shared" si="4"/>
        <v>0.30583756345177665</v>
      </c>
      <c r="P15" s="969">
        <f>SUMIFS(DB_Q8!$U$5:$U$1254,DB_Q8!$L$5:$L$1254,P$6)</f>
        <v>121</v>
      </c>
      <c r="Q15" s="969">
        <f>SUMIFS(DB_Q8!$U$5:$U$1254,DB_Q8!$L$5:$L$1254,Q$6)</f>
        <v>66</v>
      </c>
      <c r="R15" s="969">
        <f>SUMIFS(DB_Q8!$U$5:$U$1254,DB_Q8!$L$5:$L$1254,R$6)</f>
        <v>54</v>
      </c>
      <c r="S15" s="970">
        <f t="shared" si="5"/>
        <v>0.41580756013745707</v>
      </c>
      <c r="T15" s="970">
        <f t="shared" si="5"/>
        <v>0.24354243542435425</v>
      </c>
      <c r="U15" s="970">
        <f t="shared" si="5"/>
        <v>0.23893805309734514</v>
      </c>
    </row>
    <row r="16" spans="1:25" s="432" customFormat="1" ht="13.5" thickTop="1">
      <c r="D16" s="745"/>
      <c r="E16" s="745"/>
      <c r="M16" s="681"/>
      <c r="N16" s="745"/>
      <c r="O16" s="745"/>
      <c r="P16" s="745">
        <f>IF($B$4="Entrevistas totales",COUNTIF(DB_Q8!$L$5:$L$1254,P$6),COUNTIFS(DB_Q8!$L$5:$L$1254,P$6,DB_Q8!$M$5:$M$1254,1))</f>
        <v>291</v>
      </c>
      <c r="Q16" s="745">
        <f>IF($B$4="Entrevistas totales",COUNTIF(DB_Q8!$L$5:$L$1254,Q$6),COUNTIFS(DB_Q8!$L$5:$L$1254,Q$6,DB_Q8!$M$5:$M$1254,1))</f>
        <v>271</v>
      </c>
      <c r="R16" s="745">
        <f>IF($B$4="Entrevistas totales",COUNTIF(DB_Q8!$L$5:$L$1254,R$6),COUNTIFS(DB_Q8!$L$5:$L$1254,R$6,DB_Q8!$M$5:$M$1254,1))</f>
        <v>226</v>
      </c>
      <c r="U16" s="729"/>
      <c r="V16" s="745"/>
      <c r="W16" s="745"/>
      <c r="X16" s="745"/>
      <c r="Y16" s="745"/>
    </row>
    <row r="17" spans="2:25" s="251" customFormat="1">
      <c r="B17" s="371"/>
      <c r="D17" s="742"/>
      <c r="E17" s="742"/>
      <c r="M17" s="816"/>
      <c r="N17" s="742"/>
      <c r="O17" s="742"/>
      <c r="P17" s="742"/>
      <c r="Q17" s="742"/>
      <c r="U17" s="748"/>
      <c r="V17" s="742"/>
      <c r="W17" s="742"/>
      <c r="X17" s="742"/>
      <c r="Y17" s="742"/>
    </row>
    <row r="18" spans="2:25" s="251" customFormat="1">
      <c r="B18" s="371"/>
      <c r="D18" s="742"/>
      <c r="E18" s="742"/>
      <c r="H18" s="742"/>
      <c r="I18" s="742"/>
      <c r="J18" s="742"/>
      <c r="N18" s="742"/>
      <c r="O18" s="742"/>
      <c r="P18" s="742"/>
      <c r="Q18" s="742"/>
      <c r="U18" s="748"/>
      <c r="V18" s="742"/>
      <c r="W18" s="742"/>
      <c r="X18" s="742"/>
      <c r="Y18" s="742"/>
    </row>
    <row r="19" spans="2:25" s="251" customFormat="1">
      <c r="B19" s="371"/>
      <c r="D19" s="742"/>
      <c r="E19" s="742"/>
      <c r="H19" s="742"/>
      <c r="I19" s="742"/>
      <c r="J19" s="742"/>
      <c r="N19" s="742"/>
      <c r="O19" s="742"/>
      <c r="P19" s="742"/>
      <c r="Q19" s="742"/>
      <c r="U19" s="748"/>
      <c r="V19" s="742"/>
      <c r="W19" s="742"/>
      <c r="X19" s="742"/>
      <c r="Y19" s="742"/>
    </row>
    <row r="20" spans="2:25" s="251" customFormat="1">
      <c r="B20" s="371"/>
      <c r="D20" s="742"/>
      <c r="E20" s="742"/>
      <c r="H20" s="742"/>
      <c r="I20" s="742"/>
      <c r="J20" s="742"/>
      <c r="N20" s="742"/>
      <c r="O20" s="742"/>
      <c r="P20" s="742"/>
      <c r="Q20" s="742"/>
      <c r="U20" s="748"/>
      <c r="V20" s="742"/>
      <c r="W20" s="742"/>
      <c r="X20" s="742"/>
      <c r="Y20" s="742"/>
    </row>
    <row r="21" spans="2:25" s="251" customFormat="1">
      <c r="B21" s="371"/>
      <c r="D21" s="742"/>
      <c r="E21" s="742"/>
      <c r="H21" s="742"/>
      <c r="I21" s="742"/>
      <c r="J21" s="742"/>
      <c r="N21" s="742"/>
      <c r="O21" s="742"/>
      <c r="P21" s="742"/>
      <c r="Q21" s="742"/>
      <c r="U21" s="748"/>
      <c r="V21" s="742"/>
      <c r="W21" s="742"/>
      <c r="X21" s="742"/>
      <c r="Y21" s="742"/>
    </row>
    <row r="22" spans="2:25" s="251" customFormat="1">
      <c r="B22" s="371"/>
      <c r="D22" s="742"/>
      <c r="E22" s="742"/>
      <c r="H22" s="742"/>
      <c r="I22" s="742"/>
      <c r="J22" s="742"/>
      <c r="N22" s="742"/>
      <c r="O22" s="742"/>
      <c r="P22" s="742"/>
      <c r="Q22" s="742"/>
      <c r="U22" s="748"/>
      <c r="V22" s="742"/>
      <c r="W22" s="742"/>
      <c r="X22" s="742"/>
      <c r="Y22" s="742"/>
    </row>
    <row r="23" spans="2:25" s="251" customFormat="1">
      <c r="B23" s="371"/>
      <c r="D23" s="742"/>
      <c r="E23" s="742"/>
      <c r="H23" s="742"/>
      <c r="I23" s="742"/>
      <c r="J23" s="742"/>
      <c r="N23" s="742"/>
      <c r="O23" s="742"/>
      <c r="P23" s="742"/>
      <c r="Q23" s="742"/>
      <c r="U23" s="748"/>
      <c r="V23" s="742"/>
      <c r="W23" s="742"/>
      <c r="X23" s="742"/>
      <c r="Y23" s="742"/>
    </row>
    <row r="24" spans="2:25" s="251" customFormat="1">
      <c r="B24" s="832"/>
      <c r="D24" s="309" t="s">
        <v>621</v>
      </c>
    </row>
    <row r="25" spans="2:25" s="251" customFormat="1">
      <c r="B25" s="971" t="str">
        <f>$B$4</f>
        <v>Conocimiento general</v>
      </c>
      <c r="C25" s="305"/>
      <c r="D25" s="943" t="s">
        <v>314</v>
      </c>
      <c r="E25" s="943"/>
      <c r="F25" s="943"/>
      <c r="G25" s="943"/>
      <c r="H25" s="944" t="s">
        <v>315</v>
      </c>
      <c r="I25" s="945"/>
      <c r="J25" s="945"/>
      <c r="K25" s="944"/>
      <c r="L25" s="945"/>
      <c r="M25" s="972"/>
      <c r="N25" s="945" t="s">
        <v>316</v>
      </c>
      <c r="O25" s="943"/>
      <c r="P25" s="943"/>
      <c r="Q25" s="972"/>
      <c r="R25" s="944"/>
      <c r="S25" s="943"/>
      <c r="T25" s="943"/>
      <c r="U25" s="945"/>
    </row>
    <row r="26" spans="2:25" s="816" customFormat="1">
      <c r="B26" s="733" t="s">
        <v>357</v>
      </c>
      <c r="C26" s="598" t="str">
        <f>$J$4</f>
        <v>Todas</v>
      </c>
      <c r="D26" s="946" t="s">
        <v>303</v>
      </c>
      <c r="E26" s="946" t="s">
        <v>304</v>
      </c>
      <c r="F26" s="947" t="s">
        <v>303</v>
      </c>
      <c r="G26" s="947" t="s">
        <v>304</v>
      </c>
      <c r="H26" s="973" t="s">
        <v>25</v>
      </c>
      <c r="I26" s="946" t="s">
        <v>51</v>
      </c>
      <c r="J26" s="946" t="s">
        <v>52</v>
      </c>
      <c r="K26" s="947" t="s">
        <v>25</v>
      </c>
      <c r="L26" s="947" t="s">
        <v>51</v>
      </c>
      <c r="M26" s="974" t="s">
        <v>52</v>
      </c>
      <c r="N26" s="946" t="s">
        <v>49</v>
      </c>
      <c r="O26" s="946" t="s">
        <v>50</v>
      </c>
      <c r="P26" s="946" t="s">
        <v>48</v>
      </c>
      <c r="Q26" s="946" t="s">
        <v>47</v>
      </c>
      <c r="R26" s="947" t="s">
        <v>49</v>
      </c>
      <c r="S26" s="947" t="s">
        <v>50</v>
      </c>
      <c r="T26" s="947" t="s">
        <v>48</v>
      </c>
      <c r="U26" s="947" t="s">
        <v>47</v>
      </c>
    </row>
    <row r="27" spans="2:25">
      <c r="B27" s="975" t="str">
        <f>$B$4</f>
        <v>Conocimiento general</v>
      </c>
      <c r="C27" s="976">
        <f>IFERROR(SUM($D$27:$E$27)/SUM($D$36:$E$36),)</f>
        <v>0.63039999999999996</v>
      </c>
      <c r="D27" s="952">
        <f>IF($J$4="Todas",COUNTIFS(DB_Q8!$E$5:$E$1254,D$26,DB_Q8!$M$5:$M$1254,1),COUNTIFS(DB_Q8!$L$5:$L$1254,$J$4,DB_Q8!$E$5:$E$1254,D$26,DB_Q8!$M$5:$M$1254,1))</f>
        <v>359</v>
      </c>
      <c r="E27" s="952">
        <f>IF($J$4="Todas",COUNTIFS(DB_Q8!$E$5:$E$1254,$E$26,DB_Q8!$M$5:$M$1254,1),COUNTIFS(DB_Q8!$L$5:$L$1254,$J$4,DB_Q8!$E$5:$E$1254,$E$26,DB_Q8!$M$5:$M$1254,1))</f>
        <v>429</v>
      </c>
      <c r="F27" s="953">
        <f>IFERROR(D27/D$36,)</f>
        <v>0.72967479674796742</v>
      </c>
      <c r="G27" s="953">
        <f>IFERROR(E27/E$36,)</f>
        <v>0.56596306068601587</v>
      </c>
      <c r="H27" s="977">
        <f>IF($J$4="Todas",COUNTIFS(DB_Q8!$D$5:$D$1254,H$26,DB_Q8!$M$5:$M$1254,1),COUNTIFS(DB_Q8!$L$5:$L$1254,$J$4,DB_Q8!$D$5:$D$1254,H$26,DB_Q8!$M$5:$M$1254,1))</f>
        <v>207</v>
      </c>
      <c r="I27" s="952">
        <f>IF($J$4="Todas",COUNTIFS(DB_Q8!$D$5:$D$1254,I$26,DB_Q8!$M$5:$M$1254,1),COUNTIFS(DB_Q8!$L$5:$L$1254,$J$4,DB_Q8!$D$5:$D$1254,I$26,DB_Q8!$M$5:$M$1254,1))</f>
        <v>390</v>
      </c>
      <c r="J27" s="952">
        <f>IF($J$4="Todas",COUNTIFS(DB_Q8!$D$5:$D$1254,J$26,DB_Q8!$M$5:$M$1254,1),COUNTIFS(DB_Q8!$L$5:$L$1254,$J$4,DB_Q8!$D$5:$D$1254,J$26,DB_Q8!$M$5:$M$1254,1))</f>
        <v>191</v>
      </c>
      <c r="K27" s="953">
        <f>IFERROR(H27/H$36,)</f>
        <v>0.77819548872180455</v>
      </c>
      <c r="L27" s="953">
        <f>IFERROR(I27/I$36,)</f>
        <v>0.7103825136612022</v>
      </c>
      <c r="M27" s="978">
        <f>IFERROR(J27/J$36,)</f>
        <v>0.43908045977011495</v>
      </c>
      <c r="N27" s="952">
        <f>IF($J$4="Todas",COUNTIFS(DB_Q8!$F$5:$F$1254,N$26,DB_Q8!$M$5:$M$1254,1),COUNTIFS(DB_Q8!$L$5:$L$1254,$J$4,DB_Q8!$F$5:$F$1254,N$26,DB_Q8!$M$5:$M$1254,1))</f>
        <v>197</v>
      </c>
      <c r="O27" s="952">
        <f>IF($J$4="Todas",COUNTIFS(DB_Q8!$F$5:$F$1254,O$26,DB_Q8!$M$5:$M$1254,1),COUNTIFS(DB_Q8!$L$5:$L$1254,$J$4,DB_Q8!$F$5:$F$1254,O$26,DB_Q8!$M$5:$M$1254,1))</f>
        <v>296</v>
      </c>
      <c r="P27" s="952">
        <f>IF($J$4="Todas",COUNTIFS(DB_Q8!$F$5:$F$1254,P$26,DB_Q8!$M$5:$M$1254,1),COUNTIFS(DB_Q8!$L$5:$L$1254,$J$4,DB_Q8!$F$5:$F$1254,P$26,DB_Q8!$M$5:$M$1254,1))</f>
        <v>290</v>
      </c>
      <c r="Q27" s="952">
        <f>IF($J$4="Todas",COUNTIFS(DB_Q8!$F$5:$F$1254,Q$26,DB_Q8!$M$5:$M$1254,1),COUNTIFS(DB_Q8!$L$5:$L$1254,$J$4,DB_Q8!$F$5:$F$1254,Q$26,DB_Q8!$M$5:$M$1254,1))</f>
        <v>5</v>
      </c>
      <c r="R27" s="953">
        <f>IFERROR(N27/N$36,)</f>
        <v>0.43973214285714285</v>
      </c>
      <c r="S27" s="953">
        <f>IFERROR(O27/O$36,)</f>
        <v>0.69647058823529406</v>
      </c>
      <c r="T27" s="953">
        <f>IFERROR(P27/P$36,)</f>
        <v>0.78804347826086951</v>
      </c>
      <c r="U27" s="953">
        <f>IFERROR(Q27/Q$36,)</f>
        <v>0.55555555555555558</v>
      </c>
    </row>
    <row r="28" spans="2:25">
      <c r="B28" s="979" t="s">
        <v>343</v>
      </c>
      <c r="C28" s="959">
        <f t="shared" ref="C28:C35" si="8">VLOOKUP(B28,$B$8:$C$15,2,)</f>
        <v>0.65609137055837563</v>
      </c>
      <c r="D28" s="960">
        <f>IF($J$4="Todas",SUMIFS(DB_Q8!$N$5:$N$1254,DB_Q8!$E$5:$E$1254,D$26),SUMIFS(DB_Q8!$N$5:$N$1254,DB_Q8!$L$5:$L$1254,$J$4,DB_Q8!$E$5:$E$1254,D$26))</f>
        <v>260</v>
      </c>
      <c r="E28" s="960">
        <f>IF($J$4="Todas",SUMIFS(DB_Q8!$N$5:$N$1254,DB_Q8!$E$5:$E$1254,E$26),SUMIFS(DB_Q8!$N$5:$N$1254,DB_Q8!$L$5:$L$1254,$J$4,DB_Q8!$E$5:$E$1254,E$26))</f>
        <v>257</v>
      </c>
      <c r="F28" s="961">
        <f t="shared" ref="F28:G35" si="9">IFERROR(IF($B$4="Entrevistas totales",D28/D$36,D28/D$27),)</f>
        <v>0.72423398328690802</v>
      </c>
      <c r="G28" s="961">
        <f t="shared" si="9"/>
        <v>0.5990675990675991</v>
      </c>
      <c r="H28" s="980">
        <f>IF($J$4="Todas",SUMIFS(DB_Q8!$N$5:$N$1254,DB_Q8!$D$5:$D$1254,H$26),SUMIFS(DB_Q8!$N$5:$N$1254,DB_Q8!$L$5:$L$1254,$J$4,DB_Q8!$D$5:$D$1254,H$26))</f>
        <v>152</v>
      </c>
      <c r="I28" s="960">
        <f>IF($J$4="Todas",SUMIFS(DB_Q8!$N$5:$N$1254,DB_Q8!$D$5:$D$1254,I$26),SUMIFS(DB_Q8!$N$5:$N$1254,DB_Q8!$L$5:$L$1254,$J$4,DB_Q8!$D$5:$D$1254,I$26))</f>
        <v>258</v>
      </c>
      <c r="J28" s="960">
        <f>IF($J$4="Todas",SUMIFS(DB_Q8!$N$5:$N$1254,DB_Q8!$D$5:$D$1254,J$26),SUMIFS(DB_Q8!$N$5:$N$1254,DB_Q8!$L$5:$L$1254,$J$4,DB_Q8!$D$5:$D$1254,J$26))</f>
        <v>107</v>
      </c>
      <c r="K28" s="961">
        <f t="shared" ref="K28:M35" si="10">IFERROR(IF($B$4="Entrevistas totales",H28/H$36,H28/H$27),)</f>
        <v>0.7342995169082126</v>
      </c>
      <c r="L28" s="961">
        <f t="shared" si="10"/>
        <v>0.66153846153846152</v>
      </c>
      <c r="M28" s="981">
        <f t="shared" si="10"/>
        <v>0.56020942408376961</v>
      </c>
      <c r="N28" s="960">
        <f>IF($J$4="Todas",SUMIFS(DB_Q8!$N$5:$N$1254,DB_Q8!$F$5:$F$1254,N$26),SUMIFS(DB_Q8!$N$5:$N$1254,DB_Q8!$L$5:$L$1254,$J$4,DB_Q8!$F$5:$F$1254,N$26))</f>
        <v>113</v>
      </c>
      <c r="O28" s="960">
        <f>IF($J$4="Todas",SUMIFS(DB_Q8!$N$5:$N$1254,DB_Q8!$F$5:$F$1254,O$26),SUMIFS(DB_Q8!$N$5:$N$1254,DB_Q8!$L$5:$L$1254,$J$4,DB_Q8!$F$5:$F$1254,O$26))</f>
        <v>197</v>
      </c>
      <c r="P28" s="960">
        <f>IF($J$4="Todas",SUMIFS(DB_Q8!$N$5:$N$1254,DB_Q8!$F$5:$F$1254,P$26),SUMIFS(DB_Q8!$N$5:$N$1254,DB_Q8!$L$5:$L$1254,$J$4,DB_Q8!$F$5:$F$1254,P$26))</f>
        <v>202</v>
      </c>
      <c r="Q28" s="960">
        <f>IF($J$4="Todas",SUMIFS(DB_Q8!$N$5:$N$1254,DB_Q8!$F$5:$F$1254,Q$26),SUMIFS(DB_Q8!$N$5:$N$1254,DB_Q8!$L$5:$L$1254,$J$4,DB_Q8!$F$5:$F$1254,Q$26))</f>
        <v>5</v>
      </c>
      <c r="R28" s="961">
        <f t="shared" ref="R28:U35" si="11">IFERROR(IF($B$4="Entrevistas totales",N28/N$36,N28/N$27),)</f>
        <v>0.57360406091370564</v>
      </c>
      <c r="S28" s="961">
        <f t="shared" si="11"/>
        <v>0.66554054054054057</v>
      </c>
      <c r="T28" s="961">
        <f t="shared" si="11"/>
        <v>0.69655172413793098</v>
      </c>
      <c r="U28" s="961">
        <f t="shared" si="11"/>
        <v>1</v>
      </c>
    </row>
    <row r="29" spans="2:25" s="904" customFormat="1">
      <c r="B29" s="779" t="s">
        <v>477</v>
      </c>
      <c r="C29" s="964">
        <f t="shared" si="8"/>
        <v>0.22715736040609136</v>
      </c>
      <c r="D29" s="777">
        <f>IF($J$4="Todas",SUMIFS(DB_Q8!$O$5:$O$1254,DB_Q8!$E$5:$E$1254,D$26),SUMIFS(DB_Q8!$O$5:$O$1254,DB_Q8!$L$5:$L$1254,$J$4,DB_Q8!$E$5:$E$1254,D$26))</f>
        <v>88</v>
      </c>
      <c r="E29" s="777">
        <f>IF($J$4="Todas",SUMIFS(DB_Q8!$O$5:$O$1254,DB_Q8!$E$5:$E$1254,E$26),SUMIFS(DB_Q8!$O$5:$O$1254,DB_Q8!$L$5:$L$1254,$J$4,DB_Q8!$E$5:$E$1254,E$26))</f>
        <v>91</v>
      </c>
      <c r="F29" s="778">
        <f t="shared" si="9"/>
        <v>0.24512534818941503</v>
      </c>
      <c r="G29" s="778">
        <f t="shared" si="9"/>
        <v>0.21212121212121213</v>
      </c>
      <c r="H29" s="801">
        <f>IF($J$4="Todas",SUMIFS(DB_Q8!$O$5:$O$1254,DB_Q8!$D$5:$D$1254,H$26),SUMIFS(DB_Q8!$O$5:$O$1254,DB_Q8!$L$5:$L$1254,$J$4,DB_Q8!$D$5:$D$1254,H$26))</f>
        <v>46</v>
      </c>
      <c r="I29" s="777">
        <f>IF($J$4="Todas",SUMIFS(DB_Q8!$O$5:$O$1254,DB_Q8!$D$5:$D$1254,I$26),SUMIFS(DB_Q8!$O$5:$O$1254,DB_Q8!$L$5:$L$1254,$J$4,DB_Q8!$D$5:$D$1254,I$26))</f>
        <v>78</v>
      </c>
      <c r="J29" s="777">
        <f>IF($J$4="Todas",SUMIFS(DB_Q8!$O$5:$O$1254,DB_Q8!$D$5:$D$1254,J$26),SUMIFS(DB_Q8!$O$5:$O$1254,DB_Q8!$L$5:$L$1254,$J$4,DB_Q8!$D$5:$D$1254,J$26))</f>
        <v>55</v>
      </c>
      <c r="K29" s="778">
        <f t="shared" si="10"/>
        <v>0.22222222222222221</v>
      </c>
      <c r="L29" s="778">
        <f t="shared" si="10"/>
        <v>0.2</v>
      </c>
      <c r="M29" s="810">
        <f t="shared" si="10"/>
        <v>0.2879581151832461</v>
      </c>
      <c r="N29" s="777">
        <f>IF($J$4="Todas",SUMIFS(DB_Q8!$O$5:$O$1254,DB_Q8!$F$5:$F$1254,N$26),SUMIFS(DB_Q8!$O$5:$O$1254,DB_Q8!$L$5:$L$1254,$J$4,DB_Q8!$F$5:$F$1254,N$26))</f>
        <v>44</v>
      </c>
      <c r="O29" s="777">
        <f>IF($J$4="Todas",SUMIFS(DB_Q8!$O$5:$O$1254,DB_Q8!$F$5:$F$1254,O$26),SUMIFS(DB_Q8!$O$5:$O$1254,DB_Q8!$L$5:$L$1254,$J$4,DB_Q8!$F$5:$F$1254,O$26))</f>
        <v>72</v>
      </c>
      <c r="P29" s="777">
        <f>IF($J$4="Todas",SUMIFS(DB_Q8!$O$5:$O$1254,DB_Q8!$F$5:$F$1254,P$26),SUMIFS(DB_Q8!$O$5:$O$1254,DB_Q8!$L$5:$L$1254,$J$4,DB_Q8!$F$5:$F$1254,P$26))</f>
        <v>62</v>
      </c>
      <c r="Q29" s="777">
        <f>IF($J$4="Todas",SUMIFS(DB_Q8!$O$5:$O$1254,DB_Q8!$F$5:$F$1254,Q$26),SUMIFS(DB_Q8!$O$5:$O$1254,DB_Q8!$L$5:$L$1254,$J$4,DB_Q8!$F$5:$F$1254,Q$26))</f>
        <v>1</v>
      </c>
      <c r="R29" s="778">
        <f t="shared" si="11"/>
        <v>0.2233502538071066</v>
      </c>
      <c r="S29" s="778">
        <f t="shared" si="11"/>
        <v>0.24324324324324326</v>
      </c>
      <c r="T29" s="778">
        <f t="shared" si="11"/>
        <v>0.21379310344827587</v>
      </c>
      <c r="U29" s="778">
        <f t="shared" si="11"/>
        <v>0.2</v>
      </c>
    </row>
    <row r="30" spans="2:25">
      <c r="B30" s="779" t="s">
        <v>580</v>
      </c>
      <c r="C30" s="964">
        <f t="shared" si="8"/>
        <v>0.74111675126903553</v>
      </c>
      <c r="D30" s="777">
        <f>IF($J$4="Todas",SUMIFS(DB_Q8!$P$5:$P$1254,DB_Q8!$E$5:$E$1254,D$26),SUMIFS(DB_Q8!$P$5:$P$1254,DB_Q8!$L$5:$L$1254,$J$4,DB_Q8!$E$5:$E$1254,D$26))</f>
        <v>278</v>
      </c>
      <c r="E30" s="777">
        <f>IF($J$4="Todas",SUMIFS(DB_Q8!$P$5:$P$1254,DB_Q8!$E$5:$E$1254,E$26),SUMIFS(DB_Q8!$P$5:$P$1254,DB_Q8!$L$5:$L$1254,$J$4,DB_Q8!$E$5:$E$1254,E$26))</f>
        <v>306</v>
      </c>
      <c r="F30" s="778">
        <f t="shared" si="9"/>
        <v>0.77437325905292476</v>
      </c>
      <c r="G30" s="778">
        <f t="shared" si="9"/>
        <v>0.71328671328671334</v>
      </c>
      <c r="H30" s="801">
        <f>IF($J$4="Todas",SUMIFS(DB_Q8!$P$5:$P$1254,DB_Q8!$D$5:$D$1254,H$26),SUMIFS(DB_Q8!$P$5:$P$1254,DB_Q8!$L$5:$L$1254,$J$4,DB_Q8!$D$5:$D$1254,H$26))</f>
        <v>182</v>
      </c>
      <c r="I30" s="777">
        <f>IF($J$4="Todas",SUMIFS(DB_Q8!$P$5:$P$1254,DB_Q8!$D$5:$D$1254,I$26),SUMIFS(DB_Q8!$P$5:$P$1254,DB_Q8!$L$5:$L$1254,$J$4,DB_Q8!$D$5:$D$1254,I$26))</f>
        <v>290</v>
      </c>
      <c r="J30" s="777">
        <f>IF($J$4="Todas",SUMIFS(DB_Q8!$P$5:$P$1254,DB_Q8!$D$5:$D$1254,J$26),SUMIFS(DB_Q8!$P$5:$P$1254,DB_Q8!$L$5:$L$1254,$J$4,DB_Q8!$D$5:$D$1254,J$26))</f>
        <v>112</v>
      </c>
      <c r="K30" s="778">
        <f t="shared" si="10"/>
        <v>0.87922705314009664</v>
      </c>
      <c r="L30" s="778">
        <f t="shared" si="10"/>
        <v>0.74358974358974361</v>
      </c>
      <c r="M30" s="810">
        <f t="shared" si="10"/>
        <v>0.58638743455497377</v>
      </c>
      <c r="N30" s="777">
        <f>IF($J$4="Todas",SUMIFS(DB_Q8!$P$5:$P$1254,DB_Q8!$F$5:$F$1254,N$26),SUMIFS(DB_Q8!$P$5:$P$1254,DB_Q8!$L$5:$L$1254,$J$4,DB_Q8!$F$5:$F$1254,N$26))</f>
        <v>123</v>
      </c>
      <c r="O30" s="777">
        <f>IF($J$4="Todas",SUMIFS(DB_Q8!$P$5:$P$1254,DB_Q8!$F$5:$F$1254,O$26),SUMIFS(DB_Q8!$P$5:$P$1254,DB_Q8!$L$5:$L$1254,$J$4,DB_Q8!$F$5:$F$1254,O$26))</f>
        <v>224</v>
      </c>
      <c r="P30" s="777">
        <f>IF($J$4="Todas",SUMIFS(DB_Q8!$P$5:$P$1254,DB_Q8!$F$5:$F$1254,P$26),SUMIFS(DB_Q8!$P$5:$P$1254,DB_Q8!$L$5:$L$1254,$J$4,DB_Q8!$F$5:$F$1254,P$26))</f>
        <v>235</v>
      </c>
      <c r="Q30" s="777">
        <f>IF($J$4="Todas",SUMIFS(DB_Q8!$P$5:$P$1254,DB_Q8!$F$5:$F$1254,Q$26),SUMIFS(DB_Q8!$P$5:$P$1254,DB_Q8!$L$5:$L$1254,$J$4,DB_Q8!$F$5:$F$1254,Q$26))</f>
        <v>2</v>
      </c>
      <c r="R30" s="778">
        <f t="shared" si="11"/>
        <v>0.62436548223350252</v>
      </c>
      <c r="S30" s="778">
        <f t="shared" si="11"/>
        <v>0.7567567567567568</v>
      </c>
      <c r="T30" s="778">
        <f t="shared" si="11"/>
        <v>0.81034482758620685</v>
      </c>
      <c r="U30" s="778">
        <f t="shared" si="11"/>
        <v>0.4</v>
      </c>
    </row>
    <row r="31" spans="2:25">
      <c r="B31" s="779" t="s">
        <v>581</v>
      </c>
      <c r="C31" s="964">
        <f t="shared" si="8"/>
        <v>0.95939086294416243</v>
      </c>
      <c r="D31" s="777">
        <f>IF($J$4="Todas",SUMIFS(DB_Q8!$Q$5:$Q$1254,DB_Q8!$E$5:$E$1254,D$26),SUMIFS(DB_Q8!$Q$5:$Q$1254,DB_Q8!$L$5:$L$1254,$J$4,DB_Q8!$E$5:$E$1254,D$26))</f>
        <v>350</v>
      </c>
      <c r="E31" s="777">
        <f>IF($J$4="Todas",SUMIFS(DB_Q8!$Q$5:$Q$1254,DB_Q8!$E$5:$E$1254,E$26),SUMIFS(DB_Q8!$Q$5:$Q$1254,DB_Q8!$L$5:$L$1254,$J$4,DB_Q8!$E$5:$E$1254,E$26))</f>
        <v>406</v>
      </c>
      <c r="F31" s="778">
        <f t="shared" si="9"/>
        <v>0.97493036211699169</v>
      </c>
      <c r="G31" s="778">
        <f t="shared" si="9"/>
        <v>0.94638694638694643</v>
      </c>
      <c r="H31" s="801">
        <f>IF($J$4="Todas",SUMIFS(DB_Q8!$Q$5:$Q$1254,DB_Q8!$D$5:$D$1254,H$26),SUMIFS(DB_Q8!$Q$5:$Q$1254,DB_Q8!$L$5:$L$1254,$J$4,DB_Q8!$D$5:$D$1254,H$26))</f>
        <v>207</v>
      </c>
      <c r="I31" s="777">
        <f>IF($J$4="Todas",SUMIFS(DB_Q8!$Q$5:$Q$1254,DB_Q8!$D$5:$D$1254,I$26),SUMIFS(DB_Q8!$Q$5:$Q$1254,DB_Q8!$L$5:$L$1254,$J$4,DB_Q8!$D$5:$D$1254,I$26))</f>
        <v>376</v>
      </c>
      <c r="J31" s="777">
        <f>IF($J$4="Todas",SUMIFS(DB_Q8!$Q$5:$Q$1254,DB_Q8!$D$5:$D$1254,J$26),SUMIFS(DB_Q8!$Q$5:$Q$1254,DB_Q8!$L$5:$L$1254,$J$4,DB_Q8!$D$5:$D$1254,J$26))</f>
        <v>173</v>
      </c>
      <c r="K31" s="778">
        <f t="shared" si="10"/>
        <v>1</v>
      </c>
      <c r="L31" s="778">
        <f t="shared" si="10"/>
        <v>0.96410256410256412</v>
      </c>
      <c r="M31" s="810">
        <f t="shared" si="10"/>
        <v>0.90575916230366493</v>
      </c>
      <c r="N31" s="777">
        <f>IF($J$4="Todas",SUMIFS(DB_Q8!$Q$5:$Q$1254,DB_Q8!$F$5:$F$1254,N$26),SUMIFS(DB_Q8!$Q$5:$Q$1254,DB_Q8!$L$5:$L$1254,$J$4,DB_Q8!$F$5:$F$1254,N$26))</f>
        <v>182</v>
      </c>
      <c r="O31" s="777">
        <f>IF($J$4="Todas",SUMIFS(DB_Q8!$Q$5:$Q$1254,DB_Q8!$F$5:$F$1254,O$26),SUMIFS(DB_Q8!$Q$5:$Q$1254,DB_Q8!$L$5:$L$1254,$J$4,DB_Q8!$F$5:$F$1254,O$26))</f>
        <v>290</v>
      </c>
      <c r="P31" s="777">
        <f>IF($J$4="Todas",SUMIFS(DB_Q8!$Q$5:$Q$1254,DB_Q8!$F$5:$F$1254,P$26),SUMIFS(DB_Q8!$Q$5:$Q$1254,DB_Q8!$L$5:$L$1254,$J$4,DB_Q8!$F$5:$F$1254,P$26))</f>
        <v>279</v>
      </c>
      <c r="Q31" s="777">
        <f>IF($J$4="Todas",SUMIFS(DB_Q8!$Q$5:$Q$1254,DB_Q8!$F$5:$F$1254,Q$26),SUMIFS(DB_Q8!$Q$5:$Q$1254,DB_Q8!$L$5:$L$1254,$J$4,DB_Q8!$F$5:$F$1254,Q$26))</f>
        <v>5</v>
      </c>
      <c r="R31" s="778">
        <f t="shared" si="11"/>
        <v>0.92385786802030456</v>
      </c>
      <c r="S31" s="778">
        <f t="shared" si="11"/>
        <v>0.97972972972972971</v>
      </c>
      <c r="T31" s="778">
        <f t="shared" si="11"/>
        <v>0.96206896551724141</v>
      </c>
      <c r="U31" s="778">
        <f t="shared" si="11"/>
        <v>1</v>
      </c>
    </row>
    <row r="32" spans="2:25">
      <c r="B32" s="779" t="s">
        <v>582</v>
      </c>
      <c r="C32" s="964">
        <f t="shared" si="8"/>
        <v>0.50888324873096447</v>
      </c>
      <c r="D32" s="777">
        <f>IF($J$4="Todas",SUMIFS(DB_Q8!$R$5:$R$1254,DB_Q8!$E$5:$E$1254,D$26),SUMIFS(DB_Q8!$R$5:$R$1254,DB_Q8!$L$5:$L$1254,$J$4,DB_Q8!$E$5:$E$1254,D$26))</f>
        <v>177</v>
      </c>
      <c r="E32" s="777">
        <f>IF($J$4="Todas",SUMIFS(DB_Q8!$R$5:$R$1254,DB_Q8!$E$5:$E$1254,E$26),SUMIFS(DB_Q8!$R$5:$R$1254,DB_Q8!$L$5:$L$1254,$J$4,DB_Q8!$E$5:$E$1254,E$26))</f>
        <v>224</v>
      </c>
      <c r="F32" s="778">
        <f t="shared" si="9"/>
        <v>0.49303621169916434</v>
      </c>
      <c r="G32" s="778">
        <f t="shared" si="9"/>
        <v>0.52214452214452212</v>
      </c>
      <c r="H32" s="801">
        <f>IF($J$4="Todas",SUMIFS(DB_Q8!$R$5:$R$1254,DB_Q8!$D$5:$D$1254,H$26),SUMIFS(DB_Q8!$R$5:$R$1254,DB_Q8!$L$5:$L$1254,$J$4,DB_Q8!$D$5:$D$1254,H$26))</f>
        <v>116</v>
      </c>
      <c r="I32" s="777">
        <f>IF($J$4="Todas",SUMIFS(DB_Q8!$R$5:$R$1254,DB_Q8!$D$5:$D$1254,I$26),SUMIFS(DB_Q8!$R$5:$R$1254,DB_Q8!$L$5:$L$1254,$J$4,DB_Q8!$D$5:$D$1254,I$26))</f>
        <v>203</v>
      </c>
      <c r="J32" s="777">
        <f>IF($J$4="Todas",SUMIFS(DB_Q8!$R$5:$R$1254,DB_Q8!$D$5:$D$1254,J$26),SUMIFS(DB_Q8!$R$5:$R$1254,DB_Q8!$L$5:$L$1254,$J$4,DB_Q8!$D$5:$D$1254,J$26))</f>
        <v>82</v>
      </c>
      <c r="K32" s="778">
        <f t="shared" si="10"/>
        <v>0.56038647342995174</v>
      </c>
      <c r="L32" s="778">
        <f t="shared" si="10"/>
        <v>0.52051282051282055</v>
      </c>
      <c r="M32" s="810">
        <f t="shared" si="10"/>
        <v>0.4293193717277487</v>
      </c>
      <c r="N32" s="777">
        <f>IF($J$4="Todas",SUMIFS(DB_Q8!$R$5:$R$1254,DB_Q8!$F$5:$F$1254,N$26),SUMIFS(DB_Q8!$R$5:$R$1254,DB_Q8!$L$5:$L$1254,$J$4,DB_Q8!$F$5:$F$1254,N$26))</f>
        <v>90</v>
      </c>
      <c r="O32" s="777">
        <f>IF($J$4="Todas",SUMIFS(DB_Q8!$R$5:$R$1254,DB_Q8!$F$5:$F$1254,O$26),SUMIFS(DB_Q8!$R$5:$R$1254,DB_Q8!$L$5:$L$1254,$J$4,DB_Q8!$F$5:$F$1254,O$26))</f>
        <v>163</v>
      </c>
      <c r="P32" s="777">
        <f>IF($J$4="Todas",SUMIFS(DB_Q8!$R$5:$R$1254,DB_Q8!$F$5:$F$1254,P$26),SUMIFS(DB_Q8!$R$5:$R$1254,DB_Q8!$L$5:$L$1254,$J$4,DB_Q8!$F$5:$F$1254,P$26))</f>
        <v>144</v>
      </c>
      <c r="Q32" s="777">
        <f>IF($J$4="Todas",SUMIFS(DB_Q8!$R$5:$R$1254,DB_Q8!$F$5:$F$1254,Q$26),SUMIFS(DB_Q8!$R$5:$R$1254,DB_Q8!$L$5:$L$1254,$J$4,DB_Q8!$F$5:$F$1254,Q$26))</f>
        <v>4</v>
      </c>
      <c r="R32" s="778">
        <f t="shared" si="11"/>
        <v>0.45685279187817257</v>
      </c>
      <c r="S32" s="778">
        <f t="shared" si="11"/>
        <v>0.55067567567567566</v>
      </c>
      <c r="T32" s="778">
        <f t="shared" si="11"/>
        <v>0.49655172413793103</v>
      </c>
      <c r="U32" s="778">
        <f t="shared" si="11"/>
        <v>0.8</v>
      </c>
    </row>
    <row r="33" spans="2:21">
      <c r="B33" s="779" t="s">
        <v>344</v>
      </c>
      <c r="C33" s="964">
        <f t="shared" si="8"/>
        <v>0.60659898477157359</v>
      </c>
      <c r="D33" s="777">
        <f>IF($J$4="Todas",SUMIFS(DB_Q8!$S$5:$S$1254,DB_Q8!$E$5:$E$1254,D$26),SUMIFS(DB_Q8!$S$5:$S$1254,DB_Q8!$L$5:$L$1254,$J$4,DB_Q8!$E$5:$E$1254,D$26))</f>
        <v>238</v>
      </c>
      <c r="E33" s="777">
        <f>IF($J$4="Todas",SUMIFS(DB_Q8!$S$5:$S$1254,DB_Q8!$E$5:$E$1254,E$26),SUMIFS(DB_Q8!$S$5:$S$1254,DB_Q8!$L$5:$L$1254,$J$4,DB_Q8!$E$5:$E$1254,E$26))</f>
        <v>240</v>
      </c>
      <c r="F33" s="778">
        <f t="shared" si="9"/>
        <v>0.6629526462395543</v>
      </c>
      <c r="G33" s="778">
        <f t="shared" si="9"/>
        <v>0.55944055944055948</v>
      </c>
      <c r="H33" s="801">
        <f>IF($J$4="Todas",SUMIFS(DB_Q8!$S$5:$S$1254,DB_Q8!$D$5:$D$1254,H$26),SUMIFS(DB_Q8!$S$5:$S$1254,DB_Q8!$L$5:$L$1254,$J$4,DB_Q8!$D$5:$D$1254,H$26))</f>
        <v>146</v>
      </c>
      <c r="I33" s="777">
        <f>IF($J$4="Todas",SUMIFS(DB_Q8!$S$5:$S$1254,DB_Q8!$D$5:$D$1254,I$26),SUMIFS(DB_Q8!$S$5:$S$1254,DB_Q8!$L$5:$L$1254,$J$4,DB_Q8!$D$5:$D$1254,I$26))</f>
        <v>230</v>
      </c>
      <c r="J33" s="777">
        <f>IF($J$4="Todas",SUMIFS(DB_Q8!$S$5:$S$1254,DB_Q8!$D$5:$D$1254,J$26),SUMIFS(DB_Q8!$S$5:$S$1254,DB_Q8!$L$5:$L$1254,$J$4,DB_Q8!$D$5:$D$1254,J$26))</f>
        <v>102</v>
      </c>
      <c r="K33" s="778">
        <f t="shared" si="10"/>
        <v>0.70531400966183577</v>
      </c>
      <c r="L33" s="778">
        <f t="shared" si="10"/>
        <v>0.58974358974358976</v>
      </c>
      <c r="M33" s="810">
        <f t="shared" si="10"/>
        <v>0.53403141361256545</v>
      </c>
      <c r="N33" s="777">
        <f>IF($J$4="Todas",SUMIFS(DB_Q8!$S$5:$S$1254,DB_Q8!$F$5:$F$1254,N$26),SUMIFS(DB_Q8!$S$5:$S$1254,DB_Q8!$L$5:$L$1254,$J$4,DB_Q8!$F$5:$F$1254,N$26))</f>
        <v>108</v>
      </c>
      <c r="O33" s="777">
        <f>IF($J$4="Todas",SUMIFS(DB_Q8!$S$5:$S$1254,DB_Q8!$F$5:$F$1254,O$26),SUMIFS(DB_Q8!$S$5:$S$1254,DB_Q8!$L$5:$L$1254,$J$4,DB_Q8!$F$5:$F$1254,O$26))</f>
        <v>189</v>
      </c>
      <c r="P33" s="777">
        <f>IF($J$4="Todas",SUMIFS(DB_Q8!$S$5:$S$1254,DB_Q8!$F$5:$F$1254,P$26),SUMIFS(DB_Q8!$S$5:$S$1254,DB_Q8!$L$5:$L$1254,$J$4,DB_Q8!$F$5:$F$1254,P$26))</f>
        <v>178</v>
      </c>
      <c r="Q33" s="777">
        <f>IF($J$4="Todas",SUMIFS(DB_Q8!$S$5:$S$1254,DB_Q8!$F$5:$F$1254,Q$26),SUMIFS(DB_Q8!$S$5:$S$1254,DB_Q8!$L$5:$L$1254,$J$4,DB_Q8!$F$5:$F$1254,Q$26))</f>
        <v>3</v>
      </c>
      <c r="R33" s="778">
        <f t="shared" si="11"/>
        <v>0.54822335025380708</v>
      </c>
      <c r="S33" s="778">
        <f t="shared" si="11"/>
        <v>0.63851351351351349</v>
      </c>
      <c r="T33" s="778">
        <f t="shared" si="11"/>
        <v>0.61379310344827587</v>
      </c>
      <c r="U33" s="778">
        <f t="shared" si="11"/>
        <v>0.6</v>
      </c>
    </row>
    <row r="34" spans="2:21">
      <c r="B34" s="779" t="s">
        <v>583</v>
      </c>
      <c r="C34" s="964">
        <f t="shared" si="8"/>
        <v>0.50634517766497467</v>
      </c>
      <c r="D34" s="777">
        <f>IF($J$4="Todas",SUMIFS(DB_Q8!$T$5:$T$1254,DB_Q8!$E$5:$E$1254,D$26),SUMIFS(DB_Q8!$T$5:$T$1254,DB_Q8!$L$5:$L$1254,$J$4,DB_Q8!$E$5:$E$1254,D$26))</f>
        <v>186</v>
      </c>
      <c r="E34" s="777">
        <f>IF($J$4="Todas",SUMIFS(DB_Q8!$T$5:$T$1254,DB_Q8!$E$5:$E$1254,E$26),SUMIFS(DB_Q8!$T$5:$T$1254,DB_Q8!$L$5:$L$1254,$J$4,DB_Q8!$E$5:$E$1254,E$26))</f>
        <v>213</v>
      </c>
      <c r="F34" s="778">
        <f t="shared" si="9"/>
        <v>0.51810584958217265</v>
      </c>
      <c r="G34" s="778">
        <f t="shared" si="9"/>
        <v>0.49650349650349651</v>
      </c>
      <c r="H34" s="801">
        <f>IF($J$4="Todas",SUMIFS(DB_Q8!$T$5:$T$1254,DB_Q8!$D$5:$D$1254,H$26),SUMIFS(DB_Q8!$T$5:$T$1254,DB_Q8!$L$5:$L$1254,$J$4,DB_Q8!$D$5:$D$1254,H$26))</f>
        <v>119</v>
      </c>
      <c r="I34" s="777">
        <f>IF($J$4="Todas",SUMIFS(DB_Q8!$T$5:$T$1254,DB_Q8!$D$5:$D$1254,I$26),SUMIFS(DB_Q8!$T$5:$T$1254,DB_Q8!$L$5:$L$1254,$J$4,DB_Q8!$D$5:$D$1254,I$26))</f>
        <v>198</v>
      </c>
      <c r="J34" s="777">
        <f>IF($J$4="Todas",SUMIFS(DB_Q8!$T$5:$T$1254,DB_Q8!$D$5:$D$1254,J$26),SUMIFS(DB_Q8!$T$5:$T$1254,DB_Q8!$L$5:$L$1254,$J$4,DB_Q8!$D$5:$D$1254,J$26))</f>
        <v>82</v>
      </c>
      <c r="K34" s="778">
        <f t="shared" si="10"/>
        <v>0.5748792270531401</v>
      </c>
      <c r="L34" s="778">
        <f t="shared" si="10"/>
        <v>0.50769230769230766</v>
      </c>
      <c r="M34" s="810">
        <f t="shared" si="10"/>
        <v>0.4293193717277487</v>
      </c>
      <c r="N34" s="777">
        <f>IF($J$4="Todas",SUMIFS(DB_Q8!$T$5:$T$1254,DB_Q8!$F$5:$F$1254,N$26),SUMIFS(DB_Q8!$T$5:$T$1254,DB_Q8!$L$5:$L$1254,$J$4,DB_Q8!$F$5:$F$1254,N$26))</f>
        <v>82</v>
      </c>
      <c r="O34" s="777">
        <f>IF($J$4="Todas",SUMIFS(DB_Q8!$T$5:$T$1254,DB_Q8!$F$5:$F$1254,O$26),SUMIFS(DB_Q8!$T$5:$T$1254,DB_Q8!$L$5:$L$1254,$J$4,DB_Q8!$F$5:$F$1254,O$26))</f>
        <v>166</v>
      </c>
      <c r="P34" s="777">
        <f>IF($J$4="Todas",SUMIFS(DB_Q8!$T$5:$T$1254,DB_Q8!$F$5:$F$1254,P$26),SUMIFS(DB_Q8!$T$5:$T$1254,DB_Q8!$L$5:$L$1254,$J$4,DB_Q8!$F$5:$F$1254,P$26))</f>
        <v>148</v>
      </c>
      <c r="Q34" s="777">
        <f>IF($J$4="Todas",SUMIFS(DB_Q8!$T$5:$T$1254,DB_Q8!$F$5:$F$1254,Q$26),SUMIFS(DB_Q8!$T$5:$T$1254,DB_Q8!$L$5:$L$1254,$J$4,DB_Q8!$F$5:$F$1254,Q$26))</f>
        <v>3</v>
      </c>
      <c r="R34" s="778">
        <f t="shared" si="11"/>
        <v>0.41624365482233505</v>
      </c>
      <c r="S34" s="778">
        <f t="shared" si="11"/>
        <v>0.56081081081081086</v>
      </c>
      <c r="T34" s="778">
        <f t="shared" si="11"/>
        <v>0.51034482758620692</v>
      </c>
      <c r="U34" s="778">
        <f t="shared" si="11"/>
        <v>0.6</v>
      </c>
    </row>
    <row r="35" spans="2:21" ht="13.5" thickBot="1">
      <c r="B35" s="982" t="s">
        <v>584</v>
      </c>
      <c r="C35" s="968">
        <f t="shared" si="8"/>
        <v>0.30583756345177665</v>
      </c>
      <c r="D35" s="969">
        <f>IF($J$4="Todas",SUMIFS(DB_Q8!$U$5:$U$1254,DB_Q8!$E$5:$E$1254,D$26),SUMIFS(DB_Q8!$U$5:$U$1254,DB_Q8!$L$5:$L$1254,$J$4,DB_Q8!$E$5:$E$1254,D$26))</f>
        <v>104</v>
      </c>
      <c r="E35" s="969">
        <f>IF($J$4="Todas",SUMIFS(DB_Q8!$U$5:$U$1254,DB_Q8!$E$5:$E$1254,E$26),SUMIFS(DB_Q8!$U$5:$U$1254,DB_Q8!$L$5:$L$1254,$J$4,DB_Q8!$E$5:$E$1254,E$26))</f>
        <v>137</v>
      </c>
      <c r="F35" s="970">
        <f t="shared" si="9"/>
        <v>0.28969359331476324</v>
      </c>
      <c r="G35" s="970">
        <f t="shared" si="9"/>
        <v>0.31934731934731936</v>
      </c>
      <c r="H35" s="983">
        <f>IF($J$4="Todas",SUMIFS(DB_Q8!$U$5:$U$1254,DB_Q8!$D$5:$D$1254,H$26),SUMIFS(DB_Q8!$U$5:$U$1254,DB_Q8!$L$5:$L$1254,$J$4,DB_Q8!$D$5:$D$1254,H$26))</f>
        <v>77</v>
      </c>
      <c r="I35" s="969">
        <f>IF($J$4="Todas",SUMIFS(DB_Q8!$U$5:$U$1254,DB_Q8!$D$5:$D$1254,I$26),SUMIFS(DB_Q8!$U$5:$U$1254,DB_Q8!$L$5:$L$1254,$J$4,DB_Q8!$D$5:$D$1254,I$26))</f>
        <v>115</v>
      </c>
      <c r="J35" s="969">
        <f>IF($J$4="Todas",SUMIFS(DB_Q8!$U$5:$U$1254,DB_Q8!$D$5:$D$1254,J$26),SUMIFS(DB_Q8!$U$5:$U$1254,DB_Q8!$L$5:$L$1254,$J$4,DB_Q8!$D$5:$D$1254,J$26))</f>
        <v>49</v>
      </c>
      <c r="K35" s="970">
        <f t="shared" si="10"/>
        <v>0.3719806763285024</v>
      </c>
      <c r="L35" s="970">
        <f t="shared" si="10"/>
        <v>0.29487179487179488</v>
      </c>
      <c r="M35" s="984">
        <f t="shared" si="10"/>
        <v>0.25654450261780104</v>
      </c>
      <c r="N35" s="969">
        <f>IF($J$4="Todas",SUMIFS(DB_Q8!$U$5:$U$1254,DB_Q8!$F$5:$F$1254,N$26),SUMIFS(DB_Q8!$U$5:$U$1254,DB_Q8!$L$5:$L$1254,$J$4,DB_Q8!$F$5:$F$1254,N$26))</f>
        <v>56</v>
      </c>
      <c r="O35" s="969">
        <f>IF($J$4="Todas",SUMIFS(DB_Q8!$U$5:$U$1254,DB_Q8!$F$5:$F$1254,O$26),SUMIFS(DB_Q8!$U$5:$U$1254,DB_Q8!$L$5:$L$1254,$J$4,DB_Q8!$F$5:$F$1254,O$26))</f>
        <v>101</v>
      </c>
      <c r="P35" s="969">
        <f>IF($J$4="Todas",SUMIFS(DB_Q8!$U$5:$U$1254,DB_Q8!$F$5:$F$1254,P$26),SUMIFS(DB_Q8!$U$5:$U$1254,DB_Q8!$L$5:$L$1254,$J$4,DB_Q8!$F$5:$F$1254,P$26))</f>
        <v>83</v>
      </c>
      <c r="Q35" s="969">
        <f>IF($J$4="Todas",SUMIFS(DB_Q8!$U$5:$U$1254,DB_Q8!$F$5:$F$1254,Q$26),SUMIFS(DB_Q8!$U$5:$U$1254,DB_Q8!$L$5:$L$1254,$J$4,DB_Q8!$F$5:$F$1254,Q$26))</f>
        <v>1</v>
      </c>
      <c r="R35" s="970">
        <f t="shared" si="11"/>
        <v>0.28426395939086296</v>
      </c>
      <c r="S35" s="970">
        <f t="shared" si="11"/>
        <v>0.34121621621621623</v>
      </c>
      <c r="T35" s="970">
        <f t="shared" si="11"/>
        <v>0.28620689655172415</v>
      </c>
      <c r="U35" s="970">
        <f t="shared" si="11"/>
        <v>0.2</v>
      </c>
    </row>
    <row r="36" spans="2:21" ht="13.5" thickTop="1">
      <c r="D36" s="742">
        <f>IF($J$4="Todas",COUNTIF(DB_Q8!$E$5:$E$1254,D$26),COUNTIFS(DB_Q8!$E$5:$E$1254,D$26,DB_Q8!$L$5:$L$1254,$J$4))</f>
        <v>492</v>
      </c>
      <c r="E36" s="742">
        <f>IF($J$4="Todas",COUNTIF(DB_Q8!$E$5:$E$1254,E$26),COUNTIFS(DB_Q8!$E$5:$E$1254,E$26,DB_Q8!$L$5:$L$1254,$J$4))</f>
        <v>758</v>
      </c>
      <c r="F36" s="742"/>
      <c r="G36" s="742"/>
      <c r="H36" s="742">
        <f>IF($J$4="Todas",COUNTIF(DB_Q8!$D$5:$D$1254,H$26),COUNTIFS(DB_Q8!$D$5:$D$1254,H$26,DB_Q8!$L$5:$L$1254,$J$4))</f>
        <v>266</v>
      </c>
      <c r="I36" s="742">
        <f>IF($J$4="Todas",COUNTIF(DB_Q8!$D$5:$D$1254,I$26),COUNTIFS(DB_Q8!$D$5:$D$1254,I$26,DB_Q8!$L$5:$L$1254,$J$4))</f>
        <v>549</v>
      </c>
      <c r="J36" s="742">
        <f>IF($J$4="Todas",COUNTIF(DB_Q8!$D$5:$D$1254,J$26),COUNTIFS(DB_Q8!$D$5:$D$1254,J$26,DB_Q8!$L$5:$L$1254,$J$4))</f>
        <v>435</v>
      </c>
      <c r="K36" s="742"/>
      <c r="L36" s="742"/>
      <c r="M36" s="742"/>
      <c r="N36" s="742">
        <f>IF($J$4="Todas",COUNTIF(DB_Q8!$F$5:$F$1254,N$26),COUNTIFS(DB_Q8!$F$5:$F$1254,N$26,DB_Q8!$L$5:$L$1254,$J$4))</f>
        <v>448</v>
      </c>
      <c r="O36" s="742">
        <f>IF($J$4="Todas",COUNTIF(DB_Q8!$F$5:$F$1254,O$26),COUNTIFS(DB_Q8!$F$5:$F$1254,O$26,DB_Q8!$L$5:$L$1254,$J$4))</f>
        <v>425</v>
      </c>
      <c r="P36" s="742">
        <f>IF($J$4="Todas",COUNTIF(DB_Q8!$F$5:$F$1254,P$26),COUNTIFS(DB_Q8!$F$5:$F$1254,P$26,DB_Q8!$L$5:$L$1254,$J$4))</f>
        <v>368</v>
      </c>
      <c r="Q36" s="742">
        <f>IF($J$4="Todas",COUNTIF(DB_Q8!$F$5:$F$1254,Q$26),COUNTIFS(DB_Q8!$F$5:$F$1254,Q$26,DB_Q8!$L$5:$L$1254,$J$4))</f>
        <v>9</v>
      </c>
      <c r="R36" s="742"/>
      <c r="S36" s="742"/>
      <c r="T36" s="742"/>
      <c r="U36" s="985"/>
    </row>
    <row r="38" spans="2:21" s="432" customFormat="1"/>
    <row r="39" spans="2:21" s="681" customFormat="1">
      <c r="B39" s="971" t="str">
        <f>$B$4</f>
        <v>Conocimiento general</v>
      </c>
      <c r="C39" s="305"/>
      <c r="D39" s="945" t="s">
        <v>317</v>
      </c>
      <c r="E39" s="943"/>
      <c r="F39" s="943"/>
      <c r="G39" s="972"/>
      <c r="H39" s="944"/>
      <c r="I39" s="943"/>
      <c r="J39" s="944" t="s">
        <v>318</v>
      </c>
      <c r="K39" s="945"/>
      <c r="L39" s="945"/>
      <c r="M39" s="944"/>
      <c r="N39" s="945"/>
      <c r="O39" s="972"/>
      <c r="P39" s="945" t="s">
        <v>319</v>
      </c>
      <c r="Q39" s="943"/>
      <c r="R39" s="943"/>
      <c r="S39" s="972"/>
      <c r="T39" s="944"/>
      <c r="U39" s="945"/>
    </row>
    <row r="40" spans="2:21" s="681" customFormat="1">
      <c r="B40" s="733" t="s">
        <v>357</v>
      </c>
      <c r="C40" s="598" t="str">
        <f>$J$4</f>
        <v>Todas</v>
      </c>
      <c r="D40" s="946" t="s">
        <v>305</v>
      </c>
      <c r="E40" s="946" t="s">
        <v>510</v>
      </c>
      <c r="F40" s="946" t="s">
        <v>511</v>
      </c>
      <c r="G40" s="947" t="s">
        <v>305</v>
      </c>
      <c r="H40" s="947" t="s">
        <v>510</v>
      </c>
      <c r="I40" s="947" t="s">
        <v>511</v>
      </c>
      <c r="J40" s="973" t="s">
        <v>306</v>
      </c>
      <c r="K40" s="946" t="s">
        <v>307</v>
      </c>
      <c r="L40" s="946" t="s">
        <v>308</v>
      </c>
      <c r="M40" s="947" t="s">
        <v>306</v>
      </c>
      <c r="N40" s="947" t="s">
        <v>307</v>
      </c>
      <c r="O40" s="974" t="s">
        <v>308</v>
      </c>
      <c r="P40" s="946" t="s">
        <v>505</v>
      </c>
      <c r="Q40" s="946" t="s">
        <v>504</v>
      </c>
      <c r="R40" s="946" t="s">
        <v>507</v>
      </c>
      <c r="S40" s="947" t="s">
        <v>505</v>
      </c>
      <c r="T40" s="947" t="s">
        <v>504</v>
      </c>
      <c r="U40" s="947" t="s">
        <v>507</v>
      </c>
    </row>
    <row r="41" spans="2:21" s="681" customFormat="1">
      <c r="B41" s="975" t="str">
        <f>$B$4</f>
        <v>Conocimiento general</v>
      </c>
      <c r="C41" s="976">
        <f>IFERROR(SUM($J$41:$L$41)/SUM($J$50:$L$50),)</f>
        <v>0.63039999999999996</v>
      </c>
      <c r="D41" s="952">
        <f>IF($J$4="Todas",COUNTIFS(DB_Q8!$G$5:$G$1254,D$40,DB_Q8!$M$5:$M$1254,1),COUNTIFS(DB_Q8!$L$5:$L$1254,$J$4,DB_Q8!$G$5:$G$1254,D$40,DB_Q8!$M$5:$M$1254,1))</f>
        <v>464</v>
      </c>
      <c r="E41" s="952">
        <f>IF($J$4="Todas",COUNTIFS(DB_Q8!$G$5:$G$1254,E$40,DB_Q8!$M$5:$M$1254,1),COUNTIFS(DB_Q8!$L$5:$L$1254,$J$4,DB_Q8!$G$5:$G$1254,E$40,DB_Q8!$M$5:$M$1254,1))</f>
        <v>166</v>
      </c>
      <c r="F41" s="952">
        <f>IF($J$4="Todas",COUNTIFS(DB_Q8!$G$5:$G$1254,F$40,DB_Q8!$M$5:$M$1254,1),COUNTIFS(DB_Q8!$L$5:$L$1254,$J$4,DB_Q8!$G$5:$G$1254,F$40,DB_Q8!$M$5:$M$1254,1))</f>
        <v>158</v>
      </c>
      <c r="G41" s="953">
        <f>IFERROR(D41/D$50,)</f>
        <v>0.64985994397759106</v>
      </c>
      <c r="H41" s="953">
        <f>IFERROR(E41/E$50,)</f>
        <v>0.68879668049792531</v>
      </c>
      <c r="I41" s="953">
        <f>IFERROR(F41/F$50,)</f>
        <v>0.53559322033898304</v>
      </c>
      <c r="J41" s="977">
        <f>IF($J$4="Todas",COUNTIFS(DB_Q8!$H$5:$H$1254,J$40,DB_Q8!$M$5:$M$1254,1),COUNTIFS(DB_Q8!$L$5:$L$1254,$J$4,DB_Q8!$H$5:$H$1254,J$40,DB_Q8!$M$5:$M$1254,1))</f>
        <v>586</v>
      </c>
      <c r="K41" s="952">
        <f>IF($J$4="Todas",COUNTIFS(DB_Q8!$H$5:$H$1254,K$40,DB_Q8!$M$5:$M$1254,1),COUNTIFS(DB_Q8!$L$5:$L$1254,$J$4,DB_Q8!$H$5:$H$1254,K$40,DB_Q8!$M$5:$M$1254,1))</f>
        <v>92</v>
      </c>
      <c r="L41" s="952">
        <f>IF($J$4="Todas",COUNTIFS(DB_Q8!$H$5:$H$1254,L$40,DB_Q8!$M$5:$M$1254,1),COUNTIFS(DB_Q8!$L$5:$L$1254,$J$4,DB_Q8!$H$5:$H$1254,L$40,DB_Q8!$M$5:$M$1254,1))</f>
        <v>110</v>
      </c>
      <c r="M41" s="953">
        <f>IFERROR(J41/J$50,)</f>
        <v>0.63351351351351348</v>
      </c>
      <c r="N41" s="953">
        <f>IFERROR(K41/K$50,)</f>
        <v>0.65714285714285714</v>
      </c>
      <c r="O41" s="978">
        <f>IFERROR(L41/L$50,)</f>
        <v>0.59459459459459463</v>
      </c>
      <c r="P41" s="952">
        <f>IF($J$4="Todas",COUNTIFS(DB_Q8!$I$5:$I$1254,P$40,DB_Q8!$M$5:$M$1254,1),COUNTIFS(DB_Q8!$L$5:$L$1254,$J$4,DB_Q8!$I$5:$I$1254,P$40,DB_Q8!$M$5:$M$1254,1))</f>
        <v>164</v>
      </c>
      <c r="Q41" s="952">
        <f>IF($J$4="Todas",COUNTIFS(DB_Q8!$I$5:$I$1254,Q$40,DB_Q8!$M$5:$M$1254,1),COUNTIFS(DB_Q8!$L$5:$L$1254,$J$4,DB_Q8!$I$5:$I$1254,Q$40,DB_Q8!$M$5:$M$1254,1))</f>
        <v>460</v>
      </c>
      <c r="R41" s="952">
        <f>IF($J$4="Todas",COUNTIFS(DB_Q8!$I$5:$I$1254,R$40,DB_Q8!$M$5:$M$1254,1),COUNTIFS(DB_Q8!$L$5:$L$1254,$J$4,DB_Q8!$I$5:$I$1254,R$40,DB_Q8!$M$5:$M$1254,1))</f>
        <v>164</v>
      </c>
      <c r="S41" s="953">
        <f>IFERROR(P41/P$50,)</f>
        <v>0.57746478873239437</v>
      </c>
      <c r="T41" s="953">
        <f>IFERROR(Q41/Q$50,)</f>
        <v>0.6344827586206897</v>
      </c>
      <c r="U41" s="953">
        <f>IFERROR(R41/R$50,)</f>
        <v>0.68049792531120334</v>
      </c>
    </row>
    <row r="42" spans="2:21" s="681" customFormat="1">
      <c r="B42" s="979" t="s">
        <v>343</v>
      </c>
      <c r="C42" s="959">
        <f t="shared" ref="C42:C49" si="12">VLOOKUP($B42,$B$8:$C$15,2,)</f>
        <v>0.65609137055837563</v>
      </c>
      <c r="D42" s="960">
        <f>IF($J$4="Todas",SUMIFS(DB_Q8!$N$5:$N$1254,DB_Q8!$G$5:$G$1254,D$40),SUMIFS(DB_Q8!$N$5:$N$1254,DB_Q8!$L$5:$L$1254,$J$4,DB_Q8!$G$5:$G$1254,D$40))</f>
        <v>299</v>
      </c>
      <c r="E42" s="960">
        <f>IF($J$4="Todas",SUMIFS(DB_Q8!$N$5:$N$1254,DB_Q8!$G$5:$G$1254,E$40),SUMIFS(DB_Q8!$N$5:$N$1254,DB_Q8!$L$5:$L$1254,$J$4,DB_Q8!$G$5:$G$1254,E$40))</f>
        <v>122</v>
      </c>
      <c r="F42" s="960">
        <f>IF($J$4="Todas",SUMIFS(DB_Q8!$N$5:$N$1254,DB_Q8!$G$5:$G$1254,F$40),SUMIFS(DB_Q8!$N$5:$N$1254,DB_Q8!$L$5:$L$1254,$J$4,DB_Q8!$G$5:$G$1254,F$40))</f>
        <v>96</v>
      </c>
      <c r="G42" s="961">
        <f t="shared" ref="G42:I49" si="13">IFERROR(IF($B$4="Entrevistas totales",D42/D$50,D42/D$41),)</f>
        <v>0.6443965517241379</v>
      </c>
      <c r="H42" s="961">
        <f t="shared" si="13"/>
        <v>0.73493975903614461</v>
      </c>
      <c r="I42" s="961">
        <f t="shared" si="13"/>
        <v>0.60759493670886078</v>
      </c>
      <c r="J42" s="980">
        <f>IF($J$4="Todas",SUMIFS(DB_Q8!$N$5:$N$1254,DB_Q8!$H$5:$H$1254,J$40),SUMIFS(DB_Q8!$N$5:$N$1254,DB_Q8!$L$5:$L$1254,$J$4,DB_Q8!$H$5:$H$1254,J$40))</f>
        <v>386</v>
      </c>
      <c r="K42" s="960">
        <f>IF($J$4="Todas",SUMIFS(DB_Q8!$N$5:$N$1254,DB_Q8!$H$5:$H$1254,K$40),SUMIFS(DB_Q8!$N$5:$N$1254,DB_Q8!$L$5:$L$1254,$J$4,DB_Q8!$H$5:$H$1254,K$40))</f>
        <v>61</v>
      </c>
      <c r="L42" s="960">
        <f>IF($J$4="Todas",SUMIFS(DB_Q8!$N$5:$N$1254,DB_Q8!$H$5:$H$1254,L$40),SUMIFS(DB_Q8!$N$5:$N$1254,DB_Q8!$L$5:$L$1254,$J$4,DB_Q8!$H$5:$H$1254,L$40))</f>
        <v>70</v>
      </c>
      <c r="M42" s="961">
        <f t="shared" ref="M42:O49" si="14">IFERROR(IF($B$4="Entrevistas totales",J42/J$50,J42/J$41),)</f>
        <v>0.65870307167235498</v>
      </c>
      <c r="N42" s="961">
        <f t="shared" si="14"/>
        <v>0.66304347826086951</v>
      </c>
      <c r="O42" s="981">
        <f t="shared" si="14"/>
        <v>0.63636363636363635</v>
      </c>
      <c r="P42" s="960">
        <f>IF($J$4="Todas",SUMIFS(DB_Q8!$N$5:$N$1254,DB_Q8!$I$5:$I$1254,P$40),SUMIFS(DB_Q8!$N$5:$N$1254,DB_Q8!$L$5:$L$1254,$J$4,DB_Q8!$I$5:$I$1254,P$40))</f>
        <v>113</v>
      </c>
      <c r="Q42" s="960">
        <f>IF($J$4="Todas",SUMIFS(DB_Q8!$N$5:$N$1254,DB_Q8!$I$5:$I$1254,Q$40),SUMIFS(DB_Q8!$N$5:$N$1254,DB_Q8!$L$5:$L$1254,$J$4,DB_Q8!$I$5:$I$1254,Q$40))</f>
        <v>295</v>
      </c>
      <c r="R42" s="960">
        <f>IF($J$4="Todas",SUMIFS(DB_Q8!$N$5:$N$1254,DB_Q8!$I$5:$I$1254,R$40),SUMIFS(DB_Q8!$N$5:$N$1254,DB_Q8!$L$5:$L$1254,$J$4,DB_Q8!$I$5:$I$1254,R$40))</f>
        <v>109</v>
      </c>
      <c r="S42" s="961">
        <f t="shared" ref="S42:U49" si="15">IFERROR(IF($B$4="Entrevistas totales",P42/P$50,P42/P$41),)</f>
        <v>0.68902439024390238</v>
      </c>
      <c r="T42" s="961">
        <f t="shared" si="15"/>
        <v>0.64130434782608692</v>
      </c>
      <c r="U42" s="961">
        <f t="shared" si="15"/>
        <v>0.66463414634146345</v>
      </c>
    </row>
    <row r="43" spans="2:21" s="681" customFormat="1">
      <c r="B43" s="779" t="s">
        <v>477</v>
      </c>
      <c r="C43" s="964">
        <f t="shared" si="12"/>
        <v>0.22715736040609136</v>
      </c>
      <c r="D43" s="777">
        <f>IF($J$4="Todas",SUMIFS(DB_Q8!$O$5:$O$1254,DB_Q8!$G$5:$G$1254,D$40),SUMIFS(DB_Q8!$O$5:$O$1254,DB_Q8!$L$5:$L$1254,$J$4,DB_Q8!$G$5:$G$1254,D$40))</f>
        <v>112</v>
      </c>
      <c r="E43" s="777">
        <f>IF($J$4="Todas",SUMIFS(DB_Q8!$O$5:$O$1254,DB_Q8!$G$5:$G$1254,E$40),SUMIFS(DB_Q8!$O$5:$O$1254,DB_Q8!$L$5:$L$1254,$J$4,DB_Q8!$G$5:$G$1254,E$40))</f>
        <v>38</v>
      </c>
      <c r="F43" s="777">
        <f>IF($J$4="Todas",SUMIFS(DB_Q8!$O$5:$O$1254,DB_Q8!$G$5:$G$1254,F$40),SUMIFS(DB_Q8!$O$5:$O$1254,DB_Q8!$L$5:$L$1254,$J$4,DB_Q8!$G$5:$G$1254,F$40))</f>
        <v>29</v>
      </c>
      <c r="G43" s="778">
        <f t="shared" si="13"/>
        <v>0.2413793103448276</v>
      </c>
      <c r="H43" s="778">
        <f t="shared" si="13"/>
        <v>0.2289156626506024</v>
      </c>
      <c r="I43" s="778">
        <f t="shared" si="13"/>
        <v>0.18354430379746836</v>
      </c>
      <c r="J43" s="801">
        <f>IF($J$4="Todas",SUMIFS(DB_Q8!$O$5:$O$1254,DB_Q8!$H$5:$H$1254,J$40),SUMIFS(DB_Q8!$O$5:$O$1254,DB_Q8!$L$5:$L$1254,$J$4,DB_Q8!$H$5:$H$1254,J$40))</f>
        <v>138</v>
      </c>
      <c r="K43" s="777">
        <f>IF($J$4="Todas",SUMIFS(DB_Q8!$O$5:$O$1254,DB_Q8!$H$5:$H$1254,K$40),SUMIFS(DB_Q8!$O$5:$O$1254,DB_Q8!$L$5:$L$1254,$J$4,DB_Q8!$H$5:$H$1254,K$40))</f>
        <v>23</v>
      </c>
      <c r="L43" s="777">
        <f>IF($J$4="Todas",SUMIFS(DB_Q8!$O$5:$O$1254,DB_Q8!$H$5:$H$1254,L$40),SUMIFS(DB_Q8!$O$5:$O$1254,DB_Q8!$L$5:$L$1254,$J$4,DB_Q8!$H$5:$H$1254,L$40))</f>
        <v>18</v>
      </c>
      <c r="M43" s="778">
        <f t="shared" si="14"/>
        <v>0.23549488054607509</v>
      </c>
      <c r="N43" s="778">
        <f t="shared" si="14"/>
        <v>0.25</v>
      </c>
      <c r="O43" s="810">
        <f t="shared" si="14"/>
        <v>0.16363636363636364</v>
      </c>
      <c r="P43" s="777">
        <f>IF($J$4="Todas",SUMIFS(DB_Q8!$O$5:$O$1254,DB_Q8!$I$5:$I$1254,P$40),SUMIFS(DB_Q8!$O$5:$O$1254,DB_Q8!$L$5:$L$1254,$J$4,DB_Q8!$I$5:$I$1254,P$40))</f>
        <v>41</v>
      </c>
      <c r="Q43" s="777">
        <f>IF($J$4="Todas",SUMIFS(DB_Q8!$O$5:$O$1254,DB_Q8!$I$5:$I$1254,Q$40),SUMIFS(DB_Q8!$O$5:$O$1254,DB_Q8!$L$5:$L$1254,$J$4,DB_Q8!$I$5:$I$1254,Q$40))</f>
        <v>104</v>
      </c>
      <c r="R43" s="777">
        <f>IF($J$4="Todas",SUMIFS(DB_Q8!$O$5:$O$1254,DB_Q8!$I$5:$I$1254,R$40),SUMIFS(DB_Q8!$O$5:$O$1254,DB_Q8!$L$5:$L$1254,$J$4,DB_Q8!$I$5:$I$1254,R$40))</f>
        <v>34</v>
      </c>
      <c r="S43" s="778">
        <f t="shared" si="15"/>
        <v>0.25</v>
      </c>
      <c r="T43" s="778">
        <f t="shared" si="15"/>
        <v>0.22608695652173913</v>
      </c>
      <c r="U43" s="778">
        <f t="shared" si="15"/>
        <v>0.2073170731707317</v>
      </c>
    </row>
    <row r="44" spans="2:21" s="681" customFormat="1">
      <c r="B44" s="779" t="s">
        <v>580</v>
      </c>
      <c r="C44" s="964">
        <f t="shared" si="12"/>
        <v>0.74111675126903553</v>
      </c>
      <c r="D44" s="777">
        <f>IF($J$4="Todas",SUMIFS(DB_Q8!$P$5:$P$1254,DB_Q8!$G$5:$G$1254,D$40),SUMIFS(DB_Q8!$P$5:$P$1254,DB_Q8!$L$5:$L$1254,$J$4,DB_Q8!$G$5:$G$1254,D$40))</f>
        <v>347</v>
      </c>
      <c r="E44" s="777">
        <f>IF($J$4="Todas",SUMIFS(DB_Q8!$P$5:$P$1254,DB_Q8!$G$5:$G$1254,E$40),SUMIFS(DB_Q8!$P$5:$P$1254,DB_Q8!$L$5:$L$1254,$J$4,DB_Q8!$G$5:$G$1254,E$40))</f>
        <v>137</v>
      </c>
      <c r="F44" s="777">
        <f>IF($J$4="Todas",SUMIFS(DB_Q8!$P$5:$P$1254,DB_Q8!$G$5:$G$1254,F$40),SUMIFS(DB_Q8!$P$5:$P$1254,DB_Q8!$L$5:$L$1254,$J$4,DB_Q8!$G$5:$G$1254,F$40))</f>
        <v>100</v>
      </c>
      <c r="G44" s="778">
        <f t="shared" si="13"/>
        <v>0.74784482758620685</v>
      </c>
      <c r="H44" s="778">
        <f t="shared" si="13"/>
        <v>0.82530120481927716</v>
      </c>
      <c r="I44" s="778">
        <f t="shared" si="13"/>
        <v>0.63291139240506333</v>
      </c>
      <c r="J44" s="801">
        <f>IF($J$4="Todas",SUMIFS(DB_Q8!$P$5:$P$1254,DB_Q8!$H$5:$H$1254,J$40),SUMIFS(DB_Q8!$P$5:$P$1254,DB_Q8!$L$5:$L$1254,$J$4,DB_Q8!$H$5:$H$1254,J$40))</f>
        <v>441</v>
      </c>
      <c r="K44" s="777">
        <f>IF($J$4="Todas",SUMIFS(DB_Q8!$P$5:$P$1254,DB_Q8!$H$5:$H$1254,K$40),SUMIFS(DB_Q8!$P$5:$P$1254,DB_Q8!$L$5:$L$1254,$J$4,DB_Q8!$H$5:$H$1254,K$40))</f>
        <v>71</v>
      </c>
      <c r="L44" s="777">
        <f>IF($J$4="Todas",SUMIFS(DB_Q8!$P$5:$P$1254,DB_Q8!$H$5:$H$1254,L$40),SUMIFS(DB_Q8!$P$5:$P$1254,DB_Q8!$L$5:$L$1254,$J$4,DB_Q8!$H$5:$H$1254,L$40))</f>
        <v>72</v>
      </c>
      <c r="M44" s="778">
        <f t="shared" si="14"/>
        <v>0.75255972696245732</v>
      </c>
      <c r="N44" s="778">
        <f t="shared" si="14"/>
        <v>0.77173913043478259</v>
      </c>
      <c r="O44" s="810">
        <f t="shared" si="14"/>
        <v>0.65454545454545454</v>
      </c>
      <c r="P44" s="777">
        <f>IF($J$4="Todas",SUMIFS(DB_Q8!$P$5:$P$1254,DB_Q8!$I$5:$I$1254,P$40),SUMIFS(DB_Q8!$P$5:$P$1254,DB_Q8!$L$5:$L$1254,$J$4,DB_Q8!$I$5:$I$1254,P$40))</f>
        <v>129</v>
      </c>
      <c r="Q44" s="777">
        <f>IF($J$4="Todas",SUMIFS(DB_Q8!$P$5:$P$1254,DB_Q8!$I$5:$I$1254,Q$40),SUMIFS(DB_Q8!$P$5:$P$1254,DB_Q8!$L$5:$L$1254,$J$4,DB_Q8!$I$5:$I$1254,Q$40))</f>
        <v>345</v>
      </c>
      <c r="R44" s="777">
        <f>IF($J$4="Todas",SUMIFS(DB_Q8!$P$5:$P$1254,DB_Q8!$I$5:$I$1254,R$40),SUMIFS(DB_Q8!$P$5:$P$1254,DB_Q8!$L$5:$L$1254,$J$4,DB_Q8!$I$5:$I$1254,R$40))</f>
        <v>110</v>
      </c>
      <c r="S44" s="778">
        <f t="shared" si="15"/>
        <v>0.78658536585365857</v>
      </c>
      <c r="T44" s="778">
        <f t="shared" si="15"/>
        <v>0.75</v>
      </c>
      <c r="U44" s="778">
        <f t="shared" si="15"/>
        <v>0.67073170731707321</v>
      </c>
    </row>
    <row r="45" spans="2:21">
      <c r="B45" s="779" t="s">
        <v>581</v>
      </c>
      <c r="C45" s="964">
        <f t="shared" si="12"/>
        <v>0.95939086294416243</v>
      </c>
      <c r="D45" s="777">
        <f>IF($J$4="Todas",SUMIFS(DB_Q8!$Q$5:$Q$1254,DB_Q8!$G$5:$G$1254,D$40),SUMIFS(DB_Q8!$Q$5:$Q$1254,DB_Q8!$L$5:$L$1254,$J$4,DB_Q8!$G$5:$G$1254,D$40))</f>
        <v>449</v>
      </c>
      <c r="E45" s="777">
        <f>IF($J$4="Todas",SUMIFS(DB_Q8!$Q$5:$Q$1254,DB_Q8!$G$5:$G$1254,E$40),SUMIFS(DB_Q8!$Q$5:$Q$1254,DB_Q8!$L$5:$L$1254,$J$4,DB_Q8!$G$5:$G$1254,E$40))</f>
        <v>160</v>
      </c>
      <c r="F45" s="777">
        <f>IF($J$4="Todas",SUMIFS(DB_Q8!$Q$5:$Q$1254,DB_Q8!$G$5:$G$1254,F$40),SUMIFS(DB_Q8!$Q$5:$Q$1254,DB_Q8!$L$5:$L$1254,$J$4,DB_Q8!$G$5:$G$1254,F$40))</f>
        <v>147</v>
      </c>
      <c r="G45" s="778">
        <f t="shared" si="13"/>
        <v>0.96767241379310343</v>
      </c>
      <c r="H45" s="778">
        <f t="shared" si="13"/>
        <v>0.96385542168674698</v>
      </c>
      <c r="I45" s="778">
        <f t="shared" si="13"/>
        <v>0.930379746835443</v>
      </c>
      <c r="J45" s="801">
        <f>IF($J$4="Todas",SUMIFS(DB_Q8!$Q$5:$Q$1254,DB_Q8!$H$5:$H$1254,J$40),SUMIFS(DB_Q8!$Q$5:$Q$1254,DB_Q8!$L$5:$L$1254,$J$4,DB_Q8!$H$5:$H$1254,J$40))</f>
        <v>566</v>
      </c>
      <c r="K45" s="777">
        <f>IF($J$4="Todas",SUMIFS(DB_Q8!$Q$5:$Q$1254,DB_Q8!$H$5:$H$1254,K$40),SUMIFS(DB_Q8!$Q$5:$Q$1254,DB_Q8!$L$5:$L$1254,$J$4,DB_Q8!$H$5:$H$1254,K$40))</f>
        <v>89</v>
      </c>
      <c r="L45" s="777">
        <f>IF($J$4="Todas",SUMIFS(DB_Q8!$Q$5:$Q$1254,DB_Q8!$H$5:$H$1254,L$40),SUMIFS(DB_Q8!$Q$5:$Q$1254,DB_Q8!$L$5:$L$1254,$J$4,DB_Q8!$H$5:$H$1254,L$40))</f>
        <v>101</v>
      </c>
      <c r="M45" s="778">
        <f t="shared" si="14"/>
        <v>0.96587030716723554</v>
      </c>
      <c r="N45" s="778">
        <f t="shared" si="14"/>
        <v>0.96739130434782605</v>
      </c>
      <c r="O45" s="810">
        <f t="shared" si="14"/>
        <v>0.91818181818181821</v>
      </c>
      <c r="P45" s="777">
        <f>IF($J$4="Todas",SUMIFS(DB_Q8!$Q$5:$Q$1254,DB_Q8!$I$5:$I$1254,P$40),SUMIFS(DB_Q8!$Q$5:$Q$1254,DB_Q8!$L$5:$L$1254,$J$4,DB_Q8!$I$5:$I$1254,P$40))</f>
        <v>160</v>
      </c>
      <c r="Q45" s="777">
        <f>IF($J$4="Todas",SUMIFS(DB_Q8!$Q$5:$Q$1254,DB_Q8!$I$5:$I$1254,Q$40),SUMIFS(DB_Q8!$Q$5:$Q$1254,DB_Q8!$L$5:$L$1254,$J$4,DB_Q8!$I$5:$I$1254,Q$40))</f>
        <v>442</v>
      </c>
      <c r="R45" s="777">
        <f>IF($J$4="Todas",SUMIFS(DB_Q8!$Q$5:$Q$1254,DB_Q8!$I$5:$I$1254,R$40),SUMIFS(DB_Q8!$Q$5:$Q$1254,DB_Q8!$L$5:$L$1254,$J$4,DB_Q8!$I$5:$I$1254,R$40))</f>
        <v>154</v>
      </c>
      <c r="S45" s="778">
        <f t="shared" si="15"/>
        <v>0.97560975609756095</v>
      </c>
      <c r="T45" s="778">
        <f t="shared" si="15"/>
        <v>0.96086956521739131</v>
      </c>
      <c r="U45" s="778">
        <f t="shared" si="15"/>
        <v>0.93902439024390238</v>
      </c>
    </row>
    <row r="46" spans="2:21">
      <c r="B46" s="779" t="s">
        <v>582</v>
      </c>
      <c r="C46" s="964">
        <f t="shared" si="12"/>
        <v>0.50888324873096447</v>
      </c>
      <c r="D46" s="777">
        <f>IF($J$4="Todas",SUMIFS(DB_Q8!$R$5:$R$1254,DB_Q8!$G$5:$G$1254,D$40),SUMIFS(DB_Q8!$R$5:$R$1254,DB_Q8!$L$5:$L$1254,$J$4,DB_Q8!$G$5:$G$1254,D$40))</f>
        <v>225</v>
      </c>
      <c r="E46" s="777">
        <f>IF($J$4="Todas",SUMIFS(DB_Q8!$R$5:$R$1254,DB_Q8!$G$5:$G$1254,E$40),SUMIFS(DB_Q8!$R$5:$R$1254,DB_Q8!$L$5:$L$1254,$J$4,DB_Q8!$G$5:$G$1254,E$40))</f>
        <v>91</v>
      </c>
      <c r="F46" s="777">
        <f>IF($J$4="Todas",SUMIFS(DB_Q8!$R$5:$R$1254,DB_Q8!$G$5:$G$1254,F$40),SUMIFS(DB_Q8!$R$5:$R$1254,DB_Q8!$L$5:$L$1254,$J$4,DB_Q8!$G$5:$G$1254,F$40))</f>
        <v>85</v>
      </c>
      <c r="G46" s="778">
        <f t="shared" si="13"/>
        <v>0.48491379310344829</v>
      </c>
      <c r="H46" s="778">
        <f t="shared" si="13"/>
        <v>0.54819277108433739</v>
      </c>
      <c r="I46" s="778">
        <f t="shared" si="13"/>
        <v>0.53797468354430378</v>
      </c>
      <c r="J46" s="801">
        <f>IF($J$4="Todas",SUMIFS(DB_Q8!$R$5:$R$1254,DB_Q8!$H$5:$H$1254,J$40),SUMIFS(DB_Q8!$R$5:$R$1254,DB_Q8!$L$5:$L$1254,$J$4,DB_Q8!$H$5:$H$1254,J$40))</f>
        <v>279</v>
      </c>
      <c r="K46" s="777">
        <f>IF($J$4="Todas",SUMIFS(DB_Q8!$R$5:$R$1254,DB_Q8!$H$5:$H$1254,K$40),SUMIFS(DB_Q8!$R$5:$R$1254,DB_Q8!$L$5:$L$1254,$J$4,DB_Q8!$H$5:$H$1254,K$40))</f>
        <v>54</v>
      </c>
      <c r="L46" s="777">
        <f>IF($J$4="Todas",SUMIFS(DB_Q8!$R$5:$R$1254,DB_Q8!$H$5:$H$1254,L$40),SUMIFS(DB_Q8!$R$5:$R$1254,DB_Q8!$L$5:$L$1254,$J$4,DB_Q8!$H$5:$H$1254,L$40))</f>
        <v>68</v>
      </c>
      <c r="M46" s="778">
        <f t="shared" si="14"/>
        <v>0.47610921501706482</v>
      </c>
      <c r="N46" s="778">
        <f t="shared" si="14"/>
        <v>0.58695652173913049</v>
      </c>
      <c r="O46" s="810">
        <f t="shared" si="14"/>
        <v>0.61818181818181817</v>
      </c>
      <c r="P46" s="777">
        <f>IF($J$4="Todas",SUMIFS(DB_Q8!$R$5:$R$1254,DB_Q8!$I$5:$I$1254,P$40),SUMIFS(DB_Q8!$R$5:$R$1254,DB_Q8!$L$5:$L$1254,$J$4,DB_Q8!$I$5:$I$1254,P$40))</f>
        <v>92</v>
      </c>
      <c r="Q46" s="777">
        <f>IF($J$4="Todas",SUMIFS(DB_Q8!$R$5:$R$1254,DB_Q8!$I$5:$I$1254,Q$40),SUMIFS(DB_Q8!$R$5:$R$1254,DB_Q8!$L$5:$L$1254,$J$4,DB_Q8!$I$5:$I$1254,Q$40))</f>
        <v>222</v>
      </c>
      <c r="R46" s="777">
        <f>IF($J$4="Todas",SUMIFS(DB_Q8!$R$5:$R$1254,DB_Q8!$I$5:$I$1254,R$40),SUMIFS(DB_Q8!$R$5:$R$1254,DB_Q8!$L$5:$L$1254,$J$4,DB_Q8!$I$5:$I$1254,R$40))</f>
        <v>87</v>
      </c>
      <c r="S46" s="778">
        <f t="shared" si="15"/>
        <v>0.56097560975609762</v>
      </c>
      <c r="T46" s="778">
        <f t="shared" si="15"/>
        <v>0.4826086956521739</v>
      </c>
      <c r="U46" s="778">
        <f t="shared" si="15"/>
        <v>0.53048780487804881</v>
      </c>
    </row>
    <row r="47" spans="2:21">
      <c r="B47" s="779" t="s">
        <v>344</v>
      </c>
      <c r="C47" s="964">
        <f t="shared" si="12"/>
        <v>0.60659898477157359</v>
      </c>
      <c r="D47" s="777">
        <f>IF($J$4="Todas",SUMIFS(DB_Q8!$S$5:$S$1254,DB_Q8!$G$5:$G$1254,D$40),SUMIFS(DB_Q8!$S$5:$S$1254,DB_Q8!$L$5:$L$1254,$J$4,DB_Q8!$G$5:$G$1254,D$40))</f>
        <v>299</v>
      </c>
      <c r="E47" s="777">
        <f>IF($J$4="Todas",SUMIFS(DB_Q8!$S$5:$S$1254,DB_Q8!$G$5:$G$1254,E$40),SUMIFS(DB_Q8!$S$5:$S$1254,DB_Q8!$L$5:$L$1254,$J$4,DB_Q8!$G$5:$G$1254,E$40))</f>
        <v>101</v>
      </c>
      <c r="F47" s="777">
        <f>IF($J$4="Todas",SUMIFS(DB_Q8!$S$5:$S$1254,DB_Q8!$G$5:$G$1254,F$40),SUMIFS(DB_Q8!$S$5:$S$1254,DB_Q8!$L$5:$L$1254,$J$4,DB_Q8!$G$5:$G$1254,F$40))</f>
        <v>78</v>
      </c>
      <c r="G47" s="778">
        <f t="shared" si="13"/>
        <v>0.6443965517241379</v>
      </c>
      <c r="H47" s="778">
        <f t="shared" si="13"/>
        <v>0.60843373493975905</v>
      </c>
      <c r="I47" s="778">
        <f t="shared" si="13"/>
        <v>0.49367088607594939</v>
      </c>
      <c r="J47" s="801">
        <f>IF($J$4="Todas",SUMIFS(DB_Q8!$S$5:$S$1254,DB_Q8!$H$5:$H$1254,J$40),SUMIFS(DB_Q8!$S$5:$S$1254,DB_Q8!$L$5:$L$1254,$J$4,DB_Q8!$H$5:$H$1254,J$40))</f>
        <v>363</v>
      </c>
      <c r="K47" s="777">
        <f>IF($J$4="Todas",SUMIFS(DB_Q8!$S$5:$S$1254,DB_Q8!$H$5:$H$1254,K$40),SUMIFS(DB_Q8!$S$5:$S$1254,DB_Q8!$L$5:$L$1254,$J$4,DB_Q8!$H$5:$H$1254,K$40))</f>
        <v>51</v>
      </c>
      <c r="L47" s="777">
        <f>IF($J$4="Todas",SUMIFS(DB_Q8!$S$5:$S$1254,DB_Q8!$H$5:$H$1254,L$40),SUMIFS(DB_Q8!$S$5:$S$1254,DB_Q8!$L$5:$L$1254,$J$4,DB_Q8!$H$5:$H$1254,L$40))</f>
        <v>64</v>
      </c>
      <c r="M47" s="778">
        <f t="shared" si="14"/>
        <v>0.61945392491467577</v>
      </c>
      <c r="N47" s="778">
        <f t="shared" si="14"/>
        <v>0.55434782608695654</v>
      </c>
      <c r="O47" s="810">
        <f t="shared" si="14"/>
        <v>0.58181818181818179</v>
      </c>
      <c r="P47" s="777">
        <f>IF($J$4="Todas",SUMIFS(DB_Q8!$S$5:$S$1254,DB_Q8!$I$5:$I$1254,P$40),SUMIFS(DB_Q8!$S$5:$S$1254,DB_Q8!$L$5:$L$1254,$J$4,DB_Q8!$I$5:$I$1254,P$40))</f>
        <v>107</v>
      </c>
      <c r="Q47" s="777">
        <f>IF($J$4="Todas",SUMIFS(DB_Q8!$S$5:$S$1254,DB_Q8!$I$5:$I$1254,Q$40),SUMIFS(DB_Q8!$S$5:$S$1254,DB_Q8!$L$5:$L$1254,$J$4,DB_Q8!$I$5:$I$1254,Q$40))</f>
        <v>272</v>
      </c>
      <c r="R47" s="777">
        <f>IF($J$4="Todas",SUMIFS(DB_Q8!$S$5:$S$1254,DB_Q8!$I$5:$I$1254,R$40),SUMIFS(DB_Q8!$S$5:$S$1254,DB_Q8!$L$5:$L$1254,$J$4,DB_Q8!$I$5:$I$1254,R$40))</f>
        <v>99</v>
      </c>
      <c r="S47" s="778">
        <f t="shared" si="15"/>
        <v>0.65243902439024393</v>
      </c>
      <c r="T47" s="778">
        <f t="shared" si="15"/>
        <v>0.59130434782608698</v>
      </c>
      <c r="U47" s="778">
        <f t="shared" si="15"/>
        <v>0.60365853658536583</v>
      </c>
    </row>
    <row r="48" spans="2:21">
      <c r="B48" s="779" t="s">
        <v>583</v>
      </c>
      <c r="C48" s="964">
        <f t="shared" si="12"/>
        <v>0.50634517766497467</v>
      </c>
      <c r="D48" s="777">
        <f>IF($J$4="Todas",SUMIFS(DB_Q8!$T$5:$T$1254,DB_Q8!$G$5:$G$1254,D$40),SUMIFS(DB_Q8!$T$5:$T$1254,DB_Q8!$L$5:$L$1254,$J$4,DB_Q8!$G$5:$G$1254,D$40))</f>
        <v>213</v>
      </c>
      <c r="E48" s="777">
        <f>IF($J$4="Todas",SUMIFS(DB_Q8!$T$5:$T$1254,DB_Q8!$G$5:$G$1254,E$40),SUMIFS(DB_Q8!$T$5:$T$1254,DB_Q8!$L$5:$L$1254,$J$4,DB_Q8!$G$5:$G$1254,E$40))</f>
        <v>102</v>
      </c>
      <c r="F48" s="777">
        <f>IF($J$4="Todas",SUMIFS(DB_Q8!$T$5:$T$1254,DB_Q8!$G$5:$G$1254,F$40),SUMIFS(DB_Q8!$T$5:$T$1254,DB_Q8!$L$5:$L$1254,$J$4,DB_Q8!$G$5:$G$1254,F$40))</f>
        <v>84</v>
      </c>
      <c r="G48" s="778">
        <f t="shared" si="13"/>
        <v>0.45905172413793105</v>
      </c>
      <c r="H48" s="778">
        <f t="shared" si="13"/>
        <v>0.61445783132530118</v>
      </c>
      <c r="I48" s="778">
        <f t="shared" si="13"/>
        <v>0.53164556962025311</v>
      </c>
      <c r="J48" s="801">
        <f>IF($J$4="Todas",SUMIFS(DB_Q8!$T$5:$T$1254,DB_Q8!$H$5:$H$1254,J$40),SUMIFS(DB_Q8!$T$5:$T$1254,DB_Q8!$L$5:$L$1254,$J$4,DB_Q8!$H$5:$H$1254,J$40))</f>
        <v>279</v>
      </c>
      <c r="K48" s="777">
        <f>IF($J$4="Todas",SUMIFS(DB_Q8!$T$5:$T$1254,DB_Q8!$H$5:$H$1254,K$40),SUMIFS(DB_Q8!$T$5:$T$1254,DB_Q8!$L$5:$L$1254,$J$4,DB_Q8!$H$5:$H$1254,K$40))</f>
        <v>55</v>
      </c>
      <c r="L48" s="777">
        <f>IF($J$4="Todas",SUMIFS(DB_Q8!$T$5:$T$1254,DB_Q8!$H$5:$H$1254,L$40),SUMIFS(DB_Q8!$T$5:$T$1254,DB_Q8!$L$5:$L$1254,$J$4,DB_Q8!$H$5:$H$1254,L$40))</f>
        <v>65</v>
      </c>
      <c r="M48" s="778">
        <f t="shared" si="14"/>
        <v>0.47610921501706482</v>
      </c>
      <c r="N48" s="778">
        <f t="shared" si="14"/>
        <v>0.59782608695652173</v>
      </c>
      <c r="O48" s="810">
        <f t="shared" si="14"/>
        <v>0.59090909090909094</v>
      </c>
      <c r="P48" s="777">
        <f>IF($J$4="Todas",SUMIFS(DB_Q8!$T$5:$T$1254,DB_Q8!$I$5:$I$1254,P$40),SUMIFS(DB_Q8!$T$5:$T$1254,DB_Q8!$L$5:$L$1254,$J$4,DB_Q8!$I$5:$I$1254,P$40))</f>
        <v>89</v>
      </c>
      <c r="Q48" s="777">
        <f>IF($J$4="Todas",SUMIFS(DB_Q8!$T$5:$T$1254,DB_Q8!$I$5:$I$1254,Q$40),SUMIFS(DB_Q8!$T$5:$T$1254,DB_Q8!$L$5:$L$1254,$J$4,DB_Q8!$I$5:$I$1254,Q$40))</f>
        <v>219</v>
      </c>
      <c r="R48" s="777">
        <f>IF($J$4="Todas",SUMIFS(DB_Q8!$T$5:$T$1254,DB_Q8!$I$5:$I$1254,R$40),SUMIFS(DB_Q8!$T$5:$T$1254,DB_Q8!$L$5:$L$1254,$J$4,DB_Q8!$I$5:$I$1254,R$40))</f>
        <v>91</v>
      </c>
      <c r="S48" s="778">
        <f t="shared" si="15"/>
        <v>0.54268292682926833</v>
      </c>
      <c r="T48" s="778">
        <f t="shared" si="15"/>
        <v>0.47608695652173916</v>
      </c>
      <c r="U48" s="778">
        <f t="shared" si="15"/>
        <v>0.55487804878048785</v>
      </c>
    </row>
    <row r="49" spans="2:27" ht="13.5" thickBot="1">
      <c r="B49" s="982" t="s">
        <v>584</v>
      </c>
      <c r="C49" s="968">
        <f t="shared" si="12"/>
        <v>0.30583756345177665</v>
      </c>
      <c r="D49" s="969">
        <f>IF($J$4="Todas",SUMIFS(DB_Q8!$U$5:$U$1254,DB_Q8!$G$5:$G$1254,D$40),SUMIFS(DB_Q8!$U$5:$U$1254,DB_Q8!$L$5:$L$1254,$J$4,DB_Q8!$G$5:$G$1254,D$40))</f>
        <v>139</v>
      </c>
      <c r="E49" s="969">
        <f>IF($J$4="Todas",SUMIFS(DB_Q8!$U$5:$U$1254,DB_Q8!$G$5:$G$1254,E$40),SUMIFS(DB_Q8!$U$5:$U$1254,DB_Q8!$L$5:$L$1254,$J$4,DB_Q8!$G$5:$G$1254,E$40))</f>
        <v>66</v>
      </c>
      <c r="F49" s="969">
        <f>IF($J$4="Todas",SUMIFS(DB_Q8!$U$5:$U$1254,DB_Q8!$G$5:$G$1254,F$40),SUMIFS(DB_Q8!$U$5:$U$1254,DB_Q8!$L$5:$L$1254,$J$4,DB_Q8!$G$5:$G$1254,F$40))</f>
        <v>36</v>
      </c>
      <c r="G49" s="970">
        <f t="shared" si="13"/>
        <v>0.29956896551724138</v>
      </c>
      <c r="H49" s="970">
        <f t="shared" si="13"/>
        <v>0.39759036144578314</v>
      </c>
      <c r="I49" s="970">
        <f t="shared" si="13"/>
        <v>0.22784810126582278</v>
      </c>
      <c r="J49" s="983">
        <f>IF($J$4="Todas",SUMIFS(DB_Q8!$U$5:$U$1254,DB_Q8!$H$5:$H$1254,J$40),SUMIFS(DB_Q8!$U$5:$U$1254,DB_Q8!$L$5:$L$1254,$J$4,DB_Q8!$H$5:$H$1254,J$40))</f>
        <v>179</v>
      </c>
      <c r="K49" s="969">
        <f>IF($J$4="Todas",SUMIFS(DB_Q8!$U$5:$U$1254,DB_Q8!$H$5:$H$1254,K$40),SUMIFS(DB_Q8!$U$5:$U$1254,DB_Q8!$L$5:$L$1254,$J$4,DB_Q8!$H$5:$H$1254,K$40))</f>
        <v>31</v>
      </c>
      <c r="L49" s="969">
        <f>IF($J$4="Todas",SUMIFS(DB_Q8!$U$5:$U$1254,DB_Q8!$H$5:$H$1254,L$40),SUMIFS(DB_Q8!$U$5:$U$1254,DB_Q8!$L$5:$L$1254,$J$4,DB_Q8!$H$5:$H$1254,L$40))</f>
        <v>31</v>
      </c>
      <c r="M49" s="970">
        <f t="shared" si="14"/>
        <v>0.30546075085324231</v>
      </c>
      <c r="N49" s="970">
        <f t="shared" si="14"/>
        <v>0.33695652173913043</v>
      </c>
      <c r="O49" s="984">
        <f t="shared" si="14"/>
        <v>0.2818181818181818</v>
      </c>
      <c r="P49" s="969">
        <f>IF($J$4="Todas",SUMIFS(DB_Q8!$U$5:$U$1254,DB_Q8!$I$5:$I$1254,P$40),SUMIFS(DB_Q8!$U$5:$U$1254,DB_Q8!$L$5:$L$1254,$J$4,DB_Q8!$I$5:$I$1254,P$40))</f>
        <v>60</v>
      </c>
      <c r="Q49" s="969">
        <f>IF($J$4="Todas",SUMIFS(DB_Q8!$U$5:$U$1254,DB_Q8!$I$5:$I$1254,Q$40),SUMIFS(DB_Q8!$U$5:$U$1254,DB_Q8!$L$5:$L$1254,$J$4,DB_Q8!$I$5:$I$1254,Q$40))</f>
        <v>129</v>
      </c>
      <c r="R49" s="969">
        <f>IF($J$4="Todas",SUMIFS(DB_Q8!$U$5:$U$1254,DB_Q8!$I$5:$I$1254,R$40),SUMIFS(DB_Q8!$U$5:$U$1254,DB_Q8!$L$5:$L$1254,$J$4,DB_Q8!$I$5:$I$1254,R$40))</f>
        <v>52</v>
      </c>
      <c r="S49" s="970">
        <f t="shared" si="15"/>
        <v>0.36585365853658536</v>
      </c>
      <c r="T49" s="970">
        <f t="shared" si="15"/>
        <v>0.28043478260869564</v>
      </c>
      <c r="U49" s="970">
        <f t="shared" si="15"/>
        <v>0.31707317073170732</v>
      </c>
    </row>
    <row r="50" spans="2:27" ht="13.5" thickTop="1">
      <c r="D50" s="742">
        <f>IF($J$4="Todas",COUNTIF(DB_Q8!$G$5:$G$1254,D$40),COUNTIFS(DB_Q8!$G$5:$G$1254,D$40,DB_Q8!$L$5:$L$1254,$J$4))</f>
        <v>714</v>
      </c>
      <c r="E50" s="742">
        <f>IF($J$4="Todas",COUNTIF(DB_Q8!$G$5:$G$1254,E$40),COUNTIFS(DB_Q8!$G$5:$G$1254,E$40,DB_Q8!$L$5:$L$1254,$J$4))</f>
        <v>241</v>
      </c>
      <c r="F50" s="742">
        <f>IF($J$4="Todas",COUNTIF(DB_Q8!$G$5:$G$1254,F$40),COUNTIFS(DB_Q8!$G$5:$G$1254,F$40,DB_Q8!$L$5:$L$1254,$J$4))</f>
        <v>295</v>
      </c>
      <c r="G50" s="742"/>
      <c r="H50" s="742"/>
      <c r="I50" s="742"/>
      <c r="J50" s="745">
        <f>IF($J$4="Todas",COUNTIF(DB_Q8!$H$5:$H$1254,J$40),COUNTIFS(DB_Q8!$H$5:$H$1254,J$40,DB_Q8!$L$5:$L$1254,$J$4))</f>
        <v>925</v>
      </c>
      <c r="K50" s="745">
        <f>IF($J$4="Todas",COUNTIF(DB_Q8!$H$5:$H$1254,K$40),COUNTIFS(DB_Q8!$H$5:$H$1254,K$40,DB_Q8!$L$5:$L$1254,$J$4))</f>
        <v>140</v>
      </c>
      <c r="L50" s="745">
        <f>IF($J$4="Todas",COUNTIF(DB_Q8!$H$5:$H$1254,L$40),COUNTIFS(DB_Q8!$H$5:$H$1254,L$40,DB_Q8!$L$5:$L$1254,$J$4))</f>
        <v>185</v>
      </c>
      <c r="M50" s="432"/>
      <c r="N50" s="432"/>
      <c r="O50" s="897"/>
      <c r="P50" s="745">
        <f>IF($J$4="Todas",COUNTIF(DB_Q8!$I$5:$I$1254,P$40),COUNTIFS(DB_Q8!$I$5:$I$1254,P$40,DB_Q8!$L$5:$L$1254,$J$4))</f>
        <v>284</v>
      </c>
      <c r="Q50" s="745">
        <f>IF($J$4="Todas",COUNTIF(DB_Q8!$I$5:$I$1254,Q$40),COUNTIFS(DB_Q8!$I$5:$I$1254,Q$40,DB_Q8!$L$5:$L$1254,$J$4))</f>
        <v>725</v>
      </c>
      <c r="R50" s="745">
        <f>IF($J$4="Todas",COUNTIF(DB_Q8!$I$5:$I$1254,R$40),COUNTIFS(DB_Q8!$I$5:$I$1254,R$40,DB_Q8!$L$5:$L$1254,$J$4))</f>
        <v>241</v>
      </c>
      <c r="S50" s="897"/>
      <c r="T50" s="897"/>
      <c r="U50" s="729"/>
    </row>
    <row r="52" spans="2:27" s="432" customFormat="1">
      <c r="U52" s="729"/>
    </row>
    <row r="53" spans="2:27">
      <c r="B53" s="971" t="str">
        <f>$B$4</f>
        <v>Conocimiento general</v>
      </c>
      <c r="D53" s="945" t="s">
        <v>320</v>
      </c>
      <c r="E53" s="943"/>
      <c r="F53" s="943"/>
      <c r="G53" s="972"/>
      <c r="H53" s="944"/>
      <c r="I53" s="943"/>
      <c r="J53" s="944" t="s">
        <v>321</v>
      </c>
      <c r="K53" s="943"/>
      <c r="L53" s="943"/>
      <c r="M53" s="943"/>
      <c r="N53" s="943"/>
      <c r="O53" s="943"/>
    </row>
    <row r="54" spans="2:27">
      <c r="B54" s="733" t="s">
        <v>357</v>
      </c>
      <c r="C54" s="598" t="str">
        <f>$J$4</f>
        <v>Todas</v>
      </c>
      <c r="D54" s="946" t="s">
        <v>509</v>
      </c>
      <c r="E54" s="946" t="s">
        <v>26</v>
      </c>
      <c r="F54" s="946" t="s">
        <v>508</v>
      </c>
      <c r="G54" s="947" t="s">
        <v>503</v>
      </c>
      <c r="H54" s="947" t="s">
        <v>26</v>
      </c>
      <c r="I54" s="947" t="s">
        <v>502</v>
      </c>
      <c r="J54" s="973" t="s">
        <v>512</v>
      </c>
      <c r="K54" s="946" t="s">
        <v>513</v>
      </c>
      <c r="L54" s="946" t="s">
        <v>47</v>
      </c>
      <c r="M54" s="947" t="s">
        <v>512</v>
      </c>
      <c r="N54" s="947" t="s">
        <v>513</v>
      </c>
      <c r="O54" s="947" t="s">
        <v>47</v>
      </c>
    </row>
    <row r="55" spans="2:27">
      <c r="B55" s="975" t="str">
        <f>$B$4</f>
        <v>Conocimiento general</v>
      </c>
      <c r="C55" s="976">
        <f>IFERROR(SUM($J$41:$L$41)/SUM($J$50:$L$50),)</f>
        <v>0.63039999999999996</v>
      </c>
      <c r="D55" s="952">
        <f>IF($J$4="Todas",COUNTIFS(DB_Q8!$J$5:$J$1254,D$54,DB_Q8!$M$5:$M$1254,1),COUNTIFS(DB_Q8!$L$5:$L$1254,$J$4,DB_Q8!$J$5:$J$1254,D$54,DB_Q8!$M$5:$M$1254,1))</f>
        <v>29</v>
      </c>
      <c r="E55" s="952">
        <f>IF($J$4="Todas",COUNTIFS(DB_Q8!$J$5:$J$1254,E$54,DB_Q8!$M$5:$M$1254,1),COUNTIFS(DB_Q8!$L$5:$L$1254,$J$4,DB_Q8!$J$5:$J$1254,E$54,DB_Q8!$M$5:$M$1254,1))</f>
        <v>261</v>
      </c>
      <c r="F55" s="952">
        <f>IF($J$4="Todas",COUNTIFS(DB_Q8!$J$5:$J$1254,F$54,DB_Q8!$M$5:$M$1254,1),COUNTIFS(DB_Q8!$L$5:$L$1254,$J$4,DB_Q8!$J$5:$J$1254,F$54,DB_Q8!$M$5:$M$1254,1))</f>
        <v>498</v>
      </c>
      <c r="G55" s="953">
        <v>0.8529411764705882</v>
      </c>
      <c r="H55" s="953">
        <v>0.71900826446280997</v>
      </c>
      <c r="I55" s="953">
        <v>0.58382180539273154</v>
      </c>
      <c r="J55" s="977">
        <f>IF($J$4="Todas",COUNTIFS(DB_Q8!$K$5:$K$1254,J$54,DB_Q8!$M$5:$M$1254,1),COUNTIFS(DB_Q8!$L$5:$L$1254,$J$4,DB_Q8!$K$5:$K$1254,J$54,DB_Q8!$M$5:$M$1254,1))</f>
        <v>347</v>
      </c>
      <c r="K55" s="952">
        <f>IF($J$4="Todas",COUNTIFS(DB_Q8!$K$5:$K$1254,K$54,DB_Q8!$M$5:$M$1254,1),COUNTIFS(DB_Q8!$L$5:$L$1254,$J$4,DB_Q8!$K$5:$K$1254,K$54,DB_Q8!$M$5:$M$1254,1))</f>
        <v>236</v>
      </c>
      <c r="L55" s="952">
        <f>IF($J$4="Todas",COUNTIFS(DB_Q8!$K$5:$K$1254,L$54,DB_Q8!$M$5:$M$1254,1),COUNTIFS(DB_Q8!$L$5:$L$1254,$J$4,DB_Q8!$K$5:$K$1254,L$54,DB_Q8!$M$5:$M$1254,1))</f>
        <v>205</v>
      </c>
      <c r="M55" s="953">
        <v>0.58123953098827474</v>
      </c>
      <c r="N55" s="953">
        <v>0.78666666666666663</v>
      </c>
      <c r="O55" s="953">
        <v>0.58073654390934848</v>
      </c>
    </row>
    <row r="56" spans="2:27" s="468" customFormat="1">
      <c r="B56" s="979" t="s">
        <v>343</v>
      </c>
      <c r="C56" s="959">
        <f t="shared" ref="C56:C63" si="16">VLOOKUP($B56,$B$8:$C$15,2,)</f>
        <v>0.65609137055837563</v>
      </c>
      <c r="D56" s="960">
        <f>IF($J$4="Todas",SUMIFS(DB_Q8!$N$5:$N$1254,DB_Q8!$J$5:$J$1254,D$54),SUMIFS(DB_Q8!$N$5:$N$1254,DB_Q8!$L$5:$L$1254,$J$4,DB_Q8!$J$5:$J$1254,D$54))</f>
        <v>21</v>
      </c>
      <c r="E56" s="960">
        <f>IF($J$4="Todas",SUMIFS(DB_Q8!$N$5:$N$1254,DB_Q8!$J$5:$J$1254,E$54),SUMIFS(DB_Q8!$N$5:$N$1254,DB_Q8!$L$5:$L$1254,$J$4,DB_Q8!$J$5:$J$1254,E$54))</f>
        <v>169</v>
      </c>
      <c r="F56" s="960">
        <f>IF($J$4="Todas",SUMIFS(DB_Q8!$N$5:$N$1254,DB_Q8!$J$5:$J$1254,F$54),SUMIFS(DB_Q8!$N$5:$N$1254,DB_Q8!$L$5:$L$1254,$J$4,DB_Q8!$J$5:$J$1254,F$54))</f>
        <v>327</v>
      </c>
      <c r="G56" s="961">
        <f t="shared" ref="G56:I63" si="17">IFERROR(IF($B$4="Entrevistas totales",D56/D$64,D56/D$55),)</f>
        <v>0.72413793103448276</v>
      </c>
      <c r="H56" s="961">
        <f t="shared" si="17"/>
        <v>0.64750957854406133</v>
      </c>
      <c r="I56" s="961">
        <f t="shared" si="17"/>
        <v>0.65662650602409633</v>
      </c>
      <c r="J56" s="980">
        <f>IF($J$4="Todas",SUMIFS(DB_Q8!$N$5:$N$1254,DB_Q8!$K$5:$K$1254,J$54),SUMIFS(DB_Q8!$N$5:$N$1254,DB_Q8!$L$5:$L$1254,$J$4,DB_Q8!$K$5:$K$1254,J$54))</f>
        <v>228</v>
      </c>
      <c r="K56" s="960">
        <f>IF($J$4="Todas",SUMIFS(DB_Q8!$N$5:$N$1254,DB_Q8!$K$5:$K$1254,K$54),SUMIFS(DB_Q8!$N$5:$N$1254,DB_Q8!$L$5:$L$1254,$J$4,DB_Q8!$K$5:$K$1254,K$54))</f>
        <v>171</v>
      </c>
      <c r="L56" s="960">
        <f>IF($J$4="Todas",SUMIFS(DB_Q8!$N$5:$N$1254,DB_Q8!$K$5:$K$1254,L$54),SUMIFS(DB_Q8!$N$5:$N$1254,DB_Q8!$L$5:$L$1254,$J$4,DB_Q8!$K$5:$K$1254,L$54))</f>
        <v>118</v>
      </c>
      <c r="M56" s="961">
        <f t="shared" ref="M56:O63" si="18">IFERROR(IF($B$4="Entrevistas totales",D56/D$64,D56/D$55),)</f>
        <v>0.72413793103448276</v>
      </c>
      <c r="N56" s="961">
        <f t="shared" si="18"/>
        <v>0.64750957854406133</v>
      </c>
      <c r="O56" s="961">
        <f t="shared" si="18"/>
        <v>0.65662650602409633</v>
      </c>
      <c r="P56" s="379"/>
      <c r="Q56" s="379"/>
      <c r="R56" s="379"/>
      <c r="S56" s="380"/>
      <c r="T56" s="380"/>
      <c r="U56" s="380"/>
      <c r="V56" s="379"/>
      <c r="W56" s="379"/>
      <c r="X56" s="379"/>
      <c r="Y56" s="380"/>
      <c r="Z56" s="380"/>
      <c r="AA56" s="380"/>
    </row>
    <row r="57" spans="2:27" s="468" customFormat="1">
      <c r="B57" s="779" t="s">
        <v>477</v>
      </c>
      <c r="C57" s="964">
        <f t="shared" si="16"/>
        <v>0.22715736040609136</v>
      </c>
      <c r="D57" s="777">
        <f>IF($J$4="Todas",SUMIFS(DB_Q8!$O$5:$O$1254,DB_Q8!$J$5:$J$1254,D$54),SUMIFS(DB_Q8!$O$5:$O$1254,DB_Q8!$L$5:$L$1254,$J$4,DB_Q8!$J$5:$J$1254,D$54))</f>
        <v>4</v>
      </c>
      <c r="E57" s="777">
        <f>IF($J$4="Todas",SUMIFS(DB_Q8!$O$5:$O$1254,DB_Q8!$J$5:$J$1254,E$54),SUMIFS(DB_Q8!$O$5:$O$1254,DB_Q8!$L$5:$L$1254,$J$4,DB_Q8!$J$5:$J$1254,E$54))</f>
        <v>78</v>
      </c>
      <c r="F57" s="777">
        <f>IF($J$4="Todas",SUMIFS(DB_Q8!$O$5:$O$1254,DB_Q8!$J$5:$J$1254,F$54),SUMIFS(DB_Q8!$O$5:$O$1254,DB_Q8!$L$5:$L$1254,$J$4,DB_Q8!$J$5:$J$1254,F$54))</f>
        <v>97</v>
      </c>
      <c r="G57" s="778">
        <f t="shared" si="17"/>
        <v>0.13793103448275862</v>
      </c>
      <c r="H57" s="778">
        <f t="shared" si="17"/>
        <v>0.2988505747126437</v>
      </c>
      <c r="I57" s="778">
        <f t="shared" si="17"/>
        <v>0.19477911646586346</v>
      </c>
      <c r="J57" s="801">
        <f>IF($J$4="Todas",SUMIFS(DB_Q8!$O$5:$O$1254,DB_Q8!$K$5:$K$1254,J$54),SUMIFS(DB_Q8!$O$5:$O$1254,DB_Q8!$L$5:$L$1254,$J$4,DB_Q8!$K$5:$K$1254,J$54))</f>
        <v>85</v>
      </c>
      <c r="K57" s="777">
        <f>IF($J$4="Todas",SUMIFS(DB_Q8!$O$5:$O$1254,DB_Q8!$K$5:$K$1254,K$54),SUMIFS(DB_Q8!$O$5:$O$1254,DB_Q8!$L$5:$L$1254,$J$4,DB_Q8!$K$5:$K$1254,K$54))</f>
        <v>59</v>
      </c>
      <c r="L57" s="777">
        <f>IF($J$4="Todas",SUMIFS(DB_Q8!$O$5:$O$1254,DB_Q8!$K$5:$K$1254,L$54),SUMIFS(DB_Q8!$O$5:$O$1254,DB_Q8!$L$5:$L$1254,$J$4,DB_Q8!$K$5:$K$1254,L$54))</f>
        <v>35</v>
      </c>
      <c r="M57" s="778">
        <f t="shared" si="18"/>
        <v>0.13793103448275862</v>
      </c>
      <c r="N57" s="778">
        <f t="shared" si="18"/>
        <v>0.2988505747126437</v>
      </c>
      <c r="O57" s="778">
        <f t="shared" si="18"/>
        <v>0.19477911646586346</v>
      </c>
      <c r="P57" s="379"/>
      <c r="Q57" s="379"/>
      <c r="R57" s="379"/>
      <c r="S57" s="380"/>
      <c r="T57" s="380"/>
      <c r="U57" s="380"/>
      <c r="V57" s="379"/>
      <c r="W57" s="379"/>
      <c r="X57" s="379"/>
      <c r="Y57" s="380"/>
      <c r="Z57" s="380"/>
      <c r="AA57" s="380"/>
    </row>
    <row r="58" spans="2:27" s="468" customFormat="1">
      <c r="B58" s="779" t="s">
        <v>580</v>
      </c>
      <c r="C58" s="964">
        <f t="shared" si="16"/>
        <v>0.74111675126903553</v>
      </c>
      <c r="D58" s="777">
        <f>IF($J$4="Todas",SUMIFS(DB_Q8!$P$5:$P$1254,DB_Q8!$J$5:$J$1254,D$54),SUMIFS(DB_Q8!$P$5:$P$1254,DB_Q8!$L$5:$L$1254,$J$4,DB_Q8!$J$5:$J$1254,D$54))</f>
        <v>25</v>
      </c>
      <c r="E58" s="777">
        <f>IF($J$4="Todas",SUMIFS(DB_Q8!$P$5:$P$1254,DB_Q8!$J$5:$J$1254,E$54),SUMIFS(DB_Q8!$P$5:$P$1254,DB_Q8!$L$5:$L$1254,$J$4,DB_Q8!$J$5:$J$1254,E$54))</f>
        <v>190</v>
      </c>
      <c r="F58" s="777">
        <f>IF($J$4="Todas",SUMIFS(DB_Q8!$P$5:$P$1254,DB_Q8!$J$5:$J$1254,F$54),SUMIFS(DB_Q8!$P$5:$P$1254,DB_Q8!$L$5:$L$1254,$J$4,DB_Q8!$J$5:$J$1254,F$54))</f>
        <v>369</v>
      </c>
      <c r="G58" s="778">
        <f t="shared" si="17"/>
        <v>0.86206896551724133</v>
      </c>
      <c r="H58" s="778">
        <f t="shared" si="17"/>
        <v>0.72796934865900387</v>
      </c>
      <c r="I58" s="778">
        <f t="shared" si="17"/>
        <v>0.74096385542168675</v>
      </c>
      <c r="J58" s="801">
        <f>IF($J$4="Todas",SUMIFS(DB_Q8!$P$5:$P$1254,DB_Q8!$K$5:$K$1254,J$54),SUMIFS(DB_Q8!$P$5:$P$1254,DB_Q8!$L$5:$L$1254,$J$4,DB_Q8!$K$5:$K$1254,J$54))</f>
        <v>258</v>
      </c>
      <c r="K58" s="777">
        <f>IF($J$4="Todas",SUMIFS(DB_Q8!$P$5:$P$1254,DB_Q8!$K$5:$K$1254,K$54),SUMIFS(DB_Q8!$P$5:$P$1254,DB_Q8!$L$5:$L$1254,$J$4,DB_Q8!$K$5:$K$1254,K$54))</f>
        <v>178</v>
      </c>
      <c r="L58" s="777">
        <f>IF($J$4="Todas",SUMIFS(DB_Q8!$P$5:$P$1254,DB_Q8!$K$5:$K$1254,L$54),SUMIFS(DB_Q8!$P$5:$P$1254,DB_Q8!$L$5:$L$1254,$J$4,DB_Q8!$K$5:$K$1254,L$54))</f>
        <v>148</v>
      </c>
      <c r="M58" s="778">
        <f t="shared" si="18"/>
        <v>0.86206896551724133</v>
      </c>
      <c r="N58" s="778">
        <f t="shared" si="18"/>
        <v>0.72796934865900387</v>
      </c>
      <c r="O58" s="778">
        <f t="shared" si="18"/>
        <v>0.74096385542168675</v>
      </c>
      <c r="P58" s="379"/>
      <c r="Q58" s="379"/>
      <c r="R58" s="379"/>
      <c r="S58" s="380"/>
      <c r="T58" s="380"/>
      <c r="U58" s="380"/>
      <c r="V58" s="379"/>
      <c r="W58" s="379"/>
      <c r="X58" s="379"/>
      <c r="Y58" s="380"/>
      <c r="Z58" s="380"/>
      <c r="AA58" s="380"/>
    </row>
    <row r="59" spans="2:27" s="468" customFormat="1">
      <c r="B59" s="779" t="s">
        <v>581</v>
      </c>
      <c r="C59" s="964">
        <f t="shared" si="16"/>
        <v>0.95939086294416243</v>
      </c>
      <c r="D59" s="777">
        <f>IF($J$4="Todas",SUMIFS(DB_Q8!$Q$5:$Q$1254,DB_Q8!$J$5:$J$1254,D$54),SUMIFS(DB_Q8!$Q$5:$Q$1254,DB_Q8!$L$5:$L$1254,$J$4,DB_Q8!$J$5:$J$1254,D$54))</f>
        <v>29</v>
      </c>
      <c r="E59" s="777">
        <f>IF($J$4="Todas",SUMIFS(DB_Q8!$Q$5:$Q$1254,DB_Q8!$J$5:$J$1254,E$54),SUMIFS(DB_Q8!$Q$5:$Q$1254,DB_Q8!$L$5:$L$1254,$J$4,DB_Q8!$J$5:$J$1254,E$54))</f>
        <v>250</v>
      </c>
      <c r="F59" s="777">
        <f>IF($J$4="Todas",SUMIFS(DB_Q8!$Q$5:$Q$1254,DB_Q8!$J$5:$J$1254,F$54),SUMIFS(DB_Q8!$Q$5:$Q$1254,DB_Q8!$L$5:$L$1254,$J$4,DB_Q8!$J$5:$J$1254,F$54))</f>
        <v>477</v>
      </c>
      <c r="G59" s="778">
        <f t="shared" si="17"/>
        <v>1</v>
      </c>
      <c r="H59" s="778">
        <f t="shared" si="17"/>
        <v>0.95785440613026818</v>
      </c>
      <c r="I59" s="778">
        <f t="shared" si="17"/>
        <v>0.95783132530120485</v>
      </c>
      <c r="J59" s="801">
        <f>IF($J$4="Todas",SUMIFS(DB_Q8!$Q$5:$Q$1254,DB_Q8!$K$5:$K$1254,J$54),SUMIFS(DB_Q8!$Q$5:$Q$1254,DB_Q8!$L$5:$L$1254,$J$4,DB_Q8!$K$5:$K$1254,J$54))</f>
        <v>335</v>
      </c>
      <c r="K59" s="777">
        <f>IF($J$4="Todas",SUMIFS(DB_Q8!$Q$5:$Q$1254,DB_Q8!$K$5:$K$1254,K$54),SUMIFS(DB_Q8!$Q$5:$Q$1254,DB_Q8!$L$5:$L$1254,$J$4,DB_Q8!$K$5:$K$1254,K$54))</f>
        <v>229</v>
      </c>
      <c r="L59" s="777">
        <f>IF($J$4="Todas",SUMIFS(DB_Q8!$Q$5:$Q$1254,DB_Q8!$K$5:$K$1254,L$54),SUMIFS(DB_Q8!$Q$5:$Q$1254,DB_Q8!$L$5:$L$1254,$J$4,DB_Q8!$K$5:$K$1254,L$54))</f>
        <v>192</v>
      </c>
      <c r="M59" s="778">
        <f t="shared" si="18"/>
        <v>1</v>
      </c>
      <c r="N59" s="778">
        <f t="shared" si="18"/>
        <v>0.95785440613026818</v>
      </c>
      <c r="O59" s="778">
        <f t="shared" si="18"/>
        <v>0.95783132530120485</v>
      </c>
      <c r="P59" s="379"/>
      <c r="Q59" s="379"/>
      <c r="R59" s="379"/>
      <c r="S59" s="380"/>
      <c r="T59" s="380"/>
      <c r="U59" s="380"/>
      <c r="V59" s="379"/>
      <c r="W59" s="379"/>
      <c r="X59" s="379"/>
      <c r="Y59" s="380"/>
      <c r="Z59" s="380"/>
      <c r="AA59" s="380"/>
    </row>
    <row r="60" spans="2:27" s="468" customFormat="1">
      <c r="B60" s="779" t="s">
        <v>582</v>
      </c>
      <c r="C60" s="964">
        <f t="shared" si="16"/>
        <v>0.50888324873096447</v>
      </c>
      <c r="D60" s="777">
        <f>IF($J$4="Todas",SUMIFS(DB_Q8!$R$5:$R$1254,DB_Q8!$J$5:$J$1254,D$54),SUMIFS(DB_Q8!$R$5:$R$1254,DB_Q8!$L$5:$L$1254,$J$4,DB_Q8!$J$5:$J$1254,D$54))</f>
        <v>24</v>
      </c>
      <c r="E60" s="777">
        <f>IF($J$4="Todas",SUMIFS(DB_Q8!$R$5:$R$1254,DB_Q8!$J$5:$J$1254,E$54),SUMIFS(DB_Q8!$R$5:$R$1254,DB_Q8!$L$5:$L$1254,$J$4,DB_Q8!$J$5:$J$1254,E$54))</f>
        <v>127</v>
      </c>
      <c r="F60" s="777">
        <f>IF($J$4="Todas",SUMIFS(DB_Q8!$R$5:$R$1254,DB_Q8!$J$5:$J$1254,F$54),SUMIFS(DB_Q8!$R$5:$R$1254,DB_Q8!$L$5:$L$1254,$J$4,DB_Q8!$J$5:$J$1254,F$54))</f>
        <v>250</v>
      </c>
      <c r="G60" s="778">
        <f t="shared" si="17"/>
        <v>0.82758620689655171</v>
      </c>
      <c r="H60" s="778">
        <f t="shared" si="17"/>
        <v>0.48659003831417624</v>
      </c>
      <c r="I60" s="778">
        <f t="shared" si="17"/>
        <v>0.50200803212851408</v>
      </c>
      <c r="J60" s="801">
        <f>IF($J$4="Todas",SUMIFS(DB_Q8!$R$5:$R$1254,DB_Q8!$K$5:$K$1254,J$54),SUMIFS(DB_Q8!$R$5:$R$1254,DB_Q8!$L$5:$L$1254,$J$4,DB_Q8!$K$5:$K$1254,J$54))</f>
        <v>178</v>
      </c>
      <c r="K60" s="777">
        <f>IF($J$4="Todas",SUMIFS(DB_Q8!$R$5:$R$1254,DB_Q8!$K$5:$K$1254,K$54),SUMIFS(DB_Q8!$R$5:$R$1254,DB_Q8!$L$5:$L$1254,$J$4,DB_Q8!$K$5:$K$1254,K$54))</f>
        <v>124</v>
      </c>
      <c r="L60" s="777">
        <f>IF($J$4="Todas",SUMIFS(DB_Q8!$R$5:$R$1254,DB_Q8!$K$5:$K$1254,L$54),SUMIFS(DB_Q8!$R$5:$R$1254,DB_Q8!$L$5:$L$1254,$J$4,DB_Q8!$K$5:$K$1254,L$54))</f>
        <v>99</v>
      </c>
      <c r="M60" s="778">
        <f t="shared" si="18"/>
        <v>0.82758620689655171</v>
      </c>
      <c r="N60" s="778">
        <f t="shared" si="18"/>
        <v>0.48659003831417624</v>
      </c>
      <c r="O60" s="778">
        <f t="shared" si="18"/>
        <v>0.50200803212851408</v>
      </c>
      <c r="P60" s="379"/>
      <c r="Q60" s="379"/>
      <c r="R60" s="379"/>
      <c r="S60" s="380"/>
      <c r="T60" s="380"/>
      <c r="U60" s="380"/>
      <c r="V60" s="379"/>
      <c r="W60" s="379"/>
      <c r="X60" s="379"/>
      <c r="Y60" s="380"/>
      <c r="Z60" s="380"/>
      <c r="AA60" s="380"/>
    </row>
    <row r="61" spans="2:27">
      <c r="B61" s="779" t="s">
        <v>344</v>
      </c>
      <c r="C61" s="964">
        <f t="shared" si="16"/>
        <v>0.60659898477157359</v>
      </c>
      <c r="D61" s="777">
        <f>IF($J$4="Todas",SUMIFS(DB_Q8!$S$5:$S$1254,DB_Q8!$J$5:$J$1254,D$54),SUMIFS(DB_Q8!$S$5:$S$1254,DB_Q8!$L$5:$L$1254,$J$4,DB_Q8!$J$5:$J$1254,D$54))</f>
        <v>26</v>
      </c>
      <c r="E61" s="777">
        <f>IF($J$4="Todas",SUMIFS(DB_Q8!$S$5:$S$1254,DB_Q8!$J$5:$J$1254,E$54),SUMIFS(DB_Q8!$S$5:$S$1254,DB_Q8!$L$5:$L$1254,$J$4,DB_Q8!$J$5:$J$1254,E$54))</f>
        <v>162</v>
      </c>
      <c r="F61" s="777">
        <f>IF($J$4="Todas",SUMIFS(DB_Q8!$S$5:$S$1254,DB_Q8!$J$5:$J$1254,F$54),SUMIFS(DB_Q8!$S$5:$S$1254,DB_Q8!$L$5:$L$1254,$J$4,DB_Q8!$J$5:$J$1254,F$54))</f>
        <v>290</v>
      </c>
      <c r="G61" s="778">
        <f t="shared" si="17"/>
        <v>0.89655172413793105</v>
      </c>
      <c r="H61" s="778">
        <f t="shared" si="17"/>
        <v>0.62068965517241381</v>
      </c>
      <c r="I61" s="778">
        <f t="shared" si="17"/>
        <v>0.58232931726907633</v>
      </c>
      <c r="J61" s="801">
        <f>IF($J$4="Todas",SUMIFS(DB_Q8!$S$5:$S$1254,DB_Q8!$K$5:$K$1254,J$54),SUMIFS(DB_Q8!$S$5:$S$1254,DB_Q8!$L$5:$L$1254,$J$4,DB_Q8!$K$5:$K$1254,J$54))</f>
        <v>209</v>
      </c>
      <c r="K61" s="777">
        <f>IF($J$4="Todas",SUMIFS(DB_Q8!$S$5:$S$1254,DB_Q8!$K$5:$K$1254,K$54),SUMIFS(DB_Q8!$S$5:$S$1254,DB_Q8!$L$5:$L$1254,$J$4,DB_Q8!$K$5:$K$1254,K$54))</f>
        <v>139</v>
      </c>
      <c r="L61" s="777">
        <f>IF($J$4="Todas",SUMIFS(DB_Q8!$S$5:$S$1254,DB_Q8!$K$5:$K$1254,L$54),SUMIFS(DB_Q8!$S$5:$S$1254,DB_Q8!$L$5:$L$1254,$J$4,DB_Q8!$K$5:$K$1254,L$54))</f>
        <v>130</v>
      </c>
      <c r="M61" s="778">
        <f t="shared" si="18"/>
        <v>0.89655172413793105</v>
      </c>
      <c r="N61" s="778">
        <f t="shared" si="18"/>
        <v>0.62068965517241381</v>
      </c>
      <c r="O61" s="778">
        <f t="shared" si="18"/>
        <v>0.58232931726907633</v>
      </c>
      <c r="Q61" s="463"/>
    </row>
    <row r="62" spans="2:27">
      <c r="B62" s="779" t="s">
        <v>583</v>
      </c>
      <c r="C62" s="964">
        <f t="shared" si="16"/>
        <v>0.50634517766497467</v>
      </c>
      <c r="D62" s="777">
        <f>IF($J$4="Todas",SUMIFS(DB_Q8!$T$5:$T$1254,DB_Q8!$J$5:$J$1254,D$54),SUMIFS(DB_Q8!$T$5:$T$1254,DB_Q8!$L$5:$L$1254,$J$4,DB_Q8!$J$5:$J$1254,D$54))</f>
        <v>23</v>
      </c>
      <c r="E62" s="777">
        <f>IF($J$4="Todas",SUMIFS(DB_Q8!$T$5:$T$1254,DB_Q8!$J$5:$J$1254,E$54),SUMIFS(DB_Q8!$T$5:$T$1254,DB_Q8!$L$5:$L$1254,$J$4,DB_Q8!$J$5:$J$1254,E$54))</f>
        <v>121</v>
      </c>
      <c r="F62" s="777">
        <f>IF($J$4="Todas",SUMIFS(DB_Q8!$T$5:$T$1254,DB_Q8!$J$5:$J$1254,F$54),SUMIFS(DB_Q8!$T$5:$T$1254,DB_Q8!$L$5:$L$1254,$J$4,DB_Q8!$J$5:$J$1254,F$54))</f>
        <v>255</v>
      </c>
      <c r="G62" s="778">
        <f t="shared" si="17"/>
        <v>0.7931034482758621</v>
      </c>
      <c r="H62" s="778">
        <f t="shared" si="17"/>
        <v>0.46360153256704983</v>
      </c>
      <c r="I62" s="778">
        <f t="shared" si="17"/>
        <v>0.51204819277108438</v>
      </c>
      <c r="J62" s="801">
        <f>IF($J$4="Todas",SUMIFS(DB_Q8!$T$5:$T$1254,DB_Q8!$K$5:$K$1254,J$54),SUMIFS(DB_Q8!$T$5:$T$1254,DB_Q8!$L$5:$L$1254,$J$4,DB_Q8!$K$5:$K$1254,J$54))</f>
        <v>172</v>
      </c>
      <c r="K62" s="777">
        <f>IF($J$4="Todas",SUMIFS(DB_Q8!$T$5:$T$1254,DB_Q8!$K$5:$K$1254,K$54),SUMIFS(DB_Q8!$T$5:$T$1254,DB_Q8!$L$5:$L$1254,$J$4,DB_Q8!$K$5:$K$1254,K$54))</f>
        <v>124</v>
      </c>
      <c r="L62" s="777">
        <f>IF($J$4="Todas",SUMIFS(DB_Q8!$T$5:$T$1254,DB_Q8!$K$5:$K$1254,L$54),SUMIFS(DB_Q8!$T$5:$T$1254,DB_Q8!$L$5:$L$1254,$J$4,DB_Q8!$K$5:$K$1254,L$54))</f>
        <v>103</v>
      </c>
      <c r="M62" s="778">
        <f t="shared" si="18"/>
        <v>0.7931034482758621</v>
      </c>
      <c r="N62" s="778">
        <f t="shared" si="18"/>
        <v>0.46360153256704983</v>
      </c>
      <c r="O62" s="778">
        <f t="shared" si="18"/>
        <v>0.51204819277108438</v>
      </c>
      <c r="Q62" s="463"/>
    </row>
    <row r="63" spans="2:27" ht="13.5" thickBot="1">
      <c r="B63" s="982" t="s">
        <v>584</v>
      </c>
      <c r="C63" s="968">
        <f t="shared" si="16"/>
        <v>0.30583756345177665</v>
      </c>
      <c r="D63" s="969">
        <f>IF($J$4="Todas",SUMIFS(DB_Q8!$U$5:$U$1254,DB_Q8!$J$5:$J$1254,D$54),SUMIFS(DB_Q8!$U$5:$U$1254,DB_Q8!$L$5:$L$1254,$J$4,DB_Q8!$J$5:$J$1254,D$54))</f>
        <v>17</v>
      </c>
      <c r="E63" s="969">
        <f>IF($J$4="Todas",SUMIFS(DB_Q8!$U$5:$U$1254,DB_Q8!$J$5:$J$1254,E$54),SUMIFS(DB_Q8!$U$5:$U$1254,DB_Q8!$L$5:$L$1254,$J$4,DB_Q8!$J$5:$J$1254,E$54))</f>
        <v>83</v>
      </c>
      <c r="F63" s="969">
        <f>IF($J$4="Todas",SUMIFS(DB_Q8!$U$5:$U$1254,DB_Q8!$J$5:$J$1254,F$54),SUMIFS(DB_Q8!$U$5:$U$1254,DB_Q8!$L$5:$L$1254,$J$4,DB_Q8!$J$5:$J$1254,F$54))</f>
        <v>141</v>
      </c>
      <c r="G63" s="970">
        <f t="shared" si="17"/>
        <v>0.58620689655172409</v>
      </c>
      <c r="H63" s="970">
        <f t="shared" si="17"/>
        <v>0.31800766283524906</v>
      </c>
      <c r="I63" s="970">
        <f t="shared" si="17"/>
        <v>0.28313253012048195</v>
      </c>
      <c r="J63" s="983">
        <f>IF($J$4="Todas",SUMIFS(DB_Q8!$U$5:$U$1254,DB_Q8!$K$5:$K$1254,J$54),SUMIFS(DB_Q8!$U$5:$U$1254,DB_Q8!$L$5:$L$1254,$J$4,DB_Q8!$K$5:$K$1254,J$54))</f>
        <v>123</v>
      </c>
      <c r="K63" s="969">
        <f>IF($J$4="Todas",SUMIFS(DB_Q8!$U$5:$U$1254,DB_Q8!$K$5:$K$1254,K$54),SUMIFS(DB_Q8!$U$5:$U$1254,DB_Q8!$L$5:$L$1254,$J$4,DB_Q8!$K$5:$K$1254,K$54))</f>
        <v>71</v>
      </c>
      <c r="L63" s="969">
        <f>IF($J$4="Todas",SUMIFS(DB_Q8!$U$5:$U$1254,DB_Q8!$K$5:$K$1254,L$54),SUMIFS(DB_Q8!$U$5:$U$1254,DB_Q8!$L$5:$L$1254,$J$4,DB_Q8!$K$5:$K$1254,L$54))</f>
        <v>47</v>
      </c>
      <c r="M63" s="970">
        <f t="shared" si="18"/>
        <v>0.58620689655172409</v>
      </c>
      <c r="N63" s="970">
        <f t="shared" si="18"/>
        <v>0.31800766283524906</v>
      </c>
      <c r="O63" s="970">
        <f t="shared" si="18"/>
        <v>0.28313253012048195</v>
      </c>
      <c r="Q63" s="463"/>
    </row>
    <row r="64" spans="2:27" ht="13.5" thickTop="1">
      <c r="D64" s="745">
        <f>IF($J$4="Todas",COUNTIF(DB_Q8!$J$5:$J$1254,D$54),COUNTIFS(DB_Q8!$J$5:$J$1254,D$54,DB_Q8!$L$5:$L$1254,$J$4))</f>
        <v>34</v>
      </c>
      <c r="E64" s="745">
        <f>IF($J$4="Todas",COUNTIF(DB_Q8!$J$5:$J$1254,E$54),COUNTIFS(DB_Q8!$J$5:$J$1254,E$54,DB_Q8!$L$5:$L$1254,$J$4))</f>
        <v>363</v>
      </c>
      <c r="F64" s="745">
        <f>IF($J$4="Todas",COUNTIF(DB_Q8!$J$5:$J$1254,F$54),COUNTIFS(DB_Q8!$J$5:$J$1254,F$54,DB_Q8!$L$5:$L$1254,$J$4))</f>
        <v>853</v>
      </c>
      <c r="G64" s="432"/>
      <c r="H64" s="432"/>
      <c r="I64" s="432"/>
      <c r="J64" s="745">
        <f>IF($J$4="Todas",COUNTIF(DB_Q8!$K$5:$K$1254,J$54),COUNTIFS(DB_Q8!$K$5:$K$1254,J$54,DB_Q8!$L$5:$L$1254,$J$4))</f>
        <v>597</v>
      </c>
      <c r="K64" s="745">
        <f>IF($J$4="Todas",COUNTIF(DB_Q8!$K$5:$K$1254,K$54),COUNTIFS(DB_Q8!$K$5:$K$1254,K$54,DB_Q8!$L$5:$L$1254,$J$4))</f>
        <v>300</v>
      </c>
      <c r="L64" s="745">
        <f>IF($J$4="Todas",COUNTIF(DB_Q8!$K$5:$K$1254,L$54),COUNTIFS(DB_Q8!$K$5:$K$1254,L$54,DB_Q8!$L$5:$L$1254,$J$4))</f>
        <v>353</v>
      </c>
      <c r="M64" s="432"/>
      <c r="N64" s="432"/>
      <c r="O64" s="432"/>
      <c r="Q64" s="463"/>
    </row>
    <row r="65" spans="17:17">
      <c r="Q65" s="463"/>
    </row>
    <row r="66" spans="17:17">
      <c r="Q66" s="463"/>
    </row>
    <row r="67" spans="17:17">
      <c r="Q67" s="463"/>
    </row>
    <row r="68" spans="17:17">
      <c r="Q68" s="463"/>
    </row>
  </sheetData>
  <sheetProtection password="E269" sheet="1" objects="1" scenarios="1"/>
  <dataValidations count="1">
    <dataValidation type="list" allowBlank="1" showInputMessage="1" showErrorMessage="1" sqref="J4">
      <formula1>$J$1:$M$1</formula1>
    </dataValidation>
  </dataValidations>
  <pageMargins left="0.7" right="0.7" top="0.75" bottom="0.75" header="0.3" footer="0.3"/>
  <pageSetup paperSize="9" scale="2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AS88"/>
  <sheetViews>
    <sheetView showGridLines="0" showRowColHeaders="0" showZeros="0" zoomScaleNormal="100" zoomScaleSheetLayoutView="106" workbookViewId="0">
      <selection activeCell="J4" sqref="J4"/>
    </sheetView>
  </sheetViews>
  <sheetFormatPr baseColWidth="10" defaultRowHeight="12.75"/>
  <cols>
    <col min="1" max="1" width="1.625" style="432" customWidth="1"/>
    <col min="2" max="2" width="18.625" style="305" customWidth="1"/>
    <col min="3" max="4" width="12.625" style="305" customWidth="1"/>
    <col min="5" max="5" width="10.375" style="305" bestFit="1"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6" width="12.625" style="305" customWidth="1"/>
    <col min="17" max="17" width="10.625" style="305" customWidth="1"/>
    <col min="18" max="18" width="8.625" style="305" customWidth="1"/>
    <col min="19" max="19" width="12.625" style="305" customWidth="1"/>
    <col min="20" max="20" width="10.625" style="305" customWidth="1"/>
    <col min="21" max="21" width="8.625" style="397" customWidth="1"/>
    <col min="22" max="22" width="8.375" style="305" bestFit="1" customWidth="1"/>
    <col min="23" max="23" width="10.875" style="305" bestFit="1" customWidth="1"/>
    <col min="24" max="27" width="5" style="305" bestFit="1" customWidth="1"/>
    <col min="28" max="28" width="4.875" style="305" bestFit="1" customWidth="1"/>
    <col min="29" max="16384" width="11" style="305"/>
  </cols>
  <sheetData>
    <row r="1" spans="1:27" ht="15" customHeight="1">
      <c r="J1" s="432" t="s">
        <v>549</v>
      </c>
      <c r="K1" s="745" t="s">
        <v>518</v>
      </c>
      <c r="L1" s="717" t="s">
        <v>519</v>
      </c>
      <c r="M1" s="432" t="s">
        <v>520</v>
      </c>
      <c r="S1" s="681"/>
      <c r="T1" s="681"/>
      <c r="U1" s="682"/>
      <c r="V1" s="681"/>
      <c r="W1" s="681"/>
      <c r="X1" s="681"/>
      <c r="Y1" s="681"/>
      <c r="Z1" s="681"/>
      <c r="AA1" s="681"/>
    </row>
    <row r="2" spans="1:27" ht="18.75">
      <c r="B2" s="812" t="s">
        <v>482</v>
      </c>
      <c r="D2" s="432"/>
      <c r="E2" s="432"/>
      <c r="F2" s="432"/>
      <c r="G2" s="432"/>
      <c r="H2" s="432">
        <v>0</v>
      </c>
      <c r="I2" s="432"/>
      <c r="J2" s="251" t="s">
        <v>405</v>
      </c>
      <c r="K2" s="748" t="s">
        <v>345</v>
      </c>
      <c r="L2" s="432"/>
      <c r="M2" s="681"/>
      <c r="N2" s="681"/>
      <c r="O2" s="986"/>
      <c r="P2" s="986"/>
      <c r="Q2" s="986"/>
      <c r="R2" s="986"/>
      <c r="S2" s="986"/>
      <c r="T2" s="681"/>
      <c r="U2" s="682"/>
    </row>
    <row r="3" spans="1:27" ht="12.75" customHeight="1">
      <c r="B3" s="371"/>
      <c r="E3" s="432"/>
      <c r="F3" s="432"/>
      <c r="G3" s="432"/>
      <c r="H3" s="432"/>
      <c r="I3" s="432"/>
      <c r="L3" s="432"/>
      <c r="M3" s="681"/>
      <c r="N3" s="681"/>
      <c r="O3" s="432"/>
      <c r="P3" s="432" t="s">
        <v>518</v>
      </c>
      <c r="Q3" s="432" t="s">
        <v>519</v>
      </c>
      <c r="R3" s="432" t="s">
        <v>520</v>
      </c>
      <c r="S3" s="986"/>
      <c r="T3" s="681"/>
      <c r="U3" s="682"/>
    </row>
    <row r="4" spans="1:27">
      <c r="B4" s="940" t="s">
        <v>345</v>
      </c>
      <c r="C4" s="248" t="s">
        <v>585</v>
      </c>
      <c r="E4" s="432"/>
      <c r="F4" s="432"/>
      <c r="G4" s="432"/>
      <c r="H4" s="432"/>
      <c r="I4" s="246" t="s">
        <v>406</v>
      </c>
      <c r="J4" s="941" t="s">
        <v>549</v>
      </c>
      <c r="K4" s="248" t="s">
        <v>547</v>
      </c>
      <c r="L4" s="432"/>
      <c r="M4" s="681"/>
      <c r="N4" s="681"/>
      <c r="P4" s="432"/>
      <c r="Q4" s="432"/>
      <c r="R4" s="432"/>
      <c r="S4" s="432"/>
      <c r="T4" s="681"/>
      <c r="U4" s="682"/>
    </row>
    <row r="5" spans="1:27">
      <c r="D5" s="987"/>
      <c r="E5" s="681"/>
      <c r="F5" s="681"/>
      <c r="G5" s="681"/>
      <c r="H5" s="681"/>
      <c r="I5" s="681"/>
      <c r="J5" s="681"/>
      <c r="K5" s="681"/>
      <c r="L5" s="681"/>
      <c r="P5" s="309" t="s">
        <v>636</v>
      </c>
      <c r="S5" s="432"/>
    </row>
    <row r="6" spans="1:27">
      <c r="B6" s="254" t="s">
        <v>357</v>
      </c>
      <c r="C6" s="598" t="str">
        <f>J4</f>
        <v>Todas</v>
      </c>
      <c r="D6" s="432"/>
      <c r="E6" s="432">
        <f>IF($B$4="Entrevistas totales",IF($J$4="Todas",E7-COUNT(DB_Q9!$M$5:$M$1254),E7-COUNTIFS(DB_Q9!$L$5:$L$1254,$J$4,DB_Q9!$M$5:$M$1254,1)),0)</f>
        <v>0</v>
      </c>
      <c r="F6" s="432" t="s">
        <v>483</v>
      </c>
      <c r="G6" s="432"/>
      <c r="H6" s="432"/>
      <c r="I6" s="432">
        <f>IF($B$4="Entrevistas totales",IF($J$4="Todas",I7-COUNT(DB_Q9!$M$5:$M$1254),I7-COUNTIFS(DB_Q9!$L$5:$L$1254,$J$4,DB_Q9!$M$5:$M$1254,1)),0)</f>
        <v>0</v>
      </c>
      <c r="J6" s="432" t="s">
        <v>483</v>
      </c>
      <c r="K6" s="432"/>
      <c r="L6" s="988"/>
      <c r="P6" s="817" t="s">
        <v>322</v>
      </c>
      <c r="Q6" s="817"/>
      <c r="R6" s="817"/>
      <c r="S6" s="818"/>
      <c r="T6" s="817"/>
      <c r="U6" s="819"/>
    </row>
    <row r="7" spans="1:27">
      <c r="B7" s="820" t="s">
        <v>499</v>
      </c>
      <c r="C7" s="238" t="s">
        <v>58</v>
      </c>
      <c r="D7" s="432"/>
      <c r="E7" s="989">
        <f>C8</f>
        <v>788</v>
      </c>
      <c r="F7" s="432" t="str">
        <f>$B$4</f>
        <v>Conocimiento general</v>
      </c>
      <c r="G7" s="432"/>
      <c r="H7" s="432"/>
      <c r="I7" s="989">
        <f>$C$18</f>
        <v>788</v>
      </c>
      <c r="J7" s="432" t="str">
        <f>$B$4</f>
        <v>Conocimiento general</v>
      </c>
      <c r="K7" s="432"/>
      <c r="L7" s="748"/>
      <c r="P7" s="821" t="s">
        <v>518</v>
      </c>
      <c r="Q7" s="821" t="s">
        <v>519</v>
      </c>
      <c r="R7" s="821" t="s">
        <v>520</v>
      </c>
      <c r="S7" s="822" t="s">
        <v>518</v>
      </c>
      <c r="T7" s="822" t="s">
        <v>519</v>
      </c>
      <c r="U7" s="822" t="s">
        <v>520</v>
      </c>
    </row>
    <row r="8" spans="1:27" ht="13.5" thickBot="1">
      <c r="A8" s="432">
        <v>1</v>
      </c>
      <c r="B8" s="823" t="str">
        <f>B4</f>
        <v>Conocimiento general</v>
      </c>
      <c r="C8" s="425">
        <f>IF($B$4="Entrevistas totales",IF($J$4="Todas",SUM($P$24:$R$24),HLOOKUP($J$4,$P$7:$R$24,18,)),IF($J$4="Todas",SUM($P$8:$R$8),HLOOKUP($J$4,$P$7:$R$8,2,)))</f>
        <v>788</v>
      </c>
      <c r="D8" s="432">
        <v>1</v>
      </c>
      <c r="E8" s="432">
        <f>IF($J$4="Todas",COUNT(DB_Q9!$N$5:$N$1254),COUNTIFS(DB_Q9!$L$5:$L$1254,$J$4,DB_Q9!$N$5:$N$1254,1))</f>
        <v>391</v>
      </c>
      <c r="F8" s="432">
        <f>COUNTIF($E$8:$E$14,E8)</f>
        <v>1</v>
      </c>
      <c r="G8" s="990">
        <f>IF(F8=1,E8/$E$7,(E8+A8/100000)/$E$7)</f>
        <v>0.49619289340101524</v>
      </c>
      <c r="H8" s="432" t="s">
        <v>338</v>
      </c>
      <c r="I8" s="432">
        <f>IF($J$4="Todas",COUNT(DB_Q9!$U$5:$U$1254),COUNTIFS(DB_Q9!$L$5:$L$1254,$J$4,DB_Q9!$U$5:$U$1254,1))</f>
        <v>148</v>
      </c>
      <c r="J8" s="432">
        <f>COUNTIF($I$8:$I$14,I8)</f>
        <v>1</v>
      </c>
      <c r="K8" s="957">
        <f>IF(J8=1,I8/$I$7,(I8+A8/100000)/$I$7)</f>
        <v>0.18781725888324874</v>
      </c>
      <c r="L8" s="746" t="s">
        <v>338</v>
      </c>
      <c r="M8" s="991"/>
      <c r="N8" s="825">
        <f>$B$28</f>
        <v>0</v>
      </c>
      <c r="O8" s="826">
        <f>1-O15-O14</f>
        <v>0.59898477157360408</v>
      </c>
      <c r="P8" s="827">
        <f>COUNTIFS(DB_Q9!$L$5:$L$1254,P$7,DB_Q9!$M$5:$M$1254,1)</f>
        <v>291</v>
      </c>
      <c r="Q8" s="827">
        <f>COUNTIFS(DB_Q9!$L$5:$L$1254,Q$7,DB_Q9!$M$5:$M$1254,1)</f>
        <v>271</v>
      </c>
      <c r="R8" s="827">
        <f>COUNTIFS(DB_Q9!$L$5:$L$1254,R$7,DB_Q9!$M$5:$M$1254,1)</f>
        <v>226</v>
      </c>
      <c r="S8" s="828"/>
      <c r="T8" s="828"/>
      <c r="U8" s="828"/>
    </row>
    <row r="9" spans="1:27" ht="13.5" thickTop="1">
      <c r="A9" s="432">
        <v>2</v>
      </c>
      <c r="B9" s="829" t="str">
        <f t="shared" ref="B9:B14" si="0">VLOOKUP(C9,$G$8:$H$13,2,)</f>
        <v>Solar Térmica</v>
      </c>
      <c r="C9" s="830">
        <f>LARGE($G$8:$G$12,D8)</f>
        <v>0.49619289340101524</v>
      </c>
      <c r="D9" s="251">
        <v>2</v>
      </c>
      <c r="E9" s="251">
        <f>IF($J$4="Todas",COUNT(DB_Q9!$O$5:$O$1254),COUNTIFS(DB_Q9!$L$5:$L$1254,$J$4,DB_Q9!$O$5:$O$1254,1))</f>
        <v>63</v>
      </c>
      <c r="F9" s="251">
        <f t="shared" ref="F9:F14" si="1">COUNTIF($E$8:$E$14,E9)</f>
        <v>1</v>
      </c>
      <c r="G9" s="992">
        <f t="shared" ref="G9:G14" si="2">IF(F9=1,E9/$E$7,(E9+A9/100000)/$E$7)</f>
        <v>7.9949238578680207E-2</v>
      </c>
      <c r="H9" s="251" t="s">
        <v>339</v>
      </c>
      <c r="I9" s="251">
        <f>IF($J$4="Todas",COUNT(DB_Q9!$V$5:$V$1254),COUNTIFS(DB_Q9!$L$5:$L$1254,$J$4,DB_Q9!$V$5:$V$1254,1))</f>
        <v>9</v>
      </c>
      <c r="J9" s="251">
        <f t="shared" ref="J9:J14" si="3">COUNTIF($I$8:$I$14,I9)</f>
        <v>1</v>
      </c>
      <c r="K9" s="993">
        <f t="shared" ref="K9:K14" si="4">IF(J9=1,I9/$I$7,(I9+A9/100000)/$I$7)</f>
        <v>1.1421319796954314E-2</v>
      </c>
      <c r="L9" s="341" t="s">
        <v>339</v>
      </c>
      <c r="M9" s="879"/>
      <c r="N9" s="834" t="s">
        <v>338</v>
      </c>
      <c r="O9" s="880">
        <f t="shared" ref="O9:O15" si="5">IFERROR(IF($B$4="Entrevistas totales",SUM(P9:R9)/SUM($P$24:$R$24),SUM(P9:R9)/SUM($P$8:$R$8)),)</f>
        <v>0.49619289340101524</v>
      </c>
      <c r="P9" s="836">
        <f>SUMIFS(DB_Q9!$N$5:$N$1254,DB_Q9!$L$5:$L$1254,P$7)</f>
        <v>138</v>
      </c>
      <c r="Q9" s="836">
        <f>SUMIFS(DB_Q9!$N$5:$N$1254,DB_Q9!$L$5:$L$1254,Q$7)</f>
        <v>139</v>
      </c>
      <c r="R9" s="836">
        <f>SUMIFS(DB_Q9!$N$5:$N$1254,DB_Q9!$L$5:$L$1254,R$7)</f>
        <v>114</v>
      </c>
      <c r="S9" s="837">
        <f t="shared" ref="S9:U15" si="6">IFERROR(IF($B$4="Entrevistas totales",P9/P$24,P9/P$8),)</f>
        <v>0.47422680412371132</v>
      </c>
      <c r="T9" s="837">
        <f t="shared" si="6"/>
        <v>0.51291512915129156</v>
      </c>
      <c r="U9" s="837">
        <f t="shared" si="6"/>
        <v>0.50442477876106195</v>
      </c>
    </row>
    <row r="10" spans="1:27">
      <c r="A10" s="432">
        <v>3</v>
      </c>
      <c r="B10" s="829" t="str">
        <f t="shared" si="0"/>
        <v>Biomasa</v>
      </c>
      <c r="C10" s="830">
        <f>LARGE($G$8:$G$12,D9)</f>
        <v>7.9949238578680207E-2</v>
      </c>
      <c r="D10" s="251">
        <v>3</v>
      </c>
      <c r="E10" s="251">
        <f>IF($J$4="Todas",COUNT(DB_Q9!$P$5:$P$1254),COUNTIFS(DB_Q9!$L$5:$L$1254,$J$4,DB_Q9!$P$5:$P$1254,1))</f>
        <v>2</v>
      </c>
      <c r="F10" s="251">
        <f t="shared" si="1"/>
        <v>1</v>
      </c>
      <c r="G10" s="992">
        <f>IF(F10=1,E10/$E$7,(E10+A10/100000)/$E$7)</f>
        <v>2.5380710659898475E-3</v>
      </c>
      <c r="H10" s="251" t="s">
        <v>340</v>
      </c>
      <c r="I10" s="251">
        <f>IF($J$4="Todas",COUNT(DB_Q9!$W$5:$W$1254),COUNTIFS(DB_Q9!$L$5:$L$1254,$J$4,DB_Q9!$W$5:$W$1254,1))</f>
        <v>2</v>
      </c>
      <c r="J10" s="251">
        <f t="shared" si="3"/>
        <v>1</v>
      </c>
      <c r="K10" s="993">
        <f t="shared" si="4"/>
        <v>2.5380710659898475E-3</v>
      </c>
      <c r="L10" s="840" t="s">
        <v>340</v>
      </c>
      <c r="M10" s="882"/>
      <c r="N10" s="842" t="s">
        <v>339</v>
      </c>
      <c r="O10" s="843">
        <f t="shared" si="5"/>
        <v>7.9949238578680207E-2</v>
      </c>
      <c r="P10" s="844">
        <f>SUMIFS(DB_Q9!$O$5:$O$1254,DB_Q9!$L$5:$L$1254,P$7)</f>
        <v>9</v>
      </c>
      <c r="Q10" s="844">
        <f>SUMIFS(DB_Q9!$O$5:$O$1254,DB_Q9!$L$5:$L$1254,Q$7)</f>
        <v>40</v>
      </c>
      <c r="R10" s="844">
        <f>SUMIFS(DB_Q9!$O$5:$O$1254,DB_Q9!$L$5:$L$1254,R$7)</f>
        <v>14</v>
      </c>
      <c r="S10" s="845">
        <f t="shared" si="6"/>
        <v>3.0927835051546393E-2</v>
      </c>
      <c r="T10" s="845">
        <f t="shared" si="6"/>
        <v>0.14760147601476015</v>
      </c>
      <c r="U10" s="845">
        <f t="shared" si="6"/>
        <v>6.1946902654867256E-2</v>
      </c>
    </row>
    <row r="11" spans="1:27">
      <c r="A11" s="432">
        <v>4</v>
      </c>
      <c r="B11" s="829" t="str">
        <f t="shared" si="0"/>
        <v>Geotermia</v>
      </c>
      <c r="C11" s="830">
        <f>LARGE($G$8:$G$12,D10)</f>
        <v>2.030456852791878E-2</v>
      </c>
      <c r="D11" s="251">
        <v>4</v>
      </c>
      <c r="E11" s="251">
        <f>IF($J$4="Todas",COUNT(DB_Q9!$Q$5:$Q$1254),COUNTIFS(DB_Q9!$L$5:$L$1254,$J$4,DB_Q9!$Q$5:$Q$1254,1))</f>
        <v>16</v>
      </c>
      <c r="F11" s="251">
        <f t="shared" si="1"/>
        <v>1</v>
      </c>
      <c r="G11" s="992">
        <f t="shared" si="2"/>
        <v>2.030456852791878E-2</v>
      </c>
      <c r="H11" s="251" t="s">
        <v>341</v>
      </c>
      <c r="I11" s="251">
        <f>IF($J$4="Todas",COUNT(DB_Q9!$X$5:$X$1254),COUNTIFS(DB_Q9!$L$5:$L$1254,$J$4,DB_Q9!$X$5:$X$1254,1))</f>
        <v>0</v>
      </c>
      <c r="J11" s="251">
        <f t="shared" si="3"/>
        <v>2</v>
      </c>
      <c r="K11" s="993">
        <f t="shared" si="4"/>
        <v>5.0761421319796957E-8</v>
      </c>
      <c r="L11" s="840" t="s">
        <v>341</v>
      </c>
      <c r="M11" s="882"/>
      <c r="N11" s="842" t="s">
        <v>340</v>
      </c>
      <c r="O11" s="843">
        <f t="shared" si="5"/>
        <v>2.5380710659898475E-3</v>
      </c>
      <c r="P11" s="844">
        <f>SUMIFS(DB_Q9!$P$5:$P$1254,DB_Q9!$L$5:$L$1254,P$7)</f>
        <v>0</v>
      </c>
      <c r="Q11" s="844">
        <f>SUMIFS(DB_Q9!$P$5:$P$1254,DB_Q9!$L$5:$L$1254,Q$7)</f>
        <v>2</v>
      </c>
      <c r="R11" s="844">
        <f>SUMIFS(DB_Q9!$P$5:$P$1254,DB_Q9!$L$5:$L$1254,R$7)</f>
        <v>0</v>
      </c>
      <c r="S11" s="845">
        <f t="shared" si="6"/>
        <v>0</v>
      </c>
      <c r="T11" s="845">
        <f t="shared" si="6"/>
        <v>7.3800738007380072E-3</v>
      </c>
      <c r="U11" s="845">
        <f t="shared" si="6"/>
        <v>0</v>
      </c>
    </row>
    <row r="12" spans="1:27">
      <c r="A12" s="432">
        <v>5</v>
      </c>
      <c r="B12" s="829" t="str">
        <f t="shared" si="0"/>
        <v>Bomba calor</v>
      </c>
      <c r="C12" s="830">
        <f>LARGE($G$8:$G$12,D11)</f>
        <v>2.5380710659898475E-3</v>
      </c>
      <c r="D12" s="251">
        <v>5</v>
      </c>
      <c r="E12" s="251">
        <f>IF($J$4="Todas",COUNT(DB_Q9!$R$5:$R$1254),COUNTIFS(DB_Q9!$L$5:$L$1254,$J$4,DB_Q9!$R$5:$R$1254,1))</f>
        <v>0</v>
      </c>
      <c r="F12" s="251">
        <f t="shared" si="1"/>
        <v>1</v>
      </c>
      <c r="G12" s="992">
        <f t="shared" si="2"/>
        <v>0</v>
      </c>
      <c r="H12" s="251" t="s">
        <v>427</v>
      </c>
      <c r="I12" s="251">
        <f>IF($J$4="Todas",COUNT(DB_Q9!$Y$5:$Y$1254),COUNTIFS(DB_Q9!$L$5:$L$1254,$J$4,DB_Q9!$Y$5:$Y$1254,1))</f>
        <v>0</v>
      </c>
      <c r="J12" s="251">
        <f t="shared" si="3"/>
        <v>2</v>
      </c>
      <c r="K12" s="993">
        <f t="shared" si="4"/>
        <v>6.3451776649746202E-8</v>
      </c>
      <c r="L12" s="840" t="s">
        <v>468</v>
      </c>
      <c r="M12" s="882"/>
      <c r="N12" s="842" t="s">
        <v>341</v>
      </c>
      <c r="O12" s="843">
        <f t="shared" si="5"/>
        <v>2.030456852791878E-2</v>
      </c>
      <c r="P12" s="844">
        <f>SUMIFS(DB_Q9!$Q$5:$Q$1254,DB_Q9!$L$5:$L$1254,P$7)</f>
        <v>0</v>
      </c>
      <c r="Q12" s="844">
        <f>SUMIFS(DB_Q9!$Q$5:$Q$1254,DB_Q9!$L$5:$L$1254,Q$7)</f>
        <v>6</v>
      </c>
      <c r="R12" s="844">
        <f>SUMIFS(DB_Q9!$Q$5:$Q$1254,DB_Q9!$L$5:$L$1254,R$7)</f>
        <v>10</v>
      </c>
      <c r="S12" s="845">
        <f t="shared" si="6"/>
        <v>0</v>
      </c>
      <c r="T12" s="845">
        <f t="shared" si="6"/>
        <v>2.2140221402214021E-2</v>
      </c>
      <c r="U12" s="845">
        <f t="shared" si="6"/>
        <v>4.4247787610619468E-2</v>
      </c>
    </row>
    <row r="13" spans="1:27">
      <c r="A13" s="432">
        <v>6</v>
      </c>
      <c r="B13" s="829" t="str">
        <f t="shared" si="0"/>
        <v>Red urb. calor</v>
      </c>
      <c r="C13" s="830">
        <f>LARGE($G$8:$G$12,D12)</f>
        <v>0</v>
      </c>
      <c r="D13" s="251">
        <v>6</v>
      </c>
      <c r="E13" s="251">
        <f>IF($J$4="Todas",COUNT(DB_Q9!$S$5:$S$1254),COUNTIFS(DB_Q9!$L$5:$L$1254,$J$4,DB_Q9!$S$5:$S$1254,1))</f>
        <v>269</v>
      </c>
      <c r="F13" s="251">
        <f t="shared" si="1"/>
        <v>1</v>
      </c>
      <c r="G13" s="992">
        <f t="shared" si="2"/>
        <v>0.34137055837563451</v>
      </c>
      <c r="H13" s="251" t="s">
        <v>342</v>
      </c>
      <c r="I13" s="251">
        <f>IF($J$4="Todas",COUNT(DB_Q9!$Z$5:$Z$1254),COUNTIFS(DB_Q9!$L$5:$L$1254,$J$4,DB_Q9!$Z$5:$Z$1254,1))</f>
        <v>175</v>
      </c>
      <c r="J13" s="251">
        <f t="shared" si="3"/>
        <v>1</v>
      </c>
      <c r="K13" s="993">
        <f t="shared" si="4"/>
        <v>0.22208121827411167</v>
      </c>
      <c r="L13" s="840" t="s">
        <v>342</v>
      </c>
      <c r="M13" s="882"/>
      <c r="N13" s="842" t="s">
        <v>427</v>
      </c>
      <c r="O13" s="843">
        <f t="shared" si="5"/>
        <v>0</v>
      </c>
      <c r="P13" s="844">
        <f>SUMIFS(DB_Q9!$R$5:$R$1254,DB_Q9!$L$5:$L$1254,P$7)</f>
        <v>0</v>
      </c>
      <c r="Q13" s="844">
        <f>SUMIFS(DB_Q9!$R$5:$R$1254,DB_Q9!$L$5:$L$1254,Q$7)</f>
        <v>0</v>
      </c>
      <c r="R13" s="844">
        <f>SUMIFS(DB_Q9!$R$5:$R$1254,DB_Q9!$L$5:$L$1254,R$7)</f>
        <v>0</v>
      </c>
      <c r="S13" s="845">
        <f t="shared" si="6"/>
        <v>0</v>
      </c>
      <c r="T13" s="845">
        <f t="shared" si="6"/>
        <v>0</v>
      </c>
      <c r="U13" s="845">
        <f t="shared" si="6"/>
        <v>0</v>
      </c>
    </row>
    <row r="14" spans="1:27">
      <c r="A14" s="432">
        <v>7</v>
      </c>
      <c r="B14" s="829" t="str">
        <f t="shared" si="0"/>
        <v>Ninguna</v>
      </c>
      <c r="C14" s="830">
        <f>G13</f>
        <v>0.34137055837563451</v>
      </c>
      <c r="D14" s="251">
        <v>7</v>
      </c>
      <c r="E14" s="251">
        <f>IF($B$4="Entrevistas totales",IF($J$4="Todas",COUNT(DB_Q9!$T$5:$T$1254),COUNTIFS(DB_Q9!$L$5:$L$1254,$J$4,DB_Q9!$T$5:$T$1254,1)),IF($J$4="Todas",SUMIF(DB_Q9!$M$5:$M$1254,1,DB_Q9!$T$5:$T$1254),COUNTIFS(DB_Q9!$L$5:$L$1254,$J$4,DB_Q9!$T$5:$T$1254,1,DB_Q9!$M$5:$M$1254,1)))</f>
        <v>47</v>
      </c>
      <c r="F14" s="251">
        <f t="shared" si="1"/>
        <v>1</v>
      </c>
      <c r="G14" s="992">
        <f t="shared" si="2"/>
        <v>5.964467005076142E-2</v>
      </c>
      <c r="H14" s="251" t="s">
        <v>359</v>
      </c>
      <c r="I14" s="251">
        <f>IF($B$4="Entrevistas totales",IF($J$4="Todas",COUNT(DB_Q9!$AA$5:$AA$1254),COUNTIFS(DB_Q9!$L$5:$L$1254,$J$4,DB_Q9!$AA$5:$AA$1254,1)),IF($J$4="Todas",SUMIF(DB_Q9!$M$5:$M$1254,1,DB_Q9!$AA$5:$AA$1254),COUNTIFS(DB_Q9!$L$5:$L$1254,$J$4,DB_Q9!$AA$5:$AA$1254,1,DB_Q9!$M$5:$M$1254,1)))</f>
        <v>454</v>
      </c>
      <c r="J14" s="251">
        <f t="shared" si="3"/>
        <v>1</v>
      </c>
      <c r="K14" s="993">
        <f t="shared" si="4"/>
        <v>0.57614213197969544</v>
      </c>
      <c r="L14" s="251" t="s">
        <v>359</v>
      </c>
      <c r="M14" s="882"/>
      <c r="N14" s="842" t="s">
        <v>342</v>
      </c>
      <c r="O14" s="843">
        <f t="shared" si="5"/>
        <v>0.34137055837563451</v>
      </c>
      <c r="P14" s="844">
        <f>SUMIFS(DB_Q9!$S$5:$S$1254,DB_Q9!$L$5:$L$1254,P$7)</f>
        <v>129</v>
      </c>
      <c r="Q14" s="844">
        <f>SUMIFS(DB_Q9!$S$5:$S$1254,DB_Q9!$L$5:$L$1254,Q$7)</f>
        <v>64</v>
      </c>
      <c r="R14" s="844">
        <f>SUMIFS(DB_Q9!$S$5:$S$1254,DB_Q9!$L$5:$L$1254,R$7)</f>
        <v>76</v>
      </c>
      <c r="S14" s="845">
        <f t="shared" si="6"/>
        <v>0.44329896907216493</v>
      </c>
      <c r="T14" s="845">
        <f t="shared" si="6"/>
        <v>0.23616236162361623</v>
      </c>
      <c r="U14" s="845">
        <f t="shared" si="6"/>
        <v>0.33628318584070799</v>
      </c>
    </row>
    <row r="15" spans="1:27">
      <c r="B15" s="829" t="str">
        <f>VLOOKUP(C15,$G$8:$H$14,2,)</f>
        <v>NS/NC</v>
      </c>
      <c r="C15" s="830">
        <f>G14</f>
        <v>5.964467005076142E-2</v>
      </c>
      <c r="D15" s="251"/>
      <c r="E15" s="251"/>
      <c r="F15" s="251"/>
      <c r="G15" s="251"/>
      <c r="H15" s="251"/>
      <c r="I15" s="251"/>
      <c r="J15" s="251"/>
      <c r="K15" s="251"/>
      <c r="L15" s="251"/>
      <c r="M15" s="882"/>
      <c r="N15" s="842" t="s">
        <v>359</v>
      </c>
      <c r="O15" s="843">
        <f t="shared" si="5"/>
        <v>5.964467005076142E-2</v>
      </c>
      <c r="P15" s="844">
        <f>IF($B$4="Entrevistas totales",SUMIFS(DB_Q9!$T$5:$T$1254,DB_Q9!$L$5:$L$1254,P$7),SUMIFS(DB_Q9!$T$5:$T$1254,DB_Q9!$M$5:$M$1254,1,DB_Q9!$L$5:$L$1254,P$7))</f>
        <v>15</v>
      </c>
      <c r="Q15" s="844">
        <f>IF($B$4="Entrevistas totales",SUMIFS(DB_Q9!$T$5:$T$1254,DB_Q9!$L$5:$L$1254,Q$7),SUMIFS(DB_Q9!$T$5:$T$1254,DB_Q9!$M$5:$M$1254,1,DB_Q9!$L$5:$L$1254,Q$7))</f>
        <v>20</v>
      </c>
      <c r="R15" s="844">
        <f>IF($B$4="Entrevistas totales",SUMIFS(DB_Q9!$T$5:$T$1254,DB_Q9!$L$5:$L$1254,R$7),SUMIFS(DB_Q9!$T$5:$T$1254,DB_Q9!$M$5:$M$1254,1,DB_Q9!$L$5:$L$1254,R$7))</f>
        <v>12</v>
      </c>
      <c r="S15" s="845">
        <f t="shared" si="6"/>
        <v>5.1546391752577317E-2</v>
      </c>
      <c r="T15" s="845">
        <f t="shared" si="6"/>
        <v>7.3800738007380073E-2</v>
      </c>
      <c r="U15" s="845">
        <f t="shared" si="6"/>
        <v>5.3097345132743362E-2</v>
      </c>
    </row>
    <row r="16" spans="1:27" ht="13.5" thickBot="1">
      <c r="B16" s="254" t="s">
        <v>357</v>
      </c>
      <c r="C16" s="598" t="str">
        <f>$J$4</f>
        <v>Todas</v>
      </c>
      <c r="D16" s="251"/>
      <c r="E16" s="251"/>
      <c r="F16" s="251"/>
      <c r="G16" s="251"/>
      <c r="H16" s="251"/>
      <c r="I16" s="251"/>
      <c r="J16" s="251"/>
      <c r="K16" s="251"/>
      <c r="L16" s="251"/>
      <c r="M16" s="991"/>
      <c r="N16" s="825">
        <f>$B$28</f>
        <v>0</v>
      </c>
      <c r="O16" s="826">
        <f>1-O23-O22</f>
        <v>0.20177664974619289</v>
      </c>
      <c r="P16" s="827">
        <f>COUNTIFS(DB_Q9!$L$5:$L$1254,P$7,DB_Q9!$M$5:$M$1254,1)</f>
        <v>291</v>
      </c>
      <c r="Q16" s="827">
        <f>COUNTIFS(DB_Q9!$L$5:$L$1254,Q$7,DB_Q9!$M$5:$M$1254,1)</f>
        <v>271</v>
      </c>
      <c r="R16" s="827">
        <f>COUNTIFS(DB_Q9!$L$5:$L$1254,R$7,DB_Q9!$M$5:$M$1254,1)</f>
        <v>226</v>
      </c>
      <c r="S16" s="828"/>
      <c r="T16" s="828"/>
      <c r="U16" s="828"/>
    </row>
    <row r="17" spans="1:21" ht="13.5" thickTop="1">
      <c r="B17" s="820" t="s">
        <v>500</v>
      </c>
      <c r="C17" s="238" t="s">
        <v>58</v>
      </c>
      <c r="D17" s="748"/>
      <c r="E17" s="748"/>
      <c r="F17" s="748"/>
      <c r="G17" s="251"/>
      <c r="H17" s="251"/>
      <c r="I17" s="251"/>
      <c r="J17" s="251"/>
      <c r="K17" s="251"/>
      <c r="L17" s="840"/>
      <c r="M17" s="886"/>
      <c r="N17" s="852" t="s">
        <v>338</v>
      </c>
      <c r="O17" s="853">
        <f t="shared" ref="O17:O23" si="7">IFERROR(IF($B$4="Entrevistas totales",SUM(P17:R17)/SUM($P$24:$R$24),SUM(P17:R17)/SUM($P$16:$R$16)),)</f>
        <v>0.18781725888324874</v>
      </c>
      <c r="P17" s="836">
        <f>SUMIFS(DB_Q9!$U$5:$U$1254,DB_Q9!$L$5:$L$1254,P$7)</f>
        <v>121</v>
      </c>
      <c r="Q17" s="836">
        <f>SUMIFS(DB_Q9!$U$5:$U$1254,DB_Q9!$L$5:$L$1254,Q$7)</f>
        <v>13</v>
      </c>
      <c r="R17" s="836">
        <f>SUMIFS(DB_Q9!$U$5:$U$1254,DB_Q9!$L$5:$L$1254,R$7)</f>
        <v>14</v>
      </c>
      <c r="S17" s="837">
        <f t="shared" ref="S17:U23" si="8">IFERROR(IF($B$4="Entrevistas totales",P17/P$24,P17/P$16),)</f>
        <v>0.41580756013745707</v>
      </c>
      <c r="T17" s="837">
        <f t="shared" si="8"/>
        <v>4.797047970479705E-2</v>
      </c>
      <c r="U17" s="837">
        <f t="shared" si="8"/>
        <v>6.1946902654867256E-2</v>
      </c>
    </row>
    <row r="18" spans="1:21">
      <c r="A18" s="432">
        <v>1</v>
      </c>
      <c r="B18" s="854" t="str">
        <f>$B$4</f>
        <v>Conocimiento general</v>
      </c>
      <c r="C18" s="855">
        <f>IF($B$4="Entrevistas totales",IF($J$4="Todas",SUM($P$24:$R$24),HLOOKUP($J$4,$P$7:$R$24,18,)),IF($J$4="Todas",SUM($P$16:$R$16),HLOOKUP($J$4,$P$7:$R$16,9,)))</f>
        <v>788</v>
      </c>
      <c r="D18" s="994"/>
      <c r="E18" s="748"/>
      <c r="F18" s="251"/>
      <c r="G18" s="251"/>
      <c r="H18" s="251"/>
      <c r="I18" s="251"/>
      <c r="J18" s="251"/>
      <c r="K18" s="251"/>
      <c r="L18" s="840"/>
      <c r="M18" s="887"/>
      <c r="N18" s="856" t="s">
        <v>339</v>
      </c>
      <c r="O18" s="857">
        <f t="shared" si="7"/>
        <v>1.1421319796954314E-2</v>
      </c>
      <c r="P18" s="844">
        <f>SUMIFS(DB_Q9!$V$5:$V$1254,DB_Q9!$L$5:$L$1254,P$7)</f>
        <v>1</v>
      </c>
      <c r="Q18" s="844">
        <f>SUMIFS(DB_Q9!$V$5:$V$1254,DB_Q9!$L$5:$L$1254,Q$7)</f>
        <v>8</v>
      </c>
      <c r="R18" s="844">
        <f>SUMIFS(DB_Q9!$V$5:$V$1254,DB_Q9!$L$5:$L$1254,R$7)</f>
        <v>0</v>
      </c>
      <c r="S18" s="845">
        <f t="shared" si="8"/>
        <v>3.4364261168384879E-3</v>
      </c>
      <c r="T18" s="845">
        <f t="shared" si="8"/>
        <v>2.9520295202952029E-2</v>
      </c>
      <c r="U18" s="845">
        <f t="shared" si="8"/>
        <v>0</v>
      </c>
    </row>
    <row r="19" spans="1:21">
      <c r="A19" s="432">
        <v>2</v>
      </c>
      <c r="B19" s="858" t="str">
        <f t="shared" ref="B19:B24" si="9">VLOOKUP(C19,$K$8:$L$13,2,)</f>
        <v>Solar Térmica</v>
      </c>
      <c r="C19" s="859">
        <f>LARGE($K$8:$K$12,D8)</f>
        <v>0.18781725888324874</v>
      </c>
      <c r="D19" s="748"/>
      <c r="E19" s="748"/>
      <c r="F19" s="748"/>
      <c r="G19" s="748"/>
      <c r="H19" s="748"/>
      <c r="I19" s="748"/>
      <c r="J19" s="748"/>
      <c r="K19" s="748"/>
      <c r="L19" s="995"/>
      <c r="M19" s="887"/>
      <c r="N19" s="856" t="s">
        <v>340</v>
      </c>
      <c r="O19" s="857">
        <f t="shared" si="7"/>
        <v>2.5380710659898475E-3</v>
      </c>
      <c r="P19" s="844">
        <f>SUMIFS(DB_Q9!$W$5:$W$1254,DB_Q9!$L$5:$L$1254,P$7)</f>
        <v>0</v>
      </c>
      <c r="Q19" s="844">
        <f>SUMIFS(DB_Q9!$W$5:$W$1254,DB_Q9!$L$5:$L$1254,Q$7)</f>
        <v>2</v>
      </c>
      <c r="R19" s="844">
        <f>SUMIFS(DB_Q9!$W$5:$W$1254,DB_Q9!$L$5:$L$1254,R$7)</f>
        <v>0</v>
      </c>
      <c r="S19" s="845">
        <f t="shared" si="8"/>
        <v>0</v>
      </c>
      <c r="T19" s="845">
        <f t="shared" si="8"/>
        <v>7.3800738007380072E-3</v>
      </c>
      <c r="U19" s="845">
        <f t="shared" si="8"/>
        <v>0</v>
      </c>
    </row>
    <row r="20" spans="1:21">
      <c r="A20" s="432">
        <v>3</v>
      </c>
      <c r="B20" s="858" t="str">
        <f t="shared" si="9"/>
        <v>Biomasa</v>
      </c>
      <c r="C20" s="859">
        <f>LARGE($K$8:$K$12,D9)</f>
        <v>1.1421319796954314E-2</v>
      </c>
      <c r="D20" s="748"/>
      <c r="E20" s="748"/>
      <c r="F20" s="748"/>
      <c r="G20" s="748"/>
      <c r="H20" s="748"/>
      <c r="I20" s="748"/>
      <c r="J20" s="748"/>
      <c r="K20" s="748"/>
      <c r="L20" s="995"/>
      <c r="M20" s="887"/>
      <c r="N20" s="856" t="s">
        <v>341</v>
      </c>
      <c r="O20" s="857">
        <f t="shared" si="7"/>
        <v>0</v>
      </c>
      <c r="P20" s="844">
        <f>SUMIFS(DB_Q9!$X$5:$X$1254,DB_Q9!$L$5:$L$1254,P$7)</f>
        <v>0</v>
      </c>
      <c r="Q20" s="844">
        <f>SUMIFS(DB_Q9!$X$5:$X$1254,DB_Q9!$L$5:$L$1254,Q$7)</f>
        <v>0</v>
      </c>
      <c r="R20" s="844">
        <f>SUMIFS(DB_Q9!$X$5:$X$1254,DB_Q9!$L$5:$L$1254,R$7)</f>
        <v>0</v>
      </c>
      <c r="S20" s="845">
        <f t="shared" si="8"/>
        <v>0</v>
      </c>
      <c r="T20" s="845">
        <f t="shared" si="8"/>
        <v>0</v>
      </c>
      <c r="U20" s="845">
        <f t="shared" si="8"/>
        <v>0</v>
      </c>
    </row>
    <row r="21" spans="1:21" ht="15" customHeight="1">
      <c r="A21" s="432">
        <v>4</v>
      </c>
      <c r="B21" s="858" t="str">
        <f t="shared" si="9"/>
        <v>Bomba calor</v>
      </c>
      <c r="C21" s="859">
        <f>LARGE($K$8:$K$12,D10)</f>
        <v>2.5380710659898475E-3</v>
      </c>
      <c r="D21" s="656"/>
      <c r="E21" s="656"/>
      <c r="F21" s="656"/>
      <c r="G21" s="656"/>
      <c r="H21" s="656"/>
      <c r="I21" s="656"/>
      <c r="J21" s="656"/>
      <c r="K21" s="656"/>
      <c r="L21" s="656"/>
      <c r="M21" s="887"/>
      <c r="N21" s="856" t="s">
        <v>468</v>
      </c>
      <c r="O21" s="860">
        <f t="shared" si="7"/>
        <v>0</v>
      </c>
      <c r="P21" s="844">
        <f>SUMIFS(DB_Q9!$Y$5:$Y$1254,DB_Q9!$L$5:$L$1254,P$7)</f>
        <v>0</v>
      </c>
      <c r="Q21" s="844">
        <f>SUMIFS(DB_Q9!$Y$5:$Y$1254,DB_Q9!$L$5:$L$1254,Q$7)</f>
        <v>0</v>
      </c>
      <c r="R21" s="844">
        <f>SUMIFS(DB_Q9!$Y$5:$Y$1254,DB_Q9!$L$5:$L$1254,R$7)</f>
        <v>0</v>
      </c>
      <c r="S21" s="845">
        <f t="shared" si="8"/>
        <v>0</v>
      </c>
      <c r="T21" s="845">
        <f t="shared" si="8"/>
        <v>0</v>
      </c>
      <c r="U21" s="845">
        <f t="shared" si="8"/>
        <v>0</v>
      </c>
    </row>
    <row r="22" spans="1:21">
      <c r="A22" s="432">
        <v>5</v>
      </c>
      <c r="B22" s="858" t="str">
        <f t="shared" si="9"/>
        <v>Red urb. Frío</v>
      </c>
      <c r="C22" s="859">
        <f>LARGE($K$8:$K$12,D11)</f>
        <v>6.3451776649746202E-8</v>
      </c>
      <c r="D22" s="251"/>
      <c r="E22" s="996"/>
      <c r="F22" s="251"/>
      <c r="G22" s="251"/>
      <c r="H22" s="251"/>
      <c r="I22" s="744"/>
      <c r="J22" s="744"/>
      <c r="K22" s="744"/>
      <c r="L22" s="744"/>
      <c r="M22" s="887"/>
      <c r="N22" s="856" t="s">
        <v>342</v>
      </c>
      <c r="O22" s="857">
        <f t="shared" si="7"/>
        <v>0.22208121827411167</v>
      </c>
      <c r="P22" s="844">
        <f>SUMIFS(DB_Q9!$Z$5:$Z$1254,DB_Q9!$L$5:$L$1254,P$7)</f>
        <v>108</v>
      </c>
      <c r="Q22" s="844">
        <f>SUMIFS(DB_Q9!$Z$5:$Z$1254,DB_Q9!$L$5:$L$1254,Q$7)</f>
        <v>64</v>
      </c>
      <c r="R22" s="844">
        <f>SUMIFS(DB_Q9!$Z$5:$Z$1254,DB_Q9!$L$5:$L$1254,R$7)</f>
        <v>3</v>
      </c>
      <c r="S22" s="845">
        <f t="shared" si="8"/>
        <v>0.37113402061855671</v>
      </c>
      <c r="T22" s="845">
        <f t="shared" si="8"/>
        <v>0.23616236162361623</v>
      </c>
      <c r="U22" s="845">
        <f t="shared" si="8"/>
        <v>1.3274336283185841E-2</v>
      </c>
    </row>
    <row r="23" spans="1:21" ht="13.5" thickBot="1">
      <c r="A23" s="432">
        <v>6</v>
      </c>
      <c r="B23" s="858" t="str">
        <f t="shared" si="9"/>
        <v>Geotermia</v>
      </c>
      <c r="C23" s="859">
        <f>LARGE($K$8:$K$12,D12)</f>
        <v>5.0761421319796957E-8</v>
      </c>
      <c r="D23" s="816"/>
      <c r="E23" s="816"/>
      <c r="F23" s="816"/>
      <c r="G23" s="816"/>
      <c r="H23" s="816"/>
      <c r="I23" s="749"/>
      <c r="J23" s="749"/>
      <c r="K23" s="749"/>
      <c r="L23" s="749"/>
      <c r="M23" s="892"/>
      <c r="N23" s="862" t="s">
        <v>359</v>
      </c>
      <c r="O23" s="863">
        <f t="shared" si="7"/>
        <v>0.57614213197969544</v>
      </c>
      <c r="P23" s="864">
        <f>IF($B$4="Entrevistas totales",SUMIFS(DB_Q9!$AA$5:$AA$1254,DB_Q9!$L$5:$L$1254,P$7),SUMIFS(DB_Q9!$AA$5:$AA$1254,DB_Q9!$M$5:$M$1254,1,DB_Q9!$L$5:$L$1254,P$7))</f>
        <v>61</v>
      </c>
      <c r="Q23" s="864">
        <f>IF($B$4="Entrevistas totales",SUMIFS(DB_Q9!$AA$5:$AA$1254,DB_Q9!$L$5:$L$1254,Q$7),SUMIFS(DB_Q9!$AA$5:$AA$1254,DB_Q9!$M$5:$M$1254,1,DB_Q9!$L$5:$L$1254,Q$7))</f>
        <v>184</v>
      </c>
      <c r="R23" s="864">
        <f>IF($B$4="Entrevistas totales",SUMIFS(DB_Q9!$AA$5:$AA$1254,DB_Q9!$L$5:$L$1254,R$7),SUMIFS(DB_Q9!$AA$5:$AA$1254,DB_Q9!$M$5:$M$1254,1,DB_Q9!$L$5:$L$1254,R$7))</f>
        <v>209</v>
      </c>
      <c r="S23" s="865">
        <f t="shared" si="8"/>
        <v>0.20962199312714777</v>
      </c>
      <c r="T23" s="865">
        <f t="shared" si="8"/>
        <v>0.6789667896678967</v>
      </c>
      <c r="U23" s="865">
        <f t="shared" si="8"/>
        <v>0.9247787610619469</v>
      </c>
    </row>
    <row r="24" spans="1:21" ht="13.5" thickTop="1">
      <c r="A24" s="432">
        <v>7</v>
      </c>
      <c r="B24" s="858" t="str">
        <f t="shared" si="9"/>
        <v>Ninguna</v>
      </c>
      <c r="C24" s="859">
        <f>K13</f>
        <v>0.22208121827411167</v>
      </c>
      <c r="D24" s="816"/>
      <c r="E24" s="816"/>
      <c r="F24" s="816"/>
      <c r="G24" s="816"/>
      <c r="H24" s="816"/>
      <c r="I24" s="816"/>
      <c r="J24" s="816"/>
      <c r="K24" s="816">
        <f>IF($J$4="Todas",COUNTIF(DB_Q9!$E$5:$E$1254,K$29),COUNTIFS(DB_Q9!$E$5:$E$1254,K$29,DB_Q9!$L$5:$L$1254,$J$4))</f>
        <v>0</v>
      </c>
      <c r="L24" s="816">
        <f>IF($J$4="Todas",COUNTIF(DB_Q9!$E$5:$E$1254,L$29),COUNTIFS(DB_Q9!$E$5:$E$1254,L$29,DB_Q9!$L$5:$L$1254,$J$4))</f>
        <v>0</v>
      </c>
      <c r="M24" s="432">
        <f>IF($J$4="Todas",COUNTIF(DB_Q9!$E$5:$E$1254,M$29),COUNTIFS(DB_Q9!$E$5:$E$1254,M$29,DB_Q9!$L$5:$L$1254,$J$4))</f>
        <v>0</v>
      </c>
      <c r="N24" s="432"/>
      <c r="O24" s="432"/>
      <c r="P24" s="432">
        <f>COUNTIF(DB_Q9!$L$5:$L$1254,P$7)</f>
        <v>434</v>
      </c>
      <c r="Q24" s="432">
        <f>COUNTIF(DB_Q9!$L$5:$L$1254,Q$7)</f>
        <v>427</v>
      </c>
      <c r="R24" s="432">
        <f>COUNTIF(DB_Q9!$L$5:$L$1254,R$7)</f>
        <v>389</v>
      </c>
      <c r="S24" s="681"/>
      <c r="T24" s="681"/>
      <c r="U24" s="682"/>
    </row>
    <row r="25" spans="1:21">
      <c r="B25" s="858" t="str">
        <f>VLOOKUP(C25,$K$8:$L$14,2,)</f>
        <v>NS/NC</v>
      </c>
      <c r="C25" s="859">
        <f>K14</f>
        <v>0.57614213197969544</v>
      </c>
      <c r="D25" s="681"/>
      <c r="E25" s="681"/>
      <c r="F25" s="681"/>
      <c r="G25" s="681"/>
      <c r="H25" s="681"/>
      <c r="I25" s="681"/>
      <c r="J25" s="681"/>
      <c r="K25" s="681"/>
      <c r="L25" s="681"/>
      <c r="M25" s="432"/>
      <c r="N25" s="432"/>
      <c r="O25" s="432"/>
      <c r="P25" s="432"/>
      <c r="Q25" s="432"/>
      <c r="R25" s="432"/>
      <c r="S25" s="681"/>
      <c r="T25" s="681"/>
      <c r="U25" s="682"/>
    </row>
    <row r="26" spans="1:21">
      <c r="B26" s="443"/>
      <c r="C26" s="444"/>
      <c r="D26" s="681"/>
      <c r="E26" s="681"/>
      <c r="F26" s="681"/>
      <c r="G26" s="681"/>
      <c r="H26" s="681"/>
      <c r="I26" s="681"/>
      <c r="J26" s="681"/>
      <c r="K26" s="681"/>
      <c r="L26" s="681"/>
      <c r="M26" s="432"/>
      <c r="N26" s="432"/>
      <c r="O26" s="432"/>
      <c r="P26" s="432"/>
      <c r="Q26" s="432"/>
      <c r="R26" s="432"/>
      <c r="S26" s="681"/>
      <c r="T26" s="681"/>
      <c r="U26" s="682"/>
    </row>
    <row r="27" spans="1:21">
      <c r="B27" s="997"/>
      <c r="C27" s="681"/>
      <c r="D27" s="309" t="s">
        <v>621</v>
      </c>
      <c r="U27" s="305"/>
    </row>
    <row r="28" spans="1:21" s="681" customFormat="1" ht="15" customHeight="1">
      <c r="A28" s="432"/>
      <c r="B28" s="305"/>
      <c r="C28" s="305"/>
      <c r="D28" s="819" t="s">
        <v>314</v>
      </c>
      <c r="E28" s="819"/>
      <c r="F28" s="819"/>
      <c r="G28" s="819"/>
      <c r="H28" s="818" t="s">
        <v>315</v>
      </c>
      <c r="I28" s="819"/>
      <c r="J28" s="819"/>
      <c r="K28" s="818"/>
      <c r="L28" s="819"/>
      <c r="M28" s="819"/>
      <c r="N28" s="818" t="s">
        <v>316</v>
      </c>
      <c r="O28" s="819"/>
      <c r="P28" s="819"/>
      <c r="Q28" s="872"/>
      <c r="R28" s="818"/>
      <c r="S28" s="819"/>
      <c r="T28" s="819"/>
      <c r="U28" s="819"/>
    </row>
    <row r="29" spans="1:21" ht="15" customHeight="1">
      <c r="B29" s="873" t="str">
        <f>$B$4</f>
        <v>Conocimiento general</v>
      </c>
      <c r="C29" s="598"/>
      <c r="D29" s="874" t="s">
        <v>303</v>
      </c>
      <c r="E29" s="874" t="s">
        <v>304</v>
      </c>
      <c r="F29" s="875" t="s">
        <v>303</v>
      </c>
      <c r="G29" s="875" t="s">
        <v>304</v>
      </c>
      <c r="H29" s="876" t="s">
        <v>25</v>
      </c>
      <c r="I29" s="874" t="s">
        <v>51</v>
      </c>
      <c r="J29" s="874" t="s">
        <v>52</v>
      </c>
      <c r="K29" s="875" t="s">
        <v>25</v>
      </c>
      <c r="L29" s="875" t="s">
        <v>51</v>
      </c>
      <c r="M29" s="875" t="s">
        <v>52</v>
      </c>
      <c r="N29" s="876" t="s">
        <v>49</v>
      </c>
      <c r="O29" s="874" t="s">
        <v>50</v>
      </c>
      <c r="P29" s="874" t="s">
        <v>48</v>
      </c>
      <c r="Q29" s="874" t="s">
        <v>47</v>
      </c>
      <c r="R29" s="875" t="s">
        <v>49</v>
      </c>
      <c r="S29" s="875" t="s">
        <v>50</v>
      </c>
      <c r="T29" s="875" t="s">
        <v>48</v>
      </c>
      <c r="U29" s="875" t="s">
        <v>47</v>
      </c>
    </row>
    <row r="30" spans="1:21" ht="15" customHeight="1" thickBot="1">
      <c r="B30" s="877" t="str">
        <f>"Zona climática: "&amp;$J$4</f>
        <v>Zona climática: Todas</v>
      </c>
      <c r="C30" s="826">
        <f>1-C37-C36</f>
        <v>0.59898477157360408</v>
      </c>
      <c r="D30" s="827">
        <f>IF($J$4="Todas",COUNTIFS(DB_Q9!$E$5:$E$1254,D$29,DB_Q9!$M$5:$M$1254,1),COUNTIFS(DB_Q9!$L$5:$L$1254,$J$4,DB_Q9!$E$5:$E$1254,D$29,DB_Q9!$M$5:$M$1254,1))</f>
        <v>359</v>
      </c>
      <c r="E30" s="827">
        <f>IF($J$4="Todas",COUNTIFS(DB_Q9!$E$5:$E$1254,E$29,DB_Q9!$M$5:$M$1254,1),COUNTIFS(DB_Q9!$L$5:$L$1254,$J$4,DB_Q9!$E$5:$E$1254,E$29,DB_Q9!$M$5:$M$1254,1))</f>
        <v>429</v>
      </c>
      <c r="F30" s="828">
        <f>IFERROR(D30/D$46,)</f>
        <v>0.72967479674796742</v>
      </c>
      <c r="G30" s="828">
        <f>IFERROR(E30/E$46,)</f>
        <v>0.56596306068601587</v>
      </c>
      <c r="H30" s="878">
        <f>IF($J$4="Todas",COUNTIFS(DB_Q9!$D$5:$D$1254,H$29,DB_Q9!$M$5:$M$1254,1),COUNTIFS(DB_Q9!$L$5:$L$1254,$J$4,DB_Q9!$D$5:$D$1254,H$29,DB_Q9!$M$5:$M$1254,1))</f>
        <v>207</v>
      </c>
      <c r="I30" s="827">
        <f>IF($J$4="Todas",COUNTIFS(DB_Q9!$D$5:$D$1254,I$29,DB_Q9!$M$5:$M$1254,1),COUNTIFS(DB_Q9!$L$5:$L$1254,$J$4,DB_Q9!$D$5:$D$1254,I$29,DB_Q9!$M$5:$M$1254,1))</f>
        <v>390</v>
      </c>
      <c r="J30" s="827">
        <f>IF($J$4="Todas",COUNTIFS(DB_Q9!$D$5:$D$1254,J$29,DB_Q9!$M$5:$M$1254,1),COUNTIFS(DB_Q9!$L$5:$L$1254,$J$4,DB_Q9!$D$5:$D$1254,J$29,DB_Q9!$M$5:$M$1254,1))</f>
        <v>191</v>
      </c>
      <c r="K30" s="828">
        <f>IFERROR(H30/H$46,)</f>
        <v>0.77819548872180455</v>
      </c>
      <c r="L30" s="828">
        <f>IFERROR(I30/I$46,)</f>
        <v>0.7103825136612022</v>
      </c>
      <c r="M30" s="828">
        <f>IFERROR(J30/J$46,)</f>
        <v>0.43908045977011495</v>
      </c>
      <c r="N30" s="878">
        <f>IF($J$4="Todas",COUNTIFS(DB_Q9!$F$5:$F$1254,N$29,DB_Q9!$M$5:$M$1254,1),COUNTIFS(DB_Q9!$L$5:$L$1254,$J$4,DB_Q9!$F$5:$F$1254,N$29,DB_Q9!$M$5:$M$1254,1))</f>
        <v>197</v>
      </c>
      <c r="O30" s="827">
        <f>IF($J$4="Todas",COUNTIFS(DB_Q9!$F$5:$F$1254,O$29,DB_Q9!$M$5:$M$1254,1),COUNTIFS(DB_Q9!$L$5:$L$1254,$J$4,DB_Q9!$F$5:$F$1254,O$29,DB_Q9!$M$5:$M$1254,1))</f>
        <v>296</v>
      </c>
      <c r="P30" s="827">
        <f>IF($J$4="Todas",COUNTIFS(DB_Q9!$F$5:$F$1254,P$29,DB_Q9!$M$5:$M$1254,1),COUNTIFS(DB_Q9!$L$5:$L$1254,$J$4,DB_Q9!$F$5:$F$1254,P$29,DB_Q9!$M$5:$M$1254,1))</f>
        <v>290</v>
      </c>
      <c r="Q30" s="827">
        <f>IF($J$4="Todas",COUNTIFS(DB_Q9!$F$5:$F$1254,Q$29,DB_Q9!$M$5:$M$1254,1),COUNTIFS(DB_Q9!$L$5:$L$1254,$J$4,DB_Q9!$F$5:$F$1254,Q$29,DB_Q9!$M$5:$M$1254,1))</f>
        <v>5</v>
      </c>
      <c r="R30" s="828">
        <f>IFERROR(N30/N$46,)</f>
        <v>0.43973214285714285</v>
      </c>
      <c r="S30" s="828">
        <f>IFERROR(O30/O$46,)</f>
        <v>0.69647058823529406</v>
      </c>
      <c r="T30" s="828">
        <f>IFERROR(P30/P$46,)</f>
        <v>0.78804347826086951</v>
      </c>
      <c r="U30" s="828">
        <f>IFERROR(Q30/Q$46,)</f>
        <v>0.55555555555555558</v>
      </c>
    </row>
    <row r="31" spans="1:21" ht="15" customHeight="1" thickTop="1">
      <c r="B31" s="879" t="s">
        <v>338</v>
      </c>
      <c r="C31" s="880">
        <f>VLOOKUP(B31,$B$9:$C$15,2,)</f>
        <v>0.49619289340101524</v>
      </c>
      <c r="D31" s="836">
        <f>IF($J$4="Todas",SUMIFS(DB_Q9!$N$5:$N$1254,DB_Q9!$E$5:$E$1254,D$29),SUMIFS(DB_Q9!$N$5:$N$1254,DB_Q9!$L$5:$L$1254,$J$4,DB_Q9!$E$5:$E$1254,D$29))</f>
        <v>188</v>
      </c>
      <c r="E31" s="836">
        <f>IF($J$4="Todas",SUMIFS(DB_Q9!$N$5:$N$1254,DB_Q9!$E$5:$E$1254,E$29),SUMIFS(DB_Q9!$N$5:$N$1254,DB_Q9!$L$5:$L$1254,$J$4,DB_Q9!$E$5:$E$1254,E$29))</f>
        <v>203</v>
      </c>
      <c r="F31" s="837">
        <f t="shared" ref="F31:G37" si="10">IFERROR(IF($B$4="Entrevistas totales",D31/D$46,D31/D$30),)</f>
        <v>0.5236768802228412</v>
      </c>
      <c r="G31" s="837">
        <f t="shared" si="10"/>
        <v>0.47319347319347321</v>
      </c>
      <c r="H31" s="881">
        <f>IF($J$4="Todas",SUMIFS(DB_Q9!$N$5:$N$1254,DB_Q9!$D$5:$D$1254,H$29),SUMIFS(DB_Q9!$N$5:$N$1254,DB_Q9!$L$5:$L$1254,$J$4,DB_Q9!$D$5:$D$1254,H$29))</f>
        <v>83</v>
      </c>
      <c r="I31" s="836">
        <f>IF($J$4="Todas",SUMIFS(DB_Q9!$N$5:$N$1254,DB_Q9!$D$5:$D$1254,I$29),SUMIFS(DB_Q9!$N$5:$N$1254,DB_Q9!$L$5:$L$1254,$J$4,DB_Q9!$D$5:$D$1254,I$29))</f>
        <v>202</v>
      </c>
      <c r="J31" s="836">
        <f>IF($J$4="Todas",SUMIFS(DB_Q9!$N$5:$N$1254,DB_Q9!$D$5:$D$1254,J$29),SUMIFS(DB_Q9!$N$5:$N$1254,DB_Q9!$L$5:$L$1254,$J$4,DB_Q9!$D$5:$D$1254,J$29))</f>
        <v>106</v>
      </c>
      <c r="K31" s="837">
        <f t="shared" ref="K31:M37" si="11">IFERROR(IF($B$4="Entrevistas totales",H31/H$46,H31/H$30),)</f>
        <v>0.40096618357487923</v>
      </c>
      <c r="L31" s="837">
        <f t="shared" si="11"/>
        <v>0.517948717948718</v>
      </c>
      <c r="M31" s="837">
        <f t="shared" si="11"/>
        <v>0.55497382198952883</v>
      </c>
      <c r="N31" s="881">
        <f>IF($J$4="Todas",SUMIFS(DB_Q9!$N$5:$N$1254,DB_Q9!$F$5:$F$1254,N$29),SUMIFS(DB_Q9!$N$5:$N$1254,DB_Q9!$L$5:$L$1254,$J$4,DB_Q9!$F$5:$F$1254,N$29))</f>
        <v>95</v>
      </c>
      <c r="O31" s="836">
        <f>IF($J$4="Todas",SUMIFS(DB_Q9!$N$5:$N$1254,DB_Q9!$F$5:$F$1254,O$29),SUMIFS(DB_Q9!$N$5:$N$1254,DB_Q9!$L$5:$L$1254,$J$4,DB_Q9!$F$5:$F$1254,O$29))</f>
        <v>158</v>
      </c>
      <c r="P31" s="836">
        <f>IF($J$4="Todas",SUMIFS(DB_Q9!$N$5:$N$1254,DB_Q9!$F$5:$F$1254,P$29),SUMIFS(DB_Q9!$N$5:$N$1254,DB_Q9!$L$5:$L$1254,$J$4,DB_Q9!$F$5:$F$1254,P$29))</f>
        <v>136</v>
      </c>
      <c r="Q31" s="836">
        <f>IF($J$4="Todas",SUMIFS(DB_Q9!$N$5:$N$1254,DB_Q9!$F$5:$F$1254,Q$29),SUMIFS(DB_Q9!$N$5:$N$1254,DB_Q9!$L$5:$L$1254,$J$4,DB_Q9!$F$5:$F$1254,Q$29))</f>
        <v>2</v>
      </c>
      <c r="R31" s="837">
        <f t="shared" ref="R31:U37" si="12">IFERROR(IF($B$4="Entrevistas totales",N31/N$46,N31/N$30),)</f>
        <v>0.48223350253807107</v>
      </c>
      <c r="S31" s="837">
        <f t="shared" si="12"/>
        <v>0.53378378378378377</v>
      </c>
      <c r="T31" s="837">
        <f t="shared" si="12"/>
        <v>0.4689655172413793</v>
      </c>
      <c r="U31" s="837">
        <f t="shared" si="12"/>
        <v>0.4</v>
      </c>
    </row>
    <row r="32" spans="1:21" ht="15" customHeight="1">
      <c r="B32" s="882" t="s">
        <v>339</v>
      </c>
      <c r="C32" s="843">
        <f t="shared" ref="C32:C37" si="13">VLOOKUP(B32,$B$9:$C$15,2,)</f>
        <v>7.9949238578680207E-2</v>
      </c>
      <c r="D32" s="844">
        <f>IF($J$4="Todas",SUMIFS(DB_Q9!$O$5:$O$1254,DB_Q9!$E$5:$E$1254,D$29),SUMIFS(DB_Q9!$O$5:$O$1254,DB_Q9!$L$5:$L$1254,$J$4,DB_Q9!$E$5:$E$1254,D$29))</f>
        <v>24</v>
      </c>
      <c r="E32" s="844">
        <f>IF($J$4="Todas",SUMIFS(DB_Q9!$O$5:$O$1254,DB_Q9!$E$5:$E$1254,E$29),SUMIFS(DB_Q9!$O$5:$O$1254,DB_Q9!$L$5:$L$1254,$J$4,DB_Q9!$E$5:$E$1254,E$29))</f>
        <v>39</v>
      </c>
      <c r="F32" s="845">
        <f t="shared" si="10"/>
        <v>6.6852367688022288E-2</v>
      </c>
      <c r="G32" s="845">
        <f t="shared" si="10"/>
        <v>9.0909090909090912E-2</v>
      </c>
      <c r="H32" s="883">
        <f>IF($J$4="Todas",SUMIFS(DB_Q9!$O$5:$O$1254,DB_Q9!$D$5:$D$1254,H$29),SUMIFS(DB_Q9!$O$5:$O$1254,DB_Q9!$L$5:$L$1254,$J$4,DB_Q9!$D$5:$D$1254,H$29))</f>
        <v>11</v>
      </c>
      <c r="I32" s="844">
        <f>IF($J$4="Todas",SUMIFS(DB_Q9!$O$5:$O$1254,DB_Q9!$D$5:$D$1254,I$29),SUMIFS(DB_Q9!$O$5:$O$1254,DB_Q9!$L$5:$L$1254,$J$4,DB_Q9!$D$5:$D$1254,I$29))</f>
        <v>36</v>
      </c>
      <c r="J32" s="844">
        <f>IF($J$4="Todas",SUMIFS(DB_Q9!$O$5:$O$1254,DB_Q9!$D$5:$D$1254,J$29),SUMIFS(DB_Q9!$O$5:$O$1254,DB_Q9!$L$5:$L$1254,$J$4,DB_Q9!$D$5:$D$1254,J$29))</f>
        <v>16</v>
      </c>
      <c r="K32" s="845">
        <f t="shared" si="11"/>
        <v>5.3140096618357488E-2</v>
      </c>
      <c r="L32" s="845">
        <f t="shared" si="11"/>
        <v>9.2307692307692313E-2</v>
      </c>
      <c r="M32" s="845">
        <f t="shared" si="11"/>
        <v>8.3769633507853408E-2</v>
      </c>
      <c r="N32" s="883">
        <f>IF($J$4="Todas",SUMIFS(DB_Q9!$O$5:$O$1254,DB_Q9!$F$5:$F$1254,N$29),SUMIFS(DB_Q9!$O$5:$O$1254,DB_Q9!$L$5:$L$1254,$J$4,DB_Q9!$F$5:$F$1254,N$29))</f>
        <v>16</v>
      </c>
      <c r="O32" s="844">
        <f>IF($J$4="Todas",SUMIFS(DB_Q9!$O$5:$O$1254,DB_Q9!$F$5:$F$1254,O$29),SUMIFS(DB_Q9!$O$5:$O$1254,DB_Q9!$L$5:$L$1254,$J$4,DB_Q9!$F$5:$F$1254,O$29))</f>
        <v>28</v>
      </c>
      <c r="P32" s="844">
        <f>IF($J$4="Todas",SUMIFS(DB_Q9!$O$5:$O$1254,DB_Q9!$F$5:$F$1254,P$29),SUMIFS(DB_Q9!$O$5:$O$1254,DB_Q9!$L$5:$L$1254,$J$4,DB_Q9!$F$5:$F$1254,P$29))</f>
        <v>19</v>
      </c>
      <c r="Q32" s="844">
        <f>IF($J$4="Todas",SUMIFS(DB_Q9!$O$5:$O$1254,DB_Q9!$F$5:$F$1254,Q$29),SUMIFS(DB_Q9!$O$5:$O$1254,DB_Q9!$L$5:$L$1254,$J$4,DB_Q9!$F$5:$F$1254,Q$29))</f>
        <v>0</v>
      </c>
      <c r="R32" s="845">
        <f t="shared" si="12"/>
        <v>8.1218274111675121E-2</v>
      </c>
      <c r="S32" s="845">
        <f t="shared" si="12"/>
        <v>9.45945945945946E-2</v>
      </c>
      <c r="T32" s="845">
        <f t="shared" si="12"/>
        <v>6.5517241379310351E-2</v>
      </c>
      <c r="U32" s="845">
        <f t="shared" si="12"/>
        <v>0</v>
      </c>
    </row>
    <row r="33" spans="1:21" ht="15" customHeight="1">
      <c r="B33" s="882" t="s">
        <v>340</v>
      </c>
      <c r="C33" s="843">
        <f t="shared" si="13"/>
        <v>2.5380710659898475E-3</v>
      </c>
      <c r="D33" s="844">
        <f>IF($J$4="Todas",SUMIFS(DB_Q9!$P$5:$P$1254,DB_Q9!$E$5:$E$1254,D$29),SUMIFS(DB_Q9!$P$5:$P$1254,DB_Q9!$L$5:$L$1254,$J$4,DB_Q9!$E$5:$E$1254,D$29))</f>
        <v>1</v>
      </c>
      <c r="E33" s="844">
        <f>IF($J$4="Todas",SUMIFS(DB_Q9!$P$5:$P$1254,DB_Q9!$E$5:$E$1254,E$29),SUMIFS(DB_Q9!$P$5:$P$1254,DB_Q9!$L$5:$L$1254,$J$4,DB_Q9!$E$5:$E$1254,E$29))</f>
        <v>1</v>
      </c>
      <c r="F33" s="845">
        <f t="shared" si="10"/>
        <v>2.7855153203342618E-3</v>
      </c>
      <c r="G33" s="845">
        <f t="shared" si="10"/>
        <v>2.331002331002331E-3</v>
      </c>
      <c r="H33" s="883">
        <f>IF($J$4="Todas",SUMIFS(DB_Q9!$P$5:$P$1254,DB_Q9!$D$5:$D$1254,H$29),SUMIFS(DB_Q9!$P$5:$P$1254,DB_Q9!$L$5:$L$1254,$J$4,DB_Q9!$D$5:$D$1254,H$29))</f>
        <v>1</v>
      </c>
      <c r="I33" s="844">
        <f>IF($J$4="Todas",SUMIFS(DB_Q9!$P$5:$P$1254,DB_Q9!$D$5:$D$1254,I$29),SUMIFS(DB_Q9!$P$5:$P$1254,DB_Q9!$L$5:$L$1254,$J$4,DB_Q9!$D$5:$D$1254,I$29))</f>
        <v>1</v>
      </c>
      <c r="J33" s="844">
        <f>IF($J$4="Todas",SUMIFS(DB_Q9!$P$5:$P$1254,DB_Q9!$D$5:$D$1254,J$29),SUMIFS(DB_Q9!$P$5:$P$1254,DB_Q9!$L$5:$L$1254,$J$4,DB_Q9!$D$5:$D$1254,J$29))</f>
        <v>0</v>
      </c>
      <c r="K33" s="845">
        <f t="shared" si="11"/>
        <v>4.830917874396135E-3</v>
      </c>
      <c r="L33" s="845">
        <f t="shared" si="11"/>
        <v>2.5641025641025641E-3</v>
      </c>
      <c r="M33" s="845">
        <f t="shared" si="11"/>
        <v>0</v>
      </c>
      <c r="N33" s="883">
        <f>IF($J$4="Todas",SUMIFS(DB_Q9!$P$5:$P$1254,DB_Q9!$F$5:$F$1254,N$29),SUMIFS(DB_Q9!$P$5:$P$1254,DB_Q9!$L$5:$L$1254,$J$4,DB_Q9!$F$5:$F$1254,N$29))</f>
        <v>0</v>
      </c>
      <c r="O33" s="844">
        <f>IF($J$4="Todas",SUMIFS(DB_Q9!$P$5:$P$1254,DB_Q9!$F$5:$F$1254,O$29),SUMIFS(DB_Q9!$P$5:$P$1254,DB_Q9!$L$5:$L$1254,$J$4,DB_Q9!$F$5:$F$1254,O$29))</f>
        <v>0</v>
      </c>
      <c r="P33" s="844">
        <f>IF($J$4="Todas",SUMIFS(DB_Q9!$P$5:$P$1254,DB_Q9!$F$5:$F$1254,P$29),SUMIFS(DB_Q9!$P$5:$P$1254,DB_Q9!$L$5:$L$1254,$J$4,DB_Q9!$F$5:$F$1254,P$29))</f>
        <v>2</v>
      </c>
      <c r="Q33" s="844">
        <f>IF($J$4="Todas",SUMIFS(DB_Q9!$P$5:$P$1254,DB_Q9!$F$5:$F$1254,Q$29),SUMIFS(DB_Q9!$P$5:$P$1254,DB_Q9!$L$5:$L$1254,$J$4,DB_Q9!$F$5:$F$1254,Q$29))</f>
        <v>0</v>
      </c>
      <c r="R33" s="845">
        <f t="shared" si="12"/>
        <v>0</v>
      </c>
      <c r="S33" s="845">
        <f t="shared" si="12"/>
        <v>0</v>
      </c>
      <c r="T33" s="845">
        <f t="shared" si="12"/>
        <v>6.8965517241379309E-3</v>
      </c>
      <c r="U33" s="845">
        <f t="shared" si="12"/>
        <v>0</v>
      </c>
    </row>
    <row r="34" spans="1:21" ht="15" customHeight="1">
      <c r="B34" s="882" t="s">
        <v>341</v>
      </c>
      <c r="C34" s="843">
        <f t="shared" si="13"/>
        <v>2.030456852791878E-2</v>
      </c>
      <c r="D34" s="844">
        <f>IF($J$4="Todas",SUMIFS(DB_Q9!$Q$5:$Q$1254,DB_Q9!$E$5:$E$1254,D$29),SUMIFS(DB_Q9!$Q$5:$Q$1254,DB_Q9!$L$5:$L$1254,$J$4,DB_Q9!$E$5:$E$1254,D$29))</f>
        <v>12</v>
      </c>
      <c r="E34" s="844">
        <f>IF($J$4="Todas",SUMIFS(DB_Q9!$Q$5:$Q$1254,DB_Q9!$E$5:$E$1254,E$29),SUMIFS(DB_Q9!$Q$5:$Q$1254,DB_Q9!$L$5:$L$1254,$J$4,DB_Q9!$E$5:$E$1254,E$29))</f>
        <v>4</v>
      </c>
      <c r="F34" s="845">
        <f t="shared" si="10"/>
        <v>3.3426183844011144E-2</v>
      </c>
      <c r="G34" s="845">
        <f t="shared" si="10"/>
        <v>9.324009324009324E-3</v>
      </c>
      <c r="H34" s="883">
        <f>IF($J$4="Todas",SUMIFS(DB_Q9!$Q$5:$Q$1254,DB_Q9!$D$5:$D$1254,H$29),SUMIFS(DB_Q9!$Q$5:$Q$1254,DB_Q9!$L$5:$L$1254,$J$4,DB_Q9!$D$5:$D$1254,H$29))</f>
        <v>11</v>
      </c>
      <c r="I34" s="844">
        <f>IF($J$4="Todas",SUMIFS(DB_Q9!$Q$5:$Q$1254,DB_Q9!$D$5:$D$1254,I$29),SUMIFS(DB_Q9!$Q$5:$Q$1254,DB_Q9!$L$5:$L$1254,$J$4,DB_Q9!$D$5:$D$1254,I$29))</f>
        <v>4</v>
      </c>
      <c r="J34" s="844">
        <f>IF($J$4="Todas",SUMIFS(DB_Q9!$Q$5:$Q$1254,DB_Q9!$D$5:$D$1254,J$29),SUMIFS(DB_Q9!$Q$5:$Q$1254,DB_Q9!$L$5:$L$1254,$J$4,DB_Q9!$D$5:$D$1254,J$29))</f>
        <v>1</v>
      </c>
      <c r="K34" s="845">
        <f t="shared" si="11"/>
        <v>5.3140096618357488E-2</v>
      </c>
      <c r="L34" s="845">
        <f t="shared" si="11"/>
        <v>1.0256410256410256E-2</v>
      </c>
      <c r="M34" s="845">
        <f t="shared" si="11"/>
        <v>5.235602094240838E-3</v>
      </c>
      <c r="N34" s="883">
        <f>IF($J$4="Todas",SUMIFS(DB_Q9!$Q$5:$Q$1254,DB_Q9!$F$5:$F$1254,N$29),SUMIFS(DB_Q9!$Q$5:$Q$1254,DB_Q9!$L$5:$L$1254,$J$4,DB_Q9!$F$5:$F$1254,N$29))</f>
        <v>4</v>
      </c>
      <c r="O34" s="844">
        <f>IF($J$4="Todas",SUMIFS(DB_Q9!$Q$5:$Q$1254,DB_Q9!$F$5:$F$1254,O$29),SUMIFS(DB_Q9!$Q$5:$Q$1254,DB_Q9!$L$5:$L$1254,$J$4,DB_Q9!$F$5:$F$1254,O$29))</f>
        <v>7</v>
      </c>
      <c r="P34" s="844">
        <f>IF($J$4="Todas",SUMIFS(DB_Q9!$Q$5:$Q$1254,DB_Q9!$F$5:$F$1254,P$29),SUMIFS(DB_Q9!$Q$5:$Q$1254,DB_Q9!$L$5:$L$1254,$J$4,DB_Q9!$F$5:$F$1254,P$29))</f>
        <v>5</v>
      </c>
      <c r="Q34" s="844">
        <f>IF($J$4="Todas",SUMIFS(DB_Q9!$Q$5:$Q$1254,DB_Q9!$F$5:$F$1254,Q$29),SUMIFS(DB_Q9!$Q$5:$Q$1254,DB_Q9!$L$5:$L$1254,$J$4,DB_Q9!$F$5:$F$1254,Q$29))</f>
        <v>0</v>
      </c>
      <c r="R34" s="845">
        <f t="shared" si="12"/>
        <v>2.030456852791878E-2</v>
      </c>
      <c r="S34" s="845">
        <f t="shared" si="12"/>
        <v>2.364864864864865E-2</v>
      </c>
      <c r="T34" s="845">
        <f t="shared" si="12"/>
        <v>1.7241379310344827E-2</v>
      </c>
      <c r="U34" s="845">
        <f t="shared" si="12"/>
        <v>0</v>
      </c>
    </row>
    <row r="35" spans="1:21" ht="15" customHeight="1">
      <c r="B35" s="882" t="s">
        <v>427</v>
      </c>
      <c r="C35" s="843">
        <f t="shared" si="13"/>
        <v>0</v>
      </c>
      <c r="D35" s="844">
        <f>IF($J$4="Todas",SUMIFS(DB_Q9!$R$5:$R$1254,DB_Q9!$E$5:$E$1254,D$29),SUMIFS(DB_Q9!$R$5:$R$1254,DB_Q9!$L$5:$L$1254,$J$4,DB_Q9!$E$5:$E$1254,D$29))</f>
        <v>0</v>
      </c>
      <c r="E35" s="844">
        <f>IF($J$4="Todas",SUMIFS(DB_Q9!$R$5:$R$1254,DB_Q9!$E$5:$E$1254,E$29),SUMIFS(DB_Q9!$R$5:$R$1254,DB_Q9!$L$5:$L$1254,$J$4,DB_Q9!$E$5:$E$1254,E$29))</f>
        <v>0</v>
      </c>
      <c r="F35" s="845">
        <f t="shared" si="10"/>
        <v>0</v>
      </c>
      <c r="G35" s="845">
        <f t="shared" si="10"/>
        <v>0</v>
      </c>
      <c r="H35" s="883">
        <f>IF($J$4="Todas",SUMIFS(DB_Q9!$R$5:$R$1254,DB_Q9!$D$5:$D$1254,H$29),SUMIFS(DB_Q9!$R$5:$R$1254,DB_Q9!$L$5:$L$1254,$J$4,DB_Q9!$D$5:$D$1254,H$29))</f>
        <v>0</v>
      </c>
      <c r="I35" s="844">
        <f>IF($J$4="Todas",SUMIFS(DB_Q9!$R$5:$R$1254,DB_Q9!$D$5:$D$1254,I$29),SUMIFS(DB_Q9!$R$5:$R$1254,DB_Q9!$L$5:$L$1254,$J$4,DB_Q9!$D$5:$D$1254,I$29))</f>
        <v>0</v>
      </c>
      <c r="J35" s="844">
        <f>IF($J$4="Todas",SUMIFS(DB_Q9!$R$5:$R$1254,DB_Q9!$D$5:$D$1254,J$29),SUMIFS(DB_Q9!$R$5:$R$1254,DB_Q9!$L$5:$L$1254,$J$4,DB_Q9!$D$5:$D$1254,J$29))</f>
        <v>0</v>
      </c>
      <c r="K35" s="845">
        <f t="shared" si="11"/>
        <v>0</v>
      </c>
      <c r="L35" s="845">
        <f t="shared" si="11"/>
        <v>0</v>
      </c>
      <c r="M35" s="845">
        <f t="shared" si="11"/>
        <v>0</v>
      </c>
      <c r="N35" s="883">
        <f>IF($J$4="Todas",SUMIFS(DB_Q9!$R$5:$R$1254,DB_Q9!$F$5:$F$1254,N$29),SUMIFS(DB_Q9!$R$5:$R$1254,DB_Q9!$L$5:$L$1254,$J$4,DB_Q9!$F$5:$F$1254,N$29))</f>
        <v>0</v>
      </c>
      <c r="O35" s="844">
        <f>IF($J$4="Todas",SUMIFS(DB_Q9!$R$5:$R$1254,DB_Q9!$F$5:$F$1254,O$29),SUMIFS(DB_Q9!$R$5:$R$1254,DB_Q9!$L$5:$L$1254,$J$4,DB_Q9!$F$5:$F$1254,O$29))</f>
        <v>0</v>
      </c>
      <c r="P35" s="844">
        <f>IF($J$4="Todas",SUMIFS(DB_Q9!$R$5:$R$1254,DB_Q9!$F$5:$F$1254,P$29),SUMIFS(DB_Q9!$R$5:$R$1254,DB_Q9!$L$5:$L$1254,$J$4,DB_Q9!$F$5:$F$1254,P$29))</f>
        <v>0</v>
      </c>
      <c r="Q35" s="844">
        <f>IF($J$4="Todas",SUMIFS(DB_Q9!$R$5:$R$1254,DB_Q9!$F$5:$F$1254,Q$29),SUMIFS(DB_Q9!$R$5:$R$1254,DB_Q9!$L$5:$L$1254,$J$4,DB_Q9!$F$5:$F$1254,Q$29))</f>
        <v>0</v>
      </c>
      <c r="R35" s="845">
        <f t="shared" si="12"/>
        <v>0</v>
      </c>
      <c r="S35" s="845">
        <f t="shared" si="12"/>
        <v>0</v>
      </c>
      <c r="T35" s="845">
        <f t="shared" si="12"/>
        <v>0</v>
      </c>
      <c r="U35" s="845">
        <f t="shared" si="12"/>
        <v>0</v>
      </c>
    </row>
    <row r="36" spans="1:21" ht="15" customHeight="1">
      <c r="B36" s="882" t="s">
        <v>342</v>
      </c>
      <c r="C36" s="843">
        <f t="shared" si="13"/>
        <v>0.34137055837563451</v>
      </c>
      <c r="D36" s="844">
        <f>IF($J$4="Todas",SUMIFS(DB_Q9!$S$5:$S$1254,DB_Q9!$E$5:$E$1254,D$29),SUMIFS(DB_Q9!$S$5:$S$1254,DB_Q9!$L$5:$L$1254,$J$4,DB_Q9!$E$5:$E$1254,D$29))</f>
        <v>117</v>
      </c>
      <c r="E36" s="844">
        <f>IF($B$4="Conocimiento general",IF($J$4="Todas",SUMIFS(DB_Q9!$S$5:$S$1254,DB_Q9!$E$5:$E$1254,E$29),SUMIFS(DB_Q9!$S$5:$S$1254,DB_Q9!$L$5:$L$1254,$J$4,DB_Q9!$E$5:$E$1254,E$29)),IF($J$4="Todas",SUMIFS(DB_Q9!$S$5:$S$1254,DB_Q9!$E$5:$E$1254,E$29),SUMIFS(DB_Q9!$S$5:$S$1254,DB_Q9!$L$5:$L$1254,$J$4,DB_Q9!$E$5:$E$1254,E$29))+E46-E30)</f>
        <v>152</v>
      </c>
      <c r="F36" s="845">
        <f t="shared" si="10"/>
        <v>0.32590529247910865</v>
      </c>
      <c r="G36" s="845">
        <f t="shared" si="10"/>
        <v>0.35431235431235431</v>
      </c>
      <c r="H36" s="883">
        <f>IF($J$4="Todas",SUMIFS(DB_Q9!$S$5:$S$1254,DB_Q9!$D$5:$D$1254,H$29),SUMIFS(DB_Q9!$S$5:$S$1254,DB_Q9!$L$5:$L$1254,$J$4,DB_Q9!$D$5:$D$1254,H$29))</f>
        <v>88</v>
      </c>
      <c r="I36" s="844">
        <f>IF($J$4="Todas",SUMIFS(DB_Q9!$S$5:$S$1254,DB_Q9!$D$5:$D$1254,I$29),SUMIFS(DB_Q9!$S$5:$S$1254,DB_Q9!$L$5:$L$1254,$J$4,DB_Q9!$D$5:$D$1254,I$29))</f>
        <v>120</v>
      </c>
      <c r="J36" s="844">
        <f>IF($J$4="Todas",SUMIFS(DB_Q9!$S$5:$S$1254,DB_Q9!$D$5:$D$1254,J$29),SUMIFS(DB_Q9!$S$5:$S$1254,DB_Q9!$L$5:$L$1254,$J$4,DB_Q9!$D$5:$D$1254,J$29))</f>
        <v>61</v>
      </c>
      <c r="K36" s="845">
        <f t="shared" si="11"/>
        <v>0.4251207729468599</v>
      </c>
      <c r="L36" s="845">
        <f t="shared" si="11"/>
        <v>0.30769230769230771</v>
      </c>
      <c r="M36" s="845">
        <f t="shared" si="11"/>
        <v>0.3193717277486911</v>
      </c>
      <c r="N36" s="883">
        <f>IF($J$4="Todas",SUMIFS(DB_Q9!$S$5:$S$1254,DB_Q9!$F$5:$F$1254,N$29),SUMIFS(DB_Q9!$S$5:$S$1254,DB_Q9!$L$5:$L$1254,$J$4,DB_Q9!$F$5:$F$1254,N$29))</f>
        <v>68</v>
      </c>
      <c r="O36" s="844">
        <f>IF($J$4="Todas",SUMIFS(DB_Q9!$S$5:$S$1254,DB_Q9!$F$5:$F$1254,O$29),SUMIFS(DB_Q9!$S$5:$S$1254,DB_Q9!$L$5:$L$1254,$J$4,DB_Q9!$F$5:$F$1254,O$29))</f>
        <v>93</v>
      </c>
      <c r="P36" s="844">
        <f>IF($J$4="Todas",SUMIFS(DB_Q9!$S$5:$S$1254,DB_Q9!$F$5:$F$1254,P$29),SUMIFS(DB_Q9!$S$5:$S$1254,DB_Q9!$L$5:$L$1254,$J$4,DB_Q9!$F$5:$F$1254,P$29))</f>
        <v>105</v>
      </c>
      <c r="Q36" s="844">
        <f>IF($J$4="Todas",SUMIFS(DB_Q9!$S$5:$S$1254,DB_Q9!$F$5:$F$1254,Q$29),SUMIFS(DB_Q9!$S$5:$S$1254,DB_Q9!$L$5:$L$1254,$J$4,DB_Q9!$F$5:$F$1254,Q$29))</f>
        <v>3</v>
      </c>
      <c r="R36" s="845">
        <f t="shared" si="12"/>
        <v>0.34517766497461927</v>
      </c>
      <c r="S36" s="845">
        <f t="shared" si="12"/>
        <v>0.3141891891891892</v>
      </c>
      <c r="T36" s="845">
        <f t="shared" si="12"/>
        <v>0.36206896551724138</v>
      </c>
      <c r="U36" s="845">
        <f t="shared" si="12"/>
        <v>0.6</v>
      </c>
    </row>
    <row r="37" spans="1:21" ht="15" customHeight="1">
      <c r="B37" s="882" t="s">
        <v>359</v>
      </c>
      <c r="C37" s="843">
        <f t="shared" si="13"/>
        <v>5.964467005076142E-2</v>
      </c>
      <c r="D37" s="844">
        <f>IF($B$4="Entrevistas totales",IF($J$4="Todas",SUMIFS(DB_Q9!$T$5:$T$1254,DB_Q9!$E$5:$E$1254,D$29),SUMIFS(DB_Q9!$T$5:$T$1254,DB_Q9!$E$5:$E$1254,D$29,DB_Q9!$L$5:$L$1254,$J$4)),IF($J$4="Todas",SUMIFS(DB_Q9!$T$5:$T$1254,DB_Q9!$M$5:$M$1254,1,DB_Q9!$E$5:$E$1254,D$29),SUMIFS(DB_Q9!$T$5:$T$1254,DB_Q9!$M$5:$M$1254,1,DB_Q9!$E$5:$E$1254,D$29,DB_Q9!$L$5:$L$1254,$J$4)))</f>
        <v>17</v>
      </c>
      <c r="E37" s="844">
        <f>IF($B$4="Entrevistas totales",IF($J$4="Todas",SUMIFS(DB_Q9!$T$5:$T$1254,DB_Q9!$E$5:$E$1254,E$29),SUMIFS(DB_Q9!$T$5:$T$1254,DB_Q9!$E$5:$E$1254,E$29,DB_Q9!$L$5:$L$1254,$J$4)),IF($J$4="Todas",SUMIFS(DB_Q9!$T$5:$T$1254,DB_Q9!$M$5:$M$1254,1,DB_Q9!$E$5:$E$1254,E$29),SUMIFS(DB_Q9!$T$5:$T$1254,DB_Q9!$M$5:$M$1254,1,DB_Q9!$E$5:$E$1254,E$29,DB_Q9!$L$5:$L$1254,$J$4)))</f>
        <v>30</v>
      </c>
      <c r="F37" s="845">
        <f t="shared" si="10"/>
        <v>4.7353760445682451E-2</v>
      </c>
      <c r="G37" s="845">
        <f t="shared" si="10"/>
        <v>6.9930069930069935E-2</v>
      </c>
      <c r="H37" s="883">
        <f>IF($B$4="Entrevistas totales",IF($J$4="Todas",SUMIFS(DB_Q9!$T$5:$T$1254,DB_Q9!$D$5:$D$1254,H$29),SUMIFS(DB_Q9!$T$5:$T$1254,DB_Q9!$D$5:$D$1254,H$29,DB_Q9!$L$5:$L$1254,$J$4)),IF($J$4="Todas",SUMIFS(DB_Q9!$T$5:$T$1254,DB_Q9!$M$5:$M$1254,1,DB_Q9!$D$5:$D$1254,H$29),SUMIFS(DB_Q9!$T$5:$T$1254,DB_Q9!$M$5:$M$1254,1,DB_Q9!$D$5:$D$1254,H$29,DB_Q9!$L$5:$L$1254,$J$4)))</f>
        <v>13</v>
      </c>
      <c r="I37" s="844">
        <f>IF($B$4="Entrevistas totales",IF($J$4="Todas",SUMIFS(DB_Q9!$T$5:$T$1254,DB_Q9!$D$5:$D$1254,I$29),SUMIFS(DB_Q9!$T$5:$T$1254,DB_Q9!$D$5:$D$1254,I$29,DB_Q9!$L$5:$L$1254,$J$4)),IF($J$4="Todas",SUMIFS(DB_Q9!$T$5:$T$1254,DB_Q9!$M$5:$M$1254,1,DB_Q9!$D$5:$D$1254,I$29),SUMIFS(DB_Q9!$T$5:$T$1254,DB_Q9!$M$5:$M$1254,1,DB_Q9!$D$5:$D$1254,I$29,DB_Q9!$L$5:$L$1254,$J$4)))</f>
        <v>27</v>
      </c>
      <c r="J37" s="844">
        <f>IF($B$4="Entrevistas totales",IF($J$4="Todas",SUMIFS(DB_Q9!$T$5:$T$1254,DB_Q9!$D$5:$D$1254,J$29),SUMIFS(DB_Q9!$T$5:$T$1254,DB_Q9!$D$5:$D$1254,J$29,DB_Q9!$L$5:$L$1254,$J$4)),IF($J$4="Todas",SUMIFS(DB_Q9!$T$5:$T$1254,DB_Q9!$M$5:$M$1254,1,DB_Q9!$D$5:$D$1254,J$29),SUMIFS(DB_Q9!$T$5:$T$1254,DB_Q9!$M$5:$M$1254,1,DB_Q9!$D$5:$D$1254,J$29,DB_Q9!$L$5:$L$1254,$J$4)))</f>
        <v>7</v>
      </c>
      <c r="K37" s="845">
        <f t="shared" si="11"/>
        <v>6.280193236714976E-2</v>
      </c>
      <c r="L37" s="845">
        <f t="shared" si="11"/>
        <v>6.9230769230769235E-2</v>
      </c>
      <c r="M37" s="845">
        <f t="shared" si="11"/>
        <v>3.6649214659685861E-2</v>
      </c>
      <c r="N37" s="883">
        <f>IF($B$4="Entrevistas totales",IF($J$4="Todas",SUMIFS(DB_Q9!$T$5:$T$1254,DB_Q9!$F$5:$F$1254,N$29),SUMIFS(DB_Q9!$T$5:$T$1254,DB_Q9!$F$5:$F$1254,N$29,DB_Q9!$L$5:$L$1254,$J$4)),IF($J$4="Todas",SUMIFS(DB_Q9!$T$5:$T$1254,DB_Q9!$M$5:$M$1254,1,DB_Q9!$F$5:$F$1254,N$29),SUMIFS(DB_Q9!$T$5:$T$1254,DB_Q9!$M$5:$M$1254,1,DB_Q9!$F$5:$F$1254,N$29,DB_Q9!$L$5:$L$1254,$J$4)))</f>
        <v>14</v>
      </c>
      <c r="O37" s="844">
        <f>IF($B$4="Entrevistas totales",IF($J$4="Todas",SUMIFS(DB_Q9!$T$5:$T$1254,DB_Q9!$F$5:$F$1254,O$29),SUMIFS(DB_Q9!$T$5:$T$1254,DB_Q9!$F$5:$F$1254,O$29,DB_Q9!$L$5:$L$1254,$J$4)),IF($J$4="Todas",SUMIFS(DB_Q9!$T$5:$T$1254,DB_Q9!$M$5:$M$1254,1,DB_Q9!$F$5:$F$1254,O$29),SUMIFS(DB_Q9!$T$5:$T$1254,DB_Q9!$M$5:$M$1254,1,DB_Q9!$F$5:$F$1254,O$29,DB_Q9!$L$5:$L$1254,$J$4)))</f>
        <v>10</v>
      </c>
      <c r="P37" s="844">
        <f>IF($B$4="Entrevistas totales",IF($J$4="Todas",SUMIFS(DB_Q9!$T$5:$T$1254,DB_Q9!$F$5:$F$1254,P$29),SUMIFS(DB_Q9!$T$5:$T$1254,DB_Q9!$F$5:$F$1254,P$29,DB_Q9!$L$5:$L$1254,$J$4)),IF($J$4="Todas",SUMIFS(DB_Q9!$T$5:$T$1254,DB_Q9!$M$5:$M$1254,1,DB_Q9!$F$5:$F$1254,P$29),SUMIFS(DB_Q9!$T$5:$T$1254,DB_Q9!$M$5:$M$1254,1,DB_Q9!$F$5:$F$1254,P$29,DB_Q9!$L$5:$L$1254,$J$4)))</f>
        <v>23</v>
      </c>
      <c r="Q37" s="844">
        <f>IF($B$4="Entrevistas totales",IF($J$4="Todas",SUMIFS(DB_Q9!$T$5:$T$1254,DB_Q9!$F$5:$F$1254,Q$29),SUMIFS(DB_Q9!$T$5:$T$1254,DB_Q9!$F$5:$F$1254,Q$29,DB_Q9!$L$5:$L$1254,$J$4)),IF($J$4="Todas",SUMIFS(DB_Q9!$T$5:$T$1254,DB_Q9!$M$5:$M$1254,1,DB_Q9!$F$5:$F$1254,Q$29),SUMIFS(DB_Q9!$T$5:$T$1254,DB_Q9!$M$5:$M$1254,1,DB_Q9!$F$5:$F$1254,Q$29,DB_Q9!$L$5:$L$1254,$J$4)))</f>
        <v>0</v>
      </c>
      <c r="R37" s="845">
        <f t="shared" si="12"/>
        <v>7.1065989847715741E-2</v>
      </c>
      <c r="S37" s="845">
        <f t="shared" si="12"/>
        <v>3.3783783783783786E-2</v>
      </c>
      <c r="T37" s="845">
        <f t="shared" si="12"/>
        <v>7.9310344827586213E-2</v>
      </c>
      <c r="U37" s="845">
        <f t="shared" si="12"/>
        <v>0</v>
      </c>
    </row>
    <row r="38" spans="1:21" ht="15" customHeight="1" thickBot="1">
      <c r="B38" s="877" t="str">
        <f>"Zona climática: "&amp;$J$4</f>
        <v>Zona climática: Todas</v>
      </c>
      <c r="C38" s="826">
        <f>1-C45-C44</f>
        <v>0.20177664974619289</v>
      </c>
      <c r="D38" s="827">
        <f>IF($J$4="Todas",COUNTIFS(DB_Q9!$E$5:$E$1254,D$29,DB_Q9!$M$5:$M$1254,1),COUNTIFS(DB_Q9!$L$5:$L$1254,$J$4,DB_Q9!$E$5:$E$1254,D$29,DB_Q9!$M$5:$M$1254,1))</f>
        <v>359</v>
      </c>
      <c r="E38" s="827">
        <f>IF($J$4="Todas",COUNTIFS(DB_Q9!$E$5:$E$1254,E$29,DB_Q9!$M$5:$M$1254,1),COUNTIFS(DB_Q9!$L$5:$L$1254,$J$4,DB_Q9!$E$5:$E$1254,E$29,DB_Q9!$M$5:$M$1254,1))</f>
        <v>429</v>
      </c>
      <c r="F38" s="828">
        <f>IFERROR(D38/D$46,)</f>
        <v>0.72967479674796742</v>
      </c>
      <c r="G38" s="828">
        <f>IFERROR(E38/E$46,)</f>
        <v>0.56596306068601587</v>
      </c>
      <c r="H38" s="878">
        <f>IF($J$4="Todas",COUNTIFS(DB_Q9!$D$5:$D$1254,H$29,DB_Q9!$M$5:$M$1254,1),COUNTIFS(DB_Q9!$L$5:$L$1254,$J$4,DB_Q9!$D$5:$D$1254,H$29,DB_Q9!$M$5:$M$1254,1))</f>
        <v>207</v>
      </c>
      <c r="I38" s="827">
        <f>IF($J$4="Todas",COUNTIFS(DB_Q9!$D$5:$D$1254,I$29,DB_Q9!$M$5:$M$1254,1),COUNTIFS(DB_Q9!$L$5:$L$1254,$J$4,DB_Q9!$D$5:$D$1254,I$29,DB_Q9!$M$5:$M$1254,1))</f>
        <v>390</v>
      </c>
      <c r="J38" s="827">
        <f>IF($J$4="Todas",COUNTIFS(DB_Q9!$D$5:$D$1254,J$29,DB_Q9!$M$5:$M$1254,1),COUNTIFS(DB_Q9!$L$5:$L$1254,$J$4,DB_Q9!$D$5:$D$1254,J$29,DB_Q9!$M$5:$M$1254,1))</f>
        <v>191</v>
      </c>
      <c r="K38" s="828">
        <f>IFERROR(H38/H$46,)</f>
        <v>0.77819548872180455</v>
      </c>
      <c r="L38" s="828">
        <f>IFERROR(I38/I$46,)</f>
        <v>0.7103825136612022</v>
      </c>
      <c r="M38" s="828">
        <f>IFERROR(J38/J$46,)</f>
        <v>0.43908045977011495</v>
      </c>
      <c r="N38" s="878">
        <f>IF($J$4="Todas",COUNTIFS(DB_Q9!$F$5:$F$1254,N$29,DB_Q9!$M$5:$M$1254,1),COUNTIFS(DB_Q9!$L$5:$L$1254,$J$4,DB_Q9!$F$5:$F$1254,N$29,DB_Q9!$M$5:$M$1254,1))</f>
        <v>197</v>
      </c>
      <c r="O38" s="827">
        <f>IF($J$4="Todas",COUNTIFS(DB_Q9!$F$5:$F$1254,O$29,DB_Q9!$M$5:$M$1254,1),COUNTIFS(DB_Q9!$L$5:$L$1254,$J$4,DB_Q9!$F$5:$F$1254,O$29,DB_Q9!$M$5:$M$1254,1))</f>
        <v>296</v>
      </c>
      <c r="P38" s="827">
        <f>IF($J$4="Todas",COUNTIFS(DB_Q9!$F$5:$F$1254,P$29,DB_Q9!$M$5:$M$1254,1),COUNTIFS(DB_Q9!$L$5:$L$1254,$J$4,DB_Q9!$F$5:$F$1254,P$29,DB_Q9!$M$5:$M$1254,1))</f>
        <v>290</v>
      </c>
      <c r="Q38" s="827">
        <f>IF($J$4="Todas",COUNTIFS(DB_Q9!$F$5:$F$1254,Q$29,DB_Q9!$M$5:$M$1254,1),COUNTIFS(DB_Q9!$L$5:$L$1254,$J$4,DB_Q9!$F$5:$F$1254,Q$29,DB_Q9!$M$5:$M$1254,1))</f>
        <v>5</v>
      </c>
      <c r="R38" s="828">
        <f>IFERROR(N38/N$46,)</f>
        <v>0.43973214285714285</v>
      </c>
      <c r="S38" s="828">
        <f>IFERROR(O38/O$46,)</f>
        <v>0.69647058823529406</v>
      </c>
      <c r="T38" s="828">
        <f>IFERROR(P38/P$46,)</f>
        <v>0.78804347826086951</v>
      </c>
      <c r="U38" s="828">
        <f>IFERROR(Q38/Q$46,)</f>
        <v>0.55555555555555558</v>
      </c>
    </row>
    <row r="39" spans="1:21" ht="15" customHeight="1" thickTop="1">
      <c r="B39" s="886" t="s">
        <v>338</v>
      </c>
      <c r="C39" s="853">
        <f>VLOOKUP(B39,$B$19:$C$25,2,)</f>
        <v>0.18781725888324874</v>
      </c>
      <c r="D39" s="836">
        <f>IF($J$4="Todas",SUMIFS(DB_Q9!$U$5:$U$1254,DB_Q9!$E$5:$E$1254,D$29),SUMIFS(DB_Q9!$U$5:$U$1254,DB_Q9!$L$5:$L$1254,$J$4,DB_Q9!$E$5:$E$1254,D$29))</f>
        <v>79</v>
      </c>
      <c r="E39" s="836">
        <f>IF($J$4="Todas",SUMIFS(DB_Q9!$U$5:$U$1254,DB_Q9!$E$5:$E$1254,E$29),SUMIFS(DB_Q9!$U$5:$U$1254,DB_Q9!$L$5:$L$1254,$J$4,DB_Q9!$E$5:$E$1254,E$29))</f>
        <v>69</v>
      </c>
      <c r="F39" s="837">
        <f t="shared" ref="F39:G45" si="14">IFERROR(IF($B$4="Entrevistas totales",D39/D$46,D39/D$38),)</f>
        <v>0.22005571030640669</v>
      </c>
      <c r="G39" s="837">
        <f t="shared" si="14"/>
        <v>0.16083916083916083</v>
      </c>
      <c r="H39" s="881">
        <f>IF($J$4="Todas",SUMIFS(DB_Q9!$U$5:$U$1254,DB_Q9!$D$5:$D$1254,H$29),SUMIFS(DB_Q9!$U$5:$U$1254,DB_Q9!$L$5:$L$1254,$J$4,DB_Q9!$D$5:$D$1254,H$29))</f>
        <v>27</v>
      </c>
      <c r="I39" s="836">
        <f>IF($J$4="Todas",SUMIFS(DB_Q9!$U$5:$U$1254,DB_Q9!$D$5:$D$1254,I$29),SUMIFS(DB_Q9!$U$5:$U$1254,DB_Q9!$L$5:$L$1254,$J$4,DB_Q9!$D$5:$D$1254,I$29))</f>
        <v>76</v>
      </c>
      <c r="J39" s="836">
        <f>IF($J$4="Todas",SUMIFS(DB_Q9!$U$5:$U$1254,DB_Q9!$D$5:$D$1254,J$29),SUMIFS(DB_Q9!$U$5:$U$1254,DB_Q9!$L$5:$L$1254,$J$4,DB_Q9!$D$5:$D$1254,J$29))</f>
        <v>45</v>
      </c>
      <c r="K39" s="837">
        <f t="shared" ref="K39:M45" si="15">IFERROR(IF($B$4="Entrevistas totales",H39/H$46,H39/H$38),)</f>
        <v>0.13043478260869565</v>
      </c>
      <c r="L39" s="837">
        <f t="shared" si="15"/>
        <v>0.19487179487179487</v>
      </c>
      <c r="M39" s="837">
        <f t="shared" si="15"/>
        <v>0.2356020942408377</v>
      </c>
      <c r="N39" s="881">
        <f>IF($J$4="Todas",SUMIFS(DB_Q9!$U$5:$U$1254,DB_Q9!$F$5:$F$1254,N$29),SUMIFS(DB_Q9!$U$5:$U$1254,DB_Q9!$L$5:$L$1254,$J$4,DB_Q9!$F$5:$F$1254,N$29))</f>
        <v>30</v>
      </c>
      <c r="O39" s="836">
        <f>IF($J$4="Todas",SUMIFS(DB_Q9!$U$5:$U$1254,DB_Q9!$F$5:$F$1254,O$29),SUMIFS(DB_Q9!$U$5:$U$1254,DB_Q9!$L$5:$L$1254,$J$4,DB_Q9!$F$5:$F$1254,O$29))</f>
        <v>56</v>
      </c>
      <c r="P39" s="836">
        <f>IF($J$4="Todas",SUMIFS(DB_Q9!$U$5:$U$1254,DB_Q9!$F$5:$F$1254,P$29),SUMIFS(DB_Q9!$U$5:$U$1254,DB_Q9!$L$5:$L$1254,$J$4,DB_Q9!$F$5:$F$1254,P$29))</f>
        <v>60</v>
      </c>
      <c r="Q39" s="836">
        <f>IF($J$4="Todas",SUMIFS(DB_Q9!$U$5:$U$1254,DB_Q9!$F$5:$F$1254,Q$29),SUMIFS(DB_Q9!$U$5:$U$1254,DB_Q9!$L$5:$L$1254,$J$4,DB_Q9!$F$5:$F$1254,Q$29))</f>
        <v>2</v>
      </c>
      <c r="R39" s="837">
        <f t="shared" ref="R39:U45" si="16">IFERROR(IF($B$4="Entrevistas totales",N39/N$46,N39/N$38),)</f>
        <v>0.15228426395939088</v>
      </c>
      <c r="S39" s="837">
        <f t="shared" si="16"/>
        <v>0.1891891891891892</v>
      </c>
      <c r="T39" s="837">
        <f t="shared" si="16"/>
        <v>0.20689655172413793</v>
      </c>
      <c r="U39" s="837">
        <f t="shared" si="16"/>
        <v>0.4</v>
      </c>
    </row>
    <row r="40" spans="1:21" ht="15" customHeight="1">
      <c r="B40" s="887" t="s">
        <v>339</v>
      </c>
      <c r="C40" s="857">
        <f t="shared" ref="C40:C44" si="17">VLOOKUP(B40,$B$19:$C$25,2,)</f>
        <v>1.1421319796954314E-2</v>
      </c>
      <c r="D40" s="844">
        <f>IF($J$4="Todas",SUMIFS(DB_Q9!$V$5:$V$1254,DB_Q9!$E$5:$E$1254,D$29),SUMIFS(DB_Q9!$V$5:$V$1254,DB_Q9!$L$5:$L$1254,$J$4,DB_Q9!$E$5:$E$1254,D$29))</f>
        <v>4</v>
      </c>
      <c r="E40" s="844">
        <f>IF($J$4="Todas",SUMIFS(DB_Q9!$V$5:$V$1254,DB_Q9!$E$5:$E$1254,E$29),SUMIFS(DB_Q9!$V$5:$V$1254,DB_Q9!$L$5:$L$1254,$J$4,DB_Q9!$E$5:$E$1254,E$29))</f>
        <v>5</v>
      </c>
      <c r="F40" s="845">
        <f t="shared" si="14"/>
        <v>1.1142061281337047E-2</v>
      </c>
      <c r="G40" s="845">
        <f t="shared" si="14"/>
        <v>1.1655011655011656E-2</v>
      </c>
      <c r="H40" s="883">
        <f>IF($J$4="Todas",SUMIFS(DB_Q9!$V$5:$V$1254,DB_Q9!$D$5:$D$1254,H$29),SUMIFS(DB_Q9!$V$5:$V$1254,DB_Q9!$L$5:$L$1254,$J$4,DB_Q9!$D$5:$D$1254,H$29))</f>
        <v>4</v>
      </c>
      <c r="I40" s="844">
        <f>IF($J$4="Todas",SUMIFS(DB_Q9!$V$5:$V$1254,DB_Q9!$D$5:$D$1254,I$29),SUMIFS(DB_Q9!$V$5:$V$1254,DB_Q9!$L$5:$L$1254,$J$4,DB_Q9!$D$5:$D$1254,I$29))</f>
        <v>4</v>
      </c>
      <c r="J40" s="844">
        <f>IF($J$4="Todas",SUMIFS(DB_Q9!$V$5:$V$1254,DB_Q9!$D$5:$D$1254,J$29),SUMIFS(DB_Q9!$V$5:$V$1254,DB_Q9!$L$5:$L$1254,$J$4,DB_Q9!$D$5:$D$1254,J$29))</f>
        <v>1</v>
      </c>
      <c r="K40" s="845">
        <f t="shared" si="15"/>
        <v>1.932367149758454E-2</v>
      </c>
      <c r="L40" s="845">
        <f t="shared" si="15"/>
        <v>1.0256410256410256E-2</v>
      </c>
      <c r="M40" s="845">
        <f t="shared" si="15"/>
        <v>5.235602094240838E-3</v>
      </c>
      <c r="N40" s="883">
        <f>IF($J$4="Todas",SUMIFS(DB_Q9!$V$5:$V$1254,DB_Q9!$F$5:$F$1254,N$29),SUMIFS(DB_Q9!$V$5:$V$1254,DB_Q9!$L$5:$L$1254,$J$4,DB_Q9!$F$5:$F$1254,N$29))</f>
        <v>0</v>
      </c>
      <c r="O40" s="844">
        <f>IF($J$4="Todas",SUMIFS(DB_Q9!$V$5:$V$1254,DB_Q9!$F$5:$F$1254,O$29),SUMIFS(DB_Q9!$V$5:$V$1254,DB_Q9!$L$5:$L$1254,$J$4,DB_Q9!$F$5:$F$1254,O$29))</f>
        <v>5</v>
      </c>
      <c r="P40" s="844">
        <f>IF($J$4="Todas",SUMIFS(DB_Q9!$V$5:$V$1254,DB_Q9!$F$5:$F$1254,P$29),SUMIFS(DB_Q9!$V$5:$V$1254,DB_Q9!$L$5:$L$1254,$J$4,DB_Q9!$F$5:$F$1254,P$29))</f>
        <v>4</v>
      </c>
      <c r="Q40" s="844">
        <f>IF($J$4="Todas",SUMIFS(DB_Q9!$V$5:$V$1254,DB_Q9!$F$5:$F$1254,Q$29),SUMIFS(DB_Q9!$V$5:$V$1254,DB_Q9!$L$5:$L$1254,$J$4,DB_Q9!$F$5:$F$1254,Q$29))</f>
        <v>0</v>
      </c>
      <c r="R40" s="845">
        <f t="shared" si="16"/>
        <v>0</v>
      </c>
      <c r="S40" s="845">
        <f t="shared" si="16"/>
        <v>1.6891891891891893E-2</v>
      </c>
      <c r="T40" s="845">
        <f t="shared" si="16"/>
        <v>1.3793103448275862E-2</v>
      </c>
      <c r="U40" s="845">
        <f t="shared" si="16"/>
        <v>0</v>
      </c>
    </row>
    <row r="41" spans="1:21" ht="15" customHeight="1">
      <c r="B41" s="887" t="s">
        <v>340</v>
      </c>
      <c r="C41" s="857">
        <f t="shared" si="17"/>
        <v>2.5380710659898475E-3</v>
      </c>
      <c r="D41" s="844">
        <f>IF($J$4="Todas",SUMIFS(DB_Q9!$W$5:$W$1254,DB_Q9!$E$5:$E$1254,D$29),SUMIFS(DB_Q9!$W$5:$W$1254,DB_Q9!$L$5:$L$1254,$J$4,DB_Q9!$E$5:$E$1254,D$29))</f>
        <v>1</v>
      </c>
      <c r="E41" s="844">
        <f>IF($J$4="Todas",SUMIFS(DB_Q9!$W$5:$W$1254,DB_Q9!$E$5:$E$1254,E$29),SUMIFS(DB_Q9!$W$5:$W$1254,DB_Q9!$L$5:$L$1254,$J$4,DB_Q9!$E$5:$E$1254,E$29))</f>
        <v>1</v>
      </c>
      <c r="F41" s="845">
        <f t="shared" si="14"/>
        <v>2.7855153203342618E-3</v>
      </c>
      <c r="G41" s="845">
        <f t="shared" si="14"/>
        <v>2.331002331002331E-3</v>
      </c>
      <c r="H41" s="883">
        <f>IF($J$4="Todas",SUMIFS(DB_Q9!$W$5:$W$1254,DB_Q9!$D$5:$D$1254,H$29),SUMIFS(DB_Q9!$W$5:$W$1254,DB_Q9!$L$5:$L$1254,$J$4,DB_Q9!$D$5:$D$1254,H$29))</f>
        <v>0</v>
      </c>
      <c r="I41" s="844">
        <f>IF($J$4="Todas",SUMIFS(DB_Q9!$W$5:$W$1254,DB_Q9!$D$5:$D$1254,I$29),SUMIFS(DB_Q9!$W$5:$W$1254,DB_Q9!$L$5:$L$1254,$J$4,DB_Q9!$D$5:$D$1254,I$29))</f>
        <v>1</v>
      </c>
      <c r="J41" s="844">
        <f>IF($J$4="Todas",SUMIFS(DB_Q9!$W$5:$W$1254,DB_Q9!$D$5:$D$1254,J$29),SUMIFS(DB_Q9!$W$5:$W$1254,DB_Q9!$L$5:$L$1254,$J$4,DB_Q9!$D$5:$D$1254,J$29))</f>
        <v>1</v>
      </c>
      <c r="K41" s="845">
        <f t="shared" si="15"/>
        <v>0</v>
      </c>
      <c r="L41" s="845">
        <f t="shared" si="15"/>
        <v>2.5641025641025641E-3</v>
      </c>
      <c r="M41" s="845">
        <f t="shared" si="15"/>
        <v>5.235602094240838E-3</v>
      </c>
      <c r="N41" s="883">
        <f>IF($J$4="Todas",SUMIFS(DB_Q9!$W$5:$W$1254,DB_Q9!$F$5:$F$1254,N$29),SUMIFS(DB_Q9!$W$5:$W$1254,DB_Q9!$L$5:$L$1254,$J$4,DB_Q9!$F$5:$F$1254,N$29))</f>
        <v>0</v>
      </c>
      <c r="O41" s="844">
        <f>IF($J$4="Todas",SUMIFS(DB_Q9!$W$5:$W$1254,DB_Q9!$F$5:$F$1254,O$29),SUMIFS(DB_Q9!$W$5:$W$1254,DB_Q9!$L$5:$L$1254,$J$4,DB_Q9!$F$5:$F$1254,O$29))</f>
        <v>1</v>
      </c>
      <c r="P41" s="844">
        <f>IF($J$4="Todas",SUMIFS(DB_Q9!$W$5:$W$1254,DB_Q9!$F$5:$F$1254,P$29),SUMIFS(DB_Q9!$W$5:$W$1254,DB_Q9!$L$5:$L$1254,$J$4,DB_Q9!$F$5:$F$1254,P$29))</f>
        <v>1</v>
      </c>
      <c r="Q41" s="844">
        <f>IF($J$4="Todas",SUMIFS(DB_Q9!$W$5:$W$1254,DB_Q9!$F$5:$F$1254,Q$29),SUMIFS(DB_Q9!$W$5:$W$1254,DB_Q9!$L$5:$L$1254,$J$4,DB_Q9!$F$5:$F$1254,Q$29))</f>
        <v>0</v>
      </c>
      <c r="R41" s="845">
        <f t="shared" si="16"/>
        <v>0</v>
      </c>
      <c r="S41" s="845">
        <f t="shared" si="16"/>
        <v>3.3783783783783786E-3</v>
      </c>
      <c r="T41" s="845">
        <f t="shared" si="16"/>
        <v>3.4482758620689655E-3</v>
      </c>
      <c r="U41" s="845">
        <f t="shared" si="16"/>
        <v>0</v>
      </c>
    </row>
    <row r="42" spans="1:21" ht="15" customHeight="1">
      <c r="B42" s="887" t="s">
        <v>341</v>
      </c>
      <c r="C42" s="857">
        <f t="shared" si="17"/>
        <v>5.0761421319796957E-8</v>
      </c>
      <c r="D42" s="844">
        <f>IF($J$4="Todas",SUMIFS(DB_Q9!$X$5:$X$1254,DB_Q9!$E$5:$E$1254,D$29),SUMIFS(DB_Q9!$X$5:$X$1254,DB_Q9!$L$5:$L$1254,$J$4,DB_Q9!$E$5:$E$1254,D$29))</f>
        <v>0</v>
      </c>
      <c r="E42" s="844">
        <f>IF($J$4="Todas",SUMIFS(DB_Q9!$X$5:$X$1254,DB_Q9!$E$5:$E$1254,E$29),SUMIFS(DB_Q9!$X$5:$X$1254,DB_Q9!$L$5:$L$1254,$J$4,DB_Q9!$E$5:$E$1254,E$29))</f>
        <v>0</v>
      </c>
      <c r="F42" s="845">
        <f t="shared" si="14"/>
        <v>0</v>
      </c>
      <c r="G42" s="845">
        <f t="shared" si="14"/>
        <v>0</v>
      </c>
      <c r="H42" s="883">
        <f>IF($J$4="Todas",SUMIFS(DB_Q9!$X$5:$X$1254,DB_Q9!$D$5:$D$1254,H$29),SUMIFS(DB_Q9!$X$5:$X$1254,DB_Q9!$L$5:$L$1254,$J$4,DB_Q9!$D$5:$D$1254,H$29))</f>
        <v>0</v>
      </c>
      <c r="I42" s="844">
        <f>IF($J$4="Todas",SUMIFS(DB_Q9!$X$5:$X$1254,DB_Q9!$D$5:$D$1254,I$29),SUMIFS(DB_Q9!$X$5:$X$1254,DB_Q9!$L$5:$L$1254,$J$4,DB_Q9!$D$5:$D$1254,I$29))</f>
        <v>0</v>
      </c>
      <c r="J42" s="844">
        <f>IF($J$4="Todas",SUMIFS(DB_Q9!$X$5:$X$1254,DB_Q9!$D$5:$D$1254,J$29),SUMIFS(DB_Q9!$X$5:$X$1254,DB_Q9!$L$5:$L$1254,$J$4,DB_Q9!$D$5:$D$1254,J$29))</f>
        <v>0</v>
      </c>
      <c r="K42" s="845">
        <f t="shared" si="15"/>
        <v>0</v>
      </c>
      <c r="L42" s="845">
        <f t="shared" si="15"/>
        <v>0</v>
      </c>
      <c r="M42" s="845">
        <f t="shared" si="15"/>
        <v>0</v>
      </c>
      <c r="N42" s="883">
        <f>IF($J$4="Todas",SUMIFS(DB_Q9!$X$5:$X$1254,DB_Q9!$F$5:$F$1254,N$29),SUMIFS(DB_Q9!$X$5:$X$1254,DB_Q9!$L$5:$L$1254,$J$4,DB_Q9!$F$5:$F$1254,N$29))</f>
        <v>0</v>
      </c>
      <c r="O42" s="844">
        <f>IF($J$4="Todas",SUMIFS(DB_Q9!$X$5:$X$1254,DB_Q9!$F$5:$F$1254,O$29),SUMIFS(DB_Q9!$X$5:$X$1254,DB_Q9!$L$5:$L$1254,$J$4,DB_Q9!$F$5:$F$1254,O$29))</f>
        <v>0</v>
      </c>
      <c r="P42" s="844">
        <f>IF($J$4="Todas",SUMIFS(DB_Q9!$X$5:$X$1254,DB_Q9!$F$5:$F$1254,P$29),SUMIFS(DB_Q9!$X$5:$X$1254,DB_Q9!$L$5:$L$1254,$J$4,DB_Q9!$F$5:$F$1254,P$29))</f>
        <v>0</v>
      </c>
      <c r="Q42" s="844">
        <f>IF($J$4="Todas",SUMIFS(DB_Q9!$X$5:$X$1254,DB_Q9!$F$5:$F$1254,Q$29),SUMIFS(DB_Q9!$X$5:$X$1254,DB_Q9!$L$5:$L$1254,$J$4,DB_Q9!$F$5:$F$1254,Q$29))</f>
        <v>0</v>
      </c>
      <c r="R42" s="845">
        <f t="shared" si="16"/>
        <v>0</v>
      </c>
      <c r="S42" s="845">
        <f t="shared" si="16"/>
        <v>0</v>
      </c>
      <c r="T42" s="845">
        <f t="shared" si="16"/>
        <v>0</v>
      </c>
      <c r="U42" s="845">
        <f t="shared" si="16"/>
        <v>0</v>
      </c>
    </row>
    <row r="43" spans="1:21" ht="15" customHeight="1">
      <c r="B43" s="887" t="s">
        <v>468</v>
      </c>
      <c r="C43" s="857">
        <f t="shared" si="17"/>
        <v>6.3451776649746202E-8</v>
      </c>
      <c r="D43" s="844">
        <f>IF($J$4="Todas",SUMIFS(DB_Q9!$Y$5:$Y$1254,DB_Q9!$E$5:$E$1254,D$29),SUMIFS(DB_Q9!$Y$5:$Y$1254,DB_Q9!$L$5:$L$1254,$J$4,DB_Q9!$E$5:$E$1254,D$29))</f>
        <v>0</v>
      </c>
      <c r="E43" s="844">
        <f>IF($J$4="Todas",SUMIFS(DB_Q9!$Y$5:$Y$1254,DB_Q9!$E$5:$E$1254,E$29),SUMIFS(DB_Q9!$Y$5:$Y$1254,DB_Q9!$L$5:$L$1254,$J$4,DB_Q9!$E$5:$E$1254,E$29))</f>
        <v>0</v>
      </c>
      <c r="F43" s="845">
        <f t="shared" si="14"/>
        <v>0</v>
      </c>
      <c r="G43" s="845">
        <f t="shared" si="14"/>
        <v>0</v>
      </c>
      <c r="H43" s="883">
        <f>IF($J$4="Todas",SUMIFS(DB_Q9!$Y$5:$Y$1254,DB_Q9!$D$5:$D$1254,H$29),SUMIFS(DB_Q9!$Y$5:$Y$1254,DB_Q9!$L$5:$L$1254,$J$4,DB_Q9!$D$5:$D$1254,H$29))</f>
        <v>0</v>
      </c>
      <c r="I43" s="844">
        <f>IF($J$4="Todas",SUMIFS(DB_Q9!$Y$5:$Y$1254,DB_Q9!$D$5:$D$1254,I$29),SUMIFS(DB_Q9!$Y$5:$Y$1254,DB_Q9!$L$5:$L$1254,$J$4,DB_Q9!$D$5:$D$1254,I$29))</f>
        <v>0</v>
      </c>
      <c r="J43" s="844">
        <f>IF($J$4="Todas",SUMIFS(DB_Q9!$Y$5:$Y$1254,DB_Q9!$D$5:$D$1254,J$29),SUMIFS(DB_Q9!$Y$5:$Y$1254,DB_Q9!$L$5:$L$1254,$J$4,DB_Q9!$D$5:$D$1254,J$29))</f>
        <v>0</v>
      </c>
      <c r="K43" s="845">
        <f t="shared" si="15"/>
        <v>0</v>
      </c>
      <c r="L43" s="845">
        <f t="shared" si="15"/>
        <v>0</v>
      </c>
      <c r="M43" s="845">
        <f t="shared" si="15"/>
        <v>0</v>
      </c>
      <c r="N43" s="883">
        <f>IF($J$4="Todas",SUMIFS(DB_Q9!$Y$5:$Y$1254,DB_Q9!$F$5:$F$1254,N$29),SUMIFS(DB_Q9!$Y$5:$Y$1254,DB_Q9!$L$5:$L$1254,$J$4,DB_Q9!$F$5:$F$1254,N$29))</f>
        <v>0</v>
      </c>
      <c r="O43" s="844">
        <f>IF($J$4="Todas",SUMIFS(DB_Q9!$Y$5:$Y$1254,DB_Q9!$F$5:$F$1254,O$29),SUMIFS(DB_Q9!$Y$5:$Y$1254,DB_Q9!$L$5:$L$1254,$J$4,DB_Q9!$F$5:$F$1254,O$29))</f>
        <v>0</v>
      </c>
      <c r="P43" s="844">
        <f>IF($J$4="Todas",SUMIFS(DB_Q9!$Y$5:$Y$1254,DB_Q9!$F$5:$F$1254,P$29),SUMIFS(DB_Q9!$Y$5:$Y$1254,DB_Q9!$L$5:$L$1254,$J$4,DB_Q9!$F$5:$F$1254,P$29))</f>
        <v>0</v>
      </c>
      <c r="Q43" s="844">
        <f>IF($J$4="Todas",SUMIFS(DB_Q9!$Y$5:$Y$1254,DB_Q9!$F$5:$F$1254,Q$29),SUMIFS(DB_Q9!$Y$5:$Y$1254,DB_Q9!$L$5:$L$1254,$J$4,DB_Q9!$F$5:$F$1254,Q$29))</f>
        <v>0</v>
      </c>
      <c r="R43" s="845">
        <f t="shared" si="16"/>
        <v>0</v>
      </c>
      <c r="S43" s="845">
        <f t="shared" si="16"/>
        <v>0</v>
      </c>
      <c r="T43" s="845">
        <f t="shared" si="16"/>
        <v>0</v>
      </c>
      <c r="U43" s="845">
        <f t="shared" si="16"/>
        <v>0</v>
      </c>
    </row>
    <row r="44" spans="1:21" ht="15" customHeight="1">
      <c r="B44" s="887" t="s">
        <v>342</v>
      </c>
      <c r="C44" s="857">
        <f t="shared" si="17"/>
        <v>0.22208121827411167</v>
      </c>
      <c r="D44" s="844">
        <f>IF($J$4="Todas",SUMIFS(DB_Q9!$Z$5:$Z$1254,DB_Q9!$E$5:$E$1254,D$29),SUMIFS(DB_Q9!$Z$5:$Z$1254,DB_Q9!$L$5:$L$1254,$J$4,DB_Q9!$E$5:$E$1254,D$29))</f>
        <v>81</v>
      </c>
      <c r="E44" s="844">
        <f>IF($J$4="Todas",SUMIFS(DB_Q9!$Z$5:$Z$1254,DB_Q9!$E$5:$E$1254,E$29),SUMIFS(DB_Q9!$Z$5:$Z$1254,DB_Q9!$L$5:$L$1254,$J$4,DB_Q9!$E$5:$E$1254,E$29))</f>
        <v>94</v>
      </c>
      <c r="F44" s="845">
        <f t="shared" si="14"/>
        <v>0.22562674094707522</v>
      </c>
      <c r="G44" s="845">
        <f t="shared" si="14"/>
        <v>0.21911421911421911</v>
      </c>
      <c r="H44" s="883">
        <f>IF($J$4="Todas",SUMIFS(DB_Q9!$Z$5:$Z$1254,DB_Q9!$D$5:$D$1254,H$29),SUMIFS(DB_Q9!$Z$5:$Z$1254,DB_Q9!$L$5:$L$1254,$J$4,DB_Q9!$D$5:$D$1254,H$29))</f>
        <v>64</v>
      </c>
      <c r="I44" s="844">
        <f>IF($J$4="Todas",SUMIFS(DB_Q9!$Z$5:$Z$1254,DB_Q9!$D$5:$D$1254,I$29),SUMIFS(DB_Q9!$Z$5:$Z$1254,DB_Q9!$L$5:$L$1254,$J$4,DB_Q9!$D$5:$D$1254,I$29))</f>
        <v>73</v>
      </c>
      <c r="J44" s="844">
        <f>IF($J$4="Todas",SUMIFS(DB_Q9!$Z$5:$Z$1254,DB_Q9!$D$5:$D$1254,J$29),SUMIFS(DB_Q9!$Z$5:$Z$1254,DB_Q9!$L$5:$L$1254,$J$4,DB_Q9!$D$5:$D$1254,J$29))</f>
        <v>38</v>
      </c>
      <c r="K44" s="845">
        <f t="shared" si="15"/>
        <v>0.30917874396135264</v>
      </c>
      <c r="L44" s="845">
        <f t="shared" si="15"/>
        <v>0.18717948717948718</v>
      </c>
      <c r="M44" s="845">
        <f t="shared" si="15"/>
        <v>0.19895287958115182</v>
      </c>
      <c r="N44" s="883">
        <f>IF($J$4="Todas",SUMIFS(DB_Q9!$Z$5:$Z$1254,DB_Q9!$F$5:$F$1254,N$29),SUMIFS(DB_Q9!$Z$5:$Z$1254,DB_Q9!$L$5:$L$1254,$J$4,DB_Q9!$F$5:$F$1254,N$29))</f>
        <v>42</v>
      </c>
      <c r="O44" s="844">
        <f>IF($J$4="Todas",SUMIFS(DB_Q9!$Z$5:$Z$1254,DB_Q9!$F$5:$F$1254,O$29),SUMIFS(DB_Q9!$Z$5:$Z$1254,DB_Q9!$L$5:$L$1254,$J$4,DB_Q9!$F$5:$F$1254,O$29))</f>
        <v>60</v>
      </c>
      <c r="P44" s="844">
        <f>IF($J$4="Todas",SUMIFS(DB_Q9!$Z$5:$Z$1254,DB_Q9!$F$5:$F$1254,P$29),SUMIFS(DB_Q9!$Z$5:$Z$1254,DB_Q9!$L$5:$L$1254,$J$4,DB_Q9!$F$5:$F$1254,P$29))</f>
        <v>72</v>
      </c>
      <c r="Q44" s="844">
        <f>IF($J$4="Todas",SUMIFS(DB_Q9!$Z$5:$Z$1254,DB_Q9!$F$5:$F$1254,Q$29),SUMIFS(DB_Q9!$Z$5:$Z$1254,DB_Q9!$L$5:$L$1254,$J$4,DB_Q9!$F$5:$F$1254,Q$29))</f>
        <v>1</v>
      </c>
      <c r="R44" s="845">
        <f t="shared" si="16"/>
        <v>0.21319796954314721</v>
      </c>
      <c r="S44" s="845">
        <f t="shared" si="16"/>
        <v>0.20270270270270271</v>
      </c>
      <c r="T44" s="845">
        <f t="shared" si="16"/>
        <v>0.24827586206896551</v>
      </c>
      <c r="U44" s="845">
        <f t="shared" si="16"/>
        <v>0.2</v>
      </c>
    </row>
    <row r="45" spans="1:21" ht="15" customHeight="1" thickBot="1">
      <c r="B45" s="892" t="s">
        <v>359</v>
      </c>
      <c r="C45" s="863">
        <f>VLOOKUP(B45,$B$19:$C$25,2,)</f>
        <v>0.57614213197969544</v>
      </c>
      <c r="D45" s="864">
        <f>IF($B$4="Entrevistas totales",IF($J$4="Todas",SUMIFS(DB_Q9!$AA$5:$AA$1254,DB_Q9!$E$5:$E$1254,D$29),SUMIFS(DB_Q9!$AA$5:$AA$1254,DB_Q9!$E$5:$E$1254,D$29,DB_Q9!$L$5:$L$1254,$J$4)),IF($J$4="Todas",SUMIFS(DB_Q9!$AA$5:$AA$1254,DB_Q9!$M$5:$M$1254,1,DB_Q9!$E$5:$E$1254,D$29),SUMIFS(DB_Q9!$AA$5:$AA$1254,DB_Q9!$M$5:$M$1254,1,DB_Q9!$E$5:$E$1254,D$29,DB_Q9!$L$5:$L$1254,$J$4)))</f>
        <v>194</v>
      </c>
      <c r="E45" s="864">
        <f>IF($B$4="Entrevistas totales",IF($J$4="Todas",SUMIFS(DB_Q9!$AA$5:$AA$1254,DB_Q9!$E$5:$E$1254,E$29),SUMIFS(DB_Q9!$AA$5:$AA$1254,DB_Q9!$E$5:$E$1254,E$29,DB_Q9!$L$5:$L$1254,$J$4)),IF($J$4="Todas",SUMIFS(DB_Q9!$AA$5:$AA$1254,DB_Q9!$M$5:$M$1254,1,DB_Q9!$E$5:$E$1254,E$29),SUMIFS(DB_Q9!$AA$5:$AA$1254,DB_Q9!$M$5:$M$1254,1,DB_Q9!$E$5:$E$1254,E$29,DB_Q9!$L$5:$L$1254,$J$4)))</f>
        <v>260</v>
      </c>
      <c r="F45" s="865">
        <f t="shared" si="14"/>
        <v>0.54038997214484674</v>
      </c>
      <c r="G45" s="865">
        <f t="shared" si="14"/>
        <v>0.60606060606060608</v>
      </c>
      <c r="H45" s="893">
        <f>IF($B$4="Entrevistas totales",IF($J$4="Todas",SUMIFS(DB_Q9!$AA$5:$AA$1254,DB_Q9!$D$5:$D$1254,H$29),SUMIFS(DB_Q9!$AA$5:$AA$1254,DB_Q9!$D$5:$D$1254,H$29,DB_Q9!$L$5:$L$1254,$J$4)),IF($J$4="Todas",SUMIFS(DB_Q9!$AA$5:$AA$1254,DB_Q9!$M$5:$M$1254,1,DB_Q9!$D$5:$D$1254,H$29),SUMIFS(DB_Q9!$AA$5:$AA$1254,DB_Q9!$M$5:$M$1254,1,DB_Q9!$D$5:$D$1254,H$29,DB_Q9!$L$5:$L$1254,$J$4)))</f>
        <v>112</v>
      </c>
      <c r="I45" s="864">
        <f>IF($B$4="Entrevistas totales",IF($J$4="Todas",SUMIFS(DB_Q9!$AA$5:$AA$1254,DB_Q9!$D$5:$D$1254,I$29),SUMIFS(DB_Q9!$AA$5:$AA$1254,DB_Q9!$D$5:$D$1254,I$29,DB_Q9!$L$5:$L$1254,$J$4)),IF($J$4="Todas",SUMIFS(DB_Q9!$AA$5:$AA$1254,DB_Q9!$M$5:$M$1254,1,DB_Q9!$D$5:$D$1254,I$29),SUMIFS(DB_Q9!$AA$5:$AA$1254,DB_Q9!$M$5:$M$1254,1,DB_Q9!$D$5:$D$1254,I$29,DB_Q9!$L$5:$L$1254,$J$4)))</f>
        <v>236</v>
      </c>
      <c r="J45" s="864">
        <f>IF($B$4="Entrevistas totales",IF($J$4="Todas",SUMIFS(DB_Q9!$AA$5:$AA$1254,DB_Q9!$D$5:$D$1254,J$29),SUMIFS(DB_Q9!$AA$5:$AA$1254,DB_Q9!$D$5:$D$1254,J$29,DB_Q9!$L$5:$L$1254,$J$4)),IF($J$4="Todas",SUMIFS(DB_Q9!$AA$5:$AA$1254,DB_Q9!$M$5:$M$1254,1,DB_Q9!$D$5:$D$1254,J$29),SUMIFS(DB_Q9!$AA$5:$AA$1254,DB_Q9!$M$5:$M$1254,1,DB_Q9!$D$5:$D$1254,J$29,DB_Q9!$L$5:$L$1254,$J$4)))</f>
        <v>106</v>
      </c>
      <c r="K45" s="865">
        <f t="shared" si="15"/>
        <v>0.54106280193236711</v>
      </c>
      <c r="L45" s="865">
        <f t="shared" si="15"/>
        <v>0.60512820512820509</v>
      </c>
      <c r="M45" s="865">
        <f t="shared" si="15"/>
        <v>0.55497382198952883</v>
      </c>
      <c r="N45" s="893">
        <f>IF($B$4="Entrevistas totales",IF($J$4="Todas",SUMIFS(DB_Q9!$AA$5:$AA$1254,DB_Q9!$F$5:$F$1254,N$29),SUMIFS(DB_Q9!$AA$5:$AA$1254,DB_Q9!$F$5:$F$1254,N$29,DB_Q9!$L$5:$L$1254,$J$4)),IF($J$4="Todas",SUMIFS(DB_Q9!$AA$5:$AA$1254,DB_Q9!$M$5:$M$1254,1,DB_Q9!$F$5:$F$1254,N$29),SUMIFS(DB_Q9!$AA$5:$AA$1254,DB_Q9!$M$5:$M$1254,1,DB_Q9!$F$5:$F$1254,N$29,DB_Q9!$L$5:$L$1254,$J$4)))</f>
        <v>125</v>
      </c>
      <c r="O45" s="864">
        <f>IF($B$4="Entrevistas totales",IF($J$4="Todas",SUMIFS(DB_Q9!$AA$5:$AA$1254,DB_Q9!$F$5:$F$1254,O$29),SUMIFS(DB_Q9!$AA$5:$AA$1254,DB_Q9!$F$5:$F$1254,O$29,DB_Q9!$L$5:$L$1254,$J$4)),IF($J$4="Todas",SUMIFS(DB_Q9!$AA$5:$AA$1254,DB_Q9!$M$5:$M$1254,1,DB_Q9!$F$5:$F$1254,O$29),SUMIFS(DB_Q9!$AA$5:$AA$1254,DB_Q9!$M$5:$M$1254,1,DB_Q9!$F$5:$F$1254,O$29,DB_Q9!$L$5:$L$1254,$J$4)))</f>
        <v>174</v>
      </c>
      <c r="P45" s="864">
        <f>IF($B$4="Entrevistas totales",IF($J$4="Todas",SUMIFS(DB_Q9!$AA$5:$AA$1254,DB_Q9!$F$5:$F$1254,P$29),SUMIFS(DB_Q9!$AA$5:$AA$1254,DB_Q9!$F$5:$F$1254,P$29,DB_Q9!$L$5:$L$1254,$J$4)),IF($J$4="Todas",SUMIFS(DB_Q9!$AA$5:$AA$1254,DB_Q9!$M$5:$M$1254,1,DB_Q9!$F$5:$F$1254,P$29),SUMIFS(DB_Q9!$AA$5:$AA$1254,DB_Q9!$M$5:$M$1254,1,DB_Q9!$F$5:$F$1254,P$29,DB_Q9!$L$5:$L$1254,$J$4)))</f>
        <v>153</v>
      </c>
      <c r="Q45" s="864">
        <f>IF($B$4="Entrevistas totales",IF($J$4="Todas",SUMIFS(DB_Q9!$AA$5:$AA$1254,DB_Q9!$F$5:$F$1254,Q$29),SUMIFS(DB_Q9!$AA$5:$AA$1254,DB_Q9!$F$5:$F$1254,Q$29,DB_Q9!$L$5:$L$1254,$J$4)),IF($J$4="Todas",SUMIFS(DB_Q9!$AA$5:$AA$1254,DB_Q9!$M$5:$M$1254,1,DB_Q9!$F$5:$F$1254,Q$29),SUMIFS(DB_Q9!$AA$5:$AA$1254,DB_Q9!$M$5:$M$1254,1,DB_Q9!$F$5:$F$1254,Q$29,DB_Q9!$L$5:$L$1254,$J$4)))</f>
        <v>2</v>
      </c>
      <c r="R45" s="865">
        <f t="shared" si="16"/>
        <v>0.63451776649746194</v>
      </c>
      <c r="S45" s="865">
        <f t="shared" si="16"/>
        <v>0.58783783783783783</v>
      </c>
      <c r="T45" s="865">
        <f t="shared" si="16"/>
        <v>0.52758620689655178</v>
      </c>
      <c r="U45" s="865">
        <f t="shared" si="16"/>
        <v>0.4</v>
      </c>
    </row>
    <row r="46" spans="1:21" ht="15" customHeight="1" thickTop="1">
      <c r="D46" s="432">
        <f>IF($J$4="Todas",COUNTIF(DB_Q9!$E$5:$E$1254,D$29),COUNTIFS(DB_Q9!$E$5:$E$1254,D$29,DB_Q9!$L$5:$L$1254,$J$4))</f>
        <v>492</v>
      </c>
      <c r="E46" s="432">
        <f>IF($J$4="Todas",COUNTIF(DB_Q9!$E$5:$E$1254,E$29),COUNTIFS(DB_Q9!$E$5:$E$1254,E$29,DB_Q9!$L$5:$L$1254,$J$4))</f>
        <v>758</v>
      </c>
      <c r="F46" s="432"/>
      <c r="G46" s="432"/>
      <c r="H46" s="432">
        <f>IF($J$4="Todas",COUNTIF(DB_Q9!$D$5:$D$1254,H$29),COUNTIFS(DB_Q9!$D$5:$D$1254,H$29,DB_Q9!$L$5:$L$1254,$J$4))</f>
        <v>266</v>
      </c>
      <c r="I46" s="432">
        <f>IF($J$4="Todas",COUNTIF(DB_Q9!$D$5:$D$1254,I$29),COUNTIFS(DB_Q9!$D$5:$D$1254,I$29,DB_Q9!$L$5:$L$1254,$J$4))</f>
        <v>549</v>
      </c>
      <c r="J46" s="432">
        <f>IF($J$4="Todas",COUNTIF(DB_Q9!$D$5:$D$1254,J$29),COUNTIFS(DB_Q9!$D$5:$D$1254,J$29,DB_Q9!$L$5:$L$1254,$J$4))</f>
        <v>435</v>
      </c>
      <c r="K46" s="432"/>
      <c r="L46" s="432"/>
      <c r="M46" s="432"/>
      <c r="N46" s="432">
        <f>IF($J$4="Todas",COUNTIF(DB_Q9!$F$5:$F$1254,N$29),COUNTIFS(DB_Q9!$F$5:$F$1254,N$29,DB_Q9!$L$5:$L$1254,$J$4))</f>
        <v>448</v>
      </c>
      <c r="O46" s="432">
        <f>IF($J$4="Todas",COUNTIF(DB_Q9!$F$5:$F$1254,O$29),COUNTIFS(DB_Q9!$F$5:$F$1254,O$29,DB_Q9!$L$5:$L$1254,$J$4))</f>
        <v>425</v>
      </c>
      <c r="P46" s="432">
        <f>IF($J$4="Todas",COUNTIF(DB_Q9!$F$5:$F$1254,P$29),COUNTIFS(DB_Q9!$F$5:$F$1254,P$29,DB_Q9!$L$5:$L$1254,$J$4))</f>
        <v>368</v>
      </c>
      <c r="Q46" s="432">
        <f>IF($J$4="Todas",COUNTIF(DB_Q9!$F$5:$F$1254,Q$29),COUNTIFS(DB_Q9!$F$5:$F$1254,Q$29,DB_Q9!$L$5:$L$1254,$J$4))</f>
        <v>9</v>
      </c>
      <c r="R46" s="432"/>
      <c r="S46" s="432"/>
      <c r="T46" s="432"/>
      <c r="U46" s="729"/>
    </row>
    <row r="47" spans="1:21" s="681" customFormat="1" ht="15.75" customHeight="1">
      <c r="A47" s="432"/>
      <c r="B47" s="682"/>
      <c r="C47" s="745"/>
      <c r="D47" s="745"/>
      <c r="E47" s="745"/>
      <c r="F47" s="745"/>
      <c r="G47" s="745"/>
      <c r="H47" s="813"/>
      <c r="I47" s="813"/>
      <c r="J47" s="789"/>
      <c r="K47" s="789"/>
      <c r="L47" s="789"/>
      <c r="M47" s="789"/>
      <c r="N47" s="789"/>
      <c r="O47" s="789"/>
      <c r="P47" s="789"/>
      <c r="Q47" s="789"/>
      <c r="R47" s="789"/>
      <c r="S47" s="745"/>
      <c r="T47" s="910"/>
      <c r="U47" s="910"/>
    </row>
    <row r="48" spans="1:21" s="681" customFormat="1" ht="15" customHeight="1">
      <c r="A48" s="432"/>
      <c r="C48" s="896"/>
    </row>
    <row r="49" spans="1:21" ht="15" customHeight="1">
      <c r="D49" s="819" t="s">
        <v>317</v>
      </c>
      <c r="E49" s="819"/>
      <c r="F49" s="819"/>
      <c r="G49" s="872"/>
      <c r="H49" s="818"/>
      <c r="I49" s="872"/>
      <c r="J49" s="817" t="s">
        <v>318</v>
      </c>
      <c r="K49" s="817"/>
      <c r="L49" s="817"/>
      <c r="M49" s="818"/>
      <c r="N49" s="817"/>
      <c r="O49" s="817"/>
      <c r="P49" s="818" t="s">
        <v>319</v>
      </c>
      <c r="Q49" s="817"/>
      <c r="R49" s="817"/>
      <c r="S49" s="872"/>
      <c r="T49" s="818"/>
      <c r="U49" s="819"/>
    </row>
    <row r="50" spans="1:21" ht="15" customHeight="1">
      <c r="B50" s="873" t="str">
        <f>$B$4</f>
        <v>Conocimiento general</v>
      </c>
      <c r="D50" s="874" t="s">
        <v>305</v>
      </c>
      <c r="E50" s="874" t="s">
        <v>510</v>
      </c>
      <c r="F50" s="874" t="s">
        <v>511</v>
      </c>
      <c r="G50" s="875" t="s">
        <v>305</v>
      </c>
      <c r="H50" s="875" t="s">
        <v>510</v>
      </c>
      <c r="I50" s="898" t="s">
        <v>511</v>
      </c>
      <c r="J50" s="899" t="s">
        <v>306</v>
      </c>
      <c r="K50" s="899" t="s">
        <v>307</v>
      </c>
      <c r="L50" s="899" t="s">
        <v>308</v>
      </c>
      <c r="M50" s="900" t="s">
        <v>306</v>
      </c>
      <c r="N50" s="900" t="s">
        <v>307</v>
      </c>
      <c r="O50" s="900" t="s">
        <v>308</v>
      </c>
      <c r="P50" s="901" t="s">
        <v>505</v>
      </c>
      <c r="Q50" s="899" t="s">
        <v>504</v>
      </c>
      <c r="R50" s="899" t="s">
        <v>507</v>
      </c>
      <c r="S50" s="900" t="s">
        <v>505</v>
      </c>
      <c r="T50" s="900" t="s">
        <v>504</v>
      </c>
      <c r="U50" s="900" t="s">
        <v>507</v>
      </c>
    </row>
    <row r="51" spans="1:21" s="904" customFormat="1" ht="15" customHeight="1" thickBot="1">
      <c r="A51" s="902"/>
      <c r="B51" s="877" t="str">
        <f>"Zona climática: "&amp;$J$4</f>
        <v>Zona climática: Todas</v>
      </c>
      <c r="C51" s="826">
        <f>1-C58-C57</f>
        <v>0.59898477157360408</v>
      </c>
      <c r="D51" s="827">
        <f>IF($J$4="Todas",COUNTIFS(DB_Q9!$G$5:$G$1254,D$50,DB_Q9!$M$5:$M$1254,1),COUNTIFS(DB_Q9!$L$5:$L$1254,$J$4,DB_Q9!$G$5:$G$1254,D$50,DB_Q9!$M$5:$M$1254,1))</f>
        <v>464</v>
      </c>
      <c r="E51" s="827">
        <f>IF($J$4="Todas",COUNTIFS(DB_Q9!$G$5:$G$1254,E$50,DB_Q9!$M$5:$M$1254,1),COUNTIFS(DB_Q9!$L$5:$L$1254,$J$4,DB_Q9!$G$5:$G$1254,E$50,DB_Q9!$M$5:$M$1254,1))</f>
        <v>166</v>
      </c>
      <c r="F51" s="827">
        <f>IF($J$4="Todas",COUNTIFS(DB_Q9!$G$5:$G$1254,F$50,DB_Q9!$M$5:$M$1254,1),COUNTIFS(DB_Q9!$L$5:$L$1254,$J$4,DB_Q9!$G$5:$G$1254,F$50,DB_Q9!$M$5:$M$1254,1))</f>
        <v>158</v>
      </c>
      <c r="G51" s="828">
        <f>IFERROR(D51/D$67,)</f>
        <v>0.64985994397759106</v>
      </c>
      <c r="H51" s="828">
        <f>IFERROR(E51/E$67,)</f>
        <v>0.68879668049792531</v>
      </c>
      <c r="I51" s="903">
        <f>IFERROR(F51/F$67,)</f>
        <v>0.53559322033898304</v>
      </c>
      <c r="J51" s="827">
        <f>IF($J$4="Todas",COUNTIFS(DB_Q9!$H$5:$H$1254,J$50,DB_Q9!$M$5:$M$1254,1),COUNTIFS(DB_Q9!$L$5:$L$1254,$J$4,DB_Q9!$H$5:$H$1254,J$50,DB_Q9!$M$5:$M$1254,1))</f>
        <v>586</v>
      </c>
      <c r="K51" s="827">
        <f>IF($J$4="Todas",COUNTIFS(DB_Q9!$H$5:$H$1254,K$50,DB_Q9!$M$5:$M$1254,1),COUNTIFS(DB_Q9!$L$5:$L$1254,$J$4,DB_Q9!$H$5:$H$1254,K$50,DB_Q9!$M$5:$M$1254,1))</f>
        <v>92</v>
      </c>
      <c r="L51" s="827">
        <f>IF($J$4="Todas",COUNTIFS(DB_Q9!$H$5:$H$1254,L$50,DB_Q9!$M$5:$M$1254,1),COUNTIFS(DB_Q9!$L$5:$L$1254,$J$4,DB_Q9!$H$5:$H$1254,L$50,DB_Q9!$M$5:$M$1254,1))</f>
        <v>110</v>
      </c>
      <c r="M51" s="828">
        <f>IFERROR(J51/J$67,)</f>
        <v>0.63351351351351348</v>
      </c>
      <c r="N51" s="828">
        <f>IFERROR(K51/K$67,)</f>
        <v>0.65714285714285714</v>
      </c>
      <c r="O51" s="828">
        <f>IFERROR(L51/L$67,)</f>
        <v>0.59459459459459463</v>
      </c>
      <c r="P51" s="878">
        <f>IF($J$4="Todas",COUNTIFS(DB_Q9!$I$5:$I$1254,P$50,DB_Q9!$M$5:$M$1254,1),COUNTIFS(DB_Q9!$L$5:$L$1254,$J$4,DB_Q9!$I$5:$I$1254,P$50,DB_Q9!$M$5:$M$1254,1))</f>
        <v>164</v>
      </c>
      <c r="Q51" s="827">
        <f>IF($J$4="Todas",COUNTIFS(DB_Q9!$I$5:$I$1254,Q$50,DB_Q9!$M$5:$M$1254,1),COUNTIFS(DB_Q9!$L$5:$L$1254,$J$4,DB_Q9!$I$5:$I$1254,Q$50,DB_Q9!$M$5:$M$1254,1))</f>
        <v>460</v>
      </c>
      <c r="R51" s="827">
        <f>IF($J$4="Todas",COUNTIFS(DB_Q9!$I$5:$I$1254,R$50,DB_Q9!$M$5:$M$1254,1),COUNTIFS(DB_Q9!$L$5:$L$1254,$J$4,DB_Q9!$I$5:$I$1254,R$50,DB_Q9!$M$5:$M$1254,1))</f>
        <v>164</v>
      </c>
      <c r="S51" s="828">
        <f>IFERROR(P51/P$67,)</f>
        <v>0.57746478873239437</v>
      </c>
      <c r="T51" s="828">
        <f>IFERROR(Q51/Q$67,)</f>
        <v>0.6344827586206897</v>
      </c>
      <c r="U51" s="828">
        <f>IFERROR(R51/R$67,)</f>
        <v>0.68049792531120334</v>
      </c>
    </row>
    <row r="52" spans="1:21" ht="15" customHeight="1" thickTop="1">
      <c r="B52" s="879" t="s">
        <v>338</v>
      </c>
      <c r="C52" s="880">
        <f>VLOOKUP(B52,$B$9:$C$15,2,)</f>
        <v>0.49619289340101524</v>
      </c>
      <c r="D52" s="836">
        <f>IF($J$4="Todas",SUMIFS(DB_Q9!$N$5:$N$1254,DB_Q9!$G$5:$G$1254,D$50),SUMIFS(DB_Q9!$N$5:$N$1254,DB_Q9!$L$5:$L$1254,$J$4,DB_Q9!$G$5:$G$1254,D$50))</f>
        <v>232</v>
      </c>
      <c r="E52" s="836">
        <f>IF($J$4="Todas",SUMIFS(DB_Q9!$N$5:$N$1254,DB_Q9!$G$5:$G$1254,E$50),SUMIFS(DB_Q9!$N$5:$N$1254,DB_Q9!$L$5:$L$1254,$J$4,DB_Q9!$G$5:$G$1254,E$50))</f>
        <v>89</v>
      </c>
      <c r="F52" s="836">
        <f>IF($J$4="Todas",SUMIFS(DB_Q9!$N$5:$N$1254,DB_Q9!$G$5:$G$1254,F$50),SUMIFS(DB_Q9!$N$5:$N$1254,DB_Q9!$L$5:$L$1254,$J$4,DB_Q9!$G$5:$G$1254,F$50))</f>
        <v>70</v>
      </c>
      <c r="G52" s="837">
        <f t="shared" ref="G52:I58" si="18">IFERROR(IF($B$4="Entrevistas totales",D52/D$67,D52/D$51),)</f>
        <v>0.5</v>
      </c>
      <c r="H52" s="837">
        <f t="shared" si="18"/>
        <v>0.53614457831325302</v>
      </c>
      <c r="I52" s="905">
        <f t="shared" si="18"/>
        <v>0.44303797468354428</v>
      </c>
      <c r="J52" s="836">
        <f>IF($J$4="Todas",SUMIFS(DB_Q9!$N$5:$N$1254,DB_Q9!$H$5:$H$1254,J$50),SUMIFS(DB_Q9!$N$5:$N$1254,DB_Q9!$L$5:$L$1254,$J$4,DB_Q9!$H$5:$H$1254,J$50))</f>
        <v>295</v>
      </c>
      <c r="K52" s="836">
        <f>IF($J$4="Todas",SUMIFS(DB_Q9!$N$5:$N$1254,DB_Q9!$H$5:$H$1254,K$50),SUMIFS(DB_Q9!$N$5:$N$1254,DB_Q9!$L$5:$L$1254,$J$4,DB_Q9!$H$5:$H$1254,K$50))</f>
        <v>42</v>
      </c>
      <c r="L52" s="836">
        <f>IF($J$4="Todas",SUMIFS(DB_Q9!$N$5:$N$1254,DB_Q9!$H$5:$H$1254,L$50),SUMIFS(DB_Q9!$N$5:$N$1254,DB_Q9!$L$5:$L$1254,$J$4,DB_Q9!$H$5:$H$1254,L$50))</f>
        <v>54</v>
      </c>
      <c r="M52" s="837">
        <f t="shared" ref="M52:O58" si="19">IFERROR(IF($B$4="Entrevistas totales",J52/J$67,J52/J$51),)</f>
        <v>0.5034129692832765</v>
      </c>
      <c r="N52" s="837">
        <f t="shared" si="19"/>
        <v>0.45652173913043476</v>
      </c>
      <c r="O52" s="837">
        <f t="shared" si="19"/>
        <v>0.49090909090909091</v>
      </c>
      <c r="P52" s="881">
        <f>IF($J$4="Todas",SUMIFS(DB_Q9!$N$5:$N$1254,DB_Q9!$I$5:$I$1254,P$50),SUMIFS(DB_Q9!$N$5:$N$1254,DB_Q9!$L$5:$L$1254,$J$4,DB_Q9!$I$5:$I$1254,P$50))</f>
        <v>74</v>
      </c>
      <c r="Q52" s="836">
        <f>IF($J$4="Todas",SUMIFS(DB_Q9!$N$5:$N$1254,DB_Q9!$I$5:$I$1254,Q$50),SUMIFS(DB_Q9!$N$5:$N$1254,DB_Q9!$L$5:$L$1254,$J$4,DB_Q9!$I$5:$I$1254,Q$50))</f>
        <v>225</v>
      </c>
      <c r="R52" s="836">
        <f>IF($J$4="Todas",SUMIFS(DB_Q9!$N$5:$N$1254,DB_Q9!$I$5:$I$1254,R$50),SUMIFS(DB_Q9!$N$5:$N$1254,DB_Q9!$L$5:$L$1254,$J$4,DB_Q9!$I$5:$I$1254,R$50))</f>
        <v>92</v>
      </c>
      <c r="S52" s="837">
        <f t="shared" ref="S52:U58" si="20">IFERROR(IF($B$4="Entrevistas totales",P52/P$67,P52/P$51),)</f>
        <v>0.45121951219512196</v>
      </c>
      <c r="T52" s="837">
        <f t="shared" si="20"/>
        <v>0.4891304347826087</v>
      </c>
      <c r="U52" s="837">
        <f t="shared" si="20"/>
        <v>0.56097560975609762</v>
      </c>
    </row>
    <row r="53" spans="1:21" ht="15" customHeight="1">
      <c r="B53" s="882" t="s">
        <v>339</v>
      </c>
      <c r="C53" s="843">
        <f t="shared" ref="C53:C58" si="21">VLOOKUP(B53,$B$9:$C$15,2,)</f>
        <v>7.9949238578680207E-2</v>
      </c>
      <c r="D53" s="844">
        <f>IF($J$4="Todas",SUMIFS(DB_Q9!$O$5:$O$1254,DB_Q9!$G$5:$G$1254,D$50),SUMIFS(DB_Q9!$O$5:$O$1254,DB_Q9!$L$5:$L$1254,$J$4,DB_Q9!$G$5:$G$1254,D$50))</f>
        <v>22</v>
      </c>
      <c r="E53" s="844">
        <f>IF($J$4="Todas",SUMIFS(DB_Q9!$O$5:$O$1254,DB_Q9!$G$5:$G$1254,E$50),SUMIFS(DB_Q9!$O$5:$O$1254,DB_Q9!$L$5:$L$1254,$J$4,DB_Q9!$G$5:$G$1254,E$50))</f>
        <v>17</v>
      </c>
      <c r="F53" s="844">
        <f>IF($J$4="Todas",SUMIFS(DB_Q9!$O$5:$O$1254,DB_Q9!$G$5:$G$1254,F$50),SUMIFS(DB_Q9!$O$5:$O$1254,DB_Q9!$L$5:$L$1254,$J$4,DB_Q9!$G$5:$G$1254,F$50))</f>
        <v>24</v>
      </c>
      <c r="G53" s="845">
        <f t="shared" si="18"/>
        <v>4.7413793103448273E-2</v>
      </c>
      <c r="H53" s="845">
        <f t="shared" si="18"/>
        <v>0.10240963855421686</v>
      </c>
      <c r="I53" s="906">
        <f t="shared" si="18"/>
        <v>0.15189873417721519</v>
      </c>
      <c r="J53" s="844">
        <f>IF($J$4="Todas",SUMIFS(DB_Q9!$O$5:$O$1254,DB_Q9!$H$5:$H$1254,J$50),SUMIFS(DB_Q9!$O$5:$O$1254,DB_Q9!$L$5:$L$1254,$J$4,DB_Q9!$H$5:$H$1254,J$50))</f>
        <v>31</v>
      </c>
      <c r="K53" s="844">
        <f>IF($J$4="Todas",SUMIFS(DB_Q9!$O$5:$O$1254,DB_Q9!$H$5:$H$1254,K$50),SUMIFS(DB_Q9!$O$5:$O$1254,DB_Q9!$L$5:$L$1254,$J$4,DB_Q9!$H$5:$H$1254,K$50))</f>
        <v>13</v>
      </c>
      <c r="L53" s="844">
        <f>IF($J$4="Todas",SUMIFS(DB_Q9!$O$5:$O$1254,DB_Q9!$H$5:$H$1254,L$50),SUMIFS(DB_Q9!$O$5:$O$1254,DB_Q9!$L$5:$L$1254,$J$4,DB_Q9!$H$5:$H$1254,L$50))</f>
        <v>19</v>
      </c>
      <c r="M53" s="845">
        <f t="shared" si="19"/>
        <v>5.2901023890784986E-2</v>
      </c>
      <c r="N53" s="845">
        <f t="shared" si="19"/>
        <v>0.14130434782608695</v>
      </c>
      <c r="O53" s="845">
        <f t="shared" si="19"/>
        <v>0.17272727272727273</v>
      </c>
      <c r="P53" s="883">
        <f>IF($J$4="Todas",SUMIFS(DB_Q9!$O$5:$O$1254,DB_Q9!$I$5:$I$1254,P$50),SUMIFS(DB_Q9!$O$5:$O$1254,DB_Q9!$L$5:$L$1254,$J$4,DB_Q9!$I$5:$I$1254,P$50))</f>
        <v>10</v>
      </c>
      <c r="Q53" s="844">
        <f>IF($J$4="Todas",SUMIFS(DB_Q9!$O$5:$O$1254,DB_Q9!$I$5:$I$1254,Q$50),SUMIFS(DB_Q9!$O$5:$O$1254,DB_Q9!$L$5:$L$1254,$J$4,DB_Q9!$I$5:$I$1254,Q$50))</f>
        <v>33</v>
      </c>
      <c r="R53" s="844">
        <f>IF($J$4="Todas",SUMIFS(DB_Q9!$O$5:$O$1254,DB_Q9!$I$5:$I$1254,R$50),SUMIFS(DB_Q9!$O$5:$O$1254,DB_Q9!$L$5:$L$1254,$J$4,DB_Q9!$I$5:$I$1254,R$50))</f>
        <v>20</v>
      </c>
      <c r="S53" s="845">
        <f t="shared" si="20"/>
        <v>6.097560975609756E-2</v>
      </c>
      <c r="T53" s="845">
        <f t="shared" si="20"/>
        <v>7.1739130434782611E-2</v>
      </c>
      <c r="U53" s="845">
        <f t="shared" si="20"/>
        <v>0.12195121951219512</v>
      </c>
    </row>
    <row r="54" spans="1:21" ht="15" customHeight="1">
      <c r="B54" s="882" t="s">
        <v>340</v>
      </c>
      <c r="C54" s="843">
        <f t="shared" si="21"/>
        <v>2.5380710659898475E-3</v>
      </c>
      <c r="D54" s="844">
        <f>IF($J$4="Todas",SUMIFS(DB_Q9!$P$5:$P$1254,DB_Q9!$G$5:$G$1254,D$50),SUMIFS(DB_Q9!$P$5:$P$1254,DB_Q9!$L$5:$L$1254,$J$4,DB_Q9!$G$5:$G$1254,D$50))</f>
        <v>1</v>
      </c>
      <c r="E54" s="844">
        <f>IF($J$4="Todas",SUMIFS(DB_Q9!$P$5:$P$1254,DB_Q9!$G$5:$G$1254,E$50),SUMIFS(DB_Q9!$P$5:$P$1254,DB_Q9!$L$5:$L$1254,$J$4,DB_Q9!$G$5:$G$1254,E$50))</f>
        <v>0</v>
      </c>
      <c r="F54" s="844">
        <f>IF($J$4="Todas",SUMIFS(DB_Q9!$P$5:$P$1254,DB_Q9!$G$5:$G$1254,F$50),SUMIFS(DB_Q9!$P$5:$P$1254,DB_Q9!$L$5:$L$1254,$J$4,DB_Q9!$G$5:$G$1254,F$50))</f>
        <v>1</v>
      </c>
      <c r="G54" s="845">
        <f t="shared" si="18"/>
        <v>2.1551724137931034E-3</v>
      </c>
      <c r="H54" s="845">
        <f t="shared" si="18"/>
        <v>0</v>
      </c>
      <c r="I54" s="906">
        <f t="shared" si="18"/>
        <v>6.3291139240506328E-3</v>
      </c>
      <c r="J54" s="844">
        <f>IF($J$4="Todas",SUMIFS(DB_Q9!$P$5:$P$1254,DB_Q9!$H$5:$H$1254,J$50),SUMIFS(DB_Q9!$P$5:$P$1254,DB_Q9!$L$5:$L$1254,$J$4,DB_Q9!$H$5:$H$1254,J$50))</f>
        <v>2</v>
      </c>
      <c r="K54" s="844">
        <f>IF($J$4="Todas",SUMIFS(DB_Q9!$P$5:$P$1254,DB_Q9!$H$5:$H$1254,K$50),SUMIFS(DB_Q9!$P$5:$P$1254,DB_Q9!$L$5:$L$1254,$J$4,DB_Q9!$H$5:$H$1254,K$50))</f>
        <v>0</v>
      </c>
      <c r="L54" s="844">
        <f>IF($J$4="Todas",SUMIFS(DB_Q9!$P$5:$P$1254,DB_Q9!$H$5:$H$1254,L$50),SUMIFS(DB_Q9!$P$5:$P$1254,DB_Q9!$L$5:$L$1254,$J$4,DB_Q9!$H$5:$H$1254,L$50))</f>
        <v>0</v>
      </c>
      <c r="M54" s="845">
        <f t="shared" si="19"/>
        <v>3.4129692832764505E-3</v>
      </c>
      <c r="N54" s="845">
        <f t="shared" si="19"/>
        <v>0</v>
      </c>
      <c r="O54" s="845">
        <f t="shared" si="19"/>
        <v>0</v>
      </c>
      <c r="P54" s="883">
        <f>IF($J$4="Todas",SUMIFS(DB_Q9!$P$5:$P$1254,DB_Q9!$I$5:$I$1254,P$50),SUMIFS(DB_Q9!$P$5:$P$1254,DB_Q9!$L$5:$L$1254,$J$4,DB_Q9!$I$5:$I$1254,P$50))</f>
        <v>1</v>
      </c>
      <c r="Q54" s="844">
        <f>IF($J$4="Todas",SUMIFS(DB_Q9!$P$5:$P$1254,DB_Q9!$I$5:$I$1254,Q$50),SUMIFS(DB_Q9!$P$5:$P$1254,DB_Q9!$L$5:$L$1254,$J$4,DB_Q9!$I$5:$I$1254,Q$50))</f>
        <v>1</v>
      </c>
      <c r="R54" s="844">
        <f>IF($J$4="Todas",SUMIFS(DB_Q9!$P$5:$P$1254,DB_Q9!$I$5:$I$1254,R$50),SUMIFS(DB_Q9!$P$5:$P$1254,DB_Q9!$L$5:$L$1254,$J$4,DB_Q9!$I$5:$I$1254,R$50))</f>
        <v>0</v>
      </c>
      <c r="S54" s="845">
        <f t="shared" si="20"/>
        <v>6.0975609756097563E-3</v>
      </c>
      <c r="T54" s="845">
        <f t="shared" si="20"/>
        <v>2.1739130434782609E-3</v>
      </c>
      <c r="U54" s="845">
        <f t="shared" si="20"/>
        <v>0</v>
      </c>
    </row>
    <row r="55" spans="1:21" ht="15" customHeight="1">
      <c r="B55" s="882" t="s">
        <v>341</v>
      </c>
      <c r="C55" s="843">
        <f t="shared" si="21"/>
        <v>2.030456852791878E-2</v>
      </c>
      <c r="D55" s="844">
        <f>IF($J$4="Todas",SUMIFS(DB_Q9!$Q$5:$Q$1254,DB_Q9!$G$5:$G$1254,D$50),SUMIFS(DB_Q9!$Q$5:$Q$1254,DB_Q9!$L$5:$L$1254,$J$4,DB_Q9!$G$5:$G$1254,D$50))</f>
        <v>7</v>
      </c>
      <c r="E55" s="844">
        <f>IF($J$4="Todas",SUMIFS(DB_Q9!$Q$5:$Q$1254,DB_Q9!$G$5:$G$1254,E$50),SUMIFS(DB_Q9!$Q$5:$Q$1254,DB_Q9!$L$5:$L$1254,$J$4,DB_Q9!$G$5:$G$1254,E$50))</f>
        <v>3</v>
      </c>
      <c r="F55" s="844">
        <f>IF($J$4="Todas",SUMIFS(DB_Q9!$Q$5:$Q$1254,DB_Q9!$G$5:$G$1254,F$50),SUMIFS(DB_Q9!$Q$5:$Q$1254,DB_Q9!$L$5:$L$1254,$J$4,DB_Q9!$G$5:$G$1254,F$50))</f>
        <v>6</v>
      </c>
      <c r="G55" s="845">
        <f t="shared" si="18"/>
        <v>1.5086206896551725E-2</v>
      </c>
      <c r="H55" s="845">
        <f t="shared" si="18"/>
        <v>1.8072289156626505E-2</v>
      </c>
      <c r="I55" s="906">
        <f t="shared" si="18"/>
        <v>3.7974683544303799E-2</v>
      </c>
      <c r="J55" s="844">
        <f>IF($J$4="Todas",SUMIFS(DB_Q9!$Q$5:$Q$1254,DB_Q9!$H$5:$H$1254,J$50),SUMIFS(DB_Q9!$Q$5:$Q$1254,DB_Q9!$L$5:$L$1254,$J$4,DB_Q9!$H$5:$H$1254,J$50))</f>
        <v>8</v>
      </c>
      <c r="K55" s="844">
        <f>IF($J$4="Todas",SUMIFS(DB_Q9!$Q$5:$Q$1254,DB_Q9!$H$5:$H$1254,K$50),SUMIFS(DB_Q9!$Q$5:$Q$1254,DB_Q9!$L$5:$L$1254,$J$4,DB_Q9!$H$5:$H$1254,K$50))</f>
        <v>1</v>
      </c>
      <c r="L55" s="844">
        <f>IF($J$4="Todas",SUMIFS(DB_Q9!$Q$5:$Q$1254,DB_Q9!$H$5:$H$1254,L$50),SUMIFS(DB_Q9!$Q$5:$Q$1254,DB_Q9!$L$5:$L$1254,$J$4,DB_Q9!$H$5:$H$1254,L$50))</f>
        <v>7</v>
      </c>
      <c r="M55" s="845">
        <f t="shared" si="19"/>
        <v>1.3651877133105802E-2</v>
      </c>
      <c r="N55" s="845">
        <f t="shared" si="19"/>
        <v>1.0869565217391304E-2</v>
      </c>
      <c r="O55" s="845">
        <f t="shared" si="19"/>
        <v>6.363636363636363E-2</v>
      </c>
      <c r="P55" s="883">
        <f>IF($J$4="Todas",SUMIFS(DB_Q9!$Q$5:$Q$1254,DB_Q9!$I$5:$I$1254,P$50),SUMIFS(DB_Q9!$Q$5:$Q$1254,DB_Q9!$L$5:$L$1254,$J$4,DB_Q9!$I$5:$I$1254,P$50))</f>
        <v>3</v>
      </c>
      <c r="Q55" s="844">
        <f>IF($J$4="Todas",SUMIFS(DB_Q9!$Q$5:$Q$1254,DB_Q9!$I$5:$I$1254,Q$50),SUMIFS(DB_Q9!$Q$5:$Q$1254,DB_Q9!$L$5:$L$1254,$J$4,DB_Q9!$I$5:$I$1254,Q$50))</f>
        <v>12</v>
      </c>
      <c r="R55" s="844">
        <f>IF($J$4="Todas",SUMIFS(DB_Q9!$Q$5:$Q$1254,DB_Q9!$I$5:$I$1254,R$50),SUMIFS(DB_Q9!$Q$5:$Q$1254,DB_Q9!$L$5:$L$1254,$J$4,DB_Q9!$I$5:$I$1254,R$50))</f>
        <v>1</v>
      </c>
      <c r="S55" s="845">
        <f t="shared" si="20"/>
        <v>1.8292682926829267E-2</v>
      </c>
      <c r="T55" s="845">
        <f t="shared" si="20"/>
        <v>2.6086956521739129E-2</v>
      </c>
      <c r="U55" s="845">
        <f t="shared" si="20"/>
        <v>6.0975609756097563E-3</v>
      </c>
    </row>
    <row r="56" spans="1:21" ht="15" customHeight="1">
      <c r="B56" s="882" t="s">
        <v>427</v>
      </c>
      <c r="C56" s="843">
        <f t="shared" si="21"/>
        <v>0</v>
      </c>
      <c r="D56" s="844">
        <f>IF($J$4="Todas",SUMIFS(DB_Q9!$R$5:$R$1254,DB_Q9!$G$5:$G$1254,D$50),SUMIFS(DB_Q9!$R$5:$R$1254,DB_Q9!$L$5:$L$1254,$J$4,DB_Q9!$G$5:$G$1254,D$50))</f>
        <v>0</v>
      </c>
      <c r="E56" s="844">
        <f>IF($J$4="Todas",SUMIFS(DB_Q9!$R$5:$R$1254,DB_Q9!$G$5:$G$1254,E$50),SUMIFS(DB_Q9!$R$5:$R$1254,DB_Q9!$L$5:$L$1254,$J$4,DB_Q9!$G$5:$G$1254,E$50))</f>
        <v>0</v>
      </c>
      <c r="F56" s="844">
        <f>IF($J$4="Todas",SUMIFS(DB_Q9!$R$5:$R$1254,DB_Q9!$G$5:$G$1254,F$50),SUMIFS(DB_Q9!$R$5:$R$1254,DB_Q9!$L$5:$L$1254,$J$4,DB_Q9!$G$5:$G$1254,F$50))</f>
        <v>0</v>
      </c>
      <c r="G56" s="845">
        <f t="shared" si="18"/>
        <v>0</v>
      </c>
      <c r="H56" s="845">
        <f t="shared" si="18"/>
        <v>0</v>
      </c>
      <c r="I56" s="906">
        <f t="shared" si="18"/>
        <v>0</v>
      </c>
      <c r="J56" s="844">
        <f>IF($J$4="Todas",SUMIFS(DB_Q9!$R$5:$R$1254,DB_Q9!$H$5:$H$1254,J$50),SUMIFS(DB_Q9!$R$5:$R$1254,DB_Q9!$L$5:$L$1254,$J$4,DB_Q9!$H$5:$H$1254,J$50))</f>
        <v>0</v>
      </c>
      <c r="K56" s="844">
        <f>IF($J$4="Todas",SUMIFS(DB_Q9!$R$5:$R$1254,DB_Q9!$H$5:$H$1254,K$50),SUMIFS(DB_Q9!$R$5:$R$1254,DB_Q9!$L$5:$L$1254,$J$4,DB_Q9!$H$5:$H$1254,K$50))</f>
        <v>0</v>
      </c>
      <c r="L56" s="844">
        <f>IF($J$4="Todas",SUMIFS(DB_Q9!$R$5:$R$1254,DB_Q9!$H$5:$H$1254,L$50),SUMIFS(DB_Q9!$R$5:$R$1254,DB_Q9!$L$5:$L$1254,$J$4,DB_Q9!$H$5:$H$1254,L$50))</f>
        <v>0</v>
      </c>
      <c r="M56" s="845">
        <f t="shared" si="19"/>
        <v>0</v>
      </c>
      <c r="N56" s="845">
        <f t="shared" si="19"/>
        <v>0</v>
      </c>
      <c r="O56" s="845">
        <f t="shared" si="19"/>
        <v>0</v>
      </c>
      <c r="P56" s="883">
        <f>IF($J$4="Todas",SUMIFS(DB_Q9!$R$5:$R$1254,DB_Q9!$I$5:$I$1254,P$50),SUMIFS(DB_Q9!$R$5:$R$1254,DB_Q9!$L$5:$L$1254,$J$4,DB_Q9!$I$5:$I$1254,P$50))</f>
        <v>0</v>
      </c>
      <c r="Q56" s="844">
        <f>IF($J$4="Todas",SUMIFS(DB_Q9!$R$5:$R$1254,DB_Q9!$I$5:$I$1254,Q$50),SUMIFS(DB_Q9!$R$5:$R$1254,DB_Q9!$L$5:$L$1254,$J$4,DB_Q9!$I$5:$I$1254,Q$50))</f>
        <v>0</v>
      </c>
      <c r="R56" s="844">
        <f>IF($J$4="Todas",SUMIFS(DB_Q9!$R$5:$R$1254,DB_Q9!$I$5:$I$1254,R$50),SUMIFS(DB_Q9!$R$5:$R$1254,DB_Q9!$L$5:$L$1254,$J$4,DB_Q9!$I$5:$I$1254,R$50))</f>
        <v>0</v>
      </c>
      <c r="S56" s="845">
        <f t="shared" si="20"/>
        <v>0</v>
      </c>
      <c r="T56" s="845">
        <f t="shared" si="20"/>
        <v>0</v>
      </c>
      <c r="U56" s="845">
        <f t="shared" si="20"/>
        <v>0</v>
      </c>
    </row>
    <row r="57" spans="1:21" ht="15" customHeight="1">
      <c r="B57" s="882" t="s">
        <v>342</v>
      </c>
      <c r="C57" s="843">
        <f t="shared" si="21"/>
        <v>0.34137055837563451</v>
      </c>
      <c r="D57" s="844">
        <f>IF($J$4="Todas",SUMIFS(DB_Q9!$S$5:$S$1254,DB_Q9!$G$5:$G$1254,D$50),SUMIFS(DB_Q9!$S$5:$S$1254,DB_Q9!$L$5:$L$1254,$J$4,DB_Q9!$G$5:$G$1254,D$50))</f>
        <v>175</v>
      </c>
      <c r="E57" s="844">
        <f>IF($J$4="Todas",SUMIFS(DB_Q9!$S$5:$S$1254,DB_Q9!$G$5:$G$1254,E$50),SUMIFS(DB_Q9!$S$5:$S$1254,DB_Q9!$L$5:$L$1254,$J$4,DB_Q9!$G$5:$G$1254,E$50))</f>
        <v>47</v>
      </c>
      <c r="F57" s="844">
        <f>IF($J$4="Todas",SUMIFS(DB_Q9!$S$5:$S$1254,DB_Q9!$G$5:$G$1254,F$50),SUMIFS(DB_Q9!$S$5:$S$1254,DB_Q9!$L$5:$L$1254,$J$4,DB_Q9!$G$5:$G$1254,F$50))</f>
        <v>47</v>
      </c>
      <c r="G57" s="845">
        <f t="shared" si="18"/>
        <v>0.37715517241379309</v>
      </c>
      <c r="H57" s="845">
        <f t="shared" si="18"/>
        <v>0.28313253012048195</v>
      </c>
      <c r="I57" s="906">
        <f t="shared" si="18"/>
        <v>0.29746835443037972</v>
      </c>
      <c r="J57" s="844">
        <f>IF($J$4="Todas",SUMIFS(DB_Q9!$S$5:$S$1254,DB_Q9!$H$5:$H$1254,J$50),SUMIFS(DB_Q9!$S$5:$S$1254,DB_Q9!$L$5:$L$1254,$J$4,DB_Q9!$H$5:$H$1254,J$50))</f>
        <v>214</v>
      </c>
      <c r="K57" s="844">
        <f>IF($J$4="Todas",SUMIFS(DB_Q9!$S$5:$S$1254,DB_Q9!$H$5:$H$1254,K$50),SUMIFS(DB_Q9!$S$5:$S$1254,DB_Q9!$L$5:$L$1254,$J$4,DB_Q9!$H$5:$H$1254,K$50))</f>
        <v>29</v>
      </c>
      <c r="L57" s="844">
        <f>IF($J$4="Todas",SUMIFS(DB_Q9!$S$5:$S$1254,DB_Q9!$H$5:$H$1254,L$50),SUMIFS(DB_Q9!$S$5:$S$1254,DB_Q9!$L$5:$L$1254,$J$4,DB_Q9!$H$5:$H$1254,L$50))</f>
        <v>26</v>
      </c>
      <c r="M57" s="845">
        <f t="shared" si="19"/>
        <v>0.3651877133105802</v>
      </c>
      <c r="N57" s="845">
        <f t="shared" si="19"/>
        <v>0.31521739130434784</v>
      </c>
      <c r="O57" s="845">
        <f t="shared" si="19"/>
        <v>0.23636363636363636</v>
      </c>
      <c r="P57" s="883">
        <f>IF($J$4="Todas",SUMIFS(DB_Q9!$S$5:$S$1254,DB_Q9!$I$5:$I$1254,P$50),SUMIFS(DB_Q9!$S$5:$S$1254,DB_Q9!$L$5:$L$1254,$J$4,DB_Q9!$I$5:$I$1254,P$50))</f>
        <v>64</v>
      </c>
      <c r="Q57" s="844">
        <f>IF($J$4="Todas",SUMIFS(DB_Q9!$S$5:$S$1254,DB_Q9!$I$5:$I$1254,Q$50),SUMIFS(DB_Q9!$S$5:$S$1254,DB_Q9!$L$5:$L$1254,$J$4,DB_Q9!$I$5:$I$1254,Q$50))</f>
        <v>163</v>
      </c>
      <c r="R57" s="844">
        <f>IF($J$4="Todas",SUMIFS(DB_Q9!$S$5:$S$1254,DB_Q9!$I$5:$I$1254,R$50),SUMIFS(DB_Q9!$S$5:$S$1254,DB_Q9!$L$5:$L$1254,$J$4,DB_Q9!$I$5:$I$1254,R$50))</f>
        <v>42</v>
      </c>
      <c r="S57" s="845">
        <f t="shared" si="20"/>
        <v>0.3902439024390244</v>
      </c>
      <c r="T57" s="845">
        <f t="shared" si="20"/>
        <v>0.35434782608695653</v>
      </c>
      <c r="U57" s="845">
        <f t="shared" si="20"/>
        <v>0.25609756097560976</v>
      </c>
    </row>
    <row r="58" spans="1:21" ht="15" customHeight="1">
      <c r="B58" s="882" t="s">
        <v>359</v>
      </c>
      <c r="C58" s="843">
        <f t="shared" si="21"/>
        <v>5.964467005076142E-2</v>
      </c>
      <c r="D58" s="844">
        <f>IF($B$4="Entrevistas totales",IF($J$4="Todas",SUMIFS(DB_Q9!$T$5:$T$1254,DB_Q9!$G$5:$G$1254,D$50),SUMIFS(DB_Q9!$T$5:$T$1254,DB_Q9!$G$5:$G$1254,D$50,DB_Q9!$L$5:$L$1254,$J$4)),IF($J$4="Todas",SUMIFS(DB_Q9!$T$5:$T$1254,DB_Q9!$M$5:$M$1254,1,DB_Q9!$G$5:$G$1254,D$50),SUMIFS(DB_Q9!$T$5:$T$1254,DB_Q9!$M$5:$M$1254,1,DB_Q9!$G$5:$G$1254,D$50,DB_Q9!$L$5:$L$1254,$J$4)))</f>
        <v>27</v>
      </c>
      <c r="E58" s="844">
        <f>IF($B$4="Entrevistas totales",IF($J$4="Todas",SUMIFS(DB_Q9!$T$5:$T$1254,DB_Q9!$G$5:$G$1254,E$50),SUMIFS(DB_Q9!$T$5:$T$1254,DB_Q9!$G$5:$G$1254,E$50,DB_Q9!$L$5:$L$1254,$J$4)),IF($J$4="Todas",SUMIFS(DB_Q9!$T$5:$T$1254,DB_Q9!$M$5:$M$1254,1,DB_Q9!$G$5:$G$1254,E$50),SUMIFS(DB_Q9!$T$5:$T$1254,DB_Q9!$M$5:$M$1254,1,DB_Q9!$G$5:$G$1254,E$50,DB_Q9!$L$5:$L$1254,$J$4)))</f>
        <v>10</v>
      </c>
      <c r="F58" s="844">
        <f>IF($B$4="Entrevistas totales",IF($J$4="Todas",SUMIFS(DB_Q9!$T$5:$T$1254,DB_Q9!$G$5:$G$1254,F$50),SUMIFS(DB_Q9!$T$5:$T$1254,DB_Q9!$G$5:$G$1254,F$50,DB_Q9!$L$5:$L$1254,$J$4)),IF($J$4="Todas",SUMIFS(DB_Q9!$T$5:$T$1254,DB_Q9!$M$5:$M$1254,1,DB_Q9!$G$5:$G$1254,F$50),SUMIFS(DB_Q9!$T$5:$T$1254,DB_Q9!$M$5:$M$1254,1,DB_Q9!$G$5:$G$1254,F$50,DB_Q9!$L$5:$L$1254,$J$4)))</f>
        <v>10</v>
      </c>
      <c r="G58" s="845">
        <f t="shared" si="18"/>
        <v>5.8189655172413791E-2</v>
      </c>
      <c r="H58" s="845">
        <f t="shared" si="18"/>
        <v>6.0240963855421686E-2</v>
      </c>
      <c r="I58" s="906">
        <f t="shared" si="18"/>
        <v>6.3291139240506333E-2</v>
      </c>
      <c r="J58" s="844">
        <f>IF($B$4="Entrevistas totales",IF($J$4="Todas",SUMIFS(DB_Q9!$T$5:$T$1254,DB_Q9!$H$5:$H$1254,J$50),SUMIFS(DB_Q9!$T$5:$T$1254,DB_Q9!$H$5:$H$1254,J$50,DB_Q9!$L$5:$L$1254,$J$4)),IF($J$4="Todas",SUMIFS(DB_Q9!$T$5:$T$1254,DB_Q9!$M$5:$M$1254,1,DB_Q9!$H$5:$H$1254,J$50),SUMIFS(DB_Q9!$T$5:$T$1254,DB_Q9!$M$5:$M$1254,1,DB_Q9!$H$5:$H$1254,J$50,DB_Q9!$L$5:$L$1254,$J$4)))</f>
        <v>36</v>
      </c>
      <c r="K58" s="844">
        <f>IF($B$4="Entrevistas totales",IF($J$4="Todas",SUMIFS(DB_Q9!$T$5:$T$1254,DB_Q9!$H$5:$H$1254,K$50),SUMIFS(DB_Q9!$T$5:$T$1254,DB_Q9!$H$5:$H$1254,K$50,DB_Q9!$L$5:$L$1254,$J$4)),IF($J$4="Todas",SUMIFS(DB_Q9!$T$5:$T$1254,DB_Q9!$M$5:$M$1254,1,DB_Q9!$H$5:$H$1254,K$50),SUMIFS(DB_Q9!$T$5:$T$1254,DB_Q9!$M$5:$M$1254,1,DB_Q9!$H$5:$H$1254,K$50,DB_Q9!$L$5:$L$1254,$J$4)))</f>
        <v>7</v>
      </c>
      <c r="L58" s="844">
        <f>IF($B$4="Entrevistas totales",IF($J$4="Todas",SUMIFS(DB_Q9!$T$5:$T$1254,DB_Q9!$H$5:$H$1254,L$50),SUMIFS(DB_Q9!$T$5:$T$1254,DB_Q9!$H$5:$H$1254,L$50,DB_Q9!$L$5:$L$1254,$J$4)),IF($J$4="Todas",SUMIFS(DB_Q9!$T$5:$T$1254,DB_Q9!$M$5:$M$1254,1,DB_Q9!$H$5:$H$1254,L$50),SUMIFS(DB_Q9!$T$5:$T$1254,DB_Q9!$M$5:$M$1254,1,DB_Q9!$H$5:$H$1254,L$50,DB_Q9!$L$5:$L$1254,$J$4)))</f>
        <v>4</v>
      </c>
      <c r="M58" s="845">
        <f t="shared" si="19"/>
        <v>6.1433447098976107E-2</v>
      </c>
      <c r="N58" s="845">
        <f t="shared" si="19"/>
        <v>7.6086956521739135E-2</v>
      </c>
      <c r="O58" s="845">
        <f t="shared" si="19"/>
        <v>3.6363636363636362E-2</v>
      </c>
      <c r="P58" s="885">
        <f>IF($B$4="Entrevistas totales",IF($J$4="Todas",SUMIFS(DB_Q9!$T$5:$T$1254,DB_Q9!$I$5:$I$1254,P$50),SUMIFS(DB_Q9!$T$5:$T$1254,DB_Q9!$I$5:$I$1254,P$50,DB_Q9!$L$5:$L$1254,$J$4)),IF($J$4="Todas",SUMIFS(DB_Q9!$T$5:$T$1254,DB_Q9!$M$5:$M$1254,1,DB_Q9!$I$5:$I$1254,P$50),SUMIFS(DB_Q9!$T$5:$T$1254,DB_Q9!$M$5:$M$1254,1,DB_Q9!$I$5:$I$1254,P$50,DB_Q9!$L$5:$L$1254,$J$4)))</f>
        <v>12</v>
      </c>
      <c r="Q58" s="850">
        <f>IF($B$4="Entrevistas totales",IF($J$4="Todas",SUMIFS(DB_Q9!$T$5:$T$1254,DB_Q9!$I$5:$I$1254,Q$50),SUMIFS(DB_Q9!$T$5:$T$1254,DB_Q9!$I$5:$I$1254,Q$50,DB_Q9!$L$5:$L$1254,$J$4)),IF($J$4="Todas",SUMIFS(DB_Q9!$T$5:$T$1254,DB_Q9!$M$5:$M$1254,1,DB_Q9!$I$5:$I$1254,Q$50),SUMIFS(DB_Q9!$T$5:$T$1254,DB_Q9!$M$5:$M$1254,1,DB_Q9!$I$5:$I$1254,Q$50,DB_Q9!$L$5:$L$1254,$J$4)))</f>
        <v>26</v>
      </c>
      <c r="R58" s="850">
        <f>IF($B$4="Entrevistas totales",IF($J$4="Todas",SUMIFS(DB_Q9!$T$5:$T$1254,DB_Q9!$I$5:$I$1254,R$50),SUMIFS(DB_Q9!$T$5:$T$1254,DB_Q9!$I$5:$I$1254,R$50,DB_Q9!$L$5:$L$1254,$J$4)),IF($J$4="Todas",SUMIFS(DB_Q9!$T$5:$T$1254,DB_Q9!$M$5:$M$1254,1,DB_Q9!$I$5:$I$1254,R$50),SUMIFS(DB_Q9!$T$5:$T$1254,DB_Q9!$M$5:$M$1254,1,DB_Q9!$I$5:$I$1254,R$50,DB_Q9!$L$5:$L$1254,$J$4)))</f>
        <v>9</v>
      </c>
      <c r="S58" s="845">
        <f t="shared" si="20"/>
        <v>7.3170731707317069E-2</v>
      </c>
      <c r="T58" s="845">
        <f t="shared" si="20"/>
        <v>5.6521739130434782E-2</v>
      </c>
      <c r="U58" s="845">
        <f t="shared" si="20"/>
        <v>5.4878048780487805E-2</v>
      </c>
    </row>
    <row r="59" spans="1:21" s="904" customFormat="1" ht="15" customHeight="1" thickBot="1">
      <c r="A59" s="902"/>
      <c r="B59" s="877" t="str">
        <f>"Zona climática: "&amp;$J$4</f>
        <v>Zona climática: Todas</v>
      </c>
      <c r="C59" s="826">
        <f>1-C66-C65</f>
        <v>0.20177664974619289</v>
      </c>
      <c r="D59" s="827">
        <f>IF($J$4="Todas",COUNTIFS(DB_Q9!$G$5:$G$1254,D$50,DB_Q9!$M$5:$M$1254,1),COUNTIFS(DB_Q9!$L$5:$L$1254,$J$4,DB_Q9!$G$5:$G$1254,D$50,DB_Q9!$M$5:$M$1254,1))</f>
        <v>464</v>
      </c>
      <c r="E59" s="827">
        <f>IF($J$4="Todas",COUNTIFS(DB_Q9!$G$5:$G$1254,E$50,DB_Q9!$M$5:$M$1254,1),COUNTIFS(DB_Q9!$L$5:$L$1254,$J$4,DB_Q9!$G$5:$G$1254,E$50,DB_Q9!$M$5:$M$1254,1))</f>
        <v>166</v>
      </c>
      <c r="F59" s="827">
        <f>IF($J$4="Todas",COUNTIFS(DB_Q9!$G$5:$G$1254,F$50,DB_Q9!$M$5:$M$1254,1),COUNTIFS(DB_Q9!$L$5:$L$1254,$J$4,DB_Q9!$G$5:$G$1254,F$50,DB_Q9!$M$5:$M$1254,1))</f>
        <v>158</v>
      </c>
      <c r="G59" s="828">
        <f>IFERROR(D59/D$67,)</f>
        <v>0.64985994397759106</v>
      </c>
      <c r="H59" s="828">
        <f>IFERROR(E59/E$67,)</f>
        <v>0.68879668049792531</v>
      </c>
      <c r="I59" s="903">
        <f>IFERROR(F59/F$67,)</f>
        <v>0.53559322033898304</v>
      </c>
      <c r="J59" s="827">
        <f>IF($J$4="Todas",COUNTIFS(DB_Q9!$H$5:$H$1254,J$50,DB_Q9!$M$5:$M$1254,1),COUNTIFS(DB_Q9!$L$5:$L$1254,$J$4,DB_Q9!$H$5:$H$1254,J$50,DB_Q9!$M$5:$M$1254,1))</f>
        <v>586</v>
      </c>
      <c r="K59" s="827">
        <f>IF($J$4="Todas",COUNTIFS(DB_Q9!$H$5:$H$1254,K$50,DB_Q9!$M$5:$M$1254,1),COUNTIFS(DB_Q9!$L$5:$L$1254,$J$4,DB_Q9!$H$5:$H$1254,K$50,DB_Q9!$M$5:$M$1254,1))</f>
        <v>92</v>
      </c>
      <c r="L59" s="827">
        <f>IF($J$4="Todas",COUNTIFS(DB_Q9!$H$5:$H$1254,L$50,DB_Q9!$M$5:$M$1254,1),COUNTIFS(DB_Q9!$L$5:$L$1254,$J$4,DB_Q9!$H$5:$H$1254,L$50,DB_Q9!$M$5:$M$1254,1))</f>
        <v>110</v>
      </c>
      <c r="M59" s="828">
        <f>IFERROR(J59/J$67,)</f>
        <v>0.63351351351351348</v>
      </c>
      <c r="N59" s="828">
        <f>IFERROR(K59/K$67,)</f>
        <v>0.65714285714285714</v>
      </c>
      <c r="O59" s="903">
        <f>IFERROR(L59/L$67,)</f>
        <v>0.59459459459459463</v>
      </c>
      <c r="P59" s="827">
        <f>IF($J$4="Todas",COUNTIFS(DB_Q9!$I$5:$I$1254,P$50,DB_Q9!$M$5:$M$1254,1),COUNTIFS(DB_Q9!$L$5:$L$1254,$J$4,DB_Q9!$I$5:$I$1254,P$50,DB_Q9!$M$5:$M$1254,1))</f>
        <v>164</v>
      </c>
      <c r="Q59" s="827">
        <f>IF($J$4="Todas",COUNTIFS(DB_Q9!$I$5:$I$1254,Q$50,DB_Q9!$M$5:$M$1254,1),COUNTIFS(DB_Q9!$L$5:$L$1254,$J$4,DB_Q9!$I$5:$I$1254,Q$50,DB_Q9!$M$5:$M$1254,1))</f>
        <v>460</v>
      </c>
      <c r="R59" s="827">
        <f>IF($J$4="Todas",COUNTIFS(DB_Q9!$I$5:$I$1254,R$50,DB_Q9!$M$5:$M$1254,1),COUNTIFS(DB_Q9!$L$5:$L$1254,$J$4,DB_Q9!$I$5:$I$1254,R$50,DB_Q9!$M$5:$M$1254,1))</f>
        <v>164</v>
      </c>
      <c r="S59" s="828">
        <f>IFERROR(P59/P$67,)</f>
        <v>0.57746478873239437</v>
      </c>
      <c r="T59" s="828">
        <f>IFERROR(Q59/Q$67,)</f>
        <v>0.6344827586206897</v>
      </c>
      <c r="U59" s="828">
        <f>IFERROR(R59/R$67,)</f>
        <v>0.68049792531120334</v>
      </c>
    </row>
    <row r="60" spans="1:21" ht="15" customHeight="1" thickTop="1">
      <c r="B60" s="886" t="s">
        <v>338</v>
      </c>
      <c r="C60" s="853">
        <f>VLOOKUP(B60,$B$19:$C$25,2,)</f>
        <v>0.18781725888324874</v>
      </c>
      <c r="D60" s="836">
        <f>IF($J$4="Todas",SUMIFS(DB_Q9!$U$5:$U$1254,DB_Q9!$G$5:$G$1254,D$50),SUMIFS(DB_Q9!$U$5:$U$1254,DB_Q9!$L$5:$L$1254,$J$4,DB_Q9!$G$5:$G$1254,D$50))</f>
        <v>105</v>
      </c>
      <c r="E60" s="836">
        <f>IF($J$4="Todas",SUMIFS(DB_Q9!$U$5:$U$1254,DB_Q9!$G$5:$G$1254,E$50),SUMIFS(DB_Q9!$U$5:$U$1254,DB_Q9!$L$5:$L$1254,$J$4,DB_Q9!$G$5:$G$1254,E$50))</f>
        <v>23</v>
      </c>
      <c r="F60" s="836">
        <f>IF($J$4="Todas",SUMIFS(DB_Q9!$U$5:$U$1254,DB_Q9!$G$5:$G$1254,F$50),SUMIFS(DB_Q9!$U$5:$U$1254,DB_Q9!$L$5:$L$1254,$J$4,DB_Q9!$G$5:$G$1254,F$50))</f>
        <v>20</v>
      </c>
      <c r="G60" s="837">
        <f t="shared" ref="G60:I66" si="22">IFERROR(IF($B$4="Entrevistas totales",D60/D$67,D60/D$59),)</f>
        <v>0.22629310344827586</v>
      </c>
      <c r="H60" s="837">
        <f t="shared" si="22"/>
        <v>0.13855421686746988</v>
      </c>
      <c r="I60" s="905">
        <f t="shared" si="22"/>
        <v>0.12658227848101267</v>
      </c>
      <c r="J60" s="836">
        <f>IF($J$4="Todas",SUMIFS(DB_Q9!$U$5:$U$1254,DB_Q9!$H$5:$H$1254,J$50),SUMIFS(DB_Q9!$U$5:$U$1254,DB_Q9!$L$5:$L$1254,$J$4,DB_Q9!$H$5:$H$1254,J$50))</f>
        <v>125</v>
      </c>
      <c r="K60" s="836">
        <f>IF($J$4="Todas",SUMIFS(DB_Q9!$U$5:$U$1254,DB_Q9!$H$5:$H$1254,K$50),SUMIFS(DB_Q9!$U$5:$U$1254,DB_Q9!$L$5:$L$1254,$J$4,DB_Q9!$H$5:$H$1254,K$50))</f>
        <v>5</v>
      </c>
      <c r="L60" s="836">
        <f>IF($J$4="Todas",SUMIFS(DB_Q9!$U$5:$U$1254,DB_Q9!$H$5:$H$1254,L$50),SUMIFS(DB_Q9!$U$5:$U$1254,DB_Q9!$L$5:$L$1254,$J$4,DB_Q9!$H$5:$H$1254,L$50))</f>
        <v>18</v>
      </c>
      <c r="M60" s="837">
        <f t="shared" ref="M60:O66" si="23">IFERROR(IF($B$4="Entrevistas totales",J60/J$67,J60/J$59),)</f>
        <v>0.21331058020477817</v>
      </c>
      <c r="N60" s="837">
        <f t="shared" si="23"/>
        <v>5.434782608695652E-2</v>
      </c>
      <c r="O60" s="905">
        <f t="shared" si="23"/>
        <v>0.16363636363636364</v>
      </c>
      <c r="P60" s="836">
        <f>IF($J$4="Todas",SUMIFS(DB_Q9!$U$5:$U$1254,DB_Q9!$I$5:$I$1254,P$50),SUMIFS(DB_Q9!$U$5:$U$1254,DB_Q9!$L$5:$L$1254,$J$4,DB_Q9!$I$5:$I$1254,P$50))</f>
        <v>27</v>
      </c>
      <c r="Q60" s="836">
        <f>IF($J$4="Todas",SUMIFS(DB_Q9!$U$5:$U$1254,DB_Q9!$I$5:$I$1254,Q$50),SUMIFS(DB_Q9!$U$5:$U$1254,DB_Q9!$L$5:$L$1254,$J$4,DB_Q9!$I$5:$I$1254,Q$50))</f>
        <v>85</v>
      </c>
      <c r="R60" s="836">
        <f>IF($J$4="Todas",SUMIFS(DB_Q9!$U$5:$U$1254,DB_Q9!$I$5:$I$1254,R$50),SUMIFS(DB_Q9!$U$5:$U$1254,DB_Q9!$L$5:$L$1254,$J$4,DB_Q9!$I$5:$I$1254,R$50))</f>
        <v>36</v>
      </c>
      <c r="S60" s="837">
        <f t="shared" ref="S60:U66" si="24">IFERROR(IF($B$4="Entrevistas totales",P60/P$67,P60/P$59),)</f>
        <v>0.16463414634146342</v>
      </c>
      <c r="T60" s="837">
        <f t="shared" si="24"/>
        <v>0.18478260869565216</v>
      </c>
      <c r="U60" s="837">
        <f t="shared" si="24"/>
        <v>0.21951219512195122</v>
      </c>
    </row>
    <row r="61" spans="1:21" ht="15" customHeight="1">
      <c r="B61" s="887" t="s">
        <v>339</v>
      </c>
      <c r="C61" s="857">
        <f t="shared" ref="C61:C66" si="25">VLOOKUP(B61,$B$19:$C$25,2,)</f>
        <v>1.1421319796954314E-2</v>
      </c>
      <c r="D61" s="844">
        <f>IF($J$4="Todas",SUMIFS(DB_Q9!$V$5:$V$1254,DB_Q9!$G$5:$G$1254,D$50),SUMIFS(DB_Q9!$V$5:$V$1254,DB_Q9!$L$5:$L$1254,$J$4,DB_Q9!$G$5:$G$1254,D$50))</f>
        <v>5</v>
      </c>
      <c r="E61" s="844">
        <f>IF($J$4="Todas",SUMIFS(DB_Q9!$V$5:$V$1254,DB_Q9!$G$5:$G$1254,E$50),SUMIFS(DB_Q9!$V$5:$V$1254,DB_Q9!$L$5:$L$1254,$J$4,DB_Q9!$G$5:$G$1254,E$50))</f>
        <v>3</v>
      </c>
      <c r="F61" s="844">
        <f>IF($J$4="Todas",SUMIFS(DB_Q9!$V$5:$V$1254,DB_Q9!$G$5:$G$1254,F$50),SUMIFS(DB_Q9!$V$5:$V$1254,DB_Q9!$L$5:$L$1254,$J$4,DB_Q9!$G$5:$G$1254,F$50))</f>
        <v>1</v>
      </c>
      <c r="G61" s="845">
        <f t="shared" si="22"/>
        <v>1.0775862068965518E-2</v>
      </c>
      <c r="H61" s="845">
        <f t="shared" si="22"/>
        <v>1.8072289156626505E-2</v>
      </c>
      <c r="I61" s="906">
        <f t="shared" si="22"/>
        <v>6.3291139240506328E-3</v>
      </c>
      <c r="J61" s="844">
        <f>IF($J$4="Todas",SUMIFS(DB_Q9!$V$5:$V$1254,DB_Q9!$H$5:$H$1254,J$50),SUMIFS(DB_Q9!$V$5:$V$1254,DB_Q9!$L$5:$L$1254,$J$4,DB_Q9!$H$5:$H$1254,J$50))</f>
        <v>7</v>
      </c>
      <c r="K61" s="844">
        <f>IF($J$4="Todas",SUMIFS(DB_Q9!$V$5:$V$1254,DB_Q9!$H$5:$H$1254,K$50),SUMIFS(DB_Q9!$V$5:$V$1254,DB_Q9!$L$5:$L$1254,$J$4,DB_Q9!$H$5:$H$1254,K$50))</f>
        <v>2</v>
      </c>
      <c r="L61" s="844">
        <f>IF($J$4="Todas",SUMIFS(DB_Q9!$V$5:$V$1254,DB_Q9!$H$5:$H$1254,L$50),SUMIFS(DB_Q9!$V$5:$V$1254,DB_Q9!$L$5:$L$1254,$J$4,DB_Q9!$H$5:$H$1254,L$50))</f>
        <v>0</v>
      </c>
      <c r="M61" s="845">
        <f t="shared" si="23"/>
        <v>1.1945392491467578E-2</v>
      </c>
      <c r="N61" s="845">
        <f t="shared" si="23"/>
        <v>2.1739130434782608E-2</v>
      </c>
      <c r="O61" s="906">
        <f t="shared" si="23"/>
        <v>0</v>
      </c>
      <c r="P61" s="844">
        <f>IF($J$4="Todas",SUMIFS(DB_Q9!$V$5:$V$1254,DB_Q9!$I$5:$I$1254,P$50),SUMIFS(DB_Q9!$V$5:$V$1254,DB_Q9!$L$5:$L$1254,$J$4,DB_Q9!$I$5:$I$1254,P$50))</f>
        <v>1</v>
      </c>
      <c r="Q61" s="844">
        <f>IF($J$4="Todas",SUMIFS(DB_Q9!$V$5:$V$1254,DB_Q9!$I$5:$I$1254,Q$50),SUMIFS(DB_Q9!$V$5:$V$1254,DB_Q9!$L$5:$L$1254,$J$4,DB_Q9!$I$5:$I$1254,Q$50))</f>
        <v>4</v>
      </c>
      <c r="R61" s="844">
        <f>IF($J$4="Todas",SUMIFS(DB_Q9!$V$5:$V$1254,DB_Q9!$I$5:$I$1254,R$50),SUMIFS(DB_Q9!$V$5:$V$1254,DB_Q9!$L$5:$L$1254,$J$4,DB_Q9!$I$5:$I$1254,R$50))</f>
        <v>4</v>
      </c>
      <c r="S61" s="845">
        <f t="shared" si="24"/>
        <v>6.0975609756097563E-3</v>
      </c>
      <c r="T61" s="845">
        <f t="shared" si="24"/>
        <v>8.6956521739130436E-3</v>
      </c>
      <c r="U61" s="845">
        <f t="shared" si="24"/>
        <v>2.4390243902439025E-2</v>
      </c>
    </row>
    <row r="62" spans="1:21" ht="15" customHeight="1">
      <c r="B62" s="887" t="s">
        <v>340</v>
      </c>
      <c r="C62" s="857">
        <f t="shared" si="25"/>
        <v>2.5380710659898475E-3</v>
      </c>
      <c r="D62" s="844">
        <f>IF($J$4="Todas",SUMIFS(DB_Q9!$W$5:$W$1254,DB_Q9!$G$5:$G$1254,D$50),SUMIFS(DB_Q9!$W$5:$W$1254,DB_Q9!$L$5:$L$1254,$J$4,DB_Q9!$G$5:$G$1254,D$50))</f>
        <v>1</v>
      </c>
      <c r="E62" s="844">
        <f>IF($J$4="Todas",SUMIFS(DB_Q9!$W$5:$W$1254,DB_Q9!$G$5:$G$1254,E$50),SUMIFS(DB_Q9!$W$5:$W$1254,DB_Q9!$L$5:$L$1254,$J$4,DB_Q9!$G$5:$G$1254,E$50))</f>
        <v>1</v>
      </c>
      <c r="F62" s="844">
        <f>IF($J$4="Todas",SUMIFS(DB_Q9!$W$5:$W$1254,DB_Q9!$G$5:$G$1254,F$50),SUMIFS(DB_Q9!$W$5:$W$1254,DB_Q9!$L$5:$L$1254,$J$4,DB_Q9!$G$5:$G$1254,F$50))</f>
        <v>0</v>
      </c>
      <c r="G62" s="845">
        <f t="shared" si="22"/>
        <v>2.1551724137931034E-3</v>
      </c>
      <c r="H62" s="845">
        <f t="shared" si="22"/>
        <v>6.024096385542169E-3</v>
      </c>
      <c r="I62" s="906">
        <f t="shared" si="22"/>
        <v>0</v>
      </c>
      <c r="J62" s="844">
        <f>IF($J$4="Todas",SUMIFS(DB_Q9!$W$5:$W$1254,DB_Q9!$H$5:$H$1254,J$50),SUMIFS(DB_Q9!$W$5:$W$1254,DB_Q9!$L$5:$L$1254,$J$4,DB_Q9!$H$5:$H$1254,J$50))</f>
        <v>1</v>
      </c>
      <c r="K62" s="844">
        <f>IF($J$4="Todas",SUMIFS(DB_Q9!$W$5:$W$1254,DB_Q9!$H$5:$H$1254,K$50),SUMIFS(DB_Q9!$W$5:$W$1254,DB_Q9!$L$5:$L$1254,$J$4,DB_Q9!$H$5:$H$1254,K$50))</f>
        <v>0</v>
      </c>
      <c r="L62" s="844">
        <f>IF($J$4="Todas",SUMIFS(DB_Q9!$W$5:$W$1254,DB_Q9!$H$5:$H$1254,L$50),SUMIFS(DB_Q9!$W$5:$W$1254,DB_Q9!$L$5:$L$1254,$J$4,DB_Q9!$H$5:$H$1254,L$50))</f>
        <v>1</v>
      </c>
      <c r="M62" s="845">
        <f t="shared" si="23"/>
        <v>1.7064846416382253E-3</v>
      </c>
      <c r="N62" s="845">
        <f t="shared" si="23"/>
        <v>0</v>
      </c>
      <c r="O62" s="906">
        <f t="shared" si="23"/>
        <v>9.0909090909090905E-3</v>
      </c>
      <c r="P62" s="844">
        <f>IF($J$4="Todas",SUMIFS(DB_Q9!$W$5:$W$1254,DB_Q9!$I$5:$I$1254,P$50),SUMIFS(DB_Q9!$W$5:$W$1254,DB_Q9!$L$5:$L$1254,$J$4,DB_Q9!$I$5:$I$1254,P$50))</f>
        <v>1</v>
      </c>
      <c r="Q62" s="844">
        <f>IF($J$4="Todas",SUMIFS(DB_Q9!$W$5:$W$1254,DB_Q9!$I$5:$I$1254,Q$50),SUMIFS(DB_Q9!$W$5:$W$1254,DB_Q9!$L$5:$L$1254,$J$4,DB_Q9!$I$5:$I$1254,Q$50))</f>
        <v>0</v>
      </c>
      <c r="R62" s="844">
        <f>IF($J$4="Todas",SUMIFS(DB_Q9!$W$5:$W$1254,DB_Q9!$I$5:$I$1254,R$50),SUMIFS(DB_Q9!$W$5:$W$1254,DB_Q9!$L$5:$L$1254,$J$4,DB_Q9!$I$5:$I$1254,R$50))</f>
        <v>1</v>
      </c>
      <c r="S62" s="845">
        <f t="shared" si="24"/>
        <v>6.0975609756097563E-3</v>
      </c>
      <c r="T62" s="845">
        <f t="shared" si="24"/>
        <v>0</v>
      </c>
      <c r="U62" s="845">
        <f t="shared" si="24"/>
        <v>6.0975609756097563E-3</v>
      </c>
    </row>
    <row r="63" spans="1:21" ht="15" customHeight="1">
      <c r="B63" s="887" t="s">
        <v>341</v>
      </c>
      <c r="C63" s="857">
        <f t="shared" si="25"/>
        <v>5.0761421319796957E-8</v>
      </c>
      <c r="D63" s="844">
        <f>IF($J$4="Todas",SUMIFS(DB_Q9!$X$5:$X$1254,DB_Q9!$G$5:$G$1254,D$50),SUMIFS(DB_Q9!$X$5:$X$1254,DB_Q9!$L$5:$L$1254,$J$4,DB_Q9!$G$5:$G$1254,D$50))</f>
        <v>0</v>
      </c>
      <c r="E63" s="844">
        <f>IF($J$4="Todas",SUMIFS(DB_Q9!$X$5:$X$1254,DB_Q9!$G$5:$G$1254,E$50),SUMIFS(DB_Q9!$X$5:$X$1254,DB_Q9!$L$5:$L$1254,$J$4,DB_Q9!$G$5:$G$1254,E$50))</f>
        <v>0</v>
      </c>
      <c r="F63" s="844">
        <f>IF($J$4="Todas",SUMIFS(DB_Q9!$X$5:$X$1254,DB_Q9!$G$5:$G$1254,F$50),SUMIFS(DB_Q9!$X$5:$X$1254,DB_Q9!$L$5:$L$1254,$J$4,DB_Q9!$G$5:$G$1254,F$50))</f>
        <v>0</v>
      </c>
      <c r="G63" s="845">
        <f t="shared" si="22"/>
        <v>0</v>
      </c>
      <c r="H63" s="845">
        <f t="shared" si="22"/>
        <v>0</v>
      </c>
      <c r="I63" s="906">
        <f t="shared" si="22"/>
        <v>0</v>
      </c>
      <c r="J63" s="844">
        <f>IF($J$4="Todas",SUMIFS(DB_Q9!$X$5:$X$1254,DB_Q9!$H$5:$H$1254,J$50),SUMIFS(DB_Q9!$X$5:$X$1254,DB_Q9!$L$5:$L$1254,$J$4,DB_Q9!$H$5:$H$1254,J$50))</f>
        <v>0</v>
      </c>
      <c r="K63" s="844">
        <f>IF($J$4="Todas",SUMIFS(DB_Q9!$X$5:$X$1254,DB_Q9!$H$5:$H$1254,K$50),SUMIFS(DB_Q9!$X$5:$X$1254,DB_Q9!$L$5:$L$1254,$J$4,DB_Q9!$H$5:$H$1254,K$50))</f>
        <v>0</v>
      </c>
      <c r="L63" s="844">
        <f>IF($J$4="Todas",SUMIFS(DB_Q9!$X$5:$X$1254,DB_Q9!$H$5:$H$1254,L$50),SUMIFS(DB_Q9!$X$5:$X$1254,DB_Q9!$L$5:$L$1254,$J$4,DB_Q9!$H$5:$H$1254,L$50))</f>
        <v>0</v>
      </c>
      <c r="M63" s="845">
        <f t="shared" si="23"/>
        <v>0</v>
      </c>
      <c r="N63" s="845">
        <f t="shared" si="23"/>
        <v>0</v>
      </c>
      <c r="O63" s="906">
        <f t="shared" si="23"/>
        <v>0</v>
      </c>
      <c r="P63" s="844">
        <f>IF($J$4="Todas",SUMIFS(DB_Q9!$X$5:$X$1254,DB_Q9!$I$5:$I$1254,P$50),SUMIFS(DB_Q9!$X$5:$X$1254,DB_Q9!$L$5:$L$1254,$J$4,DB_Q9!$I$5:$I$1254,P$50))</f>
        <v>0</v>
      </c>
      <c r="Q63" s="844">
        <f>IF($J$4="Todas",SUMIFS(DB_Q9!$X$5:$X$1254,DB_Q9!$I$5:$I$1254,Q$50),SUMIFS(DB_Q9!$X$5:$X$1254,DB_Q9!$L$5:$L$1254,$J$4,DB_Q9!$I$5:$I$1254,Q$50))</f>
        <v>0</v>
      </c>
      <c r="R63" s="844">
        <f>IF($J$4="Todas",SUMIFS(DB_Q9!$X$5:$X$1254,DB_Q9!$I$5:$I$1254,R$50),SUMIFS(DB_Q9!$X$5:$X$1254,DB_Q9!$L$5:$L$1254,$J$4,DB_Q9!$I$5:$I$1254,R$50))</f>
        <v>0</v>
      </c>
      <c r="S63" s="845">
        <f t="shared" si="24"/>
        <v>0</v>
      </c>
      <c r="T63" s="845">
        <f t="shared" si="24"/>
        <v>0</v>
      </c>
      <c r="U63" s="845">
        <f t="shared" si="24"/>
        <v>0</v>
      </c>
    </row>
    <row r="64" spans="1:21" ht="15" customHeight="1">
      <c r="B64" s="888" t="s">
        <v>468</v>
      </c>
      <c r="C64" s="860">
        <f t="shared" si="25"/>
        <v>6.3451776649746202E-8</v>
      </c>
      <c r="D64" s="889">
        <f>IF($J$4="Todas",SUMIFS(DB_Q9!$Y$5:$Y$1254,DB_Q9!$G$5:$G$1254,D$50),SUMIFS(DB_Q9!$Y$5:$Y$1254,DB_Q9!$L$5:$L$1254,$J$4,DB_Q9!$G$5:$G$1254,D$50))</f>
        <v>0</v>
      </c>
      <c r="E64" s="889">
        <f>IF($J$4="Todas",SUMIFS(DB_Q9!$Y$5:$Y$1254,DB_Q9!$G$5:$G$1254,E$50),SUMIFS(DB_Q9!$Y$5:$Y$1254,DB_Q9!$L$5:$L$1254,$J$4,DB_Q9!$G$5:$G$1254,E$50))</f>
        <v>0</v>
      </c>
      <c r="F64" s="889">
        <f>IF($J$4="Todas",SUMIFS(DB_Q9!$Y$5:$Y$1254,DB_Q9!$G$5:$G$1254,F$50),SUMIFS(DB_Q9!$Y$5:$Y$1254,DB_Q9!$L$5:$L$1254,$J$4,DB_Q9!$G$5:$G$1254,F$50))</f>
        <v>0</v>
      </c>
      <c r="G64" s="890">
        <f t="shared" si="22"/>
        <v>0</v>
      </c>
      <c r="H64" s="890">
        <f t="shared" si="22"/>
        <v>0</v>
      </c>
      <c r="I64" s="908">
        <f t="shared" si="22"/>
        <v>0</v>
      </c>
      <c r="J64" s="889">
        <f>IF($J$4="Todas",SUMIFS(DB_Q9!$Y$5:$Y$1254,DB_Q9!$H$5:$H$1254,J$50),SUMIFS(DB_Q9!$Y$5:$Y$1254,DB_Q9!$L$5:$L$1254,$J$4,DB_Q9!$H$5:$H$1254,J$50))</f>
        <v>0</v>
      </c>
      <c r="K64" s="889">
        <f>IF($J$4="Todas",SUMIFS(DB_Q9!$Y$5:$Y$1254,DB_Q9!$H$5:$H$1254,K$50),SUMIFS(DB_Q9!$Y$5:$Y$1254,DB_Q9!$L$5:$L$1254,$J$4,DB_Q9!$H$5:$H$1254,K$50))</f>
        <v>0</v>
      </c>
      <c r="L64" s="889">
        <f>IF($J$4="Todas",SUMIFS(DB_Q9!$Y$5:$Y$1254,DB_Q9!$H$5:$H$1254,L$50),SUMIFS(DB_Q9!$Y$5:$Y$1254,DB_Q9!$L$5:$L$1254,$J$4,DB_Q9!$H$5:$H$1254,L$50))</f>
        <v>0</v>
      </c>
      <c r="M64" s="890">
        <f t="shared" si="23"/>
        <v>0</v>
      </c>
      <c r="N64" s="890">
        <f t="shared" si="23"/>
        <v>0</v>
      </c>
      <c r="O64" s="908">
        <f t="shared" si="23"/>
        <v>0</v>
      </c>
      <c r="P64" s="889">
        <f>IF($J$4="Todas",SUMIFS(DB_Q9!$Y$5:$Y$1254,DB_Q9!$I$5:$I$1254,P$50),SUMIFS(DB_Q9!$Y$5:$Y$1254,DB_Q9!$L$5:$L$1254,$J$4,DB_Q9!$I$5:$I$1254,P$50))</f>
        <v>0</v>
      </c>
      <c r="Q64" s="889">
        <f>IF($J$4="Todas",SUMIFS(DB_Q9!$Y$5:$Y$1254,DB_Q9!$I$5:$I$1254,Q$50),SUMIFS(DB_Q9!$Y$5:$Y$1254,DB_Q9!$L$5:$L$1254,$J$4,DB_Q9!$I$5:$I$1254,Q$50))</f>
        <v>0</v>
      </c>
      <c r="R64" s="889">
        <f>IF($J$4="Todas",SUMIFS(DB_Q9!$Y$5:$Y$1254,DB_Q9!$I$5:$I$1254,R$50),SUMIFS(DB_Q9!$Y$5:$Y$1254,DB_Q9!$L$5:$L$1254,$J$4,DB_Q9!$I$5:$I$1254,R$50))</f>
        <v>0</v>
      </c>
      <c r="S64" s="890">
        <f t="shared" si="24"/>
        <v>0</v>
      </c>
      <c r="T64" s="890">
        <f t="shared" si="24"/>
        <v>0</v>
      </c>
      <c r="U64" s="890">
        <f t="shared" si="24"/>
        <v>0</v>
      </c>
    </row>
    <row r="65" spans="1:45" ht="15" customHeight="1">
      <c r="B65" s="888" t="s">
        <v>342</v>
      </c>
      <c r="C65" s="860">
        <f t="shared" si="25"/>
        <v>0.22208121827411167</v>
      </c>
      <c r="D65" s="889">
        <f>IF($J$4="Todas",SUMIFS(DB_Q9!$Z$5:$Z$1254,DB_Q9!$G$5:$G$1254,D$50),SUMIFS(DB_Q9!$Z$5:$Z$1254,DB_Q9!$L$5:$L$1254,$J$4,DB_Q9!$G$5:$G$1254,D$50))</f>
        <v>113</v>
      </c>
      <c r="E65" s="889">
        <f>IF($J$4="Todas",SUMIFS(DB_Q9!$Z$5:$Z$1254,DB_Q9!$G$5:$G$1254,E$50),SUMIFS(DB_Q9!$Z$5:$Z$1254,DB_Q9!$L$5:$L$1254,$J$4,DB_Q9!$G$5:$G$1254,E$50))</f>
        <v>36</v>
      </c>
      <c r="F65" s="889">
        <f>IF($J$4="Todas",SUMIFS(DB_Q9!$Z$5:$Z$1254,DB_Q9!$G$5:$G$1254,F$50),SUMIFS(DB_Q9!$Z$5:$Z$1254,DB_Q9!$L$5:$L$1254,$J$4,DB_Q9!$G$5:$G$1254,F$50))</f>
        <v>26</v>
      </c>
      <c r="G65" s="890">
        <f t="shared" si="22"/>
        <v>0.24353448275862069</v>
      </c>
      <c r="H65" s="890">
        <f t="shared" si="22"/>
        <v>0.21686746987951808</v>
      </c>
      <c r="I65" s="908">
        <f t="shared" si="22"/>
        <v>0.16455696202531644</v>
      </c>
      <c r="J65" s="889">
        <f>IF($J$4="Todas",SUMIFS(DB_Q9!$Z$5:$Z$1254,DB_Q9!$H$5:$H$1254,J$50),SUMIFS(DB_Q9!$Z$5:$Z$1254,DB_Q9!$L$5:$L$1254,$J$4,DB_Q9!$H$5:$H$1254,J$50))</f>
        <v>138</v>
      </c>
      <c r="K65" s="889">
        <f>IF($J$4="Todas",SUMIFS(DB_Q9!$Z$5:$Z$1254,DB_Q9!$H$5:$H$1254,K$50),SUMIFS(DB_Q9!$Z$5:$Z$1254,DB_Q9!$L$5:$L$1254,$J$4,DB_Q9!$H$5:$H$1254,K$50))</f>
        <v>18</v>
      </c>
      <c r="L65" s="889">
        <f>IF($J$4="Todas",SUMIFS(DB_Q9!$Z$5:$Z$1254,DB_Q9!$H$5:$H$1254,L$50),SUMIFS(DB_Q9!$Z$5:$Z$1254,DB_Q9!$L$5:$L$1254,$J$4,DB_Q9!$H$5:$H$1254,L$50))</f>
        <v>19</v>
      </c>
      <c r="M65" s="890">
        <f t="shared" si="23"/>
        <v>0.23549488054607509</v>
      </c>
      <c r="N65" s="890">
        <f t="shared" si="23"/>
        <v>0.19565217391304349</v>
      </c>
      <c r="O65" s="908">
        <f t="shared" si="23"/>
        <v>0.17272727272727273</v>
      </c>
      <c r="P65" s="889">
        <f>IF($J$4="Todas",SUMIFS(DB_Q9!$Z$5:$Z$1254,DB_Q9!$I$5:$I$1254,P$50),SUMIFS(DB_Q9!$Z$5:$Z$1254,DB_Q9!$L$5:$L$1254,$J$4,DB_Q9!$I$5:$I$1254,P$50))</f>
        <v>33</v>
      </c>
      <c r="Q65" s="889">
        <f>IF($J$4="Todas",SUMIFS(DB_Q9!$Z$5:$Z$1254,DB_Q9!$I$5:$I$1254,Q$50),SUMIFS(DB_Q9!$Z$5:$Z$1254,DB_Q9!$L$5:$L$1254,$J$4,DB_Q9!$I$5:$I$1254,Q$50))</f>
        <v>111</v>
      </c>
      <c r="R65" s="889">
        <f>IF($J$4="Todas",SUMIFS(DB_Q9!$Z$5:$Z$1254,DB_Q9!$I$5:$I$1254,R$50),SUMIFS(DB_Q9!$Z$5:$Z$1254,DB_Q9!$L$5:$L$1254,$J$4,DB_Q9!$I$5:$I$1254,R$50))</f>
        <v>31</v>
      </c>
      <c r="S65" s="890">
        <f t="shared" si="24"/>
        <v>0.20121951219512196</v>
      </c>
      <c r="T65" s="890">
        <f t="shared" si="24"/>
        <v>0.24130434782608695</v>
      </c>
      <c r="U65" s="890">
        <f t="shared" si="24"/>
        <v>0.18902439024390244</v>
      </c>
    </row>
    <row r="66" spans="1:45" ht="15" customHeight="1" thickBot="1">
      <c r="B66" s="892" t="s">
        <v>359</v>
      </c>
      <c r="C66" s="863">
        <f t="shared" si="25"/>
        <v>0.57614213197969544</v>
      </c>
      <c r="D66" s="864">
        <f>IF($B$4="Entrevistas totales",IF($J$4="Todas",SUMIFS(DB_Q9!$AA$5:$AA$1254,DB_Q9!$G$5:$G$1254,D$50),SUMIFS(DB_Q9!$AA$5:$AA$1254,DB_Q9!$G$5:$G$1254,D$50,DB_Q9!$L$5:$L$1254,$J$4)),IF($J$4="Todas",SUMIFS(DB_Q9!$AA$5:$AA$1254,DB_Q9!$M$5:$M$1254,1,DB_Q9!$G$5:$G$1254,D$50),SUMIFS(DB_Q9!$AA$5:$AA$1254,DB_Q9!$M$5:$M$1254,1,DB_Q9!$G$5:$G$1254,D$50,DB_Q9!$L$5:$L$1254,$J$4)))</f>
        <v>240</v>
      </c>
      <c r="E66" s="864">
        <f>IF($B$4="Entrevistas totales",IF($J$4="Todas",SUMIFS(DB_Q9!$AA$5:$AA$1254,DB_Q9!$G$5:$G$1254,E$50),SUMIFS(DB_Q9!$AA$5:$AA$1254,DB_Q9!$G$5:$G$1254,E$50,DB_Q9!$L$5:$L$1254,$J$4)),IF($J$4="Todas",SUMIFS(DB_Q9!$AA$5:$AA$1254,DB_Q9!$M$5:$M$1254,1,DB_Q9!$G$5:$G$1254,E$50),SUMIFS(DB_Q9!$AA$5:$AA$1254,DB_Q9!$M$5:$M$1254,1,DB_Q9!$G$5:$G$1254,E$50,DB_Q9!$L$5:$L$1254,$J$4)))</f>
        <v>103</v>
      </c>
      <c r="F66" s="864">
        <f>IF($B$4="Entrevistas totales",IF($J$4="Todas",SUMIFS(DB_Q9!$AA$5:$AA$1254,DB_Q9!$G$5:$G$1254,F$50),SUMIFS(DB_Q9!$AA$5:$AA$1254,DB_Q9!$G$5:$G$1254,F$50,DB_Q9!$L$5:$L$1254,$J$4)),IF($J$4="Todas",SUMIFS(DB_Q9!$AA$5:$AA$1254,DB_Q9!$M$5:$M$1254,1,DB_Q9!$G$5:$G$1254,F$50),SUMIFS(DB_Q9!$AA$5:$AA$1254,DB_Q9!$M$5:$M$1254,1,DB_Q9!$G$5:$G$1254,F$50,DB_Q9!$L$5:$L$1254,$J$4)))</f>
        <v>111</v>
      </c>
      <c r="G66" s="865">
        <f t="shared" si="22"/>
        <v>0.51724137931034486</v>
      </c>
      <c r="H66" s="865">
        <f t="shared" si="22"/>
        <v>0.62048192771084343</v>
      </c>
      <c r="I66" s="909">
        <f t="shared" si="22"/>
        <v>0.70253164556962022</v>
      </c>
      <c r="J66" s="864">
        <f>IF($B$4="Entrevistas totales",IF($J$4="Todas",SUMIFS(DB_Q9!$AA$5:$AA$1254,DB_Q9!$H$5:$H$1254,J$50),SUMIFS(DB_Q9!$AA$5:$AA$1254,DB_Q9!$H$5:$H$1254,J$50,DB_Q9!$L$5:$L$1254,$J$4)),IF($J$4="Todas",SUMIFS(DB_Q9!$AA$5:$AA$1254,DB_Q9!$M$5:$M$1254,1,DB_Q9!$H$5:$H$1254,J$50),SUMIFS(DB_Q9!$AA$5:$AA$1254,DB_Q9!$M$5:$M$1254,1,DB_Q9!$H$5:$H$1254,J$50,DB_Q9!$L$5:$L$1254,$J$4)))</f>
        <v>315</v>
      </c>
      <c r="K66" s="864">
        <f>IF($B$4="Entrevistas totales",IF($J$4="Todas",SUMIFS(DB_Q9!$AA$5:$AA$1254,DB_Q9!$H$5:$H$1254,K$50),SUMIFS(DB_Q9!$AA$5:$AA$1254,DB_Q9!$H$5:$H$1254,K$50,DB_Q9!$L$5:$L$1254,$J$4)),IF($J$4="Todas",SUMIFS(DB_Q9!$AA$5:$AA$1254,DB_Q9!$M$5:$M$1254,1,DB_Q9!$H$5:$H$1254,K$50),SUMIFS(DB_Q9!$AA$5:$AA$1254,DB_Q9!$M$5:$M$1254,1,DB_Q9!$H$5:$H$1254,K$50,DB_Q9!$L$5:$L$1254,$J$4)))</f>
        <v>67</v>
      </c>
      <c r="L66" s="864">
        <f>IF($B$4="Entrevistas totales",IF($J$4="Todas",SUMIFS(DB_Q9!$AA$5:$AA$1254,DB_Q9!$H$5:$H$1254,L$50),SUMIFS(DB_Q9!$AA$5:$AA$1254,DB_Q9!$H$5:$H$1254,L$50,DB_Q9!$L$5:$L$1254,$J$4)),IF($J$4="Todas",SUMIFS(DB_Q9!$AA$5:$AA$1254,DB_Q9!$M$5:$M$1254,1,DB_Q9!$H$5:$H$1254,L$50),SUMIFS(DB_Q9!$AA$5:$AA$1254,DB_Q9!$M$5:$M$1254,1,DB_Q9!$H$5:$H$1254,L$50,DB_Q9!$L$5:$L$1254,$J$4)))</f>
        <v>72</v>
      </c>
      <c r="M66" s="865">
        <f t="shared" si="23"/>
        <v>0.53754266211604096</v>
      </c>
      <c r="N66" s="865">
        <f t="shared" si="23"/>
        <v>0.72826086956521741</v>
      </c>
      <c r="O66" s="909">
        <f t="shared" si="23"/>
        <v>0.65454545454545454</v>
      </c>
      <c r="P66" s="864">
        <f>IF($B$4="Entrevistas totales",IF($J$4="Todas",SUMIFS(DB_Q9!$AA$5:$AA$1254,DB_Q9!$I$5:$I$1254,P$50),SUMIFS(DB_Q9!$AA$5:$AA$1254,DB_Q9!$I$5:$I$1254,P$50,DB_Q9!$L$5:$L$1254,$J$4)),IF($J$4="Todas",SUMIFS(DB_Q9!$AA$5:$AA$1254,DB_Q9!$M$5:$M$1254,1,DB_Q9!$I$5:$I$1254,P$50),SUMIFS(DB_Q9!$AA$5:$AA$1254,DB_Q9!$M$5:$M$1254,1,DB_Q9!$I$5:$I$1254,P$50,DB_Q9!$L$5:$L$1254,$J$4)))</f>
        <v>102</v>
      </c>
      <c r="Q66" s="864">
        <f>IF($B$4="Entrevistas totales",IF($J$4="Todas",SUMIFS(DB_Q9!$AA$5:$AA$1254,DB_Q9!$I$5:$I$1254,Q$50),SUMIFS(DB_Q9!$AA$5:$AA$1254,DB_Q9!$I$5:$I$1254,Q$50,DB_Q9!$L$5:$L$1254,$J$4)),IF($J$4="Todas",SUMIFS(DB_Q9!$AA$5:$AA$1254,DB_Q9!$M$5:$M$1254,1,DB_Q9!$I$5:$I$1254,Q$50),SUMIFS(DB_Q9!$AA$5:$AA$1254,DB_Q9!$M$5:$M$1254,1,DB_Q9!$I$5:$I$1254,Q$50,DB_Q9!$L$5:$L$1254,$J$4)))</f>
        <v>260</v>
      </c>
      <c r="R66" s="864">
        <f>IF($B$4="Entrevistas totales",IF($J$4="Todas",SUMIFS(DB_Q9!$AA$5:$AA$1254,DB_Q9!$I$5:$I$1254,R$50),SUMIFS(DB_Q9!$AA$5:$AA$1254,DB_Q9!$I$5:$I$1254,R$50,DB_Q9!$L$5:$L$1254,$J$4)),IF($J$4="Todas",SUMIFS(DB_Q9!$AA$5:$AA$1254,DB_Q9!$M$5:$M$1254,1,DB_Q9!$I$5:$I$1254,R$50),SUMIFS(DB_Q9!$AA$5:$AA$1254,DB_Q9!$M$5:$M$1254,1,DB_Q9!$I$5:$I$1254,R$50,DB_Q9!$L$5:$L$1254,$J$4)))</f>
        <v>92</v>
      </c>
      <c r="S66" s="865">
        <f t="shared" si="24"/>
        <v>0.62195121951219512</v>
      </c>
      <c r="T66" s="865">
        <f t="shared" si="24"/>
        <v>0.56521739130434778</v>
      </c>
      <c r="U66" s="865">
        <f t="shared" si="24"/>
        <v>0.56097560975609762</v>
      </c>
    </row>
    <row r="67" spans="1:45" ht="15" customHeight="1" thickTop="1">
      <c r="D67" s="745">
        <f>IF($J$4="Todas",COUNTIF(DB_Q9!$G$5:$G$1254,D$50),COUNTIFS(DB_Q9!$G$5:$G$1254,D$50,DB_Q9!$L$5:$L$1254,$J$4))</f>
        <v>714</v>
      </c>
      <c r="E67" s="745">
        <f>IF($J$4="Todas",COUNTIF(DB_Q9!$G$5:$G$1254,E$50),COUNTIFS(DB_Q9!$G$5:$G$1254,E$50,DB_Q9!$L$5:$L$1254,$J$4))</f>
        <v>241</v>
      </c>
      <c r="F67" s="745">
        <f>IF($J$4="Todas",COUNTIF(DB_Q9!$G$5:$G$1254,F$50),COUNTIFS(DB_Q9!$G$5:$G$1254,F$50,DB_Q9!$L$5:$L$1254,$J$4))</f>
        <v>295</v>
      </c>
      <c r="G67" s="896" t="s">
        <v>346</v>
      </c>
      <c r="H67" s="813"/>
      <c r="I67" s="813"/>
      <c r="J67" s="745">
        <f>IF($J$4="Todas",COUNTIF(DB_Q9!$H$5:$H$1254,J$50),COUNTIFS(DB_Q9!$H$5:$H$1254,J$50,DB_Q9!$L$5:$L$1254,$J$4))</f>
        <v>925</v>
      </c>
      <c r="K67" s="745">
        <f>IF($J$4="Todas",COUNTIF(DB_Q9!$H$5:$H$1254,K$50),COUNTIFS(DB_Q9!$H$5:$H$1254,K$50,DB_Q9!$L$5:$L$1254,$J$4))</f>
        <v>140</v>
      </c>
      <c r="L67" s="745">
        <f>IF($J$4="Todas",COUNTIF(DB_Q9!$H$5:$H$1254,L$50),COUNTIFS(DB_Q9!$H$5:$H$1254,L$50,DB_Q9!$L$5:$L$1254,$J$4))</f>
        <v>185</v>
      </c>
      <c r="M67" s="432"/>
      <c r="N67" s="432"/>
      <c r="O67" s="897"/>
      <c r="P67" s="745">
        <f>IF($J$4="Todas",COUNTIF(DB_Q9!$I$5:$I$1254,P$50),COUNTIFS(DB_Q9!$I$5:$I$1254,P$50,DB_Q9!$L$5:$L$1254,$J$4))</f>
        <v>284</v>
      </c>
      <c r="Q67" s="745">
        <f>IF($J$4="Todas",COUNTIF(DB_Q9!$I$5:$I$1254,Q$50),COUNTIFS(DB_Q9!$I$5:$I$1254,Q$50,DB_Q9!$L$5:$L$1254,$J$4))</f>
        <v>725</v>
      </c>
      <c r="R67" s="745">
        <f>IF($J$4="Todas",COUNTIF(DB_Q9!$I$5:$I$1254,R$50),COUNTIFS(DB_Q9!$I$5:$I$1254,R$50,DB_Q9!$L$5:$L$1254,$J$4))</f>
        <v>241</v>
      </c>
      <c r="S67" s="896"/>
      <c r="T67" s="814"/>
      <c r="U67" s="998"/>
    </row>
    <row r="68" spans="1:45" s="681" customFormat="1" ht="15.75" customHeight="1">
      <c r="A68" s="432"/>
      <c r="B68" s="682"/>
      <c r="C68" s="745"/>
      <c r="D68" s="789"/>
      <c r="E68" s="789"/>
      <c r="F68" s="789"/>
      <c r="G68" s="789"/>
      <c r="H68" s="789"/>
      <c r="I68" s="789"/>
      <c r="J68" s="789"/>
      <c r="K68" s="789"/>
      <c r="L68" s="789"/>
      <c r="M68" s="999"/>
      <c r="N68" s="910"/>
      <c r="O68" s="910"/>
      <c r="P68" s="912"/>
      <c r="Q68" s="912"/>
      <c r="R68" s="912"/>
      <c r="S68" s="912"/>
      <c r="T68" s="912"/>
      <c r="U68" s="912"/>
      <c r="V68" s="912"/>
      <c r="W68" s="912"/>
      <c r="X68" s="912"/>
      <c r="Y68" s="912"/>
      <c r="Z68" s="912"/>
      <c r="AA68" s="912"/>
      <c r="AB68" s="912"/>
      <c r="AC68" s="912"/>
      <c r="AD68" s="912"/>
      <c r="AE68" s="912"/>
      <c r="AF68" s="912"/>
      <c r="AG68" s="912"/>
      <c r="AH68" s="912"/>
      <c r="AI68" s="912"/>
      <c r="AJ68" s="912"/>
      <c r="AK68" s="912"/>
      <c r="AL68" s="912"/>
      <c r="AM68" s="912"/>
      <c r="AN68" s="913"/>
      <c r="AO68" s="913"/>
      <c r="AP68" s="913"/>
      <c r="AQ68" s="914"/>
      <c r="AR68" s="914"/>
      <c r="AS68" s="914"/>
    </row>
    <row r="69" spans="1:45" s="681" customFormat="1" ht="15" customHeight="1">
      <c r="A69" s="432"/>
      <c r="C69" s="896"/>
      <c r="P69" s="913"/>
      <c r="Q69" s="913"/>
      <c r="R69" s="913"/>
      <c r="S69" s="913"/>
      <c r="T69" s="913"/>
      <c r="U69" s="913"/>
      <c r="V69" s="913"/>
      <c r="W69" s="913"/>
      <c r="X69" s="913"/>
      <c r="Y69" s="913"/>
      <c r="Z69" s="913"/>
      <c r="AA69" s="913"/>
      <c r="AB69" s="913"/>
      <c r="AC69" s="913"/>
      <c r="AD69" s="913"/>
      <c r="AE69" s="913"/>
      <c r="AF69" s="913"/>
      <c r="AG69" s="913"/>
      <c r="AH69" s="913"/>
      <c r="AI69" s="913"/>
      <c r="AJ69" s="913"/>
      <c r="AK69" s="913"/>
      <c r="AL69" s="913"/>
      <c r="AM69" s="913"/>
      <c r="AN69" s="913"/>
      <c r="AO69" s="913"/>
      <c r="AP69" s="913"/>
      <c r="AQ69" s="914"/>
      <c r="AR69" s="914"/>
      <c r="AS69" s="914"/>
    </row>
    <row r="70" spans="1:45" ht="15" customHeight="1">
      <c r="D70" s="819" t="s">
        <v>320</v>
      </c>
      <c r="E70" s="819"/>
      <c r="F70" s="819"/>
      <c r="G70" s="872"/>
      <c r="H70" s="818"/>
      <c r="I70" s="872"/>
      <c r="J70" s="818" t="s">
        <v>321</v>
      </c>
      <c r="K70" s="817"/>
      <c r="L70" s="817"/>
      <c r="M70" s="817"/>
      <c r="N70" s="817"/>
      <c r="O70" s="817"/>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16"/>
      <c r="AM70" s="916"/>
      <c r="AN70" s="917"/>
      <c r="AO70" s="917"/>
      <c r="AP70" s="917"/>
      <c r="AQ70" s="458"/>
      <c r="AR70" s="458"/>
      <c r="AS70" s="458"/>
    </row>
    <row r="71" spans="1:45" ht="15" customHeight="1">
      <c r="B71" s="873" t="str">
        <f>$B$4</f>
        <v>Conocimiento general</v>
      </c>
      <c r="D71" s="899" t="s">
        <v>509</v>
      </c>
      <c r="E71" s="899" t="s">
        <v>26</v>
      </c>
      <c r="F71" s="899" t="s">
        <v>508</v>
      </c>
      <c r="G71" s="900" t="s">
        <v>503</v>
      </c>
      <c r="H71" s="900" t="s">
        <v>26</v>
      </c>
      <c r="I71" s="918" t="s">
        <v>502</v>
      </c>
      <c r="J71" s="901" t="s">
        <v>512</v>
      </c>
      <c r="K71" s="899" t="s">
        <v>513</v>
      </c>
      <c r="L71" s="899" t="s">
        <v>47</v>
      </c>
      <c r="M71" s="900" t="s">
        <v>512</v>
      </c>
      <c r="N71" s="900" t="s">
        <v>513</v>
      </c>
      <c r="O71" s="900" t="s">
        <v>47</v>
      </c>
      <c r="P71" s="300"/>
      <c r="Q71" s="300"/>
      <c r="R71" s="300"/>
      <c r="S71" s="301"/>
      <c r="T71" s="301"/>
      <c r="U71" s="301"/>
      <c r="V71" s="300"/>
      <c r="W71" s="300"/>
      <c r="X71" s="300"/>
      <c r="Y71" s="301"/>
      <c r="Z71" s="301"/>
      <c r="AA71" s="301"/>
      <c r="AB71" s="300"/>
      <c r="AC71" s="300"/>
      <c r="AD71" s="300"/>
      <c r="AE71" s="301"/>
      <c r="AF71" s="301"/>
      <c r="AG71" s="301"/>
      <c r="AH71" s="300"/>
      <c r="AI71" s="300"/>
      <c r="AJ71" s="300"/>
      <c r="AK71" s="301"/>
      <c r="AL71" s="301"/>
      <c r="AM71" s="301"/>
      <c r="AN71" s="917"/>
      <c r="AO71" s="917"/>
      <c r="AP71" s="917"/>
      <c r="AQ71" s="458"/>
      <c r="AR71" s="458"/>
      <c r="AS71" s="458"/>
    </row>
    <row r="72" spans="1:45" s="904" customFormat="1" ht="15" customHeight="1" thickBot="1">
      <c r="A72" s="902"/>
      <c r="B72" s="877" t="str">
        <f>"Zona climática: "&amp;$J$4</f>
        <v>Zona climática: Todas</v>
      </c>
      <c r="C72" s="826">
        <f>1-C79-C78</f>
        <v>0.59898477157360408</v>
      </c>
      <c r="D72" s="827">
        <f>IF($J$4="Todas",COUNTIFS(DB_Q9!$J$5:$J$1254,D$71,DB_Q9!$M$5:$M$1254,1),COUNTIFS(DB_Q9!$L$5:$L$1254,$J$4,DB_Q9!$J$5:$J$1254,D$71,DB_Q9!$M$5:$M$1254,1))</f>
        <v>29</v>
      </c>
      <c r="E72" s="827">
        <f>IF($J$4="Todas",COUNTIFS(DB_Q9!$J$5:$J$1254,E$71,DB_Q9!$M$5:$M$1254,1),COUNTIFS(DB_Q9!$L$5:$L$1254,$J$4,DB_Q9!$J$5:$J$1254,E$71,DB_Q9!$M$5:$M$1254,1))</f>
        <v>261</v>
      </c>
      <c r="F72" s="827">
        <f>IF($J$4="Todas",COUNTIFS(DB_Q9!$J$5:$J$1254,F$71,DB_Q9!$M$5:$M$1254,1),COUNTIFS(DB_Q9!$L$5:$L$1254,$J$4,DB_Q9!$J$5:$J$1254,F$71,DB_Q9!$M$5:$M$1254,1))</f>
        <v>498</v>
      </c>
      <c r="G72" s="828">
        <f>IFERROR(D72/D$88,)</f>
        <v>0.8529411764705882</v>
      </c>
      <c r="H72" s="828">
        <f>IFERROR(E72/E$88,)</f>
        <v>0.71900826446280997</v>
      </c>
      <c r="I72" s="903">
        <f>IFERROR(F72/F$88,)</f>
        <v>0.58382180539273154</v>
      </c>
      <c r="J72" s="878">
        <f>IF($J$4="Todas",COUNTIFS(DB_Q9!$K$5:$K$1254,J$71,DB_Q9!$M$5:$M$1254,1),COUNTIFS(DB_Q9!$L$5:$L$1254,$J$4,DB_Q9!$K$5:$K$1254,J$71,DB_Q9!$M$5:$M$1254,1))</f>
        <v>347</v>
      </c>
      <c r="K72" s="827">
        <f>IF($J$4="Todas",COUNTIFS(DB_Q9!$K$5:$K$1254,K$71,DB_Q9!$M$5:$M$1254,1),COUNTIFS(DB_Q9!$L$5:$L$1254,$J$4,DB_Q9!$K$5:$K$1254,K$71,DB_Q9!$M$5:$M$1254,1))</f>
        <v>236</v>
      </c>
      <c r="L72" s="827">
        <f>IF($J$4="Todas",COUNTIFS(DB_Q9!$K$5:$K$1254,L$71,DB_Q9!$M$5:$M$1254,1),COUNTIFS(DB_Q9!$L$5:$L$1254,$J$4,DB_Q9!$K$5:$K$1254,L$71,DB_Q9!$M$5:$M$1254,1))</f>
        <v>205</v>
      </c>
      <c r="M72" s="828">
        <f>IFERROR(J72/J$88,)</f>
        <v>0.58123953098827474</v>
      </c>
      <c r="N72" s="828">
        <f>IFERROR(K72/K$88,)</f>
        <v>0.78666666666666663</v>
      </c>
      <c r="O72" s="828">
        <f>IFERROR(L72/L$88,)</f>
        <v>0.58073654390934848</v>
      </c>
      <c r="P72" s="303"/>
      <c r="Q72" s="303"/>
      <c r="R72" s="303"/>
      <c r="S72" s="919"/>
      <c r="T72" s="919"/>
      <c r="U72" s="919"/>
      <c r="V72" s="303"/>
      <c r="W72" s="303"/>
      <c r="X72" s="303"/>
      <c r="Y72" s="919"/>
      <c r="Z72" s="919"/>
      <c r="AA72" s="919"/>
      <c r="AB72" s="303"/>
      <c r="AC72" s="303"/>
      <c r="AD72" s="303"/>
      <c r="AE72" s="919"/>
      <c r="AF72" s="919"/>
      <c r="AG72" s="919"/>
      <c r="AH72" s="303"/>
      <c r="AI72" s="303"/>
      <c r="AJ72" s="303"/>
      <c r="AK72" s="919"/>
      <c r="AL72" s="919"/>
      <c r="AM72" s="919"/>
      <c r="AN72" s="920"/>
      <c r="AO72" s="920"/>
      <c r="AP72" s="920"/>
      <c r="AQ72" s="921"/>
      <c r="AR72" s="921"/>
      <c r="AS72" s="921"/>
    </row>
    <row r="73" spans="1:45" ht="15" customHeight="1" thickTop="1">
      <c r="B73" s="879" t="s">
        <v>338</v>
      </c>
      <c r="C73" s="880">
        <f>VLOOKUP(B73,$B$9:$C$15,2,)</f>
        <v>0.49619289340101524</v>
      </c>
      <c r="D73" s="307">
        <f>IF($J$4="Todas",SUMIFS(DB_Q9!$N$5:$N$1254,DB_Q9!$J$5:$J$1254,D$71),SUMIFS(DB_Q9!$N$5:$N$1254,DB_Q9!$L$5:$L$1254,$J$4,DB_Q9!$J$5:$J$1254,D$71))</f>
        <v>8</v>
      </c>
      <c r="E73" s="307">
        <f>IF($J$4="Todas",SUMIFS(DB_Q9!$N$5:$N$1254,DB_Q9!$J$5:$J$1254,E$71),SUMIFS(DB_Q9!$N$5:$N$1254,DB_Q9!$L$5:$L$1254,$J$4,DB_Q9!$J$5:$J$1254,E$71))</f>
        <v>161</v>
      </c>
      <c r="F73" s="307">
        <f>IF($J$4="Todas",SUMIFS(DB_Q9!$N$5:$N$1254,DB_Q9!$J$5:$J$1254,F$71),SUMIFS(DB_Q9!$N$5:$N$1254,DB_Q9!$L$5:$L$1254,$J$4,DB_Q9!$J$5:$J$1254,F$71))</f>
        <v>222</v>
      </c>
      <c r="G73" s="922">
        <f t="shared" ref="G73:I79" si="26">IFERROR(IF($B$4="Entrevistas totales",D73/D$88,D73/D$72),)</f>
        <v>0.27586206896551724</v>
      </c>
      <c r="H73" s="922">
        <f t="shared" si="26"/>
        <v>0.61685823754789271</v>
      </c>
      <c r="I73" s="923">
        <f t="shared" si="26"/>
        <v>0.44578313253012047</v>
      </c>
      <c r="J73" s="924">
        <f>IF($J$4="Todas",SUMIFS(DB_Q9!$N$5:$N$1254,DB_Q9!$K$5:$K$1254,J$71),SUMIFS(DB_Q9!$N$5:$N$1254,DB_Q9!$L$5:$L$1254,$J$4,DB_Q9!$K$5:$K$1254,J$71))</f>
        <v>165</v>
      </c>
      <c r="K73" s="307">
        <f>IF($J$4="Todas",SUMIFS(DB_Q9!$N$5:$N$1254,DB_Q9!$K$5:$K$1254,K$71),SUMIFS(DB_Q9!$N$5:$N$1254,DB_Q9!$L$5:$L$1254,$J$4,DB_Q9!$K$5:$K$1254,K$71))</f>
        <v>124</v>
      </c>
      <c r="L73" s="307">
        <f>IF($J$4="Todas",SUMIFS(DB_Q9!$N$5:$N$1254,DB_Q9!$K$5:$K$1254,L$71),SUMIFS(DB_Q9!$N$5:$N$1254,DB_Q9!$L$5:$L$1254,$J$4,DB_Q9!$K$5:$K$1254,L$71))</f>
        <v>102</v>
      </c>
      <c r="M73" s="922">
        <f t="shared" ref="M73:O79" si="27">IFERROR(IF($B$4="Entrevistas totales",J73/J$88,J73/J$72),)</f>
        <v>0.47550432276657062</v>
      </c>
      <c r="N73" s="922">
        <f t="shared" si="27"/>
        <v>0.52542372881355937</v>
      </c>
      <c r="O73" s="922">
        <f t="shared" si="27"/>
        <v>0.4975609756097561</v>
      </c>
      <c r="P73" s="242"/>
      <c r="Q73" s="242"/>
      <c r="R73" s="242"/>
      <c r="S73" s="302"/>
      <c r="T73" s="302"/>
      <c r="U73" s="302"/>
      <c r="V73" s="242"/>
      <c r="W73" s="242"/>
      <c r="X73" s="242"/>
      <c r="Y73" s="302"/>
      <c r="Z73" s="302"/>
      <c r="AA73" s="302"/>
      <c r="AB73" s="242"/>
      <c r="AC73" s="242"/>
      <c r="AD73" s="242"/>
      <c r="AE73" s="302"/>
      <c r="AF73" s="302"/>
      <c r="AG73" s="302"/>
      <c r="AH73" s="242"/>
      <c r="AI73" s="242"/>
      <c r="AJ73" s="242"/>
      <c r="AK73" s="302"/>
      <c r="AL73" s="302"/>
      <c r="AM73" s="302"/>
      <c r="AN73" s="917"/>
      <c r="AO73" s="917"/>
      <c r="AP73" s="917"/>
      <c r="AQ73" s="458"/>
      <c r="AR73" s="458"/>
      <c r="AS73" s="458"/>
    </row>
    <row r="74" spans="1:45" ht="15" customHeight="1">
      <c r="B74" s="882" t="s">
        <v>339</v>
      </c>
      <c r="C74" s="843">
        <f t="shared" ref="C74:C79" si="28">VLOOKUP(B74,$B$9:$C$15,2,)</f>
        <v>7.9949238578680207E-2</v>
      </c>
      <c r="D74" s="270">
        <f>IF($J$4="Todas",SUMIFS(DB_Q9!$O$5:$O$1254,DB_Q9!$J$5:$J$1254,D$71),SUMIFS(DB_Q9!$O$5:$O$1254,DB_Q9!$L$5:$L$1254,$J$4,DB_Q9!$J$5:$J$1254,D$71))</f>
        <v>0</v>
      </c>
      <c r="E74" s="270">
        <f>IF($J$4="Todas",SUMIFS(DB_Q9!$O$5:$O$1254,DB_Q9!$J$5:$J$1254,E$71),SUMIFS(DB_Q9!$O$5:$O$1254,DB_Q9!$L$5:$L$1254,$J$4,DB_Q9!$J$5:$J$1254,E$71))</f>
        <v>16</v>
      </c>
      <c r="F74" s="270">
        <f>IF($J$4="Todas",SUMIFS(DB_Q9!$O$5:$O$1254,DB_Q9!$J$5:$J$1254,F$71),SUMIFS(DB_Q9!$O$5:$O$1254,DB_Q9!$L$5:$L$1254,$J$4,DB_Q9!$J$5:$J$1254,F$71))</f>
        <v>47</v>
      </c>
      <c r="G74" s="922">
        <f t="shared" si="26"/>
        <v>0</v>
      </c>
      <c r="H74" s="922">
        <f t="shared" si="26"/>
        <v>6.1302681992337162E-2</v>
      </c>
      <c r="I74" s="923">
        <f t="shared" si="26"/>
        <v>9.4377510040160636E-2</v>
      </c>
      <c r="J74" s="290">
        <f>IF($J$4="Todas",SUMIFS(DB_Q9!$O$5:$O$1254,DB_Q9!$K$5:$K$1254,J$71),SUMIFS(DB_Q9!$O$5:$O$1254,DB_Q9!$L$5:$L$1254,$J$4,DB_Q9!$K$5:$K$1254,J$71))</f>
        <v>23</v>
      </c>
      <c r="K74" s="270">
        <f>IF($J$4="Todas",SUMIFS(DB_Q9!$O$5:$O$1254,DB_Q9!$K$5:$K$1254,K$71),SUMIFS(DB_Q9!$O$5:$O$1254,DB_Q9!$L$5:$L$1254,$J$4,DB_Q9!$K$5:$K$1254,K$71))</f>
        <v>25</v>
      </c>
      <c r="L74" s="270">
        <f>IF($J$4="Todas",SUMIFS(DB_Q9!$O$5:$O$1254,DB_Q9!$K$5:$K$1254,L$71),SUMIFS(DB_Q9!$O$5:$O$1254,DB_Q9!$L$5:$L$1254,$J$4,DB_Q9!$K$5:$K$1254,L$71))</f>
        <v>15</v>
      </c>
      <c r="M74" s="274">
        <f t="shared" si="27"/>
        <v>6.6282420749279536E-2</v>
      </c>
      <c r="N74" s="274">
        <f t="shared" si="27"/>
        <v>0.1059322033898305</v>
      </c>
      <c r="O74" s="274">
        <f t="shared" si="27"/>
        <v>7.3170731707317069E-2</v>
      </c>
      <c r="P74" s="242"/>
      <c r="Q74" s="242"/>
      <c r="R74" s="242"/>
      <c r="S74" s="302"/>
      <c r="T74" s="302"/>
      <c r="U74" s="302"/>
      <c r="V74" s="242"/>
      <c r="W74" s="242"/>
      <c r="X74" s="242"/>
      <c r="Y74" s="302"/>
      <c r="Z74" s="302"/>
      <c r="AA74" s="302"/>
      <c r="AB74" s="242"/>
      <c r="AC74" s="242"/>
      <c r="AD74" s="242"/>
      <c r="AE74" s="302"/>
      <c r="AF74" s="302"/>
      <c r="AG74" s="302"/>
      <c r="AH74" s="242"/>
      <c r="AI74" s="242"/>
      <c r="AJ74" s="242"/>
      <c r="AK74" s="302"/>
      <c r="AL74" s="302"/>
      <c r="AM74" s="302"/>
      <c r="AN74" s="917"/>
      <c r="AO74" s="917"/>
      <c r="AP74" s="917"/>
      <c r="AQ74" s="458"/>
      <c r="AR74" s="458"/>
      <c r="AS74" s="458"/>
    </row>
    <row r="75" spans="1:45" ht="15" customHeight="1">
      <c r="B75" s="882" t="s">
        <v>340</v>
      </c>
      <c r="C75" s="843">
        <f t="shared" si="28"/>
        <v>2.5380710659898475E-3</v>
      </c>
      <c r="D75" s="270">
        <f>IF($J$4="Todas",SUMIFS(DB_Q9!$P$5:$P$1254,DB_Q9!$J$5:$J$1254,D$71),SUMIFS(DB_Q9!$P$5:$P$1254,DB_Q9!$L$5:$L$1254,$J$4,DB_Q9!$J$5:$J$1254,D$71))</f>
        <v>0</v>
      </c>
      <c r="E75" s="270">
        <f>IF($J$4="Todas",SUMIFS(DB_Q9!$P$5:$P$1254,DB_Q9!$J$5:$J$1254,E$71),SUMIFS(DB_Q9!$P$5:$P$1254,DB_Q9!$L$5:$L$1254,$J$4,DB_Q9!$J$5:$J$1254,E$71))</f>
        <v>1</v>
      </c>
      <c r="F75" s="270">
        <f>IF($J$4="Todas",SUMIFS(DB_Q9!$P$5:$P$1254,DB_Q9!$J$5:$J$1254,F$71),SUMIFS(DB_Q9!$P$5:$P$1254,DB_Q9!$L$5:$L$1254,$J$4,DB_Q9!$J$5:$J$1254,F$71))</f>
        <v>1</v>
      </c>
      <c r="G75" s="922">
        <f t="shared" si="26"/>
        <v>0</v>
      </c>
      <c r="H75" s="922">
        <f t="shared" si="26"/>
        <v>3.8314176245210726E-3</v>
      </c>
      <c r="I75" s="923">
        <f t="shared" si="26"/>
        <v>2.008032128514056E-3</v>
      </c>
      <c r="J75" s="290">
        <f>IF($J$4="Todas",SUMIFS(DB_Q9!$P$5:$P$1254,DB_Q9!$K$5:$K$1254,J$71),SUMIFS(DB_Q9!$P$5:$P$1254,DB_Q9!$L$5:$L$1254,$J$4,DB_Q9!$K$5:$K$1254,J$71))</f>
        <v>1</v>
      </c>
      <c r="K75" s="270">
        <f>IF($J$4="Todas",SUMIFS(DB_Q9!$P$5:$P$1254,DB_Q9!$K$5:$K$1254,K$71),SUMIFS(DB_Q9!$P$5:$P$1254,DB_Q9!$L$5:$L$1254,$J$4,DB_Q9!$K$5:$K$1254,K$71))</f>
        <v>1</v>
      </c>
      <c r="L75" s="270">
        <f>IF($J$4="Todas",SUMIFS(DB_Q9!$P$5:$P$1254,DB_Q9!$K$5:$K$1254,L$71),SUMIFS(DB_Q9!$P$5:$P$1254,DB_Q9!$L$5:$L$1254,$J$4,DB_Q9!$K$5:$K$1254,L$71))</f>
        <v>0</v>
      </c>
      <c r="M75" s="274">
        <f t="shared" si="27"/>
        <v>2.881844380403458E-3</v>
      </c>
      <c r="N75" s="274">
        <f t="shared" si="27"/>
        <v>4.2372881355932203E-3</v>
      </c>
      <c r="O75" s="274">
        <f t="shared" si="27"/>
        <v>0</v>
      </c>
      <c r="P75" s="242"/>
      <c r="Q75" s="242"/>
      <c r="R75" s="242"/>
      <c r="S75" s="302"/>
      <c r="T75" s="302"/>
      <c r="U75" s="302"/>
      <c r="V75" s="242"/>
      <c r="W75" s="242"/>
      <c r="X75" s="242"/>
      <c r="Y75" s="302"/>
      <c r="Z75" s="302"/>
      <c r="AA75" s="302"/>
      <c r="AB75" s="242"/>
      <c r="AC75" s="242"/>
      <c r="AD75" s="242"/>
      <c r="AE75" s="302"/>
      <c r="AF75" s="302"/>
      <c r="AG75" s="302"/>
      <c r="AH75" s="242"/>
      <c r="AI75" s="242"/>
      <c r="AJ75" s="242"/>
      <c r="AK75" s="302"/>
      <c r="AL75" s="302"/>
      <c r="AM75" s="302"/>
      <c r="AN75" s="917"/>
      <c r="AO75" s="917"/>
      <c r="AP75" s="917"/>
      <c r="AQ75" s="458"/>
      <c r="AR75" s="458"/>
      <c r="AS75" s="458"/>
    </row>
    <row r="76" spans="1:45" ht="15" customHeight="1">
      <c r="B76" s="882" t="s">
        <v>341</v>
      </c>
      <c r="C76" s="843">
        <f t="shared" si="28"/>
        <v>2.030456852791878E-2</v>
      </c>
      <c r="D76" s="270">
        <f>IF($J$4="Todas",SUMIFS(DB_Q9!$Q$5:$Q$1254,DB_Q9!$J$5:$J$1254,D$71),SUMIFS(DB_Q9!$Q$5:$Q$1254,DB_Q9!$L$5:$L$1254,$J$4,DB_Q9!$J$5:$J$1254,D$71))</f>
        <v>0</v>
      </c>
      <c r="E76" s="270">
        <f>IF($J$4="Todas",SUMIFS(DB_Q9!$Q$5:$Q$1254,DB_Q9!$J$5:$J$1254,E$71),SUMIFS(DB_Q9!$Q$5:$Q$1254,DB_Q9!$L$5:$L$1254,$J$4,DB_Q9!$J$5:$J$1254,E$71))</f>
        <v>9</v>
      </c>
      <c r="F76" s="270">
        <f>IF($J$4="Todas",SUMIFS(DB_Q9!$Q$5:$Q$1254,DB_Q9!$J$5:$J$1254,F$71),SUMIFS(DB_Q9!$Q$5:$Q$1254,DB_Q9!$L$5:$L$1254,$J$4,DB_Q9!$J$5:$J$1254,F$71))</f>
        <v>7</v>
      </c>
      <c r="G76" s="922">
        <f t="shared" si="26"/>
        <v>0</v>
      </c>
      <c r="H76" s="922">
        <f t="shared" si="26"/>
        <v>3.4482758620689655E-2</v>
      </c>
      <c r="I76" s="923">
        <f t="shared" si="26"/>
        <v>1.4056224899598393E-2</v>
      </c>
      <c r="J76" s="290">
        <f>IF($J$4="Todas",SUMIFS(DB_Q9!$Q$5:$Q$1254,DB_Q9!$K$5:$K$1254,J$71),SUMIFS(DB_Q9!$Q$5:$Q$1254,DB_Q9!$L$5:$L$1254,$J$4,DB_Q9!$K$5:$K$1254,J$71))</f>
        <v>6</v>
      </c>
      <c r="K76" s="270">
        <f>IF($J$4="Todas",SUMIFS(DB_Q9!$Q$5:$Q$1254,DB_Q9!$K$5:$K$1254,K$71),SUMIFS(DB_Q9!$Q$5:$Q$1254,DB_Q9!$L$5:$L$1254,$J$4,DB_Q9!$K$5:$K$1254,K$71))</f>
        <v>7</v>
      </c>
      <c r="L76" s="270">
        <f>IF($J$4="Todas",SUMIFS(DB_Q9!$Q$5:$Q$1254,DB_Q9!$K$5:$K$1254,L$71),SUMIFS(DB_Q9!$Q$5:$Q$1254,DB_Q9!$L$5:$L$1254,$J$4,DB_Q9!$K$5:$K$1254,L$71))</f>
        <v>3</v>
      </c>
      <c r="M76" s="274">
        <f t="shared" si="27"/>
        <v>1.7291066282420751E-2</v>
      </c>
      <c r="N76" s="274">
        <f t="shared" si="27"/>
        <v>2.9661016949152543E-2</v>
      </c>
      <c r="O76" s="274">
        <f t="shared" si="27"/>
        <v>1.4634146341463415E-2</v>
      </c>
      <c r="P76" s="242"/>
      <c r="Q76" s="242"/>
      <c r="R76" s="242"/>
      <c r="S76" s="925"/>
      <c r="T76" s="926"/>
      <c r="U76" s="302"/>
      <c r="V76" s="242"/>
      <c r="W76" s="242"/>
      <c r="X76" s="242"/>
      <c r="Y76" s="302"/>
      <c r="Z76" s="302"/>
      <c r="AA76" s="302"/>
      <c r="AB76" s="242"/>
      <c r="AC76" s="242"/>
      <c r="AD76" s="242"/>
      <c r="AE76" s="302"/>
      <c r="AF76" s="302"/>
      <c r="AG76" s="302"/>
      <c r="AH76" s="242"/>
      <c r="AI76" s="242"/>
      <c r="AJ76" s="242"/>
      <c r="AK76" s="302"/>
      <c r="AL76" s="302"/>
      <c r="AM76" s="302"/>
      <c r="AN76" s="917"/>
      <c r="AO76" s="917"/>
      <c r="AP76" s="917"/>
      <c r="AQ76" s="458"/>
      <c r="AR76" s="458"/>
      <c r="AS76" s="458"/>
    </row>
    <row r="77" spans="1:45" ht="15" customHeight="1">
      <c r="B77" s="882" t="s">
        <v>427</v>
      </c>
      <c r="C77" s="843">
        <f t="shared" si="28"/>
        <v>0</v>
      </c>
      <c r="D77" s="270">
        <f>IF($J$4="Todas",SUMIFS(DB_Q9!$R$5:$R$1254,DB_Q9!$J$5:$J$1254,D$71),SUMIFS(DB_Q9!$R$5:$R$1254,DB_Q9!$L$5:$L$1254,$J$4,DB_Q9!$J$5:$J$1254,D$71))</f>
        <v>0</v>
      </c>
      <c r="E77" s="270">
        <f>IF($J$4="Todas",SUMIFS(DB_Q9!$R$5:$R$1254,DB_Q9!$J$5:$J$1254,E$71),SUMIFS(DB_Q9!$R$5:$R$1254,DB_Q9!$L$5:$L$1254,$J$4,DB_Q9!$J$5:$J$1254,E$71))</f>
        <v>0</v>
      </c>
      <c r="F77" s="270">
        <f>IF($J$4="Todas",SUMIFS(DB_Q9!$R$5:$R$1254,DB_Q9!$J$5:$J$1254,F$71),SUMIFS(DB_Q9!$R$5:$R$1254,DB_Q9!$L$5:$L$1254,$J$4,DB_Q9!$J$5:$J$1254,F$71))</f>
        <v>0</v>
      </c>
      <c r="G77" s="922">
        <f t="shared" si="26"/>
        <v>0</v>
      </c>
      <c r="H77" s="922">
        <f t="shared" si="26"/>
        <v>0</v>
      </c>
      <c r="I77" s="923">
        <f t="shared" si="26"/>
        <v>0</v>
      </c>
      <c r="J77" s="290">
        <f>IF($J$4="Todas",SUMIFS(DB_Q9!$R$5:$R$1254,DB_Q9!$K$5:$K$1254,J$71),SUMIFS(DB_Q9!$R$5:$R$1254,DB_Q9!$L$5:$L$1254,$J$4,DB_Q9!$K$5:$K$1254,J$71))</f>
        <v>0</v>
      </c>
      <c r="K77" s="270">
        <f>IF($J$4="Todas",SUMIFS(DB_Q9!$R$5:$R$1254,DB_Q9!$K$5:$K$1254,K$71),SUMIFS(DB_Q9!$R$5:$R$1254,DB_Q9!$L$5:$L$1254,$J$4,DB_Q9!$K$5:$K$1254,K$71))</f>
        <v>0</v>
      </c>
      <c r="L77" s="270">
        <f>IF($J$4="Todas",SUMIFS(DB_Q9!$R$5:$R$1254,DB_Q9!$K$5:$K$1254,L$71),SUMIFS(DB_Q9!$R$5:$R$1254,DB_Q9!$L$5:$L$1254,$J$4,DB_Q9!$K$5:$K$1254,L$71))</f>
        <v>0</v>
      </c>
      <c r="M77" s="274">
        <f t="shared" si="27"/>
        <v>0</v>
      </c>
      <c r="N77" s="274">
        <f t="shared" si="27"/>
        <v>0</v>
      </c>
      <c r="O77" s="274">
        <f t="shared" si="27"/>
        <v>0</v>
      </c>
      <c r="P77" s="242"/>
      <c r="Q77" s="242"/>
      <c r="R77" s="242"/>
      <c r="S77" s="925"/>
      <c r="T77" s="926"/>
      <c r="U77" s="302"/>
      <c r="V77" s="242"/>
      <c r="W77" s="242"/>
      <c r="X77" s="242"/>
      <c r="Y77" s="302"/>
      <c r="Z77" s="302"/>
      <c r="AA77" s="302"/>
      <c r="AB77" s="242"/>
      <c r="AC77" s="242"/>
      <c r="AD77" s="242"/>
      <c r="AE77" s="302"/>
      <c r="AF77" s="302"/>
      <c r="AG77" s="302"/>
      <c r="AH77" s="242"/>
      <c r="AI77" s="242"/>
      <c r="AJ77" s="242"/>
      <c r="AK77" s="302"/>
      <c r="AL77" s="302"/>
      <c r="AM77" s="302"/>
      <c r="AN77" s="917"/>
      <c r="AO77" s="917"/>
      <c r="AP77" s="917"/>
      <c r="AQ77" s="458"/>
      <c r="AR77" s="458"/>
      <c r="AS77" s="458"/>
    </row>
    <row r="78" spans="1:45" ht="15" customHeight="1">
      <c r="B78" s="882" t="s">
        <v>342</v>
      </c>
      <c r="C78" s="843">
        <f t="shared" si="28"/>
        <v>0.34137055837563451</v>
      </c>
      <c r="D78" s="270">
        <f>IF($J$4="Todas",SUMIFS(DB_Q9!$S$5:$S$1254,DB_Q9!$J$5:$J$1254,D$71),SUMIFS(DB_Q9!$S$5:$S$1254,DB_Q9!$L$5:$L$1254,$J$4,DB_Q9!$J$5:$J$1254,D$71))</f>
        <v>19</v>
      </c>
      <c r="E78" s="270">
        <f>IF($J$4="Todas",SUMIFS(DB_Q9!$S$5:$S$1254,DB_Q9!$J$5:$J$1254,E$71),SUMIFS(DB_Q9!$S$5:$S$1254,DB_Q9!$L$5:$L$1254,$J$4,DB_Q9!$J$5:$J$1254,E$71))</f>
        <v>65</v>
      </c>
      <c r="F78" s="270">
        <f>IF($J$4="Todas",SUMIFS(DB_Q9!$S$5:$S$1254,DB_Q9!$J$5:$J$1254,F$71),SUMIFS(DB_Q9!$S$5:$S$1254,DB_Q9!$L$5:$L$1254,$J$4,DB_Q9!$J$5:$J$1254,F$71))</f>
        <v>185</v>
      </c>
      <c r="G78" s="922">
        <f t="shared" si="26"/>
        <v>0.65517241379310343</v>
      </c>
      <c r="H78" s="922">
        <f t="shared" si="26"/>
        <v>0.24904214559386972</v>
      </c>
      <c r="I78" s="923">
        <f t="shared" si="26"/>
        <v>0.37148594377510041</v>
      </c>
      <c r="J78" s="290">
        <f>IF($J$4="Todas",SUMIFS(DB_Q9!$S$5:$S$1254,DB_Q9!$K$5:$K$1254,J$71),SUMIFS(DB_Q9!$S$5:$S$1254,DB_Q9!$L$5:$L$1254,$J$4,DB_Q9!$K$5:$K$1254,J$71))</f>
        <v>134</v>
      </c>
      <c r="K78" s="270">
        <f>IF($J$4="Todas",SUMIFS(DB_Q9!$S$5:$S$1254,DB_Q9!$K$5:$K$1254,K$71),SUMIFS(DB_Q9!$S$5:$S$1254,DB_Q9!$L$5:$L$1254,$J$4,DB_Q9!$K$5:$K$1254,K$71))</f>
        <v>62</v>
      </c>
      <c r="L78" s="270">
        <f>IF($J$4="Todas",SUMIFS(DB_Q9!$S$5:$S$1254,DB_Q9!$K$5:$K$1254,L$71),SUMIFS(DB_Q9!$S$5:$S$1254,DB_Q9!$L$5:$L$1254,$J$4,DB_Q9!$K$5:$K$1254,L$71))</f>
        <v>73</v>
      </c>
      <c r="M78" s="274">
        <f t="shared" si="27"/>
        <v>0.3861671469740634</v>
      </c>
      <c r="N78" s="274">
        <f t="shared" si="27"/>
        <v>0.26271186440677968</v>
      </c>
      <c r="O78" s="274">
        <f t="shared" si="27"/>
        <v>0.35609756097560974</v>
      </c>
      <c r="P78" s="242"/>
      <c r="Q78" s="242"/>
      <c r="R78" s="242"/>
      <c r="S78" s="925"/>
      <c r="T78" s="926"/>
      <c r="U78" s="302"/>
      <c r="V78" s="242"/>
      <c r="W78" s="242"/>
      <c r="X78" s="242"/>
      <c r="Y78" s="302"/>
      <c r="Z78" s="302"/>
      <c r="AA78" s="302"/>
      <c r="AB78" s="242"/>
      <c r="AC78" s="242"/>
      <c r="AD78" s="242"/>
      <c r="AE78" s="302"/>
      <c r="AF78" s="302"/>
      <c r="AG78" s="302"/>
      <c r="AH78" s="242"/>
      <c r="AI78" s="242"/>
      <c r="AJ78" s="242"/>
      <c r="AK78" s="302"/>
      <c r="AL78" s="302"/>
      <c r="AM78" s="302"/>
      <c r="AN78" s="917"/>
      <c r="AO78" s="917"/>
      <c r="AP78" s="917"/>
      <c r="AQ78" s="458"/>
      <c r="AR78" s="458"/>
      <c r="AS78" s="458"/>
    </row>
    <row r="79" spans="1:45" ht="15" customHeight="1">
      <c r="B79" s="882" t="s">
        <v>359</v>
      </c>
      <c r="C79" s="843">
        <f t="shared" si="28"/>
        <v>5.964467005076142E-2</v>
      </c>
      <c r="D79" s="270">
        <f>IF($B$4="Entrevistas totales",IF($J$4="Todas",SUMIFS(DB_Q9!$T$5:$T$1254,DB_Q9!$J$5:$J$1254,D$71),SUMIFS(DB_Q9!$T$5:$T$1254,DB_Q9!$J$5:$J$1254,D$71,DB_Q9!$L$5:$L$1254,$J$4)),IF($J$4="Todas",SUMIFS(DB_Q9!$T$5:$T$1254,DB_Q9!$M$5:$M$1254,1,DB_Q9!$J$5:$J$1254,D$71),SUMIFS(DB_Q9!$T$5:$T$1254,DB_Q9!$M$5:$M$1254,1,DB_Q9!$J$5:$J$1254,D$71,DB_Q9!$L$5:$L$1254,$J$4)))</f>
        <v>2</v>
      </c>
      <c r="E79" s="270">
        <f>IF($B$4="Entrevistas totales",IF($J$4="Todas",SUMIFS(DB_Q9!$T$5:$T$1254,DB_Q9!$J$5:$J$1254,E$71),SUMIFS(DB_Q9!$T$5:$T$1254,DB_Q9!$J$5:$J$1254,E$71,DB_Q9!$L$5:$L$1254,$J$4)),IF($J$4="Todas",SUMIFS(DB_Q9!$T$5:$T$1254,DB_Q9!$M$5:$M$1254,1,DB_Q9!$J$5:$J$1254,E$71),SUMIFS(DB_Q9!$T$5:$T$1254,DB_Q9!$M$5:$M$1254,1,DB_Q9!$J$5:$J$1254,E$71,DB_Q9!$L$5:$L$1254,$J$4)))</f>
        <v>9</v>
      </c>
      <c r="F79" s="270">
        <f>IF($B$4="Entrevistas totales",IF($J$4="Todas",SUMIFS(DB_Q9!$T$5:$T$1254,DB_Q9!$J$5:$J$1254,F$71),SUMIFS(DB_Q9!$T$5:$T$1254,DB_Q9!$J$5:$J$1254,F$71,DB_Q9!$L$5:$L$1254,$J$4)),IF($J$4="Todas",SUMIFS(DB_Q9!$T$5:$T$1254,DB_Q9!$M$5:$M$1254,1,DB_Q9!$J$5:$J$1254,F$71),SUMIFS(DB_Q9!$T$5:$T$1254,DB_Q9!$M$5:$M$1254,1,DB_Q9!$J$5:$J$1254,F$71,DB_Q9!$L$5:$L$1254,$J$4)))</f>
        <v>36</v>
      </c>
      <c r="G79" s="922">
        <f t="shared" si="26"/>
        <v>6.8965517241379309E-2</v>
      </c>
      <c r="H79" s="922">
        <f t="shared" si="26"/>
        <v>3.4482758620689655E-2</v>
      </c>
      <c r="I79" s="923">
        <f t="shared" si="26"/>
        <v>7.2289156626506021E-2</v>
      </c>
      <c r="J79" s="270">
        <f>IF($B$4="Entrevistas totales",IF($J$4="Todas",SUMIFS(DB_Q9!$T$5:$T$1254,DB_Q9!$K$5:$K$1254,J$71),SUMIFS(DB_Q9!$T$5:$T$1254,DB_Q9!$K$5:$K$1254,J$71,DB_Q9!$L$5:$L$1254,$J$4)),IF($J$4="Todas",SUMIFS(DB_Q9!$T$5:$T$1254,DB_Q9!$M$5:$M$1254,1,DB_Q9!$K$5:$K$1254,J$71),SUMIFS(DB_Q9!$T$5:$T$1254,DB_Q9!$M$5:$M$1254,1,DB_Q9!$K$5:$K$1254,J$71,DB_Q9!$L$5:$L$1254,$J$4)))</f>
        <v>18</v>
      </c>
      <c r="K79" s="270">
        <f>IF($B$4="Entrevistas totales",IF($J$4="Todas",SUMIFS(DB_Q9!$T$5:$T$1254,DB_Q9!$K$5:$K$1254,K$71),SUMIFS(DB_Q9!$T$5:$T$1254,DB_Q9!$K$5:$K$1254,K$71,DB_Q9!$L$5:$L$1254,$J$4)),IF($J$4="Todas",SUMIFS(DB_Q9!$T$5:$T$1254,DB_Q9!$M$5:$M$1254,1,DB_Q9!$K$5:$K$1254,K$71),SUMIFS(DB_Q9!$T$5:$T$1254,DB_Q9!$M$5:$M$1254,1,DB_Q9!$K$5:$K$1254,K$71,DB_Q9!$L$5:$L$1254,$J$4)))</f>
        <v>17</v>
      </c>
      <c r="L79" s="270">
        <f>IF($B$4="Entrevistas totales",IF($J$4="Todas",SUMIFS(DB_Q9!$T$5:$T$1254,DB_Q9!$K$5:$K$1254,L$71),SUMIFS(DB_Q9!$T$5:$T$1254,DB_Q9!$K$5:$K$1254,L$71,DB_Q9!$L$5:$L$1254,$J$4)),IF($J$4="Todas",SUMIFS(DB_Q9!$T$5:$T$1254,DB_Q9!$M$5:$M$1254,1,DB_Q9!$K$5:$K$1254,L$71),SUMIFS(DB_Q9!$T$5:$T$1254,DB_Q9!$M$5:$M$1254,1,DB_Q9!$K$5:$K$1254,L$71,DB_Q9!$L$5:$L$1254,$J$4)))</f>
        <v>12</v>
      </c>
      <c r="M79" s="274">
        <f t="shared" si="27"/>
        <v>5.1873198847262249E-2</v>
      </c>
      <c r="N79" s="274">
        <f t="shared" si="27"/>
        <v>7.2033898305084748E-2</v>
      </c>
      <c r="O79" s="274">
        <f t="shared" si="27"/>
        <v>5.8536585365853662E-2</v>
      </c>
      <c r="P79" s="242"/>
      <c r="Q79" s="242"/>
      <c r="R79" s="242"/>
      <c r="S79" s="925"/>
      <c r="T79" s="926"/>
      <c r="U79" s="302"/>
      <c r="V79" s="242"/>
      <c r="W79" s="242"/>
      <c r="X79" s="242"/>
      <c r="Y79" s="302"/>
      <c r="Z79" s="302"/>
      <c r="AA79" s="302"/>
      <c r="AB79" s="242"/>
      <c r="AC79" s="242"/>
      <c r="AD79" s="242"/>
      <c r="AE79" s="302"/>
      <c r="AF79" s="302"/>
      <c r="AG79" s="302"/>
      <c r="AH79" s="242"/>
      <c r="AI79" s="242"/>
      <c r="AJ79" s="242"/>
      <c r="AK79" s="302"/>
      <c r="AL79" s="302"/>
      <c r="AM79" s="302"/>
      <c r="AN79" s="917"/>
      <c r="AO79" s="917"/>
      <c r="AP79" s="917"/>
      <c r="AQ79" s="458"/>
      <c r="AR79" s="458"/>
      <c r="AS79" s="458"/>
    </row>
    <row r="80" spans="1:45" s="904" customFormat="1" ht="15" customHeight="1" thickBot="1">
      <c r="A80" s="902"/>
      <c r="B80" s="877" t="str">
        <f>"Zona climática: "&amp;$J$4</f>
        <v>Zona climática: Todas</v>
      </c>
      <c r="C80" s="826">
        <f>1-C87-C86</f>
        <v>0.20177664974619289</v>
      </c>
      <c r="D80" s="827">
        <f>IF($J$4="Todas",COUNTIFS(DB_Q9!$J$5:$J$1254,D$71,DB_Q9!$M$5:$M$1254,1),COUNTIFS(DB_Q9!$L$5:$L$1254,$J$4,DB_Q9!$J$5:$J$1254,D$71,DB_Q9!$M$5:$M$1254,1))</f>
        <v>29</v>
      </c>
      <c r="E80" s="827">
        <f>IF($J$4="Todas",COUNTIFS(DB_Q9!$J$5:$J$1254,E$71,DB_Q9!$M$5:$M$1254,1),COUNTIFS(DB_Q9!$L$5:$L$1254,$J$4,DB_Q9!$J$5:$J$1254,E$71,DB_Q9!$M$5:$M$1254,1))</f>
        <v>261</v>
      </c>
      <c r="F80" s="827">
        <f>IF($J$4="Todas",COUNTIFS(DB_Q9!$J$5:$J$1254,F$71,DB_Q9!$M$5:$M$1254,1),COUNTIFS(DB_Q9!$L$5:$L$1254,$J$4,DB_Q9!$J$5:$J$1254,F$71,DB_Q9!$M$5:$M$1254,1))</f>
        <v>498</v>
      </c>
      <c r="G80" s="828">
        <f>IFERROR(D80/D$88,)</f>
        <v>0.8529411764705882</v>
      </c>
      <c r="H80" s="828">
        <f>IFERROR(E80/E$88,)</f>
        <v>0.71900826446280997</v>
      </c>
      <c r="I80" s="828">
        <f>IFERROR(F80/F$88,)</f>
        <v>0.58382180539273154</v>
      </c>
      <c r="J80" s="878">
        <f>IF($J$4="Todas",COUNTIFS(DB_Q9!$K$5:$K$1254,J$71,DB_Q9!$M$5:$M$1254,1),COUNTIFS(DB_Q9!$L$5:$L$1254,$J$4,DB_Q9!$K$5:$K$1254,J$71,DB_Q9!$M$5:$M$1254,1))</f>
        <v>347</v>
      </c>
      <c r="K80" s="827">
        <f>IF($J$4="Todas",COUNTIFS(DB_Q9!$K$5:$K$1254,K$71,DB_Q9!$M$5:$M$1254,1),COUNTIFS(DB_Q9!$L$5:$L$1254,$J$4,DB_Q9!$K$5:$K$1254,K$71,DB_Q9!$M$5:$M$1254,1))</f>
        <v>236</v>
      </c>
      <c r="L80" s="827">
        <f>IF($J$4="Todas",COUNTIFS(DB_Q9!$K$5:$K$1254,L$71,DB_Q9!$M$5:$M$1254,1),COUNTIFS(DB_Q9!$L$5:$L$1254,$J$4,DB_Q9!$K$5:$K$1254,L$71,DB_Q9!$M$5:$M$1254,1))</f>
        <v>205</v>
      </c>
      <c r="M80" s="828">
        <f>IFERROR(J80/J$88,)</f>
        <v>0.58123953098827474</v>
      </c>
      <c r="N80" s="828">
        <f>IFERROR(K80/K$88,)</f>
        <v>0.78666666666666663</v>
      </c>
      <c r="O80" s="828">
        <f>IFERROR(L80/L$88,)</f>
        <v>0.58073654390934848</v>
      </c>
      <c r="P80" s="303"/>
      <c r="Q80" s="303"/>
      <c r="R80" s="303"/>
      <c r="S80" s="927"/>
      <c r="T80" s="928"/>
      <c r="U80" s="919"/>
      <c r="V80" s="303"/>
      <c r="W80" s="303"/>
      <c r="X80" s="303"/>
      <c r="Y80" s="919"/>
      <c r="Z80" s="919"/>
      <c r="AA80" s="919"/>
      <c r="AB80" s="303"/>
      <c r="AC80" s="303"/>
      <c r="AD80" s="303"/>
      <c r="AE80" s="919"/>
      <c r="AF80" s="919"/>
      <c r="AG80" s="919"/>
      <c r="AH80" s="303"/>
      <c r="AI80" s="303"/>
      <c r="AJ80" s="303"/>
      <c r="AK80" s="919"/>
      <c r="AL80" s="919"/>
      <c r="AM80" s="919"/>
      <c r="AN80" s="920"/>
      <c r="AO80" s="920"/>
      <c r="AP80" s="920"/>
      <c r="AQ80" s="921"/>
      <c r="AR80" s="921"/>
      <c r="AS80" s="921"/>
    </row>
    <row r="81" spans="2:45" ht="15" customHeight="1" thickTop="1">
      <c r="B81" s="886" t="s">
        <v>338</v>
      </c>
      <c r="C81" s="853">
        <f>VLOOKUP(B81,$B$19:$C$25,2,)</f>
        <v>0.18781725888324874</v>
      </c>
      <c r="D81" s="307">
        <f>IF($J$4="Todas",SUMIFS(DB_Q9!$U$5:$U$1254,DB_Q9!$J$5:$J$1254,D$71),SUMIFS(DB_Q9!$U$5:$U$1254,DB_Q9!$L$5:$L$1254,$J$4,DB_Q9!$J$5:$J$1254,D$71))</f>
        <v>8</v>
      </c>
      <c r="E81" s="307">
        <f>IF($J$4="Todas",SUMIFS(DB_Q9!$U$5:$U$1254,DB_Q9!$J$5:$J$1254,E$71),SUMIFS(DB_Q9!$U$5:$U$1254,DB_Q9!$L$5:$L$1254,$J$4,DB_Q9!$J$5:$J$1254,E$71))</f>
        <v>80</v>
      </c>
      <c r="F81" s="307">
        <f>IF($J$4="Todas",SUMIFS(DB_Q9!$U$5:$U$1254,DB_Q9!$J$5:$J$1254,F$71),SUMIFS(DB_Q9!$U$5:$U$1254,DB_Q9!$L$5:$L$1254,$J$4,DB_Q9!$J$5:$J$1254,F$71))</f>
        <v>60</v>
      </c>
      <c r="G81" s="922">
        <f t="shared" ref="G81:I87" si="29">IFERROR(IF($B$4="Entrevistas totales",D81/D$88,D81/D$80),)</f>
        <v>0.27586206896551724</v>
      </c>
      <c r="H81" s="922">
        <f t="shared" si="29"/>
        <v>0.3065134099616858</v>
      </c>
      <c r="I81" s="922">
        <f t="shared" si="29"/>
        <v>0.12048192771084337</v>
      </c>
      <c r="J81" s="924">
        <f>IF($J$4="Todas",SUMIFS(DB_Q9!$U$5:$U$1254,DB_Q9!$K$5:$K$1254,J$71),SUMIFS(DB_Q9!$U$5:$U$1254,DB_Q9!$L$5:$L$1254,$J$4,DB_Q9!$K$5:$K$1254,J$71))</f>
        <v>85</v>
      </c>
      <c r="K81" s="307">
        <f>IF($J$4="Todas",SUMIFS(DB_Q9!$U$5:$U$1254,DB_Q9!$K$5:$K$1254,K$71),SUMIFS(DB_Q9!$U$5:$U$1254,DB_Q9!$L$5:$L$1254,$J$4,DB_Q9!$K$5:$K$1254,K$71))</f>
        <v>45</v>
      </c>
      <c r="L81" s="307">
        <f>IF($J$4="Todas",SUMIFS(DB_Q9!$U$5:$U$1254,DB_Q9!$K$5:$K$1254,L$71),SUMIFS(DB_Q9!$U$5:$U$1254,DB_Q9!$L$5:$L$1254,$J$4,DB_Q9!$K$5:$K$1254,L$71))</f>
        <v>18</v>
      </c>
      <c r="M81" s="922">
        <f t="shared" ref="M81:O87" si="30">IFERROR(IF($B$4="Entrevistas totales",J81/J$88,J81/J$80),)</f>
        <v>0.24495677233429394</v>
      </c>
      <c r="N81" s="922">
        <f t="shared" si="30"/>
        <v>0.19067796610169491</v>
      </c>
      <c r="O81" s="922">
        <f t="shared" si="30"/>
        <v>8.7804878048780483E-2</v>
      </c>
      <c r="P81" s="242"/>
      <c r="Q81" s="242"/>
      <c r="R81" s="242"/>
      <c r="S81" s="927"/>
      <c r="T81" s="928"/>
      <c r="U81" s="302"/>
      <c r="V81" s="242"/>
      <c r="W81" s="242"/>
      <c r="X81" s="242"/>
      <c r="Y81" s="302"/>
      <c r="Z81" s="302"/>
      <c r="AA81" s="302"/>
      <c r="AB81" s="242"/>
      <c r="AC81" s="242"/>
      <c r="AD81" s="242"/>
      <c r="AE81" s="302"/>
      <c r="AF81" s="302"/>
      <c r="AG81" s="302"/>
      <c r="AH81" s="242"/>
      <c r="AI81" s="242"/>
      <c r="AJ81" s="242"/>
      <c r="AK81" s="302"/>
      <c r="AL81" s="302"/>
      <c r="AM81" s="302"/>
      <c r="AN81" s="917"/>
      <c r="AO81" s="917"/>
      <c r="AP81" s="917"/>
      <c r="AQ81" s="458"/>
      <c r="AR81" s="458"/>
      <c r="AS81" s="458"/>
    </row>
    <row r="82" spans="2:45" ht="15" customHeight="1">
      <c r="B82" s="887" t="s">
        <v>339</v>
      </c>
      <c r="C82" s="857">
        <f t="shared" ref="C82:C87" si="31">VLOOKUP(B82,$B$19:$C$25,2,)</f>
        <v>1.1421319796954314E-2</v>
      </c>
      <c r="D82" s="270">
        <f>IF($J$4="Todas",SUMIFS(DB_Q9!$V$5:$V$1254,DB_Q9!$J$5:$J$1254,D$71),SUMIFS(DB_Q9!$V$5:$V$1254,DB_Q9!$L$5:$L$1254,$J$4,DB_Q9!$J$5:$J$1254,D$71))</f>
        <v>0</v>
      </c>
      <c r="E82" s="270">
        <f>IF($J$4="Todas",SUMIFS(DB_Q9!$V$5:$V$1254,DB_Q9!$J$5:$J$1254,E$71),SUMIFS(DB_Q9!$V$5:$V$1254,DB_Q9!$L$5:$L$1254,$J$4,DB_Q9!$J$5:$J$1254,E$71))</f>
        <v>2</v>
      </c>
      <c r="F82" s="270">
        <f>IF($J$4="Todas",SUMIFS(DB_Q9!$V$5:$V$1254,DB_Q9!$J$5:$J$1254,F$71),SUMIFS(DB_Q9!$V$5:$V$1254,DB_Q9!$L$5:$L$1254,$J$4,DB_Q9!$J$5:$J$1254,F$71))</f>
        <v>7</v>
      </c>
      <c r="G82" s="274">
        <f t="shared" si="29"/>
        <v>0</v>
      </c>
      <c r="H82" s="274">
        <f t="shared" si="29"/>
        <v>7.6628352490421452E-3</v>
      </c>
      <c r="I82" s="274">
        <f t="shared" si="29"/>
        <v>1.4056224899598393E-2</v>
      </c>
      <c r="J82" s="290">
        <f>IF($J$4="Todas",SUMIFS(DB_Q9!$V$5:$V$1254,DB_Q9!$K$5:$K$1254,J$71),SUMIFS(DB_Q9!$V$5:$V$1254,DB_Q9!$L$5:$L$1254,$J$4,DB_Q9!$K$5:$K$1254,J$71))</f>
        <v>2</v>
      </c>
      <c r="K82" s="270">
        <f>IF($J$4="Todas",SUMIFS(DB_Q9!$V$5:$V$1254,DB_Q9!$K$5:$K$1254,K$71),SUMIFS(DB_Q9!$V$5:$V$1254,DB_Q9!$L$5:$L$1254,$J$4,DB_Q9!$K$5:$K$1254,K$71))</f>
        <v>7</v>
      </c>
      <c r="L82" s="270">
        <f>IF($J$4="Todas",SUMIFS(DB_Q9!$V$5:$V$1254,DB_Q9!$K$5:$K$1254,L$71),SUMIFS(DB_Q9!$V$5:$V$1254,DB_Q9!$L$5:$L$1254,$J$4,DB_Q9!$K$5:$K$1254,L$71))</f>
        <v>0</v>
      </c>
      <c r="M82" s="274">
        <f t="shared" si="30"/>
        <v>5.763688760806916E-3</v>
      </c>
      <c r="N82" s="274">
        <f t="shared" si="30"/>
        <v>2.9661016949152543E-2</v>
      </c>
      <c r="O82" s="274">
        <f t="shared" si="30"/>
        <v>0</v>
      </c>
      <c r="P82" s="242"/>
      <c r="Q82" s="242"/>
      <c r="R82" s="242"/>
      <c r="S82" s="927"/>
      <c r="T82" s="928"/>
      <c r="U82" s="302"/>
      <c r="V82" s="242"/>
      <c r="W82" s="242"/>
      <c r="X82" s="242"/>
      <c r="Y82" s="302"/>
      <c r="Z82" s="302"/>
      <c r="AA82" s="302"/>
      <c r="AB82" s="242"/>
      <c r="AC82" s="242"/>
      <c r="AD82" s="242"/>
      <c r="AE82" s="302"/>
      <c r="AF82" s="302"/>
      <c r="AG82" s="302"/>
      <c r="AH82" s="242"/>
      <c r="AI82" s="242"/>
      <c r="AJ82" s="242"/>
      <c r="AK82" s="302"/>
      <c r="AL82" s="302"/>
      <c r="AM82" s="302"/>
      <c r="AN82" s="917"/>
      <c r="AO82" s="917"/>
      <c r="AP82" s="917"/>
      <c r="AQ82" s="458"/>
      <c r="AR82" s="458"/>
      <c r="AS82" s="458"/>
    </row>
    <row r="83" spans="2:45" ht="15" customHeight="1">
      <c r="B83" s="887" t="s">
        <v>340</v>
      </c>
      <c r="C83" s="857">
        <f t="shared" si="31"/>
        <v>2.5380710659898475E-3</v>
      </c>
      <c r="D83" s="270">
        <f>IF($J$4="Todas",SUMIFS(DB_Q9!$W$5:$W$1254,DB_Q9!$J$5:$J$1254,D$71),SUMIFS(DB_Q9!$W$5:$W$1254,DB_Q9!$L$5:$L$1254,$J$4,DB_Q9!$J$5:$J$1254,D$71))</f>
        <v>0</v>
      </c>
      <c r="E83" s="270">
        <f>IF($J$4="Todas",SUMIFS(DB_Q9!$W$5:$W$1254,DB_Q9!$J$5:$J$1254,E$71),SUMIFS(DB_Q9!$W$5:$W$1254,DB_Q9!$L$5:$L$1254,$J$4,DB_Q9!$J$5:$J$1254,E$71))</f>
        <v>0</v>
      </c>
      <c r="F83" s="270">
        <f>IF($J$4="Todas",SUMIFS(DB_Q9!$W$5:$W$1254,DB_Q9!$J$5:$J$1254,F$71),SUMIFS(DB_Q9!$W$5:$W$1254,DB_Q9!$L$5:$L$1254,$J$4,DB_Q9!$J$5:$J$1254,F$71))</f>
        <v>2</v>
      </c>
      <c r="G83" s="274">
        <f t="shared" si="29"/>
        <v>0</v>
      </c>
      <c r="H83" s="274">
        <f t="shared" si="29"/>
        <v>0</v>
      </c>
      <c r="I83" s="274">
        <f t="shared" si="29"/>
        <v>4.0160642570281121E-3</v>
      </c>
      <c r="J83" s="290">
        <f>IF($J$4="Todas",SUMIFS(DB_Q9!$W$5:$W$1254,DB_Q9!$K$5:$K$1254,J$71),SUMIFS(DB_Q9!$W$5:$W$1254,DB_Q9!$L$5:$L$1254,$J$4,DB_Q9!$K$5:$K$1254,J$71))</f>
        <v>1</v>
      </c>
      <c r="K83" s="270">
        <f>IF($J$4="Todas",SUMIFS(DB_Q9!$W$5:$W$1254,DB_Q9!$K$5:$K$1254,K$71),SUMIFS(DB_Q9!$W$5:$W$1254,DB_Q9!$L$5:$L$1254,$J$4,DB_Q9!$K$5:$K$1254,K$71))</f>
        <v>1</v>
      </c>
      <c r="L83" s="270">
        <f>IF($J$4="Todas",SUMIFS(DB_Q9!$W$5:$W$1254,DB_Q9!$K$5:$K$1254,L$71),SUMIFS(DB_Q9!$W$5:$W$1254,DB_Q9!$L$5:$L$1254,$J$4,DB_Q9!$K$5:$K$1254,L$71))</f>
        <v>0</v>
      </c>
      <c r="M83" s="274">
        <f t="shared" si="30"/>
        <v>2.881844380403458E-3</v>
      </c>
      <c r="N83" s="274">
        <f t="shared" si="30"/>
        <v>4.2372881355932203E-3</v>
      </c>
      <c r="O83" s="274">
        <f t="shared" si="30"/>
        <v>0</v>
      </c>
      <c r="P83" s="242"/>
      <c r="Q83" s="242"/>
      <c r="R83" s="242"/>
      <c r="S83" s="927"/>
      <c r="T83" s="928"/>
      <c r="U83" s="302"/>
      <c r="V83" s="242"/>
      <c r="W83" s="242"/>
      <c r="X83" s="242"/>
      <c r="Y83" s="302"/>
      <c r="Z83" s="302"/>
      <c r="AA83" s="302"/>
      <c r="AB83" s="242"/>
      <c r="AC83" s="242"/>
      <c r="AD83" s="242"/>
      <c r="AE83" s="302"/>
      <c r="AF83" s="302"/>
      <c r="AG83" s="302"/>
      <c r="AH83" s="242"/>
      <c r="AI83" s="242"/>
      <c r="AJ83" s="242"/>
      <c r="AK83" s="302"/>
      <c r="AL83" s="302"/>
      <c r="AM83" s="302"/>
      <c r="AN83" s="917"/>
      <c r="AO83" s="917"/>
      <c r="AP83" s="917"/>
      <c r="AQ83" s="458"/>
      <c r="AR83" s="458"/>
      <c r="AS83" s="458"/>
    </row>
    <row r="84" spans="2:45" ht="15" customHeight="1">
      <c r="B84" s="887" t="s">
        <v>341</v>
      </c>
      <c r="C84" s="857">
        <f t="shared" si="31"/>
        <v>5.0761421319796957E-8</v>
      </c>
      <c r="D84" s="270">
        <f>IF($J$4="Todas",SUMIFS(DB_Q9!$X$5:$X$1254,DB_Q9!$J$5:$J$1254,D$71),SUMIFS(DB_Q9!$X$5:$X$1254,DB_Q9!$L$5:$L$1254,$J$4,DB_Q9!$J$5:$J$1254,D$71))</f>
        <v>0</v>
      </c>
      <c r="E84" s="270">
        <f>IF($J$4="Todas",SUMIFS(DB_Q9!$X$5:$X$1254,DB_Q9!$J$5:$J$1254,E$71),SUMIFS(DB_Q9!$X$5:$X$1254,DB_Q9!$L$5:$L$1254,$J$4,DB_Q9!$J$5:$J$1254,E$71))</f>
        <v>0</v>
      </c>
      <c r="F84" s="270">
        <f>IF($J$4="Todas",SUMIFS(DB_Q9!$X$5:$X$1254,DB_Q9!$J$5:$J$1254,F$71),SUMIFS(DB_Q9!$X$5:$X$1254,DB_Q9!$L$5:$L$1254,$J$4,DB_Q9!$J$5:$J$1254,F$71))</f>
        <v>0</v>
      </c>
      <c r="G84" s="274">
        <f t="shared" si="29"/>
        <v>0</v>
      </c>
      <c r="H84" s="274">
        <f t="shared" si="29"/>
        <v>0</v>
      </c>
      <c r="I84" s="274">
        <f t="shared" si="29"/>
        <v>0</v>
      </c>
      <c r="J84" s="290">
        <f>IF($J$4="Todas",SUMIFS(DB_Q9!$X$5:$X$1254,DB_Q9!$K$5:$K$1254,J$71),SUMIFS(DB_Q9!$X$5:$X$1254,DB_Q9!$L$5:$L$1254,$J$4,DB_Q9!$K$5:$K$1254,J$71))</f>
        <v>0</v>
      </c>
      <c r="K84" s="270">
        <f>IF($J$4="Todas",SUMIFS(DB_Q9!$X$5:$X$1254,DB_Q9!$K$5:$K$1254,K$71),SUMIFS(DB_Q9!$X$5:$X$1254,DB_Q9!$L$5:$L$1254,$J$4,DB_Q9!$K$5:$K$1254,K$71))</f>
        <v>0</v>
      </c>
      <c r="L84" s="270">
        <f>IF($J$4="Todas",SUMIFS(DB_Q9!$X$5:$X$1254,DB_Q9!$K$5:$K$1254,L$71),SUMIFS(DB_Q9!$X$5:$X$1254,DB_Q9!$L$5:$L$1254,$J$4,DB_Q9!$K$5:$K$1254,L$71))</f>
        <v>0</v>
      </c>
      <c r="M84" s="274">
        <f t="shared" si="30"/>
        <v>0</v>
      </c>
      <c r="N84" s="274">
        <f t="shared" si="30"/>
        <v>0</v>
      </c>
      <c r="O84" s="274">
        <f t="shared" si="30"/>
        <v>0</v>
      </c>
      <c r="P84" s="242"/>
      <c r="Q84" s="242"/>
      <c r="R84" s="242"/>
      <c r="S84" s="925"/>
      <c r="T84" s="926"/>
      <c r="U84" s="302"/>
      <c r="V84" s="242"/>
      <c r="W84" s="242"/>
      <c r="X84" s="242"/>
      <c r="Y84" s="302"/>
      <c r="Z84" s="302"/>
      <c r="AA84" s="302"/>
      <c r="AB84" s="242"/>
      <c r="AC84" s="242"/>
      <c r="AD84" s="242"/>
      <c r="AE84" s="302"/>
      <c r="AF84" s="302"/>
      <c r="AG84" s="302"/>
      <c r="AH84" s="242"/>
      <c r="AI84" s="242"/>
      <c r="AJ84" s="242"/>
      <c r="AK84" s="302"/>
      <c r="AL84" s="302"/>
      <c r="AM84" s="302"/>
      <c r="AN84" s="917"/>
      <c r="AO84" s="917"/>
      <c r="AP84" s="917"/>
      <c r="AQ84" s="458"/>
      <c r="AR84" s="458"/>
      <c r="AS84" s="458"/>
    </row>
    <row r="85" spans="2:45" ht="15" customHeight="1">
      <c r="B85" s="887" t="s">
        <v>468</v>
      </c>
      <c r="C85" s="857">
        <f t="shared" si="31"/>
        <v>6.3451776649746202E-8</v>
      </c>
      <c r="D85" s="270">
        <f>IF($J$4="Todas",SUMIFS(DB_Q9!$Y$5:$Y$1254,DB_Q9!$J$5:$J$1254,D$71),SUMIFS(DB_Q9!$Y$5:$Y$1254,DB_Q9!$L$5:$L$1254,$J$4,DB_Q9!$J$5:$J$1254,D$71))</f>
        <v>0</v>
      </c>
      <c r="E85" s="270">
        <f>IF($J$4="Todas",SUMIFS(DB_Q9!$Y$5:$Y$1254,DB_Q9!$J$5:$J$1254,E$71),SUMIFS(DB_Q9!$Y$5:$Y$1254,DB_Q9!$L$5:$L$1254,$J$4,DB_Q9!$J$5:$J$1254,E$71))</f>
        <v>0</v>
      </c>
      <c r="F85" s="270">
        <f>IF($J$4="Todas",SUMIFS(DB_Q9!$Y$5:$Y$1254,DB_Q9!$J$5:$J$1254,F$71),SUMIFS(DB_Q9!$Y$5:$Y$1254,DB_Q9!$L$5:$L$1254,$J$4,DB_Q9!$J$5:$J$1254,F$71))</f>
        <v>0</v>
      </c>
      <c r="G85" s="274">
        <f t="shared" si="29"/>
        <v>0</v>
      </c>
      <c r="H85" s="274">
        <f t="shared" si="29"/>
        <v>0</v>
      </c>
      <c r="I85" s="274">
        <f t="shared" si="29"/>
        <v>0</v>
      </c>
      <c r="J85" s="290">
        <f>IF($J$4="Todas",SUMIFS(DB_Q9!$Y$5:$Y$1254,DB_Q9!$K$5:$K$1254,J$71),SUMIFS(DB_Q9!$Y$5:$Y$1254,DB_Q9!$L$5:$L$1254,$J$4,DB_Q9!$K$5:$K$1254,J$71))</f>
        <v>0</v>
      </c>
      <c r="K85" s="270">
        <f>IF($J$4="Todas",SUMIFS(DB_Q9!$Y$5:$Y$1254,DB_Q9!$K$5:$K$1254,K$71),SUMIFS(DB_Q9!$Y$5:$Y$1254,DB_Q9!$L$5:$L$1254,$J$4,DB_Q9!$K$5:$K$1254,K$71))</f>
        <v>0</v>
      </c>
      <c r="L85" s="270">
        <f>IF($J$4="Todas",SUMIFS(DB_Q9!$Y$5:$Y$1254,DB_Q9!$K$5:$K$1254,L$71),SUMIFS(DB_Q9!$Y$5:$Y$1254,DB_Q9!$L$5:$L$1254,$J$4,DB_Q9!$K$5:$K$1254,L$71))</f>
        <v>0</v>
      </c>
      <c r="M85" s="274">
        <f t="shared" si="30"/>
        <v>0</v>
      </c>
      <c r="N85" s="274">
        <f t="shared" si="30"/>
        <v>0</v>
      </c>
      <c r="O85" s="274">
        <f t="shared" si="30"/>
        <v>0</v>
      </c>
      <c r="P85" s="242"/>
      <c r="Q85" s="242"/>
      <c r="R85" s="242"/>
      <c r="S85" s="925"/>
      <c r="T85" s="926"/>
      <c r="U85" s="302"/>
      <c r="V85" s="242"/>
      <c r="W85" s="242"/>
      <c r="X85" s="242"/>
      <c r="Y85" s="302"/>
      <c r="Z85" s="302"/>
      <c r="AA85" s="302"/>
      <c r="AB85" s="242"/>
      <c r="AC85" s="242"/>
      <c r="AD85" s="242"/>
      <c r="AE85" s="302"/>
      <c r="AF85" s="302"/>
      <c r="AG85" s="302"/>
      <c r="AH85" s="242"/>
      <c r="AI85" s="242"/>
      <c r="AJ85" s="242"/>
      <c r="AK85" s="302"/>
      <c r="AL85" s="302"/>
      <c r="AM85" s="302"/>
      <c r="AN85" s="917"/>
      <c r="AO85" s="917"/>
      <c r="AP85" s="917"/>
      <c r="AQ85" s="458"/>
      <c r="AR85" s="458"/>
      <c r="AS85" s="458"/>
    </row>
    <row r="86" spans="2:45" ht="15" customHeight="1">
      <c r="B86" s="887" t="s">
        <v>342</v>
      </c>
      <c r="C86" s="857">
        <f t="shared" si="31"/>
        <v>0.22208121827411167</v>
      </c>
      <c r="D86" s="270">
        <f>IF($J$4="Todas",SUMIFS(DB_Q9!$Z$5:$Z$1254,DB_Q9!$J$5:$J$1254,D$71),SUMIFS(DB_Q9!$Z$5:$Z$1254,DB_Q9!$L$5:$L$1254,$J$4,DB_Q9!$J$5:$J$1254,D$71))</f>
        <v>14</v>
      </c>
      <c r="E86" s="270">
        <f>IF($J$4="Todas",SUMIFS(DB_Q9!$Z$5:$Z$1254,DB_Q9!$J$5:$J$1254,E$71),SUMIFS(DB_Q9!$Z$5:$Z$1254,DB_Q9!$L$5:$L$1254,$J$4,DB_Q9!$J$5:$J$1254,E$71))</f>
        <v>40</v>
      </c>
      <c r="F86" s="270">
        <f>IF($J$4="Todas",SUMIFS(DB_Q9!$Z$5:$Z$1254,DB_Q9!$J$5:$J$1254,F$71),SUMIFS(DB_Q9!$Z$5:$Z$1254,DB_Q9!$L$5:$L$1254,$J$4,DB_Q9!$J$5:$J$1254,F$71))</f>
        <v>121</v>
      </c>
      <c r="G86" s="274">
        <f t="shared" si="29"/>
        <v>0.48275862068965519</v>
      </c>
      <c r="H86" s="274">
        <f t="shared" si="29"/>
        <v>0.1532567049808429</v>
      </c>
      <c r="I86" s="274">
        <f t="shared" si="29"/>
        <v>0.2429718875502008</v>
      </c>
      <c r="J86" s="290">
        <f>IF($J$4="Todas",SUMIFS(DB_Q9!$Z$5:$Z$1254,DB_Q9!$K$5:$K$1254,J$71),SUMIFS(DB_Q9!$Z$5:$Z$1254,DB_Q9!$L$5:$L$1254,$J$4,DB_Q9!$K$5:$K$1254,J$71))</f>
        <v>89</v>
      </c>
      <c r="K86" s="270">
        <f>IF($J$4="Todas",SUMIFS(DB_Q9!$Z$5:$Z$1254,DB_Q9!$K$5:$K$1254,K$71),SUMIFS(DB_Q9!$Z$5:$Z$1254,DB_Q9!$L$5:$L$1254,$J$4,DB_Q9!$K$5:$K$1254,K$71))</f>
        <v>48</v>
      </c>
      <c r="L86" s="270">
        <f>IF($J$4="Todas",SUMIFS(DB_Q9!$Z$5:$Z$1254,DB_Q9!$K$5:$K$1254,L$71),SUMIFS(DB_Q9!$Z$5:$Z$1254,DB_Q9!$L$5:$L$1254,$J$4,DB_Q9!$K$5:$K$1254,L$71))</f>
        <v>38</v>
      </c>
      <c r="M86" s="274">
        <f t="shared" si="30"/>
        <v>0.25648414985590778</v>
      </c>
      <c r="N86" s="274">
        <f t="shared" si="30"/>
        <v>0.20338983050847459</v>
      </c>
      <c r="O86" s="274">
        <f t="shared" si="30"/>
        <v>0.18536585365853658</v>
      </c>
      <c r="P86" s="242"/>
      <c r="Q86" s="242"/>
      <c r="R86" s="242"/>
      <c r="S86" s="925"/>
      <c r="T86" s="926"/>
      <c r="U86" s="302"/>
      <c r="V86" s="242"/>
      <c r="W86" s="242"/>
      <c r="X86" s="242"/>
      <c r="Y86" s="302"/>
      <c r="Z86" s="302"/>
      <c r="AA86" s="302"/>
      <c r="AB86" s="242"/>
      <c r="AC86" s="242"/>
      <c r="AD86" s="242"/>
      <c r="AE86" s="302"/>
      <c r="AF86" s="302"/>
      <c r="AG86" s="302"/>
      <c r="AH86" s="242"/>
      <c r="AI86" s="242"/>
      <c r="AJ86" s="242"/>
      <c r="AK86" s="302"/>
      <c r="AL86" s="302"/>
      <c r="AM86" s="302"/>
      <c r="AN86" s="917"/>
      <c r="AO86" s="917"/>
      <c r="AP86" s="917"/>
      <c r="AQ86" s="458"/>
      <c r="AR86" s="458"/>
      <c r="AS86" s="458"/>
    </row>
    <row r="87" spans="2:45" ht="15" customHeight="1" thickBot="1">
      <c r="B87" s="892" t="s">
        <v>359</v>
      </c>
      <c r="C87" s="863">
        <f t="shared" si="31"/>
        <v>0.57614213197969544</v>
      </c>
      <c r="D87" s="1000">
        <f>IF($B$4="Entrevistas totales",IF($J$4="Todas",SUMIFS(DB_Q9!$AA$5:$AA$1254,DB_Q9!$J$5:$J$1254,D$71),SUMIFS(DB_Q9!$AA$5:$AA$1254,DB_Q9!$J$5:$J$1254,D$71,DB_Q9!$L$5:$L$1254,$J$4)),IF($J$4="Todas",SUMIFS(DB_Q9!$AA$5:$AA$1254,DB_Q9!$M$5:$M$1254,1,DB_Q9!$J$5:$J$1254,D$71),SUMIFS(DB_Q9!$AA$5:$AA$1254,DB_Q9!$M$5:$M$1254,1,DB_Q9!$J$5:$J$1254,D$71,DB_Q9!$L$5:$L$1254,$J$4)))</f>
        <v>7</v>
      </c>
      <c r="E87" s="1000">
        <f>IF($B$4="Entrevistas totales",IF($J$4="Todas",SUMIFS(DB_Q9!$AA$5:$AA$1254,DB_Q9!$J$5:$J$1254,E$71),SUMIFS(DB_Q9!$AA$5:$AA$1254,DB_Q9!$J$5:$J$1254,E$71,DB_Q9!$L$5:$L$1254,$J$4)),IF($J$4="Todas",SUMIFS(DB_Q9!$AA$5:$AA$1254,DB_Q9!$M$5:$M$1254,1,DB_Q9!$J$5:$J$1254,E$71),SUMIFS(DB_Q9!$AA$5:$AA$1254,DB_Q9!$M$5:$M$1254,1,DB_Q9!$J$5:$J$1254,E$71,DB_Q9!$L$5:$L$1254,$J$4)))</f>
        <v>139</v>
      </c>
      <c r="F87" s="1000">
        <f>IF($B$4="Entrevistas totales",IF($J$4="Todas",SUMIFS(DB_Q9!$AA$5:$AA$1254,DB_Q9!$J$5:$J$1254,F$71),SUMIFS(DB_Q9!$AA$5:$AA$1254,DB_Q9!$J$5:$J$1254,F$71,DB_Q9!$L$5:$L$1254,$J$4)),IF($J$4="Todas",SUMIFS(DB_Q9!$AA$5:$AA$1254,DB_Q9!$M$5:$M$1254,1,DB_Q9!$J$5:$J$1254,F$71),SUMIFS(DB_Q9!$AA$5:$AA$1254,DB_Q9!$M$5:$M$1254,1,DB_Q9!$J$5:$J$1254,F$71,DB_Q9!$L$5:$L$1254,$J$4)))</f>
        <v>308</v>
      </c>
      <c r="G87" s="1001">
        <f t="shared" si="29"/>
        <v>0.2413793103448276</v>
      </c>
      <c r="H87" s="1001">
        <f t="shared" si="29"/>
        <v>0.53256704980842917</v>
      </c>
      <c r="I87" s="1001">
        <f t="shared" si="29"/>
        <v>0.61847389558232935</v>
      </c>
      <c r="J87" s="1002">
        <f>IF($B$4="Entrevistas totales",IF($J$4="Todas",SUMIFS(DB_Q9!$AA$5:$AA$1254,DB_Q9!$K$5:$K$1254,J$71),SUMIFS(DB_Q9!$AA$5:$AA$1254,DB_Q9!$K$5:$K$1254,J$71,DB_Q9!$L$5:$L$1254,$J$4)),IF($J$4="Todas",SUMIFS(DB_Q9!$AA$5:$AA$1254,DB_Q9!$M$5:$M$1254,1,DB_Q9!$K$5:$K$1254,J$71),SUMIFS(DB_Q9!$AA$5:$AA$1254,DB_Q9!$M$5:$M$1254,1,DB_Q9!$K$5:$K$1254,J$71,DB_Q9!$L$5:$L$1254,$J$4)))</f>
        <v>170</v>
      </c>
      <c r="K87" s="1000">
        <f>IF($B$4="Entrevistas totales",IF($J$4="Todas",SUMIFS(DB_Q9!$AA$5:$AA$1254,DB_Q9!$K$5:$K$1254,K$71),SUMIFS(DB_Q9!$AA$5:$AA$1254,DB_Q9!$K$5:$K$1254,K$71,DB_Q9!$L$5:$L$1254,$J$4)),IF($J$4="Todas",SUMIFS(DB_Q9!$AA$5:$AA$1254,DB_Q9!$M$5:$M$1254,1,DB_Q9!$K$5:$K$1254,K$71),SUMIFS(DB_Q9!$AA$5:$AA$1254,DB_Q9!$M$5:$M$1254,1,DB_Q9!$K$5:$K$1254,K$71,DB_Q9!$L$5:$L$1254,$J$4)))</f>
        <v>135</v>
      </c>
      <c r="L87" s="1000">
        <f>IF($B$4="Entrevistas totales",IF($J$4="Todas",SUMIFS(DB_Q9!$AA$5:$AA$1254,DB_Q9!$K$5:$K$1254,L$71),SUMIFS(DB_Q9!$AA$5:$AA$1254,DB_Q9!$K$5:$K$1254,L$71,DB_Q9!$L$5:$L$1254,$J$4)),IF($J$4="Todas",SUMIFS(DB_Q9!$AA$5:$AA$1254,DB_Q9!$M$5:$M$1254,1,DB_Q9!$K$5:$K$1254,L$71),SUMIFS(DB_Q9!$AA$5:$AA$1254,DB_Q9!$M$5:$M$1254,1,DB_Q9!$K$5:$K$1254,L$71,DB_Q9!$L$5:$L$1254,$J$4)))</f>
        <v>149</v>
      </c>
      <c r="M87" s="1001">
        <f t="shared" si="30"/>
        <v>0.48991354466858789</v>
      </c>
      <c r="N87" s="1001">
        <f t="shared" si="30"/>
        <v>0.57203389830508478</v>
      </c>
      <c r="O87" s="1001">
        <f t="shared" si="30"/>
        <v>0.72682926829268291</v>
      </c>
      <c r="P87" s="242"/>
      <c r="Q87" s="242"/>
      <c r="R87" s="242"/>
      <c r="S87" s="925"/>
      <c r="T87" s="926"/>
      <c r="U87" s="302"/>
      <c r="V87" s="242"/>
      <c r="W87" s="242"/>
      <c r="X87" s="242"/>
      <c r="Y87" s="302"/>
      <c r="Z87" s="302"/>
      <c r="AA87" s="302"/>
      <c r="AB87" s="242"/>
      <c r="AC87" s="242"/>
      <c r="AD87" s="242"/>
      <c r="AE87" s="302"/>
      <c r="AF87" s="302"/>
      <c r="AG87" s="302"/>
      <c r="AH87" s="242"/>
      <c r="AI87" s="242"/>
      <c r="AJ87" s="242"/>
      <c r="AK87" s="302"/>
      <c r="AL87" s="302"/>
      <c r="AM87" s="302"/>
      <c r="AN87" s="917"/>
      <c r="AO87" s="917"/>
      <c r="AP87" s="917"/>
      <c r="AQ87" s="458"/>
      <c r="AR87" s="458"/>
      <c r="AS87" s="458"/>
    </row>
    <row r="88" spans="2:45" ht="15.75" customHeight="1" thickTop="1">
      <c r="D88" s="745">
        <f>IF($J$4="Todas",COUNTIF(DB_Q9!$J$5:$J$1254,D$71),COUNTIFS(DB_Q9!$J$5:$J$1254,D$71,DB_Q9!$L$5:$L$1254,$J$4))</f>
        <v>34</v>
      </c>
      <c r="E88" s="745">
        <f>IF($J$4="Todas",COUNTIF(DB_Q9!$J$5:$J$1254,E$71),COUNTIFS(DB_Q9!$J$5:$J$1254,E$71,DB_Q9!$L$5:$L$1254,$J$4))</f>
        <v>363</v>
      </c>
      <c r="F88" s="745">
        <f>IF($J$4="Todas",COUNTIF(DB_Q9!$J$5:$J$1254,F$71),COUNTIFS(DB_Q9!$J$5:$J$1254,F$71,DB_Q9!$L$5:$L$1254,$J$4))</f>
        <v>853</v>
      </c>
      <c r="G88" s="745">
        <f>IF($J$4="Todas",COUNTIF(DB_Q9!$H$5:$H$1254,G$71),COUNTIFS(DB_Q9!$H$5:$H$1254,G$71,DB_Q9!$L$5:$L$1254,$J$4))</f>
        <v>0</v>
      </c>
      <c r="H88" s="745">
        <f>IF($J$4="Todas",COUNTIF(DB_Q9!$H$5:$H$1254,H$71),COUNTIFS(DB_Q9!$H$5:$H$1254,H$71,DB_Q9!$L$5:$L$1254,$J$4))</f>
        <v>0</v>
      </c>
      <c r="I88" s="745">
        <f>IF($J$4="Todas",COUNTIF(DB_Q9!$H$5:$H$1254,I$71),COUNTIFS(DB_Q9!$H$5:$H$1254,I$71,DB_Q9!$L$5:$L$1254,$J$4))</f>
        <v>1250</v>
      </c>
      <c r="J88" s="745">
        <f>IF($J$4="Todas",COUNTIF(DB_Q9!$K$5:$K$1254,J$71),COUNTIFS(DB_Q9!$K$5:$K$1254,J$71,DB_Q9!$L$5:$L$1254,$J$4))</f>
        <v>597</v>
      </c>
      <c r="K88" s="745">
        <f>IF($J$4="Todas",COUNTIF(DB_Q9!$K$5:$K$1254,K$71),COUNTIFS(DB_Q9!$K$5:$K$1254,K$71,DB_Q9!$L$5:$L$1254,$J$4))</f>
        <v>300</v>
      </c>
      <c r="L88" s="745">
        <f>IF($J$4="Todas",COUNTIF(DB_Q9!$K$5:$K$1254,L$71),COUNTIFS(DB_Q9!$K$5:$K$1254,L$71,DB_Q9!$L$5:$L$1254,$J$4))</f>
        <v>353</v>
      </c>
      <c r="M88" s="813"/>
      <c r="N88" s="681"/>
      <c r="O88" s="681"/>
      <c r="P88" s="931"/>
      <c r="Q88" s="931"/>
      <c r="R88" s="931"/>
      <c r="S88" s="929"/>
      <c r="T88" s="930"/>
      <c r="U88" s="917"/>
      <c r="V88" s="917"/>
      <c r="W88" s="917"/>
      <c r="X88" s="917"/>
      <c r="Y88" s="917"/>
      <c r="Z88" s="917"/>
      <c r="AA88" s="917"/>
      <c r="AB88" s="917"/>
      <c r="AC88" s="917"/>
      <c r="AD88" s="917"/>
      <c r="AE88" s="917"/>
      <c r="AF88" s="917"/>
      <c r="AG88" s="917"/>
      <c r="AH88" s="917"/>
      <c r="AI88" s="917"/>
      <c r="AJ88" s="917"/>
      <c r="AK88" s="917"/>
      <c r="AL88" s="917"/>
      <c r="AM88" s="917"/>
      <c r="AN88" s="917"/>
      <c r="AO88" s="917"/>
      <c r="AP88" s="917"/>
      <c r="AQ88" s="458"/>
      <c r="AR88" s="458"/>
      <c r="AS88" s="458"/>
    </row>
  </sheetData>
  <sheetProtection password="E269" sheet="1" objects="1" scenarios="1"/>
  <dataValidations count="2">
    <dataValidation type="list" allowBlank="1" showInputMessage="1" showErrorMessage="1" sqref="J4">
      <formula1>$J$1:$M$1</formula1>
    </dataValidation>
    <dataValidation type="list" allowBlank="1" showInputMessage="1" showErrorMessage="1" sqref="B4">
      <formula1>$J$2:$K$2</formula1>
    </dataValidation>
  </dataValidations>
  <pageMargins left="0.7" right="0.7" top="0.75" bottom="0.75" header="0.3" footer="0.3"/>
  <pageSetup paperSize="9" scale="2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AA70"/>
  <sheetViews>
    <sheetView showGridLines="0" showRowColHeaders="0" showZeros="0" zoomScaleNormal="100" zoomScaleSheetLayoutView="106" workbookViewId="0">
      <selection activeCell="J4" sqref="J4"/>
    </sheetView>
  </sheetViews>
  <sheetFormatPr baseColWidth="10" defaultRowHeight="15"/>
  <cols>
    <col min="1" max="1" width="1.625" style="305" customWidth="1"/>
    <col min="2" max="2" width="23.625" style="305" customWidth="1"/>
    <col min="3" max="3" width="9.625" style="305" customWidth="1"/>
    <col min="4"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7" width="10.625" style="305" customWidth="1"/>
    <col min="18" max="18" width="8.625" style="305" customWidth="1"/>
    <col min="19" max="19" width="12.625" style="305" customWidth="1"/>
    <col min="20" max="20" width="10.625" style="305" customWidth="1"/>
    <col min="21" max="21" width="8.625" style="397" customWidth="1"/>
    <col min="22" max="22" width="8.375" style="310" bestFit="1" customWidth="1"/>
    <col min="23" max="23" width="10.875" style="310" bestFit="1" customWidth="1"/>
    <col min="24" max="27" width="5" style="310" bestFit="1" customWidth="1"/>
    <col min="28" max="28" width="4.875" style="310" bestFit="1" customWidth="1"/>
    <col min="29" max="16384" width="11" style="310"/>
  </cols>
  <sheetData>
    <row r="1" spans="2:21">
      <c r="J1" s="432" t="s">
        <v>549</v>
      </c>
      <c r="K1" s="745" t="s">
        <v>518</v>
      </c>
      <c r="L1" s="717" t="s">
        <v>519</v>
      </c>
      <c r="M1" s="432" t="s">
        <v>520</v>
      </c>
    </row>
    <row r="2" spans="2:21" ht="18.75">
      <c r="B2" s="812" t="s">
        <v>646</v>
      </c>
      <c r="J2" s="251"/>
      <c r="K2" s="748"/>
      <c r="L2" s="432"/>
    </row>
    <row r="3" spans="2:21" ht="12.75" customHeight="1">
      <c r="B3" s="371"/>
      <c r="F3" s="432"/>
      <c r="P3" s="432" t="s">
        <v>518</v>
      </c>
      <c r="Q3" s="432" t="s">
        <v>519</v>
      </c>
      <c r="R3" s="432" t="s">
        <v>520</v>
      </c>
    </row>
    <row r="4" spans="2:21">
      <c r="B4" s="1003"/>
      <c r="C4" s="248"/>
      <c r="E4" s="432"/>
      <c r="F4" s="432"/>
      <c r="J4" s="941" t="s">
        <v>549</v>
      </c>
      <c r="K4" s="248" t="s">
        <v>357</v>
      </c>
      <c r="P4" s="309" t="s">
        <v>636</v>
      </c>
    </row>
    <row r="5" spans="2:21">
      <c r="D5" s="710"/>
      <c r="E5" s="432"/>
      <c r="F5" s="432"/>
      <c r="P5" s="817" t="s">
        <v>322</v>
      </c>
      <c r="Q5" s="817"/>
      <c r="R5" s="817"/>
      <c r="S5" s="818"/>
      <c r="T5" s="817"/>
      <c r="U5" s="819"/>
    </row>
    <row r="6" spans="2:21">
      <c r="B6" s="254" t="s">
        <v>357</v>
      </c>
      <c r="C6" s="598" t="str">
        <f>J4</f>
        <v>Todas</v>
      </c>
      <c r="D6" s="710"/>
      <c r="E6" s="432"/>
      <c r="L6" s="432">
        <v>1</v>
      </c>
      <c r="P6" s="899" t="s">
        <v>518</v>
      </c>
      <c r="Q6" s="899" t="s">
        <v>519</v>
      </c>
      <c r="R6" s="899" t="s">
        <v>520</v>
      </c>
      <c r="S6" s="900" t="s">
        <v>518</v>
      </c>
      <c r="T6" s="900" t="s">
        <v>519</v>
      </c>
      <c r="U6" s="900" t="s">
        <v>520</v>
      </c>
    </row>
    <row r="7" spans="2:21" ht="15.75" thickBot="1">
      <c r="B7" s="820" t="s">
        <v>495</v>
      </c>
      <c r="C7" s="598" t="s">
        <v>58</v>
      </c>
      <c r="D7" s="1004" t="s">
        <v>586</v>
      </c>
      <c r="E7" s="986"/>
      <c r="F7" s="1005"/>
      <c r="H7" s="432"/>
      <c r="I7" s="432"/>
      <c r="J7" s="432"/>
      <c r="K7" s="432"/>
      <c r="L7" s="432">
        <v>2</v>
      </c>
      <c r="M7" s="877"/>
      <c r="N7" s="1006" t="s">
        <v>493</v>
      </c>
      <c r="O7" s="826">
        <f>IFERROR(IF($B$4="Total rechazo",0,SUM(P7:R7)/SUM(P18:R18)),0)</f>
        <v>0.38578680203045684</v>
      </c>
      <c r="P7" s="827">
        <f>COUNTIFS(DB_Q9a!$L$5:$L$1254,P$6,DB_Q9a!$N$5:$N$1254,1)</f>
        <v>137</v>
      </c>
      <c r="Q7" s="827">
        <f>COUNTIFS(DB_Q9a!$L$5:$L$1254,Q$6,DB_Q9a!$N$5:$N$1254,1)</f>
        <v>91</v>
      </c>
      <c r="R7" s="827">
        <f>COUNTIFS(DB_Q9a!$L$5:$L$1254,R$6,DB_Q9a!$N$5:$N$1254,1)</f>
        <v>76</v>
      </c>
      <c r="S7" s="828">
        <f>IFERROR(IF($B$25="Total rechazo",0,P7/P18),)</f>
        <v>0.47079037800687284</v>
      </c>
      <c r="T7" s="828">
        <f>IFERROR(IF($B$25="Total rechazo",0,Q7/Q18),)</f>
        <v>0.33579335793357934</v>
      </c>
      <c r="U7" s="828">
        <f>IFERROR(IF($B$25="Total rechazo",0,R7/R18),)</f>
        <v>0.33628318584070799</v>
      </c>
    </row>
    <row r="8" spans="2:21" ht="15.75" thickTop="1">
      <c r="B8" s="763" t="str">
        <f>VLOOKUP(C8,$I$8:$J$17,2,)</f>
        <v>Aprobación vecinos</v>
      </c>
      <c r="C8" s="1007">
        <f>LARGE($I$8:$I$17,F8)</f>
        <v>0.42105263157894735</v>
      </c>
      <c r="D8" s="1008"/>
      <c r="E8" s="432"/>
      <c r="F8" s="745">
        <v>1</v>
      </c>
      <c r="G8" s="989">
        <f t="shared" ref="G8:G17" si="0">IF($J$4="Todas",SUM(P8:R8),HLOOKUP($J$4,$P$6:$R$17,L8,))</f>
        <v>95</v>
      </c>
      <c r="H8" s="432">
        <f t="shared" ref="H8:H17" si="1">COUNTIF($G$8:$G$17,G8)</f>
        <v>1</v>
      </c>
      <c r="I8" s="653">
        <f t="shared" ref="I8:I17" si="2">IF(H8=1,G8/$G$18,(G8+F8/100000)/$G$18)</f>
        <v>0.3125</v>
      </c>
      <c r="J8" s="432" t="s">
        <v>356</v>
      </c>
      <c r="K8" s="432"/>
      <c r="L8" s="432">
        <v>3</v>
      </c>
      <c r="M8" s="833"/>
      <c r="N8" s="1009" t="s">
        <v>356</v>
      </c>
      <c r="O8" s="1010">
        <f>IFERROR(SUM(P8:R8)/SUM($P$7:$R$7),)</f>
        <v>0.3125</v>
      </c>
      <c r="P8" s="836">
        <f>SUMIFS(DB_Q9a!$O$5:$O$1254,DB_Q9a!$L$5:$L$1254,P$6)</f>
        <v>61</v>
      </c>
      <c r="Q8" s="836">
        <f>SUMIFS(DB_Q9a!$O$5:$O$1254,DB_Q9a!$L$5:$L$1254,Q$6)</f>
        <v>27</v>
      </c>
      <c r="R8" s="836">
        <f>SUMIFS(DB_Q9a!$O$5:$O$1254,DB_Q9a!$L$5:$L$1254,R$6)</f>
        <v>7</v>
      </c>
      <c r="S8" s="837">
        <f>IFERROR(P8/P$7,)</f>
        <v>0.44525547445255476</v>
      </c>
      <c r="T8" s="837">
        <f>IFERROR(Q8/Q$7,)</f>
        <v>0.2967032967032967</v>
      </c>
      <c r="U8" s="837">
        <f t="shared" ref="U8" si="3">IFERROR(R8/R$7,)</f>
        <v>9.2105263157894732E-2</v>
      </c>
    </row>
    <row r="9" spans="2:21">
      <c r="B9" s="771" t="str">
        <f t="shared" ref="B9:B17" si="4">VLOOKUP(C9,$I$8:$J$17,2,)</f>
        <v>Alto precio</v>
      </c>
      <c r="C9" s="1011">
        <f t="shared" ref="C9:C16" si="5">LARGE($I$8:$I$17,F9)</f>
        <v>0.3125</v>
      </c>
      <c r="D9" s="748"/>
      <c r="E9" s="432"/>
      <c r="F9" s="745">
        <v>2</v>
      </c>
      <c r="G9" s="989">
        <f t="shared" si="0"/>
        <v>62</v>
      </c>
      <c r="H9" s="432">
        <f t="shared" si="1"/>
        <v>1</v>
      </c>
      <c r="I9" s="653">
        <f t="shared" si="2"/>
        <v>0.20394736842105263</v>
      </c>
      <c r="J9" s="432" t="s">
        <v>348</v>
      </c>
      <c r="K9" s="432"/>
      <c r="L9" s="432">
        <v>4</v>
      </c>
      <c r="M9" s="841"/>
      <c r="N9" s="1012" t="s">
        <v>348</v>
      </c>
      <c r="O9" s="1013">
        <f t="shared" ref="O9:O17" si="6">IFERROR(SUM(P9:R9)/SUM($P$7:$R$7),)</f>
        <v>0.20394736842105263</v>
      </c>
      <c r="P9" s="844">
        <f>SUMIFS(DB_Q9a!$P$5:$P$1254,DB_Q9a!$L$5:$L$1254,P$6)</f>
        <v>16</v>
      </c>
      <c r="Q9" s="844">
        <f>SUMIFS(DB_Q9a!$P$5:$P$1254,DB_Q9a!$L$5:$L$1254,Q$6)</f>
        <v>15</v>
      </c>
      <c r="R9" s="844">
        <f>SUMIFS(DB_Q9a!$P$5:$P$1254,DB_Q9a!$L$5:$L$1254,R$6)</f>
        <v>31</v>
      </c>
      <c r="S9" s="845">
        <f t="shared" ref="S9:S17" si="7">IFERROR(P9/P$7,)</f>
        <v>0.11678832116788321</v>
      </c>
      <c r="T9" s="845">
        <f t="shared" ref="T9:T17" si="8">IFERROR(Q9/Q$7,)</f>
        <v>0.16483516483516483</v>
      </c>
      <c r="U9" s="845">
        <f t="shared" ref="U9:U17" si="9">IFERROR(R9/R$7,)</f>
        <v>0.40789473684210525</v>
      </c>
    </row>
    <row r="10" spans="2:21">
      <c r="B10" s="771" t="str">
        <f t="shared" si="4"/>
        <v>Cambios estructurales</v>
      </c>
      <c r="C10" s="1011">
        <f t="shared" si="5"/>
        <v>0.20394736842105263</v>
      </c>
      <c r="D10" s="748"/>
      <c r="E10" s="432"/>
      <c r="F10" s="745">
        <v>3</v>
      </c>
      <c r="G10" s="989">
        <f t="shared" si="0"/>
        <v>128</v>
      </c>
      <c r="H10" s="432">
        <f t="shared" si="1"/>
        <v>1</v>
      </c>
      <c r="I10" s="653">
        <f t="shared" si="2"/>
        <v>0.42105263157894735</v>
      </c>
      <c r="J10" s="432" t="s">
        <v>349</v>
      </c>
      <c r="K10" s="432"/>
      <c r="L10" s="432">
        <v>5</v>
      </c>
      <c r="M10" s="841"/>
      <c r="N10" s="1012" t="s">
        <v>349</v>
      </c>
      <c r="O10" s="1013">
        <f t="shared" si="6"/>
        <v>0.42105263157894735</v>
      </c>
      <c r="P10" s="844">
        <f>SUMIFS(DB_Q9a!$Q$5:$Q$1254,DB_Q9a!$L$5:$L$1254,P$6)</f>
        <v>48</v>
      </c>
      <c r="Q10" s="844">
        <f>SUMIFS(DB_Q9a!$Q$5:$Q$1254,DB_Q9a!$L$5:$L$1254,Q$6)</f>
        <v>43</v>
      </c>
      <c r="R10" s="844">
        <f>SUMIFS(DB_Q9a!$Q$5:$Q$1254,DB_Q9a!$L$5:$L$1254,R$6)</f>
        <v>37</v>
      </c>
      <c r="S10" s="845">
        <f>IFERROR(P10/P$7,)</f>
        <v>0.35036496350364965</v>
      </c>
      <c r="T10" s="845">
        <f t="shared" si="8"/>
        <v>0.47252747252747251</v>
      </c>
      <c r="U10" s="845">
        <f t="shared" si="9"/>
        <v>0.48684210526315791</v>
      </c>
    </row>
    <row r="11" spans="2:21">
      <c r="B11" s="771" t="str">
        <f t="shared" si="4"/>
        <v>NS/NC</v>
      </c>
      <c r="C11" s="1011">
        <f t="shared" si="5"/>
        <v>0.18092105263157895</v>
      </c>
      <c r="D11" s="748"/>
      <c r="E11" s="432"/>
      <c r="F11" s="745">
        <v>4</v>
      </c>
      <c r="G11" s="989">
        <f t="shared" si="0"/>
        <v>36</v>
      </c>
      <c r="H11" s="432">
        <f t="shared" si="1"/>
        <v>2</v>
      </c>
      <c r="I11" s="653">
        <f t="shared" si="2"/>
        <v>0.11842118421052632</v>
      </c>
      <c r="J11" s="432" t="s">
        <v>350</v>
      </c>
      <c r="K11" s="432"/>
      <c r="L11" s="432">
        <v>6</v>
      </c>
      <c r="M11" s="841"/>
      <c r="N11" s="1012" t="s">
        <v>350</v>
      </c>
      <c r="O11" s="1013">
        <f t="shared" si="6"/>
        <v>0.11842105263157894</v>
      </c>
      <c r="P11" s="844">
        <f>SUMIFS(DB_Q9a!$R$5:$R$1254,DB_Q9a!$L$5:$L$1254,P$6)</f>
        <v>14</v>
      </c>
      <c r="Q11" s="844">
        <f>SUMIFS(DB_Q9a!$R$5:$R$1254,DB_Q9a!$L$5:$L$1254,Q$6)</f>
        <v>1</v>
      </c>
      <c r="R11" s="844">
        <f>SUMIFS(DB_Q9a!$R$5:$R$1254,DB_Q9a!$L$5:$L$1254,R$6)</f>
        <v>21</v>
      </c>
      <c r="S11" s="845">
        <f t="shared" si="7"/>
        <v>0.10218978102189781</v>
      </c>
      <c r="T11" s="845">
        <f t="shared" si="8"/>
        <v>1.098901098901099E-2</v>
      </c>
      <c r="U11" s="845">
        <f t="shared" si="9"/>
        <v>0.27631578947368424</v>
      </c>
    </row>
    <row r="12" spans="2:21">
      <c r="B12" s="771" t="str">
        <f t="shared" si="4"/>
        <v>Otras</v>
      </c>
      <c r="C12" s="1011">
        <f t="shared" si="5"/>
        <v>0.11842134868421053</v>
      </c>
      <c r="D12" s="432"/>
      <c r="E12" s="432"/>
      <c r="F12" s="745">
        <v>5</v>
      </c>
      <c r="G12" s="989">
        <f t="shared" si="0"/>
        <v>5</v>
      </c>
      <c r="H12" s="432">
        <f t="shared" si="1"/>
        <v>1</v>
      </c>
      <c r="I12" s="653">
        <f t="shared" si="2"/>
        <v>1.6447368421052631E-2</v>
      </c>
      <c r="J12" s="432" t="s">
        <v>351</v>
      </c>
      <c r="K12" s="432"/>
      <c r="L12" s="432">
        <v>7</v>
      </c>
      <c r="M12" s="841"/>
      <c r="N12" s="1012" t="s">
        <v>351</v>
      </c>
      <c r="O12" s="1013">
        <f t="shared" si="6"/>
        <v>1.6447368421052631E-2</v>
      </c>
      <c r="P12" s="844">
        <f>SUMIFS(DB_Q9a!$S$5:$S$1254,DB_Q9a!$L$5:$L$1254,P$6)</f>
        <v>3</v>
      </c>
      <c r="Q12" s="844">
        <f>SUMIFS(DB_Q9a!$S$5:$S$1254,DB_Q9a!$L$5:$L$1254,Q$6)</f>
        <v>2</v>
      </c>
      <c r="R12" s="844">
        <f>SUMIFS(DB_Q9a!$S$5:$S$1254,DB_Q9a!$L$5:$L$1254,R$6)</f>
        <v>0</v>
      </c>
      <c r="S12" s="845">
        <f t="shared" si="7"/>
        <v>2.1897810218978103E-2</v>
      </c>
      <c r="T12" s="845">
        <f t="shared" si="8"/>
        <v>2.197802197802198E-2</v>
      </c>
      <c r="U12" s="845">
        <f t="shared" si="9"/>
        <v>0</v>
      </c>
    </row>
    <row r="13" spans="2:21">
      <c r="B13" s="771" t="str">
        <f t="shared" si="4"/>
        <v>Concidiones climáticas</v>
      </c>
      <c r="C13" s="1011">
        <f t="shared" si="5"/>
        <v>0.11842118421052632</v>
      </c>
      <c r="D13" s="432"/>
      <c r="E13" s="432"/>
      <c r="F13" s="745">
        <v>6</v>
      </c>
      <c r="G13" s="989">
        <f t="shared" si="0"/>
        <v>3</v>
      </c>
      <c r="H13" s="432">
        <f t="shared" si="1"/>
        <v>1</v>
      </c>
      <c r="I13" s="653">
        <f t="shared" si="2"/>
        <v>9.8684210526315784E-3</v>
      </c>
      <c r="J13" s="432" t="s">
        <v>352</v>
      </c>
      <c r="K13" s="432"/>
      <c r="L13" s="432">
        <v>8</v>
      </c>
      <c r="M13" s="841"/>
      <c r="N13" s="1012" t="s">
        <v>352</v>
      </c>
      <c r="O13" s="1013">
        <f>IFERROR(SUM(P13:R13)/SUM($P$7:$R$7),)</f>
        <v>9.8684210526315784E-3</v>
      </c>
      <c r="P13" s="844">
        <f>SUMIFS(DB_Q9a!$T$5:$T$1254,DB_Q9a!$L$5:$L$1254,P$6)</f>
        <v>3</v>
      </c>
      <c r="Q13" s="844">
        <f>SUMIFS(DB_Q9a!$T$5:$T$1254,DB_Q9a!$L$5:$L$1254,Q$6)</f>
        <v>0</v>
      </c>
      <c r="R13" s="844">
        <f>SUMIFS(DB_Q9a!$T$5:$T$1254,DB_Q9a!$L$5:$L$1254,R$6)</f>
        <v>0</v>
      </c>
      <c r="S13" s="845">
        <f t="shared" si="7"/>
        <v>2.1897810218978103E-2</v>
      </c>
      <c r="T13" s="845">
        <f t="shared" si="8"/>
        <v>0</v>
      </c>
      <c r="U13" s="845">
        <f t="shared" si="9"/>
        <v>0</v>
      </c>
    </row>
    <row r="14" spans="2:21">
      <c r="B14" s="771" t="str">
        <f t="shared" si="4"/>
        <v>Costes de mantenimiento</v>
      </c>
      <c r="C14" s="1011">
        <f t="shared" si="5"/>
        <v>2.9605263157894735E-2</v>
      </c>
      <c r="D14" s="432"/>
      <c r="E14" s="432"/>
      <c r="F14" s="745">
        <v>7</v>
      </c>
      <c r="G14" s="989">
        <f t="shared" si="0"/>
        <v>9</v>
      </c>
      <c r="H14" s="432">
        <f t="shared" si="1"/>
        <v>1</v>
      </c>
      <c r="I14" s="653">
        <f t="shared" si="2"/>
        <v>2.9605263157894735E-2</v>
      </c>
      <c r="J14" s="432" t="s">
        <v>353</v>
      </c>
      <c r="K14" s="432"/>
      <c r="L14" s="432">
        <v>9</v>
      </c>
      <c r="M14" s="841"/>
      <c r="N14" s="1012" t="s">
        <v>353</v>
      </c>
      <c r="O14" s="1013">
        <f>IFERROR(SUM(P14:R14)/SUM($P$7:$R$7),)</f>
        <v>2.9605263157894735E-2</v>
      </c>
      <c r="P14" s="844">
        <f>SUMIFS(DB_Q9a!$U$5:$U$1254,DB_Q9a!$L$5:$L$1254,P$6)</f>
        <v>4</v>
      </c>
      <c r="Q14" s="844">
        <f>SUMIFS(DB_Q9a!$U$5:$U$1254,DB_Q9a!$L$5:$L$1254,Q$6)</f>
        <v>2</v>
      </c>
      <c r="R14" s="844">
        <f>SUMIFS(DB_Q9a!$U$5:$U$1254,DB_Q9a!$L$5:$L$1254,R$6)</f>
        <v>3</v>
      </c>
      <c r="S14" s="845">
        <f t="shared" si="7"/>
        <v>2.9197080291970802E-2</v>
      </c>
      <c r="T14" s="845">
        <f t="shared" si="8"/>
        <v>2.197802197802198E-2</v>
      </c>
      <c r="U14" s="845">
        <f t="shared" si="9"/>
        <v>3.9473684210526314E-2</v>
      </c>
    </row>
    <row r="15" spans="2:21">
      <c r="B15" s="771" t="str">
        <f t="shared" si="4"/>
        <v>Poca fiabilidad</v>
      </c>
      <c r="C15" s="1011">
        <f t="shared" si="5"/>
        <v>1.6447368421052631E-2</v>
      </c>
      <c r="D15" s="1014"/>
      <c r="E15" s="432"/>
      <c r="F15" s="745">
        <v>8</v>
      </c>
      <c r="G15" s="989">
        <f t="shared" si="0"/>
        <v>0</v>
      </c>
      <c r="H15" s="432">
        <f t="shared" si="1"/>
        <v>1</v>
      </c>
      <c r="I15" s="653">
        <f t="shared" si="2"/>
        <v>0</v>
      </c>
      <c r="J15" s="432" t="s">
        <v>354</v>
      </c>
      <c r="K15" s="432"/>
      <c r="L15" s="432">
        <v>10</v>
      </c>
      <c r="M15" s="841"/>
      <c r="N15" s="1012" t="s">
        <v>354</v>
      </c>
      <c r="O15" s="1013">
        <f t="shared" si="6"/>
        <v>0</v>
      </c>
      <c r="P15" s="844">
        <f>SUMIFS(DB_Q9a!$V$5:$V$1254,DB_Q9a!$L$5:$L$1254,P$6)</f>
        <v>0</v>
      </c>
      <c r="Q15" s="844">
        <f>SUMIFS(DB_Q9a!$V$5:$V$1254,DB_Q9a!$L$5:$L$1254,Q$6)</f>
        <v>0</v>
      </c>
      <c r="R15" s="844">
        <f>SUMIFS(DB_Q9a!$V$5:$V$1254,DB_Q9a!$L$5:$L$1254,R$6)</f>
        <v>0</v>
      </c>
      <c r="S15" s="845">
        <f t="shared" si="7"/>
        <v>0</v>
      </c>
      <c r="T15" s="845">
        <f t="shared" si="8"/>
        <v>0</v>
      </c>
      <c r="U15" s="845">
        <f t="shared" si="9"/>
        <v>0</v>
      </c>
    </row>
    <row r="16" spans="2:21">
      <c r="B16" s="771" t="str">
        <f t="shared" si="4"/>
        <v>Falta de instaladores</v>
      </c>
      <c r="C16" s="1011">
        <f t="shared" si="5"/>
        <v>9.8684210526315784E-3</v>
      </c>
      <c r="D16" s="432"/>
      <c r="E16" s="432"/>
      <c r="F16" s="745">
        <v>9</v>
      </c>
      <c r="G16" s="989">
        <f t="shared" si="0"/>
        <v>36</v>
      </c>
      <c r="H16" s="432">
        <f t="shared" si="1"/>
        <v>2</v>
      </c>
      <c r="I16" s="653">
        <f t="shared" si="2"/>
        <v>0.11842134868421053</v>
      </c>
      <c r="J16" s="432" t="s">
        <v>355</v>
      </c>
      <c r="K16" s="432"/>
      <c r="L16" s="432">
        <v>11</v>
      </c>
      <c r="M16" s="841"/>
      <c r="N16" s="1012" t="s">
        <v>355</v>
      </c>
      <c r="O16" s="1013">
        <f t="shared" si="6"/>
        <v>0.11842105263157894</v>
      </c>
      <c r="P16" s="844">
        <f>SUMIFS(DB_Q9a!$W$5:$W$1254,DB_Q9a!$L$5:$L$1254,P$6)</f>
        <v>27</v>
      </c>
      <c r="Q16" s="844">
        <f>SUMIFS(DB_Q9a!$W$5:$W$1254,DB_Q9a!$L$5:$L$1254,Q$6)</f>
        <v>9</v>
      </c>
      <c r="R16" s="844">
        <f>SUMIFS(DB_Q9a!$W$5:$W$1254,DB_Q9a!$L$5:$L$1254,R$6)</f>
        <v>0</v>
      </c>
      <c r="S16" s="845">
        <f t="shared" si="7"/>
        <v>0.19708029197080293</v>
      </c>
      <c r="T16" s="845">
        <f t="shared" si="8"/>
        <v>9.8901098901098897E-2</v>
      </c>
      <c r="U16" s="845">
        <f t="shared" si="9"/>
        <v>0</v>
      </c>
    </row>
    <row r="17" spans="1:21" s="331" customFormat="1" ht="15" customHeight="1" thickBot="1">
      <c r="A17" s="468"/>
      <c r="B17" s="781" t="str">
        <f t="shared" si="4"/>
        <v>Dificultad de uso</v>
      </c>
      <c r="C17" s="1015">
        <f>LARGE($I$8:$I$17,F17)</f>
        <v>0</v>
      </c>
      <c r="D17" s="251"/>
      <c r="E17" s="251"/>
      <c r="F17" s="745">
        <v>10</v>
      </c>
      <c r="G17" s="989">
        <f t="shared" si="0"/>
        <v>55</v>
      </c>
      <c r="H17" s="432">
        <f t="shared" si="1"/>
        <v>1</v>
      </c>
      <c r="I17" s="653">
        <f t="shared" si="2"/>
        <v>0.18092105263157895</v>
      </c>
      <c r="J17" s="432" t="s">
        <v>359</v>
      </c>
      <c r="K17" s="432"/>
      <c r="L17" s="432">
        <v>12</v>
      </c>
      <c r="M17" s="861"/>
      <c r="N17" s="1016" t="s">
        <v>359</v>
      </c>
      <c r="O17" s="1017">
        <f t="shared" si="6"/>
        <v>0.18092105263157895</v>
      </c>
      <c r="P17" s="864">
        <f>SUMIFS(DB_Q9a!$X$5:$X$1254,DB_Q9a!$L$5:$L$1254,P$6)</f>
        <v>27</v>
      </c>
      <c r="Q17" s="864">
        <f>SUMIFS(DB_Q9a!$X$5:$X$1254,DB_Q9a!$L$5:$L$1254,Q$6)</f>
        <v>28</v>
      </c>
      <c r="R17" s="864">
        <f>SUMIFS(DB_Q9a!$X$5:$X$1254,DB_Q9a!$L$5:$L$1254,R$6)</f>
        <v>0</v>
      </c>
      <c r="S17" s="865">
        <f t="shared" si="7"/>
        <v>0.19708029197080293</v>
      </c>
      <c r="T17" s="865">
        <f t="shared" si="8"/>
        <v>0.30769230769230771</v>
      </c>
      <c r="U17" s="865">
        <f t="shared" si="9"/>
        <v>0</v>
      </c>
    </row>
    <row r="18" spans="1:21" s="331" customFormat="1" ht="15" customHeight="1" thickTop="1">
      <c r="A18" s="468"/>
      <c r="B18" s="305"/>
      <c r="C18" s="305"/>
      <c r="D18" s="251"/>
      <c r="E18" s="251"/>
      <c r="F18" s="251"/>
      <c r="G18" s="432">
        <f>IF($J$4="Todas",SUM($P$7:$R$7),HLOOKUP($J$4,$P$6:$R$7,2,))</f>
        <v>304</v>
      </c>
      <c r="H18" s="432" t="s">
        <v>494</v>
      </c>
      <c r="I18" s="251"/>
      <c r="J18" s="251"/>
      <c r="K18" s="432"/>
      <c r="L18" s="251"/>
      <c r="M18" s="468"/>
      <c r="N18" s="468"/>
      <c r="O18" s="468"/>
      <c r="P18" s="1018">
        <f>IF($B$4="Entrevistas totales",COUNTIF(DB_Q9a!$L$5:$L$1254,P$6),COUNTIFS(DB_Q9a!$L$5:$L$1254,P$6,DB_Q9a!$M$5:$M$1254,1))</f>
        <v>291</v>
      </c>
      <c r="Q18" s="1018">
        <f>IF($B$4="Entrevistas totales",COUNTIF(DB_Q9a!$L$5:$L$1254,Q$6),COUNTIFS(DB_Q9a!$L$5:$L$1254,Q$6,DB_Q9a!$M$5:$M$1254,1))</f>
        <v>271</v>
      </c>
      <c r="R18" s="1018">
        <f>IF($B$4="Entrevistas totales",COUNTIF(DB_Q9a!$L$5:$L$1254,R$6),COUNTIFS(DB_Q9a!$L$5:$L$1254,R$6,DB_Q9a!$M$5:$M$1254,1))</f>
        <v>226</v>
      </c>
      <c r="S18" s="1019"/>
      <c r="T18" s="1019"/>
      <c r="U18" s="1020"/>
    </row>
    <row r="19" spans="1:21" s="331" customFormat="1" ht="15" customHeight="1">
      <c r="A19" s="468"/>
      <c r="B19" s="1021"/>
      <c r="C19" s="468"/>
      <c r="D19" s="816"/>
      <c r="E19" s="816"/>
      <c r="F19" s="816"/>
      <c r="G19" s="816"/>
      <c r="H19" s="816"/>
      <c r="I19" s="816"/>
      <c r="J19" s="816"/>
      <c r="K19" s="816"/>
      <c r="L19" s="1022"/>
      <c r="M19" s="468"/>
      <c r="N19" s="468"/>
      <c r="O19" s="468"/>
    </row>
    <row r="20" spans="1:21" s="331" customFormat="1" ht="15" customHeight="1">
      <c r="A20" s="468"/>
      <c r="B20" s="1021"/>
      <c r="C20" s="468"/>
      <c r="D20" s="1022"/>
      <c r="E20" s="251"/>
      <c r="F20" s="251"/>
      <c r="G20" s="251"/>
      <c r="H20" s="1022"/>
      <c r="I20" s="1022"/>
      <c r="J20" s="1022"/>
      <c r="K20" s="1022"/>
      <c r="L20" s="1022"/>
      <c r="M20" s="468"/>
      <c r="N20" s="468"/>
      <c r="O20" s="468"/>
      <c r="P20" s="468"/>
      <c r="Q20" s="468"/>
      <c r="R20" s="468"/>
      <c r="S20" s="468"/>
      <c r="T20" s="468"/>
      <c r="U20" s="461"/>
    </row>
    <row r="21" spans="1:21" s="331" customFormat="1" ht="15" customHeight="1">
      <c r="A21" s="468"/>
      <c r="B21" s="1021"/>
      <c r="C21" s="468"/>
      <c r="D21" s="1022"/>
      <c r="E21" s="1022"/>
      <c r="F21" s="1022"/>
      <c r="G21" s="1022"/>
      <c r="H21" s="1022"/>
      <c r="I21" s="1022"/>
      <c r="J21" s="1022"/>
      <c r="K21" s="1022"/>
      <c r="L21" s="1022"/>
      <c r="M21" s="468"/>
      <c r="N21" s="468"/>
      <c r="O21" s="468"/>
      <c r="P21" s="468"/>
      <c r="Q21" s="468"/>
      <c r="R21" s="468"/>
      <c r="S21" s="468"/>
      <c r="T21" s="468"/>
      <c r="U21" s="461"/>
    </row>
    <row r="22" spans="1:21" s="331" customFormat="1" ht="15" customHeight="1">
      <c r="A22" s="468"/>
      <c r="B22" s="1021"/>
      <c r="C22" s="468"/>
      <c r="D22" s="468"/>
      <c r="E22" s="468"/>
      <c r="F22" s="468"/>
      <c r="G22" s="468"/>
      <c r="H22" s="468"/>
      <c r="I22" s="468"/>
      <c r="J22" s="468"/>
      <c r="K22" s="468"/>
      <c r="L22" s="251"/>
      <c r="M22" s="468"/>
      <c r="N22" s="468"/>
      <c r="O22" s="468"/>
      <c r="P22" s="468"/>
      <c r="Q22" s="468"/>
      <c r="R22" s="468"/>
      <c r="S22" s="468"/>
      <c r="T22" s="468"/>
      <c r="U22" s="461"/>
    </row>
    <row r="23" spans="1:21" s="331" customFormat="1" ht="15" customHeight="1">
      <c r="A23" s="468"/>
      <c r="B23" s="1021"/>
      <c r="C23" s="468"/>
      <c r="D23" s="468"/>
      <c r="E23" s="468"/>
      <c r="F23" s="468"/>
      <c r="G23" s="468"/>
      <c r="H23" s="468"/>
      <c r="I23" s="468"/>
      <c r="J23" s="468"/>
      <c r="K23" s="468"/>
      <c r="L23" s="468"/>
      <c r="M23" s="468"/>
      <c r="N23" s="468"/>
      <c r="O23" s="468"/>
      <c r="P23" s="468"/>
      <c r="Q23" s="468"/>
      <c r="R23" s="468"/>
      <c r="S23" s="468"/>
      <c r="T23" s="468"/>
      <c r="U23" s="461"/>
    </row>
    <row r="24" spans="1:21" s="1023" customFormat="1" ht="15" customHeight="1">
      <c r="A24" s="251"/>
      <c r="B24" s="832"/>
      <c r="C24" s="251"/>
      <c r="D24" s="309" t="s">
        <v>621</v>
      </c>
    </row>
    <row r="25" spans="1:21" s="1026" customFormat="1">
      <c r="A25" s="1024"/>
      <c r="B25" s="971">
        <f>$B$4</f>
        <v>0</v>
      </c>
      <c r="C25" s="1024"/>
      <c r="D25" s="1025" t="s">
        <v>314</v>
      </c>
      <c r="E25" s="1025"/>
      <c r="F25" s="1025"/>
      <c r="G25" s="1025"/>
      <c r="H25" s="818" t="s">
        <v>315</v>
      </c>
      <c r="I25" s="819"/>
      <c r="J25" s="819"/>
      <c r="K25" s="818"/>
      <c r="L25" s="819"/>
      <c r="M25" s="872"/>
      <c r="N25" s="819" t="s">
        <v>316</v>
      </c>
      <c r="O25" s="1025"/>
      <c r="P25" s="1025"/>
      <c r="Q25" s="872"/>
      <c r="R25" s="818"/>
      <c r="S25" s="1025"/>
      <c r="T25" s="1025"/>
      <c r="U25" s="819"/>
    </row>
    <row r="26" spans="1:21">
      <c r="B26" s="733" t="s">
        <v>357</v>
      </c>
      <c r="C26" s="598" t="str">
        <f>$J$4</f>
        <v>Todas</v>
      </c>
      <c r="D26" s="874" t="s">
        <v>303</v>
      </c>
      <c r="E26" s="874" t="s">
        <v>304</v>
      </c>
      <c r="F26" s="875" t="s">
        <v>303</v>
      </c>
      <c r="G26" s="875" t="s">
        <v>304</v>
      </c>
      <c r="H26" s="876" t="s">
        <v>25</v>
      </c>
      <c r="I26" s="874" t="s">
        <v>51</v>
      </c>
      <c r="J26" s="874" t="s">
        <v>52</v>
      </c>
      <c r="K26" s="875" t="s">
        <v>25</v>
      </c>
      <c r="L26" s="875" t="s">
        <v>51</v>
      </c>
      <c r="M26" s="898" t="s">
        <v>52</v>
      </c>
      <c r="N26" s="874" t="s">
        <v>49</v>
      </c>
      <c r="O26" s="874" t="s">
        <v>50</v>
      </c>
      <c r="P26" s="874" t="s">
        <v>48</v>
      </c>
      <c r="Q26" s="874" t="s">
        <v>47</v>
      </c>
      <c r="R26" s="875" t="s">
        <v>49</v>
      </c>
      <c r="S26" s="875" t="s">
        <v>50</v>
      </c>
      <c r="T26" s="875" t="s">
        <v>48</v>
      </c>
      <c r="U26" s="875" t="s">
        <v>47</v>
      </c>
    </row>
    <row r="27" spans="1:21" ht="15.75" thickBot="1">
      <c r="B27" s="1027" t="s">
        <v>493</v>
      </c>
      <c r="C27" s="826">
        <f>IF($B$4="Total rechazo",0,IFERROR(SUM(D27:E27)/SUM(D38:E38),))</f>
        <v>0.38578680203045684</v>
      </c>
      <c r="D27" s="827">
        <f>IF($J$4="Todas",SUMIFS(DB_Q9a!$N$5:$N$1254,DB_Q9a!$E$5:$E$1254,D$26),SUMIFS(DB_Q9a!$N$5:$N$1254,DB_Q9a!$L$5:$L$1254,$J$4,DB_Q9a!$E$5:$E$1254,D$26))</f>
        <v>130</v>
      </c>
      <c r="E27" s="827">
        <f>IF($J$4="Todas",SUMIFS(DB_Q9a!$N$5:$N$1254,DB_Q9a!$E$5:$E$1254,E$26),SUMIFS(DB_Q9a!$N$5:$N$1254,DB_Q9a!$L$5:$L$1254,$J$4,DB_Q9a!$E$5:$E$1254,E$26))</f>
        <v>174</v>
      </c>
      <c r="F27" s="828">
        <f>IFERROR(D27/D38,)</f>
        <v>0.36211699164345401</v>
      </c>
      <c r="G27" s="828">
        <f>IFERROR(E27/E38,)</f>
        <v>0.40559440559440557</v>
      </c>
      <c r="H27" s="878">
        <f>IF($J$4="Todas",SUMIFS(DB_Q9a!$N$5:$N$1254,DB_Q9a!$D$5:$D$1254,H$26),SUMIFS(DB_Q9a!$N$5:$N$1254,DB_Q9a!$L$5:$L$1254,$J$4,DB_Q9a!$D$5:$D$1254,H$26))</f>
        <v>97</v>
      </c>
      <c r="I27" s="827">
        <f>IF($J$4="Todas",SUMIFS(DB_Q9a!$N$5:$N$1254,DB_Q9a!$D$5:$D$1254,I$26),SUMIFS(DB_Q9a!$N$5:$N$1254,DB_Q9a!$L$5:$L$1254,$J$4,DB_Q9a!$D$5:$D$1254,I$26))</f>
        <v>140</v>
      </c>
      <c r="J27" s="827">
        <f>IF($J$4="Todas",SUMIFS(DB_Q9a!$N$5:$N$1254,DB_Q9a!$D$5:$D$1254,J$26),SUMIFS(DB_Q9a!$N$5:$N$1254,DB_Q9a!$L$5:$L$1254,$J$4,DB_Q9a!$D$5:$D$1254,J$26))</f>
        <v>67</v>
      </c>
      <c r="K27" s="828">
        <f>IFERROR(H27/H38,)</f>
        <v>0.46859903381642515</v>
      </c>
      <c r="L27" s="828">
        <f>IFERROR(I27/I38,)</f>
        <v>0.35897435897435898</v>
      </c>
      <c r="M27" s="903">
        <f>IFERROR(J27/J38,)</f>
        <v>0.35078534031413611</v>
      </c>
      <c r="N27" s="827">
        <f>IF($J$4="Todas",SUMIFS(DB_Q9a!$N$5:$N$1254,DB_Q9a!$F$5:$F$1254,N$26),SUMIFS(DB_Q9a!$N$5:$N$1254,DB_Q9a!$L$5:$L$1254,$J$4,DB_Q9a!$F$5:$F$1254,N$26))</f>
        <v>77</v>
      </c>
      <c r="O27" s="827">
        <f>IF($J$4="Todas",SUMIFS(DB_Q9a!$N$5:$N$1254,DB_Q9a!$F$5:$F$1254,O$26),SUMIFS(DB_Q9a!$N$5:$N$1254,DB_Q9a!$L$5:$L$1254,$J$4,DB_Q9a!$F$5:$F$1254,O$26))</f>
        <v>103</v>
      </c>
      <c r="P27" s="827">
        <f>IF($J$4="Todas",SUMIFS(DB_Q9a!$N$5:$N$1254,DB_Q9a!$F$5:$F$1254,P$26),SUMIFS(DB_Q9a!$N$5:$N$1254,DB_Q9a!$L$5:$L$1254,$J$4,DB_Q9a!$F$5:$F$1254,P$26))</f>
        <v>121</v>
      </c>
      <c r="Q27" s="827">
        <f>IF($J$4="Todas",SUMIFS(DB_Q9a!$N$5:$N$1254,DB_Q9a!$F$5:$F$1254,Q$26),SUMIFS(DB_Q9a!$N$5:$N$1254,DB_Q9a!$L$5:$L$1254,$J$4,DB_Q9a!$F$5:$F$1254,Q$26))</f>
        <v>3</v>
      </c>
      <c r="R27" s="828">
        <f>IFERROR(N27/N38,)</f>
        <v>0.39086294416243655</v>
      </c>
      <c r="S27" s="828">
        <f>IFERROR(O27/O38,)</f>
        <v>0.34797297297297297</v>
      </c>
      <c r="T27" s="828">
        <f>IFERROR(P27/P38,)</f>
        <v>0.41724137931034483</v>
      </c>
      <c r="U27" s="828">
        <f>IFERROR(Q27/Q38,)</f>
        <v>0.6</v>
      </c>
    </row>
    <row r="28" spans="1:21" ht="15" customHeight="1" thickTop="1">
      <c r="B28" s="833" t="s">
        <v>356</v>
      </c>
      <c r="C28" s="1010">
        <f>IFERROR(SUM(D28:E28)/SUM($D$27:$E$27),)</f>
        <v>0.3125</v>
      </c>
      <c r="D28" s="836">
        <f>IF($J$4="Todas",SUMIFS(DB_Q9a!$O$5:$O$1254,DB_Q9a!$E$5:$E$1254,D$26,DB_Q9a!$N$5:$N$1254,1),SUMIFS(DB_Q9a!$O$5:$O$1254,DB_Q9a!$L$5:$L$1254,$J$4,DB_Q9a!$E$5:$E$1254,D$26,DB_Q9a!$N$5:$N$1254,1))</f>
        <v>35</v>
      </c>
      <c r="E28" s="836">
        <f>IF($J$4="Todas",SUMIFS(DB_Q9a!$O$5:$O$1254,DB_Q9a!$E$5:$E$1254,E$26,DB_Q9a!$N$5:$N$1254,1),SUMIFS(DB_Q9a!$O$5:$O$1254,DB_Q9a!$L$5:$L$1254,$J$4,DB_Q9a!$E$5:$E$1254,E$26,DB_Q9a!$N$5:$N$1254,1))</f>
        <v>60</v>
      </c>
      <c r="F28" s="837">
        <f>IFERROR(D28/D$27,)</f>
        <v>0.26923076923076922</v>
      </c>
      <c r="G28" s="837">
        <f>IFERROR(E28/E$27,)</f>
        <v>0.34482758620689657</v>
      </c>
      <c r="H28" s="881">
        <f>IF($J$4="Todas",SUMIFS(DB_Q9a!$O$5:$O$1254,DB_Q9a!$D$5:$D$1254,H$26,DB_Q9a!$N$5:$N$1254,1),SUMIFS(DB_Q9a!$O$5:$O$1254,DB_Q9a!$L$5:$L$1254,$J$4,DB_Q9a!$D$5:$D$1254,H$26,DB_Q9a!$N$5:$N$1254,1))</f>
        <v>41</v>
      </c>
      <c r="I28" s="836">
        <f>IF($J$4="Todas",SUMIFS(DB_Q9a!$O$5:$O$1254,DB_Q9a!$D$5:$D$1254,I$26,DB_Q9a!$N$5:$N$1254,1),SUMIFS(DB_Q9a!$O$5:$O$1254,DB_Q9a!$L$5:$L$1254,$J$4,DB_Q9a!$D$5:$D$1254,I$26,DB_Q9a!$N$5:$N$1254,1))</f>
        <v>31</v>
      </c>
      <c r="J28" s="836">
        <f>IF($J$4="Todas",SUMIFS(DB_Q9a!$O$5:$O$1254,DB_Q9a!$D$5:$D$1254,J$26,DB_Q9a!$N$5:$N$1254,1),SUMIFS(DB_Q9a!$O$5:$O$1254,DB_Q9a!$L$5:$L$1254,$J$4,DB_Q9a!$D$5:$D$1254,J$26,DB_Q9a!$N$5:$N$1254,1))</f>
        <v>23</v>
      </c>
      <c r="K28" s="837">
        <f>IFERROR(H28/H$27,)</f>
        <v>0.42268041237113402</v>
      </c>
      <c r="L28" s="837">
        <f t="shared" ref="L28:M28" si="10">IFERROR(I28/I$27,)</f>
        <v>0.22142857142857142</v>
      </c>
      <c r="M28" s="905">
        <f t="shared" si="10"/>
        <v>0.34328358208955223</v>
      </c>
      <c r="N28" s="836">
        <f>IF($J$4="Todas",SUMIFS(DB_Q9a!$O$5:$O$1254,DB_Q9a!$F$5:$F$1254,N$26,DB_Q9a!$N$5:$N$1254,1),SUMIFS(DB_Q9a!$O$5:$O$1254,DB_Q9a!$L$5:$L$1254,$J$4,DB_Q9a!$F$5:$F$1254,N$26,DB_Q9a!$N$5:$N$1254,1))</f>
        <v>31</v>
      </c>
      <c r="O28" s="836">
        <f>IF($J$4="Todas",SUMIFS(DB_Q9a!$O$5:$O$1254,DB_Q9a!$F$5:$F$1254,O$26,DB_Q9a!$N$5:$N$1254,1),SUMIFS(DB_Q9a!$O$5:$O$1254,DB_Q9a!$L$5:$L$1254,$J$4,DB_Q9a!$F$5:$F$1254,O$26,DB_Q9a!$N$5:$N$1254,1))</f>
        <v>25</v>
      </c>
      <c r="P28" s="836">
        <f>IF($J$4="Todas",SUMIFS(DB_Q9a!$O$5:$O$1254,DB_Q9a!$F$5:$F$1254,P$26,DB_Q9a!$N$5:$N$1254,1),SUMIFS(DB_Q9a!$O$5:$O$1254,DB_Q9a!$L$5:$L$1254,$J$4,DB_Q9a!$F$5:$F$1254,P$26,DB_Q9a!$N$5:$N$1254,1))</f>
        <v>38</v>
      </c>
      <c r="Q28" s="836">
        <f>IF($J$4="Todas",SUMIFS(DB_Q9a!$O$5:$O$1254,DB_Q9a!$F$5:$F$1254,Q$26,DB_Q9a!$N$5:$N$1254,1),SUMIFS(DB_Q9a!$O$5:$O$1254,DB_Q9a!$L$5:$L$1254,$J$4,DB_Q9a!$F$5:$F$1254,Q$26,DB_Q9a!$N$5:$N$1254,1))</f>
        <v>1</v>
      </c>
      <c r="R28" s="837">
        <f>IFERROR(N28/N$27,)</f>
        <v>0.40259740259740262</v>
      </c>
      <c r="S28" s="837">
        <f t="shared" ref="S28:U28" si="11">IFERROR(O28/O$27,)</f>
        <v>0.24271844660194175</v>
      </c>
      <c r="T28" s="837">
        <f t="shared" si="11"/>
        <v>0.31404958677685951</v>
      </c>
      <c r="U28" s="837">
        <f t="shared" si="11"/>
        <v>0.33333333333333331</v>
      </c>
    </row>
    <row r="29" spans="1:21" ht="15" customHeight="1">
      <c r="B29" s="841" t="s">
        <v>348</v>
      </c>
      <c r="C29" s="1013">
        <f t="shared" ref="C29:C37" si="12">IFERROR(SUM(D29:E29)/SUM($D$27:$E$27),)</f>
        <v>0.20394736842105263</v>
      </c>
      <c r="D29" s="844">
        <f>IF($J$4="Todas",SUMIFS(DB_Q9a!$P$5:$P$1254,DB_Q9a!$E$5:$E$1254,D$26,DB_Q9a!$N$5:$N$1254,1),SUMIFS(DB_Q9a!$P$5:$P$1254,DB_Q9a!$L$5:$L$1254,$J$4,DB_Q9a!$E$5:$E$1254,D$26,DB_Q9a!$N$5:$N$1254,1))</f>
        <v>35</v>
      </c>
      <c r="E29" s="844">
        <f>IF($J$4="Todas",SUMIFS(DB_Q9a!$P$5:$P$1254,DB_Q9a!$E$5:$E$1254,E$26,DB_Q9a!$N$5:$N$1254,1),SUMIFS(DB_Q9a!$P$5:$P$1254,DB_Q9a!$L$5:$L$1254,$J$4,DB_Q9a!$E$5:$E$1254,E$26,DB_Q9a!$N$5:$N$1254,1))</f>
        <v>27</v>
      </c>
      <c r="F29" s="845">
        <f t="shared" ref="F29:F37" si="13">IFERROR(D29/D$27,)</f>
        <v>0.26923076923076922</v>
      </c>
      <c r="G29" s="845">
        <f t="shared" ref="G29:G37" si="14">IFERROR(E29/E$27,)</f>
        <v>0.15517241379310345</v>
      </c>
      <c r="H29" s="883">
        <f>IF($J$4="Todas",SUMIFS(DB_Q9a!$P$5:$P$1254,DB_Q9a!$D$5:$D$1254,H$26,DB_Q9a!$N$5:$N$1254,1),SUMIFS(DB_Q9a!$P$5:$P$1254,DB_Q9a!$L$5:$L$1254,$J$4,DB_Q9a!$D$5:$D$1254,H$26,DB_Q9a!$N$5:$N$1254,1))</f>
        <v>20</v>
      </c>
      <c r="I29" s="844">
        <f>IF($J$4="Todas",SUMIFS(DB_Q9a!$P$5:$P$1254,DB_Q9a!$D$5:$D$1254,I$26,DB_Q9a!$N$5:$N$1254,1),SUMIFS(DB_Q9a!$P$5:$P$1254,DB_Q9a!$L$5:$L$1254,$J$4,DB_Q9a!$D$5:$D$1254,I$26,DB_Q9a!$N$5:$N$1254,1))</f>
        <v>28</v>
      </c>
      <c r="J29" s="844">
        <f>IF($J$4="Todas",SUMIFS(DB_Q9a!$P$5:$P$1254,DB_Q9a!$D$5:$D$1254,J$26,DB_Q9a!$N$5:$N$1254,1),SUMIFS(DB_Q9a!$P$5:$P$1254,DB_Q9a!$L$5:$L$1254,$J$4,DB_Q9a!$D$5:$D$1254,J$26,DB_Q9a!$N$5:$N$1254,1))</f>
        <v>14</v>
      </c>
      <c r="K29" s="845">
        <f t="shared" ref="K29:K37" si="15">IFERROR(H29/H$27,)</f>
        <v>0.20618556701030927</v>
      </c>
      <c r="L29" s="845">
        <f t="shared" ref="L29:L37" si="16">IFERROR(I29/I$27,)</f>
        <v>0.2</v>
      </c>
      <c r="M29" s="906">
        <f t="shared" ref="M29:M37" si="17">IFERROR(J29/J$27,)</f>
        <v>0.20895522388059701</v>
      </c>
      <c r="N29" s="844">
        <f>IF($J$4="Todas",SUMIFS(DB_Q9a!$P$5:$P$1254,DB_Q9a!$F$5:$F$1254,N$26,DB_Q9a!$N$5:$N$1254,1),SUMIFS(DB_Q9a!$P$5:$P$1254,DB_Q9a!$L$5:$L$1254,$J$4,DB_Q9a!$F$5:$F$1254,N$26,DB_Q9a!$N$5:$N$1254,1))</f>
        <v>11</v>
      </c>
      <c r="O29" s="844">
        <f>IF($J$4="Todas",SUMIFS(DB_Q9a!$P$5:$P$1254,DB_Q9a!$F$5:$F$1254,O$26,DB_Q9a!$N$5:$N$1254,1),SUMIFS(DB_Q9a!$P$5:$P$1254,DB_Q9a!$L$5:$L$1254,$J$4,DB_Q9a!$F$5:$F$1254,O$26,DB_Q9a!$N$5:$N$1254,1))</f>
        <v>19</v>
      </c>
      <c r="P29" s="844">
        <f>IF($J$4="Todas",SUMIFS(DB_Q9a!$P$5:$P$1254,DB_Q9a!$F$5:$F$1254,P$26,DB_Q9a!$N$5:$N$1254,1),SUMIFS(DB_Q9a!$P$5:$P$1254,DB_Q9a!$L$5:$L$1254,$J$4,DB_Q9a!$F$5:$F$1254,P$26,DB_Q9a!$N$5:$N$1254,1))</f>
        <v>32</v>
      </c>
      <c r="Q29" s="844">
        <f>IF($J$4="Todas",SUMIFS(DB_Q9a!$P$5:$P$1254,DB_Q9a!$F$5:$F$1254,Q$26,DB_Q9a!$N$5:$N$1254,1),SUMIFS(DB_Q9a!$P$5:$P$1254,DB_Q9a!$L$5:$L$1254,$J$4,DB_Q9a!$F$5:$F$1254,Q$26,DB_Q9a!$N$5:$N$1254,1))</f>
        <v>0</v>
      </c>
      <c r="R29" s="845">
        <f t="shared" ref="R29:R37" si="18">IFERROR(N29/N$27,)</f>
        <v>0.14285714285714285</v>
      </c>
      <c r="S29" s="845">
        <f t="shared" ref="S29:S37" si="19">IFERROR(O29/O$27,)</f>
        <v>0.18446601941747573</v>
      </c>
      <c r="T29" s="845">
        <f t="shared" ref="T29:T37" si="20">IFERROR(P29/P$27,)</f>
        <v>0.26446280991735538</v>
      </c>
      <c r="U29" s="845">
        <f t="shared" ref="U29:U37" si="21">IFERROR(Q29/Q$27,)</f>
        <v>0</v>
      </c>
    </row>
    <row r="30" spans="1:21" ht="15" customHeight="1">
      <c r="B30" s="841" t="s">
        <v>349</v>
      </c>
      <c r="C30" s="1013">
        <f t="shared" si="12"/>
        <v>0.42105263157894735</v>
      </c>
      <c r="D30" s="844">
        <f>IF($J$4="Todas",SUMIFS(DB_Q9a!$Q$5:$Q$1254,DB_Q9a!$E$5:$E$1254,D$26,DB_Q9a!$N$5:$N$1254,1),SUMIFS(DB_Q9a!$Q$5:$Q$1254,DB_Q9a!$L$5:$L$1254,$J$4,DB_Q9a!$E$5:$E$1254,D$26,DB_Q9a!$N$5:$N$1254,1))</f>
        <v>55</v>
      </c>
      <c r="E30" s="844">
        <f>IF($J$4="Todas",SUMIFS(DB_Q9a!$Q$5:$Q$1254,DB_Q9a!$E$5:$E$1254,E$26,DB_Q9a!$N$5:$N$1254,1),SUMIFS(DB_Q9a!$Q$5:$Q$1254,DB_Q9a!$L$5:$L$1254,$J$4,DB_Q9a!$E$5:$E$1254,E$26,DB_Q9a!$N$5:$N$1254,1))</f>
        <v>73</v>
      </c>
      <c r="F30" s="845">
        <f t="shared" si="13"/>
        <v>0.42307692307692307</v>
      </c>
      <c r="G30" s="845">
        <f t="shared" si="14"/>
        <v>0.41954022988505746</v>
      </c>
      <c r="H30" s="883">
        <f>IF($J$4="Todas",SUMIFS(DB_Q9a!$Q$5:$Q$1254,DB_Q9a!$D$5:$D$1254,H$26,DB_Q9a!$N$5:$N$1254,1),SUMIFS(DB_Q9a!$Q$5:$Q$1254,DB_Q9a!$L$5:$L$1254,$J$4,DB_Q9a!$D$5:$D$1254,H$26,DB_Q9a!$N$5:$N$1254,1))</f>
        <v>48</v>
      </c>
      <c r="I30" s="844">
        <f>IF($J$4="Todas",SUMIFS(DB_Q9a!$Q$5:$Q$1254,DB_Q9a!$D$5:$D$1254,I$26,DB_Q9a!$N$5:$N$1254,1),SUMIFS(DB_Q9a!$Q$5:$Q$1254,DB_Q9a!$L$5:$L$1254,$J$4,DB_Q9a!$D$5:$D$1254,I$26,DB_Q9a!$N$5:$N$1254,1))</f>
        <v>53</v>
      </c>
      <c r="J30" s="844">
        <f>IF($J$4="Todas",SUMIFS(DB_Q9a!$Q$5:$Q$1254,DB_Q9a!$D$5:$D$1254,J$26,DB_Q9a!$N$5:$N$1254,1),SUMIFS(DB_Q9a!$Q$5:$Q$1254,DB_Q9a!$L$5:$L$1254,$J$4,DB_Q9a!$D$5:$D$1254,J$26,DB_Q9a!$N$5:$N$1254,1))</f>
        <v>27</v>
      </c>
      <c r="K30" s="845">
        <f t="shared" si="15"/>
        <v>0.49484536082474229</v>
      </c>
      <c r="L30" s="845">
        <f t="shared" si="16"/>
        <v>0.37857142857142856</v>
      </c>
      <c r="M30" s="906">
        <f t="shared" si="17"/>
        <v>0.40298507462686567</v>
      </c>
      <c r="N30" s="844">
        <f>IF($J$4="Todas",SUMIFS(DB_Q9a!$Q$5:$Q$1254,DB_Q9a!$F$5:$F$1254,N$26,DB_Q9a!$N$5:$N$1254,1),SUMIFS(DB_Q9a!$Q$5:$Q$1254,DB_Q9a!$L$5:$L$1254,$J$4,DB_Q9a!$F$5:$F$1254,N$26,DB_Q9a!$N$5:$N$1254,1))</f>
        <v>21</v>
      </c>
      <c r="O30" s="844">
        <f>IF($J$4="Todas",SUMIFS(DB_Q9a!$Q$5:$Q$1254,DB_Q9a!$F$5:$F$1254,O$26,DB_Q9a!$N$5:$N$1254,1),SUMIFS(DB_Q9a!$Q$5:$Q$1254,DB_Q9a!$L$5:$L$1254,$J$4,DB_Q9a!$F$5:$F$1254,O$26,DB_Q9a!$N$5:$N$1254,1))</f>
        <v>52</v>
      </c>
      <c r="P30" s="844">
        <f>IF($J$4="Todas",SUMIFS(DB_Q9a!$Q$5:$Q$1254,DB_Q9a!$F$5:$F$1254,P$26,DB_Q9a!$N$5:$N$1254,1),SUMIFS(DB_Q9a!$Q$5:$Q$1254,DB_Q9a!$L$5:$L$1254,$J$4,DB_Q9a!$F$5:$F$1254,P$26,DB_Q9a!$N$5:$N$1254,1))</f>
        <v>54</v>
      </c>
      <c r="Q30" s="844">
        <f>IF($J$4="Todas",SUMIFS(DB_Q9a!$Q$5:$Q$1254,DB_Q9a!$F$5:$F$1254,Q$26,DB_Q9a!$N$5:$N$1254,1),SUMIFS(DB_Q9a!$Q$5:$Q$1254,DB_Q9a!$L$5:$L$1254,$J$4,DB_Q9a!$F$5:$F$1254,Q$26,DB_Q9a!$N$5:$N$1254,1))</f>
        <v>1</v>
      </c>
      <c r="R30" s="845">
        <f t="shared" si="18"/>
        <v>0.27272727272727271</v>
      </c>
      <c r="S30" s="845">
        <f t="shared" si="19"/>
        <v>0.50485436893203883</v>
      </c>
      <c r="T30" s="845">
        <f t="shared" si="20"/>
        <v>0.4462809917355372</v>
      </c>
      <c r="U30" s="845">
        <f t="shared" si="21"/>
        <v>0.33333333333333331</v>
      </c>
    </row>
    <row r="31" spans="1:21" ht="15" customHeight="1">
      <c r="B31" s="841" t="s">
        <v>350</v>
      </c>
      <c r="C31" s="1013">
        <f t="shared" si="12"/>
        <v>0.11842105263157894</v>
      </c>
      <c r="D31" s="844">
        <f>IF($J$4="Todas",SUMIFS(DB_Q9a!$R$5:$R$1254,DB_Q9a!$E$5:$E$1254,D$26,DB_Q9a!$N$5:$N$1254,1),SUMIFS(DB_Q9a!$R$5:$R$1254,DB_Q9a!$L$5:$L$1254,$J$4,DB_Q9a!$E$5:$E$1254,D$26,DB_Q9a!$N$5:$N$1254,1))</f>
        <v>17</v>
      </c>
      <c r="E31" s="844">
        <f>IF($J$4="Todas",SUMIFS(DB_Q9a!$R$5:$R$1254,DB_Q9a!$E$5:$E$1254,E$26,DB_Q9a!$N$5:$N$1254,1),SUMIFS(DB_Q9a!$R$5:$R$1254,DB_Q9a!$L$5:$L$1254,$J$4,DB_Q9a!$E$5:$E$1254,E$26,DB_Q9a!$N$5:$N$1254,1))</f>
        <v>19</v>
      </c>
      <c r="F31" s="845">
        <f t="shared" si="13"/>
        <v>0.13076923076923078</v>
      </c>
      <c r="G31" s="845">
        <f t="shared" si="14"/>
        <v>0.10919540229885058</v>
      </c>
      <c r="H31" s="883">
        <f>IF($J$4="Todas",SUMIFS(DB_Q9a!$R$5:$R$1254,DB_Q9a!$D$5:$D$1254,H$26,DB_Q9a!$N$5:$N$1254,1),SUMIFS(DB_Q9a!$R$5:$R$1254,DB_Q9a!$L$5:$L$1254,$J$4,DB_Q9a!$D$5:$D$1254,H$26,DB_Q9a!$N$5:$N$1254,1))</f>
        <v>10</v>
      </c>
      <c r="I31" s="844">
        <f>IF($J$4="Todas",SUMIFS(DB_Q9a!$R$5:$R$1254,DB_Q9a!$D$5:$D$1254,I$26,DB_Q9a!$N$5:$N$1254,1),SUMIFS(DB_Q9a!$R$5:$R$1254,DB_Q9a!$L$5:$L$1254,$J$4,DB_Q9a!$D$5:$D$1254,I$26,DB_Q9a!$N$5:$N$1254,1))</f>
        <v>20</v>
      </c>
      <c r="J31" s="844">
        <f>IF($J$4="Todas",SUMIFS(DB_Q9a!$R$5:$R$1254,DB_Q9a!$D$5:$D$1254,J$26,DB_Q9a!$N$5:$N$1254,1),SUMIFS(DB_Q9a!$R$5:$R$1254,DB_Q9a!$L$5:$L$1254,$J$4,DB_Q9a!$D$5:$D$1254,J$26,DB_Q9a!$N$5:$N$1254,1))</f>
        <v>6</v>
      </c>
      <c r="K31" s="845">
        <f t="shared" si="15"/>
        <v>0.10309278350515463</v>
      </c>
      <c r="L31" s="845">
        <f t="shared" si="16"/>
        <v>0.14285714285714285</v>
      </c>
      <c r="M31" s="906">
        <f t="shared" si="17"/>
        <v>8.9552238805970144E-2</v>
      </c>
      <c r="N31" s="844">
        <f>IF($J$4="Todas",SUMIFS(DB_Q9a!$R$5:$R$1254,DB_Q9a!$F$5:$F$1254,N$26,DB_Q9a!$N$5:$N$1254,1),SUMIFS(DB_Q9a!$R$5:$R$1254,DB_Q9a!$L$5:$L$1254,$J$4,DB_Q9a!$F$5:$F$1254,N$26,DB_Q9a!$N$5:$N$1254,1))</f>
        <v>7</v>
      </c>
      <c r="O31" s="844">
        <f>IF($J$4="Todas",SUMIFS(DB_Q9a!$R$5:$R$1254,DB_Q9a!$F$5:$F$1254,O$26,DB_Q9a!$N$5:$N$1254,1),SUMIFS(DB_Q9a!$R$5:$R$1254,DB_Q9a!$L$5:$L$1254,$J$4,DB_Q9a!$F$5:$F$1254,O$26,DB_Q9a!$N$5:$N$1254,1))</f>
        <v>11</v>
      </c>
      <c r="P31" s="844">
        <f>IF($J$4="Todas",SUMIFS(DB_Q9a!$R$5:$R$1254,DB_Q9a!$F$5:$F$1254,P$26,DB_Q9a!$N$5:$N$1254,1),SUMIFS(DB_Q9a!$R$5:$R$1254,DB_Q9a!$L$5:$L$1254,$J$4,DB_Q9a!$F$5:$F$1254,P$26,DB_Q9a!$N$5:$N$1254,1))</f>
        <v>18</v>
      </c>
      <c r="Q31" s="844">
        <f>IF($J$4="Todas",SUMIFS(DB_Q9a!$R$5:$R$1254,DB_Q9a!$F$5:$F$1254,Q$26,DB_Q9a!$N$5:$N$1254,1),SUMIFS(DB_Q9a!$R$5:$R$1254,DB_Q9a!$L$5:$L$1254,$J$4,DB_Q9a!$F$5:$F$1254,Q$26,DB_Q9a!$N$5:$N$1254,1))</f>
        <v>0</v>
      </c>
      <c r="R31" s="845">
        <f t="shared" si="18"/>
        <v>9.0909090909090912E-2</v>
      </c>
      <c r="S31" s="845">
        <f t="shared" si="19"/>
        <v>0.10679611650485436</v>
      </c>
      <c r="T31" s="845">
        <f t="shared" si="20"/>
        <v>0.1487603305785124</v>
      </c>
      <c r="U31" s="845">
        <f t="shared" si="21"/>
        <v>0</v>
      </c>
    </row>
    <row r="32" spans="1:21" ht="15" customHeight="1">
      <c r="B32" s="841" t="s">
        <v>351</v>
      </c>
      <c r="C32" s="1013">
        <f t="shared" si="12"/>
        <v>1.6447368421052631E-2</v>
      </c>
      <c r="D32" s="844">
        <f>IF($J$4="Todas",SUMIFS(DB_Q9a!$S$5:$S$1254,DB_Q9a!$E$5:$E$1254,D$26,DB_Q9a!$N$5:$N$1254,1),SUMIFS(DB_Q9a!$S$5:$S$1254,DB_Q9a!$L$5:$L$1254,$J$4,DB_Q9a!$E$5:$E$1254,D$26,DB_Q9a!$N$5:$N$1254,1))</f>
        <v>4</v>
      </c>
      <c r="E32" s="844">
        <f>IF($J$4="Todas",SUMIFS(DB_Q9a!$S$5:$S$1254,DB_Q9a!$E$5:$E$1254,E$26,DB_Q9a!$N$5:$N$1254,1),SUMIFS(DB_Q9a!$S$5:$S$1254,DB_Q9a!$L$5:$L$1254,$J$4,DB_Q9a!$E$5:$E$1254,E$26,DB_Q9a!$N$5:$N$1254,1))</f>
        <v>1</v>
      </c>
      <c r="F32" s="845">
        <f t="shared" si="13"/>
        <v>3.0769230769230771E-2</v>
      </c>
      <c r="G32" s="845">
        <f t="shared" si="14"/>
        <v>5.7471264367816091E-3</v>
      </c>
      <c r="H32" s="883">
        <f>IF($J$4="Todas",SUMIFS(DB_Q9a!$S$5:$S$1254,DB_Q9a!$D$5:$D$1254,H$26,DB_Q9a!$N$5:$N$1254,1),SUMIFS(DB_Q9a!$S$5:$S$1254,DB_Q9a!$L$5:$L$1254,$J$4,DB_Q9a!$D$5:$D$1254,H$26,DB_Q9a!$N$5:$N$1254,1))</f>
        <v>2</v>
      </c>
      <c r="I32" s="844">
        <f>IF($J$4="Todas",SUMIFS(DB_Q9a!$S$5:$S$1254,DB_Q9a!$D$5:$D$1254,I$26,DB_Q9a!$N$5:$N$1254,1),SUMIFS(DB_Q9a!$S$5:$S$1254,DB_Q9a!$L$5:$L$1254,$J$4,DB_Q9a!$D$5:$D$1254,I$26,DB_Q9a!$N$5:$N$1254,1))</f>
        <v>2</v>
      </c>
      <c r="J32" s="844">
        <f>IF($J$4="Todas",SUMIFS(DB_Q9a!$S$5:$S$1254,DB_Q9a!$D$5:$D$1254,J$26,DB_Q9a!$N$5:$N$1254,1),SUMIFS(DB_Q9a!$S$5:$S$1254,DB_Q9a!$L$5:$L$1254,$J$4,DB_Q9a!$D$5:$D$1254,J$26,DB_Q9a!$N$5:$N$1254,1))</f>
        <v>1</v>
      </c>
      <c r="K32" s="845">
        <f t="shared" si="15"/>
        <v>2.0618556701030927E-2</v>
      </c>
      <c r="L32" s="845">
        <f t="shared" si="16"/>
        <v>1.4285714285714285E-2</v>
      </c>
      <c r="M32" s="906">
        <f t="shared" si="17"/>
        <v>1.4925373134328358E-2</v>
      </c>
      <c r="N32" s="844">
        <f>IF($J$4="Todas",SUMIFS(DB_Q9a!$S$5:$S$1254,DB_Q9a!$F$5:$F$1254,N$26,DB_Q9a!$N$5:$N$1254,1),SUMIFS(DB_Q9a!$S$5:$S$1254,DB_Q9a!$L$5:$L$1254,$J$4,DB_Q9a!$F$5:$F$1254,N$26,DB_Q9a!$N$5:$N$1254,1))</f>
        <v>1</v>
      </c>
      <c r="O32" s="844">
        <f>IF($J$4="Todas",SUMIFS(DB_Q9a!$S$5:$S$1254,DB_Q9a!$F$5:$F$1254,O$26,DB_Q9a!$N$5:$N$1254,1),SUMIFS(DB_Q9a!$S$5:$S$1254,DB_Q9a!$L$5:$L$1254,$J$4,DB_Q9a!$F$5:$F$1254,O$26,DB_Q9a!$N$5:$N$1254,1))</f>
        <v>1</v>
      </c>
      <c r="P32" s="844">
        <f>IF($J$4="Todas",SUMIFS(DB_Q9a!$S$5:$S$1254,DB_Q9a!$F$5:$F$1254,P$26,DB_Q9a!$N$5:$N$1254,1),SUMIFS(DB_Q9a!$S$5:$S$1254,DB_Q9a!$L$5:$L$1254,$J$4,DB_Q9a!$F$5:$F$1254,P$26,DB_Q9a!$N$5:$N$1254,1))</f>
        <v>3</v>
      </c>
      <c r="Q32" s="844">
        <f>IF($J$4="Todas",SUMIFS(DB_Q9a!$S$5:$S$1254,DB_Q9a!$F$5:$F$1254,Q$26,DB_Q9a!$N$5:$N$1254,1),SUMIFS(DB_Q9a!$S$5:$S$1254,DB_Q9a!$L$5:$L$1254,$J$4,DB_Q9a!$F$5:$F$1254,Q$26,DB_Q9a!$N$5:$N$1254,1))</f>
        <v>0</v>
      </c>
      <c r="R32" s="845">
        <f t="shared" si="18"/>
        <v>1.2987012987012988E-2</v>
      </c>
      <c r="S32" s="845">
        <f t="shared" si="19"/>
        <v>9.7087378640776691E-3</v>
      </c>
      <c r="T32" s="845">
        <f t="shared" si="20"/>
        <v>2.4793388429752067E-2</v>
      </c>
      <c r="U32" s="845">
        <f t="shared" si="21"/>
        <v>0</v>
      </c>
    </row>
    <row r="33" spans="1:27" ht="15" customHeight="1">
      <c r="B33" s="841" t="s">
        <v>352</v>
      </c>
      <c r="C33" s="1013">
        <f t="shared" si="12"/>
        <v>9.8684210526315784E-3</v>
      </c>
      <c r="D33" s="844">
        <f>IF($J$4="Todas",SUMIFS(DB_Q9a!$T$5:$T$1254,DB_Q9a!$E$5:$E$1254,D$26,DB_Q9a!$N$5:$N$1254,1),SUMIFS(DB_Q9a!$T$5:$T$1254,DB_Q9a!$L$5:$L$1254,$J$4,DB_Q9a!$E$5:$E$1254,D$26,DB_Q9a!$N$5:$N$1254,1))</f>
        <v>3</v>
      </c>
      <c r="E33" s="844">
        <f>IF($J$4="Todas",SUMIFS(DB_Q9a!$T$5:$T$1254,DB_Q9a!$E$5:$E$1254,E$26,DB_Q9a!$N$5:$N$1254,1),SUMIFS(DB_Q9a!$T$5:$T$1254,DB_Q9a!$L$5:$L$1254,$J$4,DB_Q9a!$E$5:$E$1254,E$26,DB_Q9a!$N$5:$N$1254,1))</f>
        <v>0</v>
      </c>
      <c r="F33" s="845">
        <f t="shared" si="13"/>
        <v>2.3076923076923078E-2</v>
      </c>
      <c r="G33" s="845">
        <f t="shared" si="14"/>
        <v>0</v>
      </c>
      <c r="H33" s="883">
        <f>IF($J$4="Todas",SUMIFS(DB_Q9a!$T$5:$T$1254,DB_Q9a!$D$5:$D$1254,H$26,DB_Q9a!$N$5:$N$1254,1),SUMIFS(DB_Q9a!$T$5:$T$1254,DB_Q9a!$L$5:$L$1254,$J$4,DB_Q9a!$D$5:$D$1254,H$26,DB_Q9a!$N$5:$N$1254,1))</f>
        <v>3</v>
      </c>
      <c r="I33" s="844">
        <f>IF($J$4="Todas",SUMIFS(DB_Q9a!$T$5:$T$1254,DB_Q9a!$D$5:$D$1254,I$26,DB_Q9a!$N$5:$N$1254,1),SUMIFS(DB_Q9a!$T$5:$T$1254,DB_Q9a!$L$5:$L$1254,$J$4,DB_Q9a!$D$5:$D$1254,I$26,DB_Q9a!$N$5:$N$1254,1))</f>
        <v>0</v>
      </c>
      <c r="J33" s="844">
        <f>IF($J$4="Todas",SUMIFS(DB_Q9a!$T$5:$T$1254,DB_Q9a!$D$5:$D$1254,J$26,DB_Q9a!$N$5:$N$1254,1),SUMIFS(DB_Q9a!$T$5:$T$1254,DB_Q9a!$L$5:$L$1254,$J$4,DB_Q9a!$D$5:$D$1254,J$26,DB_Q9a!$N$5:$N$1254,1))</f>
        <v>0</v>
      </c>
      <c r="K33" s="845">
        <f t="shared" si="15"/>
        <v>3.0927835051546393E-2</v>
      </c>
      <c r="L33" s="845">
        <f t="shared" si="16"/>
        <v>0</v>
      </c>
      <c r="M33" s="906">
        <f t="shared" si="17"/>
        <v>0</v>
      </c>
      <c r="N33" s="844">
        <f>IF($J$4="Todas",SUMIFS(DB_Q9a!$T$5:$T$1254,DB_Q9a!$F$5:$F$1254,N$26,DB_Q9a!$N$5:$N$1254,1),SUMIFS(DB_Q9a!$T$5:$T$1254,DB_Q9a!$L$5:$L$1254,$J$4,DB_Q9a!$F$5:$F$1254,N$26,DB_Q9a!$N$5:$N$1254,1))</f>
        <v>0</v>
      </c>
      <c r="O33" s="844">
        <f>IF($J$4="Todas",SUMIFS(DB_Q9a!$T$5:$T$1254,DB_Q9a!$F$5:$F$1254,O$26,DB_Q9a!$N$5:$N$1254,1),SUMIFS(DB_Q9a!$T$5:$T$1254,DB_Q9a!$L$5:$L$1254,$J$4,DB_Q9a!$F$5:$F$1254,O$26,DB_Q9a!$N$5:$N$1254,1))</f>
        <v>2</v>
      </c>
      <c r="P33" s="844">
        <f>IF($J$4="Todas",SUMIFS(DB_Q9a!$T$5:$T$1254,DB_Q9a!$F$5:$F$1254,P$26,DB_Q9a!$N$5:$N$1254,1),SUMIFS(DB_Q9a!$T$5:$T$1254,DB_Q9a!$L$5:$L$1254,$J$4,DB_Q9a!$F$5:$F$1254,P$26,DB_Q9a!$N$5:$N$1254,1))</f>
        <v>1</v>
      </c>
      <c r="Q33" s="844">
        <f>IF($J$4="Todas",SUMIFS(DB_Q9a!$T$5:$T$1254,DB_Q9a!$F$5:$F$1254,Q$26,DB_Q9a!$N$5:$N$1254,1),SUMIFS(DB_Q9a!$T$5:$T$1254,DB_Q9a!$L$5:$L$1254,$J$4,DB_Q9a!$F$5:$F$1254,Q$26,DB_Q9a!$N$5:$N$1254,1))</f>
        <v>0</v>
      </c>
      <c r="R33" s="845">
        <f t="shared" si="18"/>
        <v>0</v>
      </c>
      <c r="S33" s="845">
        <f t="shared" si="19"/>
        <v>1.9417475728155338E-2</v>
      </c>
      <c r="T33" s="845">
        <f t="shared" si="20"/>
        <v>8.2644628099173556E-3</v>
      </c>
      <c r="U33" s="845">
        <f t="shared" si="21"/>
        <v>0</v>
      </c>
    </row>
    <row r="34" spans="1:27" ht="15" customHeight="1">
      <c r="B34" s="841" t="s">
        <v>353</v>
      </c>
      <c r="C34" s="1013">
        <f t="shared" si="12"/>
        <v>2.9605263157894735E-2</v>
      </c>
      <c r="D34" s="844">
        <f>IF($J$4="Todas",SUMIFS(DB_Q9a!$U$5:$U$1254,DB_Q9a!$E$5:$E$1254,D$26,DB_Q9a!$N$5:$N$1254,1),SUMIFS(DB_Q9a!$U$5:$U$1254,DB_Q9a!$L$5:$L$1254,$J$4,DB_Q9a!$E$5:$E$1254,D$26,DB_Q9a!$N$5:$N$1254,1))</f>
        <v>3</v>
      </c>
      <c r="E34" s="844">
        <f>IF($J$4="Todas",SUMIFS(DB_Q9a!$U$5:$U$1254,DB_Q9a!$E$5:$E$1254,E$26,DB_Q9a!$N$5:$N$1254,1),SUMIFS(DB_Q9a!$U$5:$U$1254,DB_Q9a!$L$5:$L$1254,$J$4,DB_Q9a!$E$5:$E$1254,E$26,DB_Q9a!$N$5:$N$1254,1))</f>
        <v>6</v>
      </c>
      <c r="F34" s="845">
        <f t="shared" si="13"/>
        <v>2.3076923076923078E-2</v>
      </c>
      <c r="G34" s="845">
        <f t="shared" si="14"/>
        <v>3.4482758620689655E-2</v>
      </c>
      <c r="H34" s="883">
        <f>IF($J$4="Todas",SUMIFS(DB_Q9a!$U$5:$U$1254,DB_Q9a!$D$5:$D$1254,H$26,DB_Q9a!$N$5:$N$1254,1),SUMIFS(DB_Q9a!$U$5:$U$1254,DB_Q9a!$L$5:$L$1254,$J$4,DB_Q9a!$D$5:$D$1254,H$26,DB_Q9a!$N$5:$N$1254,1))</f>
        <v>4</v>
      </c>
      <c r="I34" s="844">
        <f>IF($J$4="Todas",SUMIFS(DB_Q9a!$U$5:$U$1254,DB_Q9a!$D$5:$D$1254,I$26,DB_Q9a!$N$5:$N$1254,1),SUMIFS(DB_Q9a!$U$5:$U$1254,DB_Q9a!$L$5:$L$1254,$J$4,DB_Q9a!$D$5:$D$1254,I$26,DB_Q9a!$N$5:$N$1254,1))</f>
        <v>3</v>
      </c>
      <c r="J34" s="844">
        <f>IF($J$4="Todas",SUMIFS(DB_Q9a!$U$5:$U$1254,DB_Q9a!$D$5:$D$1254,J$26,DB_Q9a!$N$5:$N$1254,1),SUMIFS(DB_Q9a!$U$5:$U$1254,DB_Q9a!$L$5:$L$1254,$J$4,DB_Q9a!$D$5:$D$1254,J$26,DB_Q9a!$N$5:$N$1254,1))</f>
        <v>2</v>
      </c>
      <c r="K34" s="845">
        <f t="shared" si="15"/>
        <v>4.1237113402061855E-2</v>
      </c>
      <c r="L34" s="845">
        <f t="shared" si="16"/>
        <v>2.1428571428571429E-2</v>
      </c>
      <c r="M34" s="906">
        <f t="shared" si="17"/>
        <v>2.9850746268656716E-2</v>
      </c>
      <c r="N34" s="844">
        <f>IF($J$4="Todas",SUMIFS(DB_Q9a!$U$5:$U$1254,DB_Q9a!$F$5:$F$1254,N$26,DB_Q9a!$N$5:$N$1254,1),SUMIFS(DB_Q9a!$U$5:$U$1254,DB_Q9a!$L$5:$L$1254,$J$4,DB_Q9a!$F$5:$F$1254,N$26,DB_Q9a!$N$5:$N$1254,1))</f>
        <v>2</v>
      </c>
      <c r="O34" s="844">
        <f>IF($J$4="Todas",SUMIFS(DB_Q9a!$U$5:$U$1254,DB_Q9a!$F$5:$F$1254,O$26,DB_Q9a!$N$5:$N$1254,1),SUMIFS(DB_Q9a!$U$5:$U$1254,DB_Q9a!$L$5:$L$1254,$J$4,DB_Q9a!$F$5:$F$1254,O$26,DB_Q9a!$N$5:$N$1254,1))</f>
        <v>5</v>
      </c>
      <c r="P34" s="844">
        <f>IF($J$4="Todas",SUMIFS(DB_Q9a!$U$5:$U$1254,DB_Q9a!$F$5:$F$1254,P$26,DB_Q9a!$N$5:$N$1254,1),SUMIFS(DB_Q9a!$U$5:$U$1254,DB_Q9a!$L$5:$L$1254,$J$4,DB_Q9a!$F$5:$F$1254,P$26,DB_Q9a!$N$5:$N$1254,1))</f>
        <v>2</v>
      </c>
      <c r="Q34" s="844">
        <f>IF($J$4="Todas",SUMIFS(DB_Q9a!$U$5:$U$1254,DB_Q9a!$F$5:$F$1254,Q$26,DB_Q9a!$N$5:$N$1254,1),SUMIFS(DB_Q9a!$U$5:$U$1254,DB_Q9a!$L$5:$L$1254,$J$4,DB_Q9a!$F$5:$F$1254,Q$26,DB_Q9a!$N$5:$N$1254,1))</f>
        <v>0</v>
      </c>
      <c r="R34" s="845">
        <f t="shared" si="18"/>
        <v>2.5974025974025976E-2</v>
      </c>
      <c r="S34" s="845">
        <f t="shared" si="19"/>
        <v>4.8543689320388349E-2</v>
      </c>
      <c r="T34" s="845">
        <f t="shared" si="20"/>
        <v>1.6528925619834711E-2</v>
      </c>
      <c r="U34" s="845">
        <f t="shared" si="21"/>
        <v>0</v>
      </c>
    </row>
    <row r="35" spans="1:27" ht="15" customHeight="1">
      <c r="B35" s="841" t="s">
        <v>354</v>
      </c>
      <c r="C35" s="1013">
        <f t="shared" si="12"/>
        <v>0</v>
      </c>
      <c r="D35" s="844">
        <f>IF($J$4="Todas",SUMIFS(DB_Q9a!$V$5:$V$1254,DB_Q9a!$E$5:$E$1254,D$26,DB_Q9a!$N$5:$N$1254,1),SUMIFS(DB_Q9a!$V$5:$V$1254,DB_Q9a!$L$5:$L$1254,$J$4,DB_Q9a!$E$5:$E$1254,D$26,DB_Q9a!$N$5:$N$1254,1))</f>
        <v>0</v>
      </c>
      <c r="E35" s="844">
        <f>IF($J$4="Todas",SUMIFS(DB_Q9a!$V$5:$V$1254,DB_Q9a!$E$5:$E$1254,E$26,DB_Q9a!$N$5:$N$1254,1),SUMIFS(DB_Q9a!$V$5:$V$1254,DB_Q9a!$L$5:$L$1254,$J$4,DB_Q9a!$E$5:$E$1254,E$26,DB_Q9a!$N$5:$N$1254,1))</f>
        <v>0</v>
      </c>
      <c r="F35" s="845">
        <f t="shared" si="13"/>
        <v>0</v>
      </c>
      <c r="G35" s="845">
        <f t="shared" si="14"/>
        <v>0</v>
      </c>
      <c r="H35" s="883">
        <f>IF($J$4="Todas",SUMIFS(DB_Q9a!$V$5:$V$1254,DB_Q9a!$D$5:$D$1254,H$26,DB_Q9a!$N$5:$N$1254,1),SUMIFS(DB_Q9a!$V$5:$V$1254,DB_Q9a!$L$5:$L$1254,$J$4,DB_Q9a!$D$5:$D$1254,H$26,DB_Q9a!$N$5:$N$1254,1))</f>
        <v>0</v>
      </c>
      <c r="I35" s="844">
        <f>IF($J$4="Todas",SUMIFS(DB_Q9a!$V$5:$V$1254,DB_Q9a!$D$5:$D$1254,I$26,DB_Q9a!$N$5:$N$1254,1),SUMIFS(DB_Q9a!$V$5:$V$1254,DB_Q9a!$L$5:$L$1254,$J$4,DB_Q9a!$D$5:$D$1254,I$26,DB_Q9a!$N$5:$N$1254,1))</f>
        <v>0</v>
      </c>
      <c r="J35" s="844">
        <f>IF($J$4="Todas",SUMIFS(DB_Q9a!$V$5:$V$1254,DB_Q9a!$D$5:$D$1254,J$26,DB_Q9a!$N$5:$N$1254,1),SUMIFS(DB_Q9a!$V$5:$V$1254,DB_Q9a!$L$5:$L$1254,$J$4,DB_Q9a!$D$5:$D$1254,J$26,DB_Q9a!$N$5:$N$1254,1))</f>
        <v>0</v>
      </c>
      <c r="K35" s="845">
        <f t="shared" si="15"/>
        <v>0</v>
      </c>
      <c r="L35" s="845">
        <f t="shared" si="16"/>
        <v>0</v>
      </c>
      <c r="M35" s="906">
        <f t="shared" si="17"/>
        <v>0</v>
      </c>
      <c r="N35" s="844">
        <f>IF($J$4="Todas",SUMIFS(DB_Q9a!$V$5:$V$1254,DB_Q9a!$F$5:$F$1254,N$26,DB_Q9a!$N$5:$N$1254,1),SUMIFS(DB_Q9a!$V$5:$V$1254,DB_Q9a!$L$5:$L$1254,$J$4,DB_Q9a!$F$5:$F$1254,N$26,DB_Q9a!$N$5:$N$1254,1))</f>
        <v>0</v>
      </c>
      <c r="O35" s="844">
        <f>IF($J$4="Todas",SUMIFS(DB_Q9a!$V$5:$V$1254,DB_Q9a!$F$5:$F$1254,O$26,DB_Q9a!$N$5:$N$1254,1),SUMIFS(DB_Q9a!$V$5:$V$1254,DB_Q9a!$L$5:$L$1254,$J$4,DB_Q9a!$F$5:$F$1254,O$26,DB_Q9a!$N$5:$N$1254,1))</f>
        <v>0</v>
      </c>
      <c r="P35" s="844">
        <f>IF($J$4="Todas",SUMIFS(DB_Q9a!$V$5:$V$1254,DB_Q9a!$F$5:$F$1254,P$26,DB_Q9a!$N$5:$N$1254,1),SUMIFS(DB_Q9a!$V$5:$V$1254,DB_Q9a!$L$5:$L$1254,$J$4,DB_Q9a!$F$5:$F$1254,P$26,DB_Q9a!$N$5:$N$1254,1))</f>
        <v>0</v>
      </c>
      <c r="Q35" s="844">
        <f>IF($J$4="Todas",SUMIFS(DB_Q9a!$V$5:$V$1254,DB_Q9a!$F$5:$F$1254,Q$26,DB_Q9a!$N$5:$N$1254,1),SUMIFS(DB_Q9a!$V$5:$V$1254,DB_Q9a!$L$5:$L$1254,$J$4,DB_Q9a!$F$5:$F$1254,Q$26,DB_Q9a!$N$5:$N$1254,1))</f>
        <v>0</v>
      </c>
      <c r="R35" s="845">
        <f t="shared" si="18"/>
        <v>0</v>
      </c>
      <c r="S35" s="845">
        <f t="shared" si="19"/>
        <v>0</v>
      </c>
      <c r="T35" s="845">
        <f t="shared" si="20"/>
        <v>0</v>
      </c>
      <c r="U35" s="845">
        <f t="shared" si="21"/>
        <v>0</v>
      </c>
    </row>
    <row r="36" spans="1:27" ht="15" customHeight="1">
      <c r="B36" s="841" t="s">
        <v>355</v>
      </c>
      <c r="C36" s="1013">
        <f t="shared" si="12"/>
        <v>0.11842105263157894</v>
      </c>
      <c r="D36" s="844">
        <f>IF($J$4="Todas",SUMIFS(DB_Q9a!$W$5:$W$1254,DB_Q9a!$E$5:$E$1254,D$26,DB_Q9a!$N$5:$N$1254,1),SUMIFS(DB_Q9a!$W$5:$W$1254,DB_Q9a!$L$5:$L$1254,$J$4,DB_Q9a!$E$5:$E$1254,D$26,DB_Q9a!$N$5:$N$1254,1))</f>
        <v>21</v>
      </c>
      <c r="E36" s="844">
        <f>IF($J$4="Todas",SUMIFS(DB_Q9a!$W$5:$W$1254,DB_Q9a!$E$5:$E$1254,E$26,DB_Q9a!$N$5:$N$1254,1),SUMIFS(DB_Q9a!$W$5:$W$1254,DB_Q9a!$L$5:$L$1254,$J$4,DB_Q9a!$E$5:$E$1254,E$26,DB_Q9a!$N$5:$N$1254,1))</f>
        <v>15</v>
      </c>
      <c r="F36" s="845">
        <f t="shared" si="13"/>
        <v>0.16153846153846155</v>
      </c>
      <c r="G36" s="845">
        <f t="shared" si="14"/>
        <v>8.6206896551724144E-2</v>
      </c>
      <c r="H36" s="883">
        <f>IF($J$4="Todas",SUMIFS(DB_Q9a!$W$5:$W$1254,DB_Q9a!$D$5:$D$1254,H$26,DB_Q9a!$N$5:$N$1254,1),SUMIFS(DB_Q9a!$W$5:$W$1254,DB_Q9a!$L$5:$L$1254,$J$4,DB_Q9a!$D$5:$D$1254,H$26,DB_Q9a!$N$5:$N$1254,1))</f>
        <v>6</v>
      </c>
      <c r="I36" s="844">
        <f>IF($J$4="Todas",SUMIFS(DB_Q9a!$W$5:$W$1254,DB_Q9a!$D$5:$D$1254,I$26,DB_Q9a!$N$5:$N$1254,1),SUMIFS(DB_Q9a!$W$5:$W$1254,DB_Q9a!$L$5:$L$1254,$J$4,DB_Q9a!$D$5:$D$1254,I$26,DB_Q9a!$N$5:$N$1254,1))</f>
        <v>20</v>
      </c>
      <c r="J36" s="844">
        <f>IF($J$4="Todas",SUMIFS(DB_Q9a!$W$5:$W$1254,DB_Q9a!$D$5:$D$1254,J$26,DB_Q9a!$N$5:$N$1254,1),SUMIFS(DB_Q9a!$W$5:$W$1254,DB_Q9a!$L$5:$L$1254,$J$4,DB_Q9a!$D$5:$D$1254,J$26,DB_Q9a!$N$5:$N$1254,1))</f>
        <v>10</v>
      </c>
      <c r="K36" s="845">
        <f t="shared" si="15"/>
        <v>6.1855670103092786E-2</v>
      </c>
      <c r="L36" s="845">
        <f t="shared" si="16"/>
        <v>0.14285714285714285</v>
      </c>
      <c r="M36" s="906">
        <f t="shared" si="17"/>
        <v>0.14925373134328357</v>
      </c>
      <c r="N36" s="844">
        <f>IF($J$4="Todas",SUMIFS(DB_Q9a!$W$5:$W$1254,DB_Q9a!$F$5:$F$1254,N$26,DB_Q9a!$N$5:$N$1254,1),SUMIFS(DB_Q9a!$W$5:$W$1254,DB_Q9a!$L$5:$L$1254,$J$4,DB_Q9a!$F$5:$F$1254,N$26,DB_Q9a!$N$5:$N$1254,1))</f>
        <v>16</v>
      </c>
      <c r="O36" s="844">
        <f>IF($J$4="Todas",SUMIFS(DB_Q9a!$W$5:$W$1254,DB_Q9a!$F$5:$F$1254,O$26,DB_Q9a!$N$5:$N$1254,1),SUMIFS(DB_Q9a!$W$5:$W$1254,DB_Q9a!$L$5:$L$1254,$J$4,DB_Q9a!$F$5:$F$1254,O$26,DB_Q9a!$N$5:$N$1254,1))</f>
        <v>12</v>
      </c>
      <c r="P36" s="844">
        <f>IF($J$4="Todas",SUMIFS(DB_Q9a!$W$5:$W$1254,DB_Q9a!$F$5:$F$1254,P$26,DB_Q9a!$N$5:$N$1254,1),SUMIFS(DB_Q9a!$W$5:$W$1254,DB_Q9a!$L$5:$L$1254,$J$4,DB_Q9a!$F$5:$F$1254,P$26,DB_Q9a!$N$5:$N$1254,1))</f>
        <v>8</v>
      </c>
      <c r="Q36" s="844">
        <f>IF($J$4="Todas",SUMIFS(DB_Q9a!$W$5:$W$1254,DB_Q9a!$F$5:$F$1254,Q$26,DB_Q9a!$N$5:$N$1254,1),SUMIFS(DB_Q9a!$W$5:$W$1254,DB_Q9a!$L$5:$L$1254,$J$4,DB_Q9a!$F$5:$F$1254,Q$26,DB_Q9a!$N$5:$N$1254,1))</f>
        <v>0</v>
      </c>
      <c r="R36" s="845">
        <f t="shared" si="18"/>
        <v>0.20779220779220781</v>
      </c>
      <c r="S36" s="845">
        <f t="shared" si="19"/>
        <v>0.11650485436893204</v>
      </c>
      <c r="T36" s="845">
        <f t="shared" si="20"/>
        <v>6.6115702479338845E-2</v>
      </c>
      <c r="U36" s="845">
        <f t="shared" si="21"/>
        <v>0</v>
      </c>
    </row>
    <row r="37" spans="1:27" ht="15" customHeight="1" thickBot="1">
      <c r="B37" s="861" t="s">
        <v>359</v>
      </c>
      <c r="C37" s="1017">
        <f t="shared" si="12"/>
        <v>0.18092105263157895</v>
      </c>
      <c r="D37" s="864">
        <f>IF($J$4="Todas",SUMIFS(DB_Q9a!$X$5:$X$1254,DB_Q9a!$E$5:$E$1254,D$26,DB_Q9a!$N$5:$N$1254,1),SUMIFS(DB_Q9a!$X$5:$X$1254,DB_Q9a!$L$5:$L$1254,$J$4,DB_Q9a!$E$5:$E$1254,D$26,DB_Q9a!$N$5:$N$1254,1))</f>
        <v>21</v>
      </c>
      <c r="E37" s="864">
        <f>IF($J$4="Todas",SUMIFS(DB_Q9a!$X$5:$X$1254,DB_Q9a!$E$5:$E$1254,E$26,DB_Q9a!$N$5:$N$1254,1),SUMIFS(DB_Q9a!$X$5:$X$1254,DB_Q9a!$L$5:$L$1254,$J$4,DB_Q9a!$E$5:$E$1254,E$26,DB_Q9a!$N$5:$N$1254,1))</f>
        <v>34</v>
      </c>
      <c r="F37" s="865">
        <f t="shared" si="13"/>
        <v>0.16153846153846155</v>
      </c>
      <c r="G37" s="865">
        <f t="shared" si="14"/>
        <v>0.19540229885057472</v>
      </c>
      <c r="H37" s="893">
        <f>IF($J$4="Todas",SUMIFS(DB_Q9a!$X$5:$X$1254,DB_Q9a!$D$5:$D$1254,H$26,DB_Q9a!$N$5:$N$1254,1),SUMIFS(DB_Q9a!$X$5:$X$1254,DB_Q9a!$L$5:$L$1254,$J$4,DB_Q9a!$D$5:$D$1254,H$26,DB_Q9a!$N$5:$N$1254,1))</f>
        <v>15</v>
      </c>
      <c r="I37" s="864">
        <f>IF($J$4="Todas",SUMIFS(DB_Q9a!$X$5:$X$1254,DB_Q9a!$D$5:$D$1254,I$26,DB_Q9a!$N$5:$N$1254,1),SUMIFS(DB_Q9a!$X$5:$X$1254,DB_Q9a!$L$5:$L$1254,$J$4,DB_Q9a!$D$5:$D$1254,I$26,DB_Q9a!$N$5:$N$1254,1))</f>
        <v>32</v>
      </c>
      <c r="J37" s="864">
        <f>IF($J$4="Todas",SUMIFS(DB_Q9a!$X$5:$X$1254,DB_Q9a!$D$5:$D$1254,J$26,DB_Q9a!$N$5:$N$1254,1),SUMIFS(DB_Q9a!$X$5:$X$1254,DB_Q9a!$L$5:$L$1254,$J$4,DB_Q9a!$D$5:$D$1254,J$26,DB_Q9a!$N$5:$N$1254,1))</f>
        <v>8</v>
      </c>
      <c r="K37" s="865">
        <f t="shared" si="15"/>
        <v>0.15463917525773196</v>
      </c>
      <c r="L37" s="865">
        <f t="shared" si="16"/>
        <v>0.22857142857142856</v>
      </c>
      <c r="M37" s="909">
        <f t="shared" si="17"/>
        <v>0.11940298507462686</v>
      </c>
      <c r="N37" s="864">
        <f>IF($J$4="Todas",SUMIFS(DB_Q9a!$X$5:$X$1254,DB_Q9a!$F$5:$F$1254,N$26,DB_Q9a!$N$5:$N$1254,1),SUMIFS(DB_Q9a!$X$5:$X$1254,DB_Q9a!$L$5:$L$1254,$J$4,DB_Q9a!$F$5:$F$1254,N$26,DB_Q9a!$N$5:$N$1254,1))</f>
        <v>12</v>
      </c>
      <c r="O37" s="864">
        <f>IF($J$4="Todas",SUMIFS(DB_Q9a!$X$5:$X$1254,DB_Q9a!$F$5:$F$1254,O$26,DB_Q9a!$N$5:$N$1254,1),SUMIFS(DB_Q9a!$X$5:$X$1254,DB_Q9a!$L$5:$L$1254,$J$4,DB_Q9a!$F$5:$F$1254,O$26,DB_Q9a!$N$5:$N$1254,1))</f>
        <v>20</v>
      </c>
      <c r="P37" s="864">
        <f>IF($J$4="Todas",SUMIFS(DB_Q9a!$X$5:$X$1254,DB_Q9a!$F$5:$F$1254,P$26,DB_Q9a!$N$5:$N$1254,1),SUMIFS(DB_Q9a!$X$5:$X$1254,DB_Q9a!$L$5:$L$1254,$J$4,DB_Q9a!$F$5:$F$1254,P$26,DB_Q9a!$N$5:$N$1254,1))</f>
        <v>22</v>
      </c>
      <c r="Q37" s="864">
        <f>IF($J$4="Todas",SUMIFS(DB_Q9a!$X$5:$X$1254,DB_Q9a!$F$5:$F$1254,Q$26,DB_Q9a!$N$5:$N$1254,1),SUMIFS(DB_Q9a!$X$5:$X$1254,DB_Q9a!$L$5:$L$1254,$J$4,DB_Q9a!$F$5:$F$1254,Q$26,DB_Q9a!$N$5:$N$1254,1))</f>
        <v>1</v>
      </c>
      <c r="R37" s="865">
        <f t="shared" si="18"/>
        <v>0.15584415584415584</v>
      </c>
      <c r="S37" s="865">
        <f t="shared" si="19"/>
        <v>0.1941747572815534</v>
      </c>
      <c r="T37" s="865">
        <f t="shared" si="20"/>
        <v>0.18181818181818182</v>
      </c>
      <c r="U37" s="865">
        <f t="shared" si="21"/>
        <v>0.33333333333333331</v>
      </c>
    </row>
    <row r="38" spans="1:27" s="331" customFormat="1" ht="15" customHeight="1" thickTop="1">
      <c r="A38" s="468"/>
      <c r="B38" s="749"/>
      <c r="C38" s="1028"/>
      <c r="D38" s="251">
        <f>IF($J$4="Todas",COUNTIFS(DB_Q9a!$E$5:$E$1254,D$26,DB_Q9a!$M$5:$M$1254,1),COUNTIFS(DB_Q9a!$E$5:$E$1254,D$26,DB_Q9a!$L$5:$L$1254,$J$4,DB_Q9a!$M$5:$M$1254,1))</f>
        <v>359</v>
      </c>
      <c r="E38" s="251">
        <f>IF($J$4="Todas",COUNTIFS(DB_Q9a!$E$5:$E$1254,E$26,DB_Q9a!$M$5:$M$1254,1),COUNTIFS(DB_Q9a!$E$5:$E$1254,E$26,DB_Q9a!$L$5:$L$1254,$J$4,DB_Q9a!$M$5:$M$1254,1))</f>
        <v>429</v>
      </c>
      <c r="F38" s="251">
        <f>IF($B$4="Entrevistas totales",IF($J$4="Todas",COUNTIF(DB_Q9a!$E$5:$E$1254,F$26),COUNTIFS(DB_Q9a!$E$5:$E$1254,F$26,DB_Q9a!$L$5:$L$1254,$J$4)),IF($B$4="Conocimiento general",IF($J$4="Todas",COUNTIFS(DB_Q9a!$E$5:$E$1254,F$26,DB_Q9a!$M$5:$M$1254,1),COUNTIFS(DB_Q9a!$E$5:$E$1254,F$26,DB_Q9a!$L$5:$L$1254,$J$4,DB_Q9a!$M$5:$M$1254,1)),0))</f>
        <v>0</v>
      </c>
      <c r="G38" s="251">
        <f>IF($B$4="Entrevistas totales",IF($J$4="Todas",COUNTIF(DB_Q9a!$E$5:$E$1254,G$26),COUNTIFS(DB_Q9a!$E$5:$E$1254,G$26,DB_Q9a!$L$5:$L$1254,$J$4)),IF($B$4="Conocimiento general",IF($J$4="Todas",COUNTIFS(DB_Q9a!$E$5:$E$1254,G$26,DB_Q9a!$M$5:$M$1254,1),COUNTIFS(DB_Q9a!$E$5:$E$1254,G$26,DB_Q9a!$L$5:$L$1254,$J$4,DB_Q9a!$M$5:$M$1254,1)),0))</f>
        <v>0</v>
      </c>
      <c r="H38" s="251">
        <f>IF($J$4="Todas",COUNTIFS(DB_Q9a!$D$5:$D$1254,H$26,DB_Q9a!$M$5:$M$1254,1),COUNTIFS(DB_Q9a!$D$5:$D$1254,H$26,DB_Q9a!$L$5:$L$1254,$J$4,DB_Q9a!$M$5:$M$1254,1))</f>
        <v>207</v>
      </c>
      <c r="I38" s="251">
        <f>IF($J$4="Todas",COUNTIFS(DB_Q9a!$D$5:$D$1254,I$26,DB_Q9a!$M$5:$M$1254,1),COUNTIFS(DB_Q9a!$D$5:$D$1254,I$26,DB_Q9a!$L$5:$L$1254,$J$4,DB_Q9a!$M$5:$M$1254,1))</f>
        <v>390</v>
      </c>
      <c r="J38" s="251">
        <f>IF($J$4="Todas",COUNTIFS(DB_Q9a!$D$5:$D$1254,J$26,DB_Q9a!$M$5:$M$1254,1),COUNTIFS(DB_Q9a!$D$5:$D$1254,J$26,DB_Q9a!$L$5:$L$1254,$J$4,DB_Q9a!$M$5:$M$1254,1))</f>
        <v>191</v>
      </c>
      <c r="K38" s="251"/>
      <c r="L38" s="251"/>
      <c r="M38" s="251"/>
      <c r="N38" s="251">
        <f>IF($J$4="Todas",COUNTIFS(DB_Q9a!$F$5:$F$1254,N$26,DB_Q9a!$M$5:$M$1254,1),COUNTIFS(DB_Q9a!$F$5:$F$1254,N$26,DB_Q9a!$L$5:$L$1254,$J$4,DB_Q9a!$M$5:$M$1254,1))</f>
        <v>197</v>
      </c>
      <c r="O38" s="251">
        <f>IF($J$4="Todas",COUNTIFS(DB_Q9a!$F$5:$F$1254,O$26,DB_Q9a!$M$5:$M$1254,1),COUNTIFS(DB_Q9a!$F$5:$F$1254,O$26,DB_Q9a!$L$5:$L$1254,$J$4,DB_Q9a!$M$5:$M$1254,1))</f>
        <v>296</v>
      </c>
      <c r="P38" s="251">
        <f>IF($J$4="Todas",COUNTIFS(DB_Q9a!$F$5:$F$1254,P$26,DB_Q9a!$M$5:$M$1254,1),COUNTIFS(DB_Q9a!$F$5:$F$1254,P$26,DB_Q9a!$L$5:$L$1254,$J$4,DB_Q9a!$M$5:$M$1254,1))</f>
        <v>290</v>
      </c>
      <c r="Q38" s="251">
        <f>IF($J$4="Todas",COUNTIFS(DB_Q9a!$F$5:$F$1254,Q$26,DB_Q9a!$M$5:$M$1254,1),COUNTIFS(DB_Q9a!$F$5:$F$1254,Q$26,DB_Q9a!$L$5:$L$1254,$J$4,DB_Q9a!$M$5:$M$1254,1))</f>
        <v>5</v>
      </c>
      <c r="R38" s="251"/>
      <c r="S38" s="251"/>
      <c r="T38" s="251"/>
      <c r="U38" s="748"/>
      <c r="V38" s="1029"/>
      <c r="W38" s="1029"/>
      <c r="X38" s="1029"/>
      <c r="Y38" s="1030"/>
      <c r="Z38" s="1030"/>
      <c r="AA38" s="1030"/>
    </row>
    <row r="39" spans="1:27" s="331" customFormat="1" ht="15" customHeight="1">
      <c r="A39" s="468"/>
      <c r="B39" s="749"/>
      <c r="C39" s="1028"/>
      <c r="D39" s="379"/>
      <c r="E39" s="379"/>
      <c r="F39" s="380"/>
      <c r="G39" s="380"/>
      <c r="H39" s="379"/>
      <c r="I39" s="379"/>
      <c r="J39" s="379"/>
      <c r="K39" s="380"/>
      <c r="L39" s="380"/>
      <c r="M39" s="380"/>
      <c r="N39" s="379"/>
      <c r="O39" s="379"/>
      <c r="P39" s="379"/>
      <c r="Q39" s="379"/>
      <c r="R39" s="380"/>
      <c r="S39" s="380"/>
      <c r="T39" s="380"/>
      <c r="U39" s="380"/>
      <c r="V39" s="1029"/>
      <c r="W39" s="1029"/>
      <c r="X39" s="1029"/>
      <c r="Y39" s="1030"/>
      <c r="Z39" s="1030"/>
      <c r="AA39" s="1030"/>
    </row>
    <row r="40" spans="1:27" s="311" customFormat="1">
      <c r="A40" s="432"/>
      <c r="B40" s="432"/>
      <c r="C40" s="432"/>
    </row>
    <row r="41" spans="1:27" s="1032" customFormat="1">
      <c r="A41" s="1031"/>
      <c r="B41" s="971">
        <f>$B$4</f>
        <v>0</v>
      </c>
      <c r="C41" s="1031"/>
      <c r="D41" s="819" t="s">
        <v>317</v>
      </c>
      <c r="E41" s="1025"/>
      <c r="F41" s="1025"/>
      <c r="G41" s="872"/>
      <c r="H41" s="818"/>
      <c r="I41" s="1025"/>
      <c r="J41" s="818" t="s">
        <v>318</v>
      </c>
      <c r="K41" s="819"/>
      <c r="L41" s="819"/>
      <c r="M41" s="818"/>
      <c r="N41" s="819"/>
      <c r="O41" s="872"/>
      <c r="P41" s="819" t="s">
        <v>319</v>
      </c>
      <c r="Q41" s="817"/>
      <c r="R41" s="817"/>
      <c r="S41" s="872"/>
      <c r="T41" s="818"/>
      <c r="U41" s="819"/>
    </row>
    <row r="42" spans="1:27">
      <c r="B42" s="733" t="s">
        <v>357</v>
      </c>
      <c r="C42" s="598" t="str">
        <f>$J$4</f>
        <v>Todas</v>
      </c>
      <c r="D42" s="874" t="s">
        <v>305</v>
      </c>
      <c r="E42" s="874" t="s">
        <v>510</v>
      </c>
      <c r="F42" s="874" t="s">
        <v>511</v>
      </c>
      <c r="G42" s="875" t="s">
        <v>305</v>
      </c>
      <c r="H42" s="875" t="s">
        <v>510</v>
      </c>
      <c r="I42" s="875" t="s">
        <v>511</v>
      </c>
      <c r="J42" s="901" t="s">
        <v>306</v>
      </c>
      <c r="K42" s="899" t="s">
        <v>307</v>
      </c>
      <c r="L42" s="899" t="s">
        <v>308</v>
      </c>
      <c r="M42" s="900" t="s">
        <v>306</v>
      </c>
      <c r="N42" s="900" t="s">
        <v>307</v>
      </c>
      <c r="O42" s="918" t="s">
        <v>308</v>
      </c>
      <c r="P42" s="899" t="s">
        <v>505</v>
      </c>
      <c r="Q42" s="899" t="s">
        <v>504</v>
      </c>
      <c r="R42" s="899" t="s">
        <v>507</v>
      </c>
      <c r="S42" s="900" t="s">
        <v>505</v>
      </c>
      <c r="T42" s="900" t="s">
        <v>504</v>
      </c>
      <c r="U42" s="900" t="s">
        <v>507</v>
      </c>
    </row>
    <row r="43" spans="1:27" ht="15.75" thickBot="1">
      <c r="B43" s="1027" t="s">
        <v>493</v>
      </c>
      <c r="C43" s="826">
        <f>IF($B$4="Total rechazo",0,IFERROR(SUM(D43:F43)/SUM(D54:F54),))</f>
        <v>0.38578680203045684</v>
      </c>
      <c r="D43" s="827">
        <f>IF($J$4="Todas",SUMIFS(DB_Q9a!$N$5:$N$1254,DB_Q9a!$G$5:$G$1254,D$42),SUMIFS(DB_Q9a!$N$5:$N$1254,DB_Q9a!$L$5:$L$1254,$J$4,DB_Q9a!$G$5:$G$1254,D$42))</f>
        <v>193</v>
      </c>
      <c r="E43" s="827">
        <f>IF($J$4="Todas",SUMIFS(DB_Q9a!$N$5:$N$1254,DB_Q9a!$G$5:$G$1254,E$42),SUMIFS(DB_Q9a!$N$5:$N$1254,DB_Q9a!$L$5:$L$1254,$J$4,DB_Q9a!$G$5:$G$1254,E$42))</f>
        <v>58</v>
      </c>
      <c r="F43" s="827">
        <f>IF($J$4="Todas",SUMIFS(DB_Q9a!$N$5:$N$1254,DB_Q9a!$G$5:$G$1254,F$42),SUMIFS(DB_Q9a!$N$5:$N$1254,DB_Q9a!$L$5:$L$1254,$J$4,DB_Q9a!$G$5:$G$1254,F$42))</f>
        <v>53</v>
      </c>
      <c r="G43" s="828">
        <f>IFERROR(D43/D54,)</f>
        <v>0.41594827586206895</v>
      </c>
      <c r="H43" s="828">
        <f>IFERROR(E43/E54,)</f>
        <v>0.3493975903614458</v>
      </c>
      <c r="I43" s="828">
        <f>IFERROR(F43/F54,)</f>
        <v>0.33544303797468356</v>
      </c>
      <c r="J43" s="878">
        <f>IF($J$4="Todas",SUMIFS(DB_Q9a!$N$5:$N$1254,DB_Q9a!$H$5:$H$1254,J$42),SUMIFS(DB_Q9a!$N$5:$N$1254,DB_Q9a!$L$5:$L$1254,$J$4,DB_Q9a!$H$5:$H$1254,J$42))</f>
        <v>239</v>
      </c>
      <c r="K43" s="827">
        <f>IF($J$4="Todas",SUMIFS(DB_Q9a!$N$5:$N$1254,DB_Q9a!$H$5:$H$1254,K$42),SUMIFS(DB_Q9a!$N$5:$N$1254,DB_Q9a!$L$5:$L$1254,$J$4,DB_Q9a!$H$5:$H$1254,K$42))</f>
        <v>31</v>
      </c>
      <c r="L43" s="827">
        <f>IF($J$4="Todas",SUMIFS(DB_Q9a!$N$5:$N$1254,DB_Q9a!$H$5:$H$1254,L$42),SUMIFS(DB_Q9a!$N$5:$N$1254,DB_Q9a!$L$5:$L$1254,$J$4,DB_Q9a!$H$5:$H$1254,L$42))</f>
        <v>34</v>
      </c>
      <c r="M43" s="828">
        <f>IFERROR(J43/J54,)</f>
        <v>0.40784982935153585</v>
      </c>
      <c r="N43" s="828">
        <f>IFERROR(K43/K54,)</f>
        <v>0.33695652173913043</v>
      </c>
      <c r="O43" s="903">
        <f>IFERROR(L43/L54,)</f>
        <v>0.30909090909090908</v>
      </c>
      <c r="P43" s="827">
        <f>IF($J$4="Todas",SUMIFS(DB_Q9a!$N$5:$N$1254,DB_Q9a!$I$5:$I$1254,P$42),SUMIFS(DB_Q9a!$N$5:$N$1254,DB_Q9a!$L$5:$L$1254,$J$4,DB_Q9a!$I$5:$I$1254,P$42))</f>
        <v>69</v>
      </c>
      <c r="Q43" s="827">
        <f>IF($J$4="Todas",SUMIFS(DB_Q9a!$N$5:$N$1254,DB_Q9a!$I$5:$I$1254,Q$42),SUMIFS(DB_Q9a!$N$5:$N$1254,DB_Q9a!$L$5:$L$1254,$J$4,DB_Q9a!$I$5:$I$1254,Q$42))</f>
        <v>185</v>
      </c>
      <c r="R43" s="827">
        <f>IF($J$4="Todas",SUMIFS(DB_Q9a!$N$5:$N$1254,DB_Q9a!$I$5:$I$1254,R$42),SUMIFS(DB_Q9a!$N$5:$N$1254,DB_Q9a!$L$5:$L$1254,$J$4,DB_Q9a!$I$5:$I$1254,R$42))</f>
        <v>50</v>
      </c>
      <c r="S43" s="828">
        <f>IFERROR(P43/P54,)</f>
        <v>0.42073170731707316</v>
      </c>
      <c r="T43" s="828">
        <f>IFERROR(Q43/Q54,)</f>
        <v>0.40217391304347827</v>
      </c>
      <c r="U43" s="828">
        <f>IFERROR(R43/R54,)</f>
        <v>0.3048780487804878</v>
      </c>
    </row>
    <row r="44" spans="1:27" ht="15.75" thickTop="1">
      <c r="B44" s="833" t="s">
        <v>356</v>
      </c>
      <c r="C44" s="1010">
        <f>IFERROR(SUM(D44:F44)/SUM($D$43:$F$43),)</f>
        <v>0.3125</v>
      </c>
      <c r="D44" s="836">
        <f>IF($J$4="Todas",SUMIFS(DB_Q9a!$O$5:$O$1254,DB_Q9a!$G$5:$G$1254,D$42,DB_Q9a!$N$5:$N$1254,1),SUMIFS(DB_Q9a!$O$5:$O$1254,DB_Q9a!$L$5:$L$1254,$J$4,DB_Q9a!$G$5:$G$1254,D$42,DB_Q9a!$N$5:$N$1254,1))</f>
        <v>57</v>
      </c>
      <c r="E44" s="836">
        <f>IF($J$4="Todas",SUMIFS(DB_Q9a!$O$5:$O$1254,DB_Q9a!$G$5:$G$1254,E$42,DB_Q9a!$N$5:$N$1254,1),SUMIFS(DB_Q9a!$O$5:$O$1254,DB_Q9a!$L$5:$L$1254,$J$4,DB_Q9a!$G$5:$G$1254,E$42,DB_Q9a!$N$5:$N$1254,1))</f>
        <v>17</v>
      </c>
      <c r="F44" s="836">
        <f>IF($J$4="Todas",SUMIFS(DB_Q9a!$O$5:$O$1254,DB_Q9a!$G$5:$G$1254,F$42,DB_Q9a!$N$5:$N$1254,1),SUMIFS(DB_Q9a!$O$5:$O$1254,DB_Q9a!$L$5:$L$1254,$J$4,DB_Q9a!$G$5:$G$1254,F$42,DB_Q9a!$N$5:$N$1254,1))</f>
        <v>21</v>
      </c>
      <c r="G44" s="837">
        <f>IFERROR(D44/D$43,)</f>
        <v>0.29533678756476683</v>
      </c>
      <c r="H44" s="837">
        <f t="shared" ref="H44:I53" si="22">IFERROR(E44/E$43,)</f>
        <v>0.29310344827586204</v>
      </c>
      <c r="I44" s="837">
        <f t="shared" si="22"/>
        <v>0.39622641509433965</v>
      </c>
      <c r="J44" s="881">
        <f>IF($J$4="Todas",SUMIFS(DB_Q9a!$O$5:$O$1254,DB_Q9a!$H$5:$H$1254,J$42,DB_Q9a!$N$5:$N$1254,1),SUMIFS(DB_Q9a!$O$5:$O$1254,DB_Q9a!$L$5:$L$1254,$J$4,DB_Q9a!$H$5:$H$1254,J$42,DB_Q9a!$N$5:$N$1254,1))</f>
        <v>69</v>
      </c>
      <c r="K44" s="836">
        <f>IF($J$4="Todas",SUMIFS(DB_Q9a!$O$5:$O$1254,DB_Q9a!$H$5:$H$1254,K$42,DB_Q9a!$N$5:$N$1254,1),SUMIFS(DB_Q9a!$O$5:$O$1254,DB_Q9a!$L$5:$L$1254,$J$4,DB_Q9a!$H$5:$H$1254,K$42,DB_Q9a!$N$5:$N$1254,1))</f>
        <v>16</v>
      </c>
      <c r="L44" s="836">
        <f>IF($J$4="Todas",SUMIFS(DB_Q9a!$O$5:$O$1254,DB_Q9a!$H$5:$H$1254,L$42,DB_Q9a!$N$5:$N$1254,1),SUMIFS(DB_Q9a!$O$5:$O$1254,DB_Q9a!$L$5:$L$1254,$J$4,DB_Q9a!$H$5:$H$1254,L$42,DB_Q9a!$N$5:$N$1254,1))</f>
        <v>10</v>
      </c>
      <c r="M44" s="837">
        <f>IFERROR(J44/J$43,)</f>
        <v>0.28870292887029286</v>
      </c>
      <c r="N44" s="837">
        <f t="shared" ref="N44:N53" si="23">IFERROR(K44/K$43,)</f>
        <v>0.5161290322580645</v>
      </c>
      <c r="O44" s="905">
        <f t="shared" ref="O44:O53" si="24">IFERROR(L44/L$43,)</f>
        <v>0.29411764705882354</v>
      </c>
      <c r="P44" s="836">
        <f>IF($J$4="Todas",SUMIFS(DB_Q9a!$O$5:$O$1254,DB_Q9a!$I$5:$I$1254,P$42,DB_Q9a!$N$5:$N$1254,1),SUMIFS(DB_Q9a!$O$5:$O$1254,DB_Q9a!$L$5:$L$1254,$J$4,DB_Q9a!$I$5:$I$1254,P$42,DB_Q9a!$N$5:$N$1254,1))</f>
        <v>12</v>
      </c>
      <c r="Q44" s="836">
        <f>IF($J$4="Todas",SUMIFS(DB_Q9a!$O$5:$O$1254,DB_Q9a!$I$5:$I$1254,Q$42,DB_Q9a!$N$5:$N$1254,1),SUMIFS(DB_Q9a!$O$5:$O$1254,DB_Q9a!$L$5:$L$1254,$J$4,DB_Q9a!$I$5:$I$1254,Q$42,DB_Q9a!$N$5:$N$1254,1))</f>
        <v>66</v>
      </c>
      <c r="R44" s="836">
        <f>IF($J$4="Todas",SUMIFS(DB_Q9a!$O$5:$O$1254,DB_Q9a!$I$5:$I$1254,R$42,DB_Q9a!$N$5:$N$1254,1),SUMIFS(DB_Q9a!$O$5:$O$1254,DB_Q9a!$L$5:$L$1254,$J$4,DB_Q9a!$I$5:$I$1254,R$42,DB_Q9a!$N$5:$N$1254,1))</f>
        <v>17</v>
      </c>
      <c r="S44" s="837">
        <f>IFERROR(P44/P$43,)</f>
        <v>0.17391304347826086</v>
      </c>
      <c r="T44" s="837">
        <f t="shared" ref="T44:T53" si="25">IFERROR(Q44/Q$43,)</f>
        <v>0.35675675675675678</v>
      </c>
      <c r="U44" s="837">
        <f t="shared" ref="U44:U53" si="26">IFERROR(R44/R$43,)</f>
        <v>0.34</v>
      </c>
    </row>
    <row r="45" spans="1:27">
      <c r="B45" s="841" t="s">
        <v>348</v>
      </c>
      <c r="C45" s="1013">
        <f t="shared" ref="C45:C53" si="27">IFERROR(SUM(D45:F45)/SUM($D$43:$F$43),)</f>
        <v>0.20394736842105263</v>
      </c>
      <c r="D45" s="844">
        <f>IF($J$4="Todas",SUMIFS(DB_Q9a!$P$5:$P$1254,DB_Q9a!$G$5:$G$1254,D$42,DB_Q9a!$N$5:$N$1254,1),SUMIFS(DB_Q9a!$P$5:$P$1254,DB_Q9a!$L$5:$L$1254,$J$4,DB_Q9a!$G$5:$G$1254,D$42,DB_Q9a!$N$5:$N$1254,1))</f>
        <v>37</v>
      </c>
      <c r="E45" s="844">
        <f>IF($J$4="Todas",SUMIFS(DB_Q9a!$P$5:$P$1254,DB_Q9a!$G$5:$G$1254,E$42,DB_Q9a!$N$5:$N$1254,1),SUMIFS(DB_Q9a!$P$5:$P$1254,DB_Q9a!$L$5:$L$1254,$J$4,DB_Q9a!$G$5:$G$1254,E$42,DB_Q9a!$N$5:$N$1254,1))</f>
        <v>16</v>
      </c>
      <c r="F45" s="844">
        <f>IF($J$4="Todas",SUMIFS(DB_Q9a!$P$5:$P$1254,DB_Q9a!$G$5:$G$1254,F$42,DB_Q9a!$N$5:$N$1254,1),SUMIFS(DB_Q9a!$P$5:$P$1254,DB_Q9a!$L$5:$L$1254,$J$4,DB_Q9a!$G$5:$G$1254,F$42,DB_Q9a!$N$5:$N$1254,1))</f>
        <v>9</v>
      </c>
      <c r="G45" s="845">
        <f t="shared" ref="G45:G53" si="28">IFERROR(D45/D$43,)</f>
        <v>0.19170984455958548</v>
      </c>
      <c r="H45" s="845">
        <f t="shared" si="22"/>
        <v>0.27586206896551724</v>
      </c>
      <c r="I45" s="845">
        <f t="shared" si="22"/>
        <v>0.16981132075471697</v>
      </c>
      <c r="J45" s="883">
        <f>IF($J$4="Todas",SUMIFS(DB_Q9a!$P$5:$P$1254,DB_Q9a!$H$5:$H$1254,J$42,DB_Q9a!$N$5:$N$1254,1),SUMIFS(DB_Q9a!$P$5:$P$1254,DB_Q9a!$L$5:$L$1254,$J$4,DB_Q9a!$H$5:$H$1254,J$42,DB_Q9a!$N$5:$N$1254,1))</f>
        <v>50</v>
      </c>
      <c r="K45" s="844">
        <f>IF($J$4="Todas",SUMIFS(DB_Q9a!$P$5:$P$1254,DB_Q9a!$H$5:$H$1254,K$42,DB_Q9a!$N$5:$N$1254,1),SUMIFS(DB_Q9a!$P$5:$P$1254,DB_Q9a!$L$5:$L$1254,$J$4,DB_Q9a!$H$5:$H$1254,K$42,DB_Q9a!$N$5:$N$1254,1))</f>
        <v>4</v>
      </c>
      <c r="L45" s="844">
        <f>IF($J$4="Todas",SUMIFS(DB_Q9a!$P$5:$P$1254,DB_Q9a!$H$5:$H$1254,L$42,DB_Q9a!$N$5:$N$1254,1),SUMIFS(DB_Q9a!$P$5:$P$1254,DB_Q9a!$L$5:$L$1254,$J$4,DB_Q9a!$H$5:$H$1254,L$42,DB_Q9a!$N$5:$N$1254,1))</f>
        <v>8</v>
      </c>
      <c r="M45" s="845">
        <f t="shared" ref="M45:M53" si="29">IFERROR(J45/J$43,)</f>
        <v>0.20920502092050208</v>
      </c>
      <c r="N45" s="845">
        <f t="shared" si="23"/>
        <v>0.12903225806451613</v>
      </c>
      <c r="O45" s="906">
        <f t="shared" si="24"/>
        <v>0.23529411764705882</v>
      </c>
      <c r="P45" s="844">
        <f>IF($J$4="Todas",SUMIFS(DB_Q9a!$P$5:$P$1254,DB_Q9a!$I$5:$I$1254,P$42,DB_Q9a!$N$5:$N$1254,1),SUMIFS(DB_Q9a!$P$5:$P$1254,DB_Q9a!$L$5:$L$1254,$J$4,DB_Q9a!$I$5:$I$1254,P$42,DB_Q9a!$N$5:$N$1254,1))</f>
        <v>18</v>
      </c>
      <c r="Q45" s="844">
        <f>IF($J$4="Todas",SUMIFS(DB_Q9a!$P$5:$P$1254,DB_Q9a!$I$5:$I$1254,Q$42,DB_Q9a!$N$5:$N$1254,1),SUMIFS(DB_Q9a!$P$5:$P$1254,DB_Q9a!$L$5:$L$1254,$J$4,DB_Q9a!$I$5:$I$1254,Q$42,DB_Q9a!$N$5:$N$1254,1))</f>
        <v>30</v>
      </c>
      <c r="R45" s="844">
        <f>IF($J$4="Todas",SUMIFS(DB_Q9a!$P$5:$P$1254,DB_Q9a!$I$5:$I$1254,R$42,DB_Q9a!$N$5:$N$1254,1),SUMIFS(DB_Q9a!$P$5:$P$1254,DB_Q9a!$L$5:$L$1254,$J$4,DB_Q9a!$I$5:$I$1254,R$42,DB_Q9a!$N$5:$N$1254,1))</f>
        <v>14</v>
      </c>
      <c r="S45" s="845">
        <f t="shared" ref="S45:S53" si="30">IFERROR(P45/P$43,)</f>
        <v>0.2608695652173913</v>
      </c>
      <c r="T45" s="845">
        <f t="shared" si="25"/>
        <v>0.16216216216216217</v>
      </c>
      <c r="U45" s="845">
        <f t="shared" si="26"/>
        <v>0.28000000000000003</v>
      </c>
    </row>
    <row r="46" spans="1:27">
      <c r="B46" s="841" t="s">
        <v>349</v>
      </c>
      <c r="C46" s="1013">
        <f t="shared" si="27"/>
        <v>0.42105263157894735</v>
      </c>
      <c r="D46" s="844">
        <f>IF($J$4="Todas",SUMIFS(DB_Q9a!$Q$5:$Q$1254,DB_Q9a!$G$5:$G$1254,D$42,DB_Q9a!$N$5:$N$1254,1),SUMIFS(DB_Q9a!$Q$5:$Q$1254,DB_Q9a!$L$5:$L$1254,$J$4,DB_Q9a!$G$5:$G$1254,D$42,DB_Q9a!$N$5:$N$1254,1))</f>
        <v>93</v>
      </c>
      <c r="E46" s="844">
        <f>IF($J$4="Todas",SUMIFS(DB_Q9a!$Q$5:$Q$1254,DB_Q9a!$G$5:$G$1254,E$42,DB_Q9a!$N$5:$N$1254,1),SUMIFS(DB_Q9a!$Q$5:$Q$1254,DB_Q9a!$L$5:$L$1254,$J$4,DB_Q9a!$G$5:$G$1254,E$42,DB_Q9a!$N$5:$N$1254,1))</f>
        <v>28</v>
      </c>
      <c r="F46" s="844">
        <f>IF($J$4="Todas",SUMIFS(DB_Q9a!$Q$5:$Q$1254,DB_Q9a!$G$5:$G$1254,F$42,DB_Q9a!$N$5:$N$1254,1),SUMIFS(DB_Q9a!$Q$5:$Q$1254,DB_Q9a!$L$5:$L$1254,$J$4,DB_Q9a!$G$5:$G$1254,F$42,DB_Q9a!$N$5:$N$1254,1))</f>
        <v>7</v>
      </c>
      <c r="G46" s="845">
        <f t="shared" si="28"/>
        <v>0.48186528497409326</v>
      </c>
      <c r="H46" s="845">
        <f t="shared" si="22"/>
        <v>0.48275862068965519</v>
      </c>
      <c r="I46" s="845">
        <f t="shared" si="22"/>
        <v>0.13207547169811321</v>
      </c>
      <c r="J46" s="883">
        <f>IF($J$4="Todas",SUMIFS(DB_Q9a!$Q$5:$Q$1254,DB_Q9a!$H$5:$H$1254,J$42,DB_Q9a!$N$5:$N$1254,1),SUMIFS(DB_Q9a!$Q$5:$Q$1254,DB_Q9a!$L$5:$L$1254,$J$4,DB_Q9a!$H$5:$H$1254,J$42,DB_Q9a!$N$5:$N$1254,1))</f>
        <v>128</v>
      </c>
      <c r="K46" s="844">
        <f>IF($J$4="Todas",SUMIFS(DB_Q9a!$Q$5:$Q$1254,DB_Q9a!$H$5:$H$1254,K$42,DB_Q9a!$N$5:$N$1254,1),SUMIFS(DB_Q9a!$Q$5:$Q$1254,DB_Q9a!$L$5:$L$1254,$J$4,DB_Q9a!$H$5:$H$1254,K$42,DB_Q9a!$N$5:$N$1254,1))</f>
        <v>0</v>
      </c>
      <c r="L46" s="844">
        <f>IF($J$4="Todas",SUMIFS(DB_Q9a!$Q$5:$Q$1254,DB_Q9a!$H$5:$H$1254,L$42,DB_Q9a!$N$5:$N$1254,1),SUMIFS(DB_Q9a!$Q$5:$Q$1254,DB_Q9a!$L$5:$L$1254,$J$4,DB_Q9a!$H$5:$H$1254,L$42,DB_Q9a!$N$5:$N$1254,1))</f>
        <v>0</v>
      </c>
      <c r="M46" s="845">
        <f t="shared" si="29"/>
        <v>0.53556485355648531</v>
      </c>
      <c r="N46" s="845">
        <f t="shared" si="23"/>
        <v>0</v>
      </c>
      <c r="O46" s="906">
        <f t="shared" si="24"/>
        <v>0</v>
      </c>
      <c r="P46" s="844">
        <f>IF($J$4="Todas",SUMIFS(DB_Q9a!$Q$5:$Q$1254,DB_Q9a!$I$5:$I$1254,P$42,DB_Q9a!$N$5:$N$1254,1),SUMIFS(DB_Q9a!$Q$5:$Q$1254,DB_Q9a!$L$5:$L$1254,$J$4,DB_Q9a!$I$5:$I$1254,P$42,DB_Q9a!$N$5:$N$1254,1))</f>
        <v>27</v>
      </c>
      <c r="Q46" s="844">
        <f>IF($J$4="Todas",SUMIFS(DB_Q9a!$Q$5:$Q$1254,DB_Q9a!$I$5:$I$1254,Q$42,DB_Q9a!$N$5:$N$1254,1),SUMIFS(DB_Q9a!$Q$5:$Q$1254,DB_Q9a!$L$5:$L$1254,$J$4,DB_Q9a!$I$5:$I$1254,Q$42,DB_Q9a!$N$5:$N$1254,1))</f>
        <v>88</v>
      </c>
      <c r="R46" s="844">
        <f>IF($J$4="Todas",SUMIFS(DB_Q9a!$Q$5:$Q$1254,DB_Q9a!$I$5:$I$1254,R$42,DB_Q9a!$N$5:$N$1254,1),SUMIFS(DB_Q9a!$Q$5:$Q$1254,DB_Q9a!$L$5:$L$1254,$J$4,DB_Q9a!$I$5:$I$1254,R$42,DB_Q9a!$N$5:$N$1254,1))</f>
        <v>13</v>
      </c>
      <c r="S46" s="845">
        <f t="shared" si="30"/>
        <v>0.39130434782608697</v>
      </c>
      <c r="T46" s="845">
        <f t="shared" si="25"/>
        <v>0.4756756756756757</v>
      </c>
      <c r="U46" s="845">
        <f t="shared" si="26"/>
        <v>0.26</v>
      </c>
    </row>
    <row r="47" spans="1:27">
      <c r="B47" s="841" t="s">
        <v>350</v>
      </c>
      <c r="C47" s="1013">
        <f t="shared" si="27"/>
        <v>0.11842105263157894</v>
      </c>
      <c r="D47" s="844">
        <f>IF($J$4="Todas",SUMIFS(DB_Q9a!$R$5:$R$1254,DB_Q9a!$G$5:$G$1254,D$42,DB_Q9a!$N$5:$N$1254,1),SUMIFS(DB_Q9a!$R$5:$R$1254,DB_Q9a!$L$5:$L$1254,$J$4,DB_Q9a!$G$5:$G$1254,D$42,DB_Q9a!$N$5:$N$1254,1))</f>
        <v>22</v>
      </c>
      <c r="E47" s="844">
        <f>IF($J$4="Todas",SUMIFS(DB_Q9a!$R$5:$R$1254,DB_Q9a!$G$5:$G$1254,E$42,DB_Q9a!$N$5:$N$1254,1),SUMIFS(DB_Q9a!$R$5:$R$1254,DB_Q9a!$L$5:$L$1254,$J$4,DB_Q9a!$G$5:$G$1254,E$42,DB_Q9a!$N$5:$N$1254,1))</f>
        <v>4</v>
      </c>
      <c r="F47" s="844">
        <f>IF($J$4="Todas",SUMIFS(DB_Q9a!$R$5:$R$1254,DB_Q9a!$G$5:$G$1254,F$42,DB_Q9a!$N$5:$N$1254,1),SUMIFS(DB_Q9a!$R$5:$R$1254,DB_Q9a!$L$5:$L$1254,$J$4,DB_Q9a!$G$5:$G$1254,F$42,DB_Q9a!$N$5:$N$1254,1))</f>
        <v>10</v>
      </c>
      <c r="G47" s="845">
        <f t="shared" si="28"/>
        <v>0.11398963730569948</v>
      </c>
      <c r="H47" s="845">
        <f t="shared" si="22"/>
        <v>6.8965517241379309E-2</v>
      </c>
      <c r="I47" s="845">
        <f t="shared" si="22"/>
        <v>0.18867924528301888</v>
      </c>
      <c r="J47" s="883">
        <f>IF($J$4="Todas",SUMIFS(DB_Q9a!$R$5:$R$1254,DB_Q9a!$H$5:$H$1254,J$42,DB_Q9a!$N$5:$N$1254,1),SUMIFS(DB_Q9a!$R$5:$R$1254,DB_Q9a!$L$5:$L$1254,$J$4,DB_Q9a!$H$5:$H$1254,J$42,DB_Q9a!$N$5:$N$1254,1))</f>
        <v>28</v>
      </c>
      <c r="K47" s="844">
        <f>IF($J$4="Todas",SUMIFS(DB_Q9a!$R$5:$R$1254,DB_Q9a!$H$5:$H$1254,K$42,DB_Q9a!$N$5:$N$1254,1),SUMIFS(DB_Q9a!$R$5:$R$1254,DB_Q9a!$L$5:$L$1254,$J$4,DB_Q9a!$H$5:$H$1254,K$42,DB_Q9a!$N$5:$N$1254,1))</f>
        <v>4</v>
      </c>
      <c r="L47" s="844">
        <f>IF($J$4="Todas",SUMIFS(DB_Q9a!$R$5:$R$1254,DB_Q9a!$H$5:$H$1254,L$42,DB_Q9a!$N$5:$N$1254,1),SUMIFS(DB_Q9a!$R$5:$R$1254,DB_Q9a!$L$5:$L$1254,$J$4,DB_Q9a!$H$5:$H$1254,L$42,DB_Q9a!$N$5:$N$1254,1))</f>
        <v>4</v>
      </c>
      <c r="M47" s="845">
        <f t="shared" si="29"/>
        <v>0.11715481171548117</v>
      </c>
      <c r="N47" s="845">
        <f t="shared" si="23"/>
        <v>0.12903225806451613</v>
      </c>
      <c r="O47" s="906">
        <f t="shared" si="24"/>
        <v>0.11764705882352941</v>
      </c>
      <c r="P47" s="844">
        <f>IF($J$4="Todas",SUMIFS(DB_Q9a!$R$5:$R$1254,DB_Q9a!$I$5:$I$1254,P$42,DB_Q9a!$N$5:$N$1254,1),SUMIFS(DB_Q9a!$R$5:$R$1254,DB_Q9a!$L$5:$L$1254,$J$4,DB_Q9a!$I$5:$I$1254,P$42,DB_Q9a!$N$5:$N$1254,1))</f>
        <v>17</v>
      </c>
      <c r="Q47" s="844">
        <f>IF($J$4="Todas",SUMIFS(DB_Q9a!$R$5:$R$1254,DB_Q9a!$I$5:$I$1254,Q$42,DB_Q9a!$N$5:$N$1254,1),SUMIFS(DB_Q9a!$R$5:$R$1254,DB_Q9a!$L$5:$L$1254,$J$4,DB_Q9a!$I$5:$I$1254,Q$42,DB_Q9a!$N$5:$N$1254,1))</f>
        <v>16</v>
      </c>
      <c r="R47" s="844">
        <f>IF($J$4="Todas",SUMIFS(DB_Q9a!$R$5:$R$1254,DB_Q9a!$I$5:$I$1254,R$42,DB_Q9a!$N$5:$N$1254,1),SUMIFS(DB_Q9a!$R$5:$R$1254,DB_Q9a!$L$5:$L$1254,$J$4,DB_Q9a!$I$5:$I$1254,R$42,DB_Q9a!$N$5:$N$1254,1))</f>
        <v>3</v>
      </c>
      <c r="S47" s="845">
        <f t="shared" si="30"/>
        <v>0.24637681159420291</v>
      </c>
      <c r="T47" s="845">
        <f t="shared" si="25"/>
        <v>8.6486486486486491E-2</v>
      </c>
      <c r="U47" s="845">
        <f t="shared" si="26"/>
        <v>0.06</v>
      </c>
    </row>
    <row r="48" spans="1:27">
      <c r="B48" s="841" t="s">
        <v>351</v>
      </c>
      <c r="C48" s="1013">
        <f t="shared" si="27"/>
        <v>1.6447368421052631E-2</v>
      </c>
      <c r="D48" s="844">
        <f>IF($J$4="Todas",SUMIFS(DB_Q9a!$S$5:$S$1254,DB_Q9a!$G$5:$G$1254,D$42,DB_Q9a!$N$5:$N$1254,1),SUMIFS(DB_Q9a!$S$5:$S$1254,DB_Q9a!$L$5:$L$1254,$J$4,DB_Q9a!$G$5:$G$1254,D$42,DB_Q9a!$N$5:$N$1254,1))</f>
        <v>1</v>
      </c>
      <c r="E48" s="844">
        <f>IF($J$4="Todas",SUMIFS(DB_Q9a!$S$5:$S$1254,DB_Q9a!$G$5:$G$1254,E$42,DB_Q9a!$N$5:$N$1254,1),SUMIFS(DB_Q9a!$S$5:$S$1254,DB_Q9a!$L$5:$L$1254,$J$4,DB_Q9a!$G$5:$G$1254,E$42,DB_Q9a!$N$5:$N$1254,1))</f>
        <v>1</v>
      </c>
      <c r="F48" s="844">
        <f>IF($J$4="Todas",SUMIFS(DB_Q9a!$S$5:$S$1254,DB_Q9a!$G$5:$G$1254,F$42,DB_Q9a!$N$5:$N$1254,1),SUMIFS(DB_Q9a!$S$5:$S$1254,DB_Q9a!$L$5:$L$1254,$J$4,DB_Q9a!$G$5:$G$1254,F$42,DB_Q9a!$N$5:$N$1254,1))</f>
        <v>3</v>
      </c>
      <c r="G48" s="845">
        <f t="shared" si="28"/>
        <v>5.1813471502590676E-3</v>
      </c>
      <c r="H48" s="845">
        <f t="shared" si="22"/>
        <v>1.7241379310344827E-2</v>
      </c>
      <c r="I48" s="845">
        <f t="shared" si="22"/>
        <v>5.6603773584905662E-2</v>
      </c>
      <c r="J48" s="883">
        <f>IF($J$4="Todas",SUMIFS(DB_Q9a!$S$5:$S$1254,DB_Q9a!$H$5:$H$1254,J$42,DB_Q9a!$N$5:$N$1254,1),SUMIFS(DB_Q9a!$S$5:$S$1254,DB_Q9a!$L$5:$L$1254,$J$4,DB_Q9a!$H$5:$H$1254,J$42,DB_Q9a!$N$5:$N$1254,1))</f>
        <v>2</v>
      </c>
      <c r="K48" s="844">
        <f>IF($J$4="Todas",SUMIFS(DB_Q9a!$S$5:$S$1254,DB_Q9a!$H$5:$H$1254,K$42,DB_Q9a!$N$5:$N$1254,1),SUMIFS(DB_Q9a!$S$5:$S$1254,DB_Q9a!$L$5:$L$1254,$J$4,DB_Q9a!$H$5:$H$1254,K$42,DB_Q9a!$N$5:$N$1254,1))</f>
        <v>1</v>
      </c>
      <c r="L48" s="844">
        <f>IF($J$4="Todas",SUMIFS(DB_Q9a!$S$5:$S$1254,DB_Q9a!$H$5:$H$1254,L$42,DB_Q9a!$N$5:$N$1254,1),SUMIFS(DB_Q9a!$S$5:$S$1254,DB_Q9a!$L$5:$L$1254,$J$4,DB_Q9a!$H$5:$H$1254,L$42,DB_Q9a!$N$5:$N$1254,1))</f>
        <v>2</v>
      </c>
      <c r="M48" s="845">
        <f t="shared" si="29"/>
        <v>8.368200836820083E-3</v>
      </c>
      <c r="N48" s="845">
        <f t="shared" si="23"/>
        <v>3.2258064516129031E-2</v>
      </c>
      <c r="O48" s="906">
        <f t="shared" si="24"/>
        <v>5.8823529411764705E-2</v>
      </c>
      <c r="P48" s="844">
        <f>IF($J$4="Todas",SUMIFS(DB_Q9a!$S$5:$S$1254,DB_Q9a!$I$5:$I$1254,P$42,DB_Q9a!$N$5:$N$1254,1),SUMIFS(DB_Q9a!$S$5:$S$1254,DB_Q9a!$L$5:$L$1254,$J$4,DB_Q9a!$I$5:$I$1254,P$42,DB_Q9a!$N$5:$N$1254,1))</f>
        <v>0</v>
      </c>
      <c r="Q48" s="844">
        <f>IF($J$4="Todas",SUMIFS(DB_Q9a!$S$5:$S$1254,DB_Q9a!$I$5:$I$1254,Q$42,DB_Q9a!$N$5:$N$1254,1),SUMIFS(DB_Q9a!$S$5:$S$1254,DB_Q9a!$L$5:$L$1254,$J$4,DB_Q9a!$I$5:$I$1254,Q$42,DB_Q9a!$N$5:$N$1254,1))</f>
        <v>3</v>
      </c>
      <c r="R48" s="844">
        <f>IF($J$4="Todas",SUMIFS(DB_Q9a!$S$5:$S$1254,DB_Q9a!$I$5:$I$1254,R$42,DB_Q9a!$N$5:$N$1254,1),SUMIFS(DB_Q9a!$S$5:$S$1254,DB_Q9a!$L$5:$L$1254,$J$4,DB_Q9a!$I$5:$I$1254,R$42,DB_Q9a!$N$5:$N$1254,1))</f>
        <v>2</v>
      </c>
      <c r="S48" s="845">
        <f t="shared" si="30"/>
        <v>0</v>
      </c>
      <c r="T48" s="845">
        <f t="shared" si="25"/>
        <v>1.6216216216216217E-2</v>
      </c>
      <c r="U48" s="845">
        <f t="shared" si="26"/>
        <v>0.04</v>
      </c>
    </row>
    <row r="49" spans="1:21">
      <c r="B49" s="841" t="s">
        <v>352</v>
      </c>
      <c r="C49" s="1013">
        <f t="shared" si="27"/>
        <v>9.8684210526315784E-3</v>
      </c>
      <c r="D49" s="844">
        <f>IF($J$4="Todas",SUMIFS(DB_Q9a!$T$5:$T$1254,DB_Q9a!$G$5:$G$1254,D$42,DB_Q9a!$N$5:$N$1254,1),SUMIFS(DB_Q9a!$T$5:$T$1254,DB_Q9a!$L$5:$L$1254,$J$4,DB_Q9a!$G$5:$G$1254,D$42,DB_Q9a!$N$5:$N$1254,1))</f>
        <v>2</v>
      </c>
      <c r="E49" s="844">
        <f>IF($J$4="Todas",SUMIFS(DB_Q9a!$T$5:$T$1254,DB_Q9a!$G$5:$G$1254,E$42,DB_Q9a!$N$5:$N$1254,1),SUMIFS(DB_Q9a!$T$5:$T$1254,DB_Q9a!$L$5:$L$1254,$J$4,DB_Q9a!$G$5:$G$1254,E$42,DB_Q9a!$N$5:$N$1254,1))</f>
        <v>0</v>
      </c>
      <c r="F49" s="844">
        <f>IF($J$4="Todas",SUMIFS(DB_Q9a!$T$5:$T$1254,DB_Q9a!$G$5:$G$1254,F$42,DB_Q9a!$N$5:$N$1254,1),SUMIFS(DB_Q9a!$T$5:$T$1254,DB_Q9a!$L$5:$L$1254,$J$4,DB_Q9a!$G$5:$G$1254,F$42,DB_Q9a!$N$5:$N$1254,1))</f>
        <v>1</v>
      </c>
      <c r="G49" s="845">
        <f t="shared" si="28"/>
        <v>1.0362694300518135E-2</v>
      </c>
      <c r="H49" s="845">
        <f t="shared" si="22"/>
        <v>0</v>
      </c>
      <c r="I49" s="845">
        <f t="shared" si="22"/>
        <v>1.8867924528301886E-2</v>
      </c>
      <c r="J49" s="883">
        <f>IF($J$4="Todas",SUMIFS(DB_Q9a!$T$5:$T$1254,DB_Q9a!$H$5:$H$1254,J$42,DB_Q9a!$N$5:$N$1254,1),SUMIFS(DB_Q9a!$T$5:$T$1254,DB_Q9a!$L$5:$L$1254,$J$4,DB_Q9a!$H$5:$H$1254,J$42,DB_Q9a!$N$5:$N$1254,1))</f>
        <v>2</v>
      </c>
      <c r="K49" s="844">
        <f>IF($J$4="Todas",SUMIFS(DB_Q9a!$T$5:$T$1254,DB_Q9a!$H$5:$H$1254,K$42,DB_Q9a!$N$5:$N$1254,1),SUMIFS(DB_Q9a!$T$5:$T$1254,DB_Q9a!$L$5:$L$1254,$J$4,DB_Q9a!$H$5:$H$1254,K$42,DB_Q9a!$N$5:$N$1254,1))</f>
        <v>1</v>
      </c>
      <c r="L49" s="844">
        <f>IF($J$4="Todas",SUMIFS(DB_Q9a!$T$5:$T$1254,DB_Q9a!$H$5:$H$1254,L$42,DB_Q9a!$N$5:$N$1254,1),SUMIFS(DB_Q9a!$T$5:$T$1254,DB_Q9a!$L$5:$L$1254,$J$4,DB_Q9a!$H$5:$H$1254,L$42,DB_Q9a!$N$5:$N$1254,1))</f>
        <v>0</v>
      </c>
      <c r="M49" s="845">
        <f t="shared" si="29"/>
        <v>8.368200836820083E-3</v>
      </c>
      <c r="N49" s="845">
        <f t="shared" si="23"/>
        <v>3.2258064516129031E-2</v>
      </c>
      <c r="O49" s="906">
        <f t="shared" si="24"/>
        <v>0</v>
      </c>
      <c r="P49" s="844">
        <f>IF($J$4="Todas",SUMIFS(DB_Q9a!$T$5:$T$1254,DB_Q9a!$I$5:$I$1254,P$42,DB_Q9a!$N$5:$N$1254,1),SUMIFS(DB_Q9a!$T$5:$T$1254,DB_Q9a!$L$5:$L$1254,$J$4,DB_Q9a!$I$5:$I$1254,P$42,DB_Q9a!$N$5:$N$1254,1))</f>
        <v>0</v>
      </c>
      <c r="Q49" s="844">
        <f>IF($J$4="Todas",SUMIFS(DB_Q9a!$T$5:$T$1254,DB_Q9a!$I$5:$I$1254,Q$42,DB_Q9a!$N$5:$N$1254,1),SUMIFS(DB_Q9a!$T$5:$T$1254,DB_Q9a!$L$5:$L$1254,$J$4,DB_Q9a!$I$5:$I$1254,Q$42,DB_Q9a!$N$5:$N$1254,1))</f>
        <v>3</v>
      </c>
      <c r="R49" s="844">
        <f>IF($J$4="Todas",SUMIFS(DB_Q9a!$T$5:$T$1254,DB_Q9a!$I$5:$I$1254,R$42,DB_Q9a!$N$5:$N$1254,1),SUMIFS(DB_Q9a!$T$5:$T$1254,DB_Q9a!$L$5:$L$1254,$J$4,DB_Q9a!$I$5:$I$1254,R$42,DB_Q9a!$N$5:$N$1254,1))</f>
        <v>0</v>
      </c>
      <c r="S49" s="845">
        <f t="shared" si="30"/>
        <v>0</v>
      </c>
      <c r="T49" s="845">
        <f t="shared" si="25"/>
        <v>1.6216216216216217E-2</v>
      </c>
      <c r="U49" s="845">
        <f t="shared" si="26"/>
        <v>0</v>
      </c>
    </row>
    <row r="50" spans="1:21">
      <c r="B50" s="841" t="s">
        <v>353</v>
      </c>
      <c r="C50" s="1013">
        <f t="shared" si="27"/>
        <v>2.9605263157894735E-2</v>
      </c>
      <c r="D50" s="844">
        <f>IF($J$4="Todas",SUMIFS(DB_Q9a!$U$5:$U$1254,DB_Q9a!$G$5:$G$1254,D$42,DB_Q9a!$N$5:$N$1254,1),SUMIFS(DB_Q9a!$U$5:$U$1254,DB_Q9a!$L$5:$L$1254,$J$4,DB_Q9a!$G$5:$G$1254,D$42,DB_Q9a!$N$5:$N$1254,1))</f>
        <v>6</v>
      </c>
      <c r="E50" s="844">
        <f>IF($J$4="Todas",SUMIFS(DB_Q9a!$U$5:$U$1254,DB_Q9a!$G$5:$G$1254,E$42,DB_Q9a!$N$5:$N$1254,1),SUMIFS(DB_Q9a!$U$5:$U$1254,DB_Q9a!$L$5:$L$1254,$J$4,DB_Q9a!$G$5:$G$1254,E$42,DB_Q9a!$N$5:$N$1254,1))</f>
        <v>0</v>
      </c>
      <c r="F50" s="844">
        <f>IF($J$4="Todas",SUMIFS(DB_Q9a!$U$5:$U$1254,DB_Q9a!$G$5:$G$1254,F$42,DB_Q9a!$N$5:$N$1254,1),SUMIFS(DB_Q9a!$U$5:$U$1254,DB_Q9a!$L$5:$L$1254,$J$4,DB_Q9a!$G$5:$G$1254,F$42,DB_Q9a!$N$5:$N$1254,1))</f>
        <v>3</v>
      </c>
      <c r="G50" s="845">
        <f t="shared" si="28"/>
        <v>3.1088082901554404E-2</v>
      </c>
      <c r="H50" s="845">
        <f t="shared" si="22"/>
        <v>0</v>
      </c>
      <c r="I50" s="845">
        <f t="shared" si="22"/>
        <v>5.6603773584905662E-2</v>
      </c>
      <c r="J50" s="883">
        <f>IF($J$4="Todas",SUMIFS(DB_Q9a!$U$5:$U$1254,DB_Q9a!$H$5:$H$1254,J$42,DB_Q9a!$N$5:$N$1254,1),SUMIFS(DB_Q9a!$U$5:$U$1254,DB_Q9a!$L$5:$L$1254,$J$4,DB_Q9a!$H$5:$H$1254,J$42,DB_Q9a!$N$5:$N$1254,1))</f>
        <v>7</v>
      </c>
      <c r="K50" s="844">
        <f>IF($J$4="Todas",SUMIFS(DB_Q9a!$U$5:$U$1254,DB_Q9a!$H$5:$H$1254,K$42,DB_Q9a!$N$5:$N$1254,1),SUMIFS(DB_Q9a!$U$5:$U$1254,DB_Q9a!$L$5:$L$1254,$J$4,DB_Q9a!$H$5:$H$1254,K$42,DB_Q9a!$N$5:$N$1254,1))</f>
        <v>1</v>
      </c>
      <c r="L50" s="844">
        <f>IF($J$4="Todas",SUMIFS(DB_Q9a!$U$5:$U$1254,DB_Q9a!$H$5:$H$1254,L$42,DB_Q9a!$N$5:$N$1254,1),SUMIFS(DB_Q9a!$U$5:$U$1254,DB_Q9a!$L$5:$L$1254,$J$4,DB_Q9a!$H$5:$H$1254,L$42,DB_Q9a!$N$5:$N$1254,1))</f>
        <v>1</v>
      </c>
      <c r="M50" s="845">
        <f t="shared" si="29"/>
        <v>2.9288702928870293E-2</v>
      </c>
      <c r="N50" s="845">
        <f t="shared" si="23"/>
        <v>3.2258064516129031E-2</v>
      </c>
      <c r="O50" s="906">
        <f t="shared" si="24"/>
        <v>2.9411764705882353E-2</v>
      </c>
      <c r="P50" s="844">
        <f>IF($J$4="Todas",SUMIFS(DB_Q9a!$U$5:$U$1254,DB_Q9a!$I$5:$I$1254,P$42,DB_Q9a!$N$5:$N$1254,1),SUMIFS(DB_Q9a!$U$5:$U$1254,DB_Q9a!$L$5:$L$1254,$J$4,DB_Q9a!$I$5:$I$1254,P$42,DB_Q9a!$N$5:$N$1254,1))</f>
        <v>1</v>
      </c>
      <c r="Q50" s="844">
        <f>IF($J$4="Todas",SUMIFS(DB_Q9a!$U$5:$U$1254,DB_Q9a!$I$5:$I$1254,Q$42,DB_Q9a!$N$5:$N$1254,1),SUMIFS(DB_Q9a!$U$5:$U$1254,DB_Q9a!$L$5:$L$1254,$J$4,DB_Q9a!$I$5:$I$1254,Q$42,DB_Q9a!$N$5:$N$1254,1))</f>
        <v>7</v>
      </c>
      <c r="R50" s="844">
        <f>IF($J$4="Todas",SUMIFS(DB_Q9a!$U$5:$U$1254,DB_Q9a!$I$5:$I$1254,R$42,DB_Q9a!$N$5:$N$1254,1),SUMIFS(DB_Q9a!$U$5:$U$1254,DB_Q9a!$L$5:$L$1254,$J$4,DB_Q9a!$I$5:$I$1254,R$42,DB_Q9a!$N$5:$N$1254,1))</f>
        <v>1</v>
      </c>
      <c r="S50" s="845">
        <f t="shared" si="30"/>
        <v>1.4492753623188406E-2</v>
      </c>
      <c r="T50" s="845">
        <f t="shared" si="25"/>
        <v>3.783783783783784E-2</v>
      </c>
      <c r="U50" s="845">
        <f t="shared" si="26"/>
        <v>0.02</v>
      </c>
    </row>
    <row r="51" spans="1:21">
      <c r="B51" s="841" t="s">
        <v>354</v>
      </c>
      <c r="C51" s="1013">
        <f t="shared" si="27"/>
        <v>0</v>
      </c>
      <c r="D51" s="844">
        <f>IF($J$4="Todas",SUMIFS(DB_Q9a!$V$5:$V$1254,DB_Q9a!$G$5:$G$1254,D$42,DB_Q9a!$N$5:$N$1254,1),SUMIFS(DB_Q9a!$V$5:$V$1254,DB_Q9a!$L$5:$L$1254,$J$4,DB_Q9a!$G$5:$G$1254,D$42,DB_Q9a!$N$5:$N$1254,1))</f>
        <v>0</v>
      </c>
      <c r="E51" s="844">
        <f>IF($J$4="Todas",SUMIFS(DB_Q9a!$V$5:$V$1254,DB_Q9a!$G$5:$G$1254,E$42,DB_Q9a!$N$5:$N$1254,1),SUMIFS(DB_Q9a!$V$5:$V$1254,DB_Q9a!$L$5:$L$1254,$J$4,DB_Q9a!$G$5:$G$1254,E$42,DB_Q9a!$N$5:$N$1254,1))</f>
        <v>0</v>
      </c>
      <c r="F51" s="844">
        <f>IF($J$4="Todas",SUMIFS(DB_Q9a!$V$5:$V$1254,DB_Q9a!$G$5:$G$1254,F$42,DB_Q9a!$N$5:$N$1254,1),SUMIFS(DB_Q9a!$V$5:$V$1254,DB_Q9a!$L$5:$L$1254,$J$4,DB_Q9a!$G$5:$G$1254,F$42,DB_Q9a!$N$5:$N$1254,1))</f>
        <v>0</v>
      </c>
      <c r="G51" s="845">
        <f t="shared" si="28"/>
        <v>0</v>
      </c>
      <c r="H51" s="845">
        <f t="shared" si="22"/>
        <v>0</v>
      </c>
      <c r="I51" s="845">
        <f t="shared" si="22"/>
        <v>0</v>
      </c>
      <c r="J51" s="883">
        <f>IF($J$4="Todas",SUMIFS(DB_Q9a!$V$5:$V$1254,DB_Q9a!$H$5:$H$1254,J$42,DB_Q9a!$N$5:$N$1254,1),SUMIFS(DB_Q9a!$V$5:$V$1254,DB_Q9a!$L$5:$L$1254,$J$4,DB_Q9a!$H$5:$H$1254,J$42,DB_Q9a!$N$5:$N$1254,1))</f>
        <v>0</v>
      </c>
      <c r="K51" s="844">
        <f>IF($J$4="Todas",SUMIFS(DB_Q9a!$V$5:$V$1254,DB_Q9a!$H$5:$H$1254,K$42,DB_Q9a!$N$5:$N$1254,1),SUMIFS(DB_Q9a!$V$5:$V$1254,DB_Q9a!$L$5:$L$1254,$J$4,DB_Q9a!$H$5:$H$1254,K$42,DB_Q9a!$N$5:$N$1254,1))</f>
        <v>0</v>
      </c>
      <c r="L51" s="844">
        <f>IF($J$4="Todas",SUMIFS(DB_Q9a!$V$5:$V$1254,DB_Q9a!$H$5:$H$1254,L$42,DB_Q9a!$N$5:$N$1254,1),SUMIFS(DB_Q9a!$V$5:$V$1254,DB_Q9a!$L$5:$L$1254,$J$4,DB_Q9a!$H$5:$H$1254,L$42,DB_Q9a!$N$5:$N$1254,1))</f>
        <v>0</v>
      </c>
      <c r="M51" s="845">
        <f t="shared" si="29"/>
        <v>0</v>
      </c>
      <c r="N51" s="845">
        <f t="shared" si="23"/>
        <v>0</v>
      </c>
      <c r="O51" s="906">
        <f t="shared" si="24"/>
        <v>0</v>
      </c>
      <c r="P51" s="844">
        <f>IF($J$4="Todas",SUMIFS(DB_Q9a!$V$5:$V$1254,DB_Q9a!$I$5:$I$1254,P$42,DB_Q9a!$N$5:$N$1254,1),SUMIFS(DB_Q9a!$V$5:$V$1254,DB_Q9a!$L$5:$L$1254,$J$4,DB_Q9a!$I$5:$I$1254,P$42,DB_Q9a!$N$5:$N$1254,1))</f>
        <v>0</v>
      </c>
      <c r="Q51" s="844">
        <f>IF($J$4="Todas",SUMIFS(DB_Q9a!$V$5:$V$1254,DB_Q9a!$I$5:$I$1254,Q$42,DB_Q9a!$N$5:$N$1254,1),SUMIFS(DB_Q9a!$V$5:$V$1254,DB_Q9a!$L$5:$L$1254,$J$4,DB_Q9a!$I$5:$I$1254,Q$42,DB_Q9a!$N$5:$N$1254,1))</f>
        <v>0</v>
      </c>
      <c r="R51" s="844">
        <f>IF($J$4="Todas",SUMIFS(DB_Q9a!$V$5:$V$1254,DB_Q9a!$I$5:$I$1254,R$42,DB_Q9a!$N$5:$N$1254,1),SUMIFS(DB_Q9a!$V$5:$V$1254,DB_Q9a!$L$5:$L$1254,$J$4,DB_Q9a!$I$5:$I$1254,R$42,DB_Q9a!$N$5:$N$1254,1))</f>
        <v>0</v>
      </c>
      <c r="S51" s="845">
        <f t="shared" si="30"/>
        <v>0</v>
      </c>
      <c r="T51" s="845">
        <f t="shared" si="25"/>
        <v>0</v>
      </c>
      <c r="U51" s="845">
        <f t="shared" si="26"/>
        <v>0</v>
      </c>
    </row>
    <row r="52" spans="1:21">
      <c r="B52" s="841" t="s">
        <v>355</v>
      </c>
      <c r="C52" s="1013">
        <f t="shared" si="27"/>
        <v>0.11842105263157894</v>
      </c>
      <c r="D52" s="844">
        <f>IF($J$4="Todas",SUMIFS(DB_Q9a!$W$5:$W$1254,DB_Q9a!$G$5:$G$1254,D$42,DB_Q9a!$N$5:$N$1254,1),SUMIFS(DB_Q9a!$W$5:$W$1254,DB_Q9a!$L$5:$L$1254,$J$4,DB_Q9a!$G$5:$G$1254,D$42,DB_Q9a!$N$5:$N$1254,1))</f>
        <v>20</v>
      </c>
      <c r="E52" s="844">
        <f>IF($J$4="Todas",SUMIFS(DB_Q9a!$W$5:$W$1254,DB_Q9a!$G$5:$G$1254,E$42,DB_Q9a!$N$5:$N$1254,1),SUMIFS(DB_Q9a!$W$5:$W$1254,DB_Q9a!$L$5:$L$1254,$J$4,DB_Q9a!$G$5:$G$1254,E$42,DB_Q9a!$N$5:$N$1254,1))</f>
        <v>4</v>
      </c>
      <c r="F52" s="844">
        <f>IF($J$4="Todas",SUMIFS(DB_Q9a!$W$5:$W$1254,DB_Q9a!$G$5:$G$1254,F$42,DB_Q9a!$N$5:$N$1254,1),SUMIFS(DB_Q9a!$W$5:$W$1254,DB_Q9a!$L$5:$L$1254,$J$4,DB_Q9a!$G$5:$G$1254,F$42,DB_Q9a!$N$5:$N$1254,1))</f>
        <v>12</v>
      </c>
      <c r="G52" s="845">
        <f t="shared" si="28"/>
        <v>0.10362694300518134</v>
      </c>
      <c r="H52" s="845">
        <f t="shared" si="22"/>
        <v>6.8965517241379309E-2</v>
      </c>
      <c r="I52" s="845">
        <f t="shared" si="22"/>
        <v>0.22641509433962265</v>
      </c>
      <c r="J52" s="883">
        <f>IF($J$4="Todas",SUMIFS(DB_Q9a!$W$5:$W$1254,DB_Q9a!$H$5:$H$1254,J$42,DB_Q9a!$N$5:$N$1254,1),SUMIFS(DB_Q9a!$W$5:$W$1254,DB_Q9a!$L$5:$L$1254,$J$4,DB_Q9a!$H$5:$H$1254,J$42,DB_Q9a!$N$5:$N$1254,1))</f>
        <v>18</v>
      </c>
      <c r="K52" s="844">
        <f>IF($J$4="Todas",SUMIFS(DB_Q9a!$W$5:$W$1254,DB_Q9a!$H$5:$H$1254,K$42,DB_Q9a!$N$5:$N$1254,1),SUMIFS(DB_Q9a!$W$5:$W$1254,DB_Q9a!$L$5:$L$1254,$J$4,DB_Q9a!$H$5:$H$1254,K$42,DB_Q9a!$N$5:$N$1254,1))</f>
        <v>10</v>
      </c>
      <c r="L52" s="844">
        <f>IF($J$4="Todas",SUMIFS(DB_Q9a!$W$5:$W$1254,DB_Q9a!$H$5:$H$1254,L$42,DB_Q9a!$N$5:$N$1254,1),SUMIFS(DB_Q9a!$W$5:$W$1254,DB_Q9a!$L$5:$L$1254,$J$4,DB_Q9a!$H$5:$H$1254,L$42,DB_Q9a!$N$5:$N$1254,1))</f>
        <v>8</v>
      </c>
      <c r="M52" s="845">
        <f t="shared" si="29"/>
        <v>7.5313807531380755E-2</v>
      </c>
      <c r="N52" s="845">
        <f t="shared" si="23"/>
        <v>0.32258064516129031</v>
      </c>
      <c r="O52" s="906">
        <f t="shared" si="24"/>
        <v>0.23529411764705882</v>
      </c>
      <c r="P52" s="844">
        <f>IF($J$4="Todas",SUMIFS(DB_Q9a!$W$5:$W$1254,DB_Q9a!$I$5:$I$1254,P$42,DB_Q9a!$N$5:$N$1254,1),SUMIFS(DB_Q9a!$W$5:$W$1254,DB_Q9a!$L$5:$L$1254,$J$4,DB_Q9a!$I$5:$I$1254,P$42,DB_Q9a!$N$5:$N$1254,1))</f>
        <v>7</v>
      </c>
      <c r="Q52" s="844">
        <f>IF($J$4="Todas",SUMIFS(DB_Q9a!$W$5:$W$1254,DB_Q9a!$I$5:$I$1254,Q$42,DB_Q9a!$N$5:$N$1254,1),SUMIFS(DB_Q9a!$W$5:$W$1254,DB_Q9a!$L$5:$L$1254,$J$4,DB_Q9a!$I$5:$I$1254,Q$42,DB_Q9a!$N$5:$N$1254,1))</f>
        <v>16</v>
      </c>
      <c r="R52" s="844">
        <f>IF($J$4="Todas",SUMIFS(DB_Q9a!$W$5:$W$1254,DB_Q9a!$I$5:$I$1254,R$42,DB_Q9a!$N$5:$N$1254,1),SUMIFS(DB_Q9a!$W$5:$W$1254,DB_Q9a!$L$5:$L$1254,$J$4,DB_Q9a!$I$5:$I$1254,R$42,DB_Q9a!$N$5:$N$1254,1))</f>
        <v>13</v>
      </c>
      <c r="S52" s="845">
        <f t="shared" si="30"/>
        <v>0.10144927536231885</v>
      </c>
      <c r="T52" s="845">
        <f t="shared" si="25"/>
        <v>8.6486486486486491E-2</v>
      </c>
      <c r="U52" s="845">
        <f t="shared" si="26"/>
        <v>0.26</v>
      </c>
    </row>
    <row r="53" spans="1:21" ht="15.75" thickBot="1">
      <c r="B53" s="861" t="s">
        <v>359</v>
      </c>
      <c r="C53" s="1017">
        <f t="shared" si="27"/>
        <v>0.18092105263157895</v>
      </c>
      <c r="D53" s="864">
        <f>IF($J$4="Todas",SUMIFS(DB_Q9a!$X$5:$X$1254,DB_Q9a!$G$5:$G$1254,D$42,DB_Q9a!$N$5:$N$1254,1),SUMIFS(DB_Q9a!$X$5:$X$1254,DB_Q9a!$L$5:$L$1254,$J$4,DB_Q9a!$G$5:$G$1254,D$42,DB_Q9a!$N$5:$N$1254,1))</f>
        <v>35</v>
      </c>
      <c r="E53" s="864">
        <f>IF($J$4="Todas",SUMIFS(DB_Q9a!$X$5:$X$1254,DB_Q9a!$G$5:$G$1254,E$42,DB_Q9a!$N$5:$N$1254,1),SUMIFS(DB_Q9a!$X$5:$X$1254,DB_Q9a!$L$5:$L$1254,$J$4,DB_Q9a!$G$5:$G$1254,E$42,DB_Q9a!$N$5:$N$1254,1))</f>
        <v>14</v>
      </c>
      <c r="F53" s="864">
        <f>IF($J$4="Todas",SUMIFS(DB_Q9a!$X$5:$X$1254,DB_Q9a!$G$5:$G$1254,F$42,DB_Q9a!$N$5:$N$1254,1),SUMIFS(DB_Q9a!$X$5:$X$1254,DB_Q9a!$L$5:$L$1254,$J$4,DB_Q9a!$G$5:$G$1254,F$42,DB_Q9a!$N$5:$N$1254,1))</f>
        <v>6</v>
      </c>
      <c r="G53" s="865">
        <f t="shared" si="28"/>
        <v>0.18134715025906736</v>
      </c>
      <c r="H53" s="865">
        <f t="shared" si="22"/>
        <v>0.2413793103448276</v>
      </c>
      <c r="I53" s="865">
        <f t="shared" si="22"/>
        <v>0.11320754716981132</v>
      </c>
      <c r="J53" s="893">
        <f>IF($J$4="Todas",SUMIFS(DB_Q9a!$X$5:$X$1254,DB_Q9a!$H$5:$H$1254,J$42,DB_Q9a!$N$5:$N$1254,1),SUMIFS(DB_Q9a!$X$5:$X$1254,DB_Q9a!$L$5:$L$1254,$J$4,DB_Q9a!$H$5:$H$1254,J$42,DB_Q9a!$N$5:$N$1254,1))</f>
        <v>44</v>
      </c>
      <c r="K53" s="864">
        <f>IF($J$4="Todas",SUMIFS(DB_Q9a!$X$5:$X$1254,DB_Q9a!$H$5:$H$1254,K$42,DB_Q9a!$N$5:$N$1254,1),SUMIFS(DB_Q9a!$X$5:$X$1254,DB_Q9a!$L$5:$L$1254,$J$4,DB_Q9a!$H$5:$H$1254,K$42,DB_Q9a!$N$5:$N$1254,1))</f>
        <v>2</v>
      </c>
      <c r="L53" s="864">
        <f>IF($J$4="Todas",SUMIFS(DB_Q9a!$X$5:$X$1254,DB_Q9a!$H$5:$H$1254,L$42,DB_Q9a!$N$5:$N$1254,1),SUMIFS(DB_Q9a!$X$5:$X$1254,DB_Q9a!$L$5:$L$1254,$J$4,DB_Q9a!$H$5:$H$1254,L$42,DB_Q9a!$N$5:$N$1254,1))</f>
        <v>9</v>
      </c>
      <c r="M53" s="865">
        <f t="shared" si="29"/>
        <v>0.18410041841004185</v>
      </c>
      <c r="N53" s="865">
        <f t="shared" si="23"/>
        <v>6.4516129032258063E-2</v>
      </c>
      <c r="O53" s="909">
        <f t="shared" si="24"/>
        <v>0.26470588235294118</v>
      </c>
      <c r="P53" s="864">
        <f>IF($J$4="Todas",SUMIFS(DB_Q9a!$X$5:$X$1254,DB_Q9a!$I$5:$I$1254,P$42,DB_Q9a!$N$5:$N$1254,1),SUMIFS(DB_Q9a!$X$5:$X$1254,DB_Q9a!$L$5:$L$1254,$J$4,DB_Q9a!$I$5:$I$1254,P$42,DB_Q9a!$N$5:$N$1254,1))</f>
        <v>12</v>
      </c>
      <c r="Q53" s="864">
        <f>IF($J$4="Todas",SUMIFS(DB_Q9a!$X$5:$X$1254,DB_Q9a!$I$5:$I$1254,Q$42,DB_Q9a!$N$5:$N$1254,1),SUMIFS(DB_Q9a!$X$5:$X$1254,DB_Q9a!$L$5:$L$1254,$J$4,DB_Q9a!$I$5:$I$1254,Q$42,DB_Q9a!$N$5:$N$1254,1))</f>
        <v>32</v>
      </c>
      <c r="R53" s="864">
        <f>IF($J$4="Todas",SUMIFS(DB_Q9a!$X$5:$X$1254,DB_Q9a!$I$5:$I$1254,R$42,DB_Q9a!$N$5:$N$1254,1),SUMIFS(DB_Q9a!$X$5:$X$1254,DB_Q9a!$L$5:$L$1254,$J$4,DB_Q9a!$I$5:$I$1254,R$42,DB_Q9a!$N$5:$N$1254,1))</f>
        <v>11</v>
      </c>
      <c r="S53" s="865">
        <f t="shared" si="30"/>
        <v>0.17391304347826086</v>
      </c>
      <c r="T53" s="865">
        <f t="shared" si="25"/>
        <v>0.17297297297297298</v>
      </c>
      <c r="U53" s="865">
        <f t="shared" si="26"/>
        <v>0.22</v>
      </c>
    </row>
    <row r="54" spans="1:21" ht="15.75" thickTop="1">
      <c r="D54" s="251">
        <f>IF($J$4="Todas",COUNTIFS(DB_Q9a!$G$5:$G$1254,D$42,DB_Q9a!$M$5:$M$1254,1),COUNTIFS(DB_Q9a!$G$5:$G$1254,D$42,DB_Q9a!$L$5:$L$1254,$J$4,DB_Q9a!$M$5:$M$1254,1))</f>
        <v>464</v>
      </c>
      <c r="E54" s="251">
        <f>IF($J$4="Todas",COUNTIFS(DB_Q9a!$G$5:$G$1254,E$42,DB_Q9a!$M$5:$M$1254,1),COUNTIFS(DB_Q9a!$G$5:$G$1254,E$42,DB_Q9a!$L$5:$L$1254,$J$4,DB_Q9a!$M$5:$M$1254,1))</f>
        <v>166</v>
      </c>
      <c r="F54" s="251">
        <f>IF($J$4="Todas",COUNTIFS(DB_Q9a!$G$5:$G$1254,F$42,DB_Q9a!$M$5:$M$1254,1),COUNTIFS(DB_Q9a!$G$5:$G$1254,F$42,DB_Q9a!$L$5:$L$1254,$J$4,DB_Q9a!$M$5:$M$1254,1))</f>
        <v>158</v>
      </c>
      <c r="G54" s="251"/>
      <c r="H54" s="251"/>
      <c r="I54" s="251"/>
      <c r="J54" s="432">
        <f>IF($J$4="Todas",COUNTIFS(DB_Q9a!$H$5:$H$1254,J$42,DB_Q9a!$M$5:$M$1254,1),COUNTIFS(DB_Q9a!$H$5:$H$1254,J$42,DB_Q9a!$L$5:$L$1254,$J$4,DB_Q9a!$M$5:$M$1254,1))</f>
        <v>586</v>
      </c>
      <c r="K54" s="432">
        <f>IF($J$4="Todas",COUNTIFS(DB_Q9a!$H$5:$H$1254,K$42,DB_Q9a!$M$5:$M$1254,1),COUNTIFS(DB_Q9a!$H$5:$H$1254,K$42,DB_Q9a!$L$5:$L$1254,$J$4,DB_Q9a!$M$5:$M$1254,1))</f>
        <v>92</v>
      </c>
      <c r="L54" s="432">
        <f>IF($J$4="Todas",COUNTIFS(DB_Q9a!$H$5:$H$1254,L$42,DB_Q9a!$M$5:$M$1254,1),COUNTIFS(DB_Q9a!$H$5:$H$1254,L$42,DB_Q9a!$L$5:$L$1254,$J$4,DB_Q9a!$M$5:$M$1254,1))</f>
        <v>110</v>
      </c>
      <c r="M54" s="432"/>
      <c r="N54" s="432"/>
      <c r="O54" s="432"/>
      <c r="P54" s="432">
        <f>IF($J$4="Todas",COUNTIFS(DB_Q9a!$I$5:$I$1254,P$42,DB_Q9a!$M$5:$M$1254,1),COUNTIFS(DB_Q9a!$I$5:$I$1254,P$42,DB_Q9a!$L$5:$L$1254,$J$4,DB_Q9a!$M$5:$M$1254,1))</f>
        <v>164</v>
      </c>
      <c r="Q54" s="432">
        <f>IF($J$4="Todas",COUNTIFS(DB_Q9a!$I$5:$I$1254,Q$42,DB_Q9a!$M$5:$M$1254,1),COUNTIFS(DB_Q9a!$I$5:$I$1254,Q$42,DB_Q9a!$L$5:$L$1254,$J$4,DB_Q9a!$M$5:$M$1254,1))</f>
        <v>460</v>
      </c>
      <c r="R54" s="432">
        <f>IF($J$4="Todas",COUNTIFS(DB_Q9a!$I$5:$I$1254,R$42,DB_Q9a!$M$5:$M$1254,1),COUNTIFS(DB_Q9a!$I$5:$I$1254,R$42,DB_Q9a!$L$5:$L$1254,$J$4,DB_Q9a!$M$5:$M$1254,1))</f>
        <v>164</v>
      </c>
      <c r="S54" s="432"/>
      <c r="T54" s="432"/>
      <c r="U54" s="729"/>
    </row>
    <row r="56" spans="1:21" s="311" customFormat="1">
      <c r="A56" s="432"/>
      <c r="B56" s="432"/>
      <c r="C56" s="432"/>
      <c r="P56" s="432"/>
      <c r="Q56" s="432"/>
      <c r="R56" s="432"/>
      <c r="S56" s="432"/>
      <c r="T56" s="432"/>
      <c r="U56" s="729"/>
    </row>
    <row r="57" spans="1:21">
      <c r="B57" s="971">
        <f>$B$4</f>
        <v>0</v>
      </c>
      <c r="C57" s="1031"/>
      <c r="D57" s="819" t="s">
        <v>320</v>
      </c>
      <c r="E57" s="817"/>
      <c r="F57" s="817"/>
      <c r="G57" s="872"/>
      <c r="H57" s="818"/>
      <c r="I57" s="817"/>
      <c r="J57" s="818" t="s">
        <v>321</v>
      </c>
      <c r="K57" s="819"/>
      <c r="L57" s="819"/>
      <c r="M57" s="819"/>
      <c r="N57" s="819"/>
      <c r="O57" s="819"/>
      <c r="Q57" s="463"/>
    </row>
    <row r="58" spans="1:21">
      <c r="B58" s="733" t="s">
        <v>357</v>
      </c>
      <c r="C58" s="598" t="str">
        <f>$J$4</f>
        <v>Todas</v>
      </c>
      <c r="D58" s="899" t="s">
        <v>509</v>
      </c>
      <c r="E58" s="899" t="s">
        <v>26</v>
      </c>
      <c r="F58" s="899" t="s">
        <v>508</v>
      </c>
      <c r="G58" s="900" t="s">
        <v>503</v>
      </c>
      <c r="H58" s="900" t="s">
        <v>26</v>
      </c>
      <c r="I58" s="900" t="s">
        <v>502</v>
      </c>
      <c r="J58" s="901" t="s">
        <v>512</v>
      </c>
      <c r="K58" s="899" t="s">
        <v>513</v>
      </c>
      <c r="L58" s="899" t="s">
        <v>47</v>
      </c>
      <c r="M58" s="900" t="s">
        <v>512</v>
      </c>
      <c r="N58" s="900" t="s">
        <v>513</v>
      </c>
      <c r="O58" s="900" t="s">
        <v>47</v>
      </c>
      <c r="Q58" s="463"/>
    </row>
    <row r="59" spans="1:21" ht="15.75" thickBot="1">
      <c r="B59" s="1027" t="s">
        <v>493</v>
      </c>
      <c r="C59" s="826">
        <f>IF($B$4="Total rechazo",0,IFERROR(SUM(D59:F59)/SUM(D70:F70),))</f>
        <v>0.38578680203045684</v>
      </c>
      <c r="D59" s="827">
        <f>IF($J$4="Todas",SUMIFS(DB_Q9a!$N$5:$N$1254,DB_Q9a!$J$5:$J$1254,D$58),SUMIFS(DB_Q9a!$N$5:$N$1254,DB_Q9a!$L$5:$L$1254,$J$4,DB_Q9a!$J$5:$J$1254,D$58))</f>
        <v>20</v>
      </c>
      <c r="E59" s="827">
        <f>IF($J$4="Todas",SUMIFS(DB_Q9a!$N$5:$N$1254,DB_Q9a!$J$5:$J$1254,E$58),SUMIFS(DB_Q9a!$N$5:$N$1254,DB_Q9a!$L$5:$L$1254,$J$4,DB_Q9a!$J$5:$J$1254,E$58))</f>
        <v>68</v>
      </c>
      <c r="F59" s="827">
        <f>IF($J$4="Todas",SUMIFS(DB_Q9a!$N$5:$N$1254,DB_Q9a!$J$5:$J$1254,F$58),SUMIFS(DB_Q9a!$N$5:$N$1254,DB_Q9a!$L$5:$L$1254,$J$4,DB_Q9a!$J$5:$J$1254,F$58))</f>
        <v>216</v>
      </c>
      <c r="G59" s="828">
        <f>IFERROR(D59/D70,)</f>
        <v>0.68965517241379315</v>
      </c>
      <c r="H59" s="828">
        <f>IFERROR(E59/E70,)</f>
        <v>0.26053639846743293</v>
      </c>
      <c r="I59" s="828">
        <f>IFERROR(F59/F70,)</f>
        <v>0.43373493975903615</v>
      </c>
      <c r="J59" s="878">
        <f>IF($J$4="Todas",SUMIFS(DB_Q9a!$N$5:$N$1254,DB_Q9a!$K$5:$K$1254,J$58),SUMIFS(DB_Q9a!$N$5:$N$1254,DB_Q9a!$L$5:$L$1254,$J$4,DB_Q9a!$K$5:$K$1254,J$58))</f>
        <v>151</v>
      </c>
      <c r="K59" s="827">
        <f>IF($J$4="Todas",SUMIFS(DB_Q9a!$N$5:$N$1254,DB_Q9a!$K$5:$K$1254,K$58),SUMIFS(DB_Q9a!$N$5:$N$1254,DB_Q9a!$L$5:$L$1254,$J$4,DB_Q9a!$K$5:$K$1254,K$58))</f>
        <v>73</v>
      </c>
      <c r="L59" s="827">
        <f>IF($J$4="Todas",SUMIFS(DB_Q9a!$N$5:$N$1254,DB_Q9a!$K$5:$K$1254,L$58),SUMIFS(DB_Q9a!$N$5:$N$1254,DB_Q9a!$L$5:$L$1254,$J$4,DB_Q9a!$K$5:$K$1254,L$58))</f>
        <v>80</v>
      </c>
      <c r="M59" s="828">
        <f>IFERROR(J59/J70,)</f>
        <v>0.43515850144092216</v>
      </c>
      <c r="N59" s="828">
        <f>IFERROR(K59/K70,)</f>
        <v>0.30932203389830509</v>
      </c>
      <c r="O59" s="828">
        <f>IFERROR(L59/L70,)</f>
        <v>0.3902439024390244</v>
      </c>
      <c r="Q59" s="463"/>
    </row>
    <row r="60" spans="1:21" ht="15.75" thickTop="1">
      <c r="B60" s="833" t="s">
        <v>356</v>
      </c>
      <c r="C60" s="1010">
        <f>IFERROR(SUM(D60:F60)/SUM($D$43:$F$43),)</f>
        <v>0.3125</v>
      </c>
      <c r="D60" s="836">
        <f>IF($J$4="Todas",SUMIFS(DB_Q9a!$O$5:$O$1254,DB_Q9a!$J$5:$J$1254,D$58,DB_Q9a!$N$5:$N$1254,1),SUMIFS(DB_Q9a!$O$5:$O$1254,DB_Q9a!$L$5:$L$1254,$J$4,DB_Q9a!$J$5:$J$1254,D$58,DB_Q9a!$N$5:$N$1254,1))</f>
        <v>4</v>
      </c>
      <c r="E60" s="836">
        <f>IF($J$4="Todas",SUMIFS(DB_Q9a!$O$5:$O$1254,DB_Q9a!$J$5:$J$1254,E$58,DB_Q9a!$N$5:$N$1254,1),SUMIFS(DB_Q9a!$O$5:$O$1254,DB_Q9a!$L$5:$L$1254,$J$4,DB_Q9a!$J$5:$J$1254,E$58,DB_Q9a!$N$5:$N$1254,1))</f>
        <v>26</v>
      </c>
      <c r="F60" s="836">
        <f>IF($J$4="Todas",SUMIFS(DB_Q9a!$O$5:$O$1254,DB_Q9a!$J$5:$J$1254,F$58,DB_Q9a!$N$5:$N$1254,1),SUMIFS(DB_Q9a!$O$5:$O$1254,DB_Q9a!$L$5:$L$1254,$J$4,DB_Q9a!$J$5:$J$1254,F$58,DB_Q9a!$N$5:$N$1254,1))</f>
        <v>65</v>
      </c>
      <c r="G60" s="837">
        <f>IFERROR(D60/D$59,)</f>
        <v>0.2</v>
      </c>
      <c r="H60" s="837">
        <f t="shared" ref="H60:I60" si="31">IFERROR(E60/E$59,)</f>
        <v>0.38235294117647056</v>
      </c>
      <c r="I60" s="837">
        <f t="shared" si="31"/>
        <v>0.30092592592592593</v>
      </c>
      <c r="J60" s="881">
        <f>IF($J$4="Todas",SUMIFS(DB_Q9a!$O$5:$O$1254,DB_Q9a!$K$5:$K$1254,J$58,DB_Q9a!$N$5:$N$1254,1),SUMIFS(DB_Q9a!$O$5:$O$1254,DB_Q9a!$L$5:$L$1254,$J$4,DB_Q9a!$K$5:$K$1254,J$58,DB_Q9a!$N$5:$N$1254,1))</f>
        <v>56</v>
      </c>
      <c r="K60" s="836">
        <f>IF($J$4="Todas",SUMIFS(DB_Q9a!$O$5:$O$1254,DB_Q9a!$K$5:$K$1254,K$58,DB_Q9a!$N$5:$N$1254,1),SUMIFS(DB_Q9a!$O$5:$O$1254,DB_Q9a!$L$5:$L$1254,$J$4,DB_Q9a!$K$5:$K$1254,K$58,DB_Q9a!$N$5:$N$1254,1))</f>
        <v>20</v>
      </c>
      <c r="L60" s="836">
        <f>IF($J$4="Todas",SUMIFS(DB_Q9a!$O$5:$O$1254,DB_Q9a!$K$5:$K$1254,L$58,DB_Q9a!$N$5:$N$1254,1),SUMIFS(DB_Q9a!$O$5:$O$1254,DB_Q9a!$L$5:$L$1254,$J$4,DB_Q9a!$K$5:$K$1254,L$58,DB_Q9a!$N$5:$N$1254,1))</f>
        <v>19</v>
      </c>
      <c r="M60" s="837">
        <f>IFERROR(J60/J$59,)</f>
        <v>0.37086092715231789</v>
      </c>
      <c r="N60" s="837">
        <f t="shared" ref="N60:N69" si="32">IFERROR(K60/K$59,)</f>
        <v>0.27397260273972601</v>
      </c>
      <c r="O60" s="837">
        <f t="shared" ref="O60:O69" si="33">IFERROR(L60/L$59,)</f>
        <v>0.23749999999999999</v>
      </c>
    </row>
    <row r="61" spans="1:21">
      <c r="B61" s="841" t="s">
        <v>348</v>
      </c>
      <c r="C61" s="1013">
        <f t="shared" ref="C61:C69" si="34">IFERROR(SUM(D61:F61)/SUM($D$43:$F$43),)</f>
        <v>0.20394736842105263</v>
      </c>
      <c r="D61" s="844">
        <f>IF($J$4="Todas",SUMIFS(DB_Q9a!$P$5:$P$1254,DB_Q9a!$J$5:$J$1254,D$58,DB_Q9a!$N$5:$N$1254,1),SUMIFS(DB_Q9a!$P$5:$P$1254,DB_Q9a!$L$5:$L$1254,$J$4,DB_Q9a!$J$5:$J$1254,D$58,DB_Q9a!$N$5:$N$1254,1))</f>
        <v>2</v>
      </c>
      <c r="E61" s="844">
        <f>IF($J$4="Todas",SUMIFS(DB_Q9a!$P$5:$P$1254,DB_Q9a!$J$5:$J$1254,E$58,DB_Q9a!$N$5:$N$1254,1),SUMIFS(DB_Q9a!$P$5:$P$1254,DB_Q9a!$L$5:$L$1254,$J$4,DB_Q9a!$J$5:$J$1254,E$58,DB_Q9a!$N$5:$N$1254,1))</f>
        <v>18</v>
      </c>
      <c r="F61" s="844">
        <f>IF($J$4="Todas",SUMIFS(DB_Q9a!$P$5:$P$1254,DB_Q9a!$J$5:$J$1254,F$58,DB_Q9a!$N$5:$N$1254,1),SUMIFS(DB_Q9a!$P$5:$P$1254,DB_Q9a!$L$5:$L$1254,$J$4,DB_Q9a!$J$5:$J$1254,F$58,DB_Q9a!$N$5:$N$1254,1))</f>
        <v>42</v>
      </c>
      <c r="G61" s="845">
        <f t="shared" ref="G61:G69" si="35">IFERROR(D61/D$59,)</f>
        <v>0.1</v>
      </c>
      <c r="H61" s="845">
        <f t="shared" ref="H61:H69" si="36">IFERROR(E61/E$59,)</f>
        <v>0.26470588235294118</v>
      </c>
      <c r="I61" s="845">
        <f t="shared" ref="I61:I69" si="37">IFERROR(F61/F$59,)</f>
        <v>0.19444444444444445</v>
      </c>
      <c r="J61" s="883">
        <f>IF($J$4="Todas",SUMIFS(DB_Q9a!$P$5:$P$1254,DB_Q9a!$K$5:$K$1254,J$58,DB_Q9a!$N$5:$N$1254,1),SUMIFS(DB_Q9a!$P$5:$P$1254,DB_Q9a!$L$5:$L$1254,$J$4,DB_Q9a!$K$5:$K$1254,J$58,DB_Q9a!$N$5:$N$1254,1))</f>
        <v>25</v>
      </c>
      <c r="K61" s="844">
        <f>IF($J$4="Todas",SUMIFS(DB_Q9a!$P$5:$P$1254,DB_Q9a!$K$5:$K$1254,K$58,DB_Q9a!$N$5:$N$1254,1),SUMIFS(DB_Q9a!$P$5:$P$1254,DB_Q9a!$L$5:$L$1254,$J$4,DB_Q9a!$K$5:$K$1254,K$58,DB_Q9a!$N$5:$N$1254,1))</f>
        <v>19</v>
      </c>
      <c r="L61" s="844">
        <f>IF($J$4="Todas",SUMIFS(DB_Q9a!$P$5:$P$1254,DB_Q9a!$K$5:$K$1254,L$58,DB_Q9a!$N$5:$N$1254,1),SUMIFS(DB_Q9a!$P$5:$P$1254,DB_Q9a!$L$5:$L$1254,$J$4,DB_Q9a!$K$5:$K$1254,L$58,DB_Q9a!$N$5:$N$1254,1))</f>
        <v>18</v>
      </c>
      <c r="M61" s="845">
        <f t="shared" ref="M61:M69" si="38">IFERROR(J61/J$59,)</f>
        <v>0.16556291390728478</v>
      </c>
      <c r="N61" s="845">
        <f t="shared" si="32"/>
        <v>0.26027397260273971</v>
      </c>
      <c r="O61" s="845">
        <f t="shared" si="33"/>
        <v>0.22500000000000001</v>
      </c>
    </row>
    <row r="62" spans="1:21">
      <c r="B62" s="841" t="s">
        <v>349</v>
      </c>
      <c r="C62" s="1013">
        <f t="shared" si="34"/>
        <v>0.42105263157894735</v>
      </c>
      <c r="D62" s="844">
        <f>IF($J$4="Todas",SUMIFS(DB_Q9a!$Q$5:$Q$1254,DB_Q9a!$J$5:$J$1254,D$58,DB_Q9a!$N$5:$N$1254,1),SUMIFS(DB_Q9a!$Q$5:$Q$1254,DB_Q9a!$L$5:$L$1254,$J$4,DB_Q9a!$J$5:$J$1254,D$58,DB_Q9a!$N$5:$N$1254,1))</f>
        <v>9</v>
      </c>
      <c r="E62" s="844">
        <f>IF($J$4="Todas",SUMIFS(DB_Q9a!$Q$5:$Q$1254,DB_Q9a!$J$5:$J$1254,E$58,DB_Q9a!$N$5:$N$1254,1),SUMIFS(DB_Q9a!$Q$5:$Q$1254,DB_Q9a!$L$5:$L$1254,$J$4,DB_Q9a!$J$5:$J$1254,E$58,DB_Q9a!$N$5:$N$1254,1))</f>
        <v>32</v>
      </c>
      <c r="F62" s="844">
        <f>IF($J$4="Todas",SUMIFS(DB_Q9a!$Q$5:$Q$1254,DB_Q9a!$J$5:$J$1254,F$58,DB_Q9a!$N$5:$N$1254,1),SUMIFS(DB_Q9a!$Q$5:$Q$1254,DB_Q9a!$L$5:$L$1254,$J$4,DB_Q9a!$J$5:$J$1254,F$58,DB_Q9a!$N$5:$N$1254,1))</f>
        <v>87</v>
      </c>
      <c r="G62" s="845">
        <f t="shared" si="35"/>
        <v>0.45</v>
      </c>
      <c r="H62" s="845">
        <f t="shared" si="36"/>
        <v>0.47058823529411764</v>
      </c>
      <c r="I62" s="845">
        <f t="shared" si="37"/>
        <v>0.40277777777777779</v>
      </c>
      <c r="J62" s="883">
        <f>IF($J$4="Todas",SUMIFS(DB_Q9a!$Q$5:$Q$1254,DB_Q9a!$K$5:$K$1254,J$58,DB_Q9a!$N$5:$N$1254,1),SUMIFS(DB_Q9a!$Q$5:$Q$1254,DB_Q9a!$L$5:$L$1254,$J$4,DB_Q9a!$K$5:$K$1254,J$58,DB_Q9a!$N$5:$N$1254,1))</f>
        <v>66</v>
      </c>
      <c r="K62" s="844">
        <f>IF($J$4="Todas",SUMIFS(DB_Q9a!$Q$5:$Q$1254,DB_Q9a!$K$5:$K$1254,K$58,DB_Q9a!$N$5:$N$1254,1),SUMIFS(DB_Q9a!$Q$5:$Q$1254,DB_Q9a!$L$5:$L$1254,$J$4,DB_Q9a!$K$5:$K$1254,K$58,DB_Q9a!$N$5:$N$1254,1))</f>
        <v>33</v>
      </c>
      <c r="L62" s="844">
        <f>IF($J$4="Todas",SUMIFS(DB_Q9a!$Q$5:$Q$1254,DB_Q9a!$K$5:$K$1254,L$58,DB_Q9a!$N$5:$N$1254,1),SUMIFS(DB_Q9a!$Q$5:$Q$1254,DB_Q9a!$L$5:$L$1254,$J$4,DB_Q9a!$K$5:$K$1254,L$58,DB_Q9a!$N$5:$N$1254,1))</f>
        <v>29</v>
      </c>
      <c r="M62" s="845">
        <f t="shared" si="38"/>
        <v>0.4370860927152318</v>
      </c>
      <c r="N62" s="845">
        <f t="shared" si="32"/>
        <v>0.45205479452054792</v>
      </c>
      <c r="O62" s="845">
        <f t="shared" si="33"/>
        <v>0.36249999999999999</v>
      </c>
    </row>
    <row r="63" spans="1:21">
      <c r="B63" s="841" t="s">
        <v>350</v>
      </c>
      <c r="C63" s="1013">
        <f t="shared" si="34"/>
        <v>0.11842105263157894</v>
      </c>
      <c r="D63" s="844">
        <f>IF($J$4="Todas",SUMIFS(DB_Q9a!$R$5:$R$1254,DB_Q9a!$J$5:$J$1254,D$58,DB_Q9a!$N$5:$N$1254,1),SUMIFS(DB_Q9a!$R$5:$R$1254,DB_Q9a!$L$5:$L$1254,$J$4,DB_Q9a!$J$5:$J$1254,D$58,DB_Q9a!$N$5:$N$1254,1))</f>
        <v>2</v>
      </c>
      <c r="E63" s="844">
        <f>IF($J$4="Todas",SUMIFS(DB_Q9a!$R$5:$R$1254,DB_Q9a!$J$5:$J$1254,E$58,DB_Q9a!$N$5:$N$1254,1),SUMIFS(DB_Q9a!$R$5:$R$1254,DB_Q9a!$L$5:$L$1254,$J$4,DB_Q9a!$J$5:$J$1254,E$58,DB_Q9a!$N$5:$N$1254,1))</f>
        <v>7</v>
      </c>
      <c r="F63" s="844">
        <f>IF($J$4="Todas",SUMIFS(DB_Q9a!$R$5:$R$1254,DB_Q9a!$J$5:$J$1254,F$58,DB_Q9a!$N$5:$N$1254,1),SUMIFS(DB_Q9a!$R$5:$R$1254,DB_Q9a!$L$5:$L$1254,$J$4,DB_Q9a!$J$5:$J$1254,F$58,DB_Q9a!$N$5:$N$1254,1))</f>
        <v>27</v>
      </c>
      <c r="G63" s="845">
        <f t="shared" si="35"/>
        <v>0.1</v>
      </c>
      <c r="H63" s="845">
        <f t="shared" si="36"/>
        <v>0.10294117647058823</v>
      </c>
      <c r="I63" s="845">
        <f t="shared" si="37"/>
        <v>0.125</v>
      </c>
      <c r="J63" s="883">
        <f>IF($J$4="Todas",SUMIFS(DB_Q9a!$R$5:$R$1254,DB_Q9a!$K$5:$K$1254,J$58,DB_Q9a!$N$5:$N$1254,1),SUMIFS(DB_Q9a!$R$5:$R$1254,DB_Q9a!$L$5:$L$1254,$J$4,DB_Q9a!$K$5:$K$1254,J$58,DB_Q9a!$N$5:$N$1254,1))</f>
        <v>18</v>
      </c>
      <c r="K63" s="844">
        <f>IF($J$4="Todas",SUMIFS(DB_Q9a!$R$5:$R$1254,DB_Q9a!$K$5:$K$1254,K$58,DB_Q9a!$N$5:$N$1254,1),SUMIFS(DB_Q9a!$R$5:$R$1254,DB_Q9a!$L$5:$L$1254,$J$4,DB_Q9a!$K$5:$K$1254,K$58,DB_Q9a!$N$5:$N$1254,1))</f>
        <v>10</v>
      </c>
      <c r="L63" s="844">
        <f>IF($J$4="Todas",SUMIFS(DB_Q9a!$R$5:$R$1254,DB_Q9a!$K$5:$K$1254,L$58,DB_Q9a!$N$5:$N$1254,1),SUMIFS(DB_Q9a!$R$5:$R$1254,DB_Q9a!$L$5:$L$1254,$J$4,DB_Q9a!$K$5:$K$1254,L$58,DB_Q9a!$N$5:$N$1254,1))</f>
        <v>8</v>
      </c>
      <c r="M63" s="845">
        <f t="shared" si="38"/>
        <v>0.11920529801324503</v>
      </c>
      <c r="N63" s="845">
        <f t="shared" si="32"/>
        <v>0.13698630136986301</v>
      </c>
      <c r="O63" s="845">
        <f t="shared" si="33"/>
        <v>0.1</v>
      </c>
    </row>
    <row r="64" spans="1:21">
      <c r="B64" s="841" t="s">
        <v>351</v>
      </c>
      <c r="C64" s="1013">
        <f t="shared" si="34"/>
        <v>1.6447368421052631E-2</v>
      </c>
      <c r="D64" s="844">
        <f>IF($J$4="Todas",SUMIFS(DB_Q9a!$S$5:$S$1254,DB_Q9a!$J$5:$J$1254,D$58,DB_Q9a!$N$5:$N$1254,1),SUMIFS(DB_Q9a!$S$5:$S$1254,DB_Q9a!$L$5:$L$1254,$J$4,DB_Q9a!$J$5:$J$1254,D$58,DB_Q9a!$N$5:$N$1254,1))</f>
        <v>0</v>
      </c>
      <c r="E64" s="844">
        <f>IF($J$4="Todas",SUMIFS(DB_Q9a!$S$5:$S$1254,DB_Q9a!$J$5:$J$1254,E$58,DB_Q9a!$N$5:$N$1254,1),SUMIFS(DB_Q9a!$S$5:$S$1254,DB_Q9a!$L$5:$L$1254,$J$4,DB_Q9a!$J$5:$J$1254,E$58,DB_Q9a!$N$5:$N$1254,1))</f>
        <v>3</v>
      </c>
      <c r="F64" s="844">
        <f>IF($J$4="Todas",SUMIFS(DB_Q9a!$S$5:$S$1254,DB_Q9a!$J$5:$J$1254,F$58,DB_Q9a!$N$5:$N$1254,1),SUMIFS(DB_Q9a!$S$5:$S$1254,DB_Q9a!$L$5:$L$1254,$J$4,DB_Q9a!$J$5:$J$1254,F$58,DB_Q9a!$N$5:$N$1254,1))</f>
        <v>2</v>
      </c>
      <c r="G64" s="845">
        <f t="shared" si="35"/>
        <v>0</v>
      </c>
      <c r="H64" s="845">
        <f t="shared" si="36"/>
        <v>4.4117647058823532E-2</v>
      </c>
      <c r="I64" s="845">
        <f t="shared" si="37"/>
        <v>9.2592592592592587E-3</v>
      </c>
      <c r="J64" s="883">
        <f>IF($J$4="Todas",SUMIFS(DB_Q9a!$S$5:$S$1254,DB_Q9a!$K$5:$K$1254,J$58,DB_Q9a!$N$5:$N$1254,1),SUMIFS(DB_Q9a!$S$5:$S$1254,DB_Q9a!$L$5:$L$1254,$J$4,DB_Q9a!$K$5:$K$1254,J$58,DB_Q9a!$N$5:$N$1254,1))</f>
        <v>1</v>
      </c>
      <c r="K64" s="844">
        <f>IF($J$4="Todas",SUMIFS(DB_Q9a!$S$5:$S$1254,DB_Q9a!$K$5:$K$1254,K$58,DB_Q9a!$N$5:$N$1254,1),SUMIFS(DB_Q9a!$S$5:$S$1254,DB_Q9a!$L$5:$L$1254,$J$4,DB_Q9a!$K$5:$K$1254,K$58,DB_Q9a!$N$5:$N$1254,1))</f>
        <v>1</v>
      </c>
      <c r="L64" s="844">
        <f>IF($J$4="Todas",SUMIFS(DB_Q9a!$S$5:$S$1254,DB_Q9a!$K$5:$K$1254,L$58,DB_Q9a!$N$5:$N$1254,1),SUMIFS(DB_Q9a!$S$5:$S$1254,DB_Q9a!$L$5:$L$1254,$J$4,DB_Q9a!$K$5:$K$1254,L$58,DB_Q9a!$N$5:$N$1254,1))</f>
        <v>3</v>
      </c>
      <c r="M64" s="845">
        <f t="shared" si="38"/>
        <v>6.6225165562913907E-3</v>
      </c>
      <c r="N64" s="845">
        <f t="shared" si="32"/>
        <v>1.3698630136986301E-2</v>
      </c>
      <c r="O64" s="845">
        <f t="shared" si="33"/>
        <v>3.7499999999999999E-2</v>
      </c>
    </row>
    <row r="65" spans="2:15">
      <c r="B65" s="841" t="s">
        <v>352</v>
      </c>
      <c r="C65" s="1013">
        <f t="shared" si="34"/>
        <v>9.8684210526315784E-3</v>
      </c>
      <c r="D65" s="844">
        <f>IF($J$4="Todas",SUMIFS(DB_Q9a!$T$5:$T$1254,DB_Q9a!$J$5:$J$1254,D$58,DB_Q9a!$N$5:$N$1254,1),SUMIFS(DB_Q9a!$T$5:$T$1254,DB_Q9a!$L$5:$L$1254,$J$4,DB_Q9a!$J$5:$J$1254,D$58,DB_Q9a!$N$5:$N$1254,1))</f>
        <v>2</v>
      </c>
      <c r="E65" s="844">
        <f>IF($J$4="Todas",SUMIFS(DB_Q9a!$T$5:$T$1254,DB_Q9a!$J$5:$J$1254,E$58,DB_Q9a!$N$5:$N$1254,1),SUMIFS(DB_Q9a!$T$5:$T$1254,DB_Q9a!$L$5:$L$1254,$J$4,DB_Q9a!$J$5:$J$1254,E$58,DB_Q9a!$N$5:$N$1254,1))</f>
        <v>1</v>
      </c>
      <c r="F65" s="844">
        <f>IF($J$4="Todas",SUMIFS(DB_Q9a!$T$5:$T$1254,DB_Q9a!$J$5:$J$1254,F$58,DB_Q9a!$N$5:$N$1254,1),SUMIFS(DB_Q9a!$T$5:$T$1254,DB_Q9a!$L$5:$L$1254,$J$4,DB_Q9a!$J$5:$J$1254,F$58,DB_Q9a!$N$5:$N$1254,1))</f>
        <v>0</v>
      </c>
      <c r="G65" s="845">
        <f t="shared" si="35"/>
        <v>0.1</v>
      </c>
      <c r="H65" s="845">
        <f t="shared" si="36"/>
        <v>1.4705882352941176E-2</v>
      </c>
      <c r="I65" s="845">
        <f t="shared" si="37"/>
        <v>0</v>
      </c>
      <c r="J65" s="883">
        <f>IF($J$4="Todas",SUMIFS(DB_Q9a!$T$5:$T$1254,DB_Q9a!$K$5:$K$1254,J$58,DB_Q9a!$N$5:$N$1254,1),SUMIFS(DB_Q9a!$T$5:$T$1254,DB_Q9a!$L$5:$L$1254,$J$4,DB_Q9a!$K$5:$K$1254,J$58,DB_Q9a!$N$5:$N$1254,1))</f>
        <v>1</v>
      </c>
      <c r="K65" s="844">
        <f>IF($J$4="Todas",SUMIFS(DB_Q9a!$T$5:$T$1254,DB_Q9a!$K$5:$K$1254,K$58,DB_Q9a!$N$5:$N$1254,1),SUMIFS(DB_Q9a!$T$5:$T$1254,DB_Q9a!$L$5:$L$1254,$J$4,DB_Q9a!$K$5:$K$1254,K$58,DB_Q9a!$N$5:$N$1254,1))</f>
        <v>2</v>
      </c>
      <c r="L65" s="844">
        <f>IF($J$4="Todas",SUMIFS(DB_Q9a!$T$5:$T$1254,DB_Q9a!$K$5:$K$1254,L$58,DB_Q9a!$N$5:$N$1254,1),SUMIFS(DB_Q9a!$T$5:$T$1254,DB_Q9a!$L$5:$L$1254,$J$4,DB_Q9a!$K$5:$K$1254,L$58,DB_Q9a!$N$5:$N$1254,1))</f>
        <v>0</v>
      </c>
      <c r="M65" s="845">
        <f t="shared" si="38"/>
        <v>6.6225165562913907E-3</v>
      </c>
      <c r="N65" s="845">
        <f t="shared" si="32"/>
        <v>2.7397260273972601E-2</v>
      </c>
      <c r="O65" s="845">
        <f t="shared" si="33"/>
        <v>0</v>
      </c>
    </row>
    <row r="66" spans="2:15">
      <c r="B66" s="841" t="s">
        <v>353</v>
      </c>
      <c r="C66" s="1013">
        <f t="shared" si="34"/>
        <v>2.9605263157894735E-2</v>
      </c>
      <c r="D66" s="844">
        <f>IF($J$4="Todas",SUMIFS(DB_Q9a!$U$5:$U$1254,DB_Q9a!$J$5:$J$1254,D$58,DB_Q9a!$N$5:$N$1254,1),SUMIFS(DB_Q9a!$U$5:$U$1254,DB_Q9a!$L$5:$L$1254,$J$4,DB_Q9a!$J$5:$J$1254,D$58,DB_Q9a!$N$5:$N$1254,1))</f>
        <v>2</v>
      </c>
      <c r="E66" s="844">
        <f>IF($J$4="Todas",SUMIFS(DB_Q9a!$U$5:$U$1254,DB_Q9a!$J$5:$J$1254,E$58,DB_Q9a!$N$5:$N$1254,1),SUMIFS(DB_Q9a!$U$5:$U$1254,DB_Q9a!$L$5:$L$1254,$J$4,DB_Q9a!$J$5:$J$1254,E$58,DB_Q9a!$N$5:$N$1254,1))</f>
        <v>3</v>
      </c>
      <c r="F66" s="844">
        <f>IF($J$4="Todas",SUMIFS(DB_Q9a!$U$5:$U$1254,DB_Q9a!$J$5:$J$1254,F$58,DB_Q9a!$N$5:$N$1254,1),SUMIFS(DB_Q9a!$U$5:$U$1254,DB_Q9a!$L$5:$L$1254,$J$4,DB_Q9a!$J$5:$J$1254,F$58,DB_Q9a!$N$5:$N$1254,1))</f>
        <v>4</v>
      </c>
      <c r="G66" s="845">
        <f t="shared" si="35"/>
        <v>0.1</v>
      </c>
      <c r="H66" s="845">
        <f t="shared" si="36"/>
        <v>4.4117647058823532E-2</v>
      </c>
      <c r="I66" s="845">
        <f t="shared" si="37"/>
        <v>1.8518518518518517E-2</v>
      </c>
      <c r="J66" s="883">
        <f>IF($J$4="Todas",SUMIFS(DB_Q9a!$U$5:$U$1254,DB_Q9a!$K$5:$K$1254,J$58,DB_Q9a!$N$5:$N$1254,1),SUMIFS(DB_Q9a!$U$5:$U$1254,DB_Q9a!$L$5:$L$1254,$J$4,DB_Q9a!$K$5:$K$1254,J$58,DB_Q9a!$N$5:$N$1254,1))</f>
        <v>1</v>
      </c>
      <c r="K66" s="844">
        <f>IF($J$4="Todas",SUMIFS(DB_Q9a!$U$5:$U$1254,DB_Q9a!$K$5:$K$1254,K$58,DB_Q9a!$N$5:$N$1254,1),SUMIFS(DB_Q9a!$U$5:$U$1254,DB_Q9a!$L$5:$L$1254,$J$4,DB_Q9a!$K$5:$K$1254,K$58,DB_Q9a!$N$5:$N$1254,1))</f>
        <v>4</v>
      </c>
      <c r="L66" s="844">
        <f>IF($J$4="Todas",SUMIFS(DB_Q9a!$U$5:$U$1254,DB_Q9a!$K$5:$K$1254,L$58,DB_Q9a!$N$5:$N$1254,1),SUMIFS(DB_Q9a!$U$5:$U$1254,DB_Q9a!$L$5:$L$1254,$J$4,DB_Q9a!$K$5:$K$1254,L$58,DB_Q9a!$N$5:$N$1254,1))</f>
        <v>4</v>
      </c>
      <c r="M66" s="845">
        <f t="shared" si="38"/>
        <v>6.6225165562913907E-3</v>
      </c>
      <c r="N66" s="845">
        <f t="shared" si="32"/>
        <v>5.4794520547945202E-2</v>
      </c>
      <c r="O66" s="845">
        <f t="shared" si="33"/>
        <v>0.05</v>
      </c>
    </row>
    <row r="67" spans="2:15">
      <c r="B67" s="841" t="s">
        <v>354</v>
      </c>
      <c r="C67" s="1013">
        <f t="shared" si="34"/>
        <v>0</v>
      </c>
      <c r="D67" s="844">
        <f>IF($J$4="Todas",SUMIFS(DB_Q9a!$V$5:$V$1254,DB_Q9a!$J$5:$J$1254,D$58,DB_Q9a!$N$5:$N$1254,1),SUMIFS(DB_Q9a!$V$5:$V$1254,DB_Q9a!$L$5:$L$1254,$J$4,DB_Q9a!$J$5:$J$1254,D$58,DB_Q9a!$N$5:$N$1254,1))</f>
        <v>0</v>
      </c>
      <c r="E67" s="844">
        <f>IF($J$4="Todas",SUMIFS(DB_Q9a!$V$5:$V$1254,DB_Q9a!$J$5:$J$1254,E$58,DB_Q9a!$N$5:$N$1254,1),SUMIFS(DB_Q9a!$V$5:$V$1254,DB_Q9a!$L$5:$L$1254,$J$4,DB_Q9a!$J$5:$J$1254,E$58,DB_Q9a!$N$5:$N$1254,1))</f>
        <v>0</v>
      </c>
      <c r="F67" s="844">
        <f>IF($J$4="Todas",SUMIFS(DB_Q9a!$V$5:$V$1254,DB_Q9a!$J$5:$J$1254,F$58,DB_Q9a!$N$5:$N$1254,1),SUMIFS(DB_Q9a!$V$5:$V$1254,DB_Q9a!$L$5:$L$1254,$J$4,DB_Q9a!$J$5:$J$1254,F$58,DB_Q9a!$N$5:$N$1254,1))</f>
        <v>0</v>
      </c>
      <c r="G67" s="845">
        <f t="shared" si="35"/>
        <v>0</v>
      </c>
      <c r="H67" s="845">
        <f t="shared" si="36"/>
        <v>0</v>
      </c>
      <c r="I67" s="845">
        <f t="shared" si="37"/>
        <v>0</v>
      </c>
      <c r="J67" s="883">
        <f>IF($J$4="Todas",SUMIFS(DB_Q9a!$V$5:$V$1254,DB_Q9a!$K$5:$K$1254,J$58,DB_Q9a!$N$5:$N$1254,1),SUMIFS(DB_Q9a!$V$5:$V$1254,DB_Q9a!$L$5:$L$1254,$J$4,DB_Q9a!$K$5:$K$1254,J$58,DB_Q9a!$N$5:$N$1254,1))</f>
        <v>0</v>
      </c>
      <c r="K67" s="844">
        <f>IF($J$4="Todas",SUMIFS(DB_Q9a!$V$5:$V$1254,DB_Q9a!$K$5:$K$1254,K$58,DB_Q9a!$N$5:$N$1254,1),SUMIFS(DB_Q9a!$V$5:$V$1254,DB_Q9a!$L$5:$L$1254,$J$4,DB_Q9a!$K$5:$K$1254,K$58,DB_Q9a!$N$5:$N$1254,1))</f>
        <v>0</v>
      </c>
      <c r="L67" s="844">
        <f>IF($J$4="Todas",SUMIFS(DB_Q9a!$V$5:$V$1254,DB_Q9a!$K$5:$K$1254,L$58,DB_Q9a!$N$5:$N$1254,1),SUMIFS(DB_Q9a!$V$5:$V$1254,DB_Q9a!$L$5:$L$1254,$J$4,DB_Q9a!$K$5:$K$1254,L$58,DB_Q9a!$N$5:$N$1254,1))</f>
        <v>0</v>
      </c>
      <c r="M67" s="845">
        <f t="shared" si="38"/>
        <v>0</v>
      </c>
      <c r="N67" s="845">
        <f t="shared" si="32"/>
        <v>0</v>
      </c>
      <c r="O67" s="845">
        <f t="shared" si="33"/>
        <v>0</v>
      </c>
    </row>
    <row r="68" spans="2:15">
      <c r="B68" s="841" t="s">
        <v>355</v>
      </c>
      <c r="C68" s="1013">
        <f t="shared" si="34"/>
        <v>0.11842105263157894</v>
      </c>
      <c r="D68" s="844">
        <f>IF($J$4="Todas",SUMIFS(DB_Q9a!$W$5:$W$1254,DB_Q9a!$J$5:$J$1254,D$58,DB_Q9a!$N$5:$N$1254,1),SUMIFS(DB_Q9a!$W$5:$W$1254,DB_Q9a!$L$5:$L$1254,$J$4,DB_Q9a!$J$5:$J$1254,D$58,DB_Q9a!$N$5:$N$1254,1))</f>
        <v>6</v>
      </c>
      <c r="E68" s="844">
        <f>IF($J$4="Todas",SUMIFS(DB_Q9a!$W$5:$W$1254,DB_Q9a!$J$5:$J$1254,E$58,DB_Q9a!$N$5:$N$1254,1),SUMIFS(DB_Q9a!$W$5:$W$1254,DB_Q9a!$L$5:$L$1254,$J$4,DB_Q9a!$J$5:$J$1254,E$58,DB_Q9a!$N$5:$N$1254,1))</f>
        <v>8</v>
      </c>
      <c r="F68" s="844">
        <f>IF($J$4="Todas",SUMIFS(DB_Q9a!$W$5:$W$1254,DB_Q9a!$J$5:$J$1254,F$58,DB_Q9a!$N$5:$N$1254,1),SUMIFS(DB_Q9a!$W$5:$W$1254,DB_Q9a!$L$5:$L$1254,$J$4,DB_Q9a!$J$5:$J$1254,F$58,DB_Q9a!$N$5:$N$1254,1))</f>
        <v>22</v>
      </c>
      <c r="G68" s="845">
        <f t="shared" si="35"/>
        <v>0.3</v>
      </c>
      <c r="H68" s="845">
        <f t="shared" si="36"/>
        <v>0.11764705882352941</v>
      </c>
      <c r="I68" s="845">
        <f t="shared" si="37"/>
        <v>0.10185185185185185</v>
      </c>
      <c r="J68" s="883">
        <f>IF($J$4="Todas",SUMIFS(DB_Q9a!$W$5:$W$1254,DB_Q9a!$K$5:$K$1254,J$58,DB_Q9a!$N$5:$N$1254,1),SUMIFS(DB_Q9a!$W$5:$W$1254,DB_Q9a!$L$5:$L$1254,$J$4,DB_Q9a!$K$5:$K$1254,J$58,DB_Q9a!$N$5:$N$1254,1))</f>
        <v>18</v>
      </c>
      <c r="K68" s="844">
        <f>IF($J$4="Todas",SUMIFS(DB_Q9a!$W$5:$W$1254,DB_Q9a!$K$5:$K$1254,K$58,DB_Q9a!$N$5:$N$1254,1),SUMIFS(DB_Q9a!$W$5:$W$1254,DB_Q9a!$L$5:$L$1254,$J$4,DB_Q9a!$K$5:$K$1254,K$58,DB_Q9a!$N$5:$N$1254,1))</f>
        <v>9</v>
      </c>
      <c r="L68" s="844">
        <f>IF($J$4="Todas",SUMIFS(DB_Q9a!$W$5:$W$1254,DB_Q9a!$K$5:$K$1254,L$58,DB_Q9a!$N$5:$N$1254,1),SUMIFS(DB_Q9a!$W$5:$W$1254,DB_Q9a!$L$5:$L$1254,$J$4,DB_Q9a!$K$5:$K$1254,L$58,DB_Q9a!$N$5:$N$1254,1))</f>
        <v>9</v>
      </c>
      <c r="M68" s="845">
        <f t="shared" si="38"/>
        <v>0.11920529801324503</v>
      </c>
      <c r="N68" s="845">
        <f t="shared" si="32"/>
        <v>0.12328767123287671</v>
      </c>
      <c r="O68" s="845">
        <f t="shared" si="33"/>
        <v>0.1125</v>
      </c>
    </row>
    <row r="69" spans="2:15" ht="15.75" thickBot="1">
      <c r="B69" s="861" t="s">
        <v>359</v>
      </c>
      <c r="C69" s="1017">
        <f t="shared" si="34"/>
        <v>0.18092105263157895</v>
      </c>
      <c r="D69" s="864">
        <f>IF($J$4="Todas",SUMIFS(DB_Q9a!$X$5:$X$1254,DB_Q9a!$J$5:$J$1254,D$58,DB_Q9a!$N$5:$N$1254,1),SUMIFS(DB_Q9a!$X$5:$X$1254,DB_Q9a!$L$5:$L$1254,$J$4,DB_Q9a!$J$5:$J$1254,D$58,DB_Q9a!$N$5:$N$1254,1))</f>
        <v>5</v>
      </c>
      <c r="E69" s="864">
        <f>IF($J$4="Todas",SUMIFS(DB_Q9a!$X$5:$X$1254,DB_Q9a!$J$5:$J$1254,E$58,DB_Q9a!$N$5:$N$1254,1),SUMIFS(DB_Q9a!$X$5:$X$1254,DB_Q9a!$L$5:$L$1254,$J$4,DB_Q9a!$J$5:$J$1254,E$58,DB_Q9a!$N$5:$N$1254,1))</f>
        <v>11</v>
      </c>
      <c r="F69" s="864">
        <f>IF($J$4="Todas",SUMIFS(DB_Q9a!$X$5:$X$1254,DB_Q9a!$J$5:$J$1254,F$58,DB_Q9a!$N$5:$N$1254,1),SUMIFS(DB_Q9a!$X$5:$X$1254,DB_Q9a!$L$5:$L$1254,$J$4,DB_Q9a!$J$5:$J$1254,F$58,DB_Q9a!$N$5:$N$1254,1))</f>
        <v>39</v>
      </c>
      <c r="G69" s="865">
        <f t="shared" si="35"/>
        <v>0.25</v>
      </c>
      <c r="H69" s="865">
        <f t="shared" si="36"/>
        <v>0.16176470588235295</v>
      </c>
      <c r="I69" s="865">
        <f t="shared" si="37"/>
        <v>0.18055555555555555</v>
      </c>
      <c r="J69" s="893">
        <f>IF($J$4="Todas",SUMIFS(DB_Q9a!$X$5:$X$1254,DB_Q9a!$K$5:$K$1254,J$58,DB_Q9a!$N$5:$N$1254,1),SUMIFS(DB_Q9a!$X$5:$X$1254,DB_Q9a!$L$5:$L$1254,$J$4,DB_Q9a!$K$5:$K$1254,J$58,DB_Q9a!$N$5:$N$1254,1))</f>
        <v>29</v>
      </c>
      <c r="K69" s="864">
        <f>IF($J$4="Todas",SUMIFS(DB_Q9a!$X$5:$X$1254,DB_Q9a!$K$5:$K$1254,K$58,DB_Q9a!$N$5:$N$1254,1),SUMIFS(DB_Q9a!$X$5:$X$1254,DB_Q9a!$L$5:$L$1254,$J$4,DB_Q9a!$K$5:$K$1254,K$58,DB_Q9a!$N$5:$N$1254,1))</f>
        <v>16</v>
      </c>
      <c r="L69" s="864">
        <f>IF($J$4="Todas",SUMIFS(DB_Q9a!$X$5:$X$1254,DB_Q9a!$K$5:$K$1254,L$58,DB_Q9a!$N$5:$N$1254,1),SUMIFS(DB_Q9a!$X$5:$X$1254,DB_Q9a!$L$5:$L$1254,$J$4,DB_Q9a!$K$5:$K$1254,L$58,DB_Q9a!$N$5:$N$1254,1))</f>
        <v>10</v>
      </c>
      <c r="M69" s="865">
        <f t="shared" si="38"/>
        <v>0.19205298013245034</v>
      </c>
      <c r="N69" s="865">
        <f t="shared" si="32"/>
        <v>0.21917808219178081</v>
      </c>
      <c r="O69" s="865">
        <f t="shared" si="33"/>
        <v>0.125</v>
      </c>
    </row>
    <row r="70" spans="2:15" ht="15.75" thickTop="1">
      <c r="D70" s="432">
        <f>IF($J$4="Todas",COUNTIFS(DB_Q9a!$J$5:$J$1254,D$58,DB_Q9a!$M$5:$M$1254,1),COUNTIFS(DB_Q9a!$J$5:$J$1254,D$58,DB_Q9a!$L$5:$L$1254,$J$4,DB_Q9a!$M$5:$M$1254,1))</f>
        <v>29</v>
      </c>
      <c r="E70" s="432">
        <f>IF($J$4="Todas",COUNTIFS(DB_Q9a!$J$5:$J$1254,E$58,DB_Q9a!$M$5:$M$1254,1),COUNTIFS(DB_Q9a!$J$5:$J$1254,E$58,DB_Q9a!$L$5:$L$1254,$J$4,DB_Q9a!$M$5:$M$1254,1))</f>
        <v>261</v>
      </c>
      <c r="F70" s="432">
        <f>IF($J$4="Todas",COUNTIFS(DB_Q9a!$J$5:$J$1254,F$58,DB_Q9a!$M$5:$M$1254,1),COUNTIFS(DB_Q9a!$J$5:$J$1254,F$58,DB_Q9a!$L$5:$L$1254,$J$4,DB_Q9a!$M$5:$M$1254,1))</f>
        <v>498</v>
      </c>
      <c r="G70" s="432"/>
      <c r="H70" s="432"/>
      <c r="I70" s="432"/>
      <c r="J70" s="432">
        <f>IF($J$4="Todas",COUNTIFS(DB_Q9a!$K$5:$K$1254,J$58,DB_Q9a!$M$5:$M$1254,1),COUNTIFS(DB_Q9a!$K$5:$K$1254,J$58,DB_Q9a!$L$5:$L$1254,$J$4,DB_Q9a!$M$5:$M$1254,1))</f>
        <v>347</v>
      </c>
      <c r="K70" s="432">
        <f>IF($J$4="Todas",COUNTIFS(DB_Q9a!$K$5:$K$1254,K$58,DB_Q9a!$M$5:$M$1254,1),COUNTIFS(DB_Q9a!$K$5:$K$1254,K$58,DB_Q9a!$L$5:$L$1254,$J$4,DB_Q9a!$M$5:$M$1254,1))</f>
        <v>236</v>
      </c>
      <c r="L70" s="432">
        <f>IF($J$4="Todas",COUNTIFS(DB_Q9a!$K$5:$K$1254,L$58,DB_Q9a!$M$5:$M$1254,1),COUNTIFS(DB_Q9a!$K$5:$K$1254,L$58,DB_Q9a!$L$5:$L$1254,$J$4,DB_Q9a!$M$5:$M$1254,1))</f>
        <v>205</v>
      </c>
      <c r="M70" s="432"/>
      <c r="N70" s="432"/>
      <c r="O70" s="432"/>
    </row>
  </sheetData>
  <sheetProtection password="E269" sheet="1" objects="1" scenarios="1"/>
  <dataValidations count="1">
    <dataValidation type="list" allowBlank="1" showInputMessage="1" showErrorMessage="1" sqref="J4">
      <formula1>$J$1:$M$1</formula1>
    </dataValidation>
  </dataValidations>
  <pageMargins left="0.7" right="0.7" top="0.75" bottom="0.75" header="0.3" footer="0.3"/>
  <pageSetup paperSize="9" scale="2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AA81"/>
  <sheetViews>
    <sheetView showGridLines="0" showRowColHeaders="0" showZeros="0" zoomScaleNormal="100" zoomScaleSheetLayoutView="106" workbookViewId="0">
      <selection activeCell="J4" sqref="J4"/>
    </sheetView>
  </sheetViews>
  <sheetFormatPr baseColWidth="10" defaultRowHeight="15"/>
  <cols>
    <col min="1" max="1" width="1.625" style="305" customWidth="1"/>
    <col min="2" max="2" width="23.625" style="305" customWidth="1"/>
    <col min="3" max="3" width="9.625" style="305" customWidth="1"/>
    <col min="4" max="4" width="12.625" style="305" customWidth="1"/>
    <col min="5" max="5" width="9.625" style="305" customWidth="1"/>
    <col min="6" max="6" width="8.625" style="305" customWidth="1"/>
    <col min="7" max="7" width="12.625" style="305" customWidth="1"/>
    <col min="8" max="9" width="8.625" style="305" customWidth="1"/>
    <col min="10" max="10" width="12.625" style="305" customWidth="1"/>
    <col min="11" max="11" width="9.625" style="305" customWidth="1"/>
    <col min="12" max="12" width="8.625" style="305" customWidth="1"/>
    <col min="13" max="13" width="12.625" style="305" customWidth="1"/>
    <col min="14" max="14" width="9.625" style="305" customWidth="1"/>
    <col min="15" max="15" width="8.625" style="305" customWidth="1"/>
    <col min="16" max="17" width="10.625" style="305" customWidth="1"/>
    <col min="18" max="18" width="8.625" style="305" customWidth="1"/>
    <col min="19" max="19" width="12.625" style="305" customWidth="1"/>
    <col min="20" max="20" width="10.625" style="305" customWidth="1"/>
    <col min="21" max="21" width="8.625" style="397" customWidth="1"/>
    <col min="22" max="22" width="8.375" style="310" bestFit="1" customWidth="1"/>
    <col min="23" max="23" width="10.875" style="310" bestFit="1" customWidth="1"/>
    <col min="24" max="27" width="5" style="310" bestFit="1" customWidth="1"/>
    <col min="28" max="28" width="4.875" style="310" bestFit="1" customWidth="1"/>
    <col min="29" max="16384" width="11" style="310"/>
  </cols>
  <sheetData>
    <row r="1" spans="1:21">
      <c r="J1" s="432" t="s">
        <v>549</v>
      </c>
      <c r="K1" s="745" t="s">
        <v>518</v>
      </c>
      <c r="L1" s="717" t="s">
        <v>519</v>
      </c>
      <c r="M1" s="432" t="s">
        <v>520</v>
      </c>
    </row>
    <row r="2" spans="1:21" ht="18.75">
      <c r="B2" s="812" t="s">
        <v>587</v>
      </c>
    </row>
    <row r="3" spans="1:21" ht="12.75" customHeight="1"/>
    <row r="4" spans="1:21" s="1034" customFormat="1">
      <c r="A4" s="1033"/>
      <c r="B4" s="1003" t="s">
        <v>345</v>
      </c>
      <c r="C4" s="248" t="s">
        <v>585</v>
      </c>
      <c r="D4" s="1033"/>
      <c r="E4" s="1033"/>
      <c r="F4" s="1033"/>
      <c r="G4" s="1033"/>
      <c r="H4" s="1033"/>
      <c r="I4" s="1033"/>
      <c r="J4" s="941" t="s">
        <v>549</v>
      </c>
      <c r="K4" s="248" t="s">
        <v>357</v>
      </c>
      <c r="L4" s="1033"/>
      <c r="M4" s="305"/>
      <c r="N4" s="305"/>
      <c r="O4" s="305"/>
      <c r="P4" s="432"/>
      <c r="Q4" s="432"/>
      <c r="R4" s="432"/>
      <c r="S4" s="1019"/>
      <c r="T4" s="1019"/>
      <c r="U4" s="1020"/>
    </row>
    <row r="5" spans="1:21" s="1038" customFormat="1">
      <c r="A5" s="1035"/>
      <c r="B5" s="1036"/>
      <c r="C5" s="1037"/>
      <c r="D5" s="1035"/>
      <c r="E5" s="1035"/>
      <c r="F5" s="1035"/>
      <c r="G5" s="1035"/>
      <c r="H5" s="1035"/>
      <c r="I5" s="1035"/>
      <c r="J5" s="1035"/>
      <c r="K5" s="1035"/>
      <c r="L5" s="1035"/>
      <c r="M5" s="305"/>
      <c r="N5" s="305"/>
      <c r="O5" s="305"/>
      <c r="P5" s="309" t="s">
        <v>636</v>
      </c>
    </row>
    <row r="6" spans="1:21" s="1038" customFormat="1">
      <c r="A6" s="1035"/>
      <c r="B6" s="254" t="s">
        <v>357</v>
      </c>
      <c r="C6" s="598" t="str">
        <f>$J$4</f>
        <v>Todas</v>
      </c>
      <c r="D6" s="1035"/>
      <c r="E6" s="1035"/>
      <c r="F6" s="251"/>
      <c r="G6" s="816">
        <f>IF($J$4="Todas",SUM($P$10:$R$10),HLOOKUP($J$4,$P$7:$R$10,4,))</f>
        <v>453</v>
      </c>
      <c r="H6" s="251" t="s">
        <v>536</v>
      </c>
      <c r="I6" s="251"/>
      <c r="J6" s="251"/>
      <c r="K6" s="251"/>
      <c r="L6" s="251"/>
      <c r="M6" s="305"/>
      <c r="N6" s="305"/>
      <c r="O6" s="305"/>
      <c r="P6" s="1039" t="s">
        <v>322</v>
      </c>
      <c r="Q6" s="819"/>
      <c r="R6" s="819"/>
      <c r="S6" s="818"/>
      <c r="T6" s="819"/>
      <c r="U6" s="819"/>
    </row>
    <row r="7" spans="1:21" s="1038" customFormat="1" ht="15.75" thickBot="1">
      <c r="A7" s="1035"/>
      <c r="B7" s="1040" t="s">
        <v>528</v>
      </c>
      <c r="C7" s="1041" t="s">
        <v>58</v>
      </c>
      <c r="D7" s="1035"/>
      <c r="E7" s="1035"/>
      <c r="F7" s="251"/>
      <c r="G7" s="816">
        <f>IF($J$4="Todas",SUM($P$16:$R$16),HLOOKUP($J$4,$P$7:$R$16,10,))</f>
        <v>788</v>
      </c>
      <c r="H7" s="251" t="str">
        <f>B4</f>
        <v>Conocimiento general</v>
      </c>
      <c r="I7" s="251"/>
      <c r="J7" s="251"/>
      <c r="K7" s="251"/>
      <c r="L7" s="251">
        <v>1</v>
      </c>
      <c r="M7" s="1042"/>
      <c r="N7" s="1043"/>
      <c r="O7" s="1044"/>
      <c r="P7" s="1045" t="s">
        <v>518</v>
      </c>
      <c r="Q7" s="1045" t="s">
        <v>519</v>
      </c>
      <c r="R7" s="1045" t="s">
        <v>520</v>
      </c>
      <c r="S7" s="1046" t="s">
        <v>518</v>
      </c>
      <c r="T7" s="1046" t="s">
        <v>519</v>
      </c>
      <c r="U7" s="1046" t="s">
        <v>520</v>
      </c>
    </row>
    <row r="8" spans="1:21" s="1038" customFormat="1" ht="15.75" thickTop="1">
      <c r="A8" s="1035"/>
      <c r="B8" s="1047" t="s">
        <v>359</v>
      </c>
      <c r="C8" s="1048">
        <f>VLOOKUP(B8,$I$8:$J$10,2,)</f>
        <v>7.6142131979695438E-2</v>
      </c>
      <c r="D8" s="1035"/>
      <c r="E8" s="1049">
        <f>VLOOKUP(B8,$I$8:$J$10,2,)</f>
        <v>7.6142131979695438E-2</v>
      </c>
      <c r="F8" s="814">
        <v>1</v>
      </c>
      <c r="G8" s="1050">
        <f t="shared" ref="G8:G15" si="0">IF($J$4="Todas",SUM(P8:R8),HLOOKUP($J$4,$P$7:$R$15,L8,))</f>
        <v>60</v>
      </c>
      <c r="H8" s="681">
        <f>COUNTIF($G$8:$G$15,G8)</f>
        <v>1</v>
      </c>
      <c r="I8" s="681" t="s">
        <v>359</v>
      </c>
      <c r="J8" s="1051">
        <f>IF(H8=1,G8/$G$7,(G8+F8/100000)/$G$7)</f>
        <v>7.6142131979695438E-2</v>
      </c>
      <c r="K8" s="1052">
        <f>IF(H8=1,G8/$G$7,(G8+F8/100000)/$G$7)</f>
        <v>7.6142131979695438E-2</v>
      </c>
      <c r="L8" s="251">
        <v>2</v>
      </c>
      <c r="M8" s="1053"/>
      <c r="N8" s="1053" t="s">
        <v>359</v>
      </c>
      <c r="O8" s="1054">
        <f t="shared" ref="O8:O15" si="1">IFERROR(SUM(P8:R8)/SUM($P$16:$R$16),)</f>
        <v>7.6142131979695438E-2</v>
      </c>
      <c r="P8" s="1055">
        <f>COUNTIFS(DB_Q10!$O$5:$O$1254,$N8,DB_Q10!$L$5:$L$1254,P$7)</f>
        <v>31</v>
      </c>
      <c r="Q8" s="1055">
        <f>COUNTIFS(DB_Q10!$O$5:$O$1254,$N8,DB_Q10!$L$5:$L$1254,Q$7)</f>
        <v>24</v>
      </c>
      <c r="R8" s="1055">
        <f>COUNTIFS(DB_Q10!$O$5:$O$1254,$N8,DB_Q10!$L$5:$L$1254,R$7)</f>
        <v>5</v>
      </c>
      <c r="S8" s="1056">
        <f t="shared" ref="S8:U15" si="2">IFERROR(P8/P$16,)</f>
        <v>0.10652920962199312</v>
      </c>
      <c r="T8" s="1056">
        <f t="shared" si="2"/>
        <v>8.8560885608856083E-2</v>
      </c>
      <c r="U8" s="1056">
        <f t="shared" si="2"/>
        <v>2.2123893805309734E-2</v>
      </c>
    </row>
    <row r="9" spans="1:21" s="1038" customFormat="1">
      <c r="A9" s="1035"/>
      <c r="B9" s="1057" t="s">
        <v>0</v>
      </c>
      <c r="C9" s="1048">
        <f t="shared" ref="C9:C10" si="3">VLOOKUP(B9,$I$8:$J$10,2,)</f>
        <v>0.34898477157360408</v>
      </c>
      <c r="D9" s="1035"/>
      <c r="E9" s="1049">
        <f t="shared" ref="E9:E10" si="4">VLOOKUP(B9,$I$8:$J$10,2,)</f>
        <v>0.34898477157360408</v>
      </c>
      <c r="F9" s="814">
        <v>2</v>
      </c>
      <c r="G9" s="1050">
        <f t="shared" si="0"/>
        <v>275</v>
      </c>
      <c r="H9" s="681">
        <f t="shared" ref="H9:H15" si="5">COUNTIF($G$8:$G$15,G9)</f>
        <v>1</v>
      </c>
      <c r="I9" s="681" t="s">
        <v>0</v>
      </c>
      <c r="J9" s="1051">
        <f>IF(H9=1,G9/$G$7,(G9+F9/100000)/$G$7)</f>
        <v>0.34898477157360408</v>
      </c>
      <c r="K9" s="1052">
        <f t="shared" ref="K9:K15" si="6">IF(H9=1,G9/$G$7,(G9+F9/100000)/$G$7)</f>
        <v>0.34898477157360408</v>
      </c>
      <c r="L9" s="251">
        <v>3</v>
      </c>
      <c r="M9" s="1057"/>
      <c r="N9" s="1057" t="s">
        <v>0</v>
      </c>
      <c r="O9" s="1058">
        <f t="shared" si="1"/>
        <v>0.34898477157360408</v>
      </c>
      <c r="P9" s="1059">
        <f>COUNTIFS(DB_Q10!$O$5:$O$1254,$N9,DB_Q10!$L$5:$L$1254,P$7)</f>
        <v>106</v>
      </c>
      <c r="Q9" s="1059">
        <f>COUNTIFS(DB_Q10!$O$5:$O$1254,$N9,DB_Q10!$L$5:$L$1254,Q$7)</f>
        <v>96</v>
      </c>
      <c r="R9" s="1059">
        <f>COUNTIFS(DB_Q10!$O$5:$O$1254,$N9,DB_Q10!$L$5:$L$1254,R$7)</f>
        <v>73</v>
      </c>
      <c r="S9" s="1060">
        <f t="shared" si="2"/>
        <v>0.36426116838487971</v>
      </c>
      <c r="T9" s="1060">
        <f t="shared" si="2"/>
        <v>0.35424354243542433</v>
      </c>
      <c r="U9" s="1060">
        <f t="shared" si="2"/>
        <v>0.32300884955752213</v>
      </c>
    </row>
    <row r="10" spans="1:21" s="1038" customFormat="1" ht="15.75" thickBot="1">
      <c r="A10" s="1035"/>
      <c r="B10" s="1061" t="s">
        <v>358</v>
      </c>
      <c r="C10" s="1062">
        <f t="shared" si="3"/>
        <v>0.57487309644670048</v>
      </c>
      <c r="D10" s="1035"/>
      <c r="E10" s="1049">
        <f t="shared" si="4"/>
        <v>0.57487309644670048</v>
      </c>
      <c r="F10" s="814">
        <v>3</v>
      </c>
      <c r="G10" s="1050">
        <f t="shared" si="0"/>
        <v>453</v>
      </c>
      <c r="H10" s="681">
        <f t="shared" si="5"/>
        <v>1</v>
      </c>
      <c r="I10" s="681" t="s">
        <v>358</v>
      </c>
      <c r="J10" s="1051">
        <f>IF(H10=1,G10/$G$7,(G10+F10/100000)/$G$7)</f>
        <v>0.57487309644670048</v>
      </c>
      <c r="K10" s="1052">
        <f t="shared" si="6"/>
        <v>0.57487309644670048</v>
      </c>
      <c r="L10" s="251">
        <v>4</v>
      </c>
      <c r="M10" s="1063"/>
      <c r="N10" s="1063" t="s">
        <v>358</v>
      </c>
      <c r="O10" s="1064">
        <f t="shared" si="1"/>
        <v>0.57487309644670048</v>
      </c>
      <c r="P10" s="1065">
        <f>COUNTIFS(DB_Q10!$O$5:$O$1254,$N10,DB_Q10!$L$5:$L$1254,P$7)</f>
        <v>154</v>
      </c>
      <c r="Q10" s="1065">
        <f>COUNTIFS(DB_Q10!$O$5:$O$1254,$N10,DB_Q10!$L$5:$L$1254,Q$7)</f>
        <v>151</v>
      </c>
      <c r="R10" s="1065">
        <f>COUNTIFS(DB_Q10!$O$5:$O$1254,$N10,DB_Q10!$L$5:$L$1254,R$7)</f>
        <v>148</v>
      </c>
      <c r="S10" s="1066">
        <f t="shared" si="2"/>
        <v>0.52920962199312716</v>
      </c>
      <c r="T10" s="1066">
        <f t="shared" si="2"/>
        <v>0.55719557195571956</v>
      </c>
      <c r="U10" s="1066">
        <f t="shared" si="2"/>
        <v>0.65486725663716816</v>
      </c>
    </row>
    <row r="11" spans="1:21" s="1038" customFormat="1" ht="15.75" thickTop="1">
      <c r="A11" s="1035"/>
      <c r="B11" s="1067" t="s">
        <v>360</v>
      </c>
      <c r="C11" s="1068">
        <f>VLOOKUP(B11,$I$11:$J$15,2,)</f>
        <v>0.35320088300220753</v>
      </c>
      <c r="D11" s="816" t="s">
        <v>535</v>
      </c>
      <c r="E11" s="1035"/>
      <c r="F11" s="814">
        <v>4</v>
      </c>
      <c r="G11" s="1050">
        <f t="shared" si="0"/>
        <v>160</v>
      </c>
      <c r="H11" s="681">
        <f t="shared" si="5"/>
        <v>1</v>
      </c>
      <c r="I11" s="681" t="s">
        <v>360</v>
      </c>
      <c r="J11" s="1051">
        <f>IF(H11=1,G11/$G$6,(G11+F11/100000)/$G$6)</f>
        <v>0.35320088300220753</v>
      </c>
      <c r="K11" s="1052">
        <f>IF(H11=1,G11/$G$7,(G11+F11/100000)/$G$7)</f>
        <v>0.20304568527918782</v>
      </c>
      <c r="L11" s="251">
        <v>5</v>
      </c>
      <c r="M11" s="1069"/>
      <c r="N11" s="1069" t="s">
        <v>360</v>
      </c>
      <c r="O11" s="1070">
        <f t="shared" si="1"/>
        <v>0.20304568527918782</v>
      </c>
      <c r="P11" s="1055">
        <f>COUNTIFS(DB_Q10!$P$5:$P$1254,$N11,DB_Q10!$L$5:$L$1254,P$7)</f>
        <v>56</v>
      </c>
      <c r="Q11" s="1055">
        <f>COUNTIFS(DB_Q10!$P$5:$P$1254,$N11,DB_Q10!$L$5:$L$1254,Q$7)</f>
        <v>43</v>
      </c>
      <c r="R11" s="1055">
        <f>COUNTIFS(DB_Q10!$P$5:$P$1254,$N11,DB_Q10!$L$5:$L$1254,R$7)</f>
        <v>61</v>
      </c>
      <c r="S11" s="1056">
        <f t="shared" si="2"/>
        <v>0.19243986254295534</v>
      </c>
      <c r="T11" s="1056">
        <f t="shared" si="2"/>
        <v>0.15867158671586715</v>
      </c>
      <c r="U11" s="1056">
        <f t="shared" si="2"/>
        <v>0.26991150442477874</v>
      </c>
    </row>
    <row r="12" spans="1:21" s="1038" customFormat="1">
      <c r="A12" s="1035"/>
      <c r="B12" s="1071" t="s">
        <v>44</v>
      </c>
      <c r="C12" s="1072">
        <f t="shared" ref="C12:C14" si="7">VLOOKUP(B12,$I$11:$J$15,2,)</f>
        <v>0.30242825607064017</v>
      </c>
      <c r="D12" s="816" t="s">
        <v>535</v>
      </c>
      <c r="E12" s="1035"/>
      <c r="F12" s="814">
        <v>5</v>
      </c>
      <c r="G12" s="1050">
        <f t="shared" si="0"/>
        <v>137</v>
      </c>
      <c r="H12" s="681">
        <f t="shared" si="5"/>
        <v>1</v>
      </c>
      <c r="I12" s="681" t="s">
        <v>44</v>
      </c>
      <c r="J12" s="1051">
        <f t="shared" ref="J12:J15" si="8">IF(H12=1,G12/$G$6,(G12+F12/100000)/$G$6)</f>
        <v>0.30242825607064017</v>
      </c>
      <c r="K12" s="1052">
        <f t="shared" si="6"/>
        <v>0.17385786802030456</v>
      </c>
      <c r="L12" s="251">
        <v>6</v>
      </c>
      <c r="M12" s="1073"/>
      <c r="N12" s="1073" t="s">
        <v>44</v>
      </c>
      <c r="O12" s="1074">
        <f t="shared" si="1"/>
        <v>0.17385786802030456</v>
      </c>
      <c r="P12" s="1059">
        <f>COUNTIFS(DB_Q10!$P$5:$P$1254,$N12,DB_Q10!$L$5:$L$1254,P$7)</f>
        <v>53</v>
      </c>
      <c r="Q12" s="1059">
        <f>COUNTIFS(DB_Q10!$P$5:$P$1254,$N12,DB_Q10!$L$5:$L$1254,Q$7)</f>
        <v>44</v>
      </c>
      <c r="R12" s="1059">
        <f>COUNTIFS(DB_Q10!$P$5:$P$1254,$N12,DB_Q10!$L$5:$L$1254,R$7)</f>
        <v>40</v>
      </c>
      <c r="S12" s="1060">
        <f t="shared" si="2"/>
        <v>0.18213058419243985</v>
      </c>
      <c r="T12" s="1060">
        <f t="shared" si="2"/>
        <v>0.16236162361623616</v>
      </c>
      <c r="U12" s="1060">
        <f t="shared" si="2"/>
        <v>0.17699115044247787</v>
      </c>
    </row>
    <row r="13" spans="1:21" s="1038" customFormat="1">
      <c r="A13" s="1035"/>
      <c r="B13" s="1071" t="s">
        <v>45</v>
      </c>
      <c r="C13" s="1072">
        <f t="shared" si="7"/>
        <v>2.4282560706401765E-2</v>
      </c>
      <c r="D13" s="816" t="s">
        <v>535</v>
      </c>
      <c r="E13" s="1035"/>
      <c r="F13" s="814">
        <v>6</v>
      </c>
      <c r="G13" s="1050">
        <f t="shared" si="0"/>
        <v>11</v>
      </c>
      <c r="H13" s="681">
        <f t="shared" si="5"/>
        <v>1</v>
      </c>
      <c r="I13" s="681" t="s">
        <v>45</v>
      </c>
      <c r="J13" s="1051">
        <f t="shared" si="8"/>
        <v>2.4282560706401765E-2</v>
      </c>
      <c r="K13" s="1052">
        <f t="shared" si="6"/>
        <v>1.3959390862944163E-2</v>
      </c>
      <c r="L13" s="251">
        <v>7</v>
      </c>
      <c r="M13" s="1073"/>
      <c r="N13" s="1073" t="s">
        <v>45</v>
      </c>
      <c r="O13" s="1074">
        <f t="shared" si="1"/>
        <v>1.3959390862944163E-2</v>
      </c>
      <c r="P13" s="1059">
        <f>COUNTIFS(DB_Q10!$P$5:$P$1254,$N13,DB_Q10!$L$5:$L$1254,P$7)</f>
        <v>1</v>
      </c>
      <c r="Q13" s="1059">
        <f>COUNTIFS(DB_Q10!$P$5:$P$1254,$N13,DB_Q10!$L$5:$L$1254,Q$7)</f>
        <v>5</v>
      </c>
      <c r="R13" s="1059">
        <f>COUNTIFS(DB_Q10!$P$5:$P$1254,$N13,DB_Q10!$L$5:$L$1254,R$7)</f>
        <v>5</v>
      </c>
      <c r="S13" s="1060">
        <f t="shared" si="2"/>
        <v>3.4364261168384879E-3</v>
      </c>
      <c r="T13" s="1060">
        <f t="shared" si="2"/>
        <v>1.8450184501845018E-2</v>
      </c>
      <c r="U13" s="1060">
        <f t="shared" si="2"/>
        <v>2.2123893805309734E-2</v>
      </c>
    </row>
    <row r="14" spans="1:21" s="1038" customFormat="1">
      <c r="A14" s="1035"/>
      <c r="B14" s="1071" t="s">
        <v>46</v>
      </c>
      <c r="C14" s="1072">
        <f t="shared" si="7"/>
        <v>2.6490066225165563E-2</v>
      </c>
      <c r="D14" s="816" t="s">
        <v>535</v>
      </c>
      <c r="E14" s="1035"/>
      <c r="F14" s="814">
        <v>7</v>
      </c>
      <c r="G14" s="1050">
        <f t="shared" si="0"/>
        <v>12</v>
      </c>
      <c r="H14" s="681">
        <f t="shared" si="5"/>
        <v>1</v>
      </c>
      <c r="I14" s="681" t="s">
        <v>46</v>
      </c>
      <c r="J14" s="1051">
        <f t="shared" si="8"/>
        <v>2.6490066225165563E-2</v>
      </c>
      <c r="K14" s="1052">
        <f t="shared" si="6"/>
        <v>1.5228426395939087E-2</v>
      </c>
      <c r="L14" s="251">
        <v>8</v>
      </c>
      <c r="M14" s="1073"/>
      <c r="N14" s="1073" t="s">
        <v>46</v>
      </c>
      <c r="O14" s="1074">
        <f t="shared" si="1"/>
        <v>1.5228426395939087E-2</v>
      </c>
      <c r="P14" s="1059">
        <f>COUNTIFS(DB_Q10!$P$5:$P$1254,$N14,DB_Q10!$L$5:$L$1254,P$7)</f>
        <v>5</v>
      </c>
      <c r="Q14" s="1059">
        <f>COUNTIFS(DB_Q10!$P$5:$P$1254,$N14,DB_Q10!$L$5:$L$1254,Q$7)</f>
        <v>5</v>
      </c>
      <c r="R14" s="1059">
        <f>COUNTIFS(DB_Q10!$P$5:$P$1254,$N14,DB_Q10!$L$5:$L$1254,R$7)</f>
        <v>2</v>
      </c>
      <c r="S14" s="1060">
        <f t="shared" si="2"/>
        <v>1.7182130584192441E-2</v>
      </c>
      <c r="T14" s="1060">
        <f t="shared" si="2"/>
        <v>1.8450184501845018E-2</v>
      </c>
      <c r="U14" s="1060">
        <f t="shared" si="2"/>
        <v>8.8495575221238937E-3</v>
      </c>
    </row>
    <row r="15" spans="1:21" s="1038" customFormat="1" ht="15.75" thickBot="1">
      <c r="A15" s="1035"/>
      <c r="B15" s="1075" t="s">
        <v>359</v>
      </c>
      <c r="C15" s="1076">
        <f>VLOOKUP(B15,$I$11:$J$15,2,)</f>
        <v>0.29359823399558499</v>
      </c>
      <c r="D15" s="816" t="s">
        <v>535</v>
      </c>
      <c r="E15" s="1035"/>
      <c r="F15" s="814">
        <v>8</v>
      </c>
      <c r="G15" s="1050">
        <f t="shared" si="0"/>
        <v>133</v>
      </c>
      <c r="H15" s="681">
        <f t="shared" si="5"/>
        <v>1</v>
      </c>
      <c r="I15" s="681" t="s">
        <v>359</v>
      </c>
      <c r="J15" s="1051">
        <f t="shared" si="8"/>
        <v>0.29359823399558499</v>
      </c>
      <c r="K15" s="1052">
        <f t="shared" si="6"/>
        <v>0.16878172588832488</v>
      </c>
      <c r="L15" s="251">
        <v>9</v>
      </c>
      <c r="M15" s="1077"/>
      <c r="N15" s="1077" t="s">
        <v>359</v>
      </c>
      <c r="O15" s="1078">
        <f t="shared" si="1"/>
        <v>0.16878172588832488</v>
      </c>
      <c r="P15" s="1079">
        <f>COUNTIFS(DB_Q10!$P$5:$P$1254,$N15,DB_Q10!$L$5:$L$1254,P$7)</f>
        <v>39</v>
      </c>
      <c r="Q15" s="1079">
        <f>COUNTIFS(DB_Q10!$P$5:$P$1254,$N15,DB_Q10!$L$5:$L$1254,Q$7)</f>
        <v>54</v>
      </c>
      <c r="R15" s="1079">
        <f>COUNTIFS(DB_Q10!$P$5:$P$1254,$N15,DB_Q10!$L$5:$L$1254,R$7)</f>
        <v>40</v>
      </c>
      <c r="S15" s="1080">
        <f t="shared" si="2"/>
        <v>0.13402061855670103</v>
      </c>
      <c r="T15" s="1080">
        <f t="shared" si="2"/>
        <v>0.19926199261992619</v>
      </c>
      <c r="U15" s="1080">
        <f t="shared" si="2"/>
        <v>0.17699115044247787</v>
      </c>
    </row>
    <row r="16" spans="1:21" s="1038" customFormat="1" ht="15.75" thickTop="1">
      <c r="A16" s="1035"/>
      <c r="B16" s="1081" t="s">
        <v>533</v>
      </c>
      <c r="C16" s="1035"/>
      <c r="D16" s="1035"/>
      <c r="E16" s="1035"/>
      <c r="F16" s="814"/>
      <c r="G16" s="1050"/>
      <c r="H16" s="681"/>
      <c r="I16" s="681"/>
      <c r="J16" s="1051"/>
      <c r="K16" s="816"/>
      <c r="L16" s="251"/>
      <c r="M16" s="1082"/>
      <c r="N16" s="1083"/>
      <c r="O16" s="1084"/>
      <c r="P16" s="1018">
        <f>COUNTIFS(DB_Q10!$L$5:$L$1254,P$7,DB_Q10!$M$5:$M$1254,"Si")</f>
        <v>291</v>
      </c>
      <c r="Q16" s="1018">
        <f>COUNTIFS(DB_Q10!$L$5:$L$1254,Q$7,DB_Q10!$M$5:$M$1254,"Si")</f>
        <v>271</v>
      </c>
      <c r="R16" s="1018">
        <f>COUNTIFS(DB_Q10!$L$5:$L$1254,R$7,DB_Q10!$M$5:$M$1254,"Si")</f>
        <v>226</v>
      </c>
      <c r="S16" s="1035"/>
      <c r="T16" s="1035"/>
      <c r="U16" s="1085"/>
    </row>
    <row r="17" spans="1:21" s="1038" customFormat="1">
      <c r="A17" s="1035"/>
      <c r="B17" s="1081" t="s">
        <v>534</v>
      </c>
      <c r="C17" s="1037"/>
      <c r="D17" s="1035"/>
      <c r="E17" s="1035"/>
      <c r="F17" s="814"/>
      <c r="G17" s="1050"/>
      <c r="H17" s="681"/>
      <c r="I17" s="1051"/>
      <c r="J17" s="681"/>
      <c r="K17" s="681"/>
      <c r="L17" s="251"/>
      <c r="M17" s="749"/>
      <c r="N17" s="553"/>
      <c r="O17" s="1028"/>
      <c r="P17" s="379"/>
      <c r="Q17" s="379"/>
      <c r="R17" s="379"/>
      <c r="S17" s="380"/>
      <c r="T17" s="380"/>
      <c r="U17" s="380"/>
    </row>
    <row r="18" spans="1:21" s="1038" customFormat="1">
      <c r="A18" s="1035"/>
      <c r="C18" s="1037"/>
      <c r="D18" s="1035"/>
      <c r="E18" s="1035"/>
      <c r="F18" s="816"/>
      <c r="G18" s="816"/>
      <c r="H18" s="816"/>
      <c r="I18" s="816"/>
      <c r="J18" s="816"/>
      <c r="K18" s="681"/>
      <c r="L18" s="1035"/>
      <c r="M18" s="1035"/>
      <c r="N18" s="1035"/>
      <c r="O18" s="1035"/>
      <c r="P18" s="1035"/>
      <c r="Q18" s="1035"/>
      <c r="R18" s="1035"/>
      <c r="S18" s="1035"/>
      <c r="T18" s="1035"/>
      <c r="U18" s="1085"/>
    </row>
    <row r="19" spans="1:21" s="1038" customFormat="1">
      <c r="A19" s="1035"/>
      <c r="B19" s="1036"/>
      <c r="C19" s="1037"/>
      <c r="D19" s="1035"/>
      <c r="E19" s="1035"/>
      <c r="F19" s="816"/>
      <c r="G19" s="816"/>
      <c r="H19" s="816"/>
      <c r="I19" s="816"/>
      <c r="J19" s="816"/>
      <c r="K19" s="816"/>
      <c r="L19" s="1035"/>
      <c r="M19" s="1035"/>
      <c r="N19" s="1035"/>
      <c r="O19" s="1035"/>
      <c r="P19" s="1035"/>
      <c r="Q19" s="1035"/>
      <c r="R19" s="1035"/>
      <c r="S19" s="1035"/>
      <c r="T19" s="1035"/>
      <c r="U19" s="1085"/>
    </row>
    <row r="20" spans="1:21" s="1038" customFormat="1">
      <c r="A20" s="1035"/>
      <c r="B20" s="1036"/>
      <c r="C20" s="1037"/>
      <c r="D20" s="1035"/>
      <c r="E20" s="1035"/>
      <c r="F20" s="816"/>
      <c r="G20" s="816"/>
      <c r="H20" s="816"/>
      <c r="I20" s="816"/>
      <c r="J20" s="816"/>
      <c r="K20" s="816"/>
      <c r="L20" s="1035"/>
      <c r="M20" s="1035"/>
      <c r="N20" s="1035"/>
      <c r="O20" s="1035"/>
      <c r="P20" s="1035"/>
      <c r="Q20" s="1035"/>
      <c r="R20" s="1035"/>
      <c r="S20" s="1035"/>
      <c r="T20" s="1035"/>
      <c r="U20" s="1085"/>
    </row>
    <row r="21" spans="1:21" s="1038" customFormat="1">
      <c r="A21" s="1035"/>
      <c r="B21" s="1036"/>
      <c r="C21" s="1037"/>
      <c r="D21" s="1035"/>
      <c r="E21" s="1035"/>
      <c r="F21" s="1035"/>
      <c r="G21" s="1035"/>
      <c r="H21" s="1035"/>
      <c r="I21" s="1035"/>
      <c r="J21" s="1035"/>
      <c r="K21" s="1035"/>
      <c r="L21" s="1035"/>
      <c r="M21" s="1035"/>
      <c r="N21" s="1035"/>
      <c r="O21" s="1035"/>
      <c r="P21" s="1035"/>
      <c r="Q21" s="1035"/>
      <c r="R21" s="1035"/>
      <c r="S21" s="1035"/>
      <c r="T21" s="1035"/>
      <c r="U21" s="1085"/>
    </row>
    <row r="22" spans="1:21" s="1087" customFormat="1">
      <c r="A22" s="791"/>
      <c r="B22" s="791"/>
      <c r="C22" s="791"/>
      <c r="D22" s="791"/>
      <c r="E22" s="791"/>
      <c r="F22" s="791"/>
      <c r="G22" s="791"/>
      <c r="H22" s="791"/>
      <c r="I22" s="791"/>
      <c r="J22" s="791"/>
      <c r="K22" s="791"/>
      <c r="L22" s="791"/>
      <c r="M22" s="791"/>
      <c r="N22" s="791"/>
      <c r="O22" s="791"/>
      <c r="P22" s="791"/>
      <c r="Q22" s="791"/>
      <c r="R22" s="791"/>
      <c r="S22" s="791"/>
      <c r="T22" s="791"/>
      <c r="U22" s="1086"/>
    </row>
    <row r="23" spans="1:21" s="1088" customFormat="1">
      <c r="A23" s="681"/>
      <c r="B23" s="681"/>
      <c r="C23" s="681"/>
      <c r="D23" s="681"/>
      <c r="E23" s="681"/>
      <c r="F23" s="681"/>
      <c r="G23" s="681"/>
      <c r="H23" s="681"/>
      <c r="I23" s="681"/>
      <c r="J23" s="681"/>
      <c r="K23" s="681"/>
      <c r="L23" s="681"/>
      <c r="M23" s="681"/>
      <c r="N23" s="681"/>
      <c r="O23" s="681"/>
      <c r="P23" s="681"/>
      <c r="Q23" s="681"/>
      <c r="R23" s="681"/>
      <c r="S23" s="681"/>
      <c r="T23" s="681"/>
      <c r="U23" s="682"/>
    </row>
    <row r="24" spans="1:21" s="1088" customFormat="1">
      <c r="A24" s="681"/>
      <c r="B24" s="681"/>
      <c r="C24" s="681"/>
      <c r="D24" s="309" t="s">
        <v>621</v>
      </c>
    </row>
    <row r="25" spans="1:21">
      <c r="B25" s="254" t="s">
        <v>357</v>
      </c>
      <c r="C25" s="598" t="str">
        <f>$J$4</f>
        <v>Todas</v>
      </c>
      <c r="D25" s="1089" t="s">
        <v>314</v>
      </c>
      <c r="E25" s="1090"/>
      <c r="F25" s="1090"/>
      <c r="G25" s="1090"/>
      <c r="H25" s="1091" t="s">
        <v>315</v>
      </c>
      <c r="I25" s="1090"/>
      <c r="J25" s="1090"/>
      <c r="K25" s="1092"/>
      <c r="L25" s="1090"/>
      <c r="M25" s="1090"/>
      <c r="N25" s="1091" t="s">
        <v>316</v>
      </c>
      <c r="O25" s="1090"/>
      <c r="P25" s="1090"/>
      <c r="Q25" s="1093"/>
      <c r="R25" s="1092"/>
      <c r="S25" s="1090"/>
      <c r="T25" s="1090"/>
      <c r="U25" s="1090"/>
    </row>
    <row r="26" spans="1:21">
      <c r="B26" s="1094" t="s">
        <v>528</v>
      </c>
      <c r="C26" s="1095" t="s">
        <v>58</v>
      </c>
      <c r="D26" s="1096" t="s">
        <v>303</v>
      </c>
      <c r="E26" s="1096" t="s">
        <v>304</v>
      </c>
      <c r="F26" s="1097" t="s">
        <v>303</v>
      </c>
      <c r="G26" s="1097" t="s">
        <v>304</v>
      </c>
      <c r="H26" s="1098" t="s">
        <v>25</v>
      </c>
      <c r="I26" s="1096" t="s">
        <v>51</v>
      </c>
      <c r="J26" s="1096" t="s">
        <v>52</v>
      </c>
      <c r="K26" s="1097" t="s">
        <v>25</v>
      </c>
      <c r="L26" s="1097" t="s">
        <v>51</v>
      </c>
      <c r="M26" s="1097" t="s">
        <v>52</v>
      </c>
      <c r="N26" s="1098" t="s">
        <v>49</v>
      </c>
      <c r="O26" s="1096" t="s">
        <v>50</v>
      </c>
      <c r="P26" s="1096" t="s">
        <v>48</v>
      </c>
      <c r="Q26" s="1096" t="s">
        <v>47</v>
      </c>
      <c r="R26" s="1097" t="s">
        <v>49</v>
      </c>
      <c r="S26" s="1097" t="s">
        <v>50</v>
      </c>
      <c r="T26" s="1097" t="s">
        <v>48</v>
      </c>
      <c r="U26" s="1097" t="s">
        <v>47</v>
      </c>
    </row>
    <row r="27" spans="1:21">
      <c r="B27" s="1099" t="s">
        <v>359</v>
      </c>
      <c r="C27" s="1100">
        <f>VLOOKUP(B27,$B$8:$C$10,2,)</f>
        <v>7.6142131979695438E-2</v>
      </c>
      <c r="D27" s="1101">
        <f>IF($J$4="Todas",COUNTIFS(DB_Q10!$E$5:$E$1254,D$26,DB_Q10!$O$5:$O$1254,$B27),COUNTIFS(DB_Q10!$L$5:$L$1254,$J$4,DB_Q10!$E$5:$E$1254,D$26,DB_Q10!$O$5:$O$1254,$B27))</f>
        <v>19</v>
      </c>
      <c r="E27" s="1101">
        <f>IF($J$4="Todas",COUNTIFS(DB_Q10!$E$5:$E$1254,E$26,DB_Q10!$O$5:$O$1254,$B27),COUNTIFS(DB_Q10!$L$5:$L$1254,$J$4,DB_Q10!$E$5:$E$1254,E$26,DB_Q10!$O$5:$O$1254,$B27))</f>
        <v>41</v>
      </c>
      <c r="F27" s="1102">
        <f t="shared" ref="F27:G34" si="9">IFERROR(D27/D$35,)</f>
        <v>5.2924791086350974E-2</v>
      </c>
      <c r="G27" s="1102">
        <f t="shared" si="9"/>
        <v>9.5571095571095568E-2</v>
      </c>
      <c r="H27" s="1103">
        <f>IF($J$4="Todas",COUNTIFS(DB_Q10!$D$5:$D$1254,H$26,DB_Q10!$O$5:$O$1254,$B27),COUNTIFS(DB_Q10!$L$5:$L$1254,$J$4,DB_Q10!$D$5:$D$1254,H$26,DB_Q10!$O$5:$O$1254,$B27))</f>
        <v>16</v>
      </c>
      <c r="I27" s="1101">
        <f>IF($J$4="Todas",COUNTIFS(DB_Q10!$D$5:$D$1254,I$26,DB_Q10!$O$5:$O$1254,$B27),COUNTIFS(DB_Q10!$L$5:$L$1254,$J$4,DB_Q10!$D$5:$D$1254,I$26,DB_Q10!$O$5:$O$1254,$B27))</f>
        <v>25</v>
      </c>
      <c r="J27" s="1101">
        <f>IF($J$4="Todas",COUNTIFS(DB_Q10!$D$5:$D$1254,J$26,DB_Q10!$O$5:$O$1254,$B27),COUNTIFS(DB_Q10!$L$5:$L$1254,$J$4,DB_Q10!$D$5:$D$1254,J$26,DB_Q10!$O$5:$O$1254,$B27))</f>
        <v>19</v>
      </c>
      <c r="K27" s="1102">
        <f t="shared" ref="K27:M34" si="10">IFERROR(H27/H$35,)</f>
        <v>7.7294685990338161E-2</v>
      </c>
      <c r="L27" s="1102">
        <f t="shared" si="10"/>
        <v>6.4102564102564097E-2</v>
      </c>
      <c r="M27" s="1102">
        <f t="shared" si="10"/>
        <v>9.947643979057591E-2</v>
      </c>
      <c r="N27" s="1103">
        <f>IF($J$4="Todas",COUNTIFS(DB_Q10!$F$5:$F$1254,N$26,DB_Q10!$O$5:$O$1254,$B27),COUNTIFS(DB_Q10!$L$5:$L$1254,$J$4,DB_Q10!$F$5:$F$1254,N$26,DB_Q10!$O$5:$O$1254,$B27))</f>
        <v>22</v>
      </c>
      <c r="O27" s="1101">
        <f>IF($J$4="Todas",COUNTIFS(DB_Q10!$F$5:$F$1254,O$26,DB_Q10!$O$5:$O$1254,$B27),COUNTIFS(DB_Q10!$L$5:$L$1254,$J$4,DB_Q10!$F$5:$F$1254,O$26,DB_Q10!$O$5:$O$1254,$B27))</f>
        <v>20</v>
      </c>
      <c r="P27" s="1101">
        <f>IF($J$4="Todas",COUNTIFS(DB_Q10!$F$5:$F$1254,P$26,DB_Q10!$O$5:$O$1254,$B27),COUNTIFS(DB_Q10!$L$5:$L$1254,$J$4,DB_Q10!$F$5:$F$1254,P$26,DB_Q10!$O$5:$O$1254,$B27))</f>
        <v>17</v>
      </c>
      <c r="Q27" s="1101">
        <f>IF($J$4="Todas",COUNTIFS(DB_Q10!$F$5:$F$1254,Q$26,DB_Q10!$O$5:$O$1254,$B27),COUNTIFS(DB_Q10!$L$5:$L$1254,$J$4,DB_Q10!$F$5:$F$1254,Q$26,DB_Q10!$O$5:$O$1254,$B27))</f>
        <v>1</v>
      </c>
      <c r="R27" s="1102">
        <f t="shared" ref="R27:U34" si="11">IFERROR(N27/N$35,)</f>
        <v>0.1116751269035533</v>
      </c>
      <c r="S27" s="1102">
        <f t="shared" si="11"/>
        <v>6.7567567567567571E-2</v>
      </c>
      <c r="T27" s="1102">
        <f t="shared" si="11"/>
        <v>5.8620689655172413E-2</v>
      </c>
      <c r="U27" s="1102">
        <f t="shared" si="11"/>
        <v>0.2</v>
      </c>
    </row>
    <row r="28" spans="1:21">
      <c r="B28" s="1104" t="s">
        <v>0</v>
      </c>
      <c r="C28" s="1058">
        <f t="shared" ref="C28:C29" si="12">VLOOKUP(B28,$B$8:$C$10,2,)</f>
        <v>0.34898477157360408</v>
      </c>
      <c r="D28" s="1059">
        <f>IF($J$4="Todas",COUNTIFS(DB_Q10!$E$5:$E$1254,D$26,DB_Q10!$O$5:$O$1254,$B28),COUNTIFS(DB_Q10!$L$5:$L$1254,$J$4,DB_Q10!$E$5:$E$1254,D$26,DB_Q10!$O$5:$O$1254,$B28))</f>
        <v>133</v>
      </c>
      <c r="E28" s="1059">
        <f>IF($J$4="Todas",COUNTIFS(DB_Q10!$E$5:$E$1254,E$26,DB_Q10!$O$5:$O$1254,$B28),COUNTIFS(DB_Q10!$L$5:$L$1254,$J$4,DB_Q10!$E$5:$E$1254,E$26,DB_Q10!$O$5:$O$1254,$B28))</f>
        <v>142</v>
      </c>
      <c r="F28" s="1060">
        <f t="shared" si="9"/>
        <v>0.37047353760445684</v>
      </c>
      <c r="G28" s="1060">
        <f t="shared" si="9"/>
        <v>0.33100233100233101</v>
      </c>
      <c r="H28" s="1105">
        <f>IF($J$4="Todas",COUNTIFS(DB_Q10!$D$5:$D$1254,H$26,DB_Q10!$O$5:$O$1254,$B28),COUNTIFS(DB_Q10!$L$5:$L$1254,$J$4,DB_Q10!$D$5:$D$1254,H$26,DB_Q10!$O$5:$O$1254,$B28))</f>
        <v>55</v>
      </c>
      <c r="I28" s="1059">
        <f>IF($J$4="Todas",COUNTIFS(DB_Q10!$D$5:$D$1254,I$26,DB_Q10!$O$5:$O$1254,$B28),COUNTIFS(DB_Q10!$L$5:$L$1254,$J$4,DB_Q10!$D$5:$D$1254,I$26,DB_Q10!$O$5:$O$1254,$B28))</f>
        <v>135</v>
      </c>
      <c r="J28" s="1059">
        <f>IF($J$4="Todas",COUNTIFS(DB_Q10!$D$5:$D$1254,J$26,DB_Q10!$O$5:$O$1254,$B28),COUNTIFS(DB_Q10!$L$5:$L$1254,$J$4,DB_Q10!$D$5:$D$1254,J$26,DB_Q10!$O$5:$O$1254,$B28))</f>
        <v>85</v>
      </c>
      <c r="K28" s="1060">
        <f t="shared" si="10"/>
        <v>0.26570048309178745</v>
      </c>
      <c r="L28" s="1060">
        <f t="shared" si="10"/>
        <v>0.34615384615384615</v>
      </c>
      <c r="M28" s="1060">
        <f t="shared" si="10"/>
        <v>0.44502617801047123</v>
      </c>
      <c r="N28" s="1105">
        <f>IF($J$4="Todas",COUNTIFS(DB_Q10!$F$5:$F$1254,N$26,DB_Q10!$O$5:$O$1254,$B28),COUNTIFS(DB_Q10!$L$5:$L$1254,$J$4,DB_Q10!$F$5:$F$1254,N$26,DB_Q10!$O$5:$O$1254,$B28))</f>
        <v>84</v>
      </c>
      <c r="O28" s="1059">
        <f>IF($J$4="Todas",COUNTIFS(DB_Q10!$F$5:$F$1254,O$26,DB_Q10!$O$5:$O$1254,$B28),COUNTIFS(DB_Q10!$L$5:$L$1254,$J$4,DB_Q10!$F$5:$F$1254,O$26,DB_Q10!$O$5:$O$1254,$B28))</f>
        <v>104</v>
      </c>
      <c r="P28" s="1059">
        <f>IF($J$4="Todas",COUNTIFS(DB_Q10!$F$5:$F$1254,P$26,DB_Q10!$O$5:$O$1254,$B28),COUNTIFS(DB_Q10!$L$5:$L$1254,$J$4,DB_Q10!$F$5:$F$1254,P$26,DB_Q10!$O$5:$O$1254,$B28))</f>
        <v>85</v>
      </c>
      <c r="Q28" s="1059">
        <f>IF($J$4="Todas",COUNTIFS(DB_Q10!$F$5:$F$1254,Q$26,DB_Q10!$O$5:$O$1254,$B28),COUNTIFS(DB_Q10!$L$5:$L$1254,$J$4,DB_Q10!$F$5:$F$1254,Q$26,DB_Q10!$O$5:$O$1254,$B28))</f>
        <v>2</v>
      </c>
      <c r="R28" s="1060">
        <f t="shared" si="11"/>
        <v>0.42639593908629442</v>
      </c>
      <c r="S28" s="1060">
        <f t="shared" si="11"/>
        <v>0.35135135135135137</v>
      </c>
      <c r="T28" s="1060">
        <f t="shared" si="11"/>
        <v>0.29310344827586204</v>
      </c>
      <c r="U28" s="1060">
        <f t="shared" si="11"/>
        <v>0.4</v>
      </c>
    </row>
    <row r="29" spans="1:21" ht="15.75" thickBot="1">
      <c r="B29" s="1106" t="s">
        <v>358</v>
      </c>
      <c r="C29" s="1064">
        <f t="shared" si="12"/>
        <v>0.57487309644670048</v>
      </c>
      <c r="D29" s="1107">
        <f>IF($J$4="Todas",COUNTIFS(DB_Q10!$E$5:$E$1254,D$26,DB_Q10!$O$5:$O$1254,$B29),COUNTIFS(DB_Q10!$L$5:$L$1254,$J$4,DB_Q10!$E$5:$E$1254,D$26,DB_Q10!$O$5:$O$1254,$B29))</f>
        <v>207</v>
      </c>
      <c r="E29" s="1107">
        <f>IF($J$4="Todas",COUNTIFS(DB_Q10!$E$5:$E$1254,E$26,DB_Q10!$O$5:$O$1254,$B29),COUNTIFS(DB_Q10!$L$5:$L$1254,$J$4,DB_Q10!$E$5:$E$1254,E$26,DB_Q10!$O$5:$O$1254,$B29))</f>
        <v>246</v>
      </c>
      <c r="F29" s="1108">
        <f t="shared" si="9"/>
        <v>0.57660167130919215</v>
      </c>
      <c r="G29" s="1108">
        <f t="shared" si="9"/>
        <v>0.57342657342657344</v>
      </c>
      <c r="H29" s="1109">
        <f>IF($J$4="Todas",COUNTIFS(DB_Q10!$D$5:$D$1254,H$26,DB_Q10!$O$5:$O$1254,$B29),COUNTIFS(DB_Q10!$L$5:$L$1254,$J$4,DB_Q10!$D$5:$D$1254,H$26,DB_Q10!$O$5:$O$1254,$B29))</f>
        <v>136</v>
      </c>
      <c r="I29" s="1107">
        <f>IF($J$4="Todas",COUNTIFS(DB_Q10!$D$5:$D$1254,I$26,DB_Q10!$O$5:$O$1254,$B29),COUNTIFS(DB_Q10!$L$5:$L$1254,$J$4,DB_Q10!$D$5:$D$1254,I$26,DB_Q10!$O$5:$O$1254,$B29))</f>
        <v>230</v>
      </c>
      <c r="J29" s="1107">
        <f>IF($J$4="Todas",COUNTIFS(DB_Q10!$D$5:$D$1254,J$26,DB_Q10!$O$5:$O$1254,$B29),COUNTIFS(DB_Q10!$L$5:$L$1254,$J$4,DB_Q10!$D$5:$D$1254,J$26,DB_Q10!$O$5:$O$1254,$B29))</f>
        <v>87</v>
      </c>
      <c r="K29" s="1108">
        <f t="shared" si="10"/>
        <v>0.65700483091787443</v>
      </c>
      <c r="L29" s="1108">
        <f t="shared" si="10"/>
        <v>0.58974358974358976</v>
      </c>
      <c r="M29" s="1108">
        <f t="shared" si="10"/>
        <v>0.45549738219895286</v>
      </c>
      <c r="N29" s="1109">
        <f>IF($J$4="Todas",COUNTIFS(DB_Q10!$F$5:$F$1254,N$26,DB_Q10!$O$5:$O$1254,$B29),COUNTIFS(DB_Q10!$L$5:$L$1254,$J$4,DB_Q10!$F$5:$F$1254,N$26,DB_Q10!$O$5:$O$1254,$B29))</f>
        <v>91</v>
      </c>
      <c r="O29" s="1107">
        <f>IF($J$4="Todas",COUNTIFS(DB_Q10!$F$5:$F$1254,O$26,DB_Q10!$O$5:$O$1254,$B29),COUNTIFS(DB_Q10!$L$5:$L$1254,$J$4,DB_Q10!$F$5:$F$1254,O$26,DB_Q10!$O$5:$O$1254,$B29))</f>
        <v>172</v>
      </c>
      <c r="P29" s="1107">
        <f>IF($J$4="Todas",COUNTIFS(DB_Q10!$F$5:$F$1254,P$26,DB_Q10!$O$5:$O$1254,$B29),COUNTIFS(DB_Q10!$L$5:$L$1254,$J$4,DB_Q10!$F$5:$F$1254,P$26,DB_Q10!$O$5:$O$1254,$B29))</f>
        <v>188</v>
      </c>
      <c r="Q29" s="1107">
        <f>IF($J$4="Todas",COUNTIFS(DB_Q10!$F$5:$F$1254,Q$26,DB_Q10!$O$5:$O$1254,$B29),COUNTIFS(DB_Q10!$L$5:$L$1254,$J$4,DB_Q10!$F$5:$F$1254,Q$26,DB_Q10!$O$5:$O$1254,$B29))</f>
        <v>2</v>
      </c>
      <c r="R29" s="1108">
        <f t="shared" si="11"/>
        <v>0.46192893401015228</v>
      </c>
      <c r="S29" s="1108">
        <f t="shared" si="11"/>
        <v>0.58108108108108103</v>
      </c>
      <c r="T29" s="1108">
        <f t="shared" si="11"/>
        <v>0.64827586206896548</v>
      </c>
      <c r="U29" s="1108">
        <f t="shared" si="11"/>
        <v>0.4</v>
      </c>
    </row>
    <row r="30" spans="1:21" ht="15.75" thickTop="1">
      <c r="B30" s="1110" t="s">
        <v>360</v>
      </c>
      <c r="C30" s="1111">
        <f>VLOOKUP(B30,$B$11:$C$15,2,)</f>
        <v>0.35320088300220753</v>
      </c>
      <c r="D30" s="1112">
        <f>IF($J$4="Todas",COUNTIFS(DB_Q10!$E$5:$E$1254,D$26,DB_Q10!$P$5:$P$1254,$B30),COUNTIFS(DB_Q10!$L$5:$L$1254,$J$4,DB_Q10!$E$5:$E$1254,D$26,DB_Q10!$P$5:$P$1254,$B30))</f>
        <v>72</v>
      </c>
      <c r="E30" s="1112">
        <f>IF($J$4="Todas",COUNTIFS(DB_Q10!$E$5:$E$1254,E$26,DB_Q10!$P$5:$P$1254,$B30),COUNTIFS(DB_Q10!$L$5:$L$1254,$J$4,DB_Q10!$E$5:$E$1254,E$26,DB_Q10!$P$5:$P$1254,$B30))</f>
        <v>88</v>
      </c>
      <c r="F30" s="1113">
        <f t="shared" si="9"/>
        <v>0.20055710306406685</v>
      </c>
      <c r="G30" s="1113">
        <f t="shared" si="9"/>
        <v>0.20512820512820512</v>
      </c>
      <c r="H30" s="1114">
        <f>IF($J$4="Todas",COUNTIFS(DB_Q10!$D$5:$D$1254,H$26,DB_Q10!$P$5:$P$1254,$B30),COUNTIFS(DB_Q10!$L$5:$L$1254,$J$4,DB_Q10!$D$5:$D$1254,H$26,DB_Q10!$P$5:$P$1254,$B30))</f>
        <v>54</v>
      </c>
      <c r="I30" s="1112">
        <f>IF($J$4="Todas",COUNTIFS(DB_Q10!$D$5:$D$1254,I$26,DB_Q10!$P$5:$P$1254,$B30),COUNTIFS(DB_Q10!$L$5:$L$1254,$J$4,DB_Q10!$D$5:$D$1254,I$26,DB_Q10!$P$5:$P$1254,$B30))</f>
        <v>76</v>
      </c>
      <c r="J30" s="1112">
        <f>IF($J$4="Todas",COUNTIFS(DB_Q10!$D$5:$D$1254,J$26,DB_Q10!$P$5:$P$1254,$B30),COUNTIFS(DB_Q10!$L$5:$L$1254,$J$4,DB_Q10!$D$5:$D$1254,J$26,DB_Q10!$P$5:$P$1254,$B30))</f>
        <v>30</v>
      </c>
      <c r="K30" s="1113">
        <f t="shared" si="10"/>
        <v>0.2608695652173913</v>
      </c>
      <c r="L30" s="1113">
        <f t="shared" si="10"/>
        <v>0.19487179487179487</v>
      </c>
      <c r="M30" s="1113">
        <f t="shared" si="10"/>
        <v>0.15706806282722513</v>
      </c>
      <c r="N30" s="1114">
        <f>IF($J$4="Todas",COUNTIFS(DB_Q10!$F$5:$F$1254,N$26,DB_Q10!$P$5:$P$1254,$B30),COUNTIFS(DB_Q10!$L$5:$L$1254,$J$4,DB_Q10!$F$5:$F$1254,N$26,DB_Q10!$P$5:$P$1254,$B30))</f>
        <v>32</v>
      </c>
      <c r="O30" s="1112">
        <f>IF($J$4="Todas",COUNTIFS(DB_Q10!$F$5:$F$1254,O$26,DB_Q10!$P$5:$P$1254,$B30),COUNTIFS(DB_Q10!$L$5:$L$1254,$J$4,DB_Q10!$F$5:$F$1254,O$26,DB_Q10!$P$5:$P$1254,$B30))</f>
        <v>61</v>
      </c>
      <c r="P30" s="1112">
        <f>IF($J$4="Todas",COUNTIFS(DB_Q10!$F$5:$F$1254,P$26,DB_Q10!$P$5:$P$1254,$B30),COUNTIFS(DB_Q10!$L$5:$L$1254,$J$4,DB_Q10!$F$5:$F$1254,P$26,DB_Q10!$P$5:$P$1254,$B30))</f>
        <v>67</v>
      </c>
      <c r="Q30" s="1112">
        <f>IF($J$4="Todas",COUNTIFS(DB_Q10!$F$5:$F$1254,Q$26,DB_Q10!$P$5:$P$1254,$B30),COUNTIFS(DB_Q10!$L$5:$L$1254,$J$4,DB_Q10!$F$5:$F$1254,Q$26,DB_Q10!$P$5:$P$1254,$B30))</f>
        <v>0</v>
      </c>
      <c r="R30" s="1113">
        <f t="shared" si="11"/>
        <v>0.16243654822335024</v>
      </c>
      <c r="S30" s="1113">
        <f t="shared" si="11"/>
        <v>0.20608108108108109</v>
      </c>
      <c r="T30" s="1113">
        <f t="shared" si="11"/>
        <v>0.23103448275862068</v>
      </c>
      <c r="U30" s="1113">
        <f t="shared" si="11"/>
        <v>0</v>
      </c>
    </row>
    <row r="31" spans="1:21" s="331" customFormat="1">
      <c r="A31" s="468"/>
      <c r="B31" s="1115" t="s">
        <v>44</v>
      </c>
      <c r="C31" s="1074">
        <f t="shared" ref="C31:C34" si="13">VLOOKUP(B31,$B$11:$C$15,2,)</f>
        <v>0.30242825607064017</v>
      </c>
      <c r="D31" s="1116">
        <f>IF($J$4="Todas",COUNTIFS(DB_Q10!$E$5:$E$1254,D$26,DB_Q10!$P$5:$P$1254,$B31),COUNTIFS(DB_Q10!$L$5:$L$1254,$J$4,DB_Q10!$E$5:$E$1254,D$26,DB_Q10!$P$5:$P$1254,$B31))</f>
        <v>74</v>
      </c>
      <c r="E31" s="1116">
        <f>IF($J$4="Todas",COUNTIFS(DB_Q10!$E$5:$E$1254,E$26,DB_Q10!$P$5:$P$1254,$B31),COUNTIFS(DB_Q10!$L$5:$L$1254,$J$4,DB_Q10!$E$5:$E$1254,E$26,DB_Q10!$P$5:$P$1254,$B31))</f>
        <v>63</v>
      </c>
      <c r="F31" s="1117">
        <f t="shared" si="9"/>
        <v>0.20612813370473537</v>
      </c>
      <c r="G31" s="1117">
        <f t="shared" si="9"/>
        <v>0.14685314685314685</v>
      </c>
      <c r="H31" s="1118">
        <f>IF($J$4="Todas",COUNTIFS(DB_Q10!$D$5:$D$1254,H$26,DB_Q10!$P$5:$P$1254,$B31),COUNTIFS(DB_Q10!$L$5:$L$1254,$J$4,DB_Q10!$D$5:$D$1254,H$26,DB_Q10!$P$5:$P$1254,$B31))</f>
        <v>57</v>
      </c>
      <c r="I31" s="1116">
        <f>IF($J$4="Todas",COUNTIFS(DB_Q10!$D$5:$D$1254,I$26,DB_Q10!$P$5:$P$1254,$B31),COUNTIFS(DB_Q10!$L$5:$L$1254,$J$4,DB_Q10!$D$5:$D$1254,I$26,DB_Q10!$P$5:$P$1254,$B31))</f>
        <v>67</v>
      </c>
      <c r="J31" s="1116">
        <f>IF($J$4="Todas",COUNTIFS(DB_Q10!$D$5:$D$1254,J$26,DB_Q10!$P$5:$P$1254,$B31),COUNTIFS(DB_Q10!$L$5:$L$1254,$J$4,DB_Q10!$D$5:$D$1254,J$26,DB_Q10!$P$5:$P$1254,$B31))</f>
        <v>13</v>
      </c>
      <c r="K31" s="1117">
        <f t="shared" si="10"/>
        <v>0.27536231884057971</v>
      </c>
      <c r="L31" s="1117">
        <f t="shared" si="10"/>
        <v>0.1717948717948718</v>
      </c>
      <c r="M31" s="1117">
        <f t="shared" si="10"/>
        <v>6.8062827225130892E-2</v>
      </c>
      <c r="N31" s="1118">
        <f>IF($J$4="Todas",COUNTIFS(DB_Q10!$F$5:$F$1254,N$26,DB_Q10!$P$5:$P$1254,$B31),COUNTIFS(DB_Q10!$L$5:$L$1254,$J$4,DB_Q10!$F$5:$F$1254,N$26,DB_Q10!$P$5:$P$1254,$B31))</f>
        <v>10</v>
      </c>
      <c r="O31" s="1116">
        <f>IF($J$4="Todas",COUNTIFS(DB_Q10!$F$5:$F$1254,O$26,DB_Q10!$P$5:$P$1254,$B31),COUNTIFS(DB_Q10!$L$5:$L$1254,$J$4,DB_Q10!$F$5:$F$1254,O$26,DB_Q10!$P$5:$P$1254,$B31))</f>
        <v>54</v>
      </c>
      <c r="P31" s="1116">
        <f>IF($J$4="Todas",COUNTIFS(DB_Q10!$F$5:$F$1254,P$26,DB_Q10!$P$5:$P$1254,$B31),COUNTIFS(DB_Q10!$L$5:$L$1254,$J$4,DB_Q10!$F$5:$F$1254,P$26,DB_Q10!$P$5:$P$1254,$B31))</f>
        <v>72</v>
      </c>
      <c r="Q31" s="1116">
        <f>IF($J$4="Todas",COUNTIFS(DB_Q10!$F$5:$F$1254,Q$26,DB_Q10!$P$5:$P$1254,$B31),COUNTIFS(DB_Q10!$L$5:$L$1254,$J$4,DB_Q10!$F$5:$F$1254,Q$26,DB_Q10!$P$5:$P$1254,$B31))</f>
        <v>1</v>
      </c>
      <c r="R31" s="1117">
        <f t="shared" si="11"/>
        <v>5.0761421319796954E-2</v>
      </c>
      <c r="S31" s="1117">
        <f t="shared" si="11"/>
        <v>0.18243243243243243</v>
      </c>
      <c r="T31" s="1117">
        <f t="shared" si="11"/>
        <v>0.24827586206896551</v>
      </c>
      <c r="U31" s="1117">
        <f t="shared" si="11"/>
        <v>0.2</v>
      </c>
    </row>
    <row r="32" spans="1:21" s="331" customFormat="1">
      <c r="A32" s="468"/>
      <c r="B32" s="1115" t="s">
        <v>45</v>
      </c>
      <c r="C32" s="1074">
        <f t="shared" si="13"/>
        <v>2.4282560706401765E-2</v>
      </c>
      <c r="D32" s="1116">
        <f>IF($J$4="Todas",COUNTIFS(DB_Q10!$E$5:$E$1254,D$26,DB_Q10!$P$5:$P$1254,$B32),COUNTIFS(DB_Q10!$L$5:$L$1254,$J$4,DB_Q10!$E$5:$E$1254,D$26,DB_Q10!$P$5:$P$1254,$B32))</f>
        <v>4</v>
      </c>
      <c r="E32" s="1116">
        <f>IF($J$4="Todas",COUNTIFS(DB_Q10!$E$5:$E$1254,E$26,DB_Q10!$P$5:$P$1254,$B32),COUNTIFS(DB_Q10!$L$5:$L$1254,$J$4,DB_Q10!$E$5:$E$1254,E$26,DB_Q10!$P$5:$P$1254,$B32))</f>
        <v>7</v>
      </c>
      <c r="F32" s="1117">
        <f t="shared" si="9"/>
        <v>1.1142061281337047E-2</v>
      </c>
      <c r="G32" s="1117">
        <f t="shared" si="9"/>
        <v>1.6317016317016316E-2</v>
      </c>
      <c r="H32" s="1118">
        <f>IF($J$4="Todas",COUNTIFS(DB_Q10!$D$5:$D$1254,H$26,DB_Q10!$P$5:$P$1254,$B32),COUNTIFS(DB_Q10!$L$5:$L$1254,$J$4,DB_Q10!$D$5:$D$1254,H$26,DB_Q10!$P$5:$P$1254,$B32))</f>
        <v>3</v>
      </c>
      <c r="I32" s="1116">
        <f>IF($J$4="Todas",COUNTIFS(DB_Q10!$D$5:$D$1254,I$26,DB_Q10!$P$5:$P$1254,$B32),COUNTIFS(DB_Q10!$L$5:$L$1254,$J$4,DB_Q10!$D$5:$D$1254,I$26,DB_Q10!$P$5:$P$1254,$B32))</f>
        <v>5</v>
      </c>
      <c r="J32" s="1116">
        <f>IF($J$4="Todas",COUNTIFS(DB_Q10!$D$5:$D$1254,J$26,DB_Q10!$P$5:$P$1254,$B32),COUNTIFS(DB_Q10!$L$5:$L$1254,$J$4,DB_Q10!$D$5:$D$1254,J$26,DB_Q10!$P$5:$P$1254,$B32))</f>
        <v>3</v>
      </c>
      <c r="K32" s="1117">
        <f t="shared" si="10"/>
        <v>1.4492753623188406E-2</v>
      </c>
      <c r="L32" s="1117">
        <f t="shared" si="10"/>
        <v>1.282051282051282E-2</v>
      </c>
      <c r="M32" s="1117">
        <f t="shared" si="10"/>
        <v>1.5706806282722512E-2</v>
      </c>
      <c r="N32" s="1118">
        <f>IF($J$4="Todas",COUNTIFS(DB_Q10!$F$5:$F$1254,N$26,DB_Q10!$P$5:$P$1254,$B32),COUNTIFS(DB_Q10!$L$5:$L$1254,$J$4,DB_Q10!$F$5:$F$1254,N$26,DB_Q10!$P$5:$P$1254,$B32))</f>
        <v>1</v>
      </c>
      <c r="O32" s="1116">
        <f>IF($J$4="Todas",COUNTIFS(DB_Q10!$F$5:$F$1254,O$26,DB_Q10!$P$5:$P$1254,$B32),COUNTIFS(DB_Q10!$L$5:$L$1254,$J$4,DB_Q10!$F$5:$F$1254,O$26,DB_Q10!$P$5:$P$1254,$B32))</f>
        <v>4</v>
      </c>
      <c r="P32" s="1116">
        <f>IF($J$4="Todas",COUNTIFS(DB_Q10!$F$5:$F$1254,P$26,DB_Q10!$P$5:$P$1254,$B32),COUNTIFS(DB_Q10!$L$5:$L$1254,$J$4,DB_Q10!$F$5:$F$1254,P$26,DB_Q10!$P$5:$P$1254,$B32))</f>
        <v>6</v>
      </c>
      <c r="Q32" s="1116">
        <f>IF($J$4="Todas",COUNTIFS(DB_Q10!$F$5:$F$1254,Q$26,DB_Q10!$P$5:$P$1254,$B32),COUNTIFS(DB_Q10!$L$5:$L$1254,$J$4,DB_Q10!$F$5:$F$1254,Q$26,DB_Q10!$P$5:$P$1254,$B32))</f>
        <v>0</v>
      </c>
      <c r="R32" s="1117">
        <f t="shared" si="11"/>
        <v>5.076142131979695E-3</v>
      </c>
      <c r="S32" s="1117">
        <f t="shared" si="11"/>
        <v>1.3513513513513514E-2</v>
      </c>
      <c r="T32" s="1117">
        <f t="shared" si="11"/>
        <v>2.0689655172413793E-2</v>
      </c>
      <c r="U32" s="1117">
        <f t="shared" si="11"/>
        <v>0</v>
      </c>
    </row>
    <row r="33" spans="1:27" s="331" customFormat="1">
      <c r="A33" s="468"/>
      <c r="B33" s="1115" t="s">
        <v>46</v>
      </c>
      <c r="C33" s="1074">
        <f t="shared" si="13"/>
        <v>2.6490066225165563E-2</v>
      </c>
      <c r="D33" s="1116">
        <f>IF($J$4="Todas",COUNTIFS(DB_Q10!$E$5:$E$1254,D$26,DB_Q10!$P$5:$P$1254,$B33),COUNTIFS(DB_Q10!$L$5:$L$1254,$J$4,DB_Q10!$E$5:$E$1254,D$26,DB_Q10!$P$5:$P$1254,$B33))</f>
        <v>5</v>
      </c>
      <c r="E33" s="1116">
        <f>IF($J$4="Todas",COUNTIFS(DB_Q10!$E$5:$E$1254,E$26,DB_Q10!$P$5:$P$1254,$B33),COUNTIFS(DB_Q10!$L$5:$L$1254,$J$4,DB_Q10!$E$5:$E$1254,E$26,DB_Q10!$P$5:$P$1254,$B33))</f>
        <v>7</v>
      </c>
      <c r="F33" s="1117">
        <f t="shared" si="9"/>
        <v>1.3927576601671309E-2</v>
      </c>
      <c r="G33" s="1117">
        <f t="shared" si="9"/>
        <v>1.6317016317016316E-2</v>
      </c>
      <c r="H33" s="1118">
        <f>IF($J$4="Todas",COUNTIFS(DB_Q10!$D$5:$D$1254,H$26,DB_Q10!$P$5:$P$1254,$B33),COUNTIFS(DB_Q10!$L$5:$L$1254,$J$4,DB_Q10!$D$5:$D$1254,H$26,DB_Q10!$P$5:$P$1254,$B33))</f>
        <v>6</v>
      </c>
      <c r="I33" s="1116">
        <f>IF($J$4="Todas",COUNTIFS(DB_Q10!$D$5:$D$1254,I$26,DB_Q10!$P$5:$P$1254,$B33),COUNTIFS(DB_Q10!$L$5:$L$1254,$J$4,DB_Q10!$D$5:$D$1254,I$26,DB_Q10!$P$5:$P$1254,$B33))</f>
        <v>4</v>
      </c>
      <c r="J33" s="1116">
        <f>IF($J$4="Todas",COUNTIFS(DB_Q10!$D$5:$D$1254,J$26,DB_Q10!$P$5:$P$1254,$B33),COUNTIFS(DB_Q10!$L$5:$L$1254,$J$4,DB_Q10!$D$5:$D$1254,J$26,DB_Q10!$P$5:$P$1254,$B33))</f>
        <v>2</v>
      </c>
      <c r="K33" s="1117">
        <f t="shared" si="10"/>
        <v>2.8985507246376812E-2</v>
      </c>
      <c r="L33" s="1117">
        <f t="shared" si="10"/>
        <v>1.0256410256410256E-2</v>
      </c>
      <c r="M33" s="1117">
        <f t="shared" si="10"/>
        <v>1.0471204188481676E-2</v>
      </c>
      <c r="N33" s="1118">
        <f>IF($J$4="Todas",COUNTIFS(DB_Q10!$F$5:$F$1254,N$26,DB_Q10!$P$5:$P$1254,$B33),COUNTIFS(DB_Q10!$L$5:$L$1254,$J$4,DB_Q10!$F$5:$F$1254,N$26,DB_Q10!$P$5:$P$1254,$B33))</f>
        <v>2</v>
      </c>
      <c r="O33" s="1116">
        <f>IF($J$4="Todas",COUNTIFS(DB_Q10!$F$5:$F$1254,O$26,DB_Q10!$P$5:$P$1254,$B33),COUNTIFS(DB_Q10!$L$5:$L$1254,$J$4,DB_Q10!$F$5:$F$1254,O$26,DB_Q10!$P$5:$P$1254,$B33))</f>
        <v>6</v>
      </c>
      <c r="P33" s="1116">
        <f>IF($J$4="Todas",COUNTIFS(DB_Q10!$F$5:$F$1254,P$26,DB_Q10!$P$5:$P$1254,$B33),COUNTIFS(DB_Q10!$L$5:$L$1254,$J$4,DB_Q10!$F$5:$F$1254,P$26,DB_Q10!$P$5:$P$1254,$B33))</f>
        <v>4</v>
      </c>
      <c r="Q33" s="1116">
        <f>IF($J$4="Todas",COUNTIFS(DB_Q10!$F$5:$F$1254,Q$26,DB_Q10!$P$5:$P$1254,$B33),COUNTIFS(DB_Q10!$L$5:$L$1254,$J$4,DB_Q10!$F$5:$F$1254,Q$26,DB_Q10!$P$5:$P$1254,$B33))</f>
        <v>0</v>
      </c>
      <c r="R33" s="1117">
        <f t="shared" si="11"/>
        <v>1.015228426395939E-2</v>
      </c>
      <c r="S33" s="1117">
        <f t="shared" si="11"/>
        <v>2.0270270270270271E-2</v>
      </c>
      <c r="T33" s="1117">
        <f t="shared" si="11"/>
        <v>1.3793103448275862E-2</v>
      </c>
      <c r="U33" s="1117">
        <f t="shared" si="11"/>
        <v>0</v>
      </c>
    </row>
    <row r="34" spans="1:27" s="331" customFormat="1" ht="15.75" thickBot="1">
      <c r="A34" s="468"/>
      <c r="B34" s="1119" t="s">
        <v>359</v>
      </c>
      <c r="C34" s="1120">
        <f t="shared" si="13"/>
        <v>0.29359823399558499</v>
      </c>
      <c r="D34" s="1121">
        <f>IF($J$4="Todas",COUNTIFS(DB_Q10!$E$5:$E$1254,D$26,DB_Q10!$P$5:$P$1254,$B34),COUNTIFS(DB_Q10!$L$5:$L$1254,$J$4,DB_Q10!$E$5:$E$1254,D$26,DB_Q10!$P$5:$P$1254,$B34))</f>
        <v>52</v>
      </c>
      <c r="E34" s="1121">
        <f>IF($J$4="Todas",COUNTIFS(DB_Q10!$E$5:$E$1254,E$26,DB_Q10!$P$5:$P$1254,$B34),COUNTIFS(DB_Q10!$L$5:$L$1254,$J$4,DB_Q10!$E$5:$E$1254,E$26,DB_Q10!$P$5:$P$1254,$B34))</f>
        <v>81</v>
      </c>
      <c r="F34" s="1122">
        <f t="shared" si="9"/>
        <v>0.14484679665738162</v>
      </c>
      <c r="G34" s="1122">
        <f t="shared" si="9"/>
        <v>0.1888111888111888</v>
      </c>
      <c r="H34" s="1123">
        <f>IF($J$4="Todas",COUNTIFS(DB_Q10!$D$5:$D$1254,H$26,DB_Q10!$P$5:$P$1254,$B34),COUNTIFS(DB_Q10!$L$5:$L$1254,$J$4,DB_Q10!$D$5:$D$1254,H$26,DB_Q10!$P$5:$P$1254,$B34))</f>
        <v>16</v>
      </c>
      <c r="I34" s="1121">
        <f>IF($J$4="Todas",COUNTIFS(DB_Q10!$D$5:$D$1254,I$26,DB_Q10!$P$5:$P$1254,$B34),COUNTIFS(DB_Q10!$L$5:$L$1254,$J$4,DB_Q10!$D$5:$D$1254,I$26,DB_Q10!$P$5:$P$1254,$B34))</f>
        <v>78</v>
      </c>
      <c r="J34" s="1121">
        <f>IF($J$4="Todas",COUNTIFS(DB_Q10!$D$5:$D$1254,J$26,DB_Q10!$P$5:$P$1254,$B34),COUNTIFS(DB_Q10!$L$5:$L$1254,$J$4,DB_Q10!$D$5:$D$1254,J$26,DB_Q10!$P$5:$P$1254,$B34))</f>
        <v>39</v>
      </c>
      <c r="K34" s="1122">
        <f t="shared" si="10"/>
        <v>7.7294685990338161E-2</v>
      </c>
      <c r="L34" s="1122">
        <f t="shared" si="10"/>
        <v>0.2</v>
      </c>
      <c r="M34" s="1122">
        <f t="shared" si="10"/>
        <v>0.20418848167539266</v>
      </c>
      <c r="N34" s="1123">
        <f>IF($J$4="Todas",COUNTIFS(DB_Q10!$F$5:$F$1254,N$26,DB_Q10!$P$5:$P$1254,$B34),COUNTIFS(DB_Q10!$L$5:$L$1254,$J$4,DB_Q10!$F$5:$F$1254,N$26,DB_Q10!$P$5:$P$1254,$B34))</f>
        <v>46</v>
      </c>
      <c r="O34" s="1121">
        <f>IF($J$4="Todas",COUNTIFS(DB_Q10!$F$5:$F$1254,O$26,DB_Q10!$P$5:$P$1254,$B34),COUNTIFS(DB_Q10!$L$5:$L$1254,$J$4,DB_Q10!$F$5:$F$1254,O$26,DB_Q10!$P$5:$P$1254,$B34))</f>
        <v>47</v>
      </c>
      <c r="P34" s="1121">
        <f>IF($J$4="Todas",COUNTIFS(DB_Q10!$F$5:$F$1254,P$26,DB_Q10!$P$5:$P$1254,$B34),COUNTIFS(DB_Q10!$L$5:$L$1254,$J$4,DB_Q10!$F$5:$F$1254,P$26,DB_Q10!$P$5:$P$1254,$B34))</f>
        <v>39</v>
      </c>
      <c r="Q34" s="1121">
        <f>IF($J$4="Todas",COUNTIFS(DB_Q10!$F$5:$F$1254,Q$26,DB_Q10!$P$5:$P$1254,$B34),COUNTIFS(DB_Q10!$L$5:$L$1254,$J$4,DB_Q10!$F$5:$F$1254,Q$26,DB_Q10!$P$5:$P$1254,$B34))</f>
        <v>1</v>
      </c>
      <c r="R34" s="1122">
        <f t="shared" si="11"/>
        <v>0.233502538071066</v>
      </c>
      <c r="S34" s="1122">
        <f t="shared" si="11"/>
        <v>0.15878378378378377</v>
      </c>
      <c r="T34" s="1122">
        <f t="shared" si="11"/>
        <v>0.13448275862068965</v>
      </c>
      <c r="U34" s="1122">
        <f t="shared" si="11"/>
        <v>0.2</v>
      </c>
    </row>
    <row r="35" spans="1:27" s="331" customFormat="1" ht="15.75" thickTop="1">
      <c r="A35" s="468"/>
      <c r="B35" s="468"/>
      <c r="C35" s="468"/>
      <c r="D35" s="432">
        <f>IF($J$4="Todas",COUNTIFS(DB_Q10!$E$5:$E$1254,D$26,DB_Q10!$M$5:$M$1254,"Si"),COUNTIFS(DB_Q10!$E$5:$E$1254,D$26,DB_Q10!$L$5:$L$1254,$J$4,DB_Q10!$M$5:$M$1254,"Si"))</f>
        <v>359</v>
      </c>
      <c r="E35" s="432">
        <f>IF($J$4="Todas",COUNTIFS(DB_Q10!$E$5:$E$1254,E$26,DB_Q10!$M$5:$M$1254,"Si"),COUNTIFS(DB_Q10!$E$5:$E$1254,E$26,DB_Q10!$L$5:$L$1254,$J$4,DB_Q10!$M$5:$M$1254,"Si"))</f>
        <v>429</v>
      </c>
      <c r="F35" s="432"/>
      <c r="G35" s="432"/>
      <c r="H35" s="432">
        <f>IF($J$4="Todas",COUNTIFS(DB_Q10!$D$5:$D$1254,H$26,DB_Q10!$M$5:$M$1254,"Si"),COUNTIFS(DB_Q10!$D$5:$D$1254,H$26,DB_Q10!$L$5:$L$1254,$J$4,DB_Q10!$M$5:$M$1254,"Si"))</f>
        <v>207</v>
      </c>
      <c r="I35" s="432">
        <f>IF($J$4="Todas",COUNTIFS(DB_Q10!$D$5:$D$1254,I$26,DB_Q10!$M$5:$M$1254,"Si"),COUNTIFS(DB_Q10!$D$5:$D$1254,I$26,DB_Q10!$L$5:$L$1254,$J$4,DB_Q10!$M$5:$M$1254,"Si"))</f>
        <v>390</v>
      </c>
      <c r="J35" s="432">
        <f>IF($J$4="Todas",COUNTIFS(DB_Q10!$D$5:$D$1254,J$26,DB_Q10!$M$5:$M$1254,"Si"),COUNTIFS(DB_Q10!$D$5:$D$1254,J$26,DB_Q10!$L$5:$L$1254,$J$4,DB_Q10!$M$5:$M$1254,"Si"))</f>
        <v>191</v>
      </c>
      <c r="K35" s="432"/>
      <c r="L35" s="432"/>
      <c r="M35" s="432"/>
      <c r="N35" s="432">
        <f>IF($J$4="Todas",COUNTIFS(DB_Q10!$F$5:$F$1254,N$26,DB_Q10!$M$5:$M$1254,"Si"),COUNTIFS(DB_Q10!$F$5:$F$1254,N$26,DB_Q10!$L$5:$L$1254,$J$4,DB_Q10!$M$5:$M$1254,"Si"))</f>
        <v>197</v>
      </c>
      <c r="O35" s="432">
        <f>IF($J$4="Todas",COUNTIFS(DB_Q10!$F$5:$F$1254,O$26,DB_Q10!$M$5:$M$1254,"Si"),COUNTIFS(DB_Q10!$F$5:$F$1254,O$26,DB_Q10!$L$5:$L$1254,$J$4,DB_Q10!$M$5:$M$1254,"Si"))</f>
        <v>296</v>
      </c>
      <c r="P35" s="432">
        <f>IF($J$4="Todas",COUNTIFS(DB_Q10!$F$5:$F$1254,P$26,DB_Q10!$M$5:$M$1254,"Si"),COUNTIFS(DB_Q10!$F$5:$F$1254,P$26,DB_Q10!$L$5:$L$1254,$J$4,DB_Q10!$M$5:$M$1254,"Si"))</f>
        <v>290</v>
      </c>
      <c r="Q35" s="432">
        <f>IF($J$4="Todas",COUNTIFS(DB_Q10!$F$5:$F$1254,Q$26,DB_Q10!$M$5:$M$1254,"Si"),COUNTIFS(DB_Q10!$F$5:$F$1254,Q$26,DB_Q10!$L$5:$L$1254,$J$4,DB_Q10!$M$5:$M$1254,"Si"))</f>
        <v>5</v>
      </c>
      <c r="R35" s="681"/>
      <c r="S35" s="681"/>
      <c r="T35" s="681"/>
      <c r="U35" s="682"/>
    </row>
    <row r="36" spans="1:27" s="331" customFormat="1">
      <c r="A36" s="468"/>
      <c r="B36" s="468"/>
      <c r="C36" s="468"/>
      <c r="D36" s="241"/>
      <c r="E36" s="241"/>
      <c r="F36" s="298"/>
      <c r="G36" s="298"/>
      <c r="H36" s="241"/>
      <c r="I36" s="241"/>
      <c r="J36" s="241"/>
      <c r="K36" s="298"/>
      <c r="L36" s="298"/>
      <c r="M36" s="298"/>
      <c r="N36" s="241"/>
      <c r="O36" s="241"/>
      <c r="P36" s="241"/>
      <c r="Q36" s="241"/>
      <c r="R36" s="298"/>
      <c r="S36" s="298"/>
      <c r="T36" s="298"/>
      <c r="U36" s="298"/>
      <c r="V36" s="1124"/>
      <c r="W36" s="1124"/>
      <c r="X36" s="1124"/>
      <c r="Y36" s="1125"/>
      <c r="Z36" s="1125"/>
      <c r="AA36" s="1125"/>
    </row>
    <row r="38" spans="1:27" s="1034" customFormat="1">
      <c r="A38" s="1033"/>
      <c r="B38" s="1033"/>
      <c r="C38" s="1033"/>
      <c r="D38" s="1089" t="s">
        <v>317</v>
      </c>
      <c r="E38" s="1090"/>
      <c r="F38" s="1090"/>
      <c r="G38" s="1093"/>
      <c r="H38" s="1092"/>
      <c r="I38" s="1090"/>
      <c r="J38" s="1091" t="s">
        <v>318</v>
      </c>
      <c r="K38" s="1090"/>
      <c r="L38" s="1090"/>
      <c r="M38" s="1093"/>
      <c r="N38" s="1092"/>
      <c r="O38" s="1093"/>
      <c r="P38" s="1091" t="s">
        <v>319</v>
      </c>
      <c r="Q38" s="1090"/>
      <c r="R38" s="1090"/>
      <c r="S38" s="1093"/>
      <c r="T38" s="1092"/>
      <c r="U38" s="1090"/>
    </row>
    <row r="39" spans="1:27" s="1127" customFormat="1">
      <c r="A39" s="238"/>
      <c r="B39" s="1094" t="s">
        <v>361</v>
      </c>
      <c r="C39" s="1095"/>
      <c r="D39" s="1096" t="s">
        <v>305</v>
      </c>
      <c r="E39" s="1096" t="s">
        <v>510</v>
      </c>
      <c r="F39" s="1096" t="s">
        <v>511</v>
      </c>
      <c r="G39" s="1097" t="s">
        <v>305</v>
      </c>
      <c r="H39" s="1097" t="s">
        <v>510</v>
      </c>
      <c r="I39" s="1097" t="s">
        <v>511</v>
      </c>
      <c r="J39" s="1098" t="s">
        <v>306</v>
      </c>
      <c r="K39" s="1096" t="s">
        <v>307</v>
      </c>
      <c r="L39" s="1096" t="s">
        <v>308</v>
      </c>
      <c r="M39" s="1097" t="s">
        <v>306</v>
      </c>
      <c r="N39" s="1097" t="s">
        <v>307</v>
      </c>
      <c r="O39" s="1126" t="s">
        <v>308</v>
      </c>
      <c r="P39" s="1098" t="s">
        <v>505</v>
      </c>
      <c r="Q39" s="1096" t="s">
        <v>504</v>
      </c>
      <c r="R39" s="1096" t="s">
        <v>507</v>
      </c>
      <c r="S39" s="1097" t="s">
        <v>505</v>
      </c>
      <c r="T39" s="1097" t="s">
        <v>504</v>
      </c>
      <c r="U39" s="1097" t="s">
        <v>507</v>
      </c>
    </row>
    <row r="40" spans="1:27">
      <c r="B40" s="1099" t="s">
        <v>359</v>
      </c>
      <c r="C40" s="1100">
        <f>VLOOKUP(B40,$B$8:$C$10,2,)</f>
        <v>7.6142131979695438E-2</v>
      </c>
      <c r="D40" s="1101">
        <f>IF($J$4="Todas",COUNTIFS(DB_Q10!$G$5:$G$1254,D$39,DB_Q10!$O$5:$O$1254,$B27),COUNTIFS(DB_Q10!$L$5:$L$1254,$J$4,DB_Q10!$G$5:$G$1254,D$39,DB_Q10!$O$5:$O$1254,$B27))</f>
        <v>32</v>
      </c>
      <c r="E40" s="1101">
        <f>IF($J$4="Todas",COUNTIFS(DB_Q10!$G$5:$G$1254,E$39,DB_Q10!$O$5:$O$1254,$B27),COUNTIFS(DB_Q10!$L$5:$L$1254,$J$4,DB_Q10!$G$5:$G$1254,E$39,DB_Q10!$O$5:$O$1254,$B27))</f>
        <v>5</v>
      </c>
      <c r="F40" s="1101">
        <f>IF($J$4="Todas",COUNTIFS(DB_Q10!$G$5:$G$1254,F$39,DB_Q10!$O$5:$O$1254,$B27),COUNTIFS(DB_Q10!$L$5:$L$1254,$J$4,DB_Q10!$G$5:$G$1254,F$39,DB_Q10!$O$5:$O$1254,$B27))</f>
        <v>23</v>
      </c>
      <c r="G40" s="1102">
        <f t="shared" ref="G40:I47" si="14">IFERROR(D40/D$48,)</f>
        <v>6.8965517241379309E-2</v>
      </c>
      <c r="H40" s="1102">
        <f t="shared" si="14"/>
        <v>3.0120481927710843E-2</v>
      </c>
      <c r="I40" s="1102">
        <f t="shared" si="14"/>
        <v>0.14556962025316456</v>
      </c>
      <c r="J40" s="1103">
        <f>IF($J$4="Todas",COUNTIFS(DB_Q10!$H$5:$H$1254,J$39,DB_Q10!$O$5:$O$1254,$B40),COUNTIFS(DB_Q10!$L$5:$L$1254,$J$4,DB_Q10!$H$5:$H$1254,J$39,DB_Q10!$O$5:$O$1254,$B40))</f>
        <v>40</v>
      </c>
      <c r="K40" s="1101">
        <f>IF($J$4="Todas",COUNTIFS(DB_Q10!$H$5:$H$1254,K$39,DB_Q10!$O$5:$O$1254,$B40),COUNTIFS(DB_Q10!$L$5:$L$1254,$J$4,DB_Q10!$H$5:$H$1254,K$39,DB_Q10!$O$5:$O$1254,$B40))</f>
        <v>7</v>
      </c>
      <c r="L40" s="1101">
        <f>IF($J$4="Todas",COUNTIFS(DB_Q10!$H$5:$H$1254,L$39,DB_Q10!$O$5:$O$1254,$B40),COUNTIFS(DB_Q10!$L$5:$L$1254,$J$4,DB_Q10!$H$5:$H$1254,L$39,DB_Q10!$O$5:$O$1254,$B40))</f>
        <v>13</v>
      </c>
      <c r="M40" s="1102">
        <f t="shared" ref="M40:O47" si="15">IFERROR(J40/J$48,)</f>
        <v>6.8259385665529013E-2</v>
      </c>
      <c r="N40" s="1102">
        <f t="shared" si="15"/>
        <v>7.6086956521739135E-2</v>
      </c>
      <c r="O40" s="1128">
        <f t="shared" si="15"/>
        <v>0.11818181818181818</v>
      </c>
      <c r="P40" s="1103">
        <f>IF($J$4="Todas",COUNTIFS(DB_Q10!$I$5:$I$1254,P$39,DB_Q10!$O$5:$O$1254,$B40),COUNTIFS(DB_Q10!$L$5:$L$1254,$J$4,DB_Q10!$I$5:$I$1254,P$39,DB_Q10!$O$5:$O$1254,$B40))</f>
        <v>5</v>
      </c>
      <c r="Q40" s="1101">
        <f>IF($J$4="Todas",COUNTIFS(DB_Q10!$I$5:$I$1254,Q$39,DB_Q10!$O$5:$O$1254,$B40),COUNTIFS(DB_Q10!$L$5:$L$1254,$J$4,DB_Q10!$I$5:$I$1254,Q$39,DB_Q10!$O$5:$O$1254,$B40))</f>
        <v>35</v>
      </c>
      <c r="R40" s="1101">
        <f>IF($J$4="Todas",COUNTIFS(DB_Q10!$I$5:$I$1254,R$39,DB_Q10!$O$5:$O$1254,$B40),COUNTIFS(DB_Q10!$L$5:$L$1254,$J$4,DB_Q10!$I$5:$I$1254,R$39,DB_Q10!$O$5:$O$1254,$B40))</f>
        <v>20</v>
      </c>
      <c r="S40" s="1102">
        <f t="shared" ref="S40:U47" si="16">IFERROR(P40/P$48,)</f>
        <v>3.048780487804878E-2</v>
      </c>
      <c r="T40" s="1102">
        <f t="shared" si="16"/>
        <v>7.6086956521739135E-2</v>
      </c>
      <c r="U40" s="1102">
        <f t="shared" si="16"/>
        <v>0.12195121951219512</v>
      </c>
    </row>
    <row r="41" spans="1:27">
      <c r="B41" s="1104" t="s">
        <v>0</v>
      </c>
      <c r="C41" s="1058">
        <f t="shared" ref="C41:C42" si="17">VLOOKUP(B41,$B$8:$C$10,2,)</f>
        <v>0.34898477157360408</v>
      </c>
      <c r="D41" s="1059">
        <f>IF($J$4="Todas",COUNTIFS(DB_Q10!$G$5:$G$1254,D$39,DB_Q10!$O$5:$O$1254,$B28),COUNTIFS(DB_Q10!$L$5:$L$1254,$J$4,DB_Q10!$G$5:$G$1254,D$39,DB_Q10!$O$5:$O$1254,$B28))</f>
        <v>172</v>
      </c>
      <c r="E41" s="1059">
        <f>IF($J$4="Todas",COUNTIFS(DB_Q10!$G$5:$G$1254,E$39,DB_Q10!$O$5:$O$1254,$B28),COUNTIFS(DB_Q10!$L$5:$L$1254,$J$4,DB_Q10!$G$5:$G$1254,E$39,DB_Q10!$O$5:$O$1254,$B28))</f>
        <v>67</v>
      </c>
      <c r="F41" s="1059">
        <f>IF($J$4="Todas",COUNTIFS(DB_Q10!$G$5:$G$1254,F$39,DB_Q10!$O$5:$O$1254,$B28),COUNTIFS(DB_Q10!$L$5:$L$1254,$J$4,DB_Q10!$G$5:$G$1254,F$39,DB_Q10!$O$5:$O$1254,$B28))</f>
        <v>36</v>
      </c>
      <c r="G41" s="1060">
        <f t="shared" si="14"/>
        <v>0.37068965517241381</v>
      </c>
      <c r="H41" s="1060">
        <f t="shared" si="14"/>
        <v>0.40361445783132532</v>
      </c>
      <c r="I41" s="1060">
        <f t="shared" si="14"/>
        <v>0.22784810126582278</v>
      </c>
      <c r="J41" s="1105">
        <f>IF($J$4="Todas",COUNTIFS(DB_Q10!$H$5:$H$1254,J$39,DB_Q10!$O$5:$O$1254,$B41),COUNTIFS(DB_Q10!$L$5:$L$1254,$J$4,DB_Q10!$H$5:$H$1254,J$39,DB_Q10!$O$5:$O$1254,$B41))</f>
        <v>211</v>
      </c>
      <c r="K41" s="1059">
        <f>IF($J$4="Todas",COUNTIFS(DB_Q10!$H$5:$H$1254,K$39,DB_Q10!$O$5:$O$1254,$B41),COUNTIFS(DB_Q10!$L$5:$L$1254,$J$4,DB_Q10!$H$5:$H$1254,K$39,DB_Q10!$O$5:$O$1254,$B41))</f>
        <v>31</v>
      </c>
      <c r="L41" s="1059">
        <f>IF($J$4="Todas",COUNTIFS(DB_Q10!$H$5:$H$1254,L$39,DB_Q10!$O$5:$O$1254,$B41),COUNTIFS(DB_Q10!$L$5:$L$1254,$J$4,DB_Q10!$H$5:$H$1254,L$39,DB_Q10!$O$5:$O$1254,$B41))</f>
        <v>33</v>
      </c>
      <c r="M41" s="1060">
        <f t="shared" si="15"/>
        <v>0.36006825938566556</v>
      </c>
      <c r="N41" s="1060">
        <f t="shared" si="15"/>
        <v>0.33695652173913043</v>
      </c>
      <c r="O41" s="1129">
        <f t="shared" si="15"/>
        <v>0.3</v>
      </c>
      <c r="P41" s="1105">
        <f>IF($J$4="Todas",COUNTIFS(DB_Q10!$I$5:$I$1254,P$39,DB_Q10!$O$5:$O$1254,$B41),COUNTIFS(DB_Q10!$L$5:$L$1254,$J$4,DB_Q10!$I$5:$I$1254,P$39,DB_Q10!$O$5:$O$1254,$B41))</f>
        <v>53</v>
      </c>
      <c r="Q41" s="1059">
        <f>IF($J$4="Todas",COUNTIFS(DB_Q10!$I$5:$I$1254,Q$39,DB_Q10!$O$5:$O$1254,$B41),COUNTIFS(DB_Q10!$L$5:$L$1254,$J$4,DB_Q10!$I$5:$I$1254,Q$39,DB_Q10!$O$5:$O$1254,$B41))</f>
        <v>174</v>
      </c>
      <c r="R41" s="1059">
        <f>IF($J$4="Todas",COUNTIFS(DB_Q10!$I$5:$I$1254,R$39,DB_Q10!$O$5:$O$1254,$B41),COUNTIFS(DB_Q10!$L$5:$L$1254,$J$4,DB_Q10!$I$5:$I$1254,R$39,DB_Q10!$O$5:$O$1254,$B41))</f>
        <v>48</v>
      </c>
      <c r="S41" s="1060">
        <f t="shared" si="16"/>
        <v>0.32317073170731708</v>
      </c>
      <c r="T41" s="1060">
        <f t="shared" si="16"/>
        <v>0.37826086956521737</v>
      </c>
      <c r="U41" s="1060">
        <f t="shared" si="16"/>
        <v>0.29268292682926828</v>
      </c>
    </row>
    <row r="42" spans="1:27" ht="15.75" thickBot="1">
      <c r="B42" s="1106" t="s">
        <v>358</v>
      </c>
      <c r="C42" s="1064">
        <f t="shared" si="17"/>
        <v>0.57487309644670048</v>
      </c>
      <c r="D42" s="1107">
        <f>IF($J$4="Todas",COUNTIFS(DB_Q10!$G$5:$G$1254,D$39,DB_Q10!$O$5:$O$1254,$B29),COUNTIFS(DB_Q10!$L$5:$L$1254,$J$4,DB_Q10!$G$5:$G$1254,D$39,DB_Q10!$O$5:$O$1254,$B29))</f>
        <v>260</v>
      </c>
      <c r="E42" s="1107">
        <f>IF($J$4="Todas",COUNTIFS(DB_Q10!$G$5:$G$1254,E$39,DB_Q10!$O$5:$O$1254,$B29),COUNTIFS(DB_Q10!$L$5:$L$1254,$J$4,DB_Q10!$G$5:$G$1254,E$39,DB_Q10!$O$5:$O$1254,$B29))</f>
        <v>94</v>
      </c>
      <c r="F42" s="1107">
        <f>IF($J$4="Todas",COUNTIFS(DB_Q10!$G$5:$G$1254,F$39,DB_Q10!$O$5:$O$1254,$B29),COUNTIFS(DB_Q10!$L$5:$L$1254,$J$4,DB_Q10!$G$5:$G$1254,F$39,DB_Q10!$O$5:$O$1254,$B29))</f>
        <v>99</v>
      </c>
      <c r="G42" s="1108">
        <f t="shared" si="14"/>
        <v>0.56034482758620685</v>
      </c>
      <c r="H42" s="1108">
        <f t="shared" si="14"/>
        <v>0.5662650602409639</v>
      </c>
      <c r="I42" s="1108">
        <f t="shared" si="14"/>
        <v>0.62658227848101267</v>
      </c>
      <c r="J42" s="1109">
        <f>IF($J$4="Todas",COUNTIFS(DB_Q10!$H$5:$H$1254,J$39,DB_Q10!$O$5:$O$1254,$B42),COUNTIFS(DB_Q10!$L$5:$L$1254,$J$4,DB_Q10!$H$5:$H$1254,J$39,DB_Q10!$O$5:$O$1254,$B42))</f>
        <v>335</v>
      </c>
      <c r="K42" s="1107">
        <f>IF($J$4="Todas",COUNTIFS(DB_Q10!$H$5:$H$1254,K$39,DB_Q10!$O$5:$O$1254,$B42),COUNTIFS(DB_Q10!$L$5:$L$1254,$J$4,DB_Q10!$H$5:$H$1254,K$39,DB_Q10!$O$5:$O$1254,$B42))</f>
        <v>54</v>
      </c>
      <c r="L42" s="1107">
        <f>IF($J$4="Todas",COUNTIFS(DB_Q10!$H$5:$H$1254,L$39,DB_Q10!$O$5:$O$1254,$B42),COUNTIFS(DB_Q10!$L$5:$L$1254,$J$4,DB_Q10!$H$5:$H$1254,L$39,DB_Q10!$O$5:$O$1254,$B42))</f>
        <v>64</v>
      </c>
      <c r="M42" s="1108">
        <f t="shared" si="15"/>
        <v>0.57167235494880542</v>
      </c>
      <c r="N42" s="1108">
        <f t="shared" si="15"/>
        <v>0.58695652173913049</v>
      </c>
      <c r="O42" s="1130">
        <f t="shared" si="15"/>
        <v>0.58181818181818179</v>
      </c>
      <c r="P42" s="1109">
        <f>IF($J$4="Todas",COUNTIFS(DB_Q10!$I$5:$I$1254,P$39,DB_Q10!$O$5:$O$1254,$B42),COUNTIFS(DB_Q10!$L$5:$L$1254,$J$4,DB_Q10!$I$5:$I$1254,P$39,DB_Q10!$O$5:$O$1254,$B42))</f>
        <v>106</v>
      </c>
      <c r="Q42" s="1107">
        <f>IF($J$4="Todas",COUNTIFS(DB_Q10!$I$5:$I$1254,Q$39,DB_Q10!$O$5:$O$1254,$B42),COUNTIFS(DB_Q10!$L$5:$L$1254,$J$4,DB_Q10!$I$5:$I$1254,Q$39,DB_Q10!$O$5:$O$1254,$B42))</f>
        <v>251</v>
      </c>
      <c r="R42" s="1107">
        <f>IF($J$4="Todas",COUNTIFS(DB_Q10!$I$5:$I$1254,R$39,DB_Q10!$O$5:$O$1254,$B42),COUNTIFS(DB_Q10!$L$5:$L$1254,$J$4,DB_Q10!$I$5:$I$1254,R$39,DB_Q10!$O$5:$O$1254,$B42))</f>
        <v>96</v>
      </c>
      <c r="S42" s="1108">
        <f t="shared" si="16"/>
        <v>0.64634146341463417</v>
      </c>
      <c r="T42" s="1108">
        <f t="shared" si="16"/>
        <v>0.54565217391304344</v>
      </c>
      <c r="U42" s="1108">
        <f t="shared" si="16"/>
        <v>0.58536585365853655</v>
      </c>
    </row>
    <row r="43" spans="1:27" ht="15.75" thickTop="1">
      <c r="B43" s="1110" t="s">
        <v>360</v>
      </c>
      <c r="C43" s="1111">
        <f>VLOOKUP(B43,$B$11:$C$15,2,)</f>
        <v>0.35320088300220753</v>
      </c>
      <c r="D43" s="1112">
        <f>IF($J$4="Todas",COUNTIFS(DB_Q10!$G$5:$G$1254,D$39,DB_Q10!$P$5:$P$1254,$B30),COUNTIFS(DB_Q10!$L$5:$L$1254,$J$4,DB_Q10!$G$5:$G$1254,D$39,DB_Q10!$P$5:$P$1254,$B30))</f>
        <v>112</v>
      </c>
      <c r="E43" s="1112">
        <f>IF($J$4="Todas",COUNTIFS(DB_Q10!$G$5:$G$1254,E$39,DB_Q10!$P$5:$P$1254,$B30),COUNTIFS(DB_Q10!$L$5:$L$1254,$J$4,DB_Q10!$G$5:$G$1254,E$39,DB_Q10!$P$5:$P$1254,$B30))</f>
        <v>27</v>
      </c>
      <c r="F43" s="1112">
        <f>IF($J$4="Todas",COUNTIFS(DB_Q10!$G$5:$G$1254,F$39,DB_Q10!$P$5:$P$1254,$B30),COUNTIFS(DB_Q10!$L$5:$L$1254,$J$4,DB_Q10!$G$5:$G$1254,F$39,DB_Q10!$P$5:$P$1254,$B30))</f>
        <v>21</v>
      </c>
      <c r="G43" s="1113">
        <f t="shared" si="14"/>
        <v>0.2413793103448276</v>
      </c>
      <c r="H43" s="1113">
        <f t="shared" si="14"/>
        <v>0.16265060240963855</v>
      </c>
      <c r="I43" s="1113">
        <f t="shared" si="14"/>
        <v>0.13291139240506328</v>
      </c>
      <c r="J43" s="1114">
        <f>IF($J$4="Todas",COUNTIFS(DB_Q10!$H$5:$H$1254,J$39,DB_Q10!$P$5:$P$1254,$B43),COUNTIFS(DB_Q10!$L$5:$L$1254,$J$4,DB_Q10!$H$5:$H$1254,J$39,DB_Q10!$P$5:$P$1254,$B43))</f>
        <v>126</v>
      </c>
      <c r="K43" s="1112">
        <f>IF($J$4="Todas",COUNTIFS(DB_Q10!$H$5:$H$1254,K$39,DB_Q10!$P$5:$P$1254,$B43),COUNTIFS(DB_Q10!$L$5:$L$1254,$J$4,DB_Q10!$H$5:$H$1254,K$39,DB_Q10!$P$5:$P$1254,$B43))</f>
        <v>13</v>
      </c>
      <c r="L43" s="1112">
        <f>IF($J$4="Todas",COUNTIFS(DB_Q10!$H$5:$H$1254,L$39,DB_Q10!$P$5:$P$1254,$B43),COUNTIFS(DB_Q10!$L$5:$L$1254,$J$4,DB_Q10!$H$5:$H$1254,L$39,DB_Q10!$P$5:$P$1254,$B43))</f>
        <v>21</v>
      </c>
      <c r="M43" s="1113">
        <f t="shared" si="15"/>
        <v>0.21501706484641639</v>
      </c>
      <c r="N43" s="1113">
        <f t="shared" si="15"/>
        <v>0.14130434782608695</v>
      </c>
      <c r="O43" s="1131">
        <f t="shared" si="15"/>
        <v>0.19090909090909092</v>
      </c>
      <c r="P43" s="1114">
        <f>IF($J$4="Todas",COUNTIFS(DB_Q10!$I$5:$I$1254,P$39,DB_Q10!$P$5:$P$1254,$B43),COUNTIFS(DB_Q10!$L$5:$L$1254,$J$4,DB_Q10!$I$5:$I$1254,P$39,DB_Q10!$P$5:$P$1254,$B43))</f>
        <v>41</v>
      </c>
      <c r="Q43" s="1112">
        <f>IF($J$4="Todas",COUNTIFS(DB_Q10!$I$5:$I$1254,Q$39,DB_Q10!$P$5:$P$1254,$B43),COUNTIFS(DB_Q10!$L$5:$L$1254,$J$4,DB_Q10!$I$5:$I$1254,Q$39,DB_Q10!$P$5:$P$1254,$B43))</f>
        <v>93</v>
      </c>
      <c r="R43" s="1112">
        <f>IF($J$4="Todas",COUNTIFS(DB_Q10!$I$5:$I$1254,R$39,DB_Q10!$P$5:$P$1254,$B43),COUNTIFS(DB_Q10!$L$5:$L$1254,$J$4,DB_Q10!$I$5:$I$1254,R$39,DB_Q10!$P$5:$P$1254,$B43))</f>
        <v>26</v>
      </c>
      <c r="S43" s="1113">
        <f t="shared" si="16"/>
        <v>0.25</v>
      </c>
      <c r="T43" s="1113">
        <f t="shared" si="16"/>
        <v>0.20217391304347826</v>
      </c>
      <c r="U43" s="1113">
        <f t="shared" si="16"/>
        <v>0.15853658536585366</v>
      </c>
    </row>
    <row r="44" spans="1:27">
      <c r="B44" s="1115" t="s">
        <v>44</v>
      </c>
      <c r="C44" s="1074">
        <f t="shared" ref="C44:C47" si="18">VLOOKUP(B44,$B$11:$C$15,2,)</f>
        <v>0.30242825607064017</v>
      </c>
      <c r="D44" s="1116">
        <f>IF($J$4="Todas",COUNTIFS(DB_Q10!$G$5:$G$1254,D$39,DB_Q10!$P$5:$P$1254,$B31),COUNTIFS(DB_Q10!$L$5:$L$1254,$J$4,DB_Q10!$G$5:$G$1254,D$39,DB_Q10!$P$5:$P$1254,$B31))</f>
        <v>68</v>
      </c>
      <c r="E44" s="1116">
        <f>IF($J$4="Todas",COUNTIFS(DB_Q10!$G$5:$G$1254,E$39,DB_Q10!$P$5:$P$1254,$B31),COUNTIFS(DB_Q10!$L$5:$L$1254,$J$4,DB_Q10!$G$5:$G$1254,E$39,DB_Q10!$P$5:$P$1254,$B31))</f>
        <v>41</v>
      </c>
      <c r="F44" s="1116">
        <f>IF($J$4="Todas",COUNTIFS(DB_Q10!$G$5:$G$1254,F$39,DB_Q10!$P$5:$P$1254,$B31),COUNTIFS(DB_Q10!$L$5:$L$1254,$J$4,DB_Q10!$G$5:$G$1254,F$39,DB_Q10!$P$5:$P$1254,$B31))</f>
        <v>28</v>
      </c>
      <c r="G44" s="1117">
        <f t="shared" si="14"/>
        <v>0.14655172413793102</v>
      </c>
      <c r="H44" s="1117">
        <f t="shared" si="14"/>
        <v>0.24698795180722891</v>
      </c>
      <c r="I44" s="1117">
        <f t="shared" si="14"/>
        <v>0.17721518987341772</v>
      </c>
      <c r="J44" s="1118">
        <f>IF($J$4="Todas",COUNTIFS(DB_Q10!$H$5:$H$1254,J$39,DB_Q10!$P$5:$P$1254,$B44),COUNTIFS(DB_Q10!$L$5:$L$1254,$J$4,DB_Q10!$H$5:$H$1254,J$39,DB_Q10!$P$5:$P$1254,$B44))</f>
        <v>98</v>
      </c>
      <c r="K44" s="1116">
        <f>IF($J$4="Todas",COUNTIFS(DB_Q10!$H$5:$H$1254,K$39,DB_Q10!$P$5:$P$1254,$B44),COUNTIFS(DB_Q10!$L$5:$L$1254,$J$4,DB_Q10!$H$5:$H$1254,K$39,DB_Q10!$P$5:$P$1254,$B44))</f>
        <v>15</v>
      </c>
      <c r="L44" s="1116">
        <f>IF($J$4="Todas",COUNTIFS(DB_Q10!$H$5:$H$1254,L$39,DB_Q10!$P$5:$P$1254,$B44),COUNTIFS(DB_Q10!$L$5:$L$1254,$J$4,DB_Q10!$H$5:$H$1254,L$39,DB_Q10!$P$5:$P$1254,$B44))</f>
        <v>24</v>
      </c>
      <c r="M44" s="1117">
        <f t="shared" si="15"/>
        <v>0.16723549488054607</v>
      </c>
      <c r="N44" s="1117">
        <f t="shared" si="15"/>
        <v>0.16304347826086957</v>
      </c>
      <c r="O44" s="1132">
        <f t="shared" si="15"/>
        <v>0.21818181818181817</v>
      </c>
      <c r="P44" s="1118">
        <f>IF($J$4="Todas",COUNTIFS(DB_Q10!$I$5:$I$1254,P$39,DB_Q10!$P$5:$P$1254,$B44),COUNTIFS(DB_Q10!$L$5:$L$1254,$J$4,DB_Q10!$I$5:$I$1254,P$39,DB_Q10!$P$5:$P$1254,$B44))</f>
        <v>41</v>
      </c>
      <c r="Q44" s="1116">
        <f>IF($J$4="Todas",COUNTIFS(DB_Q10!$I$5:$I$1254,Q$39,DB_Q10!$P$5:$P$1254,$B44),COUNTIFS(DB_Q10!$L$5:$L$1254,$J$4,DB_Q10!$I$5:$I$1254,Q$39,DB_Q10!$P$5:$P$1254,$B44))</f>
        <v>68</v>
      </c>
      <c r="R44" s="1116">
        <f>IF($J$4="Todas",COUNTIFS(DB_Q10!$I$5:$I$1254,R$39,DB_Q10!$P$5:$P$1254,$B44),COUNTIFS(DB_Q10!$L$5:$L$1254,$J$4,DB_Q10!$I$5:$I$1254,R$39,DB_Q10!$P$5:$P$1254,$B44))</f>
        <v>28</v>
      </c>
      <c r="S44" s="1117">
        <f t="shared" si="16"/>
        <v>0.25</v>
      </c>
      <c r="T44" s="1117">
        <f t="shared" si="16"/>
        <v>0.14782608695652175</v>
      </c>
      <c r="U44" s="1117">
        <f t="shared" si="16"/>
        <v>0.17073170731707318</v>
      </c>
    </row>
    <row r="45" spans="1:27">
      <c r="B45" s="1115" t="s">
        <v>45</v>
      </c>
      <c r="C45" s="1074">
        <f t="shared" si="18"/>
        <v>2.4282560706401765E-2</v>
      </c>
      <c r="D45" s="1116">
        <f>IF($J$4="Todas",COUNTIFS(DB_Q10!$G$5:$G$1254,D$39,DB_Q10!$P$5:$P$1254,$B32),COUNTIFS(DB_Q10!$L$5:$L$1254,$J$4,DB_Q10!$G$5:$G$1254,D$39,DB_Q10!$P$5:$P$1254,$B32))</f>
        <v>5</v>
      </c>
      <c r="E45" s="1116">
        <f>IF($J$4="Todas",COUNTIFS(DB_Q10!$G$5:$G$1254,E$39,DB_Q10!$P$5:$P$1254,$B32),COUNTIFS(DB_Q10!$L$5:$L$1254,$J$4,DB_Q10!$G$5:$G$1254,E$39,DB_Q10!$P$5:$P$1254,$B32))</f>
        <v>2</v>
      </c>
      <c r="F45" s="1116">
        <f>IF($J$4="Todas",COUNTIFS(DB_Q10!$G$5:$G$1254,F$39,DB_Q10!$P$5:$P$1254,$B32),COUNTIFS(DB_Q10!$L$5:$L$1254,$J$4,DB_Q10!$G$5:$G$1254,F$39,DB_Q10!$P$5:$P$1254,$B32))</f>
        <v>4</v>
      </c>
      <c r="G45" s="1117">
        <f t="shared" si="14"/>
        <v>1.0775862068965518E-2</v>
      </c>
      <c r="H45" s="1117">
        <f t="shared" si="14"/>
        <v>1.2048192771084338E-2</v>
      </c>
      <c r="I45" s="1117">
        <f t="shared" si="14"/>
        <v>2.5316455696202531E-2</v>
      </c>
      <c r="J45" s="1118">
        <f>IF($J$4="Todas",COUNTIFS(DB_Q10!$H$5:$H$1254,J$39,DB_Q10!$P$5:$P$1254,$B45),COUNTIFS(DB_Q10!$L$5:$L$1254,$J$4,DB_Q10!$H$5:$H$1254,J$39,DB_Q10!$P$5:$P$1254,$B45))</f>
        <v>8</v>
      </c>
      <c r="K45" s="1116">
        <f>IF($J$4="Todas",COUNTIFS(DB_Q10!$H$5:$H$1254,K$39,DB_Q10!$P$5:$P$1254,$B45),COUNTIFS(DB_Q10!$L$5:$L$1254,$J$4,DB_Q10!$H$5:$H$1254,K$39,DB_Q10!$P$5:$P$1254,$B45))</f>
        <v>0</v>
      </c>
      <c r="L45" s="1116">
        <f>IF($J$4="Todas",COUNTIFS(DB_Q10!$H$5:$H$1254,L$39,DB_Q10!$P$5:$P$1254,$B45),COUNTIFS(DB_Q10!$L$5:$L$1254,$J$4,DB_Q10!$H$5:$H$1254,L$39,DB_Q10!$P$5:$P$1254,$B45))</f>
        <v>3</v>
      </c>
      <c r="M45" s="1117">
        <f t="shared" si="15"/>
        <v>1.3651877133105802E-2</v>
      </c>
      <c r="N45" s="1117">
        <f t="shared" si="15"/>
        <v>0</v>
      </c>
      <c r="O45" s="1132">
        <f t="shared" si="15"/>
        <v>2.7272727272727271E-2</v>
      </c>
      <c r="P45" s="1118">
        <f>IF($J$4="Todas",COUNTIFS(DB_Q10!$I$5:$I$1254,P$39,DB_Q10!$P$5:$P$1254,$B45),COUNTIFS(DB_Q10!$L$5:$L$1254,$J$4,DB_Q10!$I$5:$I$1254,P$39,DB_Q10!$P$5:$P$1254,$B45))</f>
        <v>3</v>
      </c>
      <c r="Q45" s="1116">
        <f>IF($J$4="Todas",COUNTIFS(DB_Q10!$I$5:$I$1254,Q$39,DB_Q10!$P$5:$P$1254,$B45),COUNTIFS(DB_Q10!$L$5:$L$1254,$J$4,DB_Q10!$I$5:$I$1254,Q$39,DB_Q10!$P$5:$P$1254,$B45))</f>
        <v>7</v>
      </c>
      <c r="R45" s="1116">
        <f>IF($J$4="Todas",COUNTIFS(DB_Q10!$I$5:$I$1254,R$39,DB_Q10!$P$5:$P$1254,$B45),COUNTIFS(DB_Q10!$L$5:$L$1254,$J$4,DB_Q10!$I$5:$I$1254,R$39,DB_Q10!$P$5:$P$1254,$B45))</f>
        <v>1</v>
      </c>
      <c r="S45" s="1117">
        <f t="shared" si="16"/>
        <v>1.8292682926829267E-2</v>
      </c>
      <c r="T45" s="1117">
        <f t="shared" si="16"/>
        <v>1.5217391304347827E-2</v>
      </c>
      <c r="U45" s="1117">
        <f t="shared" si="16"/>
        <v>6.0975609756097563E-3</v>
      </c>
    </row>
    <row r="46" spans="1:27">
      <c r="B46" s="1115" t="s">
        <v>46</v>
      </c>
      <c r="C46" s="1074">
        <f t="shared" si="18"/>
        <v>2.6490066225165563E-2</v>
      </c>
      <c r="D46" s="1116">
        <f>IF($J$4="Todas",COUNTIFS(DB_Q10!$G$5:$G$1254,D$39,DB_Q10!$P$5:$P$1254,$B33),COUNTIFS(DB_Q10!$L$5:$L$1254,$J$4,DB_Q10!$G$5:$G$1254,D$39,DB_Q10!$P$5:$P$1254,$B33))</f>
        <v>6</v>
      </c>
      <c r="E46" s="1116">
        <f>IF($J$4="Todas",COUNTIFS(DB_Q10!$G$5:$G$1254,E$39,DB_Q10!$P$5:$P$1254,$B33),COUNTIFS(DB_Q10!$L$5:$L$1254,$J$4,DB_Q10!$G$5:$G$1254,E$39,DB_Q10!$P$5:$P$1254,$B33))</f>
        <v>4</v>
      </c>
      <c r="F46" s="1116">
        <f>IF($J$4="Todas",COUNTIFS(DB_Q10!$G$5:$G$1254,F$39,DB_Q10!$P$5:$P$1254,$B33),COUNTIFS(DB_Q10!$L$5:$L$1254,$J$4,DB_Q10!$G$5:$G$1254,F$39,DB_Q10!$P$5:$P$1254,$B33))</f>
        <v>2</v>
      </c>
      <c r="G46" s="1117">
        <f t="shared" si="14"/>
        <v>1.2931034482758621E-2</v>
      </c>
      <c r="H46" s="1117">
        <f t="shared" si="14"/>
        <v>2.4096385542168676E-2</v>
      </c>
      <c r="I46" s="1117">
        <f t="shared" si="14"/>
        <v>1.2658227848101266E-2</v>
      </c>
      <c r="J46" s="1118">
        <f>IF($J$4="Todas",COUNTIFS(DB_Q10!$H$5:$H$1254,J$39,DB_Q10!$P$5:$P$1254,$B46),COUNTIFS(DB_Q10!$L$5:$L$1254,$J$4,DB_Q10!$H$5:$H$1254,J$39,DB_Q10!$P$5:$P$1254,$B46))</f>
        <v>8</v>
      </c>
      <c r="K46" s="1116">
        <f>IF($J$4="Todas",COUNTIFS(DB_Q10!$H$5:$H$1254,K$39,DB_Q10!$P$5:$P$1254,$B46),COUNTIFS(DB_Q10!$L$5:$L$1254,$J$4,DB_Q10!$H$5:$H$1254,K$39,DB_Q10!$P$5:$P$1254,$B46))</f>
        <v>1</v>
      </c>
      <c r="L46" s="1116">
        <f>IF($J$4="Todas",COUNTIFS(DB_Q10!$H$5:$H$1254,L$39,DB_Q10!$P$5:$P$1254,$B46),COUNTIFS(DB_Q10!$L$5:$L$1254,$J$4,DB_Q10!$H$5:$H$1254,L$39,DB_Q10!$P$5:$P$1254,$B46))</f>
        <v>3</v>
      </c>
      <c r="M46" s="1117">
        <f t="shared" si="15"/>
        <v>1.3651877133105802E-2</v>
      </c>
      <c r="N46" s="1117">
        <f t="shared" si="15"/>
        <v>1.0869565217391304E-2</v>
      </c>
      <c r="O46" s="1132">
        <f t="shared" si="15"/>
        <v>2.7272727272727271E-2</v>
      </c>
      <c r="P46" s="1118">
        <f>IF($J$4="Todas",COUNTIFS(DB_Q10!$I$5:$I$1254,P$39,DB_Q10!$P$5:$P$1254,$B46),COUNTIFS(DB_Q10!$L$5:$L$1254,$J$4,DB_Q10!$I$5:$I$1254,P$39,DB_Q10!$P$5:$P$1254,$B46))</f>
        <v>1</v>
      </c>
      <c r="Q46" s="1116">
        <f>IF($J$4="Todas",COUNTIFS(DB_Q10!$I$5:$I$1254,Q$39,DB_Q10!$P$5:$P$1254,$B46),COUNTIFS(DB_Q10!$L$5:$L$1254,$J$4,DB_Q10!$I$5:$I$1254,Q$39,DB_Q10!$P$5:$P$1254,$B46))</f>
        <v>7</v>
      </c>
      <c r="R46" s="1116">
        <f>IF($J$4="Todas",COUNTIFS(DB_Q10!$I$5:$I$1254,R$39,DB_Q10!$P$5:$P$1254,$B46),COUNTIFS(DB_Q10!$L$5:$L$1254,$J$4,DB_Q10!$I$5:$I$1254,R$39,DB_Q10!$P$5:$P$1254,$B46))</f>
        <v>4</v>
      </c>
      <c r="S46" s="1117">
        <f t="shared" si="16"/>
        <v>6.0975609756097563E-3</v>
      </c>
      <c r="T46" s="1117">
        <f t="shared" si="16"/>
        <v>1.5217391304347827E-2</v>
      </c>
      <c r="U46" s="1117">
        <f t="shared" si="16"/>
        <v>2.4390243902439025E-2</v>
      </c>
    </row>
    <row r="47" spans="1:27" ht="15.75" thickBot="1">
      <c r="B47" s="1119" t="s">
        <v>359</v>
      </c>
      <c r="C47" s="1120">
        <f t="shared" si="18"/>
        <v>0.29359823399558499</v>
      </c>
      <c r="D47" s="1121">
        <f>IF($J$4="Todas",COUNTIFS(DB_Q10!$G$5:$G$1254,D$39,DB_Q10!$P$5:$P$1254,$B34),COUNTIFS(DB_Q10!$L$5:$L$1254,$J$4,DB_Q10!$G$5:$G$1254,D$39,DB_Q10!$P$5:$P$1254,$B34))</f>
        <v>69</v>
      </c>
      <c r="E47" s="1121">
        <f>IF($J$4="Todas",COUNTIFS(DB_Q10!$G$5:$G$1254,E$39,DB_Q10!$P$5:$P$1254,$B34),COUNTIFS(DB_Q10!$L$5:$L$1254,$J$4,DB_Q10!$G$5:$G$1254,E$39,DB_Q10!$P$5:$P$1254,$B34))</f>
        <v>20</v>
      </c>
      <c r="F47" s="1121">
        <f>IF($J$4="Todas",COUNTIFS(DB_Q10!$G$5:$G$1254,F$39,DB_Q10!$P$5:$P$1254,$B34),COUNTIFS(DB_Q10!$L$5:$L$1254,$J$4,DB_Q10!$G$5:$G$1254,F$39,DB_Q10!$P$5:$P$1254,$B34))</f>
        <v>44</v>
      </c>
      <c r="G47" s="1122">
        <f t="shared" si="14"/>
        <v>0.14870689655172414</v>
      </c>
      <c r="H47" s="1122">
        <f t="shared" si="14"/>
        <v>0.12048192771084337</v>
      </c>
      <c r="I47" s="1122">
        <f t="shared" si="14"/>
        <v>0.27848101265822783</v>
      </c>
      <c r="J47" s="1123">
        <f>IF($J$4="Todas",COUNTIFS(DB_Q10!$H$5:$H$1254,J$39,DB_Q10!$P$5:$P$1254,$B47),COUNTIFS(DB_Q10!$L$5:$L$1254,$J$4,DB_Q10!$H$5:$H$1254,J$39,DB_Q10!$P$5:$P$1254,$B47))</f>
        <v>95</v>
      </c>
      <c r="K47" s="1121">
        <f>IF($J$4="Todas",COUNTIFS(DB_Q10!$H$5:$H$1254,K$39,DB_Q10!$P$5:$P$1254,$B47),COUNTIFS(DB_Q10!$L$5:$L$1254,$J$4,DB_Q10!$H$5:$H$1254,K$39,DB_Q10!$P$5:$P$1254,$B47))</f>
        <v>25</v>
      </c>
      <c r="L47" s="1121">
        <f>IF($J$4="Todas",COUNTIFS(DB_Q10!$H$5:$H$1254,L$39,DB_Q10!$P$5:$P$1254,$B47),COUNTIFS(DB_Q10!$L$5:$L$1254,$J$4,DB_Q10!$H$5:$H$1254,L$39,DB_Q10!$P$5:$P$1254,$B47))</f>
        <v>13</v>
      </c>
      <c r="M47" s="1122">
        <f t="shared" si="15"/>
        <v>0.1621160409556314</v>
      </c>
      <c r="N47" s="1122">
        <f t="shared" si="15"/>
        <v>0.27173913043478259</v>
      </c>
      <c r="O47" s="1133">
        <f t="shared" si="15"/>
        <v>0.11818181818181818</v>
      </c>
      <c r="P47" s="1123">
        <f>IF($J$4="Todas",COUNTIFS(DB_Q10!$I$5:$I$1254,P$39,DB_Q10!$P$5:$P$1254,$B47),COUNTIFS(DB_Q10!$L$5:$L$1254,$J$4,DB_Q10!$I$5:$I$1254,P$39,DB_Q10!$P$5:$P$1254,$B47))</f>
        <v>20</v>
      </c>
      <c r="Q47" s="1121">
        <f>IF($J$4="Todas",COUNTIFS(DB_Q10!$I$5:$I$1254,Q$39,DB_Q10!$P$5:$P$1254,$B47),COUNTIFS(DB_Q10!$L$5:$L$1254,$J$4,DB_Q10!$I$5:$I$1254,Q$39,DB_Q10!$P$5:$P$1254,$B47))</f>
        <v>76</v>
      </c>
      <c r="R47" s="1121">
        <f>IF($J$4="Todas",COUNTIFS(DB_Q10!$I$5:$I$1254,R$39,DB_Q10!$P$5:$P$1254,$B47),COUNTIFS(DB_Q10!$L$5:$L$1254,$J$4,DB_Q10!$I$5:$I$1254,R$39,DB_Q10!$P$5:$P$1254,$B47))</f>
        <v>37</v>
      </c>
      <c r="S47" s="1122">
        <f t="shared" si="16"/>
        <v>0.12195121951219512</v>
      </c>
      <c r="T47" s="1122">
        <f t="shared" si="16"/>
        <v>0.16521739130434782</v>
      </c>
      <c r="U47" s="1122">
        <f t="shared" si="16"/>
        <v>0.22560975609756098</v>
      </c>
    </row>
    <row r="48" spans="1:27" ht="15.75" thickTop="1">
      <c r="D48" s="432">
        <f>IF($J$4="Todas",COUNTIFS(DB_Q10!$G$5:$G$1254,D$39,DB_Q10!$M$5:$M$1254,"Si"),COUNTIFS(DB_Q10!$G$5:$G$1254,D$39,DB_Q10!$L$5:$L$1254,$J$4,DB_Q10!$M$5:$M$1254,"Si"))</f>
        <v>464</v>
      </c>
      <c r="E48" s="432">
        <f>IF($J$4="Todas",COUNTIFS(DB_Q10!$G$5:$G$1254,E$39,DB_Q10!$M$5:$M$1254,"Si"),COUNTIFS(DB_Q10!$G$5:$G$1254,E$39,DB_Q10!$L$5:$L$1254,$J$4,DB_Q10!$M$5:$M$1254,"Si"))</f>
        <v>166</v>
      </c>
      <c r="F48" s="432">
        <f>IF($J$4="Todas",COUNTIFS(DB_Q10!$G$5:$G$1254,F$39,DB_Q10!$M$5:$M$1254,"Si"),COUNTIFS(DB_Q10!$G$5:$G$1254,F$39,DB_Q10!$L$5:$L$1254,$J$4,DB_Q10!$M$5:$M$1254,"Si"))</f>
        <v>158</v>
      </c>
      <c r="G48" s="432"/>
      <c r="H48" s="432"/>
      <c r="I48" s="432"/>
      <c r="J48" s="432">
        <f>IF($J$4="Todas",COUNTIFS(DB_Q10!$H$5:$H$1254,J$39,DB_Q10!$M$5:$M$1254,"Si"),COUNTIFS(DB_Q10!$H$5:$EI$1254,J$39,DB_Q10!$L$5:$L$1254,$J$4,DB_Q10!$M$5:$M$1254,"Si"))</f>
        <v>586</v>
      </c>
      <c r="K48" s="432">
        <f>IF($J$4="Todas",COUNTIFS(DB_Q10!$H$5:$H$1254,K$39,DB_Q10!$M$5:$M$1254,"Si"),COUNTIFS(DB_Q10!$H$5:$EI$1254,K$39,DB_Q10!$L$5:$L$1254,$J$4,DB_Q10!$M$5:$M$1254,"Si"))</f>
        <v>92</v>
      </c>
      <c r="L48" s="432">
        <f>IF($J$4="Todas",COUNTIFS(DB_Q10!$H$5:$H$1254,L$39,DB_Q10!$M$5:$M$1254,"Si"),COUNTIFS(DB_Q10!$H$5:$EI$1254,L$39,DB_Q10!$L$5:$L$1254,$J$4,DB_Q10!$M$5:$M$1254,"Si"))</f>
        <v>110</v>
      </c>
      <c r="M48" s="432"/>
      <c r="N48" s="432"/>
      <c r="O48" s="897"/>
      <c r="P48" s="897">
        <f>IF($J$4="Todas",COUNTIFS(DB_Q10!$I$5:$I$1254,P$39,DB_Q10!$M$5:$M$1254,"Si"),COUNTIFS(DB_Q10!$I$5:$I$1254,P$39,DB_Q10!$L$5:$L$1254,$J$4,DB_Q10!$M$5:$M$1254,"Si"))</f>
        <v>164</v>
      </c>
      <c r="Q48" s="897">
        <f>IF($J$4="Todas",COUNTIFS(DB_Q10!$I$5:$I$1254,Q$39,DB_Q10!$M$5:$M$1254,"Si"),COUNTIFS(DB_Q10!$I$5:$I$1254,Q$39,DB_Q10!$L$5:$L$1254,$J$4,DB_Q10!$M$5:$M$1254,"Si"))</f>
        <v>460</v>
      </c>
      <c r="R48" s="897">
        <f>IF($J$4="Todas",COUNTIFS(DB_Q10!$I$5:$I$1254,R$39,DB_Q10!$M$5:$M$1254,"Si"),COUNTIFS(DB_Q10!$I$5:$I$1254,R$39,DB_Q10!$L$5:$L$1254,$J$4,DB_Q10!$M$5:$M$1254,"Si"))</f>
        <v>164</v>
      </c>
      <c r="S48" s="458"/>
      <c r="T48" s="458"/>
    </row>
    <row r="51" spans="2:16">
      <c r="B51" s="1033"/>
      <c r="C51" s="1033"/>
      <c r="D51" s="1089" t="s">
        <v>320</v>
      </c>
      <c r="E51" s="1090"/>
      <c r="F51" s="1090"/>
      <c r="G51" s="1093"/>
      <c r="H51" s="1092"/>
      <c r="I51" s="1090"/>
      <c r="J51" s="1091" t="s">
        <v>321</v>
      </c>
      <c r="K51" s="1090"/>
      <c r="L51" s="1090"/>
      <c r="M51" s="1093"/>
      <c r="N51" s="1092"/>
      <c r="O51" s="1090"/>
    </row>
    <row r="52" spans="2:16">
      <c r="B52" s="1094" t="s">
        <v>361</v>
      </c>
      <c r="C52" s="1095"/>
      <c r="D52" s="1098" t="s">
        <v>509</v>
      </c>
      <c r="E52" s="1096" t="s">
        <v>26</v>
      </c>
      <c r="F52" s="1096" t="s">
        <v>508</v>
      </c>
      <c r="G52" s="1097" t="s">
        <v>503</v>
      </c>
      <c r="H52" s="1097" t="s">
        <v>26</v>
      </c>
      <c r="I52" s="1097" t="s">
        <v>508</v>
      </c>
      <c r="J52" s="1098" t="s">
        <v>512</v>
      </c>
      <c r="K52" s="1096" t="s">
        <v>513</v>
      </c>
      <c r="L52" s="1096" t="s">
        <v>47</v>
      </c>
      <c r="M52" s="1097" t="s">
        <v>512</v>
      </c>
      <c r="N52" s="1097" t="s">
        <v>513</v>
      </c>
      <c r="O52" s="1097" t="s">
        <v>47</v>
      </c>
    </row>
    <row r="53" spans="2:16">
      <c r="B53" s="1099" t="s">
        <v>359</v>
      </c>
      <c r="C53" s="1100">
        <f>VLOOKUP(B53,$B$8:$C$10,2,)</f>
        <v>7.6142131979695438E-2</v>
      </c>
      <c r="D53" s="1101">
        <f>IF($J$4="Todas",COUNTIFS(DB_Q10!$J$5:$J$1254,D$52,DB_Q10!$O$5:$O$1254,$B40),COUNTIFS(DB_Q10!$L$5:$L$1254,$J$4,DB_Q10!$J$5:$J$1254,D$52,DB_Q10!$O$5:$O$1254,$B40))</f>
        <v>2</v>
      </c>
      <c r="E53" s="1101">
        <f>IF($J$4="Todas",COUNTIFS(DB_Q10!$J$5:$J$1254,E$52,DB_Q10!$O$5:$O$1254,$B40),COUNTIFS(DB_Q10!$L$5:$L$1254,$J$4,DB_Q10!$J$5:$J$1254,E$52,DB_Q10!$O$5:$O$1254,$B40))</f>
        <v>22</v>
      </c>
      <c r="F53" s="1101">
        <f>IF($J$4="Todas",COUNTIFS(DB_Q10!$J$5:$J$1254,F$52,DB_Q10!$O$5:$O$1254,$B40),COUNTIFS(DB_Q10!$L$5:$L$1254,$J$4,DB_Q10!$J$5:$J$1254,F$52,DB_Q10!$O$5:$O$1254,$B40))</f>
        <v>36</v>
      </c>
      <c r="G53" s="1102">
        <f t="shared" ref="G53:I60" si="19">IFERROR(D53/D$61,)</f>
        <v>6.8965517241379309E-2</v>
      </c>
      <c r="H53" s="1102">
        <f t="shared" si="19"/>
        <v>8.4291187739463605E-2</v>
      </c>
      <c r="I53" s="1102">
        <f t="shared" si="19"/>
        <v>7.2289156626506021E-2</v>
      </c>
      <c r="J53" s="1103">
        <f>IF($J$4="Todas",COUNTIFS(DB_Q10!$K$5:$K$1254,J$52,DB_Q10!$O$5:$O$1254,$B40),COUNTIFS(DB_Q10!$L$5:$L$1254,$J$4,DB_Q10!$K$5:$K$1254,J$52,DB_Q10!$O$5:$O$1254,$B40))</f>
        <v>33</v>
      </c>
      <c r="K53" s="1101">
        <f>IF($J$4="Todas",COUNTIFS(DB_Q10!$K$5:$K$1254,K$52,DB_Q10!$O$5:$O$1254,$B40),COUNTIFS(DB_Q10!$L$5:$L$1254,$J$4,DB_Q10!$K$5:$K$1254,K$52,DB_Q10!$O$5:$O$1254,$B40))</f>
        <v>10</v>
      </c>
      <c r="L53" s="1101">
        <f>IF($J$4="Todas",COUNTIFS(DB_Q10!$K$5:$K$1254,L$52,DB_Q10!$O$5:$O$1254,$B40),COUNTIFS(DB_Q10!$L$5:$L$1254,$J$4,DB_Q10!$K$5:$K$1254,L$52,DB_Q10!$O$5:$O$1254,$B40))</f>
        <v>17</v>
      </c>
      <c r="M53" s="1102">
        <f t="shared" ref="M53:O60" si="20">IFERROR(J53/J$61,)</f>
        <v>9.5100864553314124E-2</v>
      </c>
      <c r="N53" s="1102">
        <f t="shared" si="20"/>
        <v>4.2372881355932202E-2</v>
      </c>
      <c r="O53" s="1102">
        <f t="shared" si="20"/>
        <v>8.2926829268292687E-2</v>
      </c>
    </row>
    <row r="54" spans="2:16">
      <c r="B54" s="1104" t="s">
        <v>0</v>
      </c>
      <c r="C54" s="1058">
        <f t="shared" ref="C54:C55" si="21">VLOOKUP(B54,$B$8:$C$10,2,)</f>
        <v>0.34898477157360408</v>
      </c>
      <c r="D54" s="1059">
        <f>IF($J$4="Todas",COUNTIFS(DB_Q10!$J$5:$J$1254,D$52,DB_Q10!$O$5:$O$1254,$B41),COUNTIFS(DB_Q10!$L$5:$L$1254,$J$4,DB_Q10!$J$5:$J$1254,D$52,DB_Q10!$O$5:$O$1254,$B41))</f>
        <v>8</v>
      </c>
      <c r="E54" s="1059">
        <f>IF($J$4="Todas",COUNTIFS(DB_Q10!$J$5:$J$1254,E$52,DB_Q10!$O$5:$O$1254,$B41),COUNTIFS(DB_Q10!$L$5:$L$1254,$J$4,DB_Q10!$J$5:$J$1254,E$52,DB_Q10!$O$5:$O$1254,$B41))</f>
        <v>88</v>
      </c>
      <c r="F54" s="1059">
        <f>IF($J$4="Todas",COUNTIFS(DB_Q10!$J$5:$J$1254,F$52,DB_Q10!$O$5:$O$1254,$B41),COUNTIFS(DB_Q10!$L$5:$L$1254,$J$4,DB_Q10!$J$5:$J$1254,F$52,DB_Q10!$O$5:$O$1254,$B41))</f>
        <v>179</v>
      </c>
      <c r="G54" s="1060">
        <f t="shared" si="19"/>
        <v>0.27586206896551724</v>
      </c>
      <c r="H54" s="1060">
        <f t="shared" si="19"/>
        <v>0.33716475095785442</v>
      </c>
      <c r="I54" s="1060">
        <f t="shared" si="19"/>
        <v>0.35943775100401604</v>
      </c>
      <c r="J54" s="1105">
        <f>IF($J$4="Todas",COUNTIFS(DB_Q10!$K$5:$K$1254,J$52,DB_Q10!$O$5:$O$1254,$B41),COUNTIFS(DB_Q10!$L$5:$L$1254,$J$4,DB_Q10!$K$5:$K$1254,J$52,DB_Q10!$O$5:$O$1254,$B41))</f>
        <v>126</v>
      </c>
      <c r="K54" s="1059">
        <f>IF($J$4="Todas",COUNTIFS(DB_Q10!$K$5:$K$1254,K$52,DB_Q10!$O$5:$O$1254,$B41),COUNTIFS(DB_Q10!$L$5:$L$1254,$J$4,DB_Q10!$K$5:$K$1254,K$52,DB_Q10!$O$5:$O$1254,$B41))</f>
        <v>76</v>
      </c>
      <c r="L54" s="1059">
        <f>IF($J$4="Todas",COUNTIFS(DB_Q10!$K$5:$K$1254,L$52,DB_Q10!$O$5:$O$1254,$B41),COUNTIFS(DB_Q10!$L$5:$L$1254,$J$4,DB_Q10!$K$5:$K$1254,L$52,DB_Q10!$O$5:$O$1254,$B41))</f>
        <v>73</v>
      </c>
      <c r="M54" s="1060">
        <f t="shared" si="20"/>
        <v>0.36311239193083572</v>
      </c>
      <c r="N54" s="1060">
        <f t="shared" si="20"/>
        <v>0.32203389830508472</v>
      </c>
      <c r="O54" s="1060">
        <f t="shared" si="20"/>
        <v>0.35609756097560974</v>
      </c>
    </row>
    <row r="55" spans="2:16" ht="15.75" thickBot="1">
      <c r="B55" s="1106" t="s">
        <v>358</v>
      </c>
      <c r="C55" s="1064">
        <f t="shared" si="21"/>
        <v>0.57487309644670048</v>
      </c>
      <c r="D55" s="1107">
        <f>IF($J$4="Todas",COUNTIFS(DB_Q10!$J$5:$J$1254,D$52,DB_Q10!$O$5:$O$1254,$B42),COUNTIFS(DB_Q10!$L$5:$L$1254,$J$4,DB_Q10!$J$5:$J$1254,D$52,DB_Q10!$O$5:$O$1254,$B42))</f>
        <v>19</v>
      </c>
      <c r="E55" s="1107">
        <f>IF($J$4="Todas",COUNTIFS(DB_Q10!$J$5:$J$1254,E$52,DB_Q10!$O$5:$O$1254,$B42),COUNTIFS(DB_Q10!$L$5:$L$1254,$J$4,DB_Q10!$J$5:$J$1254,E$52,DB_Q10!$O$5:$O$1254,$B42))</f>
        <v>151</v>
      </c>
      <c r="F55" s="1107">
        <f>IF($J$4="Todas",COUNTIFS(DB_Q10!$J$5:$J$1254,F$52,DB_Q10!$O$5:$O$1254,$B42),COUNTIFS(DB_Q10!$L$5:$L$1254,$J$4,DB_Q10!$J$5:$J$1254,F$52,DB_Q10!$O$5:$O$1254,$B42))</f>
        <v>283</v>
      </c>
      <c r="G55" s="1108">
        <f t="shared" si="19"/>
        <v>0.65517241379310343</v>
      </c>
      <c r="H55" s="1108">
        <f t="shared" si="19"/>
        <v>0.57854406130268199</v>
      </c>
      <c r="I55" s="1108">
        <f t="shared" si="19"/>
        <v>0.56827309236947787</v>
      </c>
      <c r="J55" s="1109">
        <f>IF($J$4="Todas",COUNTIFS(DB_Q10!$K$5:$K$1254,J$52,DB_Q10!$O$5:$O$1254,$B42),COUNTIFS(DB_Q10!$L$5:$L$1254,$J$4,DB_Q10!$K$5:$K$1254,J$52,DB_Q10!$O$5:$O$1254,$B42))</f>
        <v>188</v>
      </c>
      <c r="K55" s="1107">
        <f>IF($J$4="Todas",COUNTIFS(DB_Q10!$K$5:$K$1254,K$52,DB_Q10!$O$5:$O$1254,$B42),COUNTIFS(DB_Q10!$L$5:$L$1254,$J$4,DB_Q10!$K$5:$K$1254,K$52,DB_Q10!$O$5:$O$1254,$B42))</f>
        <v>150</v>
      </c>
      <c r="L55" s="1107">
        <f>IF($J$4="Todas",COUNTIFS(DB_Q10!$K$5:$K$1254,L$52,DB_Q10!$O$5:$O$1254,$B42),COUNTIFS(DB_Q10!$L$5:$L$1254,$J$4,DB_Q10!$K$5:$K$1254,L$52,DB_Q10!$O$5:$O$1254,$B42))</f>
        <v>115</v>
      </c>
      <c r="M55" s="1108">
        <f t="shared" si="20"/>
        <v>0.5417867435158501</v>
      </c>
      <c r="N55" s="1108">
        <f t="shared" si="20"/>
        <v>0.63559322033898302</v>
      </c>
      <c r="O55" s="1108">
        <f t="shared" si="20"/>
        <v>0.56097560975609762</v>
      </c>
    </row>
    <row r="56" spans="2:16" ht="15.75" thickTop="1">
      <c r="B56" s="1110" t="s">
        <v>360</v>
      </c>
      <c r="C56" s="1111">
        <f>VLOOKUP(B56,$B$11:$C$15,2,)</f>
        <v>0.35320088300220753</v>
      </c>
      <c r="D56" s="1112">
        <f>IF($J$4="Todas",COUNTIFS(DB_Q10!$J$5:$J$1254,D$52,DB_Q10!$P$5:$P$1254,$B43),COUNTIFS(DB_Q10!$L$5:$L$1254,$J$4,DB_Q10!$J$5:$J$1254,D$52,DB_Q10!$P$5:$P$1254,$B43))</f>
        <v>3</v>
      </c>
      <c r="E56" s="1112">
        <f>IF($J$4="Todas",COUNTIFS(DB_Q10!$J$5:$J$1254,E$52,DB_Q10!$P$5:$P$1254,$B43),COUNTIFS(DB_Q10!$L$5:$L$1254,$J$4,DB_Q10!$J$5:$J$1254,E$52,DB_Q10!$P$5:$P$1254,$B43))</f>
        <v>52</v>
      </c>
      <c r="F56" s="1112">
        <f>IF($J$4="Todas",COUNTIFS(DB_Q10!$J$5:$J$1254,F$52,DB_Q10!$P$5:$P$1254,$B43),COUNTIFS(DB_Q10!$L$5:$L$1254,$J$4,DB_Q10!$J$5:$J$1254,F$52,DB_Q10!$P$5:$P$1254,$B43))</f>
        <v>105</v>
      </c>
      <c r="G56" s="1113">
        <f t="shared" si="19"/>
        <v>0.10344827586206896</v>
      </c>
      <c r="H56" s="1113">
        <f t="shared" si="19"/>
        <v>0.19923371647509577</v>
      </c>
      <c r="I56" s="1113">
        <f t="shared" si="19"/>
        <v>0.21084337349397592</v>
      </c>
      <c r="J56" s="1114">
        <f>IF($J$4="Todas",COUNTIFS(DB_Q10!$K$5:$K$1254,J$52,DB_Q10!$P$5:$P$1254,$B43),COUNTIFS(DB_Q10!$L$5:$L$1254,$J$4,DB_Q10!$K$5:$K$1254,J$52,DB_Q10!$P$5:$P$1254,$B43))</f>
        <v>70</v>
      </c>
      <c r="K56" s="1112">
        <f>IF($J$4="Todas",COUNTIFS(DB_Q10!$K$5:$K$1254,K$52,DB_Q10!$P$5:$P$1254,$B43),COUNTIFS(DB_Q10!$L$5:$L$1254,$J$4,DB_Q10!$K$5:$K$1254,K$52,DB_Q10!$P$5:$P$1254,$B43))</f>
        <v>53</v>
      </c>
      <c r="L56" s="1112">
        <f>IF($J$4="Todas",COUNTIFS(DB_Q10!$K$5:$K$1254,L$52,DB_Q10!$P$5:$P$1254,$B43),COUNTIFS(DB_Q10!$L$5:$L$1254,$J$4,DB_Q10!$K$5:$K$1254,L$52,DB_Q10!$P$5:$P$1254,$B43))</f>
        <v>37</v>
      </c>
      <c r="M56" s="1113">
        <f t="shared" si="20"/>
        <v>0.20172910662824209</v>
      </c>
      <c r="N56" s="1113">
        <f t="shared" si="20"/>
        <v>0.22457627118644069</v>
      </c>
      <c r="O56" s="1113">
        <f t="shared" si="20"/>
        <v>0.18048780487804877</v>
      </c>
    </row>
    <row r="57" spans="2:16">
      <c r="B57" s="1115" t="s">
        <v>44</v>
      </c>
      <c r="C57" s="1074">
        <f t="shared" ref="C57:C60" si="22">VLOOKUP(B57,$B$11:$C$15,2,)</f>
        <v>0.30242825607064017</v>
      </c>
      <c r="D57" s="1116">
        <f>IF($J$4="Todas",COUNTIFS(DB_Q10!$J$5:$J$1254,D$52,DB_Q10!$P$5:$P$1254,$B44),COUNTIFS(DB_Q10!$L$5:$L$1254,$J$4,DB_Q10!$J$5:$J$1254,D$52,DB_Q10!$P$5:$P$1254,$B44))</f>
        <v>12</v>
      </c>
      <c r="E57" s="1116">
        <f>IF($J$4="Todas",COUNTIFS(DB_Q10!$J$5:$J$1254,E$52,DB_Q10!$P$5:$P$1254,$B44),COUNTIFS(DB_Q10!$L$5:$L$1254,$J$4,DB_Q10!$J$5:$J$1254,E$52,DB_Q10!$P$5:$P$1254,$B44))</f>
        <v>45</v>
      </c>
      <c r="F57" s="1116">
        <f>IF($J$4="Todas",COUNTIFS(DB_Q10!$J$5:$J$1254,F$52,DB_Q10!$P$5:$P$1254,$B44),COUNTIFS(DB_Q10!$L$5:$L$1254,$J$4,DB_Q10!$J$5:$J$1254,F$52,DB_Q10!$P$5:$P$1254,$B44))</f>
        <v>80</v>
      </c>
      <c r="G57" s="1117">
        <f t="shared" si="19"/>
        <v>0.41379310344827586</v>
      </c>
      <c r="H57" s="1117">
        <f t="shared" si="19"/>
        <v>0.17241379310344829</v>
      </c>
      <c r="I57" s="1117">
        <f t="shared" si="19"/>
        <v>0.1606425702811245</v>
      </c>
      <c r="J57" s="1118">
        <f>IF($J$4="Todas",COUNTIFS(DB_Q10!$K$5:$K$1254,J$52,DB_Q10!$P$5:$P$1254,$B44),COUNTIFS(DB_Q10!$L$5:$L$1254,$J$4,DB_Q10!$K$5:$K$1254,J$52,DB_Q10!$P$5:$P$1254,$B44))</f>
        <v>49</v>
      </c>
      <c r="K57" s="1116">
        <f>IF($J$4="Todas",COUNTIFS(DB_Q10!$K$5:$K$1254,K$52,DB_Q10!$P$5:$P$1254,$B44),COUNTIFS(DB_Q10!$L$5:$L$1254,$J$4,DB_Q10!$K$5:$K$1254,K$52,DB_Q10!$P$5:$P$1254,$B44))</f>
        <v>58</v>
      </c>
      <c r="L57" s="1116">
        <f>IF($J$4="Todas",COUNTIFS(DB_Q10!$K$5:$K$1254,L$52,DB_Q10!$P$5:$P$1254,$B44),COUNTIFS(DB_Q10!$L$5:$L$1254,$J$4,DB_Q10!$K$5:$K$1254,L$52,DB_Q10!$P$5:$P$1254,$B44))</f>
        <v>30</v>
      </c>
      <c r="M57" s="1117">
        <f t="shared" si="20"/>
        <v>0.14121037463976946</v>
      </c>
      <c r="N57" s="1117">
        <f t="shared" si="20"/>
        <v>0.24576271186440679</v>
      </c>
      <c r="O57" s="1117">
        <f t="shared" si="20"/>
        <v>0.14634146341463414</v>
      </c>
    </row>
    <row r="58" spans="2:16">
      <c r="B58" s="1115" t="s">
        <v>45</v>
      </c>
      <c r="C58" s="1074">
        <f t="shared" si="22"/>
        <v>2.4282560706401765E-2</v>
      </c>
      <c r="D58" s="1116">
        <f>IF($J$4="Todas",COUNTIFS(DB_Q10!$J$5:$J$1254,D$52,DB_Q10!$P$5:$P$1254,$B45),COUNTIFS(DB_Q10!$L$5:$L$1254,$J$4,DB_Q10!$J$5:$J$1254,D$52,DB_Q10!$P$5:$P$1254,$B45))</f>
        <v>0</v>
      </c>
      <c r="E58" s="1116">
        <f>IF($J$4="Todas",COUNTIFS(DB_Q10!$J$5:$J$1254,E$52,DB_Q10!$P$5:$P$1254,$B45),COUNTIFS(DB_Q10!$L$5:$L$1254,$J$4,DB_Q10!$J$5:$J$1254,E$52,DB_Q10!$P$5:$P$1254,$B45))</f>
        <v>3</v>
      </c>
      <c r="F58" s="1116">
        <f>IF($J$4="Todas",COUNTIFS(DB_Q10!$J$5:$J$1254,F$52,DB_Q10!$P$5:$P$1254,$B45),COUNTIFS(DB_Q10!$L$5:$L$1254,$J$4,DB_Q10!$J$5:$J$1254,F$52,DB_Q10!$P$5:$P$1254,$B45))</f>
        <v>8</v>
      </c>
      <c r="G58" s="1117">
        <f t="shared" si="19"/>
        <v>0</v>
      </c>
      <c r="H58" s="1117">
        <f t="shared" si="19"/>
        <v>1.1494252873563218E-2</v>
      </c>
      <c r="I58" s="1117">
        <f t="shared" si="19"/>
        <v>1.6064257028112448E-2</v>
      </c>
      <c r="J58" s="1118">
        <f>IF($J$4="Todas",COUNTIFS(DB_Q10!$K$5:$K$1254,J$52,DB_Q10!$P$5:$P$1254,$B45),COUNTIFS(DB_Q10!$L$5:$L$1254,$J$4,DB_Q10!$K$5:$K$1254,J$52,DB_Q10!$P$5:$P$1254,$B45))</f>
        <v>3</v>
      </c>
      <c r="K58" s="1116">
        <f>IF($J$4="Todas",COUNTIFS(DB_Q10!$K$5:$K$1254,K$52,DB_Q10!$P$5:$P$1254,$B45),COUNTIFS(DB_Q10!$L$5:$L$1254,$J$4,DB_Q10!$K$5:$K$1254,K$52,DB_Q10!$P$5:$P$1254,$B45))</f>
        <v>4</v>
      </c>
      <c r="L58" s="1116">
        <f>IF($J$4="Todas",COUNTIFS(DB_Q10!$K$5:$K$1254,L$52,DB_Q10!$P$5:$P$1254,$B45),COUNTIFS(DB_Q10!$L$5:$L$1254,$J$4,DB_Q10!$K$5:$K$1254,L$52,DB_Q10!$P$5:$P$1254,$B45))</f>
        <v>4</v>
      </c>
      <c r="M58" s="1117">
        <f t="shared" si="20"/>
        <v>8.6455331412103754E-3</v>
      </c>
      <c r="N58" s="1117">
        <f t="shared" si="20"/>
        <v>1.6949152542372881E-2</v>
      </c>
      <c r="O58" s="1117">
        <f t="shared" si="20"/>
        <v>1.9512195121951219E-2</v>
      </c>
    </row>
    <row r="59" spans="2:16">
      <c r="B59" s="1115" t="s">
        <v>46</v>
      </c>
      <c r="C59" s="1074">
        <f t="shared" si="22"/>
        <v>2.6490066225165563E-2</v>
      </c>
      <c r="D59" s="1116">
        <f>IF($J$4="Todas",COUNTIFS(DB_Q10!$J$5:$J$1254,D$52,DB_Q10!$P$5:$P$1254,$B46),COUNTIFS(DB_Q10!$L$5:$L$1254,$J$4,DB_Q10!$J$5:$J$1254,D$52,DB_Q10!$P$5:$P$1254,$B46))</f>
        <v>0</v>
      </c>
      <c r="E59" s="1116">
        <f>IF($J$4="Todas",COUNTIFS(DB_Q10!$J$5:$J$1254,E$52,DB_Q10!$P$5:$P$1254,$B46),COUNTIFS(DB_Q10!$L$5:$L$1254,$J$4,DB_Q10!$J$5:$J$1254,E$52,DB_Q10!$P$5:$P$1254,$B46))</f>
        <v>8</v>
      </c>
      <c r="F59" s="1116">
        <f>IF($J$4="Todas",COUNTIFS(DB_Q10!$J$5:$J$1254,F$52,DB_Q10!$P$5:$P$1254,$B46),COUNTIFS(DB_Q10!$L$5:$L$1254,$J$4,DB_Q10!$J$5:$J$1254,F$52,DB_Q10!$P$5:$P$1254,$B46))</f>
        <v>4</v>
      </c>
      <c r="G59" s="1117">
        <f t="shared" si="19"/>
        <v>0</v>
      </c>
      <c r="H59" s="1117">
        <f t="shared" si="19"/>
        <v>3.0651340996168581E-2</v>
      </c>
      <c r="I59" s="1117">
        <f t="shared" si="19"/>
        <v>8.0321285140562242E-3</v>
      </c>
      <c r="J59" s="1118">
        <f>IF($J$4="Todas",COUNTIFS(DB_Q10!$K$5:$K$1254,J$52,DB_Q10!$P$5:$P$1254,$B46),COUNTIFS(DB_Q10!$L$5:$L$1254,$J$4,DB_Q10!$K$5:$K$1254,J$52,DB_Q10!$P$5:$P$1254,$B46))</f>
        <v>5</v>
      </c>
      <c r="K59" s="1116">
        <f>IF($J$4="Todas",COUNTIFS(DB_Q10!$K$5:$K$1254,K$52,DB_Q10!$P$5:$P$1254,$B46),COUNTIFS(DB_Q10!$L$5:$L$1254,$J$4,DB_Q10!$K$5:$K$1254,K$52,DB_Q10!$P$5:$P$1254,$B46))</f>
        <v>4</v>
      </c>
      <c r="L59" s="1116">
        <f>IF($J$4="Todas",COUNTIFS(DB_Q10!$K$5:$K$1254,L$52,DB_Q10!$P$5:$P$1254,$B46),COUNTIFS(DB_Q10!$L$5:$L$1254,$J$4,DB_Q10!$K$5:$K$1254,L$52,DB_Q10!$P$5:$P$1254,$B46))</f>
        <v>3</v>
      </c>
      <c r="M59" s="1117">
        <f t="shared" si="20"/>
        <v>1.4409221902017291E-2</v>
      </c>
      <c r="N59" s="1117">
        <f t="shared" si="20"/>
        <v>1.6949152542372881E-2</v>
      </c>
      <c r="O59" s="1117">
        <f t="shared" si="20"/>
        <v>1.4634146341463415E-2</v>
      </c>
    </row>
    <row r="60" spans="2:16" ht="15.75" thickBot="1">
      <c r="B60" s="1119" t="s">
        <v>359</v>
      </c>
      <c r="C60" s="1120">
        <f t="shared" si="22"/>
        <v>0.29359823399558499</v>
      </c>
      <c r="D60" s="1121">
        <f>IF($J$4="Todas",COUNTIFS(DB_Q10!$J$5:$J$1254,D$52,DB_Q10!$P$5:$P$1254,$B47),COUNTIFS(DB_Q10!$L$5:$L$1254,$J$4,DB_Q10!$J$5:$J$1254,D$52,DB_Q10!$P$5:$P$1254,$B47))</f>
        <v>4</v>
      </c>
      <c r="E60" s="1121">
        <f>IF($J$4="Todas",COUNTIFS(DB_Q10!$J$5:$J$1254,E$52,DB_Q10!$P$5:$P$1254,$B47),COUNTIFS(DB_Q10!$L$5:$L$1254,$J$4,DB_Q10!$J$5:$J$1254,E$52,DB_Q10!$P$5:$P$1254,$B47))</f>
        <v>43</v>
      </c>
      <c r="F60" s="1121">
        <f>IF($J$4="Todas",COUNTIFS(DB_Q10!$J$5:$J$1254,F$52,DB_Q10!$P$5:$P$1254,$B47),COUNTIFS(DB_Q10!$L$5:$L$1254,$J$4,DB_Q10!$J$5:$J$1254,F$52,DB_Q10!$P$5:$P$1254,$B47))</f>
        <v>86</v>
      </c>
      <c r="G60" s="1122">
        <f t="shared" si="19"/>
        <v>0.13793103448275862</v>
      </c>
      <c r="H60" s="1122">
        <f t="shared" si="19"/>
        <v>0.16475095785440613</v>
      </c>
      <c r="I60" s="1122">
        <f t="shared" si="19"/>
        <v>0.17269076305220885</v>
      </c>
      <c r="J60" s="1123">
        <f>IF($J$4="Todas",COUNTIFS(DB_Q10!$K$5:$K$1254,J$52,DB_Q10!$P$5:$P$1254,$B47),COUNTIFS(DB_Q10!$L$5:$L$1254,$J$4,DB_Q10!$K$5:$K$1254,J$52,DB_Q10!$P$5:$P$1254,$B47))</f>
        <v>61</v>
      </c>
      <c r="K60" s="1121">
        <f>IF($J$4="Todas",COUNTIFS(DB_Q10!$K$5:$K$1254,K$52,DB_Q10!$P$5:$P$1254,$B47),COUNTIFS(DB_Q10!$L$5:$L$1254,$J$4,DB_Q10!$K$5:$K$1254,K$52,DB_Q10!$P$5:$P$1254,$B47))</f>
        <v>31</v>
      </c>
      <c r="L60" s="1121">
        <f>IF($J$4="Todas",COUNTIFS(DB_Q10!$K$5:$K$1254,L$52,DB_Q10!$P$5:$P$1254,$B47),COUNTIFS(DB_Q10!$L$5:$L$1254,$J$4,DB_Q10!$K$5:$K$1254,L$52,DB_Q10!$P$5:$P$1254,$B47))</f>
        <v>41</v>
      </c>
      <c r="M60" s="1122">
        <f t="shared" si="20"/>
        <v>0.17579250720461095</v>
      </c>
      <c r="N60" s="1122">
        <f t="shared" si="20"/>
        <v>0.13135593220338984</v>
      </c>
      <c r="O60" s="1122">
        <f t="shared" si="20"/>
        <v>0.2</v>
      </c>
    </row>
    <row r="61" spans="2:16" ht="15.75" thickTop="1">
      <c r="D61" s="432">
        <f>IF($J$4="Todas",COUNTIFS(DB_Q10!$J$5:$J$1254,D$52,DB_Q10!$M$5:$M$1254,"Si"),COUNTIFS(DB_Q10!$J$5:$J$1254,D$52,DB_Q10!$L$5:$L$1254,$J$4,DB_Q10!$M$5:$M$1254,"Si"))</f>
        <v>29</v>
      </c>
      <c r="E61" s="432">
        <f>IF($J$4="Todas",COUNTIFS(DB_Q10!$J$5:$J$1254,E$52,DB_Q10!$M$5:$M$1254,"Si"),COUNTIFS(DB_Q10!$J$5:$J$1254,E$52,DB_Q10!$L$5:$L$1254,$J$4,DB_Q10!$M$5:$M$1254,"Si"))</f>
        <v>261</v>
      </c>
      <c r="F61" s="432">
        <f>IF($J$4="Todas",COUNTIFS(DB_Q10!$J$5:$J$1254,F$52,DB_Q10!$M$5:$M$1254,"Si"),COUNTIFS(DB_Q10!$J$5:$J$1254,F$52,DB_Q10!$L$5:$L$1254,$J$4,DB_Q10!$M$5:$M$1254,"Si"))</f>
        <v>498</v>
      </c>
      <c r="G61" s="432"/>
      <c r="H61" s="432"/>
      <c r="I61" s="432"/>
      <c r="J61" s="432">
        <f>IF($J$4="Todas",COUNTIFS(DB_Q10!$K$5:$K$1254,J$52,DB_Q10!$M$5:$M$1254,"Si"),COUNTIFS(DB_Q10!$K$5:$K$1254,J$52,DB_Q10!$L$5:$L$1254,$J$4,DB_Q10!$M$5:$M$1254,"Si"))</f>
        <v>347</v>
      </c>
      <c r="K61" s="432">
        <f>IF($J$4="Todas",COUNTIFS(DB_Q10!$K$5:$K$1254,K$52,DB_Q10!$M$5:$M$1254,"Si"),COUNTIFS(DB_Q10!$K$5:$K$1254,K$52,DB_Q10!$L$5:$L$1254,$J$4,DB_Q10!$M$5:$M$1254,"Si"))</f>
        <v>236</v>
      </c>
      <c r="L61" s="432">
        <f>IF($J$4="Todas",COUNTIFS(DB_Q10!$K$5:$K$1254,L$52,DB_Q10!$M$5:$M$1254,"Si"),COUNTIFS(DB_Q10!$K$5:$K$1254,L$52,DB_Q10!$L$5:$L$1254,$J$4,DB_Q10!$M$5:$M$1254,"Si"))</f>
        <v>205</v>
      </c>
    </row>
    <row r="62" spans="2:16">
      <c r="P62" s="1134"/>
    </row>
    <row r="63" spans="2:16">
      <c r="N63" s="680"/>
      <c r="O63" s="1135"/>
      <c r="P63" s="1134"/>
    </row>
    <row r="64" spans="2:16">
      <c r="N64" s="680"/>
      <c r="O64" s="1135"/>
      <c r="P64" s="1134"/>
    </row>
    <row r="81" spans="2:3">
      <c r="B81" s="432"/>
      <c r="C81" s="432"/>
    </row>
  </sheetData>
  <sheetProtection password="E269" sheet="1" objects="1" scenarios="1"/>
  <dataValidations count="1">
    <dataValidation type="list" allowBlank="1" showInputMessage="1" showErrorMessage="1" sqref="J4">
      <formula1>$J$1:$M$1</formula1>
    </dataValidation>
  </dataValidations>
  <pageMargins left="0.7" right="0.7" top="0.75" bottom="0.75" header="0.3" footer="0.3"/>
  <pageSetup paperSize="9" scale="2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M1256"/>
  <sheetViews>
    <sheetView showGridLines="0" zoomScale="70" zoomScaleNormal="70" workbookViewId="0">
      <pane xSplit="1" ySplit="22" topLeftCell="M23" activePane="bottomRight" state="frozen"/>
      <selection pane="topRight" activeCell="B1" sqref="B1"/>
      <selection pane="bottomLeft" activeCell="A23" sqref="A23"/>
      <selection pane="bottomRight" activeCell="N5" sqref="N5:N1252"/>
    </sheetView>
  </sheetViews>
  <sheetFormatPr baseColWidth="10" defaultColWidth="9" defaultRowHeight="12"/>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4.125" style="2" bestFit="1" customWidth="1"/>
    <col min="14" max="14" width="12" style="2" bestFit="1" customWidth="1"/>
    <col min="15" max="15" width="15.875" style="2" customWidth="1"/>
    <col min="16" max="16" width="15.875" style="2" bestFit="1" customWidth="1"/>
    <col min="17" max="17" width="7.5" style="2" bestFit="1" customWidth="1"/>
    <col min="18" max="18" width="9.125" style="2" bestFit="1" customWidth="1"/>
    <col min="19" max="19" width="7.25" style="2" bestFit="1" customWidth="1"/>
    <col min="20" max="20" width="8.125" style="2" bestFit="1" customWidth="1"/>
    <col min="21" max="21" width="9.875" style="2" bestFit="1" customWidth="1"/>
    <col min="22" max="22" width="7.875" style="2" bestFit="1" customWidth="1"/>
    <col min="23" max="23" width="11.75" style="2" bestFit="1" customWidth="1"/>
    <col min="24" max="24" width="11.125" style="2" bestFit="1" customWidth="1"/>
    <col min="25" max="25" width="7.25" style="2" bestFit="1" customWidth="1"/>
    <col min="26" max="26" width="12.375" style="4" bestFit="1" customWidth="1"/>
    <col min="27" max="27" width="14.125" style="2" bestFit="1" customWidth="1"/>
    <col min="28" max="28" width="12" style="2" bestFit="1" customWidth="1"/>
    <col min="29" max="29" width="15.875" style="2" customWidth="1"/>
    <col min="30" max="30" width="15.875" style="2" bestFit="1" customWidth="1"/>
    <col min="31" max="31" width="11.875" style="2" bestFit="1" customWidth="1"/>
    <col min="32" max="32" width="12.125" style="2" bestFit="1" customWidth="1"/>
    <col min="33" max="33" width="12.875" style="2" bestFit="1" customWidth="1"/>
    <col min="34" max="34" width="11.75" style="2" bestFit="1" customWidth="1"/>
    <col min="35" max="35" width="12.75" style="2" bestFit="1" customWidth="1"/>
    <col min="36" max="36" width="12.875" style="2" bestFit="1" customWidth="1"/>
    <col min="37" max="37" width="12.25" style="2" bestFit="1" customWidth="1"/>
    <col min="38" max="38" width="12.75" style="2" bestFit="1" customWidth="1"/>
    <col min="39" max="39" width="12.5" style="2" bestFit="1" customWidth="1"/>
    <col min="40" max="16384" width="9" style="2"/>
  </cols>
  <sheetData>
    <row r="1" spans="1:39" s="1" customFormat="1" ht="12" customHeight="1">
      <c r="A1" s="8"/>
      <c r="B1" s="194" t="s">
        <v>410</v>
      </c>
      <c r="C1" s="195"/>
      <c r="D1" s="195"/>
      <c r="E1" s="195"/>
      <c r="F1" s="195"/>
      <c r="G1" s="195"/>
      <c r="H1" s="195"/>
      <c r="I1" s="195"/>
      <c r="J1" s="195"/>
      <c r="K1" s="195"/>
      <c r="L1" s="195"/>
      <c r="M1" s="138" t="s">
        <v>412</v>
      </c>
      <c r="N1" s="205"/>
      <c r="O1" s="205"/>
      <c r="P1" s="205"/>
      <c r="Q1" s="205"/>
      <c r="R1" s="205"/>
      <c r="S1" s="205"/>
      <c r="T1" s="205"/>
      <c r="U1" s="205"/>
      <c r="V1" s="205"/>
      <c r="W1" s="205"/>
      <c r="X1" s="205"/>
      <c r="Y1" s="205"/>
      <c r="Z1" s="206"/>
      <c r="AA1" s="209" t="s">
        <v>412</v>
      </c>
      <c r="AB1" s="203"/>
      <c r="AC1" s="203"/>
      <c r="AD1" s="203"/>
      <c r="AE1" s="207"/>
      <c r="AF1" s="205"/>
      <c r="AG1" s="207"/>
      <c r="AH1" s="207"/>
      <c r="AI1" s="207"/>
      <c r="AJ1" s="207"/>
      <c r="AK1" s="207"/>
      <c r="AL1" s="207"/>
      <c r="AM1" s="208"/>
    </row>
    <row r="2" spans="1:39" s="1" customFormat="1" ht="12" customHeight="1">
      <c r="A2" s="173"/>
      <c r="B2" s="189"/>
      <c r="C2" s="176"/>
      <c r="D2" s="176"/>
      <c r="E2" s="176"/>
      <c r="F2" s="176"/>
      <c r="G2" s="176"/>
      <c r="H2" s="176"/>
      <c r="I2" s="176"/>
      <c r="J2" s="176"/>
      <c r="K2" s="176"/>
      <c r="L2" s="176"/>
      <c r="M2" s="166"/>
      <c r="N2" s="167"/>
      <c r="O2" s="167"/>
      <c r="P2" s="168"/>
      <c r="Q2" s="1156" t="s">
        <v>53</v>
      </c>
      <c r="R2" s="1157"/>
      <c r="S2" s="1157"/>
      <c r="T2" s="1157"/>
      <c r="U2" s="1157"/>
      <c r="V2" s="1157"/>
      <c r="W2" s="1157"/>
      <c r="X2" s="1157"/>
      <c r="Y2" s="1157"/>
      <c r="Z2" s="175"/>
      <c r="AA2" s="166"/>
      <c r="AB2" s="167"/>
      <c r="AC2" s="167"/>
      <c r="AD2" s="168"/>
      <c r="AE2" s="1136" t="s">
        <v>4</v>
      </c>
      <c r="AF2" s="1137"/>
      <c r="AG2" s="1137"/>
      <c r="AH2" s="1137"/>
      <c r="AI2" s="1137"/>
      <c r="AJ2" s="1137"/>
      <c r="AK2" s="1137"/>
      <c r="AL2" s="1137"/>
      <c r="AM2" s="1138"/>
    </row>
    <row r="3" spans="1:39" s="1" customFormat="1" ht="12" customHeight="1">
      <c r="A3" s="173"/>
      <c r="B3" s="191"/>
      <c r="C3" s="179"/>
      <c r="D3" s="192"/>
      <c r="E3" s="179"/>
      <c r="F3" s="192"/>
      <c r="G3" s="179"/>
      <c r="H3" s="192"/>
      <c r="I3" s="179"/>
      <c r="J3" s="192"/>
      <c r="K3" s="179"/>
      <c r="L3" s="179"/>
      <c r="M3" s="169"/>
      <c r="N3" s="170"/>
      <c r="O3" s="170"/>
      <c r="P3" s="171"/>
      <c r="Q3" s="1141" t="s">
        <v>437</v>
      </c>
      <c r="R3" s="1152"/>
      <c r="S3" s="1152"/>
      <c r="T3" s="1152"/>
      <c r="U3" s="1152"/>
      <c r="V3" s="1152"/>
      <c r="W3" s="1152"/>
      <c r="X3" s="1152"/>
      <c r="Y3" s="1152"/>
      <c r="Z3" s="178"/>
      <c r="AA3" s="169"/>
      <c r="AB3" s="170"/>
      <c r="AC3" s="170"/>
      <c r="AD3" s="171"/>
      <c r="AE3" s="1139" t="s">
        <v>440</v>
      </c>
      <c r="AF3" s="1140"/>
      <c r="AG3" s="1140"/>
      <c r="AH3" s="1140"/>
      <c r="AI3" s="1140"/>
      <c r="AJ3" s="1140"/>
      <c r="AK3" s="1140"/>
      <c r="AL3" s="1140"/>
      <c r="AM3" s="1141"/>
    </row>
    <row r="4" spans="1:39" s="1" customFormat="1" ht="36">
      <c r="A4" s="7" t="s">
        <v>0</v>
      </c>
      <c r="B4" s="34" t="s">
        <v>389</v>
      </c>
      <c r="C4" s="34" t="s">
        <v>390</v>
      </c>
      <c r="D4" s="35" t="s">
        <v>391</v>
      </c>
      <c r="E4" s="35" t="s">
        <v>296</v>
      </c>
      <c r="F4" s="35" t="s">
        <v>392</v>
      </c>
      <c r="G4" s="35" t="s">
        <v>393</v>
      </c>
      <c r="H4" s="35" t="s">
        <v>299</v>
      </c>
      <c r="I4" s="35" t="s">
        <v>394</v>
      </c>
      <c r="J4" s="35" t="s">
        <v>301</v>
      </c>
      <c r="K4" s="36" t="s">
        <v>302</v>
      </c>
      <c r="L4" s="6" t="s">
        <v>294</v>
      </c>
      <c r="M4" s="110" t="s">
        <v>395</v>
      </c>
      <c r="N4" s="111" t="s">
        <v>396</v>
      </c>
      <c r="O4" s="204" t="s">
        <v>398</v>
      </c>
      <c r="P4" s="112" t="s">
        <v>397</v>
      </c>
      <c r="Q4" s="49" t="s">
        <v>428</v>
      </c>
      <c r="R4" s="50" t="s">
        <v>429</v>
      </c>
      <c r="S4" s="50" t="s">
        <v>430</v>
      </c>
      <c r="T4" s="50" t="s">
        <v>431</v>
      </c>
      <c r="U4" s="50" t="s">
        <v>432</v>
      </c>
      <c r="V4" s="50" t="s">
        <v>433</v>
      </c>
      <c r="W4" s="50" t="s">
        <v>434</v>
      </c>
      <c r="X4" s="50" t="s">
        <v>435</v>
      </c>
      <c r="Y4" s="51" t="s">
        <v>436</v>
      </c>
      <c r="Z4" s="34" t="s">
        <v>294</v>
      </c>
      <c r="AA4" s="110" t="s">
        <v>395</v>
      </c>
      <c r="AB4" s="111" t="s">
        <v>396</v>
      </c>
      <c r="AC4" s="204" t="s">
        <v>398</v>
      </c>
      <c r="AD4" s="112" t="s">
        <v>397</v>
      </c>
      <c r="AE4" s="65" t="s">
        <v>442</v>
      </c>
      <c r="AF4" s="219" t="s">
        <v>441</v>
      </c>
      <c r="AG4" s="66" t="s">
        <v>443</v>
      </c>
      <c r="AH4" s="66" t="s">
        <v>446</v>
      </c>
      <c r="AI4" s="66" t="s">
        <v>445</v>
      </c>
      <c r="AJ4" s="66" t="s">
        <v>447</v>
      </c>
      <c r="AK4" s="66" t="s">
        <v>444</v>
      </c>
      <c r="AL4" s="66" t="s">
        <v>448</v>
      </c>
      <c r="AM4" s="67" t="s">
        <v>436</v>
      </c>
    </row>
    <row r="5" spans="1:39" hidden="1">
      <c r="A5" s="10">
        <v>1</v>
      </c>
      <c r="B5" s="119" t="s">
        <v>125</v>
      </c>
      <c r="C5" s="99" t="s">
        <v>59</v>
      </c>
      <c r="D5" s="23" t="s">
        <v>52</v>
      </c>
      <c r="E5" s="23" t="s">
        <v>304</v>
      </c>
      <c r="F5" s="24" t="s">
        <v>49</v>
      </c>
      <c r="G5" s="12" t="s">
        <v>310</v>
      </c>
      <c r="H5" s="12" t="s">
        <v>306</v>
      </c>
      <c r="I5" s="102" t="s">
        <v>504</v>
      </c>
      <c r="J5" s="11" t="str">
        <f>"12-16h"</f>
        <v>12-16h</v>
      </c>
      <c r="K5" s="24" t="s">
        <v>512</v>
      </c>
      <c r="L5" s="68" t="s">
        <v>518</v>
      </c>
      <c r="M5" s="57" t="s">
        <v>382</v>
      </c>
      <c r="N5" s="77" t="s">
        <v>308</v>
      </c>
      <c r="O5" s="25" t="s">
        <v>358</v>
      </c>
      <c r="P5" s="58" t="s">
        <v>359</v>
      </c>
      <c r="Q5" s="71"/>
      <c r="R5" s="72"/>
      <c r="S5" s="72"/>
      <c r="T5" s="72"/>
      <c r="U5" s="72"/>
      <c r="V5" s="72"/>
      <c r="W5" s="72"/>
      <c r="X5" s="72"/>
      <c r="Y5" s="106"/>
      <c r="Z5" s="68" t="s">
        <v>518</v>
      </c>
      <c r="AA5" s="57" t="s">
        <v>382</v>
      </c>
      <c r="AB5" s="77" t="s">
        <v>308</v>
      </c>
      <c r="AC5" s="25" t="s">
        <v>358</v>
      </c>
      <c r="AD5" s="58" t="s">
        <v>359</v>
      </c>
      <c r="AE5" s="225"/>
      <c r="AF5" s="224"/>
      <c r="AG5" s="72"/>
      <c r="AH5" s="72"/>
      <c r="AI5" s="72">
        <v>1</v>
      </c>
      <c r="AJ5" s="72"/>
      <c r="AK5" s="72"/>
      <c r="AL5" s="72"/>
      <c r="AM5" s="106"/>
    </row>
    <row r="6" spans="1:39" hidden="1">
      <c r="A6" s="10">
        <v>2</v>
      </c>
      <c r="B6" s="98" t="s">
        <v>125</v>
      </c>
      <c r="C6" s="98" t="s">
        <v>59</v>
      </c>
      <c r="D6" s="11" t="s">
        <v>25</v>
      </c>
      <c r="E6" s="11" t="s">
        <v>303</v>
      </c>
      <c r="F6" s="12" t="s">
        <v>48</v>
      </c>
      <c r="G6" s="12" t="s">
        <v>310</v>
      </c>
      <c r="H6" s="12" t="s">
        <v>306</v>
      </c>
      <c r="I6" s="103" t="s">
        <v>504</v>
      </c>
      <c r="J6" s="11" t="str">
        <f>"12-16h"</f>
        <v>12-16h</v>
      </c>
      <c r="K6" s="12" t="s">
        <v>513</v>
      </c>
      <c r="L6" s="69" t="s">
        <v>518</v>
      </c>
      <c r="M6" s="59" t="s">
        <v>385</v>
      </c>
      <c r="N6" s="78" t="s">
        <v>367</v>
      </c>
      <c r="O6" s="27" t="s">
        <v>358</v>
      </c>
      <c r="P6" s="15" t="s">
        <v>368</v>
      </c>
      <c r="Q6" s="73"/>
      <c r="R6" s="74"/>
      <c r="S6" s="74"/>
      <c r="T6" s="74">
        <v>1</v>
      </c>
      <c r="U6" s="74"/>
      <c r="V6" s="74"/>
      <c r="W6" s="74"/>
      <c r="X6" s="74"/>
      <c r="Y6" s="61"/>
      <c r="Z6" s="69" t="s">
        <v>518</v>
      </c>
      <c r="AA6" s="59" t="s">
        <v>385</v>
      </c>
      <c r="AB6" s="78" t="s">
        <v>367</v>
      </c>
      <c r="AC6" s="27" t="s">
        <v>358</v>
      </c>
      <c r="AD6" s="15" t="s">
        <v>368</v>
      </c>
      <c r="AE6" s="73"/>
      <c r="AF6" s="74">
        <v>1</v>
      </c>
      <c r="AG6" s="74"/>
      <c r="AH6" s="74"/>
      <c r="AI6" s="74"/>
      <c r="AJ6" s="74"/>
      <c r="AK6" s="74"/>
      <c r="AL6" s="74"/>
      <c r="AM6" s="61"/>
    </row>
    <row r="7" spans="1:39" hidden="1">
      <c r="A7" s="10">
        <v>3</v>
      </c>
      <c r="B7" s="98" t="s">
        <v>125</v>
      </c>
      <c r="C7" s="98" t="s">
        <v>59</v>
      </c>
      <c r="D7" s="11" t="s">
        <v>52</v>
      </c>
      <c r="E7" s="11" t="s">
        <v>304</v>
      </c>
      <c r="F7" s="12" t="s">
        <v>49</v>
      </c>
      <c r="G7" s="12" t="s">
        <v>310</v>
      </c>
      <c r="H7" s="12" t="s">
        <v>306</v>
      </c>
      <c r="I7" s="103" t="s">
        <v>504</v>
      </c>
      <c r="J7" s="12" t="str">
        <f>"≥17h"</f>
        <v>≥17h</v>
      </c>
      <c r="K7" s="12" t="s">
        <v>512</v>
      </c>
      <c r="L7" s="69" t="s">
        <v>518</v>
      </c>
      <c r="M7" s="59" t="s">
        <v>382</v>
      </c>
      <c r="N7" s="78" t="s">
        <v>308</v>
      </c>
      <c r="O7" s="27" t="s">
        <v>358</v>
      </c>
      <c r="P7" s="15" t="s">
        <v>368</v>
      </c>
      <c r="Q7" s="73"/>
      <c r="R7" s="74"/>
      <c r="S7" s="74"/>
      <c r="T7" s="74">
        <v>1</v>
      </c>
      <c r="U7" s="74"/>
      <c r="V7" s="74"/>
      <c r="W7" s="74"/>
      <c r="X7" s="74"/>
      <c r="Y7" s="61"/>
      <c r="Z7" s="69" t="s">
        <v>518</v>
      </c>
      <c r="AA7" s="59" t="s">
        <v>382</v>
      </c>
      <c r="AB7" s="78" t="s">
        <v>308</v>
      </c>
      <c r="AC7" s="27" t="s">
        <v>358</v>
      </c>
      <c r="AD7" s="15" t="s">
        <v>368</v>
      </c>
      <c r="AE7" s="73"/>
      <c r="AF7" s="74"/>
      <c r="AG7" s="74">
        <v>1</v>
      </c>
      <c r="AH7" s="74"/>
      <c r="AI7" s="74"/>
      <c r="AJ7" s="74"/>
      <c r="AK7" s="74">
        <v>1</v>
      </c>
      <c r="AL7" s="74"/>
      <c r="AM7" s="61"/>
    </row>
    <row r="8" spans="1:39" hidden="1">
      <c r="A8" s="10">
        <v>4</v>
      </c>
      <c r="B8" s="98" t="s">
        <v>190</v>
      </c>
      <c r="C8" s="98" t="s">
        <v>190</v>
      </c>
      <c r="D8" s="11" t="s">
        <v>51</v>
      </c>
      <c r="E8" s="11" t="s">
        <v>304</v>
      </c>
      <c r="F8" s="12" t="s">
        <v>50</v>
      </c>
      <c r="G8" s="12" t="s">
        <v>510</v>
      </c>
      <c r="H8" s="12" t="s">
        <v>306</v>
      </c>
      <c r="I8" s="103" t="s">
        <v>505</v>
      </c>
      <c r="J8" s="11" t="str">
        <f>"12-16h"</f>
        <v>12-16h</v>
      </c>
      <c r="K8" s="12" t="s">
        <v>512</v>
      </c>
      <c r="L8" s="69" t="s">
        <v>518</v>
      </c>
      <c r="M8" s="59" t="s">
        <v>385</v>
      </c>
      <c r="N8" s="78" t="s">
        <v>308</v>
      </c>
      <c r="O8" s="27" t="s">
        <v>358</v>
      </c>
      <c r="P8" s="15" t="s">
        <v>368</v>
      </c>
      <c r="Q8" s="73">
        <v>1</v>
      </c>
      <c r="R8" s="74"/>
      <c r="S8" s="74"/>
      <c r="T8" s="74">
        <v>1</v>
      </c>
      <c r="U8" s="74"/>
      <c r="V8" s="74"/>
      <c r="W8" s="74"/>
      <c r="X8" s="74"/>
      <c r="Y8" s="61"/>
      <c r="Z8" s="69" t="s">
        <v>518</v>
      </c>
      <c r="AA8" s="59" t="s">
        <v>385</v>
      </c>
      <c r="AB8" s="78" t="s">
        <v>308</v>
      </c>
      <c r="AC8" s="27" t="s">
        <v>358</v>
      </c>
      <c r="AD8" s="15" t="s">
        <v>368</v>
      </c>
      <c r="AE8" s="73"/>
      <c r="AF8" s="74"/>
      <c r="AG8" s="74">
        <v>1</v>
      </c>
      <c r="AH8" s="74"/>
      <c r="AI8" s="74"/>
      <c r="AJ8" s="74"/>
      <c r="AK8" s="74"/>
      <c r="AL8" s="74"/>
      <c r="AM8" s="61"/>
    </row>
    <row r="9" spans="1:39" hidden="1">
      <c r="A9" s="10">
        <v>5</v>
      </c>
      <c r="B9" s="98" t="s">
        <v>190</v>
      </c>
      <c r="C9" s="98" t="s">
        <v>190</v>
      </c>
      <c r="D9" s="11" t="s">
        <v>52</v>
      </c>
      <c r="E9" s="11" t="s">
        <v>303</v>
      </c>
      <c r="F9" s="12" t="s">
        <v>48</v>
      </c>
      <c r="G9" s="12" t="s">
        <v>310</v>
      </c>
      <c r="H9" s="12" t="s">
        <v>306</v>
      </c>
      <c r="I9" s="103" t="s">
        <v>505</v>
      </c>
      <c r="J9" s="12" t="str">
        <f>"≥17h"</f>
        <v>≥17h</v>
      </c>
      <c r="K9" s="12" t="s">
        <v>47</v>
      </c>
      <c r="L9" s="69" t="s">
        <v>518</v>
      </c>
      <c r="M9" s="59" t="s">
        <v>382</v>
      </c>
      <c r="N9" s="78" t="s">
        <v>308</v>
      </c>
      <c r="O9" s="27" t="s">
        <v>358</v>
      </c>
      <c r="P9" s="15" t="s">
        <v>368</v>
      </c>
      <c r="Q9" s="73">
        <v>1</v>
      </c>
      <c r="R9" s="74"/>
      <c r="S9" s="74"/>
      <c r="T9" s="74">
        <v>1</v>
      </c>
      <c r="U9" s="74"/>
      <c r="V9" s="74"/>
      <c r="W9" s="74"/>
      <c r="X9" s="74"/>
      <c r="Y9" s="61"/>
      <c r="Z9" s="69" t="s">
        <v>518</v>
      </c>
      <c r="AA9" s="59" t="s">
        <v>382</v>
      </c>
      <c r="AB9" s="78" t="s">
        <v>308</v>
      </c>
      <c r="AC9" s="27" t="s">
        <v>358</v>
      </c>
      <c r="AD9" s="15" t="s">
        <v>368</v>
      </c>
      <c r="AE9" s="73"/>
      <c r="AF9" s="74"/>
      <c r="AG9" s="74">
        <v>1</v>
      </c>
      <c r="AH9" s="74"/>
      <c r="AI9" s="74"/>
      <c r="AJ9" s="74"/>
      <c r="AK9" s="74"/>
      <c r="AL9" s="74"/>
      <c r="AM9" s="61"/>
    </row>
    <row r="10" spans="1:39" hidden="1">
      <c r="A10" s="10">
        <v>6</v>
      </c>
      <c r="B10" s="98" t="s">
        <v>190</v>
      </c>
      <c r="C10" s="98" t="s">
        <v>190</v>
      </c>
      <c r="D10" s="11" t="s">
        <v>51</v>
      </c>
      <c r="E10" s="11" t="s">
        <v>303</v>
      </c>
      <c r="F10" s="12" t="s">
        <v>48</v>
      </c>
      <c r="G10" s="12" t="s">
        <v>310</v>
      </c>
      <c r="H10" s="12" t="s">
        <v>306</v>
      </c>
      <c r="I10" s="103" t="s">
        <v>504</v>
      </c>
      <c r="J10" s="12" t="str">
        <f>"≥17h"</f>
        <v>≥17h</v>
      </c>
      <c r="K10" s="12" t="s">
        <v>513</v>
      </c>
      <c r="L10" s="69" t="s">
        <v>518</v>
      </c>
      <c r="M10" s="59" t="s">
        <v>385</v>
      </c>
      <c r="N10" s="78" t="s">
        <v>308</v>
      </c>
      <c r="O10" s="27" t="s">
        <v>358</v>
      </c>
      <c r="P10" s="15" t="s">
        <v>368</v>
      </c>
      <c r="Q10" s="73"/>
      <c r="R10" s="74"/>
      <c r="S10" s="74"/>
      <c r="T10" s="74">
        <v>1</v>
      </c>
      <c r="U10" s="74"/>
      <c r="V10" s="74"/>
      <c r="W10" s="74"/>
      <c r="X10" s="74"/>
      <c r="Y10" s="61"/>
      <c r="Z10" s="69" t="s">
        <v>518</v>
      </c>
      <c r="AA10" s="59" t="s">
        <v>385</v>
      </c>
      <c r="AB10" s="78" t="s">
        <v>308</v>
      </c>
      <c r="AC10" s="27" t="s">
        <v>358</v>
      </c>
      <c r="AD10" s="15" t="s">
        <v>368</v>
      </c>
      <c r="AE10" s="73"/>
      <c r="AF10" s="74"/>
      <c r="AG10" s="74">
        <v>1</v>
      </c>
      <c r="AH10" s="74"/>
      <c r="AI10" s="74"/>
      <c r="AJ10" s="74"/>
      <c r="AK10" s="74"/>
      <c r="AL10" s="74"/>
      <c r="AM10" s="61"/>
    </row>
    <row r="11" spans="1:39" hidden="1">
      <c r="A11" s="10">
        <v>7</v>
      </c>
      <c r="B11" s="98" t="s">
        <v>190</v>
      </c>
      <c r="C11" s="98" t="s">
        <v>190</v>
      </c>
      <c r="D11" s="11" t="s">
        <v>25</v>
      </c>
      <c r="E11" s="11" t="s">
        <v>303</v>
      </c>
      <c r="F11" s="12" t="s">
        <v>48</v>
      </c>
      <c r="G11" s="12" t="s">
        <v>310</v>
      </c>
      <c r="H11" s="12" t="s">
        <v>306</v>
      </c>
      <c r="I11" s="103" t="s">
        <v>504</v>
      </c>
      <c r="J11" s="12" t="str">
        <f>"≥17h"</f>
        <v>≥17h</v>
      </c>
      <c r="K11" s="12" t="s">
        <v>47</v>
      </c>
      <c r="L11" s="69" t="s">
        <v>518</v>
      </c>
      <c r="M11" s="59" t="s">
        <v>385</v>
      </c>
      <c r="N11" s="78" t="s">
        <v>308</v>
      </c>
      <c r="O11" s="27" t="s">
        <v>358</v>
      </c>
      <c r="P11" s="15" t="s">
        <v>368</v>
      </c>
      <c r="Q11" s="73"/>
      <c r="R11" s="74"/>
      <c r="S11" s="74"/>
      <c r="T11" s="74">
        <v>1</v>
      </c>
      <c r="U11" s="74"/>
      <c r="V11" s="74"/>
      <c r="W11" s="74"/>
      <c r="X11" s="74"/>
      <c r="Y11" s="61"/>
      <c r="Z11" s="69" t="s">
        <v>518</v>
      </c>
      <c r="AA11" s="59" t="s">
        <v>385</v>
      </c>
      <c r="AB11" s="78" t="s">
        <v>308</v>
      </c>
      <c r="AC11" s="27" t="s">
        <v>358</v>
      </c>
      <c r="AD11" s="15" t="s">
        <v>368</v>
      </c>
      <c r="AE11" s="73"/>
      <c r="AF11" s="74">
        <v>1</v>
      </c>
      <c r="AG11" s="74"/>
      <c r="AH11" s="74"/>
      <c r="AI11" s="74"/>
      <c r="AJ11" s="74"/>
      <c r="AK11" s="74"/>
      <c r="AL11" s="74"/>
      <c r="AM11" s="61"/>
    </row>
    <row r="12" spans="1:39" hidden="1">
      <c r="A12" s="10">
        <v>8</v>
      </c>
      <c r="B12" s="98" t="s">
        <v>81</v>
      </c>
      <c r="C12" s="98" t="s">
        <v>81</v>
      </c>
      <c r="D12" s="11" t="s">
        <v>25</v>
      </c>
      <c r="E12" s="11" t="s">
        <v>304</v>
      </c>
      <c r="F12" s="12" t="s">
        <v>50</v>
      </c>
      <c r="G12" s="12" t="s">
        <v>510</v>
      </c>
      <c r="H12" s="12" t="s">
        <v>306</v>
      </c>
      <c r="I12" s="103" t="s">
        <v>505</v>
      </c>
      <c r="J12" s="12" t="str">
        <f>"≥17h"</f>
        <v>≥17h</v>
      </c>
      <c r="K12" s="12" t="s">
        <v>512</v>
      </c>
      <c r="L12" s="69" t="s">
        <v>518</v>
      </c>
      <c r="M12" s="59" t="s">
        <v>385</v>
      </c>
      <c r="N12" s="78" t="s">
        <v>308</v>
      </c>
      <c r="O12" s="27" t="s">
        <v>358</v>
      </c>
      <c r="P12" s="15" t="s">
        <v>368</v>
      </c>
      <c r="Q12" s="73"/>
      <c r="R12" s="74"/>
      <c r="S12" s="74"/>
      <c r="T12" s="74">
        <v>1</v>
      </c>
      <c r="U12" s="74"/>
      <c r="V12" s="74"/>
      <c r="W12" s="74"/>
      <c r="X12" s="74"/>
      <c r="Y12" s="61"/>
      <c r="Z12" s="69" t="s">
        <v>518</v>
      </c>
      <c r="AA12" s="59" t="s">
        <v>385</v>
      </c>
      <c r="AB12" s="78" t="s">
        <v>308</v>
      </c>
      <c r="AC12" s="27" t="s">
        <v>358</v>
      </c>
      <c r="AD12" s="15" t="s">
        <v>368</v>
      </c>
      <c r="AE12" s="73"/>
      <c r="AF12" s="74">
        <v>1</v>
      </c>
      <c r="AG12" s="74"/>
      <c r="AH12" s="74"/>
      <c r="AI12" s="74"/>
      <c r="AJ12" s="74"/>
      <c r="AK12" s="74"/>
      <c r="AL12" s="74"/>
      <c r="AM12" s="61"/>
    </row>
    <row r="13" spans="1:39" hidden="1">
      <c r="A13" s="10">
        <v>9</v>
      </c>
      <c r="B13" s="98" t="s">
        <v>81</v>
      </c>
      <c r="C13" s="98" t="s">
        <v>81</v>
      </c>
      <c r="D13" s="11" t="s">
        <v>25</v>
      </c>
      <c r="E13" s="11" t="s">
        <v>303</v>
      </c>
      <c r="F13" s="12" t="s">
        <v>50</v>
      </c>
      <c r="G13" s="12" t="s">
        <v>510</v>
      </c>
      <c r="H13" s="12" t="s">
        <v>306</v>
      </c>
      <c r="I13" s="103" t="s">
        <v>504</v>
      </c>
      <c r="J13" s="11" t="str">
        <f>"≤12h"</f>
        <v>≤12h</v>
      </c>
      <c r="K13" s="12" t="s">
        <v>513</v>
      </c>
      <c r="L13" s="69" t="s">
        <v>518</v>
      </c>
      <c r="M13" s="59" t="s">
        <v>385</v>
      </c>
      <c r="N13" s="78" t="s">
        <v>367</v>
      </c>
      <c r="O13" s="27" t="s">
        <v>358</v>
      </c>
      <c r="P13" s="15" t="s">
        <v>368</v>
      </c>
      <c r="Q13" s="73"/>
      <c r="R13" s="74"/>
      <c r="S13" s="74"/>
      <c r="T13" s="74">
        <v>1</v>
      </c>
      <c r="U13" s="74"/>
      <c r="V13" s="74"/>
      <c r="W13" s="74"/>
      <c r="X13" s="74"/>
      <c r="Y13" s="61"/>
      <c r="Z13" s="69" t="s">
        <v>518</v>
      </c>
      <c r="AA13" s="59" t="s">
        <v>385</v>
      </c>
      <c r="AB13" s="78" t="s">
        <v>367</v>
      </c>
      <c r="AC13" s="27" t="s">
        <v>358</v>
      </c>
      <c r="AD13" s="15" t="s">
        <v>368</v>
      </c>
      <c r="AE13" s="73">
        <v>1</v>
      </c>
      <c r="AF13" s="74"/>
      <c r="AG13" s="74"/>
      <c r="AH13" s="74"/>
      <c r="AI13" s="74"/>
      <c r="AJ13" s="74"/>
      <c r="AK13" s="74"/>
      <c r="AL13" s="74"/>
      <c r="AM13" s="61"/>
    </row>
    <row r="14" spans="1:39" hidden="1">
      <c r="A14" s="10">
        <v>10</v>
      </c>
      <c r="B14" s="98" t="s">
        <v>158</v>
      </c>
      <c r="C14" s="98" t="s">
        <v>60</v>
      </c>
      <c r="D14" s="11" t="s">
        <v>25</v>
      </c>
      <c r="E14" s="11" t="s">
        <v>303</v>
      </c>
      <c r="F14" s="12" t="s">
        <v>50</v>
      </c>
      <c r="G14" s="11" t="s">
        <v>511</v>
      </c>
      <c r="H14" s="12" t="s">
        <v>308</v>
      </c>
      <c r="I14" s="103" t="s">
        <v>505</v>
      </c>
      <c r="J14" s="12" t="str">
        <f>"≥17h"</f>
        <v>≥17h</v>
      </c>
      <c r="K14" s="12" t="s">
        <v>513</v>
      </c>
      <c r="L14" s="69" t="s">
        <v>520</v>
      </c>
      <c r="M14" s="59" t="s">
        <v>381</v>
      </c>
      <c r="N14" s="78"/>
      <c r="O14" s="27" t="s">
        <v>358</v>
      </c>
      <c r="P14" s="15" t="s">
        <v>359</v>
      </c>
      <c r="Q14" s="73"/>
      <c r="R14" s="74"/>
      <c r="S14" s="74"/>
      <c r="T14" s="74"/>
      <c r="U14" s="74"/>
      <c r="V14" s="74"/>
      <c r="W14" s="74"/>
      <c r="X14" s="74"/>
      <c r="Y14" s="61"/>
      <c r="Z14" s="69" t="s">
        <v>520</v>
      </c>
      <c r="AA14" s="59" t="s">
        <v>381</v>
      </c>
      <c r="AB14" s="78"/>
      <c r="AC14" s="27" t="s">
        <v>358</v>
      </c>
      <c r="AD14" s="15" t="s">
        <v>359</v>
      </c>
      <c r="AE14" s="73"/>
      <c r="AF14" s="74"/>
      <c r="AG14" s="74"/>
      <c r="AH14" s="74"/>
      <c r="AI14" s="74"/>
      <c r="AJ14" s="74"/>
      <c r="AK14" s="74"/>
      <c r="AL14" s="74"/>
      <c r="AM14" s="61"/>
    </row>
    <row r="15" spans="1:39" hidden="1">
      <c r="A15" s="10">
        <v>11</v>
      </c>
      <c r="B15" s="98" t="s">
        <v>81</v>
      </c>
      <c r="C15" s="98" t="s">
        <v>81</v>
      </c>
      <c r="D15" s="11" t="s">
        <v>51</v>
      </c>
      <c r="E15" s="11" t="s">
        <v>304</v>
      </c>
      <c r="F15" s="12" t="s">
        <v>50</v>
      </c>
      <c r="G15" s="12" t="s">
        <v>510</v>
      </c>
      <c r="H15" s="12" t="s">
        <v>306</v>
      </c>
      <c r="I15" s="103" t="s">
        <v>505</v>
      </c>
      <c r="J15" s="12" t="str">
        <f>"≥17h"</f>
        <v>≥17h</v>
      </c>
      <c r="K15" s="12" t="s">
        <v>512</v>
      </c>
      <c r="L15" s="69" t="s">
        <v>518</v>
      </c>
      <c r="M15" s="59" t="s">
        <v>382</v>
      </c>
      <c r="N15" s="78" t="s">
        <v>308</v>
      </c>
      <c r="O15" s="27" t="s">
        <v>358</v>
      </c>
      <c r="P15" s="15" t="s">
        <v>368</v>
      </c>
      <c r="Q15" s="73">
        <v>1</v>
      </c>
      <c r="R15" s="74"/>
      <c r="S15" s="74"/>
      <c r="T15" s="74"/>
      <c r="U15" s="74"/>
      <c r="V15" s="74"/>
      <c r="W15" s="74"/>
      <c r="X15" s="74"/>
      <c r="Y15" s="61"/>
      <c r="Z15" s="69" t="s">
        <v>518</v>
      </c>
      <c r="AA15" s="59" t="s">
        <v>382</v>
      </c>
      <c r="AB15" s="78" t="s">
        <v>308</v>
      </c>
      <c r="AC15" s="27" t="s">
        <v>358</v>
      </c>
      <c r="AD15" s="15" t="s">
        <v>368</v>
      </c>
      <c r="AE15" s="73"/>
      <c r="AF15" s="74"/>
      <c r="AG15" s="74">
        <v>1</v>
      </c>
      <c r="AH15" s="74"/>
      <c r="AI15" s="74"/>
      <c r="AJ15" s="74"/>
      <c r="AK15" s="74"/>
      <c r="AL15" s="74"/>
      <c r="AM15" s="61"/>
    </row>
    <row r="16" spans="1:39" hidden="1">
      <c r="A16" s="10">
        <v>12</v>
      </c>
      <c r="B16" s="98" t="s">
        <v>179</v>
      </c>
      <c r="C16" s="98" t="s">
        <v>168</v>
      </c>
      <c r="D16" s="11" t="s">
        <v>51</v>
      </c>
      <c r="E16" s="11" t="s">
        <v>304</v>
      </c>
      <c r="F16" s="12" t="s">
        <v>50</v>
      </c>
      <c r="G16" s="12" t="s">
        <v>510</v>
      </c>
      <c r="H16" s="12" t="s">
        <v>306</v>
      </c>
      <c r="I16" s="103" t="s">
        <v>505</v>
      </c>
      <c r="J16" s="12" t="str">
        <f>"≥17h"</f>
        <v>≥17h</v>
      </c>
      <c r="K16" s="12" t="s">
        <v>513</v>
      </c>
      <c r="L16" s="69" t="s">
        <v>520</v>
      </c>
      <c r="M16" s="59" t="s">
        <v>381</v>
      </c>
      <c r="N16" s="78"/>
      <c r="O16" s="27" t="s">
        <v>358</v>
      </c>
      <c r="P16" s="15" t="s">
        <v>359</v>
      </c>
      <c r="Q16" s="73"/>
      <c r="R16" s="74"/>
      <c r="S16" s="74"/>
      <c r="T16" s="74"/>
      <c r="U16" s="74"/>
      <c r="V16" s="74"/>
      <c r="W16" s="74"/>
      <c r="X16" s="74"/>
      <c r="Y16" s="61"/>
      <c r="Z16" s="69" t="s">
        <v>520</v>
      </c>
      <c r="AA16" s="59" t="s">
        <v>381</v>
      </c>
      <c r="AB16" s="78"/>
      <c r="AC16" s="27" t="s">
        <v>358</v>
      </c>
      <c r="AD16" s="15" t="s">
        <v>359</v>
      </c>
      <c r="AE16" s="73"/>
      <c r="AF16" s="74"/>
      <c r="AG16" s="74"/>
      <c r="AH16" s="74"/>
      <c r="AI16" s="74"/>
      <c r="AJ16" s="74"/>
      <c r="AK16" s="74"/>
      <c r="AL16" s="74"/>
      <c r="AM16" s="61"/>
    </row>
    <row r="17" spans="1:39" hidden="1">
      <c r="A17" s="10">
        <v>13</v>
      </c>
      <c r="B17" s="98" t="s">
        <v>82</v>
      </c>
      <c r="C17" s="98" t="s">
        <v>82</v>
      </c>
      <c r="D17" s="11" t="s">
        <v>52</v>
      </c>
      <c r="E17" s="11" t="s">
        <v>303</v>
      </c>
      <c r="F17" s="12" t="s">
        <v>50</v>
      </c>
      <c r="G17" s="12" t="s">
        <v>310</v>
      </c>
      <c r="H17" s="12" t="s">
        <v>306</v>
      </c>
      <c r="I17" s="103" t="s">
        <v>505</v>
      </c>
      <c r="J17" s="12" t="str">
        <f>"≥17h"</f>
        <v>≥17h</v>
      </c>
      <c r="K17" s="12" t="s">
        <v>47</v>
      </c>
      <c r="L17" s="69" t="s">
        <v>518</v>
      </c>
      <c r="M17" s="59" t="s">
        <v>385</v>
      </c>
      <c r="N17" s="78" t="s">
        <v>308</v>
      </c>
      <c r="O17" s="27" t="s">
        <v>358</v>
      </c>
      <c r="P17" s="15" t="s">
        <v>368</v>
      </c>
      <c r="Q17" s="73"/>
      <c r="R17" s="74"/>
      <c r="S17" s="74"/>
      <c r="T17" s="74">
        <v>1</v>
      </c>
      <c r="U17" s="74"/>
      <c r="V17" s="74"/>
      <c r="W17" s="74"/>
      <c r="X17" s="74"/>
      <c r="Y17" s="61"/>
      <c r="Z17" s="69" t="s">
        <v>518</v>
      </c>
      <c r="AA17" s="59" t="s">
        <v>385</v>
      </c>
      <c r="AB17" s="78" t="s">
        <v>308</v>
      </c>
      <c r="AC17" s="27" t="s">
        <v>358</v>
      </c>
      <c r="AD17" s="15" t="s">
        <v>368</v>
      </c>
      <c r="AE17" s="73"/>
      <c r="AF17" s="74"/>
      <c r="AG17" s="74"/>
      <c r="AH17" s="74"/>
      <c r="AI17" s="74"/>
      <c r="AJ17" s="74"/>
      <c r="AK17" s="74">
        <v>1</v>
      </c>
      <c r="AL17" s="74"/>
      <c r="AM17" s="61"/>
    </row>
    <row r="18" spans="1:39" hidden="1">
      <c r="A18" s="10">
        <v>14</v>
      </c>
      <c r="B18" s="98" t="s">
        <v>171</v>
      </c>
      <c r="C18" s="98" t="s">
        <v>168</v>
      </c>
      <c r="D18" s="11" t="s">
        <v>51</v>
      </c>
      <c r="E18" s="11" t="s">
        <v>303</v>
      </c>
      <c r="F18" s="12" t="s">
        <v>50</v>
      </c>
      <c r="G18" s="12" t="s">
        <v>510</v>
      </c>
      <c r="H18" s="12" t="s">
        <v>307</v>
      </c>
      <c r="I18" s="103" t="s">
        <v>504</v>
      </c>
      <c r="J18" s="12" t="str">
        <f>"≥17h"</f>
        <v>≥17h</v>
      </c>
      <c r="K18" s="12" t="s">
        <v>513</v>
      </c>
      <c r="L18" s="69" t="s">
        <v>520</v>
      </c>
      <c r="M18" s="59" t="s">
        <v>381</v>
      </c>
      <c r="N18" s="78"/>
      <c r="O18" s="27" t="s">
        <v>358</v>
      </c>
      <c r="P18" s="15" t="s">
        <v>359</v>
      </c>
      <c r="Q18" s="73"/>
      <c r="R18" s="74"/>
      <c r="S18" s="74"/>
      <c r="T18" s="74"/>
      <c r="U18" s="74"/>
      <c r="V18" s="74"/>
      <c r="W18" s="74"/>
      <c r="X18" s="74"/>
      <c r="Y18" s="61"/>
      <c r="Z18" s="69" t="s">
        <v>520</v>
      </c>
      <c r="AA18" s="59" t="s">
        <v>381</v>
      </c>
      <c r="AB18" s="78"/>
      <c r="AC18" s="27" t="s">
        <v>358</v>
      </c>
      <c r="AD18" s="15" t="s">
        <v>359</v>
      </c>
      <c r="AE18" s="73"/>
      <c r="AF18" s="74"/>
      <c r="AG18" s="74"/>
      <c r="AH18" s="74"/>
      <c r="AI18" s="74"/>
      <c r="AJ18" s="74"/>
      <c r="AK18" s="74"/>
      <c r="AL18" s="74"/>
      <c r="AM18" s="61"/>
    </row>
    <row r="19" spans="1:39" hidden="1">
      <c r="A19" s="10">
        <v>15</v>
      </c>
      <c r="B19" s="98" t="s">
        <v>82</v>
      </c>
      <c r="C19" s="98" t="s">
        <v>82</v>
      </c>
      <c r="D19" s="11" t="s">
        <v>25</v>
      </c>
      <c r="E19" s="11" t="s">
        <v>304</v>
      </c>
      <c r="F19" s="12" t="s">
        <v>48</v>
      </c>
      <c r="G19" s="12" t="s">
        <v>310</v>
      </c>
      <c r="H19" s="12" t="s">
        <v>306</v>
      </c>
      <c r="I19" s="103" t="s">
        <v>505</v>
      </c>
      <c r="J19" s="11" t="str">
        <f>"≤12h"</f>
        <v>≤12h</v>
      </c>
      <c r="K19" s="12" t="s">
        <v>512</v>
      </c>
      <c r="L19" s="69" t="s">
        <v>518</v>
      </c>
      <c r="M19" s="59" t="s">
        <v>381</v>
      </c>
      <c r="N19" s="78"/>
      <c r="O19" s="27" t="s">
        <v>358</v>
      </c>
      <c r="P19" s="15" t="s">
        <v>359</v>
      </c>
      <c r="Q19" s="73"/>
      <c r="R19" s="74"/>
      <c r="S19" s="74"/>
      <c r="T19" s="74"/>
      <c r="U19" s="74"/>
      <c r="V19" s="74"/>
      <c r="W19" s="74"/>
      <c r="X19" s="74"/>
      <c r="Y19" s="61"/>
      <c r="Z19" s="69" t="s">
        <v>518</v>
      </c>
      <c r="AA19" s="59" t="s">
        <v>381</v>
      </c>
      <c r="AB19" s="78"/>
      <c r="AC19" s="27" t="s">
        <v>358</v>
      </c>
      <c r="AD19" s="15" t="s">
        <v>359</v>
      </c>
      <c r="AE19" s="73"/>
      <c r="AF19" s="74"/>
      <c r="AG19" s="74"/>
      <c r="AH19" s="74"/>
      <c r="AI19" s="74"/>
      <c r="AJ19" s="74"/>
      <c r="AK19" s="74"/>
      <c r="AL19" s="74"/>
      <c r="AM19" s="61"/>
    </row>
    <row r="20" spans="1:39" hidden="1">
      <c r="A20" s="10">
        <v>16</v>
      </c>
      <c r="B20" s="98" t="s">
        <v>171</v>
      </c>
      <c r="C20" s="98" t="s">
        <v>168</v>
      </c>
      <c r="D20" s="11" t="s">
        <v>51</v>
      </c>
      <c r="E20" s="11" t="s">
        <v>304</v>
      </c>
      <c r="F20" s="12" t="s">
        <v>49</v>
      </c>
      <c r="G20" s="12" t="s">
        <v>310</v>
      </c>
      <c r="H20" s="12" t="s">
        <v>307</v>
      </c>
      <c r="I20" s="103" t="s">
        <v>504</v>
      </c>
      <c r="J20" s="12" t="str">
        <f>"≥17h"</f>
        <v>≥17h</v>
      </c>
      <c r="K20" s="12" t="s">
        <v>47</v>
      </c>
      <c r="L20" s="69" t="s">
        <v>520</v>
      </c>
      <c r="M20" s="59" t="s">
        <v>381</v>
      </c>
      <c r="N20" s="78"/>
      <c r="O20" s="27" t="s">
        <v>358</v>
      </c>
      <c r="P20" s="15" t="s">
        <v>359</v>
      </c>
      <c r="Q20" s="73"/>
      <c r="R20" s="74"/>
      <c r="S20" s="74"/>
      <c r="T20" s="74"/>
      <c r="U20" s="74"/>
      <c r="V20" s="74"/>
      <c r="W20" s="74"/>
      <c r="X20" s="74"/>
      <c r="Y20" s="61"/>
      <c r="Z20" s="69" t="s">
        <v>520</v>
      </c>
      <c r="AA20" s="59" t="s">
        <v>381</v>
      </c>
      <c r="AB20" s="78"/>
      <c r="AC20" s="27" t="s">
        <v>358</v>
      </c>
      <c r="AD20" s="15" t="s">
        <v>359</v>
      </c>
      <c r="AE20" s="73"/>
      <c r="AF20" s="74"/>
      <c r="AG20" s="74"/>
      <c r="AH20" s="74"/>
      <c r="AI20" s="74"/>
      <c r="AJ20" s="74"/>
      <c r="AK20" s="74"/>
      <c r="AL20" s="74"/>
      <c r="AM20" s="61"/>
    </row>
    <row r="21" spans="1:39" hidden="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59" t="s">
        <v>381</v>
      </c>
      <c r="N21" s="78"/>
      <c r="O21" s="27" t="s">
        <v>358</v>
      </c>
      <c r="P21" s="15" t="s">
        <v>359</v>
      </c>
      <c r="Q21" s="73"/>
      <c r="R21" s="74"/>
      <c r="S21" s="74"/>
      <c r="T21" s="74"/>
      <c r="U21" s="74"/>
      <c r="V21" s="74"/>
      <c r="W21" s="74"/>
      <c r="X21" s="74"/>
      <c r="Y21" s="61"/>
      <c r="Z21" s="69" t="s">
        <v>518</v>
      </c>
      <c r="AA21" s="59" t="s">
        <v>381</v>
      </c>
      <c r="AB21" s="78"/>
      <c r="AC21" s="27" t="s">
        <v>358</v>
      </c>
      <c r="AD21" s="15" t="s">
        <v>359</v>
      </c>
      <c r="AE21" s="73"/>
      <c r="AF21" s="74"/>
      <c r="AG21" s="74"/>
      <c r="AH21" s="74"/>
      <c r="AI21" s="74"/>
      <c r="AJ21" s="74"/>
      <c r="AK21" s="74"/>
      <c r="AL21" s="74"/>
      <c r="AM21" s="61"/>
    </row>
    <row r="22" spans="1:39" hidden="1">
      <c r="A22" s="10">
        <v>18</v>
      </c>
      <c r="B22" s="98" t="s">
        <v>115</v>
      </c>
      <c r="C22" s="98" t="s">
        <v>72</v>
      </c>
      <c r="D22" s="11" t="s">
        <v>52</v>
      </c>
      <c r="E22" s="11" t="s">
        <v>304</v>
      </c>
      <c r="F22" s="12" t="s">
        <v>49</v>
      </c>
      <c r="G22" s="11" t="s">
        <v>511</v>
      </c>
      <c r="H22" s="12" t="s">
        <v>308</v>
      </c>
      <c r="I22" s="103" t="s">
        <v>505</v>
      </c>
      <c r="J22" s="12" t="str">
        <f t="shared" ref="J22:J43" si="0">"≥17h"</f>
        <v>≥17h</v>
      </c>
      <c r="K22" s="12" t="s">
        <v>512</v>
      </c>
      <c r="L22" s="69" t="s">
        <v>519</v>
      </c>
      <c r="M22" s="59" t="s">
        <v>381</v>
      </c>
      <c r="N22" s="78"/>
      <c r="O22" s="27" t="s">
        <v>358</v>
      </c>
      <c r="P22" s="15" t="s">
        <v>359</v>
      </c>
      <c r="Q22" s="73"/>
      <c r="R22" s="74"/>
      <c r="S22" s="74"/>
      <c r="T22" s="74"/>
      <c r="U22" s="74"/>
      <c r="V22" s="74"/>
      <c r="W22" s="74"/>
      <c r="X22" s="74"/>
      <c r="Y22" s="61"/>
      <c r="Z22" s="69" t="s">
        <v>519</v>
      </c>
      <c r="AA22" s="59" t="s">
        <v>381</v>
      </c>
      <c r="AB22" s="78"/>
      <c r="AC22" s="27" t="s">
        <v>358</v>
      </c>
      <c r="AD22" s="15" t="s">
        <v>359</v>
      </c>
      <c r="AE22" s="73"/>
      <c r="AF22" s="74"/>
      <c r="AG22" s="74"/>
      <c r="AH22" s="74"/>
      <c r="AI22" s="74"/>
      <c r="AJ22" s="74"/>
      <c r="AK22" s="74"/>
      <c r="AL22" s="74"/>
      <c r="AM22" s="61"/>
    </row>
    <row r="23" spans="1:39">
      <c r="A23" s="10">
        <v>19</v>
      </c>
      <c r="B23" s="98" t="s">
        <v>116</v>
      </c>
      <c r="C23" s="98" t="s">
        <v>72</v>
      </c>
      <c r="D23" s="11" t="s">
        <v>52</v>
      </c>
      <c r="E23" s="11" t="s">
        <v>303</v>
      </c>
      <c r="F23" s="12" t="s">
        <v>49</v>
      </c>
      <c r="G23" s="11" t="s">
        <v>511</v>
      </c>
      <c r="H23" s="12" t="s">
        <v>307</v>
      </c>
      <c r="I23" s="12" t="s">
        <v>505</v>
      </c>
      <c r="J23" s="12" t="str">
        <f t="shared" si="0"/>
        <v>≥17h</v>
      </c>
      <c r="K23" s="12" t="s">
        <v>512</v>
      </c>
      <c r="L23" s="69" t="s">
        <v>519</v>
      </c>
      <c r="M23" s="59" t="s">
        <v>382</v>
      </c>
      <c r="N23" s="78" t="s">
        <v>308</v>
      </c>
      <c r="O23" s="27" t="s">
        <v>358</v>
      </c>
      <c r="P23" s="15" t="s">
        <v>370</v>
      </c>
      <c r="Q23" s="73"/>
      <c r="R23" s="74">
        <v>1</v>
      </c>
      <c r="S23" s="74"/>
      <c r="T23" s="74"/>
      <c r="U23" s="74"/>
      <c r="V23" s="74"/>
      <c r="W23" s="74"/>
      <c r="X23" s="74"/>
      <c r="Y23" s="61"/>
      <c r="Z23" s="69" t="s">
        <v>519</v>
      </c>
      <c r="AA23" s="59" t="s">
        <v>382</v>
      </c>
      <c r="AB23" s="78" t="s">
        <v>308</v>
      </c>
      <c r="AC23" s="27" t="s">
        <v>358</v>
      </c>
      <c r="AD23" s="15" t="s">
        <v>370</v>
      </c>
      <c r="AE23" s="73"/>
      <c r="AF23" s="74"/>
      <c r="AG23" s="74"/>
      <c r="AH23" s="74"/>
      <c r="AI23" s="74"/>
      <c r="AJ23" s="74"/>
      <c r="AK23" s="74">
        <v>1</v>
      </c>
      <c r="AL23" s="74"/>
      <c r="AM23" s="61"/>
    </row>
    <row r="24" spans="1:39" hidden="1">
      <c r="A24" s="10">
        <v>20</v>
      </c>
      <c r="B24" s="98" t="s">
        <v>292</v>
      </c>
      <c r="C24" s="98" t="s">
        <v>292</v>
      </c>
      <c r="D24" s="11" t="s">
        <v>25</v>
      </c>
      <c r="E24" s="11" t="s">
        <v>303</v>
      </c>
      <c r="F24" s="12" t="s">
        <v>48</v>
      </c>
      <c r="G24" s="12" t="s">
        <v>510</v>
      </c>
      <c r="H24" s="12" t="s">
        <v>306</v>
      </c>
      <c r="I24" s="11" t="s">
        <v>507</v>
      </c>
      <c r="J24" s="12" t="str">
        <f t="shared" si="0"/>
        <v>≥17h</v>
      </c>
      <c r="K24" s="12" t="s">
        <v>512</v>
      </c>
      <c r="L24" s="69" t="s">
        <v>518</v>
      </c>
      <c r="M24" s="59" t="s">
        <v>385</v>
      </c>
      <c r="N24" s="78" t="s">
        <v>308</v>
      </c>
      <c r="O24" s="27" t="s">
        <v>358</v>
      </c>
      <c r="P24" s="15" t="s">
        <v>368</v>
      </c>
      <c r="Q24" s="73">
        <v>1</v>
      </c>
      <c r="R24" s="74"/>
      <c r="S24" s="74"/>
      <c r="T24" s="74"/>
      <c r="U24" s="74"/>
      <c r="V24" s="74"/>
      <c r="W24" s="74"/>
      <c r="X24" s="74"/>
      <c r="Y24" s="61"/>
      <c r="Z24" s="69" t="s">
        <v>518</v>
      </c>
      <c r="AA24" s="59" t="s">
        <v>385</v>
      </c>
      <c r="AB24" s="78" t="s">
        <v>308</v>
      </c>
      <c r="AC24" s="27" t="s">
        <v>358</v>
      </c>
      <c r="AD24" s="15" t="s">
        <v>368</v>
      </c>
      <c r="AE24" s="73"/>
      <c r="AF24" s="74"/>
      <c r="AG24" s="74">
        <v>1</v>
      </c>
      <c r="AH24" s="74"/>
      <c r="AI24" s="74"/>
      <c r="AJ24" s="74"/>
      <c r="AK24" s="74"/>
      <c r="AL24" s="74"/>
      <c r="AM24" s="61"/>
    </row>
    <row r="25" spans="1:39" hidden="1">
      <c r="A25" s="10">
        <v>21</v>
      </c>
      <c r="B25" s="98" t="s">
        <v>212</v>
      </c>
      <c r="C25" s="98" t="s">
        <v>69</v>
      </c>
      <c r="D25" s="11" t="s">
        <v>52</v>
      </c>
      <c r="E25" s="11" t="s">
        <v>303</v>
      </c>
      <c r="F25" s="12" t="s">
        <v>49</v>
      </c>
      <c r="G25" s="11" t="s">
        <v>511</v>
      </c>
      <c r="H25" s="12" t="s">
        <v>307</v>
      </c>
      <c r="I25" s="11" t="s">
        <v>507</v>
      </c>
      <c r="J25" s="12" t="str">
        <f t="shared" si="0"/>
        <v>≥17h</v>
      </c>
      <c r="K25" s="12" t="s">
        <v>512</v>
      </c>
      <c r="L25" s="69" t="s">
        <v>518</v>
      </c>
      <c r="M25" s="59" t="s">
        <v>381</v>
      </c>
      <c r="N25" s="78"/>
      <c r="O25" s="27" t="s">
        <v>358</v>
      </c>
      <c r="P25" s="15" t="s">
        <v>359</v>
      </c>
      <c r="Q25" s="73"/>
      <c r="R25" s="74"/>
      <c r="S25" s="74"/>
      <c r="T25" s="74"/>
      <c r="U25" s="74"/>
      <c r="V25" s="74"/>
      <c r="W25" s="74"/>
      <c r="X25" s="74"/>
      <c r="Y25" s="61"/>
      <c r="Z25" s="69" t="s">
        <v>518</v>
      </c>
      <c r="AA25" s="59" t="s">
        <v>381</v>
      </c>
      <c r="AB25" s="78"/>
      <c r="AC25" s="27" t="s">
        <v>358</v>
      </c>
      <c r="AD25" s="15" t="s">
        <v>359</v>
      </c>
      <c r="AE25" s="73"/>
      <c r="AF25" s="74"/>
      <c r="AG25" s="74"/>
      <c r="AH25" s="74"/>
      <c r="AI25" s="74"/>
      <c r="AJ25" s="74"/>
      <c r="AK25" s="74"/>
      <c r="AL25" s="74"/>
      <c r="AM25" s="61"/>
    </row>
    <row r="26" spans="1:39" hidden="1">
      <c r="A26" s="10">
        <v>22</v>
      </c>
      <c r="B26" s="98" t="s">
        <v>213</v>
      </c>
      <c r="C26" s="98" t="s">
        <v>69</v>
      </c>
      <c r="D26" s="11" t="s">
        <v>51</v>
      </c>
      <c r="E26" s="11" t="s">
        <v>304</v>
      </c>
      <c r="F26" s="12" t="s">
        <v>50</v>
      </c>
      <c r="G26" s="12" t="s">
        <v>310</v>
      </c>
      <c r="H26" s="12" t="s">
        <v>306</v>
      </c>
      <c r="I26" s="103" t="s">
        <v>504</v>
      </c>
      <c r="J26" s="12" t="str">
        <f t="shared" si="0"/>
        <v>≥17h</v>
      </c>
      <c r="K26" s="12" t="s">
        <v>47</v>
      </c>
      <c r="L26" s="69" t="s">
        <v>518</v>
      </c>
      <c r="M26" s="59" t="s">
        <v>387</v>
      </c>
      <c r="N26" s="78" t="s">
        <v>308</v>
      </c>
      <c r="O26" s="27" t="s">
        <v>358</v>
      </c>
      <c r="P26" s="15" t="s">
        <v>368</v>
      </c>
      <c r="Q26" s="73"/>
      <c r="R26" s="74"/>
      <c r="S26" s="74"/>
      <c r="T26" s="74">
        <v>1</v>
      </c>
      <c r="U26" s="74"/>
      <c r="V26" s="74"/>
      <c r="W26" s="74"/>
      <c r="X26" s="74"/>
      <c r="Y26" s="61"/>
      <c r="Z26" s="69" t="s">
        <v>518</v>
      </c>
      <c r="AA26" s="59" t="s">
        <v>387</v>
      </c>
      <c r="AB26" s="78" t="s">
        <v>308</v>
      </c>
      <c r="AC26" s="27" t="s">
        <v>358</v>
      </c>
      <c r="AD26" s="15" t="s">
        <v>368</v>
      </c>
      <c r="AE26" s="73"/>
      <c r="AF26" s="74"/>
      <c r="AG26" s="74"/>
      <c r="AH26" s="74">
        <v>1</v>
      </c>
      <c r="AI26" s="74"/>
      <c r="AJ26" s="74"/>
      <c r="AK26" s="74"/>
      <c r="AL26" s="74"/>
      <c r="AM26" s="61"/>
    </row>
    <row r="27" spans="1:39">
      <c r="A27" s="10">
        <v>23</v>
      </c>
      <c r="B27" s="98" t="s">
        <v>131</v>
      </c>
      <c r="C27" s="98" t="s">
        <v>131</v>
      </c>
      <c r="D27" s="11" t="s">
        <v>52</v>
      </c>
      <c r="E27" s="11" t="s">
        <v>303</v>
      </c>
      <c r="F27" s="12" t="s">
        <v>48</v>
      </c>
      <c r="G27" s="12" t="s">
        <v>310</v>
      </c>
      <c r="H27" s="12" t="s">
        <v>306</v>
      </c>
      <c r="I27" s="103" t="s">
        <v>504</v>
      </c>
      <c r="J27" s="12" t="str">
        <f t="shared" si="0"/>
        <v>≥17h</v>
      </c>
      <c r="K27" s="12" t="s">
        <v>513</v>
      </c>
      <c r="L27" s="69" t="s">
        <v>519</v>
      </c>
      <c r="M27" s="59" t="s">
        <v>382</v>
      </c>
      <c r="N27" s="78" t="s">
        <v>308</v>
      </c>
      <c r="O27" s="27" t="s">
        <v>358</v>
      </c>
      <c r="P27" s="15" t="s">
        <v>368</v>
      </c>
      <c r="Q27" s="73"/>
      <c r="R27" s="74"/>
      <c r="S27" s="74"/>
      <c r="T27" s="74">
        <v>1</v>
      </c>
      <c r="U27" s="74"/>
      <c r="V27" s="74"/>
      <c r="W27" s="74"/>
      <c r="X27" s="74"/>
      <c r="Y27" s="61"/>
      <c r="Z27" s="69" t="s">
        <v>519</v>
      </c>
      <c r="AA27" s="59" t="s">
        <v>382</v>
      </c>
      <c r="AB27" s="78" t="s">
        <v>308</v>
      </c>
      <c r="AC27" s="27" t="s">
        <v>358</v>
      </c>
      <c r="AD27" s="15" t="s">
        <v>368</v>
      </c>
      <c r="AE27" s="73">
        <v>1</v>
      </c>
      <c r="AF27" s="74"/>
      <c r="AG27" s="74"/>
      <c r="AH27" s="74"/>
      <c r="AI27" s="74"/>
      <c r="AJ27" s="74"/>
      <c r="AK27" s="74"/>
      <c r="AL27" s="74"/>
      <c r="AM27" s="61"/>
    </row>
    <row r="28" spans="1:39" hidden="1">
      <c r="A28" s="10">
        <v>24</v>
      </c>
      <c r="B28" s="98" t="s">
        <v>213</v>
      </c>
      <c r="C28" s="98" t="s">
        <v>69</v>
      </c>
      <c r="D28" s="11" t="s">
        <v>52</v>
      </c>
      <c r="E28" s="11" t="s">
        <v>304</v>
      </c>
      <c r="F28" s="12" t="s">
        <v>49</v>
      </c>
      <c r="G28" s="12" t="s">
        <v>310</v>
      </c>
      <c r="H28" s="12" t="s">
        <v>306</v>
      </c>
      <c r="I28" s="103" t="s">
        <v>504</v>
      </c>
      <c r="J28" s="12" t="str">
        <f t="shared" si="0"/>
        <v>≥17h</v>
      </c>
      <c r="K28" s="12" t="s">
        <v>512</v>
      </c>
      <c r="L28" s="69" t="s">
        <v>518</v>
      </c>
      <c r="M28" s="59" t="s">
        <v>385</v>
      </c>
      <c r="N28" s="78" t="s">
        <v>308</v>
      </c>
      <c r="O28" s="27" t="s">
        <v>358</v>
      </c>
      <c r="P28" s="15" t="s">
        <v>368</v>
      </c>
      <c r="Q28" s="73"/>
      <c r="R28" s="74"/>
      <c r="S28" s="74"/>
      <c r="T28" s="74">
        <v>1</v>
      </c>
      <c r="U28" s="74"/>
      <c r="V28" s="74"/>
      <c r="W28" s="74"/>
      <c r="X28" s="74"/>
      <c r="Y28" s="61"/>
      <c r="Z28" s="69" t="s">
        <v>518</v>
      </c>
      <c r="AA28" s="59" t="s">
        <v>385</v>
      </c>
      <c r="AB28" s="78" t="s">
        <v>308</v>
      </c>
      <c r="AC28" s="27" t="s">
        <v>358</v>
      </c>
      <c r="AD28" s="15" t="s">
        <v>368</v>
      </c>
      <c r="AE28" s="73"/>
      <c r="AF28" s="74"/>
      <c r="AG28" s="74"/>
      <c r="AH28" s="74"/>
      <c r="AI28" s="74">
        <v>1</v>
      </c>
      <c r="AJ28" s="74"/>
      <c r="AK28" s="74"/>
      <c r="AL28" s="74"/>
      <c r="AM28" s="61"/>
    </row>
    <row r="29" spans="1:39" hidden="1">
      <c r="A29" s="10">
        <v>25</v>
      </c>
      <c r="B29" s="98" t="s">
        <v>213</v>
      </c>
      <c r="C29" s="98" t="s">
        <v>69</v>
      </c>
      <c r="D29" s="11" t="s">
        <v>52</v>
      </c>
      <c r="E29" s="11" t="s">
        <v>304</v>
      </c>
      <c r="F29" s="12" t="s">
        <v>49</v>
      </c>
      <c r="G29" s="12" t="s">
        <v>510</v>
      </c>
      <c r="H29" s="12" t="s">
        <v>306</v>
      </c>
      <c r="I29" s="103" t="s">
        <v>505</v>
      </c>
      <c r="J29" s="12" t="str">
        <f t="shared" si="0"/>
        <v>≥17h</v>
      </c>
      <c r="K29" s="12" t="s">
        <v>512</v>
      </c>
      <c r="L29" s="69" t="s">
        <v>518</v>
      </c>
      <c r="M29" s="59" t="s">
        <v>385</v>
      </c>
      <c r="N29" s="78" t="s">
        <v>308</v>
      </c>
      <c r="O29" s="27" t="s">
        <v>358</v>
      </c>
      <c r="P29" s="15" t="s">
        <v>368</v>
      </c>
      <c r="Q29" s="73"/>
      <c r="R29" s="74"/>
      <c r="S29" s="74"/>
      <c r="T29" s="74">
        <v>1</v>
      </c>
      <c r="U29" s="74"/>
      <c r="V29" s="74"/>
      <c r="W29" s="74"/>
      <c r="X29" s="74"/>
      <c r="Y29" s="61"/>
      <c r="Z29" s="69" t="s">
        <v>518</v>
      </c>
      <c r="AA29" s="59" t="s">
        <v>385</v>
      </c>
      <c r="AB29" s="78" t="s">
        <v>308</v>
      </c>
      <c r="AC29" s="27" t="s">
        <v>358</v>
      </c>
      <c r="AD29" s="15" t="s">
        <v>368</v>
      </c>
      <c r="AE29" s="73"/>
      <c r="AF29" s="74"/>
      <c r="AG29" s="74"/>
      <c r="AH29" s="74">
        <v>1</v>
      </c>
      <c r="AI29" s="74"/>
      <c r="AJ29" s="74"/>
      <c r="AK29" s="74"/>
      <c r="AL29" s="74"/>
      <c r="AM29" s="61"/>
    </row>
    <row r="30" spans="1:39" hidden="1">
      <c r="A30" s="10">
        <v>26</v>
      </c>
      <c r="B30" s="98" t="s">
        <v>211</v>
      </c>
      <c r="C30" s="98" t="s">
        <v>211</v>
      </c>
      <c r="D30" s="11" t="s">
        <v>51</v>
      </c>
      <c r="E30" s="11" t="s">
        <v>304</v>
      </c>
      <c r="F30" s="12" t="s">
        <v>48</v>
      </c>
      <c r="G30" s="12" t="s">
        <v>310</v>
      </c>
      <c r="H30" s="12" t="s">
        <v>306</v>
      </c>
      <c r="I30" s="11" t="s">
        <v>507</v>
      </c>
      <c r="J30" s="12" t="str">
        <f t="shared" si="0"/>
        <v>≥17h</v>
      </c>
      <c r="K30" s="12" t="s">
        <v>513</v>
      </c>
      <c r="L30" s="69" t="s">
        <v>518</v>
      </c>
      <c r="M30" s="59" t="s">
        <v>385</v>
      </c>
      <c r="N30" s="78" t="s">
        <v>308</v>
      </c>
      <c r="O30" s="27" t="s">
        <v>358</v>
      </c>
      <c r="P30" s="15" t="s">
        <v>370</v>
      </c>
      <c r="Q30" s="73"/>
      <c r="R30" s="74"/>
      <c r="S30" s="74"/>
      <c r="T30" s="74">
        <v>1</v>
      </c>
      <c r="U30" s="74"/>
      <c r="V30" s="74"/>
      <c r="W30" s="74"/>
      <c r="X30" s="74"/>
      <c r="Y30" s="61"/>
      <c r="Z30" s="69" t="s">
        <v>518</v>
      </c>
      <c r="AA30" s="59" t="s">
        <v>385</v>
      </c>
      <c r="AB30" s="78" t="s">
        <v>308</v>
      </c>
      <c r="AC30" s="27" t="s">
        <v>358</v>
      </c>
      <c r="AD30" s="15" t="s">
        <v>370</v>
      </c>
      <c r="AE30" s="73"/>
      <c r="AF30" s="74"/>
      <c r="AG30" s="74"/>
      <c r="AH30" s="74"/>
      <c r="AI30" s="74"/>
      <c r="AJ30" s="74"/>
      <c r="AK30" s="74">
        <v>1</v>
      </c>
      <c r="AL30" s="74"/>
      <c r="AM30" s="61"/>
    </row>
    <row r="31" spans="1:39" hidden="1">
      <c r="A31" s="10">
        <v>27</v>
      </c>
      <c r="B31" s="98" t="s">
        <v>74</v>
      </c>
      <c r="C31" s="98" t="s">
        <v>75</v>
      </c>
      <c r="D31" s="11" t="s">
        <v>25</v>
      </c>
      <c r="E31" s="11" t="s">
        <v>304</v>
      </c>
      <c r="F31" s="12" t="s">
        <v>50</v>
      </c>
      <c r="G31" s="12" t="s">
        <v>310</v>
      </c>
      <c r="H31" s="12" t="s">
        <v>306</v>
      </c>
      <c r="I31" s="12" t="s">
        <v>505</v>
      </c>
      <c r="J31" s="12" t="str">
        <f t="shared" si="0"/>
        <v>≥17h</v>
      </c>
      <c r="K31" s="12" t="s">
        <v>513</v>
      </c>
      <c r="L31" s="69" t="s">
        <v>519</v>
      </c>
      <c r="M31" s="59" t="s">
        <v>381</v>
      </c>
      <c r="N31" s="78"/>
      <c r="O31" s="27" t="s">
        <v>358</v>
      </c>
      <c r="P31" s="15" t="s">
        <v>359</v>
      </c>
      <c r="Q31" s="73"/>
      <c r="R31" s="74"/>
      <c r="S31" s="74"/>
      <c r="T31" s="74"/>
      <c r="U31" s="74"/>
      <c r="V31" s="74"/>
      <c r="W31" s="74"/>
      <c r="X31" s="74"/>
      <c r="Y31" s="61"/>
      <c r="Z31" s="69" t="s">
        <v>519</v>
      </c>
      <c r="AA31" s="59" t="s">
        <v>381</v>
      </c>
      <c r="AB31" s="78"/>
      <c r="AC31" s="27" t="s">
        <v>358</v>
      </c>
      <c r="AD31" s="15" t="s">
        <v>359</v>
      </c>
      <c r="AE31" s="73"/>
      <c r="AF31" s="74"/>
      <c r="AG31" s="74"/>
      <c r="AH31" s="74"/>
      <c r="AI31" s="74"/>
      <c r="AJ31" s="74"/>
      <c r="AK31" s="74"/>
      <c r="AL31" s="74"/>
      <c r="AM31" s="61"/>
    </row>
    <row r="32" spans="1:39" hidden="1">
      <c r="A32" s="10">
        <v>28</v>
      </c>
      <c r="B32" s="98" t="s">
        <v>74</v>
      </c>
      <c r="C32" s="98" t="s">
        <v>75</v>
      </c>
      <c r="D32" s="11" t="s">
        <v>51</v>
      </c>
      <c r="E32" s="11" t="s">
        <v>303</v>
      </c>
      <c r="F32" s="12" t="s">
        <v>50</v>
      </c>
      <c r="G32" s="12" t="s">
        <v>310</v>
      </c>
      <c r="H32" s="12" t="s">
        <v>306</v>
      </c>
      <c r="I32" s="103" t="s">
        <v>505</v>
      </c>
      <c r="J32" s="12" t="str">
        <f t="shared" si="0"/>
        <v>≥17h</v>
      </c>
      <c r="K32" s="12" t="s">
        <v>513</v>
      </c>
      <c r="L32" s="69" t="s">
        <v>519</v>
      </c>
      <c r="M32" s="59" t="s">
        <v>381</v>
      </c>
      <c r="N32" s="78"/>
      <c r="O32" s="27" t="s">
        <v>358</v>
      </c>
      <c r="P32" s="15" t="s">
        <v>359</v>
      </c>
      <c r="Q32" s="73"/>
      <c r="R32" s="74"/>
      <c r="S32" s="74"/>
      <c r="T32" s="74"/>
      <c r="U32" s="74"/>
      <c r="V32" s="74"/>
      <c r="W32" s="74"/>
      <c r="X32" s="74"/>
      <c r="Y32" s="61"/>
      <c r="Z32" s="69" t="s">
        <v>519</v>
      </c>
      <c r="AA32" s="59" t="s">
        <v>381</v>
      </c>
      <c r="AB32" s="78"/>
      <c r="AC32" s="27" t="s">
        <v>358</v>
      </c>
      <c r="AD32" s="15" t="s">
        <v>359</v>
      </c>
      <c r="AE32" s="73"/>
      <c r="AF32" s="74"/>
      <c r="AG32" s="74"/>
      <c r="AH32" s="74"/>
      <c r="AI32" s="74"/>
      <c r="AJ32" s="74"/>
      <c r="AK32" s="74"/>
      <c r="AL32" s="74"/>
      <c r="AM32" s="61"/>
    </row>
    <row r="33" spans="1:39" hidden="1">
      <c r="A33" s="10">
        <v>29</v>
      </c>
      <c r="B33" s="98" t="s">
        <v>74</v>
      </c>
      <c r="C33" s="98" t="s">
        <v>75</v>
      </c>
      <c r="D33" s="11" t="s">
        <v>51</v>
      </c>
      <c r="E33" s="11" t="s">
        <v>304</v>
      </c>
      <c r="F33" s="12" t="s">
        <v>49</v>
      </c>
      <c r="G33" s="12" t="s">
        <v>510</v>
      </c>
      <c r="H33" s="12" t="s">
        <v>306</v>
      </c>
      <c r="I33" s="103" t="s">
        <v>505</v>
      </c>
      <c r="J33" s="12" t="str">
        <f t="shared" si="0"/>
        <v>≥17h</v>
      </c>
      <c r="K33" s="12" t="s">
        <v>512</v>
      </c>
      <c r="L33" s="69" t="s">
        <v>519</v>
      </c>
      <c r="M33" s="59" t="s">
        <v>381</v>
      </c>
      <c r="N33" s="78"/>
      <c r="O33" s="27" t="s">
        <v>358</v>
      </c>
      <c r="P33" s="15" t="s">
        <v>359</v>
      </c>
      <c r="Q33" s="73"/>
      <c r="R33" s="74"/>
      <c r="S33" s="74"/>
      <c r="T33" s="74"/>
      <c r="U33" s="74"/>
      <c r="V33" s="74"/>
      <c r="W33" s="74"/>
      <c r="X33" s="74"/>
      <c r="Y33" s="61"/>
      <c r="Z33" s="69" t="s">
        <v>519</v>
      </c>
      <c r="AA33" s="59" t="s">
        <v>381</v>
      </c>
      <c r="AB33" s="78"/>
      <c r="AC33" s="27" t="s">
        <v>358</v>
      </c>
      <c r="AD33" s="15" t="s">
        <v>359</v>
      </c>
      <c r="AE33" s="73"/>
      <c r="AF33" s="74"/>
      <c r="AG33" s="74"/>
      <c r="AH33" s="74"/>
      <c r="AI33" s="74"/>
      <c r="AJ33" s="74"/>
      <c r="AK33" s="74"/>
      <c r="AL33" s="74"/>
      <c r="AM33" s="61"/>
    </row>
    <row r="34" spans="1:39" hidden="1">
      <c r="A34" s="10">
        <v>30</v>
      </c>
      <c r="B34" s="98" t="s">
        <v>82</v>
      </c>
      <c r="C34" s="98" t="s">
        <v>82</v>
      </c>
      <c r="D34" s="11" t="s">
        <v>52</v>
      </c>
      <c r="E34" s="11" t="s">
        <v>304</v>
      </c>
      <c r="F34" s="12" t="s">
        <v>49</v>
      </c>
      <c r="G34" s="12" t="s">
        <v>310</v>
      </c>
      <c r="H34" s="12" t="s">
        <v>306</v>
      </c>
      <c r="I34" s="103" t="s">
        <v>504</v>
      </c>
      <c r="J34" s="12" t="str">
        <f t="shared" si="0"/>
        <v>≥17h</v>
      </c>
      <c r="K34" s="12" t="s">
        <v>512</v>
      </c>
      <c r="L34" s="69" t="s">
        <v>518</v>
      </c>
      <c r="M34" s="59" t="s">
        <v>381</v>
      </c>
      <c r="N34" s="78"/>
      <c r="O34" s="27" t="s">
        <v>358</v>
      </c>
      <c r="P34" s="15" t="s">
        <v>359</v>
      </c>
      <c r="Q34" s="73"/>
      <c r="R34" s="74"/>
      <c r="S34" s="74"/>
      <c r="T34" s="74"/>
      <c r="U34" s="74"/>
      <c r="V34" s="74"/>
      <c r="W34" s="74"/>
      <c r="X34" s="74"/>
      <c r="Y34" s="61"/>
      <c r="Z34" s="69" t="s">
        <v>518</v>
      </c>
      <c r="AA34" s="59" t="s">
        <v>381</v>
      </c>
      <c r="AB34" s="78"/>
      <c r="AC34" s="27" t="s">
        <v>358</v>
      </c>
      <c r="AD34" s="15" t="s">
        <v>359</v>
      </c>
      <c r="AE34" s="73"/>
      <c r="AF34" s="74"/>
      <c r="AG34" s="74"/>
      <c r="AH34" s="74"/>
      <c r="AI34" s="74"/>
      <c r="AJ34" s="74"/>
      <c r="AK34" s="74"/>
      <c r="AL34" s="74"/>
      <c r="AM34" s="61"/>
    </row>
    <row r="35" spans="1:39" hidden="1">
      <c r="A35" s="10">
        <v>31</v>
      </c>
      <c r="B35" s="98" t="s">
        <v>74</v>
      </c>
      <c r="C35" s="98" t="s">
        <v>75</v>
      </c>
      <c r="D35" s="11" t="s">
        <v>25</v>
      </c>
      <c r="E35" s="11" t="s">
        <v>303</v>
      </c>
      <c r="F35" s="12" t="s">
        <v>48</v>
      </c>
      <c r="G35" s="12" t="s">
        <v>310</v>
      </c>
      <c r="H35" s="12" t="s">
        <v>306</v>
      </c>
      <c r="I35" s="103" t="s">
        <v>505</v>
      </c>
      <c r="J35" s="12" t="str">
        <f t="shared" si="0"/>
        <v>≥17h</v>
      </c>
      <c r="K35" s="12" t="s">
        <v>513</v>
      </c>
      <c r="L35" s="69" t="s">
        <v>519</v>
      </c>
      <c r="M35" s="59" t="s">
        <v>381</v>
      </c>
      <c r="N35" s="78"/>
      <c r="O35" s="27" t="s">
        <v>358</v>
      </c>
      <c r="P35" s="15" t="s">
        <v>359</v>
      </c>
      <c r="Q35" s="73"/>
      <c r="R35" s="74"/>
      <c r="S35" s="74"/>
      <c r="T35" s="74"/>
      <c r="U35" s="74"/>
      <c r="V35" s="74"/>
      <c r="W35" s="74"/>
      <c r="X35" s="74"/>
      <c r="Y35" s="61"/>
      <c r="Z35" s="69" t="s">
        <v>519</v>
      </c>
      <c r="AA35" s="59" t="s">
        <v>381</v>
      </c>
      <c r="AB35" s="78"/>
      <c r="AC35" s="27" t="s">
        <v>358</v>
      </c>
      <c r="AD35" s="15" t="s">
        <v>359</v>
      </c>
      <c r="AE35" s="73"/>
      <c r="AF35" s="74"/>
      <c r="AG35" s="74"/>
      <c r="AH35" s="74"/>
      <c r="AI35" s="74"/>
      <c r="AJ35" s="74"/>
      <c r="AK35" s="74"/>
      <c r="AL35" s="74"/>
      <c r="AM35" s="61"/>
    </row>
    <row r="36" spans="1:39" hidden="1">
      <c r="A36" s="10">
        <v>32</v>
      </c>
      <c r="B36" s="98" t="s">
        <v>82</v>
      </c>
      <c r="C36" s="98" t="s">
        <v>82</v>
      </c>
      <c r="D36" s="11" t="s">
        <v>25</v>
      </c>
      <c r="E36" s="11" t="s">
        <v>304</v>
      </c>
      <c r="F36" s="12" t="s">
        <v>48</v>
      </c>
      <c r="G36" s="12" t="s">
        <v>510</v>
      </c>
      <c r="H36" s="12" t="s">
        <v>306</v>
      </c>
      <c r="I36" s="103" t="s">
        <v>504</v>
      </c>
      <c r="J36" s="12" t="str">
        <f t="shared" si="0"/>
        <v>≥17h</v>
      </c>
      <c r="K36" s="12" t="s">
        <v>513</v>
      </c>
      <c r="L36" s="69" t="s">
        <v>518</v>
      </c>
      <c r="M36" s="59" t="s">
        <v>385</v>
      </c>
      <c r="N36" s="78" t="s">
        <v>367</v>
      </c>
      <c r="O36" s="27" t="s">
        <v>358</v>
      </c>
      <c r="P36" s="15" t="s">
        <v>370</v>
      </c>
      <c r="Q36" s="73"/>
      <c r="R36" s="74"/>
      <c r="S36" s="74"/>
      <c r="T36" s="74">
        <v>1</v>
      </c>
      <c r="U36" s="74"/>
      <c r="V36" s="74"/>
      <c r="W36" s="74"/>
      <c r="X36" s="74"/>
      <c r="Y36" s="61"/>
      <c r="Z36" s="69" t="s">
        <v>518</v>
      </c>
      <c r="AA36" s="59" t="s">
        <v>385</v>
      </c>
      <c r="AB36" s="78" t="s">
        <v>367</v>
      </c>
      <c r="AC36" s="27" t="s">
        <v>358</v>
      </c>
      <c r="AD36" s="15" t="s">
        <v>370</v>
      </c>
      <c r="AE36" s="73"/>
      <c r="AF36" s="74">
        <v>1</v>
      </c>
      <c r="AG36" s="74"/>
      <c r="AH36" s="74"/>
      <c r="AI36" s="74"/>
      <c r="AJ36" s="74"/>
      <c r="AK36" s="74"/>
      <c r="AL36" s="74"/>
      <c r="AM36" s="61"/>
    </row>
    <row r="37" spans="1:39" hidden="1">
      <c r="A37" s="10">
        <v>33</v>
      </c>
      <c r="B37" s="98" t="s">
        <v>67</v>
      </c>
      <c r="C37" s="98" t="s">
        <v>67</v>
      </c>
      <c r="D37" s="11" t="s">
        <v>51</v>
      </c>
      <c r="E37" s="11" t="s">
        <v>304</v>
      </c>
      <c r="F37" s="12" t="s">
        <v>48</v>
      </c>
      <c r="G37" s="12" t="s">
        <v>310</v>
      </c>
      <c r="H37" s="12" t="s">
        <v>306</v>
      </c>
      <c r="I37" s="103" t="s">
        <v>504</v>
      </c>
      <c r="J37" s="12" t="str">
        <f t="shared" si="0"/>
        <v>≥17h</v>
      </c>
      <c r="K37" s="12" t="s">
        <v>513</v>
      </c>
      <c r="L37" s="69" t="s">
        <v>518</v>
      </c>
      <c r="M37" s="59" t="s">
        <v>381</v>
      </c>
      <c r="N37" s="78"/>
      <c r="O37" s="27" t="s">
        <v>358</v>
      </c>
      <c r="P37" s="15" t="s">
        <v>359</v>
      </c>
      <c r="Q37" s="73"/>
      <c r="R37" s="74"/>
      <c r="S37" s="74"/>
      <c r="T37" s="74"/>
      <c r="U37" s="74"/>
      <c r="V37" s="74"/>
      <c r="W37" s="74"/>
      <c r="X37" s="74"/>
      <c r="Y37" s="61"/>
      <c r="Z37" s="69" t="s">
        <v>518</v>
      </c>
      <c r="AA37" s="59" t="s">
        <v>381</v>
      </c>
      <c r="AB37" s="78"/>
      <c r="AC37" s="27" t="s">
        <v>358</v>
      </c>
      <c r="AD37" s="15" t="s">
        <v>359</v>
      </c>
      <c r="AE37" s="73"/>
      <c r="AF37" s="74"/>
      <c r="AG37" s="74"/>
      <c r="AH37" s="74"/>
      <c r="AI37" s="74"/>
      <c r="AJ37" s="74"/>
      <c r="AK37" s="74"/>
      <c r="AL37" s="74"/>
      <c r="AM37" s="61"/>
    </row>
    <row r="38" spans="1:39" hidden="1">
      <c r="A38" s="10">
        <v>34</v>
      </c>
      <c r="B38" s="98" t="s">
        <v>243</v>
      </c>
      <c r="C38" s="98" t="s">
        <v>85</v>
      </c>
      <c r="D38" s="11" t="s">
        <v>52</v>
      </c>
      <c r="E38" s="11" t="s">
        <v>304</v>
      </c>
      <c r="F38" s="12" t="s">
        <v>48</v>
      </c>
      <c r="G38" s="12" t="s">
        <v>310</v>
      </c>
      <c r="H38" s="12" t="s">
        <v>306</v>
      </c>
      <c r="I38" s="103" t="s">
        <v>504</v>
      </c>
      <c r="J38" s="12" t="str">
        <f t="shared" si="0"/>
        <v>≥17h</v>
      </c>
      <c r="K38" s="12" t="s">
        <v>512</v>
      </c>
      <c r="L38" s="69" t="s">
        <v>518</v>
      </c>
      <c r="M38" s="59" t="s">
        <v>381</v>
      </c>
      <c r="N38" s="78"/>
      <c r="O38" s="27" t="s">
        <v>358</v>
      </c>
      <c r="P38" s="15" t="s">
        <v>359</v>
      </c>
      <c r="Q38" s="73"/>
      <c r="R38" s="74"/>
      <c r="S38" s="74"/>
      <c r="T38" s="74"/>
      <c r="U38" s="74"/>
      <c r="V38" s="74"/>
      <c r="W38" s="74"/>
      <c r="X38" s="74"/>
      <c r="Y38" s="61"/>
      <c r="Z38" s="69" t="s">
        <v>518</v>
      </c>
      <c r="AA38" s="59" t="s">
        <v>381</v>
      </c>
      <c r="AB38" s="78"/>
      <c r="AC38" s="27" t="s">
        <v>358</v>
      </c>
      <c r="AD38" s="15" t="s">
        <v>359</v>
      </c>
      <c r="AE38" s="73"/>
      <c r="AF38" s="74"/>
      <c r="AG38" s="74"/>
      <c r="AH38" s="74"/>
      <c r="AI38" s="74"/>
      <c r="AJ38" s="74"/>
      <c r="AK38" s="74"/>
      <c r="AL38" s="74"/>
      <c r="AM38" s="61"/>
    </row>
    <row r="39" spans="1:39" hidden="1">
      <c r="A39" s="10">
        <v>35</v>
      </c>
      <c r="B39" s="98" t="s">
        <v>70</v>
      </c>
      <c r="C39" s="98" t="s">
        <v>71</v>
      </c>
      <c r="D39" s="11" t="s">
        <v>51</v>
      </c>
      <c r="E39" s="11" t="s">
        <v>304</v>
      </c>
      <c r="F39" s="12" t="s">
        <v>50</v>
      </c>
      <c r="G39" s="12" t="s">
        <v>310</v>
      </c>
      <c r="H39" s="12" t="s">
        <v>306</v>
      </c>
      <c r="I39" s="103" t="s">
        <v>505</v>
      </c>
      <c r="J39" s="12" t="str">
        <f t="shared" si="0"/>
        <v>≥17h</v>
      </c>
      <c r="K39" s="12" t="s">
        <v>513</v>
      </c>
      <c r="L39" s="69" t="s">
        <v>520</v>
      </c>
      <c r="M39" s="59" t="s">
        <v>381</v>
      </c>
      <c r="N39" s="78"/>
      <c r="O39" s="27" t="s">
        <v>358</v>
      </c>
      <c r="P39" s="15" t="s">
        <v>359</v>
      </c>
      <c r="Q39" s="73"/>
      <c r="R39" s="74"/>
      <c r="S39" s="74"/>
      <c r="T39" s="74"/>
      <c r="U39" s="74"/>
      <c r="V39" s="74"/>
      <c r="W39" s="74"/>
      <c r="X39" s="74"/>
      <c r="Y39" s="61"/>
      <c r="Z39" s="69" t="s">
        <v>520</v>
      </c>
      <c r="AA39" s="59" t="s">
        <v>381</v>
      </c>
      <c r="AB39" s="78"/>
      <c r="AC39" s="27" t="s">
        <v>358</v>
      </c>
      <c r="AD39" s="15" t="s">
        <v>359</v>
      </c>
      <c r="AE39" s="73"/>
      <c r="AF39" s="74"/>
      <c r="AG39" s="74"/>
      <c r="AH39" s="74"/>
      <c r="AI39" s="74"/>
      <c r="AJ39" s="74"/>
      <c r="AK39" s="74"/>
      <c r="AL39" s="74"/>
      <c r="AM39" s="61"/>
    </row>
    <row r="40" spans="1:39" hidden="1">
      <c r="A40" s="10">
        <v>36</v>
      </c>
      <c r="B40" s="98" t="s">
        <v>106</v>
      </c>
      <c r="C40" s="98" t="s">
        <v>71</v>
      </c>
      <c r="D40" s="11" t="s">
        <v>52</v>
      </c>
      <c r="E40" s="11" t="s">
        <v>304</v>
      </c>
      <c r="F40" s="12" t="s">
        <v>49</v>
      </c>
      <c r="G40" s="12" t="s">
        <v>310</v>
      </c>
      <c r="H40" s="12" t="s">
        <v>306</v>
      </c>
      <c r="I40" s="103" t="s">
        <v>505</v>
      </c>
      <c r="J40" s="12" t="str">
        <f t="shared" si="0"/>
        <v>≥17h</v>
      </c>
      <c r="K40" s="12" t="s">
        <v>512</v>
      </c>
      <c r="L40" s="69" t="s">
        <v>520</v>
      </c>
      <c r="M40" s="59" t="s">
        <v>381</v>
      </c>
      <c r="N40" s="78"/>
      <c r="O40" s="27" t="s">
        <v>358</v>
      </c>
      <c r="P40" s="15" t="s">
        <v>359</v>
      </c>
      <c r="Q40" s="73"/>
      <c r="R40" s="74"/>
      <c r="S40" s="74"/>
      <c r="T40" s="74"/>
      <c r="U40" s="74"/>
      <c r="V40" s="74"/>
      <c r="W40" s="74"/>
      <c r="X40" s="74"/>
      <c r="Y40" s="61"/>
      <c r="Z40" s="69" t="s">
        <v>520</v>
      </c>
      <c r="AA40" s="59" t="s">
        <v>381</v>
      </c>
      <c r="AB40" s="78"/>
      <c r="AC40" s="27" t="s">
        <v>358</v>
      </c>
      <c r="AD40" s="15" t="s">
        <v>359</v>
      </c>
      <c r="AE40" s="73"/>
      <c r="AF40" s="74"/>
      <c r="AG40" s="74"/>
      <c r="AH40" s="74"/>
      <c r="AI40" s="74"/>
      <c r="AJ40" s="74"/>
      <c r="AK40" s="74"/>
      <c r="AL40" s="74"/>
      <c r="AM40" s="61"/>
    </row>
    <row r="41" spans="1:39" hidden="1">
      <c r="A41" s="10">
        <v>37</v>
      </c>
      <c r="B41" s="98" t="s">
        <v>125</v>
      </c>
      <c r="C41" s="98" t="s">
        <v>59</v>
      </c>
      <c r="D41" s="11" t="s">
        <v>25</v>
      </c>
      <c r="E41" s="11" t="s">
        <v>304</v>
      </c>
      <c r="F41" s="12" t="s">
        <v>48</v>
      </c>
      <c r="G41" s="12" t="s">
        <v>310</v>
      </c>
      <c r="H41" s="12" t="s">
        <v>306</v>
      </c>
      <c r="I41" s="103" t="s">
        <v>504</v>
      </c>
      <c r="J41" s="12" t="str">
        <f t="shared" si="0"/>
        <v>≥17h</v>
      </c>
      <c r="K41" s="12" t="s">
        <v>47</v>
      </c>
      <c r="L41" s="69" t="s">
        <v>518</v>
      </c>
      <c r="M41" s="59" t="s">
        <v>381</v>
      </c>
      <c r="N41" s="78"/>
      <c r="O41" s="27" t="s">
        <v>358</v>
      </c>
      <c r="P41" s="15" t="s">
        <v>359</v>
      </c>
      <c r="Q41" s="73"/>
      <c r="R41" s="74"/>
      <c r="S41" s="74"/>
      <c r="T41" s="74"/>
      <c r="U41" s="74"/>
      <c r="V41" s="74"/>
      <c r="W41" s="74"/>
      <c r="X41" s="74"/>
      <c r="Y41" s="61"/>
      <c r="Z41" s="69" t="s">
        <v>518</v>
      </c>
      <c r="AA41" s="59" t="s">
        <v>381</v>
      </c>
      <c r="AB41" s="78"/>
      <c r="AC41" s="27" t="s">
        <v>358</v>
      </c>
      <c r="AD41" s="15" t="s">
        <v>359</v>
      </c>
      <c r="AE41" s="73"/>
      <c r="AF41" s="74"/>
      <c r="AG41" s="74"/>
      <c r="AH41" s="74"/>
      <c r="AI41" s="74"/>
      <c r="AJ41" s="74"/>
      <c r="AK41" s="74"/>
      <c r="AL41" s="74"/>
      <c r="AM41" s="61"/>
    </row>
    <row r="42" spans="1:39" hidden="1">
      <c r="A42" s="10">
        <v>38</v>
      </c>
      <c r="B42" s="98" t="s">
        <v>61</v>
      </c>
      <c r="C42" s="98" t="s">
        <v>198</v>
      </c>
      <c r="D42" s="11" t="s">
        <v>52</v>
      </c>
      <c r="E42" s="11" t="s">
        <v>304</v>
      </c>
      <c r="F42" s="12" t="s">
        <v>48</v>
      </c>
      <c r="G42" s="11" t="s">
        <v>511</v>
      </c>
      <c r="H42" s="12" t="s">
        <v>306</v>
      </c>
      <c r="I42" s="103" t="s">
        <v>505</v>
      </c>
      <c r="J42" s="12" t="str">
        <f t="shared" si="0"/>
        <v>≥17h</v>
      </c>
      <c r="K42" s="12" t="s">
        <v>512</v>
      </c>
      <c r="L42" s="69" t="s">
        <v>520</v>
      </c>
      <c r="M42" s="59" t="s">
        <v>381</v>
      </c>
      <c r="N42" s="78"/>
      <c r="O42" s="27" t="s">
        <v>358</v>
      </c>
      <c r="P42" s="15" t="s">
        <v>359</v>
      </c>
      <c r="Q42" s="73"/>
      <c r="R42" s="74"/>
      <c r="S42" s="74"/>
      <c r="T42" s="74"/>
      <c r="U42" s="74"/>
      <c r="V42" s="74"/>
      <c r="W42" s="74"/>
      <c r="X42" s="74"/>
      <c r="Y42" s="61"/>
      <c r="Z42" s="69" t="s">
        <v>520</v>
      </c>
      <c r="AA42" s="59" t="s">
        <v>381</v>
      </c>
      <c r="AB42" s="78"/>
      <c r="AC42" s="27" t="s">
        <v>358</v>
      </c>
      <c r="AD42" s="15" t="s">
        <v>359</v>
      </c>
      <c r="AE42" s="73"/>
      <c r="AF42" s="74"/>
      <c r="AG42" s="74"/>
      <c r="AH42" s="74"/>
      <c r="AI42" s="74"/>
      <c r="AJ42" s="74"/>
      <c r="AK42" s="74"/>
      <c r="AL42" s="74"/>
      <c r="AM42" s="61"/>
    </row>
    <row r="43" spans="1:39" hidden="1">
      <c r="A43" s="10">
        <v>39</v>
      </c>
      <c r="B43" s="98" t="s">
        <v>133</v>
      </c>
      <c r="C43" s="98" t="s">
        <v>131</v>
      </c>
      <c r="D43" s="11" t="s">
        <v>52</v>
      </c>
      <c r="E43" s="11" t="s">
        <v>304</v>
      </c>
      <c r="F43" s="12" t="s">
        <v>49</v>
      </c>
      <c r="G43" s="12" t="s">
        <v>510</v>
      </c>
      <c r="H43" s="12" t="s">
        <v>306</v>
      </c>
      <c r="I43" s="103" t="s">
        <v>504</v>
      </c>
      <c r="J43" s="12" t="str">
        <f t="shared" si="0"/>
        <v>≥17h</v>
      </c>
      <c r="K43" s="12" t="s">
        <v>47</v>
      </c>
      <c r="L43" s="69" t="s">
        <v>519</v>
      </c>
      <c r="M43" s="59" t="s">
        <v>381</v>
      </c>
      <c r="N43" s="78"/>
      <c r="O43" s="27" t="s">
        <v>358</v>
      </c>
      <c r="P43" s="15" t="s">
        <v>359</v>
      </c>
      <c r="Q43" s="73"/>
      <c r="R43" s="74"/>
      <c r="S43" s="74"/>
      <c r="T43" s="74"/>
      <c r="U43" s="74"/>
      <c r="V43" s="74"/>
      <c r="W43" s="74"/>
      <c r="X43" s="74"/>
      <c r="Y43" s="61"/>
      <c r="Z43" s="69" t="s">
        <v>519</v>
      </c>
      <c r="AA43" s="59" t="s">
        <v>381</v>
      </c>
      <c r="AB43" s="78"/>
      <c r="AC43" s="27" t="s">
        <v>358</v>
      </c>
      <c r="AD43" s="15" t="s">
        <v>359</v>
      </c>
      <c r="AE43" s="73"/>
      <c r="AF43" s="74"/>
      <c r="AG43" s="74"/>
      <c r="AH43" s="74"/>
      <c r="AI43" s="74"/>
      <c r="AJ43" s="74"/>
      <c r="AK43" s="74"/>
      <c r="AL43" s="74"/>
      <c r="AM43" s="61"/>
    </row>
    <row r="44" spans="1:39" hidden="1">
      <c r="A44" s="10">
        <v>40</v>
      </c>
      <c r="B44" s="98" t="s">
        <v>81</v>
      </c>
      <c r="C44" s="98" t="s">
        <v>81</v>
      </c>
      <c r="D44" s="11" t="s">
        <v>51</v>
      </c>
      <c r="E44" s="11" t="s">
        <v>303</v>
      </c>
      <c r="F44" s="75" t="s">
        <v>47</v>
      </c>
      <c r="G44" s="12" t="s">
        <v>310</v>
      </c>
      <c r="H44" s="12" t="s">
        <v>306</v>
      </c>
      <c r="I44" s="103" t="s">
        <v>504</v>
      </c>
      <c r="J44" s="11" t="str">
        <f>"12-16h"</f>
        <v>12-16h</v>
      </c>
      <c r="K44" s="12" t="s">
        <v>512</v>
      </c>
      <c r="L44" s="69" t="s">
        <v>518</v>
      </c>
      <c r="M44" s="59" t="s">
        <v>385</v>
      </c>
      <c r="N44" s="78" t="s">
        <v>308</v>
      </c>
      <c r="O44" s="27" t="s">
        <v>358</v>
      </c>
      <c r="P44" s="15" t="s">
        <v>368</v>
      </c>
      <c r="Q44" s="73"/>
      <c r="R44" s="74"/>
      <c r="S44" s="74"/>
      <c r="T44" s="74">
        <v>1</v>
      </c>
      <c r="U44" s="74"/>
      <c r="V44" s="74"/>
      <c r="W44" s="74"/>
      <c r="X44" s="74"/>
      <c r="Y44" s="61"/>
      <c r="Z44" s="69" t="s">
        <v>518</v>
      </c>
      <c r="AA44" s="59" t="s">
        <v>385</v>
      </c>
      <c r="AB44" s="78" t="s">
        <v>308</v>
      </c>
      <c r="AC44" s="27" t="s">
        <v>358</v>
      </c>
      <c r="AD44" s="15" t="s">
        <v>368</v>
      </c>
      <c r="AE44" s="73"/>
      <c r="AF44" s="74"/>
      <c r="AG44" s="74">
        <v>1</v>
      </c>
      <c r="AH44" s="74"/>
      <c r="AI44" s="74"/>
      <c r="AJ44" s="74"/>
      <c r="AK44" s="74"/>
      <c r="AL44" s="74"/>
      <c r="AM44" s="61"/>
    </row>
    <row r="45" spans="1:39" hidden="1">
      <c r="A45" s="10">
        <v>41</v>
      </c>
      <c r="B45" s="98" t="s">
        <v>117</v>
      </c>
      <c r="C45" s="98" t="s">
        <v>72</v>
      </c>
      <c r="D45" s="11" t="s">
        <v>51</v>
      </c>
      <c r="E45" s="11" t="s">
        <v>303</v>
      </c>
      <c r="F45" s="12" t="s">
        <v>48</v>
      </c>
      <c r="G45" s="11" t="s">
        <v>511</v>
      </c>
      <c r="H45" s="12" t="s">
        <v>308</v>
      </c>
      <c r="I45" s="103" t="s">
        <v>504</v>
      </c>
      <c r="J45" s="12" t="str">
        <f>"≥17h"</f>
        <v>≥17h</v>
      </c>
      <c r="K45" s="12" t="s">
        <v>47</v>
      </c>
      <c r="L45" s="69" t="s">
        <v>519</v>
      </c>
      <c r="M45" s="59" t="s">
        <v>381</v>
      </c>
      <c r="N45" s="78"/>
      <c r="O45" s="27" t="s">
        <v>358</v>
      </c>
      <c r="P45" s="15" t="s">
        <v>359</v>
      </c>
      <c r="Q45" s="73"/>
      <c r="R45" s="74"/>
      <c r="S45" s="74"/>
      <c r="T45" s="74"/>
      <c r="U45" s="74"/>
      <c r="V45" s="74"/>
      <c r="W45" s="74"/>
      <c r="X45" s="74"/>
      <c r="Y45" s="61"/>
      <c r="Z45" s="69" t="s">
        <v>519</v>
      </c>
      <c r="AA45" s="59" t="s">
        <v>381</v>
      </c>
      <c r="AB45" s="78"/>
      <c r="AC45" s="27" t="s">
        <v>358</v>
      </c>
      <c r="AD45" s="15" t="s">
        <v>359</v>
      </c>
      <c r="AE45" s="73"/>
      <c r="AF45" s="74"/>
      <c r="AG45" s="74"/>
      <c r="AH45" s="74"/>
      <c r="AI45" s="74"/>
      <c r="AJ45" s="74"/>
      <c r="AK45" s="74"/>
      <c r="AL45" s="74"/>
      <c r="AM45" s="61"/>
    </row>
    <row r="46" spans="1:39" hidden="1">
      <c r="A46" s="10">
        <v>42</v>
      </c>
      <c r="B46" s="98" t="s">
        <v>81</v>
      </c>
      <c r="C46" s="98" t="s">
        <v>81</v>
      </c>
      <c r="D46" s="11" t="s">
        <v>51</v>
      </c>
      <c r="E46" s="11" t="s">
        <v>304</v>
      </c>
      <c r="F46" s="12" t="s">
        <v>48</v>
      </c>
      <c r="G46" s="12" t="s">
        <v>310</v>
      </c>
      <c r="H46" s="12" t="s">
        <v>306</v>
      </c>
      <c r="I46" s="11" t="s">
        <v>504</v>
      </c>
      <c r="J46" s="11" t="str">
        <f>"12-16h"</f>
        <v>12-16h</v>
      </c>
      <c r="K46" s="12" t="s">
        <v>512</v>
      </c>
      <c r="L46" s="69" t="s">
        <v>518</v>
      </c>
      <c r="M46" s="59" t="s">
        <v>385</v>
      </c>
      <c r="N46" s="78" t="s">
        <v>308</v>
      </c>
      <c r="O46" s="27" t="s">
        <v>358</v>
      </c>
      <c r="P46" s="15" t="s">
        <v>368</v>
      </c>
      <c r="Q46" s="73"/>
      <c r="R46" s="74"/>
      <c r="S46" s="74"/>
      <c r="T46" s="74">
        <v>1</v>
      </c>
      <c r="U46" s="74"/>
      <c r="V46" s="74"/>
      <c r="W46" s="74"/>
      <c r="X46" s="74"/>
      <c r="Y46" s="61"/>
      <c r="Z46" s="69" t="s">
        <v>518</v>
      </c>
      <c r="AA46" s="59" t="s">
        <v>385</v>
      </c>
      <c r="AB46" s="78" t="s">
        <v>308</v>
      </c>
      <c r="AC46" s="27" t="s">
        <v>358</v>
      </c>
      <c r="AD46" s="15" t="s">
        <v>368</v>
      </c>
      <c r="AE46" s="73"/>
      <c r="AF46" s="74"/>
      <c r="AG46" s="74"/>
      <c r="AH46" s="74"/>
      <c r="AI46" s="74">
        <v>1</v>
      </c>
      <c r="AJ46" s="74"/>
      <c r="AK46" s="74"/>
      <c r="AL46" s="74"/>
      <c r="AM46" s="61"/>
    </row>
    <row r="47" spans="1:39" hidden="1">
      <c r="A47" s="10">
        <v>43</v>
      </c>
      <c r="B47" s="98" t="s">
        <v>74</v>
      </c>
      <c r="C47" s="98" t="s">
        <v>75</v>
      </c>
      <c r="D47" s="11" t="s">
        <v>51</v>
      </c>
      <c r="E47" s="11" t="s">
        <v>304</v>
      </c>
      <c r="F47" s="12" t="s">
        <v>48</v>
      </c>
      <c r="G47" s="12" t="s">
        <v>510</v>
      </c>
      <c r="H47" s="12" t="s">
        <v>306</v>
      </c>
      <c r="I47" s="103" t="s">
        <v>505</v>
      </c>
      <c r="J47" s="11" t="str">
        <f>"12-16h"</f>
        <v>12-16h</v>
      </c>
      <c r="K47" s="12" t="s">
        <v>47</v>
      </c>
      <c r="L47" s="69" t="s">
        <v>519</v>
      </c>
      <c r="M47" s="59" t="s">
        <v>381</v>
      </c>
      <c r="N47" s="78"/>
      <c r="O47" s="27" t="s">
        <v>358</v>
      </c>
      <c r="P47" s="15" t="s">
        <v>359</v>
      </c>
      <c r="Q47" s="73"/>
      <c r="R47" s="74"/>
      <c r="S47" s="74"/>
      <c r="T47" s="74"/>
      <c r="U47" s="74"/>
      <c r="V47" s="74"/>
      <c r="W47" s="74"/>
      <c r="X47" s="74"/>
      <c r="Y47" s="61"/>
      <c r="Z47" s="69" t="s">
        <v>519</v>
      </c>
      <c r="AA47" s="59" t="s">
        <v>381</v>
      </c>
      <c r="AB47" s="78"/>
      <c r="AC47" s="27" t="s">
        <v>358</v>
      </c>
      <c r="AD47" s="15" t="s">
        <v>359</v>
      </c>
      <c r="AE47" s="73"/>
      <c r="AF47" s="74"/>
      <c r="AG47" s="74"/>
      <c r="AH47" s="74"/>
      <c r="AI47" s="74"/>
      <c r="AJ47" s="74"/>
      <c r="AK47" s="74"/>
      <c r="AL47" s="74"/>
      <c r="AM47" s="61"/>
    </row>
    <row r="48" spans="1:39" hidden="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59" t="s">
        <v>385</v>
      </c>
      <c r="N48" s="78" t="s">
        <v>308</v>
      </c>
      <c r="O48" s="27" t="s">
        <v>358</v>
      </c>
      <c r="P48" s="15" t="s">
        <v>368</v>
      </c>
      <c r="Q48" s="73">
        <v>1</v>
      </c>
      <c r="R48" s="74"/>
      <c r="S48" s="74"/>
      <c r="T48" s="74"/>
      <c r="U48" s="74"/>
      <c r="V48" s="74"/>
      <c r="W48" s="74"/>
      <c r="X48" s="74"/>
      <c r="Y48" s="61"/>
      <c r="Z48" s="69" t="s">
        <v>518</v>
      </c>
      <c r="AA48" s="59" t="s">
        <v>385</v>
      </c>
      <c r="AB48" s="78" t="s">
        <v>308</v>
      </c>
      <c r="AC48" s="27" t="s">
        <v>358</v>
      </c>
      <c r="AD48" s="15" t="s">
        <v>368</v>
      </c>
      <c r="AE48" s="73"/>
      <c r="AF48" s="74"/>
      <c r="AG48" s="74">
        <v>1</v>
      </c>
      <c r="AH48" s="74"/>
      <c r="AI48" s="74"/>
      <c r="AJ48" s="74"/>
      <c r="AK48" s="74"/>
      <c r="AL48" s="74"/>
      <c r="AM48" s="61"/>
    </row>
    <row r="49" spans="1:39" hidden="1">
      <c r="A49" s="10">
        <v>45</v>
      </c>
      <c r="B49" s="98" t="s">
        <v>92</v>
      </c>
      <c r="C49" s="98" t="s">
        <v>89</v>
      </c>
      <c r="D49" s="11" t="s">
        <v>51</v>
      </c>
      <c r="E49" s="11" t="s">
        <v>303</v>
      </c>
      <c r="F49" s="12" t="s">
        <v>50</v>
      </c>
      <c r="G49" s="12" t="s">
        <v>310</v>
      </c>
      <c r="H49" s="12" t="s">
        <v>306</v>
      </c>
      <c r="I49" s="12" t="s">
        <v>505</v>
      </c>
      <c r="J49" s="12" t="str">
        <f>"≥17h"</f>
        <v>≥17h</v>
      </c>
      <c r="K49" s="12" t="s">
        <v>513</v>
      </c>
      <c r="L49" s="69" t="s">
        <v>520</v>
      </c>
      <c r="M49" s="59" t="s">
        <v>385</v>
      </c>
      <c r="N49" s="78" t="s">
        <v>308</v>
      </c>
      <c r="O49" s="27" t="s">
        <v>358</v>
      </c>
      <c r="P49" s="15" t="s">
        <v>368</v>
      </c>
      <c r="Q49" s="73"/>
      <c r="R49" s="74"/>
      <c r="S49" s="74">
        <v>1</v>
      </c>
      <c r="T49" s="74">
        <v>1</v>
      </c>
      <c r="U49" s="74"/>
      <c r="V49" s="74"/>
      <c r="W49" s="74"/>
      <c r="X49" s="74"/>
      <c r="Y49" s="61"/>
      <c r="Z49" s="69" t="s">
        <v>520</v>
      </c>
      <c r="AA49" s="59" t="s">
        <v>385</v>
      </c>
      <c r="AB49" s="78" t="s">
        <v>308</v>
      </c>
      <c r="AC49" s="27" t="s">
        <v>358</v>
      </c>
      <c r="AD49" s="15" t="s">
        <v>368</v>
      </c>
      <c r="AE49" s="73"/>
      <c r="AF49" s="74"/>
      <c r="AG49" s="74"/>
      <c r="AH49" s="74"/>
      <c r="AI49" s="74"/>
      <c r="AJ49" s="74"/>
      <c r="AK49" s="74">
        <v>1</v>
      </c>
      <c r="AL49" s="74"/>
      <c r="AM49" s="61"/>
    </row>
    <row r="50" spans="1:39" hidden="1">
      <c r="A50" s="10">
        <v>46</v>
      </c>
      <c r="B50" s="98" t="s">
        <v>125</v>
      </c>
      <c r="C50" s="98" t="s">
        <v>59</v>
      </c>
      <c r="D50" s="11" t="s">
        <v>52</v>
      </c>
      <c r="E50" s="11" t="s">
        <v>303</v>
      </c>
      <c r="F50" s="12" t="s">
        <v>50</v>
      </c>
      <c r="G50" s="12" t="s">
        <v>310</v>
      </c>
      <c r="H50" s="12" t="s">
        <v>306</v>
      </c>
      <c r="I50" s="103" t="s">
        <v>504</v>
      </c>
      <c r="J50" s="12" t="str">
        <f>"≥17h"</f>
        <v>≥17h</v>
      </c>
      <c r="K50" s="12" t="s">
        <v>512</v>
      </c>
      <c r="L50" s="69" t="s">
        <v>518</v>
      </c>
      <c r="M50" s="59" t="s">
        <v>385</v>
      </c>
      <c r="N50" s="78" t="s">
        <v>308</v>
      </c>
      <c r="O50" s="27" t="s">
        <v>358</v>
      </c>
      <c r="P50" s="15" t="s">
        <v>368</v>
      </c>
      <c r="Q50" s="73"/>
      <c r="R50" s="74"/>
      <c r="S50" s="74"/>
      <c r="T50" s="74">
        <v>1</v>
      </c>
      <c r="U50" s="74"/>
      <c r="V50" s="74"/>
      <c r="W50" s="74"/>
      <c r="X50" s="74"/>
      <c r="Y50" s="61"/>
      <c r="Z50" s="69" t="s">
        <v>518</v>
      </c>
      <c r="AA50" s="59" t="s">
        <v>385</v>
      </c>
      <c r="AB50" s="78" t="s">
        <v>308</v>
      </c>
      <c r="AC50" s="27" t="s">
        <v>358</v>
      </c>
      <c r="AD50" s="15" t="s">
        <v>368</v>
      </c>
      <c r="AE50" s="73"/>
      <c r="AF50" s="74">
        <v>1</v>
      </c>
      <c r="AG50" s="74"/>
      <c r="AH50" s="74"/>
      <c r="AI50" s="74"/>
      <c r="AJ50" s="74"/>
      <c r="AK50" s="74"/>
      <c r="AL50" s="74"/>
      <c r="AM50" s="61"/>
    </row>
    <row r="51" spans="1:39" hidden="1">
      <c r="A51" s="10">
        <v>47</v>
      </c>
      <c r="B51" s="98" t="s">
        <v>125</v>
      </c>
      <c r="C51" s="98" t="s">
        <v>59</v>
      </c>
      <c r="D51" s="11" t="s">
        <v>52</v>
      </c>
      <c r="E51" s="11" t="s">
        <v>304</v>
      </c>
      <c r="F51" s="12" t="s">
        <v>49</v>
      </c>
      <c r="G51" s="12" t="s">
        <v>310</v>
      </c>
      <c r="H51" s="12" t="s">
        <v>308</v>
      </c>
      <c r="I51" s="103" t="s">
        <v>504</v>
      </c>
      <c r="J51" s="12" t="str">
        <f>"≥17h"</f>
        <v>≥17h</v>
      </c>
      <c r="K51" s="12" t="s">
        <v>512</v>
      </c>
      <c r="L51" s="69" t="s">
        <v>518</v>
      </c>
      <c r="M51" s="59" t="s">
        <v>385</v>
      </c>
      <c r="N51" s="78" t="s">
        <v>308</v>
      </c>
      <c r="O51" s="27" t="s">
        <v>358</v>
      </c>
      <c r="P51" s="15" t="s">
        <v>368</v>
      </c>
      <c r="Q51" s="73"/>
      <c r="R51" s="74"/>
      <c r="S51" s="74"/>
      <c r="T51" s="74">
        <v>1</v>
      </c>
      <c r="U51" s="74"/>
      <c r="V51" s="74"/>
      <c r="W51" s="74"/>
      <c r="X51" s="74"/>
      <c r="Y51" s="61"/>
      <c r="Z51" s="69" t="s">
        <v>518</v>
      </c>
      <c r="AA51" s="59" t="s">
        <v>385</v>
      </c>
      <c r="AB51" s="78" t="s">
        <v>308</v>
      </c>
      <c r="AC51" s="27" t="s">
        <v>358</v>
      </c>
      <c r="AD51" s="15" t="s">
        <v>368</v>
      </c>
      <c r="AE51" s="73"/>
      <c r="AF51" s="74"/>
      <c r="AG51" s="74"/>
      <c r="AH51" s="74">
        <v>1</v>
      </c>
      <c r="AI51" s="74"/>
      <c r="AJ51" s="74"/>
      <c r="AK51" s="74"/>
      <c r="AL51" s="74"/>
      <c r="AM51" s="61"/>
    </row>
    <row r="52" spans="1:39" hidden="1">
      <c r="A52" s="10">
        <v>48</v>
      </c>
      <c r="B52" s="98" t="s">
        <v>270</v>
      </c>
      <c r="C52" s="98" t="s">
        <v>89</v>
      </c>
      <c r="D52" s="11" t="s">
        <v>52</v>
      </c>
      <c r="E52" s="11" t="s">
        <v>304</v>
      </c>
      <c r="F52" s="12" t="s">
        <v>48</v>
      </c>
      <c r="G52" s="12" t="s">
        <v>510</v>
      </c>
      <c r="H52" s="12" t="s">
        <v>306</v>
      </c>
      <c r="I52" s="103" t="s">
        <v>504</v>
      </c>
      <c r="J52" s="12" t="str">
        <f>"≥17h"</f>
        <v>≥17h</v>
      </c>
      <c r="K52" s="12" t="s">
        <v>47</v>
      </c>
      <c r="L52" s="69" t="s">
        <v>520</v>
      </c>
      <c r="M52" s="59" t="s">
        <v>381</v>
      </c>
      <c r="N52" s="78"/>
      <c r="O52" s="27" t="s">
        <v>358</v>
      </c>
      <c r="P52" s="15" t="s">
        <v>359</v>
      </c>
      <c r="Q52" s="73"/>
      <c r="R52" s="74"/>
      <c r="S52" s="74"/>
      <c r="T52" s="74"/>
      <c r="U52" s="74"/>
      <c r="V52" s="74"/>
      <c r="W52" s="74"/>
      <c r="X52" s="74"/>
      <c r="Y52" s="61"/>
      <c r="Z52" s="69" t="s">
        <v>520</v>
      </c>
      <c r="AA52" s="59" t="s">
        <v>381</v>
      </c>
      <c r="AB52" s="78"/>
      <c r="AC52" s="27" t="s">
        <v>358</v>
      </c>
      <c r="AD52" s="15" t="s">
        <v>359</v>
      </c>
      <c r="AE52" s="73"/>
      <c r="AF52" s="74"/>
      <c r="AG52" s="74"/>
      <c r="AH52" s="74"/>
      <c r="AI52" s="74"/>
      <c r="AJ52" s="74"/>
      <c r="AK52" s="74"/>
      <c r="AL52" s="74"/>
      <c r="AM52" s="61"/>
    </row>
    <row r="53" spans="1:39" hidden="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59" t="s">
        <v>381</v>
      </c>
      <c r="N53" s="78"/>
      <c r="O53" s="27" t="s">
        <v>358</v>
      </c>
      <c r="P53" s="15" t="s">
        <v>359</v>
      </c>
      <c r="Q53" s="73"/>
      <c r="R53" s="74"/>
      <c r="S53" s="74"/>
      <c r="T53" s="74"/>
      <c r="U53" s="74"/>
      <c r="V53" s="74"/>
      <c r="W53" s="74"/>
      <c r="X53" s="74"/>
      <c r="Y53" s="61"/>
      <c r="Z53" s="69" t="s">
        <v>518</v>
      </c>
      <c r="AA53" s="59" t="s">
        <v>381</v>
      </c>
      <c r="AB53" s="78"/>
      <c r="AC53" s="27" t="s">
        <v>358</v>
      </c>
      <c r="AD53" s="15" t="s">
        <v>359</v>
      </c>
      <c r="AE53" s="73"/>
      <c r="AF53" s="74"/>
      <c r="AG53" s="74"/>
      <c r="AH53" s="74"/>
      <c r="AI53" s="74"/>
      <c r="AJ53" s="74"/>
      <c r="AK53" s="74"/>
      <c r="AL53" s="74"/>
      <c r="AM53" s="61"/>
    </row>
    <row r="54" spans="1:39" hidden="1">
      <c r="A54" s="10">
        <v>50</v>
      </c>
      <c r="B54" s="98" t="s">
        <v>270</v>
      </c>
      <c r="C54" s="98" t="s">
        <v>89</v>
      </c>
      <c r="D54" s="11" t="s">
        <v>52</v>
      </c>
      <c r="E54" s="11" t="s">
        <v>304</v>
      </c>
      <c r="F54" s="12" t="s">
        <v>48</v>
      </c>
      <c r="G54" s="12" t="s">
        <v>510</v>
      </c>
      <c r="H54" s="12" t="s">
        <v>306</v>
      </c>
      <c r="I54" s="103" t="s">
        <v>504</v>
      </c>
      <c r="J54" s="12" t="str">
        <f t="shared" ref="J54:J60" si="1">"≥17h"</f>
        <v>≥17h</v>
      </c>
      <c r="K54" s="12" t="s">
        <v>513</v>
      </c>
      <c r="L54" s="69" t="s">
        <v>520</v>
      </c>
      <c r="M54" s="59" t="s">
        <v>381</v>
      </c>
      <c r="N54" s="78"/>
      <c r="O54" s="27" t="s">
        <v>358</v>
      </c>
      <c r="P54" s="15" t="s">
        <v>359</v>
      </c>
      <c r="Q54" s="73"/>
      <c r="R54" s="74"/>
      <c r="S54" s="74"/>
      <c r="T54" s="74"/>
      <c r="U54" s="74"/>
      <c r="V54" s="74"/>
      <c r="W54" s="74"/>
      <c r="X54" s="74"/>
      <c r="Y54" s="61"/>
      <c r="Z54" s="69" t="s">
        <v>520</v>
      </c>
      <c r="AA54" s="59" t="s">
        <v>381</v>
      </c>
      <c r="AB54" s="78"/>
      <c r="AC54" s="27" t="s">
        <v>358</v>
      </c>
      <c r="AD54" s="15" t="s">
        <v>359</v>
      </c>
      <c r="AE54" s="73"/>
      <c r="AF54" s="74"/>
      <c r="AG54" s="74"/>
      <c r="AH54" s="74"/>
      <c r="AI54" s="74"/>
      <c r="AJ54" s="74"/>
      <c r="AK54" s="74"/>
      <c r="AL54" s="74"/>
      <c r="AM54" s="61"/>
    </row>
    <row r="55" spans="1:39" hidden="1">
      <c r="A55" s="10">
        <v>51</v>
      </c>
      <c r="B55" s="98" t="s">
        <v>270</v>
      </c>
      <c r="C55" s="98" t="s">
        <v>89</v>
      </c>
      <c r="D55" s="11" t="s">
        <v>52</v>
      </c>
      <c r="E55" s="11" t="s">
        <v>304</v>
      </c>
      <c r="F55" s="12" t="s">
        <v>49</v>
      </c>
      <c r="G55" s="12" t="s">
        <v>310</v>
      </c>
      <c r="H55" s="12" t="s">
        <v>306</v>
      </c>
      <c r="I55" s="103" t="s">
        <v>505</v>
      </c>
      <c r="J55" s="12" t="str">
        <f t="shared" si="1"/>
        <v>≥17h</v>
      </c>
      <c r="K55" s="12" t="s">
        <v>47</v>
      </c>
      <c r="L55" s="69" t="s">
        <v>520</v>
      </c>
      <c r="M55" s="59" t="s">
        <v>381</v>
      </c>
      <c r="N55" s="78"/>
      <c r="O55" s="27" t="s">
        <v>358</v>
      </c>
      <c r="P55" s="15" t="s">
        <v>359</v>
      </c>
      <c r="Q55" s="73"/>
      <c r="R55" s="74"/>
      <c r="S55" s="74"/>
      <c r="T55" s="74"/>
      <c r="U55" s="74"/>
      <c r="V55" s="74"/>
      <c r="W55" s="74"/>
      <c r="X55" s="74"/>
      <c r="Y55" s="61"/>
      <c r="Z55" s="69" t="s">
        <v>520</v>
      </c>
      <c r="AA55" s="59" t="s">
        <v>381</v>
      </c>
      <c r="AB55" s="78"/>
      <c r="AC55" s="27" t="s">
        <v>358</v>
      </c>
      <c r="AD55" s="15" t="s">
        <v>359</v>
      </c>
      <c r="AE55" s="73"/>
      <c r="AF55" s="74"/>
      <c r="AG55" s="74"/>
      <c r="AH55" s="74"/>
      <c r="AI55" s="74"/>
      <c r="AJ55" s="74"/>
      <c r="AK55" s="74"/>
      <c r="AL55" s="74"/>
      <c r="AM55" s="61"/>
    </row>
    <row r="56" spans="1:39" hidden="1">
      <c r="A56" s="10">
        <v>52</v>
      </c>
      <c r="B56" s="98" t="s">
        <v>271</v>
      </c>
      <c r="C56" s="98" t="s">
        <v>89</v>
      </c>
      <c r="D56" s="11" t="s">
        <v>52</v>
      </c>
      <c r="E56" s="11" t="s">
        <v>303</v>
      </c>
      <c r="F56" s="12" t="s">
        <v>48</v>
      </c>
      <c r="G56" s="12" t="s">
        <v>510</v>
      </c>
      <c r="H56" s="12" t="s">
        <v>307</v>
      </c>
      <c r="I56" s="103" t="s">
        <v>505</v>
      </c>
      <c r="J56" s="12" t="str">
        <f t="shared" si="1"/>
        <v>≥17h</v>
      </c>
      <c r="K56" s="12" t="s">
        <v>513</v>
      </c>
      <c r="L56" s="69" t="s">
        <v>520</v>
      </c>
      <c r="M56" s="59" t="s">
        <v>381</v>
      </c>
      <c r="N56" s="78"/>
      <c r="O56" s="27" t="s">
        <v>358</v>
      </c>
      <c r="P56" s="15" t="s">
        <v>359</v>
      </c>
      <c r="Q56" s="73"/>
      <c r="R56" s="74"/>
      <c r="S56" s="74"/>
      <c r="T56" s="74"/>
      <c r="U56" s="74"/>
      <c r="V56" s="74"/>
      <c r="W56" s="74"/>
      <c r="X56" s="74"/>
      <c r="Y56" s="61"/>
      <c r="Z56" s="69" t="s">
        <v>520</v>
      </c>
      <c r="AA56" s="59" t="s">
        <v>381</v>
      </c>
      <c r="AB56" s="78"/>
      <c r="AC56" s="27" t="s">
        <v>358</v>
      </c>
      <c r="AD56" s="15" t="s">
        <v>359</v>
      </c>
      <c r="AE56" s="73"/>
      <c r="AF56" s="74"/>
      <c r="AG56" s="74"/>
      <c r="AH56" s="74"/>
      <c r="AI56" s="74"/>
      <c r="AJ56" s="74"/>
      <c r="AK56" s="74"/>
      <c r="AL56" s="74"/>
      <c r="AM56" s="61"/>
    </row>
    <row r="57" spans="1:39" hidden="1">
      <c r="A57" s="10">
        <v>53</v>
      </c>
      <c r="B57" s="98" t="s">
        <v>270</v>
      </c>
      <c r="C57" s="98" t="s">
        <v>89</v>
      </c>
      <c r="D57" s="11" t="s">
        <v>52</v>
      </c>
      <c r="E57" s="11" t="s">
        <v>304</v>
      </c>
      <c r="F57" s="12" t="s">
        <v>49</v>
      </c>
      <c r="G57" s="12" t="s">
        <v>310</v>
      </c>
      <c r="H57" s="12" t="s">
        <v>306</v>
      </c>
      <c r="I57" s="103" t="s">
        <v>505</v>
      </c>
      <c r="J57" s="12" t="str">
        <f t="shared" si="1"/>
        <v>≥17h</v>
      </c>
      <c r="K57" s="12" t="s">
        <v>512</v>
      </c>
      <c r="L57" s="69" t="s">
        <v>520</v>
      </c>
      <c r="M57" s="59" t="s">
        <v>381</v>
      </c>
      <c r="N57" s="78"/>
      <c r="O57" s="27" t="s">
        <v>358</v>
      </c>
      <c r="P57" s="15" t="s">
        <v>359</v>
      </c>
      <c r="Q57" s="73"/>
      <c r="R57" s="74"/>
      <c r="S57" s="74"/>
      <c r="T57" s="74"/>
      <c r="U57" s="74"/>
      <c r="V57" s="74"/>
      <c r="W57" s="74"/>
      <c r="X57" s="74"/>
      <c r="Y57" s="61"/>
      <c r="Z57" s="69" t="s">
        <v>520</v>
      </c>
      <c r="AA57" s="59" t="s">
        <v>381</v>
      </c>
      <c r="AB57" s="78"/>
      <c r="AC57" s="27" t="s">
        <v>358</v>
      </c>
      <c r="AD57" s="15" t="s">
        <v>359</v>
      </c>
      <c r="AE57" s="73"/>
      <c r="AF57" s="74"/>
      <c r="AG57" s="74"/>
      <c r="AH57" s="74"/>
      <c r="AI57" s="74"/>
      <c r="AJ57" s="74"/>
      <c r="AK57" s="74"/>
      <c r="AL57" s="74"/>
      <c r="AM57" s="61"/>
    </row>
    <row r="58" spans="1:39" hidden="1">
      <c r="A58" s="10">
        <v>54</v>
      </c>
      <c r="B58" s="98" t="s">
        <v>81</v>
      </c>
      <c r="C58" s="98" t="s">
        <v>81</v>
      </c>
      <c r="D58" s="11" t="s">
        <v>25</v>
      </c>
      <c r="E58" s="11" t="s">
        <v>304</v>
      </c>
      <c r="F58" s="12" t="s">
        <v>48</v>
      </c>
      <c r="G58" s="12" t="s">
        <v>310</v>
      </c>
      <c r="H58" s="12" t="s">
        <v>306</v>
      </c>
      <c r="I58" s="103" t="s">
        <v>504</v>
      </c>
      <c r="J58" s="12" t="str">
        <f t="shared" si="1"/>
        <v>≥17h</v>
      </c>
      <c r="K58" s="12" t="s">
        <v>512</v>
      </c>
      <c r="L58" s="69" t="s">
        <v>518</v>
      </c>
      <c r="M58" s="59" t="s">
        <v>385</v>
      </c>
      <c r="N58" s="78" t="s">
        <v>308</v>
      </c>
      <c r="O58" s="27" t="s">
        <v>358</v>
      </c>
      <c r="P58" s="15" t="s">
        <v>368</v>
      </c>
      <c r="Q58" s="73"/>
      <c r="R58" s="74"/>
      <c r="S58" s="74"/>
      <c r="T58" s="74">
        <v>1</v>
      </c>
      <c r="U58" s="74"/>
      <c r="V58" s="74"/>
      <c r="W58" s="74"/>
      <c r="X58" s="74"/>
      <c r="Y58" s="61"/>
      <c r="Z58" s="69" t="s">
        <v>518</v>
      </c>
      <c r="AA58" s="59" t="s">
        <v>385</v>
      </c>
      <c r="AB58" s="78" t="s">
        <v>308</v>
      </c>
      <c r="AC58" s="27" t="s">
        <v>358</v>
      </c>
      <c r="AD58" s="15" t="s">
        <v>368</v>
      </c>
      <c r="AE58" s="73"/>
      <c r="AF58" s="74"/>
      <c r="AG58" s="74">
        <v>1</v>
      </c>
      <c r="AH58" s="74"/>
      <c r="AI58" s="74">
        <v>1</v>
      </c>
      <c r="AJ58" s="74"/>
      <c r="AK58" s="74"/>
      <c r="AL58" s="74"/>
      <c r="AM58" s="61"/>
    </row>
    <row r="59" spans="1:39" hidden="1">
      <c r="A59" s="10">
        <v>55</v>
      </c>
      <c r="B59" s="98" t="s">
        <v>113</v>
      </c>
      <c r="C59" s="98" t="s">
        <v>71</v>
      </c>
      <c r="D59" s="11" t="s">
        <v>51</v>
      </c>
      <c r="E59" s="11" t="s">
        <v>303</v>
      </c>
      <c r="F59" s="12" t="s">
        <v>49</v>
      </c>
      <c r="G59" s="12" t="s">
        <v>310</v>
      </c>
      <c r="H59" s="12" t="s">
        <v>306</v>
      </c>
      <c r="I59" s="103" t="s">
        <v>505</v>
      </c>
      <c r="J59" s="12" t="str">
        <f t="shared" si="1"/>
        <v>≥17h</v>
      </c>
      <c r="K59" s="12" t="s">
        <v>512</v>
      </c>
      <c r="L59" s="69" t="s">
        <v>520</v>
      </c>
      <c r="M59" s="59" t="s">
        <v>381</v>
      </c>
      <c r="N59" s="78"/>
      <c r="O59" s="27" t="s">
        <v>358</v>
      </c>
      <c r="P59" s="15" t="s">
        <v>359</v>
      </c>
      <c r="Q59" s="73"/>
      <c r="R59" s="74"/>
      <c r="S59" s="74"/>
      <c r="T59" s="74"/>
      <c r="U59" s="74"/>
      <c r="V59" s="74"/>
      <c r="W59" s="74"/>
      <c r="X59" s="74"/>
      <c r="Y59" s="61"/>
      <c r="Z59" s="69" t="s">
        <v>520</v>
      </c>
      <c r="AA59" s="59" t="s">
        <v>381</v>
      </c>
      <c r="AB59" s="78"/>
      <c r="AC59" s="27" t="s">
        <v>358</v>
      </c>
      <c r="AD59" s="15" t="s">
        <v>359</v>
      </c>
      <c r="AE59" s="73"/>
      <c r="AF59" s="74"/>
      <c r="AG59" s="74"/>
      <c r="AH59" s="74"/>
      <c r="AI59" s="74"/>
      <c r="AJ59" s="74"/>
      <c r="AK59" s="74"/>
      <c r="AL59" s="74"/>
      <c r="AM59" s="61"/>
    </row>
    <row r="60" spans="1:39" hidden="1">
      <c r="A60" s="10">
        <v>56</v>
      </c>
      <c r="B60" s="98" t="s">
        <v>81</v>
      </c>
      <c r="C60" s="98" t="s">
        <v>81</v>
      </c>
      <c r="D60" s="11" t="s">
        <v>25</v>
      </c>
      <c r="E60" s="11" t="s">
        <v>304</v>
      </c>
      <c r="F60" s="12" t="s">
        <v>49</v>
      </c>
      <c r="G60" s="12" t="s">
        <v>310</v>
      </c>
      <c r="H60" s="12" t="s">
        <v>306</v>
      </c>
      <c r="I60" s="103" t="s">
        <v>504</v>
      </c>
      <c r="J60" s="12" t="str">
        <f t="shared" si="1"/>
        <v>≥17h</v>
      </c>
      <c r="K60" s="12" t="s">
        <v>512</v>
      </c>
      <c r="L60" s="69" t="s">
        <v>518</v>
      </c>
      <c r="M60" s="59" t="s">
        <v>381</v>
      </c>
      <c r="N60" s="78"/>
      <c r="O60" s="27" t="s">
        <v>358</v>
      </c>
      <c r="P60" s="15" t="s">
        <v>359</v>
      </c>
      <c r="Q60" s="73"/>
      <c r="R60" s="74"/>
      <c r="S60" s="74"/>
      <c r="T60" s="74"/>
      <c r="U60" s="74"/>
      <c r="V60" s="74"/>
      <c r="W60" s="74"/>
      <c r="X60" s="74"/>
      <c r="Y60" s="61"/>
      <c r="Z60" s="69" t="s">
        <v>518</v>
      </c>
      <c r="AA60" s="59" t="s">
        <v>381</v>
      </c>
      <c r="AB60" s="78"/>
      <c r="AC60" s="27" t="s">
        <v>358</v>
      </c>
      <c r="AD60" s="15" t="s">
        <v>359</v>
      </c>
      <c r="AE60" s="73"/>
      <c r="AF60" s="74"/>
      <c r="AG60" s="74"/>
      <c r="AH60" s="74"/>
      <c r="AI60" s="74"/>
      <c r="AJ60" s="74"/>
      <c r="AK60" s="74"/>
      <c r="AL60" s="74"/>
      <c r="AM60" s="61"/>
    </row>
    <row r="61" spans="1:39" hidden="1">
      <c r="A61" s="10">
        <v>57</v>
      </c>
      <c r="B61" s="98" t="s">
        <v>213</v>
      </c>
      <c r="C61" s="98" t="s">
        <v>69</v>
      </c>
      <c r="D61" s="11" t="s">
        <v>51</v>
      </c>
      <c r="E61" s="11" t="s">
        <v>304</v>
      </c>
      <c r="F61" s="12" t="s">
        <v>50</v>
      </c>
      <c r="G61" s="12" t="s">
        <v>510</v>
      </c>
      <c r="H61" s="12" t="s">
        <v>306</v>
      </c>
      <c r="I61" s="103" t="s">
        <v>504</v>
      </c>
      <c r="J61" s="11" t="str">
        <f>"≤12h"</f>
        <v>≤12h</v>
      </c>
      <c r="K61" s="12" t="s">
        <v>512</v>
      </c>
      <c r="L61" s="69" t="s">
        <v>518</v>
      </c>
      <c r="M61" s="59" t="s">
        <v>385</v>
      </c>
      <c r="N61" s="78" t="s">
        <v>308</v>
      </c>
      <c r="O61" s="27" t="s">
        <v>358</v>
      </c>
      <c r="P61" s="15" t="s">
        <v>368</v>
      </c>
      <c r="Q61" s="73"/>
      <c r="R61" s="74"/>
      <c r="S61" s="74"/>
      <c r="T61" s="74">
        <v>1</v>
      </c>
      <c r="U61" s="74"/>
      <c r="V61" s="74"/>
      <c r="W61" s="74"/>
      <c r="X61" s="74"/>
      <c r="Y61" s="61"/>
      <c r="Z61" s="69" t="s">
        <v>518</v>
      </c>
      <c r="AA61" s="59" t="s">
        <v>385</v>
      </c>
      <c r="AB61" s="78" t="s">
        <v>308</v>
      </c>
      <c r="AC61" s="27" t="s">
        <v>358</v>
      </c>
      <c r="AD61" s="15" t="s">
        <v>368</v>
      </c>
      <c r="AE61" s="73"/>
      <c r="AF61" s="74">
        <v>1</v>
      </c>
      <c r="AG61" s="74"/>
      <c r="AH61" s="74"/>
      <c r="AI61" s="74"/>
      <c r="AJ61" s="74"/>
      <c r="AK61" s="74"/>
      <c r="AL61" s="74"/>
      <c r="AM61" s="61"/>
    </row>
    <row r="62" spans="1:39" hidden="1">
      <c r="A62" s="10">
        <v>58</v>
      </c>
      <c r="B62" s="98" t="s">
        <v>112</v>
      </c>
      <c r="C62" s="98" t="s">
        <v>71</v>
      </c>
      <c r="D62" s="11" t="s">
        <v>51</v>
      </c>
      <c r="E62" s="11" t="s">
        <v>303</v>
      </c>
      <c r="F62" s="12" t="s">
        <v>50</v>
      </c>
      <c r="G62" s="12" t="s">
        <v>310</v>
      </c>
      <c r="H62" s="12" t="s">
        <v>306</v>
      </c>
      <c r="I62" s="12" t="s">
        <v>505</v>
      </c>
      <c r="J62" s="12" t="str">
        <f>"≥17h"</f>
        <v>≥17h</v>
      </c>
      <c r="K62" s="12" t="s">
        <v>512</v>
      </c>
      <c r="L62" s="69" t="s">
        <v>520</v>
      </c>
      <c r="M62" s="59" t="s">
        <v>381</v>
      </c>
      <c r="N62" s="78"/>
      <c r="O62" s="27" t="s">
        <v>358</v>
      </c>
      <c r="P62" s="15" t="s">
        <v>359</v>
      </c>
      <c r="Q62" s="73"/>
      <c r="R62" s="74"/>
      <c r="S62" s="74"/>
      <c r="T62" s="74"/>
      <c r="U62" s="74"/>
      <c r="V62" s="74"/>
      <c r="W62" s="74"/>
      <c r="X62" s="74"/>
      <c r="Y62" s="61"/>
      <c r="Z62" s="69" t="s">
        <v>520</v>
      </c>
      <c r="AA62" s="59" t="s">
        <v>381</v>
      </c>
      <c r="AB62" s="78"/>
      <c r="AC62" s="27" t="s">
        <v>358</v>
      </c>
      <c r="AD62" s="15" t="s">
        <v>359</v>
      </c>
      <c r="AE62" s="73"/>
      <c r="AF62" s="74"/>
      <c r="AG62" s="74"/>
      <c r="AH62" s="74"/>
      <c r="AI62" s="74"/>
      <c r="AJ62" s="74"/>
      <c r="AK62" s="74"/>
      <c r="AL62" s="74"/>
      <c r="AM62" s="61"/>
    </row>
    <row r="63" spans="1:39" hidden="1">
      <c r="A63" s="10">
        <v>59</v>
      </c>
      <c r="B63" s="98" t="s">
        <v>213</v>
      </c>
      <c r="C63" s="98" t="s">
        <v>69</v>
      </c>
      <c r="D63" s="11" t="s">
        <v>51</v>
      </c>
      <c r="E63" s="11" t="s">
        <v>304</v>
      </c>
      <c r="F63" s="12" t="s">
        <v>50</v>
      </c>
      <c r="G63" s="12" t="s">
        <v>510</v>
      </c>
      <c r="H63" s="12" t="s">
        <v>306</v>
      </c>
      <c r="I63" s="11" t="s">
        <v>504</v>
      </c>
      <c r="J63" s="12" t="str">
        <f>"≥17h"</f>
        <v>≥17h</v>
      </c>
      <c r="K63" s="12" t="s">
        <v>512</v>
      </c>
      <c r="L63" s="69" t="s">
        <v>518</v>
      </c>
      <c r="M63" s="59" t="s">
        <v>382</v>
      </c>
      <c r="N63" s="78" t="s">
        <v>308</v>
      </c>
      <c r="O63" s="27" t="s">
        <v>358</v>
      </c>
      <c r="P63" s="15" t="s">
        <v>368</v>
      </c>
      <c r="Q63" s="73"/>
      <c r="R63" s="74"/>
      <c r="S63" s="74"/>
      <c r="T63" s="74">
        <v>1</v>
      </c>
      <c r="U63" s="74"/>
      <c r="V63" s="74"/>
      <c r="W63" s="74"/>
      <c r="X63" s="74"/>
      <c r="Y63" s="61"/>
      <c r="Z63" s="69" t="s">
        <v>518</v>
      </c>
      <c r="AA63" s="59" t="s">
        <v>382</v>
      </c>
      <c r="AB63" s="78" t="s">
        <v>308</v>
      </c>
      <c r="AC63" s="27" t="s">
        <v>358</v>
      </c>
      <c r="AD63" s="15" t="s">
        <v>368</v>
      </c>
      <c r="AE63" s="73"/>
      <c r="AF63" s="74"/>
      <c r="AG63" s="74"/>
      <c r="AH63" s="74"/>
      <c r="AI63" s="74">
        <v>1</v>
      </c>
      <c r="AJ63" s="74"/>
      <c r="AK63" s="74"/>
      <c r="AL63" s="74"/>
      <c r="AM63" s="61"/>
    </row>
    <row r="64" spans="1:39" hidden="1">
      <c r="A64" s="10">
        <v>60</v>
      </c>
      <c r="B64" s="98" t="s">
        <v>113</v>
      </c>
      <c r="C64" s="98" t="s">
        <v>71</v>
      </c>
      <c r="D64" s="11" t="s">
        <v>51</v>
      </c>
      <c r="E64" s="11" t="s">
        <v>303</v>
      </c>
      <c r="F64" s="12" t="s">
        <v>48</v>
      </c>
      <c r="G64" s="12" t="s">
        <v>310</v>
      </c>
      <c r="H64" s="12" t="s">
        <v>306</v>
      </c>
      <c r="I64" s="103" t="s">
        <v>505</v>
      </c>
      <c r="J64" s="12" t="str">
        <f>"≥17h"</f>
        <v>≥17h</v>
      </c>
      <c r="K64" s="12" t="s">
        <v>47</v>
      </c>
      <c r="L64" s="69" t="s">
        <v>520</v>
      </c>
      <c r="M64" s="59" t="s">
        <v>381</v>
      </c>
      <c r="N64" s="78"/>
      <c r="O64" s="27" t="s">
        <v>358</v>
      </c>
      <c r="P64" s="15" t="s">
        <v>359</v>
      </c>
      <c r="Q64" s="73"/>
      <c r="R64" s="74"/>
      <c r="S64" s="74"/>
      <c r="T64" s="74"/>
      <c r="U64" s="74"/>
      <c r="V64" s="74"/>
      <c r="W64" s="74"/>
      <c r="X64" s="74"/>
      <c r="Y64" s="61"/>
      <c r="Z64" s="69" t="s">
        <v>520</v>
      </c>
      <c r="AA64" s="59" t="s">
        <v>381</v>
      </c>
      <c r="AB64" s="78"/>
      <c r="AC64" s="27" t="s">
        <v>358</v>
      </c>
      <c r="AD64" s="15" t="s">
        <v>359</v>
      </c>
      <c r="AE64" s="73"/>
      <c r="AF64" s="74"/>
      <c r="AG64" s="74"/>
      <c r="AH64" s="74"/>
      <c r="AI64" s="74"/>
      <c r="AJ64" s="74"/>
      <c r="AK64" s="74"/>
      <c r="AL64" s="74"/>
      <c r="AM64" s="61"/>
    </row>
    <row r="65" spans="1:39" hidden="1">
      <c r="A65" s="10">
        <v>61</v>
      </c>
      <c r="B65" s="98" t="s">
        <v>213</v>
      </c>
      <c r="C65" s="98" t="s">
        <v>69</v>
      </c>
      <c r="D65" s="11" t="s">
        <v>51</v>
      </c>
      <c r="E65" s="11" t="s">
        <v>304</v>
      </c>
      <c r="F65" s="12" t="s">
        <v>50</v>
      </c>
      <c r="G65" s="12" t="s">
        <v>510</v>
      </c>
      <c r="H65" s="12" t="s">
        <v>307</v>
      </c>
      <c r="I65" s="11" t="s">
        <v>504</v>
      </c>
      <c r="J65" s="12" t="str">
        <f>"≥17h"</f>
        <v>≥17h</v>
      </c>
      <c r="K65" s="12" t="s">
        <v>512</v>
      </c>
      <c r="L65" s="69" t="s">
        <v>518</v>
      </c>
      <c r="M65" s="59" t="s">
        <v>381</v>
      </c>
      <c r="N65" s="78"/>
      <c r="O65" s="27" t="s">
        <v>358</v>
      </c>
      <c r="P65" s="15" t="s">
        <v>359</v>
      </c>
      <c r="Q65" s="73"/>
      <c r="R65" s="74"/>
      <c r="S65" s="74"/>
      <c r="T65" s="74"/>
      <c r="U65" s="74"/>
      <c r="V65" s="74"/>
      <c r="W65" s="74"/>
      <c r="X65" s="74"/>
      <c r="Y65" s="61"/>
      <c r="Z65" s="69" t="s">
        <v>518</v>
      </c>
      <c r="AA65" s="59" t="s">
        <v>381</v>
      </c>
      <c r="AB65" s="78"/>
      <c r="AC65" s="27" t="s">
        <v>358</v>
      </c>
      <c r="AD65" s="15" t="s">
        <v>359</v>
      </c>
      <c r="AE65" s="73"/>
      <c r="AF65" s="74"/>
      <c r="AG65" s="74"/>
      <c r="AH65" s="74"/>
      <c r="AI65" s="74"/>
      <c r="AJ65" s="74"/>
      <c r="AK65" s="74"/>
      <c r="AL65" s="74"/>
      <c r="AM65" s="61"/>
    </row>
    <row r="66" spans="1:39" hidden="1">
      <c r="A66" s="10">
        <v>62</v>
      </c>
      <c r="B66" s="98" t="s">
        <v>210</v>
      </c>
      <c r="C66" s="98" t="s">
        <v>198</v>
      </c>
      <c r="D66" s="11" t="s">
        <v>52</v>
      </c>
      <c r="E66" s="11" t="s">
        <v>304</v>
      </c>
      <c r="F66" s="12" t="s">
        <v>49</v>
      </c>
      <c r="G66" s="11" t="s">
        <v>511</v>
      </c>
      <c r="H66" s="12" t="s">
        <v>308</v>
      </c>
      <c r="I66" s="11" t="s">
        <v>507</v>
      </c>
      <c r="J66" s="12" t="str">
        <f>"≥17h"</f>
        <v>≥17h</v>
      </c>
      <c r="K66" s="12" t="s">
        <v>512</v>
      </c>
      <c r="L66" s="69" t="s">
        <v>520</v>
      </c>
      <c r="M66" s="59" t="s">
        <v>381</v>
      </c>
      <c r="N66" s="78"/>
      <c r="O66" s="27" t="s">
        <v>358</v>
      </c>
      <c r="P66" s="15" t="s">
        <v>359</v>
      </c>
      <c r="Q66" s="73"/>
      <c r="R66" s="74"/>
      <c r="S66" s="74"/>
      <c r="T66" s="74"/>
      <c r="U66" s="74"/>
      <c r="V66" s="74"/>
      <c r="W66" s="74"/>
      <c r="X66" s="74"/>
      <c r="Y66" s="61"/>
      <c r="Z66" s="69" t="s">
        <v>520</v>
      </c>
      <c r="AA66" s="59" t="s">
        <v>381</v>
      </c>
      <c r="AB66" s="78"/>
      <c r="AC66" s="27" t="s">
        <v>358</v>
      </c>
      <c r="AD66" s="15" t="s">
        <v>359</v>
      </c>
      <c r="AE66" s="73"/>
      <c r="AF66" s="74"/>
      <c r="AG66" s="74"/>
      <c r="AH66" s="74"/>
      <c r="AI66" s="74"/>
      <c r="AJ66" s="74"/>
      <c r="AK66" s="74"/>
      <c r="AL66" s="74"/>
      <c r="AM66" s="61"/>
    </row>
    <row r="67" spans="1:39" hidden="1">
      <c r="A67" s="10">
        <v>63</v>
      </c>
      <c r="B67" s="98" t="s">
        <v>67</v>
      </c>
      <c r="C67" s="98" t="s">
        <v>67</v>
      </c>
      <c r="D67" s="11" t="s">
        <v>52</v>
      </c>
      <c r="E67" s="11" t="s">
        <v>303</v>
      </c>
      <c r="F67" s="12" t="s">
        <v>48</v>
      </c>
      <c r="G67" s="12" t="s">
        <v>510</v>
      </c>
      <c r="H67" s="12" t="s">
        <v>306</v>
      </c>
      <c r="I67" s="11" t="s">
        <v>507</v>
      </c>
      <c r="J67" s="11" t="str">
        <f>"12-16h"</f>
        <v>12-16h</v>
      </c>
      <c r="K67" s="12" t="s">
        <v>512</v>
      </c>
      <c r="L67" s="69" t="s">
        <v>518</v>
      </c>
      <c r="M67" s="59" t="s">
        <v>385</v>
      </c>
      <c r="N67" s="78" t="s">
        <v>308</v>
      </c>
      <c r="O67" s="27" t="s">
        <v>358</v>
      </c>
      <c r="P67" s="15" t="s">
        <v>368</v>
      </c>
      <c r="Q67" s="73"/>
      <c r="R67" s="74"/>
      <c r="S67" s="74"/>
      <c r="T67" s="74">
        <v>1</v>
      </c>
      <c r="U67" s="74"/>
      <c r="V67" s="74"/>
      <c r="W67" s="74"/>
      <c r="X67" s="74"/>
      <c r="Y67" s="61"/>
      <c r="Z67" s="69" t="s">
        <v>518</v>
      </c>
      <c r="AA67" s="59" t="s">
        <v>385</v>
      </c>
      <c r="AB67" s="78" t="s">
        <v>308</v>
      </c>
      <c r="AC67" s="27" t="s">
        <v>358</v>
      </c>
      <c r="AD67" s="15" t="s">
        <v>368</v>
      </c>
      <c r="AE67" s="73"/>
      <c r="AF67" s="74"/>
      <c r="AG67" s="74">
        <v>1</v>
      </c>
      <c r="AH67" s="74">
        <v>1</v>
      </c>
      <c r="AI67" s="74">
        <v>1</v>
      </c>
      <c r="AJ67" s="74"/>
      <c r="AK67" s="74"/>
      <c r="AL67" s="74"/>
      <c r="AM67" s="61"/>
    </row>
    <row r="68" spans="1:39" hidden="1">
      <c r="A68" s="10">
        <v>64</v>
      </c>
      <c r="B68" s="98" t="s">
        <v>82</v>
      </c>
      <c r="C68" s="98" t="s">
        <v>82</v>
      </c>
      <c r="D68" s="11" t="s">
        <v>51</v>
      </c>
      <c r="E68" s="11" t="s">
        <v>303</v>
      </c>
      <c r="F68" s="12" t="s">
        <v>50</v>
      </c>
      <c r="G68" s="12" t="s">
        <v>310</v>
      </c>
      <c r="H68" s="12" t="s">
        <v>306</v>
      </c>
      <c r="I68" s="103" t="s">
        <v>505</v>
      </c>
      <c r="J68" s="12" t="str">
        <f t="shared" ref="J68:J76" si="2">"≥17h"</f>
        <v>≥17h</v>
      </c>
      <c r="K68" s="12" t="s">
        <v>512</v>
      </c>
      <c r="L68" s="69" t="s">
        <v>518</v>
      </c>
      <c r="M68" s="59" t="s">
        <v>387</v>
      </c>
      <c r="N68" s="78" t="s">
        <v>308</v>
      </c>
      <c r="O68" s="27" t="s">
        <v>358</v>
      </c>
      <c r="P68" s="15" t="s">
        <v>368</v>
      </c>
      <c r="Q68" s="73"/>
      <c r="R68" s="74"/>
      <c r="S68" s="74"/>
      <c r="T68" s="74">
        <v>1</v>
      </c>
      <c r="U68" s="74"/>
      <c r="V68" s="74"/>
      <c r="W68" s="74"/>
      <c r="X68" s="74"/>
      <c r="Y68" s="61"/>
      <c r="Z68" s="69" t="s">
        <v>518</v>
      </c>
      <c r="AA68" s="59" t="s">
        <v>387</v>
      </c>
      <c r="AB68" s="78" t="s">
        <v>308</v>
      </c>
      <c r="AC68" s="27" t="s">
        <v>358</v>
      </c>
      <c r="AD68" s="15" t="s">
        <v>368</v>
      </c>
      <c r="AE68" s="73"/>
      <c r="AF68" s="74"/>
      <c r="AG68" s="74"/>
      <c r="AH68" s="74"/>
      <c r="AI68" s="74">
        <v>1</v>
      </c>
      <c r="AJ68" s="74"/>
      <c r="AK68" s="74"/>
      <c r="AL68" s="74"/>
      <c r="AM68" s="61"/>
    </row>
    <row r="69" spans="1:39" hidden="1">
      <c r="A69" s="10">
        <v>65</v>
      </c>
      <c r="B69" s="98" t="s">
        <v>72</v>
      </c>
      <c r="C69" s="98" t="s">
        <v>72</v>
      </c>
      <c r="D69" s="11" t="s">
        <v>51</v>
      </c>
      <c r="E69" s="11" t="s">
        <v>303</v>
      </c>
      <c r="F69" s="12" t="s">
        <v>50</v>
      </c>
      <c r="G69" s="12" t="s">
        <v>510</v>
      </c>
      <c r="H69" s="12" t="s">
        <v>306</v>
      </c>
      <c r="I69" s="12" t="s">
        <v>505</v>
      </c>
      <c r="J69" s="12" t="str">
        <f t="shared" si="2"/>
        <v>≥17h</v>
      </c>
      <c r="K69" s="12" t="s">
        <v>512</v>
      </c>
      <c r="L69" s="69" t="s">
        <v>519</v>
      </c>
      <c r="M69" s="59" t="s">
        <v>381</v>
      </c>
      <c r="N69" s="78"/>
      <c r="O69" s="27" t="s">
        <v>358</v>
      </c>
      <c r="P69" s="15" t="s">
        <v>359</v>
      </c>
      <c r="Q69" s="73"/>
      <c r="R69" s="74"/>
      <c r="S69" s="74"/>
      <c r="T69" s="74"/>
      <c r="U69" s="74"/>
      <c r="V69" s="74"/>
      <c r="W69" s="74"/>
      <c r="X69" s="74"/>
      <c r="Y69" s="61"/>
      <c r="Z69" s="69" t="s">
        <v>519</v>
      </c>
      <c r="AA69" s="59" t="s">
        <v>381</v>
      </c>
      <c r="AB69" s="78"/>
      <c r="AC69" s="27" t="s">
        <v>358</v>
      </c>
      <c r="AD69" s="15" t="s">
        <v>359</v>
      </c>
      <c r="AE69" s="73"/>
      <c r="AF69" s="74"/>
      <c r="AG69" s="74"/>
      <c r="AH69" s="74"/>
      <c r="AI69" s="74"/>
      <c r="AJ69" s="74"/>
      <c r="AK69" s="74"/>
      <c r="AL69" s="74"/>
      <c r="AM69" s="61"/>
    </row>
    <row r="70" spans="1:39" hidden="1">
      <c r="A70" s="10">
        <v>66</v>
      </c>
      <c r="B70" s="98" t="s">
        <v>94</v>
      </c>
      <c r="C70" s="98" t="s">
        <v>75</v>
      </c>
      <c r="D70" s="11" t="s">
        <v>51</v>
      </c>
      <c r="E70" s="11" t="s">
        <v>304</v>
      </c>
      <c r="F70" s="12" t="s">
        <v>50</v>
      </c>
      <c r="G70" s="11" t="s">
        <v>511</v>
      </c>
      <c r="H70" s="12" t="s">
        <v>308</v>
      </c>
      <c r="I70" s="103" t="s">
        <v>504</v>
      </c>
      <c r="J70" s="12" t="str">
        <f t="shared" si="2"/>
        <v>≥17h</v>
      </c>
      <c r="K70" s="12" t="s">
        <v>513</v>
      </c>
      <c r="L70" s="69" t="s">
        <v>519</v>
      </c>
      <c r="M70" s="59" t="s">
        <v>381</v>
      </c>
      <c r="N70" s="78"/>
      <c r="O70" s="27" t="s">
        <v>358</v>
      </c>
      <c r="P70" s="15" t="s">
        <v>359</v>
      </c>
      <c r="Q70" s="73"/>
      <c r="R70" s="74"/>
      <c r="S70" s="74"/>
      <c r="T70" s="74"/>
      <c r="U70" s="74"/>
      <c r="V70" s="74"/>
      <c r="W70" s="74"/>
      <c r="X70" s="74"/>
      <c r="Y70" s="61"/>
      <c r="Z70" s="69" t="s">
        <v>519</v>
      </c>
      <c r="AA70" s="59" t="s">
        <v>381</v>
      </c>
      <c r="AB70" s="78"/>
      <c r="AC70" s="27" t="s">
        <v>358</v>
      </c>
      <c r="AD70" s="15" t="s">
        <v>359</v>
      </c>
      <c r="AE70" s="73"/>
      <c r="AF70" s="74"/>
      <c r="AG70" s="74"/>
      <c r="AH70" s="74"/>
      <c r="AI70" s="74"/>
      <c r="AJ70" s="74"/>
      <c r="AK70" s="74"/>
      <c r="AL70" s="74"/>
      <c r="AM70" s="61"/>
    </row>
    <row r="71" spans="1:39" hidden="1">
      <c r="A71" s="10">
        <v>67</v>
      </c>
      <c r="B71" s="98" t="s">
        <v>95</v>
      </c>
      <c r="C71" s="98" t="s">
        <v>75</v>
      </c>
      <c r="D71" s="11" t="s">
        <v>52</v>
      </c>
      <c r="E71" s="11" t="s">
        <v>304</v>
      </c>
      <c r="F71" s="12" t="s">
        <v>50</v>
      </c>
      <c r="G71" s="11" t="s">
        <v>511</v>
      </c>
      <c r="H71" s="12" t="s">
        <v>308</v>
      </c>
      <c r="I71" s="103" t="s">
        <v>505</v>
      </c>
      <c r="J71" s="12" t="str">
        <f t="shared" si="2"/>
        <v>≥17h</v>
      </c>
      <c r="K71" s="12" t="s">
        <v>47</v>
      </c>
      <c r="L71" s="69" t="s">
        <v>519</v>
      </c>
      <c r="M71" s="59" t="s">
        <v>381</v>
      </c>
      <c r="N71" s="78"/>
      <c r="O71" s="27" t="s">
        <v>358</v>
      </c>
      <c r="P71" s="15" t="s">
        <v>359</v>
      </c>
      <c r="Q71" s="73"/>
      <c r="R71" s="74"/>
      <c r="S71" s="74"/>
      <c r="T71" s="74"/>
      <c r="U71" s="74"/>
      <c r="V71" s="74"/>
      <c r="W71" s="74"/>
      <c r="X71" s="74"/>
      <c r="Y71" s="61"/>
      <c r="Z71" s="69" t="s">
        <v>519</v>
      </c>
      <c r="AA71" s="59" t="s">
        <v>381</v>
      </c>
      <c r="AB71" s="78"/>
      <c r="AC71" s="27" t="s">
        <v>358</v>
      </c>
      <c r="AD71" s="15" t="s">
        <v>359</v>
      </c>
      <c r="AE71" s="73"/>
      <c r="AF71" s="74"/>
      <c r="AG71" s="74"/>
      <c r="AH71" s="74"/>
      <c r="AI71" s="74"/>
      <c r="AJ71" s="74"/>
      <c r="AK71" s="74"/>
      <c r="AL71" s="74"/>
      <c r="AM71" s="61"/>
    </row>
    <row r="72" spans="1:39" hidden="1">
      <c r="A72" s="10">
        <v>68</v>
      </c>
      <c r="B72" s="98" t="s">
        <v>82</v>
      </c>
      <c r="C72" s="98" t="s">
        <v>82</v>
      </c>
      <c r="D72" s="11" t="s">
        <v>52</v>
      </c>
      <c r="E72" s="11" t="s">
        <v>304</v>
      </c>
      <c r="F72" s="12" t="s">
        <v>49</v>
      </c>
      <c r="G72" s="12" t="s">
        <v>310</v>
      </c>
      <c r="H72" s="12" t="s">
        <v>306</v>
      </c>
      <c r="I72" s="103" t="s">
        <v>504</v>
      </c>
      <c r="J72" s="12" t="str">
        <f t="shared" si="2"/>
        <v>≥17h</v>
      </c>
      <c r="K72" s="12" t="s">
        <v>512</v>
      </c>
      <c r="L72" s="69" t="s">
        <v>518</v>
      </c>
      <c r="M72" s="59" t="s">
        <v>381</v>
      </c>
      <c r="N72" s="78"/>
      <c r="O72" s="27" t="s">
        <v>358</v>
      </c>
      <c r="P72" s="15" t="s">
        <v>359</v>
      </c>
      <c r="Q72" s="73"/>
      <c r="R72" s="74"/>
      <c r="S72" s="74"/>
      <c r="T72" s="74"/>
      <c r="U72" s="74"/>
      <c r="V72" s="74"/>
      <c r="W72" s="74"/>
      <c r="X72" s="74"/>
      <c r="Y72" s="61"/>
      <c r="Z72" s="69" t="s">
        <v>518</v>
      </c>
      <c r="AA72" s="59" t="s">
        <v>381</v>
      </c>
      <c r="AB72" s="78"/>
      <c r="AC72" s="27" t="s">
        <v>358</v>
      </c>
      <c r="AD72" s="15" t="s">
        <v>359</v>
      </c>
      <c r="AE72" s="73"/>
      <c r="AF72" s="74"/>
      <c r="AG72" s="74"/>
      <c r="AH72" s="74"/>
      <c r="AI72" s="74"/>
      <c r="AJ72" s="74"/>
      <c r="AK72" s="74"/>
      <c r="AL72" s="74"/>
      <c r="AM72" s="61"/>
    </row>
    <row r="73" spans="1:39" hidden="1">
      <c r="A73" s="10">
        <v>69</v>
      </c>
      <c r="B73" s="98" t="s">
        <v>65</v>
      </c>
      <c r="C73" s="98" t="s">
        <v>65</v>
      </c>
      <c r="D73" s="11" t="s">
        <v>52</v>
      </c>
      <c r="E73" s="11" t="s">
        <v>304</v>
      </c>
      <c r="F73" s="12" t="s">
        <v>49</v>
      </c>
      <c r="G73" s="12" t="s">
        <v>310</v>
      </c>
      <c r="H73" s="12" t="s">
        <v>306</v>
      </c>
      <c r="I73" s="103" t="s">
        <v>505</v>
      </c>
      <c r="J73" s="12" t="str">
        <f t="shared" si="2"/>
        <v>≥17h</v>
      </c>
      <c r="K73" s="12" t="s">
        <v>512</v>
      </c>
      <c r="L73" s="69" t="s">
        <v>518</v>
      </c>
      <c r="M73" s="59" t="s">
        <v>381</v>
      </c>
      <c r="N73" s="78"/>
      <c r="O73" s="27" t="s">
        <v>358</v>
      </c>
      <c r="P73" s="15" t="s">
        <v>359</v>
      </c>
      <c r="Q73" s="73"/>
      <c r="R73" s="74"/>
      <c r="S73" s="74"/>
      <c r="T73" s="74"/>
      <c r="U73" s="74"/>
      <c r="V73" s="74"/>
      <c r="W73" s="74"/>
      <c r="X73" s="74"/>
      <c r="Y73" s="61"/>
      <c r="Z73" s="69" t="s">
        <v>518</v>
      </c>
      <c r="AA73" s="59" t="s">
        <v>381</v>
      </c>
      <c r="AB73" s="78"/>
      <c r="AC73" s="27" t="s">
        <v>358</v>
      </c>
      <c r="AD73" s="15" t="s">
        <v>359</v>
      </c>
      <c r="AE73" s="73"/>
      <c r="AF73" s="74"/>
      <c r="AG73" s="74"/>
      <c r="AH73" s="74"/>
      <c r="AI73" s="74"/>
      <c r="AJ73" s="74"/>
      <c r="AK73" s="74"/>
      <c r="AL73" s="74"/>
      <c r="AM73" s="61"/>
    </row>
    <row r="74" spans="1:39" hidden="1">
      <c r="A74" s="10">
        <v>70</v>
      </c>
      <c r="B74" s="98" t="s">
        <v>134</v>
      </c>
      <c r="C74" s="98" t="s">
        <v>131</v>
      </c>
      <c r="D74" s="11" t="s">
        <v>51</v>
      </c>
      <c r="E74" s="11" t="s">
        <v>304</v>
      </c>
      <c r="F74" s="12" t="s">
        <v>50</v>
      </c>
      <c r="G74" s="11" t="s">
        <v>511</v>
      </c>
      <c r="H74" s="12" t="s">
        <v>306</v>
      </c>
      <c r="I74" s="11" t="s">
        <v>504</v>
      </c>
      <c r="J74" s="12" t="str">
        <f t="shared" si="2"/>
        <v>≥17h</v>
      </c>
      <c r="K74" s="12" t="s">
        <v>512</v>
      </c>
      <c r="L74" s="69" t="s">
        <v>519</v>
      </c>
      <c r="M74" s="59" t="s">
        <v>381</v>
      </c>
      <c r="N74" s="78"/>
      <c r="O74" s="27" t="s">
        <v>358</v>
      </c>
      <c r="P74" s="15" t="s">
        <v>359</v>
      </c>
      <c r="Q74" s="73"/>
      <c r="R74" s="74"/>
      <c r="S74" s="74"/>
      <c r="T74" s="74"/>
      <c r="U74" s="74"/>
      <c r="V74" s="74"/>
      <c r="W74" s="74"/>
      <c r="X74" s="74"/>
      <c r="Y74" s="61"/>
      <c r="Z74" s="69" t="s">
        <v>519</v>
      </c>
      <c r="AA74" s="59" t="s">
        <v>381</v>
      </c>
      <c r="AB74" s="78"/>
      <c r="AC74" s="27" t="s">
        <v>358</v>
      </c>
      <c r="AD74" s="15" t="s">
        <v>359</v>
      </c>
      <c r="AE74" s="73"/>
      <c r="AF74" s="74"/>
      <c r="AG74" s="74"/>
      <c r="AH74" s="74"/>
      <c r="AI74" s="74"/>
      <c r="AJ74" s="74"/>
      <c r="AK74" s="74"/>
      <c r="AL74" s="74"/>
      <c r="AM74" s="61"/>
    </row>
    <row r="75" spans="1:39" hidden="1">
      <c r="A75" s="10">
        <v>71</v>
      </c>
      <c r="B75" s="98" t="s">
        <v>134</v>
      </c>
      <c r="C75" s="98" t="s">
        <v>131</v>
      </c>
      <c r="D75" s="11" t="s">
        <v>51</v>
      </c>
      <c r="E75" s="11" t="s">
        <v>304</v>
      </c>
      <c r="F75" s="12" t="s">
        <v>48</v>
      </c>
      <c r="G75" s="11" t="s">
        <v>511</v>
      </c>
      <c r="H75" s="12" t="s">
        <v>306</v>
      </c>
      <c r="I75" s="103" t="s">
        <v>505</v>
      </c>
      <c r="J75" s="12" t="str">
        <f t="shared" si="2"/>
        <v>≥17h</v>
      </c>
      <c r="K75" s="12" t="s">
        <v>47</v>
      </c>
      <c r="L75" s="69" t="s">
        <v>519</v>
      </c>
      <c r="M75" s="59" t="s">
        <v>381</v>
      </c>
      <c r="N75" s="78"/>
      <c r="O75" s="27" t="s">
        <v>358</v>
      </c>
      <c r="P75" s="15" t="s">
        <v>359</v>
      </c>
      <c r="Q75" s="73"/>
      <c r="R75" s="74"/>
      <c r="S75" s="74"/>
      <c r="T75" s="74"/>
      <c r="U75" s="74"/>
      <c r="V75" s="74"/>
      <c r="W75" s="74"/>
      <c r="X75" s="74"/>
      <c r="Y75" s="61"/>
      <c r="Z75" s="69" t="s">
        <v>519</v>
      </c>
      <c r="AA75" s="59" t="s">
        <v>381</v>
      </c>
      <c r="AB75" s="78"/>
      <c r="AC75" s="27" t="s">
        <v>358</v>
      </c>
      <c r="AD75" s="15" t="s">
        <v>359</v>
      </c>
      <c r="AE75" s="73"/>
      <c r="AF75" s="74"/>
      <c r="AG75" s="74"/>
      <c r="AH75" s="74"/>
      <c r="AI75" s="74"/>
      <c r="AJ75" s="74"/>
      <c r="AK75" s="74"/>
      <c r="AL75" s="74"/>
      <c r="AM75" s="61"/>
    </row>
    <row r="76" spans="1:39" hidden="1">
      <c r="A76" s="10">
        <v>72</v>
      </c>
      <c r="B76" s="98" t="s">
        <v>106</v>
      </c>
      <c r="C76" s="98" t="s">
        <v>71</v>
      </c>
      <c r="D76" s="11" t="s">
        <v>25</v>
      </c>
      <c r="E76" s="11" t="s">
        <v>304</v>
      </c>
      <c r="F76" s="12" t="s">
        <v>49</v>
      </c>
      <c r="G76" s="12" t="s">
        <v>510</v>
      </c>
      <c r="H76" s="12" t="s">
        <v>308</v>
      </c>
      <c r="I76" s="103" t="s">
        <v>505</v>
      </c>
      <c r="J76" s="12" t="str">
        <f t="shared" si="2"/>
        <v>≥17h</v>
      </c>
      <c r="K76" s="12" t="s">
        <v>512</v>
      </c>
      <c r="L76" s="69" t="s">
        <v>520</v>
      </c>
      <c r="M76" s="59" t="s">
        <v>381</v>
      </c>
      <c r="N76" s="78"/>
      <c r="O76" s="27" t="s">
        <v>358</v>
      </c>
      <c r="P76" s="15" t="s">
        <v>359</v>
      </c>
      <c r="Q76" s="73"/>
      <c r="R76" s="74"/>
      <c r="S76" s="74"/>
      <c r="T76" s="74"/>
      <c r="U76" s="74"/>
      <c r="V76" s="74"/>
      <c r="W76" s="74"/>
      <c r="X76" s="74"/>
      <c r="Y76" s="61"/>
      <c r="Z76" s="69" t="s">
        <v>520</v>
      </c>
      <c r="AA76" s="59" t="s">
        <v>381</v>
      </c>
      <c r="AB76" s="78"/>
      <c r="AC76" s="27" t="s">
        <v>358</v>
      </c>
      <c r="AD76" s="15" t="s">
        <v>359</v>
      </c>
      <c r="AE76" s="73"/>
      <c r="AF76" s="74"/>
      <c r="AG76" s="74"/>
      <c r="AH76" s="74"/>
      <c r="AI76" s="74"/>
      <c r="AJ76" s="74"/>
      <c r="AK76" s="74"/>
      <c r="AL76" s="74"/>
      <c r="AM76" s="61"/>
    </row>
    <row r="77" spans="1:39" hidden="1">
      <c r="A77" s="10">
        <v>73</v>
      </c>
      <c r="B77" s="98" t="s">
        <v>292</v>
      </c>
      <c r="C77" s="98" t="s">
        <v>292</v>
      </c>
      <c r="D77" s="11" t="s">
        <v>51</v>
      </c>
      <c r="E77" s="11" t="s">
        <v>304</v>
      </c>
      <c r="F77" s="12" t="s">
        <v>48</v>
      </c>
      <c r="G77" s="12" t="s">
        <v>310</v>
      </c>
      <c r="H77" s="12" t="s">
        <v>306</v>
      </c>
      <c r="I77" s="11" t="s">
        <v>504</v>
      </c>
      <c r="J77" s="11" t="str">
        <f>"≤12h"</f>
        <v>≤12h</v>
      </c>
      <c r="K77" s="12" t="s">
        <v>512</v>
      </c>
      <c r="L77" s="69" t="s">
        <v>518</v>
      </c>
      <c r="M77" s="59" t="s">
        <v>385</v>
      </c>
      <c r="N77" s="78" t="s">
        <v>308</v>
      </c>
      <c r="O77" s="27" t="s">
        <v>358</v>
      </c>
      <c r="P77" s="15" t="s">
        <v>368</v>
      </c>
      <c r="Q77" s="73"/>
      <c r="R77" s="74"/>
      <c r="S77" s="74"/>
      <c r="T77" s="74">
        <v>1</v>
      </c>
      <c r="U77" s="74"/>
      <c r="V77" s="74"/>
      <c r="W77" s="74"/>
      <c r="X77" s="74"/>
      <c r="Y77" s="61"/>
      <c r="Z77" s="69" t="s">
        <v>518</v>
      </c>
      <c r="AA77" s="59" t="s">
        <v>385</v>
      </c>
      <c r="AB77" s="78" t="s">
        <v>308</v>
      </c>
      <c r="AC77" s="27" t="s">
        <v>358</v>
      </c>
      <c r="AD77" s="15" t="s">
        <v>368</v>
      </c>
      <c r="AE77" s="73"/>
      <c r="AF77" s="74">
        <v>1</v>
      </c>
      <c r="AG77" s="74"/>
      <c r="AH77" s="74"/>
      <c r="AI77" s="74"/>
      <c r="AJ77" s="74"/>
      <c r="AK77" s="74"/>
      <c r="AL77" s="74"/>
      <c r="AM77" s="61"/>
    </row>
    <row r="78" spans="1:39" hidden="1">
      <c r="A78" s="10">
        <v>74</v>
      </c>
      <c r="B78" s="98" t="s">
        <v>106</v>
      </c>
      <c r="C78" s="98" t="s">
        <v>71</v>
      </c>
      <c r="D78" s="11" t="s">
        <v>25</v>
      </c>
      <c r="E78" s="11" t="s">
        <v>304</v>
      </c>
      <c r="F78" s="12" t="s">
        <v>50</v>
      </c>
      <c r="G78" s="12" t="s">
        <v>310</v>
      </c>
      <c r="H78" s="12" t="s">
        <v>306</v>
      </c>
      <c r="I78" s="12" t="s">
        <v>505</v>
      </c>
      <c r="J78" s="12" t="str">
        <f>"≥17h"</f>
        <v>≥17h</v>
      </c>
      <c r="K78" s="12" t="s">
        <v>512</v>
      </c>
      <c r="L78" s="69" t="s">
        <v>520</v>
      </c>
      <c r="M78" s="59" t="s">
        <v>381</v>
      </c>
      <c r="N78" s="78"/>
      <c r="O78" s="27" t="s">
        <v>358</v>
      </c>
      <c r="P78" s="15" t="s">
        <v>359</v>
      </c>
      <c r="Q78" s="73"/>
      <c r="R78" s="74"/>
      <c r="S78" s="74"/>
      <c r="T78" s="74"/>
      <c r="U78" s="74"/>
      <c r="V78" s="74"/>
      <c r="W78" s="74"/>
      <c r="X78" s="74"/>
      <c r="Y78" s="61"/>
      <c r="Z78" s="69" t="s">
        <v>520</v>
      </c>
      <c r="AA78" s="59" t="s">
        <v>381</v>
      </c>
      <c r="AB78" s="78"/>
      <c r="AC78" s="27" t="s">
        <v>358</v>
      </c>
      <c r="AD78" s="15" t="s">
        <v>359</v>
      </c>
      <c r="AE78" s="73"/>
      <c r="AF78" s="74"/>
      <c r="AG78" s="74"/>
      <c r="AH78" s="74"/>
      <c r="AI78" s="74"/>
      <c r="AJ78" s="74"/>
      <c r="AK78" s="74"/>
      <c r="AL78" s="74"/>
      <c r="AM78" s="61"/>
    </row>
    <row r="79" spans="1:39" hidden="1">
      <c r="A79" s="10">
        <v>75</v>
      </c>
      <c r="B79" s="98" t="s">
        <v>211</v>
      </c>
      <c r="C79" s="98" t="s">
        <v>211</v>
      </c>
      <c r="D79" s="11" t="s">
        <v>51</v>
      </c>
      <c r="E79" s="11" t="s">
        <v>303</v>
      </c>
      <c r="F79" s="12" t="s">
        <v>49</v>
      </c>
      <c r="G79" s="12" t="s">
        <v>310</v>
      </c>
      <c r="H79" s="12" t="s">
        <v>306</v>
      </c>
      <c r="I79" s="103" t="s">
        <v>504</v>
      </c>
      <c r="J79" s="12" t="str">
        <f>"≥17h"</f>
        <v>≥17h</v>
      </c>
      <c r="K79" s="12" t="s">
        <v>512</v>
      </c>
      <c r="L79" s="69" t="s">
        <v>518</v>
      </c>
      <c r="M79" s="59" t="s">
        <v>382</v>
      </c>
      <c r="N79" s="78" t="s">
        <v>308</v>
      </c>
      <c r="O79" s="27" t="s">
        <v>358</v>
      </c>
      <c r="P79" s="15" t="s">
        <v>368</v>
      </c>
      <c r="Q79" s="73">
        <v>1</v>
      </c>
      <c r="R79" s="74"/>
      <c r="S79" s="74"/>
      <c r="T79" s="74"/>
      <c r="U79" s="74"/>
      <c r="V79" s="74"/>
      <c r="W79" s="74"/>
      <c r="X79" s="74"/>
      <c r="Y79" s="61"/>
      <c r="Z79" s="69" t="s">
        <v>518</v>
      </c>
      <c r="AA79" s="59" t="s">
        <v>382</v>
      </c>
      <c r="AB79" s="78" t="s">
        <v>308</v>
      </c>
      <c r="AC79" s="27" t="s">
        <v>358</v>
      </c>
      <c r="AD79" s="15" t="s">
        <v>368</v>
      </c>
      <c r="AE79" s="73"/>
      <c r="AF79" s="74"/>
      <c r="AG79" s="74"/>
      <c r="AH79" s="74">
        <v>1</v>
      </c>
      <c r="AI79" s="74"/>
      <c r="AJ79" s="74"/>
      <c r="AK79" s="74"/>
      <c r="AL79" s="74"/>
      <c r="AM79" s="61"/>
    </row>
    <row r="80" spans="1:39" hidden="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59" t="s">
        <v>382</v>
      </c>
      <c r="N80" s="78" t="s">
        <v>308</v>
      </c>
      <c r="O80" s="27" t="s">
        <v>358</v>
      </c>
      <c r="P80" s="15" t="s">
        <v>368</v>
      </c>
      <c r="Q80" s="73"/>
      <c r="R80" s="74"/>
      <c r="S80" s="74"/>
      <c r="T80" s="74">
        <v>1</v>
      </c>
      <c r="U80" s="74"/>
      <c r="V80" s="74"/>
      <c r="W80" s="74"/>
      <c r="X80" s="74"/>
      <c r="Y80" s="61"/>
      <c r="Z80" s="69" t="s">
        <v>518</v>
      </c>
      <c r="AA80" s="59" t="s">
        <v>382</v>
      </c>
      <c r="AB80" s="78" t="s">
        <v>308</v>
      </c>
      <c r="AC80" s="27" t="s">
        <v>358</v>
      </c>
      <c r="AD80" s="15" t="s">
        <v>368</v>
      </c>
      <c r="AE80" s="73"/>
      <c r="AF80" s="74"/>
      <c r="AG80" s="74"/>
      <c r="AH80" s="74"/>
      <c r="AI80" s="74">
        <v>1</v>
      </c>
      <c r="AJ80" s="74"/>
      <c r="AK80" s="74"/>
      <c r="AL80" s="74"/>
      <c r="AM80" s="61"/>
    </row>
    <row r="81" spans="1:39" hidden="1">
      <c r="A81" s="10">
        <v>77</v>
      </c>
      <c r="B81" s="98" t="s">
        <v>106</v>
      </c>
      <c r="C81" s="98" t="s">
        <v>71</v>
      </c>
      <c r="D81" s="11" t="s">
        <v>25</v>
      </c>
      <c r="E81" s="11" t="s">
        <v>304</v>
      </c>
      <c r="F81" s="12" t="s">
        <v>48</v>
      </c>
      <c r="G81" s="12" t="s">
        <v>310</v>
      </c>
      <c r="H81" s="12" t="s">
        <v>306</v>
      </c>
      <c r="I81" s="103" t="s">
        <v>504</v>
      </c>
      <c r="J81" s="12" t="str">
        <f>"≥17h"</f>
        <v>≥17h</v>
      </c>
      <c r="K81" s="12" t="s">
        <v>513</v>
      </c>
      <c r="L81" s="69" t="s">
        <v>520</v>
      </c>
      <c r="M81" s="59" t="s">
        <v>381</v>
      </c>
      <c r="N81" s="78"/>
      <c r="O81" s="27" t="s">
        <v>358</v>
      </c>
      <c r="P81" s="15" t="s">
        <v>359</v>
      </c>
      <c r="Q81" s="73"/>
      <c r="R81" s="74"/>
      <c r="S81" s="74"/>
      <c r="T81" s="74"/>
      <c r="U81" s="74"/>
      <c r="V81" s="74"/>
      <c r="W81" s="74"/>
      <c r="X81" s="74"/>
      <c r="Y81" s="61"/>
      <c r="Z81" s="69" t="s">
        <v>520</v>
      </c>
      <c r="AA81" s="59" t="s">
        <v>381</v>
      </c>
      <c r="AB81" s="78"/>
      <c r="AC81" s="27" t="s">
        <v>358</v>
      </c>
      <c r="AD81" s="15" t="s">
        <v>359</v>
      </c>
      <c r="AE81" s="73"/>
      <c r="AF81" s="74"/>
      <c r="AG81" s="74"/>
      <c r="AH81" s="74"/>
      <c r="AI81" s="74"/>
      <c r="AJ81" s="74"/>
      <c r="AK81" s="74"/>
      <c r="AL81" s="74"/>
      <c r="AM81" s="61"/>
    </row>
    <row r="82" spans="1:39" hidden="1">
      <c r="A82" s="10">
        <v>78</v>
      </c>
      <c r="B82" s="98" t="s">
        <v>211</v>
      </c>
      <c r="C82" s="98" t="s">
        <v>211</v>
      </c>
      <c r="D82" s="11" t="s">
        <v>52</v>
      </c>
      <c r="E82" s="11" t="s">
        <v>303</v>
      </c>
      <c r="F82" s="12" t="s">
        <v>48</v>
      </c>
      <c r="G82" s="12" t="s">
        <v>510</v>
      </c>
      <c r="H82" s="12" t="s">
        <v>307</v>
      </c>
      <c r="I82" s="103" t="s">
        <v>504</v>
      </c>
      <c r="J82" s="12" t="str">
        <f>"≥17h"</f>
        <v>≥17h</v>
      </c>
      <c r="K82" s="12" t="s">
        <v>513</v>
      </c>
      <c r="L82" s="69" t="s">
        <v>518</v>
      </c>
      <c r="M82" s="59" t="s">
        <v>385</v>
      </c>
      <c r="N82" s="78" t="s">
        <v>308</v>
      </c>
      <c r="O82" s="27" t="s">
        <v>358</v>
      </c>
      <c r="P82" s="15" t="s">
        <v>368</v>
      </c>
      <c r="Q82" s="73"/>
      <c r="R82" s="74"/>
      <c r="S82" s="74"/>
      <c r="T82" s="74">
        <v>1</v>
      </c>
      <c r="U82" s="74"/>
      <c r="V82" s="74"/>
      <c r="W82" s="74"/>
      <c r="X82" s="74"/>
      <c r="Y82" s="61"/>
      <c r="Z82" s="69" t="s">
        <v>518</v>
      </c>
      <c r="AA82" s="59" t="s">
        <v>385</v>
      </c>
      <c r="AB82" s="78" t="s">
        <v>308</v>
      </c>
      <c r="AC82" s="27" t="s">
        <v>358</v>
      </c>
      <c r="AD82" s="15" t="s">
        <v>368</v>
      </c>
      <c r="AE82" s="73"/>
      <c r="AF82" s="74"/>
      <c r="AG82" s="74"/>
      <c r="AH82" s="74"/>
      <c r="AI82" s="74">
        <v>1</v>
      </c>
      <c r="AJ82" s="74"/>
      <c r="AK82" s="74"/>
      <c r="AL82" s="74"/>
      <c r="AM82" s="61"/>
    </row>
    <row r="83" spans="1:39" hidden="1">
      <c r="A83" s="10">
        <v>79</v>
      </c>
      <c r="B83" s="98" t="s">
        <v>108</v>
      </c>
      <c r="C83" s="98" t="s">
        <v>71</v>
      </c>
      <c r="D83" s="11" t="s">
        <v>25</v>
      </c>
      <c r="E83" s="11" t="s">
        <v>304</v>
      </c>
      <c r="F83" s="12" t="s">
        <v>48</v>
      </c>
      <c r="G83" s="11" t="s">
        <v>511</v>
      </c>
      <c r="H83" s="12" t="s">
        <v>308</v>
      </c>
      <c r="I83" s="11" t="s">
        <v>504</v>
      </c>
      <c r="J83" s="12" t="str">
        <f>"≥17h"</f>
        <v>≥17h</v>
      </c>
      <c r="K83" s="12" t="s">
        <v>513</v>
      </c>
      <c r="L83" s="69" t="s">
        <v>520</v>
      </c>
      <c r="M83" s="59" t="s">
        <v>381</v>
      </c>
      <c r="N83" s="78"/>
      <c r="O83" s="27" t="s">
        <v>358</v>
      </c>
      <c r="P83" s="15" t="s">
        <v>359</v>
      </c>
      <c r="Q83" s="73"/>
      <c r="R83" s="74"/>
      <c r="S83" s="74"/>
      <c r="T83" s="74"/>
      <c r="U83" s="74"/>
      <c r="V83" s="74"/>
      <c r="W83" s="74"/>
      <c r="X83" s="74"/>
      <c r="Y83" s="61"/>
      <c r="Z83" s="69" t="s">
        <v>520</v>
      </c>
      <c r="AA83" s="59" t="s">
        <v>381</v>
      </c>
      <c r="AB83" s="78"/>
      <c r="AC83" s="27" t="s">
        <v>358</v>
      </c>
      <c r="AD83" s="15" t="s">
        <v>359</v>
      </c>
      <c r="AE83" s="73"/>
      <c r="AF83" s="74"/>
      <c r="AG83" s="74"/>
      <c r="AH83" s="74"/>
      <c r="AI83" s="74"/>
      <c r="AJ83" s="74"/>
      <c r="AK83" s="74"/>
      <c r="AL83" s="74"/>
      <c r="AM83" s="61"/>
    </row>
    <row r="84" spans="1:39" hidden="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59" t="s">
        <v>385</v>
      </c>
      <c r="N84" s="78" t="s">
        <v>308</v>
      </c>
      <c r="O84" s="27" t="s">
        <v>358</v>
      </c>
      <c r="P84" s="15" t="s">
        <v>368</v>
      </c>
      <c r="Q84" s="73"/>
      <c r="R84" s="74"/>
      <c r="S84" s="74"/>
      <c r="T84" s="74">
        <v>1</v>
      </c>
      <c r="U84" s="74"/>
      <c r="V84" s="74"/>
      <c r="W84" s="74"/>
      <c r="X84" s="74"/>
      <c r="Y84" s="61"/>
      <c r="Z84" s="69" t="s">
        <v>518</v>
      </c>
      <c r="AA84" s="59" t="s">
        <v>385</v>
      </c>
      <c r="AB84" s="78" t="s">
        <v>308</v>
      </c>
      <c r="AC84" s="27" t="s">
        <v>358</v>
      </c>
      <c r="AD84" s="15" t="s">
        <v>368</v>
      </c>
      <c r="AE84" s="73"/>
      <c r="AF84" s="74"/>
      <c r="AG84" s="74"/>
      <c r="AH84" s="74"/>
      <c r="AI84" s="74">
        <v>1</v>
      </c>
      <c r="AJ84" s="74"/>
      <c r="AK84" s="74"/>
      <c r="AL84" s="74"/>
      <c r="AM84" s="61"/>
    </row>
    <row r="85" spans="1:39" hidden="1">
      <c r="A85" s="10">
        <v>81</v>
      </c>
      <c r="B85" s="98" t="s">
        <v>250</v>
      </c>
      <c r="C85" s="98" t="s">
        <v>245</v>
      </c>
      <c r="D85" s="11" t="s">
        <v>52</v>
      </c>
      <c r="E85" s="11" t="s">
        <v>303</v>
      </c>
      <c r="F85" s="12" t="s">
        <v>48</v>
      </c>
      <c r="G85" s="11" t="s">
        <v>511</v>
      </c>
      <c r="H85" s="12" t="s">
        <v>306</v>
      </c>
      <c r="I85" s="103" t="s">
        <v>504</v>
      </c>
      <c r="J85" s="12" t="str">
        <f>"≥17h"</f>
        <v>≥17h</v>
      </c>
      <c r="K85" s="12" t="s">
        <v>512</v>
      </c>
      <c r="L85" s="69" t="s">
        <v>520</v>
      </c>
      <c r="M85" s="59" t="s">
        <v>381</v>
      </c>
      <c r="N85" s="78"/>
      <c r="O85" s="27" t="s">
        <v>358</v>
      </c>
      <c r="P85" s="15" t="s">
        <v>359</v>
      </c>
      <c r="Q85" s="73"/>
      <c r="R85" s="74"/>
      <c r="S85" s="74"/>
      <c r="T85" s="74"/>
      <c r="U85" s="74"/>
      <c r="V85" s="74"/>
      <c r="W85" s="74"/>
      <c r="X85" s="74"/>
      <c r="Y85" s="61"/>
      <c r="Z85" s="69" t="s">
        <v>520</v>
      </c>
      <c r="AA85" s="59" t="s">
        <v>381</v>
      </c>
      <c r="AB85" s="78"/>
      <c r="AC85" s="27" t="s">
        <v>358</v>
      </c>
      <c r="AD85" s="15" t="s">
        <v>359</v>
      </c>
      <c r="AE85" s="73"/>
      <c r="AF85" s="74"/>
      <c r="AG85" s="74"/>
      <c r="AH85" s="74"/>
      <c r="AI85" s="74"/>
      <c r="AJ85" s="74"/>
      <c r="AK85" s="74"/>
      <c r="AL85" s="74"/>
      <c r="AM85" s="61"/>
    </row>
    <row r="86" spans="1:39" hidden="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59" t="s">
        <v>381</v>
      </c>
      <c r="N86" s="78"/>
      <c r="O86" s="27" t="s">
        <v>358</v>
      </c>
      <c r="P86" s="15" t="s">
        <v>359</v>
      </c>
      <c r="Q86" s="73"/>
      <c r="R86" s="74"/>
      <c r="S86" s="74"/>
      <c r="T86" s="74"/>
      <c r="U86" s="74"/>
      <c r="V86" s="74"/>
      <c r="W86" s="74"/>
      <c r="X86" s="74"/>
      <c r="Y86" s="61"/>
      <c r="Z86" s="69" t="s">
        <v>518</v>
      </c>
      <c r="AA86" s="59" t="s">
        <v>381</v>
      </c>
      <c r="AB86" s="78"/>
      <c r="AC86" s="27" t="s">
        <v>358</v>
      </c>
      <c r="AD86" s="15" t="s">
        <v>359</v>
      </c>
      <c r="AE86" s="73"/>
      <c r="AF86" s="74"/>
      <c r="AG86" s="74"/>
      <c r="AH86" s="74"/>
      <c r="AI86" s="74"/>
      <c r="AJ86" s="74"/>
      <c r="AK86" s="74"/>
      <c r="AL86" s="74"/>
      <c r="AM86" s="61"/>
    </row>
    <row r="87" spans="1:39" hidden="1">
      <c r="A87" s="10">
        <v>83</v>
      </c>
      <c r="B87" s="98" t="s">
        <v>243</v>
      </c>
      <c r="C87" s="98" t="s">
        <v>85</v>
      </c>
      <c r="D87" s="11" t="s">
        <v>51</v>
      </c>
      <c r="E87" s="11" t="s">
        <v>304</v>
      </c>
      <c r="F87" s="12" t="s">
        <v>50</v>
      </c>
      <c r="G87" s="12" t="s">
        <v>310</v>
      </c>
      <c r="H87" s="12" t="s">
        <v>306</v>
      </c>
      <c r="I87" s="103" t="s">
        <v>504</v>
      </c>
      <c r="J87" s="12" t="str">
        <f>"≥17h"</f>
        <v>≥17h</v>
      </c>
      <c r="K87" s="12" t="s">
        <v>512</v>
      </c>
      <c r="L87" s="69" t="s">
        <v>518</v>
      </c>
      <c r="M87" s="59" t="s">
        <v>381</v>
      </c>
      <c r="N87" s="78"/>
      <c r="O87" s="27" t="s">
        <v>358</v>
      </c>
      <c r="P87" s="15" t="s">
        <v>359</v>
      </c>
      <c r="Q87" s="73"/>
      <c r="R87" s="74"/>
      <c r="S87" s="74"/>
      <c r="T87" s="74"/>
      <c r="U87" s="74"/>
      <c r="V87" s="74"/>
      <c r="W87" s="74"/>
      <c r="X87" s="74"/>
      <c r="Y87" s="61"/>
      <c r="Z87" s="69" t="s">
        <v>518</v>
      </c>
      <c r="AA87" s="59" t="s">
        <v>381</v>
      </c>
      <c r="AB87" s="78"/>
      <c r="AC87" s="27" t="s">
        <v>358</v>
      </c>
      <c r="AD87" s="15" t="s">
        <v>359</v>
      </c>
      <c r="AE87" s="73"/>
      <c r="AF87" s="74"/>
      <c r="AG87" s="74"/>
      <c r="AH87" s="74"/>
      <c r="AI87" s="74"/>
      <c r="AJ87" s="74"/>
      <c r="AK87" s="74"/>
      <c r="AL87" s="74"/>
      <c r="AM87" s="61"/>
    </row>
    <row r="88" spans="1:39" hidden="1">
      <c r="A88" s="10">
        <v>84</v>
      </c>
      <c r="B88" s="98" t="s">
        <v>248</v>
      </c>
      <c r="C88" s="98" t="s">
        <v>245</v>
      </c>
      <c r="D88" s="11" t="s">
        <v>51</v>
      </c>
      <c r="E88" s="11" t="s">
        <v>303</v>
      </c>
      <c r="F88" s="12" t="s">
        <v>48</v>
      </c>
      <c r="G88" s="12" t="s">
        <v>310</v>
      </c>
      <c r="H88" s="12" t="s">
        <v>306</v>
      </c>
      <c r="I88" s="103" t="s">
        <v>505</v>
      </c>
      <c r="J88" s="12" t="str">
        <f>"≥17h"</f>
        <v>≥17h</v>
      </c>
      <c r="K88" s="12" t="s">
        <v>47</v>
      </c>
      <c r="L88" s="69" t="s">
        <v>520</v>
      </c>
      <c r="M88" s="59" t="s">
        <v>381</v>
      </c>
      <c r="N88" s="78"/>
      <c r="O88" s="27" t="s">
        <v>358</v>
      </c>
      <c r="P88" s="15" t="s">
        <v>359</v>
      </c>
      <c r="Q88" s="73"/>
      <c r="R88" s="74"/>
      <c r="S88" s="74"/>
      <c r="T88" s="74"/>
      <c r="U88" s="74"/>
      <c r="V88" s="74"/>
      <c r="W88" s="74"/>
      <c r="X88" s="74"/>
      <c r="Y88" s="61"/>
      <c r="Z88" s="69" t="s">
        <v>520</v>
      </c>
      <c r="AA88" s="59" t="s">
        <v>381</v>
      </c>
      <c r="AB88" s="78"/>
      <c r="AC88" s="27" t="s">
        <v>358</v>
      </c>
      <c r="AD88" s="15" t="s">
        <v>359</v>
      </c>
      <c r="AE88" s="73"/>
      <c r="AF88" s="74"/>
      <c r="AG88" s="74"/>
      <c r="AH88" s="74"/>
      <c r="AI88" s="74"/>
      <c r="AJ88" s="74"/>
      <c r="AK88" s="74"/>
      <c r="AL88" s="74"/>
      <c r="AM88" s="61"/>
    </row>
    <row r="89" spans="1:39" hidden="1">
      <c r="A89" s="10">
        <v>85</v>
      </c>
      <c r="B89" s="98" t="s">
        <v>243</v>
      </c>
      <c r="C89" s="98" t="s">
        <v>85</v>
      </c>
      <c r="D89" s="11" t="s">
        <v>25</v>
      </c>
      <c r="E89" s="11" t="s">
        <v>304</v>
      </c>
      <c r="F89" s="12" t="s">
        <v>50</v>
      </c>
      <c r="G89" s="12" t="s">
        <v>310</v>
      </c>
      <c r="H89" s="12" t="s">
        <v>306</v>
      </c>
      <c r="I89" s="12" t="s">
        <v>505</v>
      </c>
      <c r="J89" s="11" t="str">
        <f>"≤12h"</f>
        <v>≤12h</v>
      </c>
      <c r="K89" s="12" t="s">
        <v>512</v>
      </c>
      <c r="L89" s="69" t="s">
        <v>518</v>
      </c>
      <c r="M89" s="59" t="s">
        <v>381</v>
      </c>
      <c r="N89" s="78"/>
      <c r="O89" s="27" t="s">
        <v>358</v>
      </c>
      <c r="P89" s="15" t="s">
        <v>359</v>
      </c>
      <c r="Q89" s="73"/>
      <c r="R89" s="74"/>
      <c r="S89" s="74"/>
      <c r="T89" s="74"/>
      <c r="U89" s="74"/>
      <c r="V89" s="74"/>
      <c r="W89" s="74"/>
      <c r="X89" s="74"/>
      <c r="Y89" s="61"/>
      <c r="Z89" s="69" t="s">
        <v>518</v>
      </c>
      <c r="AA89" s="59" t="s">
        <v>381</v>
      </c>
      <c r="AB89" s="78"/>
      <c r="AC89" s="27" t="s">
        <v>358</v>
      </c>
      <c r="AD89" s="15" t="s">
        <v>359</v>
      </c>
      <c r="AE89" s="73"/>
      <c r="AF89" s="74"/>
      <c r="AG89" s="74"/>
      <c r="AH89" s="74"/>
      <c r="AI89" s="74"/>
      <c r="AJ89" s="74"/>
      <c r="AK89" s="74"/>
      <c r="AL89" s="74"/>
      <c r="AM89" s="61"/>
    </row>
    <row r="90" spans="1:39" hidden="1">
      <c r="A90" s="10">
        <v>86</v>
      </c>
      <c r="B90" s="98" t="s">
        <v>65</v>
      </c>
      <c r="C90" s="98" t="s">
        <v>65</v>
      </c>
      <c r="D90" s="11" t="s">
        <v>25</v>
      </c>
      <c r="E90" s="11" t="s">
        <v>303</v>
      </c>
      <c r="F90" s="12" t="s">
        <v>48</v>
      </c>
      <c r="G90" s="12" t="s">
        <v>310</v>
      </c>
      <c r="H90" s="12" t="s">
        <v>306</v>
      </c>
      <c r="I90" s="103" t="s">
        <v>505</v>
      </c>
      <c r="J90" s="11" t="str">
        <f>"≤12h"</f>
        <v>≤12h</v>
      </c>
      <c r="K90" s="12" t="s">
        <v>513</v>
      </c>
      <c r="L90" s="69" t="s">
        <v>518</v>
      </c>
      <c r="M90" s="59" t="s">
        <v>381</v>
      </c>
      <c r="N90" s="78"/>
      <c r="O90" s="27" t="s">
        <v>358</v>
      </c>
      <c r="P90" s="15" t="s">
        <v>359</v>
      </c>
      <c r="Q90" s="73"/>
      <c r="R90" s="74"/>
      <c r="S90" s="74"/>
      <c r="T90" s="74"/>
      <c r="U90" s="74"/>
      <c r="V90" s="74"/>
      <c r="W90" s="74"/>
      <c r="X90" s="74"/>
      <c r="Y90" s="61"/>
      <c r="Z90" s="69" t="s">
        <v>518</v>
      </c>
      <c r="AA90" s="59" t="s">
        <v>381</v>
      </c>
      <c r="AB90" s="78"/>
      <c r="AC90" s="27" t="s">
        <v>358</v>
      </c>
      <c r="AD90" s="15" t="s">
        <v>359</v>
      </c>
      <c r="AE90" s="73"/>
      <c r="AF90" s="74"/>
      <c r="AG90" s="74"/>
      <c r="AH90" s="74"/>
      <c r="AI90" s="74"/>
      <c r="AJ90" s="74"/>
      <c r="AK90" s="74"/>
      <c r="AL90" s="74"/>
      <c r="AM90" s="61"/>
    </row>
    <row r="91" spans="1:39">
      <c r="A91" s="10">
        <v>87</v>
      </c>
      <c r="B91" s="98" t="s">
        <v>134</v>
      </c>
      <c r="C91" s="98" t="s">
        <v>131</v>
      </c>
      <c r="D91" s="11" t="s">
        <v>51</v>
      </c>
      <c r="E91" s="11" t="s">
        <v>304</v>
      </c>
      <c r="F91" s="12" t="s">
        <v>50</v>
      </c>
      <c r="G91" s="11" t="s">
        <v>511</v>
      </c>
      <c r="H91" s="12" t="s">
        <v>306</v>
      </c>
      <c r="I91" s="103" t="s">
        <v>504</v>
      </c>
      <c r="J91" s="12" t="str">
        <f t="shared" ref="J91:J99" si="3">"≥17h"</f>
        <v>≥17h</v>
      </c>
      <c r="K91" s="12" t="s">
        <v>47</v>
      </c>
      <c r="L91" s="69" t="s">
        <v>519</v>
      </c>
      <c r="M91" s="59" t="s">
        <v>385</v>
      </c>
      <c r="N91" s="78" t="s">
        <v>308</v>
      </c>
      <c r="O91" s="27" t="s">
        <v>358</v>
      </c>
      <c r="P91" s="15" t="s">
        <v>368</v>
      </c>
      <c r="Q91" s="73"/>
      <c r="R91" s="74"/>
      <c r="S91" s="74"/>
      <c r="T91" s="74"/>
      <c r="U91" s="74"/>
      <c r="V91" s="74"/>
      <c r="W91" s="74">
        <v>1</v>
      </c>
      <c r="X91" s="74"/>
      <c r="Y91" s="61"/>
      <c r="Z91" s="69" t="s">
        <v>519</v>
      </c>
      <c r="AA91" s="59" t="s">
        <v>385</v>
      </c>
      <c r="AB91" s="78" t="s">
        <v>308</v>
      </c>
      <c r="AC91" s="27" t="s">
        <v>358</v>
      </c>
      <c r="AD91" s="15" t="s">
        <v>368</v>
      </c>
      <c r="AE91" s="73"/>
      <c r="AF91" s="74"/>
      <c r="AG91" s="74"/>
      <c r="AH91" s="74"/>
      <c r="AI91" s="74">
        <v>1</v>
      </c>
      <c r="AJ91" s="74"/>
      <c r="AK91" s="74"/>
      <c r="AL91" s="74"/>
      <c r="AM91" s="61"/>
    </row>
    <row r="92" spans="1:39" hidden="1">
      <c r="A92" s="10">
        <v>88</v>
      </c>
      <c r="B92" s="98" t="s">
        <v>134</v>
      </c>
      <c r="C92" s="98" t="s">
        <v>131</v>
      </c>
      <c r="D92" s="11" t="s">
        <v>51</v>
      </c>
      <c r="E92" s="11" t="s">
        <v>303</v>
      </c>
      <c r="F92" s="12" t="s">
        <v>49</v>
      </c>
      <c r="G92" s="11" t="s">
        <v>511</v>
      </c>
      <c r="H92" s="12" t="s">
        <v>307</v>
      </c>
      <c r="I92" s="103" t="s">
        <v>504</v>
      </c>
      <c r="J92" s="12" t="str">
        <f t="shared" si="3"/>
        <v>≥17h</v>
      </c>
      <c r="K92" s="12" t="s">
        <v>47</v>
      </c>
      <c r="L92" s="69" t="s">
        <v>519</v>
      </c>
      <c r="M92" s="59" t="s">
        <v>381</v>
      </c>
      <c r="N92" s="78"/>
      <c r="O92" s="27" t="s">
        <v>358</v>
      </c>
      <c r="P92" s="15" t="s">
        <v>359</v>
      </c>
      <c r="Q92" s="73"/>
      <c r="R92" s="74"/>
      <c r="S92" s="74"/>
      <c r="T92" s="74"/>
      <c r="U92" s="74"/>
      <c r="V92" s="74"/>
      <c r="W92" s="74"/>
      <c r="X92" s="74"/>
      <c r="Y92" s="61"/>
      <c r="Z92" s="69" t="s">
        <v>519</v>
      </c>
      <c r="AA92" s="59" t="s">
        <v>381</v>
      </c>
      <c r="AB92" s="78"/>
      <c r="AC92" s="27" t="s">
        <v>358</v>
      </c>
      <c r="AD92" s="15" t="s">
        <v>359</v>
      </c>
      <c r="AE92" s="73"/>
      <c r="AF92" s="74"/>
      <c r="AG92" s="74"/>
      <c r="AH92" s="74"/>
      <c r="AI92" s="74"/>
      <c r="AJ92" s="74"/>
      <c r="AK92" s="74"/>
      <c r="AL92" s="74"/>
      <c r="AM92" s="61"/>
    </row>
    <row r="93" spans="1:39" hidden="1">
      <c r="A93" s="10">
        <v>89</v>
      </c>
      <c r="B93" s="98" t="s">
        <v>67</v>
      </c>
      <c r="C93" s="98" t="s">
        <v>67</v>
      </c>
      <c r="D93" s="11" t="s">
        <v>51</v>
      </c>
      <c r="E93" s="11" t="s">
        <v>304</v>
      </c>
      <c r="F93" s="12" t="s">
        <v>50</v>
      </c>
      <c r="G93" s="12" t="s">
        <v>310</v>
      </c>
      <c r="H93" s="12" t="s">
        <v>306</v>
      </c>
      <c r="I93" s="103" t="s">
        <v>504</v>
      </c>
      <c r="J93" s="12" t="str">
        <f t="shared" si="3"/>
        <v>≥17h</v>
      </c>
      <c r="K93" s="12" t="s">
        <v>512</v>
      </c>
      <c r="L93" s="69" t="s">
        <v>518</v>
      </c>
      <c r="M93" s="59" t="s">
        <v>387</v>
      </c>
      <c r="N93" s="78" t="s">
        <v>308</v>
      </c>
      <c r="O93" s="27" t="s">
        <v>358</v>
      </c>
      <c r="P93" s="15" t="s">
        <v>368</v>
      </c>
      <c r="Q93" s="73"/>
      <c r="R93" s="74"/>
      <c r="S93" s="74"/>
      <c r="T93" s="74">
        <v>1</v>
      </c>
      <c r="U93" s="74"/>
      <c r="V93" s="74"/>
      <c r="W93" s="74"/>
      <c r="X93" s="74"/>
      <c r="Y93" s="61"/>
      <c r="Z93" s="69" t="s">
        <v>518</v>
      </c>
      <c r="AA93" s="59" t="s">
        <v>387</v>
      </c>
      <c r="AB93" s="78" t="s">
        <v>308</v>
      </c>
      <c r="AC93" s="27" t="s">
        <v>358</v>
      </c>
      <c r="AD93" s="15" t="s">
        <v>368</v>
      </c>
      <c r="AE93" s="73"/>
      <c r="AF93" s="74"/>
      <c r="AG93" s="74"/>
      <c r="AH93" s="74"/>
      <c r="AI93" s="74">
        <v>1</v>
      </c>
      <c r="AJ93" s="74"/>
      <c r="AK93" s="74"/>
      <c r="AL93" s="74"/>
      <c r="AM93" s="61"/>
    </row>
    <row r="94" spans="1:39" hidden="1">
      <c r="A94" s="10">
        <v>90</v>
      </c>
      <c r="B94" s="98" t="s">
        <v>139</v>
      </c>
      <c r="C94" s="98" t="s">
        <v>131</v>
      </c>
      <c r="D94" s="11" t="s">
        <v>52</v>
      </c>
      <c r="E94" s="11" t="s">
        <v>304</v>
      </c>
      <c r="F94" s="12" t="s">
        <v>50</v>
      </c>
      <c r="G94" s="11" t="s">
        <v>511</v>
      </c>
      <c r="H94" s="12" t="s">
        <v>306</v>
      </c>
      <c r="I94" s="103" t="s">
        <v>505</v>
      </c>
      <c r="J94" s="12" t="str">
        <f t="shared" si="3"/>
        <v>≥17h</v>
      </c>
      <c r="K94" s="12" t="s">
        <v>47</v>
      </c>
      <c r="L94" s="69" t="s">
        <v>519</v>
      </c>
      <c r="M94" s="59" t="s">
        <v>381</v>
      </c>
      <c r="N94" s="78"/>
      <c r="O94" s="27" t="s">
        <v>358</v>
      </c>
      <c r="P94" s="15" t="s">
        <v>359</v>
      </c>
      <c r="Q94" s="73"/>
      <c r="R94" s="74"/>
      <c r="S94" s="74"/>
      <c r="T94" s="74"/>
      <c r="U94" s="74"/>
      <c r="V94" s="74"/>
      <c r="W94" s="74"/>
      <c r="X94" s="74"/>
      <c r="Y94" s="61"/>
      <c r="Z94" s="69" t="s">
        <v>519</v>
      </c>
      <c r="AA94" s="59" t="s">
        <v>381</v>
      </c>
      <c r="AB94" s="78"/>
      <c r="AC94" s="27" t="s">
        <v>358</v>
      </c>
      <c r="AD94" s="15" t="s">
        <v>359</v>
      </c>
      <c r="AE94" s="73"/>
      <c r="AF94" s="74"/>
      <c r="AG94" s="74"/>
      <c r="AH94" s="74"/>
      <c r="AI94" s="74"/>
      <c r="AJ94" s="74"/>
      <c r="AK94" s="74"/>
      <c r="AL94" s="74"/>
      <c r="AM94" s="61"/>
    </row>
    <row r="95" spans="1:39" hidden="1">
      <c r="A95" s="10">
        <v>91</v>
      </c>
      <c r="B95" s="98" t="s">
        <v>225</v>
      </c>
      <c r="C95" s="98" t="s">
        <v>69</v>
      </c>
      <c r="D95" s="11" t="s">
        <v>52</v>
      </c>
      <c r="E95" s="11" t="s">
        <v>303</v>
      </c>
      <c r="F95" s="12" t="s">
        <v>49</v>
      </c>
      <c r="G95" s="11" t="s">
        <v>511</v>
      </c>
      <c r="H95" s="12" t="s">
        <v>306</v>
      </c>
      <c r="I95" s="11" t="s">
        <v>504</v>
      </c>
      <c r="J95" s="12" t="str">
        <f t="shared" si="3"/>
        <v>≥17h</v>
      </c>
      <c r="K95" s="12" t="s">
        <v>512</v>
      </c>
      <c r="L95" s="69" t="s">
        <v>518</v>
      </c>
      <c r="M95" s="59" t="s">
        <v>385</v>
      </c>
      <c r="N95" s="78" t="s">
        <v>308</v>
      </c>
      <c r="O95" s="27" t="s">
        <v>358</v>
      </c>
      <c r="P95" s="15" t="s">
        <v>368</v>
      </c>
      <c r="Q95" s="73"/>
      <c r="R95" s="74"/>
      <c r="S95" s="74"/>
      <c r="T95" s="74">
        <v>1</v>
      </c>
      <c r="U95" s="74"/>
      <c r="V95" s="74"/>
      <c r="W95" s="74"/>
      <c r="X95" s="74"/>
      <c r="Y95" s="61">
        <v>1</v>
      </c>
      <c r="Z95" s="69" t="s">
        <v>518</v>
      </c>
      <c r="AA95" s="59" t="s">
        <v>385</v>
      </c>
      <c r="AB95" s="78" t="s">
        <v>308</v>
      </c>
      <c r="AC95" s="27" t="s">
        <v>358</v>
      </c>
      <c r="AD95" s="15" t="s">
        <v>368</v>
      </c>
      <c r="AE95" s="73"/>
      <c r="AF95" s="74"/>
      <c r="AG95" s="74"/>
      <c r="AH95" s="74"/>
      <c r="AI95" s="74">
        <v>1</v>
      </c>
      <c r="AJ95" s="74"/>
      <c r="AK95" s="74"/>
      <c r="AL95" s="74"/>
      <c r="AM95" s="61"/>
    </row>
    <row r="96" spans="1:39" hidden="1">
      <c r="A96" s="10">
        <v>92</v>
      </c>
      <c r="B96" s="98" t="s">
        <v>74</v>
      </c>
      <c r="C96" s="98" t="s">
        <v>75</v>
      </c>
      <c r="D96" s="11" t="s">
        <v>51</v>
      </c>
      <c r="E96" s="11" t="s">
        <v>304</v>
      </c>
      <c r="F96" s="12" t="s">
        <v>48</v>
      </c>
      <c r="G96" s="12" t="s">
        <v>310</v>
      </c>
      <c r="H96" s="12" t="s">
        <v>306</v>
      </c>
      <c r="I96" s="103" t="s">
        <v>505</v>
      </c>
      <c r="J96" s="12" t="str">
        <f t="shared" si="3"/>
        <v>≥17h</v>
      </c>
      <c r="K96" s="12" t="s">
        <v>47</v>
      </c>
      <c r="L96" s="69" t="s">
        <v>519</v>
      </c>
      <c r="M96" s="59" t="s">
        <v>381</v>
      </c>
      <c r="N96" s="78"/>
      <c r="O96" s="27" t="s">
        <v>358</v>
      </c>
      <c r="P96" s="15" t="s">
        <v>359</v>
      </c>
      <c r="Q96" s="73"/>
      <c r="R96" s="74"/>
      <c r="S96" s="74"/>
      <c r="T96" s="74"/>
      <c r="U96" s="74"/>
      <c r="V96" s="74"/>
      <c r="W96" s="74"/>
      <c r="X96" s="74"/>
      <c r="Y96" s="61"/>
      <c r="Z96" s="69" t="s">
        <v>519</v>
      </c>
      <c r="AA96" s="59" t="s">
        <v>381</v>
      </c>
      <c r="AB96" s="78"/>
      <c r="AC96" s="27" t="s">
        <v>358</v>
      </c>
      <c r="AD96" s="15" t="s">
        <v>359</v>
      </c>
      <c r="AE96" s="73"/>
      <c r="AF96" s="74"/>
      <c r="AG96" s="74"/>
      <c r="AH96" s="74"/>
      <c r="AI96" s="74"/>
      <c r="AJ96" s="74"/>
      <c r="AK96" s="74"/>
      <c r="AL96" s="74"/>
      <c r="AM96" s="61"/>
    </row>
    <row r="97" spans="1:39" hidden="1">
      <c r="A97" s="10">
        <v>93</v>
      </c>
      <c r="B97" s="98" t="s">
        <v>74</v>
      </c>
      <c r="C97" s="98" t="s">
        <v>75</v>
      </c>
      <c r="D97" s="11" t="s">
        <v>25</v>
      </c>
      <c r="E97" s="11" t="s">
        <v>303</v>
      </c>
      <c r="F97" s="12" t="s">
        <v>50</v>
      </c>
      <c r="G97" s="12" t="s">
        <v>510</v>
      </c>
      <c r="H97" s="12" t="s">
        <v>306</v>
      </c>
      <c r="I97" s="103" t="s">
        <v>505</v>
      </c>
      <c r="J97" s="12" t="str">
        <f t="shared" si="3"/>
        <v>≥17h</v>
      </c>
      <c r="K97" s="12" t="s">
        <v>512</v>
      </c>
      <c r="L97" s="69" t="s">
        <v>519</v>
      </c>
      <c r="M97" s="59" t="s">
        <v>381</v>
      </c>
      <c r="N97" s="78"/>
      <c r="O97" s="27" t="s">
        <v>358</v>
      </c>
      <c r="P97" s="15" t="s">
        <v>359</v>
      </c>
      <c r="Q97" s="73"/>
      <c r="R97" s="74"/>
      <c r="S97" s="74"/>
      <c r="T97" s="74"/>
      <c r="U97" s="74"/>
      <c r="V97" s="74"/>
      <c r="W97" s="74"/>
      <c r="X97" s="74"/>
      <c r="Y97" s="61"/>
      <c r="Z97" s="69" t="s">
        <v>519</v>
      </c>
      <c r="AA97" s="59" t="s">
        <v>381</v>
      </c>
      <c r="AB97" s="78"/>
      <c r="AC97" s="27" t="s">
        <v>358</v>
      </c>
      <c r="AD97" s="15" t="s">
        <v>359</v>
      </c>
      <c r="AE97" s="73"/>
      <c r="AF97" s="74"/>
      <c r="AG97" s="74"/>
      <c r="AH97" s="74"/>
      <c r="AI97" s="74"/>
      <c r="AJ97" s="74"/>
      <c r="AK97" s="74"/>
      <c r="AL97" s="74"/>
      <c r="AM97" s="61"/>
    </row>
    <row r="98" spans="1:39" hidden="1">
      <c r="A98" s="10">
        <v>94</v>
      </c>
      <c r="B98" s="98" t="s">
        <v>213</v>
      </c>
      <c r="C98" s="98" t="s">
        <v>69</v>
      </c>
      <c r="D98" s="11" t="s">
        <v>52</v>
      </c>
      <c r="E98" s="11" t="s">
        <v>304</v>
      </c>
      <c r="F98" s="12" t="s">
        <v>49</v>
      </c>
      <c r="G98" s="12" t="s">
        <v>310</v>
      </c>
      <c r="H98" s="12" t="s">
        <v>306</v>
      </c>
      <c r="I98" s="11" t="s">
        <v>504</v>
      </c>
      <c r="J98" s="12" t="str">
        <f t="shared" si="3"/>
        <v>≥17h</v>
      </c>
      <c r="K98" s="12" t="s">
        <v>512</v>
      </c>
      <c r="L98" s="69" t="s">
        <v>518</v>
      </c>
      <c r="M98" s="59" t="s">
        <v>382</v>
      </c>
      <c r="N98" s="78" t="s">
        <v>308</v>
      </c>
      <c r="O98" s="27" t="s">
        <v>358</v>
      </c>
      <c r="P98" s="15" t="s">
        <v>368</v>
      </c>
      <c r="Q98" s="73"/>
      <c r="R98" s="74"/>
      <c r="S98" s="74"/>
      <c r="T98" s="74">
        <v>1</v>
      </c>
      <c r="U98" s="74"/>
      <c r="V98" s="74"/>
      <c r="W98" s="74"/>
      <c r="X98" s="74"/>
      <c r="Y98" s="61"/>
      <c r="Z98" s="69" t="s">
        <v>518</v>
      </c>
      <c r="AA98" s="59" t="s">
        <v>382</v>
      </c>
      <c r="AB98" s="78" t="s">
        <v>308</v>
      </c>
      <c r="AC98" s="27" t="s">
        <v>358</v>
      </c>
      <c r="AD98" s="15" t="s">
        <v>368</v>
      </c>
      <c r="AE98" s="73"/>
      <c r="AF98" s="74"/>
      <c r="AG98" s="74"/>
      <c r="AH98" s="74"/>
      <c r="AI98" s="74">
        <v>1</v>
      </c>
      <c r="AJ98" s="74"/>
      <c r="AK98" s="74"/>
      <c r="AL98" s="74"/>
      <c r="AM98" s="61"/>
    </row>
    <row r="99" spans="1:39" hidden="1">
      <c r="A99" s="10">
        <v>95</v>
      </c>
      <c r="B99" s="98" t="s">
        <v>97</v>
      </c>
      <c r="C99" s="98" t="s">
        <v>75</v>
      </c>
      <c r="D99" s="11" t="s">
        <v>51</v>
      </c>
      <c r="E99" s="11" t="s">
        <v>304</v>
      </c>
      <c r="F99" s="12" t="s">
        <v>48</v>
      </c>
      <c r="G99" s="12" t="s">
        <v>310</v>
      </c>
      <c r="H99" s="12" t="s">
        <v>306</v>
      </c>
      <c r="I99" s="103" t="s">
        <v>504</v>
      </c>
      <c r="J99" s="12" t="str">
        <f t="shared" si="3"/>
        <v>≥17h</v>
      </c>
      <c r="K99" s="12" t="s">
        <v>513</v>
      </c>
      <c r="L99" s="69" t="s">
        <v>519</v>
      </c>
      <c r="M99" s="59" t="s">
        <v>381</v>
      </c>
      <c r="N99" s="78"/>
      <c r="O99" s="27" t="s">
        <v>358</v>
      </c>
      <c r="P99" s="15" t="s">
        <v>359</v>
      </c>
      <c r="Q99" s="73"/>
      <c r="R99" s="74"/>
      <c r="S99" s="74"/>
      <c r="T99" s="74"/>
      <c r="U99" s="74"/>
      <c r="V99" s="74"/>
      <c r="W99" s="74"/>
      <c r="X99" s="74"/>
      <c r="Y99" s="61"/>
      <c r="Z99" s="69" t="s">
        <v>519</v>
      </c>
      <c r="AA99" s="59" t="s">
        <v>381</v>
      </c>
      <c r="AB99" s="78"/>
      <c r="AC99" s="27" t="s">
        <v>358</v>
      </c>
      <c r="AD99" s="15" t="s">
        <v>359</v>
      </c>
      <c r="AE99" s="73"/>
      <c r="AF99" s="74"/>
      <c r="AG99" s="74"/>
      <c r="AH99" s="74"/>
      <c r="AI99" s="74"/>
      <c r="AJ99" s="74"/>
      <c r="AK99" s="74"/>
      <c r="AL99" s="74"/>
      <c r="AM99" s="61"/>
    </row>
    <row r="100" spans="1:39" hidden="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59" t="s">
        <v>381</v>
      </c>
      <c r="N100" s="78"/>
      <c r="O100" s="27" t="s">
        <v>358</v>
      </c>
      <c r="P100" s="15" t="s">
        <v>359</v>
      </c>
      <c r="Q100" s="73"/>
      <c r="R100" s="74"/>
      <c r="S100" s="74"/>
      <c r="T100" s="74"/>
      <c r="U100" s="74"/>
      <c r="V100" s="74"/>
      <c r="W100" s="74"/>
      <c r="X100" s="74"/>
      <c r="Y100" s="61"/>
      <c r="Z100" s="69" t="s">
        <v>518</v>
      </c>
      <c r="AA100" s="59" t="s">
        <v>381</v>
      </c>
      <c r="AB100" s="78"/>
      <c r="AC100" s="27" t="s">
        <v>358</v>
      </c>
      <c r="AD100" s="15" t="s">
        <v>359</v>
      </c>
      <c r="AE100" s="73"/>
      <c r="AF100" s="74"/>
      <c r="AG100" s="74"/>
      <c r="AH100" s="74"/>
      <c r="AI100" s="74"/>
      <c r="AJ100" s="74"/>
      <c r="AK100" s="74"/>
      <c r="AL100" s="74"/>
      <c r="AM100" s="61"/>
    </row>
    <row r="101" spans="1:39" hidden="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59" t="s">
        <v>382</v>
      </c>
      <c r="N101" s="78" t="s">
        <v>308</v>
      </c>
      <c r="O101" s="27" t="s">
        <v>358</v>
      </c>
      <c r="P101" s="15" t="s">
        <v>368</v>
      </c>
      <c r="Q101" s="73"/>
      <c r="R101" s="74"/>
      <c r="S101" s="74"/>
      <c r="T101" s="74">
        <v>1</v>
      </c>
      <c r="U101" s="74"/>
      <c r="V101" s="74"/>
      <c r="W101" s="74"/>
      <c r="X101" s="74"/>
      <c r="Y101" s="61"/>
      <c r="Z101" s="69" t="s">
        <v>518</v>
      </c>
      <c r="AA101" s="59" t="s">
        <v>382</v>
      </c>
      <c r="AB101" s="78" t="s">
        <v>308</v>
      </c>
      <c r="AC101" s="27" t="s">
        <v>358</v>
      </c>
      <c r="AD101" s="15" t="s">
        <v>368</v>
      </c>
      <c r="AE101" s="73"/>
      <c r="AF101" s="74"/>
      <c r="AG101" s="74"/>
      <c r="AH101" s="74"/>
      <c r="AI101" s="74">
        <v>1</v>
      </c>
      <c r="AJ101" s="74"/>
      <c r="AK101" s="74"/>
      <c r="AL101" s="74"/>
      <c r="AM101" s="61"/>
    </row>
    <row r="102" spans="1:39" hidden="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59" t="s">
        <v>382</v>
      </c>
      <c r="N102" s="78" t="s">
        <v>308</v>
      </c>
      <c r="O102" s="27" t="s">
        <v>358</v>
      </c>
      <c r="P102" s="15" t="s">
        <v>368</v>
      </c>
      <c r="Q102" s="73"/>
      <c r="R102" s="74"/>
      <c r="S102" s="74"/>
      <c r="T102" s="74"/>
      <c r="U102" s="74"/>
      <c r="V102" s="74"/>
      <c r="W102" s="74">
        <v>1</v>
      </c>
      <c r="X102" s="74"/>
      <c r="Y102" s="61"/>
      <c r="Z102" s="69" t="s">
        <v>518</v>
      </c>
      <c r="AA102" s="59" t="s">
        <v>382</v>
      </c>
      <c r="AB102" s="78" t="s">
        <v>308</v>
      </c>
      <c r="AC102" s="27" t="s">
        <v>358</v>
      </c>
      <c r="AD102" s="15" t="s">
        <v>368</v>
      </c>
      <c r="AE102" s="73"/>
      <c r="AF102" s="74">
        <v>1</v>
      </c>
      <c r="AG102" s="74"/>
      <c r="AH102" s="74"/>
      <c r="AI102" s="74"/>
      <c r="AJ102" s="74"/>
      <c r="AK102" s="74"/>
      <c r="AL102" s="74"/>
      <c r="AM102" s="61"/>
    </row>
    <row r="103" spans="1:39" hidden="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59" t="s">
        <v>381</v>
      </c>
      <c r="N103" s="78"/>
      <c r="O103" s="27" t="s">
        <v>358</v>
      </c>
      <c r="P103" s="15" t="s">
        <v>359</v>
      </c>
      <c r="Q103" s="73"/>
      <c r="R103" s="74"/>
      <c r="S103" s="74"/>
      <c r="T103" s="74"/>
      <c r="U103" s="74"/>
      <c r="V103" s="74"/>
      <c r="W103" s="74"/>
      <c r="X103" s="74"/>
      <c r="Y103" s="61"/>
      <c r="Z103" s="69" t="s">
        <v>520</v>
      </c>
      <c r="AA103" s="59" t="s">
        <v>381</v>
      </c>
      <c r="AB103" s="78"/>
      <c r="AC103" s="27" t="s">
        <v>358</v>
      </c>
      <c r="AD103" s="15" t="s">
        <v>359</v>
      </c>
      <c r="AE103" s="73"/>
      <c r="AF103" s="74"/>
      <c r="AG103" s="74"/>
      <c r="AH103" s="74"/>
      <c r="AI103" s="74"/>
      <c r="AJ103" s="74"/>
      <c r="AK103" s="74"/>
      <c r="AL103" s="74"/>
      <c r="AM103" s="61"/>
    </row>
    <row r="104" spans="1:39" hidden="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59" t="s">
        <v>387</v>
      </c>
      <c r="N104" s="78" t="s">
        <v>308</v>
      </c>
      <c r="O104" s="27" t="s">
        <v>358</v>
      </c>
      <c r="P104" s="15" t="s">
        <v>368</v>
      </c>
      <c r="Q104" s="73"/>
      <c r="R104" s="74"/>
      <c r="S104" s="74"/>
      <c r="T104" s="74">
        <v>1</v>
      </c>
      <c r="U104" s="74"/>
      <c r="V104" s="74"/>
      <c r="W104" s="74"/>
      <c r="X104" s="74"/>
      <c r="Y104" s="61"/>
      <c r="Z104" s="69" t="s">
        <v>518</v>
      </c>
      <c r="AA104" s="59" t="s">
        <v>387</v>
      </c>
      <c r="AB104" s="78" t="s">
        <v>308</v>
      </c>
      <c r="AC104" s="27" t="s">
        <v>358</v>
      </c>
      <c r="AD104" s="15" t="s">
        <v>368</v>
      </c>
      <c r="AE104" s="73"/>
      <c r="AF104" s="74"/>
      <c r="AG104" s="74"/>
      <c r="AH104" s="74">
        <v>1</v>
      </c>
      <c r="AI104" s="74"/>
      <c r="AJ104" s="74"/>
      <c r="AK104" s="74"/>
      <c r="AL104" s="74"/>
      <c r="AM104" s="61"/>
    </row>
    <row r="105" spans="1:39" hidden="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59" t="s">
        <v>381</v>
      </c>
      <c r="N105" s="78"/>
      <c r="O105" s="27" t="s">
        <v>358</v>
      </c>
      <c r="P105" s="15" t="s">
        <v>359</v>
      </c>
      <c r="Q105" s="73"/>
      <c r="R105" s="74"/>
      <c r="S105" s="74"/>
      <c r="T105" s="74"/>
      <c r="U105" s="74"/>
      <c r="V105" s="74"/>
      <c r="W105" s="74"/>
      <c r="X105" s="74"/>
      <c r="Y105" s="61"/>
      <c r="Z105" s="69" t="s">
        <v>520</v>
      </c>
      <c r="AA105" s="59" t="s">
        <v>381</v>
      </c>
      <c r="AB105" s="78"/>
      <c r="AC105" s="27" t="s">
        <v>358</v>
      </c>
      <c r="AD105" s="15" t="s">
        <v>359</v>
      </c>
      <c r="AE105" s="73"/>
      <c r="AF105" s="74"/>
      <c r="AG105" s="74"/>
      <c r="AH105" s="74"/>
      <c r="AI105" s="74"/>
      <c r="AJ105" s="74"/>
      <c r="AK105" s="74"/>
      <c r="AL105" s="74"/>
      <c r="AM105" s="61"/>
    </row>
    <row r="106" spans="1:39" hidden="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59" t="s">
        <v>387</v>
      </c>
      <c r="N106" s="78" t="s">
        <v>308</v>
      </c>
      <c r="O106" s="27" t="s">
        <v>358</v>
      </c>
      <c r="P106" s="15" t="s">
        <v>368</v>
      </c>
      <c r="Q106" s="73"/>
      <c r="R106" s="74"/>
      <c r="S106" s="74"/>
      <c r="T106" s="74">
        <v>1</v>
      </c>
      <c r="U106" s="74"/>
      <c r="V106" s="74"/>
      <c r="W106" s="74"/>
      <c r="X106" s="74"/>
      <c r="Y106" s="61"/>
      <c r="Z106" s="69" t="s">
        <v>518</v>
      </c>
      <c r="AA106" s="59" t="s">
        <v>387</v>
      </c>
      <c r="AB106" s="78" t="s">
        <v>308</v>
      </c>
      <c r="AC106" s="27" t="s">
        <v>358</v>
      </c>
      <c r="AD106" s="15" t="s">
        <v>368</v>
      </c>
      <c r="AE106" s="73"/>
      <c r="AF106" s="74"/>
      <c r="AG106" s="74"/>
      <c r="AH106" s="74">
        <v>1</v>
      </c>
      <c r="AI106" s="74"/>
      <c r="AJ106" s="74"/>
      <c r="AK106" s="74"/>
      <c r="AL106" s="74"/>
      <c r="AM106" s="61"/>
    </row>
    <row r="107" spans="1:39" hidden="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59" t="s">
        <v>381</v>
      </c>
      <c r="N107" s="78"/>
      <c r="O107" s="27" t="s">
        <v>358</v>
      </c>
      <c r="P107" s="15" t="s">
        <v>359</v>
      </c>
      <c r="Q107" s="73"/>
      <c r="R107" s="74"/>
      <c r="S107" s="74"/>
      <c r="T107" s="74"/>
      <c r="U107" s="74"/>
      <c r="V107" s="74"/>
      <c r="W107" s="74"/>
      <c r="X107" s="74"/>
      <c r="Y107" s="61"/>
      <c r="Z107" s="69" t="s">
        <v>520</v>
      </c>
      <c r="AA107" s="59" t="s">
        <v>381</v>
      </c>
      <c r="AB107" s="78"/>
      <c r="AC107" s="27" t="s">
        <v>358</v>
      </c>
      <c r="AD107" s="15" t="s">
        <v>359</v>
      </c>
      <c r="AE107" s="73"/>
      <c r="AF107" s="74"/>
      <c r="AG107" s="74"/>
      <c r="AH107" s="74"/>
      <c r="AI107" s="74"/>
      <c r="AJ107" s="74"/>
      <c r="AK107" s="74"/>
      <c r="AL107" s="74"/>
      <c r="AM107" s="61"/>
    </row>
    <row r="108" spans="1:39" hidden="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59" t="s">
        <v>385</v>
      </c>
      <c r="N108" s="78" t="s">
        <v>308</v>
      </c>
      <c r="O108" s="27" t="s">
        <v>358</v>
      </c>
      <c r="P108" s="15" t="s">
        <v>368</v>
      </c>
      <c r="Q108" s="73"/>
      <c r="R108" s="74"/>
      <c r="S108" s="74"/>
      <c r="T108" s="74">
        <v>1</v>
      </c>
      <c r="U108" s="74"/>
      <c r="V108" s="74"/>
      <c r="W108" s="74"/>
      <c r="X108" s="74"/>
      <c r="Y108" s="61">
        <v>1</v>
      </c>
      <c r="Z108" s="69" t="s">
        <v>518</v>
      </c>
      <c r="AA108" s="59" t="s">
        <v>385</v>
      </c>
      <c r="AB108" s="78" t="s">
        <v>308</v>
      </c>
      <c r="AC108" s="27" t="s">
        <v>358</v>
      </c>
      <c r="AD108" s="15" t="s">
        <v>368</v>
      </c>
      <c r="AE108" s="73"/>
      <c r="AF108" s="74">
        <v>1</v>
      </c>
      <c r="AG108" s="74"/>
      <c r="AH108" s="74"/>
      <c r="AI108" s="74"/>
      <c r="AJ108" s="74"/>
      <c r="AK108" s="74"/>
      <c r="AL108" s="74"/>
      <c r="AM108" s="61"/>
    </row>
    <row r="109" spans="1:39" hidden="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59" t="s">
        <v>381</v>
      </c>
      <c r="N109" s="78"/>
      <c r="O109" s="27" t="s">
        <v>358</v>
      </c>
      <c r="P109" s="15" t="s">
        <v>359</v>
      </c>
      <c r="Q109" s="73"/>
      <c r="R109" s="74"/>
      <c r="S109" s="74"/>
      <c r="T109" s="74"/>
      <c r="U109" s="74"/>
      <c r="V109" s="74"/>
      <c r="W109" s="74"/>
      <c r="X109" s="74"/>
      <c r="Y109" s="61"/>
      <c r="Z109" s="69" t="s">
        <v>520</v>
      </c>
      <c r="AA109" s="59" t="s">
        <v>381</v>
      </c>
      <c r="AB109" s="78"/>
      <c r="AC109" s="27" t="s">
        <v>358</v>
      </c>
      <c r="AD109" s="15" t="s">
        <v>359</v>
      </c>
      <c r="AE109" s="73"/>
      <c r="AF109" s="74"/>
      <c r="AG109" s="74"/>
      <c r="AH109" s="74"/>
      <c r="AI109" s="74"/>
      <c r="AJ109" s="74"/>
      <c r="AK109" s="74"/>
      <c r="AL109" s="74"/>
      <c r="AM109" s="61"/>
    </row>
    <row r="110" spans="1:39" hidden="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59" t="s">
        <v>381</v>
      </c>
      <c r="N110" s="78"/>
      <c r="O110" s="27" t="s">
        <v>358</v>
      </c>
      <c r="P110" s="15" t="s">
        <v>359</v>
      </c>
      <c r="Q110" s="73"/>
      <c r="R110" s="74"/>
      <c r="S110" s="74"/>
      <c r="T110" s="74"/>
      <c r="U110" s="74"/>
      <c r="V110" s="74"/>
      <c r="W110" s="74"/>
      <c r="X110" s="74"/>
      <c r="Y110" s="61"/>
      <c r="Z110" s="69" t="s">
        <v>520</v>
      </c>
      <c r="AA110" s="59" t="s">
        <v>381</v>
      </c>
      <c r="AB110" s="78"/>
      <c r="AC110" s="27" t="s">
        <v>358</v>
      </c>
      <c r="AD110" s="15" t="s">
        <v>359</v>
      </c>
      <c r="AE110" s="73"/>
      <c r="AF110" s="74"/>
      <c r="AG110" s="74"/>
      <c r="AH110" s="74"/>
      <c r="AI110" s="74"/>
      <c r="AJ110" s="74"/>
      <c r="AK110" s="74"/>
      <c r="AL110" s="74"/>
      <c r="AM110" s="61"/>
    </row>
    <row r="111" spans="1:39" hidden="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59" t="s">
        <v>381</v>
      </c>
      <c r="N111" s="78"/>
      <c r="O111" s="27" t="s">
        <v>358</v>
      </c>
      <c r="P111" s="15" t="s">
        <v>359</v>
      </c>
      <c r="Q111" s="73"/>
      <c r="R111" s="74"/>
      <c r="S111" s="74"/>
      <c r="T111" s="74"/>
      <c r="U111" s="74"/>
      <c r="V111" s="74"/>
      <c r="W111" s="74"/>
      <c r="X111" s="74"/>
      <c r="Y111" s="61"/>
      <c r="Z111" s="69" t="s">
        <v>518</v>
      </c>
      <c r="AA111" s="59" t="s">
        <v>381</v>
      </c>
      <c r="AB111" s="78"/>
      <c r="AC111" s="27" t="s">
        <v>358</v>
      </c>
      <c r="AD111" s="15" t="s">
        <v>359</v>
      </c>
      <c r="AE111" s="73"/>
      <c r="AF111" s="74"/>
      <c r="AG111" s="74"/>
      <c r="AH111" s="74"/>
      <c r="AI111" s="74"/>
      <c r="AJ111" s="74"/>
      <c r="AK111" s="74"/>
      <c r="AL111" s="74"/>
      <c r="AM111" s="61"/>
    </row>
    <row r="112" spans="1:39" hidden="1">
      <c r="A112" s="10">
        <v>108</v>
      </c>
      <c r="B112" s="98" t="s">
        <v>125</v>
      </c>
      <c r="C112" s="98" t="s">
        <v>59</v>
      </c>
      <c r="D112" s="11" t="s">
        <v>51</v>
      </c>
      <c r="E112" s="11" t="s">
        <v>304</v>
      </c>
      <c r="F112" s="12" t="s">
        <v>50</v>
      </c>
      <c r="G112" s="12" t="s">
        <v>310</v>
      </c>
      <c r="H112" s="12" t="s">
        <v>306</v>
      </c>
      <c r="I112" s="11" t="s">
        <v>504</v>
      </c>
      <c r="J112" s="12" t="str">
        <f t="shared" ref="J112:J117" si="4">"≥17h"</f>
        <v>≥17h</v>
      </c>
      <c r="K112" s="12" t="s">
        <v>512</v>
      </c>
      <c r="L112" s="69" t="s">
        <v>518</v>
      </c>
      <c r="M112" s="59" t="s">
        <v>387</v>
      </c>
      <c r="N112" s="78" t="s">
        <v>308</v>
      </c>
      <c r="O112" s="27" t="s">
        <v>358</v>
      </c>
      <c r="P112" s="15" t="s">
        <v>370</v>
      </c>
      <c r="Q112" s="73"/>
      <c r="R112" s="74">
        <v>1</v>
      </c>
      <c r="S112" s="74"/>
      <c r="T112" s="74"/>
      <c r="U112" s="74"/>
      <c r="V112" s="74"/>
      <c r="W112" s="74"/>
      <c r="X112" s="74"/>
      <c r="Y112" s="61"/>
      <c r="Z112" s="69" t="s">
        <v>518</v>
      </c>
      <c r="AA112" s="59" t="s">
        <v>387</v>
      </c>
      <c r="AB112" s="78" t="s">
        <v>308</v>
      </c>
      <c r="AC112" s="27" t="s">
        <v>358</v>
      </c>
      <c r="AD112" s="15" t="s">
        <v>370</v>
      </c>
      <c r="AE112" s="73"/>
      <c r="AF112" s="74">
        <v>1</v>
      </c>
      <c r="AG112" s="74"/>
      <c r="AH112" s="74"/>
      <c r="AI112" s="74"/>
      <c r="AJ112" s="74"/>
      <c r="AK112" s="74"/>
      <c r="AL112" s="74"/>
      <c r="AM112" s="61"/>
    </row>
    <row r="113" spans="1:39" hidden="1">
      <c r="A113" s="10">
        <v>109</v>
      </c>
      <c r="B113" s="98" t="s">
        <v>88</v>
      </c>
      <c r="C113" s="98" t="s">
        <v>89</v>
      </c>
      <c r="D113" s="11" t="s">
        <v>51</v>
      </c>
      <c r="E113" s="11" t="s">
        <v>304</v>
      </c>
      <c r="F113" s="12" t="s">
        <v>49</v>
      </c>
      <c r="G113" s="12" t="s">
        <v>310</v>
      </c>
      <c r="H113" s="12" t="s">
        <v>306</v>
      </c>
      <c r="I113" s="12" t="s">
        <v>505</v>
      </c>
      <c r="J113" s="12" t="str">
        <f t="shared" si="4"/>
        <v>≥17h</v>
      </c>
      <c r="K113" s="12" t="s">
        <v>512</v>
      </c>
      <c r="L113" s="69" t="s">
        <v>520</v>
      </c>
      <c r="M113" s="59" t="s">
        <v>381</v>
      </c>
      <c r="N113" s="78"/>
      <c r="O113" s="27" t="s">
        <v>358</v>
      </c>
      <c r="P113" s="15" t="s">
        <v>359</v>
      </c>
      <c r="Q113" s="73"/>
      <c r="R113" s="74"/>
      <c r="S113" s="74"/>
      <c r="T113" s="74"/>
      <c r="U113" s="74"/>
      <c r="V113" s="74"/>
      <c r="W113" s="74"/>
      <c r="X113" s="74"/>
      <c r="Y113" s="61"/>
      <c r="Z113" s="69" t="s">
        <v>520</v>
      </c>
      <c r="AA113" s="59" t="s">
        <v>381</v>
      </c>
      <c r="AB113" s="78"/>
      <c r="AC113" s="27" t="s">
        <v>358</v>
      </c>
      <c r="AD113" s="15" t="s">
        <v>359</v>
      </c>
      <c r="AE113" s="73"/>
      <c r="AF113" s="74"/>
      <c r="AG113" s="74"/>
      <c r="AH113" s="74"/>
      <c r="AI113" s="74"/>
      <c r="AJ113" s="74"/>
      <c r="AK113" s="74"/>
      <c r="AL113" s="74"/>
      <c r="AM113" s="61"/>
    </row>
    <row r="114" spans="1:39" hidden="1">
      <c r="A114" s="10">
        <v>110</v>
      </c>
      <c r="B114" s="98" t="s">
        <v>90</v>
      </c>
      <c r="C114" s="98" t="s">
        <v>89</v>
      </c>
      <c r="D114" s="11" t="s">
        <v>25</v>
      </c>
      <c r="E114" s="11" t="s">
        <v>304</v>
      </c>
      <c r="F114" s="12" t="s">
        <v>49</v>
      </c>
      <c r="G114" s="12" t="s">
        <v>510</v>
      </c>
      <c r="H114" s="12" t="s">
        <v>306</v>
      </c>
      <c r="I114" s="103" t="s">
        <v>505</v>
      </c>
      <c r="J114" s="12" t="str">
        <f t="shared" si="4"/>
        <v>≥17h</v>
      </c>
      <c r="K114" s="12" t="s">
        <v>512</v>
      </c>
      <c r="L114" s="69" t="s">
        <v>520</v>
      </c>
      <c r="M114" s="59" t="s">
        <v>381</v>
      </c>
      <c r="N114" s="78"/>
      <c r="O114" s="27" t="s">
        <v>358</v>
      </c>
      <c r="P114" s="15" t="s">
        <v>359</v>
      </c>
      <c r="Q114" s="73"/>
      <c r="R114" s="74"/>
      <c r="S114" s="74"/>
      <c r="T114" s="74"/>
      <c r="U114" s="74"/>
      <c r="V114" s="74"/>
      <c r="W114" s="74"/>
      <c r="X114" s="74"/>
      <c r="Y114" s="61"/>
      <c r="Z114" s="69" t="s">
        <v>520</v>
      </c>
      <c r="AA114" s="59" t="s">
        <v>381</v>
      </c>
      <c r="AB114" s="78"/>
      <c r="AC114" s="27" t="s">
        <v>358</v>
      </c>
      <c r="AD114" s="15" t="s">
        <v>359</v>
      </c>
      <c r="AE114" s="73"/>
      <c r="AF114" s="74"/>
      <c r="AG114" s="74"/>
      <c r="AH114" s="74"/>
      <c r="AI114" s="74"/>
      <c r="AJ114" s="74"/>
      <c r="AK114" s="74"/>
      <c r="AL114" s="74"/>
      <c r="AM114" s="61"/>
    </row>
    <row r="115" spans="1:39" hidden="1">
      <c r="A115" s="10">
        <v>111</v>
      </c>
      <c r="B115" s="98" t="s">
        <v>241</v>
      </c>
      <c r="C115" s="98" t="s">
        <v>241</v>
      </c>
      <c r="D115" s="11" t="s">
        <v>51</v>
      </c>
      <c r="E115" s="11" t="s">
        <v>304</v>
      </c>
      <c r="F115" s="12" t="s">
        <v>48</v>
      </c>
      <c r="G115" s="12" t="s">
        <v>510</v>
      </c>
      <c r="H115" s="12" t="s">
        <v>308</v>
      </c>
      <c r="I115" s="11" t="s">
        <v>504</v>
      </c>
      <c r="J115" s="12" t="str">
        <f t="shared" si="4"/>
        <v>≥17h</v>
      </c>
      <c r="K115" s="12" t="s">
        <v>513</v>
      </c>
      <c r="L115" s="69" t="s">
        <v>519</v>
      </c>
      <c r="M115" s="59" t="s">
        <v>381</v>
      </c>
      <c r="N115" s="78"/>
      <c r="O115" s="27" t="s">
        <v>358</v>
      </c>
      <c r="P115" s="15" t="s">
        <v>359</v>
      </c>
      <c r="Q115" s="73"/>
      <c r="R115" s="74"/>
      <c r="S115" s="74"/>
      <c r="T115" s="74"/>
      <c r="U115" s="74"/>
      <c r="V115" s="74"/>
      <c r="W115" s="74"/>
      <c r="X115" s="74"/>
      <c r="Y115" s="61"/>
      <c r="Z115" s="69" t="s">
        <v>519</v>
      </c>
      <c r="AA115" s="59" t="s">
        <v>381</v>
      </c>
      <c r="AB115" s="78"/>
      <c r="AC115" s="27" t="s">
        <v>358</v>
      </c>
      <c r="AD115" s="15" t="s">
        <v>359</v>
      </c>
      <c r="AE115" s="73"/>
      <c r="AF115" s="74"/>
      <c r="AG115" s="74"/>
      <c r="AH115" s="74"/>
      <c r="AI115" s="74"/>
      <c r="AJ115" s="74"/>
      <c r="AK115" s="74"/>
      <c r="AL115" s="74"/>
      <c r="AM115" s="61"/>
    </row>
    <row r="116" spans="1:39" hidden="1">
      <c r="A116" s="10">
        <v>112</v>
      </c>
      <c r="B116" s="98" t="s">
        <v>242</v>
      </c>
      <c r="C116" s="98" t="s">
        <v>241</v>
      </c>
      <c r="D116" s="11" t="s">
        <v>51</v>
      </c>
      <c r="E116" s="11" t="s">
        <v>304</v>
      </c>
      <c r="F116" s="12" t="s">
        <v>49</v>
      </c>
      <c r="G116" s="11" t="s">
        <v>511</v>
      </c>
      <c r="H116" s="12" t="s">
        <v>308</v>
      </c>
      <c r="I116" s="11" t="s">
        <v>507</v>
      </c>
      <c r="J116" s="12" t="str">
        <f t="shared" si="4"/>
        <v>≥17h</v>
      </c>
      <c r="K116" s="12" t="s">
        <v>512</v>
      </c>
      <c r="L116" s="69" t="s">
        <v>519</v>
      </c>
      <c r="M116" s="59" t="s">
        <v>381</v>
      </c>
      <c r="N116" s="78"/>
      <c r="O116" s="27" t="s">
        <v>358</v>
      </c>
      <c r="P116" s="15" t="s">
        <v>359</v>
      </c>
      <c r="Q116" s="73"/>
      <c r="R116" s="74"/>
      <c r="S116" s="74"/>
      <c r="T116" s="74"/>
      <c r="U116" s="74"/>
      <c r="V116" s="74"/>
      <c r="W116" s="74"/>
      <c r="X116" s="74"/>
      <c r="Y116" s="61"/>
      <c r="Z116" s="69" t="s">
        <v>519</v>
      </c>
      <c r="AA116" s="59" t="s">
        <v>381</v>
      </c>
      <c r="AB116" s="78"/>
      <c r="AC116" s="27" t="s">
        <v>358</v>
      </c>
      <c r="AD116" s="15" t="s">
        <v>359</v>
      </c>
      <c r="AE116" s="73"/>
      <c r="AF116" s="74"/>
      <c r="AG116" s="74"/>
      <c r="AH116" s="74"/>
      <c r="AI116" s="74"/>
      <c r="AJ116" s="74"/>
      <c r="AK116" s="74"/>
      <c r="AL116" s="74"/>
      <c r="AM116" s="61"/>
    </row>
    <row r="117" spans="1:39" hidden="1">
      <c r="A117" s="10">
        <v>113</v>
      </c>
      <c r="B117" s="98" t="s">
        <v>90</v>
      </c>
      <c r="C117" s="98" t="s">
        <v>89</v>
      </c>
      <c r="D117" s="11" t="s">
        <v>25</v>
      </c>
      <c r="E117" s="11" t="s">
        <v>303</v>
      </c>
      <c r="F117" s="12" t="s">
        <v>50</v>
      </c>
      <c r="G117" s="12" t="s">
        <v>310</v>
      </c>
      <c r="H117" s="12" t="s">
        <v>306</v>
      </c>
      <c r="I117" s="103" t="s">
        <v>505</v>
      </c>
      <c r="J117" s="12" t="str">
        <f t="shared" si="4"/>
        <v>≥17h</v>
      </c>
      <c r="K117" s="12" t="s">
        <v>47</v>
      </c>
      <c r="L117" s="69" t="s">
        <v>520</v>
      </c>
      <c r="M117" s="59" t="s">
        <v>381</v>
      </c>
      <c r="N117" s="78"/>
      <c r="O117" s="27" t="s">
        <v>358</v>
      </c>
      <c r="P117" s="15" t="s">
        <v>359</v>
      </c>
      <c r="Q117" s="73"/>
      <c r="R117" s="74"/>
      <c r="S117" s="74"/>
      <c r="T117" s="74"/>
      <c r="U117" s="74"/>
      <c r="V117" s="74"/>
      <c r="W117" s="74"/>
      <c r="X117" s="74"/>
      <c r="Y117" s="61"/>
      <c r="Z117" s="69" t="s">
        <v>520</v>
      </c>
      <c r="AA117" s="59" t="s">
        <v>381</v>
      </c>
      <c r="AB117" s="78"/>
      <c r="AC117" s="27" t="s">
        <v>358</v>
      </c>
      <c r="AD117" s="15" t="s">
        <v>359</v>
      </c>
      <c r="AE117" s="73"/>
      <c r="AF117" s="74"/>
      <c r="AG117" s="74"/>
      <c r="AH117" s="74"/>
      <c r="AI117" s="74"/>
      <c r="AJ117" s="74"/>
      <c r="AK117" s="74"/>
      <c r="AL117" s="74"/>
      <c r="AM117" s="61"/>
    </row>
    <row r="118" spans="1:39">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59" t="s">
        <v>385</v>
      </c>
      <c r="N118" s="78" t="s">
        <v>308</v>
      </c>
      <c r="O118" s="27" t="s">
        <v>358</v>
      </c>
      <c r="P118" s="15" t="s">
        <v>368</v>
      </c>
      <c r="Q118" s="73"/>
      <c r="R118" s="74"/>
      <c r="S118" s="74"/>
      <c r="T118" s="74">
        <v>1</v>
      </c>
      <c r="U118" s="74"/>
      <c r="V118" s="74"/>
      <c r="W118" s="74"/>
      <c r="X118" s="74"/>
      <c r="Y118" s="61"/>
      <c r="Z118" s="69" t="s">
        <v>519</v>
      </c>
      <c r="AA118" s="59" t="s">
        <v>385</v>
      </c>
      <c r="AB118" s="78" t="s">
        <v>308</v>
      </c>
      <c r="AC118" s="27" t="s">
        <v>358</v>
      </c>
      <c r="AD118" s="15" t="s">
        <v>368</v>
      </c>
      <c r="AE118" s="73"/>
      <c r="AF118" s="74"/>
      <c r="AG118" s="74"/>
      <c r="AH118" s="74"/>
      <c r="AI118" s="74">
        <v>1</v>
      </c>
      <c r="AJ118" s="74"/>
      <c r="AK118" s="74"/>
      <c r="AL118" s="74"/>
      <c r="AM118" s="61"/>
    </row>
    <row r="119" spans="1:39" hidden="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59" t="s">
        <v>381</v>
      </c>
      <c r="N119" s="78"/>
      <c r="O119" s="27" t="s">
        <v>358</v>
      </c>
      <c r="P119" s="15" t="s">
        <v>359</v>
      </c>
      <c r="Q119" s="73"/>
      <c r="R119" s="74"/>
      <c r="S119" s="74"/>
      <c r="T119" s="74"/>
      <c r="U119" s="74"/>
      <c r="V119" s="74"/>
      <c r="W119" s="74"/>
      <c r="X119" s="74"/>
      <c r="Y119" s="61"/>
      <c r="Z119" s="69" t="s">
        <v>520</v>
      </c>
      <c r="AA119" s="59" t="s">
        <v>381</v>
      </c>
      <c r="AB119" s="78"/>
      <c r="AC119" s="27" t="s">
        <v>358</v>
      </c>
      <c r="AD119" s="15" t="s">
        <v>359</v>
      </c>
      <c r="AE119" s="73"/>
      <c r="AF119" s="74"/>
      <c r="AG119" s="74"/>
      <c r="AH119" s="74"/>
      <c r="AI119" s="74"/>
      <c r="AJ119" s="74"/>
      <c r="AK119" s="74"/>
      <c r="AL119" s="74"/>
      <c r="AM119" s="61"/>
    </row>
    <row r="120" spans="1:39" hidden="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59" t="s">
        <v>381</v>
      </c>
      <c r="N120" s="78"/>
      <c r="O120" s="27" t="s">
        <v>358</v>
      </c>
      <c r="P120" s="15" t="s">
        <v>359</v>
      </c>
      <c r="Q120" s="73"/>
      <c r="R120" s="74"/>
      <c r="S120" s="74"/>
      <c r="T120" s="74"/>
      <c r="U120" s="74"/>
      <c r="V120" s="74"/>
      <c r="W120" s="74"/>
      <c r="X120" s="74"/>
      <c r="Y120" s="61"/>
      <c r="Z120" s="69" t="s">
        <v>519</v>
      </c>
      <c r="AA120" s="59" t="s">
        <v>381</v>
      </c>
      <c r="AB120" s="78"/>
      <c r="AC120" s="27" t="s">
        <v>358</v>
      </c>
      <c r="AD120" s="15" t="s">
        <v>359</v>
      </c>
      <c r="AE120" s="73"/>
      <c r="AF120" s="74"/>
      <c r="AG120" s="74"/>
      <c r="AH120" s="74"/>
      <c r="AI120" s="74"/>
      <c r="AJ120" s="74"/>
      <c r="AK120" s="74"/>
      <c r="AL120" s="74"/>
      <c r="AM120" s="61"/>
    </row>
    <row r="121" spans="1:39" hidden="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59" t="s">
        <v>381</v>
      </c>
      <c r="N121" s="78"/>
      <c r="O121" s="27" t="s">
        <v>358</v>
      </c>
      <c r="P121" s="15" t="s">
        <v>359</v>
      </c>
      <c r="Q121" s="73"/>
      <c r="R121" s="74"/>
      <c r="S121" s="74"/>
      <c r="T121" s="74"/>
      <c r="U121" s="74"/>
      <c r="V121" s="74"/>
      <c r="W121" s="74"/>
      <c r="X121" s="74"/>
      <c r="Y121" s="61"/>
      <c r="Z121" s="69" t="s">
        <v>519</v>
      </c>
      <c r="AA121" s="59" t="s">
        <v>381</v>
      </c>
      <c r="AB121" s="78"/>
      <c r="AC121" s="27" t="s">
        <v>358</v>
      </c>
      <c r="AD121" s="15" t="s">
        <v>359</v>
      </c>
      <c r="AE121" s="73"/>
      <c r="AF121" s="74"/>
      <c r="AG121" s="74"/>
      <c r="AH121" s="74"/>
      <c r="AI121" s="74"/>
      <c r="AJ121" s="74"/>
      <c r="AK121" s="74"/>
      <c r="AL121" s="74"/>
      <c r="AM121" s="61"/>
    </row>
    <row r="122" spans="1:39" hidden="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59" t="s">
        <v>381</v>
      </c>
      <c r="N122" s="78"/>
      <c r="O122" s="27" t="s">
        <v>358</v>
      </c>
      <c r="P122" s="15" t="s">
        <v>359</v>
      </c>
      <c r="Q122" s="73"/>
      <c r="R122" s="74"/>
      <c r="S122" s="74"/>
      <c r="T122" s="74"/>
      <c r="U122" s="74"/>
      <c r="V122" s="74"/>
      <c r="W122" s="74"/>
      <c r="X122" s="74"/>
      <c r="Y122" s="61"/>
      <c r="Z122" s="69" t="s">
        <v>519</v>
      </c>
      <c r="AA122" s="59" t="s">
        <v>381</v>
      </c>
      <c r="AB122" s="78"/>
      <c r="AC122" s="27" t="s">
        <v>358</v>
      </c>
      <c r="AD122" s="15" t="s">
        <v>359</v>
      </c>
      <c r="AE122" s="73"/>
      <c r="AF122" s="74"/>
      <c r="AG122" s="74"/>
      <c r="AH122" s="74"/>
      <c r="AI122" s="74"/>
      <c r="AJ122" s="74"/>
      <c r="AK122" s="74"/>
      <c r="AL122" s="74"/>
      <c r="AM122" s="61"/>
    </row>
    <row r="123" spans="1:39" hidden="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59" t="s">
        <v>381</v>
      </c>
      <c r="N123" s="78"/>
      <c r="O123" s="27" t="s">
        <v>358</v>
      </c>
      <c r="P123" s="15" t="s">
        <v>359</v>
      </c>
      <c r="Q123" s="73"/>
      <c r="R123" s="74"/>
      <c r="S123" s="74"/>
      <c r="T123" s="74"/>
      <c r="U123" s="74"/>
      <c r="V123" s="74"/>
      <c r="W123" s="74"/>
      <c r="X123" s="74"/>
      <c r="Y123" s="61"/>
      <c r="Z123" s="69" t="s">
        <v>519</v>
      </c>
      <c r="AA123" s="59" t="s">
        <v>381</v>
      </c>
      <c r="AB123" s="78"/>
      <c r="AC123" s="27" t="s">
        <v>358</v>
      </c>
      <c r="AD123" s="15" t="s">
        <v>359</v>
      </c>
      <c r="AE123" s="73"/>
      <c r="AF123" s="74"/>
      <c r="AG123" s="74"/>
      <c r="AH123" s="74"/>
      <c r="AI123" s="74"/>
      <c r="AJ123" s="74"/>
      <c r="AK123" s="74"/>
      <c r="AL123" s="74"/>
      <c r="AM123" s="61"/>
    </row>
    <row r="124" spans="1:39" hidden="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59" t="s">
        <v>381</v>
      </c>
      <c r="N124" s="78"/>
      <c r="O124" s="27" t="s">
        <v>358</v>
      </c>
      <c r="P124" s="15" t="s">
        <v>359</v>
      </c>
      <c r="Q124" s="73"/>
      <c r="R124" s="74"/>
      <c r="S124" s="74"/>
      <c r="T124" s="74"/>
      <c r="U124" s="74"/>
      <c r="V124" s="74"/>
      <c r="W124" s="74"/>
      <c r="X124" s="74"/>
      <c r="Y124" s="61"/>
      <c r="Z124" s="69" t="s">
        <v>519</v>
      </c>
      <c r="AA124" s="59" t="s">
        <v>381</v>
      </c>
      <c r="AB124" s="78"/>
      <c r="AC124" s="27" t="s">
        <v>358</v>
      </c>
      <c r="AD124" s="15" t="s">
        <v>359</v>
      </c>
      <c r="AE124" s="73"/>
      <c r="AF124" s="74"/>
      <c r="AG124" s="74"/>
      <c r="AH124" s="74"/>
      <c r="AI124" s="74"/>
      <c r="AJ124" s="74"/>
      <c r="AK124" s="74"/>
      <c r="AL124" s="74"/>
      <c r="AM124" s="61"/>
    </row>
    <row r="125" spans="1:39" hidden="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59" t="s">
        <v>381</v>
      </c>
      <c r="N125" s="78"/>
      <c r="O125" s="27" t="s">
        <v>358</v>
      </c>
      <c r="P125" s="15" t="s">
        <v>359</v>
      </c>
      <c r="Q125" s="73"/>
      <c r="R125" s="74"/>
      <c r="S125" s="74"/>
      <c r="T125" s="74"/>
      <c r="U125" s="74"/>
      <c r="V125" s="74"/>
      <c r="W125" s="74"/>
      <c r="X125" s="74"/>
      <c r="Y125" s="61"/>
      <c r="Z125" s="69" t="s">
        <v>519</v>
      </c>
      <c r="AA125" s="59" t="s">
        <v>381</v>
      </c>
      <c r="AB125" s="78"/>
      <c r="AC125" s="27" t="s">
        <v>358</v>
      </c>
      <c r="AD125" s="15" t="s">
        <v>359</v>
      </c>
      <c r="AE125" s="73"/>
      <c r="AF125" s="74"/>
      <c r="AG125" s="74"/>
      <c r="AH125" s="74"/>
      <c r="AI125" s="74"/>
      <c r="AJ125" s="74"/>
      <c r="AK125" s="74"/>
      <c r="AL125" s="74"/>
      <c r="AM125" s="61"/>
    </row>
    <row r="126" spans="1:39" hidden="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59" t="s">
        <v>381</v>
      </c>
      <c r="N126" s="78"/>
      <c r="O126" s="27" t="s">
        <v>358</v>
      </c>
      <c r="P126" s="15" t="s">
        <v>359</v>
      </c>
      <c r="Q126" s="73"/>
      <c r="R126" s="74"/>
      <c r="S126" s="74"/>
      <c r="T126" s="74"/>
      <c r="U126" s="74"/>
      <c r="V126" s="74"/>
      <c r="W126" s="74"/>
      <c r="X126" s="74"/>
      <c r="Y126" s="61"/>
      <c r="Z126" s="69" t="s">
        <v>519</v>
      </c>
      <c r="AA126" s="59" t="s">
        <v>381</v>
      </c>
      <c r="AB126" s="78"/>
      <c r="AC126" s="27" t="s">
        <v>358</v>
      </c>
      <c r="AD126" s="15" t="s">
        <v>359</v>
      </c>
      <c r="AE126" s="73"/>
      <c r="AF126" s="74"/>
      <c r="AG126" s="74"/>
      <c r="AH126" s="74"/>
      <c r="AI126" s="74"/>
      <c r="AJ126" s="74"/>
      <c r="AK126" s="74"/>
      <c r="AL126" s="74"/>
      <c r="AM126" s="61"/>
    </row>
    <row r="127" spans="1:39" hidden="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59" t="s">
        <v>381</v>
      </c>
      <c r="N127" s="78"/>
      <c r="O127" s="27" t="s">
        <v>358</v>
      </c>
      <c r="P127" s="15" t="s">
        <v>359</v>
      </c>
      <c r="Q127" s="73"/>
      <c r="R127" s="74"/>
      <c r="S127" s="74"/>
      <c r="T127" s="74"/>
      <c r="U127" s="74"/>
      <c r="V127" s="74"/>
      <c r="W127" s="74"/>
      <c r="X127" s="74"/>
      <c r="Y127" s="61"/>
      <c r="Z127" s="69" t="s">
        <v>519</v>
      </c>
      <c r="AA127" s="59" t="s">
        <v>381</v>
      </c>
      <c r="AB127" s="78"/>
      <c r="AC127" s="27" t="s">
        <v>358</v>
      </c>
      <c r="AD127" s="15" t="s">
        <v>359</v>
      </c>
      <c r="AE127" s="73"/>
      <c r="AF127" s="74"/>
      <c r="AG127" s="74"/>
      <c r="AH127" s="74"/>
      <c r="AI127" s="74"/>
      <c r="AJ127" s="74"/>
      <c r="AK127" s="74"/>
      <c r="AL127" s="74"/>
      <c r="AM127" s="61"/>
    </row>
    <row r="128" spans="1:39" hidden="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59" t="s">
        <v>381</v>
      </c>
      <c r="N128" s="78"/>
      <c r="O128" s="27" t="s">
        <v>358</v>
      </c>
      <c r="P128" s="15" t="s">
        <v>359</v>
      </c>
      <c r="Q128" s="73"/>
      <c r="R128" s="74"/>
      <c r="S128" s="74"/>
      <c r="T128" s="74"/>
      <c r="U128" s="74"/>
      <c r="V128" s="74"/>
      <c r="W128" s="74"/>
      <c r="X128" s="74"/>
      <c r="Y128" s="61"/>
      <c r="Z128" s="69" t="s">
        <v>519</v>
      </c>
      <c r="AA128" s="59" t="s">
        <v>381</v>
      </c>
      <c r="AB128" s="78"/>
      <c r="AC128" s="27" t="s">
        <v>358</v>
      </c>
      <c r="AD128" s="15" t="s">
        <v>359</v>
      </c>
      <c r="AE128" s="73"/>
      <c r="AF128" s="74"/>
      <c r="AG128" s="74"/>
      <c r="AH128" s="74"/>
      <c r="AI128" s="74"/>
      <c r="AJ128" s="74"/>
      <c r="AK128" s="74"/>
      <c r="AL128" s="74"/>
      <c r="AM128" s="61"/>
    </row>
    <row r="129" spans="1:39" hidden="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59" t="s">
        <v>381</v>
      </c>
      <c r="N129" s="78"/>
      <c r="O129" s="27" t="s">
        <v>358</v>
      </c>
      <c r="P129" s="15" t="s">
        <v>359</v>
      </c>
      <c r="Q129" s="73"/>
      <c r="R129" s="74"/>
      <c r="S129" s="74"/>
      <c r="T129" s="74"/>
      <c r="U129" s="74"/>
      <c r="V129" s="74"/>
      <c r="W129" s="74"/>
      <c r="X129" s="74"/>
      <c r="Y129" s="61"/>
      <c r="Z129" s="69" t="s">
        <v>519</v>
      </c>
      <c r="AA129" s="59" t="s">
        <v>381</v>
      </c>
      <c r="AB129" s="78"/>
      <c r="AC129" s="27" t="s">
        <v>358</v>
      </c>
      <c r="AD129" s="15" t="s">
        <v>359</v>
      </c>
      <c r="AE129" s="73"/>
      <c r="AF129" s="74"/>
      <c r="AG129" s="74"/>
      <c r="AH129" s="74"/>
      <c r="AI129" s="74"/>
      <c r="AJ129" s="74"/>
      <c r="AK129" s="74"/>
      <c r="AL129" s="74"/>
      <c r="AM129" s="61"/>
    </row>
    <row r="130" spans="1:39" hidden="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59" t="s">
        <v>381</v>
      </c>
      <c r="N130" s="78"/>
      <c r="O130" s="27" t="s">
        <v>358</v>
      </c>
      <c r="P130" s="15" t="s">
        <v>359</v>
      </c>
      <c r="Q130" s="73"/>
      <c r="R130" s="74"/>
      <c r="S130" s="74"/>
      <c r="T130" s="74"/>
      <c r="U130" s="74"/>
      <c r="V130" s="74"/>
      <c r="W130" s="74"/>
      <c r="X130" s="74"/>
      <c r="Y130" s="61"/>
      <c r="Z130" s="69" t="s">
        <v>519</v>
      </c>
      <c r="AA130" s="59" t="s">
        <v>381</v>
      </c>
      <c r="AB130" s="78"/>
      <c r="AC130" s="27" t="s">
        <v>358</v>
      </c>
      <c r="AD130" s="15" t="s">
        <v>359</v>
      </c>
      <c r="AE130" s="73"/>
      <c r="AF130" s="74"/>
      <c r="AG130" s="74"/>
      <c r="AH130" s="74"/>
      <c r="AI130" s="74"/>
      <c r="AJ130" s="74"/>
      <c r="AK130" s="74"/>
      <c r="AL130" s="74"/>
      <c r="AM130" s="61"/>
    </row>
    <row r="131" spans="1:39" hidden="1">
      <c r="A131" s="10">
        <v>127</v>
      </c>
      <c r="B131" s="98" t="s">
        <v>119</v>
      </c>
      <c r="C131" s="98" t="s">
        <v>72</v>
      </c>
      <c r="D131" s="11" t="s">
        <v>52</v>
      </c>
      <c r="E131" s="11" t="s">
        <v>304</v>
      </c>
      <c r="F131" s="12" t="s">
        <v>49</v>
      </c>
      <c r="G131" s="12" t="s">
        <v>510</v>
      </c>
      <c r="H131" s="12" t="s">
        <v>307</v>
      </c>
      <c r="I131" s="103" t="s">
        <v>504</v>
      </c>
      <c r="J131" s="12" t="str">
        <f t="shared" ref="J131:J136" si="5">"≥17h"</f>
        <v>≥17h</v>
      </c>
      <c r="K131" s="12" t="s">
        <v>512</v>
      </c>
      <c r="L131" s="69" t="s">
        <v>519</v>
      </c>
      <c r="M131" s="59" t="s">
        <v>381</v>
      </c>
      <c r="N131" s="78"/>
      <c r="O131" s="27" t="s">
        <v>358</v>
      </c>
      <c r="P131" s="15" t="s">
        <v>359</v>
      </c>
      <c r="Q131" s="73"/>
      <c r="R131" s="74"/>
      <c r="S131" s="74"/>
      <c r="T131" s="74"/>
      <c r="U131" s="74"/>
      <c r="V131" s="74"/>
      <c r="W131" s="74"/>
      <c r="X131" s="74"/>
      <c r="Y131" s="61"/>
      <c r="Z131" s="69" t="s">
        <v>519</v>
      </c>
      <c r="AA131" s="59" t="s">
        <v>381</v>
      </c>
      <c r="AB131" s="78"/>
      <c r="AC131" s="27" t="s">
        <v>358</v>
      </c>
      <c r="AD131" s="15" t="s">
        <v>359</v>
      </c>
      <c r="AE131" s="73"/>
      <c r="AF131" s="74"/>
      <c r="AG131" s="74"/>
      <c r="AH131" s="74"/>
      <c r="AI131" s="74"/>
      <c r="AJ131" s="74"/>
      <c r="AK131" s="74"/>
      <c r="AL131" s="74"/>
      <c r="AM131" s="61"/>
    </row>
    <row r="132" spans="1:39" hidden="1">
      <c r="A132" s="10">
        <v>128</v>
      </c>
      <c r="B132" s="98" t="s">
        <v>193</v>
      </c>
      <c r="C132" s="98" t="s">
        <v>193</v>
      </c>
      <c r="D132" s="11" t="s">
        <v>52</v>
      </c>
      <c r="E132" s="11" t="s">
        <v>304</v>
      </c>
      <c r="F132" s="12" t="s">
        <v>49</v>
      </c>
      <c r="G132" s="12" t="s">
        <v>510</v>
      </c>
      <c r="H132" s="12" t="s">
        <v>306</v>
      </c>
      <c r="I132" s="103" t="s">
        <v>504</v>
      </c>
      <c r="J132" s="12" t="str">
        <f t="shared" si="5"/>
        <v>≥17h</v>
      </c>
      <c r="K132" s="12" t="s">
        <v>512</v>
      </c>
      <c r="L132" s="69" t="s">
        <v>519</v>
      </c>
      <c r="M132" s="59" t="s">
        <v>381</v>
      </c>
      <c r="N132" s="78"/>
      <c r="O132" s="27" t="s">
        <v>358</v>
      </c>
      <c r="P132" s="15" t="s">
        <v>359</v>
      </c>
      <c r="Q132" s="73"/>
      <c r="R132" s="74"/>
      <c r="S132" s="74"/>
      <c r="T132" s="74"/>
      <c r="U132" s="74"/>
      <c r="V132" s="74"/>
      <c r="W132" s="74"/>
      <c r="X132" s="74"/>
      <c r="Y132" s="61"/>
      <c r="Z132" s="69" t="s">
        <v>519</v>
      </c>
      <c r="AA132" s="59" t="s">
        <v>381</v>
      </c>
      <c r="AB132" s="78"/>
      <c r="AC132" s="27" t="s">
        <v>358</v>
      </c>
      <c r="AD132" s="15" t="s">
        <v>359</v>
      </c>
      <c r="AE132" s="73"/>
      <c r="AF132" s="74"/>
      <c r="AG132" s="74"/>
      <c r="AH132" s="74"/>
      <c r="AI132" s="74"/>
      <c r="AJ132" s="74"/>
      <c r="AK132" s="74"/>
      <c r="AL132" s="74"/>
      <c r="AM132" s="61"/>
    </row>
    <row r="133" spans="1:39">
      <c r="A133" s="10">
        <v>129</v>
      </c>
      <c r="B133" s="98" t="s">
        <v>196</v>
      </c>
      <c r="C133" s="98" t="s">
        <v>196</v>
      </c>
      <c r="D133" s="11" t="s">
        <v>51</v>
      </c>
      <c r="E133" s="11" t="s">
        <v>303</v>
      </c>
      <c r="F133" s="12" t="s">
        <v>48</v>
      </c>
      <c r="G133" s="12" t="s">
        <v>310</v>
      </c>
      <c r="H133" s="12" t="s">
        <v>306</v>
      </c>
      <c r="I133" s="12" t="s">
        <v>505</v>
      </c>
      <c r="J133" s="12" t="str">
        <f t="shared" si="5"/>
        <v>≥17h</v>
      </c>
      <c r="K133" s="12" t="s">
        <v>512</v>
      </c>
      <c r="L133" s="69" t="s">
        <v>519</v>
      </c>
      <c r="M133" s="59" t="s">
        <v>385</v>
      </c>
      <c r="N133" s="78" t="s">
        <v>308</v>
      </c>
      <c r="O133" s="27" t="s">
        <v>358</v>
      </c>
      <c r="P133" s="15" t="s">
        <v>368</v>
      </c>
      <c r="Q133" s="73"/>
      <c r="R133" s="74"/>
      <c r="S133" s="74"/>
      <c r="T133" s="74">
        <v>1</v>
      </c>
      <c r="U133" s="74"/>
      <c r="V133" s="74"/>
      <c r="W133" s="74"/>
      <c r="X133" s="74"/>
      <c r="Y133" s="61"/>
      <c r="Z133" s="69" t="s">
        <v>519</v>
      </c>
      <c r="AA133" s="59" t="s">
        <v>385</v>
      </c>
      <c r="AB133" s="78" t="s">
        <v>308</v>
      </c>
      <c r="AC133" s="27" t="s">
        <v>358</v>
      </c>
      <c r="AD133" s="15" t="s">
        <v>368</v>
      </c>
      <c r="AE133" s="73"/>
      <c r="AF133" s="74">
        <v>1</v>
      </c>
      <c r="AG133" s="74"/>
      <c r="AH133" s="74"/>
      <c r="AI133" s="74">
        <v>1</v>
      </c>
      <c r="AJ133" s="74"/>
      <c r="AK133" s="74"/>
      <c r="AL133" s="74"/>
      <c r="AM133" s="61"/>
    </row>
    <row r="134" spans="1:39" hidden="1">
      <c r="A134" s="10">
        <v>130</v>
      </c>
      <c r="B134" s="98" t="s">
        <v>120</v>
      </c>
      <c r="C134" s="98" t="s">
        <v>72</v>
      </c>
      <c r="D134" s="11" t="s">
        <v>52</v>
      </c>
      <c r="E134" s="11" t="s">
        <v>304</v>
      </c>
      <c r="F134" s="12" t="s">
        <v>49</v>
      </c>
      <c r="G134" s="11" t="s">
        <v>511</v>
      </c>
      <c r="H134" s="12" t="s">
        <v>308</v>
      </c>
      <c r="I134" s="103" t="s">
        <v>504</v>
      </c>
      <c r="J134" s="12" t="str">
        <f t="shared" si="5"/>
        <v>≥17h</v>
      </c>
      <c r="K134" s="12" t="s">
        <v>512</v>
      </c>
      <c r="L134" s="69" t="s">
        <v>519</v>
      </c>
      <c r="M134" s="59" t="s">
        <v>381</v>
      </c>
      <c r="N134" s="78"/>
      <c r="O134" s="27" t="s">
        <v>358</v>
      </c>
      <c r="P134" s="15" t="s">
        <v>359</v>
      </c>
      <c r="Q134" s="73"/>
      <c r="R134" s="74"/>
      <c r="S134" s="74"/>
      <c r="T134" s="74"/>
      <c r="U134" s="74"/>
      <c r="V134" s="74"/>
      <c r="W134" s="74"/>
      <c r="X134" s="74"/>
      <c r="Y134" s="61"/>
      <c r="Z134" s="69" t="s">
        <v>519</v>
      </c>
      <c r="AA134" s="59" t="s">
        <v>381</v>
      </c>
      <c r="AB134" s="78"/>
      <c r="AC134" s="27" t="s">
        <v>358</v>
      </c>
      <c r="AD134" s="15" t="s">
        <v>359</v>
      </c>
      <c r="AE134" s="73"/>
      <c r="AF134" s="74"/>
      <c r="AG134" s="74"/>
      <c r="AH134" s="74"/>
      <c r="AI134" s="74"/>
      <c r="AJ134" s="74"/>
      <c r="AK134" s="74"/>
      <c r="AL134" s="74"/>
      <c r="AM134" s="61"/>
    </row>
    <row r="135" spans="1:39" hidden="1">
      <c r="A135" s="10">
        <v>131</v>
      </c>
      <c r="B135" s="98" t="s">
        <v>236</v>
      </c>
      <c r="C135" s="98" t="s">
        <v>235</v>
      </c>
      <c r="D135" s="11" t="s">
        <v>25</v>
      </c>
      <c r="E135" s="11" t="s">
        <v>303</v>
      </c>
      <c r="F135" s="12" t="s">
        <v>48</v>
      </c>
      <c r="G135" s="12" t="s">
        <v>510</v>
      </c>
      <c r="H135" s="12" t="s">
        <v>306</v>
      </c>
      <c r="I135" s="103" t="s">
        <v>504</v>
      </c>
      <c r="J135" s="12" t="str">
        <f t="shared" si="5"/>
        <v>≥17h</v>
      </c>
      <c r="K135" s="12" t="s">
        <v>47</v>
      </c>
      <c r="L135" s="69" t="s">
        <v>519</v>
      </c>
      <c r="M135" s="59" t="s">
        <v>381</v>
      </c>
      <c r="N135" s="78"/>
      <c r="O135" s="27" t="s">
        <v>358</v>
      </c>
      <c r="P135" s="15" t="s">
        <v>359</v>
      </c>
      <c r="Q135" s="73"/>
      <c r="R135" s="74"/>
      <c r="S135" s="74"/>
      <c r="T135" s="74"/>
      <c r="U135" s="74"/>
      <c r="V135" s="74"/>
      <c r="W135" s="74"/>
      <c r="X135" s="74"/>
      <c r="Y135" s="61"/>
      <c r="Z135" s="69" t="s">
        <v>519</v>
      </c>
      <c r="AA135" s="59" t="s">
        <v>381</v>
      </c>
      <c r="AB135" s="78"/>
      <c r="AC135" s="27" t="s">
        <v>358</v>
      </c>
      <c r="AD135" s="15" t="s">
        <v>359</v>
      </c>
      <c r="AE135" s="73"/>
      <c r="AF135" s="74"/>
      <c r="AG135" s="74"/>
      <c r="AH135" s="74"/>
      <c r="AI135" s="74"/>
      <c r="AJ135" s="74"/>
      <c r="AK135" s="74"/>
      <c r="AL135" s="74"/>
      <c r="AM135" s="61"/>
    </row>
    <row r="136" spans="1:39" hidden="1">
      <c r="A136" s="10">
        <v>132</v>
      </c>
      <c r="B136" s="98" t="s">
        <v>121</v>
      </c>
      <c r="C136" s="98" t="s">
        <v>72</v>
      </c>
      <c r="D136" s="11" t="s">
        <v>52</v>
      </c>
      <c r="E136" s="11" t="s">
        <v>304</v>
      </c>
      <c r="F136" s="12" t="s">
        <v>49</v>
      </c>
      <c r="G136" s="11" t="s">
        <v>511</v>
      </c>
      <c r="H136" s="12" t="s">
        <v>308</v>
      </c>
      <c r="I136" s="103" t="s">
        <v>505</v>
      </c>
      <c r="J136" s="12" t="str">
        <f t="shared" si="5"/>
        <v>≥17h</v>
      </c>
      <c r="K136" s="12" t="s">
        <v>512</v>
      </c>
      <c r="L136" s="69" t="s">
        <v>519</v>
      </c>
      <c r="M136" s="59" t="s">
        <v>381</v>
      </c>
      <c r="N136" s="78"/>
      <c r="O136" s="27" t="s">
        <v>358</v>
      </c>
      <c r="P136" s="15" t="s">
        <v>359</v>
      </c>
      <c r="Q136" s="73"/>
      <c r="R136" s="74"/>
      <c r="S136" s="74"/>
      <c r="T136" s="74"/>
      <c r="U136" s="74"/>
      <c r="V136" s="74"/>
      <c r="W136" s="74"/>
      <c r="X136" s="74"/>
      <c r="Y136" s="61"/>
      <c r="Z136" s="69" t="s">
        <v>519</v>
      </c>
      <c r="AA136" s="59" t="s">
        <v>381</v>
      </c>
      <c r="AB136" s="78"/>
      <c r="AC136" s="27" t="s">
        <v>358</v>
      </c>
      <c r="AD136" s="15" t="s">
        <v>359</v>
      </c>
      <c r="AE136" s="73"/>
      <c r="AF136" s="74"/>
      <c r="AG136" s="74"/>
      <c r="AH136" s="74"/>
      <c r="AI136" s="74"/>
      <c r="AJ136" s="74"/>
      <c r="AK136" s="74"/>
      <c r="AL136" s="74"/>
      <c r="AM136" s="61"/>
    </row>
    <row r="137" spans="1:39" hidden="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59" t="s">
        <v>381</v>
      </c>
      <c r="N137" s="78"/>
      <c r="O137" s="27" t="s">
        <v>358</v>
      </c>
      <c r="P137" s="15" t="s">
        <v>359</v>
      </c>
      <c r="Q137" s="73"/>
      <c r="R137" s="74"/>
      <c r="S137" s="74"/>
      <c r="T137" s="74"/>
      <c r="U137" s="74"/>
      <c r="V137" s="74"/>
      <c r="W137" s="74"/>
      <c r="X137" s="74"/>
      <c r="Y137" s="61"/>
      <c r="Z137" s="69" t="s">
        <v>519</v>
      </c>
      <c r="AA137" s="59" t="s">
        <v>381</v>
      </c>
      <c r="AB137" s="78"/>
      <c r="AC137" s="27" t="s">
        <v>358</v>
      </c>
      <c r="AD137" s="15" t="s">
        <v>359</v>
      </c>
      <c r="AE137" s="73"/>
      <c r="AF137" s="74"/>
      <c r="AG137" s="74"/>
      <c r="AH137" s="74"/>
      <c r="AI137" s="74"/>
      <c r="AJ137" s="74"/>
      <c r="AK137" s="74"/>
      <c r="AL137" s="74"/>
      <c r="AM137" s="61"/>
    </row>
    <row r="138" spans="1:39" hidden="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59" t="s">
        <v>381</v>
      </c>
      <c r="N138" s="78"/>
      <c r="O138" s="27" t="s">
        <v>358</v>
      </c>
      <c r="P138" s="15" t="s">
        <v>359</v>
      </c>
      <c r="Q138" s="73"/>
      <c r="R138" s="74"/>
      <c r="S138" s="74"/>
      <c r="T138" s="74"/>
      <c r="U138" s="74"/>
      <c r="V138" s="74"/>
      <c r="W138" s="74"/>
      <c r="X138" s="74"/>
      <c r="Y138" s="61"/>
      <c r="Z138" s="69" t="s">
        <v>519</v>
      </c>
      <c r="AA138" s="59" t="s">
        <v>381</v>
      </c>
      <c r="AB138" s="78"/>
      <c r="AC138" s="27" t="s">
        <v>358</v>
      </c>
      <c r="AD138" s="15" t="s">
        <v>359</v>
      </c>
      <c r="AE138" s="73"/>
      <c r="AF138" s="74"/>
      <c r="AG138" s="74"/>
      <c r="AH138" s="74"/>
      <c r="AI138" s="74"/>
      <c r="AJ138" s="74"/>
      <c r="AK138" s="74"/>
      <c r="AL138" s="74"/>
      <c r="AM138" s="61"/>
    </row>
    <row r="139" spans="1:39" hidden="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59" t="s">
        <v>381</v>
      </c>
      <c r="N139" s="78"/>
      <c r="O139" s="27" t="s">
        <v>358</v>
      </c>
      <c r="P139" s="15" t="s">
        <v>359</v>
      </c>
      <c r="Q139" s="73"/>
      <c r="R139" s="74"/>
      <c r="S139" s="74"/>
      <c r="T139" s="74"/>
      <c r="U139" s="74"/>
      <c r="V139" s="74"/>
      <c r="W139" s="74"/>
      <c r="X139" s="74"/>
      <c r="Y139" s="61"/>
      <c r="Z139" s="69" t="s">
        <v>519</v>
      </c>
      <c r="AA139" s="59" t="s">
        <v>381</v>
      </c>
      <c r="AB139" s="78"/>
      <c r="AC139" s="27" t="s">
        <v>358</v>
      </c>
      <c r="AD139" s="15" t="s">
        <v>359</v>
      </c>
      <c r="AE139" s="73"/>
      <c r="AF139" s="74"/>
      <c r="AG139" s="74"/>
      <c r="AH139" s="74"/>
      <c r="AI139" s="74"/>
      <c r="AJ139" s="74"/>
      <c r="AK139" s="74"/>
      <c r="AL139" s="74"/>
      <c r="AM139" s="61"/>
    </row>
    <row r="140" spans="1:39" hidden="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59" t="s">
        <v>381</v>
      </c>
      <c r="N140" s="78"/>
      <c r="O140" s="27" t="s">
        <v>358</v>
      </c>
      <c r="P140" s="15" t="s">
        <v>359</v>
      </c>
      <c r="Q140" s="73"/>
      <c r="R140" s="74"/>
      <c r="S140" s="74"/>
      <c r="T140" s="74"/>
      <c r="U140" s="74"/>
      <c r="V140" s="74"/>
      <c r="W140" s="74"/>
      <c r="X140" s="74"/>
      <c r="Y140" s="61"/>
      <c r="Z140" s="69" t="s">
        <v>519</v>
      </c>
      <c r="AA140" s="59" t="s">
        <v>381</v>
      </c>
      <c r="AB140" s="78"/>
      <c r="AC140" s="27" t="s">
        <v>358</v>
      </c>
      <c r="AD140" s="15" t="s">
        <v>359</v>
      </c>
      <c r="AE140" s="73"/>
      <c r="AF140" s="74"/>
      <c r="AG140" s="74"/>
      <c r="AH140" s="74"/>
      <c r="AI140" s="74"/>
      <c r="AJ140" s="74"/>
      <c r="AK140" s="74"/>
      <c r="AL140" s="74"/>
      <c r="AM140" s="61"/>
    </row>
    <row r="141" spans="1:39" hidden="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59" t="s">
        <v>381</v>
      </c>
      <c r="N141" s="78"/>
      <c r="O141" s="27" t="s">
        <v>358</v>
      </c>
      <c r="P141" s="15" t="s">
        <v>359</v>
      </c>
      <c r="Q141" s="73"/>
      <c r="R141" s="74"/>
      <c r="S141" s="74"/>
      <c r="T141" s="74"/>
      <c r="U141" s="74"/>
      <c r="V141" s="74"/>
      <c r="W141" s="74"/>
      <c r="X141" s="74"/>
      <c r="Y141" s="61"/>
      <c r="Z141" s="69" t="s">
        <v>519</v>
      </c>
      <c r="AA141" s="59" t="s">
        <v>381</v>
      </c>
      <c r="AB141" s="78"/>
      <c r="AC141" s="27" t="s">
        <v>358</v>
      </c>
      <c r="AD141" s="15" t="s">
        <v>359</v>
      </c>
      <c r="AE141" s="73"/>
      <c r="AF141" s="74"/>
      <c r="AG141" s="74"/>
      <c r="AH141" s="74"/>
      <c r="AI141" s="74"/>
      <c r="AJ141" s="74"/>
      <c r="AK141" s="74"/>
      <c r="AL141" s="74"/>
      <c r="AM141" s="61"/>
    </row>
    <row r="142" spans="1:39" hidden="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59" t="s">
        <v>381</v>
      </c>
      <c r="N142" s="78"/>
      <c r="O142" s="27" t="s">
        <v>358</v>
      </c>
      <c r="P142" s="15" t="s">
        <v>359</v>
      </c>
      <c r="Q142" s="73"/>
      <c r="R142" s="74"/>
      <c r="S142" s="74"/>
      <c r="T142" s="74"/>
      <c r="U142" s="74"/>
      <c r="V142" s="74"/>
      <c r="W142" s="74"/>
      <c r="X142" s="74"/>
      <c r="Y142" s="61"/>
      <c r="Z142" s="69" t="s">
        <v>519</v>
      </c>
      <c r="AA142" s="59" t="s">
        <v>381</v>
      </c>
      <c r="AB142" s="78"/>
      <c r="AC142" s="27" t="s">
        <v>358</v>
      </c>
      <c r="AD142" s="15" t="s">
        <v>359</v>
      </c>
      <c r="AE142" s="73"/>
      <c r="AF142" s="74"/>
      <c r="AG142" s="74"/>
      <c r="AH142" s="74"/>
      <c r="AI142" s="74"/>
      <c r="AJ142" s="74"/>
      <c r="AK142" s="74"/>
      <c r="AL142" s="74"/>
      <c r="AM142" s="61"/>
    </row>
    <row r="143" spans="1:39" hidden="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59" t="s">
        <v>381</v>
      </c>
      <c r="N143" s="78"/>
      <c r="O143" s="27" t="s">
        <v>358</v>
      </c>
      <c r="P143" s="15" t="s">
        <v>359</v>
      </c>
      <c r="Q143" s="73"/>
      <c r="R143" s="74"/>
      <c r="S143" s="74"/>
      <c r="T143" s="74"/>
      <c r="U143" s="74"/>
      <c r="V143" s="74"/>
      <c r="W143" s="74"/>
      <c r="X143" s="74"/>
      <c r="Y143" s="61"/>
      <c r="Z143" s="69" t="s">
        <v>519</v>
      </c>
      <c r="AA143" s="59" t="s">
        <v>381</v>
      </c>
      <c r="AB143" s="78"/>
      <c r="AC143" s="27" t="s">
        <v>358</v>
      </c>
      <c r="AD143" s="15" t="s">
        <v>359</v>
      </c>
      <c r="AE143" s="73"/>
      <c r="AF143" s="74"/>
      <c r="AG143" s="74"/>
      <c r="AH143" s="74"/>
      <c r="AI143" s="74"/>
      <c r="AJ143" s="74"/>
      <c r="AK143" s="74"/>
      <c r="AL143" s="74"/>
      <c r="AM143" s="61"/>
    </row>
    <row r="144" spans="1:39" hidden="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59" t="s">
        <v>381</v>
      </c>
      <c r="N144" s="78"/>
      <c r="O144" s="27" t="s">
        <v>358</v>
      </c>
      <c r="P144" s="15" t="s">
        <v>359</v>
      </c>
      <c r="Q144" s="73"/>
      <c r="R144" s="74"/>
      <c r="S144" s="74"/>
      <c r="T144" s="74"/>
      <c r="U144" s="74"/>
      <c r="V144" s="74"/>
      <c r="W144" s="74"/>
      <c r="X144" s="74"/>
      <c r="Y144" s="61"/>
      <c r="Z144" s="69" t="s">
        <v>519</v>
      </c>
      <c r="AA144" s="59" t="s">
        <v>381</v>
      </c>
      <c r="AB144" s="78"/>
      <c r="AC144" s="27" t="s">
        <v>358</v>
      </c>
      <c r="AD144" s="15" t="s">
        <v>359</v>
      </c>
      <c r="AE144" s="73"/>
      <c r="AF144" s="74"/>
      <c r="AG144" s="74"/>
      <c r="AH144" s="74"/>
      <c r="AI144" s="74"/>
      <c r="AJ144" s="74"/>
      <c r="AK144" s="74"/>
      <c r="AL144" s="74"/>
      <c r="AM144" s="61"/>
    </row>
    <row r="145" spans="1:39" hidden="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59" t="s">
        <v>381</v>
      </c>
      <c r="N145" s="78"/>
      <c r="O145" s="27" t="s">
        <v>358</v>
      </c>
      <c r="P145" s="15" t="s">
        <v>359</v>
      </c>
      <c r="Q145" s="73"/>
      <c r="R145" s="74"/>
      <c r="S145" s="74"/>
      <c r="T145" s="74"/>
      <c r="U145" s="74"/>
      <c r="V145" s="74"/>
      <c r="W145" s="74"/>
      <c r="X145" s="74"/>
      <c r="Y145" s="61"/>
      <c r="Z145" s="69" t="s">
        <v>519</v>
      </c>
      <c r="AA145" s="59" t="s">
        <v>381</v>
      </c>
      <c r="AB145" s="78"/>
      <c r="AC145" s="27" t="s">
        <v>358</v>
      </c>
      <c r="AD145" s="15" t="s">
        <v>359</v>
      </c>
      <c r="AE145" s="73"/>
      <c r="AF145" s="74"/>
      <c r="AG145" s="74"/>
      <c r="AH145" s="74"/>
      <c r="AI145" s="74"/>
      <c r="AJ145" s="74"/>
      <c r="AK145" s="74"/>
      <c r="AL145" s="74"/>
      <c r="AM145" s="61"/>
    </row>
    <row r="146" spans="1:39" hidden="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59" t="s">
        <v>385</v>
      </c>
      <c r="N146" s="78" t="s">
        <v>308</v>
      </c>
      <c r="O146" s="27" t="s">
        <v>358</v>
      </c>
      <c r="P146" s="15" t="s">
        <v>368</v>
      </c>
      <c r="Q146" s="73"/>
      <c r="R146" s="74"/>
      <c r="S146" s="74"/>
      <c r="T146" s="74">
        <v>1</v>
      </c>
      <c r="U146" s="74"/>
      <c r="V146" s="74"/>
      <c r="W146" s="74"/>
      <c r="X146" s="74"/>
      <c r="Y146" s="61"/>
      <c r="Z146" s="69" t="s">
        <v>518</v>
      </c>
      <c r="AA146" s="59" t="s">
        <v>385</v>
      </c>
      <c r="AB146" s="78" t="s">
        <v>308</v>
      </c>
      <c r="AC146" s="27" t="s">
        <v>358</v>
      </c>
      <c r="AD146" s="15" t="s">
        <v>368</v>
      </c>
      <c r="AE146" s="73"/>
      <c r="AF146" s="74"/>
      <c r="AG146" s="74"/>
      <c r="AH146" s="74">
        <v>1</v>
      </c>
      <c r="AI146" s="74">
        <v>1</v>
      </c>
      <c r="AJ146" s="74"/>
      <c r="AK146" s="74"/>
      <c r="AL146" s="74"/>
      <c r="AM146" s="61"/>
    </row>
    <row r="147" spans="1:39" hidden="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59" t="s">
        <v>381</v>
      </c>
      <c r="N147" s="78"/>
      <c r="O147" s="27" t="s">
        <v>358</v>
      </c>
      <c r="P147" s="15" t="s">
        <v>359</v>
      </c>
      <c r="Q147" s="73"/>
      <c r="R147" s="74"/>
      <c r="S147" s="74"/>
      <c r="T147" s="74"/>
      <c r="U147" s="74"/>
      <c r="V147" s="74"/>
      <c r="W147" s="74"/>
      <c r="X147" s="74"/>
      <c r="Y147" s="61"/>
      <c r="Z147" s="69" t="s">
        <v>519</v>
      </c>
      <c r="AA147" s="59" t="s">
        <v>381</v>
      </c>
      <c r="AB147" s="78"/>
      <c r="AC147" s="27" t="s">
        <v>358</v>
      </c>
      <c r="AD147" s="15" t="s">
        <v>359</v>
      </c>
      <c r="AE147" s="73"/>
      <c r="AF147" s="74"/>
      <c r="AG147" s="74"/>
      <c r="AH147" s="74"/>
      <c r="AI147" s="74"/>
      <c r="AJ147" s="74"/>
      <c r="AK147" s="74"/>
      <c r="AL147" s="74"/>
      <c r="AM147" s="61"/>
    </row>
    <row r="148" spans="1:39" hidden="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59" t="s">
        <v>382</v>
      </c>
      <c r="N148" s="78" t="s">
        <v>308</v>
      </c>
      <c r="O148" s="27" t="s">
        <v>358</v>
      </c>
      <c r="P148" s="15" t="s">
        <v>368</v>
      </c>
      <c r="Q148" s="73"/>
      <c r="R148" s="74"/>
      <c r="S148" s="74"/>
      <c r="T148" s="74">
        <v>1</v>
      </c>
      <c r="U148" s="74"/>
      <c r="V148" s="74"/>
      <c r="W148" s="74"/>
      <c r="X148" s="74"/>
      <c r="Y148" s="61"/>
      <c r="Z148" s="69" t="s">
        <v>518</v>
      </c>
      <c r="AA148" s="59" t="s">
        <v>382</v>
      </c>
      <c r="AB148" s="78" t="s">
        <v>308</v>
      </c>
      <c r="AC148" s="27" t="s">
        <v>358</v>
      </c>
      <c r="AD148" s="15" t="s">
        <v>368</v>
      </c>
      <c r="AE148" s="73"/>
      <c r="AF148" s="74"/>
      <c r="AG148" s="74"/>
      <c r="AH148" s="74">
        <v>1</v>
      </c>
      <c r="AI148" s="74">
        <v>1</v>
      </c>
      <c r="AJ148" s="74"/>
      <c r="AK148" s="74"/>
      <c r="AL148" s="74"/>
      <c r="AM148" s="61"/>
    </row>
    <row r="149" spans="1:39" hidden="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59" t="s">
        <v>381</v>
      </c>
      <c r="N149" s="78"/>
      <c r="O149" s="27" t="s">
        <v>358</v>
      </c>
      <c r="P149" s="15" t="s">
        <v>359</v>
      </c>
      <c r="Q149" s="73"/>
      <c r="R149" s="74"/>
      <c r="S149" s="74"/>
      <c r="T149" s="74"/>
      <c r="U149" s="74"/>
      <c r="V149" s="74"/>
      <c r="W149" s="74"/>
      <c r="X149" s="74"/>
      <c r="Y149" s="61"/>
      <c r="Z149" s="69" t="s">
        <v>519</v>
      </c>
      <c r="AA149" s="59" t="s">
        <v>381</v>
      </c>
      <c r="AB149" s="78"/>
      <c r="AC149" s="27" t="s">
        <v>358</v>
      </c>
      <c r="AD149" s="15" t="s">
        <v>359</v>
      </c>
      <c r="AE149" s="73"/>
      <c r="AF149" s="74"/>
      <c r="AG149" s="74"/>
      <c r="AH149" s="74"/>
      <c r="AI149" s="74"/>
      <c r="AJ149" s="74"/>
      <c r="AK149" s="74"/>
      <c r="AL149" s="74"/>
      <c r="AM149" s="61"/>
    </row>
    <row r="150" spans="1:39" hidden="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59" t="s">
        <v>381</v>
      </c>
      <c r="N150" s="78"/>
      <c r="O150" s="27" t="s">
        <v>358</v>
      </c>
      <c r="P150" s="15" t="s">
        <v>359</v>
      </c>
      <c r="Q150" s="73"/>
      <c r="R150" s="74"/>
      <c r="S150" s="74"/>
      <c r="T150" s="74"/>
      <c r="U150" s="74"/>
      <c r="V150" s="74"/>
      <c r="W150" s="74"/>
      <c r="X150" s="74"/>
      <c r="Y150" s="61"/>
      <c r="Z150" s="69" t="s">
        <v>518</v>
      </c>
      <c r="AA150" s="59" t="s">
        <v>381</v>
      </c>
      <c r="AB150" s="78"/>
      <c r="AC150" s="27" t="s">
        <v>358</v>
      </c>
      <c r="AD150" s="15" t="s">
        <v>359</v>
      </c>
      <c r="AE150" s="73"/>
      <c r="AF150" s="74"/>
      <c r="AG150" s="74"/>
      <c r="AH150" s="74"/>
      <c r="AI150" s="74"/>
      <c r="AJ150" s="74"/>
      <c r="AK150" s="74"/>
      <c r="AL150" s="74"/>
      <c r="AM150" s="61"/>
    </row>
    <row r="151" spans="1:39" hidden="1">
      <c r="A151" s="10">
        <v>147</v>
      </c>
      <c r="B151" s="98" t="s">
        <v>97</v>
      </c>
      <c r="C151" s="98" t="s">
        <v>75</v>
      </c>
      <c r="D151" s="11" t="s">
        <v>52</v>
      </c>
      <c r="E151" s="11" t="s">
        <v>304</v>
      </c>
      <c r="F151" s="12" t="s">
        <v>50</v>
      </c>
      <c r="G151" s="12" t="s">
        <v>310</v>
      </c>
      <c r="H151" s="12" t="s">
        <v>306</v>
      </c>
      <c r="I151" s="103" t="s">
        <v>504</v>
      </c>
      <c r="J151" s="12" t="str">
        <f t="shared" ref="J151:J158" si="6">"≥17h"</f>
        <v>≥17h</v>
      </c>
      <c r="K151" s="12" t="s">
        <v>512</v>
      </c>
      <c r="L151" s="69" t="s">
        <v>519</v>
      </c>
      <c r="M151" s="59" t="s">
        <v>381</v>
      </c>
      <c r="N151" s="78"/>
      <c r="O151" s="27" t="s">
        <v>358</v>
      </c>
      <c r="P151" s="15" t="s">
        <v>359</v>
      </c>
      <c r="Q151" s="73"/>
      <c r="R151" s="74"/>
      <c r="S151" s="74"/>
      <c r="T151" s="74"/>
      <c r="U151" s="74"/>
      <c r="V151" s="74"/>
      <c r="W151" s="74"/>
      <c r="X151" s="74"/>
      <c r="Y151" s="61"/>
      <c r="Z151" s="69" t="s">
        <v>519</v>
      </c>
      <c r="AA151" s="59" t="s">
        <v>381</v>
      </c>
      <c r="AB151" s="78"/>
      <c r="AC151" s="27" t="s">
        <v>358</v>
      </c>
      <c r="AD151" s="15" t="s">
        <v>359</v>
      </c>
      <c r="AE151" s="73"/>
      <c r="AF151" s="74"/>
      <c r="AG151" s="74"/>
      <c r="AH151" s="74"/>
      <c r="AI151" s="74"/>
      <c r="AJ151" s="74"/>
      <c r="AK151" s="74"/>
      <c r="AL151" s="74"/>
      <c r="AM151" s="61"/>
    </row>
    <row r="152" spans="1:39" hidden="1">
      <c r="A152" s="10">
        <v>148</v>
      </c>
      <c r="B152" s="98" t="s">
        <v>273</v>
      </c>
      <c r="C152" s="98" t="s">
        <v>89</v>
      </c>
      <c r="D152" s="11" t="s">
        <v>51</v>
      </c>
      <c r="E152" s="11" t="s">
        <v>304</v>
      </c>
      <c r="F152" s="12" t="s">
        <v>48</v>
      </c>
      <c r="G152" s="11" t="s">
        <v>511</v>
      </c>
      <c r="H152" s="12" t="s">
        <v>307</v>
      </c>
      <c r="I152" s="12" t="s">
        <v>505</v>
      </c>
      <c r="J152" s="12" t="str">
        <f t="shared" si="6"/>
        <v>≥17h</v>
      </c>
      <c r="K152" s="12" t="s">
        <v>513</v>
      </c>
      <c r="L152" s="69" t="s">
        <v>520</v>
      </c>
      <c r="M152" s="59" t="s">
        <v>381</v>
      </c>
      <c r="N152" s="78"/>
      <c r="O152" s="27" t="s">
        <v>358</v>
      </c>
      <c r="P152" s="15" t="s">
        <v>359</v>
      </c>
      <c r="Q152" s="73"/>
      <c r="R152" s="74"/>
      <c r="S152" s="74"/>
      <c r="T152" s="74"/>
      <c r="U152" s="74"/>
      <c r="V152" s="74"/>
      <c r="W152" s="74"/>
      <c r="X152" s="74"/>
      <c r="Y152" s="61"/>
      <c r="Z152" s="69" t="s">
        <v>520</v>
      </c>
      <c r="AA152" s="59" t="s">
        <v>381</v>
      </c>
      <c r="AB152" s="78"/>
      <c r="AC152" s="27" t="s">
        <v>358</v>
      </c>
      <c r="AD152" s="15" t="s">
        <v>359</v>
      </c>
      <c r="AE152" s="73"/>
      <c r="AF152" s="74"/>
      <c r="AG152" s="74"/>
      <c r="AH152" s="74"/>
      <c r="AI152" s="74"/>
      <c r="AJ152" s="74"/>
      <c r="AK152" s="74"/>
      <c r="AL152" s="74"/>
      <c r="AM152" s="61"/>
    </row>
    <row r="153" spans="1:39" hidden="1">
      <c r="A153" s="10">
        <v>149</v>
      </c>
      <c r="B153" s="98" t="s">
        <v>99</v>
      </c>
      <c r="C153" s="98" t="s">
        <v>83</v>
      </c>
      <c r="D153" s="11" t="s">
        <v>51</v>
      </c>
      <c r="E153" s="11" t="s">
        <v>303</v>
      </c>
      <c r="F153" s="12" t="s">
        <v>48</v>
      </c>
      <c r="G153" s="12" t="s">
        <v>510</v>
      </c>
      <c r="H153" s="12" t="s">
        <v>308</v>
      </c>
      <c r="I153" s="11" t="s">
        <v>507</v>
      </c>
      <c r="J153" s="12" t="str">
        <f t="shared" si="6"/>
        <v>≥17h</v>
      </c>
      <c r="K153" s="12" t="s">
        <v>513</v>
      </c>
      <c r="L153" s="69" t="s">
        <v>518</v>
      </c>
      <c r="M153" s="59" t="s">
        <v>385</v>
      </c>
      <c r="N153" s="78" t="s">
        <v>308</v>
      </c>
      <c r="O153" s="27" t="s">
        <v>358</v>
      </c>
      <c r="P153" s="15" t="s">
        <v>368</v>
      </c>
      <c r="Q153" s="73"/>
      <c r="R153" s="74"/>
      <c r="S153" s="74"/>
      <c r="T153" s="74">
        <v>1</v>
      </c>
      <c r="U153" s="74"/>
      <c r="V153" s="74"/>
      <c r="W153" s="74"/>
      <c r="X153" s="74"/>
      <c r="Y153" s="61"/>
      <c r="Z153" s="69" t="s">
        <v>518</v>
      </c>
      <c r="AA153" s="59" t="s">
        <v>385</v>
      </c>
      <c r="AB153" s="78" t="s">
        <v>308</v>
      </c>
      <c r="AC153" s="27" t="s">
        <v>358</v>
      </c>
      <c r="AD153" s="15" t="s">
        <v>368</v>
      </c>
      <c r="AE153" s="73"/>
      <c r="AF153" s="74"/>
      <c r="AG153" s="74"/>
      <c r="AH153" s="74"/>
      <c r="AI153" s="74"/>
      <c r="AJ153" s="74">
        <v>1</v>
      </c>
      <c r="AK153" s="74"/>
      <c r="AL153" s="74"/>
      <c r="AM153" s="61"/>
    </row>
    <row r="154" spans="1:39" hidden="1">
      <c r="A154" s="10">
        <v>150</v>
      </c>
      <c r="B154" s="98" t="s">
        <v>126</v>
      </c>
      <c r="C154" s="98" t="s">
        <v>126</v>
      </c>
      <c r="D154" s="11" t="s">
        <v>25</v>
      </c>
      <c r="E154" s="11" t="s">
        <v>303</v>
      </c>
      <c r="F154" s="12" t="s">
        <v>48</v>
      </c>
      <c r="G154" s="12" t="s">
        <v>310</v>
      </c>
      <c r="H154" s="12" t="s">
        <v>306</v>
      </c>
      <c r="I154" s="103" t="s">
        <v>505</v>
      </c>
      <c r="J154" s="12" t="str">
        <f t="shared" si="6"/>
        <v>≥17h</v>
      </c>
      <c r="K154" s="12" t="s">
        <v>513</v>
      </c>
      <c r="L154" s="69" t="s">
        <v>518</v>
      </c>
      <c r="M154" s="59" t="s">
        <v>381</v>
      </c>
      <c r="N154" s="78"/>
      <c r="O154" s="27" t="s">
        <v>358</v>
      </c>
      <c r="P154" s="15" t="s">
        <v>359</v>
      </c>
      <c r="Q154" s="73"/>
      <c r="R154" s="74"/>
      <c r="S154" s="74"/>
      <c r="T154" s="74"/>
      <c r="U154" s="74"/>
      <c r="V154" s="74"/>
      <c r="W154" s="74"/>
      <c r="X154" s="74"/>
      <c r="Y154" s="61"/>
      <c r="Z154" s="69" t="s">
        <v>518</v>
      </c>
      <c r="AA154" s="59" t="s">
        <v>381</v>
      </c>
      <c r="AB154" s="78"/>
      <c r="AC154" s="27" t="s">
        <v>358</v>
      </c>
      <c r="AD154" s="15" t="s">
        <v>359</v>
      </c>
      <c r="AE154" s="73"/>
      <c r="AF154" s="74"/>
      <c r="AG154" s="74"/>
      <c r="AH154" s="74"/>
      <c r="AI154" s="74"/>
      <c r="AJ154" s="74"/>
      <c r="AK154" s="74"/>
      <c r="AL154" s="74"/>
      <c r="AM154" s="61"/>
    </row>
    <row r="155" spans="1:39" hidden="1">
      <c r="A155" s="10">
        <v>151</v>
      </c>
      <c r="B155" s="98" t="s">
        <v>141</v>
      </c>
      <c r="C155" s="98" t="s">
        <v>141</v>
      </c>
      <c r="D155" s="11" t="s">
        <v>52</v>
      </c>
      <c r="E155" s="11" t="s">
        <v>303</v>
      </c>
      <c r="F155" s="12" t="s">
        <v>49</v>
      </c>
      <c r="G155" s="12" t="s">
        <v>310</v>
      </c>
      <c r="H155" s="12" t="s">
        <v>306</v>
      </c>
      <c r="I155" s="103" t="s">
        <v>504</v>
      </c>
      <c r="J155" s="12" t="str">
        <f t="shared" si="6"/>
        <v>≥17h</v>
      </c>
      <c r="K155" s="12" t="s">
        <v>512</v>
      </c>
      <c r="L155" s="69" t="s">
        <v>518</v>
      </c>
      <c r="M155" s="59" t="s">
        <v>385</v>
      </c>
      <c r="N155" s="78" t="s">
        <v>308</v>
      </c>
      <c r="O155" s="27" t="s">
        <v>358</v>
      </c>
      <c r="P155" s="15" t="s">
        <v>368</v>
      </c>
      <c r="Q155" s="73"/>
      <c r="R155" s="74"/>
      <c r="S155" s="74"/>
      <c r="T155" s="74">
        <v>1</v>
      </c>
      <c r="U155" s="74"/>
      <c r="V155" s="74"/>
      <c r="W155" s="74"/>
      <c r="X155" s="74"/>
      <c r="Y155" s="61"/>
      <c r="Z155" s="69" t="s">
        <v>518</v>
      </c>
      <c r="AA155" s="59" t="s">
        <v>385</v>
      </c>
      <c r="AB155" s="78" t="s">
        <v>308</v>
      </c>
      <c r="AC155" s="27" t="s">
        <v>358</v>
      </c>
      <c r="AD155" s="15" t="s">
        <v>368</v>
      </c>
      <c r="AE155" s="73"/>
      <c r="AF155" s="74"/>
      <c r="AG155" s="74"/>
      <c r="AH155" s="74">
        <v>1</v>
      </c>
      <c r="AI155" s="74">
        <v>1</v>
      </c>
      <c r="AJ155" s="74"/>
      <c r="AK155" s="74"/>
      <c r="AL155" s="74"/>
      <c r="AM155" s="61"/>
    </row>
    <row r="156" spans="1:39" hidden="1">
      <c r="A156" s="10">
        <v>152</v>
      </c>
      <c r="B156" s="98" t="s">
        <v>273</v>
      </c>
      <c r="C156" s="98" t="s">
        <v>89</v>
      </c>
      <c r="D156" s="11" t="s">
        <v>51</v>
      </c>
      <c r="E156" s="11" t="s">
        <v>304</v>
      </c>
      <c r="F156" s="12" t="s">
        <v>50</v>
      </c>
      <c r="G156" s="12" t="s">
        <v>510</v>
      </c>
      <c r="H156" s="12" t="s">
        <v>306</v>
      </c>
      <c r="I156" s="103" t="s">
        <v>505</v>
      </c>
      <c r="J156" s="12" t="str">
        <f t="shared" si="6"/>
        <v>≥17h</v>
      </c>
      <c r="K156" s="12" t="s">
        <v>47</v>
      </c>
      <c r="L156" s="69" t="s">
        <v>520</v>
      </c>
      <c r="M156" s="59" t="s">
        <v>382</v>
      </c>
      <c r="N156" s="78" t="s">
        <v>308</v>
      </c>
      <c r="O156" s="27" t="s">
        <v>358</v>
      </c>
      <c r="P156" s="15" t="s">
        <v>368</v>
      </c>
      <c r="Q156" s="73"/>
      <c r="R156" s="74"/>
      <c r="S156" s="74"/>
      <c r="T156" s="74">
        <v>1</v>
      </c>
      <c r="U156" s="74"/>
      <c r="V156" s="74"/>
      <c r="W156" s="74"/>
      <c r="X156" s="74"/>
      <c r="Y156" s="61"/>
      <c r="Z156" s="69" t="s">
        <v>520</v>
      </c>
      <c r="AA156" s="59" t="s">
        <v>382</v>
      </c>
      <c r="AB156" s="78" t="s">
        <v>308</v>
      </c>
      <c r="AC156" s="27" t="s">
        <v>358</v>
      </c>
      <c r="AD156" s="15" t="s">
        <v>368</v>
      </c>
      <c r="AE156" s="73"/>
      <c r="AF156" s="74"/>
      <c r="AG156" s="74"/>
      <c r="AH156" s="74"/>
      <c r="AI156" s="74"/>
      <c r="AJ156" s="74"/>
      <c r="AK156" s="74">
        <v>1</v>
      </c>
      <c r="AL156" s="74"/>
      <c r="AM156" s="61"/>
    </row>
    <row r="157" spans="1:39" hidden="1">
      <c r="A157" s="10">
        <v>153</v>
      </c>
      <c r="B157" s="98" t="s">
        <v>67</v>
      </c>
      <c r="C157" s="98" t="s">
        <v>67</v>
      </c>
      <c r="D157" s="11" t="s">
        <v>52</v>
      </c>
      <c r="E157" s="11" t="s">
        <v>304</v>
      </c>
      <c r="F157" s="12" t="s">
        <v>48</v>
      </c>
      <c r="G157" s="12" t="s">
        <v>310</v>
      </c>
      <c r="H157" s="12" t="s">
        <v>306</v>
      </c>
      <c r="I157" s="103" t="s">
        <v>504</v>
      </c>
      <c r="J157" s="12" t="str">
        <f t="shared" si="6"/>
        <v>≥17h</v>
      </c>
      <c r="K157" s="12" t="s">
        <v>512</v>
      </c>
      <c r="L157" s="69" t="s">
        <v>518</v>
      </c>
      <c r="M157" s="59" t="s">
        <v>382</v>
      </c>
      <c r="N157" s="78" t="s">
        <v>308</v>
      </c>
      <c r="O157" s="27" t="s">
        <v>358</v>
      </c>
      <c r="P157" s="15" t="s">
        <v>368</v>
      </c>
      <c r="Q157" s="73"/>
      <c r="R157" s="74"/>
      <c r="S157" s="74"/>
      <c r="T157" s="74"/>
      <c r="U157" s="74"/>
      <c r="V157" s="74"/>
      <c r="W157" s="74">
        <v>1</v>
      </c>
      <c r="X157" s="74"/>
      <c r="Y157" s="61">
        <v>1</v>
      </c>
      <c r="Z157" s="69" t="s">
        <v>518</v>
      </c>
      <c r="AA157" s="59" t="s">
        <v>382</v>
      </c>
      <c r="AB157" s="78" t="s">
        <v>308</v>
      </c>
      <c r="AC157" s="27" t="s">
        <v>358</v>
      </c>
      <c r="AD157" s="15" t="s">
        <v>368</v>
      </c>
      <c r="AE157" s="73">
        <v>1</v>
      </c>
      <c r="AF157" s="74"/>
      <c r="AG157" s="74"/>
      <c r="AH157" s="74"/>
      <c r="AI157" s="74"/>
      <c r="AJ157" s="74"/>
      <c r="AK157" s="74"/>
      <c r="AL157" s="74"/>
      <c r="AM157" s="61"/>
    </row>
    <row r="158" spans="1:39" hidden="1">
      <c r="A158" s="10">
        <v>154</v>
      </c>
      <c r="B158" s="98" t="s">
        <v>63</v>
      </c>
      <c r="C158" s="98" t="s">
        <v>63</v>
      </c>
      <c r="D158" s="11" t="s">
        <v>51</v>
      </c>
      <c r="E158" s="11" t="s">
        <v>304</v>
      </c>
      <c r="F158" s="12" t="s">
        <v>49</v>
      </c>
      <c r="G158" s="12" t="s">
        <v>310</v>
      </c>
      <c r="H158" s="12" t="s">
        <v>306</v>
      </c>
      <c r="I158" s="12" t="s">
        <v>505</v>
      </c>
      <c r="J158" s="12" t="str">
        <f t="shared" si="6"/>
        <v>≥17h</v>
      </c>
      <c r="K158" s="12" t="s">
        <v>512</v>
      </c>
      <c r="L158" s="69" t="s">
        <v>518</v>
      </c>
      <c r="M158" s="59" t="s">
        <v>385</v>
      </c>
      <c r="N158" s="78" t="s">
        <v>308</v>
      </c>
      <c r="O158" s="27" t="s">
        <v>358</v>
      </c>
      <c r="P158" s="15" t="s">
        <v>368</v>
      </c>
      <c r="Q158" s="73"/>
      <c r="R158" s="74"/>
      <c r="S158" s="74"/>
      <c r="T158" s="74">
        <v>1</v>
      </c>
      <c r="U158" s="74"/>
      <c r="V158" s="74"/>
      <c r="W158" s="74"/>
      <c r="X158" s="74"/>
      <c r="Y158" s="61"/>
      <c r="Z158" s="69" t="s">
        <v>518</v>
      </c>
      <c r="AA158" s="59" t="s">
        <v>385</v>
      </c>
      <c r="AB158" s="78" t="s">
        <v>308</v>
      </c>
      <c r="AC158" s="27" t="s">
        <v>358</v>
      </c>
      <c r="AD158" s="15" t="s">
        <v>368</v>
      </c>
      <c r="AE158" s="73"/>
      <c r="AF158" s="74"/>
      <c r="AG158" s="74"/>
      <c r="AH158" s="74"/>
      <c r="AI158" s="74"/>
      <c r="AJ158" s="74"/>
      <c r="AK158" s="74"/>
      <c r="AL158" s="74"/>
      <c r="AM158" s="61"/>
    </row>
    <row r="159" spans="1:39" hidden="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59" t="s">
        <v>385</v>
      </c>
      <c r="N159" s="78" t="s">
        <v>308</v>
      </c>
      <c r="O159" s="27" t="s">
        <v>358</v>
      </c>
      <c r="P159" s="15" t="s">
        <v>368</v>
      </c>
      <c r="Q159" s="73"/>
      <c r="R159" s="74"/>
      <c r="S159" s="74"/>
      <c r="T159" s="74">
        <v>1</v>
      </c>
      <c r="U159" s="74"/>
      <c r="V159" s="74"/>
      <c r="W159" s="74"/>
      <c r="X159" s="74"/>
      <c r="Y159" s="61"/>
      <c r="Z159" s="69" t="s">
        <v>518</v>
      </c>
      <c r="AA159" s="59" t="s">
        <v>385</v>
      </c>
      <c r="AB159" s="78" t="s">
        <v>308</v>
      </c>
      <c r="AC159" s="27" t="s">
        <v>358</v>
      </c>
      <c r="AD159" s="15" t="s">
        <v>368</v>
      </c>
      <c r="AE159" s="73"/>
      <c r="AF159" s="74">
        <v>1</v>
      </c>
      <c r="AG159" s="74"/>
      <c r="AH159" s="74"/>
      <c r="AI159" s="74"/>
      <c r="AJ159" s="74"/>
      <c r="AK159" s="74"/>
      <c r="AL159" s="74"/>
      <c r="AM159" s="61"/>
    </row>
    <row r="160" spans="1:39" hidden="1">
      <c r="A160" s="10">
        <v>156</v>
      </c>
      <c r="B160" s="98" t="s">
        <v>291</v>
      </c>
      <c r="C160" s="98" t="s">
        <v>291</v>
      </c>
      <c r="D160" s="11" t="s">
        <v>52</v>
      </c>
      <c r="E160" s="11" t="s">
        <v>304</v>
      </c>
      <c r="F160" s="12" t="s">
        <v>50</v>
      </c>
      <c r="G160" s="12" t="s">
        <v>510</v>
      </c>
      <c r="H160" s="12" t="s">
        <v>307</v>
      </c>
      <c r="I160" s="11" t="s">
        <v>507</v>
      </c>
      <c r="J160" s="12" t="str">
        <f t="shared" ref="J160:J166" si="7">"≥17h"</f>
        <v>≥17h</v>
      </c>
      <c r="K160" s="12" t="s">
        <v>512</v>
      </c>
      <c r="L160" s="69" t="s">
        <v>519</v>
      </c>
      <c r="M160" s="59" t="s">
        <v>381</v>
      </c>
      <c r="N160" s="78"/>
      <c r="O160" s="27" t="s">
        <v>358</v>
      </c>
      <c r="P160" s="15" t="s">
        <v>359</v>
      </c>
      <c r="Q160" s="73"/>
      <c r="R160" s="74"/>
      <c r="S160" s="74"/>
      <c r="T160" s="74"/>
      <c r="U160" s="74"/>
      <c r="V160" s="74"/>
      <c r="W160" s="74"/>
      <c r="X160" s="74"/>
      <c r="Y160" s="61"/>
      <c r="Z160" s="69" t="s">
        <v>519</v>
      </c>
      <c r="AA160" s="59" t="s">
        <v>381</v>
      </c>
      <c r="AB160" s="78"/>
      <c r="AC160" s="27" t="s">
        <v>358</v>
      </c>
      <c r="AD160" s="15" t="s">
        <v>359</v>
      </c>
      <c r="AE160" s="73"/>
      <c r="AF160" s="74"/>
      <c r="AG160" s="74"/>
      <c r="AH160" s="74"/>
      <c r="AI160" s="74"/>
      <c r="AJ160" s="74"/>
      <c r="AK160" s="74"/>
      <c r="AL160" s="74"/>
      <c r="AM160" s="61"/>
    </row>
    <row r="161" spans="1:39" hidden="1">
      <c r="A161" s="10">
        <v>157</v>
      </c>
      <c r="B161" s="98" t="s">
        <v>291</v>
      </c>
      <c r="C161" s="98" t="s">
        <v>291</v>
      </c>
      <c r="D161" s="11" t="s">
        <v>52</v>
      </c>
      <c r="E161" s="11" t="s">
        <v>303</v>
      </c>
      <c r="F161" s="12" t="s">
        <v>49</v>
      </c>
      <c r="G161" s="12" t="s">
        <v>310</v>
      </c>
      <c r="H161" s="12" t="s">
        <v>306</v>
      </c>
      <c r="I161" s="12" t="s">
        <v>505</v>
      </c>
      <c r="J161" s="12" t="str">
        <f t="shared" si="7"/>
        <v>≥17h</v>
      </c>
      <c r="K161" s="12" t="s">
        <v>513</v>
      </c>
      <c r="L161" s="69" t="s">
        <v>519</v>
      </c>
      <c r="M161" s="59" t="s">
        <v>381</v>
      </c>
      <c r="N161" s="78"/>
      <c r="O161" s="27" t="s">
        <v>358</v>
      </c>
      <c r="P161" s="15" t="s">
        <v>359</v>
      </c>
      <c r="Q161" s="73"/>
      <c r="R161" s="74"/>
      <c r="S161" s="74"/>
      <c r="T161" s="74"/>
      <c r="U161" s="74"/>
      <c r="V161" s="74"/>
      <c r="W161" s="74"/>
      <c r="X161" s="74"/>
      <c r="Y161" s="61"/>
      <c r="Z161" s="69" t="s">
        <v>519</v>
      </c>
      <c r="AA161" s="59" t="s">
        <v>381</v>
      </c>
      <c r="AB161" s="78"/>
      <c r="AC161" s="27" t="s">
        <v>358</v>
      </c>
      <c r="AD161" s="15" t="s">
        <v>359</v>
      </c>
      <c r="AE161" s="73"/>
      <c r="AF161" s="74"/>
      <c r="AG161" s="74"/>
      <c r="AH161" s="74"/>
      <c r="AI161" s="74"/>
      <c r="AJ161" s="74"/>
      <c r="AK161" s="74"/>
      <c r="AL161" s="74"/>
      <c r="AM161" s="61"/>
    </row>
    <row r="162" spans="1:39" hidden="1">
      <c r="A162" s="10">
        <v>158</v>
      </c>
      <c r="B162" s="98" t="s">
        <v>63</v>
      </c>
      <c r="C162" s="98" t="s">
        <v>63</v>
      </c>
      <c r="D162" s="11" t="s">
        <v>52</v>
      </c>
      <c r="E162" s="11" t="s">
        <v>304</v>
      </c>
      <c r="F162" s="12" t="s">
        <v>49</v>
      </c>
      <c r="G162" s="12" t="s">
        <v>310</v>
      </c>
      <c r="H162" s="12" t="s">
        <v>306</v>
      </c>
      <c r="I162" s="103" t="s">
        <v>504</v>
      </c>
      <c r="J162" s="12" t="str">
        <f t="shared" si="7"/>
        <v>≥17h</v>
      </c>
      <c r="K162" s="12" t="s">
        <v>512</v>
      </c>
      <c r="L162" s="69" t="s">
        <v>518</v>
      </c>
      <c r="M162" s="59" t="s">
        <v>381</v>
      </c>
      <c r="N162" s="78"/>
      <c r="O162" s="27" t="s">
        <v>358</v>
      </c>
      <c r="P162" s="15" t="s">
        <v>359</v>
      </c>
      <c r="Q162" s="73"/>
      <c r="R162" s="74"/>
      <c r="S162" s="74"/>
      <c r="T162" s="74"/>
      <c r="U162" s="74"/>
      <c r="V162" s="74"/>
      <c r="W162" s="74"/>
      <c r="X162" s="74"/>
      <c r="Y162" s="61"/>
      <c r="Z162" s="69" t="s">
        <v>518</v>
      </c>
      <c r="AA162" s="59" t="s">
        <v>381</v>
      </c>
      <c r="AB162" s="78"/>
      <c r="AC162" s="27" t="s">
        <v>358</v>
      </c>
      <c r="AD162" s="15" t="s">
        <v>359</v>
      </c>
      <c r="AE162" s="73"/>
      <c r="AF162" s="74"/>
      <c r="AG162" s="74"/>
      <c r="AH162" s="74"/>
      <c r="AI162" s="74"/>
      <c r="AJ162" s="74"/>
      <c r="AK162" s="74"/>
      <c r="AL162" s="74"/>
      <c r="AM162" s="61"/>
    </row>
    <row r="163" spans="1:39" hidden="1">
      <c r="A163" s="10">
        <v>159</v>
      </c>
      <c r="B163" s="98" t="s">
        <v>63</v>
      </c>
      <c r="C163" s="98" t="s">
        <v>63</v>
      </c>
      <c r="D163" s="11" t="s">
        <v>52</v>
      </c>
      <c r="E163" s="11" t="s">
        <v>304</v>
      </c>
      <c r="F163" s="12" t="s">
        <v>49</v>
      </c>
      <c r="G163" s="12" t="s">
        <v>310</v>
      </c>
      <c r="H163" s="12" t="s">
        <v>306</v>
      </c>
      <c r="I163" s="103" t="s">
        <v>504</v>
      </c>
      <c r="J163" s="12" t="str">
        <f t="shared" si="7"/>
        <v>≥17h</v>
      </c>
      <c r="K163" s="12" t="s">
        <v>512</v>
      </c>
      <c r="L163" s="69" t="s">
        <v>518</v>
      </c>
      <c r="M163" s="59" t="s">
        <v>385</v>
      </c>
      <c r="N163" s="78" t="s">
        <v>308</v>
      </c>
      <c r="O163" s="27" t="s">
        <v>358</v>
      </c>
      <c r="P163" s="15" t="s">
        <v>368</v>
      </c>
      <c r="Q163" s="73"/>
      <c r="R163" s="74"/>
      <c r="S163" s="74"/>
      <c r="T163" s="74">
        <v>1</v>
      </c>
      <c r="U163" s="74"/>
      <c r="V163" s="74"/>
      <c r="W163" s="74"/>
      <c r="X163" s="74"/>
      <c r="Y163" s="61"/>
      <c r="Z163" s="69" t="s">
        <v>518</v>
      </c>
      <c r="AA163" s="59" t="s">
        <v>385</v>
      </c>
      <c r="AB163" s="78" t="s">
        <v>308</v>
      </c>
      <c r="AC163" s="27" t="s">
        <v>358</v>
      </c>
      <c r="AD163" s="15" t="s">
        <v>368</v>
      </c>
      <c r="AE163" s="73"/>
      <c r="AF163" s="74"/>
      <c r="AG163" s="74"/>
      <c r="AH163" s="74">
        <v>1</v>
      </c>
      <c r="AI163" s="74"/>
      <c r="AJ163" s="74"/>
      <c r="AK163" s="74"/>
      <c r="AL163" s="74"/>
      <c r="AM163" s="61"/>
    </row>
    <row r="164" spans="1:39" hidden="1">
      <c r="A164" s="10">
        <v>160</v>
      </c>
      <c r="B164" s="98" t="s">
        <v>64</v>
      </c>
      <c r="C164" s="98" t="s">
        <v>64</v>
      </c>
      <c r="D164" s="11" t="s">
        <v>52</v>
      </c>
      <c r="E164" s="11" t="s">
        <v>304</v>
      </c>
      <c r="F164" s="12" t="s">
        <v>50</v>
      </c>
      <c r="G164" s="12" t="s">
        <v>310</v>
      </c>
      <c r="H164" s="12" t="s">
        <v>306</v>
      </c>
      <c r="I164" s="103" t="s">
        <v>504</v>
      </c>
      <c r="J164" s="12" t="str">
        <f t="shared" si="7"/>
        <v>≥17h</v>
      </c>
      <c r="K164" s="12" t="s">
        <v>512</v>
      </c>
      <c r="L164" s="69" t="s">
        <v>518</v>
      </c>
      <c r="M164" s="59" t="s">
        <v>382</v>
      </c>
      <c r="N164" s="78" t="s">
        <v>308</v>
      </c>
      <c r="O164" s="27" t="s">
        <v>358</v>
      </c>
      <c r="P164" s="15" t="s">
        <v>368</v>
      </c>
      <c r="Q164" s="73"/>
      <c r="R164" s="74"/>
      <c r="S164" s="74"/>
      <c r="T164" s="74"/>
      <c r="U164" s="74"/>
      <c r="V164" s="74"/>
      <c r="W164" s="74"/>
      <c r="X164" s="74"/>
      <c r="Y164" s="61">
        <v>1</v>
      </c>
      <c r="Z164" s="69" t="s">
        <v>518</v>
      </c>
      <c r="AA164" s="59" t="s">
        <v>382</v>
      </c>
      <c r="AB164" s="78" t="s">
        <v>308</v>
      </c>
      <c r="AC164" s="27" t="s">
        <v>358</v>
      </c>
      <c r="AD164" s="15" t="s">
        <v>368</v>
      </c>
      <c r="AE164" s="73"/>
      <c r="AF164" s="74"/>
      <c r="AG164" s="74"/>
      <c r="AH164" s="74">
        <v>1</v>
      </c>
      <c r="AI164" s="74"/>
      <c r="AJ164" s="74"/>
      <c r="AK164" s="74"/>
      <c r="AL164" s="74"/>
      <c r="AM164" s="61"/>
    </row>
    <row r="165" spans="1:39" hidden="1">
      <c r="A165" s="10">
        <v>161</v>
      </c>
      <c r="B165" s="98" t="s">
        <v>291</v>
      </c>
      <c r="C165" s="98" t="s">
        <v>291</v>
      </c>
      <c r="D165" s="11" t="s">
        <v>52</v>
      </c>
      <c r="E165" s="11" t="s">
        <v>303</v>
      </c>
      <c r="F165" s="12" t="s">
        <v>49</v>
      </c>
      <c r="G165" s="12" t="s">
        <v>310</v>
      </c>
      <c r="H165" s="12" t="s">
        <v>308</v>
      </c>
      <c r="I165" s="11" t="s">
        <v>504</v>
      </c>
      <c r="J165" s="12" t="str">
        <f t="shared" si="7"/>
        <v>≥17h</v>
      </c>
      <c r="K165" s="12" t="s">
        <v>47</v>
      </c>
      <c r="L165" s="69" t="s">
        <v>519</v>
      </c>
      <c r="M165" s="59" t="s">
        <v>381</v>
      </c>
      <c r="N165" s="78"/>
      <c r="O165" s="27" t="s">
        <v>358</v>
      </c>
      <c r="P165" s="15" t="s">
        <v>359</v>
      </c>
      <c r="Q165" s="73"/>
      <c r="R165" s="74"/>
      <c r="S165" s="74"/>
      <c r="T165" s="74"/>
      <c r="U165" s="74"/>
      <c r="V165" s="74"/>
      <c r="W165" s="74"/>
      <c r="X165" s="74"/>
      <c r="Y165" s="61"/>
      <c r="Z165" s="69" t="s">
        <v>519</v>
      </c>
      <c r="AA165" s="59" t="s">
        <v>381</v>
      </c>
      <c r="AB165" s="78"/>
      <c r="AC165" s="27" t="s">
        <v>358</v>
      </c>
      <c r="AD165" s="15" t="s">
        <v>359</v>
      </c>
      <c r="AE165" s="73"/>
      <c r="AF165" s="74"/>
      <c r="AG165" s="74"/>
      <c r="AH165" s="74"/>
      <c r="AI165" s="74"/>
      <c r="AJ165" s="74"/>
      <c r="AK165" s="74"/>
      <c r="AL165" s="74"/>
      <c r="AM165" s="61"/>
    </row>
    <row r="166" spans="1:39" hidden="1">
      <c r="A166" s="10">
        <v>162</v>
      </c>
      <c r="B166" s="98" t="s">
        <v>64</v>
      </c>
      <c r="C166" s="98" t="s">
        <v>64</v>
      </c>
      <c r="D166" s="11" t="s">
        <v>52</v>
      </c>
      <c r="E166" s="11" t="s">
        <v>304</v>
      </c>
      <c r="F166" s="12" t="s">
        <v>49</v>
      </c>
      <c r="G166" s="12" t="s">
        <v>310</v>
      </c>
      <c r="H166" s="12" t="s">
        <v>306</v>
      </c>
      <c r="I166" s="103" t="s">
        <v>505</v>
      </c>
      <c r="J166" s="12" t="str">
        <f t="shared" si="7"/>
        <v>≥17h</v>
      </c>
      <c r="K166" s="12" t="s">
        <v>512</v>
      </c>
      <c r="L166" s="69" t="s">
        <v>518</v>
      </c>
      <c r="M166" s="59" t="s">
        <v>385</v>
      </c>
      <c r="N166" s="78" t="s">
        <v>308</v>
      </c>
      <c r="O166" s="27" t="s">
        <v>358</v>
      </c>
      <c r="P166" s="15" t="s">
        <v>368</v>
      </c>
      <c r="Q166" s="73"/>
      <c r="R166" s="74"/>
      <c r="S166" s="74"/>
      <c r="T166" s="74">
        <v>1</v>
      </c>
      <c r="U166" s="74"/>
      <c r="V166" s="74"/>
      <c r="W166" s="74"/>
      <c r="X166" s="74"/>
      <c r="Y166" s="61"/>
      <c r="Z166" s="69" t="s">
        <v>518</v>
      </c>
      <c r="AA166" s="59" t="s">
        <v>385</v>
      </c>
      <c r="AB166" s="78" t="s">
        <v>308</v>
      </c>
      <c r="AC166" s="27" t="s">
        <v>358</v>
      </c>
      <c r="AD166" s="15" t="s">
        <v>368</v>
      </c>
      <c r="AE166" s="73"/>
      <c r="AF166" s="74">
        <v>1</v>
      </c>
      <c r="AG166" s="74"/>
      <c r="AH166" s="74"/>
      <c r="AI166" s="74"/>
      <c r="AJ166" s="74"/>
      <c r="AK166" s="74"/>
      <c r="AL166" s="74"/>
      <c r="AM166" s="61"/>
    </row>
    <row r="167" spans="1:39" hidden="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59" t="s">
        <v>381</v>
      </c>
      <c r="N167" s="78"/>
      <c r="O167" s="27" t="s">
        <v>358</v>
      </c>
      <c r="P167" s="15" t="s">
        <v>359</v>
      </c>
      <c r="Q167" s="73"/>
      <c r="R167" s="74"/>
      <c r="S167" s="74"/>
      <c r="T167" s="74"/>
      <c r="U167" s="74"/>
      <c r="V167" s="74"/>
      <c r="W167" s="74"/>
      <c r="X167" s="74"/>
      <c r="Y167" s="61"/>
      <c r="Z167" s="69" t="s">
        <v>519</v>
      </c>
      <c r="AA167" s="59" t="s">
        <v>381</v>
      </c>
      <c r="AB167" s="78"/>
      <c r="AC167" s="27" t="s">
        <v>358</v>
      </c>
      <c r="AD167" s="15" t="s">
        <v>359</v>
      </c>
      <c r="AE167" s="73"/>
      <c r="AF167" s="74"/>
      <c r="AG167" s="74"/>
      <c r="AH167" s="74"/>
      <c r="AI167" s="74"/>
      <c r="AJ167" s="74"/>
      <c r="AK167" s="74"/>
      <c r="AL167" s="74"/>
      <c r="AM167" s="61"/>
    </row>
    <row r="168" spans="1:39" hidden="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59" t="s">
        <v>385</v>
      </c>
      <c r="N168" s="78" t="s">
        <v>308</v>
      </c>
      <c r="O168" s="27" t="s">
        <v>358</v>
      </c>
      <c r="P168" s="15" t="s">
        <v>368</v>
      </c>
      <c r="Q168" s="73"/>
      <c r="R168" s="74"/>
      <c r="S168" s="74"/>
      <c r="T168" s="74">
        <v>1</v>
      </c>
      <c r="U168" s="74"/>
      <c r="V168" s="74"/>
      <c r="W168" s="74"/>
      <c r="X168" s="74"/>
      <c r="Y168" s="61"/>
      <c r="Z168" s="69" t="s">
        <v>518</v>
      </c>
      <c r="AA168" s="59" t="s">
        <v>385</v>
      </c>
      <c r="AB168" s="78" t="s">
        <v>308</v>
      </c>
      <c r="AC168" s="27" t="s">
        <v>358</v>
      </c>
      <c r="AD168" s="15" t="s">
        <v>368</v>
      </c>
      <c r="AE168" s="73"/>
      <c r="AF168" s="74"/>
      <c r="AG168" s="74"/>
      <c r="AH168" s="74">
        <v>1</v>
      </c>
      <c r="AI168" s="74"/>
      <c r="AJ168" s="74"/>
      <c r="AK168" s="74"/>
      <c r="AL168" s="74"/>
      <c r="AM168" s="61"/>
    </row>
    <row r="169" spans="1:39" hidden="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59" t="s">
        <v>381</v>
      </c>
      <c r="N169" s="78"/>
      <c r="O169" s="27" t="s">
        <v>358</v>
      </c>
      <c r="P169" s="15" t="s">
        <v>359</v>
      </c>
      <c r="Q169" s="73"/>
      <c r="R169" s="74"/>
      <c r="S169" s="74"/>
      <c r="T169" s="74"/>
      <c r="U169" s="74"/>
      <c r="V169" s="74"/>
      <c r="W169" s="74"/>
      <c r="X169" s="74"/>
      <c r="Y169" s="61"/>
      <c r="Z169" s="69" t="s">
        <v>519</v>
      </c>
      <c r="AA169" s="59" t="s">
        <v>381</v>
      </c>
      <c r="AB169" s="78"/>
      <c r="AC169" s="27" t="s">
        <v>358</v>
      </c>
      <c r="AD169" s="15" t="s">
        <v>359</v>
      </c>
      <c r="AE169" s="73"/>
      <c r="AF169" s="74"/>
      <c r="AG169" s="74"/>
      <c r="AH169" s="74"/>
      <c r="AI169" s="74"/>
      <c r="AJ169" s="74"/>
      <c r="AK169" s="74"/>
      <c r="AL169" s="74"/>
      <c r="AM169" s="61"/>
    </row>
    <row r="170" spans="1:39" hidden="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59" t="s">
        <v>381</v>
      </c>
      <c r="N170" s="78"/>
      <c r="O170" s="27" t="s">
        <v>358</v>
      </c>
      <c r="P170" s="15" t="s">
        <v>359</v>
      </c>
      <c r="Q170" s="73"/>
      <c r="R170" s="74"/>
      <c r="S170" s="74"/>
      <c r="T170" s="74"/>
      <c r="U170" s="74"/>
      <c r="V170" s="74"/>
      <c r="W170" s="74"/>
      <c r="X170" s="74"/>
      <c r="Y170" s="61"/>
      <c r="Z170" s="69" t="s">
        <v>519</v>
      </c>
      <c r="AA170" s="59" t="s">
        <v>381</v>
      </c>
      <c r="AB170" s="78"/>
      <c r="AC170" s="27" t="s">
        <v>358</v>
      </c>
      <c r="AD170" s="15" t="s">
        <v>359</v>
      </c>
      <c r="AE170" s="73"/>
      <c r="AF170" s="74"/>
      <c r="AG170" s="74"/>
      <c r="AH170" s="74"/>
      <c r="AI170" s="74"/>
      <c r="AJ170" s="74"/>
      <c r="AK170" s="74"/>
      <c r="AL170" s="74"/>
      <c r="AM170" s="61"/>
    </row>
    <row r="171" spans="1:39" hidden="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59" t="s">
        <v>385</v>
      </c>
      <c r="N171" s="78" t="s">
        <v>308</v>
      </c>
      <c r="O171" s="27" t="s">
        <v>358</v>
      </c>
      <c r="P171" s="15" t="s">
        <v>368</v>
      </c>
      <c r="Q171" s="73"/>
      <c r="R171" s="74"/>
      <c r="S171" s="74">
        <v>1</v>
      </c>
      <c r="T171" s="74">
        <v>1</v>
      </c>
      <c r="U171" s="74"/>
      <c r="V171" s="74"/>
      <c r="W171" s="74"/>
      <c r="X171" s="74"/>
      <c r="Y171" s="61"/>
      <c r="Z171" s="69" t="s">
        <v>518</v>
      </c>
      <c r="AA171" s="59" t="s">
        <v>385</v>
      </c>
      <c r="AB171" s="78" t="s">
        <v>308</v>
      </c>
      <c r="AC171" s="27" t="s">
        <v>358</v>
      </c>
      <c r="AD171" s="15" t="s">
        <v>368</v>
      </c>
      <c r="AE171" s="73"/>
      <c r="AF171" s="74">
        <v>1</v>
      </c>
      <c r="AG171" s="74"/>
      <c r="AH171" s="74"/>
      <c r="AI171" s="74"/>
      <c r="AJ171" s="74"/>
      <c r="AK171" s="74"/>
      <c r="AL171" s="74"/>
      <c r="AM171" s="61"/>
    </row>
    <row r="172" spans="1:39" hidden="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59" t="s">
        <v>381</v>
      </c>
      <c r="N172" s="78"/>
      <c r="O172" s="27" t="s">
        <v>358</v>
      </c>
      <c r="P172" s="15" t="s">
        <v>359</v>
      </c>
      <c r="Q172" s="73"/>
      <c r="R172" s="74"/>
      <c r="S172" s="74"/>
      <c r="T172" s="74"/>
      <c r="U172" s="74"/>
      <c r="V172" s="74"/>
      <c r="W172" s="74"/>
      <c r="X172" s="74"/>
      <c r="Y172" s="61"/>
      <c r="Z172" s="69" t="s">
        <v>518</v>
      </c>
      <c r="AA172" s="59" t="s">
        <v>381</v>
      </c>
      <c r="AB172" s="78"/>
      <c r="AC172" s="27" t="s">
        <v>358</v>
      </c>
      <c r="AD172" s="15" t="s">
        <v>359</v>
      </c>
      <c r="AE172" s="73"/>
      <c r="AF172" s="74"/>
      <c r="AG172" s="74"/>
      <c r="AH172" s="74"/>
      <c r="AI172" s="74"/>
      <c r="AJ172" s="74"/>
      <c r="AK172" s="74"/>
      <c r="AL172" s="74"/>
      <c r="AM172" s="61"/>
    </row>
    <row r="173" spans="1:39" hidden="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59" t="s">
        <v>381</v>
      </c>
      <c r="N173" s="78"/>
      <c r="O173" s="27" t="s">
        <v>358</v>
      </c>
      <c r="P173" s="15" t="s">
        <v>359</v>
      </c>
      <c r="Q173" s="73"/>
      <c r="R173" s="74"/>
      <c r="S173" s="74"/>
      <c r="T173" s="74"/>
      <c r="U173" s="74"/>
      <c r="V173" s="74"/>
      <c r="W173" s="74"/>
      <c r="X173" s="74"/>
      <c r="Y173" s="61"/>
      <c r="Z173" s="69" t="s">
        <v>519</v>
      </c>
      <c r="AA173" s="59" t="s">
        <v>381</v>
      </c>
      <c r="AB173" s="78"/>
      <c r="AC173" s="27" t="s">
        <v>358</v>
      </c>
      <c r="AD173" s="15" t="s">
        <v>359</v>
      </c>
      <c r="AE173" s="73"/>
      <c r="AF173" s="74"/>
      <c r="AG173" s="74"/>
      <c r="AH173" s="74"/>
      <c r="AI173" s="74"/>
      <c r="AJ173" s="74"/>
      <c r="AK173" s="74"/>
      <c r="AL173" s="74"/>
      <c r="AM173" s="61"/>
    </row>
    <row r="174" spans="1:39" hidden="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59" t="s">
        <v>381</v>
      </c>
      <c r="N174" s="78"/>
      <c r="O174" s="27" t="s">
        <v>358</v>
      </c>
      <c r="P174" s="15" t="s">
        <v>359</v>
      </c>
      <c r="Q174" s="73"/>
      <c r="R174" s="74"/>
      <c r="S174" s="74"/>
      <c r="T174" s="74"/>
      <c r="U174" s="74"/>
      <c r="V174" s="74"/>
      <c r="W174" s="74"/>
      <c r="X174" s="74"/>
      <c r="Y174" s="61"/>
      <c r="Z174" s="69" t="s">
        <v>518</v>
      </c>
      <c r="AA174" s="59" t="s">
        <v>381</v>
      </c>
      <c r="AB174" s="78"/>
      <c r="AC174" s="27" t="s">
        <v>358</v>
      </c>
      <c r="AD174" s="15" t="s">
        <v>359</v>
      </c>
      <c r="AE174" s="73"/>
      <c r="AF174" s="74"/>
      <c r="AG174" s="74"/>
      <c r="AH174" s="74"/>
      <c r="AI174" s="74"/>
      <c r="AJ174" s="74"/>
      <c r="AK174" s="74"/>
      <c r="AL174" s="74"/>
      <c r="AM174" s="61"/>
    </row>
    <row r="175" spans="1:39" hidden="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59" t="s">
        <v>381</v>
      </c>
      <c r="N175" s="78"/>
      <c r="O175" s="27" t="s">
        <v>358</v>
      </c>
      <c r="P175" s="15" t="s">
        <v>359</v>
      </c>
      <c r="Q175" s="73"/>
      <c r="R175" s="74"/>
      <c r="S175" s="74"/>
      <c r="T175" s="74"/>
      <c r="U175" s="74"/>
      <c r="V175" s="74"/>
      <c r="W175" s="74"/>
      <c r="X175" s="74"/>
      <c r="Y175" s="61"/>
      <c r="Z175" s="69" t="s">
        <v>519</v>
      </c>
      <c r="AA175" s="59" t="s">
        <v>381</v>
      </c>
      <c r="AB175" s="78"/>
      <c r="AC175" s="27" t="s">
        <v>358</v>
      </c>
      <c r="AD175" s="15" t="s">
        <v>359</v>
      </c>
      <c r="AE175" s="73"/>
      <c r="AF175" s="74"/>
      <c r="AG175" s="74"/>
      <c r="AH175" s="74"/>
      <c r="AI175" s="74"/>
      <c r="AJ175" s="74"/>
      <c r="AK175" s="74"/>
      <c r="AL175" s="74"/>
      <c r="AM175" s="61"/>
    </row>
    <row r="176" spans="1:39" hidden="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59" t="s">
        <v>381</v>
      </c>
      <c r="N176" s="78"/>
      <c r="O176" s="27" t="s">
        <v>358</v>
      </c>
      <c r="P176" s="15" t="s">
        <v>359</v>
      </c>
      <c r="Q176" s="73"/>
      <c r="R176" s="74"/>
      <c r="S176" s="74"/>
      <c r="T176" s="74"/>
      <c r="U176" s="74"/>
      <c r="V176" s="74"/>
      <c r="W176" s="74"/>
      <c r="X176" s="74"/>
      <c r="Y176" s="61"/>
      <c r="Z176" s="69" t="s">
        <v>519</v>
      </c>
      <c r="AA176" s="59" t="s">
        <v>381</v>
      </c>
      <c r="AB176" s="78"/>
      <c r="AC176" s="27" t="s">
        <v>358</v>
      </c>
      <c r="AD176" s="15" t="s">
        <v>359</v>
      </c>
      <c r="AE176" s="73"/>
      <c r="AF176" s="74"/>
      <c r="AG176" s="74"/>
      <c r="AH176" s="74"/>
      <c r="AI176" s="74"/>
      <c r="AJ176" s="74"/>
      <c r="AK176" s="74"/>
      <c r="AL176" s="74"/>
      <c r="AM176" s="61"/>
    </row>
    <row r="177" spans="1:39">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59" t="s">
        <v>385</v>
      </c>
      <c r="N177" s="78" t="s">
        <v>308</v>
      </c>
      <c r="O177" s="27" t="s">
        <v>358</v>
      </c>
      <c r="P177" s="15" t="s">
        <v>368</v>
      </c>
      <c r="Q177" s="73"/>
      <c r="R177" s="74"/>
      <c r="S177" s="74"/>
      <c r="T177" s="74">
        <v>1</v>
      </c>
      <c r="U177" s="74"/>
      <c r="V177" s="74"/>
      <c r="W177" s="74"/>
      <c r="X177" s="74"/>
      <c r="Y177" s="61"/>
      <c r="Z177" s="69" t="s">
        <v>519</v>
      </c>
      <c r="AA177" s="59" t="s">
        <v>385</v>
      </c>
      <c r="AB177" s="78" t="s">
        <v>308</v>
      </c>
      <c r="AC177" s="27" t="s">
        <v>358</v>
      </c>
      <c r="AD177" s="15" t="s">
        <v>368</v>
      </c>
      <c r="AE177" s="73"/>
      <c r="AF177" s="74"/>
      <c r="AG177" s="74"/>
      <c r="AH177" s="74"/>
      <c r="AI177" s="74">
        <v>1</v>
      </c>
      <c r="AJ177" s="74"/>
      <c r="AK177" s="74"/>
      <c r="AL177" s="74"/>
      <c r="AM177" s="61"/>
    </row>
    <row r="178" spans="1:39" hidden="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59" t="s">
        <v>381</v>
      </c>
      <c r="N178" s="78"/>
      <c r="O178" s="27" t="s">
        <v>358</v>
      </c>
      <c r="P178" s="15" t="s">
        <v>359</v>
      </c>
      <c r="Q178" s="73"/>
      <c r="R178" s="74"/>
      <c r="S178" s="74"/>
      <c r="T178" s="74"/>
      <c r="U178" s="74"/>
      <c r="V178" s="74"/>
      <c r="W178" s="74"/>
      <c r="X178" s="74"/>
      <c r="Y178" s="61"/>
      <c r="Z178" s="69" t="s">
        <v>519</v>
      </c>
      <c r="AA178" s="59" t="s">
        <v>381</v>
      </c>
      <c r="AB178" s="78"/>
      <c r="AC178" s="27" t="s">
        <v>358</v>
      </c>
      <c r="AD178" s="15" t="s">
        <v>359</v>
      </c>
      <c r="AE178" s="73"/>
      <c r="AF178" s="74"/>
      <c r="AG178" s="74"/>
      <c r="AH178" s="74"/>
      <c r="AI178" s="74"/>
      <c r="AJ178" s="74"/>
      <c r="AK178" s="74"/>
      <c r="AL178" s="74"/>
      <c r="AM178" s="61"/>
    </row>
    <row r="179" spans="1:39" hidden="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59" t="s">
        <v>381</v>
      </c>
      <c r="N179" s="78"/>
      <c r="O179" s="27" t="s">
        <v>358</v>
      </c>
      <c r="P179" s="15" t="s">
        <v>359</v>
      </c>
      <c r="Q179" s="73"/>
      <c r="R179" s="74"/>
      <c r="S179" s="74"/>
      <c r="T179" s="74"/>
      <c r="U179" s="74"/>
      <c r="V179" s="74"/>
      <c r="W179" s="74"/>
      <c r="X179" s="74"/>
      <c r="Y179" s="61"/>
      <c r="Z179" s="69" t="s">
        <v>520</v>
      </c>
      <c r="AA179" s="59" t="s">
        <v>381</v>
      </c>
      <c r="AB179" s="78"/>
      <c r="AC179" s="27" t="s">
        <v>358</v>
      </c>
      <c r="AD179" s="15" t="s">
        <v>359</v>
      </c>
      <c r="AE179" s="73"/>
      <c r="AF179" s="74"/>
      <c r="AG179" s="74"/>
      <c r="AH179" s="74"/>
      <c r="AI179" s="74"/>
      <c r="AJ179" s="74"/>
      <c r="AK179" s="74"/>
      <c r="AL179" s="74"/>
      <c r="AM179" s="61"/>
    </row>
    <row r="180" spans="1:39" hidden="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59" t="s">
        <v>381</v>
      </c>
      <c r="N180" s="78"/>
      <c r="O180" s="27" t="s">
        <v>358</v>
      </c>
      <c r="P180" s="15" t="s">
        <v>359</v>
      </c>
      <c r="Q180" s="73"/>
      <c r="R180" s="74"/>
      <c r="S180" s="74"/>
      <c r="T180" s="74"/>
      <c r="U180" s="74"/>
      <c r="V180" s="74"/>
      <c r="W180" s="74"/>
      <c r="X180" s="74"/>
      <c r="Y180" s="61"/>
      <c r="Z180" s="69" t="s">
        <v>519</v>
      </c>
      <c r="AA180" s="59" t="s">
        <v>381</v>
      </c>
      <c r="AB180" s="78"/>
      <c r="AC180" s="27" t="s">
        <v>358</v>
      </c>
      <c r="AD180" s="15" t="s">
        <v>359</v>
      </c>
      <c r="AE180" s="73"/>
      <c r="AF180" s="74"/>
      <c r="AG180" s="74"/>
      <c r="AH180" s="74"/>
      <c r="AI180" s="74"/>
      <c r="AJ180" s="74"/>
      <c r="AK180" s="74"/>
      <c r="AL180" s="74"/>
      <c r="AM180" s="61"/>
    </row>
    <row r="181" spans="1:39" hidden="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59" t="s">
        <v>381</v>
      </c>
      <c r="N181" s="78"/>
      <c r="O181" s="27" t="s">
        <v>358</v>
      </c>
      <c r="P181" s="15" t="s">
        <v>359</v>
      </c>
      <c r="Q181" s="73"/>
      <c r="R181" s="74"/>
      <c r="S181" s="74"/>
      <c r="T181" s="74"/>
      <c r="U181" s="74"/>
      <c r="V181" s="74"/>
      <c r="W181" s="74"/>
      <c r="X181" s="74"/>
      <c r="Y181" s="61"/>
      <c r="Z181" s="69" t="s">
        <v>519</v>
      </c>
      <c r="AA181" s="59" t="s">
        <v>381</v>
      </c>
      <c r="AB181" s="78"/>
      <c r="AC181" s="27" t="s">
        <v>358</v>
      </c>
      <c r="AD181" s="15" t="s">
        <v>359</v>
      </c>
      <c r="AE181" s="73"/>
      <c r="AF181" s="74"/>
      <c r="AG181" s="74"/>
      <c r="AH181" s="74"/>
      <c r="AI181" s="74"/>
      <c r="AJ181" s="74"/>
      <c r="AK181" s="74"/>
      <c r="AL181" s="74"/>
      <c r="AM181" s="61"/>
    </row>
    <row r="182" spans="1:39" hidden="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59" t="s">
        <v>381</v>
      </c>
      <c r="N182" s="78"/>
      <c r="O182" s="27" t="s">
        <v>358</v>
      </c>
      <c r="P182" s="15" t="s">
        <v>359</v>
      </c>
      <c r="Q182" s="73"/>
      <c r="R182" s="74"/>
      <c r="S182" s="74"/>
      <c r="T182" s="74"/>
      <c r="U182" s="74"/>
      <c r="V182" s="74"/>
      <c r="W182" s="74"/>
      <c r="X182" s="74"/>
      <c r="Y182" s="61"/>
      <c r="Z182" s="69" t="s">
        <v>520</v>
      </c>
      <c r="AA182" s="59" t="s">
        <v>381</v>
      </c>
      <c r="AB182" s="78"/>
      <c r="AC182" s="27" t="s">
        <v>358</v>
      </c>
      <c r="AD182" s="15" t="s">
        <v>359</v>
      </c>
      <c r="AE182" s="73"/>
      <c r="AF182" s="74"/>
      <c r="AG182" s="74"/>
      <c r="AH182" s="74"/>
      <c r="AI182" s="74"/>
      <c r="AJ182" s="74"/>
      <c r="AK182" s="74"/>
      <c r="AL182" s="74"/>
      <c r="AM182" s="61"/>
    </row>
    <row r="183" spans="1:39" hidden="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59" t="s">
        <v>381</v>
      </c>
      <c r="N183" s="78"/>
      <c r="O183" s="27" t="s">
        <v>358</v>
      </c>
      <c r="P183" s="15" t="s">
        <v>359</v>
      </c>
      <c r="Q183" s="73"/>
      <c r="R183" s="74"/>
      <c r="S183" s="74"/>
      <c r="T183" s="74"/>
      <c r="U183" s="74"/>
      <c r="V183" s="74"/>
      <c r="W183" s="74"/>
      <c r="X183" s="74"/>
      <c r="Y183" s="61"/>
      <c r="Z183" s="69" t="s">
        <v>519</v>
      </c>
      <c r="AA183" s="59" t="s">
        <v>381</v>
      </c>
      <c r="AB183" s="78"/>
      <c r="AC183" s="27" t="s">
        <v>358</v>
      </c>
      <c r="AD183" s="15" t="s">
        <v>359</v>
      </c>
      <c r="AE183" s="73"/>
      <c r="AF183" s="74"/>
      <c r="AG183" s="74"/>
      <c r="AH183" s="74"/>
      <c r="AI183" s="74"/>
      <c r="AJ183" s="74"/>
      <c r="AK183" s="74"/>
      <c r="AL183" s="74"/>
      <c r="AM183" s="61"/>
    </row>
    <row r="184" spans="1:39" hidden="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59" t="s">
        <v>381</v>
      </c>
      <c r="N184" s="78"/>
      <c r="O184" s="27" t="s">
        <v>358</v>
      </c>
      <c r="P184" s="15" t="s">
        <v>359</v>
      </c>
      <c r="Q184" s="73"/>
      <c r="R184" s="74"/>
      <c r="S184" s="74"/>
      <c r="T184" s="74"/>
      <c r="U184" s="74"/>
      <c r="V184" s="74"/>
      <c r="W184" s="74"/>
      <c r="X184" s="74"/>
      <c r="Y184" s="61"/>
      <c r="Z184" s="69" t="s">
        <v>519</v>
      </c>
      <c r="AA184" s="59" t="s">
        <v>381</v>
      </c>
      <c r="AB184" s="78"/>
      <c r="AC184" s="27" t="s">
        <v>358</v>
      </c>
      <c r="AD184" s="15" t="s">
        <v>359</v>
      </c>
      <c r="AE184" s="73"/>
      <c r="AF184" s="74"/>
      <c r="AG184" s="74"/>
      <c r="AH184" s="74"/>
      <c r="AI184" s="74"/>
      <c r="AJ184" s="74"/>
      <c r="AK184" s="74"/>
      <c r="AL184" s="74"/>
      <c r="AM184" s="61"/>
    </row>
    <row r="185" spans="1:39" hidden="1">
      <c r="A185" s="10">
        <v>181</v>
      </c>
      <c r="B185" s="98" t="s">
        <v>245</v>
      </c>
      <c r="C185" s="98" t="s">
        <v>245</v>
      </c>
      <c r="D185" s="11" t="s">
        <v>51</v>
      </c>
      <c r="E185" s="11" t="s">
        <v>304</v>
      </c>
      <c r="F185" s="12" t="s">
        <v>48</v>
      </c>
      <c r="G185" s="12" t="s">
        <v>310</v>
      </c>
      <c r="H185" s="12" t="s">
        <v>306</v>
      </c>
      <c r="I185" s="103" t="s">
        <v>505</v>
      </c>
      <c r="J185" s="11" t="str">
        <f t="shared" ref="J185:J190" si="8">"12-16h"</f>
        <v>12-16h</v>
      </c>
      <c r="K185" s="12" t="s">
        <v>513</v>
      </c>
      <c r="L185" s="69" t="s">
        <v>520</v>
      </c>
      <c r="M185" s="59" t="s">
        <v>381</v>
      </c>
      <c r="N185" s="78"/>
      <c r="O185" s="27" t="s">
        <v>358</v>
      </c>
      <c r="P185" s="15" t="s">
        <v>359</v>
      </c>
      <c r="Q185" s="73"/>
      <c r="R185" s="74"/>
      <c r="S185" s="74"/>
      <c r="T185" s="74"/>
      <c r="U185" s="74"/>
      <c r="V185" s="74"/>
      <c r="W185" s="74"/>
      <c r="X185" s="74"/>
      <c r="Y185" s="61"/>
      <c r="Z185" s="69" t="s">
        <v>520</v>
      </c>
      <c r="AA185" s="59" t="s">
        <v>381</v>
      </c>
      <c r="AB185" s="78"/>
      <c r="AC185" s="27" t="s">
        <v>358</v>
      </c>
      <c r="AD185" s="15" t="s">
        <v>359</v>
      </c>
      <c r="AE185" s="73"/>
      <c r="AF185" s="74"/>
      <c r="AG185" s="74"/>
      <c r="AH185" s="74"/>
      <c r="AI185" s="74"/>
      <c r="AJ185" s="74"/>
      <c r="AK185" s="74"/>
      <c r="AL185" s="74"/>
      <c r="AM185" s="61"/>
    </row>
    <row r="186" spans="1:39" hidden="1">
      <c r="A186" s="10">
        <v>182</v>
      </c>
      <c r="B186" s="98" t="s">
        <v>252</v>
      </c>
      <c r="C186" s="98" t="s">
        <v>245</v>
      </c>
      <c r="D186" s="11" t="s">
        <v>52</v>
      </c>
      <c r="E186" s="11" t="s">
        <v>304</v>
      </c>
      <c r="F186" s="12" t="s">
        <v>50</v>
      </c>
      <c r="G186" s="11" t="s">
        <v>511</v>
      </c>
      <c r="H186" s="12" t="s">
        <v>308</v>
      </c>
      <c r="I186" s="11" t="s">
        <v>504</v>
      </c>
      <c r="J186" s="11" t="str">
        <f t="shared" si="8"/>
        <v>12-16h</v>
      </c>
      <c r="K186" s="12" t="s">
        <v>513</v>
      </c>
      <c r="L186" s="69" t="s">
        <v>520</v>
      </c>
      <c r="M186" s="59" t="s">
        <v>381</v>
      </c>
      <c r="N186" s="78"/>
      <c r="O186" s="27" t="s">
        <v>358</v>
      </c>
      <c r="P186" s="15" t="s">
        <v>359</v>
      </c>
      <c r="Q186" s="73"/>
      <c r="R186" s="74"/>
      <c r="S186" s="74"/>
      <c r="T186" s="74"/>
      <c r="U186" s="74"/>
      <c r="V186" s="74"/>
      <c r="W186" s="74"/>
      <c r="X186" s="74"/>
      <c r="Y186" s="61"/>
      <c r="Z186" s="69" t="s">
        <v>520</v>
      </c>
      <c r="AA186" s="59" t="s">
        <v>381</v>
      </c>
      <c r="AB186" s="78"/>
      <c r="AC186" s="27" t="s">
        <v>358</v>
      </c>
      <c r="AD186" s="15" t="s">
        <v>359</v>
      </c>
      <c r="AE186" s="73"/>
      <c r="AF186" s="74"/>
      <c r="AG186" s="74"/>
      <c r="AH186" s="74"/>
      <c r="AI186" s="74"/>
      <c r="AJ186" s="74"/>
      <c r="AK186" s="74"/>
      <c r="AL186" s="74"/>
      <c r="AM186" s="61"/>
    </row>
    <row r="187" spans="1:39">
      <c r="A187" s="10">
        <v>183</v>
      </c>
      <c r="B187" s="98" t="s">
        <v>192</v>
      </c>
      <c r="C187" s="98" t="s">
        <v>191</v>
      </c>
      <c r="D187" s="11" t="s">
        <v>51</v>
      </c>
      <c r="E187" s="11" t="s">
        <v>303</v>
      </c>
      <c r="F187" s="12" t="s">
        <v>50</v>
      </c>
      <c r="G187" s="12" t="s">
        <v>510</v>
      </c>
      <c r="H187" s="12" t="s">
        <v>306</v>
      </c>
      <c r="I187" s="11" t="s">
        <v>504</v>
      </c>
      <c r="J187" s="11" t="str">
        <f t="shared" si="8"/>
        <v>12-16h</v>
      </c>
      <c r="K187" s="12" t="s">
        <v>513</v>
      </c>
      <c r="L187" s="69" t="s">
        <v>519</v>
      </c>
      <c r="M187" s="59" t="s">
        <v>387</v>
      </c>
      <c r="N187" s="78" t="s">
        <v>308</v>
      </c>
      <c r="O187" s="27" t="s">
        <v>358</v>
      </c>
      <c r="P187" s="15" t="s">
        <v>368</v>
      </c>
      <c r="Q187" s="73"/>
      <c r="R187" s="74"/>
      <c r="S187" s="74"/>
      <c r="T187" s="74">
        <v>1</v>
      </c>
      <c r="U187" s="74"/>
      <c r="V187" s="74"/>
      <c r="W187" s="74"/>
      <c r="X187" s="74"/>
      <c r="Y187" s="61"/>
      <c r="Z187" s="69" t="s">
        <v>519</v>
      </c>
      <c r="AA187" s="59" t="s">
        <v>387</v>
      </c>
      <c r="AB187" s="78" t="s">
        <v>308</v>
      </c>
      <c r="AC187" s="27" t="s">
        <v>358</v>
      </c>
      <c r="AD187" s="15" t="s">
        <v>368</v>
      </c>
      <c r="AE187" s="73"/>
      <c r="AF187" s="74"/>
      <c r="AG187" s="74"/>
      <c r="AH187" s="74"/>
      <c r="AI187" s="74">
        <v>1</v>
      </c>
      <c r="AJ187" s="74"/>
      <c r="AK187" s="74"/>
      <c r="AL187" s="74"/>
      <c r="AM187" s="61"/>
    </row>
    <row r="188" spans="1:39" hidden="1">
      <c r="A188" s="10">
        <v>184</v>
      </c>
      <c r="B188" s="98" t="s">
        <v>253</v>
      </c>
      <c r="C188" s="98" t="s">
        <v>245</v>
      </c>
      <c r="D188" s="11" t="s">
        <v>51</v>
      </c>
      <c r="E188" s="11" t="s">
        <v>303</v>
      </c>
      <c r="F188" s="12" t="s">
        <v>50</v>
      </c>
      <c r="G188" s="11" t="s">
        <v>511</v>
      </c>
      <c r="H188" s="12" t="s">
        <v>307</v>
      </c>
      <c r="I188" s="11" t="s">
        <v>504</v>
      </c>
      <c r="J188" s="11" t="str">
        <f t="shared" si="8"/>
        <v>12-16h</v>
      </c>
      <c r="K188" s="12" t="s">
        <v>513</v>
      </c>
      <c r="L188" s="69" t="s">
        <v>520</v>
      </c>
      <c r="M188" s="59" t="s">
        <v>381</v>
      </c>
      <c r="N188" s="78"/>
      <c r="O188" s="27" t="s">
        <v>358</v>
      </c>
      <c r="P188" s="15" t="s">
        <v>359</v>
      </c>
      <c r="Q188" s="73"/>
      <c r="R188" s="74"/>
      <c r="S188" s="74"/>
      <c r="T188" s="74"/>
      <c r="U188" s="74"/>
      <c r="V188" s="74"/>
      <c r="W188" s="74"/>
      <c r="X188" s="74"/>
      <c r="Y188" s="61"/>
      <c r="Z188" s="69" t="s">
        <v>520</v>
      </c>
      <c r="AA188" s="59" t="s">
        <v>381</v>
      </c>
      <c r="AB188" s="78"/>
      <c r="AC188" s="27" t="s">
        <v>358</v>
      </c>
      <c r="AD188" s="15" t="s">
        <v>359</v>
      </c>
      <c r="AE188" s="73"/>
      <c r="AF188" s="74"/>
      <c r="AG188" s="74"/>
      <c r="AH188" s="74"/>
      <c r="AI188" s="74"/>
      <c r="AJ188" s="74"/>
      <c r="AK188" s="74"/>
      <c r="AL188" s="74"/>
      <c r="AM188" s="61"/>
    </row>
    <row r="189" spans="1:39" hidden="1">
      <c r="A189" s="10">
        <v>185</v>
      </c>
      <c r="B189" s="98" t="s">
        <v>192</v>
      </c>
      <c r="C189" s="98" t="s">
        <v>191</v>
      </c>
      <c r="D189" s="11" t="s">
        <v>51</v>
      </c>
      <c r="E189" s="11" t="s">
        <v>303</v>
      </c>
      <c r="F189" s="12" t="s">
        <v>48</v>
      </c>
      <c r="G189" s="12" t="s">
        <v>510</v>
      </c>
      <c r="H189" s="12" t="s">
        <v>306</v>
      </c>
      <c r="I189" s="11" t="s">
        <v>504</v>
      </c>
      <c r="J189" s="11" t="str">
        <f t="shared" si="8"/>
        <v>12-16h</v>
      </c>
      <c r="K189" s="12" t="s">
        <v>47</v>
      </c>
      <c r="L189" s="69" t="s">
        <v>519</v>
      </c>
      <c r="M189" s="59" t="s">
        <v>381</v>
      </c>
      <c r="N189" s="78"/>
      <c r="O189" s="27" t="s">
        <v>358</v>
      </c>
      <c r="P189" s="15" t="s">
        <v>359</v>
      </c>
      <c r="Q189" s="73"/>
      <c r="R189" s="74"/>
      <c r="S189" s="74"/>
      <c r="T189" s="74"/>
      <c r="U189" s="74"/>
      <c r="V189" s="74"/>
      <c r="W189" s="74"/>
      <c r="X189" s="74"/>
      <c r="Y189" s="61"/>
      <c r="Z189" s="69" t="s">
        <v>519</v>
      </c>
      <c r="AA189" s="59" t="s">
        <v>381</v>
      </c>
      <c r="AB189" s="78"/>
      <c r="AC189" s="27" t="s">
        <v>358</v>
      </c>
      <c r="AD189" s="15" t="s">
        <v>359</v>
      </c>
      <c r="AE189" s="73"/>
      <c r="AF189" s="74"/>
      <c r="AG189" s="74"/>
      <c r="AH189" s="74"/>
      <c r="AI189" s="74"/>
      <c r="AJ189" s="74"/>
      <c r="AK189" s="74"/>
      <c r="AL189" s="74"/>
      <c r="AM189" s="61"/>
    </row>
    <row r="190" spans="1:39" hidden="1">
      <c r="A190" s="10">
        <v>186</v>
      </c>
      <c r="B190" s="98" t="s">
        <v>253</v>
      </c>
      <c r="C190" s="98" t="s">
        <v>245</v>
      </c>
      <c r="D190" s="11" t="s">
        <v>52</v>
      </c>
      <c r="E190" s="11" t="s">
        <v>304</v>
      </c>
      <c r="F190" s="12" t="s">
        <v>48</v>
      </c>
      <c r="G190" s="11" t="s">
        <v>511</v>
      </c>
      <c r="H190" s="12" t="s">
        <v>307</v>
      </c>
      <c r="I190" s="103" t="s">
        <v>505</v>
      </c>
      <c r="J190" s="11" t="str">
        <f t="shared" si="8"/>
        <v>12-16h</v>
      </c>
      <c r="K190" s="12" t="s">
        <v>513</v>
      </c>
      <c r="L190" s="69" t="s">
        <v>520</v>
      </c>
      <c r="M190" s="59" t="s">
        <v>381</v>
      </c>
      <c r="N190" s="78"/>
      <c r="O190" s="27" t="s">
        <v>358</v>
      </c>
      <c r="P190" s="15" t="s">
        <v>359</v>
      </c>
      <c r="Q190" s="73"/>
      <c r="R190" s="74"/>
      <c r="S190" s="74"/>
      <c r="T190" s="74"/>
      <c r="U190" s="74"/>
      <c r="V190" s="74"/>
      <c r="W190" s="74"/>
      <c r="X190" s="74"/>
      <c r="Y190" s="61"/>
      <c r="Z190" s="69" t="s">
        <v>520</v>
      </c>
      <c r="AA190" s="59" t="s">
        <v>381</v>
      </c>
      <c r="AB190" s="78"/>
      <c r="AC190" s="27" t="s">
        <v>358</v>
      </c>
      <c r="AD190" s="15" t="s">
        <v>359</v>
      </c>
      <c r="AE190" s="73"/>
      <c r="AF190" s="74"/>
      <c r="AG190" s="74"/>
      <c r="AH190" s="74"/>
      <c r="AI190" s="74"/>
      <c r="AJ190" s="74"/>
      <c r="AK190" s="74"/>
      <c r="AL190" s="74"/>
      <c r="AM190" s="61"/>
    </row>
    <row r="191" spans="1:39">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59" t="s">
        <v>382</v>
      </c>
      <c r="N191" s="78" t="s">
        <v>308</v>
      </c>
      <c r="O191" s="27" t="s">
        <v>358</v>
      </c>
      <c r="P191" s="15" t="s">
        <v>359</v>
      </c>
      <c r="Q191" s="73"/>
      <c r="R191" s="74"/>
      <c r="S191" s="74"/>
      <c r="T191" s="74"/>
      <c r="U191" s="74"/>
      <c r="V191" s="74"/>
      <c r="W191" s="74"/>
      <c r="X191" s="74"/>
      <c r="Y191" s="61"/>
      <c r="Z191" s="69" t="s">
        <v>519</v>
      </c>
      <c r="AA191" s="59" t="s">
        <v>382</v>
      </c>
      <c r="AB191" s="78" t="s">
        <v>308</v>
      </c>
      <c r="AC191" s="27" t="s">
        <v>358</v>
      </c>
      <c r="AD191" s="15" t="s">
        <v>359</v>
      </c>
      <c r="AE191" s="73"/>
      <c r="AF191" s="74"/>
      <c r="AG191" s="74"/>
      <c r="AH191" s="74">
        <v>1</v>
      </c>
      <c r="AI191" s="74"/>
      <c r="AJ191" s="74"/>
      <c r="AK191" s="74"/>
      <c r="AL191" s="74"/>
      <c r="AM191" s="61"/>
    </row>
    <row r="192" spans="1:39" hidden="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59" t="s">
        <v>381</v>
      </c>
      <c r="N192" s="78"/>
      <c r="O192" s="27" t="s">
        <v>358</v>
      </c>
      <c r="P192" s="15" t="s">
        <v>359</v>
      </c>
      <c r="Q192" s="73"/>
      <c r="R192" s="74"/>
      <c r="S192" s="74"/>
      <c r="T192" s="74"/>
      <c r="U192" s="74"/>
      <c r="V192" s="74"/>
      <c r="W192" s="74"/>
      <c r="X192" s="74"/>
      <c r="Y192" s="61"/>
      <c r="Z192" s="69" t="s">
        <v>519</v>
      </c>
      <c r="AA192" s="59" t="s">
        <v>381</v>
      </c>
      <c r="AB192" s="78"/>
      <c r="AC192" s="27" t="s">
        <v>358</v>
      </c>
      <c r="AD192" s="15" t="s">
        <v>359</v>
      </c>
      <c r="AE192" s="73"/>
      <c r="AF192" s="74"/>
      <c r="AG192" s="74"/>
      <c r="AH192" s="74"/>
      <c r="AI192" s="74"/>
      <c r="AJ192" s="74"/>
      <c r="AK192" s="74"/>
      <c r="AL192" s="74"/>
      <c r="AM192" s="61"/>
    </row>
    <row r="193" spans="1:39" hidden="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59" t="s">
        <v>381</v>
      </c>
      <c r="N193" s="78"/>
      <c r="O193" s="27" t="s">
        <v>358</v>
      </c>
      <c r="P193" s="15" t="s">
        <v>359</v>
      </c>
      <c r="Q193" s="73"/>
      <c r="R193" s="74"/>
      <c r="S193" s="74"/>
      <c r="T193" s="74"/>
      <c r="U193" s="74"/>
      <c r="V193" s="74"/>
      <c r="W193" s="74"/>
      <c r="X193" s="74"/>
      <c r="Y193" s="61"/>
      <c r="Z193" s="69" t="s">
        <v>520</v>
      </c>
      <c r="AA193" s="59" t="s">
        <v>381</v>
      </c>
      <c r="AB193" s="78"/>
      <c r="AC193" s="27" t="s">
        <v>358</v>
      </c>
      <c r="AD193" s="15" t="s">
        <v>359</v>
      </c>
      <c r="AE193" s="73"/>
      <c r="AF193" s="74"/>
      <c r="AG193" s="74"/>
      <c r="AH193" s="74"/>
      <c r="AI193" s="74"/>
      <c r="AJ193" s="74"/>
      <c r="AK193" s="74"/>
      <c r="AL193" s="74"/>
      <c r="AM193" s="61"/>
    </row>
    <row r="194" spans="1:39" hidden="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59" t="s">
        <v>381</v>
      </c>
      <c r="N194" s="78"/>
      <c r="O194" s="27" t="s">
        <v>358</v>
      </c>
      <c r="P194" s="15" t="s">
        <v>359</v>
      </c>
      <c r="Q194" s="73"/>
      <c r="R194" s="74"/>
      <c r="S194" s="74"/>
      <c r="T194" s="74"/>
      <c r="U194" s="74"/>
      <c r="V194" s="74"/>
      <c r="W194" s="74"/>
      <c r="X194" s="74"/>
      <c r="Y194" s="61"/>
      <c r="Z194" s="69" t="s">
        <v>519</v>
      </c>
      <c r="AA194" s="59" t="s">
        <v>381</v>
      </c>
      <c r="AB194" s="78"/>
      <c r="AC194" s="27" t="s">
        <v>358</v>
      </c>
      <c r="AD194" s="15" t="s">
        <v>359</v>
      </c>
      <c r="AE194" s="73"/>
      <c r="AF194" s="74"/>
      <c r="AG194" s="74"/>
      <c r="AH194" s="74"/>
      <c r="AI194" s="74"/>
      <c r="AJ194" s="74"/>
      <c r="AK194" s="74"/>
      <c r="AL194" s="74"/>
      <c r="AM194" s="61"/>
    </row>
    <row r="195" spans="1:39" hidden="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59" t="s">
        <v>381</v>
      </c>
      <c r="N195" s="78"/>
      <c r="O195" s="27" t="s">
        <v>358</v>
      </c>
      <c r="P195" s="15" t="s">
        <v>359</v>
      </c>
      <c r="Q195" s="73"/>
      <c r="R195" s="74"/>
      <c r="S195" s="74"/>
      <c r="T195" s="74"/>
      <c r="U195" s="74"/>
      <c r="V195" s="74"/>
      <c r="W195" s="74"/>
      <c r="X195" s="74"/>
      <c r="Y195" s="61"/>
      <c r="Z195" s="69" t="s">
        <v>519</v>
      </c>
      <c r="AA195" s="59" t="s">
        <v>381</v>
      </c>
      <c r="AB195" s="78"/>
      <c r="AC195" s="27" t="s">
        <v>358</v>
      </c>
      <c r="AD195" s="15" t="s">
        <v>359</v>
      </c>
      <c r="AE195" s="73"/>
      <c r="AF195" s="74"/>
      <c r="AG195" s="74"/>
      <c r="AH195" s="74"/>
      <c r="AI195" s="74"/>
      <c r="AJ195" s="74"/>
      <c r="AK195" s="74"/>
      <c r="AL195" s="74"/>
      <c r="AM195" s="61"/>
    </row>
    <row r="196" spans="1:39" hidden="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59" t="s">
        <v>381</v>
      </c>
      <c r="N196" s="78"/>
      <c r="O196" s="27" t="s">
        <v>358</v>
      </c>
      <c r="P196" s="15" t="s">
        <v>359</v>
      </c>
      <c r="Q196" s="73"/>
      <c r="R196" s="74"/>
      <c r="S196" s="74"/>
      <c r="T196" s="74"/>
      <c r="U196" s="74"/>
      <c r="V196" s="74"/>
      <c r="W196" s="74"/>
      <c r="X196" s="74"/>
      <c r="Y196" s="61"/>
      <c r="Z196" s="69" t="s">
        <v>519</v>
      </c>
      <c r="AA196" s="59" t="s">
        <v>381</v>
      </c>
      <c r="AB196" s="78"/>
      <c r="AC196" s="27" t="s">
        <v>358</v>
      </c>
      <c r="AD196" s="15" t="s">
        <v>359</v>
      </c>
      <c r="AE196" s="73"/>
      <c r="AF196" s="74"/>
      <c r="AG196" s="74"/>
      <c r="AH196" s="74"/>
      <c r="AI196" s="74"/>
      <c r="AJ196" s="74"/>
      <c r="AK196" s="74"/>
      <c r="AL196" s="74"/>
      <c r="AM196" s="61"/>
    </row>
    <row r="197" spans="1:39" hidden="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59" t="s">
        <v>381</v>
      </c>
      <c r="N197" s="78"/>
      <c r="O197" s="27" t="s">
        <v>358</v>
      </c>
      <c r="P197" s="15" t="s">
        <v>359</v>
      </c>
      <c r="Q197" s="73"/>
      <c r="R197" s="74"/>
      <c r="S197" s="74"/>
      <c r="T197" s="74"/>
      <c r="U197" s="74"/>
      <c r="V197" s="74"/>
      <c r="W197" s="74"/>
      <c r="X197" s="74"/>
      <c r="Y197" s="61"/>
      <c r="Z197" s="69" t="s">
        <v>519</v>
      </c>
      <c r="AA197" s="59" t="s">
        <v>381</v>
      </c>
      <c r="AB197" s="78"/>
      <c r="AC197" s="27" t="s">
        <v>358</v>
      </c>
      <c r="AD197" s="15" t="s">
        <v>359</v>
      </c>
      <c r="AE197" s="73"/>
      <c r="AF197" s="74"/>
      <c r="AG197" s="74"/>
      <c r="AH197" s="74"/>
      <c r="AI197" s="74"/>
      <c r="AJ197" s="74"/>
      <c r="AK197" s="74"/>
      <c r="AL197" s="74"/>
      <c r="AM197" s="61"/>
    </row>
    <row r="198" spans="1:39" hidden="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59" t="s">
        <v>381</v>
      </c>
      <c r="N198" s="78"/>
      <c r="O198" s="27" t="s">
        <v>358</v>
      </c>
      <c r="P198" s="15" t="s">
        <v>359</v>
      </c>
      <c r="Q198" s="73"/>
      <c r="R198" s="74"/>
      <c r="S198" s="74"/>
      <c r="T198" s="74"/>
      <c r="U198" s="74"/>
      <c r="V198" s="74"/>
      <c r="W198" s="74"/>
      <c r="X198" s="74"/>
      <c r="Y198" s="61"/>
      <c r="Z198" s="69" t="s">
        <v>519</v>
      </c>
      <c r="AA198" s="59" t="s">
        <v>381</v>
      </c>
      <c r="AB198" s="78"/>
      <c r="AC198" s="27" t="s">
        <v>358</v>
      </c>
      <c r="AD198" s="15" t="s">
        <v>359</v>
      </c>
      <c r="AE198" s="73"/>
      <c r="AF198" s="74"/>
      <c r="AG198" s="74"/>
      <c r="AH198" s="74"/>
      <c r="AI198" s="74"/>
      <c r="AJ198" s="74"/>
      <c r="AK198" s="74"/>
      <c r="AL198" s="74"/>
      <c r="AM198" s="61"/>
    </row>
    <row r="199" spans="1:39" hidden="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59" t="s">
        <v>381</v>
      </c>
      <c r="N199" s="78"/>
      <c r="O199" s="27" t="s">
        <v>358</v>
      </c>
      <c r="P199" s="15" t="s">
        <v>359</v>
      </c>
      <c r="Q199" s="73"/>
      <c r="R199" s="74"/>
      <c r="S199" s="74"/>
      <c r="T199" s="74"/>
      <c r="U199" s="74"/>
      <c r="V199" s="74"/>
      <c r="W199" s="74"/>
      <c r="X199" s="74"/>
      <c r="Y199" s="61"/>
      <c r="Z199" s="69" t="s">
        <v>519</v>
      </c>
      <c r="AA199" s="59" t="s">
        <v>381</v>
      </c>
      <c r="AB199" s="78"/>
      <c r="AC199" s="27" t="s">
        <v>358</v>
      </c>
      <c r="AD199" s="15" t="s">
        <v>359</v>
      </c>
      <c r="AE199" s="73"/>
      <c r="AF199" s="74"/>
      <c r="AG199" s="74"/>
      <c r="AH199" s="74"/>
      <c r="AI199" s="74"/>
      <c r="AJ199" s="74"/>
      <c r="AK199" s="74"/>
      <c r="AL199" s="74"/>
      <c r="AM199" s="61"/>
    </row>
    <row r="200" spans="1:39" hidden="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59" t="s">
        <v>381</v>
      </c>
      <c r="N200" s="78"/>
      <c r="O200" s="27" t="s">
        <v>358</v>
      </c>
      <c r="P200" s="15" t="s">
        <v>359</v>
      </c>
      <c r="Q200" s="73"/>
      <c r="R200" s="74"/>
      <c r="S200" s="74"/>
      <c r="T200" s="74"/>
      <c r="U200" s="74"/>
      <c r="V200" s="74"/>
      <c r="W200" s="74"/>
      <c r="X200" s="74"/>
      <c r="Y200" s="61"/>
      <c r="Z200" s="69" t="s">
        <v>519</v>
      </c>
      <c r="AA200" s="59" t="s">
        <v>381</v>
      </c>
      <c r="AB200" s="78"/>
      <c r="AC200" s="27" t="s">
        <v>358</v>
      </c>
      <c r="AD200" s="15" t="s">
        <v>359</v>
      </c>
      <c r="AE200" s="73"/>
      <c r="AF200" s="74"/>
      <c r="AG200" s="74"/>
      <c r="AH200" s="74"/>
      <c r="AI200" s="74"/>
      <c r="AJ200" s="74"/>
      <c r="AK200" s="74"/>
      <c r="AL200" s="74"/>
      <c r="AM200" s="61"/>
    </row>
    <row r="201" spans="1:39" hidden="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59" t="s">
        <v>381</v>
      </c>
      <c r="N201" s="78"/>
      <c r="O201" s="27" t="s">
        <v>358</v>
      </c>
      <c r="P201" s="15" t="s">
        <v>359</v>
      </c>
      <c r="Q201" s="73"/>
      <c r="R201" s="74"/>
      <c r="S201" s="74"/>
      <c r="T201" s="74"/>
      <c r="U201" s="74"/>
      <c r="V201" s="74"/>
      <c r="W201" s="74"/>
      <c r="X201" s="74"/>
      <c r="Y201" s="61"/>
      <c r="Z201" s="69" t="s">
        <v>519</v>
      </c>
      <c r="AA201" s="59" t="s">
        <v>381</v>
      </c>
      <c r="AB201" s="78"/>
      <c r="AC201" s="27" t="s">
        <v>358</v>
      </c>
      <c r="AD201" s="15" t="s">
        <v>359</v>
      </c>
      <c r="AE201" s="73"/>
      <c r="AF201" s="74"/>
      <c r="AG201" s="74"/>
      <c r="AH201" s="74"/>
      <c r="AI201" s="74"/>
      <c r="AJ201" s="74"/>
      <c r="AK201" s="74"/>
      <c r="AL201" s="74"/>
      <c r="AM201" s="61"/>
    </row>
    <row r="202" spans="1:39" hidden="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59" t="s">
        <v>381</v>
      </c>
      <c r="N202" s="78"/>
      <c r="O202" s="27" t="s">
        <v>358</v>
      </c>
      <c r="P202" s="15" t="s">
        <v>359</v>
      </c>
      <c r="Q202" s="73"/>
      <c r="R202" s="74"/>
      <c r="S202" s="74"/>
      <c r="T202" s="74"/>
      <c r="U202" s="74"/>
      <c r="V202" s="74"/>
      <c r="W202" s="74"/>
      <c r="X202" s="74"/>
      <c r="Y202" s="61"/>
      <c r="Z202" s="69" t="s">
        <v>519</v>
      </c>
      <c r="AA202" s="59" t="s">
        <v>381</v>
      </c>
      <c r="AB202" s="78"/>
      <c r="AC202" s="27" t="s">
        <v>358</v>
      </c>
      <c r="AD202" s="15" t="s">
        <v>359</v>
      </c>
      <c r="AE202" s="73"/>
      <c r="AF202" s="74"/>
      <c r="AG202" s="74"/>
      <c r="AH202" s="74"/>
      <c r="AI202" s="74"/>
      <c r="AJ202" s="74"/>
      <c r="AK202" s="74"/>
      <c r="AL202" s="74"/>
      <c r="AM202" s="61"/>
    </row>
    <row r="203" spans="1:39" hidden="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59" t="s">
        <v>381</v>
      </c>
      <c r="N203" s="78"/>
      <c r="O203" s="27" t="s">
        <v>358</v>
      </c>
      <c r="P203" s="15" t="s">
        <v>359</v>
      </c>
      <c r="Q203" s="73"/>
      <c r="R203" s="74"/>
      <c r="S203" s="74"/>
      <c r="T203" s="74"/>
      <c r="U203" s="74"/>
      <c r="V203" s="74"/>
      <c r="W203" s="74"/>
      <c r="X203" s="74"/>
      <c r="Y203" s="61"/>
      <c r="Z203" s="69" t="s">
        <v>519</v>
      </c>
      <c r="AA203" s="59" t="s">
        <v>381</v>
      </c>
      <c r="AB203" s="78"/>
      <c r="AC203" s="27" t="s">
        <v>358</v>
      </c>
      <c r="AD203" s="15" t="s">
        <v>359</v>
      </c>
      <c r="AE203" s="73"/>
      <c r="AF203" s="74"/>
      <c r="AG203" s="74"/>
      <c r="AH203" s="74"/>
      <c r="AI203" s="74"/>
      <c r="AJ203" s="74"/>
      <c r="AK203" s="74"/>
      <c r="AL203" s="74"/>
      <c r="AM203" s="61"/>
    </row>
    <row r="204" spans="1:39" hidden="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59" t="s">
        <v>381</v>
      </c>
      <c r="N204" s="78"/>
      <c r="O204" s="27" t="s">
        <v>358</v>
      </c>
      <c r="P204" s="15" t="s">
        <v>359</v>
      </c>
      <c r="Q204" s="73"/>
      <c r="R204" s="74"/>
      <c r="S204" s="74"/>
      <c r="T204" s="74"/>
      <c r="U204" s="74"/>
      <c r="V204" s="74"/>
      <c r="W204" s="74"/>
      <c r="X204" s="74"/>
      <c r="Y204" s="61"/>
      <c r="Z204" s="69" t="s">
        <v>519</v>
      </c>
      <c r="AA204" s="59" t="s">
        <v>381</v>
      </c>
      <c r="AB204" s="78"/>
      <c r="AC204" s="27" t="s">
        <v>358</v>
      </c>
      <c r="AD204" s="15" t="s">
        <v>359</v>
      </c>
      <c r="AE204" s="73"/>
      <c r="AF204" s="74"/>
      <c r="AG204" s="74"/>
      <c r="AH204" s="74"/>
      <c r="AI204" s="74"/>
      <c r="AJ204" s="74"/>
      <c r="AK204" s="74"/>
      <c r="AL204" s="74"/>
      <c r="AM204" s="61"/>
    </row>
    <row r="205" spans="1:39" hidden="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59" t="s">
        <v>381</v>
      </c>
      <c r="N205" s="78"/>
      <c r="O205" s="27" t="s">
        <v>358</v>
      </c>
      <c r="P205" s="15" t="s">
        <v>359</v>
      </c>
      <c r="Q205" s="73"/>
      <c r="R205" s="74"/>
      <c r="S205" s="74"/>
      <c r="T205" s="74"/>
      <c r="U205" s="74"/>
      <c r="V205" s="74"/>
      <c r="W205" s="74"/>
      <c r="X205" s="74"/>
      <c r="Y205" s="61"/>
      <c r="Z205" s="69" t="s">
        <v>519</v>
      </c>
      <c r="AA205" s="59" t="s">
        <v>381</v>
      </c>
      <c r="AB205" s="78"/>
      <c r="AC205" s="27" t="s">
        <v>358</v>
      </c>
      <c r="AD205" s="15" t="s">
        <v>359</v>
      </c>
      <c r="AE205" s="73"/>
      <c r="AF205" s="74"/>
      <c r="AG205" s="74"/>
      <c r="AH205" s="74"/>
      <c r="AI205" s="74"/>
      <c r="AJ205" s="74"/>
      <c r="AK205" s="74"/>
      <c r="AL205" s="74"/>
      <c r="AM205" s="61"/>
    </row>
    <row r="206" spans="1:39" hidden="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59" t="s">
        <v>382</v>
      </c>
      <c r="N206" s="78" t="s">
        <v>308</v>
      </c>
      <c r="O206" s="27" t="s">
        <v>358</v>
      </c>
      <c r="P206" s="15" t="s">
        <v>368</v>
      </c>
      <c r="Q206" s="73"/>
      <c r="R206" s="74"/>
      <c r="S206" s="74"/>
      <c r="T206" s="74">
        <v>1</v>
      </c>
      <c r="U206" s="74"/>
      <c r="V206" s="74"/>
      <c r="W206" s="74"/>
      <c r="X206" s="74"/>
      <c r="Y206" s="61"/>
      <c r="Z206" s="69" t="s">
        <v>518</v>
      </c>
      <c r="AA206" s="59" t="s">
        <v>382</v>
      </c>
      <c r="AB206" s="78" t="s">
        <v>308</v>
      </c>
      <c r="AC206" s="27" t="s">
        <v>358</v>
      </c>
      <c r="AD206" s="15" t="s">
        <v>368</v>
      </c>
      <c r="AE206" s="73"/>
      <c r="AF206" s="74"/>
      <c r="AG206" s="74"/>
      <c r="AH206" s="74"/>
      <c r="AI206" s="74"/>
      <c r="AJ206" s="74"/>
      <c r="AK206" s="74"/>
      <c r="AL206" s="74"/>
      <c r="AM206" s="61"/>
    </row>
    <row r="207" spans="1:39" hidden="1">
      <c r="A207" s="10">
        <v>203</v>
      </c>
      <c r="B207" s="98" t="s">
        <v>238</v>
      </c>
      <c r="C207" s="98" t="s">
        <v>238</v>
      </c>
      <c r="D207" s="11" t="s">
        <v>25</v>
      </c>
      <c r="E207" s="11" t="s">
        <v>304</v>
      </c>
      <c r="F207" s="12" t="s">
        <v>50</v>
      </c>
      <c r="G207" s="12" t="s">
        <v>310</v>
      </c>
      <c r="H207" s="12" t="s">
        <v>306</v>
      </c>
      <c r="I207" s="103" t="s">
        <v>504</v>
      </c>
      <c r="J207" s="12" t="str">
        <f t="shared" ref="J207:J212" si="9">"≥17h"</f>
        <v>≥17h</v>
      </c>
      <c r="K207" s="12" t="s">
        <v>512</v>
      </c>
      <c r="L207" s="69" t="s">
        <v>519</v>
      </c>
      <c r="M207" s="59" t="s">
        <v>381</v>
      </c>
      <c r="N207" s="78"/>
      <c r="O207" s="27" t="s">
        <v>358</v>
      </c>
      <c r="P207" s="15" t="s">
        <v>359</v>
      </c>
      <c r="Q207" s="73"/>
      <c r="R207" s="74"/>
      <c r="S207" s="74"/>
      <c r="T207" s="74"/>
      <c r="U207" s="74"/>
      <c r="V207" s="74"/>
      <c r="W207" s="74"/>
      <c r="X207" s="74"/>
      <c r="Y207" s="61"/>
      <c r="Z207" s="69" t="s">
        <v>519</v>
      </c>
      <c r="AA207" s="59" t="s">
        <v>381</v>
      </c>
      <c r="AB207" s="78"/>
      <c r="AC207" s="27" t="s">
        <v>358</v>
      </c>
      <c r="AD207" s="15" t="s">
        <v>359</v>
      </c>
      <c r="AE207" s="73"/>
      <c r="AF207" s="74"/>
      <c r="AG207" s="74"/>
      <c r="AH207" s="74"/>
      <c r="AI207" s="74"/>
      <c r="AJ207" s="74"/>
      <c r="AK207" s="74"/>
      <c r="AL207" s="74"/>
      <c r="AM207" s="61"/>
    </row>
    <row r="208" spans="1:39" hidden="1">
      <c r="A208" s="10">
        <v>204</v>
      </c>
      <c r="B208" s="98" t="s">
        <v>258</v>
      </c>
      <c r="C208" s="98" t="s">
        <v>256</v>
      </c>
      <c r="D208" s="11" t="s">
        <v>52</v>
      </c>
      <c r="E208" s="11" t="s">
        <v>303</v>
      </c>
      <c r="F208" s="12" t="s">
        <v>49</v>
      </c>
      <c r="G208" s="11" t="s">
        <v>511</v>
      </c>
      <c r="H208" s="12" t="s">
        <v>307</v>
      </c>
      <c r="I208" s="103" t="s">
        <v>505</v>
      </c>
      <c r="J208" s="12" t="str">
        <f t="shared" si="9"/>
        <v>≥17h</v>
      </c>
      <c r="K208" s="12" t="s">
        <v>512</v>
      </c>
      <c r="L208" s="69" t="s">
        <v>519</v>
      </c>
      <c r="M208" s="59" t="s">
        <v>381</v>
      </c>
      <c r="N208" s="78"/>
      <c r="O208" s="27" t="s">
        <v>358</v>
      </c>
      <c r="P208" s="15" t="s">
        <v>359</v>
      </c>
      <c r="Q208" s="73"/>
      <c r="R208" s="74"/>
      <c r="S208" s="74"/>
      <c r="T208" s="74"/>
      <c r="U208" s="74"/>
      <c r="V208" s="74"/>
      <c r="W208" s="74"/>
      <c r="X208" s="74"/>
      <c r="Y208" s="61"/>
      <c r="Z208" s="69" t="s">
        <v>519</v>
      </c>
      <c r="AA208" s="59" t="s">
        <v>381</v>
      </c>
      <c r="AB208" s="78"/>
      <c r="AC208" s="27" t="s">
        <v>358</v>
      </c>
      <c r="AD208" s="15" t="s">
        <v>359</v>
      </c>
      <c r="AE208" s="73"/>
      <c r="AF208" s="74"/>
      <c r="AG208" s="74"/>
      <c r="AH208" s="74"/>
      <c r="AI208" s="74"/>
      <c r="AJ208" s="74"/>
      <c r="AK208" s="74"/>
      <c r="AL208" s="74"/>
      <c r="AM208" s="61"/>
    </row>
    <row r="209" spans="1:39" hidden="1">
      <c r="A209" s="10">
        <v>205</v>
      </c>
      <c r="B209" s="98" t="s">
        <v>140</v>
      </c>
      <c r="C209" s="98" t="s">
        <v>131</v>
      </c>
      <c r="D209" s="11" t="s">
        <v>52</v>
      </c>
      <c r="E209" s="11" t="s">
        <v>303</v>
      </c>
      <c r="F209" s="12" t="s">
        <v>49</v>
      </c>
      <c r="G209" s="11" t="s">
        <v>511</v>
      </c>
      <c r="H209" s="12" t="s">
        <v>308</v>
      </c>
      <c r="I209" s="103" t="s">
        <v>504</v>
      </c>
      <c r="J209" s="12" t="str">
        <f t="shared" si="9"/>
        <v>≥17h</v>
      </c>
      <c r="K209" s="12" t="s">
        <v>512</v>
      </c>
      <c r="L209" s="69" t="s">
        <v>519</v>
      </c>
      <c r="M209" s="59" t="s">
        <v>381</v>
      </c>
      <c r="N209" s="78"/>
      <c r="O209" s="27" t="s">
        <v>358</v>
      </c>
      <c r="P209" s="15" t="s">
        <v>359</v>
      </c>
      <c r="Q209" s="73"/>
      <c r="R209" s="74"/>
      <c r="S209" s="74"/>
      <c r="T209" s="74"/>
      <c r="U209" s="74"/>
      <c r="V209" s="74"/>
      <c r="W209" s="74"/>
      <c r="X209" s="74"/>
      <c r="Y209" s="61"/>
      <c r="Z209" s="69" t="s">
        <v>519</v>
      </c>
      <c r="AA209" s="59" t="s">
        <v>381</v>
      </c>
      <c r="AB209" s="78"/>
      <c r="AC209" s="27" t="s">
        <v>358</v>
      </c>
      <c r="AD209" s="15" t="s">
        <v>359</v>
      </c>
      <c r="AE209" s="73"/>
      <c r="AF209" s="74"/>
      <c r="AG209" s="74"/>
      <c r="AH209" s="74"/>
      <c r="AI209" s="74"/>
      <c r="AJ209" s="74"/>
      <c r="AK209" s="74"/>
      <c r="AL209" s="74"/>
      <c r="AM209" s="61"/>
    </row>
    <row r="210" spans="1:39" hidden="1">
      <c r="A210" s="10">
        <v>206</v>
      </c>
      <c r="B210" s="98" t="s">
        <v>241</v>
      </c>
      <c r="C210" s="98" t="s">
        <v>241</v>
      </c>
      <c r="D210" s="11" t="s">
        <v>51</v>
      </c>
      <c r="E210" s="11" t="s">
        <v>303</v>
      </c>
      <c r="F210" s="12" t="s">
        <v>50</v>
      </c>
      <c r="G210" s="12" t="s">
        <v>510</v>
      </c>
      <c r="H210" s="12" t="s">
        <v>306</v>
      </c>
      <c r="I210" s="11" t="s">
        <v>507</v>
      </c>
      <c r="J210" s="12" t="str">
        <f t="shared" si="9"/>
        <v>≥17h</v>
      </c>
      <c r="K210" s="12" t="s">
        <v>47</v>
      </c>
      <c r="L210" s="69" t="s">
        <v>519</v>
      </c>
      <c r="M210" s="59" t="s">
        <v>381</v>
      </c>
      <c r="N210" s="78"/>
      <c r="O210" s="27" t="s">
        <v>358</v>
      </c>
      <c r="P210" s="15" t="s">
        <v>359</v>
      </c>
      <c r="Q210" s="73"/>
      <c r="R210" s="74"/>
      <c r="S210" s="74"/>
      <c r="T210" s="74"/>
      <c r="U210" s="74"/>
      <c r="V210" s="74"/>
      <c r="W210" s="74"/>
      <c r="X210" s="74"/>
      <c r="Y210" s="61"/>
      <c r="Z210" s="69" t="s">
        <v>519</v>
      </c>
      <c r="AA210" s="59" t="s">
        <v>381</v>
      </c>
      <c r="AB210" s="78"/>
      <c r="AC210" s="27" t="s">
        <v>358</v>
      </c>
      <c r="AD210" s="15" t="s">
        <v>359</v>
      </c>
      <c r="AE210" s="73"/>
      <c r="AF210" s="74"/>
      <c r="AG210" s="74"/>
      <c r="AH210" s="74"/>
      <c r="AI210" s="74"/>
      <c r="AJ210" s="74"/>
      <c r="AK210" s="74"/>
      <c r="AL210" s="74"/>
      <c r="AM210" s="61"/>
    </row>
    <row r="211" spans="1:39" hidden="1">
      <c r="A211" s="10">
        <v>207</v>
      </c>
      <c r="B211" s="98" t="s">
        <v>190</v>
      </c>
      <c r="C211" s="98" t="s">
        <v>190</v>
      </c>
      <c r="D211" s="11" t="s">
        <v>52</v>
      </c>
      <c r="E211" s="11" t="s">
        <v>303</v>
      </c>
      <c r="F211" s="12" t="s">
        <v>50</v>
      </c>
      <c r="G211" s="12" t="s">
        <v>310</v>
      </c>
      <c r="H211" s="12" t="s">
        <v>306</v>
      </c>
      <c r="I211" s="103" t="s">
        <v>504</v>
      </c>
      <c r="J211" s="12" t="str">
        <f t="shared" si="9"/>
        <v>≥17h</v>
      </c>
      <c r="K211" s="12" t="s">
        <v>47</v>
      </c>
      <c r="L211" s="69" t="s">
        <v>518</v>
      </c>
      <c r="M211" s="59" t="s">
        <v>382</v>
      </c>
      <c r="N211" s="78" t="s">
        <v>308</v>
      </c>
      <c r="O211" s="27" t="s">
        <v>358</v>
      </c>
      <c r="P211" s="15" t="s">
        <v>368</v>
      </c>
      <c r="Q211" s="73"/>
      <c r="R211" s="74"/>
      <c r="S211" s="74"/>
      <c r="T211" s="74"/>
      <c r="U211" s="74"/>
      <c r="V211" s="74"/>
      <c r="W211" s="74">
        <v>1</v>
      </c>
      <c r="X211" s="74"/>
      <c r="Y211" s="61">
        <v>1</v>
      </c>
      <c r="Z211" s="69" t="s">
        <v>518</v>
      </c>
      <c r="AA211" s="59" t="s">
        <v>382</v>
      </c>
      <c r="AB211" s="78" t="s">
        <v>308</v>
      </c>
      <c r="AC211" s="27" t="s">
        <v>358</v>
      </c>
      <c r="AD211" s="15" t="s">
        <v>368</v>
      </c>
      <c r="AE211" s="73"/>
      <c r="AF211" s="74"/>
      <c r="AG211" s="74"/>
      <c r="AH211" s="74"/>
      <c r="AI211" s="74"/>
      <c r="AJ211" s="74"/>
      <c r="AK211" s="74"/>
      <c r="AL211" s="74"/>
      <c r="AM211" s="61">
        <v>1</v>
      </c>
    </row>
    <row r="212" spans="1:39" hidden="1">
      <c r="A212" s="10">
        <v>208</v>
      </c>
      <c r="B212" s="98" t="s">
        <v>140</v>
      </c>
      <c r="C212" s="98" t="s">
        <v>131</v>
      </c>
      <c r="D212" s="11" t="s">
        <v>52</v>
      </c>
      <c r="E212" s="11" t="s">
        <v>303</v>
      </c>
      <c r="F212" s="12" t="s">
        <v>49</v>
      </c>
      <c r="G212" s="11" t="s">
        <v>511</v>
      </c>
      <c r="H212" s="12" t="s">
        <v>308</v>
      </c>
      <c r="I212" s="103" t="s">
        <v>504</v>
      </c>
      <c r="J212" s="12" t="str">
        <f t="shared" si="9"/>
        <v>≥17h</v>
      </c>
      <c r="K212" s="12" t="s">
        <v>512</v>
      </c>
      <c r="L212" s="69" t="s">
        <v>519</v>
      </c>
      <c r="M212" s="59" t="s">
        <v>381</v>
      </c>
      <c r="N212" s="78"/>
      <c r="O212" s="27" t="s">
        <v>358</v>
      </c>
      <c r="P212" s="15" t="s">
        <v>359</v>
      </c>
      <c r="Q212" s="73"/>
      <c r="R212" s="74"/>
      <c r="S212" s="74"/>
      <c r="T212" s="74"/>
      <c r="U212" s="74"/>
      <c r="V212" s="74"/>
      <c r="W212" s="74"/>
      <c r="X212" s="74"/>
      <c r="Y212" s="61"/>
      <c r="Z212" s="69" t="s">
        <v>519</v>
      </c>
      <c r="AA212" s="59" t="s">
        <v>381</v>
      </c>
      <c r="AB212" s="78"/>
      <c r="AC212" s="27" t="s">
        <v>358</v>
      </c>
      <c r="AD212" s="15" t="s">
        <v>359</v>
      </c>
      <c r="AE212" s="73"/>
      <c r="AF212" s="74"/>
      <c r="AG212" s="74"/>
      <c r="AH212" s="74"/>
      <c r="AI212" s="74"/>
      <c r="AJ212" s="74"/>
      <c r="AK212" s="74"/>
      <c r="AL212" s="74"/>
      <c r="AM212" s="61"/>
    </row>
    <row r="213" spans="1:39" hidden="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59" t="s">
        <v>381</v>
      </c>
      <c r="N213" s="78"/>
      <c r="O213" s="27" t="s">
        <v>358</v>
      </c>
      <c r="P213" s="15" t="s">
        <v>359</v>
      </c>
      <c r="Q213" s="73"/>
      <c r="R213" s="74"/>
      <c r="S213" s="74"/>
      <c r="T213" s="74"/>
      <c r="U213" s="74"/>
      <c r="V213" s="74"/>
      <c r="W213" s="74"/>
      <c r="X213" s="74"/>
      <c r="Y213" s="61"/>
      <c r="Z213" s="69" t="s">
        <v>519</v>
      </c>
      <c r="AA213" s="59" t="s">
        <v>381</v>
      </c>
      <c r="AB213" s="78"/>
      <c r="AC213" s="27" t="s">
        <v>358</v>
      </c>
      <c r="AD213" s="15" t="s">
        <v>359</v>
      </c>
      <c r="AE213" s="73"/>
      <c r="AF213" s="74"/>
      <c r="AG213" s="74"/>
      <c r="AH213" s="74"/>
      <c r="AI213" s="74"/>
      <c r="AJ213" s="74"/>
      <c r="AK213" s="74"/>
      <c r="AL213" s="74"/>
      <c r="AM213" s="61"/>
    </row>
    <row r="214" spans="1:39" hidden="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59" t="s">
        <v>382</v>
      </c>
      <c r="N214" s="78" t="s">
        <v>308</v>
      </c>
      <c r="O214" s="27" t="s">
        <v>358</v>
      </c>
      <c r="P214" s="15" t="s">
        <v>368</v>
      </c>
      <c r="Q214" s="73"/>
      <c r="R214" s="74"/>
      <c r="S214" s="74"/>
      <c r="T214" s="74"/>
      <c r="U214" s="74"/>
      <c r="V214" s="74"/>
      <c r="W214" s="74">
        <v>1</v>
      </c>
      <c r="X214" s="74">
        <v>1</v>
      </c>
      <c r="Y214" s="61"/>
      <c r="Z214" s="69" t="s">
        <v>518</v>
      </c>
      <c r="AA214" s="59" t="s">
        <v>382</v>
      </c>
      <c r="AB214" s="78" t="s">
        <v>308</v>
      </c>
      <c r="AC214" s="27" t="s">
        <v>358</v>
      </c>
      <c r="AD214" s="15" t="s">
        <v>368</v>
      </c>
      <c r="AE214" s="73"/>
      <c r="AF214" s="74"/>
      <c r="AG214" s="74"/>
      <c r="AH214" s="74"/>
      <c r="AI214" s="74"/>
      <c r="AJ214" s="74"/>
      <c r="AK214" s="74">
        <v>1</v>
      </c>
      <c r="AL214" s="74"/>
      <c r="AM214" s="61"/>
    </row>
    <row r="215" spans="1:39" hidden="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59" t="s">
        <v>382</v>
      </c>
      <c r="N215" s="78" t="s">
        <v>308</v>
      </c>
      <c r="O215" s="27" t="s">
        <v>358</v>
      </c>
      <c r="P215" s="15" t="s">
        <v>368</v>
      </c>
      <c r="Q215" s="73"/>
      <c r="R215" s="74"/>
      <c r="S215" s="74"/>
      <c r="T215" s="74"/>
      <c r="U215" s="74"/>
      <c r="V215" s="74"/>
      <c r="W215" s="74">
        <v>1</v>
      </c>
      <c r="X215" s="74">
        <v>1</v>
      </c>
      <c r="Y215" s="61">
        <v>1</v>
      </c>
      <c r="Z215" s="69" t="s">
        <v>518</v>
      </c>
      <c r="AA215" s="59" t="s">
        <v>382</v>
      </c>
      <c r="AB215" s="78" t="s">
        <v>308</v>
      </c>
      <c r="AC215" s="27" t="s">
        <v>358</v>
      </c>
      <c r="AD215" s="15" t="s">
        <v>368</v>
      </c>
      <c r="AE215" s="73"/>
      <c r="AF215" s="74">
        <v>1</v>
      </c>
      <c r="AG215" s="74"/>
      <c r="AH215" s="74"/>
      <c r="AI215" s="74"/>
      <c r="AJ215" s="74"/>
      <c r="AK215" s="74"/>
      <c r="AL215" s="74"/>
      <c r="AM215" s="61"/>
    </row>
    <row r="216" spans="1:39" hidden="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59" t="s">
        <v>381</v>
      </c>
      <c r="N216" s="78"/>
      <c r="O216" s="27" t="s">
        <v>358</v>
      </c>
      <c r="P216" s="15" t="s">
        <v>359</v>
      </c>
      <c r="Q216" s="73"/>
      <c r="R216" s="74"/>
      <c r="S216" s="74"/>
      <c r="T216" s="74"/>
      <c r="U216" s="74"/>
      <c r="V216" s="74"/>
      <c r="W216" s="74"/>
      <c r="X216" s="74"/>
      <c r="Y216" s="61"/>
      <c r="Z216" s="69" t="s">
        <v>519</v>
      </c>
      <c r="AA216" s="59" t="s">
        <v>381</v>
      </c>
      <c r="AB216" s="78"/>
      <c r="AC216" s="27" t="s">
        <v>358</v>
      </c>
      <c r="AD216" s="15" t="s">
        <v>359</v>
      </c>
      <c r="AE216" s="73"/>
      <c r="AF216" s="74"/>
      <c r="AG216" s="74"/>
      <c r="AH216" s="74"/>
      <c r="AI216" s="74"/>
      <c r="AJ216" s="74"/>
      <c r="AK216" s="74"/>
      <c r="AL216" s="74"/>
      <c r="AM216" s="61"/>
    </row>
    <row r="217" spans="1:39" hidden="1">
      <c r="A217" s="10">
        <v>213</v>
      </c>
      <c r="B217" s="98" t="s">
        <v>172</v>
      </c>
      <c r="C217" s="98" t="s">
        <v>168</v>
      </c>
      <c r="D217" s="11" t="s">
        <v>51</v>
      </c>
      <c r="E217" s="11" t="s">
        <v>304</v>
      </c>
      <c r="F217" s="12" t="s">
        <v>48</v>
      </c>
      <c r="G217" s="12" t="s">
        <v>510</v>
      </c>
      <c r="H217" s="12" t="s">
        <v>306</v>
      </c>
      <c r="I217" s="103" t="s">
        <v>505</v>
      </c>
      <c r="J217" s="12" t="str">
        <f t="shared" ref="J217:J224" si="10">"≥17h"</f>
        <v>≥17h</v>
      </c>
      <c r="K217" s="12" t="s">
        <v>47</v>
      </c>
      <c r="L217" s="69" t="s">
        <v>520</v>
      </c>
      <c r="M217" s="59" t="s">
        <v>381</v>
      </c>
      <c r="N217" s="78"/>
      <c r="O217" s="27" t="s">
        <v>358</v>
      </c>
      <c r="P217" s="15" t="s">
        <v>359</v>
      </c>
      <c r="Q217" s="73"/>
      <c r="R217" s="74"/>
      <c r="S217" s="74"/>
      <c r="T217" s="74"/>
      <c r="U217" s="74"/>
      <c r="V217" s="74"/>
      <c r="W217" s="74"/>
      <c r="X217" s="74"/>
      <c r="Y217" s="61"/>
      <c r="Z217" s="69" t="s">
        <v>520</v>
      </c>
      <c r="AA217" s="59" t="s">
        <v>381</v>
      </c>
      <c r="AB217" s="78"/>
      <c r="AC217" s="27" t="s">
        <v>358</v>
      </c>
      <c r="AD217" s="15" t="s">
        <v>359</v>
      </c>
      <c r="AE217" s="73"/>
      <c r="AF217" s="74"/>
      <c r="AG217" s="74"/>
      <c r="AH217" s="74"/>
      <c r="AI217" s="74"/>
      <c r="AJ217" s="74"/>
      <c r="AK217" s="74"/>
      <c r="AL217" s="74"/>
      <c r="AM217" s="61"/>
    </row>
    <row r="218" spans="1:39" hidden="1">
      <c r="A218" s="10">
        <v>214</v>
      </c>
      <c r="B218" s="98" t="s">
        <v>192</v>
      </c>
      <c r="C218" s="98" t="s">
        <v>191</v>
      </c>
      <c r="D218" s="11" t="s">
        <v>51</v>
      </c>
      <c r="E218" s="11" t="s">
        <v>304</v>
      </c>
      <c r="F218" s="12" t="s">
        <v>48</v>
      </c>
      <c r="G218" s="12" t="s">
        <v>510</v>
      </c>
      <c r="H218" s="12" t="s">
        <v>306</v>
      </c>
      <c r="I218" s="11" t="s">
        <v>504</v>
      </c>
      <c r="J218" s="12" t="str">
        <f t="shared" si="10"/>
        <v>≥17h</v>
      </c>
      <c r="K218" s="12" t="s">
        <v>512</v>
      </c>
      <c r="L218" s="69" t="s">
        <v>519</v>
      </c>
      <c r="M218" s="59" t="s">
        <v>381</v>
      </c>
      <c r="N218" s="78"/>
      <c r="O218" s="27" t="s">
        <v>358</v>
      </c>
      <c r="P218" s="15" t="s">
        <v>359</v>
      </c>
      <c r="Q218" s="73"/>
      <c r="R218" s="74"/>
      <c r="S218" s="74"/>
      <c r="T218" s="74"/>
      <c r="U218" s="74"/>
      <c r="V218" s="74"/>
      <c r="W218" s="74"/>
      <c r="X218" s="74"/>
      <c r="Y218" s="61"/>
      <c r="Z218" s="69" t="s">
        <v>519</v>
      </c>
      <c r="AA218" s="59" t="s">
        <v>381</v>
      </c>
      <c r="AB218" s="78"/>
      <c r="AC218" s="27" t="s">
        <v>358</v>
      </c>
      <c r="AD218" s="15" t="s">
        <v>359</v>
      </c>
      <c r="AE218" s="73"/>
      <c r="AF218" s="74"/>
      <c r="AG218" s="74"/>
      <c r="AH218" s="74"/>
      <c r="AI218" s="74"/>
      <c r="AJ218" s="74"/>
      <c r="AK218" s="74"/>
      <c r="AL218" s="74"/>
      <c r="AM218" s="61"/>
    </row>
    <row r="219" spans="1:39" hidden="1">
      <c r="A219" s="10">
        <v>215</v>
      </c>
      <c r="B219" s="98" t="s">
        <v>172</v>
      </c>
      <c r="C219" s="98" t="s">
        <v>168</v>
      </c>
      <c r="D219" s="11" t="s">
        <v>25</v>
      </c>
      <c r="E219" s="11" t="s">
        <v>304</v>
      </c>
      <c r="F219" s="12" t="s">
        <v>50</v>
      </c>
      <c r="G219" s="12" t="s">
        <v>310</v>
      </c>
      <c r="H219" s="12" t="s">
        <v>306</v>
      </c>
      <c r="I219" s="103" t="s">
        <v>504</v>
      </c>
      <c r="J219" s="12" t="str">
        <f t="shared" si="10"/>
        <v>≥17h</v>
      </c>
      <c r="K219" s="12" t="s">
        <v>512</v>
      </c>
      <c r="L219" s="69" t="s">
        <v>520</v>
      </c>
      <c r="M219" s="59" t="s">
        <v>381</v>
      </c>
      <c r="N219" s="78"/>
      <c r="O219" s="27" t="s">
        <v>358</v>
      </c>
      <c r="P219" s="15" t="s">
        <v>359</v>
      </c>
      <c r="Q219" s="73"/>
      <c r="R219" s="74"/>
      <c r="S219" s="74"/>
      <c r="T219" s="74"/>
      <c r="U219" s="74"/>
      <c r="V219" s="74"/>
      <c r="W219" s="74"/>
      <c r="X219" s="74"/>
      <c r="Y219" s="61"/>
      <c r="Z219" s="69" t="s">
        <v>520</v>
      </c>
      <c r="AA219" s="59" t="s">
        <v>381</v>
      </c>
      <c r="AB219" s="78"/>
      <c r="AC219" s="27" t="s">
        <v>358</v>
      </c>
      <c r="AD219" s="15" t="s">
        <v>359</v>
      </c>
      <c r="AE219" s="73"/>
      <c r="AF219" s="74"/>
      <c r="AG219" s="74"/>
      <c r="AH219" s="74"/>
      <c r="AI219" s="74"/>
      <c r="AJ219" s="74"/>
      <c r="AK219" s="74"/>
      <c r="AL219" s="74"/>
      <c r="AM219" s="61"/>
    </row>
    <row r="220" spans="1:39" hidden="1">
      <c r="A220" s="10">
        <v>216</v>
      </c>
      <c r="B220" s="98" t="s">
        <v>190</v>
      </c>
      <c r="C220" s="98" t="s">
        <v>190</v>
      </c>
      <c r="D220" s="11" t="s">
        <v>51</v>
      </c>
      <c r="E220" s="11" t="s">
        <v>304</v>
      </c>
      <c r="F220" s="12" t="s">
        <v>48</v>
      </c>
      <c r="G220" s="12" t="s">
        <v>310</v>
      </c>
      <c r="H220" s="12" t="s">
        <v>306</v>
      </c>
      <c r="I220" s="11" t="s">
        <v>507</v>
      </c>
      <c r="J220" s="12" t="str">
        <f t="shared" si="10"/>
        <v>≥17h</v>
      </c>
      <c r="K220" s="12" t="s">
        <v>513</v>
      </c>
      <c r="L220" s="69" t="s">
        <v>518</v>
      </c>
      <c r="M220" s="59" t="s">
        <v>382</v>
      </c>
      <c r="N220" s="78" t="s">
        <v>308</v>
      </c>
      <c r="O220" s="27" t="s">
        <v>358</v>
      </c>
      <c r="P220" s="15" t="s">
        <v>368</v>
      </c>
      <c r="Q220" s="73">
        <v>1</v>
      </c>
      <c r="R220" s="74"/>
      <c r="S220" s="74"/>
      <c r="T220" s="74"/>
      <c r="U220" s="74"/>
      <c r="V220" s="74"/>
      <c r="W220" s="74">
        <v>1</v>
      </c>
      <c r="X220" s="74"/>
      <c r="Y220" s="61"/>
      <c r="Z220" s="69" t="s">
        <v>518</v>
      </c>
      <c r="AA220" s="59" t="s">
        <v>382</v>
      </c>
      <c r="AB220" s="78" t="s">
        <v>308</v>
      </c>
      <c r="AC220" s="27" t="s">
        <v>358</v>
      </c>
      <c r="AD220" s="15" t="s">
        <v>368</v>
      </c>
      <c r="AE220" s="73"/>
      <c r="AF220" s="74"/>
      <c r="AG220" s="74"/>
      <c r="AH220" s="74"/>
      <c r="AI220" s="74"/>
      <c r="AJ220" s="74"/>
      <c r="AK220" s="74">
        <v>1</v>
      </c>
      <c r="AL220" s="74"/>
      <c r="AM220" s="61"/>
    </row>
    <row r="221" spans="1:39" hidden="1">
      <c r="A221" s="10">
        <v>217</v>
      </c>
      <c r="B221" s="98" t="s">
        <v>291</v>
      </c>
      <c r="C221" s="98" t="s">
        <v>291</v>
      </c>
      <c r="D221" s="11" t="s">
        <v>52</v>
      </c>
      <c r="E221" s="11" t="s">
        <v>304</v>
      </c>
      <c r="F221" s="12" t="s">
        <v>49</v>
      </c>
      <c r="G221" s="12" t="s">
        <v>510</v>
      </c>
      <c r="H221" s="12" t="s">
        <v>307</v>
      </c>
      <c r="I221" s="11" t="s">
        <v>504</v>
      </c>
      <c r="J221" s="12" t="str">
        <f t="shared" si="10"/>
        <v>≥17h</v>
      </c>
      <c r="K221" s="12" t="s">
        <v>512</v>
      </c>
      <c r="L221" s="69" t="s">
        <v>519</v>
      </c>
      <c r="M221" s="59" t="s">
        <v>381</v>
      </c>
      <c r="N221" s="78"/>
      <c r="O221" s="27" t="s">
        <v>358</v>
      </c>
      <c r="P221" s="15" t="s">
        <v>359</v>
      </c>
      <c r="Q221" s="73"/>
      <c r="R221" s="74"/>
      <c r="S221" s="74"/>
      <c r="T221" s="74"/>
      <c r="U221" s="74"/>
      <c r="V221" s="74"/>
      <c r="W221" s="74"/>
      <c r="X221" s="74"/>
      <c r="Y221" s="61"/>
      <c r="Z221" s="69" t="s">
        <v>519</v>
      </c>
      <c r="AA221" s="59" t="s">
        <v>381</v>
      </c>
      <c r="AB221" s="78"/>
      <c r="AC221" s="27" t="s">
        <v>358</v>
      </c>
      <c r="AD221" s="15" t="s">
        <v>359</v>
      </c>
      <c r="AE221" s="73"/>
      <c r="AF221" s="74"/>
      <c r="AG221" s="74"/>
      <c r="AH221" s="74"/>
      <c r="AI221" s="74"/>
      <c r="AJ221" s="74"/>
      <c r="AK221" s="74"/>
      <c r="AL221" s="74"/>
      <c r="AM221" s="61"/>
    </row>
    <row r="222" spans="1:39" hidden="1">
      <c r="A222" s="10">
        <v>218</v>
      </c>
      <c r="B222" s="98" t="s">
        <v>189</v>
      </c>
      <c r="C222" s="98" t="s">
        <v>189</v>
      </c>
      <c r="D222" s="11" t="s">
        <v>52</v>
      </c>
      <c r="E222" s="11" t="s">
        <v>303</v>
      </c>
      <c r="F222" s="12" t="s">
        <v>49</v>
      </c>
      <c r="G222" s="12" t="s">
        <v>510</v>
      </c>
      <c r="H222" s="12" t="s">
        <v>306</v>
      </c>
      <c r="I222" s="103" t="s">
        <v>504</v>
      </c>
      <c r="J222" s="12" t="str">
        <f t="shared" si="10"/>
        <v>≥17h</v>
      </c>
      <c r="K222" s="12" t="s">
        <v>47</v>
      </c>
      <c r="L222" s="69" t="s">
        <v>519</v>
      </c>
      <c r="M222" s="59" t="s">
        <v>381</v>
      </c>
      <c r="N222" s="78"/>
      <c r="O222" s="27" t="s">
        <v>358</v>
      </c>
      <c r="P222" s="15" t="s">
        <v>359</v>
      </c>
      <c r="Q222" s="73"/>
      <c r="R222" s="74"/>
      <c r="S222" s="74"/>
      <c r="T222" s="74"/>
      <c r="U222" s="74"/>
      <c r="V222" s="74"/>
      <c r="W222" s="74"/>
      <c r="X222" s="74"/>
      <c r="Y222" s="61"/>
      <c r="Z222" s="69" t="s">
        <v>519</v>
      </c>
      <c r="AA222" s="59" t="s">
        <v>381</v>
      </c>
      <c r="AB222" s="78"/>
      <c r="AC222" s="27" t="s">
        <v>358</v>
      </c>
      <c r="AD222" s="15" t="s">
        <v>359</v>
      </c>
      <c r="AE222" s="73"/>
      <c r="AF222" s="74"/>
      <c r="AG222" s="74"/>
      <c r="AH222" s="74"/>
      <c r="AI222" s="74"/>
      <c r="AJ222" s="74"/>
      <c r="AK222" s="74"/>
      <c r="AL222" s="74"/>
      <c r="AM222" s="61"/>
    </row>
    <row r="223" spans="1:39" hidden="1">
      <c r="A223" s="10">
        <v>219</v>
      </c>
      <c r="B223" s="98" t="s">
        <v>181</v>
      </c>
      <c r="C223" s="98" t="s">
        <v>168</v>
      </c>
      <c r="D223" s="11" t="s">
        <v>52</v>
      </c>
      <c r="E223" s="11" t="s">
        <v>303</v>
      </c>
      <c r="F223" s="12" t="s">
        <v>49</v>
      </c>
      <c r="G223" s="11" t="s">
        <v>511</v>
      </c>
      <c r="H223" s="12" t="s">
        <v>307</v>
      </c>
      <c r="I223" s="103" t="s">
        <v>504</v>
      </c>
      <c r="J223" s="12" t="str">
        <f t="shared" si="10"/>
        <v>≥17h</v>
      </c>
      <c r="K223" s="12" t="s">
        <v>512</v>
      </c>
      <c r="L223" s="69" t="s">
        <v>520</v>
      </c>
      <c r="M223" s="59" t="s">
        <v>381</v>
      </c>
      <c r="N223" s="78"/>
      <c r="O223" s="27" t="s">
        <v>358</v>
      </c>
      <c r="P223" s="15" t="s">
        <v>359</v>
      </c>
      <c r="Q223" s="73"/>
      <c r="R223" s="74"/>
      <c r="S223" s="74"/>
      <c r="T223" s="74"/>
      <c r="U223" s="74"/>
      <c r="V223" s="74"/>
      <c r="W223" s="74"/>
      <c r="X223" s="74"/>
      <c r="Y223" s="61"/>
      <c r="Z223" s="69" t="s">
        <v>520</v>
      </c>
      <c r="AA223" s="59" t="s">
        <v>381</v>
      </c>
      <c r="AB223" s="78"/>
      <c r="AC223" s="27" t="s">
        <v>358</v>
      </c>
      <c r="AD223" s="15" t="s">
        <v>359</v>
      </c>
      <c r="AE223" s="73"/>
      <c r="AF223" s="74"/>
      <c r="AG223" s="74"/>
      <c r="AH223" s="74"/>
      <c r="AI223" s="74"/>
      <c r="AJ223" s="74"/>
      <c r="AK223" s="74"/>
      <c r="AL223" s="74"/>
      <c r="AM223" s="61"/>
    </row>
    <row r="224" spans="1:39" hidden="1">
      <c r="A224" s="10">
        <v>220</v>
      </c>
      <c r="B224" s="98" t="s">
        <v>189</v>
      </c>
      <c r="C224" s="98" t="s">
        <v>189</v>
      </c>
      <c r="D224" s="11" t="s">
        <v>51</v>
      </c>
      <c r="E224" s="11" t="s">
        <v>304</v>
      </c>
      <c r="F224" s="12" t="s">
        <v>48</v>
      </c>
      <c r="G224" s="12" t="s">
        <v>310</v>
      </c>
      <c r="H224" s="12" t="s">
        <v>306</v>
      </c>
      <c r="I224" s="11" t="s">
        <v>504</v>
      </c>
      <c r="J224" s="12" t="str">
        <f t="shared" si="10"/>
        <v>≥17h</v>
      </c>
      <c r="K224" s="12" t="s">
        <v>513</v>
      </c>
      <c r="L224" s="69" t="s">
        <v>519</v>
      </c>
      <c r="M224" s="59" t="s">
        <v>381</v>
      </c>
      <c r="N224" s="78"/>
      <c r="O224" s="27" t="s">
        <v>358</v>
      </c>
      <c r="P224" s="15" t="s">
        <v>359</v>
      </c>
      <c r="Q224" s="73"/>
      <c r="R224" s="74"/>
      <c r="S224" s="74"/>
      <c r="T224" s="74"/>
      <c r="U224" s="74"/>
      <c r="V224" s="74"/>
      <c r="W224" s="74"/>
      <c r="X224" s="74"/>
      <c r="Y224" s="61"/>
      <c r="Z224" s="69" t="s">
        <v>519</v>
      </c>
      <c r="AA224" s="59" t="s">
        <v>381</v>
      </c>
      <c r="AB224" s="78"/>
      <c r="AC224" s="27" t="s">
        <v>358</v>
      </c>
      <c r="AD224" s="15" t="s">
        <v>359</v>
      </c>
      <c r="AE224" s="73"/>
      <c r="AF224" s="74"/>
      <c r="AG224" s="74"/>
      <c r="AH224" s="74"/>
      <c r="AI224" s="74"/>
      <c r="AJ224" s="74"/>
      <c r="AK224" s="74"/>
      <c r="AL224" s="74"/>
      <c r="AM224" s="61"/>
    </row>
    <row r="225" spans="1:39" hidden="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59" t="s">
        <v>381</v>
      </c>
      <c r="N225" s="78"/>
      <c r="O225" s="27" t="s">
        <v>358</v>
      </c>
      <c r="P225" s="15" t="s">
        <v>359</v>
      </c>
      <c r="Q225" s="73"/>
      <c r="R225" s="74"/>
      <c r="S225" s="74"/>
      <c r="T225" s="74"/>
      <c r="U225" s="74"/>
      <c r="V225" s="74"/>
      <c r="W225" s="74"/>
      <c r="X225" s="74"/>
      <c r="Y225" s="61"/>
      <c r="Z225" s="69" t="s">
        <v>519</v>
      </c>
      <c r="AA225" s="59" t="s">
        <v>381</v>
      </c>
      <c r="AB225" s="78"/>
      <c r="AC225" s="27" t="s">
        <v>358</v>
      </c>
      <c r="AD225" s="15" t="s">
        <v>359</v>
      </c>
      <c r="AE225" s="73"/>
      <c r="AF225" s="74"/>
      <c r="AG225" s="74"/>
      <c r="AH225" s="74"/>
      <c r="AI225" s="74"/>
      <c r="AJ225" s="74"/>
      <c r="AK225" s="74"/>
      <c r="AL225" s="74"/>
      <c r="AM225" s="61"/>
    </row>
    <row r="226" spans="1:39" hidden="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59" t="s">
        <v>381</v>
      </c>
      <c r="N226" s="78"/>
      <c r="O226" s="27" t="s">
        <v>358</v>
      </c>
      <c r="P226" s="15" t="s">
        <v>359</v>
      </c>
      <c r="Q226" s="73"/>
      <c r="R226" s="74"/>
      <c r="S226" s="74"/>
      <c r="T226" s="74"/>
      <c r="U226" s="74"/>
      <c r="V226" s="74"/>
      <c r="W226" s="74"/>
      <c r="X226" s="74"/>
      <c r="Y226" s="61"/>
      <c r="Z226" s="69" t="s">
        <v>520</v>
      </c>
      <c r="AA226" s="59" t="s">
        <v>381</v>
      </c>
      <c r="AB226" s="78"/>
      <c r="AC226" s="27" t="s">
        <v>358</v>
      </c>
      <c r="AD226" s="15" t="s">
        <v>359</v>
      </c>
      <c r="AE226" s="73"/>
      <c r="AF226" s="74"/>
      <c r="AG226" s="74"/>
      <c r="AH226" s="74"/>
      <c r="AI226" s="74"/>
      <c r="AJ226" s="74"/>
      <c r="AK226" s="74"/>
      <c r="AL226" s="74"/>
      <c r="AM226" s="61"/>
    </row>
    <row r="227" spans="1:39" hidden="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59" t="s">
        <v>381</v>
      </c>
      <c r="N227" s="78"/>
      <c r="O227" s="27" t="s">
        <v>358</v>
      </c>
      <c r="P227" s="15" t="s">
        <v>359</v>
      </c>
      <c r="Q227" s="73"/>
      <c r="R227" s="74"/>
      <c r="S227" s="74"/>
      <c r="T227" s="74"/>
      <c r="U227" s="74"/>
      <c r="V227" s="74"/>
      <c r="W227" s="74"/>
      <c r="X227" s="74"/>
      <c r="Y227" s="61"/>
      <c r="Z227" s="69" t="s">
        <v>519</v>
      </c>
      <c r="AA227" s="59" t="s">
        <v>381</v>
      </c>
      <c r="AB227" s="78"/>
      <c r="AC227" s="27" t="s">
        <v>358</v>
      </c>
      <c r="AD227" s="15" t="s">
        <v>359</v>
      </c>
      <c r="AE227" s="73"/>
      <c r="AF227" s="74"/>
      <c r="AG227" s="74"/>
      <c r="AH227" s="74"/>
      <c r="AI227" s="74"/>
      <c r="AJ227" s="74"/>
      <c r="AK227" s="74"/>
      <c r="AL227" s="74"/>
      <c r="AM227" s="61"/>
    </row>
    <row r="228" spans="1:39" hidden="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59" t="s">
        <v>381</v>
      </c>
      <c r="N228" s="78"/>
      <c r="O228" s="27" t="s">
        <v>358</v>
      </c>
      <c r="P228" s="15" t="s">
        <v>359</v>
      </c>
      <c r="Q228" s="73"/>
      <c r="R228" s="74"/>
      <c r="S228" s="74"/>
      <c r="T228" s="74"/>
      <c r="U228" s="74"/>
      <c r="V228" s="74"/>
      <c r="W228" s="74"/>
      <c r="X228" s="74"/>
      <c r="Y228" s="61"/>
      <c r="Z228" s="69" t="s">
        <v>520</v>
      </c>
      <c r="AA228" s="59" t="s">
        <v>381</v>
      </c>
      <c r="AB228" s="78"/>
      <c r="AC228" s="27" t="s">
        <v>358</v>
      </c>
      <c r="AD228" s="15" t="s">
        <v>359</v>
      </c>
      <c r="AE228" s="73"/>
      <c r="AF228" s="74"/>
      <c r="AG228" s="74"/>
      <c r="AH228" s="74"/>
      <c r="AI228" s="74"/>
      <c r="AJ228" s="74"/>
      <c r="AK228" s="74"/>
      <c r="AL228" s="74"/>
      <c r="AM228" s="61"/>
    </row>
    <row r="229" spans="1:39" hidden="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59" t="s">
        <v>381</v>
      </c>
      <c r="N229" s="78"/>
      <c r="O229" s="27" t="s">
        <v>358</v>
      </c>
      <c r="P229" s="15" t="s">
        <v>359</v>
      </c>
      <c r="Q229" s="73"/>
      <c r="R229" s="74"/>
      <c r="S229" s="74"/>
      <c r="T229" s="74"/>
      <c r="U229" s="74"/>
      <c r="V229" s="74"/>
      <c r="W229" s="74"/>
      <c r="X229" s="74"/>
      <c r="Y229" s="61"/>
      <c r="Z229" s="69" t="s">
        <v>519</v>
      </c>
      <c r="AA229" s="59" t="s">
        <v>381</v>
      </c>
      <c r="AB229" s="78"/>
      <c r="AC229" s="27" t="s">
        <v>358</v>
      </c>
      <c r="AD229" s="15" t="s">
        <v>359</v>
      </c>
      <c r="AE229" s="73"/>
      <c r="AF229" s="74"/>
      <c r="AG229" s="74"/>
      <c r="AH229" s="74"/>
      <c r="AI229" s="74"/>
      <c r="AJ229" s="74"/>
      <c r="AK229" s="74"/>
      <c r="AL229" s="74"/>
      <c r="AM229" s="61"/>
    </row>
    <row r="230" spans="1:39" hidden="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59" t="s">
        <v>381</v>
      </c>
      <c r="N230" s="78"/>
      <c r="O230" s="27" t="s">
        <v>358</v>
      </c>
      <c r="P230" s="15" t="s">
        <v>359</v>
      </c>
      <c r="Q230" s="73"/>
      <c r="R230" s="74"/>
      <c r="S230" s="74"/>
      <c r="T230" s="74"/>
      <c r="U230" s="74"/>
      <c r="V230" s="74"/>
      <c r="W230" s="74"/>
      <c r="X230" s="74"/>
      <c r="Y230" s="61"/>
      <c r="Z230" s="69" t="s">
        <v>518</v>
      </c>
      <c r="AA230" s="59" t="s">
        <v>381</v>
      </c>
      <c r="AB230" s="78"/>
      <c r="AC230" s="27" t="s">
        <v>358</v>
      </c>
      <c r="AD230" s="15" t="s">
        <v>359</v>
      </c>
      <c r="AE230" s="73"/>
      <c r="AF230" s="74"/>
      <c r="AG230" s="74"/>
      <c r="AH230" s="74"/>
      <c r="AI230" s="74"/>
      <c r="AJ230" s="74"/>
      <c r="AK230" s="74"/>
      <c r="AL230" s="74"/>
      <c r="AM230" s="61"/>
    </row>
    <row r="231" spans="1:39" hidden="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59" t="s">
        <v>381</v>
      </c>
      <c r="N231" s="78"/>
      <c r="O231" s="27" t="s">
        <v>358</v>
      </c>
      <c r="P231" s="15" t="s">
        <v>359</v>
      </c>
      <c r="Q231" s="73"/>
      <c r="R231" s="74"/>
      <c r="S231" s="74"/>
      <c r="T231" s="74"/>
      <c r="U231" s="74"/>
      <c r="V231" s="74"/>
      <c r="W231" s="74"/>
      <c r="X231" s="74"/>
      <c r="Y231" s="61"/>
      <c r="Z231" s="69" t="s">
        <v>519</v>
      </c>
      <c r="AA231" s="59" t="s">
        <v>381</v>
      </c>
      <c r="AB231" s="78"/>
      <c r="AC231" s="27" t="s">
        <v>358</v>
      </c>
      <c r="AD231" s="15" t="s">
        <v>359</v>
      </c>
      <c r="AE231" s="73"/>
      <c r="AF231" s="74"/>
      <c r="AG231" s="74"/>
      <c r="AH231" s="74"/>
      <c r="AI231" s="74"/>
      <c r="AJ231" s="74"/>
      <c r="AK231" s="74"/>
      <c r="AL231" s="74"/>
      <c r="AM231" s="61"/>
    </row>
    <row r="232" spans="1:39" hidden="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59" t="s">
        <v>381</v>
      </c>
      <c r="N232" s="78"/>
      <c r="O232" s="27" t="s">
        <v>358</v>
      </c>
      <c r="P232" s="15" t="s">
        <v>359</v>
      </c>
      <c r="Q232" s="73"/>
      <c r="R232" s="74"/>
      <c r="S232" s="74"/>
      <c r="T232" s="74"/>
      <c r="U232" s="74"/>
      <c r="V232" s="74"/>
      <c r="W232" s="74"/>
      <c r="X232" s="74"/>
      <c r="Y232" s="61"/>
      <c r="Z232" s="69" t="s">
        <v>520</v>
      </c>
      <c r="AA232" s="59" t="s">
        <v>381</v>
      </c>
      <c r="AB232" s="78"/>
      <c r="AC232" s="27" t="s">
        <v>358</v>
      </c>
      <c r="AD232" s="15" t="s">
        <v>359</v>
      </c>
      <c r="AE232" s="73"/>
      <c r="AF232" s="74"/>
      <c r="AG232" s="74"/>
      <c r="AH232" s="74"/>
      <c r="AI232" s="74"/>
      <c r="AJ232" s="74"/>
      <c r="AK232" s="74"/>
      <c r="AL232" s="74"/>
      <c r="AM232" s="61"/>
    </row>
    <row r="233" spans="1:39" hidden="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59" t="s">
        <v>381</v>
      </c>
      <c r="N233" s="78"/>
      <c r="O233" s="27" t="s">
        <v>358</v>
      </c>
      <c r="P233" s="15" t="s">
        <v>359</v>
      </c>
      <c r="Q233" s="73"/>
      <c r="R233" s="74"/>
      <c r="S233" s="74"/>
      <c r="T233" s="74"/>
      <c r="U233" s="74"/>
      <c r="V233" s="74"/>
      <c r="W233" s="74"/>
      <c r="X233" s="74"/>
      <c r="Y233" s="61"/>
      <c r="Z233" s="69" t="s">
        <v>519</v>
      </c>
      <c r="AA233" s="59" t="s">
        <v>381</v>
      </c>
      <c r="AB233" s="78"/>
      <c r="AC233" s="27" t="s">
        <v>358</v>
      </c>
      <c r="AD233" s="15" t="s">
        <v>359</v>
      </c>
      <c r="AE233" s="73"/>
      <c r="AF233" s="74"/>
      <c r="AG233" s="74"/>
      <c r="AH233" s="74"/>
      <c r="AI233" s="74"/>
      <c r="AJ233" s="74"/>
      <c r="AK233" s="74"/>
      <c r="AL233" s="74"/>
      <c r="AM233" s="61"/>
    </row>
    <row r="234" spans="1:39" hidden="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59" t="s">
        <v>381</v>
      </c>
      <c r="N234" s="78"/>
      <c r="O234" s="27" t="s">
        <v>358</v>
      </c>
      <c r="P234" s="15" t="s">
        <v>359</v>
      </c>
      <c r="Q234" s="73"/>
      <c r="R234" s="74"/>
      <c r="S234" s="74"/>
      <c r="T234" s="74"/>
      <c r="U234" s="74"/>
      <c r="V234" s="74"/>
      <c r="W234" s="74"/>
      <c r="X234" s="74"/>
      <c r="Y234" s="61"/>
      <c r="Z234" s="69" t="s">
        <v>519</v>
      </c>
      <c r="AA234" s="59" t="s">
        <v>381</v>
      </c>
      <c r="AB234" s="78"/>
      <c r="AC234" s="27" t="s">
        <v>358</v>
      </c>
      <c r="AD234" s="15" t="s">
        <v>359</v>
      </c>
      <c r="AE234" s="73"/>
      <c r="AF234" s="74"/>
      <c r="AG234" s="74"/>
      <c r="AH234" s="74"/>
      <c r="AI234" s="74"/>
      <c r="AJ234" s="74"/>
      <c r="AK234" s="74"/>
      <c r="AL234" s="74"/>
      <c r="AM234" s="61"/>
    </row>
    <row r="235" spans="1:39" hidden="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59" t="s">
        <v>381</v>
      </c>
      <c r="N235" s="78"/>
      <c r="O235" s="27" t="s">
        <v>358</v>
      </c>
      <c r="P235" s="15" t="s">
        <v>359</v>
      </c>
      <c r="Q235" s="73"/>
      <c r="R235" s="74"/>
      <c r="S235" s="74"/>
      <c r="T235" s="74"/>
      <c r="U235" s="74"/>
      <c r="V235" s="74"/>
      <c r="W235" s="74"/>
      <c r="X235" s="74"/>
      <c r="Y235" s="61"/>
      <c r="Z235" s="69" t="s">
        <v>518</v>
      </c>
      <c r="AA235" s="59" t="s">
        <v>381</v>
      </c>
      <c r="AB235" s="78"/>
      <c r="AC235" s="27" t="s">
        <v>358</v>
      </c>
      <c r="AD235" s="15" t="s">
        <v>359</v>
      </c>
      <c r="AE235" s="73"/>
      <c r="AF235" s="74"/>
      <c r="AG235" s="74"/>
      <c r="AH235" s="74"/>
      <c r="AI235" s="74"/>
      <c r="AJ235" s="74"/>
      <c r="AK235" s="74"/>
      <c r="AL235" s="74"/>
      <c r="AM235" s="61"/>
    </row>
    <row r="236" spans="1:39" hidden="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59" t="s">
        <v>381</v>
      </c>
      <c r="N236" s="78"/>
      <c r="O236" s="27" t="s">
        <v>358</v>
      </c>
      <c r="P236" s="15" t="s">
        <v>359</v>
      </c>
      <c r="Q236" s="73"/>
      <c r="R236" s="74"/>
      <c r="S236" s="74"/>
      <c r="T236" s="74"/>
      <c r="U236" s="74"/>
      <c r="V236" s="74"/>
      <c r="W236" s="74"/>
      <c r="X236" s="74"/>
      <c r="Y236" s="61"/>
      <c r="Z236" s="69" t="s">
        <v>518</v>
      </c>
      <c r="AA236" s="59" t="s">
        <v>381</v>
      </c>
      <c r="AB236" s="78"/>
      <c r="AC236" s="27" t="s">
        <v>358</v>
      </c>
      <c r="AD236" s="15" t="s">
        <v>359</v>
      </c>
      <c r="AE236" s="73"/>
      <c r="AF236" s="74"/>
      <c r="AG236" s="74"/>
      <c r="AH236" s="74"/>
      <c r="AI236" s="74"/>
      <c r="AJ236" s="74"/>
      <c r="AK236" s="74"/>
      <c r="AL236" s="74"/>
      <c r="AM236" s="61"/>
    </row>
    <row r="237" spans="1:39" hidden="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59" t="s">
        <v>381</v>
      </c>
      <c r="N237" s="78"/>
      <c r="O237" s="27" t="s">
        <v>358</v>
      </c>
      <c r="P237" s="15" t="s">
        <v>359</v>
      </c>
      <c r="Q237" s="73"/>
      <c r="R237" s="74"/>
      <c r="S237" s="74"/>
      <c r="T237" s="74"/>
      <c r="U237" s="74"/>
      <c r="V237" s="74"/>
      <c r="W237" s="74"/>
      <c r="X237" s="74"/>
      <c r="Y237" s="61"/>
      <c r="Z237" s="69" t="s">
        <v>518</v>
      </c>
      <c r="AA237" s="59" t="s">
        <v>381</v>
      </c>
      <c r="AB237" s="78"/>
      <c r="AC237" s="27" t="s">
        <v>358</v>
      </c>
      <c r="AD237" s="15" t="s">
        <v>359</v>
      </c>
      <c r="AE237" s="73"/>
      <c r="AF237" s="74"/>
      <c r="AG237" s="74"/>
      <c r="AH237" s="74"/>
      <c r="AI237" s="74"/>
      <c r="AJ237" s="74"/>
      <c r="AK237" s="74"/>
      <c r="AL237" s="74"/>
      <c r="AM237" s="61"/>
    </row>
    <row r="238" spans="1:39" hidden="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59" t="s">
        <v>381</v>
      </c>
      <c r="N238" s="78"/>
      <c r="O238" s="27" t="s">
        <v>358</v>
      </c>
      <c r="P238" s="15" t="s">
        <v>359</v>
      </c>
      <c r="Q238" s="73"/>
      <c r="R238" s="74"/>
      <c r="S238" s="74"/>
      <c r="T238" s="74"/>
      <c r="U238" s="74"/>
      <c r="V238" s="74"/>
      <c r="W238" s="74"/>
      <c r="X238" s="74"/>
      <c r="Y238" s="61"/>
      <c r="Z238" s="69" t="s">
        <v>519</v>
      </c>
      <c r="AA238" s="59" t="s">
        <v>381</v>
      </c>
      <c r="AB238" s="78"/>
      <c r="AC238" s="27" t="s">
        <v>358</v>
      </c>
      <c r="AD238" s="15" t="s">
        <v>359</v>
      </c>
      <c r="AE238" s="73"/>
      <c r="AF238" s="74"/>
      <c r="AG238" s="74"/>
      <c r="AH238" s="74"/>
      <c r="AI238" s="74"/>
      <c r="AJ238" s="74"/>
      <c r="AK238" s="74"/>
      <c r="AL238" s="74"/>
      <c r="AM238" s="61"/>
    </row>
    <row r="239" spans="1:39" hidden="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59" t="s">
        <v>381</v>
      </c>
      <c r="N239" s="78"/>
      <c r="O239" s="27" t="s">
        <v>358</v>
      </c>
      <c r="P239" s="15" t="s">
        <v>359</v>
      </c>
      <c r="Q239" s="73"/>
      <c r="R239" s="74"/>
      <c r="S239" s="74"/>
      <c r="T239" s="74"/>
      <c r="U239" s="74"/>
      <c r="V239" s="74"/>
      <c r="W239" s="74"/>
      <c r="X239" s="74"/>
      <c r="Y239" s="61"/>
      <c r="Z239" s="69" t="s">
        <v>520</v>
      </c>
      <c r="AA239" s="59" t="s">
        <v>381</v>
      </c>
      <c r="AB239" s="78"/>
      <c r="AC239" s="27" t="s">
        <v>358</v>
      </c>
      <c r="AD239" s="15" t="s">
        <v>359</v>
      </c>
      <c r="AE239" s="73"/>
      <c r="AF239" s="74"/>
      <c r="AG239" s="74"/>
      <c r="AH239" s="74"/>
      <c r="AI239" s="74"/>
      <c r="AJ239" s="74"/>
      <c r="AK239" s="74"/>
      <c r="AL239" s="74"/>
      <c r="AM239" s="61"/>
    </row>
    <row r="240" spans="1:39" hidden="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59" t="s">
        <v>381</v>
      </c>
      <c r="N240" s="78"/>
      <c r="O240" s="27" t="s">
        <v>358</v>
      </c>
      <c r="P240" s="15" t="s">
        <v>359</v>
      </c>
      <c r="Q240" s="73"/>
      <c r="R240" s="74"/>
      <c r="S240" s="74"/>
      <c r="T240" s="74"/>
      <c r="U240" s="74"/>
      <c r="V240" s="74"/>
      <c r="W240" s="74"/>
      <c r="X240" s="74"/>
      <c r="Y240" s="61"/>
      <c r="Z240" s="69" t="s">
        <v>518</v>
      </c>
      <c r="AA240" s="59" t="s">
        <v>381</v>
      </c>
      <c r="AB240" s="78"/>
      <c r="AC240" s="27" t="s">
        <v>358</v>
      </c>
      <c r="AD240" s="15" t="s">
        <v>359</v>
      </c>
      <c r="AE240" s="73"/>
      <c r="AF240" s="74"/>
      <c r="AG240" s="74"/>
      <c r="AH240" s="74"/>
      <c r="AI240" s="74"/>
      <c r="AJ240" s="74"/>
      <c r="AK240" s="74"/>
      <c r="AL240" s="74"/>
      <c r="AM240" s="61"/>
    </row>
    <row r="241" spans="1:39" hidden="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59" t="s">
        <v>382</v>
      </c>
      <c r="N241" s="78" t="s">
        <v>308</v>
      </c>
      <c r="O241" s="27" t="s">
        <v>358</v>
      </c>
      <c r="P241" s="15" t="s">
        <v>368</v>
      </c>
      <c r="Q241" s="73"/>
      <c r="R241" s="74"/>
      <c r="S241" s="74"/>
      <c r="T241" s="74">
        <v>1</v>
      </c>
      <c r="U241" s="74"/>
      <c r="V241" s="74"/>
      <c r="W241" s="74"/>
      <c r="X241" s="74"/>
      <c r="Y241" s="61"/>
      <c r="Z241" s="69" t="s">
        <v>518</v>
      </c>
      <c r="AA241" s="59" t="s">
        <v>382</v>
      </c>
      <c r="AB241" s="78" t="s">
        <v>308</v>
      </c>
      <c r="AC241" s="27" t="s">
        <v>358</v>
      </c>
      <c r="AD241" s="15" t="s">
        <v>368</v>
      </c>
      <c r="AE241" s="73"/>
      <c r="AF241" s="74"/>
      <c r="AG241" s="74"/>
      <c r="AH241" s="74"/>
      <c r="AI241" s="74">
        <v>1</v>
      </c>
      <c r="AJ241" s="74"/>
      <c r="AK241" s="74"/>
      <c r="AL241" s="74"/>
      <c r="AM241" s="61"/>
    </row>
    <row r="242" spans="1:39" hidden="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59" t="s">
        <v>385</v>
      </c>
      <c r="N242" s="78" t="s">
        <v>367</v>
      </c>
      <c r="O242" s="27" t="s">
        <v>358</v>
      </c>
      <c r="P242" s="15" t="s">
        <v>368</v>
      </c>
      <c r="Q242" s="73"/>
      <c r="R242" s="74"/>
      <c r="S242" s="74"/>
      <c r="T242" s="74">
        <v>1</v>
      </c>
      <c r="U242" s="74"/>
      <c r="V242" s="74"/>
      <c r="W242" s="74">
        <v>1</v>
      </c>
      <c r="X242" s="74"/>
      <c r="Y242" s="61">
        <v>1</v>
      </c>
      <c r="Z242" s="69" t="s">
        <v>518</v>
      </c>
      <c r="AA242" s="59" t="s">
        <v>385</v>
      </c>
      <c r="AB242" s="78" t="s">
        <v>367</v>
      </c>
      <c r="AC242" s="27" t="s">
        <v>358</v>
      </c>
      <c r="AD242" s="15" t="s">
        <v>368</v>
      </c>
      <c r="AE242" s="73"/>
      <c r="AF242" s="74">
        <v>1</v>
      </c>
      <c r="AG242" s="74"/>
      <c r="AH242" s="74"/>
      <c r="AI242" s="74"/>
      <c r="AJ242" s="74"/>
      <c r="AK242" s="74"/>
      <c r="AL242" s="74"/>
      <c r="AM242" s="61"/>
    </row>
    <row r="243" spans="1:39" hidden="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59" t="s">
        <v>381</v>
      </c>
      <c r="N243" s="78"/>
      <c r="O243" s="27" t="s">
        <v>358</v>
      </c>
      <c r="P243" s="15" t="s">
        <v>359</v>
      </c>
      <c r="Q243" s="73"/>
      <c r="R243" s="74"/>
      <c r="S243" s="74"/>
      <c r="T243" s="74"/>
      <c r="U243" s="74"/>
      <c r="V243" s="74"/>
      <c r="W243" s="74"/>
      <c r="X243" s="74"/>
      <c r="Y243" s="61"/>
      <c r="Z243" s="69" t="s">
        <v>520</v>
      </c>
      <c r="AA243" s="59" t="s">
        <v>381</v>
      </c>
      <c r="AB243" s="78"/>
      <c r="AC243" s="27" t="s">
        <v>358</v>
      </c>
      <c r="AD243" s="15" t="s">
        <v>359</v>
      </c>
      <c r="AE243" s="73"/>
      <c r="AF243" s="74"/>
      <c r="AG243" s="74"/>
      <c r="AH243" s="74"/>
      <c r="AI243" s="74"/>
      <c r="AJ243" s="74"/>
      <c r="AK243" s="74"/>
      <c r="AL243" s="74"/>
      <c r="AM243" s="61"/>
    </row>
    <row r="244" spans="1:39" hidden="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59" t="s">
        <v>381</v>
      </c>
      <c r="N244" s="78"/>
      <c r="O244" s="27" t="s">
        <v>358</v>
      </c>
      <c r="P244" s="15" t="s">
        <v>359</v>
      </c>
      <c r="Q244" s="73"/>
      <c r="R244" s="74"/>
      <c r="S244" s="74"/>
      <c r="T244" s="74"/>
      <c r="U244" s="74"/>
      <c r="V244" s="74"/>
      <c r="W244" s="74"/>
      <c r="X244" s="74"/>
      <c r="Y244" s="61"/>
      <c r="Z244" s="69" t="s">
        <v>519</v>
      </c>
      <c r="AA244" s="59" t="s">
        <v>381</v>
      </c>
      <c r="AB244" s="78"/>
      <c r="AC244" s="27" t="s">
        <v>358</v>
      </c>
      <c r="AD244" s="15" t="s">
        <v>359</v>
      </c>
      <c r="AE244" s="73"/>
      <c r="AF244" s="74"/>
      <c r="AG244" s="74"/>
      <c r="AH244" s="74"/>
      <c r="AI244" s="74"/>
      <c r="AJ244" s="74"/>
      <c r="AK244" s="74"/>
      <c r="AL244" s="74"/>
      <c r="AM244" s="61"/>
    </row>
    <row r="245" spans="1:39" hidden="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59" t="s">
        <v>381</v>
      </c>
      <c r="N245" s="78"/>
      <c r="O245" s="27" t="s">
        <v>358</v>
      </c>
      <c r="P245" s="15" t="s">
        <v>359</v>
      </c>
      <c r="Q245" s="73"/>
      <c r="R245" s="74"/>
      <c r="S245" s="74"/>
      <c r="T245" s="74"/>
      <c r="U245" s="74"/>
      <c r="V245" s="74"/>
      <c r="W245" s="74"/>
      <c r="X245" s="74"/>
      <c r="Y245" s="61"/>
      <c r="Z245" s="69" t="s">
        <v>520</v>
      </c>
      <c r="AA245" s="59" t="s">
        <v>381</v>
      </c>
      <c r="AB245" s="78"/>
      <c r="AC245" s="27" t="s">
        <v>358</v>
      </c>
      <c r="AD245" s="15" t="s">
        <v>359</v>
      </c>
      <c r="AE245" s="73"/>
      <c r="AF245" s="74"/>
      <c r="AG245" s="74"/>
      <c r="AH245" s="74"/>
      <c r="AI245" s="74"/>
      <c r="AJ245" s="74"/>
      <c r="AK245" s="74"/>
      <c r="AL245" s="74"/>
      <c r="AM245" s="61"/>
    </row>
    <row r="246" spans="1:39" hidden="1">
      <c r="A246" s="10">
        <v>242</v>
      </c>
      <c r="B246" s="98" t="s">
        <v>110</v>
      </c>
      <c r="C246" s="98" t="s">
        <v>71</v>
      </c>
      <c r="D246" s="11" t="s">
        <v>51</v>
      </c>
      <c r="E246" s="11" t="s">
        <v>303</v>
      </c>
      <c r="F246" s="12" t="s">
        <v>50</v>
      </c>
      <c r="G246" s="11" t="s">
        <v>511</v>
      </c>
      <c r="H246" s="12" t="s">
        <v>308</v>
      </c>
      <c r="I246" s="103" t="s">
        <v>504</v>
      </c>
      <c r="J246" s="12" t="str">
        <f t="shared" ref="J246:J251" si="11">"≥17h"</f>
        <v>≥17h</v>
      </c>
      <c r="K246" s="12" t="s">
        <v>47</v>
      </c>
      <c r="L246" s="69" t="s">
        <v>520</v>
      </c>
      <c r="M246" s="59" t="s">
        <v>381</v>
      </c>
      <c r="N246" s="78"/>
      <c r="O246" s="27" t="s">
        <v>358</v>
      </c>
      <c r="P246" s="15" t="s">
        <v>359</v>
      </c>
      <c r="Q246" s="73"/>
      <c r="R246" s="74"/>
      <c r="S246" s="74"/>
      <c r="T246" s="74"/>
      <c r="U246" s="74"/>
      <c r="V246" s="74"/>
      <c r="W246" s="74"/>
      <c r="X246" s="74"/>
      <c r="Y246" s="61"/>
      <c r="Z246" s="69" t="s">
        <v>520</v>
      </c>
      <c r="AA246" s="59" t="s">
        <v>381</v>
      </c>
      <c r="AB246" s="78"/>
      <c r="AC246" s="27" t="s">
        <v>358</v>
      </c>
      <c r="AD246" s="15" t="s">
        <v>359</v>
      </c>
      <c r="AE246" s="73"/>
      <c r="AF246" s="74"/>
      <c r="AG246" s="74"/>
      <c r="AH246" s="74"/>
      <c r="AI246" s="74"/>
      <c r="AJ246" s="74"/>
      <c r="AK246" s="74"/>
      <c r="AL246" s="74"/>
      <c r="AM246" s="61"/>
    </row>
    <row r="247" spans="1:39" hidden="1">
      <c r="A247" s="10">
        <v>243</v>
      </c>
      <c r="B247" s="98" t="s">
        <v>82</v>
      </c>
      <c r="C247" s="98" t="s">
        <v>82</v>
      </c>
      <c r="D247" s="11" t="s">
        <v>25</v>
      </c>
      <c r="E247" s="11" t="s">
        <v>303</v>
      </c>
      <c r="F247" s="12" t="s">
        <v>48</v>
      </c>
      <c r="G247" s="12" t="s">
        <v>510</v>
      </c>
      <c r="H247" s="12" t="s">
        <v>308</v>
      </c>
      <c r="I247" s="11" t="s">
        <v>507</v>
      </c>
      <c r="J247" s="12" t="str">
        <f t="shared" si="11"/>
        <v>≥17h</v>
      </c>
      <c r="K247" s="12" t="s">
        <v>512</v>
      </c>
      <c r="L247" s="69" t="s">
        <v>518</v>
      </c>
      <c r="M247" s="59" t="s">
        <v>385</v>
      </c>
      <c r="N247" s="78" t="s">
        <v>367</v>
      </c>
      <c r="O247" s="27" t="s">
        <v>358</v>
      </c>
      <c r="P247" s="15" t="s">
        <v>368</v>
      </c>
      <c r="Q247" s="73"/>
      <c r="R247" s="74"/>
      <c r="S247" s="74"/>
      <c r="T247" s="74"/>
      <c r="U247" s="74"/>
      <c r="V247" s="74"/>
      <c r="W247" s="74"/>
      <c r="X247" s="74"/>
      <c r="Y247" s="61">
        <v>1</v>
      </c>
      <c r="Z247" s="69" t="s">
        <v>518</v>
      </c>
      <c r="AA247" s="59" t="s">
        <v>385</v>
      </c>
      <c r="AB247" s="78" t="s">
        <v>367</v>
      </c>
      <c r="AC247" s="27" t="s">
        <v>358</v>
      </c>
      <c r="AD247" s="15" t="s">
        <v>368</v>
      </c>
      <c r="AE247" s="73"/>
      <c r="AF247" s="74">
        <v>1</v>
      </c>
      <c r="AG247" s="74"/>
      <c r="AH247" s="74"/>
      <c r="AI247" s="74"/>
      <c r="AJ247" s="74"/>
      <c r="AK247" s="74"/>
      <c r="AL247" s="74"/>
      <c r="AM247" s="61"/>
    </row>
    <row r="248" spans="1:39" hidden="1">
      <c r="A248" s="10">
        <v>244</v>
      </c>
      <c r="B248" s="98" t="s">
        <v>112</v>
      </c>
      <c r="C248" s="98" t="s">
        <v>71</v>
      </c>
      <c r="D248" s="11" t="s">
        <v>51</v>
      </c>
      <c r="E248" s="11" t="s">
        <v>304</v>
      </c>
      <c r="F248" s="12" t="s">
        <v>50</v>
      </c>
      <c r="G248" s="12" t="s">
        <v>310</v>
      </c>
      <c r="H248" s="12" t="s">
        <v>306</v>
      </c>
      <c r="I248" s="103" t="s">
        <v>505</v>
      </c>
      <c r="J248" s="12" t="str">
        <f t="shared" si="11"/>
        <v>≥17h</v>
      </c>
      <c r="K248" s="12" t="s">
        <v>513</v>
      </c>
      <c r="L248" s="69" t="s">
        <v>520</v>
      </c>
      <c r="M248" s="59" t="s">
        <v>381</v>
      </c>
      <c r="N248" s="78"/>
      <c r="O248" s="27" t="s">
        <v>358</v>
      </c>
      <c r="P248" s="15" t="s">
        <v>359</v>
      </c>
      <c r="Q248" s="73"/>
      <c r="R248" s="74"/>
      <c r="S248" s="74"/>
      <c r="T248" s="74"/>
      <c r="U248" s="74"/>
      <c r="V248" s="74"/>
      <c r="W248" s="74"/>
      <c r="X248" s="74"/>
      <c r="Y248" s="61"/>
      <c r="Z248" s="69" t="s">
        <v>520</v>
      </c>
      <c r="AA248" s="59" t="s">
        <v>381</v>
      </c>
      <c r="AB248" s="78"/>
      <c r="AC248" s="27" t="s">
        <v>358</v>
      </c>
      <c r="AD248" s="15" t="s">
        <v>359</v>
      </c>
      <c r="AE248" s="73"/>
      <c r="AF248" s="74"/>
      <c r="AG248" s="74"/>
      <c r="AH248" s="74"/>
      <c r="AI248" s="74"/>
      <c r="AJ248" s="74"/>
      <c r="AK248" s="74"/>
      <c r="AL248" s="74"/>
      <c r="AM248" s="61"/>
    </row>
    <row r="249" spans="1:39" hidden="1">
      <c r="A249" s="10">
        <v>245</v>
      </c>
      <c r="B249" s="98" t="s">
        <v>284</v>
      </c>
      <c r="C249" s="98" t="s">
        <v>281</v>
      </c>
      <c r="D249" s="11" t="s">
        <v>52</v>
      </c>
      <c r="E249" s="11" t="s">
        <v>304</v>
      </c>
      <c r="F249" s="12" t="s">
        <v>49</v>
      </c>
      <c r="G249" s="11" t="s">
        <v>511</v>
      </c>
      <c r="H249" s="12" t="s">
        <v>307</v>
      </c>
      <c r="I249" s="11" t="s">
        <v>504</v>
      </c>
      <c r="J249" s="12" t="str">
        <f t="shared" si="11"/>
        <v>≥17h</v>
      </c>
      <c r="K249" s="12" t="s">
        <v>512</v>
      </c>
      <c r="L249" s="69" t="s">
        <v>519</v>
      </c>
      <c r="M249" s="59" t="s">
        <v>381</v>
      </c>
      <c r="N249" s="78"/>
      <c r="O249" s="27" t="s">
        <v>358</v>
      </c>
      <c r="P249" s="15" t="s">
        <v>359</v>
      </c>
      <c r="Q249" s="73"/>
      <c r="R249" s="74"/>
      <c r="S249" s="74"/>
      <c r="T249" s="74"/>
      <c r="U249" s="74"/>
      <c r="V249" s="74"/>
      <c r="W249" s="74"/>
      <c r="X249" s="74"/>
      <c r="Y249" s="61"/>
      <c r="Z249" s="69" t="s">
        <v>519</v>
      </c>
      <c r="AA249" s="59" t="s">
        <v>381</v>
      </c>
      <c r="AB249" s="78"/>
      <c r="AC249" s="27" t="s">
        <v>358</v>
      </c>
      <c r="AD249" s="15" t="s">
        <v>359</v>
      </c>
      <c r="AE249" s="73"/>
      <c r="AF249" s="74"/>
      <c r="AG249" s="74"/>
      <c r="AH249" s="74"/>
      <c r="AI249" s="74"/>
      <c r="AJ249" s="74"/>
      <c r="AK249" s="74"/>
      <c r="AL249" s="74"/>
      <c r="AM249" s="61"/>
    </row>
    <row r="250" spans="1:39" hidden="1">
      <c r="A250" s="10">
        <v>246</v>
      </c>
      <c r="B250" s="98" t="s">
        <v>189</v>
      </c>
      <c r="C250" s="98" t="s">
        <v>189</v>
      </c>
      <c r="D250" s="11" t="s">
        <v>52</v>
      </c>
      <c r="E250" s="11" t="s">
        <v>304</v>
      </c>
      <c r="F250" s="12" t="s">
        <v>49</v>
      </c>
      <c r="G250" s="12" t="s">
        <v>310</v>
      </c>
      <c r="H250" s="12" t="s">
        <v>306</v>
      </c>
      <c r="I250" s="103" t="s">
        <v>505</v>
      </c>
      <c r="J250" s="12" t="str">
        <f t="shared" si="11"/>
        <v>≥17h</v>
      </c>
      <c r="K250" s="12" t="s">
        <v>512</v>
      </c>
      <c r="L250" s="69" t="s">
        <v>519</v>
      </c>
      <c r="M250" s="59" t="s">
        <v>381</v>
      </c>
      <c r="N250" s="78"/>
      <c r="O250" s="27" t="s">
        <v>358</v>
      </c>
      <c r="P250" s="15" t="s">
        <v>359</v>
      </c>
      <c r="Q250" s="73"/>
      <c r="R250" s="74"/>
      <c r="S250" s="74"/>
      <c r="T250" s="74"/>
      <c r="U250" s="74"/>
      <c r="V250" s="74"/>
      <c r="W250" s="74"/>
      <c r="X250" s="74"/>
      <c r="Y250" s="61"/>
      <c r="Z250" s="69" t="s">
        <v>519</v>
      </c>
      <c r="AA250" s="59" t="s">
        <v>381</v>
      </c>
      <c r="AB250" s="78"/>
      <c r="AC250" s="27" t="s">
        <v>358</v>
      </c>
      <c r="AD250" s="15" t="s">
        <v>359</v>
      </c>
      <c r="AE250" s="73"/>
      <c r="AF250" s="74"/>
      <c r="AG250" s="74"/>
      <c r="AH250" s="74"/>
      <c r="AI250" s="74"/>
      <c r="AJ250" s="74"/>
      <c r="AK250" s="74"/>
      <c r="AL250" s="74"/>
      <c r="AM250" s="61"/>
    </row>
    <row r="251" spans="1:39">
      <c r="A251" s="10">
        <v>247</v>
      </c>
      <c r="B251" s="98" t="s">
        <v>73</v>
      </c>
      <c r="C251" s="98" t="s">
        <v>72</v>
      </c>
      <c r="D251" s="11" t="s">
        <v>51</v>
      </c>
      <c r="E251" s="11" t="s">
        <v>304</v>
      </c>
      <c r="F251" s="12" t="s">
        <v>50</v>
      </c>
      <c r="G251" s="11" t="s">
        <v>511</v>
      </c>
      <c r="H251" s="12" t="s">
        <v>307</v>
      </c>
      <c r="I251" s="103" t="s">
        <v>504</v>
      </c>
      <c r="J251" s="12" t="str">
        <f t="shared" si="11"/>
        <v>≥17h</v>
      </c>
      <c r="K251" s="12" t="s">
        <v>513</v>
      </c>
      <c r="L251" s="69" t="s">
        <v>519</v>
      </c>
      <c r="M251" s="59" t="s">
        <v>382</v>
      </c>
      <c r="N251" s="78" t="s">
        <v>308</v>
      </c>
      <c r="O251" s="27" t="s">
        <v>358</v>
      </c>
      <c r="P251" s="15" t="s">
        <v>368</v>
      </c>
      <c r="Q251" s="73"/>
      <c r="R251" s="74"/>
      <c r="S251" s="74"/>
      <c r="T251" s="74">
        <v>1</v>
      </c>
      <c r="U251" s="74"/>
      <c r="V251" s="74"/>
      <c r="W251" s="74">
        <v>1</v>
      </c>
      <c r="X251" s="74"/>
      <c r="Y251" s="61"/>
      <c r="Z251" s="69" t="s">
        <v>519</v>
      </c>
      <c r="AA251" s="59" t="s">
        <v>382</v>
      </c>
      <c r="AB251" s="78" t="s">
        <v>308</v>
      </c>
      <c r="AC251" s="27" t="s">
        <v>358</v>
      </c>
      <c r="AD251" s="15" t="s">
        <v>368</v>
      </c>
      <c r="AE251" s="73"/>
      <c r="AF251" s="74"/>
      <c r="AG251" s="74"/>
      <c r="AH251" s="74"/>
      <c r="AI251" s="74"/>
      <c r="AJ251" s="74"/>
      <c r="AK251" s="74">
        <v>1</v>
      </c>
      <c r="AL251" s="74"/>
      <c r="AM251" s="61"/>
    </row>
    <row r="252" spans="1:39" hidden="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59" t="s">
        <v>381</v>
      </c>
      <c r="N252" s="78"/>
      <c r="O252" s="27" t="s">
        <v>358</v>
      </c>
      <c r="P252" s="15" t="s">
        <v>359</v>
      </c>
      <c r="Q252" s="73"/>
      <c r="R252" s="74"/>
      <c r="S252" s="74"/>
      <c r="T252" s="74"/>
      <c r="U252" s="74"/>
      <c r="V252" s="74"/>
      <c r="W252" s="74"/>
      <c r="X252" s="74"/>
      <c r="Y252" s="61"/>
      <c r="Z252" s="69" t="s">
        <v>520</v>
      </c>
      <c r="AA252" s="59" t="s">
        <v>381</v>
      </c>
      <c r="AB252" s="78"/>
      <c r="AC252" s="27" t="s">
        <v>358</v>
      </c>
      <c r="AD252" s="15" t="s">
        <v>359</v>
      </c>
      <c r="AE252" s="73"/>
      <c r="AF252" s="74"/>
      <c r="AG252" s="74"/>
      <c r="AH252" s="74"/>
      <c r="AI252" s="74"/>
      <c r="AJ252" s="74"/>
      <c r="AK252" s="74"/>
      <c r="AL252" s="74"/>
      <c r="AM252" s="61"/>
    </row>
    <row r="253" spans="1:39" hidden="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59" t="s">
        <v>381</v>
      </c>
      <c r="N253" s="78"/>
      <c r="O253" s="27" t="s">
        <v>358</v>
      </c>
      <c r="P253" s="15" t="s">
        <v>359</v>
      </c>
      <c r="Q253" s="73"/>
      <c r="R253" s="74"/>
      <c r="S253" s="74"/>
      <c r="T253" s="74"/>
      <c r="U253" s="74"/>
      <c r="V253" s="74"/>
      <c r="W253" s="74"/>
      <c r="X253" s="74"/>
      <c r="Y253" s="61"/>
      <c r="Z253" s="69" t="s">
        <v>519</v>
      </c>
      <c r="AA253" s="59" t="s">
        <v>381</v>
      </c>
      <c r="AB253" s="78"/>
      <c r="AC253" s="27" t="s">
        <v>358</v>
      </c>
      <c r="AD253" s="15" t="s">
        <v>359</v>
      </c>
      <c r="AE253" s="73"/>
      <c r="AF253" s="74"/>
      <c r="AG253" s="74"/>
      <c r="AH253" s="74"/>
      <c r="AI253" s="74"/>
      <c r="AJ253" s="74"/>
      <c r="AK253" s="74"/>
      <c r="AL253" s="74"/>
      <c r="AM253" s="61"/>
    </row>
    <row r="254" spans="1:39">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59" t="s">
        <v>382</v>
      </c>
      <c r="N254" s="78" t="s">
        <v>308</v>
      </c>
      <c r="O254" s="27" t="s">
        <v>358</v>
      </c>
      <c r="P254" s="15" t="s">
        <v>368</v>
      </c>
      <c r="Q254" s="73"/>
      <c r="R254" s="74"/>
      <c r="S254" s="74"/>
      <c r="T254" s="74">
        <v>1</v>
      </c>
      <c r="U254" s="74"/>
      <c r="V254" s="74"/>
      <c r="W254" s="74"/>
      <c r="X254" s="74"/>
      <c r="Y254" s="61"/>
      <c r="Z254" s="69" t="s">
        <v>519</v>
      </c>
      <c r="AA254" s="59" t="s">
        <v>382</v>
      </c>
      <c r="AB254" s="78" t="s">
        <v>308</v>
      </c>
      <c r="AC254" s="27" t="s">
        <v>358</v>
      </c>
      <c r="AD254" s="15" t="s">
        <v>368</v>
      </c>
      <c r="AE254" s="73"/>
      <c r="AF254" s="74"/>
      <c r="AG254" s="74"/>
      <c r="AH254" s="74"/>
      <c r="AI254" s="74"/>
      <c r="AJ254" s="74"/>
      <c r="AK254" s="74"/>
      <c r="AL254" s="74"/>
      <c r="AM254" s="61">
        <v>1</v>
      </c>
    </row>
    <row r="255" spans="1:39" hidden="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59" t="s">
        <v>381</v>
      </c>
      <c r="N255" s="78"/>
      <c r="O255" s="27" t="s">
        <v>358</v>
      </c>
      <c r="P255" s="15" t="s">
        <v>359</v>
      </c>
      <c r="Q255" s="73"/>
      <c r="R255" s="74"/>
      <c r="S255" s="74"/>
      <c r="T255" s="74"/>
      <c r="U255" s="74"/>
      <c r="V255" s="74"/>
      <c r="W255" s="74"/>
      <c r="X255" s="74"/>
      <c r="Y255" s="61"/>
      <c r="Z255" s="69" t="s">
        <v>518</v>
      </c>
      <c r="AA255" s="59" t="s">
        <v>381</v>
      </c>
      <c r="AB255" s="78"/>
      <c r="AC255" s="27" t="s">
        <v>358</v>
      </c>
      <c r="AD255" s="15" t="s">
        <v>359</v>
      </c>
      <c r="AE255" s="73"/>
      <c r="AF255" s="74"/>
      <c r="AG255" s="74"/>
      <c r="AH255" s="74"/>
      <c r="AI255" s="74"/>
      <c r="AJ255" s="74"/>
      <c r="AK255" s="74"/>
      <c r="AL255" s="74"/>
      <c r="AM255" s="61"/>
    </row>
    <row r="256" spans="1:39" hidden="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59" t="s">
        <v>381</v>
      </c>
      <c r="N256" s="78"/>
      <c r="O256" s="27" t="s">
        <v>358</v>
      </c>
      <c r="P256" s="15" t="s">
        <v>359</v>
      </c>
      <c r="Q256" s="73"/>
      <c r="R256" s="74"/>
      <c r="S256" s="74"/>
      <c r="T256" s="74"/>
      <c r="U256" s="74"/>
      <c r="V256" s="74"/>
      <c r="W256" s="74"/>
      <c r="X256" s="74"/>
      <c r="Y256" s="61"/>
      <c r="Z256" s="69" t="s">
        <v>520</v>
      </c>
      <c r="AA256" s="59" t="s">
        <v>381</v>
      </c>
      <c r="AB256" s="78"/>
      <c r="AC256" s="27" t="s">
        <v>358</v>
      </c>
      <c r="AD256" s="15" t="s">
        <v>359</v>
      </c>
      <c r="AE256" s="73"/>
      <c r="AF256" s="74"/>
      <c r="AG256" s="74"/>
      <c r="AH256" s="74"/>
      <c r="AI256" s="74"/>
      <c r="AJ256" s="74"/>
      <c r="AK256" s="74"/>
      <c r="AL256" s="74"/>
      <c r="AM256" s="61"/>
    </row>
    <row r="257" spans="1:39" hidden="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59" t="s">
        <v>381</v>
      </c>
      <c r="N257" s="78"/>
      <c r="O257" s="27" t="s">
        <v>358</v>
      </c>
      <c r="P257" s="15" t="s">
        <v>359</v>
      </c>
      <c r="Q257" s="73"/>
      <c r="R257" s="74"/>
      <c r="S257" s="74"/>
      <c r="T257" s="74"/>
      <c r="U257" s="74"/>
      <c r="V257" s="74"/>
      <c r="W257" s="74"/>
      <c r="X257" s="74"/>
      <c r="Y257" s="61"/>
      <c r="Z257" s="69" t="s">
        <v>520</v>
      </c>
      <c r="AA257" s="59" t="s">
        <v>381</v>
      </c>
      <c r="AB257" s="78"/>
      <c r="AC257" s="27" t="s">
        <v>358</v>
      </c>
      <c r="AD257" s="15" t="s">
        <v>359</v>
      </c>
      <c r="AE257" s="73"/>
      <c r="AF257" s="74"/>
      <c r="AG257" s="74"/>
      <c r="AH257" s="74"/>
      <c r="AI257" s="74"/>
      <c r="AJ257" s="74"/>
      <c r="AK257" s="74"/>
      <c r="AL257" s="74"/>
      <c r="AM257" s="61"/>
    </row>
    <row r="258" spans="1:39" hidden="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59" t="s">
        <v>381</v>
      </c>
      <c r="N258" s="78"/>
      <c r="O258" s="27" t="s">
        <v>358</v>
      </c>
      <c r="P258" s="15" t="s">
        <v>359</v>
      </c>
      <c r="Q258" s="73"/>
      <c r="R258" s="74"/>
      <c r="S258" s="74"/>
      <c r="T258" s="74"/>
      <c r="U258" s="74"/>
      <c r="V258" s="74"/>
      <c r="W258" s="74"/>
      <c r="X258" s="74"/>
      <c r="Y258" s="61"/>
      <c r="Z258" s="69" t="s">
        <v>519</v>
      </c>
      <c r="AA258" s="59" t="s">
        <v>381</v>
      </c>
      <c r="AB258" s="78"/>
      <c r="AC258" s="27" t="s">
        <v>358</v>
      </c>
      <c r="AD258" s="15" t="s">
        <v>359</v>
      </c>
      <c r="AE258" s="73"/>
      <c r="AF258" s="74"/>
      <c r="AG258" s="74"/>
      <c r="AH258" s="74"/>
      <c r="AI258" s="74"/>
      <c r="AJ258" s="74"/>
      <c r="AK258" s="74"/>
      <c r="AL258" s="74"/>
      <c r="AM258" s="61"/>
    </row>
    <row r="259" spans="1:39" hidden="1">
      <c r="A259" s="10">
        <v>255</v>
      </c>
      <c r="B259" s="98" t="s">
        <v>74</v>
      </c>
      <c r="C259" s="98" t="s">
        <v>75</v>
      </c>
      <c r="D259" s="11" t="s">
        <v>25</v>
      </c>
      <c r="E259" s="11" t="s">
        <v>304</v>
      </c>
      <c r="F259" s="12" t="s">
        <v>50</v>
      </c>
      <c r="G259" s="12" t="s">
        <v>310</v>
      </c>
      <c r="H259" s="12" t="s">
        <v>306</v>
      </c>
      <c r="I259" s="103" t="s">
        <v>505</v>
      </c>
      <c r="J259" s="12" t="str">
        <f t="shared" ref="J259:J266" si="12">"≥17h"</f>
        <v>≥17h</v>
      </c>
      <c r="K259" s="12" t="s">
        <v>513</v>
      </c>
      <c r="L259" s="69" t="s">
        <v>519</v>
      </c>
      <c r="M259" s="59" t="s">
        <v>381</v>
      </c>
      <c r="N259" s="78"/>
      <c r="O259" s="27" t="s">
        <v>358</v>
      </c>
      <c r="P259" s="15" t="s">
        <v>359</v>
      </c>
      <c r="Q259" s="73"/>
      <c r="R259" s="74"/>
      <c r="S259" s="74"/>
      <c r="T259" s="74"/>
      <c r="U259" s="74"/>
      <c r="V259" s="74"/>
      <c r="W259" s="74"/>
      <c r="X259" s="74"/>
      <c r="Y259" s="61"/>
      <c r="Z259" s="69" t="s">
        <v>519</v>
      </c>
      <c r="AA259" s="59" t="s">
        <v>381</v>
      </c>
      <c r="AB259" s="78"/>
      <c r="AC259" s="27" t="s">
        <v>358</v>
      </c>
      <c r="AD259" s="15" t="s">
        <v>359</v>
      </c>
      <c r="AE259" s="73"/>
      <c r="AF259" s="74"/>
      <c r="AG259" s="74"/>
      <c r="AH259" s="74"/>
      <c r="AI259" s="74"/>
      <c r="AJ259" s="74"/>
      <c r="AK259" s="74"/>
      <c r="AL259" s="74"/>
      <c r="AM259" s="61"/>
    </row>
    <row r="260" spans="1:39" hidden="1">
      <c r="A260" s="10">
        <v>256</v>
      </c>
      <c r="B260" s="98" t="s">
        <v>82</v>
      </c>
      <c r="C260" s="98" t="s">
        <v>82</v>
      </c>
      <c r="D260" s="11" t="s">
        <v>51</v>
      </c>
      <c r="E260" s="11" t="s">
        <v>303</v>
      </c>
      <c r="F260" s="12" t="s">
        <v>50</v>
      </c>
      <c r="G260" s="12" t="s">
        <v>510</v>
      </c>
      <c r="H260" s="12" t="s">
        <v>308</v>
      </c>
      <c r="I260" s="11" t="s">
        <v>507</v>
      </c>
      <c r="J260" s="12" t="str">
        <f t="shared" si="12"/>
        <v>≥17h</v>
      </c>
      <c r="K260" s="12" t="s">
        <v>512</v>
      </c>
      <c r="L260" s="69" t="s">
        <v>518</v>
      </c>
      <c r="M260" s="59" t="s">
        <v>382</v>
      </c>
      <c r="N260" s="78" t="s">
        <v>308</v>
      </c>
      <c r="O260" s="27" t="s">
        <v>358</v>
      </c>
      <c r="P260" s="15" t="s">
        <v>368</v>
      </c>
      <c r="Q260" s="73">
        <v>1</v>
      </c>
      <c r="R260" s="74"/>
      <c r="S260" s="74"/>
      <c r="T260" s="74">
        <v>1</v>
      </c>
      <c r="U260" s="74"/>
      <c r="V260" s="74"/>
      <c r="W260" s="74"/>
      <c r="X260" s="74"/>
      <c r="Y260" s="61">
        <v>1</v>
      </c>
      <c r="Z260" s="69" t="s">
        <v>518</v>
      </c>
      <c r="AA260" s="59" t="s">
        <v>382</v>
      </c>
      <c r="AB260" s="78" t="s">
        <v>308</v>
      </c>
      <c r="AC260" s="27" t="s">
        <v>358</v>
      </c>
      <c r="AD260" s="15" t="s">
        <v>368</v>
      </c>
      <c r="AE260" s="73"/>
      <c r="AF260" s="74"/>
      <c r="AG260" s="74">
        <v>1</v>
      </c>
      <c r="AH260" s="74"/>
      <c r="AI260" s="74"/>
      <c r="AJ260" s="74"/>
      <c r="AK260" s="74"/>
      <c r="AL260" s="74"/>
      <c r="AM260" s="61"/>
    </row>
    <row r="261" spans="1:39" hidden="1">
      <c r="A261" s="10">
        <v>257</v>
      </c>
      <c r="B261" s="98" t="s">
        <v>284</v>
      </c>
      <c r="C261" s="98" t="s">
        <v>281</v>
      </c>
      <c r="D261" s="11" t="s">
        <v>52</v>
      </c>
      <c r="E261" s="11" t="s">
        <v>304</v>
      </c>
      <c r="F261" s="12" t="s">
        <v>49</v>
      </c>
      <c r="G261" s="11" t="s">
        <v>511</v>
      </c>
      <c r="H261" s="12" t="s">
        <v>307</v>
      </c>
      <c r="I261" s="11" t="s">
        <v>504</v>
      </c>
      <c r="J261" s="12" t="str">
        <f t="shared" si="12"/>
        <v>≥17h</v>
      </c>
      <c r="K261" s="12" t="s">
        <v>512</v>
      </c>
      <c r="L261" s="69" t="s">
        <v>519</v>
      </c>
      <c r="M261" s="59" t="s">
        <v>381</v>
      </c>
      <c r="N261" s="78"/>
      <c r="O261" s="27" t="s">
        <v>358</v>
      </c>
      <c r="P261" s="15" t="s">
        <v>359</v>
      </c>
      <c r="Q261" s="73"/>
      <c r="R261" s="74"/>
      <c r="S261" s="74"/>
      <c r="T261" s="74"/>
      <c r="U261" s="74"/>
      <c r="V261" s="74"/>
      <c r="W261" s="74"/>
      <c r="X261" s="74"/>
      <c r="Y261" s="61"/>
      <c r="Z261" s="69" t="s">
        <v>519</v>
      </c>
      <c r="AA261" s="59" t="s">
        <v>381</v>
      </c>
      <c r="AB261" s="78"/>
      <c r="AC261" s="27" t="s">
        <v>358</v>
      </c>
      <c r="AD261" s="15" t="s">
        <v>359</v>
      </c>
      <c r="AE261" s="73"/>
      <c r="AF261" s="74"/>
      <c r="AG261" s="74"/>
      <c r="AH261" s="74"/>
      <c r="AI261" s="74"/>
      <c r="AJ261" s="74"/>
      <c r="AK261" s="74"/>
      <c r="AL261" s="74"/>
      <c r="AM261" s="61"/>
    </row>
    <row r="262" spans="1:39" hidden="1">
      <c r="A262" s="10">
        <v>258</v>
      </c>
      <c r="B262" s="98" t="s">
        <v>76</v>
      </c>
      <c r="C262" s="98" t="s">
        <v>75</v>
      </c>
      <c r="D262" s="11" t="s">
        <v>51</v>
      </c>
      <c r="E262" s="11" t="s">
        <v>304</v>
      </c>
      <c r="F262" s="12" t="s">
        <v>50</v>
      </c>
      <c r="G262" s="12" t="s">
        <v>310</v>
      </c>
      <c r="H262" s="12" t="s">
        <v>306</v>
      </c>
      <c r="I262" s="12" t="s">
        <v>505</v>
      </c>
      <c r="J262" s="12" t="str">
        <f t="shared" si="12"/>
        <v>≥17h</v>
      </c>
      <c r="K262" s="12" t="s">
        <v>512</v>
      </c>
      <c r="L262" s="69" t="s">
        <v>519</v>
      </c>
      <c r="M262" s="59" t="s">
        <v>381</v>
      </c>
      <c r="N262" s="78"/>
      <c r="O262" s="27" t="s">
        <v>358</v>
      </c>
      <c r="P262" s="15" t="s">
        <v>359</v>
      </c>
      <c r="Q262" s="73"/>
      <c r="R262" s="74"/>
      <c r="S262" s="74"/>
      <c r="T262" s="74"/>
      <c r="U262" s="74"/>
      <c r="V262" s="74"/>
      <c r="W262" s="74"/>
      <c r="X262" s="74"/>
      <c r="Y262" s="61"/>
      <c r="Z262" s="69" t="s">
        <v>519</v>
      </c>
      <c r="AA262" s="59" t="s">
        <v>381</v>
      </c>
      <c r="AB262" s="78"/>
      <c r="AC262" s="27" t="s">
        <v>358</v>
      </c>
      <c r="AD262" s="15" t="s">
        <v>359</v>
      </c>
      <c r="AE262" s="73"/>
      <c r="AF262" s="74"/>
      <c r="AG262" s="74"/>
      <c r="AH262" s="74"/>
      <c r="AI262" s="74"/>
      <c r="AJ262" s="74"/>
      <c r="AK262" s="74"/>
      <c r="AL262" s="74"/>
      <c r="AM262" s="61"/>
    </row>
    <row r="263" spans="1:39" hidden="1">
      <c r="A263" s="10">
        <v>259</v>
      </c>
      <c r="B263" s="98" t="s">
        <v>76</v>
      </c>
      <c r="C263" s="98" t="s">
        <v>75</v>
      </c>
      <c r="D263" s="11" t="s">
        <v>51</v>
      </c>
      <c r="E263" s="11" t="s">
        <v>304</v>
      </c>
      <c r="F263" s="12" t="s">
        <v>48</v>
      </c>
      <c r="G263" s="12" t="s">
        <v>510</v>
      </c>
      <c r="H263" s="12" t="s">
        <v>306</v>
      </c>
      <c r="I263" s="12" t="s">
        <v>505</v>
      </c>
      <c r="J263" s="12" t="str">
        <f t="shared" si="12"/>
        <v>≥17h</v>
      </c>
      <c r="K263" s="12" t="s">
        <v>513</v>
      </c>
      <c r="L263" s="69" t="s">
        <v>519</v>
      </c>
      <c r="M263" s="59" t="s">
        <v>381</v>
      </c>
      <c r="N263" s="78"/>
      <c r="O263" s="27" t="s">
        <v>358</v>
      </c>
      <c r="P263" s="15" t="s">
        <v>359</v>
      </c>
      <c r="Q263" s="73"/>
      <c r="R263" s="74"/>
      <c r="S263" s="74"/>
      <c r="T263" s="74"/>
      <c r="U263" s="74"/>
      <c r="V263" s="74"/>
      <c r="W263" s="74"/>
      <c r="X263" s="74"/>
      <c r="Y263" s="61"/>
      <c r="Z263" s="69" t="s">
        <v>519</v>
      </c>
      <c r="AA263" s="59" t="s">
        <v>381</v>
      </c>
      <c r="AB263" s="78"/>
      <c r="AC263" s="27" t="s">
        <v>358</v>
      </c>
      <c r="AD263" s="15" t="s">
        <v>359</v>
      </c>
      <c r="AE263" s="73"/>
      <c r="AF263" s="74"/>
      <c r="AG263" s="74"/>
      <c r="AH263" s="74"/>
      <c r="AI263" s="74"/>
      <c r="AJ263" s="74"/>
      <c r="AK263" s="74"/>
      <c r="AL263" s="74"/>
      <c r="AM263" s="61"/>
    </row>
    <row r="264" spans="1:39" hidden="1">
      <c r="A264" s="10">
        <v>260</v>
      </c>
      <c r="B264" s="98" t="s">
        <v>284</v>
      </c>
      <c r="C264" s="98" t="s">
        <v>281</v>
      </c>
      <c r="D264" s="11" t="s">
        <v>52</v>
      </c>
      <c r="E264" s="11" t="s">
        <v>304</v>
      </c>
      <c r="F264" s="12" t="s">
        <v>49</v>
      </c>
      <c r="G264" s="11" t="s">
        <v>511</v>
      </c>
      <c r="H264" s="12" t="s">
        <v>307</v>
      </c>
      <c r="I264" s="103" t="s">
        <v>505</v>
      </c>
      <c r="J264" s="12" t="str">
        <f t="shared" si="12"/>
        <v>≥17h</v>
      </c>
      <c r="K264" s="12" t="s">
        <v>47</v>
      </c>
      <c r="L264" s="69" t="s">
        <v>519</v>
      </c>
      <c r="M264" s="59" t="s">
        <v>381</v>
      </c>
      <c r="N264" s="78"/>
      <c r="O264" s="27" t="s">
        <v>358</v>
      </c>
      <c r="P264" s="15" t="s">
        <v>359</v>
      </c>
      <c r="Q264" s="73"/>
      <c r="R264" s="74"/>
      <c r="S264" s="74"/>
      <c r="T264" s="74"/>
      <c r="U264" s="74"/>
      <c r="V264" s="74"/>
      <c r="W264" s="74"/>
      <c r="X264" s="74"/>
      <c r="Y264" s="61"/>
      <c r="Z264" s="69" t="s">
        <v>519</v>
      </c>
      <c r="AA264" s="59" t="s">
        <v>381</v>
      </c>
      <c r="AB264" s="78"/>
      <c r="AC264" s="27" t="s">
        <v>358</v>
      </c>
      <c r="AD264" s="15" t="s">
        <v>359</v>
      </c>
      <c r="AE264" s="73"/>
      <c r="AF264" s="74"/>
      <c r="AG264" s="74"/>
      <c r="AH264" s="74"/>
      <c r="AI264" s="74"/>
      <c r="AJ264" s="74"/>
      <c r="AK264" s="74"/>
      <c r="AL264" s="74"/>
      <c r="AM264" s="61"/>
    </row>
    <row r="265" spans="1:39" hidden="1">
      <c r="A265" s="10">
        <v>261</v>
      </c>
      <c r="B265" s="98" t="s">
        <v>113</v>
      </c>
      <c r="C265" s="98" t="s">
        <v>71</v>
      </c>
      <c r="D265" s="11" t="s">
        <v>51</v>
      </c>
      <c r="E265" s="11" t="s">
        <v>303</v>
      </c>
      <c r="F265" s="12" t="s">
        <v>48</v>
      </c>
      <c r="G265" s="12" t="s">
        <v>310</v>
      </c>
      <c r="H265" s="12" t="s">
        <v>306</v>
      </c>
      <c r="I265" s="103" t="s">
        <v>505</v>
      </c>
      <c r="J265" s="12" t="str">
        <f t="shared" si="12"/>
        <v>≥17h</v>
      </c>
      <c r="K265" s="12" t="s">
        <v>513</v>
      </c>
      <c r="L265" s="69" t="s">
        <v>520</v>
      </c>
      <c r="M265" s="59" t="s">
        <v>381</v>
      </c>
      <c r="N265" s="78"/>
      <c r="O265" s="27" t="s">
        <v>358</v>
      </c>
      <c r="P265" s="15" t="s">
        <v>359</v>
      </c>
      <c r="Q265" s="73"/>
      <c r="R265" s="74"/>
      <c r="S265" s="74"/>
      <c r="T265" s="74"/>
      <c r="U265" s="74"/>
      <c r="V265" s="74"/>
      <c r="W265" s="74"/>
      <c r="X265" s="74"/>
      <c r="Y265" s="61"/>
      <c r="Z265" s="69" t="s">
        <v>520</v>
      </c>
      <c r="AA265" s="59" t="s">
        <v>381</v>
      </c>
      <c r="AB265" s="78"/>
      <c r="AC265" s="27" t="s">
        <v>358</v>
      </c>
      <c r="AD265" s="15" t="s">
        <v>359</v>
      </c>
      <c r="AE265" s="73"/>
      <c r="AF265" s="74"/>
      <c r="AG265" s="74"/>
      <c r="AH265" s="74"/>
      <c r="AI265" s="74"/>
      <c r="AJ265" s="74"/>
      <c r="AK265" s="74"/>
      <c r="AL265" s="74"/>
      <c r="AM265" s="61"/>
    </row>
    <row r="266" spans="1:39" hidden="1">
      <c r="A266" s="10">
        <v>262</v>
      </c>
      <c r="B266" s="98" t="s">
        <v>76</v>
      </c>
      <c r="C266" s="98" t="s">
        <v>75</v>
      </c>
      <c r="D266" s="11" t="s">
        <v>51</v>
      </c>
      <c r="E266" s="11" t="s">
        <v>304</v>
      </c>
      <c r="F266" s="12" t="s">
        <v>49</v>
      </c>
      <c r="G266" s="12" t="s">
        <v>310</v>
      </c>
      <c r="H266" s="12" t="s">
        <v>306</v>
      </c>
      <c r="I266" s="103" t="s">
        <v>505</v>
      </c>
      <c r="J266" s="12" t="str">
        <f t="shared" si="12"/>
        <v>≥17h</v>
      </c>
      <c r="K266" s="12" t="s">
        <v>512</v>
      </c>
      <c r="L266" s="69" t="s">
        <v>519</v>
      </c>
      <c r="M266" s="59" t="s">
        <v>381</v>
      </c>
      <c r="N266" s="78"/>
      <c r="O266" s="27" t="s">
        <v>358</v>
      </c>
      <c r="P266" s="15" t="s">
        <v>359</v>
      </c>
      <c r="Q266" s="73"/>
      <c r="R266" s="74"/>
      <c r="S266" s="74"/>
      <c r="T266" s="74"/>
      <c r="U266" s="74"/>
      <c r="V266" s="74"/>
      <c r="W266" s="74"/>
      <c r="X266" s="74"/>
      <c r="Y266" s="61"/>
      <c r="Z266" s="69" t="s">
        <v>519</v>
      </c>
      <c r="AA266" s="59" t="s">
        <v>381</v>
      </c>
      <c r="AB266" s="78"/>
      <c r="AC266" s="27" t="s">
        <v>358</v>
      </c>
      <c r="AD266" s="15" t="s">
        <v>359</v>
      </c>
      <c r="AE266" s="73"/>
      <c r="AF266" s="74"/>
      <c r="AG266" s="74"/>
      <c r="AH266" s="74"/>
      <c r="AI266" s="74"/>
      <c r="AJ266" s="74"/>
      <c r="AK266" s="74"/>
      <c r="AL266" s="74"/>
      <c r="AM266" s="61"/>
    </row>
    <row r="267" spans="1:39" hidden="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59" t="s">
        <v>381</v>
      </c>
      <c r="N267" s="78"/>
      <c r="O267" s="27" t="s">
        <v>358</v>
      </c>
      <c r="P267" s="15" t="s">
        <v>359</v>
      </c>
      <c r="Q267" s="73"/>
      <c r="R267" s="74"/>
      <c r="S267" s="74"/>
      <c r="T267" s="74"/>
      <c r="U267" s="74"/>
      <c r="V267" s="74"/>
      <c r="W267" s="74"/>
      <c r="X267" s="74"/>
      <c r="Y267" s="61"/>
      <c r="Z267" s="69" t="s">
        <v>519</v>
      </c>
      <c r="AA267" s="59" t="s">
        <v>381</v>
      </c>
      <c r="AB267" s="78"/>
      <c r="AC267" s="27" t="s">
        <v>358</v>
      </c>
      <c r="AD267" s="15" t="s">
        <v>359</v>
      </c>
      <c r="AE267" s="73"/>
      <c r="AF267" s="74"/>
      <c r="AG267" s="74"/>
      <c r="AH267" s="74"/>
      <c r="AI267" s="74"/>
      <c r="AJ267" s="74"/>
      <c r="AK267" s="74"/>
      <c r="AL267" s="74"/>
      <c r="AM267" s="61"/>
    </row>
    <row r="268" spans="1:39" hidden="1">
      <c r="A268" s="10">
        <v>264</v>
      </c>
      <c r="B268" s="98" t="s">
        <v>67</v>
      </c>
      <c r="C268" s="98" t="s">
        <v>67</v>
      </c>
      <c r="D268" s="11" t="s">
        <v>51</v>
      </c>
      <c r="E268" s="11" t="s">
        <v>303</v>
      </c>
      <c r="F268" s="12" t="s">
        <v>49</v>
      </c>
      <c r="G268" s="12" t="s">
        <v>310</v>
      </c>
      <c r="H268" s="12" t="s">
        <v>306</v>
      </c>
      <c r="I268" s="11" t="s">
        <v>504</v>
      </c>
      <c r="J268" s="12" t="str">
        <f t="shared" ref="J268:J275" si="13">"≥17h"</f>
        <v>≥17h</v>
      </c>
      <c r="K268" s="12" t="s">
        <v>47</v>
      </c>
      <c r="L268" s="69" t="s">
        <v>518</v>
      </c>
      <c r="M268" s="59" t="s">
        <v>382</v>
      </c>
      <c r="N268" s="78" t="s">
        <v>308</v>
      </c>
      <c r="O268" s="27" t="s">
        <v>358</v>
      </c>
      <c r="P268" s="15" t="s">
        <v>368</v>
      </c>
      <c r="Q268" s="73"/>
      <c r="R268" s="74"/>
      <c r="S268" s="74"/>
      <c r="T268" s="74">
        <v>1</v>
      </c>
      <c r="U268" s="74"/>
      <c r="V268" s="74"/>
      <c r="W268" s="74">
        <v>1</v>
      </c>
      <c r="X268" s="74"/>
      <c r="Y268" s="61"/>
      <c r="Z268" s="69" t="s">
        <v>518</v>
      </c>
      <c r="AA268" s="59" t="s">
        <v>382</v>
      </c>
      <c r="AB268" s="78" t="s">
        <v>308</v>
      </c>
      <c r="AC268" s="27" t="s">
        <v>358</v>
      </c>
      <c r="AD268" s="15" t="s">
        <v>368</v>
      </c>
      <c r="AE268" s="73"/>
      <c r="AF268" s="74"/>
      <c r="AG268" s="74">
        <v>1</v>
      </c>
      <c r="AH268" s="74"/>
      <c r="AI268" s="74"/>
      <c r="AJ268" s="74"/>
      <c r="AK268" s="74"/>
      <c r="AL268" s="74"/>
      <c r="AM268" s="61"/>
    </row>
    <row r="269" spans="1:39" hidden="1">
      <c r="A269" s="10">
        <v>265</v>
      </c>
      <c r="B269" s="98" t="s">
        <v>194</v>
      </c>
      <c r="C269" s="98" t="s">
        <v>193</v>
      </c>
      <c r="D269" s="11" t="s">
        <v>25</v>
      </c>
      <c r="E269" s="11" t="s">
        <v>304</v>
      </c>
      <c r="F269" s="12" t="s">
        <v>50</v>
      </c>
      <c r="G269" s="12" t="s">
        <v>310</v>
      </c>
      <c r="H269" s="12" t="s">
        <v>306</v>
      </c>
      <c r="I269" s="11" t="s">
        <v>504</v>
      </c>
      <c r="J269" s="12" t="str">
        <f t="shared" si="13"/>
        <v>≥17h</v>
      </c>
      <c r="K269" s="12" t="s">
        <v>512</v>
      </c>
      <c r="L269" s="69" t="s">
        <v>519</v>
      </c>
      <c r="M269" s="59" t="s">
        <v>381</v>
      </c>
      <c r="N269" s="78"/>
      <c r="O269" s="27" t="s">
        <v>358</v>
      </c>
      <c r="P269" s="15" t="s">
        <v>359</v>
      </c>
      <c r="Q269" s="73"/>
      <c r="R269" s="74"/>
      <c r="S269" s="74"/>
      <c r="T269" s="74"/>
      <c r="U269" s="74"/>
      <c r="V269" s="74"/>
      <c r="W269" s="74"/>
      <c r="X269" s="74"/>
      <c r="Y269" s="61"/>
      <c r="Z269" s="69" t="s">
        <v>519</v>
      </c>
      <c r="AA269" s="59" t="s">
        <v>381</v>
      </c>
      <c r="AB269" s="78"/>
      <c r="AC269" s="27" t="s">
        <v>358</v>
      </c>
      <c r="AD269" s="15" t="s">
        <v>359</v>
      </c>
      <c r="AE269" s="73"/>
      <c r="AF269" s="74"/>
      <c r="AG269" s="74"/>
      <c r="AH269" s="74"/>
      <c r="AI269" s="74"/>
      <c r="AJ269" s="74"/>
      <c r="AK269" s="74"/>
      <c r="AL269" s="74"/>
      <c r="AM269" s="61"/>
    </row>
    <row r="270" spans="1:39" hidden="1">
      <c r="A270" s="10">
        <v>266</v>
      </c>
      <c r="B270" s="98" t="s">
        <v>113</v>
      </c>
      <c r="C270" s="98" t="s">
        <v>71</v>
      </c>
      <c r="D270" s="11" t="s">
        <v>51</v>
      </c>
      <c r="E270" s="11" t="s">
        <v>304</v>
      </c>
      <c r="F270" s="12" t="s">
        <v>48</v>
      </c>
      <c r="G270" s="12" t="s">
        <v>310</v>
      </c>
      <c r="H270" s="12" t="s">
        <v>306</v>
      </c>
      <c r="I270" s="11" t="s">
        <v>507</v>
      </c>
      <c r="J270" s="12" t="str">
        <f t="shared" si="13"/>
        <v>≥17h</v>
      </c>
      <c r="K270" s="12" t="s">
        <v>513</v>
      </c>
      <c r="L270" s="69" t="s">
        <v>520</v>
      </c>
      <c r="M270" s="59" t="s">
        <v>381</v>
      </c>
      <c r="N270" s="78"/>
      <c r="O270" s="27" t="s">
        <v>358</v>
      </c>
      <c r="P270" s="15" t="s">
        <v>359</v>
      </c>
      <c r="Q270" s="73"/>
      <c r="R270" s="74"/>
      <c r="S270" s="74"/>
      <c r="T270" s="74"/>
      <c r="U270" s="74"/>
      <c r="V270" s="74"/>
      <c r="W270" s="74"/>
      <c r="X270" s="74"/>
      <c r="Y270" s="61"/>
      <c r="Z270" s="69" t="s">
        <v>520</v>
      </c>
      <c r="AA270" s="59" t="s">
        <v>381</v>
      </c>
      <c r="AB270" s="78"/>
      <c r="AC270" s="27" t="s">
        <v>358</v>
      </c>
      <c r="AD270" s="15" t="s">
        <v>359</v>
      </c>
      <c r="AE270" s="73"/>
      <c r="AF270" s="74"/>
      <c r="AG270" s="74"/>
      <c r="AH270" s="74"/>
      <c r="AI270" s="74"/>
      <c r="AJ270" s="74"/>
      <c r="AK270" s="74"/>
      <c r="AL270" s="74"/>
      <c r="AM270" s="61"/>
    </row>
    <row r="271" spans="1:39" hidden="1">
      <c r="A271" s="10">
        <v>267</v>
      </c>
      <c r="B271" s="98" t="s">
        <v>76</v>
      </c>
      <c r="C271" s="98" t="s">
        <v>75</v>
      </c>
      <c r="D271" s="11" t="s">
        <v>51</v>
      </c>
      <c r="E271" s="11" t="s">
        <v>304</v>
      </c>
      <c r="F271" s="12" t="s">
        <v>50</v>
      </c>
      <c r="G271" s="12" t="s">
        <v>310</v>
      </c>
      <c r="H271" s="12" t="s">
        <v>306</v>
      </c>
      <c r="I271" s="103" t="s">
        <v>505</v>
      </c>
      <c r="J271" s="12" t="str">
        <f t="shared" si="13"/>
        <v>≥17h</v>
      </c>
      <c r="K271" s="12" t="s">
        <v>513</v>
      </c>
      <c r="L271" s="69" t="s">
        <v>519</v>
      </c>
      <c r="M271" s="59" t="s">
        <v>381</v>
      </c>
      <c r="N271" s="78"/>
      <c r="O271" s="27" t="s">
        <v>358</v>
      </c>
      <c r="P271" s="15" t="s">
        <v>359</v>
      </c>
      <c r="Q271" s="73"/>
      <c r="R271" s="74"/>
      <c r="S271" s="74"/>
      <c r="T271" s="74"/>
      <c r="U271" s="74"/>
      <c r="V271" s="74"/>
      <c r="W271" s="74"/>
      <c r="X271" s="74"/>
      <c r="Y271" s="61"/>
      <c r="Z271" s="69" t="s">
        <v>519</v>
      </c>
      <c r="AA271" s="59" t="s">
        <v>381</v>
      </c>
      <c r="AB271" s="78"/>
      <c r="AC271" s="27" t="s">
        <v>358</v>
      </c>
      <c r="AD271" s="15" t="s">
        <v>359</v>
      </c>
      <c r="AE271" s="73"/>
      <c r="AF271" s="74"/>
      <c r="AG271" s="74"/>
      <c r="AH271" s="74"/>
      <c r="AI271" s="74"/>
      <c r="AJ271" s="74"/>
      <c r="AK271" s="74"/>
      <c r="AL271" s="74"/>
      <c r="AM271" s="61"/>
    </row>
    <row r="272" spans="1:39" hidden="1">
      <c r="A272" s="10">
        <v>268</v>
      </c>
      <c r="B272" s="98" t="s">
        <v>76</v>
      </c>
      <c r="C272" s="98" t="s">
        <v>75</v>
      </c>
      <c r="D272" s="11" t="s">
        <v>52</v>
      </c>
      <c r="E272" s="11" t="s">
        <v>303</v>
      </c>
      <c r="F272" s="12" t="s">
        <v>48</v>
      </c>
      <c r="G272" s="12" t="s">
        <v>310</v>
      </c>
      <c r="H272" s="12" t="s">
        <v>306</v>
      </c>
      <c r="I272" s="103" t="s">
        <v>504</v>
      </c>
      <c r="J272" s="12" t="str">
        <f t="shared" si="13"/>
        <v>≥17h</v>
      </c>
      <c r="K272" s="12" t="s">
        <v>512</v>
      </c>
      <c r="L272" s="69" t="s">
        <v>519</v>
      </c>
      <c r="M272" s="59" t="s">
        <v>381</v>
      </c>
      <c r="N272" s="78"/>
      <c r="O272" s="27" t="s">
        <v>358</v>
      </c>
      <c r="P272" s="15" t="s">
        <v>359</v>
      </c>
      <c r="Q272" s="73"/>
      <c r="R272" s="74"/>
      <c r="S272" s="74"/>
      <c r="T272" s="74"/>
      <c r="U272" s="74"/>
      <c r="V272" s="74"/>
      <c r="W272" s="74"/>
      <c r="X272" s="74"/>
      <c r="Y272" s="61"/>
      <c r="Z272" s="69" t="s">
        <v>519</v>
      </c>
      <c r="AA272" s="59" t="s">
        <v>381</v>
      </c>
      <c r="AB272" s="78"/>
      <c r="AC272" s="27" t="s">
        <v>358</v>
      </c>
      <c r="AD272" s="15" t="s">
        <v>359</v>
      </c>
      <c r="AE272" s="73"/>
      <c r="AF272" s="74"/>
      <c r="AG272" s="74"/>
      <c r="AH272" s="74"/>
      <c r="AI272" s="74"/>
      <c r="AJ272" s="74"/>
      <c r="AK272" s="74"/>
      <c r="AL272" s="74"/>
      <c r="AM272" s="61"/>
    </row>
    <row r="273" spans="1:39" hidden="1">
      <c r="A273" s="10">
        <v>269</v>
      </c>
      <c r="B273" s="98" t="s">
        <v>195</v>
      </c>
      <c r="C273" s="98" t="s">
        <v>193</v>
      </c>
      <c r="D273" s="11" t="s">
        <v>51</v>
      </c>
      <c r="E273" s="11" t="s">
        <v>303</v>
      </c>
      <c r="F273" s="12" t="s">
        <v>50</v>
      </c>
      <c r="G273" s="12" t="s">
        <v>510</v>
      </c>
      <c r="H273" s="12" t="s">
        <v>306</v>
      </c>
      <c r="I273" s="11" t="s">
        <v>507</v>
      </c>
      <c r="J273" s="12" t="str">
        <f t="shared" si="13"/>
        <v>≥17h</v>
      </c>
      <c r="K273" s="12" t="s">
        <v>47</v>
      </c>
      <c r="L273" s="69" t="s">
        <v>519</v>
      </c>
      <c r="M273" s="59" t="s">
        <v>381</v>
      </c>
      <c r="N273" s="78"/>
      <c r="O273" s="27" t="s">
        <v>358</v>
      </c>
      <c r="P273" s="15" t="s">
        <v>359</v>
      </c>
      <c r="Q273" s="73"/>
      <c r="R273" s="74"/>
      <c r="S273" s="74"/>
      <c r="T273" s="74"/>
      <c r="U273" s="74"/>
      <c r="V273" s="74"/>
      <c r="W273" s="74"/>
      <c r="X273" s="74"/>
      <c r="Y273" s="61"/>
      <c r="Z273" s="69" t="s">
        <v>519</v>
      </c>
      <c r="AA273" s="59" t="s">
        <v>381</v>
      </c>
      <c r="AB273" s="78"/>
      <c r="AC273" s="27" t="s">
        <v>358</v>
      </c>
      <c r="AD273" s="15" t="s">
        <v>359</v>
      </c>
      <c r="AE273" s="73"/>
      <c r="AF273" s="74"/>
      <c r="AG273" s="74"/>
      <c r="AH273" s="74"/>
      <c r="AI273" s="74"/>
      <c r="AJ273" s="74"/>
      <c r="AK273" s="74"/>
      <c r="AL273" s="74"/>
      <c r="AM273" s="61"/>
    </row>
    <row r="274" spans="1:39" hidden="1">
      <c r="A274" s="10">
        <v>270</v>
      </c>
      <c r="B274" s="98" t="s">
        <v>284</v>
      </c>
      <c r="C274" s="98" t="s">
        <v>281</v>
      </c>
      <c r="D274" s="11" t="s">
        <v>51</v>
      </c>
      <c r="E274" s="11" t="s">
        <v>304</v>
      </c>
      <c r="F274" s="12" t="s">
        <v>49</v>
      </c>
      <c r="G274" s="11" t="s">
        <v>511</v>
      </c>
      <c r="H274" s="12" t="s">
        <v>307</v>
      </c>
      <c r="I274" s="103" t="s">
        <v>504</v>
      </c>
      <c r="J274" s="12" t="str">
        <f t="shared" si="13"/>
        <v>≥17h</v>
      </c>
      <c r="K274" s="12" t="s">
        <v>512</v>
      </c>
      <c r="L274" s="69" t="s">
        <v>519</v>
      </c>
      <c r="M274" s="59" t="s">
        <v>381</v>
      </c>
      <c r="N274" s="78"/>
      <c r="O274" s="27" t="s">
        <v>358</v>
      </c>
      <c r="P274" s="15" t="s">
        <v>359</v>
      </c>
      <c r="Q274" s="73"/>
      <c r="R274" s="74"/>
      <c r="S274" s="74"/>
      <c r="T274" s="74"/>
      <c r="U274" s="74"/>
      <c r="V274" s="74"/>
      <c r="W274" s="74"/>
      <c r="X274" s="74"/>
      <c r="Y274" s="61"/>
      <c r="Z274" s="69" t="s">
        <v>519</v>
      </c>
      <c r="AA274" s="59" t="s">
        <v>381</v>
      </c>
      <c r="AB274" s="78"/>
      <c r="AC274" s="27" t="s">
        <v>358</v>
      </c>
      <c r="AD274" s="15" t="s">
        <v>359</v>
      </c>
      <c r="AE274" s="73"/>
      <c r="AF274" s="74"/>
      <c r="AG274" s="74"/>
      <c r="AH274" s="74"/>
      <c r="AI274" s="74"/>
      <c r="AJ274" s="74"/>
      <c r="AK274" s="74"/>
      <c r="AL274" s="74"/>
      <c r="AM274" s="61"/>
    </row>
    <row r="275" spans="1:39" hidden="1">
      <c r="A275" s="10">
        <v>271</v>
      </c>
      <c r="B275" s="98" t="s">
        <v>76</v>
      </c>
      <c r="C275" s="98" t="s">
        <v>75</v>
      </c>
      <c r="D275" s="11" t="s">
        <v>52</v>
      </c>
      <c r="E275" s="11" t="s">
        <v>304</v>
      </c>
      <c r="F275" s="12" t="s">
        <v>50</v>
      </c>
      <c r="G275" s="12" t="s">
        <v>310</v>
      </c>
      <c r="H275" s="12" t="s">
        <v>306</v>
      </c>
      <c r="I275" s="12" t="s">
        <v>505</v>
      </c>
      <c r="J275" s="12" t="str">
        <f t="shared" si="13"/>
        <v>≥17h</v>
      </c>
      <c r="K275" s="12" t="s">
        <v>512</v>
      </c>
      <c r="L275" s="69" t="s">
        <v>519</v>
      </c>
      <c r="M275" s="59" t="s">
        <v>381</v>
      </c>
      <c r="N275" s="78"/>
      <c r="O275" s="27" t="s">
        <v>358</v>
      </c>
      <c r="P275" s="15" t="s">
        <v>359</v>
      </c>
      <c r="Q275" s="73"/>
      <c r="R275" s="74"/>
      <c r="S275" s="74"/>
      <c r="T275" s="74"/>
      <c r="U275" s="74"/>
      <c r="V275" s="74"/>
      <c r="W275" s="74"/>
      <c r="X275" s="74"/>
      <c r="Y275" s="61"/>
      <c r="Z275" s="69" t="s">
        <v>519</v>
      </c>
      <c r="AA275" s="59" t="s">
        <v>381</v>
      </c>
      <c r="AB275" s="78"/>
      <c r="AC275" s="27" t="s">
        <v>358</v>
      </c>
      <c r="AD275" s="15" t="s">
        <v>359</v>
      </c>
      <c r="AE275" s="73"/>
      <c r="AF275" s="74"/>
      <c r="AG275" s="74"/>
      <c r="AH275" s="74"/>
      <c r="AI275" s="74"/>
      <c r="AJ275" s="74"/>
      <c r="AK275" s="74"/>
      <c r="AL275" s="74"/>
      <c r="AM275" s="61"/>
    </row>
    <row r="276" spans="1:39">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59" t="s">
        <v>382</v>
      </c>
      <c r="N276" s="78" t="s">
        <v>308</v>
      </c>
      <c r="O276" s="27" t="s">
        <v>358</v>
      </c>
      <c r="P276" s="15" t="s">
        <v>368</v>
      </c>
      <c r="Q276" s="73"/>
      <c r="R276" s="74"/>
      <c r="S276" s="74"/>
      <c r="T276" s="74">
        <v>1</v>
      </c>
      <c r="U276" s="74"/>
      <c r="V276" s="74"/>
      <c r="W276" s="74"/>
      <c r="X276" s="74"/>
      <c r="Y276" s="61"/>
      <c r="Z276" s="69" t="s">
        <v>519</v>
      </c>
      <c r="AA276" s="59" t="s">
        <v>382</v>
      </c>
      <c r="AB276" s="78" t="s">
        <v>308</v>
      </c>
      <c r="AC276" s="27" t="s">
        <v>358</v>
      </c>
      <c r="AD276" s="15" t="s">
        <v>368</v>
      </c>
      <c r="AE276" s="73"/>
      <c r="AF276" s="74"/>
      <c r="AG276" s="74"/>
      <c r="AH276" s="74"/>
      <c r="AI276" s="74"/>
      <c r="AJ276" s="74"/>
      <c r="AK276" s="74"/>
      <c r="AL276" s="74"/>
      <c r="AM276" s="61">
        <v>1</v>
      </c>
    </row>
    <row r="277" spans="1:39" hidden="1">
      <c r="A277" s="10">
        <v>273</v>
      </c>
      <c r="B277" s="98" t="s">
        <v>76</v>
      </c>
      <c r="C277" s="98" t="s">
        <v>75</v>
      </c>
      <c r="D277" s="11" t="s">
        <v>52</v>
      </c>
      <c r="E277" s="11" t="s">
        <v>303</v>
      </c>
      <c r="F277" s="12" t="s">
        <v>50</v>
      </c>
      <c r="G277" s="12" t="s">
        <v>310</v>
      </c>
      <c r="H277" s="12" t="s">
        <v>306</v>
      </c>
      <c r="I277" s="103" t="s">
        <v>505</v>
      </c>
      <c r="J277" s="12" t="str">
        <f t="shared" ref="J277:J285" si="14">"≥17h"</f>
        <v>≥17h</v>
      </c>
      <c r="K277" s="12" t="s">
        <v>513</v>
      </c>
      <c r="L277" s="69" t="s">
        <v>519</v>
      </c>
      <c r="M277" s="59" t="s">
        <v>381</v>
      </c>
      <c r="N277" s="78"/>
      <c r="O277" s="27" t="s">
        <v>358</v>
      </c>
      <c r="P277" s="15" t="s">
        <v>359</v>
      </c>
      <c r="Q277" s="73"/>
      <c r="R277" s="74"/>
      <c r="S277" s="74"/>
      <c r="T277" s="74"/>
      <c r="U277" s="74"/>
      <c r="V277" s="74"/>
      <c r="W277" s="74"/>
      <c r="X277" s="74"/>
      <c r="Y277" s="61"/>
      <c r="Z277" s="69" t="s">
        <v>519</v>
      </c>
      <c r="AA277" s="59" t="s">
        <v>381</v>
      </c>
      <c r="AB277" s="78"/>
      <c r="AC277" s="27" t="s">
        <v>358</v>
      </c>
      <c r="AD277" s="15" t="s">
        <v>359</v>
      </c>
      <c r="AE277" s="73"/>
      <c r="AF277" s="74"/>
      <c r="AG277" s="74"/>
      <c r="AH277" s="74"/>
      <c r="AI277" s="74"/>
      <c r="AJ277" s="74"/>
      <c r="AK277" s="74"/>
      <c r="AL277" s="74"/>
      <c r="AM277" s="61"/>
    </row>
    <row r="278" spans="1:39" hidden="1">
      <c r="A278" s="10">
        <v>274</v>
      </c>
      <c r="B278" s="98" t="s">
        <v>248</v>
      </c>
      <c r="C278" s="98" t="s">
        <v>245</v>
      </c>
      <c r="D278" s="11" t="s">
        <v>52</v>
      </c>
      <c r="E278" s="11" t="s">
        <v>303</v>
      </c>
      <c r="F278" s="12" t="s">
        <v>48</v>
      </c>
      <c r="G278" s="12" t="s">
        <v>310</v>
      </c>
      <c r="H278" s="12" t="s">
        <v>306</v>
      </c>
      <c r="I278" s="11" t="s">
        <v>504</v>
      </c>
      <c r="J278" s="12" t="str">
        <f t="shared" si="14"/>
        <v>≥17h</v>
      </c>
      <c r="K278" s="12" t="s">
        <v>47</v>
      </c>
      <c r="L278" s="69" t="s">
        <v>520</v>
      </c>
      <c r="M278" s="59" t="s">
        <v>381</v>
      </c>
      <c r="N278" s="78"/>
      <c r="O278" s="27" t="s">
        <v>358</v>
      </c>
      <c r="P278" s="15" t="s">
        <v>359</v>
      </c>
      <c r="Q278" s="73"/>
      <c r="R278" s="74"/>
      <c r="S278" s="74"/>
      <c r="T278" s="74"/>
      <c r="U278" s="74"/>
      <c r="V278" s="74"/>
      <c r="W278" s="74"/>
      <c r="X278" s="74"/>
      <c r="Y278" s="61"/>
      <c r="Z278" s="69" t="s">
        <v>520</v>
      </c>
      <c r="AA278" s="59" t="s">
        <v>381</v>
      </c>
      <c r="AB278" s="78"/>
      <c r="AC278" s="27" t="s">
        <v>358</v>
      </c>
      <c r="AD278" s="15" t="s">
        <v>359</v>
      </c>
      <c r="AE278" s="73"/>
      <c r="AF278" s="74"/>
      <c r="AG278" s="74"/>
      <c r="AH278" s="74"/>
      <c r="AI278" s="74"/>
      <c r="AJ278" s="74"/>
      <c r="AK278" s="74"/>
      <c r="AL278" s="74"/>
      <c r="AM278" s="61"/>
    </row>
    <row r="279" spans="1:39" hidden="1">
      <c r="A279" s="10">
        <v>275</v>
      </c>
      <c r="B279" s="98" t="s">
        <v>76</v>
      </c>
      <c r="C279" s="98" t="s">
        <v>75</v>
      </c>
      <c r="D279" s="11" t="s">
        <v>51</v>
      </c>
      <c r="E279" s="11" t="s">
        <v>303</v>
      </c>
      <c r="F279" s="12" t="s">
        <v>50</v>
      </c>
      <c r="G279" s="12" t="s">
        <v>310</v>
      </c>
      <c r="H279" s="12" t="s">
        <v>306</v>
      </c>
      <c r="I279" s="103" t="s">
        <v>505</v>
      </c>
      <c r="J279" s="12" t="str">
        <f t="shared" si="14"/>
        <v>≥17h</v>
      </c>
      <c r="K279" s="12" t="s">
        <v>513</v>
      </c>
      <c r="L279" s="69" t="s">
        <v>519</v>
      </c>
      <c r="M279" s="59" t="s">
        <v>381</v>
      </c>
      <c r="N279" s="78"/>
      <c r="O279" s="27" t="s">
        <v>358</v>
      </c>
      <c r="P279" s="15" t="s">
        <v>359</v>
      </c>
      <c r="Q279" s="73"/>
      <c r="R279" s="74"/>
      <c r="S279" s="74"/>
      <c r="T279" s="74"/>
      <c r="U279" s="74"/>
      <c r="V279" s="74"/>
      <c r="W279" s="74"/>
      <c r="X279" s="74"/>
      <c r="Y279" s="61"/>
      <c r="Z279" s="69" t="s">
        <v>519</v>
      </c>
      <c r="AA279" s="59" t="s">
        <v>381</v>
      </c>
      <c r="AB279" s="78"/>
      <c r="AC279" s="27" t="s">
        <v>358</v>
      </c>
      <c r="AD279" s="15" t="s">
        <v>359</v>
      </c>
      <c r="AE279" s="73"/>
      <c r="AF279" s="74"/>
      <c r="AG279" s="74"/>
      <c r="AH279" s="74"/>
      <c r="AI279" s="74"/>
      <c r="AJ279" s="74"/>
      <c r="AK279" s="74"/>
      <c r="AL279" s="74"/>
      <c r="AM279" s="61"/>
    </row>
    <row r="280" spans="1:39" hidden="1">
      <c r="A280" s="10">
        <v>276</v>
      </c>
      <c r="B280" s="98" t="s">
        <v>76</v>
      </c>
      <c r="C280" s="98" t="s">
        <v>75</v>
      </c>
      <c r="D280" s="11" t="s">
        <v>52</v>
      </c>
      <c r="E280" s="11" t="s">
        <v>303</v>
      </c>
      <c r="F280" s="12" t="s">
        <v>49</v>
      </c>
      <c r="G280" s="12" t="s">
        <v>310</v>
      </c>
      <c r="H280" s="12" t="s">
        <v>306</v>
      </c>
      <c r="I280" s="103" t="s">
        <v>505</v>
      </c>
      <c r="J280" s="12" t="str">
        <f t="shared" si="14"/>
        <v>≥17h</v>
      </c>
      <c r="K280" s="12" t="s">
        <v>47</v>
      </c>
      <c r="L280" s="69" t="s">
        <v>519</v>
      </c>
      <c r="M280" s="59" t="s">
        <v>381</v>
      </c>
      <c r="N280" s="78"/>
      <c r="O280" s="27" t="s">
        <v>358</v>
      </c>
      <c r="P280" s="15" t="s">
        <v>359</v>
      </c>
      <c r="Q280" s="73"/>
      <c r="R280" s="74"/>
      <c r="S280" s="74"/>
      <c r="T280" s="74"/>
      <c r="U280" s="74"/>
      <c r="V280" s="74"/>
      <c r="W280" s="74"/>
      <c r="X280" s="74"/>
      <c r="Y280" s="61"/>
      <c r="Z280" s="69" t="s">
        <v>519</v>
      </c>
      <c r="AA280" s="59" t="s">
        <v>381</v>
      </c>
      <c r="AB280" s="78"/>
      <c r="AC280" s="27" t="s">
        <v>358</v>
      </c>
      <c r="AD280" s="15" t="s">
        <v>359</v>
      </c>
      <c r="AE280" s="73"/>
      <c r="AF280" s="74"/>
      <c r="AG280" s="74"/>
      <c r="AH280" s="74"/>
      <c r="AI280" s="74"/>
      <c r="AJ280" s="74"/>
      <c r="AK280" s="74"/>
      <c r="AL280" s="74"/>
      <c r="AM280" s="61"/>
    </row>
    <row r="281" spans="1:39" hidden="1">
      <c r="A281" s="10">
        <v>277</v>
      </c>
      <c r="B281" s="98" t="s">
        <v>67</v>
      </c>
      <c r="C281" s="98" t="s">
        <v>67</v>
      </c>
      <c r="D281" s="11" t="s">
        <v>25</v>
      </c>
      <c r="E281" s="11" t="s">
        <v>304</v>
      </c>
      <c r="F281" s="12" t="s">
        <v>48</v>
      </c>
      <c r="G281" s="12" t="s">
        <v>310</v>
      </c>
      <c r="H281" s="12" t="s">
        <v>306</v>
      </c>
      <c r="I281" s="11" t="s">
        <v>507</v>
      </c>
      <c r="J281" s="12" t="str">
        <f t="shared" si="14"/>
        <v>≥17h</v>
      </c>
      <c r="K281" s="12" t="s">
        <v>512</v>
      </c>
      <c r="L281" s="69" t="s">
        <v>518</v>
      </c>
      <c r="M281" s="59" t="s">
        <v>382</v>
      </c>
      <c r="N281" s="78" t="s">
        <v>308</v>
      </c>
      <c r="O281" s="27" t="s">
        <v>358</v>
      </c>
      <c r="P281" s="15" t="s">
        <v>368</v>
      </c>
      <c r="Q281" s="73"/>
      <c r="R281" s="74"/>
      <c r="S281" s="74"/>
      <c r="T281" s="74">
        <v>1</v>
      </c>
      <c r="U281" s="74"/>
      <c r="V281" s="74"/>
      <c r="W281" s="74">
        <v>1</v>
      </c>
      <c r="X281" s="74"/>
      <c r="Y281" s="61">
        <v>1</v>
      </c>
      <c r="Z281" s="69" t="s">
        <v>518</v>
      </c>
      <c r="AA281" s="59" t="s">
        <v>382</v>
      </c>
      <c r="AB281" s="78" t="s">
        <v>308</v>
      </c>
      <c r="AC281" s="27" t="s">
        <v>358</v>
      </c>
      <c r="AD281" s="15" t="s">
        <v>368</v>
      </c>
      <c r="AE281" s="73"/>
      <c r="AF281" s="74"/>
      <c r="AG281" s="74">
        <v>1</v>
      </c>
      <c r="AH281" s="74"/>
      <c r="AI281" s="74"/>
      <c r="AJ281" s="74"/>
      <c r="AK281" s="74"/>
      <c r="AL281" s="74"/>
      <c r="AM281" s="61">
        <v>1</v>
      </c>
    </row>
    <row r="282" spans="1:39" hidden="1">
      <c r="A282" s="10">
        <v>278</v>
      </c>
      <c r="B282" s="98" t="s">
        <v>77</v>
      </c>
      <c r="C282" s="98" t="s">
        <v>60</v>
      </c>
      <c r="D282" s="11" t="s">
        <v>51</v>
      </c>
      <c r="E282" s="11" t="s">
        <v>304</v>
      </c>
      <c r="F282" s="12" t="s">
        <v>50</v>
      </c>
      <c r="G282" s="11" t="s">
        <v>511</v>
      </c>
      <c r="H282" s="12" t="s">
        <v>308</v>
      </c>
      <c r="I282" s="11" t="s">
        <v>507</v>
      </c>
      <c r="J282" s="12" t="str">
        <f t="shared" si="14"/>
        <v>≥17h</v>
      </c>
      <c r="K282" s="12" t="s">
        <v>512</v>
      </c>
      <c r="L282" s="69" t="s">
        <v>520</v>
      </c>
      <c r="M282" s="59" t="s">
        <v>381</v>
      </c>
      <c r="N282" s="78"/>
      <c r="O282" s="27" t="s">
        <v>358</v>
      </c>
      <c r="P282" s="15" t="s">
        <v>359</v>
      </c>
      <c r="Q282" s="73"/>
      <c r="R282" s="74"/>
      <c r="S282" s="74"/>
      <c r="T282" s="74"/>
      <c r="U282" s="74"/>
      <c r="V282" s="74"/>
      <c r="W282" s="74"/>
      <c r="X282" s="74"/>
      <c r="Y282" s="61"/>
      <c r="Z282" s="69" t="s">
        <v>520</v>
      </c>
      <c r="AA282" s="59" t="s">
        <v>381</v>
      </c>
      <c r="AB282" s="78"/>
      <c r="AC282" s="27" t="s">
        <v>358</v>
      </c>
      <c r="AD282" s="15" t="s">
        <v>359</v>
      </c>
      <c r="AE282" s="73"/>
      <c r="AF282" s="74"/>
      <c r="AG282" s="74"/>
      <c r="AH282" s="74"/>
      <c r="AI282" s="74"/>
      <c r="AJ282" s="74"/>
      <c r="AK282" s="74"/>
      <c r="AL282" s="74"/>
      <c r="AM282" s="61"/>
    </row>
    <row r="283" spans="1:39">
      <c r="A283" s="10">
        <v>279</v>
      </c>
      <c r="B283" s="98" t="s">
        <v>196</v>
      </c>
      <c r="C283" s="98" t="s">
        <v>196</v>
      </c>
      <c r="D283" s="11" t="s">
        <v>25</v>
      </c>
      <c r="E283" s="11" t="s">
        <v>303</v>
      </c>
      <c r="F283" s="12" t="s">
        <v>50</v>
      </c>
      <c r="G283" s="12" t="s">
        <v>310</v>
      </c>
      <c r="H283" s="12" t="s">
        <v>306</v>
      </c>
      <c r="I283" s="103" t="s">
        <v>505</v>
      </c>
      <c r="J283" s="12" t="str">
        <f t="shared" si="14"/>
        <v>≥17h</v>
      </c>
      <c r="K283" s="12" t="s">
        <v>47</v>
      </c>
      <c r="L283" s="69" t="s">
        <v>519</v>
      </c>
      <c r="M283" s="59" t="s">
        <v>385</v>
      </c>
      <c r="N283" s="78" t="s">
        <v>308</v>
      </c>
      <c r="O283" s="27" t="s">
        <v>358</v>
      </c>
      <c r="P283" s="15" t="s">
        <v>368</v>
      </c>
      <c r="Q283" s="73"/>
      <c r="R283" s="74"/>
      <c r="S283" s="74"/>
      <c r="T283" s="74">
        <v>1</v>
      </c>
      <c r="U283" s="74"/>
      <c r="V283" s="74"/>
      <c r="W283" s="74"/>
      <c r="X283" s="74"/>
      <c r="Y283" s="61"/>
      <c r="Z283" s="69" t="s">
        <v>519</v>
      </c>
      <c r="AA283" s="59" t="s">
        <v>385</v>
      </c>
      <c r="AB283" s="78" t="s">
        <v>308</v>
      </c>
      <c r="AC283" s="27" t="s">
        <v>358</v>
      </c>
      <c r="AD283" s="15" t="s">
        <v>368</v>
      </c>
      <c r="AE283" s="73"/>
      <c r="AF283" s="74">
        <v>1</v>
      </c>
      <c r="AG283" s="74"/>
      <c r="AH283" s="74"/>
      <c r="AI283" s="74"/>
      <c r="AJ283" s="74"/>
      <c r="AK283" s="74"/>
      <c r="AL283" s="74"/>
      <c r="AM283" s="61"/>
    </row>
    <row r="284" spans="1:39" hidden="1">
      <c r="A284" s="10">
        <v>280</v>
      </c>
      <c r="B284" s="98" t="s">
        <v>291</v>
      </c>
      <c r="C284" s="98" t="s">
        <v>291</v>
      </c>
      <c r="D284" s="11" t="s">
        <v>25</v>
      </c>
      <c r="E284" s="11" t="s">
        <v>304</v>
      </c>
      <c r="F284" s="12" t="s">
        <v>50</v>
      </c>
      <c r="G284" s="12" t="s">
        <v>310</v>
      </c>
      <c r="H284" s="12" t="s">
        <v>306</v>
      </c>
      <c r="I284" s="11" t="s">
        <v>504</v>
      </c>
      <c r="J284" s="12" t="str">
        <f t="shared" si="14"/>
        <v>≥17h</v>
      </c>
      <c r="K284" s="12" t="s">
        <v>47</v>
      </c>
      <c r="L284" s="69" t="s">
        <v>519</v>
      </c>
      <c r="M284" s="59" t="s">
        <v>381</v>
      </c>
      <c r="N284" s="78"/>
      <c r="O284" s="27" t="s">
        <v>358</v>
      </c>
      <c r="P284" s="15" t="s">
        <v>359</v>
      </c>
      <c r="Q284" s="73"/>
      <c r="R284" s="74"/>
      <c r="S284" s="74"/>
      <c r="T284" s="74"/>
      <c r="U284" s="74"/>
      <c r="V284" s="74"/>
      <c r="W284" s="74"/>
      <c r="X284" s="74"/>
      <c r="Y284" s="61"/>
      <c r="Z284" s="69" t="s">
        <v>519</v>
      </c>
      <c r="AA284" s="59" t="s">
        <v>381</v>
      </c>
      <c r="AB284" s="78"/>
      <c r="AC284" s="27" t="s">
        <v>358</v>
      </c>
      <c r="AD284" s="15" t="s">
        <v>359</v>
      </c>
      <c r="AE284" s="73"/>
      <c r="AF284" s="74"/>
      <c r="AG284" s="74"/>
      <c r="AH284" s="74"/>
      <c r="AI284" s="74"/>
      <c r="AJ284" s="74"/>
      <c r="AK284" s="74"/>
      <c r="AL284" s="74"/>
      <c r="AM284" s="61"/>
    </row>
    <row r="285" spans="1:39" hidden="1">
      <c r="A285" s="10">
        <v>281</v>
      </c>
      <c r="B285" s="98" t="s">
        <v>78</v>
      </c>
      <c r="C285" s="98" t="s">
        <v>79</v>
      </c>
      <c r="D285" s="11" t="s">
        <v>51</v>
      </c>
      <c r="E285" s="11" t="s">
        <v>304</v>
      </c>
      <c r="F285" s="12" t="s">
        <v>50</v>
      </c>
      <c r="G285" s="12" t="s">
        <v>510</v>
      </c>
      <c r="H285" s="12" t="s">
        <v>306</v>
      </c>
      <c r="I285" s="103" t="s">
        <v>504</v>
      </c>
      <c r="J285" s="12" t="str">
        <f t="shared" si="14"/>
        <v>≥17h</v>
      </c>
      <c r="K285" s="12" t="s">
        <v>512</v>
      </c>
      <c r="L285" s="69" t="s">
        <v>520</v>
      </c>
      <c r="M285" s="59" t="s">
        <v>381</v>
      </c>
      <c r="N285" s="78"/>
      <c r="O285" s="27" t="s">
        <v>358</v>
      </c>
      <c r="P285" s="15" t="s">
        <v>359</v>
      </c>
      <c r="Q285" s="73"/>
      <c r="R285" s="74"/>
      <c r="S285" s="74"/>
      <c r="T285" s="74"/>
      <c r="U285" s="74"/>
      <c r="V285" s="74"/>
      <c r="W285" s="74"/>
      <c r="X285" s="74"/>
      <c r="Y285" s="61"/>
      <c r="Z285" s="69" t="s">
        <v>520</v>
      </c>
      <c r="AA285" s="59" t="s">
        <v>381</v>
      </c>
      <c r="AB285" s="78"/>
      <c r="AC285" s="27" t="s">
        <v>358</v>
      </c>
      <c r="AD285" s="15" t="s">
        <v>359</v>
      </c>
      <c r="AE285" s="73"/>
      <c r="AF285" s="74"/>
      <c r="AG285" s="74"/>
      <c r="AH285" s="74"/>
      <c r="AI285" s="74"/>
      <c r="AJ285" s="74"/>
      <c r="AK285" s="74"/>
      <c r="AL285" s="74"/>
      <c r="AM285" s="61"/>
    </row>
    <row r="286" spans="1:39" hidden="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59" t="s">
        <v>381</v>
      </c>
      <c r="N286" s="78"/>
      <c r="O286" s="27" t="s">
        <v>358</v>
      </c>
      <c r="P286" s="15" t="s">
        <v>359</v>
      </c>
      <c r="Q286" s="73"/>
      <c r="R286" s="74"/>
      <c r="S286" s="74"/>
      <c r="T286" s="74"/>
      <c r="U286" s="74"/>
      <c r="V286" s="74"/>
      <c r="W286" s="74"/>
      <c r="X286" s="74"/>
      <c r="Y286" s="61"/>
      <c r="Z286" s="69" t="s">
        <v>520</v>
      </c>
      <c r="AA286" s="59" t="s">
        <v>381</v>
      </c>
      <c r="AB286" s="78"/>
      <c r="AC286" s="27" t="s">
        <v>358</v>
      </c>
      <c r="AD286" s="15" t="s">
        <v>359</v>
      </c>
      <c r="AE286" s="73"/>
      <c r="AF286" s="74"/>
      <c r="AG286" s="74"/>
      <c r="AH286" s="74"/>
      <c r="AI286" s="74"/>
      <c r="AJ286" s="74"/>
      <c r="AK286" s="74"/>
      <c r="AL286" s="74"/>
      <c r="AM286" s="61"/>
    </row>
    <row r="287" spans="1:39" hidden="1">
      <c r="A287" s="10">
        <v>283</v>
      </c>
      <c r="B287" s="98" t="s">
        <v>80</v>
      </c>
      <c r="C287" s="98" t="s">
        <v>79</v>
      </c>
      <c r="D287" s="11" t="s">
        <v>25</v>
      </c>
      <c r="E287" s="11" t="s">
        <v>304</v>
      </c>
      <c r="F287" s="12" t="s">
        <v>48</v>
      </c>
      <c r="G287" s="11" t="s">
        <v>511</v>
      </c>
      <c r="H287" s="12" t="s">
        <v>306</v>
      </c>
      <c r="I287" s="12" t="s">
        <v>505</v>
      </c>
      <c r="J287" s="12" t="str">
        <f t="shared" ref="J287:J293" si="15">"≥17h"</f>
        <v>≥17h</v>
      </c>
      <c r="K287" s="12" t="s">
        <v>512</v>
      </c>
      <c r="L287" s="69" t="s">
        <v>520</v>
      </c>
      <c r="M287" s="59" t="s">
        <v>381</v>
      </c>
      <c r="N287" s="78"/>
      <c r="O287" s="27" t="s">
        <v>358</v>
      </c>
      <c r="P287" s="15" t="s">
        <v>359</v>
      </c>
      <c r="Q287" s="73"/>
      <c r="R287" s="74"/>
      <c r="S287" s="74"/>
      <c r="T287" s="74"/>
      <c r="U287" s="74"/>
      <c r="V287" s="74"/>
      <c r="W287" s="74"/>
      <c r="X287" s="74"/>
      <c r="Y287" s="61"/>
      <c r="Z287" s="69" t="s">
        <v>520</v>
      </c>
      <c r="AA287" s="59" t="s">
        <v>381</v>
      </c>
      <c r="AB287" s="78"/>
      <c r="AC287" s="27" t="s">
        <v>358</v>
      </c>
      <c r="AD287" s="15" t="s">
        <v>359</v>
      </c>
      <c r="AE287" s="73"/>
      <c r="AF287" s="74"/>
      <c r="AG287" s="74"/>
      <c r="AH287" s="74"/>
      <c r="AI287" s="74"/>
      <c r="AJ287" s="74"/>
      <c r="AK287" s="74"/>
      <c r="AL287" s="74"/>
      <c r="AM287" s="61"/>
    </row>
    <row r="288" spans="1:39" hidden="1">
      <c r="A288" s="10">
        <v>284</v>
      </c>
      <c r="B288" s="98" t="s">
        <v>286</v>
      </c>
      <c r="C288" s="98" t="s">
        <v>281</v>
      </c>
      <c r="D288" s="11" t="s">
        <v>51</v>
      </c>
      <c r="E288" s="11" t="s">
        <v>303</v>
      </c>
      <c r="F288" s="12" t="s">
        <v>49</v>
      </c>
      <c r="G288" s="11" t="s">
        <v>511</v>
      </c>
      <c r="H288" s="12" t="s">
        <v>307</v>
      </c>
      <c r="I288" s="103" t="s">
        <v>504</v>
      </c>
      <c r="J288" s="12" t="str">
        <f t="shared" si="15"/>
        <v>≥17h</v>
      </c>
      <c r="K288" s="12" t="s">
        <v>47</v>
      </c>
      <c r="L288" s="69" t="s">
        <v>519</v>
      </c>
      <c r="M288" s="59" t="s">
        <v>381</v>
      </c>
      <c r="N288" s="78"/>
      <c r="O288" s="27" t="s">
        <v>358</v>
      </c>
      <c r="P288" s="15" t="s">
        <v>359</v>
      </c>
      <c r="Q288" s="73"/>
      <c r="R288" s="74"/>
      <c r="S288" s="74"/>
      <c r="T288" s="74"/>
      <c r="U288" s="74"/>
      <c r="V288" s="74"/>
      <c r="W288" s="74"/>
      <c r="X288" s="74"/>
      <c r="Y288" s="61"/>
      <c r="Z288" s="69" t="s">
        <v>519</v>
      </c>
      <c r="AA288" s="59" t="s">
        <v>381</v>
      </c>
      <c r="AB288" s="78"/>
      <c r="AC288" s="27" t="s">
        <v>358</v>
      </c>
      <c r="AD288" s="15" t="s">
        <v>359</v>
      </c>
      <c r="AE288" s="73"/>
      <c r="AF288" s="74"/>
      <c r="AG288" s="74"/>
      <c r="AH288" s="74"/>
      <c r="AI288" s="74"/>
      <c r="AJ288" s="74"/>
      <c r="AK288" s="74"/>
      <c r="AL288" s="74"/>
      <c r="AM288" s="61"/>
    </row>
    <row r="289" spans="1:39" hidden="1">
      <c r="A289" s="10">
        <v>285</v>
      </c>
      <c r="B289" s="98" t="s">
        <v>196</v>
      </c>
      <c r="C289" s="98" t="s">
        <v>196</v>
      </c>
      <c r="D289" s="11" t="s">
        <v>52</v>
      </c>
      <c r="E289" s="11" t="s">
        <v>304</v>
      </c>
      <c r="F289" s="12" t="s">
        <v>49</v>
      </c>
      <c r="G289" s="12" t="s">
        <v>310</v>
      </c>
      <c r="H289" s="12" t="s">
        <v>306</v>
      </c>
      <c r="I289" s="103" t="s">
        <v>504</v>
      </c>
      <c r="J289" s="12" t="str">
        <f t="shared" si="15"/>
        <v>≥17h</v>
      </c>
      <c r="K289" s="12" t="s">
        <v>512</v>
      </c>
      <c r="L289" s="69" t="s">
        <v>519</v>
      </c>
      <c r="M289" s="59" t="s">
        <v>381</v>
      </c>
      <c r="N289" s="78"/>
      <c r="O289" s="27" t="s">
        <v>358</v>
      </c>
      <c r="P289" s="15" t="s">
        <v>359</v>
      </c>
      <c r="Q289" s="73"/>
      <c r="R289" s="74"/>
      <c r="S289" s="74"/>
      <c r="T289" s="74"/>
      <c r="U289" s="74"/>
      <c r="V289" s="74"/>
      <c r="W289" s="74"/>
      <c r="X289" s="74"/>
      <c r="Y289" s="61"/>
      <c r="Z289" s="69" t="s">
        <v>519</v>
      </c>
      <c r="AA289" s="59" t="s">
        <v>381</v>
      </c>
      <c r="AB289" s="78"/>
      <c r="AC289" s="27" t="s">
        <v>358</v>
      </c>
      <c r="AD289" s="15" t="s">
        <v>359</v>
      </c>
      <c r="AE289" s="73"/>
      <c r="AF289" s="74"/>
      <c r="AG289" s="74"/>
      <c r="AH289" s="74"/>
      <c r="AI289" s="74"/>
      <c r="AJ289" s="74"/>
      <c r="AK289" s="74"/>
      <c r="AL289" s="74"/>
      <c r="AM289" s="61"/>
    </row>
    <row r="290" spans="1:39" hidden="1">
      <c r="A290" s="10">
        <v>286</v>
      </c>
      <c r="B290" s="98" t="s">
        <v>286</v>
      </c>
      <c r="C290" s="98" t="s">
        <v>281</v>
      </c>
      <c r="D290" s="11" t="s">
        <v>25</v>
      </c>
      <c r="E290" s="11" t="s">
        <v>304</v>
      </c>
      <c r="F290" s="12" t="s">
        <v>49</v>
      </c>
      <c r="G290" s="11" t="s">
        <v>511</v>
      </c>
      <c r="H290" s="12" t="s">
        <v>306</v>
      </c>
      <c r="I290" s="103" t="s">
        <v>505</v>
      </c>
      <c r="J290" s="12" t="str">
        <f t="shared" si="15"/>
        <v>≥17h</v>
      </c>
      <c r="K290" s="12" t="s">
        <v>512</v>
      </c>
      <c r="L290" s="69" t="s">
        <v>519</v>
      </c>
      <c r="M290" s="59" t="s">
        <v>381</v>
      </c>
      <c r="N290" s="78"/>
      <c r="O290" s="27" t="s">
        <v>358</v>
      </c>
      <c r="P290" s="15" t="s">
        <v>359</v>
      </c>
      <c r="Q290" s="73"/>
      <c r="R290" s="74"/>
      <c r="S290" s="74"/>
      <c r="T290" s="74"/>
      <c r="U290" s="74"/>
      <c r="V290" s="74"/>
      <c r="W290" s="74"/>
      <c r="X290" s="74"/>
      <c r="Y290" s="61"/>
      <c r="Z290" s="69" t="s">
        <v>519</v>
      </c>
      <c r="AA290" s="59" t="s">
        <v>381</v>
      </c>
      <c r="AB290" s="78"/>
      <c r="AC290" s="27" t="s">
        <v>358</v>
      </c>
      <c r="AD290" s="15" t="s">
        <v>359</v>
      </c>
      <c r="AE290" s="73"/>
      <c r="AF290" s="74"/>
      <c r="AG290" s="74"/>
      <c r="AH290" s="74"/>
      <c r="AI290" s="74"/>
      <c r="AJ290" s="74"/>
      <c r="AK290" s="74"/>
      <c r="AL290" s="74"/>
      <c r="AM290" s="61"/>
    </row>
    <row r="291" spans="1:39" hidden="1">
      <c r="A291" s="10">
        <v>287</v>
      </c>
      <c r="B291" s="98" t="s">
        <v>211</v>
      </c>
      <c r="C291" s="98" t="s">
        <v>211</v>
      </c>
      <c r="D291" s="11" t="s">
        <v>51</v>
      </c>
      <c r="E291" s="11" t="s">
        <v>304</v>
      </c>
      <c r="F291" s="12" t="s">
        <v>49</v>
      </c>
      <c r="G291" s="12" t="s">
        <v>310</v>
      </c>
      <c r="H291" s="12" t="s">
        <v>306</v>
      </c>
      <c r="I291" s="103" t="s">
        <v>505</v>
      </c>
      <c r="J291" s="12" t="str">
        <f t="shared" si="15"/>
        <v>≥17h</v>
      </c>
      <c r="K291" s="12" t="s">
        <v>512</v>
      </c>
      <c r="L291" s="69" t="s">
        <v>518</v>
      </c>
      <c r="M291" s="59" t="s">
        <v>381</v>
      </c>
      <c r="N291" s="78"/>
      <c r="O291" s="27" t="s">
        <v>358</v>
      </c>
      <c r="P291" s="15" t="s">
        <v>359</v>
      </c>
      <c r="Q291" s="73"/>
      <c r="R291" s="74"/>
      <c r="S291" s="74"/>
      <c r="T291" s="74"/>
      <c r="U291" s="74"/>
      <c r="V291" s="74"/>
      <c r="W291" s="74"/>
      <c r="X291" s="74"/>
      <c r="Y291" s="61"/>
      <c r="Z291" s="69" t="s">
        <v>518</v>
      </c>
      <c r="AA291" s="59" t="s">
        <v>381</v>
      </c>
      <c r="AB291" s="78"/>
      <c r="AC291" s="27" t="s">
        <v>358</v>
      </c>
      <c r="AD291" s="15" t="s">
        <v>359</v>
      </c>
      <c r="AE291" s="73"/>
      <c r="AF291" s="74"/>
      <c r="AG291" s="74"/>
      <c r="AH291" s="74"/>
      <c r="AI291" s="74"/>
      <c r="AJ291" s="74"/>
      <c r="AK291" s="74"/>
      <c r="AL291" s="74"/>
      <c r="AM291" s="61"/>
    </row>
    <row r="292" spans="1:39" hidden="1">
      <c r="A292" s="10">
        <v>288</v>
      </c>
      <c r="B292" s="98" t="s">
        <v>286</v>
      </c>
      <c r="C292" s="98" t="s">
        <v>281</v>
      </c>
      <c r="D292" s="11" t="s">
        <v>51</v>
      </c>
      <c r="E292" s="11" t="s">
        <v>304</v>
      </c>
      <c r="F292" s="12" t="s">
        <v>49</v>
      </c>
      <c r="G292" s="11" t="s">
        <v>511</v>
      </c>
      <c r="H292" s="12" t="s">
        <v>306</v>
      </c>
      <c r="I292" s="12" t="s">
        <v>505</v>
      </c>
      <c r="J292" s="12" t="str">
        <f t="shared" si="15"/>
        <v>≥17h</v>
      </c>
      <c r="K292" s="12" t="s">
        <v>47</v>
      </c>
      <c r="L292" s="69" t="s">
        <v>519</v>
      </c>
      <c r="M292" s="59" t="s">
        <v>381</v>
      </c>
      <c r="N292" s="78"/>
      <c r="O292" s="27" t="s">
        <v>358</v>
      </c>
      <c r="P292" s="15" t="s">
        <v>359</v>
      </c>
      <c r="Q292" s="73"/>
      <c r="R292" s="74"/>
      <c r="S292" s="74"/>
      <c r="T292" s="74"/>
      <c r="U292" s="74"/>
      <c r="V292" s="74"/>
      <c r="W292" s="74"/>
      <c r="X292" s="74"/>
      <c r="Y292" s="61"/>
      <c r="Z292" s="69" t="s">
        <v>519</v>
      </c>
      <c r="AA292" s="59" t="s">
        <v>381</v>
      </c>
      <c r="AB292" s="78"/>
      <c r="AC292" s="27" t="s">
        <v>358</v>
      </c>
      <c r="AD292" s="15" t="s">
        <v>359</v>
      </c>
      <c r="AE292" s="73"/>
      <c r="AF292" s="74"/>
      <c r="AG292" s="74"/>
      <c r="AH292" s="74"/>
      <c r="AI292" s="74"/>
      <c r="AJ292" s="74"/>
      <c r="AK292" s="74"/>
      <c r="AL292" s="74"/>
      <c r="AM292" s="61"/>
    </row>
    <row r="293" spans="1:39">
      <c r="A293" s="10">
        <v>289</v>
      </c>
      <c r="B293" s="98" t="s">
        <v>196</v>
      </c>
      <c r="C293" s="98" t="s">
        <v>196</v>
      </c>
      <c r="D293" s="11" t="s">
        <v>25</v>
      </c>
      <c r="E293" s="11" t="s">
        <v>304</v>
      </c>
      <c r="F293" s="12" t="s">
        <v>48</v>
      </c>
      <c r="G293" s="12" t="s">
        <v>310</v>
      </c>
      <c r="H293" s="12" t="s">
        <v>306</v>
      </c>
      <c r="I293" s="11" t="s">
        <v>507</v>
      </c>
      <c r="J293" s="12" t="str">
        <f t="shared" si="15"/>
        <v>≥17h</v>
      </c>
      <c r="K293" s="12" t="s">
        <v>47</v>
      </c>
      <c r="L293" s="69" t="s">
        <v>519</v>
      </c>
      <c r="M293" s="59" t="s">
        <v>387</v>
      </c>
      <c r="N293" s="78" t="s">
        <v>308</v>
      </c>
      <c r="O293" s="27" t="s">
        <v>358</v>
      </c>
      <c r="P293" s="15" t="s">
        <v>368</v>
      </c>
      <c r="Q293" s="73"/>
      <c r="R293" s="74"/>
      <c r="S293" s="74"/>
      <c r="T293" s="74">
        <v>1</v>
      </c>
      <c r="U293" s="74"/>
      <c r="V293" s="74"/>
      <c r="W293" s="74"/>
      <c r="X293" s="74"/>
      <c r="Y293" s="61"/>
      <c r="Z293" s="69" t="s">
        <v>519</v>
      </c>
      <c r="AA293" s="59" t="s">
        <v>387</v>
      </c>
      <c r="AB293" s="78" t="s">
        <v>308</v>
      </c>
      <c r="AC293" s="27" t="s">
        <v>358</v>
      </c>
      <c r="AD293" s="15" t="s">
        <v>368</v>
      </c>
      <c r="AE293" s="73"/>
      <c r="AF293" s="74"/>
      <c r="AG293" s="74"/>
      <c r="AH293" s="74">
        <v>1</v>
      </c>
      <c r="AI293" s="74"/>
      <c r="AJ293" s="74"/>
      <c r="AK293" s="74"/>
      <c r="AL293" s="74"/>
      <c r="AM293" s="61"/>
    </row>
    <row r="294" spans="1:39" hidden="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59" t="s">
        <v>381</v>
      </c>
      <c r="N294" s="78"/>
      <c r="O294" s="27" t="s">
        <v>358</v>
      </c>
      <c r="P294" s="15" t="s">
        <v>359</v>
      </c>
      <c r="Q294" s="73"/>
      <c r="R294" s="74"/>
      <c r="S294" s="74"/>
      <c r="T294" s="74"/>
      <c r="U294" s="74"/>
      <c r="V294" s="74"/>
      <c r="W294" s="74"/>
      <c r="X294" s="74"/>
      <c r="Y294" s="61"/>
      <c r="Z294" s="69" t="s">
        <v>519</v>
      </c>
      <c r="AA294" s="59" t="s">
        <v>381</v>
      </c>
      <c r="AB294" s="78"/>
      <c r="AC294" s="27" t="s">
        <v>358</v>
      </c>
      <c r="AD294" s="15" t="s">
        <v>359</v>
      </c>
      <c r="AE294" s="73"/>
      <c r="AF294" s="74"/>
      <c r="AG294" s="74"/>
      <c r="AH294" s="74"/>
      <c r="AI294" s="74"/>
      <c r="AJ294" s="74"/>
      <c r="AK294" s="74"/>
      <c r="AL294" s="74"/>
      <c r="AM294" s="61"/>
    </row>
    <row r="295" spans="1:39" hidden="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59" t="s">
        <v>382</v>
      </c>
      <c r="N295" s="78" t="s">
        <v>308</v>
      </c>
      <c r="O295" s="27" t="s">
        <v>358</v>
      </c>
      <c r="P295" s="15" t="s">
        <v>368</v>
      </c>
      <c r="Q295" s="73"/>
      <c r="R295" s="74"/>
      <c r="S295" s="74"/>
      <c r="T295" s="74">
        <v>1</v>
      </c>
      <c r="U295" s="74"/>
      <c r="V295" s="74"/>
      <c r="W295" s="74">
        <v>1</v>
      </c>
      <c r="X295" s="74">
        <v>1</v>
      </c>
      <c r="Y295" s="61"/>
      <c r="Z295" s="69" t="s">
        <v>518</v>
      </c>
      <c r="AA295" s="59" t="s">
        <v>382</v>
      </c>
      <c r="AB295" s="78" t="s">
        <v>308</v>
      </c>
      <c r="AC295" s="27" t="s">
        <v>358</v>
      </c>
      <c r="AD295" s="15" t="s">
        <v>368</v>
      </c>
      <c r="AE295" s="73"/>
      <c r="AF295" s="74"/>
      <c r="AG295" s="74">
        <v>1</v>
      </c>
      <c r="AH295" s="74">
        <v>1</v>
      </c>
      <c r="AI295" s="74"/>
      <c r="AJ295" s="74"/>
      <c r="AK295" s="74"/>
      <c r="AL295" s="74"/>
      <c r="AM295" s="61"/>
    </row>
    <row r="296" spans="1:39" hidden="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59" t="s">
        <v>381</v>
      </c>
      <c r="N296" s="78"/>
      <c r="O296" s="27" t="s">
        <v>358</v>
      </c>
      <c r="P296" s="15" t="s">
        <v>359</v>
      </c>
      <c r="Q296" s="73"/>
      <c r="R296" s="74"/>
      <c r="S296" s="74"/>
      <c r="T296" s="74"/>
      <c r="U296" s="74"/>
      <c r="V296" s="74"/>
      <c r="W296" s="74"/>
      <c r="X296" s="74"/>
      <c r="Y296" s="61"/>
      <c r="Z296" s="69" t="s">
        <v>519</v>
      </c>
      <c r="AA296" s="59" t="s">
        <v>381</v>
      </c>
      <c r="AB296" s="78"/>
      <c r="AC296" s="27" t="s">
        <v>358</v>
      </c>
      <c r="AD296" s="15" t="s">
        <v>359</v>
      </c>
      <c r="AE296" s="73"/>
      <c r="AF296" s="74"/>
      <c r="AG296" s="74"/>
      <c r="AH296" s="74"/>
      <c r="AI296" s="74"/>
      <c r="AJ296" s="74"/>
      <c r="AK296" s="74"/>
      <c r="AL296" s="74"/>
      <c r="AM296" s="61"/>
    </row>
    <row r="297" spans="1:39" hidden="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59" t="s">
        <v>382</v>
      </c>
      <c r="N297" s="78" t="s">
        <v>308</v>
      </c>
      <c r="O297" s="27" t="s">
        <v>358</v>
      </c>
      <c r="P297" s="15" t="s">
        <v>368</v>
      </c>
      <c r="Q297" s="73"/>
      <c r="R297" s="74">
        <v>1</v>
      </c>
      <c r="S297" s="74"/>
      <c r="T297" s="74"/>
      <c r="U297" s="74"/>
      <c r="V297" s="74"/>
      <c r="W297" s="74">
        <v>1</v>
      </c>
      <c r="X297" s="74">
        <v>1</v>
      </c>
      <c r="Y297" s="61"/>
      <c r="Z297" s="69" t="s">
        <v>518</v>
      </c>
      <c r="AA297" s="59" t="s">
        <v>382</v>
      </c>
      <c r="AB297" s="78" t="s">
        <v>308</v>
      </c>
      <c r="AC297" s="27" t="s">
        <v>358</v>
      </c>
      <c r="AD297" s="15" t="s">
        <v>368</v>
      </c>
      <c r="AE297" s="73"/>
      <c r="AF297" s="74"/>
      <c r="AG297" s="74">
        <v>1</v>
      </c>
      <c r="AH297" s="74"/>
      <c r="AI297" s="74"/>
      <c r="AJ297" s="74"/>
      <c r="AK297" s="74"/>
      <c r="AL297" s="74"/>
      <c r="AM297" s="61"/>
    </row>
    <row r="298" spans="1:39" hidden="1">
      <c r="A298" s="10">
        <v>294</v>
      </c>
      <c r="B298" s="98" t="s">
        <v>286</v>
      </c>
      <c r="C298" s="98" t="s">
        <v>281</v>
      </c>
      <c r="D298" s="11" t="s">
        <v>52</v>
      </c>
      <c r="E298" s="11" t="s">
        <v>304</v>
      </c>
      <c r="F298" s="12" t="s">
        <v>49</v>
      </c>
      <c r="G298" s="11" t="s">
        <v>511</v>
      </c>
      <c r="H298" s="12" t="s">
        <v>307</v>
      </c>
      <c r="I298" s="103" t="s">
        <v>505</v>
      </c>
      <c r="J298" s="12" t="str">
        <f t="shared" ref="J298:J304" si="16">"≥17h"</f>
        <v>≥17h</v>
      </c>
      <c r="K298" s="12" t="s">
        <v>512</v>
      </c>
      <c r="L298" s="69" t="s">
        <v>519</v>
      </c>
      <c r="M298" s="59" t="s">
        <v>381</v>
      </c>
      <c r="N298" s="78"/>
      <c r="O298" s="27" t="s">
        <v>358</v>
      </c>
      <c r="P298" s="15" t="s">
        <v>359</v>
      </c>
      <c r="Q298" s="73"/>
      <c r="R298" s="74"/>
      <c r="S298" s="74"/>
      <c r="T298" s="74"/>
      <c r="U298" s="74"/>
      <c r="V298" s="74"/>
      <c r="W298" s="74"/>
      <c r="X298" s="74"/>
      <c r="Y298" s="61"/>
      <c r="Z298" s="69" t="s">
        <v>519</v>
      </c>
      <c r="AA298" s="59" t="s">
        <v>381</v>
      </c>
      <c r="AB298" s="78"/>
      <c r="AC298" s="27" t="s">
        <v>358</v>
      </c>
      <c r="AD298" s="15" t="s">
        <v>359</v>
      </c>
      <c r="AE298" s="73"/>
      <c r="AF298" s="74"/>
      <c r="AG298" s="74"/>
      <c r="AH298" s="74"/>
      <c r="AI298" s="74"/>
      <c r="AJ298" s="74"/>
      <c r="AK298" s="74"/>
      <c r="AL298" s="74"/>
      <c r="AM298" s="61"/>
    </row>
    <row r="299" spans="1:39">
      <c r="A299" s="10">
        <v>295</v>
      </c>
      <c r="B299" s="98" t="s">
        <v>196</v>
      </c>
      <c r="C299" s="98" t="s">
        <v>196</v>
      </c>
      <c r="D299" s="11" t="s">
        <v>51</v>
      </c>
      <c r="E299" s="11" t="s">
        <v>304</v>
      </c>
      <c r="F299" s="12" t="s">
        <v>50</v>
      </c>
      <c r="G299" s="12" t="s">
        <v>310</v>
      </c>
      <c r="H299" s="12" t="s">
        <v>306</v>
      </c>
      <c r="I299" s="11" t="s">
        <v>507</v>
      </c>
      <c r="J299" s="12" t="str">
        <f t="shared" si="16"/>
        <v>≥17h</v>
      </c>
      <c r="K299" s="12" t="s">
        <v>513</v>
      </c>
      <c r="L299" s="69" t="s">
        <v>519</v>
      </c>
      <c r="M299" s="59" t="s">
        <v>385</v>
      </c>
      <c r="N299" s="78" t="s">
        <v>308</v>
      </c>
      <c r="O299" s="27" t="s">
        <v>358</v>
      </c>
      <c r="P299" s="15" t="s">
        <v>368</v>
      </c>
      <c r="Q299" s="73"/>
      <c r="R299" s="74"/>
      <c r="S299" s="74"/>
      <c r="T299" s="74">
        <v>1</v>
      </c>
      <c r="U299" s="74"/>
      <c r="V299" s="74"/>
      <c r="W299" s="74"/>
      <c r="X299" s="74"/>
      <c r="Y299" s="61">
        <v>1</v>
      </c>
      <c r="Z299" s="69" t="s">
        <v>519</v>
      </c>
      <c r="AA299" s="59" t="s">
        <v>385</v>
      </c>
      <c r="AB299" s="78" t="s">
        <v>308</v>
      </c>
      <c r="AC299" s="27" t="s">
        <v>358</v>
      </c>
      <c r="AD299" s="15" t="s">
        <v>368</v>
      </c>
      <c r="AE299" s="73"/>
      <c r="AF299" s="74">
        <v>1</v>
      </c>
      <c r="AG299" s="74"/>
      <c r="AH299" s="74"/>
      <c r="AI299" s="74"/>
      <c r="AJ299" s="74"/>
      <c r="AK299" s="74"/>
      <c r="AL299" s="74"/>
      <c r="AM299" s="61"/>
    </row>
    <row r="300" spans="1:39" hidden="1">
      <c r="A300" s="10">
        <v>296</v>
      </c>
      <c r="B300" s="98" t="s">
        <v>133</v>
      </c>
      <c r="C300" s="98" t="s">
        <v>131</v>
      </c>
      <c r="D300" s="11" t="s">
        <v>51</v>
      </c>
      <c r="E300" s="11" t="s">
        <v>303</v>
      </c>
      <c r="F300" s="12" t="s">
        <v>50</v>
      </c>
      <c r="G300" s="12" t="s">
        <v>310</v>
      </c>
      <c r="H300" s="12" t="s">
        <v>306</v>
      </c>
      <c r="I300" s="103" t="s">
        <v>504</v>
      </c>
      <c r="J300" s="12" t="str">
        <f t="shared" si="16"/>
        <v>≥17h</v>
      </c>
      <c r="K300" s="12" t="s">
        <v>47</v>
      </c>
      <c r="L300" s="69" t="s">
        <v>519</v>
      </c>
      <c r="M300" s="59" t="s">
        <v>381</v>
      </c>
      <c r="N300" s="78"/>
      <c r="O300" s="27" t="s">
        <v>358</v>
      </c>
      <c r="P300" s="15" t="s">
        <v>359</v>
      </c>
      <c r="Q300" s="73"/>
      <c r="R300" s="74"/>
      <c r="S300" s="74"/>
      <c r="T300" s="74"/>
      <c r="U300" s="74"/>
      <c r="V300" s="74"/>
      <c r="W300" s="74"/>
      <c r="X300" s="74"/>
      <c r="Y300" s="61"/>
      <c r="Z300" s="69" t="s">
        <v>519</v>
      </c>
      <c r="AA300" s="59" t="s">
        <v>381</v>
      </c>
      <c r="AB300" s="78"/>
      <c r="AC300" s="27" t="s">
        <v>358</v>
      </c>
      <c r="AD300" s="15" t="s">
        <v>359</v>
      </c>
      <c r="AE300" s="73"/>
      <c r="AF300" s="74"/>
      <c r="AG300" s="74"/>
      <c r="AH300" s="74"/>
      <c r="AI300" s="74"/>
      <c r="AJ300" s="74"/>
      <c r="AK300" s="74"/>
      <c r="AL300" s="74"/>
      <c r="AM300" s="61"/>
    </row>
    <row r="301" spans="1:39" hidden="1">
      <c r="A301" s="10">
        <v>297</v>
      </c>
      <c r="B301" s="98" t="s">
        <v>236</v>
      </c>
      <c r="C301" s="98" t="s">
        <v>235</v>
      </c>
      <c r="D301" s="11" t="s">
        <v>51</v>
      </c>
      <c r="E301" s="11" t="s">
        <v>304</v>
      </c>
      <c r="F301" s="12" t="s">
        <v>48</v>
      </c>
      <c r="G301" s="12" t="s">
        <v>510</v>
      </c>
      <c r="H301" s="12" t="s">
        <v>306</v>
      </c>
      <c r="I301" s="11" t="s">
        <v>504</v>
      </c>
      <c r="J301" s="12" t="str">
        <f t="shared" si="16"/>
        <v>≥17h</v>
      </c>
      <c r="K301" s="12" t="s">
        <v>513</v>
      </c>
      <c r="L301" s="69" t="s">
        <v>519</v>
      </c>
      <c r="M301" s="59" t="s">
        <v>381</v>
      </c>
      <c r="N301" s="78"/>
      <c r="O301" s="27" t="s">
        <v>358</v>
      </c>
      <c r="P301" s="15" t="s">
        <v>359</v>
      </c>
      <c r="Q301" s="73"/>
      <c r="R301" s="74"/>
      <c r="S301" s="74"/>
      <c r="T301" s="74"/>
      <c r="U301" s="74"/>
      <c r="V301" s="74"/>
      <c r="W301" s="74"/>
      <c r="X301" s="74"/>
      <c r="Y301" s="61"/>
      <c r="Z301" s="69" t="s">
        <v>519</v>
      </c>
      <c r="AA301" s="59" t="s">
        <v>381</v>
      </c>
      <c r="AB301" s="78"/>
      <c r="AC301" s="27" t="s">
        <v>358</v>
      </c>
      <c r="AD301" s="15" t="s">
        <v>359</v>
      </c>
      <c r="AE301" s="73"/>
      <c r="AF301" s="74"/>
      <c r="AG301" s="74"/>
      <c r="AH301" s="74"/>
      <c r="AI301" s="74"/>
      <c r="AJ301" s="74"/>
      <c r="AK301" s="74"/>
      <c r="AL301" s="74"/>
      <c r="AM301" s="61"/>
    </row>
    <row r="302" spans="1:39" hidden="1">
      <c r="A302" s="10">
        <v>298</v>
      </c>
      <c r="B302" s="98" t="s">
        <v>211</v>
      </c>
      <c r="C302" s="98" t="s">
        <v>211</v>
      </c>
      <c r="D302" s="11" t="s">
        <v>25</v>
      </c>
      <c r="E302" s="11" t="s">
        <v>304</v>
      </c>
      <c r="F302" s="12" t="s">
        <v>48</v>
      </c>
      <c r="G302" s="12" t="s">
        <v>310</v>
      </c>
      <c r="H302" s="12" t="s">
        <v>306</v>
      </c>
      <c r="I302" s="11" t="s">
        <v>504</v>
      </c>
      <c r="J302" s="12" t="str">
        <f t="shared" si="16"/>
        <v>≥17h</v>
      </c>
      <c r="K302" s="12" t="s">
        <v>512</v>
      </c>
      <c r="L302" s="69" t="s">
        <v>518</v>
      </c>
      <c r="M302" s="59" t="s">
        <v>381</v>
      </c>
      <c r="N302" s="78"/>
      <c r="O302" s="27" t="s">
        <v>358</v>
      </c>
      <c r="P302" s="15" t="s">
        <v>359</v>
      </c>
      <c r="Q302" s="73"/>
      <c r="R302" s="74"/>
      <c r="S302" s="74"/>
      <c r="T302" s="74"/>
      <c r="U302" s="74"/>
      <c r="V302" s="74"/>
      <c r="W302" s="74"/>
      <c r="X302" s="74"/>
      <c r="Y302" s="61"/>
      <c r="Z302" s="69" t="s">
        <v>518</v>
      </c>
      <c r="AA302" s="59" t="s">
        <v>381</v>
      </c>
      <c r="AB302" s="78"/>
      <c r="AC302" s="27" t="s">
        <v>358</v>
      </c>
      <c r="AD302" s="15" t="s">
        <v>359</v>
      </c>
      <c r="AE302" s="73"/>
      <c r="AF302" s="74"/>
      <c r="AG302" s="74"/>
      <c r="AH302" s="74"/>
      <c r="AI302" s="74"/>
      <c r="AJ302" s="74"/>
      <c r="AK302" s="74"/>
      <c r="AL302" s="74"/>
      <c r="AM302" s="61"/>
    </row>
    <row r="303" spans="1:39" hidden="1">
      <c r="A303" s="10">
        <v>299</v>
      </c>
      <c r="B303" s="98" t="s">
        <v>286</v>
      </c>
      <c r="C303" s="98" t="s">
        <v>281</v>
      </c>
      <c r="D303" s="11" t="s">
        <v>51</v>
      </c>
      <c r="E303" s="11" t="s">
        <v>304</v>
      </c>
      <c r="F303" s="12" t="s">
        <v>48</v>
      </c>
      <c r="G303" s="11" t="s">
        <v>511</v>
      </c>
      <c r="H303" s="12" t="s">
        <v>307</v>
      </c>
      <c r="I303" s="11" t="s">
        <v>504</v>
      </c>
      <c r="J303" s="12" t="str">
        <f t="shared" si="16"/>
        <v>≥17h</v>
      </c>
      <c r="K303" s="12" t="s">
        <v>512</v>
      </c>
      <c r="L303" s="69" t="s">
        <v>519</v>
      </c>
      <c r="M303" s="59" t="s">
        <v>381</v>
      </c>
      <c r="N303" s="78"/>
      <c r="O303" s="27" t="s">
        <v>358</v>
      </c>
      <c r="P303" s="15" t="s">
        <v>359</v>
      </c>
      <c r="Q303" s="73"/>
      <c r="R303" s="74"/>
      <c r="S303" s="74"/>
      <c r="T303" s="74"/>
      <c r="U303" s="74"/>
      <c r="V303" s="74"/>
      <c r="W303" s="74"/>
      <c r="X303" s="74"/>
      <c r="Y303" s="61"/>
      <c r="Z303" s="69" t="s">
        <v>519</v>
      </c>
      <c r="AA303" s="59" t="s">
        <v>381</v>
      </c>
      <c r="AB303" s="78"/>
      <c r="AC303" s="27" t="s">
        <v>358</v>
      </c>
      <c r="AD303" s="15" t="s">
        <v>359</v>
      </c>
      <c r="AE303" s="73"/>
      <c r="AF303" s="74"/>
      <c r="AG303" s="74"/>
      <c r="AH303" s="74"/>
      <c r="AI303" s="74"/>
      <c r="AJ303" s="74"/>
      <c r="AK303" s="74"/>
      <c r="AL303" s="74"/>
      <c r="AM303" s="61"/>
    </row>
    <row r="304" spans="1:39" hidden="1">
      <c r="A304" s="10">
        <v>300</v>
      </c>
      <c r="B304" s="98" t="s">
        <v>133</v>
      </c>
      <c r="C304" s="98" t="s">
        <v>131</v>
      </c>
      <c r="D304" s="11" t="s">
        <v>51</v>
      </c>
      <c r="E304" s="11" t="s">
        <v>304</v>
      </c>
      <c r="F304" s="12" t="s">
        <v>48</v>
      </c>
      <c r="G304" s="12" t="s">
        <v>310</v>
      </c>
      <c r="H304" s="12" t="s">
        <v>306</v>
      </c>
      <c r="I304" s="103" t="s">
        <v>504</v>
      </c>
      <c r="J304" s="12" t="str">
        <f t="shared" si="16"/>
        <v>≥17h</v>
      </c>
      <c r="K304" s="12" t="s">
        <v>47</v>
      </c>
      <c r="L304" s="69" t="s">
        <v>519</v>
      </c>
      <c r="M304" s="59" t="s">
        <v>381</v>
      </c>
      <c r="N304" s="78"/>
      <c r="O304" s="27" t="s">
        <v>358</v>
      </c>
      <c r="P304" s="15" t="s">
        <v>359</v>
      </c>
      <c r="Q304" s="73"/>
      <c r="R304" s="74"/>
      <c r="S304" s="74"/>
      <c r="T304" s="74"/>
      <c r="U304" s="74"/>
      <c r="V304" s="74"/>
      <c r="W304" s="74"/>
      <c r="X304" s="74"/>
      <c r="Y304" s="61"/>
      <c r="Z304" s="69" t="s">
        <v>519</v>
      </c>
      <c r="AA304" s="59" t="s">
        <v>381</v>
      </c>
      <c r="AB304" s="78"/>
      <c r="AC304" s="27" t="s">
        <v>358</v>
      </c>
      <c r="AD304" s="15" t="s">
        <v>359</v>
      </c>
      <c r="AE304" s="73"/>
      <c r="AF304" s="74"/>
      <c r="AG304" s="74"/>
      <c r="AH304" s="74"/>
      <c r="AI304" s="74"/>
      <c r="AJ304" s="74"/>
      <c r="AK304" s="74"/>
      <c r="AL304" s="74"/>
      <c r="AM304" s="61"/>
    </row>
    <row r="305" spans="1:39" hidden="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59" t="s">
        <v>382</v>
      </c>
      <c r="N305" s="78" t="s">
        <v>308</v>
      </c>
      <c r="O305" s="27" t="s">
        <v>358</v>
      </c>
      <c r="P305" s="15" t="s">
        <v>368</v>
      </c>
      <c r="Q305" s="73"/>
      <c r="R305" s="74"/>
      <c r="S305" s="74"/>
      <c r="T305" s="74">
        <v>1</v>
      </c>
      <c r="U305" s="74"/>
      <c r="V305" s="74"/>
      <c r="W305" s="74">
        <v>1</v>
      </c>
      <c r="X305" s="74"/>
      <c r="Y305" s="61">
        <v>1</v>
      </c>
      <c r="Z305" s="69" t="s">
        <v>518</v>
      </c>
      <c r="AA305" s="59" t="s">
        <v>382</v>
      </c>
      <c r="AB305" s="78" t="s">
        <v>308</v>
      </c>
      <c r="AC305" s="27" t="s">
        <v>358</v>
      </c>
      <c r="AD305" s="15" t="s">
        <v>368</v>
      </c>
      <c r="AE305" s="73">
        <v>1</v>
      </c>
      <c r="AF305" s="74"/>
      <c r="AG305" s="74"/>
      <c r="AH305" s="74"/>
      <c r="AI305" s="74"/>
      <c r="AJ305" s="74"/>
      <c r="AK305" s="74"/>
      <c r="AL305" s="74"/>
      <c r="AM305" s="61">
        <v>1</v>
      </c>
    </row>
    <row r="306" spans="1:39" hidden="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59" t="s">
        <v>381</v>
      </c>
      <c r="N306" s="78"/>
      <c r="O306" s="27" t="s">
        <v>358</v>
      </c>
      <c r="P306" s="15" t="s">
        <v>359</v>
      </c>
      <c r="Q306" s="73"/>
      <c r="R306" s="74"/>
      <c r="S306" s="74"/>
      <c r="T306" s="74"/>
      <c r="U306" s="74"/>
      <c r="V306" s="74"/>
      <c r="W306" s="74"/>
      <c r="X306" s="74"/>
      <c r="Y306" s="61"/>
      <c r="Z306" s="69" t="s">
        <v>519</v>
      </c>
      <c r="AA306" s="59" t="s">
        <v>381</v>
      </c>
      <c r="AB306" s="78"/>
      <c r="AC306" s="27" t="s">
        <v>358</v>
      </c>
      <c r="AD306" s="15" t="s">
        <v>359</v>
      </c>
      <c r="AE306" s="73"/>
      <c r="AF306" s="74"/>
      <c r="AG306" s="74"/>
      <c r="AH306" s="74"/>
      <c r="AI306" s="74"/>
      <c r="AJ306" s="74"/>
      <c r="AK306" s="74"/>
      <c r="AL306" s="74"/>
      <c r="AM306" s="61"/>
    </row>
    <row r="307" spans="1:39" hidden="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59" t="s">
        <v>381</v>
      </c>
      <c r="N307" s="78"/>
      <c r="O307" s="27" t="s">
        <v>358</v>
      </c>
      <c r="P307" s="15" t="s">
        <v>359</v>
      </c>
      <c r="Q307" s="73"/>
      <c r="R307" s="74"/>
      <c r="S307" s="74"/>
      <c r="T307" s="74"/>
      <c r="U307" s="74"/>
      <c r="V307" s="74"/>
      <c r="W307" s="74"/>
      <c r="X307" s="74"/>
      <c r="Y307" s="61"/>
      <c r="Z307" s="69" t="s">
        <v>519</v>
      </c>
      <c r="AA307" s="59" t="s">
        <v>381</v>
      </c>
      <c r="AB307" s="78"/>
      <c r="AC307" s="27" t="s">
        <v>358</v>
      </c>
      <c r="AD307" s="15" t="s">
        <v>359</v>
      </c>
      <c r="AE307" s="73"/>
      <c r="AF307" s="74"/>
      <c r="AG307" s="74"/>
      <c r="AH307" s="74"/>
      <c r="AI307" s="74"/>
      <c r="AJ307" s="74"/>
      <c r="AK307" s="74"/>
      <c r="AL307" s="74"/>
      <c r="AM307" s="61"/>
    </row>
    <row r="308" spans="1:39" hidden="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59" t="s">
        <v>381</v>
      </c>
      <c r="N308" s="78"/>
      <c r="O308" s="27" t="s">
        <v>358</v>
      </c>
      <c r="P308" s="15" t="s">
        <v>359</v>
      </c>
      <c r="Q308" s="73"/>
      <c r="R308" s="74"/>
      <c r="S308" s="74"/>
      <c r="T308" s="74"/>
      <c r="U308" s="74"/>
      <c r="V308" s="74"/>
      <c r="W308" s="74"/>
      <c r="X308" s="74"/>
      <c r="Y308" s="61"/>
      <c r="Z308" s="69" t="s">
        <v>519</v>
      </c>
      <c r="AA308" s="59" t="s">
        <v>381</v>
      </c>
      <c r="AB308" s="78"/>
      <c r="AC308" s="27" t="s">
        <v>358</v>
      </c>
      <c r="AD308" s="15" t="s">
        <v>359</v>
      </c>
      <c r="AE308" s="73"/>
      <c r="AF308" s="74"/>
      <c r="AG308" s="74"/>
      <c r="AH308" s="74"/>
      <c r="AI308" s="74"/>
      <c r="AJ308" s="74"/>
      <c r="AK308" s="74"/>
      <c r="AL308" s="74"/>
      <c r="AM308" s="61"/>
    </row>
    <row r="309" spans="1:39" hidden="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59" t="s">
        <v>381</v>
      </c>
      <c r="N309" s="78"/>
      <c r="O309" s="27" t="s">
        <v>358</v>
      </c>
      <c r="P309" s="15" t="s">
        <v>359</v>
      </c>
      <c r="Q309" s="73"/>
      <c r="R309" s="74"/>
      <c r="S309" s="74"/>
      <c r="T309" s="74"/>
      <c r="U309" s="74"/>
      <c r="V309" s="74"/>
      <c r="W309" s="74"/>
      <c r="X309" s="74"/>
      <c r="Y309" s="61"/>
      <c r="Z309" s="69" t="s">
        <v>519</v>
      </c>
      <c r="AA309" s="59" t="s">
        <v>381</v>
      </c>
      <c r="AB309" s="78"/>
      <c r="AC309" s="27" t="s">
        <v>358</v>
      </c>
      <c r="AD309" s="15" t="s">
        <v>359</v>
      </c>
      <c r="AE309" s="73"/>
      <c r="AF309" s="74"/>
      <c r="AG309" s="74"/>
      <c r="AH309" s="74"/>
      <c r="AI309" s="74"/>
      <c r="AJ309" s="74"/>
      <c r="AK309" s="74"/>
      <c r="AL309" s="74"/>
      <c r="AM309" s="61"/>
    </row>
    <row r="310" spans="1:39" hidden="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59" t="s">
        <v>381</v>
      </c>
      <c r="N310" s="78"/>
      <c r="O310" s="27" t="s">
        <v>358</v>
      </c>
      <c r="P310" s="15" t="s">
        <v>359</v>
      </c>
      <c r="Q310" s="73"/>
      <c r="R310" s="74"/>
      <c r="S310" s="74"/>
      <c r="T310" s="74"/>
      <c r="U310" s="74"/>
      <c r="V310" s="74"/>
      <c r="W310" s="74"/>
      <c r="X310" s="74"/>
      <c r="Y310" s="61"/>
      <c r="Z310" s="69" t="s">
        <v>519</v>
      </c>
      <c r="AA310" s="59" t="s">
        <v>381</v>
      </c>
      <c r="AB310" s="78"/>
      <c r="AC310" s="27" t="s">
        <v>358</v>
      </c>
      <c r="AD310" s="15" t="s">
        <v>359</v>
      </c>
      <c r="AE310" s="73"/>
      <c r="AF310" s="74"/>
      <c r="AG310" s="74"/>
      <c r="AH310" s="74"/>
      <c r="AI310" s="74"/>
      <c r="AJ310" s="74"/>
      <c r="AK310" s="74"/>
      <c r="AL310" s="74"/>
      <c r="AM310" s="61"/>
    </row>
    <row r="311" spans="1:39" hidden="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59" t="s">
        <v>385</v>
      </c>
      <c r="N311" s="78" t="s">
        <v>367</v>
      </c>
      <c r="O311" s="27" t="s">
        <v>358</v>
      </c>
      <c r="P311" s="15" t="s">
        <v>368</v>
      </c>
      <c r="Q311" s="73"/>
      <c r="R311" s="74"/>
      <c r="S311" s="74"/>
      <c r="T311" s="74"/>
      <c r="U311" s="74"/>
      <c r="V311" s="74"/>
      <c r="W311" s="74">
        <v>1</v>
      </c>
      <c r="X311" s="74">
        <v>1</v>
      </c>
      <c r="Y311" s="61">
        <v>1</v>
      </c>
      <c r="Z311" s="69" t="s">
        <v>518</v>
      </c>
      <c r="AA311" s="59" t="s">
        <v>385</v>
      </c>
      <c r="AB311" s="78" t="s">
        <v>367</v>
      </c>
      <c r="AC311" s="27" t="s">
        <v>358</v>
      </c>
      <c r="AD311" s="15" t="s">
        <v>368</v>
      </c>
      <c r="AE311" s="73"/>
      <c r="AF311" s="74">
        <v>1</v>
      </c>
      <c r="AG311" s="74"/>
      <c r="AH311" s="74"/>
      <c r="AI311" s="74"/>
      <c r="AJ311" s="74"/>
      <c r="AK311" s="74"/>
      <c r="AL311" s="74"/>
      <c r="AM311" s="61"/>
    </row>
    <row r="312" spans="1:39" hidden="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59" t="s">
        <v>381</v>
      </c>
      <c r="N312" s="78"/>
      <c r="O312" s="27" t="s">
        <v>358</v>
      </c>
      <c r="P312" s="15" t="s">
        <v>359</v>
      </c>
      <c r="Q312" s="73"/>
      <c r="R312" s="74"/>
      <c r="S312" s="74"/>
      <c r="T312" s="74"/>
      <c r="U312" s="74"/>
      <c r="V312" s="74"/>
      <c r="W312" s="74"/>
      <c r="X312" s="74"/>
      <c r="Y312" s="61"/>
      <c r="Z312" s="69" t="s">
        <v>519</v>
      </c>
      <c r="AA312" s="59" t="s">
        <v>381</v>
      </c>
      <c r="AB312" s="78"/>
      <c r="AC312" s="27" t="s">
        <v>358</v>
      </c>
      <c r="AD312" s="15" t="s">
        <v>359</v>
      </c>
      <c r="AE312" s="73"/>
      <c r="AF312" s="74"/>
      <c r="AG312" s="74"/>
      <c r="AH312" s="74"/>
      <c r="AI312" s="74"/>
      <c r="AJ312" s="74"/>
      <c r="AK312" s="74"/>
      <c r="AL312" s="74"/>
      <c r="AM312" s="61"/>
    </row>
    <row r="313" spans="1:39" hidden="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59" t="s">
        <v>381</v>
      </c>
      <c r="N313" s="78"/>
      <c r="O313" s="27" t="s">
        <v>358</v>
      </c>
      <c r="P313" s="15" t="s">
        <v>359</v>
      </c>
      <c r="Q313" s="73"/>
      <c r="R313" s="74"/>
      <c r="S313" s="74"/>
      <c r="T313" s="74"/>
      <c r="U313" s="74"/>
      <c r="V313" s="74"/>
      <c r="W313" s="74"/>
      <c r="X313" s="74"/>
      <c r="Y313" s="61"/>
      <c r="Z313" s="69" t="s">
        <v>519</v>
      </c>
      <c r="AA313" s="59" t="s">
        <v>381</v>
      </c>
      <c r="AB313" s="78"/>
      <c r="AC313" s="27" t="s">
        <v>358</v>
      </c>
      <c r="AD313" s="15" t="s">
        <v>359</v>
      </c>
      <c r="AE313" s="73"/>
      <c r="AF313" s="74"/>
      <c r="AG313" s="74"/>
      <c r="AH313" s="74"/>
      <c r="AI313" s="74"/>
      <c r="AJ313" s="74"/>
      <c r="AK313" s="74"/>
      <c r="AL313" s="74"/>
      <c r="AM313" s="61"/>
    </row>
    <row r="314" spans="1:39" hidden="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59" t="s">
        <v>381</v>
      </c>
      <c r="N314" s="78"/>
      <c r="O314" s="27" t="s">
        <v>358</v>
      </c>
      <c r="P314" s="15" t="s">
        <v>359</v>
      </c>
      <c r="Q314" s="73"/>
      <c r="R314" s="74"/>
      <c r="S314" s="74"/>
      <c r="T314" s="74"/>
      <c r="U314" s="74"/>
      <c r="V314" s="74"/>
      <c r="W314" s="74"/>
      <c r="X314" s="74"/>
      <c r="Y314" s="61"/>
      <c r="Z314" s="69" t="s">
        <v>519</v>
      </c>
      <c r="AA314" s="59" t="s">
        <v>381</v>
      </c>
      <c r="AB314" s="78"/>
      <c r="AC314" s="27" t="s">
        <v>358</v>
      </c>
      <c r="AD314" s="15" t="s">
        <v>359</v>
      </c>
      <c r="AE314" s="73"/>
      <c r="AF314" s="74"/>
      <c r="AG314" s="74"/>
      <c r="AH314" s="74"/>
      <c r="AI314" s="74"/>
      <c r="AJ314" s="74"/>
      <c r="AK314" s="74"/>
      <c r="AL314" s="74"/>
      <c r="AM314" s="61"/>
    </row>
    <row r="315" spans="1:39" hidden="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59" t="s">
        <v>385</v>
      </c>
      <c r="N315" s="78" t="s">
        <v>308</v>
      </c>
      <c r="O315" s="27" t="s">
        <v>358</v>
      </c>
      <c r="P315" s="15" t="s">
        <v>368</v>
      </c>
      <c r="Q315" s="73"/>
      <c r="R315" s="74"/>
      <c r="S315" s="74"/>
      <c r="T315" s="74">
        <v>1</v>
      </c>
      <c r="U315" s="74"/>
      <c r="V315" s="74"/>
      <c r="W315" s="74"/>
      <c r="X315" s="74"/>
      <c r="Y315" s="61">
        <v>1</v>
      </c>
      <c r="Z315" s="69" t="s">
        <v>518</v>
      </c>
      <c r="AA315" s="59" t="s">
        <v>385</v>
      </c>
      <c r="AB315" s="78" t="s">
        <v>308</v>
      </c>
      <c r="AC315" s="27" t="s">
        <v>358</v>
      </c>
      <c r="AD315" s="15" t="s">
        <v>368</v>
      </c>
      <c r="AE315" s="73"/>
      <c r="AF315" s="74">
        <v>1</v>
      </c>
      <c r="AG315" s="74"/>
      <c r="AH315" s="74"/>
      <c r="AI315" s="74"/>
      <c r="AJ315" s="74"/>
      <c r="AK315" s="74"/>
      <c r="AL315" s="74"/>
      <c r="AM315" s="61"/>
    </row>
    <row r="316" spans="1:39" hidden="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59" t="s">
        <v>381</v>
      </c>
      <c r="N316" s="78"/>
      <c r="O316" s="27" t="s">
        <v>358</v>
      </c>
      <c r="P316" s="15" t="s">
        <v>359</v>
      </c>
      <c r="Q316" s="73"/>
      <c r="R316" s="74"/>
      <c r="S316" s="74"/>
      <c r="T316" s="74"/>
      <c r="U316" s="74"/>
      <c r="V316" s="74"/>
      <c r="W316" s="74"/>
      <c r="X316" s="74"/>
      <c r="Y316" s="61"/>
      <c r="Z316" s="69" t="s">
        <v>519</v>
      </c>
      <c r="AA316" s="59" t="s">
        <v>381</v>
      </c>
      <c r="AB316" s="78"/>
      <c r="AC316" s="27" t="s">
        <v>358</v>
      </c>
      <c r="AD316" s="15" t="s">
        <v>359</v>
      </c>
      <c r="AE316" s="73"/>
      <c r="AF316" s="74"/>
      <c r="AG316" s="74"/>
      <c r="AH316" s="74"/>
      <c r="AI316" s="74"/>
      <c r="AJ316" s="74"/>
      <c r="AK316" s="74"/>
      <c r="AL316" s="74"/>
      <c r="AM316" s="61"/>
    </row>
    <row r="317" spans="1:39">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59" t="s">
        <v>382</v>
      </c>
      <c r="N317" s="78" t="s">
        <v>308</v>
      </c>
      <c r="O317" s="27" t="s">
        <v>358</v>
      </c>
      <c r="P317" s="15" t="s">
        <v>368</v>
      </c>
      <c r="Q317" s="73"/>
      <c r="R317" s="74"/>
      <c r="S317" s="74"/>
      <c r="T317" s="74"/>
      <c r="U317" s="74"/>
      <c r="V317" s="74"/>
      <c r="W317" s="74">
        <v>1</v>
      </c>
      <c r="X317" s="74"/>
      <c r="Y317" s="61"/>
      <c r="Z317" s="69" t="s">
        <v>519</v>
      </c>
      <c r="AA317" s="59" t="s">
        <v>382</v>
      </c>
      <c r="AB317" s="78" t="s">
        <v>308</v>
      </c>
      <c r="AC317" s="27" t="s">
        <v>358</v>
      </c>
      <c r="AD317" s="15" t="s">
        <v>368</v>
      </c>
      <c r="AE317" s="73"/>
      <c r="AF317" s="74"/>
      <c r="AG317" s="74"/>
      <c r="AH317" s="74"/>
      <c r="AI317" s="74"/>
      <c r="AJ317" s="74"/>
      <c r="AK317" s="74"/>
      <c r="AL317" s="74"/>
      <c r="AM317" s="61">
        <v>1</v>
      </c>
    </row>
    <row r="318" spans="1:39" hidden="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59" t="s">
        <v>381</v>
      </c>
      <c r="N318" s="78"/>
      <c r="O318" s="27" t="s">
        <v>358</v>
      </c>
      <c r="P318" s="15" t="s">
        <v>359</v>
      </c>
      <c r="Q318" s="73"/>
      <c r="R318" s="74"/>
      <c r="S318" s="74"/>
      <c r="T318" s="74"/>
      <c r="U318" s="74"/>
      <c r="V318" s="74"/>
      <c r="W318" s="74"/>
      <c r="X318" s="74"/>
      <c r="Y318" s="61"/>
      <c r="Z318" s="69" t="s">
        <v>519</v>
      </c>
      <c r="AA318" s="59" t="s">
        <v>381</v>
      </c>
      <c r="AB318" s="78"/>
      <c r="AC318" s="27" t="s">
        <v>358</v>
      </c>
      <c r="AD318" s="15" t="s">
        <v>359</v>
      </c>
      <c r="AE318" s="73"/>
      <c r="AF318" s="74"/>
      <c r="AG318" s="74"/>
      <c r="AH318" s="74"/>
      <c r="AI318" s="74"/>
      <c r="AJ318" s="74"/>
      <c r="AK318" s="74"/>
      <c r="AL318" s="74"/>
      <c r="AM318" s="61"/>
    </row>
    <row r="319" spans="1:39" hidden="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59" t="s">
        <v>381</v>
      </c>
      <c r="N319" s="78"/>
      <c r="O319" s="27" t="s">
        <v>358</v>
      </c>
      <c r="P319" s="15" t="s">
        <v>359</v>
      </c>
      <c r="Q319" s="73"/>
      <c r="R319" s="74"/>
      <c r="S319" s="74"/>
      <c r="T319" s="74"/>
      <c r="U319" s="74"/>
      <c r="V319" s="74"/>
      <c r="W319" s="74"/>
      <c r="X319" s="74"/>
      <c r="Y319" s="61"/>
      <c r="Z319" s="69" t="s">
        <v>518</v>
      </c>
      <c r="AA319" s="59" t="s">
        <v>381</v>
      </c>
      <c r="AB319" s="78"/>
      <c r="AC319" s="27" t="s">
        <v>358</v>
      </c>
      <c r="AD319" s="15" t="s">
        <v>359</v>
      </c>
      <c r="AE319" s="73"/>
      <c r="AF319" s="74"/>
      <c r="AG319" s="74"/>
      <c r="AH319" s="74"/>
      <c r="AI319" s="74"/>
      <c r="AJ319" s="74"/>
      <c r="AK319" s="74"/>
      <c r="AL319" s="74"/>
      <c r="AM319" s="61"/>
    </row>
    <row r="320" spans="1:39" hidden="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59" t="s">
        <v>381</v>
      </c>
      <c r="N320" s="78"/>
      <c r="O320" s="27" t="s">
        <v>358</v>
      </c>
      <c r="P320" s="15" t="s">
        <v>359</v>
      </c>
      <c r="Q320" s="73"/>
      <c r="R320" s="74"/>
      <c r="S320" s="74"/>
      <c r="T320" s="74"/>
      <c r="U320" s="74"/>
      <c r="V320" s="74"/>
      <c r="W320" s="74"/>
      <c r="X320" s="74"/>
      <c r="Y320" s="61"/>
      <c r="Z320" s="69" t="s">
        <v>519</v>
      </c>
      <c r="AA320" s="59" t="s">
        <v>381</v>
      </c>
      <c r="AB320" s="78"/>
      <c r="AC320" s="27" t="s">
        <v>358</v>
      </c>
      <c r="AD320" s="15" t="s">
        <v>359</v>
      </c>
      <c r="AE320" s="73"/>
      <c r="AF320" s="74"/>
      <c r="AG320" s="74"/>
      <c r="AH320" s="74"/>
      <c r="AI320" s="74"/>
      <c r="AJ320" s="74"/>
      <c r="AK320" s="74"/>
      <c r="AL320" s="74"/>
      <c r="AM320" s="61"/>
    </row>
    <row r="321" spans="1:39" hidden="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59" t="s">
        <v>381</v>
      </c>
      <c r="N321" s="78"/>
      <c r="O321" s="27" t="s">
        <v>358</v>
      </c>
      <c r="P321" s="15" t="s">
        <v>359</v>
      </c>
      <c r="Q321" s="73"/>
      <c r="R321" s="74"/>
      <c r="S321" s="74"/>
      <c r="T321" s="74"/>
      <c r="U321" s="74"/>
      <c r="V321" s="74"/>
      <c r="W321" s="74"/>
      <c r="X321" s="74"/>
      <c r="Y321" s="61"/>
      <c r="Z321" s="69" t="s">
        <v>519</v>
      </c>
      <c r="AA321" s="59" t="s">
        <v>381</v>
      </c>
      <c r="AB321" s="78"/>
      <c r="AC321" s="27" t="s">
        <v>358</v>
      </c>
      <c r="AD321" s="15" t="s">
        <v>359</v>
      </c>
      <c r="AE321" s="73"/>
      <c r="AF321" s="74"/>
      <c r="AG321" s="74"/>
      <c r="AH321" s="74"/>
      <c r="AI321" s="74"/>
      <c r="AJ321" s="74"/>
      <c r="AK321" s="74"/>
      <c r="AL321" s="74"/>
      <c r="AM321" s="61"/>
    </row>
    <row r="322" spans="1:39" hidden="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59" t="s">
        <v>381</v>
      </c>
      <c r="N322" s="78"/>
      <c r="O322" s="27" t="s">
        <v>358</v>
      </c>
      <c r="P322" s="15" t="s">
        <v>359</v>
      </c>
      <c r="Q322" s="73"/>
      <c r="R322" s="74"/>
      <c r="S322" s="74"/>
      <c r="T322" s="74"/>
      <c r="U322" s="74"/>
      <c r="V322" s="74"/>
      <c r="W322" s="74"/>
      <c r="X322" s="74"/>
      <c r="Y322" s="61"/>
      <c r="Z322" s="69" t="s">
        <v>519</v>
      </c>
      <c r="AA322" s="59" t="s">
        <v>381</v>
      </c>
      <c r="AB322" s="78"/>
      <c r="AC322" s="27" t="s">
        <v>358</v>
      </c>
      <c r="AD322" s="15" t="s">
        <v>359</v>
      </c>
      <c r="AE322" s="73"/>
      <c r="AF322" s="74"/>
      <c r="AG322" s="74"/>
      <c r="AH322" s="74"/>
      <c r="AI322" s="74"/>
      <c r="AJ322" s="74"/>
      <c r="AK322" s="74"/>
      <c r="AL322" s="74"/>
      <c r="AM322" s="61"/>
    </row>
    <row r="323" spans="1:39" hidden="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59" t="s">
        <v>381</v>
      </c>
      <c r="N323" s="78"/>
      <c r="O323" s="27" t="s">
        <v>358</v>
      </c>
      <c r="P323" s="15" t="s">
        <v>359</v>
      </c>
      <c r="Q323" s="73"/>
      <c r="R323" s="74"/>
      <c r="S323" s="74"/>
      <c r="T323" s="74"/>
      <c r="U323" s="74"/>
      <c r="V323" s="74"/>
      <c r="W323" s="74"/>
      <c r="X323" s="74"/>
      <c r="Y323" s="61"/>
      <c r="Z323" s="69" t="s">
        <v>519</v>
      </c>
      <c r="AA323" s="59" t="s">
        <v>381</v>
      </c>
      <c r="AB323" s="78"/>
      <c r="AC323" s="27" t="s">
        <v>358</v>
      </c>
      <c r="AD323" s="15" t="s">
        <v>359</v>
      </c>
      <c r="AE323" s="73"/>
      <c r="AF323" s="74"/>
      <c r="AG323" s="74"/>
      <c r="AH323" s="74"/>
      <c r="AI323" s="74"/>
      <c r="AJ323" s="74"/>
      <c r="AK323" s="74"/>
      <c r="AL323" s="74"/>
      <c r="AM323" s="61"/>
    </row>
    <row r="324" spans="1:39" hidden="1">
      <c r="A324" s="10">
        <v>320</v>
      </c>
      <c r="B324" s="98" t="s">
        <v>173</v>
      </c>
      <c r="C324" s="98" t="s">
        <v>168</v>
      </c>
      <c r="D324" s="11" t="s">
        <v>51</v>
      </c>
      <c r="E324" s="11" t="s">
        <v>304</v>
      </c>
      <c r="F324" s="12" t="s">
        <v>49</v>
      </c>
      <c r="G324" s="12" t="s">
        <v>310</v>
      </c>
      <c r="H324" s="12" t="s">
        <v>306</v>
      </c>
      <c r="I324" s="103" t="s">
        <v>504</v>
      </c>
      <c r="J324" s="12" t="str">
        <f t="shared" ref="J324:J340" si="17">"≥17h"</f>
        <v>≥17h</v>
      </c>
      <c r="K324" s="12" t="s">
        <v>512</v>
      </c>
      <c r="L324" s="69" t="s">
        <v>520</v>
      </c>
      <c r="M324" s="59" t="s">
        <v>381</v>
      </c>
      <c r="N324" s="78"/>
      <c r="O324" s="27" t="s">
        <v>358</v>
      </c>
      <c r="P324" s="15" t="s">
        <v>359</v>
      </c>
      <c r="Q324" s="73"/>
      <c r="R324" s="74"/>
      <c r="S324" s="74"/>
      <c r="T324" s="74"/>
      <c r="U324" s="74"/>
      <c r="V324" s="74"/>
      <c r="W324" s="74"/>
      <c r="X324" s="74"/>
      <c r="Y324" s="61"/>
      <c r="Z324" s="69" t="s">
        <v>520</v>
      </c>
      <c r="AA324" s="59" t="s">
        <v>381</v>
      </c>
      <c r="AB324" s="78"/>
      <c r="AC324" s="27" t="s">
        <v>358</v>
      </c>
      <c r="AD324" s="15" t="s">
        <v>359</v>
      </c>
      <c r="AE324" s="73"/>
      <c r="AF324" s="74"/>
      <c r="AG324" s="74"/>
      <c r="AH324" s="74"/>
      <c r="AI324" s="74"/>
      <c r="AJ324" s="74"/>
      <c r="AK324" s="74"/>
      <c r="AL324" s="74"/>
      <c r="AM324" s="61"/>
    </row>
    <row r="325" spans="1:39" hidden="1">
      <c r="A325" s="10">
        <v>321</v>
      </c>
      <c r="B325" s="98" t="s">
        <v>287</v>
      </c>
      <c r="C325" s="98" t="s">
        <v>281</v>
      </c>
      <c r="D325" s="11" t="s">
        <v>52</v>
      </c>
      <c r="E325" s="11" t="s">
        <v>304</v>
      </c>
      <c r="F325" s="12" t="s">
        <v>49</v>
      </c>
      <c r="G325" s="11" t="s">
        <v>511</v>
      </c>
      <c r="H325" s="12" t="s">
        <v>307</v>
      </c>
      <c r="I325" s="11" t="s">
        <v>507</v>
      </c>
      <c r="J325" s="12" t="str">
        <f t="shared" si="17"/>
        <v>≥17h</v>
      </c>
      <c r="K325" s="12" t="s">
        <v>47</v>
      </c>
      <c r="L325" s="69" t="s">
        <v>519</v>
      </c>
      <c r="M325" s="59" t="s">
        <v>381</v>
      </c>
      <c r="N325" s="78"/>
      <c r="O325" s="27" t="s">
        <v>358</v>
      </c>
      <c r="P325" s="15" t="s">
        <v>359</v>
      </c>
      <c r="Q325" s="73"/>
      <c r="R325" s="74"/>
      <c r="S325" s="74"/>
      <c r="T325" s="74"/>
      <c r="U325" s="74"/>
      <c r="V325" s="74"/>
      <c r="W325" s="74"/>
      <c r="X325" s="74"/>
      <c r="Y325" s="61"/>
      <c r="Z325" s="69" t="s">
        <v>519</v>
      </c>
      <c r="AA325" s="59" t="s">
        <v>381</v>
      </c>
      <c r="AB325" s="78"/>
      <c r="AC325" s="27" t="s">
        <v>358</v>
      </c>
      <c r="AD325" s="15" t="s">
        <v>359</v>
      </c>
      <c r="AE325" s="73"/>
      <c r="AF325" s="74"/>
      <c r="AG325" s="74"/>
      <c r="AH325" s="74"/>
      <c r="AI325" s="74"/>
      <c r="AJ325" s="74"/>
      <c r="AK325" s="74"/>
      <c r="AL325" s="74"/>
      <c r="AM325" s="61"/>
    </row>
    <row r="326" spans="1:39" hidden="1">
      <c r="A326" s="10">
        <v>322</v>
      </c>
      <c r="B326" s="98" t="s">
        <v>292</v>
      </c>
      <c r="C326" s="98" t="s">
        <v>292</v>
      </c>
      <c r="D326" s="11" t="s">
        <v>52</v>
      </c>
      <c r="E326" s="11" t="s">
        <v>303</v>
      </c>
      <c r="F326" s="12" t="s">
        <v>49</v>
      </c>
      <c r="G326" s="12" t="s">
        <v>310</v>
      </c>
      <c r="H326" s="12" t="s">
        <v>306</v>
      </c>
      <c r="I326" s="12" t="s">
        <v>505</v>
      </c>
      <c r="J326" s="12" t="str">
        <f t="shared" si="17"/>
        <v>≥17h</v>
      </c>
      <c r="K326" s="12" t="s">
        <v>47</v>
      </c>
      <c r="L326" s="69" t="s">
        <v>518</v>
      </c>
      <c r="M326" s="59" t="s">
        <v>385</v>
      </c>
      <c r="N326" s="78" t="s">
        <v>308</v>
      </c>
      <c r="O326" s="27" t="s">
        <v>358</v>
      </c>
      <c r="P326" s="15" t="s">
        <v>368</v>
      </c>
      <c r="Q326" s="73"/>
      <c r="R326" s="74"/>
      <c r="S326" s="74"/>
      <c r="T326" s="74"/>
      <c r="U326" s="74"/>
      <c r="V326" s="74"/>
      <c r="W326" s="74">
        <v>1</v>
      </c>
      <c r="X326" s="74"/>
      <c r="Y326" s="61">
        <v>1</v>
      </c>
      <c r="Z326" s="69" t="s">
        <v>518</v>
      </c>
      <c r="AA326" s="59" t="s">
        <v>385</v>
      </c>
      <c r="AB326" s="78" t="s">
        <v>308</v>
      </c>
      <c r="AC326" s="27" t="s">
        <v>358</v>
      </c>
      <c r="AD326" s="15" t="s">
        <v>368</v>
      </c>
      <c r="AE326" s="73"/>
      <c r="AF326" s="74">
        <v>1</v>
      </c>
      <c r="AG326" s="74"/>
      <c r="AH326" s="74"/>
      <c r="AI326" s="74"/>
      <c r="AJ326" s="74"/>
      <c r="AK326" s="74"/>
      <c r="AL326" s="74"/>
      <c r="AM326" s="61"/>
    </row>
    <row r="327" spans="1:39" hidden="1">
      <c r="A327" s="10">
        <v>323</v>
      </c>
      <c r="B327" s="98" t="s">
        <v>287</v>
      </c>
      <c r="C327" s="98" t="s">
        <v>281</v>
      </c>
      <c r="D327" s="11" t="s">
        <v>52</v>
      </c>
      <c r="E327" s="11" t="s">
        <v>303</v>
      </c>
      <c r="F327" s="12" t="s">
        <v>50</v>
      </c>
      <c r="G327" s="11" t="s">
        <v>511</v>
      </c>
      <c r="H327" s="12" t="s">
        <v>307</v>
      </c>
      <c r="I327" s="11" t="s">
        <v>504</v>
      </c>
      <c r="J327" s="12" t="str">
        <f t="shared" si="17"/>
        <v>≥17h</v>
      </c>
      <c r="K327" s="12" t="s">
        <v>513</v>
      </c>
      <c r="L327" s="69" t="s">
        <v>519</v>
      </c>
      <c r="M327" s="59" t="s">
        <v>381</v>
      </c>
      <c r="N327" s="78"/>
      <c r="O327" s="27" t="s">
        <v>358</v>
      </c>
      <c r="P327" s="15" t="s">
        <v>359</v>
      </c>
      <c r="Q327" s="73"/>
      <c r="R327" s="74"/>
      <c r="S327" s="74"/>
      <c r="T327" s="74"/>
      <c r="U327" s="74"/>
      <c r="V327" s="74"/>
      <c r="W327" s="74"/>
      <c r="X327" s="74"/>
      <c r="Y327" s="61"/>
      <c r="Z327" s="69" t="s">
        <v>519</v>
      </c>
      <c r="AA327" s="59" t="s">
        <v>381</v>
      </c>
      <c r="AB327" s="78"/>
      <c r="AC327" s="27" t="s">
        <v>358</v>
      </c>
      <c r="AD327" s="15" t="s">
        <v>359</v>
      </c>
      <c r="AE327" s="73"/>
      <c r="AF327" s="74"/>
      <c r="AG327" s="74"/>
      <c r="AH327" s="74"/>
      <c r="AI327" s="74"/>
      <c r="AJ327" s="74"/>
      <c r="AK327" s="74"/>
      <c r="AL327" s="74"/>
      <c r="AM327" s="61"/>
    </row>
    <row r="328" spans="1:39" hidden="1">
      <c r="A328" s="10">
        <v>324</v>
      </c>
      <c r="B328" s="98" t="s">
        <v>173</v>
      </c>
      <c r="C328" s="98" t="s">
        <v>168</v>
      </c>
      <c r="D328" s="11" t="s">
        <v>52</v>
      </c>
      <c r="E328" s="11" t="s">
        <v>304</v>
      </c>
      <c r="F328" s="12" t="s">
        <v>49</v>
      </c>
      <c r="G328" s="12" t="s">
        <v>310</v>
      </c>
      <c r="H328" s="12" t="s">
        <v>306</v>
      </c>
      <c r="I328" s="11" t="s">
        <v>504</v>
      </c>
      <c r="J328" s="12" t="str">
        <f t="shared" si="17"/>
        <v>≥17h</v>
      </c>
      <c r="K328" s="12" t="s">
        <v>47</v>
      </c>
      <c r="L328" s="69" t="s">
        <v>520</v>
      </c>
      <c r="M328" s="59" t="s">
        <v>381</v>
      </c>
      <c r="N328" s="78"/>
      <c r="O328" s="27" t="s">
        <v>358</v>
      </c>
      <c r="P328" s="15" t="s">
        <v>359</v>
      </c>
      <c r="Q328" s="73"/>
      <c r="R328" s="74"/>
      <c r="S328" s="74"/>
      <c r="T328" s="74"/>
      <c r="U328" s="74"/>
      <c r="V328" s="74"/>
      <c r="W328" s="74"/>
      <c r="X328" s="74"/>
      <c r="Y328" s="61"/>
      <c r="Z328" s="69" t="s">
        <v>520</v>
      </c>
      <c r="AA328" s="59" t="s">
        <v>381</v>
      </c>
      <c r="AB328" s="78"/>
      <c r="AC328" s="27" t="s">
        <v>358</v>
      </c>
      <c r="AD328" s="15" t="s">
        <v>359</v>
      </c>
      <c r="AE328" s="73"/>
      <c r="AF328" s="74"/>
      <c r="AG328" s="74"/>
      <c r="AH328" s="74"/>
      <c r="AI328" s="74"/>
      <c r="AJ328" s="74"/>
      <c r="AK328" s="74"/>
      <c r="AL328" s="74"/>
      <c r="AM328" s="61"/>
    </row>
    <row r="329" spans="1:39" hidden="1">
      <c r="A329" s="10">
        <v>325</v>
      </c>
      <c r="B329" s="98" t="s">
        <v>238</v>
      </c>
      <c r="C329" s="98" t="s">
        <v>238</v>
      </c>
      <c r="D329" s="11" t="s">
        <v>52</v>
      </c>
      <c r="E329" s="11" t="s">
        <v>303</v>
      </c>
      <c r="F329" s="12" t="s">
        <v>49</v>
      </c>
      <c r="G329" s="12" t="s">
        <v>310</v>
      </c>
      <c r="H329" s="12" t="s">
        <v>306</v>
      </c>
      <c r="I329" s="11" t="s">
        <v>504</v>
      </c>
      <c r="J329" s="12" t="str">
        <f t="shared" si="17"/>
        <v>≥17h</v>
      </c>
      <c r="K329" s="12" t="s">
        <v>512</v>
      </c>
      <c r="L329" s="69" t="s">
        <v>519</v>
      </c>
      <c r="M329" s="59" t="s">
        <v>381</v>
      </c>
      <c r="N329" s="78"/>
      <c r="O329" s="27" t="s">
        <v>358</v>
      </c>
      <c r="P329" s="15" t="s">
        <v>359</v>
      </c>
      <c r="Q329" s="73"/>
      <c r="R329" s="74"/>
      <c r="S329" s="74"/>
      <c r="T329" s="74"/>
      <c r="U329" s="74"/>
      <c r="V329" s="74"/>
      <c r="W329" s="74"/>
      <c r="X329" s="74"/>
      <c r="Y329" s="61"/>
      <c r="Z329" s="69" t="s">
        <v>519</v>
      </c>
      <c r="AA329" s="59" t="s">
        <v>381</v>
      </c>
      <c r="AB329" s="78"/>
      <c r="AC329" s="27" t="s">
        <v>358</v>
      </c>
      <c r="AD329" s="15" t="s">
        <v>359</v>
      </c>
      <c r="AE329" s="73"/>
      <c r="AF329" s="74"/>
      <c r="AG329" s="74"/>
      <c r="AH329" s="74"/>
      <c r="AI329" s="74"/>
      <c r="AJ329" s="74"/>
      <c r="AK329" s="74"/>
      <c r="AL329" s="74"/>
      <c r="AM329" s="61"/>
    </row>
    <row r="330" spans="1:39">
      <c r="A330" s="10">
        <v>326</v>
      </c>
      <c r="B330" s="98" t="s">
        <v>287</v>
      </c>
      <c r="C330" s="98" t="s">
        <v>281</v>
      </c>
      <c r="D330" s="11" t="s">
        <v>52</v>
      </c>
      <c r="E330" s="11" t="s">
        <v>304</v>
      </c>
      <c r="F330" s="12" t="s">
        <v>49</v>
      </c>
      <c r="G330" s="11" t="s">
        <v>511</v>
      </c>
      <c r="H330" s="12" t="s">
        <v>308</v>
      </c>
      <c r="I330" s="103" t="s">
        <v>504</v>
      </c>
      <c r="J330" s="12" t="str">
        <f t="shared" si="17"/>
        <v>≥17h</v>
      </c>
      <c r="K330" s="12" t="s">
        <v>47</v>
      </c>
      <c r="L330" s="69" t="s">
        <v>519</v>
      </c>
      <c r="M330" s="59" t="s">
        <v>382</v>
      </c>
      <c r="N330" s="78" t="s">
        <v>308</v>
      </c>
      <c r="O330" s="27" t="s">
        <v>358</v>
      </c>
      <c r="P330" s="15" t="s">
        <v>368</v>
      </c>
      <c r="Q330" s="73"/>
      <c r="R330" s="74"/>
      <c r="S330" s="74"/>
      <c r="T330" s="74"/>
      <c r="U330" s="74"/>
      <c r="V330" s="74"/>
      <c r="W330" s="74">
        <v>1</v>
      </c>
      <c r="X330" s="74"/>
      <c r="Y330" s="61"/>
      <c r="Z330" s="69" t="s">
        <v>519</v>
      </c>
      <c r="AA330" s="59" t="s">
        <v>382</v>
      </c>
      <c r="AB330" s="78" t="s">
        <v>308</v>
      </c>
      <c r="AC330" s="27" t="s">
        <v>358</v>
      </c>
      <c r="AD330" s="15" t="s">
        <v>368</v>
      </c>
      <c r="AE330" s="73"/>
      <c r="AF330" s="74"/>
      <c r="AG330" s="74"/>
      <c r="AH330" s="74"/>
      <c r="AI330" s="74"/>
      <c r="AJ330" s="74"/>
      <c r="AK330" s="74"/>
      <c r="AL330" s="74"/>
      <c r="AM330" s="61"/>
    </row>
    <row r="331" spans="1:39" hidden="1">
      <c r="A331" s="10">
        <v>327</v>
      </c>
      <c r="B331" s="98" t="s">
        <v>290</v>
      </c>
      <c r="C331" s="98" t="s">
        <v>281</v>
      </c>
      <c r="D331" s="11" t="s">
        <v>25</v>
      </c>
      <c r="E331" s="11" t="s">
        <v>303</v>
      </c>
      <c r="F331" s="12" t="s">
        <v>48</v>
      </c>
      <c r="G331" s="11" t="s">
        <v>511</v>
      </c>
      <c r="H331" s="12" t="s">
        <v>308</v>
      </c>
      <c r="I331" s="103" t="s">
        <v>504</v>
      </c>
      <c r="J331" s="12" t="str">
        <f t="shared" si="17"/>
        <v>≥17h</v>
      </c>
      <c r="K331" s="12" t="s">
        <v>512</v>
      </c>
      <c r="L331" s="69" t="s">
        <v>519</v>
      </c>
      <c r="M331" s="59" t="s">
        <v>381</v>
      </c>
      <c r="N331" s="78"/>
      <c r="O331" s="27" t="s">
        <v>358</v>
      </c>
      <c r="P331" s="15" t="s">
        <v>359</v>
      </c>
      <c r="Q331" s="73"/>
      <c r="R331" s="74"/>
      <c r="S331" s="74"/>
      <c r="T331" s="74"/>
      <c r="U331" s="74"/>
      <c r="V331" s="74"/>
      <c r="W331" s="74"/>
      <c r="X331" s="74"/>
      <c r="Y331" s="61"/>
      <c r="Z331" s="69" t="s">
        <v>519</v>
      </c>
      <c r="AA331" s="59" t="s">
        <v>381</v>
      </c>
      <c r="AB331" s="78"/>
      <c r="AC331" s="27" t="s">
        <v>358</v>
      </c>
      <c r="AD331" s="15" t="s">
        <v>359</v>
      </c>
      <c r="AE331" s="73"/>
      <c r="AF331" s="74"/>
      <c r="AG331" s="74"/>
      <c r="AH331" s="74"/>
      <c r="AI331" s="74"/>
      <c r="AJ331" s="74"/>
      <c r="AK331" s="74"/>
      <c r="AL331" s="74"/>
      <c r="AM331" s="61"/>
    </row>
    <row r="332" spans="1:39" hidden="1">
      <c r="A332" s="10">
        <v>328</v>
      </c>
      <c r="B332" s="98" t="s">
        <v>238</v>
      </c>
      <c r="C332" s="98" t="s">
        <v>238</v>
      </c>
      <c r="D332" s="11" t="s">
        <v>52</v>
      </c>
      <c r="E332" s="11" t="s">
        <v>304</v>
      </c>
      <c r="F332" s="12" t="s">
        <v>49</v>
      </c>
      <c r="G332" s="12" t="s">
        <v>310</v>
      </c>
      <c r="H332" s="12" t="s">
        <v>306</v>
      </c>
      <c r="I332" s="103" t="s">
        <v>504</v>
      </c>
      <c r="J332" s="12" t="str">
        <f t="shared" si="17"/>
        <v>≥17h</v>
      </c>
      <c r="K332" s="12" t="s">
        <v>512</v>
      </c>
      <c r="L332" s="69" t="s">
        <v>519</v>
      </c>
      <c r="M332" s="59" t="s">
        <v>381</v>
      </c>
      <c r="N332" s="78"/>
      <c r="O332" s="27" t="s">
        <v>358</v>
      </c>
      <c r="P332" s="15" t="s">
        <v>359</v>
      </c>
      <c r="Q332" s="73"/>
      <c r="R332" s="74"/>
      <c r="S332" s="74"/>
      <c r="T332" s="74"/>
      <c r="U332" s="74"/>
      <c r="V332" s="74"/>
      <c r="W332" s="74"/>
      <c r="X332" s="74"/>
      <c r="Y332" s="61"/>
      <c r="Z332" s="69" t="s">
        <v>519</v>
      </c>
      <c r="AA332" s="59" t="s">
        <v>381</v>
      </c>
      <c r="AB332" s="78"/>
      <c r="AC332" s="27" t="s">
        <v>358</v>
      </c>
      <c r="AD332" s="15" t="s">
        <v>359</v>
      </c>
      <c r="AE332" s="73"/>
      <c r="AF332" s="74"/>
      <c r="AG332" s="74"/>
      <c r="AH332" s="74"/>
      <c r="AI332" s="74"/>
      <c r="AJ332" s="74"/>
      <c r="AK332" s="74"/>
      <c r="AL332" s="74"/>
      <c r="AM332" s="61"/>
    </row>
    <row r="333" spans="1:39" hidden="1">
      <c r="A333" s="10">
        <v>329</v>
      </c>
      <c r="B333" s="98" t="s">
        <v>173</v>
      </c>
      <c r="C333" s="98" t="s">
        <v>168</v>
      </c>
      <c r="D333" s="11" t="s">
        <v>51</v>
      </c>
      <c r="E333" s="11" t="s">
        <v>303</v>
      </c>
      <c r="F333" s="12" t="s">
        <v>50</v>
      </c>
      <c r="G333" s="12" t="s">
        <v>310</v>
      </c>
      <c r="H333" s="12" t="s">
        <v>306</v>
      </c>
      <c r="I333" s="11" t="s">
        <v>507</v>
      </c>
      <c r="J333" s="12" t="str">
        <f t="shared" si="17"/>
        <v>≥17h</v>
      </c>
      <c r="K333" s="12" t="s">
        <v>513</v>
      </c>
      <c r="L333" s="69" t="s">
        <v>520</v>
      </c>
      <c r="M333" s="59" t="s">
        <v>381</v>
      </c>
      <c r="N333" s="78"/>
      <c r="O333" s="27" t="s">
        <v>358</v>
      </c>
      <c r="P333" s="15" t="s">
        <v>359</v>
      </c>
      <c r="Q333" s="73"/>
      <c r="R333" s="74"/>
      <c r="S333" s="74"/>
      <c r="T333" s="74"/>
      <c r="U333" s="74"/>
      <c r="V333" s="74"/>
      <c r="W333" s="74"/>
      <c r="X333" s="74"/>
      <c r="Y333" s="61"/>
      <c r="Z333" s="69" t="s">
        <v>520</v>
      </c>
      <c r="AA333" s="59" t="s">
        <v>381</v>
      </c>
      <c r="AB333" s="78"/>
      <c r="AC333" s="27" t="s">
        <v>358</v>
      </c>
      <c r="AD333" s="15" t="s">
        <v>359</v>
      </c>
      <c r="AE333" s="73"/>
      <c r="AF333" s="74"/>
      <c r="AG333" s="74"/>
      <c r="AH333" s="74"/>
      <c r="AI333" s="74"/>
      <c r="AJ333" s="74"/>
      <c r="AK333" s="74"/>
      <c r="AL333" s="74"/>
      <c r="AM333" s="61"/>
    </row>
    <row r="334" spans="1:39" hidden="1">
      <c r="A334" s="10">
        <v>330</v>
      </c>
      <c r="B334" s="98" t="s">
        <v>238</v>
      </c>
      <c r="C334" s="98" t="s">
        <v>238</v>
      </c>
      <c r="D334" s="11" t="s">
        <v>52</v>
      </c>
      <c r="E334" s="11" t="s">
        <v>304</v>
      </c>
      <c r="F334" s="12" t="s">
        <v>50</v>
      </c>
      <c r="G334" s="12" t="s">
        <v>310</v>
      </c>
      <c r="H334" s="12" t="s">
        <v>306</v>
      </c>
      <c r="I334" s="11" t="s">
        <v>504</v>
      </c>
      <c r="J334" s="12" t="str">
        <f t="shared" si="17"/>
        <v>≥17h</v>
      </c>
      <c r="K334" s="12" t="s">
        <v>512</v>
      </c>
      <c r="L334" s="69" t="s">
        <v>519</v>
      </c>
      <c r="M334" s="59" t="s">
        <v>381</v>
      </c>
      <c r="N334" s="78"/>
      <c r="O334" s="27" t="s">
        <v>358</v>
      </c>
      <c r="P334" s="15" t="s">
        <v>359</v>
      </c>
      <c r="Q334" s="73"/>
      <c r="R334" s="74"/>
      <c r="S334" s="74"/>
      <c r="T334" s="74"/>
      <c r="U334" s="74"/>
      <c r="V334" s="74"/>
      <c r="W334" s="74"/>
      <c r="X334" s="74"/>
      <c r="Y334" s="61"/>
      <c r="Z334" s="69" t="s">
        <v>519</v>
      </c>
      <c r="AA334" s="59" t="s">
        <v>381</v>
      </c>
      <c r="AB334" s="78"/>
      <c r="AC334" s="27" t="s">
        <v>358</v>
      </c>
      <c r="AD334" s="15" t="s">
        <v>359</v>
      </c>
      <c r="AE334" s="73"/>
      <c r="AF334" s="74"/>
      <c r="AG334" s="74"/>
      <c r="AH334" s="74"/>
      <c r="AI334" s="74"/>
      <c r="AJ334" s="74"/>
      <c r="AK334" s="74"/>
      <c r="AL334" s="74"/>
      <c r="AM334" s="61"/>
    </row>
    <row r="335" spans="1:39" hidden="1">
      <c r="A335" s="10">
        <v>331</v>
      </c>
      <c r="B335" s="98" t="s">
        <v>190</v>
      </c>
      <c r="C335" s="98" t="s">
        <v>190</v>
      </c>
      <c r="D335" s="11" t="s">
        <v>52</v>
      </c>
      <c r="E335" s="11" t="s">
        <v>304</v>
      </c>
      <c r="F335" s="12" t="s">
        <v>49</v>
      </c>
      <c r="G335" s="12" t="s">
        <v>310</v>
      </c>
      <c r="H335" s="12" t="s">
        <v>306</v>
      </c>
      <c r="I335" s="103" t="s">
        <v>505</v>
      </c>
      <c r="J335" s="12" t="str">
        <f t="shared" si="17"/>
        <v>≥17h</v>
      </c>
      <c r="K335" s="12" t="s">
        <v>512</v>
      </c>
      <c r="L335" s="69" t="s">
        <v>518</v>
      </c>
      <c r="M335" s="59" t="s">
        <v>382</v>
      </c>
      <c r="N335" s="78" t="s">
        <v>308</v>
      </c>
      <c r="O335" s="27" t="s">
        <v>358</v>
      </c>
      <c r="P335" s="15" t="s">
        <v>370</v>
      </c>
      <c r="Q335" s="73"/>
      <c r="R335" s="74">
        <v>1</v>
      </c>
      <c r="S335" s="74"/>
      <c r="T335" s="74"/>
      <c r="U335" s="74"/>
      <c r="V335" s="74"/>
      <c r="W335" s="74"/>
      <c r="X335" s="74"/>
      <c r="Y335" s="61"/>
      <c r="Z335" s="69" t="s">
        <v>518</v>
      </c>
      <c r="AA335" s="59" t="s">
        <v>382</v>
      </c>
      <c r="AB335" s="78" t="s">
        <v>308</v>
      </c>
      <c r="AC335" s="27" t="s">
        <v>358</v>
      </c>
      <c r="AD335" s="15" t="s">
        <v>370</v>
      </c>
      <c r="AE335" s="73"/>
      <c r="AF335" s="74">
        <v>1</v>
      </c>
      <c r="AG335" s="74"/>
      <c r="AH335" s="74"/>
      <c r="AI335" s="74"/>
      <c r="AJ335" s="74"/>
      <c r="AK335" s="74"/>
      <c r="AL335" s="74"/>
      <c r="AM335" s="61"/>
    </row>
    <row r="336" spans="1:39" hidden="1">
      <c r="A336" s="10">
        <v>332</v>
      </c>
      <c r="B336" s="98" t="s">
        <v>173</v>
      </c>
      <c r="C336" s="98" t="s">
        <v>168</v>
      </c>
      <c r="D336" s="11" t="s">
        <v>25</v>
      </c>
      <c r="E336" s="11" t="s">
        <v>303</v>
      </c>
      <c r="F336" s="12" t="s">
        <v>48</v>
      </c>
      <c r="G336" s="12" t="s">
        <v>310</v>
      </c>
      <c r="H336" s="12" t="s">
        <v>306</v>
      </c>
      <c r="I336" s="11" t="s">
        <v>504</v>
      </c>
      <c r="J336" s="12" t="str">
        <f t="shared" si="17"/>
        <v>≥17h</v>
      </c>
      <c r="K336" s="12" t="s">
        <v>513</v>
      </c>
      <c r="L336" s="69" t="s">
        <v>520</v>
      </c>
      <c r="M336" s="59" t="s">
        <v>381</v>
      </c>
      <c r="N336" s="78"/>
      <c r="O336" s="27" t="s">
        <v>358</v>
      </c>
      <c r="P336" s="15" t="s">
        <v>359</v>
      </c>
      <c r="Q336" s="73"/>
      <c r="R336" s="74"/>
      <c r="S336" s="74"/>
      <c r="T336" s="74"/>
      <c r="U336" s="74"/>
      <c r="V336" s="74"/>
      <c r="W336" s="74"/>
      <c r="X336" s="74"/>
      <c r="Y336" s="61"/>
      <c r="Z336" s="69" t="s">
        <v>520</v>
      </c>
      <c r="AA336" s="59" t="s">
        <v>381</v>
      </c>
      <c r="AB336" s="78"/>
      <c r="AC336" s="27" t="s">
        <v>358</v>
      </c>
      <c r="AD336" s="15" t="s">
        <v>359</v>
      </c>
      <c r="AE336" s="73"/>
      <c r="AF336" s="74"/>
      <c r="AG336" s="74"/>
      <c r="AH336" s="74"/>
      <c r="AI336" s="74"/>
      <c r="AJ336" s="74"/>
      <c r="AK336" s="74"/>
      <c r="AL336" s="74"/>
      <c r="AM336" s="61"/>
    </row>
    <row r="337" spans="1:39" hidden="1">
      <c r="A337" s="10">
        <v>333</v>
      </c>
      <c r="B337" s="98" t="s">
        <v>241</v>
      </c>
      <c r="C337" s="98" t="s">
        <v>241</v>
      </c>
      <c r="D337" s="11" t="s">
        <v>25</v>
      </c>
      <c r="E337" s="11" t="s">
        <v>304</v>
      </c>
      <c r="F337" s="12" t="s">
        <v>49</v>
      </c>
      <c r="G337" s="12" t="s">
        <v>310</v>
      </c>
      <c r="H337" s="12" t="s">
        <v>306</v>
      </c>
      <c r="I337" s="103" t="s">
        <v>504</v>
      </c>
      <c r="J337" s="12" t="str">
        <f t="shared" si="17"/>
        <v>≥17h</v>
      </c>
      <c r="K337" s="12" t="s">
        <v>512</v>
      </c>
      <c r="L337" s="69" t="s">
        <v>519</v>
      </c>
      <c r="M337" s="59" t="s">
        <v>381</v>
      </c>
      <c r="N337" s="78"/>
      <c r="O337" s="27" t="s">
        <v>358</v>
      </c>
      <c r="P337" s="15" t="s">
        <v>359</v>
      </c>
      <c r="Q337" s="73"/>
      <c r="R337" s="74"/>
      <c r="S337" s="74"/>
      <c r="T337" s="74"/>
      <c r="U337" s="74"/>
      <c r="V337" s="74"/>
      <c r="W337" s="74"/>
      <c r="X337" s="74"/>
      <c r="Y337" s="61"/>
      <c r="Z337" s="69" t="s">
        <v>519</v>
      </c>
      <c r="AA337" s="59" t="s">
        <v>381</v>
      </c>
      <c r="AB337" s="78"/>
      <c r="AC337" s="27" t="s">
        <v>358</v>
      </c>
      <c r="AD337" s="15" t="s">
        <v>359</v>
      </c>
      <c r="AE337" s="73"/>
      <c r="AF337" s="74"/>
      <c r="AG337" s="74"/>
      <c r="AH337" s="74"/>
      <c r="AI337" s="74"/>
      <c r="AJ337" s="74"/>
      <c r="AK337" s="74"/>
      <c r="AL337" s="74"/>
      <c r="AM337" s="61"/>
    </row>
    <row r="338" spans="1:39" hidden="1">
      <c r="A338" s="10">
        <v>334</v>
      </c>
      <c r="B338" s="98" t="s">
        <v>287</v>
      </c>
      <c r="C338" s="98" t="s">
        <v>281</v>
      </c>
      <c r="D338" s="11" t="s">
        <v>52</v>
      </c>
      <c r="E338" s="11" t="s">
        <v>304</v>
      </c>
      <c r="F338" s="12" t="s">
        <v>49</v>
      </c>
      <c r="G338" s="11" t="s">
        <v>511</v>
      </c>
      <c r="H338" s="12" t="s">
        <v>308</v>
      </c>
      <c r="I338" s="11" t="s">
        <v>507</v>
      </c>
      <c r="J338" s="12" t="str">
        <f t="shared" si="17"/>
        <v>≥17h</v>
      </c>
      <c r="K338" s="12" t="s">
        <v>512</v>
      </c>
      <c r="L338" s="69" t="s">
        <v>519</v>
      </c>
      <c r="M338" s="59" t="s">
        <v>381</v>
      </c>
      <c r="N338" s="78"/>
      <c r="O338" s="27" t="s">
        <v>358</v>
      </c>
      <c r="P338" s="15" t="s">
        <v>359</v>
      </c>
      <c r="Q338" s="73"/>
      <c r="R338" s="74"/>
      <c r="S338" s="74"/>
      <c r="T338" s="74"/>
      <c r="U338" s="74"/>
      <c r="V338" s="74"/>
      <c r="W338" s="74"/>
      <c r="X338" s="74"/>
      <c r="Y338" s="61"/>
      <c r="Z338" s="69" t="s">
        <v>519</v>
      </c>
      <c r="AA338" s="59" t="s">
        <v>381</v>
      </c>
      <c r="AB338" s="78"/>
      <c r="AC338" s="27" t="s">
        <v>358</v>
      </c>
      <c r="AD338" s="15" t="s">
        <v>359</v>
      </c>
      <c r="AE338" s="73"/>
      <c r="AF338" s="74"/>
      <c r="AG338" s="74"/>
      <c r="AH338" s="74"/>
      <c r="AI338" s="74"/>
      <c r="AJ338" s="74"/>
      <c r="AK338" s="74"/>
      <c r="AL338" s="74"/>
      <c r="AM338" s="61"/>
    </row>
    <row r="339" spans="1:39" hidden="1">
      <c r="A339" s="10">
        <v>335</v>
      </c>
      <c r="B339" s="98" t="s">
        <v>173</v>
      </c>
      <c r="C339" s="98" t="s">
        <v>168</v>
      </c>
      <c r="D339" s="11" t="s">
        <v>52</v>
      </c>
      <c r="E339" s="11" t="s">
        <v>304</v>
      </c>
      <c r="F339" s="12" t="s">
        <v>50</v>
      </c>
      <c r="G339" s="12" t="s">
        <v>310</v>
      </c>
      <c r="H339" s="12" t="s">
        <v>306</v>
      </c>
      <c r="I339" s="11" t="s">
        <v>504</v>
      </c>
      <c r="J339" s="12" t="str">
        <f t="shared" si="17"/>
        <v>≥17h</v>
      </c>
      <c r="K339" s="12" t="s">
        <v>47</v>
      </c>
      <c r="L339" s="69" t="s">
        <v>520</v>
      </c>
      <c r="M339" s="59" t="s">
        <v>381</v>
      </c>
      <c r="N339" s="78"/>
      <c r="O339" s="27" t="s">
        <v>358</v>
      </c>
      <c r="P339" s="15" t="s">
        <v>359</v>
      </c>
      <c r="Q339" s="73"/>
      <c r="R339" s="74"/>
      <c r="S339" s="74"/>
      <c r="T339" s="74"/>
      <c r="U339" s="74"/>
      <c r="V339" s="74"/>
      <c r="W339" s="74"/>
      <c r="X339" s="74"/>
      <c r="Y339" s="61"/>
      <c r="Z339" s="69" t="s">
        <v>520</v>
      </c>
      <c r="AA339" s="59" t="s">
        <v>381</v>
      </c>
      <c r="AB339" s="78"/>
      <c r="AC339" s="27" t="s">
        <v>358</v>
      </c>
      <c r="AD339" s="15" t="s">
        <v>359</v>
      </c>
      <c r="AE339" s="73"/>
      <c r="AF339" s="74"/>
      <c r="AG339" s="74"/>
      <c r="AH339" s="74"/>
      <c r="AI339" s="74"/>
      <c r="AJ339" s="74"/>
      <c r="AK339" s="74"/>
      <c r="AL339" s="74"/>
      <c r="AM339" s="61"/>
    </row>
    <row r="340" spans="1:39" hidden="1">
      <c r="A340" s="10">
        <v>336</v>
      </c>
      <c r="B340" s="98" t="s">
        <v>241</v>
      </c>
      <c r="C340" s="98" t="s">
        <v>241</v>
      </c>
      <c r="D340" s="11" t="s">
        <v>51</v>
      </c>
      <c r="E340" s="11" t="s">
        <v>303</v>
      </c>
      <c r="F340" s="12" t="s">
        <v>48</v>
      </c>
      <c r="G340" s="12" t="s">
        <v>310</v>
      </c>
      <c r="H340" s="12" t="s">
        <v>306</v>
      </c>
      <c r="I340" s="11" t="s">
        <v>504</v>
      </c>
      <c r="J340" s="12" t="str">
        <f t="shared" si="17"/>
        <v>≥17h</v>
      </c>
      <c r="K340" s="12" t="s">
        <v>513</v>
      </c>
      <c r="L340" s="69" t="s">
        <v>519</v>
      </c>
      <c r="M340" s="59" t="s">
        <v>381</v>
      </c>
      <c r="N340" s="78"/>
      <c r="O340" s="27" t="s">
        <v>358</v>
      </c>
      <c r="P340" s="15" t="s">
        <v>359</v>
      </c>
      <c r="Q340" s="73"/>
      <c r="R340" s="74"/>
      <c r="S340" s="74"/>
      <c r="T340" s="74"/>
      <c r="U340" s="74"/>
      <c r="V340" s="74"/>
      <c r="W340" s="74"/>
      <c r="X340" s="74"/>
      <c r="Y340" s="61"/>
      <c r="Z340" s="69" t="s">
        <v>519</v>
      </c>
      <c r="AA340" s="59" t="s">
        <v>381</v>
      </c>
      <c r="AB340" s="78"/>
      <c r="AC340" s="27" t="s">
        <v>358</v>
      </c>
      <c r="AD340" s="15" t="s">
        <v>359</v>
      </c>
      <c r="AE340" s="73"/>
      <c r="AF340" s="74"/>
      <c r="AG340" s="74"/>
      <c r="AH340" s="74"/>
      <c r="AI340" s="74"/>
      <c r="AJ340" s="74"/>
      <c r="AK340" s="74"/>
      <c r="AL340" s="74"/>
      <c r="AM340" s="61"/>
    </row>
    <row r="341" spans="1:39" hidden="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59" t="s">
        <v>385</v>
      </c>
      <c r="N341" s="78" t="s">
        <v>308</v>
      </c>
      <c r="O341" s="27" t="s">
        <v>358</v>
      </c>
      <c r="P341" s="15" t="s">
        <v>368</v>
      </c>
      <c r="Q341" s="73"/>
      <c r="R341" s="74"/>
      <c r="S341" s="74"/>
      <c r="T341" s="74"/>
      <c r="U341" s="74"/>
      <c r="V341" s="74"/>
      <c r="W341" s="74">
        <v>1</v>
      </c>
      <c r="X341" s="74"/>
      <c r="Y341" s="61"/>
      <c r="Z341" s="69" t="s">
        <v>518</v>
      </c>
      <c r="AA341" s="59" t="s">
        <v>385</v>
      </c>
      <c r="AB341" s="78" t="s">
        <v>308</v>
      </c>
      <c r="AC341" s="27" t="s">
        <v>358</v>
      </c>
      <c r="AD341" s="15" t="s">
        <v>368</v>
      </c>
      <c r="AE341" s="73"/>
      <c r="AF341" s="74"/>
      <c r="AG341" s="74">
        <v>1</v>
      </c>
      <c r="AH341" s="74"/>
      <c r="AI341" s="74"/>
      <c r="AJ341" s="74"/>
      <c r="AK341" s="74"/>
      <c r="AL341" s="74"/>
      <c r="AM341" s="61"/>
    </row>
    <row r="342" spans="1:39" hidden="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59" t="s">
        <v>385</v>
      </c>
      <c r="N342" s="78" t="s">
        <v>308</v>
      </c>
      <c r="O342" s="27" t="s">
        <v>358</v>
      </c>
      <c r="P342" s="15" t="s">
        <v>368</v>
      </c>
      <c r="Q342" s="73"/>
      <c r="R342" s="74"/>
      <c r="S342" s="74"/>
      <c r="T342" s="74">
        <v>1</v>
      </c>
      <c r="U342" s="74"/>
      <c r="V342" s="74"/>
      <c r="W342" s="74"/>
      <c r="X342" s="74"/>
      <c r="Y342" s="61"/>
      <c r="Z342" s="69" t="s">
        <v>518</v>
      </c>
      <c r="AA342" s="59" t="s">
        <v>385</v>
      </c>
      <c r="AB342" s="78" t="s">
        <v>308</v>
      </c>
      <c r="AC342" s="27" t="s">
        <v>358</v>
      </c>
      <c r="AD342" s="15" t="s">
        <v>368</v>
      </c>
      <c r="AE342" s="73"/>
      <c r="AF342" s="74">
        <v>1</v>
      </c>
      <c r="AG342" s="74"/>
      <c r="AH342" s="74"/>
      <c r="AI342" s="74"/>
      <c r="AJ342" s="74"/>
      <c r="AK342" s="74"/>
      <c r="AL342" s="74"/>
      <c r="AM342" s="61"/>
    </row>
    <row r="343" spans="1:39" hidden="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59" t="s">
        <v>381</v>
      </c>
      <c r="N343" s="78"/>
      <c r="O343" s="27" t="s">
        <v>358</v>
      </c>
      <c r="P343" s="15" t="s">
        <v>359</v>
      </c>
      <c r="Q343" s="73"/>
      <c r="R343" s="74"/>
      <c r="S343" s="74"/>
      <c r="T343" s="74"/>
      <c r="U343" s="74"/>
      <c r="V343" s="74"/>
      <c r="W343" s="74"/>
      <c r="X343" s="74"/>
      <c r="Y343" s="61"/>
      <c r="Z343" s="69" t="s">
        <v>520</v>
      </c>
      <c r="AA343" s="59" t="s">
        <v>381</v>
      </c>
      <c r="AB343" s="78"/>
      <c r="AC343" s="27" t="s">
        <v>358</v>
      </c>
      <c r="AD343" s="15" t="s">
        <v>359</v>
      </c>
      <c r="AE343" s="73"/>
      <c r="AF343" s="74"/>
      <c r="AG343" s="74"/>
      <c r="AH343" s="74"/>
      <c r="AI343" s="74"/>
      <c r="AJ343" s="74"/>
      <c r="AK343" s="74"/>
      <c r="AL343" s="74"/>
      <c r="AM343" s="61"/>
    </row>
    <row r="344" spans="1:39" hidden="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59" t="s">
        <v>381</v>
      </c>
      <c r="N344" s="78"/>
      <c r="O344" s="27" t="s">
        <v>358</v>
      </c>
      <c r="P344" s="15" t="s">
        <v>359</v>
      </c>
      <c r="Q344" s="73"/>
      <c r="R344" s="74"/>
      <c r="S344" s="74"/>
      <c r="T344" s="74"/>
      <c r="U344" s="74"/>
      <c r="V344" s="74"/>
      <c r="W344" s="74"/>
      <c r="X344" s="74"/>
      <c r="Y344" s="61"/>
      <c r="Z344" s="69" t="s">
        <v>520</v>
      </c>
      <c r="AA344" s="59" t="s">
        <v>381</v>
      </c>
      <c r="AB344" s="78"/>
      <c r="AC344" s="27" t="s">
        <v>358</v>
      </c>
      <c r="AD344" s="15" t="s">
        <v>359</v>
      </c>
      <c r="AE344" s="73"/>
      <c r="AF344" s="74"/>
      <c r="AG344" s="74"/>
      <c r="AH344" s="74"/>
      <c r="AI344" s="74"/>
      <c r="AJ344" s="74"/>
      <c r="AK344" s="74"/>
      <c r="AL344" s="74"/>
      <c r="AM344" s="61"/>
    </row>
    <row r="345" spans="1:39" hidden="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59" t="s">
        <v>381</v>
      </c>
      <c r="N345" s="78"/>
      <c r="O345" s="27" t="s">
        <v>358</v>
      </c>
      <c r="P345" s="15" t="s">
        <v>359</v>
      </c>
      <c r="Q345" s="73"/>
      <c r="R345" s="74"/>
      <c r="S345" s="74"/>
      <c r="T345" s="74"/>
      <c r="U345" s="74"/>
      <c r="V345" s="74"/>
      <c r="W345" s="74"/>
      <c r="X345" s="74"/>
      <c r="Y345" s="61"/>
      <c r="Z345" s="69" t="s">
        <v>519</v>
      </c>
      <c r="AA345" s="59" t="s">
        <v>381</v>
      </c>
      <c r="AB345" s="78"/>
      <c r="AC345" s="27" t="s">
        <v>358</v>
      </c>
      <c r="AD345" s="15" t="s">
        <v>359</v>
      </c>
      <c r="AE345" s="73"/>
      <c r="AF345" s="74"/>
      <c r="AG345" s="74"/>
      <c r="AH345" s="74"/>
      <c r="AI345" s="74"/>
      <c r="AJ345" s="74"/>
      <c r="AK345" s="74"/>
      <c r="AL345" s="74"/>
      <c r="AM345" s="61"/>
    </row>
    <row r="346" spans="1:39" hidden="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59" t="s">
        <v>381</v>
      </c>
      <c r="N346" s="78"/>
      <c r="O346" s="27" t="s">
        <v>358</v>
      </c>
      <c r="P346" s="15" t="s">
        <v>359</v>
      </c>
      <c r="Q346" s="73"/>
      <c r="R346" s="74"/>
      <c r="S346" s="74"/>
      <c r="T346" s="74"/>
      <c r="U346" s="74"/>
      <c r="V346" s="74"/>
      <c r="W346" s="74"/>
      <c r="X346" s="74"/>
      <c r="Y346" s="61"/>
      <c r="Z346" s="69" t="s">
        <v>518</v>
      </c>
      <c r="AA346" s="59" t="s">
        <v>381</v>
      </c>
      <c r="AB346" s="78"/>
      <c r="AC346" s="27" t="s">
        <v>358</v>
      </c>
      <c r="AD346" s="15" t="s">
        <v>359</v>
      </c>
      <c r="AE346" s="73"/>
      <c r="AF346" s="74"/>
      <c r="AG346" s="74"/>
      <c r="AH346" s="74"/>
      <c r="AI346" s="74"/>
      <c r="AJ346" s="74"/>
      <c r="AK346" s="74"/>
      <c r="AL346" s="74"/>
      <c r="AM346" s="61"/>
    </row>
    <row r="347" spans="1:39" hidden="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59" t="s">
        <v>385</v>
      </c>
      <c r="N347" s="78" t="s">
        <v>308</v>
      </c>
      <c r="O347" s="27" t="s">
        <v>358</v>
      </c>
      <c r="P347" s="15" t="s">
        <v>368</v>
      </c>
      <c r="Q347" s="73"/>
      <c r="R347" s="74"/>
      <c r="S347" s="74"/>
      <c r="T347" s="74"/>
      <c r="U347" s="74"/>
      <c r="V347" s="74"/>
      <c r="W347" s="74"/>
      <c r="X347" s="74"/>
      <c r="Y347" s="61">
        <v>1</v>
      </c>
      <c r="Z347" s="69" t="s">
        <v>518</v>
      </c>
      <c r="AA347" s="59" t="s">
        <v>385</v>
      </c>
      <c r="AB347" s="78" t="s">
        <v>308</v>
      </c>
      <c r="AC347" s="27" t="s">
        <v>358</v>
      </c>
      <c r="AD347" s="15" t="s">
        <v>368</v>
      </c>
      <c r="AE347" s="73"/>
      <c r="AF347" s="74"/>
      <c r="AG347" s="74"/>
      <c r="AH347" s="74"/>
      <c r="AI347" s="74"/>
      <c r="AJ347" s="74"/>
      <c r="AK347" s="74"/>
      <c r="AL347" s="74"/>
      <c r="AM347" s="61">
        <v>1</v>
      </c>
    </row>
    <row r="348" spans="1:39" hidden="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59" t="s">
        <v>381</v>
      </c>
      <c r="N348" s="78"/>
      <c r="O348" s="27" t="s">
        <v>358</v>
      </c>
      <c r="P348" s="15" t="s">
        <v>359</v>
      </c>
      <c r="Q348" s="73"/>
      <c r="R348" s="74"/>
      <c r="S348" s="74"/>
      <c r="T348" s="74"/>
      <c r="U348" s="74"/>
      <c r="V348" s="74"/>
      <c r="W348" s="74"/>
      <c r="X348" s="74"/>
      <c r="Y348" s="61"/>
      <c r="Z348" s="69" t="s">
        <v>518</v>
      </c>
      <c r="AA348" s="59" t="s">
        <v>381</v>
      </c>
      <c r="AB348" s="78"/>
      <c r="AC348" s="27" t="s">
        <v>358</v>
      </c>
      <c r="AD348" s="15" t="s">
        <v>359</v>
      </c>
      <c r="AE348" s="73"/>
      <c r="AF348" s="74"/>
      <c r="AG348" s="74"/>
      <c r="AH348" s="74"/>
      <c r="AI348" s="74"/>
      <c r="AJ348" s="74"/>
      <c r="AK348" s="74"/>
      <c r="AL348" s="74"/>
      <c r="AM348" s="61"/>
    </row>
    <row r="349" spans="1:39" hidden="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59" t="s">
        <v>381</v>
      </c>
      <c r="N349" s="78"/>
      <c r="O349" s="27" t="s">
        <v>358</v>
      </c>
      <c r="P349" s="15" t="s">
        <v>359</v>
      </c>
      <c r="Q349" s="73"/>
      <c r="R349" s="74"/>
      <c r="S349" s="74"/>
      <c r="T349" s="74"/>
      <c r="U349" s="74"/>
      <c r="V349" s="74"/>
      <c r="W349" s="74"/>
      <c r="X349" s="74"/>
      <c r="Y349" s="61"/>
      <c r="Z349" s="69" t="s">
        <v>520</v>
      </c>
      <c r="AA349" s="59" t="s">
        <v>381</v>
      </c>
      <c r="AB349" s="78"/>
      <c r="AC349" s="27" t="s">
        <v>358</v>
      </c>
      <c r="AD349" s="15" t="s">
        <v>359</v>
      </c>
      <c r="AE349" s="73"/>
      <c r="AF349" s="74"/>
      <c r="AG349" s="74"/>
      <c r="AH349" s="74"/>
      <c r="AI349" s="74"/>
      <c r="AJ349" s="74"/>
      <c r="AK349" s="74"/>
      <c r="AL349" s="74"/>
      <c r="AM349" s="61"/>
    </row>
    <row r="350" spans="1:39" hidden="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59" t="s">
        <v>382</v>
      </c>
      <c r="N350" s="78" t="s">
        <v>308</v>
      </c>
      <c r="O350" s="27" t="s">
        <v>358</v>
      </c>
      <c r="P350" s="15" t="s">
        <v>368</v>
      </c>
      <c r="Q350" s="73"/>
      <c r="R350" s="74">
        <v>1</v>
      </c>
      <c r="S350" s="74"/>
      <c r="T350" s="74">
        <v>1</v>
      </c>
      <c r="U350" s="74"/>
      <c r="V350" s="74"/>
      <c r="W350" s="74">
        <v>1</v>
      </c>
      <c r="X350" s="74"/>
      <c r="Y350" s="61"/>
      <c r="Z350" s="69" t="s">
        <v>518</v>
      </c>
      <c r="AA350" s="59" t="s">
        <v>382</v>
      </c>
      <c r="AB350" s="78" t="s">
        <v>308</v>
      </c>
      <c r="AC350" s="27" t="s">
        <v>358</v>
      </c>
      <c r="AD350" s="15" t="s">
        <v>368</v>
      </c>
      <c r="AE350" s="73"/>
      <c r="AF350" s="74"/>
      <c r="AG350" s="74">
        <v>1</v>
      </c>
      <c r="AH350" s="74">
        <v>1</v>
      </c>
      <c r="AI350" s="74"/>
      <c r="AJ350" s="74"/>
      <c r="AK350" s="74">
        <v>1</v>
      </c>
      <c r="AL350" s="74"/>
      <c r="AM350" s="61"/>
    </row>
    <row r="351" spans="1:39" hidden="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59" t="s">
        <v>381</v>
      </c>
      <c r="N351" s="78"/>
      <c r="O351" s="27" t="s">
        <v>358</v>
      </c>
      <c r="P351" s="15" t="s">
        <v>359</v>
      </c>
      <c r="Q351" s="73"/>
      <c r="R351" s="74"/>
      <c r="S351" s="74"/>
      <c r="T351" s="74"/>
      <c r="U351" s="74"/>
      <c r="V351" s="74"/>
      <c r="W351" s="74"/>
      <c r="X351" s="74"/>
      <c r="Y351" s="61"/>
      <c r="Z351" s="69" t="s">
        <v>519</v>
      </c>
      <c r="AA351" s="59" t="s">
        <v>381</v>
      </c>
      <c r="AB351" s="78"/>
      <c r="AC351" s="27" t="s">
        <v>358</v>
      </c>
      <c r="AD351" s="15" t="s">
        <v>359</v>
      </c>
      <c r="AE351" s="73"/>
      <c r="AF351" s="74"/>
      <c r="AG351" s="74"/>
      <c r="AH351" s="74"/>
      <c r="AI351" s="74"/>
      <c r="AJ351" s="74"/>
      <c r="AK351" s="74"/>
      <c r="AL351" s="74"/>
      <c r="AM351" s="61"/>
    </row>
    <row r="352" spans="1:39">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59" t="s">
        <v>385</v>
      </c>
      <c r="N352" s="78" t="s">
        <v>308</v>
      </c>
      <c r="O352" s="27" t="s">
        <v>358</v>
      </c>
      <c r="P352" s="15" t="s">
        <v>368</v>
      </c>
      <c r="Q352" s="73"/>
      <c r="R352" s="74"/>
      <c r="S352" s="74"/>
      <c r="T352" s="74">
        <v>1</v>
      </c>
      <c r="U352" s="74"/>
      <c r="V352" s="74"/>
      <c r="W352" s="74">
        <v>1</v>
      </c>
      <c r="X352" s="74">
        <v>1</v>
      </c>
      <c r="Y352" s="61"/>
      <c r="Z352" s="69" t="s">
        <v>519</v>
      </c>
      <c r="AA352" s="59" t="s">
        <v>385</v>
      </c>
      <c r="AB352" s="78" t="s">
        <v>308</v>
      </c>
      <c r="AC352" s="27" t="s">
        <v>358</v>
      </c>
      <c r="AD352" s="15" t="s">
        <v>368</v>
      </c>
      <c r="AE352" s="73"/>
      <c r="AF352" s="74"/>
      <c r="AG352" s="74"/>
      <c r="AH352" s="74"/>
      <c r="AI352" s="74"/>
      <c r="AJ352" s="74"/>
      <c r="AK352" s="74"/>
      <c r="AL352" s="74"/>
      <c r="AM352" s="61">
        <v>1</v>
      </c>
    </row>
    <row r="353" spans="1:39" hidden="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59" t="s">
        <v>381</v>
      </c>
      <c r="N353" s="78"/>
      <c r="O353" s="27" t="s">
        <v>358</v>
      </c>
      <c r="P353" s="15" t="s">
        <v>359</v>
      </c>
      <c r="Q353" s="73"/>
      <c r="R353" s="74"/>
      <c r="S353" s="74"/>
      <c r="T353" s="74"/>
      <c r="U353" s="74"/>
      <c r="V353" s="74"/>
      <c r="W353" s="74"/>
      <c r="X353" s="74"/>
      <c r="Y353" s="61"/>
      <c r="Z353" s="69" t="s">
        <v>519</v>
      </c>
      <c r="AA353" s="59" t="s">
        <v>381</v>
      </c>
      <c r="AB353" s="78"/>
      <c r="AC353" s="27" t="s">
        <v>358</v>
      </c>
      <c r="AD353" s="15" t="s">
        <v>359</v>
      </c>
      <c r="AE353" s="73"/>
      <c r="AF353" s="74"/>
      <c r="AG353" s="74"/>
      <c r="AH353" s="74"/>
      <c r="AI353" s="74"/>
      <c r="AJ353" s="74"/>
      <c r="AK353" s="74"/>
      <c r="AL353" s="74"/>
      <c r="AM353" s="61"/>
    </row>
    <row r="354" spans="1:39">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59" t="s">
        <v>382</v>
      </c>
      <c r="N354" s="78" t="s">
        <v>308</v>
      </c>
      <c r="O354" s="27" t="s">
        <v>358</v>
      </c>
      <c r="P354" s="15" t="s">
        <v>368</v>
      </c>
      <c r="Q354" s="73"/>
      <c r="R354" s="74"/>
      <c r="S354" s="74">
        <v>1</v>
      </c>
      <c r="T354" s="74">
        <v>1</v>
      </c>
      <c r="U354" s="74"/>
      <c r="V354" s="74"/>
      <c r="W354" s="74"/>
      <c r="X354" s="74">
        <v>1</v>
      </c>
      <c r="Y354" s="61"/>
      <c r="Z354" s="69" t="s">
        <v>519</v>
      </c>
      <c r="AA354" s="59" t="s">
        <v>382</v>
      </c>
      <c r="AB354" s="78" t="s">
        <v>308</v>
      </c>
      <c r="AC354" s="27" t="s">
        <v>358</v>
      </c>
      <c r="AD354" s="15" t="s">
        <v>368</v>
      </c>
      <c r="AE354" s="73"/>
      <c r="AF354" s="74"/>
      <c r="AG354" s="74"/>
      <c r="AH354" s="74">
        <v>1</v>
      </c>
      <c r="AI354" s="74"/>
      <c r="AJ354" s="74"/>
      <c r="AK354" s="74"/>
      <c r="AL354" s="74"/>
      <c r="AM354" s="61"/>
    </row>
    <row r="355" spans="1:39" hidden="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59" t="s">
        <v>382</v>
      </c>
      <c r="N355" s="78" t="s">
        <v>308</v>
      </c>
      <c r="O355" s="27" t="s">
        <v>358</v>
      </c>
      <c r="P355" s="15" t="s">
        <v>368</v>
      </c>
      <c r="Q355" s="73">
        <v>1</v>
      </c>
      <c r="R355" s="74"/>
      <c r="S355" s="74">
        <v>1</v>
      </c>
      <c r="T355" s="74">
        <v>1</v>
      </c>
      <c r="U355" s="74"/>
      <c r="V355" s="74"/>
      <c r="W355" s="74">
        <v>1</v>
      </c>
      <c r="X355" s="74"/>
      <c r="Y355" s="61"/>
      <c r="Z355" s="69" t="s">
        <v>518</v>
      </c>
      <c r="AA355" s="59" t="s">
        <v>382</v>
      </c>
      <c r="AB355" s="78" t="s">
        <v>308</v>
      </c>
      <c r="AC355" s="27" t="s">
        <v>358</v>
      </c>
      <c r="AD355" s="15" t="s">
        <v>368</v>
      </c>
      <c r="AE355" s="73"/>
      <c r="AF355" s="74"/>
      <c r="AG355" s="74">
        <v>1</v>
      </c>
      <c r="AH355" s="74"/>
      <c r="AI355" s="74"/>
      <c r="AJ355" s="74"/>
      <c r="AK355" s="74"/>
      <c r="AL355" s="74"/>
      <c r="AM355" s="61">
        <v>1</v>
      </c>
    </row>
    <row r="356" spans="1:39" hidden="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59" t="s">
        <v>381</v>
      </c>
      <c r="N356" s="78"/>
      <c r="O356" s="27" t="s">
        <v>358</v>
      </c>
      <c r="P356" s="15" t="s">
        <v>359</v>
      </c>
      <c r="Q356" s="73"/>
      <c r="R356" s="74"/>
      <c r="S356" s="74"/>
      <c r="T356" s="74"/>
      <c r="U356" s="74"/>
      <c r="V356" s="74"/>
      <c r="W356" s="74"/>
      <c r="X356" s="74"/>
      <c r="Y356" s="61"/>
      <c r="Z356" s="69" t="s">
        <v>519</v>
      </c>
      <c r="AA356" s="59" t="s">
        <v>381</v>
      </c>
      <c r="AB356" s="78"/>
      <c r="AC356" s="27" t="s">
        <v>358</v>
      </c>
      <c r="AD356" s="15" t="s">
        <v>359</v>
      </c>
      <c r="AE356" s="73"/>
      <c r="AF356" s="74"/>
      <c r="AG356" s="74"/>
      <c r="AH356" s="74"/>
      <c r="AI356" s="74"/>
      <c r="AJ356" s="74"/>
      <c r="AK356" s="74"/>
      <c r="AL356" s="74"/>
      <c r="AM356" s="61"/>
    </row>
    <row r="357" spans="1:39">
      <c r="A357" s="10">
        <v>353</v>
      </c>
      <c r="B357" s="98" t="s">
        <v>189</v>
      </c>
      <c r="C357" s="98" t="s">
        <v>189</v>
      </c>
      <c r="D357" s="11" t="s">
        <v>52</v>
      </c>
      <c r="E357" s="11" t="s">
        <v>304</v>
      </c>
      <c r="F357" s="12" t="s">
        <v>49</v>
      </c>
      <c r="G357" s="12" t="s">
        <v>310</v>
      </c>
      <c r="H357" s="12" t="s">
        <v>306</v>
      </c>
      <c r="I357" s="103" t="s">
        <v>504</v>
      </c>
      <c r="J357" s="12" t="str">
        <f t="shared" ref="J357:J363" si="18">"≥17h"</f>
        <v>≥17h</v>
      </c>
      <c r="K357" s="12" t="s">
        <v>512</v>
      </c>
      <c r="L357" s="69" t="s">
        <v>519</v>
      </c>
      <c r="M357" s="59" t="s">
        <v>382</v>
      </c>
      <c r="N357" s="78" t="s">
        <v>308</v>
      </c>
      <c r="O357" s="27" t="s">
        <v>358</v>
      </c>
      <c r="P357" s="15" t="s">
        <v>368</v>
      </c>
      <c r="Q357" s="73">
        <v>1</v>
      </c>
      <c r="R357" s="74"/>
      <c r="S357" s="74"/>
      <c r="T357" s="74">
        <v>1</v>
      </c>
      <c r="U357" s="74"/>
      <c r="V357" s="74"/>
      <c r="W357" s="74"/>
      <c r="X357" s="74"/>
      <c r="Y357" s="61"/>
      <c r="Z357" s="69" t="s">
        <v>519</v>
      </c>
      <c r="AA357" s="59" t="s">
        <v>382</v>
      </c>
      <c r="AB357" s="78" t="s">
        <v>308</v>
      </c>
      <c r="AC357" s="27" t="s">
        <v>358</v>
      </c>
      <c r="AD357" s="15" t="s">
        <v>368</v>
      </c>
      <c r="AE357" s="73"/>
      <c r="AF357" s="74"/>
      <c r="AG357" s="74"/>
      <c r="AH357" s="74">
        <v>1</v>
      </c>
      <c r="AI357" s="74"/>
      <c r="AJ357" s="74"/>
      <c r="AK357" s="74"/>
      <c r="AL357" s="74"/>
      <c r="AM357" s="61"/>
    </row>
    <row r="358" spans="1:39" hidden="1">
      <c r="A358" s="10">
        <v>354</v>
      </c>
      <c r="B358" s="98" t="s">
        <v>69</v>
      </c>
      <c r="C358" s="98" t="s">
        <v>69</v>
      </c>
      <c r="D358" s="11" t="s">
        <v>52</v>
      </c>
      <c r="E358" s="11" t="s">
        <v>303</v>
      </c>
      <c r="F358" s="12" t="s">
        <v>48</v>
      </c>
      <c r="G358" s="12" t="s">
        <v>310</v>
      </c>
      <c r="H358" s="12" t="s">
        <v>306</v>
      </c>
      <c r="I358" s="11" t="s">
        <v>507</v>
      </c>
      <c r="J358" s="12" t="str">
        <f t="shared" si="18"/>
        <v>≥17h</v>
      </c>
      <c r="K358" s="12" t="s">
        <v>512</v>
      </c>
      <c r="L358" s="69" t="s">
        <v>518</v>
      </c>
      <c r="M358" s="59" t="s">
        <v>382</v>
      </c>
      <c r="N358" s="78" t="s">
        <v>308</v>
      </c>
      <c r="O358" s="27" t="s">
        <v>358</v>
      </c>
      <c r="P358" s="15" t="s">
        <v>368</v>
      </c>
      <c r="Q358" s="73"/>
      <c r="R358" s="74"/>
      <c r="S358" s="74">
        <v>1</v>
      </c>
      <c r="T358" s="74"/>
      <c r="U358" s="74"/>
      <c r="V358" s="74"/>
      <c r="W358" s="74">
        <v>1</v>
      </c>
      <c r="X358" s="74"/>
      <c r="Y358" s="61">
        <v>1</v>
      </c>
      <c r="Z358" s="69" t="s">
        <v>518</v>
      </c>
      <c r="AA358" s="59" t="s">
        <v>382</v>
      </c>
      <c r="AB358" s="78" t="s">
        <v>308</v>
      </c>
      <c r="AC358" s="27" t="s">
        <v>358</v>
      </c>
      <c r="AD358" s="15" t="s">
        <v>368</v>
      </c>
      <c r="AE358" s="73"/>
      <c r="AF358" s="74"/>
      <c r="AG358" s="74"/>
      <c r="AH358" s="74"/>
      <c r="AI358" s="74"/>
      <c r="AJ358" s="74"/>
      <c r="AK358" s="74"/>
      <c r="AL358" s="74"/>
      <c r="AM358" s="61">
        <v>1</v>
      </c>
    </row>
    <row r="359" spans="1:39" hidden="1">
      <c r="A359" s="10">
        <v>355</v>
      </c>
      <c r="B359" s="98" t="s">
        <v>291</v>
      </c>
      <c r="C359" s="98" t="s">
        <v>291</v>
      </c>
      <c r="D359" s="11" t="s">
        <v>51</v>
      </c>
      <c r="E359" s="11" t="s">
        <v>303</v>
      </c>
      <c r="F359" s="12" t="s">
        <v>50</v>
      </c>
      <c r="G359" s="12" t="s">
        <v>310</v>
      </c>
      <c r="H359" s="12" t="s">
        <v>306</v>
      </c>
      <c r="I359" s="11" t="s">
        <v>504</v>
      </c>
      <c r="J359" s="12" t="str">
        <f t="shared" si="18"/>
        <v>≥17h</v>
      </c>
      <c r="K359" s="12" t="s">
        <v>47</v>
      </c>
      <c r="L359" s="69" t="s">
        <v>519</v>
      </c>
      <c r="M359" s="59" t="s">
        <v>381</v>
      </c>
      <c r="N359" s="78"/>
      <c r="O359" s="27" t="s">
        <v>358</v>
      </c>
      <c r="P359" s="15" t="s">
        <v>359</v>
      </c>
      <c r="Q359" s="73"/>
      <c r="R359" s="74"/>
      <c r="S359" s="74"/>
      <c r="T359" s="74"/>
      <c r="U359" s="74"/>
      <c r="V359" s="74"/>
      <c r="W359" s="74"/>
      <c r="X359" s="74"/>
      <c r="Y359" s="61"/>
      <c r="Z359" s="69" t="s">
        <v>519</v>
      </c>
      <c r="AA359" s="59" t="s">
        <v>381</v>
      </c>
      <c r="AB359" s="78"/>
      <c r="AC359" s="27" t="s">
        <v>358</v>
      </c>
      <c r="AD359" s="15" t="s">
        <v>359</v>
      </c>
      <c r="AE359" s="73"/>
      <c r="AF359" s="74"/>
      <c r="AG359" s="74"/>
      <c r="AH359" s="74"/>
      <c r="AI359" s="74"/>
      <c r="AJ359" s="74"/>
      <c r="AK359" s="74"/>
      <c r="AL359" s="74"/>
      <c r="AM359" s="61"/>
    </row>
    <row r="360" spans="1:39" hidden="1">
      <c r="A360" s="10">
        <v>356</v>
      </c>
      <c r="B360" s="98" t="s">
        <v>189</v>
      </c>
      <c r="C360" s="98" t="s">
        <v>189</v>
      </c>
      <c r="D360" s="11" t="s">
        <v>52</v>
      </c>
      <c r="E360" s="11" t="s">
        <v>304</v>
      </c>
      <c r="F360" s="12" t="s">
        <v>50</v>
      </c>
      <c r="G360" s="12" t="s">
        <v>310</v>
      </c>
      <c r="H360" s="12" t="s">
        <v>306</v>
      </c>
      <c r="I360" s="11" t="s">
        <v>504</v>
      </c>
      <c r="J360" s="12" t="str">
        <f t="shared" si="18"/>
        <v>≥17h</v>
      </c>
      <c r="K360" s="12" t="s">
        <v>512</v>
      </c>
      <c r="L360" s="69" t="s">
        <v>519</v>
      </c>
      <c r="M360" s="59" t="s">
        <v>381</v>
      </c>
      <c r="N360" s="78"/>
      <c r="O360" s="27" t="s">
        <v>358</v>
      </c>
      <c r="P360" s="15" t="s">
        <v>359</v>
      </c>
      <c r="Q360" s="73"/>
      <c r="R360" s="74"/>
      <c r="S360" s="74"/>
      <c r="T360" s="74"/>
      <c r="U360" s="74"/>
      <c r="V360" s="74"/>
      <c r="W360" s="74"/>
      <c r="X360" s="74"/>
      <c r="Y360" s="61"/>
      <c r="Z360" s="69" t="s">
        <v>519</v>
      </c>
      <c r="AA360" s="59" t="s">
        <v>381</v>
      </c>
      <c r="AB360" s="78"/>
      <c r="AC360" s="27" t="s">
        <v>358</v>
      </c>
      <c r="AD360" s="15" t="s">
        <v>359</v>
      </c>
      <c r="AE360" s="73"/>
      <c r="AF360" s="74"/>
      <c r="AG360" s="74"/>
      <c r="AH360" s="74"/>
      <c r="AI360" s="74"/>
      <c r="AJ360" s="74"/>
      <c r="AK360" s="74"/>
      <c r="AL360" s="74"/>
      <c r="AM360" s="61"/>
    </row>
    <row r="361" spans="1:39" hidden="1">
      <c r="A361" s="10">
        <v>357</v>
      </c>
      <c r="B361" s="98" t="s">
        <v>192</v>
      </c>
      <c r="C361" s="98" t="s">
        <v>191</v>
      </c>
      <c r="D361" s="11" t="s">
        <v>25</v>
      </c>
      <c r="E361" s="11" t="s">
        <v>304</v>
      </c>
      <c r="F361" s="12" t="s">
        <v>50</v>
      </c>
      <c r="G361" s="12" t="s">
        <v>510</v>
      </c>
      <c r="H361" s="12" t="s">
        <v>306</v>
      </c>
      <c r="I361" s="11" t="s">
        <v>504</v>
      </c>
      <c r="J361" s="12" t="str">
        <f t="shared" si="18"/>
        <v>≥17h</v>
      </c>
      <c r="K361" s="12" t="s">
        <v>513</v>
      </c>
      <c r="L361" s="69" t="s">
        <v>519</v>
      </c>
      <c r="M361" s="59" t="s">
        <v>381</v>
      </c>
      <c r="N361" s="78"/>
      <c r="O361" s="27" t="s">
        <v>358</v>
      </c>
      <c r="P361" s="15" t="s">
        <v>359</v>
      </c>
      <c r="Q361" s="73"/>
      <c r="R361" s="74"/>
      <c r="S361" s="74"/>
      <c r="T361" s="74"/>
      <c r="U361" s="74"/>
      <c r="V361" s="74"/>
      <c r="W361" s="74"/>
      <c r="X361" s="74"/>
      <c r="Y361" s="61"/>
      <c r="Z361" s="69" t="s">
        <v>519</v>
      </c>
      <c r="AA361" s="59" t="s">
        <v>381</v>
      </c>
      <c r="AB361" s="78"/>
      <c r="AC361" s="27" t="s">
        <v>358</v>
      </c>
      <c r="AD361" s="15" t="s">
        <v>359</v>
      </c>
      <c r="AE361" s="73"/>
      <c r="AF361" s="74"/>
      <c r="AG361" s="74"/>
      <c r="AH361" s="74"/>
      <c r="AI361" s="74"/>
      <c r="AJ361" s="74"/>
      <c r="AK361" s="74"/>
      <c r="AL361" s="74"/>
      <c r="AM361" s="61"/>
    </row>
    <row r="362" spans="1:39" hidden="1">
      <c r="A362" s="10">
        <v>358</v>
      </c>
      <c r="B362" s="98" t="s">
        <v>291</v>
      </c>
      <c r="C362" s="98" t="s">
        <v>291</v>
      </c>
      <c r="D362" s="11" t="s">
        <v>52</v>
      </c>
      <c r="E362" s="11" t="s">
        <v>304</v>
      </c>
      <c r="F362" s="12" t="s">
        <v>49</v>
      </c>
      <c r="G362" s="12" t="s">
        <v>510</v>
      </c>
      <c r="H362" s="12" t="s">
        <v>307</v>
      </c>
      <c r="I362" s="11" t="s">
        <v>507</v>
      </c>
      <c r="J362" s="12" t="str">
        <f t="shared" si="18"/>
        <v>≥17h</v>
      </c>
      <c r="K362" s="12" t="s">
        <v>47</v>
      </c>
      <c r="L362" s="69" t="s">
        <v>519</v>
      </c>
      <c r="M362" s="59" t="s">
        <v>381</v>
      </c>
      <c r="N362" s="78"/>
      <c r="O362" s="27" t="s">
        <v>358</v>
      </c>
      <c r="P362" s="15" t="s">
        <v>359</v>
      </c>
      <c r="Q362" s="73"/>
      <c r="R362" s="74"/>
      <c r="S362" s="74"/>
      <c r="T362" s="74"/>
      <c r="U362" s="74"/>
      <c r="V362" s="74"/>
      <c r="W362" s="74"/>
      <c r="X362" s="74"/>
      <c r="Y362" s="61"/>
      <c r="Z362" s="69" t="s">
        <v>519</v>
      </c>
      <c r="AA362" s="59" t="s">
        <v>381</v>
      </c>
      <c r="AB362" s="78"/>
      <c r="AC362" s="27" t="s">
        <v>358</v>
      </c>
      <c r="AD362" s="15" t="s">
        <v>359</v>
      </c>
      <c r="AE362" s="73"/>
      <c r="AF362" s="74"/>
      <c r="AG362" s="74"/>
      <c r="AH362" s="74"/>
      <c r="AI362" s="74"/>
      <c r="AJ362" s="74"/>
      <c r="AK362" s="74"/>
      <c r="AL362" s="74"/>
      <c r="AM362" s="61"/>
    </row>
    <row r="363" spans="1:39" hidden="1">
      <c r="A363" s="10">
        <v>359</v>
      </c>
      <c r="B363" s="98" t="s">
        <v>291</v>
      </c>
      <c r="C363" s="98" t="s">
        <v>291</v>
      </c>
      <c r="D363" s="11" t="s">
        <v>51</v>
      </c>
      <c r="E363" s="11" t="s">
        <v>304</v>
      </c>
      <c r="F363" s="12" t="s">
        <v>50</v>
      </c>
      <c r="G363" s="12" t="s">
        <v>310</v>
      </c>
      <c r="H363" s="12" t="s">
        <v>306</v>
      </c>
      <c r="I363" s="11" t="s">
        <v>507</v>
      </c>
      <c r="J363" s="12" t="str">
        <f t="shared" si="18"/>
        <v>≥17h</v>
      </c>
      <c r="K363" s="12" t="s">
        <v>513</v>
      </c>
      <c r="L363" s="69" t="s">
        <v>519</v>
      </c>
      <c r="M363" s="59" t="s">
        <v>381</v>
      </c>
      <c r="N363" s="78"/>
      <c r="O363" s="27" t="s">
        <v>358</v>
      </c>
      <c r="P363" s="15" t="s">
        <v>359</v>
      </c>
      <c r="Q363" s="73"/>
      <c r="R363" s="74"/>
      <c r="S363" s="74"/>
      <c r="T363" s="74"/>
      <c r="U363" s="74"/>
      <c r="V363" s="74"/>
      <c r="W363" s="74"/>
      <c r="X363" s="74"/>
      <c r="Y363" s="61"/>
      <c r="Z363" s="69" t="s">
        <v>519</v>
      </c>
      <c r="AA363" s="59" t="s">
        <v>381</v>
      </c>
      <c r="AB363" s="78"/>
      <c r="AC363" s="27" t="s">
        <v>358</v>
      </c>
      <c r="AD363" s="15" t="s">
        <v>359</v>
      </c>
      <c r="AE363" s="73"/>
      <c r="AF363" s="74"/>
      <c r="AG363" s="74"/>
      <c r="AH363" s="74"/>
      <c r="AI363" s="74"/>
      <c r="AJ363" s="74"/>
      <c r="AK363" s="74"/>
      <c r="AL363" s="74"/>
      <c r="AM363" s="61"/>
    </row>
    <row r="364" spans="1:39" hidden="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59" t="s">
        <v>381</v>
      </c>
      <c r="N364" s="78"/>
      <c r="O364" s="27" t="s">
        <v>358</v>
      </c>
      <c r="P364" s="15" t="s">
        <v>359</v>
      </c>
      <c r="Q364" s="73"/>
      <c r="R364" s="74"/>
      <c r="S364" s="74"/>
      <c r="T364" s="74"/>
      <c r="U364" s="74"/>
      <c r="V364" s="74"/>
      <c r="W364" s="74"/>
      <c r="X364" s="74"/>
      <c r="Y364" s="61"/>
      <c r="Z364" s="69" t="s">
        <v>520</v>
      </c>
      <c r="AA364" s="59" t="s">
        <v>381</v>
      </c>
      <c r="AB364" s="78"/>
      <c r="AC364" s="27" t="s">
        <v>358</v>
      </c>
      <c r="AD364" s="15" t="s">
        <v>359</v>
      </c>
      <c r="AE364" s="73"/>
      <c r="AF364" s="74"/>
      <c r="AG364" s="74"/>
      <c r="AH364" s="74"/>
      <c r="AI364" s="74"/>
      <c r="AJ364" s="74"/>
      <c r="AK364" s="74"/>
      <c r="AL364" s="74"/>
      <c r="AM364" s="61"/>
    </row>
    <row r="365" spans="1:39">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59" t="s">
        <v>382</v>
      </c>
      <c r="N365" s="78" t="s">
        <v>308</v>
      </c>
      <c r="O365" s="27" t="s">
        <v>358</v>
      </c>
      <c r="P365" s="15" t="s">
        <v>368</v>
      </c>
      <c r="Q365" s="73"/>
      <c r="R365" s="74"/>
      <c r="S365" s="74"/>
      <c r="T365" s="74">
        <v>1</v>
      </c>
      <c r="U365" s="74"/>
      <c r="V365" s="74"/>
      <c r="W365" s="74"/>
      <c r="X365" s="74"/>
      <c r="Y365" s="61">
        <v>1</v>
      </c>
      <c r="Z365" s="69" t="s">
        <v>519</v>
      </c>
      <c r="AA365" s="59" t="s">
        <v>382</v>
      </c>
      <c r="AB365" s="78" t="s">
        <v>308</v>
      </c>
      <c r="AC365" s="27" t="s">
        <v>358</v>
      </c>
      <c r="AD365" s="15" t="s">
        <v>368</v>
      </c>
      <c r="AE365" s="73"/>
      <c r="AF365" s="74"/>
      <c r="AG365" s="74"/>
      <c r="AH365" s="74"/>
      <c r="AI365" s="74"/>
      <c r="AJ365" s="74"/>
      <c r="AK365" s="74"/>
      <c r="AL365" s="74"/>
      <c r="AM365" s="61">
        <v>1</v>
      </c>
    </row>
    <row r="366" spans="1:39" hidden="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59" t="s">
        <v>381</v>
      </c>
      <c r="N366" s="78"/>
      <c r="O366" s="27" t="s">
        <v>358</v>
      </c>
      <c r="P366" s="15" t="s">
        <v>359</v>
      </c>
      <c r="Q366" s="73"/>
      <c r="R366" s="74"/>
      <c r="S366" s="74"/>
      <c r="T366" s="74"/>
      <c r="U366" s="74"/>
      <c r="V366" s="74"/>
      <c r="W366" s="74"/>
      <c r="X366" s="74"/>
      <c r="Y366" s="61"/>
      <c r="Z366" s="69" t="s">
        <v>520</v>
      </c>
      <c r="AA366" s="59" t="s">
        <v>381</v>
      </c>
      <c r="AB366" s="78"/>
      <c r="AC366" s="27" t="s">
        <v>358</v>
      </c>
      <c r="AD366" s="15" t="s">
        <v>359</v>
      </c>
      <c r="AE366" s="73"/>
      <c r="AF366" s="74"/>
      <c r="AG366" s="74"/>
      <c r="AH366" s="74"/>
      <c r="AI366" s="74"/>
      <c r="AJ366" s="74"/>
      <c r="AK366" s="74"/>
      <c r="AL366" s="74"/>
      <c r="AM366" s="61"/>
    </row>
    <row r="367" spans="1:39">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59" t="s">
        <v>385</v>
      </c>
      <c r="N367" s="78" t="s">
        <v>308</v>
      </c>
      <c r="O367" s="27" t="s">
        <v>358</v>
      </c>
      <c r="P367" s="15" t="s">
        <v>368</v>
      </c>
      <c r="Q367" s="73"/>
      <c r="R367" s="74"/>
      <c r="S367" s="74"/>
      <c r="T367" s="74">
        <v>1</v>
      </c>
      <c r="U367" s="74"/>
      <c r="V367" s="74"/>
      <c r="W367" s="74"/>
      <c r="X367" s="74"/>
      <c r="Y367" s="61"/>
      <c r="Z367" s="69" t="s">
        <v>519</v>
      </c>
      <c r="AA367" s="59" t="s">
        <v>385</v>
      </c>
      <c r="AB367" s="78" t="s">
        <v>308</v>
      </c>
      <c r="AC367" s="27" t="s">
        <v>358</v>
      </c>
      <c r="AD367" s="15" t="s">
        <v>368</v>
      </c>
      <c r="AE367" s="73"/>
      <c r="AF367" s="74">
        <v>1</v>
      </c>
      <c r="AG367" s="74"/>
      <c r="AH367" s="74"/>
      <c r="AI367" s="74"/>
      <c r="AJ367" s="74"/>
      <c r="AK367" s="74"/>
      <c r="AL367" s="74"/>
      <c r="AM367" s="61"/>
    </row>
    <row r="368" spans="1:39" hidden="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59" t="s">
        <v>385</v>
      </c>
      <c r="N368" s="78" t="s">
        <v>367</v>
      </c>
      <c r="O368" s="27" t="s">
        <v>358</v>
      </c>
      <c r="P368" s="15" t="s">
        <v>368</v>
      </c>
      <c r="Q368" s="73"/>
      <c r="R368" s="74"/>
      <c r="S368" s="74"/>
      <c r="T368" s="74">
        <v>1</v>
      </c>
      <c r="U368" s="74"/>
      <c r="V368" s="74"/>
      <c r="W368" s="74"/>
      <c r="X368" s="74"/>
      <c r="Y368" s="61"/>
      <c r="Z368" s="69" t="s">
        <v>518</v>
      </c>
      <c r="AA368" s="59" t="s">
        <v>385</v>
      </c>
      <c r="AB368" s="78" t="s">
        <v>367</v>
      </c>
      <c r="AC368" s="27" t="s">
        <v>358</v>
      </c>
      <c r="AD368" s="15" t="s">
        <v>368</v>
      </c>
      <c r="AE368" s="73"/>
      <c r="AF368" s="74">
        <v>1</v>
      </c>
      <c r="AG368" s="74"/>
      <c r="AH368" s="74"/>
      <c r="AI368" s="74"/>
      <c r="AJ368" s="74"/>
      <c r="AK368" s="74"/>
      <c r="AL368" s="74"/>
      <c r="AM368" s="61"/>
    </row>
    <row r="369" spans="1:39" hidden="1">
      <c r="A369" s="10">
        <v>365</v>
      </c>
      <c r="B369" s="98" t="s">
        <v>291</v>
      </c>
      <c r="C369" s="98" t="s">
        <v>291</v>
      </c>
      <c r="D369" s="11" t="s">
        <v>51</v>
      </c>
      <c r="E369" s="11" t="s">
        <v>303</v>
      </c>
      <c r="F369" s="12" t="s">
        <v>50</v>
      </c>
      <c r="G369" s="12" t="s">
        <v>510</v>
      </c>
      <c r="H369" s="12" t="s">
        <v>307</v>
      </c>
      <c r="I369" s="11" t="s">
        <v>507</v>
      </c>
      <c r="J369" s="12" t="str">
        <f t="shared" ref="J369:J376" si="19">"≥17h"</f>
        <v>≥17h</v>
      </c>
      <c r="K369" s="12" t="s">
        <v>513</v>
      </c>
      <c r="L369" s="69" t="s">
        <v>519</v>
      </c>
      <c r="M369" s="59" t="s">
        <v>381</v>
      </c>
      <c r="N369" s="78"/>
      <c r="O369" s="27" t="s">
        <v>358</v>
      </c>
      <c r="P369" s="15" t="s">
        <v>359</v>
      </c>
      <c r="Q369" s="73"/>
      <c r="R369" s="74"/>
      <c r="S369" s="74"/>
      <c r="T369" s="74"/>
      <c r="U369" s="74"/>
      <c r="V369" s="74"/>
      <c r="W369" s="74"/>
      <c r="X369" s="74"/>
      <c r="Y369" s="61"/>
      <c r="Z369" s="69" t="s">
        <v>519</v>
      </c>
      <c r="AA369" s="59" t="s">
        <v>381</v>
      </c>
      <c r="AB369" s="78"/>
      <c r="AC369" s="27" t="s">
        <v>358</v>
      </c>
      <c r="AD369" s="15" t="s">
        <v>359</v>
      </c>
      <c r="AE369" s="73"/>
      <c r="AF369" s="74"/>
      <c r="AG369" s="74"/>
      <c r="AH369" s="74"/>
      <c r="AI369" s="74"/>
      <c r="AJ369" s="74"/>
      <c r="AK369" s="74"/>
      <c r="AL369" s="74"/>
      <c r="AM369" s="61"/>
    </row>
    <row r="370" spans="1:39" hidden="1">
      <c r="A370" s="10">
        <v>366</v>
      </c>
      <c r="B370" s="98" t="s">
        <v>106</v>
      </c>
      <c r="C370" s="98" t="s">
        <v>71</v>
      </c>
      <c r="D370" s="11" t="s">
        <v>51</v>
      </c>
      <c r="E370" s="11" t="s">
        <v>304</v>
      </c>
      <c r="F370" s="12" t="s">
        <v>50</v>
      </c>
      <c r="G370" s="12" t="s">
        <v>510</v>
      </c>
      <c r="H370" s="12" t="s">
        <v>306</v>
      </c>
      <c r="I370" s="11" t="s">
        <v>504</v>
      </c>
      <c r="J370" s="12" t="str">
        <f t="shared" si="19"/>
        <v>≥17h</v>
      </c>
      <c r="K370" s="12" t="s">
        <v>47</v>
      </c>
      <c r="L370" s="69" t="s">
        <v>520</v>
      </c>
      <c r="M370" s="59" t="s">
        <v>381</v>
      </c>
      <c r="N370" s="78"/>
      <c r="O370" s="27" t="s">
        <v>358</v>
      </c>
      <c r="P370" s="15" t="s">
        <v>359</v>
      </c>
      <c r="Q370" s="73"/>
      <c r="R370" s="74"/>
      <c r="S370" s="74"/>
      <c r="T370" s="74"/>
      <c r="U370" s="74"/>
      <c r="V370" s="74"/>
      <c r="W370" s="74"/>
      <c r="X370" s="74"/>
      <c r="Y370" s="61"/>
      <c r="Z370" s="69" t="s">
        <v>520</v>
      </c>
      <c r="AA370" s="59" t="s">
        <v>381</v>
      </c>
      <c r="AB370" s="78"/>
      <c r="AC370" s="27" t="s">
        <v>358</v>
      </c>
      <c r="AD370" s="15" t="s">
        <v>359</v>
      </c>
      <c r="AE370" s="73"/>
      <c r="AF370" s="74"/>
      <c r="AG370" s="74"/>
      <c r="AH370" s="74"/>
      <c r="AI370" s="74"/>
      <c r="AJ370" s="74"/>
      <c r="AK370" s="74"/>
      <c r="AL370" s="74"/>
      <c r="AM370" s="61"/>
    </row>
    <row r="371" spans="1:39">
      <c r="A371" s="10">
        <v>367</v>
      </c>
      <c r="B371" s="98" t="s">
        <v>192</v>
      </c>
      <c r="C371" s="98" t="s">
        <v>191</v>
      </c>
      <c r="D371" s="11" t="s">
        <v>51</v>
      </c>
      <c r="E371" s="11" t="s">
        <v>303</v>
      </c>
      <c r="F371" s="12" t="s">
        <v>50</v>
      </c>
      <c r="G371" s="12" t="s">
        <v>510</v>
      </c>
      <c r="H371" s="12" t="s">
        <v>306</v>
      </c>
      <c r="I371" s="12" t="s">
        <v>505</v>
      </c>
      <c r="J371" s="12" t="str">
        <f t="shared" si="19"/>
        <v>≥17h</v>
      </c>
      <c r="K371" s="12" t="s">
        <v>513</v>
      </c>
      <c r="L371" s="69" t="s">
        <v>519</v>
      </c>
      <c r="M371" s="59" t="s">
        <v>385</v>
      </c>
      <c r="N371" s="78" t="s">
        <v>308</v>
      </c>
      <c r="O371" s="27" t="s">
        <v>358</v>
      </c>
      <c r="P371" s="15" t="s">
        <v>368</v>
      </c>
      <c r="Q371" s="73"/>
      <c r="R371" s="74"/>
      <c r="S371" s="74"/>
      <c r="T371" s="74">
        <v>1</v>
      </c>
      <c r="U371" s="74"/>
      <c r="V371" s="74"/>
      <c r="W371" s="74"/>
      <c r="X371" s="74"/>
      <c r="Y371" s="61"/>
      <c r="Z371" s="69" t="s">
        <v>519</v>
      </c>
      <c r="AA371" s="59" t="s">
        <v>385</v>
      </c>
      <c r="AB371" s="78" t="s">
        <v>308</v>
      </c>
      <c r="AC371" s="27" t="s">
        <v>358</v>
      </c>
      <c r="AD371" s="15" t="s">
        <v>368</v>
      </c>
      <c r="AE371" s="73"/>
      <c r="AF371" s="74">
        <v>1</v>
      </c>
      <c r="AG371" s="74"/>
      <c r="AH371" s="74"/>
      <c r="AI371" s="74"/>
      <c r="AJ371" s="74"/>
      <c r="AK371" s="74"/>
      <c r="AL371" s="74"/>
      <c r="AM371" s="61"/>
    </row>
    <row r="372" spans="1:39" hidden="1">
      <c r="A372" s="10">
        <v>368</v>
      </c>
      <c r="B372" s="98" t="s">
        <v>106</v>
      </c>
      <c r="C372" s="98" t="s">
        <v>71</v>
      </c>
      <c r="D372" s="11" t="s">
        <v>51</v>
      </c>
      <c r="E372" s="11" t="s">
        <v>304</v>
      </c>
      <c r="F372" s="12" t="s">
        <v>49</v>
      </c>
      <c r="G372" s="12" t="s">
        <v>310</v>
      </c>
      <c r="H372" s="12" t="s">
        <v>306</v>
      </c>
      <c r="I372" s="103" t="s">
        <v>505</v>
      </c>
      <c r="J372" s="12" t="str">
        <f t="shared" si="19"/>
        <v>≥17h</v>
      </c>
      <c r="K372" s="12" t="s">
        <v>47</v>
      </c>
      <c r="L372" s="69" t="s">
        <v>520</v>
      </c>
      <c r="M372" s="59" t="s">
        <v>381</v>
      </c>
      <c r="N372" s="78"/>
      <c r="O372" s="27" t="s">
        <v>358</v>
      </c>
      <c r="P372" s="15" t="s">
        <v>359</v>
      </c>
      <c r="Q372" s="73"/>
      <c r="R372" s="74"/>
      <c r="S372" s="74"/>
      <c r="T372" s="74"/>
      <c r="U372" s="74"/>
      <c r="V372" s="74"/>
      <c r="W372" s="74"/>
      <c r="X372" s="74"/>
      <c r="Y372" s="61"/>
      <c r="Z372" s="69" t="s">
        <v>520</v>
      </c>
      <c r="AA372" s="59" t="s">
        <v>381</v>
      </c>
      <c r="AB372" s="78"/>
      <c r="AC372" s="27" t="s">
        <v>358</v>
      </c>
      <c r="AD372" s="15" t="s">
        <v>359</v>
      </c>
      <c r="AE372" s="73"/>
      <c r="AF372" s="74"/>
      <c r="AG372" s="74"/>
      <c r="AH372" s="74"/>
      <c r="AI372" s="74"/>
      <c r="AJ372" s="74"/>
      <c r="AK372" s="74"/>
      <c r="AL372" s="74"/>
      <c r="AM372" s="61"/>
    </row>
    <row r="373" spans="1:39" hidden="1">
      <c r="A373" s="10">
        <v>369</v>
      </c>
      <c r="B373" s="98" t="s">
        <v>193</v>
      </c>
      <c r="C373" s="98" t="s">
        <v>193</v>
      </c>
      <c r="D373" s="11" t="s">
        <v>52</v>
      </c>
      <c r="E373" s="11" t="s">
        <v>304</v>
      </c>
      <c r="F373" s="12" t="s">
        <v>49</v>
      </c>
      <c r="G373" s="12" t="s">
        <v>310</v>
      </c>
      <c r="H373" s="12" t="s">
        <v>306</v>
      </c>
      <c r="I373" s="11" t="s">
        <v>504</v>
      </c>
      <c r="J373" s="12" t="str">
        <f t="shared" si="19"/>
        <v>≥17h</v>
      </c>
      <c r="K373" s="12" t="s">
        <v>512</v>
      </c>
      <c r="L373" s="69" t="s">
        <v>519</v>
      </c>
      <c r="M373" s="59" t="s">
        <v>381</v>
      </c>
      <c r="N373" s="78"/>
      <c r="O373" s="27" t="s">
        <v>358</v>
      </c>
      <c r="P373" s="15" t="s">
        <v>359</v>
      </c>
      <c r="Q373" s="73"/>
      <c r="R373" s="74"/>
      <c r="S373" s="74"/>
      <c r="T373" s="74"/>
      <c r="U373" s="74"/>
      <c r="V373" s="74"/>
      <c r="W373" s="74"/>
      <c r="X373" s="74"/>
      <c r="Y373" s="61"/>
      <c r="Z373" s="69" t="s">
        <v>519</v>
      </c>
      <c r="AA373" s="59" t="s">
        <v>381</v>
      </c>
      <c r="AB373" s="78"/>
      <c r="AC373" s="27" t="s">
        <v>358</v>
      </c>
      <c r="AD373" s="15" t="s">
        <v>359</v>
      </c>
      <c r="AE373" s="73"/>
      <c r="AF373" s="74"/>
      <c r="AG373" s="74"/>
      <c r="AH373" s="74"/>
      <c r="AI373" s="74"/>
      <c r="AJ373" s="74"/>
      <c r="AK373" s="74"/>
      <c r="AL373" s="74"/>
      <c r="AM373" s="61"/>
    </row>
    <row r="374" spans="1:39" hidden="1">
      <c r="A374" s="10">
        <v>370</v>
      </c>
      <c r="B374" s="98" t="s">
        <v>67</v>
      </c>
      <c r="C374" s="98" t="s">
        <v>67</v>
      </c>
      <c r="D374" s="11" t="s">
        <v>51</v>
      </c>
      <c r="E374" s="11" t="s">
        <v>304</v>
      </c>
      <c r="F374" s="12" t="s">
        <v>48</v>
      </c>
      <c r="G374" s="12" t="s">
        <v>310</v>
      </c>
      <c r="H374" s="12" t="s">
        <v>306</v>
      </c>
      <c r="I374" s="11" t="s">
        <v>504</v>
      </c>
      <c r="J374" s="12" t="str">
        <f t="shared" si="19"/>
        <v>≥17h</v>
      </c>
      <c r="K374" s="12" t="s">
        <v>512</v>
      </c>
      <c r="L374" s="69" t="s">
        <v>518</v>
      </c>
      <c r="M374" s="59" t="s">
        <v>382</v>
      </c>
      <c r="N374" s="78" t="s">
        <v>308</v>
      </c>
      <c r="O374" s="27" t="s">
        <v>358</v>
      </c>
      <c r="P374" s="15" t="s">
        <v>368</v>
      </c>
      <c r="Q374" s="73"/>
      <c r="R374" s="74"/>
      <c r="S374" s="74"/>
      <c r="T374" s="74"/>
      <c r="U374" s="74"/>
      <c r="V374" s="74"/>
      <c r="W374" s="74">
        <v>1</v>
      </c>
      <c r="X374" s="74">
        <v>1</v>
      </c>
      <c r="Y374" s="61">
        <v>1</v>
      </c>
      <c r="Z374" s="69" t="s">
        <v>518</v>
      </c>
      <c r="AA374" s="59" t="s">
        <v>382</v>
      </c>
      <c r="AB374" s="78" t="s">
        <v>308</v>
      </c>
      <c r="AC374" s="27" t="s">
        <v>358</v>
      </c>
      <c r="AD374" s="15" t="s">
        <v>368</v>
      </c>
      <c r="AE374" s="73"/>
      <c r="AF374" s="74"/>
      <c r="AG374" s="74">
        <v>1</v>
      </c>
      <c r="AH374" s="74"/>
      <c r="AI374" s="74"/>
      <c r="AJ374" s="74"/>
      <c r="AK374" s="74">
        <v>1</v>
      </c>
      <c r="AL374" s="74"/>
      <c r="AM374" s="61"/>
    </row>
    <row r="375" spans="1:39" hidden="1">
      <c r="A375" s="10">
        <v>371</v>
      </c>
      <c r="B375" s="98" t="s">
        <v>106</v>
      </c>
      <c r="C375" s="98" t="s">
        <v>71</v>
      </c>
      <c r="D375" s="11" t="s">
        <v>52</v>
      </c>
      <c r="E375" s="11" t="s">
        <v>304</v>
      </c>
      <c r="F375" s="12" t="s">
        <v>49</v>
      </c>
      <c r="G375" s="12" t="s">
        <v>510</v>
      </c>
      <c r="H375" s="12" t="s">
        <v>308</v>
      </c>
      <c r="I375" s="103" t="s">
        <v>504</v>
      </c>
      <c r="J375" s="12" t="str">
        <f t="shared" si="19"/>
        <v>≥17h</v>
      </c>
      <c r="K375" s="12" t="s">
        <v>512</v>
      </c>
      <c r="L375" s="69" t="s">
        <v>520</v>
      </c>
      <c r="M375" s="59" t="s">
        <v>381</v>
      </c>
      <c r="N375" s="78"/>
      <c r="O375" s="27" t="s">
        <v>358</v>
      </c>
      <c r="P375" s="15" t="s">
        <v>359</v>
      </c>
      <c r="Q375" s="73"/>
      <c r="R375" s="74"/>
      <c r="S375" s="74"/>
      <c r="T375" s="74"/>
      <c r="U375" s="74"/>
      <c r="V375" s="74"/>
      <c r="W375" s="74"/>
      <c r="X375" s="74"/>
      <c r="Y375" s="61"/>
      <c r="Z375" s="69" t="s">
        <v>520</v>
      </c>
      <c r="AA375" s="59" t="s">
        <v>381</v>
      </c>
      <c r="AB375" s="78"/>
      <c r="AC375" s="27" t="s">
        <v>358</v>
      </c>
      <c r="AD375" s="15" t="s">
        <v>359</v>
      </c>
      <c r="AE375" s="73"/>
      <c r="AF375" s="74"/>
      <c r="AG375" s="74"/>
      <c r="AH375" s="74"/>
      <c r="AI375" s="74"/>
      <c r="AJ375" s="74"/>
      <c r="AK375" s="74"/>
      <c r="AL375" s="74"/>
      <c r="AM375" s="61"/>
    </row>
    <row r="376" spans="1:39" hidden="1">
      <c r="A376" s="10">
        <v>372</v>
      </c>
      <c r="B376" s="98" t="s">
        <v>67</v>
      </c>
      <c r="C376" s="98" t="s">
        <v>67</v>
      </c>
      <c r="D376" s="11" t="s">
        <v>25</v>
      </c>
      <c r="E376" s="11" t="s">
        <v>303</v>
      </c>
      <c r="F376" s="12" t="s">
        <v>50</v>
      </c>
      <c r="G376" s="12" t="s">
        <v>310</v>
      </c>
      <c r="H376" s="12" t="s">
        <v>306</v>
      </c>
      <c r="I376" s="103" t="s">
        <v>505</v>
      </c>
      <c r="J376" s="12" t="str">
        <f t="shared" si="19"/>
        <v>≥17h</v>
      </c>
      <c r="K376" s="12" t="s">
        <v>512</v>
      </c>
      <c r="L376" s="69" t="s">
        <v>518</v>
      </c>
      <c r="M376" s="59" t="s">
        <v>387</v>
      </c>
      <c r="N376" s="78" t="s">
        <v>367</v>
      </c>
      <c r="O376" s="27" t="s">
        <v>358</v>
      </c>
      <c r="P376" s="15" t="s">
        <v>368</v>
      </c>
      <c r="Q376" s="73"/>
      <c r="R376" s="74">
        <v>1</v>
      </c>
      <c r="S376" s="74"/>
      <c r="T376" s="74">
        <v>1</v>
      </c>
      <c r="U376" s="74"/>
      <c r="V376" s="74"/>
      <c r="W376" s="74">
        <v>1</v>
      </c>
      <c r="X376" s="74"/>
      <c r="Y376" s="61"/>
      <c r="Z376" s="69" t="s">
        <v>518</v>
      </c>
      <c r="AA376" s="59" t="s">
        <v>387</v>
      </c>
      <c r="AB376" s="78" t="s">
        <v>367</v>
      </c>
      <c r="AC376" s="27" t="s">
        <v>358</v>
      </c>
      <c r="AD376" s="15" t="s">
        <v>368</v>
      </c>
      <c r="AE376" s="73">
        <v>1</v>
      </c>
      <c r="AF376" s="74">
        <v>1</v>
      </c>
      <c r="AG376" s="74"/>
      <c r="AH376" s="74"/>
      <c r="AI376" s="74"/>
      <c r="AJ376" s="74"/>
      <c r="AK376" s="74"/>
      <c r="AL376" s="74"/>
      <c r="AM376" s="61">
        <v>1</v>
      </c>
    </row>
    <row r="377" spans="1:39" hidden="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59" t="s">
        <v>385</v>
      </c>
      <c r="N377" s="78" t="s">
        <v>308</v>
      </c>
      <c r="O377" s="27" t="s">
        <v>358</v>
      </c>
      <c r="P377" s="15" t="s">
        <v>368</v>
      </c>
      <c r="Q377" s="73"/>
      <c r="R377" s="74"/>
      <c r="S377" s="74"/>
      <c r="T377" s="74"/>
      <c r="U377" s="74"/>
      <c r="V377" s="74"/>
      <c r="W377" s="74">
        <v>1</v>
      </c>
      <c r="X377" s="74"/>
      <c r="Y377" s="61"/>
      <c r="Z377" s="69" t="s">
        <v>518</v>
      </c>
      <c r="AA377" s="59" t="s">
        <v>385</v>
      </c>
      <c r="AB377" s="78" t="s">
        <v>308</v>
      </c>
      <c r="AC377" s="27" t="s">
        <v>358</v>
      </c>
      <c r="AD377" s="15" t="s">
        <v>368</v>
      </c>
      <c r="AE377" s="73">
        <v>1</v>
      </c>
      <c r="AF377" s="74"/>
      <c r="AG377" s="74"/>
      <c r="AH377" s="74"/>
      <c r="AI377" s="74"/>
      <c r="AJ377" s="74"/>
      <c r="AK377" s="74"/>
      <c r="AL377" s="74"/>
      <c r="AM377" s="61"/>
    </row>
    <row r="378" spans="1:39" hidden="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59" t="s">
        <v>385</v>
      </c>
      <c r="N378" s="78" t="s">
        <v>367</v>
      </c>
      <c r="O378" s="27" t="s">
        <v>358</v>
      </c>
      <c r="P378" s="15" t="s">
        <v>370</v>
      </c>
      <c r="Q378" s="73">
        <v>1</v>
      </c>
      <c r="R378" s="74"/>
      <c r="S378" s="74"/>
      <c r="T378" s="74"/>
      <c r="U378" s="74"/>
      <c r="V378" s="74"/>
      <c r="W378" s="74"/>
      <c r="X378" s="74"/>
      <c r="Y378" s="61"/>
      <c r="Z378" s="69" t="s">
        <v>518</v>
      </c>
      <c r="AA378" s="59" t="s">
        <v>385</v>
      </c>
      <c r="AB378" s="78" t="s">
        <v>367</v>
      </c>
      <c r="AC378" s="27" t="s">
        <v>358</v>
      </c>
      <c r="AD378" s="15" t="s">
        <v>370</v>
      </c>
      <c r="AE378" s="73"/>
      <c r="AF378" s="74"/>
      <c r="AG378" s="74"/>
      <c r="AH378" s="74"/>
      <c r="AI378" s="74"/>
      <c r="AJ378" s="74"/>
      <c r="AK378" s="74"/>
      <c r="AL378" s="74"/>
      <c r="AM378" s="61">
        <v>1</v>
      </c>
    </row>
    <row r="379" spans="1:39" hidden="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59" t="s">
        <v>381</v>
      </c>
      <c r="N379" s="78"/>
      <c r="O379" s="27" t="s">
        <v>358</v>
      </c>
      <c r="P379" s="15" t="s">
        <v>359</v>
      </c>
      <c r="Q379" s="73"/>
      <c r="R379" s="74"/>
      <c r="S379" s="74"/>
      <c r="T379" s="74"/>
      <c r="U379" s="74"/>
      <c r="V379" s="74"/>
      <c r="W379" s="74"/>
      <c r="X379" s="74"/>
      <c r="Y379" s="61"/>
      <c r="Z379" s="69" t="s">
        <v>519</v>
      </c>
      <c r="AA379" s="59" t="s">
        <v>381</v>
      </c>
      <c r="AB379" s="78"/>
      <c r="AC379" s="27" t="s">
        <v>358</v>
      </c>
      <c r="AD379" s="15" t="s">
        <v>359</v>
      </c>
      <c r="AE379" s="73"/>
      <c r="AF379" s="74"/>
      <c r="AG379" s="74"/>
      <c r="AH379" s="74"/>
      <c r="AI379" s="74"/>
      <c r="AJ379" s="74"/>
      <c r="AK379" s="74"/>
      <c r="AL379" s="74"/>
      <c r="AM379" s="61"/>
    </row>
    <row r="380" spans="1:39" hidden="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59" t="s">
        <v>381</v>
      </c>
      <c r="N380" s="78"/>
      <c r="O380" s="27" t="s">
        <v>358</v>
      </c>
      <c r="P380" s="15" t="s">
        <v>359</v>
      </c>
      <c r="Q380" s="73"/>
      <c r="R380" s="74"/>
      <c r="S380" s="74"/>
      <c r="T380" s="74"/>
      <c r="U380" s="74"/>
      <c r="V380" s="74"/>
      <c r="W380" s="74"/>
      <c r="X380" s="74"/>
      <c r="Y380" s="61"/>
      <c r="Z380" s="69" t="s">
        <v>519</v>
      </c>
      <c r="AA380" s="59" t="s">
        <v>381</v>
      </c>
      <c r="AB380" s="78"/>
      <c r="AC380" s="27" t="s">
        <v>358</v>
      </c>
      <c r="AD380" s="15" t="s">
        <v>359</v>
      </c>
      <c r="AE380" s="73"/>
      <c r="AF380" s="74"/>
      <c r="AG380" s="74"/>
      <c r="AH380" s="74"/>
      <c r="AI380" s="74"/>
      <c r="AJ380" s="74"/>
      <c r="AK380" s="74"/>
      <c r="AL380" s="74"/>
      <c r="AM380" s="61"/>
    </row>
    <row r="381" spans="1:39" hidden="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59" t="s">
        <v>381</v>
      </c>
      <c r="N381" s="78"/>
      <c r="O381" s="27" t="s">
        <v>358</v>
      </c>
      <c r="P381" s="15" t="s">
        <v>359</v>
      </c>
      <c r="Q381" s="73"/>
      <c r="R381" s="74"/>
      <c r="S381" s="74"/>
      <c r="T381" s="74"/>
      <c r="U381" s="74"/>
      <c r="V381" s="74"/>
      <c r="W381" s="74"/>
      <c r="X381" s="74"/>
      <c r="Y381" s="61"/>
      <c r="Z381" s="69" t="s">
        <v>519</v>
      </c>
      <c r="AA381" s="59" t="s">
        <v>381</v>
      </c>
      <c r="AB381" s="78"/>
      <c r="AC381" s="27" t="s">
        <v>358</v>
      </c>
      <c r="AD381" s="15" t="s">
        <v>359</v>
      </c>
      <c r="AE381" s="73"/>
      <c r="AF381" s="74"/>
      <c r="AG381" s="74"/>
      <c r="AH381" s="74"/>
      <c r="AI381" s="74"/>
      <c r="AJ381" s="74"/>
      <c r="AK381" s="74"/>
      <c r="AL381" s="74"/>
      <c r="AM381" s="61"/>
    </row>
    <row r="382" spans="1:39" hidden="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59" t="s">
        <v>381</v>
      </c>
      <c r="N382" s="78"/>
      <c r="O382" s="27" t="s">
        <v>358</v>
      </c>
      <c r="P382" s="15" t="s">
        <v>359</v>
      </c>
      <c r="Q382" s="73"/>
      <c r="R382" s="74"/>
      <c r="S382" s="74"/>
      <c r="T382" s="74"/>
      <c r="U382" s="74"/>
      <c r="V382" s="74"/>
      <c r="W382" s="74"/>
      <c r="X382" s="74"/>
      <c r="Y382" s="61"/>
      <c r="Z382" s="69" t="s">
        <v>520</v>
      </c>
      <c r="AA382" s="59" t="s">
        <v>381</v>
      </c>
      <c r="AB382" s="78"/>
      <c r="AC382" s="27" t="s">
        <v>358</v>
      </c>
      <c r="AD382" s="15" t="s">
        <v>359</v>
      </c>
      <c r="AE382" s="73"/>
      <c r="AF382" s="74"/>
      <c r="AG382" s="74"/>
      <c r="AH382" s="74"/>
      <c r="AI382" s="74"/>
      <c r="AJ382" s="74"/>
      <c r="AK382" s="74"/>
      <c r="AL382" s="74"/>
      <c r="AM382" s="61"/>
    </row>
    <row r="383" spans="1:39" hidden="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59" t="s">
        <v>381</v>
      </c>
      <c r="N383" s="78"/>
      <c r="O383" s="27" t="s">
        <v>358</v>
      </c>
      <c r="P383" s="15" t="s">
        <v>359</v>
      </c>
      <c r="Q383" s="73"/>
      <c r="R383" s="74"/>
      <c r="S383" s="74"/>
      <c r="T383" s="74"/>
      <c r="U383" s="74"/>
      <c r="V383" s="74"/>
      <c r="W383" s="74"/>
      <c r="X383" s="74"/>
      <c r="Y383" s="61"/>
      <c r="Z383" s="69" t="s">
        <v>519</v>
      </c>
      <c r="AA383" s="59" t="s">
        <v>381</v>
      </c>
      <c r="AB383" s="78"/>
      <c r="AC383" s="27" t="s">
        <v>358</v>
      </c>
      <c r="AD383" s="15" t="s">
        <v>359</v>
      </c>
      <c r="AE383" s="73"/>
      <c r="AF383" s="74"/>
      <c r="AG383" s="74"/>
      <c r="AH383" s="74"/>
      <c r="AI383" s="74"/>
      <c r="AJ383" s="74"/>
      <c r="AK383" s="74"/>
      <c r="AL383" s="74"/>
      <c r="AM383" s="61"/>
    </row>
    <row r="384" spans="1:39" hidden="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59" t="s">
        <v>381</v>
      </c>
      <c r="N384" s="78"/>
      <c r="O384" s="27" t="s">
        <v>358</v>
      </c>
      <c r="P384" s="15" t="s">
        <v>359</v>
      </c>
      <c r="Q384" s="73"/>
      <c r="R384" s="74"/>
      <c r="S384" s="74"/>
      <c r="T384" s="74"/>
      <c r="U384" s="74"/>
      <c r="V384" s="74"/>
      <c r="W384" s="74"/>
      <c r="X384" s="74"/>
      <c r="Y384" s="61"/>
      <c r="Z384" s="69" t="s">
        <v>519</v>
      </c>
      <c r="AA384" s="59" t="s">
        <v>381</v>
      </c>
      <c r="AB384" s="78"/>
      <c r="AC384" s="27" t="s">
        <v>358</v>
      </c>
      <c r="AD384" s="15" t="s">
        <v>359</v>
      </c>
      <c r="AE384" s="73"/>
      <c r="AF384" s="74"/>
      <c r="AG384" s="74"/>
      <c r="AH384" s="74"/>
      <c r="AI384" s="74"/>
      <c r="AJ384" s="74"/>
      <c r="AK384" s="74"/>
      <c r="AL384" s="74"/>
      <c r="AM384" s="61"/>
    </row>
    <row r="385" spans="1:39" hidden="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59" t="s">
        <v>381</v>
      </c>
      <c r="N385" s="78"/>
      <c r="O385" s="27" t="s">
        <v>358</v>
      </c>
      <c r="P385" s="15" t="s">
        <v>359</v>
      </c>
      <c r="Q385" s="73"/>
      <c r="R385" s="74"/>
      <c r="S385" s="74"/>
      <c r="T385" s="74"/>
      <c r="U385" s="74"/>
      <c r="V385" s="74"/>
      <c r="W385" s="74"/>
      <c r="X385" s="74"/>
      <c r="Y385" s="61"/>
      <c r="Z385" s="69" t="s">
        <v>520</v>
      </c>
      <c r="AA385" s="59" t="s">
        <v>381</v>
      </c>
      <c r="AB385" s="78"/>
      <c r="AC385" s="27" t="s">
        <v>358</v>
      </c>
      <c r="AD385" s="15" t="s">
        <v>359</v>
      </c>
      <c r="AE385" s="73"/>
      <c r="AF385" s="74"/>
      <c r="AG385" s="74"/>
      <c r="AH385" s="74"/>
      <c r="AI385" s="74"/>
      <c r="AJ385" s="74"/>
      <c r="AK385" s="74"/>
      <c r="AL385" s="74"/>
      <c r="AM385" s="61"/>
    </row>
    <row r="386" spans="1:39" hidden="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59" t="s">
        <v>382</v>
      </c>
      <c r="N386" s="78" t="s">
        <v>308</v>
      </c>
      <c r="O386" s="27" t="s">
        <v>358</v>
      </c>
      <c r="P386" s="15" t="s">
        <v>368</v>
      </c>
      <c r="Q386" s="73">
        <v>1</v>
      </c>
      <c r="R386" s="74"/>
      <c r="S386" s="74"/>
      <c r="T386" s="74"/>
      <c r="U386" s="74"/>
      <c r="V386" s="74"/>
      <c r="W386" s="74">
        <v>1</v>
      </c>
      <c r="X386" s="74"/>
      <c r="Y386" s="61"/>
      <c r="Z386" s="69" t="s">
        <v>518</v>
      </c>
      <c r="AA386" s="59" t="s">
        <v>382</v>
      </c>
      <c r="AB386" s="78" t="s">
        <v>308</v>
      </c>
      <c r="AC386" s="27" t="s">
        <v>358</v>
      </c>
      <c r="AD386" s="15" t="s">
        <v>368</v>
      </c>
      <c r="AE386" s="73"/>
      <c r="AF386" s="74"/>
      <c r="AG386" s="74">
        <v>1</v>
      </c>
      <c r="AH386" s="74"/>
      <c r="AI386" s="74"/>
      <c r="AJ386" s="74"/>
      <c r="AK386" s="74"/>
      <c r="AL386" s="74"/>
      <c r="AM386" s="61"/>
    </row>
    <row r="387" spans="1:39">
      <c r="A387" s="10">
        <v>383</v>
      </c>
      <c r="B387" s="98" t="s">
        <v>196</v>
      </c>
      <c r="C387" s="98" t="s">
        <v>196</v>
      </c>
      <c r="D387" s="11" t="s">
        <v>52</v>
      </c>
      <c r="E387" s="11" t="s">
        <v>304</v>
      </c>
      <c r="F387" s="12" t="s">
        <v>49</v>
      </c>
      <c r="G387" s="12" t="s">
        <v>310</v>
      </c>
      <c r="H387" s="12" t="s">
        <v>306</v>
      </c>
      <c r="I387" s="103" t="s">
        <v>505</v>
      </c>
      <c r="J387" s="12" t="str">
        <f t="shared" ref="J387:J396" si="20">"≥17h"</f>
        <v>≥17h</v>
      </c>
      <c r="K387" s="12" t="s">
        <v>512</v>
      </c>
      <c r="L387" s="69" t="s">
        <v>519</v>
      </c>
      <c r="M387" s="59" t="s">
        <v>385</v>
      </c>
      <c r="N387" s="78" t="s">
        <v>308</v>
      </c>
      <c r="O387" s="27" t="s">
        <v>358</v>
      </c>
      <c r="P387" s="15" t="s">
        <v>368</v>
      </c>
      <c r="Q387" s="73"/>
      <c r="R387" s="74"/>
      <c r="S387" s="74"/>
      <c r="T387" s="74">
        <v>1</v>
      </c>
      <c r="U387" s="74"/>
      <c r="V387" s="74"/>
      <c r="W387" s="74"/>
      <c r="X387" s="74"/>
      <c r="Y387" s="61"/>
      <c r="Z387" s="69" t="s">
        <v>519</v>
      </c>
      <c r="AA387" s="59" t="s">
        <v>385</v>
      </c>
      <c r="AB387" s="78" t="s">
        <v>308</v>
      </c>
      <c r="AC387" s="27" t="s">
        <v>358</v>
      </c>
      <c r="AD387" s="15" t="s">
        <v>368</v>
      </c>
      <c r="AE387" s="73"/>
      <c r="AF387" s="74"/>
      <c r="AG387" s="74"/>
      <c r="AH387" s="74">
        <v>1</v>
      </c>
      <c r="AI387" s="74"/>
      <c r="AJ387" s="74"/>
      <c r="AK387" s="74"/>
      <c r="AL387" s="74"/>
      <c r="AM387" s="61"/>
    </row>
    <row r="388" spans="1:39" hidden="1">
      <c r="A388" s="10">
        <v>384</v>
      </c>
      <c r="B388" s="98" t="s">
        <v>82</v>
      </c>
      <c r="C388" s="98" t="s">
        <v>82</v>
      </c>
      <c r="D388" s="11" t="s">
        <v>51</v>
      </c>
      <c r="E388" s="11" t="s">
        <v>304</v>
      </c>
      <c r="F388" s="12" t="s">
        <v>48</v>
      </c>
      <c r="G388" s="12" t="s">
        <v>310</v>
      </c>
      <c r="H388" s="12" t="s">
        <v>306</v>
      </c>
      <c r="I388" s="103" t="s">
        <v>505</v>
      </c>
      <c r="J388" s="12" t="str">
        <f t="shared" si="20"/>
        <v>≥17h</v>
      </c>
      <c r="K388" s="12" t="s">
        <v>47</v>
      </c>
      <c r="L388" s="69" t="s">
        <v>518</v>
      </c>
      <c r="M388" s="59" t="s">
        <v>382</v>
      </c>
      <c r="N388" s="78" t="s">
        <v>308</v>
      </c>
      <c r="O388" s="27" t="s">
        <v>358</v>
      </c>
      <c r="P388" s="15" t="s">
        <v>359</v>
      </c>
      <c r="Q388" s="73"/>
      <c r="R388" s="74"/>
      <c r="S388" s="74"/>
      <c r="T388" s="74"/>
      <c r="U388" s="74"/>
      <c r="V388" s="74"/>
      <c r="W388" s="74"/>
      <c r="X388" s="74"/>
      <c r="Y388" s="61"/>
      <c r="Z388" s="69" t="s">
        <v>518</v>
      </c>
      <c r="AA388" s="59" t="s">
        <v>382</v>
      </c>
      <c r="AB388" s="78" t="s">
        <v>308</v>
      </c>
      <c r="AC388" s="27" t="s">
        <v>358</v>
      </c>
      <c r="AD388" s="15" t="s">
        <v>359</v>
      </c>
      <c r="AE388" s="73"/>
      <c r="AF388" s="74">
        <v>1</v>
      </c>
      <c r="AG388" s="74"/>
      <c r="AH388" s="74"/>
      <c r="AI388" s="74"/>
      <c r="AJ388" s="74"/>
      <c r="AK388" s="74"/>
      <c r="AL388" s="74"/>
      <c r="AM388" s="61">
        <v>1</v>
      </c>
    </row>
    <row r="389" spans="1:39" hidden="1">
      <c r="A389" s="10">
        <v>385</v>
      </c>
      <c r="B389" s="98" t="s">
        <v>281</v>
      </c>
      <c r="C389" s="98" t="s">
        <v>281</v>
      </c>
      <c r="D389" s="11" t="s">
        <v>52</v>
      </c>
      <c r="E389" s="11" t="s">
        <v>304</v>
      </c>
      <c r="F389" s="12" t="s">
        <v>49</v>
      </c>
      <c r="G389" s="12" t="s">
        <v>310</v>
      </c>
      <c r="H389" s="12" t="s">
        <v>306</v>
      </c>
      <c r="I389" s="103" t="s">
        <v>504</v>
      </c>
      <c r="J389" s="12" t="str">
        <f t="shared" si="20"/>
        <v>≥17h</v>
      </c>
      <c r="K389" s="12" t="s">
        <v>512</v>
      </c>
      <c r="L389" s="69" t="s">
        <v>519</v>
      </c>
      <c r="M389" s="59" t="s">
        <v>381</v>
      </c>
      <c r="N389" s="78"/>
      <c r="O389" s="27" t="s">
        <v>358</v>
      </c>
      <c r="P389" s="15" t="s">
        <v>359</v>
      </c>
      <c r="Q389" s="73"/>
      <c r="R389" s="74"/>
      <c r="S389" s="74"/>
      <c r="T389" s="74"/>
      <c r="U389" s="74"/>
      <c r="V389" s="74"/>
      <c r="W389" s="74"/>
      <c r="X389" s="74"/>
      <c r="Y389" s="61"/>
      <c r="Z389" s="69" t="s">
        <v>519</v>
      </c>
      <c r="AA389" s="59" t="s">
        <v>381</v>
      </c>
      <c r="AB389" s="78"/>
      <c r="AC389" s="27" t="s">
        <v>358</v>
      </c>
      <c r="AD389" s="15" t="s">
        <v>359</v>
      </c>
      <c r="AE389" s="73"/>
      <c r="AF389" s="74"/>
      <c r="AG389" s="74"/>
      <c r="AH389" s="74"/>
      <c r="AI389" s="74"/>
      <c r="AJ389" s="74"/>
      <c r="AK389" s="74"/>
      <c r="AL389" s="74"/>
      <c r="AM389" s="61"/>
    </row>
    <row r="390" spans="1:39" hidden="1">
      <c r="A390" s="10">
        <v>386</v>
      </c>
      <c r="B390" s="98" t="s">
        <v>82</v>
      </c>
      <c r="C390" s="98" t="s">
        <v>82</v>
      </c>
      <c r="D390" s="11" t="s">
        <v>25</v>
      </c>
      <c r="E390" s="11" t="s">
        <v>304</v>
      </c>
      <c r="F390" s="12" t="s">
        <v>48</v>
      </c>
      <c r="G390" s="12" t="s">
        <v>310</v>
      </c>
      <c r="H390" s="12" t="s">
        <v>306</v>
      </c>
      <c r="I390" s="11" t="s">
        <v>507</v>
      </c>
      <c r="J390" s="12" t="str">
        <f t="shared" si="20"/>
        <v>≥17h</v>
      </c>
      <c r="K390" s="12" t="s">
        <v>513</v>
      </c>
      <c r="L390" s="69" t="s">
        <v>518</v>
      </c>
      <c r="M390" s="59" t="s">
        <v>381</v>
      </c>
      <c r="N390" s="78"/>
      <c r="O390" s="27" t="s">
        <v>358</v>
      </c>
      <c r="P390" s="15" t="s">
        <v>359</v>
      </c>
      <c r="Q390" s="73"/>
      <c r="R390" s="74"/>
      <c r="S390" s="74"/>
      <c r="T390" s="74"/>
      <c r="U390" s="74"/>
      <c r="V390" s="74"/>
      <c r="W390" s="74"/>
      <c r="X390" s="74"/>
      <c r="Y390" s="61"/>
      <c r="Z390" s="69" t="s">
        <v>518</v>
      </c>
      <c r="AA390" s="59" t="s">
        <v>381</v>
      </c>
      <c r="AB390" s="78"/>
      <c r="AC390" s="27" t="s">
        <v>358</v>
      </c>
      <c r="AD390" s="15" t="s">
        <v>359</v>
      </c>
      <c r="AE390" s="73"/>
      <c r="AF390" s="74"/>
      <c r="AG390" s="74"/>
      <c r="AH390" s="74"/>
      <c r="AI390" s="74"/>
      <c r="AJ390" s="74"/>
      <c r="AK390" s="74"/>
      <c r="AL390" s="74"/>
      <c r="AM390" s="61"/>
    </row>
    <row r="391" spans="1:39" hidden="1">
      <c r="A391" s="10">
        <v>387</v>
      </c>
      <c r="B391" s="98" t="s">
        <v>236</v>
      </c>
      <c r="C391" s="98" t="s">
        <v>235</v>
      </c>
      <c r="D391" s="11" t="s">
        <v>52</v>
      </c>
      <c r="E391" s="11" t="s">
        <v>304</v>
      </c>
      <c r="F391" s="12" t="s">
        <v>49</v>
      </c>
      <c r="G391" s="12" t="s">
        <v>310</v>
      </c>
      <c r="H391" s="12" t="s">
        <v>306</v>
      </c>
      <c r="I391" s="11" t="s">
        <v>507</v>
      </c>
      <c r="J391" s="12" t="str">
        <f t="shared" si="20"/>
        <v>≥17h</v>
      </c>
      <c r="K391" s="12" t="s">
        <v>512</v>
      </c>
      <c r="L391" s="69" t="s">
        <v>519</v>
      </c>
      <c r="M391" s="59" t="s">
        <v>381</v>
      </c>
      <c r="N391" s="78"/>
      <c r="O391" s="27" t="s">
        <v>358</v>
      </c>
      <c r="P391" s="15" t="s">
        <v>359</v>
      </c>
      <c r="Q391" s="73"/>
      <c r="R391" s="74"/>
      <c r="S391" s="74"/>
      <c r="T391" s="74"/>
      <c r="U391" s="74"/>
      <c r="V391" s="74"/>
      <c r="W391" s="74"/>
      <c r="X391" s="74"/>
      <c r="Y391" s="61"/>
      <c r="Z391" s="69" t="s">
        <v>519</v>
      </c>
      <c r="AA391" s="59" t="s">
        <v>381</v>
      </c>
      <c r="AB391" s="78"/>
      <c r="AC391" s="27" t="s">
        <v>358</v>
      </c>
      <c r="AD391" s="15" t="s">
        <v>359</v>
      </c>
      <c r="AE391" s="73"/>
      <c r="AF391" s="74"/>
      <c r="AG391" s="74"/>
      <c r="AH391" s="74"/>
      <c r="AI391" s="74"/>
      <c r="AJ391" s="74"/>
      <c r="AK391" s="74"/>
      <c r="AL391" s="74"/>
      <c r="AM391" s="61"/>
    </row>
    <row r="392" spans="1:39" hidden="1">
      <c r="A392" s="10">
        <v>388</v>
      </c>
      <c r="B392" s="98" t="s">
        <v>273</v>
      </c>
      <c r="C392" s="98" t="s">
        <v>89</v>
      </c>
      <c r="D392" s="11" t="s">
        <v>25</v>
      </c>
      <c r="E392" s="11" t="s">
        <v>304</v>
      </c>
      <c r="F392" s="12" t="s">
        <v>50</v>
      </c>
      <c r="G392" s="12" t="s">
        <v>310</v>
      </c>
      <c r="H392" s="12" t="s">
        <v>306</v>
      </c>
      <c r="I392" s="103" t="s">
        <v>504</v>
      </c>
      <c r="J392" s="12" t="str">
        <f t="shared" si="20"/>
        <v>≥17h</v>
      </c>
      <c r="K392" s="12" t="s">
        <v>47</v>
      </c>
      <c r="L392" s="69" t="s">
        <v>520</v>
      </c>
      <c r="M392" s="59" t="s">
        <v>381</v>
      </c>
      <c r="N392" s="78"/>
      <c r="O392" s="27" t="s">
        <v>358</v>
      </c>
      <c r="P392" s="15" t="s">
        <v>359</v>
      </c>
      <c r="Q392" s="73"/>
      <c r="R392" s="74"/>
      <c r="S392" s="74"/>
      <c r="T392" s="74"/>
      <c r="U392" s="74"/>
      <c r="V392" s="74"/>
      <c r="W392" s="74"/>
      <c r="X392" s="74"/>
      <c r="Y392" s="61"/>
      <c r="Z392" s="69" t="s">
        <v>520</v>
      </c>
      <c r="AA392" s="59" t="s">
        <v>381</v>
      </c>
      <c r="AB392" s="78"/>
      <c r="AC392" s="27" t="s">
        <v>358</v>
      </c>
      <c r="AD392" s="15" t="s">
        <v>359</v>
      </c>
      <c r="AE392" s="73"/>
      <c r="AF392" s="74"/>
      <c r="AG392" s="74"/>
      <c r="AH392" s="74"/>
      <c r="AI392" s="74"/>
      <c r="AJ392" s="74"/>
      <c r="AK392" s="74"/>
      <c r="AL392" s="74"/>
      <c r="AM392" s="61"/>
    </row>
    <row r="393" spans="1:39" hidden="1">
      <c r="A393" s="10">
        <v>389</v>
      </c>
      <c r="B393" s="98" t="s">
        <v>82</v>
      </c>
      <c r="C393" s="98" t="s">
        <v>82</v>
      </c>
      <c r="D393" s="11" t="s">
        <v>51</v>
      </c>
      <c r="E393" s="11" t="s">
        <v>303</v>
      </c>
      <c r="F393" s="12" t="s">
        <v>49</v>
      </c>
      <c r="G393" s="12" t="s">
        <v>310</v>
      </c>
      <c r="H393" s="12" t="s">
        <v>306</v>
      </c>
      <c r="I393" s="103" t="s">
        <v>504</v>
      </c>
      <c r="J393" s="12" t="str">
        <f t="shared" si="20"/>
        <v>≥17h</v>
      </c>
      <c r="K393" s="12" t="s">
        <v>512</v>
      </c>
      <c r="L393" s="69" t="s">
        <v>518</v>
      </c>
      <c r="M393" s="59" t="s">
        <v>385</v>
      </c>
      <c r="N393" s="78" t="s">
        <v>308</v>
      </c>
      <c r="O393" s="27" t="s">
        <v>358</v>
      </c>
      <c r="P393" s="15" t="s">
        <v>368</v>
      </c>
      <c r="Q393" s="73"/>
      <c r="R393" s="74"/>
      <c r="S393" s="74">
        <v>1</v>
      </c>
      <c r="T393" s="74">
        <v>1</v>
      </c>
      <c r="U393" s="74"/>
      <c r="V393" s="74"/>
      <c r="W393" s="74">
        <v>1</v>
      </c>
      <c r="X393" s="74"/>
      <c r="Y393" s="61"/>
      <c r="Z393" s="69" t="s">
        <v>518</v>
      </c>
      <c r="AA393" s="59" t="s">
        <v>385</v>
      </c>
      <c r="AB393" s="78" t="s">
        <v>308</v>
      </c>
      <c r="AC393" s="27" t="s">
        <v>358</v>
      </c>
      <c r="AD393" s="15" t="s">
        <v>368</v>
      </c>
      <c r="AE393" s="73"/>
      <c r="AF393" s="74">
        <v>1</v>
      </c>
      <c r="AG393" s="74"/>
      <c r="AH393" s="74"/>
      <c r="AI393" s="74">
        <v>1</v>
      </c>
      <c r="AJ393" s="74"/>
      <c r="AK393" s="74"/>
      <c r="AL393" s="74">
        <v>1</v>
      </c>
      <c r="AM393" s="61"/>
    </row>
    <row r="394" spans="1:39" hidden="1">
      <c r="A394" s="10">
        <v>390</v>
      </c>
      <c r="B394" s="98" t="s">
        <v>82</v>
      </c>
      <c r="C394" s="98" t="s">
        <v>82</v>
      </c>
      <c r="D394" s="11" t="s">
        <v>52</v>
      </c>
      <c r="E394" s="11" t="s">
        <v>304</v>
      </c>
      <c r="F394" s="12" t="s">
        <v>49</v>
      </c>
      <c r="G394" s="12" t="s">
        <v>310</v>
      </c>
      <c r="H394" s="12" t="s">
        <v>306</v>
      </c>
      <c r="I394" s="103" t="s">
        <v>504</v>
      </c>
      <c r="J394" s="12" t="str">
        <f t="shared" si="20"/>
        <v>≥17h</v>
      </c>
      <c r="K394" s="12" t="s">
        <v>512</v>
      </c>
      <c r="L394" s="69" t="s">
        <v>518</v>
      </c>
      <c r="M394" s="59" t="s">
        <v>381</v>
      </c>
      <c r="N394" s="78"/>
      <c r="O394" s="27" t="s">
        <v>358</v>
      </c>
      <c r="P394" s="15" t="s">
        <v>359</v>
      </c>
      <c r="Q394" s="73"/>
      <c r="R394" s="74"/>
      <c r="S394" s="74"/>
      <c r="T394" s="74"/>
      <c r="U394" s="74"/>
      <c r="V394" s="74"/>
      <c r="W394" s="74"/>
      <c r="X394" s="74"/>
      <c r="Y394" s="61"/>
      <c r="Z394" s="69" t="s">
        <v>518</v>
      </c>
      <c r="AA394" s="59" t="s">
        <v>381</v>
      </c>
      <c r="AB394" s="78"/>
      <c r="AC394" s="27" t="s">
        <v>358</v>
      </c>
      <c r="AD394" s="15" t="s">
        <v>359</v>
      </c>
      <c r="AE394" s="73"/>
      <c r="AF394" s="74"/>
      <c r="AG394" s="74"/>
      <c r="AH394" s="74"/>
      <c r="AI394" s="74"/>
      <c r="AJ394" s="74"/>
      <c r="AK394" s="74"/>
      <c r="AL394" s="74"/>
      <c r="AM394" s="61"/>
    </row>
    <row r="395" spans="1:39" hidden="1">
      <c r="A395" s="10">
        <v>391</v>
      </c>
      <c r="B395" s="98" t="s">
        <v>273</v>
      </c>
      <c r="C395" s="98" t="s">
        <v>89</v>
      </c>
      <c r="D395" s="11" t="s">
        <v>51</v>
      </c>
      <c r="E395" s="11" t="s">
        <v>303</v>
      </c>
      <c r="F395" s="12" t="s">
        <v>48</v>
      </c>
      <c r="G395" s="12" t="s">
        <v>310</v>
      </c>
      <c r="H395" s="12" t="s">
        <v>306</v>
      </c>
      <c r="I395" s="103" t="s">
        <v>505</v>
      </c>
      <c r="J395" s="12" t="str">
        <f t="shared" si="20"/>
        <v>≥17h</v>
      </c>
      <c r="K395" s="12" t="s">
        <v>512</v>
      </c>
      <c r="L395" s="69" t="s">
        <v>520</v>
      </c>
      <c r="M395" s="59" t="s">
        <v>381</v>
      </c>
      <c r="N395" s="78"/>
      <c r="O395" s="27" t="s">
        <v>358</v>
      </c>
      <c r="P395" s="15" t="s">
        <v>359</v>
      </c>
      <c r="Q395" s="73"/>
      <c r="R395" s="74"/>
      <c r="S395" s="74"/>
      <c r="T395" s="74"/>
      <c r="U395" s="74"/>
      <c r="V395" s="74"/>
      <c r="W395" s="74"/>
      <c r="X395" s="74"/>
      <c r="Y395" s="61"/>
      <c r="Z395" s="69" t="s">
        <v>520</v>
      </c>
      <c r="AA395" s="59" t="s">
        <v>381</v>
      </c>
      <c r="AB395" s="78"/>
      <c r="AC395" s="27" t="s">
        <v>358</v>
      </c>
      <c r="AD395" s="15" t="s">
        <v>359</v>
      </c>
      <c r="AE395" s="73"/>
      <c r="AF395" s="74"/>
      <c r="AG395" s="74"/>
      <c r="AH395" s="74"/>
      <c r="AI395" s="74"/>
      <c r="AJ395" s="74"/>
      <c r="AK395" s="74"/>
      <c r="AL395" s="74"/>
      <c r="AM395" s="61"/>
    </row>
    <row r="396" spans="1:39" hidden="1">
      <c r="A396" s="10">
        <v>392</v>
      </c>
      <c r="B396" s="98" t="s">
        <v>236</v>
      </c>
      <c r="C396" s="98" t="s">
        <v>235</v>
      </c>
      <c r="D396" s="11" t="s">
        <v>52</v>
      </c>
      <c r="E396" s="11" t="s">
        <v>304</v>
      </c>
      <c r="F396" s="12" t="s">
        <v>49</v>
      </c>
      <c r="G396" s="12" t="s">
        <v>310</v>
      </c>
      <c r="H396" s="12" t="s">
        <v>306</v>
      </c>
      <c r="I396" s="103" t="s">
        <v>504</v>
      </c>
      <c r="J396" s="12" t="str">
        <f t="shared" si="20"/>
        <v>≥17h</v>
      </c>
      <c r="K396" s="12" t="s">
        <v>512</v>
      </c>
      <c r="L396" s="69" t="s">
        <v>519</v>
      </c>
      <c r="M396" s="59" t="s">
        <v>381</v>
      </c>
      <c r="N396" s="78"/>
      <c r="O396" s="27" t="s">
        <v>358</v>
      </c>
      <c r="P396" s="15" t="s">
        <v>359</v>
      </c>
      <c r="Q396" s="73"/>
      <c r="R396" s="74"/>
      <c r="S396" s="74"/>
      <c r="T396" s="74"/>
      <c r="U396" s="74"/>
      <c r="V396" s="74"/>
      <c r="W396" s="74"/>
      <c r="X396" s="74"/>
      <c r="Y396" s="61"/>
      <c r="Z396" s="69" t="s">
        <v>519</v>
      </c>
      <c r="AA396" s="59" t="s">
        <v>381</v>
      </c>
      <c r="AB396" s="78"/>
      <c r="AC396" s="27" t="s">
        <v>358</v>
      </c>
      <c r="AD396" s="15" t="s">
        <v>359</v>
      </c>
      <c r="AE396" s="73"/>
      <c r="AF396" s="74"/>
      <c r="AG396" s="74"/>
      <c r="AH396" s="74"/>
      <c r="AI396" s="74"/>
      <c r="AJ396" s="74"/>
      <c r="AK396" s="74"/>
      <c r="AL396" s="74"/>
      <c r="AM396" s="61"/>
    </row>
    <row r="397" spans="1:39" hidden="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59" t="s">
        <v>385</v>
      </c>
      <c r="N397" s="78" t="s">
        <v>308</v>
      </c>
      <c r="O397" s="27" t="s">
        <v>358</v>
      </c>
      <c r="P397" s="15" t="s">
        <v>368</v>
      </c>
      <c r="Q397" s="73">
        <v>1</v>
      </c>
      <c r="R397" s="74">
        <v>1</v>
      </c>
      <c r="S397" s="74"/>
      <c r="T397" s="74"/>
      <c r="U397" s="74"/>
      <c r="V397" s="74"/>
      <c r="W397" s="74"/>
      <c r="X397" s="74"/>
      <c r="Y397" s="61"/>
      <c r="Z397" s="69" t="s">
        <v>518</v>
      </c>
      <c r="AA397" s="59" t="s">
        <v>385</v>
      </c>
      <c r="AB397" s="78" t="s">
        <v>308</v>
      </c>
      <c r="AC397" s="27" t="s">
        <v>358</v>
      </c>
      <c r="AD397" s="15" t="s">
        <v>368</v>
      </c>
      <c r="AE397" s="73">
        <v>1</v>
      </c>
      <c r="AF397" s="74"/>
      <c r="AG397" s="74">
        <v>1</v>
      </c>
      <c r="AH397" s="74"/>
      <c r="AI397" s="74"/>
      <c r="AJ397" s="74"/>
      <c r="AK397" s="74"/>
      <c r="AL397" s="74"/>
      <c r="AM397" s="61"/>
    </row>
    <row r="398" spans="1:39" hidden="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59" t="s">
        <v>381</v>
      </c>
      <c r="N398" s="78"/>
      <c r="O398" s="27" t="s">
        <v>358</v>
      </c>
      <c r="P398" s="15" t="s">
        <v>359</v>
      </c>
      <c r="Q398" s="73"/>
      <c r="R398" s="74"/>
      <c r="S398" s="74"/>
      <c r="T398" s="74"/>
      <c r="U398" s="74"/>
      <c r="V398" s="74"/>
      <c r="W398" s="74"/>
      <c r="X398" s="74"/>
      <c r="Y398" s="61"/>
      <c r="Z398" s="69" t="s">
        <v>519</v>
      </c>
      <c r="AA398" s="59" t="s">
        <v>381</v>
      </c>
      <c r="AB398" s="78"/>
      <c r="AC398" s="27" t="s">
        <v>358</v>
      </c>
      <c r="AD398" s="15" t="s">
        <v>359</v>
      </c>
      <c r="AE398" s="73"/>
      <c r="AF398" s="74"/>
      <c r="AG398" s="74"/>
      <c r="AH398" s="74"/>
      <c r="AI398" s="74"/>
      <c r="AJ398" s="74"/>
      <c r="AK398" s="74"/>
      <c r="AL398" s="74"/>
      <c r="AM398" s="61"/>
    </row>
    <row r="399" spans="1:39" hidden="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59" t="s">
        <v>381</v>
      </c>
      <c r="N399" s="78"/>
      <c r="O399" s="27" t="s">
        <v>358</v>
      </c>
      <c r="P399" s="15" t="s">
        <v>359</v>
      </c>
      <c r="Q399" s="73"/>
      <c r="R399" s="74"/>
      <c r="S399" s="74"/>
      <c r="T399" s="74"/>
      <c r="U399" s="74"/>
      <c r="V399" s="74"/>
      <c r="W399" s="74"/>
      <c r="X399" s="74"/>
      <c r="Y399" s="61"/>
      <c r="Z399" s="69" t="s">
        <v>520</v>
      </c>
      <c r="AA399" s="59" t="s">
        <v>381</v>
      </c>
      <c r="AB399" s="78"/>
      <c r="AC399" s="27" t="s">
        <v>358</v>
      </c>
      <c r="AD399" s="15" t="s">
        <v>359</v>
      </c>
      <c r="AE399" s="73"/>
      <c r="AF399" s="74"/>
      <c r="AG399" s="74"/>
      <c r="AH399" s="74"/>
      <c r="AI399" s="74"/>
      <c r="AJ399" s="74"/>
      <c r="AK399" s="74"/>
      <c r="AL399" s="74"/>
      <c r="AM399" s="61"/>
    </row>
    <row r="400" spans="1:39" hidden="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59" t="s">
        <v>381</v>
      </c>
      <c r="N400" s="78"/>
      <c r="O400" s="27" t="s">
        <v>358</v>
      </c>
      <c r="P400" s="15" t="s">
        <v>359</v>
      </c>
      <c r="Q400" s="73"/>
      <c r="R400" s="74"/>
      <c r="S400" s="74"/>
      <c r="T400" s="74"/>
      <c r="U400" s="74"/>
      <c r="V400" s="74"/>
      <c r="W400" s="74"/>
      <c r="X400" s="74"/>
      <c r="Y400" s="61"/>
      <c r="Z400" s="69" t="s">
        <v>519</v>
      </c>
      <c r="AA400" s="59" t="s">
        <v>381</v>
      </c>
      <c r="AB400" s="78"/>
      <c r="AC400" s="27" t="s">
        <v>358</v>
      </c>
      <c r="AD400" s="15" t="s">
        <v>359</v>
      </c>
      <c r="AE400" s="73"/>
      <c r="AF400" s="74"/>
      <c r="AG400" s="74"/>
      <c r="AH400" s="74"/>
      <c r="AI400" s="74"/>
      <c r="AJ400" s="74"/>
      <c r="AK400" s="74"/>
      <c r="AL400" s="74"/>
      <c r="AM400" s="61"/>
    </row>
    <row r="401" spans="1:39" hidden="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59" t="s">
        <v>381</v>
      </c>
      <c r="N401" s="78"/>
      <c r="O401" s="27" t="s">
        <v>358</v>
      </c>
      <c r="P401" s="15" t="s">
        <v>359</v>
      </c>
      <c r="Q401" s="73"/>
      <c r="R401" s="74"/>
      <c r="S401" s="74"/>
      <c r="T401" s="74"/>
      <c r="U401" s="74"/>
      <c r="V401" s="74"/>
      <c r="W401" s="74"/>
      <c r="X401" s="74"/>
      <c r="Y401" s="61"/>
      <c r="Z401" s="69" t="s">
        <v>519</v>
      </c>
      <c r="AA401" s="59" t="s">
        <v>381</v>
      </c>
      <c r="AB401" s="78"/>
      <c r="AC401" s="27" t="s">
        <v>358</v>
      </c>
      <c r="AD401" s="15" t="s">
        <v>359</v>
      </c>
      <c r="AE401" s="73"/>
      <c r="AF401" s="74"/>
      <c r="AG401" s="74"/>
      <c r="AH401" s="74"/>
      <c r="AI401" s="74"/>
      <c r="AJ401" s="74"/>
      <c r="AK401" s="74"/>
      <c r="AL401" s="74"/>
      <c r="AM401" s="61"/>
    </row>
    <row r="402" spans="1:39" hidden="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59" t="s">
        <v>381</v>
      </c>
      <c r="N402" s="78"/>
      <c r="O402" s="27" t="s">
        <v>358</v>
      </c>
      <c r="P402" s="15" t="s">
        <v>359</v>
      </c>
      <c r="Q402" s="73"/>
      <c r="R402" s="74"/>
      <c r="S402" s="74"/>
      <c r="T402" s="74"/>
      <c r="U402" s="74"/>
      <c r="V402" s="74"/>
      <c r="W402" s="74"/>
      <c r="X402" s="74"/>
      <c r="Y402" s="61"/>
      <c r="Z402" s="69" t="s">
        <v>520</v>
      </c>
      <c r="AA402" s="59" t="s">
        <v>381</v>
      </c>
      <c r="AB402" s="78"/>
      <c r="AC402" s="27" t="s">
        <v>358</v>
      </c>
      <c r="AD402" s="15" t="s">
        <v>359</v>
      </c>
      <c r="AE402" s="73"/>
      <c r="AF402" s="74"/>
      <c r="AG402" s="74"/>
      <c r="AH402" s="74"/>
      <c r="AI402" s="74"/>
      <c r="AJ402" s="74"/>
      <c r="AK402" s="74"/>
      <c r="AL402" s="74"/>
      <c r="AM402" s="61"/>
    </row>
    <row r="403" spans="1:39" hidden="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59" t="s">
        <v>381</v>
      </c>
      <c r="N403" s="78"/>
      <c r="O403" s="27" t="s">
        <v>358</v>
      </c>
      <c r="P403" s="15" t="s">
        <v>359</v>
      </c>
      <c r="Q403" s="73"/>
      <c r="R403" s="74"/>
      <c r="S403" s="74"/>
      <c r="T403" s="74"/>
      <c r="U403" s="74"/>
      <c r="V403" s="74"/>
      <c r="W403" s="74"/>
      <c r="X403" s="74"/>
      <c r="Y403" s="61"/>
      <c r="Z403" s="69" t="s">
        <v>519</v>
      </c>
      <c r="AA403" s="59" t="s">
        <v>381</v>
      </c>
      <c r="AB403" s="78"/>
      <c r="AC403" s="27" t="s">
        <v>358</v>
      </c>
      <c r="AD403" s="15" t="s">
        <v>359</v>
      </c>
      <c r="AE403" s="73"/>
      <c r="AF403" s="74"/>
      <c r="AG403" s="74"/>
      <c r="AH403" s="74"/>
      <c r="AI403" s="74"/>
      <c r="AJ403" s="74"/>
      <c r="AK403" s="74"/>
      <c r="AL403" s="74"/>
      <c r="AM403" s="61"/>
    </row>
    <row r="404" spans="1:39" hidden="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59" t="s">
        <v>381</v>
      </c>
      <c r="N404" s="78"/>
      <c r="O404" s="27" t="s">
        <v>358</v>
      </c>
      <c r="P404" s="15" t="s">
        <v>359</v>
      </c>
      <c r="Q404" s="73"/>
      <c r="R404" s="74"/>
      <c r="S404" s="74"/>
      <c r="T404" s="74"/>
      <c r="U404" s="74"/>
      <c r="V404" s="74"/>
      <c r="W404" s="74"/>
      <c r="X404" s="74"/>
      <c r="Y404" s="61"/>
      <c r="Z404" s="69" t="s">
        <v>519</v>
      </c>
      <c r="AA404" s="59" t="s">
        <v>381</v>
      </c>
      <c r="AB404" s="78"/>
      <c r="AC404" s="27" t="s">
        <v>358</v>
      </c>
      <c r="AD404" s="15" t="s">
        <v>359</v>
      </c>
      <c r="AE404" s="73"/>
      <c r="AF404" s="74"/>
      <c r="AG404" s="74"/>
      <c r="AH404" s="74"/>
      <c r="AI404" s="74"/>
      <c r="AJ404" s="74"/>
      <c r="AK404" s="74"/>
      <c r="AL404" s="74"/>
      <c r="AM404" s="61"/>
    </row>
    <row r="405" spans="1:39" hidden="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59" t="s">
        <v>381</v>
      </c>
      <c r="N405" s="78"/>
      <c r="O405" s="27" t="s">
        <v>358</v>
      </c>
      <c r="P405" s="15" t="s">
        <v>359</v>
      </c>
      <c r="Q405" s="73"/>
      <c r="R405" s="74"/>
      <c r="S405" s="74"/>
      <c r="T405" s="74"/>
      <c r="U405" s="74"/>
      <c r="V405" s="74"/>
      <c r="W405" s="74"/>
      <c r="X405" s="74"/>
      <c r="Y405" s="61"/>
      <c r="Z405" s="69" t="s">
        <v>520</v>
      </c>
      <c r="AA405" s="59" t="s">
        <v>381</v>
      </c>
      <c r="AB405" s="78"/>
      <c r="AC405" s="27" t="s">
        <v>358</v>
      </c>
      <c r="AD405" s="15" t="s">
        <v>359</v>
      </c>
      <c r="AE405" s="73"/>
      <c r="AF405" s="74"/>
      <c r="AG405" s="74"/>
      <c r="AH405" s="74"/>
      <c r="AI405" s="74"/>
      <c r="AJ405" s="74"/>
      <c r="AK405" s="74"/>
      <c r="AL405" s="74"/>
      <c r="AM405" s="61"/>
    </row>
    <row r="406" spans="1:39" hidden="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59" t="s">
        <v>381</v>
      </c>
      <c r="N406" s="78"/>
      <c r="O406" s="27" t="s">
        <v>358</v>
      </c>
      <c r="P406" s="15" t="s">
        <v>359</v>
      </c>
      <c r="Q406" s="73"/>
      <c r="R406" s="74"/>
      <c r="S406" s="74"/>
      <c r="T406" s="74"/>
      <c r="U406" s="74"/>
      <c r="V406" s="74"/>
      <c r="W406" s="74"/>
      <c r="X406" s="74"/>
      <c r="Y406" s="61"/>
      <c r="Z406" s="69" t="s">
        <v>520</v>
      </c>
      <c r="AA406" s="59" t="s">
        <v>381</v>
      </c>
      <c r="AB406" s="78"/>
      <c r="AC406" s="27" t="s">
        <v>358</v>
      </c>
      <c r="AD406" s="15" t="s">
        <v>359</v>
      </c>
      <c r="AE406" s="73"/>
      <c r="AF406" s="74"/>
      <c r="AG406" s="74"/>
      <c r="AH406" s="74"/>
      <c r="AI406" s="74"/>
      <c r="AJ406" s="74"/>
      <c r="AK406" s="74"/>
      <c r="AL406" s="74"/>
      <c r="AM406" s="61"/>
    </row>
    <row r="407" spans="1:39" hidden="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59" t="s">
        <v>382</v>
      </c>
      <c r="N407" s="78" t="s">
        <v>308</v>
      </c>
      <c r="O407" s="27" t="s">
        <v>358</v>
      </c>
      <c r="P407" s="15" t="s">
        <v>368</v>
      </c>
      <c r="Q407" s="73">
        <v>1</v>
      </c>
      <c r="R407" s="74"/>
      <c r="S407" s="74"/>
      <c r="T407" s="74"/>
      <c r="U407" s="74"/>
      <c r="V407" s="74"/>
      <c r="W407" s="74"/>
      <c r="X407" s="74"/>
      <c r="Y407" s="61"/>
      <c r="Z407" s="69" t="s">
        <v>518</v>
      </c>
      <c r="AA407" s="59" t="s">
        <v>382</v>
      </c>
      <c r="AB407" s="78" t="s">
        <v>308</v>
      </c>
      <c r="AC407" s="27" t="s">
        <v>358</v>
      </c>
      <c r="AD407" s="15" t="s">
        <v>368</v>
      </c>
      <c r="AE407" s="73"/>
      <c r="AF407" s="74"/>
      <c r="AG407" s="74">
        <v>1</v>
      </c>
      <c r="AH407" s="74"/>
      <c r="AI407" s="74"/>
      <c r="AJ407" s="74"/>
      <c r="AK407" s="74"/>
      <c r="AL407" s="74"/>
      <c r="AM407" s="61"/>
    </row>
    <row r="408" spans="1:39" hidden="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59" t="s">
        <v>381</v>
      </c>
      <c r="N408" s="78"/>
      <c r="O408" s="27" t="s">
        <v>358</v>
      </c>
      <c r="P408" s="15" t="s">
        <v>359</v>
      </c>
      <c r="Q408" s="73"/>
      <c r="R408" s="74"/>
      <c r="S408" s="74"/>
      <c r="T408" s="74"/>
      <c r="U408" s="74"/>
      <c r="V408" s="74"/>
      <c r="W408" s="74"/>
      <c r="X408" s="74"/>
      <c r="Y408" s="61"/>
      <c r="Z408" s="69" t="s">
        <v>518</v>
      </c>
      <c r="AA408" s="59" t="s">
        <v>381</v>
      </c>
      <c r="AB408" s="78"/>
      <c r="AC408" s="27" t="s">
        <v>358</v>
      </c>
      <c r="AD408" s="15" t="s">
        <v>359</v>
      </c>
      <c r="AE408" s="73"/>
      <c r="AF408" s="74"/>
      <c r="AG408" s="74"/>
      <c r="AH408" s="74"/>
      <c r="AI408" s="74"/>
      <c r="AJ408" s="74"/>
      <c r="AK408" s="74"/>
      <c r="AL408" s="74"/>
      <c r="AM408" s="61"/>
    </row>
    <row r="409" spans="1:39" hidden="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59" t="s">
        <v>381</v>
      </c>
      <c r="N409" s="78"/>
      <c r="O409" s="27" t="s">
        <v>358</v>
      </c>
      <c r="P409" s="15" t="s">
        <v>359</v>
      </c>
      <c r="Q409" s="73"/>
      <c r="R409" s="74"/>
      <c r="S409" s="74"/>
      <c r="T409" s="74"/>
      <c r="U409" s="74"/>
      <c r="V409" s="74"/>
      <c r="W409" s="74"/>
      <c r="X409" s="74"/>
      <c r="Y409" s="61"/>
      <c r="Z409" s="69" t="s">
        <v>519</v>
      </c>
      <c r="AA409" s="59" t="s">
        <v>381</v>
      </c>
      <c r="AB409" s="78"/>
      <c r="AC409" s="27" t="s">
        <v>358</v>
      </c>
      <c r="AD409" s="15" t="s">
        <v>359</v>
      </c>
      <c r="AE409" s="73"/>
      <c r="AF409" s="74"/>
      <c r="AG409" s="74"/>
      <c r="AH409" s="74"/>
      <c r="AI409" s="74"/>
      <c r="AJ409" s="74"/>
      <c r="AK409" s="74"/>
      <c r="AL409" s="74"/>
      <c r="AM409" s="61"/>
    </row>
    <row r="410" spans="1:39" hidden="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59" t="s">
        <v>381</v>
      </c>
      <c r="N410" s="78"/>
      <c r="O410" s="27" t="s">
        <v>358</v>
      </c>
      <c r="P410" s="15" t="s">
        <v>359</v>
      </c>
      <c r="Q410" s="73"/>
      <c r="R410" s="74"/>
      <c r="S410" s="74"/>
      <c r="T410" s="74"/>
      <c r="U410" s="74"/>
      <c r="V410" s="74"/>
      <c r="W410" s="74"/>
      <c r="X410" s="74"/>
      <c r="Y410" s="61"/>
      <c r="Z410" s="69" t="s">
        <v>519</v>
      </c>
      <c r="AA410" s="59" t="s">
        <v>381</v>
      </c>
      <c r="AB410" s="78"/>
      <c r="AC410" s="27" t="s">
        <v>358</v>
      </c>
      <c r="AD410" s="15" t="s">
        <v>359</v>
      </c>
      <c r="AE410" s="73"/>
      <c r="AF410" s="74"/>
      <c r="AG410" s="74"/>
      <c r="AH410" s="74"/>
      <c r="AI410" s="74"/>
      <c r="AJ410" s="74"/>
      <c r="AK410" s="74"/>
      <c r="AL410" s="74"/>
      <c r="AM410" s="61"/>
    </row>
    <row r="411" spans="1:39" hidden="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59" t="s">
        <v>381</v>
      </c>
      <c r="N411" s="78"/>
      <c r="O411" s="27" t="s">
        <v>358</v>
      </c>
      <c r="P411" s="15" t="s">
        <v>359</v>
      </c>
      <c r="Q411" s="73"/>
      <c r="R411" s="74"/>
      <c r="S411" s="74"/>
      <c r="T411" s="74"/>
      <c r="U411" s="74"/>
      <c r="V411" s="74"/>
      <c r="W411" s="74"/>
      <c r="X411" s="74"/>
      <c r="Y411" s="61"/>
      <c r="Z411" s="69" t="s">
        <v>520</v>
      </c>
      <c r="AA411" s="59" t="s">
        <v>381</v>
      </c>
      <c r="AB411" s="78"/>
      <c r="AC411" s="27" t="s">
        <v>358</v>
      </c>
      <c r="AD411" s="15" t="s">
        <v>359</v>
      </c>
      <c r="AE411" s="73"/>
      <c r="AF411" s="74"/>
      <c r="AG411" s="74"/>
      <c r="AH411" s="74"/>
      <c r="AI411" s="74"/>
      <c r="AJ411" s="74"/>
      <c r="AK411" s="74"/>
      <c r="AL411" s="74"/>
      <c r="AM411" s="61"/>
    </row>
    <row r="412" spans="1:39" hidden="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59" t="s">
        <v>381</v>
      </c>
      <c r="N412" s="78"/>
      <c r="O412" s="27" t="s">
        <v>358</v>
      </c>
      <c r="P412" s="15" t="s">
        <v>359</v>
      </c>
      <c r="Q412" s="73"/>
      <c r="R412" s="74"/>
      <c r="S412" s="74"/>
      <c r="T412" s="74"/>
      <c r="U412" s="74"/>
      <c r="V412" s="74"/>
      <c r="W412" s="74"/>
      <c r="X412" s="74"/>
      <c r="Y412" s="61"/>
      <c r="Z412" s="69" t="s">
        <v>518</v>
      </c>
      <c r="AA412" s="59" t="s">
        <v>381</v>
      </c>
      <c r="AB412" s="78"/>
      <c r="AC412" s="27" t="s">
        <v>358</v>
      </c>
      <c r="AD412" s="15" t="s">
        <v>359</v>
      </c>
      <c r="AE412" s="73"/>
      <c r="AF412" s="74"/>
      <c r="AG412" s="74"/>
      <c r="AH412" s="74"/>
      <c r="AI412" s="74"/>
      <c r="AJ412" s="74"/>
      <c r="AK412" s="74"/>
      <c r="AL412" s="74"/>
      <c r="AM412" s="61"/>
    </row>
    <row r="413" spans="1:39" hidden="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59" t="s">
        <v>385</v>
      </c>
      <c r="N413" s="78" t="s">
        <v>308</v>
      </c>
      <c r="O413" s="27" t="s">
        <v>358</v>
      </c>
      <c r="P413" s="15" t="s">
        <v>368</v>
      </c>
      <c r="Q413" s="73">
        <v>1</v>
      </c>
      <c r="R413" s="74"/>
      <c r="S413" s="74"/>
      <c r="T413" s="74"/>
      <c r="U413" s="74"/>
      <c r="V413" s="74"/>
      <c r="W413" s="74"/>
      <c r="X413" s="74"/>
      <c r="Y413" s="61"/>
      <c r="Z413" s="69" t="s">
        <v>518</v>
      </c>
      <c r="AA413" s="59" t="s">
        <v>385</v>
      </c>
      <c r="AB413" s="78" t="s">
        <v>308</v>
      </c>
      <c r="AC413" s="27" t="s">
        <v>358</v>
      </c>
      <c r="AD413" s="15" t="s">
        <v>368</v>
      </c>
      <c r="AE413" s="73"/>
      <c r="AF413" s="74">
        <v>1</v>
      </c>
      <c r="AG413" s="74"/>
      <c r="AH413" s="74"/>
      <c r="AI413" s="74"/>
      <c r="AJ413" s="74"/>
      <c r="AK413" s="74"/>
      <c r="AL413" s="74"/>
      <c r="AM413" s="61"/>
    </row>
    <row r="414" spans="1:39" hidden="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59" t="s">
        <v>381</v>
      </c>
      <c r="N414" s="78"/>
      <c r="O414" s="27" t="s">
        <v>358</v>
      </c>
      <c r="P414" s="15" t="s">
        <v>359</v>
      </c>
      <c r="Q414" s="73"/>
      <c r="R414" s="74"/>
      <c r="S414" s="74"/>
      <c r="T414" s="74"/>
      <c r="U414" s="74"/>
      <c r="V414" s="74"/>
      <c r="W414" s="74"/>
      <c r="X414" s="74"/>
      <c r="Y414" s="61"/>
      <c r="Z414" s="69" t="s">
        <v>519</v>
      </c>
      <c r="AA414" s="59" t="s">
        <v>381</v>
      </c>
      <c r="AB414" s="78"/>
      <c r="AC414" s="27" t="s">
        <v>358</v>
      </c>
      <c r="AD414" s="15" t="s">
        <v>359</v>
      </c>
      <c r="AE414" s="73"/>
      <c r="AF414" s="74"/>
      <c r="AG414" s="74"/>
      <c r="AH414" s="74"/>
      <c r="AI414" s="74"/>
      <c r="AJ414" s="74"/>
      <c r="AK414" s="74"/>
      <c r="AL414" s="74"/>
      <c r="AM414" s="61"/>
    </row>
    <row r="415" spans="1:39" hidden="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59" t="s">
        <v>381</v>
      </c>
      <c r="N415" s="78"/>
      <c r="O415" s="27" t="s">
        <v>358</v>
      </c>
      <c r="P415" s="15" t="s">
        <v>359</v>
      </c>
      <c r="Q415" s="73"/>
      <c r="R415" s="74"/>
      <c r="S415" s="74"/>
      <c r="T415" s="74"/>
      <c r="U415" s="74"/>
      <c r="V415" s="74"/>
      <c r="W415" s="74"/>
      <c r="X415" s="74"/>
      <c r="Y415" s="61"/>
      <c r="Z415" s="69" t="s">
        <v>518</v>
      </c>
      <c r="AA415" s="59" t="s">
        <v>381</v>
      </c>
      <c r="AB415" s="78"/>
      <c r="AC415" s="27" t="s">
        <v>358</v>
      </c>
      <c r="AD415" s="15" t="s">
        <v>359</v>
      </c>
      <c r="AE415" s="73"/>
      <c r="AF415" s="74"/>
      <c r="AG415" s="74"/>
      <c r="AH415" s="74"/>
      <c r="AI415" s="74"/>
      <c r="AJ415" s="74"/>
      <c r="AK415" s="74"/>
      <c r="AL415" s="74"/>
      <c r="AM415" s="61"/>
    </row>
    <row r="416" spans="1:39" hidden="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59" t="s">
        <v>381</v>
      </c>
      <c r="N416" s="78"/>
      <c r="O416" s="27" t="s">
        <v>358</v>
      </c>
      <c r="P416" s="15" t="s">
        <v>359</v>
      </c>
      <c r="Q416" s="73"/>
      <c r="R416" s="74"/>
      <c r="S416" s="74"/>
      <c r="T416" s="74"/>
      <c r="U416" s="74"/>
      <c r="V416" s="74"/>
      <c r="W416" s="74"/>
      <c r="X416" s="74"/>
      <c r="Y416" s="61"/>
      <c r="Z416" s="69" t="s">
        <v>519</v>
      </c>
      <c r="AA416" s="59" t="s">
        <v>381</v>
      </c>
      <c r="AB416" s="78"/>
      <c r="AC416" s="27" t="s">
        <v>358</v>
      </c>
      <c r="AD416" s="15" t="s">
        <v>359</v>
      </c>
      <c r="AE416" s="73"/>
      <c r="AF416" s="74"/>
      <c r="AG416" s="74"/>
      <c r="AH416" s="74"/>
      <c r="AI416" s="74"/>
      <c r="AJ416" s="74"/>
      <c r="AK416" s="74"/>
      <c r="AL416" s="74"/>
      <c r="AM416" s="61"/>
    </row>
    <row r="417" spans="1:39" hidden="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59" t="s">
        <v>381</v>
      </c>
      <c r="N417" s="78"/>
      <c r="O417" s="27" t="s">
        <v>358</v>
      </c>
      <c r="P417" s="15" t="s">
        <v>359</v>
      </c>
      <c r="Q417" s="73"/>
      <c r="R417" s="74"/>
      <c r="S417" s="74"/>
      <c r="T417" s="74"/>
      <c r="U417" s="74"/>
      <c r="V417" s="74"/>
      <c r="W417" s="74"/>
      <c r="X417" s="74"/>
      <c r="Y417" s="61"/>
      <c r="Z417" s="69" t="s">
        <v>519</v>
      </c>
      <c r="AA417" s="59" t="s">
        <v>381</v>
      </c>
      <c r="AB417" s="78"/>
      <c r="AC417" s="27" t="s">
        <v>358</v>
      </c>
      <c r="AD417" s="15" t="s">
        <v>359</v>
      </c>
      <c r="AE417" s="73"/>
      <c r="AF417" s="74"/>
      <c r="AG417" s="74"/>
      <c r="AH417" s="74"/>
      <c r="AI417" s="74"/>
      <c r="AJ417" s="74"/>
      <c r="AK417" s="74"/>
      <c r="AL417" s="74"/>
      <c r="AM417" s="61"/>
    </row>
    <row r="418" spans="1:39" hidden="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59" t="s">
        <v>381</v>
      </c>
      <c r="N418" s="78"/>
      <c r="O418" s="27" t="s">
        <v>358</v>
      </c>
      <c r="P418" s="15" t="s">
        <v>359</v>
      </c>
      <c r="Q418" s="73"/>
      <c r="R418" s="74"/>
      <c r="S418" s="74"/>
      <c r="T418" s="74"/>
      <c r="U418" s="74"/>
      <c r="V418" s="74"/>
      <c r="W418" s="74"/>
      <c r="X418" s="74"/>
      <c r="Y418" s="61"/>
      <c r="Z418" s="69" t="s">
        <v>519</v>
      </c>
      <c r="AA418" s="59" t="s">
        <v>381</v>
      </c>
      <c r="AB418" s="78"/>
      <c r="AC418" s="27" t="s">
        <v>358</v>
      </c>
      <c r="AD418" s="15" t="s">
        <v>359</v>
      </c>
      <c r="AE418" s="73"/>
      <c r="AF418" s="74"/>
      <c r="AG418" s="74"/>
      <c r="AH418" s="74"/>
      <c r="AI418" s="74"/>
      <c r="AJ418" s="74"/>
      <c r="AK418" s="74"/>
      <c r="AL418" s="74"/>
      <c r="AM418" s="61"/>
    </row>
    <row r="419" spans="1:39" hidden="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59" t="s">
        <v>381</v>
      </c>
      <c r="N419" s="78"/>
      <c r="O419" s="27" t="s">
        <v>358</v>
      </c>
      <c r="P419" s="15" t="s">
        <v>359</v>
      </c>
      <c r="Q419" s="73"/>
      <c r="R419" s="74"/>
      <c r="S419" s="74"/>
      <c r="T419" s="74"/>
      <c r="U419" s="74"/>
      <c r="V419" s="74"/>
      <c r="W419" s="74"/>
      <c r="X419" s="74"/>
      <c r="Y419" s="61"/>
      <c r="Z419" s="69" t="s">
        <v>519</v>
      </c>
      <c r="AA419" s="59" t="s">
        <v>381</v>
      </c>
      <c r="AB419" s="78"/>
      <c r="AC419" s="27" t="s">
        <v>358</v>
      </c>
      <c r="AD419" s="15" t="s">
        <v>359</v>
      </c>
      <c r="AE419" s="73"/>
      <c r="AF419" s="74"/>
      <c r="AG419" s="74"/>
      <c r="AH419" s="74"/>
      <c r="AI419" s="74"/>
      <c r="AJ419" s="74"/>
      <c r="AK419" s="74"/>
      <c r="AL419" s="74"/>
      <c r="AM419" s="61"/>
    </row>
    <row r="420" spans="1:39" hidden="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59" t="s">
        <v>381</v>
      </c>
      <c r="N420" s="78"/>
      <c r="O420" s="27" t="s">
        <v>358</v>
      </c>
      <c r="P420" s="15" t="s">
        <v>359</v>
      </c>
      <c r="Q420" s="73"/>
      <c r="R420" s="74"/>
      <c r="S420" s="74"/>
      <c r="T420" s="74"/>
      <c r="U420" s="74"/>
      <c r="V420" s="74"/>
      <c r="W420" s="74"/>
      <c r="X420" s="74"/>
      <c r="Y420" s="61"/>
      <c r="Z420" s="69" t="s">
        <v>519</v>
      </c>
      <c r="AA420" s="59" t="s">
        <v>381</v>
      </c>
      <c r="AB420" s="78"/>
      <c r="AC420" s="27" t="s">
        <v>358</v>
      </c>
      <c r="AD420" s="15" t="s">
        <v>359</v>
      </c>
      <c r="AE420" s="73"/>
      <c r="AF420" s="74"/>
      <c r="AG420" s="74"/>
      <c r="AH420" s="74"/>
      <c r="AI420" s="74"/>
      <c r="AJ420" s="74"/>
      <c r="AK420" s="74"/>
      <c r="AL420" s="74"/>
      <c r="AM420" s="61"/>
    </row>
    <row r="421" spans="1:39" hidden="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59" t="s">
        <v>381</v>
      </c>
      <c r="N421" s="78"/>
      <c r="O421" s="27" t="s">
        <v>358</v>
      </c>
      <c r="P421" s="15" t="s">
        <v>359</v>
      </c>
      <c r="Q421" s="73"/>
      <c r="R421" s="74"/>
      <c r="S421" s="74"/>
      <c r="T421" s="74"/>
      <c r="U421" s="74"/>
      <c r="V421" s="74"/>
      <c r="W421" s="74"/>
      <c r="X421" s="74"/>
      <c r="Y421" s="61"/>
      <c r="Z421" s="69" t="s">
        <v>519</v>
      </c>
      <c r="AA421" s="59" t="s">
        <v>381</v>
      </c>
      <c r="AB421" s="78"/>
      <c r="AC421" s="27" t="s">
        <v>358</v>
      </c>
      <c r="AD421" s="15" t="s">
        <v>359</v>
      </c>
      <c r="AE421" s="73"/>
      <c r="AF421" s="74"/>
      <c r="AG421" s="74"/>
      <c r="AH421" s="74"/>
      <c r="AI421" s="74"/>
      <c r="AJ421" s="74"/>
      <c r="AK421" s="74"/>
      <c r="AL421" s="74"/>
      <c r="AM421" s="61"/>
    </row>
    <row r="422" spans="1:39" hidden="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59" t="s">
        <v>382</v>
      </c>
      <c r="N422" s="78" t="s">
        <v>308</v>
      </c>
      <c r="O422" s="27" t="s">
        <v>358</v>
      </c>
      <c r="P422" s="15" t="s">
        <v>368</v>
      </c>
      <c r="Q422" s="73">
        <v>1</v>
      </c>
      <c r="R422" s="74"/>
      <c r="S422" s="74"/>
      <c r="T422" s="74">
        <v>1</v>
      </c>
      <c r="U422" s="74"/>
      <c r="V422" s="74"/>
      <c r="W422" s="74">
        <v>1</v>
      </c>
      <c r="X422" s="74"/>
      <c r="Y422" s="61"/>
      <c r="Z422" s="69" t="s">
        <v>518</v>
      </c>
      <c r="AA422" s="59" t="s">
        <v>382</v>
      </c>
      <c r="AB422" s="78" t="s">
        <v>308</v>
      </c>
      <c r="AC422" s="27" t="s">
        <v>358</v>
      </c>
      <c r="AD422" s="15" t="s">
        <v>368</v>
      </c>
      <c r="AE422" s="73"/>
      <c r="AF422" s="74"/>
      <c r="AG422" s="74">
        <v>1</v>
      </c>
      <c r="AH422" s="74"/>
      <c r="AI422" s="74"/>
      <c r="AJ422" s="74"/>
      <c r="AK422" s="74"/>
      <c r="AL422" s="74"/>
      <c r="AM422" s="61"/>
    </row>
    <row r="423" spans="1:39" hidden="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59" t="s">
        <v>381</v>
      </c>
      <c r="N423" s="78"/>
      <c r="O423" s="27" t="s">
        <v>358</v>
      </c>
      <c r="P423" s="15" t="s">
        <v>359</v>
      </c>
      <c r="Q423" s="73"/>
      <c r="R423" s="74"/>
      <c r="S423" s="74"/>
      <c r="T423" s="74"/>
      <c r="U423" s="74"/>
      <c r="V423" s="74"/>
      <c r="W423" s="74"/>
      <c r="X423" s="74"/>
      <c r="Y423" s="61"/>
      <c r="Z423" s="69" t="s">
        <v>519</v>
      </c>
      <c r="AA423" s="59" t="s">
        <v>381</v>
      </c>
      <c r="AB423" s="78"/>
      <c r="AC423" s="27" t="s">
        <v>358</v>
      </c>
      <c r="AD423" s="15" t="s">
        <v>359</v>
      </c>
      <c r="AE423" s="73"/>
      <c r="AF423" s="74"/>
      <c r="AG423" s="74"/>
      <c r="AH423" s="74"/>
      <c r="AI423" s="74"/>
      <c r="AJ423" s="74"/>
      <c r="AK423" s="74"/>
      <c r="AL423" s="74"/>
      <c r="AM423" s="61"/>
    </row>
    <row r="424" spans="1:39" hidden="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59" t="s">
        <v>385</v>
      </c>
      <c r="N424" s="78" t="s">
        <v>308</v>
      </c>
      <c r="O424" s="27" t="s">
        <v>358</v>
      </c>
      <c r="P424" s="15" t="s">
        <v>370</v>
      </c>
      <c r="Q424" s="73"/>
      <c r="R424" s="74">
        <v>1</v>
      </c>
      <c r="S424" s="74"/>
      <c r="T424" s="74"/>
      <c r="U424" s="74"/>
      <c r="V424" s="74"/>
      <c r="W424" s="74"/>
      <c r="X424" s="74"/>
      <c r="Y424" s="61"/>
      <c r="Z424" s="69" t="s">
        <v>518</v>
      </c>
      <c r="AA424" s="59" t="s">
        <v>385</v>
      </c>
      <c r="AB424" s="78" t="s">
        <v>308</v>
      </c>
      <c r="AC424" s="27" t="s">
        <v>358</v>
      </c>
      <c r="AD424" s="15" t="s">
        <v>370</v>
      </c>
      <c r="AE424" s="73"/>
      <c r="AF424" s="74"/>
      <c r="AG424" s="74"/>
      <c r="AH424" s="74"/>
      <c r="AI424" s="74"/>
      <c r="AJ424" s="74"/>
      <c r="AK424" s="74"/>
      <c r="AL424" s="74"/>
      <c r="AM424" s="61"/>
    </row>
    <row r="425" spans="1:39" hidden="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59" t="s">
        <v>382</v>
      </c>
      <c r="N425" s="78" t="s">
        <v>308</v>
      </c>
      <c r="O425" s="27" t="s">
        <v>358</v>
      </c>
      <c r="P425" s="15" t="s">
        <v>368</v>
      </c>
      <c r="Q425" s="73"/>
      <c r="R425" s="74"/>
      <c r="S425" s="74">
        <v>1</v>
      </c>
      <c r="T425" s="74">
        <v>1</v>
      </c>
      <c r="U425" s="74"/>
      <c r="V425" s="74"/>
      <c r="W425" s="74">
        <v>1</v>
      </c>
      <c r="X425" s="74">
        <v>1</v>
      </c>
      <c r="Y425" s="61">
        <v>1</v>
      </c>
      <c r="Z425" s="69" t="s">
        <v>518</v>
      </c>
      <c r="AA425" s="59" t="s">
        <v>382</v>
      </c>
      <c r="AB425" s="78" t="s">
        <v>308</v>
      </c>
      <c r="AC425" s="27" t="s">
        <v>358</v>
      </c>
      <c r="AD425" s="15" t="s">
        <v>368</v>
      </c>
      <c r="AE425" s="73"/>
      <c r="AF425" s="74"/>
      <c r="AG425" s="74">
        <v>1</v>
      </c>
      <c r="AH425" s="74"/>
      <c r="AI425" s="74"/>
      <c r="AJ425" s="74"/>
      <c r="AK425" s="74"/>
      <c r="AL425" s="74"/>
      <c r="AM425" s="61"/>
    </row>
    <row r="426" spans="1:39" hidden="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59" t="s">
        <v>381</v>
      </c>
      <c r="N426" s="78"/>
      <c r="O426" s="27" t="s">
        <v>358</v>
      </c>
      <c r="P426" s="15" t="s">
        <v>359</v>
      </c>
      <c r="Q426" s="73"/>
      <c r="R426" s="74"/>
      <c r="S426" s="74"/>
      <c r="T426" s="74"/>
      <c r="U426" s="74"/>
      <c r="V426" s="74"/>
      <c r="W426" s="74"/>
      <c r="X426" s="74"/>
      <c r="Y426" s="61"/>
      <c r="Z426" s="69" t="s">
        <v>519</v>
      </c>
      <c r="AA426" s="59" t="s">
        <v>381</v>
      </c>
      <c r="AB426" s="78"/>
      <c r="AC426" s="27" t="s">
        <v>358</v>
      </c>
      <c r="AD426" s="15" t="s">
        <v>359</v>
      </c>
      <c r="AE426" s="73"/>
      <c r="AF426" s="74"/>
      <c r="AG426" s="74"/>
      <c r="AH426" s="74"/>
      <c r="AI426" s="74"/>
      <c r="AJ426" s="74"/>
      <c r="AK426" s="74"/>
      <c r="AL426" s="74"/>
      <c r="AM426" s="61"/>
    </row>
    <row r="427" spans="1:39" hidden="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59" t="s">
        <v>381</v>
      </c>
      <c r="N427" s="78"/>
      <c r="O427" s="27" t="s">
        <v>358</v>
      </c>
      <c r="P427" s="15" t="s">
        <v>359</v>
      </c>
      <c r="Q427" s="73"/>
      <c r="R427" s="74"/>
      <c r="S427" s="74"/>
      <c r="T427" s="74"/>
      <c r="U427" s="74"/>
      <c r="V427" s="74"/>
      <c r="W427" s="74"/>
      <c r="X427" s="74"/>
      <c r="Y427" s="61"/>
      <c r="Z427" s="69" t="s">
        <v>519</v>
      </c>
      <c r="AA427" s="59" t="s">
        <v>381</v>
      </c>
      <c r="AB427" s="78"/>
      <c r="AC427" s="27" t="s">
        <v>358</v>
      </c>
      <c r="AD427" s="15" t="s">
        <v>359</v>
      </c>
      <c r="AE427" s="73"/>
      <c r="AF427" s="74"/>
      <c r="AG427" s="74"/>
      <c r="AH427" s="74"/>
      <c r="AI427" s="74"/>
      <c r="AJ427" s="74"/>
      <c r="AK427" s="74"/>
      <c r="AL427" s="74"/>
      <c r="AM427" s="61"/>
    </row>
    <row r="428" spans="1:39" hidden="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59" t="s">
        <v>381</v>
      </c>
      <c r="N428" s="78"/>
      <c r="O428" s="27" t="s">
        <v>358</v>
      </c>
      <c r="P428" s="15" t="s">
        <v>359</v>
      </c>
      <c r="Q428" s="73"/>
      <c r="R428" s="74"/>
      <c r="S428" s="74"/>
      <c r="T428" s="74"/>
      <c r="U428" s="74"/>
      <c r="V428" s="74"/>
      <c r="W428" s="74"/>
      <c r="X428" s="74"/>
      <c r="Y428" s="61"/>
      <c r="Z428" s="69" t="s">
        <v>519</v>
      </c>
      <c r="AA428" s="59" t="s">
        <v>381</v>
      </c>
      <c r="AB428" s="78"/>
      <c r="AC428" s="27" t="s">
        <v>358</v>
      </c>
      <c r="AD428" s="15" t="s">
        <v>359</v>
      </c>
      <c r="AE428" s="73"/>
      <c r="AF428" s="74"/>
      <c r="AG428" s="74"/>
      <c r="AH428" s="74"/>
      <c r="AI428" s="74"/>
      <c r="AJ428" s="74"/>
      <c r="AK428" s="74"/>
      <c r="AL428" s="74"/>
      <c r="AM428" s="61"/>
    </row>
    <row r="429" spans="1:39" hidden="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59" t="s">
        <v>382</v>
      </c>
      <c r="N429" s="78" t="s">
        <v>308</v>
      </c>
      <c r="O429" s="27" t="s">
        <v>358</v>
      </c>
      <c r="P429" s="15" t="s">
        <v>368</v>
      </c>
      <c r="Q429" s="73"/>
      <c r="R429" s="74"/>
      <c r="S429" s="74"/>
      <c r="T429" s="74">
        <v>1</v>
      </c>
      <c r="U429" s="74"/>
      <c r="V429" s="74"/>
      <c r="W429" s="74">
        <v>1</v>
      </c>
      <c r="X429" s="74">
        <v>1</v>
      </c>
      <c r="Y429" s="61"/>
      <c r="Z429" s="69" t="s">
        <v>518</v>
      </c>
      <c r="AA429" s="59" t="s">
        <v>382</v>
      </c>
      <c r="AB429" s="78" t="s">
        <v>308</v>
      </c>
      <c r="AC429" s="27" t="s">
        <v>358</v>
      </c>
      <c r="AD429" s="15" t="s">
        <v>368</v>
      </c>
      <c r="AE429" s="73"/>
      <c r="AF429" s="74"/>
      <c r="AG429" s="74">
        <v>1</v>
      </c>
      <c r="AH429" s="74"/>
      <c r="AI429" s="74">
        <v>1</v>
      </c>
      <c r="AJ429" s="74"/>
      <c r="AK429" s="74"/>
      <c r="AL429" s="74"/>
      <c r="AM429" s="61"/>
    </row>
    <row r="430" spans="1:39" hidden="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59" t="s">
        <v>381</v>
      </c>
      <c r="N430" s="78"/>
      <c r="O430" s="27" t="s">
        <v>358</v>
      </c>
      <c r="P430" s="15" t="s">
        <v>359</v>
      </c>
      <c r="Q430" s="73"/>
      <c r="R430" s="74"/>
      <c r="S430" s="74"/>
      <c r="T430" s="74"/>
      <c r="U430" s="74"/>
      <c r="V430" s="74"/>
      <c r="W430" s="74"/>
      <c r="X430" s="74"/>
      <c r="Y430" s="61"/>
      <c r="Z430" s="69" t="s">
        <v>519</v>
      </c>
      <c r="AA430" s="59" t="s">
        <v>381</v>
      </c>
      <c r="AB430" s="78"/>
      <c r="AC430" s="27" t="s">
        <v>358</v>
      </c>
      <c r="AD430" s="15" t="s">
        <v>359</v>
      </c>
      <c r="AE430" s="73"/>
      <c r="AF430" s="74"/>
      <c r="AG430" s="74"/>
      <c r="AH430" s="74"/>
      <c r="AI430" s="74"/>
      <c r="AJ430" s="74"/>
      <c r="AK430" s="74"/>
      <c r="AL430" s="74"/>
      <c r="AM430" s="61"/>
    </row>
    <row r="431" spans="1:39" hidden="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59" t="s">
        <v>381</v>
      </c>
      <c r="N431" s="78"/>
      <c r="O431" s="27" t="s">
        <v>358</v>
      </c>
      <c r="P431" s="15" t="s">
        <v>359</v>
      </c>
      <c r="Q431" s="73"/>
      <c r="R431" s="74"/>
      <c r="S431" s="74"/>
      <c r="T431" s="74"/>
      <c r="U431" s="74"/>
      <c r="V431" s="74"/>
      <c r="W431" s="74"/>
      <c r="X431" s="74"/>
      <c r="Y431" s="61"/>
      <c r="Z431" s="69" t="s">
        <v>519</v>
      </c>
      <c r="AA431" s="59" t="s">
        <v>381</v>
      </c>
      <c r="AB431" s="78"/>
      <c r="AC431" s="27" t="s">
        <v>358</v>
      </c>
      <c r="AD431" s="15" t="s">
        <v>359</v>
      </c>
      <c r="AE431" s="73"/>
      <c r="AF431" s="74"/>
      <c r="AG431" s="74"/>
      <c r="AH431" s="74"/>
      <c r="AI431" s="74"/>
      <c r="AJ431" s="74"/>
      <c r="AK431" s="74"/>
      <c r="AL431" s="74"/>
      <c r="AM431" s="61"/>
    </row>
    <row r="432" spans="1:39" hidden="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59" t="s">
        <v>381</v>
      </c>
      <c r="N432" s="78"/>
      <c r="O432" s="27" t="s">
        <v>358</v>
      </c>
      <c r="P432" s="15" t="s">
        <v>359</v>
      </c>
      <c r="Q432" s="73"/>
      <c r="R432" s="74"/>
      <c r="S432" s="74"/>
      <c r="T432" s="74"/>
      <c r="U432" s="74"/>
      <c r="V432" s="74"/>
      <c r="W432" s="74"/>
      <c r="X432" s="74"/>
      <c r="Y432" s="61"/>
      <c r="Z432" s="69" t="s">
        <v>519</v>
      </c>
      <c r="AA432" s="59" t="s">
        <v>381</v>
      </c>
      <c r="AB432" s="78"/>
      <c r="AC432" s="27" t="s">
        <v>358</v>
      </c>
      <c r="AD432" s="15" t="s">
        <v>359</v>
      </c>
      <c r="AE432" s="73"/>
      <c r="AF432" s="74"/>
      <c r="AG432" s="74"/>
      <c r="AH432" s="74"/>
      <c r="AI432" s="74"/>
      <c r="AJ432" s="74"/>
      <c r="AK432" s="74"/>
      <c r="AL432" s="74"/>
      <c r="AM432" s="61"/>
    </row>
    <row r="433" spans="1:39" hidden="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59" t="s">
        <v>381</v>
      </c>
      <c r="N433" s="78"/>
      <c r="O433" s="27" t="s">
        <v>358</v>
      </c>
      <c r="P433" s="15" t="s">
        <v>359</v>
      </c>
      <c r="Q433" s="73"/>
      <c r="R433" s="74"/>
      <c r="S433" s="74"/>
      <c r="T433" s="74"/>
      <c r="U433" s="74"/>
      <c r="V433" s="74"/>
      <c r="W433" s="74"/>
      <c r="X433" s="74"/>
      <c r="Y433" s="61"/>
      <c r="Z433" s="69" t="s">
        <v>518</v>
      </c>
      <c r="AA433" s="59" t="s">
        <v>381</v>
      </c>
      <c r="AB433" s="78"/>
      <c r="AC433" s="27" t="s">
        <v>358</v>
      </c>
      <c r="AD433" s="15" t="s">
        <v>359</v>
      </c>
      <c r="AE433" s="73"/>
      <c r="AF433" s="74"/>
      <c r="AG433" s="74"/>
      <c r="AH433" s="74"/>
      <c r="AI433" s="74"/>
      <c r="AJ433" s="74"/>
      <c r="AK433" s="74"/>
      <c r="AL433" s="74"/>
      <c r="AM433" s="61"/>
    </row>
    <row r="434" spans="1:39" hidden="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59" t="s">
        <v>381</v>
      </c>
      <c r="N434" s="78"/>
      <c r="O434" s="27" t="s">
        <v>358</v>
      </c>
      <c r="P434" s="15" t="s">
        <v>359</v>
      </c>
      <c r="Q434" s="73"/>
      <c r="R434" s="74"/>
      <c r="S434" s="74"/>
      <c r="T434" s="74"/>
      <c r="U434" s="74"/>
      <c r="V434" s="74"/>
      <c r="W434" s="74"/>
      <c r="X434" s="74"/>
      <c r="Y434" s="61"/>
      <c r="Z434" s="69" t="s">
        <v>518</v>
      </c>
      <c r="AA434" s="59" t="s">
        <v>381</v>
      </c>
      <c r="AB434" s="78"/>
      <c r="AC434" s="27" t="s">
        <v>358</v>
      </c>
      <c r="AD434" s="15" t="s">
        <v>359</v>
      </c>
      <c r="AE434" s="73"/>
      <c r="AF434" s="74"/>
      <c r="AG434" s="74"/>
      <c r="AH434" s="74"/>
      <c r="AI434" s="74"/>
      <c r="AJ434" s="74"/>
      <c r="AK434" s="74"/>
      <c r="AL434" s="74"/>
      <c r="AM434" s="61"/>
    </row>
    <row r="435" spans="1:39" hidden="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59" t="s">
        <v>381</v>
      </c>
      <c r="N435" s="78"/>
      <c r="O435" s="27" t="s">
        <v>358</v>
      </c>
      <c r="P435" s="15" t="s">
        <v>359</v>
      </c>
      <c r="Q435" s="73"/>
      <c r="R435" s="74"/>
      <c r="S435" s="74"/>
      <c r="T435" s="74"/>
      <c r="U435" s="74"/>
      <c r="V435" s="74"/>
      <c r="W435" s="74"/>
      <c r="X435" s="74"/>
      <c r="Y435" s="61"/>
      <c r="Z435" s="69" t="s">
        <v>519</v>
      </c>
      <c r="AA435" s="59" t="s">
        <v>381</v>
      </c>
      <c r="AB435" s="78"/>
      <c r="AC435" s="27" t="s">
        <v>358</v>
      </c>
      <c r="AD435" s="15" t="s">
        <v>359</v>
      </c>
      <c r="AE435" s="73"/>
      <c r="AF435" s="74"/>
      <c r="AG435" s="74"/>
      <c r="AH435" s="74"/>
      <c r="AI435" s="74"/>
      <c r="AJ435" s="74"/>
      <c r="AK435" s="74"/>
      <c r="AL435" s="74"/>
      <c r="AM435" s="61"/>
    </row>
    <row r="436" spans="1:39" hidden="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59" t="s">
        <v>381</v>
      </c>
      <c r="N436" s="78"/>
      <c r="O436" s="27" t="s">
        <v>358</v>
      </c>
      <c r="P436" s="15" t="s">
        <v>359</v>
      </c>
      <c r="Q436" s="73"/>
      <c r="R436" s="74"/>
      <c r="S436" s="74"/>
      <c r="T436" s="74"/>
      <c r="U436" s="74"/>
      <c r="V436" s="74"/>
      <c r="W436" s="74"/>
      <c r="X436" s="74"/>
      <c r="Y436" s="61"/>
      <c r="Z436" s="69" t="s">
        <v>519</v>
      </c>
      <c r="AA436" s="59" t="s">
        <v>381</v>
      </c>
      <c r="AB436" s="78"/>
      <c r="AC436" s="27" t="s">
        <v>358</v>
      </c>
      <c r="AD436" s="15" t="s">
        <v>359</v>
      </c>
      <c r="AE436" s="73"/>
      <c r="AF436" s="74"/>
      <c r="AG436" s="74"/>
      <c r="AH436" s="74"/>
      <c r="AI436" s="74"/>
      <c r="AJ436" s="74"/>
      <c r="AK436" s="74"/>
      <c r="AL436" s="74"/>
      <c r="AM436" s="61"/>
    </row>
    <row r="437" spans="1:39" hidden="1">
      <c r="A437" s="10">
        <v>433</v>
      </c>
      <c r="B437" s="98" t="s">
        <v>241</v>
      </c>
      <c r="C437" s="98" t="s">
        <v>241</v>
      </c>
      <c r="D437" s="11" t="s">
        <v>51</v>
      </c>
      <c r="E437" s="11" t="s">
        <v>304</v>
      </c>
      <c r="F437" s="12" t="s">
        <v>48</v>
      </c>
      <c r="G437" s="12" t="s">
        <v>310</v>
      </c>
      <c r="H437" s="12" t="s">
        <v>306</v>
      </c>
      <c r="I437" s="11" t="s">
        <v>504</v>
      </c>
      <c r="J437" s="12" t="str">
        <f t="shared" ref="J437:J442" si="21">"≥17h"</f>
        <v>≥17h</v>
      </c>
      <c r="K437" s="12" t="s">
        <v>513</v>
      </c>
      <c r="L437" s="69" t="s">
        <v>519</v>
      </c>
      <c r="M437" s="59" t="s">
        <v>381</v>
      </c>
      <c r="N437" s="78"/>
      <c r="O437" s="27" t="s">
        <v>358</v>
      </c>
      <c r="P437" s="15" t="s">
        <v>359</v>
      </c>
      <c r="Q437" s="73"/>
      <c r="R437" s="74"/>
      <c r="S437" s="74"/>
      <c r="T437" s="74"/>
      <c r="U437" s="74"/>
      <c r="V437" s="74"/>
      <c r="W437" s="74"/>
      <c r="X437" s="74"/>
      <c r="Y437" s="61"/>
      <c r="Z437" s="69" t="s">
        <v>519</v>
      </c>
      <c r="AA437" s="59" t="s">
        <v>381</v>
      </c>
      <c r="AB437" s="78"/>
      <c r="AC437" s="27" t="s">
        <v>358</v>
      </c>
      <c r="AD437" s="15" t="s">
        <v>359</v>
      </c>
      <c r="AE437" s="73"/>
      <c r="AF437" s="74"/>
      <c r="AG437" s="74"/>
      <c r="AH437" s="74"/>
      <c r="AI437" s="74"/>
      <c r="AJ437" s="74"/>
      <c r="AK437" s="74"/>
      <c r="AL437" s="74"/>
      <c r="AM437" s="61"/>
    </row>
    <row r="438" spans="1:39" hidden="1">
      <c r="A438" s="10">
        <v>434</v>
      </c>
      <c r="B438" s="98" t="s">
        <v>166</v>
      </c>
      <c r="C438" s="98" t="s">
        <v>166</v>
      </c>
      <c r="D438" s="11" t="s">
        <v>25</v>
      </c>
      <c r="E438" s="11" t="s">
        <v>303</v>
      </c>
      <c r="F438" s="12" t="s">
        <v>48</v>
      </c>
      <c r="G438" s="12" t="s">
        <v>310</v>
      </c>
      <c r="H438" s="12" t="s">
        <v>307</v>
      </c>
      <c r="I438" s="12" t="s">
        <v>505</v>
      </c>
      <c r="J438" s="12" t="str">
        <f t="shared" si="21"/>
        <v>≥17h</v>
      </c>
      <c r="K438" s="12" t="s">
        <v>47</v>
      </c>
      <c r="L438" s="69" t="s">
        <v>518</v>
      </c>
      <c r="M438" s="59" t="s">
        <v>387</v>
      </c>
      <c r="N438" s="78" t="s">
        <v>308</v>
      </c>
      <c r="O438" s="27" t="s">
        <v>358</v>
      </c>
      <c r="P438" s="15" t="s">
        <v>370</v>
      </c>
      <c r="Q438" s="73"/>
      <c r="R438" s="74">
        <v>1</v>
      </c>
      <c r="S438" s="74"/>
      <c r="T438" s="74"/>
      <c r="U438" s="74"/>
      <c r="V438" s="74"/>
      <c r="W438" s="74"/>
      <c r="X438" s="74"/>
      <c r="Y438" s="61"/>
      <c r="Z438" s="69" t="s">
        <v>518</v>
      </c>
      <c r="AA438" s="59" t="s">
        <v>387</v>
      </c>
      <c r="AB438" s="78" t="s">
        <v>308</v>
      </c>
      <c r="AC438" s="27" t="s">
        <v>358</v>
      </c>
      <c r="AD438" s="15" t="s">
        <v>370</v>
      </c>
      <c r="AE438" s="73"/>
      <c r="AF438" s="74"/>
      <c r="AG438" s="74"/>
      <c r="AH438" s="74"/>
      <c r="AI438" s="74"/>
      <c r="AJ438" s="74"/>
      <c r="AK438" s="74"/>
      <c r="AL438" s="74"/>
      <c r="AM438" s="61">
        <v>1</v>
      </c>
    </row>
    <row r="439" spans="1:39" hidden="1">
      <c r="A439" s="10">
        <v>435</v>
      </c>
      <c r="B439" s="98" t="s">
        <v>136</v>
      </c>
      <c r="C439" s="98" t="s">
        <v>131</v>
      </c>
      <c r="D439" s="11" t="s">
        <v>51</v>
      </c>
      <c r="E439" s="11" t="s">
        <v>304</v>
      </c>
      <c r="F439" s="12" t="s">
        <v>50</v>
      </c>
      <c r="G439" s="11" t="s">
        <v>511</v>
      </c>
      <c r="H439" s="12" t="s">
        <v>308</v>
      </c>
      <c r="I439" s="11" t="s">
        <v>507</v>
      </c>
      <c r="J439" s="12" t="str">
        <f t="shared" si="21"/>
        <v>≥17h</v>
      </c>
      <c r="K439" s="12" t="s">
        <v>512</v>
      </c>
      <c r="L439" s="69" t="s">
        <v>519</v>
      </c>
      <c r="M439" s="59" t="s">
        <v>381</v>
      </c>
      <c r="N439" s="78"/>
      <c r="O439" s="27" t="s">
        <v>358</v>
      </c>
      <c r="P439" s="15" t="s">
        <v>359</v>
      </c>
      <c r="Q439" s="73"/>
      <c r="R439" s="74"/>
      <c r="S439" s="74"/>
      <c r="T439" s="74"/>
      <c r="U439" s="74"/>
      <c r="V439" s="74"/>
      <c r="W439" s="74"/>
      <c r="X439" s="74"/>
      <c r="Y439" s="61"/>
      <c r="Z439" s="69" t="s">
        <v>519</v>
      </c>
      <c r="AA439" s="59" t="s">
        <v>381</v>
      </c>
      <c r="AB439" s="78"/>
      <c r="AC439" s="27" t="s">
        <v>358</v>
      </c>
      <c r="AD439" s="15" t="s">
        <v>359</v>
      </c>
      <c r="AE439" s="73"/>
      <c r="AF439" s="74"/>
      <c r="AG439" s="74"/>
      <c r="AH439" s="74"/>
      <c r="AI439" s="74"/>
      <c r="AJ439" s="74"/>
      <c r="AK439" s="74"/>
      <c r="AL439" s="74"/>
      <c r="AM439" s="61"/>
    </row>
    <row r="440" spans="1:39" hidden="1">
      <c r="A440" s="10">
        <v>436</v>
      </c>
      <c r="B440" s="98" t="s">
        <v>281</v>
      </c>
      <c r="C440" s="98" t="s">
        <v>281</v>
      </c>
      <c r="D440" s="11" t="s">
        <v>52</v>
      </c>
      <c r="E440" s="11" t="s">
        <v>304</v>
      </c>
      <c r="F440" s="12" t="s">
        <v>49</v>
      </c>
      <c r="G440" s="12" t="s">
        <v>310</v>
      </c>
      <c r="H440" s="12" t="s">
        <v>306</v>
      </c>
      <c r="I440" s="103" t="s">
        <v>505</v>
      </c>
      <c r="J440" s="12" t="str">
        <f t="shared" si="21"/>
        <v>≥17h</v>
      </c>
      <c r="K440" s="12" t="s">
        <v>47</v>
      </c>
      <c r="L440" s="69" t="s">
        <v>519</v>
      </c>
      <c r="M440" s="59" t="s">
        <v>381</v>
      </c>
      <c r="N440" s="78"/>
      <c r="O440" s="27" t="s">
        <v>358</v>
      </c>
      <c r="P440" s="15" t="s">
        <v>359</v>
      </c>
      <c r="Q440" s="73"/>
      <c r="R440" s="74"/>
      <c r="S440" s="74"/>
      <c r="T440" s="74"/>
      <c r="U440" s="74"/>
      <c r="V440" s="74"/>
      <c r="W440" s="74"/>
      <c r="X440" s="74"/>
      <c r="Y440" s="61"/>
      <c r="Z440" s="69" t="s">
        <v>519</v>
      </c>
      <c r="AA440" s="59" t="s">
        <v>381</v>
      </c>
      <c r="AB440" s="78"/>
      <c r="AC440" s="27" t="s">
        <v>358</v>
      </c>
      <c r="AD440" s="15" t="s">
        <v>359</v>
      </c>
      <c r="AE440" s="73"/>
      <c r="AF440" s="74"/>
      <c r="AG440" s="74"/>
      <c r="AH440" s="74"/>
      <c r="AI440" s="74"/>
      <c r="AJ440" s="74"/>
      <c r="AK440" s="74"/>
      <c r="AL440" s="74"/>
      <c r="AM440" s="61"/>
    </row>
    <row r="441" spans="1:39" hidden="1">
      <c r="A441" s="10">
        <v>437</v>
      </c>
      <c r="B441" s="98" t="s">
        <v>190</v>
      </c>
      <c r="C441" s="98" t="s">
        <v>190</v>
      </c>
      <c r="D441" s="11" t="s">
        <v>25</v>
      </c>
      <c r="E441" s="11" t="s">
        <v>304</v>
      </c>
      <c r="F441" s="12" t="s">
        <v>48</v>
      </c>
      <c r="G441" s="12" t="s">
        <v>310</v>
      </c>
      <c r="H441" s="12" t="s">
        <v>306</v>
      </c>
      <c r="I441" s="11" t="s">
        <v>507</v>
      </c>
      <c r="J441" s="12" t="str">
        <f t="shared" si="21"/>
        <v>≥17h</v>
      </c>
      <c r="K441" s="12" t="s">
        <v>512</v>
      </c>
      <c r="L441" s="69" t="s">
        <v>518</v>
      </c>
      <c r="M441" s="59" t="s">
        <v>385</v>
      </c>
      <c r="N441" s="78" t="s">
        <v>367</v>
      </c>
      <c r="O441" s="27" t="s">
        <v>358</v>
      </c>
      <c r="P441" s="15" t="s">
        <v>370</v>
      </c>
      <c r="Q441" s="73"/>
      <c r="R441" s="74">
        <v>1</v>
      </c>
      <c r="S441" s="74"/>
      <c r="T441" s="74"/>
      <c r="U441" s="74"/>
      <c r="V441" s="74"/>
      <c r="W441" s="74"/>
      <c r="X441" s="74"/>
      <c r="Y441" s="61"/>
      <c r="Z441" s="69" t="s">
        <v>518</v>
      </c>
      <c r="AA441" s="59" t="s">
        <v>385</v>
      </c>
      <c r="AB441" s="78" t="s">
        <v>367</v>
      </c>
      <c r="AC441" s="27" t="s">
        <v>358</v>
      </c>
      <c r="AD441" s="15" t="s">
        <v>370</v>
      </c>
      <c r="AE441" s="73"/>
      <c r="AF441" s="74">
        <v>1</v>
      </c>
      <c r="AG441" s="74"/>
      <c r="AH441" s="74"/>
      <c r="AI441" s="74"/>
      <c r="AJ441" s="74"/>
      <c r="AK441" s="74"/>
      <c r="AL441" s="74"/>
      <c r="AM441" s="61"/>
    </row>
    <row r="442" spans="1:39" hidden="1">
      <c r="A442" s="10">
        <v>438</v>
      </c>
      <c r="B442" s="98" t="s">
        <v>136</v>
      </c>
      <c r="C442" s="98" t="s">
        <v>131</v>
      </c>
      <c r="D442" s="11" t="s">
        <v>25</v>
      </c>
      <c r="E442" s="11" t="s">
        <v>304</v>
      </c>
      <c r="F442" s="12" t="s">
        <v>48</v>
      </c>
      <c r="G442" s="11" t="s">
        <v>511</v>
      </c>
      <c r="H442" s="12" t="s">
        <v>307</v>
      </c>
      <c r="I442" s="103" t="s">
        <v>505</v>
      </c>
      <c r="J442" s="12" t="str">
        <f t="shared" si="21"/>
        <v>≥17h</v>
      </c>
      <c r="K442" s="12" t="s">
        <v>512</v>
      </c>
      <c r="L442" s="69" t="s">
        <v>519</v>
      </c>
      <c r="M442" s="59" t="s">
        <v>381</v>
      </c>
      <c r="N442" s="78"/>
      <c r="O442" s="27" t="s">
        <v>358</v>
      </c>
      <c r="P442" s="15" t="s">
        <v>359</v>
      </c>
      <c r="Q442" s="73"/>
      <c r="R442" s="74"/>
      <c r="S442" s="74"/>
      <c r="T442" s="74"/>
      <c r="U442" s="74"/>
      <c r="V442" s="74"/>
      <c r="W442" s="74"/>
      <c r="X442" s="74"/>
      <c r="Y442" s="61"/>
      <c r="Z442" s="69" t="s">
        <v>519</v>
      </c>
      <c r="AA442" s="59" t="s">
        <v>381</v>
      </c>
      <c r="AB442" s="78"/>
      <c r="AC442" s="27" t="s">
        <v>358</v>
      </c>
      <c r="AD442" s="15" t="s">
        <v>359</v>
      </c>
      <c r="AE442" s="73"/>
      <c r="AF442" s="74"/>
      <c r="AG442" s="74"/>
      <c r="AH442" s="74"/>
      <c r="AI442" s="74"/>
      <c r="AJ442" s="74"/>
      <c r="AK442" s="74"/>
      <c r="AL442" s="74"/>
      <c r="AM442" s="61"/>
    </row>
    <row r="443" spans="1:39" hidden="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59" t="s">
        <v>381</v>
      </c>
      <c r="N443" s="78"/>
      <c r="O443" s="27" t="s">
        <v>358</v>
      </c>
      <c r="P443" s="15" t="s">
        <v>359</v>
      </c>
      <c r="Q443" s="73"/>
      <c r="R443" s="74"/>
      <c r="S443" s="74"/>
      <c r="T443" s="74"/>
      <c r="U443" s="74"/>
      <c r="V443" s="74"/>
      <c r="W443" s="74"/>
      <c r="X443" s="74"/>
      <c r="Y443" s="61"/>
      <c r="Z443" s="69" t="s">
        <v>519</v>
      </c>
      <c r="AA443" s="59" t="s">
        <v>381</v>
      </c>
      <c r="AB443" s="78"/>
      <c r="AC443" s="27" t="s">
        <v>358</v>
      </c>
      <c r="AD443" s="15" t="s">
        <v>359</v>
      </c>
      <c r="AE443" s="73"/>
      <c r="AF443" s="74"/>
      <c r="AG443" s="74"/>
      <c r="AH443" s="74"/>
      <c r="AI443" s="74"/>
      <c r="AJ443" s="74"/>
      <c r="AK443" s="74"/>
      <c r="AL443" s="74"/>
      <c r="AM443" s="61"/>
    </row>
    <row r="444" spans="1:39" hidden="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59" t="s">
        <v>381</v>
      </c>
      <c r="N444" s="78"/>
      <c r="O444" s="27" t="s">
        <v>358</v>
      </c>
      <c r="P444" s="15" t="s">
        <v>359</v>
      </c>
      <c r="Q444" s="73"/>
      <c r="R444" s="74"/>
      <c r="S444" s="74"/>
      <c r="T444" s="74"/>
      <c r="U444" s="74"/>
      <c r="V444" s="74"/>
      <c r="W444" s="74"/>
      <c r="X444" s="74"/>
      <c r="Y444" s="61"/>
      <c r="Z444" s="69" t="s">
        <v>519</v>
      </c>
      <c r="AA444" s="59" t="s">
        <v>381</v>
      </c>
      <c r="AB444" s="78"/>
      <c r="AC444" s="27" t="s">
        <v>358</v>
      </c>
      <c r="AD444" s="15" t="s">
        <v>359</v>
      </c>
      <c r="AE444" s="73"/>
      <c r="AF444" s="74"/>
      <c r="AG444" s="74"/>
      <c r="AH444" s="74"/>
      <c r="AI444" s="74"/>
      <c r="AJ444" s="74"/>
      <c r="AK444" s="74"/>
      <c r="AL444" s="74"/>
      <c r="AM444" s="61"/>
    </row>
    <row r="445" spans="1:39" hidden="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59" t="s">
        <v>381</v>
      </c>
      <c r="N445" s="78"/>
      <c r="O445" s="27" t="s">
        <v>358</v>
      </c>
      <c r="P445" s="15" t="s">
        <v>359</v>
      </c>
      <c r="Q445" s="73"/>
      <c r="R445" s="74"/>
      <c r="S445" s="74"/>
      <c r="T445" s="74"/>
      <c r="U445" s="74"/>
      <c r="V445" s="74"/>
      <c r="W445" s="74"/>
      <c r="X445" s="74"/>
      <c r="Y445" s="61"/>
      <c r="Z445" s="69" t="s">
        <v>518</v>
      </c>
      <c r="AA445" s="59" t="s">
        <v>381</v>
      </c>
      <c r="AB445" s="78"/>
      <c r="AC445" s="27" t="s">
        <v>358</v>
      </c>
      <c r="AD445" s="15" t="s">
        <v>359</v>
      </c>
      <c r="AE445" s="73"/>
      <c r="AF445" s="74"/>
      <c r="AG445" s="74"/>
      <c r="AH445" s="74"/>
      <c r="AI445" s="74"/>
      <c r="AJ445" s="74"/>
      <c r="AK445" s="74"/>
      <c r="AL445" s="74"/>
      <c r="AM445" s="61"/>
    </row>
    <row r="446" spans="1:39" hidden="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59" t="s">
        <v>381</v>
      </c>
      <c r="N446" s="78"/>
      <c r="O446" s="27" t="s">
        <v>358</v>
      </c>
      <c r="P446" s="15" t="s">
        <v>359</v>
      </c>
      <c r="Q446" s="73"/>
      <c r="R446" s="74"/>
      <c r="S446" s="74"/>
      <c r="T446" s="74"/>
      <c r="U446" s="74"/>
      <c r="V446" s="74"/>
      <c r="W446" s="74"/>
      <c r="X446" s="74"/>
      <c r="Y446" s="61"/>
      <c r="Z446" s="69" t="s">
        <v>519</v>
      </c>
      <c r="AA446" s="59" t="s">
        <v>381</v>
      </c>
      <c r="AB446" s="78"/>
      <c r="AC446" s="27" t="s">
        <v>358</v>
      </c>
      <c r="AD446" s="15" t="s">
        <v>359</v>
      </c>
      <c r="AE446" s="73"/>
      <c r="AF446" s="74"/>
      <c r="AG446" s="74"/>
      <c r="AH446" s="74"/>
      <c r="AI446" s="74"/>
      <c r="AJ446" s="74"/>
      <c r="AK446" s="74"/>
      <c r="AL446" s="74"/>
      <c r="AM446" s="61"/>
    </row>
    <row r="447" spans="1:39" hidden="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59" t="s">
        <v>385</v>
      </c>
      <c r="N447" s="78" t="s">
        <v>367</v>
      </c>
      <c r="O447" s="27" t="s">
        <v>358</v>
      </c>
      <c r="P447" s="15" t="s">
        <v>368</v>
      </c>
      <c r="Q447" s="73"/>
      <c r="R447" s="74"/>
      <c r="S447" s="74"/>
      <c r="T447" s="74">
        <v>1</v>
      </c>
      <c r="U447" s="74"/>
      <c r="V447" s="74"/>
      <c r="W447" s="74">
        <v>1</v>
      </c>
      <c r="X447" s="74"/>
      <c r="Y447" s="61"/>
      <c r="Z447" s="69" t="s">
        <v>518</v>
      </c>
      <c r="AA447" s="59" t="s">
        <v>385</v>
      </c>
      <c r="AB447" s="78" t="s">
        <v>367</v>
      </c>
      <c r="AC447" s="27" t="s">
        <v>358</v>
      </c>
      <c r="AD447" s="15" t="s">
        <v>368</v>
      </c>
      <c r="AE447" s="73"/>
      <c r="AF447" s="74">
        <v>1</v>
      </c>
      <c r="AG447" s="74"/>
      <c r="AH447" s="74"/>
      <c r="AI447" s="74">
        <v>1</v>
      </c>
      <c r="AJ447" s="74"/>
      <c r="AK447" s="74"/>
      <c r="AL447" s="74"/>
      <c r="AM447" s="61"/>
    </row>
    <row r="448" spans="1:39" hidden="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59" t="s">
        <v>385</v>
      </c>
      <c r="N448" s="78" t="s">
        <v>308</v>
      </c>
      <c r="O448" s="27" t="s">
        <v>358</v>
      </c>
      <c r="P448" s="15" t="s">
        <v>368</v>
      </c>
      <c r="Q448" s="73"/>
      <c r="R448" s="74"/>
      <c r="S448" s="74">
        <v>1</v>
      </c>
      <c r="T448" s="74"/>
      <c r="U448" s="74"/>
      <c r="V448" s="74"/>
      <c r="W448" s="74"/>
      <c r="X448" s="74"/>
      <c r="Y448" s="61"/>
      <c r="Z448" s="69" t="s">
        <v>518</v>
      </c>
      <c r="AA448" s="59" t="s">
        <v>385</v>
      </c>
      <c r="AB448" s="78" t="s">
        <v>308</v>
      </c>
      <c r="AC448" s="27" t="s">
        <v>358</v>
      </c>
      <c r="AD448" s="15" t="s">
        <v>368</v>
      </c>
      <c r="AE448" s="73">
        <v>1</v>
      </c>
      <c r="AF448" s="74"/>
      <c r="AG448" s="74"/>
      <c r="AH448" s="74"/>
      <c r="AI448" s="74"/>
      <c r="AJ448" s="74"/>
      <c r="AK448" s="74"/>
      <c r="AL448" s="74"/>
      <c r="AM448" s="61"/>
    </row>
    <row r="449" spans="1:39" hidden="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59" t="s">
        <v>381</v>
      </c>
      <c r="N449" s="78"/>
      <c r="O449" s="27" t="s">
        <v>358</v>
      </c>
      <c r="P449" s="15" t="s">
        <v>359</v>
      </c>
      <c r="Q449" s="73"/>
      <c r="R449" s="74"/>
      <c r="S449" s="74"/>
      <c r="T449" s="74"/>
      <c r="U449" s="74"/>
      <c r="V449" s="74"/>
      <c r="W449" s="74"/>
      <c r="X449" s="74"/>
      <c r="Y449" s="61"/>
      <c r="Z449" s="69" t="s">
        <v>519</v>
      </c>
      <c r="AA449" s="59" t="s">
        <v>381</v>
      </c>
      <c r="AB449" s="78"/>
      <c r="AC449" s="27" t="s">
        <v>358</v>
      </c>
      <c r="AD449" s="15" t="s">
        <v>359</v>
      </c>
      <c r="AE449" s="73"/>
      <c r="AF449" s="74"/>
      <c r="AG449" s="74"/>
      <c r="AH449" s="74"/>
      <c r="AI449" s="74"/>
      <c r="AJ449" s="74"/>
      <c r="AK449" s="74"/>
      <c r="AL449" s="74"/>
      <c r="AM449" s="61"/>
    </row>
    <row r="450" spans="1:39" hidden="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59" t="s">
        <v>381</v>
      </c>
      <c r="N450" s="78"/>
      <c r="O450" s="27" t="s">
        <v>358</v>
      </c>
      <c r="P450" s="15" t="s">
        <v>359</v>
      </c>
      <c r="Q450" s="73"/>
      <c r="R450" s="74"/>
      <c r="S450" s="74"/>
      <c r="T450" s="74"/>
      <c r="U450" s="74"/>
      <c r="V450" s="74"/>
      <c r="W450" s="74"/>
      <c r="X450" s="74"/>
      <c r="Y450" s="61"/>
      <c r="Z450" s="69" t="s">
        <v>518</v>
      </c>
      <c r="AA450" s="59" t="s">
        <v>381</v>
      </c>
      <c r="AB450" s="78"/>
      <c r="AC450" s="27" t="s">
        <v>358</v>
      </c>
      <c r="AD450" s="15" t="s">
        <v>359</v>
      </c>
      <c r="AE450" s="73"/>
      <c r="AF450" s="74"/>
      <c r="AG450" s="74"/>
      <c r="AH450" s="74"/>
      <c r="AI450" s="74"/>
      <c r="AJ450" s="74"/>
      <c r="AK450" s="74"/>
      <c r="AL450" s="74"/>
      <c r="AM450" s="61"/>
    </row>
    <row r="451" spans="1:39" hidden="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59" t="s">
        <v>381</v>
      </c>
      <c r="N451" s="78"/>
      <c r="O451" s="27" t="s">
        <v>358</v>
      </c>
      <c r="P451" s="15" t="s">
        <v>359</v>
      </c>
      <c r="Q451" s="73"/>
      <c r="R451" s="74"/>
      <c r="S451" s="74"/>
      <c r="T451" s="74"/>
      <c r="U451" s="74"/>
      <c r="V451" s="74"/>
      <c r="W451" s="74"/>
      <c r="X451" s="74"/>
      <c r="Y451" s="61"/>
      <c r="Z451" s="69" t="s">
        <v>518</v>
      </c>
      <c r="AA451" s="59" t="s">
        <v>381</v>
      </c>
      <c r="AB451" s="78"/>
      <c r="AC451" s="27" t="s">
        <v>358</v>
      </c>
      <c r="AD451" s="15" t="s">
        <v>359</v>
      </c>
      <c r="AE451" s="73"/>
      <c r="AF451" s="74"/>
      <c r="AG451" s="74"/>
      <c r="AH451" s="74"/>
      <c r="AI451" s="74"/>
      <c r="AJ451" s="74"/>
      <c r="AK451" s="74"/>
      <c r="AL451" s="74"/>
      <c r="AM451" s="61"/>
    </row>
    <row r="452" spans="1:39" hidden="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59" t="s">
        <v>381</v>
      </c>
      <c r="N452" s="78"/>
      <c r="O452" s="27" t="s">
        <v>358</v>
      </c>
      <c r="P452" s="15" t="s">
        <v>359</v>
      </c>
      <c r="Q452" s="73"/>
      <c r="R452" s="74"/>
      <c r="S452" s="74"/>
      <c r="T452" s="74"/>
      <c r="U452" s="74"/>
      <c r="V452" s="74"/>
      <c r="W452" s="74"/>
      <c r="X452" s="74"/>
      <c r="Y452" s="61"/>
      <c r="Z452" s="69" t="s">
        <v>519</v>
      </c>
      <c r="AA452" s="59" t="s">
        <v>381</v>
      </c>
      <c r="AB452" s="78"/>
      <c r="AC452" s="27" t="s">
        <v>358</v>
      </c>
      <c r="AD452" s="15" t="s">
        <v>359</v>
      </c>
      <c r="AE452" s="73"/>
      <c r="AF452" s="74"/>
      <c r="AG452" s="74"/>
      <c r="AH452" s="74"/>
      <c r="AI452" s="74"/>
      <c r="AJ452" s="74"/>
      <c r="AK452" s="74"/>
      <c r="AL452" s="74"/>
      <c r="AM452" s="61"/>
    </row>
    <row r="453" spans="1:39" hidden="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59" t="s">
        <v>382</v>
      </c>
      <c r="N453" s="78" t="s">
        <v>308</v>
      </c>
      <c r="O453" s="27" t="s">
        <v>358</v>
      </c>
      <c r="P453" s="15" t="s">
        <v>368</v>
      </c>
      <c r="Q453" s="73"/>
      <c r="R453" s="74"/>
      <c r="S453" s="74"/>
      <c r="T453" s="74">
        <v>1</v>
      </c>
      <c r="U453" s="74"/>
      <c r="V453" s="74"/>
      <c r="W453" s="74">
        <v>1</v>
      </c>
      <c r="X453" s="74"/>
      <c r="Y453" s="61">
        <v>1</v>
      </c>
      <c r="Z453" s="69" t="s">
        <v>518</v>
      </c>
      <c r="AA453" s="59" t="s">
        <v>382</v>
      </c>
      <c r="AB453" s="78" t="s">
        <v>308</v>
      </c>
      <c r="AC453" s="27" t="s">
        <v>358</v>
      </c>
      <c r="AD453" s="15" t="s">
        <v>368</v>
      </c>
      <c r="AE453" s="73"/>
      <c r="AF453" s="74"/>
      <c r="AG453" s="74">
        <v>1</v>
      </c>
      <c r="AH453" s="74"/>
      <c r="AI453" s="74"/>
      <c r="AJ453" s="74"/>
      <c r="AK453" s="74">
        <v>1</v>
      </c>
      <c r="AL453" s="74"/>
      <c r="AM453" s="61"/>
    </row>
    <row r="454" spans="1:39" hidden="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59" t="s">
        <v>387</v>
      </c>
      <c r="N454" s="78" t="s">
        <v>308</v>
      </c>
      <c r="O454" s="27" t="s">
        <v>358</v>
      </c>
      <c r="P454" s="15" t="s">
        <v>368</v>
      </c>
      <c r="Q454" s="73"/>
      <c r="R454" s="74"/>
      <c r="S454" s="74">
        <v>1</v>
      </c>
      <c r="T454" s="74"/>
      <c r="U454" s="74"/>
      <c r="V454" s="74"/>
      <c r="W454" s="74">
        <v>1</v>
      </c>
      <c r="X454" s="74"/>
      <c r="Y454" s="61"/>
      <c r="Z454" s="69" t="s">
        <v>518</v>
      </c>
      <c r="AA454" s="59" t="s">
        <v>387</v>
      </c>
      <c r="AB454" s="78" t="s">
        <v>308</v>
      </c>
      <c r="AC454" s="27" t="s">
        <v>358</v>
      </c>
      <c r="AD454" s="15" t="s">
        <v>368</v>
      </c>
      <c r="AE454" s="73">
        <v>1</v>
      </c>
      <c r="AF454" s="74"/>
      <c r="AG454" s="74"/>
      <c r="AH454" s="74"/>
      <c r="AI454" s="74"/>
      <c r="AJ454" s="74"/>
      <c r="AK454" s="74"/>
      <c r="AL454" s="74"/>
      <c r="AM454" s="61"/>
    </row>
    <row r="455" spans="1:39" hidden="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59" t="s">
        <v>381</v>
      </c>
      <c r="N455" s="78"/>
      <c r="O455" s="27" t="s">
        <v>358</v>
      </c>
      <c r="P455" s="15" t="s">
        <v>359</v>
      </c>
      <c r="Q455" s="73"/>
      <c r="R455" s="74"/>
      <c r="S455" s="74"/>
      <c r="T455" s="74"/>
      <c r="U455" s="74"/>
      <c r="V455" s="74"/>
      <c r="W455" s="74"/>
      <c r="X455" s="74"/>
      <c r="Y455" s="61"/>
      <c r="Z455" s="69" t="s">
        <v>518</v>
      </c>
      <c r="AA455" s="59" t="s">
        <v>381</v>
      </c>
      <c r="AB455" s="78"/>
      <c r="AC455" s="27" t="s">
        <v>358</v>
      </c>
      <c r="AD455" s="15" t="s">
        <v>359</v>
      </c>
      <c r="AE455" s="73"/>
      <c r="AF455" s="74"/>
      <c r="AG455" s="74"/>
      <c r="AH455" s="74"/>
      <c r="AI455" s="74"/>
      <c r="AJ455" s="74"/>
      <c r="AK455" s="74"/>
      <c r="AL455" s="74"/>
      <c r="AM455" s="61"/>
    </row>
    <row r="456" spans="1:39" hidden="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59" t="s">
        <v>381</v>
      </c>
      <c r="N456" s="78"/>
      <c r="O456" s="27" t="s">
        <v>358</v>
      </c>
      <c r="P456" s="15" t="s">
        <v>359</v>
      </c>
      <c r="Q456" s="73"/>
      <c r="R456" s="74"/>
      <c r="S456" s="74"/>
      <c r="T456" s="74"/>
      <c r="U456" s="74"/>
      <c r="V456" s="74"/>
      <c r="W456" s="74"/>
      <c r="X456" s="74"/>
      <c r="Y456" s="61"/>
      <c r="Z456" s="69" t="s">
        <v>519</v>
      </c>
      <c r="AA456" s="59" t="s">
        <v>381</v>
      </c>
      <c r="AB456" s="78"/>
      <c r="AC456" s="27" t="s">
        <v>358</v>
      </c>
      <c r="AD456" s="15" t="s">
        <v>359</v>
      </c>
      <c r="AE456" s="73"/>
      <c r="AF456" s="74"/>
      <c r="AG456" s="74"/>
      <c r="AH456" s="74"/>
      <c r="AI456" s="74"/>
      <c r="AJ456" s="74"/>
      <c r="AK456" s="74"/>
      <c r="AL456" s="74"/>
      <c r="AM456" s="61"/>
    </row>
    <row r="457" spans="1:39" hidden="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59" t="s">
        <v>381</v>
      </c>
      <c r="N457" s="78"/>
      <c r="O457" s="27" t="s">
        <v>358</v>
      </c>
      <c r="P457" s="15" t="s">
        <v>359</v>
      </c>
      <c r="Q457" s="73"/>
      <c r="R457" s="74"/>
      <c r="S457" s="74"/>
      <c r="T457" s="74"/>
      <c r="U457" s="74"/>
      <c r="V457" s="74"/>
      <c r="W457" s="74"/>
      <c r="X457" s="74"/>
      <c r="Y457" s="61"/>
      <c r="Z457" s="69" t="s">
        <v>518</v>
      </c>
      <c r="AA457" s="59" t="s">
        <v>381</v>
      </c>
      <c r="AB457" s="78"/>
      <c r="AC457" s="27" t="s">
        <v>358</v>
      </c>
      <c r="AD457" s="15" t="s">
        <v>359</v>
      </c>
      <c r="AE457" s="73"/>
      <c r="AF457" s="74"/>
      <c r="AG457" s="74"/>
      <c r="AH457" s="74"/>
      <c r="AI457" s="74"/>
      <c r="AJ457" s="74"/>
      <c r="AK457" s="74"/>
      <c r="AL457" s="74"/>
      <c r="AM457" s="61"/>
    </row>
    <row r="458" spans="1:39" hidden="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59" t="s">
        <v>381</v>
      </c>
      <c r="N458" s="78"/>
      <c r="O458" s="27" t="s">
        <v>358</v>
      </c>
      <c r="P458" s="15" t="s">
        <v>359</v>
      </c>
      <c r="Q458" s="73"/>
      <c r="R458" s="74"/>
      <c r="S458" s="74"/>
      <c r="T458" s="74"/>
      <c r="U458" s="74"/>
      <c r="V458" s="74"/>
      <c r="W458" s="74"/>
      <c r="X458" s="74"/>
      <c r="Y458" s="61"/>
      <c r="Z458" s="69" t="s">
        <v>519</v>
      </c>
      <c r="AA458" s="59" t="s">
        <v>381</v>
      </c>
      <c r="AB458" s="78"/>
      <c r="AC458" s="27" t="s">
        <v>358</v>
      </c>
      <c r="AD458" s="15" t="s">
        <v>359</v>
      </c>
      <c r="AE458" s="73"/>
      <c r="AF458" s="74"/>
      <c r="AG458" s="74"/>
      <c r="AH458" s="74"/>
      <c r="AI458" s="74"/>
      <c r="AJ458" s="74"/>
      <c r="AK458" s="74"/>
      <c r="AL458" s="74"/>
      <c r="AM458" s="61"/>
    </row>
    <row r="459" spans="1:39" hidden="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59" t="s">
        <v>382</v>
      </c>
      <c r="N459" s="78" t="s">
        <v>308</v>
      </c>
      <c r="O459" s="27" t="s">
        <v>358</v>
      </c>
      <c r="P459" s="15" t="s">
        <v>368</v>
      </c>
      <c r="Q459" s="73"/>
      <c r="R459" s="74"/>
      <c r="S459" s="74"/>
      <c r="T459" s="74"/>
      <c r="U459" s="74"/>
      <c r="V459" s="74"/>
      <c r="W459" s="74">
        <v>1</v>
      </c>
      <c r="X459" s="74">
        <v>1</v>
      </c>
      <c r="Y459" s="61"/>
      <c r="Z459" s="69" t="s">
        <v>518</v>
      </c>
      <c r="AA459" s="59" t="s">
        <v>382</v>
      </c>
      <c r="AB459" s="78" t="s">
        <v>308</v>
      </c>
      <c r="AC459" s="27" t="s">
        <v>358</v>
      </c>
      <c r="AD459" s="15" t="s">
        <v>368</v>
      </c>
      <c r="AE459" s="73"/>
      <c r="AF459" s="74"/>
      <c r="AG459" s="74"/>
      <c r="AH459" s="74"/>
      <c r="AI459" s="74"/>
      <c r="AJ459" s="74"/>
      <c r="AK459" s="74"/>
      <c r="AL459" s="74"/>
      <c r="AM459" s="61">
        <v>1</v>
      </c>
    </row>
    <row r="460" spans="1:39" hidden="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59" t="s">
        <v>381</v>
      </c>
      <c r="N460" s="78"/>
      <c r="O460" s="27" t="s">
        <v>358</v>
      </c>
      <c r="P460" s="15" t="s">
        <v>359</v>
      </c>
      <c r="Q460" s="73"/>
      <c r="R460" s="74"/>
      <c r="S460" s="74"/>
      <c r="T460" s="74"/>
      <c r="U460" s="74"/>
      <c r="V460" s="74"/>
      <c r="W460" s="74"/>
      <c r="X460" s="74"/>
      <c r="Y460" s="61"/>
      <c r="Z460" s="69" t="s">
        <v>519</v>
      </c>
      <c r="AA460" s="59" t="s">
        <v>381</v>
      </c>
      <c r="AB460" s="78"/>
      <c r="AC460" s="27" t="s">
        <v>358</v>
      </c>
      <c r="AD460" s="15" t="s">
        <v>359</v>
      </c>
      <c r="AE460" s="73"/>
      <c r="AF460" s="74"/>
      <c r="AG460" s="74"/>
      <c r="AH460" s="74"/>
      <c r="AI460" s="74"/>
      <c r="AJ460" s="74"/>
      <c r="AK460" s="74"/>
      <c r="AL460" s="74"/>
      <c r="AM460" s="61"/>
    </row>
    <row r="461" spans="1:39" hidden="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59" t="s">
        <v>381</v>
      </c>
      <c r="N461" s="78"/>
      <c r="O461" s="27" t="s">
        <v>358</v>
      </c>
      <c r="P461" s="15" t="s">
        <v>359</v>
      </c>
      <c r="Q461" s="73"/>
      <c r="R461" s="74"/>
      <c r="S461" s="74"/>
      <c r="T461" s="74"/>
      <c r="U461" s="74"/>
      <c r="V461" s="74"/>
      <c r="W461" s="74"/>
      <c r="X461" s="74"/>
      <c r="Y461" s="61"/>
      <c r="Z461" s="69" t="s">
        <v>518</v>
      </c>
      <c r="AA461" s="59" t="s">
        <v>381</v>
      </c>
      <c r="AB461" s="78"/>
      <c r="AC461" s="27" t="s">
        <v>358</v>
      </c>
      <c r="AD461" s="15" t="s">
        <v>359</v>
      </c>
      <c r="AE461" s="73"/>
      <c r="AF461" s="74"/>
      <c r="AG461" s="74"/>
      <c r="AH461" s="74"/>
      <c r="AI461" s="74"/>
      <c r="AJ461" s="74"/>
      <c r="AK461" s="74"/>
      <c r="AL461" s="74"/>
      <c r="AM461" s="61"/>
    </row>
    <row r="462" spans="1:39" hidden="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59" t="s">
        <v>382</v>
      </c>
      <c r="N462" s="78" t="s">
        <v>308</v>
      </c>
      <c r="O462" s="27" t="s">
        <v>358</v>
      </c>
      <c r="P462" s="15" t="s">
        <v>368</v>
      </c>
      <c r="Q462" s="73">
        <v>1</v>
      </c>
      <c r="R462" s="74"/>
      <c r="S462" s="74"/>
      <c r="T462" s="74"/>
      <c r="U462" s="74"/>
      <c r="V462" s="74"/>
      <c r="W462" s="74"/>
      <c r="X462" s="74"/>
      <c r="Y462" s="61"/>
      <c r="Z462" s="69" t="s">
        <v>518</v>
      </c>
      <c r="AA462" s="59" t="s">
        <v>382</v>
      </c>
      <c r="AB462" s="78" t="s">
        <v>308</v>
      </c>
      <c r="AC462" s="27" t="s">
        <v>358</v>
      </c>
      <c r="AD462" s="15" t="s">
        <v>368</v>
      </c>
      <c r="AE462" s="73"/>
      <c r="AF462" s="74"/>
      <c r="AG462" s="74">
        <v>1</v>
      </c>
      <c r="AH462" s="74"/>
      <c r="AI462" s="74"/>
      <c r="AJ462" s="74"/>
      <c r="AK462" s="74"/>
      <c r="AL462" s="74"/>
      <c r="AM462" s="61"/>
    </row>
    <row r="463" spans="1:39" hidden="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59" t="s">
        <v>381</v>
      </c>
      <c r="N463" s="78"/>
      <c r="O463" s="27" t="s">
        <v>358</v>
      </c>
      <c r="P463" s="15" t="s">
        <v>359</v>
      </c>
      <c r="Q463" s="73"/>
      <c r="R463" s="74"/>
      <c r="S463" s="74"/>
      <c r="T463" s="74"/>
      <c r="U463" s="74"/>
      <c r="V463" s="74"/>
      <c r="W463" s="74"/>
      <c r="X463" s="74"/>
      <c r="Y463" s="61"/>
      <c r="Z463" s="69" t="s">
        <v>518</v>
      </c>
      <c r="AA463" s="59" t="s">
        <v>381</v>
      </c>
      <c r="AB463" s="78"/>
      <c r="AC463" s="27" t="s">
        <v>358</v>
      </c>
      <c r="AD463" s="15" t="s">
        <v>359</v>
      </c>
      <c r="AE463" s="73"/>
      <c r="AF463" s="74"/>
      <c r="AG463" s="74"/>
      <c r="AH463" s="74"/>
      <c r="AI463" s="74"/>
      <c r="AJ463" s="74"/>
      <c r="AK463" s="74"/>
      <c r="AL463" s="74"/>
      <c r="AM463" s="61"/>
    </row>
    <row r="464" spans="1:39" hidden="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59" t="s">
        <v>381</v>
      </c>
      <c r="N464" s="78"/>
      <c r="O464" s="27" t="s">
        <v>358</v>
      </c>
      <c r="P464" s="15" t="s">
        <v>359</v>
      </c>
      <c r="Q464" s="73"/>
      <c r="R464" s="74"/>
      <c r="S464" s="74"/>
      <c r="T464" s="74"/>
      <c r="U464" s="74"/>
      <c r="V464" s="74"/>
      <c r="W464" s="74"/>
      <c r="X464" s="74"/>
      <c r="Y464" s="61"/>
      <c r="Z464" s="69" t="s">
        <v>519</v>
      </c>
      <c r="AA464" s="59" t="s">
        <v>381</v>
      </c>
      <c r="AB464" s="78"/>
      <c r="AC464" s="27" t="s">
        <v>358</v>
      </c>
      <c r="AD464" s="15" t="s">
        <v>359</v>
      </c>
      <c r="AE464" s="73"/>
      <c r="AF464" s="74"/>
      <c r="AG464" s="74"/>
      <c r="AH464" s="74"/>
      <c r="AI464" s="74"/>
      <c r="AJ464" s="74"/>
      <c r="AK464" s="74"/>
      <c r="AL464" s="74"/>
      <c r="AM464" s="61"/>
    </row>
    <row r="465" spans="1:39" hidden="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59" t="s">
        <v>381</v>
      </c>
      <c r="N465" s="78"/>
      <c r="O465" s="27" t="s">
        <v>358</v>
      </c>
      <c r="P465" s="15" t="s">
        <v>359</v>
      </c>
      <c r="Q465" s="73"/>
      <c r="R465" s="74"/>
      <c r="S465" s="74"/>
      <c r="T465" s="74"/>
      <c r="U465" s="74"/>
      <c r="V465" s="74"/>
      <c r="W465" s="74"/>
      <c r="X465" s="74"/>
      <c r="Y465" s="61"/>
      <c r="Z465" s="69" t="s">
        <v>519</v>
      </c>
      <c r="AA465" s="59" t="s">
        <v>381</v>
      </c>
      <c r="AB465" s="78"/>
      <c r="AC465" s="27" t="s">
        <v>358</v>
      </c>
      <c r="AD465" s="15" t="s">
        <v>359</v>
      </c>
      <c r="AE465" s="73"/>
      <c r="AF465" s="74"/>
      <c r="AG465" s="74"/>
      <c r="AH465" s="74"/>
      <c r="AI465" s="74"/>
      <c r="AJ465" s="74"/>
      <c r="AK465" s="74"/>
      <c r="AL465" s="74"/>
      <c r="AM465" s="61"/>
    </row>
    <row r="466" spans="1:39" hidden="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59" t="s">
        <v>381</v>
      </c>
      <c r="N466" s="78"/>
      <c r="O466" s="27" t="s">
        <v>358</v>
      </c>
      <c r="P466" s="15" t="s">
        <v>359</v>
      </c>
      <c r="Q466" s="73"/>
      <c r="R466" s="74"/>
      <c r="S466" s="74"/>
      <c r="T466" s="74"/>
      <c r="U466" s="74"/>
      <c r="V466" s="74"/>
      <c r="W466" s="74"/>
      <c r="X466" s="74"/>
      <c r="Y466" s="61"/>
      <c r="Z466" s="69" t="s">
        <v>519</v>
      </c>
      <c r="AA466" s="59" t="s">
        <v>381</v>
      </c>
      <c r="AB466" s="78"/>
      <c r="AC466" s="27" t="s">
        <v>358</v>
      </c>
      <c r="AD466" s="15" t="s">
        <v>359</v>
      </c>
      <c r="AE466" s="73"/>
      <c r="AF466" s="74"/>
      <c r="AG466" s="74"/>
      <c r="AH466" s="74"/>
      <c r="AI466" s="74"/>
      <c r="AJ466" s="74"/>
      <c r="AK466" s="74"/>
      <c r="AL466" s="74"/>
      <c r="AM466" s="61"/>
    </row>
    <row r="467" spans="1:39" hidden="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59" t="s">
        <v>381</v>
      </c>
      <c r="N467" s="78"/>
      <c r="O467" s="27" t="s">
        <v>358</v>
      </c>
      <c r="P467" s="15" t="s">
        <v>359</v>
      </c>
      <c r="Q467" s="73"/>
      <c r="R467" s="74"/>
      <c r="S467" s="74"/>
      <c r="T467" s="74"/>
      <c r="U467" s="74"/>
      <c r="V467" s="74"/>
      <c r="W467" s="74"/>
      <c r="X467" s="74"/>
      <c r="Y467" s="61"/>
      <c r="Z467" s="69" t="s">
        <v>518</v>
      </c>
      <c r="AA467" s="59" t="s">
        <v>381</v>
      </c>
      <c r="AB467" s="78"/>
      <c r="AC467" s="27" t="s">
        <v>358</v>
      </c>
      <c r="AD467" s="15" t="s">
        <v>359</v>
      </c>
      <c r="AE467" s="73"/>
      <c r="AF467" s="74"/>
      <c r="AG467" s="74"/>
      <c r="AH467" s="74"/>
      <c r="AI467" s="74"/>
      <c r="AJ467" s="74"/>
      <c r="AK467" s="74"/>
      <c r="AL467" s="74"/>
      <c r="AM467" s="61"/>
    </row>
    <row r="468" spans="1:39" hidden="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59" t="s">
        <v>382</v>
      </c>
      <c r="N468" s="78" t="s">
        <v>308</v>
      </c>
      <c r="O468" s="27" t="s">
        <v>358</v>
      </c>
      <c r="P468" s="15" t="s">
        <v>368</v>
      </c>
      <c r="Q468" s="73"/>
      <c r="R468" s="74"/>
      <c r="S468" s="74"/>
      <c r="T468" s="74"/>
      <c r="U468" s="74"/>
      <c r="V468" s="74"/>
      <c r="W468" s="74">
        <v>1</v>
      </c>
      <c r="X468" s="74"/>
      <c r="Y468" s="61"/>
      <c r="Z468" s="69" t="s">
        <v>518</v>
      </c>
      <c r="AA468" s="59" t="s">
        <v>382</v>
      </c>
      <c r="AB468" s="78" t="s">
        <v>308</v>
      </c>
      <c r="AC468" s="27" t="s">
        <v>358</v>
      </c>
      <c r="AD468" s="15" t="s">
        <v>368</v>
      </c>
      <c r="AE468" s="73"/>
      <c r="AF468" s="74"/>
      <c r="AG468" s="74">
        <v>1</v>
      </c>
      <c r="AH468" s="74"/>
      <c r="AI468" s="74"/>
      <c r="AJ468" s="74"/>
      <c r="AK468" s="74"/>
      <c r="AL468" s="74"/>
      <c r="AM468" s="61"/>
    </row>
    <row r="469" spans="1:39" hidden="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59" t="s">
        <v>381</v>
      </c>
      <c r="N469" s="78"/>
      <c r="O469" s="27" t="s">
        <v>358</v>
      </c>
      <c r="P469" s="15" t="s">
        <v>359</v>
      </c>
      <c r="Q469" s="73"/>
      <c r="R469" s="74"/>
      <c r="S469" s="74"/>
      <c r="T469" s="74"/>
      <c r="U469" s="74"/>
      <c r="V469" s="74"/>
      <c r="W469" s="74"/>
      <c r="X469" s="74"/>
      <c r="Y469" s="61"/>
      <c r="Z469" s="69" t="s">
        <v>518</v>
      </c>
      <c r="AA469" s="59" t="s">
        <v>381</v>
      </c>
      <c r="AB469" s="78"/>
      <c r="AC469" s="27" t="s">
        <v>358</v>
      </c>
      <c r="AD469" s="15" t="s">
        <v>359</v>
      </c>
      <c r="AE469" s="73"/>
      <c r="AF469" s="74"/>
      <c r="AG469" s="74"/>
      <c r="AH469" s="74"/>
      <c r="AI469" s="74"/>
      <c r="AJ469" s="74"/>
      <c r="AK469" s="74"/>
      <c r="AL469" s="74"/>
      <c r="AM469" s="61"/>
    </row>
    <row r="470" spans="1:39" hidden="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59" t="s">
        <v>381</v>
      </c>
      <c r="N470" s="78"/>
      <c r="O470" s="27" t="s">
        <v>358</v>
      </c>
      <c r="P470" s="15" t="s">
        <v>359</v>
      </c>
      <c r="Q470" s="73"/>
      <c r="R470" s="74"/>
      <c r="S470" s="74"/>
      <c r="T470" s="74"/>
      <c r="U470" s="74"/>
      <c r="V470" s="74"/>
      <c r="W470" s="74"/>
      <c r="X470" s="74"/>
      <c r="Y470" s="61"/>
      <c r="Z470" s="69" t="s">
        <v>519</v>
      </c>
      <c r="AA470" s="59" t="s">
        <v>381</v>
      </c>
      <c r="AB470" s="78"/>
      <c r="AC470" s="27" t="s">
        <v>358</v>
      </c>
      <c r="AD470" s="15" t="s">
        <v>359</v>
      </c>
      <c r="AE470" s="73"/>
      <c r="AF470" s="74"/>
      <c r="AG470" s="74"/>
      <c r="AH470" s="74"/>
      <c r="AI470" s="74"/>
      <c r="AJ470" s="74"/>
      <c r="AK470" s="74"/>
      <c r="AL470" s="74"/>
      <c r="AM470" s="61"/>
    </row>
    <row r="471" spans="1:39" hidden="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59" t="s">
        <v>381</v>
      </c>
      <c r="N471" s="78"/>
      <c r="O471" s="27" t="s">
        <v>358</v>
      </c>
      <c r="P471" s="15" t="s">
        <v>359</v>
      </c>
      <c r="Q471" s="73"/>
      <c r="R471" s="74"/>
      <c r="S471" s="74"/>
      <c r="T471" s="74"/>
      <c r="U471" s="74"/>
      <c r="V471" s="74"/>
      <c r="W471" s="74"/>
      <c r="X471" s="74"/>
      <c r="Y471" s="61"/>
      <c r="Z471" s="69" t="s">
        <v>519</v>
      </c>
      <c r="AA471" s="59" t="s">
        <v>381</v>
      </c>
      <c r="AB471" s="78"/>
      <c r="AC471" s="27" t="s">
        <v>358</v>
      </c>
      <c r="AD471" s="15" t="s">
        <v>359</v>
      </c>
      <c r="AE471" s="73"/>
      <c r="AF471" s="74"/>
      <c r="AG471" s="74"/>
      <c r="AH471" s="74"/>
      <c r="AI471" s="74"/>
      <c r="AJ471" s="74"/>
      <c r="AK471" s="74"/>
      <c r="AL471" s="74"/>
      <c r="AM471" s="61"/>
    </row>
    <row r="472" spans="1:39" hidden="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59" t="s">
        <v>381</v>
      </c>
      <c r="N472" s="78"/>
      <c r="O472" s="27" t="s">
        <v>358</v>
      </c>
      <c r="P472" s="15" t="s">
        <v>359</v>
      </c>
      <c r="Q472" s="73"/>
      <c r="R472" s="74"/>
      <c r="S472" s="74"/>
      <c r="T472" s="74"/>
      <c r="U472" s="74"/>
      <c r="V472" s="74"/>
      <c r="W472" s="74"/>
      <c r="X472" s="74"/>
      <c r="Y472" s="61"/>
      <c r="Z472" s="69" t="s">
        <v>518</v>
      </c>
      <c r="AA472" s="59" t="s">
        <v>381</v>
      </c>
      <c r="AB472" s="78"/>
      <c r="AC472" s="27" t="s">
        <v>358</v>
      </c>
      <c r="AD472" s="15" t="s">
        <v>359</v>
      </c>
      <c r="AE472" s="73"/>
      <c r="AF472" s="74"/>
      <c r="AG472" s="74"/>
      <c r="AH472" s="74"/>
      <c r="AI472" s="74"/>
      <c r="AJ472" s="74"/>
      <c r="AK472" s="74"/>
      <c r="AL472" s="74"/>
      <c r="AM472" s="61"/>
    </row>
    <row r="473" spans="1:39" hidden="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59" t="s">
        <v>381</v>
      </c>
      <c r="N473" s="78"/>
      <c r="O473" s="27" t="s">
        <v>358</v>
      </c>
      <c r="P473" s="15" t="s">
        <v>359</v>
      </c>
      <c r="Q473" s="73"/>
      <c r="R473" s="74"/>
      <c r="S473" s="74"/>
      <c r="T473" s="74"/>
      <c r="U473" s="74"/>
      <c r="V473" s="74"/>
      <c r="W473" s="74"/>
      <c r="X473" s="74"/>
      <c r="Y473" s="61"/>
      <c r="Z473" s="69" t="s">
        <v>518</v>
      </c>
      <c r="AA473" s="59" t="s">
        <v>381</v>
      </c>
      <c r="AB473" s="78"/>
      <c r="AC473" s="27" t="s">
        <v>358</v>
      </c>
      <c r="AD473" s="15" t="s">
        <v>359</v>
      </c>
      <c r="AE473" s="73"/>
      <c r="AF473" s="74"/>
      <c r="AG473" s="74"/>
      <c r="AH473" s="74"/>
      <c r="AI473" s="74"/>
      <c r="AJ473" s="74"/>
      <c r="AK473" s="74"/>
      <c r="AL473" s="74"/>
      <c r="AM473" s="61"/>
    </row>
    <row r="474" spans="1:39" hidden="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59" t="s">
        <v>381</v>
      </c>
      <c r="N474" s="78"/>
      <c r="O474" s="27" t="s">
        <v>358</v>
      </c>
      <c r="P474" s="15" t="s">
        <v>359</v>
      </c>
      <c r="Q474" s="73"/>
      <c r="R474" s="74"/>
      <c r="S474" s="74"/>
      <c r="T474" s="74"/>
      <c r="U474" s="74"/>
      <c r="V474" s="74"/>
      <c r="W474" s="74"/>
      <c r="X474" s="74"/>
      <c r="Y474" s="61"/>
      <c r="Z474" s="69" t="s">
        <v>518</v>
      </c>
      <c r="AA474" s="59" t="s">
        <v>381</v>
      </c>
      <c r="AB474" s="78"/>
      <c r="AC474" s="27" t="s">
        <v>358</v>
      </c>
      <c r="AD474" s="15" t="s">
        <v>359</v>
      </c>
      <c r="AE474" s="73"/>
      <c r="AF474" s="74"/>
      <c r="AG474" s="74"/>
      <c r="AH474" s="74"/>
      <c r="AI474" s="74"/>
      <c r="AJ474" s="74"/>
      <c r="AK474" s="74"/>
      <c r="AL474" s="74"/>
      <c r="AM474" s="61"/>
    </row>
    <row r="475" spans="1:39" hidden="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59" t="s">
        <v>382</v>
      </c>
      <c r="N475" s="78" t="s">
        <v>308</v>
      </c>
      <c r="O475" s="27" t="s">
        <v>358</v>
      </c>
      <c r="P475" s="15" t="s">
        <v>368</v>
      </c>
      <c r="Q475" s="73"/>
      <c r="R475" s="74"/>
      <c r="S475" s="74"/>
      <c r="T475" s="74"/>
      <c r="U475" s="74"/>
      <c r="V475" s="74"/>
      <c r="W475" s="74">
        <v>1</v>
      </c>
      <c r="X475" s="74"/>
      <c r="Y475" s="61"/>
      <c r="Z475" s="69" t="s">
        <v>518</v>
      </c>
      <c r="AA475" s="59" t="s">
        <v>382</v>
      </c>
      <c r="AB475" s="78" t="s">
        <v>308</v>
      </c>
      <c r="AC475" s="27" t="s">
        <v>358</v>
      </c>
      <c r="AD475" s="15" t="s">
        <v>368</v>
      </c>
      <c r="AE475" s="73">
        <v>1</v>
      </c>
      <c r="AF475" s="74"/>
      <c r="AG475" s="74">
        <v>1</v>
      </c>
      <c r="AH475" s="74"/>
      <c r="AI475" s="74"/>
      <c r="AJ475" s="74"/>
      <c r="AK475" s="74"/>
      <c r="AL475" s="74"/>
      <c r="AM475" s="61"/>
    </row>
    <row r="476" spans="1:39" hidden="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59" t="s">
        <v>381</v>
      </c>
      <c r="N476" s="78"/>
      <c r="O476" s="27" t="s">
        <v>358</v>
      </c>
      <c r="P476" s="15" t="s">
        <v>359</v>
      </c>
      <c r="Q476" s="73"/>
      <c r="R476" s="74"/>
      <c r="S476" s="74"/>
      <c r="T476" s="74"/>
      <c r="U476" s="74"/>
      <c r="V476" s="74"/>
      <c r="W476" s="74"/>
      <c r="X476" s="74"/>
      <c r="Y476" s="61"/>
      <c r="Z476" s="69" t="s">
        <v>518</v>
      </c>
      <c r="AA476" s="59" t="s">
        <v>381</v>
      </c>
      <c r="AB476" s="78"/>
      <c r="AC476" s="27" t="s">
        <v>358</v>
      </c>
      <c r="AD476" s="15" t="s">
        <v>359</v>
      </c>
      <c r="AE476" s="73"/>
      <c r="AF476" s="74"/>
      <c r="AG476" s="74"/>
      <c r="AH476" s="74"/>
      <c r="AI476" s="74"/>
      <c r="AJ476" s="74"/>
      <c r="AK476" s="74"/>
      <c r="AL476" s="74"/>
      <c r="AM476" s="61"/>
    </row>
    <row r="477" spans="1:39" hidden="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59" t="s">
        <v>381</v>
      </c>
      <c r="N477" s="78"/>
      <c r="O477" s="27" t="s">
        <v>358</v>
      </c>
      <c r="P477" s="15" t="s">
        <v>359</v>
      </c>
      <c r="Q477" s="73"/>
      <c r="R477" s="74"/>
      <c r="S477" s="74"/>
      <c r="T477" s="74"/>
      <c r="U477" s="74"/>
      <c r="V477" s="74"/>
      <c r="W477" s="74"/>
      <c r="X477" s="74"/>
      <c r="Y477" s="61"/>
      <c r="Z477" s="69" t="s">
        <v>519</v>
      </c>
      <c r="AA477" s="59" t="s">
        <v>381</v>
      </c>
      <c r="AB477" s="78"/>
      <c r="AC477" s="27" t="s">
        <v>358</v>
      </c>
      <c r="AD477" s="15" t="s">
        <v>359</v>
      </c>
      <c r="AE477" s="73"/>
      <c r="AF477" s="74"/>
      <c r="AG477" s="74"/>
      <c r="AH477" s="74"/>
      <c r="AI477" s="74"/>
      <c r="AJ477" s="74"/>
      <c r="AK477" s="74"/>
      <c r="AL477" s="74"/>
      <c r="AM477" s="61"/>
    </row>
    <row r="478" spans="1:39" hidden="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59" t="s">
        <v>381</v>
      </c>
      <c r="N478" s="78"/>
      <c r="O478" s="27" t="s">
        <v>358</v>
      </c>
      <c r="P478" s="15" t="s">
        <v>359</v>
      </c>
      <c r="Q478" s="73"/>
      <c r="R478" s="74"/>
      <c r="S478" s="74"/>
      <c r="T478" s="74"/>
      <c r="U478" s="74"/>
      <c r="V478" s="74"/>
      <c r="W478" s="74"/>
      <c r="X478" s="74"/>
      <c r="Y478" s="61"/>
      <c r="Z478" s="69" t="s">
        <v>519</v>
      </c>
      <c r="AA478" s="59" t="s">
        <v>381</v>
      </c>
      <c r="AB478" s="78"/>
      <c r="AC478" s="27" t="s">
        <v>358</v>
      </c>
      <c r="AD478" s="15" t="s">
        <v>359</v>
      </c>
      <c r="AE478" s="73"/>
      <c r="AF478" s="74"/>
      <c r="AG478" s="74"/>
      <c r="AH478" s="74"/>
      <c r="AI478" s="74"/>
      <c r="AJ478" s="74"/>
      <c r="AK478" s="74"/>
      <c r="AL478" s="74"/>
      <c r="AM478" s="61"/>
    </row>
    <row r="479" spans="1:39" hidden="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59" t="s">
        <v>381</v>
      </c>
      <c r="N479" s="78"/>
      <c r="O479" s="27" t="s">
        <v>358</v>
      </c>
      <c r="P479" s="15" t="s">
        <v>359</v>
      </c>
      <c r="Q479" s="73"/>
      <c r="R479" s="74"/>
      <c r="S479" s="74"/>
      <c r="T479" s="74"/>
      <c r="U479" s="74"/>
      <c r="V479" s="74"/>
      <c r="W479" s="74"/>
      <c r="X479" s="74"/>
      <c r="Y479" s="61"/>
      <c r="Z479" s="69" t="s">
        <v>519</v>
      </c>
      <c r="AA479" s="59" t="s">
        <v>381</v>
      </c>
      <c r="AB479" s="78"/>
      <c r="AC479" s="27" t="s">
        <v>358</v>
      </c>
      <c r="AD479" s="15" t="s">
        <v>359</v>
      </c>
      <c r="AE479" s="73"/>
      <c r="AF479" s="74"/>
      <c r="AG479" s="74"/>
      <c r="AH479" s="74"/>
      <c r="AI479" s="74"/>
      <c r="AJ479" s="74"/>
      <c r="AK479" s="74"/>
      <c r="AL479" s="74"/>
      <c r="AM479" s="61"/>
    </row>
    <row r="480" spans="1:39" hidden="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59" t="s">
        <v>382</v>
      </c>
      <c r="N480" s="78" t="s">
        <v>308</v>
      </c>
      <c r="O480" s="27" t="s">
        <v>358</v>
      </c>
      <c r="P480" s="15" t="s">
        <v>368</v>
      </c>
      <c r="Q480" s="73"/>
      <c r="R480" s="74"/>
      <c r="S480" s="74"/>
      <c r="T480" s="74"/>
      <c r="U480" s="74"/>
      <c r="V480" s="74"/>
      <c r="W480" s="74">
        <v>1</v>
      </c>
      <c r="X480" s="74">
        <v>1</v>
      </c>
      <c r="Y480" s="61"/>
      <c r="Z480" s="69" t="s">
        <v>518</v>
      </c>
      <c r="AA480" s="59" t="s">
        <v>382</v>
      </c>
      <c r="AB480" s="78" t="s">
        <v>308</v>
      </c>
      <c r="AC480" s="27" t="s">
        <v>358</v>
      </c>
      <c r="AD480" s="15" t="s">
        <v>368</v>
      </c>
      <c r="AE480" s="73"/>
      <c r="AF480" s="74"/>
      <c r="AG480" s="74">
        <v>1</v>
      </c>
      <c r="AH480" s="74"/>
      <c r="AI480" s="74"/>
      <c r="AJ480" s="74"/>
      <c r="AK480" s="74"/>
      <c r="AL480" s="74"/>
      <c r="AM480" s="61"/>
    </row>
    <row r="481" spans="1:39" hidden="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59" t="s">
        <v>381</v>
      </c>
      <c r="N481" s="78"/>
      <c r="O481" s="27" t="s">
        <v>358</v>
      </c>
      <c r="P481" s="15" t="s">
        <v>359</v>
      </c>
      <c r="Q481" s="73"/>
      <c r="R481" s="74"/>
      <c r="S481" s="74"/>
      <c r="T481" s="74"/>
      <c r="U481" s="74"/>
      <c r="V481" s="74"/>
      <c r="W481" s="74"/>
      <c r="X481" s="74"/>
      <c r="Y481" s="61"/>
      <c r="Z481" s="69" t="s">
        <v>519</v>
      </c>
      <c r="AA481" s="59" t="s">
        <v>381</v>
      </c>
      <c r="AB481" s="78"/>
      <c r="AC481" s="27" t="s">
        <v>358</v>
      </c>
      <c r="AD481" s="15" t="s">
        <v>359</v>
      </c>
      <c r="AE481" s="73"/>
      <c r="AF481" s="74"/>
      <c r="AG481" s="74"/>
      <c r="AH481" s="74"/>
      <c r="AI481" s="74"/>
      <c r="AJ481" s="74"/>
      <c r="AK481" s="74"/>
      <c r="AL481" s="74"/>
      <c r="AM481" s="61"/>
    </row>
    <row r="482" spans="1:39" hidden="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59" t="s">
        <v>385</v>
      </c>
      <c r="N482" s="78" t="s">
        <v>308</v>
      </c>
      <c r="O482" s="27" t="s">
        <v>358</v>
      </c>
      <c r="P482" s="15" t="s">
        <v>368</v>
      </c>
      <c r="Q482" s="73"/>
      <c r="R482" s="74"/>
      <c r="S482" s="74"/>
      <c r="T482" s="74"/>
      <c r="U482" s="74"/>
      <c r="V482" s="74"/>
      <c r="W482" s="74">
        <v>1</v>
      </c>
      <c r="X482" s="74"/>
      <c r="Y482" s="61"/>
      <c r="Z482" s="69" t="s">
        <v>518</v>
      </c>
      <c r="AA482" s="59" t="s">
        <v>385</v>
      </c>
      <c r="AB482" s="78" t="s">
        <v>308</v>
      </c>
      <c r="AC482" s="27" t="s">
        <v>358</v>
      </c>
      <c r="AD482" s="15" t="s">
        <v>368</v>
      </c>
      <c r="AE482" s="73">
        <v>1</v>
      </c>
      <c r="AF482" s="74"/>
      <c r="AG482" s="74"/>
      <c r="AH482" s="74"/>
      <c r="AI482" s="74"/>
      <c r="AJ482" s="74"/>
      <c r="AK482" s="74"/>
      <c r="AL482" s="74"/>
      <c r="AM482" s="61"/>
    </row>
    <row r="483" spans="1:39" hidden="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59" t="s">
        <v>381</v>
      </c>
      <c r="N483" s="78"/>
      <c r="O483" s="27" t="s">
        <v>358</v>
      </c>
      <c r="P483" s="15" t="s">
        <v>359</v>
      </c>
      <c r="Q483" s="73"/>
      <c r="R483" s="74"/>
      <c r="S483" s="74"/>
      <c r="T483" s="74"/>
      <c r="U483" s="74"/>
      <c r="V483" s="74"/>
      <c r="W483" s="74"/>
      <c r="X483" s="74"/>
      <c r="Y483" s="61"/>
      <c r="Z483" s="69" t="s">
        <v>519</v>
      </c>
      <c r="AA483" s="59" t="s">
        <v>381</v>
      </c>
      <c r="AB483" s="78"/>
      <c r="AC483" s="27" t="s">
        <v>358</v>
      </c>
      <c r="AD483" s="15" t="s">
        <v>359</v>
      </c>
      <c r="AE483" s="73"/>
      <c r="AF483" s="74"/>
      <c r="AG483" s="74"/>
      <c r="AH483" s="74"/>
      <c r="AI483" s="74"/>
      <c r="AJ483" s="74"/>
      <c r="AK483" s="74"/>
      <c r="AL483" s="74"/>
      <c r="AM483" s="61"/>
    </row>
    <row r="484" spans="1:39" hidden="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59" t="s">
        <v>382</v>
      </c>
      <c r="N484" s="78" t="s">
        <v>308</v>
      </c>
      <c r="O484" s="27" t="s">
        <v>358</v>
      </c>
      <c r="P484" s="15" t="s">
        <v>368</v>
      </c>
      <c r="Q484" s="73"/>
      <c r="R484" s="74"/>
      <c r="S484" s="74"/>
      <c r="T484" s="74"/>
      <c r="U484" s="74"/>
      <c r="V484" s="74"/>
      <c r="W484" s="74">
        <v>1</v>
      </c>
      <c r="X484" s="74">
        <v>1</v>
      </c>
      <c r="Y484" s="61"/>
      <c r="Z484" s="69" t="s">
        <v>518</v>
      </c>
      <c r="AA484" s="59" t="s">
        <v>382</v>
      </c>
      <c r="AB484" s="78" t="s">
        <v>308</v>
      </c>
      <c r="AC484" s="27" t="s">
        <v>358</v>
      </c>
      <c r="AD484" s="15" t="s">
        <v>368</v>
      </c>
      <c r="AE484" s="73"/>
      <c r="AF484" s="74"/>
      <c r="AG484" s="74">
        <v>1</v>
      </c>
      <c r="AH484" s="74"/>
      <c r="AI484" s="74"/>
      <c r="AJ484" s="74"/>
      <c r="AK484" s="74"/>
      <c r="AL484" s="74"/>
      <c r="AM484" s="61"/>
    </row>
    <row r="485" spans="1:39" hidden="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59" t="s">
        <v>381</v>
      </c>
      <c r="N485" s="78"/>
      <c r="O485" s="27" t="s">
        <v>358</v>
      </c>
      <c r="P485" s="15" t="s">
        <v>359</v>
      </c>
      <c r="Q485" s="73"/>
      <c r="R485" s="74"/>
      <c r="S485" s="74"/>
      <c r="T485" s="74"/>
      <c r="U485" s="74"/>
      <c r="V485" s="74"/>
      <c r="W485" s="74"/>
      <c r="X485" s="74"/>
      <c r="Y485" s="61"/>
      <c r="Z485" s="69" t="s">
        <v>519</v>
      </c>
      <c r="AA485" s="59" t="s">
        <v>381</v>
      </c>
      <c r="AB485" s="78"/>
      <c r="AC485" s="27" t="s">
        <v>358</v>
      </c>
      <c r="AD485" s="15" t="s">
        <v>359</v>
      </c>
      <c r="AE485" s="73"/>
      <c r="AF485" s="74"/>
      <c r="AG485" s="74"/>
      <c r="AH485" s="74"/>
      <c r="AI485" s="74"/>
      <c r="AJ485" s="74"/>
      <c r="AK485" s="74"/>
      <c r="AL485" s="74"/>
      <c r="AM485" s="61"/>
    </row>
    <row r="486" spans="1:39" hidden="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59" t="s">
        <v>381</v>
      </c>
      <c r="N486" s="78"/>
      <c r="O486" s="27" t="s">
        <v>358</v>
      </c>
      <c r="P486" s="15" t="s">
        <v>359</v>
      </c>
      <c r="Q486" s="73"/>
      <c r="R486" s="74"/>
      <c r="S486" s="74"/>
      <c r="T486" s="74"/>
      <c r="U486" s="74"/>
      <c r="V486" s="74"/>
      <c r="W486" s="74"/>
      <c r="X486" s="74"/>
      <c r="Y486" s="61"/>
      <c r="Z486" s="69" t="s">
        <v>519</v>
      </c>
      <c r="AA486" s="59" t="s">
        <v>381</v>
      </c>
      <c r="AB486" s="78"/>
      <c r="AC486" s="27" t="s">
        <v>358</v>
      </c>
      <c r="AD486" s="15" t="s">
        <v>359</v>
      </c>
      <c r="AE486" s="73"/>
      <c r="AF486" s="74"/>
      <c r="AG486" s="74"/>
      <c r="AH486" s="74"/>
      <c r="AI486" s="74"/>
      <c r="AJ486" s="74"/>
      <c r="AK486" s="74"/>
      <c r="AL486" s="74"/>
      <c r="AM486" s="61"/>
    </row>
    <row r="487" spans="1:39" hidden="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59" t="s">
        <v>381</v>
      </c>
      <c r="N487" s="78"/>
      <c r="O487" s="27" t="s">
        <v>358</v>
      </c>
      <c r="P487" s="15" t="s">
        <v>359</v>
      </c>
      <c r="Q487" s="73"/>
      <c r="R487" s="74"/>
      <c r="S487" s="74"/>
      <c r="T487" s="74"/>
      <c r="U487" s="74"/>
      <c r="V487" s="74"/>
      <c r="W487" s="74"/>
      <c r="X487" s="74"/>
      <c r="Y487" s="61"/>
      <c r="Z487" s="69" t="s">
        <v>520</v>
      </c>
      <c r="AA487" s="59" t="s">
        <v>381</v>
      </c>
      <c r="AB487" s="78"/>
      <c r="AC487" s="27" t="s">
        <v>358</v>
      </c>
      <c r="AD487" s="15" t="s">
        <v>359</v>
      </c>
      <c r="AE487" s="73"/>
      <c r="AF487" s="74"/>
      <c r="AG487" s="74"/>
      <c r="AH487" s="74"/>
      <c r="AI487" s="74"/>
      <c r="AJ487" s="74"/>
      <c r="AK487" s="74"/>
      <c r="AL487" s="74"/>
      <c r="AM487" s="61"/>
    </row>
    <row r="488" spans="1:39" hidden="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59" t="s">
        <v>382</v>
      </c>
      <c r="N488" s="78" t="s">
        <v>308</v>
      </c>
      <c r="O488" s="27" t="s">
        <v>358</v>
      </c>
      <c r="P488" s="15" t="s">
        <v>368</v>
      </c>
      <c r="Q488" s="73"/>
      <c r="R488" s="74"/>
      <c r="S488" s="74"/>
      <c r="T488" s="74">
        <v>1</v>
      </c>
      <c r="U488" s="74"/>
      <c r="V488" s="74"/>
      <c r="W488" s="74">
        <v>1</v>
      </c>
      <c r="X488" s="74">
        <v>1</v>
      </c>
      <c r="Y488" s="61"/>
      <c r="Z488" s="69" t="s">
        <v>518</v>
      </c>
      <c r="AA488" s="59" t="s">
        <v>382</v>
      </c>
      <c r="AB488" s="78" t="s">
        <v>308</v>
      </c>
      <c r="AC488" s="27" t="s">
        <v>358</v>
      </c>
      <c r="AD488" s="15" t="s">
        <v>368</v>
      </c>
      <c r="AE488" s="73"/>
      <c r="AF488" s="74"/>
      <c r="AG488" s="74">
        <v>1</v>
      </c>
      <c r="AH488" s="74"/>
      <c r="AI488" s="74"/>
      <c r="AJ488" s="74"/>
      <c r="AK488" s="74"/>
      <c r="AL488" s="74"/>
      <c r="AM488" s="61"/>
    </row>
    <row r="489" spans="1:39" hidden="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59" t="s">
        <v>381</v>
      </c>
      <c r="N489" s="78"/>
      <c r="O489" s="27" t="s">
        <v>358</v>
      </c>
      <c r="P489" s="15" t="s">
        <v>359</v>
      </c>
      <c r="Q489" s="73"/>
      <c r="R489" s="74"/>
      <c r="S489" s="74"/>
      <c r="T489" s="74"/>
      <c r="U489" s="74"/>
      <c r="V489" s="74"/>
      <c r="W489" s="74"/>
      <c r="X489" s="74"/>
      <c r="Y489" s="61"/>
      <c r="Z489" s="69" t="s">
        <v>519</v>
      </c>
      <c r="AA489" s="59" t="s">
        <v>381</v>
      </c>
      <c r="AB489" s="78"/>
      <c r="AC489" s="27" t="s">
        <v>358</v>
      </c>
      <c r="AD489" s="15" t="s">
        <v>359</v>
      </c>
      <c r="AE489" s="73"/>
      <c r="AF489" s="74"/>
      <c r="AG489" s="74"/>
      <c r="AH489" s="74"/>
      <c r="AI489" s="74"/>
      <c r="AJ489" s="74"/>
      <c r="AK489" s="74"/>
      <c r="AL489" s="74"/>
      <c r="AM489" s="61"/>
    </row>
    <row r="490" spans="1:39" hidden="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59" t="s">
        <v>385</v>
      </c>
      <c r="N490" s="78" t="s">
        <v>308</v>
      </c>
      <c r="O490" s="27" t="s">
        <v>358</v>
      </c>
      <c r="P490" s="15" t="s">
        <v>368</v>
      </c>
      <c r="Q490" s="73"/>
      <c r="R490" s="74"/>
      <c r="S490" s="74"/>
      <c r="T490" s="74">
        <v>1</v>
      </c>
      <c r="U490" s="74"/>
      <c r="V490" s="74"/>
      <c r="W490" s="74"/>
      <c r="X490" s="74"/>
      <c r="Y490" s="61"/>
      <c r="Z490" s="69" t="s">
        <v>518</v>
      </c>
      <c r="AA490" s="59" t="s">
        <v>385</v>
      </c>
      <c r="AB490" s="78" t="s">
        <v>308</v>
      </c>
      <c r="AC490" s="27" t="s">
        <v>358</v>
      </c>
      <c r="AD490" s="15" t="s">
        <v>368</v>
      </c>
      <c r="AE490" s="73"/>
      <c r="AF490" s="74"/>
      <c r="AG490" s="74"/>
      <c r="AH490" s="74"/>
      <c r="AI490" s="74"/>
      <c r="AJ490" s="74"/>
      <c r="AK490" s="74"/>
      <c r="AL490" s="74"/>
      <c r="AM490" s="61">
        <v>1</v>
      </c>
    </row>
    <row r="491" spans="1:39" hidden="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59" t="s">
        <v>381</v>
      </c>
      <c r="N491" s="78"/>
      <c r="O491" s="27" t="s">
        <v>358</v>
      </c>
      <c r="P491" s="15" t="s">
        <v>359</v>
      </c>
      <c r="Q491" s="73"/>
      <c r="R491" s="74"/>
      <c r="S491" s="74"/>
      <c r="T491" s="74"/>
      <c r="U491" s="74"/>
      <c r="V491" s="74"/>
      <c r="W491" s="74"/>
      <c r="X491" s="74"/>
      <c r="Y491" s="61"/>
      <c r="Z491" s="69" t="s">
        <v>520</v>
      </c>
      <c r="AA491" s="59" t="s">
        <v>381</v>
      </c>
      <c r="AB491" s="78"/>
      <c r="AC491" s="27" t="s">
        <v>358</v>
      </c>
      <c r="AD491" s="15" t="s">
        <v>359</v>
      </c>
      <c r="AE491" s="73"/>
      <c r="AF491" s="74"/>
      <c r="AG491" s="74"/>
      <c r="AH491" s="74"/>
      <c r="AI491" s="74"/>
      <c r="AJ491" s="74"/>
      <c r="AK491" s="74"/>
      <c r="AL491" s="74"/>
      <c r="AM491" s="61"/>
    </row>
    <row r="492" spans="1:39" hidden="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59" t="s">
        <v>381</v>
      </c>
      <c r="N492" s="78"/>
      <c r="O492" s="27" t="s">
        <v>358</v>
      </c>
      <c r="P492" s="15" t="s">
        <v>359</v>
      </c>
      <c r="Q492" s="73"/>
      <c r="R492" s="74"/>
      <c r="S492" s="74"/>
      <c r="T492" s="74"/>
      <c r="U492" s="74"/>
      <c r="V492" s="74"/>
      <c r="W492" s="74"/>
      <c r="X492" s="74"/>
      <c r="Y492" s="61"/>
      <c r="Z492" s="69" t="s">
        <v>519</v>
      </c>
      <c r="AA492" s="59" t="s">
        <v>381</v>
      </c>
      <c r="AB492" s="78"/>
      <c r="AC492" s="27" t="s">
        <v>358</v>
      </c>
      <c r="AD492" s="15" t="s">
        <v>359</v>
      </c>
      <c r="AE492" s="73"/>
      <c r="AF492" s="74"/>
      <c r="AG492" s="74"/>
      <c r="AH492" s="74"/>
      <c r="AI492" s="74"/>
      <c r="AJ492" s="74"/>
      <c r="AK492" s="74"/>
      <c r="AL492" s="74"/>
      <c r="AM492" s="61"/>
    </row>
    <row r="493" spans="1:39" hidden="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59" t="s">
        <v>382</v>
      </c>
      <c r="N493" s="78" t="s">
        <v>308</v>
      </c>
      <c r="O493" s="27" t="s">
        <v>358</v>
      </c>
      <c r="P493" s="15" t="s">
        <v>368</v>
      </c>
      <c r="Q493" s="73"/>
      <c r="R493" s="74"/>
      <c r="S493" s="74"/>
      <c r="T493" s="74">
        <v>1</v>
      </c>
      <c r="U493" s="74"/>
      <c r="V493" s="74"/>
      <c r="W493" s="74">
        <v>1</v>
      </c>
      <c r="X493" s="74">
        <v>1</v>
      </c>
      <c r="Y493" s="61"/>
      <c r="Z493" s="69" t="s">
        <v>518</v>
      </c>
      <c r="AA493" s="59" t="s">
        <v>382</v>
      </c>
      <c r="AB493" s="78" t="s">
        <v>308</v>
      </c>
      <c r="AC493" s="27" t="s">
        <v>358</v>
      </c>
      <c r="AD493" s="15" t="s">
        <v>368</v>
      </c>
      <c r="AE493" s="73"/>
      <c r="AF493" s="74"/>
      <c r="AG493" s="74">
        <v>1</v>
      </c>
      <c r="AH493" s="74"/>
      <c r="AI493" s="74"/>
      <c r="AJ493" s="74"/>
      <c r="AK493" s="74"/>
      <c r="AL493" s="74"/>
      <c r="AM493" s="61"/>
    </row>
    <row r="494" spans="1:39" hidden="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59" t="s">
        <v>387</v>
      </c>
      <c r="N494" s="78" t="s">
        <v>308</v>
      </c>
      <c r="O494" s="27" t="s">
        <v>358</v>
      </c>
      <c r="P494" s="15" t="s">
        <v>368</v>
      </c>
      <c r="Q494" s="73"/>
      <c r="R494" s="74"/>
      <c r="S494" s="74"/>
      <c r="T494" s="74"/>
      <c r="U494" s="74"/>
      <c r="V494" s="74"/>
      <c r="W494" s="74">
        <v>1</v>
      </c>
      <c r="X494" s="74"/>
      <c r="Y494" s="61"/>
      <c r="Z494" s="69" t="s">
        <v>518</v>
      </c>
      <c r="AA494" s="59" t="s">
        <v>387</v>
      </c>
      <c r="AB494" s="78" t="s">
        <v>308</v>
      </c>
      <c r="AC494" s="27" t="s">
        <v>358</v>
      </c>
      <c r="AD494" s="15" t="s">
        <v>368</v>
      </c>
      <c r="AE494" s="73">
        <v>1</v>
      </c>
      <c r="AF494" s="74"/>
      <c r="AG494" s="74"/>
      <c r="AH494" s="74"/>
      <c r="AI494" s="74"/>
      <c r="AJ494" s="74"/>
      <c r="AK494" s="74"/>
      <c r="AL494" s="74"/>
      <c r="AM494" s="61"/>
    </row>
    <row r="495" spans="1:39" hidden="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59" t="s">
        <v>381</v>
      </c>
      <c r="N495" s="78"/>
      <c r="O495" s="27" t="s">
        <v>358</v>
      </c>
      <c r="P495" s="15" t="s">
        <v>359</v>
      </c>
      <c r="Q495" s="73"/>
      <c r="R495" s="74"/>
      <c r="S495" s="74"/>
      <c r="T495" s="74"/>
      <c r="U495" s="74"/>
      <c r="V495" s="74"/>
      <c r="W495" s="74"/>
      <c r="X495" s="74"/>
      <c r="Y495" s="61"/>
      <c r="Z495" s="69" t="s">
        <v>520</v>
      </c>
      <c r="AA495" s="59" t="s">
        <v>381</v>
      </c>
      <c r="AB495" s="78"/>
      <c r="AC495" s="27" t="s">
        <v>358</v>
      </c>
      <c r="AD495" s="15" t="s">
        <v>359</v>
      </c>
      <c r="AE495" s="73"/>
      <c r="AF495" s="74"/>
      <c r="AG495" s="74"/>
      <c r="AH495" s="74"/>
      <c r="AI495" s="74"/>
      <c r="AJ495" s="74"/>
      <c r="AK495" s="74"/>
      <c r="AL495" s="74"/>
      <c r="AM495" s="61"/>
    </row>
    <row r="496" spans="1:39" hidden="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59" t="s">
        <v>381</v>
      </c>
      <c r="N496" s="78"/>
      <c r="O496" s="27" t="s">
        <v>358</v>
      </c>
      <c r="P496" s="15" t="s">
        <v>359</v>
      </c>
      <c r="Q496" s="73"/>
      <c r="R496" s="74"/>
      <c r="S496" s="74"/>
      <c r="T496" s="74"/>
      <c r="U496" s="74"/>
      <c r="V496" s="74"/>
      <c r="W496" s="74"/>
      <c r="X496" s="74"/>
      <c r="Y496" s="61"/>
      <c r="Z496" s="69" t="s">
        <v>519</v>
      </c>
      <c r="AA496" s="59" t="s">
        <v>381</v>
      </c>
      <c r="AB496" s="78"/>
      <c r="AC496" s="27" t="s">
        <v>358</v>
      </c>
      <c r="AD496" s="15" t="s">
        <v>359</v>
      </c>
      <c r="AE496" s="73"/>
      <c r="AF496" s="74"/>
      <c r="AG496" s="74"/>
      <c r="AH496" s="74"/>
      <c r="AI496" s="74"/>
      <c r="AJ496" s="74"/>
      <c r="AK496" s="74"/>
      <c r="AL496" s="74"/>
      <c r="AM496" s="61"/>
    </row>
    <row r="497" spans="1:39" hidden="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59" t="s">
        <v>381</v>
      </c>
      <c r="N497" s="78"/>
      <c r="O497" s="27" t="s">
        <v>358</v>
      </c>
      <c r="P497" s="15" t="s">
        <v>359</v>
      </c>
      <c r="Q497" s="73"/>
      <c r="R497" s="74"/>
      <c r="S497" s="74"/>
      <c r="T497" s="74"/>
      <c r="U497" s="74"/>
      <c r="V497" s="74"/>
      <c r="W497" s="74"/>
      <c r="X497" s="74"/>
      <c r="Y497" s="61"/>
      <c r="Z497" s="69" t="s">
        <v>520</v>
      </c>
      <c r="AA497" s="59" t="s">
        <v>381</v>
      </c>
      <c r="AB497" s="78"/>
      <c r="AC497" s="27" t="s">
        <v>358</v>
      </c>
      <c r="AD497" s="15" t="s">
        <v>359</v>
      </c>
      <c r="AE497" s="73"/>
      <c r="AF497" s="74"/>
      <c r="AG497" s="74"/>
      <c r="AH497" s="74"/>
      <c r="AI497" s="74"/>
      <c r="AJ497" s="74"/>
      <c r="AK497" s="74"/>
      <c r="AL497" s="74"/>
      <c r="AM497" s="61"/>
    </row>
    <row r="498" spans="1:39" hidden="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59" t="s">
        <v>385</v>
      </c>
      <c r="N498" s="78" t="s">
        <v>308</v>
      </c>
      <c r="O498" s="27" t="s">
        <v>358</v>
      </c>
      <c r="P498" s="15" t="s">
        <v>368</v>
      </c>
      <c r="Q498" s="73"/>
      <c r="R498" s="74"/>
      <c r="S498" s="74"/>
      <c r="T498" s="74">
        <v>1</v>
      </c>
      <c r="U498" s="74"/>
      <c r="V498" s="74"/>
      <c r="W498" s="74">
        <v>1</v>
      </c>
      <c r="X498" s="74"/>
      <c r="Y498" s="61"/>
      <c r="Z498" s="69" t="s">
        <v>518</v>
      </c>
      <c r="AA498" s="59" t="s">
        <v>385</v>
      </c>
      <c r="AB498" s="78" t="s">
        <v>308</v>
      </c>
      <c r="AC498" s="27" t="s">
        <v>358</v>
      </c>
      <c r="AD498" s="15" t="s">
        <v>368</v>
      </c>
      <c r="AE498" s="73"/>
      <c r="AF498" s="74"/>
      <c r="AG498" s="74"/>
      <c r="AH498" s="74"/>
      <c r="AI498" s="74"/>
      <c r="AJ498" s="74"/>
      <c r="AK498" s="74"/>
      <c r="AL498" s="74"/>
      <c r="AM498" s="61">
        <v>1</v>
      </c>
    </row>
    <row r="499" spans="1:39" hidden="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59" t="s">
        <v>382</v>
      </c>
      <c r="N499" s="78" t="s">
        <v>308</v>
      </c>
      <c r="O499" s="27" t="s">
        <v>358</v>
      </c>
      <c r="P499" s="15" t="s">
        <v>368</v>
      </c>
      <c r="Q499" s="73"/>
      <c r="R499" s="74"/>
      <c r="S499" s="74"/>
      <c r="T499" s="74"/>
      <c r="U499" s="74"/>
      <c r="V499" s="74"/>
      <c r="W499" s="74">
        <v>1</v>
      </c>
      <c r="X499" s="74"/>
      <c r="Y499" s="61"/>
      <c r="Z499" s="69" t="s">
        <v>518</v>
      </c>
      <c r="AA499" s="59" t="s">
        <v>382</v>
      </c>
      <c r="AB499" s="78" t="s">
        <v>308</v>
      </c>
      <c r="AC499" s="27" t="s">
        <v>358</v>
      </c>
      <c r="AD499" s="15" t="s">
        <v>368</v>
      </c>
      <c r="AE499" s="73"/>
      <c r="AF499" s="74"/>
      <c r="AG499" s="74">
        <v>1</v>
      </c>
      <c r="AH499" s="74"/>
      <c r="AI499" s="74"/>
      <c r="AJ499" s="74"/>
      <c r="AK499" s="74"/>
      <c r="AL499" s="74"/>
      <c r="AM499" s="61"/>
    </row>
    <row r="500" spans="1:39" hidden="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59" t="s">
        <v>381</v>
      </c>
      <c r="N500" s="78"/>
      <c r="O500" s="27" t="s">
        <v>358</v>
      </c>
      <c r="P500" s="15" t="s">
        <v>359</v>
      </c>
      <c r="Q500" s="73"/>
      <c r="R500" s="74"/>
      <c r="S500" s="74"/>
      <c r="T500" s="74"/>
      <c r="U500" s="74"/>
      <c r="V500" s="74"/>
      <c r="W500" s="74"/>
      <c r="X500" s="74"/>
      <c r="Y500" s="61"/>
      <c r="Z500" s="69" t="s">
        <v>519</v>
      </c>
      <c r="AA500" s="59" t="s">
        <v>381</v>
      </c>
      <c r="AB500" s="78"/>
      <c r="AC500" s="27" t="s">
        <v>358</v>
      </c>
      <c r="AD500" s="15" t="s">
        <v>359</v>
      </c>
      <c r="AE500" s="73"/>
      <c r="AF500" s="74"/>
      <c r="AG500" s="74"/>
      <c r="AH500" s="74"/>
      <c r="AI500" s="74"/>
      <c r="AJ500" s="74"/>
      <c r="AK500" s="74"/>
      <c r="AL500" s="74"/>
      <c r="AM500" s="61"/>
    </row>
    <row r="501" spans="1:39" hidden="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59" t="s">
        <v>381</v>
      </c>
      <c r="N501" s="78"/>
      <c r="O501" s="27" t="s">
        <v>358</v>
      </c>
      <c r="P501" s="15" t="s">
        <v>359</v>
      </c>
      <c r="Q501" s="73"/>
      <c r="R501" s="74"/>
      <c r="S501" s="74"/>
      <c r="T501" s="74"/>
      <c r="U501" s="74"/>
      <c r="V501" s="74"/>
      <c r="W501" s="74"/>
      <c r="X501" s="74"/>
      <c r="Y501" s="61"/>
      <c r="Z501" s="69" t="s">
        <v>520</v>
      </c>
      <c r="AA501" s="59" t="s">
        <v>381</v>
      </c>
      <c r="AB501" s="78"/>
      <c r="AC501" s="27" t="s">
        <v>358</v>
      </c>
      <c r="AD501" s="15" t="s">
        <v>359</v>
      </c>
      <c r="AE501" s="73"/>
      <c r="AF501" s="74"/>
      <c r="AG501" s="74"/>
      <c r="AH501" s="74"/>
      <c r="AI501" s="74"/>
      <c r="AJ501" s="74"/>
      <c r="AK501" s="74"/>
      <c r="AL501" s="74"/>
      <c r="AM501" s="61"/>
    </row>
    <row r="502" spans="1:39" hidden="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59" t="s">
        <v>381</v>
      </c>
      <c r="N502" s="78"/>
      <c r="O502" s="27" t="s">
        <v>358</v>
      </c>
      <c r="P502" s="15" t="s">
        <v>359</v>
      </c>
      <c r="Q502" s="73"/>
      <c r="R502" s="74"/>
      <c r="S502" s="74"/>
      <c r="T502" s="74"/>
      <c r="U502" s="74"/>
      <c r="V502" s="74"/>
      <c r="W502" s="74"/>
      <c r="X502" s="74"/>
      <c r="Y502" s="61"/>
      <c r="Z502" s="69" t="s">
        <v>518</v>
      </c>
      <c r="AA502" s="59" t="s">
        <v>381</v>
      </c>
      <c r="AB502" s="78"/>
      <c r="AC502" s="27" t="s">
        <v>358</v>
      </c>
      <c r="AD502" s="15" t="s">
        <v>359</v>
      </c>
      <c r="AE502" s="73"/>
      <c r="AF502" s="74"/>
      <c r="AG502" s="74"/>
      <c r="AH502" s="74"/>
      <c r="AI502" s="74"/>
      <c r="AJ502" s="74"/>
      <c r="AK502" s="74"/>
      <c r="AL502" s="74"/>
      <c r="AM502" s="61"/>
    </row>
    <row r="503" spans="1:39" hidden="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59" t="s">
        <v>385</v>
      </c>
      <c r="N503" s="78" t="s">
        <v>308</v>
      </c>
      <c r="O503" s="27" t="s">
        <v>358</v>
      </c>
      <c r="P503" s="15" t="s">
        <v>368</v>
      </c>
      <c r="Q503" s="73"/>
      <c r="R503" s="74"/>
      <c r="S503" s="74"/>
      <c r="T503" s="74">
        <v>1</v>
      </c>
      <c r="U503" s="74"/>
      <c r="V503" s="74"/>
      <c r="W503" s="74">
        <v>1</v>
      </c>
      <c r="X503" s="74"/>
      <c r="Y503" s="61">
        <v>1</v>
      </c>
      <c r="Z503" s="69" t="s">
        <v>518</v>
      </c>
      <c r="AA503" s="59" t="s">
        <v>385</v>
      </c>
      <c r="AB503" s="78" t="s">
        <v>308</v>
      </c>
      <c r="AC503" s="27" t="s">
        <v>358</v>
      </c>
      <c r="AD503" s="15" t="s">
        <v>368</v>
      </c>
      <c r="AE503" s="73"/>
      <c r="AF503" s="74"/>
      <c r="AG503" s="74">
        <v>1</v>
      </c>
      <c r="AH503" s="74"/>
      <c r="AI503" s="74"/>
      <c r="AJ503" s="74"/>
      <c r="AK503" s="74"/>
      <c r="AL503" s="74"/>
      <c r="AM503" s="61"/>
    </row>
    <row r="504" spans="1:39" hidden="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59" t="s">
        <v>385</v>
      </c>
      <c r="N504" s="78" t="s">
        <v>308</v>
      </c>
      <c r="O504" s="27" t="s">
        <v>358</v>
      </c>
      <c r="P504" s="15" t="s">
        <v>368</v>
      </c>
      <c r="Q504" s="73"/>
      <c r="R504" s="74"/>
      <c r="S504" s="74"/>
      <c r="T504" s="74">
        <v>1</v>
      </c>
      <c r="U504" s="74"/>
      <c r="V504" s="74"/>
      <c r="W504" s="74"/>
      <c r="X504" s="74"/>
      <c r="Y504" s="61"/>
      <c r="Z504" s="69" t="s">
        <v>518</v>
      </c>
      <c r="AA504" s="59" t="s">
        <v>385</v>
      </c>
      <c r="AB504" s="78" t="s">
        <v>308</v>
      </c>
      <c r="AC504" s="27" t="s">
        <v>358</v>
      </c>
      <c r="AD504" s="15" t="s">
        <v>368</v>
      </c>
      <c r="AE504" s="73"/>
      <c r="AF504" s="74">
        <v>1</v>
      </c>
      <c r="AG504" s="74"/>
      <c r="AH504" s="74"/>
      <c r="AI504" s="74"/>
      <c r="AJ504" s="74"/>
      <c r="AK504" s="74"/>
      <c r="AL504" s="74"/>
      <c r="AM504" s="61"/>
    </row>
    <row r="505" spans="1:39" hidden="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59" t="s">
        <v>382</v>
      </c>
      <c r="N505" s="78" t="s">
        <v>308</v>
      </c>
      <c r="O505" s="27" t="s">
        <v>358</v>
      </c>
      <c r="P505" s="15" t="s">
        <v>368</v>
      </c>
      <c r="Q505" s="73"/>
      <c r="R505" s="74"/>
      <c r="S505" s="74"/>
      <c r="T505" s="74"/>
      <c r="U505" s="74"/>
      <c r="V505" s="74"/>
      <c r="W505" s="74">
        <v>1</v>
      </c>
      <c r="X505" s="74"/>
      <c r="Y505" s="61"/>
      <c r="Z505" s="69" t="s">
        <v>518</v>
      </c>
      <c r="AA505" s="59" t="s">
        <v>382</v>
      </c>
      <c r="AB505" s="78" t="s">
        <v>308</v>
      </c>
      <c r="AC505" s="27" t="s">
        <v>358</v>
      </c>
      <c r="AD505" s="15" t="s">
        <v>368</v>
      </c>
      <c r="AE505" s="73"/>
      <c r="AF505" s="74"/>
      <c r="AG505" s="74">
        <v>1</v>
      </c>
      <c r="AH505" s="74"/>
      <c r="AI505" s="74"/>
      <c r="AJ505" s="74"/>
      <c r="AK505" s="74"/>
      <c r="AL505" s="74"/>
      <c r="AM505" s="61"/>
    </row>
    <row r="506" spans="1:39" hidden="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59" t="s">
        <v>381</v>
      </c>
      <c r="N506" s="78"/>
      <c r="O506" s="27" t="s">
        <v>358</v>
      </c>
      <c r="P506" s="15" t="s">
        <v>359</v>
      </c>
      <c r="Q506" s="73"/>
      <c r="R506" s="74"/>
      <c r="S506" s="74"/>
      <c r="T506" s="74"/>
      <c r="U506" s="74"/>
      <c r="V506" s="74"/>
      <c r="W506" s="74"/>
      <c r="X506" s="74"/>
      <c r="Y506" s="61"/>
      <c r="Z506" s="69" t="s">
        <v>518</v>
      </c>
      <c r="AA506" s="59" t="s">
        <v>381</v>
      </c>
      <c r="AB506" s="78"/>
      <c r="AC506" s="27" t="s">
        <v>358</v>
      </c>
      <c r="AD506" s="15" t="s">
        <v>359</v>
      </c>
      <c r="AE506" s="73"/>
      <c r="AF506" s="74"/>
      <c r="AG506" s="74"/>
      <c r="AH506" s="74"/>
      <c r="AI506" s="74"/>
      <c r="AJ506" s="74"/>
      <c r="AK506" s="74"/>
      <c r="AL506" s="74"/>
      <c r="AM506" s="61"/>
    </row>
    <row r="507" spans="1:39" hidden="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59" t="s">
        <v>385</v>
      </c>
      <c r="N507" s="78" t="s">
        <v>308</v>
      </c>
      <c r="O507" s="27" t="s">
        <v>358</v>
      </c>
      <c r="P507" s="15" t="s">
        <v>368</v>
      </c>
      <c r="Q507" s="73"/>
      <c r="R507" s="74"/>
      <c r="S507" s="74"/>
      <c r="T507" s="74">
        <v>1</v>
      </c>
      <c r="U507" s="74"/>
      <c r="V507" s="74"/>
      <c r="W507" s="74"/>
      <c r="X507" s="74"/>
      <c r="Y507" s="61"/>
      <c r="Z507" s="69" t="s">
        <v>518</v>
      </c>
      <c r="AA507" s="59" t="s">
        <v>385</v>
      </c>
      <c r="AB507" s="78" t="s">
        <v>308</v>
      </c>
      <c r="AC507" s="27" t="s">
        <v>358</v>
      </c>
      <c r="AD507" s="15" t="s">
        <v>368</v>
      </c>
      <c r="AE507" s="73"/>
      <c r="AF507" s="74">
        <v>1</v>
      </c>
      <c r="AG507" s="74"/>
      <c r="AH507" s="74"/>
      <c r="AI507" s="74">
        <v>1</v>
      </c>
      <c r="AJ507" s="74"/>
      <c r="AK507" s="74"/>
      <c r="AL507" s="74"/>
      <c r="AM507" s="61">
        <v>1</v>
      </c>
    </row>
    <row r="508" spans="1:39" hidden="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59" t="s">
        <v>381</v>
      </c>
      <c r="N508" s="78"/>
      <c r="O508" s="27" t="s">
        <v>358</v>
      </c>
      <c r="P508" s="15" t="s">
        <v>359</v>
      </c>
      <c r="Q508" s="73"/>
      <c r="R508" s="74"/>
      <c r="S508" s="74"/>
      <c r="T508" s="74"/>
      <c r="U508" s="74"/>
      <c r="V508" s="74"/>
      <c r="W508" s="74"/>
      <c r="X508" s="74"/>
      <c r="Y508" s="61"/>
      <c r="Z508" s="69" t="s">
        <v>520</v>
      </c>
      <c r="AA508" s="59" t="s">
        <v>381</v>
      </c>
      <c r="AB508" s="78"/>
      <c r="AC508" s="27" t="s">
        <v>358</v>
      </c>
      <c r="AD508" s="15" t="s">
        <v>359</v>
      </c>
      <c r="AE508" s="73"/>
      <c r="AF508" s="74"/>
      <c r="AG508" s="74"/>
      <c r="AH508" s="74"/>
      <c r="AI508" s="74"/>
      <c r="AJ508" s="74"/>
      <c r="AK508" s="74"/>
      <c r="AL508" s="74"/>
      <c r="AM508" s="61"/>
    </row>
    <row r="509" spans="1:39" hidden="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59" t="s">
        <v>385</v>
      </c>
      <c r="N509" s="78" t="s">
        <v>308</v>
      </c>
      <c r="O509" s="27" t="s">
        <v>358</v>
      </c>
      <c r="P509" s="15" t="s">
        <v>368</v>
      </c>
      <c r="Q509" s="73"/>
      <c r="R509" s="74"/>
      <c r="S509" s="74"/>
      <c r="T509" s="74">
        <v>1</v>
      </c>
      <c r="U509" s="74"/>
      <c r="V509" s="74"/>
      <c r="W509" s="74"/>
      <c r="X509" s="74"/>
      <c r="Y509" s="61"/>
      <c r="Z509" s="69" t="s">
        <v>518</v>
      </c>
      <c r="AA509" s="59" t="s">
        <v>385</v>
      </c>
      <c r="AB509" s="78" t="s">
        <v>308</v>
      </c>
      <c r="AC509" s="27" t="s">
        <v>358</v>
      </c>
      <c r="AD509" s="15" t="s">
        <v>368</v>
      </c>
      <c r="AE509" s="73"/>
      <c r="AF509" s="74"/>
      <c r="AG509" s="74"/>
      <c r="AH509" s="74"/>
      <c r="AI509" s="74"/>
      <c r="AJ509" s="74"/>
      <c r="AK509" s="74"/>
      <c r="AL509" s="74"/>
      <c r="AM509" s="61">
        <v>1</v>
      </c>
    </row>
    <row r="510" spans="1:39" hidden="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59" t="s">
        <v>381</v>
      </c>
      <c r="N510" s="78"/>
      <c r="O510" s="27" t="s">
        <v>358</v>
      </c>
      <c r="P510" s="15" t="s">
        <v>359</v>
      </c>
      <c r="Q510" s="73"/>
      <c r="R510" s="74"/>
      <c r="S510" s="74"/>
      <c r="T510" s="74"/>
      <c r="U510" s="74"/>
      <c r="V510" s="74"/>
      <c r="W510" s="74"/>
      <c r="X510" s="74"/>
      <c r="Y510" s="61"/>
      <c r="Z510" s="69" t="s">
        <v>519</v>
      </c>
      <c r="AA510" s="59" t="s">
        <v>381</v>
      </c>
      <c r="AB510" s="78"/>
      <c r="AC510" s="27" t="s">
        <v>358</v>
      </c>
      <c r="AD510" s="15" t="s">
        <v>359</v>
      </c>
      <c r="AE510" s="73"/>
      <c r="AF510" s="74"/>
      <c r="AG510" s="74"/>
      <c r="AH510" s="74"/>
      <c r="AI510" s="74"/>
      <c r="AJ510" s="74"/>
      <c r="AK510" s="74"/>
      <c r="AL510" s="74"/>
      <c r="AM510" s="61"/>
    </row>
    <row r="511" spans="1:39" hidden="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59" t="s">
        <v>385</v>
      </c>
      <c r="N511" s="78" t="s">
        <v>308</v>
      </c>
      <c r="O511" s="27" t="s">
        <v>358</v>
      </c>
      <c r="P511" s="15" t="s">
        <v>368</v>
      </c>
      <c r="Q511" s="73"/>
      <c r="R511" s="74"/>
      <c r="S511" s="74">
        <v>1</v>
      </c>
      <c r="T511" s="74">
        <v>1</v>
      </c>
      <c r="U511" s="74"/>
      <c r="V511" s="74"/>
      <c r="W511" s="74">
        <v>1</v>
      </c>
      <c r="X511" s="74"/>
      <c r="Y511" s="61">
        <v>1</v>
      </c>
      <c r="Z511" s="69" t="s">
        <v>518</v>
      </c>
      <c r="AA511" s="59" t="s">
        <v>385</v>
      </c>
      <c r="AB511" s="78" t="s">
        <v>308</v>
      </c>
      <c r="AC511" s="27" t="s">
        <v>358</v>
      </c>
      <c r="AD511" s="15" t="s">
        <v>368</v>
      </c>
      <c r="AE511" s="73"/>
      <c r="AF511" s="74"/>
      <c r="AG511" s="74">
        <v>1</v>
      </c>
      <c r="AH511" s="74"/>
      <c r="AI511" s="74"/>
      <c r="AJ511" s="74"/>
      <c r="AK511" s="74"/>
      <c r="AL511" s="74"/>
      <c r="AM511" s="61">
        <v>1</v>
      </c>
    </row>
    <row r="512" spans="1:39" hidden="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59" t="s">
        <v>381</v>
      </c>
      <c r="N512" s="78"/>
      <c r="O512" s="27" t="s">
        <v>358</v>
      </c>
      <c r="P512" s="15" t="s">
        <v>359</v>
      </c>
      <c r="Q512" s="73"/>
      <c r="R512" s="74"/>
      <c r="S512" s="74"/>
      <c r="T512" s="74"/>
      <c r="U512" s="74"/>
      <c r="V512" s="74"/>
      <c r="W512" s="74"/>
      <c r="X512" s="74"/>
      <c r="Y512" s="61"/>
      <c r="Z512" s="69" t="s">
        <v>520</v>
      </c>
      <c r="AA512" s="59" t="s">
        <v>381</v>
      </c>
      <c r="AB512" s="78"/>
      <c r="AC512" s="27" t="s">
        <v>358</v>
      </c>
      <c r="AD512" s="15" t="s">
        <v>359</v>
      </c>
      <c r="AE512" s="73"/>
      <c r="AF512" s="74"/>
      <c r="AG512" s="74"/>
      <c r="AH512" s="74"/>
      <c r="AI512" s="74"/>
      <c r="AJ512" s="74"/>
      <c r="AK512" s="74"/>
      <c r="AL512" s="74"/>
      <c r="AM512" s="61"/>
    </row>
    <row r="513" spans="1:39" hidden="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59" t="s">
        <v>381</v>
      </c>
      <c r="N513" s="78"/>
      <c r="O513" s="27" t="s">
        <v>358</v>
      </c>
      <c r="P513" s="15" t="s">
        <v>359</v>
      </c>
      <c r="Q513" s="73"/>
      <c r="R513" s="74"/>
      <c r="S513" s="74"/>
      <c r="T513" s="74"/>
      <c r="U513" s="74"/>
      <c r="V513" s="74"/>
      <c r="W513" s="74"/>
      <c r="X513" s="74"/>
      <c r="Y513" s="61"/>
      <c r="Z513" s="69" t="s">
        <v>518</v>
      </c>
      <c r="AA513" s="59" t="s">
        <v>381</v>
      </c>
      <c r="AB513" s="78"/>
      <c r="AC513" s="27" t="s">
        <v>358</v>
      </c>
      <c r="AD513" s="15" t="s">
        <v>359</v>
      </c>
      <c r="AE513" s="73"/>
      <c r="AF513" s="74"/>
      <c r="AG513" s="74"/>
      <c r="AH513" s="74"/>
      <c r="AI513" s="74"/>
      <c r="AJ513" s="74"/>
      <c r="AK513" s="74"/>
      <c r="AL513" s="74"/>
      <c r="AM513" s="61"/>
    </row>
    <row r="514" spans="1:39" hidden="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59" t="s">
        <v>385</v>
      </c>
      <c r="N514" s="78" t="s">
        <v>308</v>
      </c>
      <c r="O514" s="27" t="s">
        <v>358</v>
      </c>
      <c r="P514" s="15" t="s">
        <v>368</v>
      </c>
      <c r="Q514" s="73"/>
      <c r="R514" s="74"/>
      <c r="S514" s="74"/>
      <c r="T514" s="74"/>
      <c r="U514" s="74"/>
      <c r="V514" s="74"/>
      <c r="W514" s="74">
        <v>1</v>
      </c>
      <c r="X514" s="74"/>
      <c r="Y514" s="61"/>
      <c r="Z514" s="69" t="s">
        <v>518</v>
      </c>
      <c r="AA514" s="59" t="s">
        <v>385</v>
      </c>
      <c r="AB514" s="78" t="s">
        <v>308</v>
      </c>
      <c r="AC514" s="27" t="s">
        <v>358</v>
      </c>
      <c r="AD514" s="15" t="s">
        <v>368</v>
      </c>
      <c r="AE514" s="73">
        <v>1</v>
      </c>
      <c r="AF514" s="74"/>
      <c r="AG514" s="74"/>
      <c r="AH514" s="74"/>
      <c r="AI514" s="74"/>
      <c r="AJ514" s="74"/>
      <c r="AK514" s="74"/>
      <c r="AL514" s="74"/>
      <c r="AM514" s="61"/>
    </row>
    <row r="515" spans="1:39" hidden="1">
      <c r="A515" s="10">
        <v>511</v>
      </c>
      <c r="B515" s="98" t="s">
        <v>265</v>
      </c>
      <c r="C515" s="98" t="s">
        <v>264</v>
      </c>
      <c r="D515" s="11" t="s">
        <v>52</v>
      </c>
      <c r="E515" s="11" t="s">
        <v>304</v>
      </c>
      <c r="F515" s="12" t="s">
        <v>49</v>
      </c>
      <c r="G515" s="11" t="s">
        <v>511</v>
      </c>
      <c r="H515" s="12" t="s">
        <v>308</v>
      </c>
      <c r="I515" s="11" t="s">
        <v>507</v>
      </c>
      <c r="J515" s="12" t="str">
        <f t="shared" ref="J515:J524" si="22">"≥17h"</f>
        <v>≥17h</v>
      </c>
      <c r="K515" s="12" t="s">
        <v>512</v>
      </c>
      <c r="L515" s="69" t="s">
        <v>519</v>
      </c>
      <c r="M515" s="59" t="s">
        <v>381</v>
      </c>
      <c r="N515" s="78"/>
      <c r="O515" s="27" t="s">
        <v>358</v>
      </c>
      <c r="P515" s="15" t="s">
        <v>359</v>
      </c>
      <c r="Q515" s="73"/>
      <c r="R515" s="74"/>
      <c r="S515" s="74"/>
      <c r="T515" s="74"/>
      <c r="U515" s="74"/>
      <c r="V515" s="74"/>
      <c r="W515" s="74"/>
      <c r="X515" s="74"/>
      <c r="Y515" s="61"/>
      <c r="Z515" s="69" t="s">
        <v>519</v>
      </c>
      <c r="AA515" s="59" t="s">
        <v>381</v>
      </c>
      <c r="AB515" s="78"/>
      <c r="AC515" s="27" t="s">
        <v>358</v>
      </c>
      <c r="AD515" s="15" t="s">
        <v>359</v>
      </c>
      <c r="AE515" s="73"/>
      <c r="AF515" s="74"/>
      <c r="AG515" s="74"/>
      <c r="AH515" s="74"/>
      <c r="AI515" s="74"/>
      <c r="AJ515" s="74"/>
      <c r="AK515" s="74"/>
      <c r="AL515" s="74"/>
      <c r="AM515" s="61"/>
    </row>
    <row r="516" spans="1:39" hidden="1">
      <c r="A516" s="10">
        <v>512</v>
      </c>
      <c r="B516" s="98" t="s">
        <v>228</v>
      </c>
      <c r="C516" s="98" t="s">
        <v>69</v>
      </c>
      <c r="D516" s="11" t="s">
        <v>52</v>
      </c>
      <c r="E516" s="11" t="s">
        <v>304</v>
      </c>
      <c r="F516" s="12" t="s">
        <v>49</v>
      </c>
      <c r="G516" s="11" t="s">
        <v>511</v>
      </c>
      <c r="H516" s="12" t="s">
        <v>307</v>
      </c>
      <c r="I516" s="11" t="s">
        <v>504</v>
      </c>
      <c r="J516" s="12" t="str">
        <f t="shared" si="22"/>
        <v>≥17h</v>
      </c>
      <c r="K516" s="12" t="s">
        <v>47</v>
      </c>
      <c r="L516" s="69" t="s">
        <v>518</v>
      </c>
      <c r="M516" s="59" t="s">
        <v>385</v>
      </c>
      <c r="N516" s="78" t="s">
        <v>308</v>
      </c>
      <c r="O516" s="27" t="s">
        <v>358</v>
      </c>
      <c r="P516" s="15" t="s">
        <v>368</v>
      </c>
      <c r="Q516" s="73"/>
      <c r="R516" s="74"/>
      <c r="S516" s="74"/>
      <c r="T516" s="74">
        <v>1</v>
      </c>
      <c r="U516" s="74"/>
      <c r="V516" s="74"/>
      <c r="W516" s="74">
        <v>1</v>
      </c>
      <c r="X516" s="74">
        <v>1</v>
      </c>
      <c r="Y516" s="61">
        <v>1</v>
      </c>
      <c r="Z516" s="69" t="s">
        <v>518</v>
      </c>
      <c r="AA516" s="59" t="s">
        <v>385</v>
      </c>
      <c r="AB516" s="78" t="s">
        <v>308</v>
      </c>
      <c r="AC516" s="27" t="s">
        <v>358</v>
      </c>
      <c r="AD516" s="15" t="s">
        <v>368</v>
      </c>
      <c r="AE516" s="73"/>
      <c r="AF516" s="74">
        <v>1</v>
      </c>
      <c r="AG516" s="74"/>
      <c r="AH516" s="74"/>
      <c r="AI516" s="74"/>
      <c r="AJ516" s="74"/>
      <c r="AK516" s="74"/>
      <c r="AL516" s="74"/>
      <c r="AM516" s="61"/>
    </row>
    <row r="517" spans="1:39" hidden="1">
      <c r="A517" s="10">
        <v>513</v>
      </c>
      <c r="B517" s="98" t="s">
        <v>148</v>
      </c>
      <c r="C517" s="98" t="s">
        <v>79</v>
      </c>
      <c r="D517" s="11" t="s">
        <v>51</v>
      </c>
      <c r="E517" s="11" t="s">
        <v>303</v>
      </c>
      <c r="F517" s="12" t="s">
        <v>49</v>
      </c>
      <c r="G517" s="11" t="s">
        <v>511</v>
      </c>
      <c r="H517" s="12" t="s">
        <v>308</v>
      </c>
      <c r="I517" s="103" t="s">
        <v>505</v>
      </c>
      <c r="J517" s="12" t="str">
        <f t="shared" si="22"/>
        <v>≥17h</v>
      </c>
      <c r="K517" s="12" t="s">
        <v>47</v>
      </c>
      <c r="L517" s="69" t="s">
        <v>520</v>
      </c>
      <c r="M517" s="59" t="s">
        <v>381</v>
      </c>
      <c r="N517" s="78"/>
      <c r="O517" s="27" t="s">
        <v>358</v>
      </c>
      <c r="P517" s="15" t="s">
        <v>359</v>
      </c>
      <c r="Q517" s="73"/>
      <c r="R517" s="74"/>
      <c r="S517" s="74"/>
      <c r="T517" s="74"/>
      <c r="U517" s="74"/>
      <c r="V517" s="74"/>
      <c r="W517" s="74"/>
      <c r="X517" s="74"/>
      <c r="Y517" s="61"/>
      <c r="Z517" s="69" t="s">
        <v>520</v>
      </c>
      <c r="AA517" s="59" t="s">
        <v>381</v>
      </c>
      <c r="AB517" s="78"/>
      <c r="AC517" s="27" t="s">
        <v>358</v>
      </c>
      <c r="AD517" s="15" t="s">
        <v>359</v>
      </c>
      <c r="AE517" s="73"/>
      <c r="AF517" s="74"/>
      <c r="AG517" s="74"/>
      <c r="AH517" s="74"/>
      <c r="AI517" s="74"/>
      <c r="AJ517" s="74"/>
      <c r="AK517" s="74"/>
      <c r="AL517" s="74"/>
      <c r="AM517" s="61"/>
    </row>
    <row r="518" spans="1:39" hidden="1">
      <c r="A518" s="10">
        <v>514</v>
      </c>
      <c r="B518" s="98" t="s">
        <v>83</v>
      </c>
      <c r="C518" s="98" t="s">
        <v>83</v>
      </c>
      <c r="D518" s="11" t="s">
        <v>52</v>
      </c>
      <c r="E518" s="11" t="s">
        <v>303</v>
      </c>
      <c r="F518" s="12" t="s">
        <v>48</v>
      </c>
      <c r="G518" s="12" t="s">
        <v>510</v>
      </c>
      <c r="H518" s="12" t="s">
        <v>306</v>
      </c>
      <c r="I518" s="103" t="s">
        <v>505</v>
      </c>
      <c r="J518" s="12" t="str">
        <f t="shared" si="22"/>
        <v>≥17h</v>
      </c>
      <c r="K518" s="12" t="s">
        <v>513</v>
      </c>
      <c r="L518" s="69" t="s">
        <v>518</v>
      </c>
      <c r="M518" s="59" t="s">
        <v>385</v>
      </c>
      <c r="N518" s="78" t="s">
        <v>308</v>
      </c>
      <c r="O518" s="27" t="s">
        <v>358</v>
      </c>
      <c r="P518" s="15" t="s">
        <v>368</v>
      </c>
      <c r="Q518" s="73"/>
      <c r="R518" s="74"/>
      <c r="S518" s="74"/>
      <c r="T518" s="74">
        <v>1</v>
      </c>
      <c r="U518" s="74"/>
      <c r="V518" s="74"/>
      <c r="W518" s="74"/>
      <c r="X518" s="74"/>
      <c r="Y518" s="61"/>
      <c r="Z518" s="69" t="s">
        <v>518</v>
      </c>
      <c r="AA518" s="59" t="s">
        <v>385</v>
      </c>
      <c r="AB518" s="78" t="s">
        <v>308</v>
      </c>
      <c r="AC518" s="27" t="s">
        <v>358</v>
      </c>
      <c r="AD518" s="15" t="s">
        <v>368</v>
      </c>
      <c r="AE518" s="73"/>
      <c r="AF518" s="74"/>
      <c r="AG518" s="74"/>
      <c r="AH518" s="74"/>
      <c r="AI518" s="74"/>
      <c r="AJ518" s="74"/>
      <c r="AK518" s="74"/>
      <c r="AL518" s="74"/>
      <c r="AM518" s="61">
        <v>1</v>
      </c>
    </row>
    <row r="519" spans="1:39" hidden="1">
      <c r="A519" s="10">
        <v>515</v>
      </c>
      <c r="B519" s="98" t="s">
        <v>265</v>
      </c>
      <c r="C519" s="98" t="s">
        <v>264</v>
      </c>
      <c r="D519" s="11" t="s">
        <v>52</v>
      </c>
      <c r="E519" s="11" t="s">
        <v>304</v>
      </c>
      <c r="F519" s="12" t="s">
        <v>49</v>
      </c>
      <c r="G519" s="11" t="s">
        <v>511</v>
      </c>
      <c r="H519" s="12" t="s">
        <v>307</v>
      </c>
      <c r="I519" s="11" t="s">
        <v>504</v>
      </c>
      <c r="J519" s="12" t="str">
        <f t="shared" si="22"/>
        <v>≥17h</v>
      </c>
      <c r="K519" s="12" t="s">
        <v>512</v>
      </c>
      <c r="L519" s="69" t="s">
        <v>519</v>
      </c>
      <c r="M519" s="59" t="s">
        <v>381</v>
      </c>
      <c r="N519" s="78"/>
      <c r="O519" s="27" t="s">
        <v>358</v>
      </c>
      <c r="P519" s="15" t="s">
        <v>359</v>
      </c>
      <c r="Q519" s="73"/>
      <c r="R519" s="74"/>
      <c r="S519" s="74"/>
      <c r="T519" s="74"/>
      <c r="U519" s="74"/>
      <c r="V519" s="74"/>
      <c r="W519" s="74"/>
      <c r="X519" s="74"/>
      <c r="Y519" s="61"/>
      <c r="Z519" s="69" t="s">
        <v>519</v>
      </c>
      <c r="AA519" s="59" t="s">
        <v>381</v>
      </c>
      <c r="AB519" s="78"/>
      <c r="AC519" s="27" t="s">
        <v>358</v>
      </c>
      <c r="AD519" s="15" t="s">
        <v>359</v>
      </c>
      <c r="AE519" s="73"/>
      <c r="AF519" s="74"/>
      <c r="AG519" s="74"/>
      <c r="AH519" s="74"/>
      <c r="AI519" s="74"/>
      <c r="AJ519" s="74"/>
      <c r="AK519" s="74"/>
      <c r="AL519" s="74"/>
      <c r="AM519" s="61"/>
    </row>
    <row r="520" spans="1:39" hidden="1">
      <c r="A520" s="10">
        <v>516</v>
      </c>
      <c r="B520" s="98" t="s">
        <v>228</v>
      </c>
      <c r="C520" s="98" t="s">
        <v>69</v>
      </c>
      <c r="D520" s="11" t="s">
        <v>51</v>
      </c>
      <c r="E520" s="11" t="s">
        <v>304</v>
      </c>
      <c r="F520" s="12" t="s">
        <v>48</v>
      </c>
      <c r="G520" s="11" t="s">
        <v>511</v>
      </c>
      <c r="H520" s="12" t="s">
        <v>308</v>
      </c>
      <c r="I520" s="11" t="s">
        <v>507</v>
      </c>
      <c r="J520" s="12" t="str">
        <f t="shared" si="22"/>
        <v>≥17h</v>
      </c>
      <c r="K520" s="12" t="s">
        <v>513</v>
      </c>
      <c r="L520" s="69" t="s">
        <v>518</v>
      </c>
      <c r="M520" s="59" t="s">
        <v>385</v>
      </c>
      <c r="N520" s="78" t="s">
        <v>308</v>
      </c>
      <c r="O520" s="27" t="s">
        <v>358</v>
      </c>
      <c r="P520" s="15" t="s">
        <v>368</v>
      </c>
      <c r="Q520" s="73"/>
      <c r="R520" s="74"/>
      <c r="S520" s="74"/>
      <c r="T520" s="74">
        <v>1</v>
      </c>
      <c r="U520" s="74"/>
      <c r="V520" s="74"/>
      <c r="W520" s="74"/>
      <c r="X520" s="74">
        <v>1</v>
      </c>
      <c r="Y520" s="61"/>
      <c r="Z520" s="69" t="s">
        <v>518</v>
      </c>
      <c r="AA520" s="59" t="s">
        <v>385</v>
      </c>
      <c r="AB520" s="78" t="s">
        <v>308</v>
      </c>
      <c r="AC520" s="27" t="s">
        <v>358</v>
      </c>
      <c r="AD520" s="15" t="s">
        <v>368</v>
      </c>
      <c r="AE520" s="73"/>
      <c r="AF520" s="74"/>
      <c r="AG520" s="74">
        <v>1</v>
      </c>
      <c r="AH520" s="74"/>
      <c r="AI520" s="74"/>
      <c r="AJ520" s="74"/>
      <c r="AK520" s="74"/>
      <c r="AL520" s="74"/>
      <c r="AM520" s="61"/>
    </row>
    <row r="521" spans="1:39" hidden="1">
      <c r="A521" s="10">
        <v>517</v>
      </c>
      <c r="B521" s="98" t="s">
        <v>149</v>
      </c>
      <c r="C521" s="98" t="s">
        <v>79</v>
      </c>
      <c r="D521" s="11" t="s">
        <v>25</v>
      </c>
      <c r="E521" s="11" t="s">
        <v>304</v>
      </c>
      <c r="F521" s="12" t="s">
        <v>50</v>
      </c>
      <c r="G521" s="11" t="s">
        <v>511</v>
      </c>
      <c r="H521" s="12" t="s">
        <v>308</v>
      </c>
      <c r="I521" s="11" t="s">
        <v>507</v>
      </c>
      <c r="J521" s="12" t="str">
        <f t="shared" si="22"/>
        <v>≥17h</v>
      </c>
      <c r="K521" s="12" t="s">
        <v>47</v>
      </c>
      <c r="L521" s="69" t="s">
        <v>520</v>
      </c>
      <c r="M521" s="59" t="s">
        <v>381</v>
      </c>
      <c r="N521" s="78"/>
      <c r="O521" s="27" t="s">
        <v>358</v>
      </c>
      <c r="P521" s="15" t="s">
        <v>359</v>
      </c>
      <c r="Q521" s="73"/>
      <c r="R521" s="74"/>
      <c r="S521" s="74"/>
      <c r="T521" s="74"/>
      <c r="U521" s="74"/>
      <c r="V521" s="74"/>
      <c r="W521" s="74"/>
      <c r="X521" s="74"/>
      <c r="Y521" s="61"/>
      <c r="Z521" s="69" t="s">
        <v>520</v>
      </c>
      <c r="AA521" s="59" t="s">
        <v>381</v>
      </c>
      <c r="AB521" s="78"/>
      <c r="AC521" s="27" t="s">
        <v>358</v>
      </c>
      <c r="AD521" s="15" t="s">
        <v>359</v>
      </c>
      <c r="AE521" s="73"/>
      <c r="AF521" s="74"/>
      <c r="AG521" s="74"/>
      <c r="AH521" s="74"/>
      <c r="AI521" s="74"/>
      <c r="AJ521" s="74"/>
      <c r="AK521" s="74"/>
      <c r="AL521" s="74"/>
      <c r="AM521" s="61"/>
    </row>
    <row r="522" spans="1:39" hidden="1">
      <c r="A522" s="10">
        <v>518</v>
      </c>
      <c r="B522" s="98" t="s">
        <v>265</v>
      </c>
      <c r="C522" s="98" t="s">
        <v>264</v>
      </c>
      <c r="D522" s="11" t="s">
        <v>51</v>
      </c>
      <c r="E522" s="11" t="s">
        <v>303</v>
      </c>
      <c r="F522" s="12" t="s">
        <v>49</v>
      </c>
      <c r="G522" s="11" t="s">
        <v>511</v>
      </c>
      <c r="H522" s="12" t="s">
        <v>308</v>
      </c>
      <c r="I522" s="11" t="s">
        <v>507</v>
      </c>
      <c r="J522" s="12" t="str">
        <f t="shared" si="22"/>
        <v>≥17h</v>
      </c>
      <c r="K522" s="12" t="s">
        <v>513</v>
      </c>
      <c r="L522" s="69" t="s">
        <v>519</v>
      </c>
      <c r="M522" s="59" t="s">
        <v>381</v>
      </c>
      <c r="N522" s="78"/>
      <c r="O522" s="27" t="s">
        <v>358</v>
      </c>
      <c r="P522" s="15" t="s">
        <v>359</v>
      </c>
      <c r="Q522" s="73"/>
      <c r="R522" s="74"/>
      <c r="S522" s="74"/>
      <c r="T522" s="74"/>
      <c r="U522" s="74"/>
      <c r="V522" s="74"/>
      <c r="W522" s="74"/>
      <c r="X522" s="74"/>
      <c r="Y522" s="61"/>
      <c r="Z522" s="69" t="s">
        <v>519</v>
      </c>
      <c r="AA522" s="59" t="s">
        <v>381</v>
      </c>
      <c r="AB522" s="78"/>
      <c r="AC522" s="27" t="s">
        <v>358</v>
      </c>
      <c r="AD522" s="15" t="s">
        <v>359</v>
      </c>
      <c r="AE522" s="73"/>
      <c r="AF522" s="74"/>
      <c r="AG522" s="74"/>
      <c r="AH522" s="74"/>
      <c r="AI522" s="74"/>
      <c r="AJ522" s="74"/>
      <c r="AK522" s="74"/>
      <c r="AL522" s="74"/>
      <c r="AM522" s="61"/>
    </row>
    <row r="523" spans="1:39" hidden="1">
      <c r="A523" s="10">
        <v>519</v>
      </c>
      <c r="B523" s="98" t="s">
        <v>126</v>
      </c>
      <c r="C523" s="98" t="s">
        <v>126</v>
      </c>
      <c r="D523" s="11" t="s">
        <v>52</v>
      </c>
      <c r="E523" s="11" t="s">
        <v>303</v>
      </c>
      <c r="F523" s="12" t="s">
        <v>49</v>
      </c>
      <c r="G523" s="12" t="s">
        <v>310</v>
      </c>
      <c r="H523" s="12" t="s">
        <v>306</v>
      </c>
      <c r="I523" s="103" t="s">
        <v>504</v>
      </c>
      <c r="J523" s="12" t="str">
        <f t="shared" si="22"/>
        <v>≥17h</v>
      </c>
      <c r="K523" s="12" t="s">
        <v>512</v>
      </c>
      <c r="L523" s="69" t="s">
        <v>518</v>
      </c>
      <c r="M523" s="59" t="s">
        <v>381</v>
      </c>
      <c r="N523" s="78"/>
      <c r="O523" s="27" t="s">
        <v>358</v>
      </c>
      <c r="P523" s="15" t="s">
        <v>359</v>
      </c>
      <c r="Q523" s="73"/>
      <c r="R523" s="74"/>
      <c r="S523" s="74"/>
      <c r="T523" s="74"/>
      <c r="U523" s="74"/>
      <c r="V523" s="74"/>
      <c r="W523" s="74"/>
      <c r="X523" s="74"/>
      <c r="Y523" s="61"/>
      <c r="Z523" s="69" t="s">
        <v>518</v>
      </c>
      <c r="AA523" s="59" t="s">
        <v>381</v>
      </c>
      <c r="AB523" s="78"/>
      <c r="AC523" s="27" t="s">
        <v>358</v>
      </c>
      <c r="AD523" s="15" t="s">
        <v>359</v>
      </c>
      <c r="AE523" s="73"/>
      <c r="AF523" s="74"/>
      <c r="AG523" s="74"/>
      <c r="AH523" s="74"/>
      <c r="AI523" s="74"/>
      <c r="AJ523" s="74"/>
      <c r="AK523" s="74"/>
      <c r="AL523" s="74"/>
      <c r="AM523" s="61"/>
    </row>
    <row r="524" spans="1:39" hidden="1">
      <c r="A524" s="10">
        <v>520</v>
      </c>
      <c r="B524" s="98" t="s">
        <v>150</v>
      </c>
      <c r="C524" s="98" t="s">
        <v>79</v>
      </c>
      <c r="D524" s="11" t="s">
        <v>25</v>
      </c>
      <c r="E524" s="11" t="s">
        <v>304</v>
      </c>
      <c r="F524" s="12" t="s">
        <v>49</v>
      </c>
      <c r="G524" s="11" t="s">
        <v>511</v>
      </c>
      <c r="H524" s="12" t="s">
        <v>307</v>
      </c>
      <c r="I524" s="103" t="s">
        <v>505</v>
      </c>
      <c r="J524" s="12" t="str">
        <f t="shared" si="22"/>
        <v>≥17h</v>
      </c>
      <c r="K524" s="12" t="s">
        <v>512</v>
      </c>
      <c r="L524" s="69" t="s">
        <v>520</v>
      </c>
      <c r="M524" s="59" t="s">
        <v>381</v>
      </c>
      <c r="N524" s="78"/>
      <c r="O524" s="27" t="s">
        <v>358</v>
      </c>
      <c r="P524" s="15" t="s">
        <v>359</v>
      </c>
      <c r="Q524" s="73"/>
      <c r="R524" s="74"/>
      <c r="S524" s="74"/>
      <c r="T524" s="74"/>
      <c r="U524" s="74"/>
      <c r="V524" s="74"/>
      <c r="W524" s="74"/>
      <c r="X524" s="74"/>
      <c r="Y524" s="61"/>
      <c r="Z524" s="69" t="s">
        <v>520</v>
      </c>
      <c r="AA524" s="59" t="s">
        <v>381</v>
      </c>
      <c r="AB524" s="78"/>
      <c r="AC524" s="27" t="s">
        <v>358</v>
      </c>
      <c r="AD524" s="15" t="s">
        <v>359</v>
      </c>
      <c r="AE524" s="73"/>
      <c r="AF524" s="74"/>
      <c r="AG524" s="74"/>
      <c r="AH524" s="74"/>
      <c r="AI524" s="74"/>
      <c r="AJ524" s="74"/>
      <c r="AK524" s="74"/>
      <c r="AL524" s="74"/>
      <c r="AM524" s="61"/>
    </row>
    <row r="525" spans="1:39" hidden="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59" t="s">
        <v>382</v>
      </c>
      <c r="N525" s="78" t="s">
        <v>308</v>
      </c>
      <c r="O525" s="27" t="s">
        <v>358</v>
      </c>
      <c r="P525" s="15" t="s">
        <v>368</v>
      </c>
      <c r="Q525" s="73"/>
      <c r="R525" s="74"/>
      <c r="S525" s="74">
        <v>1</v>
      </c>
      <c r="T525" s="74">
        <v>1</v>
      </c>
      <c r="U525" s="74"/>
      <c r="V525" s="74"/>
      <c r="W525" s="74">
        <v>1</v>
      </c>
      <c r="X525" s="74">
        <v>1</v>
      </c>
      <c r="Y525" s="61"/>
      <c r="Z525" s="69" t="s">
        <v>518</v>
      </c>
      <c r="AA525" s="59" t="s">
        <v>382</v>
      </c>
      <c r="AB525" s="78" t="s">
        <v>308</v>
      </c>
      <c r="AC525" s="27" t="s">
        <v>358</v>
      </c>
      <c r="AD525" s="15" t="s">
        <v>368</v>
      </c>
      <c r="AE525" s="73"/>
      <c r="AF525" s="74"/>
      <c r="AG525" s="74">
        <v>1</v>
      </c>
      <c r="AH525" s="74"/>
      <c r="AI525" s="74"/>
      <c r="AJ525" s="74"/>
      <c r="AK525" s="74"/>
      <c r="AL525" s="74"/>
      <c r="AM525" s="61">
        <v>1</v>
      </c>
    </row>
    <row r="526" spans="1:39" hidden="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59" t="s">
        <v>381</v>
      </c>
      <c r="N526" s="78"/>
      <c r="O526" s="27" t="s">
        <v>358</v>
      </c>
      <c r="P526" s="15" t="s">
        <v>359</v>
      </c>
      <c r="Q526" s="73"/>
      <c r="R526" s="74"/>
      <c r="S526" s="74"/>
      <c r="T526" s="74"/>
      <c r="U526" s="74"/>
      <c r="V526" s="74"/>
      <c r="W526" s="74"/>
      <c r="X526" s="74"/>
      <c r="Y526" s="61"/>
      <c r="Z526" s="69" t="s">
        <v>520</v>
      </c>
      <c r="AA526" s="59" t="s">
        <v>381</v>
      </c>
      <c r="AB526" s="78"/>
      <c r="AC526" s="27" t="s">
        <v>358</v>
      </c>
      <c r="AD526" s="15" t="s">
        <v>359</v>
      </c>
      <c r="AE526" s="73"/>
      <c r="AF526" s="74"/>
      <c r="AG526" s="74"/>
      <c r="AH526" s="74"/>
      <c r="AI526" s="74"/>
      <c r="AJ526" s="74"/>
      <c r="AK526" s="74"/>
      <c r="AL526" s="74"/>
      <c r="AM526" s="61"/>
    </row>
    <row r="527" spans="1:39" hidden="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59" t="s">
        <v>381</v>
      </c>
      <c r="N527" s="78"/>
      <c r="O527" s="27" t="s">
        <v>358</v>
      </c>
      <c r="P527" s="15" t="s">
        <v>359</v>
      </c>
      <c r="Q527" s="73"/>
      <c r="R527" s="74"/>
      <c r="S527" s="74"/>
      <c r="T527" s="74"/>
      <c r="U527" s="74"/>
      <c r="V527" s="74"/>
      <c r="W527" s="74"/>
      <c r="X527" s="74"/>
      <c r="Y527" s="61"/>
      <c r="Z527" s="69" t="s">
        <v>518</v>
      </c>
      <c r="AA527" s="59" t="s">
        <v>381</v>
      </c>
      <c r="AB527" s="78"/>
      <c r="AC527" s="27" t="s">
        <v>358</v>
      </c>
      <c r="AD527" s="15" t="s">
        <v>359</v>
      </c>
      <c r="AE527" s="73"/>
      <c r="AF527" s="74"/>
      <c r="AG527" s="74"/>
      <c r="AH527" s="74"/>
      <c r="AI527" s="74"/>
      <c r="AJ527" s="74"/>
      <c r="AK527" s="74"/>
      <c r="AL527" s="74"/>
      <c r="AM527" s="61"/>
    </row>
    <row r="528" spans="1:39" hidden="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59" t="s">
        <v>385</v>
      </c>
      <c r="N528" s="78" t="s">
        <v>308</v>
      </c>
      <c r="O528" s="27" t="s">
        <v>358</v>
      </c>
      <c r="P528" s="15" t="s">
        <v>368</v>
      </c>
      <c r="Q528" s="73"/>
      <c r="R528" s="74"/>
      <c r="S528" s="74"/>
      <c r="T528" s="74"/>
      <c r="U528" s="74"/>
      <c r="V528" s="74"/>
      <c r="W528" s="74">
        <v>1</v>
      </c>
      <c r="X528" s="74"/>
      <c r="Y528" s="61"/>
      <c r="Z528" s="69" t="s">
        <v>518</v>
      </c>
      <c r="AA528" s="59" t="s">
        <v>385</v>
      </c>
      <c r="AB528" s="78" t="s">
        <v>308</v>
      </c>
      <c r="AC528" s="27" t="s">
        <v>358</v>
      </c>
      <c r="AD528" s="15" t="s">
        <v>368</v>
      </c>
      <c r="AE528" s="73">
        <v>1</v>
      </c>
      <c r="AF528" s="74"/>
      <c r="AG528" s="74"/>
      <c r="AH528" s="74"/>
      <c r="AI528" s="74"/>
      <c r="AJ528" s="74"/>
      <c r="AK528" s="74"/>
      <c r="AL528" s="74"/>
      <c r="AM528" s="61"/>
    </row>
    <row r="529" spans="1:39" hidden="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59" t="s">
        <v>381</v>
      </c>
      <c r="N529" s="78"/>
      <c r="O529" s="27" t="s">
        <v>358</v>
      </c>
      <c r="P529" s="15" t="s">
        <v>359</v>
      </c>
      <c r="Q529" s="73"/>
      <c r="R529" s="74"/>
      <c r="S529" s="74"/>
      <c r="T529" s="74"/>
      <c r="U529" s="74"/>
      <c r="V529" s="74"/>
      <c r="W529" s="74"/>
      <c r="X529" s="74"/>
      <c r="Y529" s="61"/>
      <c r="Z529" s="69" t="s">
        <v>519</v>
      </c>
      <c r="AA529" s="59" t="s">
        <v>381</v>
      </c>
      <c r="AB529" s="78"/>
      <c r="AC529" s="27" t="s">
        <v>358</v>
      </c>
      <c r="AD529" s="15" t="s">
        <v>359</v>
      </c>
      <c r="AE529" s="73"/>
      <c r="AF529" s="74"/>
      <c r="AG529" s="74"/>
      <c r="AH529" s="74"/>
      <c r="AI529" s="74"/>
      <c r="AJ529" s="74"/>
      <c r="AK529" s="74"/>
      <c r="AL529" s="74"/>
      <c r="AM529" s="61"/>
    </row>
    <row r="530" spans="1:39" hidden="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59" t="s">
        <v>382</v>
      </c>
      <c r="N530" s="78" t="s">
        <v>308</v>
      </c>
      <c r="O530" s="27" t="s">
        <v>358</v>
      </c>
      <c r="P530" s="15" t="s">
        <v>368</v>
      </c>
      <c r="Q530" s="73"/>
      <c r="R530" s="74"/>
      <c r="S530" s="74"/>
      <c r="T530" s="74"/>
      <c r="U530" s="74"/>
      <c r="V530" s="74"/>
      <c r="W530" s="74">
        <v>1</v>
      </c>
      <c r="X530" s="74"/>
      <c r="Y530" s="61"/>
      <c r="Z530" s="69" t="s">
        <v>518</v>
      </c>
      <c r="AA530" s="59" t="s">
        <v>382</v>
      </c>
      <c r="AB530" s="78" t="s">
        <v>308</v>
      </c>
      <c r="AC530" s="27" t="s">
        <v>358</v>
      </c>
      <c r="AD530" s="15" t="s">
        <v>368</v>
      </c>
      <c r="AE530" s="73"/>
      <c r="AF530" s="74"/>
      <c r="AG530" s="74">
        <v>1</v>
      </c>
      <c r="AH530" s="74"/>
      <c r="AI530" s="74"/>
      <c r="AJ530" s="74"/>
      <c r="AK530" s="74"/>
      <c r="AL530" s="74"/>
      <c r="AM530" s="61"/>
    </row>
    <row r="531" spans="1:39" hidden="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59" t="s">
        <v>385</v>
      </c>
      <c r="N531" s="78" t="s">
        <v>308</v>
      </c>
      <c r="O531" s="27" t="s">
        <v>358</v>
      </c>
      <c r="P531" s="15" t="s">
        <v>368</v>
      </c>
      <c r="Q531" s="73"/>
      <c r="R531" s="74"/>
      <c r="S531" s="74"/>
      <c r="T531" s="74"/>
      <c r="U531" s="74"/>
      <c r="V531" s="74"/>
      <c r="W531" s="74">
        <v>1</v>
      </c>
      <c r="X531" s="74"/>
      <c r="Y531" s="61"/>
      <c r="Z531" s="69" t="s">
        <v>518</v>
      </c>
      <c r="AA531" s="59" t="s">
        <v>385</v>
      </c>
      <c r="AB531" s="78" t="s">
        <v>308</v>
      </c>
      <c r="AC531" s="27" t="s">
        <v>358</v>
      </c>
      <c r="AD531" s="15" t="s">
        <v>368</v>
      </c>
      <c r="AE531" s="73">
        <v>1</v>
      </c>
      <c r="AF531" s="74"/>
      <c r="AG531" s="74"/>
      <c r="AH531" s="74"/>
      <c r="AI531" s="74"/>
      <c r="AJ531" s="74"/>
      <c r="AK531" s="74"/>
      <c r="AL531" s="74"/>
      <c r="AM531" s="61"/>
    </row>
    <row r="532" spans="1:39" hidden="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59" t="s">
        <v>381</v>
      </c>
      <c r="N532" s="78"/>
      <c r="O532" s="27" t="s">
        <v>358</v>
      </c>
      <c r="P532" s="15" t="s">
        <v>359</v>
      </c>
      <c r="Q532" s="73"/>
      <c r="R532" s="74"/>
      <c r="S532" s="74"/>
      <c r="T532" s="74"/>
      <c r="U532" s="74"/>
      <c r="V532" s="74"/>
      <c r="W532" s="74"/>
      <c r="X532" s="74"/>
      <c r="Y532" s="61"/>
      <c r="Z532" s="69" t="s">
        <v>518</v>
      </c>
      <c r="AA532" s="59" t="s">
        <v>381</v>
      </c>
      <c r="AB532" s="78"/>
      <c r="AC532" s="27" t="s">
        <v>358</v>
      </c>
      <c r="AD532" s="15" t="s">
        <v>359</v>
      </c>
      <c r="AE532" s="73"/>
      <c r="AF532" s="74"/>
      <c r="AG532" s="74"/>
      <c r="AH532" s="74"/>
      <c r="AI532" s="74"/>
      <c r="AJ532" s="74"/>
      <c r="AK532" s="74"/>
      <c r="AL532" s="74"/>
      <c r="AM532" s="61"/>
    </row>
    <row r="533" spans="1:39" hidden="1">
      <c r="A533" s="10">
        <v>529</v>
      </c>
      <c r="B533" s="98" t="s">
        <v>125</v>
      </c>
      <c r="C533" s="98" t="s">
        <v>59</v>
      </c>
      <c r="D533" s="11" t="s">
        <v>52</v>
      </c>
      <c r="E533" s="11" t="s">
        <v>304</v>
      </c>
      <c r="F533" s="12" t="s">
        <v>48</v>
      </c>
      <c r="G533" s="12" t="s">
        <v>310</v>
      </c>
      <c r="H533" s="12" t="s">
        <v>306</v>
      </c>
      <c r="I533" s="11" t="s">
        <v>507</v>
      </c>
      <c r="J533" s="11" t="str">
        <f t="shared" ref="J533:J539" si="23">"12-16h"</f>
        <v>12-16h</v>
      </c>
      <c r="K533" s="12" t="s">
        <v>512</v>
      </c>
      <c r="L533" s="69" t="s">
        <v>518</v>
      </c>
      <c r="M533" s="59" t="s">
        <v>382</v>
      </c>
      <c r="N533" s="78" t="s">
        <v>308</v>
      </c>
      <c r="O533" s="27" t="s">
        <v>358</v>
      </c>
      <c r="P533" s="15" t="s">
        <v>368</v>
      </c>
      <c r="Q533" s="73"/>
      <c r="R533" s="74"/>
      <c r="S533" s="74"/>
      <c r="T533" s="74">
        <v>1</v>
      </c>
      <c r="U533" s="74"/>
      <c r="V533" s="74"/>
      <c r="W533" s="74">
        <v>1</v>
      </c>
      <c r="X533" s="74">
        <v>1</v>
      </c>
      <c r="Y533" s="61"/>
      <c r="Z533" s="69" t="s">
        <v>518</v>
      </c>
      <c r="AA533" s="59" t="s">
        <v>382</v>
      </c>
      <c r="AB533" s="78" t="s">
        <v>308</v>
      </c>
      <c r="AC533" s="27" t="s">
        <v>358</v>
      </c>
      <c r="AD533" s="15" t="s">
        <v>368</v>
      </c>
      <c r="AE533" s="73"/>
      <c r="AF533" s="74"/>
      <c r="AG533" s="74">
        <v>1</v>
      </c>
      <c r="AH533" s="74"/>
      <c r="AI533" s="74"/>
      <c r="AJ533" s="74"/>
      <c r="AK533" s="74"/>
      <c r="AL533" s="74"/>
      <c r="AM533" s="61"/>
    </row>
    <row r="534" spans="1:39" hidden="1">
      <c r="A534" s="10">
        <v>530</v>
      </c>
      <c r="B534" s="98" t="s">
        <v>282</v>
      </c>
      <c r="C534" s="98" t="s">
        <v>281</v>
      </c>
      <c r="D534" s="11" t="s">
        <v>51</v>
      </c>
      <c r="E534" s="11" t="s">
        <v>304</v>
      </c>
      <c r="F534" s="12" t="s">
        <v>50</v>
      </c>
      <c r="G534" s="11" t="s">
        <v>511</v>
      </c>
      <c r="H534" s="12" t="s">
        <v>307</v>
      </c>
      <c r="I534" s="11" t="s">
        <v>504</v>
      </c>
      <c r="J534" s="11" t="str">
        <f t="shared" si="23"/>
        <v>12-16h</v>
      </c>
      <c r="K534" s="12" t="s">
        <v>512</v>
      </c>
      <c r="L534" s="69" t="s">
        <v>519</v>
      </c>
      <c r="M534" s="59" t="s">
        <v>381</v>
      </c>
      <c r="N534" s="78"/>
      <c r="O534" s="27" t="s">
        <v>358</v>
      </c>
      <c r="P534" s="15" t="s">
        <v>359</v>
      </c>
      <c r="Q534" s="73"/>
      <c r="R534" s="74"/>
      <c r="S534" s="74"/>
      <c r="T534" s="74"/>
      <c r="U534" s="74"/>
      <c r="V534" s="74"/>
      <c r="W534" s="74"/>
      <c r="X534" s="74"/>
      <c r="Y534" s="61"/>
      <c r="Z534" s="69" t="s">
        <v>519</v>
      </c>
      <c r="AA534" s="59" t="s">
        <v>381</v>
      </c>
      <c r="AB534" s="78"/>
      <c r="AC534" s="27" t="s">
        <v>358</v>
      </c>
      <c r="AD534" s="15" t="s">
        <v>359</v>
      </c>
      <c r="AE534" s="73"/>
      <c r="AF534" s="74"/>
      <c r="AG534" s="74"/>
      <c r="AH534" s="74"/>
      <c r="AI534" s="74"/>
      <c r="AJ534" s="74"/>
      <c r="AK534" s="74"/>
      <c r="AL534" s="74"/>
      <c r="AM534" s="61"/>
    </row>
    <row r="535" spans="1:39" hidden="1">
      <c r="A535" s="10">
        <v>531</v>
      </c>
      <c r="B535" s="98" t="s">
        <v>82</v>
      </c>
      <c r="C535" s="98" t="s">
        <v>82</v>
      </c>
      <c r="D535" s="11" t="s">
        <v>52</v>
      </c>
      <c r="E535" s="11" t="s">
        <v>303</v>
      </c>
      <c r="F535" s="12" t="s">
        <v>49</v>
      </c>
      <c r="G535" s="12" t="s">
        <v>310</v>
      </c>
      <c r="H535" s="12" t="s">
        <v>306</v>
      </c>
      <c r="I535" s="11" t="s">
        <v>507</v>
      </c>
      <c r="J535" s="11" t="str">
        <f t="shared" si="23"/>
        <v>12-16h</v>
      </c>
      <c r="K535" s="12" t="s">
        <v>512</v>
      </c>
      <c r="L535" s="69" t="s">
        <v>518</v>
      </c>
      <c r="M535" s="59" t="s">
        <v>382</v>
      </c>
      <c r="N535" s="78" t="s">
        <v>308</v>
      </c>
      <c r="O535" s="27" t="s">
        <v>358</v>
      </c>
      <c r="P535" s="15" t="s">
        <v>368</v>
      </c>
      <c r="Q535" s="73"/>
      <c r="R535" s="74"/>
      <c r="S535" s="74"/>
      <c r="T535" s="74"/>
      <c r="U535" s="74"/>
      <c r="V535" s="74"/>
      <c r="W535" s="74">
        <v>1</v>
      </c>
      <c r="X535" s="74"/>
      <c r="Y535" s="61"/>
      <c r="Z535" s="69" t="s">
        <v>518</v>
      </c>
      <c r="AA535" s="59" t="s">
        <v>382</v>
      </c>
      <c r="AB535" s="78" t="s">
        <v>308</v>
      </c>
      <c r="AC535" s="27" t="s">
        <v>358</v>
      </c>
      <c r="AD535" s="15" t="s">
        <v>368</v>
      </c>
      <c r="AE535" s="73">
        <v>1</v>
      </c>
      <c r="AF535" s="74"/>
      <c r="AG535" s="74"/>
      <c r="AH535" s="74"/>
      <c r="AI535" s="74"/>
      <c r="AJ535" s="74"/>
      <c r="AK535" s="74"/>
      <c r="AL535" s="74"/>
      <c r="AM535" s="61"/>
    </row>
    <row r="536" spans="1:39" hidden="1">
      <c r="A536" s="10">
        <v>532</v>
      </c>
      <c r="B536" s="98" t="s">
        <v>145</v>
      </c>
      <c r="C536" s="98" t="s">
        <v>79</v>
      </c>
      <c r="D536" s="11" t="s">
        <v>51</v>
      </c>
      <c r="E536" s="11" t="s">
        <v>304</v>
      </c>
      <c r="F536" s="12" t="s">
        <v>50</v>
      </c>
      <c r="G536" s="11" t="s">
        <v>511</v>
      </c>
      <c r="H536" s="12" t="s">
        <v>306</v>
      </c>
      <c r="I536" s="103" t="s">
        <v>504</v>
      </c>
      <c r="J536" s="11" t="str">
        <f t="shared" si="23"/>
        <v>12-16h</v>
      </c>
      <c r="K536" s="12" t="s">
        <v>47</v>
      </c>
      <c r="L536" s="69" t="s">
        <v>520</v>
      </c>
      <c r="M536" s="59" t="s">
        <v>381</v>
      </c>
      <c r="N536" s="78"/>
      <c r="O536" s="27" t="s">
        <v>358</v>
      </c>
      <c r="P536" s="15" t="s">
        <v>359</v>
      </c>
      <c r="Q536" s="73"/>
      <c r="R536" s="74"/>
      <c r="S536" s="74"/>
      <c r="T536" s="74"/>
      <c r="U536" s="74"/>
      <c r="V536" s="74"/>
      <c r="W536" s="74"/>
      <c r="X536" s="74"/>
      <c r="Y536" s="61"/>
      <c r="Z536" s="69" t="s">
        <v>520</v>
      </c>
      <c r="AA536" s="59" t="s">
        <v>381</v>
      </c>
      <c r="AB536" s="78"/>
      <c r="AC536" s="27" t="s">
        <v>358</v>
      </c>
      <c r="AD536" s="15" t="s">
        <v>359</v>
      </c>
      <c r="AE536" s="73"/>
      <c r="AF536" s="74"/>
      <c r="AG536" s="74"/>
      <c r="AH536" s="74"/>
      <c r="AI536" s="74"/>
      <c r="AJ536" s="74"/>
      <c r="AK536" s="74"/>
      <c r="AL536" s="74"/>
      <c r="AM536" s="61"/>
    </row>
    <row r="537" spans="1:39" hidden="1">
      <c r="A537" s="10">
        <v>533</v>
      </c>
      <c r="B537" s="98" t="s">
        <v>282</v>
      </c>
      <c r="C537" s="98" t="s">
        <v>281</v>
      </c>
      <c r="D537" s="11" t="s">
        <v>51</v>
      </c>
      <c r="E537" s="11" t="s">
        <v>304</v>
      </c>
      <c r="F537" s="12" t="s">
        <v>49</v>
      </c>
      <c r="G537" s="11" t="s">
        <v>511</v>
      </c>
      <c r="H537" s="12" t="s">
        <v>306</v>
      </c>
      <c r="I537" s="11" t="s">
        <v>504</v>
      </c>
      <c r="J537" s="11" t="str">
        <f t="shared" si="23"/>
        <v>12-16h</v>
      </c>
      <c r="K537" s="12" t="s">
        <v>512</v>
      </c>
      <c r="L537" s="69" t="s">
        <v>519</v>
      </c>
      <c r="M537" s="59" t="s">
        <v>381</v>
      </c>
      <c r="N537" s="78"/>
      <c r="O537" s="27" t="s">
        <v>358</v>
      </c>
      <c r="P537" s="15" t="s">
        <v>359</v>
      </c>
      <c r="Q537" s="73"/>
      <c r="R537" s="74"/>
      <c r="S537" s="74"/>
      <c r="T537" s="74"/>
      <c r="U537" s="74"/>
      <c r="V537" s="74"/>
      <c r="W537" s="74"/>
      <c r="X537" s="74"/>
      <c r="Y537" s="61"/>
      <c r="Z537" s="69" t="s">
        <v>519</v>
      </c>
      <c r="AA537" s="59" t="s">
        <v>381</v>
      </c>
      <c r="AB537" s="78"/>
      <c r="AC537" s="27" t="s">
        <v>358</v>
      </c>
      <c r="AD537" s="15" t="s">
        <v>359</v>
      </c>
      <c r="AE537" s="73"/>
      <c r="AF537" s="74"/>
      <c r="AG537" s="74"/>
      <c r="AH537" s="74"/>
      <c r="AI537" s="74"/>
      <c r="AJ537" s="74"/>
      <c r="AK537" s="74"/>
      <c r="AL537" s="74"/>
      <c r="AM537" s="61"/>
    </row>
    <row r="538" spans="1:39" hidden="1">
      <c r="A538" s="10">
        <v>534</v>
      </c>
      <c r="B538" s="98" t="s">
        <v>82</v>
      </c>
      <c r="C538" s="98" t="s">
        <v>82</v>
      </c>
      <c r="D538" s="11" t="s">
        <v>52</v>
      </c>
      <c r="E538" s="11" t="s">
        <v>304</v>
      </c>
      <c r="F538" s="12" t="s">
        <v>50</v>
      </c>
      <c r="G538" s="12" t="s">
        <v>310</v>
      </c>
      <c r="H538" s="12" t="s">
        <v>306</v>
      </c>
      <c r="I538" s="103" t="s">
        <v>505</v>
      </c>
      <c r="J538" s="11" t="str">
        <f t="shared" si="23"/>
        <v>12-16h</v>
      </c>
      <c r="K538" s="12" t="s">
        <v>512</v>
      </c>
      <c r="L538" s="69" t="s">
        <v>518</v>
      </c>
      <c r="M538" s="59" t="s">
        <v>385</v>
      </c>
      <c r="N538" s="78" t="s">
        <v>308</v>
      </c>
      <c r="O538" s="27" t="s">
        <v>358</v>
      </c>
      <c r="P538" s="15" t="s">
        <v>368</v>
      </c>
      <c r="Q538" s="73"/>
      <c r="R538" s="74"/>
      <c r="S538" s="74"/>
      <c r="T538" s="74"/>
      <c r="U538" s="74"/>
      <c r="V538" s="74"/>
      <c r="W538" s="74">
        <v>1</v>
      </c>
      <c r="X538" s="74"/>
      <c r="Y538" s="61"/>
      <c r="Z538" s="69" t="s">
        <v>518</v>
      </c>
      <c r="AA538" s="59" t="s">
        <v>385</v>
      </c>
      <c r="AB538" s="78" t="s">
        <v>308</v>
      </c>
      <c r="AC538" s="27" t="s">
        <v>358</v>
      </c>
      <c r="AD538" s="15" t="s">
        <v>368</v>
      </c>
      <c r="AE538" s="73">
        <v>1</v>
      </c>
      <c r="AF538" s="74"/>
      <c r="AG538" s="74"/>
      <c r="AH538" s="74"/>
      <c r="AI538" s="74"/>
      <c r="AJ538" s="74"/>
      <c r="AK538" s="74"/>
      <c r="AL538" s="74"/>
      <c r="AM538" s="61"/>
    </row>
    <row r="539" spans="1:39" hidden="1">
      <c r="A539" s="10">
        <v>535</v>
      </c>
      <c r="B539" s="98" t="s">
        <v>81</v>
      </c>
      <c r="C539" s="98" t="s">
        <v>81</v>
      </c>
      <c r="D539" s="11" t="s">
        <v>25</v>
      </c>
      <c r="E539" s="11" t="s">
        <v>304</v>
      </c>
      <c r="F539" s="12" t="s">
        <v>50</v>
      </c>
      <c r="G539" s="12" t="s">
        <v>310</v>
      </c>
      <c r="H539" s="12" t="s">
        <v>306</v>
      </c>
      <c r="I539" s="103" t="s">
        <v>504</v>
      </c>
      <c r="J539" s="11" t="str">
        <f t="shared" si="23"/>
        <v>12-16h</v>
      </c>
      <c r="K539" s="12" t="s">
        <v>47</v>
      </c>
      <c r="L539" s="69" t="s">
        <v>518</v>
      </c>
      <c r="M539" s="59" t="s">
        <v>385</v>
      </c>
      <c r="N539" s="78" t="s">
        <v>367</v>
      </c>
      <c r="O539" s="27" t="s">
        <v>358</v>
      </c>
      <c r="P539" s="15" t="s">
        <v>368</v>
      </c>
      <c r="Q539" s="73"/>
      <c r="R539" s="74"/>
      <c r="S539" s="74"/>
      <c r="T539" s="74"/>
      <c r="U539" s="74"/>
      <c r="V539" s="74"/>
      <c r="W539" s="74"/>
      <c r="X539" s="74"/>
      <c r="Y539" s="61">
        <v>1</v>
      </c>
      <c r="Z539" s="69" t="s">
        <v>518</v>
      </c>
      <c r="AA539" s="59" t="s">
        <v>385</v>
      </c>
      <c r="AB539" s="78" t="s">
        <v>367</v>
      </c>
      <c r="AC539" s="27" t="s">
        <v>358</v>
      </c>
      <c r="AD539" s="15" t="s">
        <v>368</v>
      </c>
      <c r="AE539" s="73"/>
      <c r="AF539" s="74">
        <v>1</v>
      </c>
      <c r="AG539" s="74"/>
      <c r="AH539" s="74"/>
      <c r="AI539" s="74"/>
      <c r="AJ539" s="74"/>
      <c r="AK539" s="74"/>
      <c r="AL539" s="74"/>
      <c r="AM539" s="61"/>
    </row>
    <row r="540" spans="1:39" hidden="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59" t="s">
        <v>381</v>
      </c>
      <c r="N540" s="78"/>
      <c r="O540" s="27" t="s">
        <v>358</v>
      </c>
      <c r="P540" s="15" t="s">
        <v>359</v>
      </c>
      <c r="Q540" s="73"/>
      <c r="R540" s="74"/>
      <c r="S540" s="74"/>
      <c r="T540" s="74"/>
      <c r="U540" s="74"/>
      <c r="V540" s="74"/>
      <c r="W540" s="74"/>
      <c r="X540" s="74"/>
      <c r="Y540" s="61"/>
      <c r="Z540" s="69" t="s">
        <v>518</v>
      </c>
      <c r="AA540" s="59" t="s">
        <v>381</v>
      </c>
      <c r="AB540" s="78"/>
      <c r="AC540" s="27" t="s">
        <v>358</v>
      </c>
      <c r="AD540" s="15" t="s">
        <v>359</v>
      </c>
      <c r="AE540" s="73"/>
      <c r="AF540" s="74"/>
      <c r="AG540" s="74"/>
      <c r="AH540" s="74"/>
      <c r="AI540" s="74"/>
      <c r="AJ540" s="74"/>
      <c r="AK540" s="74"/>
      <c r="AL540" s="74"/>
      <c r="AM540" s="61"/>
    </row>
    <row r="541" spans="1:39" hidden="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59" t="s">
        <v>385</v>
      </c>
      <c r="N541" s="78" t="s">
        <v>308</v>
      </c>
      <c r="O541" s="27" t="s">
        <v>358</v>
      </c>
      <c r="P541" s="15" t="s">
        <v>368</v>
      </c>
      <c r="Q541" s="73"/>
      <c r="R541" s="74"/>
      <c r="S541" s="74"/>
      <c r="T541" s="74"/>
      <c r="U541" s="74"/>
      <c r="V541" s="74"/>
      <c r="W541" s="74">
        <v>1</v>
      </c>
      <c r="X541" s="74"/>
      <c r="Y541" s="61"/>
      <c r="Z541" s="69" t="s">
        <v>518</v>
      </c>
      <c r="AA541" s="59" t="s">
        <v>385</v>
      </c>
      <c r="AB541" s="78" t="s">
        <v>308</v>
      </c>
      <c r="AC541" s="27" t="s">
        <v>358</v>
      </c>
      <c r="AD541" s="15" t="s">
        <v>368</v>
      </c>
      <c r="AE541" s="73">
        <v>1</v>
      </c>
      <c r="AF541" s="74"/>
      <c r="AG541" s="74"/>
      <c r="AH541" s="74"/>
      <c r="AI541" s="74"/>
      <c r="AJ541" s="74"/>
      <c r="AK541" s="74"/>
      <c r="AL541" s="74"/>
      <c r="AM541" s="61"/>
    </row>
    <row r="542" spans="1:39" hidden="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59" t="s">
        <v>381</v>
      </c>
      <c r="N542" s="78"/>
      <c r="O542" s="27" t="s">
        <v>358</v>
      </c>
      <c r="P542" s="15" t="s">
        <v>359</v>
      </c>
      <c r="Q542" s="73"/>
      <c r="R542" s="74"/>
      <c r="S542" s="74"/>
      <c r="T542" s="74"/>
      <c r="U542" s="74"/>
      <c r="V542" s="74"/>
      <c r="W542" s="74"/>
      <c r="X542" s="74"/>
      <c r="Y542" s="61"/>
      <c r="Z542" s="69" t="s">
        <v>520</v>
      </c>
      <c r="AA542" s="59" t="s">
        <v>381</v>
      </c>
      <c r="AB542" s="78"/>
      <c r="AC542" s="27" t="s">
        <v>358</v>
      </c>
      <c r="AD542" s="15" t="s">
        <v>359</v>
      </c>
      <c r="AE542" s="73"/>
      <c r="AF542" s="74"/>
      <c r="AG542" s="74"/>
      <c r="AH542" s="74"/>
      <c r="AI542" s="74"/>
      <c r="AJ542" s="74"/>
      <c r="AK542" s="74"/>
      <c r="AL542" s="74"/>
      <c r="AM542" s="61"/>
    </row>
    <row r="543" spans="1:39" hidden="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59" t="s">
        <v>381</v>
      </c>
      <c r="N543" s="78"/>
      <c r="O543" s="27" t="s">
        <v>358</v>
      </c>
      <c r="P543" s="15" t="s">
        <v>359</v>
      </c>
      <c r="Q543" s="73"/>
      <c r="R543" s="74"/>
      <c r="S543" s="74"/>
      <c r="T543" s="74"/>
      <c r="U543" s="74"/>
      <c r="V543" s="74"/>
      <c r="W543" s="74"/>
      <c r="X543" s="74"/>
      <c r="Y543" s="61"/>
      <c r="Z543" s="69" t="s">
        <v>519</v>
      </c>
      <c r="AA543" s="59" t="s">
        <v>381</v>
      </c>
      <c r="AB543" s="78"/>
      <c r="AC543" s="27" t="s">
        <v>358</v>
      </c>
      <c r="AD543" s="15" t="s">
        <v>359</v>
      </c>
      <c r="AE543" s="73"/>
      <c r="AF543" s="74"/>
      <c r="AG543" s="74"/>
      <c r="AH543" s="74"/>
      <c r="AI543" s="74"/>
      <c r="AJ543" s="74"/>
      <c r="AK543" s="74"/>
      <c r="AL543" s="74"/>
      <c r="AM543" s="61"/>
    </row>
    <row r="544" spans="1:39" hidden="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59" t="s">
        <v>381</v>
      </c>
      <c r="N544" s="78"/>
      <c r="O544" s="27" t="s">
        <v>358</v>
      </c>
      <c r="P544" s="15" t="s">
        <v>359</v>
      </c>
      <c r="Q544" s="73"/>
      <c r="R544" s="74"/>
      <c r="S544" s="74"/>
      <c r="T544" s="74"/>
      <c r="U544" s="74"/>
      <c r="V544" s="74"/>
      <c r="W544" s="74"/>
      <c r="X544" s="74"/>
      <c r="Y544" s="61"/>
      <c r="Z544" s="69" t="s">
        <v>519</v>
      </c>
      <c r="AA544" s="59" t="s">
        <v>381</v>
      </c>
      <c r="AB544" s="78"/>
      <c r="AC544" s="27" t="s">
        <v>358</v>
      </c>
      <c r="AD544" s="15" t="s">
        <v>359</v>
      </c>
      <c r="AE544" s="73"/>
      <c r="AF544" s="74"/>
      <c r="AG544" s="74"/>
      <c r="AH544" s="74"/>
      <c r="AI544" s="74"/>
      <c r="AJ544" s="74"/>
      <c r="AK544" s="74"/>
      <c r="AL544" s="74"/>
      <c r="AM544" s="61"/>
    </row>
    <row r="545" spans="1:39" hidden="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59" t="s">
        <v>381</v>
      </c>
      <c r="N545" s="78"/>
      <c r="O545" s="27" t="s">
        <v>358</v>
      </c>
      <c r="P545" s="15" t="s">
        <v>359</v>
      </c>
      <c r="Q545" s="73"/>
      <c r="R545" s="74"/>
      <c r="S545" s="74"/>
      <c r="T545" s="74"/>
      <c r="U545" s="74"/>
      <c r="V545" s="74"/>
      <c r="W545" s="74"/>
      <c r="X545" s="74"/>
      <c r="Y545" s="61"/>
      <c r="Z545" s="69" t="s">
        <v>518</v>
      </c>
      <c r="AA545" s="59" t="s">
        <v>381</v>
      </c>
      <c r="AB545" s="78"/>
      <c r="AC545" s="27" t="s">
        <v>358</v>
      </c>
      <c r="AD545" s="15" t="s">
        <v>359</v>
      </c>
      <c r="AE545" s="73"/>
      <c r="AF545" s="74"/>
      <c r="AG545" s="74"/>
      <c r="AH545" s="74"/>
      <c r="AI545" s="74"/>
      <c r="AJ545" s="74"/>
      <c r="AK545" s="74"/>
      <c r="AL545" s="74"/>
      <c r="AM545" s="61"/>
    </row>
    <row r="546" spans="1:39" hidden="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59" t="s">
        <v>382</v>
      </c>
      <c r="N546" s="78" t="s">
        <v>308</v>
      </c>
      <c r="O546" s="27" t="s">
        <v>358</v>
      </c>
      <c r="P546" s="15" t="s">
        <v>368</v>
      </c>
      <c r="Q546" s="73"/>
      <c r="R546" s="74"/>
      <c r="S546" s="74"/>
      <c r="T546" s="74"/>
      <c r="U546" s="74"/>
      <c r="V546" s="74"/>
      <c r="W546" s="74">
        <v>1</v>
      </c>
      <c r="X546" s="74"/>
      <c r="Y546" s="61"/>
      <c r="Z546" s="69" t="s">
        <v>518</v>
      </c>
      <c r="AA546" s="59" t="s">
        <v>382</v>
      </c>
      <c r="AB546" s="78" t="s">
        <v>308</v>
      </c>
      <c r="AC546" s="27" t="s">
        <v>358</v>
      </c>
      <c r="AD546" s="15" t="s">
        <v>368</v>
      </c>
      <c r="AE546" s="73">
        <v>1</v>
      </c>
      <c r="AF546" s="74"/>
      <c r="AG546" s="74"/>
      <c r="AH546" s="74"/>
      <c r="AI546" s="74"/>
      <c r="AJ546" s="74"/>
      <c r="AK546" s="74"/>
      <c r="AL546" s="74"/>
      <c r="AM546" s="61"/>
    </row>
    <row r="547" spans="1:39" hidden="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59" t="s">
        <v>381</v>
      </c>
      <c r="N547" s="78"/>
      <c r="O547" s="27" t="s">
        <v>358</v>
      </c>
      <c r="P547" s="15" t="s">
        <v>359</v>
      </c>
      <c r="Q547" s="73"/>
      <c r="R547" s="74"/>
      <c r="S547" s="74"/>
      <c r="T547" s="74"/>
      <c r="U547" s="74"/>
      <c r="V547" s="74"/>
      <c r="W547" s="74"/>
      <c r="X547" s="74"/>
      <c r="Y547" s="61"/>
      <c r="Z547" s="69" t="s">
        <v>520</v>
      </c>
      <c r="AA547" s="59" t="s">
        <v>381</v>
      </c>
      <c r="AB547" s="78"/>
      <c r="AC547" s="27" t="s">
        <v>358</v>
      </c>
      <c r="AD547" s="15" t="s">
        <v>359</v>
      </c>
      <c r="AE547" s="73"/>
      <c r="AF547" s="74"/>
      <c r="AG547" s="74"/>
      <c r="AH547" s="74"/>
      <c r="AI547" s="74"/>
      <c r="AJ547" s="74"/>
      <c r="AK547" s="74"/>
      <c r="AL547" s="74"/>
      <c r="AM547" s="61"/>
    </row>
    <row r="548" spans="1:39" hidden="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59" t="s">
        <v>382</v>
      </c>
      <c r="N548" s="78" t="s">
        <v>308</v>
      </c>
      <c r="O548" s="27" t="s">
        <v>358</v>
      </c>
      <c r="P548" s="15" t="s">
        <v>368</v>
      </c>
      <c r="Q548" s="73"/>
      <c r="R548" s="74"/>
      <c r="S548" s="74"/>
      <c r="T548" s="74">
        <v>1</v>
      </c>
      <c r="U548" s="74"/>
      <c r="V548" s="74"/>
      <c r="W548" s="74">
        <v>1</v>
      </c>
      <c r="X548" s="74"/>
      <c r="Y548" s="61"/>
      <c r="Z548" s="69" t="s">
        <v>518</v>
      </c>
      <c r="AA548" s="59" t="s">
        <v>382</v>
      </c>
      <c r="AB548" s="78" t="s">
        <v>308</v>
      </c>
      <c r="AC548" s="27" t="s">
        <v>358</v>
      </c>
      <c r="AD548" s="15" t="s">
        <v>368</v>
      </c>
      <c r="AE548" s="73"/>
      <c r="AF548" s="74"/>
      <c r="AG548" s="74">
        <v>1</v>
      </c>
      <c r="AH548" s="74"/>
      <c r="AI548" s="74"/>
      <c r="AJ548" s="74"/>
      <c r="AK548" s="74"/>
      <c r="AL548" s="74"/>
      <c r="AM548" s="61"/>
    </row>
    <row r="549" spans="1:39" hidden="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59" t="s">
        <v>381</v>
      </c>
      <c r="N549" s="78"/>
      <c r="O549" s="27" t="s">
        <v>358</v>
      </c>
      <c r="P549" s="15" t="s">
        <v>359</v>
      </c>
      <c r="Q549" s="73"/>
      <c r="R549" s="74"/>
      <c r="S549" s="74"/>
      <c r="T549" s="74"/>
      <c r="U549" s="74"/>
      <c r="V549" s="74"/>
      <c r="W549" s="74"/>
      <c r="X549" s="74"/>
      <c r="Y549" s="61"/>
      <c r="Z549" s="69" t="s">
        <v>518</v>
      </c>
      <c r="AA549" s="59" t="s">
        <v>381</v>
      </c>
      <c r="AB549" s="78"/>
      <c r="AC549" s="27" t="s">
        <v>358</v>
      </c>
      <c r="AD549" s="15" t="s">
        <v>359</v>
      </c>
      <c r="AE549" s="73"/>
      <c r="AF549" s="74"/>
      <c r="AG549" s="74"/>
      <c r="AH549" s="74"/>
      <c r="AI549" s="74"/>
      <c r="AJ549" s="74"/>
      <c r="AK549" s="74"/>
      <c r="AL549" s="74"/>
      <c r="AM549" s="61"/>
    </row>
    <row r="550" spans="1:39" hidden="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59" t="s">
        <v>381</v>
      </c>
      <c r="N550" s="78"/>
      <c r="O550" s="27" t="s">
        <v>358</v>
      </c>
      <c r="P550" s="15" t="s">
        <v>359</v>
      </c>
      <c r="Q550" s="73"/>
      <c r="R550" s="74"/>
      <c r="S550" s="74"/>
      <c r="T550" s="74"/>
      <c r="U550" s="74"/>
      <c r="V550" s="74"/>
      <c r="W550" s="74"/>
      <c r="X550" s="74"/>
      <c r="Y550" s="61"/>
      <c r="Z550" s="69" t="s">
        <v>519</v>
      </c>
      <c r="AA550" s="59" t="s">
        <v>381</v>
      </c>
      <c r="AB550" s="78"/>
      <c r="AC550" s="27" t="s">
        <v>358</v>
      </c>
      <c r="AD550" s="15" t="s">
        <v>359</v>
      </c>
      <c r="AE550" s="73"/>
      <c r="AF550" s="74"/>
      <c r="AG550" s="74"/>
      <c r="AH550" s="74"/>
      <c r="AI550" s="74"/>
      <c r="AJ550" s="74"/>
      <c r="AK550" s="74"/>
      <c r="AL550" s="74"/>
      <c r="AM550" s="61"/>
    </row>
    <row r="551" spans="1:39" hidden="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59" t="s">
        <v>382</v>
      </c>
      <c r="N551" s="78" t="s">
        <v>308</v>
      </c>
      <c r="O551" s="27" t="s">
        <v>358</v>
      </c>
      <c r="P551" s="15" t="s">
        <v>368</v>
      </c>
      <c r="Q551" s="73">
        <v>1</v>
      </c>
      <c r="R551" s="74"/>
      <c r="S551" s="74"/>
      <c r="T551" s="74">
        <v>1</v>
      </c>
      <c r="U551" s="74"/>
      <c r="V551" s="74"/>
      <c r="W551" s="74"/>
      <c r="X551" s="74"/>
      <c r="Y551" s="61"/>
      <c r="Z551" s="69" t="s">
        <v>518</v>
      </c>
      <c r="AA551" s="59" t="s">
        <v>382</v>
      </c>
      <c r="AB551" s="78" t="s">
        <v>308</v>
      </c>
      <c r="AC551" s="27" t="s">
        <v>358</v>
      </c>
      <c r="AD551" s="15" t="s">
        <v>368</v>
      </c>
      <c r="AE551" s="73"/>
      <c r="AF551" s="74"/>
      <c r="AG551" s="74"/>
      <c r="AH551" s="74"/>
      <c r="AI551" s="74"/>
      <c r="AJ551" s="74"/>
      <c r="AK551" s="74"/>
      <c r="AL551" s="74"/>
      <c r="AM551" s="61">
        <v>1</v>
      </c>
    </row>
    <row r="552" spans="1:39" hidden="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59" t="s">
        <v>382</v>
      </c>
      <c r="N552" s="78" t="s">
        <v>367</v>
      </c>
      <c r="O552" s="27" t="s">
        <v>358</v>
      </c>
      <c r="P552" s="15" t="s">
        <v>368</v>
      </c>
      <c r="Q552" s="73"/>
      <c r="R552" s="74"/>
      <c r="S552" s="74"/>
      <c r="T552" s="74">
        <v>1</v>
      </c>
      <c r="U552" s="74"/>
      <c r="V552" s="74"/>
      <c r="W552" s="74">
        <v>1</v>
      </c>
      <c r="X552" s="74"/>
      <c r="Y552" s="61">
        <v>1</v>
      </c>
      <c r="Z552" s="69" t="s">
        <v>518</v>
      </c>
      <c r="AA552" s="59" t="s">
        <v>382</v>
      </c>
      <c r="AB552" s="78" t="s">
        <v>367</v>
      </c>
      <c r="AC552" s="27" t="s">
        <v>358</v>
      </c>
      <c r="AD552" s="15" t="s">
        <v>368</v>
      </c>
      <c r="AE552" s="73"/>
      <c r="AF552" s="74">
        <v>1</v>
      </c>
      <c r="AG552" s="74"/>
      <c r="AH552" s="74"/>
      <c r="AI552" s="74"/>
      <c r="AJ552" s="74"/>
      <c r="AK552" s="74"/>
      <c r="AL552" s="74"/>
      <c r="AM552" s="61"/>
    </row>
    <row r="553" spans="1:39" hidden="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59" t="s">
        <v>381</v>
      </c>
      <c r="N553" s="78"/>
      <c r="O553" s="27" t="s">
        <v>358</v>
      </c>
      <c r="P553" s="15" t="s">
        <v>359</v>
      </c>
      <c r="Q553" s="73"/>
      <c r="R553" s="74"/>
      <c r="S553" s="74"/>
      <c r="T553" s="74"/>
      <c r="U553" s="74"/>
      <c r="V553" s="74"/>
      <c r="W553" s="74"/>
      <c r="X553" s="74"/>
      <c r="Y553" s="61"/>
      <c r="Z553" s="69" t="s">
        <v>519</v>
      </c>
      <c r="AA553" s="59" t="s">
        <v>381</v>
      </c>
      <c r="AB553" s="78"/>
      <c r="AC553" s="27" t="s">
        <v>358</v>
      </c>
      <c r="AD553" s="15" t="s">
        <v>359</v>
      </c>
      <c r="AE553" s="73"/>
      <c r="AF553" s="74"/>
      <c r="AG553" s="74"/>
      <c r="AH553" s="74"/>
      <c r="AI553" s="74"/>
      <c r="AJ553" s="74"/>
      <c r="AK553" s="74"/>
      <c r="AL553" s="74"/>
      <c r="AM553" s="61"/>
    </row>
    <row r="554" spans="1:39" hidden="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59" t="s">
        <v>381</v>
      </c>
      <c r="N554" s="78"/>
      <c r="O554" s="27" t="s">
        <v>358</v>
      </c>
      <c r="P554" s="15" t="s">
        <v>359</v>
      </c>
      <c r="Q554" s="73"/>
      <c r="R554" s="74"/>
      <c r="S554" s="74"/>
      <c r="T554" s="74"/>
      <c r="U554" s="74"/>
      <c r="V554" s="74"/>
      <c r="W554" s="74"/>
      <c r="X554" s="74"/>
      <c r="Y554" s="61"/>
      <c r="Z554" s="69" t="s">
        <v>520</v>
      </c>
      <c r="AA554" s="59" t="s">
        <v>381</v>
      </c>
      <c r="AB554" s="78"/>
      <c r="AC554" s="27" t="s">
        <v>358</v>
      </c>
      <c r="AD554" s="15" t="s">
        <v>359</v>
      </c>
      <c r="AE554" s="73"/>
      <c r="AF554" s="74"/>
      <c r="AG554" s="74"/>
      <c r="AH554" s="74"/>
      <c r="AI554" s="74"/>
      <c r="AJ554" s="74"/>
      <c r="AK554" s="74"/>
      <c r="AL554" s="74"/>
      <c r="AM554" s="61"/>
    </row>
    <row r="555" spans="1:39" hidden="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59" t="s">
        <v>382</v>
      </c>
      <c r="N555" s="78" t="s">
        <v>308</v>
      </c>
      <c r="O555" s="27" t="s">
        <v>358</v>
      </c>
      <c r="P555" s="15" t="s">
        <v>368</v>
      </c>
      <c r="Q555" s="73"/>
      <c r="R555" s="74"/>
      <c r="S555" s="74"/>
      <c r="T555" s="74"/>
      <c r="U555" s="74"/>
      <c r="V555" s="74"/>
      <c r="W555" s="74">
        <v>1</v>
      </c>
      <c r="X555" s="74"/>
      <c r="Y555" s="61"/>
      <c r="Z555" s="69" t="s">
        <v>518</v>
      </c>
      <c r="AA555" s="59" t="s">
        <v>382</v>
      </c>
      <c r="AB555" s="78" t="s">
        <v>308</v>
      </c>
      <c r="AC555" s="27" t="s">
        <v>358</v>
      </c>
      <c r="AD555" s="15" t="s">
        <v>368</v>
      </c>
      <c r="AE555" s="73">
        <v>1</v>
      </c>
      <c r="AF555" s="74"/>
      <c r="AG555" s="74"/>
      <c r="AH555" s="74"/>
      <c r="AI555" s="74"/>
      <c r="AJ555" s="74"/>
      <c r="AK555" s="74"/>
      <c r="AL555" s="74"/>
      <c r="AM555" s="61"/>
    </row>
    <row r="556" spans="1:39" hidden="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59" t="s">
        <v>385</v>
      </c>
      <c r="N556" s="78" t="s">
        <v>308</v>
      </c>
      <c r="O556" s="27" t="s">
        <v>358</v>
      </c>
      <c r="P556" s="15" t="s">
        <v>368</v>
      </c>
      <c r="Q556" s="73"/>
      <c r="R556" s="74"/>
      <c r="S556" s="74"/>
      <c r="T556" s="74">
        <v>1</v>
      </c>
      <c r="U556" s="74"/>
      <c r="V556" s="74"/>
      <c r="W556" s="74">
        <v>1</v>
      </c>
      <c r="X556" s="74">
        <v>1</v>
      </c>
      <c r="Y556" s="61"/>
      <c r="Z556" s="69" t="s">
        <v>518</v>
      </c>
      <c r="AA556" s="59" t="s">
        <v>385</v>
      </c>
      <c r="AB556" s="78" t="s">
        <v>308</v>
      </c>
      <c r="AC556" s="27" t="s">
        <v>358</v>
      </c>
      <c r="AD556" s="15" t="s">
        <v>368</v>
      </c>
      <c r="AE556" s="73"/>
      <c r="AF556" s="74"/>
      <c r="AG556" s="74"/>
      <c r="AH556" s="74"/>
      <c r="AI556" s="74"/>
      <c r="AJ556" s="74"/>
      <c r="AK556" s="74"/>
      <c r="AL556" s="74"/>
      <c r="AM556" s="61">
        <v>1</v>
      </c>
    </row>
    <row r="557" spans="1:39" hidden="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59" t="s">
        <v>382</v>
      </c>
      <c r="N557" s="78" t="s">
        <v>308</v>
      </c>
      <c r="O557" s="27" t="s">
        <v>358</v>
      </c>
      <c r="P557" s="15" t="s">
        <v>368</v>
      </c>
      <c r="Q557" s="73"/>
      <c r="R557" s="74"/>
      <c r="S557" s="74"/>
      <c r="T557" s="74"/>
      <c r="U557" s="74"/>
      <c r="V557" s="74"/>
      <c r="W557" s="74"/>
      <c r="X557" s="74"/>
      <c r="Y557" s="61">
        <v>1</v>
      </c>
      <c r="Z557" s="69" t="s">
        <v>518</v>
      </c>
      <c r="AA557" s="59" t="s">
        <v>382</v>
      </c>
      <c r="AB557" s="78" t="s">
        <v>308</v>
      </c>
      <c r="AC557" s="27" t="s">
        <v>358</v>
      </c>
      <c r="AD557" s="15" t="s">
        <v>368</v>
      </c>
      <c r="AE557" s="73"/>
      <c r="AF557" s="74"/>
      <c r="AG557" s="74"/>
      <c r="AH557" s="74"/>
      <c r="AI557" s="74"/>
      <c r="AJ557" s="74"/>
      <c r="AK557" s="74"/>
      <c r="AL557" s="74"/>
      <c r="AM557" s="61">
        <v>1</v>
      </c>
    </row>
    <row r="558" spans="1:39" hidden="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59" t="s">
        <v>381</v>
      </c>
      <c r="N558" s="78"/>
      <c r="O558" s="27" t="s">
        <v>358</v>
      </c>
      <c r="P558" s="15" t="s">
        <v>359</v>
      </c>
      <c r="Q558" s="73"/>
      <c r="R558" s="74"/>
      <c r="S558" s="74"/>
      <c r="T558" s="74"/>
      <c r="U558" s="74"/>
      <c r="V558" s="74"/>
      <c r="W558" s="74"/>
      <c r="X558" s="74"/>
      <c r="Y558" s="61"/>
      <c r="Z558" s="69" t="s">
        <v>518</v>
      </c>
      <c r="AA558" s="59" t="s">
        <v>381</v>
      </c>
      <c r="AB558" s="78"/>
      <c r="AC558" s="27" t="s">
        <v>358</v>
      </c>
      <c r="AD558" s="15" t="s">
        <v>359</v>
      </c>
      <c r="AE558" s="73"/>
      <c r="AF558" s="74"/>
      <c r="AG558" s="74"/>
      <c r="AH558" s="74"/>
      <c r="AI558" s="74"/>
      <c r="AJ558" s="74"/>
      <c r="AK558" s="74"/>
      <c r="AL558" s="74"/>
      <c r="AM558" s="61"/>
    </row>
    <row r="559" spans="1:39" hidden="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59" t="s">
        <v>381</v>
      </c>
      <c r="N559" s="78"/>
      <c r="O559" s="27" t="s">
        <v>358</v>
      </c>
      <c r="P559" s="15" t="s">
        <v>359</v>
      </c>
      <c r="Q559" s="73"/>
      <c r="R559" s="74"/>
      <c r="S559" s="74"/>
      <c r="T559" s="74"/>
      <c r="U559" s="74"/>
      <c r="V559" s="74"/>
      <c r="W559" s="74"/>
      <c r="X559" s="74"/>
      <c r="Y559" s="61"/>
      <c r="Z559" s="69" t="s">
        <v>520</v>
      </c>
      <c r="AA559" s="59" t="s">
        <v>381</v>
      </c>
      <c r="AB559" s="78"/>
      <c r="AC559" s="27" t="s">
        <v>358</v>
      </c>
      <c r="AD559" s="15" t="s">
        <v>359</v>
      </c>
      <c r="AE559" s="73"/>
      <c r="AF559" s="74"/>
      <c r="AG559" s="74"/>
      <c r="AH559" s="74"/>
      <c r="AI559" s="74"/>
      <c r="AJ559" s="74"/>
      <c r="AK559" s="74"/>
      <c r="AL559" s="74"/>
      <c r="AM559" s="61"/>
    </row>
    <row r="560" spans="1:39" hidden="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59" t="s">
        <v>382</v>
      </c>
      <c r="N560" s="78" t="s">
        <v>308</v>
      </c>
      <c r="O560" s="27" t="s">
        <v>358</v>
      </c>
      <c r="P560" s="15" t="s">
        <v>368</v>
      </c>
      <c r="Q560" s="73"/>
      <c r="R560" s="74"/>
      <c r="S560" s="74"/>
      <c r="T560" s="74"/>
      <c r="U560" s="74"/>
      <c r="V560" s="74"/>
      <c r="W560" s="74">
        <v>1</v>
      </c>
      <c r="X560" s="74"/>
      <c r="Y560" s="61"/>
      <c r="Z560" s="69" t="s">
        <v>518</v>
      </c>
      <c r="AA560" s="59" t="s">
        <v>382</v>
      </c>
      <c r="AB560" s="78" t="s">
        <v>308</v>
      </c>
      <c r="AC560" s="27" t="s">
        <v>358</v>
      </c>
      <c r="AD560" s="15" t="s">
        <v>368</v>
      </c>
      <c r="AE560" s="73">
        <v>1</v>
      </c>
      <c r="AF560" s="74"/>
      <c r="AG560" s="74"/>
      <c r="AH560" s="74"/>
      <c r="AI560" s="74"/>
      <c r="AJ560" s="74"/>
      <c r="AK560" s="74"/>
      <c r="AL560" s="74"/>
      <c r="AM560" s="61"/>
    </row>
    <row r="561" spans="1:39" hidden="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59" t="s">
        <v>382</v>
      </c>
      <c r="N561" s="78" t="s">
        <v>308</v>
      </c>
      <c r="O561" s="27" t="s">
        <v>358</v>
      </c>
      <c r="P561" s="15" t="s">
        <v>368</v>
      </c>
      <c r="Q561" s="73"/>
      <c r="R561" s="74"/>
      <c r="S561" s="74"/>
      <c r="T561" s="74"/>
      <c r="U561" s="74"/>
      <c r="V561" s="74"/>
      <c r="W561" s="74">
        <v>1</v>
      </c>
      <c r="X561" s="74"/>
      <c r="Y561" s="61"/>
      <c r="Z561" s="69" t="s">
        <v>518</v>
      </c>
      <c r="AA561" s="59" t="s">
        <v>382</v>
      </c>
      <c r="AB561" s="78" t="s">
        <v>308</v>
      </c>
      <c r="AC561" s="27" t="s">
        <v>358</v>
      </c>
      <c r="AD561" s="15" t="s">
        <v>368</v>
      </c>
      <c r="AE561" s="73">
        <v>1</v>
      </c>
      <c r="AF561" s="74"/>
      <c r="AG561" s="74"/>
      <c r="AH561" s="74"/>
      <c r="AI561" s="74"/>
      <c r="AJ561" s="74"/>
      <c r="AK561" s="74"/>
      <c r="AL561" s="74"/>
      <c r="AM561" s="61"/>
    </row>
    <row r="562" spans="1:39" hidden="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59" t="s">
        <v>381</v>
      </c>
      <c r="N562" s="78"/>
      <c r="O562" s="27" t="s">
        <v>358</v>
      </c>
      <c r="P562" s="15" t="s">
        <v>359</v>
      </c>
      <c r="Q562" s="73"/>
      <c r="R562" s="74"/>
      <c r="S562" s="74"/>
      <c r="T562" s="74"/>
      <c r="U562" s="74"/>
      <c r="V562" s="74"/>
      <c r="W562" s="74"/>
      <c r="X562" s="74"/>
      <c r="Y562" s="61"/>
      <c r="Z562" s="69" t="s">
        <v>520</v>
      </c>
      <c r="AA562" s="59" t="s">
        <v>381</v>
      </c>
      <c r="AB562" s="78"/>
      <c r="AC562" s="27" t="s">
        <v>358</v>
      </c>
      <c r="AD562" s="15" t="s">
        <v>359</v>
      </c>
      <c r="AE562" s="73"/>
      <c r="AF562" s="74"/>
      <c r="AG562" s="74"/>
      <c r="AH562" s="74"/>
      <c r="AI562" s="74"/>
      <c r="AJ562" s="74"/>
      <c r="AK562" s="74"/>
      <c r="AL562" s="74"/>
      <c r="AM562" s="61"/>
    </row>
    <row r="563" spans="1:39" hidden="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59" t="s">
        <v>382</v>
      </c>
      <c r="N563" s="78" t="s">
        <v>308</v>
      </c>
      <c r="O563" s="27" t="s">
        <v>358</v>
      </c>
      <c r="P563" s="15" t="s">
        <v>370</v>
      </c>
      <c r="Q563" s="73"/>
      <c r="R563" s="74">
        <v>1</v>
      </c>
      <c r="S563" s="74"/>
      <c r="T563" s="74"/>
      <c r="U563" s="74"/>
      <c r="V563" s="74"/>
      <c r="W563" s="74"/>
      <c r="X563" s="74"/>
      <c r="Y563" s="61">
        <v>1</v>
      </c>
      <c r="Z563" s="69" t="s">
        <v>518</v>
      </c>
      <c r="AA563" s="59" t="s">
        <v>382</v>
      </c>
      <c r="AB563" s="78" t="s">
        <v>308</v>
      </c>
      <c r="AC563" s="27" t="s">
        <v>358</v>
      </c>
      <c r="AD563" s="15" t="s">
        <v>370</v>
      </c>
      <c r="AE563" s="73"/>
      <c r="AF563" s="74"/>
      <c r="AG563" s="74"/>
      <c r="AH563" s="74"/>
      <c r="AI563" s="74"/>
      <c r="AJ563" s="74"/>
      <c r="AK563" s="74">
        <v>1</v>
      </c>
      <c r="AL563" s="74"/>
      <c r="AM563" s="61"/>
    </row>
    <row r="564" spans="1:39" hidden="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59" t="s">
        <v>381</v>
      </c>
      <c r="N564" s="78"/>
      <c r="O564" s="27" t="s">
        <v>358</v>
      </c>
      <c r="P564" s="15" t="s">
        <v>359</v>
      </c>
      <c r="Q564" s="73"/>
      <c r="R564" s="74"/>
      <c r="S564" s="74"/>
      <c r="T564" s="74"/>
      <c r="U564" s="74"/>
      <c r="V564" s="74"/>
      <c r="W564" s="74"/>
      <c r="X564" s="74"/>
      <c r="Y564" s="61"/>
      <c r="Z564" s="69" t="s">
        <v>520</v>
      </c>
      <c r="AA564" s="59" t="s">
        <v>381</v>
      </c>
      <c r="AB564" s="78"/>
      <c r="AC564" s="27" t="s">
        <v>358</v>
      </c>
      <c r="AD564" s="15" t="s">
        <v>359</v>
      </c>
      <c r="AE564" s="73"/>
      <c r="AF564" s="74"/>
      <c r="AG564" s="74"/>
      <c r="AH564" s="74"/>
      <c r="AI564" s="74"/>
      <c r="AJ564" s="74"/>
      <c r="AK564" s="74"/>
      <c r="AL564" s="74"/>
      <c r="AM564" s="61"/>
    </row>
    <row r="565" spans="1:39" hidden="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59" t="s">
        <v>385</v>
      </c>
      <c r="N565" s="78" t="s">
        <v>308</v>
      </c>
      <c r="O565" s="27" t="s">
        <v>358</v>
      </c>
      <c r="P565" s="15" t="s">
        <v>368</v>
      </c>
      <c r="Q565" s="73"/>
      <c r="R565" s="74"/>
      <c r="S565" s="74"/>
      <c r="T565" s="74"/>
      <c r="U565" s="74"/>
      <c r="V565" s="74"/>
      <c r="W565" s="74">
        <v>1</v>
      </c>
      <c r="X565" s="74"/>
      <c r="Y565" s="61"/>
      <c r="Z565" s="69" t="s">
        <v>518</v>
      </c>
      <c r="AA565" s="59" t="s">
        <v>385</v>
      </c>
      <c r="AB565" s="78" t="s">
        <v>308</v>
      </c>
      <c r="AC565" s="27" t="s">
        <v>358</v>
      </c>
      <c r="AD565" s="15" t="s">
        <v>368</v>
      </c>
      <c r="AE565" s="73">
        <v>1</v>
      </c>
      <c r="AF565" s="74"/>
      <c r="AG565" s="74"/>
      <c r="AH565" s="74"/>
      <c r="AI565" s="74"/>
      <c r="AJ565" s="74"/>
      <c r="AK565" s="74"/>
      <c r="AL565" s="74"/>
      <c r="AM565" s="61"/>
    </row>
    <row r="566" spans="1:39" hidden="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59" t="s">
        <v>381</v>
      </c>
      <c r="N566" s="78"/>
      <c r="O566" s="27" t="s">
        <v>358</v>
      </c>
      <c r="P566" s="15" t="s">
        <v>359</v>
      </c>
      <c r="Q566" s="73"/>
      <c r="R566" s="74"/>
      <c r="S566" s="74"/>
      <c r="T566" s="74"/>
      <c r="U566" s="74"/>
      <c r="V566" s="74"/>
      <c r="W566" s="74"/>
      <c r="X566" s="74"/>
      <c r="Y566" s="61"/>
      <c r="Z566" s="69" t="s">
        <v>519</v>
      </c>
      <c r="AA566" s="59" t="s">
        <v>381</v>
      </c>
      <c r="AB566" s="78"/>
      <c r="AC566" s="27" t="s">
        <v>358</v>
      </c>
      <c r="AD566" s="15" t="s">
        <v>359</v>
      </c>
      <c r="AE566" s="73"/>
      <c r="AF566" s="74"/>
      <c r="AG566" s="74"/>
      <c r="AH566" s="74"/>
      <c r="AI566" s="74"/>
      <c r="AJ566" s="74"/>
      <c r="AK566" s="74"/>
      <c r="AL566" s="74"/>
      <c r="AM566" s="61"/>
    </row>
    <row r="567" spans="1:39" hidden="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59" t="s">
        <v>382</v>
      </c>
      <c r="N567" s="78" t="s">
        <v>308</v>
      </c>
      <c r="O567" s="27" t="s">
        <v>358</v>
      </c>
      <c r="P567" s="15" t="s">
        <v>368</v>
      </c>
      <c r="Q567" s="73"/>
      <c r="R567" s="74"/>
      <c r="S567" s="74"/>
      <c r="T567" s="74"/>
      <c r="U567" s="74"/>
      <c r="V567" s="74"/>
      <c r="W567" s="74">
        <v>1</v>
      </c>
      <c r="X567" s="74"/>
      <c r="Y567" s="61"/>
      <c r="Z567" s="69" t="s">
        <v>518</v>
      </c>
      <c r="AA567" s="59" t="s">
        <v>382</v>
      </c>
      <c r="AB567" s="78" t="s">
        <v>308</v>
      </c>
      <c r="AC567" s="27" t="s">
        <v>358</v>
      </c>
      <c r="AD567" s="15" t="s">
        <v>368</v>
      </c>
      <c r="AE567" s="73">
        <v>1</v>
      </c>
      <c r="AF567" s="74"/>
      <c r="AG567" s="74"/>
      <c r="AH567" s="74"/>
      <c r="AI567" s="74"/>
      <c r="AJ567" s="74"/>
      <c r="AK567" s="74"/>
      <c r="AL567" s="74"/>
      <c r="AM567" s="61"/>
    </row>
    <row r="568" spans="1:39" hidden="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59" t="s">
        <v>381</v>
      </c>
      <c r="N568" s="78"/>
      <c r="O568" s="27" t="s">
        <v>358</v>
      </c>
      <c r="P568" s="15" t="s">
        <v>359</v>
      </c>
      <c r="Q568" s="73"/>
      <c r="R568" s="74"/>
      <c r="S568" s="74"/>
      <c r="T568" s="74"/>
      <c r="U568" s="74"/>
      <c r="V568" s="74"/>
      <c r="W568" s="74"/>
      <c r="X568" s="74"/>
      <c r="Y568" s="61"/>
      <c r="Z568" s="69" t="s">
        <v>519</v>
      </c>
      <c r="AA568" s="59" t="s">
        <v>381</v>
      </c>
      <c r="AB568" s="78"/>
      <c r="AC568" s="27" t="s">
        <v>358</v>
      </c>
      <c r="AD568" s="15" t="s">
        <v>359</v>
      </c>
      <c r="AE568" s="73"/>
      <c r="AF568" s="74"/>
      <c r="AG568" s="74"/>
      <c r="AH568" s="74"/>
      <c r="AI568" s="74"/>
      <c r="AJ568" s="74"/>
      <c r="AK568" s="74"/>
      <c r="AL568" s="74"/>
      <c r="AM568" s="61"/>
    </row>
    <row r="569" spans="1:39" hidden="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59" t="s">
        <v>381</v>
      </c>
      <c r="N569" s="78"/>
      <c r="O569" s="27" t="s">
        <v>358</v>
      </c>
      <c r="P569" s="15" t="s">
        <v>359</v>
      </c>
      <c r="Q569" s="73"/>
      <c r="R569" s="74"/>
      <c r="S569" s="74"/>
      <c r="T569" s="74"/>
      <c r="U569" s="74"/>
      <c r="V569" s="74"/>
      <c r="W569" s="74"/>
      <c r="X569" s="74"/>
      <c r="Y569" s="61"/>
      <c r="Z569" s="69" t="s">
        <v>520</v>
      </c>
      <c r="AA569" s="59" t="s">
        <v>381</v>
      </c>
      <c r="AB569" s="78"/>
      <c r="AC569" s="27" t="s">
        <v>358</v>
      </c>
      <c r="AD569" s="15" t="s">
        <v>359</v>
      </c>
      <c r="AE569" s="73"/>
      <c r="AF569" s="74"/>
      <c r="AG569" s="74"/>
      <c r="AH569" s="74"/>
      <c r="AI569" s="74"/>
      <c r="AJ569" s="74"/>
      <c r="AK569" s="74"/>
      <c r="AL569" s="74"/>
      <c r="AM569" s="61"/>
    </row>
    <row r="570" spans="1:39" hidden="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59" t="s">
        <v>381</v>
      </c>
      <c r="N570" s="78"/>
      <c r="O570" s="27" t="s">
        <v>358</v>
      </c>
      <c r="P570" s="15" t="s">
        <v>359</v>
      </c>
      <c r="Q570" s="73"/>
      <c r="R570" s="74"/>
      <c r="S570" s="74"/>
      <c r="T570" s="74"/>
      <c r="U570" s="74"/>
      <c r="V570" s="74"/>
      <c r="W570" s="74"/>
      <c r="X570" s="74"/>
      <c r="Y570" s="61"/>
      <c r="Z570" s="69" t="s">
        <v>519</v>
      </c>
      <c r="AA570" s="59" t="s">
        <v>381</v>
      </c>
      <c r="AB570" s="78"/>
      <c r="AC570" s="27" t="s">
        <v>358</v>
      </c>
      <c r="AD570" s="15" t="s">
        <v>359</v>
      </c>
      <c r="AE570" s="73"/>
      <c r="AF570" s="74"/>
      <c r="AG570" s="74"/>
      <c r="AH570" s="74"/>
      <c r="AI570" s="74"/>
      <c r="AJ570" s="74"/>
      <c r="AK570" s="74"/>
      <c r="AL570" s="74"/>
      <c r="AM570" s="61"/>
    </row>
    <row r="571" spans="1:39" hidden="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59" t="s">
        <v>382</v>
      </c>
      <c r="N571" s="78" t="s">
        <v>308</v>
      </c>
      <c r="O571" s="27" t="s">
        <v>358</v>
      </c>
      <c r="P571" s="15" t="s">
        <v>368</v>
      </c>
      <c r="Q571" s="73"/>
      <c r="R571" s="74"/>
      <c r="S571" s="74"/>
      <c r="T571" s="74">
        <v>1</v>
      </c>
      <c r="U571" s="74"/>
      <c r="V571" s="74"/>
      <c r="W571" s="74">
        <v>1</v>
      </c>
      <c r="X571" s="74">
        <v>1</v>
      </c>
      <c r="Y571" s="61"/>
      <c r="Z571" s="69" t="s">
        <v>518</v>
      </c>
      <c r="AA571" s="59" t="s">
        <v>382</v>
      </c>
      <c r="AB571" s="78" t="s">
        <v>308</v>
      </c>
      <c r="AC571" s="27" t="s">
        <v>358</v>
      </c>
      <c r="AD571" s="15" t="s">
        <v>368</v>
      </c>
      <c r="AE571" s="73"/>
      <c r="AF571" s="74"/>
      <c r="AG571" s="74">
        <v>1</v>
      </c>
      <c r="AH571" s="74">
        <v>1</v>
      </c>
      <c r="AI571" s="74"/>
      <c r="AJ571" s="74"/>
      <c r="AK571" s="74"/>
      <c r="AL571" s="74"/>
      <c r="AM571" s="61"/>
    </row>
    <row r="572" spans="1:39" hidden="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59" t="s">
        <v>381</v>
      </c>
      <c r="N572" s="78"/>
      <c r="O572" s="27" t="s">
        <v>358</v>
      </c>
      <c r="P572" s="15" t="s">
        <v>359</v>
      </c>
      <c r="Q572" s="73"/>
      <c r="R572" s="74"/>
      <c r="S572" s="74"/>
      <c r="T572" s="74"/>
      <c r="U572" s="74"/>
      <c r="V572" s="74"/>
      <c r="W572" s="74"/>
      <c r="X572" s="74"/>
      <c r="Y572" s="61"/>
      <c r="Z572" s="69" t="s">
        <v>518</v>
      </c>
      <c r="AA572" s="59" t="s">
        <v>381</v>
      </c>
      <c r="AB572" s="78"/>
      <c r="AC572" s="27" t="s">
        <v>358</v>
      </c>
      <c r="AD572" s="15" t="s">
        <v>359</v>
      </c>
      <c r="AE572" s="73"/>
      <c r="AF572" s="74"/>
      <c r="AG572" s="74"/>
      <c r="AH572" s="74"/>
      <c r="AI572" s="74"/>
      <c r="AJ572" s="74"/>
      <c r="AK572" s="74"/>
      <c r="AL572" s="74"/>
      <c r="AM572" s="61"/>
    </row>
    <row r="573" spans="1:39" hidden="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59" t="s">
        <v>381</v>
      </c>
      <c r="N573" s="78"/>
      <c r="O573" s="27" t="s">
        <v>358</v>
      </c>
      <c r="P573" s="15" t="s">
        <v>359</v>
      </c>
      <c r="Q573" s="73"/>
      <c r="R573" s="74"/>
      <c r="S573" s="74"/>
      <c r="T573" s="74"/>
      <c r="U573" s="74"/>
      <c r="V573" s="74"/>
      <c r="W573" s="74"/>
      <c r="X573" s="74"/>
      <c r="Y573" s="61"/>
      <c r="Z573" s="69" t="s">
        <v>520</v>
      </c>
      <c r="AA573" s="59" t="s">
        <v>381</v>
      </c>
      <c r="AB573" s="78"/>
      <c r="AC573" s="27" t="s">
        <v>358</v>
      </c>
      <c r="AD573" s="15" t="s">
        <v>359</v>
      </c>
      <c r="AE573" s="73"/>
      <c r="AF573" s="74"/>
      <c r="AG573" s="74"/>
      <c r="AH573" s="74"/>
      <c r="AI573" s="74"/>
      <c r="AJ573" s="74"/>
      <c r="AK573" s="74"/>
      <c r="AL573" s="74"/>
      <c r="AM573" s="61"/>
    </row>
    <row r="574" spans="1:39" hidden="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59" t="s">
        <v>381</v>
      </c>
      <c r="N574" s="78"/>
      <c r="O574" s="27" t="s">
        <v>358</v>
      </c>
      <c r="P574" s="15" t="s">
        <v>359</v>
      </c>
      <c r="Q574" s="73"/>
      <c r="R574" s="74"/>
      <c r="S574" s="74"/>
      <c r="T574" s="74"/>
      <c r="U574" s="74"/>
      <c r="V574" s="74"/>
      <c r="W574" s="74"/>
      <c r="X574" s="74"/>
      <c r="Y574" s="61"/>
      <c r="Z574" s="69" t="s">
        <v>519</v>
      </c>
      <c r="AA574" s="59" t="s">
        <v>381</v>
      </c>
      <c r="AB574" s="78"/>
      <c r="AC574" s="27" t="s">
        <v>358</v>
      </c>
      <c r="AD574" s="15" t="s">
        <v>359</v>
      </c>
      <c r="AE574" s="73"/>
      <c r="AF574" s="74"/>
      <c r="AG574" s="74"/>
      <c r="AH574" s="74"/>
      <c r="AI574" s="74"/>
      <c r="AJ574" s="74"/>
      <c r="AK574" s="74"/>
      <c r="AL574" s="74"/>
      <c r="AM574" s="61"/>
    </row>
    <row r="575" spans="1:39" hidden="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59" t="s">
        <v>382</v>
      </c>
      <c r="N575" s="78" t="s">
        <v>308</v>
      </c>
      <c r="O575" s="27" t="s">
        <v>358</v>
      </c>
      <c r="P575" s="15" t="s">
        <v>368</v>
      </c>
      <c r="Q575" s="73"/>
      <c r="R575" s="74"/>
      <c r="S575" s="74"/>
      <c r="T575" s="74"/>
      <c r="U575" s="74"/>
      <c r="V575" s="74"/>
      <c r="W575" s="74">
        <v>1</v>
      </c>
      <c r="X575" s="74"/>
      <c r="Y575" s="61"/>
      <c r="Z575" s="69" t="s">
        <v>518</v>
      </c>
      <c r="AA575" s="59" t="s">
        <v>382</v>
      </c>
      <c r="AB575" s="78" t="s">
        <v>308</v>
      </c>
      <c r="AC575" s="27" t="s">
        <v>358</v>
      </c>
      <c r="AD575" s="15" t="s">
        <v>368</v>
      </c>
      <c r="AE575" s="73">
        <v>1</v>
      </c>
      <c r="AF575" s="74"/>
      <c r="AG575" s="74"/>
      <c r="AH575" s="74"/>
      <c r="AI575" s="74"/>
      <c r="AJ575" s="74"/>
      <c r="AK575" s="74"/>
      <c r="AL575" s="74"/>
      <c r="AM575" s="61"/>
    </row>
    <row r="576" spans="1:39" hidden="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59" t="s">
        <v>382</v>
      </c>
      <c r="N576" s="78" t="s">
        <v>308</v>
      </c>
      <c r="O576" s="27" t="s">
        <v>358</v>
      </c>
      <c r="P576" s="15" t="s">
        <v>368</v>
      </c>
      <c r="Q576" s="73"/>
      <c r="R576" s="74"/>
      <c r="S576" s="74"/>
      <c r="T576" s="74">
        <v>1</v>
      </c>
      <c r="U576" s="74"/>
      <c r="V576" s="74"/>
      <c r="W576" s="74">
        <v>1</v>
      </c>
      <c r="X576" s="74">
        <v>1</v>
      </c>
      <c r="Y576" s="61"/>
      <c r="Z576" s="69" t="s">
        <v>518</v>
      </c>
      <c r="AA576" s="59" t="s">
        <v>382</v>
      </c>
      <c r="AB576" s="78" t="s">
        <v>308</v>
      </c>
      <c r="AC576" s="27" t="s">
        <v>358</v>
      </c>
      <c r="AD576" s="15" t="s">
        <v>368</v>
      </c>
      <c r="AE576" s="73"/>
      <c r="AF576" s="74"/>
      <c r="AG576" s="74"/>
      <c r="AH576" s="74">
        <v>1</v>
      </c>
      <c r="AI576" s="74"/>
      <c r="AJ576" s="74"/>
      <c r="AK576" s="74"/>
      <c r="AL576" s="74"/>
      <c r="AM576" s="61"/>
    </row>
    <row r="577" spans="1:39" hidden="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59" t="s">
        <v>381</v>
      </c>
      <c r="N577" s="78"/>
      <c r="O577" s="27" t="s">
        <v>358</v>
      </c>
      <c r="P577" s="15" t="s">
        <v>359</v>
      </c>
      <c r="Q577" s="73"/>
      <c r="R577" s="74"/>
      <c r="S577" s="74"/>
      <c r="T577" s="74"/>
      <c r="U577" s="74"/>
      <c r="V577" s="74"/>
      <c r="W577" s="74"/>
      <c r="X577" s="74"/>
      <c r="Y577" s="61"/>
      <c r="Z577" s="69" t="s">
        <v>520</v>
      </c>
      <c r="AA577" s="59" t="s">
        <v>381</v>
      </c>
      <c r="AB577" s="78"/>
      <c r="AC577" s="27" t="s">
        <v>358</v>
      </c>
      <c r="AD577" s="15" t="s">
        <v>359</v>
      </c>
      <c r="AE577" s="73"/>
      <c r="AF577" s="74"/>
      <c r="AG577" s="74"/>
      <c r="AH577" s="74"/>
      <c r="AI577" s="74"/>
      <c r="AJ577" s="74"/>
      <c r="AK577" s="74"/>
      <c r="AL577" s="74"/>
      <c r="AM577" s="61"/>
    </row>
    <row r="578" spans="1:39" hidden="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59" t="s">
        <v>381</v>
      </c>
      <c r="N578" s="78"/>
      <c r="O578" s="27" t="s">
        <v>358</v>
      </c>
      <c r="P578" s="15" t="s">
        <v>359</v>
      </c>
      <c r="Q578" s="73"/>
      <c r="R578" s="74"/>
      <c r="S578" s="74"/>
      <c r="T578" s="74"/>
      <c r="U578" s="74"/>
      <c r="V578" s="74"/>
      <c r="W578" s="74"/>
      <c r="X578" s="74"/>
      <c r="Y578" s="61"/>
      <c r="Z578" s="69" t="s">
        <v>519</v>
      </c>
      <c r="AA578" s="59" t="s">
        <v>381</v>
      </c>
      <c r="AB578" s="78"/>
      <c r="AC578" s="27" t="s">
        <v>358</v>
      </c>
      <c r="AD578" s="15" t="s">
        <v>359</v>
      </c>
      <c r="AE578" s="73"/>
      <c r="AF578" s="74"/>
      <c r="AG578" s="74"/>
      <c r="AH578" s="74"/>
      <c r="AI578" s="74"/>
      <c r="AJ578" s="74"/>
      <c r="AK578" s="74"/>
      <c r="AL578" s="74"/>
      <c r="AM578" s="61"/>
    </row>
    <row r="579" spans="1:39" hidden="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59" t="s">
        <v>381</v>
      </c>
      <c r="N579" s="78"/>
      <c r="O579" s="27" t="s">
        <v>358</v>
      </c>
      <c r="P579" s="15" t="s">
        <v>359</v>
      </c>
      <c r="Q579" s="73"/>
      <c r="R579" s="74"/>
      <c r="S579" s="74"/>
      <c r="T579" s="74"/>
      <c r="U579" s="74"/>
      <c r="V579" s="74"/>
      <c r="W579" s="74"/>
      <c r="X579" s="74"/>
      <c r="Y579" s="61"/>
      <c r="Z579" s="69" t="s">
        <v>518</v>
      </c>
      <c r="AA579" s="59" t="s">
        <v>381</v>
      </c>
      <c r="AB579" s="78"/>
      <c r="AC579" s="27" t="s">
        <v>358</v>
      </c>
      <c r="AD579" s="15" t="s">
        <v>359</v>
      </c>
      <c r="AE579" s="73"/>
      <c r="AF579" s="74"/>
      <c r="AG579" s="74"/>
      <c r="AH579" s="74"/>
      <c r="AI579" s="74"/>
      <c r="AJ579" s="74"/>
      <c r="AK579" s="74"/>
      <c r="AL579" s="74"/>
      <c r="AM579" s="61"/>
    </row>
    <row r="580" spans="1:39" hidden="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59" t="s">
        <v>382</v>
      </c>
      <c r="N580" s="78" t="s">
        <v>308</v>
      </c>
      <c r="O580" s="27" t="s">
        <v>358</v>
      </c>
      <c r="P580" s="15" t="s">
        <v>368</v>
      </c>
      <c r="Q580" s="73"/>
      <c r="R580" s="74"/>
      <c r="S580" s="74"/>
      <c r="T580" s="74"/>
      <c r="U580" s="74"/>
      <c r="V580" s="74"/>
      <c r="W580" s="74">
        <v>1</v>
      </c>
      <c r="X580" s="74"/>
      <c r="Y580" s="61"/>
      <c r="Z580" s="69" t="s">
        <v>518</v>
      </c>
      <c r="AA580" s="59" t="s">
        <v>382</v>
      </c>
      <c r="AB580" s="78" t="s">
        <v>308</v>
      </c>
      <c r="AC580" s="27" t="s">
        <v>358</v>
      </c>
      <c r="AD580" s="15" t="s">
        <v>368</v>
      </c>
      <c r="AE580" s="73">
        <v>1</v>
      </c>
      <c r="AF580" s="74"/>
      <c r="AG580" s="74"/>
      <c r="AH580" s="74"/>
      <c r="AI580" s="74"/>
      <c r="AJ580" s="74"/>
      <c r="AK580" s="74"/>
      <c r="AL580" s="74"/>
      <c r="AM580" s="61"/>
    </row>
    <row r="581" spans="1:39" hidden="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59" t="s">
        <v>381</v>
      </c>
      <c r="N581" s="78"/>
      <c r="O581" s="27" t="s">
        <v>358</v>
      </c>
      <c r="P581" s="15" t="s">
        <v>359</v>
      </c>
      <c r="Q581" s="73"/>
      <c r="R581" s="74"/>
      <c r="S581" s="74"/>
      <c r="T581" s="74"/>
      <c r="U581" s="74"/>
      <c r="V581" s="74"/>
      <c r="W581" s="74"/>
      <c r="X581" s="74"/>
      <c r="Y581" s="61"/>
      <c r="Z581" s="69" t="s">
        <v>520</v>
      </c>
      <c r="AA581" s="59" t="s">
        <v>381</v>
      </c>
      <c r="AB581" s="78"/>
      <c r="AC581" s="27" t="s">
        <v>358</v>
      </c>
      <c r="AD581" s="15" t="s">
        <v>359</v>
      </c>
      <c r="AE581" s="73"/>
      <c r="AF581" s="74"/>
      <c r="AG581" s="74"/>
      <c r="AH581" s="74"/>
      <c r="AI581" s="74"/>
      <c r="AJ581" s="74"/>
      <c r="AK581" s="74"/>
      <c r="AL581" s="74"/>
      <c r="AM581" s="61"/>
    </row>
    <row r="582" spans="1:39" hidden="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59" t="s">
        <v>381</v>
      </c>
      <c r="N582" s="78"/>
      <c r="O582" s="27" t="s">
        <v>358</v>
      </c>
      <c r="P582" s="15" t="s">
        <v>359</v>
      </c>
      <c r="Q582" s="73"/>
      <c r="R582" s="74"/>
      <c r="S582" s="74"/>
      <c r="T582" s="74"/>
      <c r="U582" s="74"/>
      <c r="V582" s="74"/>
      <c r="W582" s="74"/>
      <c r="X582" s="74"/>
      <c r="Y582" s="61"/>
      <c r="Z582" s="69" t="s">
        <v>519</v>
      </c>
      <c r="AA582" s="59" t="s">
        <v>381</v>
      </c>
      <c r="AB582" s="78"/>
      <c r="AC582" s="27" t="s">
        <v>358</v>
      </c>
      <c r="AD582" s="15" t="s">
        <v>359</v>
      </c>
      <c r="AE582" s="73"/>
      <c r="AF582" s="74"/>
      <c r="AG582" s="74"/>
      <c r="AH582" s="74"/>
      <c r="AI582" s="74"/>
      <c r="AJ582" s="74"/>
      <c r="AK582" s="74"/>
      <c r="AL582" s="74"/>
      <c r="AM582" s="61"/>
    </row>
    <row r="583" spans="1:39" hidden="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59" t="s">
        <v>382</v>
      </c>
      <c r="N583" s="78" t="s">
        <v>308</v>
      </c>
      <c r="O583" s="27" t="s">
        <v>358</v>
      </c>
      <c r="P583" s="15" t="s">
        <v>368</v>
      </c>
      <c r="Q583" s="73"/>
      <c r="R583" s="74"/>
      <c r="S583" s="74"/>
      <c r="T583" s="74">
        <v>1</v>
      </c>
      <c r="U583" s="74"/>
      <c r="V583" s="74"/>
      <c r="W583" s="74">
        <v>1</v>
      </c>
      <c r="X583" s="74">
        <v>1</v>
      </c>
      <c r="Y583" s="61"/>
      <c r="Z583" s="69" t="s">
        <v>518</v>
      </c>
      <c r="AA583" s="59" t="s">
        <v>382</v>
      </c>
      <c r="AB583" s="78" t="s">
        <v>308</v>
      </c>
      <c r="AC583" s="27" t="s">
        <v>358</v>
      </c>
      <c r="AD583" s="15" t="s">
        <v>368</v>
      </c>
      <c r="AE583" s="73"/>
      <c r="AF583" s="74"/>
      <c r="AG583" s="74">
        <v>1</v>
      </c>
      <c r="AH583" s="74"/>
      <c r="AI583" s="74"/>
      <c r="AJ583" s="74"/>
      <c r="AK583" s="74"/>
      <c r="AL583" s="74"/>
      <c r="AM583" s="61"/>
    </row>
    <row r="584" spans="1:39" hidden="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59" t="s">
        <v>382</v>
      </c>
      <c r="N584" s="78" t="s">
        <v>308</v>
      </c>
      <c r="O584" s="27" t="s">
        <v>358</v>
      </c>
      <c r="P584" s="15" t="s">
        <v>368</v>
      </c>
      <c r="Q584" s="73"/>
      <c r="R584" s="74"/>
      <c r="S584" s="74"/>
      <c r="T584" s="74"/>
      <c r="U584" s="74"/>
      <c r="V584" s="74"/>
      <c r="W584" s="74">
        <v>1</v>
      </c>
      <c r="X584" s="74"/>
      <c r="Y584" s="61"/>
      <c r="Z584" s="69" t="s">
        <v>518</v>
      </c>
      <c r="AA584" s="59" t="s">
        <v>382</v>
      </c>
      <c r="AB584" s="78" t="s">
        <v>308</v>
      </c>
      <c r="AC584" s="27" t="s">
        <v>358</v>
      </c>
      <c r="AD584" s="15" t="s">
        <v>368</v>
      </c>
      <c r="AE584" s="73">
        <v>1</v>
      </c>
      <c r="AF584" s="74"/>
      <c r="AG584" s="74"/>
      <c r="AH584" s="74"/>
      <c r="AI584" s="74"/>
      <c r="AJ584" s="74"/>
      <c r="AK584" s="74"/>
      <c r="AL584" s="74"/>
      <c r="AM584" s="61"/>
    </row>
    <row r="585" spans="1:39" hidden="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59" t="s">
        <v>381</v>
      </c>
      <c r="N585" s="78"/>
      <c r="O585" s="27" t="s">
        <v>358</v>
      </c>
      <c r="P585" s="15" t="s">
        <v>359</v>
      </c>
      <c r="Q585" s="73"/>
      <c r="R585" s="74"/>
      <c r="S585" s="74"/>
      <c r="T585" s="74"/>
      <c r="U585" s="74"/>
      <c r="V585" s="74"/>
      <c r="W585" s="74"/>
      <c r="X585" s="74"/>
      <c r="Y585" s="61"/>
      <c r="Z585" s="69" t="s">
        <v>520</v>
      </c>
      <c r="AA585" s="59" t="s">
        <v>381</v>
      </c>
      <c r="AB585" s="78"/>
      <c r="AC585" s="27" t="s">
        <v>358</v>
      </c>
      <c r="AD585" s="15" t="s">
        <v>359</v>
      </c>
      <c r="AE585" s="73"/>
      <c r="AF585" s="74"/>
      <c r="AG585" s="74"/>
      <c r="AH585" s="74"/>
      <c r="AI585" s="74"/>
      <c r="AJ585" s="74"/>
      <c r="AK585" s="74"/>
      <c r="AL585" s="74"/>
      <c r="AM585" s="61"/>
    </row>
    <row r="586" spans="1:39" hidden="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59" t="s">
        <v>381</v>
      </c>
      <c r="N586" s="78"/>
      <c r="O586" s="27" t="s">
        <v>358</v>
      </c>
      <c r="P586" s="15" t="s">
        <v>359</v>
      </c>
      <c r="Q586" s="73"/>
      <c r="R586" s="74"/>
      <c r="S586" s="74"/>
      <c r="T586" s="74"/>
      <c r="U586" s="74"/>
      <c r="V586" s="74"/>
      <c r="W586" s="74"/>
      <c r="X586" s="74"/>
      <c r="Y586" s="61"/>
      <c r="Z586" s="69" t="s">
        <v>519</v>
      </c>
      <c r="AA586" s="59" t="s">
        <v>381</v>
      </c>
      <c r="AB586" s="78"/>
      <c r="AC586" s="27" t="s">
        <v>358</v>
      </c>
      <c r="AD586" s="15" t="s">
        <v>359</v>
      </c>
      <c r="AE586" s="73"/>
      <c r="AF586" s="74"/>
      <c r="AG586" s="74"/>
      <c r="AH586" s="74"/>
      <c r="AI586" s="74"/>
      <c r="AJ586" s="74"/>
      <c r="AK586" s="74"/>
      <c r="AL586" s="74"/>
      <c r="AM586" s="61"/>
    </row>
    <row r="587" spans="1:39" hidden="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59" t="s">
        <v>381</v>
      </c>
      <c r="N587" s="78"/>
      <c r="O587" s="27" t="s">
        <v>358</v>
      </c>
      <c r="P587" s="15" t="s">
        <v>359</v>
      </c>
      <c r="Q587" s="73"/>
      <c r="R587" s="74"/>
      <c r="S587" s="74"/>
      <c r="T587" s="74"/>
      <c r="U587" s="74"/>
      <c r="V587" s="74"/>
      <c r="W587" s="74"/>
      <c r="X587" s="74"/>
      <c r="Y587" s="61"/>
      <c r="Z587" s="69" t="s">
        <v>520</v>
      </c>
      <c r="AA587" s="59" t="s">
        <v>381</v>
      </c>
      <c r="AB587" s="78"/>
      <c r="AC587" s="27" t="s">
        <v>358</v>
      </c>
      <c r="AD587" s="15" t="s">
        <v>359</v>
      </c>
      <c r="AE587" s="73"/>
      <c r="AF587" s="74"/>
      <c r="AG587" s="74"/>
      <c r="AH587" s="74"/>
      <c r="AI587" s="74"/>
      <c r="AJ587" s="74"/>
      <c r="AK587" s="74"/>
      <c r="AL587" s="74"/>
      <c r="AM587" s="61"/>
    </row>
    <row r="588" spans="1:39" hidden="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59" t="s">
        <v>385</v>
      </c>
      <c r="N588" s="78" t="s">
        <v>308</v>
      </c>
      <c r="O588" s="27" t="s">
        <v>358</v>
      </c>
      <c r="P588" s="15" t="s">
        <v>370</v>
      </c>
      <c r="Q588" s="73"/>
      <c r="R588" s="74">
        <v>1</v>
      </c>
      <c r="S588" s="74"/>
      <c r="T588" s="74">
        <v>1</v>
      </c>
      <c r="U588" s="74"/>
      <c r="V588" s="74"/>
      <c r="W588" s="74"/>
      <c r="X588" s="74"/>
      <c r="Y588" s="61"/>
      <c r="Z588" s="69" t="s">
        <v>518</v>
      </c>
      <c r="AA588" s="59" t="s">
        <v>385</v>
      </c>
      <c r="AB588" s="78" t="s">
        <v>308</v>
      </c>
      <c r="AC588" s="27" t="s">
        <v>358</v>
      </c>
      <c r="AD588" s="15" t="s">
        <v>370</v>
      </c>
      <c r="AE588" s="73"/>
      <c r="AF588" s="74">
        <v>1</v>
      </c>
      <c r="AG588" s="74"/>
      <c r="AH588" s="74"/>
      <c r="AI588" s="74"/>
      <c r="AJ588" s="74"/>
      <c r="AK588" s="74"/>
      <c r="AL588" s="74"/>
      <c r="AM588" s="61"/>
    </row>
    <row r="589" spans="1:39" hidden="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59" t="s">
        <v>382</v>
      </c>
      <c r="N589" s="78" t="s">
        <v>308</v>
      </c>
      <c r="O589" s="27" t="s">
        <v>358</v>
      </c>
      <c r="P589" s="15" t="s">
        <v>368</v>
      </c>
      <c r="Q589" s="73"/>
      <c r="R589" s="74"/>
      <c r="S589" s="74">
        <v>1</v>
      </c>
      <c r="T589" s="74">
        <v>1</v>
      </c>
      <c r="U589" s="74"/>
      <c r="V589" s="74"/>
      <c r="W589" s="74">
        <v>1</v>
      </c>
      <c r="X589" s="74">
        <v>1</v>
      </c>
      <c r="Y589" s="61"/>
      <c r="Z589" s="69" t="s">
        <v>518</v>
      </c>
      <c r="AA589" s="59" t="s">
        <v>382</v>
      </c>
      <c r="AB589" s="78" t="s">
        <v>308</v>
      </c>
      <c r="AC589" s="27" t="s">
        <v>358</v>
      </c>
      <c r="AD589" s="15" t="s">
        <v>368</v>
      </c>
      <c r="AE589" s="73"/>
      <c r="AF589" s="74"/>
      <c r="AG589" s="74">
        <v>1</v>
      </c>
      <c r="AH589" s="74"/>
      <c r="AI589" s="74"/>
      <c r="AJ589" s="74"/>
      <c r="AK589" s="74"/>
      <c r="AL589" s="74"/>
      <c r="AM589" s="61"/>
    </row>
    <row r="590" spans="1:39" hidden="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59" t="s">
        <v>381</v>
      </c>
      <c r="N590" s="78"/>
      <c r="O590" s="27" t="s">
        <v>358</v>
      </c>
      <c r="P590" s="15" t="s">
        <v>359</v>
      </c>
      <c r="Q590" s="73"/>
      <c r="R590" s="74"/>
      <c r="S590" s="74"/>
      <c r="T590" s="74"/>
      <c r="U590" s="74"/>
      <c r="V590" s="74"/>
      <c r="W590" s="74"/>
      <c r="X590" s="74"/>
      <c r="Y590" s="61"/>
      <c r="Z590" s="69" t="s">
        <v>519</v>
      </c>
      <c r="AA590" s="59" t="s">
        <v>381</v>
      </c>
      <c r="AB590" s="78"/>
      <c r="AC590" s="27" t="s">
        <v>358</v>
      </c>
      <c r="AD590" s="15" t="s">
        <v>359</v>
      </c>
      <c r="AE590" s="73"/>
      <c r="AF590" s="74"/>
      <c r="AG590" s="74"/>
      <c r="AH590" s="74"/>
      <c r="AI590" s="74"/>
      <c r="AJ590" s="74"/>
      <c r="AK590" s="74"/>
      <c r="AL590" s="74"/>
      <c r="AM590" s="61"/>
    </row>
    <row r="591" spans="1:39" hidden="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59" t="s">
        <v>381</v>
      </c>
      <c r="N591" s="78"/>
      <c r="O591" s="27" t="s">
        <v>358</v>
      </c>
      <c r="P591" s="15" t="s">
        <v>359</v>
      </c>
      <c r="Q591" s="73"/>
      <c r="R591" s="74"/>
      <c r="S591" s="74"/>
      <c r="T591" s="74"/>
      <c r="U591" s="74"/>
      <c r="V591" s="74"/>
      <c r="W591" s="74"/>
      <c r="X591" s="74"/>
      <c r="Y591" s="61"/>
      <c r="Z591" s="69" t="s">
        <v>520</v>
      </c>
      <c r="AA591" s="59" t="s">
        <v>381</v>
      </c>
      <c r="AB591" s="78"/>
      <c r="AC591" s="27" t="s">
        <v>358</v>
      </c>
      <c r="AD591" s="15" t="s">
        <v>359</v>
      </c>
      <c r="AE591" s="73"/>
      <c r="AF591" s="74"/>
      <c r="AG591" s="74"/>
      <c r="AH591" s="74"/>
      <c r="AI591" s="74"/>
      <c r="AJ591" s="74"/>
      <c r="AK591" s="74"/>
      <c r="AL591" s="74"/>
      <c r="AM591" s="61"/>
    </row>
    <row r="592" spans="1:39" hidden="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59" t="s">
        <v>382</v>
      </c>
      <c r="N592" s="78" t="s">
        <v>308</v>
      </c>
      <c r="O592" s="27" t="s">
        <v>358</v>
      </c>
      <c r="P592" s="15" t="s">
        <v>368</v>
      </c>
      <c r="Q592" s="73"/>
      <c r="R592" s="74"/>
      <c r="S592" s="74"/>
      <c r="T592" s="74">
        <v>1</v>
      </c>
      <c r="U592" s="74"/>
      <c r="V592" s="74"/>
      <c r="W592" s="74">
        <v>1</v>
      </c>
      <c r="X592" s="74"/>
      <c r="Y592" s="61"/>
      <c r="Z592" s="69" t="s">
        <v>518</v>
      </c>
      <c r="AA592" s="59" t="s">
        <v>382</v>
      </c>
      <c r="AB592" s="78" t="s">
        <v>308</v>
      </c>
      <c r="AC592" s="27" t="s">
        <v>358</v>
      </c>
      <c r="AD592" s="15" t="s">
        <v>368</v>
      </c>
      <c r="AE592" s="73"/>
      <c r="AF592" s="74"/>
      <c r="AG592" s="74">
        <v>1</v>
      </c>
      <c r="AH592" s="74"/>
      <c r="AI592" s="74"/>
      <c r="AJ592" s="74"/>
      <c r="AK592" s="74"/>
      <c r="AL592" s="74"/>
      <c r="AM592" s="61"/>
    </row>
    <row r="593" spans="1:39" hidden="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59" t="s">
        <v>382</v>
      </c>
      <c r="N593" s="78" t="s">
        <v>308</v>
      </c>
      <c r="O593" s="27" t="s">
        <v>358</v>
      </c>
      <c r="P593" s="15" t="s">
        <v>368</v>
      </c>
      <c r="Q593" s="73"/>
      <c r="R593" s="74"/>
      <c r="S593" s="74">
        <v>1</v>
      </c>
      <c r="T593" s="74">
        <v>1</v>
      </c>
      <c r="U593" s="74"/>
      <c r="V593" s="74"/>
      <c r="W593" s="74">
        <v>1</v>
      </c>
      <c r="X593" s="74">
        <v>1</v>
      </c>
      <c r="Y593" s="61"/>
      <c r="Z593" s="69" t="s">
        <v>518</v>
      </c>
      <c r="AA593" s="59" t="s">
        <v>382</v>
      </c>
      <c r="AB593" s="78" t="s">
        <v>308</v>
      </c>
      <c r="AC593" s="27" t="s">
        <v>358</v>
      </c>
      <c r="AD593" s="15" t="s">
        <v>368</v>
      </c>
      <c r="AE593" s="73"/>
      <c r="AF593" s="74"/>
      <c r="AG593" s="74">
        <v>1</v>
      </c>
      <c r="AH593" s="74"/>
      <c r="AI593" s="74"/>
      <c r="AJ593" s="74"/>
      <c r="AK593" s="74"/>
      <c r="AL593" s="74"/>
      <c r="AM593" s="61">
        <v>1</v>
      </c>
    </row>
    <row r="594" spans="1:39" hidden="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59" t="s">
        <v>381</v>
      </c>
      <c r="N594" s="78"/>
      <c r="O594" s="27" t="s">
        <v>358</v>
      </c>
      <c r="P594" s="15" t="s">
        <v>359</v>
      </c>
      <c r="Q594" s="73"/>
      <c r="R594" s="74"/>
      <c r="S594" s="74"/>
      <c r="T594" s="74"/>
      <c r="U594" s="74"/>
      <c r="V594" s="74"/>
      <c r="W594" s="74"/>
      <c r="X594" s="74"/>
      <c r="Y594" s="61"/>
      <c r="Z594" s="69" t="s">
        <v>519</v>
      </c>
      <c r="AA594" s="59" t="s">
        <v>381</v>
      </c>
      <c r="AB594" s="78"/>
      <c r="AC594" s="27" t="s">
        <v>358</v>
      </c>
      <c r="AD594" s="15" t="s">
        <v>359</v>
      </c>
      <c r="AE594" s="73"/>
      <c r="AF594" s="74"/>
      <c r="AG594" s="74"/>
      <c r="AH594" s="74"/>
      <c r="AI594" s="74"/>
      <c r="AJ594" s="74"/>
      <c r="AK594" s="74"/>
      <c r="AL594" s="74"/>
      <c r="AM594" s="61"/>
    </row>
    <row r="595" spans="1:39" hidden="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59" t="s">
        <v>382</v>
      </c>
      <c r="N595" s="78" t="s">
        <v>308</v>
      </c>
      <c r="O595" s="27" t="s">
        <v>358</v>
      </c>
      <c r="P595" s="15" t="s">
        <v>368</v>
      </c>
      <c r="Q595" s="73"/>
      <c r="R595" s="74"/>
      <c r="S595" s="74"/>
      <c r="T595" s="74">
        <v>1</v>
      </c>
      <c r="U595" s="74"/>
      <c r="V595" s="74"/>
      <c r="W595" s="74">
        <v>1</v>
      </c>
      <c r="X595" s="74">
        <v>1</v>
      </c>
      <c r="Y595" s="61"/>
      <c r="Z595" s="69" t="s">
        <v>518</v>
      </c>
      <c r="AA595" s="59" t="s">
        <v>382</v>
      </c>
      <c r="AB595" s="78" t="s">
        <v>308</v>
      </c>
      <c r="AC595" s="27" t="s">
        <v>358</v>
      </c>
      <c r="AD595" s="15" t="s">
        <v>368</v>
      </c>
      <c r="AE595" s="73">
        <v>1</v>
      </c>
      <c r="AF595" s="74"/>
      <c r="AG595" s="74">
        <v>1</v>
      </c>
      <c r="AH595" s="74"/>
      <c r="AI595" s="74"/>
      <c r="AJ595" s="74"/>
      <c r="AK595" s="74"/>
      <c r="AL595" s="74"/>
      <c r="AM595" s="61"/>
    </row>
    <row r="596" spans="1:39" hidden="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59" t="s">
        <v>381</v>
      </c>
      <c r="N596" s="78"/>
      <c r="O596" s="27" t="s">
        <v>358</v>
      </c>
      <c r="P596" s="15" t="s">
        <v>359</v>
      </c>
      <c r="Q596" s="73"/>
      <c r="R596" s="74"/>
      <c r="S596" s="74"/>
      <c r="T596" s="74"/>
      <c r="U596" s="74"/>
      <c r="V596" s="74"/>
      <c r="W596" s="74"/>
      <c r="X596" s="74"/>
      <c r="Y596" s="61"/>
      <c r="Z596" s="69" t="s">
        <v>520</v>
      </c>
      <c r="AA596" s="59" t="s">
        <v>381</v>
      </c>
      <c r="AB596" s="78"/>
      <c r="AC596" s="27" t="s">
        <v>358</v>
      </c>
      <c r="AD596" s="15" t="s">
        <v>359</v>
      </c>
      <c r="AE596" s="73"/>
      <c r="AF596" s="74"/>
      <c r="AG596" s="74"/>
      <c r="AH596" s="74"/>
      <c r="AI596" s="74"/>
      <c r="AJ596" s="74"/>
      <c r="AK596" s="74"/>
      <c r="AL596" s="74"/>
      <c r="AM596" s="61"/>
    </row>
    <row r="597" spans="1:39" hidden="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59" t="s">
        <v>381</v>
      </c>
      <c r="N597" s="78"/>
      <c r="O597" s="27" t="s">
        <v>358</v>
      </c>
      <c r="P597" s="15" t="s">
        <v>359</v>
      </c>
      <c r="Q597" s="73"/>
      <c r="R597" s="74"/>
      <c r="S597" s="74"/>
      <c r="T597" s="74"/>
      <c r="U597" s="74"/>
      <c r="V597" s="74"/>
      <c r="W597" s="74"/>
      <c r="X597" s="74"/>
      <c r="Y597" s="61"/>
      <c r="Z597" s="69" t="s">
        <v>519</v>
      </c>
      <c r="AA597" s="59" t="s">
        <v>381</v>
      </c>
      <c r="AB597" s="78"/>
      <c r="AC597" s="27" t="s">
        <v>358</v>
      </c>
      <c r="AD597" s="15" t="s">
        <v>359</v>
      </c>
      <c r="AE597" s="73"/>
      <c r="AF597" s="74"/>
      <c r="AG597" s="74"/>
      <c r="AH597" s="74"/>
      <c r="AI597" s="74"/>
      <c r="AJ597" s="74"/>
      <c r="AK597" s="74"/>
      <c r="AL597" s="74"/>
      <c r="AM597" s="61"/>
    </row>
    <row r="598" spans="1:39" hidden="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59" t="s">
        <v>381</v>
      </c>
      <c r="N598" s="78"/>
      <c r="O598" s="27" t="s">
        <v>358</v>
      </c>
      <c r="P598" s="15" t="s">
        <v>359</v>
      </c>
      <c r="Q598" s="73"/>
      <c r="R598" s="74"/>
      <c r="S598" s="74"/>
      <c r="T598" s="74"/>
      <c r="U598" s="74"/>
      <c r="V598" s="74"/>
      <c r="W598" s="74"/>
      <c r="X598" s="74"/>
      <c r="Y598" s="61"/>
      <c r="Z598" s="69" t="s">
        <v>520</v>
      </c>
      <c r="AA598" s="59" t="s">
        <v>381</v>
      </c>
      <c r="AB598" s="78"/>
      <c r="AC598" s="27" t="s">
        <v>358</v>
      </c>
      <c r="AD598" s="15" t="s">
        <v>359</v>
      </c>
      <c r="AE598" s="73"/>
      <c r="AF598" s="74"/>
      <c r="AG598" s="74"/>
      <c r="AH598" s="74"/>
      <c r="AI598" s="74"/>
      <c r="AJ598" s="74"/>
      <c r="AK598" s="74"/>
      <c r="AL598" s="74"/>
      <c r="AM598" s="61"/>
    </row>
    <row r="599" spans="1:39" hidden="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59" t="s">
        <v>381</v>
      </c>
      <c r="N599" s="78"/>
      <c r="O599" s="27" t="s">
        <v>358</v>
      </c>
      <c r="P599" s="15" t="s">
        <v>359</v>
      </c>
      <c r="Q599" s="73"/>
      <c r="R599" s="74"/>
      <c r="S599" s="74"/>
      <c r="T599" s="74"/>
      <c r="U599" s="74"/>
      <c r="V599" s="74"/>
      <c r="W599" s="74"/>
      <c r="X599" s="74"/>
      <c r="Y599" s="61"/>
      <c r="Z599" s="69" t="s">
        <v>519</v>
      </c>
      <c r="AA599" s="59" t="s">
        <v>381</v>
      </c>
      <c r="AB599" s="78"/>
      <c r="AC599" s="27" t="s">
        <v>358</v>
      </c>
      <c r="AD599" s="15" t="s">
        <v>359</v>
      </c>
      <c r="AE599" s="73"/>
      <c r="AF599" s="74"/>
      <c r="AG599" s="74"/>
      <c r="AH599" s="74"/>
      <c r="AI599" s="74"/>
      <c r="AJ599" s="74"/>
      <c r="AK599" s="74"/>
      <c r="AL599" s="74"/>
      <c r="AM599" s="61"/>
    </row>
    <row r="600" spans="1:39" hidden="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59" t="s">
        <v>381</v>
      </c>
      <c r="N600" s="78"/>
      <c r="O600" s="27" t="s">
        <v>358</v>
      </c>
      <c r="P600" s="15" t="s">
        <v>359</v>
      </c>
      <c r="Q600" s="73"/>
      <c r="R600" s="74"/>
      <c r="S600" s="74"/>
      <c r="T600" s="74"/>
      <c r="U600" s="74"/>
      <c r="V600" s="74"/>
      <c r="W600" s="74"/>
      <c r="X600" s="74"/>
      <c r="Y600" s="61"/>
      <c r="Z600" s="69" t="s">
        <v>520</v>
      </c>
      <c r="AA600" s="59" t="s">
        <v>381</v>
      </c>
      <c r="AB600" s="78"/>
      <c r="AC600" s="27" t="s">
        <v>358</v>
      </c>
      <c r="AD600" s="15" t="s">
        <v>359</v>
      </c>
      <c r="AE600" s="73"/>
      <c r="AF600" s="74"/>
      <c r="AG600" s="74"/>
      <c r="AH600" s="74"/>
      <c r="AI600" s="74"/>
      <c r="AJ600" s="74"/>
      <c r="AK600" s="74"/>
      <c r="AL600" s="74"/>
      <c r="AM600" s="61"/>
    </row>
    <row r="601" spans="1:39" hidden="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59" t="s">
        <v>385</v>
      </c>
      <c r="N601" s="78" t="s">
        <v>308</v>
      </c>
      <c r="O601" s="27" t="s">
        <v>358</v>
      </c>
      <c r="P601" s="15" t="s">
        <v>368</v>
      </c>
      <c r="Q601" s="73"/>
      <c r="R601" s="74"/>
      <c r="S601" s="74"/>
      <c r="T601" s="74"/>
      <c r="U601" s="74"/>
      <c r="V601" s="74"/>
      <c r="W601" s="74">
        <v>1</v>
      </c>
      <c r="X601" s="74"/>
      <c r="Y601" s="61"/>
      <c r="Z601" s="69" t="s">
        <v>518</v>
      </c>
      <c r="AA601" s="59" t="s">
        <v>385</v>
      </c>
      <c r="AB601" s="78" t="s">
        <v>308</v>
      </c>
      <c r="AC601" s="27" t="s">
        <v>358</v>
      </c>
      <c r="AD601" s="15" t="s">
        <v>368</v>
      </c>
      <c r="AE601" s="73">
        <v>1</v>
      </c>
      <c r="AF601" s="74"/>
      <c r="AG601" s="74"/>
      <c r="AH601" s="74"/>
      <c r="AI601" s="74"/>
      <c r="AJ601" s="74"/>
      <c r="AK601" s="74"/>
      <c r="AL601" s="74"/>
      <c r="AM601" s="61"/>
    </row>
    <row r="602" spans="1:39" hidden="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59" t="s">
        <v>382</v>
      </c>
      <c r="N602" s="78" t="s">
        <v>308</v>
      </c>
      <c r="O602" s="27" t="s">
        <v>358</v>
      </c>
      <c r="P602" s="15" t="s">
        <v>368</v>
      </c>
      <c r="Q602" s="73"/>
      <c r="R602" s="74"/>
      <c r="S602" s="74"/>
      <c r="T602" s="74"/>
      <c r="U602" s="74"/>
      <c r="V602" s="74"/>
      <c r="W602" s="74">
        <v>1</v>
      </c>
      <c r="X602" s="74">
        <v>1</v>
      </c>
      <c r="Y602" s="61"/>
      <c r="Z602" s="69" t="s">
        <v>518</v>
      </c>
      <c r="AA602" s="59" t="s">
        <v>382</v>
      </c>
      <c r="AB602" s="78" t="s">
        <v>308</v>
      </c>
      <c r="AC602" s="27" t="s">
        <v>358</v>
      </c>
      <c r="AD602" s="15" t="s">
        <v>368</v>
      </c>
      <c r="AE602" s="73"/>
      <c r="AF602" s="74"/>
      <c r="AG602" s="74">
        <v>1</v>
      </c>
      <c r="AH602" s="74"/>
      <c r="AI602" s="74"/>
      <c r="AJ602" s="74"/>
      <c r="AK602" s="74"/>
      <c r="AL602" s="74"/>
      <c r="AM602" s="61"/>
    </row>
    <row r="603" spans="1:39" hidden="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59" t="s">
        <v>381</v>
      </c>
      <c r="N603" s="78"/>
      <c r="O603" s="27" t="s">
        <v>358</v>
      </c>
      <c r="P603" s="15" t="s">
        <v>359</v>
      </c>
      <c r="Q603" s="73"/>
      <c r="R603" s="74"/>
      <c r="S603" s="74"/>
      <c r="T603" s="74"/>
      <c r="U603" s="74"/>
      <c r="V603" s="74"/>
      <c r="W603" s="74"/>
      <c r="X603" s="74"/>
      <c r="Y603" s="61"/>
      <c r="Z603" s="69" t="s">
        <v>520</v>
      </c>
      <c r="AA603" s="59" t="s">
        <v>381</v>
      </c>
      <c r="AB603" s="78"/>
      <c r="AC603" s="27" t="s">
        <v>358</v>
      </c>
      <c r="AD603" s="15" t="s">
        <v>359</v>
      </c>
      <c r="AE603" s="73"/>
      <c r="AF603" s="74"/>
      <c r="AG603" s="74"/>
      <c r="AH603" s="74"/>
      <c r="AI603" s="74"/>
      <c r="AJ603" s="74"/>
      <c r="AK603" s="74"/>
      <c r="AL603" s="74"/>
      <c r="AM603" s="61"/>
    </row>
    <row r="604" spans="1:39" hidden="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59" t="s">
        <v>381</v>
      </c>
      <c r="N604" s="78"/>
      <c r="O604" s="27" t="s">
        <v>358</v>
      </c>
      <c r="P604" s="15" t="s">
        <v>359</v>
      </c>
      <c r="Q604" s="73"/>
      <c r="R604" s="74"/>
      <c r="S604" s="74"/>
      <c r="T604" s="74"/>
      <c r="U604" s="74"/>
      <c r="V604" s="74"/>
      <c r="W604" s="74"/>
      <c r="X604" s="74"/>
      <c r="Y604" s="61"/>
      <c r="Z604" s="69" t="s">
        <v>519</v>
      </c>
      <c r="AA604" s="59" t="s">
        <v>381</v>
      </c>
      <c r="AB604" s="78"/>
      <c r="AC604" s="27" t="s">
        <v>358</v>
      </c>
      <c r="AD604" s="15" t="s">
        <v>359</v>
      </c>
      <c r="AE604" s="73"/>
      <c r="AF604" s="74"/>
      <c r="AG604" s="74"/>
      <c r="AH604" s="74"/>
      <c r="AI604" s="74"/>
      <c r="AJ604" s="74"/>
      <c r="AK604" s="74"/>
      <c r="AL604" s="74"/>
      <c r="AM604" s="61"/>
    </row>
    <row r="605" spans="1:39" hidden="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59" t="s">
        <v>385</v>
      </c>
      <c r="N605" s="78" t="s">
        <v>308</v>
      </c>
      <c r="O605" s="27" t="s">
        <v>358</v>
      </c>
      <c r="P605" s="15" t="s">
        <v>368</v>
      </c>
      <c r="Q605" s="73"/>
      <c r="R605" s="74"/>
      <c r="S605" s="74"/>
      <c r="T605" s="74"/>
      <c r="U605" s="74"/>
      <c r="V605" s="74"/>
      <c r="W605" s="74">
        <v>1</v>
      </c>
      <c r="X605" s="74"/>
      <c r="Y605" s="61"/>
      <c r="Z605" s="69" t="s">
        <v>518</v>
      </c>
      <c r="AA605" s="59" t="s">
        <v>385</v>
      </c>
      <c r="AB605" s="78" t="s">
        <v>308</v>
      </c>
      <c r="AC605" s="27" t="s">
        <v>358</v>
      </c>
      <c r="AD605" s="15" t="s">
        <v>368</v>
      </c>
      <c r="AE605" s="73">
        <v>1</v>
      </c>
      <c r="AF605" s="74"/>
      <c r="AG605" s="74"/>
      <c r="AH605" s="74"/>
      <c r="AI605" s="74"/>
      <c r="AJ605" s="74"/>
      <c r="AK605" s="74"/>
      <c r="AL605" s="74"/>
      <c r="AM605" s="61"/>
    </row>
    <row r="606" spans="1:39" hidden="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59" t="s">
        <v>382</v>
      </c>
      <c r="N606" s="78" t="s">
        <v>308</v>
      </c>
      <c r="O606" s="27" t="s">
        <v>358</v>
      </c>
      <c r="P606" s="15" t="s">
        <v>370</v>
      </c>
      <c r="Q606" s="73"/>
      <c r="R606" s="74">
        <v>1</v>
      </c>
      <c r="S606" s="74"/>
      <c r="T606" s="74"/>
      <c r="U606" s="74"/>
      <c r="V606" s="74"/>
      <c r="W606" s="74"/>
      <c r="X606" s="74"/>
      <c r="Y606" s="61"/>
      <c r="Z606" s="69" t="s">
        <v>518</v>
      </c>
      <c r="AA606" s="59" t="s">
        <v>382</v>
      </c>
      <c r="AB606" s="78" t="s">
        <v>308</v>
      </c>
      <c r="AC606" s="27" t="s">
        <v>358</v>
      </c>
      <c r="AD606" s="15" t="s">
        <v>370</v>
      </c>
      <c r="AE606" s="73">
        <v>1</v>
      </c>
      <c r="AF606" s="74"/>
      <c r="AG606" s="74"/>
      <c r="AH606" s="74"/>
      <c r="AI606" s="74"/>
      <c r="AJ606" s="74"/>
      <c r="AK606" s="74"/>
      <c r="AL606" s="74"/>
      <c r="AM606" s="61"/>
    </row>
    <row r="607" spans="1:39" hidden="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59" t="s">
        <v>381</v>
      </c>
      <c r="N607" s="78"/>
      <c r="O607" s="27" t="s">
        <v>358</v>
      </c>
      <c r="P607" s="15" t="s">
        <v>359</v>
      </c>
      <c r="Q607" s="73"/>
      <c r="R607" s="74"/>
      <c r="S607" s="74"/>
      <c r="T607" s="74"/>
      <c r="U607" s="74"/>
      <c r="V607" s="74"/>
      <c r="W607" s="74"/>
      <c r="X607" s="74"/>
      <c r="Y607" s="61"/>
      <c r="Z607" s="69" t="s">
        <v>520</v>
      </c>
      <c r="AA607" s="59" t="s">
        <v>381</v>
      </c>
      <c r="AB607" s="78"/>
      <c r="AC607" s="27" t="s">
        <v>358</v>
      </c>
      <c r="AD607" s="15" t="s">
        <v>359</v>
      </c>
      <c r="AE607" s="73"/>
      <c r="AF607" s="74"/>
      <c r="AG607" s="74"/>
      <c r="AH607" s="74"/>
      <c r="AI607" s="74"/>
      <c r="AJ607" s="74"/>
      <c r="AK607" s="74"/>
      <c r="AL607" s="74"/>
      <c r="AM607" s="61"/>
    </row>
    <row r="608" spans="1:39" hidden="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59" t="s">
        <v>381</v>
      </c>
      <c r="N608" s="78"/>
      <c r="O608" s="27" t="s">
        <v>358</v>
      </c>
      <c r="P608" s="15" t="s">
        <v>359</v>
      </c>
      <c r="Q608" s="73"/>
      <c r="R608" s="74"/>
      <c r="S608" s="74"/>
      <c r="T608" s="74"/>
      <c r="U608" s="74"/>
      <c r="V608" s="74"/>
      <c r="W608" s="74"/>
      <c r="X608" s="74"/>
      <c r="Y608" s="61"/>
      <c r="Z608" s="69" t="s">
        <v>519</v>
      </c>
      <c r="AA608" s="59" t="s">
        <v>381</v>
      </c>
      <c r="AB608" s="78"/>
      <c r="AC608" s="27" t="s">
        <v>358</v>
      </c>
      <c r="AD608" s="15" t="s">
        <v>359</v>
      </c>
      <c r="AE608" s="73"/>
      <c r="AF608" s="74"/>
      <c r="AG608" s="74"/>
      <c r="AH608" s="74"/>
      <c r="AI608" s="74"/>
      <c r="AJ608" s="74"/>
      <c r="AK608" s="74"/>
      <c r="AL608" s="74"/>
      <c r="AM608" s="61"/>
    </row>
    <row r="609" spans="1:39" hidden="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59" t="s">
        <v>385</v>
      </c>
      <c r="N609" s="78" t="s">
        <v>308</v>
      </c>
      <c r="O609" s="27" t="s">
        <v>358</v>
      </c>
      <c r="P609" s="15" t="s">
        <v>368</v>
      </c>
      <c r="Q609" s="73"/>
      <c r="R609" s="74"/>
      <c r="S609" s="74"/>
      <c r="T609" s="74"/>
      <c r="U609" s="74"/>
      <c r="V609" s="74"/>
      <c r="W609" s="74">
        <v>1</v>
      </c>
      <c r="X609" s="74"/>
      <c r="Y609" s="61"/>
      <c r="Z609" s="69" t="s">
        <v>518</v>
      </c>
      <c r="AA609" s="59" t="s">
        <v>385</v>
      </c>
      <c r="AB609" s="78" t="s">
        <v>308</v>
      </c>
      <c r="AC609" s="27" t="s">
        <v>358</v>
      </c>
      <c r="AD609" s="15" t="s">
        <v>368</v>
      </c>
      <c r="AE609" s="73">
        <v>1</v>
      </c>
      <c r="AF609" s="74"/>
      <c r="AG609" s="74"/>
      <c r="AH609" s="74"/>
      <c r="AI609" s="74"/>
      <c r="AJ609" s="74"/>
      <c r="AK609" s="74"/>
      <c r="AL609" s="74"/>
      <c r="AM609" s="61"/>
    </row>
    <row r="610" spans="1:39" hidden="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59" t="s">
        <v>381</v>
      </c>
      <c r="N610" s="78"/>
      <c r="O610" s="27" t="s">
        <v>358</v>
      </c>
      <c r="P610" s="15" t="s">
        <v>359</v>
      </c>
      <c r="Q610" s="73"/>
      <c r="R610" s="74"/>
      <c r="S610" s="74"/>
      <c r="T610" s="74"/>
      <c r="U610" s="74"/>
      <c r="V610" s="74"/>
      <c r="W610" s="74"/>
      <c r="X610" s="74"/>
      <c r="Y610" s="61"/>
      <c r="Z610" s="69" t="s">
        <v>518</v>
      </c>
      <c r="AA610" s="59" t="s">
        <v>381</v>
      </c>
      <c r="AB610" s="78"/>
      <c r="AC610" s="27" t="s">
        <v>358</v>
      </c>
      <c r="AD610" s="15" t="s">
        <v>359</v>
      </c>
      <c r="AE610" s="73"/>
      <c r="AF610" s="74"/>
      <c r="AG610" s="74"/>
      <c r="AH610" s="74"/>
      <c r="AI610" s="74"/>
      <c r="AJ610" s="74"/>
      <c r="AK610" s="74"/>
      <c r="AL610" s="74"/>
      <c r="AM610" s="61"/>
    </row>
    <row r="611" spans="1:39" hidden="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59" t="s">
        <v>381</v>
      </c>
      <c r="N611" s="78"/>
      <c r="O611" s="27" t="s">
        <v>358</v>
      </c>
      <c r="P611" s="15" t="s">
        <v>359</v>
      </c>
      <c r="Q611" s="73"/>
      <c r="R611" s="74"/>
      <c r="S611" s="74"/>
      <c r="T611" s="74"/>
      <c r="U611" s="74"/>
      <c r="V611" s="74"/>
      <c r="W611" s="74"/>
      <c r="X611" s="74"/>
      <c r="Y611" s="61"/>
      <c r="Z611" s="69" t="s">
        <v>519</v>
      </c>
      <c r="AA611" s="59" t="s">
        <v>381</v>
      </c>
      <c r="AB611" s="78"/>
      <c r="AC611" s="27" t="s">
        <v>358</v>
      </c>
      <c r="AD611" s="15" t="s">
        <v>359</v>
      </c>
      <c r="AE611" s="73"/>
      <c r="AF611" s="74"/>
      <c r="AG611" s="74"/>
      <c r="AH611" s="74"/>
      <c r="AI611" s="74"/>
      <c r="AJ611" s="74"/>
      <c r="AK611" s="74"/>
      <c r="AL611" s="74"/>
      <c r="AM611" s="61"/>
    </row>
    <row r="612" spans="1:39" hidden="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59" t="s">
        <v>381</v>
      </c>
      <c r="N612" s="78"/>
      <c r="O612" s="27" t="s">
        <v>358</v>
      </c>
      <c r="P612" s="15" t="s">
        <v>359</v>
      </c>
      <c r="Q612" s="73"/>
      <c r="R612" s="74"/>
      <c r="S612" s="74"/>
      <c r="T612" s="74"/>
      <c r="U612" s="74"/>
      <c r="V612" s="74"/>
      <c r="W612" s="74"/>
      <c r="X612" s="74"/>
      <c r="Y612" s="61"/>
      <c r="Z612" s="69" t="s">
        <v>518</v>
      </c>
      <c r="AA612" s="59" t="s">
        <v>381</v>
      </c>
      <c r="AB612" s="78"/>
      <c r="AC612" s="27" t="s">
        <v>358</v>
      </c>
      <c r="AD612" s="15" t="s">
        <v>359</v>
      </c>
      <c r="AE612" s="73"/>
      <c r="AF612" s="74"/>
      <c r="AG612" s="74"/>
      <c r="AH612" s="74"/>
      <c r="AI612" s="74"/>
      <c r="AJ612" s="74"/>
      <c r="AK612" s="74"/>
      <c r="AL612" s="74"/>
      <c r="AM612" s="61"/>
    </row>
    <row r="613" spans="1:39" hidden="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59" t="s">
        <v>382</v>
      </c>
      <c r="N613" s="78" t="s">
        <v>308</v>
      </c>
      <c r="O613" s="27" t="s">
        <v>358</v>
      </c>
      <c r="P613" s="15" t="s">
        <v>368</v>
      </c>
      <c r="Q613" s="73"/>
      <c r="R613" s="74"/>
      <c r="S613" s="74"/>
      <c r="T613" s="74">
        <v>1</v>
      </c>
      <c r="U613" s="74"/>
      <c r="V613" s="74"/>
      <c r="W613" s="74">
        <v>1</v>
      </c>
      <c r="X613" s="74">
        <v>1</v>
      </c>
      <c r="Y613" s="61"/>
      <c r="Z613" s="69" t="s">
        <v>518</v>
      </c>
      <c r="AA613" s="59" t="s">
        <v>382</v>
      </c>
      <c r="AB613" s="78" t="s">
        <v>308</v>
      </c>
      <c r="AC613" s="27" t="s">
        <v>358</v>
      </c>
      <c r="AD613" s="15" t="s">
        <v>368</v>
      </c>
      <c r="AE613" s="73">
        <v>1</v>
      </c>
      <c r="AF613" s="74"/>
      <c r="AG613" s="74"/>
      <c r="AH613" s="74"/>
      <c r="AI613" s="74"/>
      <c r="AJ613" s="74"/>
      <c r="AK613" s="74"/>
      <c r="AL613" s="74"/>
      <c r="AM613" s="61">
        <v>1</v>
      </c>
    </row>
    <row r="614" spans="1:39" hidden="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59" t="s">
        <v>381</v>
      </c>
      <c r="N614" s="78"/>
      <c r="O614" s="27" t="s">
        <v>358</v>
      </c>
      <c r="P614" s="15" t="s">
        <v>359</v>
      </c>
      <c r="Q614" s="73"/>
      <c r="R614" s="74"/>
      <c r="S614" s="74"/>
      <c r="T614" s="74"/>
      <c r="U614" s="74"/>
      <c r="V614" s="74"/>
      <c r="W614" s="74"/>
      <c r="X614" s="74"/>
      <c r="Y614" s="61"/>
      <c r="Z614" s="69" t="s">
        <v>520</v>
      </c>
      <c r="AA614" s="59" t="s">
        <v>381</v>
      </c>
      <c r="AB614" s="78"/>
      <c r="AC614" s="27" t="s">
        <v>358</v>
      </c>
      <c r="AD614" s="15" t="s">
        <v>359</v>
      </c>
      <c r="AE614" s="73"/>
      <c r="AF614" s="74"/>
      <c r="AG614" s="74"/>
      <c r="AH614" s="74"/>
      <c r="AI614" s="74"/>
      <c r="AJ614" s="74"/>
      <c r="AK614" s="74"/>
      <c r="AL614" s="74"/>
      <c r="AM614" s="61"/>
    </row>
    <row r="615" spans="1:39" hidden="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59" t="s">
        <v>385</v>
      </c>
      <c r="N615" s="78" t="s">
        <v>308</v>
      </c>
      <c r="O615" s="27" t="s">
        <v>358</v>
      </c>
      <c r="P615" s="15" t="s">
        <v>368</v>
      </c>
      <c r="Q615" s="73"/>
      <c r="R615" s="74"/>
      <c r="S615" s="74"/>
      <c r="T615" s="74"/>
      <c r="U615" s="74"/>
      <c r="V615" s="74"/>
      <c r="W615" s="74">
        <v>1</v>
      </c>
      <c r="X615" s="74"/>
      <c r="Y615" s="61"/>
      <c r="Z615" s="69" t="s">
        <v>518</v>
      </c>
      <c r="AA615" s="59" t="s">
        <v>385</v>
      </c>
      <c r="AB615" s="78" t="s">
        <v>308</v>
      </c>
      <c r="AC615" s="27" t="s">
        <v>358</v>
      </c>
      <c r="AD615" s="15" t="s">
        <v>368</v>
      </c>
      <c r="AE615" s="73">
        <v>1</v>
      </c>
      <c r="AF615" s="74"/>
      <c r="AG615" s="74"/>
      <c r="AH615" s="74"/>
      <c r="AI615" s="74"/>
      <c r="AJ615" s="74"/>
      <c r="AK615" s="74"/>
      <c r="AL615" s="74"/>
      <c r="AM615" s="61"/>
    </row>
    <row r="616" spans="1:39" hidden="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59" t="s">
        <v>381</v>
      </c>
      <c r="N616" s="78"/>
      <c r="O616" s="27" t="s">
        <v>358</v>
      </c>
      <c r="P616" s="15" t="s">
        <v>359</v>
      </c>
      <c r="Q616" s="73"/>
      <c r="R616" s="74"/>
      <c r="S616" s="74"/>
      <c r="T616" s="74"/>
      <c r="U616" s="74"/>
      <c r="V616" s="74"/>
      <c r="W616" s="74"/>
      <c r="X616" s="74"/>
      <c r="Y616" s="61"/>
      <c r="Z616" s="69" t="s">
        <v>520</v>
      </c>
      <c r="AA616" s="59" t="s">
        <v>381</v>
      </c>
      <c r="AB616" s="78"/>
      <c r="AC616" s="27" t="s">
        <v>358</v>
      </c>
      <c r="AD616" s="15" t="s">
        <v>359</v>
      </c>
      <c r="AE616" s="73"/>
      <c r="AF616" s="74"/>
      <c r="AG616" s="74"/>
      <c r="AH616" s="74"/>
      <c r="AI616" s="74"/>
      <c r="AJ616" s="74"/>
      <c r="AK616" s="74"/>
      <c r="AL616" s="74"/>
      <c r="AM616" s="61"/>
    </row>
    <row r="617" spans="1:39" hidden="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59" t="s">
        <v>381</v>
      </c>
      <c r="N617" s="78"/>
      <c r="O617" s="27" t="s">
        <v>358</v>
      </c>
      <c r="P617" s="15" t="s">
        <v>359</v>
      </c>
      <c r="Q617" s="73"/>
      <c r="R617" s="74"/>
      <c r="S617" s="74"/>
      <c r="T617" s="74"/>
      <c r="U617" s="74"/>
      <c r="V617" s="74"/>
      <c r="W617" s="74"/>
      <c r="X617" s="74"/>
      <c r="Y617" s="61"/>
      <c r="Z617" s="69" t="s">
        <v>519</v>
      </c>
      <c r="AA617" s="59" t="s">
        <v>381</v>
      </c>
      <c r="AB617" s="78"/>
      <c r="AC617" s="27" t="s">
        <v>358</v>
      </c>
      <c r="AD617" s="15" t="s">
        <v>359</v>
      </c>
      <c r="AE617" s="73"/>
      <c r="AF617" s="74"/>
      <c r="AG617" s="74"/>
      <c r="AH617" s="74"/>
      <c r="AI617" s="74"/>
      <c r="AJ617" s="74"/>
      <c r="AK617" s="74"/>
      <c r="AL617" s="74"/>
      <c r="AM617" s="61"/>
    </row>
    <row r="618" spans="1:39" hidden="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59" t="s">
        <v>382</v>
      </c>
      <c r="N618" s="78" t="s">
        <v>308</v>
      </c>
      <c r="O618" s="27" t="s">
        <v>358</v>
      </c>
      <c r="P618" s="15" t="s">
        <v>368</v>
      </c>
      <c r="Q618" s="73"/>
      <c r="R618" s="74"/>
      <c r="S618" s="74"/>
      <c r="T618" s="74"/>
      <c r="U618" s="74"/>
      <c r="V618" s="74"/>
      <c r="W618" s="74">
        <v>1</v>
      </c>
      <c r="X618" s="74"/>
      <c r="Y618" s="61"/>
      <c r="Z618" s="69" t="s">
        <v>518</v>
      </c>
      <c r="AA618" s="59" t="s">
        <v>382</v>
      </c>
      <c r="AB618" s="78" t="s">
        <v>308</v>
      </c>
      <c r="AC618" s="27" t="s">
        <v>358</v>
      </c>
      <c r="AD618" s="15" t="s">
        <v>368</v>
      </c>
      <c r="AE618" s="73">
        <v>1</v>
      </c>
      <c r="AF618" s="74"/>
      <c r="AG618" s="74"/>
      <c r="AH618" s="74"/>
      <c r="AI618" s="74"/>
      <c r="AJ618" s="74"/>
      <c r="AK618" s="74"/>
      <c r="AL618" s="74"/>
      <c r="AM618" s="61"/>
    </row>
    <row r="619" spans="1:39" hidden="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59" t="s">
        <v>381</v>
      </c>
      <c r="N619" s="78"/>
      <c r="O619" s="27" t="s">
        <v>358</v>
      </c>
      <c r="P619" s="15" t="s">
        <v>359</v>
      </c>
      <c r="Q619" s="73"/>
      <c r="R619" s="74"/>
      <c r="S619" s="74"/>
      <c r="T619" s="74"/>
      <c r="U619" s="74"/>
      <c r="V619" s="74"/>
      <c r="W619" s="74"/>
      <c r="X619" s="74"/>
      <c r="Y619" s="61"/>
      <c r="Z619" s="69" t="s">
        <v>520</v>
      </c>
      <c r="AA619" s="59" t="s">
        <v>381</v>
      </c>
      <c r="AB619" s="78"/>
      <c r="AC619" s="27" t="s">
        <v>358</v>
      </c>
      <c r="AD619" s="15" t="s">
        <v>359</v>
      </c>
      <c r="AE619" s="73"/>
      <c r="AF619" s="74"/>
      <c r="AG619" s="74"/>
      <c r="AH619" s="74"/>
      <c r="AI619" s="74"/>
      <c r="AJ619" s="74"/>
      <c r="AK619" s="74"/>
      <c r="AL619" s="74"/>
      <c r="AM619" s="61"/>
    </row>
    <row r="620" spans="1:39" hidden="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59" t="s">
        <v>381</v>
      </c>
      <c r="N620" s="78"/>
      <c r="O620" s="27" t="s">
        <v>358</v>
      </c>
      <c r="P620" s="15" t="s">
        <v>359</v>
      </c>
      <c r="Q620" s="73"/>
      <c r="R620" s="74"/>
      <c r="S620" s="74"/>
      <c r="T620" s="74"/>
      <c r="U620" s="74"/>
      <c r="V620" s="74"/>
      <c r="W620" s="74"/>
      <c r="X620" s="74"/>
      <c r="Y620" s="61"/>
      <c r="Z620" s="69" t="s">
        <v>519</v>
      </c>
      <c r="AA620" s="59" t="s">
        <v>381</v>
      </c>
      <c r="AB620" s="78"/>
      <c r="AC620" s="27" t="s">
        <v>358</v>
      </c>
      <c r="AD620" s="15" t="s">
        <v>359</v>
      </c>
      <c r="AE620" s="73"/>
      <c r="AF620" s="74"/>
      <c r="AG620" s="74"/>
      <c r="AH620" s="74"/>
      <c r="AI620" s="74"/>
      <c r="AJ620" s="74"/>
      <c r="AK620" s="74"/>
      <c r="AL620" s="74"/>
      <c r="AM620" s="61"/>
    </row>
    <row r="621" spans="1:39" hidden="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59" t="s">
        <v>385</v>
      </c>
      <c r="N621" s="78" t="s">
        <v>308</v>
      </c>
      <c r="O621" s="27" t="s">
        <v>358</v>
      </c>
      <c r="P621" s="15" t="s">
        <v>368</v>
      </c>
      <c r="Q621" s="73"/>
      <c r="R621" s="74"/>
      <c r="S621" s="74"/>
      <c r="T621" s="74"/>
      <c r="U621" s="74"/>
      <c r="V621" s="74"/>
      <c r="W621" s="74">
        <v>1</v>
      </c>
      <c r="X621" s="74"/>
      <c r="Y621" s="61"/>
      <c r="Z621" s="69" t="s">
        <v>518</v>
      </c>
      <c r="AA621" s="59" t="s">
        <v>385</v>
      </c>
      <c r="AB621" s="78" t="s">
        <v>308</v>
      </c>
      <c r="AC621" s="27" t="s">
        <v>358</v>
      </c>
      <c r="AD621" s="15" t="s">
        <v>368</v>
      </c>
      <c r="AE621" s="73">
        <v>1</v>
      </c>
      <c r="AF621" s="74"/>
      <c r="AG621" s="74"/>
      <c r="AH621" s="74"/>
      <c r="AI621" s="74"/>
      <c r="AJ621" s="74"/>
      <c r="AK621" s="74"/>
      <c r="AL621" s="74"/>
      <c r="AM621" s="61"/>
    </row>
    <row r="622" spans="1:39" hidden="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59" t="s">
        <v>381</v>
      </c>
      <c r="N622" s="78"/>
      <c r="O622" s="27" t="s">
        <v>358</v>
      </c>
      <c r="P622" s="15" t="s">
        <v>359</v>
      </c>
      <c r="Q622" s="73"/>
      <c r="R622" s="74"/>
      <c r="S622" s="74"/>
      <c r="T622" s="74"/>
      <c r="U622" s="74"/>
      <c r="V622" s="74"/>
      <c r="W622" s="74"/>
      <c r="X622" s="74"/>
      <c r="Y622" s="61"/>
      <c r="Z622" s="69" t="s">
        <v>520</v>
      </c>
      <c r="AA622" s="59" t="s">
        <v>381</v>
      </c>
      <c r="AB622" s="78"/>
      <c r="AC622" s="27" t="s">
        <v>358</v>
      </c>
      <c r="AD622" s="15" t="s">
        <v>359</v>
      </c>
      <c r="AE622" s="73"/>
      <c r="AF622" s="74"/>
      <c r="AG622" s="74"/>
      <c r="AH622" s="74"/>
      <c r="AI622" s="74"/>
      <c r="AJ622" s="74"/>
      <c r="AK622" s="74"/>
      <c r="AL622" s="74"/>
      <c r="AM622" s="61"/>
    </row>
    <row r="623" spans="1:39" hidden="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59" t="s">
        <v>381</v>
      </c>
      <c r="N623" s="78"/>
      <c r="O623" s="27" t="s">
        <v>358</v>
      </c>
      <c r="P623" s="15" t="s">
        <v>359</v>
      </c>
      <c r="Q623" s="73"/>
      <c r="R623" s="74"/>
      <c r="S623" s="74"/>
      <c r="T623" s="74"/>
      <c r="U623" s="74"/>
      <c r="V623" s="74"/>
      <c r="W623" s="74"/>
      <c r="X623" s="74"/>
      <c r="Y623" s="61"/>
      <c r="Z623" s="69" t="s">
        <v>519</v>
      </c>
      <c r="AA623" s="59" t="s">
        <v>381</v>
      </c>
      <c r="AB623" s="78"/>
      <c r="AC623" s="27" t="s">
        <v>358</v>
      </c>
      <c r="AD623" s="15" t="s">
        <v>359</v>
      </c>
      <c r="AE623" s="73"/>
      <c r="AF623" s="74"/>
      <c r="AG623" s="74"/>
      <c r="AH623" s="74"/>
      <c r="AI623" s="74"/>
      <c r="AJ623" s="74"/>
      <c r="AK623" s="74"/>
      <c r="AL623" s="74"/>
      <c r="AM623" s="61"/>
    </row>
    <row r="624" spans="1:39" hidden="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59" t="s">
        <v>381</v>
      </c>
      <c r="N624" s="78"/>
      <c r="O624" s="27" t="s">
        <v>358</v>
      </c>
      <c r="P624" s="15" t="s">
        <v>359</v>
      </c>
      <c r="Q624" s="73"/>
      <c r="R624" s="74"/>
      <c r="S624" s="74"/>
      <c r="T624" s="74"/>
      <c r="U624" s="74"/>
      <c r="V624" s="74"/>
      <c r="W624" s="74"/>
      <c r="X624" s="74"/>
      <c r="Y624" s="61"/>
      <c r="Z624" s="69" t="s">
        <v>519</v>
      </c>
      <c r="AA624" s="59" t="s">
        <v>381</v>
      </c>
      <c r="AB624" s="78"/>
      <c r="AC624" s="27" t="s">
        <v>358</v>
      </c>
      <c r="AD624" s="15" t="s">
        <v>359</v>
      </c>
      <c r="AE624" s="73"/>
      <c r="AF624" s="74"/>
      <c r="AG624" s="74"/>
      <c r="AH624" s="74"/>
      <c r="AI624" s="74"/>
      <c r="AJ624" s="74"/>
      <c r="AK624" s="74"/>
      <c r="AL624" s="74"/>
      <c r="AM624" s="61"/>
    </row>
    <row r="625" spans="1:39" hidden="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59" t="s">
        <v>381</v>
      </c>
      <c r="N625" s="78"/>
      <c r="O625" s="27" t="s">
        <v>358</v>
      </c>
      <c r="P625" s="15" t="s">
        <v>359</v>
      </c>
      <c r="Q625" s="73"/>
      <c r="R625" s="74"/>
      <c r="S625" s="74"/>
      <c r="T625" s="74"/>
      <c r="U625" s="74"/>
      <c r="V625" s="74"/>
      <c r="W625" s="74"/>
      <c r="X625" s="74"/>
      <c r="Y625" s="61"/>
      <c r="Z625" s="69" t="s">
        <v>518</v>
      </c>
      <c r="AA625" s="59" t="s">
        <v>381</v>
      </c>
      <c r="AB625" s="78"/>
      <c r="AC625" s="27" t="s">
        <v>358</v>
      </c>
      <c r="AD625" s="15" t="s">
        <v>359</v>
      </c>
      <c r="AE625" s="73"/>
      <c r="AF625" s="74"/>
      <c r="AG625" s="74"/>
      <c r="AH625" s="74"/>
      <c r="AI625" s="74"/>
      <c r="AJ625" s="74"/>
      <c r="AK625" s="74"/>
      <c r="AL625" s="74"/>
      <c r="AM625" s="61"/>
    </row>
    <row r="626" spans="1:39" hidden="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59" t="s">
        <v>381</v>
      </c>
      <c r="N626" s="78"/>
      <c r="O626" s="27" t="s">
        <v>358</v>
      </c>
      <c r="P626" s="15" t="s">
        <v>359</v>
      </c>
      <c r="Q626" s="73"/>
      <c r="R626" s="74"/>
      <c r="S626" s="74"/>
      <c r="T626" s="74"/>
      <c r="U626" s="74"/>
      <c r="V626" s="74"/>
      <c r="W626" s="74"/>
      <c r="X626" s="74"/>
      <c r="Y626" s="61"/>
      <c r="Z626" s="69" t="s">
        <v>520</v>
      </c>
      <c r="AA626" s="59" t="s">
        <v>381</v>
      </c>
      <c r="AB626" s="78"/>
      <c r="AC626" s="27" t="s">
        <v>358</v>
      </c>
      <c r="AD626" s="15" t="s">
        <v>359</v>
      </c>
      <c r="AE626" s="73"/>
      <c r="AF626" s="74"/>
      <c r="AG626" s="74"/>
      <c r="AH626" s="74"/>
      <c r="AI626" s="74"/>
      <c r="AJ626" s="74"/>
      <c r="AK626" s="74"/>
      <c r="AL626" s="74"/>
      <c r="AM626" s="61"/>
    </row>
    <row r="627" spans="1:39" hidden="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59" t="s">
        <v>381</v>
      </c>
      <c r="N627" s="78"/>
      <c r="O627" s="27" t="s">
        <v>358</v>
      </c>
      <c r="P627" s="15" t="s">
        <v>359</v>
      </c>
      <c r="Q627" s="73"/>
      <c r="R627" s="74"/>
      <c r="S627" s="74"/>
      <c r="T627" s="74"/>
      <c r="U627" s="74"/>
      <c r="V627" s="74"/>
      <c r="W627" s="74"/>
      <c r="X627" s="74"/>
      <c r="Y627" s="61"/>
      <c r="Z627" s="69" t="s">
        <v>520</v>
      </c>
      <c r="AA627" s="59" t="s">
        <v>381</v>
      </c>
      <c r="AB627" s="78"/>
      <c r="AC627" s="27" t="s">
        <v>358</v>
      </c>
      <c r="AD627" s="15" t="s">
        <v>359</v>
      </c>
      <c r="AE627" s="73"/>
      <c r="AF627" s="74"/>
      <c r="AG627" s="74"/>
      <c r="AH627" s="74"/>
      <c r="AI627" s="74"/>
      <c r="AJ627" s="74"/>
      <c r="AK627" s="74"/>
      <c r="AL627" s="74"/>
      <c r="AM627" s="61"/>
    </row>
    <row r="628" spans="1:39" hidden="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59" t="s">
        <v>381</v>
      </c>
      <c r="N628" s="78"/>
      <c r="O628" s="27" t="s">
        <v>358</v>
      </c>
      <c r="P628" s="15" t="s">
        <v>359</v>
      </c>
      <c r="Q628" s="73"/>
      <c r="R628" s="74"/>
      <c r="S628" s="74"/>
      <c r="T628" s="74"/>
      <c r="U628" s="74"/>
      <c r="V628" s="74"/>
      <c r="W628" s="74"/>
      <c r="X628" s="74"/>
      <c r="Y628" s="61"/>
      <c r="Z628" s="69" t="s">
        <v>519</v>
      </c>
      <c r="AA628" s="59" t="s">
        <v>381</v>
      </c>
      <c r="AB628" s="78"/>
      <c r="AC628" s="27" t="s">
        <v>358</v>
      </c>
      <c r="AD628" s="15" t="s">
        <v>359</v>
      </c>
      <c r="AE628" s="73"/>
      <c r="AF628" s="74"/>
      <c r="AG628" s="74"/>
      <c r="AH628" s="74"/>
      <c r="AI628" s="74"/>
      <c r="AJ628" s="74"/>
      <c r="AK628" s="74"/>
      <c r="AL628" s="74"/>
      <c r="AM628" s="61"/>
    </row>
    <row r="629" spans="1:39" hidden="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59" t="s">
        <v>381</v>
      </c>
      <c r="N629" s="78"/>
      <c r="O629" s="27" t="s">
        <v>358</v>
      </c>
      <c r="P629" s="15" t="s">
        <v>359</v>
      </c>
      <c r="Q629" s="73"/>
      <c r="R629" s="74"/>
      <c r="S629" s="74"/>
      <c r="T629" s="74"/>
      <c r="U629" s="74"/>
      <c r="V629" s="74"/>
      <c r="W629" s="74"/>
      <c r="X629" s="74"/>
      <c r="Y629" s="61"/>
      <c r="Z629" s="69" t="s">
        <v>518</v>
      </c>
      <c r="AA629" s="59" t="s">
        <v>381</v>
      </c>
      <c r="AB629" s="78"/>
      <c r="AC629" s="27" t="s">
        <v>358</v>
      </c>
      <c r="AD629" s="15" t="s">
        <v>359</v>
      </c>
      <c r="AE629" s="73"/>
      <c r="AF629" s="74"/>
      <c r="AG629" s="74"/>
      <c r="AH629" s="74"/>
      <c r="AI629" s="74"/>
      <c r="AJ629" s="74"/>
      <c r="AK629" s="74"/>
      <c r="AL629" s="74"/>
      <c r="AM629" s="61"/>
    </row>
    <row r="630" spans="1:39" hidden="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59" t="s">
        <v>382</v>
      </c>
      <c r="N630" s="78" t="s">
        <v>308</v>
      </c>
      <c r="O630" s="27" t="s">
        <v>358</v>
      </c>
      <c r="P630" s="15" t="s">
        <v>368</v>
      </c>
      <c r="Q630" s="73"/>
      <c r="R630" s="74"/>
      <c r="S630" s="74"/>
      <c r="T630" s="74"/>
      <c r="U630" s="74"/>
      <c r="V630" s="74"/>
      <c r="W630" s="74">
        <v>1</v>
      </c>
      <c r="X630" s="74"/>
      <c r="Y630" s="61"/>
      <c r="Z630" s="69" t="s">
        <v>518</v>
      </c>
      <c r="AA630" s="59" t="s">
        <v>382</v>
      </c>
      <c r="AB630" s="78" t="s">
        <v>308</v>
      </c>
      <c r="AC630" s="27" t="s">
        <v>358</v>
      </c>
      <c r="AD630" s="15" t="s">
        <v>368</v>
      </c>
      <c r="AE630" s="73">
        <v>1</v>
      </c>
      <c r="AF630" s="74"/>
      <c r="AG630" s="74"/>
      <c r="AH630" s="74"/>
      <c r="AI630" s="74"/>
      <c r="AJ630" s="74"/>
      <c r="AK630" s="74"/>
      <c r="AL630" s="74"/>
      <c r="AM630" s="61"/>
    </row>
    <row r="631" spans="1:39" hidden="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59" t="s">
        <v>381</v>
      </c>
      <c r="N631" s="78"/>
      <c r="O631" s="27" t="s">
        <v>358</v>
      </c>
      <c r="P631" s="15" t="s">
        <v>359</v>
      </c>
      <c r="Q631" s="73"/>
      <c r="R631" s="74"/>
      <c r="S631" s="74"/>
      <c r="T631" s="74"/>
      <c r="U631" s="74"/>
      <c r="V631" s="74"/>
      <c r="W631" s="74"/>
      <c r="X631" s="74"/>
      <c r="Y631" s="61"/>
      <c r="Z631" s="69" t="s">
        <v>518</v>
      </c>
      <c r="AA631" s="59" t="s">
        <v>381</v>
      </c>
      <c r="AB631" s="78"/>
      <c r="AC631" s="27" t="s">
        <v>358</v>
      </c>
      <c r="AD631" s="15" t="s">
        <v>359</v>
      </c>
      <c r="AE631" s="73"/>
      <c r="AF631" s="74"/>
      <c r="AG631" s="74"/>
      <c r="AH631" s="74"/>
      <c r="AI631" s="74"/>
      <c r="AJ631" s="74"/>
      <c r="AK631" s="74"/>
      <c r="AL631" s="74"/>
      <c r="AM631" s="61"/>
    </row>
    <row r="632" spans="1:39" hidden="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59" t="s">
        <v>385</v>
      </c>
      <c r="N632" s="78" t="s">
        <v>308</v>
      </c>
      <c r="O632" s="27" t="s">
        <v>358</v>
      </c>
      <c r="P632" s="15" t="s">
        <v>368</v>
      </c>
      <c r="Q632" s="73"/>
      <c r="R632" s="74"/>
      <c r="S632" s="74"/>
      <c r="T632" s="74"/>
      <c r="U632" s="74"/>
      <c r="V632" s="74"/>
      <c r="W632" s="74">
        <v>1</v>
      </c>
      <c r="X632" s="74"/>
      <c r="Y632" s="61"/>
      <c r="Z632" s="69" t="s">
        <v>518</v>
      </c>
      <c r="AA632" s="59" t="s">
        <v>385</v>
      </c>
      <c r="AB632" s="78" t="s">
        <v>308</v>
      </c>
      <c r="AC632" s="27" t="s">
        <v>358</v>
      </c>
      <c r="AD632" s="15" t="s">
        <v>368</v>
      </c>
      <c r="AE632" s="73">
        <v>1</v>
      </c>
      <c r="AF632" s="74"/>
      <c r="AG632" s="74"/>
      <c r="AH632" s="74"/>
      <c r="AI632" s="74"/>
      <c r="AJ632" s="74"/>
      <c r="AK632" s="74"/>
      <c r="AL632" s="74"/>
      <c r="AM632" s="61"/>
    </row>
    <row r="633" spans="1:39" hidden="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59" t="s">
        <v>382</v>
      </c>
      <c r="N633" s="78" t="s">
        <v>308</v>
      </c>
      <c r="O633" s="27" t="s">
        <v>358</v>
      </c>
      <c r="P633" s="15" t="s">
        <v>368</v>
      </c>
      <c r="Q633" s="73"/>
      <c r="R633" s="74"/>
      <c r="S633" s="74"/>
      <c r="T633" s="74">
        <v>1</v>
      </c>
      <c r="U633" s="74"/>
      <c r="V633" s="74"/>
      <c r="W633" s="74">
        <v>1</v>
      </c>
      <c r="X633" s="74"/>
      <c r="Y633" s="61">
        <v>1</v>
      </c>
      <c r="Z633" s="69" t="s">
        <v>518</v>
      </c>
      <c r="AA633" s="59" t="s">
        <v>382</v>
      </c>
      <c r="AB633" s="78" t="s">
        <v>308</v>
      </c>
      <c r="AC633" s="27" t="s">
        <v>358</v>
      </c>
      <c r="AD633" s="15" t="s">
        <v>368</v>
      </c>
      <c r="AE633" s="73"/>
      <c r="AF633" s="74"/>
      <c r="AG633" s="74">
        <v>1</v>
      </c>
      <c r="AH633" s="74"/>
      <c r="AI633" s="74"/>
      <c r="AJ633" s="74"/>
      <c r="AK633" s="74"/>
      <c r="AL633" s="74"/>
      <c r="AM633" s="61">
        <v>1</v>
      </c>
    </row>
    <row r="634" spans="1:39" hidden="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59" t="s">
        <v>381</v>
      </c>
      <c r="N634" s="78"/>
      <c r="O634" s="27" t="s">
        <v>358</v>
      </c>
      <c r="P634" s="15" t="s">
        <v>359</v>
      </c>
      <c r="Q634" s="73"/>
      <c r="R634" s="74"/>
      <c r="S634" s="74"/>
      <c r="T634" s="74"/>
      <c r="U634" s="74"/>
      <c r="V634" s="74"/>
      <c r="W634" s="74"/>
      <c r="X634" s="74"/>
      <c r="Y634" s="61"/>
      <c r="Z634" s="69" t="s">
        <v>520</v>
      </c>
      <c r="AA634" s="59" t="s">
        <v>381</v>
      </c>
      <c r="AB634" s="78"/>
      <c r="AC634" s="27" t="s">
        <v>358</v>
      </c>
      <c r="AD634" s="15" t="s">
        <v>359</v>
      </c>
      <c r="AE634" s="73"/>
      <c r="AF634" s="74"/>
      <c r="AG634" s="74"/>
      <c r="AH634" s="74"/>
      <c r="AI634" s="74"/>
      <c r="AJ634" s="74"/>
      <c r="AK634" s="74"/>
      <c r="AL634" s="74"/>
      <c r="AM634" s="61"/>
    </row>
    <row r="635" spans="1:39" hidden="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59" t="s">
        <v>381</v>
      </c>
      <c r="N635" s="78"/>
      <c r="O635" s="27" t="s">
        <v>358</v>
      </c>
      <c r="P635" s="15" t="s">
        <v>359</v>
      </c>
      <c r="Q635" s="73"/>
      <c r="R635" s="74"/>
      <c r="S635" s="74"/>
      <c r="T635" s="74"/>
      <c r="U635" s="74"/>
      <c r="V635" s="74"/>
      <c r="W635" s="74"/>
      <c r="X635" s="74"/>
      <c r="Y635" s="61"/>
      <c r="Z635" s="69" t="s">
        <v>520</v>
      </c>
      <c r="AA635" s="59" t="s">
        <v>381</v>
      </c>
      <c r="AB635" s="78"/>
      <c r="AC635" s="27" t="s">
        <v>358</v>
      </c>
      <c r="AD635" s="15" t="s">
        <v>359</v>
      </c>
      <c r="AE635" s="73"/>
      <c r="AF635" s="74"/>
      <c r="AG635" s="74"/>
      <c r="AH635" s="74"/>
      <c r="AI635" s="74"/>
      <c r="AJ635" s="74"/>
      <c r="AK635" s="74"/>
      <c r="AL635" s="74"/>
      <c r="AM635" s="61"/>
    </row>
    <row r="636" spans="1:39" hidden="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59" t="s">
        <v>381</v>
      </c>
      <c r="N636" s="78"/>
      <c r="O636" s="27" t="s">
        <v>358</v>
      </c>
      <c r="P636" s="15" t="s">
        <v>359</v>
      </c>
      <c r="Q636" s="73"/>
      <c r="R636" s="74"/>
      <c r="S636" s="74"/>
      <c r="T636" s="74"/>
      <c r="U636" s="74"/>
      <c r="V636" s="74"/>
      <c r="W636" s="74"/>
      <c r="X636" s="74"/>
      <c r="Y636" s="61"/>
      <c r="Z636" s="69" t="s">
        <v>518</v>
      </c>
      <c r="AA636" s="59" t="s">
        <v>381</v>
      </c>
      <c r="AB636" s="78"/>
      <c r="AC636" s="27" t="s">
        <v>358</v>
      </c>
      <c r="AD636" s="15" t="s">
        <v>359</v>
      </c>
      <c r="AE636" s="73"/>
      <c r="AF636" s="74"/>
      <c r="AG636" s="74"/>
      <c r="AH636" s="74"/>
      <c r="AI636" s="74"/>
      <c r="AJ636" s="74"/>
      <c r="AK636" s="74"/>
      <c r="AL636" s="74"/>
      <c r="AM636" s="61"/>
    </row>
    <row r="637" spans="1:39" hidden="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59" t="s">
        <v>382</v>
      </c>
      <c r="N637" s="78" t="s">
        <v>308</v>
      </c>
      <c r="O637" s="27" t="s">
        <v>358</v>
      </c>
      <c r="P637" s="15" t="s">
        <v>368</v>
      </c>
      <c r="Q637" s="73"/>
      <c r="R637" s="74"/>
      <c r="S637" s="74"/>
      <c r="T637" s="74">
        <v>1</v>
      </c>
      <c r="U637" s="74"/>
      <c r="V637" s="74"/>
      <c r="W637" s="74">
        <v>1</v>
      </c>
      <c r="X637" s="74">
        <v>1</v>
      </c>
      <c r="Y637" s="61"/>
      <c r="Z637" s="69" t="s">
        <v>518</v>
      </c>
      <c r="AA637" s="59" t="s">
        <v>382</v>
      </c>
      <c r="AB637" s="78" t="s">
        <v>308</v>
      </c>
      <c r="AC637" s="27" t="s">
        <v>358</v>
      </c>
      <c r="AD637" s="15" t="s">
        <v>368</v>
      </c>
      <c r="AE637" s="73"/>
      <c r="AF637" s="74"/>
      <c r="AG637" s="74">
        <v>1</v>
      </c>
      <c r="AH637" s="74"/>
      <c r="AI637" s="74"/>
      <c r="AJ637" s="74"/>
      <c r="AK637" s="74"/>
      <c r="AL637" s="74"/>
      <c r="AM637" s="61"/>
    </row>
    <row r="638" spans="1:39" hidden="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59" t="s">
        <v>381</v>
      </c>
      <c r="N638" s="78"/>
      <c r="O638" s="27" t="s">
        <v>358</v>
      </c>
      <c r="P638" s="15" t="s">
        <v>359</v>
      </c>
      <c r="Q638" s="73"/>
      <c r="R638" s="74"/>
      <c r="S638" s="74"/>
      <c r="T638" s="74"/>
      <c r="U638" s="74"/>
      <c r="V638" s="74"/>
      <c r="W638" s="74"/>
      <c r="X638" s="74"/>
      <c r="Y638" s="61"/>
      <c r="Z638" s="69" t="s">
        <v>520</v>
      </c>
      <c r="AA638" s="59" t="s">
        <v>381</v>
      </c>
      <c r="AB638" s="78"/>
      <c r="AC638" s="27" t="s">
        <v>358</v>
      </c>
      <c r="AD638" s="15" t="s">
        <v>359</v>
      </c>
      <c r="AE638" s="73"/>
      <c r="AF638" s="74"/>
      <c r="AG638" s="74"/>
      <c r="AH638" s="74"/>
      <c r="AI638" s="74"/>
      <c r="AJ638" s="74"/>
      <c r="AK638" s="74"/>
      <c r="AL638" s="74"/>
      <c r="AM638" s="61"/>
    </row>
    <row r="639" spans="1:39" hidden="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59" t="s">
        <v>381</v>
      </c>
      <c r="N639" s="78"/>
      <c r="O639" s="27" t="s">
        <v>358</v>
      </c>
      <c r="P639" s="15" t="s">
        <v>359</v>
      </c>
      <c r="Q639" s="73"/>
      <c r="R639" s="74"/>
      <c r="S639" s="74"/>
      <c r="T639" s="74"/>
      <c r="U639" s="74"/>
      <c r="V639" s="74"/>
      <c r="W639" s="74"/>
      <c r="X639" s="74"/>
      <c r="Y639" s="61"/>
      <c r="Z639" s="69" t="s">
        <v>520</v>
      </c>
      <c r="AA639" s="59" t="s">
        <v>381</v>
      </c>
      <c r="AB639" s="78"/>
      <c r="AC639" s="27" t="s">
        <v>358</v>
      </c>
      <c r="AD639" s="15" t="s">
        <v>359</v>
      </c>
      <c r="AE639" s="73"/>
      <c r="AF639" s="74"/>
      <c r="AG639" s="74"/>
      <c r="AH639" s="74"/>
      <c r="AI639" s="74"/>
      <c r="AJ639" s="74"/>
      <c r="AK639" s="74"/>
      <c r="AL639" s="74"/>
      <c r="AM639" s="61"/>
    </row>
    <row r="640" spans="1:39" hidden="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59" t="s">
        <v>381</v>
      </c>
      <c r="N640" s="78"/>
      <c r="O640" s="27" t="s">
        <v>358</v>
      </c>
      <c r="P640" s="15" t="s">
        <v>359</v>
      </c>
      <c r="Q640" s="73"/>
      <c r="R640" s="74"/>
      <c r="S640" s="74"/>
      <c r="T640" s="74"/>
      <c r="U640" s="74"/>
      <c r="V640" s="74"/>
      <c r="W640" s="74"/>
      <c r="X640" s="74"/>
      <c r="Y640" s="61"/>
      <c r="Z640" s="69" t="s">
        <v>518</v>
      </c>
      <c r="AA640" s="59" t="s">
        <v>381</v>
      </c>
      <c r="AB640" s="78"/>
      <c r="AC640" s="27" t="s">
        <v>358</v>
      </c>
      <c r="AD640" s="15" t="s">
        <v>359</v>
      </c>
      <c r="AE640" s="73"/>
      <c r="AF640" s="74"/>
      <c r="AG640" s="74"/>
      <c r="AH640" s="74"/>
      <c r="AI640" s="74"/>
      <c r="AJ640" s="74"/>
      <c r="AK640" s="74"/>
      <c r="AL640" s="74"/>
      <c r="AM640" s="61"/>
    </row>
    <row r="641" spans="1:39" hidden="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59" t="s">
        <v>382</v>
      </c>
      <c r="N641" s="78" t="s">
        <v>308</v>
      </c>
      <c r="O641" s="27" t="s">
        <v>358</v>
      </c>
      <c r="P641" s="15" t="s">
        <v>368</v>
      </c>
      <c r="Q641" s="73"/>
      <c r="R641" s="74"/>
      <c r="S641" s="74"/>
      <c r="T641" s="74"/>
      <c r="U641" s="74"/>
      <c r="V641" s="74"/>
      <c r="W641" s="74">
        <v>1</v>
      </c>
      <c r="X641" s="74"/>
      <c r="Y641" s="61"/>
      <c r="Z641" s="69" t="s">
        <v>518</v>
      </c>
      <c r="AA641" s="59" t="s">
        <v>382</v>
      </c>
      <c r="AB641" s="78" t="s">
        <v>308</v>
      </c>
      <c r="AC641" s="27" t="s">
        <v>358</v>
      </c>
      <c r="AD641" s="15" t="s">
        <v>368</v>
      </c>
      <c r="AE641" s="73">
        <v>1</v>
      </c>
      <c r="AF641" s="74"/>
      <c r="AG641" s="74"/>
      <c r="AH641" s="74"/>
      <c r="AI641" s="74"/>
      <c r="AJ641" s="74"/>
      <c r="AK641" s="74"/>
      <c r="AL641" s="74"/>
      <c r="AM641" s="61"/>
    </row>
    <row r="642" spans="1:39" hidden="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59" t="s">
        <v>381</v>
      </c>
      <c r="N642" s="78"/>
      <c r="O642" s="27" t="s">
        <v>358</v>
      </c>
      <c r="P642" s="15" t="s">
        <v>359</v>
      </c>
      <c r="Q642" s="73"/>
      <c r="R642" s="74"/>
      <c r="S642" s="74"/>
      <c r="T642" s="74"/>
      <c r="U642" s="74"/>
      <c r="V642" s="74"/>
      <c r="W642" s="74"/>
      <c r="X642" s="74"/>
      <c r="Y642" s="61"/>
      <c r="Z642" s="69" t="s">
        <v>520</v>
      </c>
      <c r="AA642" s="59" t="s">
        <v>381</v>
      </c>
      <c r="AB642" s="78"/>
      <c r="AC642" s="27" t="s">
        <v>358</v>
      </c>
      <c r="AD642" s="15" t="s">
        <v>359</v>
      </c>
      <c r="AE642" s="73"/>
      <c r="AF642" s="74"/>
      <c r="AG642" s="74"/>
      <c r="AH642" s="74"/>
      <c r="AI642" s="74"/>
      <c r="AJ642" s="74"/>
      <c r="AK642" s="74"/>
      <c r="AL642" s="74"/>
      <c r="AM642" s="61"/>
    </row>
    <row r="643" spans="1:39" hidden="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59" t="s">
        <v>382</v>
      </c>
      <c r="N643" s="78" t="s">
        <v>308</v>
      </c>
      <c r="O643" s="27" t="s">
        <v>358</v>
      </c>
      <c r="P643" s="15" t="s">
        <v>370</v>
      </c>
      <c r="Q643" s="73"/>
      <c r="R643" s="74"/>
      <c r="S643" s="74"/>
      <c r="T643" s="74">
        <v>1</v>
      </c>
      <c r="U643" s="74"/>
      <c r="V643" s="74"/>
      <c r="W643" s="74"/>
      <c r="X643" s="74"/>
      <c r="Y643" s="61">
        <v>1</v>
      </c>
      <c r="Z643" s="69" t="s">
        <v>518</v>
      </c>
      <c r="AA643" s="59" t="s">
        <v>382</v>
      </c>
      <c r="AB643" s="78" t="s">
        <v>308</v>
      </c>
      <c r="AC643" s="27" t="s">
        <v>358</v>
      </c>
      <c r="AD643" s="15" t="s">
        <v>370</v>
      </c>
      <c r="AE643" s="73"/>
      <c r="AF643" s="74"/>
      <c r="AG643" s="74"/>
      <c r="AH643" s="74"/>
      <c r="AI643" s="74"/>
      <c r="AJ643" s="74"/>
      <c r="AK643" s="74"/>
      <c r="AL643" s="74"/>
      <c r="AM643" s="61"/>
    </row>
    <row r="644" spans="1:39" hidden="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59" t="s">
        <v>382</v>
      </c>
      <c r="N644" s="78" t="s">
        <v>308</v>
      </c>
      <c r="O644" s="27" t="s">
        <v>358</v>
      </c>
      <c r="P644" s="15" t="s">
        <v>368</v>
      </c>
      <c r="Q644" s="73"/>
      <c r="R644" s="74"/>
      <c r="S644" s="74"/>
      <c r="T644" s="74"/>
      <c r="U644" s="74"/>
      <c r="V644" s="74"/>
      <c r="W644" s="74">
        <v>1</v>
      </c>
      <c r="X644" s="74"/>
      <c r="Y644" s="61"/>
      <c r="Z644" s="69" t="s">
        <v>518</v>
      </c>
      <c r="AA644" s="59" t="s">
        <v>382</v>
      </c>
      <c r="AB644" s="78" t="s">
        <v>308</v>
      </c>
      <c r="AC644" s="27" t="s">
        <v>358</v>
      </c>
      <c r="AD644" s="15" t="s">
        <v>368</v>
      </c>
      <c r="AE644" s="73">
        <v>1</v>
      </c>
      <c r="AF644" s="74"/>
      <c r="AG644" s="74"/>
      <c r="AH644" s="74"/>
      <c r="AI644" s="74"/>
      <c r="AJ644" s="74"/>
      <c r="AK644" s="74"/>
      <c r="AL644" s="74"/>
      <c r="AM644" s="61"/>
    </row>
    <row r="645" spans="1:39" hidden="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59" t="s">
        <v>381</v>
      </c>
      <c r="N645" s="78"/>
      <c r="O645" s="27" t="s">
        <v>358</v>
      </c>
      <c r="P645" s="15" t="s">
        <v>359</v>
      </c>
      <c r="Q645" s="73"/>
      <c r="R645" s="74"/>
      <c r="S645" s="74"/>
      <c r="T645" s="74"/>
      <c r="U645" s="74"/>
      <c r="V645" s="74"/>
      <c r="W645" s="74"/>
      <c r="X645" s="74"/>
      <c r="Y645" s="61"/>
      <c r="Z645" s="69" t="s">
        <v>520</v>
      </c>
      <c r="AA645" s="59" t="s">
        <v>381</v>
      </c>
      <c r="AB645" s="78"/>
      <c r="AC645" s="27" t="s">
        <v>358</v>
      </c>
      <c r="AD645" s="15" t="s">
        <v>359</v>
      </c>
      <c r="AE645" s="73"/>
      <c r="AF645" s="74"/>
      <c r="AG645" s="74"/>
      <c r="AH645" s="74"/>
      <c r="AI645" s="74"/>
      <c r="AJ645" s="74"/>
      <c r="AK645" s="74"/>
      <c r="AL645" s="74"/>
      <c r="AM645" s="61"/>
    </row>
    <row r="646" spans="1:39" hidden="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59" t="s">
        <v>382</v>
      </c>
      <c r="N646" s="78" t="s">
        <v>308</v>
      </c>
      <c r="O646" s="27" t="s">
        <v>358</v>
      </c>
      <c r="P646" s="15" t="s">
        <v>368</v>
      </c>
      <c r="Q646" s="73"/>
      <c r="R646" s="74"/>
      <c r="S646" s="74"/>
      <c r="T646" s="74">
        <v>1</v>
      </c>
      <c r="U646" s="74"/>
      <c r="V646" s="74"/>
      <c r="W646" s="74"/>
      <c r="X646" s="74"/>
      <c r="Y646" s="61"/>
      <c r="Z646" s="69" t="s">
        <v>518</v>
      </c>
      <c r="AA646" s="59" t="s">
        <v>382</v>
      </c>
      <c r="AB646" s="78" t="s">
        <v>308</v>
      </c>
      <c r="AC646" s="27" t="s">
        <v>358</v>
      </c>
      <c r="AD646" s="15" t="s">
        <v>368</v>
      </c>
      <c r="AE646" s="73"/>
      <c r="AF646" s="74"/>
      <c r="AG646" s="74"/>
      <c r="AH646" s="74"/>
      <c r="AI646" s="74"/>
      <c r="AJ646" s="74"/>
      <c r="AK646" s="74"/>
      <c r="AL646" s="74"/>
      <c r="AM646" s="61">
        <v>1</v>
      </c>
    </row>
    <row r="647" spans="1:39" hidden="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59" t="s">
        <v>381</v>
      </c>
      <c r="N647" s="78"/>
      <c r="O647" s="27" t="s">
        <v>358</v>
      </c>
      <c r="P647" s="15" t="s">
        <v>359</v>
      </c>
      <c r="Q647" s="73"/>
      <c r="R647" s="74"/>
      <c r="S647" s="74"/>
      <c r="T647" s="74"/>
      <c r="U647" s="74"/>
      <c r="V647" s="74"/>
      <c r="W647" s="74"/>
      <c r="X647" s="74"/>
      <c r="Y647" s="61"/>
      <c r="Z647" s="69" t="s">
        <v>518</v>
      </c>
      <c r="AA647" s="59" t="s">
        <v>381</v>
      </c>
      <c r="AB647" s="78"/>
      <c r="AC647" s="27" t="s">
        <v>358</v>
      </c>
      <c r="AD647" s="15" t="s">
        <v>359</v>
      </c>
      <c r="AE647" s="73"/>
      <c r="AF647" s="74"/>
      <c r="AG647" s="74"/>
      <c r="AH647" s="74"/>
      <c r="AI647" s="74"/>
      <c r="AJ647" s="74"/>
      <c r="AK647" s="74"/>
      <c r="AL647" s="74"/>
      <c r="AM647" s="61"/>
    </row>
    <row r="648" spans="1:39" hidden="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59" t="s">
        <v>381</v>
      </c>
      <c r="N648" s="78"/>
      <c r="O648" s="27" t="s">
        <v>358</v>
      </c>
      <c r="P648" s="15" t="s">
        <v>359</v>
      </c>
      <c r="Q648" s="73"/>
      <c r="R648" s="74"/>
      <c r="S648" s="74"/>
      <c r="T648" s="74"/>
      <c r="U648" s="74"/>
      <c r="V648" s="74"/>
      <c r="W648" s="74"/>
      <c r="X648" s="74"/>
      <c r="Y648" s="61"/>
      <c r="Z648" s="69" t="s">
        <v>518</v>
      </c>
      <c r="AA648" s="59" t="s">
        <v>381</v>
      </c>
      <c r="AB648" s="78"/>
      <c r="AC648" s="27" t="s">
        <v>358</v>
      </c>
      <c r="AD648" s="15" t="s">
        <v>359</v>
      </c>
      <c r="AE648" s="73"/>
      <c r="AF648" s="74"/>
      <c r="AG648" s="74"/>
      <c r="AH648" s="74"/>
      <c r="AI648" s="74"/>
      <c r="AJ648" s="74"/>
      <c r="AK648" s="74"/>
      <c r="AL648" s="74"/>
      <c r="AM648" s="61"/>
    </row>
    <row r="649" spans="1:39" hidden="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59" t="s">
        <v>382</v>
      </c>
      <c r="N649" s="78" t="s">
        <v>308</v>
      </c>
      <c r="O649" s="27" t="s">
        <v>358</v>
      </c>
      <c r="P649" s="15" t="s">
        <v>368</v>
      </c>
      <c r="Q649" s="73"/>
      <c r="R649" s="74"/>
      <c r="S649" s="74"/>
      <c r="T649" s="74"/>
      <c r="U649" s="74"/>
      <c r="V649" s="74"/>
      <c r="W649" s="74">
        <v>1</v>
      </c>
      <c r="X649" s="74"/>
      <c r="Y649" s="61"/>
      <c r="Z649" s="69" t="s">
        <v>518</v>
      </c>
      <c r="AA649" s="59" t="s">
        <v>382</v>
      </c>
      <c r="AB649" s="78" t="s">
        <v>308</v>
      </c>
      <c r="AC649" s="27" t="s">
        <v>358</v>
      </c>
      <c r="AD649" s="15" t="s">
        <v>368</v>
      </c>
      <c r="AE649" s="73">
        <v>1</v>
      </c>
      <c r="AF649" s="74"/>
      <c r="AG649" s="74"/>
      <c r="AH649" s="74"/>
      <c r="AI649" s="74"/>
      <c r="AJ649" s="74"/>
      <c r="AK649" s="74"/>
      <c r="AL649" s="74"/>
      <c r="AM649" s="61"/>
    </row>
    <row r="650" spans="1:39" hidden="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59" t="s">
        <v>381</v>
      </c>
      <c r="N650" s="78"/>
      <c r="O650" s="27" t="s">
        <v>358</v>
      </c>
      <c r="P650" s="15" t="s">
        <v>359</v>
      </c>
      <c r="Q650" s="73"/>
      <c r="R650" s="74"/>
      <c r="S650" s="74"/>
      <c r="T650" s="74"/>
      <c r="U650" s="74"/>
      <c r="V650" s="74"/>
      <c r="W650" s="74"/>
      <c r="X650" s="74"/>
      <c r="Y650" s="61"/>
      <c r="Z650" s="69" t="s">
        <v>520</v>
      </c>
      <c r="AA650" s="59" t="s">
        <v>381</v>
      </c>
      <c r="AB650" s="78"/>
      <c r="AC650" s="27" t="s">
        <v>358</v>
      </c>
      <c r="AD650" s="15" t="s">
        <v>359</v>
      </c>
      <c r="AE650" s="73"/>
      <c r="AF650" s="74"/>
      <c r="AG650" s="74"/>
      <c r="AH650" s="74"/>
      <c r="AI650" s="74"/>
      <c r="AJ650" s="74"/>
      <c r="AK650" s="74"/>
      <c r="AL650" s="74"/>
      <c r="AM650" s="61"/>
    </row>
    <row r="651" spans="1:39" hidden="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59" t="s">
        <v>381</v>
      </c>
      <c r="N651" s="78"/>
      <c r="O651" s="27" t="s">
        <v>358</v>
      </c>
      <c r="P651" s="15" t="s">
        <v>359</v>
      </c>
      <c r="Q651" s="73"/>
      <c r="R651" s="74"/>
      <c r="S651" s="74"/>
      <c r="T651" s="74"/>
      <c r="U651" s="74"/>
      <c r="V651" s="74"/>
      <c r="W651" s="74"/>
      <c r="X651" s="74"/>
      <c r="Y651" s="61"/>
      <c r="Z651" s="69" t="s">
        <v>520</v>
      </c>
      <c r="AA651" s="59" t="s">
        <v>381</v>
      </c>
      <c r="AB651" s="78"/>
      <c r="AC651" s="27" t="s">
        <v>358</v>
      </c>
      <c r="AD651" s="15" t="s">
        <v>359</v>
      </c>
      <c r="AE651" s="73"/>
      <c r="AF651" s="74"/>
      <c r="AG651" s="74"/>
      <c r="AH651" s="74"/>
      <c r="AI651" s="74"/>
      <c r="AJ651" s="74"/>
      <c r="AK651" s="74"/>
      <c r="AL651" s="74"/>
      <c r="AM651" s="61"/>
    </row>
    <row r="652" spans="1:39" hidden="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59" t="s">
        <v>382</v>
      </c>
      <c r="N652" s="78" t="s">
        <v>308</v>
      </c>
      <c r="O652" s="27" t="s">
        <v>358</v>
      </c>
      <c r="P652" s="15" t="s">
        <v>368</v>
      </c>
      <c r="Q652" s="73"/>
      <c r="R652" s="74"/>
      <c r="S652" s="74"/>
      <c r="T652" s="74">
        <v>1</v>
      </c>
      <c r="U652" s="74"/>
      <c r="V652" s="74"/>
      <c r="W652" s="74"/>
      <c r="X652" s="74"/>
      <c r="Y652" s="61"/>
      <c r="Z652" s="69" t="s">
        <v>518</v>
      </c>
      <c r="AA652" s="59" t="s">
        <v>382</v>
      </c>
      <c r="AB652" s="78" t="s">
        <v>308</v>
      </c>
      <c r="AC652" s="27" t="s">
        <v>358</v>
      </c>
      <c r="AD652" s="15" t="s">
        <v>368</v>
      </c>
      <c r="AE652" s="73"/>
      <c r="AF652" s="74"/>
      <c r="AG652" s="74">
        <v>1</v>
      </c>
      <c r="AH652" s="74"/>
      <c r="AI652" s="74"/>
      <c r="AJ652" s="74"/>
      <c r="AK652" s="74"/>
      <c r="AL652" s="74"/>
      <c r="AM652" s="61"/>
    </row>
    <row r="653" spans="1:39" hidden="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59" t="s">
        <v>381</v>
      </c>
      <c r="N653" s="78"/>
      <c r="O653" s="27" t="s">
        <v>358</v>
      </c>
      <c r="P653" s="15" t="s">
        <v>359</v>
      </c>
      <c r="Q653" s="73"/>
      <c r="R653" s="74"/>
      <c r="S653" s="74"/>
      <c r="T653" s="74"/>
      <c r="U653" s="74"/>
      <c r="V653" s="74"/>
      <c r="W653" s="74"/>
      <c r="X653" s="74"/>
      <c r="Y653" s="61"/>
      <c r="Z653" s="69" t="s">
        <v>520</v>
      </c>
      <c r="AA653" s="59" t="s">
        <v>381</v>
      </c>
      <c r="AB653" s="78"/>
      <c r="AC653" s="27" t="s">
        <v>358</v>
      </c>
      <c r="AD653" s="15" t="s">
        <v>359</v>
      </c>
      <c r="AE653" s="73"/>
      <c r="AF653" s="74"/>
      <c r="AG653" s="74"/>
      <c r="AH653" s="74"/>
      <c r="AI653" s="74"/>
      <c r="AJ653" s="74"/>
      <c r="AK653" s="74"/>
      <c r="AL653" s="74"/>
      <c r="AM653" s="61"/>
    </row>
    <row r="654" spans="1:39" hidden="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59" t="s">
        <v>382</v>
      </c>
      <c r="N654" s="78" t="s">
        <v>308</v>
      </c>
      <c r="O654" s="27" t="s">
        <v>358</v>
      </c>
      <c r="P654" s="15" t="s">
        <v>370</v>
      </c>
      <c r="Q654" s="73"/>
      <c r="R654" s="74">
        <v>1</v>
      </c>
      <c r="S654" s="74"/>
      <c r="T654" s="74"/>
      <c r="U654" s="74"/>
      <c r="V654" s="74"/>
      <c r="W654" s="74"/>
      <c r="X654" s="74"/>
      <c r="Y654" s="61"/>
      <c r="Z654" s="69" t="s">
        <v>518</v>
      </c>
      <c r="AA654" s="59" t="s">
        <v>382</v>
      </c>
      <c r="AB654" s="78" t="s">
        <v>308</v>
      </c>
      <c r="AC654" s="27" t="s">
        <v>358</v>
      </c>
      <c r="AD654" s="15" t="s">
        <v>370</v>
      </c>
      <c r="AE654" s="73"/>
      <c r="AF654" s="74"/>
      <c r="AG654" s="74">
        <v>1</v>
      </c>
      <c r="AH654" s="74"/>
      <c r="AI654" s="74"/>
      <c r="AJ654" s="74"/>
      <c r="AK654" s="74"/>
      <c r="AL654" s="74"/>
      <c r="AM654" s="61"/>
    </row>
    <row r="655" spans="1:39" hidden="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59" t="s">
        <v>382</v>
      </c>
      <c r="N655" s="78" t="s">
        <v>308</v>
      </c>
      <c r="O655" s="27" t="s">
        <v>358</v>
      </c>
      <c r="P655" s="15" t="s">
        <v>368</v>
      </c>
      <c r="Q655" s="73"/>
      <c r="R655" s="74"/>
      <c r="S655" s="74"/>
      <c r="T655" s="74"/>
      <c r="U655" s="74"/>
      <c r="V655" s="74"/>
      <c r="W655" s="74">
        <v>1</v>
      </c>
      <c r="X655" s="74"/>
      <c r="Y655" s="61"/>
      <c r="Z655" s="69" t="s">
        <v>518</v>
      </c>
      <c r="AA655" s="59" t="s">
        <v>382</v>
      </c>
      <c r="AB655" s="78" t="s">
        <v>308</v>
      </c>
      <c r="AC655" s="27" t="s">
        <v>358</v>
      </c>
      <c r="AD655" s="15" t="s">
        <v>368</v>
      </c>
      <c r="AE655" s="73">
        <v>1</v>
      </c>
      <c r="AF655" s="74"/>
      <c r="AG655" s="74"/>
      <c r="AH655" s="74"/>
      <c r="AI655" s="74"/>
      <c r="AJ655" s="74"/>
      <c r="AK655" s="74"/>
      <c r="AL655" s="74"/>
      <c r="AM655" s="61"/>
    </row>
    <row r="656" spans="1:39" hidden="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59" t="s">
        <v>381</v>
      </c>
      <c r="N656" s="78"/>
      <c r="O656" s="27" t="s">
        <v>358</v>
      </c>
      <c r="P656" s="15" t="s">
        <v>359</v>
      </c>
      <c r="Q656" s="73"/>
      <c r="R656" s="74"/>
      <c r="S656" s="74"/>
      <c r="T656" s="74"/>
      <c r="U656" s="74"/>
      <c r="V656" s="74"/>
      <c r="W656" s="74"/>
      <c r="X656" s="74"/>
      <c r="Y656" s="61"/>
      <c r="Z656" s="69" t="s">
        <v>518</v>
      </c>
      <c r="AA656" s="59" t="s">
        <v>381</v>
      </c>
      <c r="AB656" s="78"/>
      <c r="AC656" s="27" t="s">
        <v>358</v>
      </c>
      <c r="AD656" s="15" t="s">
        <v>359</v>
      </c>
      <c r="AE656" s="73"/>
      <c r="AF656" s="74"/>
      <c r="AG656" s="74"/>
      <c r="AH656" s="74"/>
      <c r="AI656" s="74"/>
      <c r="AJ656" s="74"/>
      <c r="AK656" s="74"/>
      <c r="AL656" s="74"/>
      <c r="AM656" s="61"/>
    </row>
    <row r="657" spans="1:39" hidden="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59" t="s">
        <v>381</v>
      </c>
      <c r="N657" s="78"/>
      <c r="O657" s="27" t="s">
        <v>358</v>
      </c>
      <c r="P657" s="15" t="s">
        <v>359</v>
      </c>
      <c r="Q657" s="73"/>
      <c r="R657" s="74"/>
      <c r="S657" s="74"/>
      <c r="T657" s="74"/>
      <c r="U657" s="74"/>
      <c r="V657" s="74"/>
      <c r="W657" s="74"/>
      <c r="X657" s="74"/>
      <c r="Y657" s="61"/>
      <c r="Z657" s="69" t="s">
        <v>520</v>
      </c>
      <c r="AA657" s="59" t="s">
        <v>381</v>
      </c>
      <c r="AB657" s="78"/>
      <c r="AC657" s="27" t="s">
        <v>358</v>
      </c>
      <c r="AD657" s="15" t="s">
        <v>359</v>
      </c>
      <c r="AE657" s="73"/>
      <c r="AF657" s="74"/>
      <c r="AG657" s="74"/>
      <c r="AH657" s="74"/>
      <c r="AI657" s="74"/>
      <c r="AJ657" s="74"/>
      <c r="AK657" s="74"/>
      <c r="AL657" s="74"/>
      <c r="AM657" s="61"/>
    </row>
    <row r="658" spans="1:39" hidden="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59" t="s">
        <v>385</v>
      </c>
      <c r="N658" s="78" t="s">
        <v>367</v>
      </c>
      <c r="O658" s="27" t="s">
        <v>358</v>
      </c>
      <c r="P658" s="15" t="s">
        <v>368</v>
      </c>
      <c r="Q658" s="73"/>
      <c r="R658" s="74"/>
      <c r="S658" s="74">
        <v>1</v>
      </c>
      <c r="T658" s="74">
        <v>1</v>
      </c>
      <c r="U658" s="74"/>
      <c r="V658" s="74"/>
      <c r="W658" s="74"/>
      <c r="X658" s="74"/>
      <c r="Y658" s="61"/>
      <c r="Z658" s="69" t="s">
        <v>518</v>
      </c>
      <c r="AA658" s="59" t="s">
        <v>385</v>
      </c>
      <c r="AB658" s="78" t="s">
        <v>367</v>
      </c>
      <c r="AC658" s="27" t="s">
        <v>358</v>
      </c>
      <c r="AD658" s="15" t="s">
        <v>368</v>
      </c>
      <c r="AE658" s="73"/>
      <c r="AF658" s="74"/>
      <c r="AG658" s="74"/>
      <c r="AH658" s="74"/>
      <c r="AI658" s="74"/>
      <c r="AJ658" s="74"/>
      <c r="AK658" s="74"/>
      <c r="AL658" s="74"/>
      <c r="AM658" s="61">
        <v>1</v>
      </c>
    </row>
    <row r="659" spans="1:39" hidden="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59" t="s">
        <v>382</v>
      </c>
      <c r="N659" s="78" t="s">
        <v>308</v>
      </c>
      <c r="O659" s="27" t="s">
        <v>358</v>
      </c>
      <c r="P659" s="15" t="s">
        <v>368</v>
      </c>
      <c r="Q659" s="73"/>
      <c r="R659" s="74"/>
      <c r="S659" s="74"/>
      <c r="T659" s="74"/>
      <c r="U659" s="74"/>
      <c r="V659" s="74"/>
      <c r="W659" s="74">
        <v>1</v>
      </c>
      <c r="X659" s="74"/>
      <c r="Y659" s="61"/>
      <c r="Z659" s="69" t="s">
        <v>518</v>
      </c>
      <c r="AA659" s="59" t="s">
        <v>382</v>
      </c>
      <c r="AB659" s="78" t="s">
        <v>308</v>
      </c>
      <c r="AC659" s="27" t="s">
        <v>358</v>
      </c>
      <c r="AD659" s="15" t="s">
        <v>368</v>
      </c>
      <c r="AE659" s="73">
        <v>1</v>
      </c>
      <c r="AF659" s="74"/>
      <c r="AG659" s="74"/>
      <c r="AH659" s="74"/>
      <c r="AI659" s="74"/>
      <c r="AJ659" s="74"/>
      <c r="AK659" s="74"/>
      <c r="AL659" s="74"/>
      <c r="AM659" s="61"/>
    </row>
    <row r="660" spans="1:39" hidden="1">
      <c r="A660" s="10">
        <v>656</v>
      </c>
      <c r="B660" s="98" t="s">
        <v>218</v>
      </c>
      <c r="C660" s="98" t="s">
        <v>69</v>
      </c>
      <c r="D660" s="11" t="s">
        <v>51</v>
      </c>
      <c r="E660" s="11" t="s">
        <v>303</v>
      </c>
      <c r="F660" s="12" t="s">
        <v>48</v>
      </c>
      <c r="G660" s="11" t="s">
        <v>511</v>
      </c>
      <c r="H660" s="12" t="s">
        <v>308</v>
      </c>
      <c r="I660" s="11" t="s">
        <v>507</v>
      </c>
      <c r="J660" s="12" t="str">
        <f t="shared" ref="J660:J666" si="24">"≥17h"</f>
        <v>≥17h</v>
      </c>
      <c r="K660" s="12" t="s">
        <v>513</v>
      </c>
      <c r="L660" s="69" t="s">
        <v>518</v>
      </c>
      <c r="M660" s="59" t="s">
        <v>382</v>
      </c>
      <c r="N660" s="78" t="s">
        <v>308</v>
      </c>
      <c r="O660" s="27" t="s">
        <v>358</v>
      </c>
      <c r="P660" s="15" t="s">
        <v>370</v>
      </c>
      <c r="Q660" s="73"/>
      <c r="R660" s="74"/>
      <c r="S660" s="74"/>
      <c r="T660" s="74">
        <v>1</v>
      </c>
      <c r="U660" s="74"/>
      <c r="V660" s="74"/>
      <c r="W660" s="74"/>
      <c r="X660" s="74"/>
      <c r="Y660" s="61"/>
      <c r="Z660" s="69" t="s">
        <v>518</v>
      </c>
      <c r="AA660" s="59" t="s">
        <v>382</v>
      </c>
      <c r="AB660" s="78" t="s">
        <v>308</v>
      </c>
      <c r="AC660" s="27" t="s">
        <v>358</v>
      </c>
      <c r="AD660" s="15" t="s">
        <v>370</v>
      </c>
      <c r="AE660" s="73"/>
      <c r="AF660" s="74"/>
      <c r="AG660" s="74"/>
      <c r="AH660" s="74"/>
      <c r="AI660" s="74"/>
      <c r="AJ660" s="74"/>
      <c r="AK660" s="74"/>
      <c r="AL660" s="74"/>
      <c r="AM660" s="61">
        <v>1</v>
      </c>
    </row>
    <row r="661" spans="1:39" hidden="1">
      <c r="A661" s="10">
        <v>657</v>
      </c>
      <c r="B661" s="98" t="s">
        <v>183</v>
      </c>
      <c r="C661" s="98" t="s">
        <v>168</v>
      </c>
      <c r="D661" s="11" t="s">
        <v>51</v>
      </c>
      <c r="E661" s="11" t="s">
        <v>304</v>
      </c>
      <c r="F661" s="75" t="s">
        <v>47</v>
      </c>
      <c r="G661" s="11" t="s">
        <v>511</v>
      </c>
      <c r="H661" s="12" t="s">
        <v>306</v>
      </c>
      <c r="I661" s="103" t="s">
        <v>504</v>
      </c>
      <c r="J661" s="12" t="str">
        <f t="shared" si="24"/>
        <v>≥17h</v>
      </c>
      <c r="K661" s="12" t="s">
        <v>47</v>
      </c>
      <c r="L661" s="69" t="s">
        <v>520</v>
      </c>
      <c r="M661" s="59" t="s">
        <v>381</v>
      </c>
      <c r="N661" s="78"/>
      <c r="O661" s="27" t="s">
        <v>358</v>
      </c>
      <c r="P661" s="15" t="s">
        <v>359</v>
      </c>
      <c r="Q661" s="73"/>
      <c r="R661" s="74"/>
      <c r="S661" s="74"/>
      <c r="T661" s="74"/>
      <c r="U661" s="74"/>
      <c r="V661" s="74"/>
      <c r="W661" s="74"/>
      <c r="X661" s="74"/>
      <c r="Y661" s="61"/>
      <c r="Z661" s="69" t="s">
        <v>520</v>
      </c>
      <c r="AA661" s="59" t="s">
        <v>381</v>
      </c>
      <c r="AB661" s="78"/>
      <c r="AC661" s="27" t="s">
        <v>358</v>
      </c>
      <c r="AD661" s="15" t="s">
        <v>359</v>
      </c>
      <c r="AE661" s="73"/>
      <c r="AF661" s="74"/>
      <c r="AG661" s="74"/>
      <c r="AH661" s="74"/>
      <c r="AI661" s="74"/>
      <c r="AJ661" s="74"/>
      <c r="AK661" s="74"/>
      <c r="AL661" s="74"/>
      <c r="AM661" s="61"/>
    </row>
    <row r="662" spans="1:39" hidden="1">
      <c r="A662" s="10">
        <v>658</v>
      </c>
      <c r="B662" s="98" t="s">
        <v>128</v>
      </c>
      <c r="C662" s="98" t="s">
        <v>126</v>
      </c>
      <c r="D662" s="11" t="s">
        <v>51</v>
      </c>
      <c r="E662" s="11" t="s">
        <v>304</v>
      </c>
      <c r="F662" s="12" t="s">
        <v>49</v>
      </c>
      <c r="G662" s="11" t="s">
        <v>511</v>
      </c>
      <c r="H662" s="12" t="s">
        <v>306</v>
      </c>
      <c r="I662" s="103" t="s">
        <v>505</v>
      </c>
      <c r="J662" s="12" t="str">
        <f t="shared" si="24"/>
        <v>≥17h</v>
      </c>
      <c r="K662" s="12" t="s">
        <v>47</v>
      </c>
      <c r="L662" s="69" t="s">
        <v>518</v>
      </c>
      <c r="M662" s="59" t="s">
        <v>382</v>
      </c>
      <c r="N662" s="78" t="s">
        <v>308</v>
      </c>
      <c r="O662" s="27" t="s">
        <v>358</v>
      </c>
      <c r="P662" s="15" t="s">
        <v>368</v>
      </c>
      <c r="Q662" s="73"/>
      <c r="R662" s="74"/>
      <c r="S662" s="74"/>
      <c r="T662" s="74">
        <v>1</v>
      </c>
      <c r="U662" s="74"/>
      <c r="V662" s="74"/>
      <c r="W662" s="74">
        <v>1</v>
      </c>
      <c r="X662" s="74"/>
      <c r="Y662" s="61"/>
      <c r="Z662" s="69" t="s">
        <v>518</v>
      </c>
      <c r="AA662" s="59" t="s">
        <v>382</v>
      </c>
      <c r="AB662" s="78" t="s">
        <v>308</v>
      </c>
      <c r="AC662" s="27" t="s">
        <v>358</v>
      </c>
      <c r="AD662" s="15" t="s">
        <v>368</v>
      </c>
      <c r="AE662" s="73"/>
      <c r="AF662" s="74"/>
      <c r="AG662" s="74"/>
      <c r="AH662" s="74"/>
      <c r="AI662" s="74"/>
      <c r="AJ662" s="74"/>
      <c r="AK662" s="74"/>
      <c r="AL662" s="74"/>
      <c r="AM662" s="61">
        <v>1</v>
      </c>
    </row>
    <row r="663" spans="1:39" hidden="1">
      <c r="A663" s="10">
        <v>659</v>
      </c>
      <c r="B663" s="98" t="s">
        <v>218</v>
      </c>
      <c r="C663" s="98" t="s">
        <v>69</v>
      </c>
      <c r="D663" s="11" t="s">
        <v>52</v>
      </c>
      <c r="E663" s="11" t="s">
        <v>303</v>
      </c>
      <c r="F663" s="12" t="s">
        <v>48</v>
      </c>
      <c r="G663" s="11" t="s">
        <v>511</v>
      </c>
      <c r="H663" s="12" t="s">
        <v>307</v>
      </c>
      <c r="I663" s="11" t="s">
        <v>507</v>
      </c>
      <c r="J663" s="12" t="str">
        <f t="shared" si="24"/>
        <v>≥17h</v>
      </c>
      <c r="K663" s="12" t="s">
        <v>513</v>
      </c>
      <c r="L663" s="69" t="s">
        <v>518</v>
      </c>
      <c r="M663" s="59" t="s">
        <v>382</v>
      </c>
      <c r="N663" s="78" t="s">
        <v>308</v>
      </c>
      <c r="O663" s="27" t="s">
        <v>358</v>
      </c>
      <c r="P663" s="15" t="s">
        <v>368</v>
      </c>
      <c r="Q663" s="73"/>
      <c r="R663" s="74"/>
      <c r="S663" s="74"/>
      <c r="T663" s="74">
        <v>1</v>
      </c>
      <c r="U663" s="74"/>
      <c r="V663" s="74"/>
      <c r="W663" s="74"/>
      <c r="X663" s="74">
        <v>1</v>
      </c>
      <c r="Y663" s="61"/>
      <c r="Z663" s="69" t="s">
        <v>518</v>
      </c>
      <c r="AA663" s="59" t="s">
        <v>382</v>
      </c>
      <c r="AB663" s="78" t="s">
        <v>308</v>
      </c>
      <c r="AC663" s="27" t="s">
        <v>358</v>
      </c>
      <c r="AD663" s="15" t="s">
        <v>368</v>
      </c>
      <c r="AE663" s="73"/>
      <c r="AF663" s="74"/>
      <c r="AG663" s="74">
        <v>1</v>
      </c>
      <c r="AH663" s="74"/>
      <c r="AI663" s="74"/>
      <c r="AJ663" s="74"/>
      <c r="AK663" s="74"/>
      <c r="AL663" s="74"/>
      <c r="AM663" s="61"/>
    </row>
    <row r="664" spans="1:39" hidden="1">
      <c r="A664" s="10">
        <v>660</v>
      </c>
      <c r="B664" s="98" t="s">
        <v>128</v>
      </c>
      <c r="C664" s="98" t="s">
        <v>126</v>
      </c>
      <c r="D664" s="11" t="s">
        <v>51</v>
      </c>
      <c r="E664" s="11" t="s">
        <v>304</v>
      </c>
      <c r="F664" s="12" t="s">
        <v>49</v>
      </c>
      <c r="G664" s="11" t="s">
        <v>511</v>
      </c>
      <c r="H664" s="12" t="s">
        <v>306</v>
      </c>
      <c r="I664" s="11" t="s">
        <v>504</v>
      </c>
      <c r="J664" s="12" t="str">
        <f t="shared" si="24"/>
        <v>≥17h</v>
      </c>
      <c r="K664" s="12" t="s">
        <v>47</v>
      </c>
      <c r="L664" s="69" t="s">
        <v>518</v>
      </c>
      <c r="M664" s="59" t="s">
        <v>381</v>
      </c>
      <c r="N664" s="78"/>
      <c r="O664" s="27" t="s">
        <v>358</v>
      </c>
      <c r="P664" s="15" t="s">
        <v>359</v>
      </c>
      <c r="Q664" s="73"/>
      <c r="R664" s="74"/>
      <c r="S664" s="74"/>
      <c r="T664" s="74"/>
      <c r="U664" s="74"/>
      <c r="V664" s="74"/>
      <c r="W664" s="74"/>
      <c r="X664" s="74"/>
      <c r="Y664" s="61"/>
      <c r="Z664" s="69" t="s">
        <v>518</v>
      </c>
      <c r="AA664" s="59" t="s">
        <v>381</v>
      </c>
      <c r="AB664" s="78"/>
      <c r="AC664" s="27" t="s">
        <v>358</v>
      </c>
      <c r="AD664" s="15" t="s">
        <v>359</v>
      </c>
      <c r="AE664" s="73"/>
      <c r="AF664" s="74"/>
      <c r="AG664" s="74"/>
      <c r="AH664" s="74"/>
      <c r="AI664" s="74"/>
      <c r="AJ664" s="74"/>
      <c r="AK664" s="74"/>
      <c r="AL664" s="74"/>
      <c r="AM664" s="61"/>
    </row>
    <row r="665" spans="1:39" hidden="1">
      <c r="A665" s="10">
        <v>661</v>
      </c>
      <c r="B665" s="98" t="s">
        <v>183</v>
      </c>
      <c r="C665" s="98" t="s">
        <v>168</v>
      </c>
      <c r="D665" s="11" t="s">
        <v>25</v>
      </c>
      <c r="E665" s="11" t="s">
        <v>304</v>
      </c>
      <c r="F665" s="12" t="s">
        <v>49</v>
      </c>
      <c r="G665" s="11" t="s">
        <v>511</v>
      </c>
      <c r="H665" s="12" t="s">
        <v>306</v>
      </c>
      <c r="I665" s="103" t="s">
        <v>504</v>
      </c>
      <c r="J665" s="12" t="str">
        <f t="shared" si="24"/>
        <v>≥17h</v>
      </c>
      <c r="K665" s="12" t="s">
        <v>512</v>
      </c>
      <c r="L665" s="69" t="s">
        <v>520</v>
      </c>
      <c r="M665" s="59" t="s">
        <v>381</v>
      </c>
      <c r="N665" s="78"/>
      <c r="O665" s="27" t="s">
        <v>358</v>
      </c>
      <c r="P665" s="15" t="s">
        <v>359</v>
      </c>
      <c r="Q665" s="73"/>
      <c r="R665" s="74"/>
      <c r="S665" s="74"/>
      <c r="T665" s="74"/>
      <c r="U665" s="74"/>
      <c r="V665" s="74"/>
      <c r="W665" s="74"/>
      <c r="X665" s="74"/>
      <c r="Y665" s="61"/>
      <c r="Z665" s="69" t="s">
        <v>520</v>
      </c>
      <c r="AA665" s="59" t="s">
        <v>381</v>
      </c>
      <c r="AB665" s="78"/>
      <c r="AC665" s="27" t="s">
        <v>358</v>
      </c>
      <c r="AD665" s="15" t="s">
        <v>359</v>
      </c>
      <c r="AE665" s="73"/>
      <c r="AF665" s="74"/>
      <c r="AG665" s="74"/>
      <c r="AH665" s="74"/>
      <c r="AI665" s="74"/>
      <c r="AJ665" s="74"/>
      <c r="AK665" s="74"/>
      <c r="AL665" s="74"/>
      <c r="AM665" s="61"/>
    </row>
    <row r="666" spans="1:39" hidden="1">
      <c r="A666" s="10">
        <v>662</v>
      </c>
      <c r="B666" s="98" t="s">
        <v>218</v>
      </c>
      <c r="C666" s="98" t="s">
        <v>69</v>
      </c>
      <c r="D666" s="11" t="s">
        <v>51</v>
      </c>
      <c r="E666" s="11" t="s">
        <v>304</v>
      </c>
      <c r="F666" s="12" t="s">
        <v>48</v>
      </c>
      <c r="G666" s="11" t="s">
        <v>511</v>
      </c>
      <c r="H666" s="12" t="s">
        <v>307</v>
      </c>
      <c r="I666" s="11" t="s">
        <v>504</v>
      </c>
      <c r="J666" s="12" t="str">
        <f t="shared" si="24"/>
        <v>≥17h</v>
      </c>
      <c r="K666" s="12" t="s">
        <v>512</v>
      </c>
      <c r="L666" s="69" t="s">
        <v>518</v>
      </c>
      <c r="M666" s="59" t="s">
        <v>381</v>
      </c>
      <c r="N666" s="78"/>
      <c r="O666" s="27" t="s">
        <v>358</v>
      </c>
      <c r="P666" s="15" t="s">
        <v>359</v>
      </c>
      <c r="Q666" s="73"/>
      <c r="R666" s="74"/>
      <c r="S666" s="74"/>
      <c r="T666" s="74"/>
      <c r="U666" s="74"/>
      <c r="V666" s="74"/>
      <c r="W666" s="74"/>
      <c r="X666" s="74"/>
      <c r="Y666" s="61"/>
      <c r="Z666" s="69" t="s">
        <v>518</v>
      </c>
      <c r="AA666" s="59" t="s">
        <v>381</v>
      </c>
      <c r="AB666" s="78"/>
      <c r="AC666" s="27" t="s">
        <v>358</v>
      </c>
      <c r="AD666" s="15" t="s">
        <v>359</v>
      </c>
      <c r="AE666" s="73"/>
      <c r="AF666" s="74"/>
      <c r="AG666" s="74"/>
      <c r="AH666" s="74"/>
      <c r="AI666" s="74"/>
      <c r="AJ666" s="74"/>
      <c r="AK666" s="74"/>
      <c r="AL666" s="74"/>
      <c r="AM666" s="61"/>
    </row>
    <row r="667" spans="1:39" hidden="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59" t="s">
        <v>382</v>
      </c>
      <c r="N667" s="78" t="s">
        <v>308</v>
      </c>
      <c r="O667" s="27" t="s">
        <v>358</v>
      </c>
      <c r="P667" s="15" t="s">
        <v>368</v>
      </c>
      <c r="Q667" s="73"/>
      <c r="R667" s="74"/>
      <c r="S667" s="74"/>
      <c r="T667" s="74"/>
      <c r="U667" s="74"/>
      <c r="V667" s="74"/>
      <c r="W667" s="74">
        <v>1</v>
      </c>
      <c r="X667" s="74"/>
      <c r="Y667" s="61"/>
      <c r="Z667" s="69" t="s">
        <v>518</v>
      </c>
      <c r="AA667" s="59" t="s">
        <v>382</v>
      </c>
      <c r="AB667" s="78" t="s">
        <v>308</v>
      </c>
      <c r="AC667" s="27" t="s">
        <v>358</v>
      </c>
      <c r="AD667" s="15" t="s">
        <v>368</v>
      </c>
      <c r="AE667" s="73">
        <v>1</v>
      </c>
      <c r="AF667" s="74"/>
      <c r="AG667" s="74"/>
      <c r="AH667" s="74"/>
      <c r="AI667" s="74"/>
      <c r="AJ667" s="74"/>
      <c r="AK667" s="74"/>
      <c r="AL667" s="74"/>
      <c r="AM667" s="61"/>
    </row>
    <row r="668" spans="1:39" hidden="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59" t="s">
        <v>385</v>
      </c>
      <c r="N668" s="78" t="s">
        <v>367</v>
      </c>
      <c r="O668" s="27" t="s">
        <v>358</v>
      </c>
      <c r="P668" s="15" t="s">
        <v>368</v>
      </c>
      <c r="Q668" s="73"/>
      <c r="R668" s="74"/>
      <c r="S668" s="74"/>
      <c r="T668" s="74">
        <v>1</v>
      </c>
      <c r="U668" s="74"/>
      <c r="V668" s="74"/>
      <c r="W668" s="74"/>
      <c r="X668" s="74"/>
      <c r="Y668" s="61"/>
      <c r="Z668" s="69" t="s">
        <v>518</v>
      </c>
      <c r="AA668" s="59" t="s">
        <v>385</v>
      </c>
      <c r="AB668" s="78" t="s">
        <v>367</v>
      </c>
      <c r="AC668" s="27" t="s">
        <v>358</v>
      </c>
      <c r="AD668" s="15" t="s">
        <v>368</v>
      </c>
      <c r="AE668" s="73"/>
      <c r="AF668" s="74">
        <v>1</v>
      </c>
      <c r="AG668" s="74"/>
      <c r="AH668" s="74"/>
      <c r="AI668" s="74"/>
      <c r="AJ668" s="74"/>
      <c r="AK668" s="74"/>
      <c r="AL668" s="74"/>
      <c r="AM668" s="61"/>
    </row>
    <row r="669" spans="1:39" hidden="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59" t="s">
        <v>381</v>
      </c>
      <c r="N669" s="78"/>
      <c r="O669" s="27" t="s">
        <v>358</v>
      </c>
      <c r="P669" s="15" t="s">
        <v>359</v>
      </c>
      <c r="Q669" s="73"/>
      <c r="R669" s="74"/>
      <c r="S669" s="74"/>
      <c r="T669" s="74"/>
      <c r="U669" s="74"/>
      <c r="V669" s="74"/>
      <c r="W669" s="74"/>
      <c r="X669" s="74"/>
      <c r="Y669" s="61"/>
      <c r="Z669" s="69" t="s">
        <v>520</v>
      </c>
      <c r="AA669" s="59" t="s">
        <v>381</v>
      </c>
      <c r="AB669" s="78"/>
      <c r="AC669" s="27" t="s">
        <v>358</v>
      </c>
      <c r="AD669" s="15" t="s">
        <v>359</v>
      </c>
      <c r="AE669" s="73"/>
      <c r="AF669" s="74"/>
      <c r="AG669" s="74"/>
      <c r="AH669" s="74"/>
      <c r="AI669" s="74"/>
      <c r="AJ669" s="74"/>
      <c r="AK669" s="74"/>
      <c r="AL669" s="74"/>
      <c r="AM669" s="61"/>
    </row>
    <row r="670" spans="1:39" hidden="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59" t="s">
        <v>382</v>
      </c>
      <c r="N670" s="78" t="s">
        <v>308</v>
      </c>
      <c r="O670" s="27" t="s">
        <v>358</v>
      </c>
      <c r="P670" s="15" t="s">
        <v>368</v>
      </c>
      <c r="Q670" s="73"/>
      <c r="R670" s="74"/>
      <c r="S670" s="74"/>
      <c r="T670" s="74"/>
      <c r="U670" s="74"/>
      <c r="V670" s="74"/>
      <c r="W670" s="74">
        <v>1</v>
      </c>
      <c r="X670" s="74"/>
      <c r="Y670" s="61"/>
      <c r="Z670" s="69" t="s">
        <v>518</v>
      </c>
      <c r="AA670" s="59" t="s">
        <v>382</v>
      </c>
      <c r="AB670" s="78" t="s">
        <v>308</v>
      </c>
      <c r="AC670" s="27" t="s">
        <v>358</v>
      </c>
      <c r="AD670" s="15" t="s">
        <v>368</v>
      </c>
      <c r="AE670" s="73">
        <v>1</v>
      </c>
      <c r="AF670" s="74"/>
      <c r="AG670" s="74"/>
      <c r="AH670" s="74"/>
      <c r="AI670" s="74"/>
      <c r="AJ670" s="74"/>
      <c r="AK670" s="74"/>
      <c r="AL670" s="74"/>
      <c r="AM670" s="61"/>
    </row>
    <row r="671" spans="1:39" hidden="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59" t="s">
        <v>381</v>
      </c>
      <c r="N671" s="78"/>
      <c r="O671" s="27" t="s">
        <v>358</v>
      </c>
      <c r="P671" s="15" t="s">
        <v>359</v>
      </c>
      <c r="Q671" s="73"/>
      <c r="R671" s="74"/>
      <c r="S671" s="74"/>
      <c r="T671" s="74"/>
      <c r="U671" s="74"/>
      <c r="V671" s="74"/>
      <c r="W671" s="74"/>
      <c r="X671" s="74"/>
      <c r="Y671" s="61"/>
      <c r="Z671" s="69" t="s">
        <v>520</v>
      </c>
      <c r="AA671" s="59" t="s">
        <v>381</v>
      </c>
      <c r="AB671" s="78"/>
      <c r="AC671" s="27" t="s">
        <v>358</v>
      </c>
      <c r="AD671" s="15" t="s">
        <v>359</v>
      </c>
      <c r="AE671" s="73"/>
      <c r="AF671" s="74"/>
      <c r="AG671" s="74"/>
      <c r="AH671" s="74"/>
      <c r="AI671" s="74"/>
      <c r="AJ671" s="74"/>
      <c r="AK671" s="74"/>
      <c r="AL671" s="74"/>
      <c r="AM671" s="61"/>
    </row>
    <row r="672" spans="1:39" hidden="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59" t="s">
        <v>381</v>
      </c>
      <c r="N672" s="78"/>
      <c r="O672" s="27" t="s">
        <v>358</v>
      </c>
      <c r="P672" s="15" t="s">
        <v>359</v>
      </c>
      <c r="Q672" s="73"/>
      <c r="R672" s="74"/>
      <c r="S672" s="74"/>
      <c r="T672" s="74"/>
      <c r="U672" s="74"/>
      <c r="V672" s="74"/>
      <c r="W672" s="74"/>
      <c r="X672" s="74"/>
      <c r="Y672" s="61"/>
      <c r="Z672" s="69" t="s">
        <v>520</v>
      </c>
      <c r="AA672" s="59" t="s">
        <v>381</v>
      </c>
      <c r="AB672" s="78"/>
      <c r="AC672" s="27" t="s">
        <v>358</v>
      </c>
      <c r="AD672" s="15" t="s">
        <v>359</v>
      </c>
      <c r="AE672" s="73"/>
      <c r="AF672" s="74"/>
      <c r="AG672" s="74"/>
      <c r="AH672" s="74"/>
      <c r="AI672" s="74"/>
      <c r="AJ672" s="74"/>
      <c r="AK672" s="74"/>
      <c r="AL672" s="74"/>
      <c r="AM672" s="61"/>
    </row>
    <row r="673" spans="1:39" hidden="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59" t="s">
        <v>382</v>
      </c>
      <c r="N673" s="78" t="s">
        <v>308</v>
      </c>
      <c r="O673" s="27" t="s">
        <v>358</v>
      </c>
      <c r="P673" s="15" t="s">
        <v>368</v>
      </c>
      <c r="Q673" s="73"/>
      <c r="R673" s="74"/>
      <c r="S673" s="74"/>
      <c r="T673" s="74"/>
      <c r="U673" s="74"/>
      <c r="V673" s="74"/>
      <c r="W673" s="74">
        <v>1</v>
      </c>
      <c r="X673" s="74"/>
      <c r="Y673" s="61"/>
      <c r="Z673" s="69" t="s">
        <v>518</v>
      </c>
      <c r="AA673" s="59" t="s">
        <v>382</v>
      </c>
      <c r="AB673" s="78" t="s">
        <v>308</v>
      </c>
      <c r="AC673" s="27" t="s">
        <v>358</v>
      </c>
      <c r="AD673" s="15" t="s">
        <v>368</v>
      </c>
      <c r="AE673" s="73">
        <v>1</v>
      </c>
      <c r="AF673" s="74"/>
      <c r="AG673" s="74"/>
      <c r="AH673" s="74"/>
      <c r="AI673" s="74"/>
      <c r="AJ673" s="74"/>
      <c r="AK673" s="74"/>
      <c r="AL673" s="74"/>
      <c r="AM673" s="61"/>
    </row>
    <row r="674" spans="1:39" hidden="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59" t="s">
        <v>381</v>
      </c>
      <c r="N674" s="78"/>
      <c r="O674" s="27" t="s">
        <v>358</v>
      </c>
      <c r="P674" s="15" t="s">
        <v>359</v>
      </c>
      <c r="Q674" s="73"/>
      <c r="R674" s="74"/>
      <c r="S674" s="74"/>
      <c r="T674" s="74"/>
      <c r="U674" s="74"/>
      <c r="V674" s="74"/>
      <c r="W674" s="74"/>
      <c r="X674" s="74"/>
      <c r="Y674" s="61"/>
      <c r="Z674" s="69" t="s">
        <v>520</v>
      </c>
      <c r="AA674" s="59" t="s">
        <v>381</v>
      </c>
      <c r="AB674" s="78"/>
      <c r="AC674" s="27" t="s">
        <v>358</v>
      </c>
      <c r="AD674" s="15" t="s">
        <v>359</v>
      </c>
      <c r="AE674" s="73"/>
      <c r="AF674" s="74"/>
      <c r="AG674" s="74"/>
      <c r="AH674" s="74"/>
      <c r="AI674" s="74"/>
      <c r="AJ674" s="74"/>
      <c r="AK674" s="74"/>
      <c r="AL674" s="74"/>
      <c r="AM674" s="61"/>
    </row>
    <row r="675" spans="1:39" hidden="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59" t="s">
        <v>382</v>
      </c>
      <c r="N675" s="78" t="s">
        <v>308</v>
      </c>
      <c r="O675" s="27" t="s">
        <v>358</v>
      </c>
      <c r="P675" s="15" t="s">
        <v>368</v>
      </c>
      <c r="Q675" s="73"/>
      <c r="R675" s="74"/>
      <c r="S675" s="74"/>
      <c r="T675" s="74"/>
      <c r="U675" s="74"/>
      <c r="V675" s="74"/>
      <c r="W675" s="74">
        <v>1</v>
      </c>
      <c r="X675" s="74"/>
      <c r="Y675" s="61"/>
      <c r="Z675" s="69" t="s">
        <v>518</v>
      </c>
      <c r="AA675" s="59" t="s">
        <v>382</v>
      </c>
      <c r="AB675" s="78" t="s">
        <v>308</v>
      </c>
      <c r="AC675" s="27" t="s">
        <v>358</v>
      </c>
      <c r="AD675" s="15" t="s">
        <v>368</v>
      </c>
      <c r="AE675" s="73">
        <v>1</v>
      </c>
      <c r="AF675" s="74"/>
      <c r="AG675" s="74"/>
      <c r="AH675" s="74"/>
      <c r="AI675" s="74"/>
      <c r="AJ675" s="74"/>
      <c r="AK675" s="74"/>
      <c r="AL675" s="74"/>
      <c r="AM675" s="61"/>
    </row>
    <row r="676" spans="1:39" hidden="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59" t="s">
        <v>381</v>
      </c>
      <c r="N676" s="78"/>
      <c r="O676" s="27" t="s">
        <v>358</v>
      </c>
      <c r="P676" s="15" t="s">
        <v>359</v>
      </c>
      <c r="Q676" s="73"/>
      <c r="R676" s="74"/>
      <c r="S676" s="74"/>
      <c r="T676" s="74"/>
      <c r="U676" s="74"/>
      <c r="V676" s="74"/>
      <c r="W676" s="74"/>
      <c r="X676" s="74"/>
      <c r="Y676" s="61"/>
      <c r="Z676" s="69" t="s">
        <v>520</v>
      </c>
      <c r="AA676" s="59" t="s">
        <v>381</v>
      </c>
      <c r="AB676" s="78"/>
      <c r="AC676" s="27" t="s">
        <v>358</v>
      </c>
      <c r="AD676" s="15" t="s">
        <v>359</v>
      </c>
      <c r="AE676" s="73"/>
      <c r="AF676" s="74"/>
      <c r="AG676" s="74"/>
      <c r="AH676" s="74"/>
      <c r="AI676" s="74"/>
      <c r="AJ676" s="74"/>
      <c r="AK676" s="74"/>
      <c r="AL676" s="74"/>
      <c r="AM676" s="61"/>
    </row>
    <row r="677" spans="1:39" hidden="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59" t="s">
        <v>381</v>
      </c>
      <c r="N677" s="78"/>
      <c r="O677" s="27" t="s">
        <v>358</v>
      </c>
      <c r="P677" s="15" t="s">
        <v>359</v>
      </c>
      <c r="Q677" s="73"/>
      <c r="R677" s="74"/>
      <c r="S677" s="74"/>
      <c r="T677" s="74"/>
      <c r="U677" s="74"/>
      <c r="V677" s="74"/>
      <c r="W677" s="74"/>
      <c r="X677" s="74"/>
      <c r="Y677" s="61"/>
      <c r="Z677" s="69" t="s">
        <v>520</v>
      </c>
      <c r="AA677" s="59" t="s">
        <v>381</v>
      </c>
      <c r="AB677" s="78"/>
      <c r="AC677" s="27" t="s">
        <v>358</v>
      </c>
      <c r="AD677" s="15" t="s">
        <v>359</v>
      </c>
      <c r="AE677" s="73"/>
      <c r="AF677" s="74"/>
      <c r="AG677" s="74"/>
      <c r="AH677" s="74"/>
      <c r="AI677" s="74"/>
      <c r="AJ677" s="74"/>
      <c r="AK677" s="74"/>
      <c r="AL677" s="74"/>
      <c r="AM677" s="61"/>
    </row>
    <row r="678" spans="1:39" hidden="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59" t="s">
        <v>381</v>
      </c>
      <c r="N678" s="78"/>
      <c r="O678" s="27" t="s">
        <v>358</v>
      </c>
      <c r="P678" s="15" t="s">
        <v>359</v>
      </c>
      <c r="Q678" s="73"/>
      <c r="R678" s="74"/>
      <c r="S678" s="74"/>
      <c r="T678" s="74"/>
      <c r="U678" s="74"/>
      <c r="V678" s="74"/>
      <c r="W678" s="74"/>
      <c r="X678" s="74"/>
      <c r="Y678" s="61"/>
      <c r="Z678" s="69" t="s">
        <v>518</v>
      </c>
      <c r="AA678" s="59" t="s">
        <v>381</v>
      </c>
      <c r="AB678" s="78"/>
      <c r="AC678" s="27" t="s">
        <v>358</v>
      </c>
      <c r="AD678" s="15" t="s">
        <v>359</v>
      </c>
      <c r="AE678" s="73"/>
      <c r="AF678" s="74"/>
      <c r="AG678" s="74"/>
      <c r="AH678" s="74"/>
      <c r="AI678" s="74"/>
      <c r="AJ678" s="74"/>
      <c r="AK678" s="74"/>
      <c r="AL678" s="74"/>
      <c r="AM678" s="61"/>
    </row>
    <row r="679" spans="1:39" hidden="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59" t="s">
        <v>381</v>
      </c>
      <c r="N679" s="78"/>
      <c r="O679" s="27" t="s">
        <v>358</v>
      </c>
      <c r="P679" s="15" t="s">
        <v>359</v>
      </c>
      <c r="Q679" s="73"/>
      <c r="R679" s="74"/>
      <c r="S679" s="74"/>
      <c r="T679" s="74"/>
      <c r="U679" s="74"/>
      <c r="V679" s="74"/>
      <c r="W679" s="74"/>
      <c r="X679" s="74"/>
      <c r="Y679" s="61"/>
      <c r="Z679" s="69" t="s">
        <v>518</v>
      </c>
      <c r="AA679" s="59" t="s">
        <v>381</v>
      </c>
      <c r="AB679" s="78"/>
      <c r="AC679" s="27" t="s">
        <v>358</v>
      </c>
      <c r="AD679" s="15" t="s">
        <v>359</v>
      </c>
      <c r="AE679" s="73"/>
      <c r="AF679" s="74"/>
      <c r="AG679" s="74"/>
      <c r="AH679" s="74"/>
      <c r="AI679" s="74"/>
      <c r="AJ679" s="74"/>
      <c r="AK679" s="74"/>
      <c r="AL679" s="74"/>
      <c r="AM679" s="61"/>
    </row>
    <row r="680" spans="1:39" hidden="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59" t="s">
        <v>381</v>
      </c>
      <c r="N680" s="78"/>
      <c r="O680" s="27" t="s">
        <v>358</v>
      </c>
      <c r="P680" s="15" t="s">
        <v>359</v>
      </c>
      <c r="Q680" s="73"/>
      <c r="R680" s="74"/>
      <c r="S680" s="74"/>
      <c r="T680" s="74"/>
      <c r="U680" s="74"/>
      <c r="V680" s="74"/>
      <c r="W680" s="74"/>
      <c r="X680" s="74"/>
      <c r="Y680" s="61"/>
      <c r="Z680" s="69" t="s">
        <v>518</v>
      </c>
      <c r="AA680" s="59" t="s">
        <v>381</v>
      </c>
      <c r="AB680" s="78"/>
      <c r="AC680" s="27" t="s">
        <v>358</v>
      </c>
      <c r="AD680" s="15" t="s">
        <v>359</v>
      </c>
      <c r="AE680" s="73"/>
      <c r="AF680" s="74"/>
      <c r="AG680" s="74"/>
      <c r="AH680" s="74"/>
      <c r="AI680" s="74"/>
      <c r="AJ680" s="74"/>
      <c r="AK680" s="74"/>
      <c r="AL680" s="74"/>
      <c r="AM680" s="61"/>
    </row>
    <row r="681" spans="1:39" hidden="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59" t="s">
        <v>385</v>
      </c>
      <c r="N681" s="78" t="s">
        <v>308</v>
      </c>
      <c r="O681" s="27" t="s">
        <v>358</v>
      </c>
      <c r="P681" s="15" t="s">
        <v>368</v>
      </c>
      <c r="Q681" s="73"/>
      <c r="R681" s="74"/>
      <c r="S681" s="74"/>
      <c r="T681" s="74"/>
      <c r="U681" s="74"/>
      <c r="V681" s="74"/>
      <c r="W681" s="74">
        <v>1</v>
      </c>
      <c r="X681" s="74"/>
      <c r="Y681" s="61"/>
      <c r="Z681" s="69" t="s">
        <v>518</v>
      </c>
      <c r="AA681" s="59" t="s">
        <v>385</v>
      </c>
      <c r="AB681" s="78" t="s">
        <v>308</v>
      </c>
      <c r="AC681" s="27" t="s">
        <v>358</v>
      </c>
      <c r="AD681" s="15" t="s">
        <v>368</v>
      </c>
      <c r="AE681" s="73">
        <v>1</v>
      </c>
      <c r="AF681" s="74"/>
      <c r="AG681" s="74"/>
      <c r="AH681" s="74"/>
      <c r="AI681" s="74"/>
      <c r="AJ681" s="74"/>
      <c r="AK681" s="74"/>
      <c r="AL681" s="74"/>
      <c r="AM681" s="61"/>
    </row>
    <row r="682" spans="1:39" hidden="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59" t="s">
        <v>382</v>
      </c>
      <c r="N682" s="78" t="s">
        <v>308</v>
      </c>
      <c r="O682" s="27" t="s">
        <v>358</v>
      </c>
      <c r="P682" s="15" t="s">
        <v>368</v>
      </c>
      <c r="Q682" s="73"/>
      <c r="R682" s="74"/>
      <c r="S682" s="74"/>
      <c r="T682" s="74">
        <v>1</v>
      </c>
      <c r="U682" s="74"/>
      <c r="V682" s="74"/>
      <c r="W682" s="74">
        <v>1</v>
      </c>
      <c r="X682" s="74">
        <v>1</v>
      </c>
      <c r="Y682" s="61"/>
      <c r="Z682" s="69" t="s">
        <v>518</v>
      </c>
      <c r="AA682" s="59" t="s">
        <v>382</v>
      </c>
      <c r="AB682" s="78" t="s">
        <v>308</v>
      </c>
      <c r="AC682" s="27" t="s">
        <v>358</v>
      </c>
      <c r="AD682" s="15" t="s">
        <v>368</v>
      </c>
      <c r="AE682" s="73"/>
      <c r="AF682" s="74"/>
      <c r="AG682" s="74">
        <v>1</v>
      </c>
      <c r="AH682" s="74"/>
      <c r="AI682" s="74"/>
      <c r="AJ682" s="74"/>
      <c r="AK682" s="74">
        <v>1</v>
      </c>
      <c r="AL682" s="74"/>
      <c r="AM682" s="61"/>
    </row>
    <row r="683" spans="1:39" hidden="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59" t="s">
        <v>385</v>
      </c>
      <c r="N683" s="78" t="s">
        <v>308</v>
      </c>
      <c r="O683" s="27" t="s">
        <v>358</v>
      </c>
      <c r="P683" s="15" t="s">
        <v>368</v>
      </c>
      <c r="Q683" s="73"/>
      <c r="R683" s="74"/>
      <c r="S683" s="74"/>
      <c r="T683" s="74"/>
      <c r="U683" s="74"/>
      <c r="V683" s="74"/>
      <c r="W683" s="74">
        <v>1</v>
      </c>
      <c r="X683" s="74"/>
      <c r="Y683" s="61"/>
      <c r="Z683" s="69" t="s">
        <v>518</v>
      </c>
      <c r="AA683" s="59" t="s">
        <v>385</v>
      </c>
      <c r="AB683" s="78" t="s">
        <v>308</v>
      </c>
      <c r="AC683" s="27" t="s">
        <v>358</v>
      </c>
      <c r="AD683" s="15" t="s">
        <v>368</v>
      </c>
      <c r="AE683" s="73">
        <v>1</v>
      </c>
      <c r="AF683" s="74"/>
      <c r="AG683" s="74"/>
      <c r="AH683" s="74"/>
      <c r="AI683" s="74"/>
      <c r="AJ683" s="74"/>
      <c r="AK683" s="74"/>
      <c r="AL683" s="74"/>
      <c r="AM683" s="61"/>
    </row>
    <row r="684" spans="1:39" hidden="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59" t="s">
        <v>381</v>
      </c>
      <c r="N684" s="78"/>
      <c r="O684" s="27" t="s">
        <v>358</v>
      </c>
      <c r="P684" s="15" t="s">
        <v>359</v>
      </c>
      <c r="Q684" s="73"/>
      <c r="R684" s="74"/>
      <c r="S684" s="74"/>
      <c r="T684" s="74"/>
      <c r="U684" s="74"/>
      <c r="V684" s="74"/>
      <c r="W684" s="74"/>
      <c r="X684" s="74"/>
      <c r="Y684" s="61"/>
      <c r="Z684" s="69" t="s">
        <v>520</v>
      </c>
      <c r="AA684" s="59" t="s">
        <v>381</v>
      </c>
      <c r="AB684" s="78"/>
      <c r="AC684" s="27" t="s">
        <v>358</v>
      </c>
      <c r="AD684" s="15" t="s">
        <v>359</v>
      </c>
      <c r="AE684" s="73"/>
      <c r="AF684" s="74"/>
      <c r="AG684" s="74"/>
      <c r="AH684" s="74"/>
      <c r="AI684" s="74"/>
      <c r="AJ684" s="74"/>
      <c r="AK684" s="74"/>
      <c r="AL684" s="74"/>
      <c r="AM684" s="61"/>
    </row>
    <row r="685" spans="1:39" hidden="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59" t="s">
        <v>382</v>
      </c>
      <c r="N685" s="78" t="s">
        <v>308</v>
      </c>
      <c r="O685" s="27" t="s">
        <v>358</v>
      </c>
      <c r="P685" s="15" t="s">
        <v>368</v>
      </c>
      <c r="Q685" s="73"/>
      <c r="R685" s="74"/>
      <c r="S685" s="74"/>
      <c r="T685" s="74">
        <v>1</v>
      </c>
      <c r="U685" s="74"/>
      <c r="V685" s="74"/>
      <c r="W685" s="74"/>
      <c r="X685" s="74">
        <v>1</v>
      </c>
      <c r="Y685" s="61"/>
      <c r="Z685" s="69" t="s">
        <v>518</v>
      </c>
      <c r="AA685" s="59" t="s">
        <v>382</v>
      </c>
      <c r="AB685" s="78" t="s">
        <v>308</v>
      </c>
      <c r="AC685" s="27" t="s">
        <v>358</v>
      </c>
      <c r="AD685" s="15" t="s">
        <v>368</v>
      </c>
      <c r="AE685" s="73"/>
      <c r="AF685" s="74"/>
      <c r="AG685" s="74">
        <v>1</v>
      </c>
      <c r="AH685" s="74"/>
      <c r="AI685" s="74"/>
      <c r="AJ685" s="74"/>
      <c r="AK685" s="74">
        <v>1</v>
      </c>
      <c r="AL685" s="74"/>
      <c r="AM685" s="61"/>
    </row>
    <row r="686" spans="1:39" hidden="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59" t="s">
        <v>385</v>
      </c>
      <c r="N686" s="78" t="s">
        <v>308</v>
      </c>
      <c r="O686" s="27" t="s">
        <v>358</v>
      </c>
      <c r="P686" s="15" t="s">
        <v>368</v>
      </c>
      <c r="Q686" s="73"/>
      <c r="R686" s="74"/>
      <c r="S686" s="74"/>
      <c r="T686" s="74">
        <v>1</v>
      </c>
      <c r="U686" s="74"/>
      <c r="V686" s="74"/>
      <c r="W686" s="74"/>
      <c r="X686" s="74"/>
      <c r="Y686" s="61"/>
      <c r="Z686" s="69" t="s">
        <v>518</v>
      </c>
      <c r="AA686" s="59" t="s">
        <v>385</v>
      </c>
      <c r="AB686" s="78" t="s">
        <v>308</v>
      </c>
      <c r="AC686" s="27" t="s">
        <v>358</v>
      </c>
      <c r="AD686" s="15" t="s">
        <v>368</v>
      </c>
      <c r="AE686" s="73"/>
      <c r="AF686" s="74"/>
      <c r="AG686" s="74"/>
      <c r="AH686" s="74"/>
      <c r="AI686" s="74"/>
      <c r="AJ686" s="74"/>
      <c r="AK686" s="74"/>
      <c r="AL686" s="74"/>
      <c r="AM686" s="61">
        <v>1</v>
      </c>
    </row>
    <row r="687" spans="1:39" hidden="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59" t="s">
        <v>381</v>
      </c>
      <c r="N687" s="78"/>
      <c r="O687" s="27" t="s">
        <v>358</v>
      </c>
      <c r="P687" s="15" t="s">
        <v>359</v>
      </c>
      <c r="Q687" s="73"/>
      <c r="R687" s="74"/>
      <c r="S687" s="74"/>
      <c r="T687" s="74"/>
      <c r="U687" s="74"/>
      <c r="V687" s="74"/>
      <c r="W687" s="74"/>
      <c r="X687" s="74"/>
      <c r="Y687" s="61"/>
      <c r="Z687" s="69" t="s">
        <v>520</v>
      </c>
      <c r="AA687" s="59" t="s">
        <v>381</v>
      </c>
      <c r="AB687" s="78"/>
      <c r="AC687" s="27" t="s">
        <v>358</v>
      </c>
      <c r="AD687" s="15" t="s">
        <v>359</v>
      </c>
      <c r="AE687" s="73"/>
      <c r="AF687" s="74"/>
      <c r="AG687" s="74"/>
      <c r="AH687" s="74"/>
      <c r="AI687" s="74"/>
      <c r="AJ687" s="74"/>
      <c r="AK687" s="74"/>
      <c r="AL687" s="74"/>
      <c r="AM687" s="61"/>
    </row>
    <row r="688" spans="1:39" hidden="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59" t="s">
        <v>382</v>
      </c>
      <c r="N688" s="78" t="s">
        <v>308</v>
      </c>
      <c r="O688" s="27" t="s">
        <v>358</v>
      </c>
      <c r="P688" s="15" t="s">
        <v>368</v>
      </c>
      <c r="Q688" s="73"/>
      <c r="R688" s="74"/>
      <c r="S688" s="74"/>
      <c r="T688" s="74"/>
      <c r="U688" s="74"/>
      <c r="V688" s="74"/>
      <c r="W688" s="74">
        <v>1</v>
      </c>
      <c r="X688" s="74"/>
      <c r="Y688" s="61"/>
      <c r="Z688" s="69" t="s">
        <v>518</v>
      </c>
      <c r="AA688" s="59" t="s">
        <v>382</v>
      </c>
      <c r="AB688" s="78" t="s">
        <v>308</v>
      </c>
      <c r="AC688" s="27" t="s">
        <v>358</v>
      </c>
      <c r="AD688" s="15" t="s">
        <v>368</v>
      </c>
      <c r="AE688" s="73">
        <v>1</v>
      </c>
      <c r="AF688" s="74"/>
      <c r="AG688" s="74"/>
      <c r="AH688" s="74"/>
      <c r="AI688" s="74"/>
      <c r="AJ688" s="74"/>
      <c r="AK688" s="74"/>
      <c r="AL688" s="74"/>
      <c r="AM688" s="61"/>
    </row>
    <row r="689" spans="1:39" hidden="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59" t="s">
        <v>382</v>
      </c>
      <c r="N689" s="78" t="s">
        <v>308</v>
      </c>
      <c r="O689" s="27" t="s">
        <v>358</v>
      </c>
      <c r="P689" s="15" t="s">
        <v>368</v>
      </c>
      <c r="Q689" s="73"/>
      <c r="R689" s="74"/>
      <c r="S689" s="74"/>
      <c r="T689" s="74">
        <v>1</v>
      </c>
      <c r="U689" s="74"/>
      <c r="V689" s="74"/>
      <c r="W689" s="74">
        <v>1</v>
      </c>
      <c r="X689" s="74"/>
      <c r="Y689" s="61"/>
      <c r="Z689" s="69" t="s">
        <v>518</v>
      </c>
      <c r="AA689" s="59" t="s">
        <v>382</v>
      </c>
      <c r="AB689" s="78" t="s">
        <v>308</v>
      </c>
      <c r="AC689" s="27" t="s">
        <v>358</v>
      </c>
      <c r="AD689" s="15" t="s">
        <v>368</v>
      </c>
      <c r="AE689" s="73"/>
      <c r="AF689" s="74"/>
      <c r="AG689" s="74"/>
      <c r="AH689" s="74">
        <v>1</v>
      </c>
      <c r="AI689" s="74"/>
      <c r="AJ689" s="74"/>
      <c r="AK689" s="74"/>
      <c r="AL689" s="74"/>
      <c r="AM689" s="61"/>
    </row>
    <row r="690" spans="1:39" hidden="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59" t="s">
        <v>382</v>
      </c>
      <c r="N690" s="78" t="s">
        <v>308</v>
      </c>
      <c r="O690" s="27" t="s">
        <v>358</v>
      </c>
      <c r="P690" s="15" t="s">
        <v>368</v>
      </c>
      <c r="Q690" s="73"/>
      <c r="R690" s="74"/>
      <c r="S690" s="74"/>
      <c r="T690" s="74"/>
      <c r="U690" s="74"/>
      <c r="V690" s="74"/>
      <c r="W690" s="74">
        <v>1</v>
      </c>
      <c r="X690" s="74"/>
      <c r="Y690" s="61"/>
      <c r="Z690" s="69" t="s">
        <v>518</v>
      </c>
      <c r="AA690" s="59" t="s">
        <v>382</v>
      </c>
      <c r="AB690" s="78" t="s">
        <v>308</v>
      </c>
      <c r="AC690" s="27" t="s">
        <v>358</v>
      </c>
      <c r="AD690" s="15" t="s">
        <v>368</v>
      </c>
      <c r="AE690" s="73">
        <v>1</v>
      </c>
      <c r="AF690" s="74"/>
      <c r="AG690" s="74"/>
      <c r="AH690" s="74"/>
      <c r="AI690" s="74"/>
      <c r="AJ690" s="74"/>
      <c r="AK690" s="74"/>
      <c r="AL690" s="74"/>
      <c r="AM690" s="61"/>
    </row>
    <row r="691" spans="1:39" hidden="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59" t="s">
        <v>382</v>
      </c>
      <c r="N691" s="78" t="s">
        <v>308</v>
      </c>
      <c r="O691" s="27" t="s">
        <v>358</v>
      </c>
      <c r="P691" s="15" t="s">
        <v>368</v>
      </c>
      <c r="Q691" s="73"/>
      <c r="R691" s="74"/>
      <c r="S691" s="74"/>
      <c r="T691" s="74"/>
      <c r="U691" s="74"/>
      <c r="V691" s="74"/>
      <c r="W691" s="74">
        <v>1</v>
      </c>
      <c r="X691" s="74"/>
      <c r="Y691" s="61"/>
      <c r="Z691" s="69" t="s">
        <v>518</v>
      </c>
      <c r="AA691" s="59" t="s">
        <v>382</v>
      </c>
      <c r="AB691" s="78" t="s">
        <v>308</v>
      </c>
      <c r="AC691" s="27" t="s">
        <v>358</v>
      </c>
      <c r="AD691" s="15" t="s">
        <v>368</v>
      </c>
      <c r="AE691" s="73">
        <v>1</v>
      </c>
      <c r="AF691" s="74"/>
      <c r="AG691" s="74"/>
      <c r="AH691" s="74"/>
      <c r="AI691" s="74"/>
      <c r="AJ691" s="74"/>
      <c r="AK691" s="74"/>
      <c r="AL691" s="74"/>
      <c r="AM691" s="61"/>
    </row>
    <row r="692" spans="1:39" hidden="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59" t="s">
        <v>382</v>
      </c>
      <c r="N692" s="78" t="s">
        <v>308</v>
      </c>
      <c r="O692" s="27" t="s">
        <v>358</v>
      </c>
      <c r="P692" s="15" t="s">
        <v>368</v>
      </c>
      <c r="Q692" s="73"/>
      <c r="R692" s="74"/>
      <c r="S692" s="74"/>
      <c r="T692" s="74">
        <v>1</v>
      </c>
      <c r="U692" s="74"/>
      <c r="V692" s="74"/>
      <c r="W692" s="74"/>
      <c r="X692" s="74"/>
      <c r="Y692" s="61"/>
      <c r="Z692" s="69" t="s">
        <v>518</v>
      </c>
      <c r="AA692" s="59" t="s">
        <v>382</v>
      </c>
      <c r="AB692" s="78" t="s">
        <v>308</v>
      </c>
      <c r="AC692" s="27" t="s">
        <v>358</v>
      </c>
      <c r="AD692" s="15" t="s">
        <v>368</v>
      </c>
      <c r="AE692" s="73"/>
      <c r="AF692" s="74"/>
      <c r="AG692" s="74"/>
      <c r="AH692" s="74"/>
      <c r="AI692" s="74"/>
      <c r="AJ692" s="74"/>
      <c r="AK692" s="74"/>
      <c r="AL692" s="74"/>
      <c r="AM692" s="61">
        <v>1</v>
      </c>
    </row>
    <row r="693" spans="1:39">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59" t="s">
        <v>382</v>
      </c>
      <c r="N693" s="78" t="s">
        <v>308</v>
      </c>
      <c r="O693" s="27" t="s">
        <v>358</v>
      </c>
      <c r="P693" s="15" t="s">
        <v>368</v>
      </c>
      <c r="Q693" s="73"/>
      <c r="R693" s="74"/>
      <c r="S693" s="74"/>
      <c r="T693" s="74">
        <v>1</v>
      </c>
      <c r="U693" s="74"/>
      <c r="V693" s="74"/>
      <c r="W693" s="74"/>
      <c r="X693" s="74"/>
      <c r="Y693" s="61"/>
      <c r="Z693" s="69" t="s">
        <v>519</v>
      </c>
      <c r="AA693" s="59" t="s">
        <v>382</v>
      </c>
      <c r="AB693" s="78" t="s">
        <v>308</v>
      </c>
      <c r="AC693" s="27" t="s">
        <v>358</v>
      </c>
      <c r="AD693" s="15" t="s">
        <v>368</v>
      </c>
      <c r="AE693" s="73"/>
      <c r="AF693" s="74"/>
      <c r="AG693" s="74"/>
      <c r="AH693" s="74"/>
      <c r="AI693" s="74"/>
      <c r="AJ693" s="74"/>
      <c r="AK693" s="74">
        <v>1</v>
      </c>
      <c r="AL693" s="74"/>
      <c r="AM693" s="61"/>
    </row>
    <row r="694" spans="1:39" hidden="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59" t="s">
        <v>382</v>
      </c>
      <c r="N694" s="78" t="s">
        <v>308</v>
      </c>
      <c r="O694" s="27" t="s">
        <v>358</v>
      </c>
      <c r="P694" s="15" t="s">
        <v>368</v>
      </c>
      <c r="Q694" s="73"/>
      <c r="R694" s="74"/>
      <c r="S694" s="74"/>
      <c r="T694" s="74">
        <v>1</v>
      </c>
      <c r="U694" s="74"/>
      <c r="V694" s="74"/>
      <c r="W694" s="74"/>
      <c r="X694" s="74"/>
      <c r="Y694" s="61"/>
      <c r="Z694" s="69" t="s">
        <v>518</v>
      </c>
      <c r="AA694" s="59" t="s">
        <v>382</v>
      </c>
      <c r="AB694" s="78" t="s">
        <v>308</v>
      </c>
      <c r="AC694" s="27" t="s">
        <v>358</v>
      </c>
      <c r="AD694" s="15" t="s">
        <v>368</v>
      </c>
      <c r="AE694" s="73"/>
      <c r="AF694" s="74"/>
      <c r="AG694" s="74"/>
      <c r="AH694" s="74"/>
      <c r="AI694" s="74"/>
      <c r="AJ694" s="74"/>
      <c r="AK694" s="74"/>
      <c r="AL694" s="74"/>
      <c r="AM694" s="61">
        <v>1</v>
      </c>
    </row>
    <row r="695" spans="1:39" hidden="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59" t="s">
        <v>381</v>
      </c>
      <c r="N695" s="78"/>
      <c r="O695" s="27" t="s">
        <v>358</v>
      </c>
      <c r="P695" s="15" t="s">
        <v>359</v>
      </c>
      <c r="Q695" s="73"/>
      <c r="R695" s="74"/>
      <c r="S695" s="74"/>
      <c r="T695" s="74"/>
      <c r="U695" s="74"/>
      <c r="V695" s="74"/>
      <c r="W695" s="74"/>
      <c r="X695" s="74"/>
      <c r="Y695" s="61"/>
      <c r="Z695" s="69" t="s">
        <v>519</v>
      </c>
      <c r="AA695" s="59" t="s">
        <v>381</v>
      </c>
      <c r="AB695" s="78"/>
      <c r="AC695" s="27" t="s">
        <v>358</v>
      </c>
      <c r="AD695" s="15" t="s">
        <v>359</v>
      </c>
      <c r="AE695" s="73"/>
      <c r="AF695" s="74"/>
      <c r="AG695" s="74"/>
      <c r="AH695" s="74"/>
      <c r="AI695" s="74"/>
      <c r="AJ695" s="74"/>
      <c r="AK695" s="74"/>
      <c r="AL695" s="74"/>
      <c r="AM695" s="61"/>
    </row>
    <row r="696" spans="1:39" hidden="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59" t="s">
        <v>381</v>
      </c>
      <c r="N696" s="78"/>
      <c r="O696" s="27" t="s">
        <v>358</v>
      </c>
      <c r="P696" s="15" t="s">
        <v>359</v>
      </c>
      <c r="Q696" s="73"/>
      <c r="R696" s="74"/>
      <c r="S696" s="74"/>
      <c r="T696" s="74"/>
      <c r="U696" s="74"/>
      <c r="V696" s="74"/>
      <c r="W696" s="74"/>
      <c r="X696" s="74"/>
      <c r="Y696" s="61"/>
      <c r="Z696" s="69" t="s">
        <v>518</v>
      </c>
      <c r="AA696" s="59" t="s">
        <v>381</v>
      </c>
      <c r="AB696" s="78"/>
      <c r="AC696" s="27" t="s">
        <v>358</v>
      </c>
      <c r="AD696" s="15" t="s">
        <v>359</v>
      </c>
      <c r="AE696" s="73"/>
      <c r="AF696" s="74"/>
      <c r="AG696" s="74"/>
      <c r="AH696" s="74"/>
      <c r="AI696" s="74"/>
      <c r="AJ696" s="74"/>
      <c r="AK696" s="74"/>
      <c r="AL696" s="74"/>
      <c r="AM696" s="61"/>
    </row>
    <row r="697" spans="1:39" hidden="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59" t="s">
        <v>385</v>
      </c>
      <c r="N697" s="78" t="s">
        <v>308</v>
      </c>
      <c r="O697" s="27" t="s">
        <v>358</v>
      </c>
      <c r="P697" s="15" t="s">
        <v>368</v>
      </c>
      <c r="Q697" s="73"/>
      <c r="R697" s="74"/>
      <c r="S697" s="74"/>
      <c r="T697" s="74">
        <v>1</v>
      </c>
      <c r="U697" s="74"/>
      <c r="V697" s="74"/>
      <c r="W697" s="74"/>
      <c r="X697" s="74"/>
      <c r="Y697" s="61"/>
      <c r="Z697" s="69" t="s">
        <v>518</v>
      </c>
      <c r="AA697" s="59" t="s">
        <v>385</v>
      </c>
      <c r="AB697" s="78" t="s">
        <v>308</v>
      </c>
      <c r="AC697" s="27" t="s">
        <v>358</v>
      </c>
      <c r="AD697" s="15" t="s">
        <v>368</v>
      </c>
      <c r="AE697" s="73"/>
      <c r="AF697" s="74">
        <v>1</v>
      </c>
      <c r="AG697" s="74"/>
      <c r="AH697" s="74"/>
      <c r="AI697" s="74"/>
      <c r="AJ697" s="74"/>
      <c r="AK697" s="74"/>
      <c r="AL697" s="74"/>
      <c r="AM697" s="61"/>
    </row>
    <row r="698" spans="1:39" hidden="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59" t="s">
        <v>381</v>
      </c>
      <c r="N698" s="78"/>
      <c r="O698" s="27" t="s">
        <v>358</v>
      </c>
      <c r="P698" s="15" t="s">
        <v>359</v>
      </c>
      <c r="Q698" s="73"/>
      <c r="R698" s="74"/>
      <c r="S698" s="74"/>
      <c r="T698" s="74"/>
      <c r="U698" s="74"/>
      <c r="V698" s="74"/>
      <c r="W698" s="74"/>
      <c r="X698" s="74"/>
      <c r="Y698" s="61"/>
      <c r="Z698" s="69" t="s">
        <v>519</v>
      </c>
      <c r="AA698" s="59" t="s">
        <v>381</v>
      </c>
      <c r="AB698" s="78"/>
      <c r="AC698" s="27" t="s">
        <v>358</v>
      </c>
      <c r="AD698" s="15" t="s">
        <v>359</v>
      </c>
      <c r="AE698" s="73"/>
      <c r="AF698" s="74"/>
      <c r="AG698" s="74"/>
      <c r="AH698" s="74"/>
      <c r="AI698" s="74"/>
      <c r="AJ698" s="74"/>
      <c r="AK698" s="74"/>
      <c r="AL698" s="74"/>
      <c r="AM698" s="61"/>
    </row>
    <row r="699" spans="1:39" hidden="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59" t="s">
        <v>382</v>
      </c>
      <c r="N699" s="78" t="s">
        <v>308</v>
      </c>
      <c r="O699" s="27" t="s">
        <v>358</v>
      </c>
      <c r="P699" s="15" t="s">
        <v>368</v>
      </c>
      <c r="Q699" s="73"/>
      <c r="R699" s="74"/>
      <c r="S699" s="74"/>
      <c r="T699" s="74">
        <v>1</v>
      </c>
      <c r="U699" s="74"/>
      <c r="V699" s="74"/>
      <c r="W699" s="74">
        <v>1</v>
      </c>
      <c r="X699" s="74"/>
      <c r="Y699" s="61"/>
      <c r="Z699" s="69" t="s">
        <v>518</v>
      </c>
      <c r="AA699" s="59" t="s">
        <v>382</v>
      </c>
      <c r="AB699" s="78" t="s">
        <v>308</v>
      </c>
      <c r="AC699" s="27" t="s">
        <v>358</v>
      </c>
      <c r="AD699" s="15" t="s">
        <v>368</v>
      </c>
      <c r="AE699" s="73"/>
      <c r="AF699" s="74"/>
      <c r="AG699" s="74">
        <v>1</v>
      </c>
      <c r="AH699" s="74"/>
      <c r="AI699" s="74"/>
      <c r="AJ699" s="74"/>
      <c r="AK699" s="74"/>
      <c r="AL699" s="74"/>
      <c r="AM699" s="61"/>
    </row>
    <row r="700" spans="1:39" hidden="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59" t="s">
        <v>381</v>
      </c>
      <c r="N700" s="78"/>
      <c r="O700" s="27" t="s">
        <v>358</v>
      </c>
      <c r="P700" s="15" t="s">
        <v>359</v>
      </c>
      <c r="Q700" s="73"/>
      <c r="R700" s="74"/>
      <c r="S700" s="74"/>
      <c r="T700" s="74"/>
      <c r="U700" s="74"/>
      <c r="V700" s="74"/>
      <c r="W700" s="74"/>
      <c r="X700" s="74"/>
      <c r="Y700" s="61"/>
      <c r="Z700" s="69" t="s">
        <v>519</v>
      </c>
      <c r="AA700" s="59" t="s">
        <v>381</v>
      </c>
      <c r="AB700" s="78"/>
      <c r="AC700" s="27" t="s">
        <v>358</v>
      </c>
      <c r="AD700" s="15" t="s">
        <v>359</v>
      </c>
      <c r="AE700" s="73"/>
      <c r="AF700" s="74"/>
      <c r="AG700" s="74"/>
      <c r="AH700" s="74"/>
      <c r="AI700" s="74"/>
      <c r="AJ700" s="74"/>
      <c r="AK700" s="74"/>
      <c r="AL700" s="74"/>
      <c r="AM700" s="61"/>
    </row>
    <row r="701" spans="1:39" hidden="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59" t="s">
        <v>382</v>
      </c>
      <c r="N701" s="78" t="s">
        <v>308</v>
      </c>
      <c r="O701" s="27" t="s">
        <v>358</v>
      </c>
      <c r="P701" s="15" t="s">
        <v>368</v>
      </c>
      <c r="Q701" s="73"/>
      <c r="R701" s="74"/>
      <c r="S701" s="74"/>
      <c r="T701" s="74">
        <v>1</v>
      </c>
      <c r="U701" s="74"/>
      <c r="V701" s="74"/>
      <c r="W701" s="74"/>
      <c r="X701" s="74"/>
      <c r="Y701" s="61"/>
      <c r="Z701" s="69" t="s">
        <v>518</v>
      </c>
      <c r="AA701" s="59" t="s">
        <v>382</v>
      </c>
      <c r="AB701" s="78" t="s">
        <v>308</v>
      </c>
      <c r="AC701" s="27" t="s">
        <v>358</v>
      </c>
      <c r="AD701" s="15" t="s">
        <v>368</v>
      </c>
      <c r="AE701" s="73"/>
      <c r="AF701" s="74"/>
      <c r="AG701" s="74"/>
      <c r="AH701" s="74"/>
      <c r="AI701" s="74"/>
      <c r="AJ701" s="74"/>
      <c r="AK701" s="74"/>
      <c r="AL701" s="74"/>
      <c r="AM701" s="61">
        <v>1</v>
      </c>
    </row>
    <row r="702" spans="1:39" hidden="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59" t="s">
        <v>381</v>
      </c>
      <c r="N702" s="78"/>
      <c r="O702" s="27" t="s">
        <v>358</v>
      </c>
      <c r="P702" s="15" t="s">
        <v>359</v>
      </c>
      <c r="Q702" s="73"/>
      <c r="R702" s="74"/>
      <c r="S702" s="74"/>
      <c r="T702" s="74"/>
      <c r="U702" s="74"/>
      <c r="V702" s="74"/>
      <c r="W702" s="74"/>
      <c r="X702" s="74"/>
      <c r="Y702" s="61"/>
      <c r="Z702" s="69" t="s">
        <v>519</v>
      </c>
      <c r="AA702" s="59" t="s">
        <v>381</v>
      </c>
      <c r="AB702" s="78"/>
      <c r="AC702" s="27" t="s">
        <v>358</v>
      </c>
      <c r="AD702" s="15" t="s">
        <v>359</v>
      </c>
      <c r="AE702" s="73"/>
      <c r="AF702" s="74"/>
      <c r="AG702" s="74"/>
      <c r="AH702" s="74"/>
      <c r="AI702" s="74"/>
      <c r="AJ702" s="74"/>
      <c r="AK702" s="74"/>
      <c r="AL702" s="74"/>
      <c r="AM702" s="61"/>
    </row>
    <row r="703" spans="1:39" hidden="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59" t="s">
        <v>382</v>
      </c>
      <c r="N703" s="78" t="s">
        <v>308</v>
      </c>
      <c r="O703" s="27" t="s">
        <v>358</v>
      </c>
      <c r="P703" s="15" t="s">
        <v>368</v>
      </c>
      <c r="Q703" s="73"/>
      <c r="R703" s="74"/>
      <c r="S703" s="74">
        <v>1</v>
      </c>
      <c r="T703" s="74">
        <v>1</v>
      </c>
      <c r="U703" s="74"/>
      <c r="V703" s="74"/>
      <c r="W703" s="74">
        <v>1</v>
      </c>
      <c r="X703" s="74">
        <v>1</v>
      </c>
      <c r="Y703" s="61"/>
      <c r="Z703" s="69" t="s">
        <v>518</v>
      </c>
      <c r="AA703" s="59" t="s">
        <v>382</v>
      </c>
      <c r="AB703" s="78" t="s">
        <v>308</v>
      </c>
      <c r="AC703" s="27" t="s">
        <v>358</v>
      </c>
      <c r="AD703" s="15" t="s">
        <v>368</v>
      </c>
      <c r="AE703" s="73"/>
      <c r="AF703" s="74"/>
      <c r="AG703" s="74">
        <v>1</v>
      </c>
      <c r="AH703" s="74"/>
      <c r="AI703" s="74"/>
      <c r="AJ703" s="74"/>
      <c r="AK703" s="74"/>
      <c r="AL703" s="74"/>
      <c r="AM703" s="61"/>
    </row>
    <row r="704" spans="1:39" hidden="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59" t="s">
        <v>382</v>
      </c>
      <c r="N704" s="78" t="s">
        <v>308</v>
      </c>
      <c r="O704" s="27" t="s">
        <v>358</v>
      </c>
      <c r="P704" s="15" t="s">
        <v>368</v>
      </c>
      <c r="Q704" s="73"/>
      <c r="R704" s="74"/>
      <c r="S704" s="74"/>
      <c r="T704" s="74"/>
      <c r="U704" s="74"/>
      <c r="V704" s="74"/>
      <c r="W704" s="74">
        <v>1</v>
      </c>
      <c r="X704" s="74"/>
      <c r="Y704" s="61"/>
      <c r="Z704" s="69" t="s">
        <v>518</v>
      </c>
      <c r="AA704" s="59" t="s">
        <v>382</v>
      </c>
      <c r="AB704" s="78" t="s">
        <v>308</v>
      </c>
      <c r="AC704" s="27" t="s">
        <v>358</v>
      </c>
      <c r="AD704" s="15" t="s">
        <v>368</v>
      </c>
      <c r="AE704" s="73">
        <v>1</v>
      </c>
      <c r="AF704" s="74"/>
      <c r="AG704" s="74"/>
      <c r="AH704" s="74"/>
      <c r="AI704" s="74"/>
      <c r="AJ704" s="74"/>
      <c r="AK704" s="74"/>
      <c r="AL704" s="74"/>
      <c r="AM704" s="61"/>
    </row>
    <row r="705" spans="1:39" hidden="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59" t="s">
        <v>381</v>
      </c>
      <c r="N705" s="78"/>
      <c r="O705" s="27" t="s">
        <v>358</v>
      </c>
      <c r="P705" s="15" t="s">
        <v>359</v>
      </c>
      <c r="Q705" s="73"/>
      <c r="R705" s="74"/>
      <c r="S705" s="74"/>
      <c r="T705" s="74"/>
      <c r="U705" s="74"/>
      <c r="V705" s="74"/>
      <c r="W705" s="74"/>
      <c r="X705" s="74"/>
      <c r="Y705" s="61"/>
      <c r="Z705" s="69" t="s">
        <v>519</v>
      </c>
      <c r="AA705" s="59" t="s">
        <v>381</v>
      </c>
      <c r="AB705" s="78"/>
      <c r="AC705" s="27" t="s">
        <v>358</v>
      </c>
      <c r="AD705" s="15" t="s">
        <v>359</v>
      </c>
      <c r="AE705" s="73"/>
      <c r="AF705" s="74"/>
      <c r="AG705" s="74"/>
      <c r="AH705" s="74"/>
      <c r="AI705" s="74"/>
      <c r="AJ705" s="74"/>
      <c r="AK705" s="74"/>
      <c r="AL705" s="74"/>
      <c r="AM705" s="61"/>
    </row>
    <row r="706" spans="1:39" hidden="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59" t="s">
        <v>381</v>
      </c>
      <c r="N706" s="78"/>
      <c r="O706" s="27" t="s">
        <v>358</v>
      </c>
      <c r="P706" s="15" t="s">
        <v>359</v>
      </c>
      <c r="Q706" s="73"/>
      <c r="R706" s="74"/>
      <c r="S706" s="74"/>
      <c r="T706" s="74"/>
      <c r="U706" s="74"/>
      <c r="V706" s="74"/>
      <c r="W706" s="74"/>
      <c r="X706" s="74"/>
      <c r="Y706" s="61"/>
      <c r="Z706" s="69" t="s">
        <v>518</v>
      </c>
      <c r="AA706" s="59" t="s">
        <v>381</v>
      </c>
      <c r="AB706" s="78"/>
      <c r="AC706" s="27" t="s">
        <v>358</v>
      </c>
      <c r="AD706" s="15" t="s">
        <v>359</v>
      </c>
      <c r="AE706" s="73"/>
      <c r="AF706" s="74"/>
      <c r="AG706" s="74"/>
      <c r="AH706" s="74"/>
      <c r="AI706" s="74"/>
      <c r="AJ706" s="74"/>
      <c r="AK706" s="74"/>
      <c r="AL706" s="74"/>
      <c r="AM706" s="61"/>
    </row>
    <row r="707" spans="1:39" hidden="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59" t="s">
        <v>382</v>
      </c>
      <c r="N707" s="78" t="s">
        <v>308</v>
      </c>
      <c r="O707" s="27" t="s">
        <v>358</v>
      </c>
      <c r="P707" s="15" t="s">
        <v>368</v>
      </c>
      <c r="Q707" s="73"/>
      <c r="R707" s="74"/>
      <c r="S707" s="74">
        <v>1</v>
      </c>
      <c r="T707" s="74">
        <v>1</v>
      </c>
      <c r="U707" s="74"/>
      <c r="V707" s="74"/>
      <c r="W707" s="74">
        <v>1</v>
      </c>
      <c r="X707" s="74">
        <v>1</v>
      </c>
      <c r="Y707" s="61"/>
      <c r="Z707" s="69" t="s">
        <v>518</v>
      </c>
      <c r="AA707" s="59" t="s">
        <v>382</v>
      </c>
      <c r="AB707" s="78" t="s">
        <v>308</v>
      </c>
      <c r="AC707" s="27" t="s">
        <v>358</v>
      </c>
      <c r="AD707" s="15" t="s">
        <v>368</v>
      </c>
      <c r="AE707" s="73"/>
      <c r="AF707" s="74"/>
      <c r="AG707" s="74">
        <v>1</v>
      </c>
      <c r="AH707" s="74"/>
      <c r="AI707" s="74"/>
      <c r="AJ707" s="74"/>
      <c r="AK707" s="74"/>
      <c r="AL707" s="74"/>
      <c r="AM707" s="61"/>
    </row>
    <row r="708" spans="1:39" hidden="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59" t="s">
        <v>382</v>
      </c>
      <c r="N708" s="78" t="s">
        <v>308</v>
      </c>
      <c r="O708" s="27" t="s">
        <v>358</v>
      </c>
      <c r="P708" s="15" t="s">
        <v>368</v>
      </c>
      <c r="Q708" s="73"/>
      <c r="R708" s="74"/>
      <c r="S708" s="74"/>
      <c r="T708" s="74"/>
      <c r="U708" s="74"/>
      <c r="V708" s="74"/>
      <c r="W708" s="74">
        <v>1</v>
      </c>
      <c r="X708" s="74"/>
      <c r="Y708" s="61"/>
      <c r="Z708" s="69" t="s">
        <v>518</v>
      </c>
      <c r="AA708" s="59" t="s">
        <v>382</v>
      </c>
      <c r="AB708" s="78" t="s">
        <v>308</v>
      </c>
      <c r="AC708" s="27" t="s">
        <v>358</v>
      </c>
      <c r="AD708" s="15" t="s">
        <v>368</v>
      </c>
      <c r="AE708" s="73">
        <v>1</v>
      </c>
      <c r="AF708" s="74"/>
      <c r="AG708" s="74"/>
      <c r="AH708" s="74"/>
      <c r="AI708" s="74"/>
      <c r="AJ708" s="74"/>
      <c r="AK708" s="74"/>
      <c r="AL708" s="74"/>
      <c r="AM708" s="61"/>
    </row>
    <row r="709" spans="1:39" hidden="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59" t="s">
        <v>382</v>
      </c>
      <c r="N709" s="78" t="s">
        <v>308</v>
      </c>
      <c r="O709" s="27" t="s">
        <v>358</v>
      </c>
      <c r="P709" s="15" t="s">
        <v>368</v>
      </c>
      <c r="Q709" s="73"/>
      <c r="R709" s="74"/>
      <c r="S709" s="74"/>
      <c r="T709" s="74">
        <v>1</v>
      </c>
      <c r="U709" s="74"/>
      <c r="V709" s="74"/>
      <c r="W709" s="74"/>
      <c r="X709" s="74"/>
      <c r="Y709" s="61"/>
      <c r="Z709" s="69" t="s">
        <v>518</v>
      </c>
      <c r="AA709" s="59" t="s">
        <v>382</v>
      </c>
      <c r="AB709" s="78" t="s">
        <v>308</v>
      </c>
      <c r="AC709" s="27" t="s">
        <v>358</v>
      </c>
      <c r="AD709" s="15" t="s">
        <v>368</v>
      </c>
      <c r="AE709" s="73"/>
      <c r="AF709" s="74"/>
      <c r="AG709" s="74">
        <v>1</v>
      </c>
      <c r="AH709" s="74"/>
      <c r="AI709" s="74"/>
      <c r="AJ709" s="74"/>
      <c r="AK709" s="74"/>
      <c r="AL709" s="74"/>
      <c r="AM709" s="61"/>
    </row>
    <row r="710" spans="1:39" hidden="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59" t="s">
        <v>381</v>
      </c>
      <c r="N710" s="78"/>
      <c r="O710" s="27" t="s">
        <v>358</v>
      </c>
      <c r="P710" s="15" t="s">
        <v>359</v>
      </c>
      <c r="Q710" s="73"/>
      <c r="R710" s="74"/>
      <c r="S710" s="74"/>
      <c r="T710" s="74"/>
      <c r="U710" s="74"/>
      <c r="V710" s="74"/>
      <c r="W710" s="74"/>
      <c r="X710" s="74"/>
      <c r="Y710" s="61"/>
      <c r="Z710" s="69" t="s">
        <v>519</v>
      </c>
      <c r="AA710" s="59" t="s">
        <v>381</v>
      </c>
      <c r="AB710" s="78"/>
      <c r="AC710" s="27" t="s">
        <v>358</v>
      </c>
      <c r="AD710" s="15" t="s">
        <v>359</v>
      </c>
      <c r="AE710" s="73"/>
      <c r="AF710" s="74"/>
      <c r="AG710" s="74"/>
      <c r="AH710" s="74"/>
      <c r="AI710" s="74"/>
      <c r="AJ710" s="74"/>
      <c r="AK710" s="74"/>
      <c r="AL710" s="74"/>
      <c r="AM710" s="61"/>
    </row>
    <row r="711" spans="1:39" hidden="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59" t="s">
        <v>385</v>
      </c>
      <c r="N711" s="78" t="s">
        <v>308</v>
      </c>
      <c r="O711" s="27" t="s">
        <v>358</v>
      </c>
      <c r="P711" s="15" t="s">
        <v>368</v>
      </c>
      <c r="Q711" s="73"/>
      <c r="R711" s="74"/>
      <c r="S711" s="74"/>
      <c r="T711" s="74">
        <v>1</v>
      </c>
      <c r="U711" s="74"/>
      <c r="V711" s="74"/>
      <c r="W711" s="74"/>
      <c r="X711" s="74"/>
      <c r="Y711" s="61"/>
      <c r="Z711" s="69" t="s">
        <v>518</v>
      </c>
      <c r="AA711" s="59" t="s">
        <v>385</v>
      </c>
      <c r="AB711" s="78" t="s">
        <v>308</v>
      </c>
      <c r="AC711" s="27" t="s">
        <v>358</v>
      </c>
      <c r="AD711" s="15" t="s">
        <v>368</v>
      </c>
      <c r="AE711" s="73">
        <v>1</v>
      </c>
      <c r="AF711" s="74"/>
      <c r="AG711" s="74"/>
      <c r="AH711" s="74"/>
      <c r="AI711" s="74"/>
      <c r="AJ711" s="74"/>
      <c r="AK711" s="74"/>
      <c r="AL711" s="74"/>
      <c r="AM711" s="61"/>
    </row>
    <row r="712" spans="1:39" hidden="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59" t="s">
        <v>381</v>
      </c>
      <c r="N712" s="78"/>
      <c r="O712" s="27" t="s">
        <v>358</v>
      </c>
      <c r="P712" s="15" t="s">
        <v>359</v>
      </c>
      <c r="Q712" s="73"/>
      <c r="R712" s="74"/>
      <c r="S712" s="74"/>
      <c r="T712" s="74"/>
      <c r="U712" s="74"/>
      <c r="V712" s="74"/>
      <c r="W712" s="74"/>
      <c r="X712" s="74"/>
      <c r="Y712" s="61"/>
      <c r="Z712" s="69" t="s">
        <v>519</v>
      </c>
      <c r="AA712" s="59" t="s">
        <v>381</v>
      </c>
      <c r="AB712" s="78"/>
      <c r="AC712" s="27" t="s">
        <v>358</v>
      </c>
      <c r="AD712" s="15" t="s">
        <v>359</v>
      </c>
      <c r="AE712" s="73"/>
      <c r="AF712" s="74"/>
      <c r="AG712" s="74"/>
      <c r="AH712" s="74"/>
      <c r="AI712" s="74"/>
      <c r="AJ712" s="74"/>
      <c r="AK712" s="74"/>
      <c r="AL712" s="74"/>
      <c r="AM712" s="61"/>
    </row>
    <row r="713" spans="1:39" hidden="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59" t="s">
        <v>382</v>
      </c>
      <c r="N713" s="78" t="s">
        <v>308</v>
      </c>
      <c r="O713" s="27" t="s">
        <v>358</v>
      </c>
      <c r="P713" s="15" t="s">
        <v>370</v>
      </c>
      <c r="Q713" s="73"/>
      <c r="R713" s="74">
        <v>1</v>
      </c>
      <c r="S713" s="74"/>
      <c r="T713" s="74"/>
      <c r="U713" s="74"/>
      <c r="V713" s="74"/>
      <c r="W713" s="74"/>
      <c r="X713" s="74"/>
      <c r="Y713" s="61"/>
      <c r="Z713" s="69" t="s">
        <v>518</v>
      </c>
      <c r="AA713" s="59" t="s">
        <v>382</v>
      </c>
      <c r="AB713" s="78" t="s">
        <v>308</v>
      </c>
      <c r="AC713" s="27" t="s">
        <v>358</v>
      </c>
      <c r="AD713" s="15" t="s">
        <v>370</v>
      </c>
      <c r="AE713" s="73"/>
      <c r="AF713" s="74"/>
      <c r="AG713" s="74">
        <v>1</v>
      </c>
      <c r="AH713" s="74"/>
      <c r="AI713" s="74"/>
      <c r="AJ713" s="74"/>
      <c r="AK713" s="74"/>
      <c r="AL713" s="74"/>
      <c r="AM713" s="61"/>
    </row>
    <row r="714" spans="1:39" hidden="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59" t="s">
        <v>381</v>
      </c>
      <c r="N714" s="78"/>
      <c r="O714" s="27" t="s">
        <v>358</v>
      </c>
      <c r="P714" s="15" t="s">
        <v>359</v>
      </c>
      <c r="Q714" s="73"/>
      <c r="R714" s="74"/>
      <c r="S714" s="74"/>
      <c r="T714" s="74"/>
      <c r="U714" s="74"/>
      <c r="V714" s="74"/>
      <c r="W714" s="74"/>
      <c r="X714" s="74"/>
      <c r="Y714" s="61"/>
      <c r="Z714" s="69" t="s">
        <v>518</v>
      </c>
      <c r="AA714" s="59" t="s">
        <v>381</v>
      </c>
      <c r="AB714" s="78"/>
      <c r="AC714" s="27" t="s">
        <v>358</v>
      </c>
      <c r="AD714" s="15" t="s">
        <v>359</v>
      </c>
      <c r="AE714" s="73"/>
      <c r="AF714" s="74"/>
      <c r="AG714" s="74"/>
      <c r="AH714" s="74"/>
      <c r="AI714" s="74"/>
      <c r="AJ714" s="74"/>
      <c r="AK714" s="74"/>
      <c r="AL714" s="74"/>
      <c r="AM714" s="61"/>
    </row>
    <row r="715" spans="1:39" hidden="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59" t="s">
        <v>382</v>
      </c>
      <c r="N715" s="78" t="s">
        <v>308</v>
      </c>
      <c r="O715" s="27" t="s">
        <v>358</v>
      </c>
      <c r="P715" s="15" t="s">
        <v>368</v>
      </c>
      <c r="Q715" s="73"/>
      <c r="R715" s="74"/>
      <c r="S715" s="74"/>
      <c r="T715" s="74">
        <v>1</v>
      </c>
      <c r="U715" s="74"/>
      <c r="V715" s="74"/>
      <c r="W715" s="74">
        <v>1</v>
      </c>
      <c r="X715" s="74"/>
      <c r="Y715" s="61"/>
      <c r="Z715" s="69" t="s">
        <v>518</v>
      </c>
      <c r="AA715" s="59" t="s">
        <v>382</v>
      </c>
      <c r="AB715" s="78" t="s">
        <v>308</v>
      </c>
      <c r="AC715" s="27" t="s">
        <v>358</v>
      </c>
      <c r="AD715" s="15" t="s">
        <v>368</v>
      </c>
      <c r="AE715" s="73"/>
      <c r="AF715" s="74"/>
      <c r="AG715" s="74">
        <v>1</v>
      </c>
      <c r="AH715" s="74"/>
      <c r="AI715" s="74"/>
      <c r="AJ715" s="74"/>
      <c r="AK715" s="74"/>
      <c r="AL715" s="74"/>
      <c r="AM715" s="61"/>
    </row>
    <row r="716" spans="1:39" hidden="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59" t="s">
        <v>381</v>
      </c>
      <c r="N716" s="78"/>
      <c r="O716" s="27" t="s">
        <v>358</v>
      </c>
      <c r="P716" s="15" t="s">
        <v>359</v>
      </c>
      <c r="Q716" s="73"/>
      <c r="R716" s="74"/>
      <c r="S716" s="74"/>
      <c r="T716" s="74"/>
      <c r="U716" s="74"/>
      <c r="V716" s="74"/>
      <c r="W716" s="74"/>
      <c r="X716" s="74"/>
      <c r="Y716" s="61"/>
      <c r="Z716" s="69" t="s">
        <v>519</v>
      </c>
      <c r="AA716" s="59" t="s">
        <v>381</v>
      </c>
      <c r="AB716" s="78"/>
      <c r="AC716" s="27" t="s">
        <v>358</v>
      </c>
      <c r="AD716" s="15" t="s">
        <v>359</v>
      </c>
      <c r="AE716" s="73"/>
      <c r="AF716" s="74"/>
      <c r="AG716" s="74"/>
      <c r="AH716" s="74"/>
      <c r="AI716" s="74"/>
      <c r="AJ716" s="74"/>
      <c r="AK716" s="74"/>
      <c r="AL716" s="74"/>
      <c r="AM716" s="61"/>
    </row>
    <row r="717" spans="1:39" hidden="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59" t="s">
        <v>382</v>
      </c>
      <c r="N717" s="78" t="s">
        <v>308</v>
      </c>
      <c r="O717" s="27" t="s">
        <v>358</v>
      </c>
      <c r="P717" s="15" t="s">
        <v>368</v>
      </c>
      <c r="Q717" s="73"/>
      <c r="R717" s="74"/>
      <c r="S717" s="74">
        <v>1</v>
      </c>
      <c r="T717" s="74">
        <v>1</v>
      </c>
      <c r="U717" s="74"/>
      <c r="V717" s="74"/>
      <c r="W717" s="74">
        <v>1</v>
      </c>
      <c r="X717" s="74"/>
      <c r="Y717" s="61"/>
      <c r="Z717" s="69" t="s">
        <v>518</v>
      </c>
      <c r="AA717" s="59" t="s">
        <v>382</v>
      </c>
      <c r="AB717" s="78" t="s">
        <v>308</v>
      </c>
      <c r="AC717" s="27" t="s">
        <v>358</v>
      </c>
      <c r="AD717" s="15" t="s">
        <v>368</v>
      </c>
      <c r="AE717" s="73"/>
      <c r="AF717" s="74"/>
      <c r="AG717" s="74">
        <v>1</v>
      </c>
      <c r="AH717" s="74"/>
      <c r="AI717" s="74"/>
      <c r="AJ717" s="74"/>
      <c r="AK717" s="74"/>
      <c r="AL717" s="74"/>
      <c r="AM717" s="61"/>
    </row>
    <row r="718" spans="1:39" hidden="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59" t="s">
        <v>381</v>
      </c>
      <c r="N718" s="78"/>
      <c r="O718" s="27" t="s">
        <v>358</v>
      </c>
      <c r="P718" s="15" t="s">
        <v>359</v>
      </c>
      <c r="Q718" s="73"/>
      <c r="R718" s="74"/>
      <c r="S718" s="74"/>
      <c r="T718" s="74"/>
      <c r="U718" s="74"/>
      <c r="V718" s="74"/>
      <c r="W718" s="74"/>
      <c r="X718" s="74"/>
      <c r="Y718" s="61"/>
      <c r="Z718" s="69" t="s">
        <v>518</v>
      </c>
      <c r="AA718" s="59" t="s">
        <v>381</v>
      </c>
      <c r="AB718" s="78"/>
      <c r="AC718" s="27" t="s">
        <v>358</v>
      </c>
      <c r="AD718" s="15" t="s">
        <v>359</v>
      </c>
      <c r="AE718" s="73"/>
      <c r="AF718" s="74"/>
      <c r="AG718" s="74"/>
      <c r="AH718" s="74"/>
      <c r="AI718" s="74"/>
      <c r="AJ718" s="74"/>
      <c r="AK718" s="74"/>
      <c r="AL718" s="74"/>
      <c r="AM718" s="61"/>
    </row>
    <row r="719" spans="1:39" hidden="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59" t="s">
        <v>382</v>
      </c>
      <c r="N719" s="78" t="s">
        <v>308</v>
      </c>
      <c r="O719" s="27" t="s">
        <v>358</v>
      </c>
      <c r="P719" s="15" t="s">
        <v>368</v>
      </c>
      <c r="Q719" s="73"/>
      <c r="R719" s="74"/>
      <c r="S719" s="74"/>
      <c r="T719" s="74"/>
      <c r="U719" s="74"/>
      <c r="V719" s="74"/>
      <c r="W719" s="74">
        <v>1</v>
      </c>
      <c r="X719" s="74"/>
      <c r="Y719" s="61"/>
      <c r="Z719" s="69" t="s">
        <v>518</v>
      </c>
      <c r="AA719" s="59" t="s">
        <v>382</v>
      </c>
      <c r="AB719" s="78" t="s">
        <v>308</v>
      </c>
      <c r="AC719" s="27" t="s">
        <v>358</v>
      </c>
      <c r="AD719" s="15" t="s">
        <v>368</v>
      </c>
      <c r="AE719" s="73">
        <v>1</v>
      </c>
      <c r="AF719" s="74"/>
      <c r="AG719" s="74"/>
      <c r="AH719" s="74"/>
      <c r="AI719" s="74"/>
      <c r="AJ719" s="74"/>
      <c r="AK719" s="74"/>
      <c r="AL719" s="74"/>
      <c r="AM719" s="61"/>
    </row>
    <row r="720" spans="1:39" hidden="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59" t="s">
        <v>382</v>
      </c>
      <c r="N720" s="78" t="s">
        <v>308</v>
      </c>
      <c r="O720" s="27" t="s">
        <v>358</v>
      </c>
      <c r="P720" s="15" t="s">
        <v>368</v>
      </c>
      <c r="Q720" s="73"/>
      <c r="R720" s="74"/>
      <c r="S720" s="74"/>
      <c r="T720" s="74">
        <v>1</v>
      </c>
      <c r="U720" s="74"/>
      <c r="V720" s="74"/>
      <c r="W720" s="74"/>
      <c r="X720" s="74"/>
      <c r="Y720" s="61"/>
      <c r="Z720" s="69" t="s">
        <v>518</v>
      </c>
      <c r="AA720" s="59" t="s">
        <v>382</v>
      </c>
      <c r="AB720" s="78" t="s">
        <v>308</v>
      </c>
      <c r="AC720" s="27" t="s">
        <v>358</v>
      </c>
      <c r="AD720" s="15" t="s">
        <v>368</v>
      </c>
      <c r="AE720" s="73"/>
      <c r="AF720" s="74"/>
      <c r="AG720" s="74"/>
      <c r="AH720" s="74"/>
      <c r="AI720" s="74"/>
      <c r="AJ720" s="74"/>
      <c r="AK720" s="74"/>
      <c r="AL720" s="74"/>
      <c r="AM720" s="61"/>
    </row>
    <row r="721" spans="1:39" hidden="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59" t="s">
        <v>381</v>
      </c>
      <c r="N721" s="78"/>
      <c r="O721" s="27" t="s">
        <v>358</v>
      </c>
      <c r="P721" s="15" t="s">
        <v>359</v>
      </c>
      <c r="Q721" s="73"/>
      <c r="R721" s="74"/>
      <c r="S721" s="74"/>
      <c r="T721" s="74"/>
      <c r="U721" s="74"/>
      <c r="V721" s="74"/>
      <c r="W721" s="74"/>
      <c r="X721" s="74"/>
      <c r="Y721" s="61"/>
      <c r="Z721" s="69" t="s">
        <v>520</v>
      </c>
      <c r="AA721" s="59" t="s">
        <v>381</v>
      </c>
      <c r="AB721" s="78"/>
      <c r="AC721" s="27" t="s">
        <v>358</v>
      </c>
      <c r="AD721" s="15" t="s">
        <v>359</v>
      </c>
      <c r="AE721" s="73"/>
      <c r="AF721" s="74"/>
      <c r="AG721" s="74"/>
      <c r="AH721" s="74"/>
      <c r="AI721" s="74"/>
      <c r="AJ721" s="74"/>
      <c r="AK721" s="74"/>
      <c r="AL721" s="74"/>
      <c r="AM721" s="61"/>
    </row>
    <row r="722" spans="1:39" hidden="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59" t="s">
        <v>382</v>
      </c>
      <c r="N722" s="78" t="s">
        <v>308</v>
      </c>
      <c r="O722" s="27" t="s">
        <v>358</v>
      </c>
      <c r="P722" s="15" t="s">
        <v>368</v>
      </c>
      <c r="Q722" s="73"/>
      <c r="R722" s="74"/>
      <c r="S722" s="74">
        <v>1</v>
      </c>
      <c r="T722" s="74">
        <v>1</v>
      </c>
      <c r="U722" s="74"/>
      <c r="V722" s="74"/>
      <c r="W722" s="74"/>
      <c r="X722" s="74"/>
      <c r="Y722" s="61"/>
      <c r="Z722" s="69" t="s">
        <v>518</v>
      </c>
      <c r="AA722" s="59" t="s">
        <v>382</v>
      </c>
      <c r="AB722" s="78" t="s">
        <v>308</v>
      </c>
      <c r="AC722" s="27" t="s">
        <v>358</v>
      </c>
      <c r="AD722" s="15" t="s">
        <v>368</v>
      </c>
      <c r="AE722" s="73"/>
      <c r="AF722" s="74"/>
      <c r="AG722" s="74">
        <v>1</v>
      </c>
      <c r="AH722" s="74"/>
      <c r="AI722" s="74"/>
      <c r="AJ722" s="74"/>
      <c r="AK722" s="74">
        <v>1</v>
      </c>
      <c r="AL722" s="74"/>
      <c r="AM722" s="61"/>
    </row>
    <row r="723" spans="1:39" hidden="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59" t="s">
        <v>382</v>
      </c>
      <c r="N723" s="78" t="s">
        <v>308</v>
      </c>
      <c r="O723" s="27" t="s">
        <v>358</v>
      </c>
      <c r="P723" s="15" t="s">
        <v>368</v>
      </c>
      <c r="Q723" s="73"/>
      <c r="R723" s="74"/>
      <c r="S723" s="74"/>
      <c r="T723" s="74"/>
      <c r="U723" s="74"/>
      <c r="V723" s="74"/>
      <c r="W723" s="74">
        <v>1</v>
      </c>
      <c r="X723" s="74"/>
      <c r="Y723" s="61"/>
      <c r="Z723" s="69" t="s">
        <v>518</v>
      </c>
      <c r="AA723" s="59" t="s">
        <v>382</v>
      </c>
      <c r="AB723" s="78" t="s">
        <v>308</v>
      </c>
      <c r="AC723" s="27" t="s">
        <v>358</v>
      </c>
      <c r="AD723" s="15" t="s">
        <v>368</v>
      </c>
      <c r="AE723" s="73">
        <v>1</v>
      </c>
      <c r="AF723" s="74"/>
      <c r="AG723" s="74"/>
      <c r="AH723" s="74"/>
      <c r="AI723" s="74"/>
      <c r="AJ723" s="74"/>
      <c r="AK723" s="74"/>
      <c r="AL723" s="74"/>
      <c r="AM723" s="61"/>
    </row>
    <row r="724" spans="1:39" hidden="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59" t="s">
        <v>385</v>
      </c>
      <c r="N724" s="78" t="s">
        <v>308</v>
      </c>
      <c r="O724" s="27" t="s">
        <v>358</v>
      </c>
      <c r="P724" s="15" t="s">
        <v>368</v>
      </c>
      <c r="Q724" s="73"/>
      <c r="R724" s="74"/>
      <c r="S724" s="74"/>
      <c r="T724" s="74"/>
      <c r="U724" s="74"/>
      <c r="V724" s="74"/>
      <c r="W724" s="74">
        <v>1</v>
      </c>
      <c r="X724" s="74"/>
      <c r="Y724" s="61"/>
      <c r="Z724" s="69" t="s">
        <v>518</v>
      </c>
      <c r="AA724" s="59" t="s">
        <v>385</v>
      </c>
      <c r="AB724" s="78" t="s">
        <v>308</v>
      </c>
      <c r="AC724" s="27" t="s">
        <v>358</v>
      </c>
      <c r="AD724" s="15" t="s">
        <v>368</v>
      </c>
      <c r="AE724" s="73">
        <v>1</v>
      </c>
      <c r="AF724" s="74"/>
      <c r="AG724" s="74"/>
      <c r="AH724" s="74"/>
      <c r="AI724" s="74"/>
      <c r="AJ724" s="74"/>
      <c r="AK724" s="74"/>
      <c r="AL724" s="74"/>
      <c r="AM724" s="61"/>
    </row>
    <row r="725" spans="1:39" hidden="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59" t="s">
        <v>382</v>
      </c>
      <c r="N725" s="78" t="s">
        <v>308</v>
      </c>
      <c r="O725" s="27" t="s">
        <v>358</v>
      </c>
      <c r="P725" s="15" t="s">
        <v>368</v>
      </c>
      <c r="Q725" s="73"/>
      <c r="R725" s="74"/>
      <c r="S725" s="74">
        <v>1</v>
      </c>
      <c r="T725" s="74">
        <v>1</v>
      </c>
      <c r="U725" s="74"/>
      <c r="V725" s="74"/>
      <c r="W725" s="74"/>
      <c r="X725" s="74">
        <v>1</v>
      </c>
      <c r="Y725" s="61"/>
      <c r="Z725" s="69" t="s">
        <v>518</v>
      </c>
      <c r="AA725" s="59" t="s">
        <v>382</v>
      </c>
      <c r="AB725" s="78" t="s">
        <v>308</v>
      </c>
      <c r="AC725" s="27" t="s">
        <v>358</v>
      </c>
      <c r="AD725" s="15" t="s">
        <v>368</v>
      </c>
      <c r="AE725" s="73"/>
      <c r="AF725" s="74"/>
      <c r="AG725" s="74">
        <v>1</v>
      </c>
      <c r="AH725" s="74"/>
      <c r="AI725" s="74"/>
      <c r="AJ725" s="74"/>
      <c r="AK725" s="74">
        <v>1</v>
      </c>
      <c r="AL725" s="74"/>
      <c r="AM725" s="61"/>
    </row>
    <row r="726" spans="1:39" hidden="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59" t="s">
        <v>382</v>
      </c>
      <c r="N726" s="78" t="s">
        <v>308</v>
      </c>
      <c r="O726" s="27" t="s">
        <v>358</v>
      </c>
      <c r="P726" s="15" t="s">
        <v>368</v>
      </c>
      <c r="Q726" s="73"/>
      <c r="R726" s="74"/>
      <c r="S726" s="74"/>
      <c r="T726" s="74"/>
      <c r="U726" s="74"/>
      <c r="V726" s="74"/>
      <c r="W726" s="74">
        <v>1</v>
      </c>
      <c r="X726" s="74"/>
      <c r="Y726" s="61"/>
      <c r="Z726" s="69" t="s">
        <v>518</v>
      </c>
      <c r="AA726" s="59" t="s">
        <v>382</v>
      </c>
      <c r="AB726" s="78" t="s">
        <v>308</v>
      </c>
      <c r="AC726" s="27" t="s">
        <v>358</v>
      </c>
      <c r="AD726" s="15" t="s">
        <v>368</v>
      </c>
      <c r="AE726" s="73">
        <v>1</v>
      </c>
      <c r="AF726" s="74"/>
      <c r="AG726" s="74"/>
      <c r="AH726" s="74"/>
      <c r="AI726" s="74"/>
      <c r="AJ726" s="74"/>
      <c r="AK726" s="74"/>
      <c r="AL726" s="74"/>
      <c r="AM726" s="61"/>
    </row>
    <row r="727" spans="1:39" hidden="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59" t="s">
        <v>381</v>
      </c>
      <c r="N727" s="78"/>
      <c r="O727" s="27" t="s">
        <v>358</v>
      </c>
      <c r="P727" s="15" t="s">
        <v>359</v>
      </c>
      <c r="Q727" s="73"/>
      <c r="R727" s="74"/>
      <c r="S727" s="74"/>
      <c r="T727" s="74"/>
      <c r="U727" s="74"/>
      <c r="V727" s="74"/>
      <c r="W727" s="74"/>
      <c r="X727" s="74"/>
      <c r="Y727" s="61"/>
      <c r="Z727" s="69" t="s">
        <v>520</v>
      </c>
      <c r="AA727" s="59" t="s">
        <v>381</v>
      </c>
      <c r="AB727" s="78"/>
      <c r="AC727" s="27" t="s">
        <v>358</v>
      </c>
      <c r="AD727" s="15" t="s">
        <v>359</v>
      </c>
      <c r="AE727" s="73"/>
      <c r="AF727" s="74"/>
      <c r="AG727" s="74"/>
      <c r="AH727" s="74"/>
      <c r="AI727" s="74"/>
      <c r="AJ727" s="74"/>
      <c r="AK727" s="74"/>
      <c r="AL727" s="74"/>
      <c r="AM727" s="61"/>
    </row>
    <row r="728" spans="1:39" hidden="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59" t="s">
        <v>382</v>
      </c>
      <c r="N728" s="78" t="s">
        <v>308</v>
      </c>
      <c r="O728" s="27" t="s">
        <v>358</v>
      </c>
      <c r="P728" s="15" t="s">
        <v>359</v>
      </c>
      <c r="Q728" s="73"/>
      <c r="R728" s="74"/>
      <c r="S728" s="74"/>
      <c r="T728" s="74"/>
      <c r="U728" s="74"/>
      <c r="V728" s="74"/>
      <c r="W728" s="74"/>
      <c r="X728" s="74"/>
      <c r="Y728" s="61"/>
      <c r="Z728" s="69" t="s">
        <v>518</v>
      </c>
      <c r="AA728" s="59" t="s">
        <v>382</v>
      </c>
      <c r="AB728" s="78" t="s">
        <v>308</v>
      </c>
      <c r="AC728" s="27" t="s">
        <v>358</v>
      </c>
      <c r="AD728" s="15" t="s">
        <v>359</v>
      </c>
      <c r="AE728" s="73"/>
      <c r="AF728" s="74"/>
      <c r="AG728" s="74">
        <v>1</v>
      </c>
      <c r="AH728" s="74"/>
      <c r="AI728" s="74"/>
      <c r="AJ728" s="74"/>
      <c r="AK728" s="74"/>
      <c r="AL728" s="74"/>
      <c r="AM728" s="61"/>
    </row>
    <row r="729" spans="1:39" hidden="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59" t="s">
        <v>381</v>
      </c>
      <c r="N729" s="78"/>
      <c r="O729" s="27" t="s">
        <v>358</v>
      </c>
      <c r="P729" s="15" t="s">
        <v>359</v>
      </c>
      <c r="Q729" s="73"/>
      <c r="R729" s="74"/>
      <c r="S729" s="74"/>
      <c r="T729" s="74"/>
      <c r="U729" s="74"/>
      <c r="V729" s="74"/>
      <c r="W729" s="74"/>
      <c r="X729" s="74"/>
      <c r="Y729" s="61"/>
      <c r="Z729" s="69" t="s">
        <v>520</v>
      </c>
      <c r="AA729" s="59" t="s">
        <v>381</v>
      </c>
      <c r="AB729" s="78"/>
      <c r="AC729" s="27" t="s">
        <v>358</v>
      </c>
      <c r="AD729" s="15" t="s">
        <v>359</v>
      </c>
      <c r="AE729" s="73"/>
      <c r="AF729" s="74"/>
      <c r="AG729" s="74"/>
      <c r="AH729" s="74"/>
      <c r="AI729" s="74"/>
      <c r="AJ729" s="74"/>
      <c r="AK729" s="74"/>
      <c r="AL729" s="74"/>
      <c r="AM729" s="61"/>
    </row>
    <row r="730" spans="1:39" hidden="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59" t="s">
        <v>382</v>
      </c>
      <c r="N730" s="78" t="s">
        <v>308</v>
      </c>
      <c r="O730" s="27" t="s">
        <v>358</v>
      </c>
      <c r="P730" s="15" t="s">
        <v>368</v>
      </c>
      <c r="Q730" s="73"/>
      <c r="R730" s="74"/>
      <c r="S730" s="74"/>
      <c r="T730" s="74"/>
      <c r="U730" s="74"/>
      <c r="V730" s="74"/>
      <c r="W730" s="74">
        <v>1</v>
      </c>
      <c r="X730" s="74"/>
      <c r="Y730" s="61"/>
      <c r="Z730" s="69" t="s">
        <v>518</v>
      </c>
      <c r="AA730" s="59" t="s">
        <v>382</v>
      </c>
      <c r="AB730" s="78" t="s">
        <v>308</v>
      </c>
      <c r="AC730" s="27" t="s">
        <v>358</v>
      </c>
      <c r="AD730" s="15" t="s">
        <v>368</v>
      </c>
      <c r="AE730" s="73">
        <v>1</v>
      </c>
      <c r="AF730" s="74"/>
      <c r="AG730" s="74"/>
      <c r="AH730" s="74"/>
      <c r="AI730" s="74"/>
      <c r="AJ730" s="74"/>
      <c r="AK730" s="74"/>
      <c r="AL730" s="74"/>
      <c r="AM730" s="61"/>
    </row>
    <row r="731" spans="1:39" hidden="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59" t="s">
        <v>385</v>
      </c>
      <c r="N731" s="78" t="s">
        <v>308</v>
      </c>
      <c r="O731" s="27" t="s">
        <v>358</v>
      </c>
      <c r="P731" s="15" t="s">
        <v>368</v>
      </c>
      <c r="Q731" s="73"/>
      <c r="R731" s="74"/>
      <c r="S731" s="74"/>
      <c r="T731" s="74">
        <v>1</v>
      </c>
      <c r="U731" s="74"/>
      <c r="V731" s="74"/>
      <c r="W731" s="74"/>
      <c r="X731" s="74"/>
      <c r="Y731" s="61"/>
      <c r="Z731" s="69" t="s">
        <v>518</v>
      </c>
      <c r="AA731" s="59" t="s">
        <v>385</v>
      </c>
      <c r="AB731" s="78" t="s">
        <v>308</v>
      </c>
      <c r="AC731" s="27" t="s">
        <v>358</v>
      </c>
      <c r="AD731" s="15" t="s">
        <v>368</v>
      </c>
      <c r="AE731" s="73"/>
      <c r="AF731" s="74">
        <v>1</v>
      </c>
      <c r="AG731" s="74"/>
      <c r="AH731" s="74"/>
      <c r="AI731" s="74"/>
      <c r="AJ731" s="74"/>
      <c r="AK731" s="74"/>
      <c r="AL731" s="74"/>
      <c r="AM731" s="61"/>
    </row>
    <row r="732" spans="1:39" hidden="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59" t="s">
        <v>381</v>
      </c>
      <c r="N732" s="78"/>
      <c r="O732" s="27" t="s">
        <v>358</v>
      </c>
      <c r="P732" s="15" t="s">
        <v>359</v>
      </c>
      <c r="Q732" s="73"/>
      <c r="R732" s="74"/>
      <c r="S732" s="74"/>
      <c r="T732" s="74"/>
      <c r="U732" s="74"/>
      <c r="V732" s="74"/>
      <c r="W732" s="74"/>
      <c r="X732" s="74"/>
      <c r="Y732" s="61"/>
      <c r="Z732" s="69" t="s">
        <v>520</v>
      </c>
      <c r="AA732" s="59" t="s">
        <v>381</v>
      </c>
      <c r="AB732" s="78"/>
      <c r="AC732" s="27" t="s">
        <v>358</v>
      </c>
      <c r="AD732" s="15" t="s">
        <v>359</v>
      </c>
      <c r="AE732" s="73"/>
      <c r="AF732" s="74"/>
      <c r="AG732" s="74"/>
      <c r="AH732" s="74"/>
      <c r="AI732" s="74"/>
      <c r="AJ732" s="74"/>
      <c r="AK732" s="74"/>
      <c r="AL732" s="74"/>
      <c r="AM732" s="61"/>
    </row>
    <row r="733" spans="1:39" hidden="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59" t="s">
        <v>381</v>
      </c>
      <c r="N733" s="78"/>
      <c r="O733" s="27" t="s">
        <v>358</v>
      </c>
      <c r="P733" s="15" t="s">
        <v>359</v>
      </c>
      <c r="Q733" s="73"/>
      <c r="R733" s="74"/>
      <c r="S733" s="74"/>
      <c r="T733" s="74"/>
      <c r="U733" s="74"/>
      <c r="V733" s="74"/>
      <c r="W733" s="74"/>
      <c r="X733" s="74"/>
      <c r="Y733" s="61"/>
      <c r="Z733" s="69" t="s">
        <v>520</v>
      </c>
      <c r="AA733" s="59" t="s">
        <v>381</v>
      </c>
      <c r="AB733" s="78"/>
      <c r="AC733" s="27" t="s">
        <v>358</v>
      </c>
      <c r="AD733" s="15" t="s">
        <v>359</v>
      </c>
      <c r="AE733" s="73"/>
      <c r="AF733" s="74"/>
      <c r="AG733" s="74"/>
      <c r="AH733" s="74"/>
      <c r="AI733" s="74"/>
      <c r="AJ733" s="74"/>
      <c r="AK733" s="74"/>
      <c r="AL733" s="74"/>
      <c r="AM733" s="61"/>
    </row>
    <row r="734" spans="1:39" hidden="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59" t="s">
        <v>382</v>
      </c>
      <c r="N734" s="78" t="s">
        <v>308</v>
      </c>
      <c r="O734" s="27" t="s">
        <v>358</v>
      </c>
      <c r="P734" s="15" t="s">
        <v>368</v>
      </c>
      <c r="Q734" s="73"/>
      <c r="R734" s="74"/>
      <c r="S734" s="74"/>
      <c r="T734" s="74"/>
      <c r="U734" s="74"/>
      <c r="V734" s="74"/>
      <c r="W734" s="74">
        <v>1</v>
      </c>
      <c r="X734" s="74"/>
      <c r="Y734" s="61"/>
      <c r="Z734" s="69" t="s">
        <v>518</v>
      </c>
      <c r="AA734" s="59" t="s">
        <v>382</v>
      </c>
      <c r="AB734" s="78" t="s">
        <v>308</v>
      </c>
      <c r="AC734" s="27" t="s">
        <v>358</v>
      </c>
      <c r="AD734" s="15" t="s">
        <v>368</v>
      </c>
      <c r="AE734" s="73">
        <v>1</v>
      </c>
      <c r="AF734" s="74"/>
      <c r="AG734" s="74"/>
      <c r="AH734" s="74"/>
      <c r="AI734" s="74"/>
      <c r="AJ734" s="74"/>
      <c r="AK734" s="74"/>
      <c r="AL734" s="74"/>
      <c r="AM734" s="61"/>
    </row>
    <row r="735" spans="1:39" hidden="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59" t="s">
        <v>382</v>
      </c>
      <c r="N735" s="78" t="s">
        <v>308</v>
      </c>
      <c r="O735" s="27" t="s">
        <v>358</v>
      </c>
      <c r="P735" s="15" t="s">
        <v>368</v>
      </c>
      <c r="Q735" s="73"/>
      <c r="R735" s="74"/>
      <c r="S735" s="74"/>
      <c r="T735" s="74">
        <v>1</v>
      </c>
      <c r="U735" s="74"/>
      <c r="V735" s="74"/>
      <c r="W735" s="74"/>
      <c r="X735" s="74"/>
      <c r="Y735" s="61"/>
      <c r="Z735" s="69" t="s">
        <v>518</v>
      </c>
      <c r="AA735" s="59" t="s">
        <v>382</v>
      </c>
      <c r="AB735" s="78" t="s">
        <v>308</v>
      </c>
      <c r="AC735" s="27" t="s">
        <v>358</v>
      </c>
      <c r="AD735" s="15" t="s">
        <v>368</v>
      </c>
      <c r="AE735" s="73"/>
      <c r="AF735" s="74"/>
      <c r="AG735" s="74">
        <v>1</v>
      </c>
      <c r="AH735" s="74"/>
      <c r="AI735" s="74"/>
      <c r="AJ735" s="74"/>
      <c r="AK735" s="74"/>
      <c r="AL735" s="74"/>
      <c r="AM735" s="61"/>
    </row>
    <row r="736" spans="1:39" hidden="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59" t="s">
        <v>382</v>
      </c>
      <c r="N736" s="78" t="s">
        <v>308</v>
      </c>
      <c r="O736" s="27" t="s">
        <v>358</v>
      </c>
      <c r="P736" s="15" t="s">
        <v>368</v>
      </c>
      <c r="Q736" s="73"/>
      <c r="R736" s="74"/>
      <c r="S736" s="74"/>
      <c r="T736" s="74"/>
      <c r="U736" s="74"/>
      <c r="V736" s="74"/>
      <c r="W736" s="74">
        <v>1</v>
      </c>
      <c r="X736" s="74"/>
      <c r="Y736" s="61"/>
      <c r="Z736" s="69" t="s">
        <v>518</v>
      </c>
      <c r="AA736" s="59" t="s">
        <v>382</v>
      </c>
      <c r="AB736" s="78" t="s">
        <v>308</v>
      </c>
      <c r="AC736" s="27" t="s">
        <v>358</v>
      </c>
      <c r="AD736" s="15" t="s">
        <v>368</v>
      </c>
      <c r="AE736" s="73">
        <v>1</v>
      </c>
      <c r="AF736" s="74"/>
      <c r="AG736" s="74"/>
      <c r="AH736" s="74"/>
      <c r="AI736" s="74"/>
      <c r="AJ736" s="74"/>
      <c r="AK736" s="74"/>
      <c r="AL736" s="74"/>
      <c r="AM736" s="61"/>
    </row>
    <row r="737" spans="1:39" hidden="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59" t="s">
        <v>381</v>
      </c>
      <c r="N737" s="78"/>
      <c r="O737" s="27" t="s">
        <v>358</v>
      </c>
      <c r="P737" s="15" t="s">
        <v>359</v>
      </c>
      <c r="Q737" s="73"/>
      <c r="R737" s="74"/>
      <c r="S737" s="74"/>
      <c r="T737" s="74"/>
      <c r="U737" s="74"/>
      <c r="V737" s="74"/>
      <c r="W737" s="74"/>
      <c r="X737" s="74"/>
      <c r="Y737" s="61"/>
      <c r="Z737" s="69" t="s">
        <v>518</v>
      </c>
      <c r="AA737" s="59" t="s">
        <v>381</v>
      </c>
      <c r="AB737" s="78"/>
      <c r="AC737" s="27" t="s">
        <v>358</v>
      </c>
      <c r="AD737" s="15" t="s">
        <v>359</v>
      </c>
      <c r="AE737" s="73"/>
      <c r="AF737" s="74"/>
      <c r="AG737" s="74"/>
      <c r="AH737" s="74"/>
      <c r="AI737" s="74"/>
      <c r="AJ737" s="74"/>
      <c r="AK737" s="74"/>
      <c r="AL737" s="74"/>
      <c r="AM737" s="61"/>
    </row>
    <row r="738" spans="1:39" hidden="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59" t="s">
        <v>382</v>
      </c>
      <c r="N738" s="78" t="s">
        <v>308</v>
      </c>
      <c r="O738" s="27" t="s">
        <v>358</v>
      </c>
      <c r="P738" s="15" t="s">
        <v>368</v>
      </c>
      <c r="Q738" s="73"/>
      <c r="R738" s="74"/>
      <c r="S738" s="74"/>
      <c r="T738" s="74"/>
      <c r="U738" s="74"/>
      <c r="V738" s="74"/>
      <c r="W738" s="74">
        <v>1</v>
      </c>
      <c r="X738" s="74"/>
      <c r="Y738" s="61"/>
      <c r="Z738" s="69" t="s">
        <v>518</v>
      </c>
      <c r="AA738" s="59" t="s">
        <v>382</v>
      </c>
      <c r="AB738" s="78" t="s">
        <v>308</v>
      </c>
      <c r="AC738" s="27" t="s">
        <v>358</v>
      </c>
      <c r="AD738" s="15" t="s">
        <v>368</v>
      </c>
      <c r="AE738" s="73">
        <v>1</v>
      </c>
      <c r="AF738" s="74"/>
      <c r="AG738" s="74"/>
      <c r="AH738" s="74"/>
      <c r="AI738" s="74"/>
      <c r="AJ738" s="74"/>
      <c r="AK738" s="74"/>
      <c r="AL738" s="74"/>
      <c r="AM738" s="61"/>
    </row>
    <row r="739" spans="1:39" hidden="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59" t="s">
        <v>385</v>
      </c>
      <c r="N739" s="78" t="s">
        <v>308</v>
      </c>
      <c r="O739" s="27" t="s">
        <v>358</v>
      </c>
      <c r="P739" s="15" t="s">
        <v>368</v>
      </c>
      <c r="Q739" s="73"/>
      <c r="R739" s="74"/>
      <c r="S739" s="74"/>
      <c r="T739" s="74">
        <v>1</v>
      </c>
      <c r="U739" s="74"/>
      <c r="V739" s="74"/>
      <c r="W739" s="74"/>
      <c r="X739" s="74"/>
      <c r="Y739" s="61"/>
      <c r="Z739" s="69" t="s">
        <v>518</v>
      </c>
      <c r="AA739" s="59" t="s">
        <v>385</v>
      </c>
      <c r="AB739" s="78" t="s">
        <v>308</v>
      </c>
      <c r="AC739" s="27" t="s">
        <v>358</v>
      </c>
      <c r="AD739" s="15" t="s">
        <v>368</v>
      </c>
      <c r="AE739" s="73">
        <v>1</v>
      </c>
      <c r="AF739" s="74"/>
      <c r="AG739" s="74"/>
      <c r="AH739" s="74"/>
      <c r="AI739" s="74"/>
      <c r="AJ739" s="74"/>
      <c r="AK739" s="74"/>
      <c r="AL739" s="74"/>
      <c r="AM739" s="61"/>
    </row>
    <row r="740" spans="1:39" hidden="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59" t="s">
        <v>385</v>
      </c>
      <c r="N740" s="78" t="s">
        <v>308</v>
      </c>
      <c r="O740" s="27" t="s">
        <v>358</v>
      </c>
      <c r="P740" s="15" t="s">
        <v>368</v>
      </c>
      <c r="Q740" s="73"/>
      <c r="R740" s="74"/>
      <c r="S740" s="74">
        <v>1</v>
      </c>
      <c r="T740" s="74">
        <v>1</v>
      </c>
      <c r="U740" s="74"/>
      <c r="V740" s="74"/>
      <c r="W740" s="74"/>
      <c r="X740" s="74">
        <v>1</v>
      </c>
      <c r="Y740" s="61"/>
      <c r="Z740" s="69" t="s">
        <v>518</v>
      </c>
      <c r="AA740" s="59" t="s">
        <v>385</v>
      </c>
      <c r="AB740" s="78" t="s">
        <v>308</v>
      </c>
      <c r="AC740" s="27" t="s">
        <v>358</v>
      </c>
      <c r="AD740" s="15" t="s">
        <v>368</v>
      </c>
      <c r="AE740" s="73"/>
      <c r="AF740" s="74">
        <v>1</v>
      </c>
      <c r="AG740" s="74"/>
      <c r="AH740" s="74"/>
      <c r="AI740" s="74"/>
      <c r="AJ740" s="74"/>
      <c r="AK740" s="74"/>
      <c r="AL740" s="74"/>
      <c r="AM740" s="61"/>
    </row>
    <row r="741" spans="1:39" hidden="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59" t="s">
        <v>381</v>
      </c>
      <c r="N741" s="78"/>
      <c r="O741" s="27" t="s">
        <v>358</v>
      </c>
      <c r="P741" s="15" t="s">
        <v>359</v>
      </c>
      <c r="Q741" s="73"/>
      <c r="R741" s="74"/>
      <c r="S741" s="74"/>
      <c r="T741" s="74"/>
      <c r="U741" s="74"/>
      <c r="V741" s="74"/>
      <c r="W741" s="74"/>
      <c r="X741" s="74"/>
      <c r="Y741" s="61"/>
      <c r="Z741" s="69" t="s">
        <v>520</v>
      </c>
      <c r="AA741" s="59" t="s">
        <v>381</v>
      </c>
      <c r="AB741" s="78"/>
      <c r="AC741" s="27" t="s">
        <v>358</v>
      </c>
      <c r="AD741" s="15" t="s">
        <v>359</v>
      </c>
      <c r="AE741" s="73"/>
      <c r="AF741" s="74"/>
      <c r="AG741" s="74"/>
      <c r="AH741" s="74"/>
      <c r="AI741" s="74"/>
      <c r="AJ741" s="74"/>
      <c r="AK741" s="74"/>
      <c r="AL741" s="74"/>
      <c r="AM741" s="61"/>
    </row>
    <row r="742" spans="1:39" hidden="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59" t="s">
        <v>382</v>
      </c>
      <c r="N742" s="78" t="s">
        <v>308</v>
      </c>
      <c r="O742" s="27" t="s">
        <v>358</v>
      </c>
      <c r="P742" s="15" t="s">
        <v>368</v>
      </c>
      <c r="Q742" s="73"/>
      <c r="R742" s="74"/>
      <c r="S742" s="74"/>
      <c r="T742" s="74"/>
      <c r="U742" s="74"/>
      <c r="V742" s="74"/>
      <c r="W742" s="74">
        <v>1</v>
      </c>
      <c r="X742" s="74"/>
      <c r="Y742" s="61"/>
      <c r="Z742" s="69" t="s">
        <v>518</v>
      </c>
      <c r="AA742" s="59" t="s">
        <v>382</v>
      </c>
      <c r="AB742" s="78" t="s">
        <v>308</v>
      </c>
      <c r="AC742" s="27" t="s">
        <v>358</v>
      </c>
      <c r="AD742" s="15" t="s">
        <v>368</v>
      </c>
      <c r="AE742" s="73">
        <v>1</v>
      </c>
      <c r="AF742" s="74"/>
      <c r="AG742" s="74"/>
      <c r="AH742" s="74"/>
      <c r="AI742" s="74"/>
      <c r="AJ742" s="74"/>
      <c r="AK742" s="74"/>
      <c r="AL742" s="74"/>
      <c r="AM742" s="61"/>
    </row>
    <row r="743" spans="1:39" hidden="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59" t="s">
        <v>381</v>
      </c>
      <c r="N743" s="78"/>
      <c r="O743" s="27" t="s">
        <v>358</v>
      </c>
      <c r="P743" s="15" t="s">
        <v>359</v>
      </c>
      <c r="Q743" s="73"/>
      <c r="R743" s="74"/>
      <c r="S743" s="74"/>
      <c r="T743" s="74"/>
      <c r="U743" s="74"/>
      <c r="V743" s="74"/>
      <c r="W743" s="74"/>
      <c r="X743" s="74"/>
      <c r="Y743" s="61"/>
      <c r="Z743" s="69" t="s">
        <v>520</v>
      </c>
      <c r="AA743" s="59" t="s">
        <v>381</v>
      </c>
      <c r="AB743" s="78"/>
      <c r="AC743" s="27" t="s">
        <v>358</v>
      </c>
      <c r="AD743" s="15" t="s">
        <v>359</v>
      </c>
      <c r="AE743" s="73"/>
      <c r="AF743" s="74"/>
      <c r="AG743" s="74"/>
      <c r="AH743" s="74"/>
      <c r="AI743" s="74"/>
      <c r="AJ743" s="74"/>
      <c r="AK743" s="74"/>
      <c r="AL743" s="74"/>
      <c r="AM743" s="61"/>
    </row>
    <row r="744" spans="1:39" hidden="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59" t="s">
        <v>382</v>
      </c>
      <c r="N744" s="78" t="s">
        <v>308</v>
      </c>
      <c r="O744" s="27" t="s">
        <v>358</v>
      </c>
      <c r="P744" s="15" t="s">
        <v>368</v>
      </c>
      <c r="Q744" s="73"/>
      <c r="R744" s="74">
        <v>1</v>
      </c>
      <c r="S744" s="74">
        <v>1</v>
      </c>
      <c r="T744" s="74">
        <v>1</v>
      </c>
      <c r="U744" s="74"/>
      <c r="V744" s="74"/>
      <c r="W744" s="74">
        <v>1</v>
      </c>
      <c r="X744" s="74">
        <v>1</v>
      </c>
      <c r="Y744" s="61"/>
      <c r="Z744" s="69" t="s">
        <v>518</v>
      </c>
      <c r="AA744" s="59" t="s">
        <v>382</v>
      </c>
      <c r="AB744" s="78" t="s">
        <v>308</v>
      </c>
      <c r="AC744" s="27" t="s">
        <v>358</v>
      </c>
      <c r="AD744" s="15" t="s">
        <v>368</v>
      </c>
      <c r="AE744" s="73"/>
      <c r="AF744" s="74">
        <v>1</v>
      </c>
      <c r="AG744" s="74"/>
      <c r="AH744" s="74"/>
      <c r="AI744" s="74"/>
      <c r="AJ744" s="74"/>
      <c r="AK744" s="74"/>
      <c r="AL744" s="74">
        <v>1</v>
      </c>
      <c r="AM744" s="61"/>
    </row>
    <row r="745" spans="1:39" hidden="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59" t="s">
        <v>382</v>
      </c>
      <c r="N745" s="78" t="s">
        <v>308</v>
      </c>
      <c r="O745" s="27" t="s">
        <v>358</v>
      </c>
      <c r="P745" s="15" t="s">
        <v>368</v>
      </c>
      <c r="Q745" s="73"/>
      <c r="R745" s="74"/>
      <c r="S745" s="74"/>
      <c r="T745" s="74"/>
      <c r="U745" s="74"/>
      <c r="V745" s="74"/>
      <c r="W745" s="74">
        <v>1</v>
      </c>
      <c r="X745" s="74"/>
      <c r="Y745" s="61"/>
      <c r="Z745" s="69" t="s">
        <v>518</v>
      </c>
      <c r="AA745" s="59" t="s">
        <v>382</v>
      </c>
      <c r="AB745" s="78" t="s">
        <v>308</v>
      </c>
      <c r="AC745" s="27" t="s">
        <v>358</v>
      </c>
      <c r="AD745" s="15" t="s">
        <v>368</v>
      </c>
      <c r="AE745" s="73">
        <v>1</v>
      </c>
      <c r="AF745" s="74"/>
      <c r="AG745" s="74"/>
      <c r="AH745" s="74"/>
      <c r="AI745" s="74"/>
      <c r="AJ745" s="74"/>
      <c r="AK745" s="74"/>
      <c r="AL745" s="74"/>
      <c r="AM745" s="61"/>
    </row>
    <row r="746" spans="1:39" hidden="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59" t="s">
        <v>382</v>
      </c>
      <c r="N746" s="78" t="s">
        <v>308</v>
      </c>
      <c r="O746" s="27" t="s">
        <v>358</v>
      </c>
      <c r="P746" s="15" t="s">
        <v>368</v>
      </c>
      <c r="Q746" s="73"/>
      <c r="R746" s="74"/>
      <c r="S746" s="74"/>
      <c r="T746" s="74"/>
      <c r="U746" s="74"/>
      <c r="V746" s="74"/>
      <c r="W746" s="74">
        <v>1</v>
      </c>
      <c r="X746" s="74"/>
      <c r="Y746" s="61"/>
      <c r="Z746" s="69" t="s">
        <v>518</v>
      </c>
      <c r="AA746" s="59" t="s">
        <v>382</v>
      </c>
      <c r="AB746" s="78" t="s">
        <v>308</v>
      </c>
      <c r="AC746" s="27" t="s">
        <v>358</v>
      </c>
      <c r="AD746" s="15" t="s">
        <v>368</v>
      </c>
      <c r="AE746" s="73">
        <v>1</v>
      </c>
      <c r="AF746" s="74"/>
      <c r="AG746" s="74"/>
      <c r="AH746" s="74"/>
      <c r="AI746" s="74"/>
      <c r="AJ746" s="74"/>
      <c r="AK746" s="74"/>
      <c r="AL746" s="74"/>
      <c r="AM746" s="61"/>
    </row>
    <row r="747" spans="1:39" hidden="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59" t="s">
        <v>385</v>
      </c>
      <c r="N747" s="78" t="s">
        <v>308</v>
      </c>
      <c r="O747" s="27" t="s">
        <v>358</v>
      </c>
      <c r="P747" s="15" t="s">
        <v>370</v>
      </c>
      <c r="Q747" s="73"/>
      <c r="R747" s="74">
        <v>1</v>
      </c>
      <c r="S747" s="74"/>
      <c r="T747" s="74"/>
      <c r="U747" s="74"/>
      <c r="V747" s="74"/>
      <c r="W747" s="74"/>
      <c r="X747" s="74"/>
      <c r="Y747" s="61"/>
      <c r="Z747" s="69" t="s">
        <v>518</v>
      </c>
      <c r="AA747" s="59" t="s">
        <v>385</v>
      </c>
      <c r="AB747" s="78" t="s">
        <v>308</v>
      </c>
      <c r="AC747" s="27" t="s">
        <v>358</v>
      </c>
      <c r="AD747" s="15" t="s">
        <v>370</v>
      </c>
      <c r="AE747" s="73"/>
      <c r="AF747" s="74"/>
      <c r="AG747" s="74">
        <v>1</v>
      </c>
      <c r="AH747" s="74"/>
      <c r="AI747" s="74"/>
      <c r="AJ747" s="74"/>
      <c r="AK747" s="74"/>
      <c r="AL747" s="74"/>
      <c r="AM747" s="61"/>
    </row>
    <row r="748" spans="1:39" hidden="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59" t="s">
        <v>381</v>
      </c>
      <c r="N748" s="78"/>
      <c r="O748" s="27" t="s">
        <v>358</v>
      </c>
      <c r="P748" s="15" t="s">
        <v>359</v>
      </c>
      <c r="Q748" s="73"/>
      <c r="R748" s="74"/>
      <c r="S748" s="74"/>
      <c r="T748" s="74"/>
      <c r="U748" s="74"/>
      <c r="V748" s="74"/>
      <c r="W748" s="74"/>
      <c r="X748" s="74"/>
      <c r="Y748" s="61"/>
      <c r="Z748" s="69" t="s">
        <v>520</v>
      </c>
      <c r="AA748" s="59" t="s">
        <v>381</v>
      </c>
      <c r="AB748" s="78"/>
      <c r="AC748" s="27" t="s">
        <v>358</v>
      </c>
      <c r="AD748" s="15" t="s">
        <v>359</v>
      </c>
      <c r="AE748" s="73"/>
      <c r="AF748" s="74"/>
      <c r="AG748" s="74"/>
      <c r="AH748" s="74"/>
      <c r="AI748" s="74"/>
      <c r="AJ748" s="74"/>
      <c r="AK748" s="74"/>
      <c r="AL748" s="74"/>
      <c r="AM748" s="61"/>
    </row>
    <row r="749" spans="1:39" hidden="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59" t="s">
        <v>385</v>
      </c>
      <c r="N749" s="78" t="s">
        <v>308</v>
      </c>
      <c r="O749" s="27" t="s">
        <v>358</v>
      </c>
      <c r="P749" s="15" t="s">
        <v>368</v>
      </c>
      <c r="Q749" s="73"/>
      <c r="R749" s="74"/>
      <c r="S749" s="74"/>
      <c r="T749" s="74">
        <v>1</v>
      </c>
      <c r="U749" s="74"/>
      <c r="V749" s="74"/>
      <c r="W749" s="74"/>
      <c r="X749" s="74"/>
      <c r="Y749" s="61"/>
      <c r="Z749" s="69" t="s">
        <v>518</v>
      </c>
      <c r="AA749" s="59" t="s">
        <v>385</v>
      </c>
      <c r="AB749" s="78" t="s">
        <v>308</v>
      </c>
      <c r="AC749" s="27" t="s">
        <v>358</v>
      </c>
      <c r="AD749" s="15" t="s">
        <v>368</v>
      </c>
      <c r="AE749" s="73"/>
      <c r="AF749" s="74"/>
      <c r="AG749" s="74">
        <v>1</v>
      </c>
      <c r="AH749" s="74"/>
      <c r="AI749" s="74"/>
      <c r="AJ749" s="74"/>
      <c r="AK749" s="74"/>
      <c r="AL749" s="74"/>
      <c r="AM749" s="61"/>
    </row>
    <row r="750" spans="1:39" hidden="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59" t="s">
        <v>382</v>
      </c>
      <c r="N750" s="78" t="s">
        <v>308</v>
      </c>
      <c r="O750" s="27" t="s">
        <v>358</v>
      </c>
      <c r="P750" s="15" t="s">
        <v>368</v>
      </c>
      <c r="Q750" s="73"/>
      <c r="R750" s="74"/>
      <c r="S750" s="74"/>
      <c r="T750" s="74"/>
      <c r="U750" s="74"/>
      <c r="V750" s="74"/>
      <c r="W750" s="74">
        <v>1</v>
      </c>
      <c r="X750" s="74"/>
      <c r="Y750" s="61"/>
      <c r="Z750" s="69" t="s">
        <v>518</v>
      </c>
      <c r="AA750" s="59" t="s">
        <v>382</v>
      </c>
      <c r="AB750" s="78" t="s">
        <v>308</v>
      </c>
      <c r="AC750" s="27" t="s">
        <v>358</v>
      </c>
      <c r="AD750" s="15" t="s">
        <v>368</v>
      </c>
      <c r="AE750" s="73"/>
      <c r="AF750" s="74">
        <v>1</v>
      </c>
      <c r="AG750" s="74"/>
      <c r="AH750" s="74"/>
      <c r="AI750" s="74"/>
      <c r="AJ750" s="74"/>
      <c r="AK750" s="74"/>
      <c r="AL750" s="74"/>
      <c r="AM750" s="61"/>
    </row>
    <row r="751" spans="1:39" hidden="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59" t="s">
        <v>382</v>
      </c>
      <c r="N751" s="78" t="s">
        <v>308</v>
      </c>
      <c r="O751" s="27" t="s">
        <v>358</v>
      </c>
      <c r="P751" s="15" t="s">
        <v>368</v>
      </c>
      <c r="Q751" s="73"/>
      <c r="R751" s="74"/>
      <c r="S751" s="74"/>
      <c r="T751" s="74"/>
      <c r="U751" s="74"/>
      <c r="V751" s="74"/>
      <c r="W751" s="74">
        <v>1</v>
      </c>
      <c r="X751" s="74"/>
      <c r="Y751" s="61"/>
      <c r="Z751" s="69" t="s">
        <v>518</v>
      </c>
      <c r="AA751" s="59" t="s">
        <v>382</v>
      </c>
      <c r="AB751" s="78" t="s">
        <v>308</v>
      </c>
      <c r="AC751" s="27" t="s">
        <v>358</v>
      </c>
      <c r="AD751" s="15" t="s">
        <v>368</v>
      </c>
      <c r="AE751" s="73">
        <v>1</v>
      </c>
      <c r="AF751" s="74"/>
      <c r="AG751" s="74"/>
      <c r="AH751" s="74"/>
      <c r="AI751" s="74"/>
      <c r="AJ751" s="74"/>
      <c r="AK751" s="74"/>
      <c r="AL751" s="74"/>
      <c r="AM751" s="61"/>
    </row>
    <row r="752" spans="1:39" hidden="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59" t="s">
        <v>382</v>
      </c>
      <c r="N752" s="78" t="s">
        <v>308</v>
      </c>
      <c r="O752" s="27" t="s">
        <v>358</v>
      </c>
      <c r="P752" s="15" t="s">
        <v>368</v>
      </c>
      <c r="Q752" s="73"/>
      <c r="R752" s="74"/>
      <c r="S752" s="74"/>
      <c r="T752" s="74">
        <v>1</v>
      </c>
      <c r="U752" s="74"/>
      <c r="V752" s="74"/>
      <c r="W752" s="74"/>
      <c r="X752" s="74"/>
      <c r="Y752" s="61"/>
      <c r="Z752" s="69" t="s">
        <v>518</v>
      </c>
      <c r="AA752" s="59" t="s">
        <v>382</v>
      </c>
      <c r="AB752" s="78" t="s">
        <v>308</v>
      </c>
      <c r="AC752" s="27" t="s">
        <v>358</v>
      </c>
      <c r="AD752" s="15" t="s">
        <v>368</v>
      </c>
      <c r="AE752" s="73"/>
      <c r="AF752" s="74"/>
      <c r="AG752" s="74">
        <v>1</v>
      </c>
      <c r="AH752" s="74"/>
      <c r="AI752" s="74"/>
      <c r="AJ752" s="74"/>
      <c r="AK752" s="74"/>
      <c r="AL752" s="74"/>
      <c r="AM752" s="61"/>
    </row>
    <row r="753" spans="1:39" hidden="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59" t="s">
        <v>381</v>
      </c>
      <c r="N753" s="78"/>
      <c r="O753" s="27" t="s">
        <v>358</v>
      </c>
      <c r="P753" s="15" t="s">
        <v>359</v>
      </c>
      <c r="Q753" s="73"/>
      <c r="R753" s="74"/>
      <c r="S753" s="74"/>
      <c r="T753" s="74"/>
      <c r="U753" s="74"/>
      <c r="V753" s="74"/>
      <c r="W753" s="74"/>
      <c r="X753" s="74"/>
      <c r="Y753" s="61"/>
      <c r="Z753" s="69" t="s">
        <v>520</v>
      </c>
      <c r="AA753" s="59" t="s">
        <v>381</v>
      </c>
      <c r="AB753" s="78"/>
      <c r="AC753" s="27" t="s">
        <v>358</v>
      </c>
      <c r="AD753" s="15" t="s">
        <v>359</v>
      </c>
      <c r="AE753" s="73"/>
      <c r="AF753" s="74"/>
      <c r="AG753" s="74"/>
      <c r="AH753" s="74"/>
      <c r="AI753" s="74"/>
      <c r="AJ753" s="74"/>
      <c r="AK753" s="74"/>
      <c r="AL753" s="74"/>
      <c r="AM753" s="61"/>
    </row>
    <row r="754" spans="1:39" hidden="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59" t="s">
        <v>382</v>
      </c>
      <c r="N754" s="78" t="s">
        <v>308</v>
      </c>
      <c r="O754" s="27" t="s">
        <v>358</v>
      </c>
      <c r="P754" s="15" t="s">
        <v>368</v>
      </c>
      <c r="Q754" s="73"/>
      <c r="R754" s="74"/>
      <c r="S754" s="74"/>
      <c r="T754" s="74"/>
      <c r="U754" s="74"/>
      <c r="V754" s="74"/>
      <c r="W754" s="74">
        <v>1</v>
      </c>
      <c r="X754" s="74"/>
      <c r="Y754" s="61"/>
      <c r="Z754" s="69" t="s">
        <v>518</v>
      </c>
      <c r="AA754" s="59" t="s">
        <v>382</v>
      </c>
      <c r="AB754" s="78" t="s">
        <v>308</v>
      </c>
      <c r="AC754" s="27" t="s">
        <v>358</v>
      </c>
      <c r="AD754" s="15" t="s">
        <v>368</v>
      </c>
      <c r="AE754" s="73"/>
      <c r="AF754" s="74">
        <v>1</v>
      </c>
      <c r="AG754" s="74"/>
      <c r="AH754" s="74"/>
      <c r="AI754" s="74"/>
      <c r="AJ754" s="74"/>
      <c r="AK754" s="74"/>
      <c r="AL754" s="74"/>
      <c r="AM754" s="61"/>
    </row>
    <row r="755" spans="1:39" hidden="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59" t="s">
        <v>381</v>
      </c>
      <c r="N755" s="78"/>
      <c r="O755" s="27" t="s">
        <v>358</v>
      </c>
      <c r="P755" s="15" t="s">
        <v>359</v>
      </c>
      <c r="Q755" s="73"/>
      <c r="R755" s="74"/>
      <c r="S755" s="74"/>
      <c r="T755" s="74"/>
      <c r="U755" s="74"/>
      <c r="V755" s="74"/>
      <c r="W755" s="74"/>
      <c r="X755" s="74"/>
      <c r="Y755" s="61"/>
      <c r="Z755" s="69" t="s">
        <v>520</v>
      </c>
      <c r="AA755" s="59" t="s">
        <v>381</v>
      </c>
      <c r="AB755" s="78"/>
      <c r="AC755" s="27" t="s">
        <v>358</v>
      </c>
      <c r="AD755" s="15" t="s">
        <v>359</v>
      </c>
      <c r="AE755" s="73"/>
      <c r="AF755" s="74"/>
      <c r="AG755" s="74"/>
      <c r="AH755" s="74"/>
      <c r="AI755" s="74"/>
      <c r="AJ755" s="74"/>
      <c r="AK755" s="74"/>
      <c r="AL755" s="74"/>
      <c r="AM755" s="61"/>
    </row>
    <row r="756" spans="1:39" hidden="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59" t="s">
        <v>381</v>
      </c>
      <c r="N756" s="78"/>
      <c r="O756" s="27" t="s">
        <v>358</v>
      </c>
      <c r="P756" s="15" t="s">
        <v>359</v>
      </c>
      <c r="Q756" s="73"/>
      <c r="R756" s="74"/>
      <c r="S756" s="74"/>
      <c r="T756" s="74"/>
      <c r="U756" s="74"/>
      <c r="V756" s="74"/>
      <c r="W756" s="74"/>
      <c r="X756" s="74"/>
      <c r="Y756" s="61"/>
      <c r="Z756" s="69" t="s">
        <v>520</v>
      </c>
      <c r="AA756" s="59" t="s">
        <v>381</v>
      </c>
      <c r="AB756" s="78"/>
      <c r="AC756" s="27" t="s">
        <v>358</v>
      </c>
      <c r="AD756" s="15" t="s">
        <v>359</v>
      </c>
      <c r="AE756" s="73"/>
      <c r="AF756" s="74"/>
      <c r="AG756" s="74"/>
      <c r="AH756" s="74"/>
      <c r="AI756" s="74"/>
      <c r="AJ756" s="74"/>
      <c r="AK756" s="74"/>
      <c r="AL756" s="74"/>
      <c r="AM756" s="61"/>
    </row>
    <row r="757" spans="1:39" hidden="1">
      <c r="A757" s="10">
        <v>753</v>
      </c>
      <c r="B757" s="98" t="s">
        <v>223</v>
      </c>
      <c r="C757" s="98" t="s">
        <v>69</v>
      </c>
      <c r="D757" s="11" t="s">
        <v>52</v>
      </c>
      <c r="E757" s="11" t="s">
        <v>303</v>
      </c>
      <c r="F757" s="12" t="s">
        <v>49</v>
      </c>
      <c r="G757" s="11" t="s">
        <v>511</v>
      </c>
      <c r="H757" s="12" t="s">
        <v>307</v>
      </c>
      <c r="I757" s="103" t="s">
        <v>504</v>
      </c>
      <c r="J757" s="12" t="str">
        <f t="shared" ref="J757:J762" si="25">"≥17h"</f>
        <v>≥17h</v>
      </c>
      <c r="K757" s="12" t="s">
        <v>512</v>
      </c>
      <c r="L757" s="69" t="s">
        <v>518</v>
      </c>
      <c r="M757" s="59" t="s">
        <v>385</v>
      </c>
      <c r="N757" s="78" t="s">
        <v>308</v>
      </c>
      <c r="O757" s="27" t="s">
        <v>358</v>
      </c>
      <c r="P757" s="15" t="s">
        <v>368</v>
      </c>
      <c r="Q757" s="73"/>
      <c r="R757" s="74"/>
      <c r="S757" s="74"/>
      <c r="T757" s="74">
        <v>1</v>
      </c>
      <c r="U757" s="74"/>
      <c r="V757" s="74"/>
      <c r="W757" s="74">
        <v>1</v>
      </c>
      <c r="X757" s="74">
        <v>1</v>
      </c>
      <c r="Y757" s="61"/>
      <c r="Z757" s="69" t="s">
        <v>518</v>
      </c>
      <c r="AA757" s="59" t="s">
        <v>385</v>
      </c>
      <c r="AB757" s="78" t="s">
        <v>308</v>
      </c>
      <c r="AC757" s="27" t="s">
        <v>358</v>
      </c>
      <c r="AD757" s="15" t="s">
        <v>368</v>
      </c>
      <c r="AE757" s="73"/>
      <c r="AF757" s="74"/>
      <c r="AG757" s="74">
        <v>1</v>
      </c>
      <c r="AH757" s="74"/>
      <c r="AI757" s="74"/>
      <c r="AJ757" s="74"/>
      <c r="AK757" s="74"/>
      <c r="AL757" s="74"/>
      <c r="AM757" s="61">
        <v>1</v>
      </c>
    </row>
    <row r="758" spans="1:39" hidden="1">
      <c r="A758" s="10">
        <v>754</v>
      </c>
      <c r="B758" s="98" t="s">
        <v>114</v>
      </c>
      <c r="C758" s="98" t="s">
        <v>71</v>
      </c>
      <c r="D758" s="11" t="s">
        <v>51</v>
      </c>
      <c r="E758" s="11" t="s">
        <v>303</v>
      </c>
      <c r="F758" s="12" t="s">
        <v>48</v>
      </c>
      <c r="G758" s="12" t="s">
        <v>310</v>
      </c>
      <c r="H758" s="12" t="s">
        <v>306</v>
      </c>
      <c r="I758" s="103" t="s">
        <v>505</v>
      </c>
      <c r="J758" s="12" t="str">
        <f t="shared" si="25"/>
        <v>≥17h</v>
      </c>
      <c r="K758" s="12" t="s">
        <v>513</v>
      </c>
      <c r="L758" s="69" t="s">
        <v>520</v>
      </c>
      <c r="M758" s="59" t="s">
        <v>381</v>
      </c>
      <c r="N758" s="78"/>
      <c r="O758" s="27" t="s">
        <v>358</v>
      </c>
      <c r="P758" s="15" t="s">
        <v>359</v>
      </c>
      <c r="Q758" s="73"/>
      <c r="R758" s="74"/>
      <c r="S758" s="74"/>
      <c r="T758" s="74"/>
      <c r="U758" s="74"/>
      <c r="V758" s="74"/>
      <c r="W758" s="74"/>
      <c r="X758" s="74"/>
      <c r="Y758" s="61"/>
      <c r="Z758" s="69" t="s">
        <v>520</v>
      </c>
      <c r="AA758" s="59" t="s">
        <v>381</v>
      </c>
      <c r="AB758" s="78"/>
      <c r="AC758" s="27" t="s">
        <v>358</v>
      </c>
      <c r="AD758" s="15" t="s">
        <v>359</v>
      </c>
      <c r="AE758" s="73"/>
      <c r="AF758" s="74"/>
      <c r="AG758" s="74"/>
      <c r="AH758" s="74"/>
      <c r="AI758" s="74"/>
      <c r="AJ758" s="74"/>
      <c r="AK758" s="74"/>
      <c r="AL758" s="74"/>
      <c r="AM758" s="61"/>
    </row>
    <row r="759" spans="1:39" hidden="1">
      <c r="A759" s="10">
        <v>755</v>
      </c>
      <c r="B759" s="98" t="s">
        <v>90</v>
      </c>
      <c r="C759" s="98" t="s">
        <v>89</v>
      </c>
      <c r="D759" s="11" t="s">
        <v>51</v>
      </c>
      <c r="E759" s="11" t="s">
        <v>304</v>
      </c>
      <c r="F759" s="12" t="s">
        <v>50</v>
      </c>
      <c r="G759" s="12" t="s">
        <v>310</v>
      </c>
      <c r="H759" s="12" t="s">
        <v>306</v>
      </c>
      <c r="I759" s="103" t="s">
        <v>504</v>
      </c>
      <c r="J759" s="12" t="str">
        <f t="shared" si="25"/>
        <v>≥17h</v>
      </c>
      <c r="K759" s="12" t="s">
        <v>47</v>
      </c>
      <c r="L759" s="69" t="s">
        <v>520</v>
      </c>
      <c r="M759" s="59" t="s">
        <v>381</v>
      </c>
      <c r="N759" s="78"/>
      <c r="O759" s="27" t="s">
        <v>358</v>
      </c>
      <c r="P759" s="15" t="s">
        <v>359</v>
      </c>
      <c r="Q759" s="73"/>
      <c r="R759" s="74"/>
      <c r="S759" s="74"/>
      <c r="T759" s="74"/>
      <c r="U759" s="74"/>
      <c r="V759" s="74"/>
      <c r="W759" s="74"/>
      <c r="X759" s="74"/>
      <c r="Y759" s="61"/>
      <c r="Z759" s="69" t="s">
        <v>520</v>
      </c>
      <c r="AA759" s="59" t="s">
        <v>381</v>
      </c>
      <c r="AB759" s="78"/>
      <c r="AC759" s="27" t="s">
        <v>358</v>
      </c>
      <c r="AD759" s="15" t="s">
        <v>359</v>
      </c>
      <c r="AE759" s="73"/>
      <c r="AF759" s="74"/>
      <c r="AG759" s="74"/>
      <c r="AH759" s="74"/>
      <c r="AI759" s="74"/>
      <c r="AJ759" s="74"/>
      <c r="AK759" s="74"/>
      <c r="AL759" s="74"/>
      <c r="AM759" s="61"/>
    </row>
    <row r="760" spans="1:39" hidden="1">
      <c r="A760" s="10">
        <v>756</v>
      </c>
      <c r="B760" s="98" t="s">
        <v>90</v>
      </c>
      <c r="C760" s="98" t="s">
        <v>89</v>
      </c>
      <c r="D760" s="11" t="s">
        <v>51</v>
      </c>
      <c r="E760" s="11" t="s">
        <v>303</v>
      </c>
      <c r="F760" s="12" t="s">
        <v>48</v>
      </c>
      <c r="G760" s="12" t="s">
        <v>310</v>
      </c>
      <c r="H760" s="12" t="s">
        <v>306</v>
      </c>
      <c r="I760" s="103" t="s">
        <v>504</v>
      </c>
      <c r="J760" s="12" t="str">
        <f t="shared" si="25"/>
        <v>≥17h</v>
      </c>
      <c r="K760" s="12" t="s">
        <v>47</v>
      </c>
      <c r="L760" s="69" t="s">
        <v>520</v>
      </c>
      <c r="M760" s="59" t="s">
        <v>381</v>
      </c>
      <c r="N760" s="78"/>
      <c r="O760" s="27" t="s">
        <v>358</v>
      </c>
      <c r="P760" s="15" t="s">
        <v>359</v>
      </c>
      <c r="Q760" s="73"/>
      <c r="R760" s="74"/>
      <c r="S760" s="74"/>
      <c r="T760" s="74"/>
      <c r="U760" s="74"/>
      <c r="V760" s="74"/>
      <c r="W760" s="74"/>
      <c r="X760" s="74"/>
      <c r="Y760" s="61"/>
      <c r="Z760" s="69" t="s">
        <v>520</v>
      </c>
      <c r="AA760" s="59" t="s">
        <v>381</v>
      </c>
      <c r="AB760" s="78"/>
      <c r="AC760" s="27" t="s">
        <v>358</v>
      </c>
      <c r="AD760" s="15" t="s">
        <v>359</v>
      </c>
      <c r="AE760" s="73"/>
      <c r="AF760" s="74"/>
      <c r="AG760" s="74"/>
      <c r="AH760" s="74"/>
      <c r="AI760" s="74"/>
      <c r="AJ760" s="74"/>
      <c r="AK760" s="74"/>
      <c r="AL760" s="74"/>
      <c r="AM760" s="61"/>
    </row>
    <row r="761" spans="1:39" hidden="1">
      <c r="A761" s="10">
        <v>757</v>
      </c>
      <c r="B761" s="98" t="s">
        <v>114</v>
      </c>
      <c r="C761" s="98" t="s">
        <v>71</v>
      </c>
      <c r="D761" s="11" t="s">
        <v>25</v>
      </c>
      <c r="E761" s="11" t="s">
        <v>303</v>
      </c>
      <c r="F761" s="12" t="s">
        <v>48</v>
      </c>
      <c r="G761" s="12" t="s">
        <v>310</v>
      </c>
      <c r="H761" s="12" t="s">
        <v>306</v>
      </c>
      <c r="I761" s="103" t="s">
        <v>504</v>
      </c>
      <c r="J761" s="12" t="str">
        <f t="shared" si="25"/>
        <v>≥17h</v>
      </c>
      <c r="K761" s="12" t="s">
        <v>512</v>
      </c>
      <c r="L761" s="69" t="s">
        <v>520</v>
      </c>
      <c r="M761" s="59" t="s">
        <v>381</v>
      </c>
      <c r="N761" s="78"/>
      <c r="O761" s="27" t="s">
        <v>358</v>
      </c>
      <c r="P761" s="15" t="s">
        <v>359</v>
      </c>
      <c r="Q761" s="73"/>
      <c r="R761" s="74"/>
      <c r="S761" s="74"/>
      <c r="T761" s="74"/>
      <c r="U761" s="74"/>
      <c r="V761" s="74"/>
      <c r="W761" s="74"/>
      <c r="X761" s="74"/>
      <c r="Y761" s="61"/>
      <c r="Z761" s="69" t="s">
        <v>520</v>
      </c>
      <c r="AA761" s="59" t="s">
        <v>381</v>
      </c>
      <c r="AB761" s="78"/>
      <c r="AC761" s="27" t="s">
        <v>358</v>
      </c>
      <c r="AD761" s="15" t="s">
        <v>359</v>
      </c>
      <c r="AE761" s="73"/>
      <c r="AF761" s="74"/>
      <c r="AG761" s="74"/>
      <c r="AH761" s="74"/>
      <c r="AI761" s="74"/>
      <c r="AJ761" s="74"/>
      <c r="AK761" s="74"/>
      <c r="AL761" s="74"/>
      <c r="AM761" s="61"/>
    </row>
    <row r="762" spans="1:39" hidden="1">
      <c r="A762" s="10">
        <v>758</v>
      </c>
      <c r="B762" s="98" t="s">
        <v>90</v>
      </c>
      <c r="C762" s="98" t="s">
        <v>89</v>
      </c>
      <c r="D762" s="11" t="s">
        <v>51</v>
      </c>
      <c r="E762" s="11" t="s">
        <v>303</v>
      </c>
      <c r="F762" s="12" t="s">
        <v>48</v>
      </c>
      <c r="G762" s="12" t="s">
        <v>310</v>
      </c>
      <c r="H762" s="12" t="s">
        <v>306</v>
      </c>
      <c r="I762" s="11" t="s">
        <v>507</v>
      </c>
      <c r="J762" s="12" t="str">
        <f t="shared" si="25"/>
        <v>≥17h</v>
      </c>
      <c r="K762" s="12" t="s">
        <v>47</v>
      </c>
      <c r="L762" s="69" t="s">
        <v>520</v>
      </c>
      <c r="M762" s="59" t="s">
        <v>381</v>
      </c>
      <c r="N762" s="78"/>
      <c r="O762" s="27" t="s">
        <v>358</v>
      </c>
      <c r="P762" s="15" t="s">
        <v>359</v>
      </c>
      <c r="Q762" s="73"/>
      <c r="R762" s="74"/>
      <c r="S762" s="74"/>
      <c r="T762" s="74"/>
      <c r="U762" s="74"/>
      <c r="V762" s="74"/>
      <c r="W762" s="74"/>
      <c r="X762" s="74"/>
      <c r="Y762" s="61"/>
      <c r="Z762" s="69" t="s">
        <v>520</v>
      </c>
      <c r="AA762" s="59" t="s">
        <v>381</v>
      </c>
      <c r="AB762" s="78"/>
      <c r="AC762" s="27" t="s">
        <v>358</v>
      </c>
      <c r="AD762" s="15" t="s">
        <v>359</v>
      </c>
      <c r="AE762" s="73"/>
      <c r="AF762" s="74"/>
      <c r="AG762" s="74"/>
      <c r="AH762" s="74"/>
      <c r="AI762" s="74"/>
      <c r="AJ762" s="74"/>
      <c r="AK762" s="74"/>
      <c r="AL762" s="74"/>
      <c r="AM762" s="61"/>
    </row>
    <row r="763" spans="1:39" hidden="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59" t="s">
        <v>381</v>
      </c>
      <c r="N763" s="78"/>
      <c r="O763" s="27" t="s">
        <v>358</v>
      </c>
      <c r="P763" s="15" t="s">
        <v>359</v>
      </c>
      <c r="Q763" s="73"/>
      <c r="R763" s="74"/>
      <c r="S763" s="74"/>
      <c r="T763" s="74"/>
      <c r="U763" s="74"/>
      <c r="V763" s="74"/>
      <c r="W763" s="74"/>
      <c r="X763" s="74"/>
      <c r="Y763" s="61"/>
      <c r="Z763" s="69" t="s">
        <v>518</v>
      </c>
      <c r="AA763" s="59" t="s">
        <v>381</v>
      </c>
      <c r="AB763" s="78"/>
      <c r="AC763" s="27" t="s">
        <v>358</v>
      </c>
      <c r="AD763" s="15" t="s">
        <v>359</v>
      </c>
      <c r="AE763" s="73"/>
      <c r="AF763" s="74"/>
      <c r="AG763" s="74"/>
      <c r="AH763" s="74"/>
      <c r="AI763" s="74"/>
      <c r="AJ763" s="74"/>
      <c r="AK763" s="74"/>
      <c r="AL763" s="74"/>
      <c r="AM763" s="61"/>
    </row>
    <row r="764" spans="1:39" hidden="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59" t="s">
        <v>381</v>
      </c>
      <c r="N764" s="78"/>
      <c r="O764" s="27" t="s">
        <v>358</v>
      </c>
      <c r="P764" s="15" t="s">
        <v>359</v>
      </c>
      <c r="Q764" s="73"/>
      <c r="R764" s="74"/>
      <c r="S764" s="74"/>
      <c r="T764" s="74"/>
      <c r="U764" s="74"/>
      <c r="V764" s="74"/>
      <c r="W764" s="74"/>
      <c r="X764" s="74"/>
      <c r="Y764" s="61"/>
      <c r="Z764" s="69" t="s">
        <v>520</v>
      </c>
      <c r="AA764" s="59" t="s">
        <v>381</v>
      </c>
      <c r="AB764" s="78"/>
      <c r="AC764" s="27" t="s">
        <v>358</v>
      </c>
      <c r="AD764" s="15" t="s">
        <v>359</v>
      </c>
      <c r="AE764" s="73"/>
      <c r="AF764" s="74"/>
      <c r="AG764" s="74"/>
      <c r="AH764" s="74"/>
      <c r="AI764" s="74"/>
      <c r="AJ764" s="74"/>
      <c r="AK764" s="74"/>
      <c r="AL764" s="74"/>
      <c r="AM764" s="61"/>
    </row>
    <row r="765" spans="1:39" hidden="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59" t="s">
        <v>381</v>
      </c>
      <c r="N765" s="78"/>
      <c r="O765" s="27" t="s">
        <v>358</v>
      </c>
      <c r="P765" s="15" t="s">
        <v>359</v>
      </c>
      <c r="Q765" s="73"/>
      <c r="R765" s="74"/>
      <c r="S765" s="74"/>
      <c r="T765" s="74"/>
      <c r="U765" s="74"/>
      <c r="V765" s="74"/>
      <c r="W765" s="74"/>
      <c r="X765" s="74"/>
      <c r="Y765" s="61"/>
      <c r="Z765" s="69" t="s">
        <v>518</v>
      </c>
      <c r="AA765" s="59" t="s">
        <v>381</v>
      </c>
      <c r="AB765" s="78"/>
      <c r="AC765" s="27" t="s">
        <v>358</v>
      </c>
      <c r="AD765" s="15" t="s">
        <v>359</v>
      </c>
      <c r="AE765" s="73"/>
      <c r="AF765" s="74"/>
      <c r="AG765" s="74"/>
      <c r="AH765" s="74"/>
      <c r="AI765" s="74"/>
      <c r="AJ765" s="74"/>
      <c r="AK765" s="74"/>
      <c r="AL765" s="74"/>
      <c r="AM765" s="61"/>
    </row>
    <row r="766" spans="1:39" hidden="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59" t="s">
        <v>381</v>
      </c>
      <c r="N766" s="78"/>
      <c r="O766" s="27" t="s">
        <v>358</v>
      </c>
      <c r="P766" s="15" t="s">
        <v>359</v>
      </c>
      <c r="Q766" s="73"/>
      <c r="R766" s="74"/>
      <c r="S766" s="74"/>
      <c r="T766" s="74"/>
      <c r="U766" s="74"/>
      <c r="V766" s="74"/>
      <c r="W766" s="74"/>
      <c r="X766" s="74"/>
      <c r="Y766" s="61"/>
      <c r="Z766" s="69" t="s">
        <v>518</v>
      </c>
      <c r="AA766" s="59" t="s">
        <v>381</v>
      </c>
      <c r="AB766" s="78"/>
      <c r="AC766" s="27" t="s">
        <v>358</v>
      </c>
      <c r="AD766" s="15" t="s">
        <v>359</v>
      </c>
      <c r="AE766" s="73"/>
      <c r="AF766" s="74"/>
      <c r="AG766" s="74"/>
      <c r="AH766" s="74"/>
      <c r="AI766" s="74"/>
      <c r="AJ766" s="74"/>
      <c r="AK766" s="74"/>
      <c r="AL766" s="74"/>
      <c r="AM766" s="61"/>
    </row>
    <row r="767" spans="1:39" hidden="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59" t="s">
        <v>381</v>
      </c>
      <c r="N767" s="78"/>
      <c r="O767" s="27" t="s">
        <v>358</v>
      </c>
      <c r="P767" s="15" t="s">
        <v>359</v>
      </c>
      <c r="Q767" s="73"/>
      <c r="R767" s="74"/>
      <c r="S767" s="74"/>
      <c r="T767" s="74"/>
      <c r="U767" s="74"/>
      <c r="V767" s="74"/>
      <c r="W767" s="74"/>
      <c r="X767" s="74"/>
      <c r="Y767" s="61"/>
      <c r="Z767" s="69" t="s">
        <v>520</v>
      </c>
      <c r="AA767" s="59" t="s">
        <v>381</v>
      </c>
      <c r="AB767" s="78"/>
      <c r="AC767" s="27" t="s">
        <v>358</v>
      </c>
      <c r="AD767" s="15" t="s">
        <v>359</v>
      </c>
      <c r="AE767" s="73"/>
      <c r="AF767" s="74"/>
      <c r="AG767" s="74"/>
      <c r="AH767" s="74"/>
      <c r="AI767" s="74"/>
      <c r="AJ767" s="74"/>
      <c r="AK767" s="74"/>
      <c r="AL767" s="74"/>
      <c r="AM767" s="61"/>
    </row>
    <row r="768" spans="1:39" hidden="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59" t="s">
        <v>381</v>
      </c>
      <c r="N768" s="78"/>
      <c r="O768" s="27" t="s">
        <v>358</v>
      </c>
      <c r="P768" s="15" t="s">
        <v>359</v>
      </c>
      <c r="Q768" s="73"/>
      <c r="R768" s="74"/>
      <c r="S768" s="74"/>
      <c r="T768" s="74"/>
      <c r="U768" s="74"/>
      <c r="V768" s="74"/>
      <c r="W768" s="74"/>
      <c r="X768" s="74"/>
      <c r="Y768" s="61"/>
      <c r="Z768" s="69" t="s">
        <v>520</v>
      </c>
      <c r="AA768" s="59" t="s">
        <v>381</v>
      </c>
      <c r="AB768" s="78"/>
      <c r="AC768" s="27" t="s">
        <v>358</v>
      </c>
      <c r="AD768" s="15" t="s">
        <v>359</v>
      </c>
      <c r="AE768" s="73"/>
      <c r="AF768" s="74"/>
      <c r="AG768" s="74"/>
      <c r="AH768" s="74"/>
      <c r="AI768" s="74"/>
      <c r="AJ768" s="74"/>
      <c r="AK768" s="74"/>
      <c r="AL768" s="74"/>
      <c r="AM768" s="61"/>
    </row>
    <row r="769" spans="1:39" hidden="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59" t="s">
        <v>385</v>
      </c>
      <c r="N769" s="78" t="s">
        <v>308</v>
      </c>
      <c r="O769" s="27" t="s">
        <v>358</v>
      </c>
      <c r="P769" s="15" t="s">
        <v>368</v>
      </c>
      <c r="Q769" s="73"/>
      <c r="R769" s="74"/>
      <c r="S769" s="74"/>
      <c r="T769" s="74">
        <v>1</v>
      </c>
      <c r="U769" s="74"/>
      <c r="V769" s="74"/>
      <c r="W769" s="74"/>
      <c r="X769" s="74">
        <v>1</v>
      </c>
      <c r="Y769" s="61">
        <v>1</v>
      </c>
      <c r="Z769" s="69" t="s">
        <v>518</v>
      </c>
      <c r="AA769" s="59" t="s">
        <v>385</v>
      </c>
      <c r="AB769" s="78" t="s">
        <v>308</v>
      </c>
      <c r="AC769" s="27" t="s">
        <v>358</v>
      </c>
      <c r="AD769" s="15" t="s">
        <v>368</v>
      </c>
      <c r="AE769" s="73"/>
      <c r="AF769" s="74"/>
      <c r="AG769" s="74">
        <v>1</v>
      </c>
      <c r="AH769" s="74"/>
      <c r="AI769" s="74"/>
      <c r="AJ769" s="74"/>
      <c r="AK769" s="74"/>
      <c r="AL769" s="74"/>
      <c r="AM769" s="61"/>
    </row>
    <row r="770" spans="1:39" hidden="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59" t="s">
        <v>382</v>
      </c>
      <c r="N770" s="78" t="s">
        <v>308</v>
      </c>
      <c r="O770" s="27" t="s">
        <v>358</v>
      </c>
      <c r="P770" s="15" t="s">
        <v>368</v>
      </c>
      <c r="Q770" s="73"/>
      <c r="R770" s="74"/>
      <c r="S770" s="74"/>
      <c r="T770" s="74"/>
      <c r="U770" s="74"/>
      <c r="V770" s="74"/>
      <c r="W770" s="74">
        <v>1</v>
      </c>
      <c r="X770" s="74"/>
      <c r="Y770" s="61"/>
      <c r="Z770" s="69" t="s">
        <v>518</v>
      </c>
      <c r="AA770" s="59" t="s">
        <v>382</v>
      </c>
      <c r="AB770" s="78" t="s">
        <v>308</v>
      </c>
      <c r="AC770" s="27" t="s">
        <v>358</v>
      </c>
      <c r="AD770" s="15" t="s">
        <v>368</v>
      </c>
      <c r="AE770" s="73">
        <v>1</v>
      </c>
      <c r="AF770" s="74"/>
      <c r="AG770" s="74"/>
      <c r="AH770" s="74"/>
      <c r="AI770" s="74"/>
      <c r="AJ770" s="74"/>
      <c r="AK770" s="74"/>
      <c r="AL770" s="74"/>
      <c r="AM770" s="61"/>
    </row>
    <row r="771" spans="1:39" hidden="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59" t="s">
        <v>382</v>
      </c>
      <c r="N771" s="78" t="s">
        <v>308</v>
      </c>
      <c r="O771" s="27" t="s">
        <v>358</v>
      </c>
      <c r="P771" s="15" t="s">
        <v>368</v>
      </c>
      <c r="Q771" s="73"/>
      <c r="R771" s="74"/>
      <c r="S771" s="74"/>
      <c r="T771" s="74">
        <v>1</v>
      </c>
      <c r="U771" s="74"/>
      <c r="V771" s="74"/>
      <c r="W771" s="74"/>
      <c r="X771" s="74"/>
      <c r="Y771" s="61"/>
      <c r="Z771" s="69" t="s">
        <v>518</v>
      </c>
      <c r="AA771" s="59" t="s">
        <v>382</v>
      </c>
      <c r="AB771" s="78" t="s">
        <v>308</v>
      </c>
      <c r="AC771" s="27" t="s">
        <v>358</v>
      </c>
      <c r="AD771" s="15" t="s">
        <v>368</v>
      </c>
      <c r="AE771" s="73"/>
      <c r="AF771" s="74"/>
      <c r="AG771" s="74">
        <v>1</v>
      </c>
      <c r="AH771" s="74"/>
      <c r="AI771" s="74"/>
      <c r="AJ771" s="74"/>
      <c r="AK771" s="74"/>
      <c r="AL771" s="74"/>
      <c r="AM771" s="61"/>
    </row>
    <row r="772" spans="1:39" hidden="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59" t="s">
        <v>385</v>
      </c>
      <c r="N772" s="78" t="s">
        <v>308</v>
      </c>
      <c r="O772" s="27" t="s">
        <v>358</v>
      </c>
      <c r="P772" s="15" t="s">
        <v>368</v>
      </c>
      <c r="Q772" s="73"/>
      <c r="R772" s="74"/>
      <c r="S772" s="74">
        <v>1</v>
      </c>
      <c r="T772" s="74">
        <v>1</v>
      </c>
      <c r="U772" s="74"/>
      <c r="V772" s="74"/>
      <c r="W772" s="74">
        <v>1</v>
      </c>
      <c r="X772" s="74"/>
      <c r="Y772" s="61"/>
      <c r="Z772" s="69" t="s">
        <v>518</v>
      </c>
      <c r="AA772" s="59" t="s">
        <v>385</v>
      </c>
      <c r="AB772" s="78" t="s">
        <v>308</v>
      </c>
      <c r="AC772" s="27" t="s">
        <v>358</v>
      </c>
      <c r="AD772" s="15" t="s">
        <v>368</v>
      </c>
      <c r="AE772" s="73"/>
      <c r="AF772" s="74"/>
      <c r="AG772" s="74">
        <v>1</v>
      </c>
      <c r="AH772" s="74"/>
      <c r="AI772" s="74"/>
      <c r="AJ772" s="74"/>
      <c r="AK772" s="74"/>
      <c r="AL772" s="74"/>
      <c r="AM772" s="61"/>
    </row>
    <row r="773" spans="1:39" hidden="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59" t="s">
        <v>381</v>
      </c>
      <c r="N773" s="78"/>
      <c r="O773" s="27" t="s">
        <v>358</v>
      </c>
      <c r="P773" s="15" t="s">
        <v>359</v>
      </c>
      <c r="Q773" s="73"/>
      <c r="R773" s="74"/>
      <c r="S773" s="74"/>
      <c r="T773" s="74"/>
      <c r="U773" s="74"/>
      <c r="V773" s="74"/>
      <c r="W773" s="74"/>
      <c r="X773" s="74"/>
      <c r="Y773" s="61"/>
      <c r="Z773" s="69" t="s">
        <v>520</v>
      </c>
      <c r="AA773" s="59" t="s">
        <v>381</v>
      </c>
      <c r="AB773" s="78"/>
      <c r="AC773" s="27" t="s">
        <v>358</v>
      </c>
      <c r="AD773" s="15" t="s">
        <v>359</v>
      </c>
      <c r="AE773" s="73"/>
      <c r="AF773" s="74"/>
      <c r="AG773" s="74"/>
      <c r="AH773" s="74"/>
      <c r="AI773" s="74"/>
      <c r="AJ773" s="74"/>
      <c r="AK773" s="74"/>
      <c r="AL773" s="74"/>
      <c r="AM773" s="61"/>
    </row>
    <row r="774" spans="1:39" hidden="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59" t="s">
        <v>381</v>
      </c>
      <c r="N774" s="78"/>
      <c r="O774" s="27" t="s">
        <v>358</v>
      </c>
      <c r="P774" s="15" t="s">
        <v>359</v>
      </c>
      <c r="Q774" s="73"/>
      <c r="R774" s="74"/>
      <c r="S774" s="74"/>
      <c r="T774" s="74"/>
      <c r="U774" s="74"/>
      <c r="V774" s="74"/>
      <c r="W774" s="74"/>
      <c r="X774" s="74"/>
      <c r="Y774" s="61"/>
      <c r="Z774" s="69" t="s">
        <v>520</v>
      </c>
      <c r="AA774" s="59" t="s">
        <v>381</v>
      </c>
      <c r="AB774" s="78"/>
      <c r="AC774" s="27" t="s">
        <v>358</v>
      </c>
      <c r="AD774" s="15" t="s">
        <v>359</v>
      </c>
      <c r="AE774" s="73"/>
      <c r="AF774" s="74"/>
      <c r="AG774" s="74"/>
      <c r="AH774" s="74"/>
      <c r="AI774" s="74"/>
      <c r="AJ774" s="74"/>
      <c r="AK774" s="74"/>
      <c r="AL774" s="74"/>
      <c r="AM774" s="61"/>
    </row>
    <row r="775" spans="1:39" hidden="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59" t="s">
        <v>381</v>
      </c>
      <c r="N775" s="78"/>
      <c r="O775" s="27" t="s">
        <v>358</v>
      </c>
      <c r="P775" s="15" t="s">
        <v>359</v>
      </c>
      <c r="Q775" s="73"/>
      <c r="R775" s="74"/>
      <c r="S775" s="74"/>
      <c r="T775" s="74"/>
      <c r="U775" s="74"/>
      <c r="V775" s="74"/>
      <c r="W775" s="74"/>
      <c r="X775" s="74"/>
      <c r="Y775" s="61"/>
      <c r="Z775" s="69" t="s">
        <v>520</v>
      </c>
      <c r="AA775" s="59" t="s">
        <v>381</v>
      </c>
      <c r="AB775" s="78"/>
      <c r="AC775" s="27" t="s">
        <v>358</v>
      </c>
      <c r="AD775" s="15" t="s">
        <v>359</v>
      </c>
      <c r="AE775" s="73"/>
      <c r="AF775" s="74"/>
      <c r="AG775" s="74"/>
      <c r="AH775" s="74"/>
      <c r="AI775" s="74"/>
      <c r="AJ775" s="74"/>
      <c r="AK775" s="74"/>
      <c r="AL775" s="74"/>
      <c r="AM775" s="61"/>
    </row>
    <row r="776" spans="1:39" hidden="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59" t="s">
        <v>382</v>
      </c>
      <c r="N776" s="78" t="s">
        <v>308</v>
      </c>
      <c r="O776" s="27" t="s">
        <v>358</v>
      </c>
      <c r="P776" s="15" t="s">
        <v>368</v>
      </c>
      <c r="Q776" s="73"/>
      <c r="R776" s="74"/>
      <c r="S776" s="74"/>
      <c r="T776" s="74"/>
      <c r="U776" s="74"/>
      <c r="V776" s="74"/>
      <c r="W776" s="74">
        <v>1</v>
      </c>
      <c r="X776" s="74"/>
      <c r="Y776" s="61"/>
      <c r="Z776" s="69" t="s">
        <v>518</v>
      </c>
      <c r="AA776" s="59" t="s">
        <v>382</v>
      </c>
      <c r="AB776" s="78" t="s">
        <v>308</v>
      </c>
      <c r="AC776" s="27" t="s">
        <v>358</v>
      </c>
      <c r="AD776" s="15" t="s">
        <v>368</v>
      </c>
      <c r="AE776" s="73">
        <v>1</v>
      </c>
      <c r="AF776" s="74"/>
      <c r="AG776" s="74"/>
      <c r="AH776" s="74"/>
      <c r="AI776" s="74"/>
      <c r="AJ776" s="74"/>
      <c r="AK776" s="74"/>
      <c r="AL776" s="74"/>
      <c r="AM776" s="61"/>
    </row>
    <row r="777" spans="1:39" hidden="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59" t="s">
        <v>381</v>
      </c>
      <c r="N777" s="78"/>
      <c r="O777" s="27" t="s">
        <v>358</v>
      </c>
      <c r="P777" s="15" t="s">
        <v>359</v>
      </c>
      <c r="Q777" s="73"/>
      <c r="R777" s="74"/>
      <c r="S777" s="74"/>
      <c r="T777" s="74"/>
      <c r="U777" s="74"/>
      <c r="V777" s="74"/>
      <c r="W777" s="74"/>
      <c r="X777" s="74"/>
      <c r="Y777" s="61"/>
      <c r="Z777" s="69" t="s">
        <v>518</v>
      </c>
      <c r="AA777" s="59" t="s">
        <v>381</v>
      </c>
      <c r="AB777" s="78"/>
      <c r="AC777" s="27" t="s">
        <v>358</v>
      </c>
      <c r="AD777" s="15" t="s">
        <v>359</v>
      </c>
      <c r="AE777" s="73"/>
      <c r="AF777" s="74"/>
      <c r="AG777" s="74"/>
      <c r="AH777" s="74"/>
      <c r="AI777" s="74"/>
      <c r="AJ777" s="74"/>
      <c r="AK777" s="74"/>
      <c r="AL777" s="74"/>
      <c r="AM777" s="61"/>
    </row>
    <row r="778" spans="1:39" hidden="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59" t="s">
        <v>381</v>
      </c>
      <c r="N778" s="78"/>
      <c r="O778" s="27" t="s">
        <v>358</v>
      </c>
      <c r="P778" s="15" t="s">
        <v>359</v>
      </c>
      <c r="Q778" s="73"/>
      <c r="R778" s="74"/>
      <c r="S778" s="74"/>
      <c r="T778" s="74"/>
      <c r="U778" s="74"/>
      <c r="V778" s="74"/>
      <c r="W778" s="74"/>
      <c r="X778" s="74"/>
      <c r="Y778" s="61"/>
      <c r="Z778" s="69" t="s">
        <v>520</v>
      </c>
      <c r="AA778" s="59" t="s">
        <v>381</v>
      </c>
      <c r="AB778" s="78"/>
      <c r="AC778" s="27" t="s">
        <v>358</v>
      </c>
      <c r="AD778" s="15" t="s">
        <v>359</v>
      </c>
      <c r="AE778" s="73"/>
      <c r="AF778" s="74"/>
      <c r="AG778" s="74"/>
      <c r="AH778" s="74"/>
      <c r="AI778" s="74"/>
      <c r="AJ778" s="74"/>
      <c r="AK778" s="74"/>
      <c r="AL778" s="74"/>
      <c r="AM778" s="61"/>
    </row>
    <row r="779" spans="1:39" hidden="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59" t="s">
        <v>381</v>
      </c>
      <c r="N779" s="78"/>
      <c r="O779" s="27" t="s">
        <v>358</v>
      </c>
      <c r="P779" s="15" t="s">
        <v>359</v>
      </c>
      <c r="Q779" s="73"/>
      <c r="R779" s="74"/>
      <c r="S779" s="74"/>
      <c r="T779" s="74"/>
      <c r="U779" s="74"/>
      <c r="V779" s="74"/>
      <c r="W779" s="74"/>
      <c r="X779" s="74"/>
      <c r="Y779" s="61"/>
      <c r="Z779" s="69" t="s">
        <v>520</v>
      </c>
      <c r="AA779" s="59" t="s">
        <v>381</v>
      </c>
      <c r="AB779" s="78"/>
      <c r="AC779" s="27" t="s">
        <v>358</v>
      </c>
      <c r="AD779" s="15" t="s">
        <v>359</v>
      </c>
      <c r="AE779" s="73"/>
      <c r="AF779" s="74"/>
      <c r="AG779" s="74"/>
      <c r="AH779" s="74"/>
      <c r="AI779" s="74"/>
      <c r="AJ779" s="74"/>
      <c r="AK779" s="74"/>
      <c r="AL779" s="74"/>
      <c r="AM779" s="61"/>
    </row>
    <row r="780" spans="1:39" hidden="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59" t="s">
        <v>382</v>
      </c>
      <c r="N780" s="78" t="s">
        <v>308</v>
      </c>
      <c r="O780" s="27" t="s">
        <v>358</v>
      </c>
      <c r="P780" s="15" t="s">
        <v>368</v>
      </c>
      <c r="Q780" s="73"/>
      <c r="R780" s="74"/>
      <c r="S780" s="74"/>
      <c r="T780" s="74"/>
      <c r="U780" s="74"/>
      <c r="V780" s="74"/>
      <c r="W780" s="74">
        <v>1</v>
      </c>
      <c r="X780" s="74"/>
      <c r="Y780" s="61"/>
      <c r="Z780" s="69" t="s">
        <v>518</v>
      </c>
      <c r="AA780" s="59" t="s">
        <v>382</v>
      </c>
      <c r="AB780" s="78" t="s">
        <v>308</v>
      </c>
      <c r="AC780" s="27" t="s">
        <v>358</v>
      </c>
      <c r="AD780" s="15" t="s">
        <v>368</v>
      </c>
      <c r="AE780" s="73">
        <v>1</v>
      </c>
      <c r="AF780" s="74"/>
      <c r="AG780" s="74"/>
      <c r="AH780" s="74"/>
      <c r="AI780" s="74"/>
      <c r="AJ780" s="74"/>
      <c r="AK780" s="74"/>
      <c r="AL780" s="74"/>
      <c r="AM780" s="61"/>
    </row>
    <row r="781" spans="1:39" hidden="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59" t="s">
        <v>382</v>
      </c>
      <c r="N781" s="78" t="s">
        <v>308</v>
      </c>
      <c r="O781" s="27" t="s">
        <v>358</v>
      </c>
      <c r="P781" s="15" t="s">
        <v>368</v>
      </c>
      <c r="Q781" s="73"/>
      <c r="R781" s="74"/>
      <c r="S781" s="74">
        <v>1</v>
      </c>
      <c r="T781" s="74">
        <v>1</v>
      </c>
      <c r="U781" s="74"/>
      <c r="V781" s="74"/>
      <c r="W781" s="74"/>
      <c r="X781" s="74">
        <v>1</v>
      </c>
      <c r="Y781" s="61"/>
      <c r="Z781" s="69" t="s">
        <v>518</v>
      </c>
      <c r="AA781" s="59" t="s">
        <v>382</v>
      </c>
      <c r="AB781" s="78" t="s">
        <v>308</v>
      </c>
      <c r="AC781" s="27" t="s">
        <v>358</v>
      </c>
      <c r="AD781" s="15" t="s">
        <v>368</v>
      </c>
      <c r="AE781" s="73"/>
      <c r="AF781" s="74"/>
      <c r="AG781" s="74">
        <v>1</v>
      </c>
      <c r="AH781" s="74"/>
      <c r="AI781" s="74"/>
      <c r="AJ781" s="74"/>
      <c r="AK781" s="74">
        <v>1</v>
      </c>
      <c r="AL781" s="74"/>
      <c r="AM781" s="61"/>
    </row>
    <row r="782" spans="1:39" hidden="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59" t="s">
        <v>381</v>
      </c>
      <c r="N782" s="78"/>
      <c r="O782" s="27" t="s">
        <v>358</v>
      </c>
      <c r="P782" s="15" t="s">
        <v>359</v>
      </c>
      <c r="Q782" s="73"/>
      <c r="R782" s="74"/>
      <c r="S782" s="74"/>
      <c r="T782" s="74"/>
      <c r="U782" s="74"/>
      <c r="V782" s="74"/>
      <c r="W782" s="74"/>
      <c r="X782" s="74"/>
      <c r="Y782" s="61"/>
      <c r="Z782" s="69" t="s">
        <v>520</v>
      </c>
      <c r="AA782" s="59" t="s">
        <v>381</v>
      </c>
      <c r="AB782" s="78"/>
      <c r="AC782" s="27" t="s">
        <v>358</v>
      </c>
      <c r="AD782" s="15" t="s">
        <v>359</v>
      </c>
      <c r="AE782" s="73"/>
      <c r="AF782" s="74"/>
      <c r="AG782" s="74"/>
      <c r="AH782" s="74"/>
      <c r="AI782" s="74"/>
      <c r="AJ782" s="74"/>
      <c r="AK782" s="74"/>
      <c r="AL782" s="74"/>
      <c r="AM782" s="61"/>
    </row>
    <row r="783" spans="1:39" hidden="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59" t="s">
        <v>381</v>
      </c>
      <c r="N783" s="78"/>
      <c r="O783" s="27" t="s">
        <v>358</v>
      </c>
      <c r="P783" s="15" t="s">
        <v>359</v>
      </c>
      <c r="Q783" s="73"/>
      <c r="R783" s="74"/>
      <c r="S783" s="74"/>
      <c r="T783" s="74"/>
      <c r="U783" s="74"/>
      <c r="V783" s="74"/>
      <c r="W783" s="74"/>
      <c r="X783" s="74"/>
      <c r="Y783" s="61"/>
      <c r="Z783" s="69" t="s">
        <v>520</v>
      </c>
      <c r="AA783" s="59" t="s">
        <v>381</v>
      </c>
      <c r="AB783" s="78"/>
      <c r="AC783" s="27" t="s">
        <v>358</v>
      </c>
      <c r="AD783" s="15" t="s">
        <v>359</v>
      </c>
      <c r="AE783" s="73"/>
      <c r="AF783" s="74"/>
      <c r="AG783" s="74"/>
      <c r="AH783" s="74"/>
      <c r="AI783" s="74"/>
      <c r="AJ783" s="74"/>
      <c r="AK783" s="74"/>
      <c r="AL783" s="74"/>
      <c r="AM783" s="61"/>
    </row>
    <row r="784" spans="1:39" hidden="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59" t="s">
        <v>381</v>
      </c>
      <c r="N784" s="78"/>
      <c r="O784" s="27" t="s">
        <v>358</v>
      </c>
      <c r="P784" s="15" t="s">
        <v>359</v>
      </c>
      <c r="Q784" s="73"/>
      <c r="R784" s="74"/>
      <c r="S784" s="74"/>
      <c r="T784" s="74"/>
      <c r="U784" s="74"/>
      <c r="V784" s="74"/>
      <c r="W784" s="74"/>
      <c r="X784" s="74"/>
      <c r="Y784" s="61"/>
      <c r="Z784" s="69" t="s">
        <v>518</v>
      </c>
      <c r="AA784" s="59" t="s">
        <v>381</v>
      </c>
      <c r="AB784" s="78"/>
      <c r="AC784" s="27" t="s">
        <v>358</v>
      </c>
      <c r="AD784" s="15" t="s">
        <v>359</v>
      </c>
      <c r="AE784" s="73"/>
      <c r="AF784" s="74"/>
      <c r="AG784" s="74"/>
      <c r="AH784" s="74"/>
      <c r="AI784" s="74"/>
      <c r="AJ784" s="74"/>
      <c r="AK784" s="74"/>
      <c r="AL784" s="74"/>
      <c r="AM784" s="61"/>
    </row>
    <row r="785" spans="1:39" hidden="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59" t="s">
        <v>382</v>
      </c>
      <c r="N785" s="78" t="s">
        <v>308</v>
      </c>
      <c r="O785" s="27" t="s">
        <v>358</v>
      </c>
      <c r="P785" s="15" t="s">
        <v>368</v>
      </c>
      <c r="Q785" s="73"/>
      <c r="R785" s="74"/>
      <c r="S785" s="74"/>
      <c r="T785" s="74"/>
      <c r="U785" s="74"/>
      <c r="V785" s="74"/>
      <c r="W785" s="74">
        <v>1</v>
      </c>
      <c r="X785" s="74"/>
      <c r="Y785" s="61"/>
      <c r="Z785" s="69" t="s">
        <v>518</v>
      </c>
      <c r="AA785" s="59" t="s">
        <v>382</v>
      </c>
      <c r="AB785" s="78" t="s">
        <v>308</v>
      </c>
      <c r="AC785" s="27" t="s">
        <v>358</v>
      </c>
      <c r="AD785" s="15" t="s">
        <v>368</v>
      </c>
      <c r="AE785" s="73">
        <v>1</v>
      </c>
      <c r="AF785" s="74"/>
      <c r="AG785" s="74"/>
      <c r="AH785" s="74"/>
      <c r="AI785" s="74"/>
      <c r="AJ785" s="74"/>
      <c r="AK785" s="74"/>
      <c r="AL785" s="74"/>
      <c r="AM785" s="61"/>
    </row>
    <row r="786" spans="1:39" hidden="1">
      <c r="A786" s="10">
        <v>782</v>
      </c>
      <c r="B786" s="98" t="s">
        <v>247</v>
      </c>
      <c r="C786" s="98" t="s">
        <v>245</v>
      </c>
      <c r="D786" s="11" t="s">
        <v>52</v>
      </c>
      <c r="E786" s="11" t="s">
        <v>303</v>
      </c>
      <c r="F786" s="12" t="s">
        <v>48</v>
      </c>
      <c r="G786" s="12" t="s">
        <v>510</v>
      </c>
      <c r="H786" s="12" t="s">
        <v>307</v>
      </c>
      <c r="I786" s="11" t="s">
        <v>504</v>
      </c>
      <c r="J786" s="12" t="str">
        <f t="shared" ref="J786:J791" si="26">"≥17h"</f>
        <v>≥17h</v>
      </c>
      <c r="K786" s="12" t="s">
        <v>47</v>
      </c>
      <c r="L786" s="69" t="s">
        <v>520</v>
      </c>
      <c r="M786" s="59" t="s">
        <v>381</v>
      </c>
      <c r="N786" s="78"/>
      <c r="O786" s="27" t="s">
        <v>358</v>
      </c>
      <c r="P786" s="15" t="s">
        <v>359</v>
      </c>
      <c r="Q786" s="73"/>
      <c r="R786" s="74"/>
      <c r="S786" s="74"/>
      <c r="T786" s="74"/>
      <c r="U786" s="74"/>
      <c r="V786" s="74"/>
      <c r="W786" s="74"/>
      <c r="X786" s="74"/>
      <c r="Y786" s="61"/>
      <c r="Z786" s="69" t="s">
        <v>520</v>
      </c>
      <c r="AA786" s="59" t="s">
        <v>381</v>
      </c>
      <c r="AB786" s="78"/>
      <c r="AC786" s="27" t="s">
        <v>358</v>
      </c>
      <c r="AD786" s="15" t="s">
        <v>359</v>
      </c>
      <c r="AE786" s="73"/>
      <c r="AF786" s="74"/>
      <c r="AG786" s="74"/>
      <c r="AH786" s="74"/>
      <c r="AI786" s="74"/>
      <c r="AJ786" s="74"/>
      <c r="AK786" s="74"/>
      <c r="AL786" s="74"/>
      <c r="AM786" s="61"/>
    </row>
    <row r="787" spans="1:39" hidden="1">
      <c r="A787" s="10">
        <v>783</v>
      </c>
      <c r="B787" s="98" t="s">
        <v>153</v>
      </c>
      <c r="C787" s="98" t="s">
        <v>79</v>
      </c>
      <c r="D787" s="11" t="s">
        <v>51</v>
      </c>
      <c r="E787" s="11" t="s">
        <v>304</v>
      </c>
      <c r="F787" s="12" t="s">
        <v>50</v>
      </c>
      <c r="G787" s="11" t="s">
        <v>511</v>
      </c>
      <c r="H787" s="12" t="s">
        <v>306</v>
      </c>
      <c r="I787" s="103" t="s">
        <v>504</v>
      </c>
      <c r="J787" s="12" t="str">
        <f t="shared" si="26"/>
        <v>≥17h</v>
      </c>
      <c r="K787" s="12" t="s">
        <v>512</v>
      </c>
      <c r="L787" s="69" t="s">
        <v>520</v>
      </c>
      <c r="M787" s="59" t="s">
        <v>381</v>
      </c>
      <c r="N787" s="78"/>
      <c r="O787" s="27" t="s">
        <v>358</v>
      </c>
      <c r="P787" s="15" t="s">
        <v>359</v>
      </c>
      <c r="Q787" s="73"/>
      <c r="R787" s="74"/>
      <c r="S787" s="74"/>
      <c r="T787" s="74"/>
      <c r="U787" s="74"/>
      <c r="V787" s="74"/>
      <c r="W787" s="74"/>
      <c r="X787" s="74"/>
      <c r="Y787" s="61"/>
      <c r="Z787" s="69" t="s">
        <v>520</v>
      </c>
      <c r="AA787" s="59" t="s">
        <v>381</v>
      </c>
      <c r="AB787" s="78"/>
      <c r="AC787" s="27" t="s">
        <v>358</v>
      </c>
      <c r="AD787" s="15" t="s">
        <v>359</v>
      </c>
      <c r="AE787" s="73"/>
      <c r="AF787" s="74"/>
      <c r="AG787" s="74"/>
      <c r="AH787" s="74"/>
      <c r="AI787" s="74"/>
      <c r="AJ787" s="74"/>
      <c r="AK787" s="74"/>
      <c r="AL787" s="74"/>
      <c r="AM787" s="61"/>
    </row>
    <row r="788" spans="1:39" hidden="1">
      <c r="A788" s="10">
        <v>784</v>
      </c>
      <c r="B788" s="98" t="s">
        <v>82</v>
      </c>
      <c r="C788" s="98" t="s">
        <v>82</v>
      </c>
      <c r="D788" s="11" t="s">
        <v>25</v>
      </c>
      <c r="E788" s="11" t="s">
        <v>303</v>
      </c>
      <c r="F788" s="12" t="s">
        <v>48</v>
      </c>
      <c r="G788" s="12" t="s">
        <v>310</v>
      </c>
      <c r="H788" s="12" t="s">
        <v>306</v>
      </c>
      <c r="I788" s="11" t="s">
        <v>504</v>
      </c>
      <c r="J788" s="12" t="str">
        <f t="shared" si="26"/>
        <v>≥17h</v>
      </c>
      <c r="K788" s="12" t="s">
        <v>513</v>
      </c>
      <c r="L788" s="69" t="s">
        <v>518</v>
      </c>
      <c r="M788" s="59" t="s">
        <v>382</v>
      </c>
      <c r="N788" s="78" t="s">
        <v>308</v>
      </c>
      <c r="O788" s="27" t="s">
        <v>358</v>
      </c>
      <c r="P788" s="15" t="s">
        <v>368</v>
      </c>
      <c r="Q788" s="73"/>
      <c r="R788" s="74"/>
      <c r="S788" s="74"/>
      <c r="T788" s="74"/>
      <c r="U788" s="74"/>
      <c r="V788" s="74"/>
      <c r="W788" s="74">
        <v>1</v>
      </c>
      <c r="X788" s="74"/>
      <c r="Y788" s="61"/>
      <c r="Z788" s="69" t="s">
        <v>518</v>
      </c>
      <c r="AA788" s="59" t="s">
        <v>382</v>
      </c>
      <c r="AB788" s="78" t="s">
        <v>308</v>
      </c>
      <c r="AC788" s="27" t="s">
        <v>358</v>
      </c>
      <c r="AD788" s="15" t="s">
        <v>368</v>
      </c>
      <c r="AE788" s="73">
        <v>1</v>
      </c>
      <c r="AF788" s="74"/>
      <c r="AG788" s="74"/>
      <c r="AH788" s="74"/>
      <c r="AI788" s="74"/>
      <c r="AJ788" s="74"/>
      <c r="AK788" s="74"/>
      <c r="AL788" s="74"/>
      <c r="AM788" s="61"/>
    </row>
    <row r="789" spans="1:39" hidden="1">
      <c r="A789" s="10">
        <v>785</v>
      </c>
      <c r="B789" s="98" t="s">
        <v>154</v>
      </c>
      <c r="C789" s="98" t="s">
        <v>79</v>
      </c>
      <c r="D789" s="11" t="s">
        <v>52</v>
      </c>
      <c r="E789" s="11" t="s">
        <v>303</v>
      </c>
      <c r="F789" s="12" t="s">
        <v>49</v>
      </c>
      <c r="G789" s="11" t="s">
        <v>511</v>
      </c>
      <c r="H789" s="12" t="s">
        <v>308</v>
      </c>
      <c r="I789" s="11" t="s">
        <v>504</v>
      </c>
      <c r="J789" s="12" t="str">
        <f t="shared" si="26"/>
        <v>≥17h</v>
      </c>
      <c r="K789" s="12" t="s">
        <v>512</v>
      </c>
      <c r="L789" s="69" t="s">
        <v>520</v>
      </c>
      <c r="M789" s="59" t="s">
        <v>381</v>
      </c>
      <c r="N789" s="78"/>
      <c r="O789" s="27" t="s">
        <v>358</v>
      </c>
      <c r="P789" s="15" t="s">
        <v>359</v>
      </c>
      <c r="Q789" s="73"/>
      <c r="R789" s="74"/>
      <c r="S789" s="74"/>
      <c r="T789" s="74"/>
      <c r="U789" s="74"/>
      <c r="V789" s="74"/>
      <c r="W789" s="74"/>
      <c r="X789" s="74"/>
      <c r="Y789" s="61"/>
      <c r="Z789" s="69" t="s">
        <v>520</v>
      </c>
      <c r="AA789" s="59" t="s">
        <v>381</v>
      </c>
      <c r="AB789" s="78"/>
      <c r="AC789" s="27" t="s">
        <v>358</v>
      </c>
      <c r="AD789" s="15" t="s">
        <v>359</v>
      </c>
      <c r="AE789" s="73"/>
      <c r="AF789" s="74"/>
      <c r="AG789" s="74"/>
      <c r="AH789" s="74"/>
      <c r="AI789" s="74"/>
      <c r="AJ789" s="74"/>
      <c r="AK789" s="74"/>
      <c r="AL789" s="74"/>
      <c r="AM789" s="61"/>
    </row>
    <row r="790" spans="1:39" hidden="1">
      <c r="A790" s="10">
        <v>786</v>
      </c>
      <c r="B790" s="98" t="s">
        <v>247</v>
      </c>
      <c r="C790" s="98" t="s">
        <v>245</v>
      </c>
      <c r="D790" s="11" t="s">
        <v>51</v>
      </c>
      <c r="E790" s="11" t="s">
        <v>303</v>
      </c>
      <c r="F790" s="12" t="s">
        <v>49</v>
      </c>
      <c r="G790" s="12" t="s">
        <v>310</v>
      </c>
      <c r="H790" s="12" t="s">
        <v>306</v>
      </c>
      <c r="I790" s="103" t="s">
        <v>504</v>
      </c>
      <c r="J790" s="12" t="str">
        <f t="shared" si="26"/>
        <v>≥17h</v>
      </c>
      <c r="K790" s="12" t="s">
        <v>47</v>
      </c>
      <c r="L790" s="69" t="s">
        <v>520</v>
      </c>
      <c r="M790" s="59" t="s">
        <v>381</v>
      </c>
      <c r="N790" s="78"/>
      <c r="O790" s="27" t="s">
        <v>358</v>
      </c>
      <c r="P790" s="15" t="s">
        <v>359</v>
      </c>
      <c r="Q790" s="73"/>
      <c r="R790" s="74"/>
      <c r="S790" s="74"/>
      <c r="T790" s="74"/>
      <c r="U790" s="74"/>
      <c r="V790" s="74"/>
      <c r="W790" s="74"/>
      <c r="X790" s="74"/>
      <c r="Y790" s="61"/>
      <c r="Z790" s="69" t="s">
        <v>520</v>
      </c>
      <c r="AA790" s="59" t="s">
        <v>381</v>
      </c>
      <c r="AB790" s="78"/>
      <c r="AC790" s="27" t="s">
        <v>358</v>
      </c>
      <c r="AD790" s="15" t="s">
        <v>359</v>
      </c>
      <c r="AE790" s="73"/>
      <c r="AF790" s="74"/>
      <c r="AG790" s="74"/>
      <c r="AH790" s="74"/>
      <c r="AI790" s="74"/>
      <c r="AJ790" s="74"/>
      <c r="AK790" s="74"/>
      <c r="AL790" s="74"/>
      <c r="AM790" s="61"/>
    </row>
    <row r="791" spans="1:39" hidden="1">
      <c r="A791" s="10">
        <v>787</v>
      </c>
      <c r="B791" s="98" t="s">
        <v>243</v>
      </c>
      <c r="C791" s="98" t="s">
        <v>85</v>
      </c>
      <c r="D791" s="11" t="s">
        <v>52</v>
      </c>
      <c r="E791" s="11" t="s">
        <v>303</v>
      </c>
      <c r="F791" s="12" t="s">
        <v>50</v>
      </c>
      <c r="G791" s="12" t="s">
        <v>310</v>
      </c>
      <c r="H791" s="12" t="s">
        <v>308</v>
      </c>
      <c r="I791" s="103" t="s">
        <v>504</v>
      </c>
      <c r="J791" s="12" t="str">
        <f t="shared" si="26"/>
        <v>≥17h</v>
      </c>
      <c r="K791" s="12" t="s">
        <v>47</v>
      </c>
      <c r="L791" s="69" t="s">
        <v>518</v>
      </c>
      <c r="M791" s="59" t="s">
        <v>381</v>
      </c>
      <c r="N791" s="78"/>
      <c r="O791" s="27" t="s">
        <v>358</v>
      </c>
      <c r="P791" s="15" t="s">
        <v>359</v>
      </c>
      <c r="Q791" s="73"/>
      <c r="R791" s="74"/>
      <c r="S791" s="74"/>
      <c r="T791" s="74"/>
      <c r="U791" s="74"/>
      <c r="V791" s="74"/>
      <c r="W791" s="74"/>
      <c r="X791" s="74"/>
      <c r="Y791" s="61"/>
      <c r="Z791" s="69" t="s">
        <v>518</v>
      </c>
      <c r="AA791" s="59" t="s">
        <v>381</v>
      </c>
      <c r="AB791" s="78"/>
      <c r="AC791" s="27" t="s">
        <v>358</v>
      </c>
      <c r="AD791" s="15" t="s">
        <v>359</v>
      </c>
      <c r="AE791" s="73"/>
      <c r="AF791" s="74"/>
      <c r="AG791" s="74"/>
      <c r="AH791" s="74"/>
      <c r="AI791" s="74"/>
      <c r="AJ791" s="74"/>
      <c r="AK791" s="74"/>
      <c r="AL791" s="74"/>
      <c r="AM791" s="61"/>
    </row>
    <row r="792" spans="1:39" hidden="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59" t="s">
        <v>382</v>
      </c>
      <c r="N792" s="78" t="s">
        <v>308</v>
      </c>
      <c r="O792" s="27" t="s">
        <v>358</v>
      </c>
      <c r="P792" s="15" t="s">
        <v>368</v>
      </c>
      <c r="Q792" s="73"/>
      <c r="R792" s="74"/>
      <c r="S792" s="74"/>
      <c r="T792" s="74"/>
      <c r="U792" s="74"/>
      <c r="V792" s="74"/>
      <c r="W792" s="74">
        <v>1</v>
      </c>
      <c r="X792" s="74"/>
      <c r="Y792" s="61"/>
      <c r="Z792" s="69" t="s">
        <v>518</v>
      </c>
      <c r="AA792" s="59" t="s">
        <v>382</v>
      </c>
      <c r="AB792" s="78" t="s">
        <v>308</v>
      </c>
      <c r="AC792" s="27" t="s">
        <v>358</v>
      </c>
      <c r="AD792" s="15" t="s">
        <v>368</v>
      </c>
      <c r="AE792" s="73">
        <v>1</v>
      </c>
      <c r="AF792" s="74"/>
      <c r="AG792" s="74"/>
      <c r="AH792" s="74"/>
      <c r="AI792" s="74"/>
      <c r="AJ792" s="74"/>
      <c r="AK792" s="74"/>
      <c r="AL792" s="74"/>
      <c r="AM792" s="61"/>
    </row>
    <row r="793" spans="1:39" hidden="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59" t="s">
        <v>381</v>
      </c>
      <c r="N793" s="78"/>
      <c r="O793" s="27" t="s">
        <v>358</v>
      </c>
      <c r="P793" s="15" t="s">
        <v>359</v>
      </c>
      <c r="Q793" s="73"/>
      <c r="R793" s="74"/>
      <c r="S793" s="74"/>
      <c r="T793" s="74"/>
      <c r="U793" s="74"/>
      <c r="V793" s="74"/>
      <c r="W793" s="74"/>
      <c r="X793" s="74"/>
      <c r="Y793" s="61"/>
      <c r="Z793" s="69" t="s">
        <v>520</v>
      </c>
      <c r="AA793" s="59" t="s">
        <v>381</v>
      </c>
      <c r="AB793" s="78"/>
      <c r="AC793" s="27" t="s">
        <v>358</v>
      </c>
      <c r="AD793" s="15" t="s">
        <v>359</v>
      </c>
      <c r="AE793" s="73"/>
      <c r="AF793" s="74"/>
      <c r="AG793" s="74"/>
      <c r="AH793" s="74"/>
      <c r="AI793" s="74"/>
      <c r="AJ793" s="74"/>
      <c r="AK793" s="74"/>
      <c r="AL793" s="74"/>
      <c r="AM793" s="61"/>
    </row>
    <row r="794" spans="1:39" hidden="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59" t="s">
        <v>381</v>
      </c>
      <c r="N794" s="78"/>
      <c r="O794" s="27" t="s">
        <v>358</v>
      </c>
      <c r="P794" s="15" t="s">
        <v>359</v>
      </c>
      <c r="Q794" s="73"/>
      <c r="R794" s="74"/>
      <c r="S794" s="74"/>
      <c r="T794" s="74"/>
      <c r="U794" s="74"/>
      <c r="V794" s="74"/>
      <c r="W794" s="74"/>
      <c r="X794" s="74"/>
      <c r="Y794" s="61"/>
      <c r="Z794" s="69" t="s">
        <v>520</v>
      </c>
      <c r="AA794" s="59" t="s">
        <v>381</v>
      </c>
      <c r="AB794" s="78"/>
      <c r="AC794" s="27" t="s">
        <v>358</v>
      </c>
      <c r="AD794" s="15" t="s">
        <v>359</v>
      </c>
      <c r="AE794" s="73"/>
      <c r="AF794" s="74"/>
      <c r="AG794" s="74"/>
      <c r="AH794" s="74"/>
      <c r="AI794" s="74"/>
      <c r="AJ794" s="74"/>
      <c r="AK794" s="74"/>
      <c r="AL794" s="74"/>
      <c r="AM794" s="61"/>
    </row>
    <row r="795" spans="1:39" hidden="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59" t="s">
        <v>381</v>
      </c>
      <c r="N795" s="78"/>
      <c r="O795" s="27" t="s">
        <v>358</v>
      </c>
      <c r="P795" s="15" t="s">
        <v>359</v>
      </c>
      <c r="Q795" s="73"/>
      <c r="R795" s="74"/>
      <c r="S795" s="74"/>
      <c r="T795" s="74"/>
      <c r="U795" s="74"/>
      <c r="V795" s="74"/>
      <c r="W795" s="74"/>
      <c r="X795" s="74"/>
      <c r="Y795" s="61"/>
      <c r="Z795" s="69" t="s">
        <v>519</v>
      </c>
      <c r="AA795" s="59" t="s">
        <v>381</v>
      </c>
      <c r="AB795" s="78"/>
      <c r="AC795" s="27" t="s">
        <v>358</v>
      </c>
      <c r="AD795" s="15" t="s">
        <v>359</v>
      </c>
      <c r="AE795" s="73"/>
      <c r="AF795" s="74"/>
      <c r="AG795" s="74"/>
      <c r="AH795" s="74"/>
      <c r="AI795" s="74"/>
      <c r="AJ795" s="74"/>
      <c r="AK795" s="74"/>
      <c r="AL795" s="74"/>
      <c r="AM795" s="61"/>
    </row>
    <row r="796" spans="1:39" hidden="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59" t="s">
        <v>381</v>
      </c>
      <c r="N796" s="78"/>
      <c r="O796" s="27" t="s">
        <v>358</v>
      </c>
      <c r="P796" s="15" t="s">
        <v>359</v>
      </c>
      <c r="Q796" s="73"/>
      <c r="R796" s="74"/>
      <c r="S796" s="74"/>
      <c r="T796" s="74"/>
      <c r="U796" s="74"/>
      <c r="V796" s="74"/>
      <c r="W796" s="74"/>
      <c r="X796" s="74"/>
      <c r="Y796" s="61"/>
      <c r="Z796" s="69" t="s">
        <v>519</v>
      </c>
      <c r="AA796" s="59" t="s">
        <v>381</v>
      </c>
      <c r="AB796" s="78"/>
      <c r="AC796" s="27" t="s">
        <v>358</v>
      </c>
      <c r="AD796" s="15" t="s">
        <v>359</v>
      </c>
      <c r="AE796" s="73"/>
      <c r="AF796" s="74"/>
      <c r="AG796" s="74"/>
      <c r="AH796" s="74"/>
      <c r="AI796" s="74"/>
      <c r="AJ796" s="74"/>
      <c r="AK796" s="74"/>
      <c r="AL796" s="74"/>
      <c r="AM796" s="61"/>
    </row>
    <row r="797" spans="1:39" hidden="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59" t="s">
        <v>381</v>
      </c>
      <c r="N797" s="78"/>
      <c r="O797" s="27" t="s">
        <v>358</v>
      </c>
      <c r="P797" s="15" t="s">
        <v>359</v>
      </c>
      <c r="Q797" s="73"/>
      <c r="R797" s="74"/>
      <c r="S797" s="74"/>
      <c r="T797" s="74"/>
      <c r="U797" s="74"/>
      <c r="V797" s="74"/>
      <c r="W797" s="74"/>
      <c r="X797" s="74"/>
      <c r="Y797" s="61"/>
      <c r="Z797" s="69" t="s">
        <v>520</v>
      </c>
      <c r="AA797" s="59" t="s">
        <v>381</v>
      </c>
      <c r="AB797" s="78"/>
      <c r="AC797" s="27" t="s">
        <v>358</v>
      </c>
      <c r="AD797" s="15" t="s">
        <v>359</v>
      </c>
      <c r="AE797" s="73"/>
      <c r="AF797" s="74"/>
      <c r="AG797" s="74"/>
      <c r="AH797" s="74"/>
      <c r="AI797" s="74"/>
      <c r="AJ797" s="74"/>
      <c r="AK797" s="74"/>
      <c r="AL797" s="74"/>
      <c r="AM797" s="61"/>
    </row>
    <row r="798" spans="1:39" hidden="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59" t="s">
        <v>381</v>
      </c>
      <c r="N798" s="78"/>
      <c r="O798" s="27" t="s">
        <v>358</v>
      </c>
      <c r="P798" s="15" t="s">
        <v>359</v>
      </c>
      <c r="Q798" s="73"/>
      <c r="R798" s="74"/>
      <c r="S798" s="74"/>
      <c r="T798" s="74"/>
      <c r="U798" s="74"/>
      <c r="V798" s="74"/>
      <c r="W798" s="74"/>
      <c r="X798" s="74"/>
      <c r="Y798" s="61"/>
      <c r="Z798" s="69" t="s">
        <v>519</v>
      </c>
      <c r="AA798" s="59" t="s">
        <v>381</v>
      </c>
      <c r="AB798" s="78"/>
      <c r="AC798" s="27" t="s">
        <v>358</v>
      </c>
      <c r="AD798" s="15" t="s">
        <v>359</v>
      </c>
      <c r="AE798" s="73"/>
      <c r="AF798" s="74"/>
      <c r="AG798" s="74"/>
      <c r="AH798" s="74"/>
      <c r="AI798" s="74"/>
      <c r="AJ798" s="74"/>
      <c r="AK798" s="74"/>
      <c r="AL798" s="74"/>
      <c r="AM798" s="61"/>
    </row>
    <row r="799" spans="1:39" hidden="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59" t="s">
        <v>381</v>
      </c>
      <c r="N799" s="78"/>
      <c r="O799" s="27" t="s">
        <v>358</v>
      </c>
      <c r="P799" s="15" t="s">
        <v>359</v>
      </c>
      <c r="Q799" s="73"/>
      <c r="R799" s="74"/>
      <c r="S799" s="74"/>
      <c r="T799" s="74"/>
      <c r="U799" s="74"/>
      <c r="V799" s="74"/>
      <c r="W799" s="74"/>
      <c r="X799" s="74"/>
      <c r="Y799" s="61"/>
      <c r="Z799" s="69" t="s">
        <v>520</v>
      </c>
      <c r="AA799" s="59" t="s">
        <v>381</v>
      </c>
      <c r="AB799" s="78"/>
      <c r="AC799" s="27" t="s">
        <v>358</v>
      </c>
      <c r="AD799" s="15" t="s">
        <v>359</v>
      </c>
      <c r="AE799" s="73"/>
      <c r="AF799" s="74"/>
      <c r="AG799" s="74"/>
      <c r="AH799" s="74"/>
      <c r="AI799" s="74"/>
      <c r="AJ799" s="74"/>
      <c r="AK799" s="74"/>
      <c r="AL799" s="74"/>
      <c r="AM799" s="61"/>
    </row>
    <row r="800" spans="1:39" hidden="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59" t="s">
        <v>381</v>
      </c>
      <c r="N800" s="78"/>
      <c r="O800" s="27" t="s">
        <v>358</v>
      </c>
      <c r="P800" s="15" t="s">
        <v>359</v>
      </c>
      <c r="Q800" s="73"/>
      <c r="R800" s="74"/>
      <c r="S800" s="74"/>
      <c r="T800" s="74"/>
      <c r="U800" s="74"/>
      <c r="V800" s="74"/>
      <c r="W800" s="74"/>
      <c r="X800" s="74"/>
      <c r="Y800" s="61"/>
      <c r="Z800" s="69" t="s">
        <v>519</v>
      </c>
      <c r="AA800" s="59" t="s">
        <v>381</v>
      </c>
      <c r="AB800" s="78"/>
      <c r="AC800" s="27" t="s">
        <v>358</v>
      </c>
      <c r="AD800" s="15" t="s">
        <v>359</v>
      </c>
      <c r="AE800" s="73"/>
      <c r="AF800" s="74"/>
      <c r="AG800" s="74"/>
      <c r="AH800" s="74"/>
      <c r="AI800" s="74"/>
      <c r="AJ800" s="74"/>
      <c r="AK800" s="74"/>
      <c r="AL800" s="74"/>
      <c r="AM800" s="61"/>
    </row>
    <row r="801" spans="1:39" hidden="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59" t="s">
        <v>381</v>
      </c>
      <c r="N801" s="78"/>
      <c r="O801" s="27" t="s">
        <v>358</v>
      </c>
      <c r="P801" s="15" t="s">
        <v>359</v>
      </c>
      <c r="Q801" s="73"/>
      <c r="R801" s="74"/>
      <c r="S801" s="74"/>
      <c r="T801" s="74"/>
      <c r="U801" s="74"/>
      <c r="V801" s="74"/>
      <c r="W801" s="74"/>
      <c r="X801" s="74"/>
      <c r="Y801" s="61"/>
      <c r="Z801" s="69" t="s">
        <v>519</v>
      </c>
      <c r="AA801" s="59" t="s">
        <v>381</v>
      </c>
      <c r="AB801" s="78"/>
      <c r="AC801" s="27" t="s">
        <v>358</v>
      </c>
      <c r="AD801" s="15" t="s">
        <v>359</v>
      </c>
      <c r="AE801" s="73"/>
      <c r="AF801" s="74"/>
      <c r="AG801" s="74"/>
      <c r="AH801" s="74"/>
      <c r="AI801" s="74"/>
      <c r="AJ801" s="74"/>
      <c r="AK801" s="74"/>
      <c r="AL801" s="74"/>
      <c r="AM801" s="61"/>
    </row>
    <row r="802" spans="1:39" hidden="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59" t="s">
        <v>381</v>
      </c>
      <c r="N802" s="78"/>
      <c r="O802" s="27" t="s">
        <v>358</v>
      </c>
      <c r="P802" s="15" t="s">
        <v>359</v>
      </c>
      <c r="Q802" s="73"/>
      <c r="R802" s="74"/>
      <c r="S802" s="74"/>
      <c r="T802" s="74"/>
      <c r="U802" s="74"/>
      <c r="V802" s="74"/>
      <c r="W802" s="74"/>
      <c r="X802" s="74"/>
      <c r="Y802" s="61"/>
      <c r="Z802" s="69" t="s">
        <v>520</v>
      </c>
      <c r="AA802" s="59" t="s">
        <v>381</v>
      </c>
      <c r="AB802" s="78"/>
      <c r="AC802" s="27" t="s">
        <v>358</v>
      </c>
      <c r="AD802" s="15" t="s">
        <v>359</v>
      </c>
      <c r="AE802" s="73"/>
      <c r="AF802" s="74"/>
      <c r="AG802" s="74"/>
      <c r="AH802" s="74"/>
      <c r="AI802" s="74"/>
      <c r="AJ802" s="74"/>
      <c r="AK802" s="74"/>
      <c r="AL802" s="74"/>
      <c r="AM802" s="61"/>
    </row>
    <row r="803" spans="1:39" hidden="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59" t="s">
        <v>381</v>
      </c>
      <c r="N803" s="78"/>
      <c r="O803" s="27" t="s">
        <v>358</v>
      </c>
      <c r="P803" s="15" t="s">
        <v>359</v>
      </c>
      <c r="Q803" s="73"/>
      <c r="R803" s="74"/>
      <c r="S803" s="74"/>
      <c r="T803" s="74"/>
      <c r="U803" s="74"/>
      <c r="V803" s="74"/>
      <c r="W803" s="74"/>
      <c r="X803" s="74"/>
      <c r="Y803" s="61"/>
      <c r="Z803" s="69" t="s">
        <v>519</v>
      </c>
      <c r="AA803" s="59" t="s">
        <v>381</v>
      </c>
      <c r="AB803" s="78"/>
      <c r="AC803" s="27" t="s">
        <v>358</v>
      </c>
      <c r="AD803" s="15" t="s">
        <v>359</v>
      </c>
      <c r="AE803" s="73"/>
      <c r="AF803" s="74"/>
      <c r="AG803" s="74"/>
      <c r="AH803" s="74"/>
      <c r="AI803" s="74"/>
      <c r="AJ803" s="74"/>
      <c r="AK803" s="74"/>
      <c r="AL803" s="74"/>
      <c r="AM803" s="61"/>
    </row>
    <row r="804" spans="1:39" hidden="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59" t="s">
        <v>381</v>
      </c>
      <c r="N804" s="78"/>
      <c r="O804" s="27" t="s">
        <v>358</v>
      </c>
      <c r="P804" s="15" t="s">
        <v>359</v>
      </c>
      <c r="Q804" s="73"/>
      <c r="R804" s="74"/>
      <c r="S804" s="74"/>
      <c r="T804" s="74"/>
      <c r="U804" s="74"/>
      <c r="V804" s="74"/>
      <c r="W804" s="74"/>
      <c r="X804" s="74"/>
      <c r="Y804" s="61"/>
      <c r="Z804" s="69" t="s">
        <v>520</v>
      </c>
      <c r="AA804" s="59" t="s">
        <v>381</v>
      </c>
      <c r="AB804" s="78"/>
      <c r="AC804" s="27" t="s">
        <v>358</v>
      </c>
      <c r="AD804" s="15" t="s">
        <v>359</v>
      </c>
      <c r="AE804" s="73"/>
      <c r="AF804" s="74"/>
      <c r="AG804" s="74"/>
      <c r="AH804" s="74"/>
      <c r="AI804" s="74"/>
      <c r="AJ804" s="74"/>
      <c r="AK804" s="74"/>
      <c r="AL804" s="74"/>
      <c r="AM804" s="61"/>
    </row>
    <row r="805" spans="1:39">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59" t="s">
        <v>382</v>
      </c>
      <c r="N805" s="78" t="s">
        <v>308</v>
      </c>
      <c r="O805" s="27" t="s">
        <v>358</v>
      </c>
      <c r="P805" s="15" t="s">
        <v>368</v>
      </c>
      <c r="Q805" s="73"/>
      <c r="R805" s="74"/>
      <c r="S805" s="74"/>
      <c r="T805" s="74">
        <v>1</v>
      </c>
      <c r="U805" s="74"/>
      <c r="V805" s="74"/>
      <c r="W805" s="74">
        <v>1</v>
      </c>
      <c r="X805" s="74"/>
      <c r="Y805" s="61"/>
      <c r="Z805" s="69" t="s">
        <v>519</v>
      </c>
      <c r="AA805" s="59" t="s">
        <v>382</v>
      </c>
      <c r="AB805" s="78" t="s">
        <v>308</v>
      </c>
      <c r="AC805" s="27" t="s">
        <v>358</v>
      </c>
      <c r="AD805" s="15" t="s">
        <v>368</v>
      </c>
      <c r="AE805" s="73"/>
      <c r="AF805" s="74"/>
      <c r="AG805" s="74">
        <v>1</v>
      </c>
      <c r="AH805" s="74">
        <v>1</v>
      </c>
      <c r="AI805" s="74"/>
      <c r="AJ805" s="74"/>
      <c r="AK805" s="74"/>
      <c r="AL805" s="74"/>
      <c r="AM805" s="61"/>
    </row>
    <row r="806" spans="1:39" hidden="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59" t="s">
        <v>381</v>
      </c>
      <c r="N806" s="78"/>
      <c r="O806" s="27" t="s">
        <v>358</v>
      </c>
      <c r="P806" s="15" t="s">
        <v>359</v>
      </c>
      <c r="Q806" s="73"/>
      <c r="R806" s="74"/>
      <c r="S806" s="74"/>
      <c r="T806" s="74"/>
      <c r="U806" s="74"/>
      <c r="V806" s="74"/>
      <c r="W806" s="74"/>
      <c r="X806" s="74"/>
      <c r="Y806" s="61"/>
      <c r="Z806" s="69" t="s">
        <v>520</v>
      </c>
      <c r="AA806" s="59" t="s">
        <v>381</v>
      </c>
      <c r="AB806" s="78"/>
      <c r="AC806" s="27" t="s">
        <v>358</v>
      </c>
      <c r="AD806" s="15" t="s">
        <v>359</v>
      </c>
      <c r="AE806" s="73"/>
      <c r="AF806" s="74"/>
      <c r="AG806" s="74"/>
      <c r="AH806" s="74"/>
      <c r="AI806" s="74"/>
      <c r="AJ806" s="74"/>
      <c r="AK806" s="74"/>
      <c r="AL806" s="74"/>
      <c r="AM806" s="61"/>
    </row>
    <row r="807" spans="1:39" hidden="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59" t="s">
        <v>381</v>
      </c>
      <c r="N807" s="78"/>
      <c r="O807" s="27" t="s">
        <v>358</v>
      </c>
      <c r="P807" s="15" t="s">
        <v>359</v>
      </c>
      <c r="Q807" s="73"/>
      <c r="R807" s="74"/>
      <c r="S807" s="74"/>
      <c r="T807" s="74"/>
      <c r="U807" s="74"/>
      <c r="V807" s="74"/>
      <c r="W807" s="74"/>
      <c r="X807" s="74"/>
      <c r="Y807" s="61"/>
      <c r="Z807" s="69" t="s">
        <v>519</v>
      </c>
      <c r="AA807" s="59" t="s">
        <v>381</v>
      </c>
      <c r="AB807" s="78"/>
      <c r="AC807" s="27" t="s">
        <v>358</v>
      </c>
      <c r="AD807" s="15" t="s">
        <v>359</v>
      </c>
      <c r="AE807" s="73"/>
      <c r="AF807" s="74"/>
      <c r="AG807" s="74"/>
      <c r="AH807" s="74"/>
      <c r="AI807" s="74"/>
      <c r="AJ807" s="74"/>
      <c r="AK807" s="74"/>
      <c r="AL807" s="74"/>
      <c r="AM807" s="61"/>
    </row>
    <row r="808" spans="1:39" hidden="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59" t="s">
        <v>381</v>
      </c>
      <c r="N808" s="78"/>
      <c r="O808" s="27" t="s">
        <v>358</v>
      </c>
      <c r="P808" s="15" t="s">
        <v>359</v>
      </c>
      <c r="Q808" s="73"/>
      <c r="R808" s="74"/>
      <c r="S808" s="74"/>
      <c r="T808" s="74"/>
      <c r="U808" s="74"/>
      <c r="V808" s="74"/>
      <c r="W808" s="74"/>
      <c r="X808" s="74"/>
      <c r="Y808" s="61"/>
      <c r="Z808" s="69" t="s">
        <v>520</v>
      </c>
      <c r="AA808" s="59" t="s">
        <v>381</v>
      </c>
      <c r="AB808" s="78"/>
      <c r="AC808" s="27" t="s">
        <v>358</v>
      </c>
      <c r="AD808" s="15" t="s">
        <v>359</v>
      </c>
      <c r="AE808" s="73"/>
      <c r="AF808" s="74"/>
      <c r="AG808" s="74"/>
      <c r="AH808" s="74"/>
      <c r="AI808" s="74"/>
      <c r="AJ808" s="74"/>
      <c r="AK808" s="74"/>
      <c r="AL808" s="74"/>
      <c r="AM808" s="61"/>
    </row>
    <row r="809" spans="1:39" hidden="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59" t="s">
        <v>381</v>
      </c>
      <c r="N809" s="78"/>
      <c r="O809" s="27" t="s">
        <v>358</v>
      </c>
      <c r="P809" s="15" t="s">
        <v>359</v>
      </c>
      <c r="Q809" s="73"/>
      <c r="R809" s="74"/>
      <c r="S809" s="74"/>
      <c r="T809" s="74"/>
      <c r="U809" s="74"/>
      <c r="V809" s="74"/>
      <c r="W809" s="74"/>
      <c r="X809" s="74"/>
      <c r="Y809" s="61"/>
      <c r="Z809" s="69" t="s">
        <v>519</v>
      </c>
      <c r="AA809" s="59" t="s">
        <v>381</v>
      </c>
      <c r="AB809" s="78"/>
      <c r="AC809" s="27" t="s">
        <v>358</v>
      </c>
      <c r="AD809" s="15" t="s">
        <v>359</v>
      </c>
      <c r="AE809" s="73"/>
      <c r="AF809" s="74"/>
      <c r="AG809" s="74"/>
      <c r="AH809" s="74"/>
      <c r="AI809" s="74"/>
      <c r="AJ809" s="74"/>
      <c r="AK809" s="74"/>
      <c r="AL809" s="74"/>
      <c r="AM809" s="61"/>
    </row>
    <row r="810" spans="1:39" hidden="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59" t="s">
        <v>381</v>
      </c>
      <c r="N810" s="78"/>
      <c r="O810" s="27" t="s">
        <v>358</v>
      </c>
      <c r="P810" s="15" t="s">
        <v>359</v>
      </c>
      <c r="Q810" s="73"/>
      <c r="R810" s="74"/>
      <c r="S810" s="74"/>
      <c r="T810" s="74"/>
      <c r="U810" s="74"/>
      <c r="V810" s="74"/>
      <c r="W810" s="74"/>
      <c r="X810" s="74"/>
      <c r="Y810" s="61"/>
      <c r="Z810" s="69" t="s">
        <v>519</v>
      </c>
      <c r="AA810" s="59" t="s">
        <v>381</v>
      </c>
      <c r="AB810" s="78"/>
      <c r="AC810" s="27" t="s">
        <v>358</v>
      </c>
      <c r="AD810" s="15" t="s">
        <v>359</v>
      </c>
      <c r="AE810" s="73"/>
      <c r="AF810" s="74"/>
      <c r="AG810" s="74"/>
      <c r="AH810" s="74"/>
      <c r="AI810" s="74"/>
      <c r="AJ810" s="74"/>
      <c r="AK810" s="74"/>
      <c r="AL810" s="74"/>
      <c r="AM810" s="61"/>
    </row>
    <row r="811" spans="1:39" hidden="1">
      <c r="A811" s="10">
        <v>807</v>
      </c>
      <c r="B811" s="98" t="s">
        <v>107</v>
      </c>
      <c r="C811" s="98" t="s">
        <v>71</v>
      </c>
      <c r="D811" s="11" t="s">
        <v>51</v>
      </c>
      <c r="E811" s="11" t="s">
        <v>304</v>
      </c>
      <c r="F811" s="12" t="s">
        <v>50</v>
      </c>
      <c r="G811" s="11" t="s">
        <v>511</v>
      </c>
      <c r="H811" s="12" t="s">
        <v>308</v>
      </c>
      <c r="I811" s="103" t="s">
        <v>505</v>
      </c>
      <c r="J811" s="12" t="str">
        <f t="shared" ref="J811:J819" si="27">"≥17h"</f>
        <v>≥17h</v>
      </c>
      <c r="K811" s="12" t="s">
        <v>512</v>
      </c>
      <c r="L811" s="69" t="s">
        <v>520</v>
      </c>
      <c r="M811" s="59" t="s">
        <v>381</v>
      </c>
      <c r="N811" s="78"/>
      <c r="O811" s="27" t="s">
        <v>358</v>
      </c>
      <c r="P811" s="15" t="s">
        <v>359</v>
      </c>
      <c r="Q811" s="73"/>
      <c r="R811" s="74"/>
      <c r="S811" s="74"/>
      <c r="T811" s="74"/>
      <c r="U811" s="74"/>
      <c r="V811" s="74"/>
      <c r="W811" s="74"/>
      <c r="X811" s="74"/>
      <c r="Y811" s="61"/>
      <c r="Z811" s="69" t="s">
        <v>520</v>
      </c>
      <c r="AA811" s="59" t="s">
        <v>381</v>
      </c>
      <c r="AB811" s="78"/>
      <c r="AC811" s="27" t="s">
        <v>358</v>
      </c>
      <c r="AD811" s="15" t="s">
        <v>359</v>
      </c>
      <c r="AE811" s="73"/>
      <c r="AF811" s="74"/>
      <c r="AG811" s="74"/>
      <c r="AH811" s="74"/>
      <c r="AI811" s="74"/>
      <c r="AJ811" s="74"/>
      <c r="AK811" s="74"/>
      <c r="AL811" s="74"/>
      <c r="AM811" s="61"/>
    </row>
    <row r="812" spans="1:39" hidden="1">
      <c r="A812" s="10">
        <v>808</v>
      </c>
      <c r="B812" s="98" t="s">
        <v>256</v>
      </c>
      <c r="C812" s="98" t="s">
        <v>256</v>
      </c>
      <c r="D812" s="11" t="s">
        <v>52</v>
      </c>
      <c r="E812" s="11" t="s">
        <v>303</v>
      </c>
      <c r="F812" s="12" t="s">
        <v>49</v>
      </c>
      <c r="G812" s="12" t="s">
        <v>310</v>
      </c>
      <c r="H812" s="12" t="s">
        <v>306</v>
      </c>
      <c r="I812" s="11" t="s">
        <v>504</v>
      </c>
      <c r="J812" s="12" t="str">
        <f t="shared" si="27"/>
        <v>≥17h</v>
      </c>
      <c r="K812" s="12" t="s">
        <v>512</v>
      </c>
      <c r="L812" s="69" t="s">
        <v>519</v>
      </c>
      <c r="M812" s="59" t="s">
        <v>381</v>
      </c>
      <c r="N812" s="78"/>
      <c r="O812" s="27" t="s">
        <v>358</v>
      </c>
      <c r="P812" s="15" t="s">
        <v>359</v>
      </c>
      <c r="Q812" s="73"/>
      <c r="R812" s="74"/>
      <c r="S812" s="74"/>
      <c r="T812" s="74"/>
      <c r="U812" s="74"/>
      <c r="V812" s="74"/>
      <c r="W812" s="74"/>
      <c r="X812" s="74"/>
      <c r="Y812" s="61"/>
      <c r="Z812" s="69" t="s">
        <v>519</v>
      </c>
      <c r="AA812" s="59" t="s">
        <v>381</v>
      </c>
      <c r="AB812" s="78"/>
      <c r="AC812" s="27" t="s">
        <v>358</v>
      </c>
      <c r="AD812" s="15" t="s">
        <v>359</v>
      </c>
      <c r="AE812" s="73"/>
      <c r="AF812" s="74"/>
      <c r="AG812" s="74"/>
      <c r="AH812" s="74"/>
      <c r="AI812" s="74"/>
      <c r="AJ812" s="74"/>
      <c r="AK812" s="74"/>
      <c r="AL812" s="74"/>
      <c r="AM812" s="61"/>
    </row>
    <row r="813" spans="1:39" hidden="1">
      <c r="A813" s="10">
        <v>809</v>
      </c>
      <c r="B813" s="98" t="s">
        <v>155</v>
      </c>
      <c r="C813" s="98" t="s">
        <v>79</v>
      </c>
      <c r="D813" s="11" t="s">
        <v>51</v>
      </c>
      <c r="E813" s="11" t="s">
        <v>304</v>
      </c>
      <c r="F813" s="12" t="s">
        <v>48</v>
      </c>
      <c r="G813" s="11" t="s">
        <v>511</v>
      </c>
      <c r="H813" s="12" t="s">
        <v>306</v>
      </c>
      <c r="I813" s="11" t="s">
        <v>504</v>
      </c>
      <c r="J813" s="12" t="str">
        <f t="shared" si="27"/>
        <v>≥17h</v>
      </c>
      <c r="K813" s="12" t="s">
        <v>47</v>
      </c>
      <c r="L813" s="69" t="s">
        <v>520</v>
      </c>
      <c r="M813" s="59" t="s">
        <v>381</v>
      </c>
      <c r="N813" s="78"/>
      <c r="O813" s="27" t="s">
        <v>358</v>
      </c>
      <c r="P813" s="15" t="s">
        <v>359</v>
      </c>
      <c r="Q813" s="73"/>
      <c r="R813" s="74"/>
      <c r="S813" s="74"/>
      <c r="T813" s="74"/>
      <c r="U813" s="74"/>
      <c r="V813" s="74"/>
      <c r="W813" s="74"/>
      <c r="X813" s="74"/>
      <c r="Y813" s="61"/>
      <c r="Z813" s="69" t="s">
        <v>520</v>
      </c>
      <c r="AA813" s="59" t="s">
        <v>381</v>
      </c>
      <c r="AB813" s="78"/>
      <c r="AC813" s="27" t="s">
        <v>358</v>
      </c>
      <c r="AD813" s="15" t="s">
        <v>359</v>
      </c>
      <c r="AE813" s="73"/>
      <c r="AF813" s="74"/>
      <c r="AG813" s="74"/>
      <c r="AH813" s="74"/>
      <c r="AI813" s="74"/>
      <c r="AJ813" s="74"/>
      <c r="AK813" s="74"/>
      <c r="AL813" s="74"/>
      <c r="AM813" s="61"/>
    </row>
    <row r="814" spans="1:39" hidden="1">
      <c r="A814" s="10">
        <v>810</v>
      </c>
      <c r="B814" s="98" t="s">
        <v>198</v>
      </c>
      <c r="C814" s="98" t="s">
        <v>198</v>
      </c>
      <c r="D814" s="11" t="s">
        <v>25</v>
      </c>
      <c r="E814" s="11" t="s">
        <v>304</v>
      </c>
      <c r="F814" s="12" t="s">
        <v>48</v>
      </c>
      <c r="G814" s="12" t="s">
        <v>310</v>
      </c>
      <c r="H814" s="12" t="s">
        <v>306</v>
      </c>
      <c r="I814" s="11" t="s">
        <v>504</v>
      </c>
      <c r="J814" s="12" t="str">
        <f t="shared" si="27"/>
        <v>≥17h</v>
      </c>
      <c r="K814" s="12" t="s">
        <v>512</v>
      </c>
      <c r="L814" s="69" t="s">
        <v>520</v>
      </c>
      <c r="M814" s="59" t="s">
        <v>381</v>
      </c>
      <c r="N814" s="78"/>
      <c r="O814" s="27" t="s">
        <v>358</v>
      </c>
      <c r="P814" s="15" t="s">
        <v>359</v>
      </c>
      <c r="Q814" s="73"/>
      <c r="R814" s="74"/>
      <c r="S814" s="74"/>
      <c r="T814" s="74"/>
      <c r="U814" s="74"/>
      <c r="V814" s="74"/>
      <c r="W814" s="74"/>
      <c r="X814" s="74"/>
      <c r="Y814" s="61"/>
      <c r="Z814" s="69" t="s">
        <v>520</v>
      </c>
      <c r="AA814" s="59" t="s">
        <v>381</v>
      </c>
      <c r="AB814" s="78"/>
      <c r="AC814" s="27" t="s">
        <v>358</v>
      </c>
      <c r="AD814" s="15" t="s">
        <v>359</v>
      </c>
      <c r="AE814" s="73"/>
      <c r="AF814" s="74"/>
      <c r="AG814" s="74"/>
      <c r="AH814" s="74"/>
      <c r="AI814" s="74"/>
      <c r="AJ814" s="74"/>
      <c r="AK814" s="74"/>
      <c r="AL814" s="74"/>
      <c r="AM814" s="61"/>
    </row>
    <row r="815" spans="1:39" hidden="1">
      <c r="A815" s="10">
        <v>811</v>
      </c>
      <c r="B815" s="98" t="s">
        <v>256</v>
      </c>
      <c r="C815" s="98" t="s">
        <v>256</v>
      </c>
      <c r="D815" s="11" t="s">
        <v>52</v>
      </c>
      <c r="E815" s="11" t="s">
        <v>304</v>
      </c>
      <c r="F815" s="12" t="s">
        <v>49</v>
      </c>
      <c r="G815" s="12" t="s">
        <v>310</v>
      </c>
      <c r="H815" s="12" t="s">
        <v>306</v>
      </c>
      <c r="I815" s="11" t="s">
        <v>507</v>
      </c>
      <c r="J815" s="12" t="str">
        <f t="shared" si="27"/>
        <v>≥17h</v>
      </c>
      <c r="K815" s="12" t="s">
        <v>47</v>
      </c>
      <c r="L815" s="69" t="s">
        <v>519</v>
      </c>
      <c r="M815" s="59" t="s">
        <v>381</v>
      </c>
      <c r="N815" s="78"/>
      <c r="O815" s="27" t="s">
        <v>358</v>
      </c>
      <c r="P815" s="15" t="s">
        <v>359</v>
      </c>
      <c r="Q815" s="73"/>
      <c r="R815" s="74"/>
      <c r="S815" s="74"/>
      <c r="T815" s="74"/>
      <c r="U815" s="74"/>
      <c r="V815" s="74"/>
      <c r="W815" s="74"/>
      <c r="X815" s="74"/>
      <c r="Y815" s="61"/>
      <c r="Z815" s="69" t="s">
        <v>519</v>
      </c>
      <c r="AA815" s="59" t="s">
        <v>381</v>
      </c>
      <c r="AB815" s="78"/>
      <c r="AC815" s="27" t="s">
        <v>358</v>
      </c>
      <c r="AD815" s="15" t="s">
        <v>359</v>
      </c>
      <c r="AE815" s="73"/>
      <c r="AF815" s="74"/>
      <c r="AG815" s="74"/>
      <c r="AH815" s="74"/>
      <c r="AI815" s="74"/>
      <c r="AJ815" s="74"/>
      <c r="AK815" s="74"/>
      <c r="AL815" s="74"/>
      <c r="AM815" s="61"/>
    </row>
    <row r="816" spans="1:39" hidden="1">
      <c r="A816" s="10">
        <v>812</v>
      </c>
      <c r="B816" s="98" t="s">
        <v>155</v>
      </c>
      <c r="C816" s="98" t="s">
        <v>79</v>
      </c>
      <c r="D816" s="11" t="s">
        <v>52</v>
      </c>
      <c r="E816" s="11" t="s">
        <v>304</v>
      </c>
      <c r="F816" s="12" t="s">
        <v>49</v>
      </c>
      <c r="G816" s="11" t="s">
        <v>511</v>
      </c>
      <c r="H816" s="12" t="s">
        <v>306</v>
      </c>
      <c r="I816" s="103" t="s">
        <v>504</v>
      </c>
      <c r="J816" s="12" t="str">
        <f t="shared" si="27"/>
        <v>≥17h</v>
      </c>
      <c r="K816" s="12" t="s">
        <v>512</v>
      </c>
      <c r="L816" s="69" t="s">
        <v>520</v>
      </c>
      <c r="M816" s="59" t="s">
        <v>381</v>
      </c>
      <c r="N816" s="78"/>
      <c r="O816" s="27" t="s">
        <v>358</v>
      </c>
      <c r="P816" s="15" t="s">
        <v>359</v>
      </c>
      <c r="Q816" s="73"/>
      <c r="R816" s="74"/>
      <c r="S816" s="74"/>
      <c r="T816" s="74"/>
      <c r="U816" s="74"/>
      <c r="V816" s="74"/>
      <c r="W816" s="74"/>
      <c r="X816" s="74"/>
      <c r="Y816" s="61"/>
      <c r="Z816" s="69" t="s">
        <v>520</v>
      </c>
      <c r="AA816" s="59" t="s">
        <v>381</v>
      </c>
      <c r="AB816" s="78"/>
      <c r="AC816" s="27" t="s">
        <v>358</v>
      </c>
      <c r="AD816" s="15" t="s">
        <v>359</v>
      </c>
      <c r="AE816" s="73"/>
      <c r="AF816" s="74"/>
      <c r="AG816" s="74"/>
      <c r="AH816" s="74"/>
      <c r="AI816" s="74"/>
      <c r="AJ816" s="74"/>
      <c r="AK816" s="74"/>
      <c r="AL816" s="74"/>
      <c r="AM816" s="61"/>
    </row>
    <row r="817" spans="1:39" hidden="1">
      <c r="A817" s="10">
        <v>813</v>
      </c>
      <c r="B817" s="98" t="s">
        <v>198</v>
      </c>
      <c r="C817" s="98" t="s">
        <v>198</v>
      </c>
      <c r="D817" s="11" t="s">
        <v>25</v>
      </c>
      <c r="E817" s="11" t="s">
        <v>303</v>
      </c>
      <c r="F817" s="12" t="s">
        <v>48</v>
      </c>
      <c r="G817" s="12" t="s">
        <v>310</v>
      </c>
      <c r="H817" s="12" t="s">
        <v>306</v>
      </c>
      <c r="I817" s="11" t="s">
        <v>507</v>
      </c>
      <c r="J817" s="12" t="str">
        <f t="shared" si="27"/>
        <v>≥17h</v>
      </c>
      <c r="K817" s="12" t="s">
        <v>513</v>
      </c>
      <c r="L817" s="69" t="s">
        <v>520</v>
      </c>
      <c r="M817" s="59" t="s">
        <v>381</v>
      </c>
      <c r="N817" s="78"/>
      <c r="O817" s="27" t="s">
        <v>358</v>
      </c>
      <c r="P817" s="15" t="s">
        <v>359</v>
      </c>
      <c r="Q817" s="73"/>
      <c r="R817" s="74"/>
      <c r="S817" s="74"/>
      <c r="T817" s="74"/>
      <c r="U817" s="74"/>
      <c r="V817" s="74"/>
      <c r="W817" s="74"/>
      <c r="X817" s="74"/>
      <c r="Y817" s="61"/>
      <c r="Z817" s="69" t="s">
        <v>520</v>
      </c>
      <c r="AA817" s="59" t="s">
        <v>381</v>
      </c>
      <c r="AB817" s="78"/>
      <c r="AC817" s="27" t="s">
        <v>358</v>
      </c>
      <c r="AD817" s="15" t="s">
        <v>359</v>
      </c>
      <c r="AE817" s="73"/>
      <c r="AF817" s="74"/>
      <c r="AG817" s="74"/>
      <c r="AH817" s="74"/>
      <c r="AI817" s="74"/>
      <c r="AJ817" s="74"/>
      <c r="AK817" s="74"/>
      <c r="AL817" s="74"/>
      <c r="AM817" s="61"/>
    </row>
    <row r="818" spans="1:39" hidden="1">
      <c r="A818" s="10">
        <v>814</v>
      </c>
      <c r="B818" s="98" t="s">
        <v>256</v>
      </c>
      <c r="C818" s="98" t="s">
        <v>256</v>
      </c>
      <c r="D818" s="11" t="s">
        <v>52</v>
      </c>
      <c r="E818" s="11" t="s">
        <v>304</v>
      </c>
      <c r="F818" s="12" t="s">
        <v>49</v>
      </c>
      <c r="G818" s="12" t="s">
        <v>310</v>
      </c>
      <c r="H818" s="12" t="s">
        <v>306</v>
      </c>
      <c r="I818" s="11" t="s">
        <v>504</v>
      </c>
      <c r="J818" s="12" t="str">
        <f t="shared" si="27"/>
        <v>≥17h</v>
      </c>
      <c r="K818" s="12" t="s">
        <v>512</v>
      </c>
      <c r="L818" s="69" t="s">
        <v>519</v>
      </c>
      <c r="M818" s="59" t="s">
        <v>381</v>
      </c>
      <c r="N818" s="78"/>
      <c r="O818" s="27" t="s">
        <v>358</v>
      </c>
      <c r="P818" s="15" t="s">
        <v>359</v>
      </c>
      <c r="Q818" s="73"/>
      <c r="R818" s="74"/>
      <c r="S818" s="74"/>
      <c r="T818" s="74"/>
      <c r="U818" s="74"/>
      <c r="V818" s="74"/>
      <c r="W818" s="74"/>
      <c r="X818" s="74"/>
      <c r="Y818" s="61"/>
      <c r="Z818" s="69" t="s">
        <v>519</v>
      </c>
      <c r="AA818" s="59" t="s">
        <v>381</v>
      </c>
      <c r="AB818" s="78"/>
      <c r="AC818" s="27" t="s">
        <v>358</v>
      </c>
      <c r="AD818" s="15" t="s">
        <v>359</v>
      </c>
      <c r="AE818" s="73"/>
      <c r="AF818" s="74"/>
      <c r="AG818" s="74"/>
      <c r="AH818" s="74"/>
      <c r="AI818" s="74"/>
      <c r="AJ818" s="74"/>
      <c r="AK818" s="74"/>
      <c r="AL818" s="74"/>
      <c r="AM818" s="61"/>
    </row>
    <row r="819" spans="1:39" hidden="1">
      <c r="A819" s="10">
        <v>815</v>
      </c>
      <c r="B819" s="98" t="s">
        <v>155</v>
      </c>
      <c r="C819" s="98" t="s">
        <v>79</v>
      </c>
      <c r="D819" s="11" t="s">
        <v>52</v>
      </c>
      <c r="E819" s="11" t="s">
        <v>304</v>
      </c>
      <c r="F819" s="12" t="s">
        <v>49</v>
      </c>
      <c r="G819" s="11" t="s">
        <v>511</v>
      </c>
      <c r="H819" s="12" t="s">
        <v>308</v>
      </c>
      <c r="I819" s="11" t="s">
        <v>507</v>
      </c>
      <c r="J819" s="12" t="str">
        <f t="shared" si="27"/>
        <v>≥17h</v>
      </c>
      <c r="K819" s="12" t="s">
        <v>512</v>
      </c>
      <c r="L819" s="69" t="s">
        <v>520</v>
      </c>
      <c r="M819" s="59" t="s">
        <v>381</v>
      </c>
      <c r="N819" s="78"/>
      <c r="O819" s="27" t="s">
        <v>358</v>
      </c>
      <c r="P819" s="15" t="s">
        <v>359</v>
      </c>
      <c r="Q819" s="73"/>
      <c r="R819" s="74"/>
      <c r="S819" s="74"/>
      <c r="T819" s="74"/>
      <c r="U819" s="74"/>
      <c r="V819" s="74"/>
      <c r="W819" s="74"/>
      <c r="X819" s="74"/>
      <c r="Y819" s="61"/>
      <c r="Z819" s="69" t="s">
        <v>520</v>
      </c>
      <c r="AA819" s="59" t="s">
        <v>381</v>
      </c>
      <c r="AB819" s="78"/>
      <c r="AC819" s="27" t="s">
        <v>358</v>
      </c>
      <c r="AD819" s="15" t="s">
        <v>359</v>
      </c>
      <c r="AE819" s="73"/>
      <c r="AF819" s="74"/>
      <c r="AG819" s="74"/>
      <c r="AH819" s="74"/>
      <c r="AI819" s="74"/>
      <c r="AJ819" s="74"/>
      <c r="AK819" s="74"/>
      <c r="AL819" s="74"/>
      <c r="AM819" s="61"/>
    </row>
    <row r="820" spans="1:39" hidden="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59" t="s">
        <v>381</v>
      </c>
      <c r="N820" s="78"/>
      <c r="O820" s="27" t="s">
        <v>358</v>
      </c>
      <c r="P820" s="15" t="s">
        <v>359</v>
      </c>
      <c r="Q820" s="73"/>
      <c r="R820" s="74"/>
      <c r="S820" s="74"/>
      <c r="T820" s="74"/>
      <c r="U820" s="74"/>
      <c r="V820" s="74"/>
      <c r="W820" s="74"/>
      <c r="X820" s="74"/>
      <c r="Y820" s="61"/>
      <c r="Z820" s="69" t="s">
        <v>519</v>
      </c>
      <c r="AA820" s="59" t="s">
        <v>381</v>
      </c>
      <c r="AB820" s="78"/>
      <c r="AC820" s="27" t="s">
        <v>358</v>
      </c>
      <c r="AD820" s="15" t="s">
        <v>359</v>
      </c>
      <c r="AE820" s="73"/>
      <c r="AF820" s="74"/>
      <c r="AG820" s="74"/>
      <c r="AH820" s="74"/>
      <c r="AI820" s="74"/>
      <c r="AJ820" s="74"/>
      <c r="AK820" s="74"/>
      <c r="AL820" s="74"/>
      <c r="AM820" s="61"/>
    </row>
    <row r="821" spans="1:39" hidden="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59" t="s">
        <v>381</v>
      </c>
      <c r="N821" s="78"/>
      <c r="O821" s="27" t="s">
        <v>358</v>
      </c>
      <c r="P821" s="15" t="s">
        <v>359</v>
      </c>
      <c r="Q821" s="73"/>
      <c r="R821" s="74"/>
      <c r="S821" s="74"/>
      <c r="T821" s="74"/>
      <c r="U821" s="74"/>
      <c r="V821" s="74"/>
      <c r="W821" s="74"/>
      <c r="X821" s="74"/>
      <c r="Y821" s="61"/>
      <c r="Z821" s="69" t="s">
        <v>520</v>
      </c>
      <c r="AA821" s="59" t="s">
        <v>381</v>
      </c>
      <c r="AB821" s="78"/>
      <c r="AC821" s="27" t="s">
        <v>358</v>
      </c>
      <c r="AD821" s="15" t="s">
        <v>359</v>
      </c>
      <c r="AE821" s="73"/>
      <c r="AF821" s="74"/>
      <c r="AG821" s="74"/>
      <c r="AH821" s="74"/>
      <c r="AI821" s="74"/>
      <c r="AJ821" s="74"/>
      <c r="AK821" s="74"/>
      <c r="AL821" s="74"/>
      <c r="AM821" s="61"/>
    </row>
    <row r="822" spans="1:39" hidden="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59" t="s">
        <v>381</v>
      </c>
      <c r="N822" s="78"/>
      <c r="O822" s="27" t="s">
        <v>358</v>
      </c>
      <c r="P822" s="15" t="s">
        <v>359</v>
      </c>
      <c r="Q822" s="73"/>
      <c r="R822" s="74"/>
      <c r="S822" s="74"/>
      <c r="T822" s="74"/>
      <c r="U822" s="74"/>
      <c r="V822" s="74"/>
      <c r="W822" s="74"/>
      <c r="X822" s="74"/>
      <c r="Y822" s="61"/>
      <c r="Z822" s="69" t="s">
        <v>519</v>
      </c>
      <c r="AA822" s="59" t="s">
        <v>381</v>
      </c>
      <c r="AB822" s="78"/>
      <c r="AC822" s="27" t="s">
        <v>358</v>
      </c>
      <c r="AD822" s="15" t="s">
        <v>359</v>
      </c>
      <c r="AE822" s="73"/>
      <c r="AF822" s="74"/>
      <c r="AG822" s="74"/>
      <c r="AH822" s="74"/>
      <c r="AI822" s="74"/>
      <c r="AJ822" s="74"/>
      <c r="AK822" s="74"/>
      <c r="AL822" s="74"/>
      <c r="AM822" s="61"/>
    </row>
    <row r="823" spans="1:39" hidden="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59" t="s">
        <v>381</v>
      </c>
      <c r="N823" s="78"/>
      <c r="O823" s="27" t="s">
        <v>358</v>
      </c>
      <c r="P823" s="15" t="s">
        <v>359</v>
      </c>
      <c r="Q823" s="73"/>
      <c r="R823" s="74"/>
      <c r="S823" s="74"/>
      <c r="T823" s="74"/>
      <c r="U823" s="74"/>
      <c r="V823" s="74"/>
      <c r="W823" s="74"/>
      <c r="X823" s="74"/>
      <c r="Y823" s="61"/>
      <c r="Z823" s="69" t="s">
        <v>519</v>
      </c>
      <c r="AA823" s="59" t="s">
        <v>381</v>
      </c>
      <c r="AB823" s="78"/>
      <c r="AC823" s="27" t="s">
        <v>358</v>
      </c>
      <c r="AD823" s="15" t="s">
        <v>359</v>
      </c>
      <c r="AE823" s="73"/>
      <c r="AF823" s="74"/>
      <c r="AG823" s="74"/>
      <c r="AH823" s="74"/>
      <c r="AI823" s="74"/>
      <c r="AJ823" s="74"/>
      <c r="AK823" s="74"/>
      <c r="AL823" s="74"/>
      <c r="AM823" s="61"/>
    </row>
    <row r="824" spans="1:39" hidden="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59" t="s">
        <v>381</v>
      </c>
      <c r="N824" s="78"/>
      <c r="O824" s="27" t="s">
        <v>358</v>
      </c>
      <c r="P824" s="15" t="s">
        <v>359</v>
      </c>
      <c r="Q824" s="73"/>
      <c r="R824" s="74"/>
      <c r="S824" s="74"/>
      <c r="T824" s="74"/>
      <c r="U824" s="74"/>
      <c r="V824" s="74"/>
      <c r="W824" s="74"/>
      <c r="X824" s="74"/>
      <c r="Y824" s="61"/>
      <c r="Z824" s="69" t="s">
        <v>520</v>
      </c>
      <c r="AA824" s="59" t="s">
        <v>381</v>
      </c>
      <c r="AB824" s="78"/>
      <c r="AC824" s="27" t="s">
        <v>358</v>
      </c>
      <c r="AD824" s="15" t="s">
        <v>359</v>
      </c>
      <c r="AE824" s="73"/>
      <c r="AF824" s="74"/>
      <c r="AG824" s="74"/>
      <c r="AH824" s="74"/>
      <c r="AI824" s="74"/>
      <c r="AJ824" s="74"/>
      <c r="AK824" s="74"/>
      <c r="AL824" s="74"/>
      <c r="AM824" s="61"/>
    </row>
    <row r="825" spans="1:39" hidden="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59" t="s">
        <v>381</v>
      </c>
      <c r="N825" s="78"/>
      <c r="O825" s="27" t="s">
        <v>358</v>
      </c>
      <c r="P825" s="15" t="s">
        <v>359</v>
      </c>
      <c r="Q825" s="73"/>
      <c r="R825" s="74"/>
      <c r="S825" s="74"/>
      <c r="T825" s="74"/>
      <c r="U825" s="74"/>
      <c r="V825" s="74"/>
      <c r="W825" s="74"/>
      <c r="X825" s="74"/>
      <c r="Y825" s="61"/>
      <c r="Z825" s="69" t="s">
        <v>519</v>
      </c>
      <c r="AA825" s="59" t="s">
        <v>381</v>
      </c>
      <c r="AB825" s="78"/>
      <c r="AC825" s="27" t="s">
        <v>358</v>
      </c>
      <c r="AD825" s="15" t="s">
        <v>359</v>
      </c>
      <c r="AE825" s="73"/>
      <c r="AF825" s="74"/>
      <c r="AG825" s="74"/>
      <c r="AH825" s="74"/>
      <c r="AI825" s="74"/>
      <c r="AJ825" s="74"/>
      <c r="AK825" s="74"/>
      <c r="AL825" s="74"/>
      <c r="AM825" s="61"/>
    </row>
    <row r="826" spans="1:39" hidden="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59" t="s">
        <v>381</v>
      </c>
      <c r="N826" s="78"/>
      <c r="O826" s="27" t="s">
        <v>358</v>
      </c>
      <c r="P826" s="15" t="s">
        <v>359</v>
      </c>
      <c r="Q826" s="73"/>
      <c r="R826" s="74"/>
      <c r="S826" s="74"/>
      <c r="T826" s="74"/>
      <c r="U826" s="74"/>
      <c r="V826" s="74"/>
      <c r="W826" s="74"/>
      <c r="X826" s="74"/>
      <c r="Y826" s="61"/>
      <c r="Z826" s="69" t="s">
        <v>519</v>
      </c>
      <c r="AA826" s="59" t="s">
        <v>381</v>
      </c>
      <c r="AB826" s="78"/>
      <c r="AC826" s="27" t="s">
        <v>358</v>
      </c>
      <c r="AD826" s="15" t="s">
        <v>359</v>
      </c>
      <c r="AE826" s="73"/>
      <c r="AF826" s="74"/>
      <c r="AG826" s="74"/>
      <c r="AH826" s="74"/>
      <c r="AI826" s="74"/>
      <c r="AJ826" s="74"/>
      <c r="AK826" s="74"/>
      <c r="AL826" s="74"/>
      <c r="AM826" s="61"/>
    </row>
    <row r="827" spans="1:39" hidden="1">
      <c r="A827" s="10">
        <v>823</v>
      </c>
      <c r="B827" s="98" t="s">
        <v>156</v>
      </c>
      <c r="C827" s="98" t="s">
        <v>79</v>
      </c>
      <c r="D827" s="11" t="s">
        <v>51</v>
      </c>
      <c r="E827" s="11" t="s">
        <v>304</v>
      </c>
      <c r="F827" s="12" t="s">
        <v>49</v>
      </c>
      <c r="G827" s="11" t="s">
        <v>511</v>
      </c>
      <c r="H827" s="12" t="s">
        <v>307</v>
      </c>
      <c r="I827" s="11" t="s">
        <v>504</v>
      </c>
      <c r="J827" s="12" t="str">
        <f t="shared" ref="J827:J832" si="28">"≥17h"</f>
        <v>≥17h</v>
      </c>
      <c r="K827" s="12" t="s">
        <v>513</v>
      </c>
      <c r="L827" s="69" t="s">
        <v>520</v>
      </c>
      <c r="M827" s="59" t="s">
        <v>381</v>
      </c>
      <c r="N827" s="78"/>
      <c r="O827" s="27" t="s">
        <v>358</v>
      </c>
      <c r="P827" s="15" t="s">
        <v>359</v>
      </c>
      <c r="Q827" s="73"/>
      <c r="R827" s="74"/>
      <c r="S827" s="74"/>
      <c r="T827" s="74"/>
      <c r="U827" s="74"/>
      <c r="V827" s="74"/>
      <c r="W827" s="74"/>
      <c r="X827" s="74"/>
      <c r="Y827" s="61"/>
      <c r="Z827" s="69" t="s">
        <v>520</v>
      </c>
      <c r="AA827" s="59" t="s">
        <v>381</v>
      </c>
      <c r="AB827" s="78"/>
      <c r="AC827" s="27" t="s">
        <v>358</v>
      </c>
      <c r="AD827" s="15" t="s">
        <v>359</v>
      </c>
      <c r="AE827" s="73"/>
      <c r="AF827" s="74"/>
      <c r="AG827" s="74"/>
      <c r="AH827" s="74"/>
      <c r="AI827" s="74"/>
      <c r="AJ827" s="74"/>
      <c r="AK827" s="74"/>
      <c r="AL827" s="74"/>
      <c r="AM827" s="61"/>
    </row>
    <row r="828" spans="1:39" hidden="1">
      <c r="A828" s="10">
        <v>824</v>
      </c>
      <c r="B828" s="98" t="s">
        <v>199</v>
      </c>
      <c r="C828" s="98" t="s">
        <v>198</v>
      </c>
      <c r="D828" s="11" t="s">
        <v>25</v>
      </c>
      <c r="E828" s="11" t="s">
        <v>304</v>
      </c>
      <c r="F828" s="12" t="s">
        <v>48</v>
      </c>
      <c r="G828" s="12" t="s">
        <v>310</v>
      </c>
      <c r="H828" s="12" t="s">
        <v>306</v>
      </c>
      <c r="I828" s="11" t="s">
        <v>507</v>
      </c>
      <c r="J828" s="12" t="str">
        <f t="shared" si="28"/>
        <v>≥17h</v>
      </c>
      <c r="K828" s="12" t="s">
        <v>47</v>
      </c>
      <c r="L828" s="69" t="s">
        <v>520</v>
      </c>
      <c r="M828" s="59" t="s">
        <v>381</v>
      </c>
      <c r="N828" s="78"/>
      <c r="O828" s="27" t="s">
        <v>358</v>
      </c>
      <c r="P828" s="15" t="s">
        <v>359</v>
      </c>
      <c r="Q828" s="73"/>
      <c r="R828" s="74"/>
      <c r="S828" s="74"/>
      <c r="T828" s="74"/>
      <c r="U828" s="74"/>
      <c r="V828" s="74"/>
      <c r="W828" s="74"/>
      <c r="X828" s="74"/>
      <c r="Y828" s="61"/>
      <c r="Z828" s="69" t="s">
        <v>520</v>
      </c>
      <c r="AA828" s="59" t="s">
        <v>381</v>
      </c>
      <c r="AB828" s="78"/>
      <c r="AC828" s="27" t="s">
        <v>358</v>
      </c>
      <c r="AD828" s="15" t="s">
        <v>359</v>
      </c>
      <c r="AE828" s="73"/>
      <c r="AF828" s="74"/>
      <c r="AG828" s="74"/>
      <c r="AH828" s="74"/>
      <c r="AI828" s="74"/>
      <c r="AJ828" s="74"/>
      <c r="AK828" s="74"/>
      <c r="AL828" s="74"/>
      <c r="AM828" s="61"/>
    </row>
    <row r="829" spans="1:39" hidden="1">
      <c r="A829" s="10">
        <v>825</v>
      </c>
      <c r="B829" s="98" t="s">
        <v>264</v>
      </c>
      <c r="C829" s="98" t="s">
        <v>264</v>
      </c>
      <c r="D829" s="11" t="s">
        <v>51</v>
      </c>
      <c r="E829" s="11" t="s">
        <v>304</v>
      </c>
      <c r="F829" s="12" t="s">
        <v>48</v>
      </c>
      <c r="G829" s="12" t="s">
        <v>510</v>
      </c>
      <c r="H829" s="12" t="s">
        <v>308</v>
      </c>
      <c r="I829" s="11" t="s">
        <v>504</v>
      </c>
      <c r="J829" s="12" t="str">
        <f t="shared" si="28"/>
        <v>≥17h</v>
      </c>
      <c r="K829" s="12" t="s">
        <v>513</v>
      </c>
      <c r="L829" s="69" t="s">
        <v>519</v>
      </c>
      <c r="M829" s="59" t="s">
        <v>381</v>
      </c>
      <c r="N829" s="78"/>
      <c r="O829" s="27" t="s">
        <v>358</v>
      </c>
      <c r="P829" s="15" t="s">
        <v>359</v>
      </c>
      <c r="Q829" s="73"/>
      <c r="R829" s="74"/>
      <c r="S829" s="74"/>
      <c r="T829" s="74"/>
      <c r="U829" s="74"/>
      <c r="V829" s="74"/>
      <c r="W829" s="74"/>
      <c r="X829" s="74"/>
      <c r="Y829" s="61"/>
      <c r="Z829" s="69" t="s">
        <v>519</v>
      </c>
      <c r="AA829" s="59" t="s">
        <v>381</v>
      </c>
      <c r="AB829" s="78"/>
      <c r="AC829" s="27" t="s">
        <v>358</v>
      </c>
      <c r="AD829" s="15" t="s">
        <v>359</v>
      </c>
      <c r="AE829" s="73"/>
      <c r="AF829" s="74"/>
      <c r="AG829" s="74"/>
      <c r="AH829" s="74"/>
      <c r="AI829" s="74"/>
      <c r="AJ829" s="74"/>
      <c r="AK829" s="74"/>
      <c r="AL829" s="74"/>
      <c r="AM829" s="61"/>
    </row>
    <row r="830" spans="1:39" hidden="1">
      <c r="A830" s="10">
        <v>826</v>
      </c>
      <c r="B830" s="98" t="s">
        <v>199</v>
      </c>
      <c r="C830" s="98" t="s">
        <v>198</v>
      </c>
      <c r="D830" s="11" t="s">
        <v>25</v>
      </c>
      <c r="E830" s="11" t="s">
        <v>304</v>
      </c>
      <c r="F830" s="12" t="s">
        <v>50</v>
      </c>
      <c r="G830" s="12" t="s">
        <v>510</v>
      </c>
      <c r="H830" s="12" t="s">
        <v>307</v>
      </c>
      <c r="I830" s="11" t="s">
        <v>504</v>
      </c>
      <c r="J830" s="12" t="str">
        <f t="shared" si="28"/>
        <v>≥17h</v>
      </c>
      <c r="K830" s="12" t="s">
        <v>47</v>
      </c>
      <c r="L830" s="69" t="s">
        <v>520</v>
      </c>
      <c r="M830" s="59" t="s">
        <v>381</v>
      </c>
      <c r="N830" s="78"/>
      <c r="O830" s="27" t="s">
        <v>358</v>
      </c>
      <c r="P830" s="15" t="s">
        <v>359</v>
      </c>
      <c r="Q830" s="73"/>
      <c r="R830" s="74"/>
      <c r="S830" s="74"/>
      <c r="T830" s="74"/>
      <c r="U830" s="74"/>
      <c r="V830" s="74"/>
      <c r="W830" s="74"/>
      <c r="X830" s="74"/>
      <c r="Y830" s="61"/>
      <c r="Z830" s="69" t="s">
        <v>520</v>
      </c>
      <c r="AA830" s="59" t="s">
        <v>381</v>
      </c>
      <c r="AB830" s="78"/>
      <c r="AC830" s="27" t="s">
        <v>358</v>
      </c>
      <c r="AD830" s="15" t="s">
        <v>359</v>
      </c>
      <c r="AE830" s="73"/>
      <c r="AF830" s="74"/>
      <c r="AG830" s="74"/>
      <c r="AH830" s="74"/>
      <c r="AI830" s="74"/>
      <c r="AJ830" s="74"/>
      <c r="AK830" s="74"/>
      <c r="AL830" s="74"/>
      <c r="AM830" s="61"/>
    </row>
    <row r="831" spans="1:39" hidden="1">
      <c r="A831" s="10">
        <v>827</v>
      </c>
      <c r="B831" s="98" t="s">
        <v>87</v>
      </c>
      <c r="C831" s="98" t="s">
        <v>71</v>
      </c>
      <c r="D831" s="11" t="s">
        <v>25</v>
      </c>
      <c r="E831" s="11" t="s">
        <v>303</v>
      </c>
      <c r="F831" s="12" t="s">
        <v>50</v>
      </c>
      <c r="G831" s="12" t="s">
        <v>310</v>
      </c>
      <c r="H831" s="12" t="s">
        <v>306</v>
      </c>
      <c r="I831" s="103" t="s">
        <v>505</v>
      </c>
      <c r="J831" s="12" t="str">
        <f t="shared" si="28"/>
        <v>≥17h</v>
      </c>
      <c r="K831" s="12" t="s">
        <v>47</v>
      </c>
      <c r="L831" s="69" t="s">
        <v>520</v>
      </c>
      <c r="M831" s="59" t="s">
        <v>381</v>
      </c>
      <c r="N831" s="78"/>
      <c r="O831" s="27" t="s">
        <v>358</v>
      </c>
      <c r="P831" s="15" t="s">
        <v>359</v>
      </c>
      <c r="Q831" s="73"/>
      <c r="R831" s="74"/>
      <c r="S831" s="74"/>
      <c r="T831" s="74"/>
      <c r="U831" s="74"/>
      <c r="V831" s="74"/>
      <c r="W831" s="74"/>
      <c r="X831" s="74"/>
      <c r="Y831" s="61"/>
      <c r="Z831" s="69" t="s">
        <v>520</v>
      </c>
      <c r="AA831" s="59" t="s">
        <v>381</v>
      </c>
      <c r="AB831" s="78"/>
      <c r="AC831" s="27" t="s">
        <v>358</v>
      </c>
      <c r="AD831" s="15" t="s">
        <v>359</v>
      </c>
      <c r="AE831" s="73"/>
      <c r="AF831" s="74"/>
      <c r="AG831" s="74"/>
      <c r="AH831" s="74"/>
      <c r="AI831" s="74"/>
      <c r="AJ831" s="74"/>
      <c r="AK831" s="74"/>
      <c r="AL831" s="74"/>
      <c r="AM831" s="61"/>
    </row>
    <row r="832" spans="1:39" hidden="1">
      <c r="A832" s="10">
        <v>828</v>
      </c>
      <c r="B832" s="98" t="s">
        <v>199</v>
      </c>
      <c r="C832" s="98" t="s">
        <v>198</v>
      </c>
      <c r="D832" s="11" t="s">
        <v>25</v>
      </c>
      <c r="E832" s="11" t="s">
        <v>304</v>
      </c>
      <c r="F832" s="12" t="s">
        <v>49</v>
      </c>
      <c r="G832" s="12" t="s">
        <v>310</v>
      </c>
      <c r="H832" s="12" t="s">
        <v>306</v>
      </c>
      <c r="I832" s="11" t="s">
        <v>507</v>
      </c>
      <c r="J832" s="12" t="str">
        <f t="shared" si="28"/>
        <v>≥17h</v>
      </c>
      <c r="K832" s="12" t="s">
        <v>512</v>
      </c>
      <c r="L832" s="69" t="s">
        <v>520</v>
      </c>
      <c r="M832" s="59" t="s">
        <v>381</v>
      </c>
      <c r="N832" s="78"/>
      <c r="O832" s="27" t="s">
        <v>358</v>
      </c>
      <c r="P832" s="15" t="s">
        <v>359</v>
      </c>
      <c r="Q832" s="73"/>
      <c r="R832" s="74"/>
      <c r="S832" s="74"/>
      <c r="T832" s="74"/>
      <c r="U832" s="74"/>
      <c r="V832" s="74"/>
      <c r="W832" s="74"/>
      <c r="X832" s="74"/>
      <c r="Y832" s="61"/>
      <c r="Z832" s="69" t="s">
        <v>520</v>
      </c>
      <c r="AA832" s="59" t="s">
        <v>381</v>
      </c>
      <c r="AB832" s="78"/>
      <c r="AC832" s="27" t="s">
        <v>358</v>
      </c>
      <c r="AD832" s="15" t="s">
        <v>359</v>
      </c>
      <c r="AE832" s="73"/>
      <c r="AF832" s="74"/>
      <c r="AG832" s="74"/>
      <c r="AH832" s="74"/>
      <c r="AI832" s="74"/>
      <c r="AJ832" s="74"/>
      <c r="AK832" s="74"/>
      <c r="AL832" s="74"/>
      <c r="AM832" s="61"/>
    </row>
    <row r="833" spans="1:39" hidden="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59" t="s">
        <v>381</v>
      </c>
      <c r="N833" s="78"/>
      <c r="O833" s="27" t="s">
        <v>358</v>
      </c>
      <c r="P833" s="15" t="s">
        <v>359</v>
      </c>
      <c r="Q833" s="73"/>
      <c r="R833" s="74"/>
      <c r="S833" s="74"/>
      <c r="T833" s="74"/>
      <c r="U833" s="74"/>
      <c r="V833" s="74"/>
      <c r="W833" s="74"/>
      <c r="X833" s="74"/>
      <c r="Y833" s="61"/>
      <c r="Z833" s="69" t="s">
        <v>519</v>
      </c>
      <c r="AA833" s="59" t="s">
        <v>381</v>
      </c>
      <c r="AB833" s="78"/>
      <c r="AC833" s="27" t="s">
        <v>358</v>
      </c>
      <c r="AD833" s="15" t="s">
        <v>359</v>
      </c>
      <c r="AE833" s="73"/>
      <c r="AF833" s="74"/>
      <c r="AG833" s="74"/>
      <c r="AH833" s="74"/>
      <c r="AI833" s="74"/>
      <c r="AJ833" s="74"/>
      <c r="AK833" s="74"/>
      <c r="AL833" s="74"/>
      <c r="AM833" s="61"/>
    </row>
    <row r="834" spans="1:39" hidden="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59" t="s">
        <v>381</v>
      </c>
      <c r="N834" s="78"/>
      <c r="O834" s="27" t="s">
        <v>358</v>
      </c>
      <c r="P834" s="15" t="s">
        <v>359</v>
      </c>
      <c r="Q834" s="73"/>
      <c r="R834" s="74"/>
      <c r="S834" s="74"/>
      <c r="T834" s="74"/>
      <c r="U834" s="74"/>
      <c r="V834" s="74"/>
      <c r="W834" s="74"/>
      <c r="X834" s="74"/>
      <c r="Y834" s="61"/>
      <c r="Z834" s="69" t="s">
        <v>520</v>
      </c>
      <c r="AA834" s="59" t="s">
        <v>381</v>
      </c>
      <c r="AB834" s="78"/>
      <c r="AC834" s="27" t="s">
        <v>358</v>
      </c>
      <c r="AD834" s="15" t="s">
        <v>359</v>
      </c>
      <c r="AE834" s="73"/>
      <c r="AF834" s="74"/>
      <c r="AG834" s="74"/>
      <c r="AH834" s="74"/>
      <c r="AI834" s="74"/>
      <c r="AJ834" s="74"/>
      <c r="AK834" s="74"/>
      <c r="AL834" s="74"/>
      <c r="AM834" s="61"/>
    </row>
    <row r="835" spans="1:39" hidden="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59" t="s">
        <v>381</v>
      </c>
      <c r="N835" s="78"/>
      <c r="O835" s="27" t="s">
        <v>358</v>
      </c>
      <c r="P835" s="15" t="s">
        <v>359</v>
      </c>
      <c r="Q835" s="73"/>
      <c r="R835" s="74"/>
      <c r="S835" s="74"/>
      <c r="T835" s="74"/>
      <c r="U835" s="74"/>
      <c r="V835" s="74"/>
      <c r="W835" s="74"/>
      <c r="X835" s="74"/>
      <c r="Y835" s="61"/>
      <c r="Z835" s="69" t="s">
        <v>520</v>
      </c>
      <c r="AA835" s="59" t="s">
        <v>381</v>
      </c>
      <c r="AB835" s="78"/>
      <c r="AC835" s="27" t="s">
        <v>358</v>
      </c>
      <c r="AD835" s="15" t="s">
        <v>359</v>
      </c>
      <c r="AE835" s="73"/>
      <c r="AF835" s="74"/>
      <c r="AG835" s="74"/>
      <c r="AH835" s="74"/>
      <c r="AI835" s="74"/>
      <c r="AJ835" s="74"/>
      <c r="AK835" s="74"/>
      <c r="AL835" s="74"/>
      <c r="AM835" s="61"/>
    </row>
    <row r="836" spans="1:39" hidden="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59" t="s">
        <v>381</v>
      </c>
      <c r="N836" s="78"/>
      <c r="O836" s="27" t="s">
        <v>358</v>
      </c>
      <c r="P836" s="15" t="s">
        <v>359</v>
      </c>
      <c r="Q836" s="73"/>
      <c r="R836" s="74"/>
      <c r="S836" s="74"/>
      <c r="T836" s="74"/>
      <c r="U836" s="74"/>
      <c r="V836" s="74"/>
      <c r="W836" s="74"/>
      <c r="X836" s="74"/>
      <c r="Y836" s="61"/>
      <c r="Z836" s="69" t="s">
        <v>520</v>
      </c>
      <c r="AA836" s="59" t="s">
        <v>381</v>
      </c>
      <c r="AB836" s="78"/>
      <c r="AC836" s="27" t="s">
        <v>358</v>
      </c>
      <c r="AD836" s="15" t="s">
        <v>359</v>
      </c>
      <c r="AE836" s="73"/>
      <c r="AF836" s="74"/>
      <c r="AG836" s="74"/>
      <c r="AH836" s="74"/>
      <c r="AI836" s="74"/>
      <c r="AJ836" s="74"/>
      <c r="AK836" s="74"/>
      <c r="AL836" s="74"/>
      <c r="AM836" s="61"/>
    </row>
    <row r="837" spans="1:39" hidden="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59" t="s">
        <v>381</v>
      </c>
      <c r="N837" s="78"/>
      <c r="O837" s="27" t="s">
        <v>358</v>
      </c>
      <c r="P837" s="15" t="s">
        <v>359</v>
      </c>
      <c r="Q837" s="73"/>
      <c r="R837" s="74"/>
      <c r="S837" s="74"/>
      <c r="T837" s="74"/>
      <c r="U837" s="74"/>
      <c r="V837" s="74"/>
      <c r="W837" s="74"/>
      <c r="X837" s="74"/>
      <c r="Y837" s="61"/>
      <c r="Z837" s="69" t="s">
        <v>520</v>
      </c>
      <c r="AA837" s="59" t="s">
        <v>381</v>
      </c>
      <c r="AB837" s="78"/>
      <c r="AC837" s="27" t="s">
        <v>358</v>
      </c>
      <c r="AD837" s="15" t="s">
        <v>359</v>
      </c>
      <c r="AE837" s="73"/>
      <c r="AF837" s="74"/>
      <c r="AG837" s="74"/>
      <c r="AH837" s="74"/>
      <c r="AI837" s="74"/>
      <c r="AJ837" s="74"/>
      <c r="AK837" s="74"/>
      <c r="AL837" s="74"/>
      <c r="AM837" s="61"/>
    </row>
    <row r="838" spans="1:39" hidden="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59" t="s">
        <v>381</v>
      </c>
      <c r="N838" s="78"/>
      <c r="O838" s="27" t="s">
        <v>358</v>
      </c>
      <c r="P838" s="15" t="s">
        <v>359</v>
      </c>
      <c r="Q838" s="73"/>
      <c r="R838" s="74"/>
      <c r="S838" s="74"/>
      <c r="T838" s="74"/>
      <c r="U838" s="74"/>
      <c r="V838" s="74"/>
      <c r="W838" s="74"/>
      <c r="X838" s="74"/>
      <c r="Y838" s="61"/>
      <c r="Z838" s="69" t="s">
        <v>519</v>
      </c>
      <c r="AA838" s="59" t="s">
        <v>381</v>
      </c>
      <c r="AB838" s="78"/>
      <c r="AC838" s="27" t="s">
        <v>358</v>
      </c>
      <c r="AD838" s="15" t="s">
        <v>359</v>
      </c>
      <c r="AE838" s="73"/>
      <c r="AF838" s="74"/>
      <c r="AG838" s="74"/>
      <c r="AH838" s="74"/>
      <c r="AI838" s="74"/>
      <c r="AJ838" s="74"/>
      <c r="AK838" s="74"/>
      <c r="AL838" s="74"/>
      <c r="AM838" s="61"/>
    </row>
    <row r="839" spans="1:39" hidden="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59" t="s">
        <v>381</v>
      </c>
      <c r="N839" s="78"/>
      <c r="O839" s="27" t="s">
        <v>358</v>
      </c>
      <c r="P839" s="15" t="s">
        <v>359</v>
      </c>
      <c r="Q839" s="73"/>
      <c r="R839" s="74"/>
      <c r="S839" s="74"/>
      <c r="T839" s="74"/>
      <c r="U839" s="74"/>
      <c r="V839" s="74"/>
      <c r="W839" s="74"/>
      <c r="X839" s="74"/>
      <c r="Y839" s="61"/>
      <c r="Z839" s="69" t="s">
        <v>519</v>
      </c>
      <c r="AA839" s="59" t="s">
        <v>381</v>
      </c>
      <c r="AB839" s="78"/>
      <c r="AC839" s="27" t="s">
        <v>358</v>
      </c>
      <c r="AD839" s="15" t="s">
        <v>359</v>
      </c>
      <c r="AE839" s="73"/>
      <c r="AF839" s="74"/>
      <c r="AG839" s="74"/>
      <c r="AH839" s="74"/>
      <c r="AI839" s="74"/>
      <c r="AJ839" s="74"/>
      <c r="AK839" s="74"/>
      <c r="AL839" s="74"/>
      <c r="AM839" s="61"/>
    </row>
    <row r="840" spans="1:39" hidden="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59" t="s">
        <v>381</v>
      </c>
      <c r="N840" s="78"/>
      <c r="O840" s="27" t="s">
        <v>358</v>
      </c>
      <c r="P840" s="15" t="s">
        <v>359</v>
      </c>
      <c r="Q840" s="73"/>
      <c r="R840" s="74"/>
      <c r="S840" s="74"/>
      <c r="T840" s="74"/>
      <c r="U840" s="74"/>
      <c r="V840" s="74"/>
      <c r="W840" s="74"/>
      <c r="X840" s="74"/>
      <c r="Y840" s="61"/>
      <c r="Z840" s="69" t="s">
        <v>520</v>
      </c>
      <c r="AA840" s="59" t="s">
        <v>381</v>
      </c>
      <c r="AB840" s="78"/>
      <c r="AC840" s="27" t="s">
        <v>358</v>
      </c>
      <c r="AD840" s="15" t="s">
        <v>359</v>
      </c>
      <c r="AE840" s="73"/>
      <c r="AF840" s="74"/>
      <c r="AG840" s="74"/>
      <c r="AH840" s="74"/>
      <c r="AI840" s="74"/>
      <c r="AJ840" s="74"/>
      <c r="AK840" s="74"/>
      <c r="AL840" s="74"/>
      <c r="AM840" s="61"/>
    </row>
    <row r="841" spans="1:39" hidden="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59" t="s">
        <v>381</v>
      </c>
      <c r="N841" s="78"/>
      <c r="O841" s="27" t="s">
        <v>358</v>
      </c>
      <c r="P841" s="15" t="s">
        <v>359</v>
      </c>
      <c r="Q841" s="73"/>
      <c r="R841" s="74"/>
      <c r="S841" s="74"/>
      <c r="T841" s="74"/>
      <c r="U841" s="74"/>
      <c r="V841" s="74"/>
      <c r="W841" s="74"/>
      <c r="X841" s="74"/>
      <c r="Y841" s="61"/>
      <c r="Z841" s="69" t="s">
        <v>520</v>
      </c>
      <c r="AA841" s="59" t="s">
        <v>381</v>
      </c>
      <c r="AB841" s="78"/>
      <c r="AC841" s="27" t="s">
        <v>358</v>
      </c>
      <c r="AD841" s="15" t="s">
        <v>359</v>
      </c>
      <c r="AE841" s="73"/>
      <c r="AF841" s="74"/>
      <c r="AG841" s="74"/>
      <c r="AH841" s="74"/>
      <c r="AI841" s="74"/>
      <c r="AJ841" s="74"/>
      <c r="AK841" s="74"/>
      <c r="AL841" s="74"/>
      <c r="AM841" s="61"/>
    </row>
    <row r="842" spans="1:39" hidden="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59" t="s">
        <v>381</v>
      </c>
      <c r="N842" s="78"/>
      <c r="O842" s="27" t="s">
        <v>358</v>
      </c>
      <c r="P842" s="15" t="s">
        <v>359</v>
      </c>
      <c r="Q842" s="73"/>
      <c r="R842" s="74"/>
      <c r="S842" s="74"/>
      <c r="T842" s="74"/>
      <c r="U842" s="74"/>
      <c r="V842" s="74"/>
      <c r="W842" s="74"/>
      <c r="X842" s="74"/>
      <c r="Y842" s="61"/>
      <c r="Z842" s="69" t="s">
        <v>519</v>
      </c>
      <c r="AA842" s="59" t="s">
        <v>381</v>
      </c>
      <c r="AB842" s="78"/>
      <c r="AC842" s="27" t="s">
        <v>358</v>
      </c>
      <c r="AD842" s="15" t="s">
        <v>359</v>
      </c>
      <c r="AE842" s="73"/>
      <c r="AF842" s="74"/>
      <c r="AG842" s="74"/>
      <c r="AH842" s="74"/>
      <c r="AI842" s="74"/>
      <c r="AJ842" s="74"/>
      <c r="AK842" s="74"/>
      <c r="AL842" s="74"/>
      <c r="AM842" s="61"/>
    </row>
    <row r="843" spans="1:39" hidden="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59" t="s">
        <v>381</v>
      </c>
      <c r="N843" s="78"/>
      <c r="O843" s="27" t="s">
        <v>358</v>
      </c>
      <c r="P843" s="15" t="s">
        <v>359</v>
      </c>
      <c r="Q843" s="73"/>
      <c r="R843" s="74"/>
      <c r="S843" s="74"/>
      <c r="T843" s="74"/>
      <c r="U843" s="74"/>
      <c r="V843" s="74"/>
      <c r="W843" s="74"/>
      <c r="X843" s="74"/>
      <c r="Y843" s="61"/>
      <c r="Z843" s="69" t="s">
        <v>520</v>
      </c>
      <c r="AA843" s="59" t="s">
        <v>381</v>
      </c>
      <c r="AB843" s="78"/>
      <c r="AC843" s="27" t="s">
        <v>358</v>
      </c>
      <c r="AD843" s="15" t="s">
        <v>359</v>
      </c>
      <c r="AE843" s="73"/>
      <c r="AF843" s="74"/>
      <c r="AG843" s="74"/>
      <c r="AH843" s="74"/>
      <c r="AI843" s="74"/>
      <c r="AJ843" s="74"/>
      <c r="AK843" s="74"/>
      <c r="AL843" s="74"/>
      <c r="AM843" s="61"/>
    </row>
    <row r="844" spans="1:39" hidden="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59" t="s">
        <v>381</v>
      </c>
      <c r="N844" s="78"/>
      <c r="O844" s="27" t="s">
        <v>358</v>
      </c>
      <c r="P844" s="15" t="s">
        <v>359</v>
      </c>
      <c r="Q844" s="73"/>
      <c r="R844" s="74"/>
      <c r="S844" s="74"/>
      <c r="T844" s="74"/>
      <c r="U844" s="74"/>
      <c r="V844" s="74"/>
      <c r="W844" s="74"/>
      <c r="X844" s="74"/>
      <c r="Y844" s="61"/>
      <c r="Z844" s="69" t="s">
        <v>519</v>
      </c>
      <c r="AA844" s="59" t="s">
        <v>381</v>
      </c>
      <c r="AB844" s="78"/>
      <c r="AC844" s="27" t="s">
        <v>358</v>
      </c>
      <c r="AD844" s="15" t="s">
        <v>359</v>
      </c>
      <c r="AE844" s="73"/>
      <c r="AF844" s="74"/>
      <c r="AG844" s="74"/>
      <c r="AH844" s="74"/>
      <c r="AI844" s="74"/>
      <c r="AJ844" s="74"/>
      <c r="AK844" s="74"/>
      <c r="AL844" s="74"/>
      <c r="AM844" s="61"/>
    </row>
    <row r="845" spans="1:39" hidden="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59" t="s">
        <v>381</v>
      </c>
      <c r="N845" s="78"/>
      <c r="O845" s="27" t="s">
        <v>358</v>
      </c>
      <c r="P845" s="15" t="s">
        <v>359</v>
      </c>
      <c r="Q845" s="73"/>
      <c r="R845" s="74"/>
      <c r="S845" s="74"/>
      <c r="T845" s="74"/>
      <c r="U845" s="74"/>
      <c r="V845" s="74"/>
      <c r="W845" s="74"/>
      <c r="X845" s="74"/>
      <c r="Y845" s="61"/>
      <c r="Z845" s="69" t="s">
        <v>520</v>
      </c>
      <c r="AA845" s="59" t="s">
        <v>381</v>
      </c>
      <c r="AB845" s="78"/>
      <c r="AC845" s="27" t="s">
        <v>358</v>
      </c>
      <c r="AD845" s="15" t="s">
        <v>359</v>
      </c>
      <c r="AE845" s="73"/>
      <c r="AF845" s="74"/>
      <c r="AG845" s="74"/>
      <c r="AH845" s="74"/>
      <c r="AI845" s="74"/>
      <c r="AJ845" s="74"/>
      <c r="AK845" s="74"/>
      <c r="AL845" s="74"/>
      <c r="AM845" s="61"/>
    </row>
    <row r="846" spans="1:39" hidden="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59" t="s">
        <v>381</v>
      </c>
      <c r="N846" s="78"/>
      <c r="O846" s="27" t="s">
        <v>358</v>
      </c>
      <c r="P846" s="15" t="s">
        <v>359</v>
      </c>
      <c r="Q846" s="73"/>
      <c r="R846" s="74"/>
      <c r="S846" s="74"/>
      <c r="T846" s="74"/>
      <c r="U846" s="74"/>
      <c r="V846" s="74"/>
      <c r="W846" s="74"/>
      <c r="X846" s="74"/>
      <c r="Y846" s="61"/>
      <c r="Z846" s="69" t="s">
        <v>519</v>
      </c>
      <c r="AA846" s="59" t="s">
        <v>381</v>
      </c>
      <c r="AB846" s="78"/>
      <c r="AC846" s="27" t="s">
        <v>358</v>
      </c>
      <c r="AD846" s="15" t="s">
        <v>359</v>
      </c>
      <c r="AE846" s="73"/>
      <c r="AF846" s="74"/>
      <c r="AG846" s="74"/>
      <c r="AH846" s="74"/>
      <c r="AI846" s="74"/>
      <c r="AJ846" s="74"/>
      <c r="AK846" s="74"/>
      <c r="AL846" s="74"/>
      <c r="AM846" s="61"/>
    </row>
    <row r="847" spans="1:39" hidden="1">
      <c r="A847" s="10">
        <v>843</v>
      </c>
      <c r="B847" s="98" t="s">
        <v>74</v>
      </c>
      <c r="C847" s="98" t="s">
        <v>75</v>
      </c>
      <c r="D847" s="11" t="s">
        <v>51</v>
      </c>
      <c r="E847" s="11" t="s">
        <v>303</v>
      </c>
      <c r="F847" s="12" t="s">
        <v>50</v>
      </c>
      <c r="G847" s="12" t="s">
        <v>310</v>
      </c>
      <c r="H847" s="12" t="s">
        <v>306</v>
      </c>
      <c r="I847" s="103" t="s">
        <v>504</v>
      </c>
      <c r="J847" s="11" t="str">
        <f t="shared" ref="J847:J852" si="29">"12-16h"</f>
        <v>12-16h</v>
      </c>
      <c r="K847" s="12" t="s">
        <v>513</v>
      </c>
      <c r="L847" s="69" t="s">
        <v>519</v>
      </c>
      <c r="M847" s="59" t="s">
        <v>381</v>
      </c>
      <c r="N847" s="78"/>
      <c r="O847" s="27" t="s">
        <v>358</v>
      </c>
      <c r="P847" s="15" t="s">
        <v>359</v>
      </c>
      <c r="Q847" s="73"/>
      <c r="R847" s="74"/>
      <c r="S847" s="74"/>
      <c r="T847" s="74"/>
      <c r="U847" s="74"/>
      <c r="V847" s="74"/>
      <c r="W847" s="74"/>
      <c r="X847" s="74"/>
      <c r="Y847" s="61"/>
      <c r="Z847" s="69" t="s">
        <v>519</v>
      </c>
      <c r="AA847" s="59" t="s">
        <v>381</v>
      </c>
      <c r="AB847" s="78"/>
      <c r="AC847" s="27" t="s">
        <v>358</v>
      </c>
      <c r="AD847" s="15" t="s">
        <v>359</v>
      </c>
      <c r="AE847" s="73"/>
      <c r="AF847" s="74"/>
      <c r="AG847" s="74"/>
      <c r="AH847" s="74"/>
      <c r="AI847" s="74"/>
      <c r="AJ847" s="74"/>
      <c r="AK847" s="74"/>
      <c r="AL847" s="74"/>
      <c r="AM847" s="61"/>
    </row>
    <row r="848" spans="1:39" hidden="1">
      <c r="A848" s="10">
        <v>844</v>
      </c>
      <c r="B848" s="98" t="s">
        <v>269</v>
      </c>
      <c r="C848" s="98" t="s">
        <v>264</v>
      </c>
      <c r="D848" s="11" t="s">
        <v>51</v>
      </c>
      <c r="E848" s="11" t="s">
        <v>304</v>
      </c>
      <c r="F848" s="12" t="s">
        <v>49</v>
      </c>
      <c r="G848" s="11" t="s">
        <v>511</v>
      </c>
      <c r="H848" s="12" t="s">
        <v>307</v>
      </c>
      <c r="I848" s="11" t="s">
        <v>507</v>
      </c>
      <c r="J848" s="11" t="str">
        <f t="shared" si="29"/>
        <v>12-16h</v>
      </c>
      <c r="K848" s="12" t="s">
        <v>513</v>
      </c>
      <c r="L848" s="69" t="s">
        <v>519</v>
      </c>
      <c r="M848" s="59" t="s">
        <v>381</v>
      </c>
      <c r="N848" s="78"/>
      <c r="O848" s="27" t="s">
        <v>358</v>
      </c>
      <c r="P848" s="15" t="s">
        <v>359</v>
      </c>
      <c r="Q848" s="73"/>
      <c r="R848" s="74"/>
      <c r="S848" s="74"/>
      <c r="T848" s="74"/>
      <c r="U848" s="74"/>
      <c r="V848" s="74"/>
      <c r="W848" s="74"/>
      <c r="X848" s="74"/>
      <c r="Y848" s="61"/>
      <c r="Z848" s="69" t="s">
        <v>519</v>
      </c>
      <c r="AA848" s="59" t="s">
        <v>381</v>
      </c>
      <c r="AB848" s="78"/>
      <c r="AC848" s="27" t="s">
        <v>358</v>
      </c>
      <c r="AD848" s="15" t="s">
        <v>359</v>
      </c>
      <c r="AE848" s="73"/>
      <c r="AF848" s="74"/>
      <c r="AG848" s="74"/>
      <c r="AH848" s="74"/>
      <c r="AI848" s="74"/>
      <c r="AJ848" s="74"/>
      <c r="AK848" s="74"/>
      <c r="AL848" s="74"/>
      <c r="AM848" s="61"/>
    </row>
    <row r="849" spans="1:39" hidden="1">
      <c r="A849" s="10">
        <v>845</v>
      </c>
      <c r="B849" s="98" t="s">
        <v>74</v>
      </c>
      <c r="C849" s="98" t="s">
        <v>75</v>
      </c>
      <c r="D849" s="11" t="s">
        <v>25</v>
      </c>
      <c r="E849" s="11" t="s">
        <v>304</v>
      </c>
      <c r="F849" s="12" t="s">
        <v>49</v>
      </c>
      <c r="G849" s="12" t="s">
        <v>310</v>
      </c>
      <c r="H849" s="12" t="s">
        <v>306</v>
      </c>
      <c r="I849" s="103" t="s">
        <v>504</v>
      </c>
      <c r="J849" s="11" t="str">
        <f t="shared" si="29"/>
        <v>12-16h</v>
      </c>
      <c r="K849" s="12" t="s">
        <v>47</v>
      </c>
      <c r="L849" s="69" t="s">
        <v>519</v>
      </c>
      <c r="M849" s="59" t="s">
        <v>381</v>
      </c>
      <c r="N849" s="78"/>
      <c r="O849" s="27" t="s">
        <v>358</v>
      </c>
      <c r="P849" s="15" t="s">
        <v>359</v>
      </c>
      <c r="Q849" s="73"/>
      <c r="R849" s="74"/>
      <c r="S849" s="74"/>
      <c r="T849" s="74"/>
      <c r="U849" s="74"/>
      <c r="V849" s="74"/>
      <c r="W849" s="74"/>
      <c r="X849" s="74"/>
      <c r="Y849" s="61"/>
      <c r="Z849" s="69" t="s">
        <v>519</v>
      </c>
      <c r="AA849" s="59" t="s">
        <v>381</v>
      </c>
      <c r="AB849" s="78"/>
      <c r="AC849" s="27" t="s">
        <v>358</v>
      </c>
      <c r="AD849" s="15" t="s">
        <v>359</v>
      </c>
      <c r="AE849" s="73"/>
      <c r="AF849" s="74"/>
      <c r="AG849" s="74"/>
      <c r="AH849" s="74"/>
      <c r="AI849" s="74"/>
      <c r="AJ849" s="74"/>
      <c r="AK849" s="74"/>
      <c r="AL849" s="74"/>
      <c r="AM849" s="61"/>
    </row>
    <row r="850" spans="1:39" hidden="1">
      <c r="A850" s="10">
        <v>846</v>
      </c>
      <c r="B850" s="98" t="s">
        <v>199</v>
      </c>
      <c r="C850" s="98" t="s">
        <v>198</v>
      </c>
      <c r="D850" s="11" t="s">
        <v>51</v>
      </c>
      <c r="E850" s="11" t="s">
        <v>303</v>
      </c>
      <c r="F850" s="12" t="s">
        <v>50</v>
      </c>
      <c r="G850" s="12" t="s">
        <v>310</v>
      </c>
      <c r="H850" s="12" t="s">
        <v>306</v>
      </c>
      <c r="I850" s="103" t="s">
        <v>504</v>
      </c>
      <c r="J850" s="11" t="str">
        <f t="shared" si="29"/>
        <v>12-16h</v>
      </c>
      <c r="K850" s="12" t="s">
        <v>512</v>
      </c>
      <c r="L850" s="69" t="s">
        <v>520</v>
      </c>
      <c r="M850" s="59" t="s">
        <v>381</v>
      </c>
      <c r="N850" s="78"/>
      <c r="O850" s="27" t="s">
        <v>358</v>
      </c>
      <c r="P850" s="15" t="s">
        <v>359</v>
      </c>
      <c r="Q850" s="73"/>
      <c r="R850" s="74"/>
      <c r="S850" s="74"/>
      <c r="T850" s="74"/>
      <c r="U850" s="74"/>
      <c r="V850" s="74"/>
      <c r="W850" s="74"/>
      <c r="X850" s="74"/>
      <c r="Y850" s="61"/>
      <c r="Z850" s="69" t="s">
        <v>520</v>
      </c>
      <c r="AA850" s="59" t="s">
        <v>381</v>
      </c>
      <c r="AB850" s="78"/>
      <c r="AC850" s="27" t="s">
        <v>358</v>
      </c>
      <c r="AD850" s="15" t="s">
        <v>359</v>
      </c>
      <c r="AE850" s="73"/>
      <c r="AF850" s="74"/>
      <c r="AG850" s="74"/>
      <c r="AH850" s="74"/>
      <c r="AI850" s="74"/>
      <c r="AJ850" s="74"/>
      <c r="AK850" s="74"/>
      <c r="AL850" s="74"/>
      <c r="AM850" s="61"/>
    </row>
    <row r="851" spans="1:39" hidden="1">
      <c r="A851" s="10">
        <v>847</v>
      </c>
      <c r="B851" s="98" t="s">
        <v>72</v>
      </c>
      <c r="C851" s="98" t="s">
        <v>72</v>
      </c>
      <c r="D851" s="11" t="s">
        <v>51</v>
      </c>
      <c r="E851" s="11" t="s">
        <v>303</v>
      </c>
      <c r="F851" s="12" t="s">
        <v>49</v>
      </c>
      <c r="G851" s="12" t="s">
        <v>310</v>
      </c>
      <c r="H851" s="12" t="s">
        <v>306</v>
      </c>
      <c r="I851" s="11" t="s">
        <v>504</v>
      </c>
      <c r="J851" s="11" t="str">
        <f t="shared" si="29"/>
        <v>12-16h</v>
      </c>
      <c r="K851" s="12" t="s">
        <v>513</v>
      </c>
      <c r="L851" s="69" t="s">
        <v>519</v>
      </c>
      <c r="M851" s="59" t="s">
        <v>381</v>
      </c>
      <c r="N851" s="78"/>
      <c r="O851" s="27" t="s">
        <v>358</v>
      </c>
      <c r="P851" s="15" t="s">
        <v>359</v>
      </c>
      <c r="Q851" s="73"/>
      <c r="R851" s="74"/>
      <c r="S851" s="74"/>
      <c r="T851" s="74"/>
      <c r="U851" s="74"/>
      <c r="V851" s="74"/>
      <c r="W851" s="74"/>
      <c r="X851" s="74"/>
      <c r="Y851" s="61"/>
      <c r="Z851" s="69" t="s">
        <v>519</v>
      </c>
      <c r="AA851" s="59" t="s">
        <v>381</v>
      </c>
      <c r="AB851" s="78"/>
      <c r="AC851" s="27" t="s">
        <v>358</v>
      </c>
      <c r="AD851" s="15" t="s">
        <v>359</v>
      </c>
      <c r="AE851" s="73"/>
      <c r="AF851" s="74"/>
      <c r="AG851" s="74"/>
      <c r="AH851" s="74"/>
      <c r="AI851" s="74"/>
      <c r="AJ851" s="74"/>
      <c r="AK851" s="74"/>
      <c r="AL851" s="74"/>
      <c r="AM851" s="61"/>
    </row>
    <row r="852" spans="1:39" hidden="1">
      <c r="A852" s="10">
        <v>848</v>
      </c>
      <c r="B852" s="98" t="s">
        <v>260</v>
      </c>
      <c r="C852" s="98" t="s">
        <v>260</v>
      </c>
      <c r="D852" s="11" t="s">
        <v>25</v>
      </c>
      <c r="E852" s="11" t="s">
        <v>303</v>
      </c>
      <c r="F852" s="12" t="s">
        <v>50</v>
      </c>
      <c r="G852" s="12" t="s">
        <v>310</v>
      </c>
      <c r="H852" s="12" t="s">
        <v>306</v>
      </c>
      <c r="I852" s="103" t="s">
        <v>504</v>
      </c>
      <c r="J852" s="11" t="str">
        <f t="shared" si="29"/>
        <v>12-16h</v>
      </c>
      <c r="K852" s="12" t="s">
        <v>512</v>
      </c>
      <c r="L852" s="69" t="s">
        <v>519</v>
      </c>
      <c r="M852" s="59" t="s">
        <v>381</v>
      </c>
      <c r="N852" s="78"/>
      <c r="O852" s="27" t="s">
        <v>358</v>
      </c>
      <c r="P852" s="15" t="s">
        <v>359</v>
      </c>
      <c r="Q852" s="73"/>
      <c r="R852" s="74"/>
      <c r="S852" s="74"/>
      <c r="T852" s="74"/>
      <c r="U852" s="74"/>
      <c r="V852" s="74"/>
      <c r="W852" s="74"/>
      <c r="X852" s="74"/>
      <c r="Y852" s="61"/>
      <c r="Z852" s="69" t="s">
        <v>519</v>
      </c>
      <c r="AA852" s="59" t="s">
        <v>381</v>
      </c>
      <c r="AB852" s="78"/>
      <c r="AC852" s="27" t="s">
        <v>358</v>
      </c>
      <c r="AD852" s="15" t="s">
        <v>359</v>
      </c>
      <c r="AE852" s="73"/>
      <c r="AF852" s="74"/>
      <c r="AG852" s="74"/>
      <c r="AH852" s="74"/>
      <c r="AI852" s="74"/>
      <c r="AJ852" s="74"/>
      <c r="AK852" s="74"/>
      <c r="AL852" s="74"/>
      <c r="AM852" s="61"/>
    </row>
    <row r="853" spans="1:39" hidden="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59" t="s">
        <v>381</v>
      </c>
      <c r="N853" s="78"/>
      <c r="O853" s="27" t="s">
        <v>358</v>
      </c>
      <c r="P853" s="15" t="s">
        <v>359</v>
      </c>
      <c r="Q853" s="73"/>
      <c r="R853" s="74"/>
      <c r="S853" s="74"/>
      <c r="T853" s="74"/>
      <c r="U853" s="74"/>
      <c r="V853" s="74"/>
      <c r="W853" s="74"/>
      <c r="X853" s="74"/>
      <c r="Y853" s="61"/>
      <c r="Z853" s="69" t="s">
        <v>520</v>
      </c>
      <c r="AA853" s="59" t="s">
        <v>381</v>
      </c>
      <c r="AB853" s="78"/>
      <c r="AC853" s="27" t="s">
        <v>358</v>
      </c>
      <c r="AD853" s="15" t="s">
        <v>359</v>
      </c>
      <c r="AE853" s="73"/>
      <c r="AF853" s="74"/>
      <c r="AG853" s="74"/>
      <c r="AH853" s="74"/>
      <c r="AI853" s="74"/>
      <c r="AJ853" s="74"/>
      <c r="AK853" s="74"/>
      <c r="AL853" s="74"/>
      <c r="AM853" s="61"/>
    </row>
    <row r="854" spans="1:39" hidden="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59" t="s">
        <v>381</v>
      </c>
      <c r="N854" s="78"/>
      <c r="O854" s="27" t="s">
        <v>358</v>
      </c>
      <c r="P854" s="15" t="s">
        <v>359</v>
      </c>
      <c r="Q854" s="73"/>
      <c r="R854" s="74"/>
      <c r="S854" s="74"/>
      <c r="T854" s="74"/>
      <c r="U854" s="74"/>
      <c r="V854" s="74"/>
      <c r="W854" s="74"/>
      <c r="X854" s="74"/>
      <c r="Y854" s="61"/>
      <c r="Z854" s="69" t="s">
        <v>520</v>
      </c>
      <c r="AA854" s="59" t="s">
        <v>381</v>
      </c>
      <c r="AB854" s="78"/>
      <c r="AC854" s="27" t="s">
        <v>358</v>
      </c>
      <c r="AD854" s="15" t="s">
        <v>359</v>
      </c>
      <c r="AE854" s="73"/>
      <c r="AF854" s="74"/>
      <c r="AG854" s="74"/>
      <c r="AH854" s="74"/>
      <c r="AI854" s="74"/>
      <c r="AJ854" s="74"/>
      <c r="AK854" s="74"/>
      <c r="AL854" s="74"/>
      <c r="AM854" s="61"/>
    </row>
    <row r="855" spans="1:39" hidden="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59" t="s">
        <v>381</v>
      </c>
      <c r="N855" s="78"/>
      <c r="O855" s="27" t="s">
        <v>358</v>
      </c>
      <c r="P855" s="15" t="s">
        <v>359</v>
      </c>
      <c r="Q855" s="73"/>
      <c r="R855" s="74"/>
      <c r="S855" s="74"/>
      <c r="T855" s="74"/>
      <c r="U855" s="74"/>
      <c r="V855" s="74"/>
      <c r="W855" s="74"/>
      <c r="X855" s="74"/>
      <c r="Y855" s="61"/>
      <c r="Z855" s="69" t="s">
        <v>519</v>
      </c>
      <c r="AA855" s="59" t="s">
        <v>381</v>
      </c>
      <c r="AB855" s="78"/>
      <c r="AC855" s="27" t="s">
        <v>358</v>
      </c>
      <c r="AD855" s="15" t="s">
        <v>359</v>
      </c>
      <c r="AE855" s="73"/>
      <c r="AF855" s="74"/>
      <c r="AG855" s="74"/>
      <c r="AH855" s="74"/>
      <c r="AI855" s="74"/>
      <c r="AJ855" s="74"/>
      <c r="AK855" s="74"/>
      <c r="AL855" s="74"/>
      <c r="AM855" s="61"/>
    </row>
    <row r="856" spans="1:39" hidden="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59" t="s">
        <v>381</v>
      </c>
      <c r="N856" s="78"/>
      <c r="O856" s="27" t="s">
        <v>358</v>
      </c>
      <c r="P856" s="15" t="s">
        <v>359</v>
      </c>
      <c r="Q856" s="73"/>
      <c r="R856" s="74"/>
      <c r="S856" s="74"/>
      <c r="T856" s="74"/>
      <c r="U856" s="74"/>
      <c r="V856" s="74"/>
      <c r="W856" s="74"/>
      <c r="X856" s="74"/>
      <c r="Y856" s="61"/>
      <c r="Z856" s="69" t="s">
        <v>519</v>
      </c>
      <c r="AA856" s="59" t="s">
        <v>381</v>
      </c>
      <c r="AB856" s="78"/>
      <c r="AC856" s="27" t="s">
        <v>358</v>
      </c>
      <c r="AD856" s="15" t="s">
        <v>359</v>
      </c>
      <c r="AE856" s="73"/>
      <c r="AF856" s="74"/>
      <c r="AG856" s="74"/>
      <c r="AH856" s="74"/>
      <c r="AI856" s="74"/>
      <c r="AJ856" s="74"/>
      <c r="AK856" s="74"/>
      <c r="AL856" s="74"/>
      <c r="AM856" s="61"/>
    </row>
    <row r="857" spans="1:39" hidden="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59" t="s">
        <v>381</v>
      </c>
      <c r="N857" s="78"/>
      <c r="O857" s="27" t="s">
        <v>358</v>
      </c>
      <c r="P857" s="15" t="s">
        <v>359</v>
      </c>
      <c r="Q857" s="73"/>
      <c r="R857" s="74"/>
      <c r="S857" s="74"/>
      <c r="T857" s="74"/>
      <c r="U857" s="74"/>
      <c r="V857" s="74"/>
      <c r="W857" s="74"/>
      <c r="X857" s="74"/>
      <c r="Y857" s="61"/>
      <c r="Z857" s="69" t="s">
        <v>520</v>
      </c>
      <c r="AA857" s="59" t="s">
        <v>381</v>
      </c>
      <c r="AB857" s="78"/>
      <c r="AC857" s="27" t="s">
        <v>358</v>
      </c>
      <c r="AD857" s="15" t="s">
        <v>359</v>
      </c>
      <c r="AE857" s="73"/>
      <c r="AF857" s="74"/>
      <c r="AG857" s="74"/>
      <c r="AH857" s="74"/>
      <c r="AI857" s="74"/>
      <c r="AJ857" s="74"/>
      <c r="AK857" s="74"/>
      <c r="AL857" s="74"/>
      <c r="AM857" s="61"/>
    </row>
    <row r="858" spans="1:39" hidden="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59" t="s">
        <v>381</v>
      </c>
      <c r="N858" s="78"/>
      <c r="O858" s="27" t="s">
        <v>358</v>
      </c>
      <c r="P858" s="15" t="s">
        <v>359</v>
      </c>
      <c r="Q858" s="73"/>
      <c r="R858" s="74"/>
      <c r="S858" s="74"/>
      <c r="T858" s="74"/>
      <c r="U858" s="74"/>
      <c r="V858" s="74"/>
      <c r="W858" s="74"/>
      <c r="X858" s="74"/>
      <c r="Y858" s="61"/>
      <c r="Z858" s="69" t="s">
        <v>519</v>
      </c>
      <c r="AA858" s="59" t="s">
        <v>381</v>
      </c>
      <c r="AB858" s="78"/>
      <c r="AC858" s="27" t="s">
        <v>358</v>
      </c>
      <c r="AD858" s="15" t="s">
        <v>359</v>
      </c>
      <c r="AE858" s="73"/>
      <c r="AF858" s="74"/>
      <c r="AG858" s="74"/>
      <c r="AH858" s="74"/>
      <c r="AI858" s="74"/>
      <c r="AJ858" s="74"/>
      <c r="AK858" s="74"/>
      <c r="AL858" s="74"/>
      <c r="AM858" s="61"/>
    </row>
    <row r="859" spans="1:39" hidden="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59" t="s">
        <v>381</v>
      </c>
      <c r="N859" s="78"/>
      <c r="O859" s="27" t="s">
        <v>358</v>
      </c>
      <c r="P859" s="15" t="s">
        <v>359</v>
      </c>
      <c r="Q859" s="73"/>
      <c r="R859" s="74"/>
      <c r="S859" s="74"/>
      <c r="T859" s="74"/>
      <c r="U859" s="74"/>
      <c r="V859" s="74"/>
      <c r="W859" s="74"/>
      <c r="X859" s="74"/>
      <c r="Y859" s="61"/>
      <c r="Z859" s="69" t="s">
        <v>520</v>
      </c>
      <c r="AA859" s="59" t="s">
        <v>381</v>
      </c>
      <c r="AB859" s="78"/>
      <c r="AC859" s="27" t="s">
        <v>358</v>
      </c>
      <c r="AD859" s="15" t="s">
        <v>359</v>
      </c>
      <c r="AE859" s="73"/>
      <c r="AF859" s="74"/>
      <c r="AG859" s="74"/>
      <c r="AH859" s="74"/>
      <c r="AI859" s="74"/>
      <c r="AJ859" s="74"/>
      <c r="AK859" s="74"/>
      <c r="AL859" s="74"/>
      <c r="AM859" s="61"/>
    </row>
    <row r="860" spans="1:39" hidden="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59" t="s">
        <v>381</v>
      </c>
      <c r="N860" s="78"/>
      <c r="O860" s="27" t="s">
        <v>358</v>
      </c>
      <c r="P860" s="15" t="s">
        <v>359</v>
      </c>
      <c r="Q860" s="73"/>
      <c r="R860" s="74"/>
      <c r="S860" s="74"/>
      <c r="T860" s="74"/>
      <c r="U860" s="74"/>
      <c r="V860" s="74"/>
      <c r="W860" s="74"/>
      <c r="X860" s="74"/>
      <c r="Y860" s="61"/>
      <c r="Z860" s="69" t="s">
        <v>520</v>
      </c>
      <c r="AA860" s="59" t="s">
        <v>381</v>
      </c>
      <c r="AB860" s="78"/>
      <c r="AC860" s="27" t="s">
        <v>358</v>
      </c>
      <c r="AD860" s="15" t="s">
        <v>359</v>
      </c>
      <c r="AE860" s="73"/>
      <c r="AF860" s="74"/>
      <c r="AG860" s="74"/>
      <c r="AH860" s="74"/>
      <c r="AI860" s="74"/>
      <c r="AJ860" s="74"/>
      <c r="AK860" s="74"/>
      <c r="AL860" s="74"/>
      <c r="AM860" s="61"/>
    </row>
    <row r="861" spans="1:39" hidden="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59" t="s">
        <v>381</v>
      </c>
      <c r="N861" s="78"/>
      <c r="O861" s="27" t="s">
        <v>358</v>
      </c>
      <c r="P861" s="15" t="s">
        <v>359</v>
      </c>
      <c r="Q861" s="73"/>
      <c r="R861" s="74"/>
      <c r="S861" s="74"/>
      <c r="T861" s="74"/>
      <c r="U861" s="74"/>
      <c r="V861" s="74"/>
      <c r="W861" s="74"/>
      <c r="X861" s="74"/>
      <c r="Y861" s="61"/>
      <c r="Z861" s="69" t="s">
        <v>520</v>
      </c>
      <c r="AA861" s="59" t="s">
        <v>381</v>
      </c>
      <c r="AB861" s="78"/>
      <c r="AC861" s="27" t="s">
        <v>358</v>
      </c>
      <c r="AD861" s="15" t="s">
        <v>359</v>
      </c>
      <c r="AE861" s="73"/>
      <c r="AF861" s="74"/>
      <c r="AG861" s="74"/>
      <c r="AH861" s="74"/>
      <c r="AI861" s="74"/>
      <c r="AJ861" s="74"/>
      <c r="AK861" s="74"/>
      <c r="AL861" s="74"/>
      <c r="AM861" s="61"/>
    </row>
    <row r="862" spans="1:39" hidden="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59" t="s">
        <v>381</v>
      </c>
      <c r="N862" s="78"/>
      <c r="O862" s="27" t="s">
        <v>358</v>
      </c>
      <c r="P862" s="15" t="s">
        <v>359</v>
      </c>
      <c r="Q862" s="73"/>
      <c r="R862" s="74"/>
      <c r="S862" s="74"/>
      <c r="T862" s="74"/>
      <c r="U862" s="74"/>
      <c r="V862" s="74"/>
      <c r="W862" s="74"/>
      <c r="X862" s="74"/>
      <c r="Y862" s="61"/>
      <c r="Z862" s="69" t="s">
        <v>519</v>
      </c>
      <c r="AA862" s="59" t="s">
        <v>381</v>
      </c>
      <c r="AB862" s="78"/>
      <c r="AC862" s="27" t="s">
        <v>358</v>
      </c>
      <c r="AD862" s="15" t="s">
        <v>359</v>
      </c>
      <c r="AE862" s="73"/>
      <c r="AF862" s="74"/>
      <c r="AG862" s="74"/>
      <c r="AH862" s="74"/>
      <c r="AI862" s="74"/>
      <c r="AJ862" s="74"/>
      <c r="AK862" s="74"/>
      <c r="AL862" s="74"/>
      <c r="AM862" s="61"/>
    </row>
    <row r="863" spans="1:39" hidden="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59" t="s">
        <v>381</v>
      </c>
      <c r="N863" s="78"/>
      <c r="O863" s="27" t="s">
        <v>358</v>
      </c>
      <c r="P863" s="15" t="s">
        <v>359</v>
      </c>
      <c r="Q863" s="73"/>
      <c r="R863" s="74"/>
      <c r="S863" s="74"/>
      <c r="T863" s="74"/>
      <c r="U863" s="74"/>
      <c r="V863" s="74"/>
      <c r="W863" s="74"/>
      <c r="X863" s="74"/>
      <c r="Y863" s="61"/>
      <c r="Z863" s="69" t="s">
        <v>520</v>
      </c>
      <c r="AA863" s="59" t="s">
        <v>381</v>
      </c>
      <c r="AB863" s="78"/>
      <c r="AC863" s="27" t="s">
        <v>358</v>
      </c>
      <c r="AD863" s="15" t="s">
        <v>359</v>
      </c>
      <c r="AE863" s="73"/>
      <c r="AF863" s="74"/>
      <c r="AG863" s="74"/>
      <c r="AH863" s="74"/>
      <c r="AI863" s="74"/>
      <c r="AJ863" s="74"/>
      <c r="AK863" s="74"/>
      <c r="AL863" s="74"/>
      <c r="AM863" s="61"/>
    </row>
    <row r="864" spans="1:39" hidden="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59" t="s">
        <v>381</v>
      </c>
      <c r="N864" s="78"/>
      <c r="O864" s="27" t="s">
        <v>358</v>
      </c>
      <c r="P864" s="15" t="s">
        <v>359</v>
      </c>
      <c r="Q864" s="73"/>
      <c r="R864" s="74"/>
      <c r="S864" s="74"/>
      <c r="T864" s="74"/>
      <c r="U864" s="74"/>
      <c r="V864" s="74"/>
      <c r="W864" s="74"/>
      <c r="X864" s="74"/>
      <c r="Y864" s="61"/>
      <c r="Z864" s="69" t="s">
        <v>520</v>
      </c>
      <c r="AA864" s="59" t="s">
        <v>381</v>
      </c>
      <c r="AB864" s="78"/>
      <c r="AC864" s="27" t="s">
        <v>358</v>
      </c>
      <c r="AD864" s="15" t="s">
        <v>359</v>
      </c>
      <c r="AE864" s="73"/>
      <c r="AF864" s="74"/>
      <c r="AG864" s="74"/>
      <c r="AH864" s="74"/>
      <c r="AI864" s="74"/>
      <c r="AJ864" s="74"/>
      <c r="AK864" s="74"/>
      <c r="AL864" s="74"/>
      <c r="AM864" s="61"/>
    </row>
    <row r="865" spans="1:39" hidden="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59" t="s">
        <v>381</v>
      </c>
      <c r="N865" s="78"/>
      <c r="O865" s="27" t="s">
        <v>358</v>
      </c>
      <c r="P865" s="15" t="s">
        <v>359</v>
      </c>
      <c r="Q865" s="73"/>
      <c r="R865" s="74"/>
      <c r="S865" s="74"/>
      <c r="T865" s="74"/>
      <c r="U865" s="74"/>
      <c r="V865" s="74"/>
      <c r="W865" s="74"/>
      <c r="X865" s="74"/>
      <c r="Y865" s="61"/>
      <c r="Z865" s="69" t="s">
        <v>520</v>
      </c>
      <c r="AA865" s="59" t="s">
        <v>381</v>
      </c>
      <c r="AB865" s="78"/>
      <c r="AC865" s="27" t="s">
        <v>358</v>
      </c>
      <c r="AD865" s="15" t="s">
        <v>359</v>
      </c>
      <c r="AE865" s="73"/>
      <c r="AF865" s="74"/>
      <c r="AG865" s="74"/>
      <c r="AH865" s="74"/>
      <c r="AI865" s="74"/>
      <c r="AJ865" s="74"/>
      <c r="AK865" s="74"/>
      <c r="AL865" s="74"/>
      <c r="AM865" s="61"/>
    </row>
    <row r="866" spans="1:39" hidden="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59" t="s">
        <v>381</v>
      </c>
      <c r="N866" s="78"/>
      <c r="O866" s="27" t="s">
        <v>358</v>
      </c>
      <c r="P866" s="15" t="s">
        <v>359</v>
      </c>
      <c r="Q866" s="73"/>
      <c r="R866" s="74"/>
      <c r="S866" s="74"/>
      <c r="T866" s="74"/>
      <c r="U866" s="74"/>
      <c r="V866" s="74"/>
      <c r="W866" s="74"/>
      <c r="X866" s="74"/>
      <c r="Y866" s="61"/>
      <c r="Z866" s="69" t="s">
        <v>520</v>
      </c>
      <c r="AA866" s="59" t="s">
        <v>381</v>
      </c>
      <c r="AB866" s="78"/>
      <c r="AC866" s="27" t="s">
        <v>358</v>
      </c>
      <c r="AD866" s="15" t="s">
        <v>359</v>
      </c>
      <c r="AE866" s="73"/>
      <c r="AF866" s="74"/>
      <c r="AG866" s="74"/>
      <c r="AH866" s="74"/>
      <c r="AI866" s="74"/>
      <c r="AJ866" s="74"/>
      <c r="AK866" s="74"/>
      <c r="AL866" s="74"/>
      <c r="AM866" s="61"/>
    </row>
    <row r="867" spans="1:39" hidden="1">
      <c r="A867" s="10">
        <v>863</v>
      </c>
      <c r="B867" s="98" t="s">
        <v>260</v>
      </c>
      <c r="C867" s="98" t="s">
        <v>260</v>
      </c>
      <c r="D867" s="11" t="s">
        <v>52</v>
      </c>
      <c r="E867" s="11" t="s">
        <v>304</v>
      </c>
      <c r="F867" s="12" t="s">
        <v>50</v>
      </c>
      <c r="G867" s="12" t="s">
        <v>310</v>
      </c>
      <c r="H867" s="12" t="s">
        <v>306</v>
      </c>
      <c r="I867" s="11" t="s">
        <v>507</v>
      </c>
      <c r="J867" s="12" t="str">
        <f t="shared" ref="J867:J877" si="30">"≥17h"</f>
        <v>≥17h</v>
      </c>
      <c r="K867" s="12" t="s">
        <v>513</v>
      </c>
      <c r="L867" s="69" t="s">
        <v>519</v>
      </c>
      <c r="M867" s="59" t="s">
        <v>381</v>
      </c>
      <c r="N867" s="78"/>
      <c r="O867" s="27" t="s">
        <v>358</v>
      </c>
      <c r="P867" s="15" t="s">
        <v>359</v>
      </c>
      <c r="Q867" s="73"/>
      <c r="R867" s="74"/>
      <c r="S867" s="74"/>
      <c r="T867" s="74"/>
      <c r="U867" s="74"/>
      <c r="V867" s="74"/>
      <c r="W867" s="74"/>
      <c r="X867" s="74"/>
      <c r="Y867" s="61"/>
      <c r="Z867" s="69" t="s">
        <v>519</v>
      </c>
      <c r="AA867" s="59" t="s">
        <v>381</v>
      </c>
      <c r="AB867" s="78"/>
      <c r="AC867" s="27" t="s">
        <v>358</v>
      </c>
      <c r="AD867" s="15" t="s">
        <v>359</v>
      </c>
      <c r="AE867" s="73"/>
      <c r="AF867" s="74"/>
      <c r="AG867" s="74"/>
      <c r="AH867" s="74"/>
      <c r="AI867" s="74"/>
      <c r="AJ867" s="74"/>
      <c r="AK867" s="74"/>
      <c r="AL867" s="74"/>
      <c r="AM867" s="61"/>
    </row>
    <row r="868" spans="1:39" hidden="1">
      <c r="A868" s="10">
        <v>864</v>
      </c>
      <c r="B868" s="98" t="s">
        <v>88</v>
      </c>
      <c r="C868" s="98" t="s">
        <v>89</v>
      </c>
      <c r="D868" s="11" t="s">
        <v>51</v>
      </c>
      <c r="E868" s="11" t="s">
        <v>303</v>
      </c>
      <c r="F868" s="12" t="s">
        <v>49</v>
      </c>
      <c r="G868" s="12" t="s">
        <v>310</v>
      </c>
      <c r="H868" s="12" t="s">
        <v>306</v>
      </c>
      <c r="I868" s="103" t="s">
        <v>504</v>
      </c>
      <c r="J868" s="12" t="str">
        <f t="shared" si="30"/>
        <v>≥17h</v>
      </c>
      <c r="K868" s="12" t="s">
        <v>513</v>
      </c>
      <c r="L868" s="69" t="s">
        <v>520</v>
      </c>
      <c r="M868" s="59" t="s">
        <v>381</v>
      </c>
      <c r="N868" s="78"/>
      <c r="O868" s="27" t="s">
        <v>358</v>
      </c>
      <c r="P868" s="15" t="s">
        <v>359</v>
      </c>
      <c r="Q868" s="73"/>
      <c r="R868" s="74"/>
      <c r="S868" s="74"/>
      <c r="T868" s="74"/>
      <c r="U868" s="74"/>
      <c r="V868" s="74"/>
      <c r="W868" s="74"/>
      <c r="X868" s="74"/>
      <c r="Y868" s="61"/>
      <c r="Z868" s="69" t="s">
        <v>520</v>
      </c>
      <c r="AA868" s="59" t="s">
        <v>381</v>
      </c>
      <c r="AB868" s="78"/>
      <c r="AC868" s="27" t="s">
        <v>358</v>
      </c>
      <c r="AD868" s="15" t="s">
        <v>359</v>
      </c>
      <c r="AE868" s="73"/>
      <c r="AF868" s="74"/>
      <c r="AG868" s="74"/>
      <c r="AH868" s="74"/>
      <c r="AI868" s="74"/>
      <c r="AJ868" s="74"/>
      <c r="AK868" s="74"/>
      <c r="AL868" s="74"/>
      <c r="AM868" s="61"/>
    </row>
    <row r="869" spans="1:39" hidden="1">
      <c r="A869" s="10">
        <v>865</v>
      </c>
      <c r="B869" s="98" t="s">
        <v>260</v>
      </c>
      <c r="C869" s="98" t="s">
        <v>260</v>
      </c>
      <c r="D869" s="11" t="s">
        <v>52</v>
      </c>
      <c r="E869" s="11" t="s">
        <v>304</v>
      </c>
      <c r="F869" s="12" t="s">
        <v>50</v>
      </c>
      <c r="G869" s="12" t="s">
        <v>310</v>
      </c>
      <c r="H869" s="12" t="s">
        <v>306</v>
      </c>
      <c r="I869" s="11" t="s">
        <v>504</v>
      </c>
      <c r="J869" s="12" t="str">
        <f t="shared" si="30"/>
        <v>≥17h</v>
      </c>
      <c r="K869" s="12" t="s">
        <v>512</v>
      </c>
      <c r="L869" s="69" t="s">
        <v>519</v>
      </c>
      <c r="M869" s="59" t="s">
        <v>381</v>
      </c>
      <c r="N869" s="78"/>
      <c r="O869" s="27" t="s">
        <v>358</v>
      </c>
      <c r="P869" s="15" t="s">
        <v>359</v>
      </c>
      <c r="Q869" s="73"/>
      <c r="R869" s="74"/>
      <c r="S869" s="74"/>
      <c r="T869" s="74"/>
      <c r="U869" s="74"/>
      <c r="V869" s="74"/>
      <c r="W869" s="74"/>
      <c r="X869" s="74"/>
      <c r="Y869" s="61"/>
      <c r="Z869" s="69" t="s">
        <v>519</v>
      </c>
      <c r="AA869" s="59" t="s">
        <v>381</v>
      </c>
      <c r="AB869" s="78"/>
      <c r="AC869" s="27" t="s">
        <v>358</v>
      </c>
      <c r="AD869" s="15" t="s">
        <v>359</v>
      </c>
      <c r="AE869" s="73"/>
      <c r="AF869" s="74"/>
      <c r="AG869" s="74"/>
      <c r="AH869" s="74"/>
      <c r="AI869" s="74"/>
      <c r="AJ869" s="74"/>
      <c r="AK869" s="74"/>
      <c r="AL869" s="74"/>
      <c r="AM869" s="61"/>
    </row>
    <row r="870" spans="1:39" hidden="1">
      <c r="A870" s="10">
        <v>866</v>
      </c>
      <c r="B870" s="98" t="s">
        <v>199</v>
      </c>
      <c r="C870" s="98" t="s">
        <v>198</v>
      </c>
      <c r="D870" s="11" t="s">
        <v>52</v>
      </c>
      <c r="E870" s="11" t="s">
        <v>303</v>
      </c>
      <c r="F870" s="12" t="s">
        <v>49</v>
      </c>
      <c r="G870" s="12" t="s">
        <v>310</v>
      </c>
      <c r="H870" s="12" t="s">
        <v>306</v>
      </c>
      <c r="I870" s="103" t="s">
        <v>504</v>
      </c>
      <c r="J870" s="12" t="str">
        <f t="shared" si="30"/>
        <v>≥17h</v>
      </c>
      <c r="K870" s="12" t="s">
        <v>512</v>
      </c>
      <c r="L870" s="69" t="s">
        <v>520</v>
      </c>
      <c r="M870" s="59" t="s">
        <v>381</v>
      </c>
      <c r="N870" s="78"/>
      <c r="O870" s="27" t="s">
        <v>358</v>
      </c>
      <c r="P870" s="15" t="s">
        <v>359</v>
      </c>
      <c r="Q870" s="73"/>
      <c r="R870" s="74"/>
      <c r="S870" s="74"/>
      <c r="T870" s="74"/>
      <c r="U870" s="74"/>
      <c r="V870" s="74"/>
      <c r="W870" s="74"/>
      <c r="X870" s="74"/>
      <c r="Y870" s="61"/>
      <c r="Z870" s="69" t="s">
        <v>520</v>
      </c>
      <c r="AA870" s="59" t="s">
        <v>381</v>
      </c>
      <c r="AB870" s="78"/>
      <c r="AC870" s="27" t="s">
        <v>358</v>
      </c>
      <c r="AD870" s="15" t="s">
        <v>359</v>
      </c>
      <c r="AE870" s="73"/>
      <c r="AF870" s="74"/>
      <c r="AG870" s="74"/>
      <c r="AH870" s="74"/>
      <c r="AI870" s="74"/>
      <c r="AJ870" s="74"/>
      <c r="AK870" s="74"/>
      <c r="AL870" s="74"/>
      <c r="AM870" s="61"/>
    </row>
    <row r="871" spans="1:39" hidden="1">
      <c r="A871" s="10">
        <v>867</v>
      </c>
      <c r="B871" s="98" t="s">
        <v>185</v>
      </c>
      <c r="C871" s="98" t="s">
        <v>168</v>
      </c>
      <c r="D871" s="11" t="s">
        <v>52</v>
      </c>
      <c r="E871" s="11" t="s">
        <v>304</v>
      </c>
      <c r="F871" s="12" t="s">
        <v>50</v>
      </c>
      <c r="G871" s="11" t="s">
        <v>511</v>
      </c>
      <c r="H871" s="12" t="s">
        <v>306</v>
      </c>
      <c r="I871" s="11" t="s">
        <v>504</v>
      </c>
      <c r="J871" s="12" t="str">
        <f t="shared" si="30"/>
        <v>≥17h</v>
      </c>
      <c r="K871" s="12" t="s">
        <v>47</v>
      </c>
      <c r="L871" s="69" t="s">
        <v>520</v>
      </c>
      <c r="M871" s="59" t="s">
        <v>381</v>
      </c>
      <c r="N871" s="78"/>
      <c r="O871" s="27" t="s">
        <v>358</v>
      </c>
      <c r="P871" s="15" t="s">
        <v>359</v>
      </c>
      <c r="Q871" s="73"/>
      <c r="R871" s="74"/>
      <c r="S871" s="74"/>
      <c r="T871" s="74"/>
      <c r="U871" s="74"/>
      <c r="V871" s="74"/>
      <c r="W871" s="74"/>
      <c r="X871" s="74"/>
      <c r="Y871" s="61"/>
      <c r="Z871" s="69" t="s">
        <v>520</v>
      </c>
      <c r="AA871" s="59" t="s">
        <v>381</v>
      </c>
      <c r="AB871" s="78"/>
      <c r="AC871" s="27" t="s">
        <v>358</v>
      </c>
      <c r="AD871" s="15" t="s">
        <v>359</v>
      </c>
      <c r="AE871" s="73"/>
      <c r="AF871" s="74"/>
      <c r="AG871" s="74"/>
      <c r="AH871" s="74"/>
      <c r="AI871" s="74"/>
      <c r="AJ871" s="74"/>
      <c r="AK871" s="74"/>
      <c r="AL871" s="74"/>
      <c r="AM871" s="61"/>
    </row>
    <row r="872" spans="1:39" hidden="1">
      <c r="A872" s="10">
        <v>868</v>
      </c>
      <c r="B872" s="98" t="s">
        <v>88</v>
      </c>
      <c r="C872" s="98" t="s">
        <v>89</v>
      </c>
      <c r="D872" s="11" t="s">
        <v>51</v>
      </c>
      <c r="E872" s="11" t="s">
        <v>304</v>
      </c>
      <c r="F872" s="12" t="s">
        <v>50</v>
      </c>
      <c r="G872" s="12" t="s">
        <v>310</v>
      </c>
      <c r="H872" s="12" t="s">
        <v>306</v>
      </c>
      <c r="I872" s="12" t="s">
        <v>505</v>
      </c>
      <c r="J872" s="12" t="str">
        <f t="shared" si="30"/>
        <v>≥17h</v>
      </c>
      <c r="K872" s="12" t="s">
        <v>47</v>
      </c>
      <c r="L872" s="69" t="s">
        <v>520</v>
      </c>
      <c r="M872" s="59" t="s">
        <v>385</v>
      </c>
      <c r="N872" s="78" t="s">
        <v>308</v>
      </c>
      <c r="O872" s="27" t="s">
        <v>358</v>
      </c>
      <c r="P872" s="15" t="s">
        <v>368</v>
      </c>
      <c r="Q872" s="73"/>
      <c r="R872" s="74"/>
      <c r="S872" s="74"/>
      <c r="T872" s="74">
        <v>1</v>
      </c>
      <c r="U872" s="74"/>
      <c r="V872" s="74"/>
      <c r="W872" s="74">
        <v>1</v>
      </c>
      <c r="X872" s="74"/>
      <c r="Y872" s="61"/>
      <c r="Z872" s="69" t="s">
        <v>520</v>
      </c>
      <c r="AA872" s="59" t="s">
        <v>385</v>
      </c>
      <c r="AB872" s="78" t="s">
        <v>308</v>
      </c>
      <c r="AC872" s="27" t="s">
        <v>358</v>
      </c>
      <c r="AD872" s="15" t="s">
        <v>368</v>
      </c>
      <c r="AE872" s="73">
        <v>1</v>
      </c>
      <c r="AF872" s="74"/>
      <c r="AG872" s="74"/>
      <c r="AH872" s="74"/>
      <c r="AI872" s="74"/>
      <c r="AJ872" s="74"/>
      <c r="AK872" s="74"/>
      <c r="AL872" s="74"/>
      <c r="AM872" s="61"/>
    </row>
    <row r="873" spans="1:39" hidden="1">
      <c r="A873" s="10">
        <v>869</v>
      </c>
      <c r="B873" s="98" t="s">
        <v>88</v>
      </c>
      <c r="C873" s="98" t="s">
        <v>89</v>
      </c>
      <c r="D873" s="11" t="s">
        <v>52</v>
      </c>
      <c r="E873" s="11" t="s">
        <v>304</v>
      </c>
      <c r="F873" s="75" t="s">
        <v>47</v>
      </c>
      <c r="G873" s="12" t="s">
        <v>310</v>
      </c>
      <c r="H873" s="12" t="s">
        <v>306</v>
      </c>
      <c r="I873" s="103" t="s">
        <v>505</v>
      </c>
      <c r="J873" s="12" t="str">
        <f t="shared" si="30"/>
        <v>≥17h</v>
      </c>
      <c r="K873" s="12" t="s">
        <v>47</v>
      </c>
      <c r="L873" s="69" t="s">
        <v>520</v>
      </c>
      <c r="M873" s="59" t="s">
        <v>381</v>
      </c>
      <c r="N873" s="78"/>
      <c r="O873" s="27" t="s">
        <v>358</v>
      </c>
      <c r="P873" s="15" t="s">
        <v>359</v>
      </c>
      <c r="Q873" s="73"/>
      <c r="R873" s="74"/>
      <c r="S873" s="74"/>
      <c r="T873" s="74"/>
      <c r="U873" s="74"/>
      <c r="V873" s="74"/>
      <c r="W873" s="74"/>
      <c r="X873" s="74"/>
      <c r="Y873" s="61"/>
      <c r="Z873" s="69" t="s">
        <v>520</v>
      </c>
      <c r="AA873" s="59" t="s">
        <v>381</v>
      </c>
      <c r="AB873" s="78"/>
      <c r="AC873" s="27" t="s">
        <v>358</v>
      </c>
      <c r="AD873" s="15" t="s">
        <v>359</v>
      </c>
      <c r="AE873" s="73"/>
      <c r="AF873" s="74"/>
      <c r="AG873" s="74"/>
      <c r="AH873" s="74"/>
      <c r="AI873" s="74"/>
      <c r="AJ873" s="74"/>
      <c r="AK873" s="74"/>
      <c r="AL873" s="74"/>
      <c r="AM873" s="61"/>
    </row>
    <row r="874" spans="1:39" hidden="1">
      <c r="A874" s="10">
        <v>870</v>
      </c>
      <c r="B874" s="98" t="s">
        <v>262</v>
      </c>
      <c r="C874" s="98" t="s">
        <v>260</v>
      </c>
      <c r="D874" s="11" t="s">
        <v>52</v>
      </c>
      <c r="E874" s="11" t="s">
        <v>304</v>
      </c>
      <c r="F874" s="12" t="s">
        <v>49</v>
      </c>
      <c r="G874" s="11" t="s">
        <v>511</v>
      </c>
      <c r="H874" s="12" t="s">
        <v>307</v>
      </c>
      <c r="I874" s="11" t="s">
        <v>504</v>
      </c>
      <c r="J874" s="12" t="str">
        <f t="shared" si="30"/>
        <v>≥17h</v>
      </c>
      <c r="K874" s="12" t="s">
        <v>47</v>
      </c>
      <c r="L874" s="69" t="s">
        <v>519</v>
      </c>
      <c r="M874" s="59" t="s">
        <v>381</v>
      </c>
      <c r="N874" s="78"/>
      <c r="O874" s="27" t="s">
        <v>358</v>
      </c>
      <c r="P874" s="15" t="s">
        <v>359</v>
      </c>
      <c r="Q874" s="73"/>
      <c r="R874" s="74"/>
      <c r="S874" s="74"/>
      <c r="T874" s="74"/>
      <c r="U874" s="74"/>
      <c r="V874" s="74"/>
      <c r="W874" s="74"/>
      <c r="X874" s="74"/>
      <c r="Y874" s="61"/>
      <c r="Z874" s="69" t="s">
        <v>519</v>
      </c>
      <c r="AA874" s="59" t="s">
        <v>381</v>
      </c>
      <c r="AB874" s="78"/>
      <c r="AC874" s="27" t="s">
        <v>358</v>
      </c>
      <c r="AD874" s="15" t="s">
        <v>359</v>
      </c>
      <c r="AE874" s="73"/>
      <c r="AF874" s="74"/>
      <c r="AG874" s="74"/>
      <c r="AH874" s="74"/>
      <c r="AI874" s="74"/>
      <c r="AJ874" s="74"/>
      <c r="AK874" s="74"/>
      <c r="AL874" s="74"/>
      <c r="AM874" s="61"/>
    </row>
    <row r="875" spans="1:39" hidden="1">
      <c r="A875" s="10">
        <v>871</v>
      </c>
      <c r="B875" s="98" t="s">
        <v>183</v>
      </c>
      <c r="C875" s="98" t="s">
        <v>168</v>
      </c>
      <c r="D875" s="11" t="s">
        <v>52</v>
      </c>
      <c r="E875" s="11" t="s">
        <v>304</v>
      </c>
      <c r="F875" s="12" t="s">
        <v>49</v>
      </c>
      <c r="G875" s="11" t="s">
        <v>511</v>
      </c>
      <c r="H875" s="12" t="s">
        <v>306</v>
      </c>
      <c r="I875" s="103" t="s">
        <v>505</v>
      </c>
      <c r="J875" s="12" t="str">
        <f t="shared" si="30"/>
        <v>≥17h</v>
      </c>
      <c r="K875" s="12" t="s">
        <v>512</v>
      </c>
      <c r="L875" s="69" t="s">
        <v>520</v>
      </c>
      <c r="M875" s="59" t="s">
        <v>381</v>
      </c>
      <c r="N875" s="78"/>
      <c r="O875" s="27" t="s">
        <v>358</v>
      </c>
      <c r="P875" s="15" t="s">
        <v>359</v>
      </c>
      <c r="Q875" s="73"/>
      <c r="R875" s="74"/>
      <c r="S875" s="74"/>
      <c r="T875" s="74"/>
      <c r="U875" s="74"/>
      <c r="V875" s="74"/>
      <c r="W875" s="74"/>
      <c r="X875" s="74"/>
      <c r="Y875" s="61"/>
      <c r="Z875" s="69" t="s">
        <v>520</v>
      </c>
      <c r="AA875" s="59" t="s">
        <v>381</v>
      </c>
      <c r="AB875" s="78"/>
      <c r="AC875" s="27" t="s">
        <v>358</v>
      </c>
      <c r="AD875" s="15" t="s">
        <v>359</v>
      </c>
      <c r="AE875" s="73"/>
      <c r="AF875" s="74"/>
      <c r="AG875" s="74"/>
      <c r="AH875" s="74"/>
      <c r="AI875" s="74"/>
      <c r="AJ875" s="74"/>
      <c r="AK875" s="74"/>
      <c r="AL875" s="74"/>
      <c r="AM875" s="61"/>
    </row>
    <row r="876" spans="1:39" hidden="1">
      <c r="A876" s="10">
        <v>872</v>
      </c>
      <c r="B876" s="98" t="s">
        <v>263</v>
      </c>
      <c r="C876" s="98" t="s">
        <v>260</v>
      </c>
      <c r="D876" s="11" t="s">
        <v>52</v>
      </c>
      <c r="E876" s="11" t="s">
        <v>304</v>
      </c>
      <c r="F876" s="12" t="s">
        <v>49</v>
      </c>
      <c r="G876" s="11" t="s">
        <v>511</v>
      </c>
      <c r="H876" s="12" t="s">
        <v>308</v>
      </c>
      <c r="I876" s="11" t="s">
        <v>507</v>
      </c>
      <c r="J876" s="12" t="str">
        <f t="shared" si="30"/>
        <v>≥17h</v>
      </c>
      <c r="K876" s="12" t="s">
        <v>47</v>
      </c>
      <c r="L876" s="69" t="s">
        <v>519</v>
      </c>
      <c r="M876" s="59" t="s">
        <v>381</v>
      </c>
      <c r="N876" s="78"/>
      <c r="O876" s="27" t="s">
        <v>358</v>
      </c>
      <c r="P876" s="15" t="s">
        <v>359</v>
      </c>
      <c r="Q876" s="73"/>
      <c r="R876" s="74"/>
      <c r="S876" s="74"/>
      <c r="T876" s="74"/>
      <c r="U876" s="74"/>
      <c r="V876" s="74"/>
      <c r="W876" s="74"/>
      <c r="X876" s="74"/>
      <c r="Y876" s="61"/>
      <c r="Z876" s="69" t="s">
        <v>519</v>
      </c>
      <c r="AA876" s="59" t="s">
        <v>381</v>
      </c>
      <c r="AB876" s="78"/>
      <c r="AC876" s="27" t="s">
        <v>358</v>
      </c>
      <c r="AD876" s="15" t="s">
        <v>359</v>
      </c>
      <c r="AE876" s="73"/>
      <c r="AF876" s="74"/>
      <c r="AG876" s="74"/>
      <c r="AH876" s="74"/>
      <c r="AI876" s="74"/>
      <c r="AJ876" s="74"/>
      <c r="AK876" s="74"/>
      <c r="AL876" s="74"/>
      <c r="AM876" s="61"/>
    </row>
    <row r="877" spans="1:39" hidden="1">
      <c r="A877" s="10">
        <v>873</v>
      </c>
      <c r="B877" s="98" t="s">
        <v>199</v>
      </c>
      <c r="C877" s="98" t="s">
        <v>198</v>
      </c>
      <c r="D877" s="11" t="s">
        <v>52</v>
      </c>
      <c r="E877" s="11" t="s">
        <v>304</v>
      </c>
      <c r="F877" s="12" t="s">
        <v>49</v>
      </c>
      <c r="G877" s="12" t="s">
        <v>310</v>
      </c>
      <c r="H877" s="12" t="s">
        <v>307</v>
      </c>
      <c r="I877" s="11" t="s">
        <v>504</v>
      </c>
      <c r="J877" s="12" t="str">
        <f t="shared" si="30"/>
        <v>≥17h</v>
      </c>
      <c r="K877" s="12" t="s">
        <v>512</v>
      </c>
      <c r="L877" s="69" t="s">
        <v>520</v>
      </c>
      <c r="M877" s="59" t="s">
        <v>381</v>
      </c>
      <c r="N877" s="78"/>
      <c r="O877" s="27" t="s">
        <v>358</v>
      </c>
      <c r="P877" s="15" t="s">
        <v>359</v>
      </c>
      <c r="Q877" s="73"/>
      <c r="R877" s="74"/>
      <c r="S877" s="74"/>
      <c r="T877" s="74"/>
      <c r="U877" s="74"/>
      <c r="V877" s="74"/>
      <c r="W877" s="74"/>
      <c r="X877" s="74"/>
      <c r="Y877" s="61"/>
      <c r="Z877" s="69" t="s">
        <v>520</v>
      </c>
      <c r="AA877" s="59" t="s">
        <v>381</v>
      </c>
      <c r="AB877" s="78"/>
      <c r="AC877" s="27" t="s">
        <v>358</v>
      </c>
      <c r="AD877" s="15" t="s">
        <v>359</v>
      </c>
      <c r="AE877" s="73"/>
      <c r="AF877" s="74"/>
      <c r="AG877" s="74"/>
      <c r="AH877" s="74"/>
      <c r="AI877" s="74"/>
      <c r="AJ877" s="74"/>
      <c r="AK877" s="74"/>
      <c r="AL877" s="74"/>
      <c r="AM877" s="61"/>
    </row>
    <row r="878" spans="1:39" hidden="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59" t="s">
        <v>381</v>
      </c>
      <c r="N878" s="78"/>
      <c r="O878" s="27" t="s">
        <v>358</v>
      </c>
      <c r="P878" s="15" t="s">
        <v>359</v>
      </c>
      <c r="Q878" s="73"/>
      <c r="R878" s="74"/>
      <c r="S878" s="74"/>
      <c r="T878" s="74"/>
      <c r="U878" s="74"/>
      <c r="V878" s="74"/>
      <c r="W878" s="74"/>
      <c r="X878" s="74"/>
      <c r="Y878" s="61"/>
      <c r="Z878" s="69" t="s">
        <v>520</v>
      </c>
      <c r="AA878" s="59" t="s">
        <v>381</v>
      </c>
      <c r="AB878" s="78"/>
      <c r="AC878" s="27" t="s">
        <v>358</v>
      </c>
      <c r="AD878" s="15" t="s">
        <v>359</v>
      </c>
      <c r="AE878" s="73"/>
      <c r="AF878" s="74"/>
      <c r="AG878" s="74"/>
      <c r="AH878" s="74"/>
      <c r="AI878" s="74"/>
      <c r="AJ878" s="74"/>
      <c r="AK878" s="74"/>
      <c r="AL878" s="74"/>
      <c r="AM878" s="61"/>
    </row>
    <row r="879" spans="1:39" hidden="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59" t="s">
        <v>381</v>
      </c>
      <c r="N879" s="78"/>
      <c r="O879" s="27" t="s">
        <v>358</v>
      </c>
      <c r="P879" s="15" t="s">
        <v>359</v>
      </c>
      <c r="Q879" s="73"/>
      <c r="R879" s="74"/>
      <c r="S879" s="74"/>
      <c r="T879" s="74"/>
      <c r="U879" s="74"/>
      <c r="V879" s="74"/>
      <c r="W879" s="74"/>
      <c r="X879" s="74"/>
      <c r="Y879" s="61"/>
      <c r="Z879" s="69" t="s">
        <v>520</v>
      </c>
      <c r="AA879" s="59" t="s">
        <v>381</v>
      </c>
      <c r="AB879" s="78"/>
      <c r="AC879" s="27" t="s">
        <v>358</v>
      </c>
      <c r="AD879" s="15" t="s">
        <v>359</v>
      </c>
      <c r="AE879" s="73"/>
      <c r="AF879" s="74"/>
      <c r="AG879" s="74"/>
      <c r="AH879" s="74"/>
      <c r="AI879" s="74"/>
      <c r="AJ879" s="74"/>
      <c r="AK879" s="74"/>
      <c r="AL879" s="74"/>
      <c r="AM879" s="61"/>
    </row>
    <row r="880" spans="1:39" hidden="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59" t="s">
        <v>381</v>
      </c>
      <c r="N880" s="78"/>
      <c r="O880" s="27" t="s">
        <v>358</v>
      </c>
      <c r="P880" s="15" t="s">
        <v>359</v>
      </c>
      <c r="Q880" s="73"/>
      <c r="R880" s="74"/>
      <c r="S880" s="74"/>
      <c r="T880" s="74"/>
      <c r="U880" s="74"/>
      <c r="V880" s="74"/>
      <c r="W880" s="74"/>
      <c r="X880" s="74"/>
      <c r="Y880" s="61"/>
      <c r="Z880" s="69" t="s">
        <v>519</v>
      </c>
      <c r="AA880" s="59" t="s">
        <v>381</v>
      </c>
      <c r="AB880" s="78"/>
      <c r="AC880" s="27" t="s">
        <v>358</v>
      </c>
      <c r="AD880" s="15" t="s">
        <v>359</v>
      </c>
      <c r="AE880" s="73"/>
      <c r="AF880" s="74"/>
      <c r="AG880" s="74"/>
      <c r="AH880" s="74"/>
      <c r="AI880" s="74"/>
      <c r="AJ880" s="74"/>
      <c r="AK880" s="74"/>
      <c r="AL880" s="74"/>
      <c r="AM880" s="61"/>
    </row>
    <row r="881" spans="1:39" hidden="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59" t="s">
        <v>382</v>
      </c>
      <c r="N881" s="78" t="s">
        <v>308</v>
      </c>
      <c r="O881" s="27" t="s">
        <v>358</v>
      </c>
      <c r="P881" s="15" t="s">
        <v>368</v>
      </c>
      <c r="Q881" s="73"/>
      <c r="R881" s="74"/>
      <c r="S881" s="74"/>
      <c r="T881" s="74">
        <v>1</v>
      </c>
      <c r="U881" s="74"/>
      <c r="V881" s="74"/>
      <c r="W881" s="74">
        <v>1</v>
      </c>
      <c r="X881" s="74"/>
      <c r="Y881" s="61"/>
      <c r="Z881" s="69" t="s">
        <v>520</v>
      </c>
      <c r="AA881" s="59" t="s">
        <v>382</v>
      </c>
      <c r="AB881" s="78" t="s">
        <v>308</v>
      </c>
      <c r="AC881" s="27" t="s">
        <v>358</v>
      </c>
      <c r="AD881" s="15" t="s">
        <v>368</v>
      </c>
      <c r="AE881" s="73">
        <v>1</v>
      </c>
      <c r="AF881" s="74"/>
      <c r="AG881" s="74"/>
      <c r="AH881" s="74"/>
      <c r="AI881" s="74"/>
      <c r="AJ881" s="74"/>
      <c r="AK881" s="74"/>
      <c r="AL881" s="74"/>
      <c r="AM881" s="61"/>
    </row>
    <row r="882" spans="1:39" hidden="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59" t="s">
        <v>381</v>
      </c>
      <c r="N882" s="78"/>
      <c r="O882" s="27" t="s">
        <v>358</v>
      </c>
      <c r="P882" s="15" t="s">
        <v>359</v>
      </c>
      <c r="Q882" s="73"/>
      <c r="R882" s="74"/>
      <c r="S882" s="74"/>
      <c r="T882" s="74"/>
      <c r="U882" s="74"/>
      <c r="V882" s="74"/>
      <c r="W882" s="74"/>
      <c r="X882" s="74"/>
      <c r="Y882" s="61"/>
      <c r="Z882" s="69" t="s">
        <v>520</v>
      </c>
      <c r="AA882" s="59" t="s">
        <v>381</v>
      </c>
      <c r="AB882" s="78"/>
      <c r="AC882" s="27" t="s">
        <v>358</v>
      </c>
      <c r="AD882" s="15" t="s">
        <v>359</v>
      </c>
      <c r="AE882" s="73"/>
      <c r="AF882" s="74"/>
      <c r="AG882" s="74"/>
      <c r="AH882" s="74"/>
      <c r="AI882" s="74"/>
      <c r="AJ882" s="74"/>
      <c r="AK882" s="74"/>
      <c r="AL882" s="74"/>
      <c r="AM882" s="61"/>
    </row>
    <row r="883" spans="1:39" hidden="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59" t="s">
        <v>381</v>
      </c>
      <c r="N883" s="78"/>
      <c r="O883" s="27" t="s">
        <v>358</v>
      </c>
      <c r="P883" s="15" t="s">
        <v>359</v>
      </c>
      <c r="Q883" s="73"/>
      <c r="R883" s="74"/>
      <c r="S883" s="74"/>
      <c r="T883" s="74"/>
      <c r="U883" s="74"/>
      <c r="V883" s="74"/>
      <c r="W883" s="74"/>
      <c r="X883" s="74"/>
      <c r="Y883" s="61"/>
      <c r="Z883" s="69" t="s">
        <v>519</v>
      </c>
      <c r="AA883" s="59" t="s">
        <v>381</v>
      </c>
      <c r="AB883" s="78"/>
      <c r="AC883" s="27" t="s">
        <v>358</v>
      </c>
      <c r="AD883" s="15" t="s">
        <v>359</v>
      </c>
      <c r="AE883" s="73"/>
      <c r="AF883" s="74"/>
      <c r="AG883" s="74"/>
      <c r="AH883" s="74"/>
      <c r="AI883" s="74"/>
      <c r="AJ883" s="74"/>
      <c r="AK883" s="74"/>
      <c r="AL883" s="74"/>
      <c r="AM883" s="61"/>
    </row>
    <row r="884" spans="1:39" hidden="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59" t="s">
        <v>381</v>
      </c>
      <c r="N884" s="78"/>
      <c r="O884" s="27" t="s">
        <v>358</v>
      </c>
      <c r="P884" s="15" t="s">
        <v>359</v>
      </c>
      <c r="Q884" s="73"/>
      <c r="R884" s="74"/>
      <c r="S884" s="74"/>
      <c r="T884" s="74"/>
      <c r="U884" s="74"/>
      <c r="V884" s="74"/>
      <c r="W884" s="74"/>
      <c r="X884" s="74"/>
      <c r="Y884" s="61"/>
      <c r="Z884" s="69" t="s">
        <v>519</v>
      </c>
      <c r="AA884" s="59" t="s">
        <v>381</v>
      </c>
      <c r="AB884" s="78"/>
      <c r="AC884" s="27" t="s">
        <v>358</v>
      </c>
      <c r="AD884" s="15" t="s">
        <v>359</v>
      </c>
      <c r="AE884" s="73"/>
      <c r="AF884" s="74"/>
      <c r="AG884" s="74"/>
      <c r="AH884" s="74"/>
      <c r="AI884" s="74"/>
      <c r="AJ884" s="74"/>
      <c r="AK884" s="74"/>
      <c r="AL884" s="74"/>
      <c r="AM884" s="61"/>
    </row>
    <row r="885" spans="1:39" hidden="1">
      <c r="A885" s="10">
        <v>881</v>
      </c>
      <c r="B885" s="98" t="s">
        <v>163</v>
      </c>
      <c r="C885" s="98" t="s">
        <v>60</v>
      </c>
      <c r="D885" s="11" t="s">
        <v>51</v>
      </c>
      <c r="E885" s="11" t="s">
        <v>303</v>
      </c>
      <c r="F885" s="12" t="s">
        <v>49</v>
      </c>
      <c r="G885" s="12" t="s">
        <v>310</v>
      </c>
      <c r="H885" s="12" t="s">
        <v>306</v>
      </c>
      <c r="I885" s="11" t="s">
        <v>504</v>
      </c>
      <c r="J885" s="12" t="str">
        <f t="shared" ref="J885:J891" si="31">"≥17h"</f>
        <v>≥17h</v>
      </c>
      <c r="K885" s="12" t="s">
        <v>47</v>
      </c>
      <c r="L885" s="69" t="s">
        <v>520</v>
      </c>
      <c r="M885" s="59" t="s">
        <v>381</v>
      </c>
      <c r="N885" s="78"/>
      <c r="O885" s="27" t="s">
        <v>358</v>
      </c>
      <c r="P885" s="15" t="s">
        <v>359</v>
      </c>
      <c r="Q885" s="73"/>
      <c r="R885" s="74"/>
      <c r="S885" s="74"/>
      <c r="T885" s="74"/>
      <c r="U885" s="74"/>
      <c r="V885" s="74"/>
      <c r="W885" s="74"/>
      <c r="X885" s="74"/>
      <c r="Y885" s="61"/>
      <c r="Z885" s="69" t="s">
        <v>520</v>
      </c>
      <c r="AA885" s="59" t="s">
        <v>381</v>
      </c>
      <c r="AB885" s="78"/>
      <c r="AC885" s="27" t="s">
        <v>358</v>
      </c>
      <c r="AD885" s="15" t="s">
        <v>359</v>
      </c>
      <c r="AE885" s="73"/>
      <c r="AF885" s="74"/>
      <c r="AG885" s="74"/>
      <c r="AH885" s="74"/>
      <c r="AI885" s="74"/>
      <c r="AJ885" s="74"/>
      <c r="AK885" s="74"/>
      <c r="AL885" s="74"/>
      <c r="AM885" s="61"/>
    </row>
    <row r="886" spans="1:39" hidden="1">
      <c r="A886" s="10">
        <v>882</v>
      </c>
      <c r="B886" s="98" t="s">
        <v>88</v>
      </c>
      <c r="C886" s="98" t="s">
        <v>89</v>
      </c>
      <c r="D886" s="11" t="s">
        <v>52</v>
      </c>
      <c r="E886" s="11" t="s">
        <v>304</v>
      </c>
      <c r="F886" s="12" t="s">
        <v>48</v>
      </c>
      <c r="G886" s="12" t="s">
        <v>310</v>
      </c>
      <c r="H886" s="12" t="s">
        <v>306</v>
      </c>
      <c r="I886" s="11" t="s">
        <v>504</v>
      </c>
      <c r="J886" s="12" t="str">
        <f t="shared" si="31"/>
        <v>≥17h</v>
      </c>
      <c r="K886" s="12" t="s">
        <v>513</v>
      </c>
      <c r="L886" s="69" t="s">
        <v>520</v>
      </c>
      <c r="M886" s="59" t="s">
        <v>381</v>
      </c>
      <c r="N886" s="78"/>
      <c r="O886" s="27" t="s">
        <v>358</v>
      </c>
      <c r="P886" s="15" t="s">
        <v>359</v>
      </c>
      <c r="Q886" s="73"/>
      <c r="R886" s="74"/>
      <c r="S886" s="74"/>
      <c r="T886" s="74"/>
      <c r="U886" s="74"/>
      <c r="V886" s="74"/>
      <c r="W886" s="74"/>
      <c r="X886" s="74"/>
      <c r="Y886" s="61"/>
      <c r="Z886" s="69" t="s">
        <v>520</v>
      </c>
      <c r="AA886" s="59" t="s">
        <v>381</v>
      </c>
      <c r="AB886" s="78"/>
      <c r="AC886" s="27" t="s">
        <v>358</v>
      </c>
      <c r="AD886" s="15" t="s">
        <v>359</v>
      </c>
      <c r="AE886" s="73"/>
      <c r="AF886" s="74"/>
      <c r="AG886" s="74"/>
      <c r="AH886" s="74"/>
      <c r="AI886" s="74"/>
      <c r="AJ886" s="74"/>
      <c r="AK886" s="74"/>
      <c r="AL886" s="74"/>
      <c r="AM886" s="61"/>
    </row>
    <row r="887" spans="1:39" hidden="1">
      <c r="A887" s="10">
        <v>883</v>
      </c>
      <c r="B887" s="98" t="s">
        <v>291</v>
      </c>
      <c r="C887" s="98" t="s">
        <v>291</v>
      </c>
      <c r="D887" s="11" t="s">
        <v>51</v>
      </c>
      <c r="E887" s="11" t="s">
        <v>304</v>
      </c>
      <c r="F887" s="12" t="s">
        <v>50</v>
      </c>
      <c r="G887" s="12" t="s">
        <v>310</v>
      </c>
      <c r="H887" s="12" t="s">
        <v>306</v>
      </c>
      <c r="I887" s="103" t="s">
        <v>504</v>
      </c>
      <c r="J887" s="12" t="str">
        <f t="shared" si="31"/>
        <v>≥17h</v>
      </c>
      <c r="K887" s="12" t="s">
        <v>47</v>
      </c>
      <c r="L887" s="69" t="s">
        <v>519</v>
      </c>
      <c r="M887" s="59" t="s">
        <v>381</v>
      </c>
      <c r="N887" s="78"/>
      <c r="O887" s="27" t="s">
        <v>358</v>
      </c>
      <c r="P887" s="15" t="s">
        <v>359</v>
      </c>
      <c r="Q887" s="73"/>
      <c r="R887" s="74"/>
      <c r="S887" s="74"/>
      <c r="T887" s="74"/>
      <c r="U887" s="74"/>
      <c r="V887" s="74"/>
      <c r="W887" s="74"/>
      <c r="X887" s="74"/>
      <c r="Y887" s="61"/>
      <c r="Z887" s="69" t="s">
        <v>519</v>
      </c>
      <c r="AA887" s="59" t="s">
        <v>381</v>
      </c>
      <c r="AB887" s="78"/>
      <c r="AC887" s="27" t="s">
        <v>358</v>
      </c>
      <c r="AD887" s="15" t="s">
        <v>359</v>
      </c>
      <c r="AE887" s="73"/>
      <c r="AF887" s="74"/>
      <c r="AG887" s="74"/>
      <c r="AH887" s="74"/>
      <c r="AI887" s="74"/>
      <c r="AJ887" s="74"/>
      <c r="AK887" s="74"/>
      <c r="AL887" s="74"/>
      <c r="AM887" s="61"/>
    </row>
    <row r="888" spans="1:39" hidden="1">
      <c r="A888" s="10">
        <v>884</v>
      </c>
      <c r="B888" s="98" t="s">
        <v>199</v>
      </c>
      <c r="C888" s="98" t="s">
        <v>198</v>
      </c>
      <c r="D888" s="11" t="s">
        <v>52</v>
      </c>
      <c r="E888" s="11" t="s">
        <v>304</v>
      </c>
      <c r="F888" s="12" t="s">
        <v>49</v>
      </c>
      <c r="G888" s="12" t="s">
        <v>310</v>
      </c>
      <c r="H888" s="12" t="s">
        <v>306</v>
      </c>
      <c r="I888" s="11" t="s">
        <v>507</v>
      </c>
      <c r="J888" s="12" t="str">
        <f t="shared" si="31"/>
        <v>≥17h</v>
      </c>
      <c r="K888" s="12" t="s">
        <v>47</v>
      </c>
      <c r="L888" s="69" t="s">
        <v>520</v>
      </c>
      <c r="M888" s="59" t="s">
        <v>381</v>
      </c>
      <c r="N888" s="78"/>
      <c r="O888" s="27" t="s">
        <v>358</v>
      </c>
      <c r="P888" s="15" t="s">
        <v>359</v>
      </c>
      <c r="Q888" s="73"/>
      <c r="R888" s="74"/>
      <c r="S888" s="74"/>
      <c r="T888" s="74"/>
      <c r="U888" s="74"/>
      <c r="V888" s="74"/>
      <c r="W888" s="74"/>
      <c r="X888" s="74"/>
      <c r="Y888" s="61"/>
      <c r="Z888" s="69" t="s">
        <v>520</v>
      </c>
      <c r="AA888" s="59" t="s">
        <v>381</v>
      </c>
      <c r="AB888" s="78"/>
      <c r="AC888" s="27" t="s">
        <v>358</v>
      </c>
      <c r="AD888" s="15" t="s">
        <v>359</v>
      </c>
      <c r="AE888" s="73"/>
      <c r="AF888" s="74"/>
      <c r="AG888" s="74"/>
      <c r="AH888" s="74"/>
      <c r="AI888" s="74"/>
      <c r="AJ888" s="74"/>
      <c r="AK888" s="74"/>
      <c r="AL888" s="74"/>
      <c r="AM888" s="61"/>
    </row>
    <row r="889" spans="1:39" hidden="1">
      <c r="A889" s="10">
        <v>885</v>
      </c>
      <c r="B889" s="98" t="s">
        <v>291</v>
      </c>
      <c r="C889" s="98" t="s">
        <v>291</v>
      </c>
      <c r="D889" s="11" t="s">
        <v>25</v>
      </c>
      <c r="E889" s="11" t="s">
        <v>304</v>
      </c>
      <c r="F889" s="12" t="s">
        <v>48</v>
      </c>
      <c r="G889" s="12" t="s">
        <v>310</v>
      </c>
      <c r="H889" s="12" t="s">
        <v>306</v>
      </c>
      <c r="I889" s="11" t="s">
        <v>504</v>
      </c>
      <c r="J889" s="12" t="str">
        <f t="shared" si="31"/>
        <v>≥17h</v>
      </c>
      <c r="K889" s="12" t="s">
        <v>512</v>
      </c>
      <c r="L889" s="69" t="s">
        <v>519</v>
      </c>
      <c r="M889" s="59" t="s">
        <v>381</v>
      </c>
      <c r="N889" s="78"/>
      <c r="O889" s="27" t="s">
        <v>358</v>
      </c>
      <c r="P889" s="15" t="s">
        <v>359</v>
      </c>
      <c r="Q889" s="73"/>
      <c r="R889" s="74"/>
      <c r="S889" s="74"/>
      <c r="T889" s="74"/>
      <c r="U889" s="74"/>
      <c r="V889" s="74"/>
      <c r="W889" s="74"/>
      <c r="X889" s="74"/>
      <c r="Y889" s="61"/>
      <c r="Z889" s="69" t="s">
        <v>519</v>
      </c>
      <c r="AA889" s="59" t="s">
        <v>381</v>
      </c>
      <c r="AB889" s="78"/>
      <c r="AC889" s="27" t="s">
        <v>358</v>
      </c>
      <c r="AD889" s="15" t="s">
        <v>359</v>
      </c>
      <c r="AE889" s="73"/>
      <c r="AF889" s="74"/>
      <c r="AG889" s="74"/>
      <c r="AH889" s="74"/>
      <c r="AI889" s="74"/>
      <c r="AJ889" s="74"/>
      <c r="AK889" s="74"/>
      <c r="AL889" s="74"/>
      <c r="AM889" s="61"/>
    </row>
    <row r="890" spans="1:39" hidden="1">
      <c r="A890" s="10">
        <v>886</v>
      </c>
      <c r="B890" s="98" t="s">
        <v>164</v>
      </c>
      <c r="C890" s="98" t="s">
        <v>60</v>
      </c>
      <c r="D890" s="11" t="s">
        <v>25</v>
      </c>
      <c r="E890" s="11" t="s">
        <v>303</v>
      </c>
      <c r="F890" s="12" t="s">
        <v>48</v>
      </c>
      <c r="G890" s="12" t="s">
        <v>510</v>
      </c>
      <c r="H890" s="12" t="s">
        <v>308</v>
      </c>
      <c r="I890" s="103" t="s">
        <v>504</v>
      </c>
      <c r="J890" s="12" t="str">
        <f t="shared" si="31"/>
        <v>≥17h</v>
      </c>
      <c r="K890" s="12" t="s">
        <v>512</v>
      </c>
      <c r="L890" s="69" t="s">
        <v>520</v>
      </c>
      <c r="M890" s="59" t="s">
        <v>381</v>
      </c>
      <c r="N890" s="78"/>
      <c r="O890" s="27" t="s">
        <v>358</v>
      </c>
      <c r="P890" s="15" t="s">
        <v>359</v>
      </c>
      <c r="Q890" s="73"/>
      <c r="R890" s="74"/>
      <c r="S890" s="74"/>
      <c r="T890" s="74"/>
      <c r="U890" s="74"/>
      <c r="V890" s="74"/>
      <c r="W890" s="74"/>
      <c r="X890" s="74"/>
      <c r="Y890" s="61"/>
      <c r="Z890" s="69" t="s">
        <v>520</v>
      </c>
      <c r="AA890" s="59" t="s">
        <v>381</v>
      </c>
      <c r="AB890" s="78"/>
      <c r="AC890" s="27" t="s">
        <v>358</v>
      </c>
      <c r="AD890" s="15" t="s">
        <v>359</v>
      </c>
      <c r="AE890" s="73"/>
      <c r="AF890" s="74"/>
      <c r="AG890" s="74"/>
      <c r="AH890" s="74"/>
      <c r="AI890" s="74"/>
      <c r="AJ890" s="74"/>
      <c r="AK890" s="74"/>
      <c r="AL890" s="74"/>
      <c r="AM890" s="61"/>
    </row>
    <row r="891" spans="1:39" hidden="1">
      <c r="A891" s="10">
        <v>887</v>
      </c>
      <c r="B891" s="98" t="s">
        <v>199</v>
      </c>
      <c r="C891" s="98" t="s">
        <v>198</v>
      </c>
      <c r="D891" s="11" t="s">
        <v>51</v>
      </c>
      <c r="E891" s="11" t="s">
        <v>303</v>
      </c>
      <c r="F891" s="12" t="s">
        <v>49</v>
      </c>
      <c r="G891" s="12" t="s">
        <v>310</v>
      </c>
      <c r="H891" s="12" t="s">
        <v>308</v>
      </c>
      <c r="I891" s="11" t="s">
        <v>507</v>
      </c>
      <c r="J891" s="12" t="str">
        <f t="shared" si="31"/>
        <v>≥17h</v>
      </c>
      <c r="K891" s="12" t="s">
        <v>47</v>
      </c>
      <c r="L891" s="69" t="s">
        <v>520</v>
      </c>
      <c r="M891" s="59" t="s">
        <v>381</v>
      </c>
      <c r="N891" s="78"/>
      <c r="O891" s="27" t="s">
        <v>358</v>
      </c>
      <c r="P891" s="15" t="s">
        <v>359</v>
      </c>
      <c r="Q891" s="73"/>
      <c r="R891" s="74"/>
      <c r="S891" s="74"/>
      <c r="T891" s="74"/>
      <c r="U891" s="74"/>
      <c r="V891" s="74"/>
      <c r="W891" s="74"/>
      <c r="X891" s="74"/>
      <c r="Y891" s="61"/>
      <c r="Z891" s="69" t="s">
        <v>520</v>
      </c>
      <c r="AA891" s="59" t="s">
        <v>381</v>
      </c>
      <c r="AB891" s="78"/>
      <c r="AC891" s="27" t="s">
        <v>358</v>
      </c>
      <c r="AD891" s="15" t="s">
        <v>359</v>
      </c>
      <c r="AE891" s="73"/>
      <c r="AF891" s="74"/>
      <c r="AG891" s="74"/>
      <c r="AH891" s="74"/>
      <c r="AI891" s="74"/>
      <c r="AJ891" s="74"/>
      <c r="AK891" s="74"/>
      <c r="AL891" s="74"/>
      <c r="AM891" s="61"/>
    </row>
    <row r="892" spans="1:39" hidden="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59" t="s">
        <v>381</v>
      </c>
      <c r="N892" s="78"/>
      <c r="O892" s="27" t="s">
        <v>358</v>
      </c>
      <c r="P892" s="15" t="s">
        <v>359</v>
      </c>
      <c r="Q892" s="73"/>
      <c r="R892" s="74"/>
      <c r="S892" s="74"/>
      <c r="T892" s="74"/>
      <c r="U892" s="74"/>
      <c r="V892" s="74"/>
      <c r="W892" s="74"/>
      <c r="X892" s="74"/>
      <c r="Y892" s="61"/>
      <c r="Z892" s="69" t="s">
        <v>520</v>
      </c>
      <c r="AA892" s="59" t="s">
        <v>381</v>
      </c>
      <c r="AB892" s="78"/>
      <c r="AC892" s="27" t="s">
        <v>358</v>
      </c>
      <c r="AD892" s="15" t="s">
        <v>359</v>
      </c>
      <c r="AE892" s="73"/>
      <c r="AF892" s="74"/>
      <c r="AG892" s="74"/>
      <c r="AH892" s="74"/>
      <c r="AI892" s="74"/>
      <c r="AJ892" s="74"/>
      <c r="AK892" s="74"/>
      <c r="AL892" s="74"/>
      <c r="AM892" s="61"/>
    </row>
    <row r="893" spans="1:39" hidden="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59" t="s">
        <v>381</v>
      </c>
      <c r="N893" s="78"/>
      <c r="O893" s="27" t="s">
        <v>358</v>
      </c>
      <c r="P893" s="15" t="s">
        <v>359</v>
      </c>
      <c r="Q893" s="73"/>
      <c r="R893" s="74"/>
      <c r="S893" s="74"/>
      <c r="T893" s="74"/>
      <c r="U893" s="74"/>
      <c r="V893" s="74"/>
      <c r="W893" s="74"/>
      <c r="X893" s="74"/>
      <c r="Y893" s="61"/>
      <c r="Z893" s="69" t="s">
        <v>520</v>
      </c>
      <c r="AA893" s="59" t="s">
        <v>381</v>
      </c>
      <c r="AB893" s="78"/>
      <c r="AC893" s="27" t="s">
        <v>358</v>
      </c>
      <c r="AD893" s="15" t="s">
        <v>359</v>
      </c>
      <c r="AE893" s="73"/>
      <c r="AF893" s="74"/>
      <c r="AG893" s="74"/>
      <c r="AH893" s="74"/>
      <c r="AI893" s="74"/>
      <c r="AJ893" s="74"/>
      <c r="AK893" s="74"/>
      <c r="AL893" s="74"/>
      <c r="AM893" s="61"/>
    </row>
    <row r="894" spans="1:39" hidden="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59" t="s">
        <v>381</v>
      </c>
      <c r="N894" s="78"/>
      <c r="O894" s="27" t="s">
        <v>358</v>
      </c>
      <c r="P894" s="15" t="s">
        <v>359</v>
      </c>
      <c r="Q894" s="73"/>
      <c r="R894" s="74"/>
      <c r="S894" s="74"/>
      <c r="T894" s="74"/>
      <c r="U894" s="74"/>
      <c r="V894" s="74"/>
      <c r="W894" s="74"/>
      <c r="X894" s="74"/>
      <c r="Y894" s="61"/>
      <c r="Z894" s="69" t="s">
        <v>519</v>
      </c>
      <c r="AA894" s="59" t="s">
        <v>381</v>
      </c>
      <c r="AB894" s="78"/>
      <c r="AC894" s="27" t="s">
        <v>358</v>
      </c>
      <c r="AD894" s="15" t="s">
        <v>359</v>
      </c>
      <c r="AE894" s="73"/>
      <c r="AF894" s="74"/>
      <c r="AG894" s="74"/>
      <c r="AH894" s="74"/>
      <c r="AI894" s="74"/>
      <c r="AJ894" s="74"/>
      <c r="AK894" s="74"/>
      <c r="AL894" s="74"/>
      <c r="AM894" s="61"/>
    </row>
    <row r="895" spans="1:39" hidden="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59" t="s">
        <v>381</v>
      </c>
      <c r="N895" s="78"/>
      <c r="O895" s="27" t="s">
        <v>358</v>
      </c>
      <c r="P895" s="15" t="s">
        <v>359</v>
      </c>
      <c r="Q895" s="73"/>
      <c r="R895" s="74"/>
      <c r="S895" s="74"/>
      <c r="T895" s="74"/>
      <c r="U895" s="74"/>
      <c r="V895" s="74"/>
      <c r="W895" s="74"/>
      <c r="X895" s="74"/>
      <c r="Y895" s="61"/>
      <c r="Z895" s="69" t="s">
        <v>519</v>
      </c>
      <c r="AA895" s="59" t="s">
        <v>381</v>
      </c>
      <c r="AB895" s="78"/>
      <c r="AC895" s="27" t="s">
        <v>358</v>
      </c>
      <c r="AD895" s="15" t="s">
        <v>359</v>
      </c>
      <c r="AE895" s="73"/>
      <c r="AF895" s="74"/>
      <c r="AG895" s="74"/>
      <c r="AH895" s="74"/>
      <c r="AI895" s="74"/>
      <c r="AJ895" s="74"/>
      <c r="AK895" s="74"/>
      <c r="AL895" s="74"/>
      <c r="AM895" s="61"/>
    </row>
    <row r="896" spans="1:39" hidden="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59" t="s">
        <v>381</v>
      </c>
      <c r="N896" s="78"/>
      <c r="O896" s="27" t="s">
        <v>358</v>
      </c>
      <c r="P896" s="15" t="s">
        <v>359</v>
      </c>
      <c r="Q896" s="73"/>
      <c r="R896" s="74"/>
      <c r="S896" s="74"/>
      <c r="T896" s="74"/>
      <c r="U896" s="74"/>
      <c r="V896" s="74"/>
      <c r="W896" s="74"/>
      <c r="X896" s="74"/>
      <c r="Y896" s="61"/>
      <c r="Z896" s="69" t="s">
        <v>519</v>
      </c>
      <c r="AA896" s="59" t="s">
        <v>381</v>
      </c>
      <c r="AB896" s="78"/>
      <c r="AC896" s="27" t="s">
        <v>358</v>
      </c>
      <c r="AD896" s="15" t="s">
        <v>359</v>
      </c>
      <c r="AE896" s="73"/>
      <c r="AF896" s="74"/>
      <c r="AG896" s="74"/>
      <c r="AH896" s="74"/>
      <c r="AI896" s="74"/>
      <c r="AJ896" s="74"/>
      <c r="AK896" s="74"/>
      <c r="AL896" s="74"/>
      <c r="AM896" s="61"/>
    </row>
    <row r="897" spans="1:39" hidden="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59" t="s">
        <v>381</v>
      </c>
      <c r="N897" s="78"/>
      <c r="O897" s="27" t="s">
        <v>358</v>
      </c>
      <c r="P897" s="15" t="s">
        <v>359</v>
      </c>
      <c r="Q897" s="73"/>
      <c r="R897" s="74"/>
      <c r="S897" s="74"/>
      <c r="T897" s="74"/>
      <c r="U897" s="74"/>
      <c r="V897" s="74"/>
      <c r="W897" s="74"/>
      <c r="X897" s="74"/>
      <c r="Y897" s="61"/>
      <c r="Z897" s="69" t="s">
        <v>520</v>
      </c>
      <c r="AA897" s="59" t="s">
        <v>381</v>
      </c>
      <c r="AB897" s="78"/>
      <c r="AC897" s="27" t="s">
        <v>358</v>
      </c>
      <c r="AD897" s="15" t="s">
        <v>359</v>
      </c>
      <c r="AE897" s="73"/>
      <c r="AF897" s="74"/>
      <c r="AG897" s="74"/>
      <c r="AH897" s="74"/>
      <c r="AI897" s="74"/>
      <c r="AJ897" s="74"/>
      <c r="AK897" s="74"/>
      <c r="AL897" s="74"/>
      <c r="AM897" s="61"/>
    </row>
    <row r="898" spans="1:39" hidden="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59" t="s">
        <v>381</v>
      </c>
      <c r="N898" s="78"/>
      <c r="O898" s="27" t="s">
        <v>358</v>
      </c>
      <c r="P898" s="15" t="s">
        <v>359</v>
      </c>
      <c r="Q898" s="73"/>
      <c r="R898" s="74"/>
      <c r="S898" s="74"/>
      <c r="T898" s="74"/>
      <c r="U898" s="74"/>
      <c r="V898" s="74"/>
      <c r="W898" s="74"/>
      <c r="X898" s="74"/>
      <c r="Y898" s="61"/>
      <c r="Z898" s="69" t="s">
        <v>519</v>
      </c>
      <c r="AA898" s="59" t="s">
        <v>381</v>
      </c>
      <c r="AB898" s="78"/>
      <c r="AC898" s="27" t="s">
        <v>358</v>
      </c>
      <c r="AD898" s="15" t="s">
        <v>359</v>
      </c>
      <c r="AE898" s="73"/>
      <c r="AF898" s="74"/>
      <c r="AG898" s="74"/>
      <c r="AH898" s="74"/>
      <c r="AI898" s="74"/>
      <c r="AJ898" s="74"/>
      <c r="AK898" s="74"/>
      <c r="AL898" s="74"/>
      <c r="AM898" s="61"/>
    </row>
    <row r="899" spans="1:39" hidden="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59" t="s">
        <v>381</v>
      </c>
      <c r="N899" s="78"/>
      <c r="O899" s="27" t="s">
        <v>358</v>
      </c>
      <c r="P899" s="15" t="s">
        <v>359</v>
      </c>
      <c r="Q899" s="73"/>
      <c r="R899" s="74"/>
      <c r="S899" s="74"/>
      <c r="T899" s="74"/>
      <c r="U899" s="74"/>
      <c r="V899" s="74"/>
      <c r="W899" s="74"/>
      <c r="X899" s="74"/>
      <c r="Y899" s="61"/>
      <c r="Z899" s="69" t="s">
        <v>519</v>
      </c>
      <c r="AA899" s="59" t="s">
        <v>381</v>
      </c>
      <c r="AB899" s="78"/>
      <c r="AC899" s="27" t="s">
        <v>358</v>
      </c>
      <c r="AD899" s="15" t="s">
        <v>359</v>
      </c>
      <c r="AE899" s="73"/>
      <c r="AF899" s="74"/>
      <c r="AG899" s="74"/>
      <c r="AH899" s="74"/>
      <c r="AI899" s="74"/>
      <c r="AJ899" s="74"/>
      <c r="AK899" s="74"/>
      <c r="AL899" s="74"/>
      <c r="AM899" s="61"/>
    </row>
    <row r="900" spans="1:39" hidden="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59" t="s">
        <v>382</v>
      </c>
      <c r="N900" s="78" t="s">
        <v>308</v>
      </c>
      <c r="O900" s="27" t="s">
        <v>358</v>
      </c>
      <c r="P900" s="15" t="s">
        <v>368</v>
      </c>
      <c r="Q900" s="73"/>
      <c r="R900" s="74"/>
      <c r="S900" s="74"/>
      <c r="T900" s="74"/>
      <c r="U900" s="74"/>
      <c r="V900" s="74"/>
      <c r="W900" s="74">
        <v>1</v>
      </c>
      <c r="X900" s="74"/>
      <c r="Y900" s="61"/>
      <c r="Z900" s="69" t="s">
        <v>520</v>
      </c>
      <c r="AA900" s="59" t="s">
        <v>382</v>
      </c>
      <c r="AB900" s="78" t="s">
        <v>308</v>
      </c>
      <c r="AC900" s="27" t="s">
        <v>358</v>
      </c>
      <c r="AD900" s="15" t="s">
        <v>368</v>
      </c>
      <c r="AE900" s="73">
        <v>1</v>
      </c>
      <c r="AF900" s="74"/>
      <c r="AG900" s="74"/>
      <c r="AH900" s="74"/>
      <c r="AI900" s="74"/>
      <c r="AJ900" s="74"/>
      <c r="AK900" s="74"/>
      <c r="AL900" s="74"/>
      <c r="AM900" s="61"/>
    </row>
    <row r="901" spans="1:39" hidden="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59" t="s">
        <v>381</v>
      </c>
      <c r="N901" s="78"/>
      <c r="O901" s="27" t="s">
        <v>358</v>
      </c>
      <c r="P901" s="15" t="s">
        <v>359</v>
      </c>
      <c r="Q901" s="73"/>
      <c r="R901" s="74"/>
      <c r="S901" s="74"/>
      <c r="T901" s="74"/>
      <c r="U901" s="74"/>
      <c r="V901" s="74"/>
      <c r="W901" s="74"/>
      <c r="X901" s="74"/>
      <c r="Y901" s="61"/>
      <c r="Z901" s="69" t="s">
        <v>520</v>
      </c>
      <c r="AA901" s="59" t="s">
        <v>381</v>
      </c>
      <c r="AB901" s="78"/>
      <c r="AC901" s="27" t="s">
        <v>358</v>
      </c>
      <c r="AD901" s="15" t="s">
        <v>359</v>
      </c>
      <c r="AE901" s="73"/>
      <c r="AF901" s="74"/>
      <c r="AG901" s="74"/>
      <c r="AH901" s="74"/>
      <c r="AI901" s="74"/>
      <c r="AJ901" s="74"/>
      <c r="AK901" s="74"/>
      <c r="AL901" s="74"/>
      <c r="AM901" s="61"/>
    </row>
    <row r="902" spans="1:39" hidden="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59" t="s">
        <v>381</v>
      </c>
      <c r="N902" s="78"/>
      <c r="O902" s="27" t="s">
        <v>358</v>
      </c>
      <c r="P902" s="15" t="s">
        <v>359</v>
      </c>
      <c r="Q902" s="73"/>
      <c r="R902" s="74"/>
      <c r="S902" s="74"/>
      <c r="T902" s="74"/>
      <c r="U902" s="74"/>
      <c r="V902" s="74"/>
      <c r="W902" s="74"/>
      <c r="X902" s="74"/>
      <c r="Y902" s="61"/>
      <c r="Z902" s="69" t="s">
        <v>519</v>
      </c>
      <c r="AA902" s="59" t="s">
        <v>381</v>
      </c>
      <c r="AB902" s="78"/>
      <c r="AC902" s="27" t="s">
        <v>358</v>
      </c>
      <c r="AD902" s="15" t="s">
        <v>359</v>
      </c>
      <c r="AE902" s="73"/>
      <c r="AF902" s="74"/>
      <c r="AG902" s="74"/>
      <c r="AH902" s="74"/>
      <c r="AI902" s="74"/>
      <c r="AJ902" s="74"/>
      <c r="AK902" s="74"/>
      <c r="AL902" s="74"/>
      <c r="AM902" s="61"/>
    </row>
    <row r="903" spans="1:39" hidden="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59" t="s">
        <v>381</v>
      </c>
      <c r="N903" s="78"/>
      <c r="O903" s="27" t="s">
        <v>358</v>
      </c>
      <c r="P903" s="15" t="s">
        <v>359</v>
      </c>
      <c r="Q903" s="73"/>
      <c r="R903" s="74"/>
      <c r="S903" s="74"/>
      <c r="T903" s="74"/>
      <c r="U903" s="74"/>
      <c r="V903" s="74"/>
      <c r="W903" s="74"/>
      <c r="X903" s="74"/>
      <c r="Y903" s="61"/>
      <c r="Z903" s="69" t="s">
        <v>520</v>
      </c>
      <c r="AA903" s="59" t="s">
        <v>381</v>
      </c>
      <c r="AB903" s="78"/>
      <c r="AC903" s="27" t="s">
        <v>358</v>
      </c>
      <c r="AD903" s="15" t="s">
        <v>359</v>
      </c>
      <c r="AE903" s="73"/>
      <c r="AF903" s="74"/>
      <c r="AG903" s="74"/>
      <c r="AH903" s="74"/>
      <c r="AI903" s="74"/>
      <c r="AJ903" s="74"/>
      <c r="AK903" s="74"/>
      <c r="AL903" s="74"/>
      <c r="AM903" s="61"/>
    </row>
    <row r="904" spans="1:39" hidden="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59" t="s">
        <v>381</v>
      </c>
      <c r="N904" s="78"/>
      <c r="O904" s="27" t="s">
        <v>358</v>
      </c>
      <c r="P904" s="15" t="s">
        <v>359</v>
      </c>
      <c r="Q904" s="73"/>
      <c r="R904" s="74"/>
      <c r="S904" s="74"/>
      <c r="T904" s="74"/>
      <c r="U904" s="74"/>
      <c r="V904" s="74"/>
      <c r="W904" s="74"/>
      <c r="X904" s="74"/>
      <c r="Y904" s="61"/>
      <c r="Z904" s="69" t="s">
        <v>519</v>
      </c>
      <c r="AA904" s="59" t="s">
        <v>381</v>
      </c>
      <c r="AB904" s="78"/>
      <c r="AC904" s="27" t="s">
        <v>358</v>
      </c>
      <c r="AD904" s="15" t="s">
        <v>359</v>
      </c>
      <c r="AE904" s="73"/>
      <c r="AF904" s="74"/>
      <c r="AG904" s="74"/>
      <c r="AH904" s="74"/>
      <c r="AI904" s="74"/>
      <c r="AJ904" s="74"/>
      <c r="AK904" s="74"/>
      <c r="AL904" s="74"/>
      <c r="AM904" s="61"/>
    </row>
    <row r="905" spans="1:39" hidden="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59" t="s">
        <v>381</v>
      </c>
      <c r="N905" s="78"/>
      <c r="O905" s="27" t="s">
        <v>358</v>
      </c>
      <c r="P905" s="15" t="s">
        <v>359</v>
      </c>
      <c r="Q905" s="73"/>
      <c r="R905" s="74"/>
      <c r="S905" s="74"/>
      <c r="T905" s="74"/>
      <c r="U905" s="74"/>
      <c r="V905" s="74"/>
      <c r="W905" s="74"/>
      <c r="X905" s="74"/>
      <c r="Y905" s="61"/>
      <c r="Z905" s="69" t="s">
        <v>519</v>
      </c>
      <c r="AA905" s="59" t="s">
        <v>381</v>
      </c>
      <c r="AB905" s="78"/>
      <c r="AC905" s="27" t="s">
        <v>358</v>
      </c>
      <c r="AD905" s="15" t="s">
        <v>359</v>
      </c>
      <c r="AE905" s="73"/>
      <c r="AF905" s="74"/>
      <c r="AG905" s="74"/>
      <c r="AH905" s="74"/>
      <c r="AI905" s="74"/>
      <c r="AJ905" s="74"/>
      <c r="AK905" s="74"/>
      <c r="AL905" s="74"/>
      <c r="AM905" s="61"/>
    </row>
    <row r="906" spans="1:39" hidden="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59" t="s">
        <v>381</v>
      </c>
      <c r="N906" s="78"/>
      <c r="O906" s="27" t="s">
        <v>358</v>
      </c>
      <c r="P906" s="15" t="s">
        <v>359</v>
      </c>
      <c r="Q906" s="73"/>
      <c r="R906" s="74"/>
      <c r="S906" s="74"/>
      <c r="T906" s="74"/>
      <c r="U906" s="74"/>
      <c r="V906" s="74"/>
      <c r="W906" s="74"/>
      <c r="X906" s="74"/>
      <c r="Y906" s="61"/>
      <c r="Z906" s="69" t="s">
        <v>520</v>
      </c>
      <c r="AA906" s="59" t="s">
        <v>381</v>
      </c>
      <c r="AB906" s="78"/>
      <c r="AC906" s="27" t="s">
        <v>358</v>
      </c>
      <c r="AD906" s="15" t="s">
        <v>359</v>
      </c>
      <c r="AE906" s="73"/>
      <c r="AF906" s="74"/>
      <c r="AG906" s="74"/>
      <c r="AH906" s="74"/>
      <c r="AI906" s="74"/>
      <c r="AJ906" s="74"/>
      <c r="AK906" s="74"/>
      <c r="AL906" s="74"/>
      <c r="AM906" s="61"/>
    </row>
    <row r="907" spans="1:39" hidden="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59" t="s">
        <v>381</v>
      </c>
      <c r="N907" s="78"/>
      <c r="O907" s="27" t="s">
        <v>358</v>
      </c>
      <c r="P907" s="15" t="s">
        <v>359</v>
      </c>
      <c r="Q907" s="73"/>
      <c r="R907" s="74"/>
      <c r="S907" s="74"/>
      <c r="T907" s="74"/>
      <c r="U907" s="74"/>
      <c r="V907" s="74"/>
      <c r="W907" s="74"/>
      <c r="X907" s="74"/>
      <c r="Y907" s="61"/>
      <c r="Z907" s="69" t="s">
        <v>519</v>
      </c>
      <c r="AA907" s="59" t="s">
        <v>381</v>
      </c>
      <c r="AB907" s="78"/>
      <c r="AC907" s="27" t="s">
        <v>358</v>
      </c>
      <c r="AD907" s="15" t="s">
        <v>359</v>
      </c>
      <c r="AE907" s="73"/>
      <c r="AF907" s="74"/>
      <c r="AG907" s="74"/>
      <c r="AH907" s="74"/>
      <c r="AI907" s="74"/>
      <c r="AJ907" s="74"/>
      <c r="AK907" s="74"/>
      <c r="AL907" s="74"/>
      <c r="AM907" s="61"/>
    </row>
    <row r="908" spans="1:39" hidden="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59" t="s">
        <v>381</v>
      </c>
      <c r="N908" s="78"/>
      <c r="O908" s="27" t="s">
        <v>358</v>
      </c>
      <c r="P908" s="15" t="s">
        <v>359</v>
      </c>
      <c r="Q908" s="73"/>
      <c r="R908" s="74"/>
      <c r="S908" s="74"/>
      <c r="T908" s="74"/>
      <c r="U908" s="74"/>
      <c r="V908" s="74"/>
      <c r="W908" s="74"/>
      <c r="X908" s="74"/>
      <c r="Y908" s="61"/>
      <c r="Z908" s="69" t="s">
        <v>520</v>
      </c>
      <c r="AA908" s="59" t="s">
        <v>381</v>
      </c>
      <c r="AB908" s="78"/>
      <c r="AC908" s="27" t="s">
        <v>358</v>
      </c>
      <c r="AD908" s="15" t="s">
        <v>359</v>
      </c>
      <c r="AE908" s="73"/>
      <c r="AF908" s="74"/>
      <c r="AG908" s="74"/>
      <c r="AH908" s="74"/>
      <c r="AI908" s="74"/>
      <c r="AJ908" s="74"/>
      <c r="AK908" s="74"/>
      <c r="AL908" s="74"/>
      <c r="AM908" s="61"/>
    </row>
    <row r="909" spans="1:39" hidden="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59" t="s">
        <v>381</v>
      </c>
      <c r="N909" s="78"/>
      <c r="O909" s="27" t="s">
        <v>358</v>
      </c>
      <c r="P909" s="15" t="s">
        <v>359</v>
      </c>
      <c r="Q909" s="73"/>
      <c r="R909" s="74"/>
      <c r="S909" s="74"/>
      <c r="T909" s="74"/>
      <c r="U909" s="74"/>
      <c r="V909" s="74"/>
      <c r="W909" s="74"/>
      <c r="X909" s="74"/>
      <c r="Y909" s="61"/>
      <c r="Z909" s="69" t="s">
        <v>519</v>
      </c>
      <c r="AA909" s="59" t="s">
        <v>381</v>
      </c>
      <c r="AB909" s="78"/>
      <c r="AC909" s="27" t="s">
        <v>358</v>
      </c>
      <c r="AD909" s="15" t="s">
        <v>359</v>
      </c>
      <c r="AE909" s="73"/>
      <c r="AF909" s="74"/>
      <c r="AG909" s="74"/>
      <c r="AH909" s="74"/>
      <c r="AI909" s="74"/>
      <c r="AJ909" s="74"/>
      <c r="AK909" s="74"/>
      <c r="AL909" s="74"/>
      <c r="AM909" s="61"/>
    </row>
    <row r="910" spans="1:39" hidden="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59" t="s">
        <v>381</v>
      </c>
      <c r="N910" s="78"/>
      <c r="O910" s="27" t="s">
        <v>358</v>
      </c>
      <c r="P910" s="15" t="s">
        <v>359</v>
      </c>
      <c r="Q910" s="73"/>
      <c r="R910" s="74"/>
      <c r="S910" s="74"/>
      <c r="T910" s="74"/>
      <c r="U910" s="74"/>
      <c r="V910" s="74"/>
      <c r="W910" s="74"/>
      <c r="X910" s="74"/>
      <c r="Y910" s="61"/>
      <c r="Z910" s="69" t="s">
        <v>519</v>
      </c>
      <c r="AA910" s="59" t="s">
        <v>381</v>
      </c>
      <c r="AB910" s="78"/>
      <c r="AC910" s="27" t="s">
        <v>358</v>
      </c>
      <c r="AD910" s="15" t="s">
        <v>359</v>
      </c>
      <c r="AE910" s="73"/>
      <c r="AF910" s="74"/>
      <c r="AG910" s="74"/>
      <c r="AH910" s="74"/>
      <c r="AI910" s="74"/>
      <c r="AJ910" s="74"/>
      <c r="AK910" s="74"/>
      <c r="AL910" s="74"/>
      <c r="AM910" s="61"/>
    </row>
    <row r="911" spans="1:39" hidden="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59" t="s">
        <v>381</v>
      </c>
      <c r="N911" s="78"/>
      <c r="O911" s="27" t="s">
        <v>358</v>
      </c>
      <c r="P911" s="15" t="s">
        <v>359</v>
      </c>
      <c r="Q911" s="73"/>
      <c r="R911" s="74"/>
      <c r="S911" s="74"/>
      <c r="T911" s="74"/>
      <c r="U911" s="74"/>
      <c r="V911" s="74"/>
      <c r="W911" s="74"/>
      <c r="X911" s="74"/>
      <c r="Y911" s="61"/>
      <c r="Z911" s="69" t="s">
        <v>520</v>
      </c>
      <c r="AA911" s="59" t="s">
        <v>381</v>
      </c>
      <c r="AB911" s="78"/>
      <c r="AC911" s="27" t="s">
        <v>358</v>
      </c>
      <c r="AD911" s="15" t="s">
        <v>359</v>
      </c>
      <c r="AE911" s="73"/>
      <c r="AF911" s="74"/>
      <c r="AG911" s="74"/>
      <c r="AH911" s="74"/>
      <c r="AI911" s="74"/>
      <c r="AJ911" s="74"/>
      <c r="AK911" s="74"/>
      <c r="AL911" s="74"/>
      <c r="AM911" s="61"/>
    </row>
    <row r="912" spans="1:39" hidden="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59" t="s">
        <v>381</v>
      </c>
      <c r="N912" s="78"/>
      <c r="O912" s="27" t="s">
        <v>358</v>
      </c>
      <c r="P912" s="15" t="s">
        <v>359</v>
      </c>
      <c r="Q912" s="73"/>
      <c r="R912" s="74"/>
      <c r="S912" s="74"/>
      <c r="T912" s="74"/>
      <c r="U912" s="74"/>
      <c r="V912" s="74"/>
      <c r="W912" s="74"/>
      <c r="X912" s="74"/>
      <c r="Y912" s="61"/>
      <c r="Z912" s="69" t="s">
        <v>520</v>
      </c>
      <c r="AA912" s="59" t="s">
        <v>381</v>
      </c>
      <c r="AB912" s="78"/>
      <c r="AC912" s="27" t="s">
        <v>358</v>
      </c>
      <c r="AD912" s="15" t="s">
        <v>359</v>
      </c>
      <c r="AE912" s="73"/>
      <c r="AF912" s="74"/>
      <c r="AG912" s="74"/>
      <c r="AH912" s="74"/>
      <c r="AI912" s="74"/>
      <c r="AJ912" s="74"/>
      <c r="AK912" s="74"/>
      <c r="AL912" s="74"/>
      <c r="AM912" s="61"/>
    </row>
    <row r="913" spans="1:39" hidden="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59" t="s">
        <v>381</v>
      </c>
      <c r="N913" s="78"/>
      <c r="O913" s="27" t="s">
        <v>358</v>
      </c>
      <c r="P913" s="15" t="s">
        <v>359</v>
      </c>
      <c r="Q913" s="73"/>
      <c r="R913" s="74"/>
      <c r="S913" s="74"/>
      <c r="T913" s="74"/>
      <c r="U913" s="74"/>
      <c r="V913" s="74"/>
      <c r="W913" s="74"/>
      <c r="X913" s="74"/>
      <c r="Y913" s="61"/>
      <c r="Z913" s="69" t="s">
        <v>520</v>
      </c>
      <c r="AA913" s="59" t="s">
        <v>381</v>
      </c>
      <c r="AB913" s="78"/>
      <c r="AC913" s="27" t="s">
        <v>358</v>
      </c>
      <c r="AD913" s="15" t="s">
        <v>359</v>
      </c>
      <c r="AE913" s="73"/>
      <c r="AF913" s="74"/>
      <c r="AG913" s="74"/>
      <c r="AH913" s="74"/>
      <c r="AI913" s="74"/>
      <c r="AJ913" s="74"/>
      <c r="AK913" s="74"/>
      <c r="AL913" s="74"/>
      <c r="AM913" s="61"/>
    </row>
    <row r="914" spans="1:39" hidden="1">
      <c r="A914" s="10">
        <v>910</v>
      </c>
      <c r="B914" s="98" t="s">
        <v>157</v>
      </c>
      <c r="C914" s="98" t="s">
        <v>60</v>
      </c>
      <c r="D914" s="11" t="s">
        <v>52</v>
      </c>
      <c r="E914" s="11" t="s">
        <v>303</v>
      </c>
      <c r="F914" s="12" t="s">
        <v>48</v>
      </c>
      <c r="G914" s="12" t="s">
        <v>310</v>
      </c>
      <c r="H914" s="12" t="s">
        <v>306</v>
      </c>
      <c r="I914" s="11" t="s">
        <v>507</v>
      </c>
      <c r="J914" s="12" t="str">
        <f t="shared" ref="J914:J919" si="32">"≥17h"</f>
        <v>≥17h</v>
      </c>
      <c r="K914" s="12" t="s">
        <v>513</v>
      </c>
      <c r="L914" s="69" t="s">
        <v>520</v>
      </c>
      <c r="M914" s="59" t="s">
        <v>381</v>
      </c>
      <c r="N914" s="78"/>
      <c r="O914" s="27" t="s">
        <v>358</v>
      </c>
      <c r="P914" s="15" t="s">
        <v>359</v>
      </c>
      <c r="Q914" s="73"/>
      <c r="R914" s="74"/>
      <c r="S914" s="74"/>
      <c r="T914" s="74"/>
      <c r="U914" s="74"/>
      <c r="V914" s="74"/>
      <c r="W914" s="74"/>
      <c r="X914" s="74"/>
      <c r="Y914" s="61"/>
      <c r="Z914" s="69" t="s">
        <v>520</v>
      </c>
      <c r="AA914" s="59" t="s">
        <v>381</v>
      </c>
      <c r="AB914" s="78"/>
      <c r="AC914" s="27" t="s">
        <v>358</v>
      </c>
      <c r="AD914" s="15" t="s">
        <v>359</v>
      </c>
      <c r="AE914" s="73"/>
      <c r="AF914" s="74"/>
      <c r="AG914" s="74"/>
      <c r="AH914" s="74"/>
      <c r="AI914" s="74"/>
      <c r="AJ914" s="74"/>
      <c r="AK914" s="74"/>
      <c r="AL914" s="74"/>
      <c r="AM914" s="61"/>
    </row>
    <row r="915" spans="1:39" hidden="1">
      <c r="A915" s="10">
        <v>911</v>
      </c>
      <c r="B915" s="98" t="s">
        <v>276</v>
      </c>
      <c r="C915" s="98" t="s">
        <v>89</v>
      </c>
      <c r="D915" s="11" t="s">
        <v>52</v>
      </c>
      <c r="E915" s="11" t="s">
        <v>303</v>
      </c>
      <c r="F915" s="12" t="s">
        <v>49</v>
      </c>
      <c r="G915" s="12" t="s">
        <v>310</v>
      </c>
      <c r="H915" s="12" t="s">
        <v>306</v>
      </c>
      <c r="I915" s="103" t="s">
        <v>504</v>
      </c>
      <c r="J915" s="12" t="str">
        <f t="shared" si="32"/>
        <v>≥17h</v>
      </c>
      <c r="K915" s="12" t="s">
        <v>47</v>
      </c>
      <c r="L915" s="69" t="s">
        <v>520</v>
      </c>
      <c r="M915" s="59" t="s">
        <v>381</v>
      </c>
      <c r="N915" s="78"/>
      <c r="O915" s="27" t="s">
        <v>358</v>
      </c>
      <c r="P915" s="15" t="s">
        <v>359</v>
      </c>
      <c r="Q915" s="73"/>
      <c r="R915" s="74"/>
      <c r="S915" s="74"/>
      <c r="T915" s="74"/>
      <c r="U915" s="74"/>
      <c r="V915" s="74"/>
      <c r="W915" s="74"/>
      <c r="X915" s="74"/>
      <c r="Y915" s="61"/>
      <c r="Z915" s="69" t="s">
        <v>520</v>
      </c>
      <c r="AA915" s="59" t="s">
        <v>381</v>
      </c>
      <c r="AB915" s="78"/>
      <c r="AC915" s="27" t="s">
        <v>358</v>
      </c>
      <c r="AD915" s="15" t="s">
        <v>359</v>
      </c>
      <c r="AE915" s="73"/>
      <c r="AF915" s="74"/>
      <c r="AG915" s="74"/>
      <c r="AH915" s="74"/>
      <c r="AI915" s="74"/>
      <c r="AJ915" s="74"/>
      <c r="AK915" s="74"/>
      <c r="AL915" s="74"/>
      <c r="AM915" s="61"/>
    </row>
    <row r="916" spans="1:39" hidden="1">
      <c r="A916" s="10">
        <v>912</v>
      </c>
      <c r="B916" s="98" t="s">
        <v>174</v>
      </c>
      <c r="C916" s="98" t="s">
        <v>168</v>
      </c>
      <c r="D916" s="11" t="s">
        <v>52</v>
      </c>
      <c r="E916" s="11" t="s">
        <v>303</v>
      </c>
      <c r="F916" s="12" t="s">
        <v>48</v>
      </c>
      <c r="G916" s="12" t="s">
        <v>510</v>
      </c>
      <c r="H916" s="12" t="s">
        <v>308</v>
      </c>
      <c r="I916" s="11" t="s">
        <v>504</v>
      </c>
      <c r="J916" s="12" t="str">
        <f t="shared" si="32"/>
        <v>≥17h</v>
      </c>
      <c r="K916" s="12" t="s">
        <v>513</v>
      </c>
      <c r="L916" s="69" t="s">
        <v>520</v>
      </c>
      <c r="M916" s="59" t="s">
        <v>381</v>
      </c>
      <c r="N916" s="78"/>
      <c r="O916" s="27" t="s">
        <v>358</v>
      </c>
      <c r="P916" s="15" t="s">
        <v>359</v>
      </c>
      <c r="Q916" s="73"/>
      <c r="R916" s="74"/>
      <c r="S916" s="74"/>
      <c r="T916" s="74"/>
      <c r="U916" s="74"/>
      <c r="V916" s="74"/>
      <c r="W916" s="74"/>
      <c r="X916" s="74"/>
      <c r="Y916" s="61"/>
      <c r="Z916" s="69" t="s">
        <v>520</v>
      </c>
      <c r="AA916" s="59" t="s">
        <v>381</v>
      </c>
      <c r="AB916" s="78"/>
      <c r="AC916" s="27" t="s">
        <v>358</v>
      </c>
      <c r="AD916" s="15" t="s">
        <v>359</v>
      </c>
      <c r="AE916" s="73"/>
      <c r="AF916" s="74"/>
      <c r="AG916" s="74"/>
      <c r="AH916" s="74"/>
      <c r="AI916" s="74"/>
      <c r="AJ916" s="74"/>
      <c r="AK916" s="74"/>
      <c r="AL916" s="74"/>
      <c r="AM916" s="61"/>
    </row>
    <row r="917" spans="1:39" hidden="1">
      <c r="A917" s="10">
        <v>913</v>
      </c>
      <c r="B917" s="98" t="s">
        <v>276</v>
      </c>
      <c r="C917" s="98" t="s">
        <v>89</v>
      </c>
      <c r="D917" s="11" t="s">
        <v>51</v>
      </c>
      <c r="E917" s="11" t="s">
        <v>304</v>
      </c>
      <c r="F917" s="12" t="s">
        <v>50</v>
      </c>
      <c r="G917" s="12" t="s">
        <v>310</v>
      </c>
      <c r="H917" s="12" t="s">
        <v>306</v>
      </c>
      <c r="I917" s="11" t="s">
        <v>504</v>
      </c>
      <c r="J917" s="12" t="str">
        <f t="shared" si="32"/>
        <v>≥17h</v>
      </c>
      <c r="K917" s="12" t="s">
        <v>512</v>
      </c>
      <c r="L917" s="69" t="s">
        <v>520</v>
      </c>
      <c r="M917" s="59" t="s">
        <v>381</v>
      </c>
      <c r="N917" s="78"/>
      <c r="O917" s="27" t="s">
        <v>358</v>
      </c>
      <c r="P917" s="15" t="s">
        <v>359</v>
      </c>
      <c r="Q917" s="73"/>
      <c r="R917" s="74"/>
      <c r="S917" s="74"/>
      <c r="T917" s="74"/>
      <c r="U917" s="74"/>
      <c r="V917" s="74"/>
      <c r="W917" s="74"/>
      <c r="X917" s="74"/>
      <c r="Y917" s="61"/>
      <c r="Z917" s="69" t="s">
        <v>520</v>
      </c>
      <c r="AA917" s="59" t="s">
        <v>381</v>
      </c>
      <c r="AB917" s="78"/>
      <c r="AC917" s="27" t="s">
        <v>358</v>
      </c>
      <c r="AD917" s="15" t="s">
        <v>359</v>
      </c>
      <c r="AE917" s="73"/>
      <c r="AF917" s="74"/>
      <c r="AG917" s="74"/>
      <c r="AH917" s="74"/>
      <c r="AI917" s="74"/>
      <c r="AJ917" s="74"/>
      <c r="AK917" s="74"/>
      <c r="AL917" s="74"/>
      <c r="AM917" s="61"/>
    </row>
    <row r="918" spans="1:39" hidden="1">
      <c r="A918" s="10">
        <v>914</v>
      </c>
      <c r="B918" s="98" t="s">
        <v>276</v>
      </c>
      <c r="C918" s="98" t="s">
        <v>89</v>
      </c>
      <c r="D918" s="11" t="s">
        <v>51</v>
      </c>
      <c r="E918" s="11" t="s">
        <v>304</v>
      </c>
      <c r="F918" s="12" t="s">
        <v>50</v>
      </c>
      <c r="G918" s="12" t="s">
        <v>310</v>
      </c>
      <c r="H918" s="12" t="s">
        <v>306</v>
      </c>
      <c r="I918" s="11" t="s">
        <v>504</v>
      </c>
      <c r="J918" s="12" t="str">
        <f t="shared" si="32"/>
        <v>≥17h</v>
      </c>
      <c r="K918" s="12" t="s">
        <v>47</v>
      </c>
      <c r="L918" s="69" t="s">
        <v>520</v>
      </c>
      <c r="M918" s="59" t="s">
        <v>381</v>
      </c>
      <c r="N918" s="78"/>
      <c r="O918" s="27" t="s">
        <v>358</v>
      </c>
      <c r="P918" s="15" t="s">
        <v>359</v>
      </c>
      <c r="Q918" s="73"/>
      <c r="R918" s="74"/>
      <c r="S918" s="74"/>
      <c r="T918" s="74"/>
      <c r="U918" s="74"/>
      <c r="V918" s="74"/>
      <c r="W918" s="74"/>
      <c r="X918" s="74"/>
      <c r="Y918" s="61"/>
      <c r="Z918" s="69" t="s">
        <v>520</v>
      </c>
      <c r="AA918" s="59" t="s">
        <v>381</v>
      </c>
      <c r="AB918" s="78"/>
      <c r="AC918" s="27" t="s">
        <v>358</v>
      </c>
      <c r="AD918" s="15" t="s">
        <v>359</v>
      </c>
      <c r="AE918" s="73"/>
      <c r="AF918" s="74"/>
      <c r="AG918" s="74"/>
      <c r="AH918" s="74"/>
      <c r="AI918" s="74"/>
      <c r="AJ918" s="74"/>
      <c r="AK918" s="74"/>
      <c r="AL918" s="74"/>
      <c r="AM918" s="61"/>
    </row>
    <row r="919" spans="1:39" hidden="1">
      <c r="A919" s="10">
        <v>915</v>
      </c>
      <c r="B919" s="98" t="s">
        <v>276</v>
      </c>
      <c r="C919" s="98" t="s">
        <v>89</v>
      </c>
      <c r="D919" s="11" t="s">
        <v>51</v>
      </c>
      <c r="E919" s="11" t="s">
        <v>304</v>
      </c>
      <c r="F919" s="12" t="s">
        <v>50</v>
      </c>
      <c r="G919" s="12" t="s">
        <v>310</v>
      </c>
      <c r="H919" s="12" t="s">
        <v>306</v>
      </c>
      <c r="I919" s="103" t="s">
        <v>504</v>
      </c>
      <c r="J919" s="12" t="str">
        <f t="shared" si="32"/>
        <v>≥17h</v>
      </c>
      <c r="K919" s="12" t="s">
        <v>47</v>
      </c>
      <c r="L919" s="69" t="s">
        <v>520</v>
      </c>
      <c r="M919" s="59" t="s">
        <v>381</v>
      </c>
      <c r="N919" s="78"/>
      <c r="O919" s="27" t="s">
        <v>358</v>
      </c>
      <c r="P919" s="15" t="s">
        <v>359</v>
      </c>
      <c r="Q919" s="73"/>
      <c r="R919" s="74"/>
      <c r="S919" s="74"/>
      <c r="T919" s="74"/>
      <c r="U919" s="74"/>
      <c r="V919" s="74"/>
      <c r="W919" s="74"/>
      <c r="X919" s="74"/>
      <c r="Y919" s="61"/>
      <c r="Z919" s="69" t="s">
        <v>520</v>
      </c>
      <c r="AA919" s="59" t="s">
        <v>381</v>
      </c>
      <c r="AB919" s="78"/>
      <c r="AC919" s="27" t="s">
        <v>358</v>
      </c>
      <c r="AD919" s="15" t="s">
        <v>359</v>
      </c>
      <c r="AE919" s="73"/>
      <c r="AF919" s="74"/>
      <c r="AG919" s="74"/>
      <c r="AH919" s="74"/>
      <c r="AI919" s="74"/>
      <c r="AJ919" s="74"/>
      <c r="AK919" s="74"/>
      <c r="AL919" s="74"/>
      <c r="AM919" s="61"/>
    </row>
    <row r="920" spans="1:39" hidden="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59" t="s">
        <v>381</v>
      </c>
      <c r="N920" s="78"/>
      <c r="O920" s="27" t="s">
        <v>358</v>
      </c>
      <c r="P920" s="15" t="s">
        <v>359</v>
      </c>
      <c r="Q920" s="73"/>
      <c r="R920" s="74"/>
      <c r="S920" s="74"/>
      <c r="T920" s="74"/>
      <c r="U920" s="74"/>
      <c r="V920" s="74"/>
      <c r="W920" s="74"/>
      <c r="X920" s="74"/>
      <c r="Y920" s="61"/>
      <c r="Z920" s="69" t="s">
        <v>520</v>
      </c>
      <c r="AA920" s="59" t="s">
        <v>381</v>
      </c>
      <c r="AB920" s="78"/>
      <c r="AC920" s="27" t="s">
        <v>358</v>
      </c>
      <c r="AD920" s="15" t="s">
        <v>359</v>
      </c>
      <c r="AE920" s="73"/>
      <c r="AF920" s="74"/>
      <c r="AG920" s="74"/>
      <c r="AH920" s="74"/>
      <c r="AI920" s="74"/>
      <c r="AJ920" s="74"/>
      <c r="AK920" s="74"/>
      <c r="AL920" s="74"/>
      <c r="AM920" s="61"/>
    </row>
    <row r="921" spans="1:39" hidden="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59" t="s">
        <v>381</v>
      </c>
      <c r="N921" s="78"/>
      <c r="O921" s="27" t="s">
        <v>358</v>
      </c>
      <c r="P921" s="15" t="s">
        <v>359</v>
      </c>
      <c r="Q921" s="73"/>
      <c r="R921" s="74"/>
      <c r="S921" s="74"/>
      <c r="T921" s="74"/>
      <c r="U921" s="74"/>
      <c r="V921" s="74"/>
      <c r="W921" s="74"/>
      <c r="X921" s="74"/>
      <c r="Y921" s="61"/>
      <c r="Z921" s="69" t="s">
        <v>520</v>
      </c>
      <c r="AA921" s="59" t="s">
        <v>381</v>
      </c>
      <c r="AB921" s="78"/>
      <c r="AC921" s="27" t="s">
        <v>358</v>
      </c>
      <c r="AD921" s="15" t="s">
        <v>359</v>
      </c>
      <c r="AE921" s="73"/>
      <c r="AF921" s="74"/>
      <c r="AG921" s="74"/>
      <c r="AH921" s="74"/>
      <c r="AI921" s="74"/>
      <c r="AJ921" s="74"/>
      <c r="AK921" s="74"/>
      <c r="AL921" s="74"/>
      <c r="AM921" s="61"/>
    </row>
    <row r="922" spans="1:39" hidden="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59" t="s">
        <v>381</v>
      </c>
      <c r="N922" s="78"/>
      <c r="O922" s="27" t="s">
        <v>358</v>
      </c>
      <c r="P922" s="15" t="s">
        <v>359</v>
      </c>
      <c r="Q922" s="73"/>
      <c r="R922" s="74"/>
      <c r="S922" s="74"/>
      <c r="T922" s="74"/>
      <c r="U922" s="74"/>
      <c r="V922" s="74"/>
      <c r="W922" s="74"/>
      <c r="X922" s="74"/>
      <c r="Y922" s="61"/>
      <c r="Z922" s="69" t="s">
        <v>520</v>
      </c>
      <c r="AA922" s="59" t="s">
        <v>381</v>
      </c>
      <c r="AB922" s="78"/>
      <c r="AC922" s="27" t="s">
        <v>358</v>
      </c>
      <c r="AD922" s="15" t="s">
        <v>359</v>
      </c>
      <c r="AE922" s="73"/>
      <c r="AF922" s="74"/>
      <c r="AG922" s="74"/>
      <c r="AH922" s="74"/>
      <c r="AI922" s="74"/>
      <c r="AJ922" s="74"/>
      <c r="AK922" s="74"/>
      <c r="AL922" s="74"/>
      <c r="AM922" s="61"/>
    </row>
    <row r="923" spans="1:39" hidden="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59" t="s">
        <v>381</v>
      </c>
      <c r="N923" s="78"/>
      <c r="O923" s="27" t="s">
        <v>358</v>
      </c>
      <c r="P923" s="15" t="s">
        <v>359</v>
      </c>
      <c r="Q923" s="73"/>
      <c r="R923" s="74"/>
      <c r="S923" s="74"/>
      <c r="T923" s="74"/>
      <c r="U923" s="74"/>
      <c r="V923" s="74"/>
      <c r="W923" s="74"/>
      <c r="X923" s="74"/>
      <c r="Y923" s="61"/>
      <c r="Z923" s="69" t="s">
        <v>520</v>
      </c>
      <c r="AA923" s="59" t="s">
        <v>381</v>
      </c>
      <c r="AB923" s="78"/>
      <c r="AC923" s="27" t="s">
        <v>358</v>
      </c>
      <c r="AD923" s="15" t="s">
        <v>359</v>
      </c>
      <c r="AE923" s="73"/>
      <c r="AF923" s="74"/>
      <c r="AG923" s="74"/>
      <c r="AH923" s="74"/>
      <c r="AI923" s="74"/>
      <c r="AJ923" s="74"/>
      <c r="AK923" s="74"/>
      <c r="AL923" s="74"/>
      <c r="AM923" s="61"/>
    </row>
    <row r="924" spans="1:39" hidden="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59" t="s">
        <v>381</v>
      </c>
      <c r="N924" s="78"/>
      <c r="O924" s="27" t="s">
        <v>358</v>
      </c>
      <c r="P924" s="15" t="s">
        <v>359</v>
      </c>
      <c r="Q924" s="73"/>
      <c r="R924" s="74"/>
      <c r="S924" s="74"/>
      <c r="T924" s="74"/>
      <c r="U924" s="74"/>
      <c r="V924" s="74"/>
      <c r="W924" s="74"/>
      <c r="X924" s="74"/>
      <c r="Y924" s="61"/>
      <c r="Z924" s="69" t="s">
        <v>520</v>
      </c>
      <c r="AA924" s="59" t="s">
        <v>381</v>
      </c>
      <c r="AB924" s="78"/>
      <c r="AC924" s="27" t="s">
        <v>358</v>
      </c>
      <c r="AD924" s="15" t="s">
        <v>359</v>
      </c>
      <c r="AE924" s="73"/>
      <c r="AF924" s="74"/>
      <c r="AG924" s="74"/>
      <c r="AH924" s="74"/>
      <c r="AI924" s="74"/>
      <c r="AJ924" s="74"/>
      <c r="AK924" s="74"/>
      <c r="AL924" s="74"/>
      <c r="AM924" s="61"/>
    </row>
    <row r="925" spans="1:39" hidden="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59" t="s">
        <v>381</v>
      </c>
      <c r="N925" s="78"/>
      <c r="O925" s="27" t="s">
        <v>358</v>
      </c>
      <c r="P925" s="15" t="s">
        <v>359</v>
      </c>
      <c r="Q925" s="73"/>
      <c r="R925" s="74"/>
      <c r="S925" s="74"/>
      <c r="T925" s="74"/>
      <c r="U925" s="74"/>
      <c r="V925" s="74"/>
      <c r="W925" s="74"/>
      <c r="X925" s="74"/>
      <c r="Y925" s="61"/>
      <c r="Z925" s="69" t="s">
        <v>520</v>
      </c>
      <c r="AA925" s="59" t="s">
        <v>381</v>
      </c>
      <c r="AB925" s="78"/>
      <c r="AC925" s="27" t="s">
        <v>358</v>
      </c>
      <c r="AD925" s="15" t="s">
        <v>359</v>
      </c>
      <c r="AE925" s="73"/>
      <c r="AF925" s="74"/>
      <c r="AG925" s="74"/>
      <c r="AH925" s="74"/>
      <c r="AI925" s="74"/>
      <c r="AJ925" s="74"/>
      <c r="AK925" s="74"/>
      <c r="AL925" s="74"/>
      <c r="AM925" s="61"/>
    </row>
    <row r="926" spans="1:39" hidden="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59" t="s">
        <v>382</v>
      </c>
      <c r="N926" s="78" t="s">
        <v>308</v>
      </c>
      <c r="O926" s="27" t="s">
        <v>358</v>
      </c>
      <c r="P926" s="15" t="s">
        <v>368</v>
      </c>
      <c r="Q926" s="73"/>
      <c r="R926" s="74"/>
      <c r="S926" s="74"/>
      <c r="T926" s="74"/>
      <c r="U926" s="74"/>
      <c r="V926" s="74"/>
      <c r="W926" s="74">
        <v>1</v>
      </c>
      <c r="X926" s="74"/>
      <c r="Y926" s="61"/>
      <c r="Z926" s="69" t="s">
        <v>520</v>
      </c>
      <c r="AA926" s="59" t="s">
        <v>382</v>
      </c>
      <c r="AB926" s="78" t="s">
        <v>308</v>
      </c>
      <c r="AC926" s="27" t="s">
        <v>358</v>
      </c>
      <c r="AD926" s="15" t="s">
        <v>368</v>
      </c>
      <c r="AE926" s="73">
        <v>1</v>
      </c>
      <c r="AF926" s="74"/>
      <c r="AG926" s="74"/>
      <c r="AH926" s="74"/>
      <c r="AI926" s="74"/>
      <c r="AJ926" s="74"/>
      <c r="AK926" s="74"/>
      <c r="AL926" s="74"/>
      <c r="AM926" s="61"/>
    </row>
    <row r="927" spans="1:39" hidden="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59" t="s">
        <v>381</v>
      </c>
      <c r="N927" s="78"/>
      <c r="O927" s="27" t="s">
        <v>358</v>
      </c>
      <c r="P927" s="15" t="s">
        <v>359</v>
      </c>
      <c r="Q927" s="73"/>
      <c r="R927" s="74"/>
      <c r="S927" s="74"/>
      <c r="T927" s="74"/>
      <c r="U927" s="74"/>
      <c r="V927" s="74"/>
      <c r="W927" s="74"/>
      <c r="X927" s="74"/>
      <c r="Y927" s="61"/>
      <c r="Z927" s="69" t="s">
        <v>520</v>
      </c>
      <c r="AA927" s="59" t="s">
        <v>381</v>
      </c>
      <c r="AB927" s="78"/>
      <c r="AC927" s="27" t="s">
        <v>358</v>
      </c>
      <c r="AD927" s="15" t="s">
        <v>359</v>
      </c>
      <c r="AE927" s="73"/>
      <c r="AF927" s="74"/>
      <c r="AG927" s="74"/>
      <c r="AH927" s="74"/>
      <c r="AI927" s="74"/>
      <c r="AJ927" s="74"/>
      <c r="AK927" s="74"/>
      <c r="AL927" s="74"/>
      <c r="AM927" s="61"/>
    </row>
    <row r="928" spans="1:39" hidden="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59" t="s">
        <v>381</v>
      </c>
      <c r="N928" s="78"/>
      <c r="O928" s="27" t="s">
        <v>358</v>
      </c>
      <c r="P928" s="15" t="s">
        <v>359</v>
      </c>
      <c r="Q928" s="73"/>
      <c r="R928" s="74"/>
      <c r="S928" s="74"/>
      <c r="T928" s="74"/>
      <c r="U928" s="74"/>
      <c r="V928" s="74"/>
      <c r="W928" s="74"/>
      <c r="X928" s="74"/>
      <c r="Y928" s="61"/>
      <c r="Z928" s="69" t="s">
        <v>520</v>
      </c>
      <c r="AA928" s="59" t="s">
        <v>381</v>
      </c>
      <c r="AB928" s="78"/>
      <c r="AC928" s="27" t="s">
        <v>358</v>
      </c>
      <c r="AD928" s="15" t="s">
        <v>359</v>
      </c>
      <c r="AE928" s="73"/>
      <c r="AF928" s="74"/>
      <c r="AG928" s="74"/>
      <c r="AH928" s="74"/>
      <c r="AI928" s="74"/>
      <c r="AJ928" s="74"/>
      <c r="AK928" s="74"/>
      <c r="AL928" s="74"/>
      <c r="AM928" s="61"/>
    </row>
    <row r="929" spans="1:39" hidden="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59" t="s">
        <v>385</v>
      </c>
      <c r="N929" s="78" t="s">
        <v>308</v>
      </c>
      <c r="O929" s="27" t="s">
        <v>358</v>
      </c>
      <c r="P929" s="15" t="s">
        <v>368</v>
      </c>
      <c r="Q929" s="73"/>
      <c r="R929" s="74"/>
      <c r="S929" s="74"/>
      <c r="T929" s="74">
        <v>1</v>
      </c>
      <c r="U929" s="74"/>
      <c r="V929" s="74"/>
      <c r="W929" s="74"/>
      <c r="X929" s="74"/>
      <c r="Y929" s="61"/>
      <c r="Z929" s="69" t="s">
        <v>520</v>
      </c>
      <c r="AA929" s="59" t="s">
        <v>385</v>
      </c>
      <c r="AB929" s="78" t="s">
        <v>308</v>
      </c>
      <c r="AC929" s="27" t="s">
        <v>358</v>
      </c>
      <c r="AD929" s="15" t="s">
        <v>368</v>
      </c>
      <c r="AE929" s="73">
        <v>1</v>
      </c>
      <c r="AF929" s="74"/>
      <c r="AG929" s="74"/>
      <c r="AH929" s="74"/>
      <c r="AI929" s="74"/>
      <c r="AJ929" s="74"/>
      <c r="AK929" s="74"/>
      <c r="AL929" s="74"/>
      <c r="AM929" s="61"/>
    </row>
    <row r="930" spans="1:39" hidden="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59" t="s">
        <v>381</v>
      </c>
      <c r="N930" s="78"/>
      <c r="O930" s="27" t="s">
        <v>358</v>
      </c>
      <c r="P930" s="15" t="s">
        <v>359</v>
      </c>
      <c r="Q930" s="73"/>
      <c r="R930" s="74"/>
      <c r="S930" s="74"/>
      <c r="T930" s="74"/>
      <c r="U930" s="74"/>
      <c r="V930" s="74"/>
      <c r="W930" s="74"/>
      <c r="X930" s="74"/>
      <c r="Y930" s="61"/>
      <c r="Z930" s="69" t="s">
        <v>520</v>
      </c>
      <c r="AA930" s="59" t="s">
        <v>381</v>
      </c>
      <c r="AB930" s="78"/>
      <c r="AC930" s="27" t="s">
        <v>358</v>
      </c>
      <c r="AD930" s="15" t="s">
        <v>359</v>
      </c>
      <c r="AE930" s="73"/>
      <c r="AF930" s="74"/>
      <c r="AG930" s="74"/>
      <c r="AH930" s="74"/>
      <c r="AI930" s="74"/>
      <c r="AJ930" s="74"/>
      <c r="AK930" s="74"/>
      <c r="AL930" s="74"/>
      <c r="AM930" s="61"/>
    </row>
    <row r="931" spans="1:39" hidden="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59" t="s">
        <v>381</v>
      </c>
      <c r="N931" s="78"/>
      <c r="O931" s="27" t="s">
        <v>358</v>
      </c>
      <c r="P931" s="15" t="s">
        <v>359</v>
      </c>
      <c r="Q931" s="73"/>
      <c r="R931" s="74"/>
      <c r="S931" s="74"/>
      <c r="T931" s="74"/>
      <c r="U931" s="74"/>
      <c r="V931" s="74"/>
      <c r="W931" s="74"/>
      <c r="X931" s="74"/>
      <c r="Y931" s="61"/>
      <c r="Z931" s="69" t="s">
        <v>520</v>
      </c>
      <c r="AA931" s="59" t="s">
        <v>381</v>
      </c>
      <c r="AB931" s="78"/>
      <c r="AC931" s="27" t="s">
        <v>358</v>
      </c>
      <c r="AD931" s="15" t="s">
        <v>359</v>
      </c>
      <c r="AE931" s="73"/>
      <c r="AF931" s="74"/>
      <c r="AG931" s="74"/>
      <c r="AH931" s="74"/>
      <c r="AI931" s="74"/>
      <c r="AJ931" s="74"/>
      <c r="AK931" s="74"/>
      <c r="AL931" s="74"/>
      <c r="AM931" s="61"/>
    </row>
    <row r="932" spans="1:39" hidden="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59" t="s">
        <v>381</v>
      </c>
      <c r="N932" s="78"/>
      <c r="O932" s="27" t="s">
        <v>358</v>
      </c>
      <c r="P932" s="15" t="s">
        <v>359</v>
      </c>
      <c r="Q932" s="73"/>
      <c r="R932" s="74"/>
      <c r="S932" s="74"/>
      <c r="T932" s="74"/>
      <c r="U932" s="74"/>
      <c r="V932" s="74"/>
      <c r="W932" s="74"/>
      <c r="X932" s="74"/>
      <c r="Y932" s="61"/>
      <c r="Z932" s="69" t="s">
        <v>520</v>
      </c>
      <c r="AA932" s="59" t="s">
        <v>381</v>
      </c>
      <c r="AB932" s="78"/>
      <c r="AC932" s="27" t="s">
        <v>358</v>
      </c>
      <c r="AD932" s="15" t="s">
        <v>359</v>
      </c>
      <c r="AE932" s="73"/>
      <c r="AF932" s="74"/>
      <c r="AG932" s="74"/>
      <c r="AH932" s="74"/>
      <c r="AI932" s="74"/>
      <c r="AJ932" s="74"/>
      <c r="AK932" s="74"/>
      <c r="AL932" s="74"/>
      <c r="AM932" s="61"/>
    </row>
    <row r="933" spans="1:39" hidden="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59" t="s">
        <v>381</v>
      </c>
      <c r="N933" s="78"/>
      <c r="O933" s="27" t="s">
        <v>358</v>
      </c>
      <c r="P933" s="15" t="s">
        <v>359</v>
      </c>
      <c r="Q933" s="73"/>
      <c r="R933" s="74"/>
      <c r="S933" s="74"/>
      <c r="T933" s="74"/>
      <c r="U933" s="74"/>
      <c r="V933" s="74"/>
      <c r="W933" s="74"/>
      <c r="X933" s="74"/>
      <c r="Y933" s="61"/>
      <c r="Z933" s="69" t="s">
        <v>520</v>
      </c>
      <c r="AA933" s="59" t="s">
        <v>381</v>
      </c>
      <c r="AB933" s="78"/>
      <c r="AC933" s="27" t="s">
        <v>358</v>
      </c>
      <c r="AD933" s="15" t="s">
        <v>359</v>
      </c>
      <c r="AE933" s="73"/>
      <c r="AF933" s="74"/>
      <c r="AG933" s="74"/>
      <c r="AH933" s="74"/>
      <c r="AI933" s="74"/>
      <c r="AJ933" s="74"/>
      <c r="AK933" s="74"/>
      <c r="AL933" s="74"/>
      <c r="AM933" s="61"/>
    </row>
    <row r="934" spans="1:39" hidden="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59" t="s">
        <v>381</v>
      </c>
      <c r="N934" s="78"/>
      <c r="O934" s="27" t="s">
        <v>358</v>
      </c>
      <c r="P934" s="15" t="s">
        <v>359</v>
      </c>
      <c r="Q934" s="73"/>
      <c r="R934" s="74"/>
      <c r="S934" s="74"/>
      <c r="T934" s="74"/>
      <c r="U934" s="74"/>
      <c r="V934" s="74"/>
      <c r="W934" s="74"/>
      <c r="X934" s="74"/>
      <c r="Y934" s="61"/>
      <c r="Z934" s="69" t="s">
        <v>520</v>
      </c>
      <c r="AA934" s="59" t="s">
        <v>381</v>
      </c>
      <c r="AB934" s="78"/>
      <c r="AC934" s="27" t="s">
        <v>358</v>
      </c>
      <c r="AD934" s="15" t="s">
        <v>359</v>
      </c>
      <c r="AE934" s="73"/>
      <c r="AF934" s="74"/>
      <c r="AG934" s="74"/>
      <c r="AH934" s="74"/>
      <c r="AI934" s="74"/>
      <c r="AJ934" s="74"/>
      <c r="AK934" s="74"/>
      <c r="AL934" s="74"/>
      <c r="AM934" s="61"/>
    </row>
    <row r="935" spans="1:39" hidden="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59" t="s">
        <v>381</v>
      </c>
      <c r="N935" s="78"/>
      <c r="O935" s="27" t="s">
        <v>358</v>
      </c>
      <c r="P935" s="15" t="s">
        <v>359</v>
      </c>
      <c r="Q935" s="73"/>
      <c r="R935" s="74"/>
      <c r="S935" s="74"/>
      <c r="T935" s="74"/>
      <c r="U935" s="74"/>
      <c r="V935" s="74"/>
      <c r="W935" s="74"/>
      <c r="X935" s="74"/>
      <c r="Y935" s="61"/>
      <c r="Z935" s="69" t="s">
        <v>520</v>
      </c>
      <c r="AA935" s="59" t="s">
        <v>381</v>
      </c>
      <c r="AB935" s="78"/>
      <c r="AC935" s="27" t="s">
        <v>358</v>
      </c>
      <c r="AD935" s="15" t="s">
        <v>359</v>
      </c>
      <c r="AE935" s="73"/>
      <c r="AF935" s="74"/>
      <c r="AG935" s="74"/>
      <c r="AH935" s="74"/>
      <c r="AI935" s="74"/>
      <c r="AJ935" s="74"/>
      <c r="AK935" s="74"/>
      <c r="AL935" s="74"/>
      <c r="AM935" s="61"/>
    </row>
    <row r="936" spans="1:39" hidden="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59" t="s">
        <v>381</v>
      </c>
      <c r="N936" s="78"/>
      <c r="O936" s="27" t="s">
        <v>358</v>
      </c>
      <c r="P936" s="15" t="s">
        <v>359</v>
      </c>
      <c r="Q936" s="73"/>
      <c r="R936" s="74"/>
      <c r="S936" s="74"/>
      <c r="T936" s="74"/>
      <c r="U936" s="74"/>
      <c r="V936" s="74"/>
      <c r="W936" s="74"/>
      <c r="X936" s="74"/>
      <c r="Y936" s="61"/>
      <c r="Z936" s="69" t="s">
        <v>520</v>
      </c>
      <c r="AA936" s="59" t="s">
        <v>381</v>
      </c>
      <c r="AB936" s="78"/>
      <c r="AC936" s="27" t="s">
        <v>358</v>
      </c>
      <c r="AD936" s="15" t="s">
        <v>359</v>
      </c>
      <c r="AE936" s="73"/>
      <c r="AF936" s="74"/>
      <c r="AG936" s="74"/>
      <c r="AH936" s="74"/>
      <c r="AI936" s="74"/>
      <c r="AJ936" s="74"/>
      <c r="AK936" s="74"/>
      <c r="AL936" s="74"/>
      <c r="AM936" s="61"/>
    </row>
    <row r="937" spans="1:39" hidden="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59" t="s">
        <v>381</v>
      </c>
      <c r="N937" s="78"/>
      <c r="O937" s="27" t="s">
        <v>358</v>
      </c>
      <c r="P937" s="15" t="s">
        <v>359</v>
      </c>
      <c r="Q937" s="73"/>
      <c r="R937" s="74"/>
      <c r="S937" s="74"/>
      <c r="T937" s="74"/>
      <c r="U937" s="74"/>
      <c r="V937" s="74"/>
      <c r="W937" s="74"/>
      <c r="X937" s="74"/>
      <c r="Y937" s="61"/>
      <c r="Z937" s="69" t="s">
        <v>520</v>
      </c>
      <c r="AA937" s="59" t="s">
        <v>381</v>
      </c>
      <c r="AB937" s="78"/>
      <c r="AC937" s="27" t="s">
        <v>358</v>
      </c>
      <c r="AD937" s="15" t="s">
        <v>359</v>
      </c>
      <c r="AE937" s="73"/>
      <c r="AF937" s="74"/>
      <c r="AG937" s="74"/>
      <c r="AH937" s="74"/>
      <c r="AI937" s="74"/>
      <c r="AJ937" s="74"/>
      <c r="AK937" s="74"/>
      <c r="AL937" s="74"/>
      <c r="AM937" s="61"/>
    </row>
    <row r="938" spans="1:39" hidden="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59" t="s">
        <v>381</v>
      </c>
      <c r="N938" s="78"/>
      <c r="O938" s="27" t="s">
        <v>358</v>
      </c>
      <c r="P938" s="15" t="s">
        <v>359</v>
      </c>
      <c r="Q938" s="73"/>
      <c r="R938" s="74"/>
      <c r="S938" s="74"/>
      <c r="T938" s="74"/>
      <c r="U938" s="74"/>
      <c r="V938" s="74"/>
      <c r="W938" s="74"/>
      <c r="X938" s="74"/>
      <c r="Y938" s="61"/>
      <c r="Z938" s="69" t="s">
        <v>520</v>
      </c>
      <c r="AA938" s="59" t="s">
        <v>381</v>
      </c>
      <c r="AB938" s="78"/>
      <c r="AC938" s="27" t="s">
        <v>358</v>
      </c>
      <c r="AD938" s="15" t="s">
        <v>359</v>
      </c>
      <c r="AE938" s="73"/>
      <c r="AF938" s="74"/>
      <c r="AG938" s="74"/>
      <c r="AH938" s="74"/>
      <c r="AI938" s="74"/>
      <c r="AJ938" s="74"/>
      <c r="AK938" s="74"/>
      <c r="AL938" s="74"/>
      <c r="AM938" s="61"/>
    </row>
    <row r="939" spans="1:39" hidden="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59" t="s">
        <v>381</v>
      </c>
      <c r="N939" s="78"/>
      <c r="O939" s="27" t="s">
        <v>358</v>
      </c>
      <c r="P939" s="15" t="s">
        <v>359</v>
      </c>
      <c r="Q939" s="73"/>
      <c r="R939" s="74"/>
      <c r="S939" s="74"/>
      <c r="T939" s="74"/>
      <c r="U939" s="74"/>
      <c r="V939" s="74"/>
      <c r="W939" s="74"/>
      <c r="X939" s="74"/>
      <c r="Y939" s="61"/>
      <c r="Z939" s="69" t="s">
        <v>520</v>
      </c>
      <c r="AA939" s="59" t="s">
        <v>381</v>
      </c>
      <c r="AB939" s="78"/>
      <c r="AC939" s="27" t="s">
        <v>358</v>
      </c>
      <c r="AD939" s="15" t="s">
        <v>359</v>
      </c>
      <c r="AE939" s="73"/>
      <c r="AF939" s="74"/>
      <c r="AG939" s="74"/>
      <c r="AH939" s="74"/>
      <c r="AI939" s="74"/>
      <c r="AJ939" s="74"/>
      <c r="AK939" s="74"/>
      <c r="AL939" s="74"/>
      <c r="AM939" s="61"/>
    </row>
    <row r="940" spans="1:39" hidden="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59" t="s">
        <v>381</v>
      </c>
      <c r="N940" s="78"/>
      <c r="O940" s="27" t="s">
        <v>358</v>
      </c>
      <c r="P940" s="15" t="s">
        <v>359</v>
      </c>
      <c r="Q940" s="73"/>
      <c r="R940" s="74"/>
      <c r="S940" s="74"/>
      <c r="T940" s="74"/>
      <c r="U940" s="74"/>
      <c r="V940" s="74"/>
      <c r="W940" s="74"/>
      <c r="X940" s="74"/>
      <c r="Y940" s="61"/>
      <c r="Z940" s="69" t="s">
        <v>520</v>
      </c>
      <c r="AA940" s="59" t="s">
        <v>381</v>
      </c>
      <c r="AB940" s="78"/>
      <c r="AC940" s="27" t="s">
        <v>358</v>
      </c>
      <c r="AD940" s="15" t="s">
        <v>359</v>
      </c>
      <c r="AE940" s="73"/>
      <c r="AF940" s="74"/>
      <c r="AG940" s="74"/>
      <c r="AH940" s="74"/>
      <c r="AI940" s="74"/>
      <c r="AJ940" s="74"/>
      <c r="AK940" s="74"/>
      <c r="AL940" s="74"/>
      <c r="AM940" s="61"/>
    </row>
    <row r="941" spans="1:39" hidden="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59" t="s">
        <v>381</v>
      </c>
      <c r="N941" s="78"/>
      <c r="O941" s="27" t="s">
        <v>358</v>
      </c>
      <c r="P941" s="15" t="s">
        <v>359</v>
      </c>
      <c r="Q941" s="73"/>
      <c r="R941" s="74"/>
      <c r="S941" s="74"/>
      <c r="T941" s="74"/>
      <c r="U941" s="74"/>
      <c r="V941" s="74"/>
      <c r="W941" s="74"/>
      <c r="X941" s="74"/>
      <c r="Y941" s="61"/>
      <c r="Z941" s="69" t="s">
        <v>520</v>
      </c>
      <c r="AA941" s="59" t="s">
        <v>381</v>
      </c>
      <c r="AB941" s="78"/>
      <c r="AC941" s="27" t="s">
        <v>358</v>
      </c>
      <c r="AD941" s="15" t="s">
        <v>359</v>
      </c>
      <c r="AE941" s="73"/>
      <c r="AF941" s="74"/>
      <c r="AG941" s="74"/>
      <c r="AH941" s="74"/>
      <c r="AI941" s="74"/>
      <c r="AJ941" s="74"/>
      <c r="AK941" s="74"/>
      <c r="AL941" s="74"/>
      <c r="AM941" s="61"/>
    </row>
    <row r="942" spans="1:39" hidden="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59" t="s">
        <v>381</v>
      </c>
      <c r="N942" s="78"/>
      <c r="O942" s="27" t="s">
        <v>358</v>
      </c>
      <c r="P942" s="15" t="s">
        <v>359</v>
      </c>
      <c r="Q942" s="73"/>
      <c r="R942" s="74"/>
      <c r="S942" s="74"/>
      <c r="T942" s="74"/>
      <c r="U942" s="74"/>
      <c r="V942" s="74"/>
      <c r="W942" s="74"/>
      <c r="X942" s="74"/>
      <c r="Y942" s="61"/>
      <c r="Z942" s="69" t="s">
        <v>520</v>
      </c>
      <c r="AA942" s="59" t="s">
        <v>381</v>
      </c>
      <c r="AB942" s="78"/>
      <c r="AC942" s="27" t="s">
        <v>358</v>
      </c>
      <c r="AD942" s="15" t="s">
        <v>359</v>
      </c>
      <c r="AE942" s="73"/>
      <c r="AF942" s="74"/>
      <c r="AG942" s="74"/>
      <c r="AH942" s="74"/>
      <c r="AI942" s="74"/>
      <c r="AJ942" s="74"/>
      <c r="AK942" s="74"/>
      <c r="AL942" s="74"/>
      <c r="AM942" s="61"/>
    </row>
    <row r="943" spans="1:39" hidden="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59" t="s">
        <v>381</v>
      </c>
      <c r="N943" s="78"/>
      <c r="O943" s="27" t="s">
        <v>358</v>
      </c>
      <c r="P943" s="15" t="s">
        <v>359</v>
      </c>
      <c r="Q943" s="73"/>
      <c r="R943" s="74"/>
      <c r="S943" s="74"/>
      <c r="T943" s="74"/>
      <c r="U943" s="74"/>
      <c r="V943" s="74"/>
      <c r="W943" s="74"/>
      <c r="X943" s="74"/>
      <c r="Y943" s="61"/>
      <c r="Z943" s="69" t="s">
        <v>520</v>
      </c>
      <c r="AA943" s="59" t="s">
        <v>381</v>
      </c>
      <c r="AB943" s="78"/>
      <c r="AC943" s="27" t="s">
        <v>358</v>
      </c>
      <c r="AD943" s="15" t="s">
        <v>359</v>
      </c>
      <c r="AE943" s="73"/>
      <c r="AF943" s="74"/>
      <c r="AG943" s="74"/>
      <c r="AH943" s="74"/>
      <c r="AI943" s="74"/>
      <c r="AJ943" s="74"/>
      <c r="AK943" s="74"/>
      <c r="AL943" s="74"/>
      <c r="AM943" s="61"/>
    </row>
    <row r="944" spans="1:39" hidden="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59" t="s">
        <v>381</v>
      </c>
      <c r="N944" s="78"/>
      <c r="O944" s="27" t="s">
        <v>358</v>
      </c>
      <c r="P944" s="15" t="s">
        <v>359</v>
      </c>
      <c r="Q944" s="73"/>
      <c r="R944" s="74"/>
      <c r="S944" s="74"/>
      <c r="T944" s="74"/>
      <c r="U944" s="74"/>
      <c r="V944" s="74"/>
      <c r="W944" s="74"/>
      <c r="X944" s="74"/>
      <c r="Y944" s="61"/>
      <c r="Z944" s="69" t="s">
        <v>520</v>
      </c>
      <c r="AA944" s="59" t="s">
        <v>381</v>
      </c>
      <c r="AB944" s="78"/>
      <c r="AC944" s="27" t="s">
        <v>358</v>
      </c>
      <c r="AD944" s="15" t="s">
        <v>359</v>
      </c>
      <c r="AE944" s="73"/>
      <c r="AF944" s="74"/>
      <c r="AG944" s="74"/>
      <c r="AH944" s="74"/>
      <c r="AI944" s="74"/>
      <c r="AJ944" s="74"/>
      <c r="AK944" s="74"/>
      <c r="AL944" s="74"/>
      <c r="AM944" s="61"/>
    </row>
    <row r="945" spans="1:39" hidden="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59" t="s">
        <v>381</v>
      </c>
      <c r="N945" s="78"/>
      <c r="O945" s="27" t="s">
        <v>358</v>
      </c>
      <c r="P945" s="15" t="s">
        <v>359</v>
      </c>
      <c r="Q945" s="73"/>
      <c r="R945" s="74"/>
      <c r="S945" s="74"/>
      <c r="T945" s="74"/>
      <c r="U945" s="74"/>
      <c r="V945" s="74"/>
      <c r="W945" s="74"/>
      <c r="X945" s="74"/>
      <c r="Y945" s="61"/>
      <c r="Z945" s="69" t="s">
        <v>520</v>
      </c>
      <c r="AA945" s="59" t="s">
        <v>381</v>
      </c>
      <c r="AB945" s="78"/>
      <c r="AC945" s="27" t="s">
        <v>358</v>
      </c>
      <c r="AD945" s="15" t="s">
        <v>359</v>
      </c>
      <c r="AE945" s="73"/>
      <c r="AF945" s="74"/>
      <c r="AG945" s="74"/>
      <c r="AH945" s="74"/>
      <c r="AI945" s="74"/>
      <c r="AJ945" s="74"/>
      <c r="AK945" s="74"/>
      <c r="AL945" s="74"/>
      <c r="AM945" s="61"/>
    </row>
    <row r="946" spans="1:39" hidden="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59" t="s">
        <v>381</v>
      </c>
      <c r="N946" s="78"/>
      <c r="O946" s="27" t="s">
        <v>358</v>
      </c>
      <c r="P946" s="15" t="s">
        <v>359</v>
      </c>
      <c r="Q946" s="73"/>
      <c r="R946" s="74"/>
      <c r="S946" s="74"/>
      <c r="T946" s="74"/>
      <c r="U946" s="74"/>
      <c r="V946" s="74"/>
      <c r="W946" s="74"/>
      <c r="X946" s="74"/>
      <c r="Y946" s="61"/>
      <c r="Z946" s="69" t="s">
        <v>520</v>
      </c>
      <c r="AA946" s="59" t="s">
        <v>381</v>
      </c>
      <c r="AB946" s="78"/>
      <c r="AC946" s="27" t="s">
        <v>358</v>
      </c>
      <c r="AD946" s="15" t="s">
        <v>359</v>
      </c>
      <c r="AE946" s="73"/>
      <c r="AF946" s="74"/>
      <c r="AG946" s="74"/>
      <c r="AH946" s="74"/>
      <c r="AI946" s="74"/>
      <c r="AJ946" s="74"/>
      <c r="AK946" s="74"/>
      <c r="AL946" s="74"/>
      <c r="AM946" s="61"/>
    </row>
    <row r="947" spans="1:39" hidden="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59" t="s">
        <v>381</v>
      </c>
      <c r="N947" s="78"/>
      <c r="O947" s="27" t="s">
        <v>358</v>
      </c>
      <c r="P947" s="15" t="s">
        <v>359</v>
      </c>
      <c r="Q947" s="73"/>
      <c r="R947" s="74"/>
      <c r="S947" s="74"/>
      <c r="T947" s="74"/>
      <c r="U947" s="74"/>
      <c r="V947" s="74"/>
      <c r="W947" s="74"/>
      <c r="X947" s="74"/>
      <c r="Y947" s="61"/>
      <c r="Z947" s="69" t="s">
        <v>520</v>
      </c>
      <c r="AA947" s="59" t="s">
        <v>381</v>
      </c>
      <c r="AB947" s="78"/>
      <c r="AC947" s="27" t="s">
        <v>358</v>
      </c>
      <c r="AD947" s="15" t="s">
        <v>359</v>
      </c>
      <c r="AE947" s="73"/>
      <c r="AF947" s="74"/>
      <c r="AG947" s="74"/>
      <c r="AH947" s="74"/>
      <c r="AI947" s="74"/>
      <c r="AJ947" s="74"/>
      <c r="AK947" s="74"/>
      <c r="AL947" s="74"/>
      <c r="AM947" s="61"/>
    </row>
    <row r="948" spans="1:39" hidden="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59" t="s">
        <v>381</v>
      </c>
      <c r="N948" s="78"/>
      <c r="O948" s="27" t="s">
        <v>358</v>
      </c>
      <c r="P948" s="15" t="s">
        <v>359</v>
      </c>
      <c r="Q948" s="73"/>
      <c r="R948" s="74"/>
      <c r="S948" s="74"/>
      <c r="T948" s="74"/>
      <c r="U948" s="74"/>
      <c r="V948" s="74"/>
      <c r="W948" s="74"/>
      <c r="X948" s="74"/>
      <c r="Y948" s="61"/>
      <c r="Z948" s="69" t="s">
        <v>520</v>
      </c>
      <c r="AA948" s="59" t="s">
        <v>381</v>
      </c>
      <c r="AB948" s="78"/>
      <c r="AC948" s="27" t="s">
        <v>358</v>
      </c>
      <c r="AD948" s="15" t="s">
        <v>359</v>
      </c>
      <c r="AE948" s="73"/>
      <c r="AF948" s="74"/>
      <c r="AG948" s="74"/>
      <c r="AH948" s="74"/>
      <c r="AI948" s="74"/>
      <c r="AJ948" s="74"/>
      <c r="AK948" s="74"/>
      <c r="AL948" s="74"/>
      <c r="AM948" s="61"/>
    </row>
    <row r="949" spans="1:39" hidden="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59" t="s">
        <v>381</v>
      </c>
      <c r="N949" s="78"/>
      <c r="O949" s="27" t="s">
        <v>358</v>
      </c>
      <c r="P949" s="15" t="s">
        <v>359</v>
      </c>
      <c r="Q949" s="73"/>
      <c r="R949" s="74"/>
      <c r="S949" s="74"/>
      <c r="T949" s="74"/>
      <c r="U949" s="74"/>
      <c r="V949" s="74"/>
      <c r="W949" s="74"/>
      <c r="X949" s="74"/>
      <c r="Y949" s="61"/>
      <c r="Z949" s="69" t="s">
        <v>520</v>
      </c>
      <c r="AA949" s="59" t="s">
        <v>381</v>
      </c>
      <c r="AB949" s="78"/>
      <c r="AC949" s="27" t="s">
        <v>358</v>
      </c>
      <c r="AD949" s="15" t="s">
        <v>359</v>
      </c>
      <c r="AE949" s="73"/>
      <c r="AF949" s="74"/>
      <c r="AG949" s="74"/>
      <c r="AH949" s="74"/>
      <c r="AI949" s="74"/>
      <c r="AJ949" s="74"/>
      <c r="AK949" s="74"/>
      <c r="AL949" s="74"/>
      <c r="AM949" s="61"/>
    </row>
    <row r="950" spans="1:39" hidden="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59" t="s">
        <v>381</v>
      </c>
      <c r="N950" s="78"/>
      <c r="O950" s="27" t="s">
        <v>358</v>
      </c>
      <c r="P950" s="15" t="s">
        <v>359</v>
      </c>
      <c r="Q950" s="73"/>
      <c r="R950" s="74"/>
      <c r="S950" s="74"/>
      <c r="T950" s="74"/>
      <c r="U950" s="74"/>
      <c r="V950" s="74"/>
      <c r="W950" s="74"/>
      <c r="X950" s="74"/>
      <c r="Y950" s="61"/>
      <c r="Z950" s="69" t="s">
        <v>520</v>
      </c>
      <c r="AA950" s="59" t="s">
        <v>381</v>
      </c>
      <c r="AB950" s="78"/>
      <c r="AC950" s="27" t="s">
        <v>358</v>
      </c>
      <c r="AD950" s="15" t="s">
        <v>359</v>
      </c>
      <c r="AE950" s="73"/>
      <c r="AF950" s="74"/>
      <c r="AG950" s="74"/>
      <c r="AH950" s="74"/>
      <c r="AI950" s="74"/>
      <c r="AJ950" s="74"/>
      <c r="AK950" s="74"/>
      <c r="AL950" s="74"/>
      <c r="AM950" s="61"/>
    </row>
    <row r="951" spans="1:39" hidden="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59" t="s">
        <v>381</v>
      </c>
      <c r="N951" s="78"/>
      <c r="O951" s="27" t="s">
        <v>358</v>
      </c>
      <c r="P951" s="15" t="s">
        <v>359</v>
      </c>
      <c r="Q951" s="73"/>
      <c r="R951" s="74"/>
      <c r="S951" s="74"/>
      <c r="T951" s="74"/>
      <c r="U951" s="74"/>
      <c r="V951" s="74"/>
      <c r="W951" s="74"/>
      <c r="X951" s="74"/>
      <c r="Y951" s="61"/>
      <c r="Z951" s="69" t="s">
        <v>520</v>
      </c>
      <c r="AA951" s="59" t="s">
        <v>381</v>
      </c>
      <c r="AB951" s="78"/>
      <c r="AC951" s="27" t="s">
        <v>358</v>
      </c>
      <c r="AD951" s="15" t="s">
        <v>359</v>
      </c>
      <c r="AE951" s="73"/>
      <c r="AF951" s="74"/>
      <c r="AG951" s="74"/>
      <c r="AH951" s="74"/>
      <c r="AI951" s="74"/>
      <c r="AJ951" s="74"/>
      <c r="AK951" s="74"/>
      <c r="AL951" s="74"/>
      <c r="AM951" s="61"/>
    </row>
    <row r="952" spans="1:39" hidden="1">
      <c r="A952" s="10">
        <v>948</v>
      </c>
      <c r="B952" s="98" t="s">
        <v>276</v>
      </c>
      <c r="C952" s="98" t="s">
        <v>89</v>
      </c>
      <c r="D952" s="11" t="s">
        <v>25</v>
      </c>
      <c r="E952" s="11" t="s">
        <v>303</v>
      </c>
      <c r="F952" s="12" t="s">
        <v>50</v>
      </c>
      <c r="G952" s="12" t="s">
        <v>510</v>
      </c>
      <c r="H952" s="12" t="s">
        <v>308</v>
      </c>
      <c r="I952" s="103" t="s">
        <v>505</v>
      </c>
      <c r="J952" s="12" t="str">
        <f t="shared" ref="J952:J957" si="33">"≥17h"</f>
        <v>≥17h</v>
      </c>
      <c r="K952" s="12" t="s">
        <v>47</v>
      </c>
      <c r="L952" s="69" t="s">
        <v>520</v>
      </c>
      <c r="M952" s="59" t="s">
        <v>381</v>
      </c>
      <c r="N952" s="78"/>
      <c r="O952" s="27" t="s">
        <v>358</v>
      </c>
      <c r="P952" s="15" t="s">
        <v>359</v>
      </c>
      <c r="Q952" s="73"/>
      <c r="R952" s="74"/>
      <c r="S952" s="74"/>
      <c r="T952" s="74"/>
      <c r="U952" s="74"/>
      <c r="V952" s="74"/>
      <c r="W952" s="74"/>
      <c r="X952" s="74"/>
      <c r="Y952" s="61"/>
      <c r="Z952" s="69" t="s">
        <v>520</v>
      </c>
      <c r="AA952" s="59" t="s">
        <v>381</v>
      </c>
      <c r="AB952" s="78"/>
      <c r="AC952" s="27" t="s">
        <v>358</v>
      </c>
      <c r="AD952" s="15" t="s">
        <v>359</v>
      </c>
      <c r="AE952" s="73"/>
      <c r="AF952" s="74"/>
      <c r="AG952" s="74"/>
      <c r="AH952" s="74"/>
      <c r="AI952" s="74"/>
      <c r="AJ952" s="74"/>
      <c r="AK952" s="74"/>
      <c r="AL952" s="74"/>
      <c r="AM952" s="61"/>
    </row>
    <row r="953" spans="1:39" hidden="1">
      <c r="A953" s="10">
        <v>949</v>
      </c>
      <c r="B953" s="98" t="s">
        <v>93</v>
      </c>
      <c r="C953" s="98" t="s">
        <v>89</v>
      </c>
      <c r="D953" s="11" t="s">
        <v>52</v>
      </c>
      <c r="E953" s="11" t="s">
        <v>304</v>
      </c>
      <c r="F953" s="12" t="s">
        <v>49</v>
      </c>
      <c r="G953" s="12" t="s">
        <v>310</v>
      </c>
      <c r="H953" s="12" t="s">
        <v>306</v>
      </c>
      <c r="I953" s="11" t="s">
        <v>504</v>
      </c>
      <c r="J953" s="12" t="str">
        <f t="shared" si="33"/>
        <v>≥17h</v>
      </c>
      <c r="K953" s="12" t="s">
        <v>47</v>
      </c>
      <c r="L953" s="69" t="s">
        <v>520</v>
      </c>
      <c r="M953" s="59" t="s">
        <v>381</v>
      </c>
      <c r="N953" s="78"/>
      <c r="O953" s="27" t="s">
        <v>358</v>
      </c>
      <c r="P953" s="15" t="s">
        <v>359</v>
      </c>
      <c r="Q953" s="73"/>
      <c r="R953" s="74"/>
      <c r="S953" s="74"/>
      <c r="T953" s="74"/>
      <c r="U953" s="74"/>
      <c r="V953" s="74"/>
      <c r="W953" s="74"/>
      <c r="X953" s="74"/>
      <c r="Y953" s="61"/>
      <c r="Z953" s="69" t="s">
        <v>520</v>
      </c>
      <c r="AA953" s="59" t="s">
        <v>381</v>
      </c>
      <c r="AB953" s="78"/>
      <c r="AC953" s="27" t="s">
        <v>358</v>
      </c>
      <c r="AD953" s="15" t="s">
        <v>359</v>
      </c>
      <c r="AE953" s="73"/>
      <c r="AF953" s="74"/>
      <c r="AG953" s="74"/>
      <c r="AH953" s="74"/>
      <c r="AI953" s="74"/>
      <c r="AJ953" s="74"/>
      <c r="AK953" s="74"/>
      <c r="AL953" s="74"/>
      <c r="AM953" s="61"/>
    </row>
    <row r="954" spans="1:39" hidden="1">
      <c r="A954" s="10">
        <v>950</v>
      </c>
      <c r="B954" s="98" t="s">
        <v>172</v>
      </c>
      <c r="C954" s="98" t="s">
        <v>168</v>
      </c>
      <c r="D954" s="11" t="s">
        <v>51</v>
      </c>
      <c r="E954" s="11" t="s">
        <v>304</v>
      </c>
      <c r="F954" s="12" t="s">
        <v>48</v>
      </c>
      <c r="G954" s="12" t="s">
        <v>310</v>
      </c>
      <c r="H954" s="12" t="s">
        <v>306</v>
      </c>
      <c r="I954" s="11" t="s">
        <v>504</v>
      </c>
      <c r="J954" s="12" t="str">
        <f t="shared" si="33"/>
        <v>≥17h</v>
      </c>
      <c r="K954" s="12" t="s">
        <v>512</v>
      </c>
      <c r="L954" s="69" t="s">
        <v>520</v>
      </c>
      <c r="M954" s="59" t="s">
        <v>381</v>
      </c>
      <c r="N954" s="78"/>
      <c r="O954" s="27" t="s">
        <v>358</v>
      </c>
      <c r="P954" s="15" t="s">
        <v>359</v>
      </c>
      <c r="Q954" s="73"/>
      <c r="R954" s="74"/>
      <c r="S954" s="74"/>
      <c r="T954" s="74"/>
      <c r="U954" s="74"/>
      <c r="V954" s="74"/>
      <c r="W954" s="74"/>
      <c r="X954" s="74"/>
      <c r="Y954" s="61"/>
      <c r="Z954" s="69" t="s">
        <v>520</v>
      </c>
      <c r="AA954" s="59" t="s">
        <v>381</v>
      </c>
      <c r="AB954" s="78"/>
      <c r="AC954" s="27" t="s">
        <v>358</v>
      </c>
      <c r="AD954" s="15" t="s">
        <v>359</v>
      </c>
      <c r="AE954" s="73"/>
      <c r="AF954" s="74"/>
      <c r="AG954" s="74"/>
      <c r="AH954" s="74"/>
      <c r="AI954" s="74"/>
      <c r="AJ954" s="74"/>
      <c r="AK954" s="74"/>
      <c r="AL954" s="74"/>
      <c r="AM954" s="61"/>
    </row>
    <row r="955" spans="1:39" hidden="1">
      <c r="A955" s="10">
        <v>951</v>
      </c>
      <c r="B955" s="98" t="s">
        <v>172</v>
      </c>
      <c r="C955" s="98" t="s">
        <v>168</v>
      </c>
      <c r="D955" s="11" t="s">
        <v>51</v>
      </c>
      <c r="E955" s="11" t="s">
        <v>304</v>
      </c>
      <c r="F955" s="12" t="s">
        <v>50</v>
      </c>
      <c r="G955" s="12" t="s">
        <v>310</v>
      </c>
      <c r="H955" s="12" t="s">
        <v>306</v>
      </c>
      <c r="I955" s="11" t="s">
        <v>504</v>
      </c>
      <c r="J955" s="12" t="str">
        <f t="shared" si="33"/>
        <v>≥17h</v>
      </c>
      <c r="K955" s="12" t="s">
        <v>512</v>
      </c>
      <c r="L955" s="69" t="s">
        <v>520</v>
      </c>
      <c r="M955" s="59" t="s">
        <v>381</v>
      </c>
      <c r="N955" s="78"/>
      <c r="O955" s="27" t="s">
        <v>358</v>
      </c>
      <c r="P955" s="15" t="s">
        <v>359</v>
      </c>
      <c r="Q955" s="73"/>
      <c r="R955" s="74"/>
      <c r="S955" s="74"/>
      <c r="T955" s="74"/>
      <c r="U955" s="74"/>
      <c r="V955" s="74"/>
      <c r="W955" s="74"/>
      <c r="X955" s="74"/>
      <c r="Y955" s="61"/>
      <c r="Z955" s="69" t="s">
        <v>520</v>
      </c>
      <c r="AA955" s="59" t="s">
        <v>381</v>
      </c>
      <c r="AB955" s="78"/>
      <c r="AC955" s="27" t="s">
        <v>358</v>
      </c>
      <c r="AD955" s="15" t="s">
        <v>359</v>
      </c>
      <c r="AE955" s="73"/>
      <c r="AF955" s="74"/>
      <c r="AG955" s="74"/>
      <c r="AH955" s="74"/>
      <c r="AI955" s="74"/>
      <c r="AJ955" s="74"/>
      <c r="AK955" s="74"/>
      <c r="AL955" s="74"/>
      <c r="AM955" s="61"/>
    </row>
    <row r="956" spans="1:39" hidden="1">
      <c r="A956" s="10">
        <v>952</v>
      </c>
      <c r="B956" s="98" t="s">
        <v>172</v>
      </c>
      <c r="C956" s="98" t="s">
        <v>168</v>
      </c>
      <c r="D956" s="11" t="s">
        <v>52</v>
      </c>
      <c r="E956" s="11" t="s">
        <v>304</v>
      </c>
      <c r="F956" s="12" t="s">
        <v>50</v>
      </c>
      <c r="G956" s="12" t="s">
        <v>310</v>
      </c>
      <c r="H956" s="12" t="s">
        <v>306</v>
      </c>
      <c r="I956" s="12" t="s">
        <v>505</v>
      </c>
      <c r="J956" s="12" t="str">
        <f t="shared" si="33"/>
        <v>≥17h</v>
      </c>
      <c r="K956" s="12" t="s">
        <v>512</v>
      </c>
      <c r="L956" s="69" t="s">
        <v>520</v>
      </c>
      <c r="M956" s="59" t="s">
        <v>381</v>
      </c>
      <c r="N956" s="78"/>
      <c r="O956" s="27" t="s">
        <v>358</v>
      </c>
      <c r="P956" s="15" t="s">
        <v>359</v>
      </c>
      <c r="Q956" s="73"/>
      <c r="R956" s="74"/>
      <c r="S956" s="74"/>
      <c r="T956" s="74"/>
      <c r="U956" s="74"/>
      <c r="V956" s="74"/>
      <c r="W956" s="74"/>
      <c r="X956" s="74"/>
      <c r="Y956" s="61"/>
      <c r="Z956" s="69" t="s">
        <v>520</v>
      </c>
      <c r="AA956" s="59" t="s">
        <v>381</v>
      </c>
      <c r="AB956" s="78"/>
      <c r="AC956" s="27" t="s">
        <v>358</v>
      </c>
      <c r="AD956" s="15" t="s">
        <v>359</v>
      </c>
      <c r="AE956" s="73"/>
      <c r="AF956" s="74"/>
      <c r="AG956" s="74"/>
      <c r="AH956" s="74"/>
      <c r="AI956" s="74"/>
      <c r="AJ956" s="74"/>
      <c r="AK956" s="74"/>
      <c r="AL956" s="74"/>
      <c r="AM956" s="61"/>
    </row>
    <row r="957" spans="1:39" hidden="1">
      <c r="A957" s="10">
        <v>953</v>
      </c>
      <c r="B957" s="98" t="s">
        <v>276</v>
      </c>
      <c r="C957" s="98" t="s">
        <v>89</v>
      </c>
      <c r="D957" s="11" t="s">
        <v>52</v>
      </c>
      <c r="E957" s="11" t="s">
        <v>304</v>
      </c>
      <c r="F957" s="12" t="s">
        <v>49</v>
      </c>
      <c r="G957" s="12" t="s">
        <v>310</v>
      </c>
      <c r="H957" s="12" t="s">
        <v>306</v>
      </c>
      <c r="I957" s="11" t="s">
        <v>504</v>
      </c>
      <c r="J957" s="12" t="str">
        <f t="shared" si="33"/>
        <v>≥17h</v>
      </c>
      <c r="K957" s="12" t="s">
        <v>512</v>
      </c>
      <c r="L957" s="69" t="s">
        <v>520</v>
      </c>
      <c r="M957" s="59" t="s">
        <v>381</v>
      </c>
      <c r="N957" s="78"/>
      <c r="O957" s="27" t="s">
        <v>358</v>
      </c>
      <c r="P957" s="15" t="s">
        <v>359</v>
      </c>
      <c r="Q957" s="73"/>
      <c r="R957" s="74"/>
      <c r="S957" s="74"/>
      <c r="T957" s="74"/>
      <c r="U957" s="74"/>
      <c r="V957" s="74"/>
      <c r="W957" s="74"/>
      <c r="X957" s="74"/>
      <c r="Y957" s="61"/>
      <c r="Z957" s="69" t="s">
        <v>520</v>
      </c>
      <c r="AA957" s="59" t="s">
        <v>381</v>
      </c>
      <c r="AB957" s="78"/>
      <c r="AC957" s="27" t="s">
        <v>358</v>
      </c>
      <c r="AD957" s="15" t="s">
        <v>359</v>
      </c>
      <c r="AE957" s="73"/>
      <c r="AF957" s="74"/>
      <c r="AG957" s="74"/>
      <c r="AH957" s="74"/>
      <c r="AI957" s="74"/>
      <c r="AJ957" s="74"/>
      <c r="AK957" s="74"/>
      <c r="AL957" s="74"/>
      <c r="AM957" s="61"/>
    </row>
    <row r="958" spans="1:39" hidden="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59" t="s">
        <v>381</v>
      </c>
      <c r="N958" s="78"/>
      <c r="O958" s="27" t="s">
        <v>358</v>
      </c>
      <c r="P958" s="15" t="s">
        <v>359</v>
      </c>
      <c r="Q958" s="73"/>
      <c r="R958" s="74"/>
      <c r="S958" s="74"/>
      <c r="T958" s="74"/>
      <c r="U958" s="74"/>
      <c r="V958" s="74"/>
      <c r="W958" s="74"/>
      <c r="X958" s="74"/>
      <c r="Y958" s="61"/>
      <c r="Z958" s="69" t="s">
        <v>520</v>
      </c>
      <c r="AA958" s="59" t="s">
        <v>381</v>
      </c>
      <c r="AB958" s="78"/>
      <c r="AC958" s="27" t="s">
        <v>358</v>
      </c>
      <c r="AD958" s="15" t="s">
        <v>359</v>
      </c>
      <c r="AE958" s="73"/>
      <c r="AF958" s="74"/>
      <c r="AG958" s="74"/>
      <c r="AH958" s="74"/>
      <c r="AI958" s="74"/>
      <c r="AJ958" s="74"/>
      <c r="AK958" s="74"/>
      <c r="AL958" s="74"/>
      <c r="AM958" s="61"/>
    </row>
    <row r="959" spans="1:39" hidden="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59" t="s">
        <v>381</v>
      </c>
      <c r="N959" s="78"/>
      <c r="O959" s="27" t="s">
        <v>358</v>
      </c>
      <c r="P959" s="15" t="s">
        <v>359</v>
      </c>
      <c r="Q959" s="73"/>
      <c r="R959" s="74"/>
      <c r="S959" s="74"/>
      <c r="T959" s="74"/>
      <c r="U959" s="74"/>
      <c r="V959" s="74"/>
      <c r="W959" s="74"/>
      <c r="X959" s="74"/>
      <c r="Y959" s="61"/>
      <c r="Z959" s="69" t="s">
        <v>520</v>
      </c>
      <c r="AA959" s="59" t="s">
        <v>381</v>
      </c>
      <c r="AB959" s="78"/>
      <c r="AC959" s="27" t="s">
        <v>358</v>
      </c>
      <c r="AD959" s="15" t="s">
        <v>359</v>
      </c>
      <c r="AE959" s="73"/>
      <c r="AF959" s="74"/>
      <c r="AG959" s="74"/>
      <c r="AH959" s="74"/>
      <c r="AI959" s="74"/>
      <c r="AJ959" s="74"/>
      <c r="AK959" s="74"/>
      <c r="AL959" s="74"/>
      <c r="AM959" s="61"/>
    </row>
    <row r="960" spans="1:39" hidden="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59" t="s">
        <v>381</v>
      </c>
      <c r="N960" s="78"/>
      <c r="O960" s="27" t="s">
        <v>358</v>
      </c>
      <c r="P960" s="15" t="s">
        <v>359</v>
      </c>
      <c r="Q960" s="73"/>
      <c r="R960" s="74"/>
      <c r="S960" s="74"/>
      <c r="T960" s="74"/>
      <c r="U960" s="74"/>
      <c r="V960" s="74"/>
      <c r="W960" s="74"/>
      <c r="X960" s="74"/>
      <c r="Y960" s="61"/>
      <c r="Z960" s="69" t="s">
        <v>520</v>
      </c>
      <c r="AA960" s="59" t="s">
        <v>381</v>
      </c>
      <c r="AB960" s="78"/>
      <c r="AC960" s="27" t="s">
        <v>358</v>
      </c>
      <c r="AD960" s="15" t="s">
        <v>359</v>
      </c>
      <c r="AE960" s="73"/>
      <c r="AF960" s="74"/>
      <c r="AG960" s="74"/>
      <c r="AH960" s="74"/>
      <c r="AI960" s="74"/>
      <c r="AJ960" s="74"/>
      <c r="AK960" s="74"/>
      <c r="AL960" s="74"/>
      <c r="AM960" s="61"/>
    </row>
    <row r="961" spans="1:39" hidden="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59" t="s">
        <v>381</v>
      </c>
      <c r="N961" s="78"/>
      <c r="O961" s="27" t="s">
        <v>358</v>
      </c>
      <c r="P961" s="15" t="s">
        <v>359</v>
      </c>
      <c r="Q961" s="73"/>
      <c r="R961" s="74"/>
      <c r="S961" s="74"/>
      <c r="T961" s="74"/>
      <c r="U961" s="74"/>
      <c r="V961" s="74"/>
      <c r="W961" s="74"/>
      <c r="X961" s="74"/>
      <c r="Y961" s="61"/>
      <c r="Z961" s="69" t="s">
        <v>520</v>
      </c>
      <c r="AA961" s="59" t="s">
        <v>381</v>
      </c>
      <c r="AB961" s="78"/>
      <c r="AC961" s="27" t="s">
        <v>358</v>
      </c>
      <c r="AD961" s="15" t="s">
        <v>359</v>
      </c>
      <c r="AE961" s="73"/>
      <c r="AF961" s="74"/>
      <c r="AG961" s="74"/>
      <c r="AH961" s="74"/>
      <c r="AI961" s="74"/>
      <c r="AJ961" s="74"/>
      <c r="AK961" s="74"/>
      <c r="AL961" s="74"/>
      <c r="AM961" s="61"/>
    </row>
    <row r="962" spans="1:39" hidden="1">
      <c r="A962" s="10">
        <v>958</v>
      </c>
      <c r="B962" s="98" t="s">
        <v>272</v>
      </c>
      <c r="C962" s="98" t="s">
        <v>89</v>
      </c>
      <c r="D962" s="11" t="s">
        <v>52</v>
      </c>
      <c r="E962" s="11" t="s">
        <v>303</v>
      </c>
      <c r="F962" s="12" t="s">
        <v>49</v>
      </c>
      <c r="G962" s="12" t="s">
        <v>310</v>
      </c>
      <c r="H962" s="12" t="s">
        <v>306</v>
      </c>
      <c r="I962" s="11" t="s">
        <v>504</v>
      </c>
      <c r="J962" s="12" t="str">
        <f t="shared" ref="J962:J972" si="34">"≥17h"</f>
        <v>≥17h</v>
      </c>
      <c r="K962" s="12" t="s">
        <v>513</v>
      </c>
      <c r="L962" s="69" t="s">
        <v>520</v>
      </c>
      <c r="M962" s="59" t="s">
        <v>381</v>
      </c>
      <c r="N962" s="78"/>
      <c r="O962" s="27" t="s">
        <v>358</v>
      </c>
      <c r="P962" s="15" t="s">
        <v>359</v>
      </c>
      <c r="Q962" s="73"/>
      <c r="R962" s="74"/>
      <c r="S962" s="74"/>
      <c r="T962" s="74"/>
      <c r="U962" s="74"/>
      <c r="V962" s="74"/>
      <c r="W962" s="74"/>
      <c r="X962" s="74"/>
      <c r="Y962" s="61"/>
      <c r="Z962" s="69" t="s">
        <v>520</v>
      </c>
      <c r="AA962" s="59" t="s">
        <v>381</v>
      </c>
      <c r="AB962" s="78"/>
      <c r="AC962" s="27" t="s">
        <v>358</v>
      </c>
      <c r="AD962" s="15" t="s">
        <v>359</v>
      </c>
      <c r="AE962" s="73"/>
      <c r="AF962" s="74"/>
      <c r="AG962" s="74"/>
      <c r="AH962" s="74"/>
      <c r="AI962" s="74"/>
      <c r="AJ962" s="74"/>
      <c r="AK962" s="74"/>
      <c r="AL962" s="74"/>
      <c r="AM962" s="61"/>
    </row>
    <row r="963" spans="1:39" hidden="1">
      <c r="A963" s="10">
        <v>959</v>
      </c>
      <c r="B963" s="98" t="s">
        <v>172</v>
      </c>
      <c r="C963" s="98" t="s">
        <v>168</v>
      </c>
      <c r="D963" s="11" t="s">
        <v>51</v>
      </c>
      <c r="E963" s="11" t="s">
        <v>304</v>
      </c>
      <c r="F963" s="12" t="s">
        <v>50</v>
      </c>
      <c r="G963" s="12" t="s">
        <v>310</v>
      </c>
      <c r="H963" s="12" t="s">
        <v>306</v>
      </c>
      <c r="I963" s="103" t="s">
        <v>504</v>
      </c>
      <c r="J963" s="12" t="str">
        <f t="shared" si="34"/>
        <v>≥17h</v>
      </c>
      <c r="K963" s="12" t="s">
        <v>47</v>
      </c>
      <c r="L963" s="69" t="s">
        <v>520</v>
      </c>
      <c r="M963" s="59" t="s">
        <v>381</v>
      </c>
      <c r="N963" s="78"/>
      <c r="O963" s="27" t="s">
        <v>358</v>
      </c>
      <c r="P963" s="15" t="s">
        <v>359</v>
      </c>
      <c r="Q963" s="73"/>
      <c r="R963" s="74"/>
      <c r="S963" s="74"/>
      <c r="T963" s="74"/>
      <c r="U963" s="74"/>
      <c r="V963" s="74"/>
      <c r="W963" s="74"/>
      <c r="X963" s="74"/>
      <c r="Y963" s="61"/>
      <c r="Z963" s="69" t="s">
        <v>520</v>
      </c>
      <c r="AA963" s="59" t="s">
        <v>381</v>
      </c>
      <c r="AB963" s="78"/>
      <c r="AC963" s="27" t="s">
        <v>358</v>
      </c>
      <c r="AD963" s="15" t="s">
        <v>359</v>
      </c>
      <c r="AE963" s="73"/>
      <c r="AF963" s="74"/>
      <c r="AG963" s="74"/>
      <c r="AH963" s="74"/>
      <c r="AI963" s="74"/>
      <c r="AJ963" s="74"/>
      <c r="AK963" s="74"/>
      <c r="AL963" s="74"/>
      <c r="AM963" s="61"/>
    </row>
    <row r="964" spans="1:39" hidden="1">
      <c r="A964" s="10">
        <v>960</v>
      </c>
      <c r="B964" s="98" t="s">
        <v>93</v>
      </c>
      <c r="C964" s="98" t="s">
        <v>89</v>
      </c>
      <c r="D964" s="11" t="s">
        <v>52</v>
      </c>
      <c r="E964" s="11" t="s">
        <v>304</v>
      </c>
      <c r="F964" s="12" t="s">
        <v>49</v>
      </c>
      <c r="G964" s="12" t="s">
        <v>310</v>
      </c>
      <c r="H964" s="12" t="s">
        <v>306</v>
      </c>
      <c r="I964" s="103" t="s">
        <v>504</v>
      </c>
      <c r="J964" s="12" t="str">
        <f t="shared" si="34"/>
        <v>≥17h</v>
      </c>
      <c r="K964" s="12" t="s">
        <v>512</v>
      </c>
      <c r="L964" s="69" t="s">
        <v>520</v>
      </c>
      <c r="M964" s="59" t="s">
        <v>381</v>
      </c>
      <c r="N964" s="78"/>
      <c r="O964" s="27" t="s">
        <v>358</v>
      </c>
      <c r="P964" s="15" t="s">
        <v>359</v>
      </c>
      <c r="Q964" s="73"/>
      <c r="R964" s="74"/>
      <c r="S964" s="74"/>
      <c r="T964" s="74"/>
      <c r="U964" s="74"/>
      <c r="V964" s="74"/>
      <c r="W964" s="74"/>
      <c r="X964" s="74"/>
      <c r="Y964" s="61"/>
      <c r="Z964" s="69" t="s">
        <v>520</v>
      </c>
      <c r="AA964" s="59" t="s">
        <v>381</v>
      </c>
      <c r="AB964" s="78"/>
      <c r="AC964" s="27" t="s">
        <v>358</v>
      </c>
      <c r="AD964" s="15" t="s">
        <v>359</v>
      </c>
      <c r="AE964" s="73"/>
      <c r="AF964" s="74"/>
      <c r="AG964" s="74"/>
      <c r="AH964" s="74"/>
      <c r="AI964" s="74"/>
      <c r="AJ964" s="74"/>
      <c r="AK964" s="74"/>
      <c r="AL964" s="74"/>
      <c r="AM964" s="61"/>
    </row>
    <row r="965" spans="1:39" hidden="1">
      <c r="A965" s="10">
        <v>961</v>
      </c>
      <c r="B965" s="98" t="s">
        <v>173</v>
      </c>
      <c r="C965" s="98" t="s">
        <v>168</v>
      </c>
      <c r="D965" s="11" t="s">
        <v>52</v>
      </c>
      <c r="E965" s="11" t="s">
        <v>304</v>
      </c>
      <c r="F965" s="12" t="s">
        <v>50</v>
      </c>
      <c r="G965" s="12" t="s">
        <v>310</v>
      </c>
      <c r="H965" s="12" t="s">
        <v>306</v>
      </c>
      <c r="I965" s="103" t="s">
        <v>505</v>
      </c>
      <c r="J965" s="12" t="str">
        <f t="shared" si="34"/>
        <v>≥17h</v>
      </c>
      <c r="K965" s="12" t="s">
        <v>513</v>
      </c>
      <c r="L965" s="69" t="s">
        <v>520</v>
      </c>
      <c r="M965" s="59" t="s">
        <v>381</v>
      </c>
      <c r="N965" s="78"/>
      <c r="O965" s="27" t="s">
        <v>358</v>
      </c>
      <c r="P965" s="15" t="s">
        <v>359</v>
      </c>
      <c r="Q965" s="73"/>
      <c r="R965" s="74"/>
      <c r="S965" s="74"/>
      <c r="T965" s="74"/>
      <c r="U965" s="74"/>
      <c r="V965" s="74"/>
      <c r="W965" s="74"/>
      <c r="X965" s="74"/>
      <c r="Y965" s="61"/>
      <c r="Z965" s="69" t="s">
        <v>520</v>
      </c>
      <c r="AA965" s="59" t="s">
        <v>381</v>
      </c>
      <c r="AB965" s="78"/>
      <c r="AC965" s="27" t="s">
        <v>358</v>
      </c>
      <c r="AD965" s="15" t="s">
        <v>359</v>
      </c>
      <c r="AE965" s="73"/>
      <c r="AF965" s="74"/>
      <c r="AG965" s="74"/>
      <c r="AH965" s="74"/>
      <c r="AI965" s="74"/>
      <c r="AJ965" s="74"/>
      <c r="AK965" s="74"/>
      <c r="AL965" s="74"/>
      <c r="AM965" s="61"/>
    </row>
    <row r="966" spans="1:39" hidden="1">
      <c r="A966" s="10">
        <v>962</v>
      </c>
      <c r="B966" s="98" t="s">
        <v>279</v>
      </c>
      <c r="C966" s="98" t="s">
        <v>89</v>
      </c>
      <c r="D966" s="11" t="s">
        <v>25</v>
      </c>
      <c r="E966" s="11" t="s">
        <v>304</v>
      </c>
      <c r="F966" s="12" t="s">
        <v>48</v>
      </c>
      <c r="G966" s="12" t="s">
        <v>310</v>
      </c>
      <c r="H966" s="12" t="s">
        <v>306</v>
      </c>
      <c r="I966" s="11" t="s">
        <v>504</v>
      </c>
      <c r="J966" s="12" t="str">
        <f t="shared" si="34"/>
        <v>≥17h</v>
      </c>
      <c r="K966" s="12" t="s">
        <v>47</v>
      </c>
      <c r="L966" s="69" t="s">
        <v>520</v>
      </c>
      <c r="M966" s="59" t="s">
        <v>381</v>
      </c>
      <c r="N966" s="78"/>
      <c r="O966" s="27" t="s">
        <v>358</v>
      </c>
      <c r="P966" s="15" t="s">
        <v>359</v>
      </c>
      <c r="Q966" s="73"/>
      <c r="R966" s="74"/>
      <c r="S966" s="74"/>
      <c r="T966" s="74"/>
      <c r="U966" s="74"/>
      <c r="V966" s="74"/>
      <c r="W966" s="74"/>
      <c r="X966" s="74"/>
      <c r="Y966" s="61"/>
      <c r="Z966" s="69" t="s">
        <v>520</v>
      </c>
      <c r="AA966" s="59" t="s">
        <v>381</v>
      </c>
      <c r="AB966" s="78"/>
      <c r="AC966" s="27" t="s">
        <v>358</v>
      </c>
      <c r="AD966" s="15" t="s">
        <v>359</v>
      </c>
      <c r="AE966" s="73"/>
      <c r="AF966" s="74"/>
      <c r="AG966" s="74"/>
      <c r="AH966" s="74"/>
      <c r="AI966" s="74"/>
      <c r="AJ966" s="74"/>
      <c r="AK966" s="74"/>
      <c r="AL966" s="74"/>
      <c r="AM966" s="61"/>
    </row>
    <row r="967" spans="1:39" hidden="1">
      <c r="A967" s="10">
        <v>963</v>
      </c>
      <c r="B967" s="98" t="s">
        <v>279</v>
      </c>
      <c r="C967" s="98" t="s">
        <v>89</v>
      </c>
      <c r="D967" s="11" t="s">
        <v>52</v>
      </c>
      <c r="E967" s="11" t="s">
        <v>304</v>
      </c>
      <c r="F967" s="12" t="s">
        <v>49</v>
      </c>
      <c r="G967" s="12" t="s">
        <v>310</v>
      </c>
      <c r="H967" s="12" t="s">
        <v>306</v>
      </c>
      <c r="I967" s="11" t="s">
        <v>507</v>
      </c>
      <c r="J967" s="12" t="str">
        <f t="shared" si="34"/>
        <v>≥17h</v>
      </c>
      <c r="K967" s="12" t="s">
        <v>512</v>
      </c>
      <c r="L967" s="69" t="s">
        <v>520</v>
      </c>
      <c r="M967" s="59" t="s">
        <v>381</v>
      </c>
      <c r="N967" s="78"/>
      <c r="O967" s="27" t="s">
        <v>358</v>
      </c>
      <c r="P967" s="15" t="s">
        <v>359</v>
      </c>
      <c r="Q967" s="73"/>
      <c r="R967" s="74"/>
      <c r="S967" s="74"/>
      <c r="T967" s="74"/>
      <c r="U967" s="74"/>
      <c r="V967" s="74"/>
      <c r="W967" s="74"/>
      <c r="X967" s="74"/>
      <c r="Y967" s="61"/>
      <c r="Z967" s="69" t="s">
        <v>520</v>
      </c>
      <c r="AA967" s="59" t="s">
        <v>381</v>
      </c>
      <c r="AB967" s="78"/>
      <c r="AC967" s="27" t="s">
        <v>358</v>
      </c>
      <c r="AD967" s="15" t="s">
        <v>359</v>
      </c>
      <c r="AE967" s="73"/>
      <c r="AF967" s="74"/>
      <c r="AG967" s="74"/>
      <c r="AH967" s="74"/>
      <c r="AI967" s="74"/>
      <c r="AJ967" s="74"/>
      <c r="AK967" s="74"/>
      <c r="AL967" s="74"/>
      <c r="AM967" s="61"/>
    </row>
    <row r="968" spans="1:39" hidden="1">
      <c r="A968" s="10">
        <v>964</v>
      </c>
      <c r="B968" s="98" t="s">
        <v>93</v>
      </c>
      <c r="C968" s="98" t="s">
        <v>89</v>
      </c>
      <c r="D968" s="11" t="s">
        <v>51</v>
      </c>
      <c r="E968" s="11" t="s">
        <v>304</v>
      </c>
      <c r="F968" s="12" t="s">
        <v>50</v>
      </c>
      <c r="G968" s="12" t="s">
        <v>310</v>
      </c>
      <c r="H968" s="12" t="s">
        <v>306</v>
      </c>
      <c r="I968" s="11" t="s">
        <v>504</v>
      </c>
      <c r="J968" s="12" t="str">
        <f t="shared" si="34"/>
        <v>≥17h</v>
      </c>
      <c r="K968" s="12" t="s">
        <v>512</v>
      </c>
      <c r="L968" s="69" t="s">
        <v>520</v>
      </c>
      <c r="M968" s="59" t="s">
        <v>381</v>
      </c>
      <c r="N968" s="78"/>
      <c r="O968" s="27" t="s">
        <v>358</v>
      </c>
      <c r="P968" s="15" t="s">
        <v>359</v>
      </c>
      <c r="Q968" s="73"/>
      <c r="R968" s="74"/>
      <c r="S968" s="74"/>
      <c r="T968" s="74"/>
      <c r="U968" s="74"/>
      <c r="V968" s="74"/>
      <c r="W968" s="74"/>
      <c r="X968" s="74"/>
      <c r="Y968" s="61"/>
      <c r="Z968" s="69" t="s">
        <v>520</v>
      </c>
      <c r="AA968" s="59" t="s">
        <v>381</v>
      </c>
      <c r="AB968" s="78"/>
      <c r="AC968" s="27" t="s">
        <v>358</v>
      </c>
      <c r="AD968" s="15" t="s">
        <v>359</v>
      </c>
      <c r="AE968" s="73"/>
      <c r="AF968" s="74"/>
      <c r="AG968" s="74"/>
      <c r="AH968" s="74"/>
      <c r="AI968" s="74"/>
      <c r="AJ968" s="74"/>
      <c r="AK968" s="74"/>
      <c r="AL968" s="74"/>
      <c r="AM968" s="61"/>
    </row>
    <row r="969" spans="1:39" hidden="1">
      <c r="A969" s="10">
        <v>965</v>
      </c>
      <c r="B969" s="98" t="s">
        <v>279</v>
      </c>
      <c r="C969" s="98" t="s">
        <v>89</v>
      </c>
      <c r="D969" s="11" t="s">
        <v>51</v>
      </c>
      <c r="E969" s="11" t="s">
        <v>304</v>
      </c>
      <c r="F969" s="12" t="s">
        <v>50</v>
      </c>
      <c r="G969" s="12" t="s">
        <v>310</v>
      </c>
      <c r="H969" s="12" t="s">
        <v>306</v>
      </c>
      <c r="I969" s="11" t="s">
        <v>504</v>
      </c>
      <c r="J969" s="12" t="str">
        <f t="shared" si="34"/>
        <v>≥17h</v>
      </c>
      <c r="K969" s="12" t="s">
        <v>47</v>
      </c>
      <c r="L969" s="69" t="s">
        <v>520</v>
      </c>
      <c r="M969" s="59" t="s">
        <v>381</v>
      </c>
      <c r="N969" s="78"/>
      <c r="O969" s="27" t="s">
        <v>358</v>
      </c>
      <c r="P969" s="15" t="s">
        <v>359</v>
      </c>
      <c r="Q969" s="73"/>
      <c r="R969" s="74"/>
      <c r="S969" s="74"/>
      <c r="T969" s="74"/>
      <c r="U969" s="74"/>
      <c r="V969" s="74"/>
      <c r="W969" s="74"/>
      <c r="X969" s="74"/>
      <c r="Y969" s="61"/>
      <c r="Z969" s="69" t="s">
        <v>520</v>
      </c>
      <c r="AA969" s="59" t="s">
        <v>381</v>
      </c>
      <c r="AB969" s="78"/>
      <c r="AC969" s="27" t="s">
        <v>358</v>
      </c>
      <c r="AD969" s="15" t="s">
        <v>359</v>
      </c>
      <c r="AE969" s="73"/>
      <c r="AF969" s="74"/>
      <c r="AG969" s="74"/>
      <c r="AH969" s="74"/>
      <c r="AI969" s="74"/>
      <c r="AJ969" s="74"/>
      <c r="AK969" s="74"/>
      <c r="AL969" s="74"/>
      <c r="AM969" s="61"/>
    </row>
    <row r="970" spans="1:39" hidden="1">
      <c r="A970" s="10">
        <v>966</v>
      </c>
      <c r="B970" s="98" t="s">
        <v>279</v>
      </c>
      <c r="C970" s="98" t="s">
        <v>89</v>
      </c>
      <c r="D970" s="11" t="s">
        <v>52</v>
      </c>
      <c r="E970" s="11" t="s">
        <v>304</v>
      </c>
      <c r="F970" s="12" t="s">
        <v>49</v>
      </c>
      <c r="G970" s="12" t="s">
        <v>310</v>
      </c>
      <c r="H970" s="12" t="s">
        <v>306</v>
      </c>
      <c r="I970" s="11" t="s">
        <v>504</v>
      </c>
      <c r="J970" s="12" t="str">
        <f t="shared" si="34"/>
        <v>≥17h</v>
      </c>
      <c r="K970" s="12" t="s">
        <v>512</v>
      </c>
      <c r="L970" s="69" t="s">
        <v>520</v>
      </c>
      <c r="M970" s="59" t="s">
        <v>381</v>
      </c>
      <c r="N970" s="78"/>
      <c r="O970" s="27" t="s">
        <v>358</v>
      </c>
      <c r="P970" s="15" t="s">
        <v>359</v>
      </c>
      <c r="Q970" s="73"/>
      <c r="R970" s="74"/>
      <c r="S970" s="74"/>
      <c r="T970" s="74"/>
      <c r="U970" s="74"/>
      <c r="V970" s="74"/>
      <c r="W970" s="74"/>
      <c r="X970" s="74"/>
      <c r="Y970" s="61"/>
      <c r="Z970" s="69" t="s">
        <v>520</v>
      </c>
      <c r="AA970" s="59" t="s">
        <v>381</v>
      </c>
      <c r="AB970" s="78"/>
      <c r="AC970" s="27" t="s">
        <v>358</v>
      </c>
      <c r="AD970" s="15" t="s">
        <v>359</v>
      </c>
      <c r="AE970" s="73"/>
      <c r="AF970" s="74"/>
      <c r="AG970" s="74"/>
      <c r="AH970" s="74"/>
      <c r="AI970" s="74"/>
      <c r="AJ970" s="74"/>
      <c r="AK970" s="74"/>
      <c r="AL970" s="74"/>
      <c r="AM970" s="61"/>
    </row>
    <row r="971" spans="1:39" hidden="1">
      <c r="A971" s="10">
        <v>967</v>
      </c>
      <c r="B971" s="98" t="s">
        <v>173</v>
      </c>
      <c r="C971" s="98" t="s">
        <v>168</v>
      </c>
      <c r="D971" s="11" t="s">
        <v>52</v>
      </c>
      <c r="E971" s="11" t="s">
        <v>304</v>
      </c>
      <c r="F971" s="12" t="s">
        <v>49</v>
      </c>
      <c r="G971" s="12" t="s">
        <v>510</v>
      </c>
      <c r="H971" s="12" t="s">
        <v>306</v>
      </c>
      <c r="I971" s="11" t="s">
        <v>507</v>
      </c>
      <c r="J971" s="12" t="str">
        <f t="shared" si="34"/>
        <v>≥17h</v>
      </c>
      <c r="K971" s="12" t="s">
        <v>47</v>
      </c>
      <c r="L971" s="69" t="s">
        <v>520</v>
      </c>
      <c r="M971" s="59" t="s">
        <v>381</v>
      </c>
      <c r="N971" s="78"/>
      <c r="O971" s="27" t="s">
        <v>358</v>
      </c>
      <c r="P971" s="15" t="s">
        <v>359</v>
      </c>
      <c r="Q971" s="73"/>
      <c r="R971" s="74"/>
      <c r="S971" s="74"/>
      <c r="T971" s="74"/>
      <c r="U971" s="74"/>
      <c r="V971" s="74"/>
      <c r="W971" s="74"/>
      <c r="X971" s="74"/>
      <c r="Y971" s="61"/>
      <c r="Z971" s="69" t="s">
        <v>520</v>
      </c>
      <c r="AA971" s="59" t="s">
        <v>381</v>
      </c>
      <c r="AB971" s="78"/>
      <c r="AC971" s="27" t="s">
        <v>358</v>
      </c>
      <c r="AD971" s="15" t="s">
        <v>359</v>
      </c>
      <c r="AE971" s="73"/>
      <c r="AF971" s="74"/>
      <c r="AG971" s="74"/>
      <c r="AH971" s="74"/>
      <c r="AI971" s="74"/>
      <c r="AJ971" s="74"/>
      <c r="AK971" s="74"/>
      <c r="AL971" s="74"/>
      <c r="AM971" s="61"/>
    </row>
    <row r="972" spans="1:39" hidden="1">
      <c r="A972" s="10">
        <v>968</v>
      </c>
      <c r="B972" s="98" t="s">
        <v>279</v>
      </c>
      <c r="C972" s="98" t="s">
        <v>89</v>
      </c>
      <c r="D972" s="11" t="s">
        <v>52</v>
      </c>
      <c r="E972" s="11" t="s">
        <v>304</v>
      </c>
      <c r="F972" s="12" t="s">
        <v>49</v>
      </c>
      <c r="G972" s="12" t="s">
        <v>310</v>
      </c>
      <c r="H972" s="12" t="s">
        <v>306</v>
      </c>
      <c r="I972" s="11" t="s">
        <v>504</v>
      </c>
      <c r="J972" s="12" t="str">
        <f t="shared" si="34"/>
        <v>≥17h</v>
      </c>
      <c r="K972" s="12" t="s">
        <v>513</v>
      </c>
      <c r="L972" s="69" t="s">
        <v>520</v>
      </c>
      <c r="M972" s="59" t="s">
        <v>381</v>
      </c>
      <c r="N972" s="78"/>
      <c r="O972" s="27" t="s">
        <v>358</v>
      </c>
      <c r="P972" s="15" t="s">
        <v>359</v>
      </c>
      <c r="Q972" s="73"/>
      <c r="R972" s="74"/>
      <c r="S972" s="74"/>
      <c r="T972" s="74"/>
      <c r="U972" s="74"/>
      <c r="V972" s="74"/>
      <c r="W972" s="74"/>
      <c r="X972" s="74"/>
      <c r="Y972" s="61"/>
      <c r="Z972" s="69" t="s">
        <v>520</v>
      </c>
      <c r="AA972" s="59" t="s">
        <v>381</v>
      </c>
      <c r="AB972" s="78"/>
      <c r="AC972" s="27" t="s">
        <v>358</v>
      </c>
      <c r="AD972" s="15" t="s">
        <v>359</v>
      </c>
      <c r="AE972" s="73"/>
      <c r="AF972" s="74"/>
      <c r="AG972" s="74"/>
      <c r="AH972" s="74"/>
      <c r="AI972" s="74"/>
      <c r="AJ972" s="74"/>
      <c r="AK972" s="74"/>
      <c r="AL972" s="74"/>
      <c r="AM972" s="61"/>
    </row>
    <row r="973" spans="1:39" hidden="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59" t="s">
        <v>381</v>
      </c>
      <c r="N973" s="78"/>
      <c r="O973" s="27" t="s">
        <v>358</v>
      </c>
      <c r="P973" s="15" t="s">
        <v>359</v>
      </c>
      <c r="Q973" s="73"/>
      <c r="R973" s="74"/>
      <c r="S973" s="74"/>
      <c r="T973" s="74"/>
      <c r="U973" s="74"/>
      <c r="V973" s="74"/>
      <c r="W973" s="74"/>
      <c r="X973" s="74"/>
      <c r="Y973" s="61"/>
      <c r="Z973" s="69" t="s">
        <v>520</v>
      </c>
      <c r="AA973" s="59" t="s">
        <v>381</v>
      </c>
      <c r="AB973" s="78"/>
      <c r="AC973" s="27" t="s">
        <v>358</v>
      </c>
      <c r="AD973" s="15" t="s">
        <v>359</v>
      </c>
      <c r="AE973" s="73"/>
      <c r="AF973" s="74"/>
      <c r="AG973" s="74"/>
      <c r="AH973" s="74"/>
      <c r="AI973" s="74"/>
      <c r="AJ973" s="74"/>
      <c r="AK973" s="74"/>
      <c r="AL973" s="74"/>
      <c r="AM973" s="61"/>
    </row>
    <row r="974" spans="1:39" hidden="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59" t="s">
        <v>381</v>
      </c>
      <c r="N974" s="78"/>
      <c r="O974" s="27" t="s">
        <v>358</v>
      </c>
      <c r="P974" s="15" t="s">
        <v>359</v>
      </c>
      <c r="Q974" s="73"/>
      <c r="R974" s="74"/>
      <c r="S974" s="74"/>
      <c r="T974" s="74"/>
      <c r="U974" s="74"/>
      <c r="V974" s="74"/>
      <c r="W974" s="74"/>
      <c r="X974" s="74"/>
      <c r="Y974" s="61"/>
      <c r="Z974" s="69" t="s">
        <v>520</v>
      </c>
      <c r="AA974" s="59" t="s">
        <v>381</v>
      </c>
      <c r="AB974" s="78"/>
      <c r="AC974" s="27" t="s">
        <v>358</v>
      </c>
      <c r="AD974" s="15" t="s">
        <v>359</v>
      </c>
      <c r="AE974" s="73"/>
      <c r="AF974" s="74"/>
      <c r="AG974" s="74"/>
      <c r="AH974" s="74"/>
      <c r="AI974" s="74"/>
      <c r="AJ974" s="74"/>
      <c r="AK974" s="74"/>
      <c r="AL974" s="74"/>
      <c r="AM974" s="61"/>
    </row>
    <row r="975" spans="1:39" hidden="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59" t="s">
        <v>381</v>
      </c>
      <c r="N975" s="78"/>
      <c r="O975" s="27" t="s">
        <v>358</v>
      </c>
      <c r="P975" s="15" t="s">
        <v>359</v>
      </c>
      <c r="Q975" s="73"/>
      <c r="R975" s="74"/>
      <c r="S975" s="74"/>
      <c r="T975" s="74"/>
      <c r="U975" s="74"/>
      <c r="V975" s="74"/>
      <c r="W975" s="74"/>
      <c r="X975" s="74"/>
      <c r="Y975" s="61"/>
      <c r="Z975" s="69" t="s">
        <v>520</v>
      </c>
      <c r="AA975" s="59" t="s">
        <v>381</v>
      </c>
      <c r="AB975" s="78"/>
      <c r="AC975" s="27" t="s">
        <v>358</v>
      </c>
      <c r="AD975" s="15" t="s">
        <v>359</v>
      </c>
      <c r="AE975" s="73"/>
      <c r="AF975" s="74"/>
      <c r="AG975" s="74"/>
      <c r="AH975" s="74"/>
      <c r="AI975" s="74"/>
      <c r="AJ975" s="74"/>
      <c r="AK975" s="74"/>
      <c r="AL975" s="74"/>
      <c r="AM975" s="61"/>
    </row>
    <row r="976" spans="1:39" hidden="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59" t="s">
        <v>381</v>
      </c>
      <c r="N976" s="78"/>
      <c r="O976" s="27" t="s">
        <v>358</v>
      </c>
      <c r="P976" s="15" t="s">
        <v>359</v>
      </c>
      <c r="Q976" s="73"/>
      <c r="R976" s="74"/>
      <c r="S976" s="74"/>
      <c r="T976" s="74"/>
      <c r="U976" s="74"/>
      <c r="V976" s="74"/>
      <c r="W976" s="74"/>
      <c r="X976" s="74"/>
      <c r="Y976" s="61"/>
      <c r="Z976" s="69" t="s">
        <v>520</v>
      </c>
      <c r="AA976" s="59" t="s">
        <v>381</v>
      </c>
      <c r="AB976" s="78"/>
      <c r="AC976" s="27" t="s">
        <v>358</v>
      </c>
      <c r="AD976" s="15" t="s">
        <v>359</v>
      </c>
      <c r="AE976" s="73"/>
      <c r="AF976" s="74"/>
      <c r="AG976" s="74"/>
      <c r="AH976" s="74"/>
      <c r="AI976" s="74"/>
      <c r="AJ976" s="74"/>
      <c r="AK976" s="74"/>
      <c r="AL976" s="74"/>
      <c r="AM976" s="61"/>
    </row>
    <row r="977" spans="1:39" hidden="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59" t="s">
        <v>381</v>
      </c>
      <c r="N977" s="78"/>
      <c r="O977" s="27" t="s">
        <v>358</v>
      </c>
      <c r="P977" s="15" t="s">
        <v>359</v>
      </c>
      <c r="Q977" s="73"/>
      <c r="R977" s="74"/>
      <c r="S977" s="74"/>
      <c r="T977" s="74"/>
      <c r="U977" s="74"/>
      <c r="V977" s="74"/>
      <c r="W977" s="74"/>
      <c r="X977" s="74"/>
      <c r="Y977" s="61"/>
      <c r="Z977" s="69" t="s">
        <v>520</v>
      </c>
      <c r="AA977" s="59" t="s">
        <v>381</v>
      </c>
      <c r="AB977" s="78"/>
      <c r="AC977" s="27" t="s">
        <v>358</v>
      </c>
      <c r="AD977" s="15" t="s">
        <v>359</v>
      </c>
      <c r="AE977" s="73"/>
      <c r="AF977" s="74"/>
      <c r="AG977" s="74"/>
      <c r="AH977" s="74"/>
      <c r="AI977" s="74"/>
      <c r="AJ977" s="74"/>
      <c r="AK977" s="74"/>
      <c r="AL977" s="74"/>
      <c r="AM977" s="61"/>
    </row>
    <row r="978" spans="1:39" hidden="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59" t="s">
        <v>381</v>
      </c>
      <c r="N978" s="78"/>
      <c r="O978" s="27" t="s">
        <v>358</v>
      </c>
      <c r="P978" s="15" t="s">
        <v>359</v>
      </c>
      <c r="Q978" s="73"/>
      <c r="R978" s="74"/>
      <c r="S978" s="74"/>
      <c r="T978" s="74"/>
      <c r="U978" s="74"/>
      <c r="V978" s="74"/>
      <c r="W978" s="74"/>
      <c r="X978" s="74"/>
      <c r="Y978" s="61"/>
      <c r="Z978" s="69" t="s">
        <v>520</v>
      </c>
      <c r="AA978" s="59" t="s">
        <v>381</v>
      </c>
      <c r="AB978" s="78"/>
      <c r="AC978" s="27" t="s">
        <v>358</v>
      </c>
      <c r="AD978" s="15" t="s">
        <v>359</v>
      </c>
      <c r="AE978" s="73"/>
      <c r="AF978" s="74"/>
      <c r="AG978" s="74"/>
      <c r="AH978" s="74"/>
      <c r="AI978" s="74"/>
      <c r="AJ978" s="74"/>
      <c r="AK978" s="74"/>
      <c r="AL978" s="74"/>
      <c r="AM978" s="61"/>
    </row>
    <row r="979" spans="1:39" hidden="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59" t="s">
        <v>381</v>
      </c>
      <c r="N979" s="78"/>
      <c r="O979" s="27" t="s">
        <v>358</v>
      </c>
      <c r="P979" s="15" t="s">
        <v>359</v>
      </c>
      <c r="Q979" s="73"/>
      <c r="R979" s="74"/>
      <c r="S979" s="74"/>
      <c r="T979" s="74"/>
      <c r="U979" s="74"/>
      <c r="V979" s="74"/>
      <c r="W979" s="74"/>
      <c r="X979" s="74"/>
      <c r="Y979" s="61"/>
      <c r="Z979" s="69" t="s">
        <v>520</v>
      </c>
      <c r="AA979" s="59" t="s">
        <v>381</v>
      </c>
      <c r="AB979" s="78"/>
      <c r="AC979" s="27" t="s">
        <v>358</v>
      </c>
      <c r="AD979" s="15" t="s">
        <v>359</v>
      </c>
      <c r="AE979" s="73"/>
      <c r="AF979" s="74"/>
      <c r="AG979" s="74"/>
      <c r="AH979" s="74"/>
      <c r="AI979" s="74"/>
      <c r="AJ979" s="74"/>
      <c r="AK979" s="74"/>
      <c r="AL979" s="74"/>
      <c r="AM979" s="61"/>
    </row>
    <row r="980" spans="1:39" hidden="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59" t="s">
        <v>381</v>
      </c>
      <c r="N980" s="78"/>
      <c r="O980" s="27" t="s">
        <v>358</v>
      </c>
      <c r="P980" s="15" t="s">
        <v>359</v>
      </c>
      <c r="Q980" s="73"/>
      <c r="R980" s="74"/>
      <c r="S980" s="74"/>
      <c r="T980" s="74"/>
      <c r="U980" s="74"/>
      <c r="V980" s="74"/>
      <c r="W980" s="74"/>
      <c r="X980" s="74"/>
      <c r="Y980" s="61"/>
      <c r="Z980" s="69" t="s">
        <v>520</v>
      </c>
      <c r="AA980" s="59" t="s">
        <v>381</v>
      </c>
      <c r="AB980" s="78"/>
      <c r="AC980" s="27" t="s">
        <v>358</v>
      </c>
      <c r="AD980" s="15" t="s">
        <v>359</v>
      </c>
      <c r="AE980" s="73"/>
      <c r="AF980" s="74"/>
      <c r="AG980" s="74"/>
      <c r="AH980" s="74"/>
      <c r="AI980" s="74"/>
      <c r="AJ980" s="74"/>
      <c r="AK980" s="74"/>
      <c r="AL980" s="74"/>
      <c r="AM980" s="61"/>
    </row>
    <row r="981" spans="1:39" hidden="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59" t="s">
        <v>381</v>
      </c>
      <c r="N981" s="78"/>
      <c r="O981" s="27" t="s">
        <v>358</v>
      </c>
      <c r="P981" s="15" t="s">
        <v>359</v>
      </c>
      <c r="Q981" s="73"/>
      <c r="R981" s="74"/>
      <c r="S981" s="74"/>
      <c r="T981" s="74"/>
      <c r="U981" s="74"/>
      <c r="V981" s="74"/>
      <c r="W981" s="74"/>
      <c r="X981" s="74"/>
      <c r="Y981" s="61"/>
      <c r="Z981" s="69" t="s">
        <v>520</v>
      </c>
      <c r="AA981" s="59" t="s">
        <v>381</v>
      </c>
      <c r="AB981" s="78"/>
      <c r="AC981" s="27" t="s">
        <v>358</v>
      </c>
      <c r="AD981" s="15" t="s">
        <v>359</v>
      </c>
      <c r="AE981" s="73"/>
      <c r="AF981" s="74"/>
      <c r="AG981" s="74"/>
      <c r="AH981" s="74"/>
      <c r="AI981" s="74"/>
      <c r="AJ981" s="74"/>
      <c r="AK981" s="74"/>
      <c r="AL981" s="74"/>
      <c r="AM981" s="61"/>
    </row>
    <row r="982" spans="1:39" hidden="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59" t="s">
        <v>381</v>
      </c>
      <c r="N982" s="78"/>
      <c r="O982" s="27" t="s">
        <v>358</v>
      </c>
      <c r="P982" s="15" t="s">
        <v>359</v>
      </c>
      <c r="Q982" s="73"/>
      <c r="R982" s="74"/>
      <c r="S982" s="74"/>
      <c r="T982" s="74"/>
      <c r="U982" s="74"/>
      <c r="V982" s="74"/>
      <c r="W982" s="74"/>
      <c r="X982" s="74"/>
      <c r="Y982" s="61"/>
      <c r="Z982" s="69" t="s">
        <v>520</v>
      </c>
      <c r="AA982" s="59" t="s">
        <v>381</v>
      </c>
      <c r="AB982" s="78"/>
      <c r="AC982" s="27" t="s">
        <v>358</v>
      </c>
      <c r="AD982" s="15" t="s">
        <v>359</v>
      </c>
      <c r="AE982" s="73"/>
      <c r="AF982" s="74"/>
      <c r="AG982" s="74"/>
      <c r="AH982" s="74"/>
      <c r="AI982" s="74"/>
      <c r="AJ982" s="74"/>
      <c r="AK982" s="74"/>
      <c r="AL982" s="74"/>
      <c r="AM982" s="61"/>
    </row>
    <row r="983" spans="1:39" hidden="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59" t="s">
        <v>381</v>
      </c>
      <c r="N983" s="78"/>
      <c r="O983" s="27" t="s">
        <v>358</v>
      </c>
      <c r="P983" s="15" t="s">
        <v>359</v>
      </c>
      <c r="Q983" s="73"/>
      <c r="R983" s="74"/>
      <c r="S983" s="74"/>
      <c r="T983" s="74"/>
      <c r="U983" s="74"/>
      <c r="V983" s="74"/>
      <c r="W983" s="74"/>
      <c r="X983" s="74"/>
      <c r="Y983" s="61"/>
      <c r="Z983" s="69" t="s">
        <v>520</v>
      </c>
      <c r="AA983" s="59" t="s">
        <v>381</v>
      </c>
      <c r="AB983" s="78"/>
      <c r="AC983" s="27" t="s">
        <v>358</v>
      </c>
      <c r="AD983" s="15" t="s">
        <v>359</v>
      </c>
      <c r="AE983" s="73"/>
      <c r="AF983" s="74"/>
      <c r="AG983" s="74"/>
      <c r="AH983" s="74"/>
      <c r="AI983" s="74"/>
      <c r="AJ983" s="74"/>
      <c r="AK983" s="74"/>
      <c r="AL983" s="74"/>
      <c r="AM983" s="61"/>
    </row>
    <row r="984" spans="1:39" hidden="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59" t="s">
        <v>381</v>
      </c>
      <c r="N984" s="78"/>
      <c r="O984" s="27" t="s">
        <v>358</v>
      </c>
      <c r="P984" s="15" t="s">
        <v>359</v>
      </c>
      <c r="Q984" s="73"/>
      <c r="R984" s="74"/>
      <c r="S984" s="74"/>
      <c r="T984" s="74"/>
      <c r="U984" s="74"/>
      <c r="V984" s="74"/>
      <c r="W984" s="74"/>
      <c r="X984" s="74"/>
      <c r="Y984" s="61"/>
      <c r="Z984" s="69" t="s">
        <v>520</v>
      </c>
      <c r="AA984" s="59" t="s">
        <v>381</v>
      </c>
      <c r="AB984" s="78"/>
      <c r="AC984" s="27" t="s">
        <v>358</v>
      </c>
      <c r="AD984" s="15" t="s">
        <v>359</v>
      </c>
      <c r="AE984" s="73"/>
      <c r="AF984" s="74"/>
      <c r="AG984" s="74"/>
      <c r="AH984" s="74"/>
      <c r="AI984" s="74"/>
      <c r="AJ984" s="74"/>
      <c r="AK984" s="74"/>
      <c r="AL984" s="74"/>
      <c r="AM984" s="61"/>
    </row>
    <row r="985" spans="1:39" hidden="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59" t="s">
        <v>381</v>
      </c>
      <c r="N985" s="78"/>
      <c r="O985" s="27" t="s">
        <v>358</v>
      </c>
      <c r="P985" s="15" t="s">
        <v>359</v>
      </c>
      <c r="Q985" s="73"/>
      <c r="R985" s="74"/>
      <c r="S985" s="74"/>
      <c r="T985" s="74"/>
      <c r="U985" s="74"/>
      <c r="V985" s="74"/>
      <c r="W985" s="74"/>
      <c r="X985" s="74"/>
      <c r="Y985" s="61"/>
      <c r="Z985" s="69" t="s">
        <v>520</v>
      </c>
      <c r="AA985" s="59" t="s">
        <v>381</v>
      </c>
      <c r="AB985" s="78"/>
      <c r="AC985" s="27" t="s">
        <v>358</v>
      </c>
      <c r="AD985" s="15" t="s">
        <v>359</v>
      </c>
      <c r="AE985" s="73"/>
      <c r="AF985" s="74"/>
      <c r="AG985" s="74"/>
      <c r="AH985" s="74"/>
      <c r="AI985" s="74"/>
      <c r="AJ985" s="74"/>
      <c r="AK985" s="74"/>
      <c r="AL985" s="74"/>
      <c r="AM985" s="61"/>
    </row>
    <row r="986" spans="1:39" hidden="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59" t="s">
        <v>381</v>
      </c>
      <c r="N986" s="78"/>
      <c r="O986" s="27" t="s">
        <v>358</v>
      </c>
      <c r="P986" s="15" t="s">
        <v>359</v>
      </c>
      <c r="Q986" s="73"/>
      <c r="R986" s="74"/>
      <c r="S986" s="74"/>
      <c r="T986" s="74"/>
      <c r="U986" s="74"/>
      <c r="V986" s="74"/>
      <c r="W986" s="74"/>
      <c r="X986" s="74"/>
      <c r="Y986" s="61"/>
      <c r="Z986" s="69" t="s">
        <v>520</v>
      </c>
      <c r="AA986" s="59" t="s">
        <v>381</v>
      </c>
      <c r="AB986" s="78"/>
      <c r="AC986" s="27" t="s">
        <v>358</v>
      </c>
      <c r="AD986" s="15" t="s">
        <v>359</v>
      </c>
      <c r="AE986" s="73"/>
      <c r="AF986" s="74"/>
      <c r="AG986" s="74"/>
      <c r="AH986" s="74"/>
      <c r="AI986" s="74"/>
      <c r="AJ986" s="74"/>
      <c r="AK986" s="74"/>
      <c r="AL986" s="74"/>
      <c r="AM986" s="61"/>
    </row>
    <row r="987" spans="1:39" hidden="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59" t="s">
        <v>381</v>
      </c>
      <c r="N987" s="78"/>
      <c r="O987" s="27" t="s">
        <v>358</v>
      </c>
      <c r="P987" s="15" t="s">
        <v>359</v>
      </c>
      <c r="Q987" s="73"/>
      <c r="R987" s="74"/>
      <c r="S987" s="74"/>
      <c r="T987" s="74"/>
      <c r="U987" s="74"/>
      <c r="V987" s="74"/>
      <c r="W987" s="74"/>
      <c r="X987" s="74"/>
      <c r="Y987" s="61"/>
      <c r="Z987" s="69" t="s">
        <v>520</v>
      </c>
      <c r="AA987" s="59" t="s">
        <v>381</v>
      </c>
      <c r="AB987" s="78"/>
      <c r="AC987" s="27" t="s">
        <v>358</v>
      </c>
      <c r="AD987" s="15" t="s">
        <v>359</v>
      </c>
      <c r="AE987" s="73"/>
      <c r="AF987" s="74"/>
      <c r="AG987" s="74"/>
      <c r="AH987" s="74"/>
      <c r="AI987" s="74"/>
      <c r="AJ987" s="74"/>
      <c r="AK987" s="74"/>
      <c r="AL987" s="74"/>
      <c r="AM987" s="61"/>
    </row>
    <row r="988" spans="1:39" hidden="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59" t="s">
        <v>381</v>
      </c>
      <c r="N988" s="78"/>
      <c r="O988" s="27" t="s">
        <v>358</v>
      </c>
      <c r="P988" s="15" t="s">
        <v>359</v>
      </c>
      <c r="Q988" s="73"/>
      <c r="R988" s="74"/>
      <c r="S988" s="74"/>
      <c r="T988" s="74"/>
      <c r="U988" s="74"/>
      <c r="V988" s="74"/>
      <c r="W988" s="74"/>
      <c r="X988" s="74"/>
      <c r="Y988" s="61"/>
      <c r="Z988" s="69" t="s">
        <v>520</v>
      </c>
      <c r="AA988" s="59" t="s">
        <v>381</v>
      </c>
      <c r="AB988" s="78"/>
      <c r="AC988" s="27" t="s">
        <v>358</v>
      </c>
      <c r="AD988" s="15" t="s">
        <v>359</v>
      </c>
      <c r="AE988" s="73"/>
      <c r="AF988" s="74"/>
      <c r="AG988" s="74"/>
      <c r="AH988" s="74"/>
      <c r="AI988" s="74"/>
      <c r="AJ988" s="74"/>
      <c r="AK988" s="74"/>
      <c r="AL988" s="74"/>
      <c r="AM988" s="61"/>
    </row>
    <row r="989" spans="1:39" hidden="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59" t="s">
        <v>381</v>
      </c>
      <c r="N989" s="78"/>
      <c r="O989" s="27" t="s">
        <v>358</v>
      </c>
      <c r="P989" s="15" t="s">
        <v>359</v>
      </c>
      <c r="Q989" s="73"/>
      <c r="R989" s="74"/>
      <c r="S989" s="74"/>
      <c r="T989" s="74"/>
      <c r="U989" s="74"/>
      <c r="V989" s="74"/>
      <c r="W989" s="74"/>
      <c r="X989" s="74"/>
      <c r="Y989" s="61"/>
      <c r="Z989" s="69" t="s">
        <v>520</v>
      </c>
      <c r="AA989" s="59" t="s">
        <v>381</v>
      </c>
      <c r="AB989" s="78"/>
      <c r="AC989" s="27" t="s">
        <v>358</v>
      </c>
      <c r="AD989" s="15" t="s">
        <v>359</v>
      </c>
      <c r="AE989" s="73"/>
      <c r="AF989" s="74"/>
      <c r="AG989" s="74"/>
      <c r="AH989" s="74"/>
      <c r="AI989" s="74"/>
      <c r="AJ989" s="74"/>
      <c r="AK989" s="74"/>
      <c r="AL989" s="74"/>
      <c r="AM989" s="61"/>
    </row>
    <row r="990" spans="1:39" hidden="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59" t="s">
        <v>381</v>
      </c>
      <c r="N990" s="78"/>
      <c r="O990" s="27" t="s">
        <v>358</v>
      </c>
      <c r="P990" s="15" t="s">
        <v>359</v>
      </c>
      <c r="Q990" s="73"/>
      <c r="R990" s="74"/>
      <c r="S990" s="74"/>
      <c r="T990" s="74"/>
      <c r="U990" s="74"/>
      <c r="V990" s="74"/>
      <c r="W990" s="74"/>
      <c r="X990" s="74"/>
      <c r="Y990" s="61"/>
      <c r="Z990" s="69" t="s">
        <v>520</v>
      </c>
      <c r="AA990" s="59" t="s">
        <v>381</v>
      </c>
      <c r="AB990" s="78"/>
      <c r="AC990" s="27" t="s">
        <v>358</v>
      </c>
      <c r="AD990" s="15" t="s">
        <v>359</v>
      </c>
      <c r="AE990" s="73"/>
      <c r="AF990" s="74"/>
      <c r="AG990" s="74"/>
      <c r="AH990" s="74"/>
      <c r="AI990" s="74"/>
      <c r="AJ990" s="74"/>
      <c r="AK990" s="74"/>
      <c r="AL990" s="74"/>
      <c r="AM990" s="61"/>
    </row>
    <row r="991" spans="1:39" hidden="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59" t="s">
        <v>381</v>
      </c>
      <c r="N991" s="78"/>
      <c r="O991" s="27" t="s">
        <v>358</v>
      </c>
      <c r="P991" s="15" t="s">
        <v>359</v>
      </c>
      <c r="Q991" s="73"/>
      <c r="R991" s="74"/>
      <c r="S991" s="74"/>
      <c r="T991" s="74"/>
      <c r="U991" s="74"/>
      <c r="V991" s="74"/>
      <c r="W991" s="74"/>
      <c r="X991" s="74"/>
      <c r="Y991" s="61"/>
      <c r="Z991" s="69" t="s">
        <v>520</v>
      </c>
      <c r="AA991" s="59" t="s">
        <v>381</v>
      </c>
      <c r="AB991" s="78"/>
      <c r="AC991" s="27" t="s">
        <v>358</v>
      </c>
      <c r="AD991" s="15" t="s">
        <v>359</v>
      </c>
      <c r="AE991" s="73"/>
      <c r="AF991" s="74"/>
      <c r="AG991" s="74"/>
      <c r="AH991" s="74"/>
      <c r="AI991" s="74"/>
      <c r="AJ991" s="74"/>
      <c r="AK991" s="74"/>
      <c r="AL991" s="74"/>
      <c r="AM991" s="61"/>
    </row>
    <row r="992" spans="1:39" hidden="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59" t="s">
        <v>381</v>
      </c>
      <c r="N992" s="78"/>
      <c r="O992" s="27" t="s">
        <v>358</v>
      </c>
      <c r="P992" s="15" t="s">
        <v>359</v>
      </c>
      <c r="Q992" s="73"/>
      <c r="R992" s="74"/>
      <c r="S992" s="74"/>
      <c r="T992" s="74"/>
      <c r="U992" s="74"/>
      <c r="V992" s="74"/>
      <c r="W992" s="74"/>
      <c r="X992" s="74"/>
      <c r="Y992" s="61"/>
      <c r="Z992" s="69" t="s">
        <v>520</v>
      </c>
      <c r="AA992" s="59" t="s">
        <v>381</v>
      </c>
      <c r="AB992" s="78"/>
      <c r="AC992" s="27" t="s">
        <v>358</v>
      </c>
      <c r="AD992" s="15" t="s">
        <v>359</v>
      </c>
      <c r="AE992" s="73"/>
      <c r="AF992" s="74"/>
      <c r="AG992" s="74"/>
      <c r="AH992" s="74"/>
      <c r="AI992" s="74"/>
      <c r="AJ992" s="74"/>
      <c r="AK992" s="74"/>
      <c r="AL992" s="74"/>
      <c r="AM992" s="61"/>
    </row>
    <row r="993" spans="1:39" hidden="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59" t="s">
        <v>381</v>
      </c>
      <c r="N993" s="78"/>
      <c r="O993" s="27" t="s">
        <v>358</v>
      </c>
      <c r="P993" s="15" t="s">
        <v>359</v>
      </c>
      <c r="Q993" s="73"/>
      <c r="R993" s="74"/>
      <c r="S993" s="74"/>
      <c r="T993" s="74"/>
      <c r="U993" s="74"/>
      <c r="V993" s="74"/>
      <c r="W993" s="74"/>
      <c r="X993" s="74"/>
      <c r="Y993" s="61"/>
      <c r="Z993" s="69" t="s">
        <v>520</v>
      </c>
      <c r="AA993" s="59" t="s">
        <v>381</v>
      </c>
      <c r="AB993" s="78"/>
      <c r="AC993" s="27" t="s">
        <v>358</v>
      </c>
      <c r="AD993" s="15" t="s">
        <v>359</v>
      </c>
      <c r="AE993" s="73"/>
      <c r="AF993" s="74"/>
      <c r="AG993" s="74"/>
      <c r="AH993" s="74"/>
      <c r="AI993" s="74"/>
      <c r="AJ993" s="74"/>
      <c r="AK993" s="74"/>
      <c r="AL993" s="74"/>
      <c r="AM993" s="61"/>
    </row>
    <row r="994" spans="1:39" hidden="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59" t="s">
        <v>381</v>
      </c>
      <c r="N994" s="78"/>
      <c r="O994" s="27" t="s">
        <v>358</v>
      </c>
      <c r="P994" s="15" t="s">
        <v>359</v>
      </c>
      <c r="Q994" s="73"/>
      <c r="R994" s="74"/>
      <c r="S994" s="74"/>
      <c r="T994" s="74"/>
      <c r="U994" s="74"/>
      <c r="V994" s="74"/>
      <c r="W994" s="74"/>
      <c r="X994" s="74"/>
      <c r="Y994" s="61"/>
      <c r="Z994" s="69" t="s">
        <v>520</v>
      </c>
      <c r="AA994" s="59" t="s">
        <v>381</v>
      </c>
      <c r="AB994" s="78"/>
      <c r="AC994" s="27" t="s">
        <v>358</v>
      </c>
      <c r="AD994" s="15" t="s">
        <v>359</v>
      </c>
      <c r="AE994" s="73"/>
      <c r="AF994" s="74"/>
      <c r="AG994" s="74"/>
      <c r="AH994" s="74"/>
      <c r="AI994" s="74"/>
      <c r="AJ994" s="74"/>
      <c r="AK994" s="74"/>
      <c r="AL994" s="74"/>
      <c r="AM994" s="61"/>
    </row>
    <row r="995" spans="1:39" hidden="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59" t="s">
        <v>381</v>
      </c>
      <c r="N995" s="78"/>
      <c r="O995" s="27" t="s">
        <v>358</v>
      </c>
      <c r="P995" s="15" t="s">
        <v>359</v>
      </c>
      <c r="Q995" s="73"/>
      <c r="R995" s="74"/>
      <c r="S995" s="74"/>
      <c r="T995" s="74"/>
      <c r="U995" s="74"/>
      <c r="V995" s="74"/>
      <c r="W995" s="74"/>
      <c r="X995" s="74"/>
      <c r="Y995" s="61"/>
      <c r="Z995" s="69" t="s">
        <v>520</v>
      </c>
      <c r="AA995" s="59" t="s">
        <v>381</v>
      </c>
      <c r="AB995" s="78"/>
      <c r="AC995" s="27" t="s">
        <v>358</v>
      </c>
      <c r="AD995" s="15" t="s">
        <v>359</v>
      </c>
      <c r="AE995" s="73"/>
      <c r="AF995" s="74"/>
      <c r="AG995" s="74"/>
      <c r="AH995" s="74"/>
      <c r="AI995" s="74"/>
      <c r="AJ995" s="74"/>
      <c r="AK995" s="74"/>
      <c r="AL995" s="74"/>
      <c r="AM995" s="61"/>
    </row>
    <row r="996" spans="1:39" hidden="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59" t="s">
        <v>381</v>
      </c>
      <c r="N996" s="78"/>
      <c r="O996" s="27" t="s">
        <v>358</v>
      </c>
      <c r="P996" s="15" t="s">
        <v>359</v>
      </c>
      <c r="Q996" s="73"/>
      <c r="R996" s="74"/>
      <c r="S996" s="74"/>
      <c r="T996" s="74"/>
      <c r="U996" s="74"/>
      <c r="V996" s="74"/>
      <c r="W996" s="74"/>
      <c r="X996" s="74"/>
      <c r="Y996" s="61"/>
      <c r="Z996" s="69" t="s">
        <v>520</v>
      </c>
      <c r="AA996" s="59" t="s">
        <v>381</v>
      </c>
      <c r="AB996" s="78"/>
      <c r="AC996" s="27" t="s">
        <v>358</v>
      </c>
      <c r="AD996" s="15" t="s">
        <v>359</v>
      </c>
      <c r="AE996" s="73"/>
      <c r="AF996" s="74"/>
      <c r="AG996" s="74"/>
      <c r="AH996" s="74"/>
      <c r="AI996" s="74"/>
      <c r="AJ996" s="74"/>
      <c r="AK996" s="74"/>
      <c r="AL996" s="74"/>
      <c r="AM996" s="61"/>
    </row>
    <row r="997" spans="1:39" hidden="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59" t="s">
        <v>381</v>
      </c>
      <c r="N997" s="78"/>
      <c r="O997" s="27" t="s">
        <v>358</v>
      </c>
      <c r="P997" s="15" t="s">
        <v>359</v>
      </c>
      <c r="Q997" s="73"/>
      <c r="R997" s="74"/>
      <c r="S997" s="74"/>
      <c r="T997" s="74"/>
      <c r="U997" s="74"/>
      <c r="V997" s="74"/>
      <c r="W997" s="74"/>
      <c r="X997" s="74"/>
      <c r="Y997" s="61"/>
      <c r="Z997" s="69" t="s">
        <v>520</v>
      </c>
      <c r="AA997" s="59" t="s">
        <v>381</v>
      </c>
      <c r="AB997" s="78"/>
      <c r="AC997" s="27" t="s">
        <v>358</v>
      </c>
      <c r="AD997" s="15" t="s">
        <v>359</v>
      </c>
      <c r="AE997" s="73"/>
      <c r="AF997" s="74"/>
      <c r="AG997" s="74"/>
      <c r="AH997" s="74"/>
      <c r="AI997" s="74"/>
      <c r="AJ997" s="74"/>
      <c r="AK997" s="74"/>
      <c r="AL997" s="74"/>
      <c r="AM997" s="61"/>
    </row>
    <row r="998" spans="1:39" hidden="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59" t="s">
        <v>381</v>
      </c>
      <c r="N998" s="78"/>
      <c r="O998" s="27" t="s">
        <v>358</v>
      </c>
      <c r="P998" s="15" t="s">
        <v>359</v>
      </c>
      <c r="Q998" s="73"/>
      <c r="R998" s="74"/>
      <c r="S998" s="74"/>
      <c r="T998" s="74"/>
      <c r="U998" s="74"/>
      <c r="V998" s="74"/>
      <c r="W998" s="74"/>
      <c r="X998" s="74"/>
      <c r="Y998" s="61"/>
      <c r="Z998" s="69" t="s">
        <v>520</v>
      </c>
      <c r="AA998" s="59" t="s">
        <v>381</v>
      </c>
      <c r="AB998" s="78"/>
      <c r="AC998" s="27" t="s">
        <v>358</v>
      </c>
      <c r="AD998" s="15" t="s">
        <v>359</v>
      </c>
      <c r="AE998" s="73"/>
      <c r="AF998" s="74"/>
      <c r="AG998" s="74"/>
      <c r="AH998" s="74"/>
      <c r="AI998" s="74"/>
      <c r="AJ998" s="74"/>
      <c r="AK998" s="74"/>
      <c r="AL998" s="74"/>
      <c r="AM998" s="61"/>
    </row>
    <row r="999" spans="1:39" hidden="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59" t="s">
        <v>381</v>
      </c>
      <c r="N999" s="78"/>
      <c r="O999" s="27" t="s">
        <v>358</v>
      </c>
      <c r="P999" s="15" t="s">
        <v>359</v>
      </c>
      <c r="Q999" s="73"/>
      <c r="R999" s="74"/>
      <c r="S999" s="74"/>
      <c r="T999" s="74"/>
      <c r="U999" s="74"/>
      <c r="V999" s="74"/>
      <c r="W999" s="74"/>
      <c r="X999" s="74"/>
      <c r="Y999" s="61"/>
      <c r="Z999" s="69" t="s">
        <v>520</v>
      </c>
      <c r="AA999" s="59" t="s">
        <v>381</v>
      </c>
      <c r="AB999" s="78"/>
      <c r="AC999" s="27" t="s">
        <v>358</v>
      </c>
      <c r="AD999" s="15" t="s">
        <v>359</v>
      </c>
      <c r="AE999" s="73"/>
      <c r="AF999" s="74"/>
      <c r="AG999" s="74"/>
      <c r="AH999" s="74"/>
      <c r="AI999" s="74"/>
      <c r="AJ999" s="74"/>
      <c r="AK999" s="74"/>
      <c r="AL999" s="74"/>
      <c r="AM999" s="61"/>
    </row>
    <row r="1000" spans="1:39" hidden="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59" t="s">
        <v>381</v>
      </c>
      <c r="N1000" s="78"/>
      <c r="O1000" s="27" t="s">
        <v>358</v>
      </c>
      <c r="P1000" s="15" t="s">
        <v>359</v>
      </c>
      <c r="Q1000" s="73"/>
      <c r="R1000" s="74"/>
      <c r="S1000" s="74"/>
      <c r="T1000" s="74"/>
      <c r="U1000" s="74"/>
      <c r="V1000" s="74"/>
      <c r="W1000" s="74"/>
      <c r="X1000" s="74"/>
      <c r="Y1000" s="61"/>
      <c r="Z1000" s="69" t="s">
        <v>520</v>
      </c>
      <c r="AA1000" s="59" t="s">
        <v>381</v>
      </c>
      <c r="AB1000" s="78"/>
      <c r="AC1000" s="27" t="s">
        <v>358</v>
      </c>
      <c r="AD1000" s="15" t="s">
        <v>359</v>
      </c>
      <c r="AE1000" s="73"/>
      <c r="AF1000" s="74"/>
      <c r="AG1000" s="74"/>
      <c r="AH1000" s="74"/>
      <c r="AI1000" s="74"/>
      <c r="AJ1000" s="74"/>
      <c r="AK1000" s="74"/>
      <c r="AL1000" s="74"/>
      <c r="AM1000" s="61"/>
    </row>
    <row r="1001" spans="1:39" hidden="1">
      <c r="A1001" s="10">
        <v>997</v>
      </c>
      <c r="B1001" s="98" t="s">
        <v>106</v>
      </c>
      <c r="C1001" s="98" t="s">
        <v>71</v>
      </c>
      <c r="D1001" s="11" t="s">
        <v>25</v>
      </c>
      <c r="E1001" s="11" t="s">
        <v>304</v>
      </c>
      <c r="F1001" s="12" t="s">
        <v>49</v>
      </c>
      <c r="G1001" s="12" t="s">
        <v>510</v>
      </c>
      <c r="H1001" s="12" t="s">
        <v>308</v>
      </c>
      <c r="I1001" s="103" t="s">
        <v>505</v>
      </c>
      <c r="J1001" s="12" t="str">
        <f t="shared" ref="J1001:J1007" si="35">"≥17h"</f>
        <v>≥17h</v>
      </c>
      <c r="K1001" s="12" t="s">
        <v>512</v>
      </c>
      <c r="L1001" s="69" t="s">
        <v>520</v>
      </c>
      <c r="M1001" s="59" t="s">
        <v>381</v>
      </c>
      <c r="N1001" s="78"/>
      <c r="O1001" s="27" t="s">
        <v>358</v>
      </c>
      <c r="P1001" s="15" t="s">
        <v>359</v>
      </c>
      <c r="Q1001" s="73"/>
      <c r="R1001" s="74"/>
      <c r="S1001" s="74"/>
      <c r="T1001" s="74"/>
      <c r="U1001" s="74"/>
      <c r="V1001" s="74"/>
      <c r="W1001" s="74"/>
      <c r="X1001" s="74"/>
      <c r="Y1001" s="61"/>
      <c r="Z1001" s="69" t="s">
        <v>520</v>
      </c>
      <c r="AA1001" s="59" t="s">
        <v>381</v>
      </c>
      <c r="AB1001" s="78"/>
      <c r="AC1001" s="27" t="s">
        <v>358</v>
      </c>
      <c r="AD1001" s="15" t="s">
        <v>359</v>
      </c>
      <c r="AE1001" s="73"/>
      <c r="AF1001" s="74"/>
      <c r="AG1001" s="74"/>
      <c r="AH1001" s="74"/>
      <c r="AI1001" s="74"/>
      <c r="AJ1001" s="74"/>
      <c r="AK1001" s="74"/>
      <c r="AL1001" s="74"/>
      <c r="AM1001" s="61"/>
    </row>
    <row r="1002" spans="1:39" hidden="1">
      <c r="A1002" s="10">
        <v>998</v>
      </c>
      <c r="B1002" s="98" t="s">
        <v>106</v>
      </c>
      <c r="C1002" s="98" t="s">
        <v>71</v>
      </c>
      <c r="D1002" s="11" t="s">
        <v>25</v>
      </c>
      <c r="E1002" s="11" t="s">
        <v>303</v>
      </c>
      <c r="F1002" s="12" t="s">
        <v>50</v>
      </c>
      <c r="G1002" s="12" t="s">
        <v>310</v>
      </c>
      <c r="H1002" s="12" t="s">
        <v>306</v>
      </c>
      <c r="I1002" s="12" t="s">
        <v>505</v>
      </c>
      <c r="J1002" s="12" t="str">
        <f t="shared" si="35"/>
        <v>≥17h</v>
      </c>
      <c r="K1002" s="12" t="s">
        <v>512</v>
      </c>
      <c r="L1002" s="69" t="s">
        <v>520</v>
      </c>
      <c r="M1002" s="59" t="s">
        <v>381</v>
      </c>
      <c r="N1002" s="78"/>
      <c r="O1002" s="27" t="s">
        <v>358</v>
      </c>
      <c r="P1002" s="15" t="s">
        <v>359</v>
      </c>
      <c r="Q1002" s="73"/>
      <c r="R1002" s="74"/>
      <c r="S1002" s="74"/>
      <c r="T1002" s="74"/>
      <c r="U1002" s="74"/>
      <c r="V1002" s="74"/>
      <c r="W1002" s="74"/>
      <c r="X1002" s="74"/>
      <c r="Y1002" s="61"/>
      <c r="Z1002" s="69" t="s">
        <v>520</v>
      </c>
      <c r="AA1002" s="59" t="s">
        <v>381</v>
      </c>
      <c r="AB1002" s="78"/>
      <c r="AC1002" s="27" t="s">
        <v>358</v>
      </c>
      <c r="AD1002" s="15" t="s">
        <v>359</v>
      </c>
      <c r="AE1002" s="73"/>
      <c r="AF1002" s="74"/>
      <c r="AG1002" s="74"/>
      <c r="AH1002" s="74"/>
      <c r="AI1002" s="74"/>
      <c r="AJ1002" s="74"/>
      <c r="AK1002" s="74"/>
      <c r="AL1002" s="74"/>
      <c r="AM1002" s="61"/>
    </row>
    <row r="1003" spans="1:39" hidden="1">
      <c r="A1003" s="10">
        <v>999</v>
      </c>
      <c r="B1003" s="98" t="s">
        <v>106</v>
      </c>
      <c r="C1003" s="98" t="s">
        <v>71</v>
      </c>
      <c r="D1003" s="11" t="s">
        <v>25</v>
      </c>
      <c r="E1003" s="11" t="s">
        <v>304</v>
      </c>
      <c r="F1003" s="12" t="s">
        <v>48</v>
      </c>
      <c r="G1003" s="12" t="s">
        <v>310</v>
      </c>
      <c r="H1003" s="12" t="s">
        <v>306</v>
      </c>
      <c r="I1003" s="103" t="s">
        <v>504</v>
      </c>
      <c r="J1003" s="12" t="str">
        <f t="shared" si="35"/>
        <v>≥17h</v>
      </c>
      <c r="K1003" s="12" t="s">
        <v>513</v>
      </c>
      <c r="L1003" s="69" t="s">
        <v>520</v>
      </c>
      <c r="M1003" s="59" t="s">
        <v>381</v>
      </c>
      <c r="N1003" s="78"/>
      <c r="O1003" s="27" t="s">
        <v>358</v>
      </c>
      <c r="P1003" s="15" t="s">
        <v>359</v>
      </c>
      <c r="Q1003" s="73"/>
      <c r="R1003" s="74"/>
      <c r="S1003" s="74"/>
      <c r="T1003" s="74"/>
      <c r="U1003" s="74"/>
      <c r="V1003" s="74"/>
      <c r="W1003" s="74"/>
      <c r="X1003" s="74"/>
      <c r="Y1003" s="61"/>
      <c r="Z1003" s="69" t="s">
        <v>520</v>
      </c>
      <c r="AA1003" s="59" t="s">
        <v>381</v>
      </c>
      <c r="AB1003" s="78"/>
      <c r="AC1003" s="27" t="s">
        <v>358</v>
      </c>
      <c r="AD1003" s="15" t="s">
        <v>359</v>
      </c>
      <c r="AE1003" s="73"/>
      <c r="AF1003" s="74"/>
      <c r="AG1003" s="74"/>
      <c r="AH1003" s="74"/>
      <c r="AI1003" s="74"/>
      <c r="AJ1003" s="74"/>
      <c r="AK1003" s="74"/>
      <c r="AL1003" s="74"/>
      <c r="AM1003" s="61"/>
    </row>
    <row r="1004" spans="1:39" hidden="1">
      <c r="A1004" s="10">
        <v>1000</v>
      </c>
      <c r="B1004" s="98" t="s">
        <v>90</v>
      </c>
      <c r="C1004" s="98" t="s">
        <v>89</v>
      </c>
      <c r="D1004" s="11" t="s">
        <v>25</v>
      </c>
      <c r="E1004" s="11" t="s">
        <v>304</v>
      </c>
      <c r="F1004" s="12" t="s">
        <v>49</v>
      </c>
      <c r="G1004" s="12" t="s">
        <v>510</v>
      </c>
      <c r="H1004" s="12" t="s">
        <v>306</v>
      </c>
      <c r="I1004" s="103" t="s">
        <v>505</v>
      </c>
      <c r="J1004" s="12" t="str">
        <f t="shared" si="35"/>
        <v>≥17h</v>
      </c>
      <c r="K1004" s="12" t="s">
        <v>512</v>
      </c>
      <c r="L1004" s="69" t="s">
        <v>520</v>
      </c>
      <c r="M1004" s="59" t="s">
        <v>381</v>
      </c>
      <c r="N1004" s="78"/>
      <c r="O1004" s="27" t="s">
        <v>358</v>
      </c>
      <c r="P1004" s="15" t="s">
        <v>359</v>
      </c>
      <c r="Q1004" s="73"/>
      <c r="R1004" s="74"/>
      <c r="S1004" s="74"/>
      <c r="T1004" s="74"/>
      <c r="U1004" s="74"/>
      <c r="V1004" s="74"/>
      <c r="W1004" s="74"/>
      <c r="X1004" s="74"/>
      <c r="Y1004" s="61"/>
      <c r="Z1004" s="69" t="s">
        <v>520</v>
      </c>
      <c r="AA1004" s="59" t="s">
        <v>381</v>
      </c>
      <c r="AB1004" s="78"/>
      <c r="AC1004" s="27" t="s">
        <v>358</v>
      </c>
      <c r="AD1004" s="15" t="s">
        <v>359</v>
      </c>
      <c r="AE1004" s="73"/>
      <c r="AF1004" s="74"/>
      <c r="AG1004" s="74"/>
      <c r="AH1004" s="74"/>
      <c r="AI1004" s="74"/>
      <c r="AJ1004" s="74"/>
      <c r="AK1004" s="74"/>
      <c r="AL1004" s="74"/>
      <c r="AM1004" s="61"/>
    </row>
    <row r="1005" spans="1:39" hidden="1">
      <c r="A1005" s="10">
        <v>1001</v>
      </c>
      <c r="B1005" s="98" t="s">
        <v>90</v>
      </c>
      <c r="C1005" s="98" t="s">
        <v>89</v>
      </c>
      <c r="D1005" s="11" t="s">
        <v>25</v>
      </c>
      <c r="E1005" s="11" t="s">
        <v>303</v>
      </c>
      <c r="F1005" s="12" t="s">
        <v>50</v>
      </c>
      <c r="G1005" s="12" t="s">
        <v>310</v>
      </c>
      <c r="H1005" s="12" t="s">
        <v>306</v>
      </c>
      <c r="I1005" s="103" t="s">
        <v>505</v>
      </c>
      <c r="J1005" s="12" t="str">
        <f t="shared" si="35"/>
        <v>≥17h</v>
      </c>
      <c r="K1005" s="12" t="s">
        <v>47</v>
      </c>
      <c r="L1005" s="69" t="s">
        <v>520</v>
      </c>
      <c r="M1005" s="59" t="s">
        <v>381</v>
      </c>
      <c r="N1005" s="78"/>
      <c r="O1005" s="27" t="s">
        <v>358</v>
      </c>
      <c r="P1005" s="15" t="s">
        <v>359</v>
      </c>
      <c r="Q1005" s="73"/>
      <c r="R1005" s="74"/>
      <c r="S1005" s="74"/>
      <c r="T1005" s="74"/>
      <c r="U1005" s="74"/>
      <c r="V1005" s="74"/>
      <c r="W1005" s="74"/>
      <c r="X1005" s="74"/>
      <c r="Y1005" s="61"/>
      <c r="Z1005" s="69" t="s">
        <v>520</v>
      </c>
      <c r="AA1005" s="59" t="s">
        <v>381</v>
      </c>
      <c r="AB1005" s="78"/>
      <c r="AC1005" s="27" t="s">
        <v>358</v>
      </c>
      <c r="AD1005" s="15" t="s">
        <v>359</v>
      </c>
      <c r="AE1005" s="73"/>
      <c r="AF1005" s="74"/>
      <c r="AG1005" s="74"/>
      <c r="AH1005" s="74"/>
      <c r="AI1005" s="74"/>
      <c r="AJ1005" s="74"/>
      <c r="AK1005" s="74"/>
      <c r="AL1005" s="74"/>
      <c r="AM1005" s="61"/>
    </row>
    <row r="1006" spans="1:39" hidden="1">
      <c r="A1006" s="10">
        <v>1002</v>
      </c>
      <c r="B1006" s="98" t="s">
        <v>172</v>
      </c>
      <c r="C1006" s="98" t="s">
        <v>168</v>
      </c>
      <c r="D1006" s="11" t="s">
        <v>51</v>
      </c>
      <c r="E1006" s="11" t="s">
        <v>304</v>
      </c>
      <c r="F1006" s="12" t="s">
        <v>48</v>
      </c>
      <c r="G1006" s="12" t="s">
        <v>510</v>
      </c>
      <c r="H1006" s="12" t="s">
        <v>306</v>
      </c>
      <c r="I1006" s="103" t="s">
        <v>505</v>
      </c>
      <c r="J1006" s="12" t="str">
        <f t="shared" si="35"/>
        <v>≥17h</v>
      </c>
      <c r="K1006" s="12" t="s">
        <v>47</v>
      </c>
      <c r="L1006" s="69" t="s">
        <v>520</v>
      </c>
      <c r="M1006" s="59" t="s">
        <v>381</v>
      </c>
      <c r="N1006" s="78"/>
      <c r="O1006" s="27" t="s">
        <v>358</v>
      </c>
      <c r="P1006" s="15" t="s">
        <v>359</v>
      </c>
      <c r="Q1006" s="73"/>
      <c r="R1006" s="74"/>
      <c r="S1006" s="74"/>
      <c r="T1006" s="74"/>
      <c r="U1006" s="74"/>
      <c r="V1006" s="74"/>
      <c r="W1006" s="74"/>
      <c r="X1006" s="74"/>
      <c r="Y1006" s="61"/>
      <c r="Z1006" s="69" t="s">
        <v>520</v>
      </c>
      <c r="AA1006" s="59" t="s">
        <v>381</v>
      </c>
      <c r="AB1006" s="78"/>
      <c r="AC1006" s="27" t="s">
        <v>358</v>
      </c>
      <c r="AD1006" s="15" t="s">
        <v>359</v>
      </c>
      <c r="AE1006" s="73"/>
      <c r="AF1006" s="74"/>
      <c r="AG1006" s="74"/>
      <c r="AH1006" s="74"/>
      <c r="AI1006" s="74"/>
      <c r="AJ1006" s="74"/>
      <c r="AK1006" s="74"/>
      <c r="AL1006" s="74"/>
      <c r="AM1006" s="61"/>
    </row>
    <row r="1007" spans="1:39" hidden="1">
      <c r="A1007" s="10">
        <v>1003</v>
      </c>
      <c r="B1007" s="98" t="s">
        <v>172</v>
      </c>
      <c r="C1007" s="98" t="s">
        <v>168</v>
      </c>
      <c r="D1007" s="11" t="s">
        <v>25</v>
      </c>
      <c r="E1007" s="11" t="s">
        <v>303</v>
      </c>
      <c r="F1007" s="12" t="s">
        <v>50</v>
      </c>
      <c r="G1007" s="12" t="s">
        <v>310</v>
      </c>
      <c r="H1007" s="12" t="s">
        <v>306</v>
      </c>
      <c r="I1007" s="103" t="s">
        <v>504</v>
      </c>
      <c r="J1007" s="12" t="str">
        <f t="shared" si="35"/>
        <v>≥17h</v>
      </c>
      <c r="K1007" s="12" t="s">
        <v>512</v>
      </c>
      <c r="L1007" s="69" t="s">
        <v>520</v>
      </c>
      <c r="M1007" s="59" t="s">
        <v>381</v>
      </c>
      <c r="N1007" s="78"/>
      <c r="O1007" s="27" t="s">
        <v>358</v>
      </c>
      <c r="P1007" s="15" t="s">
        <v>359</v>
      </c>
      <c r="Q1007" s="73"/>
      <c r="R1007" s="74"/>
      <c r="S1007" s="74"/>
      <c r="T1007" s="74"/>
      <c r="U1007" s="74"/>
      <c r="V1007" s="74"/>
      <c r="W1007" s="74"/>
      <c r="X1007" s="74"/>
      <c r="Y1007" s="61"/>
      <c r="Z1007" s="69" t="s">
        <v>520</v>
      </c>
      <c r="AA1007" s="59" t="s">
        <v>381</v>
      </c>
      <c r="AB1007" s="78"/>
      <c r="AC1007" s="27" t="s">
        <v>358</v>
      </c>
      <c r="AD1007" s="15" t="s">
        <v>359</v>
      </c>
      <c r="AE1007" s="73"/>
      <c r="AF1007" s="74"/>
      <c r="AG1007" s="74"/>
      <c r="AH1007" s="74"/>
      <c r="AI1007" s="74"/>
      <c r="AJ1007" s="74"/>
      <c r="AK1007" s="74"/>
      <c r="AL1007" s="74"/>
      <c r="AM1007" s="61"/>
    </row>
    <row r="1008" spans="1:39" hidden="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59" t="s">
        <v>381</v>
      </c>
      <c r="N1008" s="78"/>
      <c r="O1008" s="27" t="s">
        <v>358</v>
      </c>
      <c r="P1008" s="15" t="s">
        <v>359</v>
      </c>
      <c r="Q1008" s="73"/>
      <c r="R1008" s="74"/>
      <c r="S1008" s="74"/>
      <c r="T1008" s="74"/>
      <c r="U1008" s="74"/>
      <c r="V1008" s="74"/>
      <c r="W1008" s="74"/>
      <c r="X1008" s="74"/>
      <c r="Y1008" s="61"/>
      <c r="Z1008" s="69" t="s">
        <v>520</v>
      </c>
      <c r="AA1008" s="59" t="s">
        <v>381</v>
      </c>
      <c r="AB1008" s="78"/>
      <c r="AC1008" s="27" t="s">
        <v>358</v>
      </c>
      <c r="AD1008" s="15" t="s">
        <v>359</v>
      </c>
      <c r="AE1008" s="73"/>
      <c r="AF1008" s="74"/>
      <c r="AG1008" s="74"/>
      <c r="AH1008" s="74"/>
      <c r="AI1008" s="74"/>
      <c r="AJ1008" s="74"/>
      <c r="AK1008" s="74"/>
      <c r="AL1008" s="74"/>
      <c r="AM1008" s="61"/>
    </row>
    <row r="1009" spans="1:39" hidden="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59" t="s">
        <v>381</v>
      </c>
      <c r="N1009" s="78"/>
      <c r="O1009" s="27" t="s">
        <v>358</v>
      </c>
      <c r="P1009" s="15" t="s">
        <v>359</v>
      </c>
      <c r="Q1009" s="73"/>
      <c r="R1009" s="74"/>
      <c r="S1009" s="74"/>
      <c r="T1009" s="74"/>
      <c r="U1009" s="74"/>
      <c r="V1009" s="74"/>
      <c r="W1009" s="74"/>
      <c r="X1009" s="74"/>
      <c r="Y1009" s="61"/>
      <c r="Z1009" s="69" t="s">
        <v>520</v>
      </c>
      <c r="AA1009" s="59" t="s">
        <v>381</v>
      </c>
      <c r="AB1009" s="78"/>
      <c r="AC1009" s="27" t="s">
        <v>358</v>
      </c>
      <c r="AD1009" s="15" t="s">
        <v>359</v>
      </c>
      <c r="AE1009" s="73"/>
      <c r="AF1009" s="74"/>
      <c r="AG1009" s="74"/>
      <c r="AH1009" s="74"/>
      <c r="AI1009" s="74"/>
      <c r="AJ1009" s="74"/>
      <c r="AK1009" s="74"/>
      <c r="AL1009" s="74"/>
      <c r="AM1009" s="61"/>
    </row>
    <row r="1010" spans="1:39" hidden="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59" t="s">
        <v>381</v>
      </c>
      <c r="N1010" s="78"/>
      <c r="O1010" s="27" t="s">
        <v>358</v>
      </c>
      <c r="P1010" s="15" t="s">
        <v>359</v>
      </c>
      <c r="Q1010" s="73"/>
      <c r="R1010" s="74"/>
      <c r="S1010" s="74"/>
      <c r="T1010" s="74"/>
      <c r="U1010" s="74"/>
      <c r="V1010" s="74"/>
      <c r="W1010" s="74"/>
      <c r="X1010" s="74"/>
      <c r="Y1010" s="61"/>
      <c r="Z1010" s="69" t="s">
        <v>520</v>
      </c>
      <c r="AA1010" s="59" t="s">
        <v>381</v>
      </c>
      <c r="AB1010" s="78"/>
      <c r="AC1010" s="27" t="s">
        <v>358</v>
      </c>
      <c r="AD1010" s="15" t="s">
        <v>359</v>
      </c>
      <c r="AE1010" s="73"/>
      <c r="AF1010" s="74"/>
      <c r="AG1010" s="74"/>
      <c r="AH1010" s="74"/>
      <c r="AI1010" s="74"/>
      <c r="AJ1010" s="74"/>
      <c r="AK1010" s="74"/>
      <c r="AL1010" s="74"/>
      <c r="AM1010" s="61"/>
    </row>
    <row r="1011" spans="1:39" hidden="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59" t="s">
        <v>381</v>
      </c>
      <c r="N1011" s="78"/>
      <c r="O1011" s="27" t="s">
        <v>358</v>
      </c>
      <c r="P1011" s="15" t="s">
        <v>359</v>
      </c>
      <c r="Q1011" s="73"/>
      <c r="R1011" s="74"/>
      <c r="S1011" s="74"/>
      <c r="T1011" s="74"/>
      <c r="U1011" s="74"/>
      <c r="V1011" s="74"/>
      <c r="W1011" s="74"/>
      <c r="X1011" s="74"/>
      <c r="Y1011" s="61"/>
      <c r="Z1011" s="69" t="s">
        <v>520</v>
      </c>
      <c r="AA1011" s="59" t="s">
        <v>381</v>
      </c>
      <c r="AB1011" s="78"/>
      <c r="AC1011" s="27" t="s">
        <v>358</v>
      </c>
      <c r="AD1011" s="15" t="s">
        <v>359</v>
      </c>
      <c r="AE1011" s="73"/>
      <c r="AF1011" s="74"/>
      <c r="AG1011" s="74"/>
      <c r="AH1011" s="74"/>
      <c r="AI1011" s="74"/>
      <c r="AJ1011" s="74"/>
      <c r="AK1011" s="74"/>
      <c r="AL1011" s="74"/>
      <c r="AM1011" s="61"/>
    </row>
    <row r="1012" spans="1:39" hidden="1">
      <c r="A1012" s="10">
        <v>1008</v>
      </c>
      <c r="B1012" s="98" t="s">
        <v>249</v>
      </c>
      <c r="C1012" s="98" t="s">
        <v>245</v>
      </c>
      <c r="D1012" s="11" t="s">
        <v>25</v>
      </c>
      <c r="E1012" s="11" t="s">
        <v>303</v>
      </c>
      <c r="F1012" s="12" t="s">
        <v>48</v>
      </c>
      <c r="G1012" s="12" t="s">
        <v>310</v>
      </c>
      <c r="H1012" s="12" t="s">
        <v>308</v>
      </c>
      <c r="I1012" s="103" t="s">
        <v>504</v>
      </c>
      <c r="J1012" s="12" t="str">
        <f t="shared" ref="J1012:J1018" si="36">"≥17h"</f>
        <v>≥17h</v>
      </c>
      <c r="K1012" s="12" t="s">
        <v>513</v>
      </c>
      <c r="L1012" s="69" t="s">
        <v>520</v>
      </c>
      <c r="M1012" s="59" t="s">
        <v>381</v>
      </c>
      <c r="N1012" s="78"/>
      <c r="O1012" s="27" t="s">
        <v>358</v>
      </c>
      <c r="P1012" s="15" t="s">
        <v>359</v>
      </c>
      <c r="Q1012" s="73"/>
      <c r="R1012" s="74"/>
      <c r="S1012" s="74"/>
      <c r="T1012" s="74"/>
      <c r="U1012" s="74"/>
      <c r="V1012" s="74"/>
      <c r="W1012" s="74"/>
      <c r="X1012" s="74"/>
      <c r="Y1012" s="61"/>
      <c r="Z1012" s="69" t="s">
        <v>520</v>
      </c>
      <c r="AA1012" s="59" t="s">
        <v>381</v>
      </c>
      <c r="AB1012" s="78"/>
      <c r="AC1012" s="27" t="s">
        <v>358</v>
      </c>
      <c r="AD1012" s="15" t="s">
        <v>359</v>
      </c>
      <c r="AE1012" s="73"/>
      <c r="AF1012" s="74"/>
      <c r="AG1012" s="74"/>
      <c r="AH1012" s="74"/>
      <c r="AI1012" s="74"/>
      <c r="AJ1012" s="74"/>
      <c r="AK1012" s="74"/>
      <c r="AL1012" s="74"/>
      <c r="AM1012" s="61"/>
    </row>
    <row r="1013" spans="1:39" hidden="1">
      <c r="A1013" s="10">
        <v>1009</v>
      </c>
      <c r="B1013" s="98" t="s">
        <v>273</v>
      </c>
      <c r="C1013" s="98" t="s">
        <v>89</v>
      </c>
      <c r="D1013" s="11" t="s">
        <v>25</v>
      </c>
      <c r="E1013" s="11" t="s">
        <v>304</v>
      </c>
      <c r="F1013" s="12" t="s">
        <v>50</v>
      </c>
      <c r="G1013" s="12" t="s">
        <v>310</v>
      </c>
      <c r="H1013" s="12" t="s">
        <v>306</v>
      </c>
      <c r="I1013" s="103" t="s">
        <v>504</v>
      </c>
      <c r="J1013" s="12" t="str">
        <f t="shared" si="36"/>
        <v>≥17h</v>
      </c>
      <c r="K1013" s="12" t="s">
        <v>47</v>
      </c>
      <c r="L1013" s="69" t="s">
        <v>520</v>
      </c>
      <c r="M1013" s="59" t="s">
        <v>381</v>
      </c>
      <c r="N1013" s="78"/>
      <c r="O1013" s="27" t="s">
        <v>358</v>
      </c>
      <c r="P1013" s="15" t="s">
        <v>359</v>
      </c>
      <c r="Q1013" s="73"/>
      <c r="R1013" s="74"/>
      <c r="S1013" s="74"/>
      <c r="T1013" s="74"/>
      <c r="U1013" s="74"/>
      <c r="V1013" s="74"/>
      <c r="W1013" s="74"/>
      <c r="X1013" s="74"/>
      <c r="Y1013" s="61"/>
      <c r="Z1013" s="69" t="s">
        <v>520</v>
      </c>
      <c r="AA1013" s="59" t="s">
        <v>381</v>
      </c>
      <c r="AB1013" s="78"/>
      <c r="AC1013" s="27" t="s">
        <v>358</v>
      </c>
      <c r="AD1013" s="15" t="s">
        <v>359</v>
      </c>
      <c r="AE1013" s="73"/>
      <c r="AF1013" s="74"/>
      <c r="AG1013" s="74"/>
      <c r="AH1013" s="74"/>
      <c r="AI1013" s="74"/>
      <c r="AJ1013" s="74"/>
      <c r="AK1013" s="74"/>
      <c r="AL1013" s="74"/>
      <c r="AM1013" s="61"/>
    </row>
    <row r="1014" spans="1:39" hidden="1">
      <c r="A1014" s="10">
        <v>1010</v>
      </c>
      <c r="B1014" s="98" t="s">
        <v>273</v>
      </c>
      <c r="C1014" s="98" t="s">
        <v>89</v>
      </c>
      <c r="D1014" s="11" t="s">
        <v>51</v>
      </c>
      <c r="E1014" s="11" t="s">
        <v>303</v>
      </c>
      <c r="F1014" s="12" t="s">
        <v>48</v>
      </c>
      <c r="G1014" s="12" t="s">
        <v>310</v>
      </c>
      <c r="H1014" s="12" t="s">
        <v>306</v>
      </c>
      <c r="I1014" s="103" t="s">
        <v>505</v>
      </c>
      <c r="J1014" s="12" t="str">
        <f t="shared" si="36"/>
        <v>≥17h</v>
      </c>
      <c r="K1014" s="12" t="s">
        <v>512</v>
      </c>
      <c r="L1014" s="69" t="s">
        <v>520</v>
      </c>
      <c r="M1014" s="59" t="s">
        <v>381</v>
      </c>
      <c r="N1014" s="78"/>
      <c r="O1014" s="27" t="s">
        <v>358</v>
      </c>
      <c r="P1014" s="15" t="s">
        <v>359</v>
      </c>
      <c r="Q1014" s="73"/>
      <c r="R1014" s="74"/>
      <c r="S1014" s="74"/>
      <c r="T1014" s="74"/>
      <c r="U1014" s="74"/>
      <c r="V1014" s="74"/>
      <c r="W1014" s="74"/>
      <c r="X1014" s="74"/>
      <c r="Y1014" s="61"/>
      <c r="Z1014" s="69" t="s">
        <v>520</v>
      </c>
      <c r="AA1014" s="59" t="s">
        <v>381</v>
      </c>
      <c r="AB1014" s="78"/>
      <c r="AC1014" s="27" t="s">
        <v>358</v>
      </c>
      <c r="AD1014" s="15" t="s">
        <v>359</v>
      </c>
      <c r="AE1014" s="73"/>
      <c r="AF1014" s="74"/>
      <c r="AG1014" s="74"/>
      <c r="AH1014" s="74"/>
      <c r="AI1014" s="74"/>
      <c r="AJ1014" s="74"/>
      <c r="AK1014" s="74"/>
      <c r="AL1014" s="74"/>
      <c r="AM1014" s="61"/>
    </row>
    <row r="1015" spans="1:39" hidden="1">
      <c r="A1015" s="10">
        <v>1011</v>
      </c>
      <c r="B1015" s="98" t="s">
        <v>92</v>
      </c>
      <c r="C1015" s="98" t="s">
        <v>89</v>
      </c>
      <c r="D1015" s="11" t="s">
        <v>25</v>
      </c>
      <c r="E1015" s="11" t="s">
        <v>304</v>
      </c>
      <c r="F1015" s="12" t="s">
        <v>48</v>
      </c>
      <c r="G1015" s="12" t="s">
        <v>310</v>
      </c>
      <c r="H1015" s="12" t="s">
        <v>306</v>
      </c>
      <c r="I1015" s="11" t="s">
        <v>507</v>
      </c>
      <c r="J1015" s="12" t="str">
        <f t="shared" si="36"/>
        <v>≥17h</v>
      </c>
      <c r="K1015" s="12" t="s">
        <v>513</v>
      </c>
      <c r="L1015" s="69" t="s">
        <v>520</v>
      </c>
      <c r="M1015" s="59" t="s">
        <v>381</v>
      </c>
      <c r="N1015" s="78"/>
      <c r="O1015" s="27" t="s">
        <v>358</v>
      </c>
      <c r="P1015" s="15" t="s">
        <v>359</v>
      </c>
      <c r="Q1015" s="73"/>
      <c r="R1015" s="74"/>
      <c r="S1015" s="74"/>
      <c r="T1015" s="74"/>
      <c r="U1015" s="74"/>
      <c r="V1015" s="74"/>
      <c r="W1015" s="74"/>
      <c r="X1015" s="74"/>
      <c r="Y1015" s="61"/>
      <c r="Z1015" s="69" t="s">
        <v>520</v>
      </c>
      <c r="AA1015" s="59" t="s">
        <v>381</v>
      </c>
      <c r="AB1015" s="78"/>
      <c r="AC1015" s="27" t="s">
        <v>358</v>
      </c>
      <c r="AD1015" s="15" t="s">
        <v>359</v>
      </c>
      <c r="AE1015" s="73"/>
      <c r="AF1015" s="74"/>
      <c r="AG1015" s="74"/>
      <c r="AH1015" s="74"/>
      <c r="AI1015" s="74"/>
      <c r="AJ1015" s="74"/>
      <c r="AK1015" s="74"/>
      <c r="AL1015" s="74"/>
      <c r="AM1015" s="61"/>
    </row>
    <row r="1016" spans="1:39" hidden="1">
      <c r="A1016" s="10">
        <v>1012</v>
      </c>
      <c r="B1016" s="98" t="s">
        <v>92</v>
      </c>
      <c r="C1016" s="98" t="s">
        <v>89</v>
      </c>
      <c r="D1016" s="11" t="s">
        <v>25</v>
      </c>
      <c r="E1016" s="11" t="s">
        <v>303</v>
      </c>
      <c r="F1016" s="12" t="s">
        <v>48</v>
      </c>
      <c r="G1016" s="12" t="s">
        <v>310</v>
      </c>
      <c r="H1016" s="12" t="s">
        <v>306</v>
      </c>
      <c r="I1016" s="103" t="s">
        <v>504</v>
      </c>
      <c r="J1016" s="12" t="str">
        <f t="shared" si="36"/>
        <v>≥17h</v>
      </c>
      <c r="K1016" s="12" t="s">
        <v>47</v>
      </c>
      <c r="L1016" s="69" t="s">
        <v>520</v>
      </c>
      <c r="M1016" s="59" t="s">
        <v>381</v>
      </c>
      <c r="N1016" s="78"/>
      <c r="O1016" s="27" t="s">
        <v>358</v>
      </c>
      <c r="P1016" s="15" t="s">
        <v>359</v>
      </c>
      <c r="Q1016" s="73"/>
      <c r="R1016" s="74"/>
      <c r="S1016" s="74"/>
      <c r="T1016" s="74"/>
      <c r="U1016" s="74"/>
      <c r="V1016" s="74"/>
      <c r="W1016" s="74"/>
      <c r="X1016" s="74"/>
      <c r="Y1016" s="61"/>
      <c r="Z1016" s="69" t="s">
        <v>520</v>
      </c>
      <c r="AA1016" s="59" t="s">
        <v>381</v>
      </c>
      <c r="AB1016" s="78"/>
      <c r="AC1016" s="27" t="s">
        <v>358</v>
      </c>
      <c r="AD1016" s="15" t="s">
        <v>359</v>
      </c>
      <c r="AE1016" s="73"/>
      <c r="AF1016" s="74"/>
      <c r="AG1016" s="74"/>
      <c r="AH1016" s="74"/>
      <c r="AI1016" s="74"/>
      <c r="AJ1016" s="74"/>
      <c r="AK1016" s="74"/>
      <c r="AL1016" s="74"/>
      <c r="AM1016" s="61"/>
    </row>
    <row r="1017" spans="1:39" hidden="1">
      <c r="A1017" s="10">
        <v>1013</v>
      </c>
      <c r="B1017" s="98" t="s">
        <v>106</v>
      </c>
      <c r="C1017" s="98" t="s">
        <v>71</v>
      </c>
      <c r="D1017" s="11" t="s">
        <v>25</v>
      </c>
      <c r="E1017" s="11" t="s">
        <v>303</v>
      </c>
      <c r="F1017" s="12" t="s">
        <v>50</v>
      </c>
      <c r="G1017" s="12" t="s">
        <v>510</v>
      </c>
      <c r="H1017" s="12" t="s">
        <v>306</v>
      </c>
      <c r="I1017" s="11" t="s">
        <v>507</v>
      </c>
      <c r="J1017" s="12" t="str">
        <f t="shared" si="36"/>
        <v>≥17h</v>
      </c>
      <c r="K1017" s="12" t="s">
        <v>47</v>
      </c>
      <c r="L1017" s="69" t="s">
        <v>520</v>
      </c>
      <c r="M1017" s="59" t="s">
        <v>381</v>
      </c>
      <c r="N1017" s="78"/>
      <c r="O1017" s="27" t="s">
        <v>358</v>
      </c>
      <c r="P1017" s="15" t="s">
        <v>359</v>
      </c>
      <c r="Q1017" s="73"/>
      <c r="R1017" s="74"/>
      <c r="S1017" s="74"/>
      <c r="T1017" s="74"/>
      <c r="U1017" s="74"/>
      <c r="V1017" s="74"/>
      <c r="W1017" s="74"/>
      <c r="X1017" s="74"/>
      <c r="Y1017" s="61"/>
      <c r="Z1017" s="69" t="s">
        <v>520</v>
      </c>
      <c r="AA1017" s="59" t="s">
        <v>381</v>
      </c>
      <c r="AB1017" s="78"/>
      <c r="AC1017" s="27" t="s">
        <v>358</v>
      </c>
      <c r="AD1017" s="15" t="s">
        <v>359</v>
      </c>
      <c r="AE1017" s="73"/>
      <c r="AF1017" s="74"/>
      <c r="AG1017" s="74"/>
      <c r="AH1017" s="74"/>
      <c r="AI1017" s="74"/>
      <c r="AJ1017" s="74"/>
      <c r="AK1017" s="74"/>
      <c r="AL1017" s="74"/>
      <c r="AM1017" s="61"/>
    </row>
    <row r="1018" spans="1:39" hidden="1">
      <c r="A1018" s="10">
        <v>1014</v>
      </c>
      <c r="B1018" s="98" t="s">
        <v>106</v>
      </c>
      <c r="C1018" s="98" t="s">
        <v>71</v>
      </c>
      <c r="D1018" s="11" t="s">
        <v>51</v>
      </c>
      <c r="E1018" s="11" t="s">
        <v>304</v>
      </c>
      <c r="F1018" s="12" t="s">
        <v>49</v>
      </c>
      <c r="G1018" s="12" t="s">
        <v>510</v>
      </c>
      <c r="H1018" s="12" t="s">
        <v>306</v>
      </c>
      <c r="I1018" s="11" t="s">
        <v>504</v>
      </c>
      <c r="J1018" s="12" t="str">
        <f t="shared" si="36"/>
        <v>≥17h</v>
      </c>
      <c r="K1018" s="12" t="s">
        <v>512</v>
      </c>
      <c r="L1018" s="69" t="s">
        <v>520</v>
      </c>
      <c r="M1018" s="59" t="s">
        <v>381</v>
      </c>
      <c r="N1018" s="78"/>
      <c r="O1018" s="27" t="s">
        <v>358</v>
      </c>
      <c r="P1018" s="15" t="s">
        <v>359</v>
      </c>
      <c r="Q1018" s="73"/>
      <c r="R1018" s="74"/>
      <c r="S1018" s="74"/>
      <c r="T1018" s="74"/>
      <c r="U1018" s="74"/>
      <c r="V1018" s="74"/>
      <c r="W1018" s="74"/>
      <c r="X1018" s="74"/>
      <c r="Y1018" s="61"/>
      <c r="Z1018" s="69" t="s">
        <v>520</v>
      </c>
      <c r="AA1018" s="59" t="s">
        <v>381</v>
      </c>
      <c r="AB1018" s="78"/>
      <c r="AC1018" s="27" t="s">
        <v>358</v>
      </c>
      <c r="AD1018" s="15" t="s">
        <v>359</v>
      </c>
      <c r="AE1018" s="73"/>
      <c r="AF1018" s="74"/>
      <c r="AG1018" s="74"/>
      <c r="AH1018" s="74"/>
      <c r="AI1018" s="74"/>
      <c r="AJ1018" s="74"/>
      <c r="AK1018" s="74"/>
      <c r="AL1018" s="74"/>
      <c r="AM1018" s="61"/>
    </row>
    <row r="1019" spans="1:39" hidden="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59" t="s">
        <v>381</v>
      </c>
      <c r="N1019" s="78"/>
      <c r="O1019" s="27" t="s">
        <v>358</v>
      </c>
      <c r="P1019" s="15" t="s">
        <v>359</v>
      </c>
      <c r="Q1019" s="73"/>
      <c r="R1019" s="74"/>
      <c r="S1019" s="74"/>
      <c r="T1019" s="74"/>
      <c r="U1019" s="74"/>
      <c r="V1019" s="74"/>
      <c r="W1019" s="74"/>
      <c r="X1019" s="74"/>
      <c r="Y1019" s="61"/>
      <c r="Z1019" s="69" t="s">
        <v>520</v>
      </c>
      <c r="AA1019" s="59" t="s">
        <v>381</v>
      </c>
      <c r="AB1019" s="78"/>
      <c r="AC1019" s="27" t="s">
        <v>358</v>
      </c>
      <c r="AD1019" s="15" t="s">
        <v>359</v>
      </c>
      <c r="AE1019" s="73"/>
      <c r="AF1019" s="74"/>
      <c r="AG1019" s="74"/>
      <c r="AH1019" s="74"/>
      <c r="AI1019" s="74"/>
      <c r="AJ1019" s="74"/>
      <c r="AK1019" s="74"/>
      <c r="AL1019" s="74"/>
      <c r="AM1019" s="61"/>
    </row>
    <row r="1020" spans="1:39" hidden="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59" t="s">
        <v>381</v>
      </c>
      <c r="N1020" s="78"/>
      <c r="O1020" s="27" t="s">
        <v>358</v>
      </c>
      <c r="P1020" s="15" t="s">
        <v>359</v>
      </c>
      <c r="Q1020" s="73"/>
      <c r="R1020" s="74"/>
      <c r="S1020" s="74"/>
      <c r="T1020" s="74"/>
      <c r="U1020" s="74"/>
      <c r="V1020" s="74"/>
      <c r="W1020" s="74"/>
      <c r="X1020" s="74"/>
      <c r="Y1020" s="61"/>
      <c r="Z1020" s="69" t="s">
        <v>520</v>
      </c>
      <c r="AA1020" s="59" t="s">
        <v>381</v>
      </c>
      <c r="AB1020" s="78"/>
      <c r="AC1020" s="27" t="s">
        <v>358</v>
      </c>
      <c r="AD1020" s="15" t="s">
        <v>359</v>
      </c>
      <c r="AE1020" s="73"/>
      <c r="AF1020" s="74"/>
      <c r="AG1020" s="74"/>
      <c r="AH1020" s="74"/>
      <c r="AI1020" s="74"/>
      <c r="AJ1020" s="74"/>
      <c r="AK1020" s="74"/>
      <c r="AL1020" s="74"/>
      <c r="AM1020" s="61"/>
    </row>
    <row r="1021" spans="1:39" hidden="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59" t="s">
        <v>381</v>
      </c>
      <c r="N1021" s="78"/>
      <c r="O1021" s="27" t="s">
        <v>358</v>
      </c>
      <c r="P1021" s="15" t="s">
        <v>359</v>
      </c>
      <c r="Q1021" s="73"/>
      <c r="R1021" s="74"/>
      <c r="S1021" s="74"/>
      <c r="T1021" s="74"/>
      <c r="U1021" s="74"/>
      <c r="V1021" s="74"/>
      <c r="W1021" s="74"/>
      <c r="X1021" s="74"/>
      <c r="Y1021" s="61"/>
      <c r="Z1021" s="69" t="s">
        <v>520</v>
      </c>
      <c r="AA1021" s="59" t="s">
        <v>381</v>
      </c>
      <c r="AB1021" s="78"/>
      <c r="AC1021" s="27" t="s">
        <v>358</v>
      </c>
      <c r="AD1021" s="15" t="s">
        <v>359</v>
      </c>
      <c r="AE1021" s="73"/>
      <c r="AF1021" s="74"/>
      <c r="AG1021" s="74"/>
      <c r="AH1021" s="74"/>
      <c r="AI1021" s="74"/>
      <c r="AJ1021" s="74"/>
      <c r="AK1021" s="74"/>
      <c r="AL1021" s="74"/>
      <c r="AM1021" s="61"/>
    </row>
    <row r="1022" spans="1:39" hidden="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59" t="s">
        <v>381</v>
      </c>
      <c r="N1022" s="78"/>
      <c r="O1022" s="27" t="s">
        <v>358</v>
      </c>
      <c r="P1022" s="15" t="s">
        <v>359</v>
      </c>
      <c r="Q1022" s="73"/>
      <c r="R1022" s="74"/>
      <c r="S1022" s="74"/>
      <c r="T1022" s="74"/>
      <c r="U1022" s="74"/>
      <c r="V1022" s="74"/>
      <c r="W1022" s="74"/>
      <c r="X1022" s="74"/>
      <c r="Y1022" s="61"/>
      <c r="Z1022" s="69" t="s">
        <v>520</v>
      </c>
      <c r="AA1022" s="59" t="s">
        <v>381</v>
      </c>
      <c r="AB1022" s="78"/>
      <c r="AC1022" s="27" t="s">
        <v>358</v>
      </c>
      <c r="AD1022" s="15" t="s">
        <v>359</v>
      </c>
      <c r="AE1022" s="73"/>
      <c r="AF1022" s="74"/>
      <c r="AG1022" s="74"/>
      <c r="AH1022" s="74"/>
      <c r="AI1022" s="74"/>
      <c r="AJ1022" s="74"/>
      <c r="AK1022" s="74"/>
      <c r="AL1022" s="74"/>
      <c r="AM1022" s="61"/>
    </row>
    <row r="1023" spans="1:39" hidden="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59" t="s">
        <v>381</v>
      </c>
      <c r="N1023" s="78"/>
      <c r="O1023" s="27" t="s">
        <v>358</v>
      </c>
      <c r="P1023" s="15" t="s">
        <v>359</v>
      </c>
      <c r="Q1023" s="73"/>
      <c r="R1023" s="74"/>
      <c r="S1023" s="74"/>
      <c r="T1023" s="74"/>
      <c r="U1023" s="74"/>
      <c r="V1023" s="74"/>
      <c r="W1023" s="74"/>
      <c r="X1023" s="74"/>
      <c r="Y1023" s="61"/>
      <c r="Z1023" s="69" t="s">
        <v>520</v>
      </c>
      <c r="AA1023" s="59" t="s">
        <v>381</v>
      </c>
      <c r="AB1023" s="78"/>
      <c r="AC1023" s="27" t="s">
        <v>358</v>
      </c>
      <c r="AD1023" s="15" t="s">
        <v>359</v>
      </c>
      <c r="AE1023" s="73"/>
      <c r="AF1023" s="74"/>
      <c r="AG1023" s="74"/>
      <c r="AH1023" s="74"/>
      <c r="AI1023" s="74"/>
      <c r="AJ1023" s="74"/>
      <c r="AK1023" s="74"/>
      <c r="AL1023" s="74"/>
      <c r="AM1023" s="61"/>
    </row>
    <row r="1024" spans="1:39" hidden="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59" t="s">
        <v>381</v>
      </c>
      <c r="N1024" s="78"/>
      <c r="O1024" s="27" t="s">
        <v>358</v>
      </c>
      <c r="P1024" s="15" t="s">
        <v>359</v>
      </c>
      <c r="Q1024" s="73"/>
      <c r="R1024" s="74"/>
      <c r="S1024" s="74"/>
      <c r="T1024" s="74"/>
      <c r="U1024" s="74"/>
      <c r="V1024" s="74"/>
      <c r="W1024" s="74"/>
      <c r="X1024" s="74"/>
      <c r="Y1024" s="61"/>
      <c r="Z1024" s="69" t="s">
        <v>520</v>
      </c>
      <c r="AA1024" s="59" t="s">
        <v>381</v>
      </c>
      <c r="AB1024" s="78"/>
      <c r="AC1024" s="27" t="s">
        <v>358</v>
      </c>
      <c r="AD1024" s="15" t="s">
        <v>359</v>
      </c>
      <c r="AE1024" s="73"/>
      <c r="AF1024" s="74"/>
      <c r="AG1024" s="74"/>
      <c r="AH1024" s="74"/>
      <c r="AI1024" s="74"/>
      <c r="AJ1024" s="74"/>
      <c r="AK1024" s="74"/>
      <c r="AL1024" s="74"/>
      <c r="AM1024" s="61"/>
    </row>
    <row r="1025" spans="1:39" hidden="1">
      <c r="A1025" s="10">
        <v>1021</v>
      </c>
      <c r="B1025" s="98" t="s">
        <v>247</v>
      </c>
      <c r="C1025" s="98" t="s">
        <v>245</v>
      </c>
      <c r="D1025" s="11" t="s">
        <v>52</v>
      </c>
      <c r="E1025" s="11" t="s">
        <v>303</v>
      </c>
      <c r="F1025" s="12" t="s">
        <v>48</v>
      </c>
      <c r="G1025" s="12" t="s">
        <v>510</v>
      </c>
      <c r="H1025" s="12" t="s">
        <v>307</v>
      </c>
      <c r="I1025" s="11" t="s">
        <v>504</v>
      </c>
      <c r="J1025" s="12" t="str">
        <f t="shared" ref="J1025:J1031" si="37">"≥17h"</f>
        <v>≥17h</v>
      </c>
      <c r="K1025" s="12" t="s">
        <v>47</v>
      </c>
      <c r="L1025" s="69" t="s">
        <v>520</v>
      </c>
      <c r="M1025" s="59" t="s">
        <v>381</v>
      </c>
      <c r="N1025" s="78"/>
      <c r="O1025" s="27" t="s">
        <v>358</v>
      </c>
      <c r="P1025" s="15" t="s">
        <v>359</v>
      </c>
      <c r="Q1025" s="73"/>
      <c r="R1025" s="74"/>
      <c r="S1025" s="74"/>
      <c r="T1025" s="74"/>
      <c r="U1025" s="74"/>
      <c r="V1025" s="74"/>
      <c r="W1025" s="74"/>
      <c r="X1025" s="74"/>
      <c r="Y1025" s="61"/>
      <c r="Z1025" s="69" t="s">
        <v>520</v>
      </c>
      <c r="AA1025" s="59" t="s">
        <v>381</v>
      </c>
      <c r="AB1025" s="78"/>
      <c r="AC1025" s="27" t="s">
        <v>358</v>
      </c>
      <c r="AD1025" s="15" t="s">
        <v>359</v>
      </c>
      <c r="AE1025" s="73"/>
      <c r="AF1025" s="74"/>
      <c r="AG1025" s="74"/>
      <c r="AH1025" s="74"/>
      <c r="AI1025" s="74"/>
      <c r="AJ1025" s="74"/>
      <c r="AK1025" s="74"/>
      <c r="AL1025" s="74"/>
      <c r="AM1025" s="61"/>
    </row>
    <row r="1026" spans="1:39" hidden="1">
      <c r="A1026" s="10">
        <v>1022</v>
      </c>
      <c r="B1026" s="98" t="s">
        <v>199</v>
      </c>
      <c r="C1026" s="98" t="s">
        <v>198</v>
      </c>
      <c r="D1026" s="11" t="s">
        <v>25</v>
      </c>
      <c r="E1026" s="11" t="s">
        <v>304</v>
      </c>
      <c r="F1026" s="12" t="s">
        <v>48</v>
      </c>
      <c r="G1026" s="12" t="s">
        <v>310</v>
      </c>
      <c r="H1026" s="12" t="s">
        <v>306</v>
      </c>
      <c r="I1026" s="11" t="s">
        <v>507</v>
      </c>
      <c r="J1026" s="12" t="str">
        <f t="shared" si="37"/>
        <v>≥17h</v>
      </c>
      <c r="K1026" s="12" t="s">
        <v>47</v>
      </c>
      <c r="L1026" s="69" t="s">
        <v>520</v>
      </c>
      <c r="M1026" s="59" t="s">
        <v>381</v>
      </c>
      <c r="N1026" s="78"/>
      <c r="O1026" s="27" t="s">
        <v>358</v>
      </c>
      <c r="P1026" s="15" t="s">
        <v>359</v>
      </c>
      <c r="Q1026" s="73"/>
      <c r="R1026" s="74"/>
      <c r="S1026" s="74"/>
      <c r="T1026" s="74"/>
      <c r="U1026" s="74"/>
      <c r="V1026" s="74"/>
      <c r="W1026" s="74"/>
      <c r="X1026" s="74"/>
      <c r="Y1026" s="61"/>
      <c r="Z1026" s="69" t="s">
        <v>520</v>
      </c>
      <c r="AA1026" s="59" t="s">
        <v>381</v>
      </c>
      <c r="AB1026" s="78"/>
      <c r="AC1026" s="27" t="s">
        <v>358</v>
      </c>
      <c r="AD1026" s="15" t="s">
        <v>359</v>
      </c>
      <c r="AE1026" s="73"/>
      <c r="AF1026" s="74"/>
      <c r="AG1026" s="74"/>
      <c r="AH1026" s="74"/>
      <c r="AI1026" s="74"/>
      <c r="AJ1026" s="74"/>
      <c r="AK1026" s="74"/>
      <c r="AL1026" s="74"/>
      <c r="AM1026" s="61"/>
    </row>
    <row r="1027" spans="1:39" hidden="1">
      <c r="A1027" s="10">
        <v>1023</v>
      </c>
      <c r="B1027" s="98" t="s">
        <v>199</v>
      </c>
      <c r="C1027" s="98" t="s">
        <v>198</v>
      </c>
      <c r="D1027" s="11" t="s">
        <v>25</v>
      </c>
      <c r="E1027" s="11" t="s">
        <v>304</v>
      </c>
      <c r="F1027" s="12" t="s">
        <v>50</v>
      </c>
      <c r="G1027" s="12" t="s">
        <v>510</v>
      </c>
      <c r="H1027" s="12" t="s">
        <v>307</v>
      </c>
      <c r="I1027" s="11" t="s">
        <v>504</v>
      </c>
      <c r="J1027" s="12" t="str">
        <f t="shared" si="37"/>
        <v>≥17h</v>
      </c>
      <c r="K1027" s="12" t="s">
        <v>47</v>
      </c>
      <c r="L1027" s="69" t="s">
        <v>520</v>
      </c>
      <c r="M1027" s="59" t="s">
        <v>381</v>
      </c>
      <c r="N1027" s="78"/>
      <c r="O1027" s="27" t="s">
        <v>358</v>
      </c>
      <c r="P1027" s="15" t="s">
        <v>359</v>
      </c>
      <c r="Q1027" s="73"/>
      <c r="R1027" s="74"/>
      <c r="S1027" s="74"/>
      <c r="T1027" s="74"/>
      <c r="U1027" s="74"/>
      <c r="V1027" s="74"/>
      <c r="W1027" s="74"/>
      <c r="X1027" s="74"/>
      <c r="Y1027" s="61"/>
      <c r="Z1027" s="69" t="s">
        <v>520</v>
      </c>
      <c r="AA1027" s="59" t="s">
        <v>381</v>
      </c>
      <c r="AB1027" s="78"/>
      <c r="AC1027" s="27" t="s">
        <v>358</v>
      </c>
      <c r="AD1027" s="15" t="s">
        <v>359</v>
      </c>
      <c r="AE1027" s="73"/>
      <c r="AF1027" s="74"/>
      <c r="AG1027" s="74"/>
      <c r="AH1027" s="74"/>
      <c r="AI1027" s="74"/>
      <c r="AJ1027" s="74"/>
      <c r="AK1027" s="74"/>
      <c r="AL1027" s="74"/>
      <c r="AM1027" s="61"/>
    </row>
    <row r="1028" spans="1:39" hidden="1">
      <c r="A1028" s="10">
        <v>1024</v>
      </c>
      <c r="B1028" s="98" t="s">
        <v>87</v>
      </c>
      <c r="C1028" s="98" t="s">
        <v>71</v>
      </c>
      <c r="D1028" s="11" t="s">
        <v>25</v>
      </c>
      <c r="E1028" s="11" t="s">
        <v>303</v>
      </c>
      <c r="F1028" s="12" t="s">
        <v>50</v>
      </c>
      <c r="G1028" s="12" t="s">
        <v>310</v>
      </c>
      <c r="H1028" s="12" t="s">
        <v>306</v>
      </c>
      <c r="I1028" s="103" t="s">
        <v>505</v>
      </c>
      <c r="J1028" s="12" t="str">
        <f t="shared" si="37"/>
        <v>≥17h</v>
      </c>
      <c r="K1028" s="12" t="s">
        <v>47</v>
      </c>
      <c r="L1028" s="69" t="s">
        <v>520</v>
      </c>
      <c r="M1028" s="59" t="s">
        <v>381</v>
      </c>
      <c r="N1028" s="78"/>
      <c r="O1028" s="27" t="s">
        <v>358</v>
      </c>
      <c r="P1028" s="15" t="s">
        <v>359</v>
      </c>
      <c r="Q1028" s="73"/>
      <c r="R1028" s="74"/>
      <c r="S1028" s="74"/>
      <c r="T1028" s="74"/>
      <c r="U1028" s="74"/>
      <c r="V1028" s="74"/>
      <c r="W1028" s="74"/>
      <c r="X1028" s="74"/>
      <c r="Y1028" s="61"/>
      <c r="Z1028" s="69" t="s">
        <v>520</v>
      </c>
      <c r="AA1028" s="59" t="s">
        <v>381</v>
      </c>
      <c r="AB1028" s="78"/>
      <c r="AC1028" s="27" t="s">
        <v>358</v>
      </c>
      <c r="AD1028" s="15" t="s">
        <v>359</v>
      </c>
      <c r="AE1028" s="73"/>
      <c r="AF1028" s="74"/>
      <c r="AG1028" s="74"/>
      <c r="AH1028" s="74"/>
      <c r="AI1028" s="74"/>
      <c r="AJ1028" s="74"/>
      <c r="AK1028" s="74"/>
      <c r="AL1028" s="74"/>
      <c r="AM1028" s="61"/>
    </row>
    <row r="1029" spans="1:39" hidden="1">
      <c r="A1029" s="10">
        <v>1025</v>
      </c>
      <c r="B1029" s="98" t="s">
        <v>199</v>
      </c>
      <c r="C1029" s="98" t="s">
        <v>198</v>
      </c>
      <c r="D1029" s="11" t="s">
        <v>25</v>
      </c>
      <c r="E1029" s="11" t="s">
        <v>304</v>
      </c>
      <c r="F1029" s="12" t="s">
        <v>49</v>
      </c>
      <c r="G1029" s="12" t="s">
        <v>310</v>
      </c>
      <c r="H1029" s="12" t="s">
        <v>306</v>
      </c>
      <c r="I1029" s="11" t="s">
        <v>507</v>
      </c>
      <c r="J1029" s="12" t="str">
        <f t="shared" si="37"/>
        <v>≥17h</v>
      </c>
      <c r="K1029" s="12" t="s">
        <v>512</v>
      </c>
      <c r="L1029" s="69" t="s">
        <v>520</v>
      </c>
      <c r="M1029" s="59" t="s">
        <v>381</v>
      </c>
      <c r="N1029" s="78"/>
      <c r="O1029" s="27" t="s">
        <v>358</v>
      </c>
      <c r="P1029" s="15" t="s">
        <v>359</v>
      </c>
      <c r="Q1029" s="73"/>
      <c r="R1029" s="74"/>
      <c r="S1029" s="74"/>
      <c r="T1029" s="74"/>
      <c r="U1029" s="74"/>
      <c r="V1029" s="74"/>
      <c r="W1029" s="74"/>
      <c r="X1029" s="74"/>
      <c r="Y1029" s="61"/>
      <c r="Z1029" s="69" t="s">
        <v>520</v>
      </c>
      <c r="AA1029" s="59" t="s">
        <v>381</v>
      </c>
      <c r="AB1029" s="78"/>
      <c r="AC1029" s="27" t="s">
        <v>358</v>
      </c>
      <c r="AD1029" s="15" t="s">
        <v>359</v>
      </c>
      <c r="AE1029" s="73"/>
      <c r="AF1029" s="74"/>
      <c r="AG1029" s="74"/>
      <c r="AH1029" s="74"/>
      <c r="AI1029" s="74"/>
      <c r="AJ1029" s="74"/>
      <c r="AK1029" s="74"/>
      <c r="AL1029" s="74"/>
      <c r="AM1029" s="61"/>
    </row>
    <row r="1030" spans="1:39" hidden="1">
      <c r="A1030" s="10">
        <v>1026</v>
      </c>
      <c r="B1030" s="98" t="s">
        <v>111</v>
      </c>
      <c r="C1030" s="98" t="s">
        <v>71</v>
      </c>
      <c r="D1030" s="11" t="s">
        <v>25</v>
      </c>
      <c r="E1030" s="11" t="s">
        <v>304</v>
      </c>
      <c r="F1030" s="12" t="s">
        <v>50</v>
      </c>
      <c r="G1030" s="12" t="s">
        <v>310</v>
      </c>
      <c r="H1030" s="12" t="s">
        <v>306</v>
      </c>
      <c r="I1030" s="103" t="s">
        <v>504</v>
      </c>
      <c r="J1030" s="12" t="str">
        <f t="shared" si="37"/>
        <v>≥17h</v>
      </c>
      <c r="K1030" s="12" t="s">
        <v>512</v>
      </c>
      <c r="L1030" s="69" t="s">
        <v>520</v>
      </c>
      <c r="M1030" s="59" t="s">
        <v>381</v>
      </c>
      <c r="N1030" s="78"/>
      <c r="O1030" s="27" t="s">
        <v>358</v>
      </c>
      <c r="P1030" s="15" t="s">
        <v>359</v>
      </c>
      <c r="Q1030" s="73"/>
      <c r="R1030" s="74"/>
      <c r="S1030" s="74"/>
      <c r="T1030" s="74"/>
      <c r="U1030" s="74"/>
      <c r="V1030" s="74"/>
      <c r="W1030" s="74"/>
      <c r="X1030" s="74"/>
      <c r="Y1030" s="61"/>
      <c r="Z1030" s="69" t="s">
        <v>520</v>
      </c>
      <c r="AA1030" s="59" t="s">
        <v>381</v>
      </c>
      <c r="AB1030" s="78"/>
      <c r="AC1030" s="27" t="s">
        <v>358</v>
      </c>
      <c r="AD1030" s="15" t="s">
        <v>359</v>
      </c>
      <c r="AE1030" s="73"/>
      <c r="AF1030" s="74"/>
      <c r="AG1030" s="74"/>
      <c r="AH1030" s="74"/>
      <c r="AI1030" s="74"/>
      <c r="AJ1030" s="74"/>
      <c r="AK1030" s="74"/>
      <c r="AL1030" s="74"/>
      <c r="AM1030" s="61"/>
    </row>
    <row r="1031" spans="1:39" hidden="1">
      <c r="A1031" s="10">
        <v>1027</v>
      </c>
      <c r="B1031" s="98" t="s">
        <v>106</v>
      </c>
      <c r="C1031" s="98" t="s">
        <v>71</v>
      </c>
      <c r="D1031" s="11" t="s">
        <v>51</v>
      </c>
      <c r="E1031" s="11" t="s">
        <v>304</v>
      </c>
      <c r="F1031" s="12" t="s">
        <v>50</v>
      </c>
      <c r="G1031" s="12" t="s">
        <v>310</v>
      </c>
      <c r="H1031" s="12" t="s">
        <v>306</v>
      </c>
      <c r="I1031" s="103" t="s">
        <v>504</v>
      </c>
      <c r="J1031" s="12" t="str">
        <f t="shared" si="37"/>
        <v>≥17h</v>
      </c>
      <c r="K1031" s="12" t="s">
        <v>512</v>
      </c>
      <c r="L1031" s="69" t="s">
        <v>520</v>
      </c>
      <c r="M1031" s="59" t="s">
        <v>381</v>
      </c>
      <c r="N1031" s="78"/>
      <c r="O1031" s="27" t="s">
        <v>358</v>
      </c>
      <c r="P1031" s="15" t="s">
        <v>359</v>
      </c>
      <c r="Q1031" s="73"/>
      <c r="R1031" s="74"/>
      <c r="S1031" s="74"/>
      <c r="T1031" s="74"/>
      <c r="U1031" s="74"/>
      <c r="V1031" s="74"/>
      <c r="W1031" s="74"/>
      <c r="X1031" s="74"/>
      <c r="Y1031" s="61"/>
      <c r="Z1031" s="69" t="s">
        <v>520</v>
      </c>
      <c r="AA1031" s="59" t="s">
        <v>381</v>
      </c>
      <c r="AB1031" s="78"/>
      <c r="AC1031" s="27" t="s">
        <v>358</v>
      </c>
      <c r="AD1031" s="15" t="s">
        <v>359</v>
      </c>
      <c r="AE1031" s="73"/>
      <c r="AF1031" s="74"/>
      <c r="AG1031" s="74"/>
      <c r="AH1031" s="74"/>
      <c r="AI1031" s="74"/>
      <c r="AJ1031" s="74"/>
      <c r="AK1031" s="74"/>
      <c r="AL1031" s="74"/>
      <c r="AM1031" s="61"/>
    </row>
    <row r="1032" spans="1:39" hidden="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59" t="s">
        <v>381</v>
      </c>
      <c r="N1032" s="78"/>
      <c r="O1032" s="27" t="s">
        <v>358</v>
      </c>
      <c r="P1032" s="15" t="s">
        <v>359</v>
      </c>
      <c r="Q1032" s="73"/>
      <c r="R1032" s="74"/>
      <c r="S1032" s="74"/>
      <c r="T1032" s="74"/>
      <c r="U1032" s="74"/>
      <c r="V1032" s="74"/>
      <c r="W1032" s="74"/>
      <c r="X1032" s="74"/>
      <c r="Y1032" s="61"/>
      <c r="Z1032" s="69" t="s">
        <v>520</v>
      </c>
      <c r="AA1032" s="59" t="s">
        <v>381</v>
      </c>
      <c r="AB1032" s="78"/>
      <c r="AC1032" s="27" t="s">
        <v>358</v>
      </c>
      <c r="AD1032" s="15" t="s">
        <v>359</v>
      </c>
      <c r="AE1032" s="73"/>
      <c r="AF1032" s="74"/>
      <c r="AG1032" s="74"/>
      <c r="AH1032" s="74"/>
      <c r="AI1032" s="74"/>
      <c r="AJ1032" s="74"/>
      <c r="AK1032" s="74"/>
      <c r="AL1032" s="74"/>
      <c r="AM1032" s="61"/>
    </row>
    <row r="1033" spans="1:39" hidden="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59" t="s">
        <v>381</v>
      </c>
      <c r="N1033" s="78"/>
      <c r="O1033" s="27" t="s">
        <v>358</v>
      </c>
      <c r="P1033" s="15" t="s">
        <v>359</v>
      </c>
      <c r="Q1033" s="73"/>
      <c r="R1033" s="74"/>
      <c r="S1033" s="74"/>
      <c r="T1033" s="74"/>
      <c r="U1033" s="74"/>
      <c r="V1033" s="74"/>
      <c r="W1033" s="74"/>
      <c r="X1033" s="74"/>
      <c r="Y1033" s="61"/>
      <c r="Z1033" s="69" t="s">
        <v>520</v>
      </c>
      <c r="AA1033" s="59" t="s">
        <v>381</v>
      </c>
      <c r="AB1033" s="78"/>
      <c r="AC1033" s="27" t="s">
        <v>358</v>
      </c>
      <c r="AD1033" s="15" t="s">
        <v>359</v>
      </c>
      <c r="AE1033" s="73"/>
      <c r="AF1033" s="74"/>
      <c r="AG1033" s="74"/>
      <c r="AH1033" s="74"/>
      <c r="AI1033" s="74"/>
      <c r="AJ1033" s="74"/>
      <c r="AK1033" s="74"/>
      <c r="AL1033" s="74"/>
      <c r="AM1033" s="61"/>
    </row>
    <row r="1034" spans="1:39" hidden="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59" t="s">
        <v>381</v>
      </c>
      <c r="N1034" s="78"/>
      <c r="O1034" s="27" t="s">
        <v>358</v>
      </c>
      <c r="P1034" s="15" t="s">
        <v>359</v>
      </c>
      <c r="Q1034" s="73"/>
      <c r="R1034" s="74"/>
      <c r="S1034" s="74"/>
      <c r="T1034" s="74"/>
      <c r="U1034" s="74"/>
      <c r="V1034" s="74"/>
      <c r="W1034" s="74"/>
      <c r="X1034" s="74"/>
      <c r="Y1034" s="61"/>
      <c r="Z1034" s="69" t="s">
        <v>520</v>
      </c>
      <c r="AA1034" s="59" t="s">
        <v>381</v>
      </c>
      <c r="AB1034" s="78"/>
      <c r="AC1034" s="27" t="s">
        <v>358</v>
      </c>
      <c r="AD1034" s="15" t="s">
        <v>359</v>
      </c>
      <c r="AE1034" s="73"/>
      <c r="AF1034" s="74"/>
      <c r="AG1034" s="74"/>
      <c r="AH1034" s="74"/>
      <c r="AI1034" s="74"/>
      <c r="AJ1034" s="74"/>
      <c r="AK1034" s="74"/>
      <c r="AL1034" s="74"/>
      <c r="AM1034" s="61"/>
    </row>
    <row r="1035" spans="1:39" hidden="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59" t="s">
        <v>381</v>
      </c>
      <c r="N1035" s="78"/>
      <c r="O1035" s="27" t="s">
        <v>358</v>
      </c>
      <c r="P1035" s="15" t="s">
        <v>359</v>
      </c>
      <c r="Q1035" s="73"/>
      <c r="R1035" s="74"/>
      <c r="S1035" s="74"/>
      <c r="T1035" s="74"/>
      <c r="U1035" s="74"/>
      <c r="V1035" s="74"/>
      <c r="W1035" s="74"/>
      <c r="X1035" s="74"/>
      <c r="Y1035" s="61"/>
      <c r="Z1035" s="69" t="s">
        <v>520</v>
      </c>
      <c r="AA1035" s="59" t="s">
        <v>381</v>
      </c>
      <c r="AB1035" s="78"/>
      <c r="AC1035" s="27" t="s">
        <v>358</v>
      </c>
      <c r="AD1035" s="15" t="s">
        <v>359</v>
      </c>
      <c r="AE1035" s="73"/>
      <c r="AF1035" s="74"/>
      <c r="AG1035" s="74"/>
      <c r="AH1035" s="74"/>
      <c r="AI1035" s="74"/>
      <c r="AJ1035" s="74"/>
      <c r="AK1035" s="74"/>
      <c r="AL1035" s="74"/>
      <c r="AM1035" s="61"/>
    </row>
    <row r="1036" spans="1:39" hidden="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59" t="s">
        <v>381</v>
      </c>
      <c r="N1036" s="78"/>
      <c r="O1036" s="27" t="s">
        <v>358</v>
      </c>
      <c r="P1036" s="15" t="s">
        <v>359</v>
      </c>
      <c r="Q1036" s="73"/>
      <c r="R1036" s="74"/>
      <c r="S1036" s="74"/>
      <c r="T1036" s="74"/>
      <c r="U1036" s="74"/>
      <c r="V1036" s="74"/>
      <c r="W1036" s="74"/>
      <c r="X1036" s="74"/>
      <c r="Y1036" s="61"/>
      <c r="Z1036" s="69" t="s">
        <v>520</v>
      </c>
      <c r="AA1036" s="59" t="s">
        <v>381</v>
      </c>
      <c r="AB1036" s="78"/>
      <c r="AC1036" s="27" t="s">
        <v>358</v>
      </c>
      <c r="AD1036" s="15" t="s">
        <v>359</v>
      </c>
      <c r="AE1036" s="73"/>
      <c r="AF1036" s="74"/>
      <c r="AG1036" s="74"/>
      <c r="AH1036" s="74"/>
      <c r="AI1036" s="74"/>
      <c r="AJ1036" s="74"/>
      <c r="AK1036" s="74"/>
      <c r="AL1036" s="74"/>
      <c r="AM1036" s="61"/>
    </row>
    <row r="1037" spans="1:39" hidden="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59" t="s">
        <v>381</v>
      </c>
      <c r="N1037" s="78"/>
      <c r="O1037" s="27" t="s">
        <v>358</v>
      </c>
      <c r="P1037" s="15" t="s">
        <v>359</v>
      </c>
      <c r="Q1037" s="73"/>
      <c r="R1037" s="74"/>
      <c r="S1037" s="74"/>
      <c r="T1037" s="74"/>
      <c r="U1037" s="74"/>
      <c r="V1037" s="74"/>
      <c r="W1037" s="74"/>
      <c r="X1037" s="74"/>
      <c r="Y1037" s="61"/>
      <c r="Z1037" s="69" t="s">
        <v>520</v>
      </c>
      <c r="AA1037" s="59" t="s">
        <v>381</v>
      </c>
      <c r="AB1037" s="78"/>
      <c r="AC1037" s="27" t="s">
        <v>358</v>
      </c>
      <c r="AD1037" s="15" t="s">
        <v>359</v>
      </c>
      <c r="AE1037" s="73"/>
      <c r="AF1037" s="74"/>
      <c r="AG1037" s="74"/>
      <c r="AH1037" s="74"/>
      <c r="AI1037" s="74"/>
      <c r="AJ1037" s="74"/>
      <c r="AK1037" s="74"/>
      <c r="AL1037" s="74"/>
      <c r="AM1037" s="61"/>
    </row>
    <row r="1038" spans="1:39" hidden="1">
      <c r="A1038" s="10">
        <v>1034</v>
      </c>
      <c r="B1038" s="98" t="s">
        <v>164</v>
      </c>
      <c r="C1038" s="98" t="s">
        <v>60</v>
      </c>
      <c r="D1038" s="11" t="s">
        <v>51</v>
      </c>
      <c r="E1038" s="11" t="s">
        <v>303</v>
      </c>
      <c r="F1038" s="12" t="s">
        <v>50</v>
      </c>
      <c r="G1038" s="12" t="s">
        <v>510</v>
      </c>
      <c r="H1038" s="12" t="s">
        <v>308</v>
      </c>
      <c r="I1038" s="11" t="s">
        <v>507</v>
      </c>
      <c r="J1038" s="12" t="str">
        <f t="shared" ref="J1038:J1044" si="38">"≥17h"</f>
        <v>≥17h</v>
      </c>
      <c r="K1038" s="12" t="s">
        <v>47</v>
      </c>
      <c r="L1038" s="69" t="s">
        <v>520</v>
      </c>
      <c r="M1038" s="59" t="s">
        <v>381</v>
      </c>
      <c r="N1038" s="78"/>
      <c r="O1038" s="27" t="s">
        <v>358</v>
      </c>
      <c r="P1038" s="15" t="s">
        <v>359</v>
      </c>
      <c r="Q1038" s="73"/>
      <c r="R1038" s="74"/>
      <c r="S1038" s="74"/>
      <c r="T1038" s="74"/>
      <c r="U1038" s="74"/>
      <c r="V1038" s="74"/>
      <c r="W1038" s="74"/>
      <c r="X1038" s="74"/>
      <c r="Y1038" s="61"/>
      <c r="Z1038" s="69" t="s">
        <v>520</v>
      </c>
      <c r="AA1038" s="59" t="s">
        <v>381</v>
      </c>
      <c r="AB1038" s="78"/>
      <c r="AC1038" s="27" t="s">
        <v>358</v>
      </c>
      <c r="AD1038" s="15" t="s">
        <v>359</v>
      </c>
      <c r="AE1038" s="73"/>
      <c r="AF1038" s="74"/>
      <c r="AG1038" s="74"/>
      <c r="AH1038" s="74"/>
      <c r="AI1038" s="74"/>
      <c r="AJ1038" s="74"/>
      <c r="AK1038" s="74"/>
      <c r="AL1038" s="74"/>
      <c r="AM1038" s="61"/>
    </row>
    <row r="1039" spans="1:39" hidden="1">
      <c r="A1039" s="10">
        <v>1035</v>
      </c>
      <c r="B1039" s="98" t="s">
        <v>106</v>
      </c>
      <c r="C1039" s="98" t="s">
        <v>71</v>
      </c>
      <c r="D1039" s="11" t="s">
        <v>51</v>
      </c>
      <c r="E1039" s="11" t="s">
        <v>304</v>
      </c>
      <c r="F1039" s="12" t="s">
        <v>48</v>
      </c>
      <c r="G1039" s="12" t="s">
        <v>510</v>
      </c>
      <c r="H1039" s="12" t="s">
        <v>308</v>
      </c>
      <c r="I1039" s="103" t="s">
        <v>504</v>
      </c>
      <c r="J1039" s="12" t="str">
        <f t="shared" si="38"/>
        <v>≥17h</v>
      </c>
      <c r="K1039" s="12" t="s">
        <v>513</v>
      </c>
      <c r="L1039" s="69" t="s">
        <v>520</v>
      </c>
      <c r="M1039" s="59" t="s">
        <v>381</v>
      </c>
      <c r="N1039" s="78"/>
      <c r="O1039" s="27" t="s">
        <v>358</v>
      </c>
      <c r="P1039" s="15" t="s">
        <v>359</v>
      </c>
      <c r="Q1039" s="73"/>
      <c r="R1039" s="74"/>
      <c r="S1039" s="74"/>
      <c r="T1039" s="74"/>
      <c r="U1039" s="74"/>
      <c r="V1039" s="74"/>
      <c r="W1039" s="74"/>
      <c r="X1039" s="74"/>
      <c r="Y1039" s="61"/>
      <c r="Z1039" s="69" t="s">
        <v>520</v>
      </c>
      <c r="AA1039" s="59" t="s">
        <v>381</v>
      </c>
      <c r="AB1039" s="78"/>
      <c r="AC1039" s="27" t="s">
        <v>358</v>
      </c>
      <c r="AD1039" s="15" t="s">
        <v>359</v>
      </c>
      <c r="AE1039" s="73"/>
      <c r="AF1039" s="74"/>
      <c r="AG1039" s="74"/>
      <c r="AH1039" s="74"/>
      <c r="AI1039" s="74"/>
      <c r="AJ1039" s="74"/>
      <c r="AK1039" s="74"/>
      <c r="AL1039" s="74"/>
      <c r="AM1039" s="61"/>
    </row>
    <row r="1040" spans="1:39" hidden="1">
      <c r="A1040" s="10">
        <v>1036</v>
      </c>
      <c r="B1040" s="98" t="s">
        <v>90</v>
      </c>
      <c r="C1040" s="98" t="s">
        <v>89</v>
      </c>
      <c r="D1040" s="11" t="s">
        <v>51</v>
      </c>
      <c r="E1040" s="11" t="s">
        <v>303</v>
      </c>
      <c r="F1040" s="12" t="s">
        <v>50</v>
      </c>
      <c r="G1040" s="12" t="s">
        <v>510</v>
      </c>
      <c r="H1040" s="12" t="s">
        <v>306</v>
      </c>
      <c r="I1040" s="103" t="s">
        <v>505</v>
      </c>
      <c r="J1040" s="12" t="str">
        <f t="shared" si="38"/>
        <v>≥17h</v>
      </c>
      <c r="K1040" s="12" t="s">
        <v>47</v>
      </c>
      <c r="L1040" s="69" t="s">
        <v>520</v>
      </c>
      <c r="M1040" s="59" t="s">
        <v>381</v>
      </c>
      <c r="N1040" s="78"/>
      <c r="O1040" s="27" t="s">
        <v>358</v>
      </c>
      <c r="P1040" s="15" t="s">
        <v>359</v>
      </c>
      <c r="Q1040" s="73"/>
      <c r="R1040" s="74"/>
      <c r="S1040" s="74"/>
      <c r="T1040" s="74"/>
      <c r="U1040" s="74"/>
      <c r="V1040" s="74"/>
      <c r="W1040" s="74"/>
      <c r="X1040" s="74"/>
      <c r="Y1040" s="61"/>
      <c r="Z1040" s="69" t="s">
        <v>520</v>
      </c>
      <c r="AA1040" s="59" t="s">
        <v>381</v>
      </c>
      <c r="AB1040" s="78"/>
      <c r="AC1040" s="27" t="s">
        <v>358</v>
      </c>
      <c r="AD1040" s="15" t="s">
        <v>359</v>
      </c>
      <c r="AE1040" s="73"/>
      <c r="AF1040" s="74"/>
      <c r="AG1040" s="74"/>
      <c r="AH1040" s="74"/>
      <c r="AI1040" s="74"/>
      <c r="AJ1040" s="74"/>
      <c r="AK1040" s="74"/>
      <c r="AL1040" s="74"/>
      <c r="AM1040" s="61"/>
    </row>
    <row r="1041" spans="1:39" hidden="1">
      <c r="A1041" s="10">
        <v>1037</v>
      </c>
      <c r="B1041" s="98" t="s">
        <v>276</v>
      </c>
      <c r="C1041" s="98" t="s">
        <v>89</v>
      </c>
      <c r="D1041" s="11" t="s">
        <v>51</v>
      </c>
      <c r="E1041" s="11" t="s">
        <v>304</v>
      </c>
      <c r="F1041" s="12" t="s">
        <v>50</v>
      </c>
      <c r="G1041" s="12" t="s">
        <v>310</v>
      </c>
      <c r="H1041" s="12" t="s">
        <v>306</v>
      </c>
      <c r="I1041" s="11" t="s">
        <v>504</v>
      </c>
      <c r="J1041" s="12" t="str">
        <f t="shared" si="38"/>
        <v>≥17h</v>
      </c>
      <c r="K1041" s="12" t="s">
        <v>512</v>
      </c>
      <c r="L1041" s="69" t="s">
        <v>520</v>
      </c>
      <c r="M1041" s="59" t="s">
        <v>381</v>
      </c>
      <c r="N1041" s="78"/>
      <c r="O1041" s="27" t="s">
        <v>358</v>
      </c>
      <c r="P1041" s="15" t="s">
        <v>359</v>
      </c>
      <c r="Q1041" s="73"/>
      <c r="R1041" s="74"/>
      <c r="S1041" s="74"/>
      <c r="T1041" s="74"/>
      <c r="U1041" s="74"/>
      <c r="V1041" s="74"/>
      <c r="W1041" s="74"/>
      <c r="X1041" s="74"/>
      <c r="Y1041" s="61"/>
      <c r="Z1041" s="69" t="s">
        <v>520</v>
      </c>
      <c r="AA1041" s="59" t="s">
        <v>381</v>
      </c>
      <c r="AB1041" s="78"/>
      <c r="AC1041" s="27" t="s">
        <v>358</v>
      </c>
      <c r="AD1041" s="15" t="s">
        <v>359</v>
      </c>
      <c r="AE1041" s="73"/>
      <c r="AF1041" s="74"/>
      <c r="AG1041" s="74"/>
      <c r="AH1041" s="74"/>
      <c r="AI1041" s="74"/>
      <c r="AJ1041" s="74"/>
      <c r="AK1041" s="74"/>
      <c r="AL1041" s="74"/>
      <c r="AM1041" s="61"/>
    </row>
    <row r="1042" spans="1:39" hidden="1">
      <c r="A1042" s="10">
        <v>1038</v>
      </c>
      <c r="B1042" s="98" t="s">
        <v>276</v>
      </c>
      <c r="C1042" s="98" t="s">
        <v>89</v>
      </c>
      <c r="D1042" s="11" t="s">
        <v>51</v>
      </c>
      <c r="E1042" s="11" t="s">
        <v>304</v>
      </c>
      <c r="F1042" s="12" t="s">
        <v>50</v>
      </c>
      <c r="G1042" s="12" t="s">
        <v>510</v>
      </c>
      <c r="H1042" s="12" t="s">
        <v>306</v>
      </c>
      <c r="I1042" s="11" t="s">
        <v>504</v>
      </c>
      <c r="J1042" s="12" t="str">
        <f t="shared" si="38"/>
        <v>≥17h</v>
      </c>
      <c r="K1042" s="12" t="s">
        <v>47</v>
      </c>
      <c r="L1042" s="69" t="s">
        <v>520</v>
      </c>
      <c r="M1042" s="59" t="s">
        <v>381</v>
      </c>
      <c r="N1042" s="78"/>
      <c r="O1042" s="27" t="s">
        <v>358</v>
      </c>
      <c r="P1042" s="15" t="s">
        <v>359</v>
      </c>
      <c r="Q1042" s="73"/>
      <c r="R1042" s="74"/>
      <c r="S1042" s="74"/>
      <c r="T1042" s="74"/>
      <c r="U1042" s="74"/>
      <c r="V1042" s="74"/>
      <c r="W1042" s="74"/>
      <c r="X1042" s="74"/>
      <c r="Y1042" s="61"/>
      <c r="Z1042" s="69" t="s">
        <v>520</v>
      </c>
      <c r="AA1042" s="59" t="s">
        <v>381</v>
      </c>
      <c r="AB1042" s="78"/>
      <c r="AC1042" s="27" t="s">
        <v>358</v>
      </c>
      <c r="AD1042" s="15" t="s">
        <v>359</v>
      </c>
      <c r="AE1042" s="73"/>
      <c r="AF1042" s="74"/>
      <c r="AG1042" s="74"/>
      <c r="AH1042" s="74"/>
      <c r="AI1042" s="74"/>
      <c r="AJ1042" s="74"/>
      <c r="AK1042" s="74"/>
      <c r="AL1042" s="74"/>
      <c r="AM1042" s="61"/>
    </row>
    <row r="1043" spans="1:39" hidden="1">
      <c r="A1043" s="10">
        <v>1039</v>
      </c>
      <c r="B1043" s="98" t="s">
        <v>276</v>
      </c>
      <c r="C1043" s="98" t="s">
        <v>89</v>
      </c>
      <c r="D1043" s="11" t="s">
        <v>51</v>
      </c>
      <c r="E1043" s="11" t="s">
        <v>303</v>
      </c>
      <c r="F1043" s="12" t="s">
        <v>50</v>
      </c>
      <c r="G1043" s="12" t="s">
        <v>310</v>
      </c>
      <c r="H1043" s="12" t="s">
        <v>306</v>
      </c>
      <c r="I1043" s="103" t="s">
        <v>504</v>
      </c>
      <c r="J1043" s="12" t="str">
        <f t="shared" si="38"/>
        <v>≥17h</v>
      </c>
      <c r="K1043" s="12" t="s">
        <v>47</v>
      </c>
      <c r="L1043" s="69" t="s">
        <v>520</v>
      </c>
      <c r="M1043" s="59" t="s">
        <v>381</v>
      </c>
      <c r="N1043" s="78"/>
      <c r="O1043" s="27" t="s">
        <v>358</v>
      </c>
      <c r="P1043" s="15" t="s">
        <v>359</v>
      </c>
      <c r="Q1043" s="73"/>
      <c r="R1043" s="74"/>
      <c r="S1043" s="74"/>
      <c r="T1043" s="74"/>
      <c r="U1043" s="74"/>
      <c r="V1043" s="74"/>
      <c r="W1043" s="74"/>
      <c r="X1043" s="74"/>
      <c r="Y1043" s="61"/>
      <c r="Z1043" s="69" t="s">
        <v>520</v>
      </c>
      <c r="AA1043" s="59" t="s">
        <v>381</v>
      </c>
      <c r="AB1043" s="78"/>
      <c r="AC1043" s="27" t="s">
        <v>358</v>
      </c>
      <c r="AD1043" s="15" t="s">
        <v>359</v>
      </c>
      <c r="AE1043" s="73"/>
      <c r="AF1043" s="74"/>
      <c r="AG1043" s="74"/>
      <c r="AH1043" s="74"/>
      <c r="AI1043" s="74"/>
      <c r="AJ1043" s="74"/>
      <c r="AK1043" s="74"/>
      <c r="AL1043" s="74"/>
      <c r="AM1043" s="61"/>
    </row>
    <row r="1044" spans="1:39" hidden="1">
      <c r="A1044" s="10">
        <v>1040</v>
      </c>
      <c r="B1044" s="98" t="s">
        <v>276</v>
      </c>
      <c r="C1044" s="98" t="s">
        <v>89</v>
      </c>
      <c r="D1044" s="11" t="s">
        <v>51</v>
      </c>
      <c r="E1044" s="11" t="s">
        <v>303</v>
      </c>
      <c r="F1044" s="12" t="s">
        <v>50</v>
      </c>
      <c r="G1044" s="12" t="s">
        <v>310</v>
      </c>
      <c r="H1044" s="12" t="s">
        <v>306</v>
      </c>
      <c r="I1044" s="103" t="s">
        <v>504</v>
      </c>
      <c r="J1044" s="12" t="str">
        <f t="shared" si="38"/>
        <v>≥17h</v>
      </c>
      <c r="K1044" s="12" t="s">
        <v>47</v>
      </c>
      <c r="L1044" s="69" t="s">
        <v>520</v>
      </c>
      <c r="M1044" s="59" t="s">
        <v>381</v>
      </c>
      <c r="N1044" s="78"/>
      <c r="O1044" s="27" t="s">
        <v>358</v>
      </c>
      <c r="P1044" s="15" t="s">
        <v>359</v>
      </c>
      <c r="Q1044" s="73"/>
      <c r="R1044" s="74"/>
      <c r="S1044" s="74"/>
      <c r="T1044" s="74"/>
      <c r="U1044" s="74"/>
      <c r="V1044" s="74"/>
      <c r="W1044" s="74"/>
      <c r="X1044" s="74"/>
      <c r="Y1044" s="61"/>
      <c r="Z1044" s="69" t="s">
        <v>520</v>
      </c>
      <c r="AA1044" s="59" t="s">
        <v>381</v>
      </c>
      <c r="AB1044" s="78"/>
      <c r="AC1044" s="27" t="s">
        <v>358</v>
      </c>
      <c r="AD1044" s="15" t="s">
        <v>359</v>
      </c>
      <c r="AE1044" s="73"/>
      <c r="AF1044" s="74"/>
      <c r="AG1044" s="74"/>
      <c r="AH1044" s="74"/>
      <c r="AI1044" s="74"/>
      <c r="AJ1044" s="74"/>
      <c r="AK1044" s="74"/>
      <c r="AL1044" s="74"/>
      <c r="AM1044" s="61"/>
    </row>
    <row r="1045" spans="1:39" hidden="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59" t="s">
        <v>385</v>
      </c>
      <c r="N1045" s="78" t="s">
        <v>308</v>
      </c>
      <c r="O1045" s="27" t="s">
        <v>358</v>
      </c>
      <c r="P1045" s="15" t="s">
        <v>368</v>
      </c>
      <c r="Q1045" s="73"/>
      <c r="R1045" s="74"/>
      <c r="S1045" s="74"/>
      <c r="T1045" s="74">
        <v>1</v>
      </c>
      <c r="U1045" s="74"/>
      <c r="V1045" s="74"/>
      <c r="W1045" s="74"/>
      <c r="X1045" s="74"/>
      <c r="Y1045" s="61"/>
      <c r="Z1045" s="69" t="s">
        <v>520</v>
      </c>
      <c r="AA1045" s="59" t="s">
        <v>385</v>
      </c>
      <c r="AB1045" s="78" t="s">
        <v>308</v>
      </c>
      <c r="AC1045" s="27" t="s">
        <v>358</v>
      </c>
      <c r="AD1045" s="15" t="s">
        <v>368</v>
      </c>
      <c r="AE1045" s="73">
        <v>1</v>
      </c>
      <c r="AF1045" s="74"/>
      <c r="AG1045" s="74"/>
      <c r="AH1045" s="74"/>
      <c r="AI1045" s="74"/>
      <c r="AJ1045" s="74"/>
      <c r="AK1045" s="74"/>
      <c r="AL1045" s="74"/>
      <c r="AM1045" s="61"/>
    </row>
    <row r="1046" spans="1:39" hidden="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59" t="s">
        <v>381</v>
      </c>
      <c r="N1046" s="78"/>
      <c r="O1046" s="27" t="s">
        <v>358</v>
      </c>
      <c r="P1046" s="15" t="s">
        <v>359</v>
      </c>
      <c r="Q1046" s="73"/>
      <c r="R1046" s="74"/>
      <c r="S1046" s="74"/>
      <c r="T1046" s="74"/>
      <c r="U1046" s="74"/>
      <c r="V1046" s="74"/>
      <c r="W1046" s="74"/>
      <c r="X1046" s="74"/>
      <c r="Y1046" s="61"/>
      <c r="Z1046" s="69" t="s">
        <v>520</v>
      </c>
      <c r="AA1046" s="59" t="s">
        <v>381</v>
      </c>
      <c r="AB1046" s="78"/>
      <c r="AC1046" s="27" t="s">
        <v>358</v>
      </c>
      <c r="AD1046" s="15" t="s">
        <v>359</v>
      </c>
      <c r="AE1046" s="73"/>
      <c r="AF1046" s="74"/>
      <c r="AG1046" s="74"/>
      <c r="AH1046" s="74"/>
      <c r="AI1046" s="74"/>
      <c r="AJ1046" s="74"/>
      <c r="AK1046" s="74"/>
      <c r="AL1046" s="74"/>
      <c r="AM1046" s="61"/>
    </row>
    <row r="1047" spans="1:39" hidden="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59" t="s">
        <v>381</v>
      </c>
      <c r="N1047" s="78"/>
      <c r="O1047" s="27" t="s">
        <v>358</v>
      </c>
      <c r="P1047" s="15" t="s">
        <v>359</v>
      </c>
      <c r="Q1047" s="73"/>
      <c r="R1047" s="74"/>
      <c r="S1047" s="74"/>
      <c r="T1047" s="74"/>
      <c r="U1047" s="74"/>
      <c r="V1047" s="74"/>
      <c r="W1047" s="74"/>
      <c r="X1047" s="74"/>
      <c r="Y1047" s="61"/>
      <c r="Z1047" s="69" t="s">
        <v>520</v>
      </c>
      <c r="AA1047" s="59" t="s">
        <v>381</v>
      </c>
      <c r="AB1047" s="78"/>
      <c r="AC1047" s="27" t="s">
        <v>358</v>
      </c>
      <c r="AD1047" s="15" t="s">
        <v>359</v>
      </c>
      <c r="AE1047" s="73"/>
      <c r="AF1047" s="74"/>
      <c r="AG1047" s="74"/>
      <c r="AH1047" s="74"/>
      <c r="AI1047" s="74"/>
      <c r="AJ1047" s="74"/>
      <c r="AK1047" s="74"/>
      <c r="AL1047" s="74"/>
      <c r="AM1047" s="61"/>
    </row>
    <row r="1048" spans="1:39" hidden="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59" t="s">
        <v>381</v>
      </c>
      <c r="N1048" s="78"/>
      <c r="O1048" s="27" t="s">
        <v>358</v>
      </c>
      <c r="P1048" s="15" t="s">
        <v>359</v>
      </c>
      <c r="Q1048" s="73"/>
      <c r="R1048" s="74"/>
      <c r="S1048" s="74"/>
      <c r="T1048" s="74"/>
      <c r="U1048" s="74"/>
      <c r="V1048" s="74"/>
      <c r="W1048" s="74"/>
      <c r="X1048" s="74"/>
      <c r="Y1048" s="61"/>
      <c r="Z1048" s="69" t="s">
        <v>520</v>
      </c>
      <c r="AA1048" s="59" t="s">
        <v>381</v>
      </c>
      <c r="AB1048" s="78"/>
      <c r="AC1048" s="27" t="s">
        <v>358</v>
      </c>
      <c r="AD1048" s="15" t="s">
        <v>359</v>
      </c>
      <c r="AE1048" s="73"/>
      <c r="AF1048" s="74"/>
      <c r="AG1048" s="74"/>
      <c r="AH1048" s="74"/>
      <c r="AI1048" s="74"/>
      <c r="AJ1048" s="74"/>
      <c r="AK1048" s="74"/>
      <c r="AL1048" s="74"/>
      <c r="AM1048" s="61"/>
    </row>
    <row r="1049" spans="1:39" hidden="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59" t="s">
        <v>381</v>
      </c>
      <c r="N1049" s="78"/>
      <c r="O1049" s="27" t="s">
        <v>358</v>
      </c>
      <c r="P1049" s="15" t="s">
        <v>359</v>
      </c>
      <c r="Q1049" s="73"/>
      <c r="R1049" s="74"/>
      <c r="S1049" s="74"/>
      <c r="T1049" s="74"/>
      <c r="U1049" s="74"/>
      <c r="V1049" s="74"/>
      <c r="W1049" s="74"/>
      <c r="X1049" s="74"/>
      <c r="Y1049" s="61"/>
      <c r="Z1049" s="69" t="s">
        <v>520</v>
      </c>
      <c r="AA1049" s="59" t="s">
        <v>381</v>
      </c>
      <c r="AB1049" s="78"/>
      <c r="AC1049" s="27" t="s">
        <v>358</v>
      </c>
      <c r="AD1049" s="15" t="s">
        <v>359</v>
      </c>
      <c r="AE1049" s="73"/>
      <c r="AF1049" s="74"/>
      <c r="AG1049" s="74"/>
      <c r="AH1049" s="74"/>
      <c r="AI1049" s="74"/>
      <c r="AJ1049" s="74"/>
      <c r="AK1049" s="74"/>
      <c r="AL1049" s="74"/>
      <c r="AM1049" s="61"/>
    </row>
    <row r="1050" spans="1:39" hidden="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59" t="s">
        <v>381</v>
      </c>
      <c r="N1050" s="78"/>
      <c r="O1050" s="27" t="s">
        <v>358</v>
      </c>
      <c r="P1050" s="15" t="s">
        <v>359</v>
      </c>
      <c r="Q1050" s="73"/>
      <c r="R1050" s="74"/>
      <c r="S1050" s="74"/>
      <c r="T1050" s="74"/>
      <c r="U1050" s="74"/>
      <c r="V1050" s="74"/>
      <c r="W1050" s="74"/>
      <c r="X1050" s="74"/>
      <c r="Y1050" s="61"/>
      <c r="Z1050" s="69" t="s">
        <v>520</v>
      </c>
      <c r="AA1050" s="59" t="s">
        <v>381</v>
      </c>
      <c r="AB1050" s="78"/>
      <c r="AC1050" s="27" t="s">
        <v>358</v>
      </c>
      <c r="AD1050" s="15" t="s">
        <v>359</v>
      </c>
      <c r="AE1050" s="73"/>
      <c r="AF1050" s="74"/>
      <c r="AG1050" s="74"/>
      <c r="AH1050" s="74"/>
      <c r="AI1050" s="74"/>
      <c r="AJ1050" s="74"/>
      <c r="AK1050" s="74"/>
      <c r="AL1050" s="74"/>
      <c r="AM1050" s="61"/>
    </row>
    <row r="1051" spans="1:39" hidden="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59" t="s">
        <v>381</v>
      </c>
      <c r="N1051" s="78"/>
      <c r="O1051" s="27" t="s">
        <v>358</v>
      </c>
      <c r="P1051" s="15" t="s">
        <v>359</v>
      </c>
      <c r="Q1051" s="73"/>
      <c r="R1051" s="74"/>
      <c r="S1051" s="74"/>
      <c r="T1051" s="74"/>
      <c r="U1051" s="74"/>
      <c r="V1051" s="74"/>
      <c r="W1051" s="74"/>
      <c r="X1051" s="74"/>
      <c r="Y1051" s="61"/>
      <c r="Z1051" s="69" t="s">
        <v>520</v>
      </c>
      <c r="AA1051" s="59" t="s">
        <v>381</v>
      </c>
      <c r="AB1051" s="78"/>
      <c r="AC1051" s="27" t="s">
        <v>358</v>
      </c>
      <c r="AD1051" s="15" t="s">
        <v>359</v>
      </c>
      <c r="AE1051" s="73"/>
      <c r="AF1051" s="74"/>
      <c r="AG1051" s="74"/>
      <c r="AH1051" s="74"/>
      <c r="AI1051" s="74"/>
      <c r="AJ1051" s="74"/>
      <c r="AK1051" s="74"/>
      <c r="AL1051" s="74"/>
      <c r="AM1051" s="61"/>
    </row>
    <row r="1052" spans="1:39" hidden="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59" t="s">
        <v>381</v>
      </c>
      <c r="N1052" s="78"/>
      <c r="O1052" s="27" t="s">
        <v>358</v>
      </c>
      <c r="P1052" s="15" t="s">
        <v>359</v>
      </c>
      <c r="Q1052" s="73"/>
      <c r="R1052" s="74"/>
      <c r="S1052" s="74"/>
      <c r="T1052" s="74"/>
      <c r="U1052" s="74"/>
      <c r="V1052" s="74"/>
      <c r="W1052" s="74"/>
      <c r="X1052" s="74"/>
      <c r="Y1052" s="61"/>
      <c r="Z1052" s="69" t="s">
        <v>520</v>
      </c>
      <c r="AA1052" s="59" t="s">
        <v>381</v>
      </c>
      <c r="AB1052" s="78"/>
      <c r="AC1052" s="27" t="s">
        <v>358</v>
      </c>
      <c r="AD1052" s="15" t="s">
        <v>359</v>
      </c>
      <c r="AE1052" s="73"/>
      <c r="AF1052" s="74"/>
      <c r="AG1052" s="74"/>
      <c r="AH1052" s="74"/>
      <c r="AI1052" s="74"/>
      <c r="AJ1052" s="74"/>
      <c r="AK1052" s="74"/>
      <c r="AL1052" s="74"/>
      <c r="AM1052" s="61"/>
    </row>
    <row r="1053" spans="1:39" hidden="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59" t="s">
        <v>381</v>
      </c>
      <c r="N1053" s="78"/>
      <c r="O1053" s="27" t="s">
        <v>358</v>
      </c>
      <c r="P1053" s="15" t="s">
        <v>359</v>
      </c>
      <c r="Q1053" s="73"/>
      <c r="R1053" s="74"/>
      <c r="S1053" s="74"/>
      <c r="T1053" s="74"/>
      <c r="U1053" s="74"/>
      <c r="V1053" s="74"/>
      <c r="W1053" s="74"/>
      <c r="X1053" s="74"/>
      <c r="Y1053" s="61"/>
      <c r="Z1053" s="69" t="s">
        <v>520</v>
      </c>
      <c r="AA1053" s="59" t="s">
        <v>381</v>
      </c>
      <c r="AB1053" s="78"/>
      <c r="AC1053" s="27" t="s">
        <v>358</v>
      </c>
      <c r="AD1053" s="15" t="s">
        <v>359</v>
      </c>
      <c r="AE1053" s="73"/>
      <c r="AF1053" s="74"/>
      <c r="AG1053" s="74"/>
      <c r="AH1053" s="74"/>
      <c r="AI1053" s="74"/>
      <c r="AJ1053" s="74"/>
      <c r="AK1053" s="74"/>
      <c r="AL1053" s="74"/>
      <c r="AM1053" s="61"/>
    </row>
    <row r="1054" spans="1:39" hidden="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59" t="s">
        <v>381</v>
      </c>
      <c r="N1054" s="78"/>
      <c r="O1054" s="27" t="s">
        <v>358</v>
      </c>
      <c r="P1054" s="15" t="s">
        <v>359</v>
      </c>
      <c r="Q1054" s="73"/>
      <c r="R1054" s="74"/>
      <c r="S1054" s="74"/>
      <c r="T1054" s="74"/>
      <c r="U1054" s="74"/>
      <c r="V1054" s="74"/>
      <c r="W1054" s="74"/>
      <c r="X1054" s="74"/>
      <c r="Y1054" s="61"/>
      <c r="Z1054" s="69" t="s">
        <v>520</v>
      </c>
      <c r="AA1054" s="59" t="s">
        <v>381</v>
      </c>
      <c r="AB1054" s="78"/>
      <c r="AC1054" s="27" t="s">
        <v>358</v>
      </c>
      <c r="AD1054" s="15" t="s">
        <v>359</v>
      </c>
      <c r="AE1054" s="73"/>
      <c r="AF1054" s="74"/>
      <c r="AG1054" s="74"/>
      <c r="AH1054" s="74"/>
      <c r="AI1054" s="74"/>
      <c r="AJ1054" s="74"/>
      <c r="AK1054" s="74"/>
      <c r="AL1054" s="74"/>
      <c r="AM1054" s="61"/>
    </row>
    <row r="1055" spans="1:39" hidden="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59" t="s">
        <v>381</v>
      </c>
      <c r="N1055" s="78"/>
      <c r="O1055" s="27" t="s">
        <v>358</v>
      </c>
      <c r="P1055" s="15" t="s">
        <v>359</v>
      </c>
      <c r="Q1055" s="73"/>
      <c r="R1055" s="74"/>
      <c r="S1055" s="74"/>
      <c r="T1055" s="74"/>
      <c r="U1055" s="74"/>
      <c r="V1055" s="74"/>
      <c r="W1055" s="74"/>
      <c r="X1055" s="74"/>
      <c r="Y1055" s="61"/>
      <c r="Z1055" s="69" t="s">
        <v>520</v>
      </c>
      <c r="AA1055" s="59" t="s">
        <v>381</v>
      </c>
      <c r="AB1055" s="78"/>
      <c r="AC1055" s="27" t="s">
        <v>358</v>
      </c>
      <c r="AD1055" s="15" t="s">
        <v>359</v>
      </c>
      <c r="AE1055" s="73"/>
      <c r="AF1055" s="74"/>
      <c r="AG1055" s="74"/>
      <c r="AH1055" s="74"/>
      <c r="AI1055" s="74"/>
      <c r="AJ1055" s="74"/>
      <c r="AK1055" s="74"/>
      <c r="AL1055" s="74"/>
      <c r="AM1055" s="61"/>
    </row>
    <row r="1056" spans="1:39" hidden="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59" t="s">
        <v>381</v>
      </c>
      <c r="N1056" s="78"/>
      <c r="O1056" s="27" t="s">
        <v>358</v>
      </c>
      <c r="P1056" s="15" t="s">
        <v>359</v>
      </c>
      <c r="Q1056" s="73"/>
      <c r="R1056" s="74"/>
      <c r="S1056" s="74"/>
      <c r="T1056" s="74"/>
      <c r="U1056" s="74"/>
      <c r="V1056" s="74"/>
      <c r="W1056" s="74"/>
      <c r="X1056" s="74"/>
      <c r="Y1056" s="61"/>
      <c r="Z1056" s="69" t="s">
        <v>520</v>
      </c>
      <c r="AA1056" s="59" t="s">
        <v>381</v>
      </c>
      <c r="AB1056" s="78"/>
      <c r="AC1056" s="27" t="s">
        <v>358</v>
      </c>
      <c r="AD1056" s="15" t="s">
        <v>359</v>
      </c>
      <c r="AE1056" s="73"/>
      <c r="AF1056" s="74"/>
      <c r="AG1056" s="74"/>
      <c r="AH1056" s="74"/>
      <c r="AI1056" s="74"/>
      <c r="AJ1056" s="74"/>
      <c r="AK1056" s="74"/>
      <c r="AL1056" s="74"/>
      <c r="AM1056" s="61"/>
    </row>
    <row r="1057" spans="1:39" hidden="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59" t="s">
        <v>381</v>
      </c>
      <c r="N1057" s="78"/>
      <c r="O1057" s="27" t="s">
        <v>358</v>
      </c>
      <c r="P1057" s="15" t="s">
        <v>359</v>
      </c>
      <c r="Q1057" s="73"/>
      <c r="R1057" s="74"/>
      <c r="S1057" s="74"/>
      <c r="T1057" s="74"/>
      <c r="U1057" s="74"/>
      <c r="V1057" s="74"/>
      <c r="W1057" s="74"/>
      <c r="X1057" s="74"/>
      <c r="Y1057" s="61"/>
      <c r="Z1057" s="69" t="s">
        <v>520</v>
      </c>
      <c r="AA1057" s="59" t="s">
        <v>381</v>
      </c>
      <c r="AB1057" s="78"/>
      <c r="AC1057" s="27" t="s">
        <v>358</v>
      </c>
      <c r="AD1057" s="15" t="s">
        <v>359</v>
      </c>
      <c r="AE1057" s="73"/>
      <c r="AF1057" s="74"/>
      <c r="AG1057" s="74"/>
      <c r="AH1057" s="74"/>
      <c r="AI1057" s="74"/>
      <c r="AJ1057" s="74"/>
      <c r="AK1057" s="74"/>
      <c r="AL1057" s="74"/>
      <c r="AM1057" s="61"/>
    </row>
    <row r="1058" spans="1:39" hidden="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59" t="s">
        <v>381</v>
      </c>
      <c r="N1058" s="78"/>
      <c r="O1058" s="27" t="s">
        <v>358</v>
      </c>
      <c r="P1058" s="15" t="s">
        <v>359</v>
      </c>
      <c r="Q1058" s="73"/>
      <c r="R1058" s="74"/>
      <c r="S1058" s="74"/>
      <c r="T1058" s="74"/>
      <c r="U1058" s="74"/>
      <c r="V1058" s="74"/>
      <c r="W1058" s="74"/>
      <c r="X1058" s="74"/>
      <c r="Y1058" s="61"/>
      <c r="Z1058" s="69" t="s">
        <v>520</v>
      </c>
      <c r="AA1058" s="59" t="s">
        <v>381</v>
      </c>
      <c r="AB1058" s="78"/>
      <c r="AC1058" s="27" t="s">
        <v>358</v>
      </c>
      <c r="AD1058" s="15" t="s">
        <v>359</v>
      </c>
      <c r="AE1058" s="73"/>
      <c r="AF1058" s="74"/>
      <c r="AG1058" s="74"/>
      <c r="AH1058" s="74"/>
      <c r="AI1058" s="74"/>
      <c r="AJ1058" s="74"/>
      <c r="AK1058" s="74"/>
      <c r="AL1058" s="74"/>
      <c r="AM1058" s="61"/>
    </row>
    <row r="1059" spans="1:39" hidden="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59" t="s">
        <v>381</v>
      </c>
      <c r="N1059" s="78"/>
      <c r="O1059" s="27" t="s">
        <v>358</v>
      </c>
      <c r="P1059" s="15" t="s">
        <v>359</v>
      </c>
      <c r="Q1059" s="73"/>
      <c r="R1059" s="74"/>
      <c r="S1059" s="74"/>
      <c r="T1059" s="74"/>
      <c r="U1059" s="74"/>
      <c r="V1059" s="74"/>
      <c r="W1059" s="74"/>
      <c r="X1059" s="74"/>
      <c r="Y1059" s="61"/>
      <c r="Z1059" s="69" t="s">
        <v>520</v>
      </c>
      <c r="AA1059" s="59" t="s">
        <v>381</v>
      </c>
      <c r="AB1059" s="78"/>
      <c r="AC1059" s="27" t="s">
        <v>358</v>
      </c>
      <c r="AD1059" s="15" t="s">
        <v>359</v>
      </c>
      <c r="AE1059" s="73"/>
      <c r="AF1059" s="74"/>
      <c r="AG1059" s="74"/>
      <c r="AH1059" s="74"/>
      <c r="AI1059" s="74"/>
      <c r="AJ1059" s="74"/>
      <c r="AK1059" s="74"/>
      <c r="AL1059" s="74"/>
      <c r="AM1059" s="61"/>
    </row>
    <row r="1060" spans="1:39" hidden="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59" t="s">
        <v>381</v>
      </c>
      <c r="N1060" s="78"/>
      <c r="O1060" s="27" t="s">
        <v>358</v>
      </c>
      <c r="P1060" s="15" t="s">
        <v>359</v>
      </c>
      <c r="Q1060" s="73"/>
      <c r="R1060" s="74"/>
      <c r="S1060" s="74"/>
      <c r="T1060" s="74"/>
      <c r="U1060" s="74"/>
      <c r="V1060" s="74"/>
      <c r="W1060" s="74"/>
      <c r="X1060" s="74"/>
      <c r="Y1060" s="61"/>
      <c r="Z1060" s="69" t="s">
        <v>520</v>
      </c>
      <c r="AA1060" s="59" t="s">
        <v>381</v>
      </c>
      <c r="AB1060" s="78"/>
      <c r="AC1060" s="27" t="s">
        <v>358</v>
      </c>
      <c r="AD1060" s="15" t="s">
        <v>359</v>
      </c>
      <c r="AE1060" s="73"/>
      <c r="AF1060" s="74"/>
      <c r="AG1060" s="74"/>
      <c r="AH1060" s="74"/>
      <c r="AI1060" s="74"/>
      <c r="AJ1060" s="74"/>
      <c r="AK1060" s="74"/>
      <c r="AL1060" s="74"/>
      <c r="AM1060" s="61"/>
    </row>
    <row r="1061" spans="1:39" hidden="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59" t="s">
        <v>381</v>
      </c>
      <c r="N1061" s="78"/>
      <c r="O1061" s="27" t="s">
        <v>358</v>
      </c>
      <c r="P1061" s="15" t="s">
        <v>359</v>
      </c>
      <c r="Q1061" s="73"/>
      <c r="R1061" s="74"/>
      <c r="S1061" s="74"/>
      <c r="T1061" s="74"/>
      <c r="U1061" s="74"/>
      <c r="V1061" s="74"/>
      <c r="W1061" s="74"/>
      <c r="X1061" s="74"/>
      <c r="Y1061" s="61"/>
      <c r="Z1061" s="69" t="s">
        <v>520</v>
      </c>
      <c r="AA1061" s="59" t="s">
        <v>381</v>
      </c>
      <c r="AB1061" s="78"/>
      <c r="AC1061" s="27" t="s">
        <v>358</v>
      </c>
      <c r="AD1061" s="15" t="s">
        <v>359</v>
      </c>
      <c r="AE1061" s="73"/>
      <c r="AF1061" s="74"/>
      <c r="AG1061" s="74"/>
      <c r="AH1061" s="74"/>
      <c r="AI1061" s="74"/>
      <c r="AJ1061" s="74"/>
      <c r="AK1061" s="74"/>
      <c r="AL1061" s="74"/>
      <c r="AM1061" s="61"/>
    </row>
    <row r="1062" spans="1:39" hidden="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59" t="s">
        <v>381</v>
      </c>
      <c r="N1062" s="78"/>
      <c r="O1062" s="27" t="s">
        <v>358</v>
      </c>
      <c r="P1062" s="15" t="s">
        <v>359</v>
      </c>
      <c r="Q1062" s="73"/>
      <c r="R1062" s="74"/>
      <c r="S1062" s="74"/>
      <c r="T1062" s="74"/>
      <c r="U1062" s="74"/>
      <c r="V1062" s="74"/>
      <c r="W1062" s="74"/>
      <c r="X1062" s="74"/>
      <c r="Y1062" s="61"/>
      <c r="Z1062" s="69" t="s">
        <v>520</v>
      </c>
      <c r="AA1062" s="59" t="s">
        <v>381</v>
      </c>
      <c r="AB1062" s="78"/>
      <c r="AC1062" s="27" t="s">
        <v>358</v>
      </c>
      <c r="AD1062" s="15" t="s">
        <v>359</v>
      </c>
      <c r="AE1062" s="73"/>
      <c r="AF1062" s="74"/>
      <c r="AG1062" s="74"/>
      <c r="AH1062" s="74"/>
      <c r="AI1062" s="74"/>
      <c r="AJ1062" s="74"/>
      <c r="AK1062" s="74"/>
      <c r="AL1062" s="74"/>
      <c r="AM1062" s="61"/>
    </row>
    <row r="1063" spans="1:39" hidden="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59" t="s">
        <v>381</v>
      </c>
      <c r="N1063" s="78"/>
      <c r="O1063" s="27" t="s">
        <v>358</v>
      </c>
      <c r="P1063" s="15" t="s">
        <v>359</v>
      </c>
      <c r="Q1063" s="73"/>
      <c r="R1063" s="74"/>
      <c r="S1063" s="74"/>
      <c r="T1063" s="74"/>
      <c r="U1063" s="74"/>
      <c r="V1063" s="74"/>
      <c r="W1063" s="74"/>
      <c r="X1063" s="74"/>
      <c r="Y1063" s="61"/>
      <c r="Z1063" s="69" t="s">
        <v>520</v>
      </c>
      <c r="AA1063" s="59" t="s">
        <v>381</v>
      </c>
      <c r="AB1063" s="78"/>
      <c r="AC1063" s="27" t="s">
        <v>358</v>
      </c>
      <c r="AD1063" s="15" t="s">
        <v>359</v>
      </c>
      <c r="AE1063" s="73"/>
      <c r="AF1063" s="74"/>
      <c r="AG1063" s="74"/>
      <c r="AH1063" s="74"/>
      <c r="AI1063" s="74"/>
      <c r="AJ1063" s="74"/>
      <c r="AK1063" s="74"/>
      <c r="AL1063" s="74"/>
      <c r="AM1063" s="61"/>
    </row>
    <row r="1064" spans="1:39" hidden="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59" t="s">
        <v>381</v>
      </c>
      <c r="N1064" s="78"/>
      <c r="O1064" s="27" t="s">
        <v>358</v>
      </c>
      <c r="P1064" s="15" t="s">
        <v>359</v>
      </c>
      <c r="Q1064" s="73"/>
      <c r="R1064" s="74"/>
      <c r="S1064" s="74"/>
      <c r="T1064" s="74"/>
      <c r="U1064" s="74"/>
      <c r="V1064" s="74"/>
      <c r="W1064" s="74"/>
      <c r="X1064" s="74"/>
      <c r="Y1064" s="61"/>
      <c r="Z1064" s="69" t="s">
        <v>520</v>
      </c>
      <c r="AA1064" s="59" t="s">
        <v>381</v>
      </c>
      <c r="AB1064" s="78"/>
      <c r="AC1064" s="27" t="s">
        <v>358</v>
      </c>
      <c r="AD1064" s="15" t="s">
        <v>359</v>
      </c>
      <c r="AE1064" s="73"/>
      <c r="AF1064" s="74"/>
      <c r="AG1064" s="74"/>
      <c r="AH1064" s="74"/>
      <c r="AI1064" s="74"/>
      <c r="AJ1064" s="74"/>
      <c r="AK1064" s="74"/>
      <c r="AL1064" s="74"/>
      <c r="AM1064" s="61"/>
    </row>
    <row r="1065" spans="1:39" hidden="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59" t="s">
        <v>381</v>
      </c>
      <c r="N1065" s="78"/>
      <c r="O1065" s="27" t="s">
        <v>358</v>
      </c>
      <c r="P1065" s="15" t="s">
        <v>359</v>
      </c>
      <c r="Q1065" s="73"/>
      <c r="R1065" s="74"/>
      <c r="S1065" s="74"/>
      <c r="T1065" s="74"/>
      <c r="U1065" s="74"/>
      <c r="V1065" s="74"/>
      <c r="W1065" s="74"/>
      <c r="X1065" s="74"/>
      <c r="Y1065" s="61"/>
      <c r="Z1065" s="69" t="s">
        <v>520</v>
      </c>
      <c r="AA1065" s="59" t="s">
        <v>381</v>
      </c>
      <c r="AB1065" s="78"/>
      <c r="AC1065" s="27" t="s">
        <v>358</v>
      </c>
      <c r="AD1065" s="15" t="s">
        <v>359</v>
      </c>
      <c r="AE1065" s="73"/>
      <c r="AF1065" s="74"/>
      <c r="AG1065" s="74"/>
      <c r="AH1065" s="74"/>
      <c r="AI1065" s="74"/>
      <c r="AJ1065" s="74"/>
      <c r="AK1065" s="74"/>
      <c r="AL1065" s="74"/>
      <c r="AM1065" s="61"/>
    </row>
    <row r="1066" spans="1:39" hidden="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59" t="s">
        <v>381</v>
      </c>
      <c r="N1066" s="78"/>
      <c r="O1066" s="27" t="s">
        <v>358</v>
      </c>
      <c r="P1066" s="15" t="s">
        <v>359</v>
      </c>
      <c r="Q1066" s="73"/>
      <c r="R1066" s="74"/>
      <c r="S1066" s="74"/>
      <c r="T1066" s="74"/>
      <c r="U1066" s="74"/>
      <c r="V1066" s="74"/>
      <c r="W1066" s="74"/>
      <c r="X1066" s="74"/>
      <c r="Y1066" s="61"/>
      <c r="Z1066" s="69" t="s">
        <v>519</v>
      </c>
      <c r="AA1066" s="59" t="s">
        <v>381</v>
      </c>
      <c r="AB1066" s="78"/>
      <c r="AC1066" s="27" t="s">
        <v>358</v>
      </c>
      <c r="AD1066" s="15" t="s">
        <v>359</v>
      </c>
      <c r="AE1066" s="73"/>
      <c r="AF1066" s="74"/>
      <c r="AG1066" s="74"/>
      <c r="AH1066" s="74"/>
      <c r="AI1066" s="74"/>
      <c r="AJ1066" s="74"/>
      <c r="AK1066" s="74"/>
      <c r="AL1066" s="74"/>
      <c r="AM1066" s="61"/>
    </row>
    <row r="1067" spans="1:39" hidden="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59" t="s">
        <v>381</v>
      </c>
      <c r="N1067" s="78"/>
      <c r="O1067" s="27" t="s">
        <v>358</v>
      </c>
      <c r="P1067" s="15" t="s">
        <v>359</v>
      </c>
      <c r="Q1067" s="73"/>
      <c r="R1067" s="74"/>
      <c r="S1067" s="74"/>
      <c r="T1067" s="74"/>
      <c r="U1067" s="74"/>
      <c r="V1067" s="74"/>
      <c r="W1067" s="74"/>
      <c r="X1067" s="74"/>
      <c r="Y1067" s="61"/>
      <c r="Z1067" s="69" t="s">
        <v>519</v>
      </c>
      <c r="AA1067" s="59" t="s">
        <v>381</v>
      </c>
      <c r="AB1067" s="78"/>
      <c r="AC1067" s="27" t="s">
        <v>358</v>
      </c>
      <c r="AD1067" s="15" t="s">
        <v>359</v>
      </c>
      <c r="AE1067" s="73"/>
      <c r="AF1067" s="74"/>
      <c r="AG1067" s="74"/>
      <c r="AH1067" s="74"/>
      <c r="AI1067" s="74"/>
      <c r="AJ1067" s="74"/>
      <c r="AK1067" s="74"/>
      <c r="AL1067" s="74"/>
      <c r="AM1067" s="61"/>
    </row>
    <row r="1068" spans="1:39" hidden="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59" t="s">
        <v>381</v>
      </c>
      <c r="N1068" s="78"/>
      <c r="O1068" s="27" t="s">
        <v>358</v>
      </c>
      <c r="P1068" s="15" t="s">
        <v>359</v>
      </c>
      <c r="Q1068" s="73"/>
      <c r="R1068" s="74"/>
      <c r="S1068" s="74"/>
      <c r="T1068" s="74"/>
      <c r="U1068" s="74"/>
      <c r="V1068" s="74"/>
      <c r="W1068" s="74"/>
      <c r="X1068" s="74"/>
      <c r="Y1068" s="61"/>
      <c r="Z1068" s="69" t="s">
        <v>519</v>
      </c>
      <c r="AA1068" s="59" t="s">
        <v>381</v>
      </c>
      <c r="AB1068" s="78"/>
      <c r="AC1068" s="27" t="s">
        <v>358</v>
      </c>
      <c r="AD1068" s="15" t="s">
        <v>359</v>
      </c>
      <c r="AE1068" s="73"/>
      <c r="AF1068" s="74"/>
      <c r="AG1068" s="74"/>
      <c r="AH1068" s="74"/>
      <c r="AI1068" s="74"/>
      <c r="AJ1068" s="74"/>
      <c r="AK1068" s="74"/>
      <c r="AL1068" s="74"/>
      <c r="AM1068" s="61"/>
    </row>
    <row r="1069" spans="1:39" hidden="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59" t="s">
        <v>381</v>
      </c>
      <c r="N1069" s="78"/>
      <c r="O1069" s="27" t="s">
        <v>358</v>
      </c>
      <c r="P1069" s="15" t="s">
        <v>359</v>
      </c>
      <c r="Q1069" s="73"/>
      <c r="R1069" s="74"/>
      <c r="S1069" s="74"/>
      <c r="T1069" s="74"/>
      <c r="U1069" s="74"/>
      <c r="V1069" s="74"/>
      <c r="W1069" s="74"/>
      <c r="X1069" s="74"/>
      <c r="Y1069" s="61"/>
      <c r="Z1069" s="69" t="s">
        <v>519</v>
      </c>
      <c r="AA1069" s="59" t="s">
        <v>381</v>
      </c>
      <c r="AB1069" s="78"/>
      <c r="AC1069" s="27" t="s">
        <v>358</v>
      </c>
      <c r="AD1069" s="15" t="s">
        <v>359</v>
      </c>
      <c r="AE1069" s="73"/>
      <c r="AF1069" s="74"/>
      <c r="AG1069" s="74"/>
      <c r="AH1069" s="74"/>
      <c r="AI1069" s="74"/>
      <c r="AJ1069" s="74"/>
      <c r="AK1069" s="74"/>
      <c r="AL1069" s="74"/>
      <c r="AM1069" s="61"/>
    </row>
    <row r="1070" spans="1:39" hidden="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59" t="s">
        <v>381</v>
      </c>
      <c r="N1070" s="78"/>
      <c r="O1070" s="27" t="s">
        <v>358</v>
      </c>
      <c r="P1070" s="15" t="s">
        <v>359</v>
      </c>
      <c r="Q1070" s="73"/>
      <c r="R1070" s="74"/>
      <c r="S1070" s="74"/>
      <c r="T1070" s="74"/>
      <c r="U1070" s="74"/>
      <c r="V1070" s="74"/>
      <c r="W1070" s="74"/>
      <c r="X1070" s="74"/>
      <c r="Y1070" s="61"/>
      <c r="Z1070" s="69" t="s">
        <v>519</v>
      </c>
      <c r="AA1070" s="59" t="s">
        <v>381</v>
      </c>
      <c r="AB1070" s="78"/>
      <c r="AC1070" s="27" t="s">
        <v>358</v>
      </c>
      <c r="AD1070" s="15" t="s">
        <v>359</v>
      </c>
      <c r="AE1070" s="73"/>
      <c r="AF1070" s="74"/>
      <c r="AG1070" s="74"/>
      <c r="AH1070" s="74"/>
      <c r="AI1070" s="74"/>
      <c r="AJ1070" s="74"/>
      <c r="AK1070" s="74"/>
      <c r="AL1070" s="74"/>
      <c r="AM1070" s="61"/>
    </row>
    <row r="1071" spans="1:39" hidden="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59" t="s">
        <v>381</v>
      </c>
      <c r="N1071" s="78"/>
      <c r="O1071" s="27" t="s">
        <v>358</v>
      </c>
      <c r="P1071" s="15" t="s">
        <v>359</v>
      </c>
      <c r="Q1071" s="73"/>
      <c r="R1071" s="74"/>
      <c r="S1071" s="74"/>
      <c r="T1071" s="74"/>
      <c r="U1071" s="74"/>
      <c r="V1071" s="74"/>
      <c r="W1071" s="74"/>
      <c r="X1071" s="74"/>
      <c r="Y1071" s="61"/>
      <c r="Z1071" s="69" t="s">
        <v>519</v>
      </c>
      <c r="AA1071" s="59" t="s">
        <v>381</v>
      </c>
      <c r="AB1071" s="78"/>
      <c r="AC1071" s="27" t="s">
        <v>358</v>
      </c>
      <c r="AD1071" s="15" t="s">
        <v>359</v>
      </c>
      <c r="AE1071" s="73"/>
      <c r="AF1071" s="74"/>
      <c r="AG1071" s="74"/>
      <c r="AH1071" s="74"/>
      <c r="AI1071" s="74"/>
      <c r="AJ1071" s="74"/>
      <c r="AK1071" s="74"/>
      <c r="AL1071" s="74"/>
      <c r="AM1071" s="61"/>
    </row>
    <row r="1072" spans="1:39">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59" t="s">
        <v>385</v>
      </c>
      <c r="N1072" s="78" t="s">
        <v>308</v>
      </c>
      <c r="O1072" s="27" t="s">
        <v>358</v>
      </c>
      <c r="P1072" s="15" t="s">
        <v>368</v>
      </c>
      <c r="Q1072" s="73"/>
      <c r="R1072" s="74"/>
      <c r="S1072" s="74"/>
      <c r="T1072" s="74">
        <v>1</v>
      </c>
      <c r="U1072" s="74"/>
      <c r="V1072" s="74"/>
      <c r="W1072" s="74"/>
      <c r="X1072" s="74"/>
      <c r="Y1072" s="61"/>
      <c r="Z1072" s="69" t="s">
        <v>519</v>
      </c>
      <c r="AA1072" s="59" t="s">
        <v>385</v>
      </c>
      <c r="AB1072" s="78" t="s">
        <v>308</v>
      </c>
      <c r="AC1072" s="27" t="s">
        <v>358</v>
      </c>
      <c r="AD1072" s="15" t="s">
        <v>368</v>
      </c>
      <c r="AE1072" s="73"/>
      <c r="AF1072" s="74"/>
      <c r="AG1072" s="74"/>
      <c r="AH1072" s="74"/>
      <c r="AI1072" s="74">
        <v>1</v>
      </c>
      <c r="AJ1072" s="74"/>
      <c r="AK1072" s="74"/>
      <c r="AL1072" s="74"/>
      <c r="AM1072" s="61"/>
    </row>
    <row r="1073" spans="1:39" hidden="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59" t="s">
        <v>381</v>
      </c>
      <c r="N1073" s="78"/>
      <c r="O1073" s="27" t="s">
        <v>358</v>
      </c>
      <c r="P1073" s="15" t="s">
        <v>359</v>
      </c>
      <c r="Q1073" s="73"/>
      <c r="R1073" s="74"/>
      <c r="S1073" s="74"/>
      <c r="T1073" s="74"/>
      <c r="U1073" s="74"/>
      <c r="V1073" s="74"/>
      <c r="W1073" s="74"/>
      <c r="X1073" s="74"/>
      <c r="Y1073" s="61"/>
      <c r="Z1073" s="69" t="s">
        <v>519</v>
      </c>
      <c r="AA1073" s="59" t="s">
        <v>381</v>
      </c>
      <c r="AB1073" s="78"/>
      <c r="AC1073" s="27" t="s">
        <v>358</v>
      </c>
      <c r="AD1073" s="15" t="s">
        <v>359</v>
      </c>
      <c r="AE1073" s="73"/>
      <c r="AF1073" s="74"/>
      <c r="AG1073" s="74"/>
      <c r="AH1073" s="74"/>
      <c r="AI1073" s="74"/>
      <c r="AJ1073" s="74"/>
      <c r="AK1073" s="74"/>
      <c r="AL1073" s="74"/>
      <c r="AM1073" s="61"/>
    </row>
    <row r="1074" spans="1:39" hidden="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59" t="s">
        <v>381</v>
      </c>
      <c r="N1074" s="78"/>
      <c r="O1074" s="27" t="s">
        <v>358</v>
      </c>
      <c r="P1074" s="15" t="s">
        <v>359</v>
      </c>
      <c r="Q1074" s="73"/>
      <c r="R1074" s="74"/>
      <c r="S1074" s="74"/>
      <c r="T1074" s="74"/>
      <c r="U1074" s="74"/>
      <c r="V1074" s="74"/>
      <c r="W1074" s="74"/>
      <c r="X1074" s="74"/>
      <c r="Y1074" s="61"/>
      <c r="Z1074" s="69" t="s">
        <v>519</v>
      </c>
      <c r="AA1074" s="59" t="s">
        <v>381</v>
      </c>
      <c r="AB1074" s="78"/>
      <c r="AC1074" s="27" t="s">
        <v>358</v>
      </c>
      <c r="AD1074" s="15" t="s">
        <v>359</v>
      </c>
      <c r="AE1074" s="73"/>
      <c r="AF1074" s="74"/>
      <c r="AG1074" s="74"/>
      <c r="AH1074" s="74"/>
      <c r="AI1074" s="74"/>
      <c r="AJ1074" s="74"/>
      <c r="AK1074" s="74"/>
      <c r="AL1074" s="74"/>
      <c r="AM1074" s="61"/>
    </row>
    <row r="1075" spans="1:39" hidden="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59" t="s">
        <v>381</v>
      </c>
      <c r="N1075" s="78"/>
      <c r="O1075" s="27" t="s">
        <v>358</v>
      </c>
      <c r="P1075" s="15" t="s">
        <v>359</v>
      </c>
      <c r="Q1075" s="73"/>
      <c r="R1075" s="74"/>
      <c r="S1075" s="74"/>
      <c r="T1075" s="74"/>
      <c r="U1075" s="74"/>
      <c r="V1075" s="74"/>
      <c r="W1075" s="74"/>
      <c r="X1075" s="74"/>
      <c r="Y1075" s="61"/>
      <c r="Z1075" s="69" t="s">
        <v>519</v>
      </c>
      <c r="AA1075" s="59" t="s">
        <v>381</v>
      </c>
      <c r="AB1075" s="78"/>
      <c r="AC1075" s="27" t="s">
        <v>358</v>
      </c>
      <c r="AD1075" s="15" t="s">
        <v>359</v>
      </c>
      <c r="AE1075" s="73"/>
      <c r="AF1075" s="74"/>
      <c r="AG1075" s="74"/>
      <c r="AH1075" s="74"/>
      <c r="AI1075" s="74"/>
      <c r="AJ1075" s="74"/>
      <c r="AK1075" s="74"/>
      <c r="AL1075" s="74"/>
      <c r="AM1075" s="61"/>
    </row>
    <row r="1076" spans="1:39" hidden="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59" t="s">
        <v>381</v>
      </c>
      <c r="N1076" s="78"/>
      <c r="O1076" s="27" t="s">
        <v>358</v>
      </c>
      <c r="P1076" s="15" t="s">
        <v>359</v>
      </c>
      <c r="Q1076" s="73"/>
      <c r="R1076" s="74"/>
      <c r="S1076" s="74"/>
      <c r="T1076" s="74"/>
      <c r="U1076" s="74"/>
      <c r="V1076" s="74"/>
      <c r="W1076" s="74"/>
      <c r="X1076" s="74"/>
      <c r="Y1076" s="61"/>
      <c r="Z1076" s="69" t="s">
        <v>519</v>
      </c>
      <c r="AA1076" s="59" t="s">
        <v>381</v>
      </c>
      <c r="AB1076" s="78"/>
      <c r="AC1076" s="27" t="s">
        <v>358</v>
      </c>
      <c r="AD1076" s="15" t="s">
        <v>359</v>
      </c>
      <c r="AE1076" s="73"/>
      <c r="AF1076" s="74"/>
      <c r="AG1076" s="74"/>
      <c r="AH1076" s="74"/>
      <c r="AI1076" s="74"/>
      <c r="AJ1076" s="74"/>
      <c r="AK1076" s="74"/>
      <c r="AL1076" s="74"/>
      <c r="AM1076" s="61"/>
    </row>
    <row r="1077" spans="1:39" hidden="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59" t="s">
        <v>381</v>
      </c>
      <c r="N1077" s="78"/>
      <c r="O1077" s="27" t="s">
        <v>358</v>
      </c>
      <c r="P1077" s="15" t="s">
        <v>359</v>
      </c>
      <c r="Q1077" s="73"/>
      <c r="R1077" s="74"/>
      <c r="S1077" s="74"/>
      <c r="T1077" s="74"/>
      <c r="U1077" s="74"/>
      <c r="V1077" s="74"/>
      <c r="W1077" s="74"/>
      <c r="X1077" s="74"/>
      <c r="Y1077" s="61"/>
      <c r="Z1077" s="69" t="s">
        <v>519</v>
      </c>
      <c r="AA1077" s="59" t="s">
        <v>381</v>
      </c>
      <c r="AB1077" s="78"/>
      <c r="AC1077" s="27" t="s">
        <v>358</v>
      </c>
      <c r="AD1077" s="15" t="s">
        <v>359</v>
      </c>
      <c r="AE1077" s="73"/>
      <c r="AF1077" s="74"/>
      <c r="AG1077" s="74"/>
      <c r="AH1077" s="74"/>
      <c r="AI1077" s="74"/>
      <c r="AJ1077" s="74"/>
      <c r="AK1077" s="74"/>
      <c r="AL1077" s="74"/>
      <c r="AM1077" s="61"/>
    </row>
    <row r="1078" spans="1:39" hidden="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59" t="s">
        <v>381</v>
      </c>
      <c r="N1078" s="78"/>
      <c r="O1078" s="27" t="s">
        <v>358</v>
      </c>
      <c r="P1078" s="15" t="s">
        <v>359</v>
      </c>
      <c r="Q1078" s="73"/>
      <c r="R1078" s="74"/>
      <c r="S1078" s="74"/>
      <c r="T1078" s="74"/>
      <c r="U1078" s="74"/>
      <c r="V1078" s="74"/>
      <c r="W1078" s="74"/>
      <c r="X1078" s="74"/>
      <c r="Y1078" s="61"/>
      <c r="Z1078" s="69" t="s">
        <v>519</v>
      </c>
      <c r="AA1078" s="59" t="s">
        <v>381</v>
      </c>
      <c r="AB1078" s="78"/>
      <c r="AC1078" s="27" t="s">
        <v>358</v>
      </c>
      <c r="AD1078" s="15" t="s">
        <v>359</v>
      </c>
      <c r="AE1078" s="73"/>
      <c r="AF1078" s="74"/>
      <c r="AG1078" s="74"/>
      <c r="AH1078" s="74"/>
      <c r="AI1078" s="74"/>
      <c r="AJ1078" s="74"/>
      <c r="AK1078" s="74"/>
      <c r="AL1078" s="74"/>
      <c r="AM1078" s="61"/>
    </row>
    <row r="1079" spans="1:39" hidden="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59" t="s">
        <v>381</v>
      </c>
      <c r="N1079" s="78"/>
      <c r="O1079" s="27" t="s">
        <v>358</v>
      </c>
      <c r="P1079" s="15" t="s">
        <v>359</v>
      </c>
      <c r="Q1079" s="73"/>
      <c r="R1079" s="74"/>
      <c r="S1079" s="74"/>
      <c r="T1079" s="74"/>
      <c r="U1079" s="74"/>
      <c r="V1079" s="74"/>
      <c r="W1079" s="74"/>
      <c r="X1079" s="74"/>
      <c r="Y1079" s="61"/>
      <c r="Z1079" s="69" t="s">
        <v>519</v>
      </c>
      <c r="AA1079" s="59" t="s">
        <v>381</v>
      </c>
      <c r="AB1079" s="78"/>
      <c r="AC1079" s="27" t="s">
        <v>358</v>
      </c>
      <c r="AD1079" s="15" t="s">
        <v>359</v>
      </c>
      <c r="AE1079" s="73"/>
      <c r="AF1079" s="74"/>
      <c r="AG1079" s="74"/>
      <c r="AH1079" s="74"/>
      <c r="AI1079" s="74"/>
      <c r="AJ1079" s="74"/>
      <c r="AK1079" s="74"/>
      <c r="AL1079" s="74"/>
      <c r="AM1079" s="61"/>
    </row>
    <row r="1080" spans="1:39" hidden="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59" t="s">
        <v>381</v>
      </c>
      <c r="N1080" s="78"/>
      <c r="O1080" s="27" t="s">
        <v>358</v>
      </c>
      <c r="P1080" s="15" t="s">
        <v>359</v>
      </c>
      <c r="Q1080" s="73"/>
      <c r="R1080" s="74"/>
      <c r="S1080" s="74"/>
      <c r="T1080" s="74"/>
      <c r="U1080" s="74"/>
      <c r="V1080" s="74"/>
      <c r="W1080" s="74"/>
      <c r="X1080" s="74"/>
      <c r="Y1080" s="61"/>
      <c r="Z1080" s="69" t="s">
        <v>519</v>
      </c>
      <c r="AA1080" s="59" t="s">
        <v>381</v>
      </c>
      <c r="AB1080" s="78"/>
      <c r="AC1080" s="27" t="s">
        <v>358</v>
      </c>
      <c r="AD1080" s="15" t="s">
        <v>359</v>
      </c>
      <c r="AE1080" s="73"/>
      <c r="AF1080" s="74"/>
      <c r="AG1080" s="74"/>
      <c r="AH1080" s="74"/>
      <c r="AI1080" s="74"/>
      <c r="AJ1080" s="74"/>
      <c r="AK1080" s="74"/>
      <c r="AL1080" s="74"/>
      <c r="AM1080" s="61"/>
    </row>
    <row r="1081" spans="1:39" hidden="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59" t="s">
        <v>381</v>
      </c>
      <c r="N1081" s="78"/>
      <c r="O1081" s="27" t="s">
        <v>358</v>
      </c>
      <c r="P1081" s="15" t="s">
        <v>359</v>
      </c>
      <c r="Q1081" s="73"/>
      <c r="R1081" s="74"/>
      <c r="S1081" s="74"/>
      <c r="T1081" s="74"/>
      <c r="U1081" s="74"/>
      <c r="V1081" s="74"/>
      <c r="W1081" s="74"/>
      <c r="X1081" s="74"/>
      <c r="Y1081" s="61"/>
      <c r="Z1081" s="69" t="s">
        <v>519</v>
      </c>
      <c r="AA1081" s="59" t="s">
        <v>381</v>
      </c>
      <c r="AB1081" s="78"/>
      <c r="AC1081" s="27" t="s">
        <v>358</v>
      </c>
      <c r="AD1081" s="15" t="s">
        <v>359</v>
      </c>
      <c r="AE1081" s="73"/>
      <c r="AF1081" s="74"/>
      <c r="AG1081" s="74"/>
      <c r="AH1081" s="74"/>
      <c r="AI1081" s="74"/>
      <c r="AJ1081" s="74"/>
      <c r="AK1081" s="74"/>
      <c r="AL1081" s="74"/>
      <c r="AM1081" s="61"/>
    </row>
    <row r="1082" spans="1:39" hidden="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59" t="s">
        <v>381</v>
      </c>
      <c r="N1082" s="78"/>
      <c r="O1082" s="27" t="s">
        <v>358</v>
      </c>
      <c r="P1082" s="15" t="s">
        <v>359</v>
      </c>
      <c r="Q1082" s="73"/>
      <c r="R1082" s="74"/>
      <c r="S1082" s="74"/>
      <c r="T1082" s="74"/>
      <c r="U1082" s="74"/>
      <c r="V1082" s="74"/>
      <c r="W1082" s="74"/>
      <c r="X1082" s="74"/>
      <c r="Y1082" s="61"/>
      <c r="Z1082" s="69" t="s">
        <v>519</v>
      </c>
      <c r="AA1082" s="59" t="s">
        <v>381</v>
      </c>
      <c r="AB1082" s="78"/>
      <c r="AC1082" s="27" t="s">
        <v>358</v>
      </c>
      <c r="AD1082" s="15" t="s">
        <v>359</v>
      </c>
      <c r="AE1082" s="73"/>
      <c r="AF1082" s="74"/>
      <c r="AG1082" s="74"/>
      <c r="AH1082" s="74"/>
      <c r="AI1082" s="74"/>
      <c r="AJ1082" s="74"/>
      <c r="AK1082" s="74"/>
      <c r="AL1082" s="74"/>
      <c r="AM1082" s="61"/>
    </row>
    <row r="1083" spans="1:39" hidden="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59" t="s">
        <v>381</v>
      </c>
      <c r="N1083" s="78"/>
      <c r="O1083" s="27" t="s">
        <v>358</v>
      </c>
      <c r="P1083" s="15" t="s">
        <v>359</v>
      </c>
      <c r="Q1083" s="73"/>
      <c r="R1083" s="74"/>
      <c r="S1083" s="74"/>
      <c r="T1083" s="74"/>
      <c r="U1083" s="74"/>
      <c r="V1083" s="74"/>
      <c r="W1083" s="74"/>
      <c r="X1083" s="74"/>
      <c r="Y1083" s="61"/>
      <c r="Z1083" s="69" t="s">
        <v>519</v>
      </c>
      <c r="AA1083" s="59" t="s">
        <v>381</v>
      </c>
      <c r="AB1083" s="78"/>
      <c r="AC1083" s="27" t="s">
        <v>358</v>
      </c>
      <c r="AD1083" s="15" t="s">
        <v>359</v>
      </c>
      <c r="AE1083" s="73"/>
      <c r="AF1083" s="74"/>
      <c r="AG1083" s="74"/>
      <c r="AH1083" s="74"/>
      <c r="AI1083" s="74"/>
      <c r="AJ1083" s="74"/>
      <c r="AK1083" s="74"/>
      <c r="AL1083" s="74"/>
      <c r="AM1083" s="61"/>
    </row>
    <row r="1084" spans="1:39" hidden="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59" t="s">
        <v>381</v>
      </c>
      <c r="N1084" s="78"/>
      <c r="O1084" s="27" t="s">
        <v>358</v>
      </c>
      <c r="P1084" s="15" t="s">
        <v>359</v>
      </c>
      <c r="Q1084" s="73"/>
      <c r="R1084" s="74"/>
      <c r="S1084" s="74"/>
      <c r="T1084" s="74"/>
      <c r="U1084" s="74"/>
      <c r="V1084" s="74"/>
      <c r="W1084" s="74"/>
      <c r="X1084" s="74"/>
      <c r="Y1084" s="61"/>
      <c r="Z1084" s="69" t="s">
        <v>519</v>
      </c>
      <c r="AA1084" s="59" t="s">
        <v>381</v>
      </c>
      <c r="AB1084" s="78"/>
      <c r="AC1084" s="27" t="s">
        <v>358</v>
      </c>
      <c r="AD1084" s="15" t="s">
        <v>359</v>
      </c>
      <c r="AE1084" s="73"/>
      <c r="AF1084" s="74"/>
      <c r="AG1084" s="74"/>
      <c r="AH1084" s="74"/>
      <c r="AI1084" s="74"/>
      <c r="AJ1084" s="74"/>
      <c r="AK1084" s="74"/>
      <c r="AL1084" s="74"/>
      <c r="AM1084" s="61"/>
    </row>
    <row r="1085" spans="1:39" hidden="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59" t="s">
        <v>381</v>
      </c>
      <c r="N1085" s="78"/>
      <c r="O1085" s="27" t="s">
        <v>358</v>
      </c>
      <c r="P1085" s="15" t="s">
        <v>359</v>
      </c>
      <c r="Q1085" s="73"/>
      <c r="R1085" s="74"/>
      <c r="S1085" s="74"/>
      <c r="T1085" s="74"/>
      <c r="U1085" s="74"/>
      <c r="V1085" s="74"/>
      <c r="W1085" s="74"/>
      <c r="X1085" s="74"/>
      <c r="Y1085" s="61"/>
      <c r="Z1085" s="69" t="s">
        <v>519</v>
      </c>
      <c r="AA1085" s="59" t="s">
        <v>381</v>
      </c>
      <c r="AB1085" s="78"/>
      <c r="AC1085" s="27" t="s">
        <v>358</v>
      </c>
      <c r="AD1085" s="15" t="s">
        <v>359</v>
      </c>
      <c r="AE1085" s="73"/>
      <c r="AF1085" s="74"/>
      <c r="AG1085" s="74"/>
      <c r="AH1085" s="74"/>
      <c r="AI1085" s="74"/>
      <c r="AJ1085" s="74"/>
      <c r="AK1085" s="74"/>
      <c r="AL1085" s="74"/>
      <c r="AM1085" s="61"/>
    </row>
    <row r="1086" spans="1:39" hidden="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59" t="s">
        <v>381</v>
      </c>
      <c r="N1086" s="78"/>
      <c r="O1086" s="27" t="s">
        <v>358</v>
      </c>
      <c r="P1086" s="15" t="s">
        <v>359</v>
      </c>
      <c r="Q1086" s="73"/>
      <c r="R1086" s="74"/>
      <c r="S1086" s="74"/>
      <c r="T1086" s="74"/>
      <c r="U1086" s="74"/>
      <c r="V1086" s="74"/>
      <c r="W1086" s="74"/>
      <c r="X1086" s="74"/>
      <c r="Y1086" s="61"/>
      <c r="Z1086" s="69" t="s">
        <v>519</v>
      </c>
      <c r="AA1086" s="59" t="s">
        <v>381</v>
      </c>
      <c r="AB1086" s="78"/>
      <c r="AC1086" s="27" t="s">
        <v>358</v>
      </c>
      <c r="AD1086" s="15" t="s">
        <v>359</v>
      </c>
      <c r="AE1086" s="73"/>
      <c r="AF1086" s="74"/>
      <c r="AG1086" s="74"/>
      <c r="AH1086" s="74"/>
      <c r="AI1086" s="74"/>
      <c r="AJ1086" s="74"/>
      <c r="AK1086" s="74"/>
      <c r="AL1086" s="74"/>
      <c r="AM1086" s="61"/>
    </row>
    <row r="1087" spans="1:39" hidden="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59" t="s">
        <v>381</v>
      </c>
      <c r="N1087" s="78"/>
      <c r="O1087" s="27" t="s">
        <v>358</v>
      </c>
      <c r="P1087" s="15" t="s">
        <v>359</v>
      </c>
      <c r="Q1087" s="73"/>
      <c r="R1087" s="74"/>
      <c r="S1087" s="74"/>
      <c r="T1087" s="74"/>
      <c r="U1087" s="74"/>
      <c r="V1087" s="74"/>
      <c r="W1087" s="74"/>
      <c r="X1087" s="74"/>
      <c r="Y1087" s="61"/>
      <c r="Z1087" s="69" t="s">
        <v>519</v>
      </c>
      <c r="AA1087" s="59" t="s">
        <v>381</v>
      </c>
      <c r="AB1087" s="78"/>
      <c r="AC1087" s="27" t="s">
        <v>358</v>
      </c>
      <c r="AD1087" s="15" t="s">
        <v>359</v>
      </c>
      <c r="AE1087" s="73"/>
      <c r="AF1087" s="74"/>
      <c r="AG1087" s="74"/>
      <c r="AH1087" s="74"/>
      <c r="AI1087" s="74"/>
      <c r="AJ1087" s="74"/>
      <c r="AK1087" s="74"/>
      <c r="AL1087" s="74"/>
      <c r="AM1087" s="61"/>
    </row>
    <row r="1088" spans="1:39" hidden="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59" t="s">
        <v>381</v>
      </c>
      <c r="N1088" s="78"/>
      <c r="O1088" s="27" t="s">
        <v>358</v>
      </c>
      <c r="P1088" s="15" t="s">
        <v>359</v>
      </c>
      <c r="Q1088" s="73"/>
      <c r="R1088" s="74"/>
      <c r="S1088" s="74"/>
      <c r="T1088" s="74"/>
      <c r="U1088" s="74"/>
      <c r="V1088" s="74"/>
      <c r="W1088" s="74"/>
      <c r="X1088" s="74"/>
      <c r="Y1088" s="61"/>
      <c r="Z1088" s="69" t="s">
        <v>519</v>
      </c>
      <c r="AA1088" s="59" t="s">
        <v>381</v>
      </c>
      <c r="AB1088" s="78"/>
      <c r="AC1088" s="27" t="s">
        <v>358</v>
      </c>
      <c r="AD1088" s="15" t="s">
        <v>359</v>
      </c>
      <c r="AE1088" s="73"/>
      <c r="AF1088" s="74"/>
      <c r="AG1088" s="74"/>
      <c r="AH1088" s="74"/>
      <c r="AI1088" s="74"/>
      <c r="AJ1088" s="74"/>
      <c r="AK1088" s="74"/>
      <c r="AL1088" s="74"/>
      <c r="AM1088" s="61"/>
    </row>
    <row r="1089" spans="1:39" hidden="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59" t="s">
        <v>381</v>
      </c>
      <c r="N1089" s="78"/>
      <c r="O1089" s="27" t="s">
        <v>358</v>
      </c>
      <c r="P1089" s="15" t="s">
        <v>359</v>
      </c>
      <c r="Q1089" s="73"/>
      <c r="R1089" s="74"/>
      <c r="S1089" s="74"/>
      <c r="T1089" s="74"/>
      <c r="U1089" s="74"/>
      <c r="V1089" s="74"/>
      <c r="W1089" s="74"/>
      <c r="X1089" s="74"/>
      <c r="Y1089" s="61"/>
      <c r="Z1089" s="69" t="s">
        <v>519</v>
      </c>
      <c r="AA1089" s="59" t="s">
        <v>381</v>
      </c>
      <c r="AB1089" s="78"/>
      <c r="AC1089" s="27" t="s">
        <v>358</v>
      </c>
      <c r="AD1089" s="15" t="s">
        <v>359</v>
      </c>
      <c r="AE1089" s="73"/>
      <c r="AF1089" s="74"/>
      <c r="AG1089" s="74"/>
      <c r="AH1089" s="74"/>
      <c r="AI1089" s="74"/>
      <c r="AJ1089" s="74"/>
      <c r="AK1089" s="74"/>
      <c r="AL1089" s="74"/>
      <c r="AM1089" s="61"/>
    </row>
    <row r="1090" spans="1:39" hidden="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59" t="s">
        <v>381</v>
      </c>
      <c r="N1090" s="78"/>
      <c r="O1090" s="27" t="s">
        <v>358</v>
      </c>
      <c r="P1090" s="15" t="s">
        <v>359</v>
      </c>
      <c r="Q1090" s="73"/>
      <c r="R1090" s="74"/>
      <c r="S1090" s="74"/>
      <c r="T1090" s="74"/>
      <c r="U1090" s="74"/>
      <c r="V1090" s="74"/>
      <c r="W1090" s="74"/>
      <c r="X1090" s="74"/>
      <c r="Y1090" s="61"/>
      <c r="Z1090" s="69" t="s">
        <v>519</v>
      </c>
      <c r="AA1090" s="59" t="s">
        <v>381</v>
      </c>
      <c r="AB1090" s="78"/>
      <c r="AC1090" s="27" t="s">
        <v>358</v>
      </c>
      <c r="AD1090" s="15" t="s">
        <v>359</v>
      </c>
      <c r="AE1090" s="73"/>
      <c r="AF1090" s="74"/>
      <c r="AG1090" s="74"/>
      <c r="AH1090" s="74"/>
      <c r="AI1090" s="74"/>
      <c r="AJ1090" s="74"/>
      <c r="AK1090" s="74"/>
      <c r="AL1090" s="74"/>
      <c r="AM1090" s="61"/>
    </row>
    <row r="1091" spans="1:39" hidden="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59" t="s">
        <v>381</v>
      </c>
      <c r="N1091" s="78"/>
      <c r="O1091" s="27" t="s">
        <v>358</v>
      </c>
      <c r="P1091" s="15" t="s">
        <v>359</v>
      </c>
      <c r="Q1091" s="73"/>
      <c r="R1091" s="74"/>
      <c r="S1091" s="74"/>
      <c r="T1091" s="74"/>
      <c r="U1091" s="74"/>
      <c r="V1091" s="74"/>
      <c r="W1091" s="74"/>
      <c r="X1091" s="74"/>
      <c r="Y1091" s="61"/>
      <c r="Z1091" s="69" t="s">
        <v>519</v>
      </c>
      <c r="AA1091" s="59" t="s">
        <v>381</v>
      </c>
      <c r="AB1091" s="78"/>
      <c r="AC1091" s="27" t="s">
        <v>358</v>
      </c>
      <c r="AD1091" s="15" t="s">
        <v>359</v>
      </c>
      <c r="AE1091" s="73"/>
      <c r="AF1091" s="74"/>
      <c r="AG1091" s="74"/>
      <c r="AH1091" s="74"/>
      <c r="AI1091" s="74"/>
      <c r="AJ1091" s="74"/>
      <c r="AK1091" s="74"/>
      <c r="AL1091" s="74"/>
      <c r="AM1091" s="61"/>
    </row>
    <row r="1092" spans="1:39" hidden="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59" t="s">
        <v>381</v>
      </c>
      <c r="N1092" s="78"/>
      <c r="O1092" s="27" t="s">
        <v>358</v>
      </c>
      <c r="P1092" s="15" t="s">
        <v>359</v>
      </c>
      <c r="Q1092" s="73"/>
      <c r="R1092" s="74"/>
      <c r="S1092" s="74"/>
      <c r="T1092" s="74"/>
      <c r="U1092" s="74"/>
      <c r="V1092" s="74"/>
      <c r="W1092" s="74"/>
      <c r="X1092" s="74"/>
      <c r="Y1092" s="61"/>
      <c r="Z1092" s="69" t="s">
        <v>519</v>
      </c>
      <c r="AA1092" s="59" t="s">
        <v>381</v>
      </c>
      <c r="AB1092" s="78"/>
      <c r="AC1092" s="27" t="s">
        <v>358</v>
      </c>
      <c r="AD1092" s="15" t="s">
        <v>359</v>
      </c>
      <c r="AE1092" s="73"/>
      <c r="AF1092" s="74"/>
      <c r="AG1092" s="74"/>
      <c r="AH1092" s="74"/>
      <c r="AI1092" s="74"/>
      <c r="AJ1092" s="74"/>
      <c r="AK1092" s="74"/>
      <c r="AL1092" s="74"/>
      <c r="AM1092" s="61"/>
    </row>
    <row r="1093" spans="1:39" hidden="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59" t="s">
        <v>381</v>
      </c>
      <c r="N1093" s="78"/>
      <c r="O1093" s="27" t="s">
        <v>358</v>
      </c>
      <c r="P1093" s="15" t="s">
        <v>359</v>
      </c>
      <c r="Q1093" s="73"/>
      <c r="R1093" s="74"/>
      <c r="S1093" s="74"/>
      <c r="T1093" s="74"/>
      <c r="U1093" s="74"/>
      <c r="V1093" s="74"/>
      <c r="W1093" s="74"/>
      <c r="X1093" s="74"/>
      <c r="Y1093" s="61"/>
      <c r="Z1093" s="69" t="s">
        <v>519</v>
      </c>
      <c r="AA1093" s="59" t="s">
        <v>381</v>
      </c>
      <c r="AB1093" s="78"/>
      <c r="AC1093" s="27" t="s">
        <v>358</v>
      </c>
      <c r="AD1093" s="15" t="s">
        <v>359</v>
      </c>
      <c r="AE1093" s="73"/>
      <c r="AF1093" s="74"/>
      <c r="AG1093" s="74"/>
      <c r="AH1093" s="74"/>
      <c r="AI1093" s="74"/>
      <c r="AJ1093" s="74"/>
      <c r="AK1093" s="74"/>
      <c r="AL1093" s="74"/>
      <c r="AM1093" s="61"/>
    </row>
    <row r="1094" spans="1:39" hidden="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59" t="s">
        <v>381</v>
      </c>
      <c r="N1094" s="78"/>
      <c r="O1094" s="27" t="s">
        <v>358</v>
      </c>
      <c r="P1094" s="15" t="s">
        <v>359</v>
      </c>
      <c r="Q1094" s="73"/>
      <c r="R1094" s="74"/>
      <c r="S1094" s="74"/>
      <c r="T1094" s="74"/>
      <c r="U1094" s="74"/>
      <c r="V1094" s="74"/>
      <c r="W1094" s="74"/>
      <c r="X1094" s="74"/>
      <c r="Y1094" s="61"/>
      <c r="Z1094" s="69" t="s">
        <v>519</v>
      </c>
      <c r="AA1094" s="59" t="s">
        <v>381</v>
      </c>
      <c r="AB1094" s="78"/>
      <c r="AC1094" s="27" t="s">
        <v>358</v>
      </c>
      <c r="AD1094" s="15" t="s">
        <v>359</v>
      </c>
      <c r="AE1094" s="73"/>
      <c r="AF1094" s="74"/>
      <c r="AG1094" s="74"/>
      <c r="AH1094" s="74"/>
      <c r="AI1094" s="74"/>
      <c r="AJ1094" s="74"/>
      <c r="AK1094" s="74"/>
      <c r="AL1094" s="74"/>
      <c r="AM1094" s="61"/>
    </row>
    <row r="1095" spans="1:39" hidden="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59" t="s">
        <v>381</v>
      </c>
      <c r="N1095" s="78"/>
      <c r="O1095" s="27" t="s">
        <v>358</v>
      </c>
      <c r="P1095" s="15" t="s">
        <v>359</v>
      </c>
      <c r="Q1095" s="73"/>
      <c r="R1095" s="74"/>
      <c r="S1095" s="74"/>
      <c r="T1095" s="74"/>
      <c r="U1095" s="74"/>
      <c r="V1095" s="74"/>
      <c r="W1095" s="74"/>
      <c r="X1095" s="74"/>
      <c r="Y1095" s="61"/>
      <c r="Z1095" s="69" t="s">
        <v>519</v>
      </c>
      <c r="AA1095" s="59" t="s">
        <v>381</v>
      </c>
      <c r="AB1095" s="78"/>
      <c r="AC1095" s="27" t="s">
        <v>358</v>
      </c>
      <c r="AD1095" s="15" t="s">
        <v>359</v>
      </c>
      <c r="AE1095" s="73"/>
      <c r="AF1095" s="74"/>
      <c r="AG1095" s="74"/>
      <c r="AH1095" s="74"/>
      <c r="AI1095" s="74"/>
      <c r="AJ1095" s="74"/>
      <c r="AK1095" s="74"/>
      <c r="AL1095" s="74"/>
      <c r="AM1095" s="61"/>
    </row>
    <row r="1096" spans="1:39" hidden="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59" t="s">
        <v>381</v>
      </c>
      <c r="N1096" s="78"/>
      <c r="O1096" s="27" t="s">
        <v>358</v>
      </c>
      <c r="P1096" s="15" t="s">
        <v>359</v>
      </c>
      <c r="Q1096" s="73"/>
      <c r="R1096" s="74"/>
      <c r="S1096" s="74"/>
      <c r="T1096" s="74"/>
      <c r="U1096" s="74"/>
      <c r="V1096" s="74"/>
      <c r="W1096" s="74"/>
      <c r="X1096" s="74"/>
      <c r="Y1096" s="61"/>
      <c r="Z1096" s="69" t="s">
        <v>519</v>
      </c>
      <c r="AA1096" s="59" t="s">
        <v>381</v>
      </c>
      <c r="AB1096" s="78"/>
      <c r="AC1096" s="27" t="s">
        <v>358</v>
      </c>
      <c r="AD1096" s="15" t="s">
        <v>359</v>
      </c>
      <c r="AE1096" s="73"/>
      <c r="AF1096" s="74"/>
      <c r="AG1096" s="74"/>
      <c r="AH1096" s="74"/>
      <c r="AI1096" s="74"/>
      <c r="AJ1096" s="74"/>
      <c r="AK1096" s="74"/>
      <c r="AL1096" s="74"/>
      <c r="AM1096" s="61"/>
    </row>
    <row r="1097" spans="1:39" hidden="1">
      <c r="A1097" s="10">
        <v>1093</v>
      </c>
      <c r="B1097" s="98" t="s">
        <v>194</v>
      </c>
      <c r="C1097" s="98" t="s">
        <v>193</v>
      </c>
      <c r="D1097" s="11" t="s">
        <v>25</v>
      </c>
      <c r="E1097" s="11" t="s">
        <v>304</v>
      </c>
      <c r="F1097" s="12" t="s">
        <v>50</v>
      </c>
      <c r="G1097" s="12" t="s">
        <v>310</v>
      </c>
      <c r="H1097" s="12" t="s">
        <v>306</v>
      </c>
      <c r="I1097" s="11" t="s">
        <v>504</v>
      </c>
      <c r="J1097" s="12" t="str">
        <f t="shared" ref="J1097:J1103" si="39">"≥17h"</f>
        <v>≥17h</v>
      </c>
      <c r="K1097" s="12" t="s">
        <v>512</v>
      </c>
      <c r="L1097" s="69" t="s">
        <v>519</v>
      </c>
      <c r="M1097" s="59" t="s">
        <v>381</v>
      </c>
      <c r="N1097" s="78"/>
      <c r="O1097" s="27" t="s">
        <v>358</v>
      </c>
      <c r="P1097" s="15" t="s">
        <v>359</v>
      </c>
      <c r="Q1097" s="73"/>
      <c r="R1097" s="74"/>
      <c r="S1097" s="74"/>
      <c r="T1097" s="74"/>
      <c r="U1097" s="74"/>
      <c r="V1097" s="74"/>
      <c r="W1097" s="74"/>
      <c r="X1097" s="74"/>
      <c r="Y1097" s="61"/>
      <c r="Z1097" s="69" t="s">
        <v>519</v>
      </c>
      <c r="AA1097" s="59" t="s">
        <v>381</v>
      </c>
      <c r="AB1097" s="78"/>
      <c r="AC1097" s="27" t="s">
        <v>358</v>
      </c>
      <c r="AD1097" s="15" t="s">
        <v>359</v>
      </c>
      <c r="AE1097" s="73"/>
      <c r="AF1097" s="74"/>
      <c r="AG1097" s="74"/>
      <c r="AH1097" s="74"/>
      <c r="AI1097" s="74"/>
      <c r="AJ1097" s="74"/>
      <c r="AK1097" s="74"/>
      <c r="AL1097" s="74"/>
      <c r="AM1097" s="61"/>
    </row>
    <row r="1098" spans="1:39" hidden="1">
      <c r="A1098" s="10">
        <v>1094</v>
      </c>
      <c r="B1098" s="98" t="s">
        <v>76</v>
      </c>
      <c r="C1098" s="98" t="s">
        <v>75</v>
      </c>
      <c r="D1098" s="11" t="s">
        <v>51</v>
      </c>
      <c r="E1098" s="11" t="s">
        <v>304</v>
      </c>
      <c r="F1098" s="12" t="s">
        <v>50</v>
      </c>
      <c r="G1098" s="12" t="s">
        <v>310</v>
      </c>
      <c r="H1098" s="12" t="s">
        <v>306</v>
      </c>
      <c r="I1098" s="103" t="s">
        <v>505</v>
      </c>
      <c r="J1098" s="12" t="str">
        <f t="shared" si="39"/>
        <v>≥17h</v>
      </c>
      <c r="K1098" s="12" t="s">
        <v>513</v>
      </c>
      <c r="L1098" s="69" t="s">
        <v>519</v>
      </c>
      <c r="M1098" s="59" t="s">
        <v>381</v>
      </c>
      <c r="N1098" s="78"/>
      <c r="O1098" s="27" t="s">
        <v>358</v>
      </c>
      <c r="P1098" s="15" t="s">
        <v>359</v>
      </c>
      <c r="Q1098" s="73"/>
      <c r="R1098" s="74"/>
      <c r="S1098" s="74"/>
      <c r="T1098" s="74"/>
      <c r="U1098" s="74"/>
      <c r="V1098" s="74"/>
      <c r="W1098" s="74"/>
      <c r="X1098" s="74"/>
      <c r="Y1098" s="61"/>
      <c r="Z1098" s="69" t="s">
        <v>519</v>
      </c>
      <c r="AA1098" s="59" t="s">
        <v>381</v>
      </c>
      <c r="AB1098" s="78"/>
      <c r="AC1098" s="27" t="s">
        <v>358</v>
      </c>
      <c r="AD1098" s="15" t="s">
        <v>359</v>
      </c>
      <c r="AE1098" s="73"/>
      <c r="AF1098" s="74"/>
      <c r="AG1098" s="74"/>
      <c r="AH1098" s="74"/>
      <c r="AI1098" s="74"/>
      <c r="AJ1098" s="74"/>
      <c r="AK1098" s="74"/>
      <c r="AL1098" s="74"/>
      <c r="AM1098" s="61"/>
    </row>
    <row r="1099" spans="1:39">
      <c r="A1099" s="10">
        <v>1095</v>
      </c>
      <c r="B1099" s="98" t="s">
        <v>196</v>
      </c>
      <c r="C1099" s="98" t="s">
        <v>196</v>
      </c>
      <c r="D1099" s="11" t="s">
        <v>25</v>
      </c>
      <c r="E1099" s="11" t="s">
        <v>303</v>
      </c>
      <c r="F1099" s="12" t="s">
        <v>50</v>
      </c>
      <c r="G1099" s="12" t="s">
        <v>310</v>
      </c>
      <c r="H1099" s="12" t="s">
        <v>306</v>
      </c>
      <c r="I1099" s="103" t="s">
        <v>505</v>
      </c>
      <c r="J1099" s="12" t="str">
        <f t="shared" si="39"/>
        <v>≥17h</v>
      </c>
      <c r="K1099" s="12" t="s">
        <v>47</v>
      </c>
      <c r="L1099" s="69" t="s">
        <v>519</v>
      </c>
      <c r="M1099" s="59" t="s">
        <v>385</v>
      </c>
      <c r="N1099" s="78" t="s">
        <v>308</v>
      </c>
      <c r="O1099" s="27" t="s">
        <v>358</v>
      </c>
      <c r="P1099" s="15" t="s">
        <v>368</v>
      </c>
      <c r="Q1099" s="73"/>
      <c r="R1099" s="74"/>
      <c r="S1099" s="74"/>
      <c r="T1099" s="74">
        <v>1</v>
      </c>
      <c r="U1099" s="74"/>
      <c r="V1099" s="74"/>
      <c r="W1099" s="74"/>
      <c r="X1099" s="74"/>
      <c r="Y1099" s="61"/>
      <c r="Z1099" s="69" t="s">
        <v>519</v>
      </c>
      <c r="AA1099" s="59" t="s">
        <v>385</v>
      </c>
      <c r="AB1099" s="78" t="s">
        <v>308</v>
      </c>
      <c r="AC1099" s="27" t="s">
        <v>358</v>
      </c>
      <c r="AD1099" s="15" t="s">
        <v>368</v>
      </c>
      <c r="AE1099" s="73"/>
      <c r="AF1099" s="74">
        <v>1</v>
      </c>
      <c r="AG1099" s="74"/>
      <c r="AH1099" s="74"/>
      <c r="AI1099" s="74"/>
      <c r="AJ1099" s="74"/>
      <c r="AK1099" s="74"/>
      <c r="AL1099" s="74"/>
      <c r="AM1099" s="61"/>
    </row>
    <row r="1100" spans="1:39" hidden="1">
      <c r="A1100" s="10">
        <v>1096</v>
      </c>
      <c r="B1100" s="98" t="s">
        <v>291</v>
      </c>
      <c r="C1100" s="98" t="s">
        <v>291</v>
      </c>
      <c r="D1100" s="11" t="s">
        <v>25</v>
      </c>
      <c r="E1100" s="11" t="s">
        <v>304</v>
      </c>
      <c r="F1100" s="12" t="s">
        <v>50</v>
      </c>
      <c r="G1100" s="12" t="s">
        <v>310</v>
      </c>
      <c r="H1100" s="12" t="s">
        <v>306</v>
      </c>
      <c r="I1100" s="11" t="s">
        <v>504</v>
      </c>
      <c r="J1100" s="12" t="str">
        <f t="shared" si="39"/>
        <v>≥17h</v>
      </c>
      <c r="K1100" s="12" t="s">
        <v>47</v>
      </c>
      <c r="L1100" s="69" t="s">
        <v>519</v>
      </c>
      <c r="M1100" s="59" t="s">
        <v>381</v>
      </c>
      <c r="N1100" s="78"/>
      <c r="O1100" s="27" t="s">
        <v>358</v>
      </c>
      <c r="P1100" s="15" t="s">
        <v>359</v>
      </c>
      <c r="Q1100" s="73"/>
      <c r="R1100" s="74"/>
      <c r="S1100" s="74"/>
      <c r="T1100" s="74"/>
      <c r="U1100" s="74"/>
      <c r="V1100" s="74"/>
      <c r="W1100" s="74"/>
      <c r="X1100" s="74"/>
      <c r="Y1100" s="61"/>
      <c r="Z1100" s="69" t="s">
        <v>519</v>
      </c>
      <c r="AA1100" s="59" t="s">
        <v>381</v>
      </c>
      <c r="AB1100" s="78"/>
      <c r="AC1100" s="27" t="s">
        <v>358</v>
      </c>
      <c r="AD1100" s="15" t="s">
        <v>359</v>
      </c>
      <c r="AE1100" s="73"/>
      <c r="AF1100" s="74"/>
      <c r="AG1100" s="74"/>
      <c r="AH1100" s="74"/>
      <c r="AI1100" s="74"/>
      <c r="AJ1100" s="74"/>
      <c r="AK1100" s="74"/>
      <c r="AL1100" s="74"/>
      <c r="AM1100" s="61"/>
    </row>
    <row r="1101" spans="1:39">
      <c r="A1101" s="10">
        <v>1097</v>
      </c>
      <c r="B1101" s="98" t="s">
        <v>196</v>
      </c>
      <c r="C1101" s="98" t="s">
        <v>196</v>
      </c>
      <c r="D1101" s="11" t="s">
        <v>51</v>
      </c>
      <c r="E1101" s="11" t="s">
        <v>304</v>
      </c>
      <c r="F1101" s="12" t="s">
        <v>50</v>
      </c>
      <c r="G1101" s="12" t="s">
        <v>310</v>
      </c>
      <c r="H1101" s="12" t="s">
        <v>306</v>
      </c>
      <c r="I1101" s="11" t="s">
        <v>507</v>
      </c>
      <c r="J1101" s="12" t="str">
        <f t="shared" si="39"/>
        <v>≥17h</v>
      </c>
      <c r="K1101" s="12" t="s">
        <v>513</v>
      </c>
      <c r="L1101" s="69" t="s">
        <v>519</v>
      </c>
      <c r="M1101" s="59" t="s">
        <v>385</v>
      </c>
      <c r="N1101" s="78" t="s">
        <v>308</v>
      </c>
      <c r="O1101" s="27" t="s">
        <v>358</v>
      </c>
      <c r="P1101" s="15" t="s">
        <v>368</v>
      </c>
      <c r="Q1101" s="73"/>
      <c r="R1101" s="74"/>
      <c r="S1101" s="74"/>
      <c r="T1101" s="74">
        <v>1</v>
      </c>
      <c r="U1101" s="74"/>
      <c r="V1101" s="74"/>
      <c r="W1101" s="74"/>
      <c r="X1101" s="74"/>
      <c r="Y1101" s="61">
        <v>1</v>
      </c>
      <c r="Z1101" s="69" t="s">
        <v>519</v>
      </c>
      <c r="AA1101" s="59" t="s">
        <v>385</v>
      </c>
      <c r="AB1101" s="78" t="s">
        <v>308</v>
      </c>
      <c r="AC1101" s="27" t="s">
        <v>358</v>
      </c>
      <c r="AD1101" s="15" t="s">
        <v>368</v>
      </c>
      <c r="AE1101" s="73"/>
      <c r="AF1101" s="74">
        <v>1</v>
      </c>
      <c r="AG1101" s="74"/>
      <c r="AH1101" s="74"/>
      <c r="AI1101" s="74"/>
      <c r="AJ1101" s="74"/>
      <c r="AK1101" s="74"/>
      <c r="AL1101" s="74"/>
      <c r="AM1101" s="61"/>
    </row>
    <row r="1102" spans="1:39" hidden="1">
      <c r="A1102" s="10">
        <v>1098</v>
      </c>
      <c r="B1102" s="98" t="s">
        <v>133</v>
      </c>
      <c r="C1102" s="98" t="s">
        <v>131</v>
      </c>
      <c r="D1102" s="11" t="s">
        <v>51</v>
      </c>
      <c r="E1102" s="11" t="s">
        <v>303</v>
      </c>
      <c r="F1102" s="12" t="s">
        <v>50</v>
      </c>
      <c r="G1102" s="12" t="s">
        <v>310</v>
      </c>
      <c r="H1102" s="12" t="s">
        <v>306</v>
      </c>
      <c r="I1102" s="103" t="s">
        <v>504</v>
      </c>
      <c r="J1102" s="12" t="str">
        <f t="shared" si="39"/>
        <v>≥17h</v>
      </c>
      <c r="K1102" s="12" t="s">
        <v>47</v>
      </c>
      <c r="L1102" s="69" t="s">
        <v>519</v>
      </c>
      <c r="M1102" s="59" t="s">
        <v>381</v>
      </c>
      <c r="N1102" s="78"/>
      <c r="O1102" s="27" t="s">
        <v>358</v>
      </c>
      <c r="P1102" s="15" t="s">
        <v>359</v>
      </c>
      <c r="Q1102" s="73"/>
      <c r="R1102" s="74"/>
      <c r="S1102" s="74"/>
      <c r="T1102" s="74"/>
      <c r="U1102" s="74"/>
      <c r="V1102" s="74"/>
      <c r="W1102" s="74"/>
      <c r="X1102" s="74"/>
      <c r="Y1102" s="61"/>
      <c r="Z1102" s="69" t="s">
        <v>519</v>
      </c>
      <c r="AA1102" s="59" t="s">
        <v>381</v>
      </c>
      <c r="AB1102" s="78"/>
      <c r="AC1102" s="27" t="s">
        <v>358</v>
      </c>
      <c r="AD1102" s="15" t="s">
        <v>359</v>
      </c>
      <c r="AE1102" s="73"/>
      <c r="AF1102" s="74"/>
      <c r="AG1102" s="74"/>
      <c r="AH1102" s="74"/>
      <c r="AI1102" s="74"/>
      <c r="AJ1102" s="74"/>
      <c r="AK1102" s="74"/>
      <c r="AL1102" s="74"/>
      <c r="AM1102" s="61"/>
    </row>
    <row r="1103" spans="1:39" hidden="1">
      <c r="A1103" s="10">
        <v>1099</v>
      </c>
      <c r="B1103" s="98" t="s">
        <v>236</v>
      </c>
      <c r="C1103" s="98" t="s">
        <v>235</v>
      </c>
      <c r="D1103" s="11" t="s">
        <v>51</v>
      </c>
      <c r="E1103" s="11" t="s">
        <v>304</v>
      </c>
      <c r="F1103" s="12" t="s">
        <v>48</v>
      </c>
      <c r="G1103" s="12" t="s">
        <v>510</v>
      </c>
      <c r="H1103" s="12" t="s">
        <v>306</v>
      </c>
      <c r="I1103" s="11" t="s">
        <v>504</v>
      </c>
      <c r="J1103" s="12" t="str">
        <f t="shared" si="39"/>
        <v>≥17h</v>
      </c>
      <c r="K1103" s="12" t="s">
        <v>513</v>
      </c>
      <c r="L1103" s="69" t="s">
        <v>519</v>
      </c>
      <c r="M1103" s="59" t="s">
        <v>381</v>
      </c>
      <c r="N1103" s="78"/>
      <c r="O1103" s="27" t="s">
        <v>358</v>
      </c>
      <c r="P1103" s="15" t="s">
        <v>359</v>
      </c>
      <c r="Q1103" s="73"/>
      <c r="R1103" s="74"/>
      <c r="S1103" s="74"/>
      <c r="T1103" s="74"/>
      <c r="U1103" s="74"/>
      <c r="V1103" s="74"/>
      <c r="W1103" s="74"/>
      <c r="X1103" s="74"/>
      <c r="Y1103" s="61"/>
      <c r="Z1103" s="69" t="s">
        <v>519</v>
      </c>
      <c r="AA1103" s="59" t="s">
        <v>381</v>
      </c>
      <c r="AB1103" s="78"/>
      <c r="AC1103" s="27" t="s">
        <v>358</v>
      </c>
      <c r="AD1103" s="15" t="s">
        <v>359</v>
      </c>
      <c r="AE1103" s="73"/>
      <c r="AF1103" s="74"/>
      <c r="AG1103" s="74"/>
      <c r="AH1103" s="74"/>
      <c r="AI1103" s="74"/>
      <c r="AJ1103" s="74"/>
      <c r="AK1103" s="74"/>
      <c r="AL1103" s="74"/>
      <c r="AM1103" s="61"/>
    </row>
    <row r="1104" spans="1:39" hidden="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59" t="s">
        <v>381</v>
      </c>
      <c r="N1104" s="78"/>
      <c r="O1104" s="27" t="s">
        <v>358</v>
      </c>
      <c r="P1104" s="15" t="s">
        <v>359</v>
      </c>
      <c r="Q1104" s="73"/>
      <c r="R1104" s="74"/>
      <c r="S1104" s="74"/>
      <c r="T1104" s="74"/>
      <c r="U1104" s="74"/>
      <c r="V1104" s="74"/>
      <c r="W1104" s="74"/>
      <c r="X1104" s="74"/>
      <c r="Y1104" s="61"/>
      <c r="Z1104" s="69" t="s">
        <v>519</v>
      </c>
      <c r="AA1104" s="59" t="s">
        <v>381</v>
      </c>
      <c r="AB1104" s="78"/>
      <c r="AC1104" s="27" t="s">
        <v>358</v>
      </c>
      <c r="AD1104" s="15" t="s">
        <v>359</v>
      </c>
      <c r="AE1104" s="73"/>
      <c r="AF1104" s="74"/>
      <c r="AG1104" s="74"/>
      <c r="AH1104" s="74"/>
      <c r="AI1104" s="74"/>
      <c r="AJ1104" s="74"/>
      <c r="AK1104" s="74"/>
      <c r="AL1104" s="74"/>
      <c r="AM1104" s="61"/>
    </row>
    <row r="1105" spans="1:39" hidden="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59" t="s">
        <v>381</v>
      </c>
      <c r="N1105" s="78"/>
      <c r="O1105" s="27" t="s">
        <v>358</v>
      </c>
      <c r="P1105" s="15" t="s">
        <v>359</v>
      </c>
      <c r="Q1105" s="73"/>
      <c r="R1105" s="74"/>
      <c r="S1105" s="74"/>
      <c r="T1105" s="74"/>
      <c r="U1105" s="74"/>
      <c r="V1105" s="74"/>
      <c r="W1105" s="74"/>
      <c r="X1105" s="74"/>
      <c r="Y1105" s="61"/>
      <c r="Z1105" s="69" t="s">
        <v>519</v>
      </c>
      <c r="AA1105" s="59" t="s">
        <v>381</v>
      </c>
      <c r="AB1105" s="78"/>
      <c r="AC1105" s="27" t="s">
        <v>358</v>
      </c>
      <c r="AD1105" s="15" t="s">
        <v>359</v>
      </c>
      <c r="AE1105" s="73"/>
      <c r="AF1105" s="74"/>
      <c r="AG1105" s="74"/>
      <c r="AH1105" s="74"/>
      <c r="AI1105" s="74"/>
      <c r="AJ1105" s="74"/>
      <c r="AK1105" s="74"/>
      <c r="AL1105" s="74"/>
      <c r="AM1105" s="61"/>
    </row>
    <row r="1106" spans="1:39" hidden="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59" t="s">
        <v>381</v>
      </c>
      <c r="N1106" s="78"/>
      <c r="O1106" s="27" t="s">
        <v>358</v>
      </c>
      <c r="P1106" s="15" t="s">
        <v>359</v>
      </c>
      <c r="Q1106" s="73"/>
      <c r="R1106" s="74"/>
      <c r="S1106" s="74"/>
      <c r="T1106" s="74"/>
      <c r="U1106" s="74"/>
      <c r="V1106" s="74"/>
      <c r="W1106" s="74"/>
      <c r="X1106" s="74"/>
      <c r="Y1106" s="61"/>
      <c r="Z1106" s="69" t="s">
        <v>519</v>
      </c>
      <c r="AA1106" s="59" t="s">
        <v>381</v>
      </c>
      <c r="AB1106" s="78"/>
      <c r="AC1106" s="27" t="s">
        <v>358</v>
      </c>
      <c r="AD1106" s="15" t="s">
        <v>359</v>
      </c>
      <c r="AE1106" s="73"/>
      <c r="AF1106" s="74"/>
      <c r="AG1106" s="74"/>
      <c r="AH1106" s="74"/>
      <c r="AI1106" s="74"/>
      <c r="AJ1106" s="74"/>
      <c r="AK1106" s="74"/>
      <c r="AL1106" s="74"/>
      <c r="AM1106" s="61"/>
    </row>
    <row r="1107" spans="1:39" hidden="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59" t="s">
        <v>381</v>
      </c>
      <c r="N1107" s="78"/>
      <c r="O1107" s="27" t="s">
        <v>358</v>
      </c>
      <c r="P1107" s="15" t="s">
        <v>359</v>
      </c>
      <c r="Q1107" s="73"/>
      <c r="R1107" s="74"/>
      <c r="S1107" s="74"/>
      <c r="T1107" s="74"/>
      <c r="U1107" s="74"/>
      <c r="V1107" s="74"/>
      <c r="W1107" s="74"/>
      <c r="X1107" s="74"/>
      <c r="Y1107" s="61"/>
      <c r="Z1107" s="69" t="s">
        <v>519</v>
      </c>
      <c r="AA1107" s="59" t="s">
        <v>381</v>
      </c>
      <c r="AB1107" s="78"/>
      <c r="AC1107" s="27" t="s">
        <v>358</v>
      </c>
      <c r="AD1107" s="15" t="s">
        <v>359</v>
      </c>
      <c r="AE1107" s="73"/>
      <c r="AF1107" s="74"/>
      <c r="AG1107" s="74"/>
      <c r="AH1107" s="74"/>
      <c r="AI1107" s="74"/>
      <c r="AJ1107" s="74"/>
      <c r="AK1107" s="74"/>
      <c r="AL1107" s="74"/>
      <c r="AM1107" s="61"/>
    </row>
    <row r="1108" spans="1:39" hidden="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59" t="s">
        <v>381</v>
      </c>
      <c r="N1108" s="78"/>
      <c r="O1108" s="27" t="s">
        <v>358</v>
      </c>
      <c r="P1108" s="15" t="s">
        <v>359</v>
      </c>
      <c r="Q1108" s="73"/>
      <c r="R1108" s="74"/>
      <c r="S1108" s="74"/>
      <c r="T1108" s="74"/>
      <c r="U1108" s="74"/>
      <c r="V1108" s="74"/>
      <c r="W1108" s="74"/>
      <c r="X1108" s="74"/>
      <c r="Y1108" s="61"/>
      <c r="Z1108" s="69" t="s">
        <v>519</v>
      </c>
      <c r="AA1108" s="59" t="s">
        <v>381</v>
      </c>
      <c r="AB1108" s="78"/>
      <c r="AC1108" s="27" t="s">
        <v>358</v>
      </c>
      <c r="AD1108" s="15" t="s">
        <v>359</v>
      </c>
      <c r="AE1108" s="73"/>
      <c r="AF1108" s="74"/>
      <c r="AG1108" s="74"/>
      <c r="AH1108" s="74"/>
      <c r="AI1108" s="74"/>
      <c r="AJ1108" s="74"/>
      <c r="AK1108" s="74"/>
      <c r="AL1108" s="74"/>
      <c r="AM1108" s="61"/>
    </row>
    <row r="1109" spans="1:39" hidden="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59" t="s">
        <v>381</v>
      </c>
      <c r="N1109" s="78"/>
      <c r="O1109" s="27" t="s">
        <v>358</v>
      </c>
      <c r="P1109" s="15" t="s">
        <v>359</v>
      </c>
      <c r="Q1109" s="73"/>
      <c r="R1109" s="74"/>
      <c r="S1109" s="74"/>
      <c r="T1109" s="74"/>
      <c r="U1109" s="74"/>
      <c r="V1109" s="74"/>
      <c r="W1109" s="74"/>
      <c r="X1109" s="74"/>
      <c r="Y1109" s="61"/>
      <c r="Z1109" s="69" t="s">
        <v>519</v>
      </c>
      <c r="AA1109" s="59" t="s">
        <v>381</v>
      </c>
      <c r="AB1109" s="78"/>
      <c r="AC1109" s="27" t="s">
        <v>358</v>
      </c>
      <c r="AD1109" s="15" t="s">
        <v>359</v>
      </c>
      <c r="AE1109" s="73"/>
      <c r="AF1109" s="74"/>
      <c r="AG1109" s="74"/>
      <c r="AH1109" s="74"/>
      <c r="AI1109" s="74"/>
      <c r="AJ1109" s="74"/>
      <c r="AK1109" s="74"/>
      <c r="AL1109" s="74"/>
      <c r="AM1109" s="61"/>
    </row>
    <row r="1110" spans="1:39">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59" t="s">
        <v>385</v>
      </c>
      <c r="N1110" s="78" t="s">
        <v>308</v>
      </c>
      <c r="O1110" s="27" t="s">
        <v>358</v>
      </c>
      <c r="P1110" s="15" t="s">
        <v>368</v>
      </c>
      <c r="Q1110" s="73"/>
      <c r="R1110" s="74"/>
      <c r="S1110" s="74"/>
      <c r="T1110" s="74">
        <v>1</v>
      </c>
      <c r="U1110" s="74"/>
      <c r="V1110" s="74"/>
      <c r="W1110" s="74">
        <v>1</v>
      </c>
      <c r="X1110" s="74">
        <v>1</v>
      </c>
      <c r="Y1110" s="61"/>
      <c r="Z1110" s="69" t="s">
        <v>519</v>
      </c>
      <c r="AA1110" s="59" t="s">
        <v>385</v>
      </c>
      <c r="AB1110" s="78" t="s">
        <v>308</v>
      </c>
      <c r="AC1110" s="27" t="s">
        <v>358</v>
      </c>
      <c r="AD1110" s="15" t="s">
        <v>368</v>
      </c>
      <c r="AE1110" s="73"/>
      <c r="AF1110" s="74"/>
      <c r="AG1110" s="74"/>
      <c r="AH1110" s="74"/>
      <c r="AI1110" s="74"/>
      <c r="AJ1110" s="74"/>
      <c r="AK1110" s="74"/>
      <c r="AL1110" s="74"/>
      <c r="AM1110" s="61">
        <v>1</v>
      </c>
    </row>
    <row r="1111" spans="1:39" hidden="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59" t="s">
        <v>381</v>
      </c>
      <c r="N1111" s="78"/>
      <c r="O1111" s="27" t="s">
        <v>358</v>
      </c>
      <c r="P1111" s="15" t="s">
        <v>359</v>
      </c>
      <c r="Q1111" s="73"/>
      <c r="R1111" s="74"/>
      <c r="S1111" s="74"/>
      <c r="T1111" s="74"/>
      <c r="U1111" s="74"/>
      <c r="V1111" s="74"/>
      <c r="W1111" s="74"/>
      <c r="X1111" s="74"/>
      <c r="Y1111" s="61"/>
      <c r="Z1111" s="69" t="s">
        <v>519</v>
      </c>
      <c r="AA1111" s="59" t="s">
        <v>381</v>
      </c>
      <c r="AB1111" s="78"/>
      <c r="AC1111" s="27" t="s">
        <v>358</v>
      </c>
      <c r="AD1111" s="15" t="s">
        <v>359</v>
      </c>
      <c r="AE1111" s="73"/>
      <c r="AF1111" s="74"/>
      <c r="AG1111" s="74"/>
      <c r="AH1111" s="74"/>
      <c r="AI1111" s="74"/>
      <c r="AJ1111" s="74"/>
      <c r="AK1111" s="74"/>
      <c r="AL1111" s="74"/>
      <c r="AM1111" s="61"/>
    </row>
    <row r="1112" spans="1:39" hidden="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59" t="s">
        <v>381</v>
      </c>
      <c r="N1112" s="78"/>
      <c r="O1112" s="27" t="s">
        <v>358</v>
      </c>
      <c r="P1112" s="15" t="s">
        <v>359</v>
      </c>
      <c r="Q1112" s="73"/>
      <c r="R1112" s="74"/>
      <c r="S1112" s="74"/>
      <c r="T1112" s="74"/>
      <c r="U1112" s="74"/>
      <c r="V1112" s="74"/>
      <c r="W1112" s="74"/>
      <c r="X1112" s="74"/>
      <c r="Y1112" s="61"/>
      <c r="Z1112" s="69" t="s">
        <v>519</v>
      </c>
      <c r="AA1112" s="59" t="s">
        <v>381</v>
      </c>
      <c r="AB1112" s="78"/>
      <c r="AC1112" s="27" t="s">
        <v>358</v>
      </c>
      <c r="AD1112" s="15" t="s">
        <v>359</v>
      </c>
      <c r="AE1112" s="73"/>
      <c r="AF1112" s="74"/>
      <c r="AG1112" s="74"/>
      <c r="AH1112" s="74"/>
      <c r="AI1112" s="74"/>
      <c r="AJ1112" s="74"/>
      <c r="AK1112" s="74"/>
      <c r="AL1112" s="74"/>
      <c r="AM1112" s="61"/>
    </row>
    <row r="1113" spans="1:39">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59" t="s">
        <v>382</v>
      </c>
      <c r="N1113" s="78" t="s">
        <v>308</v>
      </c>
      <c r="O1113" s="27" t="s">
        <v>358</v>
      </c>
      <c r="P1113" s="15" t="s">
        <v>368</v>
      </c>
      <c r="Q1113" s="73"/>
      <c r="R1113" s="74"/>
      <c r="S1113" s="74"/>
      <c r="T1113" s="74">
        <v>1</v>
      </c>
      <c r="U1113" s="74"/>
      <c r="V1113" s="74"/>
      <c r="W1113" s="74"/>
      <c r="X1113" s="74"/>
      <c r="Y1113" s="61">
        <v>1</v>
      </c>
      <c r="Z1113" s="69" t="s">
        <v>519</v>
      </c>
      <c r="AA1113" s="59" t="s">
        <v>382</v>
      </c>
      <c r="AB1113" s="78" t="s">
        <v>308</v>
      </c>
      <c r="AC1113" s="27" t="s">
        <v>358</v>
      </c>
      <c r="AD1113" s="15" t="s">
        <v>368</v>
      </c>
      <c r="AE1113" s="73"/>
      <c r="AF1113" s="74"/>
      <c r="AG1113" s="74"/>
      <c r="AH1113" s="74"/>
      <c r="AI1113" s="74"/>
      <c r="AJ1113" s="74"/>
      <c r="AK1113" s="74"/>
      <c r="AL1113" s="74"/>
      <c r="AM1113" s="61">
        <v>1</v>
      </c>
    </row>
    <row r="1114" spans="1:39">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59" t="s">
        <v>385</v>
      </c>
      <c r="N1114" s="78" t="s">
        <v>308</v>
      </c>
      <c r="O1114" s="27" t="s">
        <v>358</v>
      </c>
      <c r="P1114" s="15" t="s">
        <v>368</v>
      </c>
      <c r="Q1114" s="73"/>
      <c r="R1114" s="74"/>
      <c r="S1114" s="74"/>
      <c r="T1114" s="74">
        <v>1</v>
      </c>
      <c r="U1114" s="74"/>
      <c r="V1114" s="74"/>
      <c r="W1114" s="74"/>
      <c r="X1114" s="74"/>
      <c r="Y1114" s="61"/>
      <c r="Z1114" s="69" t="s">
        <v>519</v>
      </c>
      <c r="AA1114" s="59" t="s">
        <v>385</v>
      </c>
      <c r="AB1114" s="78" t="s">
        <v>308</v>
      </c>
      <c r="AC1114" s="27" t="s">
        <v>358</v>
      </c>
      <c r="AD1114" s="15" t="s">
        <v>368</v>
      </c>
      <c r="AE1114" s="73"/>
      <c r="AF1114" s="74">
        <v>1</v>
      </c>
      <c r="AG1114" s="74"/>
      <c r="AH1114" s="74"/>
      <c r="AI1114" s="74"/>
      <c r="AJ1114" s="74"/>
      <c r="AK1114" s="74"/>
      <c r="AL1114" s="74"/>
      <c r="AM1114" s="61"/>
    </row>
    <row r="1115" spans="1:39" hidden="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59" t="s">
        <v>381</v>
      </c>
      <c r="N1115" s="78"/>
      <c r="O1115" s="27" t="s">
        <v>358</v>
      </c>
      <c r="P1115" s="15" t="s">
        <v>359</v>
      </c>
      <c r="Q1115" s="73"/>
      <c r="R1115" s="74"/>
      <c r="S1115" s="74"/>
      <c r="T1115" s="74"/>
      <c r="U1115" s="74"/>
      <c r="V1115" s="74"/>
      <c r="W1115" s="74"/>
      <c r="X1115" s="74"/>
      <c r="Y1115" s="61"/>
      <c r="Z1115" s="69" t="s">
        <v>519</v>
      </c>
      <c r="AA1115" s="59" t="s">
        <v>381</v>
      </c>
      <c r="AB1115" s="78"/>
      <c r="AC1115" s="27" t="s">
        <v>358</v>
      </c>
      <c r="AD1115" s="15" t="s">
        <v>359</v>
      </c>
      <c r="AE1115" s="73"/>
      <c r="AF1115" s="74"/>
      <c r="AG1115" s="74"/>
      <c r="AH1115" s="74"/>
      <c r="AI1115" s="74"/>
      <c r="AJ1115" s="74"/>
      <c r="AK1115" s="74"/>
      <c r="AL1115" s="74"/>
      <c r="AM1115" s="61"/>
    </row>
    <row r="1116" spans="1:39">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59" t="s">
        <v>385</v>
      </c>
      <c r="N1116" s="78" t="s">
        <v>308</v>
      </c>
      <c r="O1116" s="27" t="s">
        <v>358</v>
      </c>
      <c r="P1116" s="15" t="s">
        <v>368</v>
      </c>
      <c r="Q1116" s="73"/>
      <c r="R1116" s="74"/>
      <c r="S1116" s="74"/>
      <c r="T1116" s="74">
        <v>1</v>
      </c>
      <c r="U1116" s="74"/>
      <c r="V1116" s="74"/>
      <c r="W1116" s="74"/>
      <c r="X1116" s="74"/>
      <c r="Y1116" s="61"/>
      <c r="Z1116" s="69" t="s">
        <v>519</v>
      </c>
      <c r="AA1116" s="59" t="s">
        <v>385</v>
      </c>
      <c r="AB1116" s="78" t="s">
        <v>308</v>
      </c>
      <c r="AC1116" s="27" t="s">
        <v>358</v>
      </c>
      <c r="AD1116" s="15" t="s">
        <v>368</v>
      </c>
      <c r="AE1116" s="73"/>
      <c r="AF1116" s="74">
        <v>1</v>
      </c>
      <c r="AG1116" s="74"/>
      <c r="AH1116" s="74"/>
      <c r="AI1116" s="74"/>
      <c r="AJ1116" s="74"/>
      <c r="AK1116" s="74"/>
      <c r="AL1116" s="74"/>
      <c r="AM1116" s="61"/>
    </row>
    <row r="1117" spans="1:39" hidden="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59" t="s">
        <v>381</v>
      </c>
      <c r="N1117" s="78"/>
      <c r="O1117" s="27" t="s">
        <v>358</v>
      </c>
      <c r="P1117" s="15" t="s">
        <v>359</v>
      </c>
      <c r="Q1117" s="73"/>
      <c r="R1117" s="74"/>
      <c r="S1117" s="74"/>
      <c r="T1117" s="74"/>
      <c r="U1117" s="74"/>
      <c r="V1117" s="74"/>
      <c r="W1117" s="74"/>
      <c r="X1117" s="74"/>
      <c r="Y1117" s="61"/>
      <c r="Z1117" s="69" t="s">
        <v>519</v>
      </c>
      <c r="AA1117" s="59" t="s">
        <v>381</v>
      </c>
      <c r="AB1117" s="78"/>
      <c r="AC1117" s="27" t="s">
        <v>358</v>
      </c>
      <c r="AD1117" s="15" t="s">
        <v>359</v>
      </c>
      <c r="AE1117" s="73"/>
      <c r="AF1117" s="74"/>
      <c r="AG1117" s="74"/>
      <c r="AH1117" s="74"/>
      <c r="AI1117" s="74"/>
      <c r="AJ1117" s="74"/>
      <c r="AK1117" s="74"/>
      <c r="AL1117" s="74"/>
      <c r="AM1117" s="61"/>
    </row>
    <row r="1118" spans="1:39" hidden="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59" t="s">
        <v>381</v>
      </c>
      <c r="N1118" s="78"/>
      <c r="O1118" s="27" t="s">
        <v>358</v>
      </c>
      <c r="P1118" s="15" t="s">
        <v>359</v>
      </c>
      <c r="Q1118" s="73"/>
      <c r="R1118" s="74"/>
      <c r="S1118" s="74"/>
      <c r="T1118" s="74"/>
      <c r="U1118" s="74"/>
      <c r="V1118" s="74"/>
      <c r="W1118" s="74"/>
      <c r="X1118" s="74"/>
      <c r="Y1118" s="61"/>
      <c r="Z1118" s="69" t="s">
        <v>519</v>
      </c>
      <c r="AA1118" s="59" t="s">
        <v>381</v>
      </c>
      <c r="AB1118" s="78"/>
      <c r="AC1118" s="27" t="s">
        <v>358</v>
      </c>
      <c r="AD1118" s="15" t="s">
        <v>359</v>
      </c>
      <c r="AE1118" s="73"/>
      <c r="AF1118" s="74"/>
      <c r="AG1118" s="74"/>
      <c r="AH1118" s="74"/>
      <c r="AI1118" s="74"/>
      <c r="AJ1118" s="74"/>
      <c r="AK1118" s="74"/>
      <c r="AL1118" s="74"/>
      <c r="AM1118" s="61"/>
    </row>
    <row r="1119" spans="1:39" hidden="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59" t="s">
        <v>381</v>
      </c>
      <c r="N1119" s="78"/>
      <c r="O1119" s="27" t="s">
        <v>358</v>
      </c>
      <c r="P1119" s="15" t="s">
        <v>359</v>
      </c>
      <c r="Q1119" s="73"/>
      <c r="R1119" s="74"/>
      <c r="S1119" s="74"/>
      <c r="T1119" s="74"/>
      <c r="U1119" s="74"/>
      <c r="V1119" s="74"/>
      <c r="W1119" s="74"/>
      <c r="X1119" s="74"/>
      <c r="Y1119" s="61"/>
      <c r="Z1119" s="69" t="s">
        <v>519</v>
      </c>
      <c r="AA1119" s="59" t="s">
        <v>381</v>
      </c>
      <c r="AB1119" s="78"/>
      <c r="AC1119" s="27" t="s">
        <v>358</v>
      </c>
      <c r="AD1119" s="15" t="s">
        <v>359</v>
      </c>
      <c r="AE1119" s="73"/>
      <c r="AF1119" s="74"/>
      <c r="AG1119" s="74"/>
      <c r="AH1119" s="74"/>
      <c r="AI1119" s="74"/>
      <c r="AJ1119" s="74"/>
      <c r="AK1119" s="74"/>
      <c r="AL1119" s="74"/>
      <c r="AM1119" s="61"/>
    </row>
    <row r="1120" spans="1:39" hidden="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59" t="s">
        <v>381</v>
      </c>
      <c r="N1120" s="78"/>
      <c r="O1120" s="27" t="s">
        <v>358</v>
      </c>
      <c r="P1120" s="15" t="s">
        <v>359</v>
      </c>
      <c r="Q1120" s="73"/>
      <c r="R1120" s="74"/>
      <c r="S1120" s="74"/>
      <c r="T1120" s="74"/>
      <c r="U1120" s="74"/>
      <c r="V1120" s="74"/>
      <c r="W1120" s="74"/>
      <c r="X1120" s="74"/>
      <c r="Y1120" s="61"/>
      <c r="Z1120" s="69" t="s">
        <v>519</v>
      </c>
      <c r="AA1120" s="59" t="s">
        <v>381</v>
      </c>
      <c r="AB1120" s="78"/>
      <c r="AC1120" s="27" t="s">
        <v>358</v>
      </c>
      <c r="AD1120" s="15" t="s">
        <v>359</v>
      </c>
      <c r="AE1120" s="73"/>
      <c r="AF1120" s="74"/>
      <c r="AG1120" s="74"/>
      <c r="AH1120" s="74"/>
      <c r="AI1120" s="74"/>
      <c r="AJ1120" s="74"/>
      <c r="AK1120" s="74"/>
      <c r="AL1120" s="74"/>
      <c r="AM1120" s="61"/>
    </row>
    <row r="1121" spans="1:39" hidden="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59" t="s">
        <v>381</v>
      </c>
      <c r="N1121" s="78"/>
      <c r="O1121" s="27" t="s">
        <v>358</v>
      </c>
      <c r="P1121" s="15" t="s">
        <v>359</v>
      </c>
      <c r="Q1121" s="73"/>
      <c r="R1121" s="74"/>
      <c r="S1121" s="74"/>
      <c r="T1121" s="74"/>
      <c r="U1121" s="74"/>
      <c r="V1121" s="74"/>
      <c r="W1121" s="74"/>
      <c r="X1121" s="74"/>
      <c r="Y1121" s="61"/>
      <c r="Z1121" s="69" t="s">
        <v>519</v>
      </c>
      <c r="AA1121" s="59" t="s">
        <v>381</v>
      </c>
      <c r="AB1121" s="78"/>
      <c r="AC1121" s="27" t="s">
        <v>358</v>
      </c>
      <c r="AD1121" s="15" t="s">
        <v>359</v>
      </c>
      <c r="AE1121" s="73"/>
      <c r="AF1121" s="74"/>
      <c r="AG1121" s="74"/>
      <c r="AH1121" s="74"/>
      <c r="AI1121" s="74"/>
      <c r="AJ1121" s="74"/>
      <c r="AK1121" s="74"/>
      <c r="AL1121" s="74"/>
      <c r="AM1121" s="61"/>
    </row>
    <row r="1122" spans="1:39" hidden="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59" t="s">
        <v>381</v>
      </c>
      <c r="N1122" s="78"/>
      <c r="O1122" s="27" t="s">
        <v>358</v>
      </c>
      <c r="P1122" s="15" t="s">
        <v>359</v>
      </c>
      <c r="Q1122" s="73"/>
      <c r="R1122" s="74"/>
      <c r="S1122" s="74"/>
      <c r="T1122" s="74"/>
      <c r="U1122" s="74"/>
      <c r="V1122" s="74"/>
      <c r="W1122" s="74"/>
      <c r="X1122" s="74"/>
      <c r="Y1122" s="61"/>
      <c r="Z1122" s="69" t="s">
        <v>519</v>
      </c>
      <c r="AA1122" s="59" t="s">
        <v>381</v>
      </c>
      <c r="AB1122" s="78"/>
      <c r="AC1122" s="27" t="s">
        <v>358</v>
      </c>
      <c r="AD1122" s="15" t="s">
        <v>359</v>
      </c>
      <c r="AE1122" s="73"/>
      <c r="AF1122" s="74"/>
      <c r="AG1122" s="74"/>
      <c r="AH1122" s="74"/>
      <c r="AI1122" s="74"/>
      <c r="AJ1122" s="74"/>
      <c r="AK1122" s="74"/>
      <c r="AL1122" s="74"/>
      <c r="AM1122" s="61"/>
    </row>
    <row r="1123" spans="1:39" hidden="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59" t="s">
        <v>381</v>
      </c>
      <c r="N1123" s="78"/>
      <c r="O1123" s="27" t="s">
        <v>358</v>
      </c>
      <c r="P1123" s="15" t="s">
        <v>359</v>
      </c>
      <c r="Q1123" s="73"/>
      <c r="R1123" s="74"/>
      <c r="S1123" s="74"/>
      <c r="T1123" s="74"/>
      <c r="U1123" s="74"/>
      <c r="V1123" s="74"/>
      <c r="W1123" s="74"/>
      <c r="X1123" s="74"/>
      <c r="Y1123" s="61"/>
      <c r="Z1123" s="69" t="s">
        <v>519</v>
      </c>
      <c r="AA1123" s="59" t="s">
        <v>381</v>
      </c>
      <c r="AB1123" s="78"/>
      <c r="AC1123" s="27" t="s">
        <v>358</v>
      </c>
      <c r="AD1123" s="15" t="s">
        <v>359</v>
      </c>
      <c r="AE1123" s="73"/>
      <c r="AF1123" s="74"/>
      <c r="AG1123" s="74"/>
      <c r="AH1123" s="74"/>
      <c r="AI1123" s="74"/>
      <c r="AJ1123" s="74"/>
      <c r="AK1123" s="74"/>
      <c r="AL1123" s="74"/>
      <c r="AM1123" s="61"/>
    </row>
    <row r="1124" spans="1:39" hidden="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59" t="s">
        <v>381</v>
      </c>
      <c r="N1124" s="78"/>
      <c r="O1124" s="27" t="s">
        <v>358</v>
      </c>
      <c r="P1124" s="15" t="s">
        <v>359</v>
      </c>
      <c r="Q1124" s="73"/>
      <c r="R1124" s="74"/>
      <c r="S1124" s="74"/>
      <c r="T1124" s="74"/>
      <c r="U1124" s="74"/>
      <c r="V1124" s="74"/>
      <c r="W1124" s="74"/>
      <c r="X1124" s="74"/>
      <c r="Y1124" s="61"/>
      <c r="Z1124" s="69" t="s">
        <v>519</v>
      </c>
      <c r="AA1124" s="59" t="s">
        <v>381</v>
      </c>
      <c r="AB1124" s="78"/>
      <c r="AC1124" s="27" t="s">
        <v>358</v>
      </c>
      <c r="AD1124" s="15" t="s">
        <v>359</v>
      </c>
      <c r="AE1124" s="73"/>
      <c r="AF1124" s="74"/>
      <c r="AG1124" s="74"/>
      <c r="AH1124" s="74"/>
      <c r="AI1124" s="74"/>
      <c r="AJ1124" s="74"/>
      <c r="AK1124" s="74"/>
      <c r="AL1124" s="74"/>
      <c r="AM1124" s="61"/>
    </row>
    <row r="1125" spans="1:39" hidden="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59" t="s">
        <v>381</v>
      </c>
      <c r="N1125" s="78"/>
      <c r="O1125" s="27" t="s">
        <v>358</v>
      </c>
      <c r="P1125" s="15" t="s">
        <v>359</v>
      </c>
      <c r="Q1125" s="73"/>
      <c r="R1125" s="74"/>
      <c r="S1125" s="74"/>
      <c r="T1125" s="74"/>
      <c r="U1125" s="74"/>
      <c r="V1125" s="74"/>
      <c r="W1125" s="74"/>
      <c r="X1125" s="74"/>
      <c r="Y1125" s="61"/>
      <c r="Z1125" s="69" t="s">
        <v>519</v>
      </c>
      <c r="AA1125" s="59" t="s">
        <v>381</v>
      </c>
      <c r="AB1125" s="78"/>
      <c r="AC1125" s="27" t="s">
        <v>358</v>
      </c>
      <c r="AD1125" s="15" t="s">
        <v>359</v>
      </c>
      <c r="AE1125" s="73"/>
      <c r="AF1125" s="74"/>
      <c r="AG1125" s="74"/>
      <c r="AH1125" s="74"/>
      <c r="AI1125" s="74"/>
      <c r="AJ1125" s="74"/>
      <c r="AK1125" s="74"/>
      <c r="AL1125" s="74"/>
      <c r="AM1125" s="61"/>
    </row>
    <row r="1126" spans="1:39" hidden="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59" t="s">
        <v>381</v>
      </c>
      <c r="N1126" s="78"/>
      <c r="O1126" s="27" t="s">
        <v>358</v>
      </c>
      <c r="P1126" s="15" t="s">
        <v>359</v>
      </c>
      <c r="Q1126" s="73"/>
      <c r="R1126" s="74"/>
      <c r="S1126" s="74"/>
      <c r="T1126" s="74"/>
      <c r="U1126" s="74"/>
      <c r="V1126" s="74"/>
      <c r="W1126" s="74"/>
      <c r="X1126" s="74"/>
      <c r="Y1126" s="61"/>
      <c r="Z1126" s="69" t="s">
        <v>519</v>
      </c>
      <c r="AA1126" s="59" t="s">
        <v>381</v>
      </c>
      <c r="AB1126" s="78"/>
      <c r="AC1126" s="27" t="s">
        <v>358</v>
      </c>
      <c r="AD1126" s="15" t="s">
        <v>359</v>
      </c>
      <c r="AE1126" s="73"/>
      <c r="AF1126" s="74"/>
      <c r="AG1126" s="74"/>
      <c r="AH1126" s="74"/>
      <c r="AI1126" s="74"/>
      <c r="AJ1126" s="74"/>
      <c r="AK1126" s="74"/>
      <c r="AL1126" s="74"/>
      <c r="AM1126" s="61"/>
    </row>
    <row r="1127" spans="1:39" hidden="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59" t="s">
        <v>381</v>
      </c>
      <c r="N1127" s="78"/>
      <c r="O1127" s="27" t="s">
        <v>358</v>
      </c>
      <c r="P1127" s="15" t="s">
        <v>359</v>
      </c>
      <c r="Q1127" s="73"/>
      <c r="R1127" s="74"/>
      <c r="S1127" s="74"/>
      <c r="T1127" s="74"/>
      <c r="U1127" s="74"/>
      <c r="V1127" s="74"/>
      <c r="W1127" s="74"/>
      <c r="X1127" s="74"/>
      <c r="Y1127" s="61"/>
      <c r="Z1127" s="69" t="s">
        <v>519</v>
      </c>
      <c r="AA1127" s="59" t="s">
        <v>381</v>
      </c>
      <c r="AB1127" s="78"/>
      <c r="AC1127" s="27" t="s">
        <v>358</v>
      </c>
      <c r="AD1127" s="15" t="s">
        <v>359</v>
      </c>
      <c r="AE1127" s="73"/>
      <c r="AF1127" s="74"/>
      <c r="AG1127" s="74"/>
      <c r="AH1127" s="74"/>
      <c r="AI1127" s="74"/>
      <c r="AJ1127" s="74"/>
      <c r="AK1127" s="74"/>
      <c r="AL1127" s="74"/>
      <c r="AM1127" s="61"/>
    </row>
    <row r="1128" spans="1:39" hidden="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59" t="s">
        <v>381</v>
      </c>
      <c r="N1128" s="78"/>
      <c r="O1128" s="27" t="s">
        <v>358</v>
      </c>
      <c r="P1128" s="15" t="s">
        <v>359</v>
      </c>
      <c r="Q1128" s="73"/>
      <c r="R1128" s="74"/>
      <c r="S1128" s="74"/>
      <c r="T1128" s="74"/>
      <c r="U1128" s="74"/>
      <c r="V1128" s="74"/>
      <c r="W1128" s="74"/>
      <c r="X1128" s="74"/>
      <c r="Y1128" s="61"/>
      <c r="Z1128" s="69" t="s">
        <v>519</v>
      </c>
      <c r="AA1128" s="59" t="s">
        <v>381</v>
      </c>
      <c r="AB1128" s="78"/>
      <c r="AC1128" s="27" t="s">
        <v>358</v>
      </c>
      <c r="AD1128" s="15" t="s">
        <v>359</v>
      </c>
      <c r="AE1128" s="73"/>
      <c r="AF1128" s="74"/>
      <c r="AG1128" s="74"/>
      <c r="AH1128" s="74"/>
      <c r="AI1128" s="74"/>
      <c r="AJ1128" s="74"/>
      <c r="AK1128" s="74"/>
      <c r="AL1128" s="74"/>
      <c r="AM1128" s="61"/>
    </row>
    <row r="1129" spans="1:39" hidden="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59" t="s">
        <v>381</v>
      </c>
      <c r="N1129" s="78"/>
      <c r="O1129" s="27" t="s">
        <v>358</v>
      </c>
      <c r="P1129" s="15" t="s">
        <v>359</v>
      </c>
      <c r="Q1129" s="73"/>
      <c r="R1129" s="74"/>
      <c r="S1129" s="74"/>
      <c r="T1129" s="74"/>
      <c r="U1129" s="74"/>
      <c r="V1129" s="74"/>
      <c r="W1129" s="74"/>
      <c r="X1129" s="74"/>
      <c r="Y1129" s="61"/>
      <c r="Z1129" s="69" t="s">
        <v>519</v>
      </c>
      <c r="AA1129" s="59" t="s">
        <v>381</v>
      </c>
      <c r="AB1129" s="78"/>
      <c r="AC1129" s="27" t="s">
        <v>358</v>
      </c>
      <c r="AD1129" s="15" t="s">
        <v>359</v>
      </c>
      <c r="AE1129" s="73"/>
      <c r="AF1129" s="74"/>
      <c r="AG1129" s="74"/>
      <c r="AH1129" s="74"/>
      <c r="AI1129" s="74"/>
      <c r="AJ1129" s="74"/>
      <c r="AK1129" s="74"/>
      <c r="AL1129" s="74"/>
      <c r="AM1129" s="61"/>
    </row>
    <row r="1130" spans="1:39" hidden="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59" t="s">
        <v>381</v>
      </c>
      <c r="N1130" s="78"/>
      <c r="O1130" s="27" t="s">
        <v>358</v>
      </c>
      <c r="P1130" s="15" t="s">
        <v>359</v>
      </c>
      <c r="Q1130" s="73"/>
      <c r="R1130" s="74"/>
      <c r="S1130" s="74"/>
      <c r="T1130" s="74"/>
      <c r="U1130" s="74"/>
      <c r="V1130" s="74"/>
      <c r="W1130" s="74"/>
      <c r="X1130" s="74"/>
      <c r="Y1130" s="61"/>
      <c r="Z1130" s="69" t="s">
        <v>519</v>
      </c>
      <c r="AA1130" s="59" t="s">
        <v>381</v>
      </c>
      <c r="AB1130" s="78"/>
      <c r="AC1130" s="27" t="s">
        <v>358</v>
      </c>
      <c r="AD1130" s="15" t="s">
        <v>359</v>
      </c>
      <c r="AE1130" s="73"/>
      <c r="AF1130" s="74"/>
      <c r="AG1130" s="74"/>
      <c r="AH1130" s="74"/>
      <c r="AI1130" s="74"/>
      <c r="AJ1130" s="74"/>
      <c r="AK1130" s="74"/>
      <c r="AL1130" s="74"/>
      <c r="AM1130" s="61"/>
    </row>
    <row r="1131" spans="1:39" hidden="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59" t="s">
        <v>381</v>
      </c>
      <c r="N1131" s="78"/>
      <c r="O1131" s="27" t="s">
        <v>358</v>
      </c>
      <c r="P1131" s="15" t="s">
        <v>359</v>
      </c>
      <c r="Q1131" s="73"/>
      <c r="R1131" s="74"/>
      <c r="S1131" s="74"/>
      <c r="T1131" s="74"/>
      <c r="U1131" s="74"/>
      <c r="V1131" s="74"/>
      <c r="W1131" s="74"/>
      <c r="X1131" s="74"/>
      <c r="Y1131" s="61"/>
      <c r="Z1131" s="69" t="s">
        <v>519</v>
      </c>
      <c r="AA1131" s="59" t="s">
        <v>381</v>
      </c>
      <c r="AB1131" s="78"/>
      <c r="AC1131" s="27" t="s">
        <v>358</v>
      </c>
      <c r="AD1131" s="15" t="s">
        <v>359</v>
      </c>
      <c r="AE1131" s="73"/>
      <c r="AF1131" s="74"/>
      <c r="AG1131" s="74"/>
      <c r="AH1131" s="74"/>
      <c r="AI1131" s="74"/>
      <c r="AJ1131" s="74"/>
      <c r="AK1131" s="74"/>
      <c r="AL1131" s="74"/>
      <c r="AM1131" s="61"/>
    </row>
    <row r="1132" spans="1:39" hidden="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59" t="s">
        <v>381</v>
      </c>
      <c r="N1132" s="78"/>
      <c r="O1132" s="27" t="s">
        <v>358</v>
      </c>
      <c r="P1132" s="15" t="s">
        <v>359</v>
      </c>
      <c r="Q1132" s="73"/>
      <c r="R1132" s="74"/>
      <c r="S1132" s="74"/>
      <c r="T1132" s="74"/>
      <c r="U1132" s="74"/>
      <c r="V1132" s="74"/>
      <c r="W1132" s="74"/>
      <c r="X1132" s="74"/>
      <c r="Y1132" s="61"/>
      <c r="Z1132" s="69" t="s">
        <v>519</v>
      </c>
      <c r="AA1132" s="59" t="s">
        <v>381</v>
      </c>
      <c r="AB1132" s="78"/>
      <c r="AC1132" s="27" t="s">
        <v>358</v>
      </c>
      <c r="AD1132" s="15" t="s">
        <v>359</v>
      </c>
      <c r="AE1132" s="73"/>
      <c r="AF1132" s="74"/>
      <c r="AG1132" s="74"/>
      <c r="AH1132" s="74"/>
      <c r="AI1132" s="74"/>
      <c r="AJ1132" s="74"/>
      <c r="AK1132" s="74"/>
      <c r="AL1132" s="74"/>
      <c r="AM1132" s="61"/>
    </row>
    <row r="1133" spans="1:39" hidden="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59" t="s">
        <v>381</v>
      </c>
      <c r="N1133" s="78"/>
      <c r="O1133" s="27" t="s">
        <v>358</v>
      </c>
      <c r="P1133" s="15" t="s">
        <v>359</v>
      </c>
      <c r="Q1133" s="73"/>
      <c r="R1133" s="74"/>
      <c r="S1133" s="74"/>
      <c r="T1133" s="74"/>
      <c r="U1133" s="74"/>
      <c r="V1133" s="74"/>
      <c r="W1133" s="74"/>
      <c r="X1133" s="74"/>
      <c r="Y1133" s="61"/>
      <c r="Z1133" s="69" t="s">
        <v>519</v>
      </c>
      <c r="AA1133" s="59" t="s">
        <v>381</v>
      </c>
      <c r="AB1133" s="78"/>
      <c r="AC1133" s="27" t="s">
        <v>358</v>
      </c>
      <c r="AD1133" s="15" t="s">
        <v>359</v>
      </c>
      <c r="AE1133" s="73"/>
      <c r="AF1133" s="74"/>
      <c r="AG1133" s="74"/>
      <c r="AH1133" s="74"/>
      <c r="AI1133" s="74"/>
      <c r="AJ1133" s="74"/>
      <c r="AK1133" s="74"/>
      <c r="AL1133" s="74"/>
      <c r="AM1133" s="61"/>
    </row>
    <row r="1134" spans="1:39" hidden="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59" t="s">
        <v>381</v>
      </c>
      <c r="N1134" s="78"/>
      <c r="O1134" s="27" t="s">
        <v>358</v>
      </c>
      <c r="P1134" s="15" t="s">
        <v>359</v>
      </c>
      <c r="Q1134" s="73"/>
      <c r="R1134" s="74"/>
      <c r="S1134" s="74"/>
      <c r="T1134" s="74"/>
      <c r="U1134" s="74"/>
      <c r="V1134" s="74"/>
      <c r="W1134" s="74"/>
      <c r="X1134" s="74"/>
      <c r="Y1134" s="61"/>
      <c r="Z1134" s="69" t="s">
        <v>519</v>
      </c>
      <c r="AA1134" s="59" t="s">
        <v>381</v>
      </c>
      <c r="AB1134" s="78"/>
      <c r="AC1134" s="27" t="s">
        <v>358</v>
      </c>
      <c r="AD1134" s="15" t="s">
        <v>359</v>
      </c>
      <c r="AE1134" s="73"/>
      <c r="AF1134" s="74"/>
      <c r="AG1134" s="74"/>
      <c r="AH1134" s="74"/>
      <c r="AI1134" s="74"/>
      <c r="AJ1134" s="74"/>
      <c r="AK1134" s="74"/>
      <c r="AL1134" s="74"/>
      <c r="AM1134" s="61"/>
    </row>
    <row r="1135" spans="1:39" hidden="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59" t="s">
        <v>381</v>
      </c>
      <c r="N1135" s="78"/>
      <c r="O1135" s="27" t="s">
        <v>358</v>
      </c>
      <c r="P1135" s="15" t="s">
        <v>359</v>
      </c>
      <c r="Q1135" s="73"/>
      <c r="R1135" s="74"/>
      <c r="S1135" s="74"/>
      <c r="T1135" s="74"/>
      <c r="U1135" s="74"/>
      <c r="V1135" s="74"/>
      <c r="W1135" s="74"/>
      <c r="X1135" s="74"/>
      <c r="Y1135" s="61"/>
      <c r="Z1135" s="69" t="s">
        <v>519</v>
      </c>
      <c r="AA1135" s="59" t="s">
        <v>381</v>
      </c>
      <c r="AB1135" s="78"/>
      <c r="AC1135" s="27" t="s">
        <v>358</v>
      </c>
      <c r="AD1135" s="15" t="s">
        <v>359</v>
      </c>
      <c r="AE1135" s="73"/>
      <c r="AF1135" s="74"/>
      <c r="AG1135" s="74"/>
      <c r="AH1135" s="74"/>
      <c r="AI1135" s="74"/>
      <c r="AJ1135" s="74"/>
      <c r="AK1135" s="74"/>
      <c r="AL1135" s="74"/>
      <c r="AM1135" s="61"/>
    </row>
    <row r="1136" spans="1:39" hidden="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59" t="s">
        <v>381</v>
      </c>
      <c r="N1136" s="78"/>
      <c r="O1136" s="27" t="s">
        <v>358</v>
      </c>
      <c r="P1136" s="15" t="s">
        <v>359</v>
      </c>
      <c r="Q1136" s="73"/>
      <c r="R1136" s="74"/>
      <c r="S1136" s="74"/>
      <c r="T1136" s="74"/>
      <c r="U1136" s="74"/>
      <c r="V1136" s="74"/>
      <c r="W1136" s="74"/>
      <c r="X1136" s="74"/>
      <c r="Y1136" s="61"/>
      <c r="Z1136" s="69" t="s">
        <v>519</v>
      </c>
      <c r="AA1136" s="59" t="s">
        <v>381</v>
      </c>
      <c r="AB1136" s="78"/>
      <c r="AC1136" s="27" t="s">
        <v>358</v>
      </c>
      <c r="AD1136" s="15" t="s">
        <v>359</v>
      </c>
      <c r="AE1136" s="73"/>
      <c r="AF1136" s="74"/>
      <c r="AG1136" s="74"/>
      <c r="AH1136" s="74"/>
      <c r="AI1136" s="74"/>
      <c r="AJ1136" s="74"/>
      <c r="AK1136" s="74"/>
      <c r="AL1136" s="74"/>
      <c r="AM1136" s="61"/>
    </row>
    <row r="1137" spans="1:39" hidden="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59" t="s">
        <v>381</v>
      </c>
      <c r="N1137" s="78"/>
      <c r="O1137" s="27" t="s">
        <v>358</v>
      </c>
      <c r="P1137" s="15" t="s">
        <v>359</v>
      </c>
      <c r="Q1137" s="73"/>
      <c r="R1137" s="74"/>
      <c r="S1137" s="74"/>
      <c r="T1137" s="74"/>
      <c r="U1137" s="74"/>
      <c r="V1137" s="74"/>
      <c r="W1137" s="74"/>
      <c r="X1137" s="74"/>
      <c r="Y1137" s="61"/>
      <c r="Z1137" s="69" t="s">
        <v>519</v>
      </c>
      <c r="AA1137" s="59" t="s">
        <v>381</v>
      </c>
      <c r="AB1137" s="78"/>
      <c r="AC1137" s="27" t="s">
        <v>358</v>
      </c>
      <c r="AD1137" s="15" t="s">
        <v>359</v>
      </c>
      <c r="AE1137" s="73"/>
      <c r="AF1137" s="74"/>
      <c r="AG1137" s="74"/>
      <c r="AH1137" s="74"/>
      <c r="AI1137" s="74"/>
      <c r="AJ1137" s="74"/>
      <c r="AK1137" s="74"/>
      <c r="AL1137" s="74"/>
      <c r="AM1137" s="61"/>
    </row>
    <row r="1138" spans="1:39" hidden="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59" t="s">
        <v>381</v>
      </c>
      <c r="N1138" s="78"/>
      <c r="O1138" s="27" t="s">
        <v>358</v>
      </c>
      <c r="P1138" s="15" t="s">
        <v>359</v>
      </c>
      <c r="Q1138" s="73"/>
      <c r="R1138" s="74"/>
      <c r="S1138" s="74"/>
      <c r="T1138" s="74"/>
      <c r="U1138" s="74"/>
      <c r="V1138" s="74"/>
      <c r="W1138" s="74"/>
      <c r="X1138" s="74"/>
      <c r="Y1138" s="61"/>
      <c r="Z1138" s="69" t="s">
        <v>519</v>
      </c>
      <c r="AA1138" s="59" t="s">
        <v>381</v>
      </c>
      <c r="AB1138" s="78"/>
      <c r="AC1138" s="27" t="s">
        <v>358</v>
      </c>
      <c r="AD1138" s="15" t="s">
        <v>359</v>
      </c>
      <c r="AE1138" s="73"/>
      <c r="AF1138" s="74"/>
      <c r="AG1138" s="74"/>
      <c r="AH1138" s="74"/>
      <c r="AI1138" s="74"/>
      <c r="AJ1138" s="74"/>
      <c r="AK1138" s="74"/>
      <c r="AL1138" s="74"/>
      <c r="AM1138" s="61"/>
    </row>
    <row r="1139" spans="1:39" hidden="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59" t="s">
        <v>381</v>
      </c>
      <c r="N1139" s="78"/>
      <c r="O1139" s="27" t="s">
        <v>358</v>
      </c>
      <c r="P1139" s="15" t="s">
        <v>359</v>
      </c>
      <c r="Q1139" s="73"/>
      <c r="R1139" s="74"/>
      <c r="S1139" s="74"/>
      <c r="T1139" s="74"/>
      <c r="U1139" s="74"/>
      <c r="V1139" s="74"/>
      <c r="W1139" s="74"/>
      <c r="X1139" s="74"/>
      <c r="Y1139" s="61"/>
      <c r="Z1139" s="69" t="s">
        <v>519</v>
      </c>
      <c r="AA1139" s="59" t="s">
        <v>381</v>
      </c>
      <c r="AB1139" s="78"/>
      <c r="AC1139" s="27" t="s">
        <v>358</v>
      </c>
      <c r="AD1139" s="15" t="s">
        <v>359</v>
      </c>
      <c r="AE1139" s="73"/>
      <c r="AF1139" s="74"/>
      <c r="AG1139" s="74"/>
      <c r="AH1139" s="74"/>
      <c r="AI1139" s="74"/>
      <c r="AJ1139" s="74"/>
      <c r="AK1139" s="74"/>
      <c r="AL1139" s="74"/>
      <c r="AM1139" s="61"/>
    </row>
    <row r="1140" spans="1:39" hidden="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59" t="s">
        <v>381</v>
      </c>
      <c r="N1140" s="78"/>
      <c r="O1140" s="27" t="s">
        <v>358</v>
      </c>
      <c r="P1140" s="15" t="s">
        <v>359</v>
      </c>
      <c r="Q1140" s="73"/>
      <c r="R1140" s="74"/>
      <c r="S1140" s="74"/>
      <c r="T1140" s="74"/>
      <c r="U1140" s="74"/>
      <c r="V1140" s="74"/>
      <c r="W1140" s="74"/>
      <c r="X1140" s="74"/>
      <c r="Y1140" s="61"/>
      <c r="Z1140" s="69" t="s">
        <v>519</v>
      </c>
      <c r="AA1140" s="59" t="s">
        <v>381</v>
      </c>
      <c r="AB1140" s="78"/>
      <c r="AC1140" s="27" t="s">
        <v>358</v>
      </c>
      <c r="AD1140" s="15" t="s">
        <v>359</v>
      </c>
      <c r="AE1140" s="73"/>
      <c r="AF1140" s="74"/>
      <c r="AG1140" s="74"/>
      <c r="AH1140" s="74"/>
      <c r="AI1140" s="74"/>
      <c r="AJ1140" s="74"/>
      <c r="AK1140" s="74"/>
      <c r="AL1140" s="74"/>
      <c r="AM1140" s="61"/>
    </row>
    <row r="1141" spans="1:39" hidden="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59" t="s">
        <v>381</v>
      </c>
      <c r="N1141" s="78"/>
      <c r="O1141" s="27" t="s">
        <v>358</v>
      </c>
      <c r="P1141" s="15" t="s">
        <v>359</v>
      </c>
      <c r="Q1141" s="73"/>
      <c r="R1141" s="74"/>
      <c r="S1141" s="74"/>
      <c r="T1141" s="74"/>
      <c r="U1141" s="74"/>
      <c r="V1141" s="74"/>
      <c r="W1141" s="74"/>
      <c r="X1141" s="74"/>
      <c r="Y1141" s="61"/>
      <c r="Z1141" s="69" t="s">
        <v>519</v>
      </c>
      <c r="AA1141" s="59" t="s">
        <v>381</v>
      </c>
      <c r="AB1141" s="78"/>
      <c r="AC1141" s="27" t="s">
        <v>358</v>
      </c>
      <c r="AD1141" s="15" t="s">
        <v>359</v>
      </c>
      <c r="AE1141" s="73"/>
      <c r="AF1141" s="74"/>
      <c r="AG1141" s="74"/>
      <c r="AH1141" s="74"/>
      <c r="AI1141" s="74"/>
      <c r="AJ1141" s="74"/>
      <c r="AK1141" s="74"/>
      <c r="AL1141" s="74"/>
      <c r="AM1141" s="61"/>
    </row>
    <row r="1142" spans="1:39" hidden="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59" t="s">
        <v>381</v>
      </c>
      <c r="N1142" s="78"/>
      <c r="O1142" s="27" t="s">
        <v>358</v>
      </c>
      <c r="P1142" s="15" t="s">
        <v>359</v>
      </c>
      <c r="Q1142" s="73"/>
      <c r="R1142" s="74"/>
      <c r="S1142" s="74"/>
      <c r="T1142" s="74"/>
      <c r="U1142" s="74"/>
      <c r="V1142" s="74"/>
      <c r="W1142" s="74"/>
      <c r="X1142" s="74"/>
      <c r="Y1142" s="61"/>
      <c r="Z1142" s="69" t="s">
        <v>519</v>
      </c>
      <c r="AA1142" s="59" t="s">
        <v>381</v>
      </c>
      <c r="AB1142" s="78"/>
      <c r="AC1142" s="27" t="s">
        <v>358</v>
      </c>
      <c r="AD1142" s="15" t="s">
        <v>359</v>
      </c>
      <c r="AE1142" s="73"/>
      <c r="AF1142" s="74"/>
      <c r="AG1142" s="74"/>
      <c r="AH1142" s="74"/>
      <c r="AI1142" s="74"/>
      <c r="AJ1142" s="74"/>
      <c r="AK1142" s="74"/>
      <c r="AL1142" s="74"/>
      <c r="AM1142" s="61"/>
    </row>
    <row r="1143" spans="1:39" hidden="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59" t="s">
        <v>381</v>
      </c>
      <c r="N1143" s="78"/>
      <c r="O1143" s="27" t="s">
        <v>358</v>
      </c>
      <c r="P1143" s="15" t="s">
        <v>359</v>
      </c>
      <c r="Q1143" s="73"/>
      <c r="R1143" s="74"/>
      <c r="S1143" s="74"/>
      <c r="T1143" s="74"/>
      <c r="U1143" s="74"/>
      <c r="V1143" s="74"/>
      <c r="W1143" s="74"/>
      <c r="X1143" s="74"/>
      <c r="Y1143" s="61"/>
      <c r="Z1143" s="69" t="s">
        <v>519</v>
      </c>
      <c r="AA1143" s="59" t="s">
        <v>381</v>
      </c>
      <c r="AB1143" s="78"/>
      <c r="AC1143" s="27" t="s">
        <v>358</v>
      </c>
      <c r="AD1143" s="15" t="s">
        <v>359</v>
      </c>
      <c r="AE1143" s="73"/>
      <c r="AF1143" s="74"/>
      <c r="AG1143" s="74"/>
      <c r="AH1143" s="74"/>
      <c r="AI1143" s="74"/>
      <c r="AJ1143" s="74"/>
      <c r="AK1143" s="74"/>
      <c r="AL1143" s="74"/>
      <c r="AM1143" s="61"/>
    </row>
    <row r="1144" spans="1:39" hidden="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59" t="s">
        <v>381</v>
      </c>
      <c r="N1144" s="78"/>
      <c r="O1144" s="27" t="s">
        <v>358</v>
      </c>
      <c r="P1144" s="15" t="s">
        <v>359</v>
      </c>
      <c r="Q1144" s="73"/>
      <c r="R1144" s="74"/>
      <c r="S1144" s="74"/>
      <c r="T1144" s="74"/>
      <c r="U1144" s="74"/>
      <c r="V1144" s="74"/>
      <c r="W1144" s="74"/>
      <c r="X1144" s="74"/>
      <c r="Y1144" s="61"/>
      <c r="Z1144" s="69" t="s">
        <v>519</v>
      </c>
      <c r="AA1144" s="59" t="s">
        <v>381</v>
      </c>
      <c r="AB1144" s="78"/>
      <c r="AC1144" s="27" t="s">
        <v>358</v>
      </c>
      <c r="AD1144" s="15" t="s">
        <v>359</v>
      </c>
      <c r="AE1144" s="73"/>
      <c r="AF1144" s="74"/>
      <c r="AG1144" s="74"/>
      <c r="AH1144" s="74"/>
      <c r="AI1144" s="74"/>
      <c r="AJ1144" s="74"/>
      <c r="AK1144" s="74"/>
      <c r="AL1144" s="74"/>
      <c r="AM1144" s="61"/>
    </row>
    <row r="1145" spans="1:39" hidden="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59" t="s">
        <v>381</v>
      </c>
      <c r="N1145" s="78"/>
      <c r="O1145" s="27" t="s">
        <v>358</v>
      </c>
      <c r="P1145" s="15" t="s">
        <v>359</v>
      </c>
      <c r="Q1145" s="73"/>
      <c r="R1145" s="74"/>
      <c r="S1145" s="74"/>
      <c r="T1145" s="74"/>
      <c r="U1145" s="74"/>
      <c r="V1145" s="74"/>
      <c r="W1145" s="74"/>
      <c r="X1145" s="74"/>
      <c r="Y1145" s="61"/>
      <c r="Z1145" s="69" t="s">
        <v>519</v>
      </c>
      <c r="AA1145" s="59" t="s">
        <v>381</v>
      </c>
      <c r="AB1145" s="78"/>
      <c r="AC1145" s="27" t="s">
        <v>358</v>
      </c>
      <c r="AD1145" s="15" t="s">
        <v>359</v>
      </c>
      <c r="AE1145" s="73"/>
      <c r="AF1145" s="74"/>
      <c r="AG1145" s="74"/>
      <c r="AH1145" s="74"/>
      <c r="AI1145" s="74"/>
      <c r="AJ1145" s="74"/>
      <c r="AK1145" s="74"/>
      <c r="AL1145" s="74"/>
      <c r="AM1145" s="61"/>
    </row>
    <row r="1146" spans="1:39" hidden="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59" t="s">
        <v>381</v>
      </c>
      <c r="N1146" s="78"/>
      <c r="O1146" s="27" t="s">
        <v>358</v>
      </c>
      <c r="P1146" s="15" t="s">
        <v>359</v>
      </c>
      <c r="Q1146" s="73"/>
      <c r="R1146" s="74"/>
      <c r="S1146" s="74"/>
      <c r="T1146" s="74"/>
      <c r="U1146" s="74"/>
      <c r="V1146" s="74"/>
      <c r="W1146" s="74"/>
      <c r="X1146" s="74"/>
      <c r="Y1146" s="61"/>
      <c r="Z1146" s="69" t="s">
        <v>519</v>
      </c>
      <c r="AA1146" s="59" t="s">
        <v>381</v>
      </c>
      <c r="AB1146" s="78"/>
      <c r="AC1146" s="27" t="s">
        <v>358</v>
      </c>
      <c r="AD1146" s="15" t="s">
        <v>359</v>
      </c>
      <c r="AE1146" s="73"/>
      <c r="AF1146" s="74"/>
      <c r="AG1146" s="74"/>
      <c r="AH1146" s="74"/>
      <c r="AI1146" s="74"/>
      <c r="AJ1146" s="74"/>
      <c r="AK1146" s="74"/>
      <c r="AL1146" s="74"/>
      <c r="AM1146" s="61"/>
    </row>
    <row r="1147" spans="1:39" hidden="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59" t="s">
        <v>381</v>
      </c>
      <c r="N1147" s="78"/>
      <c r="O1147" s="27" t="s">
        <v>358</v>
      </c>
      <c r="P1147" s="15" t="s">
        <v>359</v>
      </c>
      <c r="Q1147" s="73"/>
      <c r="R1147" s="74"/>
      <c r="S1147" s="74"/>
      <c r="T1147" s="74"/>
      <c r="U1147" s="74"/>
      <c r="V1147" s="74"/>
      <c r="W1147" s="74"/>
      <c r="X1147" s="74"/>
      <c r="Y1147" s="61"/>
      <c r="Z1147" s="69" t="s">
        <v>519</v>
      </c>
      <c r="AA1147" s="59" t="s">
        <v>381</v>
      </c>
      <c r="AB1147" s="78"/>
      <c r="AC1147" s="27" t="s">
        <v>358</v>
      </c>
      <c r="AD1147" s="15" t="s">
        <v>359</v>
      </c>
      <c r="AE1147" s="73"/>
      <c r="AF1147" s="74"/>
      <c r="AG1147" s="74"/>
      <c r="AH1147" s="74"/>
      <c r="AI1147" s="74"/>
      <c r="AJ1147" s="74"/>
      <c r="AK1147" s="74"/>
      <c r="AL1147" s="74"/>
      <c r="AM1147" s="61"/>
    </row>
    <row r="1148" spans="1:39" hidden="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59" t="s">
        <v>381</v>
      </c>
      <c r="N1148" s="78"/>
      <c r="O1148" s="27" t="s">
        <v>358</v>
      </c>
      <c r="P1148" s="15" t="s">
        <v>359</v>
      </c>
      <c r="Q1148" s="73"/>
      <c r="R1148" s="74"/>
      <c r="S1148" s="74"/>
      <c r="T1148" s="74"/>
      <c r="U1148" s="74"/>
      <c r="V1148" s="74"/>
      <c r="W1148" s="74"/>
      <c r="X1148" s="74"/>
      <c r="Y1148" s="61"/>
      <c r="Z1148" s="69" t="s">
        <v>519</v>
      </c>
      <c r="AA1148" s="59" t="s">
        <v>381</v>
      </c>
      <c r="AB1148" s="78"/>
      <c r="AC1148" s="27" t="s">
        <v>358</v>
      </c>
      <c r="AD1148" s="15" t="s">
        <v>359</v>
      </c>
      <c r="AE1148" s="73"/>
      <c r="AF1148" s="74"/>
      <c r="AG1148" s="74"/>
      <c r="AH1148" s="74"/>
      <c r="AI1148" s="74"/>
      <c r="AJ1148" s="74"/>
      <c r="AK1148" s="74"/>
      <c r="AL1148" s="74"/>
      <c r="AM1148" s="61"/>
    </row>
    <row r="1149" spans="1:39" hidden="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59" t="s">
        <v>381</v>
      </c>
      <c r="N1149" s="78"/>
      <c r="O1149" s="27" t="s">
        <v>358</v>
      </c>
      <c r="P1149" s="15" t="s">
        <v>359</v>
      </c>
      <c r="Q1149" s="73"/>
      <c r="R1149" s="74"/>
      <c r="S1149" s="74"/>
      <c r="T1149" s="74"/>
      <c r="U1149" s="74"/>
      <c r="V1149" s="74"/>
      <c r="W1149" s="74"/>
      <c r="X1149" s="74"/>
      <c r="Y1149" s="61"/>
      <c r="Z1149" s="69" t="s">
        <v>519</v>
      </c>
      <c r="AA1149" s="59" t="s">
        <v>381</v>
      </c>
      <c r="AB1149" s="78"/>
      <c r="AC1149" s="27" t="s">
        <v>358</v>
      </c>
      <c r="AD1149" s="15" t="s">
        <v>359</v>
      </c>
      <c r="AE1149" s="73"/>
      <c r="AF1149" s="74"/>
      <c r="AG1149" s="74"/>
      <c r="AH1149" s="74"/>
      <c r="AI1149" s="74"/>
      <c r="AJ1149" s="74"/>
      <c r="AK1149" s="74"/>
      <c r="AL1149" s="74"/>
      <c r="AM1149" s="61"/>
    </row>
    <row r="1150" spans="1:39" hidden="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59" t="s">
        <v>381</v>
      </c>
      <c r="N1150" s="78"/>
      <c r="O1150" s="27" t="s">
        <v>358</v>
      </c>
      <c r="P1150" s="15" t="s">
        <v>359</v>
      </c>
      <c r="Q1150" s="73"/>
      <c r="R1150" s="74"/>
      <c r="S1150" s="74"/>
      <c r="T1150" s="74"/>
      <c r="U1150" s="74"/>
      <c r="V1150" s="74"/>
      <c r="W1150" s="74"/>
      <c r="X1150" s="74"/>
      <c r="Y1150" s="61"/>
      <c r="Z1150" s="69" t="s">
        <v>519</v>
      </c>
      <c r="AA1150" s="59" t="s">
        <v>381</v>
      </c>
      <c r="AB1150" s="78"/>
      <c r="AC1150" s="27" t="s">
        <v>358</v>
      </c>
      <c r="AD1150" s="15" t="s">
        <v>359</v>
      </c>
      <c r="AE1150" s="73"/>
      <c r="AF1150" s="74"/>
      <c r="AG1150" s="74"/>
      <c r="AH1150" s="74"/>
      <c r="AI1150" s="74"/>
      <c r="AJ1150" s="74"/>
      <c r="AK1150" s="74"/>
      <c r="AL1150" s="74"/>
      <c r="AM1150" s="61"/>
    </row>
    <row r="1151" spans="1:39" hidden="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59" t="s">
        <v>381</v>
      </c>
      <c r="N1151" s="78"/>
      <c r="O1151" s="27" t="s">
        <v>358</v>
      </c>
      <c r="P1151" s="15" t="s">
        <v>359</v>
      </c>
      <c r="Q1151" s="73"/>
      <c r="R1151" s="74"/>
      <c r="S1151" s="74"/>
      <c r="T1151" s="74"/>
      <c r="U1151" s="74"/>
      <c r="V1151" s="74"/>
      <c r="W1151" s="74"/>
      <c r="X1151" s="74"/>
      <c r="Y1151" s="61"/>
      <c r="Z1151" s="69" t="s">
        <v>519</v>
      </c>
      <c r="AA1151" s="59" t="s">
        <v>381</v>
      </c>
      <c r="AB1151" s="78"/>
      <c r="AC1151" s="27" t="s">
        <v>358</v>
      </c>
      <c r="AD1151" s="15" t="s">
        <v>359</v>
      </c>
      <c r="AE1151" s="73"/>
      <c r="AF1151" s="74"/>
      <c r="AG1151" s="74"/>
      <c r="AH1151" s="74"/>
      <c r="AI1151" s="74"/>
      <c r="AJ1151" s="74"/>
      <c r="AK1151" s="74"/>
      <c r="AL1151" s="74"/>
      <c r="AM1151" s="61"/>
    </row>
    <row r="1152" spans="1:39" hidden="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59" t="s">
        <v>381</v>
      </c>
      <c r="N1152" s="78"/>
      <c r="O1152" s="27" t="s">
        <v>358</v>
      </c>
      <c r="P1152" s="15" t="s">
        <v>359</v>
      </c>
      <c r="Q1152" s="73"/>
      <c r="R1152" s="74"/>
      <c r="S1152" s="74"/>
      <c r="T1152" s="74"/>
      <c r="U1152" s="74"/>
      <c r="V1152" s="74"/>
      <c r="W1152" s="74"/>
      <c r="X1152" s="74"/>
      <c r="Y1152" s="61"/>
      <c r="Z1152" s="69" t="s">
        <v>519</v>
      </c>
      <c r="AA1152" s="59" t="s">
        <v>381</v>
      </c>
      <c r="AB1152" s="78"/>
      <c r="AC1152" s="27" t="s">
        <v>358</v>
      </c>
      <c r="AD1152" s="15" t="s">
        <v>359</v>
      </c>
      <c r="AE1152" s="73"/>
      <c r="AF1152" s="74"/>
      <c r="AG1152" s="74"/>
      <c r="AH1152" s="74"/>
      <c r="AI1152" s="74"/>
      <c r="AJ1152" s="74"/>
      <c r="AK1152" s="74"/>
      <c r="AL1152" s="74"/>
      <c r="AM1152" s="61"/>
    </row>
    <row r="1153" spans="1:39" hidden="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59" t="s">
        <v>381</v>
      </c>
      <c r="N1153" s="78"/>
      <c r="O1153" s="27" t="s">
        <v>358</v>
      </c>
      <c r="P1153" s="15" t="s">
        <v>359</v>
      </c>
      <c r="Q1153" s="73"/>
      <c r="R1153" s="74"/>
      <c r="S1153" s="74"/>
      <c r="T1153" s="74"/>
      <c r="U1153" s="74"/>
      <c r="V1153" s="74"/>
      <c r="W1153" s="74"/>
      <c r="X1153" s="74"/>
      <c r="Y1153" s="61"/>
      <c r="Z1153" s="69" t="s">
        <v>519</v>
      </c>
      <c r="AA1153" s="59" t="s">
        <v>381</v>
      </c>
      <c r="AB1153" s="78"/>
      <c r="AC1153" s="27" t="s">
        <v>358</v>
      </c>
      <c r="AD1153" s="15" t="s">
        <v>359</v>
      </c>
      <c r="AE1153" s="73"/>
      <c r="AF1153" s="74"/>
      <c r="AG1153" s="74"/>
      <c r="AH1153" s="74"/>
      <c r="AI1153" s="74"/>
      <c r="AJ1153" s="74"/>
      <c r="AK1153" s="74"/>
      <c r="AL1153" s="74"/>
      <c r="AM1153" s="61"/>
    </row>
    <row r="1154" spans="1:39" hidden="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59" t="s">
        <v>381</v>
      </c>
      <c r="N1154" s="78"/>
      <c r="O1154" s="27" t="s">
        <v>358</v>
      </c>
      <c r="P1154" s="15" t="s">
        <v>359</v>
      </c>
      <c r="Q1154" s="73"/>
      <c r="R1154" s="74"/>
      <c r="S1154" s="74"/>
      <c r="T1154" s="74"/>
      <c r="U1154" s="74"/>
      <c r="V1154" s="74"/>
      <c r="W1154" s="74"/>
      <c r="X1154" s="74"/>
      <c r="Y1154" s="61"/>
      <c r="Z1154" s="69" t="s">
        <v>519</v>
      </c>
      <c r="AA1154" s="59" t="s">
        <v>381</v>
      </c>
      <c r="AB1154" s="78"/>
      <c r="AC1154" s="27" t="s">
        <v>358</v>
      </c>
      <c r="AD1154" s="15" t="s">
        <v>359</v>
      </c>
      <c r="AE1154" s="73"/>
      <c r="AF1154" s="74"/>
      <c r="AG1154" s="74"/>
      <c r="AH1154" s="74"/>
      <c r="AI1154" s="74"/>
      <c r="AJ1154" s="74"/>
      <c r="AK1154" s="74"/>
      <c r="AL1154" s="74"/>
      <c r="AM1154" s="61"/>
    </row>
    <row r="1155" spans="1:39" hidden="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59" t="s">
        <v>385</v>
      </c>
      <c r="N1155" s="78" t="s">
        <v>367</v>
      </c>
      <c r="O1155" s="27" t="s">
        <v>358</v>
      </c>
      <c r="P1155" s="15" t="s">
        <v>368</v>
      </c>
      <c r="Q1155" s="73"/>
      <c r="R1155" s="74"/>
      <c r="S1155" s="74"/>
      <c r="T1155" s="74">
        <v>1</v>
      </c>
      <c r="U1155" s="74"/>
      <c r="V1155" s="74"/>
      <c r="W1155" s="74"/>
      <c r="X1155" s="74"/>
      <c r="Y1155" s="61"/>
      <c r="Z1155" s="69" t="s">
        <v>518</v>
      </c>
      <c r="AA1155" s="59" t="s">
        <v>385</v>
      </c>
      <c r="AB1155" s="78" t="s">
        <v>367</v>
      </c>
      <c r="AC1155" s="27" t="s">
        <v>358</v>
      </c>
      <c r="AD1155" s="15" t="s">
        <v>368</v>
      </c>
      <c r="AE1155" s="73"/>
      <c r="AF1155" s="74">
        <v>1</v>
      </c>
      <c r="AG1155" s="74"/>
      <c r="AH1155" s="74"/>
      <c r="AI1155" s="74"/>
      <c r="AJ1155" s="74"/>
      <c r="AK1155" s="74"/>
      <c r="AL1155" s="74"/>
      <c r="AM1155" s="61"/>
    </row>
    <row r="1156" spans="1:39" hidden="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59" t="s">
        <v>385</v>
      </c>
      <c r="N1156" s="78" t="s">
        <v>308</v>
      </c>
      <c r="O1156" s="27" t="s">
        <v>358</v>
      </c>
      <c r="P1156" s="15" t="s">
        <v>368</v>
      </c>
      <c r="Q1156" s="73"/>
      <c r="R1156" s="74"/>
      <c r="S1156" s="74"/>
      <c r="T1156" s="74">
        <v>1</v>
      </c>
      <c r="U1156" s="74"/>
      <c r="V1156" s="74"/>
      <c r="W1156" s="74"/>
      <c r="X1156" s="74"/>
      <c r="Y1156" s="61"/>
      <c r="Z1156" s="69" t="s">
        <v>518</v>
      </c>
      <c r="AA1156" s="59" t="s">
        <v>385</v>
      </c>
      <c r="AB1156" s="78" t="s">
        <v>308</v>
      </c>
      <c r="AC1156" s="27" t="s">
        <v>358</v>
      </c>
      <c r="AD1156" s="15" t="s">
        <v>368</v>
      </c>
      <c r="AE1156" s="73"/>
      <c r="AF1156" s="74">
        <v>1</v>
      </c>
      <c r="AG1156" s="74"/>
      <c r="AH1156" s="74"/>
      <c r="AI1156" s="74"/>
      <c r="AJ1156" s="74"/>
      <c r="AK1156" s="74"/>
      <c r="AL1156" s="74"/>
      <c r="AM1156" s="61"/>
    </row>
    <row r="1157" spans="1:39" hidden="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59" t="s">
        <v>385</v>
      </c>
      <c r="N1157" s="78" t="s">
        <v>308</v>
      </c>
      <c r="O1157" s="27" t="s">
        <v>358</v>
      </c>
      <c r="P1157" s="15" t="s">
        <v>368</v>
      </c>
      <c r="Q1157" s="73"/>
      <c r="R1157" s="74"/>
      <c r="S1157" s="74"/>
      <c r="T1157" s="74">
        <v>1</v>
      </c>
      <c r="U1157" s="74"/>
      <c r="V1157" s="74"/>
      <c r="W1157" s="74"/>
      <c r="X1157" s="74"/>
      <c r="Y1157" s="61"/>
      <c r="Z1157" s="69" t="s">
        <v>518</v>
      </c>
      <c r="AA1157" s="59" t="s">
        <v>385</v>
      </c>
      <c r="AB1157" s="78" t="s">
        <v>308</v>
      </c>
      <c r="AC1157" s="27" t="s">
        <v>358</v>
      </c>
      <c r="AD1157" s="15" t="s">
        <v>368</v>
      </c>
      <c r="AE1157" s="73"/>
      <c r="AF1157" s="74">
        <v>1</v>
      </c>
      <c r="AG1157" s="74"/>
      <c r="AH1157" s="74"/>
      <c r="AI1157" s="74"/>
      <c r="AJ1157" s="74"/>
      <c r="AK1157" s="74"/>
      <c r="AL1157" s="74"/>
      <c r="AM1157" s="61"/>
    </row>
    <row r="1158" spans="1:39" hidden="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59" t="s">
        <v>385</v>
      </c>
      <c r="N1158" s="78" t="s">
        <v>367</v>
      </c>
      <c r="O1158" s="27" t="s">
        <v>358</v>
      </c>
      <c r="P1158" s="15" t="s">
        <v>368</v>
      </c>
      <c r="Q1158" s="73"/>
      <c r="R1158" s="74"/>
      <c r="S1158" s="74"/>
      <c r="T1158" s="74">
        <v>1</v>
      </c>
      <c r="U1158" s="74"/>
      <c r="V1158" s="74"/>
      <c r="W1158" s="74"/>
      <c r="X1158" s="74"/>
      <c r="Y1158" s="61"/>
      <c r="Z1158" s="69" t="s">
        <v>518</v>
      </c>
      <c r="AA1158" s="59" t="s">
        <v>385</v>
      </c>
      <c r="AB1158" s="78" t="s">
        <v>367</v>
      </c>
      <c r="AC1158" s="27" t="s">
        <v>358</v>
      </c>
      <c r="AD1158" s="15" t="s">
        <v>368</v>
      </c>
      <c r="AE1158" s="73">
        <v>1</v>
      </c>
      <c r="AF1158" s="74"/>
      <c r="AG1158" s="74"/>
      <c r="AH1158" s="74"/>
      <c r="AI1158" s="74"/>
      <c r="AJ1158" s="74"/>
      <c r="AK1158" s="74"/>
      <c r="AL1158" s="74"/>
      <c r="AM1158" s="61"/>
    </row>
    <row r="1159" spans="1:39" hidden="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59" t="s">
        <v>382</v>
      </c>
      <c r="N1159" s="78" t="s">
        <v>308</v>
      </c>
      <c r="O1159" s="27" t="s">
        <v>358</v>
      </c>
      <c r="P1159" s="15" t="s">
        <v>368</v>
      </c>
      <c r="Q1159" s="73">
        <v>1</v>
      </c>
      <c r="R1159" s="74"/>
      <c r="S1159" s="74"/>
      <c r="T1159" s="74"/>
      <c r="U1159" s="74"/>
      <c r="V1159" s="74"/>
      <c r="W1159" s="74"/>
      <c r="X1159" s="74"/>
      <c r="Y1159" s="61"/>
      <c r="Z1159" s="69" t="s">
        <v>518</v>
      </c>
      <c r="AA1159" s="59" t="s">
        <v>382</v>
      </c>
      <c r="AB1159" s="78" t="s">
        <v>308</v>
      </c>
      <c r="AC1159" s="27" t="s">
        <v>358</v>
      </c>
      <c r="AD1159" s="15" t="s">
        <v>368</v>
      </c>
      <c r="AE1159" s="73"/>
      <c r="AF1159" s="74"/>
      <c r="AG1159" s="74">
        <v>1</v>
      </c>
      <c r="AH1159" s="74"/>
      <c r="AI1159" s="74"/>
      <c r="AJ1159" s="74"/>
      <c r="AK1159" s="74"/>
      <c r="AL1159" s="74"/>
      <c r="AM1159" s="61"/>
    </row>
    <row r="1160" spans="1:39" hidden="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59" t="s">
        <v>381</v>
      </c>
      <c r="N1160" s="78"/>
      <c r="O1160" s="27" t="s">
        <v>358</v>
      </c>
      <c r="P1160" s="15" t="s">
        <v>359</v>
      </c>
      <c r="Q1160" s="73"/>
      <c r="R1160" s="74"/>
      <c r="S1160" s="74"/>
      <c r="T1160" s="74"/>
      <c r="U1160" s="74"/>
      <c r="V1160" s="74"/>
      <c r="W1160" s="74"/>
      <c r="X1160" s="74"/>
      <c r="Y1160" s="61"/>
      <c r="Z1160" s="69" t="s">
        <v>518</v>
      </c>
      <c r="AA1160" s="59" t="s">
        <v>381</v>
      </c>
      <c r="AB1160" s="78"/>
      <c r="AC1160" s="27" t="s">
        <v>358</v>
      </c>
      <c r="AD1160" s="15" t="s">
        <v>359</v>
      </c>
      <c r="AE1160" s="73"/>
      <c r="AF1160" s="74"/>
      <c r="AG1160" s="74"/>
      <c r="AH1160" s="74"/>
      <c r="AI1160" s="74"/>
      <c r="AJ1160" s="74"/>
      <c r="AK1160" s="74"/>
      <c r="AL1160" s="74"/>
      <c r="AM1160" s="61"/>
    </row>
    <row r="1161" spans="1:39" hidden="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59" t="s">
        <v>381</v>
      </c>
      <c r="N1161" s="78"/>
      <c r="O1161" s="27" t="s">
        <v>358</v>
      </c>
      <c r="P1161" s="15" t="s">
        <v>359</v>
      </c>
      <c r="Q1161" s="73"/>
      <c r="R1161" s="74"/>
      <c r="S1161" s="74"/>
      <c r="T1161" s="74"/>
      <c r="U1161" s="74"/>
      <c r="V1161" s="74"/>
      <c r="W1161" s="74"/>
      <c r="X1161" s="74"/>
      <c r="Y1161" s="61"/>
      <c r="Z1161" s="69" t="s">
        <v>518</v>
      </c>
      <c r="AA1161" s="59" t="s">
        <v>381</v>
      </c>
      <c r="AB1161" s="78"/>
      <c r="AC1161" s="27" t="s">
        <v>358</v>
      </c>
      <c r="AD1161" s="15" t="s">
        <v>359</v>
      </c>
      <c r="AE1161" s="73"/>
      <c r="AF1161" s="74"/>
      <c r="AG1161" s="74"/>
      <c r="AH1161" s="74"/>
      <c r="AI1161" s="74"/>
      <c r="AJ1161" s="74"/>
      <c r="AK1161" s="74"/>
      <c r="AL1161" s="74"/>
      <c r="AM1161" s="61"/>
    </row>
    <row r="1162" spans="1:39" hidden="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59" t="s">
        <v>385</v>
      </c>
      <c r="N1162" s="78" t="s">
        <v>308</v>
      </c>
      <c r="O1162" s="27" t="s">
        <v>358</v>
      </c>
      <c r="P1162" s="15" t="s">
        <v>368</v>
      </c>
      <c r="Q1162" s="73">
        <v>1</v>
      </c>
      <c r="R1162" s="74"/>
      <c r="S1162" s="74"/>
      <c r="T1162" s="74"/>
      <c r="U1162" s="74"/>
      <c r="V1162" s="74"/>
      <c r="W1162" s="74"/>
      <c r="X1162" s="74"/>
      <c r="Y1162" s="61"/>
      <c r="Z1162" s="69" t="s">
        <v>518</v>
      </c>
      <c r="AA1162" s="59" t="s">
        <v>385</v>
      </c>
      <c r="AB1162" s="78" t="s">
        <v>308</v>
      </c>
      <c r="AC1162" s="27" t="s">
        <v>358</v>
      </c>
      <c r="AD1162" s="15" t="s">
        <v>368</v>
      </c>
      <c r="AE1162" s="73"/>
      <c r="AF1162" s="74"/>
      <c r="AG1162" s="74">
        <v>1</v>
      </c>
      <c r="AH1162" s="74"/>
      <c r="AI1162" s="74"/>
      <c r="AJ1162" s="74"/>
      <c r="AK1162" s="74"/>
      <c r="AL1162" s="74"/>
      <c r="AM1162" s="61"/>
    </row>
    <row r="1163" spans="1:39" hidden="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59" t="s">
        <v>385</v>
      </c>
      <c r="N1163" s="78" t="s">
        <v>308</v>
      </c>
      <c r="O1163" s="27" t="s">
        <v>358</v>
      </c>
      <c r="P1163" s="15" t="s">
        <v>370</v>
      </c>
      <c r="Q1163" s="73"/>
      <c r="R1163" s="74"/>
      <c r="S1163" s="74"/>
      <c r="T1163" s="74">
        <v>1</v>
      </c>
      <c r="U1163" s="74"/>
      <c r="V1163" s="74"/>
      <c r="W1163" s="74"/>
      <c r="X1163" s="74"/>
      <c r="Y1163" s="61"/>
      <c r="Z1163" s="69" t="s">
        <v>518</v>
      </c>
      <c r="AA1163" s="59" t="s">
        <v>385</v>
      </c>
      <c r="AB1163" s="78" t="s">
        <v>308</v>
      </c>
      <c r="AC1163" s="27" t="s">
        <v>358</v>
      </c>
      <c r="AD1163" s="15" t="s">
        <v>370</v>
      </c>
      <c r="AE1163" s="73"/>
      <c r="AF1163" s="74"/>
      <c r="AG1163" s="74"/>
      <c r="AH1163" s="74"/>
      <c r="AI1163" s="74"/>
      <c r="AJ1163" s="74"/>
      <c r="AK1163" s="74">
        <v>1</v>
      </c>
      <c r="AL1163" s="74"/>
      <c r="AM1163" s="61"/>
    </row>
    <row r="1164" spans="1:39" hidden="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59" t="s">
        <v>385</v>
      </c>
      <c r="N1164" s="78" t="s">
        <v>367</v>
      </c>
      <c r="O1164" s="27" t="s">
        <v>358</v>
      </c>
      <c r="P1164" s="15" t="s">
        <v>370</v>
      </c>
      <c r="Q1164" s="73"/>
      <c r="R1164" s="74"/>
      <c r="S1164" s="74"/>
      <c r="T1164" s="74">
        <v>1</v>
      </c>
      <c r="U1164" s="74"/>
      <c r="V1164" s="74"/>
      <c r="W1164" s="74"/>
      <c r="X1164" s="74"/>
      <c r="Y1164" s="61"/>
      <c r="Z1164" s="69" t="s">
        <v>518</v>
      </c>
      <c r="AA1164" s="59" t="s">
        <v>385</v>
      </c>
      <c r="AB1164" s="78" t="s">
        <v>367</v>
      </c>
      <c r="AC1164" s="27" t="s">
        <v>358</v>
      </c>
      <c r="AD1164" s="15" t="s">
        <v>370</v>
      </c>
      <c r="AE1164" s="73"/>
      <c r="AF1164" s="74">
        <v>1</v>
      </c>
      <c r="AG1164" s="74"/>
      <c r="AH1164" s="74"/>
      <c r="AI1164" s="74"/>
      <c r="AJ1164" s="74"/>
      <c r="AK1164" s="74"/>
      <c r="AL1164" s="74"/>
      <c r="AM1164" s="61"/>
    </row>
    <row r="1165" spans="1:39" hidden="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59" t="s">
        <v>381</v>
      </c>
      <c r="N1165" s="78"/>
      <c r="O1165" s="27" t="s">
        <v>358</v>
      </c>
      <c r="P1165" s="15" t="s">
        <v>359</v>
      </c>
      <c r="Q1165" s="73"/>
      <c r="R1165" s="74"/>
      <c r="S1165" s="74"/>
      <c r="T1165" s="74"/>
      <c r="U1165" s="74"/>
      <c r="V1165" s="74"/>
      <c r="W1165" s="74"/>
      <c r="X1165" s="74"/>
      <c r="Y1165" s="61"/>
      <c r="Z1165" s="69" t="s">
        <v>518</v>
      </c>
      <c r="AA1165" s="59" t="s">
        <v>381</v>
      </c>
      <c r="AB1165" s="78"/>
      <c r="AC1165" s="27" t="s">
        <v>358</v>
      </c>
      <c r="AD1165" s="15" t="s">
        <v>359</v>
      </c>
      <c r="AE1165" s="73"/>
      <c r="AF1165" s="74"/>
      <c r="AG1165" s="74"/>
      <c r="AH1165" s="74"/>
      <c r="AI1165" s="74"/>
      <c r="AJ1165" s="74"/>
      <c r="AK1165" s="74"/>
      <c r="AL1165" s="74"/>
      <c r="AM1165" s="61"/>
    </row>
    <row r="1166" spans="1:39" hidden="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59" t="s">
        <v>385</v>
      </c>
      <c r="N1166" s="78" t="s">
        <v>308</v>
      </c>
      <c r="O1166" s="27" t="s">
        <v>358</v>
      </c>
      <c r="P1166" s="15" t="s">
        <v>368</v>
      </c>
      <c r="Q1166" s="73"/>
      <c r="R1166" s="74"/>
      <c r="S1166" s="74"/>
      <c r="T1166" s="74">
        <v>1</v>
      </c>
      <c r="U1166" s="74"/>
      <c r="V1166" s="74"/>
      <c r="W1166" s="74"/>
      <c r="X1166" s="74"/>
      <c r="Y1166" s="61"/>
      <c r="Z1166" s="69" t="s">
        <v>518</v>
      </c>
      <c r="AA1166" s="59" t="s">
        <v>385</v>
      </c>
      <c r="AB1166" s="78" t="s">
        <v>308</v>
      </c>
      <c r="AC1166" s="27" t="s">
        <v>358</v>
      </c>
      <c r="AD1166" s="15" t="s">
        <v>368</v>
      </c>
      <c r="AE1166" s="73"/>
      <c r="AF1166" s="74"/>
      <c r="AG1166" s="74">
        <v>1</v>
      </c>
      <c r="AH1166" s="74"/>
      <c r="AI1166" s="74"/>
      <c r="AJ1166" s="74"/>
      <c r="AK1166" s="74"/>
      <c r="AL1166" s="74"/>
      <c r="AM1166" s="61"/>
    </row>
    <row r="1167" spans="1:39" hidden="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59" t="s">
        <v>385</v>
      </c>
      <c r="N1167" s="78" t="s">
        <v>308</v>
      </c>
      <c r="O1167" s="27" t="s">
        <v>358</v>
      </c>
      <c r="P1167" s="15" t="s">
        <v>368</v>
      </c>
      <c r="Q1167" s="73"/>
      <c r="R1167" s="74"/>
      <c r="S1167" s="74"/>
      <c r="T1167" s="74">
        <v>1</v>
      </c>
      <c r="U1167" s="74"/>
      <c r="V1167" s="74"/>
      <c r="W1167" s="74"/>
      <c r="X1167" s="74"/>
      <c r="Y1167" s="61"/>
      <c r="Z1167" s="69" t="s">
        <v>518</v>
      </c>
      <c r="AA1167" s="59" t="s">
        <v>385</v>
      </c>
      <c r="AB1167" s="78" t="s">
        <v>308</v>
      </c>
      <c r="AC1167" s="27" t="s">
        <v>358</v>
      </c>
      <c r="AD1167" s="15" t="s">
        <v>368</v>
      </c>
      <c r="AE1167" s="73"/>
      <c r="AF1167" s="74"/>
      <c r="AG1167" s="74"/>
      <c r="AH1167" s="74"/>
      <c r="AI1167" s="74">
        <v>1</v>
      </c>
      <c r="AJ1167" s="74"/>
      <c r="AK1167" s="74"/>
      <c r="AL1167" s="74"/>
      <c r="AM1167" s="61"/>
    </row>
    <row r="1168" spans="1:39" hidden="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59" t="s">
        <v>385</v>
      </c>
      <c r="N1168" s="78" t="s">
        <v>308</v>
      </c>
      <c r="O1168" s="27" t="s">
        <v>358</v>
      </c>
      <c r="P1168" s="15" t="s">
        <v>368</v>
      </c>
      <c r="Q1168" s="73">
        <v>1</v>
      </c>
      <c r="R1168" s="74"/>
      <c r="S1168" s="74"/>
      <c r="T1168" s="74"/>
      <c r="U1168" s="74"/>
      <c r="V1168" s="74"/>
      <c r="W1168" s="74"/>
      <c r="X1168" s="74"/>
      <c r="Y1168" s="61"/>
      <c r="Z1168" s="69" t="s">
        <v>518</v>
      </c>
      <c r="AA1168" s="59" t="s">
        <v>385</v>
      </c>
      <c r="AB1168" s="78" t="s">
        <v>308</v>
      </c>
      <c r="AC1168" s="27" t="s">
        <v>358</v>
      </c>
      <c r="AD1168" s="15" t="s">
        <v>368</v>
      </c>
      <c r="AE1168" s="73"/>
      <c r="AF1168" s="74"/>
      <c r="AG1168" s="74">
        <v>1</v>
      </c>
      <c r="AH1168" s="74"/>
      <c r="AI1168" s="74"/>
      <c r="AJ1168" s="74"/>
      <c r="AK1168" s="74"/>
      <c r="AL1168" s="74"/>
      <c r="AM1168" s="61"/>
    </row>
    <row r="1169" spans="1:39" hidden="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59" t="s">
        <v>385</v>
      </c>
      <c r="N1169" s="78" t="s">
        <v>308</v>
      </c>
      <c r="O1169" s="27" t="s">
        <v>358</v>
      </c>
      <c r="P1169" s="15" t="s">
        <v>368</v>
      </c>
      <c r="Q1169" s="73"/>
      <c r="R1169" s="74"/>
      <c r="S1169" s="74"/>
      <c r="T1169" s="74">
        <v>1</v>
      </c>
      <c r="U1169" s="74"/>
      <c r="V1169" s="74"/>
      <c r="W1169" s="74"/>
      <c r="X1169" s="74"/>
      <c r="Y1169" s="61"/>
      <c r="Z1169" s="69" t="s">
        <v>518</v>
      </c>
      <c r="AA1169" s="59" t="s">
        <v>385</v>
      </c>
      <c r="AB1169" s="78" t="s">
        <v>308</v>
      </c>
      <c r="AC1169" s="27" t="s">
        <v>358</v>
      </c>
      <c r="AD1169" s="15" t="s">
        <v>368</v>
      </c>
      <c r="AE1169" s="73"/>
      <c r="AF1169" s="74"/>
      <c r="AG1169" s="74">
        <v>1</v>
      </c>
      <c r="AH1169" s="74"/>
      <c r="AI1169" s="74">
        <v>1</v>
      </c>
      <c r="AJ1169" s="74"/>
      <c r="AK1169" s="74"/>
      <c r="AL1169" s="74"/>
      <c r="AM1169" s="61"/>
    </row>
    <row r="1170" spans="1:39" hidden="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59" t="s">
        <v>381</v>
      </c>
      <c r="N1170" s="78"/>
      <c r="O1170" s="27" t="s">
        <v>358</v>
      </c>
      <c r="P1170" s="15" t="s">
        <v>359</v>
      </c>
      <c r="Q1170" s="73"/>
      <c r="R1170" s="74"/>
      <c r="S1170" s="74"/>
      <c r="T1170" s="74"/>
      <c r="U1170" s="74"/>
      <c r="V1170" s="74"/>
      <c r="W1170" s="74"/>
      <c r="X1170" s="74"/>
      <c r="Y1170" s="61"/>
      <c r="Z1170" s="69" t="s">
        <v>518</v>
      </c>
      <c r="AA1170" s="59" t="s">
        <v>381</v>
      </c>
      <c r="AB1170" s="78"/>
      <c r="AC1170" s="27" t="s">
        <v>358</v>
      </c>
      <c r="AD1170" s="15" t="s">
        <v>359</v>
      </c>
      <c r="AE1170" s="73"/>
      <c r="AF1170" s="74"/>
      <c r="AG1170" s="74"/>
      <c r="AH1170" s="74"/>
      <c r="AI1170" s="74"/>
      <c r="AJ1170" s="74"/>
      <c r="AK1170" s="74"/>
      <c r="AL1170" s="74"/>
      <c r="AM1170" s="61"/>
    </row>
    <row r="1171" spans="1:39" hidden="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59" t="s">
        <v>385</v>
      </c>
      <c r="N1171" s="78" t="s">
        <v>308</v>
      </c>
      <c r="O1171" s="27" t="s">
        <v>358</v>
      </c>
      <c r="P1171" s="15" t="s">
        <v>368</v>
      </c>
      <c r="Q1171" s="73"/>
      <c r="R1171" s="74"/>
      <c r="S1171" s="74"/>
      <c r="T1171" s="74">
        <v>1</v>
      </c>
      <c r="U1171" s="74"/>
      <c r="V1171" s="74"/>
      <c r="W1171" s="74"/>
      <c r="X1171" s="74"/>
      <c r="Y1171" s="61"/>
      <c r="Z1171" s="69" t="s">
        <v>518</v>
      </c>
      <c r="AA1171" s="59" t="s">
        <v>385</v>
      </c>
      <c r="AB1171" s="78" t="s">
        <v>308</v>
      </c>
      <c r="AC1171" s="27" t="s">
        <v>358</v>
      </c>
      <c r="AD1171" s="15" t="s">
        <v>368</v>
      </c>
      <c r="AE1171" s="73"/>
      <c r="AF1171" s="74">
        <v>1</v>
      </c>
      <c r="AG1171" s="74"/>
      <c r="AH1171" s="74"/>
      <c r="AI1171" s="74"/>
      <c r="AJ1171" s="74"/>
      <c r="AK1171" s="74"/>
      <c r="AL1171" s="74"/>
      <c r="AM1171" s="61"/>
    </row>
    <row r="1172" spans="1:39" hidden="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59" t="s">
        <v>382</v>
      </c>
      <c r="N1172" s="78" t="s">
        <v>308</v>
      </c>
      <c r="O1172" s="27" t="s">
        <v>358</v>
      </c>
      <c r="P1172" s="15" t="s">
        <v>368</v>
      </c>
      <c r="Q1172" s="73"/>
      <c r="R1172" s="74"/>
      <c r="S1172" s="74"/>
      <c r="T1172" s="74">
        <v>1</v>
      </c>
      <c r="U1172" s="74"/>
      <c r="V1172" s="74"/>
      <c r="W1172" s="74"/>
      <c r="X1172" s="74"/>
      <c r="Y1172" s="61"/>
      <c r="Z1172" s="69" t="s">
        <v>518</v>
      </c>
      <c r="AA1172" s="59" t="s">
        <v>382</v>
      </c>
      <c r="AB1172" s="78" t="s">
        <v>308</v>
      </c>
      <c r="AC1172" s="27" t="s">
        <v>358</v>
      </c>
      <c r="AD1172" s="15" t="s">
        <v>368</v>
      </c>
      <c r="AE1172" s="73"/>
      <c r="AF1172" s="74"/>
      <c r="AG1172" s="74"/>
      <c r="AH1172" s="74"/>
      <c r="AI1172" s="74">
        <v>1</v>
      </c>
      <c r="AJ1172" s="74"/>
      <c r="AK1172" s="74"/>
      <c r="AL1172" s="74"/>
      <c r="AM1172" s="61"/>
    </row>
    <row r="1173" spans="1:39" hidden="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59" t="s">
        <v>381</v>
      </c>
      <c r="N1173" s="78"/>
      <c r="O1173" s="27" t="s">
        <v>358</v>
      </c>
      <c r="P1173" s="15" t="s">
        <v>359</v>
      </c>
      <c r="Q1173" s="73"/>
      <c r="R1173" s="74"/>
      <c r="S1173" s="74"/>
      <c r="T1173" s="74"/>
      <c r="U1173" s="74"/>
      <c r="V1173" s="74"/>
      <c r="W1173" s="74"/>
      <c r="X1173" s="74"/>
      <c r="Y1173" s="61"/>
      <c r="Z1173" s="69" t="s">
        <v>518</v>
      </c>
      <c r="AA1173" s="59" t="s">
        <v>381</v>
      </c>
      <c r="AB1173" s="78"/>
      <c r="AC1173" s="27" t="s">
        <v>358</v>
      </c>
      <c r="AD1173" s="15" t="s">
        <v>359</v>
      </c>
      <c r="AE1173" s="73"/>
      <c r="AF1173" s="74"/>
      <c r="AG1173" s="74"/>
      <c r="AH1173" s="74"/>
      <c r="AI1173" s="74"/>
      <c r="AJ1173" s="74"/>
      <c r="AK1173" s="74"/>
      <c r="AL1173" s="74"/>
      <c r="AM1173" s="61"/>
    </row>
    <row r="1174" spans="1:39" hidden="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59" t="s">
        <v>382</v>
      </c>
      <c r="N1174" s="78" t="s">
        <v>308</v>
      </c>
      <c r="O1174" s="27" t="s">
        <v>358</v>
      </c>
      <c r="P1174" s="15" t="s">
        <v>368</v>
      </c>
      <c r="Q1174" s="73">
        <v>1</v>
      </c>
      <c r="R1174" s="74"/>
      <c r="S1174" s="74"/>
      <c r="T1174" s="74"/>
      <c r="U1174" s="74"/>
      <c r="V1174" s="74"/>
      <c r="W1174" s="74"/>
      <c r="X1174" s="74"/>
      <c r="Y1174" s="61"/>
      <c r="Z1174" s="69" t="s">
        <v>518</v>
      </c>
      <c r="AA1174" s="59" t="s">
        <v>382</v>
      </c>
      <c r="AB1174" s="78" t="s">
        <v>308</v>
      </c>
      <c r="AC1174" s="27" t="s">
        <v>358</v>
      </c>
      <c r="AD1174" s="15" t="s">
        <v>368</v>
      </c>
      <c r="AE1174" s="73"/>
      <c r="AF1174" s="74"/>
      <c r="AG1174" s="74"/>
      <c r="AH1174" s="74">
        <v>1</v>
      </c>
      <c r="AI1174" s="74"/>
      <c r="AJ1174" s="74"/>
      <c r="AK1174" s="74"/>
      <c r="AL1174" s="74"/>
      <c r="AM1174" s="61"/>
    </row>
    <row r="1175" spans="1:39" hidden="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59" t="s">
        <v>382</v>
      </c>
      <c r="N1175" s="78" t="s">
        <v>308</v>
      </c>
      <c r="O1175" s="27" t="s">
        <v>358</v>
      </c>
      <c r="P1175" s="15" t="s">
        <v>368</v>
      </c>
      <c r="Q1175" s="73"/>
      <c r="R1175" s="74"/>
      <c r="S1175" s="74"/>
      <c r="T1175" s="74">
        <v>1</v>
      </c>
      <c r="U1175" s="74"/>
      <c r="V1175" s="74"/>
      <c r="W1175" s="74"/>
      <c r="X1175" s="74"/>
      <c r="Y1175" s="61"/>
      <c r="Z1175" s="69" t="s">
        <v>518</v>
      </c>
      <c r="AA1175" s="59" t="s">
        <v>382</v>
      </c>
      <c r="AB1175" s="78" t="s">
        <v>308</v>
      </c>
      <c r="AC1175" s="27" t="s">
        <v>358</v>
      </c>
      <c r="AD1175" s="15" t="s">
        <v>368</v>
      </c>
      <c r="AE1175" s="73"/>
      <c r="AF1175" s="74"/>
      <c r="AG1175" s="74"/>
      <c r="AH1175" s="74"/>
      <c r="AI1175" s="74">
        <v>1</v>
      </c>
      <c r="AJ1175" s="74"/>
      <c r="AK1175" s="74"/>
      <c r="AL1175" s="74"/>
      <c r="AM1175" s="61"/>
    </row>
    <row r="1176" spans="1:39" hidden="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59" t="s">
        <v>381</v>
      </c>
      <c r="N1176" s="78"/>
      <c r="O1176" s="27" t="s">
        <v>358</v>
      </c>
      <c r="P1176" s="15" t="s">
        <v>359</v>
      </c>
      <c r="Q1176" s="73"/>
      <c r="R1176" s="74"/>
      <c r="S1176" s="74"/>
      <c r="T1176" s="74"/>
      <c r="U1176" s="74"/>
      <c r="V1176" s="74"/>
      <c r="W1176" s="74"/>
      <c r="X1176" s="74"/>
      <c r="Y1176" s="61"/>
      <c r="Z1176" s="69" t="s">
        <v>518</v>
      </c>
      <c r="AA1176" s="59" t="s">
        <v>381</v>
      </c>
      <c r="AB1176" s="78"/>
      <c r="AC1176" s="27" t="s">
        <v>358</v>
      </c>
      <c r="AD1176" s="15" t="s">
        <v>359</v>
      </c>
      <c r="AE1176" s="73"/>
      <c r="AF1176" s="74"/>
      <c r="AG1176" s="74"/>
      <c r="AH1176" s="74"/>
      <c r="AI1176" s="74"/>
      <c r="AJ1176" s="74"/>
      <c r="AK1176" s="74"/>
      <c r="AL1176" s="74"/>
      <c r="AM1176" s="61"/>
    </row>
    <row r="1177" spans="1:39" hidden="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59" t="s">
        <v>381</v>
      </c>
      <c r="N1177" s="78"/>
      <c r="O1177" s="27" t="s">
        <v>358</v>
      </c>
      <c r="P1177" s="15" t="s">
        <v>359</v>
      </c>
      <c r="Q1177" s="73"/>
      <c r="R1177" s="74"/>
      <c r="S1177" s="74"/>
      <c r="T1177" s="74"/>
      <c r="U1177" s="74"/>
      <c r="V1177" s="74"/>
      <c r="W1177" s="74"/>
      <c r="X1177" s="74"/>
      <c r="Y1177" s="61"/>
      <c r="Z1177" s="69" t="s">
        <v>518</v>
      </c>
      <c r="AA1177" s="59" t="s">
        <v>381</v>
      </c>
      <c r="AB1177" s="78"/>
      <c r="AC1177" s="27" t="s">
        <v>358</v>
      </c>
      <c r="AD1177" s="15" t="s">
        <v>359</v>
      </c>
      <c r="AE1177" s="73"/>
      <c r="AF1177" s="74"/>
      <c r="AG1177" s="74"/>
      <c r="AH1177" s="74"/>
      <c r="AI1177" s="74"/>
      <c r="AJ1177" s="74"/>
      <c r="AK1177" s="74"/>
      <c r="AL1177" s="74"/>
      <c r="AM1177" s="61"/>
    </row>
    <row r="1178" spans="1:39" hidden="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59" t="s">
        <v>381</v>
      </c>
      <c r="N1178" s="78"/>
      <c r="O1178" s="27" t="s">
        <v>358</v>
      </c>
      <c r="P1178" s="15" t="s">
        <v>359</v>
      </c>
      <c r="Q1178" s="73"/>
      <c r="R1178" s="74"/>
      <c r="S1178" s="74"/>
      <c r="T1178" s="74"/>
      <c r="U1178" s="74"/>
      <c r="V1178" s="74"/>
      <c r="W1178" s="74"/>
      <c r="X1178" s="74"/>
      <c r="Y1178" s="61"/>
      <c r="Z1178" s="69" t="s">
        <v>518</v>
      </c>
      <c r="AA1178" s="59" t="s">
        <v>381</v>
      </c>
      <c r="AB1178" s="78"/>
      <c r="AC1178" s="27" t="s">
        <v>358</v>
      </c>
      <c r="AD1178" s="15" t="s">
        <v>359</v>
      </c>
      <c r="AE1178" s="73"/>
      <c r="AF1178" s="74"/>
      <c r="AG1178" s="74"/>
      <c r="AH1178" s="74"/>
      <c r="AI1178" s="74"/>
      <c r="AJ1178" s="74"/>
      <c r="AK1178" s="74"/>
      <c r="AL1178" s="74"/>
      <c r="AM1178" s="61"/>
    </row>
    <row r="1179" spans="1:39" hidden="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59" t="s">
        <v>381</v>
      </c>
      <c r="N1179" s="78"/>
      <c r="O1179" s="27" t="s">
        <v>358</v>
      </c>
      <c r="P1179" s="15" t="s">
        <v>359</v>
      </c>
      <c r="Q1179" s="73"/>
      <c r="R1179" s="74"/>
      <c r="S1179" s="74"/>
      <c r="T1179" s="74"/>
      <c r="U1179" s="74"/>
      <c r="V1179" s="74"/>
      <c r="W1179" s="74"/>
      <c r="X1179" s="74"/>
      <c r="Y1179" s="61"/>
      <c r="Z1179" s="69" t="s">
        <v>518</v>
      </c>
      <c r="AA1179" s="59" t="s">
        <v>381</v>
      </c>
      <c r="AB1179" s="78"/>
      <c r="AC1179" s="27" t="s">
        <v>358</v>
      </c>
      <c r="AD1179" s="15" t="s">
        <v>359</v>
      </c>
      <c r="AE1179" s="73"/>
      <c r="AF1179" s="74"/>
      <c r="AG1179" s="74"/>
      <c r="AH1179" s="74"/>
      <c r="AI1179" s="74"/>
      <c r="AJ1179" s="74"/>
      <c r="AK1179" s="74"/>
      <c r="AL1179" s="74"/>
      <c r="AM1179" s="61"/>
    </row>
    <row r="1180" spans="1:39" hidden="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59" t="s">
        <v>381</v>
      </c>
      <c r="N1180" s="78"/>
      <c r="O1180" s="27" t="s">
        <v>358</v>
      </c>
      <c r="P1180" s="15" t="s">
        <v>359</v>
      </c>
      <c r="Q1180" s="73"/>
      <c r="R1180" s="74"/>
      <c r="S1180" s="74"/>
      <c r="T1180" s="74"/>
      <c r="U1180" s="74"/>
      <c r="V1180" s="74"/>
      <c r="W1180" s="74"/>
      <c r="X1180" s="74"/>
      <c r="Y1180" s="61"/>
      <c r="Z1180" s="69" t="s">
        <v>518</v>
      </c>
      <c r="AA1180" s="59" t="s">
        <v>381</v>
      </c>
      <c r="AB1180" s="78"/>
      <c r="AC1180" s="27" t="s">
        <v>358</v>
      </c>
      <c r="AD1180" s="15" t="s">
        <v>359</v>
      </c>
      <c r="AE1180" s="73"/>
      <c r="AF1180" s="74"/>
      <c r="AG1180" s="74"/>
      <c r="AH1180" s="74"/>
      <c r="AI1180" s="74"/>
      <c r="AJ1180" s="74"/>
      <c r="AK1180" s="74"/>
      <c r="AL1180" s="74"/>
      <c r="AM1180" s="61"/>
    </row>
    <row r="1181" spans="1:39" hidden="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59" t="s">
        <v>382</v>
      </c>
      <c r="N1181" s="78" t="s">
        <v>308</v>
      </c>
      <c r="O1181" s="27" t="s">
        <v>358</v>
      </c>
      <c r="P1181" s="15" t="s">
        <v>368</v>
      </c>
      <c r="Q1181" s="73"/>
      <c r="R1181" s="74"/>
      <c r="S1181" s="74"/>
      <c r="T1181" s="74">
        <v>1</v>
      </c>
      <c r="U1181" s="74"/>
      <c r="V1181" s="74"/>
      <c r="W1181" s="74"/>
      <c r="X1181" s="74"/>
      <c r="Y1181" s="61"/>
      <c r="Z1181" s="69" t="s">
        <v>518</v>
      </c>
      <c r="AA1181" s="59" t="s">
        <v>382</v>
      </c>
      <c r="AB1181" s="78" t="s">
        <v>308</v>
      </c>
      <c r="AC1181" s="27" t="s">
        <v>358</v>
      </c>
      <c r="AD1181" s="15" t="s">
        <v>368</v>
      </c>
      <c r="AE1181" s="73"/>
      <c r="AF1181" s="74"/>
      <c r="AG1181" s="74"/>
      <c r="AH1181" s="74"/>
      <c r="AI1181" s="74">
        <v>1</v>
      </c>
      <c r="AJ1181" s="74"/>
      <c r="AK1181" s="74"/>
      <c r="AL1181" s="74"/>
      <c r="AM1181" s="61"/>
    </row>
    <row r="1182" spans="1:39" hidden="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59" t="s">
        <v>382</v>
      </c>
      <c r="N1182" s="78" t="s">
        <v>308</v>
      </c>
      <c r="O1182" s="27" t="s">
        <v>358</v>
      </c>
      <c r="P1182" s="15" t="s">
        <v>368</v>
      </c>
      <c r="Q1182" s="73"/>
      <c r="R1182" s="74"/>
      <c r="S1182" s="74"/>
      <c r="T1182" s="74"/>
      <c r="U1182" s="74"/>
      <c r="V1182" s="74"/>
      <c r="W1182" s="74">
        <v>1</v>
      </c>
      <c r="X1182" s="74"/>
      <c r="Y1182" s="61"/>
      <c r="Z1182" s="69" t="s">
        <v>518</v>
      </c>
      <c r="AA1182" s="59" t="s">
        <v>382</v>
      </c>
      <c r="AB1182" s="78" t="s">
        <v>308</v>
      </c>
      <c r="AC1182" s="27" t="s">
        <v>358</v>
      </c>
      <c r="AD1182" s="15" t="s">
        <v>368</v>
      </c>
      <c r="AE1182" s="73"/>
      <c r="AF1182" s="74">
        <v>1</v>
      </c>
      <c r="AG1182" s="74"/>
      <c r="AH1182" s="74"/>
      <c r="AI1182" s="74"/>
      <c r="AJ1182" s="74"/>
      <c r="AK1182" s="74"/>
      <c r="AL1182" s="74"/>
      <c r="AM1182" s="61"/>
    </row>
    <row r="1183" spans="1:39" hidden="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59" t="s">
        <v>385</v>
      </c>
      <c r="N1183" s="78" t="s">
        <v>308</v>
      </c>
      <c r="O1183" s="27" t="s">
        <v>358</v>
      </c>
      <c r="P1183" s="15" t="s">
        <v>368</v>
      </c>
      <c r="Q1183" s="73"/>
      <c r="R1183" s="74"/>
      <c r="S1183" s="74"/>
      <c r="T1183" s="74">
        <v>1</v>
      </c>
      <c r="U1183" s="74"/>
      <c r="V1183" s="74"/>
      <c r="W1183" s="74"/>
      <c r="X1183" s="74"/>
      <c r="Y1183" s="61">
        <v>1</v>
      </c>
      <c r="Z1183" s="69" t="s">
        <v>518</v>
      </c>
      <c r="AA1183" s="59" t="s">
        <v>385</v>
      </c>
      <c r="AB1183" s="78" t="s">
        <v>308</v>
      </c>
      <c r="AC1183" s="27" t="s">
        <v>358</v>
      </c>
      <c r="AD1183" s="15" t="s">
        <v>368</v>
      </c>
      <c r="AE1183" s="73"/>
      <c r="AF1183" s="74">
        <v>1</v>
      </c>
      <c r="AG1183" s="74"/>
      <c r="AH1183" s="74"/>
      <c r="AI1183" s="74"/>
      <c r="AJ1183" s="74"/>
      <c r="AK1183" s="74"/>
      <c r="AL1183" s="74"/>
      <c r="AM1183" s="61"/>
    </row>
    <row r="1184" spans="1:39" hidden="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59" t="s">
        <v>381</v>
      </c>
      <c r="N1184" s="78"/>
      <c r="O1184" s="27" t="s">
        <v>358</v>
      </c>
      <c r="P1184" s="15" t="s">
        <v>359</v>
      </c>
      <c r="Q1184" s="73"/>
      <c r="R1184" s="74"/>
      <c r="S1184" s="74"/>
      <c r="T1184" s="74"/>
      <c r="U1184" s="74"/>
      <c r="V1184" s="74"/>
      <c r="W1184" s="74"/>
      <c r="X1184" s="74"/>
      <c r="Y1184" s="61"/>
      <c r="Z1184" s="69" t="s">
        <v>518</v>
      </c>
      <c r="AA1184" s="59" t="s">
        <v>381</v>
      </c>
      <c r="AB1184" s="78"/>
      <c r="AC1184" s="27" t="s">
        <v>358</v>
      </c>
      <c r="AD1184" s="15" t="s">
        <v>359</v>
      </c>
      <c r="AE1184" s="73"/>
      <c r="AF1184" s="74"/>
      <c r="AG1184" s="74"/>
      <c r="AH1184" s="74"/>
      <c r="AI1184" s="74"/>
      <c r="AJ1184" s="74"/>
      <c r="AK1184" s="74"/>
      <c r="AL1184" s="74"/>
      <c r="AM1184" s="61"/>
    </row>
    <row r="1185" spans="1:39" hidden="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59" t="s">
        <v>382</v>
      </c>
      <c r="N1185" s="78" t="s">
        <v>308</v>
      </c>
      <c r="O1185" s="27" t="s">
        <v>358</v>
      </c>
      <c r="P1185" s="15" t="s">
        <v>368</v>
      </c>
      <c r="Q1185" s="73"/>
      <c r="R1185" s="74"/>
      <c r="S1185" s="74"/>
      <c r="T1185" s="74">
        <v>1</v>
      </c>
      <c r="U1185" s="74"/>
      <c r="V1185" s="74"/>
      <c r="W1185" s="74"/>
      <c r="X1185" s="74"/>
      <c r="Y1185" s="61"/>
      <c r="Z1185" s="69" t="s">
        <v>518</v>
      </c>
      <c r="AA1185" s="59" t="s">
        <v>382</v>
      </c>
      <c r="AB1185" s="78" t="s">
        <v>308</v>
      </c>
      <c r="AC1185" s="27" t="s">
        <v>358</v>
      </c>
      <c r="AD1185" s="15" t="s">
        <v>368</v>
      </c>
      <c r="AE1185" s="73"/>
      <c r="AF1185" s="74"/>
      <c r="AG1185" s="74"/>
      <c r="AH1185" s="74">
        <v>1</v>
      </c>
      <c r="AI1185" s="74">
        <v>1</v>
      </c>
      <c r="AJ1185" s="74"/>
      <c r="AK1185" s="74"/>
      <c r="AL1185" s="74"/>
      <c r="AM1185" s="61"/>
    </row>
    <row r="1186" spans="1:39" hidden="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59" t="s">
        <v>381</v>
      </c>
      <c r="N1186" s="78"/>
      <c r="O1186" s="27" t="s">
        <v>358</v>
      </c>
      <c r="P1186" s="15" t="s">
        <v>359</v>
      </c>
      <c r="Q1186" s="73"/>
      <c r="R1186" s="74"/>
      <c r="S1186" s="74"/>
      <c r="T1186" s="74"/>
      <c r="U1186" s="74"/>
      <c r="V1186" s="74"/>
      <c r="W1186" s="74"/>
      <c r="X1186" s="74"/>
      <c r="Y1186" s="61"/>
      <c r="Z1186" s="69" t="s">
        <v>518</v>
      </c>
      <c r="AA1186" s="59" t="s">
        <v>381</v>
      </c>
      <c r="AB1186" s="78"/>
      <c r="AC1186" s="27" t="s">
        <v>358</v>
      </c>
      <c r="AD1186" s="15" t="s">
        <v>359</v>
      </c>
      <c r="AE1186" s="73"/>
      <c r="AF1186" s="74"/>
      <c r="AG1186" s="74"/>
      <c r="AH1186" s="74"/>
      <c r="AI1186" s="74"/>
      <c r="AJ1186" s="74"/>
      <c r="AK1186" s="74"/>
      <c r="AL1186" s="74"/>
      <c r="AM1186" s="61"/>
    </row>
    <row r="1187" spans="1:39" hidden="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59" t="s">
        <v>385</v>
      </c>
      <c r="N1187" s="78" t="s">
        <v>308</v>
      </c>
      <c r="O1187" s="27" t="s">
        <v>358</v>
      </c>
      <c r="P1187" s="15" t="s">
        <v>368</v>
      </c>
      <c r="Q1187" s="73"/>
      <c r="R1187" s="74"/>
      <c r="S1187" s="74"/>
      <c r="T1187" s="74">
        <v>1</v>
      </c>
      <c r="U1187" s="74"/>
      <c r="V1187" s="74"/>
      <c r="W1187" s="74"/>
      <c r="X1187" s="74"/>
      <c r="Y1187" s="61"/>
      <c r="Z1187" s="69" t="s">
        <v>518</v>
      </c>
      <c r="AA1187" s="59" t="s">
        <v>385</v>
      </c>
      <c r="AB1187" s="78" t="s">
        <v>308</v>
      </c>
      <c r="AC1187" s="27" t="s">
        <v>358</v>
      </c>
      <c r="AD1187" s="15" t="s">
        <v>368</v>
      </c>
      <c r="AE1187" s="73"/>
      <c r="AF1187" s="74"/>
      <c r="AG1187" s="74"/>
      <c r="AH1187" s="74"/>
      <c r="AI1187" s="74"/>
      <c r="AJ1187" s="74">
        <v>1</v>
      </c>
      <c r="AK1187" s="74"/>
      <c r="AL1187" s="74"/>
      <c r="AM1187" s="61"/>
    </row>
    <row r="1188" spans="1:39" hidden="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59" t="s">
        <v>381</v>
      </c>
      <c r="N1188" s="78"/>
      <c r="O1188" s="27" t="s">
        <v>358</v>
      </c>
      <c r="P1188" s="15" t="s">
        <v>359</v>
      </c>
      <c r="Q1188" s="73"/>
      <c r="R1188" s="74"/>
      <c r="S1188" s="74"/>
      <c r="T1188" s="74"/>
      <c r="U1188" s="74"/>
      <c r="V1188" s="74"/>
      <c r="W1188" s="74"/>
      <c r="X1188" s="74"/>
      <c r="Y1188" s="61"/>
      <c r="Z1188" s="69" t="s">
        <v>518</v>
      </c>
      <c r="AA1188" s="59" t="s">
        <v>381</v>
      </c>
      <c r="AB1188" s="78"/>
      <c r="AC1188" s="27" t="s">
        <v>358</v>
      </c>
      <c r="AD1188" s="15" t="s">
        <v>359</v>
      </c>
      <c r="AE1188" s="73"/>
      <c r="AF1188" s="74"/>
      <c r="AG1188" s="74"/>
      <c r="AH1188" s="74"/>
      <c r="AI1188" s="74"/>
      <c r="AJ1188" s="74"/>
      <c r="AK1188" s="74"/>
      <c r="AL1188" s="74"/>
      <c r="AM1188" s="61"/>
    </row>
    <row r="1189" spans="1:39" hidden="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59" t="s">
        <v>385</v>
      </c>
      <c r="N1189" s="78" t="s">
        <v>308</v>
      </c>
      <c r="O1189" s="27" t="s">
        <v>358</v>
      </c>
      <c r="P1189" s="15" t="s">
        <v>368</v>
      </c>
      <c r="Q1189" s="73"/>
      <c r="R1189" s="74"/>
      <c r="S1189" s="74"/>
      <c r="T1189" s="74">
        <v>1</v>
      </c>
      <c r="U1189" s="74"/>
      <c r="V1189" s="74"/>
      <c r="W1189" s="74"/>
      <c r="X1189" s="74"/>
      <c r="Y1189" s="61"/>
      <c r="Z1189" s="69" t="s">
        <v>518</v>
      </c>
      <c r="AA1189" s="59" t="s">
        <v>385</v>
      </c>
      <c r="AB1189" s="78" t="s">
        <v>308</v>
      </c>
      <c r="AC1189" s="27" t="s">
        <v>358</v>
      </c>
      <c r="AD1189" s="15" t="s">
        <v>368</v>
      </c>
      <c r="AE1189" s="73"/>
      <c r="AF1189" s="74"/>
      <c r="AG1189" s="74"/>
      <c r="AH1189" s="74">
        <v>1</v>
      </c>
      <c r="AI1189" s="74">
        <v>1</v>
      </c>
      <c r="AJ1189" s="74"/>
      <c r="AK1189" s="74"/>
      <c r="AL1189" s="74"/>
      <c r="AM1189" s="61"/>
    </row>
    <row r="1190" spans="1:39" hidden="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59" t="s">
        <v>385</v>
      </c>
      <c r="N1190" s="78" t="s">
        <v>308</v>
      </c>
      <c r="O1190" s="27" t="s">
        <v>358</v>
      </c>
      <c r="P1190" s="15" t="s">
        <v>368</v>
      </c>
      <c r="Q1190" s="73"/>
      <c r="R1190" s="74"/>
      <c r="S1190" s="74"/>
      <c r="T1190" s="74">
        <v>1</v>
      </c>
      <c r="U1190" s="74"/>
      <c r="V1190" s="74"/>
      <c r="W1190" s="74"/>
      <c r="X1190" s="74"/>
      <c r="Y1190" s="61"/>
      <c r="Z1190" s="69" t="s">
        <v>518</v>
      </c>
      <c r="AA1190" s="59" t="s">
        <v>385</v>
      </c>
      <c r="AB1190" s="78" t="s">
        <v>308</v>
      </c>
      <c r="AC1190" s="27" t="s">
        <v>358</v>
      </c>
      <c r="AD1190" s="15" t="s">
        <v>368</v>
      </c>
      <c r="AE1190" s="73"/>
      <c r="AF1190" s="74"/>
      <c r="AG1190" s="74"/>
      <c r="AH1190" s="74"/>
      <c r="AI1190" s="74"/>
      <c r="AJ1190" s="74"/>
      <c r="AK1190" s="74"/>
      <c r="AL1190" s="74"/>
      <c r="AM1190" s="61"/>
    </row>
    <row r="1191" spans="1:39" hidden="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59" t="s">
        <v>385</v>
      </c>
      <c r="N1191" s="78" t="s">
        <v>308</v>
      </c>
      <c r="O1191" s="27" t="s">
        <v>358</v>
      </c>
      <c r="P1191" s="15" t="s">
        <v>368</v>
      </c>
      <c r="Q1191" s="73"/>
      <c r="R1191" s="74"/>
      <c r="S1191" s="74"/>
      <c r="T1191" s="74">
        <v>1</v>
      </c>
      <c r="U1191" s="74"/>
      <c r="V1191" s="74"/>
      <c r="W1191" s="74"/>
      <c r="X1191" s="74"/>
      <c r="Y1191" s="61"/>
      <c r="Z1191" s="69" t="s">
        <v>518</v>
      </c>
      <c r="AA1191" s="59" t="s">
        <v>385</v>
      </c>
      <c r="AB1191" s="78" t="s">
        <v>308</v>
      </c>
      <c r="AC1191" s="27" t="s">
        <v>358</v>
      </c>
      <c r="AD1191" s="15" t="s">
        <v>368</v>
      </c>
      <c r="AE1191" s="73"/>
      <c r="AF1191" s="74">
        <v>1</v>
      </c>
      <c r="AG1191" s="74"/>
      <c r="AH1191" s="74"/>
      <c r="AI1191" s="74"/>
      <c r="AJ1191" s="74"/>
      <c r="AK1191" s="74"/>
      <c r="AL1191" s="74"/>
      <c r="AM1191" s="61"/>
    </row>
    <row r="1192" spans="1:39" hidden="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59" t="s">
        <v>382</v>
      </c>
      <c r="N1192" s="78" t="s">
        <v>308</v>
      </c>
      <c r="O1192" s="27" t="s">
        <v>358</v>
      </c>
      <c r="P1192" s="15" t="s">
        <v>368</v>
      </c>
      <c r="Q1192" s="73"/>
      <c r="R1192" s="74"/>
      <c r="S1192" s="74"/>
      <c r="T1192" s="74"/>
      <c r="U1192" s="74"/>
      <c r="V1192" s="74"/>
      <c r="W1192" s="74"/>
      <c r="X1192" s="74"/>
      <c r="Y1192" s="61">
        <v>1</v>
      </c>
      <c r="Z1192" s="69" t="s">
        <v>518</v>
      </c>
      <c r="AA1192" s="59" t="s">
        <v>382</v>
      </c>
      <c r="AB1192" s="78" t="s">
        <v>308</v>
      </c>
      <c r="AC1192" s="27" t="s">
        <v>358</v>
      </c>
      <c r="AD1192" s="15" t="s">
        <v>368</v>
      </c>
      <c r="AE1192" s="73"/>
      <c r="AF1192" s="74"/>
      <c r="AG1192" s="74"/>
      <c r="AH1192" s="74">
        <v>1</v>
      </c>
      <c r="AI1192" s="74"/>
      <c r="AJ1192" s="74"/>
      <c r="AK1192" s="74"/>
      <c r="AL1192" s="74"/>
      <c r="AM1192" s="61"/>
    </row>
    <row r="1193" spans="1:39" hidden="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59" t="s">
        <v>385</v>
      </c>
      <c r="N1193" s="78" t="s">
        <v>308</v>
      </c>
      <c r="O1193" s="27" t="s">
        <v>358</v>
      </c>
      <c r="P1193" s="15" t="s">
        <v>368</v>
      </c>
      <c r="Q1193" s="73"/>
      <c r="R1193" s="74"/>
      <c r="S1193" s="74">
        <v>1</v>
      </c>
      <c r="T1193" s="74">
        <v>1</v>
      </c>
      <c r="U1193" s="74"/>
      <c r="V1193" s="74"/>
      <c r="W1193" s="74"/>
      <c r="X1193" s="74"/>
      <c r="Y1193" s="61"/>
      <c r="Z1193" s="69" t="s">
        <v>518</v>
      </c>
      <c r="AA1193" s="59" t="s">
        <v>385</v>
      </c>
      <c r="AB1193" s="78" t="s">
        <v>308</v>
      </c>
      <c r="AC1193" s="27" t="s">
        <v>358</v>
      </c>
      <c r="AD1193" s="15" t="s">
        <v>368</v>
      </c>
      <c r="AE1193" s="73"/>
      <c r="AF1193" s="74">
        <v>1</v>
      </c>
      <c r="AG1193" s="74"/>
      <c r="AH1193" s="74"/>
      <c r="AI1193" s="74"/>
      <c r="AJ1193" s="74"/>
      <c r="AK1193" s="74"/>
      <c r="AL1193" s="74"/>
      <c r="AM1193" s="61"/>
    </row>
    <row r="1194" spans="1:39" hidden="1">
      <c r="A1194" s="10">
        <v>1190</v>
      </c>
      <c r="B1194" s="98" t="s">
        <v>167</v>
      </c>
      <c r="C1194" s="98" t="s">
        <v>167</v>
      </c>
      <c r="D1194" s="11" t="s">
        <v>52</v>
      </c>
      <c r="E1194" s="11" t="s">
        <v>304</v>
      </c>
      <c r="F1194" s="12" t="s">
        <v>49</v>
      </c>
      <c r="G1194" s="12" t="s">
        <v>310</v>
      </c>
      <c r="H1194" s="12" t="s">
        <v>306</v>
      </c>
      <c r="I1194" s="11" t="s">
        <v>504</v>
      </c>
      <c r="J1194" s="12" t="str">
        <f t="shared" ref="J1194:J1202" si="40">"≥17h"</f>
        <v>≥17h</v>
      </c>
      <c r="K1194" s="12" t="s">
        <v>512</v>
      </c>
      <c r="L1194" s="69" t="s">
        <v>518</v>
      </c>
      <c r="M1194" s="59" t="s">
        <v>381</v>
      </c>
      <c r="N1194" s="78"/>
      <c r="O1194" s="27" t="s">
        <v>358</v>
      </c>
      <c r="P1194" s="15" t="s">
        <v>359</v>
      </c>
      <c r="Q1194" s="73"/>
      <c r="R1194" s="74"/>
      <c r="S1194" s="74"/>
      <c r="T1194" s="74"/>
      <c r="U1194" s="74"/>
      <c r="V1194" s="74"/>
      <c r="W1194" s="74"/>
      <c r="X1194" s="74"/>
      <c r="Y1194" s="61"/>
      <c r="Z1194" s="69" t="s">
        <v>518</v>
      </c>
      <c r="AA1194" s="59" t="s">
        <v>381</v>
      </c>
      <c r="AB1194" s="78"/>
      <c r="AC1194" s="27" t="s">
        <v>358</v>
      </c>
      <c r="AD1194" s="15" t="s">
        <v>359</v>
      </c>
      <c r="AE1194" s="73"/>
      <c r="AF1194" s="74"/>
      <c r="AG1194" s="74"/>
      <c r="AH1194" s="74"/>
      <c r="AI1194" s="74"/>
      <c r="AJ1194" s="74"/>
      <c r="AK1194" s="74"/>
      <c r="AL1194" s="74"/>
      <c r="AM1194" s="61"/>
    </row>
    <row r="1195" spans="1:39" hidden="1">
      <c r="A1195" s="10">
        <v>1191</v>
      </c>
      <c r="B1195" s="98" t="s">
        <v>190</v>
      </c>
      <c r="C1195" s="98" t="s">
        <v>190</v>
      </c>
      <c r="D1195" s="11" t="s">
        <v>52</v>
      </c>
      <c r="E1195" s="11" t="s">
        <v>303</v>
      </c>
      <c r="F1195" s="12" t="s">
        <v>50</v>
      </c>
      <c r="G1195" s="12" t="s">
        <v>310</v>
      </c>
      <c r="H1195" s="12" t="s">
        <v>306</v>
      </c>
      <c r="I1195" s="103" t="s">
        <v>504</v>
      </c>
      <c r="J1195" s="12" t="str">
        <f t="shared" si="40"/>
        <v>≥17h</v>
      </c>
      <c r="K1195" s="12" t="s">
        <v>512</v>
      </c>
      <c r="L1195" s="69" t="s">
        <v>518</v>
      </c>
      <c r="M1195" s="59" t="s">
        <v>382</v>
      </c>
      <c r="N1195" s="78" t="s">
        <v>308</v>
      </c>
      <c r="O1195" s="27" t="s">
        <v>358</v>
      </c>
      <c r="P1195" s="15" t="s">
        <v>368</v>
      </c>
      <c r="Q1195" s="73"/>
      <c r="R1195" s="74"/>
      <c r="S1195" s="74"/>
      <c r="T1195" s="74"/>
      <c r="U1195" s="74"/>
      <c r="V1195" s="74"/>
      <c r="W1195" s="74">
        <v>1</v>
      </c>
      <c r="X1195" s="74"/>
      <c r="Y1195" s="61">
        <v>1</v>
      </c>
      <c r="Z1195" s="69" t="s">
        <v>518</v>
      </c>
      <c r="AA1195" s="59" t="s">
        <v>382</v>
      </c>
      <c r="AB1195" s="78" t="s">
        <v>308</v>
      </c>
      <c r="AC1195" s="27" t="s">
        <v>358</v>
      </c>
      <c r="AD1195" s="15" t="s">
        <v>368</v>
      </c>
      <c r="AE1195" s="73"/>
      <c r="AF1195" s="74"/>
      <c r="AG1195" s="74"/>
      <c r="AH1195" s="74"/>
      <c r="AI1195" s="74"/>
      <c r="AJ1195" s="74"/>
      <c r="AK1195" s="74"/>
      <c r="AL1195" s="74"/>
      <c r="AM1195" s="61">
        <v>1</v>
      </c>
    </row>
    <row r="1196" spans="1:39" hidden="1">
      <c r="A1196" s="10">
        <v>1192</v>
      </c>
      <c r="B1196" s="98" t="s">
        <v>190</v>
      </c>
      <c r="C1196" s="98" t="s">
        <v>190</v>
      </c>
      <c r="D1196" s="11" t="s">
        <v>52</v>
      </c>
      <c r="E1196" s="11" t="s">
        <v>303</v>
      </c>
      <c r="F1196" s="12" t="s">
        <v>49</v>
      </c>
      <c r="G1196" s="12" t="s">
        <v>510</v>
      </c>
      <c r="H1196" s="12" t="s">
        <v>308</v>
      </c>
      <c r="I1196" s="103" t="s">
        <v>505</v>
      </c>
      <c r="J1196" s="12" t="str">
        <f t="shared" si="40"/>
        <v>≥17h</v>
      </c>
      <c r="K1196" s="12" t="s">
        <v>512</v>
      </c>
      <c r="L1196" s="69" t="s">
        <v>518</v>
      </c>
      <c r="M1196" s="59" t="s">
        <v>381</v>
      </c>
      <c r="N1196" s="78"/>
      <c r="O1196" s="27" t="s">
        <v>358</v>
      </c>
      <c r="P1196" s="15" t="s">
        <v>359</v>
      </c>
      <c r="Q1196" s="73"/>
      <c r="R1196" s="74"/>
      <c r="S1196" s="74"/>
      <c r="T1196" s="74"/>
      <c r="U1196" s="74"/>
      <c r="V1196" s="74"/>
      <c r="W1196" s="74"/>
      <c r="X1196" s="74"/>
      <c r="Y1196" s="61"/>
      <c r="Z1196" s="69" t="s">
        <v>518</v>
      </c>
      <c r="AA1196" s="59" t="s">
        <v>381</v>
      </c>
      <c r="AB1196" s="78"/>
      <c r="AC1196" s="27" t="s">
        <v>358</v>
      </c>
      <c r="AD1196" s="15" t="s">
        <v>359</v>
      </c>
      <c r="AE1196" s="73"/>
      <c r="AF1196" s="74"/>
      <c r="AG1196" s="74"/>
      <c r="AH1196" s="74"/>
      <c r="AI1196" s="74"/>
      <c r="AJ1196" s="74"/>
      <c r="AK1196" s="74"/>
      <c r="AL1196" s="74"/>
      <c r="AM1196" s="61"/>
    </row>
    <row r="1197" spans="1:39" hidden="1">
      <c r="A1197" s="10">
        <v>1193</v>
      </c>
      <c r="B1197" s="98" t="s">
        <v>67</v>
      </c>
      <c r="C1197" s="98" t="s">
        <v>67</v>
      </c>
      <c r="D1197" s="11" t="s">
        <v>51</v>
      </c>
      <c r="E1197" s="11" t="s">
        <v>303</v>
      </c>
      <c r="F1197" s="12" t="s">
        <v>50</v>
      </c>
      <c r="G1197" s="12" t="s">
        <v>510</v>
      </c>
      <c r="H1197" s="12" t="s">
        <v>308</v>
      </c>
      <c r="I1197" s="11" t="s">
        <v>507</v>
      </c>
      <c r="J1197" s="12" t="str">
        <f t="shared" si="40"/>
        <v>≥17h</v>
      </c>
      <c r="K1197" s="12" t="s">
        <v>513</v>
      </c>
      <c r="L1197" s="69" t="s">
        <v>518</v>
      </c>
      <c r="M1197" s="59" t="s">
        <v>381</v>
      </c>
      <c r="N1197" s="78"/>
      <c r="O1197" s="27" t="s">
        <v>358</v>
      </c>
      <c r="P1197" s="15" t="s">
        <v>359</v>
      </c>
      <c r="Q1197" s="73"/>
      <c r="R1197" s="74"/>
      <c r="S1197" s="74"/>
      <c r="T1197" s="74"/>
      <c r="U1197" s="74"/>
      <c r="V1197" s="74"/>
      <c r="W1197" s="74"/>
      <c r="X1197" s="74"/>
      <c r="Y1197" s="61"/>
      <c r="Z1197" s="69" t="s">
        <v>518</v>
      </c>
      <c r="AA1197" s="59" t="s">
        <v>381</v>
      </c>
      <c r="AB1197" s="78"/>
      <c r="AC1197" s="27" t="s">
        <v>358</v>
      </c>
      <c r="AD1197" s="15" t="s">
        <v>359</v>
      </c>
      <c r="AE1197" s="73"/>
      <c r="AF1197" s="74"/>
      <c r="AG1197" s="74"/>
      <c r="AH1197" s="74"/>
      <c r="AI1197" s="74"/>
      <c r="AJ1197" s="74"/>
      <c r="AK1197" s="74"/>
      <c r="AL1197" s="74"/>
      <c r="AM1197" s="61"/>
    </row>
    <row r="1198" spans="1:39" hidden="1">
      <c r="A1198" s="10">
        <v>1194</v>
      </c>
      <c r="B1198" s="98" t="s">
        <v>82</v>
      </c>
      <c r="C1198" s="98" t="s">
        <v>82</v>
      </c>
      <c r="D1198" s="11" t="s">
        <v>25</v>
      </c>
      <c r="E1198" s="11" t="s">
        <v>303</v>
      </c>
      <c r="F1198" s="12" t="s">
        <v>48</v>
      </c>
      <c r="G1198" s="12" t="s">
        <v>510</v>
      </c>
      <c r="H1198" s="12" t="s">
        <v>308</v>
      </c>
      <c r="I1198" s="11" t="s">
        <v>507</v>
      </c>
      <c r="J1198" s="12" t="str">
        <f t="shared" si="40"/>
        <v>≥17h</v>
      </c>
      <c r="K1198" s="12" t="s">
        <v>512</v>
      </c>
      <c r="L1198" s="69" t="s">
        <v>518</v>
      </c>
      <c r="M1198" s="59" t="s">
        <v>385</v>
      </c>
      <c r="N1198" s="78" t="s">
        <v>367</v>
      </c>
      <c r="O1198" s="27" t="s">
        <v>358</v>
      </c>
      <c r="P1198" s="15" t="s">
        <v>368</v>
      </c>
      <c r="Q1198" s="73"/>
      <c r="R1198" s="74"/>
      <c r="S1198" s="74"/>
      <c r="T1198" s="74"/>
      <c r="U1198" s="74"/>
      <c r="V1198" s="74"/>
      <c r="W1198" s="74"/>
      <c r="X1198" s="74"/>
      <c r="Y1198" s="61">
        <v>1</v>
      </c>
      <c r="Z1198" s="69" t="s">
        <v>518</v>
      </c>
      <c r="AA1198" s="59" t="s">
        <v>385</v>
      </c>
      <c r="AB1198" s="78" t="s">
        <v>367</v>
      </c>
      <c r="AC1198" s="27" t="s">
        <v>358</v>
      </c>
      <c r="AD1198" s="15" t="s">
        <v>368</v>
      </c>
      <c r="AE1198" s="73"/>
      <c r="AF1198" s="74">
        <v>1</v>
      </c>
      <c r="AG1198" s="74"/>
      <c r="AH1198" s="74"/>
      <c r="AI1198" s="74"/>
      <c r="AJ1198" s="74"/>
      <c r="AK1198" s="74"/>
      <c r="AL1198" s="74"/>
      <c r="AM1198" s="61"/>
    </row>
    <row r="1199" spans="1:39" hidden="1">
      <c r="A1199" s="10">
        <v>1195</v>
      </c>
      <c r="B1199" s="98" t="s">
        <v>82</v>
      </c>
      <c r="C1199" s="98" t="s">
        <v>82</v>
      </c>
      <c r="D1199" s="11" t="s">
        <v>51</v>
      </c>
      <c r="E1199" s="11" t="s">
        <v>303</v>
      </c>
      <c r="F1199" s="12" t="s">
        <v>50</v>
      </c>
      <c r="G1199" s="12" t="s">
        <v>510</v>
      </c>
      <c r="H1199" s="12" t="s">
        <v>308</v>
      </c>
      <c r="I1199" s="11" t="s">
        <v>507</v>
      </c>
      <c r="J1199" s="12" t="str">
        <f t="shared" si="40"/>
        <v>≥17h</v>
      </c>
      <c r="K1199" s="12" t="s">
        <v>512</v>
      </c>
      <c r="L1199" s="69" t="s">
        <v>518</v>
      </c>
      <c r="M1199" s="59" t="s">
        <v>382</v>
      </c>
      <c r="N1199" s="78" t="s">
        <v>308</v>
      </c>
      <c r="O1199" s="27" t="s">
        <v>358</v>
      </c>
      <c r="P1199" s="15" t="s">
        <v>368</v>
      </c>
      <c r="Q1199" s="73">
        <v>1</v>
      </c>
      <c r="R1199" s="74"/>
      <c r="S1199" s="74"/>
      <c r="T1199" s="74">
        <v>1</v>
      </c>
      <c r="U1199" s="74"/>
      <c r="V1199" s="74"/>
      <c r="W1199" s="74"/>
      <c r="X1199" s="74"/>
      <c r="Y1199" s="61">
        <v>1</v>
      </c>
      <c r="Z1199" s="69" t="s">
        <v>518</v>
      </c>
      <c r="AA1199" s="59" t="s">
        <v>382</v>
      </c>
      <c r="AB1199" s="78" t="s">
        <v>308</v>
      </c>
      <c r="AC1199" s="27" t="s">
        <v>358</v>
      </c>
      <c r="AD1199" s="15" t="s">
        <v>368</v>
      </c>
      <c r="AE1199" s="73"/>
      <c r="AF1199" s="74"/>
      <c r="AG1199" s="74">
        <v>1</v>
      </c>
      <c r="AH1199" s="74"/>
      <c r="AI1199" s="74"/>
      <c r="AJ1199" s="74"/>
      <c r="AK1199" s="74"/>
      <c r="AL1199" s="74"/>
      <c r="AM1199" s="61"/>
    </row>
    <row r="1200" spans="1:39" hidden="1">
      <c r="A1200" s="10">
        <v>1196</v>
      </c>
      <c r="B1200" s="98" t="s">
        <v>67</v>
      </c>
      <c r="C1200" s="98" t="s">
        <v>67</v>
      </c>
      <c r="D1200" s="11" t="s">
        <v>51</v>
      </c>
      <c r="E1200" s="11" t="s">
        <v>303</v>
      </c>
      <c r="F1200" s="12" t="s">
        <v>49</v>
      </c>
      <c r="G1200" s="12" t="s">
        <v>510</v>
      </c>
      <c r="H1200" s="12" t="s">
        <v>306</v>
      </c>
      <c r="I1200" s="11" t="s">
        <v>504</v>
      </c>
      <c r="J1200" s="12" t="str">
        <f t="shared" si="40"/>
        <v>≥17h</v>
      </c>
      <c r="K1200" s="12" t="s">
        <v>47</v>
      </c>
      <c r="L1200" s="69" t="s">
        <v>518</v>
      </c>
      <c r="M1200" s="59" t="s">
        <v>382</v>
      </c>
      <c r="N1200" s="78" t="s">
        <v>308</v>
      </c>
      <c r="O1200" s="27" t="s">
        <v>358</v>
      </c>
      <c r="P1200" s="15" t="s">
        <v>368</v>
      </c>
      <c r="Q1200" s="73"/>
      <c r="R1200" s="74"/>
      <c r="S1200" s="74"/>
      <c r="T1200" s="74">
        <v>1</v>
      </c>
      <c r="U1200" s="74"/>
      <c r="V1200" s="74"/>
      <c r="W1200" s="74">
        <v>1</v>
      </c>
      <c r="X1200" s="74"/>
      <c r="Y1200" s="61"/>
      <c r="Z1200" s="69" t="s">
        <v>518</v>
      </c>
      <c r="AA1200" s="59" t="s">
        <v>382</v>
      </c>
      <c r="AB1200" s="78" t="s">
        <v>308</v>
      </c>
      <c r="AC1200" s="27" t="s">
        <v>358</v>
      </c>
      <c r="AD1200" s="15" t="s">
        <v>368</v>
      </c>
      <c r="AE1200" s="73"/>
      <c r="AF1200" s="74"/>
      <c r="AG1200" s="74">
        <v>1</v>
      </c>
      <c r="AH1200" s="74"/>
      <c r="AI1200" s="74"/>
      <c r="AJ1200" s="74"/>
      <c r="AK1200" s="74"/>
      <c r="AL1200" s="74"/>
      <c r="AM1200" s="61"/>
    </row>
    <row r="1201" spans="1:39" hidden="1">
      <c r="A1201" s="10">
        <v>1197</v>
      </c>
      <c r="B1201" s="98" t="s">
        <v>67</v>
      </c>
      <c r="C1201" s="98" t="s">
        <v>67</v>
      </c>
      <c r="D1201" s="11" t="s">
        <v>25</v>
      </c>
      <c r="E1201" s="11" t="s">
        <v>304</v>
      </c>
      <c r="F1201" s="12" t="s">
        <v>48</v>
      </c>
      <c r="G1201" s="12" t="s">
        <v>510</v>
      </c>
      <c r="H1201" s="12" t="s">
        <v>306</v>
      </c>
      <c r="I1201" s="11" t="s">
        <v>507</v>
      </c>
      <c r="J1201" s="12" t="str">
        <f t="shared" si="40"/>
        <v>≥17h</v>
      </c>
      <c r="K1201" s="12" t="s">
        <v>512</v>
      </c>
      <c r="L1201" s="69" t="s">
        <v>518</v>
      </c>
      <c r="M1201" s="59" t="s">
        <v>382</v>
      </c>
      <c r="N1201" s="78" t="s">
        <v>308</v>
      </c>
      <c r="O1201" s="27" t="s">
        <v>358</v>
      </c>
      <c r="P1201" s="15" t="s">
        <v>368</v>
      </c>
      <c r="Q1201" s="73"/>
      <c r="R1201" s="74"/>
      <c r="S1201" s="74"/>
      <c r="T1201" s="74">
        <v>1</v>
      </c>
      <c r="U1201" s="74"/>
      <c r="V1201" s="74"/>
      <c r="W1201" s="74">
        <v>1</v>
      </c>
      <c r="X1201" s="74"/>
      <c r="Y1201" s="61">
        <v>1</v>
      </c>
      <c r="Z1201" s="69" t="s">
        <v>518</v>
      </c>
      <c r="AA1201" s="59" t="s">
        <v>382</v>
      </c>
      <c r="AB1201" s="78" t="s">
        <v>308</v>
      </c>
      <c r="AC1201" s="27" t="s">
        <v>358</v>
      </c>
      <c r="AD1201" s="15" t="s">
        <v>368</v>
      </c>
      <c r="AE1201" s="73"/>
      <c r="AF1201" s="74"/>
      <c r="AG1201" s="74">
        <v>1</v>
      </c>
      <c r="AH1201" s="74"/>
      <c r="AI1201" s="74"/>
      <c r="AJ1201" s="74"/>
      <c r="AK1201" s="74"/>
      <c r="AL1201" s="74"/>
      <c r="AM1201" s="61">
        <v>1</v>
      </c>
    </row>
    <row r="1202" spans="1:39" hidden="1">
      <c r="A1202" s="10">
        <v>1198</v>
      </c>
      <c r="B1202" s="98" t="s">
        <v>211</v>
      </c>
      <c r="C1202" s="98" t="s">
        <v>211</v>
      </c>
      <c r="D1202" s="11" t="s">
        <v>25</v>
      </c>
      <c r="E1202" s="11" t="s">
        <v>304</v>
      </c>
      <c r="F1202" s="12" t="s">
        <v>48</v>
      </c>
      <c r="G1202" s="12" t="s">
        <v>310</v>
      </c>
      <c r="H1202" s="12" t="s">
        <v>306</v>
      </c>
      <c r="I1202" s="11" t="s">
        <v>504</v>
      </c>
      <c r="J1202" s="12" t="str">
        <f t="shared" si="40"/>
        <v>≥17h</v>
      </c>
      <c r="K1202" s="12" t="s">
        <v>512</v>
      </c>
      <c r="L1202" s="69" t="s">
        <v>518</v>
      </c>
      <c r="M1202" s="59" t="s">
        <v>381</v>
      </c>
      <c r="N1202" s="78"/>
      <c r="O1202" s="27" t="s">
        <v>358</v>
      </c>
      <c r="P1202" s="15" t="s">
        <v>359</v>
      </c>
      <c r="Q1202" s="73"/>
      <c r="R1202" s="74"/>
      <c r="S1202" s="74"/>
      <c r="T1202" s="74"/>
      <c r="U1202" s="74"/>
      <c r="V1202" s="74"/>
      <c r="W1202" s="74"/>
      <c r="X1202" s="74"/>
      <c r="Y1202" s="61"/>
      <c r="Z1202" s="69" t="s">
        <v>518</v>
      </c>
      <c r="AA1202" s="59" t="s">
        <v>381</v>
      </c>
      <c r="AB1202" s="78"/>
      <c r="AC1202" s="27" t="s">
        <v>358</v>
      </c>
      <c r="AD1202" s="15" t="s">
        <v>359</v>
      </c>
      <c r="AE1202" s="73"/>
      <c r="AF1202" s="74"/>
      <c r="AG1202" s="74"/>
      <c r="AH1202" s="74"/>
      <c r="AI1202" s="74"/>
      <c r="AJ1202" s="74"/>
      <c r="AK1202" s="74"/>
      <c r="AL1202" s="74"/>
      <c r="AM1202" s="61"/>
    </row>
    <row r="1203" spans="1:39" hidden="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59" t="s">
        <v>382</v>
      </c>
      <c r="N1203" s="78" t="s">
        <v>308</v>
      </c>
      <c r="O1203" s="27" t="s">
        <v>358</v>
      </c>
      <c r="P1203" s="15" t="s">
        <v>368</v>
      </c>
      <c r="Q1203" s="73"/>
      <c r="R1203" s="74"/>
      <c r="S1203" s="74"/>
      <c r="T1203" s="74">
        <v>1</v>
      </c>
      <c r="U1203" s="74"/>
      <c r="V1203" s="74"/>
      <c r="W1203" s="74">
        <v>1</v>
      </c>
      <c r="X1203" s="74"/>
      <c r="Y1203" s="61">
        <v>1</v>
      </c>
      <c r="Z1203" s="69" t="s">
        <v>518</v>
      </c>
      <c r="AA1203" s="59" t="s">
        <v>382</v>
      </c>
      <c r="AB1203" s="78" t="s">
        <v>308</v>
      </c>
      <c r="AC1203" s="27" t="s">
        <v>358</v>
      </c>
      <c r="AD1203" s="15" t="s">
        <v>368</v>
      </c>
      <c r="AE1203" s="73">
        <v>1</v>
      </c>
      <c r="AF1203" s="74"/>
      <c r="AG1203" s="74"/>
      <c r="AH1203" s="74"/>
      <c r="AI1203" s="74"/>
      <c r="AJ1203" s="74"/>
      <c r="AK1203" s="74"/>
      <c r="AL1203" s="74"/>
      <c r="AM1203" s="61">
        <v>1</v>
      </c>
    </row>
    <row r="1204" spans="1:39" hidden="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59" t="s">
        <v>385</v>
      </c>
      <c r="N1204" s="78" t="s">
        <v>367</v>
      </c>
      <c r="O1204" s="27" t="s">
        <v>358</v>
      </c>
      <c r="P1204" s="15" t="s">
        <v>368</v>
      </c>
      <c r="Q1204" s="73"/>
      <c r="R1204" s="74"/>
      <c r="S1204" s="74"/>
      <c r="T1204" s="74"/>
      <c r="U1204" s="74"/>
      <c r="V1204" s="74"/>
      <c r="W1204" s="74">
        <v>1</v>
      </c>
      <c r="X1204" s="74">
        <v>1</v>
      </c>
      <c r="Y1204" s="61">
        <v>1</v>
      </c>
      <c r="Z1204" s="69" t="s">
        <v>518</v>
      </c>
      <c r="AA1204" s="59" t="s">
        <v>385</v>
      </c>
      <c r="AB1204" s="78" t="s">
        <v>367</v>
      </c>
      <c r="AC1204" s="27" t="s">
        <v>358</v>
      </c>
      <c r="AD1204" s="15" t="s">
        <v>368</v>
      </c>
      <c r="AE1204" s="73"/>
      <c r="AF1204" s="74">
        <v>1</v>
      </c>
      <c r="AG1204" s="74"/>
      <c r="AH1204" s="74"/>
      <c r="AI1204" s="74"/>
      <c r="AJ1204" s="74"/>
      <c r="AK1204" s="74"/>
      <c r="AL1204" s="74"/>
      <c r="AM1204" s="61"/>
    </row>
    <row r="1205" spans="1:39" hidden="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59" t="s">
        <v>385</v>
      </c>
      <c r="N1205" s="78" t="s">
        <v>308</v>
      </c>
      <c r="O1205" s="27" t="s">
        <v>358</v>
      </c>
      <c r="P1205" s="15" t="s">
        <v>368</v>
      </c>
      <c r="Q1205" s="73"/>
      <c r="R1205" s="74"/>
      <c r="S1205" s="74"/>
      <c r="T1205" s="74">
        <v>1</v>
      </c>
      <c r="U1205" s="74"/>
      <c r="V1205" s="74"/>
      <c r="W1205" s="74"/>
      <c r="X1205" s="74"/>
      <c r="Y1205" s="61">
        <v>1</v>
      </c>
      <c r="Z1205" s="69" t="s">
        <v>518</v>
      </c>
      <c r="AA1205" s="59" t="s">
        <v>385</v>
      </c>
      <c r="AB1205" s="78" t="s">
        <v>308</v>
      </c>
      <c r="AC1205" s="27" t="s">
        <v>358</v>
      </c>
      <c r="AD1205" s="15" t="s">
        <v>368</v>
      </c>
      <c r="AE1205" s="73"/>
      <c r="AF1205" s="74">
        <v>1</v>
      </c>
      <c r="AG1205" s="74"/>
      <c r="AH1205" s="74"/>
      <c r="AI1205" s="74"/>
      <c r="AJ1205" s="74"/>
      <c r="AK1205" s="74"/>
      <c r="AL1205" s="74"/>
      <c r="AM1205" s="61"/>
    </row>
    <row r="1206" spans="1:39" hidden="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59" t="s">
        <v>381</v>
      </c>
      <c r="N1206" s="78"/>
      <c r="O1206" s="27" t="s">
        <v>358</v>
      </c>
      <c r="P1206" s="15" t="s">
        <v>359</v>
      </c>
      <c r="Q1206" s="73"/>
      <c r="R1206" s="74"/>
      <c r="S1206" s="74"/>
      <c r="T1206" s="74"/>
      <c r="U1206" s="74"/>
      <c r="V1206" s="74"/>
      <c r="W1206" s="74"/>
      <c r="X1206" s="74"/>
      <c r="Y1206" s="61"/>
      <c r="Z1206" s="69" t="s">
        <v>518</v>
      </c>
      <c r="AA1206" s="59" t="s">
        <v>381</v>
      </c>
      <c r="AB1206" s="78"/>
      <c r="AC1206" s="27" t="s">
        <v>358</v>
      </c>
      <c r="AD1206" s="15" t="s">
        <v>359</v>
      </c>
      <c r="AE1206" s="73"/>
      <c r="AF1206" s="74"/>
      <c r="AG1206" s="74"/>
      <c r="AH1206" s="74"/>
      <c r="AI1206" s="74"/>
      <c r="AJ1206" s="74"/>
      <c r="AK1206" s="74"/>
      <c r="AL1206" s="74"/>
      <c r="AM1206" s="61"/>
    </row>
    <row r="1207" spans="1:39" hidden="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59" t="s">
        <v>385</v>
      </c>
      <c r="N1207" s="78" t="s">
        <v>308</v>
      </c>
      <c r="O1207" s="27" t="s">
        <v>358</v>
      </c>
      <c r="P1207" s="15" t="s">
        <v>368</v>
      </c>
      <c r="Q1207" s="73"/>
      <c r="R1207" s="74"/>
      <c r="S1207" s="74"/>
      <c r="T1207" s="74"/>
      <c r="U1207" s="74"/>
      <c r="V1207" s="74"/>
      <c r="W1207" s="74">
        <v>1</v>
      </c>
      <c r="X1207" s="74"/>
      <c r="Y1207" s="61">
        <v>1</v>
      </c>
      <c r="Z1207" s="69" t="s">
        <v>518</v>
      </c>
      <c r="AA1207" s="59" t="s">
        <v>385</v>
      </c>
      <c r="AB1207" s="78" t="s">
        <v>308</v>
      </c>
      <c r="AC1207" s="27" t="s">
        <v>358</v>
      </c>
      <c r="AD1207" s="15" t="s">
        <v>368</v>
      </c>
      <c r="AE1207" s="73"/>
      <c r="AF1207" s="74">
        <v>1</v>
      </c>
      <c r="AG1207" s="74"/>
      <c r="AH1207" s="74"/>
      <c r="AI1207" s="74"/>
      <c r="AJ1207" s="74"/>
      <c r="AK1207" s="74"/>
      <c r="AL1207" s="74"/>
      <c r="AM1207" s="61"/>
    </row>
    <row r="1208" spans="1:39" hidden="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59" t="s">
        <v>385</v>
      </c>
      <c r="N1208" s="78" t="s">
        <v>308</v>
      </c>
      <c r="O1208" s="27" t="s">
        <v>358</v>
      </c>
      <c r="P1208" s="15" t="s">
        <v>368</v>
      </c>
      <c r="Q1208" s="73"/>
      <c r="R1208" s="74">
        <v>1</v>
      </c>
      <c r="S1208" s="74"/>
      <c r="T1208" s="74">
        <v>1</v>
      </c>
      <c r="U1208" s="74"/>
      <c r="V1208" s="74"/>
      <c r="W1208" s="74">
        <v>1</v>
      </c>
      <c r="X1208" s="74"/>
      <c r="Y1208" s="61"/>
      <c r="Z1208" s="69" t="s">
        <v>518</v>
      </c>
      <c r="AA1208" s="59" t="s">
        <v>385</v>
      </c>
      <c r="AB1208" s="78" t="s">
        <v>308</v>
      </c>
      <c r="AC1208" s="27" t="s">
        <v>358</v>
      </c>
      <c r="AD1208" s="15" t="s">
        <v>368</v>
      </c>
      <c r="AE1208" s="73"/>
      <c r="AF1208" s="74"/>
      <c r="AG1208" s="74">
        <v>1</v>
      </c>
      <c r="AH1208" s="74"/>
      <c r="AI1208" s="74"/>
      <c r="AJ1208" s="74"/>
      <c r="AK1208" s="74"/>
      <c r="AL1208" s="74"/>
      <c r="AM1208" s="61"/>
    </row>
    <row r="1209" spans="1:39" hidden="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59" t="s">
        <v>385</v>
      </c>
      <c r="N1209" s="78" t="s">
        <v>308</v>
      </c>
      <c r="O1209" s="27" t="s">
        <v>358</v>
      </c>
      <c r="P1209" s="15" t="s">
        <v>368</v>
      </c>
      <c r="Q1209" s="73"/>
      <c r="R1209" s="74"/>
      <c r="S1209" s="74"/>
      <c r="T1209" s="74"/>
      <c r="U1209" s="74"/>
      <c r="V1209" s="74"/>
      <c r="W1209" s="74"/>
      <c r="X1209" s="74"/>
      <c r="Y1209" s="61">
        <v>1</v>
      </c>
      <c r="Z1209" s="69" t="s">
        <v>518</v>
      </c>
      <c r="AA1209" s="59" t="s">
        <v>385</v>
      </c>
      <c r="AB1209" s="78" t="s">
        <v>308</v>
      </c>
      <c r="AC1209" s="27" t="s">
        <v>358</v>
      </c>
      <c r="AD1209" s="15" t="s">
        <v>368</v>
      </c>
      <c r="AE1209" s="73"/>
      <c r="AF1209" s="74"/>
      <c r="AG1209" s="74"/>
      <c r="AH1209" s="74"/>
      <c r="AI1209" s="74"/>
      <c r="AJ1209" s="74"/>
      <c r="AK1209" s="74"/>
      <c r="AL1209" s="74"/>
      <c r="AM1209" s="61">
        <v>1</v>
      </c>
    </row>
    <row r="1210" spans="1:39" hidden="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59" t="s">
        <v>381</v>
      </c>
      <c r="N1210" s="78"/>
      <c r="O1210" s="27" t="s">
        <v>358</v>
      </c>
      <c r="P1210" s="15" t="s">
        <v>359</v>
      </c>
      <c r="Q1210" s="73"/>
      <c r="R1210" s="74"/>
      <c r="S1210" s="74"/>
      <c r="T1210" s="74"/>
      <c r="U1210" s="74"/>
      <c r="V1210" s="74"/>
      <c r="W1210" s="74"/>
      <c r="X1210" s="74"/>
      <c r="Y1210" s="61"/>
      <c r="Z1210" s="69" t="s">
        <v>518</v>
      </c>
      <c r="AA1210" s="59" t="s">
        <v>381</v>
      </c>
      <c r="AB1210" s="78"/>
      <c r="AC1210" s="27" t="s">
        <v>358</v>
      </c>
      <c r="AD1210" s="15" t="s">
        <v>359</v>
      </c>
      <c r="AE1210" s="73"/>
      <c r="AF1210" s="74"/>
      <c r="AG1210" s="74"/>
      <c r="AH1210" s="74"/>
      <c r="AI1210" s="74"/>
      <c r="AJ1210" s="74"/>
      <c r="AK1210" s="74"/>
      <c r="AL1210" s="74"/>
      <c r="AM1210" s="61"/>
    </row>
    <row r="1211" spans="1:39" hidden="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59" t="s">
        <v>382</v>
      </c>
      <c r="N1211" s="78" t="s">
        <v>308</v>
      </c>
      <c r="O1211" s="27" t="s">
        <v>358</v>
      </c>
      <c r="P1211" s="15" t="s">
        <v>368</v>
      </c>
      <c r="Q1211" s="73"/>
      <c r="R1211" s="74">
        <v>1</v>
      </c>
      <c r="S1211" s="74"/>
      <c r="T1211" s="74">
        <v>1</v>
      </c>
      <c r="U1211" s="74"/>
      <c r="V1211" s="74"/>
      <c r="W1211" s="74">
        <v>1</v>
      </c>
      <c r="X1211" s="74"/>
      <c r="Y1211" s="61"/>
      <c r="Z1211" s="69" t="s">
        <v>518</v>
      </c>
      <c r="AA1211" s="59" t="s">
        <v>382</v>
      </c>
      <c r="AB1211" s="78" t="s">
        <v>308</v>
      </c>
      <c r="AC1211" s="27" t="s">
        <v>358</v>
      </c>
      <c r="AD1211" s="15" t="s">
        <v>368</v>
      </c>
      <c r="AE1211" s="73"/>
      <c r="AF1211" s="74"/>
      <c r="AG1211" s="74">
        <v>1</v>
      </c>
      <c r="AH1211" s="74">
        <v>1</v>
      </c>
      <c r="AI1211" s="74"/>
      <c r="AJ1211" s="74"/>
      <c r="AK1211" s="74">
        <v>1</v>
      </c>
      <c r="AL1211" s="74"/>
      <c r="AM1211" s="61"/>
    </row>
    <row r="1212" spans="1:39" hidden="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59" t="s">
        <v>385</v>
      </c>
      <c r="N1212" s="78" t="s">
        <v>367</v>
      </c>
      <c r="O1212" s="27" t="s">
        <v>358</v>
      </c>
      <c r="P1212" s="15" t="s">
        <v>368</v>
      </c>
      <c r="Q1212" s="73"/>
      <c r="R1212" s="74"/>
      <c r="S1212" s="74"/>
      <c r="T1212" s="74">
        <v>1</v>
      </c>
      <c r="U1212" s="74"/>
      <c r="V1212" s="74"/>
      <c r="W1212" s="74"/>
      <c r="X1212" s="74"/>
      <c r="Y1212" s="61"/>
      <c r="Z1212" s="69" t="s">
        <v>518</v>
      </c>
      <c r="AA1212" s="59" t="s">
        <v>385</v>
      </c>
      <c r="AB1212" s="78" t="s">
        <v>367</v>
      </c>
      <c r="AC1212" s="27" t="s">
        <v>358</v>
      </c>
      <c r="AD1212" s="15" t="s">
        <v>368</v>
      </c>
      <c r="AE1212" s="73"/>
      <c r="AF1212" s="74">
        <v>1</v>
      </c>
      <c r="AG1212" s="74"/>
      <c r="AH1212" s="74"/>
      <c r="AI1212" s="74"/>
      <c r="AJ1212" s="74"/>
      <c r="AK1212" s="74"/>
      <c r="AL1212" s="74"/>
      <c r="AM1212" s="61"/>
    </row>
    <row r="1213" spans="1:39" hidden="1">
      <c r="A1213" s="10">
        <v>1209</v>
      </c>
      <c r="B1213" s="98" t="s">
        <v>67</v>
      </c>
      <c r="C1213" s="98" t="s">
        <v>67</v>
      </c>
      <c r="D1213" s="11" t="s">
        <v>51</v>
      </c>
      <c r="E1213" s="11" t="s">
        <v>304</v>
      </c>
      <c r="F1213" s="12" t="s">
        <v>48</v>
      </c>
      <c r="G1213" s="12" t="s">
        <v>310</v>
      </c>
      <c r="H1213" s="12" t="s">
        <v>306</v>
      </c>
      <c r="I1213" s="11" t="s">
        <v>504</v>
      </c>
      <c r="J1213" s="12" t="str">
        <f t="shared" ref="J1213:J1218" si="41">"≥17h"</f>
        <v>≥17h</v>
      </c>
      <c r="K1213" s="12" t="s">
        <v>512</v>
      </c>
      <c r="L1213" s="69" t="s">
        <v>518</v>
      </c>
      <c r="M1213" s="59" t="s">
        <v>382</v>
      </c>
      <c r="N1213" s="78" t="s">
        <v>308</v>
      </c>
      <c r="O1213" s="27" t="s">
        <v>358</v>
      </c>
      <c r="P1213" s="15" t="s">
        <v>368</v>
      </c>
      <c r="Q1213" s="73"/>
      <c r="R1213" s="74"/>
      <c r="S1213" s="74"/>
      <c r="T1213" s="74"/>
      <c r="U1213" s="74"/>
      <c r="V1213" s="74"/>
      <c r="W1213" s="74">
        <v>1</v>
      </c>
      <c r="X1213" s="74">
        <v>1</v>
      </c>
      <c r="Y1213" s="61">
        <v>1</v>
      </c>
      <c r="Z1213" s="69" t="s">
        <v>518</v>
      </c>
      <c r="AA1213" s="59" t="s">
        <v>382</v>
      </c>
      <c r="AB1213" s="78" t="s">
        <v>308</v>
      </c>
      <c r="AC1213" s="27" t="s">
        <v>358</v>
      </c>
      <c r="AD1213" s="15" t="s">
        <v>368</v>
      </c>
      <c r="AE1213" s="73"/>
      <c r="AF1213" s="74"/>
      <c r="AG1213" s="74">
        <v>1</v>
      </c>
      <c r="AH1213" s="74"/>
      <c r="AI1213" s="74"/>
      <c r="AJ1213" s="74"/>
      <c r="AK1213" s="74">
        <v>1</v>
      </c>
      <c r="AL1213" s="74"/>
      <c r="AM1213" s="61"/>
    </row>
    <row r="1214" spans="1:39" hidden="1">
      <c r="A1214" s="10">
        <v>1210</v>
      </c>
      <c r="B1214" s="98" t="s">
        <v>67</v>
      </c>
      <c r="C1214" s="98" t="s">
        <v>67</v>
      </c>
      <c r="D1214" s="11" t="s">
        <v>25</v>
      </c>
      <c r="E1214" s="11" t="s">
        <v>303</v>
      </c>
      <c r="F1214" s="12" t="s">
        <v>50</v>
      </c>
      <c r="G1214" s="12" t="s">
        <v>310</v>
      </c>
      <c r="H1214" s="12" t="s">
        <v>306</v>
      </c>
      <c r="I1214" s="103" t="s">
        <v>505</v>
      </c>
      <c r="J1214" s="12" t="str">
        <f t="shared" si="41"/>
        <v>≥17h</v>
      </c>
      <c r="K1214" s="12" t="s">
        <v>512</v>
      </c>
      <c r="L1214" s="69" t="s">
        <v>518</v>
      </c>
      <c r="M1214" s="59" t="s">
        <v>387</v>
      </c>
      <c r="N1214" s="78" t="s">
        <v>367</v>
      </c>
      <c r="O1214" s="27" t="s">
        <v>358</v>
      </c>
      <c r="P1214" s="15" t="s">
        <v>368</v>
      </c>
      <c r="Q1214" s="73"/>
      <c r="R1214" s="74">
        <v>1</v>
      </c>
      <c r="S1214" s="74"/>
      <c r="T1214" s="74">
        <v>1</v>
      </c>
      <c r="U1214" s="74"/>
      <c r="V1214" s="74"/>
      <c r="W1214" s="74">
        <v>1</v>
      </c>
      <c r="X1214" s="74"/>
      <c r="Y1214" s="61"/>
      <c r="Z1214" s="69" t="s">
        <v>518</v>
      </c>
      <c r="AA1214" s="59" t="s">
        <v>387</v>
      </c>
      <c r="AB1214" s="78" t="s">
        <v>367</v>
      </c>
      <c r="AC1214" s="27" t="s">
        <v>358</v>
      </c>
      <c r="AD1214" s="15" t="s">
        <v>368</v>
      </c>
      <c r="AE1214" s="73">
        <v>1</v>
      </c>
      <c r="AF1214" s="74">
        <v>1</v>
      </c>
      <c r="AG1214" s="74"/>
      <c r="AH1214" s="74"/>
      <c r="AI1214" s="74"/>
      <c r="AJ1214" s="74"/>
      <c r="AK1214" s="74"/>
      <c r="AL1214" s="74"/>
      <c r="AM1214" s="61">
        <v>1</v>
      </c>
    </row>
    <row r="1215" spans="1:39" hidden="1">
      <c r="A1215" s="10">
        <v>1211</v>
      </c>
      <c r="B1215" s="98" t="s">
        <v>82</v>
      </c>
      <c r="C1215" s="98" t="s">
        <v>82</v>
      </c>
      <c r="D1215" s="11" t="s">
        <v>51</v>
      </c>
      <c r="E1215" s="11" t="s">
        <v>304</v>
      </c>
      <c r="F1215" s="12" t="s">
        <v>48</v>
      </c>
      <c r="G1215" s="12" t="s">
        <v>310</v>
      </c>
      <c r="H1215" s="12" t="s">
        <v>306</v>
      </c>
      <c r="I1215" s="103" t="s">
        <v>505</v>
      </c>
      <c r="J1215" s="12" t="str">
        <f t="shared" si="41"/>
        <v>≥17h</v>
      </c>
      <c r="K1215" s="12" t="s">
        <v>47</v>
      </c>
      <c r="L1215" s="69" t="s">
        <v>518</v>
      </c>
      <c r="M1215" s="59" t="s">
        <v>382</v>
      </c>
      <c r="N1215" s="78" t="s">
        <v>308</v>
      </c>
      <c r="O1215" s="27" t="s">
        <v>358</v>
      </c>
      <c r="P1215" s="15" t="s">
        <v>359</v>
      </c>
      <c r="Q1215" s="73"/>
      <c r="R1215" s="74"/>
      <c r="S1215" s="74"/>
      <c r="T1215" s="74"/>
      <c r="U1215" s="74"/>
      <c r="V1215" s="74"/>
      <c r="W1215" s="74"/>
      <c r="X1215" s="74"/>
      <c r="Y1215" s="61"/>
      <c r="Z1215" s="69" t="s">
        <v>518</v>
      </c>
      <c r="AA1215" s="59" t="s">
        <v>382</v>
      </c>
      <c r="AB1215" s="78" t="s">
        <v>308</v>
      </c>
      <c r="AC1215" s="27" t="s">
        <v>358</v>
      </c>
      <c r="AD1215" s="15" t="s">
        <v>359</v>
      </c>
      <c r="AE1215" s="73"/>
      <c r="AF1215" s="74">
        <v>1</v>
      </c>
      <c r="AG1215" s="74"/>
      <c r="AH1215" s="74"/>
      <c r="AI1215" s="74"/>
      <c r="AJ1215" s="74"/>
      <c r="AK1215" s="74"/>
      <c r="AL1215" s="74"/>
      <c r="AM1215" s="61">
        <v>1</v>
      </c>
    </row>
    <row r="1216" spans="1:39" hidden="1">
      <c r="A1216" s="10">
        <v>1212</v>
      </c>
      <c r="B1216" s="98" t="s">
        <v>82</v>
      </c>
      <c r="C1216" s="98" t="s">
        <v>82</v>
      </c>
      <c r="D1216" s="11" t="s">
        <v>25</v>
      </c>
      <c r="E1216" s="11" t="s">
        <v>304</v>
      </c>
      <c r="F1216" s="12" t="s">
        <v>48</v>
      </c>
      <c r="G1216" s="12" t="s">
        <v>310</v>
      </c>
      <c r="H1216" s="12" t="s">
        <v>306</v>
      </c>
      <c r="I1216" s="11" t="s">
        <v>507</v>
      </c>
      <c r="J1216" s="12" t="str">
        <f t="shared" si="41"/>
        <v>≥17h</v>
      </c>
      <c r="K1216" s="12" t="s">
        <v>513</v>
      </c>
      <c r="L1216" s="69" t="s">
        <v>518</v>
      </c>
      <c r="M1216" s="59" t="s">
        <v>381</v>
      </c>
      <c r="N1216" s="78"/>
      <c r="O1216" s="27" t="s">
        <v>358</v>
      </c>
      <c r="P1216" s="15" t="s">
        <v>359</v>
      </c>
      <c r="Q1216" s="73"/>
      <c r="R1216" s="74"/>
      <c r="S1216" s="74"/>
      <c r="T1216" s="74"/>
      <c r="U1216" s="74"/>
      <c r="V1216" s="74"/>
      <c r="W1216" s="74"/>
      <c r="X1216" s="74"/>
      <c r="Y1216" s="61"/>
      <c r="Z1216" s="69" t="s">
        <v>518</v>
      </c>
      <c r="AA1216" s="59" t="s">
        <v>381</v>
      </c>
      <c r="AB1216" s="78"/>
      <c r="AC1216" s="27" t="s">
        <v>358</v>
      </c>
      <c r="AD1216" s="15" t="s">
        <v>359</v>
      </c>
      <c r="AE1216" s="73"/>
      <c r="AF1216" s="74"/>
      <c r="AG1216" s="74"/>
      <c r="AH1216" s="74"/>
      <c r="AI1216" s="74"/>
      <c r="AJ1216" s="74"/>
      <c r="AK1216" s="74"/>
      <c r="AL1216" s="74"/>
      <c r="AM1216" s="61"/>
    </row>
    <row r="1217" spans="1:39" hidden="1">
      <c r="A1217" s="10">
        <v>1213</v>
      </c>
      <c r="B1217" s="98" t="s">
        <v>82</v>
      </c>
      <c r="C1217" s="98" t="s">
        <v>82</v>
      </c>
      <c r="D1217" s="11" t="s">
        <v>51</v>
      </c>
      <c r="E1217" s="11" t="s">
        <v>303</v>
      </c>
      <c r="F1217" s="12" t="s">
        <v>49</v>
      </c>
      <c r="G1217" s="12" t="s">
        <v>510</v>
      </c>
      <c r="H1217" s="12" t="s">
        <v>306</v>
      </c>
      <c r="I1217" s="103" t="s">
        <v>504</v>
      </c>
      <c r="J1217" s="12" t="str">
        <f t="shared" si="41"/>
        <v>≥17h</v>
      </c>
      <c r="K1217" s="12" t="s">
        <v>512</v>
      </c>
      <c r="L1217" s="69" t="s">
        <v>518</v>
      </c>
      <c r="M1217" s="59" t="s">
        <v>385</v>
      </c>
      <c r="N1217" s="78" t="s">
        <v>308</v>
      </c>
      <c r="O1217" s="27" t="s">
        <v>358</v>
      </c>
      <c r="P1217" s="15" t="s">
        <v>368</v>
      </c>
      <c r="Q1217" s="73"/>
      <c r="R1217" s="74"/>
      <c r="S1217" s="74">
        <v>1</v>
      </c>
      <c r="T1217" s="74">
        <v>1</v>
      </c>
      <c r="U1217" s="74"/>
      <c r="V1217" s="74"/>
      <c r="W1217" s="74">
        <v>1</v>
      </c>
      <c r="X1217" s="74"/>
      <c r="Y1217" s="61"/>
      <c r="Z1217" s="69" t="s">
        <v>518</v>
      </c>
      <c r="AA1217" s="59" t="s">
        <v>385</v>
      </c>
      <c r="AB1217" s="78" t="s">
        <v>308</v>
      </c>
      <c r="AC1217" s="27" t="s">
        <v>358</v>
      </c>
      <c r="AD1217" s="15" t="s">
        <v>368</v>
      </c>
      <c r="AE1217" s="73"/>
      <c r="AF1217" s="74">
        <v>1</v>
      </c>
      <c r="AG1217" s="74"/>
      <c r="AH1217" s="74"/>
      <c r="AI1217" s="74">
        <v>1</v>
      </c>
      <c r="AJ1217" s="74"/>
      <c r="AK1217" s="74"/>
      <c r="AL1217" s="74">
        <v>1</v>
      </c>
      <c r="AM1217" s="61"/>
    </row>
    <row r="1218" spans="1:39" hidden="1">
      <c r="A1218" s="10">
        <v>1214</v>
      </c>
      <c r="B1218" s="98" t="s">
        <v>82</v>
      </c>
      <c r="C1218" s="98" t="s">
        <v>82</v>
      </c>
      <c r="D1218" s="11" t="s">
        <v>52</v>
      </c>
      <c r="E1218" s="11" t="s">
        <v>304</v>
      </c>
      <c r="F1218" s="12" t="s">
        <v>49</v>
      </c>
      <c r="G1218" s="12" t="s">
        <v>510</v>
      </c>
      <c r="H1218" s="12" t="s">
        <v>306</v>
      </c>
      <c r="I1218" s="103" t="s">
        <v>504</v>
      </c>
      <c r="J1218" s="12" t="str">
        <f t="shared" si="41"/>
        <v>≥17h</v>
      </c>
      <c r="K1218" s="12" t="s">
        <v>512</v>
      </c>
      <c r="L1218" s="69" t="s">
        <v>518</v>
      </c>
      <c r="M1218" s="59" t="s">
        <v>381</v>
      </c>
      <c r="N1218" s="78"/>
      <c r="O1218" s="27" t="s">
        <v>358</v>
      </c>
      <c r="P1218" s="15" t="s">
        <v>359</v>
      </c>
      <c r="Q1218" s="73"/>
      <c r="R1218" s="74"/>
      <c r="S1218" s="74"/>
      <c r="T1218" s="74"/>
      <c r="U1218" s="74"/>
      <c r="V1218" s="74"/>
      <c r="W1218" s="74"/>
      <c r="X1218" s="74"/>
      <c r="Y1218" s="61"/>
      <c r="Z1218" s="69" t="s">
        <v>518</v>
      </c>
      <c r="AA1218" s="59" t="s">
        <v>381</v>
      </c>
      <c r="AB1218" s="78"/>
      <c r="AC1218" s="27" t="s">
        <v>358</v>
      </c>
      <c r="AD1218" s="15" t="s">
        <v>359</v>
      </c>
      <c r="AE1218" s="73"/>
      <c r="AF1218" s="74"/>
      <c r="AG1218" s="74"/>
      <c r="AH1218" s="74"/>
      <c r="AI1218" s="74"/>
      <c r="AJ1218" s="74"/>
      <c r="AK1218" s="74"/>
      <c r="AL1218" s="74"/>
      <c r="AM1218" s="61"/>
    </row>
    <row r="1219" spans="1:39" hidden="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59" t="s">
        <v>385</v>
      </c>
      <c r="N1219" s="78" t="s">
        <v>308</v>
      </c>
      <c r="O1219" s="27" t="s">
        <v>358</v>
      </c>
      <c r="P1219" s="15" t="s">
        <v>368</v>
      </c>
      <c r="Q1219" s="73">
        <v>1</v>
      </c>
      <c r="R1219" s="74">
        <v>1</v>
      </c>
      <c r="S1219" s="74"/>
      <c r="T1219" s="74"/>
      <c r="U1219" s="74"/>
      <c r="V1219" s="74"/>
      <c r="W1219" s="74"/>
      <c r="X1219" s="74"/>
      <c r="Y1219" s="61"/>
      <c r="Z1219" s="69" t="s">
        <v>518</v>
      </c>
      <c r="AA1219" s="59" t="s">
        <v>385</v>
      </c>
      <c r="AB1219" s="78" t="s">
        <v>308</v>
      </c>
      <c r="AC1219" s="27" t="s">
        <v>358</v>
      </c>
      <c r="AD1219" s="15" t="s">
        <v>368</v>
      </c>
      <c r="AE1219" s="73">
        <v>1</v>
      </c>
      <c r="AF1219" s="74"/>
      <c r="AG1219" s="74">
        <v>1</v>
      </c>
      <c r="AH1219" s="74"/>
      <c r="AI1219" s="74"/>
      <c r="AJ1219" s="74"/>
      <c r="AK1219" s="74"/>
      <c r="AL1219" s="74"/>
      <c r="AM1219" s="61"/>
    </row>
    <row r="1220" spans="1:39" hidden="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59" t="s">
        <v>382</v>
      </c>
      <c r="N1220" s="78" t="s">
        <v>308</v>
      </c>
      <c r="O1220" s="27" t="s">
        <v>358</v>
      </c>
      <c r="P1220" s="15" t="s">
        <v>368</v>
      </c>
      <c r="Q1220" s="73">
        <v>1</v>
      </c>
      <c r="R1220" s="74"/>
      <c r="S1220" s="74"/>
      <c r="T1220" s="74"/>
      <c r="U1220" s="74"/>
      <c r="V1220" s="74"/>
      <c r="W1220" s="74"/>
      <c r="X1220" s="74"/>
      <c r="Y1220" s="61"/>
      <c r="Z1220" s="69" t="s">
        <v>518</v>
      </c>
      <c r="AA1220" s="59" t="s">
        <v>382</v>
      </c>
      <c r="AB1220" s="78" t="s">
        <v>308</v>
      </c>
      <c r="AC1220" s="27" t="s">
        <v>358</v>
      </c>
      <c r="AD1220" s="15" t="s">
        <v>368</v>
      </c>
      <c r="AE1220" s="73"/>
      <c r="AF1220" s="74"/>
      <c r="AG1220" s="74">
        <v>1</v>
      </c>
      <c r="AH1220" s="74"/>
      <c r="AI1220" s="74"/>
      <c r="AJ1220" s="74"/>
      <c r="AK1220" s="74"/>
      <c r="AL1220" s="74"/>
      <c r="AM1220" s="61"/>
    </row>
    <row r="1221" spans="1:39" hidden="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59" t="s">
        <v>381</v>
      </c>
      <c r="N1221" s="78"/>
      <c r="O1221" s="27" t="s">
        <v>358</v>
      </c>
      <c r="P1221" s="15" t="s">
        <v>359</v>
      </c>
      <c r="Q1221" s="73"/>
      <c r="R1221" s="74"/>
      <c r="S1221" s="74"/>
      <c r="T1221" s="74"/>
      <c r="U1221" s="74"/>
      <c r="V1221" s="74"/>
      <c r="W1221" s="74"/>
      <c r="X1221" s="74"/>
      <c r="Y1221" s="61"/>
      <c r="Z1221" s="69" t="s">
        <v>518</v>
      </c>
      <c r="AA1221" s="59" t="s">
        <v>381</v>
      </c>
      <c r="AB1221" s="78"/>
      <c r="AC1221" s="27" t="s">
        <v>358</v>
      </c>
      <c r="AD1221" s="15" t="s">
        <v>359</v>
      </c>
      <c r="AE1221" s="73"/>
      <c r="AF1221" s="74"/>
      <c r="AG1221" s="74"/>
      <c r="AH1221" s="74"/>
      <c r="AI1221" s="74"/>
      <c r="AJ1221" s="74"/>
      <c r="AK1221" s="74"/>
      <c r="AL1221" s="74"/>
      <c r="AM1221" s="61"/>
    </row>
    <row r="1222" spans="1:39" hidden="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59" t="s">
        <v>385</v>
      </c>
      <c r="N1222" s="78" t="s">
        <v>308</v>
      </c>
      <c r="O1222" s="27" t="s">
        <v>358</v>
      </c>
      <c r="P1222" s="15" t="s">
        <v>368</v>
      </c>
      <c r="Q1222" s="73">
        <v>1</v>
      </c>
      <c r="R1222" s="74"/>
      <c r="S1222" s="74"/>
      <c r="T1222" s="74"/>
      <c r="U1222" s="74"/>
      <c r="V1222" s="74"/>
      <c r="W1222" s="74"/>
      <c r="X1222" s="74"/>
      <c r="Y1222" s="61"/>
      <c r="Z1222" s="69" t="s">
        <v>518</v>
      </c>
      <c r="AA1222" s="59" t="s">
        <v>385</v>
      </c>
      <c r="AB1222" s="78" t="s">
        <v>308</v>
      </c>
      <c r="AC1222" s="27" t="s">
        <v>358</v>
      </c>
      <c r="AD1222" s="15" t="s">
        <v>368</v>
      </c>
      <c r="AE1222" s="73"/>
      <c r="AF1222" s="74">
        <v>1</v>
      </c>
      <c r="AG1222" s="74"/>
      <c r="AH1222" s="74"/>
      <c r="AI1222" s="74"/>
      <c r="AJ1222" s="74"/>
      <c r="AK1222" s="74"/>
      <c r="AL1222" s="74"/>
      <c r="AM1222" s="61"/>
    </row>
    <row r="1223" spans="1:39" hidden="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59" t="s">
        <v>381</v>
      </c>
      <c r="N1223" s="78"/>
      <c r="O1223" s="27" t="s">
        <v>358</v>
      </c>
      <c r="P1223" s="15" t="s">
        <v>359</v>
      </c>
      <c r="Q1223" s="73"/>
      <c r="R1223" s="74"/>
      <c r="S1223" s="74"/>
      <c r="T1223" s="74"/>
      <c r="U1223" s="74"/>
      <c r="V1223" s="74"/>
      <c r="W1223" s="74"/>
      <c r="X1223" s="74"/>
      <c r="Y1223" s="61"/>
      <c r="Z1223" s="69" t="s">
        <v>518</v>
      </c>
      <c r="AA1223" s="59" t="s">
        <v>381</v>
      </c>
      <c r="AB1223" s="78"/>
      <c r="AC1223" s="27" t="s">
        <v>358</v>
      </c>
      <c r="AD1223" s="15" t="s">
        <v>359</v>
      </c>
      <c r="AE1223" s="73"/>
      <c r="AF1223" s="74"/>
      <c r="AG1223" s="74"/>
      <c r="AH1223" s="74"/>
      <c r="AI1223" s="74"/>
      <c r="AJ1223" s="74"/>
      <c r="AK1223" s="74"/>
      <c r="AL1223" s="74"/>
      <c r="AM1223" s="61"/>
    </row>
    <row r="1224" spans="1:39" hidden="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59" t="s">
        <v>382</v>
      </c>
      <c r="N1224" s="78" t="s">
        <v>308</v>
      </c>
      <c r="O1224" s="27" t="s">
        <v>358</v>
      </c>
      <c r="P1224" s="15" t="s">
        <v>368</v>
      </c>
      <c r="Q1224" s="73"/>
      <c r="R1224" s="74"/>
      <c r="S1224" s="74"/>
      <c r="T1224" s="74">
        <v>1</v>
      </c>
      <c r="U1224" s="74"/>
      <c r="V1224" s="74"/>
      <c r="W1224" s="74">
        <v>1</v>
      </c>
      <c r="X1224" s="74">
        <v>1</v>
      </c>
      <c r="Y1224" s="61"/>
      <c r="Z1224" s="69" t="s">
        <v>518</v>
      </c>
      <c r="AA1224" s="59" t="s">
        <v>382</v>
      </c>
      <c r="AB1224" s="78" t="s">
        <v>308</v>
      </c>
      <c r="AC1224" s="27" t="s">
        <v>358</v>
      </c>
      <c r="AD1224" s="15" t="s">
        <v>368</v>
      </c>
      <c r="AE1224" s="73"/>
      <c r="AF1224" s="74"/>
      <c r="AG1224" s="74">
        <v>1</v>
      </c>
      <c r="AH1224" s="74"/>
      <c r="AI1224" s="74">
        <v>1</v>
      </c>
      <c r="AJ1224" s="74"/>
      <c r="AK1224" s="74"/>
      <c r="AL1224" s="74"/>
      <c r="AM1224" s="61"/>
    </row>
    <row r="1225" spans="1:39" hidden="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59" t="s">
        <v>381</v>
      </c>
      <c r="N1225" s="78"/>
      <c r="O1225" s="27" t="s">
        <v>358</v>
      </c>
      <c r="P1225" s="15" t="s">
        <v>359</v>
      </c>
      <c r="Q1225" s="73"/>
      <c r="R1225" s="74"/>
      <c r="S1225" s="74"/>
      <c r="T1225" s="74"/>
      <c r="U1225" s="74"/>
      <c r="V1225" s="74"/>
      <c r="W1225" s="74"/>
      <c r="X1225" s="74"/>
      <c r="Y1225" s="61"/>
      <c r="Z1225" s="69" t="s">
        <v>518</v>
      </c>
      <c r="AA1225" s="59" t="s">
        <v>381</v>
      </c>
      <c r="AB1225" s="78"/>
      <c r="AC1225" s="27" t="s">
        <v>358</v>
      </c>
      <c r="AD1225" s="15" t="s">
        <v>359</v>
      </c>
      <c r="AE1225" s="73"/>
      <c r="AF1225" s="74"/>
      <c r="AG1225" s="74"/>
      <c r="AH1225" s="74"/>
      <c r="AI1225" s="74"/>
      <c r="AJ1225" s="74"/>
      <c r="AK1225" s="74"/>
      <c r="AL1225" s="74"/>
      <c r="AM1225" s="61"/>
    </row>
    <row r="1226" spans="1:39" hidden="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59" t="s">
        <v>387</v>
      </c>
      <c r="N1226" s="78" t="s">
        <v>308</v>
      </c>
      <c r="O1226" s="27" t="s">
        <v>358</v>
      </c>
      <c r="P1226" s="15" t="s">
        <v>370</v>
      </c>
      <c r="Q1226" s="73"/>
      <c r="R1226" s="74">
        <v>1</v>
      </c>
      <c r="S1226" s="74"/>
      <c r="T1226" s="74"/>
      <c r="U1226" s="74"/>
      <c r="V1226" s="74"/>
      <c r="W1226" s="74"/>
      <c r="X1226" s="74"/>
      <c r="Y1226" s="61"/>
      <c r="Z1226" s="69" t="s">
        <v>518</v>
      </c>
      <c r="AA1226" s="59" t="s">
        <v>387</v>
      </c>
      <c r="AB1226" s="78" t="s">
        <v>308</v>
      </c>
      <c r="AC1226" s="27" t="s">
        <v>358</v>
      </c>
      <c r="AD1226" s="15" t="s">
        <v>370</v>
      </c>
      <c r="AE1226" s="73"/>
      <c r="AF1226" s="74"/>
      <c r="AG1226" s="74"/>
      <c r="AH1226" s="74"/>
      <c r="AI1226" s="74"/>
      <c r="AJ1226" s="74"/>
      <c r="AK1226" s="74"/>
      <c r="AL1226" s="74"/>
      <c r="AM1226" s="61">
        <v>1</v>
      </c>
    </row>
    <row r="1227" spans="1:39" hidden="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59" t="s">
        <v>385</v>
      </c>
      <c r="N1227" s="78" t="s">
        <v>367</v>
      </c>
      <c r="O1227" s="27" t="s">
        <v>358</v>
      </c>
      <c r="P1227" s="15" t="s">
        <v>370</v>
      </c>
      <c r="Q1227" s="73"/>
      <c r="R1227" s="74">
        <v>1</v>
      </c>
      <c r="S1227" s="74"/>
      <c r="T1227" s="74"/>
      <c r="U1227" s="74"/>
      <c r="V1227" s="74"/>
      <c r="W1227" s="74"/>
      <c r="X1227" s="74"/>
      <c r="Y1227" s="61"/>
      <c r="Z1227" s="69" t="s">
        <v>518</v>
      </c>
      <c r="AA1227" s="59" t="s">
        <v>385</v>
      </c>
      <c r="AB1227" s="78" t="s">
        <v>367</v>
      </c>
      <c r="AC1227" s="27" t="s">
        <v>358</v>
      </c>
      <c r="AD1227" s="15" t="s">
        <v>370</v>
      </c>
      <c r="AE1227" s="73"/>
      <c r="AF1227" s="74">
        <v>1</v>
      </c>
      <c r="AG1227" s="74"/>
      <c r="AH1227" s="74"/>
      <c r="AI1227" s="74"/>
      <c r="AJ1227" s="74"/>
      <c r="AK1227" s="74"/>
      <c r="AL1227" s="74"/>
      <c r="AM1227" s="61"/>
    </row>
    <row r="1228" spans="1:39" hidden="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59" t="s">
        <v>381</v>
      </c>
      <c r="N1228" s="78"/>
      <c r="O1228" s="27" t="s">
        <v>358</v>
      </c>
      <c r="P1228" s="15" t="s">
        <v>359</v>
      </c>
      <c r="Q1228" s="73"/>
      <c r="R1228" s="74"/>
      <c r="S1228" s="74"/>
      <c r="T1228" s="74"/>
      <c r="U1228" s="74"/>
      <c r="V1228" s="74"/>
      <c r="W1228" s="74"/>
      <c r="X1228" s="74"/>
      <c r="Y1228" s="61"/>
      <c r="Z1228" s="69" t="s">
        <v>518</v>
      </c>
      <c r="AA1228" s="59" t="s">
        <v>381</v>
      </c>
      <c r="AB1228" s="78"/>
      <c r="AC1228" s="27" t="s">
        <v>358</v>
      </c>
      <c r="AD1228" s="15" t="s">
        <v>359</v>
      </c>
      <c r="AE1228" s="73"/>
      <c r="AF1228" s="74"/>
      <c r="AG1228" s="74"/>
      <c r="AH1228" s="74"/>
      <c r="AI1228" s="74"/>
      <c r="AJ1228" s="74"/>
      <c r="AK1228" s="74"/>
      <c r="AL1228" s="74"/>
      <c r="AM1228" s="61"/>
    </row>
    <row r="1229" spans="1:39" hidden="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59" t="s">
        <v>385</v>
      </c>
      <c r="N1229" s="78" t="s">
        <v>367</v>
      </c>
      <c r="O1229" s="27" t="s">
        <v>358</v>
      </c>
      <c r="P1229" s="15" t="s">
        <v>368</v>
      </c>
      <c r="Q1229" s="73"/>
      <c r="R1229" s="74"/>
      <c r="S1229" s="74"/>
      <c r="T1229" s="74">
        <v>1</v>
      </c>
      <c r="U1229" s="74"/>
      <c r="V1229" s="74"/>
      <c r="W1229" s="74">
        <v>1</v>
      </c>
      <c r="X1229" s="74"/>
      <c r="Y1229" s="61"/>
      <c r="Z1229" s="69" t="s">
        <v>518</v>
      </c>
      <c r="AA1229" s="59" t="s">
        <v>385</v>
      </c>
      <c r="AB1229" s="78" t="s">
        <v>367</v>
      </c>
      <c r="AC1229" s="27" t="s">
        <v>358</v>
      </c>
      <c r="AD1229" s="15" t="s">
        <v>368</v>
      </c>
      <c r="AE1229" s="73"/>
      <c r="AF1229" s="74">
        <v>1</v>
      </c>
      <c r="AG1229" s="74"/>
      <c r="AH1229" s="74"/>
      <c r="AI1229" s="74">
        <v>1</v>
      </c>
      <c r="AJ1229" s="74"/>
      <c r="AK1229" s="74"/>
      <c r="AL1229" s="74"/>
      <c r="AM1229" s="61"/>
    </row>
    <row r="1230" spans="1:39" hidden="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59" t="s">
        <v>381</v>
      </c>
      <c r="N1230" s="78"/>
      <c r="O1230" s="27" t="s">
        <v>358</v>
      </c>
      <c r="P1230" s="15" t="s">
        <v>359</v>
      </c>
      <c r="Q1230" s="73"/>
      <c r="R1230" s="74"/>
      <c r="S1230" s="74"/>
      <c r="T1230" s="74"/>
      <c r="U1230" s="74"/>
      <c r="V1230" s="74"/>
      <c r="W1230" s="74"/>
      <c r="X1230" s="74"/>
      <c r="Y1230" s="61"/>
      <c r="Z1230" s="69" t="s">
        <v>518</v>
      </c>
      <c r="AA1230" s="59" t="s">
        <v>381</v>
      </c>
      <c r="AB1230" s="78"/>
      <c r="AC1230" s="27" t="s">
        <v>358</v>
      </c>
      <c r="AD1230" s="15" t="s">
        <v>359</v>
      </c>
      <c r="AE1230" s="73"/>
      <c r="AF1230" s="74"/>
      <c r="AG1230" s="74"/>
      <c r="AH1230" s="74"/>
      <c r="AI1230" s="74"/>
      <c r="AJ1230" s="74"/>
      <c r="AK1230" s="74"/>
      <c r="AL1230" s="74"/>
      <c r="AM1230" s="61"/>
    </row>
    <row r="1231" spans="1:39" hidden="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59" t="s">
        <v>382</v>
      </c>
      <c r="N1231" s="78" t="s">
        <v>308</v>
      </c>
      <c r="O1231" s="27" t="s">
        <v>358</v>
      </c>
      <c r="P1231" s="15" t="s">
        <v>368</v>
      </c>
      <c r="Q1231" s="73"/>
      <c r="R1231" s="74"/>
      <c r="S1231" s="74"/>
      <c r="T1231" s="74">
        <v>1</v>
      </c>
      <c r="U1231" s="74"/>
      <c r="V1231" s="74"/>
      <c r="W1231" s="74">
        <v>1</v>
      </c>
      <c r="X1231" s="74"/>
      <c r="Y1231" s="61">
        <v>1</v>
      </c>
      <c r="Z1231" s="69" t="s">
        <v>518</v>
      </c>
      <c r="AA1231" s="59" t="s">
        <v>382</v>
      </c>
      <c r="AB1231" s="78" t="s">
        <v>308</v>
      </c>
      <c r="AC1231" s="27" t="s">
        <v>358</v>
      </c>
      <c r="AD1231" s="15" t="s">
        <v>368</v>
      </c>
      <c r="AE1231" s="73"/>
      <c r="AF1231" s="74"/>
      <c r="AG1231" s="74">
        <v>1</v>
      </c>
      <c r="AH1231" s="74"/>
      <c r="AI1231" s="74"/>
      <c r="AJ1231" s="74"/>
      <c r="AK1231" s="74">
        <v>1</v>
      </c>
      <c r="AL1231" s="74"/>
      <c r="AM1231" s="61"/>
    </row>
    <row r="1232" spans="1:39" hidden="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59" t="s">
        <v>381</v>
      </c>
      <c r="N1232" s="78"/>
      <c r="O1232" s="27" t="s">
        <v>358</v>
      </c>
      <c r="P1232" s="15" t="s">
        <v>359</v>
      </c>
      <c r="Q1232" s="73"/>
      <c r="R1232" s="74"/>
      <c r="S1232" s="74"/>
      <c r="T1232" s="74"/>
      <c r="U1232" s="74"/>
      <c r="V1232" s="74"/>
      <c r="W1232" s="74"/>
      <c r="X1232" s="74"/>
      <c r="Y1232" s="61"/>
      <c r="Z1232" s="69" t="s">
        <v>518</v>
      </c>
      <c r="AA1232" s="59" t="s">
        <v>381</v>
      </c>
      <c r="AB1232" s="78"/>
      <c r="AC1232" s="27" t="s">
        <v>358</v>
      </c>
      <c r="AD1232" s="15" t="s">
        <v>359</v>
      </c>
      <c r="AE1232" s="73"/>
      <c r="AF1232" s="74"/>
      <c r="AG1232" s="74"/>
      <c r="AH1232" s="74"/>
      <c r="AI1232" s="74"/>
      <c r="AJ1232" s="74"/>
      <c r="AK1232" s="74"/>
      <c r="AL1232" s="74"/>
      <c r="AM1232" s="61"/>
    </row>
    <row r="1233" spans="1:39" hidden="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59" t="s">
        <v>382</v>
      </c>
      <c r="N1233" s="78" t="s">
        <v>308</v>
      </c>
      <c r="O1233" s="27" t="s">
        <v>358</v>
      </c>
      <c r="P1233" s="15" t="s">
        <v>368</v>
      </c>
      <c r="Q1233" s="73"/>
      <c r="R1233" s="74"/>
      <c r="S1233" s="74"/>
      <c r="T1233" s="74"/>
      <c r="U1233" s="74"/>
      <c r="V1233" s="74"/>
      <c r="W1233" s="74">
        <v>1</v>
      </c>
      <c r="X1233" s="74">
        <v>1</v>
      </c>
      <c r="Y1233" s="61"/>
      <c r="Z1233" s="69" t="s">
        <v>518</v>
      </c>
      <c r="AA1233" s="59" t="s">
        <v>382</v>
      </c>
      <c r="AB1233" s="78" t="s">
        <v>308</v>
      </c>
      <c r="AC1233" s="27" t="s">
        <v>358</v>
      </c>
      <c r="AD1233" s="15" t="s">
        <v>368</v>
      </c>
      <c r="AE1233" s="73"/>
      <c r="AF1233" s="74"/>
      <c r="AG1233" s="74"/>
      <c r="AH1233" s="74"/>
      <c r="AI1233" s="74"/>
      <c r="AJ1233" s="74"/>
      <c r="AK1233" s="74"/>
      <c r="AL1233" s="74"/>
      <c r="AM1233" s="61">
        <v>1</v>
      </c>
    </row>
    <row r="1234" spans="1:39" hidden="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59" t="s">
        <v>382</v>
      </c>
      <c r="N1234" s="78" t="s">
        <v>308</v>
      </c>
      <c r="O1234" s="27" t="s">
        <v>358</v>
      </c>
      <c r="P1234" s="15" t="s">
        <v>368</v>
      </c>
      <c r="Q1234" s="73">
        <v>1</v>
      </c>
      <c r="R1234" s="74"/>
      <c r="S1234" s="74"/>
      <c r="T1234" s="74"/>
      <c r="U1234" s="74"/>
      <c r="V1234" s="74"/>
      <c r="W1234" s="74"/>
      <c r="X1234" s="74"/>
      <c r="Y1234" s="61"/>
      <c r="Z1234" s="69" t="s">
        <v>518</v>
      </c>
      <c r="AA1234" s="59" t="s">
        <v>382</v>
      </c>
      <c r="AB1234" s="78" t="s">
        <v>308</v>
      </c>
      <c r="AC1234" s="27" t="s">
        <v>358</v>
      </c>
      <c r="AD1234" s="15" t="s">
        <v>368</v>
      </c>
      <c r="AE1234" s="73"/>
      <c r="AF1234" s="74"/>
      <c r="AG1234" s="74">
        <v>1</v>
      </c>
      <c r="AH1234" s="74"/>
      <c r="AI1234" s="74"/>
      <c r="AJ1234" s="74"/>
      <c r="AK1234" s="74"/>
      <c r="AL1234" s="74"/>
      <c r="AM1234" s="61"/>
    </row>
    <row r="1235" spans="1:39" hidden="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59" t="s">
        <v>381</v>
      </c>
      <c r="N1235" s="78"/>
      <c r="O1235" s="27" t="s">
        <v>358</v>
      </c>
      <c r="P1235" s="15" t="s">
        <v>359</v>
      </c>
      <c r="Q1235" s="73"/>
      <c r="R1235" s="74"/>
      <c r="S1235" s="74"/>
      <c r="T1235" s="74"/>
      <c r="U1235" s="74"/>
      <c r="V1235" s="74"/>
      <c r="W1235" s="74"/>
      <c r="X1235" s="74"/>
      <c r="Y1235" s="61"/>
      <c r="Z1235" s="69" t="s">
        <v>518</v>
      </c>
      <c r="AA1235" s="59" t="s">
        <v>381</v>
      </c>
      <c r="AB1235" s="78"/>
      <c r="AC1235" s="27" t="s">
        <v>358</v>
      </c>
      <c r="AD1235" s="15" t="s">
        <v>359</v>
      </c>
      <c r="AE1235" s="73"/>
      <c r="AF1235" s="74"/>
      <c r="AG1235" s="74"/>
      <c r="AH1235" s="74"/>
      <c r="AI1235" s="74"/>
      <c r="AJ1235" s="74"/>
      <c r="AK1235" s="74"/>
      <c r="AL1235" s="74"/>
      <c r="AM1235" s="61"/>
    </row>
    <row r="1236" spans="1:39" hidden="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59" t="s">
        <v>381</v>
      </c>
      <c r="N1236" s="78"/>
      <c r="O1236" s="27" t="s">
        <v>358</v>
      </c>
      <c r="P1236" s="15" t="s">
        <v>359</v>
      </c>
      <c r="Q1236" s="73"/>
      <c r="R1236" s="74"/>
      <c r="S1236" s="74"/>
      <c r="T1236" s="74"/>
      <c r="U1236" s="74"/>
      <c r="V1236" s="74"/>
      <c r="W1236" s="74"/>
      <c r="X1236" s="74"/>
      <c r="Y1236" s="61"/>
      <c r="Z1236" s="69" t="s">
        <v>518</v>
      </c>
      <c r="AA1236" s="59" t="s">
        <v>381</v>
      </c>
      <c r="AB1236" s="78"/>
      <c r="AC1236" s="27" t="s">
        <v>358</v>
      </c>
      <c r="AD1236" s="15" t="s">
        <v>359</v>
      </c>
      <c r="AE1236" s="73"/>
      <c r="AF1236" s="74"/>
      <c r="AG1236" s="74"/>
      <c r="AH1236" s="74"/>
      <c r="AI1236" s="74"/>
      <c r="AJ1236" s="74"/>
      <c r="AK1236" s="74"/>
      <c r="AL1236" s="74"/>
      <c r="AM1236" s="61"/>
    </row>
    <row r="1237" spans="1:39" hidden="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59" t="s">
        <v>382</v>
      </c>
      <c r="N1237" s="78" t="s">
        <v>308</v>
      </c>
      <c r="O1237" s="27" t="s">
        <v>358</v>
      </c>
      <c r="P1237" s="15" t="s">
        <v>368</v>
      </c>
      <c r="Q1237" s="73"/>
      <c r="R1237" s="74"/>
      <c r="S1237" s="74"/>
      <c r="T1237" s="74"/>
      <c r="U1237" s="74"/>
      <c r="V1237" s="74"/>
      <c r="W1237" s="74">
        <v>1</v>
      </c>
      <c r="X1237" s="74"/>
      <c r="Y1237" s="61"/>
      <c r="Z1237" s="69" t="s">
        <v>518</v>
      </c>
      <c r="AA1237" s="59" t="s">
        <v>382</v>
      </c>
      <c r="AB1237" s="78" t="s">
        <v>308</v>
      </c>
      <c r="AC1237" s="27" t="s">
        <v>358</v>
      </c>
      <c r="AD1237" s="15" t="s">
        <v>368</v>
      </c>
      <c r="AE1237" s="73">
        <v>1</v>
      </c>
      <c r="AF1237" s="74"/>
      <c r="AG1237" s="74">
        <v>1</v>
      </c>
      <c r="AH1237" s="74"/>
      <c r="AI1237" s="74"/>
      <c r="AJ1237" s="74"/>
      <c r="AK1237" s="74"/>
      <c r="AL1237" s="74"/>
      <c r="AM1237" s="61"/>
    </row>
    <row r="1238" spans="1:39" hidden="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59" t="s">
        <v>382</v>
      </c>
      <c r="N1238" s="78" t="s">
        <v>308</v>
      </c>
      <c r="O1238" s="27" t="s">
        <v>358</v>
      </c>
      <c r="P1238" s="15" t="s">
        <v>368</v>
      </c>
      <c r="Q1238" s="73"/>
      <c r="R1238" s="74"/>
      <c r="S1238" s="74"/>
      <c r="T1238" s="74"/>
      <c r="U1238" s="74"/>
      <c r="V1238" s="74"/>
      <c r="W1238" s="74">
        <v>1</v>
      </c>
      <c r="X1238" s="74"/>
      <c r="Y1238" s="61"/>
      <c r="Z1238" s="69" t="s">
        <v>518</v>
      </c>
      <c r="AA1238" s="59" t="s">
        <v>382</v>
      </c>
      <c r="AB1238" s="78" t="s">
        <v>308</v>
      </c>
      <c r="AC1238" s="27" t="s">
        <v>358</v>
      </c>
      <c r="AD1238" s="15" t="s">
        <v>368</v>
      </c>
      <c r="AE1238" s="73"/>
      <c r="AF1238" s="74"/>
      <c r="AG1238" s="74">
        <v>1</v>
      </c>
      <c r="AH1238" s="74"/>
      <c r="AI1238" s="74"/>
      <c r="AJ1238" s="74"/>
      <c r="AK1238" s="74"/>
      <c r="AL1238" s="74"/>
      <c r="AM1238" s="61"/>
    </row>
    <row r="1239" spans="1:39" hidden="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59" t="s">
        <v>381</v>
      </c>
      <c r="N1239" s="78"/>
      <c r="O1239" s="27" t="s">
        <v>358</v>
      </c>
      <c r="P1239" s="15" t="s">
        <v>359</v>
      </c>
      <c r="Q1239" s="73"/>
      <c r="R1239" s="74"/>
      <c r="S1239" s="74"/>
      <c r="T1239" s="74"/>
      <c r="U1239" s="74"/>
      <c r="V1239" s="74"/>
      <c r="W1239" s="74"/>
      <c r="X1239" s="74"/>
      <c r="Y1239" s="61"/>
      <c r="Z1239" s="69" t="s">
        <v>518</v>
      </c>
      <c r="AA1239" s="59" t="s">
        <v>381</v>
      </c>
      <c r="AB1239" s="78"/>
      <c r="AC1239" s="27" t="s">
        <v>358</v>
      </c>
      <c r="AD1239" s="15" t="s">
        <v>359</v>
      </c>
      <c r="AE1239" s="73"/>
      <c r="AF1239" s="74"/>
      <c r="AG1239" s="74"/>
      <c r="AH1239" s="74"/>
      <c r="AI1239" s="74"/>
      <c r="AJ1239" s="74"/>
      <c r="AK1239" s="74"/>
      <c r="AL1239" s="74"/>
      <c r="AM1239" s="61"/>
    </row>
    <row r="1240" spans="1:39" hidden="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59" t="s">
        <v>385</v>
      </c>
      <c r="N1240" s="78" t="s">
        <v>308</v>
      </c>
      <c r="O1240" s="27" t="s">
        <v>358</v>
      </c>
      <c r="P1240" s="15" t="s">
        <v>368</v>
      </c>
      <c r="Q1240" s="73"/>
      <c r="R1240" s="74"/>
      <c r="S1240" s="74"/>
      <c r="T1240" s="74">
        <v>1</v>
      </c>
      <c r="U1240" s="74"/>
      <c r="V1240" s="74"/>
      <c r="W1240" s="74"/>
      <c r="X1240" s="74"/>
      <c r="Y1240" s="61"/>
      <c r="Z1240" s="69" t="s">
        <v>518</v>
      </c>
      <c r="AA1240" s="59" t="s">
        <v>385</v>
      </c>
      <c r="AB1240" s="78" t="s">
        <v>308</v>
      </c>
      <c r="AC1240" s="27" t="s">
        <v>358</v>
      </c>
      <c r="AD1240" s="15" t="s">
        <v>368</v>
      </c>
      <c r="AE1240" s="73"/>
      <c r="AF1240" s="74">
        <v>1</v>
      </c>
      <c r="AG1240" s="74"/>
      <c r="AH1240" s="74"/>
      <c r="AI1240" s="74"/>
      <c r="AJ1240" s="74"/>
      <c r="AK1240" s="74"/>
      <c r="AL1240" s="74"/>
      <c r="AM1240" s="61"/>
    </row>
    <row r="1241" spans="1:39" hidden="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59" t="s">
        <v>382</v>
      </c>
      <c r="N1241" s="78" t="s">
        <v>308</v>
      </c>
      <c r="O1241" s="27" t="s">
        <v>358</v>
      </c>
      <c r="P1241" s="15" t="s">
        <v>368</v>
      </c>
      <c r="Q1241" s="73"/>
      <c r="R1241" s="74"/>
      <c r="S1241" s="74"/>
      <c r="T1241" s="74"/>
      <c r="U1241" s="74"/>
      <c r="V1241" s="74"/>
      <c r="W1241" s="74">
        <v>1</v>
      </c>
      <c r="X1241" s="74"/>
      <c r="Y1241" s="61"/>
      <c r="Z1241" s="69" t="s">
        <v>518</v>
      </c>
      <c r="AA1241" s="59" t="s">
        <v>382</v>
      </c>
      <c r="AB1241" s="78" t="s">
        <v>308</v>
      </c>
      <c r="AC1241" s="27" t="s">
        <v>358</v>
      </c>
      <c r="AD1241" s="15" t="s">
        <v>368</v>
      </c>
      <c r="AE1241" s="73"/>
      <c r="AF1241" s="74"/>
      <c r="AG1241" s="74">
        <v>1</v>
      </c>
      <c r="AH1241" s="74"/>
      <c r="AI1241" s="74"/>
      <c r="AJ1241" s="74"/>
      <c r="AK1241" s="74"/>
      <c r="AL1241" s="74"/>
      <c r="AM1241" s="61"/>
    </row>
    <row r="1242" spans="1:39" hidden="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59" t="s">
        <v>385</v>
      </c>
      <c r="N1242" s="78" t="s">
        <v>308</v>
      </c>
      <c r="O1242" s="27" t="s">
        <v>358</v>
      </c>
      <c r="P1242" s="15" t="s">
        <v>368</v>
      </c>
      <c r="Q1242" s="73"/>
      <c r="R1242" s="74"/>
      <c r="S1242" s="74"/>
      <c r="T1242" s="74">
        <v>1</v>
      </c>
      <c r="U1242" s="74"/>
      <c r="V1242" s="74"/>
      <c r="W1242" s="74"/>
      <c r="X1242" s="74"/>
      <c r="Y1242" s="61"/>
      <c r="Z1242" s="69" t="s">
        <v>518</v>
      </c>
      <c r="AA1242" s="59" t="s">
        <v>385</v>
      </c>
      <c r="AB1242" s="78" t="s">
        <v>308</v>
      </c>
      <c r="AC1242" s="27" t="s">
        <v>358</v>
      </c>
      <c r="AD1242" s="15" t="s">
        <v>368</v>
      </c>
      <c r="AE1242" s="73"/>
      <c r="AF1242" s="74">
        <v>1</v>
      </c>
      <c r="AG1242" s="74"/>
      <c r="AH1242" s="74"/>
      <c r="AI1242" s="74">
        <v>1</v>
      </c>
      <c r="AJ1242" s="74"/>
      <c r="AK1242" s="74"/>
      <c r="AL1242" s="74"/>
      <c r="AM1242" s="61">
        <v>1</v>
      </c>
    </row>
    <row r="1243" spans="1:39" hidden="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59" t="s">
        <v>385</v>
      </c>
      <c r="N1243" s="78" t="s">
        <v>308</v>
      </c>
      <c r="O1243" s="27" t="s">
        <v>358</v>
      </c>
      <c r="P1243" s="15" t="s">
        <v>368</v>
      </c>
      <c r="Q1243" s="73"/>
      <c r="R1243" s="74"/>
      <c r="S1243" s="74"/>
      <c r="T1243" s="74">
        <v>1</v>
      </c>
      <c r="U1243" s="74"/>
      <c r="V1243" s="74"/>
      <c r="W1243" s="74"/>
      <c r="X1243" s="74"/>
      <c r="Y1243" s="61"/>
      <c r="Z1243" s="69" t="s">
        <v>518</v>
      </c>
      <c r="AA1243" s="59" t="s">
        <v>385</v>
      </c>
      <c r="AB1243" s="78" t="s">
        <v>308</v>
      </c>
      <c r="AC1243" s="27" t="s">
        <v>358</v>
      </c>
      <c r="AD1243" s="15" t="s">
        <v>368</v>
      </c>
      <c r="AE1243" s="73"/>
      <c r="AF1243" s="74"/>
      <c r="AG1243" s="74"/>
      <c r="AH1243" s="74"/>
      <c r="AI1243" s="74"/>
      <c r="AJ1243" s="74"/>
      <c r="AK1243" s="74"/>
      <c r="AL1243" s="74"/>
      <c r="AM1243" s="61">
        <v>1</v>
      </c>
    </row>
    <row r="1244" spans="1:39" hidden="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59" t="s">
        <v>381</v>
      </c>
      <c r="N1244" s="78"/>
      <c r="O1244" s="27" t="s">
        <v>358</v>
      </c>
      <c r="P1244" s="15" t="s">
        <v>359</v>
      </c>
      <c r="Q1244" s="73"/>
      <c r="R1244" s="74"/>
      <c r="S1244" s="74"/>
      <c r="T1244" s="74"/>
      <c r="U1244" s="74"/>
      <c r="V1244" s="74"/>
      <c r="W1244" s="74"/>
      <c r="X1244" s="74"/>
      <c r="Y1244" s="61"/>
      <c r="Z1244" s="69" t="s">
        <v>518</v>
      </c>
      <c r="AA1244" s="59" t="s">
        <v>381</v>
      </c>
      <c r="AB1244" s="78"/>
      <c r="AC1244" s="27" t="s">
        <v>358</v>
      </c>
      <c r="AD1244" s="15" t="s">
        <v>359</v>
      </c>
      <c r="AE1244" s="73"/>
      <c r="AF1244" s="74"/>
      <c r="AG1244" s="74"/>
      <c r="AH1244" s="74"/>
      <c r="AI1244" s="74"/>
      <c r="AJ1244" s="74"/>
      <c r="AK1244" s="74"/>
      <c r="AL1244" s="74"/>
      <c r="AM1244" s="61"/>
    </row>
    <row r="1245" spans="1:39" hidden="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59" t="s">
        <v>385</v>
      </c>
      <c r="N1245" s="78" t="s">
        <v>308</v>
      </c>
      <c r="O1245" s="27" t="s">
        <v>358</v>
      </c>
      <c r="P1245" s="15" t="s">
        <v>368</v>
      </c>
      <c r="Q1245" s="73"/>
      <c r="R1245" s="74"/>
      <c r="S1245" s="74"/>
      <c r="T1245" s="74"/>
      <c r="U1245" s="74"/>
      <c r="V1245" s="74"/>
      <c r="W1245" s="74">
        <v>1</v>
      </c>
      <c r="X1245" s="74"/>
      <c r="Y1245" s="61"/>
      <c r="Z1245" s="69" t="s">
        <v>518</v>
      </c>
      <c r="AA1245" s="59" t="s">
        <v>385</v>
      </c>
      <c r="AB1245" s="78" t="s">
        <v>308</v>
      </c>
      <c r="AC1245" s="27" t="s">
        <v>358</v>
      </c>
      <c r="AD1245" s="15" t="s">
        <v>368</v>
      </c>
      <c r="AE1245" s="73">
        <v>1</v>
      </c>
      <c r="AF1245" s="74"/>
      <c r="AG1245" s="74"/>
      <c r="AH1245" s="74"/>
      <c r="AI1245" s="74"/>
      <c r="AJ1245" s="74"/>
      <c r="AK1245" s="74"/>
      <c r="AL1245" s="74"/>
      <c r="AM1245" s="61"/>
    </row>
    <row r="1246" spans="1:39" hidden="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59" t="s">
        <v>385</v>
      </c>
      <c r="N1246" s="78" t="s">
        <v>308</v>
      </c>
      <c r="O1246" s="27" t="s">
        <v>358</v>
      </c>
      <c r="P1246" s="15" t="s">
        <v>368</v>
      </c>
      <c r="Q1246" s="73"/>
      <c r="R1246" s="74"/>
      <c r="S1246" s="74"/>
      <c r="T1246" s="74"/>
      <c r="U1246" s="74"/>
      <c r="V1246" s="74"/>
      <c r="W1246" s="74">
        <v>1</v>
      </c>
      <c r="X1246" s="74"/>
      <c r="Y1246" s="61"/>
      <c r="Z1246" s="69" t="s">
        <v>518</v>
      </c>
      <c r="AA1246" s="59" t="s">
        <v>385</v>
      </c>
      <c r="AB1246" s="78" t="s">
        <v>308</v>
      </c>
      <c r="AC1246" s="27" t="s">
        <v>358</v>
      </c>
      <c r="AD1246" s="15" t="s">
        <v>368</v>
      </c>
      <c r="AE1246" s="73">
        <v>1</v>
      </c>
      <c r="AF1246" s="74"/>
      <c r="AG1246" s="74"/>
      <c r="AH1246" s="74"/>
      <c r="AI1246" s="74"/>
      <c r="AJ1246" s="74"/>
      <c r="AK1246" s="74"/>
      <c r="AL1246" s="74"/>
      <c r="AM1246" s="61"/>
    </row>
    <row r="1247" spans="1:39" hidden="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59" t="s">
        <v>381</v>
      </c>
      <c r="N1247" s="78"/>
      <c r="O1247" s="27" t="s">
        <v>358</v>
      </c>
      <c r="P1247" s="15" t="s">
        <v>359</v>
      </c>
      <c r="Q1247" s="73"/>
      <c r="R1247" s="74"/>
      <c r="S1247" s="74"/>
      <c r="T1247" s="74"/>
      <c r="U1247" s="74"/>
      <c r="V1247" s="74"/>
      <c r="W1247" s="74"/>
      <c r="X1247" s="74"/>
      <c r="Y1247" s="61"/>
      <c r="Z1247" s="69" t="s">
        <v>518</v>
      </c>
      <c r="AA1247" s="59" t="s">
        <v>381</v>
      </c>
      <c r="AB1247" s="78"/>
      <c r="AC1247" s="27" t="s">
        <v>358</v>
      </c>
      <c r="AD1247" s="15" t="s">
        <v>359</v>
      </c>
      <c r="AE1247" s="73"/>
      <c r="AF1247" s="74"/>
      <c r="AG1247" s="74"/>
      <c r="AH1247" s="74"/>
      <c r="AI1247" s="74"/>
      <c r="AJ1247" s="74"/>
      <c r="AK1247" s="74"/>
      <c r="AL1247" s="74"/>
      <c r="AM1247" s="61"/>
    </row>
    <row r="1248" spans="1:39" hidden="1">
      <c r="A1248" s="10">
        <v>1244</v>
      </c>
      <c r="B1248" s="98" t="s">
        <v>82</v>
      </c>
      <c r="C1248" s="98" t="s">
        <v>82</v>
      </c>
      <c r="D1248" s="11" t="s">
        <v>52</v>
      </c>
      <c r="E1248" s="11" t="s">
        <v>303</v>
      </c>
      <c r="F1248" s="12" t="s">
        <v>49</v>
      </c>
      <c r="G1248" s="12" t="s">
        <v>310</v>
      </c>
      <c r="H1248" s="12" t="s">
        <v>306</v>
      </c>
      <c r="I1248" s="11" t="s">
        <v>507</v>
      </c>
      <c r="J1248" s="11" t="str">
        <f t="shared" ref="J1248:J1253" si="42">"12-16h"</f>
        <v>12-16h</v>
      </c>
      <c r="K1248" s="12" t="s">
        <v>512</v>
      </c>
      <c r="L1248" s="69" t="s">
        <v>518</v>
      </c>
      <c r="M1248" s="59" t="s">
        <v>382</v>
      </c>
      <c r="N1248" s="78" t="s">
        <v>308</v>
      </c>
      <c r="O1248" s="27" t="s">
        <v>358</v>
      </c>
      <c r="P1248" s="15" t="s">
        <v>368</v>
      </c>
      <c r="Q1248" s="73"/>
      <c r="R1248" s="74"/>
      <c r="S1248" s="74"/>
      <c r="T1248" s="74"/>
      <c r="U1248" s="74"/>
      <c r="V1248" s="74"/>
      <c r="W1248" s="74">
        <v>1</v>
      </c>
      <c r="X1248" s="74"/>
      <c r="Y1248" s="61"/>
      <c r="Z1248" s="69" t="s">
        <v>518</v>
      </c>
      <c r="AA1248" s="59" t="s">
        <v>382</v>
      </c>
      <c r="AB1248" s="78" t="s">
        <v>308</v>
      </c>
      <c r="AC1248" s="27" t="s">
        <v>358</v>
      </c>
      <c r="AD1248" s="15" t="s">
        <v>368</v>
      </c>
      <c r="AE1248" s="73">
        <v>1</v>
      </c>
      <c r="AF1248" s="74"/>
      <c r="AG1248" s="74"/>
      <c r="AH1248" s="74"/>
      <c r="AI1248" s="74"/>
      <c r="AJ1248" s="74"/>
      <c r="AK1248" s="74"/>
      <c r="AL1248" s="74"/>
      <c r="AM1248" s="61"/>
    </row>
    <row r="1249" spans="1:39" hidden="1">
      <c r="A1249" s="10">
        <v>1245</v>
      </c>
      <c r="B1249" s="98" t="s">
        <v>82</v>
      </c>
      <c r="C1249" s="98" t="s">
        <v>82</v>
      </c>
      <c r="D1249" s="11" t="s">
        <v>52</v>
      </c>
      <c r="E1249" s="11" t="s">
        <v>304</v>
      </c>
      <c r="F1249" s="12" t="s">
        <v>50</v>
      </c>
      <c r="G1249" s="12" t="s">
        <v>310</v>
      </c>
      <c r="H1249" s="12" t="s">
        <v>306</v>
      </c>
      <c r="I1249" s="103" t="s">
        <v>505</v>
      </c>
      <c r="J1249" s="11" t="str">
        <f t="shared" si="42"/>
        <v>12-16h</v>
      </c>
      <c r="K1249" s="12" t="s">
        <v>512</v>
      </c>
      <c r="L1249" s="69" t="s">
        <v>518</v>
      </c>
      <c r="M1249" s="59" t="s">
        <v>385</v>
      </c>
      <c r="N1249" s="78" t="s">
        <v>308</v>
      </c>
      <c r="O1249" s="27" t="s">
        <v>358</v>
      </c>
      <c r="P1249" s="15" t="s">
        <v>368</v>
      </c>
      <c r="Q1249" s="73"/>
      <c r="R1249" s="74"/>
      <c r="S1249" s="74"/>
      <c r="T1249" s="74"/>
      <c r="U1249" s="74"/>
      <c r="V1249" s="74"/>
      <c r="W1249" s="74">
        <v>1</v>
      </c>
      <c r="X1249" s="74"/>
      <c r="Y1249" s="61"/>
      <c r="Z1249" s="69" t="s">
        <v>518</v>
      </c>
      <c r="AA1249" s="59" t="s">
        <v>385</v>
      </c>
      <c r="AB1249" s="78" t="s">
        <v>308</v>
      </c>
      <c r="AC1249" s="27" t="s">
        <v>358</v>
      </c>
      <c r="AD1249" s="15" t="s">
        <v>368</v>
      </c>
      <c r="AE1249" s="73">
        <v>1</v>
      </c>
      <c r="AF1249" s="74"/>
      <c r="AG1249" s="74"/>
      <c r="AH1249" s="74"/>
      <c r="AI1249" s="74"/>
      <c r="AJ1249" s="74"/>
      <c r="AK1249" s="74"/>
      <c r="AL1249" s="74"/>
      <c r="AM1249" s="61"/>
    </row>
    <row r="1250" spans="1:39" hidden="1">
      <c r="A1250" s="10">
        <v>1246</v>
      </c>
      <c r="B1250" s="98" t="s">
        <v>81</v>
      </c>
      <c r="C1250" s="98" t="s">
        <v>81</v>
      </c>
      <c r="D1250" s="11" t="s">
        <v>25</v>
      </c>
      <c r="E1250" s="11" t="s">
        <v>303</v>
      </c>
      <c r="F1250" s="12" t="s">
        <v>50</v>
      </c>
      <c r="G1250" s="12" t="s">
        <v>310</v>
      </c>
      <c r="H1250" s="12" t="s">
        <v>306</v>
      </c>
      <c r="I1250" s="103" t="s">
        <v>504</v>
      </c>
      <c r="J1250" s="11" t="str">
        <f t="shared" si="42"/>
        <v>12-16h</v>
      </c>
      <c r="K1250" s="12" t="s">
        <v>47</v>
      </c>
      <c r="L1250" s="69" t="s">
        <v>518</v>
      </c>
      <c r="M1250" s="59" t="s">
        <v>385</v>
      </c>
      <c r="N1250" s="78" t="s">
        <v>367</v>
      </c>
      <c r="O1250" s="27" t="s">
        <v>358</v>
      </c>
      <c r="P1250" s="15" t="s">
        <v>368</v>
      </c>
      <c r="Q1250" s="73"/>
      <c r="R1250" s="74"/>
      <c r="S1250" s="74"/>
      <c r="T1250" s="74"/>
      <c r="U1250" s="74"/>
      <c r="V1250" s="74"/>
      <c r="W1250" s="74"/>
      <c r="X1250" s="74"/>
      <c r="Y1250" s="61">
        <v>1</v>
      </c>
      <c r="Z1250" s="69" t="s">
        <v>518</v>
      </c>
      <c r="AA1250" s="59" t="s">
        <v>385</v>
      </c>
      <c r="AB1250" s="78" t="s">
        <v>367</v>
      </c>
      <c r="AC1250" s="27" t="s">
        <v>358</v>
      </c>
      <c r="AD1250" s="15" t="s">
        <v>368</v>
      </c>
      <c r="AE1250" s="73"/>
      <c r="AF1250" s="74">
        <v>1</v>
      </c>
      <c r="AG1250" s="74"/>
      <c r="AH1250" s="74"/>
      <c r="AI1250" s="74"/>
      <c r="AJ1250" s="74"/>
      <c r="AK1250" s="74"/>
      <c r="AL1250" s="74"/>
      <c r="AM1250" s="61"/>
    </row>
    <row r="1251" spans="1:39" hidden="1">
      <c r="A1251" s="10">
        <v>1247</v>
      </c>
      <c r="B1251" s="98" t="s">
        <v>82</v>
      </c>
      <c r="C1251" s="98" t="s">
        <v>82</v>
      </c>
      <c r="D1251" s="11" t="s">
        <v>52</v>
      </c>
      <c r="E1251" s="11" t="s">
        <v>304</v>
      </c>
      <c r="F1251" s="12" t="s">
        <v>50</v>
      </c>
      <c r="G1251" s="12" t="s">
        <v>310</v>
      </c>
      <c r="H1251" s="12" t="s">
        <v>306</v>
      </c>
      <c r="I1251" s="103" t="s">
        <v>504</v>
      </c>
      <c r="J1251" s="11" t="str">
        <f t="shared" si="42"/>
        <v>12-16h</v>
      </c>
      <c r="K1251" s="12" t="s">
        <v>512</v>
      </c>
      <c r="L1251" s="69" t="s">
        <v>518</v>
      </c>
      <c r="M1251" s="59" t="s">
        <v>382</v>
      </c>
      <c r="N1251" s="78" t="s">
        <v>308</v>
      </c>
      <c r="O1251" s="27" t="s">
        <v>358</v>
      </c>
      <c r="P1251" s="15" t="s">
        <v>368</v>
      </c>
      <c r="Q1251" s="73"/>
      <c r="R1251" s="74"/>
      <c r="S1251" s="74"/>
      <c r="T1251" s="74"/>
      <c r="U1251" s="74"/>
      <c r="V1251" s="74"/>
      <c r="W1251" s="74">
        <v>1</v>
      </c>
      <c r="X1251" s="74"/>
      <c r="Y1251" s="61"/>
      <c r="Z1251" s="69" t="s">
        <v>518</v>
      </c>
      <c r="AA1251" s="59" t="s">
        <v>382</v>
      </c>
      <c r="AB1251" s="78" t="s">
        <v>308</v>
      </c>
      <c r="AC1251" s="27" t="s">
        <v>358</v>
      </c>
      <c r="AD1251" s="15" t="s">
        <v>368</v>
      </c>
      <c r="AE1251" s="73">
        <v>1</v>
      </c>
      <c r="AF1251" s="74"/>
      <c r="AG1251" s="74"/>
      <c r="AH1251" s="74"/>
      <c r="AI1251" s="74"/>
      <c r="AJ1251" s="74"/>
      <c r="AK1251" s="74"/>
      <c r="AL1251" s="74"/>
      <c r="AM1251" s="61"/>
    </row>
    <row r="1252" spans="1:39" hidden="1">
      <c r="A1252" s="10">
        <v>1248</v>
      </c>
      <c r="B1252" s="98" t="s">
        <v>63</v>
      </c>
      <c r="C1252" s="98" t="s">
        <v>63</v>
      </c>
      <c r="D1252" s="11" t="s">
        <v>25</v>
      </c>
      <c r="E1252" s="11" t="s">
        <v>304</v>
      </c>
      <c r="F1252" s="12" t="s">
        <v>48</v>
      </c>
      <c r="G1252" s="12" t="s">
        <v>310</v>
      </c>
      <c r="H1252" s="12" t="s">
        <v>306</v>
      </c>
      <c r="I1252" s="103" t="s">
        <v>504</v>
      </c>
      <c r="J1252" s="11" t="str">
        <f t="shared" si="42"/>
        <v>12-16h</v>
      </c>
      <c r="K1252" s="12" t="s">
        <v>513</v>
      </c>
      <c r="L1252" s="69" t="s">
        <v>518</v>
      </c>
      <c r="M1252" s="59" t="s">
        <v>385</v>
      </c>
      <c r="N1252" s="78" t="s">
        <v>308</v>
      </c>
      <c r="O1252" s="27" t="s">
        <v>358</v>
      </c>
      <c r="P1252" s="15" t="s">
        <v>368</v>
      </c>
      <c r="Q1252" s="73"/>
      <c r="R1252" s="74"/>
      <c r="S1252" s="74"/>
      <c r="T1252" s="74">
        <v>1</v>
      </c>
      <c r="U1252" s="74"/>
      <c r="V1252" s="74"/>
      <c r="W1252" s="74">
        <v>1</v>
      </c>
      <c r="X1252" s="74">
        <v>1</v>
      </c>
      <c r="Y1252" s="61"/>
      <c r="Z1252" s="69" t="s">
        <v>518</v>
      </c>
      <c r="AA1252" s="59" t="s">
        <v>385</v>
      </c>
      <c r="AB1252" s="78" t="s">
        <v>308</v>
      </c>
      <c r="AC1252" s="27" t="s">
        <v>358</v>
      </c>
      <c r="AD1252" s="15" t="s">
        <v>368</v>
      </c>
      <c r="AE1252" s="73"/>
      <c r="AF1252" s="74"/>
      <c r="AG1252" s="74"/>
      <c r="AH1252" s="74"/>
      <c r="AI1252" s="74"/>
      <c r="AJ1252" s="74"/>
      <c r="AK1252" s="74"/>
      <c r="AL1252" s="74"/>
      <c r="AM1252" s="61">
        <v>1</v>
      </c>
    </row>
    <row r="1253" spans="1:39" hidden="1">
      <c r="A1253" s="10">
        <v>1249</v>
      </c>
      <c r="B1253" s="98" t="s">
        <v>260</v>
      </c>
      <c r="C1253" s="98" t="s">
        <v>260</v>
      </c>
      <c r="D1253" s="11" t="s">
        <v>25</v>
      </c>
      <c r="E1253" s="11" t="s">
        <v>303</v>
      </c>
      <c r="F1253" s="12" t="s">
        <v>50</v>
      </c>
      <c r="G1253" s="12" t="s">
        <v>310</v>
      </c>
      <c r="H1253" s="12" t="s">
        <v>306</v>
      </c>
      <c r="I1253" s="103" t="s">
        <v>504</v>
      </c>
      <c r="J1253" s="11" t="str">
        <f t="shared" si="42"/>
        <v>12-16h</v>
      </c>
      <c r="K1253" s="12" t="s">
        <v>512</v>
      </c>
      <c r="L1253" s="69" t="s">
        <v>519</v>
      </c>
      <c r="M1253" s="59" t="s">
        <v>381</v>
      </c>
      <c r="N1253" s="78"/>
      <c r="O1253" s="27" t="s">
        <v>358</v>
      </c>
      <c r="P1253" s="15" t="s">
        <v>359</v>
      </c>
      <c r="Q1253" s="73"/>
      <c r="R1253" s="74"/>
      <c r="S1253" s="74"/>
      <c r="T1253" s="74"/>
      <c r="U1253" s="74"/>
      <c r="V1253" s="74"/>
      <c r="W1253" s="74"/>
      <c r="X1253" s="74"/>
      <c r="Y1253" s="61"/>
      <c r="Z1253" s="69" t="s">
        <v>519</v>
      </c>
      <c r="AA1253" s="59" t="s">
        <v>381</v>
      </c>
      <c r="AB1253" s="78"/>
      <c r="AC1253" s="27" t="s">
        <v>358</v>
      </c>
      <c r="AD1253" s="15" t="s">
        <v>359</v>
      </c>
      <c r="AE1253" s="73"/>
      <c r="AF1253" s="74"/>
      <c r="AG1253" s="74"/>
      <c r="AH1253" s="74"/>
      <c r="AI1253" s="74"/>
      <c r="AJ1253" s="74"/>
      <c r="AK1253" s="74"/>
      <c r="AL1253" s="74"/>
      <c r="AM1253" s="61"/>
    </row>
    <row r="1254" spans="1:39" hidden="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60" t="s">
        <v>381</v>
      </c>
      <c r="N1254" s="79"/>
      <c r="O1254" s="53" t="s">
        <v>358</v>
      </c>
      <c r="P1254" s="20" t="s">
        <v>359</v>
      </c>
      <c r="Q1254" s="101"/>
      <c r="R1254" s="63"/>
      <c r="S1254" s="63"/>
      <c r="T1254" s="63"/>
      <c r="U1254" s="63"/>
      <c r="V1254" s="63"/>
      <c r="W1254" s="63"/>
      <c r="X1254" s="63"/>
      <c r="Y1254" s="64"/>
      <c r="Z1254" s="70" t="s">
        <v>519</v>
      </c>
      <c r="AA1254" s="60" t="s">
        <v>381</v>
      </c>
      <c r="AB1254" s="79"/>
      <c r="AC1254" s="53" t="s">
        <v>358</v>
      </c>
      <c r="AD1254" s="20" t="s">
        <v>359</v>
      </c>
      <c r="AE1254" s="101"/>
      <c r="AF1254" s="63"/>
      <c r="AG1254" s="63"/>
      <c r="AH1254" s="63"/>
      <c r="AI1254" s="63"/>
      <c r="AJ1254" s="63"/>
      <c r="AK1254" s="63"/>
      <c r="AL1254" s="63"/>
      <c r="AM1254" s="64"/>
    </row>
    <row r="1256" spans="1:39">
      <c r="AE1256" s="2" t="s">
        <v>422</v>
      </c>
      <c r="AF1256" s="2" t="s">
        <v>421</v>
      </c>
      <c r="AG1256" s="2" t="s">
        <v>362</v>
      </c>
      <c r="AH1256" s="2" t="s">
        <v>364</v>
      </c>
      <c r="AI1256" s="2" t="s">
        <v>28</v>
      </c>
      <c r="AJ1256" s="2" t="s">
        <v>365</v>
      </c>
      <c r="AK1256" s="2" t="s">
        <v>363</v>
      </c>
      <c r="AL1256" s="2" t="s">
        <v>366</v>
      </c>
      <c r="AM1256" s="2" t="s">
        <v>309</v>
      </c>
    </row>
  </sheetData>
  <autoFilter ref="A4:AM1254">
    <filterColumn colId="25">
      <filters>
        <filter val="Cont."/>
      </filters>
    </filterColumn>
    <filterColumn colId="27">
      <filters>
        <filter val="Individual"/>
      </filters>
    </filterColumn>
  </autoFilter>
  <mergeCells count="4">
    <mergeCell ref="Q2:Y2"/>
    <mergeCell ref="AE2:AM2"/>
    <mergeCell ref="Q3:Y3"/>
    <mergeCell ref="AE3:AM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W1255"/>
  <sheetViews>
    <sheetView showGridLines="0" workbookViewId="0">
      <pane xSplit="1" ySplit="4" topLeftCell="F1222" activePane="bottomRight" state="frozen"/>
      <selection pane="topRight" activeCell="B1" sqref="B1"/>
      <selection pane="bottomLeft" activeCell="A5" sqref="A5"/>
      <selection pane="bottomRight" activeCell="N5" sqref="N5:N1252"/>
    </sheetView>
  </sheetViews>
  <sheetFormatPr baseColWidth="10" defaultColWidth="9" defaultRowHeight="12"/>
  <cols>
    <col min="1" max="1" width="5.875" style="3" bestFit="1" customWidth="1"/>
    <col min="2" max="3" width="12.37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2.5" style="154" bestFit="1" customWidth="1"/>
    <col min="14" max="14" width="8.75" style="154" bestFit="1" customWidth="1"/>
    <col min="15" max="15" width="12.875" style="154" bestFit="1" customWidth="1"/>
    <col min="16" max="16" width="10.375" style="154" bestFit="1" customWidth="1"/>
    <col min="17" max="17" width="10.875" style="154" bestFit="1" customWidth="1"/>
    <col min="18" max="18" width="7.75" style="154" bestFit="1" customWidth="1"/>
    <col min="19" max="19" width="8.875" style="154" bestFit="1" customWidth="1"/>
    <col min="20" max="20" width="6.5" style="154" bestFit="1" customWidth="1"/>
    <col min="21" max="23" width="15.25" style="127" bestFit="1" customWidth="1"/>
    <col min="24" max="16384" width="9" style="2"/>
  </cols>
  <sheetData>
    <row r="1" spans="1:23" s="1" customFormat="1" ht="12" customHeight="1">
      <c r="A1" s="8"/>
      <c r="B1" s="194" t="s">
        <v>410</v>
      </c>
      <c r="C1" s="195"/>
      <c r="D1" s="195"/>
      <c r="E1" s="195"/>
      <c r="F1" s="195"/>
      <c r="G1" s="195"/>
      <c r="H1" s="195"/>
      <c r="I1" s="195"/>
      <c r="J1" s="195"/>
      <c r="K1" s="195"/>
      <c r="L1" s="195"/>
      <c r="M1" s="141"/>
      <c r="N1" s="141"/>
      <c r="O1" s="141"/>
      <c r="P1" s="141"/>
      <c r="Q1" s="141"/>
      <c r="R1" s="141"/>
      <c r="S1" s="141"/>
      <c r="T1" s="141"/>
      <c r="U1" s="128"/>
      <c r="V1" s="128"/>
      <c r="W1" s="128"/>
    </row>
    <row r="2" spans="1:23" s="1" customFormat="1" ht="12" customHeight="1">
      <c r="A2" s="9"/>
      <c r="B2" s="189"/>
      <c r="C2" s="176"/>
      <c r="D2" s="176"/>
      <c r="E2" s="176"/>
      <c r="F2" s="176"/>
      <c r="G2" s="176"/>
      <c r="H2" s="176"/>
      <c r="I2" s="176"/>
      <c r="J2" s="176"/>
      <c r="K2" s="176"/>
      <c r="L2" s="176"/>
      <c r="M2" s="1158" t="s">
        <v>5</v>
      </c>
      <c r="N2" s="1158"/>
      <c r="O2" s="1158"/>
      <c r="P2" s="1158"/>
      <c r="Q2" s="1158"/>
      <c r="R2" s="1158"/>
      <c r="S2" s="1158"/>
      <c r="T2" s="1158"/>
      <c r="U2" s="1151" t="s">
        <v>1</v>
      </c>
      <c r="V2" s="1151" t="s">
        <v>2</v>
      </c>
      <c r="W2" s="1151" t="s">
        <v>3</v>
      </c>
    </row>
    <row r="3" spans="1:23" s="1" customFormat="1" ht="12" customHeight="1">
      <c r="A3" s="9"/>
      <c r="B3" s="191"/>
      <c r="C3" s="179"/>
      <c r="D3" s="192"/>
      <c r="E3" s="179"/>
      <c r="F3" s="192"/>
      <c r="G3" s="179"/>
      <c r="H3" s="192"/>
      <c r="I3" s="179"/>
      <c r="J3" s="192"/>
      <c r="K3" s="179"/>
      <c r="L3" s="179"/>
      <c r="M3" s="1159" t="s">
        <v>423</v>
      </c>
      <c r="N3" s="1159"/>
      <c r="O3" s="1159"/>
      <c r="P3" s="1159"/>
      <c r="Q3" s="1159"/>
      <c r="R3" s="1159"/>
      <c r="S3" s="1159"/>
      <c r="T3" s="1159"/>
      <c r="U3" s="1151"/>
      <c r="V3" s="1151"/>
      <c r="W3" s="1151"/>
    </row>
    <row r="4" spans="1:23" s="1" customFormat="1" ht="24">
      <c r="A4" s="7" t="s">
        <v>0</v>
      </c>
      <c r="B4" s="34" t="s">
        <v>389</v>
      </c>
      <c r="C4" s="34" t="s">
        <v>390</v>
      </c>
      <c r="D4" s="35" t="s">
        <v>391</v>
      </c>
      <c r="E4" s="35" t="s">
        <v>296</v>
      </c>
      <c r="F4" s="35" t="s">
        <v>392</v>
      </c>
      <c r="G4" s="35" t="s">
        <v>393</v>
      </c>
      <c r="H4" s="35" t="s">
        <v>299</v>
      </c>
      <c r="I4" s="35" t="s">
        <v>394</v>
      </c>
      <c r="J4" s="35" t="s">
        <v>301</v>
      </c>
      <c r="K4" s="36" t="s">
        <v>302</v>
      </c>
      <c r="L4" s="34" t="s">
        <v>294</v>
      </c>
      <c r="M4" s="142" t="s">
        <v>449</v>
      </c>
      <c r="N4" s="143" t="s">
        <v>450</v>
      </c>
      <c r="O4" s="143" t="s">
        <v>451</v>
      </c>
      <c r="P4" s="143" t="s">
        <v>452</v>
      </c>
      <c r="Q4" s="143" t="s">
        <v>453</v>
      </c>
      <c r="R4" s="143" t="s">
        <v>454</v>
      </c>
      <c r="S4" s="143" t="s">
        <v>455</v>
      </c>
      <c r="T4" s="144" t="s">
        <v>436</v>
      </c>
      <c r="U4" s="46" t="s">
        <v>407</v>
      </c>
      <c r="V4" s="125" t="s">
        <v>408</v>
      </c>
      <c r="W4" s="126" t="s">
        <v>409</v>
      </c>
    </row>
    <row r="5" spans="1:23" ht="12" customHeight="1">
      <c r="A5" s="10">
        <v>1</v>
      </c>
      <c r="B5" s="68" t="s">
        <v>125</v>
      </c>
      <c r="C5" s="69" t="s">
        <v>59</v>
      </c>
      <c r="D5" s="23" t="str">
        <f>"+60"</f>
        <v>+60</v>
      </c>
      <c r="E5" s="23" t="s">
        <v>304</v>
      </c>
      <c r="F5" s="24" t="s">
        <v>49</v>
      </c>
      <c r="G5" s="12" t="s">
        <v>310</v>
      </c>
      <c r="H5" s="12" t="s">
        <v>306</v>
      </c>
      <c r="I5" s="102" t="s">
        <v>504</v>
      </c>
      <c r="J5" s="11" t="str">
        <f>"12-16h"</f>
        <v>12-16h</v>
      </c>
      <c r="K5" s="24" t="s">
        <v>512</v>
      </c>
      <c r="L5" s="68" t="s">
        <v>518</v>
      </c>
      <c r="M5" s="145"/>
      <c r="N5" s="155"/>
      <c r="O5" s="146"/>
      <c r="P5" s="146">
        <v>1</v>
      </c>
      <c r="Q5" s="146"/>
      <c r="R5" s="146"/>
      <c r="S5" s="146"/>
      <c r="T5" s="147"/>
      <c r="U5" s="129" t="s">
        <v>371</v>
      </c>
      <c r="V5" s="130" t="str">
        <f>VLOOKUP(A5,DB_ACS_Q1_Q4!$A$4:$R$1328,13)</f>
        <v>Electricidad</v>
      </c>
      <c r="W5" s="131" t="str">
        <f>VLOOKUP(A5,DB_REF_Q1_Q4!$A$4:$AD$1328,13)</f>
        <v>AC Eléctrico</v>
      </c>
    </row>
    <row r="6" spans="1:23" ht="12" customHeight="1">
      <c r="A6" s="10">
        <v>2</v>
      </c>
      <c r="B6" s="69" t="s">
        <v>125</v>
      </c>
      <c r="C6" s="69" t="s">
        <v>59</v>
      </c>
      <c r="D6" s="11" t="s">
        <v>25</v>
      </c>
      <c r="E6" s="11" t="s">
        <v>303</v>
      </c>
      <c r="F6" s="12" t="s">
        <v>48</v>
      </c>
      <c r="G6" s="12" t="s">
        <v>310</v>
      </c>
      <c r="H6" s="12" t="s">
        <v>306</v>
      </c>
      <c r="I6" s="103" t="s">
        <v>504</v>
      </c>
      <c r="J6" s="11" t="str">
        <f>"12-16h"</f>
        <v>12-16h</v>
      </c>
      <c r="K6" s="12" t="s">
        <v>513</v>
      </c>
      <c r="L6" s="69" t="s">
        <v>518</v>
      </c>
      <c r="M6" s="148"/>
      <c r="N6" s="156"/>
      <c r="O6" s="149"/>
      <c r="P6" s="149"/>
      <c r="Q6" s="149"/>
      <c r="R6" s="149">
        <v>1</v>
      </c>
      <c r="S6" s="149"/>
      <c r="T6" s="150"/>
      <c r="U6" s="132" t="s">
        <v>385</v>
      </c>
      <c r="V6" s="133" t="str">
        <f>VLOOKUP(A6,DB_ACS_Q1_Q4!$A$4:$AD$1328,13)</f>
        <v>Gas Natural</v>
      </c>
      <c r="W6" s="134" t="str">
        <f>VLOOKUP(A6,DB_REF_Q1_Q4!$A$4:$AD$1328,13)</f>
        <v>Bomba de calor aire</v>
      </c>
    </row>
    <row r="7" spans="1:23" ht="12" customHeight="1">
      <c r="A7" s="10">
        <v>3</v>
      </c>
      <c r="B7" s="69" t="s">
        <v>125</v>
      </c>
      <c r="C7" s="69" t="s">
        <v>59</v>
      </c>
      <c r="D7" s="11" t="str">
        <f>"+60"</f>
        <v>+60</v>
      </c>
      <c r="E7" s="11" t="s">
        <v>304</v>
      </c>
      <c r="F7" s="12" t="s">
        <v>49</v>
      </c>
      <c r="G7" s="12" t="s">
        <v>310</v>
      </c>
      <c r="H7" s="12" t="s">
        <v>306</v>
      </c>
      <c r="I7" s="103" t="s">
        <v>504</v>
      </c>
      <c r="J7" s="12" t="str">
        <f>"≥17h"</f>
        <v>≥17h</v>
      </c>
      <c r="K7" s="12" t="s">
        <v>512</v>
      </c>
      <c r="L7" s="69" t="s">
        <v>518</v>
      </c>
      <c r="M7" s="148">
        <v>1</v>
      </c>
      <c r="N7" s="156"/>
      <c r="O7" s="149"/>
      <c r="P7" s="149">
        <v>1</v>
      </c>
      <c r="Q7" s="149"/>
      <c r="R7" s="149"/>
      <c r="S7" s="149"/>
      <c r="T7" s="150"/>
      <c r="U7" s="132" t="s">
        <v>373</v>
      </c>
      <c r="V7" s="133" t="str">
        <f>VLOOKUP(A7,DB_ACS_Q1_Q4!$A$4:$AD$1328,13)</f>
        <v>Gas Natural</v>
      </c>
      <c r="W7" s="134" t="str">
        <f>VLOOKUP(A7,DB_REF_Q1_Q4!$A$4:$AD$1328,13)</f>
        <v>AC Eléctrico</v>
      </c>
    </row>
    <row r="8" spans="1:23" ht="12" customHeight="1">
      <c r="A8" s="10">
        <v>4</v>
      </c>
      <c r="B8" s="69" t="s">
        <v>190</v>
      </c>
      <c r="C8" s="69" t="s">
        <v>190</v>
      </c>
      <c r="D8" s="11" t="s">
        <v>51</v>
      </c>
      <c r="E8" s="11" t="s">
        <v>304</v>
      </c>
      <c r="F8" s="12" t="s">
        <v>50</v>
      </c>
      <c r="G8" s="12" t="s">
        <v>510</v>
      </c>
      <c r="H8" s="12" t="s">
        <v>306</v>
      </c>
      <c r="I8" s="103" t="s">
        <v>505</v>
      </c>
      <c r="J8" s="11" t="str">
        <f>"12-16h"</f>
        <v>12-16h</v>
      </c>
      <c r="K8" s="12" t="s">
        <v>512</v>
      </c>
      <c r="L8" s="69" t="s">
        <v>518</v>
      </c>
      <c r="M8" s="148">
        <v>1</v>
      </c>
      <c r="N8" s="156"/>
      <c r="O8" s="149"/>
      <c r="P8" s="149"/>
      <c r="Q8" s="149"/>
      <c r="R8" s="149"/>
      <c r="S8" s="149"/>
      <c r="T8" s="150"/>
      <c r="U8" s="132" t="s">
        <v>371</v>
      </c>
      <c r="V8" s="133" t="str">
        <f>VLOOKUP(A8,DB_ACS_Q1_Q4!$A$4:$AD$1328,13)</f>
        <v>Electricidad</v>
      </c>
      <c r="W8" s="134" t="str">
        <f>VLOOKUP(A8,DB_REF_Q1_Q4!$A$4:$AD$1328,13)</f>
        <v>Bomba de calor aire</v>
      </c>
    </row>
    <row r="9" spans="1:23" ht="12" customHeight="1">
      <c r="A9" s="10">
        <v>5</v>
      </c>
      <c r="B9" s="69" t="s">
        <v>190</v>
      </c>
      <c r="C9" s="69" t="s">
        <v>190</v>
      </c>
      <c r="D9" s="11" t="str">
        <f>"+60"</f>
        <v>+60</v>
      </c>
      <c r="E9" s="11" t="s">
        <v>303</v>
      </c>
      <c r="F9" s="12" t="s">
        <v>48</v>
      </c>
      <c r="G9" s="12" t="s">
        <v>310</v>
      </c>
      <c r="H9" s="12" t="s">
        <v>306</v>
      </c>
      <c r="I9" s="103" t="s">
        <v>505</v>
      </c>
      <c r="J9" s="12" t="str">
        <f>"≥17h"</f>
        <v>≥17h</v>
      </c>
      <c r="K9" s="12" t="s">
        <v>47</v>
      </c>
      <c r="L9" s="69" t="s">
        <v>518</v>
      </c>
      <c r="M9" s="148">
        <v>1</v>
      </c>
      <c r="N9" s="156"/>
      <c r="O9" s="149"/>
      <c r="P9" s="149"/>
      <c r="Q9" s="149"/>
      <c r="R9" s="149"/>
      <c r="S9" s="149"/>
      <c r="T9" s="150"/>
      <c r="U9" s="132" t="s">
        <v>373</v>
      </c>
      <c r="V9" s="133" t="str">
        <f>VLOOKUP(A9,DB_ACS_Q1_Q4!$A$4:$AD$1328,13)</f>
        <v>Gas Natural</v>
      </c>
      <c r="W9" s="134" t="str">
        <f>VLOOKUP(A9,DB_REF_Q1_Q4!$A$4:$AD$1328,13)</f>
        <v>AC Eléctrico</v>
      </c>
    </row>
    <row r="10" spans="1:23" ht="12" customHeight="1">
      <c r="A10" s="10">
        <v>6</v>
      </c>
      <c r="B10" s="69" t="s">
        <v>190</v>
      </c>
      <c r="C10" s="69" t="s">
        <v>190</v>
      </c>
      <c r="D10" s="11" t="s">
        <v>51</v>
      </c>
      <c r="E10" s="11" t="s">
        <v>303</v>
      </c>
      <c r="F10" s="12" t="s">
        <v>48</v>
      </c>
      <c r="G10" s="12" t="s">
        <v>310</v>
      </c>
      <c r="H10" s="12" t="s">
        <v>306</v>
      </c>
      <c r="I10" s="103" t="s">
        <v>504</v>
      </c>
      <c r="J10" s="12" t="str">
        <f>"≥17h"</f>
        <v>≥17h</v>
      </c>
      <c r="K10" s="12" t="s">
        <v>513</v>
      </c>
      <c r="L10" s="69" t="s">
        <v>518</v>
      </c>
      <c r="M10" s="148"/>
      <c r="N10" s="156"/>
      <c r="O10" s="149"/>
      <c r="P10" s="149"/>
      <c r="Q10" s="149"/>
      <c r="R10" s="149">
        <v>1</v>
      </c>
      <c r="S10" s="149"/>
      <c r="T10" s="150"/>
      <c r="U10" s="132" t="s">
        <v>373</v>
      </c>
      <c r="V10" s="133" t="str">
        <f>VLOOKUP(A10,DB_ACS_Q1_Q4!$A$4:$AD$1328,13)</f>
        <v>Gas Natural</v>
      </c>
      <c r="W10" s="134" t="str">
        <f>VLOOKUP(A10,DB_REF_Q1_Q4!$A$4:$AD$1328,13)</f>
        <v>Bomba de calor aire</v>
      </c>
    </row>
    <row r="11" spans="1:23" ht="12" customHeight="1">
      <c r="A11" s="10">
        <v>7</v>
      </c>
      <c r="B11" s="69" t="s">
        <v>190</v>
      </c>
      <c r="C11" s="69" t="s">
        <v>190</v>
      </c>
      <c r="D11" s="11" t="s">
        <v>25</v>
      </c>
      <c r="E11" s="11" t="s">
        <v>303</v>
      </c>
      <c r="F11" s="12" t="s">
        <v>48</v>
      </c>
      <c r="G11" s="12" t="s">
        <v>310</v>
      </c>
      <c r="H11" s="12" t="s">
        <v>306</v>
      </c>
      <c r="I11" s="103" t="s">
        <v>504</v>
      </c>
      <c r="J11" s="12" t="str">
        <f>"≥17h"</f>
        <v>≥17h</v>
      </c>
      <c r="K11" s="12" t="s">
        <v>47</v>
      </c>
      <c r="L11" s="69" t="s">
        <v>518</v>
      </c>
      <c r="M11" s="148">
        <v>1</v>
      </c>
      <c r="N11" s="156"/>
      <c r="O11" s="149"/>
      <c r="P11" s="149"/>
      <c r="Q11" s="149"/>
      <c r="R11" s="149"/>
      <c r="S11" s="149"/>
      <c r="T11" s="150"/>
      <c r="U11" s="132" t="s">
        <v>373</v>
      </c>
      <c r="V11" s="133" t="str">
        <f>VLOOKUP(A11,DB_ACS_Q1_Q4!$A$4:$AD$1328,13)</f>
        <v>Gas Natural</v>
      </c>
      <c r="W11" s="134" t="str">
        <f>VLOOKUP(A11,DB_REF_Q1_Q4!$A$4:$AD$1328,13)</f>
        <v>Bomba de calor aire</v>
      </c>
    </row>
    <row r="12" spans="1:23" ht="12" customHeight="1">
      <c r="A12" s="10">
        <v>8</v>
      </c>
      <c r="B12" s="69" t="s">
        <v>81</v>
      </c>
      <c r="C12" s="69" t="s">
        <v>81</v>
      </c>
      <c r="D12" s="11" t="s">
        <v>25</v>
      </c>
      <c r="E12" s="11" t="s">
        <v>304</v>
      </c>
      <c r="F12" s="12" t="s">
        <v>50</v>
      </c>
      <c r="G12" s="12" t="s">
        <v>510</v>
      </c>
      <c r="H12" s="12" t="s">
        <v>306</v>
      </c>
      <c r="I12" s="103" t="s">
        <v>505</v>
      </c>
      <c r="J12" s="12" t="str">
        <f>"≥17h"</f>
        <v>≥17h</v>
      </c>
      <c r="K12" s="12" t="s">
        <v>512</v>
      </c>
      <c r="L12" s="69" t="s">
        <v>518</v>
      </c>
      <c r="M12" s="148">
        <v>1</v>
      </c>
      <c r="N12" s="156"/>
      <c r="O12" s="149"/>
      <c r="P12" s="149">
        <v>1</v>
      </c>
      <c r="Q12" s="149"/>
      <c r="R12" s="149"/>
      <c r="S12" s="149"/>
      <c r="T12" s="150"/>
      <c r="U12" s="132" t="s">
        <v>385</v>
      </c>
      <c r="V12" s="133" t="str">
        <f>VLOOKUP(A12,DB_ACS_Q1_Q4!$A$4:$AD$1328,13)</f>
        <v>Gas Natural</v>
      </c>
      <c r="W12" s="134" t="str">
        <f>VLOOKUP(A12,DB_REF_Q1_Q4!$A$4:$AD$1328,13)</f>
        <v>Bomba de calor aire</v>
      </c>
    </row>
    <row r="13" spans="1:23" ht="12" customHeight="1">
      <c r="A13" s="10">
        <v>9</v>
      </c>
      <c r="B13" s="69" t="s">
        <v>81</v>
      </c>
      <c r="C13" s="69" t="s">
        <v>81</v>
      </c>
      <c r="D13" s="11" t="s">
        <v>25</v>
      </c>
      <c r="E13" s="11" t="s">
        <v>303</v>
      </c>
      <c r="F13" s="12" t="s">
        <v>50</v>
      </c>
      <c r="G13" s="12" t="s">
        <v>510</v>
      </c>
      <c r="H13" s="12" t="s">
        <v>306</v>
      </c>
      <c r="I13" s="103" t="s">
        <v>504</v>
      </c>
      <c r="J13" s="11" t="str">
        <f>"≤12h"</f>
        <v>≤12h</v>
      </c>
      <c r="K13" s="12" t="s">
        <v>513</v>
      </c>
      <c r="L13" s="69" t="s">
        <v>518</v>
      </c>
      <c r="M13" s="148">
        <v>1</v>
      </c>
      <c r="N13" s="156"/>
      <c r="O13" s="149"/>
      <c r="P13" s="149"/>
      <c r="Q13" s="149"/>
      <c r="R13" s="149"/>
      <c r="S13" s="149"/>
      <c r="T13" s="150"/>
      <c r="U13" s="132" t="s">
        <v>385</v>
      </c>
      <c r="V13" s="133" t="str">
        <f>VLOOKUP(A13,DB_ACS_Q1_Q4!$A$4:$AD$1328,13)</f>
        <v>Gas Natural</v>
      </c>
      <c r="W13" s="134" t="str">
        <f>VLOOKUP(A13,DB_REF_Q1_Q4!$A$4:$AD$1328,13)</f>
        <v>Bomba de calor aire</v>
      </c>
    </row>
    <row r="14" spans="1:23" ht="12" customHeight="1">
      <c r="A14" s="10">
        <v>10</v>
      </c>
      <c r="B14" s="69" t="s">
        <v>158</v>
      </c>
      <c r="C14" s="69" t="s">
        <v>60</v>
      </c>
      <c r="D14" s="11" t="s">
        <v>25</v>
      </c>
      <c r="E14" s="11" t="s">
        <v>303</v>
      </c>
      <c r="F14" s="12" t="s">
        <v>50</v>
      </c>
      <c r="G14" s="11" t="s">
        <v>511</v>
      </c>
      <c r="H14" s="12" t="s">
        <v>308</v>
      </c>
      <c r="I14" s="103" t="s">
        <v>505</v>
      </c>
      <c r="J14" s="12" t="str">
        <f>"≥17h"</f>
        <v>≥17h</v>
      </c>
      <c r="K14" s="12" t="s">
        <v>513</v>
      </c>
      <c r="L14" s="69" t="s">
        <v>520</v>
      </c>
      <c r="M14" s="148"/>
      <c r="N14" s="156"/>
      <c r="O14" s="149"/>
      <c r="P14" s="149"/>
      <c r="Q14" s="149"/>
      <c r="R14" s="149">
        <v>1</v>
      </c>
      <c r="S14" s="149"/>
      <c r="T14" s="150"/>
      <c r="U14" s="132" t="s">
        <v>372</v>
      </c>
      <c r="V14" s="133" t="str">
        <f>VLOOKUP(A14,DB_ACS_Q1_Q4!$A$4:$AD$1328,13)</f>
        <v>GLP</v>
      </c>
      <c r="W14" s="134" t="str">
        <f>VLOOKUP(A14,DB_REF_Q1_Q4!$A$4:$AD$1328,13)</f>
        <v>Ninguno</v>
      </c>
    </row>
    <row r="15" spans="1:23" ht="12" customHeight="1">
      <c r="A15" s="10">
        <v>11</v>
      </c>
      <c r="B15" s="69" t="s">
        <v>81</v>
      </c>
      <c r="C15" s="69" t="s">
        <v>81</v>
      </c>
      <c r="D15" s="11" t="s">
        <v>51</v>
      </c>
      <c r="E15" s="11" t="s">
        <v>304</v>
      </c>
      <c r="F15" s="12" t="s">
        <v>50</v>
      </c>
      <c r="G15" s="12" t="s">
        <v>510</v>
      </c>
      <c r="H15" s="12" t="s">
        <v>306</v>
      </c>
      <c r="I15" s="103" t="s">
        <v>505</v>
      </c>
      <c r="J15" s="12" t="str">
        <f>"≥17h"</f>
        <v>≥17h</v>
      </c>
      <c r="K15" s="12" t="s">
        <v>512</v>
      </c>
      <c r="L15" s="69" t="s">
        <v>518</v>
      </c>
      <c r="M15" s="148">
        <v>1</v>
      </c>
      <c r="N15" s="156"/>
      <c r="O15" s="149"/>
      <c r="P15" s="149"/>
      <c r="Q15" s="149"/>
      <c r="R15" s="149"/>
      <c r="S15" s="149"/>
      <c r="T15" s="150"/>
      <c r="U15" s="132" t="s">
        <v>371</v>
      </c>
      <c r="V15" s="133" t="str">
        <f>VLOOKUP(A15,DB_ACS_Q1_Q4!$A$4:$AD$1328,13)</f>
        <v>Electricidad</v>
      </c>
      <c r="W15" s="134" t="str">
        <f>VLOOKUP(A15,DB_REF_Q1_Q4!$A$4:$AD$1328,13)</f>
        <v>AC Eléctrico</v>
      </c>
    </row>
    <row r="16" spans="1:23" ht="12" customHeight="1">
      <c r="A16" s="10">
        <v>12</v>
      </c>
      <c r="B16" s="69" t="s">
        <v>179</v>
      </c>
      <c r="C16" s="69" t="s">
        <v>168</v>
      </c>
      <c r="D16" s="11" t="s">
        <v>51</v>
      </c>
      <c r="E16" s="11" t="s">
        <v>304</v>
      </c>
      <c r="F16" s="12" t="s">
        <v>50</v>
      </c>
      <c r="G16" s="12" t="s">
        <v>510</v>
      </c>
      <c r="H16" s="12" t="s">
        <v>306</v>
      </c>
      <c r="I16" s="103" t="s">
        <v>505</v>
      </c>
      <c r="J16" s="12" t="str">
        <f>"≥17h"</f>
        <v>≥17h</v>
      </c>
      <c r="K16" s="12" t="s">
        <v>513</v>
      </c>
      <c r="L16" s="69" t="s">
        <v>520</v>
      </c>
      <c r="M16" s="148">
        <v>1</v>
      </c>
      <c r="N16" s="156"/>
      <c r="O16" s="149"/>
      <c r="P16" s="149"/>
      <c r="Q16" s="149"/>
      <c r="R16" s="149"/>
      <c r="S16" s="149"/>
      <c r="T16" s="150"/>
      <c r="U16" s="132" t="s">
        <v>373</v>
      </c>
      <c r="V16" s="133" t="str">
        <f>VLOOKUP(A16,DB_ACS_Q1_Q4!$A$4:$AD$1328,13)</f>
        <v>Gas Natural</v>
      </c>
      <c r="W16" s="134" t="str">
        <f>VLOOKUP(A16,DB_REF_Q1_Q4!$A$4:$AD$1328,13)</f>
        <v>Ninguno</v>
      </c>
    </row>
    <row r="17" spans="1:23" ht="12" customHeight="1">
      <c r="A17" s="10">
        <v>13</v>
      </c>
      <c r="B17" s="69" t="s">
        <v>82</v>
      </c>
      <c r="C17" s="69" t="s">
        <v>82</v>
      </c>
      <c r="D17" s="11" t="str">
        <f>"+60"</f>
        <v>+60</v>
      </c>
      <c r="E17" s="11" t="s">
        <v>303</v>
      </c>
      <c r="F17" s="12" t="s">
        <v>50</v>
      </c>
      <c r="G17" s="12" t="s">
        <v>310</v>
      </c>
      <c r="H17" s="12" t="s">
        <v>306</v>
      </c>
      <c r="I17" s="103" t="s">
        <v>505</v>
      </c>
      <c r="J17" s="12" t="str">
        <f>"≥17h"</f>
        <v>≥17h</v>
      </c>
      <c r="K17" s="12" t="s">
        <v>47</v>
      </c>
      <c r="L17" s="69" t="s">
        <v>518</v>
      </c>
      <c r="M17" s="148">
        <v>1</v>
      </c>
      <c r="N17" s="156"/>
      <c r="O17" s="149"/>
      <c r="P17" s="149"/>
      <c r="Q17" s="149"/>
      <c r="R17" s="149"/>
      <c r="S17" s="149"/>
      <c r="T17" s="150"/>
      <c r="U17" s="132" t="s">
        <v>385</v>
      </c>
      <c r="V17" s="133" t="str">
        <f>VLOOKUP(A17,DB_ACS_Q1_Q4!$A$4:$AD$1328,13)</f>
        <v>Gas Natural</v>
      </c>
      <c r="W17" s="134" t="str">
        <f>VLOOKUP(A17,DB_REF_Q1_Q4!$A$4:$AD$1328,13)</f>
        <v>Bomba de calor aire</v>
      </c>
    </row>
    <row r="18" spans="1:23" ht="12" customHeight="1">
      <c r="A18" s="10">
        <v>14</v>
      </c>
      <c r="B18" s="69" t="s">
        <v>171</v>
      </c>
      <c r="C18" s="69" t="s">
        <v>168</v>
      </c>
      <c r="D18" s="11" t="s">
        <v>51</v>
      </c>
      <c r="E18" s="11" t="s">
        <v>303</v>
      </c>
      <c r="F18" s="12" t="s">
        <v>50</v>
      </c>
      <c r="G18" s="12" t="s">
        <v>510</v>
      </c>
      <c r="H18" s="12" t="s">
        <v>307</v>
      </c>
      <c r="I18" s="103" t="s">
        <v>504</v>
      </c>
      <c r="J18" s="12" t="str">
        <f>"≥17h"</f>
        <v>≥17h</v>
      </c>
      <c r="K18" s="12" t="s">
        <v>513</v>
      </c>
      <c r="L18" s="69" t="s">
        <v>520</v>
      </c>
      <c r="M18" s="148"/>
      <c r="N18" s="156"/>
      <c r="O18" s="149"/>
      <c r="P18" s="149"/>
      <c r="Q18" s="149"/>
      <c r="R18" s="149">
        <v>1</v>
      </c>
      <c r="S18" s="149"/>
      <c r="T18" s="150"/>
      <c r="U18" s="132" t="s">
        <v>373</v>
      </c>
      <c r="V18" s="133" t="str">
        <f>VLOOKUP(A18,DB_ACS_Q1_Q4!$A$4:$AD$1328,13)</f>
        <v>Gas Natural</v>
      </c>
      <c r="W18" s="134" t="str">
        <f>VLOOKUP(A18,DB_REF_Q1_Q4!$A$4:$AD$1328,13)</f>
        <v>Ninguno</v>
      </c>
    </row>
    <row r="19" spans="1:23" ht="12" customHeight="1">
      <c r="A19" s="10">
        <v>15</v>
      </c>
      <c r="B19" s="69" t="s">
        <v>82</v>
      </c>
      <c r="C19" s="69" t="s">
        <v>82</v>
      </c>
      <c r="D19" s="11" t="s">
        <v>25</v>
      </c>
      <c r="E19" s="11" t="s">
        <v>304</v>
      </c>
      <c r="F19" s="12" t="s">
        <v>48</v>
      </c>
      <c r="G19" s="12" t="s">
        <v>310</v>
      </c>
      <c r="H19" s="12" t="s">
        <v>306</v>
      </c>
      <c r="I19" s="103" t="s">
        <v>505</v>
      </c>
      <c r="J19" s="11" t="str">
        <f>"≤12h"</f>
        <v>≤12h</v>
      </c>
      <c r="K19" s="12" t="s">
        <v>512</v>
      </c>
      <c r="L19" s="69" t="s">
        <v>518</v>
      </c>
      <c r="M19" s="148">
        <v>1</v>
      </c>
      <c r="N19" s="156"/>
      <c r="O19" s="149"/>
      <c r="P19" s="149">
        <v>1</v>
      </c>
      <c r="Q19" s="149"/>
      <c r="R19" s="149"/>
      <c r="S19" s="149"/>
      <c r="T19" s="150"/>
      <c r="U19" s="132" t="s">
        <v>309</v>
      </c>
      <c r="V19" s="133" t="str">
        <f>VLOOKUP(A19,DB_ACS_Q1_Q4!$A$4:$AD$1328,13)</f>
        <v>Otros</v>
      </c>
      <c r="W19" s="134" t="str">
        <f>VLOOKUP(A19,DB_REF_Q1_Q4!$A$4:$AD$1328,13)</f>
        <v>Ninguno</v>
      </c>
    </row>
    <row r="20" spans="1:23" ht="12" customHeight="1">
      <c r="A20" s="10">
        <v>16</v>
      </c>
      <c r="B20" s="69" t="s">
        <v>171</v>
      </c>
      <c r="C20" s="69" t="s">
        <v>168</v>
      </c>
      <c r="D20" s="11" t="s">
        <v>51</v>
      </c>
      <c r="E20" s="11" t="s">
        <v>304</v>
      </c>
      <c r="F20" s="12" t="s">
        <v>49</v>
      </c>
      <c r="G20" s="12" t="s">
        <v>310</v>
      </c>
      <c r="H20" s="12" t="s">
        <v>307</v>
      </c>
      <c r="I20" s="103" t="s">
        <v>504</v>
      </c>
      <c r="J20" s="12" t="str">
        <f>"≥17h"</f>
        <v>≥17h</v>
      </c>
      <c r="K20" s="12" t="s">
        <v>47</v>
      </c>
      <c r="L20" s="69" t="s">
        <v>520</v>
      </c>
      <c r="M20" s="148">
        <v>1</v>
      </c>
      <c r="N20" s="156"/>
      <c r="O20" s="149"/>
      <c r="P20" s="149"/>
      <c r="Q20" s="149"/>
      <c r="R20" s="149"/>
      <c r="S20" s="149">
        <v>1</v>
      </c>
      <c r="T20" s="150"/>
      <c r="U20" s="132" t="s">
        <v>373</v>
      </c>
      <c r="V20" s="133" t="str">
        <f>VLOOKUP(A20,DB_ACS_Q1_Q4!$A$4:$AD$1328,13)</f>
        <v>Gas Natural</v>
      </c>
      <c r="W20" s="134" t="str">
        <f>VLOOKUP(A20,DB_REF_Q1_Q4!$A$4:$AD$1328,13)</f>
        <v>Ninguno</v>
      </c>
    </row>
    <row r="21" spans="1:23" ht="12" customHeight="1">
      <c r="A21" s="10">
        <v>17</v>
      </c>
      <c r="B21" s="69" t="s">
        <v>292</v>
      </c>
      <c r="C21" s="69" t="s">
        <v>292</v>
      </c>
      <c r="D21" s="11" t="s">
        <v>51</v>
      </c>
      <c r="E21" s="11" t="s">
        <v>304</v>
      </c>
      <c r="F21" s="12" t="s">
        <v>50</v>
      </c>
      <c r="G21" s="12" t="s">
        <v>510</v>
      </c>
      <c r="H21" s="12" t="s">
        <v>307</v>
      </c>
      <c r="I21" s="103" t="s">
        <v>504</v>
      </c>
      <c r="J21" s="11" t="str">
        <f>"12-16h"</f>
        <v>12-16h</v>
      </c>
      <c r="K21" s="12" t="s">
        <v>513</v>
      </c>
      <c r="L21" s="69" t="s">
        <v>518</v>
      </c>
      <c r="M21" s="148">
        <v>1</v>
      </c>
      <c r="N21" s="156"/>
      <c r="O21" s="149"/>
      <c r="P21" s="149"/>
      <c r="Q21" s="149"/>
      <c r="R21" s="149"/>
      <c r="S21" s="149"/>
      <c r="T21" s="150"/>
      <c r="U21" s="132" t="s">
        <v>373</v>
      </c>
      <c r="V21" s="133" t="str">
        <f>VLOOKUP(A21,DB_ACS_Q1_Q4!$A$4:$AD$1328,13)</f>
        <v>Gas Natural</v>
      </c>
      <c r="W21" s="134" t="str">
        <f>VLOOKUP(A21,DB_REF_Q1_Q4!$A$4:$AD$1328,13)</f>
        <v>Ninguno</v>
      </c>
    </row>
    <row r="22" spans="1:23" ht="12" customHeight="1">
      <c r="A22" s="10">
        <v>18</v>
      </c>
      <c r="B22" s="69" t="s">
        <v>115</v>
      </c>
      <c r="C22" s="69" t="s">
        <v>72</v>
      </c>
      <c r="D22" s="11" t="str">
        <f>"+60"</f>
        <v>+60</v>
      </c>
      <c r="E22" s="11" t="s">
        <v>304</v>
      </c>
      <c r="F22" s="12" t="s">
        <v>49</v>
      </c>
      <c r="G22" s="11" t="s">
        <v>511</v>
      </c>
      <c r="H22" s="12" t="s">
        <v>308</v>
      </c>
      <c r="I22" s="103" t="s">
        <v>505</v>
      </c>
      <c r="J22" s="12" t="str">
        <f t="shared" ref="J22:J43" si="0">"≥17h"</f>
        <v>≥17h</v>
      </c>
      <c r="K22" s="12" t="s">
        <v>512</v>
      </c>
      <c r="L22" s="69" t="s">
        <v>519</v>
      </c>
      <c r="M22" s="148">
        <v>1</v>
      </c>
      <c r="N22" s="156"/>
      <c r="O22" s="149"/>
      <c r="P22" s="149"/>
      <c r="Q22" s="149"/>
      <c r="R22" s="149"/>
      <c r="S22" s="149"/>
      <c r="T22" s="150"/>
      <c r="U22" s="132" t="s">
        <v>309</v>
      </c>
      <c r="V22" s="133" t="str">
        <f>VLOOKUP(A22,DB_ACS_Q1_Q4!$A$4:$AD$1328,13)</f>
        <v>Electricidad</v>
      </c>
      <c r="W22" s="134" t="str">
        <f>VLOOKUP(A22,DB_REF_Q1_Q4!$A$4:$AD$1328,13)</f>
        <v>Ninguno</v>
      </c>
    </row>
    <row r="23" spans="1:23" ht="12" customHeight="1">
      <c r="A23" s="10">
        <v>19</v>
      </c>
      <c r="B23" s="69" t="s">
        <v>116</v>
      </c>
      <c r="C23" s="69" t="s">
        <v>72</v>
      </c>
      <c r="D23" s="11" t="str">
        <f>"+60"</f>
        <v>+60</v>
      </c>
      <c r="E23" s="11" t="s">
        <v>303</v>
      </c>
      <c r="F23" s="12" t="s">
        <v>49</v>
      </c>
      <c r="G23" s="11" t="s">
        <v>511</v>
      </c>
      <c r="H23" s="12" t="s">
        <v>307</v>
      </c>
      <c r="I23" s="12" t="s">
        <v>505</v>
      </c>
      <c r="J23" s="12" t="str">
        <f t="shared" si="0"/>
        <v>≥17h</v>
      </c>
      <c r="K23" s="12" t="s">
        <v>512</v>
      </c>
      <c r="L23" s="69" t="s">
        <v>519</v>
      </c>
      <c r="M23" s="148">
        <v>1</v>
      </c>
      <c r="N23" s="156"/>
      <c r="O23" s="149"/>
      <c r="P23" s="149"/>
      <c r="Q23" s="149"/>
      <c r="R23" s="149"/>
      <c r="S23" s="149"/>
      <c r="T23" s="150"/>
      <c r="U23" s="132" t="s">
        <v>374</v>
      </c>
      <c r="V23" s="133" t="str">
        <f>VLOOKUP(A23,DB_ACS_Q1_Q4!$A$4:$AD$1328,13)</f>
        <v>Gasóleo</v>
      </c>
      <c r="W23" s="134" t="str">
        <f>VLOOKUP(A23,DB_REF_Q1_Q4!$A$4:$AD$1328,13)</f>
        <v>AC Eléctrico</v>
      </c>
    </row>
    <row r="24" spans="1:23" ht="12" customHeight="1">
      <c r="A24" s="10">
        <v>20</v>
      </c>
      <c r="B24" s="69" t="s">
        <v>292</v>
      </c>
      <c r="C24" s="69" t="s">
        <v>292</v>
      </c>
      <c r="D24" s="11" t="s">
        <v>25</v>
      </c>
      <c r="E24" s="11" t="s">
        <v>303</v>
      </c>
      <c r="F24" s="12" t="s">
        <v>48</v>
      </c>
      <c r="G24" s="12" t="s">
        <v>510</v>
      </c>
      <c r="H24" s="12" t="s">
        <v>306</v>
      </c>
      <c r="I24" s="11" t="s">
        <v>507</v>
      </c>
      <c r="J24" s="12" t="str">
        <f t="shared" si="0"/>
        <v>≥17h</v>
      </c>
      <c r="K24" s="12" t="s">
        <v>512</v>
      </c>
      <c r="L24" s="69" t="s">
        <v>518</v>
      </c>
      <c r="M24" s="148">
        <v>1</v>
      </c>
      <c r="N24" s="156"/>
      <c r="O24" s="149"/>
      <c r="P24" s="149"/>
      <c r="Q24" s="149"/>
      <c r="R24" s="149">
        <v>1</v>
      </c>
      <c r="S24" s="149"/>
      <c r="T24" s="150"/>
      <c r="U24" s="132" t="s">
        <v>373</v>
      </c>
      <c r="V24" s="133" t="str">
        <f>VLOOKUP(A24,DB_ACS_Q1_Q4!$A$4:$AD$1328,13)</f>
        <v>Gas Natural</v>
      </c>
      <c r="W24" s="134" t="str">
        <f>VLOOKUP(A24,DB_REF_Q1_Q4!$A$4:$AD$1328,13)</f>
        <v>Bomba de calor aire</v>
      </c>
    </row>
    <row r="25" spans="1:23" ht="12" customHeight="1">
      <c r="A25" s="10">
        <v>21</v>
      </c>
      <c r="B25" s="69" t="s">
        <v>212</v>
      </c>
      <c r="C25" s="69" t="s">
        <v>69</v>
      </c>
      <c r="D25" s="11" t="str">
        <f>"+60"</f>
        <v>+60</v>
      </c>
      <c r="E25" s="11" t="s">
        <v>303</v>
      </c>
      <c r="F25" s="12" t="s">
        <v>49</v>
      </c>
      <c r="G25" s="11" t="s">
        <v>511</v>
      </c>
      <c r="H25" s="12" t="s">
        <v>307</v>
      </c>
      <c r="I25" s="11" t="s">
        <v>507</v>
      </c>
      <c r="J25" s="12" t="str">
        <f t="shared" si="0"/>
        <v>≥17h</v>
      </c>
      <c r="K25" s="12" t="s">
        <v>512</v>
      </c>
      <c r="L25" s="69" t="s">
        <v>518</v>
      </c>
      <c r="M25" s="148"/>
      <c r="N25" s="156"/>
      <c r="O25" s="149"/>
      <c r="P25" s="149"/>
      <c r="Q25" s="149"/>
      <c r="R25" s="149"/>
      <c r="S25" s="149"/>
      <c r="T25" s="150"/>
      <c r="U25" s="132" t="s">
        <v>375</v>
      </c>
      <c r="V25" s="133" t="str">
        <f>VLOOKUP(A25,DB_ACS_Q1_Q4!$A$4:$AD$1328,13)</f>
        <v>Electricidad</v>
      </c>
      <c r="W25" s="134" t="str">
        <f>VLOOKUP(A25,DB_REF_Q1_Q4!$A$4:$AD$1328,13)</f>
        <v>Ninguno</v>
      </c>
    </row>
    <row r="26" spans="1:23" ht="12" customHeight="1">
      <c r="A26" s="10">
        <v>22</v>
      </c>
      <c r="B26" s="69" t="s">
        <v>213</v>
      </c>
      <c r="C26" s="69" t="s">
        <v>69</v>
      </c>
      <c r="D26" s="11" t="s">
        <v>51</v>
      </c>
      <c r="E26" s="11" t="s">
        <v>304</v>
      </c>
      <c r="F26" s="12" t="s">
        <v>50</v>
      </c>
      <c r="G26" s="12" t="s">
        <v>310</v>
      </c>
      <c r="H26" s="12" t="s">
        <v>306</v>
      </c>
      <c r="I26" s="103" t="s">
        <v>504</v>
      </c>
      <c r="J26" s="12" t="str">
        <f t="shared" si="0"/>
        <v>≥17h</v>
      </c>
      <c r="K26" s="12" t="s">
        <v>47</v>
      </c>
      <c r="L26" s="69" t="s">
        <v>518</v>
      </c>
      <c r="M26" s="148">
        <v>1</v>
      </c>
      <c r="N26" s="156"/>
      <c r="O26" s="149"/>
      <c r="P26" s="149"/>
      <c r="Q26" s="149"/>
      <c r="R26" s="149"/>
      <c r="S26" s="149"/>
      <c r="T26" s="150"/>
      <c r="U26" s="132" t="s">
        <v>387</v>
      </c>
      <c r="V26" s="133" t="str">
        <f>VLOOKUP(A26,DB_ACS_Q1_Q4!$A$4:$AD$1328,13)</f>
        <v>Bomba de calor agua</v>
      </c>
      <c r="W26" s="134" t="str">
        <f>VLOOKUP(A26,DB_REF_Q1_Q4!$A$4:$AD$1328,13)</f>
        <v>Bomba de calor agua</v>
      </c>
    </row>
    <row r="27" spans="1:23" ht="12" customHeight="1">
      <c r="A27" s="10">
        <v>23</v>
      </c>
      <c r="B27" s="69" t="s">
        <v>131</v>
      </c>
      <c r="C27" s="69" t="s">
        <v>131</v>
      </c>
      <c r="D27" s="11" t="str">
        <f>"+60"</f>
        <v>+60</v>
      </c>
      <c r="E27" s="11" t="s">
        <v>303</v>
      </c>
      <c r="F27" s="12" t="s">
        <v>48</v>
      </c>
      <c r="G27" s="12" t="s">
        <v>310</v>
      </c>
      <c r="H27" s="12" t="s">
        <v>306</v>
      </c>
      <c r="I27" s="103" t="s">
        <v>504</v>
      </c>
      <c r="J27" s="12" t="str">
        <f t="shared" si="0"/>
        <v>≥17h</v>
      </c>
      <c r="K27" s="12" t="s">
        <v>513</v>
      </c>
      <c r="L27" s="69" t="s">
        <v>519</v>
      </c>
      <c r="M27" s="148">
        <v>1</v>
      </c>
      <c r="N27" s="156"/>
      <c r="O27" s="149"/>
      <c r="P27" s="149"/>
      <c r="Q27" s="149"/>
      <c r="R27" s="149"/>
      <c r="S27" s="149"/>
      <c r="T27" s="150"/>
      <c r="U27" s="132" t="s">
        <v>373</v>
      </c>
      <c r="V27" s="133" t="str">
        <f>VLOOKUP(A27,DB_ACS_Q1_Q4!$A$4:$AD$1328,13)</f>
        <v>Gas Natural</v>
      </c>
      <c r="W27" s="134" t="str">
        <f>VLOOKUP(A27,DB_REF_Q1_Q4!$A$4:$AD$1328,13)</f>
        <v>AC Eléctrico</v>
      </c>
    </row>
    <row r="28" spans="1:23" ht="12" customHeight="1">
      <c r="A28" s="10">
        <v>24</v>
      </c>
      <c r="B28" s="69" t="s">
        <v>213</v>
      </c>
      <c r="C28" s="69" t="s">
        <v>69</v>
      </c>
      <c r="D28" s="11" t="str">
        <f>"+60"</f>
        <v>+60</v>
      </c>
      <c r="E28" s="11" t="s">
        <v>304</v>
      </c>
      <c r="F28" s="12" t="s">
        <v>49</v>
      </c>
      <c r="G28" s="12" t="s">
        <v>310</v>
      </c>
      <c r="H28" s="12" t="s">
        <v>306</v>
      </c>
      <c r="I28" s="103" t="s">
        <v>504</v>
      </c>
      <c r="J28" s="12" t="str">
        <f t="shared" si="0"/>
        <v>≥17h</v>
      </c>
      <c r="K28" s="12" t="s">
        <v>512</v>
      </c>
      <c r="L28" s="69" t="s">
        <v>518</v>
      </c>
      <c r="M28" s="148"/>
      <c r="N28" s="156"/>
      <c r="O28" s="149"/>
      <c r="P28" s="149">
        <v>1</v>
      </c>
      <c r="Q28" s="149"/>
      <c r="R28" s="149"/>
      <c r="S28" s="149"/>
      <c r="T28" s="150"/>
      <c r="U28" s="132" t="s">
        <v>373</v>
      </c>
      <c r="V28" s="133" t="str">
        <f>VLOOKUP(A28,DB_ACS_Q1_Q4!$A$4:$AD$1328,13)</f>
        <v>Gas Natural</v>
      </c>
      <c r="W28" s="134" t="str">
        <f>VLOOKUP(A28,DB_REF_Q1_Q4!$A$4:$AD$1328,13)</f>
        <v>Bomba de calor aire</v>
      </c>
    </row>
    <row r="29" spans="1:23" ht="12" customHeight="1">
      <c r="A29" s="10">
        <v>25</v>
      </c>
      <c r="B29" s="69" t="s">
        <v>213</v>
      </c>
      <c r="C29" s="69" t="s">
        <v>69</v>
      </c>
      <c r="D29" s="11" t="str">
        <f>"+60"</f>
        <v>+60</v>
      </c>
      <c r="E29" s="11" t="s">
        <v>304</v>
      </c>
      <c r="F29" s="12" t="s">
        <v>49</v>
      </c>
      <c r="G29" s="12" t="s">
        <v>510</v>
      </c>
      <c r="H29" s="12" t="s">
        <v>306</v>
      </c>
      <c r="I29" s="103" t="s">
        <v>505</v>
      </c>
      <c r="J29" s="12" t="str">
        <f t="shared" si="0"/>
        <v>≥17h</v>
      </c>
      <c r="K29" s="12" t="s">
        <v>512</v>
      </c>
      <c r="L29" s="69" t="s">
        <v>518</v>
      </c>
      <c r="M29" s="148">
        <v>1</v>
      </c>
      <c r="N29" s="156"/>
      <c r="O29" s="149"/>
      <c r="P29" s="149"/>
      <c r="Q29" s="149"/>
      <c r="R29" s="149"/>
      <c r="S29" s="149"/>
      <c r="T29" s="150"/>
      <c r="U29" s="132" t="s">
        <v>385</v>
      </c>
      <c r="V29" s="133" t="str">
        <f>VLOOKUP(A29,DB_ACS_Q1_Q4!$A$4:$AD$1328,13)</f>
        <v>GLP</v>
      </c>
      <c r="W29" s="134" t="str">
        <f>VLOOKUP(A29,DB_REF_Q1_Q4!$A$4:$AD$1328,13)</f>
        <v>Bomba de calor aire</v>
      </c>
    </row>
    <row r="30" spans="1:23" ht="12" customHeight="1">
      <c r="A30" s="10">
        <v>26</v>
      </c>
      <c r="B30" s="69" t="s">
        <v>211</v>
      </c>
      <c r="C30" s="69" t="s">
        <v>211</v>
      </c>
      <c r="D30" s="11" t="s">
        <v>51</v>
      </c>
      <c r="E30" s="11" t="s">
        <v>304</v>
      </c>
      <c r="F30" s="12" t="s">
        <v>48</v>
      </c>
      <c r="G30" s="12" t="s">
        <v>310</v>
      </c>
      <c r="H30" s="12" t="s">
        <v>306</v>
      </c>
      <c r="I30" s="11" t="s">
        <v>507</v>
      </c>
      <c r="J30" s="12" t="str">
        <f t="shared" si="0"/>
        <v>≥17h</v>
      </c>
      <c r="K30" s="12" t="s">
        <v>513</v>
      </c>
      <c r="L30" s="69" t="s">
        <v>518</v>
      </c>
      <c r="M30" s="148">
        <v>1</v>
      </c>
      <c r="N30" s="156"/>
      <c r="O30" s="149"/>
      <c r="P30" s="149"/>
      <c r="Q30" s="149"/>
      <c r="R30" s="149"/>
      <c r="S30" s="149"/>
      <c r="T30" s="150"/>
      <c r="U30" s="132" t="s">
        <v>385</v>
      </c>
      <c r="V30" s="133" t="str">
        <f>VLOOKUP(A30,DB_ACS_Q1_Q4!$A$4:$AD$1328,13)</f>
        <v>GLP</v>
      </c>
      <c r="W30" s="134" t="str">
        <f>VLOOKUP(A30,DB_REF_Q1_Q4!$A$4:$AD$1328,13)</f>
        <v>Bomba de calor aire</v>
      </c>
    </row>
    <row r="31" spans="1:23" ht="12" customHeight="1">
      <c r="A31" s="10">
        <v>27</v>
      </c>
      <c r="B31" s="69" t="s">
        <v>74</v>
      </c>
      <c r="C31" s="69" t="s">
        <v>75</v>
      </c>
      <c r="D31" s="11" t="s">
        <v>25</v>
      </c>
      <c r="E31" s="11" t="s">
        <v>304</v>
      </c>
      <c r="F31" s="12" t="s">
        <v>50</v>
      </c>
      <c r="G31" s="12" t="s">
        <v>310</v>
      </c>
      <c r="H31" s="12" t="s">
        <v>306</v>
      </c>
      <c r="I31" s="12" t="s">
        <v>505</v>
      </c>
      <c r="J31" s="12" t="str">
        <f t="shared" si="0"/>
        <v>≥17h</v>
      </c>
      <c r="K31" s="12" t="s">
        <v>513</v>
      </c>
      <c r="L31" s="69" t="s">
        <v>519</v>
      </c>
      <c r="M31" s="148">
        <v>1</v>
      </c>
      <c r="N31" s="156"/>
      <c r="O31" s="149"/>
      <c r="P31" s="149"/>
      <c r="Q31" s="149"/>
      <c r="R31" s="149"/>
      <c r="S31" s="149"/>
      <c r="T31" s="150"/>
      <c r="U31" s="132" t="s">
        <v>373</v>
      </c>
      <c r="V31" s="133" t="str">
        <f>VLOOKUP(A31,DB_ACS_Q1_Q4!$A$4:$AD$1328,13)</f>
        <v>Gas Natural</v>
      </c>
      <c r="W31" s="134" t="str">
        <f>VLOOKUP(A31,DB_REF_Q1_Q4!$A$4:$AD$1328,13)</f>
        <v>Ninguno</v>
      </c>
    </row>
    <row r="32" spans="1:23" ht="12" customHeight="1">
      <c r="A32" s="10">
        <v>28</v>
      </c>
      <c r="B32" s="69" t="s">
        <v>74</v>
      </c>
      <c r="C32" s="69" t="s">
        <v>75</v>
      </c>
      <c r="D32" s="11" t="s">
        <v>51</v>
      </c>
      <c r="E32" s="11" t="s">
        <v>303</v>
      </c>
      <c r="F32" s="12" t="s">
        <v>50</v>
      </c>
      <c r="G32" s="12" t="s">
        <v>310</v>
      </c>
      <c r="H32" s="12" t="s">
        <v>306</v>
      </c>
      <c r="I32" s="103" t="s">
        <v>505</v>
      </c>
      <c r="J32" s="12" t="str">
        <f t="shared" si="0"/>
        <v>≥17h</v>
      </c>
      <c r="K32" s="12" t="s">
        <v>513</v>
      </c>
      <c r="L32" s="69" t="s">
        <v>519</v>
      </c>
      <c r="M32" s="148">
        <v>1</v>
      </c>
      <c r="N32" s="156"/>
      <c r="O32" s="149"/>
      <c r="P32" s="149">
        <v>1</v>
      </c>
      <c r="Q32" s="149"/>
      <c r="R32" s="149">
        <v>1</v>
      </c>
      <c r="S32" s="149"/>
      <c r="T32" s="150"/>
      <c r="U32" s="132" t="s">
        <v>373</v>
      </c>
      <c r="V32" s="133" t="str">
        <f>VLOOKUP(A32,DB_ACS_Q1_Q4!$A$4:$AD$1328,13)</f>
        <v>Gas Natural</v>
      </c>
      <c r="W32" s="134" t="str">
        <f>VLOOKUP(A32,DB_REF_Q1_Q4!$A$4:$AD$1328,13)</f>
        <v>Ninguno</v>
      </c>
    </row>
    <row r="33" spans="1:23" ht="12" customHeight="1">
      <c r="A33" s="10">
        <v>29</v>
      </c>
      <c r="B33" s="69" t="s">
        <v>74</v>
      </c>
      <c r="C33" s="69" t="s">
        <v>75</v>
      </c>
      <c r="D33" s="11" t="s">
        <v>51</v>
      </c>
      <c r="E33" s="11" t="s">
        <v>304</v>
      </c>
      <c r="F33" s="12" t="s">
        <v>49</v>
      </c>
      <c r="G33" s="12" t="s">
        <v>510</v>
      </c>
      <c r="H33" s="12" t="s">
        <v>306</v>
      </c>
      <c r="I33" s="103" t="s">
        <v>505</v>
      </c>
      <c r="J33" s="12" t="str">
        <f t="shared" si="0"/>
        <v>≥17h</v>
      </c>
      <c r="K33" s="12" t="s">
        <v>512</v>
      </c>
      <c r="L33" s="69" t="s">
        <v>519</v>
      </c>
      <c r="M33" s="148"/>
      <c r="N33" s="156"/>
      <c r="O33" s="149"/>
      <c r="P33" s="149"/>
      <c r="Q33" s="149"/>
      <c r="R33" s="149"/>
      <c r="S33" s="149">
        <v>1</v>
      </c>
      <c r="T33" s="150"/>
      <c r="U33" s="132" t="s">
        <v>373</v>
      </c>
      <c r="V33" s="133" t="str">
        <f>VLOOKUP(A33,DB_ACS_Q1_Q4!$A$4:$AD$1328,13)</f>
        <v>Gas Natural</v>
      </c>
      <c r="W33" s="134" t="str">
        <f>VLOOKUP(A33,DB_REF_Q1_Q4!$A$4:$AD$1328,13)</f>
        <v>Ninguno</v>
      </c>
    </row>
    <row r="34" spans="1:23" ht="12" customHeight="1">
      <c r="A34" s="10">
        <v>30</v>
      </c>
      <c r="B34" s="69" t="s">
        <v>82</v>
      </c>
      <c r="C34" s="69" t="s">
        <v>82</v>
      </c>
      <c r="D34" s="11" t="str">
        <f>"+60"</f>
        <v>+60</v>
      </c>
      <c r="E34" s="11" t="s">
        <v>304</v>
      </c>
      <c r="F34" s="12" t="s">
        <v>49</v>
      </c>
      <c r="G34" s="12" t="s">
        <v>310</v>
      </c>
      <c r="H34" s="12" t="s">
        <v>306</v>
      </c>
      <c r="I34" s="103" t="s">
        <v>504</v>
      </c>
      <c r="J34" s="12" t="str">
        <f t="shared" si="0"/>
        <v>≥17h</v>
      </c>
      <c r="K34" s="12" t="s">
        <v>512</v>
      </c>
      <c r="L34" s="69" t="s">
        <v>518</v>
      </c>
      <c r="M34" s="148">
        <v>1</v>
      </c>
      <c r="N34" s="156"/>
      <c r="O34" s="149"/>
      <c r="P34" s="149">
        <v>1</v>
      </c>
      <c r="Q34" s="149"/>
      <c r="R34" s="149"/>
      <c r="S34" s="149"/>
      <c r="T34" s="150"/>
      <c r="U34" s="132" t="s">
        <v>373</v>
      </c>
      <c r="V34" s="133" t="str">
        <f>VLOOKUP(A34,DB_ACS_Q1_Q4!$A$4:$AD$1328,13)</f>
        <v>Electricidad</v>
      </c>
      <c r="W34" s="134" t="str">
        <f>VLOOKUP(A34,DB_REF_Q1_Q4!$A$4:$AD$1328,13)</f>
        <v>Ninguno</v>
      </c>
    </row>
    <row r="35" spans="1:23" ht="12" customHeight="1">
      <c r="A35" s="10">
        <v>31</v>
      </c>
      <c r="B35" s="69" t="s">
        <v>74</v>
      </c>
      <c r="C35" s="69" t="s">
        <v>75</v>
      </c>
      <c r="D35" s="11" t="s">
        <v>25</v>
      </c>
      <c r="E35" s="11" t="s">
        <v>303</v>
      </c>
      <c r="F35" s="12" t="s">
        <v>48</v>
      </c>
      <c r="G35" s="12" t="s">
        <v>310</v>
      </c>
      <c r="H35" s="12" t="s">
        <v>306</v>
      </c>
      <c r="I35" s="103" t="s">
        <v>505</v>
      </c>
      <c r="J35" s="12" t="str">
        <f t="shared" si="0"/>
        <v>≥17h</v>
      </c>
      <c r="K35" s="12" t="s">
        <v>513</v>
      </c>
      <c r="L35" s="69" t="s">
        <v>519</v>
      </c>
      <c r="M35" s="148">
        <v>1</v>
      </c>
      <c r="N35" s="156"/>
      <c r="O35" s="149"/>
      <c r="P35" s="149"/>
      <c r="Q35" s="149"/>
      <c r="R35" s="149">
        <v>1</v>
      </c>
      <c r="S35" s="149">
        <v>1</v>
      </c>
      <c r="T35" s="150"/>
      <c r="U35" s="132" t="s">
        <v>373</v>
      </c>
      <c r="V35" s="133" t="str">
        <f>VLOOKUP(A35,DB_ACS_Q1_Q4!$A$4:$AD$1328,13)</f>
        <v>Gas Natural</v>
      </c>
      <c r="W35" s="134" t="str">
        <f>VLOOKUP(A35,DB_REF_Q1_Q4!$A$4:$AD$1328,13)</f>
        <v>Ninguno</v>
      </c>
    </row>
    <row r="36" spans="1:23" ht="12" customHeight="1">
      <c r="A36" s="10">
        <v>32</v>
      </c>
      <c r="B36" s="69" t="s">
        <v>82</v>
      </c>
      <c r="C36" s="69" t="s">
        <v>82</v>
      </c>
      <c r="D36" s="11" t="s">
        <v>25</v>
      </c>
      <c r="E36" s="11" t="s">
        <v>304</v>
      </c>
      <c r="F36" s="12" t="s">
        <v>48</v>
      </c>
      <c r="G36" s="12" t="s">
        <v>510</v>
      </c>
      <c r="H36" s="12" t="s">
        <v>306</v>
      </c>
      <c r="I36" s="103" t="s">
        <v>504</v>
      </c>
      <c r="J36" s="12" t="str">
        <f t="shared" si="0"/>
        <v>≥17h</v>
      </c>
      <c r="K36" s="12" t="s">
        <v>513</v>
      </c>
      <c r="L36" s="69" t="s">
        <v>518</v>
      </c>
      <c r="M36" s="148"/>
      <c r="N36" s="156"/>
      <c r="O36" s="149"/>
      <c r="P36" s="149">
        <v>1</v>
      </c>
      <c r="Q36" s="149"/>
      <c r="R36" s="149"/>
      <c r="S36" s="149"/>
      <c r="T36" s="150"/>
      <c r="U36" s="132" t="s">
        <v>373</v>
      </c>
      <c r="V36" s="133" t="str">
        <f>VLOOKUP(A36,DB_ACS_Q1_Q4!$A$4:$AD$1328,13)</f>
        <v>Gas Natural</v>
      </c>
      <c r="W36" s="134" t="str">
        <f>VLOOKUP(A36,DB_REF_Q1_Q4!$A$4:$AD$1328,13)</f>
        <v>Bomba de calor aire</v>
      </c>
    </row>
    <row r="37" spans="1:23" ht="12" customHeight="1">
      <c r="A37" s="10">
        <v>33</v>
      </c>
      <c r="B37" s="69" t="s">
        <v>67</v>
      </c>
      <c r="C37" s="69" t="s">
        <v>67</v>
      </c>
      <c r="D37" s="11" t="s">
        <v>51</v>
      </c>
      <c r="E37" s="11" t="s">
        <v>304</v>
      </c>
      <c r="F37" s="12" t="s">
        <v>48</v>
      </c>
      <c r="G37" s="12" t="s">
        <v>310</v>
      </c>
      <c r="H37" s="12" t="s">
        <v>306</v>
      </c>
      <c r="I37" s="103" t="s">
        <v>504</v>
      </c>
      <c r="J37" s="12" t="str">
        <f t="shared" si="0"/>
        <v>≥17h</v>
      </c>
      <c r="K37" s="12" t="s">
        <v>513</v>
      </c>
      <c r="L37" s="69" t="s">
        <v>518</v>
      </c>
      <c r="M37" s="148">
        <v>1</v>
      </c>
      <c r="N37" s="156"/>
      <c r="O37" s="149"/>
      <c r="P37" s="149">
        <v>1</v>
      </c>
      <c r="Q37" s="149"/>
      <c r="R37" s="149"/>
      <c r="S37" s="149"/>
      <c r="T37" s="150"/>
      <c r="U37" s="132" t="s">
        <v>342</v>
      </c>
      <c r="V37" s="133" t="str">
        <f>VLOOKUP(A37,DB_ACS_Q1_Q4!$A$4:$AD$1328,13)</f>
        <v>GLP</v>
      </c>
      <c r="W37" s="134" t="str">
        <f>VLOOKUP(A37,DB_REF_Q1_Q4!$A$4:$AD$1328,13)</f>
        <v>Ninguno</v>
      </c>
    </row>
    <row r="38" spans="1:23" ht="12" customHeight="1">
      <c r="A38" s="10">
        <v>34</v>
      </c>
      <c r="B38" s="69" t="s">
        <v>243</v>
      </c>
      <c r="C38" s="69" t="s">
        <v>85</v>
      </c>
      <c r="D38" s="11" t="str">
        <f>"+60"</f>
        <v>+60</v>
      </c>
      <c r="E38" s="11" t="s">
        <v>304</v>
      </c>
      <c r="F38" s="12" t="s">
        <v>48</v>
      </c>
      <c r="G38" s="12" t="s">
        <v>310</v>
      </c>
      <c r="H38" s="12" t="s">
        <v>306</v>
      </c>
      <c r="I38" s="103" t="s">
        <v>504</v>
      </c>
      <c r="J38" s="12" t="str">
        <f t="shared" si="0"/>
        <v>≥17h</v>
      </c>
      <c r="K38" s="12" t="s">
        <v>512</v>
      </c>
      <c r="L38" s="69" t="s">
        <v>518</v>
      </c>
      <c r="M38" s="148">
        <v>1</v>
      </c>
      <c r="N38" s="156"/>
      <c r="O38" s="149"/>
      <c r="P38" s="149"/>
      <c r="Q38" s="149"/>
      <c r="R38" s="149"/>
      <c r="S38" s="149"/>
      <c r="T38" s="150"/>
      <c r="U38" s="132" t="s">
        <v>342</v>
      </c>
      <c r="V38" s="133" t="str">
        <f>VLOOKUP(A38,DB_ACS_Q1_Q4!$A$4:$AD$1328,13)</f>
        <v>Electricidad</v>
      </c>
      <c r="W38" s="134" t="str">
        <f>VLOOKUP(A38,DB_REF_Q1_Q4!$A$4:$AD$1328,13)</f>
        <v>Ninguno</v>
      </c>
    </row>
    <row r="39" spans="1:23" ht="12" customHeight="1">
      <c r="A39" s="10">
        <v>35</v>
      </c>
      <c r="B39" s="69" t="s">
        <v>70</v>
      </c>
      <c r="C39" s="69" t="s">
        <v>71</v>
      </c>
      <c r="D39" s="11" t="s">
        <v>51</v>
      </c>
      <c r="E39" s="11" t="s">
        <v>304</v>
      </c>
      <c r="F39" s="12" t="s">
        <v>50</v>
      </c>
      <c r="G39" s="12" t="s">
        <v>310</v>
      </c>
      <c r="H39" s="12" t="s">
        <v>306</v>
      </c>
      <c r="I39" s="103" t="s">
        <v>505</v>
      </c>
      <c r="J39" s="12" t="str">
        <f t="shared" si="0"/>
        <v>≥17h</v>
      </c>
      <c r="K39" s="12" t="s">
        <v>513</v>
      </c>
      <c r="L39" s="69" t="s">
        <v>520</v>
      </c>
      <c r="M39" s="148"/>
      <c r="N39" s="156"/>
      <c r="O39" s="149"/>
      <c r="P39" s="149">
        <v>1</v>
      </c>
      <c r="Q39" s="149"/>
      <c r="R39" s="149"/>
      <c r="S39" s="149"/>
      <c r="T39" s="150"/>
      <c r="U39" s="132" t="s">
        <v>373</v>
      </c>
      <c r="V39" s="133" t="str">
        <f>VLOOKUP(A39,DB_ACS_Q1_Q4!$A$4:$AD$1328,13)</f>
        <v>Gas Natural</v>
      </c>
      <c r="W39" s="134" t="str">
        <f>VLOOKUP(A39,DB_REF_Q1_Q4!$A$4:$AD$1328,13)</f>
        <v>Ninguno</v>
      </c>
    </row>
    <row r="40" spans="1:23" ht="12" customHeight="1">
      <c r="A40" s="10">
        <v>36</v>
      </c>
      <c r="B40" s="69" t="s">
        <v>106</v>
      </c>
      <c r="C40" s="69" t="s">
        <v>71</v>
      </c>
      <c r="D40" s="11" t="str">
        <f>"+60"</f>
        <v>+60</v>
      </c>
      <c r="E40" s="11" t="s">
        <v>304</v>
      </c>
      <c r="F40" s="12" t="s">
        <v>49</v>
      </c>
      <c r="G40" s="12" t="s">
        <v>310</v>
      </c>
      <c r="H40" s="12" t="s">
        <v>306</v>
      </c>
      <c r="I40" s="103" t="s">
        <v>505</v>
      </c>
      <c r="J40" s="12" t="str">
        <f t="shared" si="0"/>
        <v>≥17h</v>
      </c>
      <c r="K40" s="12" t="s">
        <v>512</v>
      </c>
      <c r="L40" s="69" t="s">
        <v>520</v>
      </c>
      <c r="M40" s="148"/>
      <c r="N40" s="156"/>
      <c r="O40" s="149"/>
      <c r="P40" s="149">
        <v>1</v>
      </c>
      <c r="Q40" s="149"/>
      <c r="R40" s="149"/>
      <c r="S40" s="149"/>
      <c r="T40" s="150"/>
      <c r="U40" s="132" t="s">
        <v>373</v>
      </c>
      <c r="V40" s="133" t="str">
        <f>VLOOKUP(A40,DB_ACS_Q1_Q4!$A$4:$AD$1328,13)</f>
        <v>Gas Natural</v>
      </c>
      <c r="W40" s="134" t="str">
        <f>VLOOKUP(A40,DB_REF_Q1_Q4!$A$4:$AD$1328,13)</f>
        <v>Ninguno</v>
      </c>
    </row>
    <row r="41" spans="1:23" ht="12" customHeight="1">
      <c r="A41" s="10">
        <v>37</v>
      </c>
      <c r="B41" s="69" t="s">
        <v>125</v>
      </c>
      <c r="C41" s="69" t="s">
        <v>59</v>
      </c>
      <c r="D41" s="11" t="s">
        <v>25</v>
      </c>
      <c r="E41" s="11" t="s">
        <v>304</v>
      </c>
      <c r="F41" s="12" t="s">
        <v>48</v>
      </c>
      <c r="G41" s="12" t="s">
        <v>310</v>
      </c>
      <c r="H41" s="12" t="s">
        <v>306</v>
      </c>
      <c r="I41" s="103" t="s">
        <v>504</v>
      </c>
      <c r="J41" s="12" t="str">
        <f t="shared" si="0"/>
        <v>≥17h</v>
      </c>
      <c r="K41" s="12" t="s">
        <v>47</v>
      </c>
      <c r="L41" s="69" t="s">
        <v>518</v>
      </c>
      <c r="M41" s="148">
        <v>1</v>
      </c>
      <c r="N41" s="156"/>
      <c r="O41" s="149"/>
      <c r="P41" s="149"/>
      <c r="Q41" s="149"/>
      <c r="R41" s="149"/>
      <c r="S41" s="149"/>
      <c r="T41" s="150"/>
      <c r="U41" s="132" t="s">
        <v>373</v>
      </c>
      <c r="V41" s="133" t="str">
        <f>VLOOKUP(A41,DB_ACS_Q1_Q4!$A$4:$AD$1328,13)</f>
        <v>Gas Natural</v>
      </c>
      <c r="W41" s="134" t="str">
        <f>VLOOKUP(A41,DB_REF_Q1_Q4!$A$4:$AD$1328,13)</f>
        <v>Ninguno</v>
      </c>
    </row>
    <row r="42" spans="1:23" ht="12" customHeight="1">
      <c r="A42" s="10">
        <v>38</v>
      </c>
      <c r="B42" s="69" t="s">
        <v>61</v>
      </c>
      <c r="C42" s="69" t="s">
        <v>198</v>
      </c>
      <c r="D42" s="11" t="str">
        <f>"+60"</f>
        <v>+60</v>
      </c>
      <c r="E42" s="11" t="s">
        <v>304</v>
      </c>
      <c r="F42" s="12" t="s">
        <v>48</v>
      </c>
      <c r="G42" s="11" t="s">
        <v>511</v>
      </c>
      <c r="H42" s="12" t="s">
        <v>306</v>
      </c>
      <c r="I42" s="103" t="s">
        <v>505</v>
      </c>
      <c r="J42" s="12" t="str">
        <f t="shared" si="0"/>
        <v>≥17h</v>
      </c>
      <c r="K42" s="12" t="s">
        <v>512</v>
      </c>
      <c r="L42" s="69" t="s">
        <v>520</v>
      </c>
      <c r="M42" s="148">
        <v>1</v>
      </c>
      <c r="N42" s="156"/>
      <c r="O42" s="149"/>
      <c r="P42" s="149"/>
      <c r="Q42" s="149"/>
      <c r="R42" s="149"/>
      <c r="S42" s="149"/>
      <c r="T42" s="150"/>
      <c r="U42" s="132" t="s">
        <v>371</v>
      </c>
      <c r="V42" s="133" t="str">
        <f>VLOOKUP(A42,DB_ACS_Q1_Q4!$A$4:$AD$1328,13)</f>
        <v>GLP</v>
      </c>
      <c r="W42" s="134" t="str">
        <f>VLOOKUP(A42,DB_REF_Q1_Q4!$A$4:$AD$1328,13)</f>
        <v>Ninguno</v>
      </c>
    </row>
    <row r="43" spans="1:23" ht="12" customHeight="1">
      <c r="A43" s="10">
        <v>39</v>
      </c>
      <c r="B43" s="69" t="s">
        <v>133</v>
      </c>
      <c r="C43" s="69" t="s">
        <v>131</v>
      </c>
      <c r="D43" s="11" t="str">
        <f>"+60"</f>
        <v>+60</v>
      </c>
      <c r="E43" s="11" t="s">
        <v>304</v>
      </c>
      <c r="F43" s="12" t="s">
        <v>49</v>
      </c>
      <c r="G43" s="12" t="s">
        <v>510</v>
      </c>
      <c r="H43" s="12" t="s">
        <v>306</v>
      </c>
      <c r="I43" s="103" t="s">
        <v>504</v>
      </c>
      <c r="J43" s="12" t="str">
        <f t="shared" si="0"/>
        <v>≥17h</v>
      </c>
      <c r="K43" s="12" t="s">
        <v>47</v>
      </c>
      <c r="L43" s="69" t="s">
        <v>519</v>
      </c>
      <c r="M43" s="148"/>
      <c r="N43" s="156"/>
      <c r="O43" s="149"/>
      <c r="P43" s="149">
        <v>1</v>
      </c>
      <c r="Q43" s="149"/>
      <c r="R43" s="149"/>
      <c r="S43" s="149"/>
      <c r="T43" s="150"/>
      <c r="U43" s="132" t="s">
        <v>373</v>
      </c>
      <c r="V43" s="133" t="str">
        <f>VLOOKUP(A43,DB_ACS_Q1_Q4!$A$4:$AD$1328,13)</f>
        <v>Gas Natural</v>
      </c>
      <c r="W43" s="134" t="str">
        <f>VLOOKUP(A43,DB_REF_Q1_Q4!$A$4:$AD$1328,13)</f>
        <v>Ninguno</v>
      </c>
    </row>
    <row r="44" spans="1:23" ht="12" customHeight="1">
      <c r="A44" s="10">
        <v>40</v>
      </c>
      <c r="B44" s="69" t="s">
        <v>81</v>
      </c>
      <c r="C44" s="69" t="s">
        <v>81</v>
      </c>
      <c r="D44" s="11" t="s">
        <v>51</v>
      </c>
      <c r="E44" s="11" t="s">
        <v>303</v>
      </c>
      <c r="F44" s="75" t="s">
        <v>47</v>
      </c>
      <c r="G44" s="12" t="s">
        <v>310</v>
      </c>
      <c r="H44" s="12" t="s">
        <v>306</v>
      </c>
      <c r="I44" s="103" t="s">
        <v>504</v>
      </c>
      <c r="J44" s="11" t="str">
        <f>"12-16h"</f>
        <v>12-16h</v>
      </c>
      <c r="K44" s="12" t="s">
        <v>512</v>
      </c>
      <c r="L44" s="69" t="s">
        <v>518</v>
      </c>
      <c r="M44" s="148">
        <v>1</v>
      </c>
      <c r="N44" s="156"/>
      <c r="O44" s="149"/>
      <c r="P44" s="149"/>
      <c r="Q44" s="149"/>
      <c r="R44" s="149"/>
      <c r="S44" s="149"/>
      <c r="T44" s="150"/>
      <c r="U44" s="132" t="s">
        <v>385</v>
      </c>
      <c r="V44" s="133" t="str">
        <f>VLOOKUP(A44,DB_ACS_Q1_Q4!$A$4:$AD$1328,13)</f>
        <v>GLP</v>
      </c>
      <c r="W44" s="134" t="str">
        <f>VLOOKUP(A44,DB_REF_Q1_Q4!$A$4:$AD$1328,13)</f>
        <v>Bomba de calor aire</v>
      </c>
    </row>
    <row r="45" spans="1:23" ht="12" customHeight="1">
      <c r="A45" s="10">
        <v>41</v>
      </c>
      <c r="B45" s="69" t="s">
        <v>117</v>
      </c>
      <c r="C45" s="69" t="s">
        <v>72</v>
      </c>
      <c r="D45" s="11" t="s">
        <v>51</v>
      </c>
      <c r="E45" s="11" t="s">
        <v>303</v>
      </c>
      <c r="F45" s="12" t="s">
        <v>48</v>
      </c>
      <c r="G45" s="11" t="s">
        <v>511</v>
      </c>
      <c r="H45" s="12" t="s">
        <v>308</v>
      </c>
      <c r="I45" s="103" t="s">
        <v>504</v>
      </c>
      <c r="J45" s="12" t="str">
        <f>"≥17h"</f>
        <v>≥17h</v>
      </c>
      <c r="K45" s="12" t="s">
        <v>47</v>
      </c>
      <c r="L45" s="69" t="s">
        <v>519</v>
      </c>
      <c r="M45" s="148"/>
      <c r="N45" s="156"/>
      <c r="O45" s="149"/>
      <c r="P45" s="149"/>
      <c r="Q45" s="149"/>
      <c r="R45" s="149">
        <v>1</v>
      </c>
      <c r="S45" s="149"/>
      <c r="T45" s="150"/>
      <c r="U45" s="132" t="s">
        <v>309</v>
      </c>
      <c r="V45" s="133" t="str">
        <f>VLOOKUP(A45,DB_ACS_Q1_Q4!$A$4:$AD$1328,13)</f>
        <v>Electricidad</v>
      </c>
      <c r="W45" s="134" t="str">
        <f>VLOOKUP(A45,DB_REF_Q1_Q4!$A$4:$AD$1328,13)</f>
        <v>Ninguno</v>
      </c>
    </row>
    <row r="46" spans="1:23" ht="12" customHeight="1">
      <c r="A46" s="10">
        <v>42</v>
      </c>
      <c r="B46" s="69" t="s">
        <v>81</v>
      </c>
      <c r="C46" s="69" t="s">
        <v>81</v>
      </c>
      <c r="D46" s="11" t="s">
        <v>51</v>
      </c>
      <c r="E46" s="11" t="s">
        <v>304</v>
      </c>
      <c r="F46" s="12" t="s">
        <v>48</v>
      </c>
      <c r="G46" s="12" t="s">
        <v>310</v>
      </c>
      <c r="H46" s="12" t="s">
        <v>306</v>
      </c>
      <c r="I46" s="11" t="s">
        <v>504</v>
      </c>
      <c r="J46" s="11" t="str">
        <f>"12-16h"</f>
        <v>12-16h</v>
      </c>
      <c r="K46" s="12" t="s">
        <v>512</v>
      </c>
      <c r="L46" s="69" t="s">
        <v>518</v>
      </c>
      <c r="M46" s="148">
        <v>1</v>
      </c>
      <c r="N46" s="156"/>
      <c r="O46" s="149"/>
      <c r="P46" s="149">
        <v>1</v>
      </c>
      <c r="Q46" s="149"/>
      <c r="R46" s="149">
        <v>1</v>
      </c>
      <c r="S46" s="149"/>
      <c r="T46" s="150"/>
      <c r="U46" s="132" t="s">
        <v>385</v>
      </c>
      <c r="V46" s="133" t="str">
        <f>VLOOKUP(A46,DB_ACS_Q1_Q4!$A$4:$AD$1328,13)</f>
        <v>Gas Natural</v>
      </c>
      <c r="W46" s="134" t="str">
        <f>VLOOKUP(A46,DB_REF_Q1_Q4!$A$4:$AD$1328,13)</f>
        <v>Bomba de calor aire</v>
      </c>
    </row>
    <row r="47" spans="1:23" ht="12" customHeight="1">
      <c r="A47" s="10">
        <v>43</v>
      </c>
      <c r="B47" s="69" t="s">
        <v>74</v>
      </c>
      <c r="C47" s="69" t="s">
        <v>75</v>
      </c>
      <c r="D47" s="11" t="s">
        <v>51</v>
      </c>
      <c r="E47" s="11" t="s">
        <v>304</v>
      </c>
      <c r="F47" s="12" t="s">
        <v>48</v>
      </c>
      <c r="G47" s="12" t="s">
        <v>510</v>
      </c>
      <c r="H47" s="12" t="s">
        <v>306</v>
      </c>
      <c r="I47" s="103" t="s">
        <v>505</v>
      </c>
      <c r="J47" s="11" t="str">
        <f>"12-16h"</f>
        <v>12-16h</v>
      </c>
      <c r="K47" s="12" t="s">
        <v>47</v>
      </c>
      <c r="L47" s="69" t="s">
        <v>519</v>
      </c>
      <c r="M47" s="148">
        <v>1</v>
      </c>
      <c r="N47" s="156"/>
      <c r="O47" s="149"/>
      <c r="P47" s="149"/>
      <c r="Q47" s="149"/>
      <c r="R47" s="149"/>
      <c r="S47" s="149">
        <v>1</v>
      </c>
      <c r="T47" s="150"/>
      <c r="U47" s="132" t="s">
        <v>373</v>
      </c>
      <c r="V47" s="133" t="str">
        <f>VLOOKUP(A47,DB_ACS_Q1_Q4!$A$4:$AD$1328,13)</f>
        <v>Gas Natural</v>
      </c>
      <c r="W47" s="134" t="str">
        <f>VLOOKUP(A47,DB_REF_Q1_Q4!$A$4:$AD$1328,13)</f>
        <v>Ninguno</v>
      </c>
    </row>
    <row r="48" spans="1:23" ht="12" customHeight="1">
      <c r="A48" s="10">
        <v>44</v>
      </c>
      <c r="B48" s="69" t="s">
        <v>125</v>
      </c>
      <c r="C48" s="69" t="s">
        <v>59</v>
      </c>
      <c r="D48" s="11" t="s">
        <v>51</v>
      </c>
      <c r="E48" s="11" t="s">
        <v>303</v>
      </c>
      <c r="F48" s="12" t="s">
        <v>49</v>
      </c>
      <c r="G48" s="12" t="s">
        <v>310</v>
      </c>
      <c r="H48" s="12" t="s">
        <v>306</v>
      </c>
      <c r="I48" s="103" t="s">
        <v>504</v>
      </c>
      <c r="J48" s="11" t="str">
        <f>"12-16h"</f>
        <v>12-16h</v>
      </c>
      <c r="K48" s="12" t="s">
        <v>512</v>
      </c>
      <c r="L48" s="69" t="s">
        <v>518</v>
      </c>
      <c r="M48" s="148"/>
      <c r="N48" s="156"/>
      <c r="O48" s="149"/>
      <c r="P48" s="149"/>
      <c r="Q48" s="149"/>
      <c r="R48" s="149">
        <v>1</v>
      </c>
      <c r="S48" s="149"/>
      <c r="T48" s="150"/>
      <c r="U48" s="132" t="s">
        <v>372</v>
      </c>
      <c r="V48" s="133" t="str">
        <f>VLOOKUP(A48,DB_ACS_Q1_Q4!$A$4:$AD$1328,13)</f>
        <v>Electricidad</v>
      </c>
      <c r="W48" s="134" t="str">
        <f>VLOOKUP(A48,DB_REF_Q1_Q4!$A$4:$AD$1328,13)</f>
        <v>Bomba de calor aire</v>
      </c>
    </row>
    <row r="49" spans="1:23" ht="12" customHeight="1">
      <c r="A49" s="10">
        <v>45</v>
      </c>
      <c r="B49" s="69" t="s">
        <v>92</v>
      </c>
      <c r="C49" s="69" t="s">
        <v>89</v>
      </c>
      <c r="D49" s="11" t="s">
        <v>51</v>
      </c>
      <c r="E49" s="11" t="s">
        <v>303</v>
      </c>
      <c r="F49" s="12" t="s">
        <v>50</v>
      </c>
      <c r="G49" s="12" t="s">
        <v>310</v>
      </c>
      <c r="H49" s="12" t="s">
        <v>306</v>
      </c>
      <c r="I49" s="12" t="s">
        <v>505</v>
      </c>
      <c r="J49" s="12" t="str">
        <f>"≥17h"</f>
        <v>≥17h</v>
      </c>
      <c r="K49" s="12" t="s">
        <v>513</v>
      </c>
      <c r="L49" s="69" t="s">
        <v>520</v>
      </c>
      <c r="M49" s="148">
        <v>1</v>
      </c>
      <c r="N49" s="156"/>
      <c r="O49" s="149"/>
      <c r="P49" s="149"/>
      <c r="Q49" s="149"/>
      <c r="R49" s="149"/>
      <c r="S49" s="149"/>
      <c r="T49" s="150"/>
      <c r="U49" s="132" t="s">
        <v>373</v>
      </c>
      <c r="V49" s="133" t="str">
        <f>VLOOKUP(A49,DB_ACS_Q1_Q4!$A$4:$AD$1328,13)</f>
        <v>Gas Natural</v>
      </c>
      <c r="W49" s="134" t="str">
        <f>VLOOKUP(A49,DB_REF_Q1_Q4!$A$4:$AD$1328,13)</f>
        <v>Bomba de calor aire</v>
      </c>
    </row>
    <row r="50" spans="1:23" ht="12" customHeight="1">
      <c r="A50" s="10">
        <v>46</v>
      </c>
      <c r="B50" s="69" t="s">
        <v>125</v>
      </c>
      <c r="C50" s="69" t="s">
        <v>59</v>
      </c>
      <c r="D50" s="11" t="str">
        <f>"+60"</f>
        <v>+60</v>
      </c>
      <c r="E50" s="11" t="s">
        <v>303</v>
      </c>
      <c r="F50" s="12" t="s">
        <v>50</v>
      </c>
      <c r="G50" s="12" t="s">
        <v>310</v>
      </c>
      <c r="H50" s="12" t="s">
        <v>306</v>
      </c>
      <c r="I50" s="103" t="s">
        <v>504</v>
      </c>
      <c r="J50" s="12" t="str">
        <f>"≥17h"</f>
        <v>≥17h</v>
      </c>
      <c r="K50" s="12" t="s">
        <v>512</v>
      </c>
      <c r="L50" s="69" t="s">
        <v>518</v>
      </c>
      <c r="M50" s="148">
        <v>1</v>
      </c>
      <c r="N50" s="156"/>
      <c r="O50" s="149"/>
      <c r="P50" s="149"/>
      <c r="Q50" s="149"/>
      <c r="R50" s="149"/>
      <c r="S50" s="149"/>
      <c r="T50" s="150"/>
      <c r="U50" s="132" t="s">
        <v>385</v>
      </c>
      <c r="V50" s="133" t="str">
        <f>VLOOKUP(A50,DB_ACS_Q1_Q4!$A$4:$AD$1328,13)</f>
        <v>Gas Natural</v>
      </c>
      <c r="W50" s="134" t="str">
        <f>VLOOKUP(A50,DB_REF_Q1_Q4!$A$4:$AD$1328,13)</f>
        <v>Bomba de calor aire</v>
      </c>
    </row>
    <row r="51" spans="1:23" ht="12" customHeight="1">
      <c r="A51" s="10">
        <v>47</v>
      </c>
      <c r="B51" s="69" t="s">
        <v>125</v>
      </c>
      <c r="C51" s="69" t="s">
        <v>59</v>
      </c>
      <c r="D51" s="11" t="str">
        <f>"+60"</f>
        <v>+60</v>
      </c>
      <c r="E51" s="11" t="s">
        <v>304</v>
      </c>
      <c r="F51" s="12" t="s">
        <v>49</v>
      </c>
      <c r="G51" s="12" t="s">
        <v>310</v>
      </c>
      <c r="H51" s="12" t="s">
        <v>308</v>
      </c>
      <c r="I51" s="103" t="s">
        <v>504</v>
      </c>
      <c r="J51" s="12" t="str">
        <f>"≥17h"</f>
        <v>≥17h</v>
      </c>
      <c r="K51" s="12" t="s">
        <v>512</v>
      </c>
      <c r="L51" s="69" t="s">
        <v>518</v>
      </c>
      <c r="M51" s="148"/>
      <c r="N51" s="156"/>
      <c r="O51" s="149"/>
      <c r="P51" s="149">
        <v>1</v>
      </c>
      <c r="Q51" s="149"/>
      <c r="R51" s="149"/>
      <c r="S51" s="149"/>
      <c r="T51" s="150"/>
      <c r="U51" s="132" t="s">
        <v>385</v>
      </c>
      <c r="V51" s="133" t="str">
        <f>VLOOKUP(A51,DB_ACS_Q1_Q4!$A$4:$AD$1328,13)</f>
        <v>Electricidad</v>
      </c>
      <c r="W51" s="134" t="str">
        <f>VLOOKUP(A51,DB_REF_Q1_Q4!$A$4:$AD$1328,13)</f>
        <v>Bomba de calor aire</v>
      </c>
    </row>
    <row r="52" spans="1:23" ht="12" customHeight="1">
      <c r="A52" s="10">
        <v>48</v>
      </c>
      <c r="B52" s="69" t="s">
        <v>270</v>
      </c>
      <c r="C52" s="69" t="s">
        <v>89</v>
      </c>
      <c r="D52" s="11" t="str">
        <f>"+60"</f>
        <v>+60</v>
      </c>
      <c r="E52" s="11" t="s">
        <v>304</v>
      </c>
      <c r="F52" s="12" t="s">
        <v>48</v>
      </c>
      <c r="G52" s="12" t="s">
        <v>510</v>
      </c>
      <c r="H52" s="12" t="s">
        <v>306</v>
      </c>
      <c r="I52" s="103" t="s">
        <v>504</v>
      </c>
      <c r="J52" s="12" t="str">
        <f>"≥17h"</f>
        <v>≥17h</v>
      </c>
      <c r="K52" s="12" t="s">
        <v>47</v>
      </c>
      <c r="L52" s="69" t="s">
        <v>520</v>
      </c>
      <c r="M52" s="148">
        <v>1</v>
      </c>
      <c r="N52" s="156"/>
      <c r="O52" s="149"/>
      <c r="P52" s="149"/>
      <c r="Q52" s="149"/>
      <c r="R52" s="149"/>
      <c r="S52" s="149"/>
      <c r="T52" s="150"/>
      <c r="U52" s="132" t="s">
        <v>374</v>
      </c>
      <c r="V52" s="133" t="str">
        <f>VLOOKUP(A52,DB_ACS_Q1_Q4!$A$4:$AD$1328,13)</f>
        <v>Gasóleo</v>
      </c>
      <c r="W52" s="134" t="str">
        <f>VLOOKUP(A52,DB_REF_Q1_Q4!$A$4:$AD$1328,13)</f>
        <v>Ninguno</v>
      </c>
    </row>
    <row r="53" spans="1:23" ht="12" customHeight="1">
      <c r="A53" s="10">
        <v>49</v>
      </c>
      <c r="B53" s="69" t="s">
        <v>190</v>
      </c>
      <c r="C53" s="69" t="s">
        <v>190</v>
      </c>
      <c r="D53" s="11" t="s">
        <v>51</v>
      </c>
      <c r="E53" s="11" t="s">
        <v>304</v>
      </c>
      <c r="F53" s="12" t="s">
        <v>48</v>
      </c>
      <c r="G53" s="12" t="s">
        <v>310</v>
      </c>
      <c r="H53" s="12" t="s">
        <v>306</v>
      </c>
      <c r="I53" s="103" t="s">
        <v>505</v>
      </c>
      <c r="J53" s="11" t="str">
        <f>"12-16h"</f>
        <v>12-16h</v>
      </c>
      <c r="K53" s="12" t="s">
        <v>513</v>
      </c>
      <c r="L53" s="69" t="s">
        <v>518</v>
      </c>
      <c r="M53" s="148">
        <v>1</v>
      </c>
      <c r="N53" s="156"/>
      <c r="O53" s="149"/>
      <c r="P53" s="149"/>
      <c r="Q53" s="149"/>
      <c r="R53" s="149"/>
      <c r="S53" s="149"/>
      <c r="T53" s="150"/>
      <c r="U53" s="132" t="s">
        <v>374</v>
      </c>
      <c r="V53" s="133" t="str">
        <f>VLOOKUP(A53,DB_ACS_Q1_Q4!$A$4:$AD$1328,13)</f>
        <v>Electricidad</v>
      </c>
      <c r="W53" s="134" t="str">
        <f>VLOOKUP(A53,DB_REF_Q1_Q4!$A$4:$AD$1328,13)</f>
        <v>Ninguno</v>
      </c>
    </row>
    <row r="54" spans="1:23" ht="12" customHeight="1">
      <c r="A54" s="10">
        <v>50</v>
      </c>
      <c r="B54" s="69" t="s">
        <v>270</v>
      </c>
      <c r="C54" s="69" t="s">
        <v>89</v>
      </c>
      <c r="D54" s="11" t="str">
        <f>"+60"</f>
        <v>+60</v>
      </c>
      <c r="E54" s="11" t="s">
        <v>304</v>
      </c>
      <c r="F54" s="12" t="s">
        <v>48</v>
      </c>
      <c r="G54" s="12" t="s">
        <v>510</v>
      </c>
      <c r="H54" s="12" t="s">
        <v>306</v>
      </c>
      <c r="I54" s="103" t="s">
        <v>504</v>
      </c>
      <c r="J54" s="12" t="str">
        <f t="shared" ref="J54:J60" si="1">"≥17h"</f>
        <v>≥17h</v>
      </c>
      <c r="K54" s="12" t="s">
        <v>513</v>
      </c>
      <c r="L54" s="69" t="s">
        <v>520</v>
      </c>
      <c r="M54" s="148">
        <v>1</v>
      </c>
      <c r="N54" s="156"/>
      <c r="O54" s="149"/>
      <c r="P54" s="149"/>
      <c r="Q54" s="149"/>
      <c r="R54" s="149"/>
      <c r="S54" s="149"/>
      <c r="T54" s="150"/>
      <c r="U54" s="132" t="s">
        <v>374</v>
      </c>
      <c r="V54" s="133" t="str">
        <f>VLOOKUP(A54,DB_ACS_Q1_Q4!$A$4:$AD$1328,13)</f>
        <v>Gasóleo</v>
      </c>
      <c r="W54" s="134" t="str">
        <f>VLOOKUP(A54,DB_REF_Q1_Q4!$A$4:$AD$1328,13)</f>
        <v>Ninguno</v>
      </c>
    </row>
    <row r="55" spans="1:23" ht="12" customHeight="1">
      <c r="A55" s="10">
        <v>51</v>
      </c>
      <c r="B55" s="69" t="s">
        <v>270</v>
      </c>
      <c r="C55" s="69" t="s">
        <v>89</v>
      </c>
      <c r="D55" s="11" t="str">
        <f>"+60"</f>
        <v>+60</v>
      </c>
      <c r="E55" s="11" t="s">
        <v>304</v>
      </c>
      <c r="F55" s="12" t="s">
        <v>49</v>
      </c>
      <c r="G55" s="12" t="s">
        <v>310</v>
      </c>
      <c r="H55" s="12" t="s">
        <v>306</v>
      </c>
      <c r="I55" s="103" t="s">
        <v>505</v>
      </c>
      <c r="J55" s="12" t="str">
        <f t="shared" si="1"/>
        <v>≥17h</v>
      </c>
      <c r="K55" s="12" t="s">
        <v>47</v>
      </c>
      <c r="L55" s="69" t="s">
        <v>520</v>
      </c>
      <c r="M55" s="148"/>
      <c r="N55" s="156"/>
      <c r="O55" s="149"/>
      <c r="P55" s="149"/>
      <c r="Q55" s="149"/>
      <c r="R55" s="149"/>
      <c r="S55" s="149"/>
      <c r="T55" s="150">
        <v>1</v>
      </c>
      <c r="U55" s="132" t="s">
        <v>374</v>
      </c>
      <c r="V55" s="133" t="str">
        <f>VLOOKUP(A55,DB_ACS_Q1_Q4!$A$4:$AD$1328,13)</f>
        <v>Gasóleo</v>
      </c>
      <c r="W55" s="134" t="str">
        <f>VLOOKUP(A55,DB_REF_Q1_Q4!$A$4:$AD$1328,13)</f>
        <v>Ninguno</v>
      </c>
    </row>
    <row r="56" spans="1:23" ht="12" customHeight="1">
      <c r="A56" s="10">
        <v>52</v>
      </c>
      <c r="B56" s="69" t="s">
        <v>271</v>
      </c>
      <c r="C56" s="69" t="s">
        <v>89</v>
      </c>
      <c r="D56" s="11" t="str">
        <f>"+60"</f>
        <v>+60</v>
      </c>
      <c r="E56" s="11" t="s">
        <v>303</v>
      </c>
      <c r="F56" s="12" t="s">
        <v>48</v>
      </c>
      <c r="G56" s="12" t="s">
        <v>510</v>
      </c>
      <c r="H56" s="12" t="s">
        <v>307</v>
      </c>
      <c r="I56" s="103" t="s">
        <v>505</v>
      </c>
      <c r="J56" s="12" t="str">
        <f t="shared" si="1"/>
        <v>≥17h</v>
      </c>
      <c r="K56" s="12" t="s">
        <v>513</v>
      </c>
      <c r="L56" s="69" t="s">
        <v>520</v>
      </c>
      <c r="M56" s="148">
        <v>1</v>
      </c>
      <c r="N56" s="156"/>
      <c r="O56" s="149"/>
      <c r="P56" s="149"/>
      <c r="Q56" s="149"/>
      <c r="R56" s="149"/>
      <c r="S56" s="149">
        <v>1</v>
      </c>
      <c r="T56" s="150"/>
      <c r="U56" s="132" t="s">
        <v>373</v>
      </c>
      <c r="V56" s="133" t="str">
        <f>VLOOKUP(A56,DB_ACS_Q1_Q4!$A$4:$AD$1328,13)</f>
        <v>Gas Natural</v>
      </c>
      <c r="W56" s="134" t="str">
        <f>VLOOKUP(A56,DB_REF_Q1_Q4!$A$4:$AD$1328,13)</f>
        <v>Ninguno</v>
      </c>
    </row>
    <row r="57" spans="1:23" ht="12" customHeight="1">
      <c r="A57" s="10">
        <v>53</v>
      </c>
      <c r="B57" s="69" t="s">
        <v>270</v>
      </c>
      <c r="C57" s="69" t="s">
        <v>89</v>
      </c>
      <c r="D57" s="11" t="str">
        <f>"+60"</f>
        <v>+60</v>
      </c>
      <c r="E57" s="11" t="s">
        <v>304</v>
      </c>
      <c r="F57" s="12" t="s">
        <v>49</v>
      </c>
      <c r="G57" s="12" t="s">
        <v>310</v>
      </c>
      <c r="H57" s="12" t="s">
        <v>306</v>
      </c>
      <c r="I57" s="103" t="s">
        <v>505</v>
      </c>
      <c r="J57" s="12" t="str">
        <f t="shared" si="1"/>
        <v>≥17h</v>
      </c>
      <c r="K57" s="12" t="s">
        <v>512</v>
      </c>
      <c r="L57" s="69" t="s">
        <v>520</v>
      </c>
      <c r="M57" s="148">
        <v>1</v>
      </c>
      <c r="N57" s="156"/>
      <c r="O57" s="149"/>
      <c r="P57" s="149"/>
      <c r="Q57" s="149"/>
      <c r="R57" s="149"/>
      <c r="S57" s="149"/>
      <c r="T57" s="150"/>
      <c r="U57" s="132" t="s">
        <v>374</v>
      </c>
      <c r="V57" s="133" t="str">
        <f>VLOOKUP(A57,DB_ACS_Q1_Q4!$A$4:$AD$1328,13)</f>
        <v>Gasóleo</v>
      </c>
      <c r="W57" s="134" t="str">
        <f>VLOOKUP(A57,DB_REF_Q1_Q4!$A$4:$AD$1328,13)</f>
        <v>Ninguno</v>
      </c>
    </row>
    <row r="58" spans="1:23" ht="12" customHeight="1">
      <c r="A58" s="10">
        <v>54</v>
      </c>
      <c r="B58" s="69" t="s">
        <v>81</v>
      </c>
      <c r="C58" s="69" t="s">
        <v>81</v>
      </c>
      <c r="D58" s="11" t="s">
        <v>25</v>
      </c>
      <c r="E58" s="11" t="s">
        <v>304</v>
      </c>
      <c r="F58" s="12" t="s">
        <v>48</v>
      </c>
      <c r="G58" s="12" t="s">
        <v>310</v>
      </c>
      <c r="H58" s="12" t="s">
        <v>306</v>
      </c>
      <c r="I58" s="103" t="s">
        <v>504</v>
      </c>
      <c r="J58" s="12" t="str">
        <f t="shared" si="1"/>
        <v>≥17h</v>
      </c>
      <c r="K58" s="12" t="s">
        <v>512</v>
      </c>
      <c r="L58" s="69" t="s">
        <v>518</v>
      </c>
      <c r="M58" s="148"/>
      <c r="N58" s="156"/>
      <c r="O58" s="149"/>
      <c r="P58" s="149"/>
      <c r="Q58" s="149"/>
      <c r="R58" s="149"/>
      <c r="S58" s="149"/>
      <c r="T58" s="150">
        <v>1</v>
      </c>
      <c r="U58" s="132" t="s">
        <v>371</v>
      </c>
      <c r="V58" s="133" t="str">
        <f>VLOOKUP(A58,DB_ACS_Q1_Q4!$A$4:$AD$1328,13)</f>
        <v>Electricidad</v>
      </c>
      <c r="W58" s="134" t="str">
        <f>VLOOKUP(A58,DB_REF_Q1_Q4!$A$4:$AD$1328,13)</f>
        <v>Bomba de calor aire</v>
      </c>
    </row>
    <row r="59" spans="1:23" ht="12" customHeight="1">
      <c r="A59" s="10">
        <v>55</v>
      </c>
      <c r="B59" s="69" t="s">
        <v>113</v>
      </c>
      <c r="C59" s="69" t="s">
        <v>71</v>
      </c>
      <c r="D59" s="11" t="s">
        <v>51</v>
      </c>
      <c r="E59" s="11" t="s">
        <v>303</v>
      </c>
      <c r="F59" s="12" t="s">
        <v>49</v>
      </c>
      <c r="G59" s="12" t="s">
        <v>310</v>
      </c>
      <c r="H59" s="12" t="s">
        <v>306</v>
      </c>
      <c r="I59" s="103" t="s">
        <v>505</v>
      </c>
      <c r="J59" s="12" t="str">
        <f t="shared" si="1"/>
        <v>≥17h</v>
      </c>
      <c r="K59" s="12" t="s">
        <v>512</v>
      </c>
      <c r="L59" s="69" t="s">
        <v>520</v>
      </c>
      <c r="M59" s="148">
        <v>1</v>
      </c>
      <c r="N59" s="156"/>
      <c r="O59" s="149"/>
      <c r="P59" s="149"/>
      <c r="Q59" s="149"/>
      <c r="R59" s="149"/>
      <c r="S59" s="149"/>
      <c r="T59" s="150"/>
      <c r="U59" s="132" t="s">
        <v>371</v>
      </c>
      <c r="V59" s="133" t="str">
        <f>VLOOKUP(A59,DB_ACS_Q1_Q4!$A$4:$AD$1328,13)</f>
        <v>GLP</v>
      </c>
      <c r="W59" s="134" t="str">
        <f>VLOOKUP(A59,DB_REF_Q1_Q4!$A$4:$AD$1328,13)</f>
        <v>Ninguno</v>
      </c>
    </row>
    <row r="60" spans="1:23" ht="12" customHeight="1">
      <c r="A60" s="10">
        <v>56</v>
      </c>
      <c r="B60" s="69" t="s">
        <v>81</v>
      </c>
      <c r="C60" s="69" t="s">
        <v>81</v>
      </c>
      <c r="D60" s="11" t="s">
        <v>25</v>
      </c>
      <c r="E60" s="11" t="s">
        <v>304</v>
      </c>
      <c r="F60" s="12" t="s">
        <v>49</v>
      </c>
      <c r="G60" s="12" t="s">
        <v>310</v>
      </c>
      <c r="H60" s="12" t="s">
        <v>306</v>
      </c>
      <c r="I60" s="103" t="s">
        <v>504</v>
      </c>
      <c r="J60" s="12" t="str">
        <f t="shared" si="1"/>
        <v>≥17h</v>
      </c>
      <c r="K60" s="12" t="s">
        <v>512</v>
      </c>
      <c r="L60" s="69" t="s">
        <v>518</v>
      </c>
      <c r="M60" s="148">
        <v>1</v>
      </c>
      <c r="N60" s="156"/>
      <c r="O60" s="149"/>
      <c r="P60" s="149"/>
      <c r="Q60" s="149"/>
      <c r="R60" s="149"/>
      <c r="S60" s="149"/>
      <c r="T60" s="150"/>
      <c r="U60" s="132" t="s">
        <v>342</v>
      </c>
      <c r="V60" s="133" t="str">
        <f>VLOOKUP(A60,DB_ACS_Q1_Q4!$A$4:$AD$1328,13)</f>
        <v>GLP</v>
      </c>
      <c r="W60" s="134" t="str">
        <f>VLOOKUP(A60,DB_REF_Q1_Q4!$A$4:$AD$1328,13)</f>
        <v>Ninguno</v>
      </c>
    </row>
    <row r="61" spans="1:23" ht="12" customHeight="1">
      <c r="A61" s="10">
        <v>57</v>
      </c>
      <c r="B61" s="69" t="s">
        <v>213</v>
      </c>
      <c r="C61" s="69" t="s">
        <v>69</v>
      </c>
      <c r="D61" s="11" t="s">
        <v>51</v>
      </c>
      <c r="E61" s="11" t="s">
        <v>304</v>
      </c>
      <c r="F61" s="12" t="s">
        <v>50</v>
      </c>
      <c r="G61" s="12" t="s">
        <v>510</v>
      </c>
      <c r="H61" s="12" t="s">
        <v>306</v>
      </c>
      <c r="I61" s="103" t="s">
        <v>504</v>
      </c>
      <c r="J61" s="11" t="str">
        <f>"≤12h"</f>
        <v>≤12h</v>
      </c>
      <c r="K61" s="12" t="s">
        <v>512</v>
      </c>
      <c r="L61" s="69" t="s">
        <v>518</v>
      </c>
      <c r="M61" s="148">
        <v>1</v>
      </c>
      <c r="N61" s="156"/>
      <c r="O61" s="149"/>
      <c r="P61" s="149"/>
      <c r="Q61" s="149"/>
      <c r="R61" s="149"/>
      <c r="S61" s="149"/>
      <c r="T61" s="150"/>
      <c r="U61" s="132" t="s">
        <v>385</v>
      </c>
      <c r="V61" s="133" t="str">
        <f>VLOOKUP(A61,DB_ACS_Q1_Q4!$A$4:$AD$1328,13)</f>
        <v>GLP</v>
      </c>
      <c r="W61" s="134" t="str">
        <f>VLOOKUP(A61,DB_REF_Q1_Q4!$A$4:$AD$1328,13)</f>
        <v>Bomba de calor aire</v>
      </c>
    </row>
    <row r="62" spans="1:23" ht="12" customHeight="1">
      <c r="A62" s="10">
        <v>58</v>
      </c>
      <c r="B62" s="69" t="s">
        <v>112</v>
      </c>
      <c r="C62" s="69" t="s">
        <v>71</v>
      </c>
      <c r="D62" s="11" t="s">
        <v>51</v>
      </c>
      <c r="E62" s="11" t="s">
        <v>303</v>
      </c>
      <c r="F62" s="12" t="s">
        <v>50</v>
      </c>
      <c r="G62" s="12" t="s">
        <v>310</v>
      </c>
      <c r="H62" s="12" t="s">
        <v>306</v>
      </c>
      <c r="I62" s="12" t="s">
        <v>505</v>
      </c>
      <c r="J62" s="12" t="str">
        <f>"≥17h"</f>
        <v>≥17h</v>
      </c>
      <c r="K62" s="12" t="s">
        <v>512</v>
      </c>
      <c r="L62" s="69" t="s">
        <v>520</v>
      </c>
      <c r="M62" s="148"/>
      <c r="N62" s="156"/>
      <c r="O62" s="149"/>
      <c r="P62" s="149"/>
      <c r="Q62" s="149"/>
      <c r="R62" s="149">
        <v>1</v>
      </c>
      <c r="S62" s="149"/>
      <c r="T62" s="150"/>
      <c r="U62" s="132" t="s">
        <v>371</v>
      </c>
      <c r="V62" s="133" t="str">
        <f>VLOOKUP(A62,DB_ACS_Q1_Q4!$A$4:$AD$1328,13)</f>
        <v>Electricidad</v>
      </c>
      <c r="W62" s="134" t="str">
        <f>VLOOKUP(A62,DB_REF_Q1_Q4!$A$4:$AD$1328,13)</f>
        <v>Ninguno</v>
      </c>
    </row>
    <row r="63" spans="1:23" ht="12" customHeight="1">
      <c r="A63" s="10">
        <v>59</v>
      </c>
      <c r="B63" s="69" t="s">
        <v>213</v>
      </c>
      <c r="C63" s="69" t="s">
        <v>69</v>
      </c>
      <c r="D63" s="11" t="s">
        <v>51</v>
      </c>
      <c r="E63" s="11" t="s">
        <v>304</v>
      </c>
      <c r="F63" s="12" t="s">
        <v>50</v>
      </c>
      <c r="G63" s="12" t="s">
        <v>510</v>
      </c>
      <c r="H63" s="12" t="s">
        <v>306</v>
      </c>
      <c r="I63" s="11" t="s">
        <v>504</v>
      </c>
      <c r="J63" s="12" t="str">
        <f>"≥17h"</f>
        <v>≥17h</v>
      </c>
      <c r="K63" s="12" t="s">
        <v>512</v>
      </c>
      <c r="L63" s="69" t="s">
        <v>518</v>
      </c>
      <c r="M63" s="148">
        <v>1</v>
      </c>
      <c r="N63" s="156"/>
      <c r="O63" s="149"/>
      <c r="P63" s="149"/>
      <c r="Q63" s="149"/>
      <c r="R63" s="149"/>
      <c r="S63" s="149"/>
      <c r="T63" s="150"/>
      <c r="U63" s="132" t="s">
        <v>371</v>
      </c>
      <c r="V63" s="133" t="str">
        <f>VLOOKUP(A63,DB_ACS_Q1_Q4!$A$4:$AD$1328,13)</f>
        <v>Electricidad</v>
      </c>
      <c r="W63" s="134" t="str">
        <f>VLOOKUP(A63,DB_REF_Q1_Q4!$A$4:$AD$1328,13)</f>
        <v>AC Eléctrico</v>
      </c>
    </row>
    <row r="64" spans="1:23" ht="12" customHeight="1">
      <c r="A64" s="10">
        <v>60</v>
      </c>
      <c r="B64" s="69" t="s">
        <v>113</v>
      </c>
      <c r="C64" s="69" t="s">
        <v>71</v>
      </c>
      <c r="D64" s="11" t="s">
        <v>51</v>
      </c>
      <c r="E64" s="11" t="s">
        <v>303</v>
      </c>
      <c r="F64" s="12" t="s">
        <v>48</v>
      </c>
      <c r="G64" s="12" t="s">
        <v>310</v>
      </c>
      <c r="H64" s="12" t="s">
        <v>306</v>
      </c>
      <c r="I64" s="103" t="s">
        <v>505</v>
      </c>
      <c r="J64" s="12" t="str">
        <f>"≥17h"</f>
        <v>≥17h</v>
      </c>
      <c r="K64" s="12" t="s">
        <v>47</v>
      </c>
      <c r="L64" s="69" t="s">
        <v>520</v>
      </c>
      <c r="M64" s="148"/>
      <c r="N64" s="156"/>
      <c r="O64" s="149"/>
      <c r="P64" s="149"/>
      <c r="Q64" s="149"/>
      <c r="R64" s="149"/>
      <c r="S64" s="149">
        <v>1</v>
      </c>
      <c r="T64" s="150"/>
      <c r="U64" s="132" t="s">
        <v>374</v>
      </c>
      <c r="V64" s="133" t="str">
        <f>VLOOKUP(A64,DB_ACS_Q1_Q4!$A$4:$AD$1328,13)</f>
        <v>Gasóleo</v>
      </c>
      <c r="W64" s="134" t="str">
        <f>VLOOKUP(A64,DB_REF_Q1_Q4!$A$4:$AD$1328,13)</f>
        <v>Ninguno</v>
      </c>
    </row>
    <row r="65" spans="1:23" ht="12" customHeight="1">
      <c r="A65" s="10">
        <v>61</v>
      </c>
      <c r="B65" s="69" t="s">
        <v>213</v>
      </c>
      <c r="C65" s="69" t="s">
        <v>69</v>
      </c>
      <c r="D65" s="11" t="s">
        <v>51</v>
      </c>
      <c r="E65" s="11" t="s">
        <v>304</v>
      </c>
      <c r="F65" s="12" t="s">
        <v>50</v>
      </c>
      <c r="G65" s="12" t="s">
        <v>510</v>
      </c>
      <c r="H65" s="12" t="s">
        <v>307</v>
      </c>
      <c r="I65" s="11" t="s">
        <v>504</v>
      </c>
      <c r="J65" s="12" t="str">
        <f>"≥17h"</f>
        <v>≥17h</v>
      </c>
      <c r="K65" s="12" t="s">
        <v>512</v>
      </c>
      <c r="L65" s="69" t="s">
        <v>518</v>
      </c>
      <c r="M65" s="148">
        <v>1</v>
      </c>
      <c r="N65" s="156"/>
      <c r="O65" s="149"/>
      <c r="P65" s="149"/>
      <c r="Q65" s="149"/>
      <c r="R65" s="149"/>
      <c r="S65" s="149"/>
      <c r="T65" s="150"/>
      <c r="U65" s="132" t="s">
        <v>342</v>
      </c>
      <c r="V65" s="133" t="str">
        <f>VLOOKUP(A65,DB_ACS_Q1_Q4!$A$4:$AD$1328,13)</f>
        <v>GLP</v>
      </c>
      <c r="W65" s="134" t="str">
        <f>VLOOKUP(A65,DB_REF_Q1_Q4!$A$4:$AD$1328,13)</f>
        <v>Ninguno</v>
      </c>
    </row>
    <row r="66" spans="1:23" ht="12" customHeight="1">
      <c r="A66" s="10">
        <v>62</v>
      </c>
      <c r="B66" s="69" t="s">
        <v>210</v>
      </c>
      <c r="C66" s="69" t="s">
        <v>198</v>
      </c>
      <c r="D66" s="11" t="str">
        <f>"+60"</f>
        <v>+60</v>
      </c>
      <c r="E66" s="11" t="s">
        <v>304</v>
      </c>
      <c r="F66" s="12" t="s">
        <v>49</v>
      </c>
      <c r="G66" s="11" t="s">
        <v>511</v>
      </c>
      <c r="H66" s="12" t="s">
        <v>308</v>
      </c>
      <c r="I66" s="11" t="s">
        <v>507</v>
      </c>
      <c r="J66" s="12" t="str">
        <f>"≥17h"</f>
        <v>≥17h</v>
      </c>
      <c r="K66" s="12" t="s">
        <v>512</v>
      </c>
      <c r="L66" s="69" t="s">
        <v>520</v>
      </c>
      <c r="M66" s="148"/>
      <c r="N66" s="156"/>
      <c r="O66" s="149"/>
      <c r="P66" s="149">
        <v>1</v>
      </c>
      <c r="Q66" s="149"/>
      <c r="R66" s="149"/>
      <c r="S66" s="149"/>
      <c r="T66" s="150"/>
      <c r="U66" s="132" t="s">
        <v>342</v>
      </c>
      <c r="V66" s="133" t="str">
        <f>VLOOKUP(A66,DB_ACS_Q1_Q4!$A$4:$AD$1328,13)</f>
        <v>Electricidad</v>
      </c>
      <c r="W66" s="134" t="str">
        <f>VLOOKUP(A66,DB_REF_Q1_Q4!$A$4:$AD$1328,13)</f>
        <v>Ninguno</v>
      </c>
    </row>
    <row r="67" spans="1:23" ht="12" customHeight="1">
      <c r="A67" s="10">
        <v>63</v>
      </c>
      <c r="B67" s="69" t="s">
        <v>67</v>
      </c>
      <c r="C67" s="69" t="s">
        <v>67</v>
      </c>
      <c r="D67" s="11" t="str">
        <f>"+60"</f>
        <v>+60</v>
      </c>
      <c r="E67" s="11" t="s">
        <v>303</v>
      </c>
      <c r="F67" s="12" t="s">
        <v>48</v>
      </c>
      <c r="G67" s="12" t="s">
        <v>510</v>
      </c>
      <c r="H67" s="12" t="s">
        <v>306</v>
      </c>
      <c r="I67" s="11" t="s">
        <v>507</v>
      </c>
      <c r="J67" s="11" t="str">
        <f>"12-16h"</f>
        <v>12-16h</v>
      </c>
      <c r="K67" s="12" t="s">
        <v>512</v>
      </c>
      <c r="L67" s="69" t="s">
        <v>518</v>
      </c>
      <c r="M67" s="148"/>
      <c r="N67" s="156"/>
      <c r="O67" s="149"/>
      <c r="P67" s="149">
        <v>1</v>
      </c>
      <c r="Q67" s="149"/>
      <c r="R67" s="149"/>
      <c r="S67" s="149"/>
      <c r="T67" s="150"/>
      <c r="U67" s="132" t="s">
        <v>385</v>
      </c>
      <c r="V67" s="133" t="str">
        <f>VLOOKUP(A67,DB_ACS_Q1_Q4!$A$4:$AD$1328,13)</f>
        <v>Electricidad</v>
      </c>
      <c r="W67" s="134" t="str">
        <f>VLOOKUP(A67,DB_REF_Q1_Q4!$A$4:$AD$1328,13)</f>
        <v>Bomba de calor aire</v>
      </c>
    </row>
    <row r="68" spans="1:23" ht="12" customHeight="1">
      <c r="A68" s="10">
        <v>64</v>
      </c>
      <c r="B68" s="69" t="s">
        <v>82</v>
      </c>
      <c r="C68" s="69" t="s">
        <v>82</v>
      </c>
      <c r="D68" s="11" t="s">
        <v>51</v>
      </c>
      <c r="E68" s="11" t="s">
        <v>303</v>
      </c>
      <c r="F68" s="12" t="s">
        <v>50</v>
      </c>
      <c r="G68" s="12" t="s">
        <v>310</v>
      </c>
      <c r="H68" s="12" t="s">
        <v>306</v>
      </c>
      <c r="I68" s="103" t="s">
        <v>505</v>
      </c>
      <c r="J68" s="12" t="str">
        <f t="shared" ref="J68:J76" si="2">"≥17h"</f>
        <v>≥17h</v>
      </c>
      <c r="K68" s="12" t="s">
        <v>512</v>
      </c>
      <c r="L68" s="69" t="s">
        <v>518</v>
      </c>
      <c r="M68" s="148"/>
      <c r="N68" s="156"/>
      <c r="O68" s="149"/>
      <c r="P68" s="149"/>
      <c r="Q68" s="149"/>
      <c r="R68" s="149">
        <v>1</v>
      </c>
      <c r="S68" s="149"/>
      <c r="T68" s="150"/>
      <c r="U68" s="132" t="s">
        <v>385</v>
      </c>
      <c r="V68" s="133" t="str">
        <f>VLOOKUP(A68,DB_ACS_Q1_Q4!$A$4:$AD$1328,13)</f>
        <v>Electricidad</v>
      </c>
      <c r="W68" s="134" t="str">
        <f>VLOOKUP(A68,DB_REF_Q1_Q4!$A$4:$AD$1328,13)</f>
        <v>Bomba de calor agua</v>
      </c>
    </row>
    <row r="69" spans="1:23" ht="12" customHeight="1">
      <c r="A69" s="10">
        <v>65</v>
      </c>
      <c r="B69" s="69" t="s">
        <v>72</v>
      </c>
      <c r="C69" s="69" t="s">
        <v>72</v>
      </c>
      <c r="D69" s="11" t="s">
        <v>51</v>
      </c>
      <c r="E69" s="11" t="s">
        <v>303</v>
      </c>
      <c r="F69" s="12" t="s">
        <v>50</v>
      </c>
      <c r="G69" s="12" t="s">
        <v>510</v>
      </c>
      <c r="H69" s="12" t="s">
        <v>306</v>
      </c>
      <c r="I69" s="12" t="s">
        <v>505</v>
      </c>
      <c r="J69" s="12" t="str">
        <f t="shared" si="2"/>
        <v>≥17h</v>
      </c>
      <c r="K69" s="12" t="s">
        <v>512</v>
      </c>
      <c r="L69" s="69" t="s">
        <v>519</v>
      </c>
      <c r="M69" s="148"/>
      <c r="N69" s="156"/>
      <c r="O69" s="149"/>
      <c r="P69" s="149">
        <v>1</v>
      </c>
      <c r="Q69" s="149"/>
      <c r="R69" s="149"/>
      <c r="S69" s="149"/>
      <c r="T69" s="150"/>
      <c r="U69" s="132" t="s">
        <v>373</v>
      </c>
      <c r="V69" s="133" t="str">
        <f>VLOOKUP(A69,DB_ACS_Q1_Q4!$A$4:$AD$1328,13)</f>
        <v>Gas Natural</v>
      </c>
      <c r="W69" s="134" t="str">
        <f>VLOOKUP(A69,DB_REF_Q1_Q4!$A$4:$AD$1328,13)</f>
        <v>Ninguno</v>
      </c>
    </row>
    <row r="70" spans="1:23" ht="12" customHeight="1">
      <c r="A70" s="10">
        <v>66</v>
      </c>
      <c r="B70" s="69" t="s">
        <v>94</v>
      </c>
      <c r="C70" s="69" t="s">
        <v>75</v>
      </c>
      <c r="D70" s="11" t="s">
        <v>51</v>
      </c>
      <c r="E70" s="11" t="s">
        <v>304</v>
      </c>
      <c r="F70" s="12" t="s">
        <v>50</v>
      </c>
      <c r="G70" s="11" t="s">
        <v>511</v>
      </c>
      <c r="H70" s="12" t="s">
        <v>308</v>
      </c>
      <c r="I70" s="103" t="s">
        <v>504</v>
      </c>
      <c r="J70" s="12" t="str">
        <f t="shared" si="2"/>
        <v>≥17h</v>
      </c>
      <c r="K70" s="12" t="s">
        <v>513</v>
      </c>
      <c r="L70" s="69" t="s">
        <v>519</v>
      </c>
      <c r="M70" s="148">
        <v>1</v>
      </c>
      <c r="N70" s="156"/>
      <c r="O70" s="149"/>
      <c r="P70" s="149"/>
      <c r="Q70" s="149"/>
      <c r="R70" s="149">
        <v>1</v>
      </c>
      <c r="S70" s="149"/>
      <c r="T70" s="150"/>
      <c r="U70" s="132" t="s">
        <v>374</v>
      </c>
      <c r="V70" s="133" t="str">
        <f>VLOOKUP(A70,DB_ACS_Q1_Q4!$A$4:$AD$1328,13)</f>
        <v>Gasóleo</v>
      </c>
      <c r="W70" s="134" t="str">
        <f>VLOOKUP(A70,DB_REF_Q1_Q4!$A$4:$AD$1328,13)</f>
        <v>Ninguno</v>
      </c>
    </row>
    <row r="71" spans="1:23" ht="12" customHeight="1">
      <c r="A71" s="10">
        <v>67</v>
      </c>
      <c r="B71" s="69" t="s">
        <v>95</v>
      </c>
      <c r="C71" s="69" t="s">
        <v>75</v>
      </c>
      <c r="D71" s="11" t="str">
        <f>"+60"</f>
        <v>+60</v>
      </c>
      <c r="E71" s="11" t="s">
        <v>304</v>
      </c>
      <c r="F71" s="12" t="s">
        <v>50</v>
      </c>
      <c r="G71" s="11" t="s">
        <v>511</v>
      </c>
      <c r="H71" s="12" t="s">
        <v>308</v>
      </c>
      <c r="I71" s="103" t="s">
        <v>505</v>
      </c>
      <c r="J71" s="12" t="str">
        <f t="shared" si="2"/>
        <v>≥17h</v>
      </c>
      <c r="K71" s="12" t="s">
        <v>47</v>
      </c>
      <c r="L71" s="69" t="s">
        <v>519</v>
      </c>
      <c r="M71" s="148">
        <v>1</v>
      </c>
      <c r="N71" s="156"/>
      <c r="O71" s="149"/>
      <c r="P71" s="149">
        <v>1</v>
      </c>
      <c r="Q71" s="149"/>
      <c r="R71" s="149">
        <v>1</v>
      </c>
      <c r="S71" s="149"/>
      <c r="T71" s="150"/>
      <c r="U71" s="132" t="s">
        <v>374</v>
      </c>
      <c r="V71" s="133" t="str">
        <f>VLOOKUP(A71,DB_ACS_Q1_Q4!$A$4:$AD$1328,13)</f>
        <v>Gasóleo</v>
      </c>
      <c r="W71" s="134" t="str">
        <f>VLOOKUP(A71,DB_REF_Q1_Q4!$A$4:$AD$1328,13)</f>
        <v>Ninguno</v>
      </c>
    </row>
    <row r="72" spans="1:23" ht="12" customHeight="1">
      <c r="A72" s="10">
        <v>68</v>
      </c>
      <c r="B72" s="69" t="s">
        <v>82</v>
      </c>
      <c r="C72" s="69" t="s">
        <v>82</v>
      </c>
      <c r="D72" s="11" t="str">
        <f>"+60"</f>
        <v>+60</v>
      </c>
      <c r="E72" s="11" t="s">
        <v>304</v>
      </c>
      <c r="F72" s="12" t="s">
        <v>49</v>
      </c>
      <c r="G72" s="12" t="s">
        <v>310</v>
      </c>
      <c r="H72" s="12" t="s">
        <v>306</v>
      </c>
      <c r="I72" s="103" t="s">
        <v>504</v>
      </c>
      <c r="J72" s="12" t="str">
        <f t="shared" si="2"/>
        <v>≥17h</v>
      </c>
      <c r="K72" s="12" t="s">
        <v>512</v>
      </c>
      <c r="L72" s="69" t="s">
        <v>518</v>
      </c>
      <c r="M72" s="148">
        <v>1</v>
      </c>
      <c r="N72" s="156"/>
      <c r="O72" s="149"/>
      <c r="P72" s="149"/>
      <c r="Q72" s="149"/>
      <c r="R72" s="149"/>
      <c r="S72" s="149"/>
      <c r="T72" s="150"/>
      <c r="U72" s="132" t="s">
        <v>373</v>
      </c>
      <c r="V72" s="133" t="str">
        <f>VLOOKUP(A72,DB_ACS_Q1_Q4!$A$4:$AD$1328,13)</f>
        <v>Gas Natural</v>
      </c>
      <c r="W72" s="134" t="str">
        <f>VLOOKUP(A72,DB_REF_Q1_Q4!$A$4:$AD$1328,13)</f>
        <v>Ninguno</v>
      </c>
    </row>
    <row r="73" spans="1:23" ht="12" customHeight="1">
      <c r="A73" s="10">
        <v>69</v>
      </c>
      <c r="B73" s="69" t="s">
        <v>65</v>
      </c>
      <c r="C73" s="69" t="s">
        <v>65</v>
      </c>
      <c r="D73" s="11" t="str">
        <f>"+60"</f>
        <v>+60</v>
      </c>
      <c r="E73" s="11" t="s">
        <v>304</v>
      </c>
      <c r="F73" s="12" t="s">
        <v>49</v>
      </c>
      <c r="G73" s="12" t="s">
        <v>310</v>
      </c>
      <c r="H73" s="12" t="s">
        <v>306</v>
      </c>
      <c r="I73" s="103" t="s">
        <v>505</v>
      </c>
      <c r="J73" s="12" t="str">
        <f t="shared" si="2"/>
        <v>≥17h</v>
      </c>
      <c r="K73" s="12" t="s">
        <v>512</v>
      </c>
      <c r="L73" s="69" t="s">
        <v>518</v>
      </c>
      <c r="M73" s="148"/>
      <c r="N73" s="156"/>
      <c r="O73" s="149"/>
      <c r="P73" s="149">
        <v>1</v>
      </c>
      <c r="Q73" s="149"/>
      <c r="R73" s="149"/>
      <c r="S73" s="149"/>
      <c r="T73" s="150"/>
      <c r="U73" s="132" t="s">
        <v>342</v>
      </c>
      <c r="V73" s="133" t="str">
        <f>VLOOKUP(A73,DB_ACS_Q1_Q4!$A$4:$AD$1328,13)</f>
        <v>Electricidad</v>
      </c>
      <c r="W73" s="134" t="str">
        <f>VLOOKUP(A73,DB_REF_Q1_Q4!$A$4:$AD$1328,13)</f>
        <v>Ninguno</v>
      </c>
    </row>
    <row r="74" spans="1:23" ht="12" customHeight="1">
      <c r="A74" s="10">
        <v>70</v>
      </c>
      <c r="B74" s="69" t="s">
        <v>134</v>
      </c>
      <c r="C74" s="69" t="s">
        <v>131</v>
      </c>
      <c r="D74" s="11" t="s">
        <v>51</v>
      </c>
      <c r="E74" s="11" t="s">
        <v>304</v>
      </c>
      <c r="F74" s="12" t="s">
        <v>50</v>
      </c>
      <c r="G74" s="11" t="s">
        <v>511</v>
      </c>
      <c r="H74" s="12" t="s">
        <v>306</v>
      </c>
      <c r="I74" s="11" t="s">
        <v>504</v>
      </c>
      <c r="J74" s="12" t="str">
        <f t="shared" si="2"/>
        <v>≥17h</v>
      </c>
      <c r="K74" s="12" t="s">
        <v>512</v>
      </c>
      <c r="L74" s="69" t="s">
        <v>519</v>
      </c>
      <c r="M74" s="148"/>
      <c r="N74" s="156"/>
      <c r="O74" s="149"/>
      <c r="P74" s="149">
        <v>1</v>
      </c>
      <c r="Q74" s="149"/>
      <c r="R74" s="149">
        <v>1</v>
      </c>
      <c r="S74" s="149"/>
      <c r="T74" s="150"/>
      <c r="U74" s="132" t="s">
        <v>373</v>
      </c>
      <c r="V74" s="133" t="str">
        <f>VLOOKUP(A74,DB_ACS_Q1_Q4!$A$4:$AD$1328,13)</f>
        <v>Gas Natural</v>
      </c>
      <c r="W74" s="134" t="str">
        <f>VLOOKUP(A74,DB_REF_Q1_Q4!$A$4:$AD$1328,13)</f>
        <v>Ninguno</v>
      </c>
    </row>
    <row r="75" spans="1:23" ht="12" customHeight="1">
      <c r="A75" s="10">
        <v>71</v>
      </c>
      <c r="B75" s="69" t="s">
        <v>134</v>
      </c>
      <c r="C75" s="69" t="s">
        <v>131</v>
      </c>
      <c r="D75" s="11" t="s">
        <v>51</v>
      </c>
      <c r="E75" s="11" t="s">
        <v>304</v>
      </c>
      <c r="F75" s="12" t="s">
        <v>48</v>
      </c>
      <c r="G75" s="11" t="s">
        <v>511</v>
      </c>
      <c r="H75" s="12" t="s">
        <v>306</v>
      </c>
      <c r="I75" s="103" t="s">
        <v>505</v>
      </c>
      <c r="J75" s="12" t="str">
        <f t="shared" si="2"/>
        <v>≥17h</v>
      </c>
      <c r="K75" s="12" t="s">
        <v>47</v>
      </c>
      <c r="L75" s="69" t="s">
        <v>519</v>
      </c>
      <c r="M75" s="148">
        <v>1</v>
      </c>
      <c r="N75" s="156"/>
      <c r="O75" s="149"/>
      <c r="P75" s="149">
        <v>1</v>
      </c>
      <c r="Q75" s="149"/>
      <c r="R75" s="149"/>
      <c r="S75" s="149"/>
      <c r="T75" s="150"/>
      <c r="U75" s="132" t="s">
        <v>373</v>
      </c>
      <c r="V75" s="133" t="str">
        <f>VLOOKUP(A75,DB_ACS_Q1_Q4!$A$4:$AD$1328,13)</f>
        <v>Gas Natural</v>
      </c>
      <c r="W75" s="134" t="str">
        <f>VLOOKUP(A75,DB_REF_Q1_Q4!$A$4:$AD$1328,13)</f>
        <v>Ninguno</v>
      </c>
    </row>
    <row r="76" spans="1:23" ht="12" customHeight="1">
      <c r="A76" s="10">
        <v>72</v>
      </c>
      <c r="B76" s="69" t="s">
        <v>106</v>
      </c>
      <c r="C76" s="69" t="s">
        <v>71</v>
      </c>
      <c r="D76" s="11" t="s">
        <v>25</v>
      </c>
      <c r="E76" s="11" t="s">
        <v>304</v>
      </c>
      <c r="F76" s="12" t="s">
        <v>49</v>
      </c>
      <c r="G76" s="12" t="s">
        <v>510</v>
      </c>
      <c r="H76" s="12" t="s">
        <v>308</v>
      </c>
      <c r="I76" s="103" t="s">
        <v>505</v>
      </c>
      <c r="J76" s="12" t="str">
        <f t="shared" si="2"/>
        <v>≥17h</v>
      </c>
      <c r="K76" s="12" t="s">
        <v>512</v>
      </c>
      <c r="L76" s="69" t="s">
        <v>520</v>
      </c>
      <c r="M76" s="148"/>
      <c r="N76" s="156"/>
      <c r="O76" s="149"/>
      <c r="P76" s="149"/>
      <c r="Q76" s="149"/>
      <c r="R76" s="149">
        <v>1</v>
      </c>
      <c r="S76" s="149"/>
      <c r="T76" s="150"/>
      <c r="U76" s="132" t="s">
        <v>373</v>
      </c>
      <c r="V76" s="133" t="str">
        <f>VLOOKUP(A76,DB_ACS_Q1_Q4!$A$4:$AD$1328,13)</f>
        <v>Gas Natural</v>
      </c>
      <c r="W76" s="134" t="str">
        <f>VLOOKUP(A76,DB_REF_Q1_Q4!$A$4:$AD$1328,13)</f>
        <v>Ninguno</v>
      </c>
    </row>
    <row r="77" spans="1:23" ht="12" customHeight="1">
      <c r="A77" s="10">
        <v>73</v>
      </c>
      <c r="B77" s="69" t="s">
        <v>292</v>
      </c>
      <c r="C77" s="69" t="s">
        <v>292</v>
      </c>
      <c r="D77" s="11" t="s">
        <v>51</v>
      </c>
      <c r="E77" s="11" t="s">
        <v>304</v>
      </c>
      <c r="F77" s="12" t="s">
        <v>48</v>
      </c>
      <c r="G77" s="12" t="s">
        <v>310</v>
      </c>
      <c r="H77" s="12" t="s">
        <v>306</v>
      </c>
      <c r="I77" s="11" t="s">
        <v>504</v>
      </c>
      <c r="J77" s="11" t="str">
        <f>"≤12h"</f>
        <v>≤12h</v>
      </c>
      <c r="K77" s="12" t="s">
        <v>512</v>
      </c>
      <c r="L77" s="69" t="s">
        <v>518</v>
      </c>
      <c r="M77" s="148">
        <v>1</v>
      </c>
      <c r="N77" s="156"/>
      <c r="O77" s="149"/>
      <c r="P77" s="149"/>
      <c r="Q77" s="149"/>
      <c r="R77" s="149"/>
      <c r="S77" s="149"/>
      <c r="T77" s="150"/>
      <c r="U77" s="132" t="s">
        <v>373</v>
      </c>
      <c r="V77" s="133" t="str">
        <f>VLOOKUP(A77,DB_ACS_Q1_Q4!$A$4:$AD$1328,13)</f>
        <v>Gas Natural</v>
      </c>
      <c r="W77" s="134" t="str">
        <f>VLOOKUP(A77,DB_REF_Q1_Q4!$A$4:$AD$1328,13)</f>
        <v>Bomba de calor aire</v>
      </c>
    </row>
    <row r="78" spans="1:23" ht="12" customHeight="1">
      <c r="A78" s="10">
        <v>74</v>
      </c>
      <c r="B78" s="69" t="s">
        <v>106</v>
      </c>
      <c r="C78" s="69" t="s">
        <v>71</v>
      </c>
      <c r="D78" s="11" t="s">
        <v>25</v>
      </c>
      <c r="E78" s="11" t="s">
        <v>304</v>
      </c>
      <c r="F78" s="12" t="s">
        <v>50</v>
      </c>
      <c r="G78" s="12" t="s">
        <v>310</v>
      </c>
      <c r="H78" s="12" t="s">
        <v>306</v>
      </c>
      <c r="I78" s="12" t="s">
        <v>505</v>
      </c>
      <c r="J78" s="12" t="str">
        <f>"≥17h"</f>
        <v>≥17h</v>
      </c>
      <c r="K78" s="12" t="s">
        <v>512</v>
      </c>
      <c r="L78" s="69" t="s">
        <v>520</v>
      </c>
      <c r="M78" s="148">
        <v>1</v>
      </c>
      <c r="N78" s="156"/>
      <c r="O78" s="149"/>
      <c r="P78" s="149">
        <v>1</v>
      </c>
      <c r="Q78" s="149"/>
      <c r="R78" s="149"/>
      <c r="S78" s="149"/>
      <c r="T78" s="150"/>
      <c r="U78" s="132" t="s">
        <v>373</v>
      </c>
      <c r="V78" s="133" t="str">
        <f>VLOOKUP(A78,DB_ACS_Q1_Q4!$A$4:$AD$1328,13)</f>
        <v>Gas Natural</v>
      </c>
      <c r="W78" s="134" t="str">
        <f>VLOOKUP(A78,DB_REF_Q1_Q4!$A$4:$AD$1328,13)</f>
        <v>Ninguno</v>
      </c>
    </row>
    <row r="79" spans="1:23" ht="12" customHeight="1">
      <c r="A79" s="10">
        <v>75</v>
      </c>
      <c r="B79" s="69" t="s">
        <v>211</v>
      </c>
      <c r="C79" s="69" t="s">
        <v>211</v>
      </c>
      <c r="D79" s="11" t="s">
        <v>51</v>
      </c>
      <c r="E79" s="11" t="s">
        <v>303</v>
      </c>
      <c r="F79" s="12" t="s">
        <v>49</v>
      </c>
      <c r="G79" s="12" t="s">
        <v>310</v>
      </c>
      <c r="H79" s="12" t="s">
        <v>306</v>
      </c>
      <c r="I79" s="103" t="s">
        <v>504</v>
      </c>
      <c r="J79" s="12" t="str">
        <f>"≥17h"</f>
        <v>≥17h</v>
      </c>
      <c r="K79" s="12" t="s">
        <v>512</v>
      </c>
      <c r="L79" s="69" t="s">
        <v>518</v>
      </c>
      <c r="M79" s="148">
        <v>1</v>
      </c>
      <c r="N79" s="156"/>
      <c r="O79" s="149"/>
      <c r="P79" s="149"/>
      <c r="Q79" s="149"/>
      <c r="R79" s="149"/>
      <c r="S79" s="149"/>
      <c r="T79" s="150"/>
      <c r="U79" s="132" t="s">
        <v>342</v>
      </c>
      <c r="V79" s="133" t="str">
        <f>VLOOKUP(A79,DB_ACS_Q1_Q4!$A$4:$AD$1328,13)</f>
        <v>GLP</v>
      </c>
      <c r="W79" s="134" t="str">
        <f>VLOOKUP(A79,DB_REF_Q1_Q4!$A$4:$AD$1328,13)</f>
        <v>AC Eléctrico</v>
      </c>
    </row>
    <row r="80" spans="1:23" ht="12" customHeight="1">
      <c r="A80" s="10">
        <v>76</v>
      </c>
      <c r="B80" s="69" t="s">
        <v>211</v>
      </c>
      <c r="C80" s="69" t="s">
        <v>211</v>
      </c>
      <c r="D80" s="11" t="s">
        <v>51</v>
      </c>
      <c r="E80" s="11" t="s">
        <v>304</v>
      </c>
      <c r="F80" s="12" t="s">
        <v>48</v>
      </c>
      <c r="G80" s="12" t="s">
        <v>310</v>
      </c>
      <c r="H80" s="12" t="s">
        <v>306</v>
      </c>
      <c r="I80" s="103" t="s">
        <v>505</v>
      </c>
      <c r="J80" s="11" t="str">
        <f>"12-16h"</f>
        <v>12-16h</v>
      </c>
      <c r="K80" s="12" t="s">
        <v>512</v>
      </c>
      <c r="L80" s="69" t="s">
        <v>518</v>
      </c>
      <c r="M80" s="148"/>
      <c r="N80" s="156"/>
      <c r="O80" s="149"/>
      <c r="P80" s="149">
        <v>1</v>
      </c>
      <c r="Q80" s="149"/>
      <c r="R80" s="149"/>
      <c r="S80" s="149"/>
      <c r="T80" s="150"/>
      <c r="U80" s="132" t="s">
        <v>371</v>
      </c>
      <c r="V80" s="133" t="str">
        <f>VLOOKUP(A80,DB_ACS_Q1_Q4!$A$4:$AD$1328,13)</f>
        <v>GLP</v>
      </c>
      <c r="W80" s="134" t="str">
        <f>VLOOKUP(A80,DB_REF_Q1_Q4!$A$4:$AD$1328,13)</f>
        <v>AC Eléctrico</v>
      </c>
    </row>
    <row r="81" spans="1:23" ht="12" customHeight="1">
      <c r="A81" s="10">
        <v>77</v>
      </c>
      <c r="B81" s="69" t="s">
        <v>106</v>
      </c>
      <c r="C81" s="69" t="s">
        <v>71</v>
      </c>
      <c r="D81" s="11" t="s">
        <v>25</v>
      </c>
      <c r="E81" s="11" t="s">
        <v>304</v>
      </c>
      <c r="F81" s="12" t="s">
        <v>48</v>
      </c>
      <c r="G81" s="12" t="s">
        <v>310</v>
      </c>
      <c r="H81" s="12" t="s">
        <v>306</v>
      </c>
      <c r="I81" s="103" t="s">
        <v>504</v>
      </c>
      <c r="J81" s="12" t="str">
        <f>"≥17h"</f>
        <v>≥17h</v>
      </c>
      <c r="K81" s="12" t="s">
        <v>513</v>
      </c>
      <c r="L81" s="69" t="s">
        <v>520</v>
      </c>
      <c r="M81" s="148"/>
      <c r="N81" s="156"/>
      <c r="O81" s="149"/>
      <c r="P81" s="149"/>
      <c r="Q81" s="149"/>
      <c r="R81" s="149"/>
      <c r="S81" s="149">
        <v>1</v>
      </c>
      <c r="T81" s="150"/>
      <c r="U81" s="132" t="s">
        <v>373</v>
      </c>
      <c r="V81" s="133" t="str">
        <f>VLOOKUP(A81,DB_ACS_Q1_Q4!$A$4:$AD$1328,13)</f>
        <v>Gas Natural</v>
      </c>
      <c r="W81" s="134" t="str">
        <f>VLOOKUP(A81,DB_REF_Q1_Q4!$A$4:$AD$1328,13)</f>
        <v>Ninguno</v>
      </c>
    </row>
    <row r="82" spans="1:23" ht="12" customHeight="1">
      <c r="A82" s="10">
        <v>78</v>
      </c>
      <c r="B82" s="69" t="s">
        <v>211</v>
      </c>
      <c r="C82" s="69" t="s">
        <v>211</v>
      </c>
      <c r="D82" s="11" t="str">
        <f>"+60"</f>
        <v>+60</v>
      </c>
      <c r="E82" s="11" t="s">
        <v>303</v>
      </c>
      <c r="F82" s="12" t="s">
        <v>48</v>
      </c>
      <c r="G82" s="12" t="s">
        <v>510</v>
      </c>
      <c r="H82" s="12" t="s">
        <v>307</v>
      </c>
      <c r="I82" s="103" t="s">
        <v>504</v>
      </c>
      <c r="J82" s="12" t="str">
        <f>"≥17h"</f>
        <v>≥17h</v>
      </c>
      <c r="K82" s="12" t="s">
        <v>513</v>
      </c>
      <c r="L82" s="69" t="s">
        <v>518</v>
      </c>
      <c r="M82" s="148">
        <v>1</v>
      </c>
      <c r="N82" s="156"/>
      <c r="O82" s="149"/>
      <c r="P82" s="149"/>
      <c r="Q82" s="149"/>
      <c r="R82" s="149"/>
      <c r="S82" s="149"/>
      <c r="T82" s="150"/>
      <c r="U82" s="132" t="s">
        <v>385</v>
      </c>
      <c r="V82" s="133" t="str">
        <f>VLOOKUP(A82,DB_ACS_Q1_Q4!$A$4:$AD$1328,13)</f>
        <v>GLP</v>
      </c>
      <c r="W82" s="134" t="str">
        <f>VLOOKUP(A82,DB_REF_Q1_Q4!$A$4:$AD$1328,13)</f>
        <v>Bomba de calor aire</v>
      </c>
    </row>
    <row r="83" spans="1:23" ht="12" customHeight="1">
      <c r="A83" s="10">
        <v>79</v>
      </c>
      <c r="B83" s="69" t="s">
        <v>108</v>
      </c>
      <c r="C83" s="69" t="s">
        <v>71</v>
      </c>
      <c r="D83" s="11" t="s">
        <v>25</v>
      </c>
      <c r="E83" s="11" t="s">
        <v>304</v>
      </c>
      <c r="F83" s="12" t="s">
        <v>48</v>
      </c>
      <c r="G83" s="11" t="s">
        <v>511</v>
      </c>
      <c r="H83" s="12" t="s">
        <v>308</v>
      </c>
      <c r="I83" s="11" t="s">
        <v>504</v>
      </c>
      <c r="J83" s="12" t="str">
        <f>"≥17h"</f>
        <v>≥17h</v>
      </c>
      <c r="K83" s="12" t="s">
        <v>513</v>
      </c>
      <c r="L83" s="69" t="s">
        <v>520</v>
      </c>
      <c r="M83" s="148">
        <v>1</v>
      </c>
      <c r="N83" s="156"/>
      <c r="O83" s="149"/>
      <c r="P83" s="149"/>
      <c r="Q83" s="149"/>
      <c r="R83" s="149"/>
      <c r="S83" s="149"/>
      <c r="T83" s="150"/>
      <c r="U83" s="132" t="s">
        <v>374</v>
      </c>
      <c r="V83" s="133" t="str">
        <f>VLOOKUP(A83,DB_ACS_Q1_Q4!$A$4:$AD$1328,13)</f>
        <v>Gasóleo</v>
      </c>
      <c r="W83" s="134" t="str">
        <f>VLOOKUP(A83,DB_REF_Q1_Q4!$A$4:$AD$1328,13)</f>
        <v>Ninguno</v>
      </c>
    </row>
    <row r="84" spans="1:23" ht="12" customHeight="1">
      <c r="A84" s="10">
        <v>80</v>
      </c>
      <c r="B84" s="69" t="s">
        <v>211</v>
      </c>
      <c r="C84" s="69" t="s">
        <v>211</v>
      </c>
      <c r="D84" s="11" t="s">
        <v>51</v>
      </c>
      <c r="E84" s="11" t="s">
        <v>303</v>
      </c>
      <c r="F84" s="12" t="s">
        <v>48</v>
      </c>
      <c r="G84" s="12" t="s">
        <v>310</v>
      </c>
      <c r="H84" s="12" t="s">
        <v>307</v>
      </c>
      <c r="I84" s="103" t="s">
        <v>504</v>
      </c>
      <c r="J84" s="11" t="str">
        <f>"12-16h"</f>
        <v>12-16h</v>
      </c>
      <c r="K84" s="12" t="s">
        <v>513</v>
      </c>
      <c r="L84" s="69" t="s">
        <v>518</v>
      </c>
      <c r="M84" s="148">
        <v>1</v>
      </c>
      <c r="N84" s="156"/>
      <c r="O84" s="149"/>
      <c r="P84" s="149"/>
      <c r="Q84" s="149"/>
      <c r="R84" s="149"/>
      <c r="S84" s="149"/>
      <c r="T84" s="150"/>
      <c r="U84" s="132" t="s">
        <v>371</v>
      </c>
      <c r="V84" s="133" t="str">
        <f>VLOOKUP(A84,DB_ACS_Q1_Q4!$A$4:$AD$1328,13)</f>
        <v>GLP</v>
      </c>
      <c r="W84" s="134" t="str">
        <f>VLOOKUP(A84,DB_REF_Q1_Q4!$A$4:$AD$1328,13)</f>
        <v>Bomba de calor aire</v>
      </c>
    </row>
    <row r="85" spans="1:23" ht="12" customHeight="1">
      <c r="A85" s="10">
        <v>81</v>
      </c>
      <c r="B85" s="69" t="s">
        <v>250</v>
      </c>
      <c r="C85" s="69" t="s">
        <v>245</v>
      </c>
      <c r="D85" s="11" t="str">
        <f>"+60"</f>
        <v>+60</v>
      </c>
      <c r="E85" s="11" t="s">
        <v>303</v>
      </c>
      <c r="F85" s="12" t="s">
        <v>48</v>
      </c>
      <c r="G85" s="11" t="s">
        <v>511</v>
      </c>
      <c r="H85" s="12" t="s">
        <v>306</v>
      </c>
      <c r="I85" s="103" t="s">
        <v>504</v>
      </c>
      <c r="J85" s="12" t="str">
        <f>"≥17h"</f>
        <v>≥17h</v>
      </c>
      <c r="K85" s="12" t="s">
        <v>512</v>
      </c>
      <c r="L85" s="69" t="s">
        <v>520</v>
      </c>
      <c r="M85" s="148"/>
      <c r="N85" s="156"/>
      <c r="O85" s="149"/>
      <c r="P85" s="149">
        <v>1</v>
      </c>
      <c r="Q85" s="149"/>
      <c r="R85" s="149"/>
      <c r="S85" s="149"/>
      <c r="T85" s="150"/>
      <c r="U85" s="132" t="s">
        <v>371</v>
      </c>
      <c r="V85" s="133" t="str">
        <f>VLOOKUP(A85,DB_ACS_Q1_Q4!$A$4:$AD$1328,13)</f>
        <v>GLP</v>
      </c>
      <c r="W85" s="134" t="str">
        <f>VLOOKUP(A85,DB_REF_Q1_Q4!$A$4:$AD$1328,13)</f>
        <v>Ninguno</v>
      </c>
    </row>
    <row r="86" spans="1:23" ht="12" customHeight="1">
      <c r="A86" s="10">
        <v>82</v>
      </c>
      <c r="B86" s="69" t="s">
        <v>243</v>
      </c>
      <c r="C86" s="69" t="s">
        <v>85</v>
      </c>
      <c r="D86" s="11" t="s">
        <v>25</v>
      </c>
      <c r="E86" s="11" t="s">
        <v>303</v>
      </c>
      <c r="F86" s="75" t="s">
        <v>47</v>
      </c>
      <c r="G86" s="12" t="s">
        <v>310</v>
      </c>
      <c r="H86" s="12" t="s">
        <v>306</v>
      </c>
      <c r="I86" s="103" t="s">
        <v>504</v>
      </c>
      <c r="J86" s="11" t="str">
        <f>"12-16h"</f>
        <v>12-16h</v>
      </c>
      <c r="K86" s="12" t="s">
        <v>512</v>
      </c>
      <c r="L86" s="69" t="s">
        <v>518</v>
      </c>
      <c r="M86" s="148">
        <v>1</v>
      </c>
      <c r="N86" s="156"/>
      <c r="O86" s="149"/>
      <c r="P86" s="149"/>
      <c r="Q86" s="149"/>
      <c r="R86" s="149"/>
      <c r="S86" s="149"/>
      <c r="T86" s="150"/>
      <c r="U86" s="132" t="s">
        <v>342</v>
      </c>
      <c r="V86" s="133" t="str">
        <f>VLOOKUP(A86,DB_ACS_Q1_Q4!$A$4:$AD$1328,13)</f>
        <v>Electricidad</v>
      </c>
      <c r="W86" s="134" t="str">
        <f>VLOOKUP(A86,DB_REF_Q1_Q4!$A$4:$AD$1328,13)</f>
        <v>Ninguno</v>
      </c>
    </row>
    <row r="87" spans="1:23" ht="12" customHeight="1">
      <c r="A87" s="10">
        <v>83</v>
      </c>
      <c r="B87" s="69" t="s">
        <v>243</v>
      </c>
      <c r="C87" s="69" t="s">
        <v>85</v>
      </c>
      <c r="D87" s="11" t="s">
        <v>51</v>
      </c>
      <c r="E87" s="11" t="s">
        <v>304</v>
      </c>
      <c r="F87" s="12" t="s">
        <v>50</v>
      </c>
      <c r="G87" s="12" t="s">
        <v>310</v>
      </c>
      <c r="H87" s="12" t="s">
        <v>306</v>
      </c>
      <c r="I87" s="103" t="s">
        <v>504</v>
      </c>
      <c r="J87" s="12" t="str">
        <f>"≥17h"</f>
        <v>≥17h</v>
      </c>
      <c r="K87" s="12" t="s">
        <v>512</v>
      </c>
      <c r="L87" s="69" t="s">
        <v>518</v>
      </c>
      <c r="M87" s="148"/>
      <c r="N87" s="156"/>
      <c r="O87" s="149"/>
      <c r="P87" s="149">
        <v>1</v>
      </c>
      <c r="Q87" s="149"/>
      <c r="R87" s="149"/>
      <c r="S87" s="149"/>
      <c r="T87" s="150"/>
      <c r="U87" s="132" t="s">
        <v>342</v>
      </c>
      <c r="V87" s="133" t="str">
        <f>VLOOKUP(A87,DB_ACS_Q1_Q4!$A$4:$AD$1328,13)</f>
        <v>Electricidad</v>
      </c>
      <c r="W87" s="134" t="str">
        <f>VLOOKUP(A87,DB_REF_Q1_Q4!$A$4:$AD$1328,13)</f>
        <v>Ninguno</v>
      </c>
    </row>
    <row r="88" spans="1:23" ht="12" customHeight="1">
      <c r="A88" s="10">
        <v>84</v>
      </c>
      <c r="B88" s="69" t="s">
        <v>248</v>
      </c>
      <c r="C88" s="69" t="s">
        <v>245</v>
      </c>
      <c r="D88" s="11" t="s">
        <v>51</v>
      </c>
      <c r="E88" s="11" t="s">
        <v>303</v>
      </c>
      <c r="F88" s="12" t="s">
        <v>48</v>
      </c>
      <c r="G88" s="12" t="s">
        <v>310</v>
      </c>
      <c r="H88" s="12" t="s">
        <v>306</v>
      </c>
      <c r="I88" s="103" t="s">
        <v>505</v>
      </c>
      <c r="J88" s="12" t="str">
        <f>"≥17h"</f>
        <v>≥17h</v>
      </c>
      <c r="K88" s="12" t="s">
        <v>47</v>
      </c>
      <c r="L88" s="69" t="s">
        <v>520</v>
      </c>
      <c r="M88" s="148">
        <v>1</v>
      </c>
      <c r="N88" s="156"/>
      <c r="O88" s="149"/>
      <c r="P88" s="149"/>
      <c r="Q88" s="149"/>
      <c r="R88" s="149"/>
      <c r="S88" s="149"/>
      <c r="T88" s="150"/>
      <c r="U88" s="132" t="s">
        <v>373</v>
      </c>
      <c r="V88" s="133" t="str">
        <f>VLOOKUP(A88,DB_ACS_Q1_Q4!$A$4:$AD$1328,13)</f>
        <v>Gas Natural</v>
      </c>
      <c r="W88" s="134" t="str">
        <f>VLOOKUP(A88,DB_REF_Q1_Q4!$A$4:$AD$1328,13)</f>
        <v>Ninguno</v>
      </c>
    </row>
    <row r="89" spans="1:23" ht="12" customHeight="1">
      <c r="A89" s="10">
        <v>85</v>
      </c>
      <c r="B89" s="69" t="s">
        <v>243</v>
      </c>
      <c r="C89" s="69" t="s">
        <v>85</v>
      </c>
      <c r="D89" s="11" t="s">
        <v>25</v>
      </c>
      <c r="E89" s="11" t="s">
        <v>304</v>
      </c>
      <c r="F89" s="12" t="s">
        <v>50</v>
      </c>
      <c r="G89" s="12" t="s">
        <v>310</v>
      </c>
      <c r="H89" s="12" t="s">
        <v>306</v>
      </c>
      <c r="I89" s="12" t="s">
        <v>505</v>
      </c>
      <c r="J89" s="11" t="str">
        <f>"≤12h"</f>
        <v>≤12h</v>
      </c>
      <c r="K89" s="12" t="s">
        <v>512</v>
      </c>
      <c r="L89" s="69" t="s">
        <v>518</v>
      </c>
      <c r="M89" s="148">
        <v>1</v>
      </c>
      <c r="N89" s="156"/>
      <c r="O89" s="149"/>
      <c r="P89" s="149"/>
      <c r="Q89" s="149"/>
      <c r="R89" s="149"/>
      <c r="S89" s="149"/>
      <c r="T89" s="150"/>
      <c r="U89" s="132" t="s">
        <v>342</v>
      </c>
      <c r="V89" s="133" t="str">
        <f>VLOOKUP(A89,DB_ACS_Q1_Q4!$A$4:$AD$1328,13)</f>
        <v>Electricidad</v>
      </c>
      <c r="W89" s="134" t="str">
        <f>VLOOKUP(A89,DB_REF_Q1_Q4!$A$4:$AD$1328,13)</f>
        <v>Ninguno</v>
      </c>
    </row>
    <row r="90" spans="1:23" ht="12" customHeight="1">
      <c r="A90" s="10">
        <v>86</v>
      </c>
      <c r="B90" s="69" t="s">
        <v>65</v>
      </c>
      <c r="C90" s="69" t="s">
        <v>65</v>
      </c>
      <c r="D90" s="11" t="s">
        <v>25</v>
      </c>
      <c r="E90" s="11" t="s">
        <v>303</v>
      </c>
      <c r="F90" s="12" t="s">
        <v>48</v>
      </c>
      <c r="G90" s="12" t="s">
        <v>310</v>
      </c>
      <c r="H90" s="12" t="s">
        <v>306</v>
      </c>
      <c r="I90" s="103" t="s">
        <v>505</v>
      </c>
      <c r="J90" s="11" t="str">
        <f>"≤12h"</f>
        <v>≤12h</v>
      </c>
      <c r="K90" s="12" t="s">
        <v>513</v>
      </c>
      <c r="L90" s="69" t="s">
        <v>518</v>
      </c>
      <c r="M90" s="148">
        <v>1</v>
      </c>
      <c r="N90" s="156"/>
      <c r="O90" s="149"/>
      <c r="P90" s="149"/>
      <c r="Q90" s="149"/>
      <c r="R90" s="149"/>
      <c r="S90" s="149"/>
      <c r="T90" s="150"/>
      <c r="U90" s="132" t="s">
        <v>342</v>
      </c>
      <c r="V90" s="133" t="str">
        <f>VLOOKUP(A90,DB_ACS_Q1_Q4!$A$4:$AD$1328,13)</f>
        <v>Electricidad</v>
      </c>
      <c r="W90" s="134" t="str">
        <f>VLOOKUP(A90,DB_REF_Q1_Q4!$A$4:$AD$1328,13)</f>
        <v>Ninguno</v>
      </c>
    </row>
    <row r="91" spans="1:23" ht="12" customHeight="1">
      <c r="A91" s="10">
        <v>87</v>
      </c>
      <c r="B91" s="69" t="s">
        <v>134</v>
      </c>
      <c r="C91" s="69" t="s">
        <v>131</v>
      </c>
      <c r="D91" s="11" t="s">
        <v>51</v>
      </c>
      <c r="E91" s="11" t="s">
        <v>304</v>
      </c>
      <c r="F91" s="12" t="s">
        <v>50</v>
      </c>
      <c r="G91" s="11" t="s">
        <v>511</v>
      </c>
      <c r="H91" s="12" t="s">
        <v>306</v>
      </c>
      <c r="I91" s="103" t="s">
        <v>504</v>
      </c>
      <c r="J91" s="12" t="str">
        <f t="shared" ref="J91:J99" si="3">"≥17h"</f>
        <v>≥17h</v>
      </c>
      <c r="K91" s="12" t="s">
        <v>47</v>
      </c>
      <c r="L91" s="69" t="s">
        <v>519</v>
      </c>
      <c r="M91" s="148"/>
      <c r="N91" s="156"/>
      <c r="O91" s="149"/>
      <c r="P91" s="149">
        <v>1</v>
      </c>
      <c r="Q91" s="149"/>
      <c r="R91" s="149"/>
      <c r="S91" s="149"/>
      <c r="T91" s="150"/>
      <c r="U91" s="132" t="s">
        <v>374</v>
      </c>
      <c r="V91" s="133" t="str">
        <f>VLOOKUP(A91,DB_ACS_Q1_Q4!$A$4:$AD$1328,13)</f>
        <v>Gasóleo</v>
      </c>
      <c r="W91" s="134" t="str">
        <f>VLOOKUP(A91,DB_REF_Q1_Q4!$A$4:$AD$1328,13)</f>
        <v>Bomba de calor aire</v>
      </c>
    </row>
    <row r="92" spans="1:23" ht="12" customHeight="1">
      <c r="A92" s="10">
        <v>88</v>
      </c>
      <c r="B92" s="69" t="s">
        <v>134</v>
      </c>
      <c r="C92" s="69" t="s">
        <v>131</v>
      </c>
      <c r="D92" s="11" t="s">
        <v>51</v>
      </c>
      <c r="E92" s="11" t="s">
        <v>303</v>
      </c>
      <c r="F92" s="12" t="s">
        <v>49</v>
      </c>
      <c r="G92" s="11" t="s">
        <v>511</v>
      </c>
      <c r="H92" s="12" t="s">
        <v>307</v>
      </c>
      <c r="I92" s="103" t="s">
        <v>504</v>
      </c>
      <c r="J92" s="12" t="str">
        <f t="shared" si="3"/>
        <v>≥17h</v>
      </c>
      <c r="K92" s="12" t="s">
        <v>47</v>
      </c>
      <c r="L92" s="69" t="s">
        <v>519</v>
      </c>
      <c r="M92" s="148">
        <v>1</v>
      </c>
      <c r="N92" s="156"/>
      <c r="O92" s="149"/>
      <c r="P92" s="149"/>
      <c r="Q92" s="149"/>
      <c r="R92" s="149">
        <v>1</v>
      </c>
      <c r="S92" s="149"/>
      <c r="T92" s="150"/>
      <c r="U92" s="132" t="s">
        <v>373</v>
      </c>
      <c r="V92" s="133" t="str">
        <f>VLOOKUP(A92,DB_ACS_Q1_Q4!$A$4:$AD$1328,13)</f>
        <v>Gas Natural</v>
      </c>
      <c r="W92" s="134" t="str">
        <f>VLOOKUP(A92,DB_REF_Q1_Q4!$A$4:$AD$1328,13)</f>
        <v>Ninguno</v>
      </c>
    </row>
    <row r="93" spans="1:23" ht="12" customHeight="1">
      <c r="A93" s="10">
        <v>89</v>
      </c>
      <c r="B93" s="69" t="s">
        <v>67</v>
      </c>
      <c r="C93" s="69" t="s">
        <v>67</v>
      </c>
      <c r="D93" s="11" t="s">
        <v>51</v>
      </c>
      <c r="E93" s="11" t="s">
        <v>304</v>
      </c>
      <c r="F93" s="12" t="s">
        <v>50</v>
      </c>
      <c r="G93" s="12" t="s">
        <v>310</v>
      </c>
      <c r="H93" s="12" t="s">
        <v>306</v>
      </c>
      <c r="I93" s="103" t="s">
        <v>504</v>
      </c>
      <c r="J93" s="12" t="str">
        <f t="shared" si="3"/>
        <v>≥17h</v>
      </c>
      <c r="K93" s="12" t="s">
        <v>512</v>
      </c>
      <c r="L93" s="69" t="s">
        <v>518</v>
      </c>
      <c r="M93" s="148">
        <v>1</v>
      </c>
      <c r="N93" s="156"/>
      <c r="O93" s="149"/>
      <c r="P93" s="149"/>
      <c r="Q93" s="149"/>
      <c r="R93" s="149"/>
      <c r="S93" s="149"/>
      <c r="T93" s="150"/>
      <c r="U93" s="132" t="s">
        <v>385</v>
      </c>
      <c r="V93" s="133" t="str">
        <f>VLOOKUP(A93,DB_ACS_Q1_Q4!$A$4:$AD$1328,13)</f>
        <v>GLP</v>
      </c>
      <c r="W93" s="134" t="str">
        <f>VLOOKUP(A93,DB_REF_Q1_Q4!$A$4:$AD$1328,13)</f>
        <v>Bomba de calor agua</v>
      </c>
    </row>
    <row r="94" spans="1:23" ht="12" customHeight="1">
      <c r="A94" s="10">
        <v>90</v>
      </c>
      <c r="B94" s="69" t="s">
        <v>139</v>
      </c>
      <c r="C94" s="69" t="s">
        <v>131</v>
      </c>
      <c r="D94" s="11" t="str">
        <f>"+60"</f>
        <v>+60</v>
      </c>
      <c r="E94" s="11" t="s">
        <v>304</v>
      </c>
      <c r="F94" s="12" t="s">
        <v>50</v>
      </c>
      <c r="G94" s="11" t="s">
        <v>511</v>
      </c>
      <c r="H94" s="12" t="s">
        <v>306</v>
      </c>
      <c r="I94" s="103" t="s">
        <v>505</v>
      </c>
      <c r="J94" s="12" t="str">
        <f t="shared" si="3"/>
        <v>≥17h</v>
      </c>
      <c r="K94" s="12" t="s">
        <v>47</v>
      </c>
      <c r="L94" s="69" t="s">
        <v>519</v>
      </c>
      <c r="M94" s="148"/>
      <c r="N94" s="156"/>
      <c r="O94" s="149"/>
      <c r="P94" s="149">
        <v>1</v>
      </c>
      <c r="Q94" s="149"/>
      <c r="R94" s="149"/>
      <c r="S94" s="149"/>
      <c r="T94" s="150"/>
      <c r="U94" s="132" t="s">
        <v>374</v>
      </c>
      <c r="V94" s="133" t="str">
        <f>VLOOKUP(A94,DB_ACS_Q1_Q4!$A$4:$AD$1328,13)</f>
        <v>Gasóleo</v>
      </c>
      <c r="W94" s="134" t="str">
        <f>VLOOKUP(A94,DB_REF_Q1_Q4!$A$4:$AD$1328,13)</f>
        <v>Ninguno</v>
      </c>
    </row>
    <row r="95" spans="1:23" ht="12" customHeight="1">
      <c r="A95" s="10">
        <v>91</v>
      </c>
      <c r="B95" s="69" t="s">
        <v>225</v>
      </c>
      <c r="C95" s="69" t="s">
        <v>69</v>
      </c>
      <c r="D95" s="11" t="str">
        <f>"+60"</f>
        <v>+60</v>
      </c>
      <c r="E95" s="11" t="s">
        <v>303</v>
      </c>
      <c r="F95" s="12" t="s">
        <v>49</v>
      </c>
      <c r="G95" s="11" t="s">
        <v>511</v>
      </c>
      <c r="H95" s="12" t="s">
        <v>306</v>
      </c>
      <c r="I95" s="11" t="s">
        <v>504</v>
      </c>
      <c r="J95" s="12" t="str">
        <f t="shared" si="3"/>
        <v>≥17h</v>
      </c>
      <c r="K95" s="12" t="s">
        <v>512</v>
      </c>
      <c r="L95" s="69" t="s">
        <v>518</v>
      </c>
      <c r="M95" s="148">
        <v>1</v>
      </c>
      <c r="N95" s="156"/>
      <c r="O95" s="149"/>
      <c r="P95" s="149"/>
      <c r="Q95" s="149"/>
      <c r="R95" s="149"/>
      <c r="S95" s="149"/>
      <c r="T95" s="150"/>
      <c r="U95" s="132" t="s">
        <v>371</v>
      </c>
      <c r="V95" s="133" t="str">
        <f>VLOOKUP(A95,DB_ACS_Q1_Q4!$A$4:$AD$1328,13)</f>
        <v>Electricidad</v>
      </c>
      <c r="W95" s="134" t="str">
        <f>VLOOKUP(A95,DB_REF_Q1_Q4!$A$4:$AD$1328,13)</f>
        <v>Bomba de calor aire</v>
      </c>
    </row>
    <row r="96" spans="1:23" ht="12" customHeight="1">
      <c r="A96" s="10">
        <v>92</v>
      </c>
      <c r="B96" s="69" t="s">
        <v>74</v>
      </c>
      <c r="C96" s="69" t="s">
        <v>75</v>
      </c>
      <c r="D96" s="11" t="s">
        <v>51</v>
      </c>
      <c r="E96" s="11" t="s">
        <v>304</v>
      </c>
      <c r="F96" s="12" t="s">
        <v>48</v>
      </c>
      <c r="G96" s="12" t="s">
        <v>310</v>
      </c>
      <c r="H96" s="12" t="s">
        <v>306</v>
      </c>
      <c r="I96" s="103" t="s">
        <v>505</v>
      </c>
      <c r="J96" s="12" t="str">
        <f t="shared" si="3"/>
        <v>≥17h</v>
      </c>
      <c r="K96" s="12" t="s">
        <v>47</v>
      </c>
      <c r="L96" s="69" t="s">
        <v>519</v>
      </c>
      <c r="M96" s="148"/>
      <c r="N96" s="156"/>
      <c r="O96" s="149"/>
      <c r="P96" s="149">
        <v>1</v>
      </c>
      <c r="Q96" s="149"/>
      <c r="R96" s="149"/>
      <c r="S96" s="149"/>
      <c r="T96" s="150"/>
      <c r="U96" s="132" t="s">
        <v>373</v>
      </c>
      <c r="V96" s="133" t="str">
        <f>VLOOKUP(A96,DB_ACS_Q1_Q4!$A$4:$AD$1328,13)</f>
        <v>Gas Natural</v>
      </c>
      <c r="W96" s="134" t="str">
        <f>VLOOKUP(A96,DB_REF_Q1_Q4!$A$4:$AD$1328,13)</f>
        <v>Ninguno</v>
      </c>
    </row>
    <row r="97" spans="1:23" ht="12" customHeight="1">
      <c r="A97" s="10">
        <v>93</v>
      </c>
      <c r="B97" s="69" t="s">
        <v>74</v>
      </c>
      <c r="C97" s="69" t="s">
        <v>75</v>
      </c>
      <c r="D97" s="11" t="s">
        <v>25</v>
      </c>
      <c r="E97" s="11" t="s">
        <v>303</v>
      </c>
      <c r="F97" s="12" t="s">
        <v>50</v>
      </c>
      <c r="G97" s="12" t="s">
        <v>510</v>
      </c>
      <c r="H97" s="12" t="s">
        <v>306</v>
      </c>
      <c r="I97" s="103" t="s">
        <v>505</v>
      </c>
      <c r="J97" s="12" t="str">
        <f t="shared" si="3"/>
        <v>≥17h</v>
      </c>
      <c r="K97" s="12" t="s">
        <v>512</v>
      </c>
      <c r="L97" s="69" t="s">
        <v>519</v>
      </c>
      <c r="M97" s="148">
        <v>1</v>
      </c>
      <c r="N97" s="156"/>
      <c r="O97" s="149"/>
      <c r="P97" s="149"/>
      <c r="Q97" s="149"/>
      <c r="R97" s="149"/>
      <c r="S97" s="149"/>
      <c r="T97" s="150"/>
      <c r="U97" s="132" t="s">
        <v>373</v>
      </c>
      <c r="V97" s="133" t="str">
        <f>VLOOKUP(A97,DB_ACS_Q1_Q4!$A$4:$AD$1328,13)</f>
        <v>Gas Natural</v>
      </c>
      <c r="W97" s="134" t="str">
        <f>VLOOKUP(A97,DB_REF_Q1_Q4!$A$4:$AD$1328,13)</f>
        <v>Ninguno</v>
      </c>
    </row>
    <row r="98" spans="1:23" ht="12" customHeight="1">
      <c r="A98" s="10">
        <v>94</v>
      </c>
      <c r="B98" s="69" t="s">
        <v>213</v>
      </c>
      <c r="C98" s="69" t="s">
        <v>69</v>
      </c>
      <c r="D98" s="11" t="str">
        <f>"+60"</f>
        <v>+60</v>
      </c>
      <c r="E98" s="11" t="s">
        <v>304</v>
      </c>
      <c r="F98" s="12" t="s">
        <v>49</v>
      </c>
      <c r="G98" s="12" t="s">
        <v>310</v>
      </c>
      <c r="H98" s="12" t="s">
        <v>306</v>
      </c>
      <c r="I98" s="11" t="s">
        <v>504</v>
      </c>
      <c r="J98" s="12" t="str">
        <f t="shared" si="3"/>
        <v>≥17h</v>
      </c>
      <c r="K98" s="12" t="s">
        <v>512</v>
      </c>
      <c r="L98" s="69" t="s">
        <v>518</v>
      </c>
      <c r="M98" s="148"/>
      <c r="N98" s="156"/>
      <c r="O98" s="149"/>
      <c r="P98" s="149">
        <v>1</v>
      </c>
      <c r="Q98" s="149"/>
      <c r="R98" s="149"/>
      <c r="S98" s="149"/>
      <c r="T98" s="150"/>
      <c r="U98" s="132" t="s">
        <v>371</v>
      </c>
      <c r="V98" s="133" t="str">
        <f>VLOOKUP(A98,DB_ACS_Q1_Q4!$A$4:$AD$1328,13)</f>
        <v>Electricidad</v>
      </c>
      <c r="W98" s="134" t="str">
        <f>VLOOKUP(A98,DB_REF_Q1_Q4!$A$4:$AD$1328,13)</f>
        <v>AC Eléctrico</v>
      </c>
    </row>
    <row r="99" spans="1:23" ht="12" customHeight="1">
      <c r="A99" s="10">
        <v>95</v>
      </c>
      <c r="B99" s="69" t="s">
        <v>97</v>
      </c>
      <c r="C99" s="69" t="s">
        <v>75</v>
      </c>
      <c r="D99" s="11" t="s">
        <v>51</v>
      </c>
      <c r="E99" s="11" t="s">
        <v>304</v>
      </c>
      <c r="F99" s="12" t="s">
        <v>48</v>
      </c>
      <c r="G99" s="12" t="s">
        <v>310</v>
      </c>
      <c r="H99" s="12" t="s">
        <v>306</v>
      </c>
      <c r="I99" s="103" t="s">
        <v>504</v>
      </c>
      <c r="J99" s="12" t="str">
        <f t="shared" si="3"/>
        <v>≥17h</v>
      </c>
      <c r="K99" s="12" t="s">
        <v>513</v>
      </c>
      <c r="L99" s="69" t="s">
        <v>519</v>
      </c>
      <c r="M99" s="148"/>
      <c r="N99" s="156"/>
      <c r="O99" s="149"/>
      <c r="P99" s="149"/>
      <c r="Q99" s="149"/>
      <c r="R99" s="149"/>
      <c r="S99" s="149">
        <v>1</v>
      </c>
      <c r="T99" s="150"/>
      <c r="U99" s="132" t="s">
        <v>373</v>
      </c>
      <c r="V99" s="133" t="str">
        <f>VLOOKUP(A99,DB_ACS_Q1_Q4!$A$4:$AD$1328,13)</f>
        <v>Gas Natural</v>
      </c>
      <c r="W99" s="134" t="str">
        <f>VLOOKUP(A99,DB_REF_Q1_Q4!$A$4:$AD$1328,13)</f>
        <v>Ninguno</v>
      </c>
    </row>
    <row r="100" spans="1:23" ht="12" customHeight="1">
      <c r="A100" s="10">
        <v>96</v>
      </c>
      <c r="B100" s="69" t="s">
        <v>81</v>
      </c>
      <c r="C100" s="69" t="s">
        <v>81</v>
      </c>
      <c r="D100" s="11" t="s">
        <v>51</v>
      </c>
      <c r="E100" s="11" t="s">
        <v>303</v>
      </c>
      <c r="F100" s="12" t="s">
        <v>50</v>
      </c>
      <c r="G100" s="12" t="s">
        <v>310</v>
      </c>
      <c r="H100" s="12" t="s">
        <v>306</v>
      </c>
      <c r="I100" s="11" t="s">
        <v>504</v>
      </c>
      <c r="J100" s="11" t="str">
        <f>"12-16h"</f>
        <v>12-16h</v>
      </c>
      <c r="K100" s="12" t="s">
        <v>512</v>
      </c>
      <c r="L100" s="69" t="s">
        <v>518</v>
      </c>
      <c r="M100" s="148">
        <v>1</v>
      </c>
      <c r="N100" s="156"/>
      <c r="O100" s="149"/>
      <c r="P100" s="149">
        <v>1</v>
      </c>
      <c r="Q100" s="149"/>
      <c r="R100" s="149"/>
      <c r="S100" s="149"/>
      <c r="T100" s="150"/>
      <c r="U100" s="132" t="s">
        <v>342</v>
      </c>
      <c r="V100" s="133" t="str">
        <f>VLOOKUP(A100,DB_ACS_Q1_Q4!$A$4:$AD$1328,13)</f>
        <v>GLP</v>
      </c>
      <c r="W100" s="134" t="str">
        <f>VLOOKUP(A100,DB_REF_Q1_Q4!$A$4:$AD$1328,13)</f>
        <v>Ninguno</v>
      </c>
    </row>
    <row r="101" spans="1:23" ht="12" customHeight="1">
      <c r="A101" s="10">
        <v>97</v>
      </c>
      <c r="B101" s="69" t="s">
        <v>190</v>
      </c>
      <c r="C101" s="69" t="s">
        <v>190</v>
      </c>
      <c r="D101" s="11" t="s">
        <v>51</v>
      </c>
      <c r="E101" s="11" t="s">
        <v>304</v>
      </c>
      <c r="F101" s="12" t="s">
        <v>49</v>
      </c>
      <c r="G101" s="12" t="s">
        <v>510</v>
      </c>
      <c r="H101" s="12" t="s">
        <v>306</v>
      </c>
      <c r="I101" s="11" t="s">
        <v>504</v>
      </c>
      <c r="J101" s="12" t="str">
        <f>"≥17h"</f>
        <v>≥17h</v>
      </c>
      <c r="K101" s="12" t="s">
        <v>512</v>
      </c>
      <c r="L101" s="69" t="s">
        <v>518</v>
      </c>
      <c r="M101" s="148">
        <v>1</v>
      </c>
      <c r="N101" s="156"/>
      <c r="O101" s="149"/>
      <c r="P101" s="149"/>
      <c r="Q101" s="149"/>
      <c r="R101" s="149"/>
      <c r="S101" s="149"/>
      <c r="T101" s="150"/>
      <c r="U101" s="132" t="s">
        <v>371</v>
      </c>
      <c r="V101" s="133" t="str">
        <f>VLOOKUP(A101,DB_ACS_Q1_Q4!$A$4:$AD$1328,13)</f>
        <v>GLP</v>
      </c>
      <c r="W101" s="134" t="str">
        <f>VLOOKUP(A101,DB_REF_Q1_Q4!$A$4:$AD$1328,13)</f>
        <v>AC Eléctrico</v>
      </c>
    </row>
    <row r="102" spans="1:23" ht="12" customHeight="1">
      <c r="A102" s="10">
        <v>98</v>
      </c>
      <c r="B102" s="69" t="s">
        <v>190</v>
      </c>
      <c r="C102" s="69" t="s">
        <v>190</v>
      </c>
      <c r="D102" s="11" t="s">
        <v>51</v>
      </c>
      <c r="E102" s="11" t="s">
        <v>303</v>
      </c>
      <c r="F102" s="12" t="s">
        <v>49</v>
      </c>
      <c r="G102" s="12" t="s">
        <v>310</v>
      </c>
      <c r="H102" s="12" t="s">
        <v>306</v>
      </c>
      <c r="I102" s="103" t="s">
        <v>505</v>
      </c>
      <c r="J102" s="12" t="str">
        <f>"≥17h"</f>
        <v>≥17h</v>
      </c>
      <c r="K102" s="12" t="s">
        <v>512</v>
      </c>
      <c r="L102" s="69" t="s">
        <v>518</v>
      </c>
      <c r="M102" s="148">
        <v>1</v>
      </c>
      <c r="N102" s="156"/>
      <c r="O102" s="149"/>
      <c r="P102" s="149"/>
      <c r="Q102" s="149"/>
      <c r="R102" s="149"/>
      <c r="S102" s="149"/>
      <c r="T102" s="150"/>
      <c r="U102" s="132" t="s">
        <v>342</v>
      </c>
      <c r="V102" s="133" t="str">
        <f>VLOOKUP(A102,DB_ACS_Q1_Q4!$A$4:$AD$1328,13)</f>
        <v>Gas Natural</v>
      </c>
      <c r="W102" s="134" t="str">
        <f>VLOOKUP(A102,DB_REF_Q1_Q4!$A$4:$AD$1328,13)</f>
        <v>AC Eléctrico</v>
      </c>
    </row>
    <row r="103" spans="1:23" ht="12" customHeight="1">
      <c r="A103" s="10">
        <v>99</v>
      </c>
      <c r="B103" s="69" t="s">
        <v>92</v>
      </c>
      <c r="C103" s="69" t="s">
        <v>89</v>
      </c>
      <c r="D103" s="11" t="str">
        <f>"+60"</f>
        <v>+60</v>
      </c>
      <c r="E103" s="11" t="s">
        <v>304</v>
      </c>
      <c r="F103" s="12" t="s">
        <v>49</v>
      </c>
      <c r="G103" s="12" t="s">
        <v>310</v>
      </c>
      <c r="H103" s="12" t="s">
        <v>306</v>
      </c>
      <c r="I103" s="103" t="s">
        <v>504</v>
      </c>
      <c r="J103" s="11" t="str">
        <f>"12-16h"</f>
        <v>12-16h</v>
      </c>
      <c r="K103" s="12" t="s">
        <v>47</v>
      </c>
      <c r="L103" s="69" t="s">
        <v>520</v>
      </c>
      <c r="M103" s="148">
        <v>1</v>
      </c>
      <c r="N103" s="156"/>
      <c r="O103" s="149"/>
      <c r="P103" s="149">
        <v>1</v>
      </c>
      <c r="Q103" s="149"/>
      <c r="R103" s="149"/>
      <c r="S103" s="149"/>
      <c r="T103" s="150"/>
      <c r="U103" s="132" t="s">
        <v>371</v>
      </c>
      <c r="V103" s="133" t="str">
        <f>VLOOKUP(A103,DB_ACS_Q1_Q4!$A$4:$AD$1328,13)</f>
        <v>Electricidad</v>
      </c>
      <c r="W103" s="134" t="str">
        <f>VLOOKUP(A103,DB_REF_Q1_Q4!$A$4:$AD$1328,13)</f>
        <v>Ninguno</v>
      </c>
    </row>
    <row r="104" spans="1:23" ht="12" customHeight="1">
      <c r="A104" s="10">
        <v>100</v>
      </c>
      <c r="B104" s="69" t="s">
        <v>190</v>
      </c>
      <c r="C104" s="69" t="s">
        <v>190</v>
      </c>
      <c r="D104" s="11" t="str">
        <f>"+60"</f>
        <v>+60</v>
      </c>
      <c r="E104" s="11" t="s">
        <v>304</v>
      </c>
      <c r="F104" s="12" t="s">
        <v>49</v>
      </c>
      <c r="G104" s="12" t="s">
        <v>510</v>
      </c>
      <c r="H104" s="12" t="s">
        <v>306</v>
      </c>
      <c r="I104" s="103" t="s">
        <v>505</v>
      </c>
      <c r="J104" s="12" t="str">
        <f>"≥17h"</f>
        <v>≥17h</v>
      </c>
      <c r="K104" s="12" t="s">
        <v>512</v>
      </c>
      <c r="L104" s="69" t="s">
        <v>518</v>
      </c>
      <c r="M104" s="148">
        <v>1</v>
      </c>
      <c r="N104" s="156"/>
      <c r="O104" s="149"/>
      <c r="P104" s="149"/>
      <c r="Q104" s="149"/>
      <c r="R104" s="149"/>
      <c r="S104" s="149"/>
      <c r="T104" s="150"/>
      <c r="U104" s="132" t="s">
        <v>371</v>
      </c>
      <c r="V104" s="133" t="str">
        <f>VLOOKUP(A104,DB_ACS_Q1_Q4!$A$4:$AD$1328,13)</f>
        <v>GLP</v>
      </c>
      <c r="W104" s="134" t="str">
        <f>VLOOKUP(A104,DB_REF_Q1_Q4!$A$4:$AD$1328,13)</f>
        <v>Bomba de calor agua</v>
      </c>
    </row>
    <row r="105" spans="1:23" ht="12" customHeight="1">
      <c r="A105" s="10">
        <v>101</v>
      </c>
      <c r="B105" s="69" t="s">
        <v>92</v>
      </c>
      <c r="C105" s="69" t="s">
        <v>89</v>
      </c>
      <c r="D105" s="11" t="str">
        <f>"+60"</f>
        <v>+60</v>
      </c>
      <c r="E105" s="11" t="s">
        <v>304</v>
      </c>
      <c r="F105" s="12" t="s">
        <v>49</v>
      </c>
      <c r="G105" s="12" t="s">
        <v>310</v>
      </c>
      <c r="H105" s="12" t="s">
        <v>307</v>
      </c>
      <c r="I105" s="103" t="s">
        <v>504</v>
      </c>
      <c r="J105" s="11" t="str">
        <f>"12-16h"</f>
        <v>12-16h</v>
      </c>
      <c r="K105" s="12" t="s">
        <v>512</v>
      </c>
      <c r="L105" s="69" t="s">
        <v>520</v>
      </c>
      <c r="M105" s="148"/>
      <c r="N105" s="156"/>
      <c r="O105" s="149"/>
      <c r="P105" s="149">
        <v>1</v>
      </c>
      <c r="Q105" s="149"/>
      <c r="R105" s="149"/>
      <c r="S105" s="149"/>
      <c r="T105" s="150"/>
      <c r="U105" s="132" t="s">
        <v>373</v>
      </c>
      <c r="V105" s="133" t="str">
        <f>VLOOKUP(A105,DB_ACS_Q1_Q4!$A$4:$AD$1328,13)</f>
        <v>Gas Natural</v>
      </c>
      <c r="W105" s="134" t="str">
        <f>VLOOKUP(A105,DB_REF_Q1_Q4!$A$4:$AD$1328,13)</f>
        <v>Ninguno</v>
      </c>
    </row>
    <row r="106" spans="1:23" ht="12" customHeight="1">
      <c r="A106" s="10">
        <v>102</v>
      </c>
      <c r="B106" s="69" t="s">
        <v>190</v>
      </c>
      <c r="C106" s="69" t="s">
        <v>190</v>
      </c>
      <c r="D106" s="11" t="s">
        <v>51</v>
      </c>
      <c r="E106" s="11" t="s">
        <v>304</v>
      </c>
      <c r="F106" s="12" t="s">
        <v>49</v>
      </c>
      <c r="G106" s="12" t="s">
        <v>510</v>
      </c>
      <c r="H106" s="12" t="s">
        <v>306</v>
      </c>
      <c r="I106" s="103" t="s">
        <v>505</v>
      </c>
      <c r="J106" s="11" t="str">
        <f>"12-16h"</f>
        <v>12-16h</v>
      </c>
      <c r="K106" s="12" t="s">
        <v>512</v>
      </c>
      <c r="L106" s="69" t="s">
        <v>518</v>
      </c>
      <c r="M106" s="148">
        <v>1</v>
      </c>
      <c r="N106" s="156"/>
      <c r="O106" s="149"/>
      <c r="P106" s="149"/>
      <c r="Q106" s="149"/>
      <c r="R106" s="149"/>
      <c r="S106" s="149"/>
      <c r="T106" s="150"/>
      <c r="U106" s="132" t="s">
        <v>371</v>
      </c>
      <c r="V106" s="133" t="str">
        <f>VLOOKUP(A106,DB_ACS_Q1_Q4!$A$4:$AD$1328,13)</f>
        <v>Electricidad</v>
      </c>
      <c r="W106" s="134" t="str">
        <f>VLOOKUP(A106,DB_REF_Q1_Q4!$A$4:$AD$1328,13)</f>
        <v>Bomba de calor agua</v>
      </c>
    </row>
    <row r="107" spans="1:23" ht="12" customHeight="1">
      <c r="A107" s="10">
        <v>103</v>
      </c>
      <c r="B107" s="69" t="s">
        <v>92</v>
      </c>
      <c r="C107" s="69" t="s">
        <v>89</v>
      </c>
      <c r="D107" s="11" t="str">
        <f>"+60"</f>
        <v>+60</v>
      </c>
      <c r="E107" s="11" t="s">
        <v>304</v>
      </c>
      <c r="F107" s="12" t="s">
        <v>50</v>
      </c>
      <c r="G107" s="12" t="s">
        <v>310</v>
      </c>
      <c r="H107" s="12" t="s">
        <v>306</v>
      </c>
      <c r="I107" s="103" t="s">
        <v>505</v>
      </c>
      <c r="J107" s="11" t="str">
        <f>"12-16h"</f>
        <v>12-16h</v>
      </c>
      <c r="K107" s="12" t="s">
        <v>47</v>
      </c>
      <c r="L107" s="69" t="s">
        <v>520</v>
      </c>
      <c r="M107" s="148">
        <v>1</v>
      </c>
      <c r="N107" s="156"/>
      <c r="O107" s="149"/>
      <c r="P107" s="149">
        <v>1</v>
      </c>
      <c r="Q107" s="149"/>
      <c r="R107" s="149"/>
      <c r="S107" s="149">
        <v>1</v>
      </c>
      <c r="T107" s="150"/>
      <c r="U107" s="132" t="s">
        <v>374</v>
      </c>
      <c r="V107" s="133" t="str">
        <f>VLOOKUP(A107,DB_ACS_Q1_Q4!$A$4:$AD$1328,13)</f>
        <v>Gasóleo</v>
      </c>
      <c r="W107" s="134" t="str">
        <f>VLOOKUP(A107,DB_REF_Q1_Q4!$A$4:$AD$1328,13)</f>
        <v>Ninguno</v>
      </c>
    </row>
    <row r="108" spans="1:23" ht="12" customHeight="1">
      <c r="A108" s="10">
        <v>104</v>
      </c>
      <c r="B108" s="69" t="s">
        <v>190</v>
      </c>
      <c r="C108" s="69" t="s">
        <v>190</v>
      </c>
      <c r="D108" s="11" t="s">
        <v>51</v>
      </c>
      <c r="E108" s="11" t="s">
        <v>304</v>
      </c>
      <c r="F108" s="12" t="s">
        <v>49</v>
      </c>
      <c r="G108" s="12" t="s">
        <v>310</v>
      </c>
      <c r="H108" s="12" t="s">
        <v>306</v>
      </c>
      <c r="I108" s="11" t="s">
        <v>504</v>
      </c>
      <c r="J108" s="11" t="str">
        <f>"12-16h"</f>
        <v>12-16h</v>
      </c>
      <c r="K108" s="12" t="s">
        <v>512</v>
      </c>
      <c r="L108" s="69" t="s">
        <v>518</v>
      </c>
      <c r="M108" s="148"/>
      <c r="N108" s="156"/>
      <c r="O108" s="149"/>
      <c r="P108" s="149">
        <v>1</v>
      </c>
      <c r="Q108" s="149"/>
      <c r="R108" s="149"/>
      <c r="S108" s="149"/>
      <c r="T108" s="150"/>
      <c r="U108" s="132" t="s">
        <v>371</v>
      </c>
      <c r="V108" s="133" t="str">
        <f>VLOOKUP(A108,DB_ACS_Q1_Q4!$A$4:$AD$1328,13)</f>
        <v>Electricidad</v>
      </c>
      <c r="W108" s="134" t="str">
        <f>VLOOKUP(A108,DB_REF_Q1_Q4!$A$4:$AD$1328,13)</f>
        <v>Bomba de calor aire</v>
      </c>
    </row>
    <row r="109" spans="1:23" ht="12" customHeight="1">
      <c r="A109" s="10">
        <v>105</v>
      </c>
      <c r="B109" s="69" t="s">
        <v>92</v>
      </c>
      <c r="C109" s="69" t="s">
        <v>89</v>
      </c>
      <c r="D109" s="11" t="str">
        <f>"+60"</f>
        <v>+60</v>
      </c>
      <c r="E109" s="11" t="s">
        <v>304</v>
      </c>
      <c r="F109" s="12" t="s">
        <v>49</v>
      </c>
      <c r="G109" s="12" t="s">
        <v>310</v>
      </c>
      <c r="H109" s="12" t="s">
        <v>306</v>
      </c>
      <c r="I109" s="103" t="s">
        <v>505</v>
      </c>
      <c r="J109" s="12" t="str">
        <f>"≥17h"</f>
        <v>≥17h</v>
      </c>
      <c r="K109" s="12" t="s">
        <v>47</v>
      </c>
      <c r="L109" s="69" t="s">
        <v>520</v>
      </c>
      <c r="M109" s="148">
        <v>1</v>
      </c>
      <c r="N109" s="156">
        <v>1</v>
      </c>
      <c r="O109" s="149"/>
      <c r="P109" s="149"/>
      <c r="Q109" s="149"/>
      <c r="R109" s="149"/>
      <c r="S109" s="149"/>
      <c r="T109" s="150"/>
      <c r="U109" s="132" t="s">
        <v>373</v>
      </c>
      <c r="V109" s="133" t="str">
        <f>VLOOKUP(A109,DB_ACS_Q1_Q4!$A$4:$AD$1328,13)</f>
        <v>Gas Natural</v>
      </c>
      <c r="W109" s="134" t="str">
        <f>VLOOKUP(A109,DB_REF_Q1_Q4!$A$4:$AD$1328,13)</f>
        <v>Ninguno</v>
      </c>
    </row>
    <row r="110" spans="1:23" ht="12" customHeight="1">
      <c r="A110" s="10">
        <v>106</v>
      </c>
      <c r="B110" s="69" t="s">
        <v>92</v>
      </c>
      <c r="C110" s="69" t="s">
        <v>89</v>
      </c>
      <c r="D110" s="11" t="str">
        <f>"+60"</f>
        <v>+60</v>
      </c>
      <c r="E110" s="11" t="s">
        <v>304</v>
      </c>
      <c r="F110" s="12" t="s">
        <v>49</v>
      </c>
      <c r="G110" s="12" t="s">
        <v>510</v>
      </c>
      <c r="H110" s="12" t="s">
        <v>306</v>
      </c>
      <c r="I110" s="103" t="s">
        <v>504</v>
      </c>
      <c r="J110" s="11" t="str">
        <f>"12-16h"</f>
        <v>12-16h</v>
      </c>
      <c r="K110" s="12" t="s">
        <v>512</v>
      </c>
      <c r="L110" s="69" t="s">
        <v>520</v>
      </c>
      <c r="M110" s="148"/>
      <c r="N110" s="156">
        <v>1</v>
      </c>
      <c r="O110" s="149"/>
      <c r="P110" s="149"/>
      <c r="Q110" s="149"/>
      <c r="R110" s="149"/>
      <c r="S110" s="149"/>
      <c r="T110" s="150"/>
      <c r="U110" s="132" t="s">
        <v>373</v>
      </c>
      <c r="V110" s="133" t="str">
        <f>VLOOKUP(A110,DB_ACS_Q1_Q4!$A$4:$AD$1328,13)</f>
        <v>Gas Natural</v>
      </c>
      <c r="W110" s="134" t="str">
        <f>VLOOKUP(A110,DB_REF_Q1_Q4!$A$4:$AD$1328,13)</f>
        <v>Ninguno</v>
      </c>
    </row>
    <row r="111" spans="1:23" ht="12" customHeight="1">
      <c r="A111" s="10">
        <v>107</v>
      </c>
      <c r="B111" s="69" t="s">
        <v>125</v>
      </c>
      <c r="C111" s="69" t="s">
        <v>59</v>
      </c>
      <c r="D111" s="11" t="s">
        <v>25</v>
      </c>
      <c r="E111" s="11" t="s">
        <v>303</v>
      </c>
      <c r="F111" s="12" t="s">
        <v>50</v>
      </c>
      <c r="G111" s="12" t="s">
        <v>310</v>
      </c>
      <c r="H111" s="12" t="s">
        <v>306</v>
      </c>
      <c r="I111" s="11" t="s">
        <v>504</v>
      </c>
      <c r="J111" s="11" t="str">
        <f>"12-16h"</f>
        <v>12-16h</v>
      </c>
      <c r="K111" s="12" t="s">
        <v>512</v>
      </c>
      <c r="L111" s="69" t="s">
        <v>518</v>
      </c>
      <c r="M111" s="148">
        <v>1</v>
      </c>
      <c r="N111" s="156"/>
      <c r="O111" s="149"/>
      <c r="P111" s="149"/>
      <c r="Q111" s="149"/>
      <c r="R111" s="149">
        <v>1</v>
      </c>
      <c r="S111" s="149"/>
      <c r="T111" s="150"/>
      <c r="U111" s="132" t="s">
        <v>373</v>
      </c>
      <c r="V111" s="133" t="str">
        <f>VLOOKUP(A111,DB_ACS_Q1_Q4!$A$4:$AD$1328,13)</f>
        <v>Gas Natural</v>
      </c>
      <c r="W111" s="134" t="str">
        <f>VLOOKUP(A111,DB_REF_Q1_Q4!$A$4:$AD$1328,13)</f>
        <v>Ninguno</v>
      </c>
    </row>
    <row r="112" spans="1:23" ht="12" customHeight="1">
      <c r="A112" s="10">
        <v>108</v>
      </c>
      <c r="B112" s="69" t="s">
        <v>125</v>
      </c>
      <c r="C112" s="69" t="s">
        <v>59</v>
      </c>
      <c r="D112" s="11" t="s">
        <v>51</v>
      </c>
      <c r="E112" s="11" t="s">
        <v>304</v>
      </c>
      <c r="F112" s="12" t="s">
        <v>50</v>
      </c>
      <c r="G112" s="12" t="s">
        <v>310</v>
      </c>
      <c r="H112" s="12" t="s">
        <v>306</v>
      </c>
      <c r="I112" s="11" t="s">
        <v>504</v>
      </c>
      <c r="J112" s="12" t="str">
        <f t="shared" ref="J112:J117" si="4">"≥17h"</f>
        <v>≥17h</v>
      </c>
      <c r="K112" s="12" t="s">
        <v>512</v>
      </c>
      <c r="L112" s="69" t="s">
        <v>518</v>
      </c>
      <c r="M112" s="148">
        <v>1</v>
      </c>
      <c r="N112" s="156"/>
      <c r="O112" s="149"/>
      <c r="P112" s="149"/>
      <c r="Q112" s="149"/>
      <c r="R112" s="149"/>
      <c r="S112" s="149"/>
      <c r="T112" s="150"/>
      <c r="U112" s="132" t="s">
        <v>385</v>
      </c>
      <c r="V112" s="133" t="str">
        <f>VLOOKUP(A112,DB_ACS_Q1_Q4!$A$4:$AD$1328,13)</f>
        <v>Gas Natural</v>
      </c>
      <c r="W112" s="134" t="str">
        <f>VLOOKUP(A112,DB_REF_Q1_Q4!$A$4:$AD$1328,13)</f>
        <v>Bomba de calor agua</v>
      </c>
    </row>
    <row r="113" spans="1:23" ht="12" customHeight="1">
      <c r="A113" s="10">
        <v>109</v>
      </c>
      <c r="B113" s="69" t="s">
        <v>88</v>
      </c>
      <c r="C113" s="69" t="s">
        <v>89</v>
      </c>
      <c r="D113" s="11" t="s">
        <v>51</v>
      </c>
      <c r="E113" s="11" t="s">
        <v>304</v>
      </c>
      <c r="F113" s="12" t="s">
        <v>49</v>
      </c>
      <c r="G113" s="12" t="s">
        <v>310</v>
      </c>
      <c r="H113" s="12" t="s">
        <v>306</v>
      </c>
      <c r="I113" s="12" t="s">
        <v>505</v>
      </c>
      <c r="J113" s="12" t="str">
        <f t="shared" si="4"/>
        <v>≥17h</v>
      </c>
      <c r="K113" s="12" t="s">
        <v>512</v>
      </c>
      <c r="L113" s="69" t="s">
        <v>520</v>
      </c>
      <c r="M113" s="148"/>
      <c r="N113" s="156"/>
      <c r="O113" s="149"/>
      <c r="P113" s="149">
        <v>1</v>
      </c>
      <c r="Q113" s="149"/>
      <c r="R113" s="149"/>
      <c r="S113" s="149"/>
      <c r="T113" s="150"/>
      <c r="U113" s="132" t="s">
        <v>371</v>
      </c>
      <c r="V113" s="133" t="str">
        <f>VLOOKUP(A113,DB_ACS_Q1_Q4!$A$4:$AD$1328,13)</f>
        <v>GLP</v>
      </c>
      <c r="W113" s="134" t="str">
        <f>VLOOKUP(A113,DB_REF_Q1_Q4!$A$4:$AD$1328,13)</f>
        <v>Ninguno</v>
      </c>
    </row>
    <row r="114" spans="1:23" ht="12" customHeight="1">
      <c r="A114" s="10">
        <v>110</v>
      </c>
      <c r="B114" s="69" t="s">
        <v>90</v>
      </c>
      <c r="C114" s="69" t="s">
        <v>89</v>
      </c>
      <c r="D114" s="11" t="s">
        <v>25</v>
      </c>
      <c r="E114" s="11" t="s">
        <v>304</v>
      </c>
      <c r="F114" s="12" t="s">
        <v>49</v>
      </c>
      <c r="G114" s="12" t="s">
        <v>510</v>
      </c>
      <c r="H114" s="12" t="s">
        <v>306</v>
      </c>
      <c r="I114" s="103" t="s">
        <v>505</v>
      </c>
      <c r="J114" s="12" t="str">
        <f t="shared" si="4"/>
        <v>≥17h</v>
      </c>
      <c r="K114" s="12" t="s">
        <v>512</v>
      </c>
      <c r="L114" s="69" t="s">
        <v>520</v>
      </c>
      <c r="M114" s="148">
        <v>1</v>
      </c>
      <c r="N114" s="156"/>
      <c r="O114" s="149"/>
      <c r="P114" s="149">
        <v>1</v>
      </c>
      <c r="Q114" s="149"/>
      <c r="R114" s="149"/>
      <c r="S114" s="149"/>
      <c r="T114" s="150"/>
      <c r="U114" s="132" t="s">
        <v>373</v>
      </c>
      <c r="V114" s="133" t="str">
        <f>VLOOKUP(A114,DB_ACS_Q1_Q4!$A$4:$AD$1328,13)</f>
        <v>Gas Natural</v>
      </c>
      <c r="W114" s="134" t="str">
        <f>VLOOKUP(A114,DB_REF_Q1_Q4!$A$4:$AD$1328,13)</f>
        <v>Ninguno</v>
      </c>
    </row>
    <row r="115" spans="1:23" ht="12" customHeight="1">
      <c r="A115" s="10">
        <v>111</v>
      </c>
      <c r="B115" s="69" t="s">
        <v>241</v>
      </c>
      <c r="C115" s="69" t="s">
        <v>241</v>
      </c>
      <c r="D115" s="11" t="s">
        <v>51</v>
      </c>
      <c r="E115" s="11" t="s">
        <v>304</v>
      </c>
      <c r="F115" s="12" t="s">
        <v>48</v>
      </c>
      <c r="G115" s="12" t="s">
        <v>510</v>
      </c>
      <c r="H115" s="12" t="s">
        <v>308</v>
      </c>
      <c r="I115" s="11" t="s">
        <v>504</v>
      </c>
      <c r="J115" s="12" t="str">
        <f t="shared" si="4"/>
        <v>≥17h</v>
      </c>
      <c r="K115" s="12" t="s">
        <v>513</v>
      </c>
      <c r="L115" s="69" t="s">
        <v>519</v>
      </c>
      <c r="M115" s="148">
        <v>1</v>
      </c>
      <c r="N115" s="156"/>
      <c r="O115" s="149"/>
      <c r="P115" s="149"/>
      <c r="Q115" s="149"/>
      <c r="R115" s="149"/>
      <c r="S115" s="149"/>
      <c r="T115" s="150"/>
      <c r="U115" s="132" t="s">
        <v>373</v>
      </c>
      <c r="V115" s="133" t="str">
        <f>VLOOKUP(A115,DB_ACS_Q1_Q4!$A$4:$AD$1328,13)</f>
        <v>Gas Natural</v>
      </c>
      <c r="W115" s="134" t="str">
        <f>VLOOKUP(A115,DB_REF_Q1_Q4!$A$4:$AD$1328,13)</f>
        <v>Ninguno</v>
      </c>
    </row>
    <row r="116" spans="1:23" ht="12" customHeight="1">
      <c r="A116" s="10">
        <v>112</v>
      </c>
      <c r="B116" s="69" t="s">
        <v>242</v>
      </c>
      <c r="C116" s="69" t="s">
        <v>241</v>
      </c>
      <c r="D116" s="11" t="s">
        <v>51</v>
      </c>
      <c r="E116" s="11" t="s">
        <v>304</v>
      </c>
      <c r="F116" s="12" t="s">
        <v>49</v>
      </c>
      <c r="G116" s="11" t="s">
        <v>511</v>
      </c>
      <c r="H116" s="12" t="s">
        <v>308</v>
      </c>
      <c r="I116" s="11" t="s">
        <v>507</v>
      </c>
      <c r="J116" s="12" t="str">
        <f t="shared" si="4"/>
        <v>≥17h</v>
      </c>
      <c r="K116" s="12" t="s">
        <v>512</v>
      </c>
      <c r="L116" s="69" t="s">
        <v>519</v>
      </c>
      <c r="M116" s="148">
        <v>1</v>
      </c>
      <c r="N116" s="156"/>
      <c r="O116" s="149"/>
      <c r="P116" s="149"/>
      <c r="Q116" s="149"/>
      <c r="R116" s="149"/>
      <c r="S116" s="149"/>
      <c r="T116" s="150"/>
      <c r="U116" s="132" t="s">
        <v>373</v>
      </c>
      <c r="V116" s="133" t="str">
        <f>VLOOKUP(A116,DB_ACS_Q1_Q4!$A$4:$AD$1328,13)</f>
        <v>Gas Natural</v>
      </c>
      <c r="W116" s="134" t="str">
        <f>VLOOKUP(A116,DB_REF_Q1_Q4!$A$4:$AD$1328,13)</f>
        <v>Ninguno</v>
      </c>
    </row>
    <row r="117" spans="1:23" ht="12" customHeight="1">
      <c r="A117" s="10">
        <v>113</v>
      </c>
      <c r="B117" s="69" t="s">
        <v>90</v>
      </c>
      <c r="C117" s="69" t="s">
        <v>89</v>
      </c>
      <c r="D117" s="11" t="s">
        <v>25</v>
      </c>
      <c r="E117" s="11" t="s">
        <v>303</v>
      </c>
      <c r="F117" s="12" t="s">
        <v>50</v>
      </c>
      <c r="G117" s="12" t="s">
        <v>310</v>
      </c>
      <c r="H117" s="12" t="s">
        <v>306</v>
      </c>
      <c r="I117" s="103" t="s">
        <v>505</v>
      </c>
      <c r="J117" s="12" t="str">
        <f t="shared" si="4"/>
        <v>≥17h</v>
      </c>
      <c r="K117" s="12" t="s">
        <v>47</v>
      </c>
      <c r="L117" s="69" t="s">
        <v>520</v>
      </c>
      <c r="M117" s="148"/>
      <c r="N117" s="156"/>
      <c r="O117" s="149"/>
      <c r="P117" s="149"/>
      <c r="Q117" s="149"/>
      <c r="R117" s="149">
        <v>1</v>
      </c>
      <c r="S117" s="149"/>
      <c r="T117" s="150"/>
      <c r="U117" s="132" t="s">
        <v>371</v>
      </c>
      <c r="V117" s="133" t="str">
        <f>VLOOKUP(A117,DB_ACS_Q1_Q4!$A$4:$AD$1328,13)</f>
        <v>Electricidad</v>
      </c>
      <c r="W117" s="134" t="str">
        <f>VLOOKUP(A117,DB_REF_Q1_Q4!$A$4:$AD$1328,13)</f>
        <v>Ninguno</v>
      </c>
    </row>
    <row r="118" spans="1:23" ht="12" customHeight="1">
      <c r="A118" s="10">
        <v>114</v>
      </c>
      <c r="B118" s="69" t="s">
        <v>189</v>
      </c>
      <c r="C118" s="69" t="s">
        <v>189</v>
      </c>
      <c r="D118" s="11" t="s">
        <v>25</v>
      </c>
      <c r="E118" s="11" t="s">
        <v>304</v>
      </c>
      <c r="F118" s="12" t="s">
        <v>48</v>
      </c>
      <c r="G118" s="12" t="s">
        <v>510</v>
      </c>
      <c r="H118" s="12" t="s">
        <v>306</v>
      </c>
      <c r="I118" s="103" t="s">
        <v>504</v>
      </c>
      <c r="J118" s="11" t="str">
        <f>"12-16h"</f>
        <v>12-16h</v>
      </c>
      <c r="K118" s="12" t="s">
        <v>513</v>
      </c>
      <c r="L118" s="69" t="s">
        <v>519</v>
      </c>
      <c r="M118" s="148">
        <v>1</v>
      </c>
      <c r="N118" s="156"/>
      <c r="O118" s="149"/>
      <c r="P118" s="149"/>
      <c r="Q118" s="149"/>
      <c r="R118" s="149"/>
      <c r="S118" s="149"/>
      <c r="T118" s="150"/>
      <c r="U118" s="132" t="s">
        <v>373</v>
      </c>
      <c r="V118" s="133" t="str">
        <f>VLOOKUP(A118,DB_ACS_Q1_Q4!$A$4:$AD$1328,13)</f>
        <v>Gas Natural</v>
      </c>
      <c r="W118" s="134" t="str">
        <f>VLOOKUP(A118,DB_REF_Q1_Q4!$A$4:$AD$1328,13)</f>
        <v>Bomba de calor aire</v>
      </c>
    </row>
    <row r="119" spans="1:23" ht="12" customHeight="1">
      <c r="A119" s="10">
        <v>115</v>
      </c>
      <c r="B119" s="69" t="s">
        <v>88</v>
      </c>
      <c r="C119" s="69" t="s">
        <v>89</v>
      </c>
      <c r="D119" s="11" t="str">
        <f>"+60"</f>
        <v>+60</v>
      </c>
      <c r="E119" s="11" t="s">
        <v>304</v>
      </c>
      <c r="F119" s="12" t="s">
        <v>49</v>
      </c>
      <c r="G119" s="12" t="s">
        <v>310</v>
      </c>
      <c r="H119" s="12" t="s">
        <v>306</v>
      </c>
      <c r="I119" s="103" t="s">
        <v>504</v>
      </c>
      <c r="J119" s="12" t="str">
        <f>"≥17h"</f>
        <v>≥17h</v>
      </c>
      <c r="K119" s="12" t="s">
        <v>47</v>
      </c>
      <c r="L119" s="69" t="s">
        <v>520</v>
      </c>
      <c r="M119" s="148"/>
      <c r="N119" s="156"/>
      <c r="O119" s="149"/>
      <c r="P119" s="149"/>
      <c r="Q119" s="149"/>
      <c r="R119" s="149"/>
      <c r="S119" s="149">
        <v>1</v>
      </c>
      <c r="T119" s="150"/>
      <c r="U119" s="132" t="s">
        <v>373</v>
      </c>
      <c r="V119" s="133" t="str">
        <f>VLOOKUP(A119,DB_ACS_Q1_Q4!$A$4:$AD$1328,13)</f>
        <v>Gas Natural</v>
      </c>
      <c r="W119" s="134" t="str">
        <f>VLOOKUP(A119,DB_REF_Q1_Q4!$A$4:$AD$1328,13)</f>
        <v>Ninguno</v>
      </c>
    </row>
    <row r="120" spans="1:23" ht="12" customHeight="1">
      <c r="A120" s="10">
        <v>116</v>
      </c>
      <c r="B120" s="69" t="s">
        <v>192</v>
      </c>
      <c r="C120" s="69" t="s">
        <v>191</v>
      </c>
      <c r="D120" s="11" t="s">
        <v>25</v>
      </c>
      <c r="E120" s="11" t="s">
        <v>304</v>
      </c>
      <c r="F120" s="12" t="s">
        <v>49</v>
      </c>
      <c r="G120" s="12" t="s">
        <v>510</v>
      </c>
      <c r="H120" s="12" t="s">
        <v>306</v>
      </c>
      <c r="I120" s="103" t="s">
        <v>505</v>
      </c>
      <c r="J120" s="12" t="str">
        <f>"≥17h"</f>
        <v>≥17h</v>
      </c>
      <c r="K120" s="12" t="s">
        <v>512</v>
      </c>
      <c r="L120" s="69" t="s">
        <v>519</v>
      </c>
      <c r="M120" s="148">
        <v>1</v>
      </c>
      <c r="N120" s="156"/>
      <c r="O120" s="149"/>
      <c r="P120" s="149"/>
      <c r="Q120" s="149"/>
      <c r="R120" s="149"/>
      <c r="S120" s="149"/>
      <c r="T120" s="150"/>
      <c r="U120" s="132" t="s">
        <v>373</v>
      </c>
      <c r="V120" s="133" t="str">
        <f>VLOOKUP(A120,DB_ACS_Q1_Q4!$A$4:$AD$1328,13)</f>
        <v>Gas Natural</v>
      </c>
      <c r="W120" s="134" t="str">
        <f>VLOOKUP(A120,DB_REF_Q1_Q4!$A$4:$AD$1328,13)</f>
        <v>Ninguno</v>
      </c>
    </row>
    <row r="121" spans="1:23" ht="12" customHeight="1">
      <c r="A121" s="10">
        <v>117</v>
      </c>
      <c r="B121" s="69" t="s">
        <v>118</v>
      </c>
      <c r="C121" s="69" t="s">
        <v>72</v>
      </c>
      <c r="D121" s="11" t="str">
        <f>"+60"</f>
        <v>+60</v>
      </c>
      <c r="E121" s="11" t="s">
        <v>304</v>
      </c>
      <c r="F121" s="12" t="s">
        <v>50</v>
      </c>
      <c r="G121" s="11" t="s">
        <v>511</v>
      </c>
      <c r="H121" s="12" t="s">
        <v>307</v>
      </c>
      <c r="I121" s="103" t="s">
        <v>505</v>
      </c>
      <c r="J121" s="12" t="str">
        <f>"≥17h"</f>
        <v>≥17h</v>
      </c>
      <c r="K121" s="12" t="s">
        <v>512</v>
      </c>
      <c r="L121" s="69" t="s">
        <v>519</v>
      </c>
      <c r="M121" s="148"/>
      <c r="N121" s="156"/>
      <c r="O121" s="149"/>
      <c r="P121" s="149">
        <v>1</v>
      </c>
      <c r="Q121" s="149"/>
      <c r="R121" s="149"/>
      <c r="S121" s="149"/>
      <c r="T121" s="150"/>
      <c r="U121" s="132" t="s">
        <v>374</v>
      </c>
      <c r="V121" s="133" t="str">
        <f>VLOOKUP(A121,DB_ACS_Q1_Q4!$A$4:$AD$1328,13)</f>
        <v>Gasóleo</v>
      </c>
      <c r="W121" s="134" t="str">
        <f>VLOOKUP(A121,DB_REF_Q1_Q4!$A$4:$AD$1328,13)</f>
        <v>Ninguno</v>
      </c>
    </row>
    <row r="122" spans="1:23" ht="12" customHeight="1">
      <c r="A122" s="10">
        <v>118</v>
      </c>
      <c r="B122" s="69" t="s">
        <v>74</v>
      </c>
      <c r="C122" s="69" t="s">
        <v>75</v>
      </c>
      <c r="D122" s="11" t="s">
        <v>51</v>
      </c>
      <c r="E122" s="11" t="s">
        <v>304</v>
      </c>
      <c r="F122" s="12" t="s">
        <v>49</v>
      </c>
      <c r="G122" s="12" t="s">
        <v>310</v>
      </c>
      <c r="H122" s="12" t="s">
        <v>306</v>
      </c>
      <c r="I122" s="103" t="s">
        <v>505</v>
      </c>
      <c r="J122" s="11" t="str">
        <f>"12-16h"</f>
        <v>12-16h</v>
      </c>
      <c r="K122" s="12" t="s">
        <v>47</v>
      </c>
      <c r="L122" s="69" t="s">
        <v>519</v>
      </c>
      <c r="M122" s="148">
        <v>1</v>
      </c>
      <c r="N122" s="156"/>
      <c r="O122" s="149"/>
      <c r="P122" s="149">
        <v>1</v>
      </c>
      <c r="Q122" s="149"/>
      <c r="R122" s="149"/>
      <c r="S122" s="149"/>
      <c r="T122" s="150"/>
      <c r="U122" s="132" t="s">
        <v>373</v>
      </c>
      <c r="V122" s="133" t="str">
        <f>VLOOKUP(A122,DB_ACS_Q1_Q4!$A$4:$AD$1328,13)</f>
        <v>Gas Natural</v>
      </c>
      <c r="W122" s="134" t="str">
        <f>VLOOKUP(A122,DB_REF_Q1_Q4!$A$4:$AD$1328,13)</f>
        <v>Ninguno</v>
      </c>
    </row>
    <row r="123" spans="1:23" ht="12" customHeight="1">
      <c r="A123" s="10">
        <v>119</v>
      </c>
      <c r="B123" s="69" t="s">
        <v>192</v>
      </c>
      <c r="C123" s="69" t="s">
        <v>191</v>
      </c>
      <c r="D123" s="11" t="str">
        <f>"+60"</f>
        <v>+60</v>
      </c>
      <c r="E123" s="11" t="s">
        <v>303</v>
      </c>
      <c r="F123" s="12" t="s">
        <v>49</v>
      </c>
      <c r="G123" s="12" t="s">
        <v>310</v>
      </c>
      <c r="H123" s="12" t="s">
        <v>306</v>
      </c>
      <c r="I123" s="11" t="s">
        <v>507</v>
      </c>
      <c r="J123" s="12" t="str">
        <f>"≥17h"</f>
        <v>≥17h</v>
      </c>
      <c r="K123" s="12" t="s">
        <v>513</v>
      </c>
      <c r="L123" s="69" t="s">
        <v>519</v>
      </c>
      <c r="M123" s="148">
        <v>1</v>
      </c>
      <c r="N123" s="156"/>
      <c r="O123" s="149"/>
      <c r="P123" s="149"/>
      <c r="Q123" s="149"/>
      <c r="R123" s="149"/>
      <c r="S123" s="149"/>
      <c r="T123" s="150"/>
      <c r="U123" s="132" t="s">
        <v>373</v>
      </c>
      <c r="V123" s="133" t="str">
        <f>VLOOKUP(A123,DB_ACS_Q1_Q4!$A$4:$AD$1328,13)</f>
        <v>Gas Natural</v>
      </c>
      <c r="W123" s="134" t="str">
        <f>VLOOKUP(A123,DB_REF_Q1_Q4!$A$4:$AD$1328,13)</f>
        <v>Ninguno</v>
      </c>
    </row>
    <row r="124" spans="1:23" ht="12" customHeight="1">
      <c r="A124" s="10">
        <v>120</v>
      </c>
      <c r="B124" s="69" t="s">
        <v>192</v>
      </c>
      <c r="C124" s="69" t="s">
        <v>191</v>
      </c>
      <c r="D124" s="11" t="str">
        <f>"+60"</f>
        <v>+60</v>
      </c>
      <c r="E124" s="11" t="s">
        <v>303</v>
      </c>
      <c r="F124" s="12" t="s">
        <v>50</v>
      </c>
      <c r="G124" s="12" t="s">
        <v>310</v>
      </c>
      <c r="H124" s="12" t="s">
        <v>306</v>
      </c>
      <c r="I124" s="103" t="s">
        <v>504</v>
      </c>
      <c r="J124" s="12" t="str">
        <f>"≥17h"</f>
        <v>≥17h</v>
      </c>
      <c r="K124" s="12" t="s">
        <v>513</v>
      </c>
      <c r="L124" s="69" t="s">
        <v>519</v>
      </c>
      <c r="M124" s="148">
        <v>1</v>
      </c>
      <c r="N124" s="156"/>
      <c r="O124" s="149"/>
      <c r="P124" s="149">
        <v>1</v>
      </c>
      <c r="Q124" s="149">
        <v>1</v>
      </c>
      <c r="R124" s="149"/>
      <c r="S124" s="149"/>
      <c r="T124" s="150"/>
      <c r="U124" s="132" t="s">
        <v>373</v>
      </c>
      <c r="V124" s="133" t="str">
        <f>VLOOKUP(A124,DB_ACS_Q1_Q4!$A$4:$AD$1328,13)</f>
        <v>Gas Natural</v>
      </c>
      <c r="W124" s="134" t="str">
        <f>VLOOKUP(A124,DB_REF_Q1_Q4!$A$4:$AD$1328,13)</f>
        <v>Ninguno</v>
      </c>
    </row>
    <row r="125" spans="1:23" ht="12" customHeight="1">
      <c r="A125" s="10">
        <v>121</v>
      </c>
      <c r="B125" s="69" t="s">
        <v>74</v>
      </c>
      <c r="C125" s="69" t="s">
        <v>75</v>
      </c>
      <c r="D125" s="11" t="s">
        <v>51</v>
      </c>
      <c r="E125" s="11" t="s">
        <v>304</v>
      </c>
      <c r="F125" s="12" t="s">
        <v>50</v>
      </c>
      <c r="G125" s="12" t="s">
        <v>510</v>
      </c>
      <c r="H125" s="12" t="s">
        <v>306</v>
      </c>
      <c r="I125" s="103" t="s">
        <v>504</v>
      </c>
      <c r="J125" s="12" t="str">
        <f>"≥17h"</f>
        <v>≥17h</v>
      </c>
      <c r="K125" s="12" t="s">
        <v>512</v>
      </c>
      <c r="L125" s="69" t="s">
        <v>519</v>
      </c>
      <c r="M125" s="148">
        <v>1</v>
      </c>
      <c r="N125" s="156"/>
      <c r="O125" s="149"/>
      <c r="P125" s="149"/>
      <c r="Q125" s="149"/>
      <c r="R125" s="149"/>
      <c r="S125" s="149"/>
      <c r="T125" s="150"/>
      <c r="U125" s="132" t="s">
        <v>374</v>
      </c>
      <c r="V125" s="133" t="str">
        <f>VLOOKUP(A125,DB_ACS_Q1_Q4!$A$4:$AD$1328,13)</f>
        <v>Gasóleo</v>
      </c>
      <c r="W125" s="134" t="str">
        <f>VLOOKUP(A125,DB_REF_Q1_Q4!$A$4:$AD$1328,13)</f>
        <v>Ninguno</v>
      </c>
    </row>
    <row r="126" spans="1:23" ht="12" customHeight="1">
      <c r="A126" s="10">
        <v>122</v>
      </c>
      <c r="B126" s="69" t="s">
        <v>192</v>
      </c>
      <c r="C126" s="69" t="s">
        <v>191</v>
      </c>
      <c r="D126" s="11" t="s">
        <v>25</v>
      </c>
      <c r="E126" s="11" t="s">
        <v>303</v>
      </c>
      <c r="F126" s="12" t="s">
        <v>50</v>
      </c>
      <c r="G126" s="12" t="s">
        <v>510</v>
      </c>
      <c r="H126" s="12" t="s">
        <v>306</v>
      </c>
      <c r="I126" s="103" t="s">
        <v>504</v>
      </c>
      <c r="J126" s="11" t="str">
        <f>"12-16h"</f>
        <v>12-16h</v>
      </c>
      <c r="K126" s="12" t="s">
        <v>513</v>
      </c>
      <c r="L126" s="69" t="s">
        <v>519</v>
      </c>
      <c r="M126" s="148">
        <v>1</v>
      </c>
      <c r="N126" s="156"/>
      <c r="O126" s="149"/>
      <c r="P126" s="149"/>
      <c r="Q126" s="149"/>
      <c r="R126" s="149"/>
      <c r="S126" s="149"/>
      <c r="T126" s="150"/>
      <c r="U126" s="132" t="s">
        <v>373</v>
      </c>
      <c r="V126" s="133" t="str">
        <f>VLOOKUP(A126,DB_ACS_Q1_Q4!$A$4:$AD$1328,13)</f>
        <v>Gas Natural</v>
      </c>
      <c r="W126" s="134" t="str">
        <f>VLOOKUP(A126,DB_REF_Q1_Q4!$A$4:$AD$1328,13)</f>
        <v>Ninguno</v>
      </c>
    </row>
    <row r="127" spans="1:23" ht="12" customHeight="1">
      <c r="A127" s="10">
        <v>123</v>
      </c>
      <c r="B127" s="69" t="s">
        <v>62</v>
      </c>
      <c r="C127" s="69" t="s">
        <v>193</v>
      </c>
      <c r="D127" s="11" t="s">
        <v>51</v>
      </c>
      <c r="E127" s="11" t="s">
        <v>304</v>
      </c>
      <c r="F127" s="12" t="s">
        <v>50</v>
      </c>
      <c r="G127" s="11" t="s">
        <v>511</v>
      </c>
      <c r="H127" s="12" t="s">
        <v>306</v>
      </c>
      <c r="I127" s="11" t="s">
        <v>504</v>
      </c>
      <c r="J127" s="12" t="str">
        <f>"≥17h"</f>
        <v>≥17h</v>
      </c>
      <c r="K127" s="12" t="s">
        <v>512</v>
      </c>
      <c r="L127" s="69" t="s">
        <v>519</v>
      </c>
      <c r="M127" s="148">
        <v>1</v>
      </c>
      <c r="N127" s="156"/>
      <c r="O127" s="149"/>
      <c r="P127" s="149"/>
      <c r="Q127" s="149"/>
      <c r="R127" s="149"/>
      <c r="S127" s="149"/>
      <c r="T127" s="150"/>
      <c r="U127" s="132" t="s">
        <v>373</v>
      </c>
      <c r="V127" s="133" t="str">
        <f>VLOOKUP(A127,DB_ACS_Q1_Q4!$A$4:$AD$1328,13)</f>
        <v>Gas Natural</v>
      </c>
      <c r="W127" s="134" t="str">
        <f>VLOOKUP(A127,DB_REF_Q1_Q4!$A$4:$AD$1328,13)</f>
        <v>Ninguno</v>
      </c>
    </row>
    <row r="128" spans="1:23" ht="12" customHeight="1">
      <c r="A128" s="10">
        <v>124</v>
      </c>
      <c r="B128" s="69" t="s">
        <v>137</v>
      </c>
      <c r="C128" s="69" t="s">
        <v>131</v>
      </c>
      <c r="D128" s="11" t="s">
        <v>51</v>
      </c>
      <c r="E128" s="11" t="s">
        <v>304</v>
      </c>
      <c r="F128" s="12" t="s">
        <v>50</v>
      </c>
      <c r="G128" s="12" t="s">
        <v>310</v>
      </c>
      <c r="H128" s="12" t="s">
        <v>306</v>
      </c>
      <c r="I128" s="103" t="s">
        <v>504</v>
      </c>
      <c r="J128" s="11" t="str">
        <f>"12-16h"</f>
        <v>12-16h</v>
      </c>
      <c r="K128" s="12" t="s">
        <v>47</v>
      </c>
      <c r="L128" s="69" t="s">
        <v>519</v>
      </c>
      <c r="M128" s="148"/>
      <c r="N128" s="156"/>
      <c r="O128" s="149"/>
      <c r="P128" s="149">
        <v>1</v>
      </c>
      <c r="Q128" s="149"/>
      <c r="R128" s="149"/>
      <c r="S128" s="149"/>
      <c r="T128" s="150"/>
      <c r="U128" s="132" t="s">
        <v>374</v>
      </c>
      <c r="V128" s="133" t="str">
        <f>VLOOKUP(A128,DB_ACS_Q1_Q4!$A$4:$AD$1328,13)</f>
        <v>Gasóleo</v>
      </c>
      <c r="W128" s="134" t="str">
        <f>VLOOKUP(A128,DB_REF_Q1_Q4!$A$4:$AD$1328,13)</f>
        <v>Ninguno</v>
      </c>
    </row>
    <row r="129" spans="1:23" ht="12" customHeight="1">
      <c r="A129" s="10">
        <v>125</v>
      </c>
      <c r="B129" s="69" t="s">
        <v>137</v>
      </c>
      <c r="C129" s="69" t="s">
        <v>131</v>
      </c>
      <c r="D129" s="11" t="str">
        <f>"+60"</f>
        <v>+60</v>
      </c>
      <c r="E129" s="11" t="s">
        <v>304</v>
      </c>
      <c r="F129" s="12" t="s">
        <v>49</v>
      </c>
      <c r="G129" s="12" t="s">
        <v>510</v>
      </c>
      <c r="H129" s="12" t="s">
        <v>307</v>
      </c>
      <c r="I129" s="103" t="s">
        <v>504</v>
      </c>
      <c r="J129" s="12" t="str">
        <f>"≥17h"</f>
        <v>≥17h</v>
      </c>
      <c r="K129" s="12" t="s">
        <v>512</v>
      </c>
      <c r="L129" s="69" t="s">
        <v>519</v>
      </c>
      <c r="M129" s="148">
        <v>1</v>
      </c>
      <c r="N129" s="156"/>
      <c r="O129" s="149"/>
      <c r="P129" s="149"/>
      <c r="Q129" s="149"/>
      <c r="R129" s="149"/>
      <c r="S129" s="149"/>
      <c r="T129" s="150"/>
      <c r="U129" s="132" t="s">
        <v>374</v>
      </c>
      <c r="V129" s="133" t="str">
        <f>VLOOKUP(A129,DB_ACS_Q1_Q4!$A$4:$AD$1328,13)</f>
        <v>Gasóleo</v>
      </c>
      <c r="W129" s="134" t="str">
        <f>VLOOKUP(A129,DB_REF_Q1_Q4!$A$4:$AD$1328,13)</f>
        <v>Ninguno</v>
      </c>
    </row>
    <row r="130" spans="1:23" ht="12" customHeight="1">
      <c r="A130" s="10">
        <v>126</v>
      </c>
      <c r="B130" s="69" t="s">
        <v>194</v>
      </c>
      <c r="C130" s="69" t="s">
        <v>193</v>
      </c>
      <c r="D130" s="11" t="s">
        <v>51</v>
      </c>
      <c r="E130" s="11" t="s">
        <v>304</v>
      </c>
      <c r="F130" s="12" t="s">
        <v>50</v>
      </c>
      <c r="G130" s="12" t="s">
        <v>310</v>
      </c>
      <c r="H130" s="12" t="s">
        <v>306</v>
      </c>
      <c r="I130" s="103" t="s">
        <v>504</v>
      </c>
      <c r="J130" s="11" t="str">
        <f>"12-16h"</f>
        <v>12-16h</v>
      </c>
      <c r="K130" s="12" t="s">
        <v>512</v>
      </c>
      <c r="L130" s="69" t="s">
        <v>519</v>
      </c>
      <c r="M130" s="148">
        <v>1</v>
      </c>
      <c r="N130" s="156"/>
      <c r="O130" s="149"/>
      <c r="P130" s="149"/>
      <c r="Q130" s="149"/>
      <c r="R130" s="149"/>
      <c r="S130" s="149"/>
      <c r="T130" s="150"/>
      <c r="U130" s="132" t="s">
        <v>373</v>
      </c>
      <c r="V130" s="133" t="str">
        <f>VLOOKUP(A130,DB_ACS_Q1_Q4!$A$4:$AD$1328,13)</f>
        <v>Gas Natural</v>
      </c>
      <c r="W130" s="134" t="str">
        <f>VLOOKUP(A130,DB_REF_Q1_Q4!$A$4:$AD$1328,13)</f>
        <v>Ninguno</v>
      </c>
    </row>
    <row r="131" spans="1:23" ht="12" customHeight="1">
      <c r="A131" s="10">
        <v>127</v>
      </c>
      <c r="B131" s="69" t="s">
        <v>119</v>
      </c>
      <c r="C131" s="69" t="s">
        <v>72</v>
      </c>
      <c r="D131" s="11" t="str">
        <f>"+60"</f>
        <v>+60</v>
      </c>
      <c r="E131" s="11" t="s">
        <v>304</v>
      </c>
      <c r="F131" s="12" t="s">
        <v>49</v>
      </c>
      <c r="G131" s="12" t="s">
        <v>510</v>
      </c>
      <c r="H131" s="12" t="s">
        <v>307</v>
      </c>
      <c r="I131" s="103" t="s">
        <v>504</v>
      </c>
      <c r="J131" s="12" t="str">
        <f t="shared" ref="J131:J136" si="5">"≥17h"</f>
        <v>≥17h</v>
      </c>
      <c r="K131" s="12" t="s">
        <v>512</v>
      </c>
      <c r="L131" s="69" t="s">
        <v>519</v>
      </c>
      <c r="M131" s="148"/>
      <c r="N131" s="156"/>
      <c r="O131" s="149"/>
      <c r="P131" s="149">
        <v>1</v>
      </c>
      <c r="Q131" s="149"/>
      <c r="R131" s="149"/>
      <c r="S131" s="149"/>
      <c r="T131" s="150"/>
      <c r="U131" s="132" t="s">
        <v>374</v>
      </c>
      <c r="V131" s="133" t="str">
        <f>VLOOKUP(A131,DB_ACS_Q1_Q4!$A$4:$AD$1328,13)</f>
        <v>Gasóleo</v>
      </c>
      <c r="W131" s="134" t="str">
        <f>VLOOKUP(A131,DB_REF_Q1_Q4!$A$4:$AD$1328,13)</f>
        <v>Ninguno</v>
      </c>
    </row>
    <row r="132" spans="1:23" ht="12" customHeight="1">
      <c r="A132" s="10">
        <v>128</v>
      </c>
      <c r="B132" s="69" t="s">
        <v>193</v>
      </c>
      <c r="C132" s="69" t="s">
        <v>193</v>
      </c>
      <c r="D132" s="11" t="str">
        <f>"+60"</f>
        <v>+60</v>
      </c>
      <c r="E132" s="11" t="s">
        <v>304</v>
      </c>
      <c r="F132" s="12" t="s">
        <v>49</v>
      </c>
      <c r="G132" s="12" t="s">
        <v>510</v>
      </c>
      <c r="H132" s="12" t="s">
        <v>306</v>
      </c>
      <c r="I132" s="103" t="s">
        <v>504</v>
      </c>
      <c r="J132" s="12" t="str">
        <f t="shared" si="5"/>
        <v>≥17h</v>
      </c>
      <c r="K132" s="12" t="s">
        <v>512</v>
      </c>
      <c r="L132" s="69" t="s">
        <v>519</v>
      </c>
      <c r="M132" s="148"/>
      <c r="N132" s="156"/>
      <c r="O132" s="149"/>
      <c r="P132" s="149">
        <v>1</v>
      </c>
      <c r="Q132" s="149"/>
      <c r="R132" s="149"/>
      <c r="S132" s="149"/>
      <c r="T132" s="150"/>
      <c r="U132" s="132" t="s">
        <v>374</v>
      </c>
      <c r="V132" s="133" t="str">
        <f>VLOOKUP(A132,DB_ACS_Q1_Q4!$A$4:$AD$1328,13)</f>
        <v>Gasóleo</v>
      </c>
      <c r="W132" s="134" t="str">
        <f>VLOOKUP(A132,DB_REF_Q1_Q4!$A$4:$AD$1328,13)</f>
        <v>Ninguno</v>
      </c>
    </row>
    <row r="133" spans="1:23" ht="12" customHeight="1">
      <c r="A133" s="10">
        <v>129</v>
      </c>
      <c r="B133" s="69" t="s">
        <v>196</v>
      </c>
      <c r="C133" s="69" t="s">
        <v>196</v>
      </c>
      <c r="D133" s="11" t="s">
        <v>51</v>
      </c>
      <c r="E133" s="11" t="s">
        <v>303</v>
      </c>
      <c r="F133" s="12" t="s">
        <v>48</v>
      </c>
      <c r="G133" s="12" t="s">
        <v>310</v>
      </c>
      <c r="H133" s="12" t="s">
        <v>306</v>
      </c>
      <c r="I133" s="12" t="s">
        <v>505</v>
      </c>
      <c r="J133" s="12" t="str">
        <f t="shared" si="5"/>
        <v>≥17h</v>
      </c>
      <c r="K133" s="12" t="s">
        <v>512</v>
      </c>
      <c r="L133" s="69" t="s">
        <v>519</v>
      </c>
      <c r="M133" s="148">
        <v>1</v>
      </c>
      <c r="N133" s="156"/>
      <c r="O133" s="149"/>
      <c r="P133" s="149"/>
      <c r="Q133" s="149"/>
      <c r="R133" s="149"/>
      <c r="S133" s="149"/>
      <c r="T133" s="150"/>
      <c r="U133" s="132" t="s">
        <v>385</v>
      </c>
      <c r="V133" s="133" t="str">
        <f>VLOOKUP(A133,DB_ACS_Q1_Q4!$A$4:$AD$1328,13)</f>
        <v>Electricidad</v>
      </c>
      <c r="W133" s="134" t="str">
        <f>VLOOKUP(A133,DB_REF_Q1_Q4!$A$4:$AD$1328,13)</f>
        <v>Bomba de calor aire</v>
      </c>
    </row>
    <row r="134" spans="1:23" ht="12" customHeight="1">
      <c r="A134" s="10">
        <v>130</v>
      </c>
      <c r="B134" s="69" t="s">
        <v>120</v>
      </c>
      <c r="C134" s="69" t="s">
        <v>72</v>
      </c>
      <c r="D134" s="11" t="str">
        <f>"+60"</f>
        <v>+60</v>
      </c>
      <c r="E134" s="11" t="s">
        <v>304</v>
      </c>
      <c r="F134" s="12" t="s">
        <v>49</v>
      </c>
      <c r="G134" s="11" t="s">
        <v>511</v>
      </c>
      <c r="H134" s="12" t="s">
        <v>308</v>
      </c>
      <c r="I134" s="103" t="s">
        <v>504</v>
      </c>
      <c r="J134" s="12" t="str">
        <f t="shared" si="5"/>
        <v>≥17h</v>
      </c>
      <c r="K134" s="12" t="s">
        <v>512</v>
      </c>
      <c r="L134" s="69" t="s">
        <v>519</v>
      </c>
      <c r="M134" s="148">
        <v>1</v>
      </c>
      <c r="N134" s="156"/>
      <c r="O134" s="149"/>
      <c r="P134" s="149"/>
      <c r="Q134" s="149"/>
      <c r="R134" s="149"/>
      <c r="S134" s="149"/>
      <c r="T134" s="150"/>
      <c r="U134" s="132" t="s">
        <v>371</v>
      </c>
      <c r="V134" s="133" t="str">
        <f>VLOOKUP(A134,DB_ACS_Q1_Q4!$A$4:$AD$1328,13)</f>
        <v>GLP</v>
      </c>
      <c r="W134" s="134" t="str">
        <f>VLOOKUP(A134,DB_REF_Q1_Q4!$A$4:$AD$1328,13)</f>
        <v>Ninguno</v>
      </c>
    </row>
    <row r="135" spans="1:23" ht="12" customHeight="1">
      <c r="A135" s="10">
        <v>131</v>
      </c>
      <c r="B135" s="69" t="s">
        <v>236</v>
      </c>
      <c r="C135" s="69" t="s">
        <v>235</v>
      </c>
      <c r="D135" s="11" t="s">
        <v>25</v>
      </c>
      <c r="E135" s="11" t="s">
        <v>303</v>
      </c>
      <c r="F135" s="12" t="s">
        <v>48</v>
      </c>
      <c r="G135" s="12" t="s">
        <v>510</v>
      </c>
      <c r="H135" s="12" t="s">
        <v>306</v>
      </c>
      <c r="I135" s="103" t="s">
        <v>504</v>
      </c>
      <c r="J135" s="12" t="str">
        <f t="shared" si="5"/>
        <v>≥17h</v>
      </c>
      <c r="K135" s="12" t="s">
        <v>47</v>
      </c>
      <c r="L135" s="69" t="s">
        <v>519</v>
      </c>
      <c r="M135" s="148"/>
      <c r="N135" s="156"/>
      <c r="O135" s="149"/>
      <c r="P135" s="149"/>
      <c r="Q135" s="149"/>
      <c r="R135" s="149">
        <v>1</v>
      </c>
      <c r="S135" s="149"/>
      <c r="T135" s="150"/>
      <c r="U135" s="132" t="s">
        <v>373</v>
      </c>
      <c r="V135" s="133" t="str">
        <f>VLOOKUP(A135,DB_ACS_Q1_Q4!$A$4:$AD$1328,13)</f>
        <v>Gas Natural</v>
      </c>
      <c r="W135" s="134" t="str">
        <f>VLOOKUP(A135,DB_REF_Q1_Q4!$A$4:$AD$1328,13)</f>
        <v>Ninguno</v>
      </c>
    </row>
    <row r="136" spans="1:23" ht="12" customHeight="1">
      <c r="A136" s="10">
        <v>132</v>
      </c>
      <c r="B136" s="69" t="s">
        <v>121</v>
      </c>
      <c r="C136" s="69" t="s">
        <v>72</v>
      </c>
      <c r="D136" s="11" t="str">
        <f>"+60"</f>
        <v>+60</v>
      </c>
      <c r="E136" s="11" t="s">
        <v>304</v>
      </c>
      <c r="F136" s="12" t="s">
        <v>49</v>
      </c>
      <c r="G136" s="11" t="s">
        <v>511</v>
      </c>
      <c r="H136" s="12" t="s">
        <v>308</v>
      </c>
      <c r="I136" s="103" t="s">
        <v>505</v>
      </c>
      <c r="J136" s="12" t="str">
        <f t="shared" si="5"/>
        <v>≥17h</v>
      </c>
      <c r="K136" s="12" t="s">
        <v>512</v>
      </c>
      <c r="L136" s="69" t="s">
        <v>519</v>
      </c>
      <c r="M136" s="148"/>
      <c r="N136" s="156"/>
      <c r="O136" s="149"/>
      <c r="P136" s="149"/>
      <c r="Q136" s="149">
        <v>1</v>
      </c>
      <c r="R136" s="149"/>
      <c r="S136" s="149"/>
      <c r="T136" s="150"/>
      <c r="U136" s="132" t="s">
        <v>371</v>
      </c>
      <c r="V136" s="133" t="str">
        <f>VLOOKUP(A136,DB_ACS_Q1_Q4!$A$4:$AD$1328,13)</f>
        <v>Electricidad</v>
      </c>
      <c r="W136" s="134" t="str">
        <f>VLOOKUP(A136,DB_REF_Q1_Q4!$A$4:$AD$1328,13)</f>
        <v>Ninguno</v>
      </c>
    </row>
    <row r="137" spans="1:23" ht="12" customHeight="1">
      <c r="A137" s="10">
        <v>133</v>
      </c>
      <c r="B137" s="69" t="s">
        <v>236</v>
      </c>
      <c r="C137" s="69" t="s">
        <v>235</v>
      </c>
      <c r="D137" s="11" t="s">
        <v>51</v>
      </c>
      <c r="E137" s="11" t="s">
        <v>303</v>
      </c>
      <c r="F137" s="12" t="s">
        <v>50</v>
      </c>
      <c r="G137" s="12" t="s">
        <v>310</v>
      </c>
      <c r="H137" s="12" t="s">
        <v>306</v>
      </c>
      <c r="I137" s="103" t="s">
        <v>504</v>
      </c>
      <c r="J137" s="11" t="str">
        <f>"12-16h"</f>
        <v>12-16h</v>
      </c>
      <c r="K137" s="12" t="s">
        <v>512</v>
      </c>
      <c r="L137" s="69" t="s">
        <v>519</v>
      </c>
      <c r="M137" s="148"/>
      <c r="N137" s="156"/>
      <c r="O137" s="149"/>
      <c r="P137" s="149">
        <v>1</v>
      </c>
      <c r="Q137" s="149"/>
      <c r="R137" s="149"/>
      <c r="S137" s="149"/>
      <c r="T137" s="150"/>
      <c r="U137" s="132" t="s">
        <v>373</v>
      </c>
      <c r="V137" s="133" t="str">
        <f>VLOOKUP(A137,DB_ACS_Q1_Q4!$A$4:$AD$1328,13)</f>
        <v>Gas Natural</v>
      </c>
      <c r="W137" s="134" t="str">
        <f>VLOOKUP(A137,DB_REF_Q1_Q4!$A$4:$AD$1328,13)</f>
        <v>Ninguno</v>
      </c>
    </row>
    <row r="138" spans="1:23" ht="12" customHeight="1">
      <c r="A138" s="10">
        <v>134</v>
      </c>
      <c r="B138" s="69" t="s">
        <v>121</v>
      </c>
      <c r="C138" s="69" t="s">
        <v>72</v>
      </c>
      <c r="D138" s="11" t="str">
        <f>"+60"</f>
        <v>+60</v>
      </c>
      <c r="E138" s="11" t="s">
        <v>304</v>
      </c>
      <c r="F138" s="12" t="s">
        <v>49</v>
      </c>
      <c r="G138" s="11" t="s">
        <v>511</v>
      </c>
      <c r="H138" s="12" t="s">
        <v>308</v>
      </c>
      <c r="I138" s="103" t="s">
        <v>504</v>
      </c>
      <c r="J138" s="12" t="str">
        <f>"≥17h"</f>
        <v>≥17h</v>
      </c>
      <c r="K138" s="12" t="s">
        <v>512</v>
      </c>
      <c r="L138" s="69" t="s">
        <v>519</v>
      </c>
      <c r="M138" s="148"/>
      <c r="N138" s="156"/>
      <c r="O138" s="149"/>
      <c r="P138" s="149">
        <v>1</v>
      </c>
      <c r="Q138" s="149"/>
      <c r="R138" s="149"/>
      <c r="S138" s="149"/>
      <c r="T138" s="150"/>
      <c r="U138" s="132" t="s">
        <v>309</v>
      </c>
      <c r="V138" s="133" t="str">
        <f>VLOOKUP(A138,DB_ACS_Q1_Q4!$A$4:$AD$1328,13)</f>
        <v>Electricidad</v>
      </c>
      <c r="W138" s="134" t="str">
        <f>VLOOKUP(A138,DB_REF_Q1_Q4!$A$4:$AD$1328,13)</f>
        <v>Ninguno</v>
      </c>
    </row>
    <row r="139" spans="1:23" ht="12" customHeight="1">
      <c r="A139" s="10">
        <v>135</v>
      </c>
      <c r="B139" s="69" t="s">
        <v>240</v>
      </c>
      <c r="C139" s="69" t="s">
        <v>238</v>
      </c>
      <c r="D139" s="11" t="s">
        <v>51</v>
      </c>
      <c r="E139" s="11" t="s">
        <v>303</v>
      </c>
      <c r="F139" s="12" t="s">
        <v>50</v>
      </c>
      <c r="G139" s="11" t="s">
        <v>511</v>
      </c>
      <c r="H139" s="12" t="s">
        <v>308</v>
      </c>
      <c r="I139" s="11" t="s">
        <v>507</v>
      </c>
      <c r="J139" s="12" t="str">
        <f>"≥17h"</f>
        <v>≥17h</v>
      </c>
      <c r="K139" s="12" t="s">
        <v>512</v>
      </c>
      <c r="L139" s="69" t="s">
        <v>519</v>
      </c>
      <c r="M139" s="148">
        <v>1</v>
      </c>
      <c r="N139" s="156"/>
      <c r="O139" s="149"/>
      <c r="P139" s="149"/>
      <c r="Q139" s="149"/>
      <c r="R139" s="149"/>
      <c r="S139" s="149"/>
      <c r="T139" s="150"/>
      <c r="U139" s="132" t="s">
        <v>375</v>
      </c>
      <c r="V139" s="133" t="str">
        <f>VLOOKUP(A139,DB_ACS_Q1_Q4!$A$4:$AD$1328,13)</f>
        <v>GLP</v>
      </c>
      <c r="W139" s="134" t="str">
        <f>VLOOKUP(A139,DB_REF_Q1_Q4!$A$4:$AD$1328,13)</f>
        <v>Ninguno</v>
      </c>
    </row>
    <row r="140" spans="1:23" ht="12" customHeight="1">
      <c r="A140" s="10">
        <v>136</v>
      </c>
      <c r="B140" s="69" t="s">
        <v>122</v>
      </c>
      <c r="C140" s="69" t="s">
        <v>72</v>
      </c>
      <c r="D140" s="11" t="s">
        <v>51</v>
      </c>
      <c r="E140" s="11" t="s">
        <v>303</v>
      </c>
      <c r="F140" s="12" t="s">
        <v>49</v>
      </c>
      <c r="G140" s="11" t="s">
        <v>511</v>
      </c>
      <c r="H140" s="12" t="s">
        <v>308</v>
      </c>
      <c r="I140" s="103" t="s">
        <v>505</v>
      </c>
      <c r="J140" s="12" t="str">
        <f>"≥17h"</f>
        <v>≥17h</v>
      </c>
      <c r="K140" s="12" t="s">
        <v>512</v>
      </c>
      <c r="L140" s="69" t="s">
        <v>519</v>
      </c>
      <c r="M140" s="148"/>
      <c r="N140" s="156"/>
      <c r="O140" s="149"/>
      <c r="P140" s="149">
        <v>1</v>
      </c>
      <c r="Q140" s="149"/>
      <c r="R140" s="149"/>
      <c r="S140" s="149"/>
      <c r="T140" s="150"/>
      <c r="U140" s="132" t="s">
        <v>374</v>
      </c>
      <c r="V140" s="133" t="str">
        <f>VLOOKUP(A140,DB_ACS_Q1_Q4!$A$4:$AD$1328,13)</f>
        <v>Gasóleo</v>
      </c>
      <c r="W140" s="134" t="str">
        <f>VLOOKUP(A140,DB_REF_Q1_Q4!$A$4:$AD$1328,13)</f>
        <v>Ninguno</v>
      </c>
    </row>
    <row r="141" spans="1:23" ht="12" customHeight="1">
      <c r="A141" s="10">
        <v>137</v>
      </c>
      <c r="B141" s="69" t="s">
        <v>240</v>
      </c>
      <c r="C141" s="69" t="s">
        <v>238</v>
      </c>
      <c r="D141" s="11" t="s">
        <v>51</v>
      </c>
      <c r="E141" s="11" t="s">
        <v>304</v>
      </c>
      <c r="F141" s="12" t="s">
        <v>49</v>
      </c>
      <c r="G141" s="11" t="s">
        <v>511</v>
      </c>
      <c r="H141" s="12" t="s">
        <v>307</v>
      </c>
      <c r="I141" s="103" t="s">
        <v>504</v>
      </c>
      <c r="J141" s="11" t="str">
        <f>"12-16h"</f>
        <v>12-16h</v>
      </c>
      <c r="K141" s="12" t="s">
        <v>512</v>
      </c>
      <c r="L141" s="69" t="s">
        <v>519</v>
      </c>
      <c r="M141" s="148">
        <v>1</v>
      </c>
      <c r="N141" s="156"/>
      <c r="O141" s="149"/>
      <c r="P141" s="149"/>
      <c r="Q141" s="149"/>
      <c r="R141" s="149"/>
      <c r="S141" s="149"/>
      <c r="T141" s="150"/>
      <c r="U141" s="132" t="s">
        <v>374</v>
      </c>
      <c r="V141" s="133" t="str">
        <f>VLOOKUP(A141,DB_ACS_Q1_Q4!$A$4:$AD$1328,13)</f>
        <v>Gasóleo</v>
      </c>
      <c r="W141" s="134" t="str">
        <f>VLOOKUP(A141,DB_REF_Q1_Q4!$A$4:$AD$1328,13)</f>
        <v>Ninguno</v>
      </c>
    </row>
    <row r="142" spans="1:23" ht="12" customHeight="1">
      <c r="A142" s="10">
        <v>138</v>
      </c>
      <c r="B142" s="69" t="s">
        <v>241</v>
      </c>
      <c r="C142" s="69" t="s">
        <v>241</v>
      </c>
      <c r="D142" s="11" t="str">
        <f>"+60"</f>
        <v>+60</v>
      </c>
      <c r="E142" s="11" t="s">
        <v>304</v>
      </c>
      <c r="F142" s="12" t="s">
        <v>49</v>
      </c>
      <c r="G142" s="12" t="s">
        <v>310</v>
      </c>
      <c r="H142" s="12" t="s">
        <v>306</v>
      </c>
      <c r="I142" s="103" t="s">
        <v>504</v>
      </c>
      <c r="J142" s="12" t="str">
        <f>"≥17h"</f>
        <v>≥17h</v>
      </c>
      <c r="K142" s="12" t="s">
        <v>512</v>
      </c>
      <c r="L142" s="69" t="s">
        <v>519</v>
      </c>
      <c r="M142" s="148">
        <v>1</v>
      </c>
      <c r="N142" s="156"/>
      <c r="O142" s="149"/>
      <c r="P142" s="149"/>
      <c r="Q142" s="149"/>
      <c r="R142" s="149"/>
      <c r="S142" s="149"/>
      <c r="T142" s="150"/>
      <c r="U142" s="132" t="s">
        <v>373</v>
      </c>
      <c r="V142" s="133" t="str">
        <f>VLOOKUP(A142,DB_ACS_Q1_Q4!$A$4:$AD$1328,13)</f>
        <v>Gas Natural</v>
      </c>
      <c r="W142" s="134" t="str">
        <f>VLOOKUP(A142,DB_REF_Q1_Q4!$A$4:$AD$1328,13)</f>
        <v>Ninguno</v>
      </c>
    </row>
    <row r="143" spans="1:23" ht="12" customHeight="1">
      <c r="A143" s="10">
        <v>139</v>
      </c>
      <c r="B143" s="69" t="s">
        <v>132</v>
      </c>
      <c r="C143" s="69" t="s">
        <v>131</v>
      </c>
      <c r="D143" s="11" t="str">
        <f>"+60"</f>
        <v>+60</v>
      </c>
      <c r="E143" s="11" t="s">
        <v>304</v>
      </c>
      <c r="F143" s="12" t="s">
        <v>49</v>
      </c>
      <c r="G143" s="11" t="s">
        <v>511</v>
      </c>
      <c r="H143" s="12" t="s">
        <v>308</v>
      </c>
      <c r="I143" s="103" t="s">
        <v>505</v>
      </c>
      <c r="J143" s="12" t="str">
        <f>"≥17h"</f>
        <v>≥17h</v>
      </c>
      <c r="K143" s="12" t="s">
        <v>512</v>
      </c>
      <c r="L143" s="69" t="s">
        <v>519</v>
      </c>
      <c r="M143" s="148"/>
      <c r="N143" s="156"/>
      <c r="O143" s="149"/>
      <c r="P143" s="149">
        <v>1</v>
      </c>
      <c r="Q143" s="149"/>
      <c r="R143" s="149"/>
      <c r="S143" s="149"/>
      <c r="T143" s="150"/>
      <c r="U143" s="132" t="s">
        <v>374</v>
      </c>
      <c r="V143" s="133" t="str">
        <f>VLOOKUP(A143,DB_ACS_Q1_Q4!$A$4:$AD$1328,13)</f>
        <v>Gasóleo</v>
      </c>
      <c r="W143" s="134" t="str">
        <f>VLOOKUP(A143,DB_REF_Q1_Q4!$A$4:$AD$1328,13)</f>
        <v>Ninguno</v>
      </c>
    </row>
    <row r="144" spans="1:23" ht="12" customHeight="1">
      <c r="A144" s="10">
        <v>140</v>
      </c>
      <c r="B144" s="69" t="s">
        <v>74</v>
      </c>
      <c r="C144" s="69" t="s">
        <v>75</v>
      </c>
      <c r="D144" s="11" t="s">
        <v>51</v>
      </c>
      <c r="E144" s="11" t="s">
        <v>304</v>
      </c>
      <c r="F144" s="12" t="s">
        <v>48</v>
      </c>
      <c r="G144" s="12" t="s">
        <v>510</v>
      </c>
      <c r="H144" s="12" t="s">
        <v>306</v>
      </c>
      <c r="I144" s="103" t="s">
        <v>505</v>
      </c>
      <c r="J144" s="11" t="str">
        <f>"12-16h"</f>
        <v>12-16h</v>
      </c>
      <c r="K144" s="12" t="s">
        <v>512</v>
      </c>
      <c r="L144" s="69" t="s">
        <v>519</v>
      </c>
      <c r="M144" s="148">
        <v>1</v>
      </c>
      <c r="N144" s="156"/>
      <c r="O144" s="149"/>
      <c r="P144" s="149"/>
      <c r="Q144" s="149"/>
      <c r="R144" s="149"/>
      <c r="S144" s="149"/>
      <c r="T144" s="150"/>
      <c r="U144" s="132" t="s">
        <v>373</v>
      </c>
      <c r="V144" s="133" t="str">
        <f>VLOOKUP(A144,DB_ACS_Q1_Q4!$A$4:$AD$1328,13)</f>
        <v>Gas Natural</v>
      </c>
      <c r="W144" s="134" t="str">
        <f>VLOOKUP(A144,DB_REF_Q1_Q4!$A$4:$AD$1328,13)</f>
        <v>Ninguno</v>
      </c>
    </row>
    <row r="145" spans="1:23" ht="12" customHeight="1">
      <c r="A145" s="10">
        <v>141</v>
      </c>
      <c r="B145" s="69" t="s">
        <v>242</v>
      </c>
      <c r="C145" s="69" t="s">
        <v>241</v>
      </c>
      <c r="D145" s="11" t="str">
        <f>"+60"</f>
        <v>+60</v>
      </c>
      <c r="E145" s="11" t="s">
        <v>304</v>
      </c>
      <c r="F145" s="12" t="s">
        <v>49</v>
      </c>
      <c r="G145" s="11" t="s">
        <v>511</v>
      </c>
      <c r="H145" s="12" t="s">
        <v>307</v>
      </c>
      <c r="I145" s="103" t="s">
        <v>504</v>
      </c>
      <c r="J145" s="12" t="str">
        <f>"≥17h"</f>
        <v>≥17h</v>
      </c>
      <c r="K145" s="12" t="s">
        <v>512</v>
      </c>
      <c r="L145" s="69" t="s">
        <v>519</v>
      </c>
      <c r="M145" s="148">
        <v>1</v>
      </c>
      <c r="N145" s="156"/>
      <c r="O145" s="149"/>
      <c r="P145" s="149"/>
      <c r="Q145" s="149"/>
      <c r="R145" s="149"/>
      <c r="S145" s="149"/>
      <c r="T145" s="150"/>
      <c r="U145" s="132" t="s">
        <v>375</v>
      </c>
      <c r="V145" s="133" t="str">
        <f>VLOOKUP(A145,DB_ACS_Q1_Q4!$A$4:$AD$1328,13)</f>
        <v>GLP</v>
      </c>
      <c r="W145" s="134" t="str">
        <f>VLOOKUP(A145,DB_REF_Q1_Q4!$A$4:$AD$1328,13)</f>
        <v>Ninguno</v>
      </c>
    </row>
    <row r="146" spans="1:23" ht="12" customHeight="1">
      <c r="A146" s="10">
        <v>142</v>
      </c>
      <c r="B146" s="69" t="s">
        <v>98</v>
      </c>
      <c r="C146" s="69" t="s">
        <v>98</v>
      </c>
      <c r="D146" s="11" t="str">
        <f>"+60"</f>
        <v>+60</v>
      </c>
      <c r="E146" s="11" t="s">
        <v>303</v>
      </c>
      <c r="F146" s="12" t="s">
        <v>49</v>
      </c>
      <c r="G146" s="12" t="s">
        <v>310</v>
      </c>
      <c r="H146" s="12" t="s">
        <v>306</v>
      </c>
      <c r="I146" s="103" t="s">
        <v>504</v>
      </c>
      <c r="J146" s="12" t="str">
        <f>"≥17h"</f>
        <v>≥17h</v>
      </c>
      <c r="K146" s="12" t="s">
        <v>512</v>
      </c>
      <c r="L146" s="69" t="s">
        <v>518</v>
      </c>
      <c r="M146" s="148">
        <v>1</v>
      </c>
      <c r="N146" s="156"/>
      <c r="O146" s="149"/>
      <c r="P146" s="149"/>
      <c r="Q146" s="149"/>
      <c r="R146" s="149"/>
      <c r="S146" s="149"/>
      <c r="T146" s="150"/>
      <c r="U146" s="132" t="s">
        <v>385</v>
      </c>
      <c r="V146" s="133" t="str">
        <f>VLOOKUP(A146,DB_ACS_Q1_Q4!$A$4:$AD$1328,13)</f>
        <v>GLP</v>
      </c>
      <c r="W146" s="134" t="str">
        <f>VLOOKUP(A146,DB_REF_Q1_Q4!$A$4:$AD$1328,13)</f>
        <v>Bomba de calor aire</v>
      </c>
    </row>
    <row r="147" spans="1:23" ht="12" customHeight="1">
      <c r="A147" s="10">
        <v>143</v>
      </c>
      <c r="B147" s="69" t="s">
        <v>74</v>
      </c>
      <c r="C147" s="69" t="s">
        <v>75</v>
      </c>
      <c r="D147" s="11" t="s">
        <v>25</v>
      </c>
      <c r="E147" s="11" t="s">
        <v>303</v>
      </c>
      <c r="F147" s="12" t="s">
        <v>50</v>
      </c>
      <c r="G147" s="12" t="s">
        <v>510</v>
      </c>
      <c r="H147" s="12" t="s">
        <v>306</v>
      </c>
      <c r="I147" s="103" t="s">
        <v>504</v>
      </c>
      <c r="J147" s="12" t="str">
        <f>"≥17h"</f>
        <v>≥17h</v>
      </c>
      <c r="K147" s="12" t="s">
        <v>47</v>
      </c>
      <c r="L147" s="69" t="s">
        <v>519</v>
      </c>
      <c r="M147" s="148">
        <v>1</v>
      </c>
      <c r="N147" s="156"/>
      <c r="O147" s="149"/>
      <c r="P147" s="149">
        <v>1</v>
      </c>
      <c r="Q147" s="149"/>
      <c r="R147" s="149">
        <v>1</v>
      </c>
      <c r="S147" s="149"/>
      <c r="T147" s="150"/>
      <c r="U147" s="132" t="s">
        <v>373</v>
      </c>
      <c r="V147" s="133" t="str">
        <f>VLOOKUP(A147,DB_ACS_Q1_Q4!$A$4:$AD$1328,13)</f>
        <v>Gas Natural</v>
      </c>
      <c r="W147" s="134" t="str">
        <f>VLOOKUP(A147,DB_REF_Q1_Q4!$A$4:$AD$1328,13)</f>
        <v>Ninguno</v>
      </c>
    </row>
    <row r="148" spans="1:23" ht="12" customHeight="1">
      <c r="A148" s="10">
        <v>144</v>
      </c>
      <c r="B148" s="69" t="s">
        <v>83</v>
      </c>
      <c r="C148" s="69" t="s">
        <v>83</v>
      </c>
      <c r="D148" s="11" t="str">
        <f>"+60"</f>
        <v>+60</v>
      </c>
      <c r="E148" s="11" t="s">
        <v>304</v>
      </c>
      <c r="F148" s="12" t="s">
        <v>49</v>
      </c>
      <c r="G148" s="12" t="s">
        <v>310</v>
      </c>
      <c r="H148" s="12" t="s">
        <v>306</v>
      </c>
      <c r="I148" s="103" t="s">
        <v>504</v>
      </c>
      <c r="J148" s="12" t="str">
        <f>"≥17h"</f>
        <v>≥17h</v>
      </c>
      <c r="K148" s="12" t="s">
        <v>512</v>
      </c>
      <c r="L148" s="69" t="s">
        <v>518</v>
      </c>
      <c r="M148" s="148"/>
      <c r="N148" s="156"/>
      <c r="O148" s="149"/>
      <c r="P148" s="149">
        <v>1</v>
      </c>
      <c r="Q148" s="149"/>
      <c r="R148" s="149"/>
      <c r="S148" s="149"/>
      <c r="T148" s="150"/>
      <c r="U148" s="132" t="s">
        <v>371</v>
      </c>
      <c r="V148" s="133" t="str">
        <f>VLOOKUP(A148,DB_ACS_Q1_Q4!$A$4:$AD$1328,13)</f>
        <v>Electricidad</v>
      </c>
      <c r="W148" s="134" t="str">
        <f>VLOOKUP(A148,DB_REF_Q1_Q4!$A$4:$AD$1328,13)</f>
        <v>AC Eléctrico</v>
      </c>
    </row>
    <row r="149" spans="1:23" ht="12" customHeight="1">
      <c r="A149" s="10">
        <v>145</v>
      </c>
      <c r="B149" s="69" t="s">
        <v>97</v>
      </c>
      <c r="C149" s="69" t="s">
        <v>75</v>
      </c>
      <c r="D149" s="11" t="s">
        <v>51</v>
      </c>
      <c r="E149" s="11" t="s">
        <v>303</v>
      </c>
      <c r="F149" s="12" t="s">
        <v>50</v>
      </c>
      <c r="G149" s="12" t="s">
        <v>310</v>
      </c>
      <c r="H149" s="12" t="s">
        <v>306</v>
      </c>
      <c r="I149" s="103" t="s">
        <v>505</v>
      </c>
      <c r="J149" s="12" t="str">
        <f>"≥17h"</f>
        <v>≥17h</v>
      </c>
      <c r="K149" s="12" t="s">
        <v>512</v>
      </c>
      <c r="L149" s="69" t="s">
        <v>519</v>
      </c>
      <c r="M149" s="148">
        <v>1</v>
      </c>
      <c r="N149" s="156"/>
      <c r="O149" s="149"/>
      <c r="P149" s="149"/>
      <c r="Q149" s="149"/>
      <c r="R149" s="149"/>
      <c r="S149" s="149"/>
      <c r="T149" s="150"/>
      <c r="U149" s="132" t="s">
        <v>373</v>
      </c>
      <c r="V149" s="133" t="str">
        <f>VLOOKUP(A149,DB_ACS_Q1_Q4!$A$4:$AD$1328,13)</f>
        <v>Gas Natural</v>
      </c>
      <c r="W149" s="134" t="str">
        <f>VLOOKUP(A149,DB_REF_Q1_Q4!$A$4:$AD$1328,13)</f>
        <v>Ninguno</v>
      </c>
    </row>
    <row r="150" spans="1:23" ht="12" customHeight="1">
      <c r="A150" s="10">
        <v>146</v>
      </c>
      <c r="B150" s="69" t="s">
        <v>83</v>
      </c>
      <c r="C150" s="69" t="s">
        <v>83</v>
      </c>
      <c r="D150" s="11" t="s">
        <v>51</v>
      </c>
      <c r="E150" s="11" t="s">
        <v>303</v>
      </c>
      <c r="F150" s="12" t="s">
        <v>48</v>
      </c>
      <c r="G150" s="12" t="s">
        <v>510</v>
      </c>
      <c r="H150" s="12" t="s">
        <v>306</v>
      </c>
      <c r="I150" s="103" t="s">
        <v>504</v>
      </c>
      <c r="J150" s="11" t="str">
        <f>"12-16h"</f>
        <v>12-16h</v>
      </c>
      <c r="K150" s="12" t="s">
        <v>513</v>
      </c>
      <c r="L150" s="69" t="s">
        <v>518</v>
      </c>
      <c r="M150" s="148"/>
      <c r="N150" s="156"/>
      <c r="O150" s="149"/>
      <c r="P150" s="149">
        <v>1</v>
      </c>
      <c r="Q150" s="149"/>
      <c r="R150" s="149">
        <v>1</v>
      </c>
      <c r="S150" s="149"/>
      <c r="T150" s="150"/>
      <c r="U150" s="132" t="s">
        <v>372</v>
      </c>
      <c r="V150" s="133" t="str">
        <f>VLOOKUP(A150,DB_ACS_Q1_Q4!$A$4:$AD$1328,13)</f>
        <v>Electricidad</v>
      </c>
      <c r="W150" s="134" t="str">
        <f>VLOOKUP(A150,DB_REF_Q1_Q4!$A$4:$AD$1328,13)</f>
        <v>Ninguno</v>
      </c>
    </row>
    <row r="151" spans="1:23" ht="12" customHeight="1">
      <c r="A151" s="10">
        <v>147</v>
      </c>
      <c r="B151" s="69" t="s">
        <v>97</v>
      </c>
      <c r="C151" s="69" t="s">
        <v>75</v>
      </c>
      <c r="D151" s="11" t="str">
        <f>"+60"</f>
        <v>+60</v>
      </c>
      <c r="E151" s="11" t="s">
        <v>304</v>
      </c>
      <c r="F151" s="12" t="s">
        <v>50</v>
      </c>
      <c r="G151" s="12" t="s">
        <v>310</v>
      </c>
      <c r="H151" s="12" t="s">
        <v>306</v>
      </c>
      <c r="I151" s="103" t="s">
        <v>504</v>
      </c>
      <c r="J151" s="12" t="str">
        <f t="shared" ref="J151:J158" si="6">"≥17h"</f>
        <v>≥17h</v>
      </c>
      <c r="K151" s="12" t="s">
        <v>512</v>
      </c>
      <c r="L151" s="69" t="s">
        <v>519</v>
      </c>
      <c r="M151" s="148"/>
      <c r="N151" s="156"/>
      <c r="O151" s="149"/>
      <c r="P151" s="149">
        <v>1</v>
      </c>
      <c r="Q151" s="149"/>
      <c r="R151" s="149"/>
      <c r="S151" s="149"/>
      <c r="T151" s="150"/>
      <c r="U151" s="132" t="s">
        <v>371</v>
      </c>
      <c r="V151" s="133" t="str">
        <f>VLOOKUP(A151,DB_ACS_Q1_Q4!$A$4:$AD$1328,13)</f>
        <v>GLP</v>
      </c>
      <c r="W151" s="134" t="str">
        <f>VLOOKUP(A151,DB_REF_Q1_Q4!$A$4:$AD$1328,13)</f>
        <v>Ninguno</v>
      </c>
    </row>
    <row r="152" spans="1:23" ht="12" customHeight="1">
      <c r="A152" s="10">
        <v>148</v>
      </c>
      <c r="B152" s="69" t="s">
        <v>273</v>
      </c>
      <c r="C152" s="69" t="s">
        <v>89</v>
      </c>
      <c r="D152" s="11" t="s">
        <v>51</v>
      </c>
      <c r="E152" s="11" t="s">
        <v>304</v>
      </c>
      <c r="F152" s="12" t="s">
        <v>48</v>
      </c>
      <c r="G152" s="11" t="s">
        <v>511</v>
      </c>
      <c r="H152" s="12" t="s">
        <v>307</v>
      </c>
      <c r="I152" s="12" t="s">
        <v>505</v>
      </c>
      <c r="J152" s="12" t="str">
        <f t="shared" si="6"/>
        <v>≥17h</v>
      </c>
      <c r="K152" s="12" t="s">
        <v>513</v>
      </c>
      <c r="L152" s="69" t="s">
        <v>520</v>
      </c>
      <c r="M152" s="148"/>
      <c r="N152" s="156"/>
      <c r="O152" s="149"/>
      <c r="P152" s="149">
        <v>1</v>
      </c>
      <c r="Q152" s="149"/>
      <c r="R152" s="149"/>
      <c r="S152" s="149"/>
      <c r="T152" s="150"/>
      <c r="U152" s="132" t="s">
        <v>373</v>
      </c>
      <c r="V152" s="133" t="str">
        <f>VLOOKUP(A152,DB_ACS_Q1_Q4!$A$4:$AD$1328,13)</f>
        <v>Gas Natural</v>
      </c>
      <c r="W152" s="134" t="str">
        <f>VLOOKUP(A152,DB_REF_Q1_Q4!$A$4:$AD$1328,13)</f>
        <v>Ninguno</v>
      </c>
    </row>
    <row r="153" spans="1:23" ht="12" customHeight="1">
      <c r="A153" s="10">
        <v>149</v>
      </c>
      <c r="B153" s="69" t="s">
        <v>99</v>
      </c>
      <c r="C153" s="69" t="s">
        <v>83</v>
      </c>
      <c r="D153" s="11" t="s">
        <v>51</v>
      </c>
      <c r="E153" s="11" t="s">
        <v>303</v>
      </c>
      <c r="F153" s="12" t="s">
        <v>48</v>
      </c>
      <c r="G153" s="12" t="s">
        <v>510</v>
      </c>
      <c r="H153" s="12" t="s">
        <v>308</v>
      </c>
      <c r="I153" s="11" t="s">
        <v>507</v>
      </c>
      <c r="J153" s="12" t="str">
        <f t="shared" si="6"/>
        <v>≥17h</v>
      </c>
      <c r="K153" s="12" t="s">
        <v>513</v>
      </c>
      <c r="L153" s="69" t="s">
        <v>518</v>
      </c>
      <c r="M153" s="148">
        <v>1</v>
      </c>
      <c r="N153" s="156"/>
      <c r="O153" s="149"/>
      <c r="P153" s="149"/>
      <c r="Q153" s="149"/>
      <c r="R153" s="149"/>
      <c r="S153" s="149"/>
      <c r="T153" s="150"/>
      <c r="U153" s="132" t="s">
        <v>338</v>
      </c>
      <c r="V153" s="133" t="str">
        <f>VLOOKUP(A153,DB_ACS_Q1_Q4!$A$4:$AD$1328,13)</f>
        <v>Solar Térmica</v>
      </c>
      <c r="W153" s="134" t="str">
        <f>VLOOKUP(A153,DB_REF_Q1_Q4!$A$4:$AD$1328,13)</f>
        <v>Bomba de calor aire</v>
      </c>
    </row>
    <row r="154" spans="1:23" ht="12" customHeight="1">
      <c r="A154" s="10">
        <v>150</v>
      </c>
      <c r="B154" s="69" t="s">
        <v>126</v>
      </c>
      <c r="C154" s="69" t="s">
        <v>126</v>
      </c>
      <c r="D154" s="11" t="s">
        <v>25</v>
      </c>
      <c r="E154" s="11" t="s">
        <v>303</v>
      </c>
      <c r="F154" s="12" t="s">
        <v>48</v>
      </c>
      <c r="G154" s="12" t="s">
        <v>310</v>
      </c>
      <c r="H154" s="12" t="s">
        <v>306</v>
      </c>
      <c r="I154" s="103" t="s">
        <v>505</v>
      </c>
      <c r="J154" s="12" t="str">
        <f t="shared" si="6"/>
        <v>≥17h</v>
      </c>
      <c r="K154" s="12" t="s">
        <v>513</v>
      </c>
      <c r="L154" s="69" t="s">
        <v>518</v>
      </c>
      <c r="M154" s="148">
        <v>1</v>
      </c>
      <c r="N154" s="156"/>
      <c r="O154" s="149"/>
      <c r="P154" s="149"/>
      <c r="Q154" s="149"/>
      <c r="R154" s="149"/>
      <c r="S154" s="149"/>
      <c r="T154" s="150"/>
      <c r="U154" s="132" t="s">
        <v>373</v>
      </c>
      <c r="V154" s="133" t="str">
        <f>VLOOKUP(A154,DB_ACS_Q1_Q4!$A$4:$AD$1328,13)</f>
        <v>Gas Natural</v>
      </c>
      <c r="W154" s="134" t="str">
        <f>VLOOKUP(A154,DB_REF_Q1_Q4!$A$4:$AD$1328,13)</f>
        <v>Ninguno</v>
      </c>
    </row>
    <row r="155" spans="1:23" ht="12" customHeight="1">
      <c r="A155" s="10">
        <v>151</v>
      </c>
      <c r="B155" s="69" t="s">
        <v>141</v>
      </c>
      <c r="C155" s="69" t="s">
        <v>141</v>
      </c>
      <c r="D155" s="11" t="str">
        <f>"+60"</f>
        <v>+60</v>
      </c>
      <c r="E155" s="11" t="s">
        <v>303</v>
      </c>
      <c r="F155" s="12" t="s">
        <v>49</v>
      </c>
      <c r="G155" s="12" t="s">
        <v>310</v>
      </c>
      <c r="H155" s="12" t="s">
        <v>306</v>
      </c>
      <c r="I155" s="103" t="s">
        <v>504</v>
      </c>
      <c r="J155" s="12" t="str">
        <f t="shared" si="6"/>
        <v>≥17h</v>
      </c>
      <c r="K155" s="12" t="s">
        <v>512</v>
      </c>
      <c r="L155" s="69" t="s">
        <v>518</v>
      </c>
      <c r="M155" s="148">
        <v>1</v>
      </c>
      <c r="N155" s="156"/>
      <c r="O155" s="149"/>
      <c r="P155" s="149"/>
      <c r="Q155" s="149"/>
      <c r="R155" s="149"/>
      <c r="S155" s="149"/>
      <c r="T155" s="150"/>
      <c r="U155" s="132" t="s">
        <v>385</v>
      </c>
      <c r="V155" s="133" t="str">
        <f>VLOOKUP(A155,DB_ACS_Q1_Q4!$A$4:$AD$1328,13)</f>
        <v>GLP</v>
      </c>
      <c r="W155" s="134" t="str">
        <f>VLOOKUP(A155,DB_REF_Q1_Q4!$A$4:$AD$1328,13)</f>
        <v>Bomba de calor aire</v>
      </c>
    </row>
    <row r="156" spans="1:23" ht="12" customHeight="1">
      <c r="A156" s="10">
        <v>152</v>
      </c>
      <c r="B156" s="69" t="s">
        <v>273</v>
      </c>
      <c r="C156" s="69" t="s">
        <v>89</v>
      </c>
      <c r="D156" s="11" t="s">
        <v>51</v>
      </c>
      <c r="E156" s="11" t="s">
        <v>304</v>
      </c>
      <c r="F156" s="12" t="s">
        <v>50</v>
      </c>
      <c r="G156" s="12" t="s">
        <v>510</v>
      </c>
      <c r="H156" s="12" t="s">
        <v>306</v>
      </c>
      <c r="I156" s="103" t="s">
        <v>505</v>
      </c>
      <c r="J156" s="12" t="str">
        <f t="shared" si="6"/>
        <v>≥17h</v>
      </c>
      <c r="K156" s="12" t="s">
        <v>47</v>
      </c>
      <c r="L156" s="69" t="s">
        <v>520</v>
      </c>
      <c r="M156" s="148"/>
      <c r="N156" s="156"/>
      <c r="O156" s="149"/>
      <c r="P156" s="149">
        <v>1</v>
      </c>
      <c r="Q156" s="149"/>
      <c r="R156" s="149"/>
      <c r="S156" s="149"/>
      <c r="T156" s="150"/>
      <c r="U156" s="132" t="s">
        <v>373</v>
      </c>
      <c r="V156" s="133" t="str">
        <f>VLOOKUP(A156,DB_ACS_Q1_Q4!$A$4:$AD$1328,13)</f>
        <v>Gas Natural</v>
      </c>
      <c r="W156" s="134" t="str">
        <f>VLOOKUP(A156,DB_REF_Q1_Q4!$A$4:$AD$1328,13)</f>
        <v>AC Eléctrico</v>
      </c>
    </row>
    <row r="157" spans="1:23" ht="12" customHeight="1">
      <c r="A157" s="10">
        <v>153</v>
      </c>
      <c r="B157" s="69" t="s">
        <v>67</v>
      </c>
      <c r="C157" s="69" t="s">
        <v>67</v>
      </c>
      <c r="D157" s="11" t="str">
        <f>"+60"</f>
        <v>+60</v>
      </c>
      <c r="E157" s="11" t="s">
        <v>304</v>
      </c>
      <c r="F157" s="12" t="s">
        <v>48</v>
      </c>
      <c r="G157" s="12" t="s">
        <v>310</v>
      </c>
      <c r="H157" s="12" t="s">
        <v>306</v>
      </c>
      <c r="I157" s="103" t="s">
        <v>504</v>
      </c>
      <c r="J157" s="12" t="str">
        <f t="shared" si="6"/>
        <v>≥17h</v>
      </c>
      <c r="K157" s="12" t="s">
        <v>512</v>
      </c>
      <c r="L157" s="69" t="s">
        <v>518</v>
      </c>
      <c r="M157" s="148"/>
      <c r="N157" s="156"/>
      <c r="O157" s="149"/>
      <c r="P157" s="149"/>
      <c r="Q157" s="149"/>
      <c r="R157" s="149"/>
      <c r="S157" s="149">
        <v>1</v>
      </c>
      <c r="T157" s="150"/>
      <c r="U157" s="132" t="s">
        <v>371</v>
      </c>
      <c r="V157" s="133" t="str">
        <f>VLOOKUP(A157,DB_ACS_Q1_Q4!$A$4:$AD$1328,13)</f>
        <v>Gas Natural</v>
      </c>
      <c r="W157" s="134" t="str">
        <f>VLOOKUP(A157,DB_REF_Q1_Q4!$A$4:$AD$1328,13)</f>
        <v>AC Eléctrico</v>
      </c>
    </row>
    <row r="158" spans="1:23" ht="12" customHeight="1">
      <c r="A158" s="10">
        <v>154</v>
      </c>
      <c r="B158" s="69" t="s">
        <v>63</v>
      </c>
      <c r="C158" s="69" t="s">
        <v>63</v>
      </c>
      <c r="D158" s="11" t="s">
        <v>51</v>
      </c>
      <c r="E158" s="11" t="s">
        <v>304</v>
      </c>
      <c r="F158" s="12" t="s">
        <v>49</v>
      </c>
      <c r="G158" s="12" t="s">
        <v>310</v>
      </c>
      <c r="H158" s="12" t="s">
        <v>306</v>
      </c>
      <c r="I158" s="12" t="s">
        <v>505</v>
      </c>
      <c r="J158" s="12" t="str">
        <f t="shared" si="6"/>
        <v>≥17h</v>
      </c>
      <c r="K158" s="12" t="s">
        <v>512</v>
      </c>
      <c r="L158" s="69" t="s">
        <v>518</v>
      </c>
      <c r="M158" s="148">
        <v>1</v>
      </c>
      <c r="N158" s="156"/>
      <c r="O158" s="149"/>
      <c r="P158" s="149"/>
      <c r="Q158" s="149"/>
      <c r="R158" s="149"/>
      <c r="S158" s="149"/>
      <c r="T158" s="150"/>
      <c r="U158" s="132" t="s">
        <v>385</v>
      </c>
      <c r="V158" s="133" t="str">
        <f>VLOOKUP(A158,DB_ACS_Q1_Q4!$A$4:$AD$1328,13)</f>
        <v>Electricidad</v>
      </c>
      <c r="W158" s="134" t="str">
        <f>VLOOKUP(A158,DB_REF_Q1_Q4!$A$4:$AD$1328,13)</f>
        <v>Bomba de calor aire</v>
      </c>
    </row>
    <row r="159" spans="1:23" ht="12" customHeight="1">
      <c r="A159" s="10">
        <v>155</v>
      </c>
      <c r="B159" s="69" t="s">
        <v>63</v>
      </c>
      <c r="C159" s="69" t="s">
        <v>63</v>
      </c>
      <c r="D159" s="11" t="s">
        <v>51</v>
      </c>
      <c r="E159" s="11" t="s">
        <v>303</v>
      </c>
      <c r="F159" s="12" t="s">
        <v>48</v>
      </c>
      <c r="G159" s="12" t="s">
        <v>310</v>
      </c>
      <c r="H159" s="12" t="s">
        <v>306</v>
      </c>
      <c r="I159" s="103" t="s">
        <v>504</v>
      </c>
      <c r="J159" s="11" t="str">
        <f>"≤12h"</f>
        <v>≤12h</v>
      </c>
      <c r="K159" s="12" t="s">
        <v>513</v>
      </c>
      <c r="L159" s="69" t="s">
        <v>518</v>
      </c>
      <c r="M159" s="148">
        <v>1</v>
      </c>
      <c r="N159" s="156"/>
      <c r="O159" s="149"/>
      <c r="P159" s="149"/>
      <c r="Q159" s="149"/>
      <c r="R159" s="149"/>
      <c r="S159" s="149"/>
      <c r="T159" s="150"/>
      <c r="U159" s="132" t="s">
        <v>385</v>
      </c>
      <c r="V159" s="133" t="str">
        <f>VLOOKUP(A159,DB_ACS_Q1_Q4!$A$4:$AD$1328,13)</f>
        <v>Gas Natural</v>
      </c>
      <c r="W159" s="134" t="str">
        <f>VLOOKUP(A159,DB_REF_Q1_Q4!$A$4:$AD$1328,13)</f>
        <v>Bomba de calor aire</v>
      </c>
    </row>
    <row r="160" spans="1:23" ht="12" customHeight="1">
      <c r="A160" s="10">
        <v>156</v>
      </c>
      <c r="B160" s="69" t="s">
        <v>291</v>
      </c>
      <c r="C160" s="69" t="s">
        <v>291</v>
      </c>
      <c r="D160" s="11" t="str">
        <f t="shared" ref="D160:D166" si="7">"+60"</f>
        <v>+60</v>
      </c>
      <c r="E160" s="11" t="s">
        <v>304</v>
      </c>
      <c r="F160" s="12" t="s">
        <v>50</v>
      </c>
      <c r="G160" s="12" t="s">
        <v>510</v>
      </c>
      <c r="H160" s="12" t="s">
        <v>307</v>
      </c>
      <c r="I160" s="11" t="s">
        <v>507</v>
      </c>
      <c r="J160" s="12" t="str">
        <f t="shared" ref="J160:J166" si="8">"≥17h"</f>
        <v>≥17h</v>
      </c>
      <c r="K160" s="12" t="s">
        <v>512</v>
      </c>
      <c r="L160" s="69" t="s">
        <v>519</v>
      </c>
      <c r="M160" s="148">
        <v>1</v>
      </c>
      <c r="N160" s="156">
        <v>1</v>
      </c>
      <c r="O160" s="149"/>
      <c r="P160" s="149"/>
      <c r="Q160" s="149"/>
      <c r="R160" s="149"/>
      <c r="S160" s="149"/>
      <c r="T160" s="150"/>
      <c r="U160" s="132" t="s">
        <v>374</v>
      </c>
      <c r="V160" s="133" t="str">
        <f>VLOOKUP(A160,DB_ACS_Q1_Q4!$A$4:$AD$1328,13)</f>
        <v>Gasóleo</v>
      </c>
      <c r="W160" s="134" t="str">
        <f>VLOOKUP(A160,DB_REF_Q1_Q4!$A$4:$AD$1328,13)</f>
        <v>Ninguno</v>
      </c>
    </row>
    <row r="161" spans="1:23" ht="12" customHeight="1">
      <c r="A161" s="10">
        <v>157</v>
      </c>
      <c r="B161" s="69" t="s">
        <v>291</v>
      </c>
      <c r="C161" s="69" t="s">
        <v>291</v>
      </c>
      <c r="D161" s="11" t="str">
        <f t="shared" si="7"/>
        <v>+60</v>
      </c>
      <c r="E161" s="11" t="s">
        <v>303</v>
      </c>
      <c r="F161" s="12" t="s">
        <v>49</v>
      </c>
      <c r="G161" s="12" t="s">
        <v>310</v>
      </c>
      <c r="H161" s="12" t="s">
        <v>306</v>
      </c>
      <c r="I161" s="12" t="s">
        <v>505</v>
      </c>
      <c r="J161" s="12" t="str">
        <f t="shared" si="8"/>
        <v>≥17h</v>
      </c>
      <c r="K161" s="12" t="s">
        <v>513</v>
      </c>
      <c r="L161" s="69" t="s">
        <v>519</v>
      </c>
      <c r="M161" s="148">
        <v>1</v>
      </c>
      <c r="N161" s="156"/>
      <c r="O161" s="149"/>
      <c r="P161" s="149"/>
      <c r="Q161" s="149"/>
      <c r="R161" s="149"/>
      <c r="S161" s="149"/>
      <c r="T161" s="150"/>
      <c r="U161" s="132" t="s">
        <v>374</v>
      </c>
      <c r="V161" s="133" t="str">
        <f>VLOOKUP(A161,DB_ACS_Q1_Q4!$A$4:$AD$1328,13)</f>
        <v>Gasóleo</v>
      </c>
      <c r="W161" s="134" t="str">
        <f>VLOOKUP(A161,DB_REF_Q1_Q4!$A$4:$AD$1328,13)</f>
        <v>Ninguno</v>
      </c>
    </row>
    <row r="162" spans="1:23" ht="12" customHeight="1">
      <c r="A162" s="10">
        <v>158</v>
      </c>
      <c r="B162" s="69" t="s">
        <v>63</v>
      </c>
      <c r="C162" s="69" t="s">
        <v>63</v>
      </c>
      <c r="D162" s="11" t="str">
        <f t="shared" si="7"/>
        <v>+60</v>
      </c>
      <c r="E162" s="11" t="s">
        <v>304</v>
      </c>
      <c r="F162" s="12" t="s">
        <v>49</v>
      </c>
      <c r="G162" s="12" t="s">
        <v>310</v>
      </c>
      <c r="H162" s="12" t="s">
        <v>306</v>
      </c>
      <c r="I162" s="103" t="s">
        <v>504</v>
      </c>
      <c r="J162" s="12" t="str">
        <f t="shared" si="8"/>
        <v>≥17h</v>
      </c>
      <c r="K162" s="12" t="s">
        <v>512</v>
      </c>
      <c r="L162" s="69" t="s">
        <v>518</v>
      </c>
      <c r="M162" s="148"/>
      <c r="N162" s="156"/>
      <c r="O162" s="149"/>
      <c r="P162" s="149">
        <v>1</v>
      </c>
      <c r="Q162" s="149"/>
      <c r="R162" s="149"/>
      <c r="S162" s="149"/>
      <c r="T162" s="150"/>
      <c r="U162" s="132" t="s">
        <v>373</v>
      </c>
      <c r="V162" s="133" t="str">
        <f>VLOOKUP(A162,DB_ACS_Q1_Q4!$A$4:$AD$1328,13)</f>
        <v>Gas Natural</v>
      </c>
      <c r="W162" s="134" t="str">
        <f>VLOOKUP(A162,DB_REF_Q1_Q4!$A$4:$AD$1328,13)</f>
        <v>Ninguno</v>
      </c>
    </row>
    <row r="163" spans="1:23" ht="12" customHeight="1">
      <c r="A163" s="10">
        <v>159</v>
      </c>
      <c r="B163" s="69" t="s">
        <v>63</v>
      </c>
      <c r="C163" s="69" t="s">
        <v>63</v>
      </c>
      <c r="D163" s="11" t="str">
        <f t="shared" si="7"/>
        <v>+60</v>
      </c>
      <c r="E163" s="11" t="s">
        <v>304</v>
      </c>
      <c r="F163" s="12" t="s">
        <v>49</v>
      </c>
      <c r="G163" s="12" t="s">
        <v>310</v>
      </c>
      <c r="H163" s="12" t="s">
        <v>306</v>
      </c>
      <c r="I163" s="103" t="s">
        <v>504</v>
      </c>
      <c r="J163" s="12" t="str">
        <f t="shared" si="8"/>
        <v>≥17h</v>
      </c>
      <c r="K163" s="12" t="s">
        <v>512</v>
      </c>
      <c r="L163" s="69" t="s">
        <v>518</v>
      </c>
      <c r="M163" s="148"/>
      <c r="N163" s="156"/>
      <c r="O163" s="149"/>
      <c r="P163" s="149">
        <v>1</v>
      </c>
      <c r="Q163" s="149"/>
      <c r="R163" s="149"/>
      <c r="S163" s="149"/>
      <c r="T163" s="150"/>
      <c r="U163" s="132" t="s">
        <v>371</v>
      </c>
      <c r="V163" s="133" t="str">
        <f>VLOOKUP(A163,DB_ACS_Q1_Q4!$A$4:$AD$1328,13)</f>
        <v>GLP</v>
      </c>
      <c r="W163" s="134" t="str">
        <f>VLOOKUP(A163,DB_REF_Q1_Q4!$A$4:$AD$1328,13)</f>
        <v>Bomba de calor aire</v>
      </c>
    </row>
    <row r="164" spans="1:23" ht="12" customHeight="1">
      <c r="A164" s="10">
        <v>160</v>
      </c>
      <c r="B164" s="69" t="s">
        <v>64</v>
      </c>
      <c r="C164" s="69" t="s">
        <v>64</v>
      </c>
      <c r="D164" s="11" t="str">
        <f t="shared" si="7"/>
        <v>+60</v>
      </c>
      <c r="E164" s="11" t="s">
        <v>304</v>
      </c>
      <c r="F164" s="12" t="s">
        <v>50</v>
      </c>
      <c r="G164" s="12" t="s">
        <v>310</v>
      </c>
      <c r="H164" s="12" t="s">
        <v>306</v>
      </c>
      <c r="I164" s="103" t="s">
        <v>504</v>
      </c>
      <c r="J164" s="12" t="str">
        <f t="shared" si="8"/>
        <v>≥17h</v>
      </c>
      <c r="K164" s="12" t="s">
        <v>512</v>
      </c>
      <c r="L164" s="69" t="s">
        <v>518</v>
      </c>
      <c r="M164" s="148">
        <v>1</v>
      </c>
      <c r="N164" s="156"/>
      <c r="O164" s="149"/>
      <c r="P164" s="149"/>
      <c r="Q164" s="149"/>
      <c r="R164" s="149"/>
      <c r="S164" s="149"/>
      <c r="T164" s="150"/>
      <c r="U164" s="132" t="s">
        <v>371</v>
      </c>
      <c r="V164" s="133" t="str">
        <f>VLOOKUP(A164,DB_ACS_Q1_Q4!$A$4:$AD$1328,13)</f>
        <v>GLP</v>
      </c>
      <c r="W164" s="134" t="str">
        <f>VLOOKUP(A164,DB_REF_Q1_Q4!$A$4:$AD$1328,13)</f>
        <v>AC Eléctrico</v>
      </c>
    </row>
    <row r="165" spans="1:23" ht="12" customHeight="1">
      <c r="A165" s="10">
        <v>161</v>
      </c>
      <c r="B165" s="69" t="s">
        <v>291</v>
      </c>
      <c r="C165" s="69" t="s">
        <v>291</v>
      </c>
      <c r="D165" s="11" t="str">
        <f t="shared" si="7"/>
        <v>+60</v>
      </c>
      <c r="E165" s="11" t="s">
        <v>303</v>
      </c>
      <c r="F165" s="12" t="s">
        <v>49</v>
      </c>
      <c r="G165" s="12" t="s">
        <v>310</v>
      </c>
      <c r="H165" s="12" t="s">
        <v>308</v>
      </c>
      <c r="I165" s="11" t="s">
        <v>504</v>
      </c>
      <c r="J165" s="12" t="str">
        <f t="shared" si="8"/>
        <v>≥17h</v>
      </c>
      <c r="K165" s="12" t="s">
        <v>47</v>
      </c>
      <c r="L165" s="69" t="s">
        <v>519</v>
      </c>
      <c r="M165" s="148"/>
      <c r="N165" s="156"/>
      <c r="O165" s="149"/>
      <c r="P165" s="149"/>
      <c r="Q165" s="149"/>
      <c r="R165" s="149"/>
      <c r="S165" s="149">
        <v>1</v>
      </c>
      <c r="T165" s="150"/>
      <c r="U165" s="132" t="s">
        <v>374</v>
      </c>
      <c r="V165" s="133" t="str">
        <f>VLOOKUP(A165,DB_ACS_Q1_Q4!$A$4:$AD$1328,13)</f>
        <v>Gasóleo</v>
      </c>
      <c r="W165" s="134" t="str">
        <f>VLOOKUP(A165,DB_REF_Q1_Q4!$A$4:$AD$1328,13)</f>
        <v>Ninguno</v>
      </c>
    </row>
    <row r="166" spans="1:23" ht="12" customHeight="1">
      <c r="A166" s="10">
        <v>162</v>
      </c>
      <c r="B166" s="69" t="s">
        <v>64</v>
      </c>
      <c r="C166" s="69" t="s">
        <v>64</v>
      </c>
      <c r="D166" s="11" t="str">
        <f t="shared" si="7"/>
        <v>+60</v>
      </c>
      <c r="E166" s="11" t="s">
        <v>304</v>
      </c>
      <c r="F166" s="12" t="s">
        <v>49</v>
      </c>
      <c r="G166" s="12" t="s">
        <v>310</v>
      </c>
      <c r="H166" s="12" t="s">
        <v>306</v>
      </c>
      <c r="I166" s="103" t="s">
        <v>505</v>
      </c>
      <c r="J166" s="12" t="str">
        <f t="shared" si="8"/>
        <v>≥17h</v>
      </c>
      <c r="K166" s="12" t="s">
        <v>512</v>
      </c>
      <c r="L166" s="69" t="s">
        <v>518</v>
      </c>
      <c r="M166" s="148">
        <v>1</v>
      </c>
      <c r="N166" s="156"/>
      <c r="O166" s="149"/>
      <c r="P166" s="149"/>
      <c r="Q166" s="149"/>
      <c r="R166" s="149"/>
      <c r="S166" s="149"/>
      <c r="T166" s="150"/>
      <c r="U166" s="132" t="s">
        <v>371</v>
      </c>
      <c r="V166" s="133" t="str">
        <f>VLOOKUP(A166,DB_ACS_Q1_Q4!$A$4:$AD$1328,13)</f>
        <v>GLP</v>
      </c>
      <c r="W166" s="134" t="str">
        <f>VLOOKUP(A166,DB_REF_Q1_Q4!$A$4:$AD$1328,13)</f>
        <v>Bomba de calor aire</v>
      </c>
    </row>
    <row r="167" spans="1:23" ht="12" customHeight="1">
      <c r="A167" s="10">
        <v>163</v>
      </c>
      <c r="B167" s="69" t="s">
        <v>291</v>
      </c>
      <c r="C167" s="69" t="s">
        <v>291</v>
      </c>
      <c r="D167" s="11" t="s">
        <v>51</v>
      </c>
      <c r="E167" s="11" t="s">
        <v>303</v>
      </c>
      <c r="F167" s="12" t="s">
        <v>49</v>
      </c>
      <c r="G167" s="12" t="s">
        <v>310</v>
      </c>
      <c r="H167" s="12" t="s">
        <v>306</v>
      </c>
      <c r="I167" s="103" t="s">
        <v>505</v>
      </c>
      <c r="J167" s="11" t="str">
        <f>"12-16h"</f>
        <v>12-16h</v>
      </c>
      <c r="K167" s="12" t="s">
        <v>512</v>
      </c>
      <c r="L167" s="69" t="s">
        <v>519</v>
      </c>
      <c r="M167" s="148">
        <v>1</v>
      </c>
      <c r="N167" s="156"/>
      <c r="O167" s="149"/>
      <c r="P167" s="149"/>
      <c r="Q167" s="149"/>
      <c r="R167" s="149"/>
      <c r="S167" s="149"/>
      <c r="T167" s="150"/>
      <c r="U167" s="132" t="s">
        <v>373</v>
      </c>
      <c r="V167" s="133" t="str">
        <f>VLOOKUP(A167,DB_ACS_Q1_Q4!$A$4:$AD$1328,13)</f>
        <v>Gas Natural</v>
      </c>
      <c r="W167" s="134" t="str">
        <f>VLOOKUP(A167,DB_REF_Q1_Q4!$A$4:$AD$1328,13)</f>
        <v>Ninguno</v>
      </c>
    </row>
    <row r="168" spans="1:23" ht="12" customHeight="1">
      <c r="A168" s="10">
        <v>164</v>
      </c>
      <c r="B168" s="69" t="s">
        <v>166</v>
      </c>
      <c r="C168" s="69" t="s">
        <v>166</v>
      </c>
      <c r="D168" s="11" t="str">
        <f>"+60"</f>
        <v>+60</v>
      </c>
      <c r="E168" s="11" t="s">
        <v>304</v>
      </c>
      <c r="F168" s="12" t="s">
        <v>49</v>
      </c>
      <c r="G168" s="12" t="s">
        <v>310</v>
      </c>
      <c r="H168" s="12" t="s">
        <v>306</v>
      </c>
      <c r="I168" s="103" t="s">
        <v>505</v>
      </c>
      <c r="J168" s="12" t="str">
        <f>"≥17h"</f>
        <v>≥17h</v>
      </c>
      <c r="K168" s="12" t="s">
        <v>512</v>
      </c>
      <c r="L168" s="69" t="s">
        <v>518</v>
      </c>
      <c r="M168" s="148">
        <v>1</v>
      </c>
      <c r="N168" s="156"/>
      <c r="O168" s="149"/>
      <c r="P168" s="149"/>
      <c r="Q168" s="149"/>
      <c r="R168" s="149"/>
      <c r="S168" s="149"/>
      <c r="T168" s="150"/>
      <c r="U168" s="132" t="s">
        <v>373</v>
      </c>
      <c r="V168" s="133" t="str">
        <f>VLOOKUP(A168,DB_ACS_Q1_Q4!$A$4:$AD$1328,13)</f>
        <v>Gas Natural</v>
      </c>
      <c r="W168" s="134" t="str">
        <f>VLOOKUP(A168,DB_REF_Q1_Q4!$A$4:$AD$1328,13)</f>
        <v>Bomba de calor aire</v>
      </c>
    </row>
    <row r="169" spans="1:23" ht="12" customHeight="1">
      <c r="A169" s="10">
        <v>165</v>
      </c>
      <c r="B169" s="69" t="s">
        <v>291</v>
      </c>
      <c r="C169" s="69" t="s">
        <v>291</v>
      </c>
      <c r="D169" s="11" t="s">
        <v>25</v>
      </c>
      <c r="E169" s="11" t="s">
        <v>304</v>
      </c>
      <c r="F169" s="12" t="s">
        <v>48</v>
      </c>
      <c r="G169" s="12" t="s">
        <v>510</v>
      </c>
      <c r="H169" s="12" t="s">
        <v>308</v>
      </c>
      <c r="I169" s="11" t="s">
        <v>507</v>
      </c>
      <c r="J169" s="12" t="str">
        <f>"≥17h"</f>
        <v>≥17h</v>
      </c>
      <c r="K169" s="12" t="s">
        <v>513</v>
      </c>
      <c r="L169" s="69" t="s">
        <v>519</v>
      </c>
      <c r="M169" s="148">
        <v>1</v>
      </c>
      <c r="N169" s="156"/>
      <c r="O169" s="149"/>
      <c r="P169" s="149">
        <v>1</v>
      </c>
      <c r="Q169" s="149"/>
      <c r="R169" s="149"/>
      <c r="S169" s="149"/>
      <c r="T169" s="150"/>
      <c r="U169" s="132" t="s">
        <v>374</v>
      </c>
      <c r="V169" s="133" t="str">
        <f>VLOOKUP(A169,DB_ACS_Q1_Q4!$A$4:$AD$1328,13)</f>
        <v>Gasóleo</v>
      </c>
      <c r="W169" s="134" t="str">
        <f>VLOOKUP(A169,DB_REF_Q1_Q4!$A$4:$AD$1328,13)</f>
        <v>Ninguno</v>
      </c>
    </row>
    <row r="170" spans="1:23" ht="12" customHeight="1">
      <c r="A170" s="10">
        <v>166</v>
      </c>
      <c r="B170" s="69" t="s">
        <v>291</v>
      </c>
      <c r="C170" s="69" t="s">
        <v>291</v>
      </c>
      <c r="D170" s="11" t="str">
        <f>"+60"</f>
        <v>+60</v>
      </c>
      <c r="E170" s="11" t="s">
        <v>304</v>
      </c>
      <c r="F170" s="12" t="s">
        <v>49</v>
      </c>
      <c r="G170" s="12" t="s">
        <v>310</v>
      </c>
      <c r="H170" s="12" t="s">
        <v>306</v>
      </c>
      <c r="I170" s="103" t="s">
        <v>504</v>
      </c>
      <c r="J170" s="12" t="str">
        <f>"≥17h"</f>
        <v>≥17h</v>
      </c>
      <c r="K170" s="12" t="s">
        <v>512</v>
      </c>
      <c r="L170" s="69" t="s">
        <v>519</v>
      </c>
      <c r="M170" s="148"/>
      <c r="N170" s="156"/>
      <c r="O170" s="149"/>
      <c r="P170" s="149">
        <v>1</v>
      </c>
      <c r="Q170" s="149"/>
      <c r="R170" s="149"/>
      <c r="S170" s="149"/>
      <c r="T170" s="150"/>
      <c r="U170" s="132" t="s">
        <v>373</v>
      </c>
      <c r="V170" s="133" t="str">
        <f>VLOOKUP(A170,DB_ACS_Q1_Q4!$A$4:$AD$1328,13)</f>
        <v>Gas Natural</v>
      </c>
      <c r="W170" s="134" t="str">
        <f>VLOOKUP(A170,DB_REF_Q1_Q4!$A$4:$AD$1328,13)</f>
        <v>Ninguno</v>
      </c>
    </row>
    <row r="171" spans="1:23" ht="12" customHeight="1">
      <c r="A171" s="10">
        <v>167</v>
      </c>
      <c r="B171" s="69" t="s">
        <v>167</v>
      </c>
      <c r="C171" s="69" t="s">
        <v>167</v>
      </c>
      <c r="D171" s="11" t="s">
        <v>25</v>
      </c>
      <c r="E171" s="11" t="s">
        <v>304</v>
      </c>
      <c r="F171" s="12" t="s">
        <v>48</v>
      </c>
      <c r="G171" s="12" t="s">
        <v>310</v>
      </c>
      <c r="H171" s="12" t="s">
        <v>306</v>
      </c>
      <c r="I171" s="12" t="s">
        <v>505</v>
      </c>
      <c r="J171" s="11" t="str">
        <f>"≤12h"</f>
        <v>≤12h</v>
      </c>
      <c r="K171" s="12" t="s">
        <v>47</v>
      </c>
      <c r="L171" s="69" t="s">
        <v>518</v>
      </c>
      <c r="M171" s="148"/>
      <c r="N171" s="156"/>
      <c r="O171" s="149"/>
      <c r="P171" s="149">
        <v>1</v>
      </c>
      <c r="Q171" s="149"/>
      <c r="R171" s="149"/>
      <c r="S171" s="149"/>
      <c r="T171" s="150"/>
      <c r="U171" s="132" t="s">
        <v>385</v>
      </c>
      <c r="V171" s="133" t="str">
        <f>VLOOKUP(A171,DB_ACS_Q1_Q4!$A$4:$AD$1328,13)</f>
        <v>GLP</v>
      </c>
      <c r="W171" s="134" t="str">
        <f>VLOOKUP(A171,DB_REF_Q1_Q4!$A$4:$AD$1328,13)</f>
        <v>Bomba de calor aire</v>
      </c>
    </row>
    <row r="172" spans="1:23" ht="12" customHeight="1">
      <c r="A172" s="10">
        <v>168</v>
      </c>
      <c r="B172" s="69" t="s">
        <v>167</v>
      </c>
      <c r="C172" s="69" t="s">
        <v>167</v>
      </c>
      <c r="D172" s="11" t="str">
        <f>"+60"</f>
        <v>+60</v>
      </c>
      <c r="E172" s="11" t="s">
        <v>304</v>
      </c>
      <c r="F172" s="12" t="s">
        <v>49</v>
      </c>
      <c r="G172" s="12" t="s">
        <v>310</v>
      </c>
      <c r="H172" s="12" t="s">
        <v>306</v>
      </c>
      <c r="I172" s="11" t="s">
        <v>504</v>
      </c>
      <c r="J172" s="12" t="str">
        <f>"≥17h"</f>
        <v>≥17h</v>
      </c>
      <c r="K172" s="12" t="s">
        <v>512</v>
      </c>
      <c r="L172" s="69" t="s">
        <v>518</v>
      </c>
      <c r="M172" s="148">
        <v>1</v>
      </c>
      <c r="N172" s="156"/>
      <c r="O172" s="149"/>
      <c r="P172" s="149"/>
      <c r="Q172" s="149"/>
      <c r="R172" s="149"/>
      <c r="S172" s="149"/>
      <c r="T172" s="150"/>
      <c r="U172" s="132" t="s">
        <v>373</v>
      </c>
      <c r="V172" s="133" t="str">
        <f>VLOOKUP(A172,DB_ACS_Q1_Q4!$A$4:$AD$1328,13)</f>
        <v>Gas Natural</v>
      </c>
      <c r="W172" s="134" t="str">
        <f>VLOOKUP(A172,DB_REF_Q1_Q4!$A$4:$AD$1328,13)</f>
        <v>Ninguno</v>
      </c>
    </row>
    <row r="173" spans="1:23" ht="12" customHeight="1">
      <c r="A173" s="10">
        <v>169</v>
      </c>
      <c r="B173" s="69" t="s">
        <v>291</v>
      </c>
      <c r="C173" s="69" t="s">
        <v>291</v>
      </c>
      <c r="D173" s="11" t="str">
        <f>"+60"</f>
        <v>+60</v>
      </c>
      <c r="E173" s="11" t="s">
        <v>304</v>
      </c>
      <c r="F173" s="12" t="s">
        <v>49</v>
      </c>
      <c r="G173" s="12" t="s">
        <v>310</v>
      </c>
      <c r="H173" s="12" t="s">
        <v>306</v>
      </c>
      <c r="I173" s="11" t="s">
        <v>504</v>
      </c>
      <c r="J173" s="12" t="str">
        <f>"≥17h"</f>
        <v>≥17h</v>
      </c>
      <c r="K173" s="12" t="s">
        <v>512</v>
      </c>
      <c r="L173" s="69" t="s">
        <v>519</v>
      </c>
      <c r="M173" s="148">
        <v>1</v>
      </c>
      <c r="N173" s="156"/>
      <c r="O173" s="149"/>
      <c r="P173" s="149"/>
      <c r="Q173" s="149"/>
      <c r="R173" s="149"/>
      <c r="S173" s="149"/>
      <c r="T173" s="150"/>
      <c r="U173" s="132" t="s">
        <v>373</v>
      </c>
      <c r="V173" s="133" t="str">
        <f>VLOOKUP(A173,DB_ACS_Q1_Q4!$A$4:$AD$1328,13)</f>
        <v>Gas Natural</v>
      </c>
      <c r="W173" s="134" t="str">
        <f>VLOOKUP(A173,DB_REF_Q1_Q4!$A$4:$AD$1328,13)</f>
        <v>Ninguno</v>
      </c>
    </row>
    <row r="174" spans="1:23" ht="12" customHeight="1">
      <c r="A174" s="10">
        <v>170</v>
      </c>
      <c r="B174" s="69" t="s">
        <v>188</v>
      </c>
      <c r="C174" s="69" t="s">
        <v>188</v>
      </c>
      <c r="D174" s="11" t="str">
        <f>"+60"</f>
        <v>+60</v>
      </c>
      <c r="E174" s="11" t="s">
        <v>303</v>
      </c>
      <c r="F174" s="12" t="s">
        <v>50</v>
      </c>
      <c r="G174" s="12" t="s">
        <v>310</v>
      </c>
      <c r="H174" s="12" t="s">
        <v>307</v>
      </c>
      <c r="I174" s="11" t="s">
        <v>504</v>
      </c>
      <c r="J174" s="12" t="str">
        <f>"≥17h"</f>
        <v>≥17h</v>
      </c>
      <c r="K174" s="12" t="s">
        <v>512</v>
      </c>
      <c r="L174" s="69" t="s">
        <v>518</v>
      </c>
      <c r="M174" s="148">
        <v>1</v>
      </c>
      <c r="N174" s="156"/>
      <c r="O174" s="149"/>
      <c r="P174" s="149"/>
      <c r="Q174" s="149"/>
      <c r="R174" s="149"/>
      <c r="S174" s="149"/>
      <c r="T174" s="150"/>
      <c r="U174" s="132" t="s">
        <v>342</v>
      </c>
      <c r="V174" s="133" t="str">
        <f>VLOOKUP(A174,DB_ACS_Q1_Q4!$A$4:$AD$1328,13)</f>
        <v>GLP</v>
      </c>
      <c r="W174" s="134" t="str">
        <f>VLOOKUP(A174,DB_REF_Q1_Q4!$A$4:$AD$1328,13)</f>
        <v>Ninguno</v>
      </c>
    </row>
    <row r="175" spans="1:23" ht="12" customHeight="1">
      <c r="A175" s="10">
        <v>171</v>
      </c>
      <c r="B175" s="69" t="s">
        <v>291</v>
      </c>
      <c r="C175" s="69" t="s">
        <v>291</v>
      </c>
      <c r="D175" s="11" t="s">
        <v>51</v>
      </c>
      <c r="E175" s="11" t="s">
        <v>304</v>
      </c>
      <c r="F175" s="12" t="s">
        <v>49</v>
      </c>
      <c r="G175" s="12" t="s">
        <v>310</v>
      </c>
      <c r="H175" s="12" t="s">
        <v>306</v>
      </c>
      <c r="I175" s="11" t="s">
        <v>504</v>
      </c>
      <c r="J175" s="12" t="str">
        <f>"≥17h"</f>
        <v>≥17h</v>
      </c>
      <c r="K175" s="12" t="s">
        <v>47</v>
      </c>
      <c r="L175" s="69" t="s">
        <v>519</v>
      </c>
      <c r="M175" s="148">
        <v>1</v>
      </c>
      <c r="N175" s="156"/>
      <c r="O175" s="149"/>
      <c r="P175" s="149">
        <v>1</v>
      </c>
      <c r="Q175" s="149"/>
      <c r="R175" s="149"/>
      <c r="S175" s="149"/>
      <c r="T175" s="150"/>
      <c r="U175" s="132" t="s">
        <v>374</v>
      </c>
      <c r="V175" s="133" t="str">
        <f>VLOOKUP(A175,DB_ACS_Q1_Q4!$A$4:$AD$1328,13)</f>
        <v>Gasóleo</v>
      </c>
      <c r="W175" s="134" t="str">
        <f>VLOOKUP(A175,DB_REF_Q1_Q4!$A$4:$AD$1328,13)</f>
        <v>Ninguno</v>
      </c>
    </row>
    <row r="176" spans="1:23" ht="12" customHeight="1">
      <c r="A176" s="10">
        <v>172</v>
      </c>
      <c r="B176" s="69" t="s">
        <v>281</v>
      </c>
      <c r="C176" s="69" t="s">
        <v>281</v>
      </c>
      <c r="D176" s="11" t="s">
        <v>51</v>
      </c>
      <c r="E176" s="11" t="s">
        <v>303</v>
      </c>
      <c r="F176" s="12" t="s">
        <v>48</v>
      </c>
      <c r="G176" s="12" t="s">
        <v>310</v>
      </c>
      <c r="H176" s="12" t="s">
        <v>306</v>
      </c>
      <c r="I176" s="11" t="s">
        <v>507</v>
      </c>
      <c r="J176" s="12" t="str">
        <f>"≥17h"</f>
        <v>≥17h</v>
      </c>
      <c r="K176" s="12" t="s">
        <v>512</v>
      </c>
      <c r="L176" s="69" t="s">
        <v>519</v>
      </c>
      <c r="M176" s="148">
        <v>1</v>
      </c>
      <c r="N176" s="156"/>
      <c r="O176" s="149"/>
      <c r="P176" s="149"/>
      <c r="Q176" s="149"/>
      <c r="R176" s="149">
        <v>1</v>
      </c>
      <c r="S176" s="149"/>
      <c r="T176" s="150"/>
      <c r="U176" s="132" t="s">
        <v>374</v>
      </c>
      <c r="V176" s="133" t="str">
        <f>VLOOKUP(A176,DB_ACS_Q1_Q4!$A$4:$AD$1328,13)</f>
        <v>Gasóleo</v>
      </c>
      <c r="W176" s="134" t="str">
        <f>VLOOKUP(A176,DB_REF_Q1_Q4!$A$4:$AD$1328,13)</f>
        <v>Ninguno</v>
      </c>
    </row>
    <row r="177" spans="1:23" ht="12" customHeight="1">
      <c r="A177" s="10">
        <v>173</v>
      </c>
      <c r="B177" s="69" t="s">
        <v>189</v>
      </c>
      <c r="C177" s="69" t="s">
        <v>189</v>
      </c>
      <c r="D177" s="11" t="s">
        <v>51</v>
      </c>
      <c r="E177" s="11" t="s">
        <v>303</v>
      </c>
      <c r="F177" s="12" t="s">
        <v>48</v>
      </c>
      <c r="G177" s="12" t="s">
        <v>310</v>
      </c>
      <c r="H177" s="12" t="s">
        <v>306</v>
      </c>
      <c r="I177" s="103" t="s">
        <v>504</v>
      </c>
      <c r="J177" s="11" t="str">
        <f>"12-16h"</f>
        <v>12-16h</v>
      </c>
      <c r="K177" s="12" t="s">
        <v>512</v>
      </c>
      <c r="L177" s="69" t="s">
        <v>519</v>
      </c>
      <c r="M177" s="148">
        <v>1</v>
      </c>
      <c r="N177" s="156"/>
      <c r="O177" s="149"/>
      <c r="P177" s="149"/>
      <c r="Q177" s="149"/>
      <c r="R177" s="149"/>
      <c r="S177" s="149"/>
      <c r="T177" s="150"/>
      <c r="U177" s="132" t="s">
        <v>374</v>
      </c>
      <c r="V177" s="133" t="str">
        <f>VLOOKUP(A177,DB_ACS_Q1_Q4!$A$4:$AD$1328,13)</f>
        <v>Gasóleo</v>
      </c>
      <c r="W177" s="134" t="str">
        <f>VLOOKUP(A177,DB_REF_Q1_Q4!$A$4:$AD$1328,13)</f>
        <v>Bomba de calor aire</v>
      </c>
    </row>
    <row r="178" spans="1:23" ht="12" customHeight="1">
      <c r="A178" s="10">
        <v>174</v>
      </c>
      <c r="B178" s="69" t="s">
        <v>281</v>
      </c>
      <c r="C178" s="69" t="s">
        <v>281</v>
      </c>
      <c r="D178" s="11" t="str">
        <f>"+60"</f>
        <v>+60</v>
      </c>
      <c r="E178" s="11" t="s">
        <v>303</v>
      </c>
      <c r="F178" s="12" t="s">
        <v>48</v>
      </c>
      <c r="G178" s="12" t="s">
        <v>310</v>
      </c>
      <c r="H178" s="12" t="s">
        <v>306</v>
      </c>
      <c r="I178" s="11" t="s">
        <v>507</v>
      </c>
      <c r="J178" s="12" t="str">
        <f>"≥17h"</f>
        <v>≥17h</v>
      </c>
      <c r="K178" s="12" t="s">
        <v>513</v>
      </c>
      <c r="L178" s="69" t="s">
        <v>519</v>
      </c>
      <c r="M178" s="148">
        <v>1</v>
      </c>
      <c r="N178" s="156"/>
      <c r="O178" s="149"/>
      <c r="P178" s="149"/>
      <c r="Q178" s="149"/>
      <c r="R178" s="149"/>
      <c r="S178" s="149"/>
      <c r="T178" s="150"/>
      <c r="U178" s="132" t="s">
        <v>374</v>
      </c>
      <c r="V178" s="133" t="str">
        <f>VLOOKUP(A178,DB_ACS_Q1_Q4!$A$4:$AD$1328,13)</f>
        <v>Gasóleo</v>
      </c>
      <c r="W178" s="134" t="str">
        <f>VLOOKUP(A178,DB_REF_Q1_Q4!$A$4:$AD$1328,13)</f>
        <v>Ninguno</v>
      </c>
    </row>
    <row r="179" spans="1:23" ht="12" customHeight="1">
      <c r="A179" s="10">
        <v>175</v>
      </c>
      <c r="B179" s="69" t="s">
        <v>251</v>
      </c>
      <c r="C179" s="69" t="s">
        <v>245</v>
      </c>
      <c r="D179" s="11" t="str">
        <f>"+60"</f>
        <v>+60</v>
      </c>
      <c r="E179" s="11" t="s">
        <v>304</v>
      </c>
      <c r="F179" s="12" t="s">
        <v>50</v>
      </c>
      <c r="G179" s="11" t="s">
        <v>511</v>
      </c>
      <c r="H179" s="12" t="s">
        <v>308</v>
      </c>
      <c r="I179" s="103" t="s">
        <v>505</v>
      </c>
      <c r="J179" s="12" t="str">
        <f>"≥17h"</f>
        <v>≥17h</v>
      </c>
      <c r="K179" s="12" t="s">
        <v>512</v>
      </c>
      <c r="L179" s="69" t="s">
        <v>520</v>
      </c>
      <c r="M179" s="148"/>
      <c r="N179" s="156"/>
      <c r="O179" s="149"/>
      <c r="P179" s="149">
        <v>1</v>
      </c>
      <c r="Q179" s="149"/>
      <c r="R179" s="149"/>
      <c r="S179" s="149"/>
      <c r="T179" s="150"/>
      <c r="U179" s="132" t="s">
        <v>374</v>
      </c>
      <c r="V179" s="133" t="str">
        <f>VLOOKUP(A179,DB_ACS_Q1_Q4!$A$4:$AD$1328,13)</f>
        <v>Gasóleo</v>
      </c>
      <c r="W179" s="134" t="str">
        <f>VLOOKUP(A179,DB_REF_Q1_Q4!$A$4:$AD$1328,13)</f>
        <v>Ninguno</v>
      </c>
    </row>
    <row r="180" spans="1:23" ht="12" customHeight="1">
      <c r="A180" s="10">
        <v>176</v>
      </c>
      <c r="B180" s="69" t="s">
        <v>189</v>
      </c>
      <c r="C180" s="69" t="s">
        <v>189</v>
      </c>
      <c r="D180" s="11" t="s">
        <v>25</v>
      </c>
      <c r="E180" s="11" t="s">
        <v>303</v>
      </c>
      <c r="F180" s="12" t="s">
        <v>48</v>
      </c>
      <c r="G180" s="12" t="s">
        <v>310</v>
      </c>
      <c r="H180" s="12" t="s">
        <v>306</v>
      </c>
      <c r="I180" s="103" t="s">
        <v>504</v>
      </c>
      <c r="J180" s="12" t="str">
        <f>"≥17h"</f>
        <v>≥17h</v>
      </c>
      <c r="K180" s="12" t="s">
        <v>513</v>
      </c>
      <c r="L180" s="69" t="s">
        <v>519</v>
      </c>
      <c r="M180" s="148">
        <v>1</v>
      </c>
      <c r="N180" s="156"/>
      <c r="O180" s="149"/>
      <c r="P180" s="149">
        <v>1</v>
      </c>
      <c r="Q180" s="149"/>
      <c r="R180" s="149">
        <v>1</v>
      </c>
      <c r="S180" s="149"/>
      <c r="T180" s="150"/>
      <c r="U180" s="132" t="s">
        <v>374</v>
      </c>
      <c r="V180" s="133" t="str">
        <f>VLOOKUP(A180,DB_ACS_Q1_Q4!$A$4:$AD$1328,13)</f>
        <v>Gasóleo</v>
      </c>
      <c r="W180" s="134" t="str">
        <f>VLOOKUP(A180,DB_REF_Q1_Q4!$A$4:$AD$1328,13)</f>
        <v>Ninguno</v>
      </c>
    </row>
    <row r="181" spans="1:23" ht="12" customHeight="1">
      <c r="A181" s="10">
        <v>177</v>
      </c>
      <c r="B181" s="69" t="s">
        <v>189</v>
      </c>
      <c r="C181" s="69" t="s">
        <v>189</v>
      </c>
      <c r="D181" s="11" t="str">
        <f>"+60"</f>
        <v>+60</v>
      </c>
      <c r="E181" s="11" t="s">
        <v>304</v>
      </c>
      <c r="F181" s="12" t="s">
        <v>49</v>
      </c>
      <c r="G181" s="12" t="s">
        <v>310</v>
      </c>
      <c r="H181" s="12" t="s">
        <v>306</v>
      </c>
      <c r="I181" s="103" t="s">
        <v>505</v>
      </c>
      <c r="J181" s="12" t="str">
        <f>"≥17h"</f>
        <v>≥17h</v>
      </c>
      <c r="K181" s="12" t="s">
        <v>512</v>
      </c>
      <c r="L181" s="69" t="s">
        <v>519</v>
      </c>
      <c r="M181" s="148"/>
      <c r="N181" s="156"/>
      <c r="O181" s="149"/>
      <c r="P181" s="149"/>
      <c r="Q181" s="149"/>
      <c r="R181" s="149"/>
      <c r="S181" s="149"/>
      <c r="T181" s="150">
        <v>1</v>
      </c>
      <c r="U181" s="132" t="s">
        <v>371</v>
      </c>
      <c r="V181" s="133" t="str">
        <f>VLOOKUP(A181,DB_ACS_Q1_Q4!$A$4:$AD$1328,13)</f>
        <v>Electricidad</v>
      </c>
      <c r="W181" s="134" t="str">
        <f>VLOOKUP(A181,DB_REF_Q1_Q4!$A$4:$AD$1328,13)</f>
        <v>Ninguno</v>
      </c>
    </row>
    <row r="182" spans="1:23" ht="12" customHeight="1">
      <c r="A182" s="10">
        <v>178</v>
      </c>
      <c r="B182" s="69" t="s">
        <v>248</v>
      </c>
      <c r="C182" s="69" t="s">
        <v>245</v>
      </c>
      <c r="D182" s="11" t="str">
        <f>"+60"</f>
        <v>+60</v>
      </c>
      <c r="E182" s="11" t="s">
        <v>304</v>
      </c>
      <c r="F182" s="12" t="s">
        <v>49</v>
      </c>
      <c r="G182" s="12" t="s">
        <v>310</v>
      </c>
      <c r="H182" s="12" t="s">
        <v>308</v>
      </c>
      <c r="I182" s="11" t="s">
        <v>504</v>
      </c>
      <c r="J182" s="12" t="str">
        <f>"≥17h"</f>
        <v>≥17h</v>
      </c>
      <c r="K182" s="12" t="s">
        <v>512</v>
      </c>
      <c r="L182" s="69" t="s">
        <v>520</v>
      </c>
      <c r="M182" s="148">
        <v>1</v>
      </c>
      <c r="N182" s="156"/>
      <c r="O182" s="149"/>
      <c r="P182" s="149"/>
      <c r="Q182" s="149"/>
      <c r="R182" s="149"/>
      <c r="S182" s="149"/>
      <c r="T182" s="150"/>
      <c r="U182" s="132" t="s">
        <v>374</v>
      </c>
      <c r="V182" s="133" t="str">
        <f>VLOOKUP(A182,DB_ACS_Q1_Q4!$A$4:$AD$1328,13)</f>
        <v>Gasóleo</v>
      </c>
      <c r="W182" s="134" t="str">
        <f>VLOOKUP(A182,DB_REF_Q1_Q4!$A$4:$AD$1328,13)</f>
        <v>Ninguno</v>
      </c>
    </row>
    <row r="183" spans="1:23" ht="12" customHeight="1">
      <c r="A183" s="10">
        <v>179</v>
      </c>
      <c r="B183" s="69" t="s">
        <v>189</v>
      </c>
      <c r="C183" s="69" t="s">
        <v>189</v>
      </c>
      <c r="D183" s="11" t="s">
        <v>51</v>
      </c>
      <c r="E183" s="11" t="s">
        <v>304</v>
      </c>
      <c r="F183" s="12" t="s">
        <v>49</v>
      </c>
      <c r="G183" s="12" t="s">
        <v>310</v>
      </c>
      <c r="H183" s="12" t="s">
        <v>306</v>
      </c>
      <c r="I183" s="11" t="s">
        <v>504</v>
      </c>
      <c r="J183" s="11" t="str">
        <f>"12-16h"</f>
        <v>12-16h</v>
      </c>
      <c r="K183" s="12" t="s">
        <v>512</v>
      </c>
      <c r="L183" s="69" t="s">
        <v>519</v>
      </c>
      <c r="M183" s="148">
        <v>1</v>
      </c>
      <c r="N183" s="156"/>
      <c r="O183" s="149"/>
      <c r="P183" s="149"/>
      <c r="Q183" s="149"/>
      <c r="R183" s="149"/>
      <c r="S183" s="149"/>
      <c r="T183" s="150"/>
      <c r="U183" s="132" t="s">
        <v>373</v>
      </c>
      <c r="V183" s="133" t="str">
        <f>VLOOKUP(A183,DB_ACS_Q1_Q4!$A$4:$AD$1328,13)</f>
        <v>Gas Natural</v>
      </c>
      <c r="W183" s="134" t="str">
        <f>VLOOKUP(A183,DB_REF_Q1_Q4!$A$4:$AD$1328,13)</f>
        <v>Ninguno</v>
      </c>
    </row>
    <row r="184" spans="1:23" ht="12" customHeight="1">
      <c r="A184" s="10">
        <v>180</v>
      </c>
      <c r="B184" s="69" t="s">
        <v>192</v>
      </c>
      <c r="C184" s="69" t="s">
        <v>191</v>
      </c>
      <c r="D184" s="11" t="str">
        <f>"+60"</f>
        <v>+60</v>
      </c>
      <c r="E184" s="11" t="s">
        <v>304</v>
      </c>
      <c r="F184" s="12" t="s">
        <v>49</v>
      </c>
      <c r="G184" s="12" t="s">
        <v>310</v>
      </c>
      <c r="H184" s="12" t="s">
        <v>306</v>
      </c>
      <c r="I184" s="103" t="s">
        <v>504</v>
      </c>
      <c r="J184" s="12" t="str">
        <f>"≥17h"</f>
        <v>≥17h</v>
      </c>
      <c r="K184" s="12" t="s">
        <v>512</v>
      </c>
      <c r="L184" s="69" t="s">
        <v>519</v>
      </c>
      <c r="M184" s="148">
        <v>1</v>
      </c>
      <c r="N184" s="156"/>
      <c r="O184" s="149"/>
      <c r="P184" s="149">
        <v>1</v>
      </c>
      <c r="Q184" s="149"/>
      <c r="R184" s="149"/>
      <c r="S184" s="149"/>
      <c r="T184" s="150"/>
      <c r="U184" s="132" t="s">
        <v>373</v>
      </c>
      <c r="V184" s="133" t="str">
        <f>VLOOKUP(A184,DB_ACS_Q1_Q4!$A$4:$AD$1328,13)</f>
        <v>Gas Natural</v>
      </c>
      <c r="W184" s="134" t="str">
        <f>VLOOKUP(A184,DB_REF_Q1_Q4!$A$4:$AD$1328,13)</f>
        <v>Ninguno</v>
      </c>
    </row>
    <row r="185" spans="1:23" ht="12" customHeight="1">
      <c r="A185" s="10">
        <v>181</v>
      </c>
      <c r="B185" s="69" t="s">
        <v>245</v>
      </c>
      <c r="C185" s="69" t="s">
        <v>245</v>
      </c>
      <c r="D185" s="11" t="s">
        <v>51</v>
      </c>
      <c r="E185" s="11" t="s">
        <v>304</v>
      </c>
      <c r="F185" s="12" t="s">
        <v>48</v>
      </c>
      <c r="G185" s="12" t="s">
        <v>310</v>
      </c>
      <c r="H185" s="12" t="s">
        <v>306</v>
      </c>
      <c r="I185" s="103" t="s">
        <v>505</v>
      </c>
      <c r="J185" s="11" t="str">
        <f t="shared" ref="J185:J190" si="9">"12-16h"</f>
        <v>12-16h</v>
      </c>
      <c r="K185" s="12" t="s">
        <v>513</v>
      </c>
      <c r="L185" s="69" t="s">
        <v>520</v>
      </c>
      <c r="M185" s="148">
        <v>1</v>
      </c>
      <c r="N185" s="156"/>
      <c r="O185" s="149"/>
      <c r="P185" s="149"/>
      <c r="Q185" s="149"/>
      <c r="R185" s="149"/>
      <c r="S185" s="149"/>
      <c r="T185" s="150"/>
      <c r="U185" s="132" t="s">
        <v>374</v>
      </c>
      <c r="V185" s="133" t="str">
        <f>VLOOKUP(A185,DB_ACS_Q1_Q4!$A$4:$AD$1328,13)</f>
        <v>Gasóleo</v>
      </c>
      <c r="W185" s="134" t="str">
        <f>VLOOKUP(A185,DB_REF_Q1_Q4!$A$4:$AD$1328,13)</f>
        <v>Ninguno</v>
      </c>
    </row>
    <row r="186" spans="1:23" ht="12" customHeight="1">
      <c r="A186" s="10">
        <v>182</v>
      </c>
      <c r="B186" s="69" t="s">
        <v>252</v>
      </c>
      <c r="C186" s="69" t="s">
        <v>245</v>
      </c>
      <c r="D186" s="11" t="str">
        <f>"+60"</f>
        <v>+60</v>
      </c>
      <c r="E186" s="11" t="s">
        <v>304</v>
      </c>
      <c r="F186" s="12" t="s">
        <v>50</v>
      </c>
      <c r="G186" s="11" t="s">
        <v>511</v>
      </c>
      <c r="H186" s="12" t="s">
        <v>308</v>
      </c>
      <c r="I186" s="11" t="s">
        <v>504</v>
      </c>
      <c r="J186" s="11" t="str">
        <f t="shared" si="9"/>
        <v>12-16h</v>
      </c>
      <c r="K186" s="12" t="s">
        <v>513</v>
      </c>
      <c r="L186" s="69" t="s">
        <v>520</v>
      </c>
      <c r="M186" s="148"/>
      <c r="N186" s="156"/>
      <c r="O186" s="149"/>
      <c r="P186" s="149"/>
      <c r="Q186" s="149"/>
      <c r="R186" s="149"/>
      <c r="S186" s="149">
        <v>1</v>
      </c>
      <c r="T186" s="150"/>
      <c r="U186" s="132" t="s">
        <v>374</v>
      </c>
      <c r="V186" s="133" t="str">
        <f>VLOOKUP(A186,DB_ACS_Q1_Q4!$A$4:$AD$1328,13)</f>
        <v>Gasóleo</v>
      </c>
      <c r="W186" s="134" t="str">
        <f>VLOOKUP(A186,DB_REF_Q1_Q4!$A$4:$AD$1328,13)</f>
        <v>Ninguno</v>
      </c>
    </row>
    <row r="187" spans="1:23" ht="12" customHeight="1">
      <c r="A187" s="10">
        <v>183</v>
      </c>
      <c r="B187" s="69" t="s">
        <v>192</v>
      </c>
      <c r="C187" s="69" t="s">
        <v>191</v>
      </c>
      <c r="D187" s="11" t="s">
        <v>51</v>
      </c>
      <c r="E187" s="11" t="s">
        <v>303</v>
      </c>
      <c r="F187" s="12" t="s">
        <v>50</v>
      </c>
      <c r="G187" s="12" t="s">
        <v>510</v>
      </c>
      <c r="H187" s="12" t="s">
        <v>306</v>
      </c>
      <c r="I187" s="11" t="s">
        <v>504</v>
      </c>
      <c r="J187" s="11" t="str">
        <f t="shared" si="9"/>
        <v>12-16h</v>
      </c>
      <c r="K187" s="12" t="s">
        <v>513</v>
      </c>
      <c r="L187" s="69" t="s">
        <v>519</v>
      </c>
      <c r="M187" s="148">
        <v>1</v>
      </c>
      <c r="N187" s="156"/>
      <c r="O187" s="149"/>
      <c r="P187" s="149">
        <v>1</v>
      </c>
      <c r="Q187" s="149"/>
      <c r="R187" s="149">
        <v>1</v>
      </c>
      <c r="S187" s="149"/>
      <c r="T187" s="150"/>
      <c r="U187" s="132" t="s">
        <v>373</v>
      </c>
      <c r="V187" s="133" t="str">
        <f>VLOOKUP(A187,DB_ACS_Q1_Q4!$A$4:$AD$1328,13)</f>
        <v>Gas Natural</v>
      </c>
      <c r="W187" s="134" t="str">
        <f>VLOOKUP(A187,DB_REF_Q1_Q4!$A$4:$AD$1328,13)</f>
        <v>Bomba de calor agua</v>
      </c>
    </row>
    <row r="188" spans="1:23" ht="12" customHeight="1">
      <c r="A188" s="10">
        <v>184</v>
      </c>
      <c r="B188" s="69" t="s">
        <v>253</v>
      </c>
      <c r="C188" s="69" t="s">
        <v>245</v>
      </c>
      <c r="D188" s="11" t="s">
        <v>51</v>
      </c>
      <c r="E188" s="11" t="s">
        <v>303</v>
      </c>
      <c r="F188" s="12" t="s">
        <v>50</v>
      </c>
      <c r="G188" s="11" t="s">
        <v>511</v>
      </c>
      <c r="H188" s="12" t="s">
        <v>307</v>
      </c>
      <c r="I188" s="11" t="s">
        <v>504</v>
      </c>
      <c r="J188" s="11" t="str">
        <f t="shared" si="9"/>
        <v>12-16h</v>
      </c>
      <c r="K188" s="12" t="s">
        <v>513</v>
      </c>
      <c r="L188" s="69" t="s">
        <v>520</v>
      </c>
      <c r="M188" s="148">
        <v>1</v>
      </c>
      <c r="N188" s="156"/>
      <c r="O188" s="149"/>
      <c r="P188" s="149">
        <v>1</v>
      </c>
      <c r="Q188" s="149"/>
      <c r="R188" s="149"/>
      <c r="S188" s="149"/>
      <c r="T188" s="150"/>
      <c r="U188" s="132" t="s">
        <v>373</v>
      </c>
      <c r="V188" s="133" t="str">
        <f>VLOOKUP(A188,DB_ACS_Q1_Q4!$A$4:$AD$1328,13)</f>
        <v>Gas Natural</v>
      </c>
      <c r="W188" s="134" t="str">
        <f>VLOOKUP(A188,DB_REF_Q1_Q4!$A$4:$AD$1328,13)</f>
        <v>Ninguno</v>
      </c>
    </row>
    <row r="189" spans="1:23" ht="12" customHeight="1">
      <c r="A189" s="10">
        <v>185</v>
      </c>
      <c r="B189" s="69" t="s">
        <v>192</v>
      </c>
      <c r="C189" s="69" t="s">
        <v>191</v>
      </c>
      <c r="D189" s="11" t="s">
        <v>51</v>
      </c>
      <c r="E189" s="11" t="s">
        <v>303</v>
      </c>
      <c r="F189" s="12" t="s">
        <v>48</v>
      </c>
      <c r="G189" s="12" t="s">
        <v>510</v>
      </c>
      <c r="H189" s="12" t="s">
        <v>306</v>
      </c>
      <c r="I189" s="11" t="s">
        <v>504</v>
      </c>
      <c r="J189" s="11" t="str">
        <f t="shared" si="9"/>
        <v>12-16h</v>
      </c>
      <c r="K189" s="12" t="s">
        <v>47</v>
      </c>
      <c r="L189" s="69" t="s">
        <v>519</v>
      </c>
      <c r="M189" s="148">
        <v>1</v>
      </c>
      <c r="N189" s="156"/>
      <c r="O189" s="149"/>
      <c r="P189" s="149"/>
      <c r="Q189" s="149"/>
      <c r="R189" s="149"/>
      <c r="S189" s="149"/>
      <c r="T189" s="150"/>
      <c r="U189" s="132" t="s">
        <v>373</v>
      </c>
      <c r="V189" s="133" t="str">
        <f>VLOOKUP(A189,DB_ACS_Q1_Q4!$A$4:$AD$1328,13)</f>
        <v>Gas Natural</v>
      </c>
      <c r="W189" s="134" t="str">
        <f>VLOOKUP(A189,DB_REF_Q1_Q4!$A$4:$AD$1328,13)</f>
        <v>Ninguno</v>
      </c>
    </row>
    <row r="190" spans="1:23" ht="12" customHeight="1">
      <c r="A190" s="10">
        <v>186</v>
      </c>
      <c r="B190" s="69" t="s">
        <v>253</v>
      </c>
      <c r="C190" s="69" t="s">
        <v>245</v>
      </c>
      <c r="D190" s="11" t="str">
        <f>"+60"</f>
        <v>+60</v>
      </c>
      <c r="E190" s="11" t="s">
        <v>304</v>
      </c>
      <c r="F190" s="12" t="s">
        <v>48</v>
      </c>
      <c r="G190" s="11" t="s">
        <v>511</v>
      </c>
      <c r="H190" s="12" t="s">
        <v>307</v>
      </c>
      <c r="I190" s="103" t="s">
        <v>505</v>
      </c>
      <c r="J190" s="11" t="str">
        <f t="shared" si="9"/>
        <v>12-16h</v>
      </c>
      <c r="K190" s="12" t="s">
        <v>513</v>
      </c>
      <c r="L190" s="69" t="s">
        <v>520</v>
      </c>
      <c r="M190" s="148"/>
      <c r="N190" s="156"/>
      <c r="O190" s="149"/>
      <c r="P190" s="149"/>
      <c r="Q190" s="149"/>
      <c r="R190" s="149"/>
      <c r="S190" s="149"/>
      <c r="T190" s="150">
        <v>1</v>
      </c>
      <c r="U190" s="132" t="s">
        <v>372</v>
      </c>
      <c r="V190" s="133" t="str">
        <f>VLOOKUP(A190,DB_ACS_Q1_Q4!$A$4:$AD$1328,13)</f>
        <v>GLP</v>
      </c>
      <c r="W190" s="134" t="str">
        <f>VLOOKUP(A190,DB_REF_Q1_Q4!$A$4:$AD$1328,13)</f>
        <v>Ninguno</v>
      </c>
    </row>
    <row r="191" spans="1:23" ht="12" customHeight="1">
      <c r="A191" s="10">
        <v>187</v>
      </c>
      <c r="B191" s="69" t="s">
        <v>193</v>
      </c>
      <c r="C191" s="69" t="s">
        <v>193</v>
      </c>
      <c r="D191" s="11" t="str">
        <f>"+60"</f>
        <v>+60</v>
      </c>
      <c r="E191" s="11" t="s">
        <v>303</v>
      </c>
      <c r="F191" s="12" t="s">
        <v>49</v>
      </c>
      <c r="G191" s="12" t="s">
        <v>310</v>
      </c>
      <c r="H191" s="12" t="s">
        <v>306</v>
      </c>
      <c r="I191" s="103" t="s">
        <v>504</v>
      </c>
      <c r="J191" s="12" t="str">
        <f>"≥17h"</f>
        <v>≥17h</v>
      </c>
      <c r="K191" s="12" t="s">
        <v>512</v>
      </c>
      <c r="L191" s="69" t="s">
        <v>519</v>
      </c>
      <c r="M191" s="148">
        <v>1</v>
      </c>
      <c r="N191" s="156"/>
      <c r="O191" s="149"/>
      <c r="P191" s="149">
        <v>1</v>
      </c>
      <c r="Q191" s="149"/>
      <c r="R191" s="149"/>
      <c r="S191" s="149"/>
      <c r="T191" s="150"/>
      <c r="U191" s="132" t="s">
        <v>371</v>
      </c>
      <c r="V191" s="133" t="str">
        <f>VLOOKUP(A191,DB_ACS_Q1_Q4!$A$4:$AD$1328,13)</f>
        <v>Electricidad</v>
      </c>
      <c r="W191" s="134" t="str">
        <f>VLOOKUP(A191,DB_REF_Q1_Q4!$A$4:$AD$1328,13)</f>
        <v>AC Eléctrico</v>
      </c>
    </row>
    <row r="192" spans="1:23" ht="12" customHeight="1">
      <c r="A192" s="10">
        <v>188</v>
      </c>
      <c r="B192" s="69" t="s">
        <v>123</v>
      </c>
      <c r="C192" s="69" t="s">
        <v>72</v>
      </c>
      <c r="D192" s="11" t="s">
        <v>51</v>
      </c>
      <c r="E192" s="11" t="s">
        <v>304</v>
      </c>
      <c r="F192" s="12" t="s">
        <v>49</v>
      </c>
      <c r="G192" s="11" t="s">
        <v>511</v>
      </c>
      <c r="H192" s="12" t="s">
        <v>308</v>
      </c>
      <c r="I192" s="12" t="s">
        <v>505</v>
      </c>
      <c r="J192" s="11" t="str">
        <f>"12-16h"</f>
        <v>12-16h</v>
      </c>
      <c r="K192" s="12" t="s">
        <v>512</v>
      </c>
      <c r="L192" s="69" t="s">
        <v>519</v>
      </c>
      <c r="M192" s="148">
        <v>1</v>
      </c>
      <c r="N192" s="156"/>
      <c r="O192" s="149"/>
      <c r="P192" s="149"/>
      <c r="Q192" s="149"/>
      <c r="R192" s="149"/>
      <c r="S192" s="149">
        <v>1</v>
      </c>
      <c r="T192" s="150"/>
      <c r="U192" s="132" t="s">
        <v>309</v>
      </c>
      <c r="V192" s="133" t="str">
        <f>VLOOKUP(A192,DB_ACS_Q1_Q4!$A$4:$AD$1328,13)</f>
        <v>Otros</v>
      </c>
      <c r="W192" s="134" t="str">
        <f>VLOOKUP(A192,DB_REF_Q1_Q4!$A$4:$AD$1328,13)</f>
        <v>Ninguno</v>
      </c>
    </row>
    <row r="193" spans="1:23" ht="12" customHeight="1">
      <c r="A193" s="10">
        <v>189</v>
      </c>
      <c r="B193" s="69" t="s">
        <v>180</v>
      </c>
      <c r="C193" s="69" t="s">
        <v>168</v>
      </c>
      <c r="D193" s="11" t="s">
        <v>51</v>
      </c>
      <c r="E193" s="11" t="s">
        <v>303</v>
      </c>
      <c r="F193" s="12" t="s">
        <v>48</v>
      </c>
      <c r="G193" s="12" t="s">
        <v>310</v>
      </c>
      <c r="H193" s="12" t="s">
        <v>306</v>
      </c>
      <c r="I193" s="103" t="s">
        <v>505</v>
      </c>
      <c r="J193" s="11" t="str">
        <f>"≤12h"</f>
        <v>≤12h</v>
      </c>
      <c r="K193" s="12" t="s">
        <v>513</v>
      </c>
      <c r="L193" s="69" t="s">
        <v>520</v>
      </c>
      <c r="M193" s="148">
        <v>1</v>
      </c>
      <c r="N193" s="156"/>
      <c r="O193" s="149"/>
      <c r="P193" s="149">
        <v>1</v>
      </c>
      <c r="Q193" s="149"/>
      <c r="R193" s="149"/>
      <c r="S193" s="149"/>
      <c r="T193" s="150"/>
      <c r="U193" s="132" t="s">
        <v>373</v>
      </c>
      <c r="V193" s="133" t="str">
        <f>VLOOKUP(A193,DB_ACS_Q1_Q4!$A$4:$AD$1328,13)</f>
        <v>Gas Natural</v>
      </c>
      <c r="W193" s="134" t="str">
        <f>VLOOKUP(A193,DB_REF_Q1_Q4!$A$4:$AD$1328,13)</f>
        <v>Ninguno</v>
      </c>
    </row>
    <row r="194" spans="1:23" ht="12" customHeight="1">
      <c r="A194" s="10">
        <v>190</v>
      </c>
      <c r="B194" s="69" t="s">
        <v>193</v>
      </c>
      <c r="C194" s="69" t="s">
        <v>193</v>
      </c>
      <c r="D194" s="11" t="s">
        <v>51</v>
      </c>
      <c r="E194" s="11" t="s">
        <v>304</v>
      </c>
      <c r="F194" s="12" t="s">
        <v>50</v>
      </c>
      <c r="G194" s="12" t="s">
        <v>310</v>
      </c>
      <c r="H194" s="12" t="s">
        <v>306</v>
      </c>
      <c r="I194" s="103" t="s">
        <v>504</v>
      </c>
      <c r="J194" s="12" t="str">
        <f>"≥17h"</f>
        <v>≥17h</v>
      </c>
      <c r="K194" s="12" t="s">
        <v>513</v>
      </c>
      <c r="L194" s="69" t="s">
        <v>519</v>
      </c>
      <c r="M194" s="148">
        <v>1</v>
      </c>
      <c r="N194" s="156"/>
      <c r="O194" s="149"/>
      <c r="P194" s="149">
        <v>1</v>
      </c>
      <c r="Q194" s="149"/>
      <c r="R194" s="149">
        <v>1</v>
      </c>
      <c r="S194" s="149"/>
      <c r="T194" s="150"/>
      <c r="U194" s="132" t="s">
        <v>373</v>
      </c>
      <c r="V194" s="133" t="str">
        <f>VLOOKUP(A194,DB_ACS_Q1_Q4!$A$4:$AD$1328,13)</f>
        <v>Gas Natural</v>
      </c>
      <c r="W194" s="134" t="str">
        <f>VLOOKUP(A194,DB_REF_Q1_Q4!$A$4:$AD$1328,13)</f>
        <v>Ninguno</v>
      </c>
    </row>
    <row r="195" spans="1:23" ht="12" customHeight="1">
      <c r="A195" s="10">
        <v>191</v>
      </c>
      <c r="B195" s="69" t="s">
        <v>193</v>
      </c>
      <c r="C195" s="69" t="s">
        <v>193</v>
      </c>
      <c r="D195" s="11" t="s">
        <v>25</v>
      </c>
      <c r="E195" s="11" t="s">
        <v>303</v>
      </c>
      <c r="F195" s="12" t="s">
        <v>49</v>
      </c>
      <c r="G195" s="12" t="s">
        <v>310</v>
      </c>
      <c r="H195" s="12" t="s">
        <v>307</v>
      </c>
      <c r="I195" s="11" t="s">
        <v>504</v>
      </c>
      <c r="J195" s="12" t="str">
        <f>"≥17h"</f>
        <v>≥17h</v>
      </c>
      <c r="K195" s="12" t="s">
        <v>512</v>
      </c>
      <c r="L195" s="69" t="s">
        <v>519</v>
      </c>
      <c r="M195" s="148"/>
      <c r="N195" s="156"/>
      <c r="O195" s="149"/>
      <c r="P195" s="149"/>
      <c r="Q195" s="149"/>
      <c r="R195" s="149">
        <v>1</v>
      </c>
      <c r="S195" s="149"/>
      <c r="T195" s="150"/>
      <c r="U195" s="132" t="s">
        <v>374</v>
      </c>
      <c r="V195" s="133" t="str">
        <f>VLOOKUP(A195,DB_ACS_Q1_Q4!$A$4:$AD$1328,13)</f>
        <v>Gasóleo</v>
      </c>
      <c r="W195" s="134" t="str">
        <f>VLOOKUP(A195,DB_REF_Q1_Q4!$A$4:$AD$1328,13)</f>
        <v>Ninguno</v>
      </c>
    </row>
    <row r="196" spans="1:23" ht="12" customHeight="1">
      <c r="A196" s="10">
        <v>192</v>
      </c>
      <c r="B196" s="69" t="s">
        <v>197</v>
      </c>
      <c r="C196" s="69" t="s">
        <v>196</v>
      </c>
      <c r="D196" s="11" t="str">
        <f>"+60"</f>
        <v>+60</v>
      </c>
      <c r="E196" s="11" t="s">
        <v>303</v>
      </c>
      <c r="F196" s="12" t="s">
        <v>49</v>
      </c>
      <c r="G196" s="11" t="s">
        <v>511</v>
      </c>
      <c r="H196" s="12" t="s">
        <v>308</v>
      </c>
      <c r="I196" s="11" t="s">
        <v>507</v>
      </c>
      <c r="J196" s="12" t="str">
        <f>"≥17h"</f>
        <v>≥17h</v>
      </c>
      <c r="K196" s="12" t="s">
        <v>47</v>
      </c>
      <c r="L196" s="69" t="s">
        <v>519</v>
      </c>
      <c r="M196" s="148">
        <v>1</v>
      </c>
      <c r="N196" s="156"/>
      <c r="O196" s="149"/>
      <c r="P196" s="149">
        <v>1</v>
      </c>
      <c r="Q196" s="149"/>
      <c r="R196" s="149"/>
      <c r="S196" s="149"/>
      <c r="T196" s="150"/>
      <c r="U196" s="132" t="s">
        <v>375</v>
      </c>
      <c r="V196" s="133" t="str">
        <f>VLOOKUP(A196,DB_ACS_Q1_Q4!$A$4:$AD$1328,13)</f>
        <v>Carbón</v>
      </c>
      <c r="W196" s="134" t="str">
        <f>VLOOKUP(A196,DB_REF_Q1_Q4!$A$4:$AD$1328,13)</f>
        <v>Ninguno</v>
      </c>
    </row>
    <row r="197" spans="1:23" ht="12" customHeight="1">
      <c r="A197" s="10">
        <v>193</v>
      </c>
      <c r="B197" s="69" t="s">
        <v>236</v>
      </c>
      <c r="C197" s="69" t="s">
        <v>235</v>
      </c>
      <c r="D197" s="11" t="s">
        <v>51</v>
      </c>
      <c r="E197" s="11" t="s">
        <v>303</v>
      </c>
      <c r="F197" s="12" t="s">
        <v>48</v>
      </c>
      <c r="G197" s="12" t="s">
        <v>310</v>
      </c>
      <c r="H197" s="12" t="s">
        <v>306</v>
      </c>
      <c r="I197" s="103" t="s">
        <v>504</v>
      </c>
      <c r="J197" s="11" t="str">
        <f>"12-16h"</f>
        <v>12-16h</v>
      </c>
      <c r="K197" s="12" t="s">
        <v>512</v>
      </c>
      <c r="L197" s="69" t="s">
        <v>519</v>
      </c>
      <c r="M197" s="148">
        <v>1</v>
      </c>
      <c r="N197" s="156"/>
      <c r="O197" s="149"/>
      <c r="P197" s="149"/>
      <c r="Q197" s="149"/>
      <c r="R197" s="149"/>
      <c r="S197" s="149"/>
      <c r="T197" s="150"/>
      <c r="U197" s="132" t="s">
        <v>373</v>
      </c>
      <c r="V197" s="133" t="str">
        <f>VLOOKUP(A197,DB_ACS_Q1_Q4!$A$4:$AD$1328,13)</f>
        <v>Gas Natural</v>
      </c>
      <c r="W197" s="134" t="str">
        <f>VLOOKUP(A197,DB_REF_Q1_Q4!$A$4:$AD$1328,13)</f>
        <v>Ninguno</v>
      </c>
    </row>
    <row r="198" spans="1:23" ht="12" customHeight="1">
      <c r="A198" s="10">
        <v>194</v>
      </c>
      <c r="B198" s="69" t="s">
        <v>74</v>
      </c>
      <c r="C198" s="69" t="s">
        <v>75</v>
      </c>
      <c r="D198" s="11" t="s">
        <v>25</v>
      </c>
      <c r="E198" s="11" t="s">
        <v>304</v>
      </c>
      <c r="F198" s="12" t="s">
        <v>48</v>
      </c>
      <c r="G198" s="12" t="s">
        <v>310</v>
      </c>
      <c r="H198" s="12" t="s">
        <v>307</v>
      </c>
      <c r="I198" s="103" t="s">
        <v>505</v>
      </c>
      <c r="J198" s="12" t="str">
        <f>"≥17h"</f>
        <v>≥17h</v>
      </c>
      <c r="K198" s="12" t="s">
        <v>47</v>
      </c>
      <c r="L198" s="69" t="s">
        <v>519</v>
      </c>
      <c r="M198" s="148"/>
      <c r="N198" s="156"/>
      <c r="O198" s="149"/>
      <c r="P198" s="149">
        <v>1</v>
      </c>
      <c r="Q198" s="149"/>
      <c r="R198" s="149"/>
      <c r="S198" s="149"/>
      <c r="T198" s="150"/>
      <c r="U198" s="132" t="s">
        <v>373</v>
      </c>
      <c r="V198" s="133" t="str">
        <f>VLOOKUP(A198,DB_ACS_Q1_Q4!$A$4:$AD$1328,13)</f>
        <v>Gas Natural</v>
      </c>
      <c r="W198" s="134" t="str">
        <f>VLOOKUP(A198,DB_REF_Q1_Q4!$A$4:$AD$1328,13)</f>
        <v>Ninguno</v>
      </c>
    </row>
    <row r="199" spans="1:23" ht="12" customHeight="1">
      <c r="A199" s="10">
        <v>195</v>
      </c>
      <c r="B199" s="69" t="s">
        <v>74</v>
      </c>
      <c r="C199" s="69" t="s">
        <v>75</v>
      </c>
      <c r="D199" s="11" t="str">
        <f>"+60"</f>
        <v>+60</v>
      </c>
      <c r="E199" s="11" t="s">
        <v>304</v>
      </c>
      <c r="F199" s="12" t="s">
        <v>49</v>
      </c>
      <c r="G199" s="12" t="s">
        <v>510</v>
      </c>
      <c r="H199" s="12" t="s">
        <v>306</v>
      </c>
      <c r="I199" s="103" t="s">
        <v>505</v>
      </c>
      <c r="J199" s="11" t="str">
        <f>"12-16h"</f>
        <v>12-16h</v>
      </c>
      <c r="K199" s="12" t="s">
        <v>47</v>
      </c>
      <c r="L199" s="69" t="s">
        <v>519</v>
      </c>
      <c r="M199" s="148"/>
      <c r="N199" s="156"/>
      <c r="O199" s="149"/>
      <c r="P199" s="149">
        <v>1</v>
      </c>
      <c r="Q199" s="149">
        <v>1</v>
      </c>
      <c r="R199" s="149"/>
      <c r="S199" s="149"/>
      <c r="T199" s="150"/>
      <c r="U199" s="132" t="s">
        <v>373</v>
      </c>
      <c r="V199" s="133" t="str">
        <f>VLOOKUP(A199,DB_ACS_Q1_Q4!$A$4:$AD$1328,13)</f>
        <v>Gas Natural</v>
      </c>
      <c r="W199" s="134" t="str">
        <f>VLOOKUP(A199,DB_REF_Q1_Q4!$A$4:$AD$1328,13)</f>
        <v>Ninguno</v>
      </c>
    </row>
    <row r="200" spans="1:23" ht="12" customHeight="1">
      <c r="A200" s="10">
        <v>196</v>
      </c>
      <c r="B200" s="69" t="s">
        <v>257</v>
      </c>
      <c r="C200" s="69" t="s">
        <v>256</v>
      </c>
      <c r="D200" s="11" t="s">
        <v>51</v>
      </c>
      <c r="E200" s="11" t="s">
        <v>304</v>
      </c>
      <c r="F200" s="12" t="s">
        <v>48</v>
      </c>
      <c r="G200" s="11" t="s">
        <v>511</v>
      </c>
      <c r="H200" s="12" t="s">
        <v>307</v>
      </c>
      <c r="I200" s="103" t="s">
        <v>505</v>
      </c>
      <c r="J200" s="12" t="str">
        <f>"≥17h"</f>
        <v>≥17h</v>
      </c>
      <c r="K200" s="12" t="s">
        <v>512</v>
      </c>
      <c r="L200" s="69" t="s">
        <v>519</v>
      </c>
      <c r="M200" s="148">
        <v>1</v>
      </c>
      <c r="N200" s="156"/>
      <c r="O200" s="149"/>
      <c r="P200" s="149"/>
      <c r="Q200" s="149"/>
      <c r="R200" s="149"/>
      <c r="S200" s="149"/>
      <c r="T200" s="150"/>
      <c r="U200" s="132" t="s">
        <v>371</v>
      </c>
      <c r="V200" s="133" t="str">
        <f>VLOOKUP(A200,DB_ACS_Q1_Q4!$A$4:$AD$1328,13)</f>
        <v>Electricidad</v>
      </c>
      <c r="W200" s="134" t="str">
        <f>VLOOKUP(A200,DB_REF_Q1_Q4!$A$4:$AD$1328,13)</f>
        <v>Ninguno</v>
      </c>
    </row>
    <row r="201" spans="1:23" ht="12" customHeight="1">
      <c r="A201" s="10">
        <v>197</v>
      </c>
      <c r="B201" s="69" t="s">
        <v>74</v>
      </c>
      <c r="C201" s="69" t="s">
        <v>75</v>
      </c>
      <c r="D201" s="11" t="s">
        <v>51</v>
      </c>
      <c r="E201" s="11" t="s">
        <v>303</v>
      </c>
      <c r="F201" s="12" t="s">
        <v>50</v>
      </c>
      <c r="G201" s="12" t="s">
        <v>510</v>
      </c>
      <c r="H201" s="12" t="s">
        <v>306</v>
      </c>
      <c r="I201" s="103" t="s">
        <v>505</v>
      </c>
      <c r="J201" s="12" t="str">
        <f>"≥17h"</f>
        <v>≥17h</v>
      </c>
      <c r="K201" s="12" t="s">
        <v>513</v>
      </c>
      <c r="L201" s="69" t="s">
        <v>519</v>
      </c>
      <c r="M201" s="148"/>
      <c r="N201" s="156"/>
      <c r="O201" s="149"/>
      <c r="P201" s="149">
        <v>1</v>
      </c>
      <c r="Q201" s="149"/>
      <c r="R201" s="149"/>
      <c r="S201" s="149"/>
      <c r="T201" s="150"/>
      <c r="U201" s="132" t="s">
        <v>373</v>
      </c>
      <c r="V201" s="133" t="str">
        <f>VLOOKUP(A201,DB_ACS_Q1_Q4!$A$4:$AD$1328,13)</f>
        <v>Gas Natural</v>
      </c>
      <c r="W201" s="134" t="str">
        <f>VLOOKUP(A201,DB_REF_Q1_Q4!$A$4:$AD$1328,13)</f>
        <v>Ninguno</v>
      </c>
    </row>
    <row r="202" spans="1:23" ht="12" customHeight="1">
      <c r="A202" s="10">
        <v>198</v>
      </c>
      <c r="B202" s="69" t="s">
        <v>138</v>
      </c>
      <c r="C202" s="69" t="s">
        <v>131</v>
      </c>
      <c r="D202" s="11" t="s">
        <v>25</v>
      </c>
      <c r="E202" s="11" t="s">
        <v>304</v>
      </c>
      <c r="F202" s="12" t="s">
        <v>50</v>
      </c>
      <c r="G202" s="11" t="s">
        <v>511</v>
      </c>
      <c r="H202" s="12" t="s">
        <v>307</v>
      </c>
      <c r="I202" s="11" t="s">
        <v>504</v>
      </c>
      <c r="J202" s="12" t="str">
        <f>"≥17h"</f>
        <v>≥17h</v>
      </c>
      <c r="K202" s="12" t="s">
        <v>47</v>
      </c>
      <c r="L202" s="69" t="s">
        <v>519</v>
      </c>
      <c r="M202" s="148"/>
      <c r="N202" s="156"/>
      <c r="O202" s="149"/>
      <c r="P202" s="149"/>
      <c r="Q202" s="149"/>
      <c r="R202" s="149">
        <v>1</v>
      </c>
      <c r="S202" s="149"/>
      <c r="T202" s="150"/>
      <c r="U202" s="132" t="s">
        <v>374</v>
      </c>
      <c r="V202" s="133" t="str">
        <f>VLOOKUP(A202,DB_ACS_Q1_Q4!$A$4:$AD$1328,13)</f>
        <v>Gasóleo</v>
      </c>
      <c r="W202" s="134" t="str">
        <f>VLOOKUP(A202,DB_REF_Q1_Q4!$A$4:$AD$1328,13)</f>
        <v>Ninguno</v>
      </c>
    </row>
    <row r="203" spans="1:23" ht="12" customHeight="1">
      <c r="A203" s="10">
        <v>199</v>
      </c>
      <c r="B203" s="69" t="s">
        <v>236</v>
      </c>
      <c r="C203" s="69" t="s">
        <v>235</v>
      </c>
      <c r="D203" s="11" t="s">
        <v>25</v>
      </c>
      <c r="E203" s="11" t="s">
        <v>304</v>
      </c>
      <c r="F203" s="12" t="s">
        <v>50</v>
      </c>
      <c r="G203" s="12" t="s">
        <v>310</v>
      </c>
      <c r="H203" s="12" t="s">
        <v>306</v>
      </c>
      <c r="I203" s="103" t="s">
        <v>505</v>
      </c>
      <c r="J203" s="11" t="str">
        <f>"12-16h"</f>
        <v>12-16h</v>
      </c>
      <c r="K203" s="12" t="s">
        <v>512</v>
      </c>
      <c r="L203" s="69" t="s">
        <v>519</v>
      </c>
      <c r="M203" s="148"/>
      <c r="N203" s="156"/>
      <c r="O203" s="149"/>
      <c r="P203" s="149"/>
      <c r="Q203" s="149"/>
      <c r="R203" s="149">
        <v>1</v>
      </c>
      <c r="S203" s="149"/>
      <c r="T203" s="150"/>
      <c r="U203" s="132" t="s">
        <v>373</v>
      </c>
      <c r="V203" s="133" t="str">
        <f>VLOOKUP(A203,DB_ACS_Q1_Q4!$A$4:$AD$1328,13)</f>
        <v>Gas Natural</v>
      </c>
      <c r="W203" s="134" t="str">
        <f>VLOOKUP(A203,DB_REF_Q1_Q4!$A$4:$AD$1328,13)</f>
        <v>Ninguno</v>
      </c>
    </row>
    <row r="204" spans="1:23" ht="12" customHeight="1">
      <c r="A204" s="10">
        <v>200</v>
      </c>
      <c r="B204" s="69" t="s">
        <v>239</v>
      </c>
      <c r="C204" s="69" t="s">
        <v>238</v>
      </c>
      <c r="D204" s="11" t="s">
        <v>51</v>
      </c>
      <c r="E204" s="11" t="s">
        <v>303</v>
      </c>
      <c r="F204" s="12" t="s">
        <v>49</v>
      </c>
      <c r="G204" s="11" t="s">
        <v>511</v>
      </c>
      <c r="H204" s="12" t="s">
        <v>307</v>
      </c>
      <c r="I204" s="11" t="s">
        <v>507</v>
      </c>
      <c r="J204" s="12" t="str">
        <f>"≥17h"</f>
        <v>≥17h</v>
      </c>
      <c r="K204" s="12" t="s">
        <v>512</v>
      </c>
      <c r="L204" s="69" t="s">
        <v>519</v>
      </c>
      <c r="M204" s="148"/>
      <c r="N204" s="156"/>
      <c r="O204" s="149"/>
      <c r="P204" s="149">
        <v>1</v>
      </c>
      <c r="Q204" s="149"/>
      <c r="R204" s="149"/>
      <c r="S204" s="149"/>
      <c r="T204" s="150"/>
      <c r="U204" s="132" t="s">
        <v>374</v>
      </c>
      <c r="V204" s="133" t="str">
        <f>VLOOKUP(A204,DB_ACS_Q1_Q4!$A$4:$AD$1328,13)</f>
        <v>GLP</v>
      </c>
      <c r="W204" s="134" t="str">
        <f>VLOOKUP(A204,DB_REF_Q1_Q4!$A$4:$AD$1328,13)</f>
        <v>Ninguno</v>
      </c>
    </row>
    <row r="205" spans="1:23" ht="12" customHeight="1">
      <c r="A205" s="10">
        <v>201</v>
      </c>
      <c r="B205" s="69" t="s">
        <v>138</v>
      </c>
      <c r="C205" s="69" t="s">
        <v>131</v>
      </c>
      <c r="D205" s="11" t="str">
        <f>"+60"</f>
        <v>+60</v>
      </c>
      <c r="E205" s="11" t="s">
        <v>304</v>
      </c>
      <c r="F205" s="12" t="s">
        <v>49</v>
      </c>
      <c r="G205" s="11" t="s">
        <v>511</v>
      </c>
      <c r="H205" s="12" t="s">
        <v>308</v>
      </c>
      <c r="I205" s="11" t="s">
        <v>507</v>
      </c>
      <c r="J205" s="12" t="str">
        <f>"≥17h"</f>
        <v>≥17h</v>
      </c>
      <c r="K205" s="12" t="s">
        <v>47</v>
      </c>
      <c r="L205" s="69" t="s">
        <v>519</v>
      </c>
      <c r="M205" s="148">
        <v>1</v>
      </c>
      <c r="N205" s="156"/>
      <c r="O205" s="149"/>
      <c r="P205" s="149"/>
      <c r="Q205" s="149"/>
      <c r="R205" s="149"/>
      <c r="S205" s="149"/>
      <c r="T205" s="150"/>
      <c r="U205" s="132" t="s">
        <v>374</v>
      </c>
      <c r="V205" s="133" t="str">
        <f>VLOOKUP(A205,DB_ACS_Q1_Q4!$A$4:$AD$1328,13)</f>
        <v>Gasóleo</v>
      </c>
      <c r="W205" s="134" t="str">
        <f>VLOOKUP(A205,DB_REF_Q1_Q4!$A$4:$AD$1328,13)</f>
        <v>Ninguno</v>
      </c>
    </row>
    <row r="206" spans="1:23" ht="12" customHeight="1">
      <c r="A206" s="10">
        <v>202</v>
      </c>
      <c r="B206" s="69" t="s">
        <v>190</v>
      </c>
      <c r="C206" s="69" t="s">
        <v>190</v>
      </c>
      <c r="D206" s="11" t="s">
        <v>51</v>
      </c>
      <c r="E206" s="11" t="s">
        <v>303</v>
      </c>
      <c r="F206" s="12" t="s">
        <v>50</v>
      </c>
      <c r="G206" s="12" t="s">
        <v>510</v>
      </c>
      <c r="H206" s="12" t="s">
        <v>306</v>
      </c>
      <c r="I206" s="103" t="s">
        <v>505</v>
      </c>
      <c r="J206" s="11" t="str">
        <f>"12-16h"</f>
        <v>12-16h</v>
      </c>
      <c r="K206" s="12" t="s">
        <v>512</v>
      </c>
      <c r="L206" s="69" t="s">
        <v>518</v>
      </c>
      <c r="M206" s="148"/>
      <c r="N206" s="156"/>
      <c r="O206" s="149"/>
      <c r="P206" s="149"/>
      <c r="Q206" s="149">
        <v>1</v>
      </c>
      <c r="R206" s="149">
        <v>1</v>
      </c>
      <c r="S206" s="149"/>
      <c r="T206" s="150"/>
      <c r="U206" s="132" t="s">
        <v>373</v>
      </c>
      <c r="V206" s="133" t="str">
        <f>VLOOKUP(A206,DB_ACS_Q1_Q4!$A$4:$AD$1328,13)</f>
        <v>Gas Natural</v>
      </c>
      <c r="W206" s="134" t="str">
        <f>VLOOKUP(A206,DB_REF_Q1_Q4!$A$4:$AD$1328,13)</f>
        <v>AC Eléctrico</v>
      </c>
    </row>
    <row r="207" spans="1:23" ht="12" customHeight="1">
      <c r="A207" s="10">
        <v>203</v>
      </c>
      <c r="B207" s="69" t="s">
        <v>238</v>
      </c>
      <c r="C207" s="69" t="s">
        <v>238</v>
      </c>
      <c r="D207" s="11" t="s">
        <v>25</v>
      </c>
      <c r="E207" s="11" t="s">
        <v>304</v>
      </c>
      <c r="F207" s="12" t="s">
        <v>50</v>
      </c>
      <c r="G207" s="12" t="s">
        <v>310</v>
      </c>
      <c r="H207" s="12" t="s">
        <v>306</v>
      </c>
      <c r="I207" s="103" t="s">
        <v>504</v>
      </c>
      <c r="J207" s="12" t="str">
        <f t="shared" ref="J207:J212" si="10">"≥17h"</f>
        <v>≥17h</v>
      </c>
      <c r="K207" s="12" t="s">
        <v>512</v>
      </c>
      <c r="L207" s="69" t="s">
        <v>519</v>
      </c>
      <c r="M207" s="148">
        <v>1</v>
      </c>
      <c r="N207" s="156"/>
      <c r="O207" s="149"/>
      <c r="P207" s="149"/>
      <c r="Q207" s="149"/>
      <c r="R207" s="149"/>
      <c r="S207" s="149"/>
      <c r="T207" s="150"/>
      <c r="U207" s="132" t="s">
        <v>371</v>
      </c>
      <c r="V207" s="133" t="str">
        <f>VLOOKUP(A207,DB_ACS_Q1_Q4!$A$4:$AD$1328,13)</f>
        <v>Electricidad</v>
      </c>
      <c r="W207" s="134" t="str">
        <f>VLOOKUP(A207,DB_REF_Q1_Q4!$A$4:$AD$1328,13)</f>
        <v>Ninguno</v>
      </c>
    </row>
    <row r="208" spans="1:23" ht="12" customHeight="1">
      <c r="A208" s="10">
        <v>204</v>
      </c>
      <c r="B208" s="69" t="s">
        <v>258</v>
      </c>
      <c r="C208" s="69" t="s">
        <v>256</v>
      </c>
      <c r="D208" s="11" t="str">
        <f>"+60"</f>
        <v>+60</v>
      </c>
      <c r="E208" s="11" t="s">
        <v>303</v>
      </c>
      <c r="F208" s="12" t="s">
        <v>49</v>
      </c>
      <c r="G208" s="11" t="s">
        <v>511</v>
      </c>
      <c r="H208" s="12" t="s">
        <v>307</v>
      </c>
      <c r="I208" s="103" t="s">
        <v>505</v>
      </c>
      <c r="J208" s="12" t="str">
        <f t="shared" si="10"/>
        <v>≥17h</v>
      </c>
      <c r="K208" s="12" t="s">
        <v>512</v>
      </c>
      <c r="L208" s="69" t="s">
        <v>519</v>
      </c>
      <c r="M208" s="148">
        <v>1</v>
      </c>
      <c r="N208" s="156"/>
      <c r="O208" s="149"/>
      <c r="P208" s="149"/>
      <c r="Q208" s="149"/>
      <c r="R208" s="149"/>
      <c r="S208" s="149"/>
      <c r="T208" s="150"/>
      <c r="U208" s="132" t="s">
        <v>339</v>
      </c>
      <c r="V208" s="133" t="str">
        <f>VLOOKUP(A208,DB_ACS_Q1_Q4!$A$4:$AD$1328,13)</f>
        <v>Biomasa</v>
      </c>
      <c r="W208" s="134" t="str">
        <f>VLOOKUP(A208,DB_REF_Q1_Q4!$A$4:$AD$1328,13)</f>
        <v>Ninguno</v>
      </c>
    </row>
    <row r="209" spans="1:23" ht="12" customHeight="1">
      <c r="A209" s="10">
        <v>205</v>
      </c>
      <c r="B209" s="69" t="s">
        <v>140</v>
      </c>
      <c r="C209" s="69" t="s">
        <v>131</v>
      </c>
      <c r="D209" s="11" t="str">
        <f>"+60"</f>
        <v>+60</v>
      </c>
      <c r="E209" s="11" t="s">
        <v>303</v>
      </c>
      <c r="F209" s="12" t="s">
        <v>49</v>
      </c>
      <c r="G209" s="11" t="s">
        <v>511</v>
      </c>
      <c r="H209" s="12" t="s">
        <v>308</v>
      </c>
      <c r="I209" s="103" t="s">
        <v>504</v>
      </c>
      <c r="J209" s="12" t="str">
        <f t="shared" si="10"/>
        <v>≥17h</v>
      </c>
      <c r="K209" s="12" t="s">
        <v>512</v>
      </c>
      <c r="L209" s="69" t="s">
        <v>519</v>
      </c>
      <c r="M209" s="148"/>
      <c r="N209" s="156"/>
      <c r="O209" s="149"/>
      <c r="P209" s="149"/>
      <c r="Q209" s="149"/>
      <c r="R209" s="149"/>
      <c r="S209" s="149"/>
      <c r="T209" s="150">
        <v>1</v>
      </c>
      <c r="U209" s="132" t="s">
        <v>374</v>
      </c>
      <c r="V209" s="133" t="str">
        <f>VLOOKUP(A209,DB_ACS_Q1_Q4!$A$4:$AD$1328,13)</f>
        <v>Gasóleo</v>
      </c>
      <c r="W209" s="134" t="str">
        <f>VLOOKUP(A209,DB_REF_Q1_Q4!$A$4:$AD$1328,13)</f>
        <v>Ninguno</v>
      </c>
    </row>
    <row r="210" spans="1:23" ht="12" customHeight="1">
      <c r="A210" s="10">
        <v>206</v>
      </c>
      <c r="B210" s="69" t="s">
        <v>241</v>
      </c>
      <c r="C210" s="69" t="s">
        <v>241</v>
      </c>
      <c r="D210" s="11" t="s">
        <v>51</v>
      </c>
      <c r="E210" s="11" t="s">
        <v>303</v>
      </c>
      <c r="F210" s="12" t="s">
        <v>50</v>
      </c>
      <c r="G210" s="12" t="s">
        <v>510</v>
      </c>
      <c r="H210" s="12" t="s">
        <v>306</v>
      </c>
      <c r="I210" s="11" t="s">
        <v>507</v>
      </c>
      <c r="J210" s="12" t="str">
        <f t="shared" si="10"/>
        <v>≥17h</v>
      </c>
      <c r="K210" s="12" t="s">
        <v>47</v>
      </c>
      <c r="L210" s="69" t="s">
        <v>519</v>
      </c>
      <c r="M210" s="148">
        <v>1</v>
      </c>
      <c r="N210" s="156"/>
      <c r="O210" s="149"/>
      <c r="P210" s="149"/>
      <c r="Q210" s="149"/>
      <c r="R210" s="149"/>
      <c r="S210" s="149"/>
      <c r="T210" s="150"/>
      <c r="U210" s="132" t="s">
        <v>373</v>
      </c>
      <c r="V210" s="133" t="str">
        <f>VLOOKUP(A210,DB_ACS_Q1_Q4!$A$4:$AD$1328,13)</f>
        <v>Gas Natural</v>
      </c>
      <c r="W210" s="134" t="str">
        <f>VLOOKUP(A210,DB_REF_Q1_Q4!$A$4:$AD$1328,13)</f>
        <v>Ninguno</v>
      </c>
    </row>
    <row r="211" spans="1:23" ht="12" customHeight="1">
      <c r="A211" s="10">
        <v>207</v>
      </c>
      <c r="B211" s="69" t="s">
        <v>190</v>
      </c>
      <c r="C211" s="69" t="s">
        <v>190</v>
      </c>
      <c r="D211" s="11" t="str">
        <f>"+60"</f>
        <v>+60</v>
      </c>
      <c r="E211" s="11" t="s">
        <v>303</v>
      </c>
      <c r="F211" s="12" t="s">
        <v>50</v>
      </c>
      <c r="G211" s="12" t="s">
        <v>310</v>
      </c>
      <c r="H211" s="12" t="s">
        <v>306</v>
      </c>
      <c r="I211" s="103" t="s">
        <v>504</v>
      </c>
      <c r="J211" s="12" t="str">
        <f t="shared" si="10"/>
        <v>≥17h</v>
      </c>
      <c r="K211" s="12" t="s">
        <v>47</v>
      </c>
      <c r="L211" s="69" t="s">
        <v>518</v>
      </c>
      <c r="M211" s="148"/>
      <c r="N211" s="156"/>
      <c r="O211" s="149"/>
      <c r="P211" s="149">
        <v>1</v>
      </c>
      <c r="Q211" s="149"/>
      <c r="R211" s="149"/>
      <c r="S211" s="149"/>
      <c r="T211" s="150"/>
      <c r="U211" s="132" t="s">
        <v>374</v>
      </c>
      <c r="V211" s="133" t="str">
        <f>VLOOKUP(A211,DB_ACS_Q1_Q4!$A$4:$AD$1328,13)</f>
        <v>Gas Natural</v>
      </c>
      <c r="W211" s="134" t="str">
        <f>VLOOKUP(A211,DB_REF_Q1_Q4!$A$4:$AD$1328,13)</f>
        <v>AC Eléctrico</v>
      </c>
    </row>
    <row r="212" spans="1:23" ht="12" customHeight="1">
      <c r="A212" s="10">
        <v>208</v>
      </c>
      <c r="B212" s="69" t="s">
        <v>140</v>
      </c>
      <c r="C212" s="69" t="s">
        <v>131</v>
      </c>
      <c r="D212" s="11" t="str">
        <f>"+60"</f>
        <v>+60</v>
      </c>
      <c r="E212" s="11" t="s">
        <v>303</v>
      </c>
      <c r="F212" s="12" t="s">
        <v>49</v>
      </c>
      <c r="G212" s="11" t="s">
        <v>511</v>
      </c>
      <c r="H212" s="12" t="s">
        <v>308</v>
      </c>
      <c r="I212" s="103" t="s">
        <v>504</v>
      </c>
      <c r="J212" s="12" t="str">
        <f t="shared" si="10"/>
        <v>≥17h</v>
      </c>
      <c r="K212" s="12" t="s">
        <v>512</v>
      </c>
      <c r="L212" s="69" t="s">
        <v>519</v>
      </c>
      <c r="M212" s="148">
        <v>1</v>
      </c>
      <c r="N212" s="156"/>
      <c r="O212" s="149"/>
      <c r="P212" s="149">
        <v>1</v>
      </c>
      <c r="Q212" s="149"/>
      <c r="R212" s="149"/>
      <c r="S212" s="149"/>
      <c r="T212" s="150"/>
      <c r="U212" s="132" t="s">
        <v>371</v>
      </c>
      <c r="V212" s="133" t="str">
        <f>VLOOKUP(A212,DB_ACS_Q1_Q4!$A$4:$AD$1328,13)</f>
        <v>Electricidad</v>
      </c>
      <c r="W212" s="134" t="str">
        <f>VLOOKUP(A212,DB_REF_Q1_Q4!$A$4:$AD$1328,13)</f>
        <v>Ninguno</v>
      </c>
    </row>
    <row r="213" spans="1:23" ht="12" customHeight="1">
      <c r="A213" s="10">
        <v>209</v>
      </c>
      <c r="B213" s="69" t="s">
        <v>192</v>
      </c>
      <c r="C213" s="69" t="s">
        <v>191</v>
      </c>
      <c r="D213" s="11" t="str">
        <f>"+60"</f>
        <v>+60</v>
      </c>
      <c r="E213" s="11" t="s">
        <v>303</v>
      </c>
      <c r="F213" s="12" t="s">
        <v>50</v>
      </c>
      <c r="G213" s="12" t="s">
        <v>510</v>
      </c>
      <c r="H213" s="12" t="s">
        <v>306</v>
      </c>
      <c r="I213" s="103" t="s">
        <v>504</v>
      </c>
      <c r="J213" s="11" t="str">
        <f>"12-16h"</f>
        <v>12-16h</v>
      </c>
      <c r="K213" s="12" t="s">
        <v>512</v>
      </c>
      <c r="L213" s="69" t="s">
        <v>519</v>
      </c>
      <c r="M213" s="148">
        <v>1</v>
      </c>
      <c r="N213" s="156"/>
      <c r="O213" s="149"/>
      <c r="P213" s="149"/>
      <c r="Q213" s="149"/>
      <c r="R213" s="149"/>
      <c r="S213" s="149"/>
      <c r="T213" s="150"/>
      <c r="U213" s="132" t="s">
        <v>373</v>
      </c>
      <c r="V213" s="133" t="str">
        <f>VLOOKUP(A213,DB_ACS_Q1_Q4!$A$4:$AD$1328,13)</f>
        <v>Gas Natural</v>
      </c>
      <c r="W213" s="134" t="str">
        <f>VLOOKUP(A213,DB_REF_Q1_Q4!$A$4:$AD$1328,13)</f>
        <v>Ninguno</v>
      </c>
    </row>
    <row r="214" spans="1:23" ht="12" customHeight="1">
      <c r="A214" s="10">
        <v>210</v>
      </c>
      <c r="B214" s="69" t="s">
        <v>190</v>
      </c>
      <c r="C214" s="69" t="s">
        <v>190</v>
      </c>
      <c r="D214" s="11" t="s">
        <v>51</v>
      </c>
      <c r="E214" s="11" t="s">
        <v>304</v>
      </c>
      <c r="F214" s="12" t="s">
        <v>49</v>
      </c>
      <c r="G214" s="12" t="s">
        <v>510</v>
      </c>
      <c r="H214" s="12" t="s">
        <v>306</v>
      </c>
      <c r="I214" s="103" t="s">
        <v>504</v>
      </c>
      <c r="J214" s="12" t="str">
        <f>"≥17h"</f>
        <v>≥17h</v>
      </c>
      <c r="K214" s="12" t="s">
        <v>513</v>
      </c>
      <c r="L214" s="69" t="s">
        <v>518</v>
      </c>
      <c r="M214" s="148">
        <v>1</v>
      </c>
      <c r="N214" s="156"/>
      <c r="O214" s="149"/>
      <c r="P214" s="149"/>
      <c r="Q214" s="149"/>
      <c r="R214" s="149"/>
      <c r="S214" s="149"/>
      <c r="T214" s="150"/>
      <c r="U214" s="132" t="s">
        <v>374</v>
      </c>
      <c r="V214" s="133" t="str">
        <f>VLOOKUP(A214,DB_ACS_Q1_Q4!$A$4:$AD$1328,13)</f>
        <v>Electricidad</v>
      </c>
      <c r="W214" s="134" t="str">
        <f>VLOOKUP(A214,DB_REF_Q1_Q4!$A$4:$AD$1328,13)</f>
        <v>AC Eléctrico</v>
      </c>
    </row>
    <row r="215" spans="1:23" ht="12" customHeight="1">
      <c r="A215" s="10">
        <v>211</v>
      </c>
      <c r="B215" s="69" t="s">
        <v>190</v>
      </c>
      <c r="C215" s="69" t="s">
        <v>190</v>
      </c>
      <c r="D215" s="11" t="str">
        <f>"+60"</f>
        <v>+60</v>
      </c>
      <c r="E215" s="11" t="s">
        <v>304</v>
      </c>
      <c r="F215" s="12" t="s">
        <v>49</v>
      </c>
      <c r="G215" s="12" t="s">
        <v>510</v>
      </c>
      <c r="H215" s="12" t="s">
        <v>306</v>
      </c>
      <c r="I215" s="103" t="s">
        <v>504</v>
      </c>
      <c r="J215" s="12" t="str">
        <f>"≥17h"</f>
        <v>≥17h</v>
      </c>
      <c r="K215" s="12" t="s">
        <v>512</v>
      </c>
      <c r="L215" s="69" t="s">
        <v>518</v>
      </c>
      <c r="M215" s="148">
        <v>1</v>
      </c>
      <c r="N215" s="156"/>
      <c r="O215" s="149"/>
      <c r="P215" s="149"/>
      <c r="Q215" s="149"/>
      <c r="R215" s="149"/>
      <c r="S215" s="149"/>
      <c r="T215" s="150"/>
      <c r="U215" s="132" t="s">
        <v>342</v>
      </c>
      <c r="V215" s="133" t="str">
        <f>VLOOKUP(A215,DB_ACS_Q1_Q4!$A$4:$AD$1328,13)</f>
        <v>Gas Natural</v>
      </c>
      <c r="W215" s="134" t="str">
        <f>VLOOKUP(A215,DB_REF_Q1_Q4!$A$4:$AD$1328,13)</f>
        <v>AC Eléctrico</v>
      </c>
    </row>
    <row r="216" spans="1:23" ht="12" customHeight="1">
      <c r="A216" s="10">
        <v>212</v>
      </c>
      <c r="B216" s="69" t="s">
        <v>192</v>
      </c>
      <c r="C216" s="69" t="s">
        <v>191</v>
      </c>
      <c r="D216" s="11" t="str">
        <f>"+60"</f>
        <v>+60</v>
      </c>
      <c r="E216" s="11" t="s">
        <v>304</v>
      </c>
      <c r="F216" s="12" t="s">
        <v>49</v>
      </c>
      <c r="G216" s="12" t="s">
        <v>510</v>
      </c>
      <c r="H216" s="12" t="s">
        <v>306</v>
      </c>
      <c r="I216" s="103" t="s">
        <v>504</v>
      </c>
      <c r="J216" s="11" t="str">
        <f>"12-16h"</f>
        <v>12-16h</v>
      </c>
      <c r="K216" s="12" t="s">
        <v>512</v>
      </c>
      <c r="L216" s="69" t="s">
        <v>519</v>
      </c>
      <c r="M216" s="148">
        <v>1</v>
      </c>
      <c r="N216" s="156"/>
      <c r="O216" s="149"/>
      <c r="P216" s="149"/>
      <c r="Q216" s="149"/>
      <c r="R216" s="149"/>
      <c r="S216" s="149"/>
      <c r="T216" s="150"/>
      <c r="U216" s="132" t="s">
        <v>373</v>
      </c>
      <c r="V216" s="133" t="str">
        <f>VLOOKUP(A216,DB_ACS_Q1_Q4!$A$4:$AD$1328,13)</f>
        <v>Gas Natural</v>
      </c>
      <c r="W216" s="134" t="str">
        <f>VLOOKUP(A216,DB_REF_Q1_Q4!$A$4:$AD$1328,13)</f>
        <v>Ninguno</v>
      </c>
    </row>
    <row r="217" spans="1:23" ht="12" customHeight="1">
      <c r="A217" s="10">
        <v>213</v>
      </c>
      <c r="B217" s="69" t="s">
        <v>172</v>
      </c>
      <c r="C217" s="69" t="s">
        <v>168</v>
      </c>
      <c r="D217" s="11" t="s">
        <v>51</v>
      </c>
      <c r="E217" s="11" t="s">
        <v>304</v>
      </c>
      <c r="F217" s="12" t="s">
        <v>48</v>
      </c>
      <c r="G217" s="12" t="s">
        <v>510</v>
      </c>
      <c r="H217" s="12" t="s">
        <v>306</v>
      </c>
      <c r="I217" s="103" t="s">
        <v>505</v>
      </c>
      <c r="J217" s="12" t="str">
        <f t="shared" ref="J217:J224" si="11">"≥17h"</f>
        <v>≥17h</v>
      </c>
      <c r="K217" s="12" t="s">
        <v>47</v>
      </c>
      <c r="L217" s="69" t="s">
        <v>520</v>
      </c>
      <c r="M217" s="148"/>
      <c r="N217" s="156"/>
      <c r="O217" s="149"/>
      <c r="P217" s="149">
        <v>1</v>
      </c>
      <c r="Q217" s="149"/>
      <c r="R217" s="149"/>
      <c r="S217" s="149"/>
      <c r="T217" s="150"/>
      <c r="U217" s="132" t="s">
        <v>371</v>
      </c>
      <c r="V217" s="133" t="str">
        <f>VLOOKUP(A217,DB_ACS_Q1_Q4!$A$4:$AD$1328,13)</f>
        <v>Electricidad</v>
      </c>
      <c r="W217" s="134" t="str">
        <f>VLOOKUP(A217,DB_REF_Q1_Q4!$A$4:$AD$1328,13)</f>
        <v>Ninguno</v>
      </c>
    </row>
    <row r="218" spans="1:23" ht="12" customHeight="1">
      <c r="A218" s="10">
        <v>214</v>
      </c>
      <c r="B218" s="69" t="s">
        <v>192</v>
      </c>
      <c r="C218" s="69" t="s">
        <v>191</v>
      </c>
      <c r="D218" s="11" t="s">
        <v>51</v>
      </c>
      <c r="E218" s="11" t="s">
        <v>304</v>
      </c>
      <c r="F218" s="12" t="s">
        <v>48</v>
      </c>
      <c r="G218" s="12" t="s">
        <v>510</v>
      </c>
      <c r="H218" s="12" t="s">
        <v>306</v>
      </c>
      <c r="I218" s="11" t="s">
        <v>504</v>
      </c>
      <c r="J218" s="12" t="str">
        <f t="shared" si="11"/>
        <v>≥17h</v>
      </c>
      <c r="K218" s="12" t="s">
        <v>512</v>
      </c>
      <c r="L218" s="69" t="s">
        <v>519</v>
      </c>
      <c r="M218" s="148"/>
      <c r="N218" s="156"/>
      <c r="O218" s="149"/>
      <c r="P218" s="149">
        <v>1</v>
      </c>
      <c r="Q218" s="149">
        <v>1</v>
      </c>
      <c r="R218" s="149"/>
      <c r="S218" s="149"/>
      <c r="T218" s="150"/>
      <c r="U218" s="132" t="s">
        <v>373</v>
      </c>
      <c r="V218" s="133" t="str">
        <f>VLOOKUP(A218,DB_ACS_Q1_Q4!$A$4:$AD$1328,13)</f>
        <v>Gas Natural</v>
      </c>
      <c r="W218" s="134" t="str">
        <f>VLOOKUP(A218,DB_REF_Q1_Q4!$A$4:$AD$1328,13)</f>
        <v>Ninguno</v>
      </c>
    </row>
    <row r="219" spans="1:23" ht="12" customHeight="1">
      <c r="A219" s="10">
        <v>215</v>
      </c>
      <c r="B219" s="69" t="s">
        <v>172</v>
      </c>
      <c r="C219" s="69" t="s">
        <v>168</v>
      </c>
      <c r="D219" s="11" t="s">
        <v>25</v>
      </c>
      <c r="E219" s="11" t="s">
        <v>304</v>
      </c>
      <c r="F219" s="12" t="s">
        <v>50</v>
      </c>
      <c r="G219" s="12" t="s">
        <v>310</v>
      </c>
      <c r="H219" s="12" t="s">
        <v>306</v>
      </c>
      <c r="I219" s="103" t="s">
        <v>504</v>
      </c>
      <c r="J219" s="12" t="str">
        <f t="shared" si="11"/>
        <v>≥17h</v>
      </c>
      <c r="K219" s="12" t="s">
        <v>512</v>
      </c>
      <c r="L219" s="69" t="s">
        <v>520</v>
      </c>
      <c r="M219" s="148"/>
      <c r="N219" s="156"/>
      <c r="O219" s="149"/>
      <c r="P219" s="149"/>
      <c r="Q219" s="149">
        <v>1</v>
      </c>
      <c r="R219" s="149"/>
      <c r="S219" s="149"/>
      <c r="T219" s="150"/>
      <c r="U219" s="132" t="s">
        <v>373</v>
      </c>
      <c r="V219" s="133" t="str">
        <f>VLOOKUP(A219,DB_ACS_Q1_Q4!$A$4:$AD$1328,13)</f>
        <v>Gas Natural</v>
      </c>
      <c r="W219" s="134" t="str">
        <f>VLOOKUP(A219,DB_REF_Q1_Q4!$A$4:$AD$1328,13)</f>
        <v>Ninguno</v>
      </c>
    </row>
    <row r="220" spans="1:23" ht="12" customHeight="1">
      <c r="A220" s="10">
        <v>216</v>
      </c>
      <c r="B220" s="69" t="s">
        <v>190</v>
      </c>
      <c r="C220" s="69" t="s">
        <v>190</v>
      </c>
      <c r="D220" s="11" t="s">
        <v>51</v>
      </c>
      <c r="E220" s="11" t="s">
        <v>304</v>
      </c>
      <c r="F220" s="12" t="s">
        <v>48</v>
      </c>
      <c r="G220" s="12" t="s">
        <v>310</v>
      </c>
      <c r="H220" s="12" t="s">
        <v>306</v>
      </c>
      <c r="I220" s="11" t="s">
        <v>507</v>
      </c>
      <c r="J220" s="12" t="str">
        <f t="shared" si="11"/>
        <v>≥17h</v>
      </c>
      <c r="K220" s="12" t="s">
        <v>513</v>
      </c>
      <c r="L220" s="69" t="s">
        <v>518</v>
      </c>
      <c r="M220" s="148">
        <v>1</v>
      </c>
      <c r="N220" s="156"/>
      <c r="O220" s="149"/>
      <c r="P220" s="149"/>
      <c r="Q220" s="149"/>
      <c r="R220" s="149"/>
      <c r="S220" s="149"/>
      <c r="T220" s="150"/>
      <c r="U220" s="132" t="s">
        <v>373</v>
      </c>
      <c r="V220" s="133" t="str">
        <f>VLOOKUP(A220,DB_ACS_Q1_Q4!$A$4:$AD$1328,13)</f>
        <v>Gas Natural</v>
      </c>
      <c r="W220" s="134" t="str">
        <f>VLOOKUP(A220,DB_REF_Q1_Q4!$A$4:$AD$1328,13)</f>
        <v>AC Eléctrico</v>
      </c>
    </row>
    <row r="221" spans="1:23" ht="12" customHeight="1">
      <c r="A221" s="10">
        <v>217</v>
      </c>
      <c r="B221" s="69" t="s">
        <v>291</v>
      </c>
      <c r="C221" s="69" t="s">
        <v>291</v>
      </c>
      <c r="D221" s="11" t="str">
        <f>"+60"</f>
        <v>+60</v>
      </c>
      <c r="E221" s="11" t="s">
        <v>304</v>
      </c>
      <c r="F221" s="12" t="s">
        <v>49</v>
      </c>
      <c r="G221" s="12" t="s">
        <v>510</v>
      </c>
      <c r="H221" s="12" t="s">
        <v>307</v>
      </c>
      <c r="I221" s="11" t="s">
        <v>504</v>
      </c>
      <c r="J221" s="12" t="str">
        <f t="shared" si="11"/>
        <v>≥17h</v>
      </c>
      <c r="K221" s="12" t="s">
        <v>512</v>
      </c>
      <c r="L221" s="69" t="s">
        <v>519</v>
      </c>
      <c r="M221" s="148">
        <v>1</v>
      </c>
      <c r="N221" s="156"/>
      <c r="O221" s="149"/>
      <c r="P221" s="149"/>
      <c r="Q221" s="149"/>
      <c r="R221" s="149"/>
      <c r="S221" s="149"/>
      <c r="T221" s="150"/>
      <c r="U221" s="132" t="s">
        <v>374</v>
      </c>
      <c r="V221" s="133" t="str">
        <f>VLOOKUP(A221,DB_ACS_Q1_Q4!$A$4:$AD$1328,13)</f>
        <v>Gasóleo</v>
      </c>
      <c r="W221" s="134" t="str">
        <f>VLOOKUP(A221,DB_REF_Q1_Q4!$A$4:$AD$1328,13)</f>
        <v>Ninguno</v>
      </c>
    </row>
    <row r="222" spans="1:23" ht="12" customHeight="1">
      <c r="A222" s="10">
        <v>218</v>
      </c>
      <c r="B222" s="69" t="s">
        <v>189</v>
      </c>
      <c r="C222" s="69" t="s">
        <v>189</v>
      </c>
      <c r="D222" s="11" t="str">
        <f>"+60"</f>
        <v>+60</v>
      </c>
      <c r="E222" s="11" t="s">
        <v>303</v>
      </c>
      <c r="F222" s="12" t="s">
        <v>49</v>
      </c>
      <c r="G222" s="12" t="s">
        <v>510</v>
      </c>
      <c r="H222" s="12" t="s">
        <v>306</v>
      </c>
      <c r="I222" s="103" t="s">
        <v>504</v>
      </c>
      <c r="J222" s="12" t="str">
        <f t="shared" si="11"/>
        <v>≥17h</v>
      </c>
      <c r="K222" s="12" t="s">
        <v>47</v>
      </c>
      <c r="L222" s="69" t="s">
        <v>519</v>
      </c>
      <c r="M222" s="148">
        <v>1</v>
      </c>
      <c r="N222" s="156"/>
      <c r="O222" s="149"/>
      <c r="P222" s="149"/>
      <c r="Q222" s="149"/>
      <c r="R222" s="149"/>
      <c r="S222" s="149"/>
      <c r="T222" s="150"/>
      <c r="U222" s="132" t="s">
        <v>373</v>
      </c>
      <c r="V222" s="133" t="str">
        <f>VLOOKUP(A222,DB_ACS_Q1_Q4!$A$4:$AD$1328,13)</f>
        <v>Gas Natural</v>
      </c>
      <c r="W222" s="134" t="str">
        <f>VLOOKUP(A222,DB_REF_Q1_Q4!$A$4:$AD$1328,13)</f>
        <v>Ninguno</v>
      </c>
    </row>
    <row r="223" spans="1:23" ht="12" customHeight="1">
      <c r="A223" s="10">
        <v>219</v>
      </c>
      <c r="B223" s="69" t="s">
        <v>181</v>
      </c>
      <c r="C223" s="69" t="s">
        <v>168</v>
      </c>
      <c r="D223" s="11" t="str">
        <f>"+60"</f>
        <v>+60</v>
      </c>
      <c r="E223" s="11" t="s">
        <v>303</v>
      </c>
      <c r="F223" s="12" t="s">
        <v>49</v>
      </c>
      <c r="G223" s="11" t="s">
        <v>511</v>
      </c>
      <c r="H223" s="12" t="s">
        <v>307</v>
      </c>
      <c r="I223" s="103" t="s">
        <v>504</v>
      </c>
      <c r="J223" s="12" t="str">
        <f t="shared" si="11"/>
        <v>≥17h</v>
      </c>
      <c r="K223" s="12" t="s">
        <v>512</v>
      </c>
      <c r="L223" s="69" t="s">
        <v>520</v>
      </c>
      <c r="M223" s="148">
        <v>1</v>
      </c>
      <c r="N223" s="156"/>
      <c r="O223" s="149"/>
      <c r="P223" s="149"/>
      <c r="Q223" s="149"/>
      <c r="R223" s="149"/>
      <c r="S223" s="149"/>
      <c r="T223" s="150"/>
      <c r="U223" s="132" t="s">
        <v>373</v>
      </c>
      <c r="V223" s="133" t="str">
        <f>VLOOKUP(A223,DB_ACS_Q1_Q4!$A$4:$AD$1328,13)</f>
        <v>Gas Natural</v>
      </c>
      <c r="W223" s="134" t="str">
        <f>VLOOKUP(A223,DB_REF_Q1_Q4!$A$4:$AD$1328,13)</f>
        <v>Ninguno</v>
      </c>
    </row>
    <row r="224" spans="1:23" ht="12" customHeight="1">
      <c r="A224" s="10">
        <v>220</v>
      </c>
      <c r="B224" s="69" t="s">
        <v>189</v>
      </c>
      <c r="C224" s="69" t="s">
        <v>189</v>
      </c>
      <c r="D224" s="11" t="s">
        <v>51</v>
      </c>
      <c r="E224" s="11" t="s">
        <v>304</v>
      </c>
      <c r="F224" s="12" t="s">
        <v>48</v>
      </c>
      <c r="G224" s="12" t="s">
        <v>310</v>
      </c>
      <c r="H224" s="12" t="s">
        <v>306</v>
      </c>
      <c r="I224" s="11" t="s">
        <v>504</v>
      </c>
      <c r="J224" s="12" t="str">
        <f t="shared" si="11"/>
        <v>≥17h</v>
      </c>
      <c r="K224" s="12" t="s">
        <v>513</v>
      </c>
      <c r="L224" s="69" t="s">
        <v>519</v>
      </c>
      <c r="M224" s="148">
        <v>1</v>
      </c>
      <c r="N224" s="156"/>
      <c r="O224" s="149"/>
      <c r="P224" s="149"/>
      <c r="Q224" s="149"/>
      <c r="R224" s="149"/>
      <c r="S224" s="149"/>
      <c r="T224" s="150"/>
      <c r="U224" s="132" t="s">
        <v>373</v>
      </c>
      <c r="V224" s="133" t="str">
        <f>VLOOKUP(A224,DB_ACS_Q1_Q4!$A$4:$AD$1328,13)</f>
        <v>Gas Natural</v>
      </c>
      <c r="W224" s="134" t="str">
        <f>VLOOKUP(A224,DB_REF_Q1_Q4!$A$4:$AD$1328,13)</f>
        <v>Ninguno</v>
      </c>
    </row>
    <row r="225" spans="1:23" ht="12" customHeight="1">
      <c r="A225" s="10">
        <v>221</v>
      </c>
      <c r="B225" s="69" t="s">
        <v>291</v>
      </c>
      <c r="C225" s="69" t="s">
        <v>291</v>
      </c>
      <c r="D225" s="11" t="s">
        <v>25</v>
      </c>
      <c r="E225" s="11" t="s">
        <v>304</v>
      </c>
      <c r="F225" s="12" t="s">
        <v>48</v>
      </c>
      <c r="G225" s="12" t="s">
        <v>510</v>
      </c>
      <c r="H225" s="12" t="s">
        <v>306</v>
      </c>
      <c r="I225" s="103" t="s">
        <v>504</v>
      </c>
      <c r="J225" s="11" t="str">
        <f>"12-16h"</f>
        <v>12-16h</v>
      </c>
      <c r="K225" s="12" t="s">
        <v>513</v>
      </c>
      <c r="L225" s="69" t="s">
        <v>519</v>
      </c>
      <c r="M225" s="148">
        <v>1</v>
      </c>
      <c r="N225" s="156"/>
      <c r="O225" s="149"/>
      <c r="P225" s="149"/>
      <c r="Q225" s="149"/>
      <c r="R225" s="149"/>
      <c r="S225" s="149"/>
      <c r="T225" s="150"/>
      <c r="U225" s="132" t="s">
        <v>371</v>
      </c>
      <c r="V225" s="133" t="str">
        <f>VLOOKUP(A225,DB_ACS_Q1_Q4!$A$4:$AD$1328,13)</f>
        <v>GLP</v>
      </c>
      <c r="W225" s="134" t="str">
        <f>VLOOKUP(A225,DB_REF_Q1_Q4!$A$4:$AD$1328,13)</f>
        <v>Ninguno</v>
      </c>
    </row>
    <row r="226" spans="1:23" ht="12" customHeight="1">
      <c r="A226" s="10">
        <v>222</v>
      </c>
      <c r="B226" s="69" t="s">
        <v>181</v>
      </c>
      <c r="C226" s="69" t="s">
        <v>168</v>
      </c>
      <c r="D226" s="11" t="str">
        <f>"+60"</f>
        <v>+60</v>
      </c>
      <c r="E226" s="11" t="s">
        <v>304</v>
      </c>
      <c r="F226" s="12" t="s">
        <v>49</v>
      </c>
      <c r="G226" s="12" t="s">
        <v>510</v>
      </c>
      <c r="H226" s="12" t="s">
        <v>306</v>
      </c>
      <c r="I226" s="103" t="s">
        <v>505</v>
      </c>
      <c r="J226" s="12" t="str">
        <f>"≥17h"</f>
        <v>≥17h</v>
      </c>
      <c r="K226" s="12" t="s">
        <v>47</v>
      </c>
      <c r="L226" s="69" t="s">
        <v>520</v>
      </c>
      <c r="M226" s="148"/>
      <c r="N226" s="156"/>
      <c r="O226" s="149"/>
      <c r="P226" s="149">
        <v>1</v>
      </c>
      <c r="Q226" s="149"/>
      <c r="R226" s="149"/>
      <c r="S226" s="149"/>
      <c r="T226" s="150"/>
      <c r="U226" s="132" t="s">
        <v>373</v>
      </c>
      <c r="V226" s="133" t="str">
        <f>VLOOKUP(A226,DB_ACS_Q1_Q4!$A$4:$AD$1328,13)</f>
        <v>Gas Natural</v>
      </c>
      <c r="W226" s="134" t="str">
        <f>VLOOKUP(A226,DB_REF_Q1_Q4!$A$4:$AD$1328,13)</f>
        <v>Ninguno</v>
      </c>
    </row>
    <row r="227" spans="1:23" ht="12" customHeight="1">
      <c r="A227" s="10">
        <v>223</v>
      </c>
      <c r="B227" s="69" t="s">
        <v>189</v>
      </c>
      <c r="C227" s="69" t="s">
        <v>189</v>
      </c>
      <c r="D227" s="11" t="s">
        <v>51</v>
      </c>
      <c r="E227" s="11" t="s">
        <v>304</v>
      </c>
      <c r="F227" s="12" t="s">
        <v>48</v>
      </c>
      <c r="G227" s="12" t="s">
        <v>310</v>
      </c>
      <c r="H227" s="12" t="s">
        <v>306</v>
      </c>
      <c r="I227" s="11" t="s">
        <v>504</v>
      </c>
      <c r="J227" s="12" t="str">
        <f>"≥17h"</f>
        <v>≥17h</v>
      </c>
      <c r="K227" s="12" t="s">
        <v>512</v>
      </c>
      <c r="L227" s="69" t="s">
        <v>519</v>
      </c>
      <c r="M227" s="148">
        <v>1</v>
      </c>
      <c r="N227" s="156"/>
      <c r="O227" s="149"/>
      <c r="P227" s="149">
        <v>1</v>
      </c>
      <c r="Q227" s="149"/>
      <c r="R227" s="149"/>
      <c r="S227" s="149"/>
      <c r="T227" s="150"/>
      <c r="U227" s="132" t="s">
        <v>374</v>
      </c>
      <c r="V227" s="133" t="str">
        <f>VLOOKUP(A227,DB_ACS_Q1_Q4!$A$4:$AD$1328,13)</f>
        <v>Electricidad</v>
      </c>
      <c r="W227" s="134" t="str">
        <f>VLOOKUP(A227,DB_REF_Q1_Q4!$A$4:$AD$1328,13)</f>
        <v>Ninguno</v>
      </c>
    </row>
    <row r="228" spans="1:23" ht="12" customHeight="1">
      <c r="A228" s="10">
        <v>224</v>
      </c>
      <c r="B228" s="69" t="s">
        <v>181</v>
      </c>
      <c r="C228" s="69" t="s">
        <v>168</v>
      </c>
      <c r="D228" s="11" t="s">
        <v>51</v>
      </c>
      <c r="E228" s="11" t="s">
        <v>304</v>
      </c>
      <c r="F228" s="12" t="s">
        <v>50</v>
      </c>
      <c r="G228" s="12" t="s">
        <v>510</v>
      </c>
      <c r="H228" s="12" t="s">
        <v>306</v>
      </c>
      <c r="I228" s="12" t="s">
        <v>505</v>
      </c>
      <c r="J228" s="11" t="str">
        <f>"12-16h"</f>
        <v>12-16h</v>
      </c>
      <c r="K228" s="12" t="s">
        <v>47</v>
      </c>
      <c r="L228" s="69" t="s">
        <v>520</v>
      </c>
      <c r="M228" s="148">
        <v>1</v>
      </c>
      <c r="N228" s="156"/>
      <c r="O228" s="149"/>
      <c r="P228" s="149"/>
      <c r="Q228" s="149"/>
      <c r="R228" s="149"/>
      <c r="S228" s="149"/>
      <c r="T228" s="150"/>
      <c r="U228" s="132" t="s">
        <v>373</v>
      </c>
      <c r="V228" s="133" t="str">
        <f>VLOOKUP(A228,DB_ACS_Q1_Q4!$A$4:$AD$1328,13)</f>
        <v>Gas Natural</v>
      </c>
      <c r="W228" s="134" t="str">
        <f>VLOOKUP(A228,DB_REF_Q1_Q4!$A$4:$AD$1328,13)</f>
        <v>Ninguno</v>
      </c>
    </row>
    <row r="229" spans="1:23" ht="12" customHeight="1">
      <c r="A229" s="10">
        <v>225</v>
      </c>
      <c r="B229" s="69" t="s">
        <v>291</v>
      </c>
      <c r="C229" s="69" t="s">
        <v>291</v>
      </c>
      <c r="D229" s="11" t="s">
        <v>25</v>
      </c>
      <c r="E229" s="11" t="s">
        <v>304</v>
      </c>
      <c r="F229" s="12" t="s">
        <v>48</v>
      </c>
      <c r="G229" s="12" t="s">
        <v>310</v>
      </c>
      <c r="H229" s="12" t="s">
        <v>306</v>
      </c>
      <c r="I229" s="103" t="s">
        <v>504</v>
      </c>
      <c r="J229" s="12" t="str">
        <f>"≥17h"</f>
        <v>≥17h</v>
      </c>
      <c r="K229" s="12" t="s">
        <v>512</v>
      </c>
      <c r="L229" s="69" t="s">
        <v>519</v>
      </c>
      <c r="M229" s="148">
        <v>1</v>
      </c>
      <c r="N229" s="156"/>
      <c r="O229" s="149"/>
      <c r="P229" s="149">
        <v>1</v>
      </c>
      <c r="Q229" s="149"/>
      <c r="R229" s="149"/>
      <c r="S229" s="149"/>
      <c r="T229" s="150"/>
      <c r="U229" s="132" t="s">
        <v>373</v>
      </c>
      <c r="V229" s="133" t="str">
        <f>VLOOKUP(A229,DB_ACS_Q1_Q4!$A$4:$AD$1328,13)</f>
        <v>Gas Natural</v>
      </c>
      <c r="W229" s="134" t="str">
        <f>VLOOKUP(A229,DB_REF_Q1_Q4!$A$4:$AD$1328,13)</f>
        <v>Ninguno</v>
      </c>
    </row>
    <row r="230" spans="1:23" ht="12" customHeight="1">
      <c r="A230" s="10">
        <v>226</v>
      </c>
      <c r="B230" s="69" t="s">
        <v>65</v>
      </c>
      <c r="C230" s="69" t="s">
        <v>65</v>
      </c>
      <c r="D230" s="11" t="s">
        <v>51</v>
      </c>
      <c r="E230" s="11" t="s">
        <v>303</v>
      </c>
      <c r="F230" s="12" t="s">
        <v>48</v>
      </c>
      <c r="G230" s="12" t="s">
        <v>310</v>
      </c>
      <c r="H230" s="12" t="s">
        <v>306</v>
      </c>
      <c r="I230" s="103" t="s">
        <v>505</v>
      </c>
      <c r="J230" s="12" t="str">
        <f>"≥17h"</f>
        <v>≥17h</v>
      </c>
      <c r="K230" s="12" t="s">
        <v>513</v>
      </c>
      <c r="L230" s="69" t="s">
        <v>518</v>
      </c>
      <c r="M230" s="148"/>
      <c r="N230" s="156"/>
      <c r="O230" s="149"/>
      <c r="P230" s="149"/>
      <c r="Q230" s="149"/>
      <c r="R230" s="149"/>
      <c r="S230" s="149"/>
      <c r="T230" s="150"/>
      <c r="U230" s="132" t="s">
        <v>342</v>
      </c>
      <c r="V230" s="133" t="str">
        <f>VLOOKUP(A230,DB_ACS_Q1_Q4!$A$4:$AD$1328,13)</f>
        <v>Gas Natural</v>
      </c>
      <c r="W230" s="134" t="str">
        <f>VLOOKUP(A230,DB_REF_Q1_Q4!$A$4:$AD$1328,13)</f>
        <v>Ninguno</v>
      </c>
    </row>
    <row r="231" spans="1:23" ht="12" customHeight="1">
      <c r="A231" s="10">
        <v>227</v>
      </c>
      <c r="B231" s="69" t="s">
        <v>291</v>
      </c>
      <c r="C231" s="69" t="s">
        <v>291</v>
      </c>
      <c r="D231" s="11" t="s">
        <v>25</v>
      </c>
      <c r="E231" s="11" t="s">
        <v>304</v>
      </c>
      <c r="F231" s="12" t="s">
        <v>48</v>
      </c>
      <c r="G231" s="12" t="s">
        <v>310</v>
      </c>
      <c r="H231" s="12" t="s">
        <v>306</v>
      </c>
      <c r="I231" s="103" t="s">
        <v>504</v>
      </c>
      <c r="J231" s="11" t="str">
        <f>"12-16h"</f>
        <v>12-16h</v>
      </c>
      <c r="K231" s="12" t="s">
        <v>513</v>
      </c>
      <c r="L231" s="69" t="s">
        <v>519</v>
      </c>
      <c r="M231" s="148">
        <v>1</v>
      </c>
      <c r="N231" s="156"/>
      <c r="O231" s="149"/>
      <c r="P231" s="149"/>
      <c r="Q231" s="149"/>
      <c r="R231" s="149"/>
      <c r="S231" s="149"/>
      <c r="T231" s="150"/>
      <c r="U231" s="132" t="s">
        <v>373</v>
      </c>
      <c r="V231" s="133" t="str">
        <f>VLOOKUP(A231,DB_ACS_Q1_Q4!$A$4:$AD$1328,13)</f>
        <v>Gas Natural</v>
      </c>
      <c r="W231" s="134" t="str">
        <f>VLOOKUP(A231,DB_REF_Q1_Q4!$A$4:$AD$1328,13)</f>
        <v>Ninguno</v>
      </c>
    </row>
    <row r="232" spans="1:23" ht="12" customHeight="1">
      <c r="A232" s="10">
        <v>228</v>
      </c>
      <c r="B232" s="69" t="s">
        <v>248</v>
      </c>
      <c r="C232" s="69" t="s">
        <v>245</v>
      </c>
      <c r="D232" s="11" t="s">
        <v>51</v>
      </c>
      <c r="E232" s="11" t="s">
        <v>304</v>
      </c>
      <c r="F232" s="12" t="s">
        <v>50</v>
      </c>
      <c r="G232" s="12" t="s">
        <v>510</v>
      </c>
      <c r="H232" s="12" t="s">
        <v>306</v>
      </c>
      <c r="I232" s="103" t="s">
        <v>504</v>
      </c>
      <c r="J232" s="11" t="str">
        <f>"12-16h"</f>
        <v>12-16h</v>
      </c>
      <c r="K232" s="12" t="s">
        <v>513</v>
      </c>
      <c r="L232" s="69" t="s">
        <v>520</v>
      </c>
      <c r="M232" s="148"/>
      <c r="N232" s="156"/>
      <c r="O232" s="149"/>
      <c r="P232" s="149"/>
      <c r="Q232" s="149"/>
      <c r="R232" s="149"/>
      <c r="S232" s="149">
        <v>1</v>
      </c>
      <c r="T232" s="150"/>
      <c r="U232" s="132" t="s">
        <v>373</v>
      </c>
      <c r="V232" s="133" t="str">
        <f>VLOOKUP(A232,DB_ACS_Q1_Q4!$A$4:$AD$1328,13)</f>
        <v>Gas Natural</v>
      </c>
      <c r="W232" s="134" t="str">
        <f>VLOOKUP(A232,DB_REF_Q1_Q4!$A$4:$AD$1328,13)</f>
        <v>Ninguno</v>
      </c>
    </row>
    <row r="233" spans="1:23" ht="12" customHeight="1">
      <c r="A233" s="10">
        <v>229</v>
      </c>
      <c r="B233" s="69" t="s">
        <v>189</v>
      </c>
      <c r="C233" s="69" t="s">
        <v>189</v>
      </c>
      <c r="D233" s="11" t="s">
        <v>25</v>
      </c>
      <c r="E233" s="11" t="s">
        <v>304</v>
      </c>
      <c r="F233" s="12" t="s">
        <v>50</v>
      </c>
      <c r="G233" s="12" t="s">
        <v>510</v>
      </c>
      <c r="H233" s="12" t="s">
        <v>306</v>
      </c>
      <c r="I233" s="11" t="s">
        <v>504</v>
      </c>
      <c r="J233" s="12" t="str">
        <f>"≥17h"</f>
        <v>≥17h</v>
      </c>
      <c r="K233" s="12" t="s">
        <v>512</v>
      </c>
      <c r="L233" s="69" t="s">
        <v>519</v>
      </c>
      <c r="M233" s="148">
        <v>1</v>
      </c>
      <c r="N233" s="156"/>
      <c r="O233" s="149"/>
      <c r="P233" s="149"/>
      <c r="Q233" s="149"/>
      <c r="R233" s="149"/>
      <c r="S233" s="149"/>
      <c r="T233" s="150"/>
      <c r="U233" s="132" t="s">
        <v>373</v>
      </c>
      <c r="V233" s="133" t="str">
        <f>VLOOKUP(A233,DB_ACS_Q1_Q4!$A$4:$AD$1328,13)</f>
        <v>Gas Natural</v>
      </c>
      <c r="W233" s="134" t="str">
        <f>VLOOKUP(A233,DB_REF_Q1_Q4!$A$4:$AD$1328,13)</f>
        <v>Ninguno</v>
      </c>
    </row>
    <row r="234" spans="1:23" ht="12" customHeight="1">
      <c r="A234" s="10">
        <v>230</v>
      </c>
      <c r="B234" s="69" t="s">
        <v>291</v>
      </c>
      <c r="C234" s="69" t="s">
        <v>291</v>
      </c>
      <c r="D234" s="11" t="s">
        <v>51</v>
      </c>
      <c r="E234" s="11" t="s">
        <v>303</v>
      </c>
      <c r="F234" s="12" t="s">
        <v>50</v>
      </c>
      <c r="G234" s="12" t="s">
        <v>510</v>
      </c>
      <c r="H234" s="12" t="s">
        <v>306</v>
      </c>
      <c r="I234" s="103" t="s">
        <v>504</v>
      </c>
      <c r="J234" s="11" t="str">
        <f>"12-16h"</f>
        <v>12-16h</v>
      </c>
      <c r="K234" s="12" t="s">
        <v>47</v>
      </c>
      <c r="L234" s="69" t="s">
        <v>519</v>
      </c>
      <c r="M234" s="148">
        <v>1</v>
      </c>
      <c r="N234" s="156"/>
      <c r="O234" s="149"/>
      <c r="P234" s="149"/>
      <c r="Q234" s="149"/>
      <c r="R234" s="149"/>
      <c r="S234" s="149"/>
      <c r="T234" s="150"/>
      <c r="U234" s="132" t="s">
        <v>374</v>
      </c>
      <c r="V234" s="133" t="str">
        <f>VLOOKUP(A234,DB_ACS_Q1_Q4!$A$4:$AD$1328,13)</f>
        <v>Gasóleo</v>
      </c>
      <c r="W234" s="134" t="str">
        <f>VLOOKUP(A234,DB_REF_Q1_Q4!$A$4:$AD$1328,13)</f>
        <v>Ninguno</v>
      </c>
    </row>
    <row r="235" spans="1:23" ht="12" customHeight="1">
      <c r="A235" s="10">
        <v>231</v>
      </c>
      <c r="B235" s="69" t="s">
        <v>66</v>
      </c>
      <c r="C235" s="69" t="s">
        <v>65</v>
      </c>
      <c r="D235" s="11" t="str">
        <f>"+60"</f>
        <v>+60</v>
      </c>
      <c r="E235" s="11" t="s">
        <v>304</v>
      </c>
      <c r="F235" s="12" t="s">
        <v>49</v>
      </c>
      <c r="G235" s="11" t="s">
        <v>511</v>
      </c>
      <c r="H235" s="12" t="s">
        <v>306</v>
      </c>
      <c r="I235" s="103" t="s">
        <v>505</v>
      </c>
      <c r="J235" s="11" t="str">
        <f>"12-16h"</f>
        <v>12-16h</v>
      </c>
      <c r="K235" s="12" t="s">
        <v>512</v>
      </c>
      <c r="L235" s="69" t="s">
        <v>518</v>
      </c>
      <c r="M235" s="148"/>
      <c r="N235" s="156"/>
      <c r="O235" s="149"/>
      <c r="P235" s="149">
        <v>1</v>
      </c>
      <c r="Q235" s="149"/>
      <c r="R235" s="149"/>
      <c r="S235" s="149"/>
      <c r="T235" s="150"/>
      <c r="U235" s="132" t="s">
        <v>342</v>
      </c>
      <c r="V235" s="133" t="str">
        <f>VLOOKUP(A235,DB_ACS_Q1_Q4!$A$4:$AD$1328,13)</f>
        <v>Gas Natural</v>
      </c>
      <c r="W235" s="134" t="str">
        <f>VLOOKUP(A235,DB_REF_Q1_Q4!$A$4:$AD$1328,13)</f>
        <v>Ninguno</v>
      </c>
    </row>
    <row r="236" spans="1:23" ht="12" customHeight="1">
      <c r="A236" s="10">
        <v>232</v>
      </c>
      <c r="B236" s="69" t="s">
        <v>190</v>
      </c>
      <c r="C236" s="69" t="s">
        <v>190</v>
      </c>
      <c r="D236" s="11" t="str">
        <f>"+60"</f>
        <v>+60</v>
      </c>
      <c r="E236" s="11" t="s">
        <v>303</v>
      </c>
      <c r="F236" s="12" t="s">
        <v>49</v>
      </c>
      <c r="G236" s="12" t="s">
        <v>510</v>
      </c>
      <c r="H236" s="12" t="s">
        <v>308</v>
      </c>
      <c r="I236" s="103" t="s">
        <v>505</v>
      </c>
      <c r="J236" s="12" t="str">
        <f>"≥17h"</f>
        <v>≥17h</v>
      </c>
      <c r="K236" s="12" t="s">
        <v>512</v>
      </c>
      <c r="L236" s="69" t="s">
        <v>518</v>
      </c>
      <c r="M236" s="148"/>
      <c r="N236" s="156"/>
      <c r="O236" s="149"/>
      <c r="P236" s="149"/>
      <c r="Q236" s="149"/>
      <c r="R236" s="149"/>
      <c r="S236" s="149">
        <v>1</v>
      </c>
      <c r="T236" s="150"/>
      <c r="U236" s="132" t="s">
        <v>373</v>
      </c>
      <c r="V236" s="133" t="str">
        <f>VLOOKUP(A236,DB_ACS_Q1_Q4!$A$4:$AD$1328,13)</f>
        <v>Gas Natural</v>
      </c>
      <c r="W236" s="134" t="str">
        <f>VLOOKUP(A236,DB_REF_Q1_Q4!$A$4:$AD$1328,13)</f>
        <v>Ninguno</v>
      </c>
    </row>
    <row r="237" spans="1:23" ht="12" customHeight="1">
      <c r="A237" s="10">
        <v>233</v>
      </c>
      <c r="B237" s="69" t="s">
        <v>67</v>
      </c>
      <c r="C237" s="69" t="s">
        <v>67</v>
      </c>
      <c r="D237" s="11" t="s">
        <v>51</v>
      </c>
      <c r="E237" s="11" t="s">
        <v>303</v>
      </c>
      <c r="F237" s="12" t="s">
        <v>48</v>
      </c>
      <c r="G237" s="12" t="s">
        <v>310</v>
      </c>
      <c r="H237" s="12" t="s">
        <v>306</v>
      </c>
      <c r="I237" s="103" t="s">
        <v>504</v>
      </c>
      <c r="J237" s="12" t="str">
        <f>"≥17h"</f>
        <v>≥17h</v>
      </c>
      <c r="K237" s="12" t="s">
        <v>47</v>
      </c>
      <c r="L237" s="69" t="s">
        <v>518</v>
      </c>
      <c r="M237" s="148"/>
      <c r="N237" s="156"/>
      <c r="O237" s="149"/>
      <c r="P237" s="149"/>
      <c r="Q237" s="149">
        <v>1</v>
      </c>
      <c r="R237" s="149"/>
      <c r="S237" s="149"/>
      <c r="T237" s="150"/>
      <c r="U237" s="132" t="s">
        <v>342</v>
      </c>
      <c r="V237" s="133" t="str">
        <f>VLOOKUP(A237,DB_ACS_Q1_Q4!$A$4:$AD$1328,13)</f>
        <v>Otros</v>
      </c>
      <c r="W237" s="134" t="str">
        <f>VLOOKUP(A237,DB_REF_Q1_Q4!$A$4:$AD$1328,13)</f>
        <v>Ninguno</v>
      </c>
    </row>
    <row r="238" spans="1:23" ht="12" customHeight="1">
      <c r="A238" s="10">
        <v>234</v>
      </c>
      <c r="B238" s="69" t="s">
        <v>189</v>
      </c>
      <c r="C238" s="69" t="s">
        <v>189</v>
      </c>
      <c r="D238" s="11" t="str">
        <f>"+60"</f>
        <v>+60</v>
      </c>
      <c r="E238" s="11" t="s">
        <v>304</v>
      </c>
      <c r="F238" s="12" t="s">
        <v>49</v>
      </c>
      <c r="G238" s="12" t="s">
        <v>310</v>
      </c>
      <c r="H238" s="12" t="s">
        <v>306</v>
      </c>
      <c r="I238" s="103" t="s">
        <v>504</v>
      </c>
      <c r="J238" s="11" t="str">
        <f>"12-16h"</f>
        <v>12-16h</v>
      </c>
      <c r="K238" s="12" t="s">
        <v>512</v>
      </c>
      <c r="L238" s="69" t="s">
        <v>519</v>
      </c>
      <c r="M238" s="148"/>
      <c r="N238" s="156"/>
      <c r="O238" s="149"/>
      <c r="P238" s="149"/>
      <c r="Q238" s="149"/>
      <c r="R238" s="149"/>
      <c r="S238" s="149"/>
      <c r="T238" s="150">
        <v>1</v>
      </c>
      <c r="U238" s="132" t="s">
        <v>373</v>
      </c>
      <c r="V238" s="133" t="str">
        <f>VLOOKUP(A238,DB_ACS_Q1_Q4!$A$4:$AD$1328,13)</f>
        <v>Gas Natural</v>
      </c>
      <c r="W238" s="134" t="str">
        <f>VLOOKUP(A238,DB_REF_Q1_Q4!$A$4:$AD$1328,13)</f>
        <v>Ninguno</v>
      </c>
    </row>
    <row r="239" spans="1:23" ht="12" customHeight="1">
      <c r="A239" s="10">
        <v>235</v>
      </c>
      <c r="B239" s="69" t="s">
        <v>113</v>
      </c>
      <c r="C239" s="69" t="s">
        <v>71</v>
      </c>
      <c r="D239" s="11" t="s">
        <v>25</v>
      </c>
      <c r="E239" s="11" t="s">
        <v>304</v>
      </c>
      <c r="F239" s="12" t="s">
        <v>48</v>
      </c>
      <c r="G239" s="12" t="s">
        <v>310</v>
      </c>
      <c r="H239" s="12" t="s">
        <v>307</v>
      </c>
      <c r="I239" s="12" t="s">
        <v>505</v>
      </c>
      <c r="J239" s="11" t="str">
        <f>"12-16h"</f>
        <v>12-16h</v>
      </c>
      <c r="K239" s="12" t="s">
        <v>47</v>
      </c>
      <c r="L239" s="69" t="s">
        <v>520</v>
      </c>
      <c r="M239" s="148"/>
      <c r="N239" s="156"/>
      <c r="O239" s="149"/>
      <c r="P239" s="149"/>
      <c r="Q239" s="149"/>
      <c r="R239" s="149"/>
      <c r="S239" s="149">
        <v>1</v>
      </c>
      <c r="T239" s="150"/>
      <c r="U239" s="132" t="s">
        <v>371</v>
      </c>
      <c r="V239" s="133" t="str">
        <f>VLOOKUP(A239,DB_ACS_Q1_Q4!$A$4:$AD$1328,13)</f>
        <v>Electricidad</v>
      </c>
      <c r="W239" s="134" t="str">
        <f>VLOOKUP(A239,DB_REF_Q1_Q4!$A$4:$AD$1328,13)</f>
        <v>Ninguno</v>
      </c>
    </row>
    <row r="240" spans="1:23" ht="12" customHeight="1">
      <c r="A240" s="10">
        <v>236</v>
      </c>
      <c r="B240" s="69" t="s">
        <v>67</v>
      </c>
      <c r="C240" s="69" t="s">
        <v>67</v>
      </c>
      <c r="D240" s="11" t="s">
        <v>51</v>
      </c>
      <c r="E240" s="11" t="s">
        <v>303</v>
      </c>
      <c r="F240" s="12" t="s">
        <v>50</v>
      </c>
      <c r="G240" s="12" t="s">
        <v>510</v>
      </c>
      <c r="H240" s="12" t="s">
        <v>308</v>
      </c>
      <c r="I240" s="11" t="s">
        <v>507</v>
      </c>
      <c r="J240" s="12" t="str">
        <f>"≥17h"</f>
        <v>≥17h</v>
      </c>
      <c r="K240" s="12" t="s">
        <v>513</v>
      </c>
      <c r="L240" s="69" t="s">
        <v>518</v>
      </c>
      <c r="M240" s="148">
        <v>1</v>
      </c>
      <c r="N240" s="156"/>
      <c r="O240" s="149"/>
      <c r="P240" s="149"/>
      <c r="Q240" s="149"/>
      <c r="R240" s="149"/>
      <c r="S240" s="149"/>
      <c r="T240" s="150"/>
      <c r="U240" s="132" t="s">
        <v>371</v>
      </c>
      <c r="V240" s="133" t="str">
        <f>VLOOKUP(A240,DB_ACS_Q1_Q4!$A$4:$AD$1328,13)</f>
        <v>GLP</v>
      </c>
      <c r="W240" s="134" t="str">
        <f>VLOOKUP(A240,DB_REF_Q1_Q4!$A$4:$AD$1328,13)</f>
        <v>Ninguno</v>
      </c>
    </row>
    <row r="241" spans="1:23" ht="12" customHeight="1">
      <c r="A241" s="10">
        <v>237</v>
      </c>
      <c r="B241" s="69" t="s">
        <v>68</v>
      </c>
      <c r="C241" s="69" t="s">
        <v>69</v>
      </c>
      <c r="D241" s="11" t="s">
        <v>25</v>
      </c>
      <c r="E241" s="11" t="s">
        <v>303</v>
      </c>
      <c r="F241" s="12" t="s">
        <v>49</v>
      </c>
      <c r="G241" s="11" t="s">
        <v>511</v>
      </c>
      <c r="H241" s="12" t="s">
        <v>307</v>
      </c>
      <c r="I241" s="103" t="s">
        <v>505</v>
      </c>
      <c r="J241" s="12" t="str">
        <f>"≥17h"</f>
        <v>≥17h</v>
      </c>
      <c r="K241" s="12" t="s">
        <v>512</v>
      </c>
      <c r="L241" s="69" t="s">
        <v>518</v>
      </c>
      <c r="M241" s="148"/>
      <c r="N241" s="156"/>
      <c r="O241" s="149"/>
      <c r="P241" s="149"/>
      <c r="Q241" s="149"/>
      <c r="R241" s="149"/>
      <c r="S241" s="149"/>
      <c r="T241" s="150"/>
      <c r="U241" s="132" t="s">
        <v>371</v>
      </c>
      <c r="V241" s="133" t="str">
        <f>VLOOKUP(A241,DB_ACS_Q1_Q4!$A$4:$AD$1328,13)</f>
        <v>Electricidad</v>
      </c>
      <c r="W241" s="134" t="str">
        <f>VLOOKUP(A241,DB_REF_Q1_Q4!$A$4:$AD$1328,13)</f>
        <v>AC Eléctrico</v>
      </c>
    </row>
    <row r="242" spans="1:23" ht="12" customHeight="1">
      <c r="A242" s="10">
        <v>238</v>
      </c>
      <c r="B242" s="69" t="s">
        <v>82</v>
      </c>
      <c r="C242" s="69" t="s">
        <v>82</v>
      </c>
      <c r="D242" s="11" t="s">
        <v>51</v>
      </c>
      <c r="E242" s="11" t="s">
        <v>304</v>
      </c>
      <c r="F242" s="12" t="s">
        <v>49</v>
      </c>
      <c r="G242" s="11" t="s">
        <v>511</v>
      </c>
      <c r="H242" s="12" t="s">
        <v>307</v>
      </c>
      <c r="I242" s="11" t="s">
        <v>507</v>
      </c>
      <c r="J242" s="11" t="str">
        <f>"12-16h"</f>
        <v>12-16h</v>
      </c>
      <c r="K242" s="12" t="s">
        <v>47</v>
      </c>
      <c r="L242" s="69" t="s">
        <v>518</v>
      </c>
      <c r="M242" s="148"/>
      <c r="N242" s="156"/>
      <c r="O242" s="149"/>
      <c r="P242" s="149"/>
      <c r="Q242" s="149"/>
      <c r="R242" s="149">
        <v>1</v>
      </c>
      <c r="S242" s="149"/>
      <c r="T242" s="150"/>
      <c r="U242" s="132" t="s">
        <v>385</v>
      </c>
      <c r="V242" s="133" t="str">
        <f>VLOOKUP(A242,DB_ACS_Q1_Q4!$A$4:$AD$1328,13)</f>
        <v>Gas Natural</v>
      </c>
      <c r="W242" s="134" t="str">
        <f>VLOOKUP(A242,DB_REF_Q1_Q4!$A$4:$AD$1328,13)</f>
        <v>Bomba de calor aire</v>
      </c>
    </row>
    <row r="243" spans="1:23" ht="12" customHeight="1">
      <c r="A243" s="10">
        <v>239</v>
      </c>
      <c r="B243" s="69" t="s">
        <v>109</v>
      </c>
      <c r="C243" s="69" t="s">
        <v>71</v>
      </c>
      <c r="D243" s="11" t="str">
        <f>"+60"</f>
        <v>+60</v>
      </c>
      <c r="E243" s="11" t="s">
        <v>304</v>
      </c>
      <c r="F243" s="12" t="s">
        <v>48</v>
      </c>
      <c r="G243" s="12" t="s">
        <v>510</v>
      </c>
      <c r="H243" s="12" t="s">
        <v>306</v>
      </c>
      <c r="I243" s="11" t="s">
        <v>504</v>
      </c>
      <c r="J243" s="11" t="str">
        <f>"12-16h"</f>
        <v>12-16h</v>
      </c>
      <c r="K243" s="12" t="s">
        <v>513</v>
      </c>
      <c r="L243" s="69" t="s">
        <v>520</v>
      </c>
      <c r="M243" s="148"/>
      <c r="N243" s="156"/>
      <c r="O243" s="149"/>
      <c r="P243" s="149">
        <v>1</v>
      </c>
      <c r="Q243" s="149"/>
      <c r="R243" s="149"/>
      <c r="S243" s="149"/>
      <c r="T243" s="150"/>
      <c r="U243" s="132" t="s">
        <v>373</v>
      </c>
      <c r="V243" s="133" t="str">
        <f>VLOOKUP(A243,DB_ACS_Q1_Q4!$A$4:$AD$1328,13)</f>
        <v>Gas Natural</v>
      </c>
      <c r="W243" s="134" t="str">
        <f>VLOOKUP(A243,DB_REF_Q1_Q4!$A$4:$AD$1328,13)</f>
        <v>Ninguno</v>
      </c>
    </row>
    <row r="244" spans="1:23" ht="12" customHeight="1">
      <c r="A244" s="10">
        <v>240</v>
      </c>
      <c r="B244" s="69" t="s">
        <v>290</v>
      </c>
      <c r="C244" s="69" t="s">
        <v>281</v>
      </c>
      <c r="D244" s="11" t="s">
        <v>51</v>
      </c>
      <c r="E244" s="11" t="s">
        <v>303</v>
      </c>
      <c r="F244" s="12" t="s">
        <v>48</v>
      </c>
      <c r="G244" s="11" t="s">
        <v>511</v>
      </c>
      <c r="H244" s="12" t="s">
        <v>307</v>
      </c>
      <c r="I244" s="11" t="s">
        <v>504</v>
      </c>
      <c r="J244" s="12" t="str">
        <f>"≥17h"</f>
        <v>≥17h</v>
      </c>
      <c r="K244" s="12" t="s">
        <v>513</v>
      </c>
      <c r="L244" s="69" t="s">
        <v>519</v>
      </c>
      <c r="M244" s="148"/>
      <c r="N244" s="156"/>
      <c r="O244" s="149"/>
      <c r="P244" s="149"/>
      <c r="Q244" s="149"/>
      <c r="R244" s="149">
        <v>1</v>
      </c>
      <c r="S244" s="149"/>
      <c r="T244" s="150"/>
      <c r="U244" s="132" t="s">
        <v>373</v>
      </c>
      <c r="V244" s="133" t="str">
        <f>VLOOKUP(A244,DB_ACS_Q1_Q4!$A$4:$AD$1328,13)</f>
        <v>Gas Natural</v>
      </c>
      <c r="W244" s="134" t="str">
        <f>VLOOKUP(A244,DB_REF_Q1_Q4!$A$4:$AD$1328,13)</f>
        <v>Ninguno</v>
      </c>
    </row>
    <row r="245" spans="1:23" ht="12" customHeight="1">
      <c r="A245" s="10">
        <v>241</v>
      </c>
      <c r="B245" s="69" t="s">
        <v>70</v>
      </c>
      <c r="C245" s="69" t="s">
        <v>71</v>
      </c>
      <c r="D245" s="11" t="s">
        <v>51</v>
      </c>
      <c r="E245" s="11" t="s">
        <v>303</v>
      </c>
      <c r="F245" s="12" t="s">
        <v>48</v>
      </c>
      <c r="G245" s="12" t="s">
        <v>310</v>
      </c>
      <c r="H245" s="12" t="s">
        <v>306</v>
      </c>
      <c r="I245" s="103" t="s">
        <v>504</v>
      </c>
      <c r="J245" s="11" t="str">
        <f>"12-16h"</f>
        <v>12-16h</v>
      </c>
      <c r="K245" s="12" t="s">
        <v>513</v>
      </c>
      <c r="L245" s="69" t="s">
        <v>520</v>
      </c>
      <c r="M245" s="148"/>
      <c r="N245" s="156">
        <v>1</v>
      </c>
      <c r="O245" s="149"/>
      <c r="P245" s="149"/>
      <c r="Q245" s="149"/>
      <c r="R245" s="149"/>
      <c r="S245" s="149"/>
      <c r="T245" s="150"/>
      <c r="U245" s="132" t="s">
        <v>371</v>
      </c>
      <c r="V245" s="133" t="str">
        <f>VLOOKUP(A245,DB_ACS_Q1_Q4!$A$4:$AD$1328,13)</f>
        <v>Electricidad</v>
      </c>
      <c r="W245" s="134" t="str">
        <f>VLOOKUP(A245,DB_REF_Q1_Q4!$A$4:$AD$1328,13)</f>
        <v>Ninguno</v>
      </c>
    </row>
    <row r="246" spans="1:23" ht="12" customHeight="1">
      <c r="A246" s="10">
        <v>242</v>
      </c>
      <c r="B246" s="69" t="s">
        <v>110</v>
      </c>
      <c r="C246" s="69" t="s">
        <v>71</v>
      </c>
      <c r="D246" s="11" t="s">
        <v>51</v>
      </c>
      <c r="E246" s="11" t="s">
        <v>303</v>
      </c>
      <c r="F246" s="12" t="s">
        <v>50</v>
      </c>
      <c r="G246" s="11" t="s">
        <v>511</v>
      </c>
      <c r="H246" s="12" t="s">
        <v>308</v>
      </c>
      <c r="I246" s="103" t="s">
        <v>504</v>
      </c>
      <c r="J246" s="12" t="str">
        <f t="shared" ref="J246:J251" si="12">"≥17h"</f>
        <v>≥17h</v>
      </c>
      <c r="K246" s="12" t="s">
        <v>47</v>
      </c>
      <c r="L246" s="69" t="s">
        <v>520</v>
      </c>
      <c r="M246" s="148">
        <v>1</v>
      </c>
      <c r="N246" s="156"/>
      <c r="O246" s="149"/>
      <c r="P246" s="149"/>
      <c r="Q246" s="149"/>
      <c r="R246" s="149"/>
      <c r="S246" s="149"/>
      <c r="T246" s="150"/>
      <c r="U246" s="132" t="s">
        <v>374</v>
      </c>
      <c r="V246" s="133" t="str">
        <f>VLOOKUP(A246,DB_ACS_Q1_Q4!$A$4:$AD$1328,13)</f>
        <v>Gasóleo</v>
      </c>
      <c r="W246" s="134" t="str">
        <f>VLOOKUP(A246,DB_REF_Q1_Q4!$A$4:$AD$1328,13)</f>
        <v>Ninguno</v>
      </c>
    </row>
    <row r="247" spans="1:23" ht="12" customHeight="1">
      <c r="A247" s="10">
        <v>243</v>
      </c>
      <c r="B247" s="69" t="s">
        <v>82</v>
      </c>
      <c r="C247" s="69" t="s">
        <v>82</v>
      </c>
      <c r="D247" s="11" t="s">
        <v>25</v>
      </c>
      <c r="E247" s="11" t="s">
        <v>303</v>
      </c>
      <c r="F247" s="12" t="s">
        <v>48</v>
      </c>
      <c r="G247" s="12" t="s">
        <v>510</v>
      </c>
      <c r="H247" s="12" t="s">
        <v>308</v>
      </c>
      <c r="I247" s="11" t="s">
        <v>507</v>
      </c>
      <c r="J247" s="12" t="str">
        <f t="shared" si="12"/>
        <v>≥17h</v>
      </c>
      <c r="K247" s="12" t="s">
        <v>512</v>
      </c>
      <c r="L247" s="69" t="s">
        <v>518</v>
      </c>
      <c r="M247" s="148">
        <v>1</v>
      </c>
      <c r="N247" s="156"/>
      <c r="O247" s="149"/>
      <c r="P247" s="149">
        <v>1</v>
      </c>
      <c r="Q247" s="149"/>
      <c r="R247" s="149"/>
      <c r="S247" s="149"/>
      <c r="T247" s="150"/>
      <c r="U247" s="132" t="s">
        <v>385</v>
      </c>
      <c r="V247" s="133" t="str">
        <f>VLOOKUP(A247,DB_ACS_Q1_Q4!$A$4:$AD$1328,13)</f>
        <v>Solar Térmica</v>
      </c>
      <c r="W247" s="134" t="str">
        <f>VLOOKUP(A247,DB_REF_Q1_Q4!$A$4:$AD$1328,13)</f>
        <v>Bomba de calor aire</v>
      </c>
    </row>
    <row r="248" spans="1:23" ht="12" customHeight="1">
      <c r="A248" s="10">
        <v>244</v>
      </c>
      <c r="B248" s="69" t="s">
        <v>112</v>
      </c>
      <c r="C248" s="69" t="s">
        <v>71</v>
      </c>
      <c r="D248" s="11" t="s">
        <v>51</v>
      </c>
      <c r="E248" s="11" t="s">
        <v>304</v>
      </c>
      <c r="F248" s="12" t="s">
        <v>50</v>
      </c>
      <c r="G248" s="12" t="s">
        <v>310</v>
      </c>
      <c r="H248" s="12" t="s">
        <v>306</v>
      </c>
      <c r="I248" s="103" t="s">
        <v>505</v>
      </c>
      <c r="J248" s="12" t="str">
        <f t="shared" si="12"/>
        <v>≥17h</v>
      </c>
      <c r="K248" s="12" t="s">
        <v>513</v>
      </c>
      <c r="L248" s="69" t="s">
        <v>520</v>
      </c>
      <c r="M248" s="148"/>
      <c r="N248" s="156"/>
      <c r="O248" s="149">
        <v>1</v>
      </c>
      <c r="P248" s="149"/>
      <c r="Q248" s="149"/>
      <c r="R248" s="149"/>
      <c r="S248" s="149"/>
      <c r="T248" s="150"/>
      <c r="U248" s="132" t="s">
        <v>371</v>
      </c>
      <c r="V248" s="133" t="str">
        <f>VLOOKUP(A248,DB_ACS_Q1_Q4!$A$4:$AD$1328,13)</f>
        <v>Electricidad</v>
      </c>
      <c r="W248" s="134" t="str">
        <f>VLOOKUP(A248,DB_REF_Q1_Q4!$A$4:$AD$1328,13)</f>
        <v>Ninguno</v>
      </c>
    </row>
    <row r="249" spans="1:23" ht="12" customHeight="1">
      <c r="A249" s="10">
        <v>245</v>
      </c>
      <c r="B249" s="69" t="s">
        <v>284</v>
      </c>
      <c r="C249" s="69" t="s">
        <v>281</v>
      </c>
      <c r="D249" s="11" t="str">
        <f>"+60"</f>
        <v>+60</v>
      </c>
      <c r="E249" s="11" t="s">
        <v>304</v>
      </c>
      <c r="F249" s="12" t="s">
        <v>49</v>
      </c>
      <c r="G249" s="11" t="s">
        <v>511</v>
      </c>
      <c r="H249" s="12" t="s">
        <v>307</v>
      </c>
      <c r="I249" s="11" t="s">
        <v>504</v>
      </c>
      <c r="J249" s="12" t="str">
        <f t="shared" si="12"/>
        <v>≥17h</v>
      </c>
      <c r="K249" s="12" t="s">
        <v>512</v>
      </c>
      <c r="L249" s="69" t="s">
        <v>519</v>
      </c>
      <c r="M249" s="148">
        <v>1</v>
      </c>
      <c r="N249" s="156"/>
      <c r="O249" s="149"/>
      <c r="P249" s="149"/>
      <c r="Q249" s="149"/>
      <c r="R249" s="149"/>
      <c r="S249" s="149"/>
      <c r="T249" s="150"/>
      <c r="U249" s="132" t="s">
        <v>373</v>
      </c>
      <c r="V249" s="133" t="str">
        <f>VLOOKUP(A249,DB_ACS_Q1_Q4!$A$4:$AD$1328,13)</f>
        <v>Gas Natural</v>
      </c>
      <c r="W249" s="134" t="str">
        <f>VLOOKUP(A249,DB_REF_Q1_Q4!$A$4:$AD$1328,13)</f>
        <v>Ninguno</v>
      </c>
    </row>
    <row r="250" spans="1:23" ht="12" customHeight="1">
      <c r="A250" s="10">
        <v>246</v>
      </c>
      <c r="B250" s="69" t="s">
        <v>189</v>
      </c>
      <c r="C250" s="69" t="s">
        <v>189</v>
      </c>
      <c r="D250" s="11" t="str">
        <f>"+60"</f>
        <v>+60</v>
      </c>
      <c r="E250" s="11" t="s">
        <v>304</v>
      </c>
      <c r="F250" s="12" t="s">
        <v>49</v>
      </c>
      <c r="G250" s="12" t="s">
        <v>310</v>
      </c>
      <c r="H250" s="12" t="s">
        <v>306</v>
      </c>
      <c r="I250" s="103" t="s">
        <v>505</v>
      </c>
      <c r="J250" s="12" t="str">
        <f t="shared" si="12"/>
        <v>≥17h</v>
      </c>
      <c r="K250" s="12" t="s">
        <v>512</v>
      </c>
      <c r="L250" s="69" t="s">
        <v>519</v>
      </c>
      <c r="M250" s="148">
        <v>1</v>
      </c>
      <c r="N250" s="156"/>
      <c r="O250" s="149"/>
      <c r="P250" s="149"/>
      <c r="Q250" s="149"/>
      <c r="R250" s="149"/>
      <c r="S250" s="149"/>
      <c r="T250" s="150"/>
      <c r="U250" s="132" t="s">
        <v>373</v>
      </c>
      <c r="V250" s="133" t="str">
        <f>VLOOKUP(A250,DB_ACS_Q1_Q4!$A$4:$AD$1328,13)</f>
        <v>Gas Natural</v>
      </c>
      <c r="W250" s="134" t="str">
        <f>VLOOKUP(A250,DB_REF_Q1_Q4!$A$4:$AD$1328,13)</f>
        <v>Ninguno</v>
      </c>
    </row>
    <row r="251" spans="1:23" ht="12" customHeight="1">
      <c r="A251" s="10">
        <v>247</v>
      </c>
      <c r="B251" s="69" t="s">
        <v>73</v>
      </c>
      <c r="C251" s="69" t="s">
        <v>72</v>
      </c>
      <c r="D251" s="11" t="s">
        <v>51</v>
      </c>
      <c r="E251" s="11" t="s">
        <v>304</v>
      </c>
      <c r="F251" s="12" t="s">
        <v>50</v>
      </c>
      <c r="G251" s="11" t="s">
        <v>511</v>
      </c>
      <c r="H251" s="12" t="s">
        <v>307</v>
      </c>
      <c r="I251" s="103" t="s">
        <v>504</v>
      </c>
      <c r="J251" s="12" t="str">
        <f t="shared" si="12"/>
        <v>≥17h</v>
      </c>
      <c r="K251" s="12" t="s">
        <v>513</v>
      </c>
      <c r="L251" s="69" t="s">
        <v>519</v>
      </c>
      <c r="M251" s="148"/>
      <c r="N251" s="156"/>
      <c r="O251" s="149"/>
      <c r="P251" s="149"/>
      <c r="Q251" s="149"/>
      <c r="R251" s="149">
        <v>1</v>
      </c>
      <c r="S251" s="149"/>
      <c r="T251" s="150"/>
      <c r="U251" s="132" t="s">
        <v>374</v>
      </c>
      <c r="V251" s="133" t="str">
        <f>VLOOKUP(A251,DB_ACS_Q1_Q4!$A$4:$AD$1328,13)</f>
        <v>Gasóleo</v>
      </c>
      <c r="W251" s="134" t="str">
        <f>VLOOKUP(A251,DB_REF_Q1_Q4!$A$4:$AD$1328,13)</f>
        <v>AC Eléctrico</v>
      </c>
    </row>
    <row r="252" spans="1:23" ht="12" customHeight="1">
      <c r="A252" s="10">
        <v>248</v>
      </c>
      <c r="B252" s="69" t="s">
        <v>113</v>
      </c>
      <c r="C252" s="69" t="s">
        <v>71</v>
      </c>
      <c r="D252" s="11" t="s">
        <v>51</v>
      </c>
      <c r="E252" s="11" t="s">
        <v>304</v>
      </c>
      <c r="F252" s="12" t="s">
        <v>50</v>
      </c>
      <c r="G252" s="12" t="s">
        <v>310</v>
      </c>
      <c r="H252" s="12" t="s">
        <v>306</v>
      </c>
      <c r="I252" s="103" t="s">
        <v>504</v>
      </c>
      <c r="J252" s="11" t="str">
        <f>"12-16h"</f>
        <v>12-16h</v>
      </c>
      <c r="K252" s="12" t="s">
        <v>512</v>
      </c>
      <c r="L252" s="69" t="s">
        <v>520</v>
      </c>
      <c r="M252" s="148"/>
      <c r="N252" s="156"/>
      <c r="O252" s="149"/>
      <c r="P252" s="149">
        <v>1</v>
      </c>
      <c r="Q252" s="149"/>
      <c r="R252" s="149"/>
      <c r="S252" s="149"/>
      <c r="T252" s="150"/>
      <c r="U252" s="132" t="s">
        <v>373</v>
      </c>
      <c r="V252" s="133" t="str">
        <f>VLOOKUP(A252,DB_ACS_Q1_Q4!$A$4:$AD$1328,13)</f>
        <v>Gas Natural</v>
      </c>
      <c r="W252" s="134" t="str">
        <f>VLOOKUP(A252,DB_REF_Q1_Q4!$A$4:$AD$1328,13)</f>
        <v>Ninguno</v>
      </c>
    </row>
    <row r="253" spans="1:23" ht="12" customHeight="1">
      <c r="A253" s="10">
        <v>249</v>
      </c>
      <c r="B253" s="69" t="s">
        <v>192</v>
      </c>
      <c r="C253" s="69" t="s">
        <v>191</v>
      </c>
      <c r="D253" s="11" t="str">
        <f>"+60"</f>
        <v>+60</v>
      </c>
      <c r="E253" s="11" t="s">
        <v>303</v>
      </c>
      <c r="F253" s="12" t="s">
        <v>49</v>
      </c>
      <c r="G253" s="12" t="s">
        <v>510</v>
      </c>
      <c r="H253" s="12" t="s">
        <v>306</v>
      </c>
      <c r="I253" s="103" t="s">
        <v>504</v>
      </c>
      <c r="J253" s="12" t="str">
        <f>"≥17h"</f>
        <v>≥17h</v>
      </c>
      <c r="K253" s="12" t="s">
        <v>512</v>
      </c>
      <c r="L253" s="69" t="s">
        <v>519</v>
      </c>
      <c r="M253" s="148">
        <v>1</v>
      </c>
      <c r="N253" s="156"/>
      <c r="O253" s="149"/>
      <c r="P253" s="149"/>
      <c r="Q253" s="149"/>
      <c r="R253" s="149"/>
      <c r="S253" s="149"/>
      <c r="T253" s="150"/>
      <c r="U253" s="132" t="s">
        <v>373</v>
      </c>
      <c r="V253" s="133" t="str">
        <f>VLOOKUP(A253,DB_ACS_Q1_Q4!$A$4:$AD$1328,13)</f>
        <v>Gas Natural</v>
      </c>
      <c r="W253" s="134" t="str">
        <f>VLOOKUP(A253,DB_REF_Q1_Q4!$A$4:$AD$1328,13)</f>
        <v>Ninguno</v>
      </c>
    </row>
    <row r="254" spans="1:23" ht="12" customHeight="1">
      <c r="A254" s="10">
        <v>250</v>
      </c>
      <c r="B254" s="69" t="s">
        <v>73</v>
      </c>
      <c r="C254" s="69" t="s">
        <v>72</v>
      </c>
      <c r="D254" s="11" t="s">
        <v>51</v>
      </c>
      <c r="E254" s="11" t="s">
        <v>304</v>
      </c>
      <c r="F254" s="12" t="s">
        <v>49</v>
      </c>
      <c r="G254" s="11" t="s">
        <v>511</v>
      </c>
      <c r="H254" s="12" t="s">
        <v>308</v>
      </c>
      <c r="I254" s="103" t="s">
        <v>505</v>
      </c>
      <c r="J254" s="12" t="str">
        <f>"≥17h"</f>
        <v>≥17h</v>
      </c>
      <c r="K254" s="12" t="s">
        <v>512</v>
      </c>
      <c r="L254" s="69" t="s">
        <v>519</v>
      </c>
      <c r="M254" s="148">
        <v>1</v>
      </c>
      <c r="N254" s="156"/>
      <c r="O254" s="149"/>
      <c r="P254" s="149"/>
      <c r="Q254" s="149"/>
      <c r="R254" s="149"/>
      <c r="S254" s="149"/>
      <c r="T254" s="150"/>
      <c r="U254" s="132" t="s">
        <v>374</v>
      </c>
      <c r="V254" s="133" t="str">
        <f>VLOOKUP(A254,DB_ACS_Q1_Q4!$A$4:$AD$1328,13)</f>
        <v>Gasóleo</v>
      </c>
      <c r="W254" s="134" t="str">
        <f>VLOOKUP(A254,DB_REF_Q1_Q4!$A$4:$AD$1328,13)</f>
        <v>AC Eléctrico</v>
      </c>
    </row>
    <row r="255" spans="1:23" ht="12" customHeight="1">
      <c r="A255" s="10">
        <v>251</v>
      </c>
      <c r="B255" s="69" t="s">
        <v>82</v>
      </c>
      <c r="C255" s="69" t="s">
        <v>82</v>
      </c>
      <c r="D255" s="11" t="s">
        <v>51</v>
      </c>
      <c r="E255" s="11" t="s">
        <v>304</v>
      </c>
      <c r="F255" s="12" t="s">
        <v>49</v>
      </c>
      <c r="G255" s="11" t="s">
        <v>511</v>
      </c>
      <c r="H255" s="12" t="s">
        <v>308</v>
      </c>
      <c r="I255" s="11" t="s">
        <v>507</v>
      </c>
      <c r="J255" s="12" t="str">
        <f>"≥17h"</f>
        <v>≥17h</v>
      </c>
      <c r="K255" s="12" t="s">
        <v>47</v>
      </c>
      <c r="L255" s="69" t="s">
        <v>518</v>
      </c>
      <c r="M255" s="148">
        <v>1</v>
      </c>
      <c r="N255" s="156"/>
      <c r="O255" s="149"/>
      <c r="P255" s="149">
        <v>1</v>
      </c>
      <c r="Q255" s="149"/>
      <c r="R255" s="149"/>
      <c r="S255" s="149"/>
      <c r="T255" s="150"/>
      <c r="U255" s="132" t="s">
        <v>373</v>
      </c>
      <c r="V255" s="133" t="str">
        <f>VLOOKUP(A255,DB_ACS_Q1_Q4!$A$4:$AD$1328,13)</f>
        <v>Gas Natural</v>
      </c>
      <c r="W255" s="134" t="str">
        <f>VLOOKUP(A255,DB_REF_Q1_Q4!$A$4:$AD$1328,13)</f>
        <v>Ninguno</v>
      </c>
    </row>
    <row r="256" spans="1:23" ht="12" customHeight="1">
      <c r="A256" s="10">
        <v>252</v>
      </c>
      <c r="B256" s="69" t="s">
        <v>113</v>
      </c>
      <c r="C256" s="69" t="s">
        <v>71</v>
      </c>
      <c r="D256" s="11" t="s">
        <v>51</v>
      </c>
      <c r="E256" s="11" t="s">
        <v>303</v>
      </c>
      <c r="F256" s="12" t="s">
        <v>50</v>
      </c>
      <c r="G256" s="12" t="s">
        <v>310</v>
      </c>
      <c r="H256" s="12" t="s">
        <v>306</v>
      </c>
      <c r="I256" s="103" t="s">
        <v>504</v>
      </c>
      <c r="J256" s="12" t="str">
        <f>"≥17h"</f>
        <v>≥17h</v>
      </c>
      <c r="K256" s="12" t="s">
        <v>513</v>
      </c>
      <c r="L256" s="69" t="s">
        <v>520</v>
      </c>
      <c r="M256" s="148">
        <v>1</v>
      </c>
      <c r="N256" s="156"/>
      <c r="O256" s="149"/>
      <c r="P256" s="149"/>
      <c r="Q256" s="149"/>
      <c r="R256" s="149"/>
      <c r="S256" s="149"/>
      <c r="T256" s="150"/>
      <c r="U256" s="132" t="s">
        <v>373</v>
      </c>
      <c r="V256" s="133" t="str">
        <f>VLOOKUP(A256,DB_ACS_Q1_Q4!$A$4:$AD$1328,13)</f>
        <v>Gas Natural</v>
      </c>
      <c r="W256" s="134" t="str">
        <f>VLOOKUP(A256,DB_REF_Q1_Q4!$A$4:$AD$1328,13)</f>
        <v>Ninguno</v>
      </c>
    </row>
    <row r="257" spans="1:23" ht="12" customHeight="1">
      <c r="A257" s="10">
        <v>253</v>
      </c>
      <c r="B257" s="69" t="s">
        <v>113</v>
      </c>
      <c r="C257" s="69" t="s">
        <v>71</v>
      </c>
      <c r="D257" s="11" t="s">
        <v>25</v>
      </c>
      <c r="E257" s="11" t="s">
        <v>304</v>
      </c>
      <c r="F257" s="12" t="s">
        <v>50</v>
      </c>
      <c r="G257" s="12" t="s">
        <v>310</v>
      </c>
      <c r="H257" s="12" t="s">
        <v>306</v>
      </c>
      <c r="I257" s="11" t="s">
        <v>504</v>
      </c>
      <c r="J257" s="12" t="str">
        <f>"≥17h"</f>
        <v>≥17h</v>
      </c>
      <c r="K257" s="12" t="s">
        <v>513</v>
      </c>
      <c r="L257" s="69" t="s">
        <v>520</v>
      </c>
      <c r="M257" s="148"/>
      <c r="N257" s="156"/>
      <c r="O257" s="149"/>
      <c r="P257" s="149">
        <v>1</v>
      </c>
      <c r="Q257" s="149"/>
      <c r="R257" s="149">
        <v>1</v>
      </c>
      <c r="S257" s="149"/>
      <c r="T257" s="150"/>
      <c r="U257" s="132" t="s">
        <v>373</v>
      </c>
      <c r="V257" s="133" t="str">
        <f>VLOOKUP(A257,DB_ACS_Q1_Q4!$A$4:$AD$1328,13)</f>
        <v>Gas Natural</v>
      </c>
      <c r="W257" s="134" t="str">
        <f>VLOOKUP(A257,DB_REF_Q1_Q4!$A$4:$AD$1328,13)</f>
        <v>Ninguno</v>
      </c>
    </row>
    <row r="258" spans="1:23" ht="12" customHeight="1">
      <c r="A258" s="10">
        <v>254</v>
      </c>
      <c r="B258" s="69" t="s">
        <v>284</v>
      </c>
      <c r="C258" s="69" t="s">
        <v>281</v>
      </c>
      <c r="D258" s="11" t="str">
        <f>"+60"</f>
        <v>+60</v>
      </c>
      <c r="E258" s="11" t="s">
        <v>303</v>
      </c>
      <c r="F258" s="12" t="s">
        <v>49</v>
      </c>
      <c r="G258" s="11" t="s">
        <v>511</v>
      </c>
      <c r="H258" s="12" t="s">
        <v>307</v>
      </c>
      <c r="I258" s="11" t="s">
        <v>507</v>
      </c>
      <c r="J258" s="11" t="str">
        <f>"12-16h"</f>
        <v>12-16h</v>
      </c>
      <c r="K258" s="12" t="s">
        <v>512</v>
      </c>
      <c r="L258" s="69" t="s">
        <v>519</v>
      </c>
      <c r="M258" s="148">
        <v>1</v>
      </c>
      <c r="N258" s="156"/>
      <c r="O258" s="149"/>
      <c r="P258" s="149"/>
      <c r="Q258" s="149"/>
      <c r="R258" s="149"/>
      <c r="S258" s="149"/>
      <c r="T258" s="150"/>
      <c r="U258" s="132" t="s">
        <v>373</v>
      </c>
      <c r="V258" s="133" t="str">
        <f>VLOOKUP(A258,DB_ACS_Q1_Q4!$A$4:$AD$1328,13)</f>
        <v>Gas Natural</v>
      </c>
      <c r="W258" s="134" t="str">
        <f>VLOOKUP(A258,DB_REF_Q1_Q4!$A$4:$AD$1328,13)</f>
        <v>Ninguno</v>
      </c>
    </row>
    <row r="259" spans="1:23" ht="12" customHeight="1">
      <c r="A259" s="10">
        <v>255</v>
      </c>
      <c r="B259" s="69" t="s">
        <v>74</v>
      </c>
      <c r="C259" s="69" t="s">
        <v>75</v>
      </c>
      <c r="D259" s="11" t="s">
        <v>25</v>
      </c>
      <c r="E259" s="11" t="s">
        <v>304</v>
      </c>
      <c r="F259" s="12" t="s">
        <v>50</v>
      </c>
      <c r="G259" s="12" t="s">
        <v>310</v>
      </c>
      <c r="H259" s="12" t="s">
        <v>306</v>
      </c>
      <c r="I259" s="103" t="s">
        <v>505</v>
      </c>
      <c r="J259" s="12" t="str">
        <f t="shared" ref="J259:J266" si="13">"≥17h"</f>
        <v>≥17h</v>
      </c>
      <c r="K259" s="12" t="s">
        <v>513</v>
      </c>
      <c r="L259" s="69" t="s">
        <v>519</v>
      </c>
      <c r="M259" s="148">
        <v>1</v>
      </c>
      <c r="N259" s="156"/>
      <c r="O259" s="149"/>
      <c r="P259" s="149"/>
      <c r="Q259" s="149"/>
      <c r="R259" s="149"/>
      <c r="S259" s="149"/>
      <c r="T259" s="150"/>
      <c r="U259" s="132" t="s">
        <v>373</v>
      </c>
      <c r="V259" s="133" t="str">
        <f>VLOOKUP(A259,DB_ACS_Q1_Q4!$A$4:$AD$1328,13)</f>
        <v>Gas Natural</v>
      </c>
      <c r="W259" s="134" t="str">
        <f>VLOOKUP(A259,DB_REF_Q1_Q4!$A$4:$AD$1328,13)</f>
        <v>Ninguno</v>
      </c>
    </row>
    <row r="260" spans="1:23" ht="12" customHeight="1">
      <c r="A260" s="10">
        <v>256</v>
      </c>
      <c r="B260" s="69" t="s">
        <v>82</v>
      </c>
      <c r="C260" s="69" t="s">
        <v>82</v>
      </c>
      <c r="D260" s="11" t="s">
        <v>51</v>
      </c>
      <c r="E260" s="11" t="s">
        <v>303</v>
      </c>
      <c r="F260" s="12" t="s">
        <v>50</v>
      </c>
      <c r="G260" s="12" t="s">
        <v>510</v>
      </c>
      <c r="H260" s="12" t="s">
        <v>308</v>
      </c>
      <c r="I260" s="11" t="s">
        <v>507</v>
      </c>
      <c r="J260" s="12" t="str">
        <f t="shared" si="13"/>
        <v>≥17h</v>
      </c>
      <c r="K260" s="12" t="s">
        <v>512</v>
      </c>
      <c r="L260" s="69" t="s">
        <v>518</v>
      </c>
      <c r="M260" s="148"/>
      <c r="N260" s="156"/>
      <c r="O260" s="149"/>
      <c r="P260" s="149">
        <v>1</v>
      </c>
      <c r="Q260" s="149"/>
      <c r="R260" s="149"/>
      <c r="S260" s="149"/>
      <c r="T260" s="150"/>
      <c r="U260" s="132" t="s">
        <v>371</v>
      </c>
      <c r="V260" s="133" t="str">
        <f>VLOOKUP(A260,DB_ACS_Q1_Q4!$A$4:$AD$1328,13)</f>
        <v>GLP</v>
      </c>
      <c r="W260" s="134" t="str">
        <f>VLOOKUP(A260,DB_REF_Q1_Q4!$A$4:$AD$1328,13)</f>
        <v>AC Eléctrico</v>
      </c>
    </row>
    <row r="261" spans="1:23" ht="12" customHeight="1">
      <c r="A261" s="10">
        <v>257</v>
      </c>
      <c r="B261" s="69" t="s">
        <v>284</v>
      </c>
      <c r="C261" s="69" t="s">
        <v>281</v>
      </c>
      <c r="D261" s="11" t="str">
        <f>"+60"</f>
        <v>+60</v>
      </c>
      <c r="E261" s="11" t="s">
        <v>304</v>
      </c>
      <c r="F261" s="12" t="s">
        <v>49</v>
      </c>
      <c r="G261" s="11" t="s">
        <v>511</v>
      </c>
      <c r="H261" s="12" t="s">
        <v>307</v>
      </c>
      <c r="I261" s="11" t="s">
        <v>504</v>
      </c>
      <c r="J261" s="12" t="str">
        <f t="shared" si="13"/>
        <v>≥17h</v>
      </c>
      <c r="K261" s="12" t="s">
        <v>512</v>
      </c>
      <c r="L261" s="69" t="s">
        <v>519</v>
      </c>
      <c r="M261" s="148">
        <v>1</v>
      </c>
      <c r="N261" s="156"/>
      <c r="O261" s="149"/>
      <c r="P261" s="149">
        <v>1</v>
      </c>
      <c r="Q261" s="149"/>
      <c r="R261" s="149"/>
      <c r="S261" s="149"/>
      <c r="T261" s="150"/>
      <c r="U261" s="132" t="s">
        <v>373</v>
      </c>
      <c r="V261" s="133" t="str">
        <f>VLOOKUP(A261,DB_ACS_Q1_Q4!$A$4:$AD$1328,13)</f>
        <v>Gas Natural</v>
      </c>
      <c r="W261" s="134" t="str">
        <f>VLOOKUP(A261,DB_REF_Q1_Q4!$A$4:$AD$1328,13)</f>
        <v>Ninguno</v>
      </c>
    </row>
    <row r="262" spans="1:23" ht="12" customHeight="1">
      <c r="A262" s="10">
        <v>258</v>
      </c>
      <c r="B262" s="69" t="s">
        <v>76</v>
      </c>
      <c r="C262" s="69" t="s">
        <v>75</v>
      </c>
      <c r="D262" s="11" t="s">
        <v>51</v>
      </c>
      <c r="E262" s="11" t="s">
        <v>304</v>
      </c>
      <c r="F262" s="12" t="s">
        <v>50</v>
      </c>
      <c r="G262" s="12" t="s">
        <v>310</v>
      </c>
      <c r="H262" s="12" t="s">
        <v>306</v>
      </c>
      <c r="I262" s="12" t="s">
        <v>505</v>
      </c>
      <c r="J262" s="12" t="str">
        <f t="shared" si="13"/>
        <v>≥17h</v>
      </c>
      <c r="K262" s="12" t="s">
        <v>512</v>
      </c>
      <c r="L262" s="69" t="s">
        <v>519</v>
      </c>
      <c r="M262" s="148">
        <v>1</v>
      </c>
      <c r="N262" s="156"/>
      <c r="O262" s="149"/>
      <c r="P262" s="149"/>
      <c r="Q262" s="149"/>
      <c r="R262" s="149"/>
      <c r="S262" s="149"/>
      <c r="T262" s="150"/>
      <c r="U262" s="132" t="s">
        <v>373</v>
      </c>
      <c r="V262" s="133" t="str">
        <f>VLOOKUP(A262,DB_ACS_Q1_Q4!$A$4:$AD$1328,13)</f>
        <v>Gas Natural</v>
      </c>
      <c r="W262" s="134" t="str">
        <f>VLOOKUP(A262,DB_REF_Q1_Q4!$A$4:$AD$1328,13)</f>
        <v>Ninguno</v>
      </c>
    </row>
    <row r="263" spans="1:23" ht="12" customHeight="1">
      <c r="A263" s="10">
        <v>259</v>
      </c>
      <c r="B263" s="69" t="s">
        <v>76</v>
      </c>
      <c r="C263" s="69" t="s">
        <v>75</v>
      </c>
      <c r="D263" s="11" t="s">
        <v>51</v>
      </c>
      <c r="E263" s="11" t="s">
        <v>304</v>
      </c>
      <c r="F263" s="12" t="s">
        <v>48</v>
      </c>
      <c r="G263" s="12" t="s">
        <v>510</v>
      </c>
      <c r="H263" s="12" t="s">
        <v>306</v>
      </c>
      <c r="I263" s="12" t="s">
        <v>505</v>
      </c>
      <c r="J263" s="12" t="str">
        <f t="shared" si="13"/>
        <v>≥17h</v>
      </c>
      <c r="K263" s="12" t="s">
        <v>513</v>
      </c>
      <c r="L263" s="69" t="s">
        <v>519</v>
      </c>
      <c r="M263" s="148"/>
      <c r="N263" s="156"/>
      <c r="O263" s="149"/>
      <c r="P263" s="149">
        <v>1</v>
      </c>
      <c r="Q263" s="149"/>
      <c r="R263" s="149">
        <v>1</v>
      </c>
      <c r="S263" s="149"/>
      <c r="T263" s="150"/>
      <c r="U263" s="132" t="s">
        <v>373</v>
      </c>
      <c r="V263" s="133" t="str">
        <f>VLOOKUP(A263,DB_ACS_Q1_Q4!$A$4:$AD$1328,13)</f>
        <v>Gas Natural</v>
      </c>
      <c r="W263" s="134" t="str">
        <f>VLOOKUP(A263,DB_REF_Q1_Q4!$A$4:$AD$1328,13)</f>
        <v>Ninguno</v>
      </c>
    </row>
    <row r="264" spans="1:23" ht="12" customHeight="1">
      <c r="A264" s="10">
        <v>260</v>
      </c>
      <c r="B264" s="69" t="s">
        <v>284</v>
      </c>
      <c r="C264" s="69" t="s">
        <v>281</v>
      </c>
      <c r="D264" s="11" t="str">
        <f>"+60"</f>
        <v>+60</v>
      </c>
      <c r="E264" s="11" t="s">
        <v>304</v>
      </c>
      <c r="F264" s="12" t="s">
        <v>49</v>
      </c>
      <c r="G264" s="11" t="s">
        <v>511</v>
      </c>
      <c r="H264" s="12" t="s">
        <v>307</v>
      </c>
      <c r="I264" s="103" t="s">
        <v>505</v>
      </c>
      <c r="J264" s="12" t="str">
        <f t="shared" si="13"/>
        <v>≥17h</v>
      </c>
      <c r="K264" s="12" t="s">
        <v>47</v>
      </c>
      <c r="L264" s="69" t="s">
        <v>519</v>
      </c>
      <c r="M264" s="148">
        <v>1</v>
      </c>
      <c r="N264" s="156">
        <v>1</v>
      </c>
      <c r="O264" s="149"/>
      <c r="P264" s="149"/>
      <c r="Q264" s="149"/>
      <c r="R264" s="149"/>
      <c r="S264" s="149"/>
      <c r="T264" s="150"/>
      <c r="U264" s="132" t="s">
        <v>374</v>
      </c>
      <c r="V264" s="133" t="str">
        <f>VLOOKUP(A264,DB_ACS_Q1_Q4!$A$4:$AD$1328,13)</f>
        <v>Gasóleo</v>
      </c>
      <c r="W264" s="134" t="str">
        <f>VLOOKUP(A264,DB_REF_Q1_Q4!$A$4:$AD$1328,13)</f>
        <v>Ninguno</v>
      </c>
    </row>
    <row r="265" spans="1:23" ht="12" customHeight="1">
      <c r="A265" s="10">
        <v>261</v>
      </c>
      <c r="B265" s="69" t="s">
        <v>113</v>
      </c>
      <c r="C265" s="69" t="s">
        <v>71</v>
      </c>
      <c r="D265" s="11" t="s">
        <v>51</v>
      </c>
      <c r="E265" s="11" t="s">
        <v>303</v>
      </c>
      <c r="F265" s="12" t="s">
        <v>48</v>
      </c>
      <c r="G265" s="12" t="s">
        <v>310</v>
      </c>
      <c r="H265" s="12" t="s">
        <v>306</v>
      </c>
      <c r="I265" s="103" t="s">
        <v>505</v>
      </c>
      <c r="J265" s="12" t="str">
        <f t="shared" si="13"/>
        <v>≥17h</v>
      </c>
      <c r="K265" s="12" t="s">
        <v>513</v>
      </c>
      <c r="L265" s="69" t="s">
        <v>520</v>
      </c>
      <c r="M265" s="148">
        <v>1</v>
      </c>
      <c r="N265" s="156">
        <v>1</v>
      </c>
      <c r="O265" s="149"/>
      <c r="P265" s="149"/>
      <c r="Q265" s="149"/>
      <c r="R265" s="149"/>
      <c r="S265" s="149"/>
      <c r="T265" s="150"/>
      <c r="U265" s="132" t="s">
        <v>373</v>
      </c>
      <c r="V265" s="133" t="str">
        <f>VLOOKUP(A265,DB_ACS_Q1_Q4!$A$4:$AD$1328,13)</f>
        <v>Gas Natural</v>
      </c>
      <c r="W265" s="134" t="str">
        <f>VLOOKUP(A265,DB_REF_Q1_Q4!$A$4:$AD$1328,13)</f>
        <v>Ninguno</v>
      </c>
    </row>
    <row r="266" spans="1:23" ht="12" customHeight="1">
      <c r="A266" s="10">
        <v>262</v>
      </c>
      <c r="B266" s="69" t="s">
        <v>76</v>
      </c>
      <c r="C266" s="69" t="s">
        <v>75</v>
      </c>
      <c r="D266" s="11" t="s">
        <v>51</v>
      </c>
      <c r="E266" s="11" t="s">
        <v>304</v>
      </c>
      <c r="F266" s="12" t="s">
        <v>49</v>
      </c>
      <c r="G266" s="12" t="s">
        <v>310</v>
      </c>
      <c r="H266" s="12" t="s">
        <v>306</v>
      </c>
      <c r="I266" s="103" t="s">
        <v>505</v>
      </c>
      <c r="J266" s="12" t="str">
        <f t="shared" si="13"/>
        <v>≥17h</v>
      </c>
      <c r="K266" s="12" t="s">
        <v>512</v>
      </c>
      <c r="L266" s="69" t="s">
        <v>519</v>
      </c>
      <c r="M266" s="148">
        <v>1</v>
      </c>
      <c r="N266" s="156"/>
      <c r="O266" s="149"/>
      <c r="P266" s="149">
        <v>1</v>
      </c>
      <c r="Q266" s="149"/>
      <c r="R266" s="149"/>
      <c r="S266" s="149"/>
      <c r="T266" s="150"/>
      <c r="U266" s="132" t="s">
        <v>374</v>
      </c>
      <c r="V266" s="133" t="str">
        <f>VLOOKUP(A266,DB_ACS_Q1_Q4!$A$4:$AD$1328,13)</f>
        <v>Gasóleo</v>
      </c>
      <c r="W266" s="134" t="str">
        <f>VLOOKUP(A266,DB_REF_Q1_Q4!$A$4:$AD$1328,13)</f>
        <v>Ninguno</v>
      </c>
    </row>
    <row r="267" spans="1:23" ht="12" customHeight="1">
      <c r="A267" s="10">
        <v>263</v>
      </c>
      <c r="B267" s="69" t="s">
        <v>76</v>
      </c>
      <c r="C267" s="69" t="s">
        <v>75</v>
      </c>
      <c r="D267" s="11" t="s">
        <v>25</v>
      </c>
      <c r="E267" s="11" t="s">
        <v>303</v>
      </c>
      <c r="F267" s="12" t="s">
        <v>50</v>
      </c>
      <c r="G267" s="12" t="s">
        <v>310</v>
      </c>
      <c r="H267" s="12" t="s">
        <v>306</v>
      </c>
      <c r="I267" s="103" t="s">
        <v>505</v>
      </c>
      <c r="J267" s="11" t="str">
        <f>"12-16h"</f>
        <v>12-16h</v>
      </c>
      <c r="K267" s="12" t="s">
        <v>512</v>
      </c>
      <c r="L267" s="69" t="s">
        <v>519</v>
      </c>
      <c r="M267" s="148"/>
      <c r="N267" s="156"/>
      <c r="O267" s="149"/>
      <c r="P267" s="149"/>
      <c r="Q267" s="149">
        <v>1</v>
      </c>
      <c r="R267" s="149"/>
      <c r="S267" s="149">
        <v>1</v>
      </c>
      <c r="T267" s="150"/>
      <c r="U267" s="132" t="s">
        <v>373</v>
      </c>
      <c r="V267" s="133" t="str">
        <f>VLOOKUP(A267,DB_ACS_Q1_Q4!$A$4:$AD$1328,13)</f>
        <v>Gas Natural</v>
      </c>
      <c r="W267" s="134" t="str">
        <f>VLOOKUP(A267,DB_REF_Q1_Q4!$A$4:$AD$1328,13)</f>
        <v>Ninguno</v>
      </c>
    </row>
    <row r="268" spans="1:23" ht="12" customHeight="1">
      <c r="A268" s="10">
        <v>264</v>
      </c>
      <c r="B268" s="69" t="s">
        <v>67</v>
      </c>
      <c r="C268" s="69" t="s">
        <v>67</v>
      </c>
      <c r="D268" s="11" t="s">
        <v>51</v>
      </c>
      <c r="E268" s="11" t="s">
        <v>303</v>
      </c>
      <c r="F268" s="12" t="s">
        <v>49</v>
      </c>
      <c r="G268" s="12" t="s">
        <v>310</v>
      </c>
      <c r="H268" s="12" t="s">
        <v>306</v>
      </c>
      <c r="I268" s="11" t="s">
        <v>504</v>
      </c>
      <c r="J268" s="12" t="str">
        <f t="shared" ref="J268:J275" si="14">"≥17h"</f>
        <v>≥17h</v>
      </c>
      <c r="K268" s="12" t="s">
        <v>47</v>
      </c>
      <c r="L268" s="69" t="s">
        <v>518</v>
      </c>
      <c r="M268" s="148">
        <v>1</v>
      </c>
      <c r="N268" s="156"/>
      <c r="O268" s="149"/>
      <c r="P268" s="149"/>
      <c r="Q268" s="149"/>
      <c r="R268" s="149"/>
      <c r="S268" s="149"/>
      <c r="T268" s="150"/>
      <c r="U268" s="132" t="s">
        <v>342</v>
      </c>
      <c r="V268" s="133" t="str">
        <f>VLOOKUP(A268,DB_ACS_Q1_Q4!$A$4:$AD$1328,13)</f>
        <v>Gas Natural</v>
      </c>
      <c r="W268" s="134" t="str">
        <f>VLOOKUP(A268,DB_REF_Q1_Q4!$A$4:$AD$1328,13)</f>
        <v>AC Eléctrico</v>
      </c>
    </row>
    <row r="269" spans="1:23" ht="12" customHeight="1">
      <c r="A269" s="10">
        <v>265</v>
      </c>
      <c r="B269" s="69" t="s">
        <v>194</v>
      </c>
      <c r="C269" s="69" t="s">
        <v>193</v>
      </c>
      <c r="D269" s="11" t="s">
        <v>25</v>
      </c>
      <c r="E269" s="11" t="s">
        <v>304</v>
      </c>
      <c r="F269" s="12" t="s">
        <v>50</v>
      </c>
      <c r="G269" s="12" t="s">
        <v>310</v>
      </c>
      <c r="H269" s="12" t="s">
        <v>306</v>
      </c>
      <c r="I269" s="11" t="s">
        <v>504</v>
      </c>
      <c r="J269" s="12" t="str">
        <f t="shared" si="14"/>
        <v>≥17h</v>
      </c>
      <c r="K269" s="12" t="s">
        <v>512</v>
      </c>
      <c r="L269" s="69" t="s">
        <v>519</v>
      </c>
      <c r="M269" s="148">
        <v>1</v>
      </c>
      <c r="N269" s="156"/>
      <c r="O269" s="149"/>
      <c r="P269" s="149"/>
      <c r="Q269" s="149"/>
      <c r="R269" s="149"/>
      <c r="S269" s="149"/>
      <c r="T269" s="150"/>
      <c r="U269" s="132" t="s">
        <v>373</v>
      </c>
      <c r="V269" s="133" t="str">
        <f>VLOOKUP(A269,DB_ACS_Q1_Q4!$A$4:$AD$1328,13)</f>
        <v>Gas Natural</v>
      </c>
      <c r="W269" s="134" t="str">
        <f>VLOOKUP(A269,DB_REF_Q1_Q4!$A$4:$AD$1328,13)</f>
        <v>Ninguno</v>
      </c>
    </row>
    <row r="270" spans="1:23" ht="12" customHeight="1">
      <c r="A270" s="10">
        <v>266</v>
      </c>
      <c r="B270" s="69" t="s">
        <v>113</v>
      </c>
      <c r="C270" s="69" t="s">
        <v>71</v>
      </c>
      <c r="D270" s="11" t="s">
        <v>51</v>
      </c>
      <c r="E270" s="11" t="s">
        <v>304</v>
      </c>
      <c r="F270" s="12" t="s">
        <v>48</v>
      </c>
      <c r="G270" s="12" t="s">
        <v>310</v>
      </c>
      <c r="H270" s="12" t="s">
        <v>306</v>
      </c>
      <c r="I270" s="11" t="s">
        <v>507</v>
      </c>
      <c r="J270" s="12" t="str">
        <f t="shared" si="14"/>
        <v>≥17h</v>
      </c>
      <c r="K270" s="12" t="s">
        <v>513</v>
      </c>
      <c r="L270" s="69" t="s">
        <v>520</v>
      </c>
      <c r="M270" s="148"/>
      <c r="N270" s="156"/>
      <c r="O270" s="149"/>
      <c r="P270" s="149"/>
      <c r="Q270" s="149"/>
      <c r="R270" s="149"/>
      <c r="S270" s="149"/>
      <c r="T270" s="150">
        <v>1</v>
      </c>
      <c r="U270" s="132" t="s">
        <v>374</v>
      </c>
      <c r="V270" s="133" t="str">
        <f>VLOOKUP(A270,DB_ACS_Q1_Q4!$A$4:$AD$1328,13)</f>
        <v>Gasóleo</v>
      </c>
      <c r="W270" s="134" t="str">
        <f>VLOOKUP(A270,DB_REF_Q1_Q4!$A$4:$AD$1328,13)</f>
        <v>Ninguno</v>
      </c>
    </row>
    <row r="271" spans="1:23" ht="12" customHeight="1">
      <c r="A271" s="10">
        <v>267</v>
      </c>
      <c r="B271" s="69" t="s">
        <v>76</v>
      </c>
      <c r="C271" s="69" t="s">
        <v>75</v>
      </c>
      <c r="D271" s="11" t="s">
        <v>51</v>
      </c>
      <c r="E271" s="11" t="s">
        <v>304</v>
      </c>
      <c r="F271" s="12" t="s">
        <v>50</v>
      </c>
      <c r="G271" s="12" t="s">
        <v>310</v>
      </c>
      <c r="H271" s="12" t="s">
        <v>306</v>
      </c>
      <c r="I271" s="103" t="s">
        <v>505</v>
      </c>
      <c r="J271" s="12" t="str">
        <f t="shared" si="14"/>
        <v>≥17h</v>
      </c>
      <c r="K271" s="12" t="s">
        <v>513</v>
      </c>
      <c r="L271" s="69" t="s">
        <v>519</v>
      </c>
      <c r="M271" s="148"/>
      <c r="N271" s="156">
        <v>1</v>
      </c>
      <c r="O271" s="149"/>
      <c r="P271" s="149"/>
      <c r="Q271" s="149"/>
      <c r="R271" s="149"/>
      <c r="S271" s="149"/>
      <c r="T271" s="150"/>
      <c r="U271" s="132" t="s">
        <v>373</v>
      </c>
      <c r="V271" s="133" t="str">
        <f>VLOOKUP(A271,DB_ACS_Q1_Q4!$A$4:$AD$1328,13)</f>
        <v>Gas Natural</v>
      </c>
      <c r="W271" s="134" t="str">
        <f>VLOOKUP(A271,DB_REF_Q1_Q4!$A$4:$AD$1328,13)</f>
        <v>Ninguno</v>
      </c>
    </row>
    <row r="272" spans="1:23" ht="12" customHeight="1">
      <c r="A272" s="10">
        <v>268</v>
      </c>
      <c r="B272" s="69" t="s">
        <v>76</v>
      </c>
      <c r="C272" s="69" t="s">
        <v>75</v>
      </c>
      <c r="D272" s="11" t="str">
        <f>"+60"</f>
        <v>+60</v>
      </c>
      <c r="E272" s="11" t="s">
        <v>303</v>
      </c>
      <c r="F272" s="12" t="s">
        <v>48</v>
      </c>
      <c r="G272" s="12" t="s">
        <v>310</v>
      </c>
      <c r="H272" s="12" t="s">
        <v>306</v>
      </c>
      <c r="I272" s="103" t="s">
        <v>504</v>
      </c>
      <c r="J272" s="12" t="str">
        <f t="shared" si="14"/>
        <v>≥17h</v>
      </c>
      <c r="K272" s="12" t="s">
        <v>512</v>
      </c>
      <c r="L272" s="69" t="s">
        <v>519</v>
      </c>
      <c r="M272" s="148"/>
      <c r="N272" s="156"/>
      <c r="O272" s="149"/>
      <c r="P272" s="149">
        <v>1</v>
      </c>
      <c r="Q272" s="149"/>
      <c r="R272" s="149"/>
      <c r="S272" s="149"/>
      <c r="T272" s="150"/>
      <c r="U272" s="132" t="s">
        <v>373</v>
      </c>
      <c r="V272" s="133" t="str">
        <f>VLOOKUP(A272,DB_ACS_Q1_Q4!$A$4:$AD$1328,13)</f>
        <v>Gas Natural</v>
      </c>
      <c r="W272" s="134" t="str">
        <f>VLOOKUP(A272,DB_REF_Q1_Q4!$A$4:$AD$1328,13)</f>
        <v>Ninguno</v>
      </c>
    </row>
    <row r="273" spans="1:23" ht="12" customHeight="1">
      <c r="A273" s="10">
        <v>269</v>
      </c>
      <c r="B273" s="69" t="s">
        <v>195</v>
      </c>
      <c r="C273" s="69" t="s">
        <v>193</v>
      </c>
      <c r="D273" s="11" t="s">
        <v>51</v>
      </c>
      <c r="E273" s="11" t="s">
        <v>303</v>
      </c>
      <c r="F273" s="12" t="s">
        <v>50</v>
      </c>
      <c r="G273" s="12" t="s">
        <v>510</v>
      </c>
      <c r="H273" s="12" t="s">
        <v>306</v>
      </c>
      <c r="I273" s="11" t="s">
        <v>507</v>
      </c>
      <c r="J273" s="12" t="str">
        <f t="shared" si="14"/>
        <v>≥17h</v>
      </c>
      <c r="K273" s="12" t="s">
        <v>47</v>
      </c>
      <c r="L273" s="69" t="s">
        <v>519</v>
      </c>
      <c r="M273" s="148">
        <v>1</v>
      </c>
      <c r="N273" s="156"/>
      <c r="O273" s="149"/>
      <c r="P273" s="149">
        <v>1</v>
      </c>
      <c r="Q273" s="149"/>
      <c r="R273" s="149"/>
      <c r="S273" s="149"/>
      <c r="T273" s="150"/>
      <c r="U273" s="132" t="s">
        <v>373</v>
      </c>
      <c r="V273" s="133" t="str">
        <f>VLOOKUP(A273,DB_ACS_Q1_Q4!$A$4:$AD$1328,13)</f>
        <v>Gas Natural</v>
      </c>
      <c r="W273" s="134" t="str">
        <f>VLOOKUP(A273,DB_REF_Q1_Q4!$A$4:$AD$1328,13)</f>
        <v>Ninguno</v>
      </c>
    </row>
    <row r="274" spans="1:23" ht="12" customHeight="1">
      <c r="A274" s="10">
        <v>270</v>
      </c>
      <c r="B274" s="69" t="s">
        <v>284</v>
      </c>
      <c r="C274" s="69" t="s">
        <v>281</v>
      </c>
      <c r="D274" s="11" t="s">
        <v>51</v>
      </c>
      <c r="E274" s="11" t="s">
        <v>304</v>
      </c>
      <c r="F274" s="12" t="s">
        <v>49</v>
      </c>
      <c r="G274" s="11" t="s">
        <v>511</v>
      </c>
      <c r="H274" s="12" t="s">
        <v>307</v>
      </c>
      <c r="I274" s="103" t="s">
        <v>504</v>
      </c>
      <c r="J274" s="12" t="str">
        <f t="shared" si="14"/>
        <v>≥17h</v>
      </c>
      <c r="K274" s="12" t="s">
        <v>512</v>
      </c>
      <c r="L274" s="69" t="s">
        <v>519</v>
      </c>
      <c r="M274" s="148"/>
      <c r="N274" s="156"/>
      <c r="O274" s="149"/>
      <c r="P274" s="149"/>
      <c r="Q274" s="149"/>
      <c r="R274" s="149"/>
      <c r="S274" s="149"/>
      <c r="T274" s="150">
        <v>1</v>
      </c>
      <c r="U274" s="132" t="s">
        <v>373</v>
      </c>
      <c r="V274" s="133" t="str">
        <f>VLOOKUP(A274,DB_ACS_Q1_Q4!$A$4:$AD$1328,13)</f>
        <v>Gas Natural</v>
      </c>
      <c r="W274" s="134" t="str">
        <f>VLOOKUP(A274,DB_REF_Q1_Q4!$A$4:$AD$1328,13)</f>
        <v>Ninguno</v>
      </c>
    </row>
    <row r="275" spans="1:23" ht="12" customHeight="1">
      <c r="A275" s="10">
        <v>271</v>
      </c>
      <c r="B275" s="69" t="s">
        <v>76</v>
      </c>
      <c r="C275" s="69" t="s">
        <v>75</v>
      </c>
      <c r="D275" s="11" t="str">
        <f>"+60"</f>
        <v>+60</v>
      </c>
      <c r="E275" s="11" t="s">
        <v>304</v>
      </c>
      <c r="F275" s="12" t="s">
        <v>50</v>
      </c>
      <c r="G275" s="12" t="s">
        <v>310</v>
      </c>
      <c r="H275" s="12" t="s">
        <v>306</v>
      </c>
      <c r="I275" s="12" t="s">
        <v>505</v>
      </c>
      <c r="J275" s="12" t="str">
        <f t="shared" si="14"/>
        <v>≥17h</v>
      </c>
      <c r="K275" s="12" t="s">
        <v>512</v>
      </c>
      <c r="L275" s="69" t="s">
        <v>519</v>
      </c>
      <c r="M275" s="148">
        <v>1</v>
      </c>
      <c r="N275" s="156"/>
      <c r="O275" s="149"/>
      <c r="P275" s="149"/>
      <c r="Q275" s="149"/>
      <c r="R275" s="149"/>
      <c r="S275" s="149"/>
      <c r="T275" s="150"/>
      <c r="U275" s="132" t="s">
        <v>374</v>
      </c>
      <c r="V275" s="133" t="str">
        <f>VLOOKUP(A275,DB_ACS_Q1_Q4!$A$4:$AD$1328,13)</f>
        <v>Gasóleo</v>
      </c>
      <c r="W275" s="134" t="str">
        <f>VLOOKUP(A275,DB_REF_Q1_Q4!$A$4:$AD$1328,13)</f>
        <v>Ninguno</v>
      </c>
    </row>
    <row r="276" spans="1:23" ht="12" customHeight="1">
      <c r="A276" s="10">
        <v>272</v>
      </c>
      <c r="B276" s="69" t="s">
        <v>196</v>
      </c>
      <c r="C276" s="69" t="s">
        <v>196</v>
      </c>
      <c r="D276" s="11" t="s">
        <v>51</v>
      </c>
      <c r="E276" s="11" t="s">
        <v>304</v>
      </c>
      <c r="F276" s="12" t="s">
        <v>48</v>
      </c>
      <c r="G276" s="12" t="s">
        <v>310</v>
      </c>
      <c r="H276" s="12" t="s">
        <v>306</v>
      </c>
      <c r="I276" s="11" t="s">
        <v>507</v>
      </c>
      <c r="J276" s="11" t="str">
        <f>"≤12h"</f>
        <v>≤12h</v>
      </c>
      <c r="K276" s="12" t="s">
        <v>513</v>
      </c>
      <c r="L276" s="69" t="s">
        <v>519</v>
      </c>
      <c r="M276" s="148">
        <v>1</v>
      </c>
      <c r="N276" s="156"/>
      <c r="O276" s="149"/>
      <c r="P276" s="149">
        <v>1</v>
      </c>
      <c r="Q276" s="149"/>
      <c r="R276" s="149"/>
      <c r="S276" s="149"/>
      <c r="T276" s="150"/>
      <c r="U276" s="132" t="s">
        <v>373</v>
      </c>
      <c r="V276" s="133" t="str">
        <f>VLOOKUP(A276,DB_ACS_Q1_Q4!$A$4:$AD$1328,13)</f>
        <v>Gas Natural</v>
      </c>
      <c r="W276" s="134" t="str">
        <f>VLOOKUP(A276,DB_REF_Q1_Q4!$A$4:$AD$1328,13)</f>
        <v>AC Eléctrico</v>
      </c>
    </row>
    <row r="277" spans="1:23" ht="12" customHeight="1">
      <c r="A277" s="10">
        <v>273</v>
      </c>
      <c r="B277" s="69" t="s">
        <v>76</v>
      </c>
      <c r="C277" s="69" t="s">
        <v>75</v>
      </c>
      <c r="D277" s="11" t="str">
        <f>"+60"</f>
        <v>+60</v>
      </c>
      <c r="E277" s="11" t="s">
        <v>303</v>
      </c>
      <c r="F277" s="12" t="s">
        <v>50</v>
      </c>
      <c r="G277" s="12" t="s">
        <v>310</v>
      </c>
      <c r="H277" s="12" t="s">
        <v>306</v>
      </c>
      <c r="I277" s="103" t="s">
        <v>505</v>
      </c>
      <c r="J277" s="12" t="str">
        <f t="shared" ref="J277:J285" si="15">"≥17h"</f>
        <v>≥17h</v>
      </c>
      <c r="K277" s="12" t="s">
        <v>513</v>
      </c>
      <c r="L277" s="69" t="s">
        <v>519</v>
      </c>
      <c r="M277" s="148"/>
      <c r="N277" s="156"/>
      <c r="O277" s="149"/>
      <c r="P277" s="149"/>
      <c r="Q277" s="149"/>
      <c r="R277" s="149">
        <v>1</v>
      </c>
      <c r="S277" s="149"/>
      <c r="T277" s="150"/>
      <c r="U277" s="132" t="s">
        <v>373</v>
      </c>
      <c r="V277" s="133" t="str">
        <f>VLOOKUP(A277,DB_ACS_Q1_Q4!$A$4:$AD$1328,13)</f>
        <v>Gas Natural</v>
      </c>
      <c r="W277" s="134" t="str">
        <f>VLOOKUP(A277,DB_REF_Q1_Q4!$A$4:$AD$1328,13)</f>
        <v>Ninguno</v>
      </c>
    </row>
    <row r="278" spans="1:23" ht="12" customHeight="1">
      <c r="A278" s="10">
        <v>274</v>
      </c>
      <c r="B278" s="69" t="s">
        <v>248</v>
      </c>
      <c r="C278" s="69" t="s">
        <v>245</v>
      </c>
      <c r="D278" s="11" t="str">
        <f>"+60"</f>
        <v>+60</v>
      </c>
      <c r="E278" s="11" t="s">
        <v>303</v>
      </c>
      <c r="F278" s="12" t="s">
        <v>48</v>
      </c>
      <c r="G278" s="12" t="s">
        <v>310</v>
      </c>
      <c r="H278" s="12" t="s">
        <v>306</v>
      </c>
      <c r="I278" s="11" t="s">
        <v>504</v>
      </c>
      <c r="J278" s="12" t="str">
        <f t="shared" si="15"/>
        <v>≥17h</v>
      </c>
      <c r="K278" s="12" t="s">
        <v>47</v>
      </c>
      <c r="L278" s="69" t="s">
        <v>520</v>
      </c>
      <c r="M278" s="148">
        <v>1</v>
      </c>
      <c r="N278" s="156"/>
      <c r="O278" s="149"/>
      <c r="P278" s="149"/>
      <c r="Q278" s="149"/>
      <c r="R278" s="149"/>
      <c r="S278" s="149"/>
      <c r="T278" s="150"/>
      <c r="U278" s="132" t="s">
        <v>374</v>
      </c>
      <c r="V278" s="133" t="str">
        <f>VLOOKUP(A278,DB_ACS_Q1_Q4!$A$4:$AD$1328,13)</f>
        <v>Gasóleo</v>
      </c>
      <c r="W278" s="134" t="str">
        <f>VLOOKUP(A278,DB_REF_Q1_Q4!$A$4:$AD$1328,13)</f>
        <v>Ninguno</v>
      </c>
    </row>
    <row r="279" spans="1:23" ht="12" customHeight="1">
      <c r="A279" s="10">
        <v>275</v>
      </c>
      <c r="B279" s="69" t="s">
        <v>76</v>
      </c>
      <c r="C279" s="69" t="s">
        <v>75</v>
      </c>
      <c r="D279" s="11" t="s">
        <v>51</v>
      </c>
      <c r="E279" s="11" t="s">
        <v>303</v>
      </c>
      <c r="F279" s="12" t="s">
        <v>50</v>
      </c>
      <c r="G279" s="12" t="s">
        <v>310</v>
      </c>
      <c r="H279" s="12" t="s">
        <v>306</v>
      </c>
      <c r="I279" s="103" t="s">
        <v>505</v>
      </c>
      <c r="J279" s="12" t="str">
        <f t="shared" si="15"/>
        <v>≥17h</v>
      </c>
      <c r="K279" s="12" t="s">
        <v>513</v>
      </c>
      <c r="L279" s="69" t="s">
        <v>519</v>
      </c>
      <c r="M279" s="148">
        <v>1</v>
      </c>
      <c r="N279" s="156"/>
      <c r="O279" s="149"/>
      <c r="P279" s="149"/>
      <c r="Q279" s="149"/>
      <c r="R279" s="149"/>
      <c r="S279" s="149"/>
      <c r="T279" s="150"/>
      <c r="U279" s="132" t="s">
        <v>373</v>
      </c>
      <c r="V279" s="133" t="str">
        <f>VLOOKUP(A279,DB_ACS_Q1_Q4!$A$4:$AD$1328,13)</f>
        <v>Gas Natural</v>
      </c>
      <c r="W279" s="134" t="str">
        <f>VLOOKUP(A279,DB_REF_Q1_Q4!$A$4:$AD$1328,13)</f>
        <v>Ninguno</v>
      </c>
    </row>
    <row r="280" spans="1:23" ht="12" customHeight="1">
      <c r="A280" s="10">
        <v>276</v>
      </c>
      <c r="B280" s="69" t="s">
        <v>76</v>
      </c>
      <c r="C280" s="69" t="s">
        <v>75</v>
      </c>
      <c r="D280" s="11" t="str">
        <f>"+60"</f>
        <v>+60</v>
      </c>
      <c r="E280" s="11" t="s">
        <v>303</v>
      </c>
      <c r="F280" s="12" t="s">
        <v>49</v>
      </c>
      <c r="G280" s="12" t="s">
        <v>310</v>
      </c>
      <c r="H280" s="12" t="s">
        <v>306</v>
      </c>
      <c r="I280" s="103" t="s">
        <v>505</v>
      </c>
      <c r="J280" s="12" t="str">
        <f t="shared" si="15"/>
        <v>≥17h</v>
      </c>
      <c r="K280" s="12" t="s">
        <v>47</v>
      </c>
      <c r="L280" s="69" t="s">
        <v>519</v>
      </c>
      <c r="M280" s="148"/>
      <c r="N280" s="156"/>
      <c r="O280" s="149"/>
      <c r="P280" s="149">
        <v>1</v>
      </c>
      <c r="Q280" s="149"/>
      <c r="R280" s="149"/>
      <c r="S280" s="149"/>
      <c r="T280" s="150"/>
      <c r="U280" s="132" t="s">
        <v>373</v>
      </c>
      <c r="V280" s="133" t="str">
        <f>VLOOKUP(A280,DB_ACS_Q1_Q4!$A$4:$AD$1328,13)</f>
        <v>Gas Natural</v>
      </c>
      <c r="W280" s="134" t="str">
        <f>VLOOKUP(A280,DB_REF_Q1_Q4!$A$4:$AD$1328,13)</f>
        <v>Ninguno</v>
      </c>
    </row>
    <row r="281" spans="1:23" ht="12" customHeight="1">
      <c r="A281" s="10">
        <v>277</v>
      </c>
      <c r="B281" s="69" t="s">
        <v>67</v>
      </c>
      <c r="C281" s="69" t="s">
        <v>67</v>
      </c>
      <c r="D281" s="11" t="s">
        <v>25</v>
      </c>
      <c r="E281" s="11" t="s">
        <v>304</v>
      </c>
      <c r="F281" s="12" t="s">
        <v>48</v>
      </c>
      <c r="G281" s="12" t="s">
        <v>310</v>
      </c>
      <c r="H281" s="12" t="s">
        <v>306</v>
      </c>
      <c r="I281" s="11" t="s">
        <v>507</v>
      </c>
      <c r="J281" s="12" t="str">
        <f t="shared" si="15"/>
        <v>≥17h</v>
      </c>
      <c r="K281" s="12" t="s">
        <v>512</v>
      </c>
      <c r="L281" s="69" t="s">
        <v>518</v>
      </c>
      <c r="M281" s="148">
        <v>1</v>
      </c>
      <c r="N281" s="156"/>
      <c r="O281" s="149"/>
      <c r="P281" s="149"/>
      <c r="Q281" s="149"/>
      <c r="R281" s="149"/>
      <c r="S281" s="149"/>
      <c r="T281" s="150"/>
      <c r="U281" s="132" t="s">
        <v>371</v>
      </c>
      <c r="V281" s="133" t="str">
        <f>VLOOKUP(A281,DB_ACS_Q1_Q4!$A$4:$AD$1328,13)</f>
        <v>Gas Natural</v>
      </c>
      <c r="W281" s="134" t="str">
        <f>VLOOKUP(A281,DB_REF_Q1_Q4!$A$4:$AD$1328,13)</f>
        <v>AC Eléctrico</v>
      </c>
    </row>
    <row r="282" spans="1:23" ht="12" customHeight="1">
      <c r="A282" s="10">
        <v>278</v>
      </c>
      <c r="B282" s="69" t="s">
        <v>77</v>
      </c>
      <c r="C282" s="69" t="s">
        <v>60</v>
      </c>
      <c r="D282" s="11" t="s">
        <v>51</v>
      </c>
      <c r="E282" s="11" t="s">
        <v>304</v>
      </c>
      <c r="F282" s="12" t="s">
        <v>50</v>
      </c>
      <c r="G282" s="11" t="s">
        <v>511</v>
      </c>
      <c r="H282" s="12" t="s">
        <v>308</v>
      </c>
      <c r="I282" s="11" t="s">
        <v>507</v>
      </c>
      <c r="J282" s="12" t="str">
        <f t="shared" si="15"/>
        <v>≥17h</v>
      </c>
      <c r="K282" s="12" t="s">
        <v>512</v>
      </c>
      <c r="L282" s="69" t="s">
        <v>520</v>
      </c>
      <c r="M282" s="148"/>
      <c r="N282" s="156"/>
      <c r="O282" s="149"/>
      <c r="P282" s="149">
        <v>1</v>
      </c>
      <c r="Q282" s="149"/>
      <c r="R282" s="149"/>
      <c r="S282" s="149"/>
      <c r="T282" s="150"/>
      <c r="U282" s="132" t="s">
        <v>374</v>
      </c>
      <c r="V282" s="133" t="str">
        <f>VLOOKUP(A282,DB_ACS_Q1_Q4!$A$4:$AD$1328,13)</f>
        <v>Gasóleo</v>
      </c>
      <c r="W282" s="134" t="str">
        <f>VLOOKUP(A282,DB_REF_Q1_Q4!$A$4:$AD$1328,13)</f>
        <v>Ninguno</v>
      </c>
    </row>
    <row r="283" spans="1:23" ht="12" customHeight="1">
      <c r="A283" s="10">
        <v>279</v>
      </c>
      <c r="B283" s="69" t="s">
        <v>196</v>
      </c>
      <c r="C283" s="69" t="s">
        <v>196</v>
      </c>
      <c r="D283" s="11" t="s">
        <v>25</v>
      </c>
      <c r="E283" s="11" t="s">
        <v>303</v>
      </c>
      <c r="F283" s="12" t="s">
        <v>50</v>
      </c>
      <c r="G283" s="12" t="s">
        <v>310</v>
      </c>
      <c r="H283" s="12" t="s">
        <v>306</v>
      </c>
      <c r="I283" s="103" t="s">
        <v>505</v>
      </c>
      <c r="J283" s="12" t="str">
        <f t="shared" si="15"/>
        <v>≥17h</v>
      </c>
      <c r="K283" s="12" t="s">
        <v>47</v>
      </c>
      <c r="L283" s="69" t="s">
        <v>519</v>
      </c>
      <c r="M283" s="148"/>
      <c r="N283" s="156"/>
      <c r="O283" s="149"/>
      <c r="P283" s="149"/>
      <c r="Q283" s="149"/>
      <c r="R283" s="149">
        <v>1</v>
      </c>
      <c r="S283" s="149"/>
      <c r="T283" s="150"/>
      <c r="U283" s="132" t="s">
        <v>385</v>
      </c>
      <c r="V283" s="133" t="str">
        <f>VLOOKUP(A283,DB_ACS_Q1_Q4!$A$4:$AD$1328,13)</f>
        <v>Electricidad</v>
      </c>
      <c r="W283" s="134" t="str">
        <f>VLOOKUP(A283,DB_REF_Q1_Q4!$A$4:$AD$1328,13)</f>
        <v>Bomba de calor aire</v>
      </c>
    </row>
    <row r="284" spans="1:23" ht="12" customHeight="1">
      <c r="A284" s="10">
        <v>280</v>
      </c>
      <c r="B284" s="69" t="s">
        <v>291</v>
      </c>
      <c r="C284" s="69" t="s">
        <v>291</v>
      </c>
      <c r="D284" s="11" t="s">
        <v>25</v>
      </c>
      <c r="E284" s="11" t="s">
        <v>304</v>
      </c>
      <c r="F284" s="12" t="s">
        <v>50</v>
      </c>
      <c r="G284" s="12" t="s">
        <v>310</v>
      </c>
      <c r="H284" s="12" t="s">
        <v>306</v>
      </c>
      <c r="I284" s="11" t="s">
        <v>504</v>
      </c>
      <c r="J284" s="12" t="str">
        <f t="shared" si="15"/>
        <v>≥17h</v>
      </c>
      <c r="K284" s="12" t="s">
        <v>47</v>
      </c>
      <c r="L284" s="69" t="s">
        <v>519</v>
      </c>
      <c r="M284" s="148"/>
      <c r="N284" s="156"/>
      <c r="O284" s="149"/>
      <c r="P284" s="149">
        <v>1</v>
      </c>
      <c r="Q284" s="149"/>
      <c r="R284" s="149"/>
      <c r="S284" s="149"/>
      <c r="T284" s="150"/>
      <c r="U284" s="132" t="s">
        <v>373</v>
      </c>
      <c r="V284" s="133" t="str">
        <f>VLOOKUP(A284,DB_ACS_Q1_Q4!$A$4:$AD$1328,13)</f>
        <v>Gas Natural</v>
      </c>
      <c r="W284" s="134" t="str">
        <f>VLOOKUP(A284,DB_REF_Q1_Q4!$A$4:$AD$1328,13)</f>
        <v>Ninguno</v>
      </c>
    </row>
    <row r="285" spans="1:23" ht="12" customHeight="1">
      <c r="A285" s="10">
        <v>281</v>
      </c>
      <c r="B285" s="69" t="s">
        <v>78</v>
      </c>
      <c r="C285" s="69" t="s">
        <v>79</v>
      </c>
      <c r="D285" s="11" t="s">
        <v>51</v>
      </c>
      <c r="E285" s="11" t="s">
        <v>304</v>
      </c>
      <c r="F285" s="12" t="s">
        <v>50</v>
      </c>
      <c r="G285" s="12" t="s">
        <v>510</v>
      </c>
      <c r="H285" s="12" t="s">
        <v>306</v>
      </c>
      <c r="I285" s="103" t="s">
        <v>504</v>
      </c>
      <c r="J285" s="12" t="str">
        <f t="shared" si="15"/>
        <v>≥17h</v>
      </c>
      <c r="K285" s="12" t="s">
        <v>512</v>
      </c>
      <c r="L285" s="69" t="s">
        <v>520</v>
      </c>
      <c r="M285" s="148"/>
      <c r="N285" s="156">
        <v>1</v>
      </c>
      <c r="O285" s="149"/>
      <c r="P285" s="149"/>
      <c r="Q285" s="149"/>
      <c r="R285" s="149"/>
      <c r="S285" s="149"/>
      <c r="T285" s="150"/>
      <c r="U285" s="132" t="s">
        <v>373</v>
      </c>
      <c r="V285" s="133" t="str">
        <f>VLOOKUP(A285,DB_ACS_Q1_Q4!$A$4:$AD$1328,13)</f>
        <v>Gas Natural</v>
      </c>
      <c r="W285" s="134" t="str">
        <f>VLOOKUP(A285,DB_REF_Q1_Q4!$A$4:$AD$1328,13)</f>
        <v>Ninguno</v>
      </c>
    </row>
    <row r="286" spans="1:23" ht="12" customHeight="1">
      <c r="A286" s="10">
        <v>282</v>
      </c>
      <c r="B286" s="69" t="s">
        <v>78</v>
      </c>
      <c r="C286" s="69" t="s">
        <v>79</v>
      </c>
      <c r="D286" s="11" t="s">
        <v>51</v>
      </c>
      <c r="E286" s="11" t="s">
        <v>304</v>
      </c>
      <c r="F286" s="12" t="s">
        <v>50</v>
      </c>
      <c r="G286" s="12" t="s">
        <v>310</v>
      </c>
      <c r="H286" s="12" t="s">
        <v>306</v>
      </c>
      <c r="I286" s="103" t="s">
        <v>505</v>
      </c>
      <c r="J286" s="11" t="str">
        <f>"12-16h"</f>
        <v>12-16h</v>
      </c>
      <c r="K286" s="12" t="s">
        <v>513</v>
      </c>
      <c r="L286" s="69" t="s">
        <v>520</v>
      </c>
      <c r="M286" s="148">
        <v>1</v>
      </c>
      <c r="N286" s="156"/>
      <c r="O286" s="149"/>
      <c r="P286" s="149">
        <v>1</v>
      </c>
      <c r="Q286" s="149"/>
      <c r="R286" s="149"/>
      <c r="S286" s="149"/>
      <c r="T286" s="150"/>
      <c r="U286" s="132" t="s">
        <v>373</v>
      </c>
      <c r="V286" s="133" t="str">
        <f>VLOOKUP(A286,DB_ACS_Q1_Q4!$A$4:$AD$1328,13)</f>
        <v>Gas Natural</v>
      </c>
      <c r="W286" s="134" t="str">
        <f>VLOOKUP(A286,DB_REF_Q1_Q4!$A$4:$AD$1328,13)</f>
        <v>Ninguno</v>
      </c>
    </row>
    <row r="287" spans="1:23" ht="12" customHeight="1">
      <c r="A287" s="10">
        <v>283</v>
      </c>
      <c r="B287" s="69" t="s">
        <v>80</v>
      </c>
      <c r="C287" s="69" t="s">
        <v>79</v>
      </c>
      <c r="D287" s="11" t="s">
        <v>25</v>
      </c>
      <c r="E287" s="11" t="s">
        <v>304</v>
      </c>
      <c r="F287" s="12" t="s">
        <v>48</v>
      </c>
      <c r="G287" s="11" t="s">
        <v>511</v>
      </c>
      <c r="H287" s="12" t="s">
        <v>306</v>
      </c>
      <c r="I287" s="12" t="s">
        <v>505</v>
      </c>
      <c r="J287" s="12" t="str">
        <f t="shared" ref="J287:J293" si="16">"≥17h"</f>
        <v>≥17h</v>
      </c>
      <c r="K287" s="12" t="s">
        <v>512</v>
      </c>
      <c r="L287" s="69" t="s">
        <v>520</v>
      </c>
      <c r="M287" s="148"/>
      <c r="N287" s="156"/>
      <c r="O287" s="149"/>
      <c r="P287" s="149"/>
      <c r="Q287" s="149"/>
      <c r="R287" s="149"/>
      <c r="S287" s="149">
        <v>1</v>
      </c>
      <c r="T287" s="150"/>
      <c r="U287" s="132" t="s">
        <v>373</v>
      </c>
      <c r="V287" s="133" t="str">
        <f>VLOOKUP(A287,DB_ACS_Q1_Q4!$A$4:$AD$1328,13)</f>
        <v>Gas Natural</v>
      </c>
      <c r="W287" s="134" t="str">
        <f>VLOOKUP(A287,DB_REF_Q1_Q4!$A$4:$AD$1328,13)</f>
        <v>Ninguno</v>
      </c>
    </row>
    <row r="288" spans="1:23" ht="12" customHeight="1">
      <c r="A288" s="10">
        <v>284</v>
      </c>
      <c r="B288" s="69" t="s">
        <v>286</v>
      </c>
      <c r="C288" s="69" t="s">
        <v>281</v>
      </c>
      <c r="D288" s="11" t="s">
        <v>51</v>
      </c>
      <c r="E288" s="11" t="s">
        <v>303</v>
      </c>
      <c r="F288" s="12" t="s">
        <v>49</v>
      </c>
      <c r="G288" s="11" t="s">
        <v>511</v>
      </c>
      <c r="H288" s="12" t="s">
        <v>307</v>
      </c>
      <c r="I288" s="103" t="s">
        <v>504</v>
      </c>
      <c r="J288" s="12" t="str">
        <f t="shared" si="16"/>
        <v>≥17h</v>
      </c>
      <c r="K288" s="12" t="s">
        <v>47</v>
      </c>
      <c r="L288" s="69" t="s">
        <v>519</v>
      </c>
      <c r="M288" s="148">
        <v>1</v>
      </c>
      <c r="N288" s="156"/>
      <c r="O288" s="149"/>
      <c r="P288" s="149"/>
      <c r="Q288" s="149"/>
      <c r="R288" s="149"/>
      <c r="S288" s="149"/>
      <c r="T288" s="150"/>
      <c r="U288" s="132" t="s">
        <v>373</v>
      </c>
      <c r="V288" s="133" t="str">
        <f>VLOOKUP(A288,DB_ACS_Q1_Q4!$A$4:$AD$1328,13)</f>
        <v>Gas Natural</v>
      </c>
      <c r="W288" s="134" t="str">
        <f>VLOOKUP(A288,DB_REF_Q1_Q4!$A$4:$AD$1328,13)</f>
        <v>Ninguno</v>
      </c>
    </row>
    <row r="289" spans="1:23" ht="12" customHeight="1">
      <c r="A289" s="10">
        <v>285</v>
      </c>
      <c r="B289" s="69" t="s">
        <v>196</v>
      </c>
      <c r="C289" s="69" t="s">
        <v>196</v>
      </c>
      <c r="D289" s="11" t="str">
        <f>"+60"</f>
        <v>+60</v>
      </c>
      <c r="E289" s="11" t="s">
        <v>304</v>
      </c>
      <c r="F289" s="12" t="s">
        <v>49</v>
      </c>
      <c r="G289" s="12" t="s">
        <v>310</v>
      </c>
      <c r="H289" s="12" t="s">
        <v>306</v>
      </c>
      <c r="I289" s="103" t="s">
        <v>504</v>
      </c>
      <c r="J289" s="12" t="str">
        <f t="shared" si="16"/>
        <v>≥17h</v>
      </c>
      <c r="K289" s="12" t="s">
        <v>512</v>
      </c>
      <c r="L289" s="69" t="s">
        <v>519</v>
      </c>
      <c r="M289" s="148"/>
      <c r="N289" s="156"/>
      <c r="O289" s="149"/>
      <c r="P289" s="149">
        <v>1</v>
      </c>
      <c r="Q289" s="149"/>
      <c r="R289" s="149"/>
      <c r="S289" s="149"/>
      <c r="T289" s="150"/>
      <c r="U289" s="132" t="s">
        <v>373</v>
      </c>
      <c r="V289" s="133" t="str">
        <f>VLOOKUP(A289,DB_ACS_Q1_Q4!$A$4:$AD$1328,13)</f>
        <v>Gas Natural</v>
      </c>
      <c r="W289" s="134" t="str">
        <f>VLOOKUP(A289,DB_REF_Q1_Q4!$A$4:$AD$1328,13)</f>
        <v>Ninguno</v>
      </c>
    </row>
    <row r="290" spans="1:23" ht="12" customHeight="1">
      <c r="A290" s="10">
        <v>286</v>
      </c>
      <c r="B290" s="69" t="s">
        <v>286</v>
      </c>
      <c r="C290" s="69" t="s">
        <v>281</v>
      </c>
      <c r="D290" s="11" t="s">
        <v>25</v>
      </c>
      <c r="E290" s="11" t="s">
        <v>304</v>
      </c>
      <c r="F290" s="12" t="s">
        <v>49</v>
      </c>
      <c r="G290" s="11" t="s">
        <v>511</v>
      </c>
      <c r="H290" s="12" t="s">
        <v>306</v>
      </c>
      <c r="I290" s="103" t="s">
        <v>505</v>
      </c>
      <c r="J290" s="12" t="str">
        <f t="shared" si="16"/>
        <v>≥17h</v>
      </c>
      <c r="K290" s="12" t="s">
        <v>512</v>
      </c>
      <c r="L290" s="69" t="s">
        <v>519</v>
      </c>
      <c r="M290" s="148">
        <v>1</v>
      </c>
      <c r="N290" s="156"/>
      <c r="O290" s="149"/>
      <c r="P290" s="149"/>
      <c r="Q290" s="149"/>
      <c r="R290" s="149">
        <v>1</v>
      </c>
      <c r="S290" s="149"/>
      <c r="T290" s="150"/>
      <c r="U290" s="132" t="s">
        <v>373</v>
      </c>
      <c r="V290" s="133" t="str">
        <f>VLOOKUP(A290,DB_ACS_Q1_Q4!$A$4:$AD$1328,13)</f>
        <v>Gas Natural</v>
      </c>
      <c r="W290" s="134" t="str">
        <f>VLOOKUP(A290,DB_REF_Q1_Q4!$A$4:$AD$1328,13)</f>
        <v>Ninguno</v>
      </c>
    </row>
    <row r="291" spans="1:23" ht="12" customHeight="1">
      <c r="A291" s="10">
        <v>287</v>
      </c>
      <c r="B291" s="69" t="s">
        <v>211</v>
      </c>
      <c r="C291" s="69" t="s">
        <v>211</v>
      </c>
      <c r="D291" s="11" t="s">
        <v>51</v>
      </c>
      <c r="E291" s="11" t="s">
        <v>304</v>
      </c>
      <c r="F291" s="12" t="s">
        <v>49</v>
      </c>
      <c r="G291" s="12" t="s">
        <v>310</v>
      </c>
      <c r="H291" s="12" t="s">
        <v>306</v>
      </c>
      <c r="I291" s="103" t="s">
        <v>505</v>
      </c>
      <c r="J291" s="12" t="str">
        <f t="shared" si="16"/>
        <v>≥17h</v>
      </c>
      <c r="K291" s="12" t="s">
        <v>512</v>
      </c>
      <c r="L291" s="69" t="s">
        <v>518</v>
      </c>
      <c r="M291" s="148">
        <v>1</v>
      </c>
      <c r="N291" s="156"/>
      <c r="O291" s="149"/>
      <c r="P291" s="149"/>
      <c r="Q291" s="149"/>
      <c r="R291" s="149"/>
      <c r="S291" s="149"/>
      <c r="T291" s="150"/>
      <c r="U291" s="132" t="s">
        <v>342</v>
      </c>
      <c r="V291" s="133" t="str">
        <f>VLOOKUP(A291,DB_ACS_Q1_Q4!$A$4:$AD$1328,13)</f>
        <v>GLP</v>
      </c>
      <c r="W291" s="134" t="str">
        <f>VLOOKUP(A291,DB_REF_Q1_Q4!$A$4:$AD$1328,13)</f>
        <v>Ninguno</v>
      </c>
    </row>
    <row r="292" spans="1:23" ht="12" customHeight="1">
      <c r="A292" s="10">
        <v>288</v>
      </c>
      <c r="B292" s="69" t="s">
        <v>286</v>
      </c>
      <c r="C292" s="69" t="s">
        <v>281</v>
      </c>
      <c r="D292" s="11" t="s">
        <v>51</v>
      </c>
      <c r="E292" s="11" t="s">
        <v>304</v>
      </c>
      <c r="F292" s="12" t="s">
        <v>49</v>
      </c>
      <c r="G292" s="11" t="s">
        <v>511</v>
      </c>
      <c r="H292" s="12" t="s">
        <v>306</v>
      </c>
      <c r="I292" s="12" t="s">
        <v>505</v>
      </c>
      <c r="J292" s="12" t="str">
        <f t="shared" si="16"/>
        <v>≥17h</v>
      </c>
      <c r="K292" s="12" t="s">
        <v>47</v>
      </c>
      <c r="L292" s="69" t="s">
        <v>519</v>
      </c>
      <c r="M292" s="148">
        <v>1</v>
      </c>
      <c r="N292" s="156"/>
      <c r="O292" s="149"/>
      <c r="P292" s="149"/>
      <c r="Q292" s="149"/>
      <c r="R292" s="149"/>
      <c r="S292" s="149"/>
      <c r="T292" s="150"/>
      <c r="U292" s="132" t="s">
        <v>373</v>
      </c>
      <c r="V292" s="133" t="str">
        <f>VLOOKUP(A292,DB_ACS_Q1_Q4!$A$4:$AD$1328,13)</f>
        <v>Gas Natural</v>
      </c>
      <c r="W292" s="134" t="str">
        <f>VLOOKUP(A292,DB_REF_Q1_Q4!$A$4:$AD$1328,13)</f>
        <v>Ninguno</v>
      </c>
    </row>
    <row r="293" spans="1:23" ht="12" customHeight="1">
      <c r="A293" s="10">
        <v>289</v>
      </c>
      <c r="B293" s="69" t="s">
        <v>196</v>
      </c>
      <c r="C293" s="69" t="s">
        <v>196</v>
      </c>
      <c r="D293" s="11" t="s">
        <v>25</v>
      </c>
      <c r="E293" s="11" t="s">
        <v>304</v>
      </c>
      <c r="F293" s="12" t="s">
        <v>48</v>
      </c>
      <c r="G293" s="12" t="s">
        <v>310</v>
      </c>
      <c r="H293" s="12" t="s">
        <v>306</v>
      </c>
      <c r="I293" s="11" t="s">
        <v>507</v>
      </c>
      <c r="J293" s="12" t="str">
        <f t="shared" si="16"/>
        <v>≥17h</v>
      </c>
      <c r="K293" s="12" t="s">
        <v>47</v>
      </c>
      <c r="L293" s="69" t="s">
        <v>519</v>
      </c>
      <c r="M293" s="148">
        <v>1</v>
      </c>
      <c r="N293" s="156"/>
      <c r="O293" s="149"/>
      <c r="P293" s="149">
        <v>1</v>
      </c>
      <c r="Q293" s="149"/>
      <c r="R293" s="149">
        <v>1</v>
      </c>
      <c r="S293" s="149"/>
      <c r="T293" s="150"/>
      <c r="U293" s="132" t="s">
        <v>373</v>
      </c>
      <c r="V293" s="133" t="str">
        <f>VLOOKUP(A293,DB_ACS_Q1_Q4!$A$4:$AD$1328,13)</f>
        <v>Gas Natural</v>
      </c>
      <c r="W293" s="134" t="str">
        <f>VLOOKUP(A293,DB_REF_Q1_Q4!$A$4:$AD$1328,13)</f>
        <v>Bomba de calor agua</v>
      </c>
    </row>
    <row r="294" spans="1:23" ht="12" customHeight="1">
      <c r="A294" s="10">
        <v>290</v>
      </c>
      <c r="B294" s="69" t="s">
        <v>72</v>
      </c>
      <c r="C294" s="69" t="s">
        <v>72</v>
      </c>
      <c r="D294" s="11" t="str">
        <f>"+60"</f>
        <v>+60</v>
      </c>
      <c r="E294" s="11" t="s">
        <v>304</v>
      </c>
      <c r="F294" s="12" t="s">
        <v>49</v>
      </c>
      <c r="G294" s="12" t="s">
        <v>310</v>
      </c>
      <c r="H294" s="12" t="s">
        <v>306</v>
      </c>
      <c r="I294" s="103" t="s">
        <v>504</v>
      </c>
      <c r="J294" s="11" t="str">
        <f>"12-16h"</f>
        <v>12-16h</v>
      </c>
      <c r="K294" s="12" t="s">
        <v>47</v>
      </c>
      <c r="L294" s="69" t="s">
        <v>519</v>
      </c>
      <c r="M294" s="148"/>
      <c r="N294" s="156"/>
      <c r="O294" s="149"/>
      <c r="P294" s="149">
        <v>1</v>
      </c>
      <c r="Q294" s="149"/>
      <c r="R294" s="149"/>
      <c r="S294" s="149"/>
      <c r="T294" s="150"/>
      <c r="U294" s="132" t="s">
        <v>374</v>
      </c>
      <c r="V294" s="133" t="str">
        <f>VLOOKUP(A294,DB_ACS_Q1_Q4!$A$4:$AD$1328,13)</f>
        <v>Gasóleo</v>
      </c>
      <c r="W294" s="134" t="str">
        <f>VLOOKUP(A294,DB_REF_Q1_Q4!$A$4:$AD$1328,13)</f>
        <v>Ninguno</v>
      </c>
    </row>
    <row r="295" spans="1:23" ht="12" customHeight="1">
      <c r="A295" s="10">
        <v>291</v>
      </c>
      <c r="B295" s="69" t="s">
        <v>211</v>
      </c>
      <c r="C295" s="69" t="s">
        <v>211</v>
      </c>
      <c r="D295" s="11" t="str">
        <f>"+60"</f>
        <v>+60</v>
      </c>
      <c r="E295" s="11" t="s">
        <v>304</v>
      </c>
      <c r="F295" s="12" t="s">
        <v>49</v>
      </c>
      <c r="G295" s="12" t="s">
        <v>310</v>
      </c>
      <c r="H295" s="12" t="s">
        <v>306</v>
      </c>
      <c r="I295" s="103" t="s">
        <v>504</v>
      </c>
      <c r="J295" s="12" t="str">
        <f>"≥17h"</f>
        <v>≥17h</v>
      </c>
      <c r="K295" s="12" t="s">
        <v>47</v>
      </c>
      <c r="L295" s="69" t="s">
        <v>518</v>
      </c>
      <c r="M295" s="148"/>
      <c r="N295" s="156"/>
      <c r="O295" s="149"/>
      <c r="P295" s="149"/>
      <c r="Q295" s="149"/>
      <c r="R295" s="149"/>
      <c r="S295" s="149"/>
      <c r="T295" s="150">
        <v>1</v>
      </c>
      <c r="U295" s="132" t="s">
        <v>342</v>
      </c>
      <c r="V295" s="133" t="str">
        <f>VLOOKUP(A295,DB_ACS_Q1_Q4!$A$4:$AD$1328,13)</f>
        <v>GLP</v>
      </c>
      <c r="W295" s="134" t="str">
        <f>VLOOKUP(A295,DB_REF_Q1_Q4!$A$4:$AD$1328,13)</f>
        <v>AC Eléctrico</v>
      </c>
    </row>
    <row r="296" spans="1:23" ht="12" customHeight="1">
      <c r="A296" s="10">
        <v>292</v>
      </c>
      <c r="B296" s="69" t="s">
        <v>286</v>
      </c>
      <c r="C296" s="69" t="s">
        <v>281</v>
      </c>
      <c r="D296" s="11" t="s">
        <v>25</v>
      </c>
      <c r="E296" s="11" t="s">
        <v>303</v>
      </c>
      <c r="F296" s="12" t="s">
        <v>48</v>
      </c>
      <c r="G296" s="11" t="s">
        <v>511</v>
      </c>
      <c r="H296" s="12" t="s">
        <v>307</v>
      </c>
      <c r="I296" s="103" t="s">
        <v>504</v>
      </c>
      <c r="J296" s="12" t="str">
        <f>"≥17h"</f>
        <v>≥17h</v>
      </c>
      <c r="K296" s="12" t="s">
        <v>47</v>
      </c>
      <c r="L296" s="69" t="s">
        <v>519</v>
      </c>
      <c r="M296" s="148"/>
      <c r="N296" s="156"/>
      <c r="O296" s="149"/>
      <c r="P296" s="149"/>
      <c r="Q296" s="149"/>
      <c r="R296" s="149">
        <v>1</v>
      </c>
      <c r="S296" s="149"/>
      <c r="T296" s="150"/>
      <c r="U296" s="132" t="s">
        <v>374</v>
      </c>
      <c r="V296" s="133" t="str">
        <f>VLOOKUP(A296,DB_ACS_Q1_Q4!$A$4:$AD$1328,13)</f>
        <v>Gasóleo</v>
      </c>
      <c r="W296" s="134" t="str">
        <f>VLOOKUP(A296,DB_REF_Q1_Q4!$A$4:$AD$1328,13)</f>
        <v>Ninguno</v>
      </c>
    </row>
    <row r="297" spans="1:23" ht="12" customHeight="1">
      <c r="A297" s="10">
        <v>293</v>
      </c>
      <c r="B297" s="69" t="s">
        <v>211</v>
      </c>
      <c r="C297" s="69" t="s">
        <v>211</v>
      </c>
      <c r="D297" s="11" t="s">
        <v>51</v>
      </c>
      <c r="E297" s="11" t="s">
        <v>304</v>
      </c>
      <c r="F297" s="12" t="s">
        <v>49</v>
      </c>
      <c r="G297" s="12" t="s">
        <v>310</v>
      </c>
      <c r="H297" s="12" t="s">
        <v>306</v>
      </c>
      <c r="I297" s="11" t="s">
        <v>504</v>
      </c>
      <c r="J297" s="11" t="str">
        <f>"12-16h"</f>
        <v>12-16h</v>
      </c>
      <c r="K297" s="12" t="s">
        <v>47</v>
      </c>
      <c r="L297" s="69" t="s">
        <v>518</v>
      </c>
      <c r="M297" s="148">
        <v>1</v>
      </c>
      <c r="N297" s="156"/>
      <c r="O297" s="149"/>
      <c r="P297" s="149"/>
      <c r="Q297" s="149"/>
      <c r="R297" s="149"/>
      <c r="S297" s="149"/>
      <c r="T297" s="150"/>
      <c r="U297" s="132" t="s">
        <v>342</v>
      </c>
      <c r="V297" s="133" t="str">
        <f>VLOOKUP(A297,DB_ACS_Q1_Q4!$A$4:$AD$1328,13)</f>
        <v>GLP</v>
      </c>
      <c r="W297" s="134" t="str">
        <f>VLOOKUP(A297,DB_REF_Q1_Q4!$A$4:$AD$1328,13)</f>
        <v>AC Eléctrico</v>
      </c>
    </row>
    <row r="298" spans="1:23" ht="12" customHeight="1">
      <c r="A298" s="10">
        <v>294</v>
      </c>
      <c r="B298" s="69" t="s">
        <v>286</v>
      </c>
      <c r="C298" s="69" t="s">
        <v>281</v>
      </c>
      <c r="D298" s="11" t="str">
        <f>"+60"</f>
        <v>+60</v>
      </c>
      <c r="E298" s="11" t="s">
        <v>304</v>
      </c>
      <c r="F298" s="12" t="s">
        <v>49</v>
      </c>
      <c r="G298" s="11" t="s">
        <v>511</v>
      </c>
      <c r="H298" s="12" t="s">
        <v>307</v>
      </c>
      <c r="I298" s="103" t="s">
        <v>505</v>
      </c>
      <c r="J298" s="12" t="str">
        <f t="shared" ref="J298:J304" si="17">"≥17h"</f>
        <v>≥17h</v>
      </c>
      <c r="K298" s="12" t="s">
        <v>512</v>
      </c>
      <c r="L298" s="69" t="s">
        <v>519</v>
      </c>
      <c r="M298" s="148">
        <v>1</v>
      </c>
      <c r="N298" s="156"/>
      <c r="O298" s="149"/>
      <c r="P298" s="149"/>
      <c r="Q298" s="149"/>
      <c r="R298" s="149"/>
      <c r="S298" s="149"/>
      <c r="T298" s="150"/>
      <c r="U298" s="132" t="s">
        <v>374</v>
      </c>
      <c r="V298" s="133" t="str">
        <f>VLOOKUP(A298,DB_ACS_Q1_Q4!$A$4:$AD$1328,13)</f>
        <v>Gasóleo</v>
      </c>
      <c r="W298" s="134" t="str">
        <f>VLOOKUP(A298,DB_REF_Q1_Q4!$A$4:$AD$1328,13)</f>
        <v>Ninguno</v>
      </c>
    </row>
    <row r="299" spans="1:23" ht="12" customHeight="1">
      <c r="A299" s="10">
        <v>295</v>
      </c>
      <c r="B299" s="69" t="s">
        <v>196</v>
      </c>
      <c r="C299" s="69" t="s">
        <v>196</v>
      </c>
      <c r="D299" s="11" t="s">
        <v>51</v>
      </c>
      <c r="E299" s="11" t="s">
        <v>304</v>
      </c>
      <c r="F299" s="12" t="s">
        <v>50</v>
      </c>
      <c r="G299" s="12" t="s">
        <v>310</v>
      </c>
      <c r="H299" s="12" t="s">
        <v>306</v>
      </c>
      <c r="I299" s="11" t="s">
        <v>507</v>
      </c>
      <c r="J299" s="12" t="str">
        <f t="shared" si="17"/>
        <v>≥17h</v>
      </c>
      <c r="K299" s="12" t="s">
        <v>513</v>
      </c>
      <c r="L299" s="69" t="s">
        <v>519</v>
      </c>
      <c r="M299" s="148"/>
      <c r="N299" s="156"/>
      <c r="O299" s="149"/>
      <c r="P299" s="149">
        <v>1</v>
      </c>
      <c r="Q299" s="149"/>
      <c r="R299" s="149"/>
      <c r="S299" s="149"/>
      <c r="T299" s="150"/>
      <c r="U299" s="132" t="s">
        <v>373</v>
      </c>
      <c r="V299" s="133" t="str">
        <f>VLOOKUP(A299,DB_ACS_Q1_Q4!$A$4:$AD$1328,13)</f>
        <v>Gas Natural</v>
      </c>
      <c r="W299" s="134" t="str">
        <f>VLOOKUP(A299,DB_REF_Q1_Q4!$A$4:$AD$1328,13)</f>
        <v>Bomba de calor aire</v>
      </c>
    </row>
    <row r="300" spans="1:23" ht="12" customHeight="1">
      <c r="A300" s="10">
        <v>296</v>
      </c>
      <c r="B300" s="69" t="s">
        <v>133</v>
      </c>
      <c r="C300" s="69" t="s">
        <v>131</v>
      </c>
      <c r="D300" s="11" t="s">
        <v>51</v>
      </c>
      <c r="E300" s="11" t="s">
        <v>303</v>
      </c>
      <c r="F300" s="12" t="s">
        <v>50</v>
      </c>
      <c r="G300" s="12" t="s">
        <v>310</v>
      </c>
      <c r="H300" s="12" t="s">
        <v>306</v>
      </c>
      <c r="I300" s="103" t="s">
        <v>504</v>
      </c>
      <c r="J300" s="12" t="str">
        <f t="shared" si="17"/>
        <v>≥17h</v>
      </c>
      <c r="K300" s="12" t="s">
        <v>47</v>
      </c>
      <c r="L300" s="69" t="s">
        <v>519</v>
      </c>
      <c r="M300" s="148">
        <v>1</v>
      </c>
      <c r="N300" s="156"/>
      <c r="O300" s="149"/>
      <c r="P300" s="149"/>
      <c r="Q300" s="149"/>
      <c r="R300" s="149"/>
      <c r="S300" s="149"/>
      <c r="T300" s="150"/>
      <c r="U300" s="132" t="s">
        <v>373</v>
      </c>
      <c r="V300" s="133" t="str">
        <f>VLOOKUP(A300,DB_ACS_Q1_Q4!$A$4:$AD$1328,13)</f>
        <v>Gas Natural</v>
      </c>
      <c r="W300" s="134" t="str">
        <f>VLOOKUP(A300,DB_REF_Q1_Q4!$A$4:$AD$1328,13)</f>
        <v>Ninguno</v>
      </c>
    </row>
    <row r="301" spans="1:23" ht="12" customHeight="1">
      <c r="A301" s="10">
        <v>297</v>
      </c>
      <c r="B301" s="69" t="s">
        <v>236</v>
      </c>
      <c r="C301" s="69" t="s">
        <v>235</v>
      </c>
      <c r="D301" s="11" t="s">
        <v>51</v>
      </c>
      <c r="E301" s="11" t="s">
        <v>304</v>
      </c>
      <c r="F301" s="12" t="s">
        <v>48</v>
      </c>
      <c r="G301" s="12" t="s">
        <v>510</v>
      </c>
      <c r="H301" s="12" t="s">
        <v>306</v>
      </c>
      <c r="I301" s="11" t="s">
        <v>504</v>
      </c>
      <c r="J301" s="12" t="str">
        <f t="shared" si="17"/>
        <v>≥17h</v>
      </c>
      <c r="K301" s="12" t="s">
        <v>513</v>
      </c>
      <c r="L301" s="69" t="s">
        <v>519</v>
      </c>
      <c r="M301" s="148"/>
      <c r="N301" s="156"/>
      <c r="O301" s="149"/>
      <c r="P301" s="149">
        <v>1</v>
      </c>
      <c r="Q301" s="149"/>
      <c r="R301" s="149"/>
      <c r="S301" s="149"/>
      <c r="T301" s="150"/>
      <c r="U301" s="132" t="s">
        <v>373</v>
      </c>
      <c r="V301" s="133" t="str">
        <f>VLOOKUP(A301,DB_ACS_Q1_Q4!$A$4:$AD$1328,13)</f>
        <v>Gas Natural</v>
      </c>
      <c r="W301" s="134" t="str">
        <f>VLOOKUP(A301,DB_REF_Q1_Q4!$A$4:$AD$1328,13)</f>
        <v>Ninguno</v>
      </c>
    </row>
    <row r="302" spans="1:23" ht="12" customHeight="1">
      <c r="A302" s="10">
        <v>298</v>
      </c>
      <c r="B302" s="69" t="s">
        <v>211</v>
      </c>
      <c r="C302" s="69" t="s">
        <v>211</v>
      </c>
      <c r="D302" s="11" t="s">
        <v>25</v>
      </c>
      <c r="E302" s="11" t="s">
        <v>304</v>
      </c>
      <c r="F302" s="12" t="s">
        <v>48</v>
      </c>
      <c r="G302" s="12" t="s">
        <v>310</v>
      </c>
      <c r="H302" s="12" t="s">
        <v>306</v>
      </c>
      <c r="I302" s="11" t="s">
        <v>504</v>
      </c>
      <c r="J302" s="12" t="str">
        <f t="shared" si="17"/>
        <v>≥17h</v>
      </c>
      <c r="K302" s="12" t="s">
        <v>512</v>
      </c>
      <c r="L302" s="69" t="s">
        <v>518</v>
      </c>
      <c r="M302" s="148"/>
      <c r="N302" s="156"/>
      <c r="O302" s="149"/>
      <c r="P302" s="149">
        <v>1</v>
      </c>
      <c r="Q302" s="149"/>
      <c r="R302" s="149"/>
      <c r="S302" s="149"/>
      <c r="T302" s="150"/>
      <c r="U302" s="132" t="s">
        <v>342</v>
      </c>
      <c r="V302" s="133" t="str">
        <f>VLOOKUP(A302,DB_ACS_Q1_Q4!$A$4:$AD$1328,13)</f>
        <v>GLP</v>
      </c>
      <c r="W302" s="134" t="str">
        <f>VLOOKUP(A302,DB_REF_Q1_Q4!$A$4:$AD$1328,13)</f>
        <v>Ninguno</v>
      </c>
    </row>
    <row r="303" spans="1:23" ht="12" customHeight="1">
      <c r="A303" s="10">
        <v>299</v>
      </c>
      <c r="B303" s="69" t="s">
        <v>286</v>
      </c>
      <c r="C303" s="69" t="s">
        <v>281</v>
      </c>
      <c r="D303" s="11" t="s">
        <v>51</v>
      </c>
      <c r="E303" s="11" t="s">
        <v>304</v>
      </c>
      <c r="F303" s="12" t="s">
        <v>48</v>
      </c>
      <c r="G303" s="11" t="s">
        <v>511</v>
      </c>
      <c r="H303" s="12" t="s">
        <v>307</v>
      </c>
      <c r="I303" s="11" t="s">
        <v>504</v>
      </c>
      <c r="J303" s="12" t="str">
        <f t="shared" si="17"/>
        <v>≥17h</v>
      </c>
      <c r="K303" s="12" t="s">
        <v>512</v>
      </c>
      <c r="L303" s="69" t="s">
        <v>519</v>
      </c>
      <c r="M303" s="148">
        <v>1</v>
      </c>
      <c r="N303" s="156"/>
      <c r="O303" s="149"/>
      <c r="P303" s="149"/>
      <c r="Q303" s="149"/>
      <c r="R303" s="149">
        <v>1</v>
      </c>
      <c r="S303" s="149"/>
      <c r="T303" s="150"/>
      <c r="U303" s="132" t="s">
        <v>373</v>
      </c>
      <c r="V303" s="133" t="str">
        <f>VLOOKUP(A303,DB_ACS_Q1_Q4!$A$4:$AD$1328,13)</f>
        <v>Gas Natural</v>
      </c>
      <c r="W303" s="134" t="str">
        <f>VLOOKUP(A303,DB_REF_Q1_Q4!$A$4:$AD$1328,13)</f>
        <v>Ninguno</v>
      </c>
    </row>
    <row r="304" spans="1:23" ht="12" customHeight="1">
      <c r="A304" s="10">
        <v>300</v>
      </c>
      <c r="B304" s="69" t="s">
        <v>133</v>
      </c>
      <c r="C304" s="69" t="s">
        <v>131</v>
      </c>
      <c r="D304" s="11" t="s">
        <v>51</v>
      </c>
      <c r="E304" s="11" t="s">
        <v>304</v>
      </c>
      <c r="F304" s="12" t="s">
        <v>48</v>
      </c>
      <c r="G304" s="12" t="s">
        <v>310</v>
      </c>
      <c r="H304" s="12" t="s">
        <v>306</v>
      </c>
      <c r="I304" s="103" t="s">
        <v>504</v>
      </c>
      <c r="J304" s="12" t="str">
        <f t="shared" si="17"/>
        <v>≥17h</v>
      </c>
      <c r="K304" s="12" t="s">
        <v>47</v>
      </c>
      <c r="L304" s="69" t="s">
        <v>519</v>
      </c>
      <c r="M304" s="148">
        <v>1</v>
      </c>
      <c r="N304" s="156"/>
      <c r="O304" s="149"/>
      <c r="P304" s="149">
        <v>1</v>
      </c>
      <c r="Q304" s="149"/>
      <c r="R304" s="149">
        <v>1</v>
      </c>
      <c r="S304" s="149"/>
      <c r="T304" s="150"/>
      <c r="U304" s="132" t="s">
        <v>373</v>
      </c>
      <c r="V304" s="133" t="str">
        <f>VLOOKUP(A304,DB_ACS_Q1_Q4!$A$4:$AD$1328,13)</f>
        <v>Gas Natural</v>
      </c>
      <c r="W304" s="134" t="str">
        <f>VLOOKUP(A304,DB_REF_Q1_Q4!$A$4:$AD$1328,13)</f>
        <v>Ninguno</v>
      </c>
    </row>
    <row r="305" spans="1:23" ht="12" customHeight="1">
      <c r="A305" s="10">
        <v>301</v>
      </c>
      <c r="B305" s="69" t="s">
        <v>211</v>
      </c>
      <c r="C305" s="69" t="s">
        <v>211</v>
      </c>
      <c r="D305" s="11" t="s">
        <v>25</v>
      </c>
      <c r="E305" s="11" t="s">
        <v>304</v>
      </c>
      <c r="F305" s="12" t="s">
        <v>48</v>
      </c>
      <c r="G305" s="12" t="s">
        <v>310</v>
      </c>
      <c r="H305" s="12" t="s">
        <v>306</v>
      </c>
      <c r="I305" s="103" t="s">
        <v>504</v>
      </c>
      <c r="J305" s="11" t="str">
        <f>"12-16h"</f>
        <v>12-16h</v>
      </c>
      <c r="K305" s="12" t="s">
        <v>513</v>
      </c>
      <c r="L305" s="69" t="s">
        <v>518</v>
      </c>
      <c r="M305" s="148">
        <v>1</v>
      </c>
      <c r="N305" s="156"/>
      <c r="O305" s="149"/>
      <c r="P305" s="149"/>
      <c r="Q305" s="149"/>
      <c r="R305" s="149"/>
      <c r="S305" s="149"/>
      <c r="T305" s="150"/>
      <c r="U305" s="132" t="s">
        <v>385</v>
      </c>
      <c r="V305" s="133" t="str">
        <f>VLOOKUP(A305,DB_ACS_Q1_Q4!$A$4:$AD$1328,13)</f>
        <v>GLP</v>
      </c>
      <c r="W305" s="134" t="str">
        <f>VLOOKUP(A305,DB_REF_Q1_Q4!$A$4:$AD$1328,13)</f>
        <v>AC Eléctrico</v>
      </c>
    </row>
    <row r="306" spans="1:23" ht="12" customHeight="1">
      <c r="A306" s="10">
        <v>302</v>
      </c>
      <c r="B306" s="69" t="s">
        <v>236</v>
      </c>
      <c r="C306" s="69" t="s">
        <v>235</v>
      </c>
      <c r="D306" s="11" t="s">
        <v>51</v>
      </c>
      <c r="E306" s="11" t="s">
        <v>303</v>
      </c>
      <c r="F306" s="12" t="s">
        <v>48</v>
      </c>
      <c r="G306" s="12" t="s">
        <v>310</v>
      </c>
      <c r="H306" s="12" t="s">
        <v>306</v>
      </c>
      <c r="I306" s="103" t="s">
        <v>504</v>
      </c>
      <c r="J306" s="11" t="str">
        <f>"12-16h"</f>
        <v>12-16h</v>
      </c>
      <c r="K306" s="12" t="s">
        <v>513</v>
      </c>
      <c r="L306" s="69" t="s">
        <v>519</v>
      </c>
      <c r="M306" s="148">
        <v>1</v>
      </c>
      <c r="N306" s="156"/>
      <c r="O306" s="149"/>
      <c r="P306" s="149"/>
      <c r="Q306" s="149"/>
      <c r="R306" s="149"/>
      <c r="S306" s="149"/>
      <c r="T306" s="150"/>
      <c r="U306" s="132" t="s">
        <v>373</v>
      </c>
      <c r="V306" s="133" t="str">
        <f>VLOOKUP(A306,DB_ACS_Q1_Q4!$A$4:$AD$1328,13)</f>
        <v>Gas Natural</v>
      </c>
      <c r="W306" s="134" t="str">
        <f>VLOOKUP(A306,DB_REF_Q1_Q4!$A$4:$AD$1328,13)</f>
        <v>Ninguno</v>
      </c>
    </row>
    <row r="307" spans="1:23" ht="12" customHeight="1">
      <c r="A307" s="10">
        <v>303</v>
      </c>
      <c r="B307" s="69" t="s">
        <v>72</v>
      </c>
      <c r="C307" s="69" t="s">
        <v>72</v>
      </c>
      <c r="D307" s="11" t="s">
        <v>51</v>
      </c>
      <c r="E307" s="11" t="s">
        <v>304</v>
      </c>
      <c r="F307" s="12" t="s">
        <v>50</v>
      </c>
      <c r="G307" s="12" t="s">
        <v>310</v>
      </c>
      <c r="H307" s="12" t="s">
        <v>308</v>
      </c>
      <c r="I307" s="103" t="s">
        <v>504</v>
      </c>
      <c r="J307" s="12" t="str">
        <f>"≥17h"</f>
        <v>≥17h</v>
      </c>
      <c r="K307" s="12" t="s">
        <v>47</v>
      </c>
      <c r="L307" s="69" t="s">
        <v>519</v>
      </c>
      <c r="M307" s="148">
        <v>1</v>
      </c>
      <c r="N307" s="156"/>
      <c r="O307" s="149"/>
      <c r="P307" s="149"/>
      <c r="Q307" s="149"/>
      <c r="R307" s="149"/>
      <c r="S307" s="149"/>
      <c r="T307" s="150"/>
      <c r="U307" s="132" t="s">
        <v>374</v>
      </c>
      <c r="V307" s="133" t="str">
        <f>VLOOKUP(A307,DB_ACS_Q1_Q4!$A$4:$AD$1328,13)</f>
        <v>Gasóleo</v>
      </c>
      <c r="W307" s="134" t="str">
        <f>VLOOKUP(A307,DB_REF_Q1_Q4!$A$4:$AD$1328,13)</f>
        <v>Ninguno</v>
      </c>
    </row>
    <row r="308" spans="1:23" ht="12" customHeight="1">
      <c r="A308" s="10">
        <v>304</v>
      </c>
      <c r="B308" s="69" t="s">
        <v>286</v>
      </c>
      <c r="C308" s="69" t="s">
        <v>281</v>
      </c>
      <c r="D308" s="11" t="s">
        <v>51</v>
      </c>
      <c r="E308" s="11" t="s">
        <v>304</v>
      </c>
      <c r="F308" s="12" t="s">
        <v>50</v>
      </c>
      <c r="G308" s="11" t="s">
        <v>511</v>
      </c>
      <c r="H308" s="12" t="s">
        <v>306</v>
      </c>
      <c r="I308" s="103" t="s">
        <v>505</v>
      </c>
      <c r="J308" s="12" t="str">
        <f>"≥17h"</f>
        <v>≥17h</v>
      </c>
      <c r="K308" s="12" t="s">
        <v>47</v>
      </c>
      <c r="L308" s="69" t="s">
        <v>519</v>
      </c>
      <c r="M308" s="148">
        <v>1</v>
      </c>
      <c r="N308" s="156"/>
      <c r="O308" s="149"/>
      <c r="P308" s="149"/>
      <c r="Q308" s="149"/>
      <c r="R308" s="149"/>
      <c r="S308" s="149"/>
      <c r="T308" s="150"/>
      <c r="U308" s="132" t="s">
        <v>373</v>
      </c>
      <c r="V308" s="133" t="str">
        <f>VLOOKUP(A308,DB_ACS_Q1_Q4!$A$4:$AD$1328,13)</f>
        <v>Gas Natural</v>
      </c>
      <c r="W308" s="134" t="str">
        <f>VLOOKUP(A308,DB_REF_Q1_Q4!$A$4:$AD$1328,13)</f>
        <v>Ninguno</v>
      </c>
    </row>
    <row r="309" spans="1:23" ht="12" customHeight="1">
      <c r="A309" s="10">
        <v>305</v>
      </c>
      <c r="B309" s="69" t="s">
        <v>288</v>
      </c>
      <c r="C309" s="69" t="s">
        <v>281</v>
      </c>
      <c r="D309" s="11" t="s">
        <v>51</v>
      </c>
      <c r="E309" s="11" t="s">
        <v>303</v>
      </c>
      <c r="F309" s="12" t="s">
        <v>48</v>
      </c>
      <c r="G309" s="11" t="s">
        <v>511</v>
      </c>
      <c r="H309" s="12" t="s">
        <v>307</v>
      </c>
      <c r="I309" s="11" t="s">
        <v>504</v>
      </c>
      <c r="J309" s="12" t="str">
        <f>"≥17h"</f>
        <v>≥17h</v>
      </c>
      <c r="K309" s="12" t="s">
        <v>47</v>
      </c>
      <c r="L309" s="69" t="s">
        <v>519</v>
      </c>
      <c r="M309" s="148">
        <v>1</v>
      </c>
      <c r="N309" s="156"/>
      <c r="O309" s="149"/>
      <c r="P309" s="149"/>
      <c r="Q309" s="149"/>
      <c r="R309" s="149">
        <v>1</v>
      </c>
      <c r="S309" s="149"/>
      <c r="T309" s="150"/>
      <c r="U309" s="132" t="s">
        <v>373</v>
      </c>
      <c r="V309" s="133" t="str">
        <f>VLOOKUP(A309,DB_ACS_Q1_Q4!$A$4:$AD$1328,13)</f>
        <v>Gas Natural</v>
      </c>
      <c r="W309" s="134" t="str">
        <f>VLOOKUP(A309,DB_REF_Q1_Q4!$A$4:$AD$1328,13)</f>
        <v>Ninguno</v>
      </c>
    </row>
    <row r="310" spans="1:23" ht="12" customHeight="1">
      <c r="A310" s="10">
        <v>306</v>
      </c>
      <c r="B310" s="69" t="s">
        <v>236</v>
      </c>
      <c r="C310" s="69" t="s">
        <v>235</v>
      </c>
      <c r="D310" s="11" t="s">
        <v>25</v>
      </c>
      <c r="E310" s="11" t="s">
        <v>304</v>
      </c>
      <c r="F310" s="12" t="s">
        <v>48</v>
      </c>
      <c r="G310" s="12" t="s">
        <v>310</v>
      </c>
      <c r="H310" s="12" t="s">
        <v>306</v>
      </c>
      <c r="I310" s="103" t="s">
        <v>505</v>
      </c>
      <c r="J310" s="11" t="str">
        <f>"12-16h"</f>
        <v>12-16h</v>
      </c>
      <c r="K310" s="12" t="s">
        <v>512</v>
      </c>
      <c r="L310" s="69" t="s">
        <v>519</v>
      </c>
      <c r="M310" s="148"/>
      <c r="N310" s="156"/>
      <c r="O310" s="149"/>
      <c r="P310" s="149">
        <v>1</v>
      </c>
      <c r="Q310" s="149"/>
      <c r="R310" s="149">
        <v>1</v>
      </c>
      <c r="S310" s="149"/>
      <c r="T310" s="150"/>
      <c r="U310" s="132" t="s">
        <v>373</v>
      </c>
      <c r="V310" s="133" t="str">
        <f>VLOOKUP(A310,DB_ACS_Q1_Q4!$A$4:$AD$1328,13)</f>
        <v>Gas Natural</v>
      </c>
      <c r="W310" s="134" t="str">
        <f>VLOOKUP(A310,DB_REF_Q1_Q4!$A$4:$AD$1328,13)</f>
        <v>Ninguno</v>
      </c>
    </row>
    <row r="311" spans="1:23" ht="12" customHeight="1">
      <c r="A311" s="10">
        <v>307</v>
      </c>
      <c r="B311" s="69" t="s">
        <v>211</v>
      </c>
      <c r="C311" s="69" t="s">
        <v>211</v>
      </c>
      <c r="D311" s="11" t="s">
        <v>51</v>
      </c>
      <c r="E311" s="11" t="s">
        <v>304</v>
      </c>
      <c r="F311" s="12" t="s">
        <v>50</v>
      </c>
      <c r="G311" s="12" t="s">
        <v>310</v>
      </c>
      <c r="H311" s="12" t="s">
        <v>306</v>
      </c>
      <c r="I311" s="11" t="s">
        <v>507</v>
      </c>
      <c r="J311" s="11" t="str">
        <f>"12-16h"</f>
        <v>12-16h</v>
      </c>
      <c r="K311" s="12" t="s">
        <v>513</v>
      </c>
      <c r="L311" s="69" t="s">
        <v>518</v>
      </c>
      <c r="M311" s="148">
        <v>1</v>
      </c>
      <c r="N311" s="156"/>
      <c r="O311" s="149"/>
      <c r="P311" s="149"/>
      <c r="Q311" s="149"/>
      <c r="R311" s="149"/>
      <c r="S311" s="149"/>
      <c r="T311" s="150"/>
      <c r="U311" s="132" t="s">
        <v>385</v>
      </c>
      <c r="V311" s="133" t="str">
        <f>VLOOKUP(A311,DB_ACS_Q1_Q4!$A$4:$AD$1328,13)</f>
        <v>Electricidad</v>
      </c>
      <c r="W311" s="134" t="str">
        <f>VLOOKUP(A311,DB_REF_Q1_Q4!$A$4:$AD$1328,13)</f>
        <v>Bomba de calor aire</v>
      </c>
    </row>
    <row r="312" spans="1:23" ht="12" customHeight="1">
      <c r="A312" s="10">
        <v>308</v>
      </c>
      <c r="B312" s="69" t="s">
        <v>72</v>
      </c>
      <c r="C312" s="69" t="s">
        <v>72</v>
      </c>
      <c r="D312" s="11" t="str">
        <f>"+60"</f>
        <v>+60</v>
      </c>
      <c r="E312" s="11" t="s">
        <v>304</v>
      </c>
      <c r="F312" s="12" t="s">
        <v>48</v>
      </c>
      <c r="G312" s="12" t="s">
        <v>310</v>
      </c>
      <c r="H312" s="12" t="s">
        <v>306</v>
      </c>
      <c r="I312" s="11" t="s">
        <v>504</v>
      </c>
      <c r="J312" s="12" t="str">
        <f>"≥17h"</f>
        <v>≥17h</v>
      </c>
      <c r="K312" s="12" t="s">
        <v>513</v>
      </c>
      <c r="L312" s="69" t="s">
        <v>519</v>
      </c>
      <c r="M312" s="148"/>
      <c r="N312" s="156"/>
      <c r="O312" s="149"/>
      <c r="P312" s="149">
        <v>1</v>
      </c>
      <c r="Q312" s="149"/>
      <c r="R312" s="149"/>
      <c r="S312" s="149"/>
      <c r="T312" s="150"/>
      <c r="U312" s="132" t="s">
        <v>374</v>
      </c>
      <c r="V312" s="133" t="str">
        <f>VLOOKUP(A312,DB_ACS_Q1_Q4!$A$4:$AD$1328,13)</f>
        <v>Gasóleo</v>
      </c>
      <c r="W312" s="134" t="str">
        <f>VLOOKUP(A312,DB_REF_Q1_Q4!$A$4:$AD$1328,13)</f>
        <v>Ninguno</v>
      </c>
    </row>
    <row r="313" spans="1:23" ht="12" customHeight="1">
      <c r="A313" s="10">
        <v>309</v>
      </c>
      <c r="B313" s="69" t="s">
        <v>236</v>
      </c>
      <c r="C313" s="69" t="s">
        <v>235</v>
      </c>
      <c r="D313" s="11" t="s">
        <v>51</v>
      </c>
      <c r="E313" s="11" t="s">
        <v>303</v>
      </c>
      <c r="F313" s="12" t="s">
        <v>50</v>
      </c>
      <c r="G313" s="12" t="s">
        <v>310</v>
      </c>
      <c r="H313" s="12" t="s">
        <v>306</v>
      </c>
      <c r="I313" s="103" t="s">
        <v>504</v>
      </c>
      <c r="J313" s="11" t="str">
        <f>"≤12h"</f>
        <v>≤12h</v>
      </c>
      <c r="K313" s="12" t="s">
        <v>47</v>
      </c>
      <c r="L313" s="69" t="s">
        <v>519</v>
      </c>
      <c r="M313" s="148">
        <v>1</v>
      </c>
      <c r="N313" s="156"/>
      <c r="O313" s="149"/>
      <c r="P313" s="149"/>
      <c r="Q313" s="149"/>
      <c r="R313" s="149"/>
      <c r="S313" s="149"/>
      <c r="T313" s="150"/>
      <c r="U313" s="132" t="s">
        <v>373</v>
      </c>
      <c r="V313" s="133" t="str">
        <f>VLOOKUP(A313,DB_ACS_Q1_Q4!$A$4:$AD$1328,13)</f>
        <v>Gas Natural</v>
      </c>
      <c r="W313" s="134" t="str">
        <f>VLOOKUP(A313,DB_REF_Q1_Q4!$A$4:$AD$1328,13)</f>
        <v>Ninguno</v>
      </c>
    </row>
    <row r="314" spans="1:23" ht="12" customHeight="1">
      <c r="A314" s="10">
        <v>310</v>
      </c>
      <c r="B314" s="69" t="s">
        <v>72</v>
      </c>
      <c r="C314" s="69" t="s">
        <v>72</v>
      </c>
      <c r="D314" s="11" t="str">
        <f>"+60"</f>
        <v>+60</v>
      </c>
      <c r="E314" s="11" t="s">
        <v>304</v>
      </c>
      <c r="F314" s="12" t="s">
        <v>50</v>
      </c>
      <c r="G314" s="12" t="s">
        <v>310</v>
      </c>
      <c r="H314" s="12" t="s">
        <v>306</v>
      </c>
      <c r="I314" s="103" t="s">
        <v>505</v>
      </c>
      <c r="J314" s="12" t="str">
        <f>"≥17h"</f>
        <v>≥17h</v>
      </c>
      <c r="K314" s="12" t="s">
        <v>47</v>
      </c>
      <c r="L314" s="69" t="s">
        <v>519</v>
      </c>
      <c r="M314" s="148">
        <v>1</v>
      </c>
      <c r="N314" s="158"/>
      <c r="O314" s="149"/>
      <c r="P314" s="149"/>
      <c r="Q314" s="149"/>
      <c r="R314" s="149"/>
      <c r="S314" s="149"/>
      <c r="T314" s="150"/>
      <c r="U314" s="132" t="s">
        <v>373</v>
      </c>
      <c r="V314" s="133" t="str">
        <f>VLOOKUP(A314,DB_ACS_Q1_Q4!$A$4:$AD$1328,13)</f>
        <v>Gas Natural</v>
      </c>
      <c r="W314" s="134" t="str">
        <f>VLOOKUP(A314,DB_REF_Q1_Q4!$A$4:$AD$1328,13)</f>
        <v>Ninguno</v>
      </c>
    </row>
    <row r="315" spans="1:23" ht="12" customHeight="1">
      <c r="A315" s="10">
        <v>311</v>
      </c>
      <c r="B315" s="69" t="s">
        <v>211</v>
      </c>
      <c r="C315" s="69" t="s">
        <v>211</v>
      </c>
      <c r="D315" s="11" t="s">
        <v>25</v>
      </c>
      <c r="E315" s="11" t="s">
        <v>303</v>
      </c>
      <c r="F315" s="12" t="s">
        <v>50</v>
      </c>
      <c r="G315" s="12" t="s">
        <v>310</v>
      </c>
      <c r="H315" s="12" t="s">
        <v>306</v>
      </c>
      <c r="I315" s="11" t="s">
        <v>504</v>
      </c>
      <c r="J315" s="11" t="str">
        <f>"≤12h"</f>
        <v>≤12h</v>
      </c>
      <c r="K315" s="12" t="s">
        <v>513</v>
      </c>
      <c r="L315" s="69" t="s">
        <v>518</v>
      </c>
      <c r="M315" s="148">
        <v>1</v>
      </c>
      <c r="N315" s="158"/>
      <c r="O315" s="149"/>
      <c r="P315" s="149"/>
      <c r="Q315" s="149"/>
      <c r="R315" s="149"/>
      <c r="S315" s="149"/>
      <c r="T315" s="150"/>
      <c r="U315" s="132" t="s">
        <v>385</v>
      </c>
      <c r="V315" s="133" t="str">
        <f>VLOOKUP(A315,DB_ACS_Q1_Q4!$A$4:$AD$1328,13)</f>
        <v>Electricidad</v>
      </c>
      <c r="W315" s="134" t="str">
        <f>VLOOKUP(A315,DB_REF_Q1_Q4!$A$4:$AD$1328,13)</f>
        <v>Bomba de calor aire</v>
      </c>
    </row>
    <row r="316" spans="1:23" ht="12" customHeight="1">
      <c r="A316" s="10">
        <v>312</v>
      </c>
      <c r="B316" s="69" t="s">
        <v>236</v>
      </c>
      <c r="C316" s="69" t="s">
        <v>235</v>
      </c>
      <c r="D316" s="11" t="s">
        <v>51</v>
      </c>
      <c r="E316" s="11" t="s">
        <v>303</v>
      </c>
      <c r="F316" s="12" t="s">
        <v>50</v>
      </c>
      <c r="G316" s="12" t="s">
        <v>510</v>
      </c>
      <c r="H316" s="12" t="s">
        <v>306</v>
      </c>
      <c r="I316" s="12" t="s">
        <v>505</v>
      </c>
      <c r="J316" s="12" t="str">
        <f>"≥17h"</f>
        <v>≥17h</v>
      </c>
      <c r="K316" s="12" t="s">
        <v>47</v>
      </c>
      <c r="L316" s="69" t="s">
        <v>519</v>
      </c>
      <c r="M316" s="148"/>
      <c r="N316" s="158"/>
      <c r="O316" s="149"/>
      <c r="P316" s="149"/>
      <c r="Q316" s="149"/>
      <c r="R316" s="149">
        <v>1</v>
      </c>
      <c r="S316" s="149"/>
      <c r="T316" s="150"/>
      <c r="U316" s="132" t="s">
        <v>373</v>
      </c>
      <c r="V316" s="133" t="str">
        <f>VLOOKUP(A316,DB_ACS_Q1_Q4!$A$4:$AD$1328,13)</f>
        <v>Gas Natural</v>
      </c>
      <c r="W316" s="134" t="str">
        <f>VLOOKUP(A316,DB_REF_Q1_Q4!$A$4:$AD$1328,13)</f>
        <v>Ninguno</v>
      </c>
    </row>
    <row r="317" spans="1:23" ht="12" customHeight="1">
      <c r="A317" s="10">
        <v>313</v>
      </c>
      <c r="B317" s="69" t="s">
        <v>288</v>
      </c>
      <c r="C317" s="69" t="s">
        <v>281</v>
      </c>
      <c r="D317" s="11" t="s">
        <v>51</v>
      </c>
      <c r="E317" s="11" t="s">
        <v>304</v>
      </c>
      <c r="F317" s="12" t="s">
        <v>49</v>
      </c>
      <c r="G317" s="11" t="s">
        <v>511</v>
      </c>
      <c r="H317" s="12" t="s">
        <v>307</v>
      </c>
      <c r="I317" s="11" t="s">
        <v>507</v>
      </c>
      <c r="J317" s="11" t="str">
        <f>"12-16h"</f>
        <v>12-16h</v>
      </c>
      <c r="K317" s="12" t="s">
        <v>47</v>
      </c>
      <c r="L317" s="69" t="s">
        <v>519</v>
      </c>
      <c r="M317" s="148"/>
      <c r="N317" s="158"/>
      <c r="O317" s="149"/>
      <c r="P317" s="149"/>
      <c r="Q317" s="149"/>
      <c r="R317" s="149">
        <v>1</v>
      </c>
      <c r="S317" s="149"/>
      <c r="T317" s="150"/>
      <c r="U317" s="132" t="s">
        <v>373</v>
      </c>
      <c r="V317" s="133" t="str">
        <f>VLOOKUP(A317,DB_ACS_Q1_Q4!$A$4:$AD$1328,13)</f>
        <v>Gas Natural</v>
      </c>
      <c r="W317" s="134" t="str">
        <f>VLOOKUP(A317,DB_REF_Q1_Q4!$A$4:$AD$1328,13)</f>
        <v>AC Eléctrico</v>
      </c>
    </row>
    <row r="318" spans="1:23" ht="12" customHeight="1">
      <c r="A318" s="10">
        <v>314</v>
      </c>
      <c r="B318" s="69" t="s">
        <v>236</v>
      </c>
      <c r="C318" s="69" t="s">
        <v>235</v>
      </c>
      <c r="D318" s="11" t="str">
        <f>"+60"</f>
        <v>+60</v>
      </c>
      <c r="E318" s="11" t="s">
        <v>303</v>
      </c>
      <c r="F318" s="12" t="s">
        <v>48</v>
      </c>
      <c r="G318" s="12" t="s">
        <v>310</v>
      </c>
      <c r="H318" s="12" t="s">
        <v>306</v>
      </c>
      <c r="I318" s="11" t="s">
        <v>504</v>
      </c>
      <c r="J318" s="12" t="str">
        <f>"≥17h"</f>
        <v>≥17h</v>
      </c>
      <c r="K318" s="12" t="s">
        <v>512</v>
      </c>
      <c r="L318" s="69" t="s">
        <v>519</v>
      </c>
      <c r="M318" s="148">
        <v>1</v>
      </c>
      <c r="N318" s="158"/>
      <c r="O318" s="149"/>
      <c r="P318" s="149"/>
      <c r="Q318" s="149"/>
      <c r="R318" s="149"/>
      <c r="S318" s="149"/>
      <c r="T318" s="150"/>
      <c r="U318" s="132" t="s">
        <v>373</v>
      </c>
      <c r="V318" s="133" t="str">
        <f>VLOOKUP(A318,DB_ACS_Q1_Q4!$A$4:$AD$1328,13)</f>
        <v>Gas Natural</v>
      </c>
      <c r="W318" s="134" t="str">
        <f>VLOOKUP(A318,DB_REF_Q1_Q4!$A$4:$AD$1328,13)</f>
        <v>Ninguno</v>
      </c>
    </row>
    <row r="319" spans="1:23" ht="12" customHeight="1">
      <c r="A319" s="10">
        <v>315</v>
      </c>
      <c r="B319" s="69" t="s">
        <v>211</v>
      </c>
      <c r="C319" s="69" t="s">
        <v>211</v>
      </c>
      <c r="D319" s="11" t="s">
        <v>25</v>
      </c>
      <c r="E319" s="11" t="s">
        <v>303</v>
      </c>
      <c r="F319" s="12" t="s">
        <v>49</v>
      </c>
      <c r="G319" s="12" t="s">
        <v>510</v>
      </c>
      <c r="H319" s="12" t="s">
        <v>306</v>
      </c>
      <c r="I319" s="11" t="s">
        <v>504</v>
      </c>
      <c r="J319" s="12" t="str">
        <f>"≥17h"</f>
        <v>≥17h</v>
      </c>
      <c r="K319" s="12" t="s">
        <v>513</v>
      </c>
      <c r="L319" s="69" t="s">
        <v>518</v>
      </c>
      <c r="M319" s="148">
        <v>1</v>
      </c>
      <c r="N319" s="158"/>
      <c r="O319" s="149"/>
      <c r="P319" s="149"/>
      <c r="Q319" s="149"/>
      <c r="R319" s="149"/>
      <c r="S319" s="149"/>
      <c r="T319" s="150"/>
      <c r="U319" s="132" t="s">
        <v>342</v>
      </c>
      <c r="V319" s="133" t="str">
        <f>VLOOKUP(A319,DB_ACS_Q1_Q4!$A$4:$AD$1328,13)</f>
        <v>Electricidad</v>
      </c>
      <c r="W319" s="134" t="str">
        <f>VLOOKUP(A319,DB_REF_Q1_Q4!$A$4:$AD$1328,13)</f>
        <v>Ninguno</v>
      </c>
    </row>
    <row r="320" spans="1:23" ht="12" customHeight="1">
      <c r="A320" s="10">
        <v>316</v>
      </c>
      <c r="B320" s="69" t="s">
        <v>237</v>
      </c>
      <c r="C320" s="69" t="s">
        <v>235</v>
      </c>
      <c r="D320" s="11" t="str">
        <f>"+60"</f>
        <v>+60</v>
      </c>
      <c r="E320" s="11" t="s">
        <v>303</v>
      </c>
      <c r="F320" s="12" t="s">
        <v>48</v>
      </c>
      <c r="G320" s="11" t="s">
        <v>511</v>
      </c>
      <c r="H320" s="12" t="s">
        <v>308</v>
      </c>
      <c r="I320" s="11" t="s">
        <v>507</v>
      </c>
      <c r="J320" s="12" t="str">
        <f>"≥17h"</f>
        <v>≥17h</v>
      </c>
      <c r="K320" s="12" t="s">
        <v>512</v>
      </c>
      <c r="L320" s="69" t="s">
        <v>519</v>
      </c>
      <c r="M320" s="148">
        <v>1</v>
      </c>
      <c r="N320" s="158"/>
      <c r="O320" s="149"/>
      <c r="P320" s="149"/>
      <c r="Q320" s="149"/>
      <c r="R320" s="149"/>
      <c r="S320" s="149"/>
      <c r="T320" s="150"/>
      <c r="U320" s="132" t="s">
        <v>373</v>
      </c>
      <c r="V320" s="133" t="str">
        <f>VLOOKUP(A320,DB_ACS_Q1_Q4!$A$4:$AD$1328,13)</f>
        <v>Solar Térmica</v>
      </c>
      <c r="W320" s="134" t="str">
        <f>VLOOKUP(A320,DB_REF_Q1_Q4!$A$4:$AD$1328,13)</f>
        <v>Ninguno</v>
      </c>
    </row>
    <row r="321" spans="1:23" ht="12" customHeight="1">
      <c r="A321" s="10">
        <v>317</v>
      </c>
      <c r="B321" s="69" t="s">
        <v>288</v>
      </c>
      <c r="C321" s="69" t="s">
        <v>281</v>
      </c>
      <c r="D321" s="11" t="s">
        <v>51</v>
      </c>
      <c r="E321" s="11" t="s">
        <v>304</v>
      </c>
      <c r="F321" s="12" t="s">
        <v>49</v>
      </c>
      <c r="G321" s="11" t="s">
        <v>511</v>
      </c>
      <c r="H321" s="12" t="s">
        <v>306</v>
      </c>
      <c r="I321" s="11" t="s">
        <v>504</v>
      </c>
      <c r="J321" s="12" t="str">
        <f>"≥17h"</f>
        <v>≥17h</v>
      </c>
      <c r="K321" s="12" t="s">
        <v>512</v>
      </c>
      <c r="L321" s="69" t="s">
        <v>519</v>
      </c>
      <c r="M321" s="148">
        <v>1</v>
      </c>
      <c r="N321" s="158"/>
      <c r="O321" s="149"/>
      <c r="P321" s="149"/>
      <c r="Q321" s="149"/>
      <c r="R321" s="149"/>
      <c r="S321" s="149"/>
      <c r="T321" s="150"/>
      <c r="U321" s="132" t="s">
        <v>373</v>
      </c>
      <c r="V321" s="133" t="str">
        <f>VLOOKUP(A321,DB_ACS_Q1_Q4!$A$4:$AD$1328,13)</f>
        <v>Gas Natural</v>
      </c>
      <c r="W321" s="134" t="str">
        <f>VLOOKUP(A321,DB_REF_Q1_Q4!$A$4:$AD$1328,13)</f>
        <v>Ninguno</v>
      </c>
    </row>
    <row r="322" spans="1:23" ht="12" customHeight="1">
      <c r="A322" s="10">
        <v>318</v>
      </c>
      <c r="B322" s="69" t="s">
        <v>238</v>
      </c>
      <c r="C322" s="69" t="s">
        <v>238</v>
      </c>
      <c r="D322" s="11" t="str">
        <f>"+60"</f>
        <v>+60</v>
      </c>
      <c r="E322" s="11" t="s">
        <v>304</v>
      </c>
      <c r="F322" s="12" t="s">
        <v>48</v>
      </c>
      <c r="G322" s="12" t="s">
        <v>310</v>
      </c>
      <c r="H322" s="12" t="s">
        <v>306</v>
      </c>
      <c r="I322" s="103" t="s">
        <v>504</v>
      </c>
      <c r="J322" s="12" t="str">
        <f>"≥17h"</f>
        <v>≥17h</v>
      </c>
      <c r="K322" s="12" t="s">
        <v>512</v>
      </c>
      <c r="L322" s="69" t="s">
        <v>519</v>
      </c>
      <c r="M322" s="148">
        <v>1</v>
      </c>
      <c r="N322" s="158"/>
      <c r="O322" s="149"/>
      <c r="P322" s="149"/>
      <c r="Q322" s="149"/>
      <c r="R322" s="149"/>
      <c r="S322" s="149"/>
      <c r="T322" s="150"/>
      <c r="U322" s="132" t="s">
        <v>372</v>
      </c>
      <c r="V322" s="133" t="str">
        <f>VLOOKUP(A322,DB_ACS_Q1_Q4!$A$4:$AD$1328,13)</f>
        <v>GLP</v>
      </c>
      <c r="W322" s="134" t="str">
        <f>VLOOKUP(A322,DB_REF_Q1_Q4!$A$4:$AD$1328,13)</f>
        <v>Ninguno</v>
      </c>
    </row>
    <row r="323" spans="1:23" ht="12" customHeight="1">
      <c r="A323" s="10">
        <v>319</v>
      </c>
      <c r="B323" s="69" t="s">
        <v>287</v>
      </c>
      <c r="C323" s="69" t="s">
        <v>281</v>
      </c>
      <c r="D323" s="11" t="s">
        <v>51</v>
      </c>
      <c r="E323" s="11" t="s">
        <v>303</v>
      </c>
      <c r="F323" s="12" t="s">
        <v>50</v>
      </c>
      <c r="G323" s="11" t="s">
        <v>511</v>
      </c>
      <c r="H323" s="12" t="s">
        <v>307</v>
      </c>
      <c r="I323" s="11" t="s">
        <v>507</v>
      </c>
      <c r="J323" s="11" t="str">
        <f>"12-16h"</f>
        <v>12-16h</v>
      </c>
      <c r="K323" s="12" t="s">
        <v>512</v>
      </c>
      <c r="L323" s="69" t="s">
        <v>519</v>
      </c>
      <c r="M323" s="148"/>
      <c r="N323" s="158"/>
      <c r="O323" s="149"/>
      <c r="P323" s="149">
        <v>1</v>
      </c>
      <c r="Q323" s="149"/>
      <c r="R323" s="149"/>
      <c r="S323" s="149"/>
      <c r="T323" s="150"/>
      <c r="U323" s="132" t="s">
        <v>374</v>
      </c>
      <c r="V323" s="133" t="str">
        <f>VLOOKUP(A323,DB_ACS_Q1_Q4!$A$4:$AD$1328,13)</f>
        <v>Gasóleo</v>
      </c>
      <c r="W323" s="134" t="str">
        <f>VLOOKUP(A323,DB_REF_Q1_Q4!$A$4:$AD$1328,13)</f>
        <v>Ninguno</v>
      </c>
    </row>
    <row r="324" spans="1:23" ht="12" customHeight="1">
      <c r="A324" s="10">
        <v>320</v>
      </c>
      <c r="B324" s="69" t="s">
        <v>173</v>
      </c>
      <c r="C324" s="69" t="s">
        <v>168</v>
      </c>
      <c r="D324" s="11" t="s">
        <v>51</v>
      </c>
      <c r="E324" s="11" t="s">
        <v>304</v>
      </c>
      <c r="F324" s="12" t="s">
        <v>49</v>
      </c>
      <c r="G324" s="12" t="s">
        <v>310</v>
      </c>
      <c r="H324" s="12" t="s">
        <v>306</v>
      </c>
      <c r="I324" s="103" t="s">
        <v>504</v>
      </c>
      <c r="J324" s="12" t="str">
        <f t="shared" ref="J324:J340" si="18">"≥17h"</f>
        <v>≥17h</v>
      </c>
      <c r="K324" s="12" t="s">
        <v>512</v>
      </c>
      <c r="L324" s="69" t="s">
        <v>520</v>
      </c>
      <c r="M324" s="148">
        <v>1</v>
      </c>
      <c r="N324" s="158"/>
      <c r="O324" s="149"/>
      <c r="P324" s="149"/>
      <c r="Q324" s="149"/>
      <c r="R324" s="149"/>
      <c r="S324" s="149"/>
      <c r="T324" s="150"/>
      <c r="U324" s="132" t="s">
        <v>371</v>
      </c>
      <c r="V324" s="133" t="str">
        <f>VLOOKUP(A324,DB_ACS_Q1_Q4!$A$4:$AD$1328,13)</f>
        <v>Gas Natural</v>
      </c>
      <c r="W324" s="134" t="str">
        <f>VLOOKUP(A324,DB_REF_Q1_Q4!$A$4:$AD$1328,13)</f>
        <v>Ninguno</v>
      </c>
    </row>
    <row r="325" spans="1:23" ht="12" customHeight="1">
      <c r="A325" s="10">
        <v>321</v>
      </c>
      <c r="B325" s="69" t="s">
        <v>287</v>
      </c>
      <c r="C325" s="69" t="s">
        <v>281</v>
      </c>
      <c r="D325" s="11" t="str">
        <f t="shared" ref="D325:D330" si="19">"+60"</f>
        <v>+60</v>
      </c>
      <c r="E325" s="11" t="s">
        <v>304</v>
      </c>
      <c r="F325" s="12" t="s">
        <v>49</v>
      </c>
      <c r="G325" s="11" t="s">
        <v>511</v>
      </c>
      <c r="H325" s="12" t="s">
        <v>307</v>
      </c>
      <c r="I325" s="11" t="s">
        <v>507</v>
      </c>
      <c r="J325" s="12" t="str">
        <f t="shared" si="18"/>
        <v>≥17h</v>
      </c>
      <c r="K325" s="12" t="s">
        <v>47</v>
      </c>
      <c r="L325" s="69" t="s">
        <v>519</v>
      </c>
      <c r="M325" s="148">
        <v>1</v>
      </c>
      <c r="N325" s="158"/>
      <c r="O325" s="149"/>
      <c r="P325" s="149">
        <v>1</v>
      </c>
      <c r="Q325" s="149"/>
      <c r="R325" s="149"/>
      <c r="S325" s="149"/>
      <c r="T325" s="150"/>
      <c r="U325" s="132" t="s">
        <v>374</v>
      </c>
      <c r="V325" s="133" t="str">
        <f>VLOOKUP(A325,DB_ACS_Q1_Q4!$A$4:$AD$1328,13)</f>
        <v>Gasóleo</v>
      </c>
      <c r="W325" s="134" t="str">
        <f>VLOOKUP(A325,DB_REF_Q1_Q4!$A$4:$AD$1328,13)</f>
        <v>Ninguno</v>
      </c>
    </row>
    <row r="326" spans="1:23" ht="12" customHeight="1">
      <c r="A326" s="10">
        <v>322</v>
      </c>
      <c r="B326" s="69" t="s">
        <v>292</v>
      </c>
      <c r="C326" s="69" t="s">
        <v>292</v>
      </c>
      <c r="D326" s="11" t="str">
        <f t="shared" si="19"/>
        <v>+60</v>
      </c>
      <c r="E326" s="11" t="s">
        <v>303</v>
      </c>
      <c r="F326" s="12" t="s">
        <v>49</v>
      </c>
      <c r="G326" s="12" t="s">
        <v>310</v>
      </c>
      <c r="H326" s="12" t="s">
        <v>306</v>
      </c>
      <c r="I326" s="12" t="s">
        <v>505</v>
      </c>
      <c r="J326" s="12" t="str">
        <f t="shared" si="18"/>
        <v>≥17h</v>
      </c>
      <c r="K326" s="12" t="s">
        <v>47</v>
      </c>
      <c r="L326" s="69" t="s">
        <v>518</v>
      </c>
      <c r="M326" s="148">
        <v>1</v>
      </c>
      <c r="N326" s="158"/>
      <c r="O326" s="149"/>
      <c r="P326" s="149"/>
      <c r="Q326" s="149"/>
      <c r="R326" s="149"/>
      <c r="S326" s="149"/>
      <c r="T326" s="150"/>
      <c r="U326" s="132" t="s">
        <v>385</v>
      </c>
      <c r="V326" s="133" t="str">
        <f>VLOOKUP(A326,DB_ACS_Q1_Q4!$A$4:$AD$1328,13)</f>
        <v>Electricidad</v>
      </c>
      <c r="W326" s="134" t="str">
        <f>VLOOKUP(A326,DB_REF_Q1_Q4!$A$4:$AD$1328,13)</f>
        <v>Bomba de calor aire</v>
      </c>
    </row>
    <row r="327" spans="1:23" ht="12" customHeight="1">
      <c r="A327" s="10">
        <v>323</v>
      </c>
      <c r="B327" s="69" t="s">
        <v>287</v>
      </c>
      <c r="C327" s="69" t="s">
        <v>281</v>
      </c>
      <c r="D327" s="11" t="str">
        <f t="shared" si="19"/>
        <v>+60</v>
      </c>
      <c r="E327" s="11" t="s">
        <v>303</v>
      </c>
      <c r="F327" s="12" t="s">
        <v>50</v>
      </c>
      <c r="G327" s="11" t="s">
        <v>511</v>
      </c>
      <c r="H327" s="12" t="s">
        <v>307</v>
      </c>
      <c r="I327" s="11" t="s">
        <v>504</v>
      </c>
      <c r="J327" s="12" t="str">
        <f t="shared" si="18"/>
        <v>≥17h</v>
      </c>
      <c r="K327" s="12" t="s">
        <v>513</v>
      </c>
      <c r="L327" s="69" t="s">
        <v>519</v>
      </c>
      <c r="M327" s="148">
        <v>1</v>
      </c>
      <c r="N327" s="158"/>
      <c r="O327" s="149"/>
      <c r="P327" s="149"/>
      <c r="Q327" s="149"/>
      <c r="R327" s="149"/>
      <c r="S327" s="149"/>
      <c r="T327" s="150"/>
      <c r="U327" s="132" t="s">
        <v>374</v>
      </c>
      <c r="V327" s="133" t="str">
        <f>VLOOKUP(A327,DB_ACS_Q1_Q4!$A$4:$AD$1328,13)</f>
        <v>Gasóleo</v>
      </c>
      <c r="W327" s="134" t="str">
        <f>VLOOKUP(A327,DB_REF_Q1_Q4!$A$4:$AD$1328,13)</f>
        <v>Ninguno</v>
      </c>
    </row>
    <row r="328" spans="1:23" ht="12" customHeight="1">
      <c r="A328" s="10">
        <v>324</v>
      </c>
      <c r="B328" s="69" t="s">
        <v>173</v>
      </c>
      <c r="C328" s="69" t="s">
        <v>168</v>
      </c>
      <c r="D328" s="11" t="str">
        <f t="shared" si="19"/>
        <v>+60</v>
      </c>
      <c r="E328" s="11" t="s">
        <v>304</v>
      </c>
      <c r="F328" s="12" t="s">
        <v>49</v>
      </c>
      <c r="G328" s="12" t="s">
        <v>310</v>
      </c>
      <c r="H328" s="12" t="s">
        <v>306</v>
      </c>
      <c r="I328" s="11" t="s">
        <v>504</v>
      </c>
      <c r="J328" s="12" t="str">
        <f t="shared" si="18"/>
        <v>≥17h</v>
      </c>
      <c r="K328" s="12" t="s">
        <v>47</v>
      </c>
      <c r="L328" s="69" t="s">
        <v>520</v>
      </c>
      <c r="M328" s="148">
        <v>1</v>
      </c>
      <c r="N328" s="158"/>
      <c r="O328" s="149"/>
      <c r="P328" s="149"/>
      <c r="Q328" s="149"/>
      <c r="R328" s="149"/>
      <c r="S328" s="149"/>
      <c r="T328" s="150"/>
      <c r="U328" s="132" t="s">
        <v>371</v>
      </c>
      <c r="V328" s="133" t="str">
        <f>VLOOKUP(A328,DB_ACS_Q1_Q4!$A$4:$AD$1328,13)</f>
        <v>Electricidad</v>
      </c>
      <c r="W328" s="134" t="str">
        <f>VLOOKUP(A328,DB_REF_Q1_Q4!$A$4:$AD$1328,13)</f>
        <v>Ninguno</v>
      </c>
    </row>
    <row r="329" spans="1:23" ht="12" customHeight="1">
      <c r="A329" s="10">
        <v>325</v>
      </c>
      <c r="B329" s="69" t="s">
        <v>238</v>
      </c>
      <c r="C329" s="69" t="s">
        <v>238</v>
      </c>
      <c r="D329" s="11" t="str">
        <f t="shared" si="19"/>
        <v>+60</v>
      </c>
      <c r="E329" s="11" t="s">
        <v>303</v>
      </c>
      <c r="F329" s="12" t="s">
        <v>49</v>
      </c>
      <c r="G329" s="12" t="s">
        <v>310</v>
      </c>
      <c r="H329" s="12" t="s">
        <v>306</v>
      </c>
      <c r="I329" s="11" t="s">
        <v>504</v>
      </c>
      <c r="J329" s="12" t="str">
        <f t="shared" si="18"/>
        <v>≥17h</v>
      </c>
      <c r="K329" s="12" t="s">
        <v>512</v>
      </c>
      <c r="L329" s="69" t="s">
        <v>519</v>
      </c>
      <c r="M329" s="148">
        <v>1</v>
      </c>
      <c r="N329" s="158"/>
      <c r="O329" s="149"/>
      <c r="P329" s="149">
        <v>1</v>
      </c>
      <c r="Q329" s="149"/>
      <c r="R329" s="149"/>
      <c r="S329" s="149"/>
      <c r="T329" s="150"/>
      <c r="U329" s="132" t="s">
        <v>373</v>
      </c>
      <c r="V329" s="133" t="str">
        <f>VLOOKUP(A329,DB_ACS_Q1_Q4!$A$4:$AD$1328,13)</f>
        <v>Gas Natural</v>
      </c>
      <c r="W329" s="134" t="str">
        <f>VLOOKUP(A329,DB_REF_Q1_Q4!$A$4:$AD$1328,13)</f>
        <v>Ninguno</v>
      </c>
    </row>
    <row r="330" spans="1:23" ht="12" customHeight="1">
      <c r="A330" s="10">
        <v>326</v>
      </c>
      <c r="B330" s="69" t="s">
        <v>287</v>
      </c>
      <c r="C330" s="69" t="s">
        <v>281</v>
      </c>
      <c r="D330" s="11" t="str">
        <f t="shared" si="19"/>
        <v>+60</v>
      </c>
      <c r="E330" s="11" t="s">
        <v>304</v>
      </c>
      <c r="F330" s="12" t="s">
        <v>49</v>
      </c>
      <c r="G330" s="11" t="s">
        <v>511</v>
      </c>
      <c r="H330" s="12" t="s">
        <v>308</v>
      </c>
      <c r="I330" s="103" t="s">
        <v>504</v>
      </c>
      <c r="J330" s="12" t="str">
        <f t="shared" si="18"/>
        <v>≥17h</v>
      </c>
      <c r="K330" s="12" t="s">
        <v>47</v>
      </c>
      <c r="L330" s="69" t="s">
        <v>519</v>
      </c>
      <c r="M330" s="148">
        <v>1</v>
      </c>
      <c r="N330" s="158"/>
      <c r="O330" s="149"/>
      <c r="P330" s="149"/>
      <c r="Q330" s="149"/>
      <c r="R330" s="149"/>
      <c r="S330" s="149"/>
      <c r="T330" s="150"/>
      <c r="U330" s="132" t="s">
        <v>374</v>
      </c>
      <c r="V330" s="133" t="str">
        <f>VLOOKUP(A330,DB_ACS_Q1_Q4!$A$4:$AD$1328,13)</f>
        <v>Gasóleo</v>
      </c>
      <c r="W330" s="134" t="str">
        <f>VLOOKUP(A330,DB_REF_Q1_Q4!$A$4:$AD$1328,13)</f>
        <v>AC Eléctrico</v>
      </c>
    </row>
    <row r="331" spans="1:23" ht="12" customHeight="1">
      <c r="A331" s="10">
        <v>327</v>
      </c>
      <c r="B331" s="69" t="s">
        <v>290</v>
      </c>
      <c r="C331" s="69" t="s">
        <v>281</v>
      </c>
      <c r="D331" s="11" t="s">
        <v>25</v>
      </c>
      <c r="E331" s="11" t="s">
        <v>303</v>
      </c>
      <c r="F331" s="12" t="s">
        <v>48</v>
      </c>
      <c r="G331" s="11" t="s">
        <v>511</v>
      </c>
      <c r="H331" s="12" t="s">
        <v>308</v>
      </c>
      <c r="I331" s="103" t="s">
        <v>504</v>
      </c>
      <c r="J331" s="12" t="str">
        <f t="shared" si="18"/>
        <v>≥17h</v>
      </c>
      <c r="K331" s="12" t="s">
        <v>512</v>
      </c>
      <c r="L331" s="69" t="s">
        <v>519</v>
      </c>
      <c r="M331" s="148"/>
      <c r="N331" s="158"/>
      <c r="O331" s="149"/>
      <c r="P331" s="149"/>
      <c r="Q331" s="149"/>
      <c r="R331" s="149">
        <v>1</v>
      </c>
      <c r="S331" s="149"/>
      <c r="T331" s="150"/>
      <c r="U331" s="132" t="s">
        <v>374</v>
      </c>
      <c r="V331" s="133" t="str">
        <f>VLOOKUP(A331,DB_ACS_Q1_Q4!$A$4:$AD$1328,13)</f>
        <v>Gasóleo</v>
      </c>
      <c r="W331" s="134" t="str">
        <f>VLOOKUP(A331,DB_REF_Q1_Q4!$A$4:$AD$1328,13)</f>
        <v>Ninguno</v>
      </c>
    </row>
    <row r="332" spans="1:23" ht="12" customHeight="1">
      <c r="A332" s="10">
        <v>328</v>
      </c>
      <c r="B332" s="69" t="s">
        <v>238</v>
      </c>
      <c r="C332" s="69" t="s">
        <v>238</v>
      </c>
      <c r="D332" s="11" t="str">
        <f>"+60"</f>
        <v>+60</v>
      </c>
      <c r="E332" s="11" t="s">
        <v>304</v>
      </c>
      <c r="F332" s="12" t="s">
        <v>49</v>
      </c>
      <c r="G332" s="12" t="s">
        <v>310</v>
      </c>
      <c r="H332" s="12" t="s">
        <v>306</v>
      </c>
      <c r="I332" s="103" t="s">
        <v>504</v>
      </c>
      <c r="J332" s="12" t="str">
        <f t="shared" si="18"/>
        <v>≥17h</v>
      </c>
      <c r="K332" s="12" t="s">
        <v>512</v>
      </c>
      <c r="L332" s="69" t="s">
        <v>519</v>
      </c>
      <c r="M332" s="148">
        <v>1</v>
      </c>
      <c r="N332" s="158"/>
      <c r="O332" s="149"/>
      <c r="P332" s="149">
        <v>1</v>
      </c>
      <c r="Q332" s="149"/>
      <c r="R332" s="149"/>
      <c r="S332" s="149"/>
      <c r="T332" s="150"/>
      <c r="U332" s="132" t="s">
        <v>373</v>
      </c>
      <c r="V332" s="133" t="str">
        <f>VLOOKUP(A332,DB_ACS_Q1_Q4!$A$4:$AD$1328,13)</f>
        <v>Gas Natural</v>
      </c>
      <c r="W332" s="134" t="str">
        <f>VLOOKUP(A332,DB_REF_Q1_Q4!$A$4:$AD$1328,13)</f>
        <v>Ninguno</v>
      </c>
    </row>
    <row r="333" spans="1:23" ht="12" customHeight="1">
      <c r="A333" s="10">
        <v>329</v>
      </c>
      <c r="B333" s="69" t="s">
        <v>173</v>
      </c>
      <c r="C333" s="69" t="s">
        <v>168</v>
      </c>
      <c r="D333" s="11" t="s">
        <v>51</v>
      </c>
      <c r="E333" s="11" t="s">
        <v>303</v>
      </c>
      <c r="F333" s="12" t="s">
        <v>50</v>
      </c>
      <c r="G333" s="12" t="s">
        <v>310</v>
      </c>
      <c r="H333" s="12" t="s">
        <v>306</v>
      </c>
      <c r="I333" s="11" t="s">
        <v>507</v>
      </c>
      <c r="J333" s="12" t="str">
        <f t="shared" si="18"/>
        <v>≥17h</v>
      </c>
      <c r="K333" s="12" t="s">
        <v>513</v>
      </c>
      <c r="L333" s="69" t="s">
        <v>520</v>
      </c>
      <c r="M333" s="148">
        <v>1</v>
      </c>
      <c r="N333" s="158"/>
      <c r="O333" s="149"/>
      <c r="P333" s="149"/>
      <c r="Q333" s="149"/>
      <c r="R333" s="149"/>
      <c r="S333" s="149"/>
      <c r="T333" s="150"/>
      <c r="U333" s="132" t="s">
        <v>373</v>
      </c>
      <c r="V333" s="133" t="str">
        <f>VLOOKUP(A333,DB_ACS_Q1_Q4!$A$4:$AD$1328,13)</f>
        <v>Gas Natural</v>
      </c>
      <c r="W333" s="134" t="str">
        <f>VLOOKUP(A333,DB_REF_Q1_Q4!$A$4:$AD$1328,13)</f>
        <v>Ninguno</v>
      </c>
    </row>
    <row r="334" spans="1:23" ht="12" customHeight="1">
      <c r="A334" s="10">
        <v>330</v>
      </c>
      <c r="B334" s="69" t="s">
        <v>238</v>
      </c>
      <c r="C334" s="69" t="s">
        <v>238</v>
      </c>
      <c r="D334" s="11" t="str">
        <f>"+60"</f>
        <v>+60</v>
      </c>
      <c r="E334" s="11" t="s">
        <v>304</v>
      </c>
      <c r="F334" s="12" t="s">
        <v>50</v>
      </c>
      <c r="G334" s="12" t="s">
        <v>310</v>
      </c>
      <c r="H334" s="12" t="s">
        <v>306</v>
      </c>
      <c r="I334" s="11" t="s">
        <v>504</v>
      </c>
      <c r="J334" s="12" t="str">
        <f t="shared" si="18"/>
        <v>≥17h</v>
      </c>
      <c r="K334" s="12" t="s">
        <v>512</v>
      </c>
      <c r="L334" s="69" t="s">
        <v>519</v>
      </c>
      <c r="M334" s="148">
        <v>1</v>
      </c>
      <c r="N334" s="158"/>
      <c r="O334" s="149"/>
      <c r="P334" s="149"/>
      <c r="Q334" s="149"/>
      <c r="R334" s="149"/>
      <c r="S334" s="149"/>
      <c r="T334" s="150"/>
      <c r="U334" s="132" t="s">
        <v>373</v>
      </c>
      <c r="V334" s="133" t="str">
        <f>VLOOKUP(A334,DB_ACS_Q1_Q4!$A$4:$AD$1328,13)</f>
        <v>Gas Natural</v>
      </c>
      <c r="W334" s="134" t="str">
        <f>VLOOKUP(A334,DB_REF_Q1_Q4!$A$4:$AD$1328,13)</f>
        <v>Ninguno</v>
      </c>
    </row>
    <row r="335" spans="1:23" ht="12" customHeight="1">
      <c r="A335" s="10">
        <v>331</v>
      </c>
      <c r="B335" s="69" t="s">
        <v>190</v>
      </c>
      <c r="C335" s="69" t="s">
        <v>190</v>
      </c>
      <c r="D335" s="11" t="str">
        <f>"+60"</f>
        <v>+60</v>
      </c>
      <c r="E335" s="11" t="s">
        <v>304</v>
      </c>
      <c r="F335" s="12" t="s">
        <v>49</v>
      </c>
      <c r="G335" s="12" t="s">
        <v>310</v>
      </c>
      <c r="H335" s="12" t="s">
        <v>306</v>
      </c>
      <c r="I335" s="103" t="s">
        <v>505</v>
      </c>
      <c r="J335" s="12" t="str">
        <f t="shared" si="18"/>
        <v>≥17h</v>
      </c>
      <c r="K335" s="12" t="s">
        <v>512</v>
      </c>
      <c r="L335" s="69" t="s">
        <v>518</v>
      </c>
      <c r="M335" s="148">
        <v>1</v>
      </c>
      <c r="N335" s="158"/>
      <c r="O335" s="149"/>
      <c r="P335" s="149">
        <v>1</v>
      </c>
      <c r="Q335" s="149"/>
      <c r="R335" s="149"/>
      <c r="S335" s="149"/>
      <c r="T335" s="150"/>
      <c r="U335" s="132" t="s">
        <v>371</v>
      </c>
      <c r="V335" s="133" t="str">
        <f>VLOOKUP(A335,DB_ACS_Q1_Q4!$A$4:$AD$1328,13)</f>
        <v>GLP</v>
      </c>
      <c r="W335" s="134" t="str">
        <f>VLOOKUP(A335,DB_REF_Q1_Q4!$A$4:$AD$1328,13)</f>
        <v>AC Eléctrico</v>
      </c>
    </row>
    <row r="336" spans="1:23" ht="12" customHeight="1">
      <c r="A336" s="10">
        <v>332</v>
      </c>
      <c r="B336" s="69" t="s">
        <v>173</v>
      </c>
      <c r="C336" s="69" t="s">
        <v>168</v>
      </c>
      <c r="D336" s="11" t="s">
        <v>25</v>
      </c>
      <c r="E336" s="11" t="s">
        <v>303</v>
      </c>
      <c r="F336" s="12" t="s">
        <v>48</v>
      </c>
      <c r="G336" s="12" t="s">
        <v>310</v>
      </c>
      <c r="H336" s="12" t="s">
        <v>306</v>
      </c>
      <c r="I336" s="11" t="s">
        <v>504</v>
      </c>
      <c r="J336" s="12" t="str">
        <f t="shared" si="18"/>
        <v>≥17h</v>
      </c>
      <c r="K336" s="12" t="s">
        <v>513</v>
      </c>
      <c r="L336" s="69" t="s">
        <v>520</v>
      </c>
      <c r="M336" s="148">
        <v>1</v>
      </c>
      <c r="N336" s="158"/>
      <c r="O336" s="149"/>
      <c r="P336" s="149">
        <v>1</v>
      </c>
      <c r="Q336" s="149"/>
      <c r="R336" s="149">
        <v>1</v>
      </c>
      <c r="S336" s="149"/>
      <c r="T336" s="150"/>
      <c r="U336" s="132" t="s">
        <v>373</v>
      </c>
      <c r="V336" s="133" t="str">
        <f>VLOOKUP(A336,DB_ACS_Q1_Q4!$A$4:$AD$1328,13)</f>
        <v>Gas Natural</v>
      </c>
      <c r="W336" s="134" t="str">
        <f>VLOOKUP(A336,DB_REF_Q1_Q4!$A$4:$AD$1328,13)</f>
        <v>Ninguno</v>
      </c>
    </row>
    <row r="337" spans="1:23" ht="12" customHeight="1">
      <c r="A337" s="10">
        <v>333</v>
      </c>
      <c r="B337" s="69" t="s">
        <v>241</v>
      </c>
      <c r="C337" s="69" t="s">
        <v>241</v>
      </c>
      <c r="D337" s="11" t="s">
        <v>25</v>
      </c>
      <c r="E337" s="11" t="s">
        <v>304</v>
      </c>
      <c r="F337" s="12" t="s">
        <v>49</v>
      </c>
      <c r="G337" s="12" t="s">
        <v>310</v>
      </c>
      <c r="H337" s="12" t="s">
        <v>306</v>
      </c>
      <c r="I337" s="103" t="s">
        <v>504</v>
      </c>
      <c r="J337" s="12" t="str">
        <f t="shared" si="18"/>
        <v>≥17h</v>
      </c>
      <c r="K337" s="12" t="s">
        <v>512</v>
      </c>
      <c r="L337" s="69" t="s">
        <v>519</v>
      </c>
      <c r="M337" s="148">
        <v>1</v>
      </c>
      <c r="N337" s="158"/>
      <c r="O337" s="149"/>
      <c r="P337" s="149"/>
      <c r="Q337" s="149"/>
      <c r="R337" s="149"/>
      <c r="S337" s="149"/>
      <c r="T337" s="150"/>
      <c r="U337" s="132" t="s">
        <v>373</v>
      </c>
      <c r="V337" s="133" t="str">
        <f>VLOOKUP(A337,DB_ACS_Q1_Q4!$A$4:$AD$1328,13)</f>
        <v>Gas Natural</v>
      </c>
      <c r="W337" s="134" t="str">
        <f>VLOOKUP(A337,DB_REF_Q1_Q4!$A$4:$AD$1328,13)</f>
        <v>Ninguno</v>
      </c>
    </row>
    <row r="338" spans="1:23" ht="12" customHeight="1">
      <c r="A338" s="10">
        <v>334</v>
      </c>
      <c r="B338" s="69" t="s">
        <v>287</v>
      </c>
      <c r="C338" s="69" t="s">
        <v>281</v>
      </c>
      <c r="D338" s="11" t="str">
        <f>"+60"</f>
        <v>+60</v>
      </c>
      <c r="E338" s="11" t="s">
        <v>304</v>
      </c>
      <c r="F338" s="12" t="s">
        <v>49</v>
      </c>
      <c r="G338" s="11" t="s">
        <v>511</v>
      </c>
      <c r="H338" s="12" t="s">
        <v>308</v>
      </c>
      <c r="I338" s="11" t="s">
        <v>507</v>
      </c>
      <c r="J338" s="12" t="str">
        <f t="shared" si="18"/>
        <v>≥17h</v>
      </c>
      <c r="K338" s="12" t="s">
        <v>512</v>
      </c>
      <c r="L338" s="69" t="s">
        <v>519</v>
      </c>
      <c r="M338" s="148">
        <v>1</v>
      </c>
      <c r="N338" s="158"/>
      <c r="O338" s="149"/>
      <c r="P338" s="149"/>
      <c r="Q338" s="149"/>
      <c r="R338" s="149"/>
      <c r="S338" s="149"/>
      <c r="T338" s="150"/>
      <c r="U338" s="132" t="s">
        <v>374</v>
      </c>
      <c r="V338" s="133" t="str">
        <f>VLOOKUP(A338,DB_ACS_Q1_Q4!$A$4:$AD$1328,13)</f>
        <v>Gasóleo</v>
      </c>
      <c r="W338" s="134" t="str">
        <f>VLOOKUP(A338,DB_REF_Q1_Q4!$A$4:$AD$1328,13)</f>
        <v>Ninguno</v>
      </c>
    </row>
    <row r="339" spans="1:23" ht="12" customHeight="1">
      <c r="A339" s="10">
        <v>335</v>
      </c>
      <c r="B339" s="69" t="s">
        <v>173</v>
      </c>
      <c r="C339" s="69" t="s">
        <v>168</v>
      </c>
      <c r="D339" s="11" t="str">
        <f>"+60"</f>
        <v>+60</v>
      </c>
      <c r="E339" s="11" t="s">
        <v>304</v>
      </c>
      <c r="F339" s="12" t="s">
        <v>50</v>
      </c>
      <c r="G339" s="12" t="s">
        <v>310</v>
      </c>
      <c r="H339" s="12" t="s">
        <v>306</v>
      </c>
      <c r="I339" s="11" t="s">
        <v>504</v>
      </c>
      <c r="J339" s="12" t="str">
        <f t="shared" si="18"/>
        <v>≥17h</v>
      </c>
      <c r="K339" s="12" t="s">
        <v>47</v>
      </c>
      <c r="L339" s="69" t="s">
        <v>520</v>
      </c>
      <c r="M339" s="148"/>
      <c r="N339" s="158"/>
      <c r="O339" s="149"/>
      <c r="P339" s="149">
        <v>1</v>
      </c>
      <c r="Q339" s="149"/>
      <c r="R339" s="149"/>
      <c r="S339" s="149"/>
      <c r="T339" s="150"/>
      <c r="U339" s="132" t="s">
        <v>373</v>
      </c>
      <c r="V339" s="133" t="str">
        <f>VLOOKUP(A339,DB_ACS_Q1_Q4!$A$4:$AD$1328,13)</f>
        <v>Gas Natural</v>
      </c>
      <c r="W339" s="134" t="str">
        <f>VLOOKUP(A339,DB_REF_Q1_Q4!$A$4:$AD$1328,13)</f>
        <v>Ninguno</v>
      </c>
    </row>
    <row r="340" spans="1:23" ht="12" customHeight="1">
      <c r="A340" s="10">
        <v>336</v>
      </c>
      <c r="B340" s="69" t="s">
        <v>241</v>
      </c>
      <c r="C340" s="69" t="s">
        <v>241</v>
      </c>
      <c r="D340" s="11" t="s">
        <v>51</v>
      </c>
      <c r="E340" s="11" t="s">
        <v>303</v>
      </c>
      <c r="F340" s="12" t="s">
        <v>48</v>
      </c>
      <c r="G340" s="12" t="s">
        <v>310</v>
      </c>
      <c r="H340" s="12" t="s">
        <v>306</v>
      </c>
      <c r="I340" s="11" t="s">
        <v>504</v>
      </c>
      <c r="J340" s="12" t="str">
        <f t="shared" si="18"/>
        <v>≥17h</v>
      </c>
      <c r="K340" s="12" t="s">
        <v>513</v>
      </c>
      <c r="L340" s="69" t="s">
        <v>519</v>
      </c>
      <c r="M340" s="148">
        <v>1</v>
      </c>
      <c r="N340" s="158"/>
      <c r="O340" s="149"/>
      <c r="P340" s="149"/>
      <c r="Q340" s="149"/>
      <c r="R340" s="149">
        <v>1</v>
      </c>
      <c r="S340" s="149"/>
      <c r="T340" s="150"/>
      <c r="U340" s="132" t="s">
        <v>373</v>
      </c>
      <c r="V340" s="133" t="str">
        <f>VLOOKUP(A340,DB_ACS_Q1_Q4!$A$4:$AD$1328,13)</f>
        <v>Gas Natural</v>
      </c>
      <c r="W340" s="134" t="str">
        <f>VLOOKUP(A340,DB_REF_Q1_Q4!$A$4:$AD$1328,13)</f>
        <v>Ninguno</v>
      </c>
    </row>
    <row r="341" spans="1:23" ht="12" customHeight="1">
      <c r="A341" s="10">
        <v>337</v>
      </c>
      <c r="B341" s="69" t="s">
        <v>81</v>
      </c>
      <c r="C341" s="69" t="s">
        <v>81</v>
      </c>
      <c r="D341" s="11" t="s">
        <v>25</v>
      </c>
      <c r="E341" s="11" t="s">
        <v>303</v>
      </c>
      <c r="F341" s="12" t="s">
        <v>48</v>
      </c>
      <c r="G341" s="12" t="s">
        <v>510</v>
      </c>
      <c r="H341" s="12" t="s">
        <v>306</v>
      </c>
      <c r="I341" s="103" t="s">
        <v>504</v>
      </c>
      <c r="J341" s="11" t="str">
        <f>"12-16h"</f>
        <v>12-16h</v>
      </c>
      <c r="K341" s="12" t="s">
        <v>513</v>
      </c>
      <c r="L341" s="69" t="s">
        <v>518</v>
      </c>
      <c r="M341" s="148">
        <v>1</v>
      </c>
      <c r="N341" s="158"/>
      <c r="O341" s="149"/>
      <c r="P341" s="149"/>
      <c r="Q341" s="149"/>
      <c r="R341" s="149"/>
      <c r="S341" s="149"/>
      <c r="T341" s="150"/>
      <c r="U341" s="132" t="s">
        <v>385</v>
      </c>
      <c r="V341" s="133" t="str">
        <f>VLOOKUP(A341,DB_ACS_Q1_Q4!$A$4:$AD$1328,13)</f>
        <v>Gas Natural</v>
      </c>
      <c r="W341" s="134" t="str">
        <f>VLOOKUP(A341,DB_REF_Q1_Q4!$A$4:$AD$1328,13)</f>
        <v>Bomba de calor aire</v>
      </c>
    </row>
    <row r="342" spans="1:23" ht="12" customHeight="1">
      <c r="A342" s="10">
        <v>338</v>
      </c>
      <c r="B342" s="69" t="s">
        <v>126</v>
      </c>
      <c r="C342" s="69" t="s">
        <v>126</v>
      </c>
      <c r="D342" s="11" t="str">
        <f>"+60"</f>
        <v>+60</v>
      </c>
      <c r="E342" s="11" t="s">
        <v>303</v>
      </c>
      <c r="F342" s="12" t="s">
        <v>48</v>
      </c>
      <c r="G342" s="12" t="s">
        <v>310</v>
      </c>
      <c r="H342" s="12" t="s">
        <v>306</v>
      </c>
      <c r="I342" s="11" t="s">
        <v>507</v>
      </c>
      <c r="J342" s="11" t="str">
        <f>"12-16h"</f>
        <v>12-16h</v>
      </c>
      <c r="K342" s="12" t="s">
        <v>513</v>
      </c>
      <c r="L342" s="69" t="s">
        <v>518</v>
      </c>
      <c r="M342" s="148">
        <v>1</v>
      </c>
      <c r="N342" s="158"/>
      <c r="O342" s="149"/>
      <c r="P342" s="149"/>
      <c r="Q342" s="149"/>
      <c r="R342" s="149"/>
      <c r="S342" s="149"/>
      <c r="T342" s="150"/>
      <c r="U342" s="132" t="s">
        <v>372</v>
      </c>
      <c r="V342" s="133" t="str">
        <f>VLOOKUP(A342,DB_ACS_Q1_Q4!$A$4:$AD$1328,13)</f>
        <v>Gas Natural</v>
      </c>
      <c r="W342" s="134" t="str">
        <f>VLOOKUP(A342,DB_REF_Q1_Q4!$A$4:$AD$1328,13)</f>
        <v>Bomba de calor aire</v>
      </c>
    </row>
    <row r="343" spans="1:23" ht="12" customHeight="1">
      <c r="A343" s="10">
        <v>339</v>
      </c>
      <c r="B343" s="69" t="s">
        <v>173</v>
      </c>
      <c r="C343" s="69" t="s">
        <v>168</v>
      </c>
      <c r="D343" s="11" t="s">
        <v>51</v>
      </c>
      <c r="E343" s="11" t="s">
        <v>304</v>
      </c>
      <c r="F343" s="12" t="s">
        <v>49</v>
      </c>
      <c r="G343" s="12" t="s">
        <v>310</v>
      </c>
      <c r="H343" s="12" t="s">
        <v>306</v>
      </c>
      <c r="I343" s="11" t="s">
        <v>507</v>
      </c>
      <c r="J343" s="11" t="str">
        <f>"12-16h"</f>
        <v>12-16h</v>
      </c>
      <c r="K343" s="12" t="s">
        <v>47</v>
      </c>
      <c r="L343" s="69" t="s">
        <v>520</v>
      </c>
      <c r="M343" s="148">
        <v>1</v>
      </c>
      <c r="N343" s="158"/>
      <c r="O343" s="149"/>
      <c r="P343" s="149"/>
      <c r="Q343" s="149"/>
      <c r="R343" s="149"/>
      <c r="S343" s="149"/>
      <c r="T343" s="150"/>
      <c r="U343" s="132" t="s">
        <v>373</v>
      </c>
      <c r="V343" s="133" t="str">
        <f>VLOOKUP(A343,DB_ACS_Q1_Q4!$A$4:$AD$1328,13)</f>
        <v>Gas Natural</v>
      </c>
      <c r="W343" s="134" t="str">
        <f>VLOOKUP(A343,DB_REF_Q1_Q4!$A$4:$AD$1328,13)</f>
        <v>Ninguno</v>
      </c>
    </row>
    <row r="344" spans="1:23" ht="12" customHeight="1">
      <c r="A344" s="10">
        <v>340</v>
      </c>
      <c r="B344" s="69" t="s">
        <v>209</v>
      </c>
      <c r="C344" s="69" t="s">
        <v>198</v>
      </c>
      <c r="D344" s="11" t="s">
        <v>25</v>
      </c>
      <c r="E344" s="11" t="s">
        <v>304</v>
      </c>
      <c r="F344" s="12" t="s">
        <v>50</v>
      </c>
      <c r="G344" s="11" t="s">
        <v>511</v>
      </c>
      <c r="H344" s="12" t="s">
        <v>308</v>
      </c>
      <c r="I344" s="11" t="s">
        <v>504</v>
      </c>
      <c r="J344" s="12" t="str">
        <f>"≥17h"</f>
        <v>≥17h</v>
      </c>
      <c r="K344" s="12" t="s">
        <v>47</v>
      </c>
      <c r="L344" s="69" t="s">
        <v>520</v>
      </c>
      <c r="M344" s="148"/>
      <c r="N344" s="158"/>
      <c r="O344" s="149"/>
      <c r="P344" s="149"/>
      <c r="Q344" s="149"/>
      <c r="R344" s="149"/>
      <c r="S344" s="149">
        <v>1</v>
      </c>
      <c r="T344" s="150"/>
      <c r="U344" s="132" t="s">
        <v>374</v>
      </c>
      <c r="V344" s="133" t="str">
        <f>VLOOKUP(A344,DB_ACS_Q1_Q4!$A$4:$AD$1328,13)</f>
        <v>Gasóleo</v>
      </c>
      <c r="W344" s="134" t="str">
        <f>VLOOKUP(A344,DB_REF_Q1_Q4!$A$4:$AD$1328,13)</f>
        <v>Ninguno</v>
      </c>
    </row>
    <row r="345" spans="1:23" ht="12" customHeight="1">
      <c r="A345" s="10">
        <v>341</v>
      </c>
      <c r="B345" s="69" t="s">
        <v>291</v>
      </c>
      <c r="C345" s="69" t="s">
        <v>291</v>
      </c>
      <c r="D345" s="11" t="s">
        <v>51</v>
      </c>
      <c r="E345" s="11" t="s">
        <v>304</v>
      </c>
      <c r="F345" s="12" t="s">
        <v>48</v>
      </c>
      <c r="G345" s="12" t="s">
        <v>310</v>
      </c>
      <c r="H345" s="12" t="s">
        <v>306</v>
      </c>
      <c r="I345" s="11" t="s">
        <v>507</v>
      </c>
      <c r="J345" s="11" t="str">
        <f>"12-16h"</f>
        <v>12-16h</v>
      </c>
      <c r="K345" s="12" t="s">
        <v>47</v>
      </c>
      <c r="L345" s="69" t="s">
        <v>519</v>
      </c>
      <c r="M345" s="148">
        <v>1</v>
      </c>
      <c r="N345" s="158"/>
      <c r="O345" s="149"/>
      <c r="P345" s="149">
        <v>1</v>
      </c>
      <c r="Q345" s="149"/>
      <c r="R345" s="149"/>
      <c r="S345" s="149"/>
      <c r="T345" s="150"/>
      <c r="U345" s="132" t="s">
        <v>373</v>
      </c>
      <c r="V345" s="133" t="str">
        <f>VLOOKUP(A345,DB_ACS_Q1_Q4!$A$4:$AD$1328,13)</f>
        <v>Gas Natural</v>
      </c>
      <c r="W345" s="134" t="str">
        <f>VLOOKUP(A345,DB_REF_Q1_Q4!$A$4:$AD$1328,13)</f>
        <v>Ninguno</v>
      </c>
    </row>
    <row r="346" spans="1:23" ht="12" customHeight="1">
      <c r="A346" s="10">
        <v>342</v>
      </c>
      <c r="B346" s="69" t="s">
        <v>81</v>
      </c>
      <c r="C346" s="69" t="s">
        <v>81</v>
      </c>
      <c r="D346" s="11" t="s">
        <v>25</v>
      </c>
      <c r="E346" s="11" t="s">
        <v>304</v>
      </c>
      <c r="F346" s="12" t="s">
        <v>49</v>
      </c>
      <c r="G346" s="12" t="s">
        <v>310</v>
      </c>
      <c r="H346" s="12" t="s">
        <v>306</v>
      </c>
      <c r="I346" s="103" t="s">
        <v>504</v>
      </c>
      <c r="J346" s="11" t="str">
        <f>"12-16h"</f>
        <v>12-16h</v>
      </c>
      <c r="K346" s="12" t="s">
        <v>512</v>
      </c>
      <c r="L346" s="69" t="s">
        <v>518</v>
      </c>
      <c r="M346" s="148">
        <v>1</v>
      </c>
      <c r="N346" s="158">
        <v>1</v>
      </c>
      <c r="O346" s="149"/>
      <c r="P346" s="149"/>
      <c r="Q346" s="149"/>
      <c r="R346" s="149"/>
      <c r="S346" s="149"/>
      <c r="T346" s="150"/>
      <c r="U346" s="132" t="s">
        <v>371</v>
      </c>
      <c r="V346" s="133" t="str">
        <f>VLOOKUP(A346,DB_ACS_Q1_Q4!$A$4:$AD$1328,13)</f>
        <v>GLP</v>
      </c>
      <c r="W346" s="134" t="str">
        <f>VLOOKUP(A346,DB_REF_Q1_Q4!$A$4:$AD$1328,13)</f>
        <v>Ninguno</v>
      </c>
    </row>
    <row r="347" spans="1:23" ht="12" customHeight="1">
      <c r="A347" s="10">
        <v>343</v>
      </c>
      <c r="B347" s="69" t="s">
        <v>166</v>
      </c>
      <c r="C347" s="69" t="s">
        <v>166</v>
      </c>
      <c r="D347" s="11" t="s">
        <v>51</v>
      </c>
      <c r="E347" s="11" t="s">
        <v>303</v>
      </c>
      <c r="F347" s="12" t="s">
        <v>49</v>
      </c>
      <c r="G347" s="12" t="s">
        <v>310</v>
      </c>
      <c r="H347" s="12" t="s">
        <v>306</v>
      </c>
      <c r="I347" s="11" t="s">
        <v>504</v>
      </c>
      <c r="J347" s="12" t="str">
        <f>"≥17h"</f>
        <v>≥17h</v>
      </c>
      <c r="K347" s="12" t="s">
        <v>513</v>
      </c>
      <c r="L347" s="69" t="s">
        <v>518</v>
      </c>
      <c r="M347" s="148">
        <v>1</v>
      </c>
      <c r="N347" s="158"/>
      <c r="O347" s="149"/>
      <c r="P347" s="149"/>
      <c r="Q347" s="149"/>
      <c r="R347" s="149"/>
      <c r="S347" s="149"/>
      <c r="T347" s="150"/>
      <c r="U347" s="132" t="s">
        <v>373</v>
      </c>
      <c r="V347" s="133" t="str">
        <f>VLOOKUP(A347,DB_ACS_Q1_Q4!$A$4:$AD$1328,13)</f>
        <v>Gas Natural</v>
      </c>
      <c r="W347" s="134" t="str">
        <f>VLOOKUP(A347,DB_REF_Q1_Q4!$A$4:$AD$1328,13)</f>
        <v>Bomba de calor aire</v>
      </c>
    </row>
    <row r="348" spans="1:23" ht="12" customHeight="1">
      <c r="A348" s="10">
        <v>344</v>
      </c>
      <c r="B348" s="69" t="s">
        <v>81</v>
      </c>
      <c r="C348" s="69" t="s">
        <v>81</v>
      </c>
      <c r="D348" s="11" t="s">
        <v>51</v>
      </c>
      <c r="E348" s="11" t="s">
        <v>303</v>
      </c>
      <c r="F348" s="12" t="s">
        <v>48</v>
      </c>
      <c r="G348" s="12" t="s">
        <v>510</v>
      </c>
      <c r="H348" s="12" t="s">
        <v>308</v>
      </c>
      <c r="I348" s="103" t="s">
        <v>504</v>
      </c>
      <c r="J348" s="12" t="str">
        <f>"≥17h"</f>
        <v>≥17h</v>
      </c>
      <c r="K348" s="12" t="s">
        <v>47</v>
      </c>
      <c r="L348" s="69" t="s">
        <v>518</v>
      </c>
      <c r="M348" s="148"/>
      <c r="N348" s="158"/>
      <c r="O348" s="149"/>
      <c r="P348" s="149"/>
      <c r="Q348" s="149"/>
      <c r="R348" s="149">
        <v>1</v>
      </c>
      <c r="S348" s="149"/>
      <c r="T348" s="150"/>
      <c r="U348" s="132" t="s">
        <v>371</v>
      </c>
      <c r="V348" s="133" t="str">
        <f>VLOOKUP(A348,DB_ACS_Q1_Q4!$A$4:$AD$1328,13)</f>
        <v>Solar Térmica</v>
      </c>
      <c r="W348" s="134" t="str">
        <f>VLOOKUP(A348,DB_REF_Q1_Q4!$A$4:$AD$1328,13)</f>
        <v>Ninguno</v>
      </c>
    </row>
    <row r="349" spans="1:23" ht="12" customHeight="1">
      <c r="A349" s="10">
        <v>345</v>
      </c>
      <c r="B349" s="69" t="s">
        <v>113</v>
      </c>
      <c r="C349" s="69" t="s">
        <v>71</v>
      </c>
      <c r="D349" s="11" t="s">
        <v>51</v>
      </c>
      <c r="E349" s="11" t="s">
        <v>303</v>
      </c>
      <c r="F349" s="12" t="s">
        <v>50</v>
      </c>
      <c r="G349" s="12" t="s">
        <v>310</v>
      </c>
      <c r="H349" s="12" t="s">
        <v>306</v>
      </c>
      <c r="I349" s="103" t="s">
        <v>505</v>
      </c>
      <c r="J349" s="11" t="str">
        <f>"12-16h"</f>
        <v>12-16h</v>
      </c>
      <c r="K349" s="12" t="s">
        <v>513</v>
      </c>
      <c r="L349" s="69" t="s">
        <v>520</v>
      </c>
      <c r="M349" s="148">
        <v>1</v>
      </c>
      <c r="N349" s="158"/>
      <c r="O349" s="149"/>
      <c r="P349" s="149">
        <v>1</v>
      </c>
      <c r="Q349" s="149"/>
      <c r="R349" s="149">
        <v>1</v>
      </c>
      <c r="S349" s="149"/>
      <c r="T349" s="150"/>
      <c r="U349" s="132" t="s">
        <v>371</v>
      </c>
      <c r="V349" s="133" t="str">
        <f>VLOOKUP(A349,DB_ACS_Q1_Q4!$A$4:$AD$1328,13)</f>
        <v>GLP</v>
      </c>
      <c r="W349" s="134" t="str">
        <f>VLOOKUP(A349,DB_REF_Q1_Q4!$A$4:$AD$1328,13)</f>
        <v>Ninguno</v>
      </c>
    </row>
    <row r="350" spans="1:23" ht="12" customHeight="1">
      <c r="A350" s="10">
        <v>346</v>
      </c>
      <c r="B350" s="69" t="s">
        <v>81</v>
      </c>
      <c r="C350" s="69" t="s">
        <v>81</v>
      </c>
      <c r="D350" s="11" t="s">
        <v>51</v>
      </c>
      <c r="E350" s="11" t="s">
        <v>303</v>
      </c>
      <c r="F350" s="12" t="s">
        <v>48</v>
      </c>
      <c r="G350" s="12" t="s">
        <v>310</v>
      </c>
      <c r="H350" s="12" t="s">
        <v>306</v>
      </c>
      <c r="I350" s="103" t="s">
        <v>504</v>
      </c>
      <c r="J350" s="12" t="str">
        <f>"≥17h"</f>
        <v>≥17h</v>
      </c>
      <c r="K350" s="12" t="s">
        <v>513</v>
      </c>
      <c r="L350" s="69" t="s">
        <v>518</v>
      </c>
      <c r="M350" s="148">
        <v>1</v>
      </c>
      <c r="N350" s="158"/>
      <c r="O350" s="149"/>
      <c r="P350" s="149"/>
      <c r="Q350" s="149"/>
      <c r="R350" s="149"/>
      <c r="S350" s="149"/>
      <c r="T350" s="150"/>
      <c r="U350" s="132" t="s">
        <v>342</v>
      </c>
      <c r="V350" s="133" t="str">
        <f>VLOOKUP(A350,DB_ACS_Q1_Q4!$A$4:$AD$1328,13)</f>
        <v>Gas Natural</v>
      </c>
      <c r="W350" s="134" t="str">
        <f>VLOOKUP(A350,DB_REF_Q1_Q4!$A$4:$AD$1328,13)</f>
        <v>AC Eléctrico</v>
      </c>
    </row>
    <row r="351" spans="1:23" ht="12" customHeight="1">
      <c r="A351" s="10">
        <v>347</v>
      </c>
      <c r="B351" s="69" t="s">
        <v>291</v>
      </c>
      <c r="C351" s="69" t="s">
        <v>291</v>
      </c>
      <c r="D351" s="11" t="str">
        <f>"+60"</f>
        <v>+60</v>
      </c>
      <c r="E351" s="11" t="s">
        <v>304</v>
      </c>
      <c r="F351" s="12" t="s">
        <v>49</v>
      </c>
      <c r="G351" s="12" t="s">
        <v>310</v>
      </c>
      <c r="H351" s="12" t="s">
        <v>306</v>
      </c>
      <c r="I351" s="103" t="s">
        <v>505</v>
      </c>
      <c r="J351" s="12" t="str">
        <f>"≥17h"</f>
        <v>≥17h</v>
      </c>
      <c r="K351" s="12" t="s">
        <v>512</v>
      </c>
      <c r="L351" s="69" t="s">
        <v>519</v>
      </c>
      <c r="M351" s="148"/>
      <c r="N351" s="158"/>
      <c r="O351" s="149"/>
      <c r="P351" s="149">
        <v>1</v>
      </c>
      <c r="Q351" s="149"/>
      <c r="R351" s="149"/>
      <c r="S351" s="149"/>
      <c r="T351" s="150"/>
      <c r="U351" s="132" t="s">
        <v>373</v>
      </c>
      <c r="V351" s="133" t="str">
        <f>VLOOKUP(A351,DB_ACS_Q1_Q4!$A$4:$AD$1328,13)</f>
        <v>Gas Natural</v>
      </c>
      <c r="W351" s="134" t="str">
        <f>VLOOKUP(A351,DB_REF_Q1_Q4!$A$4:$AD$1328,13)</f>
        <v>Ninguno</v>
      </c>
    </row>
    <row r="352" spans="1:23" ht="12" customHeight="1">
      <c r="A352" s="10">
        <v>348</v>
      </c>
      <c r="B352" s="69" t="s">
        <v>189</v>
      </c>
      <c r="C352" s="69" t="s">
        <v>189</v>
      </c>
      <c r="D352" s="11" t="s">
        <v>51</v>
      </c>
      <c r="E352" s="11" t="s">
        <v>303</v>
      </c>
      <c r="F352" s="12" t="s">
        <v>48</v>
      </c>
      <c r="G352" s="12" t="s">
        <v>510</v>
      </c>
      <c r="H352" s="12" t="s">
        <v>306</v>
      </c>
      <c r="I352" s="103" t="s">
        <v>504</v>
      </c>
      <c r="J352" s="11" t="str">
        <f>"12-16h"</f>
        <v>12-16h</v>
      </c>
      <c r="K352" s="12" t="s">
        <v>47</v>
      </c>
      <c r="L352" s="69" t="s">
        <v>519</v>
      </c>
      <c r="M352" s="148">
        <v>1</v>
      </c>
      <c r="N352" s="158"/>
      <c r="O352" s="149"/>
      <c r="P352" s="149"/>
      <c r="Q352" s="149"/>
      <c r="R352" s="149"/>
      <c r="S352" s="149"/>
      <c r="T352" s="150"/>
      <c r="U352" s="132" t="s">
        <v>374</v>
      </c>
      <c r="V352" s="133" t="str">
        <f>VLOOKUP(A352,DB_ACS_Q1_Q4!$A$4:$AD$1328,13)</f>
        <v>Gasóleo</v>
      </c>
      <c r="W352" s="134" t="str">
        <f>VLOOKUP(A352,DB_REF_Q1_Q4!$A$4:$AD$1328,13)</f>
        <v>Bomba de calor aire</v>
      </c>
    </row>
    <row r="353" spans="1:23" ht="12" customHeight="1">
      <c r="A353" s="10">
        <v>349</v>
      </c>
      <c r="B353" s="69" t="s">
        <v>291</v>
      </c>
      <c r="C353" s="69" t="s">
        <v>291</v>
      </c>
      <c r="D353" s="11" t="s">
        <v>51</v>
      </c>
      <c r="E353" s="11" t="s">
        <v>304</v>
      </c>
      <c r="F353" s="12" t="s">
        <v>48</v>
      </c>
      <c r="G353" s="12" t="s">
        <v>310</v>
      </c>
      <c r="H353" s="12" t="s">
        <v>306</v>
      </c>
      <c r="I353" s="11" t="s">
        <v>507</v>
      </c>
      <c r="J353" s="12" t="str">
        <f>"≥17h"</f>
        <v>≥17h</v>
      </c>
      <c r="K353" s="12" t="s">
        <v>47</v>
      </c>
      <c r="L353" s="69" t="s">
        <v>519</v>
      </c>
      <c r="M353" s="148"/>
      <c r="N353" s="158"/>
      <c r="O353" s="149"/>
      <c r="P353" s="149">
        <v>1</v>
      </c>
      <c r="Q353" s="149"/>
      <c r="R353" s="149">
        <v>1</v>
      </c>
      <c r="S353" s="149"/>
      <c r="T353" s="150"/>
      <c r="U353" s="132" t="s">
        <v>374</v>
      </c>
      <c r="V353" s="133" t="str">
        <f>VLOOKUP(A353,DB_ACS_Q1_Q4!$A$4:$AD$1328,13)</f>
        <v>Gasóleo</v>
      </c>
      <c r="W353" s="134" t="str">
        <f>VLOOKUP(A353,DB_REF_Q1_Q4!$A$4:$AD$1328,13)</f>
        <v>Ninguno</v>
      </c>
    </row>
    <row r="354" spans="1:23" ht="12" customHeight="1">
      <c r="A354" s="10">
        <v>350</v>
      </c>
      <c r="B354" s="69" t="s">
        <v>189</v>
      </c>
      <c r="C354" s="69" t="s">
        <v>189</v>
      </c>
      <c r="D354" s="11" t="str">
        <f>"+60"</f>
        <v>+60</v>
      </c>
      <c r="E354" s="11" t="s">
        <v>304</v>
      </c>
      <c r="F354" s="12" t="s">
        <v>50</v>
      </c>
      <c r="G354" s="12" t="s">
        <v>310</v>
      </c>
      <c r="H354" s="12" t="s">
        <v>306</v>
      </c>
      <c r="I354" s="12" t="s">
        <v>505</v>
      </c>
      <c r="J354" s="11" t="str">
        <f>"12-16h"</f>
        <v>12-16h</v>
      </c>
      <c r="K354" s="12" t="s">
        <v>512</v>
      </c>
      <c r="L354" s="69" t="s">
        <v>519</v>
      </c>
      <c r="M354" s="148">
        <v>1</v>
      </c>
      <c r="N354" s="158"/>
      <c r="O354" s="149"/>
      <c r="P354" s="149"/>
      <c r="Q354" s="149"/>
      <c r="R354" s="149"/>
      <c r="S354" s="149"/>
      <c r="T354" s="150"/>
      <c r="U354" s="132" t="s">
        <v>373</v>
      </c>
      <c r="V354" s="133" t="str">
        <f>VLOOKUP(A354,DB_ACS_Q1_Q4!$A$4:$AD$1328,13)</f>
        <v>Gas Natural</v>
      </c>
      <c r="W354" s="134" t="str">
        <f>VLOOKUP(A354,DB_REF_Q1_Q4!$A$4:$AD$1328,13)</f>
        <v>AC Eléctrico</v>
      </c>
    </row>
    <row r="355" spans="1:23" ht="12" customHeight="1">
      <c r="A355" s="10">
        <v>351</v>
      </c>
      <c r="B355" s="69" t="s">
        <v>226</v>
      </c>
      <c r="C355" s="69" t="s">
        <v>69</v>
      </c>
      <c r="D355" s="11" t="str">
        <f>"+60"</f>
        <v>+60</v>
      </c>
      <c r="E355" s="11" t="s">
        <v>304</v>
      </c>
      <c r="F355" s="12" t="s">
        <v>50</v>
      </c>
      <c r="G355" s="12" t="s">
        <v>310</v>
      </c>
      <c r="H355" s="12" t="s">
        <v>306</v>
      </c>
      <c r="I355" s="12" t="s">
        <v>505</v>
      </c>
      <c r="J355" s="12" t="str">
        <f>"≥17h"</f>
        <v>≥17h</v>
      </c>
      <c r="K355" s="12" t="s">
        <v>512</v>
      </c>
      <c r="L355" s="69" t="s">
        <v>518</v>
      </c>
      <c r="M355" s="148">
        <v>1</v>
      </c>
      <c r="N355" s="158"/>
      <c r="O355" s="149"/>
      <c r="P355" s="149"/>
      <c r="Q355" s="149"/>
      <c r="R355" s="149"/>
      <c r="S355" s="149"/>
      <c r="T355" s="150"/>
      <c r="U355" s="132" t="s">
        <v>309</v>
      </c>
      <c r="V355" s="133" t="str">
        <f>VLOOKUP(A355,DB_ACS_Q1_Q4!$A$4:$AD$1328,13)</f>
        <v>Gas Natural</v>
      </c>
      <c r="W355" s="134" t="str">
        <f>VLOOKUP(A355,DB_REF_Q1_Q4!$A$4:$AD$1328,13)</f>
        <v>AC Eléctrico</v>
      </c>
    </row>
    <row r="356" spans="1:23" ht="12" customHeight="1">
      <c r="A356" s="10">
        <v>352</v>
      </c>
      <c r="B356" s="69" t="s">
        <v>291</v>
      </c>
      <c r="C356" s="69" t="s">
        <v>291</v>
      </c>
      <c r="D356" s="11" t="s">
        <v>25</v>
      </c>
      <c r="E356" s="11" t="s">
        <v>303</v>
      </c>
      <c r="F356" s="12" t="s">
        <v>49</v>
      </c>
      <c r="G356" s="12" t="s">
        <v>510</v>
      </c>
      <c r="H356" s="12" t="s">
        <v>306</v>
      </c>
      <c r="I356" s="11" t="s">
        <v>504</v>
      </c>
      <c r="J356" s="11" t="str">
        <f>"12-16h"</f>
        <v>12-16h</v>
      </c>
      <c r="K356" s="12" t="s">
        <v>512</v>
      </c>
      <c r="L356" s="69" t="s">
        <v>519</v>
      </c>
      <c r="M356" s="148">
        <v>1</v>
      </c>
      <c r="N356" s="158"/>
      <c r="O356" s="149"/>
      <c r="P356" s="149"/>
      <c r="Q356" s="149"/>
      <c r="R356" s="149"/>
      <c r="S356" s="149"/>
      <c r="T356" s="150"/>
      <c r="U356" s="132" t="s">
        <v>373</v>
      </c>
      <c r="V356" s="133" t="str">
        <f>VLOOKUP(A356,DB_ACS_Q1_Q4!$A$4:$AD$1328,13)</f>
        <v>Gas Natural</v>
      </c>
      <c r="W356" s="134" t="str">
        <f>VLOOKUP(A356,DB_REF_Q1_Q4!$A$4:$AD$1328,13)</f>
        <v>Ninguno</v>
      </c>
    </row>
    <row r="357" spans="1:23" ht="12" customHeight="1">
      <c r="A357" s="10">
        <v>353</v>
      </c>
      <c r="B357" s="69" t="s">
        <v>189</v>
      </c>
      <c r="C357" s="69" t="s">
        <v>189</v>
      </c>
      <c r="D357" s="11" t="str">
        <f>"+60"</f>
        <v>+60</v>
      </c>
      <c r="E357" s="11" t="s">
        <v>304</v>
      </c>
      <c r="F357" s="12" t="s">
        <v>49</v>
      </c>
      <c r="G357" s="12" t="s">
        <v>310</v>
      </c>
      <c r="H357" s="12" t="s">
        <v>306</v>
      </c>
      <c r="I357" s="103" t="s">
        <v>504</v>
      </c>
      <c r="J357" s="12" t="str">
        <f t="shared" ref="J357:J363" si="20">"≥17h"</f>
        <v>≥17h</v>
      </c>
      <c r="K357" s="12" t="s">
        <v>512</v>
      </c>
      <c r="L357" s="69" t="s">
        <v>519</v>
      </c>
      <c r="M357" s="148">
        <v>1</v>
      </c>
      <c r="N357" s="158"/>
      <c r="O357" s="149"/>
      <c r="P357" s="149"/>
      <c r="Q357" s="149"/>
      <c r="R357" s="149"/>
      <c r="S357" s="149"/>
      <c r="T357" s="150"/>
      <c r="U357" s="132" t="s">
        <v>374</v>
      </c>
      <c r="V357" s="133" t="str">
        <f>VLOOKUP(A357,DB_ACS_Q1_Q4!$A$4:$AD$1328,13)</f>
        <v>Gasóleo</v>
      </c>
      <c r="W357" s="134" t="str">
        <f>VLOOKUP(A357,DB_REF_Q1_Q4!$A$4:$AD$1328,13)</f>
        <v>AC Eléctrico</v>
      </c>
    </row>
    <row r="358" spans="1:23" ht="12" customHeight="1">
      <c r="A358" s="10">
        <v>354</v>
      </c>
      <c r="B358" s="69" t="s">
        <v>69</v>
      </c>
      <c r="C358" s="69" t="s">
        <v>69</v>
      </c>
      <c r="D358" s="11" t="str">
        <f>"+60"</f>
        <v>+60</v>
      </c>
      <c r="E358" s="11" t="s">
        <v>303</v>
      </c>
      <c r="F358" s="12" t="s">
        <v>48</v>
      </c>
      <c r="G358" s="12" t="s">
        <v>310</v>
      </c>
      <c r="H358" s="12" t="s">
        <v>306</v>
      </c>
      <c r="I358" s="11" t="s">
        <v>507</v>
      </c>
      <c r="J358" s="12" t="str">
        <f t="shared" si="20"/>
        <v>≥17h</v>
      </c>
      <c r="K358" s="12" t="s">
        <v>512</v>
      </c>
      <c r="L358" s="69" t="s">
        <v>518</v>
      </c>
      <c r="M358" s="148"/>
      <c r="N358" s="158"/>
      <c r="O358" s="149"/>
      <c r="P358" s="149"/>
      <c r="Q358" s="149"/>
      <c r="R358" s="149"/>
      <c r="S358" s="149"/>
      <c r="T358" s="150"/>
      <c r="U358" s="132" t="s">
        <v>373</v>
      </c>
      <c r="V358" s="133" t="str">
        <f>VLOOKUP(A358,DB_ACS_Q1_Q4!$A$4:$AD$1328,13)</f>
        <v>Gas Natural</v>
      </c>
      <c r="W358" s="134" t="str">
        <f>VLOOKUP(A358,DB_REF_Q1_Q4!$A$4:$AD$1328,13)</f>
        <v>AC Eléctrico</v>
      </c>
    </row>
    <row r="359" spans="1:23" ht="12" customHeight="1">
      <c r="A359" s="10">
        <v>355</v>
      </c>
      <c r="B359" s="69" t="s">
        <v>291</v>
      </c>
      <c r="C359" s="69" t="s">
        <v>291</v>
      </c>
      <c r="D359" s="11" t="s">
        <v>51</v>
      </c>
      <c r="E359" s="11" t="s">
        <v>303</v>
      </c>
      <c r="F359" s="12" t="s">
        <v>50</v>
      </c>
      <c r="G359" s="12" t="s">
        <v>310</v>
      </c>
      <c r="H359" s="12" t="s">
        <v>306</v>
      </c>
      <c r="I359" s="11" t="s">
        <v>504</v>
      </c>
      <c r="J359" s="12" t="str">
        <f t="shared" si="20"/>
        <v>≥17h</v>
      </c>
      <c r="K359" s="12" t="s">
        <v>47</v>
      </c>
      <c r="L359" s="69" t="s">
        <v>519</v>
      </c>
      <c r="M359" s="148"/>
      <c r="N359" s="158"/>
      <c r="O359" s="149"/>
      <c r="P359" s="149"/>
      <c r="Q359" s="149"/>
      <c r="R359" s="149">
        <v>1</v>
      </c>
      <c r="S359" s="149"/>
      <c r="T359" s="150"/>
      <c r="U359" s="132" t="s">
        <v>373</v>
      </c>
      <c r="V359" s="133" t="str">
        <f>VLOOKUP(A359,DB_ACS_Q1_Q4!$A$4:$AD$1328,13)</f>
        <v>Gas Natural</v>
      </c>
      <c r="W359" s="134" t="str">
        <f>VLOOKUP(A359,DB_REF_Q1_Q4!$A$4:$AD$1328,13)</f>
        <v>Ninguno</v>
      </c>
    </row>
    <row r="360" spans="1:23" ht="12" customHeight="1">
      <c r="A360" s="10">
        <v>356</v>
      </c>
      <c r="B360" s="69" t="s">
        <v>189</v>
      </c>
      <c r="C360" s="69" t="s">
        <v>189</v>
      </c>
      <c r="D360" s="11" t="str">
        <f>"+60"</f>
        <v>+60</v>
      </c>
      <c r="E360" s="11" t="s">
        <v>304</v>
      </c>
      <c r="F360" s="12" t="s">
        <v>50</v>
      </c>
      <c r="G360" s="12" t="s">
        <v>310</v>
      </c>
      <c r="H360" s="12" t="s">
        <v>306</v>
      </c>
      <c r="I360" s="11" t="s">
        <v>504</v>
      </c>
      <c r="J360" s="12" t="str">
        <f t="shared" si="20"/>
        <v>≥17h</v>
      </c>
      <c r="K360" s="12" t="s">
        <v>512</v>
      </c>
      <c r="L360" s="69" t="s">
        <v>519</v>
      </c>
      <c r="M360" s="148"/>
      <c r="N360" s="158"/>
      <c r="O360" s="149"/>
      <c r="P360" s="149"/>
      <c r="Q360" s="149"/>
      <c r="R360" s="149"/>
      <c r="S360" s="149"/>
      <c r="T360" s="150">
        <v>1</v>
      </c>
      <c r="U360" s="132" t="s">
        <v>373</v>
      </c>
      <c r="V360" s="133" t="str">
        <f>VLOOKUP(A360,DB_ACS_Q1_Q4!$A$4:$AD$1328,13)</f>
        <v>Gasóleo</v>
      </c>
      <c r="W360" s="134" t="str">
        <f>VLOOKUP(A360,DB_REF_Q1_Q4!$A$4:$AD$1328,13)</f>
        <v>Ninguno</v>
      </c>
    </row>
    <row r="361" spans="1:23" ht="12" customHeight="1">
      <c r="A361" s="10">
        <v>357</v>
      </c>
      <c r="B361" s="69" t="s">
        <v>192</v>
      </c>
      <c r="C361" s="69" t="s">
        <v>191</v>
      </c>
      <c r="D361" s="11" t="s">
        <v>25</v>
      </c>
      <c r="E361" s="11" t="s">
        <v>304</v>
      </c>
      <c r="F361" s="12" t="s">
        <v>50</v>
      </c>
      <c r="G361" s="12" t="s">
        <v>510</v>
      </c>
      <c r="H361" s="12" t="s">
        <v>306</v>
      </c>
      <c r="I361" s="11" t="s">
        <v>504</v>
      </c>
      <c r="J361" s="12" t="str">
        <f t="shared" si="20"/>
        <v>≥17h</v>
      </c>
      <c r="K361" s="12" t="s">
        <v>513</v>
      </c>
      <c r="L361" s="69" t="s">
        <v>519</v>
      </c>
      <c r="M361" s="148">
        <v>1</v>
      </c>
      <c r="N361" s="158"/>
      <c r="O361" s="149"/>
      <c r="P361" s="149"/>
      <c r="Q361" s="149"/>
      <c r="R361" s="149"/>
      <c r="S361" s="149"/>
      <c r="T361" s="150"/>
      <c r="U361" s="132" t="s">
        <v>373</v>
      </c>
      <c r="V361" s="133" t="str">
        <f>VLOOKUP(A361,DB_ACS_Q1_Q4!$A$4:$AD$1328,13)</f>
        <v>Gas Natural</v>
      </c>
      <c r="W361" s="134" t="str">
        <f>VLOOKUP(A361,DB_REF_Q1_Q4!$A$4:$AD$1328,13)</f>
        <v>Ninguno</v>
      </c>
    </row>
    <row r="362" spans="1:23" ht="12" customHeight="1">
      <c r="A362" s="10">
        <v>358</v>
      </c>
      <c r="B362" s="69" t="s">
        <v>291</v>
      </c>
      <c r="C362" s="69" t="s">
        <v>291</v>
      </c>
      <c r="D362" s="11" t="str">
        <f>"+60"</f>
        <v>+60</v>
      </c>
      <c r="E362" s="11" t="s">
        <v>304</v>
      </c>
      <c r="F362" s="12" t="s">
        <v>49</v>
      </c>
      <c r="G362" s="12" t="s">
        <v>510</v>
      </c>
      <c r="H362" s="12" t="s">
        <v>307</v>
      </c>
      <c r="I362" s="11" t="s">
        <v>507</v>
      </c>
      <c r="J362" s="12" t="str">
        <f t="shared" si="20"/>
        <v>≥17h</v>
      </c>
      <c r="K362" s="12" t="s">
        <v>47</v>
      </c>
      <c r="L362" s="69" t="s">
        <v>519</v>
      </c>
      <c r="M362" s="148">
        <v>1</v>
      </c>
      <c r="N362" s="158"/>
      <c r="O362" s="149"/>
      <c r="P362" s="149"/>
      <c r="Q362" s="149"/>
      <c r="R362" s="149"/>
      <c r="S362" s="149"/>
      <c r="T362" s="150"/>
      <c r="U362" s="132" t="s">
        <v>374</v>
      </c>
      <c r="V362" s="133" t="str">
        <f>VLOOKUP(A362,DB_ACS_Q1_Q4!$A$4:$AD$1328,13)</f>
        <v>Gasóleo</v>
      </c>
      <c r="W362" s="134" t="str">
        <f>VLOOKUP(A362,DB_REF_Q1_Q4!$A$4:$AD$1328,13)</f>
        <v>Ninguno</v>
      </c>
    </row>
    <row r="363" spans="1:23" ht="12" customHeight="1">
      <c r="A363" s="10">
        <v>359</v>
      </c>
      <c r="B363" s="69" t="s">
        <v>291</v>
      </c>
      <c r="C363" s="69" t="s">
        <v>291</v>
      </c>
      <c r="D363" s="11" t="s">
        <v>51</v>
      </c>
      <c r="E363" s="11" t="s">
        <v>304</v>
      </c>
      <c r="F363" s="12" t="s">
        <v>50</v>
      </c>
      <c r="G363" s="12" t="s">
        <v>310</v>
      </c>
      <c r="H363" s="12" t="s">
        <v>306</v>
      </c>
      <c r="I363" s="11" t="s">
        <v>507</v>
      </c>
      <c r="J363" s="12" t="str">
        <f t="shared" si="20"/>
        <v>≥17h</v>
      </c>
      <c r="K363" s="12" t="s">
        <v>513</v>
      </c>
      <c r="L363" s="69" t="s">
        <v>519</v>
      </c>
      <c r="M363" s="148">
        <v>1</v>
      </c>
      <c r="N363" s="158"/>
      <c r="O363" s="149"/>
      <c r="P363" s="149"/>
      <c r="Q363" s="149"/>
      <c r="R363" s="149"/>
      <c r="S363" s="149"/>
      <c r="T363" s="150"/>
      <c r="U363" s="132" t="s">
        <v>373</v>
      </c>
      <c r="V363" s="133" t="str">
        <f>VLOOKUP(A363,DB_ACS_Q1_Q4!$A$4:$AD$1328,13)</f>
        <v>Gas Natural</v>
      </c>
      <c r="W363" s="134" t="str">
        <f>VLOOKUP(A363,DB_REF_Q1_Q4!$A$4:$AD$1328,13)</f>
        <v>Ninguno</v>
      </c>
    </row>
    <row r="364" spans="1:23" ht="12" customHeight="1">
      <c r="A364" s="10">
        <v>360</v>
      </c>
      <c r="B364" s="69" t="s">
        <v>106</v>
      </c>
      <c r="C364" s="69" t="s">
        <v>71</v>
      </c>
      <c r="D364" s="11" t="s">
        <v>51</v>
      </c>
      <c r="E364" s="11" t="s">
        <v>303</v>
      </c>
      <c r="F364" s="12" t="s">
        <v>49</v>
      </c>
      <c r="G364" s="12" t="s">
        <v>310</v>
      </c>
      <c r="H364" s="12" t="s">
        <v>306</v>
      </c>
      <c r="I364" s="103" t="s">
        <v>505</v>
      </c>
      <c r="J364" s="11" t="str">
        <f>"12-16h"</f>
        <v>12-16h</v>
      </c>
      <c r="K364" s="12" t="s">
        <v>512</v>
      </c>
      <c r="L364" s="69" t="s">
        <v>520</v>
      </c>
      <c r="M364" s="148">
        <v>1</v>
      </c>
      <c r="N364" s="158"/>
      <c r="O364" s="149"/>
      <c r="P364" s="149">
        <v>1</v>
      </c>
      <c r="Q364" s="149"/>
      <c r="R364" s="149"/>
      <c r="S364" s="149"/>
      <c r="T364" s="150"/>
      <c r="U364" s="132" t="s">
        <v>371</v>
      </c>
      <c r="V364" s="133" t="str">
        <f>VLOOKUP(A364,DB_ACS_Q1_Q4!$A$4:$AD$1328,13)</f>
        <v>Electricidad</v>
      </c>
      <c r="W364" s="134" t="str">
        <f>VLOOKUP(A364,DB_REF_Q1_Q4!$A$4:$AD$1328,13)</f>
        <v>Ninguno</v>
      </c>
    </row>
    <row r="365" spans="1:23" ht="12" customHeight="1">
      <c r="A365" s="10">
        <v>361</v>
      </c>
      <c r="B365" s="69" t="s">
        <v>192</v>
      </c>
      <c r="C365" s="69" t="s">
        <v>191</v>
      </c>
      <c r="D365" s="11" t="s">
        <v>51</v>
      </c>
      <c r="E365" s="11" t="s">
        <v>303</v>
      </c>
      <c r="F365" s="12" t="s">
        <v>49</v>
      </c>
      <c r="G365" s="12" t="s">
        <v>510</v>
      </c>
      <c r="H365" s="12" t="s">
        <v>306</v>
      </c>
      <c r="I365" s="11" t="s">
        <v>504</v>
      </c>
      <c r="J365" s="12" t="str">
        <f>"≥17h"</f>
        <v>≥17h</v>
      </c>
      <c r="K365" s="12" t="s">
        <v>47</v>
      </c>
      <c r="L365" s="69" t="s">
        <v>519</v>
      </c>
      <c r="M365" s="148">
        <v>1</v>
      </c>
      <c r="N365" s="158"/>
      <c r="O365" s="149"/>
      <c r="P365" s="149"/>
      <c r="Q365" s="149"/>
      <c r="R365" s="149"/>
      <c r="S365" s="149"/>
      <c r="T365" s="150"/>
      <c r="U365" s="132" t="s">
        <v>373</v>
      </c>
      <c r="V365" s="133" t="str">
        <f>VLOOKUP(A365,DB_ACS_Q1_Q4!$A$4:$AD$1328,13)</f>
        <v>Gas Natural</v>
      </c>
      <c r="W365" s="134" t="str">
        <f>VLOOKUP(A365,DB_REF_Q1_Q4!$A$4:$AD$1328,13)</f>
        <v>AC Eléctrico</v>
      </c>
    </row>
    <row r="366" spans="1:23" ht="12" customHeight="1">
      <c r="A366" s="10">
        <v>362</v>
      </c>
      <c r="B366" s="69" t="s">
        <v>106</v>
      </c>
      <c r="C366" s="69" t="s">
        <v>71</v>
      </c>
      <c r="D366" s="11" t="str">
        <f>"+60"</f>
        <v>+60</v>
      </c>
      <c r="E366" s="11" t="s">
        <v>304</v>
      </c>
      <c r="F366" s="12" t="s">
        <v>50</v>
      </c>
      <c r="G366" s="12" t="s">
        <v>310</v>
      </c>
      <c r="H366" s="12" t="s">
        <v>306</v>
      </c>
      <c r="I366" s="103" t="s">
        <v>504</v>
      </c>
      <c r="J366" s="12" t="str">
        <f>"≥17h"</f>
        <v>≥17h</v>
      </c>
      <c r="K366" s="12" t="s">
        <v>512</v>
      </c>
      <c r="L366" s="69" t="s">
        <v>520</v>
      </c>
      <c r="M366" s="148"/>
      <c r="N366" s="158"/>
      <c r="O366" s="149"/>
      <c r="P366" s="149">
        <v>1</v>
      </c>
      <c r="Q366" s="149"/>
      <c r="R366" s="149"/>
      <c r="S366" s="149"/>
      <c r="T366" s="150"/>
      <c r="U366" s="132" t="s">
        <v>374</v>
      </c>
      <c r="V366" s="133" t="str">
        <f>VLOOKUP(A366,DB_ACS_Q1_Q4!$A$4:$AD$1328,13)</f>
        <v>Gasóleo</v>
      </c>
      <c r="W366" s="134" t="str">
        <f>VLOOKUP(A366,DB_REF_Q1_Q4!$A$4:$AD$1328,13)</f>
        <v>Ninguno</v>
      </c>
    </row>
    <row r="367" spans="1:23" ht="12" customHeight="1">
      <c r="A367" s="10">
        <v>363</v>
      </c>
      <c r="B367" s="69" t="s">
        <v>192</v>
      </c>
      <c r="C367" s="69" t="s">
        <v>191</v>
      </c>
      <c r="D367" s="11" t="s">
        <v>51</v>
      </c>
      <c r="E367" s="11" t="s">
        <v>303</v>
      </c>
      <c r="F367" s="12" t="s">
        <v>50</v>
      </c>
      <c r="G367" s="12" t="s">
        <v>510</v>
      </c>
      <c r="H367" s="12" t="s">
        <v>306</v>
      </c>
      <c r="I367" s="103" t="s">
        <v>504</v>
      </c>
      <c r="J367" s="12" t="str">
        <f>"≥17h"</f>
        <v>≥17h</v>
      </c>
      <c r="K367" s="12" t="s">
        <v>513</v>
      </c>
      <c r="L367" s="69" t="s">
        <v>519</v>
      </c>
      <c r="M367" s="148">
        <v>1</v>
      </c>
      <c r="N367" s="158"/>
      <c r="O367" s="149"/>
      <c r="P367" s="149">
        <v>1</v>
      </c>
      <c r="Q367" s="149"/>
      <c r="R367" s="149"/>
      <c r="S367" s="149"/>
      <c r="T367" s="150"/>
      <c r="U367" s="132" t="s">
        <v>373</v>
      </c>
      <c r="V367" s="133" t="str">
        <f>VLOOKUP(A367,DB_ACS_Q1_Q4!$A$4:$AD$1328,13)</f>
        <v>Gas Natural</v>
      </c>
      <c r="W367" s="134" t="str">
        <f>VLOOKUP(A367,DB_REF_Q1_Q4!$A$4:$AD$1328,13)</f>
        <v>Bomba de calor aire</v>
      </c>
    </row>
    <row r="368" spans="1:23" ht="12" customHeight="1">
      <c r="A368" s="10">
        <v>364</v>
      </c>
      <c r="B368" s="69" t="s">
        <v>67</v>
      </c>
      <c r="C368" s="69" t="s">
        <v>67</v>
      </c>
      <c r="D368" s="11" t="s">
        <v>25</v>
      </c>
      <c r="E368" s="11" t="s">
        <v>304</v>
      </c>
      <c r="F368" s="12" t="s">
        <v>50</v>
      </c>
      <c r="G368" s="12" t="s">
        <v>310</v>
      </c>
      <c r="H368" s="12" t="s">
        <v>306</v>
      </c>
      <c r="I368" s="11" t="s">
        <v>504</v>
      </c>
      <c r="J368" s="11" t="str">
        <f>"12-16h"</f>
        <v>12-16h</v>
      </c>
      <c r="K368" s="12" t="s">
        <v>513</v>
      </c>
      <c r="L368" s="69" t="s">
        <v>518</v>
      </c>
      <c r="M368" s="148">
        <v>1</v>
      </c>
      <c r="N368" s="158"/>
      <c r="O368" s="149"/>
      <c r="P368" s="149"/>
      <c r="Q368" s="149"/>
      <c r="R368" s="149"/>
      <c r="S368" s="149"/>
      <c r="T368" s="150"/>
      <c r="U368" s="132" t="s">
        <v>385</v>
      </c>
      <c r="V368" s="133" t="str">
        <f>VLOOKUP(A368,DB_ACS_Q1_Q4!$A$4:$AD$1328,13)</f>
        <v>Gas Natural</v>
      </c>
      <c r="W368" s="134" t="str">
        <f>VLOOKUP(A368,DB_REF_Q1_Q4!$A$4:$AD$1328,13)</f>
        <v>Bomba de calor aire</v>
      </c>
    </row>
    <row r="369" spans="1:23" ht="12" customHeight="1">
      <c r="A369" s="10">
        <v>365</v>
      </c>
      <c r="B369" s="69" t="s">
        <v>291</v>
      </c>
      <c r="C369" s="69" t="s">
        <v>291</v>
      </c>
      <c r="D369" s="11" t="s">
        <v>51</v>
      </c>
      <c r="E369" s="11" t="s">
        <v>303</v>
      </c>
      <c r="F369" s="12" t="s">
        <v>50</v>
      </c>
      <c r="G369" s="12" t="s">
        <v>510</v>
      </c>
      <c r="H369" s="12" t="s">
        <v>307</v>
      </c>
      <c r="I369" s="11" t="s">
        <v>507</v>
      </c>
      <c r="J369" s="12" t="str">
        <f t="shared" ref="J369:J376" si="21">"≥17h"</f>
        <v>≥17h</v>
      </c>
      <c r="K369" s="12" t="s">
        <v>513</v>
      </c>
      <c r="L369" s="69" t="s">
        <v>519</v>
      </c>
      <c r="M369" s="148">
        <v>1</v>
      </c>
      <c r="N369" s="158"/>
      <c r="O369" s="149"/>
      <c r="P369" s="149"/>
      <c r="Q369" s="149"/>
      <c r="R369" s="149"/>
      <c r="S369" s="149"/>
      <c r="T369" s="150"/>
      <c r="U369" s="132" t="s">
        <v>374</v>
      </c>
      <c r="V369" s="133" t="str">
        <f>VLOOKUP(A369,DB_ACS_Q1_Q4!$A$4:$AD$1328,13)</f>
        <v>Gasóleo</v>
      </c>
      <c r="W369" s="134" t="str">
        <f>VLOOKUP(A369,DB_REF_Q1_Q4!$A$4:$AD$1328,13)</f>
        <v>Ninguno</v>
      </c>
    </row>
    <row r="370" spans="1:23" ht="12" customHeight="1">
      <c r="A370" s="10">
        <v>366</v>
      </c>
      <c r="B370" s="69" t="s">
        <v>106</v>
      </c>
      <c r="C370" s="69" t="s">
        <v>71</v>
      </c>
      <c r="D370" s="11" t="s">
        <v>51</v>
      </c>
      <c r="E370" s="11" t="s">
        <v>304</v>
      </c>
      <c r="F370" s="12" t="s">
        <v>50</v>
      </c>
      <c r="G370" s="12" t="s">
        <v>510</v>
      </c>
      <c r="H370" s="12" t="s">
        <v>306</v>
      </c>
      <c r="I370" s="11" t="s">
        <v>504</v>
      </c>
      <c r="J370" s="12" t="str">
        <f t="shared" si="21"/>
        <v>≥17h</v>
      </c>
      <c r="K370" s="12" t="s">
        <v>47</v>
      </c>
      <c r="L370" s="69" t="s">
        <v>520</v>
      </c>
      <c r="M370" s="148"/>
      <c r="N370" s="158"/>
      <c r="O370" s="149"/>
      <c r="P370" s="149">
        <v>1</v>
      </c>
      <c r="Q370" s="149"/>
      <c r="R370" s="149"/>
      <c r="S370" s="149"/>
      <c r="T370" s="150"/>
      <c r="U370" s="132" t="s">
        <v>374</v>
      </c>
      <c r="V370" s="133" t="str">
        <f>VLOOKUP(A370,DB_ACS_Q1_Q4!$A$4:$AD$1328,13)</f>
        <v>Gasóleo</v>
      </c>
      <c r="W370" s="134" t="str">
        <f>VLOOKUP(A370,DB_REF_Q1_Q4!$A$4:$AD$1328,13)</f>
        <v>Ninguno</v>
      </c>
    </row>
    <row r="371" spans="1:23" ht="12" customHeight="1">
      <c r="A371" s="10">
        <v>367</v>
      </c>
      <c r="B371" s="69" t="s">
        <v>192</v>
      </c>
      <c r="C371" s="69" t="s">
        <v>191</v>
      </c>
      <c r="D371" s="11" t="s">
        <v>51</v>
      </c>
      <c r="E371" s="11" t="s">
        <v>303</v>
      </c>
      <c r="F371" s="12" t="s">
        <v>50</v>
      </c>
      <c r="G371" s="12" t="s">
        <v>510</v>
      </c>
      <c r="H371" s="12" t="s">
        <v>306</v>
      </c>
      <c r="I371" s="12" t="s">
        <v>505</v>
      </c>
      <c r="J371" s="12" t="str">
        <f t="shared" si="21"/>
        <v>≥17h</v>
      </c>
      <c r="K371" s="12" t="s">
        <v>513</v>
      </c>
      <c r="L371" s="69" t="s">
        <v>519</v>
      </c>
      <c r="M371" s="148">
        <v>1</v>
      </c>
      <c r="N371" s="158"/>
      <c r="O371" s="149"/>
      <c r="P371" s="149"/>
      <c r="Q371" s="149"/>
      <c r="R371" s="149"/>
      <c r="S371" s="149"/>
      <c r="T371" s="150"/>
      <c r="U371" s="132" t="s">
        <v>373</v>
      </c>
      <c r="V371" s="133" t="str">
        <f>VLOOKUP(A371,DB_ACS_Q1_Q4!$A$4:$AD$1328,13)</f>
        <v>Gas Natural</v>
      </c>
      <c r="W371" s="134" t="str">
        <f>VLOOKUP(A371,DB_REF_Q1_Q4!$A$4:$AD$1328,13)</f>
        <v>Bomba de calor aire</v>
      </c>
    </row>
    <row r="372" spans="1:23" ht="12" customHeight="1">
      <c r="A372" s="10">
        <v>368</v>
      </c>
      <c r="B372" s="69" t="s">
        <v>106</v>
      </c>
      <c r="C372" s="69" t="s">
        <v>71</v>
      </c>
      <c r="D372" s="11" t="s">
        <v>51</v>
      </c>
      <c r="E372" s="11" t="s">
        <v>304</v>
      </c>
      <c r="F372" s="12" t="s">
        <v>49</v>
      </c>
      <c r="G372" s="12" t="s">
        <v>310</v>
      </c>
      <c r="H372" s="12" t="s">
        <v>306</v>
      </c>
      <c r="I372" s="103" t="s">
        <v>505</v>
      </c>
      <c r="J372" s="12" t="str">
        <f t="shared" si="21"/>
        <v>≥17h</v>
      </c>
      <c r="K372" s="12" t="s">
        <v>47</v>
      </c>
      <c r="L372" s="69" t="s">
        <v>520</v>
      </c>
      <c r="M372" s="148">
        <v>1</v>
      </c>
      <c r="N372" s="158"/>
      <c r="O372" s="149"/>
      <c r="P372" s="149"/>
      <c r="Q372" s="149"/>
      <c r="R372" s="149"/>
      <c r="S372" s="149"/>
      <c r="T372" s="150"/>
      <c r="U372" s="132" t="s">
        <v>373</v>
      </c>
      <c r="V372" s="133" t="str">
        <f>VLOOKUP(A372,DB_ACS_Q1_Q4!$A$4:$AD$1328,13)</f>
        <v>Gas Natural</v>
      </c>
      <c r="W372" s="134" t="str">
        <f>VLOOKUP(A372,DB_REF_Q1_Q4!$A$4:$AD$1328,13)</f>
        <v>Ninguno</v>
      </c>
    </row>
    <row r="373" spans="1:23" ht="12" customHeight="1">
      <c r="A373" s="10">
        <v>369</v>
      </c>
      <c r="B373" s="69" t="s">
        <v>193</v>
      </c>
      <c r="C373" s="69" t="s">
        <v>193</v>
      </c>
      <c r="D373" s="11" t="str">
        <f>"+60"</f>
        <v>+60</v>
      </c>
      <c r="E373" s="11" t="s">
        <v>304</v>
      </c>
      <c r="F373" s="12" t="s">
        <v>49</v>
      </c>
      <c r="G373" s="12" t="s">
        <v>310</v>
      </c>
      <c r="H373" s="12" t="s">
        <v>306</v>
      </c>
      <c r="I373" s="11" t="s">
        <v>504</v>
      </c>
      <c r="J373" s="12" t="str">
        <f t="shared" si="21"/>
        <v>≥17h</v>
      </c>
      <c r="K373" s="12" t="s">
        <v>512</v>
      </c>
      <c r="L373" s="69" t="s">
        <v>519</v>
      </c>
      <c r="M373" s="148">
        <v>1</v>
      </c>
      <c r="N373" s="158"/>
      <c r="O373" s="149"/>
      <c r="P373" s="149">
        <v>1</v>
      </c>
      <c r="Q373" s="149"/>
      <c r="R373" s="149"/>
      <c r="S373" s="149"/>
      <c r="T373" s="150"/>
      <c r="U373" s="132" t="s">
        <v>374</v>
      </c>
      <c r="V373" s="133" t="str">
        <f>VLOOKUP(A373,DB_ACS_Q1_Q4!$A$4:$AD$1328,13)</f>
        <v>Gasóleo</v>
      </c>
      <c r="W373" s="134" t="str">
        <f>VLOOKUP(A373,DB_REF_Q1_Q4!$A$4:$AD$1328,13)</f>
        <v>Ninguno</v>
      </c>
    </row>
    <row r="374" spans="1:23" ht="12" customHeight="1">
      <c r="A374" s="10">
        <v>370</v>
      </c>
      <c r="B374" s="69" t="s">
        <v>67</v>
      </c>
      <c r="C374" s="69" t="s">
        <v>67</v>
      </c>
      <c r="D374" s="11" t="s">
        <v>51</v>
      </c>
      <c r="E374" s="11" t="s">
        <v>304</v>
      </c>
      <c r="F374" s="12" t="s">
        <v>48</v>
      </c>
      <c r="G374" s="12" t="s">
        <v>310</v>
      </c>
      <c r="H374" s="12" t="s">
        <v>306</v>
      </c>
      <c r="I374" s="11" t="s">
        <v>504</v>
      </c>
      <c r="J374" s="12" t="str">
        <f t="shared" si="21"/>
        <v>≥17h</v>
      </c>
      <c r="K374" s="12" t="s">
        <v>512</v>
      </c>
      <c r="L374" s="69" t="s">
        <v>518</v>
      </c>
      <c r="M374" s="148">
        <v>1</v>
      </c>
      <c r="N374" s="158"/>
      <c r="O374" s="149"/>
      <c r="P374" s="149"/>
      <c r="Q374" s="149"/>
      <c r="R374" s="149"/>
      <c r="S374" s="149"/>
      <c r="T374" s="150"/>
      <c r="U374" s="132" t="s">
        <v>371</v>
      </c>
      <c r="V374" s="133" t="str">
        <f>VLOOKUP(A374,DB_ACS_Q1_Q4!$A$4:$AD$1328,13)</f>
        <v>Electricidad</v>
      </c>
      <c r="W374" s="134" t="str">
        <f>VLOOKUP(A374,DB_REF_Q1_Q4!$A$4:$AD$1328,13)</f>
        <v>AC Eléctrico</v>
      </c>
    </row>
    <row r="375" spans="1:23" ht="12" customHeight="1">
      <c r="A375" s="10">
        <v>371</v>
      </c>
      <c r="B375" s="69" t="s">
        <v>106</v>
      </c>
      <c r="C375" s="69" t="s">
        <v>71</v>
      </c>
      <c r="D375" s="11" t="str">
        <f>"+60"</f>
        <v>+60</v>
      </c>
      <c r="E375" s="11" t="s">
        <v>304</v>
      </c>
      <c r="F375" s="12" t="s">
        <v>49</v>
      </c>
      <c r="G375" s="12" t="s">
        <v>510</v>
      </c>
      <c r="H375" s="12" t="s">
        <v>308</v>
      </c>
      <c r="I375" s="103" t="s">
        <v>504</v>
      </c>
      <c r="J375" s="12" t="str">
        <f t="shared" si="21"/>
        <v>≥17h</v>
      </c>
      <c r="K375" s="12" t="s">
        <v>512</v>
      </c>
      <c r="L375" s="69" t="s">
        <v>520</v>
      </c>
      <c r="M375" s="148"/>
      <c r="N375" s="158"/>
      <c r="O375" s="149"/>
      <c r="P375" s="149">
        <v>1</v>
      </c>
      <c r="Q375" s="149"/>
      <c r="R375" s="149"/>
      <c r="S375" s="149"/>
      <c r="T375" s="150"/>
      <c r="U375" s="132" t="s">
        <v>373</v>
      </c>
      <c r="V375" s="133" t="str">
        <f>VLOOKUP(A375,DB_ACS_Q1_Q4!$A$4:$AD$1328,13)</f>
        <v>Gas Natural</v>
      </c>
      <c r="W375" s="134" t="str">
        <f>VLOOKUP(A375,DB_REF_Q1_Q4!$A$4:$AD$1328,13)</f>
        <v>Ninguno</v>
      </c>
    </row>
    <row r="376" spans="1:23" ht="12" customHeight="1">
      <c r="A376" s="10">
        <v>372</v>
      </c>
      <c r="B376" s="69" t="s">
        <v>67</v>
      </c>
      <c r="C376" s="69" t="s">
        <v>67</v>
      </c>
      <c r="D376" s="11" t="s">
        <v>25</v>
      </c>
      <c r="E376" s="11" t="s">
        <v>303</v>
      </c>
      <c r="F376" s="12" t="s">
        <v>50</v>
      </c>
      <c r="G376" s="12" t="s">
        <v>310</v>
      </c>
      <c r="H376" s="12" t="s">
        <v>306</v>
      </c>
      <c r="I376" s="103" t="s">
        <v>505</v>
      </c>
      <c r="J376" s="12" t="str">
        <f t="shared" si="21"/>
        <v>≥17h</v>
      </c>
      <c r="K376" s="12" t="s">
        <v>512</v>
      </c>
      <c r="L376" s="69" t="s">
        <v>518</v>
      </c>
      <c r="M376" s="148">
        <v>1</v>
      </c>
      <c r="N376" s="158"/>
      <c r="O376" s="149"/>
      <c r="P376" s="149"/>
      <c r="Q376" s="149"/>
      <c r="R376" s="149"/>
      <c r="S376" s="149"/>
      <c r="T376" s="150"/>
      <c r="U376" s="132" t="s">
        <v>385</v>
      </c>
      <c r="V376" s="133" t="str">
        <f>VLOOKUP(A376,DB_ACS_Q1_Q4!$A$4:$AD$1328,13)</f>
        <v>Gas Natural</v>
      </c>
      <c r="W376" s="134" t="str">
        <f>VLOOKUP(A376,DB_REF_Q1_Q4!$A$4:$AD$1328,13)</f>
        <v>Bomba de calor agua</v>
      </c>
    </row>
    <row r="377" spans="1:23" ht="12" customHeight="1">
      <c r="A377" s="10">
        <v>373</v>
      </c>
      <c r="B377" s="69" t="s">
        <v>82</v>
      </c>
      <c r="C377" s="69" t="s">
        <v>82</v>
      </c>
      <c r="D377" s="11" t="s">
        <v>25</v>
      </c>
      <c r="E377" s="11" t="s">
        <v>303</v>
      </c>
      <c r="F377" s="12" t="s">
        <v>50</v>
      </c>
      <c r="G377" s="12" t="s">
        <v>310</v>
      </c>
      <c r="H377" s="12" t="s">
        <v>306</v>
      </c>
      <c r="I377" s="11" t="s">
        <v>504</v>
      </c>
      <c r="J377" s="11" t="str">
        <f>"12-16h"</f>
        <v>12-16h</v>
      </c>
      <c r="K377" s="12" t="s">
        <v>512</v>
      </c>
      <c r="L377" s="69" t="s">
        <v>518</v>
      </c>
      <c r="M377" s="148">
        <v>1</v>
      </c>
      <c r="N377" s="158"/>
      <c r="O377" s="149"/>
      <c r="P377" s="149"/>
      <c r="Q377" s="149"/>
      <c r="R377" s="149"/>
      <c r="S377" s="149"/>
      <c r="T377" s="150"/>
      <c r="U377" s="132" t="s">
        <v>385</v>
      </c>
      <c r="V377" s="133" t="str">
        <f>VLOOKUP(A377,DB_ACS_Q1_Q4!$A$4:$AD$1328,13)</f>
        <v>Gas Natural</v>
      </c>
      <c r="W377" s="134" t="str">
        <f>VLOOKUP(A377,DB_REF_Q1_Q4!$A$4:$AD$1328,13)</f>
        <v>Bomba de calor aire</v>
      </c>
    </row>
    <row r="378" spans="1:23" ht="12" customHeight="1">
      <c r="A378" s="10">
        <v>374</v>
      </c>
      <c r="B378" s="69" t="s">
        <v>67</v>
      </c>
      <c r="C378" s="69" t="s">
        <v>67</v>
      </c>
      <c r="D378" s="11" t="s">
        <v>51</v>
      </c>
      <c r="E378" s="11" t="s">
        <v>303</v>
      </c>
      <c r="F378" s="12" t="s">
        <v>49</v>
      </c>
      <c r="G378" s="12" t="s">
        <v>310</v>
      </c>
      <c r="H378" s="12" t="s">
        <v>306</v>
      </c>
      <c r="I378" s="11" t="s">
        <v>504</v>
      </c>
      <c r="J378" s="11" t="str">
        <f>"12-16h"</f>
        <v>12-16h</v>
      </c>
      <c r="K378" s="12" t="s">
        <v>512</v>
      </c>
      <c r="L378" s="69" t="s">
        <v>518</v>
      </c>
      <c r="M378" s="148">
        <v>1</v>
      </c>
      <c r="N378" s="158"/>
      <c r="O378" s="149"/>
      <c r="P378" s="149"/>
      <c r="Q378" s="149"/>
      <c r="R378" s="149"/>
      <c r="S378" s="149"/>
      <c r="T378" s="150"/>
      <c r="U378" s="132" t="s">
        <v>309</v>
      </c>
      <c r="V378" s="133" t="str">
        <f>VLOOKUP(A378,DB_ACS_Q1_Q4!$A$4:$AD$1328,13)</f>
        <v>GLP</v>
      </c>
      <c r="W378" s="134" t="str">
        <f>VLOOKUP(A378,DB_REF_Q1_Q4!$A$4:$AD$1328,13)</f>
        <v>Bomba de calor aire</v>
      </c>
    </row>
    <row r="379" spans="1:23" ht="12" customHeight="1">
      <c r="A379" s="10">
        <v>375</v>
      </c>
      <c r="B379" s="69" t="s">
        <v>193</v>
      </c>
      <c r="C379" s="69" t="s">
        <v>193</v>
      </c>
      <c r="D379" s="11" t="s">
        <v>51</v>
      </c>
      <c r="E379" s="11" t="s">
        <v>304</v>
      </c>
      <c r="F379" s="12" t="s">
        <v>48</v>
      </c>
      <c r="G379" s="12" t="s">
        <v>310</v>
      </c>
      <c r="H379" s="12" t="s">
        <v>306</v>
      </c>
      <c r="I379" s="103" t="s">
        <v>505</v>
      </c>
      <c r="J379" s="12" t="str">
        <f>"≥17h"</f>
        <v>≥17h</v>
      </c>
      <c r="K379" s="12" t="s">
        <v>513</v>
      </c>
      <c r="L379" s="69" t="s">
        <v>519</v>
      </c>
      <c r="M379" s="148">
        <v>1</v>
      </c>
      <c r="N379" s="158"/>
      <c r="O379" s="149"/>
      <c r="P379" s="149"/>
      <c r="Q379" s="149"/>
      <c r="R379" s="149"/>
      <c r="S379" s="149"/>
      <c r="T379" s="150"/>
      <c r="U379" s="132" t="s">
        <v>373</v>
      </c>
      <c r="V379" s="133" t="str">
        <f>VLOOKUP(A379,DB_ACS_Q1_Q4!$A$4:$AD$1328,13)</f>
        <v>Gas Natural</v>
      </c>
      <c r="W379" s="134" t="str">
        <f>VLOOKUP(A379,DB_REF_Q1_Q4!$A$4:$AD$1328,13)</f>
        <v>Ninguno</v>
      </c>
    </row>
    <row r="380" spans="1:23" ht="12" customHeight="1">
      <c r="A380" s="10">
        <v>376</v>
      </c>
      <c r="B380" s="69" t="s">
        <v>281</v>
      </c>
      <c r="C380" s="69" t="s">
        <v>281</v>
      </c>
      <c r="D380" s="11" t="s">
        <v>51</v>
      </c>
      <c r="E380" s="11" t="s">
        <v>303</v>
      </c>
      <c r="F380" s="12" t="s">
        <v>48</v>
      </c>
      <c r="G380" s="12" t="s">
        <v>310</v>
      </c>
      <c r="H380" s="12" t="s">
        <v>306</v>
      </c>
      <c r="I380" s="11" t="s">
        <v>507</v>
      </c>
      <c r="J380" s="11" t="str">
        <f>"12-16h"</f>
        <v>12-16h</v>
      </c>
      <c r="K380" s="12" t="s">
        <v>47</v>
      </c>
      <c r="L380" s="69" t="s">
        <v>519</v>
      </c>
      <c r="M380" s="148">
        <v>1</v>
      </c>
      <c r="N380" s="158"/>
      <c r="O380" s="149"/>
      <c r="P380" s="149">
        <v>1</v>
      </c>
      <c r="Q380" s="149"/>
      <c r="R380" s="149"/>
      <c r="S380" s="149"/>
      <c r="T380" s="150"/>
      <c r="U380" s="132" t="s">
        <v>373</v>
      </c>
      <c r="V380" s="133" t="str">
        <f>VLOOKUP(A380,DB_ACS_Q1_Q4!$A$4:$AD$1328,13)</f>
        <v>Electricidad</v>
      </c>
      <c r="W380" s="134" t="str">
        <f>VLOOKUP(A380,DB_REF_Q1_Q4!$A$4:$AD$1328,13)</f>
        <v>Ninguno</v>
      </c>
    </row>
    <row r="381" spans="1:23" ht="12" customHeight="1">
      <c r="A381" s="10">
        <v>377</v>
      </c>
      <c r="B381" s="69" t="s">
        <v>195</v>
      </c>
      <c r="C381" s="69" t="s">
        <v>193</v>
      </c>
      <c r="D381" s="11" t="str">
        <f>"+60"</f>
        <v>+60</v>
      </c>
      <c r="E381" s="11" t="s">
        <v>304</v>
      </c>
      <c r="F381" s="12" t="s">
        <v>49</v>
      </c>
      <c r="G381" s="12" t="s">
        <v>310</v>
      </c>
      <c r="H381" s="12" t="s">
        <v>306</v>
      </c>
      <c r="I381" s="103" t="s">
        <v>505</v>
      </c>
      <c r="J381" s="12" t="str">
        <f>"≥17h"</f>
        <v>≥17h</v>
      </c>
      <c r="K381" s="12" t="s">
        <v>512</v>
      </c>
      <c r="L381" s="69" t="s">
        <v>519</v>
      </c>
      <c r="M381" s="148">
        <v>1</v>
      </c>
      <c r="N381" s="158"/>
      <c r="O381" s="149"/>
      <c r="P381" s="149"/>
      <c r="Q381" s="149"/>
      <c r="R381" s="149"/>
      <c r="S381" s="149"/>
      <c r="T381" s="150"/>
      <c r="U381" s="132" t="s">
        <v>373</v>
      </c>
      <c r="V381" s="133" t="str">
        <f>VLOOKUP(A381,DB_ACS_Q1_Q4!$A$4:$AD$1328,13)</f>
        <v>Gas Natural</v>
      </c>
      <c r="W381" s="134" t="str">
        <f>VLOOKUP(A381,DB_REF_Q1_Q4!$A$4:$AD$1328,13)</f>
        <v>Ninguno</v>
      </c>
    </row>
    <row r="382" spans="1:23" ht="12" customHeight="1">
      <c r="A382" s="10">
        <v>378</v>
      </c>
      <c r="B382" s="69" t="s">
        <v>248</v>
      </c>
      <c r="C382" s="69" t="s">
        <v>245</v>
      </c>
      <c r="D382" s="11" t="str">
        <f>"+60"</f>
        <v>+60</v>
      </c>
      <c r="E382" s="11" t="s">
        <v>304</v>
      </c>
      <c r="F382" s="12" t="s">
        <v>48</v>
      </c>
      <c r="G382" s="12" t="s">
        <v>310</v>
      </c>
      <c r="H382" s="12" t="s">
        <v>306</v>
      </c>
      <c r="I382" s="11" t="s">
        <v>504</v>
      </c>
      <c r="J382" s="12" t="str">
        <f>"≥17h"</f>
        <v>≥17h</v>
      </c>
      <c r="K382" s="12" t="s">
        <v>513</v>
      </c>
      <c r="L382" s="69" t="s">
        <v>520</v>
      </c>
      <c r="M382" s="148">
        <v>1</v>
      </c>
      <c r="N382" s="158"/>
      <c r="O382" s="149"/>
      <c r="P382" s="149"/>
      <c r="Q382" s="149"/>
      <c r="R382" s="149"/>
      <c r="S382" s="149"/>
      <c r="T382" s="150"/>
      <c r="U382" s="132" t="s">
        <v>374</v>
      </c>
      <c r="V382" s="133" t="str">
        <f>VLOOKUP(A382,DB_ACS_Q1_Q4!$A$4:$AD$1328,13)</f>
        <v>Electricidad</v>
      </c>
      <c r="W382" s="134" t="str">
        <f>VLOOKUP(A382,DB_REF_Q1_Q4!$A$4:$AD$1328,13)</f>
        <v>Ninguno</v>
      </c>
    </row>
    <row r="383" spans="1:23" ht="12" customHeight="1">
      <c r="A383" s="10">
        <v>379</v>
      </c>
      <c r="B383" s="69" t="s">
        <v>195</v>
      </c>
      <c r="C383" s="69" t="s">
        <v>193</v>
      </c>
      <c r="D383" s="11" t="s">
        <v>51</v>
      </c>
      <c r="E383" s="11" t="s">
        <v>303</v>
      </c>
      <c r="F383" s="12" t="s">
        <v>48</v>
      </c>
      <c r="G383" s="12" t="s">
        <v>310</v>
      </c>
      <c r="H383" s="12" t="s">
        <v>306</v>
      </c>
      <c r="I383" s="12" t="s">
        <v>505</v>
      </c>
      <c r="J383" s="12" t="str">
        <f>"≥17h"</f>
        <v>≥17h</v>
      </c>
      <c r="K383" s="12" t="s">
        <v>512</v>
      </c>
      <c r="L383" s="69" t="s">
        <v>519</v>
      </c>
      <c r="M383" s="148"/>
      <c r="N383" s="158"/>
      <c r="O383" s="149"/>
      <c r="P383" s="149">
        <v>1</v>
      </c>
      <c r="Q383" s="149"/>
      <c r="R383" s="149"/>
      <c r="S383" s="149"/>
      <c r="T383" s="150"/>
      <c r="U383" s="132" t="s">
        <v>373</v>
      </c>
      <c r="V383" s="133" t="str">
        <f>VLOOKUP(A383,DB_ACS_Q1_Q4!$A$4:$AD$1328,13)</f>
        <v>Gas Natural</v>
      </c>
      <c r="W383" s="134" t="str">
        <f>VLOOKUP(A383,DB_REF_Q1_Q4!$A$4:$AD$1328,13)</f>
        <v>Ninguno</v>
      </c>
    </row>
    <row r="384" spans="1:23" ht="12" customHeight="1">
      <c r="A384" s="10">
        <v>380</v>
      </c>
      <c r="B384" s="69" t="s">
        <v>281</v>
      </c>
      <c r="C384" s="69" t="s">
        <v>281</v>
      </c>
      <c r="D384" s="11" t="s">
        <v>51</v>
      </c>
      <c r="E384" s="11" t="s">
        <v>303</v>
      </c>
      <c r="F384" s="12" t="s">
        <v>48</v>
      </c>
      <c r="G384" s="12" t="s">
        <v>310</v>
      </c>
      <c r="H384" s="12" t="s">
        <v>306</v>
      </c>
      <c r="I384" s="11" t="s">
        <v>504</v>
      </c>
      <c r="J384" s="11" t="str">
        <f>"12-16h"</f>
        <v>12-16h</v>
      </c>
      <c r="K384" s="12" t="s">
        <v>513</v>
      </c>
      <c r="L384" s="69" t="s">
        <v>519</v>
      </c>
      <c r="M384" s="148"/>
      <c r="N384" s="158"/>
      <c r="O384" s="149"/>
      <c r="P384" s="149"/>
      <c r="Q384" s="149"/>
      <c r="R384" s="149">
        <v>1</v>
      </c>
      <c r="S384" s="149"/>
      <c r="T384" s="150"/>
      <c r="U384" s="132" t="s">
        <v>373</v>
      </c>
      <c r="V384" s="133" t="str">
        <f>VLOOKUP(A384,DB_ACS_Q1_Q4!$A$4:$AD$1328,13)</f>
        <v>Gas Natural</v>
      </c>
      <c r="W384" s="134" t="str">
        <f>VLOOKUP(A384,DB_REF_Q1_Q4!$A$4:$AD$1328,13)</f>
        <v>Ninguno</v>
      </c>
    </row>
    <row r="385" spans="1:23" ht="12" customHeight="1">
      <c r="A385" s="10">
        <v>381</v>
      </c>
      <c r="B385" s="69" t="s">
        <v>249</v>
      </c>
      <c r="C385" s="69" t="s">
        <v>245</v>
      </c>
      <c r="D385" s="11" t="s">
        <v>25</v>
      </c>
      <c r="E385" s="11" t="s">
        <v>303</v>
      </c>
      <c r="F385" s="12" t="s">
        <v>48</v>
      </c>
      <c r="G385" s="12" t="s">
        <v>310</v>
      </c>
      <c r="H385" s="12" t="s">
        <v>308</v>
      </c>
      <c r="I385" s="103" t="s">
        <v>504</v>
      </c>
      <c r="J385" s="12" t="str">
        <f>"≥17h"</f>
        <v>≥17h</v>
      </c>
      <c r="K385" s="12" t="s">
        <v>513</v>
      </c>
      <c r="L385" s="69" t="s">
        <v>520</v>
      </c>
      <c r="M385" s="148">
        <v>1</v>
      </c>
      <c r="N385" s="158"/>
      <c r="O385" s="149"/>
      <c r="P385" s="149">
        <v>1</v>
      </c>
      <c r="Q385" s="149"/>
      <c r="R385" s="149"/>
      <c r="S385" s="149"/>
      <c r="T385" s="150"/>
      <c r="U385" s="132" t="s">
        <v>342</v>
      </c>
      <c r="V385" s="133" t="str">
        <f>VLOOKUP(A385,DB_ACS_Q1_Q4!$A$4:$AD$1328,13)</f>
        <v>GLP</v>
      </c>
      <c r="W385" s="134" t="str">
        <f>VLOOKUP(A385,DB_REF_Q1_Q4!$A$4:$AD$1328,13)</f>
        <v>Ninguno</v>
      </c>
    </row>
    <row r="386" spans="1:23" ht="12" customHeight="1">
      <c r="A386" s="10">
        <v>382</v>
      </c>
      <c r="B386" s="69" t="s">
        <v>82</v>
      </c>
      <c r="C386" s="69" t="s">
        <v>82</v>
      </c>
      <c r="D386" s="11" t="str">
        <f>"+60"</f>
        <v>+60</v>
      </c>
      <c r="E386" s="11" t="s">
        <v>304</v>
      </c>
      <c r="F386" s="12" t="s">
        <v>49</v>
      </c>
      <c r="G386" s="12" t="s">
        <v>310</v>
      </c>
      <c r="H386" s="12" t="s">
        <v>306</v>
      </c>
      <c r="I386" s="11" t="s">
        <v>504</v>
      </c>
      <c r="J386" s="11" t="str">
        <f>"12-16h"</f>
        <v>12-16h</v>
      </c>
      <c r="K386" s="12" t="s">
        <v>512</v>
      </c>
      <c r="L386" s="69" t="s">
        <v>518</v>
      </c>
      <c r="M386" s="148">
        <v>1</v>
      </c>
      <c r="N386" s="158"/>
      <c r="O386" s="149"/>
      <c r="P386" s="149"/>
      <c r="Q386" s="149"/>
      <c r="R386" s="149"/>
      <c r="S386" s="149"/>
      <c r="T386" s="150"/>
      <c r="U386" s="132" t="s">
        <v>373</v>
      </c>
      <c r="V386" s="133" t="str">
        <f>VLOOKUP(A386,DB_ACS_Q1_Q4!$A$4:$AD$1328,13)</f>
        <v>Solar Térmica</v>
      </c>
      <c r="W386" s="134" t="str">
        <f>VLOOKUP(A386,DB_REF_Q1_Q4!$A$4:$AD$1328,13)</f>
        <v>AC Eléctrico</v>
      </c>
    </row>
    <row r="387" spans="1:23" ht="12" customHeight="1">
      <c r="A387" s="10">
        <v>383</v>
      </c>
      <c r="B387" s="69" t="s">
        <v>196</v>
      </c>
      <c r="C387" s="69" t="s">
        <v>196</v>
      </c>
      <c r="D387" s="11" t="str">
        <f>"+60"</f>
        <v>+60</v>
      </c>
      <c r="E387" s="11" t="s">
        <v>304</v>
      </c>
      <c r="F387" s="12" t="s">
        <v>49</v>
      </c>
      <c r="G387" s="12" t="s">
        <v>310</v>
      </c>
      <c r="H387" s="12" t="s">
        <v>306</v>
      </c>
      <c r="I387" s="103" t="s">
        <v>505</v>
      </c>
      <c r="J387" s="12" t="str">
        <f t="shared" ref="J387:J396" si="22">"≥17h"</f>
        <v>≥17h</v>
      </c>
      <c r="K387" s="12" t="s">
        <v>512</v>
      </c>
      <c r="L387" s="69" t="s">
        <v>519</v>
      </c>
      <c r="M387" s="148"/>
      <c r="N387" s="158"/>
      <c r="O387" s="149"/>
      <c r="P387" s="149">
        <v>1</v>
      </c>
      <c r="Q387" s="149"/>
      <c r="R387" s="149"/>
      <c r="S387" s="149"/>
      <c r="T387" s="150"/>
      <c r="U387" s="132" t="s">
        <v>373</v>
      </c>
      <c r="V387" s="133" t="str">
        <f>VLOOKUP(A387,DB_ACS_Q1_Q4!$A$4:$AD$1328,13)</f>
        <v>Gas Natural</v>
      </c>
      <c r="W387" s="134" t="str">
        <f>VLOOKUP(A387,DB_REF_Q1_Q4!$A$4:$AD$1328,13)</f>
        <v>Bomba de calor aire</v>
      </c>
    </row>
    <row r="388" spans="1:23" ht="12" customHeight="1">
      <c r="A388" s="10">
        <v>384</v>
      </c>
      <c r="B388" s="69" t="s">
        <v>82</v>
      </c>
      <c r="C388" s="69" t="s">
        <v>82</v>
      </c>
      <c r="D388" s="11" t="s">
        <v>51</v>
      </c>
      <c r="E388" s="11" t="s">
        <v>304</v>
      </c>
      <c r="F388" s="12" t="s">
        <v>48</v>
      </c>
      <c r="G388" s="12" t="s">
        <v>310</v>
      </c>
      <c r="H388" s="12" t="s">
        <v>306</v>
      </c>
      <c r="I388" s="103" t="s">
        <v>505</v>
      </c>
      <c r="J388" s="12" t="str">
        <f t="shared" si="22"/>
        <v>≥17h</v>
      </c>
      <c r="K388" s="12" t="s">
        <v>47</v>
      </c>
      <c r="L388" s="69" t="s">
        <v>518</v>
      </c>
      <c r="M388" s="148"/>
      <c r="N388" s="158"/>
      <c r="O388" s="149"/>
      <c r="P388" s="149">
        <v>1</v>
      </c>
      <c r="Q388" s="149"/>
      <c r="R388" s="149"/>
      <c r="S388" s="149"/>
      <c r="T388" s="150"/>
      <c r="U388" s="132" t="s">
        <v>371</v>
      </c>
      <c r="V388" s="133" t="str">
        <f>VLOOKUP(A388,DB_ACS_Q1_Q4!$A$4:$AD$1328,13)</f>
        <v>Gas Natural</v>
      </c>
      <c r="W388" s="134" t="str">
        <f>VLOOKUP(A388,DB_REF_Q1_Q4!$A$4:$AD$1328,13)</f>
        <v>AC Eléctrico</v>
      </c>
    </row>
    <row r="389" spans="1:23" ht="12" customHeight="1">
      <c r="A389" s="10">
        <v>385</v>
      </c>
      <c r="B389" s="69" t="s">
        <v>281</v>
      </c>
      <c r="C389" s="69" t="s">
        <v>281</v>
      </c>
      <c r="D389" s="11" t="str">
        <f>"+60"</f>
        <v>+60</v>
      </c>
      <c r="E389" s="11" t="s">
        <v>304</v>
      </c>
      <c r="F389" s="12" t="s">
        <v>49</v>
      </c>
      <c r="G389" s="12" t="s">
        <v>310</v>
      </c>
      <c r="H389" s="12" t="s">
        <v>306</v>
      </c>
      <c r="I389" s="103" t="s">
        <v>504</v>
      </c>
      <c r="J389" s="12" t="str">
        <f t="shared" si="22"/>
        <v>≥17h</v>
      </c>
      <c r="K389" s="12" t="s">
        <v>512</v>
      </c>
      <c r="L389" s="69" t="s">
        <v>519</v>
      </c>
      <c r="M389" s="148"/>
      <c r="N389" s="158"/>
      <c r="O389" s="149"/>
      <c r="P389" s="149">
        <v>1</v>
      </c>
      <c r="Q389" s="149"/>
      <c r="R389" s="149"/>
      <c r="S389" s="149"/>
      <c r="T389" s="150"/>
      <c r="U389" s="132" t="s">
        <v>373</v>
      </c>
      <c r="V389" s="133" t="str">
        <f>VLOOKUP(A389,DB_ACS_Q1_Q4!$A$4:$AD$1328,13)</f>
        <v>Gas Natural</v>
      </c>
      <c r="W389" s="134" t="str">
        <f>VLOOKUP(A389,DB_REF_Q1_Q4!$A$4:$AD$1328,13)</f>
        <v>Ninguno</v>
      </c>
    </row>
    <row r="390" spans="1:23" ht="12" customHeight="1">
      <c r="A390" s="10">
        <v>386</v>
      </c>
      <c r="B390" s="69" t="s">
        <v>82</v>
      </c>
      <c r="C390" s="69" t="s">
        <v>82</v>
      </c>
      <c r="D390" s="11" t="s">
        <v>25</v>
      </c>
      <c r="E390" s="11" t="s">
        <v>304</v>
      </c>
      <c r="F390" s="12" t="s">
        <v>48</v>
      </c>
      <c r="G390" s="12" t="s">
        <v>310</v>
      </c>
      <c r="H390" s="12" t="s">
        <v>306</v>
      </c>
      <c r="I390" s="11" t="s">
        <v>507</v>
      </c>
      <c r="J390" s="12" t="str">
        <f t="shared" si="22"/>
        <v>≥17h</v>
      </c>
      <c r="K390" s="12" t="s">
        <v>513</v>
      </c>
      <c r="L390" s="69" t="s">
        <v>518</v>
      </c>
      <c r="M390" s="148">
        <v>1</v>
      </c>
      <c r="N390" s="158"/>
      <c r="O390" s="149"/>
      <c r="P390" s="149">
        <v>1</v>
      </c>
      <c r="Q390" s="149"/>
      <c r="R390" s="149"/>
      <c r="S390" s="149"/>
      <c r="T390" s="150"/>
      <c r="U390" s="132" t="s">
        <v>371</v>
      </c>
      <c r="V390" s="133" t="str">
        <f>VLOOKUP(A390,DB_ACS_Q1_Q4!$A$4:$AD$1328,13)</f>
        <v>Electricidad</v>
      </c>
      <c r="W390" s="134" t="str">
        <f>VLOOKUP(A390,DB_REF_Q1_Q4!$A$4:$AD$1328,13)</f>
        <v>Ninguno</v>
      </c>
    </row>
    <row r="391" spans="1:23" ht="12" customHeight="1">
      <c r="A391" s="10">
        <v>387</v>
      </c>
      <c r="B391" s="69" t="s">
        <v>236</v>
      </c>
      <c r="C391" s="69" t="s">
        <v>235</v>
      </c>
      <c r="D391" s="11" t="str">
        <f>"+60"</f>
        <v>+60</v>
      </c>
      <c r="E391" s="11" t="s">
        <v>304</v>
      </c>
      <c r="F391" s="12" t="s">
        <v>49</v>
      </c>
      <c r="G391" s="12" t="s">
        <v>310</v>
      </c>
      <c r="H391" s="12" t="s">
        <v>306</v>
      </c>
      <c r="I391" s="11" t="s">
        <v>507</v>
      </c>
      <c r="J391" s="12" t="str">
        <f t="shared" si="22"/>
        <v>≥17h</v>
      </c>
      <c r="K391" s="12" t="s">
        <v>512</v>
      </c>
      <c r="L391" s="69" t="s">
        <v>519</v>
      </c>
      <c r="M391" s="148">
        <v>1</v>
      </c>
      <c r="N391" s="158"/>
      <c r="O391" s="149"/>
      <c r="P391" s="149">
        <v>1</v>
      </c>
      <c r="Q391" s="149"/>
      <c r="R391" s="149"/>
      <c r="S391" s="149"/>
      <c r="T391" s="150"/>
      <c r="U391" s="132" t="s">
        <v>373</v>
      </c>
      <c r="V391" s="133" t="str">
        <f>VLOOKUP(A391,DB_ACS_Q1_Q4!$A$4:$AD$1328,13)</f>
        <v>Gas Natural</v>
      </c>
      <c r="W391" s="134" t="str">
        <f>VLOOKUP(A391,DB_REF_Q1_Q4!$A$4:$AD$1328,13)</f>
        <v>Ninguno</v>
      </c>
    </row>
    <row r="392" spans="1:23" ht="12" customHeight="1">
      <c r="A392" s="10">
        <v>388</v>
      </c>
      <c r="B392" s="69" t="s">
        <v>273</v>
      </c>
      <c r="C392" s="69" t="s">
        <v>89</v>
      </c>
      <c r="D392" s="11" t="s">
        <v>25</v>
      </c>
      <c r="E392" s="11" t="s">
        <v>304</v>
      </c>
      <c r="F392" s="12" t="s">
        <v>50</v>
      </c>
      <c r="G392" s="12" t="s">
        <v>310</v>
      </c>
      <c r="H392" s="12" t="s">
        <v>306</v>
      </c>
      <c r="I392" s="103" t="s">
        <v>504</v>
      </c>
      <c r="J392" s="12" t="str">
        <f t="shared" si="22"/>
        <v>≥17h</v>
      </c>
      <c r="K392" s="12" t="s">
        <v>47</v>
      </c>
      <c r="L392" s="69" t="s">
        <v>520</v>
      </c>
      <c r="M392" s="148">
        <v>1</v>
      </c>
      <c r="N392" s="158"/>
      <c r="O392" s="149"/>
      <c r="P392" s="149">
        <v>1</v>
      </c>
      <c r="Q392" s="149"/>
      <c r="R392" s="149"/>
      <c r="S392" s="149"/>
      <c r="T392" s="150"/>
      <c r="U392" s="132" t="s">
        <v>371</v>
      </c>
      <c r="V392" s="133" t="str">
        <f>VLOOKUP(A392,DB_ACS_Q1_Q4!$A$4:$AD$1328,13)</f>
        <v>Electricidad</v>
      </c>
      <c r="W392" s="134" t="str">
        <f>VLOOKUP(A392,DB_REF_Q1_Q4!$A$4:$AD$1328,13)</f>
        <v>Ninguno</v>
      </c>
    </row>
    <row r="393" spans="1:23" ht="12" customHeight="1">
      <c r="A393" s="10">
        <v>389</v>
      </c>
      <c r="B393" s="69" t="s">
        <v>82</v>
      </c>
      <c r="C393" s="69" t="s">
        <v>82</v>
      </c>
      <c r="D393" s="11" t="s">
        <v>51</v>
      </c>
      <c r="E393" s="11" t="s">
        <v>303</v>
      </c>
      <c r="F393" s="12" t="s">
        <v>49</v>
      </c>
      <c r="G393" s="12" t="s">
        <v>310</v>
      </c>
      <c r="H393" s="12" t="s">
        <v>306</v>
      </c>
      <c r="I393" s="103" t="s">
        <v>504</v>
      </c>
      <c r="J393" s="12" t="str">
        <f t="shared" si="22"/>
        <v>≥17h</v>
      </c>
      <c r="K393" s="12" t="s">
        <v>512</v>
      </c>
      <c r="L393" s="69" t="s">
        <v>518</v>
      </c>
      <c r="M393" s="148">
        <v>1</v>
      </c>
      <c r="N393" s="158"/>
      <c r="O393" s="149"/>
      <c r="P393" s="149"/>
      <c r="Q393" s="149"/>
      <c r="R393" s="149"/>
      <c r="S393" s="149"/>
      <c r="T393" s="150"/>
      <c r="U393" s="132" t="s">
        <v>385</v>
      </c>
      <c r="V393" s="133" t="str">
        <f>VLOOKUP(A393,DB_ACS_Q1_Q4!$A$4:$AD$1328,13)</f>
        <v>Gas Natural</v>
      </c>
      <c r="W393" s="134" t="str">
        <f>VLOOKUP(A393,DB_REF_Q1_Q4!$A$4:$AD$1328,13)</f>
        <v>Bomba de calor aire</v>
      </c>
    </row>
    <row r="394" spans="1:23" ht="12" customHeight="1">
      <c r="A394" s="10">
        <v>390</v>
      </c>
      <c r="B394" s="69" t="s">
        <v>82</v>
      </c>
      <c r="C394" s="69" t="s">
        <v>82</v>
      </c>
      <c r="D394" s="11" t="str">
        <f>"+60"</f>
        <v>+60</v>
      </c>
      <c r="E394" s="11" t="s">
        <v>304</v>
      </c>
      <c r="F394" s="12" t="s">
        <v>49</v>
      </c>
      <c r="G394" s="12" t="s">
        <v>310</v>
      </c>
      <c r="H394" s="12" t="s">
        <v>306</v>
      </c>
      <c r="I394" s="103" t="s">
        <v>504</v>
      </c>
      <c r="J394" s="12" t="str">
        <f t="shared" si="22"/>
        <v>≥17h</v>
      </c>
      <c r="K394" s="12" t="s">
        <v>512</v>
      </c>
      <c r="L394" s="69" t="s">
        <v>518</v>
      </c>
      <c r="M394" s="148">
        <v>1</v>
      </c>
      <c r="N394" s="158"/>
      <c r="O394" s="149"/>
      <c r="P394" s="149"/>
      <c r="Q394" s="149"/>
      <c r="R394" s="149"/>
      <c r="S394" s="149"/>
      <c r="T394" s="150"/>
      <c r="U394" s="132" t="s">
        <v>371</v>
      </c>
      <c r="V394" s="133" t="str">
        <f>VLOOKUP(A394,DB_ACS_Q1_Q4!$A$4:$AD$1328,13)</f>
        <v>GLP</v>
      </c>
      <c r="W394" s="134" t="str">
        <f>VLOOKUP(A394,DB_REF_Q1_Q4!$A$4:$AD$1328,13)</f>
        <v>Ninguno</v>
      </c>
    </row>
    <row r="395" spans="1:23" ht="12" customHeight="1">
      <c r="A395" s="10">
        <v>391</v>
      </c>
      <c r="B395" s="69" t="s">
        <v>273</v>
      </c>
      <c r="C395" s="69" t="s">
        <v>89</v>
      </c>
      <c r="D395" s="11" t="s">
        <v>51</v>
      </c>
      <c r="E395" s="11" t="s">
        <v>303</v>
      </c>
      <c r="F395" s="12" t="s">
        <v>48</v>
      </c>
      <c r="G395" s="12" t="s">
        <v>310</v>
      </c>
      <c r="H395" s="12" t="s">
        <v>306</v>
      </c>
      <c r="I395" s="103" t="s">
        <v>505</v>
      </c>
      <c r="J395" s="12" t="str">
        <f t="shared" si="22"/>
        <v>≥17h</v>
      </c>
      <c r="K395" s="12" t="s">
        <v>512</v>
      </c>
      <c r="L395" s="69" t="s">
        <v>520</v>
      </c>
      <c r="M395" s="148"/>
      <c r="N395" s="158"/>
      <c r="O395" s="149"/>
      <c r="P395" s="149"/>
      <c r="Q395" s="149"/>
      <c r="R395" s="149">
        <v>1</v>
      </c>
      <c r="S395" s="149"/>
      <c r="T395" s="150"/>
      <c r="U395" s="132" t="s">
        <v>371</v>
      </c>
      <c r="V395" s="133" t="str">
        <f>VLOOKUP(A395,DB_ACS_Q1_Q4!$A$4:$AD$1328,13)</f>
        <v>Electricidad</v>
      </c>
      <c r="W395" s="134" t="str">
        <f>VLOOKUP(A395,DB_REF_Q1_Q4!$A$4:$AD$1328,13)</f>
        <v>Ninguno</v>
      </c>
    </row>
    <row r="396" spans="1:23" ht="12" customHeight="1">
      <c r="A396" s="10">
        <v>392</v>
      </c>
      <c r="B396" s="69" t="s">
        <v>236</v>
      </c>
      <c r="C396" s="69" t="s">
        <v>235</v>
      </c>
      <c r="D396" s="11" t="str">
        <f>"+60"</f>
        <v>+60</v>
      </c>
      <c r="E396" s="11" t="s">
        <v>304</v>
      </c>
      <c r="F396" s="12" t="s">
        <v>49</v>
      </c>
      <c r="G396" s="12" t="s">
        <v>310</v>
      </c>
      <c r="H396" s="12" t="s">
        <v>306</v>
      </c>
      <c r="I396" s="103" t="s">
        <v>504</v>
      </c>
      <c r="J396" s="12" t="str">
        <f t="shared" si="22"/>
        <v>≥17h</v>
      </c>
      <c r="K396" s="12" t="s">
        <v>512</v>
      </c>
      <c r="L396" s="69" t="s">
        <v>519</v>
      </c>
      <c r="M396" s="148"/>
      <c r="N396" s="158"/>
      <c r="O396" s="149"/>
      <c r="P396" s="149"/>
      <c r="Q396" s="149"/>
      <c r="R396" s="149"/>
      <c r="S396" s="149"/>
      <c r="T396" s="150"/>
      <c r="U396" s="132" t="s">
        <v>373</v>
      </c>
      <c r="V396" s="133" t="str">
        <f>VLOOKUP(A396,DB_ACS_Q1_Q4!$A$4:$AD$1328,13)</f>
        <v>Gas Natural</v>
      </c>
      <c r="W396" s="134" t="str">
        <f>VLOOKUP(A396,DB_REF_Q1_Q4!$A$4:$AD$1328,13)</f>
        <v>Ninguno</v>
      </c>
    </row>
    <row r="397" spans="1:23" ht="12" customHeight="1">
      <c r="A397" s="10">
        <v>393</v>
      </c>
      <c r="B397" s="69" t="s">
        <v>82</v>
      </c>
      <c r="C397" s="69" t="s">
        <v>82</v>
      </c>
      <c r="D397" s="11" t="s">
        <v>51</v>
      </c>
      <c r="E397" s="11" t="s">
        <v>303</v>
      </c>
      <c r="F397" s="12" t="s">
        <v>48</v>
      </c>
      <c r="G397" s="12" t="s">
        <v>310</v>
      </c>
      <c r="H397" s="12" t="s">
        <v>306</v>
      </c>
      <c r="I397" s="11" t="s">
        <v>504</v>
      </c>
      <c r="J397" s="11" t="str">
        <f>"12-16h"</f>
        <v>12-16h</v>
      </c>
      <c r="K397" s="12" t="s">
        <v>512</v>
      </c>
      <c r="L397" s="69" t="s">
        <v>518</v>
      </c>
      <c r="M397" s="148">
        <v>1</v>
      </c>
      <c r="N397" s="158"/>
      <c r="O397" s="149"/>
      <c r="P397" s="149"/>
      <c r="Q397" s="149"/>
      <c r="R397" s="149"/>
      <c r="S397" s="149"/>
      <c r="T397" s="150"/>
      <c r="U397" s="132" t="s">
        <v>385</v>
      </c>
      <c r="V397" s="133" t="str">
        <f>VLOOKUP(A397,DB_ACS_Q1_Q4!$A$4:$AD$1328,13)</f>
        <v>Gas Natural</v>
      </c>
      <c r="W397" s="134" t="str">
        <f>VLOOKUP(A397,DB_REF_Q1_Q4!$A$4:$AD$1328,13)</f>
        <v>Bomba de calor aire</v>
      </c>
    </row>
    <row r="398" spans="1:23" ht="12" customHeight="1">
      <c r="A398" s="10">
        <v>394</v>
      </c>
      <c r="B398" s="69" t="s">
        <v>236</v>
      </c>
      <c r="C398" s="69" t="s">
        <v>235</v>
      </c>
      <c r="D398" s="11" t="s">
        <v>51</v>
      </c>
      <c r="E398" s="11" t="s">
        <v>304</v>
      </c>
      <c r="F398" s="12" t="s">
        <v>48</v>
      </c>
      <c r="G398" s="12" t="s">
        <v>310</v>
      </c>
      <c r="H398" s="12" t="s">
        <v>306</v>
      </c>
      <c r="I398" s="103" t="s">
        <v>504</v>
      </c>
      <c r="J398" s="12" t="str">
        <f>"≥17h"</f>
        <v>≥17h</v>
      </c>
      <c r="K398" s="12" t="s">
        <v>513</v>
      </c>
      <c r="L398" s="69" t="s">
        <v>519</v>
      </c>
      <c r="M398" s="148">
        <v>1</v>
      </c>
      <c r="N398" s="158"/>
      <c r="O398" s="149"/>
      <c r="P398" s="149"/>
      <c r="Q398" s="149"/>
      <c r="R398" s="149"/>
      <c r="S398" s="149"/>
      <c r="T398" s="150"/>
      <c r="U398" s="132" t="s">
        <v>373</v>
      </c>
      <c r="V398" s="133" t="str">
        <f>VLOOKUP(A398,DB_ACS_Q1_Q4!$A$4:$AD$1328,13)</f>
        <v>Gas Natural</v>
      </c>
      <c r="W398" s="134" t="str">
        <f>VLOOKUP(A398,DB_REF_Q1_Q4!$A$4:$AD$1328,13)</f>
        <v>Ninguno</v>
      </c>
    </row>
    <row r="399" spans="1:23" ht="12" customHeight="1">
      <c r="A399" s="10">
        <v>395</v>
      </c>
      <c r="B399" s="69" t="s">
        <v>92</v>
      </c>
      <c r="C399" s="69" t="s">
        <v>89</v>
      </c>
      <c r="D399" s="11" t="s">
        <v>51</v>
      </c>
      <c r="E399" s="11" t="s">
        <v>304</v>
      </c>
      <c r="F399" s="12" t="s">
        <v>50</v>
      </c>
      <c r="G399" s="12" t="s">
        <v>310</v>
      </c>
      <c r="H399" s="12" t="s">
        <v>306</v>
      </c>
      <c r="I399" s="103" t="s">
        <v>505</v>
      </c>
      <c r="J399" s="12" t="str">
        <f>"≥17h"</f>
        <v>≥17h</v>
      </c>
      <c r="K399" s="12" t="s">
        <v>513</v>
      </c>
      <c r="L399" s="69" t="s">
        <v>520</v>
      </c>
      <c r="M399" s="148"/>
      <c r="N399" s="158"/>
      <c r="O399" s="149"/>
      <c r="P399" s="149">
        <v>1</v>
      </c>
      <c r="Q399" s="149"/>
      <c r="R399" s="149"/>
      <c r="S399" s="149"/>
      <c r="T399" s="150"/>
      <c r="U399" s="132" t="s">
        <v>373</v>
      </c>
      <c r="V399" s="133" t="str">
        <f>VLOOKUP(A399,DB_ACS_Q1_Q4!$A$4:$AD$1328,13)</f>
        <v>Gas Natural</v>
      </c>
      <c r="W399" s="134" t="str">
        <f>VLOOKUP(A399,DB_REF_Q1_Q4!$A$4:$AD$1328,13)</f>
        <v>Ninguno</v>
      </c>
    </row>
    <row r="400" spans="1:23" ht="12" customHeight="1">
      <c r="A400" s="10">
        <v>396</v>
      </c>
      <c r="B400" s="69" t="s">
        <v>281</v>
      </c>
      <c r="C400" s="69" t="s">
        <v>281</v>
      </c>
      <c r="D400" s="11" t="str">
        <f>"+60"</f>
        <v>+60</v>
      </c>
      <c r="E400" s="11" t="s">
        <v>303</v>
      </c>
      <c r="F400" s="12" t="s">
        <v>49</v>
      </c>
      <c r="G400" s="12" t="s">
        <v>310</v>
      </c>
      <c r="H400" s="12" t="s">
        <v>306</v>
      </c>
      <c r="I400" s="103" t="s">
        <v>505</v>
      </c>
      <c r="J400" s="11" t="str">
        <f>"12-16h"</f>
        <v>12-16h</v>
      </c>
      <c r="K400" s="12" t="s">
        <v>513</v>
      </c>
      <c r="L400" s="69" t="s">
        <v>519</v>
      </c>
      <c r="M400" s="148">
        <v>1</v>
      </c>
      <c r="N400" s="158"/>
      <c r="O400" s="149"/>
      <c r="P400" s="149"/>
      <c r="Q400" s="149"/>
      <c r="R400" s="149"/>
      <c r="S400" s="149"/>
      <c r="T400" s="150"/>
      <c r="U400" s="132" t="s">
        <v>373</v>
      </c>
      <c r="V400" s="133" t="str">
        <f>VLOOKUP(A400,DB_ACS_Q1_Q4!$A$4:$AD$1328,13)</f>
        <v>Gas Natural</v>
      </c>
      <c r="W400" s="134" t="str">
        <f>VLOOKUP(A400,DB_REF_Q1_Q4!$A$4:$AD$1328,13)</f>
        <v>Ninguno</v>
      </c>
    </row>
    <row r="401" spans="1:23" ht="12" customHeight="1">
      <c r="A401" s="10">
        <v>397</v>
      </c>
      <c r="B401" s="69" t="s">
        <v>281</v>
      </c>
      <c r="C401" s="69" t="s">
        <v>281</v>
      </c>
      <c r="D401" s="11" t="s">
        <v>25</v>
      </c>
      <c r="E401" s="11" t="s">
        <v>304</v>
      </c>
      <c r="F401" s="12" t="s">
        <v>50</v>
      </c>
      <c r="G401" s="12" t="s">
        <v>310</v>
      </c>
      <c r="H401" s="12" t="s">
        <v>306</v>
      </c>
      <c r="I401" s="11" t="s">
        <v>504</v>
      </c>
      <c r="J401" s="11" t="str">
        <f>"12-16h"</f>
        <v>12-16h</v>
      </c>
      <c r="K401" s="12" t="s">
        <v>512</v>
      </c>
      <c r="L401" s="69" t="s">
        <v>519</v>
      </c>
      <c r="M401" s="148">
        <v>1</v>
      </c>
      <c r="N401" s="158"/>
      <c r="O401" s="149"/>
      <c r="P401" s="149"/>
      <c r="Q401" s="149"/>
      <c r="R401" s="149"/>
      <c r="S401" s="149"/>
      <c r="T401" s="150"/>
      <c r="U401" s="132" t="s">
        <v>373</v>
      </c>
      <c r="V401" s="133" t="str">
        <f>VLOOKUP(A401,DB_ACS_Q1_Q4!$A$4:$AD$1328,13)</f>
        <v>Gas Natural</v>
      </c>
      <c r="W401" s="134" t="str">
        <f>VLOOKUP(A401,DB_REF_Q1_Q4!$A$4:$AD$1328,13)</f>
        <v>Ninguno</v>
      </c>
    </row>
    <row r="402" spans="1:23" ht="12" customHeight="1">
      <c r="A402" s="10">
        <v>398</v>
      </c>
      <c r="B402" s="69" t="s">
        <v>92</v>
      </c>
      <c r="C402" s="69" t="s">
        <v>89</v>
      </c>
      <c r="D402" s="11" t="s">
        <v>25</v>
      </c>
      <c r="E402" s="11" t="s">
        <v>304</v>
      </c>
      <c r="F402" s="12" t="s">
        <v>48</v>
      </c>
      <c r="G402" s="12" t="s">
        <v>310</v>
      </c>
      <c r="H402" s="12" t="s">
        <v>306</v>
      </c>
      <c r="I402" s="11" t="s">
        <v>507</v>
      </c>
      <c r="J402" s="12" t="str">
        <f>"≥17h"</f>
        <v>≥17h</v>
      </c>
      <c r="K402" s="12" t="s">
        <v>513</v>
      </c>
      <c r="L402" s="69" t="s">
        <v>520</v>
      </c>
      <c r="M402" s="148">
        <v>1</v>
      </c>
      <c r="N402" s="158"/>
      <c r="O402" s="149"/>
      <c r="P402" s="149"/>
      <c r="Q402" s="149"/>
      <c r="R402" s="149"/>
      <c r="S402" s="149"/>
      <c r="T402" s="150"/>
      <c r="U402" s="132" t="s">
        <v>342</v>
      </c>
      <c r="V402" s="133" t="str">
        <f>VLOOKUP(A402,DB_ACS_Q1_Q4!$A$4:$AD$1328,13)</f>
        <v>Electricidad</v>
      </c>
      <c r="W402" s="134" t="str">
        <f>VLOOKUP(A402,DB_REF_Q1_Q4!$A$4:$AD$1328,13)</f>
        <v>Ninguno</v>
      </c>
    </row>
    <row r="403" spans="1:23" ht="12" customHeight="1">
      <c r="A403" s="10">
        <v>399</v>
      </c>
      <c r="B403" s="69" t="s">
        <v>236</v>
      </c>
      <c r="C403" s="69" t="s">
        <v>235</v>
      </c>
      <c r="D403" s="11" t="str">
        <f>"+60"</f>
        <v>+60</v>
      </c>
      <c r="E403" s="11" t="s">
        <v>304</v>
      </c>
      <c r="F403" s="12" t="s">
        <v>48</v>
      </c>
      <c r="G403" s="12" t="s">
        <v>310</v>
      </c>
      <c r="H403" s="12" t="s">
        <v>306</v>
      </c>
      <c r="I403" s="11" t="s">
        <v>507</v>
      </c>
      <c r="J403" s="12" t="str">
        <f>"≥17h"</f>
        <v>≥17h</v>
      </c>
      <c r="K403" s="12" t="s">
        <v>513</v>
      </c>
      <c r="L403" s="69" t="s">
        <v>519</v>
      </c>
      <c r="M403" s="148">
        <v>1</v>
      </c>
      <c r="N403" s="158"/>
      <c r="O403" s="149"/>
      <c r="P403" s="149"/>
      <c r="Q403" s="149"/>
      <c r="R403" s="149"/>
      <c r="S403" s="149"/>
      <c r="T403" s="150"/>
      <c r="U403" s="132" t="s">
        <v>373</v>
      </c>
      <c r="V403" s="133" t="str">
        <f>VLOOKUP(A403,DB_ACS_Q1_Q4!$A$4:$AD$1328,13)</f>
        <v>Gas Natural</v>
      </c>
      <c r="W403" s="134" t="str">
        <f>VLOOKUP(A403,DB_REF_Q1_Q4!$A$4:$AD$1328,13)</f>
        <v>Ninguno</v>
      </c>
    </row>
    <row r="404" spans="1:23" ht="12" customHeight="1">
      <c r="A404" s="10">
        <v>400</v>
      </c>
      <c r="B404" s="69" t="s">
        <v>281</v>
      </c>
      <c r="C404" s="69" t="s">
        <v>281</v>
      </c>
      <c r="D404" s="11" t="s">
        <v>51</v>
      </c>
      <c r="E404" s="11" t="s">
        <v>304</v>
      </c>
      <c r="F404" s="12" t="s">
        <v>48</v>
      </c>
      <c r="G404" s="12" t="s">
        <v>310</v>
      </c>
      <c r="H404" s="12" t="s">
        <v>306</v>
      </c>
      <c r="I404" s="11" t="s">
        <v>504</v>
      </c>
      <c r="J404" s="11" t="str">
        <f>"12-16h"</f>
        <v>12-16h</v>
      </c>
      <c r="K404" s="12" t="s">
        <v>513</v>
      </c>
      <c r="L404" s="69" t="s">
        <v>519</v>
      </c>
      <c r="M404" s="148">
        <v>1</v>
      </c>
      <c r="N404" s="158"/>
      <c r="O404" s="149"/>
      <c r="P404" s="149"/>
      <c r="Q404" s="149"/>
      <c r="R404" s="149"/>
      <c r="S404" s="149"/>
      <c r="T404" s="150"/>
      <c r="U404" s="132" t="s">
        <v>373</v>
      </c>
      <c r="V404" s="133" t="str">
        <f>VLOOKUP(A404,DB_ACS_Q1_Q4!$A$4:$AD$1328,13)</f>
        <v>Gas Natural</v>
      </c>
      <c r="W404" s="134" t="str">
        <f>VLOOKUP(A404,DB_REF_Q1_Q4!$A$4:$AD$1328,13)</f>
        <v>Ninguno</v>
      </c>
    </row>
    <row r="405" spans="1:23" ht="12" customHeight="1">
      <c r="A405" s="10">
        <v>401</v>
      </c>
      <c r="B405" s="69" t="s">
        <v>92</v>
      </c>
      <c r="C405" s="69" t="s">
        <v>89</v>
      </c>
      <c r="D405" s="11" t="str">
        <f>"+60"</f>
        <v>+60</v>
      </c>
      <c r="E405" s="11" t="s">
        <v>303</v>
      </c>
      <c r="F405" s="12" t="s">
        <v>48</v>
      </c>
      <c r="G405" s="12" t="s">
        <v>310</v>
      </c>
      <c r="H405" s="12" t="s">
        <v>306</v>
      </c>
      <c r="I405" s="103" t="s">
        <v>504</v>
      </c>
      <c r="J405" s="12" t="str">
        <f>"≥17h"</f>
        <v>≥17h</v>
      </c>
      <c r="K405" s="12" t="s">
        <v>512</v>
      </c>
      <c r="L405" s="69" t="s">
        <v>520</v>
      </c>
      <c r="M405" s="148"/>
      <c r="N405" s="158"/>
      <c r="O405" s="149"/>
      <c r="P405" s="149"/>
      <c r="Q405" s="149"/>
      <c r="R405" s="149"/>
      <c r="S405" s="149">
        <v>1</v>
      </c>
      <c r="T405" s="150"/>
      <c r="U405" s="132" t="s">
        <v>373</v>
      </c>
      <c r="V405" s="133" t="str">
        <f>VLOOKUP(A405,DB_ACS_Q1_Q4!$A$4:$AD$1328,13)</f>
        <v>Gas Natural</v>
      </c>
      <c r="W405" s="134" t="str">
        <f>VLOOKUP(A405,DB_REF_Q1_Q4!$A$4:$AD$1328,13)</f>
        <v>Ninguno</v>
      </c>
    </row>
    <row r="406" spans="1:23" ht="12" customHeight="1">
      <c r="A406" s="10">
        <v>402</v>
      </c>
      <c r="B406" s="69" t="s">
        <v>92</v>
      </c>
      <c r="C406" s="69" t="s">
        <v>89</v>
      </c>
      <c r="D406" s="11" t="s">
        <v>51</v>
      </c>
      <c r="E406" s="11" t="s">
        <v>304</v>
      </c>
      <c r="F406" s="12" t="s">
        <v>50</v>
      </c>
      <c r="G406" s="12" t="s">
        <v>310</v>
      </c>
      <c r="H406" s="12" t="s">
        <v>306</v>
      </c>
      <c r="I406" s="103" t="s">
        <v>505</v>
      </c>
      <c r="J406" s="12" t="str">
        <f>"≥17h"</f>
        <v>≥17h</v>
      </c>
      <c r="K406" s="12" t="s">
        <v>47</v>
      </c>
      <c r="L406" s="69" t="s">
        <v>520</v>
      </c>
      <c r="M406" s="148">
        <v>1</v>
      </c>
      <c r="N406" s="158"/>
      <c r="O406" s="149"/>
      <c r="P406" s="149"/>
      <c r="Q406" s="149"/>
      <c r="R406" s="149"/>
      <c r="S406" s="149"/>
      <c r="T406" s="150"/>
      <c r="U406" s="132" t="s">
        <v>373</v>
      </c>
      <c r="V406" s="133" t="str">
        <f>VLOOKUP(A406,DB_ACS_Q1_Q4!$A$4:$AD$1328,13)</f>
        <v>Gas Natural</v>
      </c>
      <c r="W406" s="134" t="str">
        <f>VLOOKUP(A406,DB_REF_Q1_Q4!$A$4:$AD$1328,13)</f>
        <v>Ninguno</v>
      </c>
    </row>
    <row r="407" spans="1:23" ht="12" customHeight="1">
      <c r="A407" s="10">
        <v>403</v>
      </c>
      <c r="B407" s="69" t="s">
        <v>82</v>
      </c>
      <c r="C407" s="69" t="s">
        <v>82</v>
      </c>
      <c r="D407" s="11" t="str">
        <f>"+60"</f>
        <v>+60</v>
      </c>
      <c r="E407" s="11" t="s">
        <v>303</v>
      </c>
      <c r="F407" s="12" t="s">
        <v>49</v>
      </c>
      <c r="G407" s="12" t="s">
        <v>310</v>
      </c>
      <c r="H407" s="12" t="s">
        <v>306</v>
      </c>
      <c r="I407" s="103" t="s">
        <v>505</v>
      </c>
      <c r="J407" s="11" t="str">
        <f>"12-16h"</f>
        <v>12-16h</v>
      </c>
      <c r="K407" s="12" t="s">
        <v>512</v>
      </c>
      <c r="L407" s="69" t="s">
        <v>518</v>
      </c>
      <c r="M407" s="148"/>
      <c r="N407" s="158"/>
      <c r="O407" s="149">
        <v>1</v>
      </c>
      <c r="P407" s="149"/>
      <c r="Q407" s="149"/>
      <c r="R407" s="149"/>
      <c r="S407" s="149"/>
      <c r="T407" s="150"/>
      <c r="U407" s="132" t="s">
        <v>372</v>
      </c>
      <c r="V407" s="133" t="str">
        <f>VLOOKUP(A407,DB_ACS_Q1_Q4!$A$4:$AD$1328,13)</f>
        <v>Gasóleo</v>
      </c>
      <c r="W407" s="134" t="str">
        <f>VLOOKUP(A407,DB_REF_Q1_Q4!$A$4:$AD$1328,13)</f>
        <v>AC Eléctrico</v>
      </c>
    </row>
    <row r="408" spans="1:23" ht="12" customHeight="1">
      <c r="A408" s="10">
        <v>404</v>
      </c>
      <c r="B408" s="69" t="s">
        <v>243</v>
      </c>
      <c r="C408" s="69" t="s">
        <v>85</v>
      </c>
      <c r="D408" s="11" t="s">
        <v>51</v>
      </c>
      <c r="E408" s="11" t="s">
        <v>303</v>
      </c>
      <c r="F408" s="12" t="s">
        <v>50</v>
      </c>
      <c r="G408" s="12" t="s">
        <v>310</v>
      </c>
      <c r="H408" s="12" t="s">
        <v>306</v>
      </c>
      <c r="I408" s="11" t="s">
        <v>507</v>
      </c>
      <c r="J408" s="12" t="str">
        <f>"≥17h"</f>
        <v>≥17h</v>
      </c>
      <c r="K408" s="12" t="s">
        <v>47</v>
      </c>
      <c r="L408" s="69" t="s">
        <v>518</v>
      </c>
      <c r="M408" s="148">
        <v>1</v>
      </c>
      <c r="N408" s="158"/>
      <c r="O408" s="149"/>
      <c r="P408" s="149"/>
      <c r="Q408" s="149"/>
      <c r="R408" s="149"/>
      <c r="S408" s="149"/>
      <c r="T408" s="150"/>
      <c r="U408" s="132" t="s">
        <v>342</v>
      </c>
      <c r="V408" s="133" t="str">
        <f>VLOOKUP(A408,DB_ACS_Q1_Q4!$A$4:$AD$1328,13)</f>
        <v>Electricidad</v>
      </c>
      <c r="W408" s="134" t="str">
        <f>VLOOKUP(A408,DB_REF_Q1_Q4!$A$4:$AD$1328,13)</f>
        <v>Ninguno</v>
      </c>
    </row>
    <row r="409" spans="1:23" ht="12" customHeight="1">
      <c r="A409" s="10">
        <v>405</v>
      </c>
      <c r="B409" s="69" t="s">
        <v>281</v>
      </c>
      <c r="C409" s="69" t="s">
        <v>281</v>
      </c>
      <c r="D409" s="11" t="s">
        <v>25</v>
      </c>
      <c r="E409" s="11" t="s">
        <v>304</v>
      </c>
      <c r="F409" s="12" t="s">
        <v>48</v>
      </c>
      <c r="G409" s="12" t="s">
        <v>310</v>
      </c>
      <c r="H409" s="12" t="s">
        <v>306</v>
      </c>
      <c r="I409" s="103" t="s">
        <v>505</v>
      </c>
      <c r="J409" s="11" t="str">
        <f>"12-16h"</f>
        <v>12-16h</v>
      </c>
      <c r="K409" s="12" t="s">
        <v>513</v>
      </c>
      <c r="L409" s="69" t="s">
        <v>519</v>
      </c>
      <c r="M409" s="148">
        <v>1</v>
      </c>
      <c r="N409" s="158"/>
      <c r="O409" s="149"/>
      <c r="P409" s="149"/>
      <c r="Q409" s="149"/>
      <c r="R409" s="149">
        <v>1</v>
      </c>
      <c r="S409" s="149"/>
      <c r="T409" s="150"/>
      <c r="U409" s="132" t="s">
        <v>373</v>
      </c>
      <c r="V409" s="133" t="str">
        <f>VLOOKUP(A409,DB_ACS_Q1_Q4!$A$4:$AD$1328,13)</f>
        <v>Gas Natural</v>
      </c>
      <c r="W409" s="134" t="str">
        <f>VLOOKUP(A409,DB_REF_Q1_Q4!$A$4:$AD$1328,13)</f>
        <v>Ninguno</v>
      </c>
    </row>
    <row r="410" spans="1:23" ht="12" customHeight="1">
      <c r="A410" s="10">
        <v>406</v>
      </c>
      <c r="B410" s="69" t="s">
        <v>281</v>
      </c>
      <c r="C410" s="69" t="s">
        <v>281</v>
      </c>
      <c r="D410" s="11" t="str">
        <f>"+60"</f>
        <v>+60</v>
      </c>
      <c r="E410" s="11" t="s">
        <v>304</v>
      </c>
      <c r="F410" s="12" t="s">
        <v>50</v>
      </c>
      <c r="G410" s="12" t="s">
        <v>310</v>
      </c>
      <c r="H410" s="12" t="s">
        <v>306</v>
      </c>
      <c r="I410" s="11" t="s">
        <v>504</v>
      </c>
      <c r="J410" s="12" t="str">
        <f>"≥17h"</f>
        <v>≥17h</v>
      </c>
      <c r="K410" s="12" t="s">
        <v>47</v>
      </c>
      <c r="L410" s="69" t="s">
        <v>519</v>
      </c>
      <c r="M410" s="148">
        <v>1</v>
      </c>
      <c r="N410" s="158"/>
      <c r="O410" s="149"/>
      <c r="P410" s="149"/>
      <c r="Q410" s="149"/>
      <c r="R410" s="149"/>
      <c r="S410" s="149"/>
      <c r="T410" s="150"/>
      <c r="U410" s="132" t="s">
        <v>373</v>
      </c>
      <c r="V410" s="133" t="str">
        <f>VLOOKUP(A410,DB_ACS_Q1_Q4!$A$4:$AD$1328,13)</f>
        <v>Gas Natural</v>
      </c>
      <c r="W410" s="134" t="str">
        <f>VLOOKUP(A410,DB_REF_Q1_Q4!$A$4:$AD$1328,13)</f>
        <v>Ninguno</v>
      </c>
    </row>
    <row r="411" spans="1:23" ht="12" customHeight="1">
      <c r="A411" s="10">
        <v>407</v>
      </c>
      <c r="B411" s="69" t="s">
        <v>92</v>
      </c>
      <c r="C411" s="69" t="s">
        <v>89</v>
      </c>
      <c r="D411" s="11" t="s">
        <v>25</v>
      </c>
      <c r="E411" s="11" t="s">
        <v>303</v>
      </c>
      <c r="F411" s="12" t="s">
        <v>48</v>
      </c>
      <c r="G411" s="12" t="s">
        <v>310</v>
      </c>
      <c r="H411" s="12" t="s">
        <v>306</v>
      </c>
      <c r="I411" s="103" t="s">
        <v>504</v>
      </c>
      <c r="J411" s="12" t="str">
        <f>"≥17h"</f>
        <v>≥17h</v>
      </c>
      <c r="K411" s="12" t="s">
        <v>47</v>
      </c>
      <c r="L411" s="69" t="s">
        <v>520</v>
      </c>
      <c r="M411" s="148">
        <v>1</v>
      </c>
      <c r="N411" s="158"/>
      <c r="O411" s="149"/>
      <c r="P411" s="149"/>
      <c r="Q411" s="149"/>
      <c r="R411" s="149"/>
      <c r="S411" s="149"/>
      <c r="T411" s="150"/>
      <c r="U411" s="132" t="s">
        <v>371</v>
      </c>
      <c r="V411" s="133" t="str">
        <f>VLOOKUP(A411,DB_ACS_Q1_Q4!$A$4:$AD$1328,13)</f>
        <v>Electricidad</v>
      </c>
      <c r="W411" s="134" t="str">
        <f>VLOOKUP(A411,DB_REF_Q1_Q4!$A$4:$AD$1328,13)</f>
        <v>Ninguno</v>
      </c>
    </row>
    <row r="412" spans="1:23" ht="12" customHeight="1">
      <c r="A412" s="10">
        <v>408</v>
      </c>
      <c r="B412" s="69" t="s">
        <v>243</v>
      </c>
      <c r="C412" s="69" t="s">
        <v>85</v>
      </c>
      <c r="D412" s="11" t="str">
        <f>"+60"</f>
        <v>+60</v>
      </c>
      <c r="E412" s="11" t="s">
        <v>304</v>
      </c>
      <c r="F412" s="12" t="s">
        <v>49</v>
      </c>
      <c r="G412" s="12" t="s">
        <v>310</v>
      </c>
      <c r="H412" s="12" t="s">
        <v>306</v>
      </c>
      <c r="I412" s="103" t="s">
        <v>505</v>
      </c>
      <c r="J412" s="12" t="str">
        <f>"≥17h"</f>
        <v>≥17h</v>
      </c>
      <c r="K412" s="12" t="s">
        <v>47</v>
      </c>
      <c r="L412" s="69" t="s">
        <v>518</v>
      </c>
      <c r="M412" s="148">
        <v>1</v>
      </c>
      <c r="N412" s="158"/>
      <c r="O412" s="149"/>
      <c r="P412" s="149"/>
      <c r="Q412" s="149"/>
      <c r="R412" s="149"/>
      <c r="S412" s="149"/>
      <c r="T412" s="150">
        <v>1</v>
      </c>
      <c r="U412" s="132" t="s">
        <v>342</v>
      </c>
      <c r="V412" s="133" t="str">
        <f>VLOOKUP(A412,DB_ACS_Q1_Q4!$A$4:$AD$1328,13)</f>
        <v>Electricidad</v>
      </c>
      <c r="W412" s="134" t="str">
        <f>VLOOKUP(A412,DB_REF_Q1_Q4!$A$4:$AD$1328,13)</f>
        <v>Ninguno</v>
      </c>
    </row>
    <row r="413" spans="1:23" ht="12" customHeight="1">
      <c r="A413" s="10">
        <v>409</v>
      </c>
      <c r="B413" s="69" t="s">
        <v>82</v>
      </c>
      <c r="C413" s="69" t="s">
        <v>82</v>
      </c>
      <c r="D413" s="11" t="s">
        <v>51</v>
      </c>
      <c r="E413" s="11" t="s">
        <v>304</v>
      </c>
      <c r="F413" s="12" t="s">
        <v>50</v>
      </c>
      <c r="G413" s="12" t="s">
        <v>310</v>
      </c>
      <c r="H413" s="12" t="s">
        <v>306</v>
      </c>
      <c r="I413" s="103" t="s">
        <v>504</v>
      </c>
      <c r="J413" s="11" t="str">
        <f>"12-16h"</f>
        <v>12-16h</v>
      </c>
      <c r="K413" s="12" t="s">
        <v>513</v>
      </c>
      <c r="L413" s="69" t="s">
        <v>518</v>
      </c>
      <c r="M413" s="148">
        <v>1</v>
      </c>
      <c r="N413" s="158"/>
      <c r="O413" s="149"/>
      <c r="P413" s="149"/>
      <c r="Q413" s="149"/>
      <c r="R413" s="149"/>
      <c r="S413" s="149"/>
      <c r="T413" s="150"/>
      <c r="U413" s="132" t="s">
        <v>385</v>
      </c>
      <c r="V413" s="133" t="str">
        <f>VLOOKUP(A413,DB_ACS_Q1_Q4!$A$4:$AD$1328,13)</f>
        <v>Gas Natural</v>
      </c>
      <c r="W413" s="134" t="str">
        <f>VLOOKUP(A413,DB_REF_Q1_Q4!$A$4:$AD$1328,13)</f>
        <v>Bomba de calor aire</v>
      </c>
    </row>
    <row r="414" spans="1:23" ht="12" customHeight="1">
      <c r="A414" s="10">
        <v>410</v>
      </c>
      <c r="B414" s="69" t="s">
        <v>238</v>
      </c>
      <c r="C414" s="69" t="s">
        <v>238</v>
      </c>
      <c r="D414" s="11" t="str">
        <f>"+60"</f>
        <v>+60</v>
      </c>
      <c r="E414" s="11" t="s">
        <v>304</v>
      </c>
      <c r="F414" s="12" t="s">
        <v>49</v>
      </c>
      <c r="G414" s="12" t="s">
        <v>310</v>
      </c>
      <c r="H414" s="12" t="s">
        <v>306</v>
      </c>
      <c r="I414" s="103" t="s">
        <v>505</v>
      </c>
      <c r="J414" s="12" t="str">
        <f>"≥17h"</f>
        <v>≥17h</v>
      </c>
      <c r="K414" s="12" t="s">
        <v>512</v>
      </c>
      <c r="L414" s="69" t="s">
        <v>519</v>
      </c>
      <c r="M414" s="148"/>
      <c r="N414" s="158"/>
      <c r="O414" s="149"/>
      <c r="P414" s="149">
        <v>1</v>
      </c>
      <c r="Q414" s="149"/>
      <c r="R414" s="149"/>
      <c r="S414" s="149"/>
      <c r="T414" s="150"/>
      <c r="U414" s="132" t="s">
        <v>374</v>
      </c>
      <c r="V414" s="133" t="str">
        <f>VLOOKUP(A414,DB_ACS_Q1_Q4!$A$4:$AD$1328,13)</f>
        <v>GLP</v>
      </c>
      <c r="W414" s="134" t="str">
        <f>VLOOKUP(A414,DB_REF_Q1_Q4!$A$4:$AD$1328,13)</f>
        <v>Ninguno</v>
      </c>
    </row>
    <row r="415" spans="1:23" ht="12" customHeight="1">
      <c r="A415" s="10">
        <v>411</v>
      </c>
      <c r="B415" s="69" t="s">
        <v>82</v>
      </c>
      <c r="C415" s="69" t="s">
        <v>82</v>
      </c>
      <c r="D415" s="11" t="str">
        <f>"+60"</f>
        <v>+60</v>
      </c>
      <c r="E415" s="11" t="s">
        <v>304</v>
      </c>
      <c r="F415" s="12" t="s">
        <v>49</v>
      </c>
      <c r="G415" s="12" t="s">
        <v>310</v>
      </c>
      <c r="H415" s="12" t="s">
        <v>306</v>
      </c>
      <c r="I415" s="103" t="s">
        <v>504</v>
      </c>
      <c r="J415" s="11" t="str">
        <f>"12-16h"</f>
        <v>12-16h</v>
      </c>
      <c r="K415" s="12" t="s">
        <v>47</v>
      </c>
      <c r="L415" s="69" t="s">
        <v>518</v>
      </c>
      <c r="M415" s="148">
        <v>1</v>
      </c>
      <c r="N415" s="158"/>
      <c r="O415" s="149"/>
      <c r="P415" s="149"/>
      <c r="Q415" s="149"/>
      <c r="R415" s="149"/>
      <c r="S415" s="149"/>
      <c r="T415" s="150"/>
      <c r="U415" s="132" t="s">
        <v>373</v>
      </c>
      <c r="V415" s="133" t="str">
        <f>VLOOKUP(A415,DB_ACS_Q1_Q4!$A$4:$AD$1328,13)</f>
        <v>Gas Natural</v>
      </c>
      <c r="W415" s="134" t="str">
        <f>VLOOKUP(A415,DB_REF_Q1_Q4!$A$4:$AD$1328,13)</f>
        <v>Ninguno</v>
      </c>
    </row>
    <row r="416" spans="1:23" ht="12" customHeight="1">
      <c r="A416" s="10">
        <v>412</v>
      </c>
      <c r="B416" s="69" t="s">
        <v>131</v>
      </c>
      <c r="C416" s="69" t="s">
        <v>131</v>
      </c>
      <c r="D416" s="11" t="s">
        <v>51</v>
      </c>
      <c r="E416" s="11" t="s">
        <v>304</v>
      </c>
      <c r="F416" s="12" t="s">
        <v>48</v>
      </c>
      <c r="G416" s="12" t="s">
        <v>310</v>
      </c>
      <c r="H416" s="12" t="s">
        <v>306</v>
      </c>
      <c r="I416" s="11" t="s">
        <v>504</v>
      </c>
      <c r="J416" s="12" t="str">
        <f>"≥17h"</f>
        <v>≥17h</v>
      </c>
      <c r="K416" s="12" t="s">
        <v>47</v>
      </c>
      <c r="L416" s="69" t="s">
        <v>519</v>
      </c>
      <c r="M416" s="148">
        <v>1</v>
      </c>
      <c r="N416" s="158"/>
      <c r="O416" s="149"/>
      <c r="P416" s="149">
        <v>1</v>
      </c>
      <c r="Q416" s="149"/>
      <c r="R416" s="149"/>
      <c r="S416" s="149"/>
      <c r="T416" s="150"/>
      <c r="U416" s="132" t="s">
        <v>373</v>
      </c>
      <c r="V416" s="133" t="str">
        <f>VLOOKUP(A416,DB_ACS_Q1_Q4!$A$4:$AD$1328,13)</f>
        <v>Gas Natural</v>
      </c>
      <c r="W416" s="134" t="str">
        <f>VLOOKUP(A416,DB_REF_Q1_Q4!$A$4:$AD$1328,13)</f>
        <v>Ninguno</v>
      </c>
    </row>
    <row r="417" spans="1:23" ht="12" customHeight="1">
      <c r="A417" s="10">
        <v>413</v>
      </c>
      <c r="B417" s="69" t="s">
        <v>281</v>
      </c>
      <c r="C417" s="69" t="s">
        <v>281</v>
      </c>
      <c r="D417" s="11" t="str">
        <f>"+60"</f>
        <v>+60</v>
      </c>
      <c r="E417" s="11" t="s">
        <v>303</v>
      </c>
      <c r="F417" s="12" t="s">
        <v>48</v>
      </c>
      <c r="G417" s="12" t="s">
        <v>310</v>
      </c>
      <c r="H417" s="12" t="s">
        <v>306</v>
      </c>
      <c r="I417" s="11" t="s">
        <v>504</v>
      </c>
      <c r="J417" s="11" t="str">
        <f>"12-16h"</f>
        <v>12-16h</v>
      </c>
      <c r="K417" s="12" t="s">
        <v>513</v>
      </c>
      <c r="L417" s="69" t="s">
        <v>519</v>
      </c>
      <c r="M417" s="148">
        <v>1</v>
      </c>
      <c r="N417" s="158"/>
      <c r="O417" s="149"/>
      <c r="P417" s="149"/>
      <c r="Q417" s="149"/>
      <c r="R417" s="149"/>
      <c r="S417" s="149"/>
      <c r="T417" s="150"/>
      <c r="U417" s="132" t="s">
        <v>373</v>
      </c>
      <c r="V417" s="133" t="str">
        <f>VLOOKUP(A417,DB_ACS_Q1_Q4!$A$4:$AD$1328,13)</f>
        <v>Gas Natural</v>
      </c>
      <c r="W417" s="134" t="str">
        <f>VLOOKUP(A417,DB_REF_Q1_Q4!$A$4:$AD$1328,13)</f>
        <v>Ninguno</v>
      </c>
    </row>
    <row r="418" spans="1:23" ht="12" customHeight="1">
      <c r="A418" s="10">
        <v>414</v>
      </c>
      <c r="B418" s="69" t="s">
        <v>281</v>
      </c>
      <c r="C418" s="69" t="s">
        <v>281</v>
      </c>
      <c r="D418" s="11" t="s">
        <v>25</v>
      </c>
      <c r="E418" s="11" t="s">
        <v>304</v>
      </c>
      <c r="F418" s="12" t="s">
        <v>48</v>
      </c>
      <c r="G418" s="12" t="s">
        <v>310</v>
      </c>
      <c r="H418" s="12" t="s">
        <v>306</v>
      </c>
      <c r="I418" s="103" t="s">
        <v>504</v>
      </c>
      <c r="J418" s="11" t="str">
        <f>"12-16h"</f>
        <v>12-16h</v>
      </c>
      <c r="K418" s="12" t="s">
        <v>512</v>
      </c>
      <c r="L418" s="69" t="s">
        <v>519</v>
      </c>
      <c r="M418" s="148">
        <v>1</v>
      </c>
      <c r="N418" s="158"/>
      <c r="O418" s="149"/>
      <c r="P418" s="149">
        <v>1</v>
      </c>
      <c r="Q418" s="149"/>
      <c r="R418" s="149"/>
      <c r="S418" s="149"/>
      <c r="T418" s="150"/>
      <c r="U418" s="132" t="s">
        <v>373</v>
      </c>
      <c r="V418" s="133" t="str">
        <f>VLOOKUP(A418,DB_ACS_Q1_Q4!$A$4:$AD$1328,13)</f>
        <v>Gas Natural</v>
      </c>
      <c r="W418" s="134" t="str">
        <f>VLOOKUP(A418,DB_REF_Q1_Q4!$A$4:$AD$1328,13)</f>
        <v>Ninguno</v>
      </c>
    </row>
    <row r="419" spans="1:23" ht="12" customHeight="1">
      <c r="A419" s="10">
        <v>415</v>
      </c>
      <c r="B419" s="69" t="s">
        <v>131</v>
      </c>
      <c r="C419" s="69" t="s">
        <v>131</v>
      </c>
      <c r="D419" s="11" t="str">
        <f>"+60"</f>
        <v>+60</v>
      </c>
      <c r="E419" s="11" t="s">
        <v>304</v>
      </c>
      <c r="F419" s="12" t="s">
        <v>49</v>
      </c>
      <c r="G419" s="12" t="s">
        <v>310</v>
      </c>
      <c r="H419" s="12" t="s">
        <v>306</v>
      </c>
      <c r="I419" s="103" t="s">
        <v>504</v>
      </c>
      <c r="J419" s="12" t="str">
        <f>"≥17h"</f>
        <v>≥17h</v>
      </c>
      <c r="K419" s="12" t="s">
        <v>47</v>
      </c>
      <c r="L419" s="69" t="s">
        <v>519</v>
      </c>
      <c r="M419" s="148">
        <v>1</v>
      </c>
      <c r="N419" s="158"/>
      <c r="O419" s="149"/>
      <c r="P419" s="149"/>
      <c r="Q419" s="149"/>
      <c r="R419" s="149"/>
      <c r="S419" s="149"/>
      <c r="T419" s="150"/>
      <c r="U419" s="132" t="s">
        <v>373</v>
      </c>
      <c r="V419" s="133" t="str">
        <f>VLOOKUP(A419,DB_ACS_Q1_Q4!$A$4:$AD$1328,13)</f>
        <v>Gas Natural</v>
      </c>
      <c r="W419" s="134" t="str">
        <f>VLOOKUP(A419,DB_REF_Q1_Q4!$A$4:$AD$1328,13)</f>
        <v>Ninguno</v>
      </c>
    </row>
    <row r="420" spans="1:23" ht="12" customHeight="1">
      <c r="A420" s="10">
        <v>416</v>
      </c>
      <c r="B420" s="69" t="s">
        <v>238</v>
      </c>
      <c r="C420" s="69" t="s">
        <v>238</v>
      </c>
      <c r="D420" s="11" t="s">
        <v>51</v>
      </c>
      <c r="E420" s="11" t="s">
        <v>304</v>
      </c>
      <c r="F420" s="12" t="s">
        <v>48</v>
      </c>
      <c r="G420" s="12" t="s">
        <v>310</v>
      </c>
      <c r="H420" s="12" t="s">
        <v>306</v>
      </c>
      <c r="I420" s="11" t="s">
        <v>504</v>
      </c>
      <c r="J420" s="12" t="str">
        <f>"≥17h"</f>
        <v>≥17h</v>
      </c>
      <c r="K420" s="12" t="s">
        <v>513</v>
      </c>
      <c r="L420" s="69" t="s">
        <v>519</v>
      </c>
      <c r="M420" s="148">
        <v>1</v>
      </c>
      <c r="N420" s="158"/>
      <c r="O420" s="149"/>
      <c r="P420" s="149">
        <v>1</v>
      </c>
      <c r="Q420" s="149"/>
      <c r="R420" s="149"/>
      <c r="S420" s="149"/>
      <c r="T420" s="150"/>
      <c r="U420" s="132" t="s">
        <v>373</v>
      </c>
      <c r="V420" s="133" t="str">
        <f>VLOOKUP(A420,DB_ACS_Q1_Q4!$A$4:$AD$1328,13)</f>
        <v>Gas Natural</v>
      </c>
      <c r="W420" s="134" t="str">
        <f>VLOOKUP(A420,DB_REF_Q1_Q4!$A$4:$AD$1328,13)</f>
        <v>Ninguno</v>
      </c>
    </row>
    <row r="421" spans="1:23" ht="12" customHeight="1">
      <c r="A421" s="10">
        <v>417</v>
      </c>
      <c r="B421" s="69" t="s">
        <v>281</v>
      </c>
      <c r="C421" s="69" t="s">
        <v>281</v>
      </c>
      <c r="D421" s="11" t="s">
        <v>25</v>
      </c>
      <c r="E421" s="11" t="s">
        <v>303</v>
      </c>
      <c r="F421" s="12" t="s">
        <v>49</v>
      </c>
      <c r="G421" s="12" t="s">
        <v>310</v>
      </c>
      <c r="H421" s="12" t="s">
        <v>306</v>
      </c>
      <c r="I421" s="103" t="s">
        <v>505</v>
      </c>
      <c r="J421" s="12" t="str">
        <f>"≥17h"</f>
        <v>≥17h</v>
      </c>
      <c r="K421" s="12" t="s">
        <v>512</v>
      </c>
      <c r="L421" s="69" t="s">
        <v>519</v>
      </c>
      <c r="M421" s="148">
        <v>1</v>
      </c>
      <c r="N421" s="158"/>
      <c r="O421" s="149"/>
      <c r="P421" s="149">
        <v>1</v>
      </c>
      <c r="Q421" s="149">
        <v>1</v>
      </c>
      <c r="R421" s="149">
        <v>1</v>
      </c>
      <c r="S421" s="149"/>
      <c r="T421" s="150"/>
      <c r="U421" s="132" t="s">
        <v>373</v>
      </c>
      <c r="V421" s="133" t="str">
        <f>VLOOKUP(A421,DB_ACS_Q1_Q4!$A$4:$AD$1328,13)</f>
        <v>Gas Natural</v>
      </c>
      <c r="W421" s="134" t="str">
        <f>VLOOKUP(A421,DB_REF_Q1_Q4!$A$4:$AD$1328,13)</f>
        <v>Ninguno</v>
      </c>
    </row>
    <row r="422" spans="1:23" ht="12" customHeight="1">
      <c r="A422" s="10">
        <v>418</v>
      </c>
      <c r="B422" s="69" t="s">
        <v>190</v>
      </c>
      <c r="C422" s="69" t="s">
        <v>190</v>
      </c>
      <c r="D422" s="11" t="str">
        <f>"+60"</f>
        <v>+60</v>
      </c>
      <c r="E422" s="11" t="s">
        <v>303</v>
      </c>
      <c r="F422" s="12" t="s">
        <v>49</v>
      </c>
      <c r="G422" s="12" t="s">
        <v>310</v>
      </c>
      <c r="H422" s="12" t="s">
        <v>306</v>
      </c>
      <c r="I422" s="103" t="s">
        <v>504</v>
      </c>
      <c r="J422" s="12" t="str">
        <f>"≥17h"</f>
        <v>≥17h</v>
      </c>
      <c r="K422" s="12" t="s">
        <v>47</v>
      </c>
      <c r="L422" s="69" t="s">
        <v>518</v>
      </c>
      <c r="M422" s="148"/>
      <c r="N422" s="158"/>
      <c r="O422" s="149"/>
      <c r="P422" s="149">
        <v>1</v>
      </c>
      <c r="Q422" s="149"/>
      <c r="R422" s="149"/>
      <c r="S422" s="149"/>
      <c r="T422" s="150"/>
      <c r="U422" s="132" t="s">
        <v>371</v>
      </c>
      <c r="V422" s="133" t="str">
        <f>VLOOKUP(A422,DB_ACS_Q1_Q4!$A$4:$AD$1328,13)</f>
        <v>GLP</v>
      </c>
      <c r="W422" s="134" t="str">
        <f>VLOOKUP(A422,DB_REF_Q1_Q4!$A$4:$AD$1328,13)</f>
        <v>AC Eléctrico</v>
      </c>
    </row>
    <row r="423" spans="1:23" ht="12" customHeight="1">
      <c r="A423" s="10">
        <v>419</v>
      </c>
      <c r="B423" s="69" t="s">
        <v>131</v>
      </c>
      <c r="C423" s="69" t="s">
        <v>131</v>
      </c>
      <c r="D423" s="11" t="s">
        <v>51</v>
      </c>
      <c r="E423" s="11" t="s">
        <v>303</v>
      </c>
      <c r="F423" s="12" t="s">
        <v>48</v>
      </c>
      <c r="G423" s="12" t="s">
        <v>510</v>
      </c>
      <c r="H423" s="12" t="s">
        <v>307</v>
      </c>
      <c r="I423" s="11" t="s">
        <v>504</v>
      </c>
      <c r="J423" s="11" t="str">
        <f>"12-16h"</f>
        <v>12-16h</v>
      </c>
      <c r="K423" s="12" t="s">
        <v>513</v>
      </c>
      <c r="L423" s="69" t="s">
        <v>519</v>
      </c>
      <c r="M423" s="148"/>
      <c r="N423" s="158"/>
      <c r="O423" s="149"/>
      <c r="P423" s="149"/>
      <c r="Q423" s="149"/>
      <c r="R423" s="149">
        <v>1</v>
      </c>
      <c r="S423" s="149"/>
      <c r="T423" s="150"/>
      <c r="U423" s="132" t="s">
        <v>374</v>
      </c>
      <c r="V423" s="133" t="str">
        <f>VLOOKUP(A423,DB_ACS_Q1_Q4!$A$4:$AD$1328,13)</f>
        <v>Gasóleo</v>
      </c>
      <c r="W423" s="134" t="str">
        <f>VLOOKUP(A423,DB_REF_Q1_Q4!$A$4:$AD$1328,13)</f>
        <v>Ninguno</v>
      </c>
    </row>
    <row r="424" spans="1:23" ht="12" customHeight="1">
      <c r="A424" s="10">
        <v>420</v>
      </c>
      <c r="B424" s="69" t="s">
        <v>82</v>
      </c>
      <c r="C424" s="69" t="s">
        <v>82</v>
      </c>
      <c r="D424" s="11" t="str">
        <f>"+60"</f>
        <v>+60</v>
      </c>
      <c r="E424" s="11" t="s">
        <v>304</v>
      </c>
      <c r="F424" s="12" t="s">
        <v>48</v>
      </c>
      <c r="G424" s="12" t="s">
        <v>310</v>
      </c>
      <c r="H424" s="12" t="s">
        <v>306</v>
      </c>
      <c r="I424" s="11" t="s">
        <v>507</v>
      </c>
      <c r="J424" s="11" t="str">
        <f>"12-16h"</f>
        <v>12-16h</v>
      </c>
      <c r="K424" s="12" t="s">
        <v>512</v>
      </c>
      <c r="L424" s="69" t="s">
        <v>518</v>
      </c>
      <c r="M424" s="148">
        <v>1</v>
      </c>
      <c r="N424" s="158"/>
      <c r="O424" s="149"/>
      <c r="P424" s="149"/>
      <c r="Q424" s="149"/>
      <c r="R424" s="149"/>
      <c r="S424" s="149"/>
      <c r="T424" s="150"/>
      <c r="U424" s="132" t="s">
        <v>373</v>
      </c>
      <c r="V424" s="133" t="str">
        <f>VLOOKUP(A424,DB_ACS_Q1_Q4!$A$4:$AD$1328,13)</f>
        <v>Gas Natural</v>
      </c>
      <c r="W424" s="134" t="str">
        <f>VLOOKUP(A424,DB_REF_Q1_Q4!$A$4:$AD$1328,13)</f>
        <v>Bomba de calor aire</v>
      </c>
    </row>
    <row r="425" spans="1:23" ht="12" customHeight="1">
      <c r="A425" s="10">
        <v>421</v>
      </c>
      <c r="B425" s="69" t="s">
        <v>190</v>
      </c>
      <c r="C425" s="69" t="s">
        <v>190</v>
      </c>
      <c r="D425" s="11" t="s">
        <v>51</v>
      </c>
      <c r="E425" s="11" t="s">
        <v>304</v>
      </c>
      <c r="F425" s="12" t="s">
        <v>50</v>
      </c>
      <c r="G425" s="12" t="s">
        <v>510</v>
      </c>
      <c r="H425" s="12" t="s">
        <v>306</v>
      </c>
      <c r="I425" s="11" t="s">
        <v>504</v>
      </c>
      <c r="J425" s="11" t="str">
        <f>"12-16h"</f>
        <v>12-16h</v>
      </c>
      <c r="K425" s="12" t="s">
        <v>512</v>
      </c>
      <c r="L425" s="69" t="s">
        <v>518</v>
      </c>
      <c r="M425" s="148"/>
      <c r="N425" s="158"/>
      <c r="O425" s="149"/>
      <c r="P425" s="149"/>
      <c r="Q425" s="149"/>
      <c r="R425" s="149"/>
      <c r="S425" s="149"/>
      <c r="T425" s="150"/>
      <c r="U425" s="132" t="s">
        <v>374</v>
      </c>
      <c r="V425" s="133" t="str">
        <f>VLOOKUP(A425,DB_ACS_Q1_Q4!$A$4:$AD$1328,13)</f>
        <v>Gas Natural</v>
      </c>
      <c r="W425" s="134" t="str">
        <f>VLOOKUP(A425,DB_REF_Q1_Q4!$A$4:$AD$1328,13)</f>
        <v>AC Eléctrico</v>
      </c>
    </row>
    <row r="426" spans="1:23" ht="12" customHeight="1">
      <c r="A426" s="10">
        <v>422</v>
      </c>
      <c r="B426" s="69" t="s">
        <v>238</v>
      </c>
      <c r="C426" s="69" t="s">
        <v>238</v>
      </c>
      <c r="D426" s="11" t="str">
        <f>"+60"</f>
        <v>+60</v>
      </c>
      <c r="E426" s="11" t="s">
        <v>304</v>
      </c>
      <c r="F426" s="12" t="s">
        <v>49</v>
      </c>
      <c r="G426" s="12" t="s">
        <v>310</v>
      </c>
      <c r="H426" s="12" t="s">
        <v>306</v>
      </c>
      <c r="I426" s="103" t="s">
        <v>504</v>
      </c>
      <c r="J426" s="12" t="str">
        <f>"≥17h"</f>
        <v>≥17h</v>
      </c>
      <c r="K426" s="12" t="s">
        <v>512</v>
      </c>
      <c r="L426" s="69" t="s">
        <v>519</v>
      </c>
      <c r="M426" s="148"/>
      <c r="N426" s="158"/>
      <c r="O426" s="149"/>
      <c r="P426" s="149"/>
      <c r="Q426" s="149"/>
      <c r="R426" s="149"/>
      <c r="S426" s="149"/>
      <c r="T426" s="150">
        <v>1</v>
      </c>
      <c r="U426" s="132" t="s">
        <v>371</v>
      </c>
      <c r="V426" s="133" t="str">
        <f>VLOOKUP(A426,DB_ACS_Q1_Q4!$A$4:$AD$1328,13)</f>
        <v>Electricidad</v>
      </c>
      <c r="W426" s="134" t="str">
        <f>VLOOKUP(A426,DB_REF_Q1_Q4!$A$4:$AD$1328,13)</f>
        <v>Ninguno</v>
      </c>
    </row>
    <row r="427" spans="1:23" ht="12" customHeight="1">
      <c r="A427" s="10">
        <v>423</v>
      </c>
      <c r="B427" s="69" t="s">
        <v>281</v>
      </c>
      <c r="C427" s="69" t="s">
        <v>281</v>
      </c>
      <c r="D427" s="11" t="s">
        <v>51</v>
      </c>
      <c r="E427" s="11" t="s">
        <v>304</v>
      </c>
      <c r="F427" s="12" t="s">
        <v>48</v>
      </c>
      <c r="G427" s="12" t="s">
        <v>310</v>
      </c>
      <c r="H427" s="12" t="s">
        <v>306</v>
      </c>
      <c r="I427" s="11" t="s">
        <v>507</v>
      </c>
      <c r="J427" s="12" t="str">
        <f>"≥17h"</f>
        <v>≥17h</v>
      </c>
      <c r="K427" s="12" t="s">
        <v>513</v>
      </c>
      <c r="L427" s="69" t="s">
        <v>519</v>
      </c>
      <c r="M427" s="148">
        <v>1</v>
      </c>
      <c r="N427" s="158">
        <v>1</v>
      </c>
      <c r="O427" s="149"/>
      <c r="P427" s="149"/>
      <c r="Q427" s="149"/>
      <c r="R427" s="149"/>
      <c r="S427" s="149"/>
      <c r="T427" s="150"/>
      <c r="U427" s="132" t="s">
        <v>374</v>
      </c>
      <c r="V427" s="133" t="str">
        <f>VLOOKUP(A427,DB_ACS_Q1_Q4!$A$4:$AD$1328,13)</f>
        <v>Gasóleo</v>
      </c>
      <c r="W427" s="134" t="str">
        <f>VLOOKUP(A427,DB_REF_Q1_Q4!$A$4:$AD$1328,13)</f>
        <v>Ninguno</v>
      </c>
    </row>
    <row r="428" spans="1:23" ht="12" customHeight="1">
      <c r="A428" s="10">
        <v>424</v>
      </c>
      <c r="B428" s="69" t="s">
        <v>133</v>
      </c>
      <c r="C428" s="69" t="s">
        <v>131</v>
      </c>
      <c r="D428" s="11" t="s">
        <v>51</v>
      </c>
      <c r="E428" s="11" t="s">
        <v>304</v>
      </c>
      <c r="F428" s="12" t="s">
        <v>50</v>
      </c>
      <c r="G428" s="12" t="s">
        <v>310</v>
      </c>
      <c r="H428" s="12" t="s">
        <v>306</v>
      </c>
      <c r="I428" s="103" t="s">
        <v>504</v>
      </c>
      <c r="J428" s="12" t="str">
        <f>"≥17h"</f>
        <v>≥17h</v>
      </c>
      <c r="K428" s="12" t="s">
        <v>47</v>
      </c>
      <c r="L428" s="69" t="s">
        <v>519</v>
      </c>
      <c r="M428" s="148">
        <v>1</v>
      </c>
      <c r="N428" s="158"/>
      <c r="O428" s="149"/>
      <c r="P428" s="149"/>
      <c r="Q428" s="149"/>
      <c r="R428" s="149"/>
      <c r="S428" s="149"/>
      <c r="T428" s="150"/>
      <c r="U428" s="132" t="s">
        <v>373</v>
      </c>
      <c r="V428" s="133" t="str">
        <f>VLOOKUP(A428,DB_ACS_Q1_Q4!$A$4:$AD$1328,13)</f>
        <v>Gas Natural</v>
      </c>
      <c r="W428" s="134" t="str">
        <f>VLOOKUP(A428,DB_REF_Q1_Q4!$A$4:$AD$1328,13)</f>
        <v>Ninguno</v>
      </c>
    </row>
    <row r="429" spans="1:23" ht="12" customHeight="1">
      <c r="A429" s="10">
        <v>425</v>
      </c>
      <c r="B429" s="69" t="s">
        <v>190</v>
      </c>
      <c r="C429" s="69" t="s">
        <v>190</v>
      </c>
      <c r="D429" s="11" t="s">
        <v>51</v>
      </c>
      <c r="E429" s="11" t="s">
        <v>303</v>
      </c>
      <c r="F429" s="12" t="s">
        <v>50</v>
      </c>
      <c r="G429" s="12" t="s">
        <v>310</v>
      </c>
      <c r="H429" s="12" t="s">
        <v>306</v>
      </c>
      <c r="I429" s="103" t="s">
        <v>504</v>
      </c>
      <c r="J429" s="11" t="str">
        <f>"12-16h"</f>
        <v>12-16h</v>
      </c>
      <c r="K429" s="12" t="s">
        <v>512</v>
      </c>
      <c r="L429" s="69" t="s">
        <v>518</v>
      </c>
      <c r="M429" s="148"/>
      <c r="N429" s="158"/>
      <c r="O429" s="149"/>
      <c r="P429" s="149">
        <v>1</v>
      </c>
      <c r="Q429" s="149"/>
      <c r="R429" s="149"/>
      <c r="S429" s="149"/>
      <c r="T429" s="150"/>
      <c r="U429" s="132" t="s">
        <v>371</v>
      </c>
      <c r="V429" s="133" t="str">
        <f>VLOOKUP(A429,DB_ACS_Q1_Q4!$A$4:$AD$1328,13)</f>
        <v>Gas Natural</v>
      </c>
      <c r="W429" s="134" t="str">
        <f>VLOOKUP(A429,DB_REF_Q1_Q4!$A$4:$AD$1328,13)</f>
        <v>AC Eléctrico</v>
      </c>
    </row>
    <row r="430" spans="1:23" ht="12" customHeight="1">
      <c r="A430" s="10">
        <v>426</v>
      </c>
      <c r="B430" s="69" t="s">
        <v>281</v>
      </c>
      <c r="C430" s="69" t="s">
        <v>281</v>
      </c>
      <c r="D430" s="11" t="str">
        <f>"+60"</f>
        <v>+60</v>
      </c>
      <c r="E430" s="11" t="s">
        <v>304</v>
      </c>
      <c r="F430" s="12" t="s">
        <v>48</v>
      </c>
      <c r="G430" s="12" t="s">
        <v>310</v>
      </c>
      <c r="H430" s="12" t="s">
        <v>306</v>
      </c>
      <c r="I430" s="103" t="s">
        <v>505</v>
      </c>
      <c r="J430" s="12" t="str">
        <f>"≥17h"</f>
        <v>≥17h</v>
      </c>
      <c r="K430" s="12" t="s">
        <v>512</v>
      </c>
      <c r="L430" s="69" t="s">
        <v>519</v>
      </c>
      <c r="M430" s="148">
        <v>1</v>
      </c>
      <c r="N430" s="158"/>
      <c r="O430" s="149"/>
      <c r="P430" s="149"/>
      <c r="Q430" s="149"/>
      <c r="R430" s="149"/>
      <c r="S430" s="149"/>
      <c r="T430" s="150"/>
      <c r="U430" s="132" t="s">
        <v>373</v>
      </c>
      <c r="V430" s="133" t="str">
        <f>VLOOKUP(A430,DB_ACS_Q1_Q4!$A$4:$AD$1328,13)</f>
        <v>Gas Natural</v>
      </c>
      <c r="W430" s="134" t="str">
        <f>VLOOKUP(A430,DB_REF_Q1_Q4!$A$4:$AD$1328,13)</f>
        <v>Ninguno</v>
      </c>
    </row>
    <row r="431" spans="1:23" ht="12" customHeight="1">
      <c r="A431" s="10">
        <v>427</v>
      </c>
      <c r="B431" s="69" t="s">
        <v>133</v>
      </c>
      <c r="C431" s="69" t="s">
        <v>131</v>
      </c>
      <c r="D431" s="11" t="str">
        <f>"+60"</f>
        <v>+60</v>
      </c>
      <c r="E431" s="11" t="s">
        <v>304</v>
      </c>
      <c r="F431" s="12" t="s">
        <v>49</v>
      </c>
      <c r="G431" s="12" t="s">
        <v>310</v>
      </c>
      <c r="H431" s="12" t="s">
        <v>306</v>
      </c>
      <c r="I431" s="103" t="s">
        <v>505</v>
      </c>
      <c r="J431" s="12" t="str">
        <f>"≥17h"</f>
        <v>≥17h</v>
      </c>
      <c r="K431" s="12" t="s">
        <v>47</v>
      </c>
      <c r="L431" s="69" t="s">
        <v>519</v>
      </c>
      <c r="M431" s="148">
        <v>1</v>
      </c>
      <c r="N431" s="158"/>
      <c r="O431" s="149"/>
      <c r="P431" s="149"/>
      <c r="Q431" s="149"/>
      <c r="R431" s="149"/>
      <c r="S431" s="149"/>
      <c r="T431" s="150"/>
      <c r="U431" s="132" t="s">
        <v>373</v>
      </c>
      <c r="V431" s="133" t="str">
        <f>VLOOKUP(A431,DB_ACS_Q1_Q4!$A$4:$AD$1328,13)</f>
        <v>Gas Natural</v>
      </c>
      <c r="W431" s="134" t="str">
        <f>VLOOKUP(A431,DB_REF_Q1_Q4!$A$4:$AD$1328,13)</f>
        <v>Ninguno</v>
      </c>
    </row>
    <row r="432" spans="1:23" ht="12" customHeight="1">
      <c r="A432" s="10">
        <v>428</v>
      </c>
      <c r="B432" s="69" t="s">
        <v>281</v>
      </c>
      <c r="C432" s="69" t="s">
        <v>281</v>
      </c>
      <c r="D432" s="11" t="str">
        <f>"+60"</f>
        <v>+60</v>
      </c>
      <c r="E432" s="11" t="s">
        <v>304</v>
      </c>
      <c r="F432" s="12" t="s">
        <v>49</v>
      </c>
      <c r="G432" s="12" t="s">
        <v>310</v>
      </c>
      <c r="H432" s="12" t="s">
        <v>306</v>
      </c>
      <c r="I432" s="103" t="s">
        <v>504</v>
      </c>
      <c r="J432" s="11" t="str">
        <f>"12-16h"</f>
        <v>12-16h</v>
      </c>
      <c r="K432" s="12" t="s">
        <v>512</v>
      </c>
      <c r="L432" s="69" t="s">
        <v>519</v>
      </c>
      <c r="M432" s="148">
        <v>1</v>
      </c>
      <c r="N432" s="158"/>
      <c r="O432" s="149"/>
      <c r="P432" s="149"/>
      <c r="Q432" s="149"/>
      <c r="R432" s="149"/>
      <c r="S432" s="149"/>
      <c r="T432" s="150"/>
      <c r="U432" s="132" t="s">
        <v>373</v>
      </c>
      <c r="V432" s="133" t="str">
        <f>VLOOKUP(A432,DB_ACS_Q1_Q4!$A$4:$AD$1328,13)</f>
        <v>Gas Natural</v>
      </c>
      <c r="W432" s="134" t="str">
        <f>VLOOKUP(A432,DB_REF_Q1_Q4!$A$4:$AD$1328,13)</f>
        <v>Ninguno</v>
      </c>
    </row>
    <row r="433" spans="1:23" ht="12" customHeight="1">
      <c r="A433" s="10">
        <v>429</v>
      </c>
      <c r="B433" s="69" t="s">
        <v>190</v>
      </c>
      <c r="C433" s="69" t="s">
        <v>190</v>
      </c>
      <c r="D433" s="11" t="s">
        <v>51</v>
      </c>
      <c r="E433" s="11" t="s">
        <v>303</v>
      </c>
      <c r="F433" s="12" t="s">
        <v>48</v>
      </c>
      <c r="G433" s="12" t="s">
        <v>510</v>
      </c>
      <c r="H433" s="12" t="s">
        <v>306</v>
      </c>
      <c r="I433" s="103" t="s">
        <v>504</v>
      </c>
      <c r="J433" s="12" t="str">
        <f>"≥17h"</f>
        <v>≥17h</v>
      </c>
      <c r="K433" s="12" t="s">
        <v>513</v>
      </c>
      <c r="L433" s="69" t="s">
        <v>518</v>
      </c>
      <c r="M433" s="148">
        <v>1</v>
      </c>
      <c r="N433" s="158"/>
      <c r="O433" s="149"/>
      <c r="P433" s="149"/>
      <c r="Q433" s="149">
        <v>1</v>
      </c>
      <c r="R433" s="149">
        <v>1</v>
      </c>
      <c r="S433" s="149"/>
      <c r="T433" s="150"/>
      <c r="U433" s="132" t="s">
        <v>373</v>
      </c>
      <c r="V433" s="133" t="str">
        <f>VLOOKUP(A433,DB_ACS_Q1_Q4!$A$4:$AD$1328,13)</f>
        <v>Gas Natural</v>
      </c>
      <c r="W433" s="134" t="str">
        <f>VLOOKUP(A433,DB_REF_Q1_Q4!$A$4:$AD$1328,13)</f>
        <v>Ninguno</v>
      </c>
    </row>
    <row r="434" spans="1:23" ht="12" customHeight="1">
      <c r="A434" s="10">
        <v>430</v>
      </c>
      <c r="B434" s="69" t="s">
        <v>82</v>
      </c>
      <c r="C434" s="69" t="s">
        <v>82</v>
      </c>
      <c r="D434" s="11" t="s">
        <v>51</v>
      </c>
      <c r="E434" s="11" t="s">
        <v>304</v>
      </c>
      <c r="F434" s="12" t="s">
        <v>49</v>
      </c>
      <c r="G434" s="12" t="s">
        <v>310</v>
      </c>
      <c r="H434" s="12" t="s">
        <v>306</v>
      </c>
      <c r="I434" s="11" t="s">
        <v>507</v>
      </c>
      <c r="J434" s="11" t="str">
        <f>"12-16h"</f>
        <v>12-16h</v>
      </c>
      <c r="K434" s="12" t="s">
        <v>512</v>
      </c>
      <c r="L434" s="69" t="s">
        <v>518</v>
      </c>
      <c r="M434" s="148">
        <v>1</v>
      </c>
      <c r="N434" s="158"/>
      <c r="O434" s="149"/>
      <c r="P434" s="149"/>
      <c r="Q434" s="149"/>
      <c r="R434" s="149"/>
      <c r="S434" s="149"/>
      <c r="T434" s="150"/>
      <c r="U434" s="132" t="s">
        <v>371</v>
      </c>
      <c r="V434" s="133" t="str">
        <f>VLOOKUP(A434,DB_ACS_Q1_Q4!$A$4:$AD$1328,13)</f>
        <v>Gas Natural</v>
      </c>
      <c r="W434" s="134" t="str">
        <f>VLOOKUP(A434,DB_REF_Q1_Q4!$A$4:$AD$1328,13)</f>
        <v>Ninguno</v>
      </c>
    </row>
    <row r="435" spans="1:23" ht="12" customHeight="1">
      <c r="A435" s="10">
        <v>431</v>
      </c>
      <c r="B435" s="69" t="s">
        <v>136</v>
      </c>
      <c r="C435" s="69" t="s">
        <v>131</v>
      </c>
      <c r="D435" s="11" t="str">
        <f>"+60"</f>
        <v>+60</v>
      </c>
      <c r="E435" s="11" t="s">
        <v>303</v>
      </c>
      <c r="F435" s="12" t="s">
        <v>50</v>
      </c>
      <c r="G435" s="12" t="s">
        <v>510</v>
      </c>
      <c r="H435" s="12" t="s">
        <v>306</v>
      </c>
      <c r="I435" s="103" t="s">
        <v>504</v>
      </c>
      <c r="J435" s="12" t="str">
        <f>"≥17h"</f>
        <v>≥17h</v>
      </c>
      <c r="K435" s="12" t="s">
        <v>47</v>
      </c>
      <c r="L435" s="69" t="s">
        <v>519</v>
      </c>
      <c r="M435" s="148">
        <v>1</v>
      </c>
      <c r="N435" s="158"/>
      <c r="O435" s="149"/>
      <c r="P435" s="149"/>
      <c r="Q435" s="149"/>
      <c r="R435" s="149"/>
      <c r="S435" s="149"/>
      <c r="T435" s="150"/>
      <c r="U435" s="132" t="s">
        <v>374</v>
      </c>
      <c r="V435" s="133" t="str">
        <f>VLOOKUP(A435,DB_ACS_Q1_Q4!$A$4:$AD$1328,13)</f>
        <v>Gasóleo</v>
      </c>
      <c r="W435" s="134" t="str">
        <f>VLOOKUP(A435,DB_REF_Q1_Q4!$A$4:$AD$1328,13)</f>
        <v>Ninguno</v>
      </c>
    </row>
    <row r="436" spans="1:23" ht="12" customHeight="1">
      <c r="A436" s="10">
        <v>432</v>
      </c>
      <c r="B436" s="69" t="s">
        <v>241</v>
      </c>
      <c r="C436" s="69" t="s">
        <v>241</v>
      </c>
      <c r="D436" s="11" t="s">
        <v>51</v>
      </c>
      <c r="E436" s="11" t="s">
        <v>304</v>
      </c>
      <c r="F436" s="12" t="s">
        <v>48</v>
      </c>
      <c r="G436" s="12" t="s">
        <v>510</v>
      </c>
      <c r="H436" s="12" t="s">
        <v>307</v>
      </c>
      <c r="I436" s="11" t="s">
        <v>507</v>
      </c>
      <c r="J436" s="11" t="str">
        <f>"12-16h"</f>
        <v>12-16h</v>
      </c>
      <c r="K436" s="12" t="s">
        <v>513</v>
      </c>
      <c r="L436" s="69" t="s">
        <v>519</v>
      </c>
      <c r="M436" s="148">
        <v>1</v>
      </c>
      <c r="N436" s="158"/>
      <c r="O436" s="149"/>
      <c r="P436" s="149"/>
      <c r="Q436" s="149"/>
      <c r="R436" s="149"/>
      <c r="S436" s="149"/>
      <c r="T436" s="150"/>
      <c r="U436" s="132" t="s">
        <v>373</v>
      </c>
      <c r="V436" s="133" t="str">
        <f>VLOOKUP(A436,DB_ACS_Q1_Q4!$A$4:$AD$1328,13)</f>
        <v>Gas Natural</v>
      </c>
      <c r="W436" s="134" t="str">
        <f>VLOOKUP(A436,DB_REF_Q1_Q4!$A$4:$AD$1328,13)</f>
        <v>Ninguno</v>
      </c>
    </row>
    <row r="437" spans="1:23" ht="12" customHeight="1">
      <c r="A437" s="10">
        <v>433</v>
      </c>
      <c r="B437" s="69" t="s">
        <v>241</v>
      </c>
      <c r="C437" s="69" t="s">
        <v>241</v>
      </c>
      <c r="D437" s="11" t="s">
        <v>51</v>
      </c>
      <c r="E437" s="11" t="s">
        <v>304</v>
      </c>
      <c r="F437" s="12" t="s">
        <v>48</v>
      </c>
      <c r="G437" s="12" t="s">
        <v>310</v>
      </c>
      <c r="H437" s="12" t="s">
        <v>306</v>
      </c>
      <c r="I437" s="11" t="s">
        <v>504</v>
      </c>
      <c r="J437" s="12" t="str">
        <f t="shared" ref="J437:J442" si="23">"≥17h"</f>
        <v>≥17h</v>
      </c>
      <c r="K437" s="12" t="s">
        <v>513</v>
      </c>
      <c r="L437" s="69" t="s">
        <v>519</v>
      </c>
      <c r="M437" s="148">
        <v>1</v>
      </c>
      <c r="N437" s="158"/>
      <c r="O437" s="149"/>
      <c r="P437" s="149"/>
      <c r="Q437" s="149"/>
      <c r="R437" s="149"/>
      <c r="S437" s="149"/>
      <c r="T437" s="150"/>
      <c r="U437" s="132" t="s">
        <v>373</v>
      </c>
      <c r="V437" s="133" t="str">
        <f>VLOOKUP(A437,DB_ACS_Q1_Q4!$A$4:$AD$1328,13)</f>
        <v>Gas Natural</v>
      </c>
      <c r="W437" s="134" t="str">
        <f>VLOOKUP(A437,DB_REF_Q1_Q4!$A$4:$AD$1328,13)</f>
        <v>Ninguno</v>
      </c>
    </row>
    <row r="438" spans="1:23" ht="12" customHeight="1">
      <c r="A438" s="10">
        <v>434</v>
      </c>
      <c r="B438" s="69" t="s">
        <v>166</v>
      </c>
      <c r="C438" s="69" t="s">
        <v>166</v>
      </c>
      <c r="D438" s="11" t="s">
        <v>25</v>
      </c>
      <c r="E438" s="11" t="s">
        <v>303</v>
      </c>
      <c r="F438" s="12" t="s">
        <v>48</v>
      </c>
      <c r="G438" s="12" t="s">
        <v>310</v>
      </c>
      <c r="H438" s="12" t="s">
        <v>307</v>
      </c>
      <c r="I438" s="12" t="s">
        <v>505</v>
      </c>
      <c r="J438" s="12" t="str">
        <f t="shared" si="23"/>
        <v>≥17h</v>
      </c>
      <c r="K438" s="12" t="s">
        <v>47</v>
      </c>
      <c r="L438" s="69" t="s">
        <v>518</v>
      </c>
      <c r="M438" s="148"/>
      <c r="N438" s="158"/>
      <c r="O438" s="149"/>
      <c r="P438" s="149"/>
      <c r="Q438" s="149"/>
      <c r="R438" s="149">
        <v>1</v>
      </c>
      <c r="S438" s="149"/>
      <c r="T438" s="150"/>
      <c r="U438" s="132" t="s">
        <v>385</v>
      </c>
      <c r="V438" s="133" t="str">
        <f>VLOOKUP(A438,DB_ACS_Q1_Q4!$A$4:$AD$1328,13)</f>
        <v>Electricidad</v>
      </c>
      <c r="W438" s="134" t="str">
        <f>VLOOKUP(A438,DB_REF_Q1_Q4!$A$4:$AD$1328,13)</f>
        <v>Bomba de calor agua</v>
      </c>
    </row>
    <row r="439" spans="1:23" ht="12" customHeight="1">
      <c r="A439" s="10">
        <v>435</v>
      </c>
      <c r="B439" s="69" t="s">
        <v>136</v>
      </c>
      <c r="C439" s="69" t="s">
        <v>131</v>
      </c>
      <c r="D439" s="11" t="s">
        <v>51</v>
      </c>
      <c r="E439" s="11" t="s">
        <v>304</v>
      </c>
      <c r="F439" s="12" t="s">
        <v>50</v>
      </c>
      <c r="G439" s="11" t="s">
        <v>511</v>
      </c>
      <c r="H439" s="12" t="s">
        <v>308</v>
      </c>
      <c r="I439" s="11" t="s">
        <v>507</v>
      </c>
      <c r="J439" s="12" t="str">
        <f t="shared" si="23"/>
        <v>≥17h</v>
      </c>
      <c r="K439" s="12" t="s">
        <v>512</v>
      </c>
      <c r="L439" s="69" t="s">
        <v>519</v>
      </c>
      <c r="M439" s="148">
        <v>1</v>
      </c>
      <c r="N439" s="158"/>
      <c r="O439" s="149"/>
      <c r="P439" s="149"/>
      <c r="Q439" s="149"/>
      <c r="R439" s="149"/>
      <c r="S439" s="149"/>
      <c r="T439" s="150"/>
      <c r="U439" s="132" t="s">
        <v>374</v>
      </c>
      <c r="V439" s="133" t="str">
        <f>VLOOKUP(A439,DB_ACS_Q1_Q4!$A$4:$AD$1328,13)</f>
        <v>Gasóleo</v>
      </c>
      <c r="W439" s="134" t="str">
        <f>VLOOKUP(A439,DB_REF_Q1_Q4!$A$4:$AD$1328,13)</f>
        <v>Ninguno</v>
      </c>
    </row>
    <row r="440" spans="1:23" ht="12" customHeight="1">
      <c r="A440" s="10">
        <v>436</v>
      </c>
      <c r="B440" s="69" t="s">
        <v>281</v>
      </c>
      <c r="C440" s="69" t="s">
        <v>281</v>
      </c>
      <c r="D440" s="11" t="str">
        <f>"+60"</f>
        <v>+60</v>
      </c>
      <c r="E440" s="11" t="s">
        <v>304</v>
      </c>
      <c r="F440" s="12" t="s">
        <v>49</v>
      </c>
      <c r="G440" s="12" t="s">
        <v>310</v>
      </c>
      <c r="H440" s="12" t="s">
        <v>306</v>
      </c>
      <c r="I440" s="103" t="s">
        <v>505</v>
      </c>
      <c r="J440" s="12" t="str">
        <f t="shared" si="23"/>
        <v>≥17h</v>
      </c>
      <c r="K440" s="12" t="s">
        <v>47</v>
      </c>
      <c r="L440" s="69" t="s">
        <v>519</v>
      </c>
      <c r="M440" s="148">
        <v>1</v>
      </c>
      <c r="N440" s="158"/>
      <c r="O440" s="149"/>
      <c r="P440" s="149"/>
      <c r="Q440" s="149"/>
      <c r="R440" s="149"/>
      <c r="S440" s="149"/>
      <c r="T440" s="150"/>
      <c r="U440" s="132" t="s">
        <v>339</v>
      </c>
      <c r="V440" s="133" t="str">
        <f>VLOOKUP(A440,DB_ACS_Q1_Q4!$A$4:$AD$1328,13)</f>
        <v>Biomasa</v>
      </c>
      <c r="W440" s="134" t="str">
        <f>VLOOKUP(A440,DB_REF_Q1_Q4!$A$4:$AD$1328,13)</f>
        <v>Ninguno</v>
      </c>
    </row>
    <row r="441" spans="1:23" ht="12" customHeight="1">
      <c r="A441" s="10">
        <v>437</v>
      </c>
      <c r="B441" s="69" t="s">
        <v>190</v>
      </c>
      <c r="C441" s="69" t="s">
        <v>190</v>
      </c>
      <c r="D441" s="11" t="s">
        <v>25</v>
      </c>
      <c r="E441" s="11" t="s">
        <v>304</v>
      </c>
      <c r="F441" s="12" t="s">
        <v>48</v>
      </c>
      <c r="G441" s="12" t="s">
        <v>310</v>
      </c>
      <c r="H441" s="12" t="s">
        <v>306</v>
      </c>
      <c r="I441" s="11" t="s">
        <v>507</v>
      </c>
      <c r="J441" s="12" t="str">
        <f t="shared" si="23"/>
        <v>≥17h</v>
      </c>
      <c r="K441" s="12" t="s">
        <v>512</v>
      </c>
      <c r="L441" s="69" t="s">
        <v>518</v>
      </c>
      <c r="M441" s="148">
        <v>1</v>
      </c>
      <c r="N441" s="158"/>
      <c r="O441" s="149"/>
      <c r="P441" s="149"/>
      <c r="Q441" s="149"/>
      <c r="R441" s="149"/>
      <c r="S441" s="149"/>
      <c r="T441" s="150"/>
      <c r="U441" s="132" t="s">
        <v>371</v>
      </c>
      <c r="V441" s="133" t="str">
        <f>VLOOKUP(A441,DB_ACS_Q1_Q4!$A$4:$AD$1328,13)</f>
        <v>Electricidad</v>
      </c>
      <c r="W441" s="134" t="str">
        <f>VLOOKUP(A441,DB_REF_Q1_Q4!$A$4:$AD$1328,13)</f>
        <v>Bomba de calor aire</v>
      </c>
    </row>
    <row r="442" spans="1:23" ht="12" customHeight="1">
      <c r="A442" s="10">
        <v>438</v>
      </c>
      <c r="B442" s="69" t="s">
        <v>136</v>
      </c>
      <c r="C442" s="69" t="s">
        <v>131</v>
      </c>
      <c r="D442" s="11" t="s">
        <v>25</v>
      </c>
      <c r="E442" s="11" t="s">
        <v>304</v>
      </c>
      <c r="F442" s="12" t="s">
        <v>48</v>
      </c>
      <c r="G442" s="11" t="s">
        <v>511</v>
      </c>
      <c r="H442" s="12" t="s">
        <v>307</v>
      </c>
      <c r="I442" s="103" t="s">
        <v>505</v>
      </c>
      <c r="J442" s="12" t="str">
        <f t="shared" si="23"/>
        <v>≥17h</v>
      </c>
      <c r="K442" s="12" t="s">
        <v>512</v>
      </c>
      <c r="L442" s="69" t="s">
        <v>519</v>
      </c>
      <c r="M442" s="148"/>
      <c r="N442" s="158"/>
      <c r="O442" s="149"/>
      <c r="P442" s="149">
        <v>1</v>
      </c>
      <c r="Q442" s="149"/>
      <c r="R442" s="149"/>
      <c r="S442" s="149"/>
      <c r="T442" s="150"/>
      <c r="U442" s="132" t="s">
        <v>374</v>
      </c>
      <c r="V442" s="133" t="str">
        <f>VLOOKUP(A442,DB_ACS_Q1_Q4!$A$4:$AD$1328,13)</f>
        <v>Gasóleo</v>
      </c>
      <c r="W442" s="134" t="str">
        <f>VLOOKUP(A442,DB_REF_Q1_Q4!$A$4:$AD$1328,13)</f>
        <v>Ninguno</v>
      </c>
    </row>
    <row r="443" spans="1:23" ht="12" customHeight="1">
      <c r="A443" s="10">
        <v>439</v>
      </c>
      <c r="B443" s="69" t="s">
        <v>281</v>
      </c>
      <c r="C443" s="69" t="s">
        <v>281</v>
      </c>
      <c r="D443" s="11" t="s">
        <v>51</v>
      </c>
      <c r="E443" s="11" t="s">
        <v>303</v>
      </c>
      <c r="F443" s="12" t="s">
        <v>48</v>
      </c>
      <c r="G443" s="12" t="s">
        <v>310</v>
      </c>
      <c r="H443" s="12" t="s">
        <v>306</v>
      </c>
      <c r="I443" s="103" t="s">
        <v>505</v>
      </c>
      <c r="J443" s="11" t="str">
        <f>"12-16h"</f>
        <v>12-16h</v>
      </c>
      <c r="K443" s="12" t="s">
        <v>512</v>
      </c>
      <c r="L443" s="69" t="s">
        <v>519</v>
      </c>
      <c r="M443" s="148">
        <v>1</v>
      </c>
      <c r="N443" s="158"/>
      <c r="O443" s="149"/>
      <c r="P443" s="149">
        <v>1</v>
      </c>
      <c r="Q443" s="149"/>
      <c r="R443" s="149"/>
      <c r="S443" s="149"/>
      <c r="T443" s="150"/>
      <c r="U443" s="132" t="s">
        <v>373</v>
      </c>
      <c r="V443" s="133" t="str">
        <f>VLOOKUP(A443,DB_ACS_Q1_Q4!$A$4:$AD$1328,13)</f>
        <v>Gas Natural</v>
      </c>
      <c r="W443" s="134" t="str">
        <f>VLOOKUP(A443,DB_REF_Q1_Q4!$A$4:$AD$1328,13)</f>
        <v>Ninguno</v>
      </c>
    </row>
    <row r="444" spans="1:23" ht="12" customHeight="1">
      <c r="A444" s="10">
        <v>440</v>
      </c>
      <c r="B444" s="69" t="s">
        <v>136</v>
      </c>
      <c r="C444" s="69" t="s">
        <v>131</v>
      </c>
      <c r="D444" s="11" t="s">
        <v>51</v>
      </c>
      <c r="E444" s="11" t="s">
        <v>304</v>
      </c>
      <c r="F444" s="12" t="s">
        <v>49</v>
      </c>
      <c r="G444" s="11" t="s">
        <v>511</v>
      </c>
      <c r="H444" s="12" t="s">
        <v>307</v>
      </c>
      <c r="I444" s="103" t="s">
        <v>504</v>
      </c>
      <c r="J444" s="12" t="str">
        <f>"≥17h"</f>
        <v>≥17h</v>
      </c>
      <c r="K444" s="12" t="s">
        <v>512</v>
      </c>
      <c r="L444" s="69" t="s">
        <v>519</v>
      </c>
      <c r="M444" s="148">
        <v>1</v>
      </c>
      <c r="N444" s="158"/>
      <c r="O444" s="149"/>
      <c r="P444" s="149"/>
      <c r="Q444" s="149"/>
      <c r="R444" s="149"/>
      <c r="S444" s="149"/>
      <c r="T444" s="150"/>
      <c r="U444" s="132" t="s">
        <v>374</v>
      </c>
      <c r="V444" s="133" t="str">
        <f>VLOOKUP(A444,DB_ACS_Q1_Q4!$A$4:$AD$1328,13)</f>
        <v>Gasóleo</v>
      </c>
      <c r="W444" s="134" t="str">
        <f>VLOOKUP(A444,DB_REF_Q1_Q4!$A$4:$AD$1328,13)</f>
        <v>Ninguno</v>
      </c>
    </row>
    <row r="445" spans="1:23" ht="12" customHeight="1">
      <c r="A445" s="10">
        <v>441</v>
      </c>
      <c r="B445" s="69" t="s">
        <v>166</v>
      </c>
      <c r="C445" s="69" t="s">
        <v>166</v>
      </c>
      <c r="D445" s="11" t="s">
        <v>51</v>
      </c>
      <c r="E445" s="11" t="s">
        <v>303</v>
      </c>
      <c r="F445" s="12" t="s">
        <v>48</v>
      </c>
      <c r="G445" s="12" t="s">
        <v>310</v>
      </c>
      <c r="H445" s="12" t="s">
        <v>308</v>
      </c>
      <c r="I445" s="11" t="s">
        <v>507</v>
      </c>
      <c r="J445" s="11" t="str">
        <f>"≤12h"</f>
        <v>≤12h</v>
      </c>
      <c r="K445" s="12" t="s">
        <v>513</v>
      </c>
      <c r="L445" s="69" t="s">
        <v>518</v>
      </c>
      <c r="M445" s="148">
        <v>1</v>
      </c>
      <c r="N445" s="158">
        <v>1</v>
      </c>
      <c r="O445" s="149"/>
      <c r="P445" s="149"/>
      <c r="Q445" s="149"/>
      <c r="R445" s="149">
        <v>1</v>
      </c>
      <c r="S445" s="149"/>
      <c r="T445" s="150"/>
      <c r="U445" s="132" t="s">
        <v>375</v>
      </c>
      <c r="V445" s="133" t="str">
        <f>VLOOKUP(A445,DB_ACS_Q1_Q4!$A$4:$AD$1328,13)</f>
        <v>Electricidad</v>
      </c>
      <c r="W445" s="134" t="str">
        <f>VLOOKUP(A445,DB_REF_Q1_Q4!$A$4:$AD$1328,13)</f>
        <v>Ninguno</v>
      </c>
    </row>
    <row r="446" spans="1:23" ht="12" customHeight="1">
      <c r="A446" s="10">
        <v>442</v>
      </c>
      <c r="B446" s="69" t="s">
        <v>281</v>
      </c>
      <c r="C446" s="69" t="s">
        <v>281</v>
      </c>
      <c r="D446" s="11" t="str">
        <f>"+60"</f>
        <v>+60</v>
      </c>
      <c r="E446" s="11" t="s">
        <v>304</v>
      </c>
      <c r="F446" s="12" t="s">
        <v>49</v>
      </c>
      <c r="G446" s="12" t="s">
        <v>310</v>
      </c>
      <c r="H446" s="12" t="s">
        <v>306</v>
      </c>
      <c r="I446" s="103" t="s">
        <v>504</v>
      </c>
      <c r="J446" s="12" t="str">
        <f>"≥17h"</f>
        <v>≥17h</v>
      </c>
      <c r="K446" s="12" t="s">
        <v>47</v>
      </c>
      <c r="L446" s="69" t="s">
        <v>519</v>
      </c>
      <c r="M446" s="148">
        <v>1</v>
      </c>
      <c r="N446" s="158"/>
      <c r="O446" s="149"/>
      <c r="P446" s="149"/>
      <c r="Q446" s="149"/>
      <c r="R446" s="149"/>
      <c r="S446" s="149"/>
      <c r="T446" s="150"/>
      <c r="U446" s="132" t="s">
        <v>373</v>
      </c>
      <c r="V446" s="133" t="str">
        <f>VLOOKUP(A446,DB_ACS_Q1_Q4!$A$4:$AD$1328,13)</f>
        <v>Gas Natural</v>
      </c>
      <c r="W446" s="134" t="str">
        <f>VLOOKUP(A446,DB_REF_Q1_Q4!$A$4:$AD$1328,13)</f>
        <v>Ninguno</v>
      </c>
    </row>
    <row r="447" spans="1:23" ht="12" customHeight="1">
      <c r="A447" s="10">
        <v>443</v>
      </c>
      <c r="B447" s="69" t="s">
        <v>211</v>
      </c>
      <c r="C447" s="69" t="s">
        <v>211</v>
      </c>
      <c r="D447" s="11" t="s">
        <v>51</v>
      </c>
      <c r="E447" s="11" t="s">
        <v>303</v>
      </c>
      <c r="F447" s="12" t="s">
        <v>48</v>
      </c>
      <c r="G447" s="12" t="s">
        <v>310</v>
      </c>
      <c r="H447" s="12" t="s">
        <v>306</v>
      </c>
      <c r="I447" s="11" t="s">
        <v>507</v>
      </c>
      <c r="J447" s="11" t="str">
        <f>"12-16h"</f>
        <v>12-16h</v>
      </c>
      <c r="K447" s="12" t="s">
        <v>513</v>
      </c>
      <c r="L447" s="69" t="s">
        <v>518</v>
      </c>
      <c r="M447" s="148">
        <v>1</v>
      </c>
      <c r="N447" s="158"/>
      <c r="O447" s="149"/>
      <c r="P447" s="149"/>
      <c r="Q447" s="149"/>
      <c r="R447" s="149"/>
      <c r="S447" s="149"/>
      <c r="T447" s="150"/>
      <c r="U447" s="132" t="s">
        <v>385</v>
      </c>
      <c r="V447" s="133" t="str">
        <f>VLOOKUP(A447,DB_ACS_Q1_Q4!$A$4:$AD$1328,13)</f>
        <v>Gas Natural</v>
      </c>
      <c r="W447" s="134" t="str">
        <f>VLOOKUP(A447,DB_REF_Q1_Q4!$A$4:$AD$1328,13)</f>
        <v>Bomba de calor aire</v>
      </c>
    </row>
    <row r="448" spans="1:23" ht="12" customHeight="1">
      <c r="A448" s="10">
        <v>444</v>
      </c>
      <c r="B448" s="69" t="s">
        <v>82</v>
      </c>
      <c r="C448" s="69" t="s">
        <v>82</v>
      </c>
      <c r="D448" s="11" t="str">
        <f>"+60"</f>
        <v>+60</v>
      </c>
      <c r="E448" s="11" t="s">
        <v>304</v>
      </c>
      <c r="F448" s="12" t="s">
        <v>48</v>
      </c>
      <c r="G448" s="12" t="s">
        <v>310</v>
      </c>
      <c r="H448" s="12" t="s">
        <v>306</v>
      </c>
      <c r="I448" s="11" t="s">
        <v>507</v>
      </c>
      <c r="J448" s="11" t="str">
        <f>"12-16h"</f>
        <v>12-16h</v>
      </c>
      <c r="K448" s="12" t="s">
        <v>512</v>
      </c>
      <c r="L448" s="69" t="s">
        <v>518</v>
      </c>
      <c r="M448" s="148">
        <v>1</v>
      </c>
      <c r="N448" s="158"/>
      <c r="O448" s="149"/>
      <c r="P448" s="149"/>
      <c r="Q448" s="149"/>
      <c r="R448" s="149"/>
      <c r="S448" s="149"/>
      <c r="T448" s="150"/>
      <c r="U448" s="132" t="s">
        <v>342</v>
      </c>
      <c r="V448" s="133" t="str">
        <f>VLOOKUP(A448,DB_ACS_Q1_Q4!$A$4:$AD$1328,13)</f>
        <v>Gas Natural</v>
      </c>
      <c r="W448" s="134" t="str">
        <f>VLOOKUP(A448,DB_REF_Q1_Q4!$A$4:$AD$1328,13)</f>
        <v>Bomba de calor aire</v>
      </c>
    </row>
    <row r="449" spans="1:23" ht="12" customHeight="1">
      <c r="A449" s="10">
        <v>445</v>
      </c>
      <c r="B449" s="69" t="s">
        <v>283</v>
      </c>
      <c r="C449" s="69" t="s">
        <v>281</v>
      </c>
      <c r="D449" s="11" t="str">
        <f>"+60"</f>
        <v>+60</v>
      </c>
      <c r="E449" s="11" t="s">
        <v>304</v>
      </c>
      <c r="F449" s="12" t="s">
        <v>49</v>
      </c>
      <c r="G449" s="11" t="s">
        <v>511</v>
      </c>
      <c r="H449" s="12" t="s">
        <v>307</v>
      </c>
      <c r="I449" s="103" t="s">
        <v>505</v>
      </c>
      <c r="J449" s="12" t="str">
        <f>"≥17h"</f>
        <v>≥17h</v>
      </c>
      <c r="K449" s="12" t="s">
        <v>512</v>
      </c>
      <c r="L449" s="69" t="s">
        <v>519</v>
      </c>
      <c r="M449" s="148"/>
      <c r="N449" s="158"/>
      <c r="O449" s="149"/>
      <c r="P449" s="149">
        <v>1</v>
      </c>
      <c r="Q449" s="149"/>
      <c r="R449" s="149"/>
      <c r="S449" s="149"/>
      <c r="T449" s="150"/>
      <c r="U449" s="132" t="s">
        <v>373</v>
      </c>
      <c r="V449" s="133" t="str">
        <f>VLOOKUP(A449,DB_ACS_Q1_Q4!$A$4:$AD$1328,13)</f>
        <v>Gas Natural</v>
      </c>
      <c r="W449" s="134" t="str">
        <f>VLOOKUP(A449,DB_REF_Q1_Q4!$A$4:$AD$1328,13)</f>
        <v>Ninguno</v>
      </c>
    </row>
    <row r="450" spans="1:23" ht="12" customHeight="1">
      <c r="A450" s="10">
        <v>446</v>
      </c>
      <c r="B450" s="69" t="s">
        <v>166</v>
      </c>
      <c r="C450" s="69" t="s">
        <v>166</v>
      </c>
      <c r="D450" s="11" t="s">
        <v>25</v>
      </c>
      <c r="E450" s="11" t="s">
        <v>303</v>
      </c>
      <c r="F450" s="12" t="s">
        <v>49</v>
      </c>
      <c r="G450" s="12" t="s">
        <v>510</v>
      </c>
      <c r="H450" s="12" t="s">
        <v>306</v>
      </c>
      <c r="I450" s="11" t="s">
        <v>504</v>
      </c>
      <c r="J450" s="12" t="str">
        <f>"≥17h"</f>
        <v>≥17h</v>
      </c>
      <c r="K450" s="12" t="s">
        <v>47</v>
      </c>
      <c r="L450" s="69" t="s">
        <v>518</v>
      </c>
      <c r="M450" s="148">
        <v>1</v>
      </c>
      <c r="N450" s="158"/>
      <c r="O450" s="149"/>
      <c r="P450" s="149"/>
      <c r="Q450" s="149"/>
      <c r="R450" s="149">
        <v>1</v>
      </c>
      <c r="S450" s="149"/>
      <c r="T450" s="150"/>
      <c r="U450" s="132" t="s">
        <v>373</v>
      </c>
      <c r="V450" s="133" t="str">
        <f>VLOOKUP(A450,DB_ACS_Q1_Q4!$A$4:$AD$1328,13)</f>
        <v>Gas Natural</v>
      </c>
      <c r="W450" s="134" t="str">
        <f>VLOOKUP(A450,DB_REF_Q1_Q4!$A$4:$AD$1328,13)</f>
        <v>Ninguno</v>
      </c>
    </row>
    <row r="451" spans="1:23" ht="12" customHeight="1">
      <c r="A451" s="10">
        <v>447</v>
      </c>
      <c r="B451" s="69" t="s">
        <v>166</v>
      </c>
      <c r="C451" s="69" t="s">
        <v>166</v>
      </c>
      <c r="D451" s="11" t="str">
        <f>"+60"</f>
        <v>+60</v>
      </c>
      <c r="E451" s="11" t="s">
        <v>304</v>
      </c>
      <c r="F451" s="12" t="s">
        <v>49</v>
      </c>
      <c r="G451" s="12" t="s">
        <v>510</v>
      </c>
      <c r="H451" s="12" t="s">
        <v>306</v>
      </c>
      <c r="I451" s="11" t="s">
        <v>504</v>
      </c>
      <c r="J451" s="12" t="str">
        <f>"≥17h"</f>
        <v>≥17h</v>
      </c>
      <c r="K451" s="12" t="s">
        <v>512</v>
      </c>
      <c r="L451" s="69" t="s">
        <v>518</v>
      </c>
      <c r="M451" s="148"/>
      <c r="N451" s="158"/>
      <c r="O451" s="149"/>
      <c r="P451" s="149">
        <v>1</v>
      </c>
      <c r="Q451" s="149"/>
      <c r="R451" s="149"/>
      <c r="S451" s="149"/>
      <c r="T451" s="150"/>
      <c r="U451" s="132" t="s">
        <v>371</v>
      </c>
      <c r="V451" s="133" t="str">
        <f>VLOOKUP(A451,DB_ACS_Q1_Q4!$A$4:$AD$1328,13)</f>
        <v>Electricidad</v>
      </c>
      <c r="W451" s="134" t="str">
        <f>VLOOKUP(A451,DB_REF_Q1_Q4!$A$4:$AD$1328,13)</f>
        <v>Ninguno</v>
      </c>
    </row>
    <row r="452" spans="1:23" ht="12" customHeight="1">
      <c r="A452" s="10">
        <v>448</v>
      </c>
      <c r="B452" s="69" t="s">
        <v>135</v>
      </c>
      <c r="C452" s="69" t="s">
        <v>131</v>
      </c>
      <c r="D452" s="11" t="str">
        <f>"+60"</f>
        <v>+60</v>
      </c>
      <c r="E452" s="11" t="s">
        <v>304</v>
      </c>
      <c r="F452" s="12" t="s">
        <v>49</v>
      </c>
      <c r="G452" s="11" t="s">
        <v>511</v>
      </c>
      <c r="H452" s="12" t="s">
        <v>307</v>
      </c>
      <c r="I452" s="11" t="s">
        <v>507</v>
      </c>
      <c r="J452" s="12" t="str">
        <f>"≥17h"</f>
        <v>≥17h</v>
      </c>
      <c r="K452" s="12" t="s">
        <v>512</v>
      </c>
      <c r="L452" s="69" t="s">
        <v>519</v>
      </c>
      <c r="M452" s="148">
        <v>1</v>
      </c>
      <c r="N452" s="158"/>
      <c r="O452" s="149"/>
      <c r="P452" s="149"/>
      <c r="Q452" s="149"/>
      <c r="R452" s="149"/>
      <c r="S452" s="149"/>
      <c r="T452" s="150"/>
      <c r="U452" s="132" t="s">
        <v>374</v>
      </c>
      <c r="V452" s="133" t="str">
        <f>VLOOKUP(A452,DB_ACS_Q1_Q4!$A$4:$AD$1328,13)</f>
        <v>Gasóleo</v>
      </c>
      <c r="W452" s="134" t="str">
        <f>VLOOKUP(A452,DB_REF_Q1_Q4!$A$4:$AD$1328,13)</f>
        <v>Ninguno</v>
      </c>
    </row>
    <row r="453" spans="1:23" ht="12" customHeight="1">
      <c r="A453" s="10">
        <v>449</v>
      </c>
      <c r="B453" s="69" t="s">
        <v>211</v>
      </c>
      <c r="C453" s="69" t="s">
        <v>211</v>
      </c>
      <c r="D453" s="11" t="s">
        <v>51</v>
      </c>
      <c r="E453" s="11" t="s">
        <v>304</v>
      </c>
      <c r="F453" s="12" t="s">
        <v>50</v>
      </c>
      <c r="G453" s="12" t="s">
        <v>310</v>
      </c>
      <c r="H453" s="12" t="s">
        <v>306</v>
      </c>
      <c r="I453" s="11" t="s">
        <v>504</v>
      </c>
      <c r="J453" s="11" t="str">
        <f>"12-16h"</f>
        <v>12-16h</v>
      </c>
      <c r="K453" s="12" t="s">
        <v>47</v>
      </c>
      <c r="L453" s="69" t="s">
        <v>518</v>
      </c>
      <c r="M453" s="148">
        <v>1</v>
      </c>
      <c r="N453" s="158"/>
      <c r="O453" s="149"/>
      <c r="P453" s="149"/>
      <c r="Q453" s="149"/>
      <c r="R453" s="149"/>
      <c r="S453" s="149"/>
      <c r="T453" s="150"/>
      <c r="U453" s="132" t="s">
        <v>342</v>
      </c>
      <c r="V453" s="133" t="str">
        <f>VLOOKUP(A453,DB_ACS_Q1_Q4!$A$4:$AD$1328,13)</f>
        <v>GLP</v>
      </c>
      <c r="W453" s="134" t="str">
        <f>VLOOKUP(A453,DB_REF_Q1_Q4!$A$4:$AD$1328,13)</f>
        <v>AC Eléctrico</v>
      </c>
    </row>
    <row r="454" spans="1:23" ht="12" customHeight="1">
      <c r="A454" s="10">
        <v>450</v>
      </c>
      <c r="B454" s="69" t="s">
        <v>82</v>
      </c>
      <c r="C454" s="69" t="s">
        <v>82</v>
      </c>
      <c r="D454" s="11" t="str">
        <f>"+60"</f>
        <v>+60</v>
      </c>
      <c r="E454" s="11" t="s">
        <v>303</v>
      </c>
      <c r="F454" s="12" t="s">
        <v>48</v>
      </c>
      <c r="G454" s="12" t="s">
        <v>310</v>
      </c>
      <c r="H454" s="12" t="s">
        <v>306</v>
      </c>
      <c r="I454" s="11" t="s">
        <v>507</v>
      </c>
      <c r="J454" s="12" t="str">
        <f>"≥17h"</f>
        <v>≥17h</v>
      </c>
      <c r="K454" s="12" t="s">
        <v>47</v>
      </c>
      <c r="L454" s="69" t="s">
        <v>518</v>
      </c>
      <c r="M454" s="148">
        <v>1</v>
      </c>
      <c r="N454" s="158"/>
      <c r="O454" s="149"/>
      <c r="P454" s="149"/>
      <c r="Q454" s="149"/>
      <c r="R454" s="149"/>
      <c r="S454" s="149"/>
      <c r="T454" s="150"/>
      <c r="U454" s="132" t="s">
        <v>385</v>
      </c>
      <c r="V454" s="133" t="str">
        <f>VLOOKUP(A454,DB_ACS_Q1_Q4!$A$4:$AD$1328,13)</f>
        <v>Gas Natural</v>
      </c>
      <c r="W454" s="134" t="str">
        <f>VLOOKUP(A454,DB_REF_Q1_Q4!$A$4:$AD$1328,13)</f>
        <v>Bomba de calor agua</v>
      </c>
    </row>
    <row r="455" spans="1:23" ht="12" customHeight="1">
      <c r="A455" s="10">
        <v>451</v>
      </c>
      <c r="B455" s="69" t="s">
        <v>211</v>
      </c>
      <c r="C455" s="69" t="s">
        <v>211</v>
      </c>
      <c r="D455" s="11" t="s">
        <v>51</v>
      </c>
      <c r="E455" s="11" t="s">
        <v>303</v>
      </c>
      <c r="F455" s="12" t="s">
        <v>50</v>
      </c>
      <c r="G455" s="12" t="s">
        <v>310</v>
      </c>
      <c r="H455" s="12" t="s">
        <v>307</v>
      </c>
      <c r="I455" s="103" t="s">
        <v>504</v>
      </c>
      <c r="J455" s="12" t="str">
        <f>"≥17h"</f>
        <v>≥17h</v>
      </c>
      <c r="K455" s="12" t="s">
        <v>512</v>
      </c>
      <c r="L455" s="69" t="s">
        <v>518</v>
      </c>
      <c r="M455" s="148"/>
      <c r="N455" s="158"/>
      <c r="O455" s="149"/>
      <c r="P455" s="149">
        <v>1</v>
      </c>
      <c r="Q455" s="149"/>
      <c r="R455" s="149"/>
      <c r="S455" s="149"/>
      <c r="T455" s="150"/>
      <c r="U455" s="132" t="s">
        <v>342</v>
      </c>
      <c r="V455" s="133" t="str">
        <f>VLOOKUP(A455,DB_ACS_Q1_Q4!$A$4:$AD$1328,13)</f>
        <v>GLP</v>
      </c>
      <c r="W455" s="134" t="str">
        <f>VLOOKUP(A455,DB_REF_Q1_Q4!$A$4:$AD$1328,13)</f>
        <v>Ninguno</v>
      </c>
    </row>
    <row r="456" spans="1:23" ht="12" customHeight="1">
      <c r="A456" s="10">
        <v>452</v>
      </c>
      <c r="B456" s="69" t="s">
        <v>283</v>
      </c>
      <c r="C456" s="69" t="s">
        <v>281</v>
      </c>
      <c r="D456" s="11" t="s">
        <v>51</v>
      </c>
      <c r="E456" s="11" t="s">
        <v>304</v>
      </c>
      <c r="F456" s="12" t="s">
        <v>49</v>
      </c>
      <c r="G456" s="11" t="s">
        <v>511</v>
      </c>
      <c r="H456" s="12" t="s">
        <v>306</v>
      </c>
      <c r="I456" s="11" t="s">
        <v>504</v>
      </c>
      <c r="J456" s="12" t="str">
        <f>"≥17h"</f>
        <v>≥17h</v>
      </c>
      <c r="K456" s="12" t="s">
        <v>512</v>
      </c>
      <c r="L456" s="69" t="s">
        <v>519</v>
      </c>
      <c r="M456" s="148">
        <v>1</v>
      </c>
      <c r="N456" s="158"/>
      <c r="O456" s="149"/>
      <c r="P456" s="149"/>
      <c r="Q456" s="149"/>
      <c r="R456" s="149"/>
      <c r="S456" s="149"/>
      <c r="T456" s="150"/>
      <c r="U456" s="132" t="s">
        <v>373</v>
      </c>
      <c r="V456" s="133" t="str">
        <f>VLOOKUP(A456,DB_ACS_Q1_Q4!$A$4:$AD$1328,13)</f>
        <v>Gas Natural</v>
      </c>
      <c r="W456" s="134" t="str">
        <f>VLOOKUP(A456,DB_REF_Q1_Q4!$A$4:$AD$1328,13)</f>
        <v>Ninguno</v>
      </c>
    </row>
    <row r="457" spans="1:23" ht="12" customHeight="1">
      <c r="A457" s="10">
        <v>453</v>
      </c>
      <c r="B457" s="69" t="s">
        <v>126</v>
      </c>
      <c r="C457" s="69" t="s">
        <v>126</v>
      </c>
      <c r="D457" s="11" t="str">
        <f>"+60"</f>
        <v>+60</v>
      </c>
      <c r="E457" s="11" t="s">
        <v>303</v>
      </c>
      <c r="F457" s="12" t="s">
        <v>50</v>
      </c>
      <c r="G457" s="12" t="s">
        <v>310</v>
      </c>
      <c r="H457" s="12" t="s">
        <v>306</v>
      </c>
      <c r="I457" s="103" t="s">
        <v>505</v>
      </c>
      <c r="J457" s="12" t="str">
        <f>"≥17h"</f>
        <v>≥17h</v>
      </c>
      <c r="K457" s="12" t="s">
        <v>512</v>
      </c>
      <c r="L457" s="69" t="s">
        <v>518</v>
      </c>
      <c r="M457" s="148">
        <v>1</v>
      </c>
      <c r="N457" s="158"/>
      <c r="O457" s="149"/>
      <c r="P457" s="149"/>
      <c r="Q457" s="149"/>
      <c r="R457" s="149"/>
      <c r="S457" s="149"/>
      <c r="T457" s="150"/>
      <c r="U457" s="132" t="s">
        <v>373</v>
      </c>
      <c r="V457" s="133" t="str">
        <f>VLOOKUP(A457,DB_ACS_Q1_Q4!$A$4:$AD$1328,13)</f>
        <v>Gas Natural</v>
      </c>
      <c r="W457" s="134" t="str">
        <f>VLOOKUP(A457,DB_REF_Q1_Q4!$A$4:$AD$1328,13)</f>
        <v>Ninguno</v>
      </c>
    </row>
    <row r="458" spans="1:23" ht="12" customHeight="1">
      <c r="A458" s="10">
        <v>454</v>
      </c>
      <c r="B458" s="69" t="s">
        <v>283</v>
      </c>
      <c r="C458" s="69" t="s">
        <v>281</v>
      </c>
      <c r="D458" s="11" t="s">
        <v>51</v>
      </c>
      <c r="E458" s="11" t="s">
        <v>303</v>
      </c>
      <c r="F458" s="12" t="s">
        <v>49</v>
      </c>
      <c r="G458" s="11" t="s">
        <v>511</v>
      </c>
      <c r="H458" s="12" t="s">
        <v>306</v>
      </c>
      <c r="I458" s="11" t="s">
        <v>504</v>
      </c>
      <c r="J458" s="11" t="str">
        <f>"≤12h"</f>
        <v>≤12h</v>
      </c>
      <c r="K458" s="12" t="s">
        <v>47</v>
      </c>
      <c r="L458" s="69" t="s">
        <v>519</v>
      </c>
      <c r="M458" s="148">
        <v>1</v>
      </c>
      <c r="N458" s="158"/>
      <c r="O458" s="149"/>
      <c r="P458" s="149"/>
      <c r="Q458" s="149"/>
      <c r="R458" s="149"/>
      <c r="S458" s="149"/>
      <c r="T458" s="150"/>
      <c r="U458" s="132" t="s">
        <v>373</v>
      </c>
      <c r="V458" s="133" t="str">
        <f>VLOOKUP(A458,DB_ACS_Q1_Q4!$A$4:$AD$1328,13)</f>
        <v>Gas Natural</v>
      </c>
      <c r="W458" s="134" t="str">
        <f>VLOOKUP(A458,DB_REF_Q1_Q4!$A$4:$AD$1328,13)</f>
        <v>Ninguno</v>
      </c>
    </row>
    <row r="459" spans="1:23" ht="12" customHeight="1">
      <c r="A459" s="10">
        <v>455</v>
      </c>
      <c r="B459" s="69" t="s">
        <v>211</v>
      </c>
      <c r="C459" s="69" t="s">
        <v>211</v>
      </c>
      <c r="D459" s="11" t="s">
        <v>25</v>
      </c>
      <c r="E459" s="11" t="s">
        <v>303</v>
      </c>
      <c r="F459" s="12" t="s">
        <v>50</v>
      </c>
      <c r="G459" s="12" t="s">
        <v>310</v>
      </c>
      <c r="H459" s="12" t="s">
        <v>306</v>
      </c>
      <c r="I459" s="11" t="s">
        <v>504</v>
      </c>
      <c r="J459" s="11" t="str">
        <f>"12-16h"</f>
        <v>12-16h</v>
      </c>
      <c r="K459" s="12" t="s">
        <v>512</v>
      </c>
      <c r="L459" s="69" t="s">
        <v>518</v>
      </c>
      <c r="M459" s="148"/>
      <c r="N459" s="158"/>
      <c r="O459" s="149"/>
      <c r="P459" s="149"/>
      <c r="Q459" s="149"/>
      <c r="R459" s="149">
        <v>1</v>
      </c>
      <c r="S459" s="149"/>
      <c r="T459" s="150"/>
      <c r="U459" s="132" t="s">
        <v>309</v>
      </c>
      <c r="V459" s="133" t="str">
        <f>VLOOKUP(A459,DB_ACS_Q1_Q4!$A$4:$AD$1328,13)</f>
        <v>Electricidad</v>
      </c>
      <c r="W459" s="134" t="str">
        <f>VLOOKUP(A459,DB_REF_Q1_Q4!$A$4:$AD$1328,13)</f>
        <v>AC Eléctrico</v>
      </c>
    </row>
    <row r="460" spans="1:23" ht="12" customHeight="1">
      <c r="A460" s="10">
        <v>456</v>
      </c>
      <c r="B460" s="69" t="s">
        <v>134</v>
      </c>
      <c r="C460" s="69" t="s">
        <v>131</v>
      </c>
      <c r="D460" s="11" t="str">
        <f>"+60"</f>
        <v>+60</v>
      </c>
      <c r="E460" s="11" t="s">
        <v>304</v>
      </c>
      <c r="F460" s="12" t="s">
        <v>49</v>
      </c>
      <c r="G460" s="11" t="s">
        <v>511</v>
      </c>
      <c r="H460" s="12" t="s">
        <v>308</v>
      </c>
      <c r="I460" s="103" t="s">
        <v>505</v>
      </c>
      <c r="J460" s="12" t="str">
        <f>"≥17h"</f>
        <v>≥17h</v>
      </c>
      <c r="K460" s="12" t="s">
        <v>512</v>
      </c>
      <c r="L460" s="69" t="s">
        <v>519</v>
      </c>
      <c r="M460" s="148"/>
      <c r="N460" s="158"/>
      <c r="O460" s="149"/>
      <c r="P460" s="149">
        <v>1</v>
      </c>
      <c r="Q460" s="149"/>
      <c r="R460" s="149"/>
      <c r="S460" s="149"/>
      <c r="T460" s="150"/>
      <c r="U460" s="132" t="s">
        <v>373</v>
      </c>
      <c r="V460" s="133" t="str">
        <f>VLOOKUP(A460,DB_ACS_Q1_Q4!$A$4:$AD$1328,13)</f>
        <v>Gas Natural</v>
      </c>
      <c r="W460" s="134" t="str">
        <f>VLOOKUP(A460,DB_REF_Q1_Q4!$A$4:$AD$1328,13)</f>
        <v>Ninguno</v>
      </c>
    </row>
    <row r="461" spans="1:23" ht="12" customHeight="1">
      <c r="A461" s="10">
        <v>457</v>
      </c>
      <c r="B461" s="69" t="s">
        <v>211</v>
      </c>
      <c r="C461" s="69" t="s">
        <v>211</v>
      </c>
      <c r="D461" s="11" t="s">
        <v>25</v>
      </c>
      <c r="E461" s="11" t="s">
        <v>303</v>
      </c>
      <c r="F461" s="12" t="s">
        <v>50</v>
      </c>
      <c r="G461" s="12" t="s">
        <v>310</v>
      </c>
      <c r="H461" s="12" t="s">
        <v>308</v>
      </c>
      <c r="I461" s="11" t="s">
        <v>507</v>
      </c>
      <c r="J461" s="12" t="str">
        <f>"≥17h"</f>
        <v>≥17h</v>
      </c>
      <c r="K461" s="12" t="s">
        <v>513</v>
      </c>
      <c r="L461" s="69" t="s">
        <v>518</v>
      </c>
      <c r="M461" s="148">
        <v>1</v>
      </c>
      <c r="N461" s="158"/>
      <c r="O461" s="149"/>
      <c r="P461" s="149"/>
      <c r="Q461" s="149"/>
      <c r="R461" s="149"/>
      <c r="S461" s="149"/>
      <c r="T461" s="150"/>
      <c r="U461" s="132" t="s">
        <v>342</v>
      </c>
      <c r="V461" s="133" t="str">
        <f>VLOOKUP(A461,DB_ACS_Q1_Q4!$A$4:$AD$1328,13)</f>
        <v>Electricidad</v>
      </c>
      <c r="W461" s="134" t="str">
        <f>VLOOKUP(A461,DB_REF_Q1_Q4!$A$4:$AD$1328,13)</f>
        <v>Ninguno</v>
      </c>
    </row>
    <row r="462" spans="1:23" ht="12" customHeight="1">
      <c r="A462" s="10">
        <v>458</v>
      </c>
      <c r="B462" s="69" t="s">
        <v>82</v>
      </c>
      <c r="C462" s="69" t="s">
        <v>82</v>
      </c>
      <c r="D462" s="11" t="str">
        <f>"+60"</f>
        <v>+60</v>
      </c>
      <c r="E462" s="11" t="s">
        <v>304</v>
      </c>
      <c r="F462" s="12" t="s">
        <v>48</v>
      </c>
      <c r="G462" s="12" t="s">
        <v>310</v>
      </c>
      <c r="H462" s="12" t="s">
        <v>306</v>
      </c>
      <c r="I462" s="11" t="s">
        <v>507</v>
      </c>
      <c r="J462" s="11" t="str">
        <f>"12-16h"</f>
        <v>12-16h</v>
      </c>
      <c r="K462" s="12" t="s">
        <v>512</v>
      </c>
      <c r="L462" s="69" t="s">
        <v>518</v>
      </c>
      <c r="M462" s="148">
        <v>1</v>
      </c>
      <c r="N462" s="158"/>
      <c r="O462" s="149"/>
      <c r="P462" s="149">
        <v>1</v>
      </c>
      <c r="Q462" s="149"/>
      <c r="R462" s="149"/>
      <c r="S462" s="149"/>
      <c r="T462" s="150"/>
      <c r="U462" s="132" t="s">
        <v>342</v>
      </c>
      <c r="V462" s="133" t="str">
        <f>VLOOKUP(A462,DB_ACS_Q1_Q4!$A$4:$AD$1328,13)</f>
        <v>Gas Natural</v>
      </c>
      <c r="W462" s="134" t="str">
        <f>VLOOKUP(A462,DB_REF_Q1_Q4!$A$4:$AD$1328,13)</f>
        <v>AC Eléctrico</v>
      </c>
    </row>
    <row r="463" spans="1:23" ht="12" customHeight="1">
      <c r="A463" s="10">
        <v>459</v>
      </c>
      <c r="B463" s="69" t="s">
        <v>167</v>
      </c>
      <c r="C463" s="69" t="s">
        <v>167</v>
      </c>
      <c r="D463" s="11" t="s">
        <v>51</v>
      </c>
      <c r="E463" s="11" t="s">
        <v>304</v>
      </c>
      <c r="F463" s="12" t="s">
        <v>49</v>
      </c>
      <c r="G463" s="12" t="s">
        <v>510</v>
      </c>
      <c r="H463" s="12" t="s">
        <v>307</v>
      </c>
      <c r="I463" s="11" t="s">
        <v>504</v>
      </c>
      <c r="J463" s="12" t="str">
        <f>"≥17h"</f>
        <v>≥17h</v>
      </c>
      <c r="K463" s="12" t="s">
        <v>512</v>
      </c>
      <c r="L463" s="69" t="s">
        <v>518</v>
      </c>
      <c r="M463" s="148">
        <v>1</v>
      </c>
      <c r="N463" s="158"/>
      <c r="O463" s="149"/>
      <c r="P463" s="149"/>
      <c r="Q463" s="149"/>
      <c r="R463" s="149"/>
      <c r="S463" s="149"/>
      <c r="T463" s="150"/>
      <c r="U463" s="132" t="s">
        <v>375</v>
      </c>
      <c r="V463" s="133" t="str">
        <f>VLOOKUP(A463,DB_ACS_Q1_Q4!$A$4:$AD$1328,13)</f>
        <v>GLP</v>
      </c>
      <c r="W463" s="134" t="str">
        <f>VLOOKUP(A463,DB_REF_Q1_Q4!$A$4:$AD$1328,13)</f>
        <v>Ninguno</v>
      </c>
    </row>
    <row r="464" spans="1:23" ht="12" customHeight="1">
      <c r="A464" s="10">
        <v>460</v>
      </c>
      <c r="B464" s="69" t="s">
        <v>134</v>
      </c>
      <c r="C464" s="69" t="s">
        <v>131</v>
      </c>
      <c r="D464" s="11" t="str">
        <f>"+60"</f>
        <v>+60</v>
      </c>
      <c r="E464" s="11" t="s">
        <v>304</v>
      </c>
      <c r="F464" s="12" t="s">
        <v>49</v>
      </c>
      <c r="G464" s="11" t="s">
        <v>511</v>
      </c>
      <c r="H464" s="12" t="s">
        <v>306</v>
      </c>
      <c r="I464" s="11" t="s">
        <v>504</v>
      </c>
      <c r="J464" s="12" t="str">
        <f>"≥17h"</f>
        <v>≥17h</v>
      </c>
      <c r="K464" s="12" t="s">
        <v>47</v>
      </c>
      <c r="L464" s="69" t="s">
        <v>519</v>
      </c>
      <c r="M464" s="148">
        <v>1</v>
      </c>
      <c r="N464" s="158"/>
      <c r="O464" s="149"/>
      <c r="P464" s="149">
        <v>1</v>
      </c>
      <c r="Q464" s="149"/>
      <c r="R464" s="149"/>
      <c r="S464" s="149"/>
      <c r="T464" s="150"/>
      <c r="U464" s="132" t="s">
        <v>373</v>
      </c>
      <c r="V464" s="133" t="str">
        <f>VLOOKUP(A464,DB_ACS_Q1_Q4!$A$4:$AD$1328,13)</f>
        <v>Gas Natural</v>
      </c>
      <c r="W464" s="134" t="str">
        <f>VLOOKUP(A464,DB_REF_Q1_Q4!$A$4:$AD$1328,13)</f>
        <v>Ninguno</v>
      </c>
    </row>
    <row r="465" spans="1:23" ht="12" customHeight="1">
      <c r="A465" s="10">
        <v>461</v>
      </c>
      <c r="B465" s="69" t="s">
        <v>283</v>
      </c>
      <c r="C465" s="69" t="s">
        <v>281</v>
      </c>
      <c r="D465" s="11" t="s">
        <v>51</v>
      </c>
      <c r="E465" s="11" t="s">
        <v>304</v>
      </c>
      <c r="F465" s="12" t="s">
        <v>49</v>
      </c>
      <c r="G465" s="11" t="s">
        <v>511</v>
      </c>
      <c r="H465" s="12" t="s">
        <v>307</v>
      </c>
      <c r="I465" s="103" t="s">
        <v>504</v>
      </c>
      <c r="J465" s="12" t="str">
        <f>"≥17h"</f>
        <v>≥17h</v>
      </c>
      <c r="K465" s="12" t="s">
        <v>512</v>
      </c>
      <c r="L465" s="69" t="s">
        <v>519</v>
      </c>
      <c r="M465" s="148">
        <v>1</v>
      </c>
      <c r="N465" s="158"/>
      <c r="O465" s="149"/>
      <c r="P465" s="149"/>
      <c r="Q465" s="149"/>
      <c r="R465" s="149"/>
      <c r="S465" s="149"/>
      <c r="T465" s="150"/>
      <c r="U465" s="132" t="s">
        <v>374</v>
      </c>
      <c r="V465" s="133" t="str">
        <f>VLOOKUP(A465,DB_ACS_Q1_Q4!$A$4:$AD$1328,13)</f>
        <v>Gasóleo</v>
      </c>
      <c r="W465" s="134" t="str">
        <f>VLOOKUP(A465,DB_REF_Q1_Q4!$A$4:$AD$1328,13)</f>
        <v>Ninguno</v>
      </c>
    </row>
    <row r="466" spans="1:23" ht="12" customHeight="1">
      <c r="A466" s="10">
        <v>462</v>
      </c>
      <c r="B466" s="69" t="s">
        <v>72</v>
      </c>
      <c r="C466" s="69" t="s">
        <v>72</v>
      </c>
      <c r="D466" s="11" t="str">
        <f t="shared" ref="D466:D472" si="24">"+60"</f>
        <v>+60</v>
      </c>
      <c r="E466" s="11" t="s">
        <v>304</v>
      </c>
      <c r="F466" s="12" t="s">
        <v>50</v>
      </c>
      <c r="G466" s="12" t="s">
        <v>310</v>
      </c>
      <c r="H466" s="12" t="s">
        <v>307</v>
      </c>
      <c r="I466" s="11" t="s">
        <v>504</v>
      </c>
      <c r="J466" s="12" t="str">
        <f>"≥17h"</f>
        <v>≥17h</v>
      </c>
      <c r="K466" s="12" t="s">
        <v>513</v>
      </c>
      <c r="L466" s="69" t="s">
        <v>519</v>
      </c>
      <c r="M466" s="148">
        <v>1</v>
      </c>
      <c r="N466" s="158"/>
      <c r="O466" s="149"/>
      <c r="P466" s="149"/>
      <c r="Q466" s="149"/>
      <c r="R466" s="149"/>
      <c r="S466" s="149"/>
      <c r="T466" s="150"/>
      <c r="U466" s="132" t="s">
        <v>388</v>
      </c>
      <c r="V466" s="133" t="str">
        <f>VLOOKUP(A466,DB_ACS_Q1_Q4!$A$4:$AD$1328,13)</f>
        <v>DH no renovable</v>
      </c>
      <c r="W466" s="134" t="str">
        <f>VLOOKUP(A466,DB_REF_Q1_Q4!$A$4:$AD$1328,13)</f>
        <v>Ninguno</v>
      </c>
    </row>
    <row r="467" spans="1:23" ht="12" customHeight="1">
      <c r="A467" s="10">
        <v>463</v>
      </c>
      <c r="B467" s="69" t="s">
        <v>211</v>
      </c>
      <c r="C467" s="69" t="s">
        <v>211</v>
      </c>
      <c r="D467" s="11" t="str">
        <f t="shared" si="24"/>
        <v>+60</v>
      </c>
      <c r="E467" s="11" t="s">
        <v>303</v>
      </c>
      <c r="F467" s="12" t="s">
        <v>49</v>
      </c>
      <c r="G467" s="12" t="s">
        <v>310</v>
      </c>
      <c r="H467" s="12" t="s">
        <v>306</v>
      </c>
      <c r="I467" s="103" t="s">
        <v>505</v>
      </c>
      <c r="J467" s="12" t="str">
        <f>"≥17h"</f>
        <v>≥17h</v>
      </c>
      <c r="K467" s="12" t="s">
        <v>512</v>
      </c>
      <c r="L467" s="69" t="s">
        <v>518</v>
      </c>
      <c r="M467" s="148"/>
      <c r="N467" s="158"/>
      <c r="O467" s="149"/>
      <c r="P467" s="149">
        <v>1</v>
      </c>
      <c r="Q467" s="149"/>
      <c r="R467" s="149"/>
      <c r="S467" s="149"/>
      <c r="T467" s="150"/>
      <c r="U467" s="132" t="s">
        <v>342</v>
      </c>
      <c r="V467" s="133" t="str">
        <f>VLOOKUP(A467,DB_ACS_Q1_Q4!$A$4:$AD$1328,13)</f>
        <v>GLP</v>
      </c>
      <c r="W467" s="134" t="str">
        <f>VLOOKUP(A467,DB_REF_Q1_Q4!$A$4:$AD$1328,13)</f>
        <v>Ninguno</v>
      </c>
    </row>
    <row r="468" spans="1:23" ht="12" customHeight="1">
      <c r="A468" s="10">
        <v>464</v>
      </c>
      <c r="B468" s="69" t="s">
        <v>82</v>
      </c>
      <c r="C468" s="69" t="s">
        <v>82</v>
      </c>
      <c r="D468" s="11" t="str">
        <f t="shared" si="24"/>
        <v>+60</v>
      </c>
      <c r="E468" s="11" t="s">
        <v>303</v>
      </c>
      <c r="F468" s="12" t="s">
        <v>49</v>
      </c>
      <c r="G468" s="12" t="s">
        <v>310</v>
      </c>
      <c r="H468" s="12" t="s">
        <v>306</v>
      </c>
      <c r="I468" s="103" t="s">
        <v>505</v>
      </c>
      <c r="J468" s="11" t="str">
        <f>"12-16h"</f>
        <v>12-16h</v>
      </c>
      <c r="K468" s="12" t="s">
        <v>512</v>
      </c>
      <c r="L468" s="69" t="s">
        <v>518</v>
      </c>
      <c r="M468" s="148">
        <v>1</v>
      </c>
      <c r="N468" s="158"/>
      <c r="O468" s="149"/>
      <c r="P468" s="149"/>
      <c r="Q468" s="149"/>
      <c r="R468" s="149"/>
      <c r="S468" s="149"/>
      <c r="T468" s="150"/>
      <c r="U468" s="132" t="s">
        <v>372</v>
      </c>
      <c r="V468" s="133" t="str">
        <f>VLOOKUP(A468,DB_ACS_Q1_Q4!$A$4:$AD$1328,13)</f>
        <v>Electricidad</v>
      </c>
      <c r="W468" s="134" t="str">
        <f>VLOOKUP(A468,DB_REF_Q1_Q4!$A$4:$AD$1328,13)</f>
        <v>AC Eléctrico</v>
      </c>
    </row>
    <row r="469" spans="1:23" ht="12" customHeight="1">
      <c r="A469" s="10">
        <v>465</v>
      </c>
      <c r="B469" s="69" t="s">
        <v>167</v>
      </c>
      <c r="C469" s="69" t="s">
        <v>167</v>
      </c>
      <c r="D469" s="11" t="str">
        <f t="shared" si="24"/>
        <v>+60</v>
      </c>
      <c r="E469" s="11" t="s">
        <v>304</v>
      </c>
      <c r="F469" s="12" t="s">
        <v>48</v>
      </c>
      <c r="G469" s="12" t="s">
        <v>310</v>
      </c>
      <c r="H469" s="12" t="s">
        <v>306</v>
      </c>
      <c r="I469" s="11" t="s">
        <v>507</v>
      </c>
      <c r="J469" s="12" t="str">
        <f>"≥17h"</f>
        <v>≥17h</v>
      </c>
      <c r="K469" s="12" t="s">
        <v>512</v>
      </c>
      <c r="L469" s="69" t="s">
        <v>518</v>
      </c>
      <c r="M469" s="148">
        <v>1</v>
      </c>
      <c r="N469" s="158"/>
      <c r="O469" s="149"/>
      <c r="P469" s="149">
        <v>1</v>
      </c>
      <c r="Q469" s="149"/>
      <c r="R469" s="149"/>
      <c r="S469" s="149"/>
      <c r="T469" s="150"/>
      <c r="U469" s="132" t="s">
        <v>371</v>
      </c>
      <c r="V469" s="133" t="str">
        <f>VLOOKUP(A469,DB_ACS_Q1_Q4!$A$4:$AD$1328,13)</f>
        <v>Gas Natural</v>
      </c>
      <c r="W469" s="134" t="str">
        <f>VLOOKUP(A469,DB_REF_Q1_Q4!$A$4:$AD$1328,13)</f>
        <v>Ninguno</v>
      </c>
    </row>
    <row r="470" spans="1:23" ht="12" customHeight="1">
      <c r="A470" s="10">
        <v>466</v>
      </c>
      <c r="B470" s="69" t="s">
        <v>283</v>
      </c>
      <c r="C470" s="69" t="s">
        <v>281</v>
      </c>
      <c r="D470" s="11" t="str">
        <f t="shared" si="24"/>
        <v>+60</v>
      </c>
      <c r="E470" s="11" t="s">
        <v>304</v>
      </c>
      <c r="F470" s="12" t="s">
        <v>49</v>
      </c>
      <c r="G470" s="11" t="s">
        <v>511</v>
      </c>
      <c r="H470" s="12" t="s">
        <v>306</v>
      </c>
      <c r="I470" s="103" t="s">
        <v>504</v>
      </c>
      <c r="J470" s="12" t="str">
        <f>"≥17h"</f>
        <v>≥17h</v>
      </c>
      <c r="K470" s="12" t="s">
        <v>47</v>
      </c>
      <c r="L470" s="69" t="s">
        <v>519</v>
      </c>
      <c r="M470" s="148">
        <v>1</v>
      </c>
      <c r="N470" s="158"/>
      <c r="O470" s="149"/>
      <c r="P470" s="149"/>
      <c r="Q470" s="149"/>
      <c r="R470" s="149"/>
      <c r="S470" s="149"/>
      <c r="T470" s="150"/>
      <c r="U470" s="132" t="s">
        <v>373</v>
      </c>
      <c r="V470" s="133" t="str">
        <f>VLOOKUP(A470,DB_ACS_Q1_Q4!$A$4:$AD$1328,13)</f>
        <v>Electricidad</v>
      </c>
      <c r="W470" s="134" t="str">
        <f>VLOOKUP(A470,DB_REF_Q1_Q4!$A$4:$AD$1328,13)</f>
        <v>Ninguno</v>
      </c>
    </row>
    <row r="471" spans="1:23" ht="12" customHeight="1">
      <c r="A471" s="10">
        <v>467</v>
      </c>
      <c r="B471" s="69" t="s">
        <v>72</v>
      </c>
      <c r="C471" s="69" t="s">
        <v>72</v>
      </c>
      <c r="D471" s="11" t="str">
        <f t="shared" si="24"/>
        <v>+60</v>
      </c>
      <c r="E471" s="11" t="s">
        <v>303</v>
      </c>
      <c r="F471" s="12" t="s">
        <v>49</v>
      </c>
      <c r="G471" s="12" t="s">
        <v>310</v>
      </c>
      <c r="H471" s="12" t="s">
        <v>306</v>
      </c>
      <c r="I471" s="103" t="s">
        <v>504</v>
      </c>
      <c r="J471" s="12" t="str">
        <f>"≥17h"</f>
        <v>≥17h</v>
      </c>
      <c r="K471" s="12" t="s">
        <v>512</v>
      </c>
      <c r="L471" s="69" t="s">
        <v>519</v>
      </c>
      <c r="M471" s="148"/>
      <c r="N471" s="158"/>
      <c r="O471" s="149"/>
      <c r="P471" s="149">
        <v>1</v>
      </c>
      <c r="Q471" s="149"/>
      <c r="R471" s="149"/>
      <c r="S471" s="149"/>
      <c r="T471" s="150"/>
      <c r="U471" s="132" t="s">
        <v>373</v>
      </c>
      <c r="V471" s="133" t="str">
        <f>VLOOKUP(A471,DB_ACS_Q1_Q4!$A$4:$AD$1328,13)</f>
        <v>Gas Natural</v>
      </c>
      <c r="W471" s="134" t="str">
        <f>VLOOKUP(A471,DB_REF_Q1_Q4!$A$4:$AD$1328,13)</f>
        <v>Ninguno</v>
      </c>
    </row>
    <row r="472" spans="1:23" ht="12" customHeight="1">
      <c r="A472" s="10">
        <v>468</v>
      </c>
      <c r="B472" s="69" t="s">
        <v>82</v>
      </c>
      <c r="C472" s="69" t="s">
        <v>82</v>
      </c>
      <c r="D472" s="11" t="str">
        <f t="shared" si="24"/>
        <v>+60</v>
      </c>
      <c r="E472" s="11" t="s">
        <v>304</v>
      </c>
      <c r="F472" s="12" t="s">
        <v>48</v>
      </c>
      <c r="G472" s="12" t="s">
        <v>310</v>
      </c>
      <c r="H472" s="12" t="s">
        <v>306</v>
      </c>
      <c r="I472" s="11" t="s">
        <v>504</v>
      </c>
      <c r="J472" s="11" t="str">
        <f>"12-16h"</f>
        <v>12-16h</v>
      </c>
      <c r="K472" s="12" t="s">
        <v>512</v>
      </c>
      <c r="L472" s="69" t="s">
        <v>518</v>
      </c>
      <c r="M472" s="148">
        <v>1</v>
      </c>
      <c r="N472" s="158"/>
      <c r="O472" s="149"/>
      <c r="P472" s="149"/>
      <c r="Q472" s="149"/>
      <c r="R472" s="149"/>
      <c r="S472" s="149"/>
      <c r="T472" s="150"/>
      <c r="U472" s="132" t="s">
        <v>373</v>
      </c>
      <c r="V472" s="133" t="str">
        <f>VLOOKUP(A472,DB_ACS_Q1_Q4!$A$4:$AD$1328,13)</f>
        <v>Gas Natural</v>
      </c>
      <c r="W472" s="134" t="str">
        <f>VLOOKUP(A472,DB_REF_Q1_Q4!$A$4:$AD$1328,13)</f>
        <v>Ninguno</v>
      </c>
    </row>
    <row r="473" spans="1:23" ht="12" customHeight="1">
      <c r="A473" s="10">
        <v>469</v>
      </c>
      <c r="B473" s="69" t="s">
        <v>167</v>
      </c>
      <c r="C473" s="69" t="s">
        <v>167</v>
      </c>
      <c r="D473" s="11" t="s">
        <v>51</v>
      </c>
      <c r="E473" s="11" t="s">
        <v>304</v>
      </c>
      <c r="F473" s="12" t="s">
        <v>50</v>
      </c>
      <c r="G473" s="12" t="s">
        <v>310</v>
      </c>
      <c r="H473" s="12" t="s">
        <v>306</v>
      </c>
      <c r="I473" s="11" t="s">
        <v>507</v>
      </c>
      <c r="J473" s="11" t="str">
        <f>"12-16h"</f>
        <v>12-16h</v>
      </c>
      <c r="K473" s="12" t="s">
        <v>512</v>
      </c>
      <c r="L473" s="69" t="s">
        <v>518</v>
      </c>
      <c r="M473" s="148">
        <v>1</v>
      </c>
      <c r="N473" s="158"/>
      <c r="O473" s="149"/>
      <c r="P473" s="149">
        <v>1</v>
      </c>
      <c r="Q473" s="149"/>
      <c r="R473" s="149">
        <v>1</v>
      </c>
      <c r="S473" s="149"/>
      <c r="T473" s="150"/>
      <c r="U473" s="132" t="s">
        <v>372</v>
      </c>
      <c r="V473" s="133" t="str">
        <f>VLOOKUP(A473,DB_ACS_Q1_Q4!$A$4:$AD$1328,13)</f>
        <v>GLP</v>
      </c>
      <c r="W473" s="134" t="str">
        <f>VLOOKUP(A473,DB_REF_Q1_Q4!$A$4:$AD$1328,13)</f>
        <v>Ninguno</v>
      </c>
    </row>
    <row r="474" spans="1:23" ht="12" customHeight="1">
      <c r="A474" s="10">
        <v>470</v>
      </c>
      <c r="B474" s="69" t="s">
        <v>63</v>
      </c>
      <c r="C474" s="69" t="s">
        <v>63</v>
      </c>
      <c r="D474" s="11" t="s">
        <v>51</v>
      </c>
      <c r="E474" s="11" t="s">
        <v>303</v>
      </c>
      <c r="F474" s="12" t="s">
        <v>50</v>
      </c>
      <c r="G474" s="12" t="s">
        <v>310</v>
      </c>
      <c r="H474" s="12" t="s">
        <v>306</v>
      </c>
      <c r="I474" s="103" t="s">
        <v>504</v>
      </c>
      <c r="J474" s="12" t="str">
        <f>"≥17h"</f>
        <v>≥17h</v>
      </c>
      <c r="K474" s="12" t="s">
        <v>512</v>
      </c>
      <c r="L474" s="69" t="s">
        <v>518</v>
      </c>
      <c r="M474" s="148">
        <v>1</v>
      </c>
      <c r="N474" s="158"/>
      <c r="O474" s="149"/>
      <c r="P474" s="149">
        <v>1</v>
      </c>
      <c r="Q474" s="149"/>
      <c r="R474" s="149">
        <v>1</v>
      </c>
      <c r="S474" s="149"/>
      <c r="T474" s="150"/>
      <c r="U474" s="132" t="s">
        <v>342</v>
      </c>
      <c r="V474" s="133" t="str">
        <f>VLOOKUP(A474,DB_ACS_Q1_Q4!$A$4:$AD$1328,13)</f>
        <v>Electricidad</v>
      </c>
      <c r="W474" s="134" t="str">
        <f>VLOOKUP(A474,DB_REF_Q1_Q4!$A$4:$AD$1328,13)</f>
        <v>Ninguno</v>
      </c>
    </row>
    <row r="475" spans="1:23" ht="12" customHeight="1">
      <c r="A475" s="10">
        <v>471</v>
      </c>
      <c r="B475" s="69" t="s">
        <v>82</v>
      </c>
      <c r="C475" s="69" t="s">
        <v>82</v>
      </c>
      <c r="D475" s="11" t="s">
        <v>51</v>
      </c>
      <c r="E475" s="11" t="s">
        <v>304</v>
      </c>
      <c r="F475" s="12" t="s">
        <v>48</v>
      </c>
      <c r="G475" s="12" t="s">
        <v>310</v>
      </c>
      <c r="H475" s="12" t="s">
        <v>306</v>
      </c>
      <c r="I475" s="103" t="s">
        <v>504</v>
      </c>
      <c r="J475" s="11" t="str">
        <f>"12-16h"</f>
        <v>12-16h</v>
      </c>
      <c r="K475" s="12" t="s">
        <v>513</v>
      </c>
      <c r="L475" s="69" t="s">
        <v>518</v>
      </c>
      <c r="M475" s="148">
        <v>1</v>
      </c>
      <c r="N475" s="158"/>
      <c r="O475" s="149"/>
      <c r="P475" s="149">
        <v>1</v>
      </c>
      <c r="Q475" s="149"/>
      <c r="R475" s="149"/>
      <c r="S475" s="149"/>
      <c r="T475" s="150"/>
      <c r="U475" s="132" t="s">
        <v>371</v>
      </c>
      <c r="V475" s="133" t="str">
        <f>VLOOKUP(A475,DB_ACS_Q1_Q4!$A$4:$AD$1328,13)</f>
        <v>Gas Natural</v>
      </c>
      <c r="W475" s="134" t="str">
        <f>VLOOKUP(A475,DB_REF_Q1_Q4!$A$4:$AD$1328,13)</f>
        <v>AC Eléctrico</v>
      </c>
    </row>
    <row r="476" spans="1:23" ht="12" customHeight="1">
      <c r="A476" s="10">
        <v>472</v>
      </c>
      <c r="B476" s="69" t="s">
        <v>292</v>
      </c>
      <c r="C476" s="69" t="s">
        <v>292</v>
      </c>
      <c r="D476" s="11" t="s">
        <v>51</v>
      </c>
      <c r="E476" s="11" t="s">
        <v>303</v>
      </c>
      <c r="F476" s="12" t="s">
        <v>49</v>
      </c>
      <c r="G476" s="12" t="s">
        <v>310</v>
      </c>
      <c r="H476" s="12" t="s">
        <v>306</v>
      </c>
      <c r="I476" s="103" t="s">
        <v>504</v>
      </c>
      <c r="J476" s="11" t="str">
        <f>"12-16h"</f>
        <v>12-16h</v>
      </c>
      <c r="K476" s="12" t="s">
        <v>47</v>
      </c>
      <c r="L476" s="69" t="s">
        <v>518</v>
      </c>
      <c r="M476" s="148">
        <v>1</v>
      </c>
      <c r="N476" s="158"/>
      <c r="O476" s="149"/>
      <c r="P476" s="149"/>
      <c r="Q476" s="149"/>
      <c r="R476" s="149"/>
      <c r="S476" s="149"/>
      <c r="T476" s="150"/>
      <c r="U476" s="132" t="s">
        <v>373</v>
      </c>
      <c r="V476" s="133" t="str">
        <f>VLOOKUP(A476,DB_ACS_Q1_Q4!$A$4:$AD$1328,13)</f>
        <v>Gas Natural</v>
      </c>
      <c r="W476" s="134" t="str">
        <f>VLOOKUP(A476,DB_REF_Q1_Q4!$A$4:$AD$1328,13)</f>
        <v>Ninguno</v>
      </c>
    </row>
    <row r="477" spans="1:23" ht="12" customHeight="1">
      <c r="A477" s="10">
        <v>473</v>
      </c>
      <c r="B477" s="69" t="s">
        <v>72</v>
      </c>
      <c r="C477" s="69" t="s">
        <v>72</v>
      </c>
      <c r="D477" s="11" t="s">
        <v>25</v>
      </c>
      <c r="E477" s="11" t="s">
        <v>304</v>
      </c>
      <c r="F477" s="12" t="s">
        <v>48</v>
      </c>
      <c r="G477" s="12" t="s">
        <v>510</v>
      </c>
      <c r="H477" s="12" t="s">
        <v>307</v>
      </c>
      <c r="I477" s="11" t="s">
        <v>504</v>
      </c>
      <c r="J477" s="12" t="str">
        <f>"≥17h"</f>
        <v>≥17h</v>
      </c>
      <c r="K477" s="12" t="s">
        <v>47</v>
      </c>
      <c r="L477" s="69" t="s">
        <v>519</v>
      </c>
      <c r="M477" s="148">
        <v>1</v>
      </c>
      <c r="N477" s="158"/>
      <c r="O477" s="149"/>
      <c r="P477" s="149"/>
      <c r="Q477" s="149"/>
      <c r="R477" s="149"/>
      <c r="S477" s="149"/>
      <c r="T477" s="150"/>
      <c r="U477" s="132" t="s">
        <v>373</v>
      </c>
      <c r="V477" s="133" t="str">
        <f>VLOOKUP(A477,DB_ACS_Q1_Q4!$A$4:$AD$1328,13)</f>
        <v>Gas Natural</v>
      </c>
      <c r="W477" s="134" t="str">
        <f>VLOOKUP(A477,DB_REF_Q1_Q4!$A$4:$AD$1328,13)</f>
        <v>Ninguno</v>
      </c>
    </row>
    <row r="478" spans="1:23" ht="12" customHeight="1">
      <c r="A478" s="10">
        <v>474</v>
      </c>
      <c r="B478" s="69" t="s">
        <v>283</v>
      </c>
      <c r="C478" s="69" t="s">
        <v>281</v>
      </c>
      <c r="D478" s="11" t="str">
        <f>"+60"</f>
        <v>+60</v>
      </c>
      <c r="E478" s="11" t="s">
        <v>303</v>
      </c>
      <c r="F478" s="12" t="s">
        <v>48</v>
      </c>
      <c r="G478" s="11" t="s">
        <v>511</v>
      </c>
      <c r="H478" s="12" t="s">
        <v>306</v>
      </c>
      <c r="I478" s="11" t="s">
        <v>504</v>
      </c>
      <c r="J478" s="12" t="str">
        <f>"≥17h"</f>
        <v>≥17h</v>
      </c>
      <c r="K478" s="12" t="s">
        <v>513</v>
      </c>
      <c r="L478" s="69" t="s">
        <v>519</v>
      </c>
      <c r="M478" s="148">
        <v>1</v>
      </c>
      <c r="N478" s="158"/>
      <c r="O478" s="149"/>
      <c r="P478" s="149"/>
      <c r="Q478" s="149"/>
      <c r="R478" s="149"/>
      <c r="S478" s="149"/>
      <c r="T478" s="150"/>
      <c r="U478" s="132" t="s">
        <v>374</v>
      </c>
      <c r="V478" s="133" t="str">
        <f>VLOOKUP(A478,DB_ACS_Q1_Q4!$A$4:$AD$1328,13)</f>
        <v>Gasóleo</v>
      </c>
      <c r="W478" s="134" t="str">
        <f>VLOOKUP(A478,DB_REF_Q1_Q4!$A$4:$AD$1328,13)</f>
        <v>Ninguno</v>
      </c>
    </row>
    <row r="479" spans="1:23" ht="12" customHeight="1">
      <c r="A479" s="10">
        <v>475</v>
      </c>
      <c r="B479" s="69" t="s">
        <v>72</v>
      </c>
      <c r="C479" s="69" t="s">
        <v>72</v>
      </c>
      <c r="D479" s="11" t="str">
        <f>"+60"</f>
        <v>+60</v>
      </c>
      <c r="E479" s="11" t="s">
        <v>304</v>
      </c>
      <c r="F479" s="12" t="s">
        <v>50</v>
      </c>
      <c r="G479" s="12" t="s">
        <v>510</v>
      </c>
      <c r="H479" s="12" t="s">
        <v>308</v>
      </c>
      <c r="I479" s="11" t="s">
        <v>507</v>
      </c>
      <c r="J479" s="12" t="str">
        <f>"≥17h"</f>
        <v>≥17h</v>
      </c>
      <c r="K479" s="12" t="s">
        <v>513</v>
      </c>
      <c r="L479" s="69" t="s">
        <v>519</v>
      </c>
      <c r="M479" s="148">
        <v>1</v>
      </c>
      <c r="N479" s="158"/>
      <c r="O479" s="149"/>
      <c r="P479" s="149"/>
      <c r="Q479" s="149"/>
      <c r="R479" s="149"/>
      <c r="S479" s="149"/>
      <c r="T479" s="150"/>
      <c r="U479" s="132" t="s">
        <v>373</v>
      </c>
      <c r="V479" s="133" t="str">
        <f>VLOOKUP(A479,DB_ACS_Q1_Q4!$A$4:$AD$1328,13)</f>
        <v>Gas Natural</v>
      </c>
      <c r="W479" s="134" t="str">
        <f>VLOOKUP(A479,DB_REF_Q1_Q4!$A$4:$AD$1328,13)</f>
        <v>Ninguno</v>
      </c>
    </row>
    <row r="480" spans="1:23" ht="12" customHeight="1">
      <c r="A480" s="10">
        <v>476</v>
      </c>
      <c r="B480" s="69" t="s">
        <v>292</v>
      </c>
      <c r="C480" s="69" t="s">
        <v>292</v>
      </c>
      <c r="D480" s="11" t="s">
        <v>51</v>
      </c>
      <c r="E480" s="11" t="s">
        <v>303</v>
      </c>
      <c r="F480" s="12" t="s">
        <v>48</v>
      </c>
      <c r="G480" s="12" t="s">
        <v>310</v>
      </c>
      <c r="H480" s="12" t="s">
        <v>306</v>
      </c>
      <c r="I480" s="11" t="s">
        <v>504</v>
      </c>
      <c r="J480" s="11" t="str">
        <f>"12-16h"</f>
        <v>12-16h</v>
      </c>
      <c r="K480" s="12" t="s">
        <v>513</v>
      </c>
      <c r="L480" s="69" t="s">
        <v>518</v>
      </c>
      <c r="M480" s="148">
        <v>1</v>
      </c>
      <c r="N480" s="158"/>
      <c r="O480" s="149"/>
      <c r="P480" s="149"/>
      <c r="Q480" s="149">
        <v>1</v>
      </c>
      <c r="R480" s="149">
        <v>1</v>
      </c>
      <c r="S480" s="149"/>
      <c r="T480" s="150"/>
      <c r="U480" s="132" t="s">
        <v>373</v>
      </c>
      <c r="V480" s="133" t="str">
        <f>VLOOKUP(A480,DB_ACS_Q1_Q4!$A$4:$AD$1328,13)</f>
        <v>Gas Natural</v>
      </c>
      <c r="W480" s="134" t="str">
        <f>VLOOKUP(A480,DB_REF_Q1_Q4!$A$4:$AD$1328,13)</f>
        <v>AC Eléctrico</v>
      </c>
    </row>
    <row r="481" spans="1:23" ht="12" customHeight="1">
      <c r="A481" s="10">
        <v>477</v>
      </c>
      <c r="B481" s="69" t="s">
        <v>283</v>
      </c>
      <c r="C481" s="69" t="s">
        <v>281</v>
      </c>
      <c r="D481" s="11" t="str">
        <f>"+60"</f>
        <v>+60</v>
      </c>
      <c r="E481" s="11" t="s">
        <v>304</v>
      </c>
      <c r="F481" s="12" t="s">
        <v>50</v>
      </c>
      <c r="G481" s="11" t="s">
        <v>511</v>
      </c>
      <c r="H481" s="12" t="s">
        <v>306</v>
      </c>
      <c r="I481" s="11" t="s">
        <v>507</v>
      </c>
      <c r="J481" s="12" t="str">
        <f>"≥17h"</f>
        <v>≥17h</v>
      </c>
      <c r="K481" s="12" t="s">
        <v>513</v>
      </c>
      <c r="L481" s="69" t="s">
        <v>519</v>
      </c>
      <c r="M481" s="148">
        <v>1</v>
      </c>
      <c r="N481" s="158"/>
      <c r="O481" s="149"/>
      <c r="P481" s="149"/>
      <c r="Q481" s="149"/>
      <c r="R481" s="149"/>
      <c r="S481" s="149"/>
      <c r="T481" s="150"/>
      <c r="U481" s="132" t="s">
        <v>373</v>
      </c>
      <c r="V481" s="133" t="str">
        <f>VLOOKUP(A481,DB_ACS_Q1_Q4!$A$4:$AD$1328,13)</f>
        <v>Gas Natural</v>
      </c>
      <c r="W481" s="134" t="str">
        <f>VLOOKUP(A481,DB_REF_Q1_Q4!$A$4:$AD$1328,13)</f>
        <v>Ninguno</v>
      </c>
    </row>
    <row r="482" spans="1:23" ht="12" customHeight="1">
      <c r="A482" s="10">
        <v>478</v>
      </c>
      <c r="B482" s="69" t="s">
        <v>82</v>
      </c>
      <c r="C482" s="69" t="s">
        <v>82</v>
      </c>
      <c r="D482" s="11" t="str">
        <f>"+60"</f>
        <v>+60</v>
      </c>
      <c r="E482" s="11" t="s">
        <v>303</v>
      </c>
      <c r="F482" s="12" t="s">
        <v>48</v>
      </c>
      <c r="G482" s="12" t="s">
        <v>310</v>
      </c>
      <c r="H482" s="12" t="s">
        <v>306</v>
      </c>
      <c r="I482" s="11" t="s">
        <v>504</v>
      </c>
      <c r="J482" s="11" t="str">
        <f>"12-16h"</f>
        <v>12-16h</v>
      </c>
      <c r="K482" s="12" t="s">
        <v>513</v>
      </c>
      <c r="L482" s="69" t="s">
        <v>518</v>
      </c>
      <c r="M482" s="148">
        <v>1</v>
      </c>
      <c r="N482" s="158"/>
      <c r="O482" s="149"/>
      <c r="P482" s="149"/>
      <c r="Q482" s="149"/>
      <c r="R482" s="149"/>
      <c r="S482" s="149"/>
      <c r="T482" s="150"/>
      <c r="U482" s="132" t="s">
        <v>371</v>
      </c>
      <c r="V482" s="133" t="str">
        <f>VLOOKUP(A482,DB_ACS_Q1_Q4!$A$4:$AD$1328,13)</f>
        <v>Gas Natural</v>
      </c>
      <c r="W482" s="134" t="str">
        <f>VLOOKUP(A482,DB_REF_Q1_Q4!$A$4:$AD$1328,13)</f>
        <v>Bomba de calor aire</v>
      </c>
    </row>
    <row r="483" spans="1:23" ht="12" customHeight="1">
      <c r="A483" s="10">
        <v>479</v>
      </c>
      <c r="B483" s="69" t="s">
        <v>72</v>
      </c>
      <c r="C483" s="69" t="s">
        <v>72</v>
      </c>
      <c r="D483" s="11" t="str">
        <f>"+60"</f>
        <v>+60</v>
      </c>
      <c r="E483" s="11" t="s">
        <v>304</v>
      </c>
      <c r="F483" s="12" t="s">
        <v>49</v>
      </c>
      <c r="G483" s="12" t="s">
        <v>310</v>
      </c>
      <c r="H483" s="12" t="s">
        <v>306</v>
      </c>
      <c r="I483" s="11" t="s">
        <v>507</v>
      </c>
      <c r="J483" s="12" t="str">
        <f>"≥17h"</f>
        <v>≥17h</v>
      </c>
      <c r="K483" s="12" t="s">
        <v>512</v>
      </c>
      <c r="L483" s="69" t="s">
        <v>519</v>
      </c>
      <c r="M483" s="148">
        <v>1</v>
      </c>
      <c r="N483" s="158"/>
      <c r="O483" s="149"/>
      <c r="P483" s="149"/>
      <c r="Q483" s="149"/>
      <c r="R483" s="149"/>
      <c r="S483" s="149"/>
      <c r="T483" s="150"/>
      <c r="U483" s="132" t="s">
        <v>373</v>
      </c>
      <c r="V483" s="133" t="str">
        <f>VLOOKUP(A483,DB_ACS_Q1_Q4!$A$4:$AD$1328,13)</f>
        <v>Gas Natural</v>
      </c>
      <c r="W483" s="134" t="str">
        <f>VLOOKUP(A483,DB_REF_Q1_Q4!$A$4:$AD$1328,13)</f>
        <v>Ninguno</v>
      </c>
    </row>
    <row r="484" spans="1:23" ht="12" customHeight="1">
      <c r="A484" s="10">
        <v>480</v>
      </c>
      <c r="B484" s="69" t="s">
        <v>292</v>
      </c>
      <c r="C484" s="69" t="s">
        <v>292</v>
      </c>
      <c r="D484" s="11" t="str">
        <f>"+60"</f>
        <v>+60</v>
      </c>
      <c r="E484" s="11" t="s">
        <v>304</v>
      </c>
      <c r="F484" s="12" t="s">
        <v>48</v>
      </c>
      <c r="G484" s="12" t="s">
        <v>310</v>
      </c>
      <c r="H484" s="12" t="s">
        <v>308</v>
      </c>
      <c r="I484" s="11" t="s">
        <v>504</v>
      </c>
      <c r="J484" s="12" t="str">
        <f>"≥17h"</f>
        <v>≥17h</v>
      </c>
      <c r="K484" s="12" t="s">
        <v>513</v>
      </c>
      <c r="L484" s="69" t="s">
        <v>518</v>
      </c>
      <c r="M484" s="148">
        <v>1</v>
      </c>
      <c r="N484" s="158"/>
      <c r="O484" s="149"/>
      <c r="P484" s="149"/>
      <c r="Q484" s="149"/>
      <c r="R484" s="149"/>
      <c r="S484" s="149"/>
      <c r="T484" s="150"/>
      <c r="U484" s="132" t="s">
        <v>373</v>
      </c>
      <c r="V484" s="133" t="str">
        <f>VLOOKUP(A484,DB_ACS_Q1_Q4!$A$4:$AD$1328,13)</f>
        <v>Electricidad</v>
      </c>
      <c r="W484" s="134" t="str">
        <f>VLOOKUP(A484,DB_REF_Q1_Q4!$A$4:$AD$1328,13)</f>
        <v>AC Eléctrico</v>
      </c>
    </row>
    <row r="485" spans="1:23" ht="12" customHeight="1">
      <c r="A485" s="10">
        <v>481</v>
      </c>
      <c r="B485" s="69" t="s">
        <v>283</v>
      </c>
      <c r="C485" s="69" t="s">
        <v>281</v>
      </c>
      <c r="D485" s="11" t="s">
        <v>51</v>
      </c>
      <c r="E485" s="11" t="s">
        <v>304</v>
      </c>
      <c r="F485" s="12" t="s">
        <v>50</v>
      </c>
      <c r="G485" s="11" t="s">
        <v>511</v>
      </c>
      <c r="H485" s="12" t="s">
        <v>306</v>
      </c>
      <c r="I485" s="103" t="s">
        <v>504</v>
      </c>
      <c r="J485" s="12" t="str">
        <f>"≥17h"</f>
        <v>≥17h</v>
      </c>
      <c r="K485" s="12" t="s">
        <v>47</v>
      </c>
      <c r="L485" s="69" t="s">
        <v>519</v>
      </c>
      <c r="M485" s="148">
        <v>1</v>
      </c>
      <c r="N485" s="158"/>
      <c r="O485" s="149"/>
      <c r="P485" s="149"/>
      <c r="Q485" s="149"/>
      <c r="R485" s="149"/>
      <c r="S485" s="149"/>
      <c r="T485" s="150"/>
      <c r="U485" s="132" t="s">
        <v>373</v>
      </c>
      <c r="V485" s="133" t="str">
        <f>VLOOKUP(A485,DB_ACS_Q1_Q4!$A$4:$AD$1328,13)</f>
        <v>Gas Natural</v>
      </c>
      <c r="W485" s="134" t="str">
        <f>VLOOKUP(A485,DB_REF_Q1_Q4!$A$4:$AD$1328,13)</f>
        <v>Ninguno</v>
      </c>
    </row>
    <row r="486" spans="1:23" ht="12" customHeight="1">
      <c r="A486" s="10">
        <v>482</v>
      </c>
      <c r="B486" s="69" t="s">
        <v>261</v>
      </c>
      <c r="C486" s="69" t="s">
        <v>260</v>
      </c>
      <c r="D486" s="11" t="s">
        <v>25</v>
      </c>
      <c r="E486" s="11" t="s">
        <v>304</v>
      </c>
      <c r="F486" s="12" t="s">
        <v>49</v>
      </c>
      <c r="G486" s="11" t="s">
        <v>511</v>
      </c>
      <c r="H486" s="12" t="s">
        <v>308</v>
      </c>
      <c r="I486" s="11" t="s">
        <v>504</v>
      </c>
      <c r="J486" s="12" t="str">
        <f>"≥17h"</f>
        <v>≥17h</v>
      </c>
      <c r="K486" s="12" t="s">
        <v>47</v>
      </c>
      <c r="L486" s="69" t="s">
        <v>519</v>
      </c>
      <c r="M486" s="148"/>
      <c r="N486" s="158"/>
      <c r="O486" s="149"/>
      <c r="P486" s="149">
        <v>1</v>
      </c>
      <c r="Q486" s="149"/>
      <c r="R486" s="149">
        <v>1</v>
      </c>
      <c r="S486" s="149"/>
      <c r="T486" s="150"/>
      <c r="U486" s="132" t="s">
        <v>374</v>
      </c>
      <c r="V486" s="133" t="str">
        <f>VLOOKUP(A486,DB_ACS_Q1_Q4!$A$4:$AD$1328,13)</f>
        <v>Gasóleo</v>
      </c>
      <c r="W486" s="134" t="str">
        <f>VLOOKUP(A486,DB_REF_Q1_Q4!$A$4:$AD$1328,13)</f>
        <v>Ninguno</v>
      </c>
    </row>
    <row r="487" spans="1:23" ht="12" customHeight="1">
      <c r="A487" s="10">
        <v>483</v>
      </c>
      <c r="B487" s="69" t="s">
        <v>144</v>
      </c>
      <c r="C487" s="69" t="s">
        <v>79</v>
      </c>
      <c r="D487" s="11" t="str">
        <f>"+60"</f>
        <v>+60</v>
      </c>
      <c r="E487" s="11" t="s">
        <v>304</v>
      </c>
      <c r="F487" s="12" t="s">
        <v>49</v>
      </c>
      <c r="G487" s="11" t="s">
        <v>511</v>
      </c>
      <c r="H487" s="12" t="s">
        <v>308</v>
      </c>
      <c r="I487" s="11" t="s">
        <v>504</v>
      </c>
      <c r="J487" s="12" t="str">
        <f>"≥17h"</f>
        <v>≥17h</v>
      </c>
      <c r="K487" s="12" t="s">
        <v>512</v>
      </c>
      <c r="L487" s="69" t="s">
        <v>520</v>
      </c>
      <c r="M487" s="148"/>
      <c r="N487" s="158"/>
      <c r="O487" s="149"/>
      <c r="P487" s="149">
        <v>1</v>
      </c>
      <c r="Q487" s="149"/>
      <c r="R487" s="149"/>
      <c r="S487" s="149"/>
      <c r="T487" s="150"/>
      <c r="U487" s="132" t="s">
        <v>374</v>
      </c>
      <c r="V487" s="133" t="str">
        <f>VLOOKUP(A487,DB_ACS_Q1_Q4!$A$4:$AD$1328,13)</f>
        <v>Gasóleo</v>
      </c>
      <c r="W487" s="134" t="str">
        <f>VLOOKUP(A487,DB_REF_Q1_Q4!$A$4:$AD$1328,13)</f>
        <v>Ninguno</v>
      </c>
    </row>
    <row r="488" spans="1:23" ht="12" customHeight="1">
      <c r="A488" s="10">
        <v>484</v>
      </c>
      <c r="B488" s="69" t="s">
        <v>227</v>
      </c>
      <c r="C488" s="69" t="s">
        <v>69</v>
      </c>
      <c r="D488" s="11" t="str">
        <f>"+60"</f>
        <v>+60</v>
      </c>
      <c r="E488" s="11" t="s">
        <v>304</v>
      </c>
      <c r="F488" s="12" t="s">
        <v>49</v>
      </c>
      <c r="G488" s="11" t="s">
        <v>511</v>
      </c>
      <c r="H488" s="12" t="s">
        <v>308</v>
      </c>
      <c r="I488" s="103" t="s">
        <v>504</v>
      </c>
      <c r="J488" s="11" t="str">
        <f>"≤12h"</f>
        <v>≤12h</v>
      </c>
      <c r="K488" s="12" t="s">
        <v>512</v>
      </c>
      <c r="L488" s="69" t="s">
        <v>518</v>
      </c>
      <c r="M488" s="148"/>
      <c r="N488" s="158"/>
      <c r="O488" s="149"/>
      <c r="P488" s="149">
        <v>1</v>
      </c>
      <c r="Q488" s="149"/>
      <c r="R488" s="149"/>
      <c r="S488" s="149"/>
      <c r="T488" s="150"/>
      <c r="U488" s="132" t="s">
        <v>342</v>
      </c>
      <c r="V488" s="133" t="str">
        <f>VLOOKUP(A488,DB_ACS_Q1_Q4!$A$4:$AD$1328,13)</f>
        <v>GLP</v>
      </c>
      <c r="W488" s="134" t="str">
        <f>VLOOKUP(A488,DB_REF_Q1_Q4!$A$4:$AD$1328,13)</f>
        <v>AC Eléctrico</v>
      </c>
    </row>
    <row r="489" spans="1:23" ht="12" customHeight="1">
      <c r="A489" s="10">
        <v>485</v>
      </c>
      <c r="B489" s="69" t="s">
        <v>261</v>
      </c>
      <c r="C489" s="69" t="s">
        <v>260</v>
      </c>
      <c r="D489" s="11" t="str">
        <f>"+60"</f>
        <v>+60</v>
      </c>
      <c r="E489" s="11" t="s">
        <v>304</v>
      </c>
      <c r="F489" s="12" t="s">
        <v>49</v>
      </c>
      <c r="G489" s="11" t="s">
        <v>511</v>
      </c>
      <c r="H489" s="12" t="s">
        <v>308</v>
      </c>
      <c r="I489" s="11" t="s">
        <v>507</v>
      </c>
      <c r="J489" s="12" t="str">
        <f>"≥17h"</f>
        <v>≥17h</v>
      </c>
      <c r="K489" s="12" t="s">
        <v>47</v>
      </c>
      <c r="L489" s="69" t="s">
        <v>519</v>
      </c>
      <c r="M489" s="148"/>
      <c r="N489" s="158"/>
      <c r="O489" s="149"/>
      <c r="P489" s="149">
        <v>1</v>
      </c>
      <c r="Q489" s="149"/>
      <c r="R489" s="149"/>
      <c r="S489" s="149"/>
      <c r="T489" s="150"/>
      <c r="U489" s="132" t="s">
        <v>374</v>
      </c>
      <c r="V489" s="133" t="str">
        <f>VLOOKUP(A489,DB_ACS_Q1_Q4!$A$4:$AD$1328,13)</f>
        <v>Gasóleo</v>
      </c>
      <c r="W489" s="134" t="str">
        <f>VLOOKUP(A489,DB_REF_Q1_Q4!$A$4:$AD$1328,13)</f>
        <v>Ninguno</v>
      </c>
    </row>
    <row r="490" spans="1:23" ht="12" customHeight="1">
      <c r="A490" s="10">
        <v>486</v>
      </c>
      <c r="B490" s="69" t="s">
        <v>98</v>
      </c>
      <c r="C490" s="69" t="s">
        <v>98</v>
      </c>
      <c r="D490" s="11" t="s">
        <v>51</v>
      </c>
      <c r="E490" s="11" t="s">
        <v>304</v>
      </c>
      <c r="F490" s="12" t="s">
        <v>48</v>
      </c>
      <c r="G490" s="12" t="s">
        <v>310</v>
      </c>
      <c r="H490" s="12" t="s">
        <v>306</v>
      </c>
      <c r="I490" s="11" t="s">
        <v>504</v>
      </c>
      <c r="J490" s="11" t="str">
        <f>"12-16h"</f>
        <v>12-16h</v>
      </c>
      <c r="K490" s="12" t="s">
        <v>513</v>
      </c>
      <c r="L490" s="69" t="s">
        <v>518</v>
      </c>
      <c r="M490" s="148">
        <v>1</v>
      </c>
      <c r="N490" s="158"/>
      <c r="O490" s="149"/>
      <c r="P490" s="149">
        <v>1</v>
      </c>
      <c r="Q490" s="149"/>
      <c r="R490" s="149">
        <v>1</v>
      </c>
      <c r="S490" s="149"/>
      <c r="T490" s="150"/>
      <c r="U490" s="132" t="s">
        <v>385</v>
      </c>
      <c r="V490" s="133" t="str">
        <f>VLOOKUP(A490,DB_ACS_Q1_Q4!$A$4:$AD$1328,13)</f>
        <v>Gas Natural</v>
      </c>
      <c r="W490" s="134" t="str">
        <f>VLOOKUP(A490,DB_REF_Q1_Q4!$A$4:$AD$1328,13)</f>
        <v>Bomba de calor aire</v>
      </c>
    </row>
    <row r="491" spans="1:23" ht="12" customHeight="1">
      <c r="A491" s="10">
        <v>487</v>
      </c>
      <c r="B491" s="69" t="s">
        <v>145</v>
      </c>
      <c r="C491" s="69" t="s">
        <v>79</v>
      </c>
      <c r="D491" s="11" t="s">
        <v>51</v>
      </c>
      <c r="E491" s="11" t="s">
        <v>303</v>
      </c>
      <c r="F491" s="12" t="s">
        <v>49</v>
      </c>
      <c r="G491" s="11" t="s">
        <v>511</v>
      </c>
      <c r="H491" s="12" t="s">
        <v>308</v>
      </c>
      <c r="I491" s="12" t="s">
        <v>505</v>
      </c>
      <c r="J491" s="11" t="str">
        <f>"12-16h"</f>
        <v>12-16h</v>
      </c>
      <c r="K491" s="12" t="s">
        <v>47</v>
      </c>
      <c r="L491" s="69" t="s">
        <v>520</v>
      </c>
      <c r="M491" s="148"/>
      <c r="N491" s="158"/>
      <c r="O491" s="149"/>
      <c r="P491" s="149">
        <v>1</v>
      </c>
      <c r="Q491" s="149"/>
      <c r="R491" s="149"/>
      <c r="S491" s="149"/>
      <c r="T491" s="150"/>
      <c r="U491" s="132" t="s">
        <v>309</v>
      </c>
      <c r="V491" s="133" t="str">
        <f>VLOOKUP(A491,DB_ACS_Q1_Q4!$A$4:$AD$1328,13)</f>
        <v>Electricidad</v>
      </c>
      <c r="W491" s="134" t="str">
        <f>VLOOKUP(A491,DB_REF_Q1_Q4!$A$4:$AD$1328,13)</f>
        <v>Ninguno</v>
      </c>
    </row>
    <row r="492" spans="1:23" ht="12" customHeight="1">
      <c r="A492" s="10">
        <v>488</v>
      </c>
      <c r="B492" s="69" t="s">
        <v>261</v>
      </c>
      <c r="C492" s="69" t="s">
        <v>260</v>
      </c>
      <c r="D492" s="11" t="str">
        <f>"+60"</f>
        <v>+60</v>
      </c>
      <c r="E492" s="11" t="s">
        <v>304</v>
      </c>
      <c r="F492" s="12" t="s">
        <v>49</v>
      </c>
      <c r="G492" s="11" t="s">
        <v>511</v>
      </c>
      <c r="H492" s="12" t="s">
        <v>308</v>
      </c>
      <c r="I492" s="11" t="s">
        <v>504</v>
      </c>
      <c r="J492" s="12" t="str">
        <f>"≥17h"</f>
        <v>≥17h</v>
      </c>
      <c r="K492" s="12" t="s">
        <v>47</v>
      </c>
      <c r="L492" s="69" t="s">
        <v>519</v>
      </c>
      <c r="M492" s="148"/>
      <c r="N492" s="158"/>
      <c r="O492" s="149"/>
      <c r="P492" s="149">
        <v>1</v>
      </c>
      <c r="Q492" s="149"/>
      <c r="R492" s="149"/>
      <c r="S492" s="149"/>
      <c r="T492" s="150"/>
      <c r="U492" s="132" t="s">
        <v>373</v>
      </c>
      <c r="V492" s="133" t="str">
        <f>VLOOKUP(A492,DB_ACS_Q1_Q4!$A$4:$AD$1328,13)</f>
        <v>Gas Natural</v>
      </c>
      <c r="W492" s="134" t="str">
        <f>VLOOKUP(A492,DB_REF_Q1_Q4!$A$4:$AD$1328,13)</f>
        <v>Ninguno</v>
      </c>
    </row>
    <row r="493" spans="1:23" ht="12" customHeight="1">
      <c r="A493" s="10">
        <v>489</v>
      </c>
      <c r="B493" s="69" t="s">
        <v>227</v>
      </c>
      <c r="C493" s="69" t="s">
        <v>69</v>
      </c>
      <c r="D493" s="11" t="s">
        <v>51</v>
      </c>
      <c r="E493" s="11" t="s">
        <v>303</v>
      </c>
      <c r="F493" s="12" t="s">
        <v>48</v>
      </c>
      <c r="G493" s="11" t="s">
        <v>511</v>
      </c>
      <c r="H493" s="12" t="s">
        <v>308</v>
      </c>
      <c r="I493" s="11" t="s">
        <v>507</v>
      </c>
      <c r="J493" s="12" t="str">
        <f>"≥17h"</f>
        <v>≥17h</v>
      </c>
      <c r="K493" s="12" t="s">
        <v>512</v>
      </c>
      <c r="L493" s="69" t="s">
        <v>518</v>
      </c>
      <c r="M493" s="148"/>
      <c r="N493" s="158"/>
      <c r="O493" s="149"/>
      <c r="P493" s="149"/>
      <c r="Q493" s="149"/>
      <c r="R493" s="149">
        <v>1</v>
      </c>
      <c r="S493" s="149"/>
      <c r="T493" s="150"/>
      <c r="U493" s="132" t="s">
        <v>371</v>
      </c>
      <c r="V493" s="133" t="str">
        <f>VLOOKUP(A493,DB_ACS_Q1_Q4!$A$4:$AD$1328,13)</f>
        <v>Electricidad</v>
      </c>
      <c r="W493" s="134" t="str">
        <f>VLOOKUP(A493,DB_REF_Q1_Q4!$A$4:$AD$1328,13)</f>
        <v>AC Eléctrico</v>
      </c>
    </row>
    <row r="494" spans="1:23" ht="12" customHeight="1">
      <c r="A494" s="10">
        <v>490</v>
      </c>
      <c r="B494" s="69" t="s">
        <v>82</v>
      </c>
      <c r="C494" s="69" t="s">
        <v>82</v>
      </c>
      <c r="D494" s="11" t="str">
        <f>"+60"</f>
        <v>+60</v>
      </c>
      <c r="E494" s="11" t="s">
        <v>303</v>
      </c>
      <c r="F494" s="12" t="s">
        <v>50</v>
      </c>
      <c r="G494" s="12" t="s">
        <v>310</v>
      </c>
      <c r="H494" s="12" t="s">
        <v>306</v>
      </c>
      <c r="I494" s="11" t="s">
        <v>507</v>
      </c>
      <c r="J494" s="11" t="str">
        <f>"12-16h"</f>
        <v>12-16h</v>
      </c>
      <c r="K494" s="12" t="s">
        <v>512</v>
      </c>
      <c r="L494" s="69" t="s">
        <v>518</v>
      </c>
      <c r="M494" s="148"/>
      <c r="N494" s="158">
        <v>1</v>
      </c>
      <c r="O494" s="149"/>
      <c r="P494" s="149"/>
      <c r="Q494" s="149"/>
      <c r="R494" s="149"/>
      <c r="S494" s="149"/>
      <c r="T494" s="150"/>
      <c r="U494" s="132" t="s">
        <v>342</v>
      </c>
      <c r="V494" s="133" t="str">
        <f>VLOOKUP(A494,DB_ACS_Q1_Q4!$A$4:$AD$1328,13)</f>
        <v>Gas Natural</v>
      </c>
      <c r="W494" s="134" t="str">
        <f>VLOOKUP(A494,DB_REF_Q1_Q4!$A$4:$AD$1328,13)</f>
        <v>Bomba de calor agua</v>
      </c>
    </row>
    <row r="495" spans="1:23" ht="12" customHeight="1">
      <c r="A495" s="10">
        <v>491</v>
      </c>
      <c r="B495" s="69" t="s">
        <v>144</v>
      </c>
      <c r="C495" s="69" t="s">
        <v>79</v>
      </c>
      <c r="D495" s="11" t="str">
        <f>"+60"</f>
        <v>+60</v>
      </c>
      <c r="E495" s="11" t="s">
        <v>304</v>
      </c>
      <c r="F495" s="12" t="s">
        <v>49</v>
      </c>
      <c r="G495" s="11" t="s">
        <v>511</v>
      </c>
      <c r="H495" s="12" t="s">
        <v>308</v>
      </c>
      <c r="I495" s="11" t="s">
        <v>504</v>
      </c>
      <c r="J495" s="12" t="str">
        <f>"≥17h"</f>
        <v>≥17h</v>
      </c>
      <c r="K495" s="12" t="s">
        <v>512</v>
      </c>
      <c r="L495" s="69" t="s">
        <v>520</v>
      </c>
      <c r="M495" s="148"/>
      <c r="N495" s="158"/>
      <c r="O495" s="149"/>
      <c r="P495" s="149">
        <v>1</v>
      </c>
      <c r="Q495" s="149"/>
      <c r="R495" s="149"/>
      <c r="S495" s="149"/>
      <c r="T495" s="150"/>
      <c r="U495" s="132" t="s">
        <v>374</v>
      </c>
      <c r="V495" s="133" t="str">
        <f>VLOOKUP(A495,DB_ACS_Q1_Q4!$A$4:$AD$1328,13)</f>
        <v>Gasóleo</v>
      </c>
      <c r="W495" s="134" t="str">
        <f>VLOOKUP(A495,DB_REF_Q1_Q4!$A$4:$AD$1328,13)</f>
        <v>Ninguno</v>
      </c>
    </row>
    <row r="496" spans="1:23" ht="12" customHeight="1">
      <c r="A496" s="10">
        <v>492</v>
      </c>
      <c r="B496" s="69" t="s">
        <v>261</v>
      </c>
      <c r="C496" s="69" t="s">
        <v>260</v>
      </c>
      <c r="D496" s="11" t="str">
        <f>"+60"</f>
        <v>+60</v>
      </c>
      <c r="E496" s="11" t="s">
        <v>303</v>
      </c>
      <c r="F496" s="12" t="s">
        <v>49</v>
      </c>
      <c r="G496" s="11" t="s">
        <v>511</v>
      </c>
      <c r="H496" s="12" t="s">
        <v>308</v>
      </c>
      <c r="I496" s="103" t="s">
        <v>505</v>
      </c>
      <c r="J496" s="12" t="str">
        <f>"≥17h"</f>
        <v>≥17h</v>
      </c>
      <c r="K496" s="12" t="s">
        <v>512</v>
      </c>
      <c r="L496" s="69" t="s">
        <v>519</v>
      </c>
      <c r="M496" s="148"/>
      <c r="N496" s="158"/>
      <c r="O496" s="149"/>
      <c r="P496" s="149">
        <v>1</v>
      </c>
      <c r="Q496" s="149"/>
      <c r="R496" s="149"/>
      <c r="S496" s="149"/>
      <c r="T496" s="150"/>
      <c r="U496" s="132" t="s">
        <v>339</v>
      </c>
      <c r="V496" s="133" t="str">
        <f>VLOOKUP(A496,DB_ACS_Q1_Q4!$A$4:$AD$1328,13)</f>
        <v>Electricidad</v>
      </c>
      <c r="W496" s="134" t="str">
        <f>VLOOKUP(A496,DB_REF_Q1_Q4!$A$4:$AD$1328,13)</f>
        <v>Ninguno</v>
      </c>
    </row>
    <row r="497" spans="1:23" ht="12" customHeight="1">
      <c r="A497" s="10">
        <v>493</v>
      </c>
      <c r="B497" s="69" t="s">
        <v>145</v>
      </c>
      <c r="C497" s="69" t="s">
        <v>79</v>
      </c>
      <c r="D497" s="11" t="s">
        <v>51</v>
      </c>
      <c r="E497" s="11" t="s">
        <v>304</v>
      </c>
      <c r="F497" s="12" t="s">
        <v>50</v>
      </c>
      <c r="G497" s="11" t="s">
        <v>511</v>
      </c>
      <c r="H497" s="12" t="s">
        <v>308</v>
      </c>
      <c r="I497" s="11" t="s">
        <v>507</v>
      </c>
      <c r="J497" s="12" t="str">
        <f>"≥17h"</f>
        <v>≥17h</v>
      </c>
      <c r="K497" s="12" t="s">
        <v>512</v>
      </c>
      <c r="L497" s="69" t="s">
        <v>520</v>
      </c>
      <c r="M497" s="148"/>
      <c r="N497" s="158"/>
      <c r="O497" s="149"/>
      <c r="P497" s="149">
        <v>1</v>
      </c>
      <c r="Q497" s="149"/>
      <c r="R497" s="149"/>
      <c r="S497" s="149"/>
      <c r="T497" s="150"/>
      <c r="U497" s="132" t="s">
        <v>339</v>
      </c>
      <c r="V497" s="133" t="str">
        <f>VLOOKUP(A497,DB_ACS_Q1_Q4!$A$4:$AD$1328,13)</f>
        <v>GLP</v>
      </c>
      <c r="W497" s="134" t="str">
        <f>VLOOKUP(A497,DB_REF_Q1_Q4!$A$4:$AD$1328,13)</f>
        <v>Ninguno</v>
      </c>
    </row>
    <row r="498" spans="1:23" ht="12" customHeight="1">
      <c r="A498" s="10">
        <v>494</v>
      </c>
      <c r="B498" s="69" t="s">
        <v>98</v>
      </c>
      <c r="C498" s="69" t="s">
        <v>98</v>
      </c>
      <c r="D498" s="11" t="str">
        <f>"+60"</f>
        <v>+60</v>
      </c>
      <c r="E498" s="11" t="s">
        <v>304</v>
      </c>
      <c r="F498" s="12" t="s">
        <v>49</v>
      </c>
      <c r="G498" s="12" t="s">
        <v>510</v>
      </c>
      <c r="H498" s="12" t="s">
        <v>306</v>
      </c>
      <c r="I498" s="103" t="s">
        <v>505</v>
      </c>
      <c r="J498" s="12" t="str">
        <f>"≥17h"</f>
        <v>≥17h</v>
      </c>
      <c r="K498" s="12" t="s">
        <v>512</v>
      </c>
      <c r="L498" s="69" t="s">
        <v>518</v>
      </c>
      <c r="M498" s="148">
        <v>1</v>
      </c>
      <c r="N498" s="158"/>
      <c r="O498" s="149"/>
      <c r="P498" s="149"/>
      <c r="Q498" s="149"/>
      <c r="R498" s="149"/>
      <c r="S498" s="149"/>
      <c r="T498" s="150"/>
      <c r="U498" s="132" t="s">
        <v>385</v>
      </c>
      <c r="V498" s="133" t="str">
        <f>VLOOKUP(A498,DB_ACS_Q1_Q4!$A$4:$AD$1328,13)</f>
        <v>Electricidad</v>
      </c>
      <c r="W498" s="134" t="str">
        <f>VLOOKUP(A498,DB_REF_Q1_Q4!$A$4:$AD$1328,13)</f>
        <v>Bomba de calor aire</v>
      </c>
    </row>
    <row r="499" spans="1:23" ht="12" customHeight="1">
      <c r="A499" s="10">
        <v>495</v>
      </c>
      <c r="B499" s="69" t="s">
        <v>82</v>
      </c>
      <c r="C499" s="69" t="s">
        <v>82</v>
      </c>
      <c r="D499" s="11" t="s">
        <v>51</v>
      </c>
      <c r="E499" s="11" t="s">
        <v>304</v>
      </c>
      <c r="F499" s="12" t="s">
        <v>48</v>
      </c>
      <c r="G499" s="12" t="s">
        <v>310</v>
      </c>
      <c r="H499" s="12" t="s">
        <v>306</v>
      </c>
      <c r="I499" s="103" t="s">
        <v>504</v>
      </c>
      <c r="J499" s="11" t="str">
        <f>"12-16h"</f>
        <v>12-16h</v>
      </c>
      <c r="K499" s="12" t="s">
        <v>512</v>
      </c>
      <c r="L499" s="69" t="s">
        <v>518</v>
      </c>
      <c r="M499" s="148">
        <v>1</v>
      </c>
      <c r="N499" s="158"/>
      <c r="O499" s="149"/>
      <c r="P499" s="149"/>
      <c r="Q499" s="149"/>
      <c r="R499" s="149"/>
      <c r="S499" s="149"/>
      <c r="T499" s="150"/>
      <c r="U499" s="132" t="s">
        <v>342</v>
      </c>
      <c r="V499" s="133" t="str">
        <f>VLOOKUP(A499,DB_ACS_Q1_Q4!$A$4:$AD$1328,13)</f>
        <v>Gas Natural</v>
      </c>
      <c r="W499" s="134" t="str">
        <f>VLOOKUP(A499,DB_REF_Q1_Q4!$A$4:$AD$1328,13)</f>
        <v>AC Eléctrico</v>
      </c>
    </row>
    <row r="500" spans="1:23" ht="12" customHeight="1">
      <c r="A500" s="10">
        <v>496</v>
      </c>
      <c r="B500" s="69" t="s">
        <v>265</v>
      </c>
      <c r="C500" s="69" t="s">
        <v>264</v>
      </c>
      <c r="D500" s="11" t="str">
        <f>"+60"</f>
        <v>+60</v>
      </c>
      <c r="E500" s="11" t="s">
        <v>304</v>
      </c>
      <c r="F500" s="12" t="s">
        <v>49</v>
      </c>
      <c r="G500" s="11" t="s">
        <v>511</v>
      </c>
      <c r="H500" s="12" t="s">
        <v>308</v>
      </c>
      <c r="I500" s="11" t="s">
        <v>504</v>
      </c>
      <c r="J500" s="12" t="str">
        <f>"≥17h"</f>
        <v>≥17h</v>
      </c>
      <c r="K500" s="12" t="s">
        <v>512</v>
      </c>
      <c r="L500" s="69" t="s">
        <v>519</v>
      </c>
      <c r="M500" s="148">
        <v>1</v>
      </c>
      <c r="N500" s="158"/>
      <c r="O500" s="149"/>
      <c r="P500" s="149"/>
      <c r="Q500" s="149"/>
      <c r="R500" s="149"/>
      <c r="S500" s="149"/>
      <c r="T500" s="150"/>
      <c r="U500" s="132" t="s">
        <v>373</v>
      </c>
      <c r="V500" s="133" t="str">
        <f>VLOOKUP(A500,DB_ACS_Q1_Q4!$A$4:$AD$1328,13)</f>
        <v>Gas Natural</v>
      </c>
      <c r="W500" s="134" t="str">
        <f>VLOOKUP(A500,DB_REF_Q1_Q4!$A$4:$AD$1328,13)</f>
        <v>Ninguno</v>
      </c>
    </row>
    <row r="501" spans="1:23" ht="12" customHeight="1">
      <c r="A501" s="10">
        <v>497</v>
      </c>
      <c r="B501" s="69" t="s">
        <v>146</v>
      </c>
      <c r="C501" s="69" t="s">
        <v>79</v>
      </c>
      <c r="D501" s="11" t="s">
        <v>51</v>
      </c>
      <c r="E501" s="11" t="s">
        <v>303</v>
      </c>
      <c r="F501" s="12" t="s">
        <v>49</v>
      </c>
      <c r="G501" s="11" t="s">
        <v>511</v>
      </c>
      <c r="H501" s="12" t="s">
        <v>308</v>
      </c>
      <c r="I501" s="103" t="s">
        <v>505</v>
      </c>
      <c r="J501" s="12" t="str">
        <f>"≥17h"</f>
        <v>≥17h</v>
      </c>
      <c r="K501" s="12" t="s">
        <v>512</v>
      </c>
      <c r="L501" s="69" t="s">
        <v>520</v>
      </c>
      <c r="M501" s="148">
        <v>1</v>
      </c>
      <c r="N501" s="158"/>
      <c r="O501" s="149"/>
      <c r="P501" s="149"/>
      <c r="Q501" s="149"/>
      <c r="R501" s="149"/>
      <c r="S501" s="149"/>
      <c r="T501" s="150"/>
      <c r="U501" s="132" t="s">
        <v>374</v>
      </c>
      <c r="V501" s="133" t="str">
        <f>VLOOKUP(A501,DB_ACS_Q1_Q4!$A$4:$AD$1328,13)</f>
        <v>Gasóleo</v>
      </c>
      <c r="W501" s="134" t="str">
        <f>VLOOKUP(A501,DB_REF_Q1_Q4!$A$4:$AD$1328,13)</f>
        <v>Ninguno</v>
      </c>
    </row>
    <row r="502" spans="1:23" ht="12" customHeight="1">
      <c r="A502" s="10">
        <v>498</v>
      </c>
      <c r="B502" s="69" t="s">
        <v>98</v>
      </c>
      <c r="C502" s="69" t="s">
        <v>98</v>
      </c>
      <c r="D502" s="11" t="s">
        <v>51</v>
      </c>
      <c r="E502" s="11" t="s">
        <v>303</v>
      </c>
      <c r="F502" s="12" t="s">
        <v>48</v>
      </c>
      <c r="G502" s="12" t="s">
        <v>310</v>
      </c>
      <c r="H502" s="12" t="s">
        <v>306</v>
      </c>
      <c r="I502" s="12" t="s">
        <v>505</v>
      </c>
      <c r="J502" s="12" t="str">
        <f>"≥17h"</f>
        <v>≥17h</v>
      </c>
      <c r="K502" s="12" t="s">
        <v>47</v>
      </c>
      <c r="L502" s="69" t="s">
        <v>518</v>
      </c>
      <c r="M502" s="148">
        <v>1</v>
      </c>
      <c r="N502" s="158"/>
      <c r="O502" s="149"/>
      <c r="P502" s="149"/>
      <c r="Q502" s="149"/>
      <c r="R502" s="149"/>
      <c r="S502" s="149"/>
      <c r="T502" s="150"/>
      <c r="U502" s="132" t="s">
        <v>373</v>
      </c>
      <c r="V502" s="133" t="str">
        <f>VLOOKUP(A502,DB_ACS_Q1_Q4!$A$4:$AD$1328,13)</f>
        <v>Gas Natural</v>
      </c>
      <c r="W502" s="134" t="str">
        <f>VLOOKUP(A502,DB_REF_Q1_Q4!$A$4:$AD$1328,13)</f>
        <v>Ninguno</v>
      </c>
    </row>
    <row r="503" spans="1:23" ht="12" customHeight="1">
      <c r="A503" s="10">
        <v>499</v>
      </c>
      <c r="B503" s="69" t="s">
        <v>227</v>
      </c>
      <c r="C503" s="69" t="s">
        <v>69</v>
      </c>
      <c r="D503" s="11" t="str">
        <f>"+60"</f>
        <v>+60</v>
      </c>
      <c r="E503" s="11" t="s">
        <v>303</v>
      </c>
      <c r="F503" s="12" t="s">
        <v>48</v>
      </c>
      <c r="G503" s="11" t="s">
        <v>511</v>
      </c>
      <c r="H503" s="12" t="s">
        <v>308</v>
      </c>
      <c r="I503" s="11" t="s">
        <v>504</v>
      </c>
      <c r="J503" s="12" t="str">
        <f>"≥17h"</f>
        <v>≥17h</v>
      </c>
      <c r="K503" s="12" t="s">
        <v>512</v>
      </c>
      <c r="L503" s="69" t="s">
        <v>518</v>
      </c>
      <c r="M503" s="148">
        <v>1</v>
      </c>
      <c r="N503" s="158"/>
      <c r="O503" s="149"/>
      <c r="P503" s="149"/>
      <c r="Q503" s="149"/>
      <c r="R503" s="149">
        <v>1</v>
      </c>
      <c r="S503" s="149"/>
      <c r="T503" s="150"/>
      <c r="U503" s="132" t="s">
        <v>342</v>
      </c>
      <c r="V503" s="133" t="str">
        <f>VLOOKUP(A503,DB_ACS_Q1_Q4!$A$4:$AD$1328,13)</f>
        <v>Electricidad</v>
      </c>
      <c r="W503" s="134" t="str">
        <f>VLOOKUP(A503,DB_REF_Q1_Q4!$A$4:$AD$1328,13)</f>
        <v>Bomba de calor aire</v>
      </c>
    </row>
    <row r="504" spans="1:23" ht="12" customHeight="1">
      <c r="A504" s="10">
        <v>500</v>
      </c>
      <c r="B504" s="69" t="s">
        <v>98</v>
      </c>
      <c r="C504" s="69" t="s">
        <v>98</v>
      </c>
      <c r="D504" s="11" t="s">
        <v>51</v>
      </c>
      <c r="E504" s="11" t="s">
        <v>304</v>
      </c>
      <c r="F504" s="12" t="s">
        <v>49</v>
      </c>
      <c r="G504" s="12" t="s">
        <v>510</v>
      </c>
      <c r="H504" s="12" t="s">
        <v>306</v>
      </c>
      <c r="I504" s="11" t="s">
        <v>504</v>
      </c>
      <c r="J504" s="12" t="str">
        <f>"≥17h"</f>
        <v>≥17h</v>
      </c>
      <c r="K504" s="12" t="s">
        <v>512</v>
      </c>
      <c r="L504" s="69" t="s">
        <v>518</v>
      </c>
      <c r="M504" s="148"/>
      <c r="N504" s="158"/>
      <c r="O504" s="149"/>
      <c r="P504" s="149">
        <v>1</v>
      </c>
      <c r="Q504" s="149"/>
      <c r="R504" s="149"/>
      <c r="S504" s="149"/>
      <c r="T504" s="150"/>
      <c r="U504" s="132" t="s">
        <v>385</v>
      </c>
      <c r="V504" s="133" t="str">
        <f>VLOOKUP(A504,DB_ACS_Q1_Q4!$A$4:$AD$1328,13)</f>
        <v>Electricidad</v>
      </c>
      <c r="W504" s="134" t="str">
        <f>VLOOKUP(A504,DB_REF_Q1_Q4!$A$4:$AD$1328,13)</f>
        <v>Bomba de calor aire</v>
      </c>
    </row>
    <row r="505" spans="1:23" ht="12" customHeight="1">
      <c r="A505" s="10">
        <v>501</v>
      </c>
      <c r="B505" s="69" t="s">
        <v>82</v>
      </c>
      <c r="C505" s="69" t="s">
        <v>82</v>
      </c>
      <c r="D505" s="11" t="s">
        <v>51</v>
      </c>
      <c r="E505" s="11" t="s">
        <v>303</v>
      </c>
      <c r="F505" s="12" t="s">
        <v>50</v>
      </c>
      <c r="G505" s="12" t="s">
        <v>310</v>
      </c>
      <c r="H505" s="12" t="s">
        <v>306</v>
      </c>
      <c r="I505" s="11" t="s">
        <v>507</v>
      </c>
      <c r="J505" s="11" t="str">
        <f>"12-16h"</f>
        <v>12-16h</v>
      </c>
      <c r="K505" s="12" t="s">
        <v>512</v>
      </c>
      <c r="L505" s="69" t="s">
        <v>518</v>
      </c>
      <c r="M505" s="148">
        <v>1</v>
      </c>
      <c r="N505" s="158"/>
      <c r="O505" s="149"/>
      <c r="P505" s="149"/>
      <c r="Q505" s="149"/>
      <c r="R505" s="149"/>
      <c r="S505" s="149"/>
      <c r="T505" s="150"/>
      <c r="U505" s="132" t="s">
        <v>342</v>
      </c>
      <c r="V505" s="133" t="str">
        <f>VLOOKUP(A505,DB_ACS_Q1_Q4!$A$4:$AD$1328,13)</f>
        <v>Gas Natural</v>
      </c>
      <c r="W505" s="134" t="str">
        <f>VLOOKUP(A505,DB_REF_Q1_Q4!$A$4:$AD$1328,13)</f>
        <v>AC Eléctrico</v>
      </c>
    </row>
    <row r="506" spans="1:23" ht="12" customHeight="1">
      <c r="A506" s="10">
        <v>502</v>
      </c>
      <c r="B506" s="69" t="s">
        <v>228</v>
      </c>
      <c r="C506" s="69" t="s">
        <v>69</v>
      </c>
      <c r="D506" s="11" t="s">
        <v>51</v>
      </c>
      <c r="E506" s="11" t="s">
        <v>304</v>
      </c>
      <c r="F506" s="12" t="s">
        <v>49</v>
      </c>
      <c r="G506" s="11" t="s">
        <v>511</v>
      </c>
      <c r="H506" s="12" t="s">
        <v>308</v>
      </c>
      <c r="I506" s="11" t="s">
        <v>504</v>
      </c>
      <c r="J506" s="12" t="str">
        <f>"≥17h"</f>
        <v>≥17h</v>
      </c>
      <c r="K506" s="12" t="s">
        <v>47</v>
      </c>
      <c r="L506" s="69" t="s">
        <v>518</v>
      </c>
      <c r="M506" s="148">
        <v>1</v>
      </c>
      <c r="N506" s="158"/>
      <c r="O506" s="149"/>
      <c r="P506" s="149"/>
      <c r="Q506" s="149"/>
      <c r="R506" s="149"/>
      <c r="S506" s="149"/>
      <c r="T506" s="150"/>
      <c r="U506" s="132" t="s">
        <v>342</v>
      </c>
      <c r="V506" s="133" t="str">
        <f>VLOOKUP(A506,DB_ACS_Q1_Q4!$A$4:$AD$1328,13)</f>
        <v>Electricidad</v>
      </c>
      <c r="W506" s="134" t="str">
        <f>VLOOKUP(A506,DB_REF_Q1_Q4!$A$4:$AD$1328,13)</f>
        <v>Ninguno</v>
      </c>
    </row>
    <row r="507" spans="1:23" ht="12" customHeight="1">
      <c r="A507" s="10">
        <v>503</v>
      </c>
      <c r="B507" s="69" t="s">
        <v>98</v>
      </c>
      <c r="C507" s="69" t="s">
        <v>98</v>
      </c>
      <c r="D507" s="11" t="s">
        <v>25</v>
      </c>
      <c r="E507" s="11" t="s">
        <v>304</v>
      </c>
      <c r="F507" s="12" t="s">
        <v>50</v>
      </c>
      <c r="G507" s="12" t="s">
        <v>310</v>
      </c>
      <c r="H507" s="12" t="s">
        <v>306</v>
      </c>
      <c r="I507" s="11" t="s">
        <v>507</v>
      </c>
      <c r="J507" s="12" t="str">
        <f>"≥17h"</f>
        <v>≥17h</v>
      </c>
      <c r="K507" s="12" t="s">
        <v>513</v>
      </c>
      <c r="L507" s="69" t="s">
        <v>518</v>
      </c>
      <c r="M507" s="148"/>
      <c r="N507" s="158"/>
      <c r="O507" s="149"/>
      <c r="P507" s="149"/>
      <c r="Q507" s="149"/>
      <c r="R507" s="149"/>
      <c r="S507" s="149"/>
      <c r="T507" s="150">
        <v>1</v>
      </c>
      <c r="U507" s="132" t="s">
        <v>371</v>
      </c>
      <c r="V507" s="133" t="str">
        <f>VLOOKUP(A507,DB_ACS_Q1_Q4!$A$4:$AD$1328,13)</f>
        <v>Electricidad</v>
      </c>
      <c r="W507" s="134" t="str">
        <f>VLOOKUP(A507,DB_REF_Q1_Q4!$A$4:$AD$1328,13)</f>
        <v>Bomba de calor aire</v>
      </c>
    </row>
    <row r="508" spans="1:23" ht="12" customHeight="1">
      <c r="A508" s="10">
        <v>504</v>
      </c>
      <c r="B508" s="69" t="s">
        <v>147</v>
      </c>
      <c r="C508" s="69" t="s">
        <v>79</v>
      </c>
      <c r="D508" s="11" t="s">
        <v>51</v>
      </c>
      <c r="E508" s="11" t="s">
        <v>304</v>
      </c>
      <c r="F508" s="12" t="s">
        <v>49</v>
      </c>
      <c r="G508" s="11" t="s">
        <v>511</v>
      </c>
      <c r="H508" s="12" t="s">
        <v>308</v>
      </c>
      <c r="I508" s="11" t="s">
        <v>504</v>
      </c>
      <c r="J508" s="11" t="str">
        <f>"12-16h"</f>
        <v>12-16h</v>
      </c>
      <c r="K508" s="12" t="s">
        <v>47</v>
      </c>
      <c r="L508" s="69" t="s">
        <v>520</v>
      </c>
      <c r="M508" s="148">
        <v>1</v>
      </c>
      <c r="N508" s="158"/>
      <c r="O508" s="149"/>
      <c r="P508" s="149"/>
      <c r="Q508" s="149"/>
      <c r="R508" s="149"/>
      <c r="S508" s="149"/>
      <c r="T508" s="150"/>
      <c r="U508" s="132" t="s">
        <v>374</v>
      </c>
      <c r="V508" s="133" t="str">
        <f>VLOOKUP(A508,DB_ACS_Q1_Q4!$A$4:$AD$1328,13)</f>
        <v>Gasóleo</v>
      </c>
      <c r="W508" s="134" t="str">
        <f>VLOOKUP(A508,DB_REF_Q1_Q4!$A$4:$AD$1328,13)</f>
        <v>Ninguno</v>
      </c>
    </row>
    <row r="509" spans="1:23" ht="12" customHeight="1">
      <c r="A509" s="10">
        <v>505</v>
      </c>
      <c r="B509" s="69" t="s">
        <v>83</v>
      </c>
      <c r="C509" s="69" t="s">
        <v>83</v>
      </c>
      <c r="D509" s="11" t="str">
        <f>"+60"</f>
        <v>+60</v>
      </c>
      <c r="E509" s="11" t="s">
        <v>304</v>
      </c>
      <c r="F509" s="12" t="s">
        <v>48</v>
      </c>
      <c r="G509" s="12" t="s">
        <v>310</v>
      </c>
      <c r="H509" s="12" t="s">
        <v>306</v>
      </c>
      <c r="I509" s="12" t="s">
        <v>505</v>
      </c>
      <c r="J509" s="12" t="str">
        <f>"≥17h"</f>
        <v>≥17h</v>
      </c>
      <c r="K509" s="12" t="s">
        <v>513</v>
      </c>
      <c r="L509" s="69" t="s">
        <v>518</v>
      </c>
      <c r="M509" s="148"/>
      <c r="N509" s="158"/>
      <c r="O509" s="149"/>
      <c r="P509" s="149"/>
      <c r="Q509" s="149"/>
      <c r="R509" s="149"/>
      <c r="S509" s="149"/>
      <c r="T509" s="150">
        <v>1</v>
      </c>
      <c r="U509" s="132" t="s">
        <v>385</v>
      </c>
      <c r="V509" s="133" t="str">
        <f>VLOOKUP(A509,DB_ACS_Q1_Q4!$A$4:$AD$1328,13)</f>
        <v>Electricidad</v>
      </c>
      <c r="W509" s="134" t="str">
        <f>VLOOKUP(A509,DB_REF_Q1_Q4!$A$4:$AD$1328,13)</f>
        <v>Bomba de calor aire</v>
      </c>
    </row>
    <row r="510" spans="1:23" ht="12" customHeight="1">
      <c r="A510" s="10">
        <v>506</v>
      </c>
      <c r="B510" s="69" t="s">
        <v>265</v>
      </c>
      <c r="C510" s="69" t="s">
        <v>264</v>
      </c>
      <c r="D510" s="11" t="s">
        <v>51</v>
      </c>
      <c r="E510" s="11" t="s">
        <v>304</v>
      </c>
      <c r="F510" s="12" t="s">
        <v>49</v>
      </c>
      <c r="G510" s="11" t="s">
        <v>511</v>
      </c>
      <c r="H510" s="12" t="s">
        <v>307</v>
      </c>
      <c r="I510" s="103" t="s">
        <v>505</v>
      </c>
      <c r="J510" s="12" t="str">
        <f>"≥17h"</f>
        <v>≥17h</v>
      </c>
      <c r="K510" s="12" t="s">
        <v>512</v>
      </c>
      <c r="L510" s="69" t="s">
        <v>519</v>
      </c>
      <c r="M510" s="148">
        <v>1</v>
      </c>
      <c r="N510" s="158"/>
      <c r="O510" s="149"/>
      <c r="P510" s="149"/>
      <c r="Q510" s="149"/>
      <c r="R510" s="149"/>
      <c r="S510" s="149"/>
      <c r="T510" s="150"/>
      <c r="U510" s="132" t="s">
        <v>374</v>
      </c>
      <c r="V510" s="133" t="str">
        <f>VLOOKUP(A510,DB_ACS_Q1_Q4!$A$4:$AD$1328,13)</f>
        <v>Gasóleo</v>
      </c>
      <c r="W510" s="134" t="str">
        <f>VLOOKUP(A510,DB_REF_Q1_Q4!$A$4:$AD$1328,13)</f>
        <v>Ninguno</v>
      </c>
    </row>
    <row r="511" spans="1:23" ht="12" customHeight="1">
      <c r="A511" s="10">
        <v>507</v>
      </c>
      <c r="B511" s="69" t="s">
        <v>228</v>
      </c>
      <c r="C511" s="69" t="s">
        <v>69</v>
      </c>
      <c r="D511" s="11" t="s">
        <v>51</v>
      </c>
      <c r="E511" s="11" t="s">
        <v>304</v>
      </c>
      <c r="F511" s="12" t="s">
        <v>50</v>
      </c>
      <c r="G511" s="11" t="s">
        <v>511</v>
      </c>
      <c r="H511" s="12" t="s">
        <v>307</v>
      </c>
      <c r="I511" s="103" t="s">
        <v>504</v>
      </c>
      <c r="J511" s="12" t="str">
        <f>"≥17h"</f>
        <v>≥17h</v>
      </c>
      <c r="K511" s="12" t="s">
        <v>512</v>
      </c>
      <c r="L511" s="69" t="s">
        <v>518</v>
      </c>
      <c r="M511" s="148">
        <v>1</v>
      </c>
      <c r="N511" s="158">
        <v>1</v>
      </c>
      <c r="O511" s="149"/>
      <c r="P511" s="149"/>
      <c r="Q511" s="149"/>
      <c r="R511" s="149"/>
      <c r="S511" s="149"/>
      <c r="T511" s="150"/>
      <c r="U511" s="132" t="s">
        <v>371</v>
      </c>
      <c r="V511" s="133" t="str">
        <f>VLOOKUP(A511,DB_ACS_Q1_Q4!$A$4:$AD$1328,13)</f>
        <v>GLP</v>
      </c>
      <c r="W511" s="134" t="str">
        <f>VLOOKUP(A511,DB_REF_Q1_Q4!$A$4:$AD$1328,13)</f>
        <v>Bomba de calor aire</v>
      </c>
    </row>
    <row r="512" spans="1:23" ht="12" customHeight="1">
      <c r="A512" s="10">
        <v>508</v>
      </c>
      <c r="B512" s="69" t="s">
        <v>147</v>
      </c>
      <c r="C512" s="69" t="s">
        <v>79</v>
      </c>
      <c r="D512" s="11" t="s">
        <v>51</v>
      </c>
      <c r="E512" s="11" t="s">
        <v>304</v>
      </c>
      <c r="F512" s="12" t="s">
        <v>50</v>
      </c>
      <c r="G512" s="11" t="s">
        <v>511</v>
      </c>
      <c r="H512" s="12" t="s">
        <v>308</v>
      </c>
      <c r="I512" s="11" t="s">
        <v>504</v>
      </c>
      <c r="J512" s="12" t="str">
        <f>"≥17h"</f>
        <v>≥17h</v>
      </c>
      <c r="K512" s="12" t="s">
        <v>47</v>
      </c>
      <c r="L512" s="69" t="s">
        <v>520</v>
      </c>
      <c r="M512" s="148">
        <v>1</v>
      </c>
      <c r="N512" s="158"/>
      <c r="O512" s="149"/>
      <c r="P512" s="149"/>
      <c r="Q512" s="149"/>
      <c r="R512" s="149"/>
      <c r="S512" s="149"/>
      <c r="T512" s="150"/>
      <c r="U512" s="132" t="s">
        <v>371</v>
      </c>
      <c r="V512" s="133" t="str">
        <f>VLOOKUP(A512,DB_ACS_Q1_Q4!$A$4:$AD$1328,13)</f>
        <v>GLP</v>
      </c>
      <c r="W512" s="134" t="str">
        <f>VLOOKUP(A512,DB_REF_Q1_Q4!$A$4:$AD$1328,13)</f>
        <v>Ninguno</v>
      </c>
    </row>
    <row r="513" spans="1:23" ht="12" customHeight="1">
      <c r="A513" s="10">
        <v>509</v>
      </c>
      <c r="B513" s="69" t="s">
        <v>83</v>
      </c>
      <c r="C513" s="69" t="s">
        <v>83</v>
      </c>
      <c r="D513" s="11" t="str">
        <f>"+60"</f>
        <v>+60</v>
      </c>
      <c r="E513" s="11" t="s">
        <v>304</v>
      </c>
      <c r="F513" s="12" t="s">
        <v>49</v>
      </c>
      <c r="G513" s="12" t="s">
        <v>310</v>
      </c>
      <c r="H513" s="12" t="s">
        <v>306</v>
      </c>
      <c r="I513" s="11" t="s">
        <v>504</v>
      </c>
      <c r="J513" s="12" t="str">
        <f>"≥17h"</f>
        <v>≥17h</v>
      </c>
      <c r="K513" s="12" t="s">
        <v>512</v>
      </c>
      <c r="L513" s="69" t="s">
        <v>518</v>
      </c>
      <c r="M513" s="148">
        <v>1</v>
      </c>
      <c r="N513" s="158"/>
      <c r="O513" s="149"/>
      <c r="P513" s="149"/>
      <c r="Q513" s="149"/>
      <c r="R513" s="149"/>
      <c r="S513" s="149"/>
      <c r="T513" s="150"/>
      <c r="U513" s="132" t="s">
        <v>371</v>
      </c>
      <c r="V513" s="133" t="str">
        <f>VLOOKUP(A513,DB_ACS_Q1_Q4!$A$4:$AD$1328,13)</f>
        <v>GLP</v>
      </c>
      <c r="W513" s="134" t="str">
        <f>VLOOKUP(A513,DB_REF_Q1_Q4!$A$4:$AD$1328,13)</f>
        <v>Ninguno</v>
      </c>
    </row>
    <row r="514" spans="1:23" ht="12" customHeight="1">
      <c r="A514" s="10">
        <v>510</v>
      </c>
      <c r="B514" s="69" t="s">
        <v>82</v>
      </c>
      <c r="C514" s="69" t="s">
        <v>82</v>
      </c>
      <c r="D514" s="11" t="str">
        <f>"+60"</f>
        <v>+60</v>
      </c>
      <c r="E514" s="11" t="s">
        <v>303</v>
      </c>
      <c r="F514" s="12" t="s">
        <v>49</v>
      </c>
      <c r="G514" s="12" t="s">
        <v>310</v>
      </c>
      <c r="H514" s="12" t="s">
        <v>306</v>
      </c>
      <c r="I514" s="103" t="s">
        <v>504</v>
      </c>
      <c r="J514" s="11" t="str">
        <f>"12-16h"</f>
        <v>12-16h</v>
      </c>
      <c r="K514" s="12" t="s">
        <v>512</v>
      </c>
      <c r="L514" s="69" t="s">
        <v>518</v>
      </c>
      <c r="M514" s="148">
        <v>1</v>
      </c>
      <c r="N514" s="158"/>
      <c r="O514" s="149"/>
      <c r="P514" s="149">
        <v>1</v>
      </c>
      <c r="Q514" s="149"/>
      <c r="R514" s="149"/>
      <c r="S514" s="149"/>
      <c r="T514" s="150"/>
      <c r="U514" s="132" t="s">
        <v>371</v>
      </c>
      <c r="V514" s="133" t="str">
        <f>VLOOKUP(A514,DB_ACS_Q1_Q4!$A$4:$AD$1328,13)</f>
        <v>Electricidad</v>
      </c>
      <c r="W514" s="134" t="str">
        <f>VLOOKUP(A514,DB_REF_Q1_Q4!$A$4:$AD$1328,13)</f>
        <v>Bomba de calor aire</v>
      </c>
    </row>
    <row r="515" spans="1:23" ht="12" customHeight="1">
      <c r="A515" s="10">
        <v>511</v>
      </c>
      <c r="B515" s="69" t="s">
        <v>265</v>
      </c>
      <c r="C515" s="69" t="s">
        <v>264</v>
      </c>
      <c r="D515" s="11" t="str">
        <f>"+60"</f>
        <v>+60</v>
      </c>
      <c r="E515" s="11" t="s">
        <v>304</v>
      </c>
      <c r="F515" s="12" t="s">
        <v>49</v>
      </c>
      <c r="G515" s="11" t="s">
        <v>511</v>
      </c>
      <c r="H515" s="12" t="s">
        <v>308</v>
      </c>
      <c r="I515" s="11" t="s">
        <v>507</v>
      </c>
      <c r="J515" s="12" t="str">
        <f t="shared" ref="J515:J524" si="25">"≥17h"</f>
        <v>≥17h</v>
      </c>
      <c r="K515" s="12" t="s">
        <v>512</v>
      </c>
      <c r="L515" s="69" t="s">
        <v>519</v>
      </c>
      <c r="M515" s="148">
        <v>1</v>
      </c>
      <c r="N515" s="158"/>
      <c r="O515" s="149"/>
      <c r="P515" s="149"/>
      <c r="Q515" s="149"/>
      <c r="R515" s="149"/>
      <c r="S515" s="149"/>
      <c r="T515" s="150"/>
      <c r="U515" s="132" t="s">
        <v>374</v>
      </c>
      <c r="V515" s="133" t="str">
        <f>VLOOKUP(A515,DB_ACS_Q1_Q4!$A$4:$AD$1328,13)</f>
        <v>Gasóleo</v>
      </c>
      <c r="W515" s="134" t="str">
        <f>VLOOKUP(A515,DB_REF_Q1_Q4!$A$4:$AD$1328,13)</f>
        <v>Ninguno</v>
      </c>
    </row>
    <row r="516" spans="1:23" ht="12" customHeight="1">
      <c r="A516" s="10">
        <v>512</v>
      </c>
      <c r="B516" s="69" t="s">
        <v>228</v>
      </c>
      <c r="C516" s="69" t="s">
        <v>69</v>
      </c>
      <c r="D516" s="11" t="str">
        <f>"+60"</f>
        <v>+60</v>
      </c>
      <c r="E516" s="11" t="s">
        <v>304</v>
      </c>
      <c r="F516" s="12" t="s">
        <v>49</v>
      </c>
      <c r="G516" s="11" t="s">
        <v>511</v>
      </c>
      <c r="H516" s="12" t="s">
        <v>307</v>
      </c>
      <c r="I516" s="11" t="s">
        <v>504</v>
      </c>
      <c r="J516" s="12" t="str">
        <f t="shared" si="25"/>
        <v>≥17h</v>
      </c>
      <c r="K516" s="12" t="s">
        <v>47</v>
      </c>
      <c r="L516" s="69" t="s">
        <v>518</v>
      </c>
      <c r="M516" s="148">
        <v>1</v>
      </c>
      <c r="N516" s="158"/>
      <c r="O516" s="149"/>
      <c r="P516" s="149"/>
      <c r="Q516" s="149"/>
      <c r="R516" s="149"/>
      <c r="S516" s="149"/>
      <c r="T516" s="150"/>
      <c r="U516" s="132" t="s">
        <v>385</v>
      </c>
      <c r="V516" s="133" t="str">
        <f>VLOOKUP(A516,DB_ACS_Q1_Q4!$A$4:$AD$1328,13)</f>
        <v>Electricidad</v>
      </c>
      <c r="W516" s="134" t="str">
        <f>VLOOKUP(A516,DB_REF_Q1_Q4!$A$4:$AD$1328,13)</f>
        <v>Bomba de calor aire</v>
      </c>
    </row>
    <row r="517" spans="1:23" ht="12" customHeight="1">
      <c r="A517" s="10">
        <v>513</v>
      </c>
      <c r="B517" s="69" t="s">
        <v>148</v>
      </c>
      <c r="C517" s="69" t="s">
        <v>79</v>
      </c>
      <c r="D517" s="11" t="s">
        <v>51</v>
      </c>
      <c r="E517" s="11" t="s">
        <v>303</v>
      </c>
      <c r="F517" s="12" t="s">
        <v>49</v>
      </c>
      <c r="G517" s="11" t="s">
        <v>511</v>
      </c>
      <c r="H517" s="12" t="s">
        <v>308</v>
      </c>
      <c r="I517" s="103" t="s">
        <v>505</v>
      </c>
      <c r="J517" s="12" t="str">
        <f t="shared" si="25"/>
        <v>≥17h</v>
      </c>
      <c r="K517" s="12" t="s">
        <v>47</v>
      </c>
      <c r="L517" s="69" t="s">
        <v>520</v>
      </c>
      <c r="M517" s="148">
        <v>1</v>
      </c>
      <c r="N517" s="158"/>
      <c r="O517" s="149"/>
      <c r="P517" s="149"/>
      <c r="Q517" s="149"/>
      <c r="R517" s="149"/>
      <c r="S517" s="149"/>
      <c r="T517" s="150"/>
      <c r="U517" s="132" t="s">
        <v>374</v>
      </c>
      <c r="V517" s="133" t="str">
        <f>VLOOKUP(A517,DB_ACS_Q1_Q4!$A$4:$AD$1328,13)</f>
        <v>Gasóleo</v>
      </c>
      <c r="W517" s="134" t="str">
        <f>VLOOKUP(A517,DB_REF_Q1_Q4!$A$4:$AD$1328,13)</f>
        <v>Ninguno</v>
      </c>
    </row>
    <row r="518" spans="1:23" ht="12" customHeight="1">
      <c r="A518" s="10">
        <v>514</v>
      </c>
      <c r="B518" s="69" t="s">
        <v>83</v>
      </c>
      <c r="C518" s="69" t="s">
        <v>83</v>
      </c>
      <c r="D518" s="11" t="str">
        <f>"+60"</f>
        <v>+60</v>
      </c>
      <c r="E518" s="11" t="s">
        <v>303</v>
      </c>
      <c r="F518" s="12" t="s">
        <v>48</v>
      </c>
      <c r="G518" s="12" t="s">
        <v>510</v>
      </c>
      <c r="H518" s="12" t="s">
        <v>306</v>
      </c>
      <c r="I518" s="103" t="s">
        <v>505</v>
      </c>
      <c r="J518" s="12" t="str">
        <f t="shared" si="25"/>
        <v>≥17h</v>
      </c>
      <c r="K518" s="12" t="s">
        <v>513</v>
      </c>
      <c r="L518" s="69" t="s">
        <v>518</v>
      </c>
      <c r="M518" s="148">
        <v>1</v>
      </c>
      <c r="N518" s="158"/>
      <c r="O518" s="149"/>
      <c r="P518" s="149">
        <v>1</v>
      </c>
      <c r="Q518" s="149"/>
      <c r="R518" s="149">
        <v>1</v>
      </c>
      <c r="S518" s="149"/>
      <c r="T518" s="150"/>
      <c r="U518" s="132" t="s">
        <v>385</v>
      </c>
      <c r="V518" s="133" t="str">
        <f>VLOOKUP(A518,DB_ACS_Q1_Q4!$A$4:$AD$1328,13)</f>
        <v>Solar Térmica</v>
      </c>
      <c r="W518" s="134" t="str">
        <f>VLOOKUP(A518,DB_REF_Q1_Q4!$A$4:$AD$1328,13)</f>
        <v>Bomba de calor aire</v>
      </c>
    </row>
    <row r="519" spans="1:23" ht="12" customHeight="1">
      <c r="A519" s="10">
        <v>515</v>
      </c>
      <c r="B519" s="69" t="s">
        <v>265</v>
      </c>
      <c r="C519" s="69" t="s">
        <v>264</v>
      </c>
      <c r="D519" s="11" t="str">
        <f>"+60"</f>
        <v>+60</v>
      </c>
      <c r="E519" s="11" t="s">
        <v>304</v>
      </c>
      <c r="F519" s="12" t="s">
        <v>49</v>
      </c>
      <c r="G519" s="11" t="s">
        <v>511</v>
      </c>
      <c r="H519" s="12" t="s">
        <v>307</v>
      </c>
      <c r="I519" s="11" t="s">
        <v>504</v>
      </c>
      <c r="J519" s="12" t="str">
        <f t="shared" si="25"/>
        <v>≥17h</v>
      </c>
      <c r="K519" s="12" t="s">
        <v>512</v>
      </c>
      <c r="L519" s="69" t="s">
        <v>519</v>
      </c>
      <c r="M519" s="148">
        <v>1</v>
      </c>
      <c r="N519" s="158"/>
      <c r="O519" s="149"/>
      <c r="P519" s="149"/>
      <c r="Q519" s="149"/>
      <c r="R519" s="149"/>
      <c r="S519" s="149"/>
      <c r="T519" s="150"/>
      <c r="U519" s="132" t="s">
        <v>374</v>
      </c>
      <c r="V519" s="133" t="str">
        <f>VLOOKUP(A519,DB_ACS_Q1_Q4!$A$4:$AD$1328,13)</f>
        <v>Gasóleo</v>
      </c>
      <c r="W519" s="134" t="str">
        <f>VLOOKUP(A519,DB_REF_Q1_Q4!$A$4:$AD$1328,13)</f>
        <v>Ninguno</v>
      </c>
    </row>
    <row r="520" spans="1:23" ht="12" customHeight="1">
      <c r="A520" s="10">
        <v>516</v>
      </c>
      <c r="B520" s="69" t="s">
        <v>228</v>
      </c>
      <c r="C520" s="69" t="s">
        <v>69</v>
      </c>
      <c r="D520" s="11" t="s">
        <v>51</v>
      </c>
      <c r="E520" s="11" t="s">
        <v>304</v>
      </c>
      <c r="F520" s="12" t="s">
        <v>48</v>
      </c>
      <c r="G520" s="11" t="s">
        <v>511</v>
      </c>
      <c r="H520" s="12" t="s">
        <v>308</v>
      </c>
      <c r="I520" s="11" t="s">
        <v>507</v>
      </c>
      <c r="J520" s="12" t="str">
        <f t="shared" si="25"/>
        <v>≥17h</v>
      </c>
      <c r="K520" s="12" t="s">
        <v>513</v>
      </c>
      <c r="L520" s="69" t="s">
        <v>518</v>
      </c>
      <c r="M520" s="148">
        <v>1</v>
      </c>
      <c r="N520" s="158"/>
      <c r="O520" s="149"/>
      <c r="P520" s="149"/>
      <c r="Q520" s="149"/>
      <c r="R520" s="149"/>
      <c r="S520" s="149"/>
      <c r="T520" s="150"/>
      <c r="U520" s="132" t="s">
        <v>385</v>
      </c>
      <c r="V520" s="133" t="str">
        <f>VLOOKUP(A520,DB_ACS_Q1_Q4!$A$4:$AD$1328,13)</f>
        <v>Electricidad</v>
      </c>
      <c r="W520" s="134" t="str">
        <f>VLOOKUP(A520,DB_REF_Q1_Q4!$A$4:$AD$1328,13)</f>
        <v>Bomba de calor aire</v>
      </c>
    </row>
    <row r="521" spans="1:23" ht="12" customHeight="1">
      <c r="A521" s="10">
        <v>517</v>
      </c>
      <c r="B521" s="69" t="s">
        <v>149</v>
      </c>
      <c r="C521" s="69" t="s">
        <v>79</v>
      </c>
      <c r="D521" s="11" t="s">
        <v>25</v>
      </c>
      <c r="E521" s="11" t="s">
        <v>304</v>
      </c>
      <c r="F521" s="12" t="s">
        <v>50</v>
      </c>
      <c r="G521" s="11" t="s">
        <v>511</v>
      </c>
      <c r="H521" s="12" t="s">
        <v>308</v>
      </c>
      <c r="I521" s="11" t="s">
        <v>507</v>
      </c>
      <c r="J521" s="12" t="str">
        <f t="shared" si="25"/>
        <v>≥17h</v>
      </c>
      <c r="K521" s="12" t="s">
        <v>47</v>
      </c>
      <c r="L521" s="69" t="s">
        <v>520</v>
      </c>
      <c r="M521" s="148">
        <v>1</v>
      </c>
      <c r="N521" s="158"/>
      <c r="O521" s="149"/>
      <c r="P521" s="149">
        <v>1</v>
      </c>
      <c r="Q521" s="149"/>
      <c r="R521" s="149">
        <v>1</v>
      </c>
      <c r="S521" s="149"/>
      <c r="T521" s="150"/>
      <c r="U521" s="132" t="s">
        <v>374</v>
      </c>
      <c r="V521" s="133" t="str">
        <f>VLOOKUP(A521,DB_ACS_Q1_Q4!$A$4:$AD$1328,13)</f>
        <v>Gasóleo</v>
      </c>
      <c r="W521" s="134" t="str">
        <f>VLOOKUP(A521,DB_REF_Q1_Q4!$A$4:$AD$1328,13)</f>
        <v>Ninguno</v>
      </c>
    </row>
    <row r="522" spans="1:23" ht="12" customHeight="1">
      <c r="A522" s="10">
        <v>518</v>
      </c>
      <c r="B522" s="69" t="s">
        <v>265</v>
      </c>
      <c r="C522" s="69" t="s">
        <v>264</v>
      </c>
      <c r="D522" s="11" t="s">
        <v>51</v>
      </c>
      <c r="E522" s="11" t="s">
        <v>303</v>
      </c>
      <c r="F522" s="12" t="s">
        <v>49</v>
      </c>
      <c r="G522" s="11" t="s">
        <v>511</v>
      </c>
      <c r="H522" s="12" t="s">
        <v>308</v>
      </c>
      <c r="I522" s="11" t="s">
        <v>507</v>
      </c>
      <c r="J522" s="12" t="str">
        <f t="shared" si="25"/>
        <v>≥17h</v>
      </c>
      <c r="K522" s="12" t="s">
        <v>513</v>
      </c>
      <c r="L522" s="69" t="s">
        <v>519</v>
      </c>
      <c r="M522" s="148">
        <v>1</v>
      </c>
      <c r="N522" s="158"/>
      <c r="O522" s="149"/>
      <c r="P522" s="149"/>
      <c r="Q522" s="149"/>
      <c r="R522" s="149"/>
      <c r="S522" s="149"/>
      <c r="T522" s="150"/>
      <c r="U522" s="132" t="s">
        <v>374</v>
      </c>
      <c r="V522" s="133" t="str">
        <f>VLOOKUP(A522,DB_ACS_Q1_Q4!$A$4:$AD$1328,13)</f>
        <v>Gasóleo</v>
      </c>
      <c r="W522" s="134" t="str">
        <f>VLOOKUP(A522,DB_REF_Q1_Q4!$A$4:$AD$1328,13)</f>
        <v>Ninguno</v>
      </c>
    </row>
    <row r="523" spans="1:23" ht="12" customHeight="1">
      <c r="A523" s="10">
        <v>519</v>
      </c>
      <c r="B523" s="69" t="s">
        <v>126</v>
      </c>
      <c r="C523" s="69" t="s">
        <v>126</v>
      </c>
      <c r="D523" s="11" t="str">
        <f>"+60"</f>
        <v>+60</v>
      </c>
      <c r="E523" s="11" t="s">
        <v>303</v>
      </c>
      <c r="F523" s="12" t="s">
        <v>49</v>
      </c>
      <c r="G523" s="12" t="s">
        <v>310</v>
      </c>
      <c r="H523" s="12" t="s">
        <v>306</v>
      </c>
      <c r="I523" s="103" t="s">
        <v>504</v>
      </c>
      <c r="J523" s="12" t="str">
        <f t="shared" si="25"/>
        <v>≥17h</v>
      </c>
      <c r="K523" s="12" t="s">
        <v>512</v>
      </c>
      <c r="L523" s="69" t="s">
        <v>518</v>
      </c>
      <c r="M523" s="148">
        <v>1</v>
      </c>
      <c r="N523" s="158"/>
      <c r="O523" s="149"/>
      <c r="P523" s="149"/>
      <c r="Q523" s="149"/>
      <c r="R523" s="149"/>
      <c r="S523" s="149"/>
      <c r="T523" s="150"/>
      <c r="U523" s="132" t="s">
        <v>371</v>
      </c>
      <c r="V523" s="133" t="str">
        <f>VLOOKUP(A523,DB_ACS_Q1_Q4!$A$4:$AD$1328,13)</f>
        <v>Gas Natural</v>
      </c>
      <c r="W523" s="134" t="str">
        <f>VLOOKUP(A523,DB_REF_Q1_Q4!$A$4:$AD$1328,13)</f>
        <v>Ninguno</v>
      </c>
    </row>
    <row r="524" spans="1:23" ht="12" customHeight="1">
      <c r="A524" s="10">
        <v>520</v>
      </c>
      <c r="B524" s="69" t="s">
        <v>150</v>
      </c>
      <c r="C524" s="69" t="s">
        <v>79</v>
      </c>
      <c r="D524" s="11" t="s">
        <v>25</v>
      </c>
      <c r="E524" s="11" t="s">
        <v>304</v>
      </c>
      <c r="F524" s="12" t="s">
        <v>49</v>
      </c>
      <c r="G524" s="11" t="s">
        <v>511</v>
      </c>
      <c r="H524" s="12" t="s">
        <v>307</v>
      </c>
      <c r="I524" s="103" t="s">
        <v>505</v>
      </c>
      <c r="J524" s="12" t="str">
        <f t="shared" si="25"/>
        <v>≥17h</v>
      </c>
      <c r="K524" s="12" t="s">
        <v>512</v>
      </c>
      <c r="L524" s="69" t="s">
        <v>520</v>
      </c>
      <c r="M524" s="148"/>
      <c r="N524" s="158"/>
      <c r="O524" s="149"/>
      <c r="P524" s="149">
        <v>1</v>
      </c>
      <c r="Q524" s="149"/>
      <c r="R524" s="149"/>
      <c r="S524" s="149"/>
      <c r="T524" s="150"/>
      <c r="U524" s="132" t="s">
        <v>371</v>
      </c>
      <c r="V524" s="133" t="str">
        <f>VLOOKUP(A524,DB_ACS_Q1_Q4!$A$4:$AD$1328,13)</f>
        <v>GLP</v>
      </c>
      <c r="W524" s="134" t="str">
        <f>VLOOKUP(A524,DB_REF_Q1_Q4!$A$4:$AD$1328,13)</f>
        <v>Ninguno</v>
      </c>
    </row>
    <row r="525" spans="1:23" ht="12" customHeight="1">
      <c r="A525" s="10">
        <v>521</v>
      </c>
      <c r="B525" s="69" t="s">
        <v>228</v>
      </c>
      <c r="C525" s="69" t="s">
        <v>69</v>
      </c>
      <c r="D525" s="11" t="s">
        <v>25</v>
      </c>
      <c r="E525" s="11" t="s">
        <v>303</v>
      </c>
      <c r="F525" s="12" t="s">
        <v>48</v>
      </c>
      <c r="G525" s="11" t="s">
        <v>511</v>
      </c>
      <c r="H525" s="12" t="s">
        <v>308</v>
      </c>
      <c r="I525" s="11" t="s">
        <v>507</v>
      </c>
      <c r="J525" s="11" t="str">
        <f>"≤12h"</f>
        <v>≤12h</v>
      </c>
      <c r="K525" s="12" t="s">
        <v>512</v>
      </c>
      <c r="L525" s="69" t="s">
        <v>518</v>
      </c>
      <c r="M525" s="148"/>
      <c r="N525" s="158"/>
      <c r="O525" s="149"/>
      <c r="P525" s="149">
        <v>1</v>
      </c>
      <c r="Q525" s="149"/>
      <c r="R525" s="149"/>
      <c r="S525" s="149"/>
      <c r="T525" s="150"/>
      <c r="U525" s="132" t="s">
        <v>371</v>
      </c>
      <c r="V525" s="133" t="str">
        <f>VLOOKUP(A525,DB_ACS_Q1_Q4!$A$4:$AD$1328,13)</f>
        <v>Electricidad</v>
      </c>
      <c r="W525" s="134" t="str">
        <f>VLOOKUP(A525,DB_REF_Q1_Q4!$A$4:$AD$1328,13)</f>
        <v>AC Eléctrico</v>
      </c>
    </row>
    <row r="526" spans="1:23" ht="12" customHeight="1">
      <c r="A526" s="10">
        <v>522</v>
      </c>
      <c r="B526" s="69" t="s">
        <v>149</v>
      </c>
      <c r="C526" s="69" t="s">
        <v>79</v>
      </c>
      <c r="D526" s="11" t="str">
        <f>"+60"</f>
        <v>+60</v>
      </c>
      <c r="E526" s="11" t="s">
        <v>304</v>
      </c>
      <c r="F526" s="12" t="s">
        <v>49</v>
      </c>
      <c r="G526" s="11" t="s">
        <v>511</v>
      </c>
      <c r="H526" s="12" t="s">
        <v>308</v>
      </c>
      <c r="I526" s="103" t="s">
        <v>504</v>
      </c>
      <c r="J526" s="12" t="str">
        <f>"≥17h"</f>
        <v>≥17h</v>
      </c>
      <c r="K526" s="12" t="s">
        <v>512</v>
      </c>
      <c r="L526" s="69" t="s">
        <v>520</v>
      </c>
      <c r="M526" s="148"/>
      <c r="N526" s="158"/>
      <c r="O526" s="149"/>
      <c r="P526" s="149">
        <v>1</v>
      </c>
      <c r="Q526" s="149"/>
      <c r="R526" s="149"/>
      <c r="S526" s="149"/>
      <c r="T526" s="150"/>
      <c r="U526" s="132" t="s">
        <v>309</v>
      </c>
      <c r="V526" s="133" t="str">
        <f>VLOOKUP(A526,DB_ACS_Q1_Q4!$A$4:$AD$1328,13)</f>
        <v>GLP</v>
      </c>
      <c r="W526" s="134" t="str">
        <f>VLOOKUP(A526,DB_REF_Q1_Q4!$A$4:$AD$1328,13)</f>
        <v>Ninguno</v>
      </c>
    </row>
    <row r="527" spans="1:23" ht="12" customHeight="1">
      <c r="A527" s="10">
        <v>523</v>
      </c>
      <c r="B527" s="69" t="s">
        <v>126</v>
      </c>
      <c r="C527" s="69" t="s">
        <v>126</v>
      </c>
      <c r="D527" s="11" t="str">
        <f>"+60"</f>
        <v>+60</v>
      </c>
      <c r="E527" s="11" t="s">
        <v>304</v>
      </c>
      <c r="F527" s="12" t="s">
        <v>48</v>
      </c>
      <c r="G527" s="12" t="s">
        <v>310</v>
      </c>
      <c r="H527" s="12" t="s">
        <v>306</v>
      </c>
      <c r="I527" s="11" t="s">
        <v>507</v>
      </c>
      <c r="J527" s="12" t="str">
        <f>"≥17h"</f>
        <v>≥17h</v>
      </c>
      <c r="K527" s="12" t="s">
        <v>513</v>
      </c>
      <c r="L527" s="69" t="s">
        <v>518</v>
      </c>
      <c r="M527" s="148">
        <v>1</v>
      </c>
      <c r="N527" s="158"/>
      <c r="O527" s="149"/>
      <c r="P527" s="149"/>
      <c r="Q527" s="149"/>
      <c r="R527" s="149"/>
      <c r="S527" s="149"/>
      <c r="T527" s="150"/>
      <c r="U527" s="132" t="s">
        <v>373</v>
      </c>
      <c r="V527" s="133" t="str">
        <f>VLOOKUP(A527,DB_ACS_Q1_Q4!$A$4:$AD$1328,13)</f>
        <v>Gas Natural</v>
      </c>
      <c r="W527" s="134" t="str">
        <f>VLOOKUP(A527,DB_REF_Q1_Q4!$A$4:$AD$1328,13)</f>
        <v>Ninguno</v>
      </c>
    </row>
    <row r="528" spans="1:23" ht="12" customHeight="1">
      <c r="A528" s="10">
        <v>524</v>
      </c>
      <c r="B528" s="69" t="s">
        <v>82</v>
      </c>
      <c r="C528" s="69" t="s">
        <v>82</v>
      </c>
      <c r="D528" s="11" t="s">
        <v>51</v>
      </c>
      <c r="E528" s="11" t="s">
        <v>304</v>
      </c>
      <c r="F528" s="12" t="s">
        <v>50</v>
      </c>
      <c r="G528" s="12" t="s">
        <v>310</v>
      </c>
      <c r="H528" s="12" t="s">
        <v>306</v>
      </c>
      <c r="I528" s="103" t="s">
        <v>504</v>
      </c>
      <c r="J528" s="11" t="str">
        <f>"12-16h"</f>
        <v>12-16h</v>
      </c>
      <c r="K528" s="12" t="s">
        <v>47</v>
      </c>
      <c r="L528" s="69" t="s">
        <v>518</v>
      </c>
      <c r="M528" s="148">
        <v>1</v>
      </c>
      <c r="N528" s="158"/>
      <c r="O528" s="149"/>
      <c r="P528" s="149"/>
      <c r="Q528" s="149"/>
      <c r="R528" s="149"/>
      <c r="S528" s="149"/>
      <c r="T528" s="150"/>
      <c r="U528" s="132" t="s">
        <v>371</v>
      </c>
      <c r="V528" s="133" t="str">
        <f>VLOOKUP(A528,DB_ACS_Q1_Q4!$A$4:$AD$1328,13)</f>
        <v>Electricidad</v>
      </c>
      <c r="W528" s="134" t="str">
        <f>VLOOKUP(A528,DB_REF_Q1_Q4!$A$4:$AD$1328,13)</f>
        <v>Bomba de calor aire</v>
      </c>
    </row>
    <row r="529" spans="1:23" ht="12" customHeight="1">
      <c r="A529" s="10">
        <v>525</v>
      </c>
      <c r="B529" s="69" t="s">
        <v>282</v>
      </c>
      <c r="C529" s="69" t="s">
        <v>281</v>
      </c>
      <c r="D529" s="11" t="s">
        <v>25</v>
      </c>
      <c r="E529" s="11" t="s">
        <v>304</v>
      </c>
      <c r="F529" s="12" t="s">
        <v>48</v>
      </c>
      <c r="G529" s="11" t="s">
        <v>511</v>
      </c>
      <c r="H529" s="12" t="s">
        <v>307</v>
      </c>
      <c r="I529" s="11" t="s">
        <v>504</v>
      </c>
      <c r="J529" s="12" t="str">
        <f>"≥17h"</f>
        <v>≥17h</v>
      </c>
      <c r="K529" s="12" t="s">
        <v>47</v>
      </c>
      <c r="L529" s="69" t="s">
        <v>519</v>
      </c>
      <c r="M529" s="148">
        <v>1</v>
      </c>
      <c r="N529" s="158"/>
      <c r="O529" s="149"/>
      <c r="P529" s="149"/>
      <c r="Q529" s="149"/>
      <c r="R529" s="149"/>
      <c r="S529" s="149"/>
      <c r="T529" s="150"/>
      <c r="U529" s="132" t="s">
        <v>373</v>
      </c>
      <c r="V529" s="133" t="str">
        <f>VLOOKUP(A529,DB_ACS_Q1_Q4!$A$4:$AD$1328,13)</f>
        <v>Gas Natural</v>
      </c>
      <c r="W529" s="134" t="str">
        <f>VLOOKUP(A529,DB_REF_Q1_Q4!$A$4:$AD$1328,13)</f>
        <v>Ninguno</v>
      </c>
    </row>
    <row r="530" spans="1:23" ht="12" customHeight="1">
      <c r="A530" s="10">
        <v>526</v>
      </c>
      <c r="B530" s="69" t="s">
        <v>82</v>
      </c>
      <c r="C530" s="69" t="s">
        <v>82</v>
      </c>
      <c r="D530" s="11" t="str">
        <f>"+60"</f>
        <v>+60</v>
      </c>
      <c r="E530" s="11" t="s">
        <v>304</v>
      </c>
      <c r="F530" s="12" t="s">
        <v>50</v>
      </c>
      <c r="G530" s="12" t="s">
        <v>310</v>
      </c>
      <c r="H530" s="12" t="s">
        <v>306</v>
      </c>
      <c r="I530" s="11" t="s">
        <v>504</v>
      </c>
      <c r="J530" s="11" t="str">
        <f>"12-16h"</f>
        <v>12-16h</v>
      </c>
      <c r="K530" s="12" t="s">
        <v>512</v>
      </c>
      <c r="L530" s="69" t="s">
        <v>518</v>
      </c>
      <c r="M530" s="148"/>
      <c r="N530" s="158"/>
      <c r="O530" s="149"/>
      <c r="P530" s="149">
        <v>1</v>
      </c>
      <c r="Q530" s="149"/>
      <c r="R530" s="149"/>
      <c r="S530" s="149"/>
      <c r="T530" s="150"/>
      <c r="U530" s="132" t="s">
        <v>373</v>
      </c>
      <c r="V530" s="133" t="str">
        <f>VLOOKUP(A530,DB_ACS_Q1_Q4!$A$4:$AD$1328,13)</f>
        <v>Gas Natural</v>
      </c>
      <c r="W530" s="134" t="str">
        <f>VLOOKUP(A530,DB_REF_Q1_Q4!$A$4:$AD$1328,13)</f>
        <v>AC Eléctrico</v>
      </c>
    </row>
    <row r="531" spans="1:23" ht="12" customHeight="1">
      <c r="A531" s="10">
        <v>527</v>
      </c>
      <c r="B531" s="69" t="s">
        <v>82</v>
      </c>
      <c r="C531" s="69" t="s">
        <v>82</v>
      </c>
      <c r="D531" s="11" t="s">
        <v>51</v>
      </c>
      <c r="E531" s="11" t="s">
        <v>303</v>
      </c>
      <c r="F531" s="12" t="s">
        <v>50</v>
      </c>
      <c r="G531" s="12" t="s">
        <v>310</v>
      </c>
      <c r="H531" s="12" t="s">
        <v>306</v>
      </c>
      <c r="I531" s="103" t="s">
        <v>504</v>
      </c>
      <c r="J531" s="11" t="str">
        <f>"12-16h"</f>
        <v>12-16h</v>
      </c>
      <c r="K531" s="12" t="s">
        <v>512</v>
      </c>
      <c r="L531" s="69" t="s">
        <v>518</v>
      </c>
      <c r="M531" s="148">
        <v>1</v>
      </c>
      <c r="N531" s="158"/>
      <c r="O531" s="149"/>
      <c r="P531" s="149"/>
      <c r="Q531" s="149"/>
      <c r="R531" s="149"/>
      <c r="S531" s="149"/>
      <c r="T531" s="150"/>
      <c r="U531" s="132" t="s">
        <v>385</v>
      </c>
      <c r="V531" s="133" t="str">
        <f>VLOOKUP(A531,DB_ACS_Q1_Q4!$A$4:$AD$1328,13)</f>
        <v>Gas Natural</v>
      </c>
      <c r="W531" s="134" t="str">
        <f>VLOOKUP(A531,DB_REF_Q1_Q4!$A$4:$AD$1328,13)</f>
        <v>Bomba de calor aire</v>
      </c>
    </row>
    <row r="532" spans="1:23" ht="12" customHeight="1">
      <c r="A532" s="10">
        <v>528</v>
      </c>
      <c r="B532" s="69" t="s">
        <v>141</v>
      </c>
      <c r="C532" s="69" t="s">
        <v>141</v>
      </c>
      <c r="D532" s="11" t="s">
        <v>51</v>
      </c>
      <c r="E532" s="11" t="s">
        <v>303</v>
      </c>
      <c r="F532" s="12" t="s">
        <v>48</v>
      </c>
      <c r="G532" s="12" t="s">
        <v>310</v>
      </c>
      <c r="H532" s="12" t="s">
        <v>306</v>
      </c>
      <c r="I532" s="103" t="s">
        <v>504</v>
      </c>
      <c r="J532" s="12" t="str">
        <f>"≥17h"</f>
        <v>≥17h</v>
      </c>
      <c r="K532" s="12" t="s">
        <v>513</v>
      </c>
      <c r="L532" s="69" t="s">
        <v>518</v>
      </c>
      <c r="M532" s="148"/>
      <c r="N532" s="158"/>
      <c r="O532" s="149"/>
      <c r="P532" s="149"/>
      <c r="Q532" s="149"/>
      <c r="R532" s="149">
        <v>1</v>
      </c>
      <c r="S532" s="149"/>
      <c r="T532" s="150"/>
      <c r="U532" s="132" t="s">
        <v>373</v>
      </c>
      <c r="V532" s="133" t="str">
        <f>VLOOKUP(A532,DB_ACS_Q1_Q4!$A$4:$AD$1328,13)</f>
        <v>Gas Natural</v>
      </c>
      <c r="W532" s="134" t="str">
        <f>VLOOKUP(A532,DB_REF_Q1_Q4!$A$4:$AD$1328,13)</f>
        <v>Ninguno</v>
      </c>
    </row>
    <row r="533" spans="1:23" ht="12" customHeight="1">
      <c r="A533" s="10">
        <v>529</v>
      </c>
      <c r="B533" s="69" t="s">
        <v>125</v>
      </c>
      <c r="C533" s="69" t="s">
        <v>59</v>
      </c>
      <c r="D533" s="11" t="str">
        <f>"+60"</f>
        <v>+60</v>
      </c>
      <c r="E533" s="11" t="s">
        <v>304</v>
      </c>
      <c r="F533" s="12" t="s">
        <v>48</v>
      </c>
      <c r="G533" s="12" t="s">
        <v>310</v>
      </c>
      <c r="H533" s="12" t="s">
        <v>306</v>
      </c>
      <c r="I533" s="11" t="s">
        <v>507</v>
      </c>
      <c r="J533" s="11" t="str">
        <f t="shared" ref="J533:J539" si="26">"12-16h"</f>
        <v>12-16h</v>
      </c>
      <c r="K533" s="12" t="s">
        <v>512</v>
      </c>
      <c r="L533" s="69" t="s">
        <v>518</v>
      </c>
      <c r="M533" s="148">
        <v>1</v>
      </c>
      <c r="N533" s="158"/>
      <c r="O533" s="149"/>
      <c r="P533" s="149"/>
      <c r="Q533" s="149"/>
      <c r="R533" s="149"/>
      <c r="S533" s="149"/>
      <c r="T533" s="150"/>
      <c r="U533" s="132" t="s">
        <v>373</v>
      </c>
      <c r="V533" s="133" t="str">
        <f>VLOOKUP(A533,DB_ACS_Q1_Q4!$A$4:$AD$1328,13)</f>
        <v>Gas Natural</v>
      </c>
      <c r="W533" s="134" t="str">
        <f>VLOOKUP(A533,DB_REF_Q1_Q4!$A$4:$AD$1328,13)</f>
        <v>AC Eléctrico</v>
      </c>
    </row>
    <row r="534" spans="1:23" ht="12" customHeight="1">
      <c r="A534" s="10">
        <v>530</v>
      </c>
      <c r="B534" s="69" t="s">
        <v>282</v>
      </c>
      <c r="C534" s="69" t="s">
        <v>281</v>
      </c>
      <c r="D534" s="11" t="s">
        <v>51</v>
      </c>
      <c r="E534" s="11" t="s">
        <v>304</v>
      </c>
      <c r="F534" s="12" t="s">
        <v>50</v>
      </c>
      <c r="G534" s="11" t="s">
        <v>511</v>
      </c>
      <c r="H534" s="12" t="s">
        <v>307</v>
      </c>
      <c r="I534" s="11" t="s">
        <v>504</v>
      </c>
      <c r="J534" s="11" t="str">
        <f t="shared" si="26"/>
        <v>12-16h</v>
      </c>
      <c r="K534" s="12" t="s">
        <v>512</v>
      </c>
      <c r="L534" s="69" t="s">
        <v>519</v>
      </c>
      <c r="M534" s="148">
        <v>1</v>
      </c>
      <c r="N534" s="158"/>
      <c r="O534" s="149"/>
      <c r="P534" s="149">
        <v>1</v>
      </c>
      <c r="Q534" s="149"/>
      <c r="R534" s="149"/>
      <c r="S534" s="149"/>
      <c r="T534" s="150"/>
      <c r="U534" s="132" t="s">
        <v>309</v>
      </c>
      <c r="V534" s="133" t="str">
        <f>VLOOKUP(A534,DB_ACS_Q1_Q4!$A$4:$AD$1328,13)</f>
        <v>Gasóleo</v>
      </c>
      <c r="W534" s="134" t="str">
        <f>VLOOKUP(A534,DB_REF_Q1_Q4!$A$4:$AD$1328,13)</f>
        <v>Ninguno</v>
      </c>
    </row>
    <row r="535" spans="1:23" ht="12" customHeight="1">
      <c r="A535" s="10">
        <v>531</v>
      </c>
      <c r="B535" s="69" t="s">
        <v>82</v>
      </c>
      <c r="C535" s="69" t="s">
        <v>82</v>
      </c>
      <c r="D535" s="11" t="str">
        <f>"+60"</f>
        <v>+60</v>
      </c>
      <c r="E535" s="11" t="s">
        <v>303</v>
      </c>
      <c r="F535" s="12" t="s">
        <v>49</v>
      </c>
      <c r="G535" s="12" t="s">
        <v>310</v>
      </c>
      <c r="H535" s="12" t="s">
        <v>306</v>
      </c>
      <c r="I535" s="11" t="s">
        <v>507</v>
      </c>
      <c r="J535" s="11" t="str">
        <f t="shared" si="26"/>
        <v>12-16h</v>
      </c>
      <c r="K535" s="12" t="s">
        <v>512</v>
      </c>
      <c r="L535" s="69" t="s">
        <v>518</v>
      </c>
      <c r="M535" s="148">
        <v>1</v>
      </c>
      <c r="N535" s="158"/>
      <c r="O535" s="149"/>
      <c r="P535" s="149">
        <v>1</v>
      </c>
      <c r="Q535" s="149"/>
      <c r="R535" s="149"/>
      <c r="S535" s="149"/>
      <c r="T535" s="150"/>
      <c r="U535" s="132" t="s">
        <v>373</v>
      </c>
      <c r="V535" s="133" t="str">
        <f>VLOOKUP(A535,DB_ACS_Q1_Q4!$A$4:$AD$1328,13)</f>
        <v>Gas Natural</v>
      </c>
      <c r="W535" s="134" t="str">
        <f>VLOOKUP(A535,DB_REF_Q1_Q4!$A$4:$AD$1328,13)</f>
        <v>AC Eléctrico</v>
      </c>
    </row>
    <row r="536" spans="1:23" ht="12" customHeight="1">
      <c r="A536" s="10">
        <v>532</v>
      </c>
      <c r="B536" s="69" t="s">
        <v>145</v>
      </c>
      <c r="C536" s="69" t="s">
        <v>79</v>
      </c>
      <c r="D536" s="11" t="s">
        <v>51</v>
      </c>
      <c r="E536" s="11" t="s">
        <v>304</v>
      </c>
      <c r="F536" s="12" t="s">
        <v>50</v>
      </c>
      <c r="G536" s="11" t="s">
        <v>511</v>
      </c>
      <c r="H536" s="12" t="s">
        <v>306</v>
      </c>
      <c r="I536" s="103" t="s">
        <v>504</v>
      </c>
      <c r="J536" s="11" t="str">
        <f t="shared" si="26"/>
        <v>12-16h</v>
      </c>
      <c r="K536" s="12" t="s">
        <v>47</v>
      </c>
      <c r="L536" s="69" t="s">
        <v>520</v>
      </c>
      <c r="M536" s="148"/>
      <c r="N536" s="158"/>
      <c r="O536" s="149"/>
      <c r="P536" s="149">
        <v>1</v>
      </c>
      <c r="Q536" s="149"/>
      <c r="R536" s="149"/>
      <c r="S536" s="149"/>
      <c r="T536" s="150"/>
      <c r="U536" s="132" t="s">
        <v>309</v>
      </c>
      <c r="V536" s="133" t="str">
        <f>VLOOKUP(A536,DB_ACS_Q1_Q4!$A$4:$AD$1328,13)</f>
        <v>GLP</v>
      </c>
      <c r="W536" s="134" t="str">
        <f>VLOOKUP(A536,DB_REF_Q1_Q4!$A$4:$AD$1328,13)</f>
        <v>Ninguno</v>
      </c>
    </row>
    <row r="537" spans="1:23" ht="12" customHeight="1">
      <c r="A537" s="10">
        <v>533</v>
      </c>
      <c r="B537" s="69" t="s">
        <v>282</v>
      </c>
      <c r="C537" s="69" t="s">
        <v>281</v>
      </c>
      <c r="D537" s="11" t="s">
        <v>51</v>
      </c>
      <c r="E537" s="11" t="s">
        <v>304</v>
      </c>
      <c r="F537" s="12" t="s">
        <v>49</v>
      </c>
      <c r="G537" s="11" t="s">
        <v>511</v>
      </c>
      <c r="H537" s="12" t="s">
        <v>306</v>
      </c>
      <c r="I537" s="11" t="s">
        <v>504</v>
      </c>
      <c r="J537" s="11" t="str">
        <f t="shared" si="26"/>
        <v>12-16h</v>
      </c>
      <c r="K537" s="12" t="s">
        <v>512</v>
      </c>
      <c r="L537" s="69" t="s">
        <v>519</v>
      </c>
      <c r="M537" s="148">
        <v>1</v>
      </c>
      <c r="N537" s="158"/>
      <c r="O537" s="149"/>
      <c r="P537" s="149"/>
      <c r="Q537" s="149"/>
      <c r="R537" s="149"/>
      <c r="S537" s="149"/>
      <c r="T537" s="150"/>
      <c r="U537" s="132" t="s">
        <v>374</v>
      </c>
      <c r="V537" s="133" t="str">
        <f>VLOOKUP(A537,DB_ACS_Q1_Q4!$A$4:$AD$1328,13)</f>
        <v>GLP</v>
      </c>
      <c r="W537" s="134" t="str">
        <f>VLOOKUP(A537,DB_REF_Q1_Q4!$A$4:$AD$1328,13)</f>
        <v>Ninguno</v>
      </c>
    </row>
    <row r="538" spans="1:23" ht="12" customHeight="1">
      <c r="A538" s="10">
        <v>534</v>
      </c>
      <c r="B538" s="69" t="s">
        <v>82</v>
      </c>
      <c r="C538" s="69" t="s">
        <v>82</v>
      </c>
      <c r="D538" s="11" t="str">
        <f>"+60"</f>
        <v>+60</v>
      </c>
      <c r="E538" s="11" t="s">
        <v>304</v>
      </c>
      <c r="F538" s="12" t="s">
        <v>50</v>
      </c>
      <c r="G538" s="12" t="s">
        <v>310</v>
      </c>
      <c r="H538" s="12" t="s">
        <v>306</v>
      </c>
      <c r="I538" s="103" t="s">
        <v>505</v>
      </c>
      <c r="J538" s="11" t="str">
        <f t="shared" si="26"/>
        <v>12-16h</v>
      </c>
      <c r="K538" s="12" t="s">
        <v>512</v>
      </c>
      <c r="L538" s="69" t="s">
        <v>518</v>
      </c>
      <c r="M538" s="148"/>
      <c r="N538" s="158"/>
      <c r="O538" s="149"/>
      <c r="P538" s="149">
        <v>1</v>
      </c>
      <c r="Q538" s="149"/>
      <c r="R538" s="149"/>
      <c r="S538" s="149"/>
      <c r="T538" s="150"/>
      <c r="U538" s="132" t="s">
        <v>385</v>
      </c>
      <c r="V538" s="133" t="str">
        <f>VLOOKUP(A538,DB_ACS_Q1_Q4!$A$4:$AD$1328,13)</f>
        <v>Electricidad</v>
      </c>
      <c r="W538" s="134" t="str">
        <f>VLOOKUP(A538,DB_REF_Q1_Q4!$A$4:$AD$1328,13)</f>
        <v>Bomba de calor aire</v>
      </c>
    </row>
    <row r="539" spans="1:23" ht="12" customHeight="1">
      <c r="A539" s="10">
        <v>535</v>
      </c>
      <c r="B539" s="69" t="s">
        <v>81</v>
      </c>
      <c r="C539" s="69" t="s">
        <v>81</v>
      </c>
      <c r="D539" s="11" t="s">
        <v>25</v>
      </c>
      <c r="E539" s="11" t="s">
        <v>304</v>
      </c>
      <c r="F539" s="12" t="s">
        <v>50</v>
      </c>
      <c r="G539" s="12" t="s">
        <v>310</v>
      </c>
      <c r="H539" s="12" t="s">
        <v>306</v>
      </c>
      <c r="I539" s="103" t="s">
        <v>504</v>
      </c>
      <c r="J539" s="11" t="str">
        <f t="shared" si="26"/>
        <v>12-16h</v>
      </c>
      <c r="K539" s="12" t="s">
        <v>47</v>
      </c>
      <c r="L539" s="69" t="s">
        <v>518</v>
      </c>
      <c r="M539" s="148"/>
      <c r="N539" s="158"/>
      <c r="O539" s="149"/>
      <c r="P539" s="149">
        <v>1</v>
      </c>
      <c r="Q539" s="149"/>
      <c r="R539" s="149"/>
      <c r="S539" s="149"/>
      <c r="T539" s="150"/>
      <c r="U539" s="132" t="s">
        <v>385</v>
      </c>
      <c r="V539" s="133" t="str">
        <f>VLOOKUP(A539,DB_ACS_Q1_Q4!$A$4:$AD$1328,13)</f>
        <v>Gas Natural</v>
      </c>
      <c r="W539" s="134" t="str">
        <f>VLOOKUP(A539,DB_REF_Q1_Q4!$A$4:$AD$1328,13)</f>
        <v>Bomba de calor aire</v>
      </c>
    </row>
    <row r="540" spans="1:23" ht="12" customHeight="1">
      <c r="A540" s="10">
        <v>536</v>
      </c>
      <c r="B540" s="69" t="s">
        <v>141</v>
      </c>
      <c r="C540" s="69" t="s">
        <v>141</v>
      </c>
      <c r="D540" s="11" t="s">
        <v>51</v>
      </c>
      <c r="E540" s="11" t="s">
        <v>303</v>
      </c>
      <c r="F540" s="12" t="s">
        <v>48</v>
      </c>
      <c r="G540" s="12" t="s">
        <v>310</v>
      </c>
      <c r="H540" s="12" t="s">
        <v>306</v>
      </c>
      <c r="I540" s="103" t="s">
        <v>504</v>
      </c>
      <c r="J540" s="12" t="str">
        <f>"≥17h"</f>
        <v>≥17h</v>
      </c>
      <c r="K540" s="12" t="s">
        <v>513</v>
      </c>
      <c r="L540" s="69" t="s">
        <v>518</v>
      </c>
      <c r="M540" s="148">
        <v>1</v>
      </c>
      <c r="N540" s="158"/>
      <c r="O540" s="149"/>
      <c r="P540" s="149"/>
      <c r="Q540" s="149"/>
      <c r="R540" s="149"/>
      <c r="S540" s="149"/>
      <c r="T540" s="150"/>
      <c r="U540" s="132" t="s">
        <v>371</v>
      </c>
      <c r="V540" s="133" t="str">
        <f>VLOOKUP(A540,DB_ACS_Q1_Q4!$A$4:$AD$1328,13)</f>
        <v>GLP</v>
      </c>
      <c r="W540" s="134" t="str">
        <f>VLOOKUP(A540,DB_REF_Q1_Q4!$A$4:$AD$1328,13)</f>
        <v>Ninguno</v>
      </c>
    </row>
    <row r="541" spans="1:23" ht="12" customHeight="1">
      <c r="A541" s="10">
        <v>537</v>
      </c>
      <c r="B541" s="69" t="s">
        <v>82</v>
      </c>
      <c r="C541" s="69" t="s">
        <v>82</v>
      </c>
      <c r="D541" s="11" t="str">
        <f>"+60"</f>
        <v>+60</v>
      </c>
      <c r="E541" s="11" t="s">
        <v>304</v>
      </c>
      <c r="F541" s="12" t="s">
        <v>49</v>
      </c>
      <c r="G541" s="12" t="s">
        <v>310</v>
      </c>
      <c r="H541" s="12" t="s">
        <v>306</v>
      </c>
      <c r="I541" s="103" t="s">
        <v>504</v>
      </c>
      <c r="J541" s="11" t="str">
        <f>"12-16h"</f>
        <v>12-16h</v>
      </c>
      <c r="K541" s="12" t="s">
        <v>512</v>
      </c>
      <c r="L541" s="69" t="s">
        <v>518</v>
      </c>
      <c r="M541" s="148">
        <v>1</v>
      </c>
      <c r="N541" s="158"/>
      <c r="O541" s="149"/>
      <c r="P541" s="149"/>
      <c r="Q541" s="149"/>
      <c r="R541" s="149"/>
      <c r="S541" s="149"/>
      <c r="T541" s="150"/>
      <c r="U541" s="132" t="s">
        <v>385</v>
      </c>
      <c r="V541" s="133" t="str">
        <f>VLOOKUP(A541,DB_ACS_Q1_Q4!$A$4:$AD$1328,13)</f>
        <v>Gas Natural</v>
      </c>
      <c r="W541" s="134" t="str">
        <f>VLOOKUP(A541,DB_REF_Q1_Q4!$A$4:$AD$1328,13)</f>
        <v>Bomba de calor aire</v>
      </c>
    </row>
    <row r="542" spans="1:23" ht="12" customHeight="1">
      <c r="A542" s="10">
        <v>538</v>
      </c>
      <c r="B542" s="69" t="s">
        <v>150</v>
      </c>
      <c r="C542" s="69" t="s">
        <v>79</v>
      </c>
      <c r="D542" s="11" t="s">
        <v>25</v>
      </c>
      <c r="E542" s="11" t="s">
        <v>304</v>
      </c>
      <c r="F542" s="12" t="s">
        <v>48</v>
      </c>
      <c r="G542" s="11" t="s">
        <v>511</v>
      </c>
      <c r="H542" s="12" t="s">
        <v>308</v>
      </c>
      <c r="I542" s="11" t="s">
        <v>507</v>
      </c>
      <c r="J542" s="11" t="str">
        <f>"12-16h"</f>
        <v>12-16h</v>
      </c>
      <c r="K542" s="12" t="s">
        <v>512</v>
      </c>
      <c r="L542" s="69" t="s">
        <v>520</v>
      </c>
      <c r="M542" s="148">
        <v>1</v>
      </c>
      <c r="N542" s="158"/>
      <c r="O542" s="149"/>
      <c r="P542" s="149"/>
      <c r="Q542" s="149"/>
      <c r="R542" s="149"/>
      <c r="S542" s="149"/>
      <c r="T542" s="150"/>
      <c r="U542" s="132" t="s">
        <v>374</v>
      </c>
      <c r="V542" s="133" t="str">
        <f>VLOOKUP(A542,DB_ACS_Q1_Q4!$A$4:$AD$1328,13)</f>
        <v>Gasóleo</v>
      </c>
      <c r="W542" s="134" t="str">
        <f>VLOOKUP(A542,DB_REF_Q1_Q4!$A$4:$AD$1328,13)</f>
        <v>Ninguno</v>
      </c>
    </row>
    <row r="543" spans="1:23" ht="12" customHeight="1">
      <c r="A543" s="10">
        <v>539</v>
      </c>
      <c r="B543" s="69" t="s">
        <v>282</v>
      </c>
      <c r="C543" s="69" t="s">
        <v>281</v>
      </c>
      <c r="D543" s="11" t="str">
        <f>"+60"</f>
        <v>+60</v>
      </c>
      <c r="E543" s="11" t="s">
        <v>304</v>
      </c>
      <c r="F543" s="12" t="s">
        <v>49</v>
      </c>
      <c r="G543" s="11" t="s">
        <v>511</v>
      </c>
      <c r="H543" s="12" t="s">
        <v>308</v>
      </c>
      <c r="I543" s="103" t="s">
        <v>505</v>
      </c>
      <c r="J543" s="12" t="str">
        <f>"≥17h"</f>
        <v>≥17h</v>
      </c>
      <c r="K543" s="12" t="s">
        <v>47</v>
      </c>
      <c r="L543" s="69" t="s">
        <v>519</v>
      </c>
      <c r="M543" s="148">
        <v>1</v>
      </c>
      <c r="N543" s="158"/>
      <c r="O543" s="149"/>
      <c r="P543" s="149"/>
      <c r="Q543" s="149"/>
      <c r="R543" s="149"/>
      <c r="S543" s="149"/>
      <c r="T543" s="150"/>
      <c r="U543" s="132" t="s">
        <v>373</v>
      </c>
      <c r="V543" s="133" t="str">
        <f>VLOOKUP(A543,DB_ACS_Q1_Q4!$A$4:$AD$1328,13)</f>
        <v>Gas Natural</v>
      </c>
      <c r="W543" s="134" t="str">
        <f>VLOOKUP(A543,DB_REF_Q1_Q4!$A$4:$AD$1328,13)</f>
        <v>Ninguno</v>
      </c>
    </row>
    <row r="544" spans="1:23" ht="12" customHeight="1">
      <c r="A544" s="10">
        <v>540</v>
      </c>
      <c r="B544" s="69" t="s">
        <v>282</v>
      </c>
      <c r="C544" s="69" t="s">
        <v>281</v>
      </c>
      <c r="D544" s="11" t="str">
        <f>"+60"</f>
        <v>+60</v>
      </c>
      <c r="E544" s="11" t="s">
        <v>304</v>
      </c>
      <c r="F544" s="12" t="s">
        <v>49</v>
      </c>
      <c r="G544" s="11" t="s">
        <v>511</v>
      </c>
      <c r="H544" s="12" t="s">
        <v>306</v>
      </c>
      <c r="I544" s="103" t="s">
        <v>504</v>
      </c>
      <c r="J544" s="12" t="str">
        <f>"≥17h"</f>
        <v>≥17h</v>
      </c>
      <c r="K544" s="12" t="s">
        <v>512</v>
      </c>
      <c r="L544" s="69" t="s">
        <v>519</v>
      </c>
      <c r="M544" s="148">
        <v>1</v>
      </c>
      <c r="N544" s="158"/>
      <c r="O544" s="149"/>
      <c r="P544" s="149"/>
      <c r="Q544" s="149"/>
      <c r="R544" s="149"/>
      <c r="S544" s="149"/>
      <c r="T544" s="150"/>
      <c r="U544" s="132" t="s">
        <v>373</v>
      </c>
      <c r="V544" s="133" t="str">
        <f>VLOOKUP(A544,DB_ACS_Q1_Q4!$A$4:$AD$1328,13)</f>
        <v>Gas Natural</v>
      </c>
      <c r="W544" s="134" t="str">
        <f>VLOOKUP(A544,DB_REF_Q1_Q4!$A$4:$AD$1328,13)</f>
        <v>Ninguno</v>
      </c>
    </row>
    <row r="545" spans="1:23" ht="12" customHeight="1">
      <c r="A545" s="10">
        <v>541</v>
      </c>
      <c r="B545" s="69" t="s">
        <v>141</v>
      </c>
      <c r="C545" s="69" t="s">
        <v>141</v>
      </c>
      <c r="D545" s="11" t="str">
        <f>"+60"</f>
        <v>+60</v>
      </c>
      <c r="E545" s="11" t="s">
        <v>304</v>
      </c>
      <c r="F545" s="12" t="s">
        <v>49</v>
      </c>
      <c r="G545" s="12" t="s">
        <v>310</v>
      </c>
      <c r="H545" s="12" t="s">
        <v>306</v>
      </c>
      <c r="I545" s="103" t="s">
        <v>504</v>
      </c>
      <c r="J545" s="12" t="str">
        <f>"≥17h"</f>
        <v>≥17h</v>
      </c>
      <c r="K545" s="12" t="s">
        <v>512</v>
      </c>
      <c r="L545" s="69" t="s">
        <v>518</v>
      </c>
      <c r="M545" s="148">
        <v>1</v>
      </c>
      <c r="N545" s="158"/>
      <c r="O545" s="149"/>
      <c r="P545" s="149">
        <v>1</v>
      </c>
      <c r="Q545" s="149"/>
      <c r="R545" s="149"/>
      <c r="S545" s="149"/>
      <c r="T545" s="150"/>
      <c r="U545" s="132" t="s">
        <v>342</v>
      </c>
      <c r="V545" s="133" t="str">
        <f>VLOOKUP(A545,DB_ACS_Q1_Q4!$A$4:$AD$1328,13)</f>
        <v>Electricidad</v>
      </c>
      <c r="W545" s="134" t="str">
        <f>VLOOKUP(A545,DB_REF_Q1_Q4!$A$4:$AD$1328,13)</f>
        <v>Ninguno</v>
      </c>
    </row>
    <row r="546" spans="1:23" ht="12" customHeight="1">
      <c r="A546" s="10">
        <v>542</v>
      </c>
      <c r="B546" s="69" t="s">
        <v>82</v>
      </c>
      <c r="C546" s="69" t="s">
        <v>82</v>
      </c>
      <c r="D546" s="11" t="s">
        <v>25</v>
      </c>
      <c r="E546" s="11" t="s">
        <v>304</v>
      </c>
      <c r="F546" s="12" t="s">
        <v>48</v>
      </c>
      <c r="G546" s="12" t="s">
        <v>310</v>
      </c>
      <c r="H546" s="12" t="s">
        <v>306</v>
      </c>
      <c r="I546" s="11" t="s">
        <v>504</v>
      </c>
      <c r="J546" s="11" t="str">
        <f>"12-16h"</f>
        <v>12-16h</v>
      </c>
      <c r="K546" s="12" t="s">
        <v>512</v>
      </c>
      <c r="L546" s="69" t="s">
        <v>518</v>
      </c>
      <c r="M546" s="148">
        <v>1</v>
      </c>
      <c r="N546" s="158"/>
      <c r="O546" s="149"/>
      <c r="P546" s="149">
        <v>1</v>
      </c>
      <c r="Q546" s="149"/>
      <c r="R546" s="149">
        <v>1</v>
      </c>
      <c r="S546" s="149"/>
      <c r="T546" s="150"/>
      <c r="U546" s="132" t="s">
        <v>373</v>
      </c>
      <c r="V546" s="133" t="str">
        <f>VLOOKUP(A546,DB_ACS_Q1_Q4!$A$4:$AD$1328,13)</f>
        <v>Electricidad</v>
      </c>
      <c r="W546" s="134" t="str">
        <f>VLOOKUP(A546,DB_REF_Q1_Q4!$A$4:$AD$1328,13)</f>
        <v>AC Eléctrico</v>
      </c>
    </row>
    <row r="547" spans="1:23" ht="12" customHeight="1">
      <c r="A547" s="10">
        <v>543</v>
      </c>
      <c r="B547" s="69" t="s">
        <v>151</v>
      </c>
      <c r="C547" s="69" t="s">
        <v>79</v>
      </c>
      <c r="D547" s="11" t="s">
        <v>51</v>
      </c>
      <c r="E547" s="11" t="s">
        <v>304</v>
      </c>
      <c r="F547" s="12" t="s">
        <v>48</v>
      </c>
      <c r="G547" s="11" t="s">
        <v>511</v>
      </c>
      <c r="H547" s="12" t="s">
        <v>308</v>
      </c>
      <c r="I547" s="11" t="s">
        <v>507</v>
      </c>
      <c r="J547" s="12" t="str">
        <f>"≥17h"</f>
        <v>≥17h</v>
      </c>
      <c r="K547" s="12" t="s">
        <v>513</v>
      </c>
      <c r="L547" s="69" t="s">
        <v>520</v>
      </c>
      <c r="M547" s="148"/>
      <c r="N547" s="158"/>
      <c r="O547" s="149"/>
      <c r="P547" s="149">
        <v>1</v>
      </c>
      <c r="Q547" s="149"/>
      <c r="R547" s="149"/>
      <c r="S547" s="149"/>
      <c r="T547" s="150"/>
      <c r="U547" s="132" t="s">
        <v>374</v>
      </c>
      <c r="V547" s="133" t="str">
        <f>VLOOKUP(A547,DB_ACS_Q1_Q4!$A$4:$AD$1328,13)</f>
        <v>Gasóleo</v>
      </c>
      <c r="W547" s="134" t="str">
        <f>VLOOKUP(A547,DB_REF_Q1_Q4!$A$4:$AD$1328,13)</f>
        <v>Ninguno</v>
      </c>
    </row>
    <row r="548" spans="1:23" ht="12" customHeight="1">
      <c r="A548" s="10">
        <v>544</v>
      </c>
      <c r="B548" s="69" t="s">
        <v>244</v>
      </c>
      <c r="C548" s="69" t="s">
        <v>85</v>
      </c>
      <c r="D548" s="11" t="s">
        <v>51</v>
      </c>
      <c r="E548" s="11" t="s">
        <v>303</v>
      </c>
      <c r="F548" s="12" t="s">
        <v>48</v>
      </c>
      <c r="G548" s="12" t="s">
        <v>310</v>
      </c>
      <c r="H548" s="12" t="s">
        <v>306</v>
      </c>
      <c r="I548" s="103" t="s">
        <v>504</v>
      </c>
      <c r="J548" s="12" t="str">
        <f>"≥17h"</f>
        <v>≥17h</v>
      </c>
      <c r="K548" s="12" t="s">
        <v>512</v>
      </c>
      <c r="L548" s="69" t="s">
        <v>518</v>
      </c>
      <c r="M548" s="148"/>
      <c r="N548" s="158"/>
      <c r="O548" s="149"/>
      <c r="P548" s="149"/>
      <c r="Q548" s="149"/>
      <c r="R548" s="149"/>
      <c r="S548" s="149"/>
      <c r="T548" s="150"/>
      <c r="U548" s="132" t="s">
        <v>371</v>
      </c>
      <c r="V548" s="133" t="str">
        <f>VLOOKUP(A548,DB_ACS_Q1_Q4!$A$4:$AD$1328,13)</f>
        <v>Electricidad</v>
      </c>
      <c r="W548" s="134" t="str">
        <f>VLOOKUP(A548,DB_REF_Q1_Q4!$A$4:$AD$1328,13)</f>
        <v>AC Eléctrico</v>
      </c>
    </row>
    <row r="549" spans="1:23" ht="12" customHeight="1">
      <c r="A549" s="10">
        <v>545</v>
      </c>
      <c r="B549" s="69" t="s">
        <v>63</v>
      </c>
      <c r="C549" s="69" t="s">
        <v>63</v>
      </c>
      <c r="D549" s="11" t="str">
        <f>"+60"</f>
        <v>+60</v>
      </c>
      <c r="E549" s="11" t="s">
        <v>303</v>
      </c>
      <c r="F549" s="12" t="s">
        <v>50</v>
      </c>
      <c r="G549" s="12" t="s">
        <v>310</v>
      </c>
      <c r="H549" s="12" t="s">
        <v>306</v>
      </c>
      <c r="I549" s="103" t="s">
        <v>504</v>
      </c>
      <c r="J549" s="12" t="str">
        <f>"≥17h"</f>
        <v>≥17h</v>
      </c>
      <c r="K549" s="12" t="s">
        <v>512</v>
      </c>
      <c r="L549" s="69" t="s">
        <v>518</v>
      </c>
      <c r="M549" s="148">
        <v>1</v>
      </c>
      <c r="N549" s="158"/>
      <c r="O549" s="149"/>
      <c r="P549" s="149"/>
      <c r="Q549" s="149"/>
      <c r="R549" s="149"/>
      <c r="S549" s="149"/>
      <c r="T549" s="150"/>
      <c r="U549" s="132" t="s">
        <v>371</v>
      </c>
      <c r="V549" s="133" t="str">
        <f>VLOOKUP(A549,DB_ACS_Q1_Q4!$A$4:$AD$1328,13)</f>
        <v>Electricidad</v>
      </c>
      <c r="W549" s="134" t="str">
        <f>VLOOKUP(A549,DB_REF_Q1_Q4!$A$4:$AD$1328,13)</f>
        <v>Ninguno</v>
      </c>
    </row>
    <row r="550" spans="1:23" ht="12" customHeight="1">
      <c r="A550" s="10">
        <v>546</v>
      </c>
      <c r="B550" s="69" t="s">
        <v>282</v>
      </c>
      <c r="C550" s="69" t="s">
        <v>281</v>
      </c>
      <c r="D550" s="11" t="s">
        <v>51</v>
      </c>
      <c r="E550" s="11" t="s">
        <v>303</v>
      </c>
      <c r="F550" s="12" t="s">
        <v>50</v>
      </c>
      <c r="G550" s="11" t="s">
        <v>511</v>
      </c>
      <c r="H550" s="12" t="s">
        <v>306</v>
      </c>
      <c r="I550" s="103" t="s">
        <v>504</v>
      </c>
      <c r="J550" s="12" t="str">
        <f>"≥17h"</f>
        <v>≥17h</v>
      </c>
      <c r="K550" s="12" t="s">
        <v>512</v>
      </c>
      <c r="L550" s="69" t="s">
        <v>519</v>
      </c>
      <c r="M550" s="148">
        <v>1</v>
      </c>
      <c r="N550" s="158"/>
      <c r="O550" s="149"/>
      <c r="P550" s="149"/>
      <c r="Q550" s="149"/>
      <c r="R550" s="149"/>
      <c r="S550" s="149"/>
      <c r="T550" s="150"/>
      <c r="U550" s="132" t="s">
        <v>374</v>
      </c>
      <c r="V550" s="133" t="str">
        <f>VLOOKUP(A550,DB_ACS_Q1_Q4!$A$4:$AD$1328,13)</f>
        <v>Gasóleo</v>
      </c>
      <c r="W550" s="134" t="str">
        <f>VLOOKUP(A550,DB_REF_Q1_Q4!$A$4:$AD$1328,13)</f>
        <v>Ninguno</v>
      </c>
    </row>
    <row r="551" spans="1:23" ht="12" customHeight="1">
      <c r="A551" s="10">
        <v>547</v>
      </c>
      <c r="B551" s="69" t="s">
        <v>63</v>
      </c>
      <c r="C551" s="69" t="s">
        <v>63</v>
      </c>
      <c r="D551" s="11" t="s">
        <v>25</v>
      </c>
      <c r="E551" s="11" t="s">
        <v>304</v>
      </c>
      <c r="F551" s="12" t="s">
        <v>49</v>
      </c>
      <c r="G551" s="12" t="s">
        <v>310</v>
      </c>
      <c r="H551" s="12" t="s">
        <v>306</v>
      </c>
      <c r="I551" s="11" t="s">
        <v>504</v>
      </c>
      <c r="J551" s="12" t="str">
        <f>"≥17h"</f>
        <v>≥17h</v>
      </c>
      <c r="K551" s="12" t="s">
        <v>512</v>
      </c>
      <c r="L551" s="69" t="s">
        <v>518</v>
      </c>
      <c r="M551" s="148">
        <v>1</v>
      </c>
      <c r="N551" s="158"/>
      <c r="O551" s="149"/>
      <c r="P551" s="149"/>
      <c r="Q551" s="149"/>
      <c r="R551" s="149">
        <v>1</v>
      </c>
      <c r="S551" s="149"/>
      <c r="T551" s="150"/>
      <c r="U551" s="132" t="s">
        <v>373</v>
      </c>
      <c r="V551" s="133" t="str">
        <f>VLOOKUP(A551,DB_ACS_Q1_Q4!$A$4:$AD$1328,13)</f>
        <v>Gas Natural</v>
      </c>
      <c r="W551" s="134" t="str">
        <f>VLOOKUP(A551,DB_REF_Q1_Q4!$A$4:$AD$1328,13)</f>
        <v>AC Eléctrico</v>
      </c>
    </row>
    <row r="552" spans="1:23" ht="12" customHeight="1">
      <c r="A552" s="10">
        <v>548</v>
      </c>
      <c r="B552" s="69" t="s">
        <v>63</v>
      </c>
      <c r="C552" s="69" t="s">
        <v>63</v>
      </c>
      <c r="D552" s="11" t="s">
        <v>51</v>
      </c>
      <c r="E552" s="11" t="s">
        <v>303</v>
      </c>
      <c r="F552" s="12" t="s">
        <v>49</v>
      </c>
      <c r="G552" s="12" t="s">
        <v>310</v>
      </c>
      <c r="H552" s="12" t="s">
        <v>306</v>
      </c>
      <c r="I552" s="11" t="s">
        <v>504</v>
      </c>
      <c r="J552" s="11" t="str">
        <f>"12-16h"</f>
        <v>12-16h</v>
      </c>
      <c r="K552" s="12" t="s">
        <v>512</v>
      </c>
      <c r="L552" s="69" t="s">
        <v>518</v>
      </c>
      <c r="M552" s="148">
        <v>1</v>
      </c>
      <c r="N552" s="158"/>
      <c r="O552" s="149"/>
      <c r="P552" s="149"/>
      <c r="Q552" s="149"/>
      <c r="R552" s="149"/>
      <c r="S552" s="149"/>
      <c r="T552" s="150"/>
      <c r="U552" s="132" t="s">
        <v>373</v>
      </c>
      <c r="V552" s="133" t="str">
        <f>VLOOKUP(A552,DB_ACS_Q1_Q4!$A$4:$AD$1328,13)</f>
        <v>Gas Natural</v>
      </c>
      <c r="W552" s="134" t="str">
        <f>VLOOKUP(A552,DB_REF_Q1_Q4!$A$4:$AD$1328,13)</f>
        <v>AC Eléctrico</v>
      </c>
    </row>
    <row r="553" spans="1:23" ht="12" customHeight="1">
      <c r="A553" s="10">
        <v>549</v>
      </c>
      <c r="B553" s="69" t="s">
        <v>282</v>
      </c>
      <c r="C553" s="69" t="s">
        <v>281</v>
      </c>
      <c r="D553" s="11" t="s">
        <v>51</v>
      </c>
      <c r="E553" s="11" t="s">
        <v>303</v>
      </c>
      <c r="F553" s="12" t="s">
        <v>49</v>
      </c>
      <c r="G553" s="11" t="s">
        <v>511</v>
      </c>
      <c r="H553" s="12" t="s">
        <v>306</v>
      </c>
      <c r="I553" s="11" t="s">
        <v>507</v>
      </c>
      <c r="J553" s="11" t="str">
        <f>"12-16h"</f>
        <v>12-16h</v>
      </c>
      <c r="K553" s="12" t="s">
        <v>513</v>
      </c>
      <c r="L553" s="69" t="s">
        <v>519</v>
      </c>
      <c r="M553" s="148">
        <v>1</v>
      </c>
      <c r="N553" s="158"/>
      <c r="O553" s="149"/>
      <c r="P553" s="149">
        <v>1</v>
      </c>
      <c r="Q553" s="149">
        <v>1</v>
      </c>
      <c r="R553" s="149">
        <v>1</v>
      </c>
      <c r="S553" s="149"/>
      <c r="T553" s="150"/>
      <c r="U553" s="132" t="s">
        <v>373</v>
      </c>
      <c r="V553" s="133" t="str">
        <f>VLOOKUP(A553,DB_ACS_Q1_Q4!$A$4:$AD$1328,13)</f>
        <v>Gas Natural</v>
      </c>
      <c r="W553" s="134" t="str">
        <f>VLOOKUP(A553,DB_REF_Q1_Q4!$A$4:$AD$1328,13)</f>
        <v>Ninguno</v>
      </c>
    </row>
    <row r="554" spans="1:23" ht="12" customHeight="1">
      <c r="A554" s="10">
        <v>550</v>
      </c>
      <c r="B554" s="69" t="s">
        <v>151</v>
      </c>
      <c r="C554" s="69" t="s">
        <v>79</v>
      </c>
      <c r="D554" s="11" t="s">
        <v>51</v>
      </c>
      <c r="E554" s="11" t="s">
        <v>303</v>
      </c>
      <c r="F554" s="12" t="s">
        <v>50</v>
      </c>
      <c r="G554" s="11" t="s">
        <v>511</v>
      </c>
      <c r="H554" s="12" t="s">
        <v>308</v>
      </c>
      <c r="I554" s="103" t="s">
        <v>504</v>
      </c>
      <c r="J554" s="12" t="str">
        <f>"≥17h"</f>
        <v>≥17h</v>
      </c>
      <c r="K554" s="12" t="s">
        <v>513</v>
      </c>
      <c r="L554" s="69" t="s">
        <v>520</v>
      </c>
      <c r="M554" s="148">
        <v>1</v>
      </c>
      <c r="N554" s="158"/>
      <c r="O554" s="149"/>
      <c r="P554" s="149">
        <v>1</v>
      </c>
      <c r="Q554" s="149"/>
      <c r="R554" s="149"/>
      <c r="S554" s="149"/>
      <c r="T554" s="150"/>
      <c r="U554" s="132" t="s">
        <v>374</v>
      </c>
      <c r="V554" s="133" t="str">
        <f>VLOOKUP(A554,DB_ACS_Q1_Q4!$A$4:$AD$1328,13)</f>
        <v>Gasóleo</v>
      </c>
      <c r="W554" s="134" t="str">
        <f>VLOOKUP(A554,DB_REF_Q1_Q4!$A$4:$AD$1328,13)</f>
        <v>Ninguno</v>
      </c>
    </row>
    <row r="555" spans="1:23" ht="12" customHeight="1">
      <c r="A555" s="10">
        <v>551</v>
      </c>
      <c r="B555" s="69" t="s">
        <v>82</v>
      </c>
      <c r="C555" s="69" t="s">
        <v>82</v>
      </c>
      <c r="D555" s="11" t="str">
        <f>"+60"</f>
        <v>+60</v>
      </c>
      <c r="E555" s="11" t="s">
        <v>304</v>
      </c>
      <c r="F555" s="12" t="s">
        <v>50</v>
      </c>
      <c r="G555" s="12" t="s">
        <v>310</v>
      </c>
      <c r="H555" s="12" t="s">
        <v>306</v>
      </c>
      <c r="I555" s="103" t="s">
        <v>504</v>
      </c>
      <c r="J555" s="11" t="str">
        <f>"12-16h"</f>
        <v>12-16h</v>
      </c>
      <c r="K555" s="12" t="s">
        <v>512</v>
      </c>
      <c r="L555" s="69" t="s">
        <v>518</v>
      </c>
      <c r="M555" s="148"/>
      <c r="N555" s="158"/>
      <c r="O555" s="149"/>
      <c r="P555" s="149">
        <v>1</v>
      </c>
      <c r="Q555" s="149"/>
      <c r="R555" s="149"/>
      <c r="S555" s="149"/>
      <c r="T555" s="150"/>
      <c r="U555" s="132" t="s">
        <v>371</v>
      </c>
      <c r="V555" s="133" t="str">
        <f>VLOOKUP(A555,DB_ACS_Q1_Q4!$A$4:$AD$1328,13)</f>
        <v>Electricidad</v>
      </c>
      <c r="W555" s="134" t="str">
        <f>VLOOKUP(A555,DB_REF_Q1_Q4!$A$4:$AD$1328,13)</f>
        <v>AC Eléctrico</v>
      </c>
    </row>
    <row r="556" spans="1:23" ht="12" customHeight="1">
      <c r="A556" s="10">
        <v>552</v>
      </c>
      <c r="B556" s="69" t="s">
        <v>63</v>
      </c>
      <c r="C556" s="69" t="s">
        <v>63</v>
      </c>
      <c r="D556" s="11" t="s">
        <v>25</v>
      </c>
      <c r="E556" s="11" t="s">
        <v>304</v>
      </c>
      <c r="F556" s="12" t="s">
        <v>48</v>
      </c>
      <c r="G556" s="12" t="s">
        <v>310</v>
      </c>
      <c r="H556" s="12" t="s">
        <v>306</v>
      </c>
      <c r="I556" s="103" t="s">
        <v>504</v>
      </c>
      <c r="J556" s="11" t="str">
        <f>"12-16h"</f>
        <v>12-16h</v>
      </c>
      <c r="K556" s="12" t="s">
        <v>513</v>
      </c>
      <c r="L556" s="69" t="s">
        <v>518</v>
      </c>
      <c r="M556" s="148">
        <v>1</v>
      </c>
      <c r="N556" s="158"/>
      <c r="O556" s="149"/>
      <c r="P556" s="149"/>
      <c r="Q556" s="149"/>
      <c r="R556" s="149">
        <v>1</v>
      </c>
      <c r="S556" s="149"/>
      <c r="T556" s="150"/>
      <c r="U556" s="132" t="s">
        <v>385</v>
      </c>
      <c r="V556" s="133" t="str">
        <f>VLOOKUP(A556,DB_ACS_Q1_Q4!$A$4:$AD$1328,13)</f>
        <v>Gas Natural</v>
      </c>
      <c r="W556" s="134" t="str">
        <f>VLOOKUP(A556,DB_REF_Q1_Q4!$A$4:$AD$1328,13)</f>
        <v>Bomba de calor aire</v>
      </c>
    </row>
    <row r="557" spans="1:23" ht="12" customHeight="1">
      <c r="A557" s="10">
        <v>553</v>
      </c>
      <c r="B557" s="69" t="s">
        <v>65</v>
      </c>
      <c r="C557" s="69" t="s">
        <v>65</v>
      </c>
      <c r="D557" s="11" t="str">
        <f>"+60"</f>
        <v>+60</v>
      </c>
      <c r="E557" s="11" t="s">
        <v>303</v>
      </c>
      <c r="F557" s="12" t="s">
        <v>50</v>
      </c>
      <c r="G557" s="12" t="s">
        <v>310</v>
      </c>
      <c r="H557" s="12" t="s">
        <v>307</v>
      </c>
      <c r="I557" s="103" t="s">
        <v>505</v>
      </c>
      <c r="J557" s="12" t="str">
        <f>"≥17h"</f>
        <v>≥17h</v>
      </c>
      <c r="K557" s="12" t="s">
        <v>47</v>
      </c>
      <c r="L557" s="69" t="s">
        <v>518</v>
      </c>
      <c r="M557" s="148">
        <v>1</v>
      </c>
      <c r="N557" s="158"/>
      <c r="O557" s="149"/>
      <c r="P557" s="149"/>
      <c r="Q557" s="149"/>
      <c r="R557" s="149"/>
      <c r="S557" s="149"/>
      <c r="T557" s="150"/>
      <c r="U557" s="132" t="s">
        <v>342</v>
      </c>
      <c r="V557" s="133" t="str">
        <f>VLOOKUP(A557,DB_ACS_Q1_Q4!$A$4:$AD$1328,13)</f>
        <v>Electricidad</v>
      </c>
      <c r="W557" s="134" t="str">
        <f>VLOOKUP(A557,DB_REF_Q1_Q4!$A$4:$AD$1328,13)</f>
        <v>AC Eléctrico</v>
      </c>
    </row>
    <row r="558" spans="1:23" ht="12" customHeight="1">
      <c r="A558" s="10">
        <v>554</v>
      </c>
      <c r="B558" s="69" t="s">
        <v>63</v>
      </c>
      <c r="C558" s="69" t="s">
        <v>63</v>
      </c>
      <c r="D558" s="11" t="s">
        <v>51</v>
      </c>
      <c r="E558" s="11" t="s">
        <v>304</v>
      </c>
      <c r="F558" s="12" t="s">
        <v>49</v>
      </c>
      <c r="G558" s="12" t="s">
        <v>310</v>
      </c>
      <c r="H558" s="12" t="s">
        <v>306</v>
      </c>
      <c r="I558" s="11" t="s">
        <v>504</v>
      </c>
      <c r="J558" s="12" t="str">
        <f>"≥17h"</f>
        <v>≥17h</v>
      </c>
      <c r="K558" s="12" t="s">
        <v>47</v>
      </c>
      <c r="L558" s="69" t="s">
        <v>518</v>
      </c>
      <c r="M558" s="148"/>
      <c r="N558" s="158"/>
      <c r="O558" s="149"/>
      <c r="P558" s="149"/>
      <c r="Q558" s="149"/>
      <c r="R558" s="149"/>
      <c r="S558" s="149"/>
      <c r="T558" s="150">
        <v>1</v>
      </c>
      <c r="U558" s="132" t="s">
        <v>371</v>
      </c>
      <c r="V558" s="133" t="str">
        <f>VLOOKUP(A558,DB_ACS_Q1_Q4!$A$4:$AD$1328,13)</f>
        <v>Gas Natural</v>
      </c>
      <c r="W558" s="134" t="str">
        <f>VLOOKUP(A558,DB_REF_Q1_Q4!$A$4:$AD$1328,13)</f>
        <v>Ninguno</v>
      </c>
    </row>
    <row r="559" spans="1:23" ht="12" customHeight="1">
      <c r="A559" s="10">
        <v>555</v>
      </c>
      <c r="B559" s="69" t="s">
        <v>151</v>
      </c>
      <c r="C559" s="69" t="s">
        <v>79</v>
      </c>
      <c r="D559" s="11" t="str">
        <f>"+60"</f>
        <v>+60</v>
      </c>
      <c r="E559" s="11" t="s">
        <v>304</v>
      </c>
      <c r="F559" s="12" t="s">
        <v>49</v>
      </c>
      <c r="G559" s="11" t="s">
        <v>511</v>
      </c>
      <c r="H559" s="12" t="s">
        <v>308</v>
      </c>
      <c r="I559" s="11" t="s">
        <v>507</v>
      </c>
      <c r="J559" s="12" t="str">
        <f>"≥17h"</f>
        <v>≥17h</v>
      </c>
      <c r="K559" s="12" t="s">
        <v>512</v>
      </c>
      <c r="L559" s="69" t="s">
        <v>520</v>
      </c>
      <c r="M559" s="148"/>
      <c r="N559" s="158"/>
      <c r="O559" s="149"/>
      <c r="P559" s="149">
        <v>1</v>
      </c>
      <c r="Q559" s="149"/>
      <c r="R559" s="149"/>
      <c r="S559" s="149"/>
      <c r="T559" s="150"/>
      <c r="U559" s="132" t="s">
        <v>374</v>
      </c>
      <c r="V559" s="133" t="str">
        <f>VLOOKUP(A559,DB_ACS_Q1_Q4!$A$4:$AD$1328,13)</f>
        <v>Gasóleo</v>
      </c>
      <c r="W559" s="134" t="str">
        <f>VLOOKUP(A559,DB_REF_Q1_Q4!$A$4:$AD$1328,13)</f>
        <v>Ninguno</v>
      </c>
    </row>
    <row r="560" spans="1:23" ht="12" customHeight="1">
      <c r="A560" s="10">
        <v>556</v>
      </c>
      <c r="B560" s="69" t="s">
        <v>82</v>
      </c>
      <c r="C560" s="69" t="s">
        <v>82</v>
      </c>
      <c r="D560" s="11" t="str">
        <f>"+60"</f>
        <v>+60</v>
      </c>
      <c r="E560" s="11" t="s">
        <v>304</v>
      </c>
      <c r="F560" s="12" t="s">
        <v>48</v>
      </c>
      <c r="G560" s="12" t="s">
        <v>310</v>
      </c>
      <c r="H560" s="12" t="s">
        <v>306</v>
      </c>
      <c r="I560" s="11" t="s">
        <v>504</v>
      </c>
      <c r="J560" s="12" t="str">
        <f>"≥17h"</f>
        <v>≥17h</v>
      </c>
      <c r="K560" s="12" t="s">
        <v>47</v>
      </c>
      <c r="L560" s="69" t="s">
        <v>518</v>
      </c>
      <c r="M560" s="148">
        <v>1</v>
      </c>
      <c r="N560" s="158"/>
      <c r="O560" s="149"/>
      <c r="P560" s="149"/>
      <c r="Q560" s="149"/>
      <c r="R560" s="149"/>
      <c r="S560" s="149"/>
      <c r="T560" s="150"/>
      <c r="U560" s="132" t="s">
        <v>373</v>
      </c>
      <c r="V560" s="133" t="str">
        <f>VLOOKUP(A560,DB_ACS_Q1_Q4!$A$4:$AD$1328,13)</f>
        <v>Gas Natural</v>
      </c>
      <c r="W560" s="134" t="str">
        <f>VLOOKUP(A560,DB_REF_Q1_Q4!$A$4:$AD$1328,13)</f>
        <v>AC Eléctrico</v>
      </c>
    </row>
    <row r="561" spans="1:23" ht="12" customHeight="1">
      <c r="A561" s="10">
        <v>557</v>
      </c>
      <c r="B561" s="69" t="s">
        <v>82</v>
      </c>
      <c r="C561" s="69" t="s">
        <v>82</v>
      </c>
      <c r="D561" s="11" t="str">
        <f>"+60"</f>
        <v>+60</v>
      </c>
      <c r="E561" s="11" t="s">
        <v>303</v>
      </c>
      <c r="F561" s="12" t="s">
        <v>49</v>
      </c>
      <c r="G561" s="12" t="s">
        <v>310</v>
      </c>
      <c r="H561" s="12" t="s">
        <v>306</v>
      </c>
      <c r="I561" s="103" t="s">
        <v>504</v>
      </c>
      <c r="J561" s="12" t="str">
        <f>"≥17h"</f>
        <v>≥17h</v>
      </c>
      <c r="K561" s="12" t="s">
        <v>47</v>
      </c>
      <c r="L561" s="69" t="s">
        <v>518</v>
      </c>
      <c r="M561" s="148">
        <v>1</v>
      </c>
      <c r="N561" s="158"/>
      <c r="O561" s="149"/>
      <c r="P561" s="149">
        <v>1</v>
      </c>
      <c r="Q561" s="149"/>
      <c r="R561" s="149"/>
      <c r="S561" s="149"/>
      <c r="T561" s="150"/>
      <c r="U561" s="132" t="s">
        <v>342</v>
      </c>
      <c r="V561" s="133" t="str">
        <f>VLOOKUP(A561,DB_ACS_Q1_Q4!$A$4:$AD$1328,13)</f>
        <v>Electricidad</v>
      </c>
      <c r="W561" s="134" t="str">
        <f>VLOOKUP(A561,DB_REF_Q1_Q4!$A$4:$AD$1328,13)</f>
        <v>AC Eléctrico</v>
      </c>
    </row>
    <row r="562" spans="1:23" ht="12" customHeight="1">
      <c r="A562" s="10">
        <v>558</v>
      </c>
      <c r="B562" s="69" t="s">
        <v>151</v>
      </c>
      <c r="C562" s="69" t="s">
        <v>79</v>
      </c>
      <c r="D562" s="11" t="s">
        <v>51</v>
      </c>
      <c r="E562" s="11" t="s">
        <v>303</v>
      </c>
      <c r="F562" s="12" t="s">
        <v>50</v>
      </c>
      <c r="G562" s="11" t="s">
        <v>511</v>
      </c>
      <c r="H562" s="12" t="s">
        <v>308</v>
      </c>
      <c r="I562" s="103" t="s">
        <v>504</v>
      </c>
      <c r="J562" s="11" t="str">
        <f>"12-16h"</f>
        <v>12-16h</v>
      </c>
      <c r="K562" s="12" t="s">
        <v>47</v>
      </c>
      <c r="L562" s="69" t="s">
        <v>520</v>
      </c>
      <c r="M562" s="148">
        <v>1</v>
      </c>
      <c r="N562" s="158"/>
      <c r="O562" s="149"/>
      <c r="P562" s="149"/>
      <c r="Q562" s="149"/>
      <c r="R562" s="149"/>
      <c r="S562" s="149"/>
      <c r="T562" s="150"/>
      <c r="U562" s="132" t="s">
        <v>374</v>
      </c>
      <c r="V562" s="133" t="str">
        <f>VLOOKUP(A562,DB_ACS_Q1_Q4!$A$4:$AD$1328,13)</f>
        <v>Gasóleo</v>
      </c>
      <c r="W562" s="134" t="str">
        <f>VLOOKUP(A562,DB_REF_Q1_Q4!$A$4:$AD$1328,13)</f>
        <v>Ninguno</v>
      </c>
    </row>
    <row r="563" spans="1:23" ht="12" customHeight="1">
      <c r="A563" s="10">
        <v>559</v>
      </c>
      <c r="B563" s="69" t="s">
        <v>224</v>
      </c>
      <c r="C563" s="69" t="s">
        <v>69</v>
      </c>
      <c r="D563" s="11" t="s">
        <v>51</v>
      </c>
      <c r="E563" s="11" t="s">
        <v>303</v>
      </c>
      <c r="F563" s="12" t="s">
        <v>49</v>
      </c>
      <c r="G563" s="11" t="s">
        <v>511</v>
      </c>
      <c r="H563" s="12" t="s">
        <v>308</v>
      </c>
      <c r="I563" s="11" t="s">
        <v>504</v>
      </c>
      <c r="J563" s="11" t="str">
        <f>"12-16h"</f>
        <v>12-16h</v>
      </c>
      <c r="K563" s="12" t="s">
        <v>512</v>
      </c>
      <c r="L563" s="69" t="s">
        <v>518</v>
      </c>
      <c r="M563" s="148"/>
      <c r="N563" s="158"/>
      <c r="O563" s="149"/>
      <c r="P563" s="149"/>
      <c r="Q563" s="149"/>
      <c r="R563" s="149">
        <v>1</v>
      </c>
      <c r="S563" s="149"/>
      <c r="T563" s="150"/>
      <c r="U563" s="132" t="s">
        <v>371</v>
      </c>
      <c r="V563" s="133" t="str">
        <f>VLOOKUP(A563,DB_ACS_Q1_Q4!$A$4:$AD$1328,13)</f>
        <v>Gas Natural</v>
      </c>
      <c r="W563" s="134" t="str">
        <f>VLOOKUP(A563,DB_REF_Q1_Q4!$A$4:$AD$1328,13)</f>
        <v>AC Eléctrico</v>
      </c>
    </row>
    <row r="564" spans="1:23" ht="12" customHeight="1">
      <c r="A564" s="10">
        <v>560</v>
      </c>
      <c r="B564" s="69" t="s">
        <v>151</v>
      </c>
      <c r="C564" s="69" t="s">
        <v>79</v>
      </c>
      <c r="D564" s="11" t="str">
        <f>"+60"</f>
        <v>+60</v>
      </c>
      <c r="E564" s="11" t="s">
        <v>304</v>
      </c>
      <c r="F564" s="12" t="s">
        <v>49</v>
      </c>
      <c r="G564" s="11" t="s">
        <v>511</v>
      </c>
      <c r="H564" s="12" t="s">
        <v>307</v>
      </c>
      <c r="I564" s="11" t="s">
        <v>507</v>
      </c>
      <c r="J564" s="12" t="str">
        <f>"≥17h"</f>
        <v>≥17h</v>
      </c>
      <c r="K564" s="12" t="s">
        <v>513</v>
      </c>
      <c r="L564" s="69" t="s">
        <v>520</v>
      </c>
      <c r="M564" s="148">
        <v>1</v>
      </c>
      <c r="N564" s="158"/>
      <c r="O564" s="149"/>
      <c r="P564" s="149"/>
      <c r="Q564" s="149"/>
      <c r="R564" s="149"/>
      <c r="S564" s="149"/>
      <c r="T564" s="150"/>
      <c r="U564" s="132" t="s">
        <v>374</v>
      </c>
      <c r="V564" s="133" t="str">
        <f>VLOOKUP(A564,DB_ACS_Q1_Q4!$A$4:$AD$1328,13)</f>
        <v>Gasóleo</v>
      </c>
      <c r="W564" s="134" t="str">
        <f>VLOOKUP(A564,DB_REF_Q1_Q4!$A$4:$AD$1328,13)</f>
        <v>Ninguno</v>
      </c>
    </row>
    <row r="565" spans="1:23" ht="12" customHeight="1">
      <c r="A565" s="10">
        <v>561</v>
      </c>
      <c r="B565" s="69" t="s">
        <v>82</v>
      </c>
      <c r="C565" s="69" t="s">
        <v>82</v>
      </c>
      <c r="D565" s="11" t="str">
        <f>"+60"</f>
        <v>+60</v>
      </c>
      <c r="E565" s="11" t="s">
        <v>304</v>
      </c>
      <c r="F565" s="12" t="s">
        <v>50</v>
      </c>
      <c r="G565" s="12" t="s">
        <v>510</v>
      </c>
      <c r="H565" s="12" t="s">
        <v>307</v>
      </c>
      <c r="I565" s="103" t="s">
        <v>505</v>
      </c>
      <c r="J565" s="12" t="str">
        <f>"≥17h"</f>
        <v>≥17h</v>
      </c>
      <c r="K565" s="12" t="s">
        <v>512</v>
      </c>
      <c r="L565" s="69" t="s">
        <v>518</v>
      </c>
      <c r="M565" s="148">
        <v>1</v>
      </c>
      <c r="N565" s="158"/>
      <c r="O565" s="149"/>
      <c r="P565" s="149"/>
      <c r="Q565" s="149"/>
      <c r="R565" s="149"/>
      <c r="S565" s="149"/>
      <c r="T565" s="150"/>
      <c r="U565" s="132" t="s">
        <v>385</v>
      </c>
      <c r="V565" s="133" t="str">
        <f>VLOOKUP(A565,DB_ACS_Q1_Q4!$A$4:$AD$1328,13)</f>
        <v>Electricidad</v>
      </c>
      <c r="W565" s="134" t="str">
        <f>VLOOKUP(A565,DB_REF_Q1_Q4!$A$4:$AD$1328,13)</f>
        <v>Bomba de calor aire</v>
      </c>
    </row>
    <row r="566" spans="1:23" ht="12" customHeight="1">
      <c r="A566" s="10">
        <v>562</v>
      </c>
      <c r="B566" s="69" t="s">
        <v>282</v>
      </c>
      <c r="C566" s="69" t="s">
        <v>281</v>
      </c>
      <c r="D566" s="11" t="str">
        <f>"+60"</f>
        <v>+60</v>
      </c>
      <c r="E566" s="11" t="s">
        <v>303</v>
      </c>
      <c r="F566" s="12" t="s">
        <v>50</v>
      </c>
      <c r="G566" s="11" t="s">
        <v>511</v>
      </c>
      <c r="H566" s="12" t="s">
        <v>306</v>
      </c>
      <c r="I566" s="11" t="s">
        <v>507</v>
      </c>
      <c r="J566" s="12" t="str">
        <f>"≥17h"</f>
        <v>≥17h</v>
      </c>
      <c r="K566" s="12" t="s">
        <v>512</v>
      </c>
      <c r="L566" s="69" t="s">
        <v>519</v>
      </c>
      <c r="M566" s="148">
        <v>1</v>
      </c>
      <c r="N566" s="158"/>
      <c r="O566" s="149"/>
      <c r="P566" s="149"/>
      <c r="Q566" s="149"/>
      <c r="R566" s="149"/>
      <c r="S566" s="149"/>
      <c r="T566" s="150"/>
      <c r="U566" s="132" t="s">
        <v>373</v>
      </c>
      <c r="V566" s="133" t="str">
        <f>VLOOKUP(A566,DB_ACS_Q1_Q4!$A$4:$AD$1328,13)</f>
        <v>Gas Natural</v>
      </c>
      <c r="W566" s="134" t="str">
        <f>VLOOKUP(A566,DB_REF_Q1_Q4!$A$4:$AD$1328,13)</f>
        <v>Ninguno</v>
      </c>
    </row>
    <row r="567" spans="1:23" ht="12" customHeight="1">
      <c r="A567" s="10">
        <v>563</v>
      </c>
      <c r="B567" s="69" t="s">
        <v>82</v>
      </c>
      <c r="C567" s="69" t="s">
        <v>82</v>
      </c>
      <c r="D567" s="11" t="s">
        <v>51</v>
      </c>
      <c r="E567" s="11" t="s">
        <v>303</v>
      </c>
      <c r="F567" s="12" t="s">
        <v>48</v>
      </c>
      <c r="G567" s="12" t="s">
        <v>310</v>
      </c>
      <c r="H567" s="12" t="s">
        <v>306</v>
      </c>
      <c r="I567" s="11" t="s">
        <v>504</v>
      </c>
      <c r="J567" s="11" t="str">
        <f>"12-16h"</f>
        <v>12-16h</v>
      </c>
      <c r="K567" s="12" t="s">
        <v>513</v>
      </c>
      <c r="L567" s="69" t="s">
        <v>518</v>
      </c>
      <c r="M567" s="148">
        <v>1</v>
      </c>
      <c r="N567" s="158"/>
      <c r="O567" s="149"/>
      <c r="P567" s="149">
        <v>1</v>
      </c>
      <c r="Q567" s="149"/>
      <c r="R567" s="149"/>
      <c r="S567" s="149"/>
      <c r="T567" s="150"/>
      <c r="U567" s="132" t="s">
        <v>373</v>
      </c>
      <c r="V567" s="133" t="str">
        <f>VLOOKUP(A567,DB_ACS_Q1_Q4!$A$4:$AD$1328,13)</f>
        <v>Gas Natural</v>
      </c>
      <c r="W567" s="134" t="str">
        <f>VLOOKUP(A567,DB_REF_Q1_Q4!$A$4:$AD$1328,13)</f>
        <v>AC Eléctrico</v>
      </c>
    </row>
    <row r="568" spans="1:23" ht="12" customHeight="1">
      <c r="A568" s="10">
        <v>564</v>
      </c>
      <c r="B568" s="69" t="s">
        <v>282</v>
      </c>
      <c r="C568" s="69" t="s">
        <v>281</v>
      </c>
      <c r="D568" s="11" t="str">
        <f>"+60"</f>
        <v>+60</v>
      </c>
      <c r="E568" s="11" t="s">
        <v>304</v>
      </c>
      <c r="F568" s="12" t="s">
        <v>48</v>
      </c>
      <c r="G568" s="11" t="s">
        <v>511</v>
      </c>
      <c r="H568" s="12" t="s">
        <v>306</v>
      </c>
      <c r="I568" s="11" t="s">
        <v>507</v>
      </c>
      <c r="J568" s="12" t="str">
        <f>"≥17h"</f>
        <v>≥17h</v>
      </c>
      <c r="K568" s="12" t="s">
        <v>513</v>
      </c>
      <c r="L568" s="69" t="s">
        <v>519</v>
      </c>
      <c r="M568" s="148">
        <v>1</v>
      </c>
      <c r="N568" s="158"/>
      <c r="O568" s="149"/>
      <c r="P568" s="149"/>
      <c r="Q568" s="149"/>
      <c r="R568" s="149"/>
      <c r="S568" s="149"/>
      <c r="T568" s="150"/>
      <c r="U568" s="132" t="s">
        <v>373</v>
      </c>
      <c r="V568" s="133" t="str">
        <f>VLOOKUP(A568,DB_ACS_Q1_Q4!$A$4:$AD$1328,13)</f>
        <v>Gas Natural</v>
      </c>
      <c r="W568" s="134" t="str">
        <f>VLOOKUP(A568,DB_REF_Q1_Q4!$A$4:$AD$1328,13)</f>
        <v>Ninguno</v>
      </c>
    </row>
    <row r="569" spans="1:23" ht="12" customHeight="1">
      <c r="A569" s="10">
        <v>565</v>
      </c>
      <c r="B569" s="69" t="s">
        <v>278</v>
      </c>
      <c r="C569" s="69" t="s">
        <v>89</v>
      </c>
      <c r="D569" s="11" t="str">
        <f>"+60"</f>
        <v>+60</v>
      </c>
      <c r="E569" s="11" t="s">
        <v>304</v>
      </c>
      <c r="F569" s="12" t="s">
        <v>49</v>
      </c>
      <c r="G569" s="11" t="s">
        <v>511</v>
      </c>
      <c r="H569" s="12" t="s">
        <v>307</v>
      </c>
      <c r="I569" s="11" t="s">
        <v>507</v>
      </c>
      <c r="J569" s="11" t="str">
        <f>"12-16h"</f>
        <v>12-16h</v>
      </c>
      <c r="K569" s="12" t="s">
        <v>512</v>
      </c>
      <c r="L569" s="69" t="s">
        <v>520</v>
      </c>
      <c r="M569" s="148"/>
      <c r="N569" s="158"/>
      <c r="O569" s="149"/>
      <c r="P569" s="149">
        <v>1</v>
      </c>
      <c r="Q569" s="149"/>
      <c r="R569" s="149"/>
      <c r="S569" s="149"/>
      <c r="T569" s="150"/>
      <c r="U569" s="132" t="s">
        <v>373</v>
      </c>
      <c r="V569" s="133" t="str">
        <f>VLOOKUP(A569,DB_ACS_Q1_Q4!$A$4:$AD$1328,13)</f>
        <v>Gas Natural</v>
      </c>
      <c r="W569" s="134" t="str">
        <f>VLOOKUP(A569,DB_REF_Q1_Q4!$A$4:$AD$1328,13)</f>
        <v>Ninguno</v>
      </c>
    </row>
    <row r="570" spans="1:23" ht="12" customHeight="1">
      <c r="A570" s="10">
        <v>566</v>
      </c>
      <c r="B570" s="69" t="s">
        <v>282</v>
      </c>
      <c r="C570" s="69" t="s">
        <v>281</v>
      </c>
      <c r="D570" s="11" t="s">
        <v>51</v>
      </c>
      <c r="E570" s="11" t="s">
        <v>303</v>
      </c>
      <c r="F570" s="12" t="s">
        <v>50</v>
      </c>
      <c r="G570" s="11" t="s">
        <v>511</v>
      </c>
      <c r="H570" s="12" t="s">
        <v>306</v>
      </c>
      <c r="I570" s="11" t="s">
        <v>507</v>
      </c>
      <c r="J570" s="12" t="str">
        <f>"≥17h"</f>
        <v>≥17h</v>
      </c>
      <c r="K570" s="12" t="s">
        <v>47</v>
      </c>
      <c r="L570" s="69" t="s">
        <v>519</v>
      </c>
      <c r="M570" s="148">
        <v>1</v>
      </c>
      <c r="N570" s="158"/>
      <c r="O570" s="149"/>
      <c r="P570" s="149"/>
      <c r="Q570" s="149"/>
      <c r="R570" s="149"/>
      <c r="S570" s="149"/>
      <c r="T570" s="150"/>
      <c r="U570" s="132" t="s">
        <v>373</v>
      </c>
      <c r="V570" s="133" t="str">
        <f>VLOOKUP(A570,DB_ACS_Q1_Q4!$A$4:$AD$1328,13)</f>
        <v>Gas Natural</v>
      </c>
      <c r="W570" s="134" t="str">
        <f>VLOOKUP(A570,DB_REF_Q1_Q4!$A$4:$AD$1328,13)</f>
        <v>Ninguno</v>
      </c>
    </row>
    <row r="571" spans="1:23" ht="12" customHeight="1">
      <c r="A571" s="10">
        <v>567</v>
      </c>
      <c r="B571" s="69" t="s">
        <v>229</v>
      </c>
      <c r="C571" s="69" t="s">
        <v>69</v>
      </c>
      <c r="D571" s="11" t="str">
        <f>"+60"</f>
        <v>+60</v>
      </c>
      <c r="E571" s="11" t="s">
        <v>304</v>
      </c>
      <c r="F571" s="12" t="s">
        <v>49</v>
      </c>
      <c r="G571" s="11" t="s">
        <v>511</v>
      </c>
      <c r="H571" s="12" t="s">
        <v>308</v>
      </c>
      <c r="I571" s="103" t="s">
        <v>504</v>
      </c>
      <c r="J571" s="12" t="str">
        <f>"≥17h"</f>
        <v>≥17h</v>
      </c>
      <c r="K571" s="12" t="s">
        <v>512</v>
      </c>
      <c r="L571" s="69" t="s">
        <v>518</v>
      </c>
      <c r="M571" s="148"/>
      <c r="N571" s="158"/>
      <c r="O571" s="149"/>
      <c r="P571" s="149">
        <v>1</v>
      </c>
      <c r="Q571" s="149"/>
      <c r="R571" s="149"/>
      <c r="S571" s="149"/>
      <c r="T571" s="150"/>
      <c r="U571" s="132" t="s">
        <v>342</v>
      </c>
      <c r="V571" s="133" t="str">
        <f>VLOOKUP(A571,DB_ACS_Q1_Q4!$A$4:$AD$1328,13)</f>
        <v>Electricidad</v>
      </c>
      <c r="W571" s="134" t="str">
        <f>VLOOKUP(A571,DB_REF_Q1_Q4!$A$4:$AD$1328,13)</f>
        <v>AC Eléctrico</v>
      </c>
    </row>
    <row r="572" spans="1:23" ht="12" customHeight="1">
      <c r="A572" s="10">
        <v>568</v>
      </c>
      <c r="B572" s="69" t="s">
        <v>82</v>
      </c>
      <c r="C572" s="69" t="s">
        <v>82</v>
      </c>
      <c r="D572" s="11" t="s">
        <v>25</v>
      </c>
      <c r="E572" s="11" t="s">
        <v>303</v>
      </c>
      <c r="F572" s="12" t="s">
        <v>48</v>
      </c>
      <c r="G572" s="12" t="s">
        <v>310</v>
      </c>
      <c r="H572" s="12" t="s">
        <v>306</v>
      </c>
      <c r="I572" s="103" t="s">
        <v>504</v>
      </c>
      <c r="J572" s="11" t="str">
        <f>"12-16h"</f>
        <v>12-16h</v>
      </c>
      <c r="K572" s="12" t="s">
        <v>512</v>
      </c>
      <c r="L572" s="69" t="s">
        <v>518</v>
      </c>
      <c r="M572" s="148"/>
      <c r="N572" s="158"/>
      <c r="O572" s="149"/>
      <c r="P572" s="149">
        <v>1</v>
      </c>
      <c r="Q572" s="149"/>
      <c r="R572" s="149"/>
      <c r="S572" s="149"/>
      <c r="T572" s="150"/>
      <c r="U572" s="132" t="s">
        <v>372</v>
      </c>
      <c r="V572" s="133" t="str">
        <f>VLOOKUP(A572,DB_ACS_Q1_Q4!$A$4:$AD$1328,13)</f>
        <v>GLP</v>
      </c>
      <c r="W572" s="134" t="str">
        <f>VLOOKUP(A572,DB_REF_Q1_Q4!$A$4:$AD$1328,13)</f>
        <v>Ninguno</v>
      </c>
    </row>
    <row r="573" spans="1:23" ht="12" customHeight="1">
      <c r="A573" s="10">
        <v>569</v>
      </c>
      <c r="B573" s="69" t="s">
        <v>274</v>
      </c>
      <c r="C573" s="69" t="s">
        <v>89</v>
      </c>
      <c r="D573" s="11" t="str">
        <f>"+60"</f>
        <v>+60</v>
      </c>
      <c r="E573" s="11" t="s">
        <v>303</v>
      </c>
      <c r="F573" s="12" t="s">
        <v>49</v>
      </c>
      <c r="G573" s="11" t="s">
        <v>511</v>
      </c>
      <c r="H573" s="12" t="s">
        <v>308</v>
      </c>
      <c r="I573" s="11" t="s">
        <v>504</v>
      </c>
      <c r="J573" s="12" t="str">
        <f>"≥17h"</f>
        <v>≥17h</v>
      </c>
      <c r="K573" s="12" t="s">
        <v>512</v>
      </c>
      <c r="L573" s="69" t="s">
        <v>520</v>
      </c>
      <c r="M573" s="148">
        <v>1</v>
      </c>
      <c r="N573" s="158"/>
      <c r="O573" s="149"/>
      <c r="P573" s="149">
        <v>1</v>
      </c>
      <c r="Q573" s="149"/>
      <c r="R573" s="149"/>
      <c r="S573" s="149"/>
      <c r="T573" s="150"/>
      <c r="U573" s="132" t="s">
        <v>373</v>
      </c>
      <c r="V573" s="133" t="str">
        <f>VLOOKUP(A573,DB_ACS_Q1_Q4!$A$4:$AD$1328,13)</f>
        <v>Gas Natural</v>
      </c>
      <c r="W573" s="134" t="str">
        <f>VLOOKUP(A573,DB_REF_Q1_Q4!$A$4:$AD$1328,13)</f>
        <v>Ninguno</v>
      </c>
    </row>
    <row r="574" spans="1:23" ht="12" customHeight="1">
      <c r="A574" s="10">
        <v>570</v>
      </c>
      <c r="B574" s="69" t="s">
        <v>282</v>
      </c>
      <c r="C574" s="69" t="s">
        <v>281</v>
      </c>
      <c r="D574" s="11" t="str">
        <f>"+60"</f>
        <v>+60</v>
      </c>
      <c r="E574" s="11" t="s">
        <v>304</v>
      </c>
      <c r="F574" s="12" t="s">
        <v>49</v>
      </c>
      <c r="G574" s="11" t="s">
        <v>511</v>
      </c>
      <c r="H574" s="12" t="s">
        <v>306</v>
      </c>
      <c r="I574" s="11" t="s">
        <v>504</v>
      </c>
      <c r="J574" s="12" t="str">
        <f>"≥17h"</f>
        <v>≥17h</v>
      </c>
      <c r="K574" s="12" t="s">
        <v>47</v>
      </c>
      <c r="L574" s="69" t="s">
        <v>519</v>
      </c>
      <c r="M574" s="148">
        <v>1</v>
      </c>
      <c r="N574" s="158"/>
      <c r="O574" s="149"/>
      <c r="P574" s="149"/>
      <c r="Q574" s="149"/>
      <c r="R574" s="149"/>
      <c r="S574" s="149"/>
      <c r="T574" s="150"/>
      <c r="U574" s="132" t="s">
        <v>373</v>
      </c>
      <c r="V574" s="133" t="str">
        <f>VLOOKUP(A574,DB_ACS_Q1_Q4!$A$4:$AD$1328,13)</f>
        <v>Gas Natural</v>
      </c>
      <c r="W574" s="134" t="str">
        <f>VLOOKUP(A574,DB_REF_Q1_Q4!$A$4:$AD$1328,13)</f>
        <v>Ninguno</v>
      </c>
    </row>
    <row r="575" spans="1:23" ht="12" customHeight="1">
      <c r="A575" s="10">
        <v>571</v>
      </c>
      <c r="B575" s="69" t="s">
        <v>82</v>
      </c>
      <c r="C575" s="69" t="s">
        <v>82</v>
      </c>
      <c r="D575" s="11" t="str">
        <f>"+60"</f>
        <v>+60</v>
      </c>
      <c r="E575" s="11" t="s">
        <v>303</v>
      </c>
      <c r="F575" s="12" t="s">
        <v>50</v>
      </c>
      <c r="G575" s="12" t="s">
        <v>310</v>
      </c>
      <c r="H575" s="12" t="s">
        <v>306</v>
      </c>
      <c r="I575" s="11" t="s">
        <v>504</v>
      </c>
      <c r="J575" s="11" t="str">
        <f>"12-16h"</f>
        <v>12-16h</v>
      </c>
      <c r="K575" s="12" t="s">
        <v>512</v>
      </c>
      <c r="L575" s="69" t="s">
        <v>518</v>
      </c>
      <c r="M575" s="148"/>
      <c r="N575" s="158"/>
      <c r="O575" s="149"/>
      <c r="P575" s="149">
        <v>1</v>
      </c>
      <c r="Q575" s="149"/>
      <c r="R575" s="149"/>
      <c r="S575" s="149"/>
      <c r="T575" s="150"/>
      <c r="U575" s="132" t="s">
        <v>373</v>
      </c>
      <c r="V575" s="133" t="str">
        <f>VLOOKUP(A575,DB_ACS_Q1_Q4!$A$4:$AD$1328,13)</f>
        <v>Gas Natural</v>
      </c>
      <c r="W575" s="134" t="str">
        <f>VLOOKUP(A575,DB_REF_Q1_Q4!$A$4:$AD$1328,13)</f>
        <v>AC Eléctrico</v>
      </c>
    </row>
    <row r="576" spans="1:23" ht="12" customHeight="1">
      <c r="A576" s="10">
        <v>572</v>
      </c>
      <c r="B576" s="69" t="s">
        <v>229</v>
      </c>
      <c r="C576" s="69" t="s">
        <v>69</v>
      </c>
      <c r="D576" s="11" t="s">
        <v>51</v>
      </c>
      <c r="E576" s="11" t="s">
        <v>304</v>
      </c>
      <c r="F576" s="12" t="s">
        <v>50</v>
      </c>
      <c r="G576" s="11" t="s">
        <v>511</v>
      </c>
      <c r="H576" s="12" t="s">
        <v>306</v>
      </c>
      <c r="I576" s="11" t="s">
        <v>504</v>
      </c>
      <c r="J576" s="12" t="str">
        <f>"≥17h"</f>
        <v>≥17h</v>
      </c>
      <c r="K576" s="12" t="s">
        <v>47</v>
      </c>
      <c r="L576" s="69" t="s">
        <v>518</v>
      </c>
      <c r="M576" s="148">
        <v>1</v>
      </c>
      <c r="N576" s="158"/>
      <c r="O576" s="149"/>
      <c r="P576" s="149"/>
      <c r="Q576" s="149"/>
      <c r="R576" s="149"/>
      <c r="S576" s="149"/>
      <c r="T576" s="150"/>
      <c r="U576" s="132" t="s">
        <v>342</v>
      </c>
      <c r="V576" s="133" t="str">
        <f>VLOOKUP(A576,DB_ACS_Q1_Q4!$A$4:$AD$1328,13)</f>
        <v>GLP</v>
      </c>
      <c r="W576" s="134" t="str">
        <f>VLOOKUP(A576,DB_REF_Q1_Q4!$A$4:$AD$1328,13)</f>
        <v>AC Eléctrico</v>
      </c>
    </row>
    <row r="577" spans="1:23" ht="12" customHeight="1">
      <c r="A577" s="10">
        <v>573</v>
      </c>
      <c r="B577" s="69" t="s">
        <v>275</v>
      </c>
      <c r="C577" s="69" t="s">
        <v>89</v>
      </c>
      <c r="D577" s="11" t="str">
        <f>"+60"</f>
        <v>+60</v>
      </c>
      <c r="E577" s="11" t="s">
        <v>304</v>
      </c>
      <c r="F577" s="12" t="s">
        <v>49</v>
      </c>
      <c r="G577" s="11" t="s">
        <v>511</v>
      </c>
      <c r="H577" s="12" t="s">
        <v>308</v>
      </c>
      <c r="I577" s="11" t="s">
        <v>507</v>
      </c>
      <c r="J577" s="11" t="str">
        <f>"12-16h"</f>
        <v>12-16h</v>
      </c>
      <c r="K577" s="12" t="s">
        <v>512</v>
      </c>
      <c r="L577" s="69" t="s">
        <v>520</v>
      </c>
      <c r="M577" s="148">
        <v>1</v>
      </c>
      <c r="N577" s="158"/>
      <c r="O577" s="149"/>
      <c r="P577" s="149"/>
      <c r="Q577" s="149"/>
      <c r="R577" s="149"/>
      <c r="S577" s="149"/>
      <c r="T577" s="150"/>
      <c r="U577" s="132" t="s">
        <v>374</v>
      </c>
      <c r="V577" s="133" t="str">
        <f>VLOOKUP(A577,DB_ACS_Q1_Q4!$A$4:$AD$1328,13)</f>
        <v>Electricidad</v>
      </c>
      <c r="W577" s="134" t="str">
        <f>VLOOKUP(A577,DB_REF_Q1_Q4!$A$4:$AD$1328,13)</f>
        <v>Ninguno</v>
      </c>
    </row>
    <row r="578" spans="1:23" ht="12" customHeight="1">
      <c r="A578" s="10">
        <v>574</v>
      </c>
      <c r="B578" s="69" t="s">
        <v>282</v>
      </c>
      <c r="C578" s="69" t="s">
        <v>281</v>
      </c>
      <c r="D578" s="11" t="s">
        <v>51</v>
      </c>
      <c r="E578" s="11" t="s">
        <v>304</v>
      </c>
      <c r="F578" s="12" t="s">
        <v>50</v>
      </c>
      <c r="G578" s="11" t="s">
        <v>511</v>
      </c>
      <c r="H578" s="12" t="s">
        <v>306</v>
      </c>
      <c r="I578" s="11" t="s">
        <v>507</v>
      </c>
      <c r="J578" s="12" t="str">
        <f>"≥17h"</f>
        <v>≥17h</v>
      </c>
      <c r="K578" s="12" t="s">
        <v>512</v>
      </c>
      <c r="L578" s="69" t="s">
        <v>519</v>
      </c>
      <c r="M578" s="148">
        <v>1</v>
      </c>
      <c r="N578" s="158"/>
      <c r="O578" s="149"/>
      <c r="P578" s="149">
        <v>1</v>
      </c>
      <c r="Q578" s="149"/>
      <c r="R578" s="149"/>
      <c r="S578" s="149"/>
      <c r="T578" s="150"/>
      <c r="U578" s="132" t="s">
        <v>374</v>
      </c>
      <c r="V578" s="133" t="str">
        <f>VLOOKUP(A578,DB_ACS_Q1_Q4!$A$4:$AD$1328,13)</f>
        <v>Gas Natural</v>
      </c>
      <c r="W578" s="134" t="str">
        <f>VLOOKUP(A578,DB_REF_Q1_Q4!$A$4:$AD$1328,13)</f>
        <v>Ninguno</v>
      </c>
    </row>
    <row r="579" spans="1:23" ht="12" customHeight="1">
      <c r="A579" s="10">
        <v>575</v>
      </c>
      <c r="B579" s="69" t="s">
        <v>229</v>
      </c>
      <c r="C579" s="69" t="s">
        <v>69</v>
      </c>
      <c r="D579" s="11" t="s">
        <v>25</v>
      </c>
      <c r="E579" s="11" t="s">
        <v>304</v>
      </c>
      <c r="F579" s="12" t="s">
        <v>49</v>
      </c>
      <c r="G579" s="11" t="s">
        <v>511</v>
      </c>
      <c r="H579" s="12" t="s">
        <v>306</v>
      </c>
      <c r="I579" s="11" t="s">
        <v>504</v>
      </c>
      <c r="J579" s="12" t="str">
        <f>"≥17h"</f>
        <v>≥17h</v>
      </c>
      <c r="K579" s="12" t="s">
        <v>47</v>
      </c>
      <c r="L579" s="69" t="s">
        <v>518</v>
      </c>
      <c r="M579" s="148">
        <v>1</v>
      </c>
      <c r="N579" s="158"/>
      <c r="O579" s="149"/>
      <c r="P579" s="149"/>
      <c r="Q579" s="149"/>
      <c r="R579" s="149"/>
      <c r="S579" s="149"/>
      <c r="T579" s="150"/>
      <c r="U579" s="132" t="s">
        <v>342</v>
      </c>
      <c r="V579" s="133" t="str">
        <f>VLOOKUP(A579,DB_ACS_Q1_Q4!$A$4:$AD$1328,13)</f>
        <v>GLP</v>
      </c>
      <c r="W579" s="134" t="str">
        <f>VLOOKUP(A579,DB_REF_Q1_Q4!$A$4:$AD$1328,13)</f>
        <v>Ninguno</v>
      </c>
    </row>
    <row r="580" spans="1:23" ht="12" customHeight="1">
      <c r="A580" s="10">
        <v>576</v>
      </c>
      <c r="B580" s="69" t="s">
        <v>82</v>
      </c>
      <c r="C580" s="69" t="s">
        <v>82</v>
      </c>
      <c r="D580" s="11" t="str">
        <f t="shared" ref="D580:D585" si="27">"+60"</f>
        <v>+60</v>
      </c>
      <c r="E580" s="11" t="s">
        <v>304</v>
      </c>
      <c r="F580" s="12" t="s">
        <v>49</v>
      </c>
      <c r="G580" s="12" t="s">
        <v>310</v>
      </c>
      <c r="H580" s="12" t="s">
        <v>306</v>
      </c>
      <c r="I580" s="11" t="s">
        <v>504</v>
      </c>
      <c r="J580" s="11" t="str">
        <f>"12-16h"</f>
        <v>12-16h</v>
      </c>
      <c r="K580" s="12" t="s">
        <v>512</v>
      </c>
      <c r="L580" s="69" t="s">
        <v>518</v>
      </c>
      <c r="M580" s="148">
        <v>1</v>
      </c>
      <c r="N580" s="158"/>
      <c r="O580" s="149"/>
      <c r="P580" s="149"/>
      <c r="Q580" s="149"/>
      <c r="R580" s="149"/>
      <c r="S580" s="149"/>
      <c r="T580" s="150"/>
      <c r="U580" s="132" t="s">
        <v>342</v>
      </c>
      <c r="V580" s="133" t="str">
        <f>VLOOKUP(A580,DB_ACS_Q1_Q4!$A$4:$AD$1328,13)</f>
        <v>Gas Natural</v>
      </c>
      <c r="W580" s="134" t="str">
        <f>VLOOKUP(A580,DB_REF_Q1_Q4!$A$4:$AD$1328,13)</f>
        <v>AC Eléctrico</v>
      </c>
    </row>
    <row r="581" spans="1:23" ht="12" customHeight="1">
      <c r="A581" s="10">
        <v>577</v>
      </c>
      <c r="B581" s="69" t="s">
        <v>275</v>
      </c>
      <c r="C581" s="69" t="s">
        <v>89</v>
      </c>
      <c r="D581" s="11" t="str">
        <f t="shared" si="27"/>
        <v>+60</v>
      </c>
      <c r="E581" s="11" t="s">
        <v>304</v>
      </c>
      <c r="F581" s="12" t="s">
        <v>50</v>
      </c>
      <c r="G581" s="11" t="s">
        <v>511</v>
      </c>
      <c r="H581" s="12" t="s">
        <v>306</v>
      </c>
      <c r="I581" s="11" t="s">
        <v>504</v>
      </c>
      <c r="J581" s="12" t="str">
        <f>"≥17h"</f>
        <v>≥17h</v>
      </c>
      <c r="K581" s="12" t="s">
        <v>47</v>
      </c>
      <c r="L581" s="69" t="s">
        <v>520</v>
      </c>
      <c r="M581" s="148">
        <v>1</v>
      </c>
      <c r="N581" s="158"/>
      <c r="O581" s="149"/>
      <c r="P581" s="149">
        <v>1</v>
      </c>
      <c r="Q581" s="149"/>
      <c r="R581" s="149"/>
      <c r="S581" s="149"/>
      <c r="T581" s="150"/>
      <c r="U581" s="132" t="s">
        <v>372</v>
      </c>
      <c r="V581" s="133" t="str">
        <f>VLOOKUP(A581,DB_ACS_Q1_Q4!$A$4:$AD$1328,13)</f>
        <v>GLP</v>
      </c>
      <c r="W581" s="134" t="str">
        <f>VLOOKUP(A581,DB_REF_Q1_Q4!$A$4:$AD$1328,13)</f>
        <v>Ninguno</v>
      </c>
    </row>
    <row r="582" spans="1:23" ht="12" customHeight="1">
      <c r="A582" s="10">
        <v>578</v>
      </c>
      <c r="B582" s="69" t="s">
        <v>282</v>
      </c>
      <c r="C582" s="69" t="s">
        <v>281</v>
      </c>
      <c r="D582" s="11" t="str">
        <f t="shared" si="27"/>
        <v>+60</v>
      </c>
      <c r="E582" s="11" t="s">
        <v>304</v>
      </c>
      <c r="F582" s="12" t="s">
        <v>49</v>
      </c>
      <c r="G582" s="11" t="s">
        <v>511</v>
      </c>
      <c r="H582" s="12" t="s">
        <v>307</v>
      </c>
      <c r="I582" s="11" t="s">
        <v>504</v>
      </c>
      <c r="J582" s="12" t="str">
        <f>"≥17h"</f>
        <v>≥17h</v>
      </c>
      <c r="K582" s="12" t="s">
        <v>512</v>
      </c>
      <c r="L582" s="69" t="s">
        <v>519</v>
      </c>
      <c r="M582" s="148">
        <v>1</v>
      </c>
      <c r="N582" s="158"/>
      <c r="O582" s="149"/>
      <c r="P582" s="149"/>
      <c r="Q582" s="149"/>
      <c r="R582" s="149"/>
      <c r="S582" s="149"/>
      <c r="T582" s="150"/>
      <c r="U582" s="132" t="s">
        <v>374</v>
      </c>
      <c r="V582" s="133" t="str">
        <f>VLOOKUP(A582,DB_ACS_Q1_Q4!$A$4:$AD$1328,13)</f>
        <v>Electricidad</v>
      </c>
      <c r="W582" s="134" t="str">
        <f>VLOOKUP(A582,DB_REF_Q1_Q4!$A$4:$AD$1328,13)</f>
        <v>Ninguno</v>
      </c>
    </row>
    <row r="583" spans="1:23" ht="12" customHeight="1">
      <c r="A583" s="10">
        <v>579</v>
      </c>
      <c r="B583" s="69" t="s">
        <v>229</v>
      </c>
      <c r="C583" s="69" t="s">
        <v>69</v>
      </c>
      <c r="D583" s="11" t="str">
        <f t="shared" si="27"/>
        <v>+60</v>
      </c>
      <c r="E583" s="11" t="s">
        <v>304</v>
      </c>
      <c r="F583" s="12" t="s">
        <v>49</v>
      </c>
      <c r="G583" s="11" t="s">
        <v>511</v>
      </c>
      <c r="H583" s="12" t="s">
        <v>308</v>
      </c>
      <c r="I583" s="103" t="s">
        <v>504</v>
      </c>
      <c r="J583" s="12" t="str">
        <f>"≥17h"</f>
        <v>≥17h</v>
      </c>
      <c r="K583" s="12" t="s">
        <v>512</v>
      </c>
      <c r="L583" s="69" t="s">
        <v>518</v>
      </c>
      <c r="M583" s="148">
        <v>1</v>
      </c>
      <c r="N583" s="158"/>
      <c r="O583" s="149"/>
      <c r="P583" s="149"/>
      <c r="Q583" s="149"/>
      <c r="R583" s="149"/>
      <c r="S583" s="149"/>
      <c r="T583" s="150"/>
      <c r="U583" s="132" t="s">
        <v>371</v>
      </c>
      <c r="V583" s="133" t="str">
        <f>VLOOKUP(A583,DB_ACS_Q1_Q4!$A$4:$AD$1328,13)</f>
        <v>GLP</v>
      </c>
      <c r="W583" s="134" t="str">
        <f>VLOOKUP(A583,DB_REF_Q1_Q4!$A$4:$AD$1328,13)</f>
        <v>AC Eléctrico</v>
      </c>
    </row>
    <row r="584" spans="1:23" ht="12" customHeight="1">
      <c r="A584" s="10">
        <v>580</v>
      </c>
      <c r="B584" s="69" t="s">
        <v>82</v>
      </c>
      <c r="C584" s="69" t="s">
        <v>82</v>
      </c>
      <c r="D584" s="11" t="str">
        <f t="shared" si="27"/>
        <v>+60</v>
      </c>
      <c r="E584" s="11" t="s">
        <v>303</v>
      </c>
      <c r="F584" s="12" t="s">
        <v>48</v>
      </c>
      <c r="G584" s="12" t="s">
        <v>310</v>
      </c>
      <c r="H584" s="12" t="s">
        <v>306</v>
      </c>
      <c r="I584" s="11" t="s">
        <v>504</v>
      </c>
      <c r="J584" s="11" t="str">
        <f>"12-16h"</f>
        <v>12-16h</v>
      </c>
      <c r="K584" s="12" t="s">
        <v>512</v>
      </c>
      <c r="L584" s="69" t="s">
        <v>518</v>
      </c>
      <c r="M584" s="148">
        <v>1</v>
      </c>
      <c r="N584" s="158"/>
      <c r="O584" s="149"/>
      <c r="P584" s="149"/>
      <c r="Q584" s="149"/>
      <c r="R584" s="149"/>
      <c r="S584" s="149"/>
      <c r="T584" s="150"/>
      <c r="U584" s="132" t="s">
        <v>373</v>
      </c>
      <c r="V584" s="133" t="str">
        <f>VLOOKUP(A584,DB_ACS_Q1_Q4!$A$4:$AD$1328,13)</f>
        <v>Gas Natural</v>
      </c>
      <c r="W584" s="134" t="str">
        <f>VLOOKUP(A584,DB_REF_Q1_Q4!$A$4:$AD$1328,13)</f>
        <v>AC Eléctrico</v>
      </c>
    </row>
    <row r="585" spans="1:23" ht="12" customHeight="1">
      <c r="A585" s="10">
        <v>581</v>
      </c>
      <c r="B585" s="69" t="s">
        <v>274</v>
      </c>
      <c r="C585" s="69" t="s">
        <v>89</v>
      </c>
      <c r="D585" s="11" t="str">
        <f t="shared" si="27"/>
        <v>+60</v>
      </c>
      <c r="E585" s="11" t="s">
        <v>304</v>
      </c>
      <c r="F585" s="12" t="s">
        <v>49</v>
      </c>
      <c r="G585" s="11" t="s">
        <v>511</v>
      </c>
      <c r="H585" s="12" t="s">
        <v>306</v>
      </c>
      <c r="I585" s="12" t="s">
        <v>505</v>
      </c>
      <c r="J585" s="12" t="str">
        <f>"≥17h"</f>
        <v>≥17h</v>
      </c>
      <c r="K585" s="12" t="s">
        <v>47</v>
      </c>
      <c r="L585" s="69" t="s">
        <v>520</v>
      </c>
      <c r="M585" s="148"/>
      <c r="N585" s="158"/>
      <c r="O585" s="149"/>
      <c r="P585" s="149">
        <v>1</v>
      </c>
      <c r="Q585" s="149"/>
      <c r="R585" s="149"/>
      <c r="S585" s="149"/>
      <c r="T585" s="150"/>
      <c r="U585" s="132" t="s">
        <v>373</v>
      </c>
      <c r="V585" s="133" t="str">
        <f>VLOOKUP(A585,DB_ACS_Q1_Q4!$A$4:$AD$1328,13)</f>
        <v>Gas Natural</v>
      </c>
      <c r="W585" s="134" t="str">
        <f>VLOOKUP(A585,DB_REF_Q1_Q4!$A$4:$AD$1328,13)</f>
        <v>Ninguno</v>
      </c>
    </row>
    <row r="586" spans="1:23" ht="12" customHeight="1">
      <c r="A586" s="10">
        <v>582</v>
      </c>
      <c r="B586" s="69" t="s">
        <v>282</v>
      </c>
      <c r="C586" s="69" t="s">
        <v>281</v>
      </c>
      <c r="D586" s="11" t="s">
        <v>51</v>
      </c>
      <c r="E586" s="11" t="s">
        <v>304</v>
      </c>
      <c r="F586" s="12" t="s">
        <v>50</v>
      </c>
      <c r="G586" s="11" t="s">
        <v>511</v>
      </c>
      <c r="H586" s="12" t="s">
        <v>306</v>
      </c>
      <c r="I586" s="103" t="s">
        <v>504</v>
      </c>
      <c r="J586" s="12" t="str">
        <f>"≥17h"</f>
        <v>≥17h</v>
      </c>
      <c r="K586" s="12" t="s">
        <v>512</v>
      </c>
      <c r="L586" s="69" t="s">
        <v>519</v>
      </c>
      <c r="M586" s="148">
        <v>1</v>
      </c>
      <c r="N586" s="158"/>
      <c r="O586" s="149"/>
      <c r="P586" s="149">
        <v>1</v>
      </c>
      <c r="Q586" s="149"/>
      <c r="R586" s="149">
        <v>1</v>
      </c>
      <c r="S586" s="149"/>
      <c r="T586" s="150"/>
      <c r="U586" s="132" t="s">
        <v>373</v>
      </c>
      <c r="V586" s="133" t="str">
        <f>VLOOKUP(A586,DB_ACS_Q1_Q4!$A$4:$AD$1328,13)</f>
        <v>Gas Natural</v>
      </c>
      <c r="W586" s="134" t="str">
        <f>VLOOKUP(A586,DB_REF_Q1_Q4!$A$4:$AD$1328,13)</f>
        <v>Ninguno</v>
      </c>
    </row>
    <row r="587" spans="1:23" ht="12" customHeight="1">
      <c r="A587" s="10">
        <v>583</v>
      </c>
      <c r="B587" s="69" t="s">
        <v>280</v>
      </c>
      <c r="C587" s="69" t="s">
        <v>89</v>
      </c>
      <c r="D587" s="11" t="s">
        <v>51</v>
      </c>
      <c r="E587" s="11" t="s">
        <v>304</v>
      </c>
      <c r="F587" s="12" t="s">
        <v>49</v>
      </c>
      <c r="G587" s="11" t="s">
        <v>511</v>
      </c>
      <c r="H587" s="12" t="s">
        <v>307</v>
      </c>
      <c r="I587" s="103" t="s">
        <v>504</v>
      </c>
      <c r="J587" s="12" t="str">
        <f>"≥17h"</f>
        <v>≥17h</v>
      </c>
      <c r="K587" s="12" t="s">
        <v>512</v>
      </c>
      <c r="L587" s="69" t="s">
        <v>520</v>
      </c>
      <c r="M587" s="148"/>
      <c r="N587" s="158">
        <v>1</v>
      </c>
      <c r="O587" s="149"/>
      <c r="P587" s="149"/>
      <c r="Q587" s="149"/>
      <c r="R587" s="149"/>
      <c r="S587" s="149"/>
      <c r="T587" s="150"/>
      <c r="U587" s="132" t="s">
        <v>372</v>
      </c>
      <c r="V587" s="133" t="str">
        <f>VLOOKUP(A587,DB_ACS_Q1_Q4!$A$4:$AD$1328,13)</f>
        <v>GLP</v>
      </c>
      <c r="W587" s="134" t="str">
        <f>VLOOKUP(A587,DB_REF_Q1_Q4!$A$4:$AD$1328,13)</f>
        <v>Ninguno</v>
      </c>
    </row>
    <row r="588" spans="1:23" ht="12" customHeight="1">
      <c r="A588" s="10">
        <v>584</v>
      </c>
      <c r="B588" s="69" t="s">
        <v>82</v>
      </c>
      <c r="C588" s="69" t="s">
        <v>82</v>
      </c>
      <c r="D588" s="11" t="str">
        <f>"+60"</f>
        <v>+60</v>
      </c>
      <c r="E588" s="11" t="s">
        <v>303</v>
      </c>
      <c r="F588" s="12" t="s">
        <v>48</v>
      </c>
      <c r="G588" s="12" t="s">
        <v>510</v>
      </c>
      <c r="H588" s="12" t="s">
        <v>306</v>
      </c>
      <c r="I588" s="11" t="s">
        <v>504</v>
      </c>
      <c r="J588" s="11" t="str">
        <f>"12-16h"</f>
        <v>12-16h</v>
      </c>
      <c r="K588" s="12" t="s">
        <v>513</v>
      </c>
      <c r="L588" s="69" t="s">
        <v>518</v>
      </c>
      <c r="M588" s="148">
        <v>1</v>
      </c>
      <c r="N588" s="158"/>
      <c r="O588" s="149"/>
      <c r="P588" s="149"/>
      <c r="Q588" s="149"/>
      <c r="R588" s="149">
        <v>1</v>
      </c>
      <c r="S588" s="149"/>
      <c r="T588" s="150"/>
      <c r="U588" s="132" t="s">
        <v>373</v>
      </c>
      <c r="V588" s="133" t="str">
        <f>VLOOKUP(A588,DB_ACS_Q1_Q4!$A$4:$AD$1328,13)</f>
        <v>Gas Natural</v>
      </c>
      <c r="W588" s="134" t="str">
        <f>VLOOKUP(A588,DB_REF_Q1_Q4!$A$4:$AD$1328,13)</f>
        <v>Bomba de calor aire</v>
      </c>
    </row>
    <row r="589" spans="1:23" ht="12" customHeight="1">
      <c r="A589" s="10">
        <v>585</v>
      </c>
      <c r="B589" s="69" t="s">
        <v>229</v>
      </c>
      <c r="C589" s="69" t="s">
        <v>69</v>
      </c>
      <c r="D589" s="11" t="s">
        <v>25</v>
      </c>
      <c r="E589" s="11" t="s">
        <v>303</v>
      </c>
      <c r="F589" s="12" t="s">
        <v>48</v>
      </c>
      <c r="G589" s="11" t="s">
        <v>511</v>
      </c>
      <c r="H589" s="12" t="s">
        <v>308</v>
      </c>
      <c r="I589" s="11" t="s">
        <v>507</v>
      </c>
      <c r="J589" s="12" t="str">
        <f>"≥17h"</f>
        <v>≥17h</v>
      </c>
      <c r="K589" s="12" t="s">
        <v>47</v>
      </c>
      <c r="L589" s="69" t="s">
        <v>518</v>
      </c>
      <c r="M589" s="148">
        <v>1</v>
      </c>
      <c r="N589" s="158"/>
      <c r="O589" s="149"/>
      <c r="P589" s="149"/>
      <c r="Q589" s="149"/>
      <c r="R589" s="149">
        <v>1</v>
      </c>
      <c r="S589" s="149"/>
      <c r="T589" s="150"/>
      <c r="U589" s="132" t="s">
        <v>371</v>
      </c>
      <c r="V589" s="133" t="str">
        <f>VLOOKUP(A589,DB_ACS_Q1_Q4!$A$4:$AD$1328,13)</f>
        <v>Electricidad</v>
      </c>
      <c r="W589" s="134" t="str">
        <f>VLOOKUP(A589,DB_REF_Q1_Q4!$A$4:$AD$1328,13)</f>
        <v>AC Eléctrico</v>
      </c>
    </row>
    <row r="590" spans="1:23" ht="12" customHeight="1">
      <c r="A590" s="10">
        <v>586</v>
      </c>
      <c r="B590" s="69" t="s">
        <v>282</v>
      </c>
      <c r="C590" s="69" t="s">
        <v>281</v>
      </c>
      <c r="D590" s="11" t="str">
        <f>"+60"</f>
        <v>+60</v>
      </c>
      <c r="E590" s="11" t="s">
        <v>304</v>
      </c>
      <c r="F590" s="12" t="s">
        <v>49</v>
      </c>
      <c r="G590" s="11" t="s">
        <v>511</v>
      </c>
      <c r="H590" s="12" t="s">
        <v>308</v>
      </c>
      <c r="I590" s="11" t="s">
        <v>507</v>
      </c>
      <c r="J590" s="12" t="str">
        <f>"≥17h"</f>
        <v>≥17h</v>
      </c>
      <c r="K590" s="12" t="s">
        <v>512</v>
      </c>
      <c r="L590" s="69" t="s">
        <v>519</v>
      </c>
      <c r="M590" s="148">
        <v>1</v>
      </c>
      <c r="N590" s="158"/>
      <c r="O590" s="149"/>
      <c r="P590" s="149"/>
      <c r="Q590" s="149"/>
      <c r="R590" s="149"/>
      <c r="S590" s="149"/>
      <c r="T590" s="150"/>
      <c r="U590" s="132" t="s">
        <v>373</v>
      </c>
      <c r="V590" s="133" t="str">
        <f>VLOOKUP(A590,DB_ACS_Q1_Q4!$A$4:$AD$1328,13)</f>
        <v>Gas Natural</v>
      </c>
      <c r="W590" s="134" t="str">
        <f>VLOOKUP(A590,DB_REF_Q1_Q4!$A$4:$AD$1328,13)</f>
        <v>Ninguno</v>
      </c>
    </row>
    <row r="591" spans="1:23" ht="12" customHeight="1">
      <c r="A591" s="10">
        <v>587</v>
      </c>
      <c r="B591" s="69" t="s">
        <v>277</v>
      </c>
      <c r="C591" s="69" t="s">
        <v>89</v>
      </c>
      <c r="D591" s="11" t="str">
        <f>"+60"</f>
        <v>+60</v>
      </c>
      <c r="E591" s="11" t="s">
        <v>303</v>
      </c>
      <c r="F591" s="75" t="s">
        <v>47</v>
      </c>
      <c r="G591" s="11" t="s">
        <v>511</v>
      </c>
      <c r="H591" s="12" t="s">
        <v>307</v>
      </c>
      <c r="I591" s="11" t="s">
        <v>507</v>
      </c>
      <c r="J591" s="11" t="str">
        <f>"12-16h"</f>
        <v>12-16h</v>
      </c>
      <c r="K591" s="12" t="s">
        <v>47</v>
      </c>
      <c r="L591" s="69" t="s">
        <v>520</v>
      </c>
      <c r="M591" s="148">
        <v>1</v>
      </c>
      <c r="N591" s="158"/>
      <c r="O591" s="149"/>
      <c r="P591" s="149">
        <v>1</v>
      </c>
      <c r="Q591" s="149"/>
      <c r="R591" s="149"/>
      <c r="S591" s="149"/>
      <c r="T591" s="150"/>
      <c r="U591" s="132" t="s">
        <v>373</v>
      </c>
      <c r="V591" s="133" t="str">
        <f>VLOOKUP(A591,DB_ACS_Q1_Q4!$A$4:$AD$1328,13)</f>
        <v>Gas Natural</v>
      </c>
      <c r="W591" s="134" t="str">
        <f>VLOOKUP(A591,DB_REF_Q1_Q4!$A$4:$AD$1328,13)</f>
        <v>Ninguno</v>
      </c>
    </row>
    <row r="592" spans="1:23" ht="12" customHeight="1">
      <c r="A592" s="10">
        <v>588</v>
      </c>
      <c r="B592" s="69" t="s">
        <v>229</v>
      </c>
      <c r="C592" s="69" t="s">
        <v>69</v>
      </c>
      <c r="D592" s="11" t="s">
        <v>25</v>
      </c>
      <c r="E592" s="11" t="s">
        <v>304</v>
      </c>
      <c r="F592" s="12" t="s">
        <v>50</v>
      </c>
      <c r="G592" s="11" t="s">
        <v>511</v>
      </c>
      <c r="H592" s="12" t="s">
        <v>306</v>
      </c>
      <c r="I592" s="11" t="s">
        <v>507</v>
      </c>
      <c r="J592" s="11" t="str">
        <f>"12-16h"</f>
        <v>12-16h</v>
      </c>
      <c r="K592" s="12" t="s">
        <v>47</v>
      </c>
      <c r="L592" s="69" t="s">
        <v>518</v>
      </c>
      <c r="M592" s="148">
        <v>1</v>
      </c>
      <c r="N592" s="158"/>
      <c r="O592" s="149"/>
      <c r="P592" s="149"/>
      <c r="Q592" s="149"/>
      <c r="R592" s="149"/>
      <c r="S592" s="149"/>
      <c r="T592" s="150"/>
      <c r="U592" s="132" t="s">
        <v>371</v>
      </c>
      <c r="V592" s="133" t="str">
        <f>VLOOKUP(A592,DB_ACS_Q1_Q4!$A$4:$AD$1328,13)</f>
        <v>Electricidad</v>
      </c>
      <c r="W592" s="134" t="str">
        <f>VLOOKUP(A592,DB_REF_Q1_Q4!$A$4:$AD$1328,13)</f>
        <v>AC Eléctrico</v>
      </c>
    </row>
    <row r="593" spans="1:23" ht="12" customHeight="1">
      <c r="A593" s="10">
        <v>589</v>
      </c>
      <c r="B593" s="69" t="s">
        <v>229</v>
      </c>
      <c r="C593" s="69" t="s">
        <v>69</v>
      </c>
      <c r="D593" s="11" t="str">
        <f>"+60"</f>
        <v>+60</v>
      </c>
      <c r="E593" s="11" t="s">
        <v>304</v>
      </c>
      <c r="F593" s="12" t="s">
        <v>49</v>
      </c>
      <c r="G593" s="11" t="s">
        <v>511</v>
      </c>
      <c r="H593" s="12" t="s">
        <v>308</v>
      </c>
      <c r="I593" s="103" t="s">
        <v>505</v>
      </c>
      <c r="J593" s="12" t="str">
        <f>"≥17h"</f>
        <v>≥17h</v>
      </c>
      <c r="K593" s="12" t="s">
        <v>512</v>
      </c>
      <c r="L593" s="69" t="s">
        <v>518</v>
      </c>
      <c r="M593" s="148">
        <v>1</v>
      </c>
      <c r="N593" s="158"/>
      <c r="O593" s="149"/>
      <c r="P593" s="149"/>
      <c r="Q593" s="149"/>
      <c r="R593" s="149"/>
      <c r="S593" s="149"/>
      <c r="T593" s="150"/>
      <c r="U593" s="132" t="s">
        <v>342</v>
      </c>
      <c r="V593" s="133" t="str">
        <f>VLOOKUP(A593,DB_ACS_Q1_Q4!$A$4:$AD$1328,13)</f>
        <v>GLP</v>
      </c>
      <c r="W593" s="134" t="str">
        <f>VLOOKUP(A593,DB_REF_Q1_Q4!$A$4:$AD$1328,13)</f>
        <v>AC Eléctrico</v>
      </c>
    </row>
    <row r="594" spans="1:23" ht="12" customHeight="1">
      <c r="A594" s="10">
        <v>590</v>
      </c>
      <c r="B594" s="69" t="s">
        <v>282</v>
      </c>
      <c r="C594" s="69" t="s">
        <v>281</v>
      </c>
      <c r="D594" s="11" t="s">
        <v>51</v>
      </c>
      <c r="E594" s="11" t="s">
        <v>304</v>
      </c>
      <c r="F594" s="12" t="s">
        <v>49</v>
      </c>
      <c r="G594" s="11" t="s">
        <v>511</v>
      </c>
      <c r="H594" s="12" t="s">
        <v>306</v>
      </c>
      <c r="I594" s="11" t="s">
        <v>507</v>
      </c>
      <c r="J594" s="12" t="str">
        <f>"≥17h"</f>
        <v>≥17h</v>
      </c>
      <c r="K594" s="12" t="s">
        <v>513</v>
      </c>
      <c r="L594" s="69" t="s">
        <v>519</v>
      </c>
      <c r="M594" s="148"/>
      <c r="N594" s="158"/>
      <c r="O594" s="149"/>
      <c r="P594" s="149">
        <v>1</v>
      </c>
      <c r="Q594" s="149"/>
      <c r="R594" s="149"/>
      <c r="S594" s="149"/>
      <c r="T594" s="150"/>
      <c r="U594" s="132" t="s">
        <v>373</v>
      </c>
      <c r="V594" s="133" t="str">
        <f>VLOOKUP(A594,DB_ACS_Q1_Q4!$A$4:$AD$1328,13)</f>
        <v>Gas Natural</v>
      </c>
      <c r="W594" s="134" t="str">
        <f>VLOOKUP(A594,DB_REF_Q1_Q4!$A$4:$AD$1328,13)</f>
        <v>Ninguno</v>
      </c>
    </row>
    <row r="595" spans="1:23" ht="12" customHeight="1">
      <c r="A595" s="10">
        <v>591</v>
      </c>
      <c r="B595" s="69" t="s">
        <v>229</v>
      </c>
      <c r="C595" s="69" t="s">
        <v>69</v>
      </c>
      <c r="D595" s="11" t="s">
        <v>51</v>
      </c>
      <c r="E595" s="11" t="s">
        <v>303</v>
      </c>
      <c r="F595" s="12" t="s">
        <v>49</v>
      </c>
      <c r="G595" s="11" t="s">
        <v>511</v>
      </c>
      <c r="H595" s="12" t="s">
        <v>306</v>
      </c>
      <c r="I595" s="11" t="s">
        <v>504</v>
      </c>
      <c r="J595" s="11" t="str">
        <f>"12-16h"</f>
        <v>12-16h</v>
      </c>
      <c r="K595" s="12" t="s">
        <v>512</v>
      </c>
      <c r="L595" s="69" t="s">
        <v>518</v>
      </c>
      <c r="M595" s="148">
        <v>1</v>
      </c>
      <c r="N595" s="158">
        <v>1</v>
      </c>
      <c r="O595" s="149">
        <v>1</v>
      </c>
      <c r="P595" s="149">
        <v>1</v>
      </c>
      <c r="Q595" s="149">
        <v>1</v>
      </c>
      <c r="R595" s="149">
        <v>1</v>
      </c>
      <c r="S595" s="149"/>
      <c r="T595" s="150"/>
      <c r="U595" s="132" t="s">
        <v>371</v>
      </c>
      <c r="V595" s="133" t="str">
        <f>VLOOKUP(A595,DB_ACS_Q1_Q4!$A$4:$AD$1328,13)</f>
        <v>GLP</v>
      </c>
      <c r="W595" s="134" t="str">
        <f>VLOOKUP(A595,DB_REF_Q1_Q4!$A$4:$AD$1328,13)</f>
        <v>AC Eléctrico</v>
      </c>
    </row>
    <row r="596" spans="1:23" ht="12" customHeight="1">
      <c r="A596" s="10">
        <v>592</v>
      </c>
      <c r="B596" s="69" t="s">
        <v>254</v>
      </c>
      <c r="C596" s="69" t="s">
        <v>245</v>
      </c>
      <c r="D596" s="11" t="s">
        <v>51</v>
      </c>
      <c r="E596" s="11" t="s">
        <v>304</v>
      </c>
      <c r="F596" s="12" t="s">
        <v>49</v>
      </c>
      <c r="G596" s="12" t="s">
        <v>510</v>
      </c>
      <c r="H596" s="12" t="s">
        <v>308</v>
      </c>
      <c r="I596" s="11" t="s">
        <v>504</v>
      </c>
      <c r="J596" s="12" t="str">
        <f>"≥17h"</f>
        <v>≥17h</v>
      </c>
      <c r="K596" s="12" t="s">
        <v>512</v>
      </c>
      <c r="L596" s="69" t="s">
        <v>520</v>
      </c>
      <c r="M596" s="148"/>
      <c r="N596" s="158"/>
      <c r="O596" s="149"/>
      <c r="P596" s="149">
        <v>1</v>
      </c>
      <c r="Q596" s="149"/>
      <c r="R596" s="149"/>
      <c r="S596" s="149"/>
      <c r="T596" s="150"/>
      <c r="U596" s="132" t="s">
        <v>309</v>
      </c>
      <c r="V596" s="133" t="str">
        <f>VLOOKUP(A596,DB_ACS_Q1_Q4!$A$4:$AD$1328,13)</f>
        <v>Otros</v>
      </c>
      <c r="W596" s="134" t="str">
        <f>VLOOKUP(A596,DB_REF_Q1_Q4!$A$4:$AD$1328,13)</f>
        <v>Ninguno</v>
      </c>
    </row>
    <row r="597" spans="1:23" ht="12" customHeight="1">
      <c r="A597" s="10">
        <v>593</v>
      </c>
      <c r="B597" s="69" t="s">
        <v>282</v>
      </c>
      <c r="C597" s="69" t="s">
        <v>281</v>
      </c>
      <c r="D597" s="11" t="s">
        <v>51</v>
      </c>
      <c r="E597" s="11" t="s">
        <v>304</v>
      </c>
      <c r="F597" s="12" t="s">
        <v>49</v>
      </c>
      <c r="G597" s="11" t="s">
        <v>511</v>
      </c>
      <c r="H597" s="12" t="s">
        <v>307</v>
      </c>
      <c r="I597" s="103" t="s">
        <v>504</v>
      </c>
      <c r="J597" s="12" t="str">
        <f>"≥17h"</f>
        <v>≥17h</v>
      </c>
      <c r="K597" s="12" t="s">
        <v>47</v>
      </c>
      <c r="L597" s="69" t="s">
        <v>519</v>
      </c>
      <c r="M597" s="148">
        <v>1</v>
      </c>
      <c r="N597" s="158"/>
      <c r="O597" s="149"/>
      <c r="P597" s="149">
        <v>1</v>
      </c>
      <c r="Q597" s="149"/>
      <c r="R597" s="149"/>
      <c r="S597" s="149"/>
      <c r="T597" s="150"/>
      <c r="U597" s="132" t="s">
        <v>373</v>
      </c>
      <c r="V597" s="133" t="str">
        <f>VLOOKUP(A597,DB_ACS_Q1_Q4!$A$4:$AD$1328,13)</f>
        <v>Gas Natural</v>
      </c>
      <c r="W597" s="134" t="str">
        <f>VLOOKUP(A597,DB_REF_Q1_Q4!$A$4:$AD$1328,13)</f>
        <v>Ninguno</v>
      </c>
    </row>
    <row r="598" spans="1:23" ht="12" customHeight="1">
      <c r="A598" s="10">
        <v>594</v>
      </c>
      <c r="B598" s="69" t="s">
        <v>247</v>
      </c>
      <c r="C598" s="69" t="s">
        <v>245</v>
      </c>
      <c r="D598" s="11" t="s">
        <v>25</v>
      </c>
      <c r="E598" s="11" t="s">
        <v>304</v>
      </c>
      <c r="F598" s="12" t="s">
        <v>48</v>
      </c>
      <c r="G598" s="12" t="s">
        <v>310</v>
      </c>
      <c r="H598" s="12" t="s">
        <v>307</v>
      </c>
      <c r="I598" s="12" t="s">
        <v>505</v>
      </c>
      <c r="J598" s="12" t="str">
        <f>"≥17h"</f>
        <v>≥17h</v>
      </c>
      <c r="K598" s="12" t="s">
        <v>47</v>
      </c>
      <c r="L598" s="69" t="s">
        <v>520</v>
      </c>
      <c r="M598" s="148"/>
      <c r="N598" s="158"/>
      <c r="O598" s="149"/>
      <c r="P598" s="149">
        <v>1</v>
      </c>
      <c r="Q598" s="149"/>
      <c r="R598" s="149"/>
      <c r="S598" s="149"/>
      <c r="T598" s="150"/>
      <c r="U598" s="132" t="s">
        <v>371</v>
      </c>
      <c r="V598" s="133" t="str">
        <f>VLOOKUP(A598,DB_ACS_Q1_Q4!$A$4:$AD$1328,13)</f>
        <v>GLP</v>
      </c>
      <c r="W598" s="134" t="str">
        <f>VLOOKUP(A598,DB_REF_Q1_Q4!$A$4:$AD$1328,13)</f>
        <v>Ninguno</v>
      </c>
    </row>
    <row r="599" spans="1:23" ht="12" customHeight="1">
      <c r="A599" s="10">
        <v>595</v>
      </c>
      <c r="B599" s="69" t="s">
        <v>282</v>
      </c>
      <c r="C599" s="69" t="s">
        <v>281</v>
      </c>
      <c r="D599" s="11" t="s">
        <v>51</v>
      </c>
      <c r="E599" s="11" t="s">
        <v>304</v>
      </c>
      <c r="F599" s="12" t="s">
        <v>49</v>
      </c>
      <c r="G599" s="11" t="s">
        <v>511</v>
      </c>
      <c r="H599" s="12" t="s">
        <v>306</v>
      </c>
      <c r="I599" s="11" t="s">
        <v>507</v>
      </c>
      <c r="J599" s="12" t="str">
        <f>"≥17h"</f>
        <v>≥17h</v>
      </c>
      <c r="K599" s="12" t="s">
        <v>47</v>
      </c>
      <c r="L599" s="69" t="s">
        <v>519</v>
      </c>
      <c r="M599" s="148">
        <v>1</v>
      </c>
      <c r="N599" s="158"/>
      <c r="O599" s="149"/>
      <c r="P599" s="149"/>
      <c r="Q599" s="149"/>
      <c r="R599" s="149"/>
      <c r="S599" s="149"/>
      <c r="T599" s="150"/>
      <c r="U599" s="132" t="s">
        <v>373</v>
      </c>
      <c r="V599" s="133" t="str">
        <f>VLOOKUP(A599,DB_ACS_Q1_Q4!$A$4:$AD$1328,13)</f>
        <v>Gas Natural</v>
      </c>
      <c r="W599" s="134" t="str">
        <f>VLOOKUP(A599,DB_REF_Q1_Q4!$A$4:$AD$1328,13)</f>
        <v>Ninguno</v>
      </c>
    </row>
    <row r="600" spans="1:23" ht="12" customHeight="1">
      <c r="A600" s="10">
        <v>596</v>
      </c>
      <c r="B600" s="69" t="s">
        <v>246</v>
      </c>
      <c r="C600" s="69" t="s">
        <v>245</v>
      </c>
      <c r="D600" s="11" t="s">
        <v>51</v>
      </c>
      <c r="E600" s="11" t="s">
        <v>303</v>
      </c>
      <c r="F600" s="12" t="s">
        <v>49</v>
      </c>
      <c r="G600" s="11" t="s">
        <v>511</v>
      </c>
      <c r="H600" s="12" t="s">
        <v>308</v>
      </c>
      <c r="I600" s="11" t="s">
        <v>504</v>
      </c>
      <c r="J600" s="12" t="str">
        <f>"≥17h"</f>
        <v>≥17h</v>
      </c>
      <c r="K600" s="12" t="s">
        <v>47</v>
      </c>
      <c r="L600" s="69" t="s">
        <v>520</v>
      </c>
      <c r="M600" s="148">
        <v>1</v>
      </c>
      <c r="N600" s="158"/>
      <c r="O600" s="149"/>
      <c r="P600" s="149"/>
      <c r="Q600" s="149"/>
      <c r="R600" s="149"/>
      <c r="S600" s="149"/>
      <c r="T600" s="150"/>
      <c r="U600" s="132" t="s">
        <v>374</v>
      </c>
      <c r="V600" s="133" t="str">
        <f>VLOOKUP(A600,DB_ACS_Q1_Q4!$A$4:$AD$1328,13)</f>
        <v>Gasóleo</v>
      </c>
      <c r="W600" s="134" t="str">
        <f>VLOOKUP(A600,DB_REF_Q1_Q4!$A$4:$AD$1328,13)</f>
        <v>Ninguno</v>
      </c>
    </row>
    <row r="601" spans="1:23" ht="12" customHeight="1">
      <c r="A601" s="10">
        <v>597</v>
      </c>
      <c r="B601" s="69" t="s">
        <v>82</v>
      </c>
      <c r="C601" s="69" t="s">
        <v>82</v>
      </c>
      <c r="D601" s="11" t="str">
        <f>"+60"</f>
        <v>+60</v>
      </c>
      <c r="E601" s="11" t="s">
        <v>303</v>
      </c>
      <c r="F601" s="12" t="s">
        <v>49</v>
      </c>
      <c r="G601" s="12" t="s">
        <v>310</v>
      </c>
      <c r="H601" s="12" t="s">
        <v>306</v>
      </c>
      <c r="I601" s="11" t="s">
        <v>507</v>
      </c>
      <c r="J601" s="11" t="str">
        <f>"12-16h"</f>
        <v>12-16h</v>
      </c>
      <c r="K601" s="12" t="s">
        <v>512</v>
      </c>
      <c r="L601" s="69" t="s">
        <v>518</v>
      </c>
      <c r="M601" s="148">
        <v>1</v>
      </c>
      <c r="N601" s="158"/>
      <c r="O601" s="149"/>
      <c r="P601" s="149"/>
      <c r="Q601" s="149"/>
      <c r="R601" s="149"/>
      <c r="S601" s="149"/>
      <c r="T601" s="150"/>
      <c r="U601" s="132" t="s">
        <v>385</v>
      </c>
      <c r="V601" s="133" t="str">
        <f>VLOOKUP(A601,DB_ACS_Q1_Q4!$A$4:$AD$1328,13)</f>
        <v>Gas Natural</v>
      </c>
      <c r="W601" s="134" t="str">
        <f>VLOOKUP(A601,DB_REF_Q1_Q4!$A$4:$AD$1328,13)</f>
        <v>Bomba de calor aire</v>
      </c>
    </row>
    <row r="602" spans="1:23" ht="12" customHeight="1">
      <c r="A602" s="10">
        <v>598</v>
      </c>
      <c r="B602" s="69" t="s">
        <v>230</v>
      </c>
      <c r="C602" s="69" t="s">
        <v>69</v>
      </c>
      <c r="D602" s="11" t="s">
        <v>51</v>
      </c>
      <c r="E602" s="11" t="s">
        <v>304</v>
      </c>
      <c r="F602" s="12" t="s">
        <v>49</v>
      </c>
      <c r="G602" s="11" t="s">
        <v>511</v>
      </c>
      <c r="H602" s="12" t="s">
        <v>308</v>
      </c>
      <c r="I602" s="11" t="s">
        <v>504</v>
      </c>
      <c r="J602" s="12" t="str">
        <f>"≥17h"</f>
        <v>≥17h</v>
      </c>
      <c r="K602" s="12" t="s">
        <v>512</v>
      </c>
      <c r="L602" s="69" t="s">
        <v>518</v>
      </c>
      <c r="M602" s="148">
        <v>1</v>
      </c>
      <c r="N602" s="158">
        <v>1</v>
      </c>
      <c r="O602" s="149"/>
      <c r="P602" s="149"/>
      <c r="Q602" s="149"/>
      <c r="R602" s="149"/>
      <c r="S602" s="149"/>
      <c r="T602" s="150"/>
      <c r="U602" s="132" t="s">
        <v>339</v>
      </c>
      <c r="V602" s="133" t="str">
        <f>VLOOKUP(A602,DB_ACS_Q1_Q4!$A$4:$AD$1328,13)</f>
        <v>GLP</v>
      </c>
      <c r="W602" s="134" t="str">
        <f>VLOOKUP(A602,DB_REF_Q1_Q4!$A$4:$AD$1328,13)</f>
        <v>AC Eléctrico</v>
      </c>
    </row>
    <row r="603" spans="1:23" ht="12" customHeight="1">
      <c r="A603" s="10">
        <v>599</v>
      </c>
      <c r="B603" s="69" t="s">
        <v>255</v>
      </c>
      <c r="C603" s="69" t="s">
        <v>245</v>
      </c>
      <c r="D603" s="11" t="s">
        <v>51</v>
      </c>
      <c r="E603" s="11" t="s">
        <v>304</v>
      </c>
      <c r="F603" s="12" t="s">
        <v>49</v>
      </c>
      <c r="G603" s="11" t="s">
        <v>511</v>
      </c>
      <c r="H603" s="12" t="s">
        <v>308</v>
      </c>
      <c r="I603" s="103" t="s">
        <v>505</v>
      </c>
      <c r="J603" s="12" t="str">
        <f>"≥17h"</f>
        <v>≥17h</v>
      </c>
      <c r="K603" s="12" t="s">
        <v>512</v>
      </c>
      <c r="L603" s="69" t="s">
        <v>520</v>
      </c>
      <c r="M603" s="148"/>
      <c r="N603" s="158"/>
      <c r="O603" s="149"/>
      <c r="P603" s="149">
        <v>1</v>
      </c>
      <c r="Q603" s="149"/>
      <c r="R603" s="149"/>
      <c r="S603" s="149"/>
      <c r="T603" s="150"/>
      <c r="U603" s="132" t="s">
        <v>373</v>
      </c>
      <c r="V603" s="133" t="str">
        <f>VLOOKUP(A603,DB_ACS_Q1_Q4!$A$4:$AD$1328,13)</f>
        <v>GLP</v>
      </c>
      <c r="W603" s="134" t="str">
        <f>VLOOKUP(A603,DB_REF_Q1_Q4!$A$4:$AD$1328,13)</f>
        <v>Ninguno</v>
      </c>
    </row>
    <row r="604" spans="1:23" ht="12" customHeight="1">
      <c r="A604" s="10">
        <v>600</v>
      </c>
      <c r="B604" s="69" t="s">
        <v>86</v>
      </c>
      <c r="C604" s="69" t="s">
        <v>256</v>
      </c>
      <c r="D604" s="11" t="s">
        <v>51</v>
      </c>
      <c r="E604" s="11" t="s">
        <v>304</v>
      </c>
      <c r="F604" s="12" t="s">
        <v>50</v>
      </c>
      <c r="G604" s="11" t="s">
        <v>511</v>
      </c>
      <c r="H604" s="12" t="s">
        <v>308</v>
      </c>
      <c r="I604" s="11" t="s">
        <v>507</v>
      </c>
      <c r="J604" s="12" t="str">
        <f>"≥17h"</f>
        <v>≥17h</v>
      </c>
      <c r="K604" s="12" t="s">
        <v>512</v>
      </c>
      <c r="L604" s="69" t="s">
        <v>519</v>
      </c>
      <c r="M604" s="148">
        <v>1</v>
      </c>
      <c r="N604" s="158"/>
      <c r="O604" s="149"/>
      <c r="P604" s="149">
        <v>1</v>
      </c>
      <c r="Q604" s="149"/>
      <c r="R604" s="149"/>
      <c r="S604" s="149"/>
      <c r="T604" s="150"/>
      <c r="U604" s="132" t="s">
        <v>374</v>
      </c>
      <c r="V604" s="133" t="str">
        <f>VLOOKUP(A604,DB_ACS_Q1_Q4!$A$4:$AD$1328,13)</f>
        <v>Gasóleo</v>
      </c>
      <c r="W604" s="134" t="str">
        <f>VLOOKUP(A604,DB_REF_Q1_Q4!$A$4:$AD$1328,13)</f>
        <v>Ninguno</v>
      </c>
    </row>
    <row r="605" spans="1:23" ht="12" customHeight="1">
      <c r="A605" s="10">
        <v>601</v>
      </c>
      <c r="B605" s="69" t="s">
        <v>82</v>
      </c>
      <c r="C605" s="69" t="s">
        <v>82</v>
      </c>
      <c r="D605" s="11" t="s">
        <v>25</v>
      </c>
      <c r="E605" s="11" t="s">
        <v>303</v>
      </c>
      <c r="F605" s="12" t="s">
        <v>48</v>
      </c>
      <c r="G605" s="12" t="s">
        <v>310</v>
      </c>
      <c r="H605" s="12" t="s">
        <v>306</v>
      </c>
      <c r="I605" s="103" t="s">
        <v>504</v>
      </c>
      <c r="J605" s="11" t="str">
        <f>"12-16h"</f>
        <v>12-16h</v>
      </c>
      <c r="K605" s="12" t="s">
        <v>512</v>
      </c>
      <c r="L605" s="69" t="s">
        <v>518</v>
      </c>
      <c r="M605" s="148"/>
      <c r="N605" s="158"/>
      <c r="O605" s="149"/>
      <c r="P605" s="149"/>
      <c r="Q605" s="149"/>
      <c r="R605" s="149">
        <v>1</v>
      </c>
      <c r="S605" s="149"/>
      <c r="T605" s="150"/>
      <c r="U605" s="132" t="s">
        <v>373</v>
      </c>
      <c r="V605" s="133" t="str">
        <f>VLOOKUP(A605,DB_ACS_Q1_Q4!$A$4:$AD$1328,13)</f>
        <v>Gas Natural</v>
      </c>
      <c r="W605" s="134" t="str">
        <f>VLOOKUP(A605,DB_REF_Q1_Q4!$A$4:$AD$1328,13)</f>
        <v>Bomba de calor aire</v>
      </c>
    </row>
    <row r="606" spans="1:23" ht="12" customHeight="1">
      <c r="A606" s="10">
        <v>602</v>
      </c>
      <c r="B606" s="69" t="s">
        <v>82</v>
      </c>
      <c r="C606" s="69" t="s">
        <v>82</v>
      </c>
      <c r="D606" s="11" t="str">
        <f>"+60"</f>
        <v>+60</v>
      </c>
      <c r="E606" s="11" t="s">
        <v>304</v>
      </c>
      <c r="F606" s="12" t="s">
        <v>49</v>
      </c>
      <c r="G606" s="12" t="s">
        <v>310</v>
      </c>
      <c r="H606" s="12" t="s">
        <v>306</v>
      </c>
      <c r="I606" s="103" t="s">
        <v>505</v>
      </c>
      <c r="J606" s="12" t="str">
        <f>"≥17h"</f>
        <v>≥17h</v>
      </c>
      <c r="K606" s="12" t="s">
        <v>512</v>
      </c>
      <c r="L606" s="69" t="s">
        <v>518</v>
      </c>
      <c r="M606" s="148">
        <v>1</v>
      </c>
      <c r="N606" s="158"/>
      <c r="O606" s="149"/>
      <c r="P606" s="149"/>
      <c r="Q606" s="149"/>
      <c r="R606" s="149"/>
      <c r="S606" s="149"/>
      <c r="T606" s="150"/>
      <c r="U606" s="132" t="s">
        <v>371</v>
      </c>
      <c r="V606" s="133" t="str">
        <f>VLOOKUP(A606,DB_ACS_Q1_Q4!$A$4:$AD$1328,13)</f>
        <v>GLP</v>
      </c>
      <c r="W606" s="134" t="str">
        <f>VLOOKUP(A606,DB_REF_Q1_Q4!$A$4:$AD$1328,13)</f>
        <v>AC Eléctrico</v>
      </c>
    </row>
    <row r="607" spans="1:23" ht="12" customHeight="1">
      <c r="A607" s="10">
        <v>603</v>
      </c>
      <c r="B607" s="69" t="s">
        <v>208</v>
      </c>
      <c r="C607" s="69" t="s">
        <v>198</v>
      </c>
      <c r="D607" s="11" t="s">
        <v>51</v>
      </c>
      <c r="E607" s="11" t="s">
        <v>303</v>
      </c>
      <c r="F607" s="12" t="s">
        <v>49</v>
      </c>
      <c r="G607" s="12" t="s">
        <v>310</v>
      </c>
      <c r="H607" s="12" t="s">
        <v>306</v>
      </c>
      <c r="I607" s="103" t="s">
        <v>504</v>
      </c>
      <c r="J607" s="12" t="str">
        <f>"≥17h"</f>
        <v>≥17h</v>
      </c>
      <c r="K607" s="12" t="s">
        <v>512</v>
      </c>
      <c r="L607" s="69" t="s">
        <v>520</v>
      </c>
      <c r="M607" s="148"/>
      <c r="N607" s="158"/>
      <c r="O607" s="149"/>
      <c r="P607" s="149">
        <v>1</v>
      </c>
      <c r="Q607" s="149"/>
      <c r="R607" s="149"/>
      <c r="S607" s="149"/>
      <c r="T607" s="150"/>
      <c r="U607" s="132" t="s">
        <v>371</v>
      </c>
      <c r="V607" s="133" t="str">
        <f>VLOOKUP(A607,DB_ACS_Q1_Q4!$A$4:$AD$1328,13)</f>
        <v>Electricidad</v>
      </c>
      <c r="W607" s="134" t="str">
        <f>VLOOKUP(A607,DB_REF_Q1_Q4!$A$4:$AD$1328,13)</f>
        <v>Ninguno</v>
      </c>
    </row>
    <row r="608" spans="1:23" ht="12" customHeight="1">
      <c r="A608" s="10">
        <v>604</v>
      </c>
      <c r="B608" s="69" t="s">
        <v>86</v>
      </c>
      <c r="C608" s="69" t="s">
        <v>256</v>
      </c>
      <c r="D608" s="11" t="s">
        <v>51</v>
      </c>
      <c r="E608" s="11" t="s">
        <v>304</v>
      </c>
      <c r="F608" s="12" t="s">
        <v>50</v>
      </c>
      <c r="G608" s="11" t="s">
        <v>511</v>
      </c>
      <c r="H608" s="12" t="s">
        <v>308</v>
      </c>
      <c r="I608" s="11" t="s">
        <v>504</v>
      </c>
      <c r="J608" s="12" t="str">
        <f>"≥17h"</f>
        <v>≥17h</v>
      </c>
      <c r="K608" s="12" t="s">
        <v>513</v>
      </c>
      <c r="L608" s="69" t="s">
        <v>519</v>
      </c>
      <c r="M608" s="148">
        <v>1</v>
      </c>
      <c r="N608" s="158"/>
      <c r="O608" s="149"/>
      <c r="P608" s="149"/>
      <c r="Q608" s="149"/>
      <c r="R608" s="149"/>
      <c r="S608" s="149"/>
      <c r="T608" s="150"/>
      <c r="U608" s="132" t="s">
        <v>371</v>
      </c>
      <c r="V608" s="133" t="str">
        <f>VLOOKUP(A608,DB_ACS_Q1_Q4!$A$4:$AD$1328,13)</f>
        <v>Electricidad</v>
      </c>
      <c r="W608" s="134" t="str">
        <f>VLOOKUP(A608,DB_REF_Q1_Q4!$A$4:$AD$1328,13)</f>
        <v>Ninguno</v>
      </c>
    </row>
    <row r="609" spans="1:23" ht="12" customHeight="1">
      <c r="A609" s="10">
        <v>605</v>
      </c>
      <c r="B609" s="69" t="s">
        <v>82</v>
      </c>
      <c r="C609" s="69" t="s">
        <v>82</v>
      </c>
      <c r="D609" s="11" t="s">
        <v>25</v>
      </c>
      <c r="E609" s="11" t="s">
        <v>303</v>
      </c>
      <c r="F609" s="12" t="s">
        <v>50</v>
      </c>
      <c r="G609" s="12" t="s">
        <v>310</v>
      </c>
      <c r="H609" s="12" t="s">
        <v>306</v>
      </c>
      <c r="I609" s="103" t="s">
        <v>504</v>
      </c>
      <c r="J609" s="11" t="str">
        <f>"12-16h"</f>
        <v>12-16h</v>
      </c>
      <c r="K609" s="12" t="s">
        <v>47</v>
      </c>
      <c r="L609" s="69" t="s">
        <v>518</v>
      </c>
      <c r="M609" s="148"/>
      <c r="N609" s="158"/>
      <c r="O609" s="149"/>
      <c r="P609" s="149">
        <v>1</v>
      </c>
      <c r="Q609" s="149"/>
      <c r="R609" s="149"/>
      <c r="S609" s="149"/>
      <c r="T609" s="150"/>
      <c r="U609" s="132" t="s">
        <v>385</v>
      </c>
      <c r="V609" s="133" t="str">
        <f>VLOOKUP(A609,DB_ACS_Q1_Q4!$A$4:$AD$1328,13)</f>
        <v>Gas Natural</v>
      </c>
      <c r="W609" s="134" t="str">
        <f>VLOOKUP(A609,DB_REF_Q1_Q4!$A$4:$AD$1328,13)</f>
        <v>Bomba de calor aire</v>
      </c>
    </row>
    <row r="610" spans="1:23" ht="12" customHeight="1">
      <c r="A610" s="10">
        <v>606</v>
      </c>
      <c r="B610" s="69" t="s">
        <v>230</v>
      </c>
      <c r="C610" s="69" t="s">
        <v>69</v>
      </c>
      <c r="D610" s="11" t="str">
        <f t="shared" ref="D610:D616" si="28">"+60"</f>
        <v>+60</v>
      </c>
      <c r="E610" s="11" t="s">
        <v>304</v>
      </c>
      <c r="F610" s="12" t="s">
        <v>49</v>
      </c>
      <c r="G610" s="11" t="s">
        <v>511</v>
      </c>
      <c r="H610" s="12" t="s">
        <v>308</v>
      </c>
      <c r="I610" s="11" t="s">
        <v>504</v>
      </c>
      <c r="J610" s="12" t="str">
        <f>"≥17h"</f>
        <v>≥17h</v>
      </c>
      <c r="K610" s="12" t="s">
        <v>512</v>
      </c>
      <c r="L610" s="69" t="s">
        <v>518</v>
      </c>
      <c r="M610" s="148"/>
      <c r="N610" s="158"/>
      <c r="O610" s="149"/>
      <c r="P610" s="149">
        <v>1</v>
      </c>
      <c r="Q610" s="149"/>
      <c r="R610" s="149"/>
      <c r="S610" s="149"/>
      <c r="T610" s="150"/>
      <c r="U610" s="132" t="s">
        <v>342</v>
      </c>
      <c r="V610" s="133" t="str">
        <f>VLOOKUP(A610,DB_ACS_Q1_Q4!$A$4:$AD$1328,13)</f>
        <v>GLP</v>
      </c>
      <c r="W610" s="134" t="str">
        <f>VLOOKUP(A610,DB_REF_Q1_Q4!$A$4:$AD$1328,13)</f>
        <v>Ninguno</v>
      </c>
    </row>
    <row r="611" spans="1:23" ht="12" customHeight="1">
      <c r="A611" s="10">
        <v>607</v>
      </c>
      <c r="B611" s="69" t="s">
        <v>86</v>
      </c>
      <c r="C611" s="69" t="s">
        <v>256</v>
      </c>
      <c r="D611" s="11" t="str">
        <f t="shared" si="28"/>
        <v>+60</v>
      </c>
      <c r="E611" s="11" t="s">
        <v>304</v>
      </c>
      <c r="F611" s="12" t="s">
        <v>49</v>
      </c>
      <c r="G611" s="11" t="s">
        <v>511</v>
      </c>
      <c r="H611" s="12" t="s">
        <v>307</v>
      </c>
      <c r="I611" s="11" t="s">
        <v>504</v>
      </c>
      <c r="J611" s="12" t="str">
        <f>"≥17h"</f>
        <v>≥17h</v>
      </c>
      <c r="K611" s="12" t="s">
        <v>512</v>
      </c>
      <c r="L611" s="69" t="s">
        <v>519</v>
      </c>
      <c r="M611" s="148">
        <v>1</v>
      </c>
      <c r="N611" s="158"/>
      <c r="O611" s="149"/>
      <c r="P611" s="149"/>
      <c r="Q611" s="149"/>
      <c r="R611" s="149"/>
      <c r="S611" s="149"/>
      <c r="T611" s="150"/>
      <c r="U611" s="132" t="s">
        <v>374</v>
      </c>
      <c r="V611" s="133" t="str">
        <f>VLOOKUP(A611,DB_ACS_Q1_Q4!$A$4:$AD$1328,13)</f>
        <v>Gasóleo</v>
      </c>
      <c r="W611" s="134" t="str">
        <f>VLOOKUP(A611,DB_REF_Q1_Q4!$A$4:$AD$1328,13)</f>
        <v>Ninguno</v>
      </c>
    </row>
    <row r="612" spans="1:23" ht="12" customHeight="1">
      <c r="A612" s="10">
        <v>608</v>
      </c>
      <c r="B612" s="69" t="s">
        <v>82</v>
      </c>
      <c r="C612" s="69" t="s">
        <v>82</v>
      </c>
      <c r="D612" s="11" t="str">
        <f t="shared" si="28"/>
        <v>+60</v>
      </c>
      <c r="E612" s="11" t="s">
        <v>304</v>
      </c>
      <c r="F612" s="12" t="s">
        <v>50</v>
      </c>
      <c r="G612" s="12" t="s">
        <v>310</v>
      </c>
      <c r="H612" s="12" t="s">
        <v>306</v>
      </c>
      <c r="I612" s="11" t="s">
        <v>507</v>
      </c>
      <c r="J612" s="11" t="str">
        <f>"12-16h"</f>
        <v>12-16h</v>
      </c>
      <c r="K612" s="12" t="s">
        <v>512</v>
      </c>
      <c r="L612" s="69" t="s">
        <v>518</v>
      </c>
      <c r="M612" s="148"/>
      <c r="N612" s="158"/>
      <c r="O612" s="149"/>
      <c r="P612" s="149">
        <v>1</v>
      </c>
      <c r="Q612" s="149"/>
      <c r="R612" s="149"/>
      <c r="S612" s="149"/>
      <c r="T612" s="150"/>
      <c r="U612" s="132" t="s">
        <v>371</v>
      </c>
      <c r="V612" s="133" t="str">
        <f>VLOOKUP(A612,DB_ACS_Q1_Q4!$A$4:$AD$1328,13)</f>
        <v>Gas Natural</v>
      </c>
      <c r="W612" s="134" t="str">
        <f>VLOOKUP(A612,DB_REF_Q1_Q4!$A$4:$AD$1328,13)</f>
        <v>Ninguno</v>
      </c>
    </row>
    <row r="613" spans="1:23" ht="12" customHeight="1">
      <c r="A613" s="10">
        <v>609</v>
      </c>
      <c r="B613" s="69" t="s">
        <v>231</v>
      </c>
      <c r="C613" s="69" t="s">
        <v>69</v>
      </c>
      <c r="D613" s="11" t="str">
        <f t="shared" si="28"/>
        <v>+60</v>
      </c>
      <c r="E613" s="11" t="s">
        <v>303</v>
      </c>
      <c r="F613" s="12" t="s">
        <v>48</v>
      </c>
      <c r="G613" s="11" t="s">
        <v>511</v>
      </c>
      <c r="H613" s="12" t="s">
        <v>306</v>
      </c>
      <c r="I613" s="103" t="s">
        <v>504</v>
      </c>
      <c r="J613" s="12" t="str">
        <f>"≥17h"</f>
        <v>≥17h</v>
      </c>
      <c r="K613" s="12" t="s">
        <v>47</v>
      </c>
      <c r="L613" s="69" t="s">
        <v>518</v>
      </c>
      <c r="M613" s="148">
        <v>1</v>
      </c>
      <c r="N613" s="158"/>
      <c r="O613" s="149"/>
      <c r="P613" s="149"/>
      <c r="Q613" s="149"/>
      <c r="R613" s="149"/>
      <c r="S613" s="149"/>
      <c r="T613" s="150"/>
      <c r="U613" s="132" t="s">
        <v>342</v>
      </c>
      <c r="V613" s="133" t="str">
        <f>VLOOKUP(A613,DB_ACS_Q1_Q4!$A$4:$AD$1328,13)</f>
        <v>GLP</v>
      </c>
      <c r="W613" s="134" t="str">
        <f>VLOOKUP(A613,DB_REF_Q1_Q4!$A$4:$AD$1328,13)</f>
        <v>AC Eléctrico</v>
      </c>
    </row>
    <row r="614" spans="1:23" ht="12" customHeight="1">
      <c r="A614" s="10">
        <v>610</v>
      </c>
      <c r="B614" s="69" t="s">
        <v>207</v>
      </c>
      <c r="C614" s="69" t="s">
        <v>198</v>
      </c>
      <c r="D614" s="11" t="str">
        <f t="shared" si="28"/>
        <v>+60</v>
      </c>
      <c r="E614" s="11" t="s">
        <v>304</v>
      </c>
      <c r="F614" s="12" t="s">
        <v>49</v>
      </c>
      <c r="G614" s="11" t="s">
        <v>511</v>
      </c>
      <c r="H614" s="12" t="s">
        <v>308</v>
      </c>
      <c r="I614" s="11" t="s">
        <v>507</v>
      </c>
      <c r="J614" s="12" t="str">
        <f>"≥17h"</f>
        <v>≥17h</v>
      </c>
      <c r="K614" s="12" t="s">
        <v>512</v>
      </c>
      <c r="L614" s="69" t="s">
        <v>520</v>
      </c>
      <c r="M614" s="148">
        <v>1</v>
      </c>
      <c r="N614" s="158"/>
      <c r="O614" s="149"/>
      <c r="P614" s="149"/>
      <c r="Q614" s="149"/>
      <c r="R614" s="149"/>
      <c r="S614" s="149"/>
      <c r="T614" s="150"/>
      <c r="U614" s="132" t="s">
        <v>371</v>
      </c>
      <c r="V614" s="133" t="str">
        <f>VLOOKUP(A614,DB_ACS_Q1_Q4!$A$4:$AD$1328,13)</f>
        <v>GLP</v>
      </c>
      <c r="W614" s="134" t="str">
        <f>VLOOKUP(A614,DB_REF_Q1_Q4!$A$4:$AD$1328,13)</f>
        <v>Ninguno</v>
      </c>
    </row>
    <row r="615" spans="1:23" ht="12" customHeight="1">
      <c r="A615" s="10">
        <v>611</v>
      </c>
      <c r="B615" s="69" t="s">
        <v>82</v>
      </c>
      <c r="C615" s="69" t="s">
        <v>82</v>
      </c>
      <c r="D615" s="11" t="str">
        <f t="shared" si="28"/>
        <v>+60</v>
      </c>
      <c r="E615" s="11" t="s">
        <v>304</v>
      </c>
      <c r="F615" s="12" t="s">
        <v>49</v>
      </c>
      <c r="G615" s="12" t="s">
        <v>310</v>
      </c>
      <c r="H615" s="12" t="s">
        <v>306</v>
      </c>
      <c r="I615" s="103" t="s">
        <v>504</v>
      </c>
      <c r="J615" s="12" t="str">
        <f>"≥17h"</f>
        <v>≥17h</v>
      </c>
      <c r="K615" s="12" t="s">
        <v>512</v>
      </c>
      <c r="L615" s="69" t="s">
        <v>518</v>
      </c>
      <c r="M615" s="148"/>
      <c r="N615" s="158"/>
      <c r="O615" s="149"/>
      <c r="P615" s="149">
        <v>1</v>
      </c>
      <c r="Q615" s="149"/>
      <c r="R615" s="149"/>
      <c r="S615" s="149"/>
      <c r="T615" s="150"/>
      <c r="U615" s="132" t="s">
        <v>385</v>
      </c>
      <c r="V615" s="133" t="str">
        <f>VLOOKUP(A615,DB_ACS_Q1_Q4!$A$4:$AD$1328,13)</f>
        <v>Electricidad</v>
      </c>
      <c r="W615" s="134" t="str">
        <f>VLOOKUP(A615,DB_REF_Q1_Q4!$A$4:$AD$1328,13)</f>
        <v>Bomba de calor aire</v>
      </c>
    </row>
    <row r="616" spans="1:23" ht="12" customHeight="1">
      <c r="A616" s="10">
        <v>612</v>
      </c>
      <c r="B616" s="69" t="s">
        <v>198</v>
      </c>
      <c r="C616" s="69" t="s">
        <v>198</v>
      </c>
      <c r="D616" s="11" t="str">
        <f t="shared" si="28"/>
        <v>+60</v>
      </c>
      <c r="E616" s="11" t="s">
        <v>303</v>
      </c>
      <c r="F616" s="12" t="s">
        <v>49</v>
      </c>
      <c r="G616" s="12" t="s">
        <v>310</v>
      </c>
      <c r="H616" s="12" t="s">
        <v>306</v>
      </c>
      <c r="I616" s="103" t="s">
        <v>505</v>
      </c>
      <c r="J616" s="12" t="str">
        <f>"≥17h"</f>
        <v>≥17h</v>
      </c>
      <c r="K616" s="12" t="s">
        <v>47</v>
      </c>
      <c r="L616" s="69" t="s">
        <v>520</v>
      </c>
      <c r="M616" s="148"/>
      <c r="N616" s="158"/>
      <c r="O616" s="149"/>
      <c r="P616" s="149">
        <v>1</v>
      </c>
      <c r="Q616" s="149"/>
      <c r="R616" s="149"/>
      <c r="S616" s="149"/>
      <c r="T616" s="150"/>
      <c r="U616" s="132" t="s">
        <v>372</v>
      </c>
      <c r="V616" s="133" t="str">
        <f>VLOOKUP(A616,DB_ACS_Q1_Q4!$A$4:$AD$1328,13)</f>
        <v>GLP</v>
      </c>
      <c r="W616" s="134" t="str">
        <f>VLOOKUP(A616,DB_REF_Q1_Q4!$A$4:$AD$1328,13)</f>
        <v>Ninguno</v>
      </c>
    </row>
    <row r="617" spans="1:23" ht="12" customHeight="1">
      <c r="A617" s="10">
        <v>613</v>
      </c>
      <c r="B617" s="69" t="s">
        <v>86</v>
      </c>
      <c r="C617" s="69" t="s">
        <v>256</v>
      </c>
      <c r="D617" s="11" t="s">
        <v>51</v>
      </c>
      <c r="E617" s="11" t="s">
        <v>304</v>
      </c>
      <c r="F617" s="12" t="s">
        <v>50</v>
      </c>
      <c r="G617" s="11" t="s">
        <v>511</v>
      </c>
      <c r="H617" s="12" t="s">
        <v>308</v>
      </c>
      <c r="I617" s="103" t="s">
        <v>504</v>
      </c>
      <c r="J617" s="12" t="str">
        <f>"≥17h"</f>
        <v>≥17h</v>
      </c>
      <c r="K617" s="12" t="s">
        <v>47</v>
      </c>
      <c r="L617" s="69" t="s">
        <v>519</v>
      </c>
      <c r="M617" s="148">
        <v>1</v>
      </c>
      <c r="N617" s="158"/>
      <c r="O617" s="149"/>
      <c r="P617" s="149"/>
      <c r="Q617" s="149"/>
      <c r="R617" s="149"/>
      <c r="S617" s="149"/>
      <c r="T617" s="150"/>
      <c r="U617" s="132" t="s">
        <v>374</v>
      </c>
      <c r="V617" s="133" t="str">
        <f>VLOOKUP(A617,DB_ACS_Q1_Q4!$A$4:$AD$1328,13)</f>
        <v>Gasóleo</v>
      </c>
      <c r="W617" s="134" t="str">
        <f>VLOOKUP(A617,DB_REF_Q1_Q4!$A$4:$AD$1328,13)</f>
        <v>Ninguno</v>
      </c>
    </row>
    <row r="618" spans="1:23" ht="12" customHeight="1">
      <c r="A618" s="10">
        <v>614</v>
      </c>
      <c r="B618" s="69" t="s">
        <v>82</v>
      </c>
      <c r="C618" s="69" t="s">
        <v>82</v>
      </c>
      <c r="D618" s="11" t="s">
        <v>25</v>
      </c>
      <c r="E618" s="11" t="s">
        <v>304</v>
      </c>
      <c r="F618" s="12" t="s">
        <v>50</v>
      </c>
      <c r="G618" s="12" t="s">
        <v>310</v>
      </c>
      <c r="H618" s="12" t="s">
        <v>306</v>
      </c>
      <c r="I618" s="11" t="s">
        <v>504</v>
      </c>
      <c r="J618" s="11" t="str">
        <f>"12-16h"</f>
        <v>12-16h</v>
      </c>
      <c r="K618" s="12" t="s">
        <v>513</v>
      </c>
      <c r="L618" s="69" t="s">
        <v>518</v>
      </c>
      <c r="M618" s="148"/>
      <c r="N618" s="158"/>
      <c r="O618" s="149"/>
      <c r="P618" s="149"/>
      <c r="Q618" s="149"/>
      <c r="R618" s="149">
        <v>1</v>
      </c>
      <c r="S618" s="149"/>
      <c r="T618" s="150"/>
      <c r="U618" s="132" t="s">
        <v>373</v>
      </c>
      <c r="V618" s="133" t="str">
        <f>VLOOKUP(A618,DB_ACS_Q1_Q4!$A$4:$AD$1328,13)</f>
        <v>Gas Natural</v>
      </c>
      <c r="W618" s="134" t="str">
        <f>VLOOKUP(A618,DB_REF_Q1_Q4!$A$4:$AD$1328,13)</f>
        <v>AC Eléctrico</v>
      </c>
    </row>
    <row r="619" spans="1:23" ht="12" customHeight="1">
      <c r="A619" s="10">
        <v>615</v>
      </c>
      <c r="B619" s="69" t="s">
        <v>206</v>
      </c>
      <c r="C619" s="69" t="s">
        <v>198</v>
      </c>
      <c r="D619" s="11" t="str">
        <f>"+60"</f>
        <v>+60</v>
      </c>
      <c r="E619" s="11" t="s">
        <v>304</v>
      </c>
      <c r="F619" s="12" t="s">
        <v>49</v>
      </c>
      <c r="G619" s="11" t="s">
        <v>511</v>
      </c>
      <c r="H619" s="12" t="s">
        <v>306</v>
      </c>
      <c r="I619" s="103" t="s">
        <v>505</v>
      </c>
      <c r="J619" s="12" t="str">
        <f>"≥17h"</f>
        <v>≥17h</v>
      </c>
      <c r="K619" s="12" t="s">
        <v>512</v>
      </c>
      <c r="L619" s="69" t="s">
        <v>520</v>
      </c>
      <c r="M619" s="148">
        <v>1</v>
      </c>
      <c r="N619" s="158"/>
      <c r="O619" s="149"/>
      <c r="P619" s="149"/>
      <c r="Q619" s="149"/>
      <c r="R619" s="149"/>
      <c r="S619" s="149"/>
      <c r="T619" s="150"/>
      <c r="U619" s="132" t="s">
        <v>373</v>
      </c>
      <c r="V619" s="133" t="str">
        <f>VLOOKUP(A619,DB_ACS_Q1_Q4!$A$4:$AD$1328,13)</f>
        <v>Gas Natural</v>
      </c>
      <c r="W619" s="134" t="str">
        <f>VLOOKUP(A619,DB_REF_Q1_Q4!$A$4:$AD$1328,13)</f>
        <v>Ninguno</v>
      </c>
    </row>
    <row r="620" spans="1:23" ht="12" customHeight="1">
      <c r="A620" s="10">
        <v>616</v>
      </c>
      <c r="B620" s="69" t="s">
        <v>86</v>
      </c>
      <c r="C620" s="69" t="s">
        <v>256</v>
      </c>
      <c r="D620" s="11" t="str">
        <f>"+60"</f>
        <v>+60</v>
      </c>
      <c r="E620" s="11" t="s">
        <v>304</v>
      </c>
      <c r="F620" s="12" t="s">
        <v>49</v>
      </c>
      <c r="G620" s="11" t="s">
        <v>511</v>
      </c>
      <c r="H620" s="12" t="s">
        <v>308</v>
      </c>
      <c r="I620" s="11" t="s">
        <v>504</v>
      </c>
      <c r="J620" s="12" t="str">
        <f>"≥17h"</f>
        <v>≥17h</v>
      </c>
      <c r="K620" s="12" t="s">
        <v>512</v>
      </c>
      <c r="L620" s="69" t="s">
        <v>519</v>
      </c>
      <c r="M620" s="148">
        <v>1</v>
      </c>
      <c r="N620" s="158"/>
      <c r="O620" s="149"/>
      <c r="P620" s="149"/>
      <c r="Q620" s="149"/>
      <c r="R620" s="149"/>
      <c r="S620" s="149"/>
      <c r="T620" s="150"/>
      <c r="U620" s="132" t="s">
        <v>374</v>
      </c>
      <c r="V620" s="133" t="str">
        <f>VLOOKUP(A620,DB_ACS_Q1_Q4!$A$4:$AD$1328,13)</f>
        <v>Gasóleo</v>
      </c>
      <c r="W620" s="134" t="str">
        <f>VLOOKUP(A620,DB_REF_Q1_Q4!$A$4:$AD$1328,13)</f>
        <v>Ninguno</v>
      </c>
    </row>
    <row r="621" spans="1:23" ht="12" customHeight="1">
      <c r="A621" s="10">
        <v>617</v>
      </c>
      <c r="B621" s="69" t="s">
        <v>82</v>
      </c>
      <c r="C621" s="69" t="s">
        <v>82</v>
      </c>
      <c r="D621" s="11" t="str">
        <f>"+60"</f>
        <v>+60</v>
      </c>
      <c r="E621" s="11" t="s">
        <v>303</v>
      </c>
      <c r="F621" s="12" t="s">
        <v>49</v>
      </c>
      <c r="G621" s="12" t="s">
        <v>310</v>
      </c>
      <c r="H621" s="12" t="s">
        <v>306</v>
      </c>
      <c r="I621" s="103" t="s">
        <v>505</v>
      </c>
      <c r="J621" s="11" t="str">
        <f>"12-16h"</f>
        <v>12-16h</v>
      </c>
      <c r="K621" s="12" t="s">
        <v>512</v>
      </c>
      <c r="L621" s="69" t="s">
        <v>518</v>
      </c>
      <c r="M621" s="148">
        <v>1</v>
      </c>
      <c r="N621" s="158"/>
      <c r="O621" s="149"/>
      <c r="P621" s="149"/>
      <c r="Q621" s="149"/>
      <c r="R621" s="149"/>
      <c r="S621" s="149"/>
      <c r="T621" s="150"/>
      <c r="U621" s="132" t="s">
        <v>385</v>
      </c>
      <c r="V621" s="133" t="str">
        <f>VLOOKUP(A621,DB_ACS_Q1_Q4!$A$4:$AD$1328,13)</f>
        <v>Gas Natural</v>
      </c>
      <c r="W621" s="134" t="str">
        <f>VLOOKUP(A621,DB_REF_Q1_Q4!$A$4:$AD$1328,13)</f>
        <v>Bomba de calor aire</v>
      </c>
    </row>
    <row r="622" spans="1:23" ht="12" customHeight="1">
      <c r="A622" s="10">
        <v>618</v>
      </c>
      <c r="B622" s="69" t="s">
        <v>205</v>
      </c>
      <c r="C622" s="69" t="s">
        <v>198</v>
      </c>
      <c r="D622" s="11" t="s">
        <v>25</v>
      </c>
      <c r="E622" s="11" t="s">
        <v>304</v>
      </c>
      <c r="F622" s="12" t="s">
        <v>50</v>
      </c>
      <c r="G622" s="11" t="s">
        <v>511</v>
      </c>
      <c r="H622" s="12" t="s">
        <v>307</v>
      </c>
      <c r="I622" s="11" t="s">
        <v>507</v>
      </c>
      <c r="J622" s="12" t="str">
        <f>"≥17h"</f>
        <v>≥17h</v>
      </c>
      <c r="K622" s="12" t="s">
        <v>512</v>
      </c>
      <c r="L622" s="69" t="s">
        <v>520</v>
      </c>
      <c r="M622" s="148">
        <v>1</v>
      </c>
      <c r="N622" s="158"/>
      <c r="O622" s="149"/>
      <c r="P622" s="149">
        <v>1</v>
      </c>
      <c r="Q622" s="149"/>
      <c r="R622" s="149"/>
      <c r="S622" s="149"/>
      <c r="T622" s="150"/>
      <c r="U622" s="132" t="s">
        <v>371</v>
      </c>
      <c r="V622" s="133" t="str">
        <f>VLOOKUP(A622,DB_ACS_Q1_Q4!$A$4:$AD$1328,13)</f>
        <v>GLP</v>
      </c>
      <c r="W622" s="134" t="str">
        <f>VLOOKUP(A622,DB_REF_Q1_Q4!$A$4:$AD$1328,13)</f>
        <v>Ninguno</v>
      </c>
    </row>
    <row r="623" spans="1:23" ht="12" customHeight="1">
      <c r="A623" s="10">
        <v>619</v>
      </c>
      <c r="B623" s="69" t="s">
        <v>86</v>
      </c>
      <c r="C623" s="69" t="s">
        <v>256</v>
      </c>
      <c r="D623" s="11" t="s">
        <v>51</v>
      </c>
      <c r="E623" s="11" t="s">
        <v>304</v>
      </c>
      <c r="F623" s="12" t="s">
        <v>49</v>
      </c>
      <c r="G623" s="11" t="s">
        <v>511</v>
      </c>
      <c r="H623" s="12" t="s">
        <v>308</v>
      </c>
      <c r="I623" s="11" t="s">
        <v>504</v>
      </c>
      <c r="J623" s="12" t="str">
        <f>"≥17h"</f>
        <v>≥17h</v>
      </c>
      <c r="K623" s="12" t="s">
        <v>47</v>
      </c>
      <c r="L623" s="69" t="s">
        <v>519</v>
      </c>
      <c r="M623" s="148">
        <v>1</v>
      </c>
      <c r="N623" s="158"/>
      <c r="O623" s="149"/>
      <c r="P623" s="149"/>
      <c r="Q623" s="149"/>
      <c r="R623" s="149"/>
      <c r="S623" s="149"/>
      <c r="T623" s="150"/>
      <c r="U623" s="132" t="s">
        <v>374</v>
      </c>
      <c r="V623" s="133" t="str">
        <f>VLOOKUP(A623,DB_ACS_Q1_Q4!$A$4:$AD$1328,13)</f>
        <v>Gasóleo</v>
      </c>
      <c r="W623" s="134" t="str">
        <f>VLOOKUP(A623,DB_REF_Q1_Q4!$A$4:$AD$1328,13)</f>
        <v>Ninguno</v>
      </c>
    </row>
    <row r="624" spans="1:23" ht="12" customHeight="1">
      <c r="A624" s="10">
        <v>620</v>
      </c>
      <c r="B624" s="69" t="s">
        <v>86</v>
      </c>
      <c r="C624" s="69" t="s">
        <v>256</v>
      </c>
      <c r="D624" s="11" t="s">
        <v>51</v>
      </c>
      <c r="E624" s="11" t="s">
        <v>303</v>
      </c>
      <c r="F624" s="12" t="s">
        <v>49</v>
      </c>
      <c r="G624" s="11" t="s">
        <v>511</v>
      </c>
      <c r="H624" s="12" t="s">
        <v>308</v>
      </c>
      <c r="I624" s="11" t="s">
        <v>504</v>
      </c>
      <c r="J624" s="11" t="str">
        <f>"12-16h"</f>
        <v>12-16h</v>
      </c>
      <c r="K624" s="12" t="s">
        <v>512</v>
      </c>
      <c r="L624" s="69" t="s">
        <v>519</v>
      </c>
      <c r="M624" s="148">
        <v>1</v>
      </c>
      <c r="N624" s="158"/>
      <c r="O624" s="149"/>
      <c r="P624" s="149"/>
      <c r="Q624" s="149"/>
      <c r="R624" s="149"/>
      <c r="S624" s="149"/>
      <c r="T624" s="150"/>
      <c r="U624" s="132" t="s">
        <v>371</v>
      </c>
      <c r="V624" s="133" t="str">
        <f>VLOOKUP(A624,DB_ACS_Q1_Q4!$A$4:$AD$1328,13)</f>
        <v>Electricidad</v>
      </c>
      <c r="W624" s="134" t="str">
        <f>VLOOKUP(A624,DB_REF_Q1_Q4!$A$4:$AD$1328,13)</f>
        <v>Ninguno</v>
      </c>
    </row>
    <row r="625" spans="1:23" ht="12" customHeight="1">
      <c r="A625" s="10">
        <v>621</v>
      </c>
      <c r="B625" s="69" t="s">
        <v>65</v>
      </c>
      <c r="C625" s="69" t="s">
        <v>65</v>
      </c>
      <c r="D625" s="11" t="s">
        <v>51</v>
      </c>
      <c r="E625" s="11" t="s">
        <v>304</v>
      </c>
      <c r="F625" s="12" t="s">
        <v>48</v>
      </c>
      <c r="G625" s="12" t="s">
        <v>310</v>
      </c>
      <c r="H625" s="12" t="s">
        <v>306</v>
      </c>
      <c r="I625" s="11" t="s">
        <v>507</v>
      </c>
      <c r="J625" s="11" t="str">
        <f>"12-16h"</f>
        <v>12-16h</v>
      </c>
      <c r="K625" s="12" t="s">
        <v>512</v>
      </c>
      <c r="L625" s="69" t="s">
        <v>518</v>
      </c>
      <c r="M625" s="148">
        <v>1</v>
      </c>
      <c r="N625" s="158"/>
      <c r="O625" s="149"/>
      <c r="P625" s="149"/>
      <c r="Q625" s="149"/>
      <c r="R625" s="149"/>
      <c r="S625" s="149"/>
      <c r="T625" s="150"/>
      <c r="U625" s="132" t="s">
        <v>342</v>
      </c>
      <c r="V625" s="133" t="str">
        <f>VLOOKUP(A625,DB_ACS_Q1_Q4!$A$4:$AD$1328,13)</f>
        <v>Electricidad</v>
      </c>
      <c r="W625" s="134" t="str">
        <f>VLOOKUP(A625,DB_REF_Q1_Q4!$A$4:$AD$1328,13)</f>
        <v>Ninguno</v>
      </c>
    </row>
    <row r="626" spans="1:23" ht="12" customHeight="1">
      <c r="A626" s="10">
        <v>622</v>
      </c>
      <c r="B626" s="69" t="s">
        <v>204</v>
      </c>
      <c r="C626" s="69" t="s">
        <v>198</v>
      </c>
      <c r="D626" s="11" t="str">
        <f>"+60"</f>
        <v>+60</v>
      </c>
      <c r="E626" s="11" t="s">
        <v>304</v>
      </c>
      <c r="F626" s="12" t="s">
        <v>49</v>
      </c>
      <c r="G626" s="11" t="s">
        <v>511</v>
      </c>
      <c r="H626" s="12" t="s">
        <v>308</v>
      </c>
      <c r="I626" s="103" t="s">
        <v>505</v>
      </c>
      <c r="J626" s="12" t="str">
        <f>"≥17h"</f>
        <v>≥17h</v>
      </c>
      <c r="K626" s="12" t="s">
        <v>512</v>
      </c>
      <c r="L626" s="69" t="s">
        <v>520</v>
      </c>
      <c r="M626" s="148">
        <v>1</v>
      </c>
      <c r="N626" s="158"/>
      <c r="O626" s="149"/>
      <c r="P626" s="149">
        <v>1</v>
      </c>
      <c r="Q626" s="149"/>
      <c r="R626" s="149"/>
      <c r="S626" s="149"/>
      <c r="T626" s="150"/>
      <c r="U626" s="132" t="s">
        <v>371</v>
      </c>
      <c r="V626" s="133" t="str">
        <f>VLOOKUP(A626,DB_ACS_Q1_Q4!$A$4:$AD$1328,13)</f>
        <v>GLP</v>
      </c>
      <c r="W626" s="134" t="str">
        <f>VLOOKUP(A626,DB_REF_Q1_Q4!$A$4:$AD$1328,13)</f>
        <v>Ninguno</v>
      </c>
    </row>
    <row r="627" spans="1:23" ht="12" customHeight="1">
      <c r="A627" s="10">
        <v>623</v>
      </c>
      <c r="B627" s="69" t="s">
        <v>203</v>
      </c>
      <c r="C627" s="69" t="s">
        <v>198</v>
      </c>
      <c r="D627" s="11" t="s">
        <v>25</v>
      </c>
      <c r="E627" s="11" t="s">
        <v>304</v>
      </c>
      <c r="F627" s="12" t="s">
        <v>48</v>
      </c>
      <c r="G627" s="11" t="s">
        <v>511</v>
      </c>
      <c r="H627" s="12" t="s">
        <v>306</v>
      </c>
      <c r="I627" s="103" t="s">
        <v>504</v>
      </c>
      <c r="J627" s="11" t="str">
        <f>"12-16h"</f>
        <v>12-16h</v>
      </c>
      <c r="K627" s="12" t="s">
        <v>513</v>
      </c>
      <c r="L627" s="69" t="s">
        <v>520</v>
      </c>
      <c r="M627" s="148">
        <v>1</v>
      </c>
      <c r="N627" s="158"/>
      <c r="O627" s="149"/>
      <c r="P627" s="149"/>
      <c r="Q627" s="149"/>
      <c r="R627" s="149"/>
      <c r="S627" s="149"/>
      <c r="T627" s="150"/>
      <c r="U627" s="132" t="s">
        <v>373</v>
      </c>
      <c r="V627" s="133" t="str">
        <f>VLOOKUP(A627,DB_ACS_Q1_Q4!$A$4:$AD$1328,13)</f>
        <v>Gas Natural</v>
      </c>
      <c r="W627" s="134" t="str">
        <f>VLOOKUP(A627,DB_REF_Q1_Q4!$A$4:$AD$1328,13)</f>
        <v>Ninguno</v>
      </c>
    </row>
    <row r="628" spans="1:23" ht="12" customHeight="1">
      <c r="A628" s="10">
        <v>624</v>
      </c>
      <c r="B628" s="69" t="s">
        <v>86</v>
      </c>
      <c r="C628" s="69" t="s">
        <v>256</v>
      </c>
      <c r="D628" s="11" t="str">
        <f>"+60"</f>
        <v>+60</v>
      </c>
      <c r="E628" s="11" t="s">
        <v>303</v>
      </c>
      <c r="F628" s="12" t="s">
        <v>50</v>
      </c>
      <c r="G628" s="11" t="s">
        <v>511</v>
      </c>
      <c r="H628" s="12" t="s">
        <v>308</v>
      </c>
      <c r="I628" s="11" t="s">
        <v>507</v>
      </c>
      <c r="J628" s="12" t="str">
        <f>"≥17h"</f>
        <v>≥17h</v>
      </c>
      <c r="K628" s="12" t="s">
        <v>513</v>
      </c>
      <c r="L628" s="69" t="s">
        <v>519</v>
      </c>
      <c r="M628" s="148">
        <v>1</v>
      </c>
      <c r="N628" s="158"/>
      <c r="O628" s="149"/>
      <c r="P628" s="149"/>
      <c r="Q628" s="149"/>
      <c r="R628" s="149"/>
      <c r="S628" s="149"/>
      <c r="T628" s="150"/>
      <c r="U628" s="132" t="s">
        <v>374</v>
      </c>
      <c r="V628" s="133" t="str">
        <f>VLOOKUP(A628,DB_ACS_Q1_Q4!$A$4:$AD$1328,13)</f>
        <v>Gasóleo</v>
      </c>
      <c r="W628" s="134" t="str">
        <f>VLOOKUP(A628,DB_REF_Q1_Q4!$A$4:$AD$1328,13)</f>
        <v>Ninguno</v>
      </c>
    </row>
    <row r="629" spans="1:23" ht="12" customHeight="1">
      <c r="A629" s="10">
        <v>625</v>
      </c>
      <c r="B629" s="69" t="s">
        <v>65</v>
      </c>
      <c r="C629" s="69" t="s">
        <v>65</v>
      </c>
      <c r="D629" s="11" t="s">
        <v>51</v>
      </c>
      <c r="E629" s="11" t="s">
        <v>304</v>
      </c>
      <c r="F629" s="12" t="s">
        <v>48</v>
      </c>
      <c r="G629" s="12" t="s">
        <v>310</v>
      </c>
      <c r="H629" s="12" t="s">
        <v>306</v>
      </c>
      <c r="I629" s="103" t="s">
        <v>505</v>
      </c>
      <c r="J629" s="11" t="str">
        <f>"12-16h"</f>
        <v>12-16h</v>
      </c>
      <c r="K629" s="12" t="s">
        <v>513</v>
      </c>
      <c r="L629" s="69" t="s">
        <v>518</v>
      </c>
      <c r="M629" s="148">
        <v>1</v>
      </c>
      <c r="N629" s="158"/>
      <c r="O629" s="149"/>
      <c r="P629" s="149"/>
      <c r="Q629" s="149"/>
      <c r="R629" s="149"/>
      <c r="S629" s="149"/>
      <c r="T629" s="150"/>
      <c r="U629" s="132" t="s">
        <v>342</v>
      </c>
      <c r="V629" s="133" t="str">
        <f>VLOOKUP(A629,DB_ACS_Q1_Q4!$A$4:$AD$1328,13)</f>
        <v>Gas Natural</v>
      </c>
      <c r="W629" s="134" t="str">
        <f>VLOOKUP(A629,DB_REF_Q1_Q4!$A$4:$AD$1328,13)</f>
        <v>Ninguno</v>
      </c>
    </row>
    <row r="630" spans="1:23" ht="12" customHeight="1">
      <c r="A630" s="10">
        <v>626</v>
      </c>
      <c r="B630" s="69" t="s">
        <v>82</v>
      </c>
      <c r="C630" s="69" t="s">
        <v>82</v>
      </c>
      <c r="D630" s="11" t="s">
        <v>51</v>
      </c>
      <c r="E630" s="11" t="s">
        <v>303</v>
      </c>
      <c r="F630" s="12" t="s">
        <v>48</v>
      </c>
      <c r="G630" s="12" t="s">
        <v>310</v>
      </c>
      <c r="H630" s="12" t="s">
        <v>306</v>
      </c>
      <c r="I630" s="11" t="s">
        <v>504</v>
      </c>
      <c r="J630" s="11" t="str">
        <f>"12-16h"</f>
        <v>12-16h</v>
      </c>
      <c r="K630" s="12" t="s">
        <v>512</v>
      </c>
      <c r="L630" s="69" t="s">
        <v>518</v>
      </c>
      <c r="M630" s="148">
        <v>1</v>
      </c>
      <c r="N630" s="158"/>
      <c r="O630" s="149"/>
      <c r="P630" s="149">
        <v>1</v>
      </c>
      <c r="Q630" s="149"/>
      <c r="R630" s="149">
        <v>1</v>
      </c>
      <c r="S630" s="149"/>
      <c r="T630" s="150"/>
      <c r="U630" s="132" t="s">
        <v>373</v>
      </c>
      <c r="V630" s="133" t="str">
        <f>VLOOKUP(A630,DB_ACS_Q1_Q4!$A$4:$AD$1328,13)</f>
        <v>Gas Natural</v>
      </c>
      <c r="W630" s="134" t="str">
        <f>VLOOKUP(A630,DB_REF_Q1_Q4!$A$4:$AD$1328,13)</f>
        <v>AC Eléctrico</v>
      </c>
    </row>
    <row r="631" spans="1:23" ht="12" customHeight="1">
      <c r="A631" s="10">
        <v>627</v>
      </c>
      <c r="B631" s="69" t="s">
        <v>100</v>
      </c>
      <c r="C631" s="69" t="s">
        <v>83</v>
      </c>
      <c r="D631" s="11" t="str">
        <f>"+60"</f>
        <v>+60</v>
      </c>
      <c r="E631" s="11" t="s">
        <v>304</v>
      </c>
      <c r="F631" s="12" t="s">
        <v>49</v>
      </c>
      <c r="G631" s="11" t="s">
        <v>511</v>
      </c>
      <c r="H631" s="12" t="s">
        <v>307</v>
      </c>
      <c r="I631" s="11" t="s">
        <v>507</v>
      </c>
      <c r="J631" s="11" t="str">
        <f>"≤12h"</f>
        <v>≤12h</v>
      </c>
      <c r="K631" s="12" t="s">
        <v>47</v>
      </c>
      <c r="L631" s="69" t="s">
        <v>518</v>
      </c>
      <c r="M631" s="148">
        <v>1</v>
      </c>
      <c r="N631" s="158"/>
      <c r="O631" s="149"/>
      <c r="P631" s="149">
        <v>1</v>
      </c>
      <c r="Q631" s="149"/>
      <c r="R631" s="149"/>
      <c r="S631" s="149"/>
      <c r="T631" s="150"/>
      <c r="U631" s="132" t="s">
        <v>339</v>
      </c>
      <c r="V631" s="133" t="str">
        <f>VLOOKUP(A631,DB_ACS_Q1_Q4!$A$4:$AD$1328,13)</f>
        <v>GLP</v>
      </c>
      <c r="W631" s="134" t="str">
        <f>VLOOKUP(A631,DB_REF_Q1_Q4!$A$4:$AD$1328,13)</f>
        <v>Ninguno</v>
      </c>
    </row>
    <row r="632" spans="1:23" ht="12" customHeight="1">
      <c r="A632" s="10">
        <v>628</v>
      </c>
      <c r="B632" s="69" t="s">
        <v>82</v>
      </c>
      <c r="C632" s="69" t="s">
        <v>82</v>
      </c>
      <c r="D632" s="11" t="s">
        <v>51</v>
      </c>
      <c r="E632" s="11" t="s">
        <v>303</v>
      </c>
      <c r="F632" s="12" t="s">
        <v>50</v>
      </c>
      <c r="G632" s="12" t="s">
        <v>310</v>
      </c>
      <c r="H632" s="12" t="s">
        <v>306</v>
      </c>
      <c r="I632" s="11" t="s">
        <v>504</v>
      </c>
      <c r="J632" s="11" t="str">
        <f>"12-16h"</f>
        <v>12-16h</v>
      </c>
      <c r="K632" s="12" t="s">
        <v>512</v>
      </c>
      <c r="L632" s="69" t="s">
        <v>518</v>
      </c>
      <c r="M632" s="148"/>
      <c r="N632" s="158"/>
      <c r="O632" s="149"/>
      <c r="P632" s="149">
        <v>1</v>
      </c>
      <c r="Q632" s="149"/>
      <c r="R632" s="149"/>
      <c r="S632" s="149"/>
      <c r="T632" s="150"/>
      <c r="U632" s="132" t="s">
        <v>371</v>
      </c>
      <c r="V632" s="133" t="str">
        <f>VLOOKUP(A632,DB_ACS_Q1_Q4!$A$4:$AD$1328,13)</f>
        <v>Gas Natural</v>
      </c>
      <c r="W632" s="134" t="str">
        <f>VLOOKUP(A632,DB_REF_Q1_Q4!$A$4:$AD$1328,13)</f>
        <v>Bomba de calor aire</v>
      </c>
    </row>
    <row r="633" spans="1:23" ht="12" customHeight="1">
      <c r="A633" s="10">
        <v>629</v>
      </c>
      <c r="B633" s="69" t="s">
        <v>214</v>
      </c>
      <c r="C633" s="69" t="s">
        <v>69</v>
      </c>
      <c r="D633" s="11" t="str">
        <f>"+60"</f>
        <v>+60</v>
      </c>
      <c r="E633" s="11" t="s">
        <v>304</v>
      </c>
      <c r="F633" s="12" t="s">
        <v>48</v>
      </c>
      <c r="G633" s="11" t="s">
        <v>511</v>
      </c>
      <c r="H633" s="12" t="s">
        <v>308</v>
      </c>
      <c r="I633" s="103" t="s">
        <v>504</v>
      </c>
      <c r="J633" s="12" t="str">
        <f>"≥17h"</f>
        <v>≥17h</v>
      </c>
      <c r="K633" s="12" t="s">
        <v>512</v>
      </c>
      <c r="L633" s="69" t="s">
        <v>518</v>
      </c>
      <c r="M633" s="148"/>
      <c r="N633" s="158"/>
      <c r="O633" s="149"/>
      <c r="P633" s="149">
        <v>1</v>
      </c>
      <c r="Q633" s="149"/>
      <c r="R633" s="149"/>
      <c r="S633" s="149"/>
      <c r="T633" s="150"/>
      <c r="U633" s="132" t="s">
        <v>371</v>
      </c>
      <c r="V633" s="133" t="str">
        <f>VLOOKUP(A633,DB_ACS_Q1_Q4!$A$4:$AD$1328,13)</f>
        <v>Electricidad</v>
      </c>
      <c r="W633" s="134" t="str">
        <f>VLOOKUP(A633,DB_REF_Q1_Q4!$A$4:$AD$1328,13)</f>
        <v>AC Eléctrico</v>
      </c>
    </row>
    <row r="634" spans="1:23" ht="12" customHeight="1">
      <c r="A634" s="10">
        <v>630</v>
      </c>
      <c r="B634" s="69" t="s">
        <v>170</v>
      </c>
      <c r="C634" s="69" t="s">
        <v>168</v>
      </c>
      <c r="D634" s="11" t="s">
        <v>51</v>
      </c>
      <c r="E634" s="11" t="s">
        <v>304</v>
      </c>
      <c r="F634" s="12" t="s">
        <v>50</v>
      </c>
      <c r="G634" s="11" t="s">
        <v>511</v>
      </c>
      <c r="H634" s="12" t="s">
        <v>306</v>
      </c>
      <c r="I634" s="103" t="s">
        <v>504</v>
      </c>
      <c r="J634" s="12" t="str">
        <f>"≥17h"</f>
        <v>≥17h</v>
      </c>
      <c r="K634" s="12" t="s">
        <v>513</v>
      </c>
      <c r="L634" s="69" t="s">
        <v>520</v>
      </c>
      <c r="M634" s="148">
        <v>1</v>
      </c>
      <c r="N634" s="158"/>
      <c r="O634" s="149"/>
      <c r="P634" s="149"/>
      <c r="Q634" s="149"/>
      <c r="R634" s="149"/>
      <c r="S634" s="149"/>
      <c r="T634" s="150"/>
      <c r="U634" s="132" t="s">
        <v>371</v>
      </c>
      <c r="V634" s="133" t="str">
        <f>VLOOKUP(A634,DB_ACS_Q1_Q4!$A$4:$AD$1328,13)</f>
        <v>GLP</v>
      </c>
      <c r="W634" s="134" t="str">
        <f>VLOOKUP(A634,DB_REF_Q1_Q4!$A$4:$AD$1328,13)</f>
        <v>Ninguno</v>
      </c>
    </row>
    <row r="635" spans="1:23" ht="12" customHeight="1">
      <c r="A635" s="10">
        <v>631</v>
      </c>
      <c r="B635" s="69" t="s">
        <v>170</v>
      </c>
      <c r="C635" s="69" t="s">
        <v>168</v>
      </c>
      <c r="D635" s="11" t="s">
        <v>51</v>
      </c>
      <c r="E635" s="11" t="s">
        <v>304</v>
      </c>
      <c r="F635" s="12" t="s">
        <v>50</v>
      </c>
      <c r="G635" s="11" t="s">
        <v>511</v>
      </c>
      <c r="H635" s="12" t="s">
        <v>306</v>
      </c>
      <c r="I635" s="103" t="s">
        <v>504</v>
      </c>
      <c r="J635" s="11" t="str">
        <f>"12-16h"</f>
        <v>12-16h</v>
      </c>
      <c r="K635" s="12" t="s">
        <v>47</v>
      </c>
      <c r="L635" s="69" t="s">
        <v>520</v>
      </c>
      <c r="M635" s="148"/>
      <c r="N635" s="158"/>
      <c r="O635" s="149"/>
      <c r="P635" s="149">
        <v>1</v>
      </c>
      <c r="Q635" s="149"/>
      <c r="R635" s="149"/>
      <c r="S635" s="149"/>
      <c r="T635" s="150"/>
      <c r="U635" s="132" t="s">
        <v>373</v>
      </c>
      <c r="V635" s="133" t="str">
        <f>VLOOKUP(A635,DB_ACS_Q1_Q4!$A$4:$AD$1328,13)</f>
        <v>Gas Natural</v>
      </c>
      <c r="W635" s="134" t="str">
        <f>VLOOKUP(A635,DB_REF_Q1_Q4!$A$4:$AD$1328,13)</f>
        <v>Ninguno</v>
      </c>
    </row>
    <row r="636" spans="1:23" ht="12" customHeight="1">
      <c r="A636" s="10">
        <v>632</v>
      </c>
      <c r="B636" s="69" t="s">
        <v>101</v>
      </c>
      <c r="C636" s="69" t="s">
        <v>83</v>
      </c>
      <c r="D636" s="11" t="str">
        <f>"+60"</f>
        <v>+60</v>
      </c>
      <c r="E636" s="11" t="s">
        <v>303</v>
      </c>
      <c r="F636" s="12" t="s">
        <v>49</v>
      </c>
      <c r="G636" s="11" t="s">
        <v>511</v>
      </c>
      <c r="H636" s="12" t="s">
        <v>308</v>
      </c>
      <c r="I636" s="11" t="s">
        <v>504</v>
      </c>
      <c r="J636" s="11" t="str">
        <f>"12-16h"</f>
        <v>12-16h</v>
      </c>
      <c r="K636" s="12" t="s">
        <v>512</v>
      </c>
      <c r="L636" s="69" t="s">
        <v>518</v>
      </c>
      <c r="M636" s="148">
        <v>1</v>
      </c>
      <c r="N636" s="158"/>
      <c r="O636" s="149"/>
      <c r="P636" s="149"/>
      <c r="Q636" s="149"/>
      <c r="R636" s="149"/>
      <c r="S636" s="149"/>
      <c r="T636" s="150"/>
      <c r="U636" s="132" t="s">
        <v>339</v>
      </c>
      <c r="V636" s="133" t="str">
        <f>VLOOKUP(A636,DB_ACS_Q1_Q4!$A$4:$AD$1328,13)</f>
        <v>Solar Térmica</v>
      </c>
      <c r="W636" s="134" t="str">
        <f>VLOOKUP(A636,DB_REF_Q1_Q4!$A$4:$AD$1328,13)</f>
        <v>Ninguno</v>
      </c>
    </row>
    <row r="637" spans="1:23" ht="12" customHeight="1">
      <c r="A637" s="10">
        <v>633</v>
      </c>
      <c r="B637" s="69" t="s">
        <v>214</v>
      </c>
      <c r="C637" s="69" t="s">
        <v>69</v>
      </c>
      <c r="D637" s="11" t="s">
        <v>51</v>
      </c>
      <c r="E637" s="11" t="s">
        <v>304</v>
      </c>
      <c r="F637" s="12" t="s">
        <v>50</v>
      </c>
      <c r="G637" s="11" t="s">
        <v>511</v>
      </c>
      <c r="H637" s="12" t="s">
        <v>306</v>
      </c>
      <c r="I637" s="103" t="s">
        <v>505</v>
      </c>
      <c r="J637" s="11" t="str">
        <f>"12-16h"</f>
        <v>12-16h</v>
      </c>
      <c r="K637" s="12" t="s">
        <v>512</v>
      </c>
      <c r="L637" s="69" t="s">
        <v>518</v>
      </c>
      <c r="M637" s="148"/>
      <c r="N637" s="158"/>
      <c r="O637" s="149"/>
      <c r="P637" s="149">
        <v>1</v>
      </c>
      <c r="Q637" s="149"/>
      <c r="R637" s="149"/>
      <c r="S637" s="149"/>
      <c r="T637" s="150"/>
      <c r="U637" s="132" t="s">
        <v>371</v>
      </c>
      <c r="V637" s="133" t="str">
        <f>VLOOKUP(A637,DB_ACS_Q1_Q4!$A$4:$AD$1328,13)</f>
        <v>GLP</v>
      </c>
      <c r="W637" s="134" t="str">
        <f>VLOOKUP(A637,DB_REF_Q1_Q4!$A$4:$AD$1328,13)</f>
        <v>AC Eléctrico</v>
      </c>
    </row>
    <row r="638" spans="1:23" ht="12" customHeight="1">
      <c r="A638" s="10">
        <v>634</v>
      </c>
      <c r="B638" s="69" t="s">
        <v>177</v>
      </c>
      <c r="C638" s="69" t="s">
        <v>168</v>
      </c>
      <c r="D638" s="11" t="s">
        <v>51</v>
      </c>
      <c r="E638" s="11" t="s">
        <v>303</v>
      </c>
      <c r="F638" s="12" t="s">
        <v>48</v>
      </c>
      <c r="G638" s="11" t="s">
        <v>511</v>
      </c>
      <c r="H638" s="12" t="s">
        <v>306</v>
      </c>
      <c r="I638" s="103" t="s">
        <v>504</v>
      </c>
      <c r="J638" s="11" t="str">
        <f>"12-16h"</f>
        <v>12-16h</v>
      </c>
      <c r="K638" s="12" t="s">
        <v>512</v>
      </c>
      <c r="L638" s="69" t="s">
        <v>520</v>
      </c>
      <c r="M638" s="148">
        <v>1</v>
      </c>
      <c r="N638" s="158"/>
      <c r="O638" s="149"/>
      <c r="P638" s="149"/>
      <c r="Q638" s="149"/>
      <c r="R638" s="149">
        <v>1</v>
      </c>
      <c r="S638" s="149"/>
      <c r="T638" s="150"/>
      <c r="U638" s="132" t="s">
        <v>373</v>
      </c>
      <c r="V638" s="133" t="str">
        <f>VLOOKUP(A638,DB_ACS_Q1_Q4!$A$4:$AD$1328,13)</f>
        <v>Gas Natural</v>
      </c>
      <c r="W638" s="134" t="str">
        <f>VLOOKUP(A638,DB_REF_Q1_Q4!$A$4:$AD$1328,13)</f>
        <v>Ninguno</v>
      </c>
    </row>
    <row r="639" spans="1:23" ht="12" customHeight="1">
      <c r="A639" s="10">
        <v>635</v>
      </c>
      <c r="B639" s="69" t="s">
        <v>176</v>
      </c>
      <c r="C639" s="69" t="s">
        <v>168</v>
      </c>
      <c r="D639" s="11" t="s">
        <v>51</v>
      </c>
      <c r="E639" s="11" t="s">
        <v>304</v>
      </c>
      <c r="F639" s="12" t="s">
        <v>50</v>
      </c>
      <c r="G639" s="11" t="s">
        <v>511</v>
      </c>
      <c r="H639" s="12" t="s">
        <v>306</v>
      </c>
      <c r="I639" s="103" t="s">
        <v>504</v>
      </c>
      <c r="J639" s="11" t="str">
        <f>"12-16h"</f>
        <v>12-16h</v>
      </c>
      <c r="K639" s="12" t="s">
        <v>47</v>
      </c>
      <c r="L639" s="69" t="s">
        <v>520</v>
      </c>
      <c r="M639" s="148"/>
      <c r="N639" s="158"/>
      <c r="O639" s="149"/>
      <c r="P639" s="149">
        <v>1</v>
      </c>
      <c r="Q639" s="149"/>
      <c r="R639" s="149">
        <v>1</v>
      </c>
      <c r="S639" s="149"/>
      <c r="T639" s="150"/>
      <c r="U639" s="132" t="s">
        <v>373</v>
      </c>
      <c r="V639" s="133" t="str">
        <f>VLOOKUP(A639,DB_ACS_Q1_Q4!$A$4:$AD$1328,13)</f>
        <v>Gas Natural</v>
      </c>
      <c r="W639" s="134" t="str">
        <f>VLOOKUP(A639,DB_REF_Q1_Q4!$A$4:$AD$1328,13)</f>
        <v>Ninguno</v>
      </c>
    </row>
    <row r="640" spans="1:23" ht="12" customHeight="1">
      <c r="A640" s="10">
        <v>636</v>
      </c>
      <c r="B640" s="69" t="s">
        <v>214</v>
      </c>
      <c r="C640" s="69" t="s">
        <v>69</v>
      </c>
      <c r="D640" s="11" t="s">
        <v>51</v>
      </c>
      <c r="E640" s="11" t="s">
        <v>304</v>
      </c>
      <c r="F640" s="12" t="s">
        <v>49</v>
      </c>
      <c r="G640" s="11" t="s">
        <v>511</v>
      </c>
      <c r="H640" s="12" t="s">
        <v>308</v>
      </c>
      <c r="I640" s="103" t="s">
        <v>504</v>
      </c>
      <c r="J640" s="12" t="str">
        <f>"≥17h"</f>
        <v>≥17h</v>
      </c>
      <c r="K640" s="12" t="s">
        <v>512</v>
      </c>
      <c r="L640" s="69" t="s">
        <v>518</v>
      </c>
      <c r="M640" s="148">
        <v>1</v>
      </c>
      <c r="N640" s="158"/>
      <c r="O640" s="149"/>
      <c r="P640" s="149"/>
      <c r="Q640" s="149"/>
      <c r="R640" s="149"/>
      <c r="S640" s="149"/>
      <c r="T640" s="150"/>
      <c r="U640" s="132" t="s">
        <v>342</v>
      </c>
      <c r="V640" s="133" t="str">
        <f>VLOOKUP(A640,DB_ACS_Q1_Q4!$A$4:$AD$1328,13)</f>
        <v>GLP</v>
      </c>
      <c r="W640" s="134" t="str">
        <f>VLOOKUP(A640,DB_REF_Q1_Q4!$A$4:$AD$1328,13)</f>
        <v>Ninguno</v>
      </c>
    </row>
    <row r="641" spans="1:23" ht="12" customHeight="1">
      <c r="A641" s="10">
        <v>637</v>
      </c>
      <c r="B641" s="69" t="s">
        <v>82</v>
      </c>
      <c r="C641" s="69" t="s">
        <v>82</v>
      </c>
      <c r="D641" s="11" t="str">
        <f>"+60"</f>
        <v>+60</v>
      </c>
      <c r="E641" s="11" t="s">
        <v>304</v>
      </c>
      <c r="F641" s="12" t="s">
        <v>49</v>
      </c>
      <c r="G641" s="12" t="s">
        <v>310</v>
      </c>
      <c r="H641" s="12" t="s">
        <v>306</v>
      </c>
      <c r="I641" s="103" t="s">
        <v>505</v>
      </c>
      <c r="J641" s="11" t="str">
        <f>"12-16h"</f>
        <v>12-16h</v>
      </c>
      <c r="K641" s="12" t="s">
        <v>512</v>
      </c>
      <c r="L641" s="69" t="s">
        <v>518</v>
      </c>
      <c r="M641" s="148"/>
      <c r="N641" s="158"/>
      <c r="O641" s="149"/>
      <c r="P641" s="149">
        <v>1</v>
      </c>
      <c r="Q641" s="149"/>
      <c r="R641" s="149"/>
      <c r="S641" s="149"/>
      <c r="T641" s="150"/>
      <c r="U641" s="132" t="s">
        <v>373</v>
      </c>
      <c r="V641" s="133" t="str">
        <f>VLOOKUP(A641,DB_ACS_Q1_Q4!$A$4:$AD$1328,13)</f>
        <v>Gas Natural</v>
      </c>
      <c r="W641" s="134" t="str">
        <f>VLOOKUP(A641,DB_REF_Q1_Q4!$A$4:$AD$1328,13)</f>
        <v>AC Eléctrico</v>
      </c>
    </row>
    <row r="642" spans="1:23" ht="12" customHeight="1">
      <c r="A642" s="10">
        <v>638</v>
      </c>
      <c r="B642" s="69" t="s">
        <v>175</v>
      </c>
      <c r="C642" s="69" t="s">
        <v>168</v>
      </c>
      <c r="D642" s="11" t="str">
        <f>"+60"</f>
        <v>+60</v>
      </c>
      <c r="E642" s="11" t="s">
        <v>304</v>
      </c>
      <c r="F642" s="12" t="s">
        <v>49</v>
      </c>
      <c r="G642" s="11" t="s">
        <v>511</v>
      </c>
      <c r="H642" s="12" t="s">
        <v>306</v>
      </c>
      <c r="I642" s="103" t="s">
        <v>504</v>
      </c>
      <c r="J642" s="12" t="str">
        <f>"≥17h"</f>
        <v>≥17h</v>
      </c>
      <c r="K642" s="12" t="s">
        <v>512</v>
      </c>
      <c r="L642" s="69" t="s">
        <v>520</v>
      </c>
      <c r="M642" s="148"/>
      <c r="N642" s="158"/>
      <c r="O642" s="149"/>
      <c r="P642" s="149">
        <v>1</v>
      </c>
      <c r="Q642" s="149"/>
      <c r="R642" s="149"/>
      <c r="S642" s="149"/>
      <c r="T642" s="150"/>
      <c r="U642" s="132" t="s">
        <v>371</v>
      </c>
      <c r="V642" s="133" t="str">
        <f>VLOOKUP(A642,DB_ACS_Q1_Q4!$A$4:$AD$1328,13)</f>
        <v>GLP</v>
      </c>
      <c r="W642" s="134" t="str">
        <f>VLOOKUP(A642,DB_REF_Q1_Q4!$A$4:$AD$1328,13)</f>
        <v>Ninguno</v>
      </c>
    </row>
    <row r="643" spans="1:23" ht="12" customHeight="1">
      <c r="A643" s="10">
        <v>639</v>
      </c>
      <c r="B643" s="69" t="s">
        <v>214</v>
      </c>
      <c r="C643" s="69" t="s">
        <v>69</v>
      </c>
      <c r="D643" s="11" t="str">
        <f>"+60"</f>
        <v>+60</v>
      </c>
      <c r="E643" s="11" t="s">
        <v>303</v>
      </c>
      <c r="F643" s="12" t="s">
        <v>49</v>
      </c>
      <c r="G643" s="11" t="s">
        <v>511</v>
      </c>
      <c r="H643" s="12" t="s">
        <v>308</v>
      </c>
      <c r="I643" s="11" t="s">
        <v>504</v>
      </c>
      <c r="J643" s="12" t="str">
        <f>"≥17h"</f>
        <v>≥17h</v>
      </c>
      <c r="K643" s="12" t="s">
        <v>47</v>
      </c>
      <c r="L643" s="69" t="s">
        <v>518</v>
      </c>
      <c r="M643" s="148">
        <v>1</v>
      </c>
      <c r="N643" s="158"/>
      <c r="O643" s="149"/>
      <c r="P643" s="149">
        <v>1</v>
      </c>
      <c r="Q643" s="149"/>
      <c r="R643" s="149"/>
      <c r="S643" s="149"/>
      <c r="T643" s="150"/>
      <c r="U643" s="132" t="s">
        <v>342</v>
      </c>
      <c r="V643" s="133" t="str">
        <f>VLOOKUP(A643,DB_ACS_Q1_Q4!$A$4:$AD$1328,13)</f>
        <v>GLP</v>
      </c>
      <c r="W643" s="134" t="str">
        <f>VLOOKUP(A643,DB_REF_Q1_Q4!$A$4:$AD$1328,13)</f>
        <v>AC Eléctrico</v>
      </c>
    </row>
    <row r="644" spans="1:23" ht="12" customHeight="1">
      <c r="A644" s="10">
        <v>640</v>
      </c>
      <c r="B644" s="69" t="s">
        <v>82</v>
      </c>
      <c r="C644" s="69" t="s">
        <v>82</v>
      </c>
      <c r="D644" s="11" t="str">
        <f>"+60"</f>
        <v>+60</v>
      </c>
      <c r="E644" s="11" t="s">
        <v>303</v>
      </c>
      <c r="F644" s="12" t="s">
        <v>49</v>
      </c>
      <c r="G644" s="12" t="s">
        <v>310</v>
      </c>
      <c r="H644" s="12" t="s">
        <v>306</v>
      </c>
      <c r="I644" s="103" t="s">
        <v>505</v>
      </c>
      <c r="J644" s="12" t="str">
        <f>"≥17h"</f>
        <v>≥17h</v>
      </c>
      <c r="K644" s="12" t="s">
        <v>512</v>
      </c>
      <c r="L644" s="69" t="s">
        <v>518</v>
      </c>
      <c r="M644" s="148"/>
      <c r="N644" s="158"/>
      <c r="O644" s="149"/>
      <c r="P644" s="149">
        <v>1</v>
      </c>
      <c r="Q644" s="149"/>
      <c r="R644" s="149"/>
      <c r="S644" s="149"/>
      <c r="T644" s="150"/>
      <c r="U644" s="132" t="s">
        <v>371</v>
      </c>
      <c r="V644" s="133" t="str">
        <f>VLOOKUP(A644,DB_ACS_Q1_Q4!$A$4:$AD$1328,13)</f>
        <v>GLP</v>
      </c>
      <c r="W644" s="134" t="str">
        <f>VLOOKUP(A644,DB_REF_Q1_Q4!$A$4:$AD$1328,13)</f>
        <v>AC Eléctrico</v>
      </c>
    </row>
    <row r="645" spans="1:23" ht="12" customHeight="1">
      <c r="A645" s="10">
        <v>641</v>
      </c>
      <c r="B645" s="69" t="s">
        <v>177</v>
      </c>
      <c r="C645" s="69" t="s">
        <v>168</v>
      </c>
      <c r="D645" s="11" t="str">
        <f>"+60"</f>
        <v>+60</v>
      </c>
      <c r="E645" s="11" t="s">
        <v>304</v>
      </c>
      <c r="F645" s="12" t="s">
        <v>49</v>
      </c>
      <c r="G645" s="11" t="s">
        <v>511</v>
      </c>
      <c r="H645" s="12" t="s">
        <v>306</v>
      </c>
      <c r="I645" s="103" t="s">
        <v>505</v>
      </c>
      <c r="J645" s="11" t="str">
        <f>"12-16h"</f>
        <v>12-16h</v>
      </c>
      <c r="K645" s="12" t="s">
        <v>512</v>
      </c>
      <c r="L645" s="69" t="s">
        <v>520</v>
      </c>
      <c r="M645" s="148"/>
      <c r="N645" s="158"/>
      <c r="O645" s="149"/>
      <c r="P645" s="149">
        <v>1</v>
      </c>
      <c r="Q645" s="149"/>
      <c r="R645" s="149"/>
      <c r="S645" s="149"/>
      <c r="T645" s="150"/>
      <c r="U645" s="132" t="s">
        <v>371</v>
      </c>
      <c r="V645" s="133" t="str">
        <f>VLOOKUP(A645,DB_ACS_Q1_Q4!$A$4:$AD$1328,13)</f>
        <v>Electricidad</v>
      </c>
      <c r="W645" s="134" t="str">
        <f>VLOOKUP(A645,DB_REF_Q1_Q4!$A$4:$AD$1328,13)</f>
        <v>Ninguno</v>
      </c>
    </row>
    <row r="646" spans="1:23" ht="12" customHeight="1">
      <c r="A646" s="10">
        <v>642</v>
      </c>
      <c r="B646" s="69" t="s">
        <v>129</v>
      </c>
      <c r="C646" s="69" t="s">
        <v>126</v>
      </c>
      <c r="D646" s="11" t="s">
        <v>51</v>
      </c>
      <c r="E646" s="11" t="s">
        <v>303</v>
      </c>
      <c r="F646" s="12" t="s">
        <v>50</v>
      </c>
      <c r="G646" s="11" t="s">
        <v>511</v>
      </c>
      <c r="H646" s="12" t="s">
        <v>308</v>
      </c>
      <c r="I646" s="11" t="s">
        <v>507</v>
      </c>
      <c r="J646" s="12" t="str">
        <f>"≥17h"</f>
        <v>≥17h</v>
      </c>
      <c r="K646" s="12" t="s">
        <v>512</v>
      </c>
      <c r="L646" s="69" t="s">
        <v>518</v>
      </c>
      <c r="M646" s="148">
        <v>1</v>
      </c>
      <c r="N646" s="158"/>
      <c r="O646" s="149"/>
      <c r="P646" s="149">
        <v>1</v>
      </c>
      <c r="Q646" s="149"/>
      <c r="R646" s="149">
        <v>1</v>
      </c>
      <c r="S646" s="149"/>
      <c r="T646" s="150"/>
      <c r="U646" s="132" t="s">
        <v>374</v>
      </c>
      <c r="V646" s="133" t="str">
        <f>VLOOKUP(A646,DB_ACS_Q1_Q4!$A$4:$AD$1328,13)</f>
        <v>Gasóleo</v>
      </c>
      <c r="W646" s="134" t="str">
        <f>VLOOKUP(A646,DB_REF_Q1_Q4!$A$4:$AD$1328,13)</f>
        <v>AC Eléctrico</v>
      </c>
    </row>
    <row r="647" spans="1:23" ht="12" customHeight="1">
      <c r="A647" s="10">
        <v>643</v>
      </c>
      <c r="B647" s="69" t="s">
        <v>130</v>
      </c>
      <c r="C647" s="69" t="s">
        <v>126</v>
      </c>
      <c r="D647" s="11" t="str">
        <f>"+60"</f>
        <v>+60</v>
      </c>
      <c r="E647" s="11" t="s">
        <v>303</v>
      </c>
      <c r="F647" s="12" t="s">
        <v>49</v>
      </c>
      <c r="G647" s="11" t="s">
        <v>511</v>
      </c>
      <c r="H647" s="12" t="s">
        <v>307</v>
      </c>
      <c r="I647" s="11" t="s">
        <v>507</v>
      </c>
      <c r="J647" s="12" t="str">
        <f>"≥17h"</f>
        <v>≥17h</v>
      </c>
      <c r="K647" s="12" t="s">
        <v>47</v>
      </c>
      <c r="L647" s="69" t="s">
        <v>518</v>
      </c>
      <c r="M647" s="148">
        <v>1</v>
      </c>
      <c r="N647" s="158"/>
      <c r="O647" s="149"/>
      <c r="P647" s="149"/>
      <c r="Q647" s="149"/>
      <c r="R647" s="149"/>
      <c r="S647" s="149"/>
      <c r="T647" s="150"/>
      <c r="U647" s="132" t="s">
        <v>374</v>
      </c>
      <c r="V647" s="133" t="str">
        <f>VLOOKUP(A647,DB_ACS_Q1_Q4!$A$4:$AD$1328,13)</f>
        <v>Gasóleo</v>
      </c>
      <c r="W647" s="134" t="str">
        <f>VLOOKUP(A647,DB_REF_Q1_Q4!$A$4:$AD$1328,13)</f>
        <v>Ninguno</v>
      </c>
    </row>
    <row r="648" spans="1:23" ht="12" customHeight="1">
      <c r="A648" s="10">
        <v>644</v>
      </c>
      <c r="B648" s="69" t="s">
        <v>215</v>
      </c>
      <c r="C648" s="69" t="s">
        <v>69</v>
      </c>
      <c r="D648" s="11" t="s">
        <v>25</v>
      </c>
      <c r="E648" s="11" t="s">
        <v>303</v>
      </c>
      <c r="F648" s="12" t="s">
        <v>50</v>
      </c>
      <c r="G648" s="11" t="s">
        <v>511</v>
      </c>
      <c r="H648" s="12" t="s">
        <v>307</v>
      </c>
      <c r="I648" s="11" t="s">
        <v>507</v>
      </c>
      <c r="J648" s="12" t="str">
        <f>"≥17h"</f>
        <v>≥17h</v>
      </c>
      <c r="K648" s="12" t="s">
        <v>47</v>
      </c>
      <c r="L648" s="69" t="s">
        <v>518</v>
      </c>
      <c r="M648" s="148"/>
      <c r="N648" s="158"/>
      <c r="O648" s="149"/>
      <c r="P648" s="149">
        <v>1</v>
      </c>
      <c r="Q648" s="149"/>
      <c r="R648" s="149"/>
      <c r="S648" s="149"/>
      <c r="T648" s="150"/>
      <c r="U648" s="132" t="s">
        <v>374</v>
      </c>
      <c r="V648" s="133" t="str">
        <f>VLOOKUP(A648,DB_ACS_Q1_Q4!$A$4:$AD$1328,13)</f>
        <v>Gasóleo</v>
      </c>
      <c r="W648" s="134" t="str">
        <f>VLOOKUP(A648,DB_REF_Q1_Q4!$A$4:$AD$1328,13)</f>
        <v>Ninguno</v>
      </c>
    </row>
    <row r="649" spans="1:23" ht="12" customHeight="1">
      <c r="A649" s="10">
        <v>645</v>
      </c>
      <c r="B649" s="69" t="s">
        <v>82</v>
      </c>
      <c r="C649" s="69" t="s">
        <v>82</v>
      </c>
      <c r="D649" s="11" t="str">
        <f>"+60"</f>
        <v>+60</v>
      </c>
      <c r="E649" s="11" t="s">
        <v>304</v>
      </c>
      <c r="F649" s="12" t="s">
        <v>49</v>
      </c>
      <c r="G649" s="12" t="s">
        <v>310</v>
      </c>
      <c r="H649" s="12" t="s">
        <v>306</v>
      </c>
      <c r="I649" s="103" t="s">
        <v>504</v>
      </c>
      <c r="J649" s="12" t="str">
        <f>"≥17h"</f>
        <v>≥17h</v>
      </c>
      <c r="K649" s="12" t="s">
        <v>512</v>
      </c>
      <c r="L649" s="69" t="s">
        <v>518</v>
      </c>
      <c r="M649" s="148">
        <v>1</v>
      </c>
      <c r="N649" s="158"/>
      <c r="O649" s="149"/>
      <c r="P649" s="149"/>
      <c r="Q649" s="149"/>
      <c r="R649" s="149"/>
      <c r="S649" s="149"/>
      <c r="T649" s="150"/>
      <c r="U649" s="132" t="s">
        <v>371</v>
      </c>
      <c r="V649" s="133" t="str">
        <f>VLOOKUP(A649,DB_ACS_Q1_Q4!$A$4:$AD$1328,13)</f>
        <v>GLP</v>
      </c>
      <c r="W649" s="134" t="str">
        <f>VLOOKUP(A649,DB_REF_Q1_Q4!$A$4:$AD$1328,13)</f>
        <v>AC Eléctrico</v>
      </c>
    </row>
    <row r="650" spans="1:23" ht="12" customHeight="1">
      <c r="A650" s="10">
        <v>646</v>
      </c>
      <c r="B650" s="69" t="s">
        <v>170</v>
      </c>
      <c r="C650" s="69" t="s">
        <v>168</v>
      </c>
      <c r="D650" s="11" t="str">
        <f>"+60"</f>
        <v>+60</v>
      </c>
      <c r="E650" s="11" t="s">
        <v>304</v>
      </c>
      <c r="F650" s="12" t="s">
        <v>49</v>
      </c>
      <c r="G650" s="11" t="s">
        <v>511</v>
      </c>
      <c r="H650" s="12" t="s">
        <v>306</v>
      </c>
      <c r="I650" s="103" t="s">
        <v>504</v>
      </c>
      <c r="J650" s="12" t="str">
        <f>"≥17h"</f>
        <v>≥17h</v>
      </c>
      <c r="K650" s="12" t="s">
        <v>47</v>
      </c>
      <c r="L650" s="69" t="s">
        <v>520</v>
      </c>
      <c r="M650" s="148">
        <v>1</v>
      </c>
      <c r="N650" s="158"/>
      <c r="O650" s="149"/>
      <c r="P650" s="149"/>
      <c r="Q650" s="149"/>
      <c r="R650" s="149"/>
      <c r="S650" s="149"/>
      <c r="T650" s="150"/>
      <c r="U650" s="132" t="s">
        <v>371</v>
      </c>
      <c r="V650" s="133" t="str">
        <f>VLOOKUP(A650,DB_ACS_Q1_Q4!$A$4:$AD$1328,13)</f>
        <v>Gas Natural</v>
      </c>
      <c r="W650" s="134" t="str">
        <f>VLOOKUP(A650,DB_REF_Q1_Q4!$A$4:$AD$1328,13)</f>
        <v>Ninguno</v>
      </c>
    </row>
    <row r="651" spans="1:23" ht="12" customHeight="1">
      <c r="A651" s="10">
        <v>647</v>
      </c>
      <c r="B651" s="69" t="s">
        <v>182</v>
      </c>
      <c r="C651" s="69" t="s">
        <v>168</v>
      </c>
      <c r="D651" s="11" t="s">
        <v>51</v>
      </c>
      <c r="E651" s="11" t="s">
        <v>304</v>
      </c>
      <c r="F651" s="12" t="s">
        <v>48</v>
      </c>
      <c r="G651" s="11" t="s">
        <v>511</v>
      </c>
      <c r="H651" s="12" t="s">
        <v>308</v>
      </c>
      <c r="I651" s="103" t="s">
        <v>504</v>
      </c>
      <c r="J651" s="11" t="str">
        <f>"12-16h"</f>
        <v>12-16h</v>
      </c>
      <c r="K651" s="12" t="s">
        <v>513</v>
      </c>
      <c r="L651" s="69" t="s">
        <v>520</v>
      </c>
      <c r="M651" s="148"/>
      <c r="N651" s="158"/>
      <c r="O651" s="149"/>
      <c r="P651" s="149">
        <v>1</v>
      </c>
      <c r="Q651" s="149"/>
      <c r="R651" s="149"/>
      <c r="S651" s="149"/>
      <c r="T651" s="150"/>
      <c r="U651" s="132" t="s">
        <v>309</v>
      </c>
      <c r="V651" s="133" t="str">
        <f>VLOOKUP(A651,DB_ACS_Q1_Q4!$A$4:$AD$1328,13)</f>
        <v>Otros</v>
      </c>
      <c r="W651" s="134" t="str">
        <f>VLOOKUP(A651,DB_REF_Q1_Q4!$A$4:$AD$1328,13)</f>
        <v>Ninguno</v>
      </c>
    </row>
    <row r="652" spans="1:23" ht="12" customHeight="1">
      <c r="A652" s="10">
        <v>648</v>
      </c>
      <c r="B652" s="69" t="s">
        <v>216</v>
      </c>
      <c r="C652" s="69" t="s">
        <v>69</v>
      </c>
      <c r="D652" s="11" t="str">
        <f>"+60"</f>
        <v>+60</v>
      </c>
      <c r="E652" s="11" t="s">
        <v>304</v>
      </c>
      <c r="F652" s="12" t="s">
        <v>48</v>
      </c>
      <c r="G652" s="11" t="s">
        <v>511</v>
      </c>
      <c r="H652" s="12" t="s">
        <v>308</v>
      </c>
      <c r="I652" s="11" t="s">
        <v>507</v>
      </c>
      <c r="J652" s="12" t="str">
        <f>"≥17h"</f>
        <v>≥17h</v>
      </c>
      <c r="K652" s="12" t="s">
        <v>513</v>
      </c>
      <c r="L652" s="69" t="s">
        <v>518</v>
      </c>
      <c r="M652" s="148">
        <v>1</v>
      </c>
      <c r="N652" s="158"/>
      <c r="O652" s="149"/>
      <c r="P652" s="149"/>
      <c r="Q652" s="149"/>
      <c r="R652" s="149"/>
      <c r="S652" s="149"/>
      <c r="T652" s="150"/>
      <c r="U652" s="132" t="s">
        <v>371</v>
      </c>
      <c r="V652" s="133" t="str">
        <f>VLOOKUP(A652,DB_ACS_Q1_Q4!$A$4:$AD$1328,13)</f>
        <v>Electricidad</v>
      </c>
      <c r="W652" s="134" t="str">
        <f>VLOOKUP(A652,DB_REF_Q1_Q4!$A$4:$AD$1328,13)</f>
        <v>AC Eléctrico</v>
      </c>
    </row>
    <row r="653" spans="1:23" ht="12" customHeight="1">
      <c r="A653" s="10">
        <v>649</v>
      </c>
      <c r="B653" s="69" t="s">
        <v>170</v>
      </c>
      <c r="C653" s="69" t="s">
        <v>168</v>
      </c>
      <c r="D653" s="11" t="str">
        <f>"+60"</f>
        <v>+60</v>
      </c>
      <c r="E653" s="11" t="s">
        <v>304</v>
      </c>
      <c r="F653" s="12" t="s">
        <v>48</v>
      </c>
      <c r="G653" s="11" t="s">
        <v>511</v>
      </c>
      <c r="H653" s="12" t="s">
        <v>306</v>
      </c>
      <c r="I653" s="103" t="s">
        <v>505</v>
      </c>
      <c r="J653" s="12" t="str">
        <f>"≥17h"</f>
        <v>≥17h</v>
      </c>
      <c r="K653" s="12" t="s">
        <v>47</v>
      </c>
      <c r="L653" s="69" t="s">
        <v>520</v>
      </c>
      <c r="M653" s="148">
        <v>1</v>
      </c>
      <c r="N653" s="158"/>
      <c r="O653" s="149"/>
      <c r="P653" s="149"/>
      <c r="Q653" s="149"/>
      <c r="R653" s="149"/>
      <c r="S653" s="149"/>
      <c r="T653" s="150"/>
      <c r="U653" s="132" t="s">
        <v>373</v>
      </c>
      <c r="V653" s="133" t="str">
        <f>VLOOKUP(A653,DB_ACS_Q1_Q4!$A$4:$AD$1328,13)</f>
        <v>Gas Natural</v>
      </c>
      <c r="W653" s="134" t="str">
        <f>VLOOKUP(A653,DB_REF_Q1_Q4!$A$4:$AD$1328,13)</f>
        <v>Ninguno</v>
      </c>
    </row>
    <row r="654" spans="1:23" ht="12" customHeight="1">
      <c r="A654" s="10">
        <v>650</v>
      </c>
      <c r="B654" s="69" t="s">
        <v>217</v>
      </c>
      <c r="C654" s="69" t="s">
        <v>69</v>
      </c>
      <c r="D654" s="11" t="str">
        <f>"+60"</f>
        <v>+60</v>
      </c>
      <c r="E654" s="11" t="s">
        <v>304</v>
      </c>
      <c r="F654" s="12" t="s">
        <v>50</v>
      </c>
      <c r="G654" s="11" t="s">
        <v>511</v>
      </c>
      <c r="H654" s="12" t="s">
        <v>308</v>
      </c>
      <c r="I654" s="11" t="s">
        <v>507</v>
      </c>
      <c r="J654" s="12" t="str">
        <f>"≥17h"</f>
        <v>≥17h</v>
      </c>
      <c r="K654" s="12" t="s">
        <v>512</v>
      </c>
      <c r="L654" s="69" t="s">
        <v>518</v>
      </c>
      <c r="M654" s="148">
        <v>1</v>
      </c>
      <c r="N654" s="158"/>
      <c r="O654" s="149"/>
      <c r="P654" s="149"/>
      <c r="Q654" s="149"/>
      <c r="R654" s="149"/>
      <c r="S654" s="149"/>
      <c r="T654" s="150"/>
      <c r="U654" s="132" t="s">
        <v>371</v>
      </c>
      <c r="V654" s="133" t="str">
        <f>VLOOKUP(A654,DB_ACS_Q1_Q4!$A$4:$AD$1328,13)</f>
        <v>Electricidad</v>
      </c>
      <c r="W654" s="134" t="str">
        <f>VLOOKUP(A654,DB_REF_Q1_Q4!$A$4:$AD$1328,13)</f>
        <v>AC Eléctrico</v>
      </c>
    </row>
    <row r="655" spans="1:23" ht="12" customHeight="1">
      <c r="A655" s="10">
        <v>651</v>
      </c>
      <c r="B655" s="69" t="s">
        <v>82</v>
      </c>
      <c r="C655" s="69" t="s">
        <v>82</v>
      </c>
      <c r="D655" s="11" t="str">
        <f>"+60"</f>
        <v>+60</v>
      </c>
      <c r="E655" s="11" t="s">
        <v>303</v>
      </c>
      <c r="F655" s="12" t="s">
        <v>48</v>
      </c>
      <c r="G655" s="12" t="s">
        <v>310</v>
      </c>
      <c r="H655" s="12" t="s">
        <v>306</v>
      </c>
      <c r="I655" s="11" t="s">
        <v>504</v>
      </c>
      <c r="J655" s="11" t="str">
        <f>"12-16h"</f>
        <v>12-16h</v>
      </c>
      <c r="K655" s="12" t="s">
        <v>513</v>
      </c>
      <c r="L655" s="69" t="s">
        <v>518</v>
      </c>
      <c r="M655" s="148">
        <v>1</v>
      </c>
      <c r="N655" s="158"/>
      <c r="O655" s="149"/>
      <c r="P655" s="149"/>
      <c r="Q655" s="149"/>
      <c r="R655" s="149"/>
      <c r="S655" s="149"/>
      <c r="T655" s="150"/>
      <c r="U655" s="132" t="s">
        <v>373</v>
      </c>
      <c r="V655" s="133" t="str">
        <f>VLOOKUP(A655,DB_ACS_Q1_Q4!$A$4:$AD$1328,13)</f>
        <v>Gas Natural</v>
      </c>
      <c r="W655" s="134" t="str">
        <f>VLOOKUP(A655,DB_REF_Q1_Q4!$A$4:$AD$1328,13)</f>
        <v>AC Eléctrico</v>
      </c>
    </row>
    <row r="656" spans="1:23" ht="12" customHeight="1">
      <c r="A656" s="10">
        <v>652</v>
      </c>
      <c r="B656" s="69" t="s">
        <v>128</v>
      </c>
      <c r="C656" s="69" t="s">
        <v>126</v>
      </c>
      <c r="D656" s="11" t="str">
        <f>"+60"</f>
        <v>+60</v>
      </c>
      <c r="E656" s="11" t="s">
        <v>304</v>
      </c>
      <c r="F656" s="12" t="s">
        <v>49</v>
      </c>
      <c r="G656" s="11" t="s">
        <v>511</v>
      </c>
      <c r="H656" s="12" t="s">
        <v>306</v>
      </c>
      <c r="I656" s="103" t="s">
        <v>504</v>
      </c>
      <c r="J656" s="12" t="str">
        <f>"≥17h"</f>
        <v>≥17h</v>
      </c>
      <c r="K656" s="12" t="s">
        <v>47</v>
      </c>
      <c r="L656" s="69" t="s">
        <v>518</v>
      </c>
      <c r="M656" s="148">
        <v>1</v>
      </c>
      <c r="N656" s="158"/>
      <c r="O656" s="149"/>
      <c r="P656" s="149"/>
      <c r="Q656" s="149"/>
      <c r="R656" s="149"/>
      <c r="S656" s="149"/>
      <c r="T656" s="150"/>
      <c r="U656" s="132" t="s">
        <v>373</v>
      </c>
      <c r="V656" s="133" t="str">
        <f>VLOOKUP(A656,DB_ACS_Q1_Q4!$A$4:$AD$1328,13)</f>
        <v>Gas Natural</v>
      </c>
      <c r="W656" s="134" t="str">
        <f>VLOOKUP(A656,DB_REF_Q1_Q4!$A$4:$AD$1328,13)</f>
        <v>Ninguno</v>
      </c>
    </row>
    <row r="657" spans="1:23" ht="12" customHeight="1">
      <c r="A657" s="10">
        <v>653</v>
      </c>
      <c r="B657" s="69" t="s">
        <v>178</v>
      </c>
      <c r="C657" s="69" t="s">
        <v>168</v>
      </c>
      <c r="D657" s="11" t="s">
        <v>51</v>
      </c>
      <c r="E657" s="11" t="s">
        <v>303</v>
      </c>
      <c r="F657" s="12" t="s">
        <v>50</v>
      </c>
      <c r="G657" s="11" t="s">
        <v>511</v>
      </c>
      <c r="H657" s="12" t="s">
        <v>308</v>
      </c>
      <c r="I657" s="11" t="s">
        <v>504</v>
      </c>
      <c r="J657" s="12" t="str">
        <f>"≥17h"</f>
        <v>≥17h</v>
      </c>
      <c r="K657" s="12" t="s">
        <v>47</v>
      </c>
      <c r="L657" s="69" t="s">
        <v>520</v>
      </c>
      <c r="M657" s="148"/>
      <c r="N657" s="158"/>
      <c r="O657" s="149"/>
      <c r="P657" s="149">
        <v>1</v>
      </c>
      <c r="Q657" s="149"/>
      <c r="R657" s="149">
        <v>1</v>
      </c>
      <c r="S657" s="149"/>
      <c r="T657" s="150"/>
      <c r="U657" s="132" t="s">
        <v>372</v>
      </c>
      <c r="V657" s="133" t="str">
        <f>VLOOKUP(A657,DB_ACS_Q1_Q4!$A$4:$AD$1328,13)</f>
        <v>GLP</v>
      </c>
      <c r="W657" s="134" t="str">
        <f>VLOOKUP(A657,DB_REF_Q1_Q4!$A$4:$AD$1328,13)</f>
        <v>Ninguno</v>
      </c>
    </row>
    <row r="658" spans="1:23" ht="12" customHeight="1">
      <c r="A658" s="10">
        <v>654</v>
      </c>
      <c r="B658" s="69" t="s">
        <v>217</v>
      </c>
      <c r="C658" s="69" t="s">
        <v>69</v>
      </c>
      <c r="D658" s="11" t="s">
        <v>25</v>
      </c>
      <c r="E658" s="11" t="s">
        <v>304</v>
      </c>
      <c r="F658" s="12" t="s">
        <v>48</v>
      </c>
      <c r="G658" s="11" t="s">
        <v>511</v>
      </c>
      <c r="H658" s="12" t="s">
        <v>307</v>
      </c>
      <c r="I658" s="11" t="s">
        <v>504</v>
      </c>
      <c r="J658" s="12" t="str">
        <f>"≥17h"</f>
        <v>≥17h</v>
      </c>
      <c r="K658" s="12" t="s">
        <v>513</v>
      </c>
      <c r="L658" s="69" t="s">
        <v>518</v>
      </c>
      <c r="M658" s="148">
        <v>1</v>
      </c>
      <c r="N658" s="158"/>
      <c r="O658" s="149"/>
      <c r="P658" s="149"/>
      <c r="Q658" s="149"/>
      <c r="R658" s="149"/>
      <c r="S658" s="149"/>
      <c r="T658" s="150"/>
      <c r="U658" s="132" t="s">
        <v>385</v>
      </c>
      <c r="V658" s="133" t="str">
        <f>VLOOKUP(A658,DB_ACS_Q1_Q4!$A$4:$AD$1328,13)</f>
        <v>Electricidad</v>
      </c>
      <c r="W658" s="134" t="str">
        <f>VLOOKUP(A658,DB_REF_Q1_Q4!$A$4:$AD$1328,13)</f>
        <v>Bomba de calor aire</v>
      </c>
    </row>
    <row r="659" spans="1:23" ht="12" customHeight="1">
      <c r="A659" s="10">
        <v>655</v>
      </c>
      <c r="B659" s="69" t="s">
        <v>82</v>
      </c>
      <c r="C659" s="69" t="s">
        <v>82</v>
      </c>
      <c r="D659" s="11" t="str">
        <f>"+60"</f>
        <v>+60</v>
      </c>
      <c r="E659" s="11" t="s">
        <v>303</v>
      </c>
      <c r="F659" s="12" t="s">
        <v>48</v>
      </c>
      <c r="G659" s="12" t="s">
        <v>310</v>
      </c>
      <c r="H659" s="12" t="s">
        <v>306</v>
      </c>
      <c r="I659" s="11" t="s">
        <v>507</v>
      </c>
      <c r="J659" s="11" t="str">
        <f>"12-16h"</f>
        <v>12-16h</v>
      </c>
      <c r="K659" s="12" t="s">
        <v>513</v>
      </c>
      <c r="L659" s="69" t="s">
        <v>518</v>
      </c>
      <c r="M659" s="148">
        <v>1</v>
      </c>
      <c r="N659" s="158"/>
      <c r="O659" s="149"/>
      <c r="P659" s="149">
        <v>1</v>
      </c>
      <c r="Q659" s="149"/>
      <c r="R659" s="149"/>
      <c r="S659" s="149"/>
      <c r="T659" s="150"/>
      <c r="U659" s="132" t="s">
        <v>373</v>
      </c>
      <c r="V659" s="133" t="str">
        <f>VLOOKUP(A659,DB_ACS_Q1_Q4!$A$4:$AD$1328,13)</f>
        <v>Gas Natural</v>
      </c>
      <c r="W659" s="134" t="str">
        <f>VLOOKUP(A659,DB_REF_Q1_Q4!$A$4:$AD$1328,13)</f>
        <v>AC Eléctrico</v>
      </c>
    </row>
    <row r="660" spans="1:23" ht="12" customHeight="1">
      <c r="A660" s="10">
        <v>656</v>
      </c>
      <c r="B660" s="69" t="s">
        <v>218</v>
      </c>
      <c r="C660" s="69" t="s">
        <v>69</v>
      </c>
      <c r="D660" s="11" t="s">
        <v>51</v>
      </c>
      <c r="E660" s="11" t="s">
        <v>303</v>
      </c>
      <c r="F660" s="12" t="s">
        <v>48</v>
      </c>
      <c r="G660" s="11" t="s">
        <v>511</v>
      </c>
      <c r="H660" s="12" t="s">
        <v>308</v>
      </c>
      <c r="I660" s="11" t="s">
        <v>507</v>
      </c>
      <c r="J660" s="12" t="str">
        <f t="shared" ref="J660:J666" si="29">"≥17h"</f>
        <v>≥17h</v>
      </c>
      <c r="K660" s="12" t="s">
        <v>513</v>
      </c>
      <c r="L660" s="69" t="s">
        <v>518</v>
      </c>
      <c r="M660" s="148">
        <v>1</v>
      </c>
      <c r="N660" s="158"/>
      <c r="O660" s="149"/>
      <c r="P660" s="149"/>
      <c r="Q660" s="149"/>
      <c r="R660" s="149"/>
      <c r="S660" s="149"/>
      <c r="T660" s="150"/>
      <c r="U660" s="132" t="s">
        <v>372</v>
      </c>
      <c r="V660" s="133" t="str">
        <f>VLOOKUP(A660,DB_ACS_Q1_Q4!$A$4:$AD$1328,13)</f>
        <v>GLP</v>
      </c>
      <c r="W660" s="134" t="str">
        <f>VLOOKUP(A660,DB_REF_Q1_Q4!$A$4:$AD$1328,13)</f>
        <v>AC Eléctrico</v>
      </c>
    </row>
    <row r="661" spans="1:23" ht="12" customHeight="1">
      <c r="A661" s="10">
        <v>657</v>
      </c>
      <c r="B661" s="69" t="s">
        <v>183</v>
      </c>
      <c r="C661" s="69" t="s">
        <v>168</v>
      </c>
      <c r="D661" s="11" t="s">
        <v>51</v>
      </c>
      <c r="E661" s="11" t="s">
        <v>304</v>
      </c>
      <c r="F661" s="75" t="s">
        <v>47</v>
      </c>
      <c r="G661" s="11" t="s">
        <v>511</v>
      </c>
      <c r="H661" s="12" t="s">
        <v>306</v>
      </c>
      <c r="I661" s="103" t="s">
        <v>504</v>
      </c>
      <c r="J661" s="12" t="str">
        <f t="shared" si="29"/>
        <v>≥17h</v>
      </c>
      <c r="K661" s="12" t="s">
        <v>47</v>
      </c>
      <c r="L661" s="69" t="s">
        <v>520</v>
      </c>
      <c r="M661" s="148">
        <v>1</v>
      </c>
      <c r="N661" s="158"/>
      <c r="O661" s="149"/>
      <c r="P661" s="149"/>
      <c r="Q661" s="149"/>
      <c r="R661" s="149"/>
      <c r="S661" s="149"/>
      <c r="T661" s="150"/>
      <c r="U661" s="132" t="s">
        <v>373</v>
      </c>
      <c r="V661" s="133" t="str">
        <f>VLOOKUP(A661,DB_ACS_Q1_Q4!$A$4:$AD$1328,13)</f>
        <v>Gas Natural</v>
      </c>
      <c r="W661" s="134" t="str">
        <f>VLOOKUP(A661,DB_REF_Q1_Q4!$A$4:$AD$1328,13)</f>
        <v>Ninguno</v>
      </c>
    </row>
    <row r="662" spans="1:23" ht="12" customHeight="1">
      <c r="A662" s="10">
        <v>658</v>
      </c>
      <c r="B662" s="69" t="s">
        <v>128</v>
      </c>
      <c r="C662" s="69" t="s">
        <v>126</v>
      </c>
      <c r="D662" s="11" t="s">
        <v>51</v>
      </c>
      <c r="E662" s="11" t="s">
        <v>304</v>
      </c>
      <c r="F662" s="12" t="s">
        <v>49</v>
      </c>
      <c r="G662" s="11" t="s">
        <v>511</v>
      </c>
      <c r="H662" s="12" t="s">
        <v>306</v>
      </c>
      <c r="I662" s="103" t="s">
        <v>505</v>
      </c>
      <c r="J662" s="12" t="str">
        <f t="shared" si="29"/>
        <v>≥17h</v>
      </c>
      <c r="K662" s="12" t="s">
        <v>47</v>
      </c>
      <c r="L662" s="69" t="s">
        <v>518</v>
      </c>
      <c r="M662" s="148">
        <v>1</v>
      </c>
      <c r="N662" s="158"/>
      <c r="O662" s="149"/>
      <c r="P662" s="149"/>
      <c r="Q662" s="149"/>
      <c r="R662" s="149"/>
      <c r="S662" s="149"/>
      <c r="T662" s="150"/>
      <c r="U662" s="132" t="s">
        <v>373</v>
      </c>
      <c r="V662" s="133" t="str">
        <f>VLOOKUP(A662,DB_ACS_Q1_Q4!$A$4:$AD$1328,13)</f>
        <v>Gas Natural</v>
      </c>
      <c r="W662" s="134" t="str">
        <f>VLOOKUP(A662,DB_REF_Q1_Q4!$A$4:$AD$1328,13)</f>
        <v>AC Eléctrico</v>
      </c>
    </row>
    <row r="663" spans="1:23" ht="12" customHeight="1">
      <c r="A663" s="10">
        <v>659</v>
      </c>
      <c r="B663" s="69" t="s">
        <v>218</v>
      </c>
      <c r="C663" s="69" t="s">
        <v>69</v>
      </c>
      <c r="D663" s="11" t="str">
        <f>"+60"</f>
        <v>+60</v>
      </c>
      <c r="E663" s="11" t="s">
        <v>303</v>
      </c>
      <c r="F663" s="12" t="s">
        <v>48</v>
      </c>
      <c r="G663" s="11" t="s">
        <v>511</v>
      </c>
      <c r="H663" s="12" t="s">
        <v>307</v>
      </c>
      <c r="I663" s="11" t="s">
        <v>507</v>
      </c>
      <c r="J663" s="12" t="str">
        <f t="shared" si="29"/>
        <v>≥17h</v>
      </c>
      <c r="K663" s="12" t="s">
        <v>513</v>
      </c>
      <c r="L663" s="69" t="s">
        <v>518</v>
      </c>
      <c r="M663" s="148">
        <v>1</v>
      </c>
      <c r="N663" s="158"/>
      <c r="O663" s="149"/>
      <c r="P663" s="149"/>
      <c r="Q663" s="149"/>
      <c r="R663" s="149"/>
      <c r="S663" s="149"/>
      <c r="T663" s="150"/>
      <c r="U663" s="132" t="s">
        <v>342</v>
      </c>
      <c r="V663" s="133" t="str">
        <f>VLOOKUP(A663,DB_ACS_Q1_Q4!$A$4:$AD$1328,13)</f>
        <v>Gas Natural</v>
      </c>
      <c r="W663" s="134" t="str">
        <f>VLOOKUP(A663,DB_REF_Q1_Q4!$A$4:$AD$1328,13)</f>
        <v>AC Eléctrico</v>
      </c>
    </row>
    <row r="664" spans="1:23" ht="12" customHeight="1">
      <c r="A664" s="10">
        <v>660</v>
      </c>
      <c r="B664" s="69" t="s">
        <v>128</v>
      </c>
      <c r="C664" s="69" t="s">
        <v>126</v>
      </c>
      <c r="D664" s="11" t="s">
        <v>51</v>
      </c>
      <c r="E664" s="11" t="s">
        <v>304</v>
      </c>
      <c r="F664" s="12" t="s">
        <v>49</v>
      </c>
      <c r="G664" s="11" t="s">
        <v>511</v>
      </c>
      <c r="H664" s="12" t="s">
        <v>306</v>
      </c>
      <c r="I664" s="11" t="s">
        <v>504</v>
      </c>
      <c r="J664" s="12" t="str">
        <f t="shared" si="29"/>
        <v>≥17h</v>
      </c>
      <c r="K664" s="12" t="s">
        <v>47</v>
      </c>
      <c r="L664" s="69" t="s">
        <v>518</v>
      </c>
      <c r="M664" s="148">
        <v>1</v>
      </c>
      <c r="N664" s="158"/>
      <c r="O664" s="149"/>
      <c r="P664" s="149"/>
      <c r="Q664" s="149"/>
      <c r="R664" s="149"/>
      <c r="S664" s="149"/>
      <c r="T664" s="150"/>
      <c r="U664" s="132" t="s">
        <v>373</v>
      </c>
      <c r="V664" s="133" t="str">
        <f>VLOOKUP(A664,DB_ACS_Q1_Q4!$A$4:$AD$1328,13)</f>
        <v>Gas Natural</v>
      </c>
      <c r="W664" s="134" t="str">
        <f>VLOOKUP(A664,DB_REF_Q1_Q4!$A$4:$AD$1328,13)</f>
        <v>Ninguno</v>
      </c>
    </row>
    <row r="665" spans="1:23" ht="12" customHeight="1">
      <c r="A665" s="10">
        <v>661</v>
      </c>
      <c r="B665" s="69" t="s">
        <v>183</v>
      </c>
      <c r="C665" s="69" t="s">
        <v>168</v>
      </c>
      <c r="D665" s="11" t="s">
        <v>25</v>
      </c>
      <c r="E665" s="11" t="s">
        <v>304</v>
      </c>
      <c r="F665" s="12" t="s">
        <v>49</v>
      </c>
      <c r="G665" s="11" t="s">
        <v>511</v>
      </c>
      <c r="H665" s="12" t="s">
        <v>306</v>
      </c>
      <c r="I665" s="103" t="s">
        <v>504</v>
      </c>
      <c r="J665" s="12" t="str">
        <f t="shared" si="29"/>
        <v>≥17h</v>
      </c>
      <c r="K665" s="12" t="s">
        <v>512</v>
      </c>
      <c r="L665" s="69" t="s">
        <v>520</v>
      </c>
      <c r="M665" s="148"/>
      <c r="N665" s="158"/>
      <c r="O665" s="149"/>
      <c r="P665" s="149">
        <v>1</v>
      </c>
      <c r="Q665" s="149"/>
      <c r="R665" s="149">
        <v>1</v>
      </c>
      <c r="S665" s="149"/>
      <c r="T665" s="150"/>
      <c r="U665" s="132" t="s">
        <v>373</v>
      </c>
      <c r="V665" s="133" t="str">
        <f>VLOOKUP(A665,DB_ACS_Q1_Q4!$A$4:$AD$1328,13)</f>
        <v>Gas Natural</v>
      </c>
      <c r="W665" s="134" t="str">
        <f>VLOOKUP(A665,DB_REF_Q1_Q4!$A$4:$AD$1328,13)</f>
        <v>Ninguno</v>
      </c>
    </row>
    <row r="666" spans="1:23" ht="12" customHeight="1">
      <c r="A666" s="10">
        <v>662</v>
      </c>
      <c r="B666" s="69" t="s">
        <v>218</v>
      </c>
      <c r="C666" s="69" t="s">
        <v>69</v>
      </c>
      <c r="D666" s="11" t="s">
        <v>51</v>
      </c>
      <c r="E666" s="11" t="s">
        <v>304</v>
      </c>
      <c r="F666" s="12" t="s">
        <v>48</v>
      </c>
      <c r="G666" s="11" t="s">
        <v>511</v>
      </c>
      <c r="H666" s="12" t="s">
        <v>307</v>
      </c>
      <c r="I666" s="11" t="s">
        <v>504</v>
      </c>
      <c r="J666" s="12" t="str">
        <f t="shared" si="29"/>
        <v>≥17h</v>
      </c>
      <c r="K666" s="12" t="s">
        <v>512</v>
      </c>
      <c r="L666" s="69" t="s">
        <v>518</v>
      </c>
      <c r="M666" s="148"/>
      <c r="N666" s="158"/>
      <c r="O666" s="149"/>
      <c r="P666" s="149">
        <v>1</v>
      </c>
      <c r="Q666" s="149"/>
      <c r="R666" s="149"/>
      <c r="S666" s="149"/>
      <c r="T666" s="150"/>
      <c r="U666" s="132" t="s">
        <v>374</v>
      </c>
      <c r="V666" s="133" t="str">
        <f>VLOOKUP(A666,DB_ACS_Q1_Q4!$A$4:$AD$1328,13)</f>
        <v>Gasóleo</v>
      </c>
      <c r="W666" s="134" t="str">
        <f>VLOOKUP(A666,DB_REF_Q1_Q4!$A$4:$AD$1328,13)</f>
        <v>Ninguno</v>
      </c>
    </row>
    <row r="667" spans="1:23" ht="12" customHeight="1">
      <c r="A667" s="10">
        <v>663</v>
      </c>
      <c r="B667" s="69" t="s">
        <v>82</v>
      </c>
      <c r="C667" s="69" t="s">
        <v>82</v>
      </c>
      <c r="D667" s="11" t="str">
        <f>"+60"</f>
        <v>+60</v>
      </c>
      <c r="E667" s="11" t="s">
        <v>303</v>
      </c>
      <c r="F667" s="12" t="s">
        <v>49</v>
      </c>
      <c r="G667" s="12" t="s">
        <v>310</v>
      </c>
      <c r="H667" s="12" t="s">
        <v>306</v>
      </c>
      <c r="I667" s="103" t="s">
        <v>504</v>
      </c>
      <c r="J667" s="11" t="str">
        <f>"12-16h"</f>
        <v>12-16h</v>
      </c>
      <c r="K667" s="12" t="s">
        <v>47</v>
      </c>
      <c r="L667" s="69" t="s">
        <v>518</v>
      </c>
      <c r="M667" s="148"/>
      <c r="N667" s="158"/>
      <c r="O667" s="149"/>
      <c r="P667" s="149">
        <v>1</v>
      </c>
      <c r="Q667" s="149"/>
      <c r="R667" s="149"/>
      <c r="S667" s="149"/>
      <c r="T667" s="150"/>
      <c r="U667" s="132" t="s">
        <v>372</v>
      </c>
      <c r="V667" s="133" t="str">
        <f>VLOOKUP(A667,DB_ACS_Q1_Q4!$A$4:$AD$1328,13)</f>
        <v>GLP</v>
      </c>
      <c r="W667" s="134" t="str">
        <f>VLOOKUP(A667,DB_REF_Q1_Q4!$A$4:$AD$1328,13)</f>
        <v>AC Eléctrico</v>
      </c>
    </row>
    <row r="668" spans="1:23" ht="12" customHeight="1">
      <c r="A668" s="10">
        <v>664</v>
      </c>
      <c r="B668" s="69" t="s">
        <v>102</v>
      </c>
      <c r="C668" s="69" t="s">
        <v>83</v>
      </c>
      <c r="D668" s="11" t="s">
        <v>25</v>
      </c>
      <c r="E668" s="11" t="s">
        <v>303</v>
      </c>
      <c r="F668" s="12" t="s">
        <v>48</v>
      </c>
      <c r="G668" s="11" t="s">
        <v>511</v>
      </c>
      <c r="H668" s="12" t="s">
        <v>306</v>
      </c>
      <c r="I668" s="11" t="s">
        <v>504</v>
      </c>
      <c r="J668" s="12" t="str">
        <f>"≥17h"</f>
        <v>≥17h</v>
      </c>
      <c r="K668" s="12" t="s">
        <v>47</v>
      </c>
      <c r="L668" s="69" t="s">
        <v>518</v>
      </c>
      <c r="M668" s="148">
        <v>1</v>
      </c>
      <c r="N668" s="158"/>
      <c r="O668" s="149"/>
      <c r="P668" s="149"/>
      <c r="Q668" s="149"/>
      <c r="R668" s="149">
        <v>1</v>
      </c>
      <c r="S668" s="149"/>
      <c r="T668" s="150"/>
      <c r="U668" s="132" t="s">
        <v>342</v>
      </c>
      <c r="V668" s="133" t="str">
        <f>VLOOKUP(A668,DB_ACS_Q1_Q4!$A$4:$AD$1328,13)</f>
        <v>Solar Térmica</v>
      </c>
      <c r="W668" s="134" t="str">
        <f>VLOOKUP(A668,DB_REF_Q1_Q4!$A$4:$AD$1328,13)</f>
        <v>Bomba de calor aire</v>
      </c>
    </row>
    <row r="669" spans="1:23" ht="12" customHeight="1">
      <c r="A669" s="10">
        <v>665</v>
      </c>
      <c r="B669" s="69" t="s">
        <v>183</v>
      </c>
      <c r="C669" s="69" t="s">
        <v>168</v>
      </c>
      <c r="D669" s="11" t="s">
        <v>25</v>
      </c>
      <c r="E669" s="11" t="s">
        <v>303</v>
      </c>
      <c r="F669" s="12" t="s">
        <v>50</v>
      </c>
      <c r="G669" s="11" t="s">
        <v>511</v>
      </c>
      <c r="H669" s="12" t="s">
        <v>306</v>
      </c>
      <c r="I669" s="11" t="s">
        <v>504</v>
      </c>
      <c r="J669" s="12" t="str">
        <f>"≥17h"</f>
        <v>≥17h</v>
      </c>
      <c r="K669" s="12" t="s">
        <v>47</v>
      </c>
      <c r="L669" s="69" t="s">
        <v>520</v>
      </c>
      <c r="M669" s="148"/>
      <c r="N669" s="158"/>
      <c r="O669" s="149"/>
      <c r="P669" s="149"/>
      <c r="Q669" s="149"/>
      <c r="R669" s="149">
        <v>1</v>
      </c>
      <c r="S669" s="149"/>
      <c r="T669" s="150"/>
      <c r="U669" s="132" t="s">
        <v>373</v>
      </c>
      <c r="V669" s="133" t="str">
        <f>VLOOKUP(A669,DB_ACS_Q1_Q4!$A$4:$AD$1328,13)</f>
        <v>Gas Natural</v>
      </c>
      <c r="W669" s="134" t="str">
        <f>VLOOKUP(A669,DB_REF_Q1_Q4!$A$4:$AD$1328,13)</f>
        <v>Ninguno</v>
      </c>
    </row>
    <row r="670" spans="1:23" ht="12" customHeight="1">
      <c r="A670" s="10">
        <v>666</v>
      </c>
      <c r="B670" s="69" t="s">
        <v>82</v>
      </c>
      <c r="C670" s="69" t="s">
        <v>82</v>
      </c>
      <c r="D670" s="11" t="str">
        <f>"+60"</f>
        <v>+60</v>
      </c>
      <c r="E670" s="11" t="s">
        <v>303</v>
      </c>
      <c r="F670" s="12" t="s">
        <v>49</v>
      </c>
      <c r="G670" s="12" t="s">
        <v>310</v>
      </c>
      <c r="H670" s="12" t="s">
        <v>306</v>
      </c>
      <c r="I670" s="103" t="s">
        <v>504</v>
      </c>
      <c r="J670" s="12" t="str">
        <f>"≥17h"</f>
        <v>≥17h</v>
      </c>
      <c r="K670" s="12" t="s">
        <v>512</v>
      </c>
      <c r="L670" s="69" t="s">
        <v>518</v>
      </c>
      <c r="M670" s="148">
        <v>1</v>
      </c>
      <c r="N670" s="158"/>
      <c r="O670" s="149"/>
      <c r="P670" s="149"/>
      <c r="Q670" s="149"/>
      <c r="R670" s="149"/>
      <c r="S670" s="149"/>
      <c r="T670" s="150"/>
      <c r="U670" s="132" t="s">
        <v>371</v>
      </c>
      <c r="V670" s="133" t="str">
        <f>VLOOKUP(A670,DB_ACS_Q1_Q4!$A$4:$AD$1328,13)</f>
        <v>Electricidad</v>
      </c>
      <c r="W670" s="134" t="str">
        <f>VLOOKUP(A670,DB_REF_Q1_Q4!$A$4:$AD$1328,13)</f>
        <v>AC Eléctrico</v>
      </c>
    </row>
    <row r="671" spans="1:23" ht="12" customHeight="1">
      <c r="A671" s="10">
        <v>667</v>
      </c>
      <c r="B671" s="69" t="s">
        <v>183</v>
      </c>
      <c r="C671" s="69" t="s">
        <v>168</v>
      </c>
      <c r="D671" s="11" t="str">
        <f>"+60"</f>
        <v>+60</v>
      </c>
      <c r="E671" s="11" t="s">
        <v>303</v>
      </c>
      <c r="F671" s="12" t="s">
        <v>50</v>
      </c>
      <c r="G671" s="11" t="s">
        <v>511</v>
      </c>
      <c r="H671" s="12" t="s">
        <v>306</v>
      </c>
      <c r="I671" s="11" t="s">
        <v>507</v>
      </c>
      <c r="J671" s="12" t="str">
        <f>"≥17h"</f>
        <v>≥17h</v>
      </c>
      <c r="K671" s="12" t="s">
        <v>512</v>
      </c>
      <c r="L671" s="69" t="s">
        <v>520</v>
      </c>
      <c r="M671" s="148">
        <v>1</v>
      </c>
      <c r="N671" s="158"/>
      <c r="O671" s="149"/>
      <c r="P671" s="149">
        <v>1</v>
      </c>
      <c r="Q671" s="149"/>
      <c r="R671" s="149">
        <v>1</v>
      </c>
      <c r="S671" s="149"/>
      <c r="T671" s="150"/>
      <c r="U671" s="132" t="s">
        <v>371</v>
      </c>
      <c r="V671" s="133" t="str">
        <f>VLOOKUP(A671,DB_ACS_Q1_Q4!$A$4:$AD$1328,13)</f>
        <v>Electricidad</v>
      </c>
      <c r="W671" s="134" t="str">
        <f>VLOOKUP(A671,DB_REF_Q1_Q4!$A$4:$AD$1328,13)</f>
        <v>Ninguno</v>
      </c>
    </row>
    <row r="672" spans="1:23" ht="12" customHeight="1">
      <c r="A672" s="10">
        <v>668</v>
      </c>
      <c r="B672" s="69" t="s">
        <v>183</v>
      </c>
      <c r="C672" s="69" t="s">
        <v>168</v>
      </c>
      <c r="D672" s="11" t="s">
        <v>51</v>
      </c>
      <c r="E672" s="11" t="s">
        <v>304</v>
      </c>
      <c r="F672" s="12" t="s">
        <v>50</v>
      </c>
      <c r="G672" s="11" t="s">
        <v>511</v>
      </c>
      <c r="H672" s="12" t="s">
        <v>306</v>
      </c>
      <c r="I672" s="103" t="s">
        <v>505</v>
      </c>
      <c r="J672" s="12" t="str">
        <f>"≥17h"</f>
        <v>≥17h</v>
      </c>
      <c r="K672" s="12" t="s">
        <v>513</v>
      </c>
      <c r="L672" s="69" t="s">
        <v>520</v>
      </c>
      <c r="M672" s="148">
        <v>1</v>
      </c>
      <c r="N672" s="158"/>
      <c r="O672" s="149"/>
      <c r="P672" s="149"/>
      <c r="Q672" s="149"/>
      <c r="R672" s="149"/>
      <c r="S672" s="149"/>
      <c r="T672" s="150"/>
      <c r="U672" s="132" t="s">
        <v>373</v>
      </c>
      <c r="V672" s="133" t="str">
        <f>VLOOKUP(A672,DB_ACS_Q1_Q4!$A$4:$AD$1328,13)</f>
        <v>Gas Natural</v>
      </c>
      <c r="W672" s="134" t="str">
        <f>VLOOKUP(A672,DB_REF_Q1_Q4!$A$4:$AD$1328,13)</f>
        <v>Ninguno</v>
      </c>
    </row>
    <row r="673" spans="1:23" ht="12" customHeight="1">
      <c r="A673" s="10">
        <v>669</v>
      </c>
      <c r="B673" s="69" t="s">
        <v>82</v>
      </c>
      <c r="C673" s="69" t="s">
        <v>82</v>
      </c>
      <c r="D673" s="11" t="str">
        <f>"+60"</f>
        <v>+60</v>
      </c>
      <c r="E673" s="11" t="s">
        <v>304</v>
      </c>
      <c r="F673" s="12" t="s">
        <v>48</v>
      </c>
      <c r="G673" s="12" t="s">
        <v>310</v>
      </c>
      <c r="H673" s="12" t="s">
        <v>306</v>
      </c>
      <c r="I673" s="11" t="s">
        <v>504</v>
      </c>
      <c r="J673" s="11" t="str">
        <f>"12-16h"</f>
        <v>12-16h</v>
      </c>
      <c r="K673" s="12" t="s">
        <v>513</v>
      </c>
      <c r="L673" s="69" t="s">
        <v>518</v>
      </c>
      <c r="M673" s="148">
        <v>1</v>
      </c>
      <c r="N673" s="158"/>
      <c r="O673" s="149"/>
      <c r="P673" s="149"/>
      <c r="Q673" s="149"/>
      <c r="R673" s="149"/>
      <c r="S673" s="149"/>
      <c r="T673" s="150"/>
      <c r="U673" s="132" t="s">
        <v>371</v>
      </c>
      <c r="V673" s="133" t="str">
        <f>VLOOKUP(A673,DB_ACS_Q1_Q4!$A$4:$AD$1328,13)</f>
        <v>Gas Natural</v>
      </c>
      <c r="W673" s="134" t="str">
        <f>VLOOKUP(A673,DB_REF_Q1_Q4!$A$4:$AD$1328,13)</f>
        <v>AC Eléctrico</v>
      </c>
    </row>
    <row r="674" spans="1:23" ht="12" customHeight="1">
      <c r="A674" s="10">
        <v>670</v>
      </c>
      <c r="B674" s="69" t="s">
        <v>184</v>
      </c>
      <c r="C674" s="69" t="s">
        <v>168</v>
      </c>
      <c r="D674" s="11" t="s">
        <v>51</v>
      </c>
      <c r="E674" s="11" t="s">
        <v>304</v>
      </c>
      <c r="F674" s="12" t="s">
        <v>48</v>
      </c>
      <c r="G674" s="11" t="s">
        <v>511</v>
      </c>
      <c r="H674" s="12" t="s">
        <v>306</v>
      </c>
      <c r="I674" s="11" t="s">
        <v>504</v>
      </c>
      <c r="J674" s="11" t="str">
        <f>"12-16h"</f>
        <v>12-16h</v>
      </c>
      <c r="K674" s="12" t="s">
        <v>47</v>
      </c>
      <c r="L674" s="69" t="s">
        <v>520</v>
      </c>
      <c r="M674" s="148"/>
      <c r="N674" s="158"/>
      <c r="O674" s="149"/>
      <c r="P674" s="149">
        <v>1</v>
      </c>
      <c r="Q674" s="149"/>
      <c r="R674" s="149">
        <v>1</v>
      </c>
      <c r="S674" s="149">
        <v>1</v>
      </c>
      <c r="T674" s="150"/>
      <c r="U674" s="132" t="s">
        <v>373</v>
      </c>
      <c r="V674" s="133" t="str">
        <f>VLOOKUP(A674,DB_ACS_Q1_Q4!$A$4:$AD$1328,13)</f>
        <v>Gas Natural</v>
      </c>
      <c r="W674" s="134" t="str">
        <f>VLOOKUP(A674,DB_REF_Q1_Q4!$A$4:$AD$1328,13)</f>
        <v>Ninguno</v>
      </c>
    </row>
    <row r="675" spans="1:23" ht="12" customHeight="1">
      <c r="A675" s="10">
        <v>671</v>
      </c>
      <c r="B675" s="69" t="s">
        <v>82</v>
      </c>
      <c r="C675" s="69" t="s">
        <v>82</v>
      </c>
      <c r="D675" s="11" t="s">
        <v>51</v>
      </c>
      <c r="E675" s="11" t="s">
        <v>304</v>
      </c>
      <c r="F675" s="12" t="s">
        <v>49</v>
      </c>
      <c r="G675" s="12" t="s">
        <v>310</v>
      </c>
      <c r="H675" s="12" t="s">
        <v>306</v>
      </c>
      <c r="I675" s="103" t="s">
        <v>504</v>
      </c>
      <c r="J675" s="11" t="str">
        <f>"12-16h"</f>
        <v>12-16h</v>
      </c>
      <c r="K675" s="12" t="s">
        <v>512</v>
      </c>
      <c r="L675" s="69" t="s">
        <v>518</v>
      </c>
      <c r="M675" s="148"/>
      <c r="N675" s="158"/>
      <c r="O675" s="149"/>
      <c r="P675" s="149">
        <v>1</v>
      </c>
      <c r="Q675" s="149"/>
      <c r="R675" s="149"/>
      <c r="S675" s="149"/>
      <c r="T675" s="150"/>
      <c r="U675" s="132" t="s">
        <v>372</v>
      </c>
      <c r="V675" s="133" t="str">
        <f>VLOOKUP(A675,DB_ACS_Q1_Q4!$A$4:$AD$1328,13)</f>
        <v>GLP</v>
      </c>
      <c r="W675" s="134" t="str">
        <f>VLOOKUP(A675,DB_REF_Q1_Q4!$A$4:$AD$1328,13)</f>
        <v>AC Eléctrico</v>
      </c>
    </row>
    <row r="676" spans="1:23" ht="12" customHeight="1">
      <c r="A676" s="10">
        <v>672</v>
      </c>
      <c r="B676" s="69" t="s">
        <v>169</v>
      </c>
      <c r="C676" s="69" t="s">
        <v>168</v>
      </c>
      <c r="D676" s="11" t="s">
        <v>25</v>
      </c>
      <c r="E676" s="11" t="s">
        <v>304</v>
      </c>
      <c r="F676" s="12" t="s">
        <v>48</v>
      </c>
      <c r="G676" s="11" t="s">
        <v>511</v>
      </c>
      <c r="H676" s="12" t="s">
        <v>306</v>
      </c>
      <c r="I676" s="103" t="s">
        <v>504</v>
      </c>
      <c r="J676" s="12" t="str">
        <f>"≥17h"</f>
        <v>≥17h</v>
      </c>
      <c r="K676" s="12" t="s">
        <v>513</v>
      </c>
      <c r="L676" s="69" t="s">
        <v>520</v>
      </c>
      <c r="M676" s="148"/>
      <c r="N676" s="158"/>
      <c r="O676" s="149"/>
      <c r="P676" s="149">
        <v>1</v>
      </c>
      <c r="Q676" s="149"/>
      <c r="R676" s="149"/>
      <c r="S676" s="149"/>
      <c r="T676" s="150"/>
      <c r="U676" s="132" t="s">
        <v>373</v>
      </c>
      <c r="V676" s="133" t="str">
        <f>VLOOKUP(A676,DB_ACS_Q1_Q4!$A$4:$AD$1328,13)</f>
        <v>Gas Natural</v>
      </c>
      <c r="W676" s="134" t="str">
        <f>VLOOKUP(A676,DB_REF_Q1_Q4!$A$4:$AD$1328,13)</f>
        <v>Ninguno</v>
      </c>
    </row>
    <row r="677" spans="1:23" ht="12" customHeight="1">
      <c r="A677" s="10">
        <v>673</v>
      </c>
      <c r="B677" s="69" t="s">
        <v>185</v>
      </c>
      <c r="C677" s="69" t="s">
        <v>168</v>
      </c>
      <c r="D677" s="11" t="s">
        <v>51</v>
      </c>
      <c r="E677" s="11" t="s">
        <v>304</v>
      </c>
      <c r="F677" s="12" t="s">
        <v>49</v>
      </c>
      <c r="G677" s="11" t="s">
        <v>511</v>
      </c>
      <c r="H677" s="12" t="s">
        <v>306</v>
      </c>
      <c r="I677" s="11" t="s">
        <v>504</v>
      </c>
      <c r="J677" s="12" t="str">
        <f>"≥17h"</f>
        <v>≥17h</v>
      </c>
      <c r="K677" s="12" t="s">
        <v>513</v>
      </c>
      <c r="L677" s="69" t="s">
        <v>520</v>
      </c>
      <c r="M677" s="148"/>
      <c r="N677" s="158"/>
      <c r="O677" s="149"/>
      <c r="P677" s="149">
        <v>1</v>
      </c>
      <c r="Q677" s="149"/>
      <c r="R677" s="149">
        <v>1</v>
      </c>
      <c r="S677" s="149"/>
      <c r="T677" s="150"/>
      <c r="U677" s="132" t="s">
        <v>373</v>
      </c>
      <c r="V677" s="133" t="str">
        <f>VLOOKUP(A677,DB_ACS_Q1_Q4!$A$4:$AD$1328,13)</f>
        <v>Gas Natural</v>
      </c>
      <c r="W677" s="134" t="str">
        <f>VLOOKUP(A677,DB_REF_Q1_Q4!$A$4:$AD$1328,13)</f>
        <v>Ninguno</v>
      </c>
    </row>
    <row r="678" spans="1:23" ht="12" customHeight="1">
      <c r="A678" s="10">
        <v>674</v>
      </c>
      <c r="B678" s="69" t="s">
        <v>65</v>
      </c>
      <c r="C678" s="69" t="s">
        <v>65</v>
      </c>
      <c r="D678" s="11" t="str">
        <f>"+60"</f>
        <v>+60</v>
      </c>
      <c r="E678" s="11" t="s">
        <v>303</v>
      </c>
      <c r="F678" s="12" t="s">
        <v>48</v>
      </c>
      <c r="G678" s="12" t="s">
        <v>310</v>
      </c>
      <c r="H678" s="12" t="s">
        <v>306</v>
      </c>
      <c r="I678" s="11" t="s">
        <v>507</v>
      </c>
      <c r="J678" s="12" t="str">
        <f>"≥17h"</f>
        <v>≥17h</v>
      </c>
      <c r="K678" s="12" t="s">
        <v>47</v>
      </c>
      <c r="L678" s="69" t="s">
        <v>518</v>
      </c>
      <c r="M678" s="148">
        <v>1</v>
      </c>
      <c r="N678" s="158"/>
      <c r="O678" s="149"/>
      <c r="P678" s="149">
        <v>1</v>
      </c>
      <c r="Q678" s="149"/>
      <c r="R678" s="149"/>
      <c r="S678" s="149"/>
      <c r="T678" s="150"/>
      <c r="U678" s="132" t="s">
        <v>342</v>
      </c>
      <c r="V678" s="133" t="str">
        <f>VLOOKUP(A678,DB_ACS_Q1_Q4!$A$4:$AD$1328,13)</f>
        <v>GLP</v>
      </c>
      <c r="W678" s="134" t="str">
        <f>VLOOKUP(A678,DB_REF_Q1_Q4!$A$4:$AD$1328,13)</f>
        <v>Ninguno</v>
      </c>
    </row>
    <row r="679" spans="1:23" ht="12" customHeight="1">
      <c r="A679" s="10">
        <v>675</v>
      </c>
      <c r="B679" s="69" t="s">
        <v>65</v>
      </c>
      <c r="C679" s="69" t="s">
        <v>65</v>
      </c>
      <c r="D679" s="11" t="s">
        <v>51</v>
      </c>
      <c r="E679" s="11" t="s">
        <v>304</v>
      </c>
      <c r="F679" s="12" t="s">
        <v>48</v>
      </c>
      <c r="G679" s="12" t="s">
        <v>310</v>
      </c>
      <c r="H679" s="12" t="s">
        <v>306</v>
      </c>
      <c r="I679" s="11" t="s">
        <v>504</v>
      </c>
      <c r="J679" s="11" t="str">
        <f>"12-16h"</f>
        <v>12-16h</v>
      </c>
      <c r="K679" s="12" t="s">
        <v>512</v>
      </c>
      <c r="L679" s="69" t="s">
        <v>518</v>
      </c>
      <c r="M679" s="148">
        <v>1</v>
      </c>
      <c r="N679" s="158"/>
      <c r="O679" s="149"/>
      <c r="P679" s="149"/>
      <c r="Q679" s="149"/>
      <c r="R679" s="149"/>
      <c r="S679" s="149"/>
      <c r="T679" s="150"/>
      <c r="U679" s="132" t="s">
        <v>342</v>
      </c>
      <c r="V679" s="133" t="str">
        <f>VLOOKUP(A679,DB_ACS_Q1_Q4!$A$4:$AD$1328,13)</f>
        <v>Electricidad</v>
      </c>
      <c r="W679" s="134" t="str">
        <f>VLOOKUP(A679,DB_REF_Q1_Q4!$A$4:$AD$1328,13)</f>
        <v>Ninguno</v>
      </c>
    </row>
    <row r="680" spans="1:23" ht="12" customHeight="1">
      <c r="A680" s="10">
        <v>676</v>
      </c>
      <c r="B680" s="69" t="s">
        <v>103</v>
      </c>
      <c r="C680" s="69" t="s">
        <v>83</v>
      </c>
      <c r="D680" s="11" t="s">
        <v>51</v>
      </c>
      <c r="E680" s="11" t="s">
        <v>304</v>
      </c>
      <c r="F680" s="12" t="s">
        <v>49</v>
      </c>
      <c r="G680" s="12" t="s">
        <v>510</v>
      </c>
      <c r="H680" s="12" t="s">
        <v>307</v>
      </c>
      <c r="I680" s="11" t="s">
        <v>507</v>
      </c>
      <c r="J680" s="11" t="str">
        <f>"12-16h"</f>
        <v>12-16h</v>
      </c>
      <c r="K680" s="12" t="s">
        <v>512</v>
      </c>
      <c r="L680" s="69" t="s">
        <v>518</v>
      </c>
      <c r="M680" s="148">
        <v>1</v>
      </c>
      <c r="N680" s="158"/>
      <c r="O680" s="149"/>
      <c r="P680" s="149">
        <v>1</v>
      </c>
      <c r="Q680" s="149"/>
      <c r="R680" s="149"/>
      <c r="S680" s="149"/>
      <c r="T680" s="150"/>
      <c r="U680" s="132" t="s">
        <v>342</v>
      </c>
      <c r="V680" s="133" t="str">
        <f>VLOOKUP(A680,DB_ACS_Q1_Q4!$A$4:$AD$1328,13)</f>
        <v>Electricidad</v>
      </c>
      <c r="W680" s="134" t="str">
        <f>VLOOKUP(A680,DB_REF_Q1_Q4!$A$4:$AD$1328,13)</f>
        <v>Ninguno</v>
      </c>
    </row>
    <row r="681" spans="1:23" ht="12" customHeight="1">
      <c r="A681" s="10">
        <v>677</v>
      </c>
      <c r="B681" s="69" t="s">
        <v>82</v>
      </c>
      <c r="C681" s="69" t="s">
        <v>82</v>
      </c>
      <c r="D681" s="11" t="str">
        <f>"+60"</f>
        <v>+60</v>
      </c>
      <c r="E681" s="11" t="s">
        <v>304</v>
      </c>
      <c r="F681" s="12" t="s">
        <v>48</v>
      </c>
      <c r="G681" s="12" t="s">
        <v>310</v>
      </c>
      <c r="H681" s="12" t="s">
        <v>306</v>
      </c>
      <c r="I681" s="11" t="s">
        <v>507</v>
      </c>
      <c r="J681" s="12" t="str">
        <f>"≥17h"</f>
        <v>≥17h</v>
      </c>
      <c r="K681" s="12" t="s">
        <v>513</v>
      </c>
      <c r="L681" s="69" t="s">
        <v>518</v>
      </c>
      <c r="M681" s="148">
        <v>1</v>
      </c>
      <c r="N681" s="158"/>
      <c r="O681" s="149"/>
      <c r="P681" s="149"/>
      <c r="Q681" s="149"/>
      <c r="R681" s="149"/>
      <c r="S681" s="149"/>
      <c r="T681" s="150"/>
      <c r="U681" s="132" t="s">
        <v>373</v>
      </c>
      <c r="V681" s="133" t="str">
        <f>VLOOKUP(A681,DB_ACS_Q1_Q4!$A$4:$AD$1328,13)</f>
        <v>Gas Natural</v>
      </c>
      <c r="W681" s="134" t="str">
        <f>VLOOKUP(A681,DB_REF_Q1_Q4!$A$4:$AD$1328,13)</f>
        <v>Bomba de calor aire</v>
      </c>
    </row>
    <row r="682" spans="1:23" ht="12" customHeight="1">
      <c r="A682" s="10">
        <v>678</v>
      </c>
      <c r="B682" s="69" t="s">
        <v>232</v>
      </c>
      <c r="C682" s="69" t="s">
        <v>69</v>
      </c>
      <c r="D682" s="11" t="s">
        <v>25</v>
      </c>
      <c r="E682" s="11" t="s">
        <v>304</v>
      </c>
      <c r="F682" s="75" t="s">
        <v>47</v>
      </c>
      <c r="G682" s="11" t="s">
        <v>511</v>
      </c>
      <c r="H682" s="12" t="s">
        <v>308</v>
      </c>
      <c r="I682" s="103" t="s">
        <v>505</v>
      </c>
      <c r="J682" s="12" t="str">
        <f>"≥17h"</f>
        <v>≥17h</v>
      </c>
      <c r="K682" s="12" t="s">
        <v>47</v>
      </c>
      <c r="L682" s="69" t="s">
        <v>518</v>
      </c>
      <c r="M682" s="148"/>
      <c r="N682" s="158"/>
      <c r="O682" s="149"/>
      <c r="P682" s="149">
        <v>1</v>
      </c>
      <c r="Q682" s="149"/>
      <c r="R682" s="149"/>
      <c r="S682" s="149"/>
      <c r="T682" s="150"/>
      <c r="U682" s="132" t="s">
        <v>371</v>
      </c>
      <c r="V682" s="133" t="str">
        <f>VLOOKUP(A682,DB_ACS_Q1_Q4!$A$4:$AD$1328,13)</f>
        <v>Gas Natural</v>
      </c>
      <c r="W682" s="134" t="str">
        <f>VLOOKUP(A682,DB_REF_Q1_Q4!$A$4:$AD$1328,13)</f>
        <v>AC Eléctrico</v>
      </c>
    </row>
    <row r="683" spans="1:23" ht="12" customHeight="1">
      <c r="A683" s="10">
        <v>679</v>
      </c>
      <c r="B683" s="69" t="s">
        <v>82</v>
      </c>
      <c r="C683" s="69" t="s">
        <v>82</v>
      </c>
      <c r="D683" s="11" t="str">
        <f>"+60"</f>
        <v>+60</v>
      </c>
      <c r="E683" s="11" t="s">
        <v>304</v>
      </c>
      <c r="F683" s="12" t="s">
        <v>50</v>
      </c>
      <c r="G683" s="12" t="s">
        <v>310</v>
      </c>
      <c r="H683" s="12" t="s">
        <v>306</v>
      </c>
      <c r="I683" s="11" t="s">
        <v>507</v>
      </c>
      <c r="J683" s="11" t="str">
        <f>"12-16h"</f>
        <v>12-16h</v>
      </c>
      <c r="K683" s="12" t="s">
        <v>512</v>
      </c>
      <c r="L683" s="69" t="s">
        <v>518</v>
      </c>
      <c r="M683" s="148">
        <v>1</v>
      </c>
      <c r="N683" s="158"/>
      <c r="O683" s="149"/>
      <c r="P683" s="149"/>
      <c r="Q683" s="149"/>
      <c r="R683" s="149"/>
      <c r="S683" s="149"/>
      <c r="T683" s="150"/>
      <c r="U683" s="132" t="s">
        <v>385</v>
      </c>
      <c r="V683" s="133" t="str">
        <f>VLOOKUP(A683,DB_ACS_Q1_Q4!$A$4:$AD$1328,13)</f>
        <v>Gas Natural</v>
      </c>
      <c r="W683" s="134" t="str">
        <f>VLOOKUP(A683,DB_REF_Q1_Q4!$A$4:$AD$1328,13)</f>
        <v>Bomba de calor aire</v>
      </c>
    </row>
    <row r="684" spans="1:23" ht="12" customHeight="1">
      <c r="A684" s="10">
        <v>680</v>
      </c>
      <c r="B684" s="69" t="s">
        <v>202</v>
      </c>
      <c r="C684" s="69" t="s">
        <v>198</v>
      </c>
      <c r="D684" s="11" t="str">
        <f>"+60"</f>
        <v>+60</v>
      </c>
      <c r="E684" s="11" t="s">
        <v>303</v>
      </c>
      <c r="F684" s="12" t="s">
        <v>49</v>
      </c>
      <c r="G684" s="11" t="s">
        <v>511</v>
      </c>
      <c r="H684" s="12" t="s">
        <v>306</v>
      </c>
      <c r="I684" s="103" t="s">
        <v>504</v>
      </c>
      <c r="J684" s="12" t="str">
        <f>"≥17h"</f>
        <v>≥17h</v>
      </c>
      <c r="K684" s="12" t="s">
        <v>512</v>
      </c>
      <c r="L684" s="69" t="s">
        <v>520</v>
      </c>
      <c r="M684" s="148">
        <v>1</v>
      </c>
      <c r="N684" s="158"/>
      <c r="O684" s="149"/>
      <c r="P684" s="149"/>
      <c r="Q684" s="149"/>
      <c r="R684" s="149"/>
      <c r="S684" s="149"/>
      <c r="T684" s="150"/>
      <c r="U684" s="132" t="s">
        <v>373</v>
      </c>
      <c r="V684" s="133" t="str">
        <f>VLOOKUP(A684,DB_ACS_Q1_Q4!$A$4:$AD$1328,13)</f>
        <v>Gas Natural</v>
      </c>
      <c r="W684" s="134" t="str">
        <f>VLOOKUP(A684,DB_REF_Q1_Q4!$A$4:$AD$1328,13)</f>
        <v>Ninguno</v>
      </c>
    </row>
    <row r="685" spans="1:23" ht="12" customHeight="1">
      <c r="A685" s="10">
        <v>681</v>
      </c>
      <c r="B685" s="69" t="s">
        <v>232</v>
      </c>
      <c r="C685" s="69" t="s">
        <v>69</v>
      </c>
      <c r="D685" s="11" t="str">
        <f>"+60"</f>
        <v>+60</v>
      </c>
      <c r="E685" s="11" t="s">
        <v>304</v>
      </c>
      <c r="F685" s="12" t="s">
        <v>49</v>
      </c>
      <c r="G685" s="11" t="s">
        <v>511</v>
      </c>
      <c r="H685" s="12" t="s">
        <v>308</v>
      </c>
      <c r="I685" s="103" t="s">
        <v>505</v>
      </c>
      <c r="J685" s="12" t="str">
        <f>"≥17h"</f>
        <v>≥17h</v>
      </c>
      <c r="K685" s="12" t="s">
        <v>512</v>
      </c>
      <c r="L685" s="69" t="s">
        <v>518</v>
      </c>
      <c r="M685" s="148"/>
      <c r="N685" s="158"/>
      <c r="O685" s="149"/>
      <c r="P685" s="149">
        <v>1</v>
      </c>
      <c r="Q685" s="149"/>
      <c r="R685" s="149"/>
      <c r="S685" s="149"/>
      <c r="T685" s="150"/>
      <c r="U685" s="132" t="s">
        <v>371</v>
      </c>
      <c r="V685" s="133" t="str">
        <f>VLOOKUP(A685,DB_ACS_Q1_Q4!$A$4:$AD$1328,13)</f>
        <v>Gas Natural</v>
      </c>
      <c r="W685" s="134" t="str">
        <f>VLOOKUP(A685,DB_REF_Q1_Q4!$A$4:$AD$1328,13)</f>
        <v>AC Eléctrico</v>
      </c>
    </row>
    <row r="686" spans="1:23" ht="12" customHeight="1">
      <c r="A686" s="10">
        <v>682</v>
      </c>
      <c r="B686" s="69" t="s">
        <v>103</v>
      </c>
      <c r="C686" s="69" t="s">
        <v>83</v>
      </c>
      <c r="D686" s="11" t="str">
        <f>"+60"</f>
        <v>+60</v>
      </c>
      <c r="E686" s="11" t="s">
        <v>304</v>
      </c>
      <c r="F686" s="12" t="s">
        <v>49</v>
      </c>
      <c r="G686" s="12" t="s">
        <v>310</v>
      </c>
      <c r="H686" s="12" t="s">
        <v>306</v>
      </c>
      <c r="I686" s="11" t="s">
        <v>504</v>
      </c>
      <c r="J686" s="12" t="str">
        <f>"≥17h"</f>
        <v>≥17h</v>
      </c>
      <c r="K686" s="12" t="s">
        <v>47</v>
      </c>
      <c r="L686" s="69" t="s">
        <v>518</v>
      </c>
      <c r="M686" s="148">
        <v>1</v>
      </c>
      <c r="N686" s="158"/>
      <c r="O686" s="149"/>
      <c r="P686" s="149"/>
      <c r="Q686" s="149"/>
      <c r="R686" s="149"/>
      <c r="S686" s="149"/>
      <c r="T686" s="150"/>
      <c r="U686" s="132" t="s">
        <v>342</v>
      </c>
      <c r="V686" s="133" t="str">
        <f>VLOOKUP(A686,DB_ACS_Q1_Q4!$A$4:$AD$1328,13)</f>
        <v>Electricidad</v>
      </c>
      <c r="W686" s="134" t="str">
        <f>VLOOKUP(A686,DB_REF_Q1_Q4!$A$4:$AD$1328,13)</f>
        <v>Bomba de calor aire</v>
      </c>
    </row>
    <row r="687" spans="1:23" ht="12" customHeight="1">
      <c r="A687" s="10">
        <v>683</v>
      </c>
      <c r="B687" s="69" t="s">
        <v>202</v>
      </c>
      <c r="C687" s="69" t="s">
        <v>198</v>
      </c>
      <c r="D687" s="11" t="s">
        <v>25</v>
      </c>
      <c r="E687" s="11" t="s">
        <v>304</v>
      </c>
      <c r="F687" s="12" t="s">
        <v>50</v>
      </c>
      <c r="G687" s="11" t="s">
        <v>511</v>
      </c>
      <c r="H687" s="12" t="s">
        <v>308</v>
      </c>
      <c r="I687" s="103" t="s">
        <v>505</v>
      </c>
      <c r="J687" s="11" t="str">
        <f>"12-16h"</f>
        <v>12-16h</v>
      </c>
      <c r="K687" s="12" t="s">
        <v>47</v>
      </c>
      <c r="L687" s="69" t="s">
        <v>520</v>
      </c>
      <c r="M687" s="148">
        <v>1</v>
      </c>
      <c r="N687" s="158"/>
      <c r="O687" s="149"/>
      <c r="P687" s="149">
        <v>1</v>
      </c>
      <c r="Q687" s="149"/>
      <c r="R687" s="149"/>
      <c r="S687" s="149"/>
      <c r="T687" s="150"/>
      <c r="U687" s="132" t="s">
        <v>371</v>
      </c>
      <c r="V687" s="133" t="str">
        <f>VLOOKUP(A687,DB_ACS_Q1_Q4!$A$4:$AD$1328,13)</f>
        <v>GLP</v>
      </c>
      <c r="W687" s="134" t="str">
        <f>VLOOKUP(A687,DB_REF_Q1_Q4!$A$4:$AD$1328,13)</f>
        <v>Ninguno</v>
      </c>
    </row>
    <row r="688" spans="1:23" ht="12" customHeight="1">
      <c r="A688" s="10">
        <v>684</v>
      </c>
      <c r="B688" s="69" t="s">
        <v>82</v>
      </c>
      <c r="C688" s="69" t="s">
        <v>82</v>
      </c>
      <c r="D688" s="11" t="str">
        <f t="shared" ref="D688:D693" si="30">"+60"</f>
        <v>+60</v>
      </c>
      <c r="E688" s="11" t="s">
        <v>304</v>
      </c>
      <c r="F688" s="12" t="s">
        <v>50</v>
      </c>
      <c r="G688" s="12" t="s">
        <v>310</v>
      </c>
      <c r="H688" s="12" t="s">
        <v>306</v>
      </c>
      <c r="I688" s="11" t="s">
        <v>507</v>
      </c>
      <c r="J688" s="12" t="str">
        <f>"≥17h"</f>
        <v>≥17h</v>
      </c>
      <c r="K688" s="12" t="s">
        <v>47</v>
      </c>
      <c r="L688" s="69" t="s">
        <v>518</v>
      </c>
      <c r="M688" s="148"/>
      <c r="N688" s="158"/>
      <c r="O688" s="149"/>
      <c r="P688" s="149"/>
      <c r="Q688" s="149"/>
      <c r="R688" s="149"/>
      <c r="S688" s="149">
        <v>1</v>
      </c>
      <c r="T688" s="150"/>
      <c r="U688" s="132" t="s">
        <v>371</v>
      </c>
      <c r="V688" s="133" t="str">
        <f>VLOOKUP(A688,DB_ACS_Q1_Q4!$A$4:$AD$1328,13)</f>
        <v>Electricidad</v>
      </c>
      <c r="W688" s="134" t="str">
        <f>VLOOKUP(A688,DB_REF_Q1_Q4!$A$4:$AD$1328,13)</f>
        <v>AC Eléctrico</v>
      </c>
    </row>
    <row r="689" spans="1:23" ht="12" customHeight="1">
      <c r="A689" s="10">
        <v>685</v>
      </c>
      <c r="B689" s="69" t="s">
        <v>233</v>
      </c>
      <c r="C689" s="69" t="s">
        <v>69</v>
      </c>
      <c r="D689" s="11" t="str">
        <f t="shared" si="30"/>
        <v>+60</v>
      </c>
      <c r="E689" s="11" t="s">
        <v>304</v>
      </c>
      <c r="F689" s="12" t="s">
        <v>49</v>
      </c>
      <c r="G689" s="11" t="s">
        <v>511</v>
      </c>
      <c r="H689" s="12" t="s">
        <v>308</v>
      </c>
      <c r="I689" s="11" t="s">
        <v>507</v>
      </c>
      <c r="J689" s="12" t="str">
        <f>"≥17h"</f>
        <v>≥17h</v>
      </c>
      <c r="K689" s="12" t="s">
        <v>512</v>
      </c>
      <c r="L689" s="69" t="s">
        <v>518</v>
      </c>
      <c r="M689" s="148"/>
      <c r="N689" s="158"/>
      <c r="O689" s="149"/>
      <c r="P689" s="149">
        <v>1</v>
      </c>
      <c r="Q689" s="149"/>
      <c r="R689" s="149"/>
      <c r="S689" s="149"/>
      <c r="T689" s="150"/>
      <c r="U689" s="132" t="s">
        <v>371</v>
      </c>
      <c r="V689" s="133" t="str">
        <f>VLOOKUP(A689,DB_ACS_Q1_Q4!$A$4:$AD$1328,13)</f>
        <v>Electricidad</v>
      </c>
      <c r="W689" s="134" t="str">
        <f>VLOOKUP(A689,DB_REF_Q1_Q4!$A$4:$AD$1328,13)</f>
        <v>AC Eléctrico</v>
      </c>
    </row>
    <row r="690" spans="1:23" ht="12" customHeight="1">
      <c r="A690" s="10">
        <v>686</v>
      </c>
      <c r="B690" s="69" t="s">
        <v>82</v>
      </c>
      <c r="C690" s="69" t="s">
        <v>82</v>
      </c>
      <c r="D690" s="11" t="str">
        <f t="shared" si="30"/>
        <v>+60</v>
      </c>
      <c r="E690" s="11" t="s">
        <v>304</v>
      </c>
      <c r="F690" s="12" t="s">
        <v>48</v>
      </c>
      <c r="G690" s="12" t="s">
        <v>310</v>
      </c>
      <c r="H690" s="12" t="s">
        <v>306</v>
      </c>
      <c r="I690" s="103" t="s">
        <v>504</v>
      </c>
      <c r="J690" s="11" t="str">
        <f>"12-16h"</f>
        <v>12-16h</v>
      </c>
      <c r="K690" s="12" t="s">
        <v>513</v>
      </c>
      <c r="L690" s="69" t="s">
        <v>518</v>
      </c>
      <c r="M690" s="148">
        <v>1</v>
      </c>
      <c r="N690" s="158"/>
      <c r="O690" s="149"/>
      <c r="P690" s="149"/>
      <c r="Q690" s="149"/>
      <c r="R690" s="149"/>
      <c r="S690" s="149"/>
      <c r="T690" s="150"/>
      <c r="U690" s="132" t="s">
        <v>372</v>
      </c>
      <c r="V690" s="133" t="str">
        <f>VLOOKUP(A690,DB_ACS_Q1_Q4!$A$4:$AD$1328,13)</f>
        <v>Gas Natural</v>
      </c>
      <c r="W690" s="134" t="str">
        <f>VLOOKUP(A690,DB_REF_Q1_Q4!$A$4:$AD$1328,13)</f>
        <v>AC Eléctrico</v>
      </c>
    </row>
    <row r="691" spans="1:23" ht="12" customHeight="1">
      <c r="A691" s="10">
        <v>687</v>
      </c>
      <c r="B691" s="69" t="s">
        <v>82</v>
      </c>
      <c r="C691" s="69" t="s">
        <v>82</v>
      </c>
      <c r="D691" s="11" t="str">
        <f t="shared" si="30"/>
        <v>+60</v>
      </c>
      <c r="E691" s="11" t="s">
        <v>303</v>
      </c>
      <c r="F691" s="12" t="s">
        <v>48</v>
      </c>
      <c r="G691" s="12" t="s">
        <v>310</v>
      </c>
      <c r="H691" s="12" t="s">
        <v>306</v>
      </c>
      <c r="I691" s="11" t="s">
        <v>507</v>
      </c>
      <c r="J691" s="11" t="str">
        <f>"12-16h"</f>
        <v>12-16h</v>
      </c>
      <c r="K691" s="12" t="s">
        <v>513</v>
      </c>
      <c r="L691" s="69" t="s">
        <v>518</v>
      </c>
      <c r="M691" s="148">
        <v>1</v>
      </c>
      <c r="N691" s="158"/>
      <c r="O691" s="149"/>
      <c r="P691" s="149"/>
      <c r="Q691" s="149"/>
      <c r="R691" s="149"/>
      <c r="S691" s="149"/>
      <c r="T691" s="150"/>
      <c r="U691" s="132" t="s">
        <v>371</v>
      </c>
      <c r="V691" s="133" t="str">
        <f>VLOOKUP(A691,DB_ACS_Q1_Q4!$A$4:$AD$1328,13)</f>
        <v>Gas Natural</v>
      </c>
      <c r="W691" s="134" t="str">
        <f>VLOOKUP(A691,DB_REF_Q1_Q4!$A$4:$AD$1328,13)</f>
        <v>AC Eléctrico</v>
      </c>
    </row>
    <row r="692" spans="1:23" ht="12" customHeight="1">
      <c r="A692" s="10">
        <v>688</v>
      </c>
      <c r="B692" s="69" t="s">
        <v>127</v>
      </c>
      <c r="C692" s="69" t="s">
        <v>126</v>
      </c>
      <c r="D692" s="11" t="str">
        <f t="shared" si="30"/>
        <v>+60</v>
      </c>
      <c r="E692" s="11" t="s">
        <v>304</v>
      </c>
      <c r="F692" s="12" t="s">
        <v>50</v>
      </c>
      <c r="G692" s="12" t="s">
        <v>310</v>
      </c>
      <c r="H692" s="12" t="s">
        <v>306</v>
      </c>
      <c r="I692" s="11" t="s">
        <v>504</v>
      </c>
      <c r="J692" s="11" t="str">
        <f>"12-16h"</f>
        <v>12-16h</v>
      </c>
      <c r="K692" s="12" t="s">
        <v>47</v>
      </c>
      <c r="L692" s="69" t="s">
        <v>518</v>
      </c>
      <c r="M692" s="148"/>
      <c r="N692" s="158"/>
      <c r="O692" s="149"/>
      <c r="P692" s="149"/>
      <c r="Q692" s="149"/>
      <c r="R692" s="149">
        <v>1</v>
      </c>
      <c r="S692" s="149"/>
      <c r="T692" s="150"/>
      <c r="U692" s="132" t="s">
        <v>371</v>
      </c>
      <c r="V692" s="133" t="str">
        <f>VLOOKUP(A692,DB_ACS_Q1_Q4!$A$4:$AD$1328,13)</f>
        <v>Gas Natural</v>
      </c>
      <c r="W692" s="134" t="str">
        <f>VLOOKUP(A692,DB_REF_Q1_Q4!$A$4:$AD$1328,13)</f>
        <v>AC Eléctrico</v>
      </c>
    </row>
    <row r="693" spans="1:23" ht="12" customHeight="1">
      <c r="A693" s="10">
        <v>689</v>
      </c>
      <c r="B693" s="69" t="s">
        <v>96</v>
      </c>
      <c r="C693" s="69" t="s">
        <v>75</v>
      </c>
      <c r="D693" s="11" t="str">
        <f t="shared" si="30"/>
        <v>+60</v>
      </c>
      <c r="E693" s="11" t="s">
        <v>304</v>
      </c>
      <c r="F693" s="12" t="s">
        <v>49</v>
      </c>
      <c r="G693" s="11" t="s">
        <v>511</v>
      </c>
      <c r="H693" s="12" t="s">
        <v>306</v>
      </c>
      <c r="I693" s="11" t="s">
        <v>504</v>
      </c>
      <c r="J693" s="12" t="str">
        <f>"≥17h"</f>
        <v>≥17h</v>
      </c>
      <c r="K693" s="12" t="s">
        <v>512</v>
      </c>
      <c r="L693" s="69" t="s">
        <v>519</v>
      </c>
      <c r="M693" s="148">
        <v>1</v>
      </c>
      <c r="N693" s="158"/>
      <c r="O693" s="149"/>
      <c r="P693" s="149"/>
      <c r="Q693" s="149"/>
      <c r="R693" s="149"/>
      <c r="S693" s="149"/>
      <c r="T693" s="150"/>
      <c r="U693" s="132" t="s">
        <v>374</v>
      </c>
      <c r="V693" s="133" t="str">
        <f>VLOOKUP(A693,DB_ACS_Q1_Q4!$A$4:$AD$1328,13)</f>
        <v>Gasóleo</v>
      </c>
      <c r="W693" s="134" t="str">
        <f>VLOOKUP(A693,DB_REF_Q1_Q4!$A$4:$AD$1328,13)</f>
        <v>AC Eléctrico</v>
      </c>
    </row>
    <row r="694" spans="1:23" ht="12" customHeight="1">
      <c r="A694" s="10">
        <v>690</v>
      </c>
      <c r="B694" s="69" t="s">
        <v>127</v>
      </c>
      <c r="C694" s="69" t="s">
        <v>126</v>
      </c>
      <c r="D694" s="11" t="s">
        <v>25</v>
      </c>
      <c r="E694" s="11" t="s">
        <v>304</v>
      </c>
      <c r="F694" s="12" t="s">
        <v>50</v>
      </c>
      <c r="G694" s="12" t="s">
        <v>510</v>
      </c>
      <c r="H694" s="12" t="s">
        <v>307</v>
      </c>
      <c r="I694" s="11" t="s">
        <v>507</v>
      </c>
      <c r="J694" s="12" t="str">
        <f>"≥17h"</f>
        <v>≥17h</v>
      </c>
      <c r="K694" s="12" t="s">
        <v>47</v>
      </c>
      <c r="L694" s="69" t="s">
        <v>518</v>
      </c>
      <c r="M694" s="148"/>
      <c r="N694" s="158"/>
      <c r="O694" s="149"/>
      <c r="P694" s="149"/>
      <c r="Q694" s="149"/>
      <c r="R694" s="149">
        <v>1</v>
      </c>
      <c r="S694" s="149"/>
      <c r="T694" s="150"/>
      <c r="U694" s="132" t="s">
        <v>342</v>
      </c>
      <c r="V694" s="133" t="str">
        <f>VLOOKUP(A694,DB_ACS_Q1_Q4!$A$4:$AD$1328,13)</f>
        <v>GLP</v>
      </c>
      <c r="W694" s="134" t="str">
        <f>VLOOKUP(A694,DB_REF_Q1_Q4!$A$4:$AD$1328,13)</f>
        <v>AC Eléctrico</v>
      </c>
    </row>
    <row r="695" spans="1:23" ht="12" customHeight="1">
      <c r="A695" s="10">
        <v>691</v>
      </c>
      <c r="B695" s="69" t="s">
        <v>134</v>
      </c>
      <c r="C695" s="69" t="s">
        <v>131</v>
      </c>
      <c r="D695" s="11" t="str">
        <f>"+60"</f>
        <v>+60</v>
      </c>
      <c r="E695" s="11" t="s">
        <v>304</v>
      </c>
      <c r="F695" s="12" t="s">
        <v>49</v>
      </c>
      <c r="G695" s="11" t="s">
        <v>511</v>
      </c>
      <c r="H695" s="12" t="s">
        <v>306</v>
      </c>
      <c r="I695" s="11" t="s">
        <v>507</v>
      </c>
      <c r="J695" s="12" t="str">
        <f>"≥17h"</f>
        <v>≥17h</v>
      </c>
      <c r="K695" s="12" t="s">
        <v>512</v>
      </c>
      <c r="L695" s="69" t="s">
        <v>519</v>
      </c>
      <c r="M695" s="148">
        <v>1</v>
      </c>
      <c r="N695" s="158"/>
      <c r="O695" s="149"/>
      <c r="P695" s="149"/>
      <c r="Q695" s="149"/>
      <c r="R695" s="149"/>
      <c r="S695" s="149"/>
      <c r="T695" s="150"/>
      <c r="U695" s="132" t="s">
        <v>373</v>
      </c>
      <c r="V695" s="133" t="str">
        <f>VLOOKUP(A695,DB_ACS_Q1_Q4!$A$4:$AD$1328,13)</f>
        <v>Gas Natural</v>
      </c>
      <c r="W695" s="134" t="str">
        <f>VLOOKUP(A695,DB_REF_Q1_Q4!$A$4:$AD$1328,13)</f>
        <v>Ninguno</v>
      </c>
    </row>
    <row r="696" spans="1:23" ht="12" customHeight="1">
      <c r="A696" s="10">
        <v>692</v>
      </c>
      <c r="B696" s="69" t="s">
        <v>219</v>
      </c>
      <c r="C696" s="69" t="s">
        <v>69</v>
      </c>
      <c r="D696" s="11" t="s">
        <v>25</v>
      </c>
      <c r="E696" s="11" t="s">
        <v>303</v>
      </c>
      <c r="F696" s="12" t="s">
        <v>48</v>
      </c>
      <c r="G696" s="11" t="s">
        <v>511</v>
      </c>
      <c r="H696" s="12" t="s">
        <v>307</v>
      </c>
      <c r="I696" s="103" t="s">
        <v>505</v>
      </c>
      <c r="J696" s="11" t="str">
        <f>"12-16h"</f>
        <v>12-16h</v>
      </c>
      <c r="K696" s="12" t="s">
        <v>512</v>
      </c>
      <c r="L696" s="69" t="s">
        <v>518</v>
      </c>
      <c r="M696" s="148"/>
      <c r="N696" s="158"/>
      <c r="O696" s="149"/>
      <c r="P696" s="149">
        <v>1</v>
      </c>
      <c r="Q696" s="149"/>
      <c r="R696" s="149"/>
      <c r="S696" s="149"/>
      <c r="T696" s="150"/>
      <c r="U696" s="132" t="s">
        <v>342</v>
      </c>
      <c r="V696" s="133" t="str">
        <f>VLOOKUP(A696,DB_ACS_Q1_Q4!$A$4:$AD$1328,13)</f>
        <v>GLP</v>
      </c>
      <c r="W696" s="134" t="str">
        <f>VLOOKUP(A696,DB_REF_Q1_Q4!$A$4:$AD$1328,13)</f>
        <v>Ninguno</v>
      </c>
    </row>
    <row r="697" spans="1:23" ht="12" customHeight="1">
      <c r="A697" s="10">
        <v>693</v>
      </c>
      <c r="B697" s="69" t="s">
        <v>127</v>
      </c>
      <c r="C697" s="69" t="s">
        <v>126</v>
      </c>
      <c r="D697" s="11" t="str">
        <f>"+60"</f>
        <v>+60</v>
      </c>
      <c r="E697" s="11" t="s">
        <v>304</v>
      </c>
      <c r="F697" s="12" t="s">
        <v>49</v>
      </c>
      <c r="G697" s="12" t="s">
        <v>310</v>
      </c>
      <c r="H697" s="12" t="s">
        <v>306</v>
      </c>
      <c r="I697" s="11" t="s">
        <v>507</v>
      </c>
      <c r="J697" s="12" t="str">
        <f>"≥17h"</f>
        <v>≥17h</v>
      </c>
      <c r="K697" s="12" t="s">
        <v>512</v>
      </c>
      <c r="L697" s="69" t="s">
        <v>518</v>
      </c>
      <c r="M697" s="148">
        <v>1</v>
      </c>
      <c r="N697" s="158"/>
      <c r="O697" s="149"/>
      <c r="P697" s="149"/>
      <c r="Q697" s="149"/>
      <c r="R697" s="149"/>
      <c r="S697" s="149"/>
      <c r="T697" s="150"/>
      <c r="U697" s="132" t="s">
        <v>342</v>
      </c>
      <c r="V697" s="133" t="str">
        <f>VLOOKUP(A697,DB_ACS_Q1_Q4!$A$4:$AD$1328,13)</f>
        <v>Gas Natural</v>
      </c>
      <c r="W697" s="134" t="str">
        <f>VLOOKUP(A697,DB_REF_Q1_Q4!$A$4:$AD$1328,13)</f>
        <v>Bomba de calor aire</v>
      </c>
    </row>
    <row r="698" spans="1:23" ht="12" customHeight="1">
      <c r="A698" s="10">
        <v>694</v>
      </c>
      <c r="B698" s="69" t="s">
        <v>134</v>
      </c>
      <c r="C698" s="69" t="s">
        <v>131</v>
      </c>
      <c r="D698" s="11" t="str">
        <f>"+60"</f>
        <v>+60</v>
      </c>
      <c r="E698" s="11" t="s">
        <v>303</v>
      </c>
      <c r="F698" s="12" t="s">
        <v>49</v>
      </c>
      <c r="G698" s="11" t="s">
        <v>511</v>
      </c>
      <c r="H698" s="12" t="s">
        <v>306</v>
      </c>
      <c r="I698" s="11" t="s">
        <v>504</v>
      </c>
      <c r="J698" s="12" t="str">
        <f>"≥17h"</f>
        <v>≥17h</v>
      </c>
      <c r="K698" s="12" t="s">
        <v>512</v>
      </c>
      <c r="L698" s="69" t="s">
        <v>519</v>
      </c>
      <c r="M698" s="148">
        <v>1</v>
      </c>
      <c r="N698" s="158"/>
      <c r="O698" s="149"/>
      <c r="P698" s="149"/>
      <c r="Q698" s="149"/>
      <c r="R698" s="149"/>
      <c r="S698" s="149"/>
      <c r="T698" s="150"/>
      <c r="U698" s="132" t="s">
        <v>373</v>
      </c>
      <c r="V698" s="133" t="str">
        <f>VLOOKUP(A698,DB_ACS_Q1_Q4!$A$4:$AD$1328,13)</f>
        <v>Gas Natural</v>
      </c>
      <c r="W698" s="134" t="str">
        <f>VLOOKUP(A698,DB_REF_Q1_Q4!$A$4:$AD$1328,13)</f>
        <v>Ninguno</v>
      </c>
    </row>
    <row r="699" spans="1:23" ht="12" customHeight="1">
      <c r="A699" s="10">
        <v>695</v>
      </c>
      <c r="B699" s="69" t="s">
        <v>219</v>
      </c>
      <c r="C699" s="69" t="s">
        <v>69</v>
      </c>
      <c r="D699" s="11" t="s">
        <v>25</v>
      </c>
      <c r="E699" s="11" t="s">
        <v>304</v>
      </c>
      <c r="F699" s="12" t="s">
        <v>50</v>
      </c>
      <c r="G699" s="11" t="s">
        <v>511</v>
      </c>
      <c r="H699" s="12" t="s">
        <v>307</v>
      </c>
      <c r="I699" s="11" t="s">
        <v>504</v>
      </c>
      <c r="J699" s="11" t="str">
        <f>"≤12h"</f>
        <v>≤12h</v>
      </c>
      <c r="K699" s="12" t="s">
        <v>512</v>
      </c>
      <c r="L699" s="69" t="s">
        <v>518</v>
      </c>
      <c r="M699" s="148">
        <v>1</v>
      </c>
      <c r="N699" s="158"/>
      <c r="O699" s="149"/>
      <c r="P699" s="149"/>
      <c r="Q699" s="149">
        <v>1</v>
      </c>
      <c r="R699" s="149"/>
      <c r="S699" s="149"/>
      <c r="T699" s="150"/>
      <c r="U699" s="132" t="s">
        <v>371</v>
      </c>
      <c r="V699" s="133" t="str">
        <f>VLOOKUP(A699,DB_ACS_Q1_Q4!$A$4:$AD$1328,13)</f>
        <v>Electricidad</v>
      </c>
      <c r="W699" s="134" t="str">
        <f>VLOOKUP(A699,DB_REF_Q1_Q4!$A$4:$AD$1328,13)</f>
        <v>AC Eléctrico</v>
      </c>
    </row>
    <row r="700" spans="1:23" ht="12" customHeight="1">
      <c r="A700" s="10">
        <v>696</v>
      </c>
      <c r="B700" s="69" t="s">
        <v>134</v>
      </c>
      <c r="C700" s="69" t="s">
        <v>131</v>
      </c>
      <c r="D700" s="11" t="str">
        <f>"+60"</f>
        <v>+60</v>
      </c>
      <c r="E700" s="11" t="s">
        <v>303</v>
      </c>
      <c r="F700" s="12" t="s">
        <v>49</v>
      </c>
      <c r="G700" s="11" t="s">
        <v>511</v>
      </c>
      <c r="H700" s="12" t="s">
        <v>306</v>
      </c>
      <c r="I700" s="103" t="s">
        <v>504</v>
      </c>
      <c r="J700" s="12" t="str">
        <f>"≥17h"</f>
        <v>≥17h</v>
      </c>
      <c r="K700" s="12" t="s">
        <v>47</v>
      </c>
      <c r="L700" s="69" t="s">
        <v>519</v>
      </c>
      <c r="M700" s="148"/>
      <c r="N700" s="158"/>
      <c r="O700" s="149"/>
      <c r="P700" s="149">
        <v>1</v>
      </c>
      <c r="Q700" s="149"/>
      <c r="R700" s="149"/>
      <c r="S700" s="149"/>
      <c r="T700" s="150"/>
      <c r="U700" s="132" t="s">
        <v>374</v>
      </c>
      <c r="V700" s="133" t="str">
        <f>VLOOKUP(A700,DB_ACS_Q1_Q4!$A$4:$AD$1328,13)</f>
        <v>Gasóleo</v>
      </c>
      <c r="W700" s="134" t="str">
        <f>VLOOKUP(A700,DB_REF_Q1_Q4!$A$4:$AD$1328,13)</f>
        <v>Ninguno</v>
      </c>
    </row>
    <row r="701" spans="1:23" ht="12" customHeight="1">
      <c r="A701" s="10">
        <v>697</v>
      </c>
      <c r="B701" s="69" t="s">
        <v>127</v>
      </c>
      <c r="C701" s="69" t="s">
        <v>126</v>
      </c>
      <c r="D701" s="11" t="str">
        <f>"+60"</f>
        <v>+60</v>
      </c>
      <c r="E701" s="11" t="s">
        <v>304</v>
      </c>
      <c r="F701" s="12" t="s">
        <v>49</v>
      </c>
      <c r="G701" s="12" t="s">
        <v>310</v>
      </c>
      <c r="H701" s="12" t="s">
        <v>306</v>
      </c>
      <c r="I701" s="11" t="s">
        <v>507</v>
      </c>
      <c r="J701" s="12" t="str">
        <f>"≥17h"</f>
        <v>≥17h</v>
      </c>
      <c r="K701" s="12" t="s">
        <v>47</v>
      </c>
      <c r="L701" s="69" t="s">
        <v>518</v>
      </c>
      <c r="M701" s="148"/>
      <c r="N701" s="158"/>
      <c r="O701" s="149"/>
      <c r="P701" s="149">
        <v>1</v>
      </c>
      <c r="Q701" s="149"/>
      <c r="R701" s="149">
        <v>1</v>
      </c>
      <c r="S701" s="149"/>
      <c r="T701" s="150"/>
      <c r="U701" s="132" t="s">
        <v>373</v>
      </c>
      <c r="V701" s="133" t="str">
        <f>VLOOKUP(A701,DB_ACS_Q1_Q4!$A$4:$AD$1328,13)</f>
        <v>Gas Natural</v>
      </c>
      <c r="W701" s="134" t="str">
        <f>VLOOKUP(A701,DB_REF_Q1_Q4!$A$4:$AD$1328,13)</f>
        <v>AC Eléctrico</v>
      </c>
    </row>
    <row r="702" spans="1:23" ht="12" customHeight="1">
      <c r="A702" s="10">
        <v>698</v>
      </c>
      <c r="B702" s="69" t="s">
        <v>134</v>
      </c>
      <c r="C702" s="69" t="s">
        <v>131</v>
      </c>
      <c r="D702" s="11" t="s">
        <v>51</v>
      </c>
      <c r="E702" s="11" t="s">
        <v>304</v>
      </c>
      <c r="F702" s="12" t="s">
        <v>50</v>
      </c>
      <c r="G702" s="11" t="s">
        <v>511</v>
      </c>
      <c r="H702" s="12" t="s">
        <v>307</v>
      </c>
      <c r="I702" s="11" t="s">
        <v>507</v>
      </c>
      <c r="J702" s="12" t="str">
        <f>"≥17h"</f>
        <v>≥17h</v>
      </c>
      <c r="K702" s="12" t="s">
        <v>512</v>
      </c>
      <c r="L702" s="69" t="s">
        <v>519</v>
      </c>
      <c r="M702" s="148"/>
      <c r="N702" s="158"/>
      <c r="O702" s="149"/>
      <c r="P702" s="149">
        <v>1</v>
      </c>
      <c r="Q702" s="149"/>
      <c r="R702" s="149"/>
      <c r="S702" s="149"/>
      <c r="T702" s="150"/>
      <c r="U702" s="132" t="s">
        <v>373</v>
      </c>
      <c r="V702" s="133" t="str">
        <f>VLOOKUP(A702,DB_ACS_Q1_Q4!$A$4:$AD$1328,13)</f>
        <v>Gas Natural</v>
      </c>
      <c r="W702" s="134" t="str">
        <f>VLOOKUP(A702,DB_REF_Q1_Q4!$A$4:$AD$1328,13)</f>
        <v>Ninguno</v>
      </c>
    </row>
    <row r="703" spans="1:23" ht="12" customHeight="1">
      <c r="A703" s="10">
        <v>699</v>
      </c>
      <c r="B703" s="69" t="s">
        <v>219</v>
      </c>
      <c r="C703" s="69" t="s">
        <v>69</v>
      </c>
      <c r="D703" s="11" t="s">
        <v>25</v>
      </c>
      <c r="E703" s="11" t="s">
        <v>304</v>
      </c>
      <c r="F703" s="12" t="s">
        <v>50</v>
      </c>
      <c r="G703" s="11" t="s">
        <v>511</v>
      </c>
      <c r="H703" s="12" t="s">
        <v>307</v>
      </c>
      <c r="I703" s="11" t="s">
        <v>504</v>
      </c>
      <c r="J703" s="11" t="str">
        <f>"12-16h"</f>
        <v>12-16h</v>
      </c>
      <c r="K703" s="12" t="s">
        <v>512</v>
      </c>
      <c r="L703" s="69" t="s">
        <v>518</v>
      </c>
      <c r="M703" s="148">
        <v>1</v>
      </c>
      <c r="N703" s="158"/>
      <c r="O703" s="149"/>
      <c r="P703" s="149">
        <v>1</v>
      </c>
      <c r="Q703" s="149">
        <v>1</v>
      </c>
      <c r="R703" s="149">
        <v>1</v>
      </c>
      <c r="S703" s="149"/>
      <c r="T703" s="150"/>
      <c r="U703" s="132" t="s">
        <v>342</v>
      </c>
      <c r="V703" s="133" t="str">
        <f>VLOOKUP(A703,DB_ACS_Q1_Q4!$A$4:$AD$1328,13)</f>
        <v>Electricidad</v>
      </c>
      <c r="W703" s="134" t="str">
        <f>VLOOKUP(A703,DB_REF_Q1_Q4!$A$4:$AD$1328,13)</f>
        <v>AC Eléctrico</v>
      </c>
    </row>
    <row r="704" spans="1:23" ht="12" customHeight="1">
      <c r="A704" s="10">
        <v>700</v>
      </c>
      <c r="B704" s="69" t="s">
        <v>82</v>
      </c>
      <c r="C704" s="69" t="s">
        <v>82</v>
      </c>
      <c r="D704" s="11" t="s">
        <v>51</v>
      </c>
      <c r="E704" s="11" t="s">
        <v>303</v>
      </c>
      <c r="F704" s="12" t="s">
        <v>48</v>
      </c>
      <c r="G704" s="12" t="s">
        <v>310</v>
      </c>
      <c r="H704" s="12" t="s">
        <v>306</v>
      </c>
      <c r="I704" s="103" t="s">
        <v>504</v>
      </c>
      <c r="J704" s="11" t="str">
        <f>"12-16h"</f>
        <v>12-16h</v>
      </c>
      <c r="K704" s="12" t="s">
        <v>512</v>
      </c>
      <c r="L704" s="69" t="s">
        <v>518</v>
      </c>
      <c r="M704" s="148"/>
      <c r="N704" s="158"/>
      <c r="O704" s="149"/>
      <c r="P704" s="149">
        <v>1</v>
      </c>
      <c r="Q704" s="149"/>
      <c r="R704" s="149"/>
      <c r="S704" s="149"/>
      <c r="T704" s="150"/>
      <c r="U704" s="132" t="s">
        <v>371</v>
      </c>
      <c r="V704" s="133" t="str">
        <f>VLOOKUP(A704,DB_ACS_Q1_Q4!$A$4:$AD$1328,13)</f>
        <v>Gas Natural</v>
      </c>
      <c r="W704" s="134" t="str">
        <f>VLOOKUP(A704,DB_REF_Q1_Q4!$A$4:$AD$1328,13)</f>
        <v>AC Eléctrico</v>
      </c>
    </row>
    <row r="705" spans="1:23" ht="12" customHeight="1">
      <c r="A705" s="10">
        <v>701</v>
      </c>
      <c r="B705" s="69" t="s">
        <v>134</v>
      </c>
      <c r="C705" s="69" t="s">
        <v>131</v>
      </c>
      <c r="D705" s="11" t="s">
        <v>51</v>
      </c>
      <c r="E705" s="11" t="s">
        <v>304</v>
      </c>
      <c r="F705" s="12" t="s">
        <v>50</v>
      </c>
      <c r="G705" s="11" t="s">
        <v>511</v>
      </c>
      <c r="H705" s="12" t="s">
        <v>306</v>
      </c>
      <c r="I705" s="11" t="s">
        <v>504</v>
      </c>
      <c r="J705" s="12" t="str">
        <f>"≥17h"</f>
        <v>≥17h</v>
      </c>
      <c r="K705" s="12" t="s">
        <v>512</v>
      </c>
      <c r="L705" s="69" t="s">
        <v>519</v>
      </c>
      <c r="M705" s="148">
        <v>1</v>
      </c>
      <c r="N705" s="158"/>
      <c r="O705" s="149"/>
      <c r="P705" s="149"/>
      <c r="Q705" s="149"/>
      <c r="R705" s="149"/>
      <c r="S705" s="149"/>
      <c r="T705" s="150"/>
      <c r="U705" s="132" t="s">
        <v>374</v>
      </c>
      <c r="V705" s="133" t="str">
        <f>VLOOKUP(A705,DB_ACS_Q1_Q4!$A$4:$AD$1328,13)</f>
        <v>Gasóleo</v>
      </c>
      <c r="W705" s="134" t="str">
        <f>VLOOKUP(A705,DB_REF_Q1_Q4!$A$4:$AD$1328,13)</f>
        <v>Ninguno</v>
      </c>
    </row>
    <row r="706" spans="1:23" ht="12" customHeight="1">
      <c r="A706" s="10">
        <v>702</v>
      </c>
      <c r="B706" s="69" t="s">
        <v>127</v>
      </c>
      <c r="C706" s="69" t="s">
        <v>126</v>
      </c>
      <c r="D706" s="11" t="s">
        <v>25</v>
      </c>
      <c r="E706" s="11" t="s">
        <v>304</v>
      </c>
      <c r="F706" s="12" t="s">
        <v>48</v>
      </c>
      <c r="G706" s="12" t="s">
        <v>510</v>
      </c>
      <c r="H706" s="12" t="s">
        <v>307</v>
      </c>
      <c r="I706" s="11" t="s">
        <v>507</v>
      </c>
      <c r="J706" s="12" t="str">
        <f>"≥17h"</f>
        <v>≥17h</v>
      </c>
      <c r="K706" s="12" t="s">
        <v>47</v>
      </c>
      <c r="L706" s="69" t="s">
        <v>518</v>
      </c>
      <c r="M706" s="148"/>
      <c r="N706" s="158"/>
      <c r="O706" s="149"/>
      <c r="P706" s="149"/>
      <c r="Q706" s="149"/>
      <c r="R706" s="149">
        <v>1</v>
      </c>
      <c r="S706" s="149"/>
      <c r="T706" s="150"/>
      <c r="U706" s="132" t="s">
        <v>373</v>
      </c>
      <c r="V706" s="133" t="str">
        <f>VLOOKUP(A706,DB_ACS_Q1_Q4!$A$4:$AD$1328,13)</f>
        <v>Solar Térmica</v>
      </c>
      <c r="W706" s="134" t="str">
        <f>VLOOKUP(A706,DB_REF_Q1_Q4!$A$4:$AD$1328,13)</f>
        <v>Ninguno</v>
      </c>
    </row>
    <row r="707" spans="1:23" ht="12" customHeight="1">
      <c r="A707" s="10">
        <v>703</v>
      </c>
      <c r="B707" s="69" t="s">
        <v>219</v>
      </c>
      <c r="C707" s="69" t="s">
        <v>69</v>
      </c>
      <c r="D707" s="11" t="s">
        <v>25</v>
      </c>
      <c r="E707" s="11" t="s">
        <v>303</v>
      </c>
      <c r="F707" s="12" t="s">
        <v>50</v>
      </c>
      <c r="G707" s="11" t="s">
        <v>511</v>
      </c>
      <c r="H707" s="12" t="s">
        <v>307</v>
      </c>
      <c r="I707" s="11" t="s">
        <v>507</v>
      </c>
      <c r="J707" s="11" t="str">
        <f>"12-16h"</f>
        <v>12-16h</v>
      </c>
      <c r="K707" s="12" t="s">
        <v>513</v>
      </c>
      <c r="L707" s="69" t="s">
        <v>518</v>
      </c>
      <c r="M707" s="148">
        <v>1</v>
      </c>
      <c r="N707" s="158"/>
      <c r="O707" s="149"/>
      <c r="P707" s="149"/>
      <c r="Q707" s="149"/>
      <c r="R707" s="149">
        <v>1</v>
      </c>
      <c r="S707" s="149"/>
      <c r="T707" s="150"/>
      <c r="U707" s="132" t="s">
        <v>373</v>
      </c>
      <c r="V707" s="133" t="str">
        <f>VLOOKUP(A707,DB_ACS_Q1_Q4!$A$4:$AD$1328,13)</f>
        <v>Gas Natural</v>
      </c>
      <c r="W707" s="134" t="str">
        <f>VLOOKUP(A707,DB_REF_Q1_Q4!$A$4:$AD$1328,13)</f>
        <v>AC Eléctrico</v>
      </c>
    </row>
    <row r="708" spans="1:23" ht="12" customHeight="1">
      <c r="A708" s="10">
        <v>704</v>
      </c>
      <c r="B708" s="69" t="s">
        <v>82</v>
      </c>
      <c r="C708" s="69" t="s">
        <v>82</v>
      </c>
      <c r="D708" s="11" t="str">
        <f>"+60"</f>
        <v>+60</v>
      </c>
      <c r="E708" s="11" t="s">
        <v>304</v>
      </c>
      <c r="F708" s="12" t="s">
        <v>50</v>
      </c>
      <c r="G708" s="12" t="s">
        <v>310</v>
      </c>
      <c r="H708" s="12" t="s">
        <v>306</v>
      </c>
      <c r="I708" s="11" t="s">
        <v>507</v>
      </c>
      <c r="J708" s="11" t="str">
        <f>"12-16h"</f>
        <v>12-16h</v>
      </c>
      <c r="K708" s="12" t="s">
        <v>513</v>
      </c>
      <c r="L708" s="69" t="s">
        <v>518</v>
      </c>
      <c r="M708" s="148">
        <v>1</v>
      </c>
      <c r="N708" s="158"/>
      <c r="O708" s="149"/>
      <c r="P708" s="149"/>
      <c r="Q708" s="149"/>
      <c r="R708" s="149"/>
      <c r="S708" s="149"/>
      <c r="T708" s="150"/>
      <c r="U708" s="132" t="s">
        <v>373</v>
      </c>
      <c r="V708" s="133" t="str">
        <f>VLOOKUP(A708,DB_ACS_Q1_Q4!$A$4:$AD$1328,13)</f>
        <v>Gas Natural</v>
      </c>
      <c r="W708" s="134" t="str">
        <f>VLOOKUP(A708,DB_REF_Q1_Q4!$A$4:$AD$1328,13)</f>
        <v>AC Eléctrico</v>
      </c>
    </row>
    <row r="709" spans="1:23" ht="12" customHeight="1">
      <c r="A709" s="10">
        <v>705</v>
      </c>
      <c r="B709" s="69" t="s">
        <v>219</v>
      </c>
      <c r="C709" s="69" t="s">
        <v>69</v>
      </c>
      <c r="D709" s="11" t="s">
        <v>51</v>
      </c>
      <c r="E709" s="11" t="s">
        <v>304</v>
      </c>
      <c r="F709" s="12" t="s">
        <v>49</v>
      </c>
      <c r="G709" s="11" t="s">
        <v>511</v>
      </c>
      <c r="H709" s="12" t="s">
        <v>307</v>
      </c>
      <c r="I709" s="11" t="s">
        <v>507</v>
      </c>
      <c r="J709" s="12" t="str">
        <f>"≥17h"</f>
        <v>≥17h</v>
      </c>
      <c r="K709" s="12" t="s">
        <v>512</v>
      </c>
      <c r="L709" s="69" t="s">
        <v>518</v>
      </c>
      <c r="M709" s="148">
        <v>1</v>
      </c>
      <c r="N709" s="158"/>
      <c r="O709" s="149"/>
      <c r="P709" s="149"/>
      <c r="Q709" s="149"/>
      <c r="R709" s="149"/>
      <c r="S709" s="149"/>
      <c r="T709" s="150"/>
      <c r="U709" s="132" t="s">
        <v>374</v>
      </c>
      <c r="V709" s="133" t="str">
        <f>VLOOKUP(A709,DB_ACS_Q1_Q4!$A$4:$AD$1328,13)</f>
        <v>Electricidad</v>
      </c>
      <c r="W709" s="134" t="str">
        <f>VLOOKUP(A709,DB_REF_Q1_Q4!$A$4:$AD$1328,13)</f>
        <v>AC Eléctrico</v>
      </c>
    </row>
    <row r="710" spans="1:23" ht="12" customHeight="1">
      <c r="A710" s="10">
        <v>706</v>
      </c>
      <c r="B710" s="69" t="s">
        <v>134</v>
      </c>
      <c r="C710" s="69" t="s">
        <v>131</v>
      </c>
      <c r="D710" s="11" t="s">
        <v>51</v>
      </c>
      <c r="E710" s="11" t="s">
        <v>304</v>
      </c>
      <c r="F710" s="12" t="s">
        <v>50</v>
      </c>
      <c r="G710" s="11" t="s">
        <v>511</v>
      </c>
      <c r="H710" s="12" t="s">
        <v>306</v>
      </c>
      <c r="I710" s="11" t="s">
        <v>507</v>
      </c>
      <c r="J710" s="11" t="str">
        <f>"12-16h"</f>
        <v>12-16h</v>
      </c>
      <c r="K710" s="12" t="s">
        <v>512</v>
      </c>
      <c r="L710" s="69" t="s">
        <v>519</v>
      </c>
      <c r="M710" s="148">
        <v>1</v>
      </c>
      <c r="N710" s="158"/>
      <c r="O710" s="149"/>
      <c r="P710" s="149"/>
      <c r="Q710" s="149"/>
      <c r="R710" s="149"/>
      <c r="S710" s="149"/>
      <c r="T710" s="150"/>
      <c r="U710" s="132" t="s">
        <v>373</v>
      </c>
      <c r="V710" s="133" t="str">
        <f>VLOOKUP(A710,DB_ACS_Q1_Q4!$A$4:$AD$1328,13)</f>
        <v>Gas Natural</v>
      </c>
      <c r="W710" s="134" t="str">
        <f>VLOOKUP(A710,DB_REF_Q1_Q4!$A$4:$AD$1328,13)</f>
        <v>Ninguno</v>
      </c>
    </row>
    <row r="711" spans="1:23" ht="12" customHeight="1">
      <c r="A711" s="10">
        <v>707</v>
      </c>
      <c r="B711" s="69" t="s">
        <v>104</v>
      </c>
      <c r="C711" s="69" t="s">
        <v>83</v>
      </c>
      <c r="D711" s="11" t="str">
        <f>"+60"</f>
        <v>+60</v>
      </c>
      <c r="E711" s="11" t="s">
        <v>303</v>
      </c>
      <c r="F711" s="12" t="s">
        <v>48</v>
      </c>
      <c r="G711" s="12" t="s">
        <v>310</v>
      </c>
      <c r="H711" s="12" t="s">
        <v>306</v>
      </c>
      <c r="I711" s="103" t="s">
        <v>505</v>
      </c>
      <c r="J711" s="11" t="str">
        <f>"12-16h"</f>
        <v>12-16h</v>
      </c>
      <c r="K711" s="12" t="s">
        <v>513</v>
      </c>
      <c r="L711" s="69" t="s">
        <v>518</v>
      </c>
      <c r="M711" s="148">
        <v>1</v>
      </c>
      <c r="N711" s="158"/>
      <c r="O711" s="149"/>
      <c r="P711" s="149"/>
      <c r="Q711" s="149"/>
      <c r="R711" s="149"/>
      <c r="S711" s="149"/>
      <c r="T711" s="150"/>
      <c r="U711" s="132" t="s">
        <v>342</v>
      </c>
      <c r="V711" s="133" t="str">
        <f>VLOOKUP(A711,DB_ACS_Q1_Q4!$A$4:$AD$1328,13)</f>
        <v>Electricidad</v>
      </c>
      <c r="W711" s="134" t="str">
        <f>VLOOKUP(A711,DB_REF_Q1_Q4!$A$4:$AD$1328,13)</f>
        <v>Bomba de calor aire</v>
      </c>
    </row>
    <row r="712" spans="1:23" ht="12" customHeight="1">
      <c r="A712" s="10">
        <v>708</v>
      </c>
      <c r="B712" s="69" t="s">
        <v>134</v>
      </c>
      <c r="C712" s="69" t="s">
        <v>131</v>
      </c>
      <c r="D712" s="11" t="s">
        <v>51</v>
      </c>
      <c r="E712" s="11" t="s">
        <v>303</v>
      </c>
      <c r="F712" s="12" t="s">
        <v>50</v>
      </c>
      <c r="G712" s="11" t="s">
        <v>511</v>
      </c>
      <c r="H712" s="12" t="s">
        <v>306</v>
      </c>
      <c r="I712" s="103" t="s">
        <v>504</v>
      </c>
      <c r="J712" s="12" t="str">
        <f>"≥17h"</f>
        <v>≥17h</v>
      </c>
      <c r="K712" s="12" t="s">
        <v>512</v>
      </c>
      <c r="L712" s="69" t="s">
        <v>519</v>
      </c>
      <c r="M712" s="148">
        <v>1</v>
      </c>
      <c r="N712" s="158"/>
      <c r="O712" s="149"/>
      <c r="P712" s="149">
        <v>1</v>
      </c>
      <c r="Q712" s="149"/>
      <c r="R712" s="149">
        <v>1</v>
      </c>
      <c r="S712" s="149"/>
      <c r="T712" s="150"/>
      <c r="U712" s="132" t="s">
        <v>373</v>
      </c>
      <c r="V712" s="133" t="str">
        <f>VLOOKUP(A712,DB_ACS_Q1_Q4!$A$4:$AD$1328,13)</f>
        <v>Gas Natural</v>
      </c>
      <c r="W712" s="134" t="str">
        <f>VLOOKUP(A712,DB_REF_Q1_Q4!$A$4:$AD$1328,13)</f>
        <v>Ninguno</v>
      </c>
    </row>
    <row r="713" spans="1:23" ht="12" customHeight="1">
      <c r="A713" s="10">
        <v>709</v>
      </c>
      <c r="B713" s="69" t="s">
        <v>220</v>
      </c>
      <c r="C713" s="69" t="s">
        <v>69</v>
      </c>
      <c r="D713" s="11" t="str">
        <f>"+60"</f>
        <v>+60</v>
      </c>
      <c r="E713" s="11" t="s">
        <v>304</v>
      </c>
      <c r="F713" s="12" t="s">
        <v>48</v>
      </c>
      <c r="G713" s="12" t="s">
        <v>310</v>
      </c>
      <c r="H713" s="12" t="s">
        <v>308</v>
      </c>
      <c r="I713" s="11" t="s">
        <v>507</v>
      </c>
      <c r="J713" s="12" t="str">
        <f>"≥17h"</f>
        <v>≥17h</v>
      </c>
      <c r="K713" s="12" t="s">
        <v>513</v>
      </c>
      <c r="L713" s="69" t="s">
        <v>518</v>
      </c>
      <c r="M713" s="148">
        <v>1</v>
      </c>
      <c r="N713" s="158"/>
      <c r="O713" s="149"/>
      <c r="P713" s="149"/>
      <c r="Q713" s="149"/>
      <c r="R713" s="149"/>
      <c r="S713" s="149"/>
      <c r="T713" s="150"/>
      <c r="U713" s="132" t="s">
        <v>371</v>
      </c>
      <c r="V713" s="133" t="str">
        <f>VLOOKUP(A713,DB_ACS_Q1_Q4!$A$4:$AD$1328,13)</f>
        <v>GLP</v>
      </c>
      <c r="W713" s="134" t="str">
        <f>VLOOKUP(A713,DB_REF_Q1_Q4!$A$4:$AD$1328,13)</f>
        <v>AC Eléctrico</v>
      </c>
    </row>
    <row r="714" spans="1:23" ht="12" customHeight="1">
      <c r="A714" s="10">
        <v>710</v>
      </c>
      <c r="B714" s="69" t="s">
        <v>104</v>
      </c>
      <c r="C714" s="69" t="s">
        <v>83</v>
      </c>
      <c r="D714" s="11" t="s">
        <v>51</v>
      </c>
      <c r="E714" s="11" t="s">
        <v>304</v>
      </c>
      <c r="F714" s="12" t="s">
        <v>49</v>
      </c>
      <c r="G714" s="12" t="s">
        <v>510</v>
      </c>
      <c r="H714" s="12" t="s">
        <v>307</v>
      </c>
      <c r="I714" s="11" t="s">
        <v>507</v>
      </c>
      <c r="J714" s="12" t="str">
        <f>"≥17h"</f>
        <v>≥17h</v>
      </c>
      <c r="K714" s="12" t="s">
        <v>512</v>
      </c>
      <c r="L714" s="69" t="s">
        <v>518</v>
      </c>
      <c r="M714" s="148">
        <v>1</v>
      </c>
      <c r="N714" s="158"/>
      <c r="O714" s="149"/>
      <c r="P714" s="149"/>
      <c r="Q714" s="149"/>
      <c r="R714" s="149"/>
      <c r="S714" s="149"/>
      <c r="T714" s="150"/>
      <c r="U714" s="132" t="s">
        <v>342</v>
      </c>
      <c r="V714" s="133" t="str">
        <f>VLOOKUP(A714,DB_ACS_Q1_Q4!$A$4:$AD$1328,13)</f>
        <v>Electricidad</v>
      </c>
      <c r="W714" s="134" t="str">
        <f>VLOOKUP(A714,DB_REF_Q1_Q4!$A$4:$AD$1328,13)</f>
        <v>Ninguno</v>
      </c>
    </row>
    <row r="715" spans="1:23" ht="12" customHeight="1">
      <c r="A715" s="10">
        <v>711</v>
      </c>
      <c r="B715" s="69" t="s">
        <v>221</v>
      </c>
      <c r="C715" s="69" t="s">
        <v>69</v>
      </c>
      <c r="D715" s="11" t="s">
        <v>51</v>
      </c>
      <c r="E715" s="11" t="s">
        <v>304</v>
      </c>
      <c r="F715" s="12" t="s">
        <v>50</v>
      </c>
      <c r="G715" s="11" t="s">
        <v>511</v>
      </c>
      <c r="H715" s="12" t="s">
        <v>308</v>
      </c>
      <c r="I715" s="103" t="s">
        <v>504</v>
      </c>
      <c r="J715" s="12" t="str">
        <f>"≥17h"</f>
        <v>≥17h</v>
      </c>
      <c r="K715" s="12" t="s">
        <v>512</v>
      </c>
      <c r="L715" s="69" t="s">
        <v>518</v>
      </c>
      <c r="M715" s="148">
        <v>1</v>
      </c>
      <c r="N715" s="158"/>
      <c r="O715" s="149"/>
      <c r="P715" s="149"/>
      <c r="Q715" s="149"/>
      <c r="R715" s="149"/>
      <c r="S715" s="149"/>
      <c r="T715" s="150"/>
      <c r="U715" s="132" t="s">
        <v>342</v>
      </c>
      <c r="V715" s="133" t="str">
        <f>VLOOKUP(A715,DB_ACS_Q1_Q4!$A$4:$AD$1328,13)</f>
        <v>Electricidad</v>
      </c>
      <c r="W715" s="134" t="str">
        <f>VLOOKUP(A715,DB_REF_Q1_Q4!$A$4:$AD$1328,13)</f>
        <v>AC Eléctrico</v>
      </c>
    </row>
    <row r="716" spans="1:23" ht="12" customHeight="1">
      <c r="A716" s="10">
        <v>712</v>
      </c>
      <c r="B716" s="69" t="s">
        <v>124</v>
      </c>
      <c r="C716" s="69" t="s">
        <v>72</v>
      </c>
      <c r="D716" s="11" t="str">
        <f>"+60"</f>
        <v>+60</v>
      </c>
      <c r="E716" s="11" t="s">
        <v>303</v>
      </c>
      <c r="F716" s="12" t="s">
        <v>50</v>
      </c>
      <c r="G716" s="11" t="s">
        <v>511</v>
      </c>
      <c r="H716" s="12" t="s">
        <v>308</v>
      </c>
      <c r="I716" s="103" t="s">
        <v>505</v>
      </c>
      <c r="J716" s="12" t="str">
        <f>"≥17h"</f>
        <v>≥17h</v>
      </c>
      <c r="K716" s="12" t="s">
        <v>47</v>
      </c>
      <c r="L716" s="69" t="s">
        <v>519</v>
      </c>
      <c r="M716" s="148"/>
      <c r="N716" s="158"/>
      <c r="O716" s="149"/>
      <c r="P716" s="149">
        <v>1</v>
      </c>
      <c r="Q716" s="149"/>
      <c r="R716" s="149"/>
      <c r="S716" s="149"/>
      <c r="T716" s="150"/>
      <c r="U716" s="132" t="s">
        <v>374</v>
      </c>
      <c r="V716" s="133" t="str">
        <f>VLOOKUP(A716,DB_ACS_Q1_Q4!$A$4:$AD$1328,13)</f>
        <v>Gasóleo</v>
      </c>
      <c r="W716" s="134" t="str">
        <f>VLOOKUP(A716,DB_REF_Q1_Q4!$A$4:$AD$1328,13)</f>
        <v>Ninguno</v>
      </c>
    </row>
    <row r="717" spans="1:23" ht="12" customHeight="1">
      <c r="A717" s="10">
        <v>713</v>
      </c>
      <c r="B717" s="69" t="s">
        <v>222</v>
      </c>
      <c r="C717" s="69" t="s">
        <v>69</v>
      </c>
      <c r="D717" s="11" t="s">
        <v>51</v>
      </c>
      <c r="E717" s="11" t="s">
        <v>304</v>
      </c>
      <c r="F717" s="12" t="s">
        <v>50</v>
      </c>
      <c r="G717" s="11" t="s">
        <v>511</v>
      </c>
      <c r="H717" s="12" t="s">
        <v>308</v>
      </c>
      <c r="I717" s="11" t="s">
        <v>507</v>
      </c>
      <c r="J717" s="11" t="str">
        <f>"12-16h"</f>
        <v>12-16h</v>
      </c>
      <c r="K717" s="12" t="s">
        <v>513</v>
      </c>
      <c r="L717" s="69" t="s">
        <v>518</v>
      </c>
      <c r="M717" s="148"/>
      <c r="N717" s="158"/>
      <c r="O717" s="149"/>
      <c r="P717" s="149"/>
      <c r="Q717" s="149"/>
      <c r="R717" s="149"/>
      <c r="S717" s="149"/>
      <c r="T717" s="150">
        <v>1</v>
      </c>
      <c r="U717" s="132" t="s">
        <v>373</v>
      </c>
      <c r="V717" s="133" t="str">
        <f>VLOOKUP(A717,DB_ACS_Q1_Q4!$A$4:$AD$1328,13)</f>
        <v>Gas Natural</v>
      </c>
      <c r="W717" s="134" t="str">
        <f>VLOOKUP(A717,DB_REF_Q1_Q4!$A$4:$AD$1328,13)</f>
        <v>AC Eléctrico</v>
      </c>
    </row>
    <row r="718" spans="1:23" ht="12" customHeight="1">
      <c r="A718" s="10">
        <v>714</v>
      </c>
      <c r="B718" s="69" t="s">
        <v>104</v>
      </c>
      <c r="C718" s="69" t="s">
        <v>83</v>
      </c>
      <c r="D718" s="11" t="s">
        <v>51</v>
      </c>
      <c r="E718" s="11" t="s">
        <v>304</v>
      </c>
      <c r="F718" s="12" t="s">
        <v>48</v>
      </c>
      <c r="G718" s="12" t="s">
        <v>510</v>
      </c>
      <c r="H718" s="12" t="s">
        <v>307</v>
      </c>
      <c r="I718" s="11" t="s">
        <v>507</v>
      </c>
      <c r="J718" s="12" t="str">
        <f>"≥17h"</f>
        <v>≥17h</v>
      </c>
      <c r="K718" s="12" t="s">
        <v>47</v>
      </c>
      <c r="L718" s="69" t="s">
        <v>518</v>
      </c>
      <c r="M718" s="148">
        <v>1</v>
      </c>
      <c r="N718" s="158"/>
      <c r="O718" s="149"/>
      <c r="P718" s="149"/>
      <c r="Q718" s="149"/>
      <c r="R718" s="149"/>
      <c r="S718" s="149"/>
      <c r="T718" s="150"/>
      <c r="U718" s="132" t="s">
        <v>342</v>
      </c>
      <c r="V718" s="133" t="str">
        <f>VLOOKUP(A718,DB_ACS_Q1_Q4!$A$4:$AD$1328,13)</f>
        <v>Electricidad</v>
      </c>
      <c r="W718" s="134" t="str">
        <f>VLOOKUP(A718,DB_REF_Q1_Q4!$A$4:$AD$1328,13)</f>
        <v>Ninguno</v>
      </c>
    </row>
    <row r="719" spans="1:23" ht="12" customHeight="1">
      <c r="A719" s="10">
        <v>715</v>
      </c>
      <c r="B719" s="69" t="s">
        <v>82</v>
      </c>
      <c r="C719" s="69" t="s">
        <v>82</v>
      </c>
      <c r="D719" s="11" t="str">
        <f>"+60"</f>
        <v>+60</v>
      </c>
      <c r="E719" s="11" t="s">
        <v>303</v>
      </c>
      <c r="F719" s="12" t="s">
        <v>50</v>
      </c>
      <c r="G719" s="12" t="s">
        <v>310</v>
      </c>
      <c r="H719" s="12" t="s">
        <v>306</v>
      </c>
      <c r="I719" s="103" t="s">
        <v>504</v>
      </c>
      <c r="J719" s="11" t="str">
        <f>"12-16h"</f>
        <v>12-16h</v>
      </c>
      <c r="K719" s="12" t="s">
        <v>512</v>
      </c>
      <c r="L719" s="69" t="s">
        <v>518</v>
      </c>
      <c r="M719" s="148">
        <v>1</v>
      </c>
      <c r="N719" s="158"/>
      <c r="O719" s="149"/>
      <c r="P719" s="149"/>
      <c r="Q719" s="149"/>
      <c r="R719" s="149"/>
      <c r="S719" s="149"/>
      <c r="T719" s="150"/>
      <c r="U719" s="132" t="s">
        <v>371</v>
      </c>
      <c r="V719" s="133" t="str">
        <f>VLOOKUP(A719,DB_ACS_Q1_Q4!$A$4:$AD$1328,13)</f>
        <v>GLP</v>
      </c>
      <c r="W719" s="134" t="str">
        <f>VLOOKUP(A719,DB_REF_Q1_Q4!$A$4:$AD$1328,13)</f>
        <v>AC Eléctrico</v>
      </c>
    </row>
    <row r="720" spans="1:23" ht="12" customHeight="1">
      <c r="A720" s="10">
        <v>716</v>
      </c>
      <c r="B720" s="69" t="s">
        <v>104</v>
      </c>
      <c r="C720" s="69" t="s">
        <v>83</v>
      </c>
      <c r="D720" s="11" t="str">
        <f>"+60"</f>
        <v>+60</v>
      </c>
      <c r="E720" s="11" t="s">
        <v>303</v>
      </c>
      <c r="F720" s="12" t="s">
        <v>48</v>
      </c>
      <c r="G720" s="12" t="s">
        <v>310</v>
      </c>
      <c r="H720" s="12" t="s">
        <v>306</v>
      </c>
      <c r="I720" s="103" t="s">
        <v>504</v>
      </c>
      <c r="J720" s="12" t="str">
        <f>"≥17h"</f>
        <v>≥17h</v>
      </c>
      <c r="K720" s="12" t="s">
        <v>513</v>
      </c>
      <c r="L720" s="69" t="s">
        <v>518</v>
      </c>
      <c r="M720" s="148">
        <v>1</v>
      </c>
      <c r="N720" s="158"/>
      <c r="O720" s="149"/>
      <c r="P720" s="149"/>
      <c r="Q720" s="149"/>
      <c r="R720" s="149"/>
      <c r="S720" s="149"/>
      <c r="T720" s="150"/>
      <c r="U720" s="132" t="s">
        <v>371</v>
      </c>
      <c r="V720" s="133" t="str">
        <f>VLOOKUP(A720,DB_ACS_Q1_Q4!$A$4:$AD$1328,13)</f>
        <v>GLP</v>
      </c>
      <c r="W720" s="134" t="str">
        <f>VLOOKUP(A720,DB_REF_Q1_Q4!$A$4:$AD$1328,13)</f>
        <v>AC Eléctrico</v>
      </c>
    </row>
    <row r="721" spans="1:23" ht="12" customHeight="1">
      <c r="A721" s="10">
        <v>717</v>
      </c>
      <c r="B721" s="69" t="s">
        <v>152</v>
      </c>
      <c r="C721" s="69" t="s">
        <v>79</v>
      </c>
      <c r="D721" s="11" t="s">
        <v>51</v>
      </c>
      <c r="E721" s="11" t="s">
        <v>304</v>
      </c>
      <c r="F721" s="12" t="s">
        <v>49</v>
      </c>
      <c r="G721" s="11" t="s">
        <v>511</v>
      </c>
      <c r="H721" s="12" t="s">
        <v>307</v>
      </c>
      <c r="I721" s="103" t="s">
        <v>504</v>
      </c>
      <c r="J721" s="12" t="str">
        <f>"≥17h"</f>
        <v>≥17h</v>
      </c>
      <c r="K721" s="12" t="s">
        <v>512</v>
      </c>
      <c r="L721" s="69" t="s">
        <v>520</v>
      </c>
      <c r="M721" s="148"/>
      <c r="N721" s="158"/>
      <c r="O721" s="149"/>
      <c r="P721" s="149">
        <v>1</v>
      </c>
      <c r="Q721" s="149"/>
      <c r="R721" s="149"/>
      <c r="S721" s="149"/>
      <c r="T721" s="150"/>
      <c r="U721" s="132" t="s">
        <v>373</v>
      </c>
      <c r="V721" s="133" t="str">
        <f>VLOOKUP(A721,DB_ACS_Q1_Q4!$A$4:$AD$1328,13)</f>
        <v>Gas Natural</v>
      </c>
      <c r="W721" s="134" t="str">
        <f>VLOOKUP(A721,DB_REF_Q1_Q4!$A$4:$AD$1328,13)</f>
        <v>Ninguno</v>
      </c>
    </row>
    <row r="722" spans="1:23" ht="12" customHeight="1">
      <c r="A722" s="10">
        <v>718</v>
      </c>
      <c r="B722" s="69" t="s">
        <v>222</v>
      </c>
      <c r="C722" s="69" t="s">
        <v>69</v>
      </c>
      <c r="D722" s="11" t="s">
        <v>51</v>
      </c>
      <c r="E722" s="11" t="s">
        <v>303</v>
      </c>
      <c r="F722" s="12" t="s">
        <v>48</v>
      </c>
      <c r="G722" s="11" t="s">
        <v>511</v>
      </c>
      <c r="H722" s="12" t="s">
        <v>308</v>
      </c>
      <c r="I722" s="11" t="s">
        <v>507</v>
      </c>
      <c r="J722" s="12" t="str">
        <f>"≥17h"</f>
        <v>≥17h</v>
      </c>
      <c r="K722" s="12" t="s">
        <v>513</v>
      </c>
      <c r="L722" s="69" t="s">
        <v>518</v>
      </c>
      <c r="M722" s="148">
        <v>1</v>
      </c>
      <c r="N722" s="158"/>
      <c r="O722" s="149"/>
      <c r="P722" s="149"/>
      <c r="Q722" s="149"/>
      <c r="R722" s="149"/>
      <c r="S722" s="149"/>
      <c r="T722" s="150"/>
      <c r="U722" s="132" t="s">
        <v>373</v>
      </c>
      <c r="V722" s="133" t="str">
        <f>VLOOKUP(A722,DB_ACS_Q1_Q4!$A$4:$AD$1328,13)</f>
        <v>Gas Natural</v>
      </c>
      <c r="W722" s="134" t="str">
        <f>VLOOKUP(A722,DB_REF_Q1_Q4!$A$4:$AD$1328,13)</f>
        <v>AC Eléctrico</v>
      </c>
    </row>
    <row r="723" spans="1:23" ht="12" customHeight="1">
      <c r="A723" s="10">
        <v>719</v>
      </c>
      <c r="B723" s="69" t="s">
        <v>82</v>
      </c>
      <c r="C723" s="69" t="s">
        <v>82</v>
      </c>
      <c r="D723" s="11" t="str">
        <f>"+60"</f>
        <v>+60</v>
      </c>
      <c r="E723" s="11" t="s">
        <v>304</v>
      </c>
      <c r="F723" s="12" t="s">
        <v>50</v>
      </c>
      <c r="G723" s="12" t="s">
        <v>310</v>
      </c>
      <c r="H723" s="12" t="s">
        <v>306</v>
      </c>
      <c r="I723" s="103" t="s">
        <v>504</v>
      </c>
      <c r="J723" s="12" t="str">
        <f>"≥17h"</f>
        <v>≥17h</v>
      </c>
      <c r="K723" s="12" t="s">
        <v>47</v>
      </c>
      <c r="L723" s="69" t="s">
        <v>518</v>
      </c>
      <c r="M723" s="148"/>
      <c r="N723" s="158"/>
      <c r="O723" s="149"/>
      <c r="P723" s="149">
        <v>1</v>
      </c>
      <c r="Q723" s="149"/>
      <c r="R723" s="149"/>
      <c r="S723" s="149"/>
      <c r="T723" s="150"/>
      <c r="U723" s="132" t="s">
        <v>373</v>
      </c>
      <c r="V723" s="133" t="str">
        <f>VLOOKUP(A723,DB_ACS_Q1_Q4!$A$4:$AD$1328,13)</f>
        <v>Gas Natural</v>
      </c>
      <c r="W723" s="134" t="str">
        <f>VLOOKUP(A723,DB_REF_Q1_Q4!$A$4:$AD$1328,13)</f>
        <v>AC Eléctrico</v>
      </c>
    </row>
    <row r="724" spans="1:23" ht="12" customHeight="1">
      <c r="A724" s="10">
        <v>720</v>
      </c>
      <c r="B724" s="69" t="s">
        <v>82</v>
      </c>
      <c r="C724" s="69" t="s">
        <v>82</v>
      </c>
      <c r="D724" s="11" t="str">
        <f>"+60"</f>
        <v>+60</v>
      </c>
      <c r="E724" s="11" t="s">
        <v>303</v>
      </c>
      <c r="F724" s="12" t="s">
        <v>48</v>
      </c>
      <c r="G724" s="12" t="s">
        <v>310</v>
      </c>
      <c r="H724" s="12" t="s">
        <v>306</v>
      </c>
      <c r="I724" s="11" t="s">
        <v>504</v>
      </c>
      <c r="J724" s="11" t="str">
        <f>"12-16h"</f>
        <v>12-16h</v>
      </c>
      <c r="K724" s="12" t="s">
        <v>47</v>
      </c>
      <c r="L724" s="69" t="s">
        <v>518</v>
      </c>
      <c r="M724" s="148"/>
      <c r="N724" s="158"/>
      <c r="O724" s="149"/>
      <c r="P724" s="149">
        <v>1</v>
      </c>
      <c r="Q724" s="149"/>
      <c r="R724" s="149"/>
      <c r="S724" s="149"/>
      <c r="T724" s="150"/>
      <c r="U724" s="132" t="s">
        <v>371</v>
      </c>
      <c r="V724" s="133" t="str">
        <f>VLOOKUP(A724,DB_ACS_Q1_Q4!$A$4:$AD$1328,13)</f>
        <v>Gas Natural</v>
      </c>
      <c r="W724" s="134" t="str">
        <f>VLOOKUP(A724,DB_REF_Q1_Q4!$A$4:$AD$1328,13)</f>
        <v>Bomba de calor aire</v>
      </c>
    </row>
    <row r="725" spans="1:23" ht="12" customHeight="1">
      <c r="A725" s="10">
        <v>721</v>
      </c>
      <c r="B725" s="69" t="s">
        <v>222</v>
      </c>
      <c r="C725" s="69" t="s">
        <v>69</v>
      </c>
      <c r="D725" s="11" t="s">
        <v>51</v>
      </c>
      <c r="E725" s="11" t="s">
        <v>304</v>
      </c>
      <c r="F725" s="12" t="s">
        <v>50</v>
      </c>
      <c r="G725" s="11" t="s">
        <v>511</v>
      </c>
      <c r="H725" s="12" t="s">
        <v>307</v>
      </c>
      <c r="I725" s="11" t="s">
        <v>507</v>
      </c>
      <c r="J725" s="12" t="str">
        <f>"≥17h"</f>
        <v>≥17h</v>
      </c>
      <c r="K725" s="12" t="s">
        <v>513</v>
      </c>
      <c r="L725" s="69" t="s">
        <v>518</v>
      </c>
      <c r="M725" s="148">
        <v>1</v>
      </c>
      <c r="N725" s="158">
        <v>1</v>
      </c>
      <c r="O725" s="149">
        <v>1</v>
      </c>
      <c r="P725" s="149">
        <v>1</v>
      </c>
      <c r="Q725" s="149">
        <v>1</v>
      </c>
      <c r="R725" s="149">
        <v>1</v>
      </c>
      <c r="S725" s="149">
        <v>1</v>
      </c>
      <c r="T725" s="150"/>
      <c r="U725" s="132" t="s">
        <v>373</v>
      </c>
      <c r="V725" s="133" t="str">
        <f>VLOOKUP(A725,DB_ACS_Q1_Q4!$A$4:$AD$1328,13)</f>
        <v>Gas Natural</v>
      </c>
      <c r="W725" s="134" t="str">
        <f>VLOOKUP(A725,DB_REF_Q1_Q4!$A$4:$AD$1328,13)</f>
        <v>AC Eléctrico</v>
      </c>
    </row>
    <row r="726" spans="1:23" ht="12" customHeight="1">
      <c r="A726" s="10">
        <v>722</v>
      </c>
      <c r="B726" s="69" t="s">
        <v>82</v>
      </c>
      <c r="C726" s="69" t="s">
        <v>82</v>
      </c>
      <c r="D726" s="11" t="str">
        <f>"+60"</f>
        <v>+60</v>
      </c>
      <c r="E726" s="11" t="s">
        <v>303</v>
      </c>
      <c r="F726" s="12" t="s">
        <v>49</v>
      </c>
      <c r="G726" s="12" t="s">
        <v>310</v>
      </c>
      <c r="H726" s="12" t="s">
        <v>306</v>
      </c>
      <c r="I726" s="103" t="s">
        <v>505</v>
      </c>
      <c r="J726" s="12" t="str">
        <f>"≥17h"</f>
        <v>≥17h</v>
      </c>
      <c r="K726" s="12" t="s">
        <v>512</v>
      </c>
      <c r="L726" s="69" t="s">
        <v>518</v>
      </c>
      <c r="M726" s="148"/>
      <c r="N726" s="158"/>
      <c r="O726" s="149"/>
      <c r="P726" s="149">
        <v>1</v>
      </c>
      <c r="Q726" s="149"/>
      <c r="R726" s="149"/>
      <c r="S726" s="149"/>
      <c r="T726" s="150"/>
      <c r="U726" s="132" t="s">
        <v>371</v>
      </c>
      <c r="V726" s="133" t="str">
        <f>VLOOKUP(A726,DB_ACS_Q1_Q4!$A$4:$AD$1328,13)</f>
        <v>Gas Natural</v>
      </c>
      <c r="W726" s="134" t="str">
        <f>VLOOKUP(A726,DB_REF_Q1_Q4!$A$4:$AD$1328,13)</f>
        <v>AC Eléctrico</v>
      </c>
    </row>
    <row r="727" spans="1:23" ht="12" customHeight="1">
      <c r="A727" s="10">
        <v>723</v>
      </c>
      <c r="B727" s="69" t="s">
        <v>152</v>
      </c>
      <c r="C727" s="69" t="s">
        <v>79</v>
      </c>
      <c r="D727" s="11" t="s">
        <v>51</v>
      </c>
      <c r="E727" s="11" t="s">
        <v>303</v>
      </c>
      <c r="F727" s="12" t="s">
        <v>49</v>
      </c>
      <c r="G727" s="11" t="s">
        <v>511</v>
      </c>
      <c r="H727" s="12" t="s">
        <v>306</v>
      </c>
      <c r="I727" s="11" t="s">
        <v>504</v>
      </c>
      <c r="J727" s="12" t="str">
        <f>"≥17h"</f>
        <v>≥17h</v>
      </c>
      <c r="K727" s="12" t="s">
        <v>513</v>
      </c>
      <c r="L727" s="69" t="s">
        <v>520</v>
      </c>
      <c r="M727" s="148">
        <v>1</v>
      </c>
      <c r="N727" s="158"/>
      <c r="O727" s="149"/>
      <c r="P727" s="149"/>
      <c r="Q727" s="149"/>
      <c r="R727" s="149"/>
      <c r="S727" s="149"/>
      <c r="T727" s="150"/>
      <c r="U727" s="132" t="s">
        <v>372</v>
      </c>
      <c r="V727" s="133" t="str">
        <f>VLOOKUP(A727,DB_ACS_Q1_Q4!$A$4:$AD$1328,13)</f>
        <v>GLP</v>
      </c>
      <c r="W727" s="134" t="str">
        <f>VLOOKUP(A727,DB_REF_Q1_Q4!$A$4:$AD$1328,13)</f>
        <v>Ninguno</v>
      </c>
    </row>
    <row r="728" spans="1:23" ht="12" customHeight="1">
      <c r="A728" s="10">
        <v>724</v>
      </c>
      <c r="B728" s="69" t="s">
        <v>222</v>
      </c>
      <c r="C728" s="69" t="s">
        <v>69</v>
      </c>
      <c r="D728" s="11" t="s">
        <v>51</v>
      </c>
      <c r="E728" s="11" t="s">
        <v>304</v>
      </c>
      <c r="F728" s="12" t="s">
        <v>48</v>
      </c>
      <c r="G728" s="12" t="s">
        <v>510</v>
      </c>
      <c r="H728" s="12" t="s">
        <v>308</v>
      </c>
      <c r="I728" s="103" t="s">
        <v>504</v>
      </c>
      <c r="J728" s="12" t="str">
        <f>"≥17h"</f>
        <v>≥17h</v>
      </c>
      <c r="K728" s="12" t="s">
        <v>47</v>
      </c>
      <c r="L728" s="69" t="s">
        <v>518</v>
      </c>
      <c r="M728" s="148"/>
      <c r="N728" s="158"/>
      <c r="O728" s="149"/>
      <c r="P728" s="149"/>
      <c r="Q728" s="149"/>
      <c r="R728" s="149">
        <v>1</v>
      </c>
      <c r="S728" s="149"/>
      <c r="T728" s="150"/>
      <c r="U728" s="132" t="s">
        <v>373</v>
      </c>
      <c r="V728" s="133" t="str">
        <f>VLOOKUP(A728,DB_ACS_Q1_Q4!$A$4:$AD$1328,13)</f>
        <v>Gas Natural</v>
      </c>
      <c r="W728" s="134" t="str">
        <f>VLOOKUP(A728,DB_REF_Q1_Q4!$A$4:$AD$1328,13)</f>
        <v>AC Eléctrico</v>
      </c>
    </row>
    <row r="729" spans="1:23" ht="12" customHeight="1">
      <c r="A729" s="10">
        <v>725</v>
      </c>
      <c r="B729" s="69" t="s">
        <v>152</v>
      </c>
      <c r="C729" s="69" t="s">
        <v>79</v>
      </c>
      <c r="D729" s="11" t="str">
        <f>"+60"</f>
        <v>+60</v>
      </c>
      <c r="E729" s="11" t="s">
        <v>304</v>
      </c>
      <c r="F729" s="12" t="s">
        <v>49</v>
      </c>
      <c r="G729" s="11" t="s">
        <v>511</v>
      </c>
      <c r="H729" s="12" t="s">
        <v>306</v>
      </c>
      <c r="I729" s="103" t="s">
        <v>504</v>
      </c>
      <c r="J729" s="12" t="str">
        <f>"≥17h"</f>
        <v>≥17h</v>
      </c>
      <c r="K729" s="12" t="s">
        <v>512</v>
      </c>
      <c r="L729" s="69" t="s">
        <v>520</v>
      </c>
      <c r="M729" s="148"/>
      <c r="N729" s="158"/>
      <c r="O729" s="149"/>
      <c r="P729" s="149">
        <v>1</v>
      </c>
      <c r="Q729" s="149"/>
      <c r="R729" s="149"/>
      <c r="S729" s="149"/>
      <c r="T729" s="150"/>
      <c r="U729" s="132" t="s">
        <v>372</v>
      </c>
      <c r="V729" s="133" t="str">
        <f>VLOOKUP(A729,DB_ACS_Q1_Q4!$A$4:$AD$1328,13)</f>
        <v>GLP</v>
      </c>
      <c r="W729" s="134" t="str">
        <f>VLOOKUP(A729,DB_REF_Q1_Q4!$A$4:$AD$1328,13)</f>
        <v>Ninguno</v>
      </c>
    </row>
    <row r="730" spans="1:23" ht="12" customHeight="1">
      <c r="A730" s="10">
        <v>726</v>
      </c>
      <c r="B730" s="69" t="s">
        <v>82</v>
      </c>
      <c r="C730" s="69" t="s">
        <v>82</v>
      </c>
      <c r="D730" s="11" t="str">
        <f>"+60"</f>
        <v>+60</v>
      </c>
      <c r="E730" s="11" t="s">
        <v>303</v>
      </c>
      <c r="F730" s="12" t="s">
        <v>48</v>
      </c>
      <c r="G730" s="12" t="s">
        <v>310</v>
      </c>
      <c r="H730" s="12" t="s">
        <v>306</v>
      </c>
      <c r="I730" s="11" t="s">
        <v>504</v>
      </c>
      <c r="J730" s="11" t="str">
        <f>"12-16h"</f>
        <v>12-16h</v>
      </c>
      <c r="K730" s="12" t="s">
        <v>513</v>
      </c>
      <c r="L730" s="69" t="s">
        <v>518</v>
      </c>
      <c r="M730" s="148">
        <v>1</v>
      </c>
      <c r="N730" s="158"/>
      <c r="O730" s="149"/>
      <c r="P730" s="149">
        <v>1</v>
      </c>
      <c r="Q730" s="149"/>
      <c r="R730" s="149"/>
      <c r="S730" s="149"/>
      <c r="T730" s="150"/>
      <c r="U730" s="132" t="s">
        <v>371</v>
      </c>
      <c r="V730" s="133" t="str">
        <f>VLOOKUP(A730,DB_ACS_Q1_Q4!$A$4:$AD$1328,13)</f>
        <v>Electricidad</v>
      </c>
      <c r="W730" s="134" t="str">
        <f>VLOOKUP(A730,DB_REF_Q1_Q4!$A$4:$AD$1328,13)</f>
        <v>AC Eléctrico</v>
      </c>
    </row>
    <row r="731" spans="1:23" ht="12" customHeight="1">
      <c r="A731" s="10">
        <v>727</v>
      </c>
      <c r="B731" s="69" t="s">
        <v>104</v>
      </c>
      <c r="C731" s="69" t="s">
        <v>83</v>
      </c>
      <c r="D731" s="11" t="str">
        <f>"+60"</f>
        <v>+60</v>
      </c>
      <c r="E731" s="11" t="s">
        <v>304</v>
      </c>
      <c r="F731" s="12" t="s">
        <v>49</v>
      </c>
      <c r="G731" s="12" t="s">
        <v>310</v>
      </c>
      <c r="H731" s="12" t="s">
        <v>306</v>
      </c>
      <c r="I731" s="11" t="s">
        <v>507</v>
      </c>
      <c r="J731" s="12" t="str">
        <f>"≥17h"</f>
        <v>≥17h</v>
      </c>
      <c r="K731" s="12" t="s">
        <v>512</v>
      </c>
      <c r="L731" s="69" t="s">
        <v>518</v>
      </c>
      <c r="M731" s="148"/>
      <c r="N731" s="158"/>
      <c r="O731" s="149"/>
      <c r="P731" s="149">
        <v>1</v>
      </c>
      <c r="Q731" s="149"/>
      <c r="R731" s="149"/>
      <c r="S731" s="149"/>
      <c r="T731" s="150"/>
      <c r="U731" s="132" t="s">
        <v>342</v>
      </c>
      <c r="V731" s="133" t="str">
        <f>VLOOKUP(A731,DB_ACS_Q1_Q4!$A$4:$AD$1328,13)</f>
        <v>Electricidad</v>
      </c>
      <c r="W731" s="134" t="str">
        <f>VLOOKUP(A731,DB_REF_Q1_Q4!$A$4:$AD$1328,13)</f>
        <v>Bomba de calor aire</v>
      </c>
    </row>
    <row r="732" spans="1:23" ht="12" customHeight="1">
      <c r="A732" s="10">
        <v>728</v>
      </c>
      <c r="B732" s="69" t="s">
        <v>153</v>
      </c>
      <c r="C732" s="69" t="s">
        <v>79</v>
      </c>
      <c r="D732" s="11" t="s">
        <v>51</v>
      </c>
      <c r="E732" s="11" t="s">
        <v>304</v>
      </c>
      <c r="F732" s="12" t="s">
        <v>50</v>
      </c>
      <c r="G732" s="11" t="s">
        <v>511</v>
      </c>
      <c r="H732" s="12" t="s">
        <v>307</v>
      </c>
      <c r="I732" s="11" t="s">
        <v>504</v>
      </c>
      <c r="J732" s="11" t="str">
        <f>"12-16h"</f>
        <v>12-16h</v>
      </c>
      <c r="K732" s="12" t="s">
        <v>47</v>
      </c>
      <c r="L732" s="69" t="s">
        <v>520</v>
      </c>
      <c r="M732" s="148"/>
      <c r="N732" s="158"/>
      <c r="O732" s="149"/>
      <c r="P732" s="149">
        <v>1</v>
      </c>
      <c r="Q732" s="149"/>
      <c r="R732" s="149"/>
      <c r="S732" s="149"/>
      <c r="T732" s="150"/>
      <c r="U732" s="132" t="s">
        <v>373</v>
      </c>
      <c r="V732" s="133" t="str">
        <f>VLOOKUP(A732,DB_ACS_Q1_Q4!$A$4:$AD$1328,13)</f>
        <v>Gas Natural</v>
      </c>
      <c r="W732" s="134" t="str">
        <f>VLOOKUP(A732,DB_REF_Q1_Q4!$A$4:$AD$1328,13)</f>
        <v>Ninguno</v>
      </c>
    </row>
    <row r="733" spans="1:23" ht="12" customHeight="1">
      <c r="A733" s="10">
        <v>729</v>
      </c>
      <c r="B733" s="69" t="s">
        <v>153</v>
      </c>
      <c r="C733" s="69" t="s">
        <v>79</v>
      </c>
      <c r="D733" s="11" t="s">
        <v>25</v>
      </c>
      <c r="E733" s="11" t="s">
        <v>304</v>
      </c>
      <c r="F733" s="12" t="s">
        <v>48</v>
      </c>
      <c r="G733" s="11" t="s">
        <v>511</v>
      </c>
      <c r="H733" s="12" t="s">
        <v>306</v>
      </c>
      <c r="I733" s="103" t="s">
        <v>504</v>
      </c>
      <c r="J733" s="12" t="str">
        <f>"≥17h"</f>
        <v>≥17h</v>
      </c>
      <c r="K733" s="12" t="s">
        <v>512</v>
      </c>
      <c r="L733" s="69" t="s">
        <v>520</v>
      </c>
      <c r="M733" s="148"/>
      <c r="N733" s="158"/>
      <c r="O733" s="149"/>
      <c r="P733" s="149"/>
      <c r="Q733" s="149"/>
      <c r="R733" s="149">
        <v>1</v>
      </c>
      <c r="S733" s="149"/>
      <c r="T733" s="150"/>
      <c r="U733" s="132" t="s">
        <v>373</v>
      </c>
      <c r="V733" s="133" t="str">
        <f>VLOOKUP(A733,DB_ACS_Q1_Q4!$A$4:$AD$1328,13)</f>
        <v>Gas Natural</v>
      </c>
      <c r="W733" s="134" t="str">
        <f>VLOOKUP(A733,DB_REF_Q1_Q4!$A$4:$AD$1328,13)</f>
        <v>Ninguno</v>
      </c>
    </row>
    <row r="734" spans="1:23" ht="12" customHeight="1">
      <c r="A734" s="10">
        <v>730</v>
      </c>
      <c r="B734" s="69" t="s">
        <v>82</v>
      </c>
      <c r="C734" s="69" t="s">
        <v>82</v>
      </c>
      <c r="D734" s="11" t="str">
        <f>"+60"</f>
        <v>+60</v>
      </c>
      <c r="E734" s="11" t="s">
        <v>303</v>
      </c>
      <c r="F734" s="12" t="s">
        <v>49</v>
      </c>
      <c r="G734" s="12" t="s">
        <v>310</v>
      </c>
      <c r="H734" s="12" t="s">
        <v>306</v>
      </c>
      <c r="I734" s="103" t="s">
        <v>504</v>
      </c>
      <c r="J734" s="12" t="str">
        <f>"≥17h"</f>
        <v>≥17h</v>
      </c>
      <c r="K734" s="12" t="s">
        <v>512</v>
      </c>
      <c r="L734" s="69" t="s">
        <v>518</v>
      </c>
      <c r="M734" s="148"/>
      <c r="N734" s="158"/>
      <c r="O734" s="149"/>
      <c r="P734" s="149">
        <v>1</v>
      </c>
      <c r="Q734" s="149"/>
      <c r="R734" s="149"/>
      <c r="S734" s="149"/>
      <c r="T734" s="150"/>
      <c r="U734" s="132" t="s">
        <v>372</v>
      </c>
      <c r="V734" s="133" t="str">
        <f>VLOOKUP(A734,DB_ACS_Q1_Q4!$A$4:$AD$1328,13)</f>
        <v>GLP</v>
      </c>
      <c r="W734" s="134" t="str">
        <f>VLOOKUP(A734,DB_REF_Q1_Q4!$A$4:$AD$1328,13)</f>
        <v>AC Eléctrico</v>
      </c>
    </row>
    <row r="735" spans="1:23" ht="12" customHeight="1">
      <c r="A735" s="10">
        <v>731</v>
      </c>
      <c r="B735" s="69" t="s">
        <v>84</v>
      </c>
      <c r="C735" s="69" t="s">
        <v>69</v>
      </c>
      <c r="D735" s="11" t="s">
        <v>51</v>
      </c>
      <c r="E735" s="11" t="s">
        <v>303</v>
      </c>
      <c r="F735" s="12" t="s">
        <v>50</v>
      </c>
      <c r="G735" s="12" t="s">
        <v>510</v>
      </c>
      <c r="H735" s="12" t="s">
        <v>307</v>
      </c>
      <c r="I735" s="103" t="s">
        <v>504</v>
      </c>
      <c r="J735" s="11" t="str">
        <f>"≤12h"</f>
        <v>≤12h</v>
      </c>
      <c r="K735" s="12" t="s">
        <v>47</v>
      </c>
      <c r="L735" s="69" t="s">
        <v>518</v>
      </c>
      <c r="M735" s="148">
        <v>1</v>
      </c>
      <c r="N735" s="158"/>
      <c r="O735" s="149"/>
      <c r="P735" s="149"/>
      <c r="Q735" s="149"/>
      <c r="R735" s="149"/>
      <c r="S735" s="149"/>
      <c r="T735" s="150"/>
      <c r="U735" s="132" t="s">
        <v>371</v>
      </c>
      <c r="V735" s="133" t="str">
        <f>VLOOKUP(A735,DB_ACS_Q1_Q4!$A$4:$AD$1328,13)</f>
        <v>Electricidad</v>
      </c>
      <c r="W735" s="134" t="str">
        <f>VLOOKUP(A735,DB_REF_Q1_Q4!$A$4:$AD$1328,13)</f>
        <v>AC Eléctrico</v>
      </c>
    </row>
    <row r="736" spans="1:23" ht="12" customHeight="1">
      <c r="A736" s="10">
        <v>732</v>
      </c>
      <c r="B736" s="69" t="s">
        <v>82</v>
      </c>
      <c r="C736" s="69" t="s">
        <v>82</v>
      </c>
      <c r="D736" s="11" t="str">
        <f>"+60"</f>
        <v>+60</v>
      </c>
      <c r="E736" s="11" t="s">
        <v>304</v>
      </c>
      <c r="F736" s="12" t="s">
        <v>49</v>
      </c>
      <c r="G736" s="12" t="s">
        <v>310</v>
      </c>
      <c r="H736" s="12" t="s">
        <v>306</v>
      </c>
      <c r="I736" s="11" t="s">
        <v>507</v>
      </c>
      <c r="J736" s="11" t="str">
        <f>"12-16h"</f>
        <v>12-16h</v>
      </c>
      <c r="K736" s="12" t="s">
        <v>512</v>
      </c>
      <c r="L736" s="69" t="s">
        <v>518</v>
      </c>
      <c r="M736" s="148">
        <v>1</v>
      </c>
      <c r="N736" s="158"/>
      <c r="O736" s="149"/>
      <c r="P736" s="149"/>
      <c r="Q736" s="149"/>
      <c r="R736" s="149"/>
      <c r="S736" s="149"/>
      <c r="T736" s="150"/>
      <c r="U736" s="132" t="s">
        <v>371</v>
      </c>
      <c r="V736" s="133" t="str">
        <f>VLOOKUP(A736,DB_ACS_Q1_Q4!$A$4:$AD$1328,13)</f>
        <v>Gas Natural</v>
      </c>
      <c r="W736" s="134" t="str">
        <f>VLOOKUP(A736,DB_REF_Q1_Q4!$A$4:$AD$1328,13)</f>
        <v>AC Eléctrico</v>
      </c>
    </row>
    <row r="737" spans="1:23" ht="12" customHeight="1">
      <c r="A737" s="10">
        <v>733</v>
      </c>
      <c r="B737" s="69" t="s">
        <v>104</v>
      </c>
      <c r="C737" s="69" t="s">
        <v>83</v>
      </c>
      <c r="D737" s="11" t="s">
        <v>51</v>
      </c>
      <c r="E737" s="11" t="s">
        <v>304</v>
      </c>
      <c r="F737" s="12" t="s">
        <v>49</v>
      </c>
      <c r="G737" s="12" t="s">
        <v>310</v>
      </c>
      <c r="H737" s="12" t="s">
        <v>306</v>
      </c>
      <c r="I737" s="103" t="s">
        <v>504</v>
      </c>
      <c r="J737" s="12" t="str">
        <f>"≥17h"</f>
        <v>≥17h</v>
      </c>
      <c r="K737" s="12" t="s">
        <v>512</v>
      </c>
      <c r="L737" s="69" t="s">
        <v>518</v>
      </c>
      <c r="M737" s="148">
        <v>1</v>
      </c>
      <c r="N737" s="158"/>
      <c r="O737" s="149"/>
      <c r="P737" s="149"/>
      <c r="Q737" s="149"/>
      <c r="R737" s="149"/>
      <c r="S737" s="149"/>
      <c r="T737" s="150"/>
      <c r="U737" s="132" t="s">
        <v>342</v>
      </c>
      <c r="V737" s="133" t="str">
        <f>VLOOKUP(A737,DB_ACS_Q1_Q4!$A$4:$AD$1328,13)</f>
        <v>Electricidad</v>
      </c>
      <c r="W737" s="134" t="str">
        <f>VLOOKUP(A737,DB_REF_Q1_Q4!$A$4:$AD$1328,13)</f>
        <v>Ninguno</v>
      </c>
    </row>
    <row r="738" spans="1:23" ht="12" customHeight="1">
      <c r="A738" s="10">
        <v>734</v>
      </c>
      <c r="B738" s="69" t="s">
        <v>82</v>
      </c>
      <c r="C738" s="69" t="s">
        <v>82</v>
      </c>
      <c r="D738" s="11" t="str">
        <f>"+60"</f>
        <v>+60</v>
      </c>
      <c r="E738" s="11" t="s">
        <v>304</v>
      </c>
      <c r="F738" s="12" t="s">
        <v>48</v>
      </c>
      <c r="G738" s="12" t="s">
        <v>310</v>
      </c>
      <c r="H738" s="12" t="s">
        <v>306</v>
      </c>
      <c r="I738" s="103" t="s">
        <v>504</v>
      </c>
      <c r="J738" s="11" t="str">
        <f>"12-16h"</f>
        <v>12-16h</v>
      </c>
      <c r="K738" s="12" t="s">
        <v>512</v>
      </c>
      <c r="L738" s="69" t="s">
        <v>518</v>
      </c>
      <c r="M738" s="148"/>
      <c r="N738" s="158"/>
      <c r="O738" s="149"/>
      <c r="P738" s="149">
        <v>1</v>
      </c>
      <c r="Q738" s="149"/>
      <c r="R738" s="149"/>
      <c r="S738" s="149"/>
      <c r="T738" s="150"/>
      <c r="U738" s="132" t="s">
        <v>371</v>
      </c>
      <c r="V738" s="133" t="str">
        <f>VLOOKUP(A738,DB_ACS_Q1_Q4!$A$4:$AD$1328,13)</f>
        <v>Electricidad</v>
      </c>
      <c r="W738" s="134" t="str">
        <f>VLOOKUP(A738,DB_REF_Q1_Q4!$A$4:$AD$1328,13)</f>
        <v>AC Eléctrico</v>
      </c>
    </row>
    <row r="739" spans="1:23" ht="12" customHeight="1">
      <c r="A739" s="10">
        <v>735</v>
      </c>
      <c r="B739" s="69" t="s">
        <v>105</v>
      </c>
      <c r="C739" s="69" t="s">
        <v>83</v>
      </c>
      <c r="D739" s="11" t="s">
        <v>51</v>
      </c>
      <c r="E739" s="11" t="s">
        <v>303</v>
      </c>
      <c r="F739" s="12" t="s">
        <v>49</v>
      </c>
      <c r="G739" s="12" t="s">
        <v>310</v>
      </c>
      <c r="H739" s="12" t="s">
        <v>307</v>
      </c>
      <c r="I739" s="11" t="s">
        <v>507</v>
      </c>
      <c r="J739" s="12" t="str">
        <f>"≥17h"</f>
        <v>≥17h</v>
      </c>
      <c r="K739" s="12" t="s">
        <v>512</v>
      </c>
      <c r="L739" s="69" t="s">
        <v>518</v>
      </c>
      <c r="M739" s="148">
        <v>1</v>
      </c>
      <c r="N739" s="158"/>
      <c r="O739" s="149"/>
      <c r="P739" s="149"/>
      <c r="Q739" s="149"/>
      <c r="R739" s="149"/>
      <c r="S739" s="149"/>
      <c r="T739" s="150"/>
      <c r="U739" s="132" t="s">
        <v>309</v>
      </c>
      <c r="V739" s="133" t="str">
        <f>VLOOKUP(A739,DB_ACS_Q1_Q4!$A$4:$AD$1328,13)</f>
        <v>Electricidad</v>
      </c>
      <c r="W739" s="134" t="str">
        <f>VLOOKUP(A739,DB_REF_Q1_Q4!$A$4:$AD$1328,13)</f>
        <v>Bomba de calor aire</v>
      </c>
    </row>
    <row r="740" spans="1:23" ht="12" customHeight="1">
      <c r="A740" s="10">
        <v>736</v>
      </c>
      <c r="B740" s="69" t="s">
        <v>223</v>
      </c>
      <c r="C740" s="69" t="s">
        <v>69</v>
      </c>
      <c r="D740" s="11" t="s">
        <v>25</v>
      </c>
      <c r="E740" s="11" t="s">
        <v>304</v>
      </c>
      <c r="F740" s="12" t="s">
        <v>49</v>
      </c>
      <c r="G740" s="11" t="s">
        <v>511</v>
      </c>
      <c r="H740" s="12" t="s">
        <v>307</v>
      </c>
      <c r="I740" s="103" t="s">
        <v>504</v>
      </c>
      <c r="J740" s="11" t="str">
        <f>"12-16h"</f>
        <v>12-16h</v>
      </c>
      <c r="K740" s="12" t="s">
        <v>47</v>
      </c>
      <c r="L740" s="69" t="s">
        <v>518</v>
      </c>
      <c r="M740" s="148"/>
      <c r="N740" s="158"/>
      <c r="O740" s="149"/>
      <c r="P740" s="149"/>
      <c r="Q740" s="149"/>
      <c r="R740" s="149">
        <v>1</v>
      </c>
      <c r="S740" s="149"/>
      <c r="T740" s="150"/>
      <c r="U740" s="132" t="s">
        <v>385</v>
      </c>
      <c r="V740" s="133" t="str">
        <f>VLOOKUP(A740,DB_ACS_Q1_Q4!$A$4:$AD$1328,13)</f>
        <v>Electricidad</v>
      </c>
      <c r="W740" s="134" t="str">
        <f>VLOOKUP(A740,DB_REF_Q1_Q4!$A$4:$AD$1328,13)</f>
        <v>Bomba de calor aire</v>
      </c>
    </row>
    <row r="741" spans="1:23" ht="12" customHeight="1">
      <c r="A741" s="10">
        <v>737</v>
      </c>
      <c r="B741" s="69" t="s">
        <v>157</v>
      </c>
      <c r="C741" s="69" t="s">
        <v>60</v>
      </c>
      <c r="D741" s="11" t="s">
        <v>51</v>
      </c>
      <c r="E741" s="11" t="s">
        <v>304</v>
      </c>
      <c r="F741" s="12" t="s">
        <v>50</v>
      </c>
      <c r="G741" s="12" t="s">
        <v>310</v>
      </c>
      <c r="H741" s="12" t="s">
        <v>306</v>
      </c>
      <c r="I741" s="103" t="s">
        <v>504</v>
      </c>
      <c r="J741" s="12" t="str">
        <f>"≥17h"</f>
        <v>≥17h</v>
      </c>
      <c r="K741" s="12" t="s">
        <v>47</v>
      </c>
      <c r="L741" s="69" t="s">
        <v>520</v>
      </c>
      <c r="M741" s="148">
        <v>1</v>
      </c>
      <c r="N741" s="158"/>
      <c r="O741" s="149"/>
      <c r="P741" s="149"/>
      <c r="Q741" s="149"/>
      <c r="R741" s="149"/>
      <c r="S741" s="149"/>
      <c r="T741" s="150"/>
      <c r="U741" s="132" t="s">
        <v>371</v>
      </c>
      <c r="V741" s="133" t="str">
        <f>VLOOKUP(A741,DB_ACS_Q1_Q4!$A$4:$AD$1328,13)</f>
        <v>GLP</v>
      </c>
      <c r="W741" s="134" t="str">
        <f>VLOOKUP(A741,DB_REF_Q1_Q4!$A$4:$AD$1328,13)</f>
        <v>Ninguno</v>
      </c>
    </row>
    <row r="742" spans="1:23" ht="12" customHeight="1">
      <c r="A742" s="10">
        <v>738</v>
      </c>
      <c r="B742" s="69" t="s">
        <v>82</v>
      </c>
      <c r="C742" s="69" t="s">
        <v>82</v>
      </c>
      <c r="D742" s="11" t="s">
        <v>51</v>
      </c>
      <c r="E742" s="11" t="s">
        <v>304</v>
      </c>
      <c r="F742" s="12" t="s">
        <v>49</v>
      </c>
      <c r="G742" s="12" t="s">
        <v>310</v>
      </c>
      <c r="H742" s="12" t="s">
        <v>306</v>
      </c>
      <c r="I742" s="103" t="s">
        <v>504</v>
      </c>
      <c r="J742" s="11" t="str">
        <f>"12-16h"</f>
        <v>12-16h</v>
      </c>
      <c r="K742" s="12" t="s">
        <v>512</v>
      </c>
      <c r="L742" s="69" t="s">
        <v>518</v>
      </c>
      <c r="M742" s="148"/>
      <c r="N742" s="158"/>
      <c r="O742" s="149"/>
      <c r="P742" s="149">
        <v>1</v>
      </c>
      <c r="Q742" s="149"/>
      <c r="R742" s="149"/>
      <c r="S742" s="149"/>
      <c r="T742" s="150"/>
      <c r="U742" s="132" t="s">
        <v>371</v>
      </c>
      <c r="V742" s="133" t="str">
        <f>VLOOKUP(A742,DB_ACS_Q1_Q4!$A$4:$AD$1328,13)</f>
        <v>GLP</v>
      </c>
      <c r="W742" s="134" t="str">
        <f>VLOOKUP(A742,DB_REF_Q1_Q4!$A$4:$AD$1328,13)</f>
        <v>AC Eléctrico</v>
      </c>
    </row>
    <row r="743" spans="1:23" ht="12" customHeight="1">
      <c r="A743" s="10">
        <v>739</v>
      </c>
      <c r="B743" s="69" t="s">
        <v>157</v>
      </c>
      <c r="C743" s="69" t="s">
        <v>60</v>
      </c>
      <c r="D743" s="11" t="str">
        <f>"+60"</f>
        <v>+60</v>
      </c>
      <c r="E743" s="11" t="s">
        <v>304</v>
      </c>
      <c r="F743" s="12" t="s">
        <v>49</v>
      </c>
      <c r="G743" s="12" t="s">
        <v>510</v>
      </c>
      <c r="H743" s="12" t="s">
        <v>306</v>
      </c>
      <c r="I743" s="11" t="s">
        <v>504</v>
      </c>
      <c r="J743" s="11" t="str">
        <f>"≤12h"</f>
        <v>≤12h</v>
      </c>
      <c r="K743" s="12" t="s">
        <v>47</v>
      </c>
      <c r="L743" s="69" t="s">
        <v>520</v>
      </c>
      <c r="M743" s="148">
        <v>1</v>
      </c>
      <c r="N743" s="158"/>
      <c r="O743" s="149"/>
      <c r="P743" s="149"/>
      <c r="Q743" s="149"/>
      <c r="R743" s="149"/>
      <c r="S743" s="149"/>
      <c r="T743" s="150"/>
      <c r="U743" s="132" t="s">
        <v>373</v>
      </c>
      <c r="V743" s="133" t="str">
        <f>VLOOKUP(A743,DB_ACS_Q1_Q4!$A$4:$AD$1328,13)</f>
        <v>Gas Natural</v>
      </c>
      <c r="W743" s="134" t="str">
        <f>VLOOKUP(A743,DB_REF_Q1_Q4!$A$4:$AD$1328,13)</f>
        <v>Ninguno</v>
      </c>
    </row>
    <row r="744" spans="1:23" ht="12" customHeight="1">
      <c r="A744" s="10">
        <v>740</v>
      </c>
      <c r="B744" s="69" t="s">
        <v>223</v>
      </c>
      <c r="C744" s="69" t="s">
        <v>69</v>
      </c>
      <c r="D744" s="11" t="s">
        <v>25</v>
      </c>
      <c r="E744" s="11" t="s">
        <v>303</v>
      </c>
      <c r="F744" s="12" t="s">
        <v>48</v>
      </c>
      <c r="G744" s="11" t="s">
        <v>511</v>
      </c>
      <c r="H744" s="12" t="s">
        <v>307</v>
      </c>
      <c r="I744" s="11" t="s">
        <v>504</v>
      </c>
      <c r="J744" s="12" t="str">
        <f>"≥17h"</f>
        <v>≥17h</v>
      </c>
      <c r="K744" s="12" t="s">
        <v>47</v>
      </c>
      <c r="L744" s="69" t="s">
        <v>518</v>
      </c>
      <c r="M744" s="148">
        <v>1</v>
      </c>
      <c r="N744" s="158"/>
      <c r="O744" s="149"/>
      <c r="P744" s="149"/>
      <c r="Q744" s="149"/>
      <c r="R744" s="149"/>
      <c r="S744" s="149"/>
      <c r="T744" s="150"/>
      <c r="U744" s="132" t="s">
        <v>371</v>
      </c>
      <c r="V744" s="133" t="str">
        <f>VLOOKUP(A744,DB_ACS_Q1_Q4!$A$4:$AD$1328,13)</f>
        <v>Electricidad</v>
      </c>
      <c r="W744" s="134" t="str">
        <f>VLOOKUP(A744,DB_REF_Q1_Q4!$A$4:$AD$1328,13)</f>
        <v>AC Eléctrico</v>
      </c>
    </row>
    <row r="745" spans="1:23" ht="12" customHeight="1">
      <c r="A745" s="10">
        <v>741</v>
      </c>
      <c r="B745" s="69" t="s">
        <v>82</v>
      </c>
      <c r="C745" s="69" t="s">
        <v>82</v>
      </c>
      <c r="D745" s="11" t="s">
        <v>51</v>
      </c>
      <c r="E745" s="11" t="s">
        <v>303</v>
      </c>
      <c r="F745" s="12" t="s">
        <v>50</v>
      </c>
      <c r="G745" s="12" t="s">
        <v>310</v>
      </c>
      <c r="H745" s="12" t="s">
        <v>306</v>
      </c>
      <c r="I745" s="103" t="s">
        <v>504</v>
      </c>
      <c r="J745" s="12" t="str">
        <f>"≥17h"</f>
        <v>≥17h</v>
      </c>
      <c r="K745" s="12" t="s">
        <v>512</v>
      </c>
      <c r="L745" s="69" t="s">
        <v>518</v>
      </c>
      <c r="M745" s="148">
        <v>1</v>
      </c>
      <c r="N745" s="158"/>
      <c r="O745" s="149"/>
      <c r="P745" s="149"/>
      <c r="Q745" s="149"/>
      <c r="R745" s="149"/>
      <c r="S745" s="149"/>
      <c r="T745" s="150"/>
      <c r="U745" s="132" t="s">
        <v>371</v>
      </c>
      <c r="V745" s="133" t="str">
        <f>VLOOKUP(A745,DB_ACS_Q1_Q4!$A$4:$AD$1328,13)</f>
        <v>Electricidad</v>
      </c>
      <c r="W745" s="134" t="str">
        <f>VLOOKUP(A745,DB_REF_Q1_Q4!$A$4:$AD$1328,13)</f>
        <v>AC Eléctrico</v>
      </c>
    </row>
    <row r="746" spans="1:23" ht="12" customHeight="1">
      <c r="A746" s="10">
        <v>742</v>
      </c>
      <c r="B746" s="69" t="s">
        <v>82</v>
      </c>
      <c r="C746" s="69" t="s">
        <v>82</v>
      </c>
      <c r="D746" s="11" t="str">
        <f>"+60"</f>
        <v>+60</v>
      </c>
      <c r="E746" s="11" t="s">
        <v>304</v>
      </c>
      <c r="F746" s="12" t="s">
        <v>50</v>
      </c>
      <c r="G746" s="12" t="s">
        <v>510</v>
      </c>
      <c r="H746" s="12" t="s">
        <v>306</v>
      </c>
      <c r="I746" s="103" t="s">
        <v>504</v>
      </c>
      <c r="J746" s="12" t="str">
        <f>"≥17h"</f>
        <v>≥17h</v>
      </c>
      <c r="K746" s="12" t="s">
        <v>513</v>
      </c>
      <c r="L746" s="69" t="s">
        <v>518</v>
      </c>
      <c r="M746" s="148">
        <v>1</v>
      </c>
      <c r="N746" s="158"/>
      <c r="O746" s="149"/>
      <c r="P746" s="149"/>
      <c r="Q746" s="149"/>
      <c r="R746" s="149"/>
      <c r="S746" s="149"/>
      <c r="T746" s="150"/>
      <c r="U746" s="132" t="s">
        <v>373</v>
      </c>
      <c r="V746" s="133" t="str">
        <f>VLOOKUP(A746,DB_ACS_Q1_Q4!$A$4:$AD$1328,13)</f>
        <v>Gas Natural</v>
      </c>
      <c r="W746" s="134" t="str">
        <f>VLOOKUP(A746,DB_REF_Q1_Q4!$A$4:$AD$1328,13)</f>
        <v>AC Eléctrico</v>
      </c>
    </row>
    <row r="747" spans="1:23" ht="12" customHeight="1">
      <c r="A747" s="10">
        <v>743</v>
      </c>
      <c r="B747" s="69" t="s">
        <v>223</v>
      </c>
      <c r="C747" s="69" t="s">
        <v>69</v>
      </c>
      <c r="D747" s="11" t="s">
        <v>25</v>
      </c>
      <c r="E747" s="11" t="s">
        <v>304</v>
      </c>
      <c r="F747" s="12" t="s">
        <v>48</v>
      </c>
      <c r="G747" s="11" t="s">
        <v>511</v>
      </c>
      <c r="H747" s="12" t="s">
        <v>306</v>
      </c>
      <c r="I747" s="11" t="s">
        <v>504</v>
      </c>
      <c r="J747" s="11" t="str">
        <f>"12-16h"</f>
        <v>12-16h</v>
      </c>
      <c r="K747" s="12" t="s">
        <v>47</v>
      </c>
      <c r="L747" s="69" t="s">
        <v>518</v>
      </c>
      <c r="M747" s="148">
        <v>1</v>
      </c>
      <c r="N747" s="158"/>
      <c r="O747" s="149"/>
      <c r="P747" s="149"/>
      <c r="Q747" s="149"/>
      <c r="R747" s="149"/>
      <c r="S747" s="149"/>
      <c r="T747" s="150"/>
      <c r="U747" s="132" t="s">
        <v>385</v>
      </c>
      <c r="V747" s="133" t="str">
        <f>VLOOKUP(A747,DB_ACS_Q1_Q4!$A$4:$AD$1328,13)</f>
        <v>Electricidad</v>
      </c>
      <c r="W747" s="134" t="str">
        <f>VLOOKUP(A747,DB_REF_Q1_Q4!$A$4:$AD$1328,13)</f>
        <v>Bomba de calor aire</v>
      </c>
    </row>
    <row r="748" spans="1:23" ht="12" customHeight="1">
      <c r="A748" s="10">
        <v>744</v>
      </c>
      <c r="B748" s="69" t="s">
        <v>106</v>
      </c>
      <c r="C748" s="69" t="s">
        <v>71</v>
      </c>
      <c r="D748" s="11" t="s">
        <v>25</v>
      </c>
      <c r="E748" s="11" t="s">
        <v>303</v>
      </c>
      <c r="F748" s="12" t="s">
        <v>50</v>
      </c>
      <c r="G748" s="12" t="s">
        <v>510</v>
      </c>
      <c r="H748" s="12" t="s">
        <v>306</v>
      </c>
      <c r="I748" s="11" t="s">
        <v>507</v>
      </c>
      <c r="J748" s="12" t="str">
        <f>"≥17h"</f>
        <v>≥17h</v>
      </c>
      <c r="K748" s="12" t="s">
        <v>47</v>
      </c>
      <c r="L748" s="69" t="s">
        <v>520</v>
      </c>
      <c r="M748" s="148">
        <v>1</v>
      </c>
      <c r="N748" s="158"/>
      <c r="O748" s="149"/>
      <c r="P748" s="149"/>
      <c r="Q748" s="149"/>
      <c r="R748" s="149">
        <v>1</v>
      </c>
      <c r="S748" s="149"/>
      <c r="T748" s="150"/>
      <c r="U748" s="132" t="s">
        <v>373</v>
      </c>
      <c r="V748" s="133" t="str">
        <f>VLOOKUP(A748,DB_ACS_Q1_Q4!$A$4:$AD$1328,13)</f>
        <v>Gas Natural</v>
      </c>
      <c r="W748" s="134" t="str">
        <f>VLOOKUP(A748,DB_REF_Q1_Q4!$A$4:$AD$1328,13)</f>
        <v>Ninguno</v>
      </c>
    </row>
    <row r="749" spans="1:23" ht="12" customHeight="1">
      <c r="A749" s="10">
        <v>745</v>
      </c>
      <c r="B749" s="69" t="s">
        <v>223</v>
      </c>
      <c r="C749" s="69" t="s">
        <v>69</v>
      </c>
      <c r="D749" s="11" t="s">
        <v>25</v>
      </c>
      <c r="E749" s="11" t="s">
        <v>303</v>
      </c>
      <c r="F749" s="12" t="s">
        <v>50</v>
      </c>
      <c r="G749" s="11" t="s">
        <v>511</v>
      </c>
      <c r="H749" s="12" t="s">
        <v>307</v>
      </c>
      <c r="I749" s="11" t="s">
        <v>504</v>
      </c>
      <c r="J749" s="11" t="str">
        <f>"12-16h"</f>
        <v>12-16h</v>
      </c>
      <c r="K749" s="12" t="s">
        <v>47</v>
      </c>
      <c r="L749" s="69" t="s">
        <v>518</v>
      </c>
      <c r="M749" s="148">
        <v>1</v>
      </c>
      <c r="N749" s="158">
        <v>1</v>
      </c>
      <c r="O749" s="149"/>
      <c r="P749" s="149"/>
      <c r="Q749" s="149"/>
      <c r="R749" s="149"/>
      <c r="S749" s="149"/>
      <c r="T749" s="150"/>
      <c r="U749" s="132" t="s">
        <v>385</v>
      </c>
      <c r="V749" s="133" t="str">
        <f>VLOOKUP(A749,DB_ACS_Q1_Q4!$A$4:$AD$1328,13)</f>
        <v>Solar Térmica</v>
      </c>
      <c r="W749" s="134" t="str">
        <f>VLOOKUP(A749,DB_REF_Q1_Q4!$A$4:$AD$1328,13)</f>
        <v>Bomba de calor aire</v>
      </c>
    </row>
    <row r="750" spans="1:23" ht="12" customHeight="1">
      <c r="A750" s="10">
        <v>746</v>
      </c>
      <c r="B750" s="69" t="s">
        <v>82</v>
      </c>
      <c r="C750" s="69" t="s">
        <v>82</v>
      </c>
      <c r="D750" s="11" t="s">
        <v>25</v>
      </c>
      <c r="E750" s="11" t="s">
        <v>303</v>
      </c>
      <c r="F750" s="12" t="s">
        <v>48</v>
      </c>
      <c r="G750" s="12" t="s">
        <v>310</v>
      </c>
      <c r="H750" s="12" t="s">
        <v>306</v>
      </c>
      <c r="I750" s="11" t="s">
        <v>507</v>
      </c>
      <c r="J750" s="11" t="str">
        <f>"12-16h"</f>
        <v>12-16h</v>
      </c>
      <c r="K750" s="12" t="s">
        <v>512</v>
      </c>
      <c r="L750" s="69" t="s">
        <v>518</v>
      </c>
      <c r="M750" s="148">
        <v>1</v>
      </c>
      <c r="N750" s="158"/>
      <c r="O750" s="149"/>
      <c r="P750" s="149">
        <v>1</v>
      </c>
      <c r="Q750" s="149"/>
      <c r="R750" s="149"/>
      <c r="S750" s="149"/>
      <c r="T750" s="150"/>
      <c r="U750" s="132" t="s">
        <v>371</v>
      </c>
      <c r="V750" s="133" t="str">
        <f>VLOOKUP(A750,DB_ACS_Q1_Q4!$A$4:$AD$1328,13)</f>
        <v>Gas Natural</v>
      </c>
      <c r="W750" s="134" t="str">
        <f>VLOOKUP(A750,DB_REF_Q1_Q4!$A$4:$AD$1328,13)</f>
        <v>AC Eléctrico</v>
      </c>
    </row>
    <row r="751" spans="1:23" ht="12" customHeight="1">
      <c r="A751" s="10">
        <v>747</v>
      </c>
      <c r="B751" s="69" t="s">
        <v>82</v>
      </c>
      <c r="C751" s="69" t="s">
        <v>82</v>
      </c>
      <c r="D751" s="11" t="str">
        <f>"+60"</f>
        <v>+60</v>
      </c>
      <c r="E751" s="11" t="s">
        <v>304</v>
      </c>
      <c r="F751" s="12" t="s">
        <v>49</v>
      </c>
      <c r="G751" s="12" t="s">
        <v>310</v>
      </c>
      <c r="H751" s="12" t="s">
        <v>306</v>
      </c>
      <c r="I751" s="103" t="s">
        <v>504</v>
      </c>
      <c r="J751" s="11" t="str">
        <f>"12-16h"</f>
        <v>12-16h</v>
      </c>
      <c r="K751" s="12" t="s">
        <v>512</v>
      </c>
      <c r="L751" s="69" t="s">
        <v>518</v>
      </c>
      <c r="M751" s="148">
        <v>1</v>
      </c>
      <c r="N751" s="158"/>
      <c r="O751" s="149"/>
      <c r="P751" s="149"/>
      <c r="Q751" s="149"/>
      <c r="R751" s="149"/>
      <c r="S751" s="149"/>
      <c r="T751" s="150"/>
      <c r="U751" s="132" t="s">
        <v>372</v>
      </c>
      <c r="V751" s="133" t="str">
        <f>VLOOKUP(A751,DB_ACS_Q1_Q4!$A$4:$AD$1328,13)</f>
        <v>Gas Natural</v>
      </c>
      <c r="W751" s="134" t="str">
        <f>VLOOKUP(A751,DB_REF_Q1_Q4!$A$4:$AD$1328,13)</f>
        <v>AC Eléctrico</v>
      </c>
    </row>
    <row r="752" spans="1:23" ht="12" customHeight="1">
      <c r="A752" s="10">
        <v>748</v>
      </c>
      <c r="B752" s="69" t="s">
        <v>223</v>
      </c>
      <c r="C752" s="69" t="s">
        <v>69</v>
      </c>
      <c r="D752" s="11" t="s">
        <v>25</v>
      </c>
      <c r="E752" s="11" t="s">
        <v>303</v>
      </c>
      <c r="F752" s="12" t="s">
        <v>48</v>
      </c>
      <c r="G752" s="11" t="s">
        <v>511</v>
      </c>
      <c r="H752" s="12" t="s">
        <v>307</v>
      </c>
      <c r="I752" s="11" t="s">
        <v>504</v>
      </c>
      <c r="J752" s="11" t="str">
        <f>"≤12h"</f>
        <v>≤12h</v>
      </c>
      <c r="K752" s="12" t="s">
        <v>47</v>
      </c>
      <c r="L752" s="69" t="s">
        <v>518</v>
      </c>
      <c r="M752" s="148"/>
      <c r="N752" s="158"/>
      <c r="O752" s="149"/>
      <c r="P752" s="149"/>
      <c r="Q752" s="149"/>
      <c r="R752" s="149">
        <v>1</v>
      </c>
      <c r="S752" s="149"/>
      <c r="T752" s="150"/>
      <c r="U752" s="132" t="s">
        <v>371</v>
      </c>
      <c r="V752" s="133" t="str">
        <f>VLOOKUP(A752,DB_ACS_Q1_Q4!$A$4:$AD$1328,13)</f>
        <v>Electricidad</v>
      </c>
      <c r="W752" s="134" t="str">
        <f>VLOOKUP(A752,DB_REF_Q1_Q4!$A$4:$AD$1328,13)</f>
        <v>AC Eléctrico</v>
      </c>
    </row>
    <row r="753" spans="1:23" ht="12" customHeight="1">
      <c r="A753" s="10">
        <v>749</v>
      </c>
      <c r="B753" s="69" t="s">
        <v>106</v>
      </c>
      <c r="C753" s="69" t="s">
        <v>71</v>
      </c>
      <c r="D753" s="11" t="s">
        <v>25</v>
      </c>
      <c r="E753" s="11" t="s">
        <v>303</v>
      </c>
      <c r="F753" s="12" t="s">
        <v>50</v>
      </c>
      <c r="G753" s="12" t="s">
        <v>510</v>
      </c>
      <c r="H753" s="12" t="s">
        <v>306</v>
      </c>
      <c r="I753" s="103" t="s">
        <v>504</v>
      </c>
      <c r="J753" s="12" t="str">
        <f>"≥17h"</f>
        <v>≥17h</v>
      </c>
      <c r="K753" s="12" t="s">
        <v>512</v>
      </c>
      <c r="L753" s="69" t="s">
        <v>520</v>
      </c>
      <c r="M753" s="148">
        <v>1</v>
      </c>
      <c r="N753" s="158"/>
      <c r="O753" s="149"/>
      <c r="P753" s="149"/>
      <c r="Q753" s="149"/>
      <c r="R753" s="149"/>
      <c r="S753" s="149"/>
      <c r="T753" s="150"/>
      <c r="U753" s="132" t="s">
        <v>371</v>
      </c>
      <c r="V753" s="133" t="str">
        <f>VLOOKUP(A753,DB_ACS_Q1_Q4!$A$4:$AD$1328,13)</f>
        <v>Electricidad</v>
      </c>
      <c r="W753" s="134" t="str">
        <f>VLOOKUP(A753,DB_REF_Q1_Q4!$A$4:$AD$1328,13)</f>
        <v>Ninguno</v>
      </c>
    </row>
    <row r="754" spans="1:23" ht="12" customHeight="1">
      <c r="A754" s="10">
        <v>750</v>
      </c>
      <c r="B754" s="69" t="s">
        <v>82</v>
      </c>
      <c r="C754" s="69" t="s">
        <v>82</v>
      </c>
      <c r="D754" s="11" t="s">
        <v>51</v>
      </c>
      <c r="E754" s="11" t="s">
        <v>304</v>
      </c>
      <c r="F754" s="12" t="s">
        <v>50</v>
      </c>
      <c r="G754" s="12" t="s">
        <v>510</v>
      </c>
      <c r="H754" s="12" t="s">
        <v>306</v>
      </c>
      <c r="I754" s="103" t="s">
        <v>505</v>
      </c>
      <c r="J754" s="11" t="str">
        <f>"12-16h"</f>
        <v>12-16h</v>
      </c>
      <c r="K754" s="12" t="s">
        <v>513</v>
      </c>
      <c r="L754" s="69" t="s">
        <v>518</v>
      </c>
      <c r="M754" s="148"/>
      <c r="N754" s="158"/>
      <c r="O754" s="149"/>
      <c r="P754" s="149">
        <v>1</v>
      </c>
      <c r="Q754" s="149"/>
      <c r="R754" s="149"/>
      <c r="S754" s="149"/>
      <c r="T754" s="150"/>
      <c r="U754" s="132" t="s">
        <v>371</v>
      </c>
      <c r="V754" s="133" t="str">
        <f>VLOOKUP(A754,DB_ACS_Q1_Q4!$A$4:$AD$1328,13)</f>
        <v>Gas Natural</v>
      </c>
      <c r="W754" s="134" t="str">
        <f>VLOOKUP(A754,DB_REF_Q1_Q4!$A$4:$AD$1328,13)</f>
        <v>AC Eléctrico</v>
      </c>
    </row>
    <row r="755" spans="1:23" ht="12" customHeight="1">
      <c r="A755" s="10">
        <v>751</v>
      </c>
      <c r="B755" s="69" t="s">
        <v>106</v>
      </c>
      <c r="C755" s="69" t="s">
        <v>71</v>
      </c>
      <c r="D755" s="11" t="s">
        <v>51</v>
      </c>
      <c r="E755" s="11" t="s">
        <v>304</v>
      </c>
      <c r="F755" s="12" t="s">
        <v>49</v>
      </c>
      <c r="G755" s="12" t="s">
        <v>510</v>
      </c>
      <c r="H755" s="12" t="s">
        <v>306</v>
      </c>
      <c r="I755" s="11" t="s">
        <v>504</v>
      </c>
      <c r="J755" s="12" t="str">
        <f>"≥17h"</f>
        <v>≥17h</v>
      </c>
      <c r="K755" s="12" t="s">
        <v>512</v>
      </c>
      <c r="L755" s="69" t="s">
        <v>520</v>
      </c>
      <c r="M755" s="148"/>
      <c r="N755" s="158"/>
      <c r="O755" s="149"/>
      <c r="P755" s="149"/>
      <c r="Q755" s="149"/>
      <c r="R755" s="149"/>
      <c r="S755" s="149">
        <v>1</v>
      </c>
      <c r="T755" s="150"/>
      <c r="U755" s="132" t="s">
        <v>373</v>
      </c>
      <c r="V755" s="133" t="str">
        <f>VLOOKUP(A755,DB_ACS_Q1_Q4!$A$4:$AD$1328,13)</f>
        <v>Gas Natural</v>
      </c>
      <c r="W755" s="134" t="str">
        <f>VLOOKUP(A755,DB_REF_Q1_Q4!$A$4:$AD$1328,13)</f>
        <v>Ninguno</v>
      </c>
    </row>
    <row r="756" spans="1:23" ht="12" customHeight="1">
      <c r="A756" s="10">
        <v>752</v>
      </c>
      <c r="B756" s="69" t="s">
        <v>90</v>
      </c>
      <c r="C756" s="69" t="s">
        <v>89</v>
      </c>
      <c r="D756" s="11" t="s">
        <v>25</v>
      </c>
      <c r="E756" s="11" t="s">
        <v>303</v>
      </c>
      <c r="F756" s="12" t="s">
        <v>50</v>
      </c>
      <c r="G756" s="12" t="s">
        <v>310</v>
      </c>
      <c r="H756" s="12" t="s">
        <v>306</v>
      </c>
      <c r="I756" s="103" t="s">
        <v>504</v>
      </c>
      <c r="J756" s="11" t="str">
        <f>"12-16h"</f>
        <v>12-16h</v>
      </c>
      <c r="K756" s="12" t="s">
        <v>513</v>
      </c>
      <c r="L756" s="69" t="s">
        <v>520</v>
      </c>
      <c r="M756" s="148">
        <v>1</v>
      </c>
      <c r="N756" s="158"/>
      <c r="O756" s="149"/>
      <c r="P756" s="149"/>
      <c r="Q756" s="149"/>
      <c r="R756" s="149"/>
      <c r="S756" s="149"/>
      <c r="T756" s="150"/>
      <c r="U756" s="132" t="s">
        <v>373</v>
      </c>
      <c r="V756" s="133" t="str">
        <f>VLOOKUP(A756,DB_ACS_Q1_Q4!$A$4:$AD$1328,13)</f>
        <v>Gas Natural</v>
      </c>
      <c r="W756" s="134" t="str">
        <f>VLOOKUP(A756,DB_REF_Q1_Q4!$A$4:$AD$1328,13)</f>
        <v>Ninguno</v>
      </c>
    </row>
    <row r="757" spans="1:23" ht="12" customHeight="1">
      <c r="A757" s="10">
        <v>753</v>
      </c>
      <c r="B757" s="69" t="s">
        <v>223</v>
      </c>
      <c r="C757" s="69" t="s">
        <v>69</v>
      </c>
      <c r="D757" s="11" t="str">
        <f>"+60"</f>
        <v>+60</v>
      </c>
      <c r="E757" s="11" t="s">
        <v>303</v>
      </c>
      <c r="F757" s="12" t="s">
        <v>49</v>
      </c>
      <c r="G757" s="11" t="s">
        <v>511</v>
      </c>
      <c r="H757" s="12" t="s">
        <v>307</v>
      </c>
      <c r="I757" s="103" t="s">
        <v>504</v>
      </c>
      <c r="J757" s="12" t="str">
        <f t="shared" ref="J757:J762" si="31">"≥17h"</f>
        <v>≥17h</v>
      </c>
      <c r="K757" s="12" t="s">
        <v>512</v>
      </c>
      <c r="L757" s="69" t="s">
        <v>518</v>
      </c>
      <c r="M757" s="148">
        <v>1</v>
      </c>
      <c r="N757" s="158"/>
      <c r="O757" s="149"/>
      <c r="P757" s="149"/>
      <c r="Q757" s="149"/>
      <c r="R757" s="149"/>
      <c r="S757" s="149"/>
      <c r="T757" s="150"/>
      <c r="U757" s="132" t="s">
        <v>385</v>
      </c>
      <c r="V757" s="133" t="str">
        <f>VLOOKUP(A757,DB_ACS_Q1_Q4!$A$4:$AD$1328,13)</f>
        <v>GLP</v>
      </c>
      <c r="W757" s="134" t="str">
        <f>VLOOKUP(A757,DB_REF_Q1_Q4!$A$4:$AD$1328,13)</f>
        <v>Bomba de calor aire</v>
      </c>
    </row>
    <row r="758" spans="1:23" ht="12" customHeight="1">
      <c r="A758" s="10">
        <v>754</v>
      </c>
      <c r="B758" s="69" t="s">
        <v>114</v>
      </c>
      <c r="C758" s="69" t="s">
        <v>71</v>
      </c>
      <c r="D758" s="11" t="s">
        <v>51</v>
      </c>
      <c r="E758" s="11" t="s">
        <v>303</v>
      </c>
      <c r="F758" s="12" t="s">
        <v>48</v>
      </c>
      <c r="G758" s="12" t="s">
        <v>310</v>
      </c>
      <c r="H758" s="12" t="s">
        <v>306</v>
      </c>
      <c r="I758" s="103" t="s">
        <v>505</v>
      </c>
      <c r="J758" s="12" t="str">
        <f t="shared" si="31"/>
        <v>≥17h</v>
      </c>
      <c r="K758" s="12" t="s">
        <v>513</v>
      </c>
      <c r="L758" s="69" t="s">
        <v>520</v>
      </c>
      <c r="M758" s="148"/>
      <c r="N758" s="158"/>
      <c r="O758" s="149"/>
      <c r="P758" s="149">
        <v>1</v>
      </c>
      <c r="Q758" s="149"/>
      <c r="R758" s="149"/>
      <c r="S758" s="149"/>
      <c r="T758" s="150"/>
      <c r="U758" s="132" t="s">
        <v>372</v>
      </c>
      <c r="V758" s="133" t="str">
        <f>VLOOKUP(A758,DB_ACS_Q1_Q4!$A$4:$AD$1328,13)</f>
        <v>GLP</v>
      </c>
      <c r="W758" s="134" t="str">
        <f>VLOOKUP(A758,DB_REF_Q1_Q4!$A$4:$AD$1328,13)</f>
        <v>Ninguno</v>
      </c>
    </row>
    <row r="759" spans="1:23" ht="12" customHeight="1">
      <c r="A759" s="10">
        <v>755</v>
      </c>
      <c r="B759" s="69" t="s">
        <v>90</v>
      </c>
      <c r="C759" s="69" t="s">
        <v>89</v>
      </c>
      <c r="D759" s="11" t="s">
        <v>51</v>
      </c>
      <c r="E759" s="11" t="s">
        <v>304</v>
      </c>
      <c r="F759" s="12" t="s">
        <v>50</v>
      </c>
      <c r="G759" s="12" t="s">
        <v>310</v>
      </c>
      <c r="H759" s="12" t="s">
        <v>306</v>
      </c>
      <c r="I759" s="103" t="s">
        <v>504</v>
      </c>
      <c r="J759" s="12" t="str">
        <f t="shared" si="31"/>
        <v>≥17h</v>
      </c>
      <c r="K759" s="12" t="s">
        <v>47</v>
      </c>
      <c r="L759" s="69" t="s">
        <v>520</v>
      </c>
      <c r="M759" s="148">
        <v>1</v>
      </c>
      <c r="N759" s="158"/>
      <c r="O759" s="149"/>
      <c r="P759" s="149"/>
      <c r="Q759" s="149"/>
      <c r="R759" s="149"/>
      <c r="S759" s="149"/>
      <c r="T759" s="150"/>
      <c r="U759" s="132" t="s">
        <v>374</v>
      </c>
      <c r="V759" s="133" t="str">
        <f>VLOOKUP(A759,DB_ACS_Q1_Q4!$A$4:$AD$1328,13)</f>
        <v>Gasóleo</v>
      </c>
      <c r="W759" s="134" t="str">
        <f>VLOOKUP(A759,DB_REF_Q1_Q4!$A$4:$AD$1328,13)</f>
        <v>Ninguno</v>
      </c>
    </row>
    <row r="760" spans="1:23" ht="12" customHeight="1">
      <c r="A760" s="10">
        <v>756</v>
      </c>
      <c r="B760" s="69" t="s">
        <v>90</v>
      </c>
      <c r="C760" s="69" t="s">
        <v>89</v>
      </c>
      <c r="D760" s="11" t="s">
        <v>51</v>
      </c>
      <c r="E760" s="11" t="s">
        <v>303</v>
      </c>
      <c r="F760" s="12" t="s">
        <v>48</v>
      </c>
      <c r="G760" s="12" t="s">
        <v>310</v>
      </c>
      <c r="H760" s="12" t="s">
        <v>306</v>
      </c>
      <c r="I760" s="103" t="s">
        <v>504</v>
      </c>
      <c r="J760" s="12" t="str">
        <f t="shared" si="31"/>
        <v>≥17h</v>
      </c>
      <c r="K760" s="12" t="s">
        <v>47</v>
      </c>
      <c r="L760" s="69" t="s">
        <v>520</v>
      </c>
      <c r="M760" s="148">
        <v>1</v>
      </c>
      <c r="N760" s="158"/>
      <c r="O760" s="149"/>
      <c r="P760" s="149"/>
      <c r="Q760" s="149"/>
      <c r="R760" s="149"/>
      <c r="S760" s="149"/>
      <c r="T760" s="150"/>
      <c r="U760" s="132" t="s">
        <v>371</v>
      </c>
      <c r="V760" s="133" t="str">
        <f>VLOOKUP(A760,DB_ACS_Q1_Q4!$A$4:$AD$1328,13)</f>
        <v>GLP</v>
      </c>
      <c r="W760" s="134" t="str">
        <f>VLOOKUP(A760,DB_REF_Q1_Q4!$A$4:$AD$1328,13)</f>
        <v>Ninguno</v>
      </c>
    </row>
    <row r="761" spans="1:23" ht="12" customHeight="1">
      <c r="A761" s="10">
        <v>757</v>
      </c>
      <c r="B761" s="69" t="s">
        <v>114</v>
      </c>
      <c r="C761" s="69" t="s">
        <v>71</v>
      </c>
      <c r="D761" s="11" t="s">
        <v>25</v>
      </c>
      <c r="E761" s="11" t="s">
        <v>303</v>
      </c>
      <c r="F761" s="12" t="s">
        <v>48</v>
      </c>
      <c r="G761" s="12" t="s">
        <v>310</v>
      </c>
      <c r="H761" s="12" t="s">
        <v>306</v>
      </c>
      <c r="I761" s="103" t="s">
        <v>504</v>
      </c>
      <c r="J761" s="12" t="str">
        <f t="shared" si="31"/>
        <v>≥17h</v>
      </c>
      <c r="K761" s="12" t="s">
        <v>512</v>
      </c>
      <c r="L761" s="69" t="s">
        <v>520</v>
      </c>
      <c r="M761" s="148">
        <v>1</v>
      </c>
      <c r="N761" s="158"/>
      <c r="O761" s="149"/>
      <c r="P761" s="149">
        <v>1</v>
      </c>
      <c r="Q761" s="149"/>
      <c r="R761" s="149"/>
      <c r="S761" s="149"/>
      <c r="T761" s="150"/>
      <c r="U761" s="132" t="s">
        <v>371</v>
      </c>
      <c r="V761" s="133" t="str">
        <f>VLOOKUP(A761,DB_ACS_Q1_Q4!$A$4:$AD$1328,13)</f>
        <v>Gas Natural</v>
      </c>
      <c r="W761" s="134" t="str">
        <f>VLOOKUP(A761,DB_REF_Q1_Q4!$A$4:$AD$1328,13)</f>
        <v>Ninguno</v>
      </c>
    </row>
    <row r="762" spans="1:23" ht="12" customHeight="1">
      <c r="A762" s="10">
        <v>758</v>
      </c>
      <c r="B762" s="69" t="s">
        <v>90</v>
      </c>
      <c r="C762" s="69" t="s">
        <v>89</v>
      </c>
      <c r="D762" s="11" t="s">
        <v>51</v>
      </c>
      <c r="E762" s="11" t="s">
        <v>303</v>
      </c>
      <c r="F762" s="12" t="s">
        <v>48</v>
      </c>
      <c r="G762" s="12" t="s">
        <v>310</v>
      </c>
      <c r="H762" s="12" t="s">
        <v>306</v>
      </c>
      <c r="I762" s="11" t="s">
        <v>507</v>
      </c>
      <c r="J762" s="12" t="str">
        <f t="shared" si="31"/>
        <v>≥17h</v>
      </c>
      <c r="K762" s="12" t="s">
        <v>47</v>
      </c>
      <c r="L762" s="69" t="s">
        <v>520</v>
      </c>
      <c r="M762" s="148">
        <v>1</v>
      </c>
      <c r="N762" s="158"/>
      <c r="O762" s="149"/>
      <c r="P762" s="149"/>
      <c r="Q762" s="149"/>
      <c r="R762" s="149"/>
      <c r="S762" s="149"/>
      <c r="T762" s="150"/>
      <c r="U762" s="132" t="s">
        <v>371</v>
      </c>
      <c r="V762" s="133" t="str">
        <f>VLOOKUP(A762,DB_ACS_Q1_Q4!$A$4:$AD$1328,13)</f>
        <v>Electricidad</v>
      </c>
      <c r="W762" s="134" t="str">
        <f>VLOOKUP(A762,DB_REF_Q1_Q4!$A$4:$AD$1328,13)</f>
        <v>Ninguno</v>
      </c>
    </row>
    <row r="763" spans="1:23" ht="12" customHeight="1">
      <c r="A763" s="10">
        <v>759</v>
      </c>
      <c r="B763" s="69" t="s">
        <v>82</v>
      </c>
      <c r="C763" s="69" t="s">
        <v>82</v>
      </c>
      <c r="D763" s="11" t="str">
        <f>"+60"</f>
        <v>+60</v>
      </c>
      <c r="E763" s="11" t="s">
        <v>303</v>
      </c>
      <c r="F763" s="12" t="s">
        <v>49</v>
      </c>
      <c r="G763" s="12" t="s">
        <v>310</v>
      </c>
      <c r="H763" s="12" t="s">
        <v>306</v>
      </c>
      <c r="I763" s="103" t="s">
        <v>505</v>
      </c>
      <c r="J763" s="11" t="str">
        <f>"12-16h"</f>
        <v>12-16h</v>
      </c>
      <c r="K763" s="12" t="s">
        <v>512</v>
      </c>
      <c r="L763" s="69" t="s">
        <v>518</v>
      </c>
      <c r="M763" s="148">
        <v>1</v>
      </c>
      <c r="N763" s="158"/>
      <c r="O763" s="149"/>
      <c r="P763" s="149"/>
      <c r="Q763" s="149"/>
      <c r="R763" s="149"/>
      <c r="S763" s="149"/>
      <c r="T763" s="150"/>
      <c r="U763" s="132" t="s">
        <v>372</v>
      </c>
      <c r="V763" s="133" t="str">
        <f>VLOOKUP(A763,DB_ACS_Q1_Q4!$A$4:$AD$1328,13)</f>
        <v>Electricidad</v>
      </c>
      <c r="W763" s="134" t="str">
        <f>VLOOKUP(A763,DB_REF_Q1_Q4!$A$4:$AD$1328,13)</f>
        <v>Ninguno</v>
      </c>
    </row>
    <row r="764" spans="1:23" ht="12" customHeight="1">
      <c r="A764" s="10">
        <v>760</v>
      </c>
      <c r="B764" s="69" t="s">
        <v>114</v>
      </c>
      <c r="C764" s="69" t="s">
        <v>71</v>
      </c>
      <c r="D764" s="11" t="str">
        <f>"+60"</f>
        <v>+60</v>
      </c>
      <c r="E764" s="11" t="s">
        <v>304</v>
      </c>
      <c r="F764" s="12" t="s">
        <v>49</v>
      </c>
      <c r="G764" s="12" t="s">
        <v>310</v>
      </c>
      <c r="H764" s="12" t="s">
        <v>306</v>
      </c>
      <c r="I764" s="103" t="s">
        <v>505</v>
      </c>
      <c r="J764" s="12" t="str">
        <f>"≥17h"</f>
        <v>≥17h</v>
      </c>
      <c r="K764" s="12" t="s">
        <v>512</v>
      </c>
      <c r="L764" s="69" t="s">
        <v>520</v>
      </c>
      <c r="M764" s="148"/>
      <c r="N764" s="158"/>
      <c r="O764" s="149"/>
      <c r="P764" s="149">
        <v>1</v>
      </c>
      <c r="Q764" s="149"/>
      <c r="R764" s="149"/>
      <c r="S764" s="149"/>
      <c r="T764" s="150"/>
      <c r="U764" s="132" t="s">
        <v>374</v>
      </c>
      <c r="V764" s="133" t="str">
        <f>VLOOKUP(A764,DB_ACS_Q1_Q4!$A$4:$AD$1328,13)</f>
        <v>Gasóleo</v>
      </c>
      <c r="W764" s="134" t="str">
        <f>VLOOKUP(A764,DB_REF_Q1_Q4!$A$4:$AD$1328,13)</f>
        <v>Ninguno</v>
      </c>
    </row>
    <row r="765" spans="1:23" ht="12" customHeight="1">
      <c r="A765" s="10">
        <v>761</v>
      </c>
      <c r="B765" s="69" t="s">
        <v>234</v>
      </c>
      <c r="C765" s="69" t="s">
        <v>69</v>
      </c>
      <c r="D765" s="11" t="str">
        <f>"+60"</f>
        <v>+60</v>
      </c>
      <c r="E765" s="11" t="s">
        <v>303</v>
      </c>
      <c r="F765" s="12" t="s">
        <v>49</v>
      </c>
      <c r="G765" s="11" t="s">
        <v>511</v>
      </c>
      <c r="H765" s="12" t="s">
        <v>307</v>
      </c>
      <c r="I765" s="11" t="s">
        <v>504</v>
      </c>
      <c r="J765" s="11" t="str">
        <f>"12-16h"</f>
        <v>12-16h</v>
      </c>
      <c r="K765" s="12" t="s">
        <v>513</v>
      </c>
      <c r="L765" s="69" t="s">
        <v>518</v>
      </c>
      <c r="M765" s="148">
        <v>1</v>
      </c>
      <c r="N765" s="158"/>
      <c r="O765" s="149"/>
      <c r="P765" s="149">
        <v>1</v>
      </c>
      <c r="Q765" s="149"/>
      <c r="R765" s="149"/>
      <c r="S765" s="149"/>
      <c r="T765" s="150"/>
      <c r="U765" s="132" t="s">
        <v>342</v>
      </c>
      <c r="V765" s="133" t="str">
        <f>VLOOKUP(A765,DB_ACS_Q1_Q4!$A$4:$AD$1328,13)</f>
        <v>Electricidad</v>
      </c>
      <c r="W765" s="134" t="str">
        <f>VLOOKUP(A765,DB_REF_Q1_Q4!$A$4:$AD$1328,13)</f>
        <v>Ninguno</v>
      </c>
    </row>
    <row r="766" spans="1:23" ht="12" customHeight="1">
      <c r="A766" s="10">
        <v>762</v>
      </c>
      <c r="B766" s="69" t="s">
        <v>82</v>
      </c>
      <c r="C766" s="69" t="s">
        <v>82</v>
      </c>
      <c r="D766" s="11" t="str">
        <f>"+60"</f>
        <v>+60</v>
      </c>
      <c r="E766" s="11" t="s">
        <v>304</v>
      </c>
      <c r="F766" s="12" t="s">
        <v>49</v>
      </c>
      <c r="G766" s="12" t="s">
        <v>310</v>
      </c>
      <c r="H766" s="12" t="s">
        <v>306</v>
      </c>
      <c r="I766" s="103" t="s">
        <v>505</v>
      </c>
      <c r="J766" s="12" t="str">
        <f>"≥17h"</f>
        <v>≥17h</v>
      </c>
      <c r="K766" s="12" t="s">
        <v>512</v>
      </c>
      <c r="L766" s="69" t="s">
        <v>518</v>
      </c>
      <c r="M766" s="148"/>
      <c r="N766" s="158"/>
      <c r="O766" s="149"/>
      <c r="P766" s="149">
        <v>1</v>
      </c>
      <c r="Q766" s="149"/>
      <c r="R766" s="149"/>
      <c r="S766" s="149"/>
      <c r="T766" s="150"/>
      <c r="U766" s="132" t="s">
        <v>371</v>
      </c>
      <c r="V766" s="133" t="str">
        <f>VLOOKUP(A766,DB_ACS_Q1_Q4!$A$4:$AD$1328,13)</f>
        <v>Electricidad</v>
      </c>
      <c r="W766" s="134" t="str">
        <f>VLOOKUP(A766,DB_REF_Q1_Q4!$A$4:$AD$1328,13)</f>
        <v>Ninguno</v>
      </c>
    </row>
    <row r="767" spans="1:23" ht="12" customHeight="1">
      <c r="A767" s="10">
        <v>763</v>
      </c>
      <c r="B767" s="69" t="s">
        <v>90</v>
      </c>
      <c r="C767" s="69" t="s">
        <v>89</v>
      </c>
      <c r="D767" s="11" t="s">
        <v>51</v>
      </c>
      <c r="E767" s="11" t="s">
        <v>304</v>
      </c>
      <c r="F767" s="12" t="s">
        <v>48</v>
      </c>
      <c r="G767" s="12" t="s">
        <v>310</v>
      </c>
      <c r="H767" s="12" t="s">
        <v>306</v>
      </c>
      <c r="I767" s="11" t="s">
        <v>504</v>
      </c>
      <c r="J767" s="12" t="str">
        <f>"≥17h"</f>
        <v>≥17h</v>
      </c>
      <c r="K767" s="12" t="s">
        <v>47</v>
      </c>
      <c r="L767" s="69" t="s">
        <v>520</v>
      </c>
      <c r="M767" s="148">
        <v>1</v>
      </c>
      <c r="N767" s="158"/>
      <c r="O767" s="149"/>
      <c r="P767" s="149"/>
      <c r="Q767" s="149"/>
      <c r="R767" s="149"/>
      <c r="S767" s="149"/>
      <c r="T767" s="150"/>
      <c r="U767" s="132" t="s">
        <v>371</v>
      </c>
      <c r="V767" s="133" t="str">
        <f>VLOOKUP(A767,DB_ACS_Q1_Q4!$A$4:$AD$1328,13)</f>
        <v>Gas Natural</v>
      </c>
      <c r="W767" s="134" t="str">
        <f>VLOOKUP(A767,DB_REF_Q1_Q4!$A$4:$AD$1328,13)</f>
        <v>Ninguno</v>
      </c>
    </row>
    <row r="768" spans="1:23" ht="12" customHeight="1">
      <c r="A768" s="10">
        <v>764</v>
      </c>
      <c r="B768" s="69" t="s">
        <v>159</v>
      </c>
      <c r="C768" s="69" t="s">
        <v>60</v>
      </c>
      <c r="D768" s="11" t="s">
        <v>51</v>
      </c>
      <c r="E768" s="11" t="s">
        <v>304</v>
      </c>
      <c r="F768" s="12" t="s">
        <v>50</v>
      </c>
      <c r="G768" s="12" t="s">
        <v>510</v>
      </c>
      <c r="H768" s="12" t="s">
        <v>308</v>
      </c>
      <c r="I768" s="11" t="s">
        <v>507</v>
      </c>
      <c r="J768" s="12" t="str">
        <f>"≥17h"</f>
        <v>≥17h</v>
      </c>
      <c r="K768" s="12" t="s">
        <v>513</v>
      </c>
      <c r="L768" s="69" t="s">
        <v>520</v>
      </c>
      <c r="M768" s="148">
        <v>1</v>
      </c>
      <c r="N768" s="158"/>
      <c r="O768" s="149"/>
      <c r="P768" s="149"/>
      <c r="Q768" s="149"/>
      <c r="R768" s="149"/>
      <c r="S768" s="149">
        <v>1</v>
      </c>
      <c r="T768" s="150"/>
      <c r="U768" s="132" t="s">
        <v>374</v>
      </c>
      <c r="V768" s="133" t="str">
        <f>VLOOKUP(A768,DB_ACS_Q1_Q4!$A$4:$AD$1328,13)</f>
        <v>Gasóleo</v>
      </c>
      <c r="W768" s="134" t="str">
        <f>VLOOKUP(A768,DB_REF_Q1_Q4!$A$4:$AD$1328,13)</f>
        <v>Ninguno</v>
      </c>
    </row>
    <row r="769" spans="1:23" ht="12" customHeight="1">
      <c r="A769" s="10">
        <v>765</v>
      </c>
      <c r="B769" s="69" t="s">
        <v>234</v>
      </c>
      <c r="C769" s="69" t="s">
        <v>69</v>
      </c>
      <c r="D769" s="11" t="s">
        <v>25</v>
      </c>
      <c r="E769" s="11" t="s">
        <v>303</v>
      </c>
      <c r="F769" s="12" t="s">
        <v>50</v>
      </c>
      <c r="G769" s="11" t="s">
        <v>511</v>
      </c>
      <c r="H769" s="12" t="s">
        <v>307</v>
      </c>
      <c r="I769" s="11" t="s">
        <v>507</v>
      </c>
      <c r="J769" s="11" t="str">
        <f>"≤12h"</f>
        <v>≤12h</v>
      </c>
      <c r="K769" s="12" t="s">
        <v>512</v>
      </c>
      <c r="L769" s="69" t="s">
        <v>518</v>
      </c>
      <c r="M769" s="148"/>
      <c r="N769" s="158"/>
      <c r="O769" s="149"/>
      <c r="P769" s="149">
        <v>1</v>
      </c>
      <c r="Q769" s="149"/>
      <c r="R769" s="149"/>
      <c r="S769" s="149"/>
      <c r="T769" s="150"/>
      <c r="U769" s="132" t="s">
        <v>371</v>
      </c>
      <c r="V769" s="133" t="str">
        <f>VLOOKUP(A769,DB_ACS_Q1_Q4!$A$4:$AD$1328,13)</f>
        <v>Solar Térmica</v>
      </c>
      <c r="W769" s="134" t="str">
        <f>VLOOKUP(A769,DB_REF_Q1_Q4!$A$4:$AD$1328,13)</f>
        <v>Bomba de calor aire</v>
      </c>
    </row>
    <row r="770" spans="1:23" ht="12" customHeight="1">
      <c r="A770" s="10">
        <v>766</v>
      </c>
      <c r="B770" s="69" t="s">
        <v>82</v>
      </c>
      <c r="C770" s="69" t="s">
        <v>82</v>
      </c>
      <c r="D770" s="11" t="s">
        <v>51</v>
      </c>
      <c r="E770" s="11" t="s">
        <v>304</v>
      </c>
      <c r="F770" s="12" t="s">
        <v>50</v>
      </c>
      <c r="G770" s="12" t="s">
        <v>310</v>
      </c>
      <c r="H770" s="12" t="s">
        <v>306</v>
      </c>
      <c r="I770" s="11" t="s">
        <v>507</v>
      </c>
      <c r="J770" s="11" t="str">
        <f>"12-16h"</f>
        <v>12-16h</v>
      </c>
      <c r="K770" s="12" t="s">
        <v>512</v>
      </c>
      <c r="L770" s="69" t="s">
        <v>518</v>
      </c>
      <c r="M770" s="148"/>
      <c r="N770" s="158"/>
      <c r="O770" s="149"/>
      <c r="P770" s="149">
        <v>1</v>
      </c>
      <c r="Q770" s="149"/>
      <c r="R770" s="149"/>
      <c r="S770" s="149"/>
      <c r="T770" s="150"/>
      <c r="U770" s="132" t="s">
        <v>371</v>
      </c>
      <c r="V770" s="133" t="str">
        <f>VLOOKUP(A770,DB_ACS_Q1_Q4!$A$4:$AD$1328,13)</f>
        <v>Gas Natural</v>
      </c>
      <c r="W770" s="134" t="str">
        <f>VLOOKUP(A770,DB_REF_Q1_Q4!$A$4:$AD$1328,13)</f>
        <v>AC Eléctrico</v>
      </c>
    </row>
    <row r="771" spans="1:23" ht="12" customHeight="1">
      <c r="A771" s="10">
        <v>767</v>
      </c>
      <c r="B771" s="69" t="s">
        <v>234</v>
      </c>
      <c r="C771" s="69" t="s">
        <v>69</v>
      </c>
      <c r="D771" s="11" t="str">
        <f>"+60"</f>
        <v>+60</v>
      </c>
      <c r="E771" s="11" t="s">
        <v>304</v>
      </c>
      <c r="F771" s="12" t="s">
        <v>49</v>
      </c>
      <c r="G771" s="11" t="s">
        <v>511</v>
      </c>
      <c r="H771" s="12" t="s">
        <v>308</v>
      </c>
      <c r="I771" s="11" t="s">
        <v>507</v>
      </c>
      <c r="J771" s="12" t="str">
        <f>"≥17h"</f>
        <v>≥17h</v>
      </c>
      <c r="K771" s="12" t="s">
        <v>512</v>
      </c>
      <c r="L771" s="69" t="s">
        <v>518</v>
      </c>
      <c r="M771" s="148">
        <v>1</v>
      </c>
      <c r="N771" s="158"/>
      <c r="O771" s="149"/>
      <c r="P771" s="149"/>
      <c r="Q771" s="149"/>
      <c r="R771" s="149"/>
      <c r="S771" s="149"/>
      <c r="T771" s="150"/>
      <c r="U771" s="132" t="s">
        <v>339</v>
      </c>
      <c r="V771" s="133" t="str">
        <f>VLOOKUP(A771,DB_ACS_Q1_Q4!$A$4:$AD$1328,13)</f>
        <v>GLP</v>
      </c>
      <c r="W771" s="134" t="str">
        <f>VLOOKUP(A771,DB_REF_Q1_Q4!$A$4:$AD$1328,13)</f>
        <v>AC Eléctrico</v>
      </c>
    </row>
    <row r="772" spans="1:23" ht="12" customHeight="1">
      <c r="A772" s="10">
        <v>768</v>
      </c>
      <c r="B772" s="69" t="s">
        <v>234</v>
      </c>
      <c r="C772" s="69" t="s">
        <v>69</v>
      </c>
      <c r="D772" s="11" t="s">
        <v>25</v>
      </c>
      <c r="E772" s="11" t="s">
        <v>303</v>
      </c>
      <c r="F772" s="12" t="s">
        <v>48</v>
      </c>
      <c r="G772" s="11" t="s">
        <v>511</v>
      </c>
      <c r="H772" s="12" t="s">
        <v>307</v>
      </c>
      <c r="I772" s="11" t="s">
        <v>504</v>
      </c>
      <c r="J772" s="11" t="str">
        <f>"12-16h"</f>
        <v>12-16h</v>
      </c>
      <c r="K772" s="12" t="s">
        <v>512</v>
      </c>
      <c r="L772" s="69" t="s">
        <v>518</v>
      </c>
      <c r="M772" s="148">
        <v>1</v>
      </c>
      <c r="N772" s="158"/>
      <c r="O772" s="149"/>
      <c r="P772" s="149"/>
      <c r="Q772" s="149"/>
      <c r="R772" s="149">
        <v>1</v>
      </c>
      <c r="S772" s="149"/>
      <c r="T772" s="150"/>
      <c r="U772" s="132" t="s">
        <v>371</v>
      </c>
      <c r="V772" s="133" t="str">
        <f>VLOOKUP(A772,DB_ACS_Q1_Q4!$A$4:$AD$1328,13)</f>
        <v>GLP</v>
      </c>
      <c r="W772" s="134" t="str">
        <f>VLOOKUP(A772,DB_REF_Q1_Q4!$A$4:$AD$1328,13)</f>
        <v>Bomba de calor aire</v>
      </c>
    </row>
    <row r="773" spans="1:23" ht="12" customHeight="1">
      <c r="A773" s="10">
        <v>769</v>
      </c>
      <c r="B773" s="69" t="s">
        <v>160</v>
      </c>
      <c r="C773" s="69" t="s">
        <v>60</v>
      </c>
      <c r="D773" s="11" t="str">
        <f>"+60"</f>
        <v>+60</v>
      </c>
      <c r="E773" s="11" t="s">
        <v>304</v>
      </c>
      <c r="F773" s="12" t="s">
        <v>49</v>
      </c>
      <c r="G773" s="11" t="s">
        <v>511</v>
      </c>
      <c r="H773" s="12" t="s">
        <v>308</v>
      </c>
      <c r="I773" s="11" t="s">
        <v>507</v>
      </c>
      <c r="J773" s="12" t="str">
        <f>"≥17h"</f>
        <v>≥17h</v>
      </c>
      <c r="K773" s="12" t="s">
        <v>512</v>
      </c>
      <c r="L773" s="69" t="s">
        <v>520</v>
      </c>
      <c r="M773" s="148">
        <v>1</v>
      </c>
      <c r="N773" s="158"/>
      <c r="O773" s="149"/>
      <c r="P773" s="149"/>
      <c r="Q773" s="149"/>
      <c r="R773" s="149"/>
      <c r="S773" s="149"/>
      <c r="T773" s="150"/>
      <c r="U773" s="132" t="s">
        <v>371</v>
      </c>
      <c r="V773" s="133" t="str">
        <f>VLOOKUP(A773,DB_ACS_Q1_Q4!$A$4:$AD$1328,13)</f>
        <v>GLP</v>
      </c>
      <c r="W773" s="134" t="str">
        <f>VLOOKUP(A773,DB_REF_Q1_Q4!$A$4:$AD$1328,13)</f>
        <v>Ninguno</v>
      </c>
    </row>
    <row r="774" spans="1:23" ht="12" customHeight="1">
      <c r="A774" s="10">
        <v>770</v>
      </c>
      <c r="B774" s="69" t="s">
        <v>249</v>
      </c>
      <c r="C774" s="69" t="s">
        <v>245</v>
      </c>
      <c r="D774" s="11" t="s">
        <v>51</v>
      </c>
      <c r="E774" s="11" t="s">
        <v>304</v>
      </c>
      <c r="F774" s="12" t="s">
        <v>50</v>
      </c>
      <c r="G774" s="12" t="s">
        <v>310</v>
      </c>
      <c r="H774" s="12" t="s">
        <v>306</v>
      </c>
      <c r="I774" s="11" t="s">
        <v>507</v>
      </c>
      <c r="J774" s="12" t="str">
        <f>"≥17h"</f>
        <v>≥17h</v>
      </c>
      <c r="K774" s="12" t="s">
        <v>512</v>
      </c>
      <c r="L774" s="69" t="s">
        <v>520</v>
      </c>
      <c r="M774" s="148">
        <v>1</v>
      </c>
      <c r="N774" s="158"/>
      <c r="O774" s="149"/>
      <c r="P774" s="149"/>
      <c r="Q774" s="149"/>
      <c r="R774" s="149"/>
      <c r="S774" s="149"/>
      <c r="T774" s="150"/>
      <c r="U774" s="132" t="s">
        <v>373</v>
      </c>
      <c r="V774" s="133" t="str">
        <f>VLOOKUP(A774,DB_ACS_Q1_Q4!$A$4:$AD$1328,13)</f>
        <v>Gas Natural</v>
      </c>
      <c r="W774" s="134" t="str">
        <f>VLOOKUP(A774,DB_REF_Q1_Q4!$A$4:$AD$1328,13)</f>
        <v>Ninguno</v>
      </c>
    </row>
    <row r="775" spans="1:23" ht="12" customHeight="1">
      <c r="A775" s="10">
        <v>771</v>
      </c>
      <c r="B775" s="69" t="s">
        <v>160</v>
      </c>
      <c r="C775" s="69" t="s">
        <v>60</v>
      </c>
      <c r="D775" s="11" t="s">
        <v>51</v>
      </c>
      <c r="E775" s="11" t="s">
        <v>304</v>
      </c>
      <c r="F775" s="12" t="s">
        <v>50</v>
      </c>
      <c r="G775" s="11" t="s">
        <v>511</v>
      </c>
      <c r="H775" s="12" t="s">
        <v>308</v>
      </c>
      <c r="I775" s="103" t="s">
        <v>504</v>
      </c>
      <c r="J775" s="12" t="str">
        <f>"≥17h"</f>
        <v>≥17h</v>
      </c>
      <c r="K775" s="12" t="s">
        <v>512</v>
      </c>
      <c r="L775" s="69" t="s">
        <v>520</v>
      </c>
      <c r="M775" s="148"/>
      <c r="N775" s="158"/>
      <c r="O775" s="149"/>
      <c r="P775" s="149">
        <v>1</v>
      </c>
      <c r="Q775" s="149"/>
      <c r="R775" s="149"/>
      <c r="S775" s="149"/>
      <c r="T775" s="150"/>
      <c r="U775" s="132" t="s">
        <v>371</v>
      </c>
      <c r="V775" s="133" t="str">
        <f>VLOOKUP(A775,DB_ACS_Q1_Q4!$A$4:$AD$1328,13)</f>
        <v>GLP</v>
      </c>
      <c r="W775" s="134" t="str">
        <f>VLOOKUP(A775,DB_REF_Q1_Q4!$A$4:$AD$1328,13)</f>
        <v>Ninguno</v>
      </c>
    </row>
    <row r="776" spans="1:23" ht="12" customHeight="1">
      <c r="A776" s="10">
        <v>772</v>
      </c>
      <c r="B776" s="69" t="s">
        <v>82</v>
      </c>
      <c r="C776" s="69" t="s">
        <v>82</v>
      </c>
      <c r="D776" s="11" t="str">
        <f>"+60"</f>
        <v>+60</v>
      </c>
      <c r="E776" s="11" t="s">
        <v>303</v>
      </c>
      <c r="F776" s="12" t="s">
        <v>49</v>
      </c>
      <c r="G776" s="12" t="s">
        <v>310</v>
      </c>
      <c r="H776" s="12" t="s">
        <v>306</v>
      </c>
      <c r="I776" s="103" t="s">
        <v>505</v>
      </c>
      <c r="J776" s="11" t="str">
        <f>"12-16h"</f>
        <v>12-16h</v>
      </c>
      <c r="K776" s="12" t="s">
        <v>512</v>
      </c>
      <c r="L776" s="69" t="s">
        <v>518</v>
      </c>
      <c r="M776" s="148"/>
      <c r="N776" s="158"/>
      <c r="O776" s="149"/>
      <c r="P776" s="149">
        <v>1</v>
      </c>
      <c r="Q776" s="149"/>
      <c r="R776" s="149">
        <v>1</v>
      </c>
      <c r="S776" s="149"/>
      <c r="T776" s="150"/>
      <c r="U776" s="132" t="s">
        <v>372</v>
      </c>
      <c r="V776" s="133" t="str">
        <f>VLOOKUP(A776,DB_ACS_Q1_Q4!$A$4:$AD$1328,13)</f>
        <v>GLP</v>
      </c>
      <c r="W776" s="134" t="str">
        <f>VLOOKUP(A776,DB_REF_Q1_Q4!$A$4:$AD$1328,13)</f>
        <v>AC Eléctrico</v>
      </c>
    </row>
    <row r="777" spans="1:23" ht="12" customHeight="1">
      <c r="A777" s="10">
        <v>773</v>
      </c>
      <c r="B777" s="69" t="s">
        <v>234</v>
      </c>
      <c r="C777" s="69" t="s">
        <v>69</v>
      </c>
      <c r="D777" s="11" t="s">
        <v>51</v>
      </c>
      <c r="E777" s="11" t="s">
        <v>304</v>
      </c>
      <c r="F777" s="12" t="s">
        <v>50</v>
      </c>
      <c r="G777" s="11" t="s">
        <v>511</v>
      </c>
      <c r="H777" s="12" t="s">
        <v>306</v>
      </c>
      <c r="I777" s="103" t="s">
        <v>504</v>
      </c>
      <c r="J777" s="12" t="str">
        <f>"≥17h"</f>
        <v>≥17h</v>
      </c>
      <c r="K777" s="12" t="s">
        <v>512</v>
      </c>
      <c r="L777" s="69" t="s">
        <v>518</v>
      </c>
      <c r="M777" s="148">
        <v>1</v>
      </c>
      <c r="N777" s="158"/>
      <c r="O777" s="149"/>
      <c r="P777" s="149"/>
      <c r="Q777" s="149"/>
      <c r="R777" s="149"/>
      <c r="S777" s="149"/>
      <c r="T777" s="150"/>
      <c r="U777" s="132" t="s">
        <v>371</v>
      </c>
      <c r="V777" s="133" t="str">
        <f>VLOOKUP(A777,DB_ACS_Q1_Q4!$A$4:$AD$1328,13)</f>
        <v>Electricidad</v>
      </c>
      <c r="W777" s="134" t="str">
        <f>VLOOKUP(A777,DB_REF_Q1_Q4!$A$4:$AD$1328,13)</f>
        <v>Ninguno</v>
      </c>
    </row>
    <row r="778" spans="1:23" ht="12" customHeight="1">
      <c r="A778" s="10">
        <v>774</v>
      </c>
      <c r="B778" s="69" t="s">
        <v>247</v>
      </c>
      <c r="C778" s="69" t="s">
        <v>245</v>
      </c>
      <c r="D778" s="11" t="s">
        <v>51</v>
      </c>
      <c r="E778" s="11" t="s">
        <v>303</v>
      </c>
      <c r="F778" s="12" t="s">
        <v>50</v>
      </c>
      <c r="G778" s="12" t="s">
        <v>310</v>
      </c>
      <c r="H778" s="12" t="s">
        <v>306</v>
      </c>
      <c r="I778" s="103" t="s">
        <v>505</v>
      </c>
      <c r="J778" s="12" t="str">
        <f>"≥17h"</f>
        <v>≥17h</v>
      </c>
      <c r="K778" s="12" t="s">
        <v>47</v>
      </c>
      <c r="L778" s="69" t="s">
        <v>520</v>
      </c>
      <c r="M778" s="148">
        <v>1</v>
      </c>
      <c r="N778" s="158"/>
      <c r="O778" s="149"/>
      <c r="P778" s="149"/>
      <c r="Q778" s="149"/>
      <c r="R778" s="149"/>
      <c r="S778" s="149"/>
      <c r="T778" s="150"/>
      <c r="U778" s="132" t="s">
        <v>371</v>
      </c>
      <c r="V778" s="133" t="str">
        <f>VLOOKUP(A778,DB_ACS_Q1_Q4!$A$4:$AD$1328,13)</f>
        <v>Electricidad</v>
      </c>
      <c r="W778" s="134" t="str">
        <f>VLOOKUP(A778,DB_REF_Q1_Q4!$A$4:$AD$1328,13)</f>
        <v>Ninguno</v>
      </c>
    </row>
    <row r="779" spans="1:23" ht="12" customHeight="1">
      <c r="A779" s="10">
        <v>775</v>
      </c>
      <c r="B779" s="69" t="s">
        <v>161</v>
      </c>
      <c r="C779" s="69" t="s">
        <v>60</v>
      </c>
      <c r="D779" s="11" t="s">
        <v>51</v>
      </c>
      <c r="E779" s="11" t="s">
        <v>304</v>
      </c>
      <c r="F779" s="12" t="s">
        <v>50</v>
      </c>
      <c r="G779" s="12" t="s">
        <v>510</v>
      </c>
      <c r="H779" s="12" t="s">
        <v>308</v>
      </c>
      <c r="I779" s="11" t="s">
        <v>507</v>
      </c>
      <c r="J779" s="11" t="str">
        <f>"12-16h"</f>
        <v>12-16h</v>
      </c>
      <c r="K779" s="12" t="s">
        <v>47</v>
      </c>
      <c r="L779" s="69" t="s">
        <v>520</v>
      </c>
      <c r="M779" s="148"/>
      <c r="N779" s="158"/>
      <c r="O779" s="149"/>
      <c r="P779" s="149">
        <v>1</v>
      </c>
      <c r="Q779" s="149"/>
      <c r="R779" s="149"/>
      <c r="S779" s="149"/>
      <c r="T779" s="150"/>
      <c r="U779" s="132" t="s">
        <v>309</v>
      </c>
      <c r="V779" s="133" t="str">
        <f>VLOOKUP(A779,DB_ACS_Q1_Q4!$A$4:$AD$1328,13)</f>
        <v>Otros</v>
      </c>
      <c r="W779" s="134" t="str">
        <f>VLOOKUP(A779,DB_REF_Q1_Q4!$A$4:$AD$1328,13)</f>
        <v>Ninguno</v>
      </c>
    </row>
    <row r="780" spans="1:23" ht="12" customHeight="1">
      <c r="A780" s="10">
        <v>776</v>
      </c>
      <c r="B780" s="69" t="s">
        <v>82</v>
      </c>
      <c r="C780" s="69" t="s">
        <v>82</v>
      </c>
      <c r="D780" s="11" t="str">
        <f>"+60"</f>
        <v>+60</v>
      </c>
      <c r="E780" s="11" t="s">
        <v>304</v>
      </c>
      <c r="F780" s="12" t="s">
        <v>49</v>
      </c>
      <c r="G780" s="12" t="s">
        <v>310</v>
      </c>
      <c r="H780" s="12" t="s">
        <v>306</v>
      </c>
      <c r="I780" s="103" t="s">
        <v>504</v>
      </c>
      <c r="J780" s="11" t="str">
        <f>"12-16h"</f>
        <v>12-16h</v>
      </c>
      <c r="K780" s="12" t="s">
        <v>512</v>
      </c>
      <c r="L780" s="69" t="s">
        <v>518</v>
      </c>
      <c r="M780" s="148">
        <v>1</v>
      </c>
      <c r="N780" s="158"/>
      <c r="O780" s="149"/>
      <c r="P780" s="149"/>
      <c r="Q780" s="149"/>
      <c r="R780" s="149"/>
      <c r="S780" s="149"/>
      <c r="T780" s="150"/>
      <c r="U780" s="132" t="s">
        <v>373</v>
      </c>
      <c r="V780" s="133" t="str">
        <f>VLOOKUP(A780,DB_ACS_Q1_Q4!$A$4:$AD$1328,13)</f>
        <v>Gas Natural</v>
      </c>
      <c r="W780" s="134" t="str">
        <f>VLOOKUP(A780,DB_REF_Q1_Q4!$A$4:$AD$1328,13)</f>
        <v>AC Eléctrico</v>
      </c>
    </row>
    <row r="781" spans="1:23" ht="12" customHeight="1">
      <c r="A781" s="10">
        <v>777</v>
      </c>
      <c r="B781" s="69" t="s">
        <v>234</v>
      </c>
      <c r="C781" s="69" t="s">
        <v>69</v>
      </c>
      <c r="D781" s="11" t="str">
        <f>"+60"</f>
        <v>+60</v>
      </c>
      <c r="E781" s="11" t="s">
        <v>304</v>
      </c>
      <c r="F781" s="12" t="s">
        <v>49</v>
      </c>
      <c r="G781" s="11" t="s">
        <v>511</v>
      </c>
      <c r="H781" s="12" t="s">
        <v>307</v>
      </c>
      <c r="I781" s="103" t="s">
        <v>504</v>
      </c>
      <c r="J781" s="12" t="str">
        <f>"≥17h"</f>
        <v>≥17h</v>
      </c>
      <c r="K781" s="12" t="s">
        <v>512</v>
      </c>
      <c r="L781" s="69" t="s">
        <v>518</v>
      </c>
      <c r="M781" s="148">
        <v>1</v>
      </c>
      <c r="N781" s="158"/>
      <c r="O781" s="149"/>
      <c r="P781" s="149">
        <v>1</v>
      </c>
      <c r="Q781" s="149"/>
      <c r="R781" s="149"/>
      <c r="S781" s="149"/>
      <c r="T781" s="150"/>
      <c r="U781" s="132" t="s">
        <v>342</v>
      </c>
      <c r="V781" s="133" t="str">
        <f>VLOOKUP(A781,DB_ACS_Q1_Q4!$A$4:$AD$1328,13)</f>
        <v>GLP</v>
      </c>
      <c r="W781" s="134" t="str">
        <f>VLOOKUP(A781,DB_REF_Q1_Q4!$A$4:$AD$1328,13)</f>
        <v>AC Eléctrico</v>
      </c>
    </row>
    <row r="782" spans="1:23" ht="12" customHeight="1">
      <c r="A782" s="10">
        <v>778</v>
      </c>
      <c r="B782" s="69" t="s">
        <v>152</v>
      </c>
      <c r="C782" s="69" t="s">
        <v>79</v>
      </c>
      <c r="D782" s="11" t="s">
        <v>51</v>
      </c>
      <c r="E782" s="11" t="s">
        <v>303</v>
      </c>
      <c r="F782" s="12" t="s">
        <v>48</v>
      </c>
      <c r="G782" s="11" t="s">
        <v>511</v>
      </c>
      <c r="H782" s="12" t="s">
        <v>306</v>
      </c>
      <c r="I782" s="11" t="s">
        <v>504</v>
      </c>
      <c r="J782" s="12" t="str">
        <f>"≥17h"</f>
        <v>≥17h</v>
      </c>
      <c r="K782" s="12" t="s">
        <v>47</v>
      </c>
      <c r="L782" s="69" t="s">
        <v>520</v>
      </c>
      <c r="M782" s="148"/>
      <c r="N782" s="158">
        <v>1</v>
      </c>
      <c r="O782" s="149"/>
      <c r="P782" s="149"/>
      <c r="Q782" s="149"/>
      <c r="R782" s="149">
        <v>1</v>
      </c>
      <c r="S782" s="149"/>
      <c r="T782" s="150"/>
      <c r="U782" s="132" t="s">
        <v>373</v>
      </c>
      <c r="V782" s="133" t="str">
        <f>VLOOKUP(A782,DB_ACS_Q1_Q4!$A$4:$AD$1328,13)</f>
        <v>Gas Natural</v>
      </c>
      <c r="W782" s="134" t="str">
        <f>VLOOKUP(A782,DB_REF_Q1_Q4!$A$4:$AD$1328,13)</f>
        <v>Ninguno</v>
      </c>
    </row>
    <row r="783" spans="1:23" ht="12" customHeight="1">
      <c r="A783" s="10">
        <v>779</v>
      </c>
      <c r="B783" s="69" t="s">
        <v>247</v>
      </c>
      <c r="C783" s="69" t="s">
        <v>245</v>
      </c>
      <c r="D783" s="11" t="s">
        <v>51</v>
      </c>
      <c r="E783" s="11" t="s">
        <v>304</v>
      </c>
      <c r="F783" s="12" t="s">
        <v>48</v>
      </c>
      <c r="G783" s="12" t="s">
        <v>310</v>
      </c>
      <c r="H783" s="12" t="s">
        <v>306</v>
      </c>
      <c r="I783" s="11" t="s">
        <v>507</v>
      </c>
      <c r="J783" s="12" t="str">
        <f>"≥17h"</f>
        <v>≥17h</v>
      </c>
      <c r="K783" s="12" t="s">
        <v>47</v>
      </c>
      <c r="L783" s="69" t="s">
        <v>520</v>
      </c>
      <c r="M783" s="148">
        <v>1</v>
      </c>
      <c r="N783" s="158"/>
      <c r="O783" s="149"/>
      <c r="P783" s="149"/>
      <c r="Q783" s="149"/>
      <c r="R783" s="149"/>
      <c r="S783" s="149"/>
      <c r="T783" s="150"/>
      <c r="U783" s="132" t="s">
        <v>371</v>
      </c>
      <c r="V783" s="133" t="str">
        <f>VLOOKUP(A783,DB_ACS_Q1_Q4!$A$4:$AD$1328,13)</f>
        <v>Electricidad</v>
      </c>
      <c r="W783" s="134" t="str">
        <f>VLOOKUP(A783,DB_REF_Q1_Q4!$A$4:$AD$1328,13)</f>
        <v>Ninguno</v>
      </c>
    </row>
    <row r="784" spans="1:23" ht="12" customHeight="1">
      <c r="A784" s="10">
        <v>780</v>
      </c>
      <c r="B784" s="69" t="s">
        <v>243</v>
      </c>
      <c r="C784" s="69" t="s">
        <v>85</v>
      </c>
      <c r="D784" s="11" t="s">
        <v>51</v>
      </c>
      <c r="E784" s="11" t="s">
        <v>303</v>
      </c>
      <c r="F784" s="12" t="s">
        <v>48</v>
      </c>
      <c r="G784" s="12" t="s">
        <v>310</v>
      </c>
      <c r="H784" s="12" t="s">
        <v>306</v>
      </c>
      <c r="I784" s="11" t="s">
        <v>507</v>
      </c>
      <c r="J784" s="11" t="str">
        <f>"12-16h"</f>
        <v>12-16h</v>
      </c>
      <c r="K784" s="12" t="s">
        <v>513</v>
      </c>
      <c r="L784" s="69" t="s">
        <v>518</v>
      </c>
      <c r="M784" s="148">
        <v>1</v>
      </c>
      <c r="N784" s="158"/>
      <c r="O784" s="149"/>
      <c r="P784" s="149"/>
      <c r="Q784" s="149"/>
      <c r="R784" s="149"/>
      <c r="S784" s="149"/>
      <c r="T784" s="150"/>
      <c r="U784" s="132" t="s">
        <v>342</v>
      </c>
      <c r="V784" s="133" t="str">
        <f>VLOOKUP(A784,DB_ACS_Q1_Q4!$A$4:$AD$1328,13)</f>
        <v>Electricidad</v>
      </c>
      <c r="W784" s="134" t="str">
        <f>VLOOKUP(A784,DB_REF_Q1_Q4!$A$4:$AD$1328,13)</f>
        <v>Ninguno</v>
      </c>
    </row>
    <row r="785" spans="1:23" ht="12" customHeight="1">
      <c r="A785" s="10">
        <v>781</v>
      </c>
      <c r="B785" s="69" t="s">
        <v>82</v>
      </c>
      <c r="C785" s="69" t="s">
        <v>82</v>
      </c>
      <c r="D785" s="11" t="s">
        <v>51</v>
      </c>
      <c r="E785" s="11" t="s">
        <v>303</v>
      </c>
      <c r="F785" s="12" t="s">
        <v>49</v>
      </c>
      <c r="G785" s="12" t="s">
        <v>310</v>
      </c>
      <c r="H785" s="12" t="s">
        <v>306</v>
      </c>
      <c r="I785" s="103" t="s">
        <v>504</v>
      </c>
      <c r="J785" s="11" t="str">
        <f>"12-16h"</f>
        <v>12-16h</v>
      </c>
      <c r="K785" s="12" t="s">
        <v>512</v>
      </c>
      <c r="L785" s="69" t="s">
        <v>518</v>
      </c>
      <c r="M785" s="148"/>
      <c r="N785" s="158"/>
      <c r="O785" s="149"/>
      <c r="P785" s="149"/>
      <c r="Q785" s="149"/>
      <c r="R785" s="149">
        <v>1</v>
      </c>
      <c r="S785" s="149"/>
      <c r="T785" s="150"/>
      <c r="U785" s="132" t="s">
        <v>371</v>
      </c>
      <c r="V785" s="133" t="str">
        <f>VLOOKUP(A785,DB_ACS_Q1_Q4!$A$4:$AD$1328,13)</f>
        <v>Gas Natural</v>
      </c>
      <c r="W785" s="134" t="str">
        <f>VLOOKUP(A785,DB_REF_Q1_Q4!$A$4:$AD$1328,13)</f>
        <v>AC Eléctrico</v>
      </c>
    </row>
    <row r="786" spans="1:23" ht="12" customHeight="1">
      <c r="A786" s="10">
        <v>782</v>
      </c>
      <c r="B786" s="69" t="s">
        <v>247</v>
      </c>
      <c r="C786" s="69" t="s">
        <v>245</v>
      </c>
      <c r="D786" s="11" t="str">
        <f>"+60"</f>
        <v>+60</v>
      </c>
      <c r="E786" s="11" t="s">
        <v>303</v>
      </c>
      <c r="F786" s="12" t="s">
        <v>48</v>
      </c>
      <c r="G786" s="12" t="s">
        <v>510</v>
      </c>
      <c r="H786" s="12" t="s">
        <v>307</v>
      </c>
      <c r="I786" s="11" t="s">
        <v>504</v>
      </c>
      <c r="J786" s="12" t="str">
        <f t="shared" ref="J786:J791" si="32">"≥17h"</f>
        <v>≥17h</v>
      </c>
      <c r="K786" s="12" t="s">
        <v>47</v>
      </c>
      <c r="L786" s="69" t="s">
        <v>520</v>
      </c>
      <c r="M786" s="148">
        <v>1</v>
      </c>
      <c r="N786" s="158"/>
      <c r="O786" s="149"/>
      <c r="P786" s="149"/>
      <c r="Q786" s="149"/>
      <c r="R786" s="149"/>
      <c r="S786" s="149"/>
      <c r="T786" s="150"/>
      <c r="U786" s="132" t="s">
        <v>373</v>
      </c>
      <c r="V786" s="133" t="str">
        <f>VLOOKUP(A786,DB_ACS_Q1_Q4!$A$4:$AD$1328,13)</f>
        <v>Gas Natural</v>
      </c>
      <c r="W786" s="134" t="str">
        <f>VLOOKUP(A786,DB_REF_Q1_Q4!$A$4:$AD$1328,13)</f>
        <v>Ninguno</v>
      </c>
    </row>
    <row r="787" spans="1:23" ht="12" customHeight="1">
      <c r="A787" s="10">
        <v>783</v>
      </c>
      <c r="B787" s="69" t="s">
        <v>153</v>
      </c>
      <c r="C787" s="69" t="s">
        <v>79</v>
      </c>
      <c r="D787" s="11" t="s">
        <v>51</v>
      </c>
      <c r="E787" s="11" t="s">
        <v>304</v>
      </c>
      <c r="F787" s="12" t="s">
        <v>50</v>
      </c>
      <c r="G787" s="11" t="s">
        <v>511</v>
      </c>
      <c r="H787" s="12" t="s">
        <v>306</v>
      </c>
      <c r="I787" s="103" t="s">
        <v>504</v>
      </c>
      <c r="J787" s="12" t="str">
        <f t="shared" si="32"/>
        <v>≥17h</v>
      </c>
      <c r="K787" s="12" t="s">
        <v>512</v>
      </c>
      <c r="L787" s="69" t="s">
        <v>520</v>
      </c>
      <c r="M787" s="148"/>
      <c r="N787" s="158"/>
      <c r="O787" s="149"/>
      <c r="P787" s="149">
        <v>1</v>
      </c>
      <c r="Q787" s="149"/>
      <c r="R787" s="149"/>
      <c r="S787" s="149"/>
      <c r="T787" s="150"/>
      <c r="U787" s="132" t="s">
        <v>373</v>
      </c>
      <c r="V787" s="133" t="str">
        <f>VLOOKUP(A787,DB_ACS_Q1_Q4!$A$4:$AD$1328,13)</f>
        <v>Gas Natural</v>
      </c>
      <c r="W787" s="134" t="str">
        <f>VLOOKUP(A787,DB_REF_Q1_Q4!$A$4:$AD$1328,13)</f>
        <v>Ninguno</v>
      </c>
    </row>
    <row r="788" spans="1:23" ht="12" customHeight="1">
      <c r="A788" s="10">
        <v>784</v>
      </c>
      <c r="B788" s="69" t="s">
        <v>82</v>
      </c>
      <c r="C788" s="69" t="s">
        <v>82</v>
      </c>
      <c r="D788" s="11" t="s">
        <v>25</v>
      </c>
      <c r="E788" s="11" t="s">
        <v>303</v>
      </c>
      <c r="F788" s="12" t="s">
        <v>48</v>
      </c>
      <c r="G788" s="12" t="s">
        <v>310</v>
      </c>
      <c r="H788" s="12" t="s">
        <v>306</v>
      </c>
      <c r="I788" s="11" t="s">
        <v>504</v>
      </c>
      <c r="J788" s="12" t="str">
        <f t="shared" si="32"/>
        <v>≥17h</v>
      </c>
      <c r="K788" s="12" t="s">
        <v>513</v>
      </c>
      <c r="L788" s="69" t="s">
        <v>518</v>
      </c>
      <c r="M788" s="148">
        <v>1</v>
      </c>
      <c r="N788" s="158">
        <v>1</v>
      </c>
      <c r="O788" s="149"/>
      <c r="P788" s="149"/>
      <c r="Q788" s="149"/>
      <c r="R788" s="149">
        <v>1</v>
      </c>
      <c r="S788" s="149"/>
      <c r="T788" s="150"/>
      <c r="U788" s="132" t="s">
        <v>371</v>
      </c>
      <c r="V788" s="133" t="str">
        <f>VLOOKUP(A788,DB_ACS_Q1_Q4!$A$4:$AD$1328,13)</f>
        <v>Gas Natural</v>
      </c>
      <c r="W788" s="134" t="str">
        <f>VLOOKUP(A788,DB_REF_Q1_Q4!$A$4:$AD$1328,13)</f>
        <v>AC Eléctrico</v>
      </c>
    </row>
    <row r="789" spans="1:23" ht="12" customHeight="1">
      <c r="A789" s="10">
        <v>785</v>
      </c>
      <c r="B789" s="69" t="s">
        <v>154</v>
      </c>
      <c r="C789" s="69" t="s">
        <v>79</v>
      </c>
      <c r="D789" s="11" t="str">
        <f>"+60"</f>
        <v>+60</v>
      </c>
      <c r="E789" s="11" t="s">
        <v>303</v>
      </c>
      <c r="F789" s="12" t="s">
        <v>49</v>
      </c>
      <c r="G789" s="11" t="s">
        <v>511</v>
      </c>
      <c r="H789" s="12" t="s">
        <v>308</v>
      </c>
      <c r="I789" s="11" t="s">
        <v>504</v>
      </c>
      <c r="J789" s="12" t="str">
        <f t="shared" si="32"/>
        <v>≥17h</v>
      </c>
      <c r="K789" s="12" t="s">
        <v>512</v>
      </c>
      <c r="L789" s="69" t="s">
        <v>520</v>
      </c>
      <c r="M789" s="148"/>
      <c r="N789" s="158"/>
      <c r="O789" s="149"/>
      <c r="P789" s="149">
        <v>1</v>
      </c>
      <c r="Q789" s="149"/>
      <c r="R789" s="149"/>
      <c r="S789" s="149"/>
      <c r="T789" s="150"/>
      <c r="U789" s="132" t="s">
        <v>373</v>
      </c>
      <c r="V789" s="133" t="str">
        <f>VLOOKUP(A789,DB_ACS_Q1_Q4!$A$4:$AD$1328,13)</f>
        <v>Gas Natural</v>
      </c>
      <c r="W789" s="134" t="str">
        <f>VLOOKUP(A789,DB_REF_Q1_Q4!$A$4:$AD$1328,13)</f>
        <v>Ninguno</v>
      </c>
    </row>
    <row r="790" spans="1:23" ht="12" customHeight="1">
      <c r="A790" s="10">
        <v>786</v>
      </c>
      <c r="B790" s="69" t="s">
        <v>247</v>
      </c>
      <c r="C790" s="69" t="s">
        <v>245</v>
      </c>
      <c r="D790" s="11" t="s">
        <v>51</v>
      </c>
      <c r="E790" s="11" t="s">
        <v>303</v>
      </c>
      <c r="F790" s="12" t="s">
        <v>49</v>
      </c>
      <c r="G790" s="12" t="s">
        <v>310</v>
      </c>
      <c r="H790" s="12" t="s">
        <v>306</v>
      </c>
      <c r="I790" s="103" t="s">
        <v>504</v>
      </c>
      <c r="J790" s="12" t="str">
        <f t="shared" si="32"/>
        <v>≥17h</v>
      </c>
      <c r="K790" s="12" t="s">
        <v>47</v>
      </c>
      <c r="L790" s="69" t="s">
        <v>520</v>
      </c>
      <c r="M790" s="148"/>
      <c r="N790" s="158"/>
      <c r="O790" s="149"/>
      <c r="P790" s="149">
        <v>1</v>
      </c>
      <c r="Q790" s="149"/>
      <c r="R790" s="149"/>
      <c r="S790" s="149"/>
      <c r="T790" s="150"/>
      <c r="U790" s="132" t="s">
        <v>371</v>
      </c>
      <c r="V790" s="133" t="str">
        <f>VLOOKUP(A790,DB_ACS_Q1_Q4!$A$4:$AD$1328,13)</f>
        <v>Electricidad</v>
      </c>
      <c r="W790" s="134" t="str">
        <f>VLOOKUP(A790,DB_REF_Q1_Q4!$A$4:$AD$1328,13)</f>
        <v>Ninguno</v>
      </c>
    </row>
    <row r="791" spans="1:23" ht="12" customHeight="1">
      <c r="A791" s="10">
        <v>787</v>
      </c>
      <c r="B791" s="69" t="s">
        <v>243</v>
      </c>
      <c r="C791" s="69" t="s">
        <v>85</v>
      </c>
      <c r="D791" s="11" t="str">
        <f>"+60"</f>
        <v>+60</v>
      </c>
      <c r="E791" s="11" t="s">
        <v>303</v>
      </c>
      <c r="F791" s="12" t="s">
        <v>50</v>
      </c>
      <c r="G791" s="12" t="s">
        <v>310</v>
      </c>
      <c r="H791" s="12" t="s">
        <v>308</v>
      </c>
      <c r="I791" s="103" t="s">
        <v>504</v>
      </c>
      <c r="J791" s="12" t="str">
        <f t="shared" si="32"/>
        <v>≥17h</v>
      </c>
      <c r="K791" s="12" t="s">
        <v>47</v>
      </c>
      <c r="L791" s="69" t="s">
        <v>518</v>
      </c>
      <c r="M791" s="148">
        <v>1</v>
      </c>
      <c r="N791" s="158"/>
      <c r="O791" s="149"/>
      <c r="P791" s="149"/>
      <c r="Q791" s="149"/>
      <c r="R791" s="149"/>
      <c r="S791" s="149"/>
      <c r="T791" s="150">
        <v>1</v>
      </c>
      <c r="U791" s="132" t="s">
        <v>342</v>
      </c>
      <c r="V791" s="133" t="str">
        <f>VLOOKUP(A791,DB_ACS_Q1_Q4!$A$4:$AD$1328,13)</f>
        <v>Electricidad</v>
      </c>
      <c r="W791" s="134" t="str">
        <f>VLOOKUP(A791,DB_REF_Q1_Q4!$A$4:$AD$1328,13)</f>
        <v>Ninguno</v>
      </c>
    </row>
    <row r="792" spans="1:23" ht="12" customHeight="1">
      <c r="A792" s="10">
        <v>788</v>
      </c>
      <c r="B792" s="69" t="s">
        <v>82</v>
      </c>
      <c r="C792" s="69" t="s">
        <v>82</v>
      </c>
      <c r="D792" s="11" t="s">
        <v>51</v>
      </c>
      <c r="E792" s="11" t="s">
        <v>304</v>
      </c>
      <c r="F792" s="12" t="s">
        <v>48</v>
      </c>
      <c r="G792" s="12" t="s">
        <v>310</v>
      </c>
      <c r="H792" s="12" t="s">
        <v>306</v>
      </c>
      <c r="I792" s="103" t="s">
        <v>505</v>
      </c>
      <c r="J792" s="11" t="str">
        <f>"12-16h"</f>
        <v>12-16h</v>
      </c>
      <c r="K792" s="12" t="s">
        <v>512</v>
      </c>
      <c r="L792" s="69" t="s">
        <v>518</v>
      </c>
      <c r="M792" s="148">
        <v>1</v>
      </c>
      <c r="N792" s="158"/>
      <c r="O792" s="149"/>
      <c r="P792" s="149"/>
      <c r="Q792" s="149"/>
      <c r="R792" s="149"/>
      <c r="S792" s="149"/>
      <c r="T792" s="150"/>
      <c r="U792" s="132" t="s">
        <v>372</v>
      </c>
      <c r="V792" s="133" t="str">
        <f>VLOOKUP(A792,DB_ACS_Q1_Q4!$A$4:$AD$1328,13)</f>
        <v>Electricidad</v>
      </c>
      <c r="W792" s="134" t="str">
        <f>VLOOKUP(A792,DB_REF_Q1_Q4!$A$4:$AD$1328,13)</f>
        <v>AC Eléctrico</v>
      </c>
    </row>
    <row r="793" spans="1:23" ht="12" customHeight="1">
      <c r="A793" s="10">
        <v>789</v>
      </c>
      <c r="B793" s="69" t="s">
        <v>201</v>
      </c>
      <c r="C793" s="69" t="s">
        <v>198</v>
      </c>
      <c r="D793" s="11" t="str">
        <f>"+60"</f>
        <v>+60</v>
      </c>
      <c r="E793" s="11" t="s">
        <v>304</v>
      </c>
      <c r="F793" s="12" t="s">
        <v>49</v>
      </c>
      <c r="G793" s="11" t="s">
        <v>511</v>
      </c>
      <c r="H793" s="12" t="s">
        <v>307</v>
      </c>
      <c r="I793" s="11" t="s">
        <v>504</v>
      </c>
      <c r="J793" s="12" t="str">
        <f>"≥17h"</f>
        <v>≥17h</v>
      </c>
      <c r="K793" s="12" t="s">
        <v>512</v>
      </c>
      <c r="L793" s="69" t="s">
        <v>520</v>
      </c>
      <c r="M793" s="148">
        <v>1</v>
      </c>
      <c r="N793" s="158"/>
      <c r="O793" s="149"/>
      <c r="P793" s="149"/>
      <c r="Q793" s="149"/>
      <c r="R793" s="149"/>
      <c r="S793" s="149"/>
      <c r="T793" s="150"/>
      <c r="U793" s="132" t="s">
        <v>374</v>
      </c>
      <c r="V793" s="133" t="str">
        <f>VLOOKUP(A793,DB_ACS_Q1_Q4!$A$4:$AD$1328,13)</f>
        <v>Gasóleo</v>
      </c>
      <c r="W793" s="134" t="str">
        <f>VLOOKUP(A793,DB_REF_Q1_Q4!$A$4:$AD$1328,13)</f>
        <v>Ninguno</v>
      </c>
    </row>
    <row r="794" spans="1:23" ht="12" customHeight="1">
      <c r="A794" s="10">
        <v>790</v>
      </c>
      <c r="B794" s="69" t="s">
        <v>162</v>
      </c>
      <c r="C794" s="69" t="s">
        <v>60</v>
      </c>
      <c r="D794" s="11" t="s">
        <v>25</v>
      </c>
      <c r="E794" s="11" t="s">
        <v>304</v>
      </c>
      <c r="F794" s="12" t="s">
        <v>50</v>
      </c>
      <c r="G794" s="11" t="s">
        <v>511</v>
      </c>
      <c r="H794" s="12" t="s">
        <v>308</v>
      </c>
      <c r="I794" s="11" t="s">
        <v>507</v>
      </c>
      <c r="J794" s="11" t="str">
        <f>"12-16h"</f>
        <v>12-16h</v>
      </c>
      <c r="K794" s="12" t="s">
        <v>47</v>
      </c>
      <c r="L794" s="69" t="s">
        <v>520</v>
      </c>
      <c r="M794" s="148">
        <v>1</v>
      </c>
      <c r="N794" s="158"/>
      <c r="O794" s="149"/>
      <c r="P794" s="149"/>
      <c r="Q794" s="149"/>
      <c r="R794" s="149"/>
      <c r="S794" s="149"/>
      <c r="T794" s="150"/>
      <c r="U794" s="132" t="s">
        <v>371</v>
      </c>
      <c r="V794" s="133" t="str">
        <f>VLOOKUP(A794,DB_ACS_Q1_Q4!$A$4:$AD$1328,13)</f>
        <v>GLP</v>
      </c>
      <c r="W794" s="134" t="str">
        <f>VLOOKUP(A794,DB_REF_Q1_Q4!$A$4:$AD$1328,13)</f>
        <v>Ninguno</v>
      </c>
    </row>
    <row r="795" spans="1:23" ht="12" customHeight="1">
      <c r="A795" s="10">
        <v>791</v>
      </c>
      <c r="B795" s="69" t="s">
        <v>74</v>
      </c>
      <c r="C795" s="69" t="s">
        <v>75</v>
      </c>
      <c r="D795" s="11" t="str">
        <f>"+60"</f>
        <v>+60</v>
      </c>
      <c r="E795" s="11" t="s">
        <v>303</v>
      </c>
      <c r="F795" s="12" t="s">
        <v>49</v>
      </c>
      <c r="G795" s="12" t="s">
        <v>310</v>
      </c>
      <c r="H795" s="12" t="s">
        <v>306</v>
      </c>
      <c r="I795" s="103" t="s">
        <v>504</v>
      </c>
      <c r="J795" s="11" t="str">
        <f>"12-16h"</f>
        <v>12-16h</v>
      </c>
      <c r="K795" s="12" t="s">
        <v>512</v>
      </c>
      <c r="L795" s="69" t="s">
        <v>519</v>
      </c>
      <c r="M795" s="148"/>
      <c r="N795" s="158"/>
      <c r="O795" s="149"/>
      <c r="P795" s="149">
        <v>1</v>
      </c>
      <c r="Q795" s="149"/>
      <c r="R795" s="149"/>
      <c r="S795" s="149"/>
      <c r="T795" s="150"/>
      <c r="U795" s="132" t="s">
        <v>373</v>
      </c>
      <c r="V795" s="133" t="str">
        <f>VLOOKUP(A795,DB_ACS_Q1_Q4!$A$4:$AD$1328,13)</f>
        <v>Gas Natural</v>
      </c>
      <c r="W795" s="134" t="str">
        <f>VLOOKUP(A795,DB_REF_Q1_Q4!$A$4:$AD$1328,13)</f>
        <v>Ninguno</v>
      </c>
    </row>
    <row r="796" spans="1:23" ht="12" customHeight="1">
      <c r="A796" s="10">
        <v>792</v>
      </c>
      <c r="B796" s="69" t="s">
        <v>86</v>
      </c>
      <c r="C796" s="69" t="s">
        <v>256</v>
      </c>
      <c r="D796" s="11" t="str">
        <f>"+60"</f>
        <v>+60</v>
      </c>
      <c r="E796" s="11" t="s">
        <v>303</v>
      </c>
      <c r="F796" s="12" t="s">
        <v>49</v>
      </c>
      <c r="G796" s="11" t="s">
        <v>511</v>
      </c>
      <c r="H796" s="12" t="s">
        <v>308</v>
      </c>
      <c r="I796" s="11" t="s">
        <v>507</v>
      </c>
      <c r="J796" s="12" t="str">
        <f>"≥17h"</f>
        <v>≥17h</v>
      </c>
      <c r="K796" s="12" t="s">
        <v>47</v>
      </c>
      <c r="L796" s="69" t="s">
        <v>519</v>
      </c>
      <c r="M796" s="148">
        <v>1</v>
      </c>
      <c r="N796" s="158"/>
      <c r="O796" s="149"/>
      <c r="P796" s="149"/>
      <c r="Q796" s="149"/>
      <c r="R796" s="149"/>
      <c r="S796" s="149"/>
      <c r="T796" s="150"/>
      <c r="U796" s="132" t="s">
        <v>374</v>
      </c>
      <c r="V796" s="133" t="str">
        <f>VLOOKUP(A796,DB_ACS_Q1_Q4!$A$4:$AD$1328,13)</f>
        <v>Gasóleo</v>
      </c>
      <c r="W796" s="134" t="str">
        <f>VLOOKUP(A796,DB_REF_Q1_Q4!$A$4:$AD$1328,13)</f>
        <v>Ninguno</v>
      </c>
    </row>
    <row r="797" spans="1:23" ht="12" customHeight="1">
      <c r="A797" s="10">
        <v>793</v>
      </c>
      <c r="B797" s="69" t="s">
        <v>201</v>
      </c>
      <c r="C797" s="69" t="s">
        <v>198</v>
      </c>
      <c r="D797" s="11" t="str">
        <f>"+60"</f>
        <v>+60</v>
      </c>
      <c r="E797" s="11" t="s">
        <v>304</v>
      </c>
      <c r="F797" s="12" t="s">
        <v>48</v>
      </c>
      <c r="G797" s="11" t="s">
        <v>511</v>
      </c>
      <c r="H797" s="12" t="s">
        <v>308</v>
      </c>
      <c r="I797" s="11" t="s">
        <v>504</v>
      </c>
      <c r="J797" s="12" t="str">
        <f>"≥17h"</f>
        <v>≥17h</v>
      </c>
      <c r="K797" s="12" t="s">
        <v>513</v>
      </c>
      <c r="L797" s="69" t="s">
        <v>520</v>
      </c>
      <c r="M797" s="148">
        <v>1</v>
      </c>
      <c r="N797" s="158"/>
      <c r="O797" s="149"/>
      <c r="P797" s="149"/>
      <c r="Q797" s="149"/>
      <c r="R797" s="149"/>
      <c r="S797" s="149"/>
      <c r="T797" s="150"/>
      <c r="U797" s="132" t="s">
        <v>374</v>
      </c>
      <c r="V797" s="133" t="str">
        <f>VLOOKUP(A797,DB_ACS_Q1_Q4!$A$4:$AD$1328,13)</f>
        <v>Gasóleo</v>
      </c>
      <c r="W797" s="134" t="str">
        <f>VLOOKUP(A797,DB_REF_Q1_Q4!$A$4:$AD$1328,13)</f>
        <v>Ninguno</v>
      </c>
    </row>
    <row r="798" spans="1:23" ht="12" customHeight="1">
      <c r="A798" s="10">
        <v>794</v>
      </c>
      <c r="B798" s="69" t="s">
        <v>86</v>
      </c>
      <c r="C798" s="69" t="s">
        <v>256</v>
      </c>
      <c r="D798" s="11" t="str">
        <f>"+60"</f>
        <v>+60</v>
      </c>
      <c r="E798" s="11" t="s">
        <v>304</v>
      </c>
      <c r="F798" s="12" t="s">
        <v>49</v>
      </c>
      <c r="G798" s="11" t="s">
        <v>511</v>
      </c>
      <c r="H798" s="12" t="s">
        <v>307</v>
      </c>
      <c r="I798" s="11" t="s">
        <v>504</v>
      </c>
      <c r="J798" s="12" t="str">
        <f>"≥17h"</f>
        <v>≥17h</v>
      </c>
      <c r="K798" s="12" t="s">
        <v>512</v>
      </c>
      <c r="L798" s="69" t="s">
        <v>519</v>
      </c>
      <c r="M798" s="148">
        <v>1</v>
      </c>
      <c r="N798" s="158"/>
      <c r="O798" s="149"/>
      <c r="P798" s="149"/>
      <c r="Q798" s="149"/>
      <c r="R798" s="149"/>
      <c r="S798" s="149"/>
      <c r="T798" s="150"/>
      <c r="U798" s="132" t="s">
        <v>374</v>
      </c>
      <c r="V798" s="133" t="str">
        <f>VLOOKUP(A798,DB_ACS_Q1_Q4!$A$4:$AD$1328,13)</f>
        <v>Gasóleo</v>
      </c>
      <c r="W798" s="134" t="str">
        <f>VLOOKUP(A798,DB_REF_Q1_Q4!$A$4:$AD$1328,13)</f>
        <v>Ninguno</v>
      </c>
    </row>
    <row r="799" spans="1:23" ht="12" customHeight="1">
      <c r="A799" s="10">
        <v>795</v>
      </c>
      <c r="B799" s="69" t="s">
        <v>163</v>
      </c>
      <c r="C799" s="69" t="s">
        <v>60</v>
      </c>
      <c r="D799" s="11" t="str">
        <f>"+60"</f>
        <v>+60</v>
      </c>
      <c r="E799" s="11" t="s">
        <v>304</v>
      </c>
      <c r="F799" s="12" t="s">
        <v>49</v>
      </c>
      <c r="G799" s="12" t="s">
        <v>510</v>
      </c>
      <c r="H799" s="12" t="s">
        <v>306</v>
      </c>
      <c r="I799" s="103" t="s">
        <v>504</v>
      </c>
      <c r="J799" s="12" t="str">
        <f>"≥17h"</f>
        <v>≥17h</v>
      </c>
      <c r="K799" s="12" t="s">
        <v>512</v>
      </c>
      <c r="L799" s="69" t="s">
        <v>520</v>
      </c>
      <c r="M799" s="148"/>
      <c r="N799" s="158"/>
      <c r="O799" s="149"/>
      <c r="P799" s="149">
        <v>1</v>
      </c>
      <c r="Q799" s="149"/>
      <c r="R799" s="149"/>
      <c r="S799" s="149"/>
      <c r="T799" s="150"/>
      <c r="U799" s="132" t="s">
        <v>373</v>
      </c>
      <c r="V799" s="133" t="str">
        <f>VLOOKUP(A799,DB_ACS_Q1_Q4!$A$4:$AD$1328,13)</f>
        <v>Gas Natural</v>
      </c>
      <c r="W799" s="134" t="str">
        <f>VLOOKUP(A799,DB_REF_Q1_Q4!$A$4:$AD$1328,13)</f>
        <v>Ninguno</v>
      </c>
    </row>
    <row r="800" spans="1:23" ht="12" customHeight="1">
      <c r="A800" s="10">
        <v>796</v>
      </c>
      <c r="B800" s="69" t="s">
        <v>86</v>
      </c>
      <c r="C800" s="69" t="s">
        <v>256</v>
      </c>
      <c r="D800" s="11" t="s">
        <v>51</v>
      </c>
      <c r="E800" s="11" t="s">
        <v>304</v>
      </c>
      <c r="F800" s="12" t="s">
        <v>50</v>
      </c>
      <c r="G800" s="11" t="s">
        <v>511</v>
      </c>
      <c r="H800" s="12" t="s">
        <v>308</v>
      </c>
      <c r="I800" s="11" t="s">
        <v>504</v>
      </c>
      <c r="J800" s="11" t="str">
        <f>"12-16h"</f>
        <v>12-16h</v>
      </c>
      <c r="K800" s="12" t="s">
        <v>512</v>
      </c>
      <c r="L800" s="69" t="s">
        <v>519</v>
      </c>
      <c r="M800" s="148">
        <v>1</v>
      </c>
      <c r="N800" s="158"/>
      <c r="O800" s="149"/>
      <c r="P800" s="149">
        <v>1</v>
      </c>
      <c r="Q800" s="149"/>
      <c r="R800" s="149"/>
      <c r="S800" s="149"/>
      <c r="T800" s="150"/>
      <c r="U800" s="132" t="s">
        <v>339</v>
      </c>
      <c r="V800" s="133" t="str">
        <f>VLOOKUP(A800,DB_ACS_Q1_Q4!$A$4:$AD$1328,13)</f>
        <v>Gas Natural</v>
      </c>
      <c r="W800" s="134" t="str">
        <f>VLOOKUP(A800,DB_REF_Q1_Q4!$A$4:$AD$1328,13)</f>
        <v>Ninguno</v>
      </c>
    </row>
    <row r="801" spans="1:23" ht="12" customHeight="1">
      <c r="A801" s="10">
        <v>797</v>
      </c>
      <c r="B801" s="69" t="s">
        <v>74</v>
      </c>
      <c r="C801" s="69" t="s">
        <v>75</v>
      </c>
      <c r="D801" s="11" t="s">
        <v>51</v>
      </c>
      <c r="E801" s="11" t="s">
        <v>303</v>
      </c>
      <c r="F801" s="12" t="s">
        <v>50</v>
      </c>
      <c r="G801" s="12" t="s">
        <v>310</v>
      </c>
      <c r="H801" s="12" t="s">
        <v>306</v>
      </c>
      <c r="I801" s="11" t="s">
        <v>504</v>
      </c>
      <c r="J801" s="11" t="str">
        <f>"12-16h"</f>
        <v>12-16h</v>
      </c>
      <c r="K801" s="12" t="s">
        <v>513</v>
      </c>
      <c r="L801" s="69" t="s">
        <v>519</v>
      </c>
      <c r="M801" s="148">
        <v>1</v>
      </c>
      <c r="N801" s="158"/>
      <c r="O801" s="149"/>
      <c r="P801" s="149"/>
      <c r="Q801" s="149"/>
      <c r="R801" s="149"/>
      <c r="S801" s="149"/>
      <c r="T801" s="150"/>
      <c r="U801" s="132" t="s">
        <v>373</v>
      </c>
      <c r="V801" s="133" t="str">
        <f>VLOOKUP(A801,DB_ACS_Q1_Q4!$A$4:$AD$1328,13)</f>
        <v>Gas Natural</v>
      </c>
      <c r="W801" s="134" t="str">
        <f>VLOOKUP(A801,DB_REF_Q1_Q4!$A$4:$AD$1328,13)</f>
        <v>Ninguno</v>
      </c>
    </row>
    <row r="802" spans="1:23" ht="12" customHeight="1">
      <c r="A802" s="10">
        <v>798</v>
      </c>
      <c r="B802" s="69" t="s">
        <v>201</v>
      </c>
      <c r="C802" s="69" t="s">
        <v>198</v>
      </c>
      <c r="D802" s="11" t="str">
        <f>"+60"</f>
        <v>+60</v>
      </c>
      <c r="E802" s="11" t="s">
        <v>304</v>
      </c>
      <c r="F802" s="12" t="s">
        <v>49</v>
      </c>
      <c r="G802" s="11" t="s">
        <v>511</v>
      </c>
      <c r="H802" s="12" t="s">
        <v>308</v>
      </c>
      <c r="I802" s="103" t="s">
        <v>504</v>
      </c>
      <c r="J802" s="12" t="str">
        <f>"≥17h"</f>
        <v>≥17h</v>
      </c>
      <c r="K802" s="12" t="s">
        <v>513</v>
      </c>
      <c r="L802" s="69" t="s">
        <v>520</v>
      </c>
      <c r="M802" s="148"/>
      <c r="N802" s="158"/>
      <c r="O802" s="149"/>
      <c r="P802" s="149"/>
      <c r="Q802" s="149"/>
      <c r="R802" s="149">
        <v>1</v>
      </c>
      <c r="S802" s="149"/>
      <c r="T802" s="150"/>
      <c r="U802" s="132" t="s">
        <v>371</v>
      </c>
      <c r="V802" s="133" t="str">
        <f>VLOOKUP(A802,DB_ACS_Q1_Q4!$A$4:$AD$1328,13)</f>
        <v>Electricidad</v>
      </c>
      <c r="W802" s="134" t="str">
        <f>VLOOKUP(A802,DB_REF_Q1_Q4!$A$4:$AD$1328,13)</f>
        <v>Ninguno</v>
      </c>
    </row>
    <row r="803" spans="1:23" ht="12" customHeight="1">
      <c r="A803" s="10">
        <v>799</v>
      </c>
      <c r="B803" s="69" t="s">
        <v>86</v>
      </c>
      <c r="C803" s="69" t="s">
        <v>256</v>
      </c>
      <c r="D803" s="11" t="str">
        <f>"+60"</f>
        <v>+60</v>
      </c>
      <c r="E803" s="11" t="s">
        <v>303</v>
      </c>
      <c r="F803" s="12" t="s">
        <v>49</v>
      </c>
      <c r="G803" s="11" t="s">
        <v>511</v>
      </c>
      <c r="H803" s="12" t="s">
        <v>308</v>
      </c>
      <c r="I803" s="103" t="s">
        <v>505</v>
      </c>
      <c r="J803" s="12" t="str">
        <f>"≥17h"</f>
        <v>≥17h</v>
      </c>
      <c r="K803" s="12" t="s">
        <v>47</v>
      </c>
      <c r="L803" s="69" t="s">
        <v>519</v>
      </c>
      <c r="M803" s="148">
        <v>1</v>
      </c>
      <c r="N803" s="158"/>
      <c r="O803" s="149"/>
      <c r="P803" s="149">
        <v>1</v>
      </c>
      <c r="Q803" s="149"/>
      <c r="R803" s="149"/>
      <c r="S803" s="149"/>
      <c r="T803" s="150"/>
      <c r="U803" s="132" t="s">
        <v>374</v>
      </c>
      <c r="V803" s="133" t="str">
        <f>VLOOKUP(A803,DB_ACS_Q1_Q4!$A$4:$AD$1328,13)</f>
        <v>Gas Natural</v>
      </c>
      <c r="W803" s="134" t="str">
        <f>VLOOKUP(A803,DB_REF_Q1_Q4!$A$4:$AD$1328,13)</f>
        <v>Ninguno</v>
      </c>
    </row>
    <row r="804" spans="1:23" ht="12" customHeight="1">
      <c r="A804" s="10">
        <v>800</v>
      </c>
      <c r="B804" s="69" t="s">
        <v>163</v>
      </c>
      <c r="C804" s="69" t="s">
        <v>60</v>
      </c>
      <c r="D804" s="11" t="s">
        <v>51</v>
      </c>
      <c r="E804" s="11" t="s">
        <v>303</v>
      </c>
      <c r="F804" s="12" t="s">
        <v>48</v>
      </c>
      <c r="G804" s="12" t="s">
        <v>310</v>
      </c>
      <c r="H804" s="12" t="s">
        <v>308</v>
      </c>
      <c r="I804" s="103" t="s">
        <v>505</v>
      </c>
      <c r="J804" s="12" t="str">
        <f>"≥17h"</f>
        <v>≥17h</v>
      </c>
      <c r="K804" s="12" t="s">
        <v>512</v>
      </c>
      <c r="L804" s="69" t="s">
        <v>520</v>
      </c>
      <c r="M804" s="148">
        <v>1</v>
      </c>
      <c r="N804" s="158"/>
      <c r="O804" s="149"/>
      <c r="P804" s="149"/>
      <c r="Q804" s="149"/>
      <c r="R804" s="149">
        <v>1</v>
      </c>
      <c r="S804" s="149"/>
      <c r="T804" s="150"/>
      <c r="U804" s="132" t="s">
        <v>371</v>
      </c>
      <c r="V804" s="133" t="str">
        <f>VLOOKUP(A804,DB_ACS_Q1_Q4!$A$4:$AD$1328,13)</f>
        <v>Electricidad</v>
      </c>
      <c r="W804" s="134" t="str">
        <f>VLOOKUP(A804,DB_REF_Q1_Q4!$A$4:$AD$1328,13)</f>
        <v>Ninguno</v>
      </c>
    </row>
    <row r="805" spans="1:23" ht="12" customHeight="1">
      <c r="A805" s="10">
        <v>801</v>
      </c>
      <c r="B805" s="69" t="s">
        <v>86</v>
      </c>
      <c r="C805" s="69" t="s">
        <v>256</v>
      </c>
      <c r="D805" s="11" t="str">
        <f>"+60"</f>
        <v>+60</v>
      </c>
      <c r="E805" s="11" t="s">
        <v>303</v>
      </c>
      <c r="F805" s="12" t="s">
        <v>48</v>
      </c>
      <c r="G805" s="11" t="s">
        <v>511</v>
      </c>
      <c r="H805" s="12" t="s">
        <v>308</v>
      </c>
      <c r="I805" s="11" t="s">
        <v>507</v>
      </c>
      <c r="J805" s="12" t="str">
        <f>"≥17h"</f>
        <v>≥17h</v>
      </c>
      <c r="K805" s="12" t="s">
        <v>47</v>
      </c>
      <c r="L805" s="69" t="s">
        <v>519</v>
      </c>
      <c r="M805" s="148"/>
      <c r="N805" s="158"/>
      <c r="O805" s="149"/>
      <c r="P805" s="149">
        <v>1</v>
      </c>
      <c r="Q805" s="149"/>
      <c r="R805" s="149"/>
      <c r="S805" s="149"/>
      <c r="T805" s="150">
        <v>1</v>
      </c>
      <c r="U805" s="132" t="s">
        <v>374</v>
      </c>
      <c r="V805" s="133" t="str">
        <f>VLOOKUP(A805,DB_ACS_Q1_Q4!$A$4:$AD$1328,13)</f>
        <v>GLP</v>
      </c>
      <c r="W805" s="134" t="str">
        <f>VLOOKUP(A805,DB_REF_Q1_Q4!$A$4:$AD$1328,13)</f>
        <v>AC Eléctrico</v>
      </c>
    </row>
    <row r="806" spans="1:23" ht="12" customHeight="1">
      <c r="A806" s="10">
        <v>802</v>
      </c>
      <c r="B806" s="69" t="s">
        <v>163</v>
      </c>
      <c r="C806" s="69" t="s">
        <v>60</v>
      </c>
      <c r="D806" s="11" t="s">
        <v>51</v>
      </c>
      <c r="E806" s="11" t="s">
        <v>304</v>
      </c>
      <c r="F806" s="12" t="s">
        <v>50</v>
      </c>
      <c r="G806" s="12" t="s">
        <v>510</v>
      </c>
      <c r="H806" s="12" t="s">
        <v>306</v>
      </c>
      <c r="I806" s="11" t="s">
        <v>504</v>
      </c>
      <c r="J806" s="12" t="str">
        <f>"≥17h"</f>
        <v>≥17h</v>
      </c>
      <c r="K806" s="12" t="s">
        <v>512</v>
      </c>
      <c r="L806" s="69" t="s">
        <v>520</v>
      </c>
      <c r="M806" s="148">
        <v>1</v>
      </c>
      <c r="N806" s="158"/>
      <c r="O806" s="149"/>
      <c r="P806" s="149"/>
      <c r="Q806" s="149"/>
      <c r="R806" s="149"/>
      <c r="S806" s="149"/>
      <c r="T806" s="150"/>
      <c r="U806" s="132" t="s">
        <v>374</v>
      </c>
      <c r="V806" s="133" t="str">
        <f>VLOOKUP(A806,DB_ACS_Q1_Q4!$A$4:$AD$1328,13)</f>
        <v>GLP</v>
      </c>
      <c r="W806" s="134" t="str">
        <f>VLOOKUP(A806,DB_REF_Q1_Q4!$A$4:$AD$1328,13)</f>
        <v>Ninguno</v>
      </c>
    </row>
    <row r="807" spans="1:23" ht="12" customHeight="1">
      <c r="A807" s="10">
        <v>803</v>
      </c>
      <c r="B807" s="69" t="s">
        <v>74</v>
      </c>
      <c r="C807" s="69" t="s">
        <v>75</v>
      </c>
      <c r="D807" s="11" t="s">
        <v>25</v>
      </c>
      <c r="E807" s="11" t="s">
        <v>304</v>
      </c>
      <c r="F807" s="12" t="s">
        <v>48</v>
      </c>
      <c r="G807" s="12" t="s">
        <v>310</v>
      </c>
      <c r="H807" s="12" t="s">
        <v>306</v>
      </c>
      <c r="I807" s="103" t="s">
        <v>505</v>
      </c>
      <c r="J807" s="11" t="str">
        <f>"12-16h"</f>
        <v>12-16h</v>
      </c>
      <c r="K807" s="12" t="s">
        <v>512</v>
      </c>
      <c r="L807" s="69" t="s">
        <v>519</v>
      </c>
      <c r="M807" s="148">
        <v>1</v>
      </c>
      <c r="N807" s="158"/>
      <c r="O807" s="149"/>
      <c r="P807" s="149"/>
      <c r="Q807" s="149"/>
      <c r="R807" s="149"/>
      <c r="S807" s="149"/>
      <c r="T807" s="150"/>
      <c r="U807" s="132" t="s">
        <v>373</v>
      </c>
      <c r="V807" s="133" t="str">
        <f>VLOOKUP(A807,DB_ACS_Q1_Q4!$A$4:$AD$1328,13)</f>
        <v>Gas Natural</v>
      </c>
      <c r="W807" s="134" t="str">
        <f>VLOOKUP(A807,DB_REF_Q1_Q4!$A$4:$AD$1328,13)</f>
        <v>Ninguno</v>
      </c>
    </row>
    <row r="808" spans="1:23" ht="12" customHeight="1">
      <c r="A808" s="10">
        <v>804</v>
      </c>
      <c r="B808" s="69" t="s">
        <v>200</v>
      </c>
      <c r="C808" s="69" t="s">
        <v>198</v>
      </c>
      <c r="D808" s="11" t="str">
        <f>"+60"</f>
        <v>+60</v>
      </c>
      <c r="E808" s="11" t="s">
        <v>303</v>
      </c>
      <c r="F808" s="12" t="s">
        <v>49</v>
      </c>
      <c r="G808" s="11" t="s">
        <v>511</v>
      </c>
      <c r="H808" s="12" t="s">
        <v>308</v>
      </c>
      <c r="I808" s="11" t="s">
        <v>504</v>
      </c>
      <c r="J808" s="12" t="str">
        <f>"≥17h"</f>
        <v>≥17h</v>
      </c>
      <c r="K808" s="12" t="s">
        <v>47</v>
      </c>
      <c r="L808" s="69" t="s">
        <v>520</v>
      </c>
      <c r="M808" s="148">
        <v>1</v>
      </c>
      <c r="N808" s="158"/>
      <c r="O808" s="149"/>
      <c r="P808" s="149"/>
      <c r="Q808" s="149"/>
      <c r="R808" s="149"/>
      <c r="S808" s="149"/>
      <c r="T808" s="150"/>
      <c r="U808" s="132" t="s">
        <v>342</v>
      </c>
      <c r="V808" s="133" t="str">
        <f>VLOOKUP(A808,DB_ACS_Q1_Q4!$A$4:$AD$1328,13)</f>
        <v>GLP</v>
      </c>
      <c r="W808" s="134" t="str">
        <f>VLOOKUP(A808,DB_REF_Q1_Q4!$A$4:$AD$1328,13)</f>
        <v>Ninguno</v>
      </c>
    </row>
    <row r="809" spans="1:23" ht="12" customHeight="1">
      <c r="A809" s="10">
        <v>805</v>
      </c>
      <c r="B809" s="69" t="s">
        <v>86</v>
      </c>
      <c r="C809" s="69" t="s">
        <v>256</v>
      </c>
      <c r="D809" s="11" t="str">
        <f>"+60"</f>
        <v>+60</v>
      </c>
      <c r="E809" s="11" t="s">
        <v>304</v>
      </c>
      <c r="F809" s="12" t="s">
        <v>49</v>
      </c>
      <c r="G809" s="11" t="s">
        <v>511</v>
      </c>
      <c r="H809" s="12" t="s">
        <v>308</v>
      </c>
      <c r="I809" s="103" t="s">
        <v>505</v>
      </c>
      <c r="J809" s="12" t="str">
        <f>"≥17h"</f>
        <v>≥17h</v>
      </c>
      <c r="K809" s="12" t="s">
        <v>47</v>
      </c>
      <c r="L809" s="69" t="s">
        <v>519</v>
      </c>
      <c r="M809" s="148"/>
      <c r="N809" s="158"/>
      <c r="O809" s="149"/>
      <c r="P809" s="149">
        <v>1</v>
      </c>
      <c r="Q809" s="149"/>
      <c r="R809" s="149"/>
      <c r="S809" s="149"/>
      <c r="T809" s="150"/>
      <c r="U809" s="132" t="s">
        <v>371</v>
      </c>
      <c r="V809" s="133" t="str">
        <f>VLOOKUP(A809,DB_ACS_Q1_Q4!$A$4:$AD$1328,13)</f>
        <v>Electricidad</v>
      </c>
      <c r="W809" s="134" t="str">
        <f>VLOOKUP(A809,DB_REF_Q1_Q4!$A$4:$AD$1328,13)</f>
        <v>Ninguno</v>
      </c>
    </row>
    <row r="810" spans="1:23" ht="12" customHeight="1">
      <c r="A810" s="10">
        <v>806</v>
      </c>
      <c r="B810" s="69" t="s">
        <v>74</v>
      </c>
      <c r="C810" s="69" t="s">
        <v>75</v>
      </c>
      <c r="D810" s="11" t="s">
        <v>25</v>
      </c>
      <c r="E810" s="11" t="s">
        <v>303</v>
      </c>
      <c r="F810" s="12" t="s">
        <v>50</v>
      </c>
      <c r="G810" s="12" t="s">
        <v>310</v>
      </c>
      <c r="H810" s="12" t="s">
        <v>306</v>
      </c>
      <c r="I810" s="103" t="s">
        <v>504</v>
      </c>
      <c r="J810" s="11" t="str">
        <f>"12-16h"</f>
        <v>12-16h</v>
      </c>
      <c r="K810" s="12" t="s">
        <v>513</v>
      </c>
      <c r="L810" s="69" t="s">
        <v>519</v>
      </c>
      <c r="M810" s="148">
        <v>1</v>
      </c>
      <c r="N810" s="158">
        <v>1</v>
      </c>
      <c r="O810" s="149"/>
      <c r="P810" s="149"/>
      <c r="Q810" s="149"/>
      <c r="R810" s="149"/>
      <c r="S810" s="149"/>
      <c r="T810" s="150"/>
      <c r="U810" s="132" t="s">
        <v>373</v>
      </c>
      <c r="V810" s="133" t="str">
        <f>VLOOKUP(A810,DB_ACS_Q1_Q4!$A$4:$AD$1328,13)</f>
        <v>Gas Natural</v>
      </c>
      <c r="W810" s="134" t="str">
        <f>VLOOKUP(A810,DB_REF_Q1_Q4!$A$4:$AD$1328,13)</f>
        <v>Ninguno</v>
      </c>
    </row>
    <row r="811" spans="1:23" ht="12" customHeight="1">
      <c r="A811" s="10">
        <v>807</v>
      </c>
      <c r="B811" s="69" t="s">
        <v>107</v>
      </c>
      <c r="C811" s="69" t="s">
        <v>71</v>
      </c>
      <c r="D811" s="11" t="s">
        <v>51</v>
      </c>
      <c r="E811" s="11" t="s">
        <v>304</v>
      </c>
      <c r="F811" s="12" t="s">
        <v>50</v>
      </c>
      <c r="G811" s="11" t="s">
        <v>511</v>
      </c>
      <c r="H811" s="12" t="s">
        <v>308</v>
      </c>
      <c r="I811" s="103" t="s">
        <v>505</v>
      </c>
      <c r="J811" s="12" t="str">
        <f t="shared" ref="J811:J819" si="33">"≥17h"</f>
        <v>≥17h</v>
      </c>
      <c r="K811" s="12" t="s">
        <v>512</v>
      </c>
      <c r="L811" s="69" t="s">
        <v>520</v>
      </c>
      <c r="M811" s="148"/>
      <c r="N811" s="158"/>
      <c r="O811" s="149"/>
      <c r="P811" s="149"/>
      <c r="Q811" s="149"/>
      <c r="R811" s="149"/>
      <c r="S811" s="149"/>
      <c r="T811" s="150"/>
      <c r="U811" s="132" t="s">
        <v>374</v>
      </c>
      <c r="V811" s="133" t="str">
        <f>VLOOKUP(A811,DB_ACS_Q1_Q4!$A$4:$AD$1328,13)</f>
        <v>Gasóleo</v>
      </c>
      <c r="W811" s="134" t="str">
        <f>VLOOKUP(A811,DB_REF_Q1_Q4!$A$4:$AD$1328,13)</f>
        <v>Ninguno</v>
      </c>
    </row>
    <row r="812" spans="1:23" ht="12" customHeight="1">
      <c r="A812" s="10">
        <v>808</v>
      </c>
      <c r="B812" s="69" t="s">
        <v>256</v>
      </c>
      <c r="C812" s="69" t="s">
        <v>256</v>
      </c>
      <c r="D812" s="11" t="str">
        <f>"+60"</f>
        <v>+60</v>
      </c>
      <c r="E812" s="11" t="s">
        <v>303</v>
      </c>
      <c r="F812" s="12" t="s">
        <v>49</v>
      </c>
      <c r="G812" s="12" t="s">
        <v>310</v>
      </c>
      <c r="H812" s="12" t="s">
        <v>306</v>
      </c>
      <c r="I812" s="11" t="s">
        <v>504</v>
      </c>
      <c r="J812" s="12" t="str">
        <f t="shared" si="33"/>
        <v>≥17h</v>
      </c>
      <c r="K812" s="12" t="s">
        <v>512</v>
      </c>
      <c r="L812" s="69" t="s">
        <v>519</v>
      </c>
      <c r="M812" s="148">
        <v>1</v>
      </c>
      <c r="N812" s="158"/>
      <c r="O812" s="149"/>
      <c r="P812" s="149">
        <v>1</v>
      </c>
      <c r="Q812" s="149"/>
      <c r="R812" s="149"/>
      <c r="S812" s="149"/>
      <c r="T812" s="150"/>
      <c r="U812" s="132" t="s">
        <v>374</v>
      </c>
      <c r="V812" s="133" t="str">
        <f>VLOOKUP(A812,DB_ACS_Q1_Q4!$A$4:$AD$1328,13)</f>
        <v>Gasóleo</v>
      </c>
      <c r="W812" s="134" t="str">
        <f>VLOOKUP(A812,DB_REF_Q1_Q4!$A$4:$AD$1328,13)</f>
        <v>Ninguno</v>
      </c>
    </row>
    <row r="813" spans="1:23" ht="12" customHeight="1">
      <c r="A813" s="10">
        <v>809</v>
      </c>
      <c r="B813" s="69" t="s">
        <v>155</v>
      </c>
      <c r="C813" s="69" t="s">
        <v>79</v>
      </c>
      <c r="D813" s="11" t="s">
        <v>51</v>
      </c>
      <c r="E813" s="11" t="s">
        <v>304</v>
      </c>
      <c r="F813" s="12" t="s">
        <v>48</v>
      </c>
      <c r="G813" s="11" t="s">
        <v>511</v>
      </c>
      <c r="H813" s="12" t="s">
        <v>306</v>
      </c>
      <c r="I813" s="11" t="s">
        <v>504</v>
      </c>
      <c r="J813" s="12" t="str">
        <f t="shared" si="33"/>
        <v>≥17h</v>
      </c>
      <c r="K813" s="12" t="s">
        <v>47</v>
      </c>
      <c r="L813" s="69" t="s">
        <v>520</v>
      </c>
      <c r="M813" s="148">
        <v>1</v>
      </c>
      <c r="N813" s="158"/>
      <c r="O813" s="149"/>
      <c r="P813" s="149"/>
      <c r="Q813" s="149"/>
      <c r="R813" s="149"/>
      <c r="S813" s="149"/>
      <c r="T813" s="150"/>
      <c r="U813" s="132" t="s">
        <v>374</v>
      </c>
      <c r="V813" s="133" t="str">
        <f>VLOOKUP(A813,DB_ACS_Q1_Q4!$A$4:$AD$1328,13)</f>
        <v>Gasóleo</v>
      </c>
      <c r="W813" s="134" t="str">
        <f>VLOOKUP(A813,DB_REF_Q1_Q4!$A$4:$AD$1328,13)</f>
        <v>Ninguno</v>
      </c>
    </row>
    <row r="814" spans="1:23" ht="12" customHeight="1">
      <c r="A814" s="10">
        <v>810</v>
      </c>
      <c r="B814" s="69" t="s">
        <v>198</v>
      </c>
      <c r="C814" s="69" t="s">
        <v>198</v>
      </c>
      <c r="D814" s="11" t="s">
        <v>25</v>
      </c>
      <c r="E814" s="11" t="s">
        <v>304</v>
      </c>
      <c r="F814" s="12" t="s">
        <v>48</v>
      </c>
      <c r="G814" s="12" t="s">
        <v>310</v>
      </c>
      <c r="H814" s="12" t="s">
        <v>306</v>
      </c>
      <c r="I814" s="11" t="s">
        <v>504</v>
      </c>
      <c r="J814" s="12" t="str">
        <f t="shared" si="33"/>
        <v>≥17h</v>
      </c>
      <c r="K814" s="12" t="s">
        <v>512</v>
      </c>
      <c r="L814" s="69" t="s">
        <v>520</v>
      </c>
      <c r="M814" s="148">
        <v>1</v>
      </c>
      <c r="N814" s="158"/>
      <c r="O814" s="149"/>
      <c r="P814" s="149"/>
      <c r="Q814" s="149"/>
      <c r="R814" s="149"/>
      <c r="S814" s="149"/>
      <c r="T814" s="150"/>
      <c r="U814" s="132" t="s">
        <v>373</v>
      </c>
      <c r="V814" s="133" t="str">
        <f>VLOOKUP(A814,DB_ACS_Q1_Q4!$A$4:$AD$1328,13)</f>
        <v>Gas Natural</v>
      </c>
      <c r="W814" s="134" t="str">
        <f>VLOOKUP(A814,DB_REF_Q1_Q4!$A$4:$AD$1328,13)</f>
        <v>Ninguno</v>
      </c>
    </row>
    <row r="815" spans="1:23" ht="12" customHeight="1">
      <c r="A815" s="10">
        <v>811</v>
      </c>
      <c r="B815" s="69" t="s">
        <v>256</v>
      </c>
      <c r="C815" s="69" t="s">
        <v>256</v>
      </c>
      <c r="D815" s="11" t="str">
        <f>"+60"</f>
        <v>+60</v>
      </c>
      <c r="E815" s="11" t="s">
        <v>304</v>
      </c>
      <c r="F815" s="12" t="s">
        <v>49</v>
      </c>
      <c r="G815" s="12" t="s">
        <v>310</v>
      </c>
      <c r="H815" s="12" t="s">
        <v>306</v>
      </c>
      <c r="I815" s="11" t="s">
        <v>507</v>
      </c>
      <c r="J815" s="12" t="str">
        <f t="shared" si="33"/>
        <v>≥17h</v>
      </c>
      <c r="K815" s="12" t="s">
        <v>47</v>
      </c>
      <c r="L815" s="69" t="s">
        <v>519</v>
      </c>
      <c r="M815" s="148">
        <v>1</v>
      </c>
      <c r="N815" s="158"/>
      <c r="O815" s="149"/>
      <c r="P815" s="149"/>
      <c r="Q815" s="149"/>
      <c r="R815" s="149"/>
      <c r="S815" s="149">
        <v>1</v>
      </c>
      <c r="T815" s="150"/>
      <c r="U815" s="132" t="s">
        <v>373</v>
      </c>
      <c r="V815" s="133" t="str">
        <f>VLOOKUP(A815,DB_ACS_Q1_Q4!$A$4:$AD$1328,13)</f>
        <v>Gas Natural</v>
      </c>
      <c r="W815" s="134" t="str">
        <f>VLOOKUP(A815,DB_REF_Q1_Q4!$A$4:$AD$1328,13)</f>
        <v>Ninguno</v>
      </c>
    </row>
    <row r="816" spans="1:23" ht="12" customHeight="1">
      <c r="A816" s="10">
        <v>812</v>
      </c>
      <c r="B816" s="69" t="s">
        <v>155</v>
      </c>
      <c r="C816" s="69" t="s">
        <v>79</v>
      </c>
      <c r="D816" s="11" t="str">
        <f>"+60"</f>
        <v>+60</v>
      </c>
      <c r="E816" s="11" t="s">
        <v>304</v>
      </c>
      <c r="F816" s="12" t="s">
        <v>49</v>
      </c>
      <c r="G816" s="11" t="s">
        <v>511</v>
      </c>
      <c r="H816" s="12" t="s">
        <v>306</v>
      </c>
      <c r="I816" s="103" t="s">
        <v>504</v>
      </c>
      <c r="J816" s="12" t="str">
        <f t="shared" si="33"/>
        <v>≥17h</v>
      </c>
      <c r="K816" s="12" t="s">
        <v>512</v>
      </c>
      <c r="L816" s="69" t="s">
        <v>520</v>
      </c>
      <c r="M816" s="148">
        <v>1</v>
      </c>
      <c r="N816" s="158"/>
      <c r="O816" s="149"/>
      <c r="P816" s="149"/>
      <c r="Q816" s="149"/>
      <c r="R816" s="149"/>
      <c r="S816" s="149"/>
      <c r="T816" s="150"/>
      <c r="U816" s="132" t="s">
        <v>373</v>
      </c>
      <c r="V816" s="133" t="str">
        <f>VLOOKUP(A816,DB_ACS_Q1_Q4!$A$4:$AD$1328,13)</f>
        <v>Gasóleo</v>
      </c>
      <c r="W816" s="134" t="str">
        <f>VLOOKUP(A816,DB_REF_Q1_Q4!$A$4:$AD$1328,13)</f>
        <v>Ninguno</v>
      </c>
    </row>
    <row r="817" spans="1:23" ht="12" customHeight="1">
      <c r="A817" s="10">
        <v>813</v>
      </c>
      <c r="B817" s="69" t="s">
        <v>198</v>
      </c>
      <c r="C817" s="69" t="s">
        <v>198</v>
      </c>
      <c r="D817" s="11" t="s">
        <v>25</v>
      </c>
      <c r="E817" s="11" t="s">
        <v>303</v>
      </c>
      <c r="F817" s="12" t="s">
        <v>48</v>
      </c>
      <c r="G817" s="12" t="s">
        <v>310</v>
      </c>
      <c r="H817" s="12" t="s">
        <v>306</v>
      </c>
      <c r="I817" s="11" t="s">
        <v>507</v>
      </c>
      <c r="J817" s="12" t="str">
        <f t="shared" si="33"/>
        <v>≥17h</v>
      </c>
      <c r="K817" s="12" t="s">
        <v>513</v>
      </c>
      <c r="L817" s="69" t="s">
        <v>520</v>
      </c>
      <c r="M817" s="148">
        <v>1</v>
      </c>
      <c r="N817" s="158"/>
      <c r="O817" s="149"/>
      <c r="P817" s="149"/>
      <c r="Q817" s="149"/>
      <c r="R817" s="149"/>
      <c r="S817" s="149"/>
      <c r="T817" s="150"/>
      <c r="U817" s="132" t="s">
        <v>374</v>
      </c>
      <c r="V817" s="133" t="str">
        <f>VLOOKUP(A817,DB_ACS_Q1_Q4!$A$4:$AD$1328,13)</f>
        <v>Electricidad</v>
      </c>
      <c r="W817" s="134" t="str">
        <f>VLOOKUP(A817,DB_REF_Q1_Q4!$A$4:$AD$1328,13)</f>
        <v>Ninguno</v>
      </c>
    </row>
    <row r="818" spans="1:23" ht="12" customHeight="1">
      <c r="A818" s="10">
        <v>814</v>
      </c>
      <c r="B818" s="69" t="s">
        <v>256</v>
      </c>
      <c r="C818" s="69" t="s">
        <v>256</v>
      </c>
      <c r="D818" s="11" t="str">
        <f>"+60"</f>
        <v>+60</v>
      </c>
      <c r="E818" s="11" t="s">
        <v>304</v>
      </c>
      <c r="F818" s="12" t="s">
        <v>49</v>
      </c>
      <c r="G818" s="12" t="s">
        <v>310</v>
      </c>
      <c r="H818" s="12" t="s">
        <v>306</v>
      </c>
      <c r="I818" s="11" t="s">
        <v>504</v>
      </c>
      <c r="J818" s="12" t="str">
        <f t="shared" si="33"/>
        <v>≥17h</v>
      </c>
      <c r="K818" s="12" t="s">
        <v>512</v>
      </c>
      <c r="L818" s="69" t="s">
        <v>519</v>
      </c>
      <c r="M818" s="148">
        <v>1</v>
      </c>
      <c r="N818" s="158"/>
      <c r="O818" s="149"/>
      <c r="P818" s="149"/>
      <c r="Q818" s="149"/>
      <c r="R818" s="149"/>
      <c r="S818" s="149"/>
      <c r="T818" s="150"/>
      <c r="U818" s="132" t="s">
        <v>373</v>
      </c>
      <c r="V818" s="133" t="str">
        <f>VLOOKUP(A818,DB_ACS_Q1_Q4!$A$4:$AD$1328,13)</f>
        <v>Gas Natural</v>
      </c>
      <c r="W818" s="134" t="str">
        <f>VLOOKUP(A818,DB_REF_Q1_Q4!$A$4:$AD$1328,13)</f>
        <v>Ninguno</v>
      </c>
    </row>
    <row r="819" spans="1:23" ht="12" customHeight="1">
      <c r="A819" s="10">
        <v>815</v>
      </c>
      <c r="B819" s="69" t="s">
        <v>155</v>
      </c>
      <c r="C819" s="69" t="s">
        <v>79</v>
      </c>
      <c r="D819" s="11" t="str">
        <f>"+60"</f>
        <v>+60</v>
      </c>
      <c r="E819" s="11" t="s">
        <v>304</v>
      </c>
      <c r="F819" s="12" t="s">
        <v>49</v>
      </c>
      <c r="G819" s="11" t="s">
        <v>511</v>
      </c>
      <c r="H819" s="12" t="s">
        <v>308</v>
      </c>
      <c r="I819" s="11" t="s">
        <v>507</v>
      </c>
      <c r="J819" s="12" t="str">
        <f t="shared" si="33"/>
        <v>≥17h</v>
      </c>
      <c r="K819" s="12" t="s">
        <v>512</v>
      </c>
      <c r="L819" s="69" t="s">
        <v>520</v>
      </c>
      <c r="M819" s="148">
        <v>1</v>
      </c>
      <c r="N819" s="158"/>
      <c r="O819" s="149"/>
      <c r="P819" s="149"/>
      <c r="Q819" s="149"/>
      <c r="R819" s="149"/>
      <c r="S819" s="149"/>
      <c r="T819" s="150"/>
      <c r="U819" s="132" t="s">
        <v>374</v>
      </c>
      <c r="V819" s="133" t="str">
        <f>VLOOKUP(A819,DB_ACS_Q1_Q4!$A$4:$AD$1328,13)</f>
        <v>Gasóleo</v>
      </c>
      <c r="W819" s="134" t="str">
        <f>VLOOKUP(A819,DB_REF_Q1_Q4!$A$4:$AD$1328,13)</f>
        <v>Ninguno</v>
      </c>
    </row>
    <row r="820" spans="1:23" ht="12" customHeight="1">
      <c r="A820" s="10">
        <v>816</v>
      </c>
      <c r="B820" s="69" t="s">
        <v>74</v>
      </c>
      <c r="C820" s="69" t="s">
        <v>75</v>
      </c>
      <c r="D820" s="11" t="s">
        <v>51</v>
      </c>
      <c r="E820" s="11" t="s">
        <v>304</v>
      </c>
      <c r="F820" s="12" t="s">
        <v>50</v>
      </c>
      <c r="G820" s="12" t="s">
        <v>310</v>
      </c>
      <c r="H820" s="12" t="s">
        <v>306</v>
      </c>
      <c r="I820" s="103" t="s">
        <v>504</v>
      </c>
      <c r="J820" s="11" t="str">
        <f>"12-16h"</f>
        <v>12-16h</v>
      </c>
      <c r="K820" s="12" t="s">
        <v>512</v>
      </c>
      <c r="L820" s="69" t="s">
        <v>519</v>
      </c>
      <c r="M820" s="148">
        <v>1</v>
      </c>
      <c r="N820" s="158"/>
      <c r="O820" s="149"/>
      <c r="P820" s="149">
        <v>1</v>
      </c>
      <c r="Q820" s="149"/>
      <c r="R820" s="149"/>
      <c r="S820" s="149"/>
      <c r="T820" s="150"/>
      <c r="U820" s="132" t="s">
        <v>373</v>
      </c>
      <c r="V820" s="133" t="str">
        <f>VLOOKUP(A820,DB_ACS_Q1_Q4!$A$4:$AD$1328,13)</f>
        <v>Gas Natural</v>
      </c>
      <c r="W820" s="134" t="str">
        <f>VLOOKUP(A820,DB_REF_Q1_Q4!$A$4:$AD$1328,13)</f>
        <v>Ninguno</v>
      </c>
    </row>
    <row r="821" spans="1:23" ht="12" customHeight="1">
      <c r="A821" s="10">
        <v>817</v>
      </c>
      <c r="B821" s="69" t="s">
        <v>155</v>
      </c>
      <c r="C821" s="69" t="s">
        <v>79</v>
      </c>
      <c r="D821" s="11" t="s">
        <v>51</v>
      </c>
      <c r="E821" s="11" t="s">
        <v>304</v>
      </c>
      <c r="F821" s="12" t="s">
        <v>50</v>
      </c>
      <c r="G821" s="11" t="s">
        <v>511</v>
      </c>
      <c r="H821" s="12" t="s">
        <v>308</v>
      </c>
      <c r="I821" s="103" t="s">
        <v>504</v>
      </c>
      <c r="J821" s="12" t="str">
        <f>"≥17h"</f>
        <v>≥17h</v>
      </c>
      <c r="K821" s="12" t="s">
        <v>47</v>
      </c>
      <c r="L821" s="69" t="s">
        <v>520</v>
      </c>
      <c r="M821" s="148">
        <v>1</v>
      </c>
      <c r="N821" s="158"/>
      <c r="O821" s="149"/>
      <c r="P821" s="149"/>
      <c r="Q821" s="149"/>
      <c r="R821" s="149"/>
      <c r="S821" s="149"/>
      <c r="T821" s="150"/>
      <c r="U821" s="132" t="s">
        <v>309</v>
      </c>
      <c r="V821" s="133" t="str">
        <f>VLOOKUP(A821,DB_ACS_Q1_Q4!$A$4:$AD$1328,13)</f>
        <v>Electricidad</v>
      </c>
      <c r="W821" s="134" t="str">
        <f>VLOOKUP(A821,DB_REF_Q1_Q4!$A$4:$AD$1328,13)</f>
        <v>Ninguno</v>
      </c>
    </row>
    <row r="822" spans="1:23" ht="12" customHeight="1">
      <c r="A822" s="10">
        <v>818</v>
      </c>
      <c r="B822" s="69" t="s">
        <v>74</v>
      </c>
      <c r="C822" s="69" t="s">
        <v>75</v>
      </c>
      <c r="D822" s="11" t="s">
        <v>25</v>
      </c>
      <c r="E822" s="11" t="s">
        <v>303</v>
      </c>
      <c r="F822" s="12" t="s">
        <v>48</v>
      </c>
      <c r="G822" s="12" t="s">
        <v>310</v>
      </c>
      <c r="H822" s="12" t="s">
        <v>306</v>
      </c>
      <c r="I822" s="11" t="s">
        <v>504</v>
      </c>
      <c r="J822" s="11" t="str">
        <f>"12-16h"</f>
        <v>12-16h</v>
      </c>
      <c r="K822" s="12" t="s">
        <v>513</v>
      </c>
      <c r="L822" s="69" t="s">
        <v>519</v>
      </c>
      <c r="M822" s="148">
        <v>1</v>
      </c>
      <c r="N822" s="158"/>
      <c r="O822" s="149"/>
      <c r="P822" s="149">
        <v>1</v>
      </c>
      <c r="Q822" s="149"/>
      <c r="R822" s="149"/>
      <c r="S822" s="149"/>
      <c r="T822" s="150"/>
      <c r="U822" s="132" t="s">
        <v>373</v>
      </c>
      <c r="V822" s="133" t="str">
        <f>VLOOKUP(A822,DB_ACS_Q1_Q4!$A$4:$AD$1328,13)</f>
        <v>Gas Natural</v>
      </c>
      <c r="W822" s="134" t="str">
        <f>VLOOKUP(A822,DB_REF_Q1_Q4!$A$4:$AD$1328,13)</f>
        <v>Ninguno</v>
      </c>
    </row>
    <row r="823" spans="1:23" ht="12" customHeight="1">
      <c r="A823" s="10">
        <v>819</v>
      </c>
      <c r="B823" s="69" t="s">
        <v>264</v>
      </c>
      <c r="C823" s="69" t="s">
        <v>264</v>
      </c>
      <c r="D823" s="11" t="str">
        <f>"+60"</f>
        <v>+60</v>
      </c>
      <c r="E823" s="11" t="s">
        <v>304</v>
      </c>
      <c r="F823" s="12" t="s">
        <v>48</v>
      </c>
      <c r="G823" s="12" t="s">
        <v>310</v>
      </c>
      <c r="H823" s="12" t="s">
        <v>306</v>
      </c>
      <c r="I823" s="103" t="s">
        <v>504</v>
      </c>
      <c r="J823" s="12" t="str">
        <f>"≥17h"</f>
        <v>≥17h</v>
      </c>
      <c r="K823" s="12" t="s">
        <v>512</v>
      </c>
      <c r="L823" s="69" t="s">
        <v>519</v>
      </c>
      <c r="M823" s="148"/>
      <c r="N823" s="158"/>
      <c r="O823" s="149"/>
      <c r="P823" s="149">
        <v>1</v>
      </c>
      <c r="Q823" s="149"/>
      <c r="R823" s="149"/>
      <c r="S823" s="149"/>
      <c r="T823" s="150"/>
      <c r="U823" s="132" t="s">
        <v>373</v>
      </c>
      <c r="V823" s="133" t="str">
        <f>VLOOKUP(A823,DB_ACS_Q1_Q4!$A$4:$AD$1328,13)</f>
        <v>Gas Natural</v>
      </c>
      <c r="W823" s="134" t="str">
        <f>VLOOKUP(A823,DB_REF_Q1_Q4!$A$4:$AD$1328,13)</f>
        <v>Ninguno</v>
      </c>
    </row>
    <row r="824" spans="1:23" ht="12" customHeight="1">
      <c r="A824" s="10">
        <v>820</v>
      </c>
      <c r="B824" s="69" t="s">
        <v>78</v>
      </c>
      <c r="C824" s="69" t="s">
        <v>79</v>
      </c>
      <c r="D824" s="11" t="str">
        <f>"+60"</f>
        <v>+60</v>
      </c>
      <c r="E824" s="11" t="s">
        <v>303</v>
      </c>
      <c r="F824" s="12" t="s">
        <v>50</v>
      </c>
      <c r="G824" s="12" t="s">
        <v>310</v>
      </c>
      <c r="H824" s="12" t="s">
        <v>306</v>
      </c>
      <c r="I824" s="103" t="s">
        <v>504</v>
      </c>
      <c r="J824" s="12" t="str">
        <f>"≥17h"</f>
        <v>≥17h</v>
      </c>
      <c r="K824" s="12" t="s">
        <v>47</v>
      </c>
      <c r="L824" s="69" t="s">
        <v>520</v>
      </c>
      <c r="M824" s="148">
        <v>1</v>
      </c>
      <c r="N824" s="158"/>
      <c r="O824" s="149"/>
      <c r="P824" s="149"/>
      <c r="Q824" s="149"/>
      <c r="R824" s="149"/>
      <c r="S824" s="149"/>
      <c r="T824" s="150"/>
      <c r="U824" s="132" t="s">
        <v>371</v>
      </c>
      <c r="V824" s="133" t="str">
        <f>VLOOKUP(A824,DB_ACS_Q1_Q4!$A$4:$AD$1328,13)</f>
        <v>Electricidad</v>
      </c>
      <c r="W824" s="134" t="str">
        <f>VLOOKUP(A824,DB_REF_Q1_Q4!$A$4:$AD$1328,13)</f>
        <v>Ninguno</v>
      </c>
    </row>
    <row r="825" spans="1:23" ht="12" customHeight="1">
      <c r="A825" s="10">
        <v>821</v>
      </c>
      <c r="B825" s="69" t="s">
        <v>264</v>
      </c>
      <c r="C825" s="69" t="s">
        <v>264</v>
      </c>
      <c r="D825" s="11" t="s">
        <v>51</v>
      </c>
      <c r="E825" s="11" t="s">
        <v>303</v>
      </c>
      <c r="F825" s="12" t="s">
        <v>48</v>
      </c>
      <c r="G825" s="12" t="s">
        <v>310</v>
      </c>
      <c r="H825" s="12" t="s">
        <v>308</v>
      </c>
      <c r="I825" s="11" t="s">
        <v>507</v>
      </c>
      <c r="J825" s="12" t="str">
        <f>"≥17h"</f>
        <v>≥17h</v>
      </c>
      <c r="K825" s="12" t="s">
        <v>512</v>
      </c>
      <c r="L825" s="69" t="s">
        <v>519</v>
      </c>
      <c r="M825" s="148"/>
      <c r="N825" s="158"/>
      <c r="O825" s="149"/>
      <c r="P825" s="149"/>
      <c r="Q825" s="149"/>
      <c r="R825" s="149">
        <v>1</v>
      </c>
      <c r="S825" s="149"/>
      <c r="T825" s="150"/>
      <c r="U825" s="132" t="s">
        <v>374</v>
      </c>
      <c r="V825" s="133" t="str">
        <f>VLOOKUP(A825,DB_ACS_Q1_Q4!$A$4:$AD$1328,13)</f>
        <v>Gasóleo</v>
      </c>
      <c r="W825" s="134" t="str">
        <f>VLOOKUP(A825,DB_REF_Q1_Q4!$A$4:$AD$1328,13)</f>
        <v>Ninguno</v>
      </c>
    </row>
    <row r="826" spans="1:23" ht="12" customHeight="1">
      <c r="A826" s="10">
        <v>822</v>
      </c>
      <c r="B826" s="69" t="s">
        <v>74</v>
      </c>
      <c r="C826" s="69" t="s">
        <v>75</v>
      </c>
      <c r="D826" s="11" t="s">
        <v>51</v>
      </c>
      <c r="E826" s="11" t="s">
        <v>304</v>
      </c>
      <c r="F826" s="12" t="s">
        <v>48</v>
      </c>
      <c r="G826" s="12" t="s">
        <v>310</v>
      </c>
      <c r="H826" s="12" t="s">
        <v>307</v>
      </c>
      <c r="I826" s="11" t="s">
        <v>507</v>
      </c>
      <c r="J826" s="11" t="str">
        <f>"12-16h"</f>
        <v>12-16h</v>
      </c>
      <c r="K826" s="12" t="s">
        <v>47</v>
      </c>
      <c r="L826" s="69" t="s">
        <v>519</v>
      </c>
      <c r="M826" s="148"/>
      <c r="N826" s="158"/>
      <c r="O826" s="149"/>
      <c r="P826" s="149"/>
      <c r="Q826" s="149"/>
      <c r="R826" s="149">
        <v>1</v>
      </c>
      <c r="S826" s="149"/>
      <c r="T826" s="150"/>
      <c r="U826" s="132" t="s">
        <v>373</v>
      </c>
      <c r="V826" s="133" t="str">
        <f>VLOOKUP(A826,DB_ACS_Q1_Q4!$A$4:$AD$1328,13)</f>
        <v>Gas Natural</v>
      </c>
      <c r="W826" s="134" t="str">
        <f>VLOOKUP(A826,DB_REF_Q1_Q4!$A$4:$AD$1328,13)</f>
        <v>Ninguno</v>
      </c>
    </row>
    <row r="827" spans="1:23" ht="12" customHeight="1">
      <c r="A827" s="10">
        <v>823</v>
      </c>
      <c r="B827" s="69" t="s">
        <v>156</v>
      </c>
      <c r="C827" s="69" t="s">
        <v>79</v>
      </c>
      <c r="D827" s="11" t="s">
        <v>51</v>
      </c>
      <c r="E827" s="11" t="s">
        <v>304</v>
      </c>
      <c r="F827" s="12" t="s">
        <v>49</v>
      </c>
      <c r="G827" s="11" t="s">
        <v>511</v>
      </c>
      <c r="H827" s="12" t="s">
        <v>307</v>
      </c>
      <c r="I827" s="11" t="s">
        <v>504</v>
      </c>
      <c r="J827" s="12" t="str">
        <f t="shared" ref="J827:J832" si="34">"≥17h"</f>
        <v>≥17h</v>
      </c>
      <c r="K827" s="12" t="s">
        <v>513</v>
      </c>
      <c r="L827" s="69" t="s">
        <v>520</v>
      </c>
      <c r="M827" s="148">
        <v>1</v>
      </c>
      <c r="N827" s="158"/>
      <c r="O827" s="149"/>
      <c r="P827" s="149"/>
      <c r="Q827" s="149"/>
      <c r="R827" s="149"/>
      <c r="S827" s="149"/>
      <c r="T827" s="150"/>
      <c r="U827" s="132" t="s">
        <v>374</v>
      </c>
      <c r="V827" s="133" t="str">
        <f>VLOOKUP(A827,DB_ACS_Q1_Q4!$A$4:$AD$1328,13)</f>
        <v>Gasóleo</v>
      </c>
      <c r="W827" s="134" t="str">
        <f>VLOOKUP(A827,DB_REF_Q1_Q4!$A$4:$AD$1328,13)</f>
        <v>Ninguno</v>
      </c>
    </row>
    <row r="828" spans="1:23" ht="12" customHeight="1">
      <c r="A828" s="10">
        <v>824</v>
      </c>
      <c r="B828" s="69" t="s">
        <v>199</v>
      </c>
      <c r="C828" s="69" t="s">
        <v>198</v>
      </c>
      <c r="D828" s="11" t="s">
        <v>25</v>
      </c>
      <c r="E828" s="11" t="s">
        <v>304</v>
      </c>
      <c r="F828" s="12" t="s">
        <v>48</v>
      </c>
      <c r="G828" s="12" t="s">
        <v>310</v>
      </c>
      <c r="H828" s="12" t="s">
        <v>306</v>
      </c>
      <c r="I828" s="11" t="s">
        <v>507</v>
      </c>
      <c r="J828" s="12" t="str">
        <f t="shared" si="34"/>
        <v>≥17h</v>
      </c>
      <c r="K828" s="12" t="s">
        <v>47</v>
      </c>
      <c r="L828" s="69" t="s">
        <v>520</v>
      </c>
      <c r="M828" s="148">
        <v>1</v>
      </c>
      <c r="N828" s="158"/>
      <c r="O828" s="149"/>
      <c r="P828" s="149"/>
      <c r="Q828" s="149"/>
      <c r="R828" s="149"/>
      <c r="S828" s="149"/>
      <c r="T828" s="150"/>
      <c r="U828" s="132" t="s">
        <v>374</v>
      </c>
      <c r="V828" s="133" t="str">
        <f>VLOOKUP(A828,DB_ACS_Q1_Q4!$A$4:$AD$1328,13)</f>
        <v>GLP</v>
      </c>
      <c r="W828" s="134" t="str">
        <f>VLOOKUP(A828,DB_REF_Q1_Q4!$A$4:$AD$1328,13)</f>
        <v>Ninguno</v>
      </c>
    </row>
    <row r="829" spans="1:23" ht="12" customHeight="1">
      <c r="A829" s="10">
        <v>825</v>
      </c>
      <c r="B829" s="69" t="s">
        <v>264</v>
      </c>
      <c r="C829" s="69" t="s">
        <v>264</v>
      </c>
      <c r="D829" s="11" t="s">
        <v>51</v>
      </c>
      <c r="E829" s="11" t="s">
        <v>304</v>
      </c>
      <c r="F829" s="12" t="s">
        <v>48</v>
      </c>
      <c r="G829" s="12" t="s">
        <v>510</v>
      </c>
      <c r="H829" s="12" t="s">
        <v>308</v>
      </c>
      <c r="I829" s="11" t="s">
        <v>504</v>
      </c>
      <c r="J829" s="12" t="str">
        <f t="shared" si="34"/>
        <v>≥17h</v>
      </c>
      <c r="K829" s="12" t="s">
        <v>513</v>
      </c>
      <c r="L829" s="69" t="s">
        <v>519</v>
      </c>
      <c r="M829" s="148">
        <v>1</v>
      </c>
      <c r="N829" s="158">
        <v>1</v>
      </c>
      <c r="O829" s="149">
        <v>1</v>
      </c>
      <c r="P829" s="149">
        <v>1</v>
      </c>
      <c r="Q829" s="149">
        <v>1</v>
      </c>
      <c r="R829" s="149">
        <v>1</v>
      </c>
      <c r="S829" s="149"/>
      <c r="T829" s="150"/>
      <c r="U829" s="132" t="s">
        <v>374</v>
      </c>
      <c r="V829" s="133" t="str">
        <f>VLOOKUP(A829,DB_ACS_Q1_Q4!$A$4:$AD$1328,13)</f>
        <v>Solar Térmica</v>
      </c>
      <c r="W829" s="134" t="str">
        <f>VLOOKUP(A829,DB_REF_Q1_Q4!$A$4:$AD$1328,13)</f>
        <v>Ninguno</v>
      </c>
    </row>
    <row r="830" spans="1:23" ht="12" customHeight="1">
      <c r="A830" s="10">
        <v>826</v>
      </c>
      <c r="B830" s="69" t="s">
        <v>199</v>
      </c>
      <c r="C830" s="69" t="s">
        <v>198</v>
      </c>
      <c r="D830" s="11" t="s">
        <v>25</v>
      </c>
      <c r="E830" s="11" t="s">
        <v>304</v>
      </c>
      <c r="F830" s="12" t="s">
        <v>50</v>
      </c>
      <c r="G830" s="12" t="s">
        <v>510</v>
      </c>
      <c r="H830" s="12" t="s">
        <v>307</v>
      </c>
      <c r="I830" s="11" t="s">
        <v>504</v>
      </c>
      <c r="J830" s="12" t="str">
        <f t="shared" si="34"/>
        <v>≥17h</v>
      </c>
      <c r="K830" s="12" t="s">
        <v>47</v>
      </c>
      <c r="L830" s="69" t="s">
        <v>520</v>
      </c>
      <c r="M830" s="148">
        <v>1</v>
      </c>
      <c r="N830" s="158"/>
      <c r="O830" s="149"/>
      <c r="P830" s="149"/>
      <c r="Q830" s="149"/>
      <c r="R830" s="149"/>
      <c r="S830" s="149"/>
      <c r="T830" s="150"/>
      <c r="U830" s="132" t="s">
        <v>374</v>
      </c>
      <c r="V830" s="133" t="str">
        <f>VLOOKUP(A830,DB_ACS_Q1_Q4!$A$4:$AD$1328,13)</f>
        <v>GLP</v>
      </c>
      <c r="W830" s="134" t="str">
        <f>VLOOKUP(A830,DB_REF_Q1_Q4!$A$4:$AD$1328,13)</f>
        <v>Ninguno</v>
      </c>
    </row>
    <row r="831" spans="1:23" ht="12" customHeight="1">
      <c r="A831" s="10">
        <v>827</v>
      </c>
      <c r="B831" s="69" t="s">
        <v>87</v>
      </c>
      <c r="C831" s="69" t="s">
        <v>71</v>
      </c>
      <c r="D831" s="11" t="s">
        <v>25</v>
      </c>
      <c r="E831" s="11" t="s">
        <v>303</v>
      </c>
      <c r="F831" s="12" t="s">
        <v>50</v>
      </c>
      <c r="G831" s="12" t="s">
        <v>310</v>
      </c>
      <c r="H831" s="12" t="s">
        <v>306</v>
      </c>
      <c r="I831" s="103" t="s">
        <v>505</v>
      </c>
      <c r="J831" s="12" t="str">
        <f t="shared" si="34"/>
        <v>≥17h</v>
      </c>
      <c r="K831" s="12" t="s">
        <v>47</v>
      </c>
      <c r="L831" s="69" t="s">
        <v>520</v>
      </c>
      <c r="M831" s="148">
        <v>1</v>
      </c>
      <c r="N831" s="158"/>
      <c r="O831" s="149"/>
      <c r="P831" s="149"/>
      <c r="Q831" s="149"/>
      <c r="R831" s="149"/>
      <c r="S831" s="149"/>
      <c r="T831" s="150"/>
      <c r="U831" s="132" t="s">
        <v>373</v>
      </c>
      <c r="V831" s="133" t="str">
        <f>VLOOKUP(A831,DB_ACS_Q1_Q4!$A$4:$AD$1328,13)</f>
        <v>Gas Natural</v>
      </c>
      <c r="W831" s="134" t="str">
        <f>VLOOKUP(A831,DB_REF_Q1_Q4!$A$4:$AD$1328,13)</f>
        <v>Ninguno</v>
      </c>
    </row>
    <row r="832" spans="1:23" ht="12" customHeight="1">
      <c r="A832" s="10">
        <v>828</v>
      </c>
      <c r="B832" s="69" t="s">
        <v>199</v>
      </c>
      <c r="C832" s="69" t="s">
        <v>198</v>
      </c>
      <c r="D832" s="11" t="s">
        <v>25</v>
      </c>
      <c r="E832" s="11" t="s">
        <v>304</v>
      </c>
      <c r="F832" s="12" t="s">
        <v>49</v>
      </c>
      <c r="G832" s="12" t="s">
        <v>310</v>
      </c>
      <c r="H832" s="12" t="s">
        <v>306</v>
      </c>
      <c r="I832" s="11" t="s">
        <v>507</v>
      </c>
      <c r="J832" s="12" t="str">
        <f t="shared" si="34"/>
        <v>≥17h</v>
      </c>
      <c r="K832" s="12" t="s">
        <v>512</v>
      </c>
      <c r="L832" s="69" t="s">
        <v>520</v>
      </c>
      <c r="M832" s="148">
        <v>1</v>
      </c>
      <c r="N832" s="158"/>
      <c r="O832" s="149"/>
      <c r="P832" s="149"/>
      <c r="Q832" s="149"/>
      <c r="R832" s="149"/>
      <c r="S832" s="149"/>
      <c r="T832" s="150"/>
      <c r="U832" s="132" t="s">
        <v>371</v>
      </c>
      <c r="V832" s="133" t="str">
        <f>VLOOKUP(A832,DB_ACS_Q1_Q4!$A$4:$AD$1328,13)</f>
        <v>GLP</v>
      </c>
      <c r="W832" s="134" t="str">
        <f>VLOOKUP(A832,DB_REF_Q1_Q4!$A$4:$AD$1328,13)</f>
        <v>Ninguno</v>
      </c>
    </row>
    <row r="833" spans="1:23" ht="12" customHeight="1">
      <c r="A833" s="10">
        <v>829</v>
      </c>
      <c r="B833" s="69" t="s">
        <v>74</v>
      </c>
      <c r="C833" s="69" t="s">
        <v>75</v>
      </c>
      <c r="D833" s="11" t="s">
        <v>51</v>
      </c>
      <c r="E833" s="11" t="s">
        <v>304</v>
      </c>
      <c r="F833" s="12" t="s">
        <v>50</v>
      </c>
      <c r="G833" s="12" t="s">
        <v>310</v>
      </c>
      <c r="H833" s="12" t="s">
        <v>306</v>
      </c>
      <c r="I833" s="103" t="s">
        <v>505</v>
      </c>
      <c r="J833" s="11" t="str">
        <f>"12-16h"</f>
        <v>12-16h</v>
      </c>
      <c r="K833" s="12" t="s">
        <v>512</v>
      </c>
      <c r="L833" s="69" t="s">
        <v>519</v>
      </c>
      <c r="M833" s="148">
        <v>1</v>
      </c>
      <c r="N833" s="158"/>
      <c r="O833" s="149"/>
      <c r="P833" s="149"/>
      <c r="Q833" s="149"/>
      <c r="R833" s="149"/>
      <c r="S833" s="149"/>
      <c r="T833" s="150"/>
      <c r="U833" s="132" t="s">
        <v>373</v>
      </c>
      <c r="V833" s="133" t="str">
        <f>VLOOKUP(A833,DB_ACS_Q1_Q4!$A$4:$AD$1328,13)</f>
        <v>Gas Natural</v>
      </c>
      <c r="W833" s="134" t="str">
        <f>VLOOKUP(A833,DB_REF_Q1_Q4!$A$4:$AD$1328,13)</f>
        <v>Ninguno</v>
      </c>
    </row>
    <row r="834" spans="1:23" ht="12" customHeight="1">
      <c r="A834" s="10">
        <v>830</v>
      </c>
      <c r="B834" s="69" t="s">
        <v>87</v>
      </c>
      <c r="C834" s="69" t="s">
        <v>71</v>
      </c>
      <c r="D834" s="11" t="s">
        <v>51</v>
      </c>
      <c r="E834" s="11" t="s">
        <v>304</v>
      </c>
      <c r="F834" s="12" t="s">
        <v>49</v>
      </c>
      <c r="G834" s="12" t="s">
        <v>310</v>
      </c>
      <c r="H834" s="12" t="s">
        <v>306</v>
      </c>
      <c r="I834" s="103" t="s">
        <v>505</v>
      </c>
      <c r="J834" s="12" t="str">
        <f>"≥17h"</f>
        <v>≥17h</v>
      </c>
      <c r="K834" s="12" t="s">
        <v>47</v>
      </c>
      <c r="L834" s="69" t="s">
        <v>520</v>
      </c>
      <c r="M834" s="148">
        <v>1</v>
      </c>
      <c r="N834" s="158"/>
      <c r="O834" s="149"/>
      <c r="P834" s="149"/>
      <c r="Q834" s="149"/>
      <c r="R834" s="149"/>
      <c r="S834" s="149"/>
      <c r="T834" s="150"/>
      <c r="U834" s="132" t="s">
        <v>371</v>
      </c>
      <c r="V834" s="133" t="str">
        <f>VLOOKUP(A834,DB_ACS_Q1_Q4!$A$4:$AD$1328,13)</f>
        <v>Gas Natural</v>
      </c>
      <c r="W834" s="134" t="str">
        <f>VLOOKUP(A834,DB_REF_Q1_Q4!$A$4:$AD$1328,13)</f>
        <v>Ninguno</v>
      </c>
    </row>
    <row r="835" spans="1:23" ht="12" customHeight="1">
      <c r="A835" s="10">
        <v>831</v>
      </c>
      <c r="B835" s="69" t="s">
        <v>199</v>
      </c>
      <c r="C835" s="69" t="s">
        <v>198</v>
      </c>
      <c r="D835" s="11" t="str">
        <f>"+60"</f>
        <v>+60</v>
      </c>
      <c r="E835" s="11" t="s">
        <v>303</v>
      </c>
      <c r="F835" s="12" t="s">
        <v>49</v>
      </c>
      <c r="G835" s="12" t="s">
        <v>510</v>
      </c>
      <c r="H835" s="12" t="s">
        <v>307</v>
      </c>
      <c r="I835" s="11" t="s">
        <v>504</v>
      </c>
      <c r="J835" s="12" t="str">
        <f>"≥17h"</f>
        <v>≥17h</v>
      </c>
      <c r="K835" s="12" t="s">
        <v>512</v>
      </c>
      <c r="L835" s="69" t="s">
        <v>520</v>
      </c>
      <c r="M835" s="148">
        <v>1</v>
      </c>
      <c r="N835" s="158"/>
      <c r="O835" s="149"/>
      <c r="P835" s="149"/>
      <c r="Q835" s="149"/>
      <c r="R835" s="149"/>
      <c r="S835" s="149"/>
      <c r="T835" s="150"/>
      <c r="U835" s="132" t="s">
        <v>374</v>
      </c>
      <c r="V835" s="133" t="str">
        <f>VLOOKUP(A835,DB_ACS_Q1_Q4!$A$4:$AD$1328,13)</f>
        <v>Gasóleo</v>
      </c>
      <c r="W835" s="134" t="str">
        <f>VLOOKUP(A835,DB_REF_Q1_Q4!$A$4:$AD$1328,13)</f>
        <v>Ninguno</v>
      </c>
    </row>
    <row r="836" spans="1:23" ht="12" customHeight="1">
      <c r="A836" s="10">
        <v>832</v>
      </c>
      <c r="B836" s="69" t="s">
        <v>199</v>
      </c>
      <c r="C836" s="69" t="s">
        <v>198</v>
      </c>
      <c r="D836" s="11" t="str">
        <f>"+60"</f>
        <v>+60</v>
      </c>
      <c r="E836" s="11" t="s">
        <v>304</v>
      </c>
      <c r="F836" s="12" t="s">
        <v>49</v>
      </c>
      <c r="G836" s="12" t="s">
        <v>310</v>
      </c>
      <c r="H836" s="12" t="s">
        <v>306</v>
      </c>
      <c r="I836" s="11" t="s">
        <v>504</v>
      </c>
      <c r="J836" s="12" t="str">
        <f>"≥17h"</f>
        <v>≥17h</v>
      </c>
      <c r="K836" s="12" t="s">
        <v>47</v>
      </c>
      <c r="L836" s="69" t="s">
        <v>520</v>
      </c>
      <c r="M836" s="148">
        <v>1</v>
      </c>
      <c r="N836" s="158"/>
      <c r="O836" s="149"/>
      <c r="P836" s="149"/>
      <c r="Q836" s="149"/>
      <c r="R836" s="149"/>
      <c r="S836" s="149"/>
      <c r="T836" s="150"/>
      <c r="U836" s="132" t="s">
        <v>371</v>
      </c>
      <c r="V836" s="133" t="str">
        <f>VLOOKUP(A836,DB_ACS_Q1_Q4!$A$4:$AD$1328,13)</f>
        <v>GLP</v>
      </c>
      <c r="W836" s="134" t="str">
        <f>VLOOKUP(A836,DB_REF_Q1_Q4!$A$4:$AD$1328,13)</f>
        <v>Ninguno</v>
      </c>
    </row>
    <row r="837" spans="1:23" ht="12" customHeight="1">
      <c r="A837" s="10">
        <v>833</v>
      </c>
      <c r="B837" s="69" t="s">
        <v>111</v>
      </c>
      <c r="C837" s="69" t="s">
        <v>71</v>
      </c>
      <c r="D837" s="11" t="s">
        <v>51</v>
      </c>
      <c r="E837" s="11" t="s">
        <v>304</v>
      </c>
      <c r="F837" s="75" t="s">
        <v>47</v>
      </c>
      <c r="G837" s="12" t="s">
        <v>310</v>
      </c>
      <c r="H837" s="12" t="s">
        <v>306</v>
      </c>
      <c r="I837" s="103" t="s">
        <v>504</v>
      </c>
      <c r="J837" s="12" t="str">
        <f>"≥17h"</f>
        <v>≥17h</v>
      </c>
      <c r="K837" s="12" t="s">
        <v>47</v>
      </c>
      <c r="L837" s="69" t="s">
        <v>520</v>
      </c>
      <c r="M837" s="148"/>
      <c r="N837" s="158"/>
      <c r="O837" s="149"/>
      <c r="P837" s="149">
        <v>1</v>
      </c>
      <c r="Q837" s="149"/>
      <c r="R837" s="149"/>
      <c r="S837" s="149"/>
      <c r="T837" s="150"/>
      <c r="U837" s="132" t="s">
        <v>371</v>
      </c>
      <c r="V837" s="133" t="str">
        <f>VLOOKUP(A837,DB_ACS_Q1_Q4!$A$4:$AD$1328,13)</f>
        <v>Electricidad</v>
      </c>
      <c r="W837" s="134" t="str">
        <f>VLOOKUP(A837,DB_REF_Q1_Q4!$A$4:$AD$1328,13)</f>
        <v>Ninguno</v>
      </c>
    </row>
    <row r="838" spans="1:23" ht="12" customHeight="1">
      <c r="A838" s="10">
        <v>834</v>
      </c>
      <c r="B838" s="69" t="s">
        <v>264</v>
      </c>
      <c r="C838" s="69" t="s">
        <v>264</v>
      </c>
      <c r="D838" s="11" t="str">
        <f>"+60"</f>
        <v>+60</v>
      </c>
      <c r="E838" s="11" t="s">
        <v>304</v>
      </c>
      <c r="F838" s="12" t="s">
        <v>48</v>
      </c>
      <c r="G838" s="12" t="s">
        <v>310</v>
      </c>
      <c r="H838" s="12" t="s">
        <v>306</v>
      </c>
      <c r="I838" s="11" t="s">
        <v>507</v>
      </c>
      <c r="J838" s="12" t="str">
        <f>"≥17h"</f>
        <v>≥17h</v>
      </c>
      <c r="K838" s="12" t="s">
        <v>47</v>
      </c>
      <c r="L838" s="69" t="s">
        <v>519</v>
      </c>
      <c r="M838" s="148">
        <v>1</v>
      </c>
      <c r="N838" s="158"/>
      <c r="O838" s="149"/>
      <c r="P838" s="149"/>
      <c r="Q838" s="149"/>
      <c r="R838" s="149"/>
      <c r="S838" s="149"/>
      <c r="T838" s="150"/>
      <c r="U838" s="132" t="s">
        <v>373</v>
      </c>
      <c r="V838" s="133" t="str">
        <f>VLOOKUP(A838,DB_ACS_Q1_Q4!$A$4:$AD$1328,13)</f>
        <v>Gas Natural</v>
      </c>
      <c r="W838" s="134" t="str">
        <f>VLOOKUP(A838,DB_REF_Q1_Q4!$A$4:$AD$1328,13)</f>
        <v>Ninguno</v>
      </c>
    </row>
    <row r="839" spans="1:23" ht="12" customHeight="1">
      <c r="A839" s="10">
        <v>835</v>
      </c>
      <c r="B839" s="69" t="s">
        <v>74</v>
      </c>
      <c r="C839" s="69" t="s">
        <v>75</v>
      </c>
      <c r="D839" s="11" t="s">
        <v>25</v>
      </c>
      <c r="E839" s="11" t="s">
        <v>304</v>
      </c>
      <c r="F839" s="12" t="s">
        <v>48</v>
      </c>
      <c r="G839" s="12" t="s">
        <v>310</v>
      </c>
      <c r="H839" s="12" t="s">
        <v>306</v>
      </c>
      <c r="I839" s="11" t="s">
        <v>504</v>
      </c>
      <c r="J839" s="11" t="str">
        <f>"12-16h"</f>
        <v>12-16h</v>
      </c>
      <c r="K839" s="12" t="s">
        <v>513</v>
      </c>
      <c r="L839" s="69" t="s">
        <v>519</v>
      </c>
      <c r="M839" s="148">
        <v>1</v>
      </c>
      <c r="N839" s="158"/>
      <c r="O839" s="149"/>
      <c r="P839" s="149">
        <v>1</v>
      </c>
      <c r="Q839" s="149"/>
      <c r="R839" s="149"/>
      <c r="S839" s="149"/>
      <c r="T839" s="150"/>
      <c r="U839" s="132" t="s">
        <v>373</v>
      </c>
      <c r="V839" s="133" t="str">
        <f>VLOOKUP(A839,DB_ACS_Q1_Q4!$A$4:$AD$1328,13)</f>
        <v>Gas Natural</v>
      </c>
      <c r="W839" s="134" t="str">
        <f>VLOOKUP(A839,DB_REF_Q1_Q4!$A$4:$AD$1328,13)</f>
        <v>Ninguno</v>
      </c>
    </row>
    <row r="840" spans="1:23" ht="12" customHeight="1">
      <c r="A840" s="10">
        <v>836</v>
      </c>
      <c r="B840" s="69" t="s">
        <v>199</v>
      </c>
      <c r="C840" s="69" t="s">
        <v>198</v>
      </c>
      <c r="D840" s="11" t="s">
        <v>25</v>
      </c>
      <c r="E840" s="11" t="s">
        <v>303</v>
      </c>
      <c r="F840" s="12" t="s">
        <v>48</v>
      </c>
      <c r="G840" s="12" t="s">
        <v>310</v>
      </c>
      <c r="H840" s="12" t="s">
        <v>306</v>
      </c>
      <c r="I840" s="103" t="s">
        <v>505</v>
      </c>
      <c r="J840" s="12" t="str">
        <f>"≥17h"</f>
        <v>≥17h</v>
      </c>
      <c r="K840" s="12" t="s">
        <v>513</v>
      </c>
      <c r="L840" s="69" t="s">
        <v>520</v>
      </c>
      <c r="M840" s="148">
        <v>1</v>
      </c>
      <c r="N840" s="158"/>
      <c r="O840" s="149"/>
      <c r="P840" s="149"/>
      <c r="Q840" s="149"/>
      <c r="R840" s="149"/>
      <c r="S840" s="149"/>
      <c r="T840" s="150"/>
      <c r="U840" s="132" t="s">
        <v>373</v>
      </c>
      <c r="V840" s="133" t="str">
        <f>VLOOKUP(A840,DB_ACS_Q1_Q4!$A$4:$AD$1328,13)</f>
        <v>Gas Natural</v>
      </c>
      <c r="W840" s="134" t="str">
        <f>VLOOKUP(A840,DB_REF_Q1_Q4!$A$4:$AD$1328,13)</f>
        <v>Ninguno</v>
      </c>
    </row>
    <row r="841" spans="1:23" ht="12" customHeight="1">
      <c r="A841" s="10">
        <v>837</v>
      </c>
      <c r="B841" s="69" t="s">
        <v>113</v>
      </c>
      <c r="C841" s="69" t="s">
        <v>71</v>
      </c>
      <c r="D841" s="11" t="str">
        <f>"+60"</f>
        <v>+60</v>
      </c>
      <c r="E841" s="11" t="s">
        <v>304</v>
      </c>
      <c r="F841" s="12" t="s">
        <v>48</v>
      </c>
      <c r="G841" s="12" t="s">
        <v>310</v>
      </c>
      <c r="H841" s="12" t="s">
        <v>306</v>
      </c>
      <c r="I841" s="11" t="s">
        <v>507</v>
      </c>
      <c r="J841" s="12" t="str">
        <f>"≥17h"</f>
        <v>≥17h</v>
      </c>
      <c r="K841" s="12" t="s">
        <v>47</v>
      </c>
      <c r="L841" s="69" t="s">
        <v>520</v>
      </c>
      <c r="M841" s="148">
        <v>1</v>
      </c>
      <c r="N841" s="158"/>
      <c r="O841" s="149"/>
      <c r="P841" s="149"/>
      <c r="Q841" s="149"/>
      <c r="R841" s="149"/>
      <c r="S841" s="149"/>
      <c r="T841" s="150"/>
      <c r="U841" s="132" t="s">
        <v>373</v>
      </c>
      <c r="V841" s="133" t="str">
        <f>VLOOKUP(A841,DB_ACS_Q1_Q4!$A$4:$AD$1328,13)</f>
        <v>Gas Natural</v>
      </c>
      <c r="W841" s="134" t="str">
        <f>VLOOKUP(A841,DB_REF_Q1_Q4!$A$4:$AD$1328,13)</f>
        <v>Ninguno</v>
      </c>
    </row>
    <row r="842" spans="1:23" ht="12" customHeight="1">
      <c r="A842" s="10">
        <v>838</v>
      </c>
      <c r="B842" s="69" t="s">
        <v>267</v>
      </c>
      <c r="C842" s="69" t="s">
        <v>264</v>
      </c>
      <c r="D842" s="11" t="s">
        <v>25</v>
      </c>
      <c r="E842" s="11" t="s">
        <v>303</v>
      </c>
      <c r="F842" s="12" t="s">
        <v>49</v>
      </c>
      <c r="G842" s="11" t="s">
        <v>511</v>
      </c>
      <c r="H842" s="12" t="s">
        <v>308</v>
      </c>
      <c r="I842" s="103" t="s">
        <v>504</v>
      </c>
      <c r="J842" s="12" t="str">
        <f>"≥17h"</f>
        <v>≥17h</v>
      </c>
      <c r="K842" s="12" t="s">
        <v>47</v>
      </c>
      <c r="L842" s="69" t="s">
        <v>519</v>
      </c>
      <c r="M842" s="148">
        <v>1</v>
      </c>
      <c r="N842" s="158"/>
      <c r="O842" s="149"/>
      <c r="P842" s="149"/>
      <c r="Q842" s="149"/>
      <c r="R842" s="149"/>
      <c r="S842" s="149"/>
      <c r="T842" s="150"/>
      <c r="U842" s="132" t="s">
        <v>371</v>
      </c>
      <c r="V842" s="133" t="str">
        <f>VLOOKUP(A842,DB_ACS_Q1_Q4!$A$4:$AD$1328,13)</f>
        <v>Solar Térmica</v>
      </c>
      <c r="W842" s="134" t="str">
        <f>VLOOKUP(A842,DB_REF_Q1_Q4!$A$4:$AD$1328,13)</f>
        <v>Ninguno</v>
      </c>
    </row>
    <row r="843" spans="1:23" ht="12" customHeight="1">
      <c r="A843" s="10">
        <v>839</v>
      </c>
      <c r="B843" s="69" t="s">
        <v>111</v>
      </c>
      <c r="C843" s="69" t="s">
        <v>71</v>
      </c>
      <c r="D843" s="11" t="s">
        <v>25</v>
      </c>
      <c r="E843" s="11" t="s">
        <v>304</v>
      </c>
      <c r="F843" s="12" t="s">
        <v>50</v>
      </c>
      <c r="G843" s="12" t="s">
        <v>310</v>
      </c>
      <c r="H843" s="12" t="s">
        <v>306</v>
      </c>
      <c r="I843" s="103" t="s">
        <v>504</v>
      </c>
      <c r="J843" s="12" t="str">
        <f>"≥17h"</f>
        <v>≥17h</v>
      </c>
      <c r="K843" s="12" t="s">
        <v>512</v>
      </c>
      <c r="L843" s="69" t="s">
        <v>520</v>
      </c>
      <c r="M843" s="148">
        <v>1</v>
      </c>
      <c r="N843" s="158"/>
      <c r="O843" s="149"/>
      <c r="P843" s="149"/>
      <c r="Q843" s="149"/>
      <c r="R843" s="149"/>
      <c r="S843" s="149"/>
      <c r="T843" s="150"/>
      <c r="U843" s="132" t="s">
        <v>371</v>
      </c>
      <c r="V843" s="133" t="str">
        <f>VLOOKUP(A843,DB_ACS_Q1_Q4!$A$4:$AD$1328,13)</f>
        <v>Gas Natural</v>
      </c>
      <c r="W843" s="134" t="str">
        <f>VLOOKUP(A843,DB_REF_Q1_Q4!$A$4:$AD$1328,13)</f>
        <v>Ninguno</v>
      </c>
    </row>
    <row r="844" spans="1:23" ht="12" customHeight="1">
      <c r="A844" s="10">
        <v>840</v>
      </c>
      <c r="B844" s="69" t="s">
        <v>74</v>
      </c>
      <c r="C844" s="69" t="s">
        <v>75</v>
      </c>
      <c r="D844" s="11" t="s">
        <v>25</v>
      </c>
      <c r="E844" s="11" t="s">
        <v>304</v>
      </c>
      <c r="F844" s="12" t="s">
        <v>48</v>
      </c>
      <c r="G844" s="12" t="s">
        <v>310</v>
      </c>
      <c r="H844" s="12" t="s">
        <v>306</v>
      </c>
      <c r="I844" s="11" t="s">
        <v>504</v>
      </c>
      <c r="J844" s="11" t="str">
        <f>"12-16h"</f>
        <v>12-16h</v>
      </c>
      <c r="K844" s="12" t="s">
        <v>47</v>
      </c>
      <c r="L844" s="69" t="s">
        <v>519</v>
      </c>
      <c r="M844" s="148"/>
      <c r="N844" s="158"/>
      <c r="O844" s="149"/>
      <c r="P844" s="149">
        <v>1</v>
      </c>
      <c r="Q844" s="149"/>
      <c r="R844" s="149"/>
      <c r="S844" s="149"/>
      <c r="T844" s="150"/>
      <c r="U844" s="132" t="s">
        <v>373</v>
      </c>
      <c r="V844" s="133" t="str">
        <f>VLOOKUP(A844,DB_ACS_Q1_Q4!$A$4:$AD$1328,13)</f>
        <v>Gas Natural</v>
      </c>
      <c r="W844" s="134" t="str">
        <f>VLOOKUP(A844,DB_REF_Q1_Q4!$A$4:$AD$1328,13)</f>
        <v>Ninguno</v>
      </c>
    </row>
    <row r="845" spans="1:23" ht="12" customHeight="1">
      <c r="A845" s="10">
        <v>841</v>
      </c>
      <c r="B845" s="69" t="s">
        <v>106</v>
      </c>
      <c r="C845" s="69" t="s">
        <v>71</v>
      </c>
      <c r="D845" s="11" t="s">
        <v>51</v>
      </c>
      <c r="E845" s="11" t="s">
        <v>304</v>
      </c>
      <c r="F845" s="12" t="s">
        <v>50</v>
      </c>
      <c r="G845" s="12" t="s">
        <v>310</v>
      </c>
      <c r="H845" s="12" t="s">
        <v>306</v>
      </c>
      <c r="I845" s="103" t="s">
        <v>504</v>
      </c>
      <c r="J845" s="12" t="str">
        <f>"≥17h"</f>
        <v>≥17h</v>
      </c>
      <c r="K845" s="12" t="s">
        <v>512</v>
      </c>
      <c r="L845" s="69" t="s">
        <v>520</v>
      </c>
      <c r="M845" s="148">
        <v>1</v>
      </c>
      <c r="N845" s="158"/>
      <c r="O845" s="149"/>
      <c r="P845" s="149"/>
      <c r="Q845" s="149"/>
      <c r="R845" s="149"/>
      <c r="S845" s="149"/>
      <c r="T845" s="150"/>
      <c r="U845" s="132" t="s">
        <v>342</v>
      </c>
      <c r="V845" s="133" t="str">
        <f>VLOOKUP(A845,DB_ACS_Q1_Q4!$A$4:$AD$1328,13)</f>
        <v>Electricidad</v>
      </c>
      <c r="W845" s="134" t="str">
        <f>VLOOKUP(A845,DB_REF_Q1_Q4!$A$4:$AD$1328,13)</f>
        <v>Ninguno</v>
      </c>
    </row>
    <row r="846" spans="1:23" ht="12" customHeight="1">
      <c r="A846" s="10">
        <v>842</v>
      </c>
      <c r="B846" s="69" t="s">
        <v>268</v>
      </c>
      <c r="C846" s="69" t="s">
        <v>264</v>
      </c>
      <c r="D846" s="11" t="str">
        <f>"+60"</f>
        <v>+60</v>
      </c>
      <c r="E846" s="11" t="s">
        <v>304</v>
      </c>
      <c r="F846" s="12" t="s">
        <v>49</v>
      </c>
      <c r="G846" s="11" t="s">
        <v>511</v>
      </c>
      <c r="H846" s="12" t="s">
        <v>308</v>
      </c>
      <c r="I846" s="103" t="s">
        <v>505</v>
      </c>
      <c r="J846" s="12" t="str">
        <f>"≥17h"</f>
        <v>≥17h</v>
      </c>
      <c r="K846" s="12" t="s">
        <v>512</v>
      </c>
      <c r="L846" s="69" t="s">
        <v>519</v>
      </c>
      <c r="M846" s="148">
        <v>1</v>
      </c>
      <c r="N846" s="158"/>
      <c r="O846" s="149"/>
      <c r="P846" s="149"/>
      <c r="Q846" s="149"/>
      <c r="R846" s="149"/>
      <c r="S846" s="149"/>
      <c r="T846" s="150"/>
      <c r="U846" s="132" t="s">
        <v>374</v>
      </c>
      <c r="V846" s="133" t="str">
        <f>VLOOKUP(A846,DB_ACS_Q1_Q4!$A$4:$AD$1328,13)</f>
        <v>Gasóleo</v>
      </c>
      <c r="W846" s="134" t="str">
        <f>VLOOKUP(A846,DB_REF_Q1_Q4!$A$4:$AD$1328,13)</f>
        <v>Ninguno</v>
      </c>
    </row>
    <row r="847" spans="1:23" ht="12" customHeight="1">
      <c r="A847" s="10">
        <v>843</v>
      </c>
      <c r="B847" s="69" t="s">
        <v>74</v>
      </c>
      <c r="C847" s="69" t="s">
        <v>75</v>
      </c>
      <c r="D847" s="11" t="s">
        <v>51</v>
      </c>
      <c r="E847" s="11" t="s">
        <v>303</v>
      </c>
      <c r="F847" s="12" t="s">
        <v>50</v>
      </c>
      <c r="G847" s="12" t="s">
        <v>310</v>
      </c>
      <c r="H847" s="12" t="s">
        <v>306</v>
      </c>
      <c r="I847" s="103" t="s">
        <v>504</v>
      </c>
      <c r="J847" s="11" t="str">
        <f t="shared" ref="J847:J852" si="35">"12-16h"</f>
        <v>12-16h</v>
      </c>
      <c r="K847" s="12" t="s">
        <v>513</v>
      </c>
      <c r="L847" s="69" t="s">
        <v>519</v>
      </c>
      <c r="M847" s="148">
        <v>1</v>
      </c>
      <c r="N847" s="158"/>
      <c r="O847" s="149"/>
      <c r="P847" s="149"/>
      <c r="Q847" s="149"/>
      <c r="R847" s="149"/>
      <c r="S847" s="149"/>
      <c r="T847" s="150"/>
      <c r="U847" s="132" t="s">
        <v>373</v>
      </c>
      <c r="V847" s="133" t="str">
        <f>VLOOKUP(A847,DB_ACS_Q1_Q4!$A$4:$AD$1328,13)</f>
        <v>Gas Natural</v>
      </c>
      <c r="W847" s="134" t="str">
        <f>VLOOKUP(A847,DB_REF_Q1_Q4!$A$4:$AD$1328,13)</f>
        <v>Ninguno</v>
      </c>
    </row>
    <row r="848" spans="1:23" ht="12" customHeight="1">
      <c r="A848" s="10">
        <v>844</v>
      </c>
      <c r="B848" s="69" t="s">
        <v>269</v>
      </c>
      <c r="C848" s="69" t="s">
        <v>264</v>
      </c>
      <c r="D848" s="11" t="s">
        <v>51</v>
      </c>
      <c r="E848" s="11" t="s">
        <v>304</v>
      </c>
      <c r="F848" s="12" t="s">
        <v>49</v>
      </c>
      <c r="G848" s="11" t="s">
        <v>511</v>
      </c>
      <c r="H848" s="12" t="s">
        <v>307</v>
      </c>
      <c r="I848" s="11" t="s">
        <v>507</v>
      </c>
      <c r="J848" s="11" t="str">
        <f t="shared" si="35"/>
        <v>12-16h</v>
      </c>
      <c r="K848" s="12" t="s">
        <v>513</v>
      </c>
      <c r="L848" s="69" t="s">
        <v>519</v>
      </c>
      <c r="M848" s="148">
        <v>1</v>
      </c>
      <c r="N848" s="158"/>
      <c r="O848" s="149"/>
      <c r="P848" s="149"/>
      <c r="Q848" s="149"/>
      <c r="R848" s="149"/>
      <c r="S848" s="149"/>
      <c r="T848" s="150"/>
      <c r="U848" s="132" t="s">
        <v>374</v>
      </c>
      <c r="V848" s="133" t="str">
        <f>VLOOKUP(A848,DB_ACS_Q1_Q4!$A$4:$AD$1328,13)</f>
        <v>Gasóleo</v>
      </c>
      <c r="W848" s="134" t="str">
        <f>VLOOKUP(A848,DB_REF_Q1_Q4!$A$4:$AD$1328,13)</f>
        <v>Ninguno</v>
      </c>
    </row>
    <row r="849" spans="1:23" ht="12" customHeight="1">
      <c r="A849" s="10">
        <v>845</v>
      </c>
      <c r="B849" s="69" t="s">
        <v>74</v>
      </c>
      <c r="C849" s="69" t="s">
        <v>75</v>
      </c>
      <c r="D849" s="11" t="s">
        <v>25</v>
      </c>
      <c r="E849" s="11" t="s">
        <v>304</v>
      </c>
      <c r="F849" s="12" t="s">
        <v>49</v>
      </c>
      <c r="G849" s="12" t="s">
        <v>310</v>
      </c>
      <c r="H849" s="12" t="s">
        <v>306</v>
      </c>
      <c r="I849" s="103" t="s">
        <v>504</v>
      </c>
      <c r="J849" s="11" t="str">
        <f t="shared" si="35"/>
        <v>12-16h</v>
      </c>
      <c r="K849" s="12" t="s">
        <v>47</v>
      </c>
      <c r="L849" s="69" t="s">
        <v>519</v>
      </c>
      <c r="M849" s="148">
        <v>1</v>
      </c>
      <c r="N849" s="158"/>
      <c r="O849" s="149"/>
      <c r="P849" s="149"/>
      <c r="Q849" s="149"/>
      <c r="R849" s="149"/>
      <c r="S849" s="149"/>
      <c r="T849" s="150"/>
      <c r="U849" s="132" t="s">
        <v>373</v>
      </c>
      <c r="V849" s="133" t="str">
        <f>VLOOKUP(A849,DB_ACS_Q1_Q4!$A$4:$AD$1328,13)</f>
        <v>Gas Natural</v>
      </c>
      <c r="W849" s="134" t="str">
        <f>VLOOKUP(A849,DB_REF_Q1_Q4!$A$4:$AD$1328,13)</f>
        <v>Ninguno</v>
      </c>
    </row>
    <row r="850" spans="1:23" ht="12" customHeight="1">
      <c r="A850" s="10">
        <v>846</v>
      </c>
      <c r="B850" s="69" t="s">
        <v>199</v>
      </c>
      <c r="C850" s="69" t="s">
        <v>198</v>
      </c>
      <c r="D850" s="11" t="s">
        <v>51</v>
      </c>
      <c r="E850" s="11" t="s">
        <v>303</v>
      </c>
      <c r="F850" s="12" t="s">
        <v>50</v>
      </c>
      <c r="G850" s="12" t="s">
        <v>310</v>
      </c>
      <c r="H850" s="12" t="s">
        <v>306</v>
      </c>
      <c r="I850" s="103" t="s">
        <v>504</v>
      </c>
      <c r="J850" s="11" t="str">
        <f t="shared" si="35"/>
        <v>12-16h</v>
      </c>
      <c r="K850" s="12" t="s">
        <v>512</v>
      </c>
      <c r="L850" s="69" t="s">
        <v>520</v>
      </c>
      <c r="M850" s="148">
        <v>1</v>
      </c>
      <c r="N850" s="158"/>
      <c r="O850" s="149"/>
      <c r="P850" s="149"/>
      <c r="Q850" s="149"/>
      <c r="R850" s="149"/>
      <c r="S850" s="149"/>
      <c r="T850" s="150"/>
      <c r="U850" s="132" t="s">
        <v>374</v>
      </c>
      <c r="V850" s="133" t="str">
        <f>VLOOKUP(A850,DB_ACS_Q1_Q4!$A$4:$AD$1328,13)</f>
        <v>GLP</v>
      </c>
      <c r="W850" s="134" t="str">
        <f>VLOOKUP(A850,DB_REF_Q1_Q4!$A$4:$AD$1328,13)</f>
        <v>Ninguno</v>
      </c>
    </row>
    <row r="851" spans="1:23" ht="12" customHeight="1">
      <c r="A851" s="10">
        <v>847</v>
      </c>
      <c r="B851" s="69" t="s">
        <v>72</v>
      </c>
      <c r="C851" s="69" t="s">
        <v>72</v>
      </c>
      <c r="D851" s="11" t="s">
        <v>51</v>
      </c>
      <c r="E851" s="11" t="s">
        <v>303</v>
      </c>
      <c r="F851" s="12" t="s">
        <v>49</v>
      </c>
      <c r="G851" s="12" t="s">
        <v>310</v>
      </c>
      <c r="H851" s="12" t="s">
        <v>306</v>
      </c>
      <c r="I851" s="11" t="s">
        <v>504</v>
      </c>
      <c r="J851" s="11" t="str">
        <f t="shared" si="35"/>
        <v>12-16h</v>
      </c>
      <c r="K851" s="12" t="s">
        <v>513</v>
      </c>
      <c r="L851" s="69" t="s">
        <v>519</v>
      </c>
      <c r="M851" s="148"/>
      <c r="N851" s="158"/>
      <c r="O851" s="149"/>
      <c r="P851" s="149">
        <v>1</v>
      </c>
      <c r="Q851" s="149"/>
      <c r="R851" s="149">
        <v>1</v>
      </c>
      <c r="S851" s="149"/>
      <c r="T851" s="150"/>
      <c r="U851" s="132" t="s">
        <v>373</v>
      </c>
      <c r="V851" s="133" t="str">
        <f>VLOOKUP(A851,DB_ACS_Q1_Q4!$A$4:$AD$1328,13)</f>
        <v>Gas Natural</v>
      </c>
      <c r="W851" s="134" t="str">
        <f>VLOOKUP(A851,DB_REF_Q1_Q4!$A$4:$AD$1328,13)</f>
        <v>Ninguno</v>
      </c>
    </row>
    <row r="852" spans="1:23" ht="12" customHeight="1">
      <c r="A852" s="10">
        <v>848</v>
      </c>
      <c r="B852" s="69" t="s">
        <v>260</v>
      </c>
      <c r="C852" s="69" t="s">
        <v>260</v>
      </c>
      <c r="D852" s="11" t="s">
        <v>25</v>
      </c>
      <c r="E852" s="11" t="s">
        <v>303</v>
      </c>
      <c r="F852" s="12" t="s">
        <v>50</v>
      </c>
      <c r="G852" s="12" t="s">
        <v>310</v>
      </c>
      <c r="H852" s="12" t="s">
        <v>306</v>
      </c>
      <c r="I852" s="103" t="s">
        <v>504</v>
      </c>
      <c r="J852" s="11" t="str">
        <f t="shared" si="35"/>
        <v>12-16h</v>
      </c>
      <c r="K852" s="12" t="s">
        <v>512</v>
      </c>
      <c r="L852" s="69" t="s">
        <v>519</v>
      </c>
      <c r="M852" s="148"/>
      <c r="N852" s="158"/>
      <c r="O852" s="149"/>
      <c r="P852" s="149"/>
      <c r="Q852" s="149"/>
      <c r="R852" s="149">
        <v>1</v>
      </c>
      <c r="S852" s="149"/>
      <c r="T852" s="150"/>
      <c r="U852" s="132" t="s">
        <v>373</v>
      </c>
      <c r="V852" s="133" t="str">
        <f>VLOOKUP(A852,DB_ACS_Q1_Q4!$A$4:$AD$1328,13)</f>
        <v>Gas Natural</v>
      </c>
      <c r="W852" s="134" t="str">
        <f>VLOOKUP(A852,DB_REF_Q1_Q4!$A$4:$AD$1328,13)</f>
        <v>Ninguno</v>
      </c>
    </row>
    <row r="853" spans="1:23" ht="12" customHeight="1">
      <c r="A853" s="10">
        <v>849</v>
      </c>
      <c r="B853" s="69" t="s">
        <v>186</v>
      </c>
      <c r="C853" s="69" t="s">
        <v>168</v>
      </c>
      <c r="D853" s="11" t="s">
        <v>51</v>
      </c>
      <c r="E853" s="11" t="s">
        <v>304</v>
      </c>
      <c r="F853" s="75" t="s">
        <v>47</v>
      </c>
      <c r="G853" s="11" t="s">
        <v>511</v>
      </c>
      <c r="H853" s="12" t="s">
        <v>306</v>
      </c>
      <c r="I853" s="103" t="s">
        <v>504</v>
      </c>
      <c r="J853" s="12" t="str">
        <f>"≥17h"</f>
        <v>≥17h</v>
      </c>
      <c r="K853" s="12" t="s">
        <v>47</v>
      </c>
      <c r="L853" s="69" t="s">
        <v>520</v>
      </c>
      <c r="M853" s="148">
        <v>1</v>
      </c>
      <c r="N853" s="158"/>
      <c r="O853" s="149"/>
      <c r="P853" s="149"/>
      <c r="Q853" s="149"/>
      <c r="R853" s="149"/>
      <c r="S853" s="149"/>
      <c r="T853" s="150"/>
      <c r="U853" s="132" t="s">
        <v>373</v>
      </c>
      <c r="V853" s="133" t="str">
        <f>VLOOKUP(A853,DB_ACS_Q1_Q4!$A$4:$AD$1328,13)</f>
        <v>Gas Natural</v>
      </c>
      <c r="W853" s="134" t="str">
        <f>VLOOKUP(A853,DB_REF_Q1_Q4!$A$4:$AD$1328,13)</f>
        <v>Ninguno</v>
      </c>
    </row>
    <row r="854" spans="1:23" ht="12" customHeight="1">
      <c r="A854" s="10">
        <v>850</v>
      </c>
      <c r="B854" s="69" t="s">
        <v>199</v>
      </c>
      <c r="C854" s="69" t="s">
        <v>198</v>
      </c>
      <c r="D854" s="11" t="s">
        <v>51</v>
      </c>
      <c r="E854" s="11" t="s">
        <v>304</v>
      </c>
      <c r="F854" s="12" t="s">
        <v>50</v>
      </c>
      <c r="G854" s="12" t="s">
        <v>310</v>
      </c>
      <c r="H854" s="12" t="s">
        <v>306</v>
      </c>
      <c r="I854" s="11" t="s">
        <v>507</v>
      </c>
      <c r="J854" s="12" t="str">
        <f>"≥17h"</f>
        <v>≥17h</v>
      </c>
      <c r="K854" s="12" t="s">
        <v>47</v>
      </c>
      <c r="L854" s="69" t="s">
        <v>520</v>
      </c>
      <c r="M854" s="148"/>
      <c r="N854" s="158"/>
      <c r="O854" s="149"/>
      <c r="P854" s="149">
        <v>1</v>
      </c>
      <c r="Q854" s="149"/>
      <c r="R854" s="149"/>
      <c r="S854" s="149"/>
      <c r="T854" s="150"/>
      <c r="U854" s="132" t="s">
        <v>373</v>
      </c>
      <c r="V854" s="133" t="str">
        <f>VLOOKUP(A854,DB_ACS_Q1_Q4!$A$4:$AD$1328,13)</f>
        <v>Gas Natural</v>
      </c>
      <c r="W854" s="134" t="str">
        <f>VLOOKUP(A854,DB_REF_Q1_Q4!$A$4:$AD$1328,13)</f>
        <v>Ninguno</v>
      </c>
    </row>
    <row r="855" spans="1:23" ht="12" customHeight="1">
      <c r="A855" s="10">
        <v>851</v>
      </c>
      <c r="B855" s="69" t="s">
        <v>260</v>
      </c>
      <c r="C855" s="69" t="s">
        <v>260</v>
      </c>
      <c r="D855" s="11" t="str">
        <f>"+60"</f>
        <v>+60</v>
      </c>
      <c r="E855" s="11" t="s">
        <v>304</v>
      </c>
      <c r="F855" s="12" t="s">
        <v>48</v>
      </c>
      <c r="G855" s="12" t="s">
        <v>310</v>
      </c>
      <c r="H855" s="12" t="s">
        <v>306</v>
      </c>
      <c r="I855" s="11" t="s">
        <v>504</v>
      </c>
      <c r="J855" s="11" t="str">
        <f>"12-16h"</f>
        <v>12-16h</v>
      </c>
      <c r="K855" s="12" t="s">
        <v>47</v>
      </c>
      <c r="L855" s="69" t="s">
        <v>519</v>
      </c>
      <c r="M855" s="148">
        <v>1</v>
      </c>
      <c r="N855" s="158"/>
      <c r="O855" s="149"/>
      <c r="P855" s="149"/>
      <c r="Q855" s="149"/>
      <c r="R855" s="149"/>
      <c r="S855" s="149"/>
      <c r="T855" s="150"/>
      <c r="U855" s="132" t="s">
        <v>374</v>
      </c>
      <c r="V855" s="133" t="str">
        <f>VLOOKUP(A855,DB_ACS_Q1_Q4!$A$4:$AD$1328,13)</f>
        <v>Gasóleo</v>
      </c>
      <c r="W855" s="134" t="str">
        <f>VLOOKUP(A855,DB_REF_Q1_Q4!$A$4:$AD$1328,13)</f>
        <v>Ninguno</v>
      </c>
    </row>
    <row r="856" spans="1:23" ht="12" customHeight="1">
      <c r="A856" s="10">
        <v>852</v>
      </c>
      <c r="B856" s="69" t="s">
        <v>72</v>
      </c>
      <c r="C856" s="69" t="s">
        <v>72</v>
      </c>
      <c r="D856" s="11" t="s">
        <v>51</v>
      </c>
      <c r="E856" s="11" t="s">
        <v>303</v>
      </c>
      <c r="F856" s="12" t="s">
        <v>50</v>
      </c>
      <c r="G856" s="12" t="s">
        <v>310</v>
      </c>
      <c r="H856" s="12" t="s">
        <v>306</v>
      </c>
      <c r="I856" s="103" t="s">
        <v>504</v>
      </c>
      <c r="J856" s="11" t="str">
        <f>"12-16h"</f>
        <v>12-16h</v>
      </c>
      <c r="K856" s="12" t="s">
        <v>512</v>
      </c>
      <c r="L856" s="69" t="s">
        <v>519</v>
      </c>
      <c r="M856" s="148"/>
      <c r="N856" s="158"/>
      <c r="O856" s="149"/>
      <c r="P856" s="149">
        <v>1</v>
      </c>
      <c r="Q856" s="149"/>
      <c r="R856" s="149"/>
      <c r="S856" s="149"/>
      <c r="T856" s="150"/>
      <c r="U856" s="132" t="s">
        <v>373</v>
      </c>
      <c r="V856" s="133" t="str">
        <f>VLOOKUP(A856,DB_ACS_Q1_Q4!$A$4:$AD$1328,13)</f>
        <v>Gas Natural</v>
      </c>
      <c r="W856" s="134" t="str">
        <f>VLOOKUP(A856,DB_REF_Q1_Q4!$A$4:$AD$1328,13)</f>
        <v>Ninguno</v>
      </c>
    </row>
    <row r="857" spans="1:23" ht="12" customHeight="1">
      <c r="A857" s="10">
        <v>853</v>
      </c>
      <c r="B857" s="69" t="s">
        <v>199</v>
      </c>
      <c r="C857" s="69" t="s">
        <v>198</v>
      </c>
      <c r="D857" s="11" t="s">
        <v>51</v>
      </c>
      <c r="E857" s="11" t="s">
        <v>303</v>
      </c>
      <c r="F857" s="12" t="s">
        <v>48</v>
      </c>
      <c r="G857" s="12" t="s">
        <v>310</v>
      </c>
      <c r="H857" s="12" t="s">
        <v>306</v>
      </c>
      <c r="I857" s="11" t="s">
        <v>507</v>
      </c>
      <c r="J857" s="12" t="str">
        <f>"≥17h"</f>
        <v>≥17h</v>
      </c>
      <c r="K857" s="12" t="s">
        <v>47</v>
      </c>
      <c r="L857" s="69" t="s">
        <v>520</v>
      </c>
      <c r="M857" s="148">
        <v>1</v>
      </c>
      <c r="N857" s="158"/>
      <c r="O857" s="149"/>
      <c r="P857" s="149"/>
      <c r="Q857" s="149"/>
      <c r="R857" s="149"/>
      <c r="S857" s="149"/>
      <c r="T857" s="150"/>
      <c r="U857" s="132" t="s">
        <v>374</v>
      </c>
      <c r="V857" s="133" t="str">
        <f>VLOOKUP(A857,DB_ACS_Q1_Q4!$A$4:$AD$1328,13)</f>
        <v>Gasóleo</v>
      </c>
      <c r="W857" s="134" t="str">
        <f>VLOOKUP(A857,DB_REF_Q1_Q4!$A$4:$AD$1328,13)</f>
        <v>Ninguno</v>
      </c>
    </row>
    <row r="858" spans="1:23" ht="12" customHeight="1">
      <c r="A858" s="10">
        <v>854</v>
      </c>
      <c r="B858" s="69" t="s">
        <v>260</v>
      </c>
      <c r="C858" s="69" t="s">
        <v>260</v>
      </c>
      <c r="D858" s="11" t="s">
        <v>51</v>
      </c>
      <c r="E858" s="11" t="s">
        <v>304</v>
      </c>
      <c r="F858" s="12" t="s">
        <v>50</v>
      </c>
      <c r="G858" s="12" t="s">
        <v>310</v>
      </c>
      <c r="H858" s="12" t="s">
        <v>306</v>
      </c>
      <c r="I858" s="11" t="s">
        <v>507</v>
      </c>
      <c r="J858" s="11" t="str">
        <f>"12-16h"</f>
        <v>12-16h</v>
      </c>
      <c r="K858" s="12" t="s">
        <v>513</v>
      </c>
      <c r="L858" s="69" t="s">
        <v>519</v>
      </c>
      <c r="M858" s="148">
        <v>1</v>
      </c>
      <c r="N858" s="158"/>
      <c r="O858" s="149"/>
      <c r="P858" s="149"/>
      <c r="Q858" s="149"/>
      <c r="R858" s="149"/>
      <c r="S858" s="149"/>
      <c r="T858" s="150"/>
      <c r="U858" s="132" t="s">
        <v>374</v>
      </c>
      <c r="V858" s="133" t="str">
        <f>VLOOKUP(A858,DB_ACS_Q1_Q4!$A$4:$AD$1328,13)</f>
        <v>Gasóleo</v>
      </c>
      <c r="W858" s="134" t="str">
        <f>VLOOKUP(A858,DB_REF_Q1_Q4!$A$4:$AD$1328,13)</f>
        <v>Ninguno</v>
      </c>
    </row>
    <row r="859" spans="1:23" ht="12" customHeight="1">
      <c r="A859" s="10">
        <v>855</v>
      </c>
      <c r="B859" s="69" t="s">
        <v>186</v>
      </c>
      <c r="C859" s="69" t="s">
        <v>168</v>
      </c>
      <c r="D859" s="11" t="s">
        <v>51</v>
      </c>
      <c r="E859" s="11" t="s">
        <v>304</v>
      </c>
      <c r="F859" s="12" t="s">
        <v>50</v>
      </c>
      <c r="G859" s="11" t="s">
        <v>511</v>
      </c>
      <c r="H859" s="12" t="s">
        <v>306</v>
      </c>
      <c r="I859" s="11" t="s">
        <v>504</v>
      </c>
      <c r="J859" s="12" t="str">
        <f>"≥17h"</f>
        <v>≥17h</v>
      </c>
      <c r="K859" s="12" t="s">
        <v>47</v>
      </c>
      <c r="L859" s="69" t="s">
        <v>520</v>
      </c>
      <c r="M859" s="148">
        <v>1</v>
      </c>
      <c r="N859" s="158"/>
      <c r="O859" s="149"/>
      <c r="P859" s="149"/>
      <c r="Q859" s="149"/>
      <c r="R859" s="149"/>
      <c r="S859" s="149"/>
      <c r="T859" s="150"/>
      <c r="U859" s="132" t="s">
        <v>373</v>
      </c>
      <c r="V859" s="133" t="str">
        <f>VLOOKUP(A859,DB_ACS_Q1_Q4!$A$4:$AD$1328,13)</f>
        <v>Gas Natural</v>
      </c>
      <c r="W859" s="134" t="str">
        <f>VLOOKUP(A859,DB_REF_Q1_Q4!$A$4:$AD$1328,13)</f>
        <v>Ninguno</v>
      </c>
    </row>
    <row r="860" spans="1:23" ht="12" customHeight="1">
      <c r="A860" s="10">
        <v>856</v>
      </c>
      <c r="B860" s="69" t="s">
        <v>186</v>
      </c>
      <c r="C860" s="69" t="s">
        <v>168</v>
      </c>
      <c r="D860" s="11" t="s">
        <v>51</v>
      </c>
      <c r="E860" s="11" t="s">
        <v>304</v>
      </c>
      <c r="F860" s="12" t="s">
        <v>50</v>
      </c>
      <c r="G860" s="11" t="s">
        <v>511</v>
      </c>
      <c r="H860" s="12" t="s">
        <v>306</v>
      </c>
      <c r="I860" s="103" t="s">
        <v>504</v>
      </c>
      <c r="J860" s="12" t="str">
        <f>"≥17h"</f>
        <v>≥17h</v>
      </c>
      <c r="K860" s="12" t="s">
        <v>512</v>
      </c>
      <c r="L860" s="69" t="s">
        <v>520</v>
      </c>
      <c r="M860" s="148">
        <v>1</v>
      </c>
      <c r="N860" s="158"/>
      <c r="O860" s="149"/>
      <c r="P860" s="149"/>
      <c r="Q860" s="149"/>
      <c r="R860" s="149"/>
      <c r="S860" s="149"/>
      <c r="T860" s="150"/>
      <c r="U860" s="132" t="s">
        <v>373</v>
      </c>
      <c r="V860" s="133" t="str">
        <f>VLOOKUP(A860,DB_ACS_Q1_Q4!$A$4:$AD$1328,13)</f>
        <v>Gas Natural</v>
      </c>
      <c r="W860" s="134" t="str">
        <f>VLOOKUP(A860,DB_REF_Q1_Q4!$A$4:$AD$1328,13)</f>
        <v>Ninguno</v>
      </c>
    </row>
    <row r="861" spans="1:23" ht="12" customHeight="1">
      <c r="A861" s="10">
        <v>857</v>
      </c>
      <c r="B861" s="69" t="s">
        <v>88</v>
      </c>
      <c r="C861" s="69" t="s">
        <v>89</v>
      </c>
      <c r="D861" s="11" t="s">
        <v>25</v>
      </c>
      <c r="E861" s="11" t="s">
        <v>303</v>
      </c>
      <c r="F861" s="12" t="s">
        <v>50</v>
      </c>
      <c r="G861" s="12" t="s">
        <v>310</v>
      </c>
      <c r="H861" s="12" t="s">
        <v>306</v>
      </c>
      <c r="I861" s="11" t="s">
        <v>504</v>
      </c>
      <c r="J861" s="11" t="str">
        <f>"12-16h"</f>
        <v>12-16h</v>
      </c>
      <c r="K861" s="12" t="s">
        <v>513</v>
      </c>
      <c r="L861" s="69" t="s">
        <v>520</v>
      </c>
      <c r="M861" s="148"/>
      <c r="N861" s="158"/>
      <c r="O861" s="149"/>
      <c r="P861" s="149">
        <v>1</v>
      </c>
      <c r="Q861" s="149"/>
      <c r="R861" s="149"/>
      <c r="S861" s="149"/>
      <c r="T861" s="150"/>
      <c r="U861" s="132" t="s">
        <v>371</v>
      </c>
      <c r="V861" s="133" t="str">
        <f>VLOOKUP(A861,DB_ACS_Q1_Q4!$A$4:$AD$1328,13)</f>
        <v>Electricidad</v>
      </c>
      <c r="W861" s="134" t="str">
        <f>VLOOKUP(A861,DB_REF_Q1_Q4!$A$4:$AD$1328,13)</f>
        <v>Ninguno</v>
      </c>
    </row>
    <row r="862" spans="1:23" ht="12" customHeight="1">
      <c r="A862" s="10">
        <v>858</v>
      </c>
      <c r="B862" s="69" t="s">
        <v>260</v>
      </c>
      <c r="C862" s="69" t="s">
        <v>260</v>
      </c>
      <c r="D862" s="11" t="s">
        <v>51</v>
      </c>
      <c r="E862" s="11" t="s">
        <v>304</v>
      </c>
      <c r="F862" s="12" t="s">
        <v>50</v>
      </c>
      <c r="G862" s="12" t="s">
        <v>310</v>
      </c>
      <c r="H862" s="12" t="s">
        <v>306</v>
      </c>
      <c r="I862" s="103" t="s">
        <v>504</v>
      </c>
      <c r="J862" s="11" t="str">
        <f>"12-16h"</f>
        <v>12-16h</v>
      </c>
      <c r="K862" s="12" t="s">
        <v>512</v>
      </c>
      <c r="L862" s="69" t="s">
        <v>519</v>
      </c>
      <c r="M862" s="148">
        <v>1</v>
      </c>
      <c r="N862" s="158"/>
      <c r="O862" s="149"/>
      <c r="P862" s="149"/>
      <c r="Q862" s="149"/>
      <c r="R862" s="149"/>
      <c r="S862" s="149"/>
      <c r="T862" s="150"/>
      <c r="U862" s="132" t="s">
        <v>374</v>
      </c>
      <c r="V862" s="133" t="str">
        <f>VLOOKUP(A862,DB_ACS_Q1_Q4!$A$4:$AD$1328,13)</f>
        <v>Gasóleo</v>
      </c>
      <c r="W862" s="134" t="str">
        <f>VLOOKUP(A862,DB_REF_Q1_Q4!$A$4:$AD$1328,13)</f>
        <v>Ninguno</v>
      </c>
    </row>
    <row r="863" spans="1:23" ht="12" customHeight="1">
      <c r="A863" s="10">
        <v>859</v>
      </c>
      <c r="B863" s="69" t="s">
        <v>199</v>
      </c>
      <c r="C863" s="69" t="s">
        <v>198</v>
      </c>
      <c r="D863" s="11" t="s">
        <v>51</v>
      </c>
      <c r="E863" s="11" t="s">
        <v>303</v>
      </c>
      <c r="F863" s="12" t="s">
        <v>48</v>
      </c>
      <c r="G863" s="12" t="s">
        <v>310</v>
      </c>
      <c r="H863" s="12" t="s">
        <v>306</v>
      </c>
      <c r="I863" s="11" t="s">
        <v>504</v>
      </c>
      <c r="J863" s="12" t="str">
        <f>"≥17h"</f>
        <v>≥17h</v>
      </c>
      <c r="K863" s="12" t="s">
        <v>47</v>
      </c>
      <c r="L863" s="69" t="s">
        <v>520</v>
      </c>
      <c r="M863" s="148">
        <v>1</v>
      </c>
      <c r="N863" s="158"/>
      <c r="O863" s="149"/>
      <c r="P863" s="149"/>
      <c r="Q863" s="149"/>
      <c r="R863" s="149"/>
      <c r="S863" s="149"/>
      <c r="T863" s="150"/>
      <c r="U863" s="132" t="s">
        <v>372</v>
      </c>
      <c r="V863" s="133" t="str">
        <f>VLOOKUP(A863,DB_ACS_Q1_Q4!$A$4:$AD$1328,13)</f>
        <v>GLP</v>
      </c>
      <c r="W863" s="134" t="str">
        <f>VLOOKUP(A863,DB_REF_Q1_Q4!$A$4:$AD$1328,13)</f>
        <v>Ninguno</v>
      </c>
    </row>
    <row r="864" spans="1:23" ht="12" customHeight="1">
      <c r="A864" s="10">
        <v>860</v>
      </c>
      <c r="B864" s="69" t="s">
        <v>187</v>
      </c>
      <c r="C864" s="69" t="s">
        <v>168</v>
      </c>
      <c r="D864" s="11" t="s">
        <v>25</v>
      </c>
      <c r="E864" s="11" t="s">
        <v>304</v>
      </c>
      <c r="F864" s="12" t="s">
        <v>50</v>
      </c>
      <c r="G864" s="11" t="s">
        <v>511</v>
      </c>
      <c r="H864" s="12" t="s">
        <v>306</v>
      </c>
      <c r="I864" s="103" t="s">
        <v>504</v>
      </c>
      <c r="J864" s="12" t="str">
        <f>"≥17h"</f>
        <v>≥17h</v>
      </c>
      <c r="K864" s="12" t="s">
        <v>513</v>
      </c>
      <c r="L864" s="69" t="s">
        <v>520</v>
      </c>
      <c r="M864" s="148"/>
      <c r="N864" s="158"/>
      <c r="O864" s="149"/>
      <c r="P864" s="149"/>
      <c r="Q864" s="149"/>
      <c r="R864" s="149">
        <v>1</v>
      </c>
      <c r="S864" s="149"/>
      <c r="T864" s="150"/>
      <c r="U864" s="132" t="s">
        <v>373</v>
      </c>
      <c r="V864" s="133" t="str">
        <f>VLOOKUP(A864,DB_ACS_Q1_Q4!$A$4:$AD$1328,13)</f>
        <v>Gas Natural</v>
      </c>
      <c r="W864" s="134" t="str">
        <f>VLOOKUP(A864,DB_REF_Q1_Q4!$A$4:$AD$1328,13)</f>
        <v>Ninguno</v>
      </c>
    </row>
    <row r="865" spans="1:23" ht="12" customHeight="1">
      <c r="A865" s="10">
        <v>861</v>
      </c>
      <c r="B865" s="69" t="s">
        <v>88</v>
      </c>
      <c r="C865" s="69" t="s">
        <v>89</v>
      </c>
      <c r="D865" s="11" t="str">
        <f>"+60"</f>
        <v>+60</v>
      </c>
      <c r="E865" s="11" t="s">
        <v>303</v>
      </c>
      <c r="F865" s="12" t="s">
        <v>49</v>
      </c>
      <c r="G865" s="12" t="s">
        <v>310</v>
      </c>
      <c r="H865" s="12" t="s">
        <v>306</v>
      </c>
      <c r="I865" s="103" t="s">
        <v>504</v>
      </c>
      <c r="J865" s="11" t="str">
        <f>"12-16h"</f>
        <v>12-16h</v>
      </c>
      <c r="K865" s="12" t="s">
        <v>513</v>
      </c>
      <c r="L865" s="69" t="s">
        <v>520</v>
      </c>
      <c r="M865" s="148">
        <v>1</v>
      </c>
      <c r="N865" s="158"/>
      <c r="O865" s="149"/>
      <c r="P865" s="149">
        <v>1</v>
      </c>
      <c r="Q865" s="149"/>
      <c r="R865" s="149"/>
      <c r="S865" s="149"/>
      <c r="T865" s="150"/>
      <c r="U865" s="132" t="s">
        <v>371</v>
      </c>
      <c r="V865" s="133" t="str">
        <f>VLOOKUP(A865,DB_ACS_Q1_Q4!$A$4:$AD$1328,13)</f>
        <v>Electricidad</v>
      </c>
      <c r="W865" s="134" t="str">
        <f>VLOOKUP(A865,DB_REF_Q1_Q4!$A$4:$AD$1328,13)</f>
        <v>Ninguno</v>
      </c>
    </row>
    <row r="866" spans="1:23" ht="12" customHeight="1">
      <c r="A866" s="10">
        <v>862</v>
      </c>
      <c r="B866" s="69" t="s">
        <v>187</v>
      </c>
      <c r="C866" s="69" t="s">
        <v>168</v>
      </c>
      <c r="D866" s="11" t="s">
        <v>25</v>
      </c>
      <c r="E866" s="11" t="s">
        <v>304</v>
      </c>
      <c r="F866" s="12" t="s">
        <v>48</v>
      </c>
      <c r="G866" s="11" t="s">
        <v>511</v>
      </c>
      <c r="H866" s="12" t="s">
        <v>306</v>
      </c>
      <c r="I866" s="103" t="s">
        <v>504</v>
      </c>
      <c r="J866" s="11" t="str">
        <f>"12-16h"</f>
        <v>12-16h</v>
      </c>
      <c r="K866" s="12" t="s">
        <v>512</v>
      </c>
      <c r="L866" s="69" t="s">
        <v>520</v>
      </c>
      <c r="M866" s="148">
        <v>1</v>
      </c>
      <c r="N866" s="158"/>
      <c r="O866" s="149"/>
      <c r="P866" s="149">
        <v>1</v>
      </c>
      <c r="Q866" s="149"/>
      <c r="R866" s="149"/>
      <c r="S866" s="149"/>
      <c r="T866" s="150"/>
      <c r="U866" s="132" t="s">
        <v>373</v>
      </c>
      <c r="V866" s="133" t="str">
        <f>VLOOKUP(A866,DB_ACS_Q1_Q4!$A$4:$AD$1328,13)</f>
        <v>Gas Natural</v>
      </c>
      <c r="W866" s="134" t="str">
        <f>VLOOKUP(A866,DB_REF_Q1_Q4!$A$4:$AD$1328,13)</f>
        <v>Ninguno</v>
      </c>
    </row>
    <row r="867" spans="1:23" ht="12" customHeight="1">
      <c r="A867" s="10">
        <v>863</v>
      </c>
      <c r="B867" s="69" t="s">
        <v>260</v>
      </c>
      <c r="C867" s="69" t="s">
        <v>260</v>
      </c>
      <c r="D867" s="11" t="str">
        <f>"+60"</f>
        <v>+60</v>
      </c>
      <c r="E867" s="11" t="s">
        <v>304</v>
      </c>
      <c r="F867" s="12" t="s">
        <v>50</v>
      </c>
      <c r="G867" s="12" t="s">
        <v>310</v>
      </c>
      <c r="H867" s="12" t="s">
        <v>306</v>
      </c>
      <c r="I867" s="11" t="s">
        <v>507</v>
      </c>
      <c r="J867" s="12" t="str">
        <f t="shared" ref="J867:J877" si="36">"≥17h"</f>
        <v>≥17h</v>
      </c>
      <c r="K867" s="12" t="s">
        <v>513</v>
      </c>
      <c r="L867" s="69" t="s">
        <v>519</v>
      </c>
      <c r="M867" s="148">
        <v>1</v>
      </c>
      <c r="N867" s="158"/>
      <c r="O867" s="149"/>
      <c r="P867" s="149"/>
      <c r="Q867" s="149"/>
      <c r="R867" s="149"/>
      <c r="S867" s="149"/>
      <c r="T867" s="150"/>
      <c r="U867" s="132" t="s">
        <v>373</v>
      </c>
      <c r="V867" s="133" t="str">
        <f>VLOOKUP(A867,DB_ACS_Q1_Q4!$A$4:$AD$1328,13)</f>
        <v>Gas Natural</v>
      </c>
      <c r="W867" s="134" t="str">
        <f>VLOOKUP(A867,DB_REF_Q1_Q4!$A$4:$AD$1328,13)</f>
        <v>Ninguno</v>
      </c>
    </row>
    <row r="868" spans="1:23" ht="12" customHeight="1">
      <c r="A868" s="10">
        <v>864</v>
      </c>
      <c r="B868" s="69" t="s">
        <v>88</v>
      </c>
      <c r="C868" s="69" t="s">
        <v>89</v>
      </c>
      <c r="D868" s="11" t="s">
        <v>51</v>
      </c>
      <c r="E868" s="11" t="s">
        <v>303</v>
      </c>
      <c r="F868" s="12" t="s">
        <v>49</v>
      </c>
      <c r="G868" s="12" t="s">
        <v>310</v>
      </c>
      <c r="H868" s="12" t="s">
        <v>306</v>
      </c>
      <c r="I868" s="103" t="s">
        <v>504</v>
      </c>
      <c r="J868" s="12" t="str">
        <f t="shared" si="36"/>
        <v>≥17h</v>
      </c>
      <c r="K868" s="12" t="s">
        <v>513</v>
      </c>
      <c r="L868" s="69" t="s">
        <v>520</v>
      </c>
      <c r="M868" s="148"/>
      <c r="N868" s="158"/>
      <c r="O868" s="149"/>
      <c r="P868" s="149">
        <v>1</v>
      </c>
      <c r="Q868" s="149"/>
      <c r="R868" s="149">
        <v>1</v>
      </c>
      <c r="S868" s="149"/>
      <c r="T868" s="150"/>
      <c r="U868" s="132" t="s">
        <v>373</v>
      </c>
      <c r="V868" s="133" t="str">
        <f>VLOOKUP(A868,DB_ACS_Q1_Q4!$A$4:$AD$1328,13)</f>
        <v>Gas Natural</v>
      </c>
      <c r="W868" s="134" t="str">
        <f>VLOOKUP(A868,DB_REF_Q1_Q4!$A$4:$AD$1328,13)</f>
        <v>Ninguno</v>
      </c>
    </row>
    <row r="869" spans="1:23" ht="12" customHeight="1">
      <c r="A869" s="10">
        <v>865</v>
      </c>
      <c r="B869" s="69" t="s">
        <v>260</v>
      </c>
      <c r="C869" s="69" t="s">
        <v>260</v>
      </c>
      <c r="D869" s="11" t="str">
        <f>"+60"</f>
        <v>+60</v>
      </c>
      <c r="E869" s="11" t="s">
        <v>304</v>
      </c>
      <c r="F869" s="12" t="s">
        <v>50</v>
      </c>
      <c r="G869" s="12" t="s">
        <v>310</v>
      </c>
      <c r="H869" s="12" t="s">
        <v>306</v>
      </c>
      <c r="I869" s="11" t="s">
        <v>504</v>
      </c>
      <c r="J869" s="12" t="str">
        <f t="shared" si="36"/>
        <v>≥17h</v>
      </c>
      <c r="K869" s="12" t="s">
        <v>512</v>
      </c>
      <c r="L869" s="69" t="s">
        <v>519</v>
      </c>
      <c r="M869" s="148">
        <v>1</v>
      </c>
      <c r="N869" s="158"/>
      <c r="O869" s="149"/>
      <c r="P869" s="149"/>
      <c r="Q869" s="149"/>
      <c r="R869" s="149"/>
      <c r="S869" s="149"/>
      <c r="T869" s="150"/>
      <c r="U869" s="132" t="s">
        <v>374</v>
      </c>
      <c r="V869" s="133" t="str">
        <f>VLOOKUP(A869,DB_ACS_Q1_Q4!$A$4:$AD$1328,13)</f>
        <v>Gasóleo</v>
      </c>
      <c r="W869" s="134" t="str">
        <f>VLOOKUP(A869,DB_REF_Q1_Q4!$A$4:$AD$1328,13)</f>
        <v>Ninguno</v>
      </c>
    </row>
    <row r="870" spans="1:23" ht="12" customHeight="1">
      <c r="A870" s="10">
        <v>866</v>
      </c>
      <c r="B870" s="69" t="s">
        <v>199</v>
      </c>
      <c r="C870" s="69" t="s">
        <v>198</v>
      </c>
      <c r="D870" s="11" t="str">
        <f>"+60"</f>
        <v>+60</v>
      </c>
      <c r="E870" s="11" t="s">
        <v>303</v>
      </c>
      <c r="F870" s="12" t="s">
        <v>49</v>
      </c>
      <c r="G870" s="12" t="s">
        <v>310</v>
      </c>
      <c r="H870" s="12" t="s">
        <v>306</v>
      </c>
      <c r="I870" s="103" t="s">
        <v>504</v>
      </c>
      <c r="J870" s="12" t="str">
        <f t="shared" si="36"/>
        <v>≥17h</v>
      </c>
      <c r="K870" s="12" t="s">
        <v>512</v>
      </c>
      <c r="L870" s="69" t="s">
        <v>520</v>
      </c>
      <c r="M870" s="148">
        <v>1</v>
      </c>
      <c r="N870" s="158"/>
      <c r="O870" s="149"/>
      <c r="P870" s="149"/>
      <c r="Q870" s="149"/>
      <c r="R870" s="149"/>
      <c r="S870" s="149"/>
      <c r="T870" s="150"/>
      <c r="U870" s="132" t="s">
        <v>372</v>
      </c>
      <c r="V870" s="133" t="str">
        <f>VLOOKUP(A870,DB_ACS_Q1_Q4!$A$4:$AD$1328,13)</f>
        <v>GLP</v>
      </c>
      <c r="W870" s="134" t="str">
        <f>VLOOKUP(A870,DB_REF_Q1_Q4!$A$4:$AD$1328,13)</f>
        <v>Ninguno</v>
      </c>
    </row>
    <row r="871" spans="1:23" ht="12" customHeight="1">
      <c r="A871" s="10">
        <v>867</v>
      </c>
      <c r="B871" s="69" t="s">
        <v>185</v>
      </c>
      <c r="C871" s="69" t="s">
        <v>168</v>
      </c>
      <c r="D871" s="11" t="str">
        <f>"+60"</f>
        <v>+60</v>
      </c>
      <c r="E871" s="11" t="s">
        <v>304</v>
      </c>
      <c r="F871" s="12" t="s">
        <v>50</v>
      </c>
      <c r="G871" s="11" t="s">
        <v>511</v>
      </c>
      <c r="H871" s="12" t="s">
        <v>306</v>
      </c>
      <c r="I871" s="11" t="s">
        <v>504</v>
      </c>
      <c r="J871" s="12" t="str">
        <f t="shared" si="36"/>
        <v>≥17h</v>
      </c>
      <c r="K871" s="12" t="s">
        <v>47</v>
      </c>
      <c r="L871" s="69" t="s">
        <v>520</v>
      </c>
      <c r="M871" s="148"/>
      <c r="N871" s="158"/>
      <c r="O871" s="149"/>
      <c r="P871" s="149">
        <v>1</v>
      </c>
      <c r="Q871" s="149"/>
      <c r="R871" s="149"/>
      <c r="S871" s="149"/>
      <c r="T871" s="150"/>
      <c r="U871" s="132" t="s">
        <v>373</v>
      </c>
      <c r="V871" s="133" t="str">
        <f>VLOOKUP(A871,DB_ACS_Q1_Q4!$A$4:$AD$1328,13)</f>
        <v>Gas Natural</v>
      </c>
      <c r="W871" s="134" t="str">
        <f>VLOOKUP(A871,DB_REF_Q1_Q4!$A$4:$AD$1328,13)</f>
        <v>Ninguno</v>
      </c>
    </row>
    <row r="872" spans="1:23" ht="12" customHeight="1">
      <c r="A872" s="10">
        <v>868</v>
      </c>
      <c r="B872" s="69" t="s">
        <v>88</v>
      </c>
      <c r="C872" s="69" t="s">
        <v>89</v>
      </c>
      <c r="D872" s="11" t="s">
        <v>51</v>
      </c>
      <c r="E872" s="11" t="s">
        <v>304</v>
      </c>
      <c r="F872" s="12" t="s">
        <v>50</v>
      </c>
      <c r="G872" s="12" t="s">
        <v>310</v>
      </c>
      <c r="H872" s="12" t="s">
        <v>306</v>
      </c>
      <c r="I872" s="12" t="s">
        <v>505</v>
      </c>
      <c r="J872" s="12" t="str">
        <f t="shared" si="36"/>
        <v>≥17h</v>
      </c>
      <c r="K872" s="12" t="s">
        <v>47</v>
      </c>
      <c r="L872" s="69" t="s">
        <v>520</v>
      </c>
      <c r="M872" s="148"/>
      <c r="N872" s="158"/>
      <c r="O872" s="149"/>
      <c r="P872" s="149">
        <v>1</v>
      </c>
      <c r="Q872" s="149"/>
      <c r="R872" s="149"/>
      <c r="S872" s="149"/>
      <c r="T872" s="150"/>
      <c r="U872" s="132" t="s">
        <v>385</v>
      </c>
      <c r="V872" s="133" t="str">
        <f>VLOOKUP(A872,DB_ACS_Q1_Q4!$A$4:$AD$1328,13)</f>
        <v>Electricidad</v>
      </c>
      <c r="W872" s="134" t="str">
        <f>VLOOKUP(A872,DB_REF_Q1_Q4!$A$4:$AD$1328,13)</f>
        <v>Bomba de calor aire</v>
      </c>
    </row>
    <row r="873" spans="1:23" ht="12" customHeight="1">
      <c r="A873" s="10">
        <v>869</v>
      </c>
      <c r="B873" s="69" t="s">
        <v>88</v>
      </c>
      <c r="C873" s="69" t="s">
        <v>89</v>
      </c>
      <c r="D873" s="11" t="str">
        <f>"+60"</f>
        <v>+60</v>
      </c>
      <c r="E873" s="11" t="s">
        <v>304</v>
      </c>
      <c r="F873" s="75" t="s">
        <v>47</v>
      </c>
      <c r="G873" s="12" t="s">
        <v>310</v>
      </c>
      <c r="H873" s="12" t="s">
        <v>306</v>
      </c>
      <c r="I873" s="103" t="s">
        <v>505</v>
      </c>
      <c r="J873" s="12" t="str">
        <f t="shared" si="36"/>
        <v>≥17h</v>
      </c>
      <c r="K873" s="12" t="s">
        <v>47</v>
      </c>
      <c r="L873" s="69" t="s">
        <v>520</v>
      </c>
      <c r="M873" s="148"/>
      <c r="N873" s="158"/>
      <c r="O873" s="149"/>
      <c r="P873" s="149">
        <v>1</v>
      </c>
      <c r="Q873" s="149"/>
      <c r="R873" s="149"/>
      <c r="S873" s="149"/>
      <c r="T873" s="150"/>
      <c r="U873" s="132" t="s">
        <v>371</v>
      </c>
      <c r="V873" s="133" t="str">
        <f>VLOOKUP(A873,DB_ACS_Q1_Q4!$A$4:$AD$1328,13)</f>
        <v>Electricidad</v>
      </c>
      <c r="W873" s="134" t="str">
        <f>VLOOKUP(A873,DB_REF_Q1_Q4!$A$4:$AD$1328,13)</f>
        <v>Ninguno</v>
      </c>
    </row>
    <row r="874" spans="1:23" ht="12" customHeight="1">
      <c r="A874" s="10">
        <v>870</v>
      </c>
      <c r="B874" s="69" t="s">
        <v>262</v>
      </c>
      <c r="C874" s="69" t="s">
        <v>260</v>
      </c>
      <c r="D874" s="11" t="str">
        <f>"+60"</f>
        <v>+60</v>
      </c>
      <c r="E874" s="11" t="s">
        <v>304</v>
      </c>
      <c r="F874" s="12" t="s">
        <v>49</v>
      </c>
      <c r="G874" s="11" t="s">
        <v>511</v>
      </c>
      <c r="H874" s="12" t="s">
        <v>307</v>
      </c>
      <c r="I874" s="11" t="s">
        <v>504</v>
      </c>
      <c r="J874" s="12" t="str">
        <f t="shared" si="36"/>
        <v>≥17h</v>
      </c>
      <c r="K874" s="12" t="s">
        <v>47</v>
      </c>
      <c r="L874" s="69" t="s">
        <v>519</v>
      </c>
      <c r="M874" s="148"/>
      <c r="N874" s="158"/>
      <c r="O874" s="149"/>
      <c r="P874" s="149">
        <v>1</v>
      </c>
      <c r="Q874" s="149"/>
      <c r="R874" s="149"/>
      <c r="S874" s="149"/>
      <c r="T874" s="150"/>
      <c r="U874" s="132" t="s">
        <v>374</v>
      </c>
      <c r="V874" s="133" t="str">
        <f>VLOOKUP(A874,DB_ACS_Q1_Q4!$A$4:$AD$1328,13)</f>
        <v>Gasóleo</v>
      </c>
      <c r="W874" s="134" t="str">
        <f>VLOOKUP(A874,DB_REF_Q1_Q4!$A$4:$AD$1328,13)</f>
        <v>Ninguno</v>
      </c>
    </row>
    <row r="875" spans="1:23" ht="12" customHeight="1">
      <c r="A875" s="10">
        <v>871</v>
      </c>
      <c r="B875" s="69" t="s">
        <v>183</v>
      </c>
      <c r="C875" s="69" t="s">
        <v>168</v>
      </c>
      <c r="D875" s="11" t="str">
        <f>"+60"</f>
        <v>+60</v>
      </c>
      <c r="E875" s="11" t="s">
        <v>304</v>
      </c>
      <c r="F875" s="12" t="s">
        <v>49</v>
      </c>
      <c r="G875" s="11" t="s">
        <v>511</v>
      </c>
      <c r="H875" s="12" t="s">
        <v>306</v>
      </c>
      <c r="I875" s="103" t="s">
        <v>505</v>
      </c>
      <c r="J875" s="12" t="str">
        <f t="shared" si="36"/>
        <v>≥17h</v>
      </c>
      <c r="K875" s="12" t="s">
        <v>512</v>
      </c>
      <c r="L875" s="69" t="s">
        <v>520</v>
      </c>
      <c r="M875" s="148">
        <v>1</v>
      </c>
      <c r="N875" s="158"/>
      <c r="O875" s="149"/>
      <c r="P875" s="149"/>
      <c r="Q875" s="149"/>
      <c r="R875" s="149"/>
      <c r="S875" s="149"/>
      <c r="T875" s="150"/>
      <c r="U875" s="132" t="s">
        <v>371</v>
      </c>
      <c r="V875" s="133" t="str">
        <f>VLOOKUP(A875,DB_ACS_Q1_Q4!$A$4:$AD$1328,13)</f>
        <v>Electricidad</v>
      </c>
      <c r="W875" s="134" t="str">
        <f>VLOOKUP(A875,DB_REF_Q1_Q4!$A$4:$AD$1328,13)</f>
        <v>Ninguno</v>
      </c>
    </row>
    <row r="876" spans="1:23" ht="12" customHeight="1">
      <c r="A876" s="10">
        <v>872</v>
      </c>
      <c r="B876" s="69" t="s">
        <v>263</v>
      </c>
      <c r="C876" s="69" t="s">
        <v>260</v>
      </c>
      <c r="D876" s="11" t="str">
        <f>"+60"</f>
        <v>+60</v>
      </c>
      <c r="E876" s="11" t="s">
        <v>304</v>
      </c>
      <c r="F876" s="12" t="s">
        <v>49</v>
      </c>
      <c r="G876" s="11" t="s">
        <v>511</v>
      </c>
      <c r="H876" s="12" t="s">
        <v>308</v>
      </c>
      <c r="I876" s="11" t="s">
        <v>507</v>
      </c>
      <c r="J876" s="12" t="str">
        <f t="shared" si="36"/>
        <v>≥17h</v>
      </c>
      <c r="K876" s="12" t="s">
        <v>47</v>
      </c>
      <c r="L876" s="69" t="s">
        <v>519</v>
      </c>
      <c r="M876" s="148">
        <v>1</v>
      </c>
      <c r="N876" s="158"/>
      <c r="O876" s="149"/>
      <c r="P876" s="149"/>
      <c r="Q876" s="149"/>
      <c r="R876" s="149"/>
      <c r="S876" s="149"/>
      <c r="T876" s="150"/>
      <c r="U876" s="132" t="s">
        <v>339</v>
      </c>
      <c r="V876" s="133" t="str">
        <f>VLOOKUP(A876,DB_ACS_Q1_Q4!$A$4:$AD$1328,13)</f>
        <v>GLP</v>
      </c>
      <c r="W876" s="134" t="str">
        <f>VLOOKUP(A876,DB_REF_Q1_Q4!$A$4:$AD$1328,13)</f>
        <v>Ninguno</v>
      </c>
    </row>
    <row r="877" spans="1:23" ht="12" customHeight="1">
      <c r="A877" s="10">
        <v>873</v>
      </c>
      <c r="B877" s="69" t="s">
        <v>199</v>
      </c>
      <c r="C877" s="69" t="s">
        <v>198</v>
      </c>
      <c r="D877" s="11" t="str">
        <f>"+60"</f>
        <v>+60</v>
      </c>
      <c r="E877" s="11" t="s">
        <v>304</v>
      </c>
      <c r="F877" s="12" t="s">
        <v>49</v>
      </c>
      <c r="G877" s="12" t="s">
        <v>310</v>
      </c>
      <c r="H877" s="12" t="s">
        <v>307</v>
      </c>
      <c r="I877" s="11" t="s">
        <v>504</v>
      </c>
      <c r="J877" s="12" t="str">
        <f t="shared" si="36"/>
        <v>≥17h</v>
      </c>
      <c r="K877" s="12" t="s">
        <v>512</v>
      </c>
      <c r="L877" s="69" t="s">
        <v>520</v>
      </c>
      <c r="M877" s="148">
        <v>1</v>
      </c>
      <c r="N877" s="158"/>
      <c r="O877" s="149"/>
      <c r="P877" s="149"/>
      <c r="Q877" s="149"/>
      <c r="R877" s="149"/>
      <c r="S877" s="149"/>
      <c r="T877" s="150"/>
      <c r="U877" s="132" t="s">
        <v>342</v>
      </c>
      <c r="V877" s="133" t="str">
        <f>VLOOKUP(A877,DB_ACS_Q1_Q4!$A$4:$AD$1328,13)</f>
        <v>GLP</v>
      </c>
      <c r="W877" s="134" t="str">
        <f>VLOOKUP(A877,DB_REF_Q1_Q4!$A$4:$AD$1328,13)</f>
        <v>Ninguno</v>
      </c>
    </row>
    <row r="878" spans="1:23" ht="12" customHeight="1">
      <c r="A878" s="10">
        <v>874</v>
      </c>
      <c r="B878" s="69" t="s">
        <v>88</v>
      </c>
      <c r="C878" s="69" t="s">
        <v>89</v>
      </c>
      <c r="D878" s="11" t="s">
        <v>51</v>
      </c>
      <c r="E878" s="11" t="s">
        <v>304</v>
      </c>
      <c r="F878" s="12" t="s">
        <v>50</v>
      </c>
      <c r="G878" s="12" t="s">
        <v>310</v>
      </c>
      <c r="H878" s="12" t="s">
        <v>306</v>
      </c>
      <c r="I878" s="11" t="s">
        <v>504</v>
      </c>
      <c r="J878" s="11" t="str">
        <f>"12-16h"</f>
        <v>12-16h</v>
      </c>
      <c r="K878" s="12" t="s">
        <v>47</v>
      </c>
      <c r="L878" s="69" t="s">
        <v>520</v>
      </c>
      <c r="M878" s="148">
        <v>1</v>
      </c>
      <c r="N878" s="158"/>
      <c r="O878" s="149"/>
      <c r="P878" s="149"/>
      <c r="Q878" s="149"/>
      <c r="R878" s="149"/>
      <c r="S878" s="149"/>
      <c r="T878" s="150"/>
      <c r="U878" s="132" t="s">
        <v>373</v>
      </c>
      <c r="V878" s="133" t="str">
        <f>VLOOKUP(A878,DB_ACS_Q1_Q4!$A$4:$AD$1328,13)</f>
        <v>Gas Natural</v>
      </c>
      <c r="W878" s="134" t="str">
        <f>VLOOKUP(A878,DB_REF_Q1_Q4!$A$4:$AD$1328,13)</f>
        <v>Ninguno</v>
      </c>
    </row>
    <row r="879" spans="1:23" ht="12" customHeight="1">
      <c r="A879" s="10">
        <v>875</v>
      </c>
      <c r="B879" s="69" t="s">
        <v>163</v>
      </c>
      <c r="C879" s="69" t="s">
        <v>60</v>
      </c>
      <c r="D879" s="11" t="str">
        <f>"+60"</f>
        <v>+60</v>
      </c>
      <c r="E879" s="11" t="s">
        <v>304</v>
      </c>
      <c r="F879" s="12" t="s">
        <v>50</v>
      </c>
      <c r="G879" s="12" t="s">
        <v>510</v>
      </c>
      <c r="H879" s="12" t="s">
        <v>306</v>
      </c>
      <c r="I879" s="103" t="s">
        <v>504</v>
      </c>
      <c r="J879" s="12" t="str">
        <f>"≥17h"</f>
        <v>≥17h</v>
      </c>
      <c r="K879" s="12" t="s">
        <v>512</v>
      </c>
      <c r="L879" s="69" t="s">
        <v>520</v>
      </c>
      <c r="M879" s="148">
        <v>1</v>
      </c>
      <c r="N879" s="158"/>
      <c r="O879" s="149"/>
      <c r="P879" s="149"/>
      <c r="Q879" s="149"/>
      <c r="R879" s="149">
        <v>1</v>
      </c>
      <c r="S879" s="149"/>
      <c r="T879" s="150"/>
      <c r="U879" s="132" t="s">
        <v>373</v>
      </c>
      <c r="V879" s="133" t="str">
        <f>VLOOKUP(A879,DB_ACS_Q1_Q4!$A$4:$AD$1328,13)</f>
        <v>Gas Natural</v>
      </c>
      <c r="W879" s="134" t="str">
        <f>VLOOKUP(A879,DB_REF_Q1_Q4!$A$4:$AD$1328,13)</f>
        <v>Ninguno</v>
      </c>
    </row>
    <row r="880" spans="1:23" ht="12" customHeight="1">
      <c r="A880" s="10">
        <v>876</v>
      </c>
      <c r="B880" s="69" t="s">
        <v>263</v>
      </c>
      <c r="C880" s="69" t="s">
        <v>260</v>
      </c>
      <c r="D880" s="11" t="str">
        <f>"+60"</f>
        <v>+60</v>
      </c>
      <c r="E880" s="11" t="s">
        <v>304</v>
      </c>
      <c r="F880" s="12" t="s">
        <v>49</v>
      </c>
      <c r="G880" s="11" t="s">
        <v>511</v>
      </c>
      <c r="H880" s="12" t="s">
        <v>307</v>
      </c>
      <c r="I880" s="103" t="s">
        <v>504</v>
      </c>
      <c r="J880" s="12" t="str">
        <f>"≥17h"</f>
        <v>≥17h</v>
      </c>
      <c r="K880" s="12" t="s">
        <v>512</v>
      </c>
      <c r="L880" s="69" t="s">
        <v>519</v>
      </c>
      <c r="M880" s="148">
        <v>1</v>
      </c>
      <c r="N880" s="158"/>
      <c r="O880" s="149"/>
      <c r="P880" s="149"/>
      <c r="Q880" s="149"/>
      <c r="R880" s="149"/>
      <c r="S880" s="149"/>
      <c r="T880" s="150"/>
      <c r="U880" s="132" t="s">
        <v>339</v>
      </c>
      <c r="V880" s="133" t="str">
        <f>VLOOKUP(A880,DB_ACS_Q1_Q4!$A$4:$AD$1328,13)</f>
        <v>Electricidad</v>
      </c>
      <c r="W880" s="134" t="str">
        <f>VLOOKUP(A880,DB_REF_Q1_Q4!$A$4:$AD$1328,13)</f>
        <v>Ninguno</v>
      </c>
    </row>
    <row r="881" spans="1:23" ht="12" customHeight="1">
      <c r="A881" s="10">
        <v>877</v>
      </c>
      <c r="B881" s="69" t="s">
        <v>163</v>
      </c>
      <c r="C881" s="69" t="s">
        <v>60</v>
      </c>
      <c r="D881" s="11" t="str">
        <f>"+60"</f>
        <v>+60</v>
      </c>
      <c r="E881" s="11" t="s">
        <v>303</v>
      </c>
      <c r="F881" s="12" t="s">
        <v>48</v>
      </c>
      <c r="G881" s="12" t="s">
        <v>310</v>
      </c>
      <c r="H881" s="12" t="s">
        <v>306</v>
      </c>
      <c r="I881" s="11" t="s">
        <v>504</v>
      </c>
      <c r="J881" s="12" t="str">
        <f>"≥17h"</f>
        <v>≥17h</v>
      </c>
      <c r="K881" s="12" t="s">
        <v>513</v>
      </c>
      <c r="L881" s="69" t="s">
        <v>520</v>
      </c>
      <c r="M881" s="148"/>
      <c r="N881" s="158"/>
      <c r="O881" s="149"/>
      <c r="P881" s="149"/>
      <c r="Q881" s="149"/>
      <c r="R881" s="149">
        <v>1</v>
      </c>
      <c r="S881" s="149"/>
      <c r="T881" s="150"/>
      <c r="U881" s="132" t="s">
        <v>371</v>
      </c>
      <c r="V881" s="133" t="str">
        <f>VLOOKUP(A881,DB_ACS_Q1_Q4!$A$4:$AD$1328,13)</f>
        <v>GLP</v>
      </c>
      <c r="W881" s="134" t="str">
        <f>VLOOKUP(A881,DB_REF_Q1_Q4!$A$4:$AD$1328,13)</f>
        <v>AC Eléctrico</v>
      </c>
    </row>
    <row r="882" spans="1:23" ht="12" customHeight="1">
      <c r="A882" s="10">
        <v>878</v>
      </c>
      <c r="B882" s="69" t="s">
        <v>88</v>
      </c>
      <c r="C882" s="69" t="s">
        <v>89</v>
      </c>
      <c r="D882" s="11" t="str">
        <f>"+60"</f>
        <v>+60</v>
      </c>
      <c r="E882" s="11" t="s">
        <v>304</v>
      </c>
      <c r="F882" s="12" t="s">
        <v>49</v>
      </c>
      <c r="G882" s="12" t="s">
        <v>310</v>
      </c>
      <c r="H882" s="12" t="s">
        <v>306</v>
      </c>
      <c r="I882" s="103" t="s">
        <v>504</v>
      </c>
      <c r="J882" s="11" t="str">
        <f>"12-16h"</f>
        <v>12-16h</v>
      </c>
      <c r="K882" s="12" t="s">
        <v>512</v>
      </c>
      <c r="L882" s="69" t="s">
        <v>520</v>
      </c>
      <c r="M882" s="148"/>
      <c r="N882" s="158"/>
      <c r="O882" s="149"/>
      <c r="P882" s="149">
        <v>1</v>
      </c>
      <c r="Q882" s="149"/>
      <c r="R882" s="149"/>
      <c r="S882" s="149"/>
      <c r="T882" s="150"/>
      <c r="U882" s="132" t="s">
        <v>373</v>
      </c>
      <c r="V882" s="133" t="str">
        <f>VLOOKUP(A882,DB_ACS_Q1_Q4!$A$4:$AD$1328,13)</f>
        <v>Gas Natural</v>
      </c>
      <c r="W882" s="134" t="str">
        <f>VLOOKUP(A882,DB_REF_Q1_Q4!$A$4:$AD$1328,13)</f>
        <v>Ninguno</v>
      </c>
    </row>
    <row r="883" spans="1:23" ht="12" customHeight="1">
      <c r="A883" s="10">
        <v>879</v>
      </c>
      <c r="B883" s="69" t="s">
        <v>281</v>
      </c>
      <c r="C883" s="69" t="s">
        <v>281</v>
      </c>
      <c r="D883" s="11" t="s">
        <v>25</v>
      </c>
      <c r="E883" s="11" t="s">
        <v>304</v>
      </c>
      <c r="F883" s="12" t="s">
        <v>48</v>
      </c>
      <c r="G883" s="12" t="s">
        <v>310</v>
      </c>
      <c r="H883" s="12" t="s">
        <v>306</v>
      </c>
      <c r="I883" s="11" t="s">
        <v>507</v>
      </c>
      <c r="J883" s="12" t="str">
        <f>"≥17h"</f>
        <v>≥17h</v>
      </c>
      <c r="K883" s="12" t="s">
        <v>513</v>
      </c>
      <c r="L883" s="69" t="s">
        <v>519</v>
      </c>
      <c r="M883" s="148">
        <v>1</v>
      </c>
      <c r="N883" s="158"/>
      <c r="O883" s="149"/>
      <c r="P883" s="149"/>
      <c r="Q883" s="149"/>
      <c r="R883" s="149">
        <v>1</v>
      </c>
      <c r="S883" s="149">
        <v>1</v>
      </c>
      <c r="T883" s="150"/>
      <c r="U883" s="132" t="s">
        <v>373</v>
      </c>
      <c r="V883" s="133" t="str">
        <f>VLOOKUP(A883,DB_ACS_Q1_Q4!$A$4:$AD$1328,13)</f>
        <v>Gas Natural</v>
      </c>
      <c r="W883" s="134" t="str">
        <f>VLOOKUP(A883,DB_REF_Q1_Q4!$A$4:$AD$1328,13)</f>
        <v>Ninguno</v>
      </c>
    </row>
    <row r="884" spans="1:23" ht="12" customHeight="1">
      <c r="A884" s="10">
        <v>880</v>
      </c>
      <c r="B884" s="69" t="s">
        <v>291</v>
      </c>
      <c r="C884" s="69" t="s">
        <v>291</v>
      </c>
      <c r="D884" s="11" t="s">
        <v>51</v>
      </c>
      <c r="E884" s="11" t="s">
        <v>304</v>
      </c>
      <c r="F884" s="12" t="s">
        <v>49</v>
      </c>
      <c r="G884" s="12" t="s">
        <v>510</v>
      </c>
      <c r="H884" s="12" t="s">
        <v>308</v>
      </c>
      <c r="I884" s="11" t="s">
        <v>507</v>
      </c>
      <c r="J884" s="11" t="str">
        <f>"≤12h"</f>
        <v>≤12h</v>
      </c>
      <c r="K884" s="12" t="s">
        <v>512</v>
      </c>
      <c r="L884" s="69" t="s">
        <v>519</v>
      </c>
      <c r="M884" s="148">
        <v>1</v>
      </c>
      <c r="N884" s="158"/>
      <c r="O884" s="149"/>
      <c r="P884" s="149"/>
      <c r="Q884" s="149"/>
      <c r="R884" s="149"/>
      <c r="S884" s="149"/>
      <c r="T884" s="150"/>
      <c r="U884" s="132" t="s">
        <v>374</v>
      </c>
      <c r="V884" s="133" t="str">
        <f>VLOOKUP(A884,DB_ACS_Q1_Q4!$A$4:$AD$1328,13)</f>
        <v>Gasóleo</v>
      </c>
      <c r="W884" s="134" t="str">
        <f>VLOOKUP(A884,DB_REF_Q1_Q4!$A$4:$AD$1328,13)</f>
        <v>Ninguno</v>
      </c>
    </row>
    <row r="885" spans="1:23" ht="12" customHeight="1">
      <c r="A885" s="10">
        <v>881</v>
      </c>
      <c r="B885" s="69" t="s">
        <v>163</v>
      </c>
      <c r="C885" s="69" t="s">
        <v>60</v>
      </c>
      <c r="D885" s="11" t="s">
        <v>51</v>
      </c>
      <c r="E885" s="11" t="s">
        <v>303</v>
      </c>
      <c r="F885" s="12" t="s">
        <v>49</v>
      </c>
      <c r="G885" s="12" t="s">
        <v>310</v>
      </c>
      <c r="H885" s="12" t="s">
        <v>306</v>
      </c>
      <c r="I885" s="11" t="s">
        <v>504</v>
      </c>
      <c r="J885" s="12" t="str">
        <f t="shared" ref="J885:J891" si="37">"≥17h"</f>
        <v>≥17h</v>
      </c>
      <c r="K885" s="12" t="s">
        <v>47</v>
      </c>
      <c r="L885" s="69" t="s">
        <v>520</v>
      </c>
      <c r="M885" s="148"/>
      <c r="N885" s="158"/>
      <c r="O885" s="149"/>
      <c r="P885" s="149"/>
      <c r="Q885" s="149"/>
      <c r="R885" s="149"/>
      <c r="S885" s="149">
        <v>1</v>
      </c>
      <c r="T885" s="150"/>
      <c r="U885" s="132" t="s">
        <v>371</v>
      </c>
      <c r="V885" s="133" t="str">
        <f>VLOOKUP(A885,DB_ACS_Q1_Q4!$A$4:$AD$1328,13)</f>
        <v>Gas Natural</v>
      </c>
      <c r="W885" s="134" t="str">
        <f>VLOOKUP(A885,DB_REF_Q1_Q4!$A$4:$AD$1328,13)</f>
        <v>Ninguno</v>
      </c>
    </row>
    <row r="886" spans="1:23" ht="12" customHeight="1">
      <c r="A886" s="10">
        <v>882</v>
      </c>
      <c r="B886" s="69" t="s">
        <v>88</v>
      </c>
      <c r="C886" s="69" t="s">
        <v>89</v>
      </c>
      <c r="D886" s="11" t="str">
        <f>"+60"</f>
        <v>+60</v>
      </c>
      <c r="E886" s="11" t="s">
        <v>304</v>
      </c>
      <c r="F886" s="12" t="s">
        <v>48</v>
      </c>
      <c r="G886" s="12" t="s">
        <v>310</v>
      </c>
      <c r="H886" s="12" t="s">
        <v>306</v>
      </c>
      <c r="I886" s="11" t="s">
        <v>504</v>
      </c>
      <c r="J886" s="12" t="str">
        <f t="shared" si="37"/>
        <v>≥17h</v>
      </c>
      <c r="K886" s="12" t="s">
        <v>513</v>
      </c>
      <c r="L886" s="69" t="s">
        <v>520</v>
      </c>
      <c r="M886" s="148"/>
      <c r="N886" s="158"/>
      <c r="O886" s="149"/>
      <c r="P886" s="149">
        <v>1</v>
      </c>
      <c r="Q886" s="149"/>
      <c r="R886" s="149"/>
      <c r="S886" s="149"/>
      <c r="T886" s="150"/>
      <c r="U886" s="132" t="s">
        <v>373</v>
      </c>
      <c r="V886" s="133" t="str">
        <f>VLOOKUP(A886,DB_ACS_Q1_Q4!$A$4:$AD$1328,13)</f>
        <v>Gas Natural</v>
      </c>
      <c r="W886" s="134" t="str">
        <f>VLOOKUP(A886,DB_REF_Q1_Q4!$A$4:$AD$1328,13)</f>
        <v>Ninguno</v>
      </c>
    </row>
    <row r="887" spans="1:23" ht="12" customHeight="1">
      <c r="A887" s="10">
        <v>883</v>
      </c>
      <c r="B887" s="69" t="s">
        <v>291</v>
      </c>
      <c r="C887" s="69" t="s">
        <v>291</v>
      </c>
      <c r="D887" s="11" t="s">
        <v>51</v>
      </c>
      <c r="E887" s="11" t="s">
        <v>304</v>
      </c>
      <c r="F887" s="12" t="s">
        <v>50</v>
      </c>
      <c r="G887" s="12" t="s">
        <v>310</v>
      </c>
      <c r="H887" s="12" t="s">
        <v>306</v>
      </c>
      <c r="I887" s="103" t="s">
        <v>504</v>
      </c>
      <c r="J887" s="12" t="str">
        <f t="shared" si="37"/>
        <v>≥17h</v>
      </c>
      <c r="K887" s="12" t="s">
        <v>47</v>
      </c>
      <c r="L887" s="69" t="s">
        <v>519</v>
      </c>
      <c r="M887" s="148">
        <v>1</v>
      </c>
      <c r="N887" s="158"/>
      <c r="O887" s="149"/>
      <c r="P887" s="149"/>
      <c r="Q887" s="149"/>
      <c r="R887" s="149"/>
      <c r="S887" s="149"/>
      <c r="T887" s="150"/>
      <c r="U887" s="132" t="s">
        <v>371</v>
      </c>
      <c r="V887" s="133" t="str">
        <f>VLOOKUP(A887,DB_ACS_Q1_Q4!$A$4:$AD$1328,13)</f>
        <v>Electricidad</v>
      </c>
      <c r="W887" s="134" t="str">
        <f>VLOOKUP(A887,DB_REF_Q1_Q4!$A$4:$AD$1328,13)</f>
        <v>Ninguno</v>
      </c>
    </row>
    <row r="888" spans="1:23" ht="12" customHeight="1">
      <c r="A888" s="10">
        <v>884</v>
      </c>
      <c r="B888" s="69" t="s">
        <v>199</v>
      </c>
      <c r="C888" s="69" t="s">
        <v>198</v>
      </c>
      <c r="D888" s="11" t="str">
        <f>"+60"</f>
        <v>+60</v>
      </c>
      <c r="E888" s="11" t="s">
        <v>304</v>
      </c>
      <c r="F888" s="12" t="s">
        <v>49</v>
      </c>
      <c r="G888" s="12" t="s">
        <v>310</v>
      </c>
      <c r="H888" s="12" t="s">
        <v>306</v>
      </c>
      <c r="I888" s="11" t="s">
        <v>507</v>
      </c>
      <c r="J888" s="12" t="str">
        <f t="shared" si="37"/>
        <v>≥17h</v>
      </c>
      <c r="K888" s="12" t="s">
        <v>47</v>
      </c>
      <c r="L888" s="69" t="s">
        <v>520</v>
      </c>
      <c r="M888" s="148">
        <v>1</v>
      </c>
      <c r="N888" s="158"/>
      <c r="O888" s="149"/>
      <c r="P888" s="149"/>
      <c r="Q888" s="149"/>
      <c r="R888" s="149"/>
      <c r="S888" s="149"/>
      <c r="T888" s="150"/>
      <c r="U888" s="132" t="s">
        <v>371</v>
      </c>
      <c r="V888" s="133" t="str">
        <f>VLOOKUP(A888,DB_ACS_Q1_Q4!$A$4:$AD$1328,13)</f>
        <v>Gas Natural</v>
      </c>
      <c r="W888" s="134" t="str">
        <f>VLOOKUP(A888,DB_REF_Q1_Q4!$A$4:$AD$1328,13)</f>
        <v>Ninguno</v>
      </c>
    </row>
    <row r="889" spans="1:23" ht="12" customHeight="1">
      <c r="A889" s="10">
        <v>885</v>
      </c>
      <c r="B889" s="69" t="s">
        <v>291</v>
      </c>
      <c r="C889" s="69" t="s">
        <v>291</v>
      </c>
      <c r="D889" s="11" t="s">
        <v>25</v>
      </c>
      <c r="E889" s="11" t="s">
        <v>304</v>
      </c>
      <c r="F889" s="12" t="s">
        <v>48</v>
      </c>
      <c r="G889" s="12" t="s">
        <v>310</v>
      </c>
      <c r="H889" s="12" t="s">
        <v>306</v>
      </c>
      <c r="I889" s="11" t="s">
        <v>504</v>
      </c>
      <c r="J889" s="12" t="str">
        <f t="shared" si="37"/>
        <v>≥17h</v>
      </c>
      <c r="K889" s="12" t="s">
        <v>512</v>
      </c>
      <c r="L889" s="69" t="s">
        <v>519</v>
      </c>
      <c r="M889" s="148">
        <v>1</v>
      </c>
      <c r="N889" s="158"/>
      <c r="O889" s="149"/>
      <c r="P889" s="149"/>
      <c r="Q889" s="149"/>
      <c r="R889" s="149"/>
      <c r="S889" s="149"/>
      <c r="T889" s="150">
        <v>1</v>
      </c>
      <c r="U889" s="132" t="s">
        <v>373</v>
      </c>
      <c r="V889" s="133" t="str">
        <f>VLOOKUP(A889,DB_ACS_Q1_Q4!$A$4:$AD$1328,13)</f>
        <v>Gas Natural</v>
      </c>
      <c r="W889" s="134" t="str">
        <f>VLOOKUP(A889,DB_REF_Q1_Q4!$A$4:$AD$1328,13)</f>
        <v>Ninguno</v>
      </c>
    </row>
    <row r="890" spans="1:23" ht="12" customHeight="1">
      <c r="A890" s="10">
        <v>886</v>
      </c>
      <c r="B890" s="69" t="s">
        <v>164</v>
      </c>
      <c r="C890" s="69" t="s">
        <v>60</v>
      </c>
      <c r="D890" s="11" t="s">
        <v>25</v>
      </c>
      <c r="E890" s="11" t="s">
        <v>303</v>
      </c>
      <c r="F890" s="12" t="s">
        <v>48</v>
      </c>
      <c r="G890" s="12" t="s">
        <v>510</v>
      </c>
      <c r="H890" s="12" t="s">
        <v>308</v>
      </c>
      <c r="I890" s="103" t="s">
        <v>504</v>
      </c>
      <c r="J890" s="12" t="str">
        <f t="shared" si="37"/>
        <v>≥17h</v>
      </c>
      <c r="K890" s="12" t="s">
        <v>512</v>
      </c>
      <c r="L890" s="69" t="s">
        <v>520</v>
      </c>
      <c r="M890" s="148"/>
      <c r="N890" s="158"/>
      <c r="O890" s="149"/>
      <c r="P890" s="149">
        <v>1</v>
      </c>
      <c r="Q890" s="149"/>
      <c r="R890" s="149"/>
      <c r="S890" s="149"/>
      <c r="T890" s="150"/>
      <c r="U890" s="132" t="s">
        <v>371</v>
      </c>
      <c r="V890" s="133" t="str">
        <f>VLOOKUP(A890,DB_ACS_Q1_Q4!$A$4:$AD$1328,13)</f>
        <v>Electricidad</v>
      </c>
      <c r="W890" s="134" t="str">
        <f>VLOOKUP(A890,DB_REF_Q1_Q4!$A$4:$AD$1328,13)</f>
        <v>Ninguno</v>
      </c>
    </row>
    <row r="891" spans="1:23" ht="12" customHeight="1">
      <c r="A891" s="10">
        <v>887</v>
      </c>
      <c r="B891" s="69" t="s">
        <v>199</v>
      </c>
      <c r="C891" s="69" t="s">
        <v>198</v>
      </c>
      <c r="D891" s="11" t="s">
        <v>51</v>
      </c>
      <c r="E891" s="11" t="s">
        <v>303</v>
      </c>
      <c r="F891" s="12" t="s">
        <v>49</v>
      </c>
      <c r="G891" s="12" t="s">
        <v>310</v>
      </c>
      <c r="H891" s="12" t="s">
        <v>308</v>
      </c>
      <c r="I891" s="11" t="s">
        <v>507</v>
      </c>
      <c r="J891" s="12" t="str">
        <f t="shared" si="37"/>
        <v>≥17h</v>
      </c>
      <c r="K891" s="12" t="s">
        <v>47</v>
      </c>
      <c r="L891" s="69" t="s">
        <v>520</v>
      </c>
      <c r="M891" s="148">
        <v>1</v>
      </c>
      <c r="N891" s="158"/>
      <c r="O891" s="149"/>
      <c r="P891" s="149"/>
      <c r="Q891" s="149"/>
      <c r="R891" s="149"/>
      <c r="S891" s="149"/>
      <c r="T891" s="150"/>
      <c r="U891" s="132" t="s">
        <v>342</v>
      </c>
      <c r="V891" s="133" t="str">
        <f>VLOOKUP(A891,DB_ACS_Q1_Q4!$A$4:$AD$1328,13)</f>
        <v>GLP</v>
      </c>
      <c r="W891" s="134" t="str">
        <f>VLOOKUP(A891,DB_REF_Q1_Q4!$A$4:$AD$1328,13)</f>
        <v>Ninguno</v>
      </c>
    </row>
    <row r="892" spans="1:23" ht="12" customHeight="1">
      <c r="A892" s="10">
        <v>888</v>
      </c>
      <c r="B892" s="69" t="s">
        <v>88</v>
      </c>
      <c r="C892" s="69" t="s">
        <v>89</v>
      </c>
      <c r="D892" s="11" t="s">
        <v>51</v>
      </c>
      <c r="E892" s="11" t="s">
        <v>304</v>
      </c>
      <c r="F892" s="12" t="s">
        <v>50</v>
      </c>
      <c r="G892" s="12" t="s">
        <v>310</v>
      </c>
      <c r="H892" s="12" t="s">
        <v>306</v>
      </c>
      <c r="I892" s="103" t="s">
        <v>504</v>
      </c>
      <c r="J892" s="11" t="str">
        <f>"12-16h"</f>
        <v>12-16h</v>
      </c>
      <c r="K892" s="12" t="s">
        <v>512</v>
      </c>
      <c r="L892" s="69" t="s">
        <v>520</v>
      </c>
      <c r="M892" s="148">
        <v>1</v>
      </c>
      <c r="N892" s="158"/>
      <c r="O892" s="149"/>
      <c r="P892" s="149">
        <v>1</v>
      </c>
      <c r="Q892" s="149"/>
      <c r="R892" s="149"/>
      <c r="S892" s="149"/>
      <c r="T892" s="150"/>
      <c r="U892" s="132" t="s">
        <v>371</v>
      </c>
      <c r="V892" s="133" t="str">
        <f>VLOOKUP(A892,DB_ACS_Q1_Q4!$A$4:$AD$1328,13)</f>
        <v>GLP</v>
      </c>
      <c r="W892" s="134" t="str">
        <f>VLOOKUP(A892,DB_REF_Q1_Q4!$A$4:$AD$1328,13)</f>
        <v>Ninguno</v>
      </c>
    </row>
    <row r="893" spans="1:23" ht="12" customHeight="1">
      <c r="A893" s="10">
        <v>889</v>
      </c>
      <c r="B893" s="69" t="s">
        <v>164</v>
      </c>
      <c r="C893" s="69" t="s">
        <v>60</v>
      </c>
      <c r="D893" s="11" t="s">
        <v>51</v>
      </c>
      <c r="E893" s="11" t="s">
        <v>304</v>
      </c>
      <c r="F893" s="12" t="s">
        <v>50</v>
      </c>
      <c r="G893" s="12" t="s">
        <v>510</v>
      </c>
      <c r="H893" s="12" t="s">
        <v>308</v>
      </c>
      <c r="I893" s="11" t="s">
        <v>507</v>
      </c>
      <c r="J893" s="12" t="str">
        <f>"≥17h"</f>
        <v>≥17h</v>
      </c>
      <c r="K893" s="12" t="s">
        <v>47</v>
      </c>
      <c r="L893" s="69" t="s">
        <v>520</v>
      </c>
      <c r="M893" s="148">
        <v>1</v>
      </c>
      <c r="N893" s="158"/>
      <c r="O893" s="149"/>
      <c r="P893" s="149">
        <v>1</v>
      </c>
      <c r="Q893" s="149"/>
      <c r="R893" s="149">
        <v>1</v>
      </c>
      <c r="S893" s="149"/>
      <c r="T893" s="150"/>
      <c r="U893" s="132" t="s">
        <v>385</v>
      </c>
      <c r="V893" s="133" t="str">
        <f>VLOOKUP(A893,DB_ACS_Q1_Q4!$A$4:$AD$1328,13)</f>
        <v>Bomba de calor agua</v>
      </c>
      <c r="W893" s="134" t="str">
        <f>VLOOKUP(A893,DB_REF_Q1_Q4!$A$4:$AD$1328,13)</f>
        <v>Ninguno</v>
      </c>
    </row>
    <row r="894" spans="1:23" ht="12" customHeight="1">
      <c r="A894" s="10">
        <v>890</v>
      </c>
      <c r="B894" s="69" t="s">
        <v>266</v>
      </c>
      <c r="C894" s="69" t="s">
        <v>264</v>
      </c>
      <c r="D894" s="11" t="s">
        <v>51</v>
      </c>
      <c r="E894" s="11" t="s">
        <v>303</v>
      </c>
      <c r="F894" s="12" t="s">
        <v>49</v>
      </c>
      <c r="G894" s="11" t="s">
        <v>511</v>
      </c>
      <c r="H894" s="12" t="s">
        <v>307</v>
      </c>
      <c r="I894" s="103" t="s">
        <v>505</v>
      </c>
      <c r="J894" s="11" t="str">
        <f>"12-16h"</f>
        <v>12-16h</v>
      </c>
      <c r="K894" s="12" t="s">
        <v>512</v>
      </c>
      <c r="L894" s="69" t="s">
        <v>519</v>
      </c>
      <c r="M894" s="148">
        <v>1</v>
      </c>
      <c r="N894" s="158"/>
      <c r="O894" s="149"/>
      <c r="P894" s="149">
        <v>1</v>
      </c>
      <c r="Q894" s="149"/>
      <c r="R894" s="149"/>
      <c r="S894" s="149"/>
      <c r="T894" s="150"/>
      <c r="U894" s="132" t="s">
        <v>339</v>
      </c>
      <c r="V894" s="133" t="str">
        <f>VLOOKUP(A894,DB_ACS_Q1_Q4!$A$4:$AD$1328,13)</f>
        <v>GLP</v>
      </c>
      <c r="W894" s="134" t="str">
        <f>VLOOKUP(A894,DB_REF_Q1_Q4!$A$4:$AD$1328,13)</f>
        <v>Ninguno</v>
      </c>
    </row>
    <row r="895" spans="1:23" ht="12" customHeight="1">
      <c r="A895" s="10">
        <v>891</v>
      </c>
      <c r="B895" s="69" t="s">
        <v>289</v>
      </c>
      <c r="C895" s="69" t="s">
        <v>281</v>
      </c>
      <c r="D895" s="11" t="s">
        <v>25</v>
      </c>
      <c r="E895" s="11" t="s">
        <v>304</v>
      </c>
      <c r="F895" s="12" t="s">
        <v>48</v>
      </c>
      <c r="G895" s="12" t="s">
        <v>510</v>
      </c>
      <c r="H895" s="12" t="s">
        <v>306</v>
      </c>
      <c r="I895" s="11" t="s">
        <v>504</v>
      </c>
      <c r="J895" s="11" t="str">
        <f>"12-16h"</f>
        <v>12-16h</v>
      </c>
      <c r="K895" s="12" t="s">
        <v>512</v>
      </c>
      <c r="L895" s="69" t="s">
        <v>519</v>
      </c>
      <c r="M895" s="148">
        <v>1</v>
      </c>
      <c r="N895" s="158"/>
      <c r="O895" s="149"/>
      <c r="P895" s="149">
        <v>1</v>
      </c>
      <c r="Q895" s="149"/>
      <c r="R895" s="149">
        <v>1</v>
      </c>
      <c r="S895" s="149"/>
      <c r="T895" s="150"/>
      <c r="U895" s="132" t="s">
        <v>373</v>
      </c>
      <c r="V895" s="133" t="str">
        <f>VLOOKUP(A895,DB_ACS_Q1_Q4!$A$4:$AD$1328,13)</f>
        <v>Gas Natural</v>
      </c>
      <c r="W895" s="134" t="str">
        <f>VLOOKUP(A895,DB_REF_Q1_Q4!$A$4:$AD$1328,13)</f>
        <v>Ninguno</v>
      </c>
    </row>
    <row r="896" spans="1:23" ht="12" customHeight="1">
      <c r="A896" s="10">
        <v>892</v>
      </c>
      <c r="B896" s="69" t="s">
        <v>266</v>
      </c>
      <c r="C896" s="69" t="s">
        <v>264</v>
      </c>
      <c r="D896" s="11" t="s">
        <v>51</v>
      </c>
      <c r="E896" s="11" t="s">
        <v>304</v>
      </c>
      <c r="F896" s="12" t="s">
        <v>50</v>
      </c>
      <c r="G896" s="11" t="s">
        <v>511</v>
      </c>
      <c r="H896" s="12" t="s">
        <v>307</v>
      </c>
      <c r="I896" s="11" t="s">
        <v>504</v>
      </c>
      <c r="J896" s="12" t="str">
        <f>"≥17h"</f>
        <v>≥17h</v>
      </c>
      <c r="K896" s="12" t="s">
        <v>512</v>
      </c>
      <c r="L896" s="69" t="s">
        <v>519</v>
      </c>
      <c r="M896" s="148"/>
      <c r="N896" s="158"/>
      <c r="O896" s="149"/>
      <c r="P896" s="149">
        <v>1</v>
      </c>
      <c r="Q896" s="149"/>
      <c r="R896" s="149"/>
      <c r="S896" s="149"/>
      <c r="T896" s="150"/>
      <c r="U896" s="132" t="s">
        <v>372</v>
      </c>
      <c r="V896" s="133" t="str">
        <f>VLOOKUP(A896,DB_ACS_Q1_Q4!$A$4:$AD$1328,13)</f>
        <v>GLP</v>
      </c>
      <c r="W896" s="134" t="str">
        <f>VLOOKUP(A896,DB_REF_Q1_Q4!$A$4:$AD$1328,13)</f>
        <v>Ninguno</v>
      </c>
    </row>
    <row r="897" spans="1:23" ht="12" customHeight="1">
      <c r="A897" s="10">
        <v>893</v>
      </c>
      <c r="B897" s="69" t="s">
        <v>112</v>
      </c>
      <c r="C897" s="69" t="s">
        <v>71</v>
      </c>
      <c r="D897" s="11" t="str">
        <f>"+60"</f>
        <v>+60</v>
      </c>
      <c r="E897" s="11" t="s">
        <v>304</v>
      </c>
      <c r="F897" s="12" t="s">
        <v>48</v>
      </c>
      <c r="G897" s="12" t="s">
        <v>510</v>
      </c>
      <c r="H897" s="12" t="s">
        <v>306</v>
      </c>
      <c r="I897" s="103" t="s">
        <v>504</v>
      </c>
      <c r="J897" s="12" t="str">
        <f>"≥17h"</f>
        <v>≥17h</v>
      </c>
      <c r="K897" s="12" t="s">
        <v>47</v>
      </c>
      <c r="L897" s="69" t="s">
        <v>520</v>
      </c>
      <c r="M897" s="148">
        <v>1</v>
      </c>
      <c r="N897" s="158"/>
      <c r="O897" s="149"/>
      <c r="P897" s="149"/>
      <c r="Q897" s="149"/>
      <c r="R897" s="149"/>
      <c r="S897" s="149"/>
      <c r="T897" s="150"/>
      <c r="U897" s="132" t="s">
        <v>371</v>
      </c>
      <c r="V897" s="133" t="str">
        <f>VLOOKUP(A897,DB_ACS_Q1_Q4!$A$4:$AD$1328,13)</f>
        <v>Electricidad</v>
      </c>
      <c r="W897" s="134" t="str">
        <f>VLOOKUP(A897,DB_REF_Q1_Q4!$A$4:$AD$1328,13)</f>
        <v>Ninguno</v>
      </c>
    </row>
    <row r="898" spans="1:23" ht="12" customHeight="1">
      <c r="A898" s="10">
        <v>894</v>
      </c>
      <c r="B898" s="69" t="s">
        <v>281</v>
      </c>
      <c r="C898" s="69" t="s">
        <v>281</v>
      </c>
      <c r="D898" s="11" t="str">
        <f>"+60"</f>
        <v>+60</v>
      </c>
      <c r="E898" s="11" t="s">
        <v>304</v>
      </c>
      <c r="F898" s="12" t="s">
        <v>50</v>
      </c>
      <c r="G898" s="12" t="s">
        <v>510</v>
      </c>
      <c r="H898" s="12" t="s">
        <v>308</v>
      </c>
      <c r="I898" s="11" t="s">
        <v>507</v>
      </c>
      <c r="J898" s="12" t="str">
        <f>"≥17h"</f>
        <v>≥17h</v>
      </c>
      <c r="K898" s="12" t="s">
        <v>513</v>
      </c>
      <c r="L898" s="69" t="s">
        <v>519</v>
      </c>
      <c r="M898" s="148">
        <v>1</v>
      </c>
      <c r="N898" s="158"/>
      <c r="O898" s="149"/>
      <c r="P898" s="149">
        <v>1</v>
      </c>
      <c r="Q898" s="149"/>
      <c r="R898" s="149"/>
      <c r="S898" s="149"/>
      <c r="T898" s="150"/>
      <c r="U898" s="132" t="s">
        <v>373</v>
      </c>
      <c r="V898" s="133" t="str">
        <f>VLOOKUP(A898,DB_ACS_Q1_Q4!$A$4:$AD$1328,13)</f>
        <v>Gas Natural</v>
      </c>
      <c r="W898" s="134" t="str">
        <f>VLOOKUP(A898,DB_REF_Q1_Q4!$A$4:$AD$1328,13)</f>
        <v>Ninguno</v>
      </c>
    </row>
    <row r="899" spans="1:23" ht="12" customHeight="1">
      <c r="A899" s="10">
        <v>895</v>
      </c>
      <c r="B899" s="69" t="s">
        <v>281</v>
      </c>
      <c r="C899" s="69" t="s">
        <v>281</v>
      </c>
      <c r="D899" s="11" t="s">
        <v>25</v>
      </c>
      <c r="E899" s="11" t="s">
        <v>304</v>
      </c>
      <c r="F899" s="12" t="s">
        <v>50</v>
      </c>
      <c r="G899" s="12" t="s">
        <v>310</v>
      </c>
      <c r="H899" s="12" t="s">
        <v>306</v>
      </c>
      <c r="I899" s="11" t="s">
        <v>504</v>
      </c>
      <c r="J899" s="12" t="str">
        <f>"≥17h"</f>
        <v>≥17h</v>
      </c>
      <c r="K899" s="12" t="s">
        <v>47</v>
      </c>
      <c r="L899" s="69" t="s">
        <v>519</v>
      </c>
      <c r="M899" s="148">
        <v>1</v>
      </c>
      <c r="N899" s="158"/>
      <c r="O899" s="149"/>
      <c r="P899" s="149"/>
      <c r="Q899" s="149"/>
      <c r="R899" s="149">
        <v>1</v>
      </c>
      <c r="S899" s="149"/>
      <c r="T899" s="150"/>
      <c r="U899" s="132" t="s">
        <v>373</v>
      </c>
      <c r="V899" s="133" t="str">
        <f>VLOOKUP(A899,DB_ACS_Q1_Q4!$A$4:$AD$1328,13)</f>
        <v>Gas Natural</v>
      </c>
      <c r="W899" s="134" t="str">
        <f>VLOOKUP(A899,DB_REF_Q1_Q4!$A$4:$AD$1328,13)</f>
        <v>Ninguno</v>
      </c>
    </row>
    <row r="900" spans="1:23" ht="12" customHeight="1">
      <c r="A900" s="10">
        <v>896</v>
      </c>
      <c r="B900" s="69" t="s">
        <v>90</v>
      </c>
      <c r="C900" s="69" t="s">
        <v>89</v>
      </c>
      <c r="D900" s="11" t="s">
        <v>51</v>
      </c>
      <c r="E900" s="11" t="s">
        <v>303</v>
      </c>
      <c r="F900" s="12" t="s">
        <v>49</v>
      </c>
      <c r="G900" s="12" t="s">
        <v>510</v>
      </c>
      <c r="H900" s="12" t="s">
        <v>307</v>
      </c>
      <c r="I900" s="11" t="s">
        <v>504</v>
      </c>
      <c r="J900" s="11" t="str">
        <f>"12-16h"</f>
        <v>12-16h</v>
      </c>
      <c r="K900" s="12" t="s">
        <v>47</v>
      </c>
      <c r="L900" s="69" t="s">
        <v>520</v>
      </c>
      <c r="M900" s="148">
        <v>1</v>
      </c>
      <c r="N900" s="158"/>
      <c r="O900" s="149"/>
      <c r="P900" s="149"/>
      <c r="Q900" s="149"/>
      <c r="R900" s="149"/>
      <c r="S900" s="149"/>
      <c r="T900" s="150"/>
      <c r="U900" s="132" t="s">
        <v>373</v>
      </c>
      <c r="V900" s="133" t="str">
        <f>VLOOKUP(A900,DB_ACS_Q1_Q4!$A$4:$AD$1328,13)</f>
        <v>Gas Natural</v>
      </c>
      <c r="W900" s="134" t="str">
        <f>VLOOKUP(A900,DB_REF_Q1_Q4!$A$4:$AD$1328,13)</f>
        <v>AC Eléctrico</v>
      </c>
    </row>
    <row r="901" spans="1:23" ht="12" customHeight="1">
      <c r="A901" s="10">
        <v>897</v>
      </c>
      <c r="B901" s="69" t="s">
        <v>199</v>
      </c>
      <c r="C901" s="69" t="s">
        <v>198</v>
      </c>
      <c r="D901" s="11" t="str">
        <f>"+60"</f>
        <v>+60</v>
      </c>
      <c r="E901" s="11" t="s">
        <v>304</v>
      </c>
      <c r="F901" s="12" t="s">
        <v>48</v>
      </c>
      <c r="G901" s="12" t="s">
        <v>310</v>
      </c>
      <c r="H901" s="12" t="s">
        <v>306</v>
      </c>
      <c r="I901" s="103" t="s">
        <v>505</v>
      </c>
      <c r="J901" s="12" t="str">
        <f>"≥17h"</f>
        <v>≥17h</v>
      </c>
      <c r="K901" s="12" t="s">
        <v>513</v>
      </c>
      <c r="L901" s="69" t="s">
        <v>520</v>
      </c>
      <c r="M901" s="148">
        <v>1</v>
      </c>
      <c r="N901" s="158"/>
      <c r="O901" s="149"/>
      <c r="P901" s="149"/>
      <c r="Q901" s="149"/>
      <c r="R901" s="149"/>
      <c r="S901" s="149"/>
      <c r="T901" s="150"/>
      <c r="U901" s="132" t="s">
        <v>373</v>
      </c>
      <c r="V901" s="133" t="str">
        <f>VLOOKUP(A901,DB_ACS_Q1_Q4!$A$4:$AD$1328,13)</f>
        <v>Gas Natural</v>
      </c>
      <c r="W901" s="134" t="str">
        <f>VLOOKUP(A901,DB_REF_Q1_Q4!$A$4:$AD$1328,13)</f>
        <v>Ninguno</v>
      </c>
    </row>
    <row r="902" spans="1:23" ht="12" customHeight="1">
      <c r="A902" s="10">
        <v>898</v>
      </c>
      <c r="B902" s="69" t="s">
        <v>285</v>
      </c>
      <c r="C902" s="69" t="s">
        <v>281</v>
      </c>
      <c r="D902" s="11" t="s">
        <v>25</v>
      </c>
      <c r="E902" s="11" t="s">
        <v>304</v>
      </c>
      <c r="F902" s="12" t="s">
        <v>48</v>
      </c>
      <c r="G902" s="11" t="s">
        <v>511</v>
      </c>
      <c r="H902" s="12" t="s">
        <v>306</v>
      </c>
      <c r="I902" s="103" t="s">
        <v>504</v>
      </c>
      <c r="J902" s="11" t="str">
        <f>"12-16h"</f>
        <v>12-16h</v>
      </c>
      <c r="K902" s="12" t="s">
        <v>513</v>
      </c>
      <c r="L902" s="69" t="s">
        <v>519</v>
      </c>
      <c r="M902" s="148">
        <v>1</v>
      </c>
      <c r="N902" s="158"/>
      <c r="O902" s="149"/>
      <c r="P902" s="149">
        <v>1</v>
      </c>
      <c r="Q902" s="149"/>
      <c r="R902" s="149"/>
      <c r="S902" s="149">
        <v>1</v>
      </c>
      <c r="T902" s="150"/>
      <c r="U902" s="132" t="s">
        <v>373</v>
      </c>
      <c r="V902" s="133" t="str">
        <f>VLOOKUP(A902,DB_ACS_Q1_Q4!$A$4:$AD$1328,13)</f>
        <v>Gas Natural</v>
      </c>
      <c r="W902" s="134" t="str">
        <f>VLOOKUP(A902,DB_REF_Q1_Q4!$A$4:$AD$1328,13)</f>
        <v>Ninguno</v>
      </c>
    </row>
    <row r="903" spans="1:23" ht="12" customHeight="1">
      <c r="A903" s="10">
        <v>899</v>
      </c>
      <c r="B903" s="69" t="s">
        <v>106</v>
      </c>
      <c r="C903" s="69" t="s">
        <v>71</v>
      </c>
      <c r="D903" s="11" t="s">
        <v>51</v>
      </c>
      <c r="E903" s="11" t="s">
        <v>304</v>
      </c>
      <c r="F903" s="12" t="s">
        <v>48</v>
      </c>
      <c r="G903" s="12" t="s">
        <v>510</v>
      </c>
      <c r="H903" s="12" t="s">
        <v>308</v>
      </c>
      <c r="I903" s="103" t="s">
        <v>504</v>
      </c>
      <c r="J903" s="12" t="str">
        <f>"≥17h"</f>
        <v>≥17h</v>
      </c>
      <c r="K903" s="12" t="s">
        <v>513</v>
      </c>
      <c r="L903" s="69" t="s">
        <v>520</v>
      </c>
      <c r="M903" s="148">
        <v>1</v>
      </c>
      <c r="N903" s="158"/>
      <c r="O903" s="149"/>
      <c r="P903" s="149">
        <v>1</v>
      </c>
      <c r="Q903" s="149"/>
      <c r="R903" s="149">
        <v>1</v>
      </c>
      <c r="S903" s="149"/>
      <c r="T903" s="150"/>
      <c r="U903" s="132" t="s">
        <v>374</v>
      </c>
      <c r="V903" s="133" t="str">
        <f>VLOOKUP(A903,DB_ACS_Q1_Q4!$A$4:$AD$1328,13)</f>
        <v>Gasóleo</v>
      </c>
      <c r="W903" s="134" t="str">
        <f>VLOOKUP(A903,DB_REF_Q1_Q4!$A$4:$AD$1328,13)</f>
        <v>Ninguno</v>
      </c>
    </row>
    <row r="904" spans="1:23" ht="12" customHeight="1">
      <c r="A904" s="10">
        <v>900</v>
      </c>
      <c r="B904" s="69" t="s">
        <v>281</v>
      </c>
      <c r="C904" s="69" t="s">
        <v>281</v>
      </c>
      <c r="D904" s="11" t="str">
        <f>"+60"</f>
        <v>+60</v>
      </c>
      <c r="E904" s="11" t="s">
        <v>303</v>
      </c>
      <c r="F904" s="12" t="s">
        <v>49</v>
      </c>
      <c r="G904" s="12" t="s">
        <v>310</v>
      </c>
      <c r="H904" s="12" t="s">
        <v>306</v>
      </c>
      <c r="I904" s="103" t="s">
        <v>504</v>
      </c>
      <c r="J904" s="12" t="str">
        <f>"≥17h"</f>
        <v>≥17h</v>
      </c>
      <c r="K904" s="12" t="s">
        <v>513</v>
      </c>
      <c r="L904" s="69" t="s">
        <v>519</v>
      </c>
      <c r="M904" s="148">
        <v>1</v>
      </c>
      <c r="N904" s="158"/>
      <c r="O904" s="149"/>
      <c r="P904" s="149">
        <v>1</v>
      </c>
      <c r="Q904" s="149"/>
      <c r="R904" s="149"/>
      <c r="S904" s="149"/>
      <c r="T904" s="150"/>
      <c r="U904" s="132" t="s">
        <v>373</v>
      </c>
      <c r="V904" s="133" t="str">
        <f>VLOOKUP(A904,DB_ACS_Q1_Q4!$A$4:$AD$1328,13)</f>
        <v>Electricidad</v>
      </c>
      <c r="W904" s="134" t="str">
        <f>VLOOKUP(A904,DB_REF_Q1_Q4!$A$4:$AD$1328,13)</f>
        <v>Ninguno</v>
      </c>
    </row>
    <row r="905" spans="1:23" ht="12" customHeight="1">
      <c r="A905" s="10">
        <v>901</v>
      </c>
      <c r="B905" s="69" t="s">
        <v>259</v>
      </c>
      <c r="C905" s="69" t="s">
        <v>256</v>
      </c>
      <c r="D905" s="11" t="str">
        <f>"+60"</f>
        <v>+60</v>
      </c>
      <c r="E905" s="11" t="s">
        <v>304</v>
      </c>
      <c r="F905" s="12" t="s">
        <v>50</v>
      </c>
      <c r="G905" s="11" t="s">
        <v>511</v>
      </c>
      <c r="H905" s="12" t="s">
        <v>307</v>
      </c>
      <c r="I905" s="11" t="s">
        <v>507</v>
      </c>
      <c r="J905" s="12" t="str">
        <f>"≥17h"</f>
        <v>≥17h</v>
      </c>
      <c r="K905" s="12" t="s">
        <v>513</v>
      </c>
      <c r="L905" s="69" t="s">
        <v>519</v>
      </c>
      <c r="M905" s="148">
        <v>1</v>
      </c>
      <c r="N905" s="158"/>
      <c r="O905" s="149"/>
      <c r="P905" s="149"/>
      <c r="Q905" s="149"/>
      <c r="R905" s="149"/>
      <c r="S905" s="149"/>
      <c r="T905" s="150"/>
      <c r="U905" s="132" t="s">
        <v>374</v>
      </c>
      <c r="V905" s="133" t="str">
        <f>VLOOKUP(A905,DB_ACS_Q1_Q4!$A$4:$AD$1328,13)</f>
        <v>Gasóleo</v>
      </c>
      <c r="W905" s="134" t="str">
        <f>VLOOKUP(A905,DB_REF_Q1_Q4!$A$4:$AD$1328,13)</f>
        <v>Ninguno</v>
      </c>
    </row>
    <row r="906" spans="1:23" ht="12" customHeight="1">
      <c r="A906" s="10">
        <v>902</v>
      </c>
      <c r="B906" s="69" t="s">
        <v>90</v>
      </c>
      <c r="C906" s="69" t="s">
        <v>89</v>
      </c>
      <c r="D906" s="11" t="s">
        <v>51</v>
      </c>
      <c r="E906" s="11" t="s">
        <v>303</v>
      </c>
      <c r="F906" s="12" t="s">
        <v>50</v>
      </c>
      <c r="G906" s="12" t="s">
        <v>310</v>
      </c>
      <c r="H906" s="12" t="s">
        <v>306</v>
      </c>
      <c r="I906" s="103" t="s">
        <v>505</v>
      </c>
      <c r="J906" s="12" t="str">
        <f>"≥17h"</f>
        <v>≥17h</v>
      </c>
      <c r="K906" s="12" t="s">
        <v>47</v>
      </c>
      <c r="L906" s="69" t="s">
        <v>520</v>
      </c>
      <c r="M906" s="148"/>
      <c r="N906" s="158"/>
      <c r="O906" s="149"/>
      <c r="P906" s="149">
        <v>1</v>
      </c>
      <c r="Q906" s="149"/>
      <c r="R906" s="149"/>
      <c r="S906" s="149"/>
      <c r="T906" s="150"/>
      <c r="U906" s="132" t="s">
        <v>371</v>
      </c>
      <c r="V906" s="133" t="str">
        <f>VLOOKUP(A906,DB_ACS_Q1_Q4!$A$4:$AD$1328,13)</f>
        <v>Electricidad</v>
      </c>
      <c r="W906" s="134" t="str">
        <f>VLOOKUP(A906,DB_REF_Q1_Q4!$A$4:$AD$1328,13)</f>
        <v>Ninguno</v>
      </c>
    </row>
    <row r="907" spans="1:23" ht="12" customHeight="1">
      <c r="A907" s="10">
        <v>903</v>
      </c>
      <c r="B907" s="69" t="s">
        <v>281</v>
      </c>
      <c r="C907" s="69" t="s">
        <v>281</v>
      </c>
      <c r="D907" s="11" t="str">
        <f>"+60"</f>
        <v>+60</v>
      </c>
      <c r="E907" s="11" t="s">
        <v>303</v>
      </c>
      <c r="F907" s="12" t="s">
        <v>49</v>
      </c>
      <c r="G907" s="12" t="s">
        <v>310</v>
      </c>
      <c r="H907" s="12" t="s">
        <v>306</v>
      </c>
      <c r="I907" s="103" t="s">
        <v>504</v>
      </c>
      <c r="J907" s="12" t="str">
        <f>"≥17h"</f>
        <v>≥17h</v>
      </c>
      <c r="K907" s="12" t="s">
        <v>513</v>
      </c>
      <c r="L907" s="69" t="s">
        <v>519</v>
      </c>
      <c r="M907" s="148">
        <v>1</v>
      </c>
      <c r="N907" s="158"/>
      <c r="O907" s="149"/>
      <c r="P907" s="149">
        <v>1</v>
      </c>
      <c r="Q907" s="149"/>
      <c r="R907" s="149"/>
      <c r="S907" s="149">
        <v>1</v>
      </c>
      <c r="T907" s="150"/>
      <c r="U907" s="132" t="s">
        <v>373</v>
      </c>
      <c r="V907" s="133" t="str">
        <f>VLOOKUP(A907,DB_ACS_Q1_Q4!$A$4:$AD$1328,13)</f>
        <v>Gas Natural</v>
      </c>
      <c r="W907" s="134" t="str">
        <f>VLOOKUP(A907,DB_REF_Q1_Q4!$A$4:$AD$1328,13)</f>
        <v>Ninguno</v>
      </c>
    </row>
    <row r="908" spans="1:23" ht="12" customHeight="1">
      <c r="A908" s="10">
        <v>904</v>
      </c>
      <c r="B908" s="69" t="s">
        <v>106</v>
      </c>
      <c r="C908" s="69" t="s">
        <v>71</v>
      </c>
      <c r="D908" s="11" t="s">
        <v>51</v>
      </c>
      <c r="E908" s="11" t="s">
        <v>303</v>
      </c>
      <c r="F908" s="12" t="s">
        <v>48</v>
      </c>
      <c r="G908" s="12" t="s">
        <v>310</v>
      </c>
      <c r="H908" s="12" t="s">
        <v>306</v>
      </c>
      <c r="I908" s="11" t="s">
        <v>507</v>
      </c>
      <c r="J908" s="11" t="str">
        <f>"12-16h"</f>
        <v>12-16h</v>
      </c>
      <c r="K908" s="12" t="s">
        <v>513</v>
      </c>
      <c r="L908" s="69" t="s">
        <v>520</v>
      </c>
      <c r="M908" s="148">
        <v>1</v>
      </c>
      <c r="N908" s="158"/>
      <c r="O908" s="149"/>
      <c r="P908" s="149"/>
      <c r="Q908" s="149"/>
      <c r="R908" s="149"/>
      <c r="S908" s="149"/>
      <c r="T908" s="150"/>
      <c r="U908" s="132" t="s">
        <v>373</v>
      </c>
      <c r="V908" s="133" t="str">
        <f>VLOOKUP(A908,DB_ACS_Q1_Q4!$A$4:$AD$1328,13)</f>
        <v>Gas Natural</v>
      </c>
      <c r="W908" s="134" t="str">
        <f>VLOOKUP(A908,DB_REF_Q1_Q4!$A$4:$AD$1328,13)</f>
        <v>Ninguno</v>
      </c>
    </row>
    <row r="909" spans="1:23" ht="12" customHeight="1">
      <c r="A909" s="10">
        <v>905</v>
      </c>
      <c r="B909" s="69" t="s">
        <v>91</v>
      </c>
      <c r="C909" s="69" t="s">
        <v>264</v>
      </c>
      <c r="D909" s="11" t="str">
        <f>"+60"</f>
        <v>+60</v>
      </c>
      <c r="E909" s="11" t="s">
        <v>304</v>
      </c>
      <c r="F909" s="12" t="s">
        <v>49</v>
      </c>
      <c r="G909" s="11" t="s">
        <v>511</v>
      </c>
      <c r="H909" s="12" t="s">
        <v>308</v>
      </c>
      <c r="I909" s="11" t="s">
        <v>504</v>
      </c>
      <c r="J909" s="12" t="str">
        <f>"≥17h"</f>
        <v>≥17h</v>
      </c>
      <c r="K909" s="12" t="s">
        <v>512</v>
      </c>
      <c r="L909" s="69" t="s">
        <v>519</v>
      </c>
      <c r="M909" s="148"/>
      <c r="N909" s="158"/>
      <c r="O909" s="149"/>
      <c r="P909" s="149">
        <v>1</v>
      </c>
      <c r="Q909" s="149"/>
      <c r="R909" s="149"/>
      <c r="S909" s="149"/>
      <c r="T909" s="150"/>
      <c r="U909" s="132" t="s">
        <v>374</v>
      </c>
      <c r="V909" s="133" t="str">
        <f>VLOOKUP(A909,DB_ACS_Q1_Q4!$A$4:$AD$1328,13)</f>
        <v>GLP</v>
      </c>
      <c r="W909" s="134" t="str">
        <f>VLOOKUP(A909,DB_REF_Q1_Q4!$A$4:$AD$1328,13)</f>
        <v>Ninguno</v>
      </c>
    </row>
    <row r="910" spans="1:23" ht="12" customHeight="1">
      <c r="A910" s="10">
        <v>906</v>
      </c>
      <c r="B910" s="69" t="s">
        <v>91</v>
      </c>
      <c r="C910" s="69" t="s">
        <v>264</v>
      </c>
      <c r="D910" s="11" t="s">
        <v>51</v>
      </c>
      <c r="E910" s="11" t="s">
        <v>303</v>
      </c>
      <c r="F910" s="12" t="s">
        <v>49</v>
      </c>
      <c r="G910" s="11" t="s">
        <v>511</v>
      </c>
      <c r="H910" s="12" t="s">
        <v>308</v>
      </c>
      <c r="I910" s="11" t="s">
        <v>504</v>
      </c>
      <c r="J910" s="12" t="str">
        <f>"≥17h"</f>
        <v>≥17h</v>
      </c>
      <c r="K910" s="12" t="s">
        <v>512</v>
      </c>
      <c r="L910" s="69" t="s">
        <v>519</v>
      </c>
      <c r="M910" s="148">
        <v>1</v>
      </c>
      <c r="N910" s="158"/>
      <c r="O910" s="149"/>
      <c r="P910" s="149"/>
      <c r="Q910" s="149"/>
      <c r="R910" s="149">
        <v>1</v>
      </c>
      <c r="S910" s="149"/>
      <c r="T910" s="150"/>
      <c r="U910" s="132" t="s">
        <v>373</v>
      </c>
      <c r="V910" s="133" t="str">
        <f>VLOOKUP(A910,DB_ACS_Q1_Q4!$A$4:$AD$1328,13)</f>
        <v>Gas Natural</v>
      </c>
      <c r="W910" s="134" t="str">
        <f>VLOOKUP(A910,DB_REF_Q1_Q4!$A$4:$AD$1328,13)</f>
        <v>Ninguno</v>
      </c>
    </row>
    <row r="911" spans="1:23" ht="12" customHeight="1">
      <c r="A911" s="10">
        <v>907</v>
      </c>
      <c r="B911" s="69" t="s">
        <v>90</v>
      </c>
      <c r="C911" s="69" t="s">
        <v>89</v>
      </c>
      <c r="D911" s="11" t="s">
        <v>51</v>
      </c>
      <c r="E911" s="11" t="s">
        <v>304</v>
      </c>
      <c r="F911" s="12" t="s">
        <v>50</v>
      </c>
      <c r="G911" s="12" t="s">
        <v>310</v>
      </c>
      <c r="H911" s="12" t="s">
        <v>306</v>
      </c>
      <c r="I911" s="103" t="s">
        <v>504</v>
      </c>
      <c r="J911" s="11" t="str">
        <f>"12-16h"</f>
        <v>12-16h</v>
      </c>
      <c r="K911" s="12" t="s">
        <v>47</v>
      </c>
      <c r="L911" s="69" t="s">
        <v>520</v>
      </c>
      <c r="M911" s="148">
        <v>1</v>
      </c>
      <c r="N911" s="158"/>
      <c r="O911" s="149"/>
      <c r="P911" s="149">
        <v>1</v>
      </c>
      <c r="Q911" s="149"/>
      <c r="R911" s="149"/>
      <c r="S911" s="149"/>
      <c r="T911" s="150"/>
      <c r="U911" s="132" t="s">
        <v>373</v>
      </c>
      <c r="V911" s="133" t="str">
        <f>VLOOKUP(A911,DB_ACS_Q1_Q4!$A$4:$AD$1328,13)</f>
        <v>Gas Natural</v>
      </c>
      <c r="W911" s="134" t="str">
        <f>VLOOKUP(A911,DB_REF_Q1_Q4!$A$4:$AD$1328,13)</f>
        <v>Ninguno</v>
      </c>
    </row>
    <row r="912" spans="1:23" ht="12" customHeight="1">
      <c r="A912" s="10">
        <v>908</v>
      </c>
      <c r="B912" s="69" t="s">
        <v>276</v>
      </c>
      <c r="C912" s="69" t="s">
        <v>89</v>
      </c>
      <c r="D912" s="11" t="s">
        <v>51</v>
      </c>
      <c r="E912" s="11" t="s">
        <v>304</v>
      </c>
      <c r="F912" s="12" t="s">
        <v>49</v>
      </c>
      <c r="G912" s="12" t="s">
        <v>310</v>
      </c>
      <c r="H912" s="12" t="s">
        <v>306</v>
      </c>
      <c r="I912" s="103" t="s">
        <v>504</v>
      </c>
      <c r="J912" s="12" t="str">
        <f>"≥17h"</f>
        <v>≥17h</v>
      </c>
      <c r="K912" s="12" t="s">
        <v>512</v>
      </c>
      <c r="L912" s="69" t="s">
        <v>520</v>
      </c>
      <c r="M912" s="148">
        <v>1</v>
      </c>
      <c r="N912" s="158"/>
      <c r="O912" s="149"/>
      <c r="P912" s="149"/>
      <c r="Q912" s="149"/>
      <c r="R912" s="149"/>
      <c r="S912" s="149"/>
      <c r="T912" s="150"/>
      <c r="U912" s="132" t="s">
        <v>373</v>
      </c>
      <c r="V912" s="133" t="str">
        <f>VLOOKUP(A912,DB_ACS_Q1_Q4!$A$4:$AD$1328,13)</f>
        <v>Gas Natural</v>
      </c>
      <c r="W912" s="134" t="str">
        <f>VLOOKUP(A912,DB_REF_Q1_Q4!$A$4:$AD$1328,13)</f>
        <v>Ninguno</v>
      </c>
    </row>
    <row r="913" spans="1:23" ht="12" customHeight="1">
      <c r="A913" s="10">
        <v>909</v>
      </c>
      <c r="B913" s="69" t="s">
        <v>90</v>
      </c>
      <c r="C913" s="69" t="s">
        <v>89</v>
      </c>
      <c r="D913" s="11" t="s">
        <v>51</v>
      </c>
      <c r="E913" s="11" t="s">
        <v>304</v>
      </c>
      <c r="F913" s="12" t="s">
        <v>48</v>
      </c>
      <c r="G913" s="12" t="s">
        <v>310</v>
      </c>
      <c r="H913" s="12" t="s">
        <v>306</v>
      </c>
      <c r="I913" s="11" t="s">
        <v>504</v>
      </c>
      <c r="J913" s="11" t="str">
        <f>"12-16h"</f>
        <v>12-16h</v>
      </c>
      <c r="K913" s="12" t="s">
        <v>513</v>
      </c>
      <c r="L913" s="69" t="s">
        <v>520</v>
      </c>
      <c r="M913" s="148"/>
      <c r="N913" s="158"/>
      <c r="O913" s="149"/>
      <c r="P913" s="149">
        <v>1</v>
      </c>
      <c r="Q913" s="149"/>
      <c r="R913" s="149"/>
      <c r="S913" s="149"/>
      <c r="T913" s="150"/>
      <c r="U913" s="132" t="s">
        <v>371</v>
      </c>
      <c r="V913" s="133" t="str">
        <f>VLOOKUP(A913,DB_ACS_Q1_Q4!$A$4:$AD$1328,13)</f>
        <v>Electricidad</v>
      </c>
      <c r="W913" s="134" t="str">
        <f>VLOOKUP(A913,DB_REF_Q1_Q4!$A$4:$AD$1328,13)</f>
        <v>Ninguno</v>
      </c>
    </row>
    <row r="914" spans="1:23" ht="12" customHeight="1">
      <c r="A914" s="10">
        <v>910</v>
      </c>
      <c r="B914" s="69" t="s">
        <v>157</v>
      </c>
      <c r="C914" s="69" t="s">
        <v>60</v>
      </c>
      <c r="D914" s="11" t="str">
        <f>"+60"</f>
        <v>+60</v>
      </c>
      <c r="E914" s="11" t="s">
        <v>303</v>
      </c>
      <c r="F914" s="12" t="s">
        <v>48</v>
      </c>
      <c r="G914" s="12" t="s">
        <v>310</v>
      </c>
      <c r="H914" s="12" t="s">
        <v>306</v>
      </c>
      <c r="I914" s="11" t="s">
        <v>507</v>
      </c>
      <c r="J914" s="12" t="str">
        <f t="shared" ref="J914:J919" si="38">"≥17h"</f>
        <v>≥17h</v>
      </c>
      <c r="K914" s="12" t="s">
        <v>513</v>
      </c>
      <c r="L914" s="69" t="s">
        <v>520</v>
      </c>
      <c r="M914" s="148">
        <v>1</v>
      </c>
      <c r="N914" s="158"/>
      <c r="O914" s="149"/>
      <c r="P914" s="149"/>
      <c r="Q914" s="149"/>
      <c r="R914" s="149"/>
      <c r="S914" s="149"/>
      <c r="T914" s="150"/>
      <c r="U914" s="132" t="s">
        <v>371</v>
      </c>
      <c r="V914" s="133" t="str">
        <f>VLOOKUP(A914,DB_ACS_Q1_Q4!$A$4:$AD$1328,13)</f>
        <v>Electricidad</v>
      </c>
      <c r="W914" s="134" t="str">
        <f>VLOOKUP(A914,DB_REF_Q1_Q4!$A$4:$AD$1328,13)</f>
        <v>Ninguno</v>
      </c>
    </row>
    <row r="915" spans="1:23" ht="12" customHeight="1">
      <c r="A915" s="10">
        <v>911</v>
      </c>
      <c r="B915" s="69" t="s">
        <v>276</v>
      </c>
      <c r="C915" s="69" t="s">
        <v>89</v>
      </c>
      <c r="D915" s="11" t="str">
        <f>"+60"</f>
        <v>+60</v>
      </c>
      <c r="E915" s="11" t="s">
        <v>303</v>
      </c>
      <c r="F915" s="12" t="s">
        <v>49</v>
      </c>
      <c r="G915" s="12" t="s">
        <v>310</v>
      </c>
      <c r="H915" s="12" t="s">
        <v>306</v>
      </c>
      <c r="I915" s="103" t="s">
        <v>504</v>
      </c>
      <c r="J915" s="12" t="str">
        <f t="shared" si="38"/>
        <v>≥17h</v>
      </c>
      <c r="K915" s="12" t="s">
        <v>47</v>
      </c>
      <c r="L915" s="69" t="s">
        <v>520</v>
      </c>
      <c r="M915" s="148"/>
      <c r="N915" s="158"/>
      <c r="O915" s="149"/>
      <c r="P915" s="149">
        <v>1</v>
      </c>
      <c r="Q915" s="149"/>
      <c r="R915" s="149"/>
      <c r="S915" s="149"/>
      <c r="T915" s="150"/>
      <c r="U915" s="132" t="s">
        <v>371</v>
      </c>
      <c r="V915" s="133" t="str">
        <f>VLOOKUP(A915,DB_ACS_Q1_Q4!$A$4:$AD$1328,13)</f>
        <v>Electricidad</v>
      </c>
      <c r="W915" s="134" t="str">
        <f>VLOOKUP(A915,DB_REF_Q1_Q4!$A$4:$AD$1328,13)</f>
        <v>Ninguno</v>
      </c>
    </row>
    <row r="916" spans="1:23" ht="12" customHeight="1">
      <c r="A916" s="10">
        <v>912</v>
      </c>
      <c r="B916" s="69" t="s">
        <v>174</v>
      </c>
      <c r="C916" s="69" t="s">
        <v>168</v>
      </c>
      <c r="D916" s="11" t="str">
        <f>"+60"</f>
        <v>+60</v>
      </c>
      <c r="E916" s="11" t="s">
        <v>303</v>
      </c>
      <c r="F916" s="12" t="s">
        <v>48</v>
      </c>
      <c r="G916" s="12" t="s">
        <v>510</v>
      </c>
      <c r="H916" s="12" t="s">
        <v>308</v>
      </c>
      <c r="I916" s="11" t="s">
        <v>504</v>
      </c>
      <c r="J916" s="12" t="str">
        <f t="shared" si="38"/>
        <v>≥17h</v>
      </c>
      <c r="K916" s="12" t="s">
        <v>513</v>
      </c>
      <c r="L916" s="69" t="s">
        <v>520</v>
      </c>
      <c r="M916" s="148">
        <v>1</v>
      </c>
      <c r="N916" s="158"/>
      <c r="O916" s="149"/>
      <c r="P916" s="149"/>
      <c r="Q916" s="149"/>
      <c r="R916" s="149"/>
      <c r="S916" s="149"/>
      <c r="T916" s="150"/>
      <c r="U916" s="132" t="s">
        <v>374</v>
      </c>
      <c r="V916" s="133" t="str">
        <f>VLOOKUP(A916,DB_ACS_Q1_Q4!$A$4:$AD$1328,13)</f>
        <v>Gasóleo</v>
      </c>
      <c r="W916" s="134" t="str">
        <f>VLOOKUP(A916,DB_REF_Q1_Q4!$A$4:$AD$1328,13)</f>
        <v>Ninguno</v>
      </c>
    </row>
    <row r="917" spans="1:23" ht="12" customHeight="1">
      <c r="A917" s="10">
        <v>913</v>
      </c>
      <c r="B917" s="69" t="s">
        <v>276</v>
      </c>
      <c r="C917" s="69" t="s">
        <v>89</v>
      </c>
      <c r="D917" s="11" t="s">
        <v>51</v>
      </c>
      <c r="E917" s="11" t="s">
        <v>304</v>
      </c>
      <c r="F917" s="12" t="s">
        <v>50</v>
      </c>
      <c r="G917" s="12" t="s">
        <v>310</v>
      </c>
      <c r="H917" s="12" t="s">
        <v>306</v>
      </c>
      <c r="I917" s="11" t="s">
        <v>504</v>
      </c>
      <c r="J917" s="12" t="str">
        <f t="shared" si="38"/>
        <v>≥17h</v>
      </c>
      <c r="K917" s="12" t="s">
        <v>512</v>
      </c>
      <c r="L917" s="69" t="s">
        <v>520</v>
      </c>
      <c r="M917" s="148">
        <v>1</v>
      </c>
      <c r="N917" s="158"/>
      <c r="O917" s="149"/>
      <c r="P917" s="149"/>
      <c r="Q917" s="149"/>
      <c r="R917" s="149"/>
      <c r="S917" s="149"/>
      <c r="T917" s="150"/>
      <c r="U917" s="132" t="s">
        <v>371</v>
      </c>
      <c r="V917" s="133" t="str">
        <f>VLOOKUP(A917,DB_ACS_Q1_Q4!$A$4:$AD$1328,13)</f>
        <v>Gas Natural</v>
      </c>
      <c r="W917" s="134" t="str">
        <f>VLOOKUP(A917,DB_REF_Q1_Q4!$A$4:$AD$1328,13)</f>
        <v>Ninguno</v>
      </c>
    </row>
    <row r="918" spans="1:23" ht="12" customHeight="1">
      <c r="A918" s="10">
        <v>914</v>
      </c>
      <c r="B918" s="69" t="s">
        <v>276</v>
      </c>
      <c r="C918" s="69" t="s">
        <v>89</v>
      </c>
      <c r="D918" s="11" t="s">
        <v>51</v>
      </c>
      <c r="E918" s="11" t="s">
        <v>304</v>
      </c>
      <c r="F918" s="12" t="s">
        <v>50</v>
      </c>
      <c r="G918" s="12" t="s">
        <v>310</v>
      </c>
      <c r="H918" s="12" t="s">
        <v>306</v>
      </c>
      <c r="I918" s="11" t="s">
        <v>504</v>
      </c>
      <c r="J918" s="12" t="str">
        <f t="shared" si="38"/>
        <v>≥17h</v>
      </c>
      <c r="K918" s="12" t="s">
        <v>47</v>
      </c>
      <c r="L918" s="69" t="s">
        <v>520</v>
      </c>
      <c r="M918" s="148">
        <v>1</v>
      </c>
      <c r="N918" s="158"/>
      <c r="O918" s="149"/>
      <c r="P918" s="149"/>
      <c r="Q918" s="149"/>
      <c r="R918" s="149"/>
      <c r="S918" s="149"/>
      <c r="T918" s="150"/>
      <c r="U918" s="132" t="s">
        <v>373</v>
      </c>
      <c r="V918" s="133" t="str">
        <f>VLOOKUP(A918,DB_ACS_Q1_Q4!$A$4:$AD$1328,13)</f>
        <v>Gas Natural</v>
      </c>
      <c r="W918" s="134" t="str">
        <f>VLOOKUP(A918,DB_REF_Q1_Q4!$A$4:$AD$1328,13)</f>
        <v>Ninguno</v>
      </c>
    </row>
    <row r="919" spans="1:23" ht="12" customHeight="1">
      <c r="A919" s="10">
        <v>915</v>
      </c>
      <c r="B919" s="69" t="s">
        <v>276</v>
      </c>
      <c r="C919" s="69" t="s">
        <v>89</v>
      </c>
      <c r="D919" s="11" t="s">
        <v>51</v>
      </c>
      <c r="E919" s="11" t="s">
        <v>304</v>
      </c>
      <c r="F919" s="12" t="s">
        <v>50</v>
      </c>
      <c r="G919" s="12" t="s">
        <v>310</v>
      </c>
      <c r="H919" s="12" t="s">
        <v>306</v>
      </c>
      <c r="I919" s="103" t="s">
        <v>504</v>
      </c>
      <c r="J919" s="12" t="str">
        <f t="shared" si="38"/>
        <v>≥17h</v>
      </c>
      <c r="K919" s="12" t="s">
        <v>47</v>
      </c>
      <c r="L919" s="69" t="s">
        <v>520</v>
      </c>
      <c r="M919" s="148">
        <v>1</v>
      </c>
      <c r="N919" s="158"/>
      <c r="O919" s="149"/>
      <c r="P919" s="149"/>
      <c r="Q919" s="149"/>
      <c r="R919" s="149">
        <v>1</v>
      </c>
      <c r="S919" s="149"/>
      <c r="T919" s="150"/>
      <c r="U919" s="132" t="s">
        <v>373</v>
      </c>
      <c r="V919" s="133" t="str">
        <f>VLOOKUP(A919,DB_ACS_Q1_Q4!$A$4:$AD$1328,13)</f>
        <v>Gas Natural</v>
      </c>
      <c r="W919" s="134" t="str">
        <f>VLOOKUP(A919,DB_REF_Q1_Q4!$A$4:$AD$1328,13)</f>
        <v>Ninguno</v>
      </c>
    </row>
    <row r="920" spans="1:23" ht="12" customHeight="1">
      <c r="A920" s="10">
        <v>916</v>
      </c>
      <c r="B920" s="69" t="s">
        <v>90</v>
      </c>
      <c r="C920" s="69" t="s">
        <v>89</v>
      </c>
      <c r="D920" s="11" t="s">
        <v>51</v>
      </c>
      <c r="E920" s="11" t="s">
        <v>304</v>
      </c>
      <c r="F920" s="12" t="s">
        <v>50</v>
      </c>
      <c r="G920" s="12" t="s">
        <v>310</v>
      </c>
      <c r="H920" s="12" t="s">
        <v>306</v>
      </c>
      <c r="I920" s="11" t="s">
        <v>504</v>
      </c>
      <c r="J920" s="11" t="str">
        <f>"12-16h"</f>
        <v>12-16h</v>
      </c>
      <c r="K920" s="12" t="s">
        <v>513</v>
      </c>
      <c r="L920" s="69" t="s">
        <v>520</v>
      </c>
      <c r="M920" s="148">
        <v>1</v>
      </c>
      <c r="N920" s="158"/>
      <c r="O920" s="149"/>
      <c r="P920" s="149"/>
      <c r="Q920" s="149"/>
      <c r="R920" s="149"/>
      <c r="S920" s="149"/>
      <c r="T920" s="150"/>
      <c r="U920" s="132" t="s">
        <v>373</v>
      </c>
      <c r="V920" s="133" t="str">
        <f>VLOOKUP(A920,DB_ACS_Q1_Q4!$A$4:$AD$1328,13)</f>
        <v>Gas Natural</v>
      </c>
      <c r="W920" s="134" t="str">
        <f>VLOOKUP(A920,DB_REF_Q1_Q4!$A$4:$AD$1328,13)</f>
        <v>Ninguno</v>
      </c>
    </row>
    <row r="921" spans="1:23" ht="12" customHeight="1">
      <c r="A921" s="10">
        <v>917</v>
      </c>
      <c r="B921" s="69" t="s">
        <v>276</v>
      </c>
      <c r="C921" s="69" t="s">
        <v>89</v>
      </c>
      <c r="D921" s="11" t="str">
        <f>"+60"</f>
        <v>+60</v>
      </c>
      <c r="E921" s="11" t="s">
        <v>303</v>
      </c>
      <c r="F921" s="12" t="s">
        <v>49</v>
      </c>
      <c r="G921" s="12" t="s">
        <v>310</v>
      </c>
      <c r="H921" s="12" t="s">
        <v>306</v>
      </c>
      <c r="I921" s="11" t="s">
        <v>504</v>
      </c>
      <c r="J921" s="12" t="str">
        <f>"≥17h"</f>
        <v>≥17h</v>
      </c>
      <c r="K921" s="12" t="s">
        <v>47</v>
      </c>
      <c r="L921" s="69" t="s">
        <v>520</v>
      </c>
      <c r="M921" s="148">
        <v>1</v>
      </c>
      <c r="N921" s="158"/>
      <c r="O921" s="149"/>
      <c r="P921" s="149"/>
      <c r="Q921" s="149"/>
      <c r="R921" s="149"/>
      <c r="S921" s="149"/>
      <c r="T921" s="150"/>
      <c r="U921" s="132" t="s">
        <v>371</v>
      </c>
      <c r="V921" s="133" t="str">
        <f>VLOOKUP(A921,DB_ACS_Q1_Q4!$A$4:$AD$1328,13)</f>
        <v>Electricidad</v>
      </c>
      <c r="W921" s="134" t="str">
        <f>VLOOKUP(A921,DB_REF_Q1_Q4!$A$4:$AD$1328,13)</f>
        <v>Ninguno</v>
      </c>
    </row>
    <row r="922" spans="1:23" ht="12" customHeight="1">
      <c r="A922" s="10">
        <v>918</v>
      </c>
      <c r="B922" s="69" t="s">
        <v>90</v>
      </c>
      <c r="C922" s="69" t="s">
        <v>89</v>
      </c>
      <c r="D922" s="11" t="s">
        <v>51</v>
      </c>
      <c r="E922" s="11" t="s">
        <v>304</v>
      </c>
      <c r="F922" s="12" t="s">
        <v>50</v>
      </c>
      <c r="G922" s="12" t="s">
        <v>310</v>
      </c>
      <c r="H922" s="12" t="s">
        <v>306</v>
      </c>
      <c r="I922" s="11" t="s">
        <v>504</v>
      </c>
      <c r="J922" s="11" t="str">
        <f>"12-16h"</f>
        <v>12-16h</v>
      </c>
      <c r="K922" s="12" t="s">
        <v>47</v>
      </c>
      <c r="L922" s="69" t="s">
        <v>520</v>
      </c>
      <c r="M922" s="148">
        <v>1</v>
      </c>
      <c r="N922" s="158"/>
      <c r="O922" s="149"/>
      <c r="P922" s="149"/>
      <c r="Q922" s="149"/>
      <c r="R922" s="149"/>
      <c r="S922" s="149"/>
      <c r="T922" s="150"/>
      <c r="U922" s="132" t="s">
        <v>373</v>
      </c>
      <c r="V922" s="133" t="str">
        <f>VLOOKUP(A922,DB_ACS_Q1_Q4!$A$4:$AD$1328,13)</f>
        <v>Gas Natural</v>
      </c>
      <c r="W922" s="134" t="str">
        <f>VLOOKUP(A922,DB_REF_Q1_Q4!$A$4:$AD$1328,13)</f>
        <v>Ninguno</v>
      </c>
    </row>
    <row r="923" spans="1:23" ht="12" customHeight="1">
      <c r="A923" s="10">
        <v>919</v>
      </c>
      <c r="B923" s="69" t="s">
        <v>276</v>
      </c>
      <c r="C923" s="69" t="s">
        <v>89</v>
      </c>
      <c r="D923" s="11" t="s">
        <v>51</v>
      </c>
      <c r="E923" s="11" t="s">
        <v>303</v>
      </c>
      <c r="F923" s="12" t="s">
        <v>49</v>
      </c>
      <c r="G923" s="12" t="s">
        <v>310</v>
      </c>
      <c r="H923" s="12" t="s">
        <v>306</v>
      </c>
      <c r="I923" s="103" t="s">
        <v>505</v>
      </c>
      <c r="J923" s="12" t="str">
        <f>"≥17h"</f>
        <v>≥17h</v>
      </c>
      <c r="K923" s="12" t="s">
        <v>512</v>
      </c>
      <c r="L923" s="69" t="s">
        <v>520</v>
      </c>
      <c r="M923" s="148">
        <v>1</v>
      </c>
      <c r="N923" s="158"/>
      <c r="O923" s="149"/>
      <c r="P923" s="149"/>
      <c r="Q923" s="149"/>
      <c r="R923" s="149"/>
      <c r="S923" s="149"/>
      <c r="T923" s="150"/>
      <c r="U923" s="132" t="s">
        <v>373</v>
      </c>
      <c r="V923" s="133" t="str">
        <f>VLOOKUP(A923,DB_ACS_Q1_Q4!$A$4:$AD$1328,13)</f>
        <v>Gas Natural</v>
      </c>
      <c r="W923" s="134" t="str">
        <f>VLOOKUP(A923,DB_REF_Q1_Q4!$A$4:$AD$1328,13)</f>
        <v>Ninguno</v>
      </c>
    </row>
    <row r="924" spans="1:23" ht="12" customHeight="1">
      <c r="A924" s="10">
        <v>920</v>
      </c>
      <c r="B924" s="69" t="s">
        <v>106</v>
      </c>
      <c r="C924" s="69" t="s">
        <v>71</v>
      </c>
      <c r="D924" s="11" t="str">
        <f>"+60"</f>
        <v>+60</v>
      </c>
      <c r="E924" s="11" t="s">
        <v>304</v>
      </c>
      <c r="F924" s="12" t="s">
        <v>49</v>
      </c>
      <c r="G924" s="12" t="s">
        <v>310</v>
      </c>
      <c r="H924" s="12" t="s">
        <v>308</v>
      </c>
      <c r="I924" s="103" t="s">
        <v>504</v>
      </c>
      <c r="J924" s="12" t="str">
        <f>"≥17h"</f>
        <v>≥17h</v>
      </c>
      <c r="K924" s="12" t="s">
        <v>512</v>
      </c>
      <c r="L924" s="69" t="s">
        <v>520</v>
      </c>
      <c r="M924" s="148">
        <v>1</v>
      </c>
      <c r="N924" s="158"/>
      <c r="O924" s="149"/>
      <c r="P924" s="149">
        <v>1</v>
      </c>
      <c r="Q924" s="149"/>
      <c r="R924" s="149"/>
      <c r="S924" s="149"/>
      <c r="T924" s="150"/>
      <c r="U924" s="132" t="s">
        <v>372</v>
      </c>
      <c r="V924" s="133" t="str">
        <f>VLOOKUP(A924,DB_ACS_Q1_Q4!$A$4:$AD$1328,13)</f>
        <v>GLP</v>
      </c>
      <c r="W924" s="134" t="str">
        <f>VLOOKUP(A924,DB_REF_Q1_Q4!$A$4:$AD$1328,13)</f>
        <v>Ninguno</v>
      </c>
    </row>
    <row r="925" spans="1:23" ht="12" customHeight="1">
      <c r="A925" s="10">
        <v>921</v>
      </c>
      <c r="B925" s="69" t="s">
        <v>90</v>
      </c>
      <c r="C925" s="69" t="s">
        <v>89</v>
      </c>
      <c r="D925" s="11" t="str">
        <f>"+60"</f>
        <v>+60</v>
      </c>
      <c r="E925" s="11" t="s">
        <v>304</v>
      </c>
      <c r="F925" s="12" t="s">
        <v>49</v>
      </c>
      <c r="G925" s="12" t="s">
        <v>310</v>
      </c>
      <c r="H925" s="12" t="s">
        <v>306</v>
      </c>
      <c r="I925" s="103" t="s">
        <v>505</v>
      </c>
      <c r="J925" s="11" t="str">
        <f>"12-16h"</f>
        <v>12-16h</v>
      </c>
      <c r="K925" s="12" t="s">
        <v>512</v>
      </c>
      <c r="L925" s="69" t="s">
        <v>520</v>
      </c>
      <c r="M925" s="148">
        <v>1</v>
      </c>
      <c r="N925" s="158"/>
      <c r="O925" s="149"/>
      <c r="P925" s="149"/>
      <c r="Q925" s="149"/>
      <c r="R925" s="149"/>
      <c r="S925" s="149"/>
      <c r="T925" s="150"/>
      <c r="U925" s="132" t="s">
        <v>373</v>
      </c>
      <c r="V925" s="133" t="str">
        <f>VLOOKUP(A925,DB_ACS_Q1_Q4!$A$4:$AD$1328,13)</f>
        <v>Gas Natural</v>
      </c>
      <c r="W925" s="134" t="str">
        <f>VLOOKUP(A925,DB_REF_Q1_Q4!$A$4:$AD$1328,13)</f>
        <v>Ninguno</v>
      </c>
    </row>
    <row r="926" spans="1:23" ht="12" customHeight="1">
      <c r="A926" s="10">
        <v>922</v>
      </c>
      <c r="B926" s="69" t="s">
        <v>90</v>
      </c>
      <c r="C926" s="69" t="s">
        <v>89</v>
      </c>
      <c r="D926" s="11" t="s">
        <v>51</v>
      </c>
      <c r="E926" s="11" t="s">
        <v>303</v>
      </c>
      <c r="F926" s="12" t="s">
        <v>49</v>
      </c>
      <c r="G926" s="12" t="s">
        <v>310</v>
      </c>
      <c r="H926" s="12" t="s">
        <v>306</v>
      </c>
      <c r="I926" s="11" t="s">
        <v>504</v>
      </c>
      <c r="J926" s="11" t="str">
        <f>"12-16h"</f>
        <v>12-16h</v>
      </c>
      <c r="K926" s="12" t="s">
        <v>513</v>
      </c>
      <c r="L926" s="69" t="s">
        <v>520</v>
      </c>
      <c r="M926" s="148">
        <v>1</v>
      </c>
      <c r="N926" s="158"/>
      <c r="O926" s="149"/>
      <c r="P926" s="149">
        <v>1</v>
      </c>
      <c r="Q926" s="149"/>
      <c r="R926" s="149"/>
      <c r="S926" s="149"/>
      <c r="T926" s="150"/>
      <c r="U926" s="132" t="s">
        <v>371</v>
      </c>
      <c r="V926" s="133" t="str">
        <f>VLOOKUP(A926,DB_ACS_Q1_Q4!$A$4:$AD$1328,13)</f>
        <v>Electricidad</v>
      </c>
      <c r="W926" s="134" t="str">
        <f>VLOOKUP(A926,DB_REF_Q1_Q4!$A$4:$AD$1328,13)</f>
        <v>AC Eléctrico</v>
      </c>
    </row>
    <row r="927" spans="1:23" ht="12" customHeight="1">
      <c r="A927" s="10">
        <v>923</v>
      </c>
      <c r="B927" s="69" t="s">
        <v>106</v>
      </c>
      <c r="C927" s="69" t="s">
        <v>71</v>
      </c>
      <c r="D927" s="11" t="str">
        <f>"+60"</f>
        <v>+60</v>
      </c>
      <c r="E927" s="11" t="s">
        <v>303</v>
      </c>
      <c r="F927" s="12" t="s">
        <v>50</v>
      </c>
      <c r="G927" s="12" t="s">
        <v>310</v>
      </c>
      <c r="H927" s="12" t="s">
        <v>306</v>
      </c>
      <c r="I927" s="103" t="s">
        <v>505</v>
      </c>
      <c r="J927" s="11" t="str">
        <f>"12-16h"</f>
        <v>12-16h</v>
      </c>
      <c r="K927" s="12" t="s">
        <v>512</v>
      </c>
      <c r="L927" s="69" t="s">
        <v>520</v>
      </c>
      <c r="M927" s="148"/>
      <c r="N927" s="158"/>
      <c r="O927" s="149"/>
      <c r="P927" s="149"/>
      <c r="Q927" s="149"/>
      <c r="R927" s="149">
        <v>1</v>
      </c>
      <c r="S927" s="149"/>
      <c r="T927" s="150"/>
      <c r="U927" s="132" t="s">
        <v>372</v>
      </c>
      <c r="V927" s="133" t="str">
        <f>VLOOKUP(A927,DB_ACS_Q1_Q4!$A$4:$AD$1328,13)</f>
        <v>GLP</v>
      </c>
      <c r="W927" s="134" t="str">
        <f>VLOOKUP(A927,DB_REF_Q1_Q4!$A$4:$AD$1328,13)</f>
        <v>Ninguno</v>
      </c>
    </row>
    <row r="928" spans="1:23" ht="12" customHeight="1">
      <c r="A928" s="10">
        <v>924</v>
      </c>
      <c r="B928" s="69" t="s">
        <v>276</v>
      </c>
      <c r="C928" s="69" t="s">
        <v>89</v>
      </c>
      <c r="D928" s="11" t="s">
        <v>51</v>
      </c>
      <c r="E928" s="11" t="s">
        <v>304</v>
      </c>
      <c r="F928" s="12" t="s">
        <v>50</v>
      </c>
      <c r="G928" s="12" t="s">
        <v>310</v>
      </c>
      <c r="H928" s="12" t="s">
        <v>306</v>
      </c>
      <c r="I928" s="103" t="s">
        <v>504</v>
      </c>
      <c r="J928" s="12" t="str">
        <f>"≥17h"</f>
        <v>≥17h</v>
      </c>
      <c r="K928" s="12" t="s">
        <v>47</v>
      </c>
      <c r="L928" s="69" t="s">
        <v>520</v>
      </c>
      <c r="M928" s="148">
        <v>1</v>
      </c>
      <c r="N928" s="158"/>
      <c r="O928" s="149"/>
      <c r="P928" s="149"/>
      <c r="Q928" s="149"/>
      <c r="R928" s="149"/>
      <c r="S928" s="149"/>
      <c r="T928" s="150"/>
      <c r="U928" s="132" t="s">
        <v>373</v>
      </c>
      <c r="V928" s="133" t="str">
        <f>VLOOKUP(A928,DB_ACS_Q1_Q4!$A$4:$AD$1328,13)</f>
        <v>Gas Natural</v>
      </c>
      <c r="W928" s="134" t="str">
        <f>VLOOKUP(A928,DB_REF_Q1_Q4!$A$4:$AD$1328,13)</f>
        <v>Ninguno</v>
      </c>
    </row>
    <row r="929" spans="1:23" ht="12" customHeight="1">
      <c r="A929" s="10">
        <v>925</v>
      </c>
      <c r="B929" s="69" t="s">
        <v>90</v>
      </c>
      <c r="C929" s="69" t="s">
        <v>89</v>
      </c>
      <c r="D929" s="11" t="s">
        <v>25</v>
      </c>
      <c r="E929" s="11" t="s">
        <v>303</v>
      </c>
      <c r="F929" s="12" t="s">
        <v>50</v>
      </c>
      <c r="G929" s="12" t="s">
        <v>310</v>
      </c>
      <c r="H929" s="12" t="s">
        <v>306</v>
      </c>
      <c r="I929" s="11" t="s">
        <v>504</v>
      </c>
      <c r="J929" s="11" t="str">
        <f>"12-16h"</f>
        <v>12-16h</v>
      </c>
      <c r="K929" s="12" t="s">
        <v>47</v>
      </c>
      <c r="L929" s="69" t="s">
        <v>520</v>
      </c>
      <c r="M929" s="148"/>
      <c r="N929" s="158"/>
      <c r="O929" s="149"/>
      <c r="P929" s="149">
        <v>1</v>
      </c>
      <c r="Q929" s="149"/>
      <c r="R929" s="149"/>
      <c r="S929" s="149"/>
      <c r="T929" s="150"/>
      <c r="U929" s="132" t="s">
        <v>371</v>
      </c>
      <c r="V929" s="133" t="str">
        <f>VLOOKUP(A929,DB_ACS_Q1_Q4!$A$4:$AD$1328,13)</f>
        <v>Electricidad</v>
      </c>
      <c r="W929" s="134" t="str">
        <f>VLOOKUP(A929,DB_REF_Q1_Q4!$A$4:$AD$1328,13)</f>
        <v>Bomba de calor aire</v>
      </c>
    </row>
    <row r="930" spans="1:23" ht="12" customHeight="1">
      <c r="A930" s="10">
        <v>926</v>
      </c>
      <c r="B930" s="69" t="s">
        <v>106</v>
      </c>
      <c r="C930" s="69" t="s">
        <v>71</v>
      </c>
      <c r="D930" s="11" t="s">
        <v>51</v>
      </c>
      <c r="E930" s="11" t="s">
        <v>304</v>
      </c>
      <c r="F930" s="12" t="s">
        <v>50</v>
      </c>
      <c r="G930" s="12" t="s">
        <v>510</v>
      </c>
      <c r="H930" s="12" t="s">
        <v>306</v>
      </c>
      <c r="I930" s="103" t="s">
        <v>505</v>
      </c>
      <c r="J930" s="11" t="str">
        <f>"12-16h"</f>
        <v>12-16h</v>
      </c>
      <c r="K930" s="12" t="s">
        <v>47</v>
      </c>
      <c r="L930" s="69" t="s">
        <v>520</v>
      </c>
      <c r="M930" s="148">
        <v>1</v>
      </c>
      <c r="N930" s="158"/>
      <c r="O930" s="149"/>
      <c r="P930" s="149"/>
      <c r="Q930" s="149"/>
      <c r="R930" s="149"/>
      <c r="S930" s="149"/>
      <c r="T930" s="150"/>
      <c r="U930" s="132" t="s">
        <v>373</v>
      </c>
      <c r="V930" s="133" t="str">
        <f>VLOOKUP(A930,DB_ACS_Q1_Q4!$A$4:$AD$1328,13)</f>
        <v>Gas Natural</v>
      </c>
      <c r="W930" s="134" t="str">
        <f>VLOOKUP(A930,DB_REF_Q1_Q4!$A$4:$AD$1328,13)</f>
        <v>Ninguno</v>
      </c>
    </row>
    <row r="931" spans="1:23" ht="12" customHeight="1">
      <c r="A931" s="10">
        <v>927</v>
      </c>
      <c r="B931" s="69" t="s">
        <v>90</v>
      </c>
      <c r="C931" s="69" t="s">
        <v>89</v>
      </c>
      <c r="D931" s="11" t="s">
        <v>25</v>
      </c>
      <c r="E931" s="11" t="s">
        <v>304</v>
      </c>
      <c r="F931" s="12" t="s">
        <v>48</v>
      </c>
      <c r="G931" s="12" t="s">
        <v>510</v>
      </c>
      <c r="H931" s="12" t="s">
        <v>306</v>
      </c>
      <c r="I931" s="103" t="s">
        <v>505</v>
      </c>
      <c r="J931" s="11" t="str">
        <f>"12-16h"</f>
        <v>12-16h</v>
      </c>
      <c r="K931" s="12" t="s">
        <v>513</v>
      </c>
      <c r="L931" s="69" t="s">
        <v>520</v>
      </c>
      <c r="M931" s="148"/>
      <c r="N931" s="158"/>
      <c r="O931" s="149"/>
      <c r="P931" s="149">
        <v>1</v>
      </c>
      <c r="Q931" s="149"/>
      <c r="R931" s="149"/>
      <c r="S931" s="149"/>
      <c r="T931" s="150"/>
      <c r="U931" s="132" t="s">
        <v>371</v>
      </c>
      <c r="V931" s="133" t="str">
        <f>VLOOKUP(A931,DB_ACS_Q1_Q4!$A$4:$AD$1328,13)</f>
        <v>Electricidad</v>
      </c>
      <c r="W931" s="134" t="str">
        <f>VLOOKUP(A931,DB_REF_Q1_Q4!$A$4:$AD$1328,13)</f>
        <v>Ninguno</v>
      </c>
    </row>
    <row r="932" spans="1:23" ht="12" customHeight="1">
      <c r="A932" s="10">
        <v>928</v>
      </c>
      <c r="B932" s="69" t="s">
        <v>106</v>
      </c>
      <c r="C932" s="69" t="s">
        <v>71</v>
      </c>
      <c r="D932" s="11" t="s">
        <v>51</v>
      </c>
      <c r="E932" s="11" t="s">
        <v>304</v>
      </c>
      <c r="F932" s="12" t="s">
        <v>48</v>
      </c>
      <c r="G932" s="12" t="s">
        <v>310</v>
      </c>
      <c r="H932" s="12" t="s">
        <v>306</v>
      </c>
      <c r="I932" s="11" t="s">
        <v>507</v>
      </c>
      <c r="J932" s="12" t="str">
        <f>"≥17h"</f>
        <v>≥17h</v>
      </c>
      <c r="K932" s="12" t="s">
        <v>47</v>
      </c>
      <c r="L932" s="69" t="s">
        <v>520</v>
      </c>
      <c r="M932" s="148"/>
      <c r="N932" s="158"/>
      <c r="O932" s="149"/>
      <c r="P932" s="149"/>
      <c r="Q932" s="149"/>
      <c r="R932" s="149">
        <v>1</v>
      </c>
      <c r="S932" s="149"/>
      <c r="T932" s="150"/>
      <c r="U932" s="132" t="s">
        <v>374</v>
      </c>
      <c r="V932" s="133" t="str">
        <f>VLOOKUP(A932,DB_ACS_Q1_Q4!$A$4:$AD$1328,13)</f>
        <v>Gasóleo</v>
      </c>
      <c r="W932" s="134" t="str">
        <f>VLOOKUP(A932,DB_REF_Q1_Q4!$A$4:$AD$1328,13)</f>
        <v>Ninguno</v>
      </c>
    </row>
    <row r="933" spans="1:23" ht="12" customHeight="1">
      <c r="A933" s="10">
        <v>929</v>
      </c>
      <c r="B933" s="69" t="s">
        <v>276</v>
      </c>
      <c r="C933" s="69" t="s">
        <v>89</v>
      </c>
      <c r="D933" s="11" t="s">
        <v>51</v>
      </c>
      <c r="E933" s="11" t="s">
        <v>304</v>
      </c>
      <c r="F933" s="12" t="s">
        <v>49</v>
      </c>
      <c r="G933" s="12" t="s">
        <v>310</v>
      </c>
      <c r="H933" s="12" t="s">
        <v>306</v>
      </c>
      <c r="I933" s="103" t="s">
        <v>504</v>
      </c>
      <c r="J933" s="12" t="str">
        <f>"≥17h"</f>
        <v>≥17h</v>
      </c>
      <c r="K933" s="12" t="s">
        <v>512</v>
      </c>
      <c r="L933" s="69" t="s">
        <v>520</v>
      </c>
      <c r="M933" s="148">
        <v>1</v>
      </c>
      <c r="N933" s="158"/>
      <c r="O933" s="149"/>
      <c r="P933" s="149"/>
      <c r="Q933" s="149"/>
      <c r="R933" s="149"/>
      <c r="S933" s="149"/>
      <c r="T933" s="150"/>
      <c r="U933" s="132" t="s">
        <v>371</v>
      </c>
      <c r="V933" s="133" t="str">
        <f>VLOOKUP(A933,DB_ACS_Q1_Q4!$A$4:$AD$1328,13)</f>
        <v>GLP</v>
      </c>
      <c r="W933" s="134" t="str">
        <f>VLOOKUP(A933,DB_REF_Q1_Q4!$A$4:$AD$1328,13)</f>
        <v>Ninguno</v>
      </c>
    </row>
    <row r="934" spans="1:23" ht="12" customHeight="1">
      <c r="A934" s="10">
        <v>930</v>
      </c>
      <c r="B934" s="69" t="s">
        <v>276</v>
      </c>
      <c r="C934" s="69" t="s">
        <v>89</v>
      </c>
      <c r="D934" s="11" t="str">
        <f>"+60"</f>
        <v>+60</v>
      </c>
      <c r="E934" s="11" t="s">
        <v>304</v>
      </c>
      <c r="F934" s="12" t="s">
        <v>49</v>
      </c>
      <c r="G934" s="12" t="s">
        <v>310</v>
      </c>
      <c r="H934" s="12" t="s">
        <v>306</v>
      </c>
      <c r="I934" s="11" t="s">
        <v>507</v>
      </c>
      <c r="J934" s="12" t="str">
        <f>"≥17h"</f>
        <v>≥17h</v>
      </c>
      <c r="K934" s="12" t="s">
        <v>512</v>
      </c>
      <c r="L934" s="69" t="s">
        <v>520</v>
      </c>
      <c r="M934" s="148">
        <v>1</v>
      </c>
      <c r="N934" s="158"/>
      <c r="O934" s="149"/>
      <c r="P934" s="149">
        <v>1</v>
      </c>
      <c r="Q934" s="149"/>
      <c r="R934" s="149"/>
      <c r="S934" s="149"/>
      <c r="T934" s="150"/>
      <c r="U934" s="132" t="s">
        <v>371</v>
      </c>
      <c r="V934" s="133" t="str">
        <f>VLOOKUP(A934,DB_ACS_Q1_Q4!$A$4:$AD$1328,13)</f>
        <v>GLP</v>
      </c>
      <c r="W934" s="134" t="str">
        <f>VLOOKUP(A934,DB_REF_Q1_Q4!$A$4:$AD$1328,13)</f>
        <v>Ninguno</v>
      </c>
    </row>
    <row r="935" spans="1:23" ht="12" customHeight="1">
      <c r="A935" s="10">
        <v>931</v>
      </c>
      <c r="B935" s="69" t="s">
        <v>276</v>
      </c>
      <c r="C935" s="69" t="s">
        <v>89</v>
      </c>
      <c r="D935" s="11" t="s">
        <v>51</v>
      </c>
      <c r="E935" s="11" t="s">
        <v>303</v>
      </c>
      <c r="F935" s="12" t="s">
        <v>49</v>
      </c>
      <c r="G935" s="12" t="s">
        <v>310</v>
      </c>
      <c r="H935" s="12" t="s">
        <v>306</v>
      </c>
      <c r="I935" s="11" t="s">
        <v>504</v>
      </c>
      <c r="J935" s="12" t="str">
        <f>"≥17h"</f>
        <v>≥17h</v>
      </c>
      <c r="K935" s="12" t="s">
        <v>47</v>
      </c>
      <c r="L935" s="69" t="s">
        <v>520</v>
      </c>
      <c r="M935" s="148">
        <v>1</v>
      </c>
      <c r="N935" s="158"/>
      <c r="O935" s="149"/>
      <c r="P935" s="149"/>
      <c r="Q935" s="149"/>
      <c r="R935" s="149"/>
      <c r="S935" s="149"/>
      <c r="T935" s="150"/>
      <c r="U935" s="132" t="s">
        <v>373</v>
      </c>
      <c r="V935" s="133" t="str">
        <f>VLOOKUP(A935,DB_ACS_Q1_Q4!$A$4:$AD$1328,13)</f>
        <v>Gas Natural</v>
      </c>
      <c r="W935" s="134" t="str">
        <f>VLOOKUP(A935,DB_REF_Q1_Q4!$A$4:$AD$1328,13)</f>
        <v>Ninguno</v>
      </c>
    </row>
    <row r="936" spans="1:23" ht="12" customHeight="1">
      <c r="A936" s="10">
        <v>932</v>
      </c>
      <c r="B936" s="69" t="s">
        <v>165</v>
      </c>
      <c r="C936" s="69" t="s">
        <v>60</v>
      </c>
      <c r="D936" s="11" t="s">
        <v>25</v>
      </c>
      <c r="E936" s="11" t="s">
        <v>304</v>
      </c>
      <c r="F936" s="12" t="s">
        <v>49</v>
      </c>
      <c r="G936" s="12" t="s">
        <v>310</v>
      </c>
      <c r="H936" s="12" t="s">
        <v>306</v>
      </c>
      <c r="I936" s="11" t="s">
        <v>504</v>
      </c>
      <c r="J936" s="12" t="str">
        <f>"≥17h"</f>
        <v>≥17h</v>
      </c>
      <c r="K936" s="12" t="s">
        <v>512</v>
      </c>
      <c r="L936" s="69" t="s">
        <v>520</v>
      </c>
      <c r="M936" s="148"/>
      <c r="N936" s="158"/>
      <c r="O936" s="149"/>
      <c r="P936" s="149">
        <v>1</v>
      </c>
      <c r="Q936" s="149"/>
      <c r="R936" s="149"/>
      <c r="S936" s="149"/>
      <c r="T936" s="150"/>
      <c r="U936" s="132" t="s">
        <v>372</v>
      </c>
      <c r="V936" s="133" t="str">
        <f>VLOOKUP(A936,DB_ACS_Q1_Q4!$A$4:$AD$1328,13)</f>
        <v>GLP</v>
      </c>
      <c r="W936" s="134" t="str">
        <f>VLOOKUP(A936,DB_REF_Q1_Q4!$A$4:$AD$1328,13)</f>
        <v>Ninguno</v>
      </c>
    </row>
    <row r="937" spans="1:23" ht="12" customHeight="1">
      <c r="A937" s="10">
        <v>933</v>
      </c>
      <c r="B937" s="69" t="s">
        <v>163</v>
      </c>
      <c r="C937" s="69" t="s">
        <v>60</v>
      </c>
      <c r="D937" s="11" t="s">
        <v>51</v>
      </c>
      <c r="E937" s="11" t="s">
        <v>304</v>
      </c>
      <c r="F937" s="12" t="s">
        <v>50</v>
      </c>
      <c r="G937" s="12" t="s">
        <v>310</v>
      </c>
      <c r="H937" s="12" t="s">
        <v>306</v>
      </c>
      <c r="I937" s="103" t="s">
        <v>504</v>
      </c>
      <c r="J937" s="11" t="str">
        <f>"12-16h"</f>
        <v>12-16h</v>
      </c>
      <c r="K937" s="12" t="s">
        <v>47</v>
      </c>
      <c r="L937" s="69" t="s">
        <v>520</v>
      </c>
      <c r="M937" s="148"/>
      <c r="N937" s="158"/>
      <c r="O937" s="149"/>
      <c r="P937" s="149">
        <v>1</v>
      </c>
      <c r="Q937" s="149"/>
      <c r="R937" s="149"/>
      <c r="S937" s="149"/>
      <c r="T937" s="150"/>
      <c r="U937" s="132" t="s">
        <v>374</v>
      </c>
      <c r="V937" s="133" t="str">
        <f>VLOOKUP(A937,DB_ACS_Q1_Q4!$A$4:$AD$1328,13)</f>
        <v>Gasóleo</v>
      </c>
      <c r="W937" s="134" t="str">
        <f>VLOOKUP(A937,DB_REF_Q1_Q4!$A$4:$AD$1328,13)</f>
        <v>Ninguno</v>
      </c>
    </row>
    <row r="938" spans="1:23" ht="12" customHeight="1">
      <c r="A938" s="10">
        <v>934</v>
      </c>
      <c r="B938" s="69" t="s">
        <v>276</v>
      </c>
      <c r="C938" s="69" t="s">
        <v>89</v>
      </c>
      <c r="D938" s="11" t="s">
        <v>51</v>
      </c>
      <c r="E938" s="11" t="s">
        <v>304</v>
      </c>
      <c r="F938" s="12" t="s">
        <v>49</v>
      </c>
      <c r="G938" s="12" t="s">
        <v>310</v>
      </c>
      <c r="H938" s="12" t="s">
        <v>306</v>
      </c>
      <c r="I938" s="11" t="s">
        <v>504</v>
      </c>
      <c r="J938" s="12" t="str">
        <f>"≥17h"</f>
        <v>≥17h</v>
      </c>
      <c r="K938" s="12" t="s">
        <v>512</v>
      </c>
      <c r="L938" s="69" t="s">
        <v>520</v>
      </c>
      <c r="M938" s="148">
        <v>1</v>
      </c>
      <c r="N938" s="158"/>
      <c r="O938" s="149"/>
      <c r="P938" s="149"/>
      <c r="Q938" s="149"/>
      <c r="R938" s="149"/>
      <c r="S938" s="149"/>
      <c r="T938" s="150"/>
      <c r="U938" s="132" t="s">
        <v>373</v>
      </c>
      <c r="V938" s="133" t="str">
        <f>VLOOKUP(A938,DB_ACS_Q1_Q4!$A$4:$AD$1328,13)</f>
        <v>Gas Natural</v>
      </c>
      <c r="W938" s="134" t="str">
        <f>VLOOKUP(A938,DB_REF_Q1_Q4!$A$4:$AD$1328,13)</f>
        <v>Ninguno</v>
      </c>
    </row>
    <row r="939" spans="1:23" ht="12" customHeight="1">
      <c r="A939" s="10">
        <v>935</v>
      </c>
      <c r="B939" s="69" t="s">
        <v>92</v>
      </c>
      <c r="C939" s="69" t="s">
        <v>89</v>
      </c>
      <c r="D939" s="11" t="str">
        <f>"+60"</f>
        <v>+60</v>
      </c>
      <c r="E939" s="11" t="s">
        <v>304</v>
      </c>
      <c r="F939" s="12" t="s">
        <v>50</v>
      </c>
      <c r="G939" s="12" t="s">
        <v>310</v>
      </c>
      <c r="H939" s="12" t="s">
        <v>306</v>
      </c>
      <c r="I939" s="11" t="s">
        <v>504</v>
      </c>
      <c r="J939" s="12" t="str">
        <f>"≥17h"</f>
        <v>≥17h</v>
      </c>
      <c r="K939" s="12" t="s">
        <v>47</v>
      </c>
      <c r="L939" s="69" t="s">
        <v>520</v>
      </c>
      <c r="M939" s="148">
        <v>1</v>
      </c>
      <c r="N939" s="158"/>
      <c r="O939" s="149"/>
      <c r="P939" s="149"/>
      <c r="Q939" s="149"/>
      <c r="R939" s="149"/>
      <c r="S939" s="149"/>
      <c r="T939" s="150"/>
      <c r="U939" s="132" t="s">
        <v>374</v>
      </c>
      <c r="V939" s="133" t="str">
        <f>VLOOKUP(A939,DB_ACS_Q1_Q4!$A$4:$AD$1328,13)</f>
        <v>Gasóleo</v>
      </c>
      <c r="W939" s="134" t="str">
        <f>VLOOKUP(A939,DB_REF_Q1_Q4!$A$4:$AD$1328,13)</f>
        <v>Ninguno</v>
      </c>
    </row>
    <row r="940" spans="1:23" ht="12" customHeight="1">
      <c r="A940" s="10">
        <v>936</v>
      </c>
      <c r="B940" s="69" t="s">
        <v>163</v>
      </c>
      <c r="C940" s="69" t="s">
        <v>60</v>
      </c>
      <c r="D940" s="11" t="s">
        <v>51</v>
      </c>
      <c r="E940" s="11" t="s">
        <v>304</v>
      </c>
      <c r="F940" s="12" t="s">
        <v>50</v>
      </c>
      <c r="G940" s="12" t="s">
        <v>310</v>
      </c>
      <c r="H940" s="12" t="s">
        <v>306</v>
      </c>
      <c r="I940" s="11" t="s">
        <v>507</v>
      </c>
      <c r="J940" s="12" t="str">
        <f>"≥17h"</f>
        <v>≥17h</v>
      </c>
      <c r="K940" s="12" t="s">
        <v>47</v>
      </c>
      <c r="L940" s="69" t="s">
        <v>520</v>
      </c>
      <c r="M940" s="148">
        <v>1</v>
      </c>
      <c r="N940" s="158"/>
      <c r="O940" s="149"/>
      <c r="P940" s="149"/>
      <c r="Q940" s="149"/>
      <c r="R940" s="149"/>
      <c r="S940" s="149"/>
      <c r="T940" s="150"/>
      <c r="U940" s="132" t="s">
        <v>374</v>
      </c>
      <c r="V940" s="133" t="str">
        <f>VLOOKUP(A940,DB_ACS_Q1_Q4!$A$4:$AD$1328,13)</f>
        <v>Gasóleo</v>
      </c>
      <c r="W940" s="134" t="str">
        <f>VLOOKUP(A940,DB_REF_Q1_Q4!$A$4:$AD$1328,13)</f>
        <v>Ninguno</v>
      </c>
    </row>
    <row r="941" spans="1:23" ht="12" customHeight="1">
      <c r="A941" s="10">
        <v>937</v>
      </c>
      <c r="B941" s="69" t="s">
        <v>276</v>
      </c>
      <c r="C941" s="69" t="s">
        <v>89</v>
      </c>
      <c r="D941" s="11" t="str">
        <f>"+60"</f>
        <v>+60</v>
      </c>
      <c r="E941" s="11" t="s">
        <v>304</v>
      </c>
      <c r="F941" s="12" t="s">
        <v>49</v>
      </c>
      <c r="G941" s="12" t="s">
        <v>310</v>
      </c>
      <c r="H941" s="12" t="s">
        <v>306</v>
      </c>
      <c r="I941" s="11" t="s">
        <v>504</v>
      </c>
      <c r="J941" s="12" t="str">
        <f>"≥17h"</f>
        <v>≥17h</v>
      </c>
      <c r="K941" s="12" t="s">
        <v>512</v>
      </c>
      <c r="L941" s="69" t="s">
        <v>520</v>
      </c>
      <c r="M941" s="148">
        <v>1</v>
      </c>
      <c r="N941" s="158"/>
      <c r="O941" s="149"/>
      <c r="P941" s="149"/>
      <c r="Q941" s="149"/>
      <c r="R941" s="149"/>
      <c r="S941" s="149"/>
      <c r="T941" s="150"/>
      <c r="U941" s="132" t="s">
        <v>371</v>
      </c>
      <c r="V941" s="133" t="str">
        <f>VLOOKUP(A941,DB_ACS_Q1_Q4!$A$4:$AD$1328,13)</f>
        <v>GLP</v>
      </c>
      <c r="W941" s="134" t="str">
        <f>VLOOKUP(A941,DB_REF_Q1_Q4!$A$4:$AD$1328,13)</f>
        <v>Ninguno</v>
      </c>
    </row>
    <row r="942" spans="1:23" ht="12" customHeight="1">
      <c r="A942" s="10">
        <v>938</v>
      </c>
      <c r="B942" s="69" t="s">
        <v>163</v>
      </c>
      <c r="C942" s="69" t="s">
        <v>60</v>
      </c>
      <c r="D942" s="11" t="str">
        <f>"+60"</f>
        <v>+60</v>
      </c>
      <c r="E942" s="11" t="s">
        <v>303</v>
      </c>
      <c r="F942" s="12" t="s">
        <v>50</v>
      </c>
      <c r="G942" s="12" t="s">
        <v>310</v>
      </c>
      <c r="H942" s="12" t="s">
        <v>306</v>
      </c>
      <c r="I942" s="103" t="s">
        <v>504</v>
      </c>
      <c r="J942" s="12" t="str">
        <f>"≥17h"</f>
        <v>≥17h</v>
      </c>
      <c r="K942" s="12" t="s">
        <v>47</v>
      </c>
      <c r="L942" s="69" t="s">
        <v>520</v>
      </c>
      <c r="M942" s="148"/>
      <c r="N942" s="158"/>
      <c r="O942" s="149"/>
      <c r="P942" s="149">
        <v>1</v>
      </c>
      <c r="Q942" s="149"/>
      <c r="R942" s="149"/>
      <c r="S942" s="149"/>
      <c r="T942" s="150"/>
      <c r="U942" s="132" t="s">
        <v>374</v>
      </c>
      <c r="V942" s="133" t="str">
        <f>VLOOKUP(A942,DB_ACS_Q1_Q4!$A$4:$AD$1328,13)</f>
        <v>Gas Natural</v>
      </c>
      <c r="W942" s="134" t="str">
        <f>VLOOKUP(A942,DB_REF_Q1_Q4!$A$4:$AD$1328,13)</f>
        <v>Ninguno</v>
      </c>
    </row>
    <row r="943" spans="1:23" ht="12" customHeight="1">
      <c r="A943" s="10">
        <v>939</v>
      </c>
      <c r="B943" s="69" t="s">
        <v>93</v>
      </c>
      <c r="C943" s="69" t="s">
        <v>89</v>
      </c>
      <c r="D943" s="11" t="s">
        <v>51</v>
      </c>
      <c r="E943" s="11" t="s">
        <v>304</v>
      </c>
      <c r="F943" s="12" t="s">
        <v>50</v>
      </c>
      <c r="G943" s="12" t="s">
        <v>310</v>
      </c>
      <c r="H943" s="12" t="s">
        <v>306</v>
      </c>
      <c r="I943" s="11" t="s">
        <v>504</v>
      </c>
      <c r="J943" s="11" t="str">
        <f>"12-16h"</f>
        <v>12-16h</v>
      </c>
      <c r="K943" s="12" t="s">
        <v>512</v>
      </c>
      <c r="L943" s="69" t="s">
        <v>520</v>
      </c>
      <c r="M943" s="148">
        <v>1</v>
      </c>
      <c r="N943" s="158"/>
      <c r="O943" s="149"/>
      <c r="P943" s="149">
        <v>1</v>
      </c>
      <c r="Q943" s="149"/>
      <c r="R943" s="149"/>
      <c r="S943" s="149"/>
      <c r="T943" s="150"/>
      <c r="U943" s="132" t="s">
        <v>374</v>
      </c>
      <c r="V943" s="133" t="str">
        <f>VLOOKUP(A943,DB_ACS_Q1_Q4!$A$4:$AD$1328,13)</f>
        <v>Gasóleo</v>
      </c>
      <c r="W943" s="134" t="str">
        <f>VLOOKUP(A943,DB_REF_Q1_Q4!$A$4:$AD$1328,13)</f>
        <v>Ninguno</v>
      </c>
    </row>
    <row r="944" spans="1:23" ht="12" customHeight="1">
      <c r="A944" s="10">
        <v>940</v>
      </c>
      <c r="B944" s="69" t="s">
        <v>276</v>
      </c>
      <c r="C944" s="69" t="s">
        <v>89</v>
      </c>
      <c r="D944" s="11" t="s">
        <v>51</v>
      </c>
      <c r="E944" s="11" t="s">
        <v>304</v>
      </c>
      <c r="F944" s="12" t="s">
        <v>49</v>
      </c>
      <c r="G944" s="12" t="s">
        <v>310</v>
      </c>
      <c r="H944" s="12" t="s">
        <v>306</v>
      </c>
      <c r="I944" s="103" t="s">
        <v>504</v>
      </c>
      <c r="J944" s="12" t="str">
        <f>"≥17h"</f>
        <v>≥17h</v>
      </c>
      <c r="K944" s="12" t="s">
        <v>47</v>
      </c>
      <c r="L944" s="69" t="s">
        <v>520</v>
      </c>
      <c r="M944" s="148">
        <v>1</v>
      </c>
      <c r="N944" s="158"/>
      <c r="O944" s="149"/>
      <c r="P944" s="149"/>
      <c r="Q944" s="149"/>
      <c r="R944" s="149"/>
      <c r="S944" s="149"/>
      <c r="T944" s="150"/>
      <c r="U944" s="132" t="s">
        <v>373</v>
      </c>
      <c r="V944" s="133" t="str">
        <f>VLOOKUP(A944,DB_ACS_Q1_Q4!$A$4:$AD$1328,13)</f>
        <v>Gas Natural</v>
      </c>
      <c r="W944" s="134" t="str">
        <f>VLOOKUP(A944,DB_REF_Q1_Q4!$A$4:$AD$1328,13)</f>
        <v>Ninguno</v>
      </c>
    </row>
    <row r="945" spans="1:23" ht="12" customHeight="1">
      <c r="A945" s="10">
        <v>941</v>
      </c>
      <c r="B945" s="69" t="s">
        <v>276</v>
      </c>
      <c r="C945" s="69" t="s">
        <v>89</v>
      </c>
      <c r="D945" s="11" t="s">
        <v>51</v>
      </c>
      <c r="E945" s="11" t="s">
        <v>304</v>
      </c>
      <c r="F945" s="12" t="s">
        <v>50</v>
      </c>
      <c r="G945" s="12" t="s">
        <v>310</v>
      </c>
      <c r="H945" s="12" t="s">
        <v>306</v>
      </c>
      <c r="I945" s="11" t="s">
        <v>504</v>
      </c>
      <c r="J945" s="12" t="str">
        <f>"≥17h"</f>
        <v>≥17h</v>
      </c>
      <c r="K945" s="12" t="s">
        <v>47</v>
      </c>
      <c r="L945" s="69" t="s">
        <v>520</v>
      </c>
      <c r="M945" s="148">
        <v>1</v>
      </c>
      <c r="N945" s="158"/>
      <c r="O945" s="149"/>
      <c r="P945" s="149"/>
      <c r="Q945" s="149"/>
      <c r="R945" s="149"/>
      <c r="S945" s="149"/>
      <c r="T945" s="150"/>
      <c r="U945" s="132" t="s">
        <v>373</v>
      </c>
      <c r="V945" s="133" t="str">
        <f>VLOOKUP(A945,DB_ACS_Q1_Q4!$A$4:$AD$1328,13)</f>
        <v>Gas Natural</v>
      </c>
      <c r="W945" s="134" t="str">
        <f>VLOOKUP(A945,DB_REF_Q1_Q4!$A$4:$AD$1328,13)</f>
        <v>Ninguno</v>
      </c>
    </row>
    <row r="946" spans="1:23" ht="12" customHeight="1">
      <c r="A946" s="10">
        <v>942</v>
      </c>
      <c r="B946" s="69" t="s">
        <v>93</v>
      </c>
      <c r="C946" s="69" t="s">
        <v>89</v>
      </c>
      <c r="D946" s="11" t="s">
        <v>51</v>
      </c>
      <c r="E946" s="11" t="s">
        <v>304</v>
      </c>
      <c r="F946" s="12" t="s">
        <v>49</v>
      </c>
      <c r="G946" s="12" t="s">
        <v>310</v>
      </c>
      <c r="H946" s="12" t="s">
        <v>306</v>
      </c>
      <c r="I946" s="11" t="s">
        <v>507</v>
      </c>
      <c r="J946" s="11" t="str">
        <f>"12-16h"</f>
        <v>12-16h</v>
      </c>
      <c r="K946" s="12" t="s">
        <v>512</v>
      </c>
      <c r="L946" s="69" t="s">
        <v>520</v>
      </c>
      <c r="M946" s="148">
        <v>1</v>
      </c>
      <c r="N946" s="158"/>
      <c r="O946" s="149"/>
      <c r="P946" s="149"/>
      <c r="Q946" s="149"/>
      <c r="R946" s="149"/>
      <c r="S946" s="149"/>
      <c r="T946" s="150"/>
      <c r="U946" s="132" t="s">
        <v>373</v>
      </c>
      <c r="V946" s="133" t="str">
        <f>VLOOKUP(A946,DB_ACS_Q1_Q4!$A$4:$AD$1328,13)</f>
        <v>Gas Natural</v>
      </c>
      <c r="W946" s="134" t="str">
        <f>VLOOKUP(A946,DB_REF_Q1_Q4!$A$4:$AD$1328,13)</f>
        <v>Ninguno</v>
      </c>
    </row>
    <row r="947" spans="1:23" ht="12" customHeight="1">
      <c r="A947" s="10">
        <v>943</v>
      </c>
      <c r="B947" s="69" t="s">
        <v>172</v>
      </c>
      <c r="C947" s="69" t="s">
        <v>168</v>
      </c>
      <c r="D947" s="11" t="s">
        <v>51</v>
      </c>
      <c r="E947" s="11" t="s">
        <v>303</v>
      </c>
      <c r="F947" s="12" t="s">
        <v>50</v>
      </c>
      <c r="G947" s="12" t="s">
        <v>310</v>
      </c>
      <c r="H947" s="12" t="s">
        <v>306</v>
      </c>
      <c r="I947" s="103" t="s">
        <v>504</v>
      </c>
      <c r="J947" s="12" t="str">
        <f>"≥17h"</f>
        <v>≥17h</v>
      </c>
      <c r="K947" s="12" t="s">
        <v>47</v>
      </c>
      <c r="L947" s="69" t="s">
        <v>520</v>
      </c>
      <c r="M947" s="148">
        <v>1</v>
      </c>
      <c r="N947" s="158"/>
      <c r="O947" s="149"/>
      <c r="P947" s="149"/>
      <c r="Q947" s="149"/>
      <c r="R947" s="149"/>
      <c r="S947" s="149">
        <v>1</v>
      </c>
      <c r="T947" s="150"/>
      <c r="U947" s="132" t="s">
        <v>373</v>
      </c>
      <c r="V947" s="133" t="str">
        <f>VLOOKUP(A947,DB_ACS_Q1_Q4!$A$4:$AD$1328,13)</f>
        <v>Gas Natural</v>
      </c>
      <c r="W947" s="134" t="str">
        <f>VLOOKUP(A947,DB_REF_Q1_Q4!$A$4:$AD$1328,13)</f>
        <v>Ninguno</v>
      </c>
    </row>
    <row r="948" spans="1:23" ht="12" customHeight="1">
      <c r="A948" s="10">
        <v>944</v>
      </c>
      <c r="B948" s="69" t="s">
        <v>93</v>
      </c>
      <c r="C948" s="69" t="s">
        <v>89</v>
      </c>
      <c r="D948" s="11" t="str">
        <f>"+60"</f>
        <v>+60</v>
      </c>
      <c r="E948" s="11" t="s">
        <v>303</v>
      </c>
      <c r="F948" s="12" t="s">
        <v>50</v>
      </c>
      <c r="G948" s="12" t="s">
        <v>310</v>
      </c>
      <c r="H948" s="12" t="s">
        <v>306</v>
      </c>
      <c r="I948" s="11" t="s">
        <v>504</v>
      </c>
      <c r="J948" s="11" t="str">
        <f>"12-16h"</f>
        <v>12-16h</v>
      </c>
      <c r="K948" s="12" t="s">
        <v>513</v>
      </c>
      <c r="L948" s="69" t="s">
        <v>520</v>
      </c>
      <c r="M948" s="148">
        <v>1</v>
      </c>
      <c r="N948" s="158"/>
      <c r="O948" s="149"/>
      <c r="P948" s="149"/>
      <c r="Q948" s="149"/>
      <c r="R948" s="149"/>
      <c r="S948" s="149"/>
      <c r="T948" s="150"/>
      <c r="U948" s="132" t="s">
        <v>373</v>
      </c>
      <c r="V948" s="133" t="str">
        <f>VLOOKUP(A948,DB_ACS_Q1_Q4!$A$4:$AD$1328,13)</f>
        <v>Gas Natural</v>
      </c>
      <c r="W948" s="134" t="str">
        <f>VLOOKUP(A948,DB_REF_Q1_Q4!$A$4:$AD$1328,13)</f>
        <v>Ninguno</v>
      </c>
    </row>
    <row r="949" spans="1:23" ht="12" customHeight="1">
      <c r="A949" s="10">
        <v>945</v>
      </c>
      <c r="B949" s="69" t="s">
        <v>276</v>
      </c>
      <c r="C949" s="69" t="s">
        <v>89</v>
      </c>
      <c r="D949" s="11" t="s">
        <v>51</v>
      </c>
      <c r="E949" s="11" t="s">
        <v>303</v>
      </c>
      <c r="F949" s="12" t="s">
        <v>49</v>
      </c>
      <c r="G949" s="12" t="s">
        <v>310</v>
      </c>
      <c r="H949" s="12" t="s">
        <v>306</v>
      </c>
      <c r="I949" s="12" t="s">
        <v>505</v>
      </c>
      <c r="J949" s="12" t="str">
        <f>"≥17h"</f>
        <v>≥17h</v>
      </c>
      <c r="K949" s="12" t="s">
        <v>47</v>
      </c>
      <c r="L949" s="69" t="s">
        <v>520</v>
      </c>
      <c r="M949" s="148">
        <v>1</v>
      </c>
      <c r="N949" s="158"/>
      <c r="O949" s="149"/>
      <c r="P949" s="149"/>
      <c r="Q949" s="149"/>
      <c r="R949" s="149"/>
      <c r="S949" s="149"/>
      <c r="T949" s="150"/>
      <c r="U949" s="132" t="s">
        <v>373</v>
      </c>
      <c r="V949" s="133" t="str">
        <f>VLOOKUP(A949,DB_ACS_Q1_Q4!$A$4:$AD$1328,13)</f>
        <v>Gas Natural</v>
      </c>
      <c r="W949" s="134" t="str">
        <f>VLOOKUP(A949,DB_REF_Q1_Q4!$A$4:$AD$1328,13)</f>
        <v>Ninguno</v>
      </c>
    </row>
    <row r="950" spans="1:23" ht="12" customHeight="1">
      <c r="A950" s="10">
        <v>946</v>
      </c>
      <c r="B950" s="69" t="s">
        <v>172</v>
      </c>
      <c r="C950" s="69" t="s">
        <v>168</v>
      </c>
      <c r="D950" s="11" t="s">
        <v>51</v>
      </c>
      <c r="E950" s="11" t="s">
        <v>304</v>
      </c>
      <c r="F950" s="75" t="s">
        <v>47</v>
      </c>
      <c r="G950" s="12" t="s">
        <v>310</v>
      </c>
      <c r="H950" s="12" t="s">
        <v>306</v>
      </c>
      <c r="I950" s="11" t="s">
        <v>504</v>
      </c>
      <c r="J950" s="12" t="str">
        <f>"≥17h"</f>
        <v>≥17h</v>
      </c>
      <c r="K950" s="12" t="s">
        <v>512</v>
      </c>
      <c r="L950" s="69" t="s">
        <v>520</v>
      </c>
      <c r="M950" s="148">
        <v>1</v>
      </c>
      <c r="N950" s="158"/>
      <c r="O950" s="149"/>
      <c r="P950" s="149"/>
      <c r="Q950" s="149"/>
      <c r="R950" s="149"/>
      <c r="S950" s="149"/>
      <c r="T950" s="150"/>
      <c r="U950" s="132" t="s">
        <v>373</v>
      </c>
      <c r="V950" s="133" t="str">
        <f>VLOOKUP(A950,DB_ACS_Q1_Q4!$A$4:$AD$1328,13)</f>
        <v>Gas Natural</v>
      </c>
      <c r="W950" s="134" t="str">
        <f>VLOOKUP(A950,DB_REF_Q1_Q4!$A$4:$AD$1328,13)</f>
        <v>Ninguno</v>
      </c>
    </row>
    <row r="951" spans="1:23" ht="12" customHeight="1">
      <c r="A951" s="10">
        <v>947</v>
      </c>
      <c r="B951" s="69" t="s">
        <v>172</v>
      </c>
      <c r="C951" s="69" t="s">
        <v>168</v>
      </c>
      <c r="D951" s="11" t="s">
        <v>51</v>
      </c>
      <c r="E951" s="11" t="s">
        <v>303</v>
      </c>
      <c r="F951" s="12" t="s">
        <v>48</v>
      </c>
      <c r="G951" s="12" t="s">
        <v>310</v>
      </c>
      <c r="H951" s="12" t="s">
        <v>306</v>
      </c>
      <c r="I951" s="11" t="s">
        <v>504</v>
      </c>
      <c r="J951" s="11" t="str">
        <f>"12-16h"</f>
        <v>12-16h</v>
      </c>
      <c r="K951" s="12" t="s">
        <v>513</v>
      </c>
      <c r="L951" s="69" t="s">
        <v>520</v>
      </c>
      <c r="M951" s="148">
        <v>1</v>
      </c>
      <c r="N951" s="158"/>
      <c r="O951" s="149"/>
      <c r="P951" s="149"/>
      <c r="Q951" s="149"/>
      <c r="R951" s="149">
        <v>1</v>
      </c>
      <c r="S951" s="149"/>
      <c r="T951" s="150"/>
      <c r="U951" s="132" t="s">
        <v>373</v>
      </c>
      <c r="V951" s="133" t="str">
        <f>VLOOKUP(A951,DB_ACS_Q1_Q4!$A$4:$AD$1328,13)</f>
        <v>Gas Natural</v>
      </c>
      <c r="W951" s="134" t="str">
        <f>VLOOKUP(A951,DB_REF_Q1_Q4!$A$4:$AD$1328,13)</f>
        <v>Ninguno</v>
      </c>
    </row>
    <row r="952" spans="1:23" ht="12" customHeight="1">
      <c r="A952" s="10">
        <v>948</v>
      </c>
      <c r="B952" s="69" t="s">
        <v>276</v>
      </c>
      <c r="C952" s="69" t="s">
        <v>89</v>
      </c>
      <c r="D952" s="11" t="s">
        <v>25</v>
      </c>
      <c r="E952" s="11" t="s">
        <v>303</v>
      </c>
      <c r="F952" s="12" t="s">
        <v>50</v>
      </c>
      <c r="G952" s="12" t="s">
        <v>510</v>
      </c>
      <c r="H952" s="12" t="s">
        <v>308</v>
      </c>
      <c r="I952" s="103" t="s">
        <v>505</v>
      </c>
      <c r="J952" s="12" t="str">
        <f t="shared" ref="J952:J957" si="39">"≥17h"</f>
        <v>≥17h</v>
      </c>
      <c r="K952" s="12" t="s">
        <v>47</v>
      </c>
      <c r="L952" s="69" t="s">
        <v>520</v>
      </c>
      <c r="M952" s="148">
        <v>1</v>
      </c>
      <c r="N952" s="158"/>
      <c r="O952" s="149"/>
      <c r="P952" s="149"/>
      <c r="Q952" s="149"/>
      <c r="R952" s="149"/>
      <c r="S952" s="149"/>
      <c r="T952" s="150"/>
      <c r="U952" s="132" t="s">
        <v>339</v>
      </c>
      <c r="V952" s="133" t="str">
        <f>VLOOKUP(A952,DB_ACS_Q1_Q4!$A$4:$AD$1328,13)</f>
        <v>Gasóleo</v>
      </c>
      <c r="W952" s="134" t="str">
        <f>VLOOKUP(A952,DB_REF_Q1_Q4!$A$4:$AD$1328,13)</f>
        <v>Ninguno</v>
      </c>
    </row>
    <row r="953" spans="1:23" ht="12" customHeight="1">
      <c r="A953" s="10">
        <v>949</v>
      </c>
      <c r="B953" s="69" t="s">
        <v>93</v>
      </c>
      <c r="C953" s="69" t="s">
        <v>89</v>
      </c>
      <c r="D953" s="11" t="str">
        <f>"+60"</f>
        <v>+60</v>
      </c>
      <c r="E953" s="11" t="s">
        <v>304</v>
      </c>
      <c r="F953" s="12" t="s">
        <v>49</v>
      </c>
      <c r="G953" s="12" t="s">
        <v>310</v>
      </c>
      <c r="H953" s="12" t="s">
        <v>306</v>
      </c>
      <c r="I953" s="11" t="s">
        <v>504</v>
      </c>
      <c r="J953" s="12" t="str">
        <f t="shared" si="39"/>
        <v>≥17h</v>
      </c>
      <c r="K953" s="12" t="s">
        <v>47</v>
      </c>
      <c r="L953" s="69" t="s">
        <v>520</v>
      </c>
      <c r="M953" s="148"/>
      <c r="N953" s="158"/>
      <c r="O953" s="149"/>
      <c r="P953" s="149">
        <v>1</v>
      </c>
      <c r="Q953" s="149"/>
      <c r="R953" s="149"/>
      <c r="S953" s="149"/>
      <c r="T953" s="150"/>
      <c r="U953" s="132" t="s">
        <v>371</v>
      </c>
      <c r="V953" s="133" t="str">
        <f>VLOOKUP(A953,DB_ACS_Q1_Q4!$A$4:$AD$1328,13)</f>
        <v>Electricidad</v>
      </c>
      <c r="W953" s="134" t="str">
        <f>VLOOKUP(A953,DB_REF_Q1_Q4!$A$4:$AD$1328,13)</f>
        <v>Ninguno</v>
      </c>
    </row>
    <row r="954" spans="1:23" ht="12" customHeight="1">
      <c r="A954" s="10">
        <v>950</v>
      </c>
      <c r="B954" s="69" t="s">
        <v>172</v>
      </c>
      <c r="C954" s="69" t="s">
        <v>168</v>
      </c>
      <c r="D954" s="11" t="s">
        <v>51</v>
      </c>
      <c r="E954" s="11" t="s">
        <v>304</v>
      </c>
      <c r="F954" s="12" t="s">
        <v>48</v>
      </c>
      <c r="G954" s="12" t="s">
        <v>310</v>
      </c>
      <c r="H954" s="12" t="s">
        <v>306</v>
      </c>
      <c r="I954" s="11" t="s">
        <v>504</v>
      </c>
      <c r="J954" s="12" t="str">
        <f t="shared" si="39"/>
        <v>≥17h</v>
      </c>
      <c r="K954" s="12" t="s">
        <v>512</v>
      </c>
      <c r="L954" s="69" t="s">
        <v>520</v>
      </c>
      <c r="M954" s="148"/>
      <c r="N954" s="158"/>
      <c r="O954" s="149"/>
      <c r="P954" s="149">
        <v>1</v>
      </c>
      <c r="Q954" s="149"/>
      <c r="R954" s="149"/>
      <c r="S954" s="149"/>
      <c r="T954" s="150"/>
      <c r="U954" s="132" t="s">
        <v>373</v>
      </c>
      <c r="V954" s="133" t="str">
        <f>VLOOKUP(A954,DB_ACS_Q1_Q4!$A$4:$AD$1328,13)</f>
        <v>Gas Natural</v>
      </c>
      <c r="W954" s="134" t="str">
        <f>VLOOKUP(A954,DB_REF_Q1_Q4!$A$4:$AD$1328,13)</f>
        <v>Ninguno</v>
      </c>
    </row>
    <row r="955" spans="1:23" ht="12" customHeight="1">
      <c r="A955" s="10">
        <v>951</v>
      </c>
      <c r="B955" s="69" t="s">
        <v>172</v>
      </c>
      <c r="C955" s="69" t="s">
        <v>168</v>
      </c>
      <c r="D955" s="11" t="s">
        <v>51</v>
      </c>
      <c r="E955" s="11" t="s">
        <v>304</v>
      </c>
      <c r="F955" s="12" t="s">
        <v>50</v>
      </c>
      <c r="G955" s="12" t="s">
        <v>310</v>
      </c>
      <c r="H955" s="12" t="s">
        <v>306</v>
      </c>
      <c r="I955" s="11" t="s">
        <v>504</v>
      </c>
      <c r="J955" s="12" t="str">
        <f t="shared" si="39"/>
        <v>≥17h</v>
      </c>
      <c r="K955" s="12" t="s">
        <v>512</v>
      </c>
      <c r="L955" s="69" t="s">
        <v>520</v>
      </c>
      <c r="M955" s="148"/>
      <c r="N955" s="158"/>
      <c r="O955" s="149"/>
      <c r="P955" s="149">
        <v>1</v>
      </c>
      <c r="Q955" s="149"/>
      <c r="R955" s="149"/>
      <c r="S955" s="149"/>
      <c r="T955" s="150"/>
      <c r="U955" s="132" t="s">
        <v>373</v>
      </c>
      <c r="V955" s="133" t="str">
        <f>VLOOKUP(A955,DB_ACS_Q1_Q4!$A$4:$AD$1328,13)</f>
        <v>Gas Natural</v>
      </c>
      <c r="W955" s="134" t="str">
        <f>VLOOKUP(A955,DB_REF_Q1_Q4!$A$4:$AD$1328,13)</f>
        <v>Ninguno</v>
      </c>
    </row>
    <row r="956" spans="1:23" ht="12" customHeight="1">
      <c r="A956" s="10">
        <v>952</v>
      </c>
      <c r="B956" s="69" t="s">
        <v>172</v>
      </c>
      <c r="C956" s="69" t="s">
        <v>168</v>
      </c>
      <c r="D956" s="11" t="str">
        <f>"+60"</f>
        <v>+60</v>
      </c>
      <c r="E956" s="11" t="s">
        <v>304</v>
      </c>
      <c r="F956" s="12" t="s">
        <v>50</v>
      </c>
      <c r="G956" s="12" t="s">
        <v>310</v>
      </c>
      <c r="H956" s="12" t="s">
        <v>306</v>
      </c>
      <c r="I956" s="12" t="s">
        <v>505</v>
      </c>
      <c r="J956" s="12" t="str">
        <f t="shared" si="39"/>
        <v>≥17h</v>
      </c>
      <c r="K956" s="12" t="s">
        <v>512</v>
      </c>
      <c r="L956" s="69" t="s">
        <v>520</v>
      </c>
      <c r="M956" s="148">
        <v>1</v>
      </c>
      <c r="N956" s="158"/>
      <c r="O956" s="149"/>
      <c r="P956" s="149"/>
      <c r="Q956" s="149"/>
      <c r="R956" s="149"/>
      <c r="S956" s="149"/>
      <c r="T956" s="150"/>
      <c r="U956" s="132" t="s">
        <v>371</v>
      </c>
      <c r="V956" s="133" t="str">
        <f>VLOOKUP(A956,DB_ACS_Q1_Q4!$A$4:$AD$1328,13)</f>
        <v>Electricidad</v>
      </c>
      <c r="W956" s="134" t="str">
        <f>VLOOKUP(A956,DB_REF_Q1_Q4!$A$4:$AD$1328,13)</f>
        <v>Ninguno</v>
      </c>
    </row>
    <row r="957" spans="1:23" ht="12" customHeight="1">
      <c r="A957" s="10">
        <v>953</v>
      </c>
      <c r="B957" s="69" t="s">
        <v>276</v>
      </c>
      <c r="C957" s="69" t="s">
        <v>89</v>
      </c>
      <c r="D957" s="11" t="str">
        <f>"+60"</f>
        <v>+60</v>
      </c>
      <c r="E957" s="11" t="s">
        <v>304</v>
      </c>
      <c r="F957" s="12" t="s">
        <v>49</v>
      </c>
      <c r="G957" s="12" t="s">
        <v>310</v>
      </c>
      <c r="H957" s="12" t="s">
        <v>306</v>
      </c>
      <c r="I957" s="11" t="s">
        <v>504</v>
      </c>
      <c r="J957" s="12" t="str">
        <f t="shared" si="39"/>
        <v>≥17h</v>
      </c>
      <c r="K957" s="12" t="s">
        <v>512</v>
      </c>
      <c r="L957" s="69" t="s">
        <v>520</v>
      </c>
      <c r="M957" s="148">
        <v>1</v>
      </c>
      <c r="N957" s="158"/>
      <c r="O957" s="149"/>
      <c r="P957" s="149"/>
      <c r="Q957" s="149"/>
      <c r="R957" s="149"/>
      <c r="S957" s="149"/>
      <c r="T957" s="150"/>
      <c r="U957" s="132" t="s">
        <v>373</v>
      </c>
      <c r="V957" s="133" t="str">
        <f>VLOOKUP(A957,DB_ACS_Q1_Q4!$A$4:$AD$1328,13)</f>
        <v>Gas Natural</v>
      </c>
      <c r="W957" s="134" t="str">
        <f>VLOOKUP(A957,DB_REF_Q1_Q4!$A$4:$AD$1328,13)</f>
        <v>Ninguno</v>
      </c>
    </row>
    <row r="958" spans="1:23" ht="12" customHeight="1">
      <c r="A958" s="10">
        <v>954</v>
      </c>
      <c r="B958" s="69" t="s">
        <v>93</v>
      </c>
      <c r="C958" s="69" t="s">
        <v>89</v>
      </c>
      <c r="D958" s="11" t="str">
        <f>"+60"</f>
        <v>+60</v>
      </c>
      <c r="E958" s="11" t="s">
        <v>304</v>
      </c>
      <c r="F958" s="12" t="s">
        <v>50</v>
      </c>
      <c r="G958" s="12" t="s">
        <v>310</v>
      </c>
      <c r="H958" s="12" t="s">
        <v>306</v>
      </c>
      <c r="I958" s="103" t="s">
        <v>505</v>
      </c>
      <c r="J958" s="11" t="str">
        <f>"12-16h"</f>
        <v>12-16h</v>
      </c>
      <c r="K958" s="12" t="s">
        <v>512</v>
      </c>
      <c r="L958" s="69" t="s">
        <v>520</v>
      </c>
      <c r="M958" s="148"/>
      <c r="N958" s="158"/>
      <c r="O958" s="149"/>
      <c r="P958" s="149">
        <v>1</v>
      </c>
      <c r="Q958" s="149"/>
      <c r="R958" s="149"/>
      <c r="S958" s="149"/>
      <c r="T958" s="150"/>
      <c r="U958" s="132" t="s">
        <v>373</v>
      </c>
      <c r="V958" s="133" t="str">
        <f>VLOOKUP(A958,DB_ACS_Q1_Q4!$A$4:$AD$1328,13)</f>
        <v>Gas Natural</v>
      </c>
      <c r="W958" s="134" t="str">
        <f>VLOOKUP(A958,DB_REF_Q1_Q4!$A$4:$AD$1328,13)</f>
        <v>Ninguno</v>
      </c>
    </row>
    <row r="959" spans="1:23" ht="12" customHeight="1">
      <c r="A959" s="10">
        <v>955</v>
      </c>
      <c r="B959" s="69" t="s">
        <v>272</v>
      </c>
      <c r="C959" s="69" t="s">
        <v>89</v>
      </c>
      <c r="D959" s="11" t="str">
        <f>"+60"</f>
        <v>+60</v>
      </c>
      <c r="E959" s="11" t="s">
        <v>303</v>
      </c>
      <c r="F959" s="12" t="s">
        <v>49</v>
      </c>
      <c r="G959" s="12" t="s">
        <v>310</v>
      </c>
      <c r="H959" s="12" t="s">
        <v>306</v>
      </c>
      <c r="I959" s="11" t="s">
        <v>504</v>
      </c>
      <c r="J959" s="12" t="str">
        <f>"≥17h"</f>
        <v>≥17h</v>
      </c>
      <c r="K959" s="12" t="s">
        <v>47</v>
      </c>
      <c r="L959" s="69" t="s">
        <v>520</v>
      </c>
      <c r="M959" s="148">
        <v>1</v>
      </c>
      <c r="N959" s="158"/>
      <c r="O959" s="149"/>
      <c r="P959" s="149"/>
      <c r="Q959" s="149"/>
      <c r="R959" s="149"/>
      <c r="S959" s="149"/>
      <c r="T959" s="150"/>
      <c r="U959" s="132" t="s">
        <v>373</v>
      </c>
      <c r="V959" s="133" t="str">
        <f>VLOOKUP(A959,DB_ACS_Q1_Q4!$A$4:$AD$1328,13)</f>
        <v>Gas Natural</v>
      </c>
      <c r="W959" s="134" t="str">
        <f>VLOOKUP(A959,DB_REF_Q1_Q4!$A$4:$AD$1328,13)</f>
        <v>Ninguno</v>
      </c>
    </row>
    <row r="960" spans="1:23" ht="12" customHeight="1">
      <c r="A960" s="10">
        <v>956</v>
      </c>
      <c r="B960" s="69" t="s">
        <v>172</v>
      </c>
      <c r="C960" s="69" t="s">
        <v>168</v>
      </c>
      <c r="D960" s="11" t="s">
        <v>51</v>
      </c>
      <c r="E960" s="11" t="s">
        <v>304</v>
      </c>
      <c r="F960" s="12" t="s">
        <v>50</v>
      </c>
      <c r="G960" s="12" t="s">
        <v>310</v>
      </c>
      <c r="H960" s="12" t="s">
        <v>306</v>
      </c>
      <c r="I960" s="103" t="s">
        <v>505</v>
      </c>
      <c r="J960" s="12" t="str">
        <f>"≥17h"</f>
        <v>≥17h</v>
      </c>
      <c r="K960" s="12" t="s">
        <v>512</v>
      </c>
      <c r="L960" s="69" t="s">
        <v>520</v>
      </c>
      <c r="M960" s="148">
        <v>1</v>
      </c>
      <c r="N960" s="158"/>
      <c r="O960" s="149"/>
      <c r="P960" s="149"/>
      <c r="Q960" s="149"/>
      <c r="R960" s="149"/>
      <c r="S960" s="149">
        <v>1</v>
      </c>
      <c r="T960" s="150"/>
      <c r="U960" s="132" t="s">
        <v>373</v>
      </c>
      <c r="V960" s="133" t="str">
        <f>VLOOKUP(A960,DB_ACS_Q1_Q4!$A$4:$AD$1328,13)</f>
        <v>Gas Natural</v>
      </c>
      <c r="W960" s="134" t="str">
        <f>VLOOKUP(A960,DB_REF_Q1_Q4!$A$4:$AD$1328,13)</f>
        <v>Ninguno</v>
      </c>
    </row>
    <row r="961" spans="1:23" ht="12" customHeight="1">
      <c r="A961" s="10">
        <v>957</v>
      </c>
      <c r="B961" s="69" t="s">
        <v>93</v>
      </c>
      <c r="C961" s="69" t="s">
        <v>89</v>
      </c>
      <c r="D961" s="11" t="s">
        <v>51</v>
      </c>
      <c r="E961" s="11" t="s">
        <v>304</v>
      </c>
      <c r="F961" s="12" t="s">
        <v>50</v>
      </c>
      <c r="G961" s="12" t="s">
        <v>510</v>
      </c>
      <c r="H961" s="12" t="s">
        <v>306</v>
      </c>
      <c r="I961" s="103" t="s">
        <v>504</v>
      </c>
      <c r="J961" s="11" t="str">
        <f>"12-16h"</f>
        <v>12-16h</v>
      </c>
      <c r="K961" s="12" t="s">
        <v>512</v>
      </c>
      <c r="L961" s="69" t="s">
        <v>520</v>
      </c>
      <c r="M961" s="148"/>
      <c r="N961" s="158"/>
      <c r="O961" s="149"/>
      <c r="P961" s="149">
        <v>1</v>
      </c>
      <c r="Q961" s="149"/>
      <c r="R961" s="149"/>
      <c r="S961" s="149"/>
      <c r="T961" s="150"/>
      <c r="U961" s="132" t="s">
        <v>371</v>
      </c>
      <c r="V961" s="133" t="str">
        <f>VLOOKUP(A961,DB_ACS_Q1_Q4!$A$4:$AD$1328,13)</f>
        <v>Electricidad</v>
      </c>
      <c r="W961" s="134" t="str">
        <f>VLOOKUP(A961,DB_REF_Q1_Q4!$A$4:$AD$1328,13)</f>
        <v>Ninguno</v>
      </c>
    </row>
    <row r="962" spans="1:23" ht="12" customHeight="1">
      <c r="A962" s="10">
        <v>958</v>
      </c>
      <c r="B962" s="69" t="s">
        <v>272</v>
      </c>
      <c r="C962" s="69" t="s">
        <v>89</v>
      </c>
      <c r="D962" s="11" t="str">
        <f>"+60"</f>
        <v>+60</v>
      </c>
      <c r="E962" s="11" t="s">
        <v>303</v>
      </c>
      <c r="F962" s="12" t="s">
        <v>49</v>
      </c>
      <c r="G962" s="12" t="s">
        <v>310</v>
      </c>
      <c r="H962" s="12" t="s">
        <v>306</v>
      </c>
      <c r="I962" s="11" t="s">
        <v>504</v>
      </c>
      <c r="J962" s="12" t="str">
        <f t="shared" ref="J962:J972" si="40">"≥17h"</f>
        <v>≥17h</v>
      </c>
      <c r="K962" s="12" t="s">
        <v>513</v>
      </c>
      <c r="L962" s="69" t="s">
        <v>520</v>
      </c>
      <c r="M962" s="148">
        <v>1</v>
      </c>
      <c r="N962" s="158"/>
      <c r="O962" s="149"/>
      <c r="P962" s="149"/>
      <c r="Q962" s="149"/>
      <c r="R962" s="149"/>
      <c r="S962" s="149"/>
      <c r="T962" s="150"/>
      <c r="U962" s="132" t="s">
        <v>373</v>
      </c>
      <c r="V962" s="133" t="str">
        <f>VLOOKUP(A962,DB_ACS_Q1_Q4!$A$4:$AD$1328,13)</f>
        <v>Gas Natural</v>
      </c>
      <c r="W962" s="134" t="str">
        <f>VLOOKUP(A962,DB_REF_Q1_Q4!$A$4:$AD$1328,13)</f>
        <v>Ninguno</v>
      </c>
    </row>
    <row r="963" spans="1:23" ht="12" customHeight="1">
      <c r="A963" s="10">
        <v>959</v>
      </c>
      <c r="B963" s="69" t="s">
        <v>172</v>
      </c>
      <c r="C963" s="69" t="s">
        <v>168</v>
      </c>
      <c r="D963" s="11" t="s">
        <v>51</v>
      </c>
      <c r="E963" s="11" t="s">
        <v>304</v>
      </c>
      <c r="F963" s="12" t="s">
        <v>50</v>
      </c>
      <c r="G963" s="12" t="s">
        <v>310</v>
      </c>
      <c r="H963" s="12" t="s">
        <v>306</v>
      </c>
      <c r="I963" s="103" t="s">
        <v>504</v>
      </c>
      <c r="J963" s="12" t="str">
        <f t="shared" si="40"/>
        <v>≥17h</v>
      </c>
      <c r="K963" s="12" t="s">
        <v>47</v>
      </c>
      <c r="L963" s="69" t="s">
        <v>520</v>
      </c>
      <c r="M963" s="148"/>
      <c r="N963" s="158"/>
      <c r="O963" s="149"/>
      <c r="P963" s="149">
        <v>1</v>
      </c>
      <c r="Q963" s="149"/>
      <c r="R963" s="149"/>
      <c r="S963" s="149"/>
      <c r="T963" s="150"/>
      <c r="U963" s="132" t="s">
        <v>373</v>
      </c>
      <c r="V963" s="133" t="str">
        <f>VLOOKUP(A963,DB_ACS_Q1_Q4!$A$4:$AD$1328,13)</f>
        <v>Gas Natural</v>
      </c>
      <c r="W963" s="134" t="str">
        <f>VLOOKUP(A963,DB_REF_Q1_Q4!$A$4:$AD$1328,13)</f>
        <v>Ninguno</v>
      </c>
    </row>
    <row r="964" spans="1:23" ht="12" customHeight="1">
      <c r="A964" s="10">
        <v>960</v>
      </c>
      <c r="B964" s="69" t="s">
        <v>93</v>
      </c>
      <c r="C964" s="69" t="s">
        <v>89</v>
      </c>
      <c r="D964" s="11" t="str">
        <f>"+60"</f>
        <v>+60</v>
      </c>
      <c r="E964" s="11" t="s">
        <v>304</v>
      </c>
      <c r="F964" s="12" t="s">
        <v>49</v>
      </c>
      <c r="G964" s="12" t="s">
        <v>310</v>
      </c>
      <c r="H964" s="12" t="s">
        <v>306</v>
      </c>
      <c r="I964" s="103" t="s">
        <v>504</v>
      </c>
      <c r="J964" s="12" t="str">
        <f t="shared" si="40"/>
        <v>≥17h</v>
      </c>
      <c r="K964" s="12" t="s">
        <v>512</v>
      </c>
      <c r="L964" s="69" t="s">
        <v>520</v>
      </c>
      <c r="M964" s="148"/>
      <c r="N964" s="158"/>
      <c r="O964" s="149"/>
      <c r="P964" s="149">
        <v>1</v>
      </c>
      <c r="Q964" s="149"/>
      <c r="R964" s="149"/>
      <c r="S964" s="149"/>
      <c r="T964" s="150"/>
      <c r="U964" s="132" t="s">
        <v>371</v>
      </c>
      <c r="V964" s="133" t="str">
        <f>VLOOKUP(A964,DB_ACS_Q1_Q4!$A$4:$AD$1328,13)</f>
        <v>GLP</v>
      </c>
      <c r="W964" s="134" t="str">
        <f>VLOOKUP(A964,DB_REF_Q1_Q4!$A$4:$AD$1328,13)</f>
        <v>Ninguno</v>
      </c>
    </row>
    <row r="965" spans="1:23" ht="12" customHeight="1">
      <c r="A965" s="10">
        <v>961</v>
      </c>
      <c r="B965" s="69" t="s">
        <v>173</v>
      </c>
      <c r="C965" s="69" t="s">
        <v>168</v>
      </c>
      <c r="D965" s="11" t="str">
        <f>"+60"</f>
        <v>+60</v>
      </c>
      <c r="E965" s="11" t="s">
        <v>304</v>
      </c>
      <c r="F965" s="12" t="s">
        <v>50</v>
      </c>
      <c r="G965" s="12" t="s">
        <v>310</v>
      </c>
      <c r="H965" s="12" t="s">
        <v>306</v>
      </c>
      <c r="I965" s="103" t="s">
        <v>505</v>
      </c>
      <c r="J965" s="12" t="str">
        <f t="shared" si="40"/>
        <v>≥17h</v>
      </c>
      <c r="K965" s="12" t="s">
        <v>513</v>
      </c>
      <c r="L965" s="69" t="s">
        <v>520</v>
      </c>
      <c r="M965" s="148"/>
      <c r="N965" s="158"/>
      <c r="O965" s="149"/>
      <c r="P965" s="149">
        <v>1</v>
      </c>
      <c r="Q965" s="149"/>
      <c r="R965" s="149"/>
      <c r="S965" s="149"/>
      <c r="T965" s="150"/>
      <c r="U965" s="132" t="s">
        <v>371</v>
      </c>
      <c r="V965" s="133" t="str">
        <f>VLOOKUP(A965,DB_ACS_Q1_Q4!$A$4:$AD$1328,13)</f>
        <v>Gas Natural</v>
      </c>
      <c r="W965" s="134" t="str">
        <f>VLOOKUP(A965,DB_REF_Q1_Q4!$A$4:$AD$1328,13)</f>
        <v>Ninguno</v>
      </c>
    </row>
    <row r="966" spans="1:23" ht="12" customHeight="1">
      <c r="A966" s="10">
        <v>962</v>
      </c>
      <c r="B966" s="69" t="s">
        <v>279</v>
      </c>
      <c r="C966" s="69" t="s">
        <v>89</v>
      </c>
      <c r="D966" s="11" t="s">
        <v>25</v>
      </c>
      <c r="E966" s="11" t="s">
        <v>304</v>
      </c>
      <c r="F966" s="12" t="s">
        <v>48</v>
      </c>
      <c r="G966" s="12" t="s">
        <v>310</v>
      </c>
      <c r="H966" s="12" t="s">
        <v>306</v>
      </c>
      <c r="I966" s="11" t="s">
        <v>504</v>
      </c>
      <c r="J966" s="12" t="str">
        <f t="shared" si="40"/>
        <v>≥17h</v>
      </c>
      <c r="K966" s="12" t="s">
        <v>47</v>
      </c>
      <c r="L966" s="69" t="s">
        <v>520</v>
      </c>
      <c r="M966" s="148">
        <v>1</v>
      </c>
      <c r="N966" s="158"/>
      <c r="O966" s="149"/>
      <c r="P966" s="149"/>
      <c r="Q966" s="149"/>
      <c r="R966" s="149"/>
      <c r="S966" s="149"/>
      <c r="T966" s="150"/>
      <c r="U966" s="132" t="s">
        <v>373</v>
      </c>
      <c r="V966" s="133" t="str">
        <f>VLOOKUP(A966,DB_ACS_Q1_Q4!$A$4:$AD$1328,13)</f>
        <v>Gas Natural</v>
      </c>
      <c r="W966" s="134" t="str">
        <f>VLOOKUP(A966,DB_REF_Q1_Q4!$A$4:$AD$1328,13)</f>
        <v>Ninguno</v>
      </c>
    </row>
    <row r="967" spans="1:23" ht="12" customHeight="1">
      <c r="A967" s="10">
        <v>963</v>
      </c>
      <c r="B967" s="69" t="s">
        <v>279</v>
      </c>
      <c r="C967" s="69" t="s">
        <v>89</v>
      </c>
      <c r="D967" s="11" t="str">
        <f>"+60"</f>
        <v>+60</v>
      </c>
      <c r="E967" s="11" t="s">
        <v>304</v>
      </c>
      <c r="F967" s="12" t="s">
        <v>49</v>
      </c>
      <c r="G967" s="12" t="s">
        <v>310</v>
      </c>
      <c r="H967" s="12" t="s">
        <v>306</v>
      </c>
      <c r="I967" s="11" t="s">
        <v>507</v>
      </c>
      <c r="J967" s="12" t="str">
        <f t="shared" si="40"/>
        <v>≥17h</v>
      </c>
      <c r="K967" s="12" t="s">
        <v>512</v>
      </c>
      <c r="L967" s="69" t="s">
        <v>520</v>
      </c>
      <c r="M967" s="148">
        <v>1</v>
      </c>
      <c r="N967" s="158"/>
      <c r="O967" s="149"/>
      <c r="P967" s="149">
        <v>1</v>
      </c>
      <c r="Q967" s="149"/>
      <c r="R967" s="149"/>
      <c r="S967" s="149"/>
      <c r="T967" s="150"/>
      <c r="U967" s="132" t="s">
        <v>373</v>
      </c>
      <c r="V967" s="133" t="str">
        <f>VLOOKUP(A967,DB_ACS_Q1_Q4!$A$4:$AD$1328,13)</f>
        <v>Gas Natural</v>
      </c>
      <c r="W967" s="134" t="str">
        <f>VLOOKUP(A967,DB_REF_Q1_Q4!$A$4:$AD$1328,13)</f>
        <v>Ninguno</v>
      </c>
    </row>
    <row r="968" spans="1:23" ht="12" customHeight="1">
      <c r="A968" s="10">
        <v>964</v>
      </c>
      <c r="B968" s="69" t="s">
        <v>93</v>
      </c>
      <c r="C968" s="69" t="s">
        <v>89</v>
      </c>
      <c r="D968" s="11" t="s">
        <v>51</v>
      </c>
      <c r="E968" s="11" t="s">
        <v>304</v>
      </c>
      <c r="F968" s="12" t="s">
        <v>50</v>
      </c>
      <c r="G968" s="12" t="s">
        <v>310</v>
      </c>
      <c r="H968" s="12" t="s">
        <v>306</v>
      </c>
      <c r="I968" s="11" t="s">
        <v>504</v>
      </c>
      <c r="J968" s="12" t="str">
        <f t="shared" si="40"/>
        <v>≥17h</v>
      </c>
      <c r="K968" s="12" t="s">
        <v>512</v>
      </c>
      <c r="L968" s="69" t="s">
        <v>520</v>
      </c>
      <c r="M968" s="148">
        <v>1</v>
      </c>
      <c r="N968" s="158"/>
      <c r="O968" s="149"/>
      <c r="P968" s="149">
        <v>1</v>
      </c>
      <c r="Q968" s="149"/>
      <c r="R968" s="149"/>
      <c r="S968" s="149"/>
      <c r="T968" s="150"/>
      <c r="U968" s="132" t="s">
        <v>373</v>
      </c>
      <c r="V968" s="133" t="str">
        <f>VLOOKUP(A968,DB_ACS_Q1_Q4!$A$4:$AD$1328,13)</f>
        <v>Gas Natural</v>
      </c>
      <c r="W968" s="134" t="str">
        <f>VLOOKUP(A968,DB_REF_Q1_Q4!$A$4:$AD$1328,13)</f>
        <v>Ninguno</v>
      </c>
    </row>
    <row r="969" spans="1:23" ht="12" customHeight="1">
      <c r="A969" s="10">
        <v>965</v>
      </c>
      <c r="B969" s="69" t="s">
        <v>279</v>
      </c>
      <c r="C969" s="69" t="s">
        <v>89</v>
      </c>
      <c r="D969" s="11" t="s">
        <v>51</v>
      </c>
      <c r="E969" s="11" t="s">
        <v>304</v>
      </c>
      <c r="F969" s="12" t="s">
        <v>50</v>
      </c>
      <c r="G969" s="12" t="s">
        <v>310</v>
      </c>
      <c r="H969" s="12" t="s">
        <v>306</v>
      </c>
      <c r="I969" s="11" t="s">
        <v>504</v>
      </c>
      <c r="J969" s="12" t="str">
        <f t="shared" si="40"/>
        <v>≥17h</v>
      </c>
      <c r="K969" s="12" t="s">
        <v>47</v>
      </c>
      <c r="L969" s="69" t="s">
        <v>520</v>
      </c>
      <c r="M969" s="148">
        <v>1</v>
      </c>
      <c r="N969" s="158"/>
      <c r="O969" s="149"/>
      <c r="P969" s="149"/>
      <c r="Q969" s="149"/>
      <c r="R969" s="149"/>
      <c r="S969" s="149"/>
      <c r="T969" s="150"/>
      <c r="U969" s="132" t="s">
        <v>373</v>
      </c>
      <c r="V969" s="133" t="str">
        <f>VLOOKUP(A969,DB_ACS_Q1_Q4!$A$4:$AD$1328,13)</f>
        <v>Gas Natural</v>
      </c>
      <c r="W969" s="134" t="str">
        <f>VLOOKUP(A969,DB_REF_Q1_Q4!$A$4:$AD$1328,13)</f>
        <v>Ninguno</v>
      </c>
    </row>
    <row r="970" spans="1:23" ht="12" customHeight="1">
      <c r="A970" s="10">
        <v>966</v>
      </c>
      <c r="B970" s="69" t="s">
        <v>279</v>
      </c>
      <c r="C970" s="69" t="s">
        <v>89</v>
      </c>
      <c r="D970" s="11" t="str">
        <f>"+60"</f>
        <v>+60</v>
      </c>
      <c r="E970" s="11" t="s">
        <v>304</v>
      </c>
      <c r="F970" s="12" t="s">
        <v>49</v>
      </c>
      <c r="G970" s="12" t="s">
        <v>310</v>
      </c>
      <c r="H970" s="12" t="s">
        <v>306</v>
      </c>
      <c r="I970" s="11" t="s">
        <v>504</v>
      </c>
      <c r="J970" s="12" t="str">
        <f t="shared" si="40"/>
        <v>≥17h</v>
      </c>
      <c r="K970" s="12" t="s">
        <v>512</v>
      </c>
      <c r="L970" s="69" t="s">
        <v>520</v>
      </c>
      <c r="M970" s="148">
        <v>1</v>
      </c>
      <c r="N970" s="158"/>
      <c r="O970" s="149"/>
      <c r="P970" s="149"/>
      <c r="Q970" s="149"/>
      <c r="R970" s="149"/>
      <c r="S970" s="149"/>
      <c r="T970" s="150"/>
      <c r="U970" s="132" t="s">
        <v>371</v>
      </c>
      <c r="V970" s="133" t="str">
        <f>VLOOKUP(A970,DB_ACS_Q1_Q4!$A$4:$AD$1328,13)</f>
        <v>Electricidad</v>
      </c>
      <c r="W970" s="134" t="str">
        <f>VLOOKUP(A970,DB_REF_Q1_Q4!$A$4:$AD$1328,13)</f>
        <v>Ninguno</v>
      </c>
    </row>
    <row r="971" spans="1:23" ht="12" customHeight="1">
      <c r="A971" s="10">
        <v>967</v>
      </c>
      <c r="B971" s="69" t="s">
        <v>173</v>
      </c>
      <c r="C971" s="69" t="s">
        <v>168</v>
      </c>
      <c r="D971" s="11" t="str">
        <f>"+60"</f>
        <v>+60</v>
      </c>
      <c r="E971" s="11" t="s">
        <v>304</v>
      </c>
      <c r="F971" s="12" t="s">
        <v>49</v>
      </c>
      <c r="G971" s="12" t="s">
        <v>510</v>
      </c>
      <c r="H971" s="12" t="s">
        <v>306</v>
      </c>
      <c r="I971" s="11" t="s">
        <v>507</v>
      </c>
      <c r="J971" s="12" t="str">
        <f t="shared" si="40"/>
        <v>≥17h</v>
      </c>
      <c r="K971" s="12" t="s">
        <v>47</v>
      </c>
      <c r="L971" s="69" t="s">
        <v>520</v>
      </c>
      <c r="M971" s="148"/>
      <c r="N971" s="158"/>
      <c r="O971" s="149"/>
      <c r="P971" s="149"/>
      <c r="Q971" s="149"/>
      <c r="R971" s="149"/>
      <c r="S971" s="149">
        <v>1</v>
      </c>
      <c r="T971" s="150"/>
      <c r="U971" s="132" t="s">
        <v>373</v>
      </c>
      <c r="V971" s="133" t="str">
        <f>VLOOKUP(A971,DB_ACS_Q1_Q4!$A$4:$AD$1328,13)</f>
        <v>Gas Natural</v>
      </c>
      <c r="W971" s="134" t="str">
        <f>VLOOKUP(A971,DB_REF_Q1_Q4!$A$4:$AD$1328,13)</f>
        <v>Ninguno</v>
      </c>
    </row>
    <row r="972" spans="1:23" ht="12" customHeight="1">
      <c r="A972" s="10">
        <v>968</v>
      </c>
      <c r="B972" s="69" t="s">
        <v>279</v>
      </c>
      <c r="C972" s="69" t="s">
        <v>89</v>
      </c>
      <c r="D972" s="11" t="str">
        <f>"+60"</f>
        <v>+60</v>
      </c>
      <c r="E972" s="11" t="s">
        <v>304</v>
      </c>
      <c r="F972" s="12" t="s">
        <v>49</v>
      </c>
      <c r="G972" s="12" t="s">
        <v>310</v>
      </c>
      <c r="H972" s="12" t="s">
        <v>306</v>
      </c>
      <c r="I972" s="11" t="s">
        <v>504</v>
      </c>
      <c r="J972" s="12" t="str">
        <f t="shared" si="40"/>
        <v>≥17h</v>
      </c>
      <c r="K972" s="12" t="s">
        <v>513</v>
      </c>
      <c r="L972" s="69" t="s">
        <v>520</v>
      </c>
      <c r="M972" s="148">
        <v>1</v>
      </c>
      <c r="N972" s="158"/>
      <c r="O972" s="149"/>
      <c r="P972" s="149"/>
      <c r="Q972" s="149"/>
      <c r="R972" s="149"/>
      <c r="S972" s="149"/>
      <c r="T972" s="150"/>
      <c r="U972" s="132" t="s">
        <v>374</v>
      </c>
      <c r="V972" s="133" t="str">
        <f>VLOOKUP(A972,DB_ACS_Q1_Q4!$A$4:$AD$1328,13)</f>
        <v>Gasóleo</v>
      </c>
      <c r="W972" s="134" t="str">
        <f>VLOOKUP(A972,DB_REF_Q1_Q4!$A$4:$AD$1328,13)</f>
        <v>Ninguno</v>
      </c>
    </row>
    <row r="973" spans="1:23" ht="12" customHeight="1">
      <c r="A973" s="10">
        <v>969</v>
      </c>
      <c r="B973" s="69" t="s">
        <v>143</v>
      </c>
      <c r="C973" s="69" t="s">
        <v>79</v>
      </c>
      <c r="D973" s="11" t="s">
        <v>51</v>
      </c>
      <c r="E973" s="11" t="s">
        <v>304</v>
      </c>
      <c r="F973" s="12" t="s">
        <v>48</v>
      </c>
      <c r="G973" s="12" t="s">
        <v>310</v>
      </c>
      <c r="H973" s="12" t="s">
        <v>306</v>
      </c>
      <c r="I973" s="103" t="s">
        <v>504</v>
      </c>
      <c r="J973" s="11" t="str">
        <f>"12-16h"</f>
        <v>12-16h</v>
      </c>
      <c r="K973" s="12" t="s">
        <v>512</v>
      </c>
      <c r="L973" s="69" t="s">
        <v>520</v>
      </c>
      <c r="M973" s="148">
        <v>1</v>
      </c>
      <c r="N973" s="158"/>
      <c r="O973" s="149"/>
      <c r="P973" s="149"/>
      <c r="Q973" s="149"/>
      <c r="R973" s="149"/>
      <c r="S973" s="149"/>
      <c r="T973" s="150"/>
      <c r="U973" s="132" t="s">
        <v>373</v>
      </c>
      <c r="V973" s="133" t="str">
        <f>VLOOKUP(A973,DB_ACS_Q1_Q4!$A$4:$AD$1328,13)</f>
        <v>Gas Natural</v>
      </c>
      <c r="W973" s="134" t="str">
        <f>VLOOKUP(A973,DB_REF_Q1_Q4!$A$4:$AD$1328,13)</f>
        <v>Ninguno</v>
      </c>
    </row>
    <row r="974" spans="1:23" ht="12" customHeight="1">
      <c r="A974" s="10">
        <v>970</v>
      </c>
      <c r="B974" s="69" t="s">
        <v>279</v>
      </c>
      <c r="C974" s="69" t="s">
        <v>89</v>
      </c>
      <c r="D974" s="11" t="s">
        <v>51</v>
      </c>
      <c r="E974" s="11" t="s">
        <v>304</v>
      </c>
      <c r="F974" s="12" t="s">
        <v>50</v>
      </c>
      <c r="G974" s="12" t="s">
        <v>310</v>
      </c>
      <c r="H974" s="12" t="s">
        <v>306</v>
      </c>
      <c r="I974" s="11" t="s">
        <v>504</v>
      </c>
      <c r="J974" s="12" t="str">
        <f>"≥17h"</f>
        <v>≥17h</v>
      </c>
      <c r="K974" s="12" t="s">
        <v>512</v>
      </c>
      <c r="L974" s="69" t="s">
        <v>520</v>
      </c>
      <c r="M974" s="148">
        <v>1</v>
      </c>
      <c r="N974" s="158"/>
      <c r="O974" s="149"/>
      <c r="P974" s="149"/>
      <c r="Q974" s="149"/>
      <c r="R974" s="149"/>
      <c r="S974" s="149"/>
      <c r="T974" s="150"/>
      <c r="U974" s="132" t="s">
        <v>373</v>
      </c>
      <c r="V974" s="133" t="str">
        <f>VLOOKUP(A974,DB_ACS_Q1_Q4!$A$4:$AD$1328,13)</f>
        <v>Gas Natural</v>
      </c>
      <c r="W974" s="134" t="str">
        <f>VLOOKUP(A974,DB_REF_Q1_Q4!$A$4:$AD$1328,13)</f>
        <v>Ninguno</v>
      </c>
    </row>
    <row r="975" spans="1:23" ht="12" customHeight="1">
      <c r="A975" s="10">
        <v>971</v>
      </c>
      <c r="B975" s="69" t="s">
        <v>93</v>
      </c>
      <c r="C975" s="69" t="s">
        <v>89</v>
      </c>
      <c r="D975" s="11" t="s">
        <v>51</v>
      </c>
      <c r="E975" s="11" t="s">
        <v>304</v>
      </c>
      <c r="F975" s="12" t="s">
        <v>49</v>
      </c>
      <c r="G975" s="12" t="s">
        <v>310</v>
      </c>
      <c r="H975" s="12" t="s">
        <v>306</v>
      </c>
      <c r="I975" s="103" t="s">
        <v>505</v>
      </c>
      <c r="J975" s="11" t="str">
        <f>"12-16h"</f>
        <v>12-16h</v>
      </c>
      <c r="K975" s="12" t="s">
        <v>512</v>
      </c>
      <c r="L975" s="69" t="s">
        <v>520</v>
      </c>
      <c r="M975" s="148"/>
      <c r="N975" s="158"/>
      <c r="O975" s="149"/>
      <c r="P975" s="149">
        <v>1</v>
      </c>
      <c r="Q975" s="149"/>
      <c r="R975" s="149"/>
      <c r="S975" s="149"/>
      <c r="T975" s="150"/>
      <c r="U975" s="132" t="s">
        <v>373</v>
      </c>
      <c r="V975" s="133" t="str">
        <f>VLOOKUP(A975,DB_ACS_Q1_Q4!$A$4:$AD$1328,13)</f>
        <v>Gas Natural</v>
      </c>
      <c r="W975" s="134" t="str">
        <f>VLOOKUP(A975,DB_REF_Q1_Q4!$A$4:$AD$1328,13)</f>
        <v>Ninguno</v>
      </c>
    </row>
    <row r="976" spans="1:23" ht="12" customHeight="1">
      <c r="A976" s="10">
        <v>972</v>
      </c>
      <c r="B976" s="69" t="s">
        <v>143</v>
      </c>
      <c r="C976" s="69" t="s">
        <v>79</v>
      </c>
      <c r="D976" s="11" t="str">
        <f>"+60"</f>
        <v>+60</v>
      </c>
      <c r="E976" s="11" t="s">
        <v>304</v>
      </c>
      <c r="F976" s="12" t="s">
        <v>50</v>
      </c>
      <c r="G976" s="12" t="s">
        <v>310</v>
      </c>
      <c r="H976" s="12" t="s">
        <v>306</v>
      </c>
      <c r="I976" s="103" t="s">
        <v>504</v>
      </c>
      <c r="J976" s="12" t="str">
        <f>"≥17h"</f>
        <v>≥17h</v>
      </c>
      <c r="K976" s="12" t="s">
        <v>47</v>
      </c>
      <c r="L976" s="69" t="s">
        <v>520</v>
      </c>
      <c r="M976" s="148">
        <v>1</v>
      </c>
      <c r="N976" s="158"/>
      <c r="O976" s="149"/>
      <c r="P976" s="149"/>
      <c r="Q976" s="149"/>
      <c r="R976" s="149"/>
      <c r="S976" s="149"/>
      <c r="T976" s="150"/>
      <c r="U976" s="132" t="s">
        <v>373</v>
      </c>
      <c r="V976" s="133" t="str">
        <f>VLOOKUP(A976,DB_ACS_Q1_Q4!$A$4:$AD$1328,13)</f>
        <v>Gas Natural</v>
      </c>
      <c r="W976" s="134" t="str">
        <f>VLOOKUP(A976,DB_REF_Q1_Q4!$A$4:$AD$1328,13)</f>
        <v>Ninguno</v>
      </c>
    </row>
    <row r="977" spans="1:23" ht="12" customHeight="1">
      <c r="A977" s="10">
        <v>973</v>
      </c>
      <c r="B977" s="69" t="s">
        <v>142</v>
      </c>
      <c r="C977" s="69" t="s">
        <v>79</v>
      </c>
      <c r="D977" s="11" t="s">
        <v>25</v>
      </c>
      <c r="E977" s="11" t="s">
        <v>304</v>
      </c>
      <c r="F977" s="12" t="s">
        <v>49</v>
      </c>
      <c r="G977" s="12" t="s">
        <v>310</v>
      </c>
      <c r="H977" s="12" t="s">
        <v>306</v>
      </c>
      <c r="I977" s="103" t="s">
        <v>504</v>
      </c>
      <c r="J977" s="12" t="str">
        <f>"≥17h"</f>
        <v>≥17h</v>
      </c>
      <c r="K977" s="12" t="s">
        <v>47</v>
      </c>
      <c r="L977" s="69" t="s">
        <v>520</v>
      </c>
      <c r="M977" s="148"/>
      <c r="N977" s="158"/>
      <c r="O977" s="149"/>
      <c r="P977" s="149"/>
      <c r="Q977" s="149"/>
      <c r="R977" s="149">
        <v>1</v>
      </c>
      <c r="S977" s="149"/>
      <c r="T977" s="150"/>
      <c r="U977" s="132" t="s">
        <v>373</v>
      </c>
      <c r="V977" s="133" t="str">
        <f>VLOOKUP(A977,DB_ACS_Q1_Q4!$A$4:$AD$1328,13)</f>
        <v>Gas Natural</v>
      </c>
      <c r="W977" s="134" t="str">
        <f>VLOOKUP(A977,DB_REF_Q1_Q4!$A$4:$AD$1328,13)</f>
        <v>Ninguno</v>
      </c>
    </row>
    <row r="978" spans="1:23" ht="12" customHeight="1">
      <c r="A978" s="10">
        <v>974</v>
      </c>
      <c r="B978" s="69" t="s">
        <v>93</v>
      </c>
      <c r="C978" s="69" t="s">
        <v>89</v>
      </c>
      <c r="D978" s="11" t="str">
        <f>"+60"</f>
        <v>+60</v>
      </c>
      <c r="E978" s="11" t="s">
        <v>304</v>
      </c>
      <c r="F978" s="12" t="s">
        <v>49</v>
      </c>
      <c r="G978" s="12" t="s">
        <v>310</v>
      </c>
      <c r="H978" s="12" t="s">
        <v>306</v>
      </c>
      <c r="I978" s="103" t="s">
        <v>504</v>
      </c>
      <c r="J978" s="11" t="str">
        <f>"12-16h"</f>
        <v>12-16h</v>
      </c>
      <c r="K978" s="12" t="s">
        <v>513</v>
      </c>
      <c r="L978" s="69" t="s">
        <v>520</v>
      </c>
      <c r="M978" s="148">
        <v>1</v>
      </c>
      <c r="N978" s="158"/>
      <c r="O978" s="149"/>
      <c r="P978" s="149"/>
      <c r="Q978" s="149"/>
      <c r="R978" s="149"/>
      <c r="S978" s="149"/>
      <c r="T978" s="150"/>
      <c r="U978" s="132" t="s">
        <v>371</v>
      </c>
      <c r="V978" s="133" t="str">
        <f>VLOOKUP(A978,DB_ACS_Q1_Q4!$A$4:$AD$1328,13)</f>
        <v>Electricidad</v>
      </c>
      <c r="W978" s="134" t="str">
        <f>VLOOKUP(A978,DB_REF_Q1_Q4!$A$4:$AD$1328,13)</f>
        <v>Ninguno</v>
      </c>
    </row>
    <row r="979" spans="1:23" ht="12" customHeight="1">
      <c r="A979" s="10">
        <v>975</v>
      </c>
      <c r="B979" s="69" t="s">
        <v>279</v>
      </c>
      <c r="C979" s="69" t="s">
        <v>89</v>
      </c>
      <c r="D979" s="11" t="s">
        <v>25</v>
      </c>
      <c r="E979" s="11" t="s">
        <v>303</v>
      </c>
      <c r="F979" s="12" t="s">
        <v>48</v>
      </c>
      <c r="G979" s="12" t="s">
        <v>310</v>
      </c>
      <c r="H979" s="12" t="s">
        <v>306</v>
      </c>
      <c r="I979" s="103" t="s">
        <v>504</v>
      </c>
      <c r="J979" s="12" t="str">
        <f>"≥17h"</f>
        <v>≥17h</v>
      </c>
      <c r="K979" s="12" t="s">
        <v>513</v>
      </c>
      <c r="L979" s="69" t="s">
        <v>520</v>
      </c>
      <c r="M979" s="148">
        <v>1</v>
      </c>
      <c r="N979" s="158"/>
      <c r="O979" s="149"/>
      <c r="P979" s="149"/>
      <c r="Q979" s="149"/>
      <c r="R979" s="149"/>
      <c r="S979" s="149"/>
      <c r="T979" s="150"/>
      <c r="U979" s="132" t="s">
        <v>371</v>
      </c>
      <c r="V979" s="133" t="str">
        <f>VLOOKUP(A979,DB_ACS_Q1_Q4!$A$4:$AD$1328,13)</f>
        <v>Electricidad</v>
      </c>
      <c r="W979" s="134" t="str">
        <f>VLOOKUP(A979,DB_REF_Q1_Q4!$A$4:$AD$1328,13)</f>
        <v>Ninguno</v>
      </c>
    </row>
    <row r="980" spans="1:23" ht="12" customHeight="1">
      <c r="A980" s="10">
        <v>976</v>
      </c>
      <c r="B980" s="69" t="s">
        <v>142</v>
      </c>
      <c r="C980" s="69" t="s">
        <v>79</v>
      </c>
      <c r="D980" s="11" t="s">
        <v>51</v>
      </c>
      <c r="E980" s="11" t="s">
        <v>304</v>
      </c>
      <c r="F980" s="12" t="s">
        <v>50</v>
      </c>
      <c r="G980" s="12" t="s">
        <v>510</v>
      </c>
      <c r="H980" s="12" t="s">
        <v>306</v>
      </c>
      <c r="I980" s="11" t="s">
        <v>507</v>
      </c>
      <c r="J980" s="11" t="str">
        <f>"12-16h"</f>
        <v>12-16h</v>
      </c>
      <c r="K980" s="12" t="s">
        <v>513</v>
      </c>
      <c r="L980" s="69" t="s">
        <v>520</v>
      </c>
      <c r="M980" s="148">
        <v>1</v>
      </c>
      <c r="N980" s="158"/>
      <c r="O980" s="149"/>
      <c r="P980" s="149"/>
      <c r="Q980" s="149"/>
      <c r="R980" s="149"/>
      <c r="S980" s="149"/>
      <c r="T980" s="150"/>
      <c r="U980" s="132" t="s">
        <v>373</v>
      </c>
      <c r="V980" s="133" t="str">
        <f>VLOOKUP(A980,DB_ACS_Q1_Q4!$A$4:$AD$1328,13)</f>
        <v>Gas Natural</v>
      </c>
      <c r="W980" s="134" t="str">
        <f>VLOOKUP(A980,DB_REF_Q1_Q4!$A$4:$AD$1328,13)</f>
        <v>Ninguno</v>
      </c>
    </row>
    <row r="981" spans="1:23" ht="12" customHeight="1">
      <c r="A981" s="10">
        <v>977</v>
      </c>
      <c r="B981" s="69" t="s">
        <v>106</v>
      </c>
      <c r="C981" s="69" t="s">
        <v>71</v>
      </c>
      <c r="D981" s="11" t="s">
        <v>51</v>
      </c>
      <c r="E981" s="11" t="s">
        <v>303</v>
      </c>
      <c r="F981" s="12" t="s">
        <v>50</v>
      </c>
      <c r="G981" s="12" t="s">
        <v>310</v>
      </c>
      <c r="H981" s="12" t="s">
        <v>306</v>
      </c>
      <c r="I981" s="103" t="s">
        <v>504</v>
      </c>
      <c r="J981" s="12" t="str">
        <f>"≥17h"</f>
        <v>≥17h</v>
      </c>
      <c r="K981" s="12" t="s">
        <v>512</v>
      </c>
      <c r="L981" s="69" t="s">
        <v>520</v>
      </c>
      <c r="M981" s="148"/>
      <c r="N981" s="158"/>
      <c r="O981" s="149"/>
      <c r="P981" s="149">
        <v>1</v>
      </c>
      <c r="Q981" s="149"/>
      <c r="R981" s="149"/>
      <c r="S981" s="149"/>
      <c r="T981" s="150"/>
      <c r="U981" s="132" t="s">
        <v>373</v>
      </c>
      <c r="V981" s="133" t="str">
        <f>VLOOKUP(A981,DB_ACS_Q1_Q4!$A$4:$AD$1328,13)</f>
        <v>Gas Natural</v>
      </c>
      <c r="W981" s="134" t="str">
        <f>VLOOKUP(A981,DB_REF_Q1_Q4!$A$4:$AD$1328,13)</f>
        <v>Ninguno</v>
      </c>
    </row>
    <row r="982" spans="1:23" ht="12" customHeight="1">
      <c r="A982" s="10">
        <v>978</v>
      </c>
      <c r="B982" s="69" t="s">
        <v>279</v>
      </c>
      <c r="C982" s="69" t="s">
        <v>89</v>
      </c>
      <c r="D982" s="11" t="s">
        <v>25</v>
      </c>
      <c r="E982" s="11" t="s">
        <v>304</v>
      </c>
      <c r="F982" s="12" t="s">
        <v>48</v>
      </c>
      <c r="G982" s="12" t="s">
        <v>310</v>
      </c>
      <c r="H982" s="12" t="s">
        <v>306</v>
      </c>
      <c r="I982" s="11" t="s">
        <v>504</v>
      </c>
      <c r="J982" s="12" t="str">
        <f>"≥17h"</f>
        <v>≥17h</v>
      </c>
      <c r="K982" s="12" t="s">
        <v>513</v>
      </c>
      <c r="L982" s="69" t="s">
        <v>520</v>
      </c>
      <c r="M982" s="148"/>
      <c r="N982" s="158"/>
      <c r="O982" s="149"/>
      <c r="P982" s="149"/>
      <c r="Q982" s="149"/>
      <c r="R982" s="149">
        <v>1</v>
      </c>
      <c r="S982" s="149"/>
      <c r="T982" s="150"/>
      <c r="U982" s="132" t="s">
        <v>373</v>
      </c>
      <c r="V982" s="133" t="str">
        <f>VLOOKUP(A982,DB_ACS_Q1_Q4!$A$4:$AD$1328,13)</f>
        <v>Gas Natural</v>
      </c>
      <c r="W982" s="134" t="str">
        <f>VLOOKUP(A982,DB_REF_Q1_Q4!$A$4:$AD$1328,13)</f>
        <v>Ninguno</v>
      </c>
    </row>
    <row r="983" spans="1:23" ht="12" customHeight="1">
      <c r="A983" s="10">
        <v>979</v>
      </c>
      <c r="B983" s="69" t="s">
        <v>106</v>
      </c>
      <c r="C983" s="69" t="s">
        <v>71</v>
      </c>
      <c r="D983" s="11" t="s">
        <v>51</v>
      </c>
      <c r="E983" s="11" t="s">
        <v>303</v>
      </c>
      <c r="F983" s="12" t="s">
        <v>50</v>
      </c>
      <c r="G983" s="12" t="s">
        <v>310</v>
      </c>
      <c r="H983" s="12" t="s">
        <v>306</v>
      </c>
      <c r="I983" s="11" t="s">
        <v>504</v>
      </c>
      <c r="J983" s="12" t="str">
        <f>"≥17h"</f>
        <v>≥17h</v>
      </c>
      <c r="K983" s="12" t="s">
        <v>512</v>
      </c>
      <c r="L983" s="69" t="s">
        <v>520</v>
      </c>
      <c r="M983" s="148">
        <v>1</v>
      </c>
      <c r="N983" s="158"/>
      <c r="O983" s="149"/>
      <c r="P983" s="149"/>
      <c r="Q983" s="149"/>
      <c r="R983" s="149"/>
      <c r="S983" s="149"/>
      <c r="T983" s="150"/>
      <c r="U983" s="132" t="s">
        <v>373</v>
      </c>
      <c r="V983" s="133" t="str">
        <f>VLOOKUP(A983,DB_ACS_Q1_Q4!$A$4:$AD$1328,13)</f>
        <v>Gas Natural</v>
      </c>
      <c r="W983" s="134" t="str">
        <f>VLOOKUP(A983,DB_REF_Q1_Q4!$A$4:$AD$1328,13)</f>
        <v>Ninguno</v>
      </c>
    </row>
    <row r="984" spans="1:23" ht="12" customHeight="1">
      <c r="A984" s="10">
        <v>980</v>
      </c>
      <c r="B984" s="69" t="s">
        <v>106</v>
      </c>
      <c r="C984" s="69" t="s">
        <v>71</v>
      </c>
      <c r="D984" s="11" t="s">
        <v>51</v>
      </c>
      <c r="E984" s="11" t="s">
        <v>303</v>
      </c>
      <c r="F984" s="12" t="s">
        <v>50</v>
      </c>
      <c r="G984" s="12" t="s">
        <v>310</v>
      </c>
      <c r="H984" s="12" t="s">
        <v>306</v>
      </c>
      <c r="I984" s="103" t="s">
        <v>505</v>
      </c>
      <c r="J984" s="11" t="str">
        <f>"12-16h"</f>
        <v>12-16h</v>
      </c>
      <c r="K984" s="12" t="s">
        <v>512</v>
      </c>
      <c r="L984" s="69" t="s">
        <v>520</v>
      </c>
      <c r="M984" s="148">
        <v>1</v>
      </c>
      <c r="N984" s="158"/>
      <c r="O984" s="149"/>
      <c r="P984" s="149"/>
      <c r="Q984" s="149"/>
      <c r="R984" s="149"/>
      <c r="S984" s="149"/>
      <c r="T984" s="150"/>
      <c r="U984" s="132" t="s">
        <v>373</v>
      </c>
      <c r="V984" s="133" t="str">
        <f>VLOOKUP(A984,DB_ACS_Q1_Q4!$A$4:$AD$1328,13)</f>
        <v>Gas Natural</v>
      </c>
      <c r="W984" s="134" t="str">
        <f>VLOOKUP(A984,DB_REF_Q1_Q4!$A$4:$AD$1328,13)</f>
        <v>Ninguno</v>
      </c>
    </row>
    <row r="985" spans="1:23" ht="12" customHeight="1">
      <c r="A985" s="10">
        <v>981</v>
      </c>
      <c r="B985" s="69" t="s">
        <v>93</v>
      </c>
      <c r="C985" s="69" t="s">
        <v>89</v>
      </c>
      <c r="D985" s="11" t="str">
        <f>"+60"</f>
        <v>+60</v>
      </c>
      <c r="E985" s="11" t="s">
        <v>304</v>
      </c>
      <c r="F985" s="12" t="s">
        <v>49</v>
      </c>
      <c r="G985" s="12" t="s">
        <v>310</v>
      </c>
      <c r="H985" s="12" t="s">
        <v>306</v>
      </c>
      <c r="I985" s="103" t="s">
        <v>504</v>
      </c>
      <c r="J985" s="11" t="str">
        <f>"12-16h"</f>
        <v>12-16h</v>
      </c>
      <c r="K985" s="12" t="s">
        <v>513</v>
      </c>
      <c r="L985" s="69" t="s">
        <v>520</v>
      </c>
      <c r="M985" s="148"/>
      <c r="N985" s="158"/>
      <c r="O985" s="149"/>
      <c r="P985" s="149">
        <v>1</v>
      </c>
      <c r="Q985" s="149"/>
      <c r="R985" s="149"/>
      <c r="S985" s="149"/>
      <c r="T985" s="150"/>
      <c r="U985" s="132" t="s">
        <v>373</v>
      </c>
      <c r="V985" s="133" t="str">
        <f>VLOOKUP(A985,DB_ACS_Q1_Q4!$A$4:$AD$1328,13)</f>
        <v>Gas Natural</v>
      </c>
      <c r="W985" s="134" t="str">
        <f>VLOOKUP(A985,DB_REF_Q1_Q4!$A$4:$AD$1328,13)</f>
        <v>Ninguno</v>
      </c>
    </row>
    <row r="986" spans="1:23" ht="12" customHeight="1">
      <c r="A986" s="10">
        <v>982</v>
      </c>
      <c r="B986" s="69" t="s">
        <v>93</v>
      </c>
      <c r="C986" s="69" t="s">
        <v>89</v>
      </c>
      <c r="D986" s="11" t="s">
        <v>51</v>
      </c>
      <c r="E986" s="11" t="s">
        <v>303</v>
      </c>
      <c r="F986" s="12" t="s">
        <v>48</v>
      </c>
      <c r="G986" s="12" t="s">
        <v>310</v>
      </c>
      <c r="H986" s="12" t="s">
        <v>306</v>
      </c>
      <c r="I986" s="103" t="s">
        <v>505</v>
      </c>
      <c r="J986" s="12" t="str">
        <f>"≥17h"</f>
        <v>≥17h</v>
      </c>
      <c r="K986" s="12" t="s">
        <v>47</v>
      </c>
      <c r="L986" s="69" t="s">
        <v>520</v>
      </c>
      <c r="M986" s="148"/>
      <c r="N986" s="158"/>
      <c r="O986" s="149"/>
      <c r="P986" s="149">
        <v>1</v>
      </c>
      <c r="Q986" s="149"/>
      <c r="R986" s="149"/>
      <c r="S986" s="149"/>
      <c r="T986" s="150"/>
      <c r="U986" s="132" t="s">
        <v>373</v>
      </c>
      <c r="V986" s="133" t="str">
        <f>VLOOKUP(A986,DB_ACS_Q1_Q4!$A$4:$AD$1328,13)</f>
        <v>Gas Natural</v>
      </c>
      <c r="W986" s="134" t="str">
        <f>VLOOKUP(A986,DB_REF_Q1_Q4!$A$4:$AD$1328,13)</f>
        <v>Ninguno</v>
      </c>
    </row>
    <row r="987" spans="1:23" ht="12" customHeight="1">
      <c r="A987" s="10">
        <v>983</v>
      </c>
      <c r="B987" s="69" t="s">
        <v>93</v>
      </c>
      <c r="C987" s="69" t="s">
        <v>89</v>
      </c>
      <c r="D987" s="11" t="str">
        <f>"+60"</f>
        <v>+60</v>
      </c>
      <c r="E987" s="11" t="s">
        <v>304</v>
      </c>
      <c r="F987" s="12" t="s">
        <v>49</v>
      </c>
      <c r="G987" s="12" t="s">
        <v>310</v>
      </c>
      <c r="H987" s="12" t="s">
        <v>306</v>
      </c>
      <c r="I987" s="103" t="s">
        <v>504</v>
      </c>
      <c r="J987" s="12" t="str">
        <f>"≥17h"</f>
        <v>≥17h</v>
      </c>
      <c r="K987" s="12" t="s">
        <v>47</v>
      </c>
      <c r="L987" s="69" t="s">
        <v>520</v>
      </c>
      <c r="M987" s="148"/>
      <c r="N987" s="158"/>
      <c r="O987" s="149"/>
      <c r="P987" s="149">
        <v>1</v>
      </c>
      <c r="Q987" s="149"/>
      <c r="R987" s="149"/>
      <c r="S987" s="149"/>
      <c r="T987" s="150"/>
      <c r="U987" s="132" t="s">
        <v>374</v>
      </c>
      <c r="V987" s="133" t="str">
        <f>VLOOKUP(A987,DB_ACS_Q1_Q4!$A$4:$AD$1328,13)</f>
        <v>Electricidad</v>
      </c>
      <c r="W987" s="134" t="str">
        <f>VLOOKUP(A987,DB_REF_Q1_Q4!$A$4:$AD$1328,13)</f>
        <v>Ninguno</v>
      </c>
    </row>
    <row r="988" spans="1:23" ht="12" customHeight="1">
      <c r="A988" s="10">
        <v>984</v>
      </c>
      <c r="B988" s="69" t="s">
        <v>279</v>
      </c>
      <c r="C988" s="69" t="s">
        <v>89</v>
      </c>
      <c r="D988" s="11" t="str">
        <f>"+60"</f>
        <v>+60</v>
      </c>
      <c r="E988" s="11" t="s">
        <v>303</v>
      </c>
      <c r="F988" s="12" t="s">
        <v>48</v>
      </c>
      <c r="G988" s="12" t="s">
        <v>310</v>
      </c>
      <c r="H988" s="12" t="s">
        <v>306</v>
      </c>
      <c r="I988" s="12" t="s">
        <v>505</v>
      </c>
      <c r="J988" s="11" t="str">
        <f>"12-16h"</f>
        <v>12-16h</v>
      </c>
      <c r="K988" s="12" t="s">
        <v>513</v>
      </c>
      <c r="L988" s="69" t="s">
        <v>520</v>
      </c>
      <c r="M988" s="148">
        <v>1</v>
      </c>
      <c r="N988" s="158"/>
      <c r="O988" s="149"/>
      <c r="P988" s="149"/>
      <c r="Q988" s="149"/>
      <c r="R988" s="149"/>
      <c r="S988" s="149"/>
      <c r="T988" s="150"/>
      <c r="U988" s="132" t="s">
        <v>371</v>
      </c>
      <c r="V988" s="133" t="str">
        <f>VLOOKUP(A988,DB_ACS_Q1_Q4!$A$4:$AD$1328,13)</f>
        <v>Electricidad</v>
      </c>
      <c r="W988" s="134" t="str">
        <f>VLOOKUP(A988,DB_REF_Q1_Q4!$A$4:$AD$1328,13)</f>
        <v>Ninguno</v>
      </c>
    </row>
    <row r="989" spans="1:23" ht="12" customHeight="1">
      <c r="A989" s="10">
        <v>985</v>
      </c>
      <c r="B989" s="69" t="s">
        <v>172</v>
      </c>
      <c r="C989" s="69" t="s">
        <v>168</v>
      </c>
      <c r="D989" s="11" t="str">
        <f>"+60"</f>
        <v>+60</v>
      </c>
      <c r="E989" s="11" t="s">
        <v>304</v>
      </c>
      <c r="F989" s="12" t="s">
        <v>48</v>
      </c>
      <c r="G989" s="12" t="s">
        <v>510</v>
      </c>
      <c r="H989" s="12" t="s">
        <v>306</v>
      </c>
      <c r="I989" s="11" t="s">
        <v>507</v>
      </c>
      <c r="J989" s="12" t="str">
        <f>"≥17h"</f>
        <v>≥17h</v>
      </c>
      <c r="K989" s="12" t="s">
        <v>47</v>
      </c>
      <c r="L989" s="69" t="s">
        <v>520</v>
      </c>
      <c r="M989" s="148">
        <v>1</v>
      </c>
      <c r="N989" s="158"/>
      <c r="O989" s="149"/>
      <c r="P989" s="149"/>
      <c r="Q989" s="149"/>
      <c r="R989" s="149"/>
      <c r="S989" s="149"/>
      <c r="T989" s="150"/>
      <c r="U989" s="132" t="s">
        <v>373</v>
      </c>
      <c r="V989" s="133" t="str">
        <f>VLOOKUP(A989,DB_ACS_Q1_Q4!$A$4:$AD$1328,13)</f>
        <v>Gas Natural</v>
      </c>
      <c r="W989" s="134" t="str">
        <f>VLOOKUP(A989,DB_REF_Q1_Q4!$A$4:$AD$1328,13)</f>
        <v>Ninguno</v>
      </c>
    </row>
    <row r="990" spans="1:23" ht="12" customHeight="1">
      <c r="A990" s="10">
        <v>986</v>
      </c>
      <c r="B990" s="69" t="s">
        <v>279</v>
      </c>
      <c r="C990" s="69" t="s">
        <v>89</v>
      </c>
      <c r="D990" s="11" t="s">
        <v>51</v>
      </c>
      <c r="E990" s="11" t="s">
        <v>304</v>
      </c>
      <c r="F990" s="12" t="s">
        <v>49</v>
      </c>
      <c r="G990" s="12" t="s">
        <v>310</v>
      </c>
      <c r="H990" s="12" t="s">
        <v>306</v>
      </c>
      <c r="I990" s="103" t="s">
        <v>505</v>
      </c>
      <c r="J990" s="11" t="str">
        <f>"12-16h"</f>
        <v>12-16h</v>
      </c>
      <c r="K990" s="12" t="s">
        <v>47</v>
      </c>
      <c r="L990" s="69" t="s">
        <v>520</v>
      </c>
      <c r="M990" s="148">
        <v>1</v>
      </c>
      <c r="N990" s="158"/>
      <c r="O990" s="149"/>
      <c r="P990" s="149"/>
      <c r="Q990" s="149"/>
      <c r="R990" s="149"/>
      <c r="S990" s="149"/>
      <c r="T990" s="150"/>
      <c r="U990" s="132" t="s">
        <v>371</v>
      </c>
      <c r="V990" s="133" t="str">
        <f>VLOOKUP(A990,DB_ACS_Q1_Q4!$A$4:$AD$1328,13)</f>
        <v>Electricidad</v>
      </c>
      <c r="W990" s="134" t="str">
        <f>VLOOKUP(A990,DB_REF_Q1_Q4!$A$4:$AD$1328,13)</f>
        <v>Ninguno</v>
      </c>
    </row>
    <row r="991" spans="1:23" ht="12" customHeight="1">
      <c r="A991" s="10">
        <v>987</v>
      </c>
      <c r="B991" s="69" t="s">
        <v>279</v>
      </c>
      <c r="C991" s="69" t="s">
        <v>89</v>
      </c>
      <c r="D991" s="11" t="s">
        <v>51</v>
      </c>
      <c r="E991" s="11" t="s">
        <v>304</v>
      </c>
      <c r="F991" s="12" t="s">
        <v>50</v>
      </c>
      <c r="G991" s="12" t="s">
        <v>310</v>
      </c>
      <c r="H991" s="12" t="s">
        <v>306</v>
      </c>
      <c r="I991" s="11" t="s">
        <v>504</v>
      </c>
      <c r="J991" s="12" t="str">
        <f>"≥17h"</f>
        <v>≥17h</v>
      </c>
      <c r="K991" s="12" t="s">
        <v>512</v>
      </c>
      <c r="L991" s="69" t="s">
        <v>520</v>
      </c>
      <c r="M991" s="148">
        <v>1</v>
      </c>
      <c r="N991" s="158"/>
      <c r="O991" s="149"/>
      <c r="P991" s="149"/>
      <c r="Q991" s="149"/>
      <c r="R991" s="149"/>
      <c r="S991" s="149"/>
      <c r="T991" s="150"/>
      <c r="U991" s="132" t="s">
        <v>371</v>
      </c>
      <c r="V991" s="133" t="str">
        <f>VLOOKUP(A991,DB_ACS_Q1_Q4!$A$4:$AD$1328,13)</f>
        <v>Electricidad</v>
      </c>
      <c r="W991" s="134" t="str">
        <f>VLOOKUP(A991,DB_REF_Q1_Q4!$A$4:$AD$1328,13)</f>
        <v>Ninguno</v>
      </c>
    </row>
    <row r="992" spans="1:23" ht="12" customHeight="1">
      <c r="A992" s="10">
        <v>988</v>
      </c>
      <c r="B992" s="69" t="s">
        <v>93</v>
      </c>
      <c r="C992" s="69" t="s">
        <v>89</v>
      </c>
      <c r="D992" s="11" t="s">
        <v>51</v>
      </c>
      <c r="E992" s="11" t="s">
        <v>304</v>
      </c>
      <c r="F992" s="12" t="s">
        <v>48</v>
      </c>
      <c r="G992" s="12" t="s">
        <v>310</v>
      </c>
      <c r="H992" s="12" t="s">
        <v>306</v>
      </c>
      <c r="I992" s="103" t="s">
        <v>505</v>
      </c>
      <c r="J992" s="11" t="str">
        <f>"12-16h"</f>
        <v>12-16h</v>
      </c>
      <c r="K992" s="12" t="s">
        <v>513</v>
      </c>
      <c r="L992" s="69" t="s">
        <v>520</v>
      </c>
      <c r="M992" s="148"/>
      <c r="N992" s="158"/>
      <c r="O992" s="149"/>
      <c r="P992" s="149">
        <v>1</v>
      </c>
      <c r="Q992" s="149"/>
      <c r="R992" s="149"/>
      <c r="S992" s="149"/>
      <c r="T992" s="150"/>
      <c r="U992" s="132" t="s">
        <v>371</v>
      </c>
      <c r="V992" s="133" t="str">
        <f>VLOOKUP(A992,DB_ACS_Q1_Q4!$A$4:$AD$1328,13)</f>
        <v>GLP</v>
      </c>
      <c r="W992" s="134" t="str">
        <f>VLOOKUP(A992,DB_REF_Q1_Q4!$A$4:$AD$1328,13)</f>
        <v>Ninguno</v>
      </c>
    </row>
    <row r="993" spans="1:23" ht="12" customHeight="1">
      <c r="A993" s="10">
        <v>989</v>
      </c>
      <c r="B993" s="69" t="s">
        <v>172</v>
      </c>
      <c r="C993" s="69" t="s">
        <v>168</v>
      </c>
      <c r="D993" s="11" t="s">
        <v>25</v>
      </c>
      <c r="E993" s="11" t="s">
        <v>304</v>
      </c>
      <c r="F993" s="12" t="s">
        <v>48</v>
      </c>
      <c r="G993" s="12" t="s">
        <v>310</v>
      </c>
      <c r="H993" s="12" t="s">
        <v>306</v>
      </c>
      <c r="I993" s="11" t="s">
        <v>507</v>
      </c>
      <c r="J993" s="12" t="str">
        <f>"≥17h"</f>
        <v>≥17h</v>
      </c>
      <c r="K993" s="12" t="s">
        <v>513</v>
      </c>
      <c r="L993" s="69" t="s">
        <v>520</v>
      </c>
      <c r="M993" s="148"/>
      <c r="N993" s="158"/>
      <c r="O993" s="149"/>
      <c r="P993" s="149">
        <v>1</v>
      </c>
      <c r="Q993" s="149"/>
      <c r="R993" s="149"/>
      <c r="S993" s="149"/>
      <c r="T993" s="150"/>
      <c r="U993" s="132" t="s">
        <v>373</v>
      </c>
      <c r="V993" s="133" t="str">
        <f>VLOOKUP(A993,DB_ACS_Q1_Q4!$A$4:$AD$1328,13)</f>
        <v>Gas Natural</v>
      </c>
      <c r="W993" s="134" t="str">
        <f>VLOOKUP(A993,DB_REF_Q1_Q4!$A$4:$AD$1328,13)</f>
        <v>Ninguno</v>
      </c>
    </row>
    <row r="994" spans="1:23" ht="12" customHeight="1">
      <c r="A994" s="10">
        <v>990</v>
      </c>
      <c r="B994" s="69" t="s">
        <v>93</v>
      </c>
      <c r="C994" s="69" t="s">
        <v>89</v>
      </c>
      <c r="D994" s="11" t="str">
        <f>"+60"</f>
        <v>+60</v>
      </c>
      <c r="E994" s="11" t="s">
        <v>304</v>
      </c>
      <c r="F994" s="12" t="s">
        <v>49</v>
      </c>
      <c r="G994" s="12" t="s">
        <v>310</v>
      </c>
      <c r="H994" s="12" t="s">
        <v>306</v>
      </c>
      <c r="I994" s="103" t="s">
        <v>504</v>
      </c>
      <c r="J994" s="11" t="str">
        <f>"12-16h"</f>
        <v>12-16h</v>
      </c>
      <c r="K994" s="12" t="s">
        <v>47</v>
      </c>
      <c r="L994" s="69" t="s">
        <v>520</v>
      </c>
      <c r="M994" s="148"/>
      <c r="N994" s="158"/>
      <c r="O994" s="149"/>
      <c r="P994" s="149">
        <v>1</v>
      </c>
      <c r="Q994" s="149"/>
      <c r="R994" s="149"/>
      <c r="S994" s="149"/>
      <c r="T994" s="150"/>
      <c r="U994" s="132" t="s">
        <v>373</v>
      </c>
      <c r="V994" s="133" t="str">
        <f>VLOOKUP(A994,DB_ACS_Q1_Q4!$A$4:$AD$1328,13)</f>
        <v>Gas Natural</v>
      </c>
      <c r="W994" s="134" t="str">
        <f>VLOOKUP(A994,DB_REF_Q1_Q4!$A$4:$AD$1328,13)</f>
        <v>Ninguno</v>
      </c>
    </row>
    <row r="995" spans="1:23" ht="12" customHeight="1">
      <c r="A995" s="10">
        <v>991</v>
      </c>
      <c r="B995" s="69" t="s">
        <v>172</v>
      </c>
      <c r="C995" s="69" t="s">
        <v>168</v>
      </c>
      <c r="D995" s="11" t="str">
        <f>"+60"</f>
        <v>+60</v>
      </c>
      <c r="E995" s="11" t="s">
        <v>303</v>
      </c>
      <c r="F995" s="12" t="s">
        <v>50</v>
      </c>
      <c r="G995" s="12" t="s">
        <v>310</v>
      </c>
      <c r="H995" s="12" t="s">
        <v>306</v>
      </c>
      <c r="I995" s="11" t="s">
        <v>504</v>
      </c>
      <c r="J995" s="12" t="str">
        <f>"≥17h"</f>
        <v>≥17h</v>
      </c>
      <c r="K995" s="12" t="s">
        <v>47</v>
      </c>
      <c r="L995" s="69" t="s">
        <v>520</v>
      </c>
      <c r="M995" s="148">
        <v>1</v>
      </c>
      <c r="N995" s="158"/>
      <c r="O995" s="149"/>
      <c r="P995" s="149"/>
      <c r="Q995" s="149"/>
      <c r="R995" s="149"/>
      <c r="S995" s="149"/>
      <c r="T995" s="150"/>
      <c r="U995" s="132" t="s">
        <v>373</v>
      </c>
      <c r="V995" s="133" t="str">
        <f>VLOOKUP(A995,DB_ACS_Q1_Q4!$A$4:$AD$1328,13)</f>
        <v>Gas Natural</v>
      </c>
      <c r="W995" s="134" t="str">
        <f>VLOOKUP(A995,DB_REF_Q1_Q4!$A$4:$AD$1328,13)</f>
        <v>Ninguno</v>
      </c>
    </row>
    <row r="996" spans="1:23" ht="12" customHeight="1">
      <c r="A996" s="10">
        <v>992</v>
      </c>
      <c r="B996" s="69" t="s">
        <v>93</v>
      </c>
      <c r="C996" s="69" t="s">
        <v>89</v>
      </c>
      <c r="D996" s="11" t="str">
        <f>"+60"</f>
        <v>+60</v>
      </c>
      <c r="E996" s="11" t="s">
        <v>304</v>
      </c>
      <c r="F996" s="12" t="s">
        <v>49</v>
      </c>
      <c r="G996" s="12" t="s">
        <v>310</v>
      </c>
      <c r="H996" s="12" t="s">
        <v>306</v>
      </c>
      <c r="I996" s="103" t="s">
        <v>504</v>
      </c>
      <c r="J996" s="11" t="str">
        <f>"12-16h"</f>
        <v>12-16h</v>
      </c>
      <c r="K996" s="12" t="s">
        <v>47</v>
      </c>
      <c r="L996" s="69" t="s">
        <v>520</v>
      </c>
      <c r="M996" s="148"/>
      <c r="N996" s="158"/>
      <c r="O996" s="149"/>
      <c r="P996" s="149">
        <v>1</v>
      </c>
      <c r="Q996" s="149"/>
      <c r="R996" s="149"/>
      <c r="S996" s="149"/>
      <c r="T996" s="150"/>
      <c r="U996" s="132" t="s">
        <v>371</v>
      </c>
      <c r="V996" s="133" t="str">
        <f>VLOOKUP(A996,DB_ACS_Q1_Q4!$A$4:$AD$1328,13)</f>
        <v>Electricidad</v>
      </c>
      <c r="W996" s="134" t="str">
        <f>VLOOKUP(A996,DB_REF_Q1_Q4!$A$4:$AD$1328,13)</f>
        <v>Ninguno</v>
      </c>
    </row>
    <row r="997" spans="1:23" ht="12" customHeight="1">
      <c r="A997" s="10">
        <v>993</v>
      </c>
      <c r="B997" s="69" t="s">
        <v>106</v>
      </c>
      <c r="C997" s="69" t="s">
        <v>71</v>
      </c>
      <c r="D997" s="11" t="s">
        <v>51</v>
      </c>
      <c r="E997" s="11" t="s">
        <v>304</v>
      </c>
      <c r="F997" s="12" t="s">
        <v>50</v>
      </c>
      <c r="G997" s="12" t="s">
        <v>310</v>
      </c>
      <c r="H997" s="12" t="s">
        <v>306</v>
      </c>
      <c r="I997" s="11" t="s">
        <v>507</v>
      </c>
      <c r="J997" s="11" t="str">
        <f>"12-16h"</f>
        <v>12-16h</v>
      </c>
      <c r="K997" s="12" t="s">
        <v>512</v>
      </c>
      <c r="L997" s="69" t="s">
        <v>520</v>
      </c>
      <c r="M997" s="148">
        <v>1</v>
      </c>
      <c r="N997" s="158"/>
      <c r="O997" s="149"/>
      <c r="P997" s="149"/>
      <c r="Q997" s="149"/>
      <c r="R997" s="149"/>
      <c r="S997" s="149"/>
      <c r="T997" s="150"/>
      <c r="U997" s="132" t="s">
        <v>373</v>
      </c>
      <c r="V997" s="133" t="str">
        <f>VLOOKUP(A997,DB_ACS_Q1_Q4!$A$4:$AD$1328,13)</f>
        <v>Gas Natural</v>
      </c>
      <c r="W997" s="134" t="str">
        <f>VLOOKUP(A997,DB_REF_Q1_Q4!$A$4:$AD$1328,13)</f>
        <v>Ninguno</v>
      </c>
    </row>
    <row r="998" spans="1:23" ht="12" customHeight="1">
      <c r="A998" s="10">
        <v>994</v>
      </c>
      <c r="B998" s="69" t="s">
        <v>279</v>
      </c>
      <c r="C998" s="69" t="s">
        <v>89</v>
      </c>
      <c r="D998" s="11" t="str">
        <f>"+60"</f>
        <v>+60</v>
      </c>
      <c r="E998" s="11" t="s">
        <v>304</v>
      </c>
      <c r="F998" s="12" t="s">
        <v>49</v>
      </c>
      <c r="G998" s="12" t="s">
        <v>310</v>
      </c>
      <c r="H998" s="12" t="s">
        <v>306</v>
      </c>
      <c r="I998" s="11" t="s">
        <v>504</v>
      </c>
      <c r="J998" s="12" t="str">
        <f>"≥17h"</f>
        <v>≥17h</v>
      </c>
      <c r="K998" s="12" t="s">
        <v>512</v>
      </c>
      <c r="L998" s="69" t="s">
        <v>520</v>
      </c>
      <c r="M998" s="148">
        <v>1</v>
      </c>
      <c r="N998" s="158"/>
      <c r="O998" s="149"/>
      <c r="P998" s="149"/>
      <c r="Q998" s="149"/>
      <c r="R998" s="149"/>
      <c r="S998" s="149"/>
      <c r="T998" s="150"/>
      <c r="U998" s="132" t="s">
        <v>371</v>
      </c>
      <c r="V998" s="133" t="str">
        <f>VLOOKUP(A998,DB_ACS_Q1_Q4!$A$4:$AD$1328,13)</f>
        <v>Electricidad</v>
      </c>
      <c r="W998" s="134" t="str">
        <f>VLOOKUP(A998,DB_REF_Q1_Q4!$A$4:$AD$1328,13)</f>
        <v>Ninguno</v>
      </c>
    </row>
    <row r="999" spans="1:23" ht="12" customHeight="1">
      <c r="A999" s="10">
        <v>995</v>
      </c>
      <c r="B999" s="69" t="s">
        <v>93</v>
      </c>
      <c r="C999" s="69" t="s">
        <v>89</v>
      </c>
      <c r="D999" s="11" t="s">
        <v>51</v>
      </c>
      <c r="E999" s="11" t="s">
        <v>303</v>
      </c>
      <c r="F999" s="12" t="s">
        <v>49</v>
      </c>
      <c r="G999" s="12" t="s">
        <v>310</v>
      </c>
      <c r="H999" s="12" t="s">
        <v>306</v>
      </c>
      <c r="I999" s="103" t="s">
        <v>505</v>
      </c>
      <c r="J999" s="11" t="str">
        <f>"12-16h"</f>
        <v>12-16h</v>
      </c>
      <c r="K999" s="12" t="s">
        <v>512</v>
      </c>
      <c r="L999" s="69" t="s">
        <v>520</v>
      </c>
      <c r="M999" s="148"/>
      <c r="N999" s="158"/>
      <c r="O999" s="149"/>
      <c r="P999" s="149"/>
      <c r="Q999" s="149">
        <v>1</v>
      </c>
      <c r="R999" s="149"/>
      <c r="S999" s="149"/>
      <c r="T999" s="150"/>
      <c r="U999" s="132" t="s">
        <v>373</v>
      </c>
      <c r="V999" s="133" t="str">
        <f>VLOOKUP(A999,DB_ACS_Q1_Q4!$A$4:$AD$1328,13)</f>
        <v>Gas Natural</v>
      </c>
      <c r="W999" s="134" t="str">
        <f>VLOOKUP(A999,DB_REF_Q1_Q4!$A$4:$AD$1328,13)</f>
        <v>Ninguno</v>
      </c>
    </row>
    <row r="1000" spans="1:23" ht="12" customHeight="1">
      <c r="A1000" s="10">
        <v>996</v>
      </c>
      <c r="B1000" s="69" t="s">
        <v>93</v>
      </c>
      <c r="C1000" s="69" t="s">
        <v>89</v>
      </c>
      <c r="D1000" s="11" t="s">
        <v>51</v>
      </c>
      <c r="E1000" s="11" t="s">
        <v>303</v>
      </c>
      <c r="F1000" s="12" t="s">
        <v>50</v>
      </c>
      <c r="G1000" s="12" t="s">
        <v>310</v>
      </c>
      <c r="H1000" s="12" t="s">
        <v>306</v>
      </c>
      <c r="I1000" s="103" t="s">
        <v>504</v>
      </c>
      <c r="J1000" s="11" t="str">
        <f>"12-16h"</f>
        <v>12-16h</v>
      </c>
      <c r="K1000" s="12" t="s">
        <v>512</v>
      </c>
      <c r="L1000" s="69" t="s">
        <v>520</v>
      </c>
      <c r="M1000" s="148">
        <v>1</v>
      </c>
      <c r="N1000" s="158"/>
      <c r="O1000" s="149"/>
      <c r="P1000" s="149">
        <v>1</v>
      </c>
      <c r="Q1000" s="149"/>
      <c r="R1000" s="149">
        <v>1</v>
      </c>
      <c r="S1000" s="149"/>
      <c r="T1000" s="150"/>
      <c r="U1000" s="132" t="s">
        <v>373</v>
      </c>
      <c r="V1000" s="133" t="str">
        <f>VLOOKUP(A1000,DB_ACS_Q1_Q4!$A$4:$AD$1328,13)</f>
        <v>Gas Natural</v>
      </c>
      <c r="W1000" s="134" t="str">
        <f>VLOOKUP(A1000,DB_REF_Q1_Q4!$A$4:$AD$1328,13)</f>
        <v>Ninguno</v>
      </c>
    </row>
    <row r="1001" spans="1:23" ht="12" customHeight="1">
      <c r="A1001" s="10">
        <v>997</v>
      </c>
      <c r="B1001" s="69" t="s">
        <v>106</v>
      </c>
      <c r="C1001" s="69" t="s">
        <v>71</v>
      </c>
      <c r="D1001" s="11" t="s">
        <v>25</v>
      </c>
      <c r="E1001" s="11" t="s">
        <v>304</v>
      </c>
      <c r="F1001" s="12" t="s">
        <v>49</v>
      </c>
      <c r="G1001" s="12" t="s">
        <v>510</v>
      </c>
      <c r="H1001" s="12" t="s">
        <v>308</v>
      </c>
      <c r="I1001" s="103" t="s">
        <v>505</v>
      </c>
      <c r="J1001" s="12" t="str">
        <f t="shared" ref="J1001:J1007" si="41">"≥17h"</f>
        <v>≥17h</v>
      </c>
      <c r="K1001" s="12" t="s">
        <v>512</v>
      </c>
      <c r="L1001" s="69" t="s">
        <v>520</v>
      </c>
      <c r="M1001" s="148"/>
      <c r="N1001" s="158"/>
      <c r="O1001" s="149"/>
      <c r="P1001" s="149"/>
      <c r="Q1001" s="149"/>
      <c r="R1001" s="149">
        <v>1</v>
      </c>
      <c r="S1001" s="149"/>
      <c r="T1001" s="150"/>
      <c r="U1001" s="132" t="s">
        <v>373</v>
      </c>
      <c r="V1001" s="133" t="str">
        <f>VLOOKUP(A1001,DB_ACS_Q1_Q4!$A$4:$AD$1328,13)</f>
        <v>Gas Natural</v>
      </c>
      <c r="W1001" s="134" t="str">
        <f>VLOOKUP(A1001,DB_REF_Q1_Q4!$A$4:$AD$1328,13)</f>
        <v>Ninguno</v>
      </c>
    </row>
    <row r="1002" spans="1:23" ht="12" customHeight="1">
      <c r="A1002" s="10">
        <v>998</v>
      </c>
      <c r="B1002" s="69" t="s">
        <v>106</v>
      </c>
      <c r="C1002" s="69" t="s">
        <v>71</v>
      </c>
      <c r="D1002" s="11" t="s">
        <v>25</v>
      </c>
      <c r="E1002" s="11" t="s">
        <v>303</v>
      </c>
      <c r="F1002" s="12" t="s">
        <v>50</v>
      </c>
      <c r="G1002" s="12" t="s">
        <v>310</v>
      </c>
      <c r="H1002" s="12" t="s">
        <v>306</v>
      </c>
      <c r="I1002" s="12" t="s">
        <v>505</v>
      </c>
      <c r="J1002" s="12" t="str">
        <f t="shared" si="41"/>
        <v>≥17h</v>
      </c>
      <c r="K1002" s="12" t="s">
        <v>512</v>
      </c>
      <c r="L1002" s="69" t="s">
        <v>520</v>
      </c>
      <c r="M1002" s="148">
        <v>1</v>
      </c>
      <c r="N1002" s="158"/>
      <c r="O1002" s="149"/>
      <c r="P1002" s="149">
        <v>1</v>
      </c>
      <c r="Q1002" s="149"/>
      <c r="R1002" s="149"/>
      <c r="S1002" s="149"/>
      <c r="T1002" s="150"/>
      <c r="U1002" s="132" t="s">
        <v>373</v>
      </c>
      <c r="V1002" s="133" t="str">
        <f>VLOOKUP(A1002,DB_ACS_Q1_Q4!$A$4:$AD$1328,13)</f>
        <v>Gas Natural</v>
      </c>
      <c r="W1002" s="134" t="str">
        <f>VLOOKUP(A1002,DB_REF_Q1_Q4!$A$4:$AD$1328,13)</f>
        <v>Ninguno</v>
      </c>
    </row>
    <row r="1003" spans="1:23" ht="12" customHeight="1">
      <c r="A1003" s="10">
        <v>999</v>
      </c>
      <c r="B1003" s="69" t="s">
        <v>106</v>
      </c>
      <c r="C1003" s="69" t="s">
        <v>71</v>
      </c>
      <c r="D1003" s="11" t="s">
        <v>25</v>
      </c>
      <c r="E1003" s="11" t="s">
        <v>304</v>
      </c>
      <c r="F1003" s="12" t="s">
        <v>48</v>
      </c>
      <c r="G1003" s="12" t="s">
        <v>310</v>
      </c>
      <c r="H1003" s="12" t="s">
        <v>306</v>
      </c>
      <c r="I1003" s="103" t="s">
        <v>504</v>
      </c>
      <c r="J1003" s="12" t="str">
        <f t="shared" si="41"/>
        <v>≥17h</v>
      </c>
      <c r="K1003" s="12" t="s">
        <v>513</v>
      </c>
      <c r="L1003" s="69" t="s">
        <v>520</v>
      </c>
      <c r="M1003" s="148"/>
      <c r="N1003" s="158"/>
      <c r="O1003" s="149"/>
      <c r="P1003" s="149"/>
      <c r="Q1003" s="149"/>
      <c r="R1003" s="149"/>
      <c r="S1003" s="149">
        <v>1</v>
      </c>
      <c r="T1003" s="150"/>
      <c r="U1003" s="132" t="s">
        <v>373</v>
      </c>
      <c r="V1003" s="133" t="str">
        <f>VLOOKUP(A1003,DB_ACS_Q1_Q4!$A$4:$AD$1328,13)</f>
        <v>Gas Natural</v>
      </c>
      <c r="W1003" s="134" t="str">
        <f>VLOOKUP(A1003,DB_REF_Q1_Q4!$A$4:$AD$1328,13)</f>
        <v>Ninguno</v>
      </c>
    </row>
    <row r="1004" spans="1:23" ht="12" customHeight="1">
      <c r="A1004" s="10">
        <v>1000</v>
      </c>
      <c r="B1004" s="69" t="s">
        <v>90</v>
      </c>
      <c r="C1004" s="69" t="s">
        <v>89</v>
      </c>
      <c r="D1004" s="11" t="s">
        <v>25</v>
      </c>
      <c r="E1004" s="11" t="s">
        <v>304</v>
      </c>
      <c r="F1004" s="12" t="s">
        <v>49</v>
      </c>
      <c r="G1004" s="12" t="s">
        <v>510</v>
      </c>
      <c r="H1004" s="12" t="s">
        <v>306</v>
      </c>
      <c r="I1004" s="103" t="s">
        <v>505</v>
      </c>
      <c r="J1004" s="12" t="str">
        <f t="shared" si="41"/>
        <v>≥17h</v>
      </c>
      <c r="K1004" s="12" t="s">
        <v>512</v>
      </c>
      <c r="L1004" s="69" t="s">
        <v>520</v>
      </c>
      <c r="M1004" s="148">
        <v>1</v>
      </c>
      <c r="N1004" s="158"/>
      <c r="O1004" s="149"/>
      <c r="P1004" s="149">
        <v>1</v>
      </c>
      <c r="Q1004" s="149"/>
      <c r="R1004" s="149"/>
      <c r="S1004" s="149"/>
      <c r="T1004" s="150"/>
      <c r="U1004" s="132" t="s">
        <v>373</v>
      </c>
      <c r="V1004" s="133" t="str">
        <f>VLOOKUP(A1004,DB_ACS_Q1_Q4!$A$4:$AD$1328,13)</f>
        <v>Gas Natural</v>
      </c>
      <c r="W1004" s="134" t="str">
        <f>VLOOKUP(A1004,DB_REF_Q1_Q4!$A$4:$AD$1328,13)</f>
        <v>Ninguno</v>
      </c>
    </row>
    <row r="1005" spans="1:23" ht="12" customHeight="1">
      <c r="A1005" s="10">
        <v>1001</v>
      </c>
      <c r="B1005" s="69" t="s">
        <v>90</v>
      </c>
      <c r="C1005" s="69" t="s">
        <v>89</v>
      </c>
      <c r="D1005" s="11" t="s">
        <v>25</v>
      </c>
      <c r="E1005" s="11" t="s">
        <v>303</v>
      </c>
      <c r="F1005" s="12" t="s">
        <v>50</v>
      </c>
      <c r="G1005" s="12" t="s">
        <v>310</v>
      </c>
      <c r="H1005" s="12" t="s">
        <v>306</v>
      </c>
      <c r="I1005" s="103" t="s">
        <v>505</v>
      </c>
      <c r="J1005" s="12" t="str">
        <f t="shared" si="41"/>
        <v>≥17h</v>
      </c>
      <c r="K1005" s="12" t="s">
        <v>47</v>
      </c>
      <c r="L1005" s="69" t="s">
        <v>520</v>
      </c>
      <c r="M1005" s="148"/>
      <c r="N1005" s="158"/>
      <c r="O1005" s="149"/>
      <c r="P1005" s="149"/>
      <c r="Q1005" s="149"/>
      <c r="R1005" s="149">
        <v>1</v>
      </c>
      <c r="S1005" s="149"/>
      <c r="T1005" s="150"/>
      <c r="U1005" s="132" t="s">
        <v>371</v>
      </c>
      <c r="V1005" s="133" t="str">
        <f>VLOOKUP(A1005,DB_ACS_Q1_Q4!$A$4:$AD$1328,13)</f>
        <v>Electricidad</v>
      </c>
      <c r="W1005" s="134" t="str">
        <f>VLOOKUP(A1005,DB_REF_Q1_Q4!$A$4:$AD$1328,13)</f>
        <v>Ninguno</v>
      </c>
    </row>
    <row r="1006" spans="1:23" ht="12" customHeight="1">
      <c r="A1006" s="10">
        <v>1002</v>
      </c>
      <c r="B1006" s="69" t="s">
        <v>172</v>
      </c>
      <c r="C1006" s="69" t="s">
        <v>168</v>
      </c>
      <c r="D1006" s="11" t="s">
        <v>51</v>
      </c>
      <c r="E1006" s="11" t="s">
        <v>304</v>
      </c>
      <c r="F1006" s="12" t="s">
        <v>48</v>
      </c>
      <c r="G1006" s="12" t="s">
        <v>510</v>
      </c>
      <c r="H1006" s="12" t="s">
        <v>306</v>
      </c>
      <c r="I1006" s="103" t="s">
        <v>505</v>
      </c>
      <c r="J1006" s="12" t="str">
        <f t="shared" si="41"/>
        <v>≥17h</v>
      </c>
      <c r="K1006" s="12" t="s">
        <v>47</v>
      </c>
      <c r="L1006" s="69" t="s">
        <v>520</v>
      </c>
      <c r="M1006" s="148"/>
      <c r="N1006" s="158"/>
      <c r="O1006" s="149"/>
      <c r="P1006" s="149">
        <v>1</v>
      </c>
      <c r="Q1006" s="149"/>
      <c r="R1006" s="149"/>
      <c r="S1006" s="149"/>
      <c r="T1006" s="150"/>
      <c r="U1006" s="132" t="s">
        <v>371</v>
      </c>
      <c r="V1006" s="133" t="str">
        <f>VLOOKUP(A1006,DB_ACS_Q1_Q4!$A$4:$AD$1328,13)</f>
        <v>Electricidad</v>
      </c>
      <c r="W1006" s="134" t="str">
        <f>VLOOKUP(A1006,DB_REF_Q1_Q4!$A$4:$AD$1328,13)</f>
        <v>Ninguno</v>
      </c>
    </row>
    <row r="1007" spans="1:23" ht="12" customHeight="1">
      <c r="A1007" s="10">
        <v>1003</v>
      </c>
      <c r="B1007" s="69" t="s">
        <v>172</v>
      </c>
      <c r="C1007" s="69" t="s">
        <v>168</v>
      </c>
      <c r="D1007" s="11" t="s">
        <v>25</v>
      </c>
      <c r="E1007" s="11" t="s">
        <v>303</v>
      </c>
      <c r="F1007" s="12" t="s">
        <v>50</v>
      </c>
      <c r="G1007" s="12" t="s">
        <v>310</v>
      </c>
      <c r="H1007" s="12" t="s">
        <v>306</v>
      </c>
      <c r="I1007" s="103" t="s">
        <v>504</v>
      </c>
      <c r="J1007" s="12" t="str">
        <f t="shared" si="41"/>
        <v>≥17h</v>
      </c>
      <c r="K1007" s="12" t="s">
        <v>512</v>
      </c>
      <c r="L1007" s="69" t="s">
        <v>520</v>
      </c>
      <c r="M1007" s="148"/>
      <c r="N1007" s="158"/>
      <c r="O1007" s="149"/>
      <c r="P1007" s="149"/>
      <c r="Q1007" s="149">
        <v>1</v>
      </c>
      <c r="R1007" s="149"/>
      <c r="S1007" s="149"/>
      <c r="T1007" s="150"/>
      <c r="U1007" s="132" t="s">
        <v>373</v>
      </c>
      <c r="V1007" s="133" t="str">
        <f>VLOOKUP(A1007,DB_ACS_Q1_Q4!$A$4:$AD$1328,13)</f>
        <v>Gas Natural</v>
      </c>
      <c r="W1007" s="134" t="str">
        <f>VLOOKUP(A1007,DB_REF_Q1_Q4!$A$4:$AD$1328,13)</f>
        <v>Ninguno</v>
      </c>
    </row>
    <row r="1008" spans="1:23" ht="12" customHeight="1">
      <c r="A1008" s="10">
        <v>1004</v>
      </c>
      <c r="B1008" s="69" t="s">
        <v>181</v>
      </c>
      <c r="C1008" s="69" t="s">
        <v>168</v>
      </c>
      <c r="D1008" s="11" t="s">
        <v>51</v>
      </c>
      <c r="E1008" s="11" t="s">
        <v>303</v>
      </c>
      <c r="F1008" s="12" t="s">
        <v>50</v>
      </c>
      <c r="G1008" s="12" t="s">
        <v>510</v>
      </c>
      <c r="H1008" s="12" t="s">
        <v>306</v>
      </c>
      <c r="I1008" s="12" t="s">
        <v>505</v>
      </c>
      <c r="J1008" s="11" t="str">
        <f>"12-16h"</f>
        <v>12-16h</v>
      </c>
      <c r="K1008" s="12" t="s">
        <v>47</v>
      </c>
      <c r="L1008" s="69" t="s">
        <v>520</v>
      </c>
      <c r="M1008" s="148">
        <v>1</v>
      </c>
      <c r="N1008" s="158"/>
      <c r="O1008" s="149"/>
      <c r="P1008" s="149"/>
      <c r="Q1008" s="149"/>
      <c r="R1008" s="149"/>
      <c r="S1008" s="149"/>
      <c r="T1008" s="150"/>
      <c r="U1008" s="132" t="s">
        <v>373</v>
      </c>
      <c r="V1008" s="133" t="str">
        <f>VLOOKUP(A1008,DB_ACS_Q1_Q4!$A$4:$AD$1328,13)</f>
        <v>Gas Natural</v>
      </c>
      <c r="W1008" s="134" t="str">
        <f>VLOOKUP(A1008,DB_REF_Q1_Q4!$A$4:$AD$1328,13)</f>
        <v>Ninguno</v>
      </c>
    </row>
    <row r="1009" spans="1:23" ht="12" customHeight="1">
      <c r="A1009" s="10">
        <v>1005</v>
      </c>
      <c r="B1009" s="69" t="s">
        <v>113</v>
      </c>
      <c r="C1009" s="69" t="s">
        <v>71</v>
      </c>
      <c r="D1009" s="11" t="s">
        <v>25</v>
      </c>
      <c r="E1009" s="11" t="s">
        <v>303</v>
      </c>
      <c r="F1009" s="12" t="s">
        <v>48</v>
      </c>
      <c r="G1009" s="12" t="s">
        <v>310</v>
      </c>
      <c r="H1009" s="12" t="s">
        <v>307</v>
      </c>
      <c r="I1009" s="12" t="s">
        <v>505</v>
      </c>
      <c r="J1009" s="11" t="str">
        <f>"12-16h"</f>
        <v>12-16h</v>
      </c>
      <c r="K1009" s="12" t="s">
        <v>47</v>
      </c>
      <c r="L1009" s="69" t="s">
        <v>520</v>
      </c>
      <c r="M1009" s="148"/>
      <c r="N1009" s="158"/>
      <c r="O1009" s="149"/>
      <c r="P1009" s="149"/>
      <c r="Q1009" s="149"/>
      <c r="R1009" s="149"/>
      <c r="S1009" s="149">
        <v>1</v>
      </c>
      <c r="T1009" s="150"/>
      <c r="U1009" s="132" t="s">
        <v>371</v>
      </c>
      <c r="V1009" s="133" t="str">
        <f>VLOOKUP(A1009,DB_ACS_Q1_Q4!$A$4:$AD$1328,13)</f>
        <v>Electricidad</v>
      </c>
      <c r="W1009" s="134" t="str">
        <f>VLOOKUP(A1009,DB_REF_Q1_Q4!$A$4:$AD$1328,13)</f>
        <v>Ninguno</v>
      </c>
    </row>
    <row r="1010" spans="1:23" ht="12" customHeight="1">
      <c r="A1010" s="10">
        <v>1006</v>
      </c>
      <c r="B1010" s="69" t="s">
        <v>112</v>
      </c>
      <c r="C1010" s="69" t="s">
        <v>71</v>
      </c>
      <c r="D1010" s="11" t="s">
        <v>51</v>
      </c>
      <c r="E1010" s="11" t="s">
        <v>303</v>
      </c>
      <c r="F1010" s="12" t="s">
        <v>50</v>
      </c>
      <c r="G1010" s="12" t="s">
        <v>310</v>
      </c>
      <c r="H1010" s="12" t="s">
        <v>306</v>
      </c>
      <c r="I1010" s="103" t="s">
        <v>505</v>
      </c>
      <c r="J1010" s="12" t="str">
        <f>"≥17h"</f>
        <v>≥17h</v>
      </c>
      <c r="K1010" s="12" t="s">
        <v>513</v>
      </c>
      <c r="L1010" s="69" t="s">
        <v>520</v>
      </c>
      <c r="M1010" s="148"/>
      <c r="N1010" s="158"/>
      <c r="O1010" s="149">
        <v>1</v>
      </c>
      <c r="P1010" s="149"/>
      <c r="Q1010" s="149"/>
      <c r="R1010" s="149"/>
      <c r="S1010" s="149"/>
      <c r="T1010" s="150"/>
      <c r="U1010" s="132" t="s">
        <v>371</v>
      </c>
      <c r="V1010" s="133" t="str">
        <f>VLOOKUP(A1010,DB_ACS_Q1_Q4!$A$4:$AD$1328,13)</f>
        <v>Electricidad</v>
      </c>
      <c r="W1010" s="134" t="str">
        <f>VLOOKUP(A1010,DB_REF_Q1_Q4!$A$4:$AD$1328,13)</f>
        <v>Ninguno</v>
      </c>
    </row>
    <row r="1011" spans="1:23" ht="12" customHeight="1">
      <c r="A1011" s="10">
        <v>1007</v>
      </c>
      <c r="B1011" s="69" t="s">
        <v>113</v>
      </c>
      <c r="C1011" s="69" t="s">
        <v>71</v>
      </c>
      <c r="D1011" s="11" t="s">
        <v>51</v>
      </c>
      <c r="E1011" s="11" t="s">
        <v>304</v>
      </c>
      <c r="F1011" s="12" t="s">
        <v>50</v>
      </c>
      <c r="G1011" s="12" t="s">
        <v>310</v>
      </c>
      <c r="H1011" s="12" t="s">
        <v>306</v>
      </c>
      <c r="I1011" s="103" t="s">
        <v>504</v>
      </c>
      <c r="J1011" s="11" t="str">
        <f>"12-16h"</f>
        <v>12-16h</v>
      </c>
      <c r="K1011" s="12" t="s">
        <v>512</v>
      </c>
      <c r="L1011" s="69" t="s">
        <v>520</v>
      </c>
      <c r="M1011" s="148"/>
      <c r="N1011" s="158"/>
      <c r="O1011" s="149"/>
      <c r="P1011" s="149">
        <v>1</v>
      </c>
      <c r="Q1011" s="149"/>
      <c r="R1011" s="149"/>
      <c r="S1011" s="149"/>
      <c r="T1011" s="150"/>
      <c r="U1011" s="132" t="s">
        <v>373</v>
      </c>
      <c r="V1011" s="133" t="str">
        <f>VLOOKUP(A1011,DB_ACS_Q1_Q4!$A$4:$AD$1328,13)</f>
        <v>Gas Natural</v>
      </c>
      <c r="W1011" s="134" t="str">
        <f>VLOOKUP(A1011,DB_REF_Q1_Q4!$A$4:$AD$1328,13)</f>
        <v>Ninguno</v>
      </c>
    </row>
    <row r="1012" spans="1:23" ht="12" customHeight="1">
      <c r="A1012" s="10">
        <v>1008</v>
      </c>
      <c r="B1012" s="69" t="s">
        <v>249</v>
      </c>
      <c r="C1012" s="69" t="s">
        <v>245</v>
      </c>
      <c r="D1012" s="11" t="s">
        <v>25</v>
      </c>
      <c r="E1012" s="11" t="s">
        <v>303</v>
      </c>
      <c r="F1012" s="12" t="s">
        <v>48</v>
      </c>
      <c r="G1012" s="12" t="s">
        <v>310</v>
      </c>
      <c r="H1012" s="12" t="s">
        <v>308</v>
      </c>
      <c r="I1012" s="103" t="s">
        <v>504</v>
      </c>
      <c r="J1012" s="12" t="str">
        <f t="shared" ref="J1012:J1018" si="42">"≥17h"</f>
        <v>≥17h</v>
      </c>
      <c r="K1012" s="12" t="s">
        <v>513</v>
      </c>
      <c r="L1012" s="69" t="s">
        <v>520</v>
      </c>
      <c r="M1012" s="148">
        <v>1</v>
      </c>
      <c r="N1012" s="158"/>
      <c r="O1012" s="149"/>
      <c r="P1012" s="149">
        <v>1</v>
      </c>
      <c r="Q1012" s="149"/>
      <c r="R1012" s="149"/>
      <c r="S1012" s="149"/>
      <c r="T1012" s="150"/>
      <c r="U1012" s="132" t="s">
        <v>342</v>
      </c>
      <c r="V1012" s="133" t="str">
        <f>VLOOKUP(A1012,DB_ACS_Q1_Q4!$A$4:$AD$1328,13)</f>
        <v>GLP</v>
      </c>
      <c r="W1012" s="134" t="str">
        <f>VLOOKUP(A1012,DB_REF_Q1_Q4!$A$4:$AD$1328,13)</f>
        <v>Ninguno</v>
      </c>
    </row>
    <row r="1013" spans="1:23" ht="12" customHeight="1">
      <c r="A1013" s="10">
        <v>1009</v>
      </c>
      <c r="B1013" s="69" t="s">
        <v>273</v>
      </c>
      <c r="C1013" s="69" t="s">
        <v>89</v>
      </c>
      <c r="D1013" s="11" t="s">
        <v>25</v>
      </c>
      <c r="E1013" s="11" t="s">
        <v>304</v>
      </c>
      <c r="F1013" s="12" t="s">
        <v>50</v>
      </c>
      <c r="G1013" s="12" t="s">
        <v>310</v>
      </c>
      <c r="H1013" s="12" t="s">
        <v>306</v>
      </c>
      <c r="I1013" s="103" t="s">
        <v>504</v>
      </c>
      <c r="J1013" s="12" t="str">
        <f t="shared" si="42"/>
        <v>≥17h</v>
      </c>
      <c r="K1013" s="12" t="s">
        <v>47</v>
      </c>
      <c r="L1013" s="69" t="s">
        <v>520</v>
      </c>
      <c r="M1013" s="148">
        <v>1</v>
      </c>
      <c r="N1013" s="158"/>
      <c r="O1013" s="149"/>
      <c r="P1013" s="149">
        <v>1</v>
      </c>
      <c r="Q1013" s="149"/>
      <c r="R1013" s="149"/>
      <c r="S1013" s="149"/>
      <c r="T1013" s="150"/>
      <c r="U1013" s="132" t="s">
        <v>371</v>
      </c>
      <c r="V1013" s="133" t="str">
        <f>VLOOKUP(A1013,DB_ACS_Q1_Q4!$A$4:$AD$1328,13)</f>
        <v>Electricidad</v>
      </c>
      <c r="W1013" s="134" t="str">
        <f>VLOOKUP(A1013,DB_REF_Q1_Q4!$A$4:$AD$1328,13)</f>
        <v>Ninguno</v>
      </c>
    </row>
    <row r="1014" spans="1:23" ht="12" customHeight="1">
      <c r="A1014" s="10">
        <v>1010</v>
      </c>
      <c r="B1014" s="69" t="s">
        <v>273</v>
      </c>
      <c r="C1014" s="69" t="s">
        <v>89</v>
      </c>
      <c r="D1014" s="11" t="s">
        <v>51</v>
      </c>
      <c r="E1014" s="11" t="s">
        <v>303</v>
      </c>
      <c r="F1014" s="12" t="s">
        <v>48</v>
      </c>
      <c r="G1014" s="12" t="s">
        <v>310</v>
      </c>
      <c r="H1014" s="12" t="s">
        <v>306</v>
      </c>
      <c r="I1014" s="103" t="s">
        <v>505</v>
      </c>
      <c r="J1014" s="12" t="str">
        <f t="shared" si="42"/>
        <v>≥17h</v>
      </c>
      <c r="K1014" s="12" t="s">
        <v>512</v>
      </c>
      <c r="L1014" s="69" t="s">
        <v>520</v>
      </c>
      <c r="M1014" s="148"/>
      <c r="N1014" s="158"/>
      <c r="O1014" s="149"/>
      <c r="P1014" s="149"/>
      <c r="Q1014" s="149"/>
      <c r="R1014" s="149">
        <v>1</v>
      </c>
      <c r="S1014" s="149"/>
      <c r="T1014" s="150"/>
      <c r="U1014" s="132" t="s">
        <v>371</v>
      </c>
      <c r="V1014" s="133" t="str">
        <f>VLOOKUP(A1014,DB_ACS_Q1_Q4!$A$4:$AD$1328,13)</f>
        <v>Electricidad</v>
      </c>
      <c r="W1014" s="134" t="str">
        <f>VLOOKUP(A1014,DB_REF_Q1_Q4!$A$4:$AD$1328,13)</f>
        <v>Ninguno</v>
      </c>
    </row>
    <row r="1015" spans="1:23" ht="12" customHeight="1">
      <c r="A1015" s="10">
        <v>1011</v>
      </c>
      <c r="B1015" s="69" t="s">
        <v>92</v>
      </c>
      <c r="C1015" s="69" t="s">
        <v>89</v>
      </c>
      <c r="D1015" s="11" t="s">
        <v>25</v>
      </c>
      <c r="E1015" s="11" t="s">
        <v>304</v>
      </c>
      <c r="F1015" s="12" t="s">
        <v>48</v>
      </c>
      <c r="G1015" s="12" t="s">
        <v>310</v>
      </c>
      <c r="H1015" s="12" t="s">
        <v>306</v>
      </c>
      <c r="I1015" s="11" t="s">
        <v>507</v>
      </c>
      <c r="J1015" s="12" t="str">
        <f t="shared" si="42"/>
        <v>≥17h</v>
      </c>
      <c r="K1015" s="12" t="s">
        <v>513</v>
      </c>
      <c r="L1015" s="69" t="s">
        <v>520</v>
      </c>
      <c r="M1015" s="148">
        <v>1</v>
      </c>
      <c r="N1015" s="158"/>
      <c r="O1015" s="149"/>
      <c r="P1015" s="149"/>
      <c r="Q1015" s="149"/>
      <c r="R1015" s="149"/>
      <c r="S1015" s="149"/>
      <c r="T1015" s="150"/>
      <c r="U1015" s="132" t="s">
        <v>342</v>
      </c>
      <c r="V1015" s="133" t="str">
        <f>VLOOKUP(A1015,DB_ACS_Q1_Q4!$A$4:$AD$1328,13)</f>
        <v>Electricidad</v>
      </c>
      <c r="W1015" s="134" t="str">
        <f>VLOOKUP(A1015,DB_REF_Q1_Q4!$A$4:$AD$1328,13)</f>
        <v>Ninguno</v>
      </c>
    </row>
    <row r="1016" spans="1:23" ht="12" customHeight="1">
      <c r="A1016" s="10">
        <v>1012</v>
      </c>
      <c r="B1016" s="69" t="s">
        <v>92</v>
      </c>
      <c r="C1016" s="69" t="s">
        <v>89</v>
      </c>
      <c r="D1016" s="11" t="s">
        <v>25</v>
      </c>
      <c r="E1016" s="11" t="s">
        <v>303</v>
      </c>
      <c r="F1016" s="12" t="s">
        <v>48</v>
      </c>
      <c r="G1016" s="12" t="s">
        <v>310</v>
      </c>
      <c r="H1016" s="12" t="s">
        <v>306</v>
      </c>
      <c r="I1016" s="103" t="s">
        <v>504</v>
      </c>
      <c r="J1016" s="12" t="str">
        <f t="shared" si="42"/>
        <v>≥17h</v>
      </c>
      <c r="K1016" s="12" t="s">
        <v>47</v>
      </c>
      <c r="L1016" s="69" t="s">
        <v>520</v>
      </c>
      <c r="M1016" s="148">
        <v>1</v>
      </c>
      <c r="N1016" s="158"/>
      <c r="O1016" s="149"/>
      <c r="P1016" s="149"/>
      <c r="Q1016" s="149"/>
      <c r="R1016" s="149"/>
      <c r="S1016" s="149"/>
      <c r="T1016" s="150"/>
      <c r="U1016" s="132" t="s">
        <v>371</v>
      </c>
      <c r="V1016" s="133" t="str">
        <f>VLOOKUP(A1016,DB_ACS_Q1_Q4!$A$4:$AD$1328,13)</f>
        <v>Electricidad</v>
      </c>
      <c r="W1016" s="134" t="str">
        <f>VLOOKUP(A1016,DB_REF_Q1_Q4!$A$4:$AD$1328,13)</f>
        <v>Ninguno</v>
      </c>
    </row>
    <row r="1017" spans="1:23" ht="12" customHeight="1">
      <c r="A1017" s="10">
        <v>1013</v>
      </c>
      <c r="B1017" s="69" t="s">
        <v>106</v>
      </c>
      <c r="C1017" s="69" t="s">
        <v>71</v>
      </c>
      <c r="D1017" s="11" t="s">
        <v>25</v>
      </c>
      <c r="E1017" s="11" t="s">
        <v>303</v>
      </c>
      <c r="F1017" s="12" t="s">
        <v>50</v>
      </c>
      <c r="G1017" s="12" t="s">
        <v>510</v>
      </c>
      <c r="H1017" s="12" t="s">
        <v>306</v>
      </c>
      <c r="I1017" s="11" t="s">
        <v>507</v>
      </c>
      <c r="J1017" s="12" t="str">
        <f t="shared" si="42"/>
        <v>≥17h</v>
      </c>
      <c r="K1017" s="12" t="s">
        <v>47</v>
      </c>
      <c r="L1017" s="69" t="s">
        <v>520</v>
      </c>
      <c r="M1017" s="148">
        <v>1</v>
      </c>
      <c r="N1017" s="158"/>
      <c r="O1017" s="149"/>
      <c r="P1017" s="149"/>
      <c r="Q1017" s="149"/>
      <c r="R1017" s="149">
        <v>1</v>
      </c>
      <c r="S1017" s="149"/>
      <c r="T1017" s="150"/>
      <c r="U1017" s="132" t="s">
        <v>373</v>
      </c>
      <c r="V1017" s="133" t="str">
        <f>VLOOKUP(A1017,DB_ACS_Q1_Q4!$A$4:$AD$1328,13)</f>
        <v>Gas Natural</v>
      </c>
      <c r="W1017" s="134" t="str">
        <f>VLOOKUP(A1017,DB_REF_Q1_Q4!$A$4:$AD$1328,13)</f>
        <v>Ninguno</v>
      </c>
    </row>
    <row r="1018" spans="1:23" ht="12" customHeight="1">
      <c r="A1018" s="10">
        <v>1014</v>
      </c>
      <c r="B1018" s="69" t="s">
        <v>106</v>
      </c>
      <c r="C1018" s="69" t="s">
        <v>71</v>
      </c>
      <c r="D1018" s="11" t="s">
        <v>51</v>
      </c>
      <c r="E1018" s="11" t="s">
        <v>304</v>
      </c>
      <c r="F1018" s="12" t="s">
        <v>49</v>
      </c>
      <c r="G1018" s="12" t="s">
        <v>510</v>
      </c>
      <c r="H1018" s="12" t="s">
        <v>306</v>
      </c>
      <c r="I1018" s="11" t="s">
        <v>504</v>
      </c>
      <c r="J1018" s="12" t="str">
        <f t="shared" si="42"/>
        <v>≥17h</v>
      </c>
      <c r="K1018" s="12" t="s">
        <v>512</v>
      </c>
      <c r="L1018" s="69" t="s">
        <v>520</v>
      </c>
      <c r="M1018" s="148"/>
      <c r="N1018" s="158"/>
      <c r="O1018" s="149"/>
      <c r="P1018" s="149"/>
      <c r="Q1018" s="149"/>
      <c r="R1018" s="149"/>
      <c r="S1018" s="149">
        <v>1</v>
      </c>
      <c r="T1018" s="150"/>
      <c r="U1018" s="132" t="s">
        <v>373</v>
      </c>
      <c r="V1018" s="133" t="str">
        <f>VLOOKUP(A1018,DB_ACS_Q1_Q4!$A$4:$AD$1328,13)</f>
        <v>Gas Natural</v>
      </c>
      <c r="W1018" s="134" t="str">
        <f>VLOOKUP(A1018,DB_REF_Q1_Q4!$A$4:$AD$1328,13)</f>
        <v>Ninguno</v>
      </c>
    </row>
    <row r="1019" spans="1:23" ht="12" customHeight="1">
      <c r="A1019" s="10">
        <v>1015</v>
      </c>
      <c r="B1019" s="69" t="s">
        <v>90</v>
      </c>
      <c r="C1019" s="69" t="s">
        <v>89</v>
      </c>
      <c r="D1019" s="11" t="s">
        <v>25</v>
      </c>
      <c r="E1019" s="11" t="s">
        <v>303</v>
      </c>
      <c r="F1019" s="12" t="s">
        <v>50</v>
      </c>
      <c r="G1019" s="12" t="s">
        <v>310</v>
      </c>
      <c r="H1019" s="12" t="s">
        <v>306</v>
      </c>
      <c r="I1019" s="103" t="s">
        <v>504</v>
      </c>
      <c r="J1019" s="11" t="str">
        <f>"12-16h"</f>
        <v>12-16h</v>
      </c>
      <c r="K1019" s="12" t="s">
        <v>513</v>
      </c>
      <c r="L1019" s="69" t="s">
        <v>520</v>
      </c>
      <c r="M1019" s="148">
        <v>1</v>
      </c>
      <c r="N1019" s="158"/>
      <c r="O1019" s="149"/>
      <c r="P1019" s="149"/>
      <c r="Q1019" s="149"/>
      <c r="R1019" s="149"/>
      <c r="S1019" s="149"/>
      <c r="T1019" s="150"/>
      <c r="U1019" s="132" t="s">
        <v>373</v>
      </c>
      <c r="V1019" s="133" t="str">
        <f>VLOOKUP(A1019,DB_ACS_Q1_Q4!$A$4:$AD$1328,13)</f>
        <v>Gas Natural</v>
      </c>
      <c r="W1019" s="134" t="str">
        <f>VLOOKUP(A1019,DB_REF_Q1_Q4!$A$4:$AD$1328,13)</f>
        <v>Ninguno</v>
      </c>
    </row>
    <row r="1020" spans="1:23" ht="12" customHeight="1">
      <c r="A1020" s="10">
        <v>1016</v>
      </c>
      <c r="B1020" s="69" t="s">
        <v>114</v>
      </c>
      <c r="C1020" s="69" t="s">
        <v>71</v>
      </c>
      <c r="D1020" s="11" t="s">
        <v>51</v>
      </c>
      <c r="E1020" s="11" t="s">
        <v>303</v>
      </c>
      <c r="F1020" s="12" t="s">
        <v>48</v>
      </c>
      <c r="G1020" s="12" t="s">
        <v>310</v>
      </c>
      <c r="H1020" s="12" t="s">
        <v>306</v>
      </c>
      <c r="I1020" s="103" t="s">
        <v>505</v>
      </c>
      <c r="J1020" s="12" t="str">
        <f>"≥17h"</f>
        <v>≥17h</v>
      </c>
      <c r="K1020" s="12" t="s">
        <v>513</v>
      </c>
      <c r="L1020" s="69" t="s">
        <v>520</v>
      </c>
      <c r="M1020" s="148"/>
      <c r="N1020" s="158"/>
      <c r="O1020" s="149"/>
      <c r="P1020" s="149">
        <v>1</v>
      </c>
      <c r="Q1020" s="149"/>
      <c r="R1020" s="149"/>
      <c r="S1020" s="149"/>
      <c r="T1020" s="150"/>
      <c r="U1020" s="132" t="s">
        <v>372</v>
      </c>
      <c r="V1020" s="133" t="str">
        <f>VLOOKUP(A1020,DB_ACS_Q1_Q4!$A$4:$AD$1328,13)</f>
        <v>GLP</v>
      </c>
      <c r="W1020" s="134" t="str">
        <f>VLOOKUP(A1020,DB_REF_Q1_Q4!$A$4:$AD$1328,13)</f>
        <v>Ninguno</v>
      </c>
    </row>
    <row r="1021" spans="1:23" ht="12" customHeight="1">
      <c r="A1021" s="10">
        <v>1017</v>
      </c>
      <c r="B1021" s="69" t="s">
        <v>90</v>
      </c>
      <c r="C1021" s="69" t="s">
        <v>89</v>
      </c>
      <c r="D1021" s="11" t="s">
        <v>51</v>
      </c>
      <c r="E1021" s="11" t="s">
        <v>304</v>
      </c>
      <c r="F1021" s="12" t="s">
        <v>48</v>
      </c>
      <c r="G1021" s="12" t="s">
        <v>310</v>
      </c>
      <c r="H1021" s="12" t="s">
        <v>306</v>
      </c>
      <c r="I1021" s="11" t="s">
        <v>504</v>
      </c>
      <c r="J1021" s="12" t="str">
        <f>"≥17h"</f>
        <v>≥17h</v>
      </c>
      <c r="K1021" s="12" t="s">
        <v>47</v>
      </c>
      <c r="L1021" s="69" t="s">
        <v>520</v>
      </c>
      <c r="M1021" s="148">
        <v>1</v>
      </c>
      <c r="N1021" s="158"/>
      <c r="O1021" s="149"/>
      <c r="P1021" s="149"/>
      <c r="Q1021" s="149"/>
      <c r="R1021" s="149"/>
      <c r="S1021" s="149"/>
      <c r="T1021" s="150"/>
      <c r="U1021" s="132" t="s">
        <v>371</v>
      </c>
      <c r="V1021" s="133" t="str">
        <f>VLOOKUP(A1021,DB_ACS_Q1_Q4!$A$4:$AD$1328,13)</f>
        <v>Gas Natural</v>
      </c>
      <c r="W1021" s="134" t="str">
        <f>VLOOKUP(A1021,DB_REF_Q1_Q4!$A$4:$AD$1328,13)</f>
        <v>Ninguno</v>
      </c>
    </row>
    <row r="1022" spans="1:23" ht="12" customHeight="1">
      <c r="A1022" s="10">
        <v>1018</v>
      </c>
      <c r="B1022" s="69" t="s">
        <v>159</v>
      </c>
      <c r="C1022" s="69" t="s">
        <v>60</v>
      </c>
      <c r="D1022" s="11" t="s">
        <v>51</v>
      </c>
      <c r="E1022" s="11" t="s">
        <v>304</v>
      </c>
      <c r="F1022" s="12" t="s">
        <v>50</v>
      </c>
      <c r="G1022" s="12" t="s">
        <v>510</v>
      </c>
      <c r="H1022" s="12" t="s">
        <v>308</v>
      </c>
      <c r="I1022" s="11" t="s">
        <v>507</v>
      </c>
      <c r="J1022" s="12" t="str">
        <f>"≥17h"</f>
        <v>≥17h</v>
      </c>
      <c r="K1022" s="12" t="s">
        <v>513</v>
      </c>
      <c r="L1022" s="69" t="s">
        <v>520</v>
      </c>
      <c r="M1022" s="148">
        <v>1</v>
      </c>
      <c r="N1022" s="158"/>
      <c r="O1022" s="149"/>
      <c r="P1022" s="149"/>
      <c r="Q1022" s="149"/>
      <c r="R1022" s="149"/>
      <c r="S1022" s="149">
        <v>1</v>
      </c>
      <c r="T1022" s="150"/>
      <c r="U1022" s="132" t="s">
        <v>374</v>
      </c>
      <c r="V1022" s="133" t="str">
        <f>VLOOKUP(A1022,DB_ACS_Q1_Q4!$A$4:$AD$1328,13)</f>
        <v>Gasóleo</v>
      </c>
      <c r="W1022" s="134" t="str">
        <f>VLOOKUP(A1022,DB_REF_Q1_Q4!$A$4:$AD$1328,13)</f>
        <v>Ninguno</v>
      </c>
    </row>
    <row r="1023" spans="1:23" ht="12" customHeight="1">
      <c r="A1023" s="10">
        <v>1019</v>
      </c>
      <c r="B1023" s="69" t="s">
        <v>249</v>
      </c>
      <c r="C1023" s="69" t="s">
        <v>245</v>
      </c>
      <c r="D1023" s="11" t="s">
        <v>51</v>
      </c>
      <c r="E1023" s="11" t="s">
        <v>304</v>
      </c>
      <c r="F1023" s="12" t="s">
        <v>50</v>
      </c>
      <c r="G1023" s="12" t="s">
        <v>310</v>
      </c>
      <c r="H1023" s="12" t="s">
        <v>306</v>
      </c>
      <c r="I1023" s="11" t="s">
        <v>507</v>
      </c>
      <c r="J1023" s="12" t="str">
        <f>"≥17h"</f>
        <v>≥17h</v>
      </c>
      <c r="K1023" s="12" t="s">
        <v>512</v>
      </c>
      <c r="L1023" s="69" t="s">
        <v>520</v>
      </c>
      <c r="M1023" s="148">
        <v>1</v>
      </c>
      <c r="N1023" s="158"/>
      <c r="O1023" s="149"/>
      <c r="P1023" s="149"/>
      <c r="Q1023" s="149"/>
      <c r="R1023" s="149"/>
      <c r="S1023" s="149"/>
      <c r="T1023" s="150"/>
      <c r="U1023" s="132" t="s">
        <v>373</v>
      </c>
      <c r="V1023" s="133" t="str">
        <f>VLOOKUP(A1023,DB_ACS_Q1_Q4!$A$4:$AD$1328,13)</f>
        <v>Gas Natural</v>
      </c>
      <c r="W1023" s="134" t="str">
        <f>VLOOKUP(A1023,DB_REF_Q1_Q4!$A$4:$AD$1328,13)</f>
        <v>Ninguno</v>
      </c>
    </row>
    <row r="1024" spans="1:23" ht="12" customHeight="1">
      <c r="A1024" s="10">
        <v>1020</v>
      </c>
      <c r="B1024" s="69" t="s">
        <v>161</v>
      </c>
      <c r="C1024" s="69" t="s">
        <v>60</v>
      </c>
      <c r="D1024" s="11" t="s">
        <v>51</v>
      </c>
      <c r="E1024" s="11" t="s">
        <v>304</v>
      </c>
      <c r="F1024" s="12" t="s">
        <v>50</v>
      </c>
      <c r="G1024" s="12" t="s">
        <v>510</v>
      </c>
      <c r="H1024" s="12" t="s">
        <v>308</v>
      </c>
      <c r="I1024" s="11" t="s">
        <v>507</v>
      </c>
      <c r="J1024" s="11" t="str">
        <f>"12-16h"</f>
        <v>12-16h</v>
      </c>
      <c r="K1024" s="12" t="s">
        <v>47</v>
      </c>
      <c r="L1024" s="69" t="s">
        <v>520</v>
      </c>
      <c r="M1024" s="148"/>
      <c r="N1024" s="158"/>
      <c r="O1024" s="149"/>
      <c r="P1024" s="149">
        <v>1</v>
      </c>
      <c r="Q1024" s="149"/>
      <c r="R1024" s="149"/>
      <c r="S1024" s="149"/>
      <c r="T1024" s="150"/>
      <c r="U1024" s="132" t="s">
        <v>309</v>
      </c>
      <c r="V1024" s="133" t="str">
        <f>VLOOKUP(A1024,DB_ACS_Q1_Q4!$A$4:$AD$1328,13)</f>
        <v>Otros</v>
      </c>
      <c r="W1024" s="134" t="str">
        <f>VLOOKUP(A1024,DB_REF_Q1_Q4!$A$4:$AD$1328,13)</f>
        <v>Ninguno</v>
      </c>
    </row>
    <row r="1025" spans="1:23" ht="12" customHeight="1">
      <c r="A1025" s="10">
        <v>1021</v>
      </c>
      <c r="B1025" s="69" t="s">
        <v>247</v>
      </c>
      <c r="C1025" s="69" t="s">
        <v>245</v>
      </c>
      <c r="D1025" s="11" t="str">
        <f>"+60"</f>
        <v>+60</v>
      </c>
      <c r="E1025" s="11" t="s">
        <v>303</v>
      </c>
      <c r="F1025" s="12" t="s">
        <v>48</v>
      </c>
      <c r="G1025" s="12" t="s">
        <v>510</v>
      </c>
      <c r="H1025" s="12" t="s">
        <v>307</v>
      </c>
      <c r="I1025" s="11" t="s">
        <v>504</v>
      </c>
      <c r="J1025" s="12" t="str">
        <f t="shared" ref="J1025:J1031" si="43">"≥17h"</f>
        <v>≥17h</v>
      </c>
      <c r="K1025" s="12" t="s">
        <v>47</v>
      </c>
      <c r="L1025" s="69" t="s">
        <v>520</v>
      </c>
      <c r="M1025" s="148">
        <v>1</v>
      </c>
      <c r="N1025" s="158"/>
      <c r="O1025" s="149"/>
      <c r="P1025" s="149"/>
      <c r="Q1025" s="149"/>
      <c r="R1025" s="149"/>
      <c r="S1025" s="149"/>
      <c r="T1025" s="150"/>
      <c r="U1025" s="132" t="s">
        <v>373</v>
      </c>
      <c r="V1025" s="133" t="str">
        <f>VLOOKUP(A1025,DB_ACS_Q1_Q4!$A$4:$AD$1328,13)</f>
        <v>Gas Natural</v>
      </c>
      <c r="W1025" s="134" t="str">
        <f>VLOOKUP(A1025,DB_REF_Q1_Q4!$A$4:$AD$1328,13)</f>
        <v>Ninguno</v>
      </c>
    </row>
    <row r="1026" spans="1:23" ht="12" customHeight="1">
      <c r="A1026" s="10">
        <v>1022</v>
      </c>
      <c r="B1026" s="69" t="s">
        <v>199</v>
      </c>
      <c r="C1026" s="69" t="s">
        <v>198</v>
      </c>
      <c r="D1026" s="11" t="s">
        <v>25</v>
      </c>
      <c r="E1026" s="11" t="s">
        <v>304</v>
      </c>
      <c r="F1026" s="12" t="s">
        <v>48</v>
      </c>
      <c r="G1026" s="12" t="s">
        <v>310</v>
      </c>
      <c r="H1026" s="12" t="s">
        <v>306</v>
      </c>
      <c r="I1026" s="11" t="s">
        <v>507</v>
      </c>
      <c r="J1026" s="12" t="str">
        <f t="shared" si="43"/>
        <v>≥17h</v>
      </c>
      <c r="K1026" s="12" t="s">
        <v>47</v>
      </c>
      <c r="L1026" s="69" t="s">
        <v>520</v>
      </c>
      <c r="M1026" s="148">
        <v>1</v>
      </c>
      <c r="N1026" s="158"/>
      <c r="O1026" s="149"/>
      <c r="P1026" s="149"/>
      <c r="Q1026" s="149"/>
      <c r="R1026" s="149"/>
      <c r="S1026" s="149"/>
      <c r="T1026" s="150"/>
      <c r="U1026" s="132" t="s">
        <v>374</v>
      </c>
      <c r="V1026" s="133" t="str">
        <f>VLOOKUP(A1026,DB_ACS_Q1_Q4!$A$4:$AD$1328,13)</f>
        <v>GLP</v>
      </c>
      <c r="W1026" s="134" t="str">
        <f>VLOOKUP(A1026,DB_REF_Q1_Q4!$A$4:$AD$1328,13)</f>
        <v>Ninguno</v>
      </c>
    </row>
    <row r="1027" spans="1:23" ht="12" customHeight="1">
      <c r="A1027" s="10">
        <v>1023</v>
      </c>
      <c r="B1027" s="69" t="s">
        <v>199</v>
      </c>
      <c r="C1027" s="69" t="s">
        <v>198</v>
      </c>
      <c r="D1027" s="11" t="s">
        <v>25</v>
      </c>
      <c r="E1027" s="11" t="s">
        <v>304</v>
      </c>
      <c r="F1027" s="12" t="s">
        <v>50</v>
      </c>
      <c r="G1027" s="12" t="s">
        <v>510</v>
      </c>
      <c r="H1027" s="12" t="s">
        <v>307</v>
      </c>
      <c r="I1027" s="11" t="s">
        <v>504</v>
      </c>
      <c r="J1027" s="12" t="str">
        <f t="shared" si="43"/>
        <v>≥17h</v>
      </c>
      <c r="K1027" s="12" t="s">
        <v>47</v>
      </c>
      <c r="L1027" s="69" t="s">
        <v>520</v>
      </c>
      <c r="M1027" s="148">
        <v>1</v>
      </c>
      <c r="N1027" s="158"/>
      <c r="O1027" s="149"/>
      <c r="P1027" s="149"/>
      <c r="Q1027" s="149"/>
      <c r="R1027" s="149"/>
      <c r="S1027" s="149"/>
      <c r="T1027" s="150"/>
      <c r="U1027" s="132" t="s">
        <v>374</v>
      </c>
      <c r="V1027" s="133" t="str">
        <f>VLOOKUP(A1027,DB_ACS_Q1_Q4!$A$4:$AD$1328,13)</f>
        <v>GLP</v>
      </c>
      <c r="W1027" s="134" t="str">
        <f>VLOOKUP(A1027,DB_REF_Q1_Q4!$A$4:$AD$1328,13)</f>
        <v>Ninguno</v>
      </c>
    </row>
    <row r="1028" spans="1:23" ht="12" customHeight="1">
      <c r="A1028" s="10">
        <v>1024</v>
      </c>
      <c r="B1028" s="69" t="s">
        <v>87</v>
      </c>
      <c r="C1028" s="69" t="s">
        <v>71</v>
      </c>
      <c r="D1028" s="11" t="s">
        <v>25</v>
      </c>
      <c r="E1028" s="11" t="s">
        <v>303</v>
      </c>
      <c r="F1028" s="12" t="s">
        <v>50</v>
      </c>
      <c r="G1028" s="12" t="s">
        <v>310</v>
      </c>
      <c r="H1028" s="12" t="s">
        <v>306</v>
      </c>
      <c r="I1028" s="103" t="s">
        <v>505</v>
      </c>
      <c r="J1028" s="12" t="str">
        <f t="shared" si="43"/>
        <v>≥17h</v>
      </c>
      <c r="K1028" s="12" t="s">
        <v>47</v>
      </c>
      <c r="L1028" s="69" t="s">
        <v>520</v>
      </c>
      <c r="M1028" s="148">
        <v>1</v>
      </c>
      <c r="N1028" s="158"/>
      <c r="O1028" s="149"/>
      <c r="P1028" s="149"/>
      <c r="Q1028" s="149"/>
      <c r="R1028" s="149"/>
      <c r="S1028" s="149"/>
      <c r="T1028" s="150"/>
      <c r="U1028" s="132" t="s">
        <v>373</v>
      </c>
      <c r="V1028" s="133" t="str">
        <f>VLOOKUP(A1028,DB_ACS_Q1_Q4!$A$4:$AD$1328,13)</f>
        <v>Gas Natural</v>
      </c>
      <c r="W1028" s="134" t="str">
        <f>VLOOKUP(A1028,DB_REF_Q1_Q4!$A$4:$AD$1328,13)</f>
        <v>Ninguno</v>
      </c>
    </row>
    <row r="1029" spans="1:23" ht="12" customHeight="1">
      <c r="A1029" s="10">
        <v>1025</v>
      </c>
      <c r="B1029" s="69" t="s">
        <v>199</v>
      </c>
      <c r="C1029" s="69" t="s">
        <v>198</v>
      </c>
      <c r="D1029" s="11" t="s">
        <v>25</v>
      </c>
      <c r="E1029" s="11" t="s">
        <v>304</v>
      </c>
      <c r="F1029" s="12" t="s">
        <v>49</v>
      </c>
      <c r="G1029" s="12" t="s">
        <v>310</v>
      </c>
      <c r="H1029" s="12" t="s">
        <v>306</v>
      </c>
      <c r="I1029" s="11" t="s">
        <v>507</v>
      </c>
      <c r="J1029" s="12" t="str">
        <f t="shared" si="43"/>
        <v>≥17h</v>
      </c>
      <c r="K1029" s="12" t="s">
        <v>512</v>
      </c>
      <c r="L1029" s="69" t="s">
        <v>520</v>
      </c>
      <c r="M1029" s="148">
        <v>1</v>
      </c>
      <c r="N1029" s="158"/>
      <c r="O1029" s="149"/>
      <c r="P1029" s="149"/>
      <c r="Q1029" s="149"/>
      <c r="R1029" s="149"/>
      <c r="S1029" s="149"/>
      <c r="T1029" s="150"/>
      <c r="U1029" s="132" t="s">
        <v>371</v>
      </c>
      <c r="V1029" s="133" t="str">
        <f>VLOOKUP(A1029,DB_ACS_Q1_Q4!$A$4:$AD$1328,13)</f>
        <v>GLP</v>
      </c>
      <c r="W1029" s="134" t="str">
        <f>VLOOKUP(A1029,DB_REF_Q1_Q4!$A$4:$AD$1328,13)</f>
        <v>Ninguno</v>
      </c>
    </row>
    <row r="1030" spans="1:23" ht="12" customHeight="1">
      <c r="A1030" s="10">
        <v>1026</v>
      </c>
      <c r="B1030" s="69" t="s">
        <v>111</v>
      </c>
      <c r="C1030" s="69" t="s">
        <v>71</v>
      </c>
      <c r="D1030" s="11" t="s">
        <v>25</v>
      </c>
      <c r="E1030" s="11" t="s">
        <v>304</v>
      </c>
      <c r="F1030" s="12" t="s">
        <v>50</v>
      </c>
      <c r="G1030" s="12" t="s">
        <v>310</v>
      </c>
      <c r="H1030" s="12" t="s">
        <v>306</v>
      </c>
      <c r="I1030" s="103" t="s">
        <v>504</v>
      </c>
      <c r="J1030" s="12" t="str">
        <f t="shared" si="43"/>
        <v>≥17h</v>
      </c>
      <c r="K1030" s="12" t="s">
        <v>512</v>
      </c>
      <c r="L1030" s="69" t="s">
        <v>520</v>
      </c>
      <c r="M1030" s="148">
        <v>1</v>
      </c>
      <c r="N1030" s="158"/>
      <c r="O1030" s="149"/>
      <c r="P1030" s="149"/>
      <c r="Q1030" s="149"/>
      <c r="R1030" s="149"/>
      <c r="S1030" s="149"/>
      <c r="T1030" s="150"/>
      <c r="U1030" s="132" t="s">
        <v>371</v>
      </c>
      <c r="V1030" s="133" t="str">
        <f>VLOOKUP(A1030,DB_ACS_Q1_Q4!$A$4:$AD$1328,13)</f>
        <v>Gas Natural</v>
      </c>
      <c r="W1030" s="134" t="str">
        <f>VLOOKUP(A1030,DB_REF_Q1_Q4!$A$4:$AD$1328,13)</f>
        <v>Ninguno</v>
      </c>
    </row>
    <row r="1031" spans="1:23" ht="12" customHeight="1">
      <c r="A1031" s="10">
        <v>1027</v>
      </c>
      <c r="B1031" s="69" t="s">
        <v>106</v>
      </c>
      <c r="C1031" s="69" t="s">
        <v>71</v>
      </c>
      <c r="D1031" s="11" t="s">
        <v>51</v>
      </c>
      <c r="E1031" s="11" t="s">
        <v>304</v>
      </c>
      <c r="F1031" s="12" t="s">
        <v>50</v>
      </c>
      <c r="G1031" s="12" t="s">
        <v>310</v>
      </c>
      <c r="H1031" s="12" t="s">
        <v>306</v>
      </c>
      <c r="I1031" s="103" t="s">
        <v>504</v>
      </c>
      <c r="J1031" s="12" t="str">
        <f t="shared" si="43"/>
        <v>≥17h</v>
      </c>
      <c r="K1031" s="12" t="s">
        <v>512</v>
      </c>
      <c r="L1031" s="69" t="s">
        <v>520</v>
      </c>
      <c r="M1031" s="148">
        <v>1</v>
      </c>
      <c r="N1031" s="158"/>
      <c r="O1031" s="149"/>
      <c r="P1031" s="149"/>
      <c r="Q1031" s="149"/>
      <c r="R1031" s="149"/>
      <c r="S1031" s="149"/>
      <c r="T1031" s="150"/>
      <c r="U1031" s="132" t="s">
        <v>342</v>
      </c>
      <c r="V1031" s="133" t="str">
        <f>VLOOKUP(A1031,DB_ACS_Q1_Q4!$A$4:$AD$1328,13)</f>
        <v>Electricidad</v>
      </c>
      <c r="W1031" s="134" t="str">
        <f>VLOOKUP(A1031,DB_REF_Q1_Q4!$A$4:$AD$1328,13)</f>
        <v>Ninguno</v>
      </c>
    </row>
    <row r="1032" spans="1:23" ht="12" customHeight="1">
      <c r="A1032" s="10">
        <v>1028</v>
      </c>
      <c r="B1032" s="69" t="s">
        <v>199</v>
      </c>
      <c r="C1032" s="69" t="s">
        <v>198</v>
      </c>
      <c r="D1032" s="11" t="s">
        <v>51</v>
      </c>
      <c r="E1032" s="11" t="s">
        <v>303</v>
      </c>
      <c r="F1032" s="12" t="s">
        <v>50</v>
      </c>
      <c r="G1032" s="12" t="s">
        <v>510</v>
      </c>
      <c r="H1032" s="12" t="s">
        <v>306</v>
      </c>
      <c r="I1032" s="103" t="s">
        <v>504</v>
      </c>
      <c r="J1032" s="11" t="str">
        <f>"12-16h"</f>
        <v>12-16h</v>
      </c>
      <c r="K1032" s="12" t="s">
        <v>512</v>
      </c>
      <c r="L1032" s="69" t="s">
        <v>520</v>
      </c>
      <c r="M1032" s="148">
        <v>1</v>
      </c>
      <c r="N1032" s="158"/>
      <c r="O1032" s="149"/>
      <c r="P1032" s="149"/>
      <c r="Q1032" s="149"/>
      <c r="R1032" s="149"/>
      <c r="S1032" s="149"/>
      <c r="T1032" s="150"/>
      <c r="U1032" s="132" t="s">
        <v>374</v>
      </c>
      <c r="V1032" s="133" t="str">
        <f>VLOOKUP(A1032,DB_ACS_Q1_Q4!$A$4:$AD$1328,13)</f>
        <v>GLP</v>
      </c>
      <c r="W1032" s="134" t="str">
        <f>VLOOKUP(A1032,DB_REF_Q1_Q4!$A$4:$AD$1328,13)</f>
        <v>Ninguno</v>
      </c>
    </row>
    <row r="1033" spans="1:23" ht="12" customHeight="1">
      <c r="A1033" s="10">
        <v>1029</v>
      </c>
      <c r="B1033" s="69" t="s">
        <v>88</v>
      </c>
      <c r="C1033" s="69" t="s">
        <v>89</v>
      </c>
      <c r="D1033" s="11" t="s">
        <v>25</v>
      </c>
      <c r="E1033" s="11" t="s">
        <v>303</v>
      </c>
      <c r="F1033" s="12" t="s">
        <v>50</v>
      </c>
      <c r="G1033" s="12" t="s">
        <v>310</v>
      </c>
      <c r="H1033" s="12" t="s">
        <v>306</v>
      </c>
      <c r="I1033" s="11" t="s">
        <v>504</v>
      </c>
      <c r="J1033" s="11" t="str">
        <f>"12-16h"</f>
        <v>12-16h</v>
      </c>
      <c r="K1033" s="12" t="s">
        <v>513</v>
      </c>
      <c r="L1033" s="69" t="s">
        <v>520</v>
      </c>
      <c r="M1033" s="148"/>
      <c r="N1033" s="158"/>
      <c r="O1033" s="149"/>
      <c r="P1033" s="149">
        <v>1</v>
      </c>
      <c r="Q1033" s="149"/>
      <c r="R1033" s="149"/>
      <c r="S1033" s="149"/>
      <c r="T1033" s="150"/>
      <c r="U1033" s="132" t="s">
        <v>371</v>
      </c>
      <c r="V1033" s="133" t="str">
        <f>VLOOKUP(A1033,DB_ACS_Q1_Q4!$A$4:$AD$1328,13)</f>
        <v>Electricidad</v>
      </c>
      <c r="W1033" s="134" t="str">
        <f>VLOOKUP(A1033,DB_REF_Q1_Q4!$A$4:$AD$1328,13)</f>
        <v>Ninguno</v>
      </c>
    </row>
    <row r="1034" spans="1:23" ht="12" customHeight="1">
      <c r="A1034" s="10">
        <v>1030</v>
      </c>
      <c r="B1034" s="69" t="s">
        <v>199</v>
      </c>
      <c r="C1034" s="69" t="s">
        <v>198</v>
      </c>
      <c r="D1034" s="11" t="s">
        <v>51</v>
      </c>
      <c r="E1034" s="11" t="s">
        <v>303</v>
      </c>
      <c r="F1034" s="12" t="s">
        <v>48</v>
      </c>
      <c r="G1034" s="12" t="s">
        <v>510</v>
      </c>
      <c r="H1034" s="12" t="s">
        <v>306</v>
      </c>
      <c r="I1034" s="11" t="s">
        <v>504</v>
      </c>
      <c r="J1034" s="12" t="str">
        <f>"≥17h"</f>
        <v>≥17h</v>
      </c>
      <c r="K1034" s="12" t="s">
        <v>47</v>
      </c>
      <c r="L1034" s="69" t="s">
        <v>520</v>
      </c>
      <c r="M1034" s="148">
        <v>1</v>
      </c>
      <c r="N1034" s="158"/>
      <c r="O1034" s="149"/>
      <c r="P1034" s="149"/>
      <c r="Q1034" s="149"/>
      <c r="R1034" s="149"/>
      <c r="S1034" s="149"/>
      <c r="T1034" s="150"/>
      <c r="U1034" s="132" t="s">
        <v>372</v>
      </c>
      <c r="V1034" s="133" t="str">
        <f>VLOOKUP(A1034,DB_ACS_Q1_Q4!$A$4:$AD$1328,13)</f>
        <v>GLP</v>
      </c>
      <c r="W1034" s="134" t="str">
        <f>VLOOKUP(A1034,DB_REF_Q1_Q4!$A$4:$AD$1328,13)</f>
        <v>Ninguno</v>
      </c>
    </row>
    <row r="1035" spans="1:23" ht="12" customHeight="1">
      <c r="A1035" s="10">
        <v>1031</v>
      </c>
      <c r="B1035" s="69" t="s">
        <v>164</v>
      </c>
      <c r="C1035" s="69" t="s">
        <v>60</v>
      </c>
      <c r="D1035" s="11" t="s">
        <v>25</v>
      </c>
      <c r="E1035" s="11" t="s">
        <v>303</v>
      </c>
      <c r="F1035" s="12" t="s">
        <v>48</v>
      </c>
      <c r="G1035" s="12" t="s">
        <v>510</v>
      </c>
      <c r="H1035" s="12" t="s">
        <v>308</v>
      </c>
      <c r="I1035" s="103" t="s">
        <v>504</v>
      </c>
      <c r="J1035" s="12" t="str">
        <f>"≥17h"</f>
        <v>≥17h</v>
      </c>
      <c r="K1035" s="12" t="s">
        <v>512</v>
      </c>
      <c r="L1035" s="69" t="s">
        <v>520</v>
      </c>
      <c r="M1035" s="148"/>
      <c r="N1035" s="158"/>
      <c r="O1035" s="149"/>
      <c r="P1035" s="149">
        <v>1</v>
      </c>
      <c r="Q1035" s="149"/>
      <c r="R1035" s="149"/>
      <c r="S1035" s="149"/>
      <c r="T1035" s="150"/>
      <c r="U1035" s="132" t="s">
        <v>371</v>
      </c>
      <c r="V1035" s="133" t="str">
        <f>VLOOKUP(A1035,DB_ACS_Q1_Q4!$A$4:$AD$1328,13)</f>
        <v>Electricidad</v>
      </c>
      <c r="W1035" s="134" t="str">
        <f>VLOOKUP(A1035,DB_REF_Q1_Q4!$A$4:$AD$1328,13)</f>
        <v>Ninguno</v>
      </c>
    </row>
    <row r="1036" spans="1:23" ht="12" customHeight="1">
      <c r="A1036" s="10">
        <v>1032</v>
      </c>
      <c r="B1036" s="69" t="s">
        <v>199</v>
      </c>
      <c r="C1036" s="69" t="s">
        <v>198</v>
      </c>
      <c r="D1036" s="11" t="s">
        <v>51</v>
      </c>
      <c r="E1036" s="11" t="s">
        <v>303</v>
      </c>
      <c r="F1036" s="12" t="s">
        <v>49</v>
      </c>
      <c r="G1036" s="12" t="s">
        <v>310</v>
      </c>
      <c r="H1036" s="12" t="s">
        <v>308</v>
      </c>
      <c r="I1036" s="11" t="s">
        <v>507</v>
      </c>
      <c r="J1036" s="12" t="str">
        <f>"≥17h"</f>
        <v>≥17h</v>
      </c>
      <c r="K1036" s="12" t="s">
        <v>47</v>
      </c>
      <c r="L1036" s="69" t="s">
        <v>520</v>
      </c>
      <c r="M1036" s="148">
        <v>1</v>
      </c>
      <c r="N1036" s="158"/>
      <c r="O1036" s="149"/>
      <c r="P1036" s="149"/>
      <c r="Q1036" s="149"/>
      <c r="R1036" s="149"/>
      <c r="S1036" s="149"/>
      <c r="T1036" s="150"/>
      <c r="U1036" s="132" t="s">
        <v>342</v>
      </c>
      <c r="V1036" s="133" t="str">
        <f>VLOOKUP(A1036,DB_ACS_Q1_Q4!$A$4:$AD$1328,13)</f>
        <v>GLP</v>
      </c>
      <c r="W1036" s="134" t="str">
        <f>VLOOKUP(A1036,DB_REF_Q1_Q4!$A$4:$AD$1328,13)</f>
        <v>Ninguno</v>
      </c>
    </row>
    <row r="1037" spans="1:23" ht="12" customHeight="1">
      <c r="A1037" s="10">
        <v>1033</v>
      </c>
      <c r="B1037" s="69" t="s">
        <v>88</v>
      </c>
      <c r="C1037" s="69" t="s">
        <v>89</v>
      </c>
      <c r="D1037" s="11" t="s">
        <v>51</v>
      </c>
      <c r="E1037" s="11" t="s">
        <v>304</v>
      </c>
      <c r="F1037" s="12" t="s">
        <v>50</v>
      </c>
      <c r="G1037" s="12" t="s">
        <v>310</v>
      </c>
      <c r="H1037" s="12" t="s">
        <v>306</v>
      </c>
      <c r="I1037" s="103" t="s">
        <v>504</v>
      </c>
      <c r="J1037" s="11" t="str">
        <f>"12-16h"</f>
        <v>12-16h</v>
      </c>
      <c r="K1037" s="12" t="s">
        <v>512</v>
      </c>
      <c r="L1037" s="69" t="s">
        <v>520</v>
      </c>
      <c r="M1037" s="148">
        <v>1</v>
      </c>
      <c r="N1037" s="158"/>
      <c r="O1037" s="149"/>
      <c r="P1037" s="149">
        <v>1</v>
      </c>
      <c r="Q1037" s="149"/>
      <c r="R1037" s="149"/>
      <c r="S1037" s="149"/>
      <c r="T1037" s="150"/>
      <c r="U1037" s="132" t="s">
        <v>371</v>
      </c>
      <c r="V1037" s="133" t="str">
        <f>VLOOKUP(A1037,DB_ACS_Q1_Q4!$A$4:$AD$1328,13)</f>
        <v>GLP</v>
      </c>
      <c r="W1037" s="134" t="str">
        <f>VLOOKUP(A1037,DB_REF_Q1_Q4!$A$4:$AD$1328,13)</f>
        <v>Ninguno</v>
      </c>
    </row>
    <row r="1038" spans="1:23" ht="12" customHeight="1">
      <c r="A1038" s="10">
        <v>1034</v>
      </c>
      <c r="B1038" s="69" t="s">
        <v>164</v>
      </c>
      <c r="C1038" s="69" t="s">
        <v>60</v>
      </c>
      <c r="D1038" s="11" t="s">
        <v>51</v>
      </c>
      <c r="E1038" s="11" t="s">
        <v>303</v>
      </c>
      <c r="F1038" s="12" t="s">
        <v>50</v>
      </c>
      <c r="G1038" s="12" t="s">
        <v>510</v>
      </c>
      <c r="H1038" s="12" t="s">
        <v>308</v>
      </c>
      <c r="I1038" s="11" t="s">
        <v>507</v>
      </c>
      <c r="J1038" s="12" t="str">
        <f t="shared" ref="J1038:J1044" si="44">"≥17h"</f>
        <v>≥17h</v>
      </c>
      <c r="K1038" s="12" t="s">
        <v>47</v>
      </c>
      <c r="L1038" s="69" t="s">
        <v>520</v>
      </c>
      <c r="M1038" s="148">
        <v>1</v>
      </c>
      <c r="N1038" s="158"/>
      <c r="O1038" s="149"/>
      <c r="P1038" s="149">
        <v>1</v>
      </c>
      <c r="Q1038" s="149"/>
      <c r="R1038" s="149">
        <v>1</v>
      </c>
      <c r="S1038" s="149"/>
      <c r="T1038" s="150"/>
      <c r="U1038" s="132" t="s">
        <v>385</v>
      </c>
      <c r="V1038" s="133" t="str">
        <f>VLOOKUP(A1038,DB_ACS_Q1_Q4!$A$4:$AD$1328,13)</f>
        <v>Bomba de calor agua</v>
      </c>
      <c r="W1038" s="134" t="str">
        <f>VLOOKUP(A1038,DB_REF_Q1_Q4!$A$4:$AD$1328,13)</f>
        <v>Ninguno</v>
      </c>
    </row>
    <row r="1039" spans="1:23" ht="12" customHeight="1">
      <c r="A1039" s="10">
        <v>1035</v>
      </c>
      <c r="B1039" s="69" t="s">
        <v>106</v>
      </c>
      <c r="C1039" s="69" t="s">
        <v>71</v>
      </c>
      <c r="D1039" s="11" t="s">
        <v>51</v>
      </c>
      <c r="E1039" s="11" t="s">
        <v>304</v>
      </c>
      <c r="F1039" s="12" t="s">
        <v>48</v>
      </c>
      <c r="G1039" s="12" t="s">
        <v>510</v>
      </c>
      <c r="H1039" s="12" t="s">
        <v>308</v>
      </c>
      <c r="I1039" s="103" t="s">
        <v>504</v>
      </c>
      <c r="J1039" s="12" t="str">
        <f t="shared" si="44"/>
        <v>≥17h</v>
      </c>
      <c r="K1039" s="12" t="s">
        <v>513</v>
      </c>
      <c r="L1039" s="69" t="s">
        <v>520</v>
      </c>
      <c r="M1039" s="148">
        <v>1</v>
      </c>
      <c r="N1039" s="158"/>
      <c r="O1039" s="149"/>
      <c r="P1039" s="149">
        <v>1</v>
      </c>
      <c r="Q1039" s="149"/>
      <c r="R1039" s="149">
        <v>1</v>
      </c>
      <c r="S1039" s="149"/>
      <c r="T1039" s="150"/>
      <c r="U1039" s="132" t="s">
        <v>374</v>
      </c>
      <c r="V1039" s="133" t="str">
        <f>VLOOKUP(A1039,DB_ACS_Q1_Q4!$A$4:$AD$1328,13)</f>
        <v>Gasóleo</v>
      </c>
      <c r="W1039" s="134" t="str">
        <f>VLOOKUP(A1039,DB_REF_Q1_Q4!$A$4:$AD$1328,13)</f>
        <v>Ninguno</v>
      </c>
    </row>
    <row r="1040" spans="1:23" ht="12" customHeight="1">
      <c r="A1040" s="10">
        <v>1036</v>
      </c>
      <c r="B1040" s="69" t="s">
        <v>90</v>
      </c>
      <c r="C1040" s="69" t="s">
        <v>89</v>
      </c>
      <c r="D1040" s="11" t="s">
        <v>51</v>
      </c>
      <c r="E1040" s="11" t="s">
        <v>303</v>
      </c>
      <c r="F1040" s="12" t="s">
        <v>50</v>
      </c>
      <c r="G1040" s="12" t="s">
        <v>510</v>
      </c>
      <c r="H1040" s="12" t="s">
        <v>306</v>
      </c>
      <c r="I1040" s="103" t="s">
        <v>505</v>
      </c>
      <c r="J1040" s="12" t="str">
        <f t="shared" si="44"/>
        <v>≥17h</v>
      </c>
      <c r="K1040" s="12" t="s">
        <v>47</v>
      </c>
      <c r="L1040" s="69" t="s">
        <v>520</v>
      </c>
      <c r="M1040" s="148"/>
      <c r="N1040" s="158"/>
      <c r="O1040" s="149"/>
      <c r="P1040" s="149">
        <v>1</v>
      </c>
      <c r="Q1040" s="149"/>
      <c r="R1040" s="149"/>
      <c r="S1040" s="149"/>
      <c r="T1040" s="150"/>
      <c r="U1040" s="132" t="s">
        <v>371</v>
      </c>
      <c r="V1040" s="133" t="str">
        <f>VLOOKUP(A1040,DB_ACS_Q1_Q4!$A$4:$AD$1328,13)</f>
        <v>Electricidad</v>
      </c>
      <c r="W1040" s="134" t="str">
        <f>VLOOKUP(A1040,DB_REF_Q1_Q4!$A$4:$AD$1328,13)</f>
        <v>Ninguno</v>
      </c>
    </row>
    <row r="1041" spans="1:23" ht="12" customHeight="1">
      <c r="A1041" s="10">
        <v>1037</v>
      </c>
      <c r="B1041" s="69" t="s">
        <v>276</v>
      </c>
      <c r="C1041" s="69" t="s">
        <v>89</v>
      </c>
      <c r="D1041" s="11" t="s">
        <v>51</v>
      </c>
      <c r="E1041" s="11" t="s">
        <v>304</v>
      </c>
      <c r="F1041" s="12" t="s">
        <v>50</v>
      </c>
      <c r="G1041" s="12" t="s">
        <v>310</v>
      </c>
      <c r="H1041" s="12" t="s">
        <v>306</v>
      </c>
      <c r="I1041" s="11" t="s">
        <v>504</v>
      </c>
      <c r="J1041" s="12" t="str">
        <f t="shared" si="44"/>
        <v>≥17h</v>
      </c>
      <c r="K1041" s="12" t="s">
        <v>512</v>
      </c>
      <c r="L1041" s="69" t="s">
        <v>520</v>
      </c>
      <c r="M1041" s="148">
        <v>1</v>
      </c>
      <c r="N1041" s="158"/>
      <c r="O1041" s="149"/>
      <c r="P1041" s="149"/>
      <c r="Q1041" s="149"/>
      <c r="R1041" s="149"/>
      <c r="S1041" s="149"/>
      <c r="T1041" s="150"/>
      <c r="U1041" s="132" t="s">
        <v>371</v>
      </c>
      <c r="V1041" s="133" t="str">
        <f>VLOOKUP(A1041,DB_ACS_Q1_Q4!$A$4:$AD$1328,13)</f>
        <v>Gas Natural</v>
      </c>
      <c r="W1041" s="134" t="str">
        <f>VLOOKUP(A1041,DB_REF_Q1_Q4!$A$4:$AD$1328,13)</f>
        <v>Ninguno</v>
      </c>
    </row>
    <row r="1042" spans="1:23" ht="12" customHeight="1">
      <c r="A1042" s="10">
        <v>1038</v>
      </c>
      <c r="B1042" s="69" t="s">
        <v>276</v>
      </c>
      <c r="C1042" s="69" t="s">
        <v>89</v>
      </c>
      <c r="D1042" s="11" t="s">
        <v>51</v>
      </c>
      <c r="E1042" s="11" t="s">
        <v>304</v>
      </c>
      <c r="F1042" s="12" t="s">
        <v>50</v>
      </c>
      <c r="G1042" s="12" t="s">
        <v>510</v>
      </c>
      <c r="H1042" s="12" t="s">
        <v>306</v>
      </c>
      <c r="I1042" s="11" t="s">
        <v>504</v>
      </c>
      <c r="J1042" s="12" t="str">
        <f t="shared" si="44"/>
        <v>≥17h</v>
      </c>
      <c r="K1042" s="12" t="s">
        <v>47</v>
      </c>
      <c r="L1042" s="69" t="s">
        <v>520</v>
      </c>
      <c r="M1042" s="148">
        <v>1</v>
      </c>
      <c r="N1042" s="158"/>
      <c r="O1042" s="149"/>
      <c r="P1042" s="149"/>
      <c r="Q1042" s="149"/>
      <c r="R1042" s="149"/>
      <c r="S1042" s="149"/>
      <c r="T1042" s="150"/>
      <c r="U1042" s="132" t="s">
        <v>373</v>
      </c>
      <c r="V1042" s="133" t="str">
        <f>VLOOKUP(A1042,DB_ACS_Q1_Q4!$A$4:$AD$1328,13)</f>
        <v>Gas Natural</v>
      </c>
      <c r="W1042" s="134" t="str">
        <f>VLOOKUP(A1042,DB_REF_Q1_Q4!$A$4:$AD$1328,13)</f>
        <v>Ninguno</v>
      </c>
    </row>
    <row r="1043" spans="1:23" ht="12" customHeight="1">
      <c r="A1043" s="10">
        <v>1039</v>
      </c>
      <c r="B1043" s="69" t="s">
        <v>276</v>
      </c>
      <c r="C1043" s="69" t="s">
        <v>89</v>
      </c>
      <c r="D1043" s="11" t="s">
        <v>51</v>
      </c>
      <c r="E1043" s="11" t="s">
        <v>303</v>
      </c>
      <c r="F1043" s="12" t="s">
        <v>50</v>
      </c>
      <c r="G1043" s="12" t="s">
        <v>310</v>
      </c>
      <c r="H1043" s="12" t="s">
        <v>306</v>
      </c>
      <c r="I1043" s="103" t="s">
        <v>504</v>
      </c>
      <c r="J1043" s="12" t="str">
        <f t="shared" si="44"/>
        <v>≥17h</v>
      </c>
      <c r="K1043" s="12" t="s">
        <v>47</v>
      </c>
      <c r="L1043" s="69" t="s">
        <v>520</v>
      </c>
      <c r="M1043" s="148">
        <v>1</v>
      </c>
      <c r="N1043" s="158"/>
      <c r="O1043" s="149"/>
      <c r="P1043" s="149"/>
      <c r="Q1043" s="149"/>
      <c r="R1043" s="149">
        <v>1</v>
      </c>
      <c r="S1043" s="149"/>
      <c r="T1043" s="150"/>
      <c r="U1043" s="132" t="s">
        <v>373</v>
      </c>
      <c r="V1043" s="133" t="str">
        <f>VLOOKUP(A1043,DB_ACS_Q1_Q4!$A$4:$AD$1328,13)</f>
        <v>Gas Natural</v>
      </c>
      <c r="W1043" s="134" t="str">
        <f>VLOOKUP(A1043,DB_REF_Q1_Q4!$A$4:$AD$1328,13)</f>
        <v>Ninguno</v>
      </c>
    </row>
    <row r="1044" spans="1:23" ht="12" customHeight="1">
      <c r="A1044" s="10">
        <v>1040</v>
      </c>
      <c r="B1044" s="69" t="s">
        <v>276</v>
      </c>
      <c r="C1044" s="69" t="s">
        <v>89</v>
      </c>
      <c r="D1044" s="11" t="s">
        <v>51</v>
      </c>
      <c r="E1044" s="11" t="s">
        <v>303</v>
      </c>
      <c r="F1044" s="12" t="s">
        <v>50</v>
      </c>
      <c r="G1044" s="12" t="s">
        <v>310</v>
      </c>
      <c r="H1044" s="12" t="s">
        <v>306</v>
      </c>
      <c r="I1044" s="103" t="s">
        <v>504</v>
      </c>
      <c r="J1044" s="12" t="str">
        <f t="shared" si="44"/>
        <v>≥17h</v>
      </c>
      <c r="K1044" s="12" t="s">
        <v>47</v>
      </c>
      <c r="L1044" s="69" t="s">
        <v>520</v>
      </c>
      <c r="M1044" s="148">
        <v>1</v>
      </c>
      <c r="N1044" s="158"/>
      <c r="O1044" s="149"/>
      <c r="P1044" s="149"/>
      <c r="Q1044" s="149"/>
      <c r="R1044" s="149"/>
      <c r="S1044" s="149"/>
      <c r="T1044" s="150"/>
      <c r="U1044" s="132" t="s">
        <v>373</v>
      </c>
      <c r="V1044" s="133" t="str">
        <f>VLOOKUP(A1044,DB_ACS_Q1_Q4!$A$4:$AD$1328,13)</f>
        <v>Gas Natural</v>
      </c>
      <c r="W1044" s="134" t="str">
        <f>VLOOKUP(A1044,DB_REF_Q1_Q4!$A$4:$AD$1328,13)</f>
        <v>Ninguno</v>
      </c>
    </row>
    <row r="1045" spans="1:23" ht="12" customHeight="1">
      <c r="A1045" s="10">
        <v>1041</v>
      </c>
      <c r="B1045" s="69" t="s">
        <v>90</v>
      </c>
      <c r="C1045" s="69" t="s">
        <v>89</v>
      </c>
      <c r="D1045" s="11" t="s">
        <v>25</v>
      </c>
      <c r="E1045" s="11" t="s">
        <v>303</v>
      </c>
      <c r="F1045" s="12" t="s">
        <v>50</v>
      </c>
      <c r="G1045" s="12" t="s">
        <v>510</v>
      </c>
      <c r="H1045" s="12" t="s">
        <v>306</v>
      </c>
      <c r="I1045" s="11" t="s">
        <v>504</v>
      </c>
      <c r="J1045" s="11" t="str">
        <f>"12-16h"</f>
        <v>12-16h</v>
      </c>
      <c r="K1045" s="12" t="s">
        <v>47</v>
      </c>
      <c r="L1045" s="69" t="s">
        <v>520</v>
      </c>
      <c r="M1045" s="148"/>
      <c r="N1045" s="158"/>
      <c r="O1045" s="149"/>
      <c r="P1045" s="149">
        <v>1</v>
      </c>
      <c r="Q1045" s="149"/>
      <c r="R1045" s="149"/>
      <c r="S1045" s="149"/>
      <c r="T1045" s="150"/>
      <c r="U1045" s="132" t="s">
        <v>371</v>
      </c>
      <c r="V1045" s="133" t="str">
        <f>VLOOKUP(A1045,DB_ACS_Q1_Q4!$A$4:$AD$1328,13)</f>
        <v>Electricidad</v>
      </c>
      <c r="W1045" s="134" t="str">
        <f>VLOOKUP(A1045,DB_REF_Q1_Q4!$A$4:$AD$1328,13)</f>
        <v>Bomba de calor aire</v>
      </c>
    </row>
    <row r="1046" spans="1:23" ht="12" customHeight="1">
      <c r="A1046" s="10">
        <v>1042</v>
      </c>
      <c r="B1046" s="69" t="s">
        <v>165</v>
      </c>
      <c r="C1046" s="69" t="s">
        <v>60</v>
      </c>
      <c r="D1046" s="11" t="s">
        <v>25</v>
      </c>
      <c r="E1046" s="11" t="s">
        <v>304</v>
      </c>
      <c r="F1046" s="12" t="s">
        <v>49</v>
      </c>
      <c r="G1046" s="12" t="s">
        <v>310</v>
      </c>
      <c r="H1046" s="12" t="s">
        <v>306</v>
      </c>
      <c r="I1046" s="11" t="s">
        <v>504</v>
      </c>
      <c r="J1046" s="12" t="str">
        <f>"≥17h"</f>
        <v>≥17h</v>
      </c>
      <c r="K1046" s="12" t="s">
        <v>512</v>
      </c>
      <c r="L1046" s="69" t="s">
        <v>520</v>
      </c>
      <c r="M1046" s="148"/>
      <c r="N1046" s="158"/>
      <c r="O1046" s="149"/>
      <c r="P1046" s="149">
        <v>1</v>
      </c>
      <c r="Q1046" s="149"/>
      <c r="R1046" s="149"/>
      <c r="S1046" s="149"/>
      <c r="T1046" s="150"/>
      <c r="U1046" s="132" t="s">
        <v>372</v>
      </c>
      <c r="V1046" s="133" t="str">
        <f>VLOOKUP(A1046,DB_ACS_Q1_Q4!$A$4:$AD$1328,13)</f>
        <v>GLP</v>
      </c>
      <c r="W1046" s="134" t="str">
        <f>VLOOKUP(A1046,DB_REF_Q1_Q4!$A$4:$AD$1328,13)</f>
        <v>Ninguno</v>
      </c>
    </row>
    <row r="1047" spans="1:23" ht="12" customHeight="1">
      <c r="A1047" s="10">
        <v>1043</v>
      </c>
      <c r="B1047" s="69" t="s">
        <v>163</v>
      </c>
      <c r="C1047" s="69" t="s">
        <v>60</v>
      </c>
      <c r="D1047" s="11" t="s">
        <v>51</v>
      </c>
      <c r="E1047" s="11" t="s">
        <v>303</v>
      </c>
      <c r="F1047" s="12" t="s">
        <v>50</v>
      </c>
      <c r="G1047" s="12" t="s">
        <v>510</v>
      </c>
      <c r="H1047" s="12" t="s">
        <v>306</v>
      </c>
      <c r="I1047" s="103" t="s">
        <v>504</v>
      </c>
      <c r="J1047" s="11" t="str">
        <f>"12-16h"</f>
        <v>12-16h</v>
      </c>
      <c r="K1047" s="12" t="s">
        <v>47</v>
      </c>
      <c r="L1047" s="69" t="s">
        <v>520</v>
      </c>
      <c r="M1047" s="148"/>
      <c r="N1047" s="158"/>
      <c r="O1047" s="149"/>
      <c r="P1047" s="149">
        <v>1</v>
      </c>
      <c r="Q1047" s="149"/>
      <c r="R1047" s="149"/>
      <c r="S1047" s="149"/>
      <c r="T1047" s="150"/>
      <c r="U1047" s="132" t="s">
        <v>374</v>
      </c>
      <c r="V1047" s="133" t="str">
        <f>VLOOKUP(A1047,DB_ACS_Q1_Q4!$A$4:$AD$1328,13)</f>
        <v>Gasóleo</v>
      </c>
      <c r="W1047" s="134" t="str">
        <f>VLOOKUP(A1047,DB_REF_Q1_Q4!$A$4:$AD$1328,13)</f>
        <v>Ninguno</v>
      </c>
    </row>
    <row r="1048" spans="1:23" ht="12" customHeight="1">
      <c r="A1048" s="10">
        <v>1044</v>
      </c>
      <c r="B1048" s="69" t="s">
        <v>276</v>
      </c>
      <c r="C1048" s="69" t="s">
        <v>89</v>
      </c>
      <c r="D1048" s="11" t="s">
        <v>51</v>
      </c>
      <c r="E1048" s="11" t="s">
        <v>304</v>
      </c>
      <c r="F1048" s="12" t="s">
        <v>49</v>
      </c>
      <c r="G1048" s="12" t="s">
        <v>310</v>
      </c>
      <c r="H1048" s="12" t="s">
        <v>306</v>
      </c>
      <c r="I1048" s="11" t="s">
        <v>504</v>
      </c>
      <c r="J1048" s="12" t="str">
        <f>"≥17h"</f>
        <v>≥17h</v>
      </c>
      <c r="K1048" s="12" t="s">
        <v>512</v>
      </c>
      <c r="L1048" s="69" t="s">
        <v>520</v>
      </c>
      <c r="M1048" s="148">
        <v>1</v>
      </c>
      <c r="N1048" s="158"/>
      <c r="O1048" s="149"/>
      <c r="P1048" s="149"/>
      <c r="Q1048" s="149"/>
      <c r="R1048" s="149"/>
      <c r="S1048" s="149"/>
      <c r="T1048" s="150"/>
      <c r="U1048" s="132" t="s">
        <v>373</v>
      </c>
      <c r="V1048" s="133" t="str">
        <f>VLOOKUP(A1048,DB_ACS_Q1_Q4!$A$4:$AD$1328,13)</f>
        <v>Gas Natural</v>
      </c>
      <c r="W1048" s="134" t="str">
        <f>VLOOKUP(A1048,DB_REF_Q1_Q4!$A$4:$AD$1328,13)</f>
        <v>Ninguno</v>
      </c>
    </row>
    <row r="1049" spans="1:23" ht="12" customHeight="1">
      <c r="A1049" s="10">
        <v>1045</v>
      </c>
      <c r="B1049" s="69" t="s">
        <v>276</v>
      </c>
      <c r="C1049" s="69" t="s">
        <v>89</v>
      </c>
      <c r="D1049" s="11" t="s">
        <v>51</v>
      </c>
      <c r="E1049" s="11" t="s">
        <v>304</v>
      </c>
      <c r="F1049" s="12" t="s">
        <v>50</v>
      </c>
      <c r="G1049" s="12" t="s">
        <v>310</v>
      </c>
      <c r="H1049" s="12" t="s">
        <v>306</v>
      </c>
      <c r="I1049" s="11" t="s">
        <v>504</v>
      </c>
      <c r="J1049" s="12" t="str">
        <f>"≥17h"</f>
        <v>≥17h</v>
      </c>
      <c r="K1049" s="12" t="s">
        <v>47</v>
      </c>
      <c r="L1049" s="69" t="s">
        <v>520</v>
      </c>
      <c r="M1049" s="148">
        <v>1</v>
      </c>
      <c r="N1049" s="158"/>
      <c r="O1049" s="149"/>
      <c r="P1049" s="149"/>
      <c r="Q1049" s="149"/>
      <c r="R1049" s="149"/>
      <c r="S1049" s="149"/>
      <c r="T1049" s="150"/>
      <c r="U1049" s="132" t="s">
        <v>373</v>
      </c>
      <c r="V1049" s="133" t="str">
        <f>VLOOKUP(A1049,DB_ACS_Q1_Q4!$A$4:$AD$1328,13)</f>
        <v>Gas Natural</v>
      </c>
      <c r="W1049" s="134" t="str">
        <f>VLOOKUP(A1049,DB_REF_Q1_Q4!$A$4:$AD$1328,13)</f>
        <v>Ninguno</v>
      </c>
    </row>
    <row r="1050" spans="1:23" ht="12" customHeight="1">
      <c r="A1050" s="10">
        <v>1046</v>
      </c>
      <c r="B1050" s="69" t="s">
        <v>93</v>
      </c>
      <c r="C1050" s="69" t="s">
        <v>89</v>
      </c>
      <c r="D1050" s="11" t="s">
        <v>51</v>
      </c>
      <c r="E1050" s="11" t="s">
        <v>304</v>
      </c>
      <c r="F1050" s="12" t="s">
        <v>49</v>
      </c>
      <c r="G1050" s="12" t="s">
        <v>310</v>
      </c>
      <c r="H1050" s="12" t="s">
        <v>306</v>
      </c>
      <c r="I1050" s="11" t="s">
        <v>507</v>
      </c>
      <c r="J1050" s="11" t="str">
        <f>"12-16h"</f>
        <v>12-16h</v>
      </c>
      <c r="K1050" s="12" t="s">
        <v>512</v>
      </c>
      <c r="L1050" s="69" t="s">
        <v>520</v>
      </c>
      <c r="M1050" s="148">
        <v>1</v>
      </c>
      <c r="N1050" s="158"/>
      <c r="O1050" s="149"/>
      <c r="P1050" s="149"/>
      <c r="Q1050" s="149"/>
      <c r="R1050" s="149"/>
      <c r="S1050" s="149"/>
      <c r="T1050" s="150"/>
      <c r="U1050" s="132" t="s">
        <v>373</v>
      </c>
      <c r="V1050" s="133" t="str">
        <f>VLOOKUP(A1050,DB_ACS_Q1_Q4!$A$4:$AD$1328,13)</f>
        <v>Gas Natural</v>
      </c>
      <c r="W1050" s="134" t="str">
        <f>VLOOKUP(A1050,DB_REF_Q1_Q4!$A$4:$AD$1328,13)</f>
        <v>Ninguno</v>
      </c>
    </row>
    <row r="1051" spans="1:23" ht="12" customHeight="1">
      <c r="A1051" s="10">
        <v>1047</v>
      </c>
      <c r="B1051" s="69" t="s">
        <v>276</v>
      </c>
      <c r="C1051" s="69" t="s">
        <v>89</v>
      </c>
      <c r="D1051" s="11" t="s">
        <v>25</v>
      </c>
      <c r="E1051" s="11" t="s">
        <v>303</v>
      </c>
      <c r="F1051" s="12" t="s">
        <v>50</v>
      </c>
      <c r="G1051" s="12" t="s">
        <v>510</v>
      </c>
      <c r="H1051" s="12" t="s">
        <v>308</v>
      </c>
      <c r="I1051" s="103" t="s">
        <v>505</v>
      </c>
      <c r="J1051" s="12" t="str">
        <f>"≥17h"</f>
        <v>≥17h</v>
      </c>
      <c r="K1051" s="12" t="s">
        <v>47</v>
      </c>
      <c r="L1051" s="69" t="s">
        <v>520</v>
      </c>
      <c r="M1051" s="148">
        <v>1</v>
      </c>
      <c r="N1051" s="158"/>
      <c r="O1051" s="149"/>
      <c r="P1051" s="149"/>
      <c r="Q1051" s="149"/>
      <c r="R1051" s="149"/>
      <c r="S1051" s="149"/>
      <c r="T1051" s="150"/>
      <c r="U1051" s="132" t="s">
        <v>339</v>
      </c>
      <c r="V1051" s="133" t="str">
        <f>VLOOKUP(A1051,DB_ACS_Q1_Q4!$A$4:$AD$1328,13)</f>
        <v>Gasóleo</v>
      </c>
      <c r="W1051" s="134" t="str">
        <f>VLOOKUP(A1051,DB_REF_Q1_Q4!$A$4:$AD$1328,13)</f>
        <v>Ninguno</v>
      </c>
    </row>
    <row r="1052" spans="1:23" ht="12" customHeight="1">
      <c r="A1052" s="10">
        <v>1048</v>
      </c>
      <c r="B1052" s="69" t="s">
        <v>93</v>
      </c>
      <c r="C1052" s="69" t="s">
        <v>89</v>
      </c>
      <c r="D1052" s="11" t="str">
        <f>"+60"</f>
        <v>+60</v>
      </c>
      <c r="E1052" s="11" t="s">
        <v>303</v>
      </c>
      <c r="F1052" s="12" t="s">
        <v>49</v>
      </c>
      <c r="G1052" s="12" t="s">
        <v>310</v>
      </c>
      <c r="H1052" s="12" t="s">
        <v>306</v>
      </c>
      <c r="I1052" s="11" t="s">
        <v>504</v>
      </c>
      <c r="J1052" s="12" t="str">
        <f>"≥17h"</f>
        <v>≥17h</v>
      </c>
      <c r="K1052" s="12" t="s">
        <v>512</v>
      </c>
      <c r="L1052" s="69" t="s">
        <v>520</v>
      </c>
      <c r="M1052" s="148"/>
      <c r="N1052" s="158"/>
      <c r="O1052" s="149"/>
      <c r="P1052" s="149">
        <v>1</v>
      </c>
      <c r="Q1052" s="149"/>
      <c r="R1052" s="149"/>
      <c r="S1052" s="149"/>
      <c r="T1052" s="150"/>
      <c r="U1052" s="132" t="s">
        <v>371</v>
      </c>
      <c r="V1052" s="133" t="str">
        <f>VLOOKUP(A1052,DB_ACS_Q1_Q4!$A$4:$AD$1328,13)</f>
        <v>Electricidad</v>
      </c>
      <c r="W1052" s="134" t="str">
        <f>VLOOKUP(A1052,DB_REF_Q1_Q4!$A$4:$AD$1328,13)</f>
        <v>Ninguno</v>
      </c>
    </row>
    <row r="1053" spans="1:23" ht="12" customHeight="1">
      <c r="A1053" s="10">
        <v>1049</v>
      </c>
      <c r="B1053" s="69" t="s">
        <v>172</v>
      </c>
      <c r="C1053" s="69" t="s">
        <v>168</v>
      </c>
      <c r="D1053" s="11" t="s">
        <v>51</v>
      </c>
      <c r="E1053" s="11" t="s">
        <v>303</v>
      </c>
      <c r="F1053" s="12" t="s">
        <v>50</v>
      </c>
      <c r="G1053" s="12" t="s">
        <v>510</v>
      </c>
      <c r="H1053" s="12" t="s">
        <v>306</v>
      </c>
      <c r="I1053" s="103" t="s">
        <v>504</v>
      </c>
      <c r="J1053" s="12" t="str">
        <f>"≥17h"</f>
        <v>≥17h</v>
      </c>
      <c r="K1053" s="12" t="s">
        <v>47</v>
      </c>
      <c r="L1053" s="69" t="s">
        <v>520</v>
      </c>
      <c r="M1053" s="148"/>
      <c r="N1053" s="158"/>
      <c r="O1053" s="149"/>
      <c r="P1053" s="149">
        <v>1</v>
      </c>
      <c r="Q1053" s="149"/>
      <c r="R1053" s="149"/>
      <c r="S1053" s="149"/>
      <c r="T1053" s="150"/>
      <c r="U1053" s="132" t="s">
        <v>373</v>
      </c>
      <c r="V1053" s="133" t="str">
        <f>VLOOKUP(A1053,DB_ACS_Q1_Q4!$A$4:$AD$1328,13)</f>
        <v>Gas Natural</v>
      </c>
      <c r="W1053" s="134" t="str">
        <f>VLOOKUP(A1053,DB_REF_Q1_Q4!$A$4:$AD$1328,13)</f>
        <v>Ninguno</v>
      </c>
    </row>
    <row r="1054" spans="1:23" ht="12" customHeight="1">
      <c r="A1054" s="10">
        <v>1050</v>
      </c>
      <c r="B1054" s="69" t="s">
        <v>279</v>
      </c>
      <c r="C1054" s="69" t="s">
        <v>89</v>
      </c>
      <c r="D1054" s="11" t="s">
        <v>51</v>
      </c>
      <c r="E1054" s="11" t="s">
        <v>304</v>
      </c>
      <c r="F1054" s="12" t="s">
        <v>50</v>
      </c>
      <c r="G1054" s="12" t="s">
        <v>510</v>
      </c>
      <c r="H1054" s="12" t="s">
        <v>306</v>
      </c>
      <c r="I1054" s="11" t="s">
        <v>504</v>
      </c>
      <c r="J1054" s="12" t="str">
        <f>"≥17h"</f>
        <v>≥17h</v>
      </c>
      <c r="K1054" s="12" t="s">
        <v>47</v>
      </c>
      <c r="L1054" s="69" t="s">
        <v>520</v>
      </c>
      <c r="M1054" s="148">
        <v>1</v>
      </c>
      <c r="N1054" s="158"/>
      <c r="O1054" s="149"/>
      <c r="P1054" s="149"/>
      <c r="Q1054" s="149"/>
      <c r="R1054" s="149"/>
      <c r="S1054" s="149"/>
      <c r="T1054" s="150"/>
      <c r="U1054" s="132" t="s">
        <v>373</v>
      </c>
      <c r="V1054" s="133" t="str">
        <f>VLOOKUP(A1054,DB_ACS_Q1_Q4!$A$4:$AD$1328,13)</f>
        <v>Gas Natural</v>
      </c>
      <c r="W1054" s="134" t="str">
        <f>VLOOKUP(A1054,DB_REF_Q1_Q4!$A$4:$AD$1328,13)</f>
        <v>Ninguno</v>
      </c>
    </row>
    <row r="1055" spans="1:23" ht="12" customHeight="1">
      <c r="A1055" s="10">
        <v>1051</v>
      </c>
      <c r="B1055" s="69" t="s">
        <v>173</v>
      </c>
      <c r="C1055" s="69" t="s">
        <v>168</v>
      </c>
      <c r="D1055" s="11" t="str">
        <f>"+60"</f>
        <v>+60</v>
      </c>
      <c r="E1055" s="11" t="s">
        <v>303</v>
      </c>
      <c r="F1055" s="12" t="s">
        <v>49</v>
      </c>
      <c r="G1055" s="12" t="s">
        <v>510</v>
      </c>
      <c r="H1055" s="12" t="s">
        <v>306</v>
      </c>
      <c r="I1055" s="11" t="s">
        <v>507</v>
      </c>
      <c r="J1055" s="12" t="str">
        <f>"≥17h"</f>
        <v>≥17h</v>
      </c>
      <c r="K1055" s="12" t="s">
        <v>47</v>
      </c>
      <c r="L1055" s="69" t="s">
        <v>520</v>
      </c>
      <c r="M1055" s="148"/>
      <c r="N1055" s="158"/>
      <c r="O1055" s="149"/>
      <c r="P1055" s="149"/>
      <c r="Q1055" s="149"/>
      <c r="R1055" s="149"/>
      <c r="S1055" s="149">
        <v>1</v>
      </c>
      <c r="T1055" s="150"/>
      <c r="U1055" s="132" t="s">
        <v>373</v>
      </c>
      <c r="V1055" s="133" t="str">
        <f>VLOOKUP(A1055,DB_ACS_Q1_Q4!$A$4:$AD$1328,13)</f>
        <v>Gas Natural</v>
      </c>
      <c r="W1055" s="134" t="str">
        <f>VLOOKUP(A1055,DB_REF_Q1_Q4!$A$4:$AD$1328,13)</f>
        <v>Ninguno</v>
      </c>
    </row>
    <row r="1056" spans="1:23" ht="12" customHeight="1">
      <c r="A1056" s="10">
        <v>1052</v>
      </c>
      <c r="B1056" s="69" t="s">
        <v>143</v>
      </c>
      <c r="C1056" s="69" t="s">
        <v>79</v>
      </c>
      <c r="D1056" s="11" t="s">
        <v>51</v>
      </c>
      <c r="E1056" s="11" t="s">
        <v>304</v>
      </c>
      <c r="F1056" s="12" t="s">
        <v>48</v>
      </c>
      <c r="G1056" s="12" t="s">
        <v>510</v>
      </c>
      <c r="H1056" s="12" t="s">
        <v>306</v>
      </c>
      <c r="I1056" s="103" t="s">
        <v>504</v>
      </c>
      <c r="J1056" s="11" t="str">
        <f>"12-16h"</f>
        <v>12-16h</v>
      </c>
      <c r="K1056" s="12" t="s">
        <v>512</v>
      </c>
      <c r="L1056" s="69" t="s">
        <v>520</v>
      </c>
      <c r="M1056" s="148">
        <v>1</v>
      </c>
      <c r="N1056" s="158"/>
      <c r="O1056" s="149"/>
      <c r="P1056" s="149"/>
      <c r="Q1056" s="149"/>
      <c r="R1056" s="149"/>
      <c r="S1056" s="149"/>
      <c r="T1056" s="150"/>
      <c r="U1056" s="132" t="s">
        <v>373</v>
      </c>
      <c r="V1056" s="133" t="str">
        <f>VLOOKUP(A1056,DB_ACS_Q1_Q4!$A$4:$AD$1328,13)</f>
        <v>Gas Natural</v>
      </c>
      <c r="W1056" s="134" t="str">
        <f>VLOOKUP(A1056,DB_REF_Q1_Q4!$A$4:$AD$1328,13)</f>
        <v>Ninguno</v>
      </c>
    </row>
    <row r="1057" spans="1:23" ht="12" customHeight="1">
      <c r="A1057" s="10">
        <v>1053</v>
      </c>
      <c r="B1057" s="69" t="s">
        <v>279</v>
      </c>
      <c r="C1057" s="69" t="s">
        <v>89</v>
      </c>
      <c r="D1057" s="11" t="s">
        <v>51</v>
      </c>
      <c r="E1057" s="11" t="s">
        <v>303</v>
      </c>
      <c r="F1057" s="12" t="s">
        <v>50</v>
      </c>
      <c r="G1057" s="12" t="s">
        <v>510</v>
      </c>
      <c r="H1057" s="12" t="s">
        <v>306</v>
      </c>
      <c r="I1057" s="11" t="s">
        <v>504</v>
      </c>
      <c r="J1057" s="12" t="str">
        <f>"≥17h"</f>
        <v>≥17h</v>
      </c>
      <c r="K1057" s="12" t="s">
        <v>512</v>
      </c>
      <c r="L1057" s="69" t="s">
        <v>520</v>
      </c>
      <c r="M1057" s="148">
        <v>1</v>
      </c>
      <c r="N1057" s="158"/>
      <c r="O1057" s="149"/>
      <c r="P1057" s="149"/>
      <c r="Q1057" s="149"/>
      <c r="R1057" s="149"/>
      <c r="S1057" s="149"/>
      <c r="T1057" s="150"/>
      <c r="U1057" s="132" t="s">
        <v>373</v>
      </c>
      <c r="V1057" s="133" t="str">
        <f>VLOOKUP(A1057,DB_ACS_Q1_Q4!$A$4:$AD$1328,13)</f>
        <v>Gas Natural</v>
      </c>
      <c r="W1057" s="134" t="str">
        <f>VLOOKUP(A1057,DB_REF_Q1_Q4!$A$4:$AD$1328,13)</f>
        <v>Ninguno</v>
      </c>
    </row>
    <row r="1058" spans="1:23" ht="12" customHeight="1">
      <c r="A1058" s="10">
        <v>1054</v>
      </c>
      <c r="B1058" s="69" t="s">
        <v>93</v>
      </c>
      <c r="C1058" s="69" t="s">
        <v>89</v>
      </c>
      <c r="D1058" s="11" t="s">
        <v>51</v>
      </c>
      <c r="E1058" s="11" t="s">
        <v>304</v>
      </c>
      <c r="F1058" s="12" t="s">
        <v>49</v>
      </c>
      <c r="G1058" s="12" t="s">
        <v>510</v>
      </c>
      <c r="H1058" s="12" t="s">
        <v>306</v>
      </c>
      <c r="I1058" s="103" t="s">
        <v>505</v>
      </c>
      <c r="J1058" s="11" t="str">
        <f>"12-16h"</f>
        <v>12-16h</v>
      </c>
      <c r="K1058" s="12" t="s">
        <v>512</v>
      </c>
      <c r="L1058" s="69" t="s">
        <v>520</v>
      </c>
      <c r="M1058" s="148"/>
      <c r="N1058" s="158"/>
      <c r="O1058" s="149"/>
      <c r="P1058" s="149">
        <v>1</v>
      </c>
      <c r="Q1058" s="149"/>
      <c r="R1058" s="149"/>
      <c r="S1058" s="149"/>
      <c r="T1058" s="150"/>
      <c r="U1058" s="132" t="s">
        <v>373</v>
      </c>
      <c r="V1058" s="133" t="str">
        <f>VLOOKUP(A1058,DB_ACS_Q1_Q4!$A$4:$AD$1328,13)</f>
        <v>Gas Natural</v>
      </c>
      <c r="W1058" s="134" t="str">
        <f>VLOOKUP(A1058,DB_REF_Q1_Q4!$A$4:$AD$1328,13)</f>
        <v>Ninguno</v>
      </c>
    </row>
    <row r="1059" spans="1:23" ht="12" customHeight="1">
      <c r="A1059" s="10">
        <v>1055</v>
      </c>
      <c r="B1059" s="69" t="s">
        <v>142</v>
      </c>
      <c r="C1059" s="69" t="s">
        <v>79</v>
      </c>
      <c r="D1059" s="11" t="s">
        <v>25</v>
      </c>
      <c r="E1059" s="11" t="s">
        <v>303</v>
      </c>
      <c r="F1059" s="12" t="s">
        <v>49</v>
      </c>
      <c r="G1059" s="12" t="s">
        <v>510</v>
      </c>
      <c r="H1059" s="12" t="s">
        <v>306</v>
      </c>
      <c r="I1059" s="103" t="s">
        <v>504</v>
      </c>
      <c r="J1059" s="12" t="str">
        <f>"≥17h"</f>
        <v>≥17h</v>
      </c>
      <c r="K1059" s="12" t="s">
        <v>47</v>
      </c>
      <c r="L1059" s="69" t="s">
        <v>520</v>
      </c>
      <c r="M1059" s="148"/>
      <c r="N1059" s="158"/>
      <c r="O1059" s="149"/>
      <c r="P1059" s="149"/>
      <c r="Q1059" s="149"/>
      <c r="R1059" s="149">
        <v>1</v>
      </c>
      <c r="S1059" s="149"/>
      <c r="T1059" s="150"/>
      <c r="U1059" s="132" t="s">
        <v>373</v>
      </c>
      <c r="V1059" s="133" t="str">
        <f>VLOOKUP(A1059,DB_ACS_Q1_Q4!$A$4:$AD$1328,13)</f>
        <v>Gas Natural</v>
      </c>
      <c r="W1059" s="134" t="str">
        <f>VLOOKUP(A1059,DB_REF_Q1_Q4!$A$4:$AD$1328,13)</f>
        <v>Ninguno</v>
      </c>
    </row>
    <row r="1060" spans="1:23" ht="12" customHeight="1">
      <c r="A1060" s="10">
        <v>1056</v>
      </c>
      <c r="B1060" s="69" t="s">
        <v>93</v>
      </c>
      <c r="C1060" s="69" t="s">
        <v>89</v>
      </c>
      <c r="D1060" s="11" t="str">
        <f>"+60"</f>
        <v>+60</v>
      </c>
      <c r="E1060" s="11" t="s">
        <v>304</v>
      </c>
      <c r="F1060" s="12" t="s">
        <v>49</v>
      </c>
      <c r="G1060" s="12" t="s">
        <v>510</v>
      </c>
      <c r="H1060" s="12" t="s">
        <v>306</v>
      </c>
      <c r="I1060" s="103" t="s">
        <v>504</v>
      </c>
      <c r="J1060" s="11" t="str">
        <f>"12-16h"</f>
        <v>12-16h</v>
      </c>
      <c r="K1060" s="12" t="s">
        <v>513</v>
      </c>
      <c r="L1060" s="69" t="s">
        <v>520</v>
      </c>
      <c r="M1060" s="148">
        <v>1</v>
      </c>
      <c r="N1060" s="158"/>
      <c r="O1060" s="149"/>
      <c r="P1060" s="149"/>
      <c r="Q1060" s="149"/>
      <c r="R1060" s="149"/>
      <c r="S1060" s="149"/>
      <c r="T1060" s="150"/>
      <c r="U1060" s="132" t="s">
        <v>371</v>
      </c>
      <c r="V1060" s="133" t="str">
        <f>VLOOKUP(A1060,DB_ACS_Q1_Q4!$A$4:$AD$1328,13)</f>
        <v>Electricidad</v>
      </c>
      <c r="W1060" s="134" t="str">
        <f>VLOOKUP(A1060,DB_REF_Q1_Q4!$A$4:$AD$1328,13)</f>
        <v>Ninguno</v>
      </c>
    </row>
    <row r="1061" spans="1:23" ht="12" customHeight="1">
      <c r="A1061" s="10">
        <v>1057</v>
      </c>
      <c r="B1061" s="69" t="s">
        <v>279</v>
      </c>
      <c r="C1061" s="69" t="s">
        <v>89</v>
      </c>
      <c r="D1061" s="11" t="s">
        <v>25</v>
      </c>
      <c r="E1061" s="11" t="s">
        <v>304</v>
      </c>
      <c r="F1061" s="12" t="s">
        <v>48</v>
      </c>
      <c r="G1061" s="12" t="s">
        <v>510</v>
      </c>
      <c r="H1061" s="12" t="s">
        <v>306</v>
      </c>
      <c r="I1061" s="11" t="s">
        <v>504</v>
      </c>
      <c r="J1061" s="12" t="str">
        <f>"≥17h"</f>
        <v>≥17h</v>
      </c>
      <c r="K1061" s="12" t="s">
        <v>513</v>
      </c>
      <c r="L1061" s="69" t="s">
        <v>520</v>
      </c>
      <c r="M1061" s="148"/>
      <c r="N1061" s="158"/>
      <c r="O1061" s="149"/>
      <c r="P1061" s="149"/>
      <c r="Q1061" s="149"/>
      <c r="R1061" s="149">
        <v>1</v>
      </c>
      <c r="S1061" s="149"/>
      <c r="T1061" s="150"/>
      <c r="U1061" s="132" t="s">
        <v>373</v>
      </c>
      <c r="V1061" s="133" t="str">
        <f>VLOOKUP(A1061,DB_ACS_Q1_Q4!$A$4:$AD$1328,13)</f>
        <v>Gas Natural</v>
      </c>
      <c r="W1061" s="134" t="str">
        <f>VLOOKUP(A1061,DB_REF_Q1_Q4!$A$4:$AD$1328,13)</f>
        <v>Ninguno</v>
      </c>
    </row>
    <row r="1062" spans="1:23" ht="12" customHeight="1">
      <c r="A1062" s="10">
        <v>1058</v>
      </c>
      <c r="B1062" s="69" t="s">
        <v>106</v>
      </c>
      <c r="C1062" s="69" t="s">
        <v>71</v>
      </c>
      <c r="D1062" s="11" t="s">
        <v>51</v>
      </c>
      <c r="E1062" s="11" t="s">
        <v>303</v>
      </c>
      <c r="F1062" s="12" t="s">
        <v>50</v>
      </c>
      <c r="G1062" s="12" t="s">
        <v>510</v>
      </c>
      <c r="H1062" s="12" t="s">
        <v>306</v>
      </c>
      <c r="I1062" s="11" t="s">
        <v>504</v>
      </c>
      <c r="J1062" s="12" t="str">
        <f>"≥17h"</f>
        <v>≥17h</v>
      </c>
      <c r="K1062" s="12" t="s">
        <v>512</v>
      </c>
      <c r="L1062" s="69" t="s">
        <v>520</v>
      </c>
      <c r="M1062" s="148">
        <v>1</v>
      </c>
      <c r="N1062" s="158"/>
      <c r="O1062" s="149"/>
      <c r="P1062" s="149"/>
      <c r="Q1062" s="149"/>
      <c r="R1062" s="149"/>
      <c r="S1062" s="149"/>
      <c r="T1062" s="150"/>
      <c r="U1062" s="132" t="s">
        <v>373</v>
      </c>
      <c r="V1062" s="133" t="str">
        <f>VLOOKUP(A1062,DB_ACS_Q1_Q4!$A$4:$AD$1328,13)</f>
        <v>Gas Natural</v>
      </c>
      <c r="W1062" s="134" t="str">
        <f>VLOOKUP(A1062,DB_REF_Q1_Q4!$A$4:$AD$1328,13)</f>
        <v>Ninguno</v>
      </c>
    </row>
    <row r="1063" spans="1:23" ht="12" customHeight="1">
      <c r="A1063" s="10">
        <v>1059</v>
      </c>
      <c r="B1063" s="69" t="s">
        <v>279</v>
      </c>
      <c r="C1063" s="69" t="s">
        <v>89</v>
      </c>
      <c r="D1063" s="11" t="s">
        <v>51</v>
      </c>
      <c r="E1063" s="11" t="s">
        <v>304</v>
      </c>
      <c r="F1063" s="12" t="s">
        <v>49</v>
      </c>
      <c r="G1063" s="12" t="s">
        <v>510</v>
      </c>
      <c r="H1063" s="12" t="s">
        <v>306</v>
      </c>
      <c r="I1063" s="103" t="s">
        <v>505</v>
      </c>
      <c r="J1063" s="11" t="str">
        <f>"12-16h"</f>
        <v>12-16h</v>
      </c>
      <c r="K1063" s="12" t="s">
        <v>47</v>
      </c>
      <c r="L1063" s="69" t="s">
        <v>520</v>
      </c>
      <c r="M1063" s="148">
        <v>1</v>
      </c>
      <c r="N1063" s="158"/>
      <c r="O1063" s="149"/>
      <c r="P1063" s="149"/>
      <c r="Q1063" s="149"/>
      <c r="R1063" s="149"/>
      <c r="S1063" s="149"/>
      <c r="T1063" s="150"/>
      <c r="U1063" s="132" t="s">
        <v>371</v>
      </c>
      <c r="V1063" s="133" t="str">
        <f>VLOOKUP(A1063,DB_ACS_Q1_Q4!$A$4:$AD$1328,13)</f>
        <v>Electricidad</v>
      </c>
      <c r="W1063" s="134" t="str">
        <f>VLOOKUP(A1063,DB_REF_Q1_Q4!$A$4:$AD$1328,13)</f>
        <v>Ninguno</v>
      </c>
    </row>
    <row r="1064" spans="1:23" ht="12" customHeight="1">
      <c r="A1064" s="10">
        <v>1060</v>
      </c>
      <c r="B1064" s="69" t="s">
        <v>279</v>
      </c>
      <c r="C1064" s="69" t="s">
        <v>89</v>
      </c>
      <c r="D1064" s="11" t="s">
        <v>51</v>
      </c>
      <c r="E1064" s="11" t="s">
        <v>304</v>
      </c>
      <c r="F1064" s="12" t="s">
        <v>50</v>
      </c>
      <c r="G1064" s="12" t="s">
        <v>510</v>
      </c>
      <c r="H1064" s="12" t="s">
        <v>306</v>
      </c>
      <c r="I1064" s="11" t="s">
        <v>504</v>
      </c>
      <c r="J1064" s="12" t="str">
        <f>"≥17h"</f>
        <v>≥17h</v>
      </c>
      <c r="K1064" s="12" t="s">
        <v>512</v>
      </c>
      <c r="L1064" s="69" t="s">
        <v>520</v>
      </c>
      <c r="M1064" s="148">
        <v>1</v>
      </c>
      <c r="N1064" s="158"/>
      <c r="O1064" s="149"/>
      <c r="P1064" s="149"/>
      <c r="Q1064" s="149"/>
      <c r="R1064" s="149"/>
      <c r="S1064" s="149"/>
      <c r="T1064" s="150"/>
      <c r="U1064" s="132" t="s">
        <v>371</v>
      </c>
      <c r="V1064" s="133" t="str">
        <f>VLOOKUP(A1064,DB_ACS_Q1_Q4!$A$4:$AD$1328,13)</f>
        <v>Electricidad</v>
      </c>
      <c r="W1064" s="134" t="str">
        <f>VLOOKUP(A1064,DB_REF_Q1_Q4!$A$4:$AD$1328,13)</f>
        <v>Ninguno</v>
      </c>
    </row>
    <row r="1065" spans="1:23" ht="12" customHeight="1">
      <c r="A1065" s="10">
        <v>1061</v>
      </c>
      <c r="B1065" s="69" t="s">
        <v>172</v>
      </c>
      <c r="C1065" s="69" t="s">
        <v>168</v>
      </c>
      <c r="D1065" s="11" t="s">
        <v>25</v>
      </c>
      <c r="E1065" s="11" t="s">
        <v>304</v>
      </c>
      <c r="F1065" s="12" t="s">
        <v>48</v>
      </c>
      <c r="G1065" s="12" t="s">
        <v>510</v>
      </c>
      <c r="H1065" s="12" t="s">
        <v>306</v>
      </c>
      <c r="I1065" s="11" t="s">
        <v>507</v>
      </c>
      <c r="J1065" s="12" t="str">
        <f>"≥17h"</f>
        <v>≥17h</v>
      </c>
      <c r="K1065" s="12" t="s">
        <v>513</v>
      </c>
      <c r="L1065" s="69" t="s">
        <v>520</v>
      </c>
      <c r="M1065" s="148"/>
      <c r="N1065" s="158"/>
      <c r="O1065" s="149"/>
      <c r="P1065" s="149">
        <v>1</v>
      </c>
      <c r="Q1065" s="149"/>
      <c r="R1065" s="149"/>
      <c r="S1065" s="149"/>
      <c r="T1065" s="150"/>
      <c r="U1065" s="132" t="s">
        <v>373</v>
      </c>
      <c r="V1065" s="133" t="str">
        <f>VLOOKUP(A1065,DB_ACS_Q1_Q4!$A$4:$AD$1328,13)</f>
        <v>Gas Natural</v>
      </c>
      <c r="W1065" s="134" t="str">
        <f>VLOOKUP(A1065,DB_REF_Q1_Q4!$A$4:$AD$1328,13)</f>
        <v>Ninguno</v>
      </c>
    </row>
    <row r="1066" spans="1:23" ht="12" customHeight="1">
      <c r="A1066" s="10">
        <v>1062</v>
      </c>
      <c r="B1066" s="69" t="s">
        <v>74</v>
      </c>
      <c r="C1066" s="69" t="s">
        <v>75</v>
      </c>
      <c r="D1066" s="11" t="s">
        <v>25</v>
      </c>
      <c r="E1066" s="11" t="s">
        <v>304</v>
      </c>
      <c r="F1066" s="12" t="s">
        <v>50</v>
      </c>
      <c r="G1066" s="12" t="s">
        <v>310</v>
      </c>
      <c r="H1066" s="12" t="s">
        <v>306</v>
      </c>
      <c r="I1066" s="12" t="s">
        <v>505</v>
      </c>
      <c r="J1066" s="12" t="str">
        <f>"≥17h"</f>
        <v>≥17h</v>
      </c>
      <c r="K1066" s="12" t="s">
        <v>513</v>
      </c>
      <c r="L1066" s="69" t="s">
        <v>519</v>
      </c>
      <c r="M1066" s="148">
        <v>1</v>
      </c>
      <c r="N1066" s="158"/>
      <c r="O1066" s="149"/>
      <c r="P1066" s="149"/>
      <c r="Q1066" s="149"/>
      <c r="R1066" s="149"/>
      <c r="S1066" s="149"/>
      <c r="T1066" s="150"/>
      <c r="U1066" s="132" t="s">
        <v>373</v>
      </c>
      <c r="V1066" s="133" t="str">
        <f>VLOOKUP(A1066,DB_ACS_Q1_Q4!$A$4:$AD$1328,13)</f>
        <v>Gas Natural</v>
      </c>
      <c r="W1066" s="134" t="str">
        <f>VLOOKUP(A1066,DB_REF_Q1_Q4!$A$4:$AD$1328,13)</f>
        <v>Ninguno</v>
      </c>
    </row>
    <row r="1067" spans="1:23" ht="12" customHeight="1">
      <c r="A1067" s="10">
        <v>1063</v>
      </c>
      <c r="B1067" s="69" t="s">
        <v>74</v>
      </c>
      <c r="C1067" s="69" t="s">
        <v>75</v>
      </c>
      <c r="D1067" s="11" t="s">
        <v>25</v>
      </c>
      <c r="E1067" s="11" t="s">
        <v>303</v>
      </c>
      <c r="F1067" s="12" t="s">
        <v>48</v>
      </c>
      <c r="G1067" s="12" t="s">
        <v>310</v>
      </c>
      <c r="H1067" s="12" t="s">
        <v>306</v>
      </c>
      <c r="I1067" s="103" t="s">
        <v>505</v>
      </c>
      <c r="J1067" s="12" t="str">
        <f>"≥17h"</f>
        <v>≥17h</v>
      </c>
      <c r="K1067" s="12" t="s">
        <v>513</v>
      </c>
      <c r="L1067" s="69" t="s">
        <v>519</v>
      </c>
      <c r="M1067" s="148">
        <v>1</v>
      </c>
      <c r="N1067" s="158"/>
      <c r="O1067" s="149"/>
      <c r="P1067" s="149"/>
      <c r="Q1067" s="149"/>
      <c r="R1067" s="149">
        <v>1</v>
      </c>
      <c r="S1067" s="149">
        <v>1</v>
      </c>
      <c r="T1067" s="150"/>
      <c r="U1067" s="132" t="s">
        <v>373</v>
      </c>
      <c r="V1067" s="133" t="str">
        <f>VLOOKUP(A1067,DB_ACS_Q1_Q4!$A$4:$AD$1328,13)</f>
        <v>Gas Natural</v>
      </c>
      <c r="W1067" s="134" t="str">
        <f>VLOOKUP(A1067,DB_REF_Q1_Q4!$A$4:$AD$1328,13)</f>
        <v>Ninguno</v>
      </c>
    </row>
    <row r="1068" spans="1:23" ht="12" customHeight="1">
      <c r="A1068" s="10">
        <v>1064</v>
      </c>
      <c r="B1068" s="69" t="s">
        <v>74</v>
      </c>
      <c r="C1068" s="69" t="s">
        <v>75</v>
      </c>
      <c r="D1068" s="11" t="s">
        <v>51</v>
      </c>
      <c r="E1068" s="11" t="s">
        <v>304</v>
      </c>
      <c r="F1068" s="12" t="s">
        <v>48</v>
      </c>
      <c r="G1068" s="12" t="s">
        <v>510</v>
      </c>
      <c r="H1068" s="12" t="s">
        <v>306</v>
      </c>
      <c r="I1068" s="103" t="s">
        <v>505</v>
      </c>
      <c r="J1068" s="11" t="str">
        <f>"12-16h"</f>
        <v>12-16h</v>
      </c>
      <c r="K1068" s="12" t="s">
        <v>47</v>
      </c>
      <c r="L1068" s="69" t="s">
        <v>519</v>
      </c>
      <c r="M1068" s="148">
        <v>1</v>
      </c>
      <c r="N1068" s="158"/>
      <c r="O1068" s="149"/>
      <c r="P1068" s="149"/>
      <c r="Q1068" s="149"/>
      <c r="R1068" s="149"/>
      <c r="S1068" s="149">
        <v>1</v>
      </c>
      <c r="T1068" s="150"/>
      <c r="U1068" s="132" t="s">
        <v>373</v>
      </c>
      <c r="V1068" s="133" t="str">
        <f>VLOOKUP(A1068,DB_ACS_Q1_Q4!$A$4:$AD$1328,13)</f>
        <v>Gas Natural</v>
      </c>
      <c r="W1068" s="134" t="str">
        <f>VLOOKUP(A1068,DB_REF_Q1_Q4!$A$4:$AD$1328,13)</f>
        <v>Ninguno</v>
      </c>
    </row>
    <row r="1069" spans="1:23" ht="12" customHeight="1">
      <c r="A1069" s="10">
        <v>1065</v>
      </c>
      <c r="B1069" s="69" t="s">
        <v>72</v>
      </c>
      <c r="C1069" s="69" t="s">
        <v>72</v>
      </c>
      <c r="D1069" s="11" t="s">
        <v>51</v>
      </c>
      <c r="E1069" s="11" t="s">
        <v>303</v>
      </c>
      <c r="F1069" s="12" t="s">
        <v>50</v>
      </c>
      <c r="G1069" s="12" t="s">
        <v>510</v>
      </c>
      <c r="H1069" s="12" t="s">
        <v>306</v>
      </c>
      <c r="I1069" s="12" t="s">
        <v>505</v>
      </c>
      <c r="J1069" s="12" t="str">
        <f>"≥17h"</f>
        <v>≥17h</v>
      </c>
      <c r="K1069" s="12" t="s">
        <v>512</v>
      </c>
      <c r="L1069" s="69" t="s">
        <v>519</v>
      </c>
      <c r="M1069" s="148"/>
      <c r="N1069" s="158"/>
      <c r="O1069" s="149"/>
      <c r="P1069" s="149">
        <v>1</v>
      </c>
      <c r="Q1069" s="149"/>
      <c r="R1069" s="149"/>
      <c r="S1069" s="149"/>
      <c r="T1069" s="150"/>
      <c r="U1069" s="132" t="s">
        <v>373</v>
      </c>
      <c r="V1069" s="133" t="str">
        <f>VLOOKUP(A1069,DB_ACS_Q1_Q4!$A$4:$AD$1328,13)</f>
        <v>Gas Natural</v>
      </c>
      <c r="W1069" s="134" t="str">
        <f>VLOOKUP(A1069,DB_REF_Q1_Q4!$A$4:$AD$1328,13)</f>
        <v>Ninguno</v>
      </c>
    </row>
    <row r="1070" spans="1:23" ht="12" customHeight="1">
      <c r="A1070" s="10">
        <v>1066</v>
      </c>
      <c r="B1070" s="69" t="s">
        <v>74</v>
      </c>
      <c r="C1070" s="69" t="s">
        <v>75</v>
      </c>
      <c r="D1070" s="11" t="s">
        <v>25</v>
      </c>
      <c r="E1070" s="11" t="s">
        <v>303</v>
      </c>
      <c r="F1070" s="12" t="s">
        <v>50</v>
      </c>
      <c r="G1070" s="12" t="s">
        <v>510</v>
      </c>
      <c r="H1070" s="12" t="s">
        <v>306</v>
      </c>
      <c r="I1070" s="103" t="s">
        <v>505</v>
      </c>
      <c r="J1070" s="12" t="str">
        <f>"≥17h"</f>
        <v>≥17h</v>
      </c>
      <c r="K1070" s="12" t="s">
        <v>512</v>
      </c>
      <c r="L1070" s="69" t="s">
        <v>519</v>
      </c>
      <c r="M1070" s="148">
        <v>1</v>
      </c>
      <c r="N1070" s="158"/>
      <c r="O1070" s="149"/>
      <c r="P1070" s="149"/>
      <c r="Q1070" s="149"/>
      <c r="R1070" s="149"/>
      <c r="S1070" s="149"/>
      <c r="T1070" s="150"/>
      <c r="U1070" s="132" t="s">
        <v>373</v>
      </c>
      <c r="V1070" s="133" t="str">
        <f>VLOOKUP(A1070,DB_ACS_Q1_Q4!$A$4:$AD$1328,13)</f>
        <v>Gas Natural</v>
      </c>
      <c r="W1070" s="134" t="str">
        <f>VLOOKUP(A1070,DB_REF_Q1_Q4!$A$4:$AD$1328,13)</f>
        <v>Ninguno</v>
      </c>
    </row>
    <row r="1071" spans="1:23" ht="12" customHeight="1">
      <c r="A1071" s="10">
        <v>1067</v>
      </c>
      <c r="B1071" s="69" t="s">
        <v>241</v>
      </c>
      <c r="C1071" s="69" t="s">
        <v>241</v>
      </c>
      <c r="D1071" s="11" t="s">
        <v>51</v>
      </c>
      <c r="E1071" s="11" t="s">
        <v>304</v>
      </c>
      <c r="F1071" s="12" t="s">
        <v>48</v>
      </c>
      <c r="G1071" s="12" t="s">
        <v>510</v>
      </c>
      <c r="H1071" s="12" t="s">
        <v>308</v>
      </c>
      <c r="I1071" s="11" t="s">
        <v>504</v>
      </c>
      <c r="J1071" s="12" t="str">
        <f>"≥17h"</f>
        <v>≥17h</v>
      </c>
      <c r="K1071" s="12" t="s">
        <v>513</v>
      </c>
      <c r="L1071" s="69" t="s">
        <v>519</v>
      </c>
      <c r="M1071" s="148">
        <v>1</v>
      </c>
      <c r="N1071" s="158"/>
      <c r="O1071" s="149"/>
      <c r="P1071" s="149"/>
      <c r="Q1071" s="149"/>
      <c r="R1071" s="149"/>
      <c r="S1071" s="149"/>
      <c r="T1071" s="150"/>
      <c r="U1071" s="132" t="s">
        <v>373</v>
      </c>
      <c r="V1071" s="133" t="str">
        <f>VLOOKUP(A1071,DB_ACS_Q1_Q4!$A$4:$AD$1328,13)</f>
        <v>Gas Natural</v>
      </c>
      <c r="W1071" s="134" t="str">
        <f>VLOOKUP(A1071,DB_REF_Q1_Q4!$A$4:$AD$1328,13)</f>
        <v>Ninguno</v>
      </c>
    </row>
    <row r="1072" spans="1:23" ht="12" customHeight="1">
      <c r="A1072" s="10">
        <v>1068</v>
      </c>
      <c r="B1072" s="69" t="s">
        <v>189</v>
      </c>
      <c r="C1072" s="69" t="s">
        <v>189</v>
      </c>
      <c r="D1072" s="11" t="s">
        <v>25</v>
      </c>
      <c r="E1072" s="11" t="s">
        <v>304</v>
      </c>
      <c r="F1072" s="12" t="s">
        <v>48</v>
      </c>
      <c r="G1072" s="12" t="s">
        <v>510</v>
      </c>
      <c r="H1072" s="12" t="s">
        <v>306</v>
      </c>
      <c r="I1072" s="103" t="s">
        <v>504</v>
      </c>
      <c r="J1072" s="11" t="str">
        <f>"12-16h"</f>
        <v>12-16h</v>
      </c>
      <c r="K1072" s="12" t="s">
        <v>513</v>
      </c>
      <c r="L1072" s="69" t="s">
        <v>519</v>
      </c>
      <c r="M1072" s="148">
        <v>1</v>
      </c>
      <c r="N1072" s="158"/>
      <c r="O1072" s="149"/>
      <c r="P1072" s="149"/>
      <c r="Q1072" s="149"/>
      <c r="R1072" s="149"/>
      <c r="S1072" s="149"/>
      <c r="T1072" s="150"/>
      <c r="U1072" s="132" t="s">
        <v>373</v>
      </c>
      <c r="V1072" s="133" t="str">
        <f>VLOOKUP(A1072,DB_ACS_Q1_Q4!$A$4:$AD$1328,13)</f>
        <v>Gas Natural</v>
      </c>
      <c r="W1072" s="134" t="str">
        <f>VLOOKUP(A1072,DB_REF_Q1_Q4!$A$4:$AD$1328,13)</f>
        <v>Bomba de calor aire</v>
      </c>
    </row>
    <row r="1073" spans="1:23" ht="12" customHeight="1">
      <c r="A1073" s="10">
        <v>1069</v>
      </c>
      <c r="B1073" s="69" t="s">
        <v>192</v>
      </c>
      <c r="C1073" s="69" t="s">
        <v>191</v>
      </c>
      <c r="D1073" s="11" t="s">
        <v>25</v>
      </c>
      <c r="E1073" s="11" t="s">
        <v>303</v>
      </c>
      <c r="F1073" s="12" t="s">
        <v>49</v>
      </c>
      <c r="G1073" s="12" t="s">
        <v>510</v>
      </c>
      <c r="H1073" s="12" t="s">
        <v>306</v>
      </c>
      <c r="I1073" s="103" t="s">
        <v>505</v>
      </c>
      <c r="J1073" s="12" t="str">
        <f>"≥17h"</f>
        <v>≥17h</v>
      </c>
      <c r="K1073" s="12" t="s">
        <v>512</v>
      </c>
      <c r="L1073" s="69" t="s">
        <v>519</v>
      </c>
      <c r="M1073" s="148">
        <v>1</v>
      </c>
      <c r="N1073" s="158"/>
      <c r="O1073" s="149"/>
      <c r="P1073" s="149"/>
      <c r="Q1073" s="149"/>
      <c r="R1073" s="149"/>
      <c r="S1073" s="149"/>
      <c r="T1073" s="150"/>
      <c r="U1073" s="132" t="s">
        <v>373</v>
      </c>
      <c r="V1073" s="133" t="str">
        <f>VLOOKUP(A1073,DB_ACS_Q1_Q4!$A$4:$AD$1328,13)</f>
        <v>Gas Natural</v>
      </c>
      <c r="W1073" s="134" t="str">
        <f>VLOOKUP(A1073,DB_REF_Q1_Q4!$A$4:$AD$1328,13)</f>
        <v>Ninguno</v>
      </c>
    </row>
    <row r="1074" spans="1:23" ht="12" customHeight="1">
      <c r="A1074" s="10">
        <v>1070</v>
      </c>
      <c r="B1074" s="69" t="s">
        <v>74</v>
      </c>
      <c r="C1074" s="69" t="s">
        <v>75</v>
      </c>
      <c r="D1074" s="11" t="s">
        <v>51</v>
      </c>
      <c r="E1074" s="11" t="s">
        <v>303</v>
      </c>
      <c r="F1074" s="12" t="s">
        <v>50</v>
      </c>
      <c r="G1074" s="12" t="s">
        <v>510</v>
      </c>
      <c r="H1074" s="12" t="s">
        <v>306</v>
      </c>
      <c r="I1074" s="103" t="s">
        <v>504</v>
      </c>
      <c r="J1074" s="12" t="str">
        <f>"≥17h"</f>
        <v>≥17h</v>
      </c>
      <c r="K1074" s="12" t="s">
        <v>512</v>
      </c>
      <c r="L1074" s="69" t="s">
        <v>519</v>
      </c>
      <c r="M1074" s="148">
        <v>1</v>
      </c>
      <c r="N1074" s="158"/>
      <c r="O1074" s="149"/>
      <c r="P1074" s="149"/>
      <c r="Q1074" s="149"/>
      <c r="R1074" s="149"/>
      <c r="S1074" s="149"/>
      <c r="T1074" s="150"/>
      <c r="U1074" s="132" t="s">
        <v>374</v>
      </c>
      <c r="V1074" s="133" t="str">
        <f>VLOOKUP(A1074,DB_ACS_Q1_Q4!$A$4:$AD$1328,13)</f>
        <v>Gasóleo</v>
      </c>
      <c r="W1074" s="134" t="str">
        <f>VLOOKUP(A1074,DB_REF_Q1_Q4!$A$4:$AD$1328,13)</f>
        <v>Ninguno</v>
      </c>
    </row>
    <row r="1075" spans="1:23" ht="12" customHeight="1">
      <c r="A1075" s="10">
        <v>1071</v>
      </c>
      <c r="B1075" s="69" t="s">
        <v>192</v>
      </c>
      <c r="C1075" s="69" t="s">
        <v>191</v>
      </c>
      <c r="D1075" s="11" t="s">
        <v>25</v>
      </c>
      <c r="E1075" s="11" t="s">
        <v>303</v>
      </c>
      <c r="F1075" s="12" t="s">
        <v>50</v>
      </c>
      <c r="G1075" s="12" t="s">
        <v>510</v>
      </c>
      <c r="H1075" s="12" t="s">
        <v>306</v>
      </c>
      <c r="I1075" s="103" t="s">
        <v>504</v>
      </c>
      <c r="J1075" s="11" t="str">
        <f>"12-16h"</f>
        <v>12-16h</v>
      </c>
      <c r="K1075" s="12" t="s">
        <v>513</v>
      </c>
      <c r="L1075" s="69" t="s">
        <v>519</v>
      </c>
      <c r="M1075" s="148">
        <v>1</v>
      </c>
      <c r="N1075" s="158"/>
      <c r="O1075" s="149"/>
      <c r="P1075" s="149"/>
      <c r="Q1075" s="149"/>
      <c r="R1075" s="149"/>
      <c r="S1075" s="149"/>
      <c r="T1075" s="150"/>
      <c r="U1075" s="132" t="s">
        <v>373</v>
      </c>
      <c r="V1075" s="133" t="str">
        <f>VLOOKUP(A1075,DB_ACS_Q1_Q4!$A$4:$AD$1328,13)</f>
        <v>Gas Natural</v>
      </c>
      <c r="W1075" s="134" t="str">
        <f>VLOOKUP(A1075,DB_REF_Q1_Q4!$A$4:$AD$1328,13)</f>
        <v>Ninguno</v>
      </c>
    </row>
    <row r="1076" spans="1:23" ht="12" customHeight="1">
      <c r="A1076" s="10">
        <v>1072</v>
      </c>
      <c r="B1076" s="69" t="s">
        <v>119</v>
      </c>
      <c r="C1076" s="69" t="s">
        <v>72</v>
      </c>
      <c r="D1076" s="11" t="str">
        <f>"+60"</f>
        <v>+60</v>
      </c>
      <c r="E1076" s="11" t="s">
        <v>304</v>
      </c>
      <c r="F1076" s="12" t="s">
        <v>49</v>
      </c>
      <c r="G1076" s="12" t="s">
        <v>510</v>
      </c>
      <c r="H1076" s="12" t="s">
        <v>307</v>
      </c>
      <c r="I1076" s="103" t="s">
        <v>504</v>
      </c>
      <c r="J1076" s="12" t="str">
        <f>"≥17h"</f>
        <v>≥17h</v>
      </c>
      <c r="K1076" s="12" t="s">
        <v>512</v>
      </c>
      <c r="L1076" s="69" t="s">
        <v>519</v>
      </c>
      <c r="M1076" s="148"/>
      <c r="N1076" s="158"/>
      <c r="O1076" s="149"/>
      <c r="P1076" s="149">
        <v>1</v>
      </c>
      <c r="Q1076" s="149"/>
      <c r="R1076" s="149"/>
      <c r="S1076" s="149"/>
      <c r="T1076" s="150"/>
      <c r="U1076" s="132" t="s">
        <v>374</v>
      </c>
      <c r="V1076" s="133" t="str">
        <f>VLOOKUP(A1076,DB_ACS_Q1_Q4!$A$4:$AD$1328,13)</f>
        <v>Gasóleo</v>
      </c>
      <c r="W1076" s="134" t="str">
        <f>VLOOKUP(A1076,DB_REF_Q1_Q4!$A$4:$AD$1328,13)</f>
        <v>Ninguno</v>
      </c>
    </row>
    <row r="1077" spans="1:23" ht="12" customHeight="1">
      <c r="A1077" s="10">
        <v>1073</v>
      </c>
      <c r="B1077" s="69" t="s">
        <v>236</v>
      </c>
      <c r="C1077" s="69" t="s">
        <v>235</v>
      </c>
      <c r="D1077" s="11" t="s">
        <v>25</v>
      </c>
      <c r="E1077" s="11" t="s">
        <v>303</v>
      </c>
      <c r="F1077" s="12" t="s">
        <v>48</v>
      </c>
      <c r="G1077" s="12" t="s">
        <v>510</v>
      </c>
      <c r="H1077" s="12" t="s">
        <v>306</v>
      </c>
      <c r="I1077" s="103" t="s">
        <v>504</v>
      </c>
      <c r="J1077" s="12" t="str">
        <f>"≥17h"</f>
        <v>≥17h</v>
      </c>
      <c r="K1077" s="12" t="s">
        <v>47</v>
      </c>
      <c r="L1077" s="69" t="s">
        <v>519</v>
      </c>
      <c r="M1077" s="148"/>
      <c r="N1077" s="158"/>
      <c r="O1077" s="149"/>
      <c r="P1077" s="149"/>
      <c r="Q1077" s="149"/>
      <c r="R1077" s="149">
        <v>1</v>
      </c>
      <c r="S1077" s="149"/>
      <c r="T1077" s="150"/>
      <c r="U1077" s="132" t="s">
        <v>373</v>
      </c>
      <c r="V1077" s="133" t="str">
        <f>VLOOKUP(A1077,DB_ACS_Q1_Q4!$A$4:$AD$1328,13)</f>
        <v>Gas Natural</v>
      </c>
      <c r="W1077" s="134" t="str">
        <f>VLOOKUP(A1077,DB_REF_Q1_Q4!$A$4:$AD$1328,13)</f>
        <v>Ninguno</v>
      </c>
    </row>
    <row r="1078" spans="1:23" ht="12" customHeight="1">
      <c r="A1078" s="10">
        <v>1074</v>
      </c>
      <c r="B1078" s="69" t="s">
        <v>236</v>
      </c>
      <c r="C1078" s="69" t="s">
        <v>235</v>
      </c>
      <c r="D1078" s="11" t="s">
        <v>51</v>
      </c>
      <c r="E1078" s="11" t="s">
        <v>303</v>
      </c>
      <c r="F1078" s="12" t="s">
        <v>50</v>
      </c>
      <c r="G1078" s="12" t="s">
        <v>310</v>
      </c>
      <c r="H1078" s="12" t="s">
        <v>306</v>
      </c>
      <c r="I1078" s="103" t="s">
        <v>504</v>
      </c>
      <c r="J1078" s="11" t="str">
        <f>"12-16h"</f>
        <v>12-16h</v>
      </c>
      <c r="K1078" s="12" t="s">
        <v>512</v>
      </c>
      <c r="L1078" s="69" t="s">
        <v>519</v>
      </c>
      <c r="M1078" s="148"/>
      <c r="N1078" s="158"/>
      <c r="O1078" s="149"/>
      <c r="P1078" s="149">
        <v>1</v>
      </c>
      <c r="Q1078" s="149"/>
      <c r="R1078" s="149"/>
      <c r="S1078" s="149"/>
      <c r="T1078" s="150"/>
      <c r="U1078" s="132" t="s">
        <v>373</v>
      </c>
      <c r="V1078" s="133" t="str">
        <f>VLOOKUP(A1078,DB_ACS_Q1_Q4!$A$4:$AD$1328,13)</f>
        <v>Gas Natural</v>
      </c>
      <c r="W1078" s="134" t="str">
        <f>VLOOKUP(A1078,DB_REF_Q1_Q4!$A$4:$AD$1328,13)</f>
        <v>Ninguno</v>
      </c>
    </row>
    <row r="1079" spans="1:23" ht="12" customHeight="1">
      <c r="A1079" s="10">
        <v>1075</v>
      </c>
      <c r="B1079" s="69" t="s">
        <v>74</v>
      </c>
      <c r="C1079" s="69" t="s">
        <v>75</v>
      </c>
      <c r="D1079" s="11" t="s">
        <v>25</v>
      </c>
      <c r="E1079" s="11" t="s">
        <v>303</v>
      </c>
      <c r="F1079" s="12" t="s">
        <v>50</v>
      </c>
      <c r="G1079" s="12" t="s">
        <v>510</v>
      </c>
      <c r="H1079" s="12" t="s">
        <v>306</v>
      </c>
      <c r="I1079" s="103" t="s">
        <v>504</v>
      </c>
      <c r="J1079" s="12" t="str">
        <f>"≥17h"</f>
        <v>≥17h</v>
      </c>
      <c r="K1079" s="12" t="s">
        <v>47</v>
      </c>
      <c r="L1079" s="69" t="s">
        <v>519</v>
      </c>
      <c r="M1079" s="148">
        <v>1</v>
      </c>
      <c r="N1079" s="158"/>
      <c r="O1079" s="149"/>
      <c r="P1079" s="149">
        <v>1</v>
      </c>
      <c r="Q1079" s="149"/>
      <c r="R1079" s="149">
        <v>1</v>
      </c>
      <c r="S1079" s="149"/>
      <c r="T1079" s="150"/>
      <c r="U1079" s="132" t="s">
        <v>373</v>
      </c>
      <c r="V1079" s="133" t="str">
        <f>VLOOKUP(A1079,DB_ACS_Q1_Q4!$A$4:$AD$1328,13)</f>
        <v>Gas Natural</v>
      </c>
      <c r="W1079" s="134" t="str">
        <f>VLOOKUP(A1079,DB_REF_Q1_Q4!$A$4:$AD$1328,13)</f>
        <v>Ninguno</v>
      </c>
    </row>
    <row r="1080" spans="1:23" ht="12" customHeight="1">
      <c r="A1080" s="10">
        <v>1076</v>
      </c>
      <c r="B1080" s="69" t="s">
        <v>97</v>
      </c>
      <c r="C1080" s="69" t="s">
        <v>75</v>
      </c>
      <c r="D1080" s="11" t="s">
        <v>51</v>
      </c>
      <c r="E1080" s="11" t="s">
        <v>303</v>
      </c>
      <c r="F1080" s="12" t="s">
        <v>50</v>
      </c>
      <c r="G1080" s="12" t="s">
        <v>310</v>
      </c>
      <c r="H1080" s="12" t="s">
        <v>306</v>
      </c>
      <c r="I1080" s="103" t="s">
        <v>505</v>
      </c>
      <c r="J1080" s="12" t="str">
        <f>"≥17h"</f>
        <v>≥17h</v>
      </c>
      <c r="K1080" s="12" t="s">
        <v>512</v>
      </c>
      <c r="L1080" s="69" t="s">
        <v>519</v>
      </c>
      <c r="M1080" s="148">
        <v>1</v>
      </c>
      <c r="N1080" s="158"/>
      <c r="O1080" s="149"/>
      <c r="P1080" s="149"/>
      <c r="Q1080" s="149"/>
      <c r="R1080" s="149"/>
      <c r="S1080" s="149"/>
      <c r="T1080" s="150"/>
      <c r="U1080" s="132" t="s">
        <v>373</v>
      </c>
      <c r="V1080" s="133" t="str">
        <f>VLOOKUP(A1080,DB_ACS_Q1_Q4!$A$4:$AD$1328,13)</f>
        <v>Gas Natural</v>
      </c>
      <c r="W1080" s="134" t="str">
        <f>VLOOKUP(A1080,DB_REF_Q1_Q4!$A$4:$AD$1328,13)</f>
        <v>Ninguno</v>
      </c>
    </row>
    <row r="1081" spans="1:23" ht="12" customHeight="1">
      <c r="A1081" s="10">
        <v>1077</v>
      </c>
      <c r="B1081" s="69" t="s">
        <v>74</v>
      </c>
      <c r="C1081" s="69" t="s">
        <v>75</v>
      </c>
      <c r="D1081" s="11" t="s">
        <v>51</v>
      </c>
      <c r="E1081" s="11" t="s">
        <v>303</v>
      </c>
      <c r="F1081" s="12" t="s">
        <v>50</v>
      </c>
      <c r="G1081" s="12" t="s">
        <v>510</v>
      </c>
      <c r="H1081" s="12" t="s">
        <v>306</v>
      </c>
      <c r="I1081" s="103" t="s">
        <v>505</v>
      </c>
      <c r="J1081" s="12" t="str">
        <f>"≥17h"</f>
        <v>≥17h</v>
      </c>
      <c r="K1081" s="12" t="s">
        <v>513</v>
      </c>
      <c r="L1081" s="69" t="s">
        <v>519</v>
      </c>
      <c r="M1081" s="148"/>
      <c r="N1081" s="158"/>
      <c r="O1081" s="149"/>
      <c r="P1081" s="149">
        <v>1</v>
      </c>
      <c r="Q1081" s="149"/>
      <c r="R1081" s="149"/>
      <c r="S1081" s="149"/>
      <c r="T1081" s="150"/>
      <c r="U1081" s="132" t="s">
        <v>373</v>
      </c>
      <c r="V1081" s="133" t="str">
        <f>VLOOKUP(A1081,DB_ACS_Q1_Q4!$A$4:$AD$1328,13)</f>
        <v>Gas Natural</v>
      </c>
      <c r="W1081" s="134" t="str">
        <f>VLOOKUP(A1081,DB_REF_Q1_Q4!$A$4:$AD$1328,13)</f>
        <v>Ninguno</v>
      </c>
    </row>
    <row r="1082" spans="1:23" ht="12" customHeight="1">
      <c r="A1082" s="10">
        <v>1078</v>
      </c>
      <c r="B1082" s="69" t="s">
        <v>236</v>
      </c>
      <c r="C1082" s="69" t="s">
        <v>235</v>
      </c>
      <c r="D1082" s="11" t="s">
        <v>25</v>
      </c>
      <c r="E1082" s="11" t="s">
        <v>304</v>
      </c>
      <c r="F1082" s="12" t="s">
        <v>50</v>
      </c>
      <c r="G1082" s="12" t="s">
        <v>310</v>
      </c>
      <c r="H1082" s="12" t="s">
        <v>306</v>
      </c>
      <c r="I1082" s="103" t="s">
        <v>505</v>
      </c>
      <c r="J1082" s="11" t="str">
        <f>"12-16h"</f>
        <v>12-16h</v>
      </c>
      <c r="K1082" s="12" t="s">
        <v>512</v>
      </c>
      <c r="L1082" s="69" t="s">
        <v>519</v>
      </c>
      <c r="M1082" s="148"/>
      <c r="N1082" s="158"/>
      <c r="O1082" s="149"/>
      <c r="P1082" s="149"/>
      <c r="Q1082" s="149"/>
      <c r="R1082" s="149">
        <v>1</v>
      </c>
      <c r="S1082" s="149"/>
      <c r="T1082" s="150"/>
      <c r="U1082" s="132" t="s">
        <v>373</v>
      </c>
      <c r="V1082" s="133" t="str">
        <f>VLOOKUP(A1082,DB_ACS_Q1_Q4!$A$4:$AD$1328,13)</f>
        <v>Gas Natural</v>
      </c>
      <c r="W1082" s="134" t="str">
        <f>VLOOKUP(A1082,DB_REF_Q1_Q4!$A$4:$AD$1328,13)</f>
        <v>Ninguno</v>
      </c>
    </row>
    <row r="1083" spans="1:23" ht="12" customHeight="1">
      <c r="A1083" s="10">
        <v>1079</v>
      </c>
      <c r="B1083" s="69" t="s">
        <v>238</v>
      </c>
      <c r="C1083" s="69" t="s">
        <v>238</v>
      </c>
      <c r="D1083" s="11" t="s">
        <v>25</v>
      </c>
      <c r="E1083" s="11" t="s">
        <v>304</v>
      </c>
      <c r="F1083" s="12" t="s">
        <v>50</v>
      </c>
      <c r="G1083" s="12" t="s">
        <v>310</v>
      </c>
      <c r="H1083" s="12" t="s">
        <v>306</v>
      </c>
      <c r="I1083" s="103" t="s">
        <v>504</v>
      </c>
      <c r="J1083" s="12" t="str">
        <f>"≥17h"</f>
        <v>≥17h</v>
      </c>
      <c r="K1083" s="12" t="s">
        <v>512</v>
      </c>
      <c r="L1083" s="69" t="s">
        <v>519</v>
      </c>
      <c r="M1083" s="148">
        <v>1</v>
      </c>
      <c r="N1083" s="158"/>
      <c r="O1083" s="149"/>
      <c r="P1083" s="149"/>
      <c r="Q1083" s="149"/>
      <c r="R1083" s="149"/>
      <c r="S1083" s="149"/>
      <c r="T1083" s="150"/>
      <c r="U1083" s="132" t="s">
        <v>371</v>
      </c>
      <c r="V1083" s="133" t="str">
        <f>VLOOKUP(A1083,DB_ACS_Q1_Q4!$A$4:$AD$1328,13)</f>
        <v>Electricidad</v>
      </c>
      <c r="W1083" s="134" t="str">
        <f>VLOOKUP(A1083,DB_REF_Q1_Q4!$A$4:$AD$1328,13)</f>
        <v>Ninguno</v>
      </c>
    </row>
    <row r="1084" spans="1:23" ht="12" customHeight="1">
      <c r="A1084" s="10">
        <v>1080</v>
      </c>
      <c r="B1084" s="69" t="s">
        <v>241</v>
      </c>
      <c r="C1084" s="69" t="s">
        <v>241</v>
      </c>
      <c r="D1084" s="11" t="s">
        <v>51</v>
      </c>
      <c r="E1084" s="11" t="s">
        <v>303</v>
      </c>
      <c r="F1084" s="12" t="s">
        <v>50</v>
      </c>
      <c r="G1084" s="12" t="s">
        <v>510</v>
      </c>
      <c r="H1084" s="12" t="s">
        <v>306</v>
      </c>
      <c r="I1084" s="11" t="s">
        <v>507</v>
      </c>
      <c r="J1084" s="12" t="str">
        <f>"≥17h"</f>
        <v>≥17h</v>
      </c>
      <c r="K1084" s="12" t="s">
        <v>47</v>
      </c>
      <c r="L1084" s="69" t="s">
        <v>519</v>
      </c>
      <c r="M1084" s="148">
        <v>1</v>
      </c>
      <c r="N1084" s="158"/>
      <c r="O1084" s="149"/>
      <c r="P1084" s="149"/>
      <c r="Q1084" s="149"/>
      <c r="R1084" s="149"/>
      <c r="S1084" s="149"/>
      <c r="T1084" s="150"/>
      <c r="U1084" s="132" t="s">
        <v>373</v>
      </c>
      <c r="V1084" s="133" t="str">
        <f>VLOOKUP(A1084,DB_ACS_Q1_Q4!$A$4:$AD$1328,13)</f>
        <v>Gas Natural</v>
      </c>
      <c r="W1084" s="134" t="str">
        <f>VLOOKUP(A1084,DB_REF_Q1_Q4!$A$4:$AD$1328,13)</f>
        <v>Ninguno</v>
      </c>
    </row>
    <row r="1085" spans="1:23" ht="12" customHeight="1">
      <c r="A1085" s="10">
        <v>1081</v>
      </c>
      <c r="B1085" s="69" t="s">
        <v>189</v>
      </c>
      <c r="C1085" s="69" t="s">
        <v>189</v>
      </c>
      <c r="D1085" s="11" t="s">
        <v>51</v>
      </c>
      <c r="E1085" s="11" t="s">
        <v>304</v>
      </c>
      <c r="F1085" s="12" t="s">
        <v>48</v>
      </c>
      <c r="G1085" s="12" t="s">
        <v>310</v>
      </c>
      <c r="H1085" s="12" t="s">
        <v>306</v>
      </c>
      <c r="I1085" s="11" t="s">
        <v>504</v>
      </c>
      <c r="J1085" s="12" t="str">
        <f>"≥17h"</f>
        <v>≥17h</v>
      </c>
      <c r="K1085" s="12" t="s">
        <v>513</v>
      </c>
      <c r="L1085" s="69" t="s">
        <v>519</v>
      </c>
      <c r="M1085" s="148">
        <v>1</v>
      </c>
      <c r="N1085" s="158"/>
      <c r="O1085" s="149"/>
      <c r="P1085" s="149"/>
      <c r="Q1085" s="149"/>
      <c r="R1085" s="149"/>
      <c r="S1085" s="149"/>
      <c r="T1085" s="150"/>
      <c r="U1085" s="132" t="s">
        <v>373</v>
      </c>
      <c r="V1085" s="133" t="str">
        <f>VLOOKUP(A1085,DB_ACS_Q1_Q4!$A$4:$AD$1328,13)</f>
        <v>Gas Natural</v>
      </c>
      <c r="W1085" s="134" t="str">
        <f>VLOOKUP(A1085,DB_REF_Q1_Q4!$A$4:$AD$1328,13)</f>
        <v>Ninguno</v>
      </c>
    </row>
    <row r="1086" spans="1:23" ht="12" customHeight="1">
      <c r="A1086" s="10">
        <v>1082</v>
      </c>
      <c r="B1086" s="69" t="s">
        <v>291</v>
      </c>
      <c r="C1086" s="69" t="s">
        <v>291</v>
      </c>
      <c r="D1086" s="11" t="s">
        <v>25</v>
      </c>
      <c r="E1086" s="11" t="s">
        <v>304</v>
      </c>
      <c r="F1086" s="12" t="s">
        <v>48</v>
      </c>
      <c r="G1086" s="12" t="s">
        <v>510</v>
      </c>
      <c r="H1086" s="12" t="s">
        <v>306</v>
      </c>
      <c r="I1086" s="103" t="s">
        <v>504</v>
      </c>
      <c r="J1086" s="11" t="str">
        <f>"12-16h"</f>
        <v>12-16h</v>
      </c>
      <c r="K1086" s="12" t="s">
        <v>513</v>
      </c>
      <c r="L1086" s="69" t="s">
        <v>519</v>
      </c>
      <c r="M1086" s="148">
        <v>1</v>
      </c>
      <c r="N1086" s="158"/>
      <c r="O1086" s="149"/>
      <c r="P1086" s="149"/>
      <c r="Q1086" s="149"/>
      <c r="R1086" s="149"/>
      <c r="S1086" s="149"/>
      <c r="T1086" s="150"/>
      <c r="U1086" s="132" t="s">
        <v>371</v>
      </c>
      <c r="V1086" s="133" t="str">
        <f>VLOOKUP(A1086,DB_ACS_Q1_Q4!$A$4:$AD$1328,13)</f>
        <v>GLP</v>
      </c>
      <c r="W1086" s="134" t="str">
        <f>VLOOKUP(A1086,DB_REF_Q1_Q4!$A$4:$AD$1328,13)</f>
        <v>Ninguno</v>
      </c>
    </row>
    <row r="1087" spans="1:23" ht="12" customHeight="1">
      <c r="A1087" s="10">
        <v>1083</v>
      </c>
      <c r="B1087" s="69" t="s">
        <v>189</v>
      </c>
      <c r="C1087" s="69" t="s">
        <v>189</v>
      </c>
      <c r="D1087" s="11" t="s">
        <v>51</v>
      </c>
      <c r="E1087" s="11" t="s">
        <v>304</v>
      </c>
      <c r="F1087" s="12" t="s">
        <v>48</v>
      </c>
      <c r="G1087" s="12" t="s">
        <v>310</v>
      </c>
      <c r="H1087" s="12" t="s">
        <v>306</v>
      </c>
      <c r="I1087" s="11" t="s">
        <v>504</v>
      </c>
      <c r="J1087" s="12" t="str">
        <f>"≥17h"</f>
        <v>≥17h</v>
      </c>
      <c r="K1087" s="12" t="s">
        <v>512</v>
      </c>
      <c r="L1087" s="69" t="s">
        <v>519</v>
      </c>
      <c r="M1087" s="148">
        <v>1</v>
      </c>
      <c r="N1087" s="158"/>
      <c r="O1087" s="149"/>
      <c r="P1087" s="149">
        <v>1</v>
      </c>
      <c r="Q1087" s="149"/>
      <c r="R1087" s="149"/>
      <c r="S1087" s="149"/>
      <c r="T1087" s="150"/>
      <c r="U1087" s="132" t="s">
        <v>374</v>
      </c>
      <c r="V1087" s="133" t="str">
        <f>VLOOKUP(A1087,DB_ACS_Q1_Q4!$A$4:$AD$1328,13)</f>
        <v>Electricidad</v>
      </c>
      <c r="W1087" s="134" t="str">
        <f>VLOOKUP(A1087,DB_REF_Q1_Q4!$A$4:$AD$1328,13)</f>
        <v>Ninguno</v>
      </c>
    </row>
    <row r="1088" spans="1:23" ht="12" customHeight="1">
      <c r="A1088" s="10">
        <v>1084</v>
      </c>
      <c r="B1088" s="69" t="s">
        <v>291</v>
      </c>
      <c r="C1088" s="69" t="s">
        <v>291</v>
      </c>
      <c r="D1088" s="11" t="s">
        <v>25</v>
      </c>
      <c r="E1088" s="11" t="s">
        <v>304</v>
      </c>
      <c r="F1088" s="12" t="s">
        <v>48</v>
      </c>
      <c r="G1088" s="12" t="s">
        <v>310</v>
      </c>
      <c r="H1088" s="12" t="s">
        <v>306</v>
      </c>
      <c r="I1088" s="103" t="s">
        <v>504</v>
      </c>
      <c r="J1088" s="12" t="str">
        <f>"≥17h"</f>
        <v>≥17h</v>
      </c>
      <c r="K1088" s="12" t="s">
        <v>512</v>
      </c>
      <c r="L1088" s="69" t="s">
        <v>519</v>
      </c>
      <c r="M1088" s="148">
        <v>1</v>
      </c>
      <c r="N1088" s="158"/>
      <c r="O1088" s="149"/>
      <c r="P1088" s="149">
        <v>1</v>
      </c>
      <c r="Q1088" s="149"/>
      <c r="R1088" s="149"/>
      <c r="S1088" s="149"/>
      <c r="T1088" s="150"/>
      <c r="U1088" s="132" t="s">
        <v>373</v>
      </c>
      <c r="V1088" s="133" t="str">
        <f>VLOOKUP(A1088,DB_ACS_Q1_Q4!$A$4:$AD$1328,13)</f>
        <v>Gas Natural</v>
      </c>
      <c r="W1088" s="134" t="str">
        <f>VLOOKUP(A1088,DB_REF_Q1_Q4!$A$4:$AD$1328,13)</f>
        <v>Ninguno</v>
      </c>
    </row>
    <row r="1089" spans="1:23" ht="12" customHeight="1">
      <c r="A1089" s="10">
        <v>1085</v>
      </c>
      <c r="B1089" s="69" t="s">
        <v>291</v>
      </c>
      <c r="C1089" s="69" t="s">
        <v>291</v>
      </c>
      <c r="D1089" s="11" t="s">
        <v>25</v>
      </c>
      <c r="E1089" s="11" t="s">
        <v>304</v>
      </c>
      <c r="F1089" s="12" t="s">
        <v>48</v>
      </c>
      <c r="G1089" s="12" t="s">
        <v>310</v>
      </c>
      <c r="H1089" s="12" t="s">
        <v>306</v>
      </c>
      <c r="I1089" s="103" t="s">
        <v>504</v>
      </c>
      <c r="J1089" s="11" t="str">
        <f>"12-16h"</f>
        <v>12-16h</v>
      </c>
      <c r="K1089" s="12" t="s">
        <v>513</v>
      </c>
      <c r="L1089" s="69" t="s">
        <v>519</v>
      </c>
      <c r="M1089" s="148">
        <v>1</v>
      </c>
      <c r="N1089" s="158"/>
      <c r="O1089" s="149"/>
      <c r="P1089" s="149"/>
      <c r="Q1089" s="149"/>
      <c r="R1089" s="149"/>
      <c r="S1089" s="149"/>
      <c r="T1089" s="150"/>
      <c r="U1089" s="132" t="s">
        <v>373</v>
      </c>
      <c r="V1089" s="133" t="str">
        <f>VLOOKUP(A1089,DB_ACS_Q1_Q4!$A$4:$AD$1328,13)</f>
        <v>Gas Natural</v>
      </c>
      <c r="W1089" s="134" t="str">
        <f>VLOOKUP(A1089,DB_REF_Q1_Q4!$A$4:$AD$1328,13)</f>
        <v>Ninguno</v>
      </c>
    </row>
    <row r="1090" spans="1:23" ht="12" customHeight="1">
      <c r="A1090" s="10">
        <v>1086</v>
      </c>
      <c r="B1090" s="69" t="s">
        <v>189</v>
      </c>
      <c r="C1090" s="69" t="s">
        <v>189</v>
      </c>
      <c r="D1090" s="11" t="s">
        <v>25</v>
      </c>
      <c r="E1090" s="11" t="s">
        <v>304</v>
      </c>
      <c r="F1090" s="12" t="s">
        <v>50</v>
      </c>
      <c r="G1090" s="12" t="s">
        <v>310</v>
      </c>
      <c r="H1090" s="12" t="s">
        <v>306</v>
      </c>
      <c r="I1090" s="11" t="s">
        <v>504</v>
      </c>
      <c r="J1090" s="12" t="str">
        <f>"≥17h"</f>
        <v>≥17h</v>
      </c>
      <c r="K1090" s="12" t="s">
        <v>512</v>
      </c>
      <c r="L1090" s="69" t="s">
        <v>519</v>
      </c>
      <c r="M1090" s="148">
        <v>1</v>
      </c>
      <c r="N1090" s="158"/>
      <c r="O1090" s="149"/>
      <c r="P1090" s="149"/>
      <c r="Q1090" s="149"/>
      <c r="R1090" s="149"/>
      <c r="S1090" s="149"/>
      <c r="T1090" s="150"/>
      <c r="U1090" s="132" t="s">
        <v>373</v>
      </c>
      <c r="V1090" s="133" t="str">
        <f>VLOOKUP(A1090,DB_ACS_Q1_Q4!$A$4:$AD$1328,13)</f>
        <v>Gas Natural</v>
      </c>
      <c r="W1090" s="134" t="str">
        <f>VLOOKUP(A1090,DB_REF_Q1_Q4!$A$4:$AD$1328,13)</f>
        <v>Ninguno</v>
      </c>
    </row>
    <row r="1091" spans="1:23" ht="12" customHeight="1">
      <c r="A1091" s="10">
        <v>1087</v>
      </c>
      <c r="B1091" s="69" t="s">
        <v>291</v>
      </c>
      <c r="C1091" s="69" t="s">
        <v>291</v>
      </c>
      <c r="D1091" s="11" t="s">
        <v>51</v>
      </c>
      <c r="E1091" s="11" t="s">
        <v>303</v>
      </c>
      <c r="F1091" s="12" t="s">
        <v>50</v>
      </c>
      <c r="G1091" s="12" t="s">
        <v>510</v>
      </c>
      <c r="H1091" s="12" t="s">
        <v>306</v>
      </c>
      <c r="I1091" s="103" t="s">
        <v>504</v>
      </c>
      <c r="J1091" s="11" t="str">
        <f>"12-16h"</f>
        <v>12-16h</v>
      </c>
      <c r="K1091" s="12" t="s">
        <v>47</v>
      </c>
      <c r="L1091" s="69" t="s">
        <v>519</v>
      </c>
      <c r="M1091" s="148">
        <v>1</v>
      </c>
      <c r="N1091" s="158"/>
      <c r="O1091" s="149"/>
      <c r="P1091" s="149"/>
      <c r="Q1091" s="149"/>
      <c r="R1091" s="149"/>
      <c r="S1091" s="149"/>
      <c r="T1091" s="150"/>
      <c r="U1091" s="132" t="s">
        <v>374</v>
      </c>
      <c r="V1091" s="133" t="str">
        <f>VLOOKUP(A1091,DB_ACS_Q1_Q4!$A$4:$AD$1328,13)</f>
        <v>Gasóleo</v>
      </c>
      <c r="W1091" s="134" t="str">
        <f>VLOOKUP(A1091,DB_REF_Q1_Q4!$A$4:$AD$1328,13)</f>
        <v>Ninguno</v>
      </c>
    </row>
    <row r="1092" spans="1:23" ht="12" customHeight="1">
      <c r="A1092" s="10">
        <v>1088</v>
      </c>
      <c r="B1092" s="69" t="s">
        <v>189</v>
      </c>
      <c r="C1092" s="69" t="s">
        <v>189</v>
      </c>
      <c r="D1092" s="11" t="str">
        <f>"+60"</f>
        <v>+60</v>
      </c>
      <c r="E1092" s="11" t="s">
        <v>304</v>
      </c>
      <c r="F1092" s="12" t="s">
        <v>49</v>
      </c>
      <c r="G1092" s="12" t="s">
        <v>310</v>
      </c>
      <c r="H1092" s="12" t="s">
        <v>306</v>
      </c>
      <c r="I1092" s="103" t="s">
        <v>504</v>
      </c>
      <c r="J1092" s="11" t="str">
        <f>"12-16h"</f>
        <v>12-16h</v>
      </c>
      <c r="K1092" s="12" t="s">
        <v>512</v>
      </c>
      <c r="L1092" s="69" t="s">
        <v>519</v>
      </c>
      <c r="M1092" s="148"/>
      <c r="N1092" s="158"/>
      <c r="O1092" s="149"/>
      <c r="P1092" s="149"/>
      <c r="Q1092" s="149"/>
      <c r="R1092" s="149"/>
      <c r="S1092" s="149"/>
      <c r="T1092" s="150">
        <v>1</v>
      </c>
      <c r="U1092" s="132" t="s">
        <v>373</v>
      </c>
      <c r="V1092" s="133" t="str">
        <f>VLOOKUP(A1092,DB_ACS_Q1_Q4!$A$4:$AD$1328,13)</f>
        <v>Gas Natural</v>
      </c>
      <c r="W1092" s="134" t="str">
        <f>VLOOKUP(A1092,DB_REF_Q1_Q4!$A$4:$AD$1328,13)</f>
        <v>Ninguno</v>
      </c>
    </row>
    <row r="1093" spans="1:23" ht="12" customHeight="1">
      <c r="A1093" s="10">
        <v>1089</v>
      </c>
      <c r="B1093" s="69" t="s">
        <v>74</v>
      </c>
      <c r="C1093" s="69" t="s">
        <v>75</v>
      </c>
      <c r="D1093" s="11" t="s">
        <v>25</v>
      </c>
      <c r="E1093" s="11" t="s">
        <v>304</v>
      </c>
      <c r="F1093" s="12" t="s">
        <v>50</v>
      </c>
      <c r="G1093" s="12" t="s">
        <v>310</v>
      </c>
      <c r="H1093" s="12" t="s">
        <v>306</v>
      </c>
      <c r="I1093" s="103" t="s">
        <v>505</v>
      </c>
      <c r="J1093" s="12" t="str">
        <f>"≥17h"</f>
        <v>≥17h</v>
      </c>
      <c r="K1093" s="12" t="s">
        <v>513</v>
      </c>
      <c r="L1093" s="69" t="s">
        <v>519</v>
      </c>
      <c r="M1093" s="148">
        <v>1</v>
      </c>
      <c r="N1093" s="158"/>
      <c r="O1093" s="149"/>
      <c r="P1093" s="149"/>
      <c r="Q1093" s="149"/>
      <c r="R1093" s="149"/>
      <c r="S1093" s="149"/>
      <c r="T1093" s="150"/>
      <c r="U1093" s="132" t="s">
        <v>373</v>
      </c>
      <c r="V1093" s="133" t="str">
        <f>VLOOKUP(A1093,DB_ACS_Q1_Q4!$A$4:$AD$1328,13)</f>
        <v>Gas Natural</v>
      </c>
      <c r="W1093" s="134" t="str">
        <f>VLOOKUP(A1093,DB_REF_Q1_Q4!$A$4:$AD$1328,13)</f>
        <v>Ninguno</v>
      </c>
    </row>
    <row r="1094" spans="1:23" ht="12" customHeight="1">
      <c r="A1094" s="10">
        <v>1090</v>
      </c>
      <c r="B1094" s="69" t="s">
        <v>76</v>
      </c>
      <c r="C1094" s="69" t="s">
        <v>75</v>
      </c>
      <c r="D1094" s="11" t="s">
        <v>51</v>
      </c>
      <c r="E1094" s="11" t="s">
        <v>304</v>
      </c>
      <c r="F1094" s="12" t="s">
        <v>50</v>
      </c>
      <c r="G1094" s="12" t="s">
        <v>310</v>
      </c>
      <c r="H1094" s="12" t="s">
        <v>306</v>
      </c>
      <c r="I1094" s="12" t="s">
        <v>505</v>
      </c>
      <c r="J1094" s="12" t="str">
        <f>"≥17h"</f>
        <v>≥17h</v>
      </c>
      <c r="K1094" s="12" t="s">
        <v>512</v>
      </c>
      <c r="L1094" s="69" t="s">
        <v>519</v>
      </c>
      <c r="M1094" s="148">
        <v>1</v>
      </c>
      <c r="N1094" s="158"/>
      <c r="O1094" s="149"/>
      <c r="P1094" s="149"/>
      <c r="Q1094" s="149"/>
      <c r="R1094" s="149"/>
      <c r="S1094" s="149"/>
      <c r="T1094" s="150"/>
      <c r="U1094" s="132" t="s">
        <v>373</v>
      </c>
      <c r="V1094" s="133" t="str">
        <f>VLOOKUP(A1094,DB_ACS_Q1_Q4!$A$4:$AD$1328,13)</f>
        <v>Gas Natural</v>
      </c>
      <c r="W1094" s="134" t="str">
        <f>VLOOKUP(A1094,DB_REF_Q1_Q4!$A$4:$AD$1328,13)</f>
        <v>Ninguno</v>
      </c>
    </row>
    <row r="1095" spans="1:23" ht="12" customHeight="1">
      <c r="A1095" s="10">
        <v>1091</v>
      </c>
      <c r="B1095" s="69" t="s">
        <v>76</v>
      </c>
      <c r="C1095" s="69" t="s">
        <v>75</v>
      </c>
      <c r="D1095" s="11" t="s">
        <v>51</v>
      </c>
      <c r="E1095" s="11" t="s">
        <v>304</v>
      </c>
      <c r="F1095" s="12" t="s">
        <v>48</v>
      </c>
      <c r="G1095" s="12" t="s">
        <v>510</v>
      </c>
      <c r="H1095" s="12" t="s">
        <v>306</v>
      </c>
      <c r="I1095" s="12" t="s">
        <v>505</v>
      </c>
      <c r="J1095" s="12" t="str">
        <f>"≥17h"</f>
        <v>≥17h</v>
      </c>
      <c r="K1095" s="12" t="s">
        <v>513</v>
      </c>
      <c r="L1095" s="69" t="s">
        <v>519</v>
      </c>
      <c r="M1095" s="148"/>
      <c r="N1095" s="158"/>
      <c r="O1095" s="149"/>
      <c r="P1095" s="149">
        <v>1</v>
      </c>
      <c r="Q1095" s="149"/>
      <c r="R1095" s="149">
        <v>1</v>
      </c>
      <c r="S1095" s="149"/>
      <c r="T1095" s="150"/>
      <c r="U1095" s="132" t="s">
        <v>373</v>
      </c>
      <c r="V1095" s="133" t="str">
        <f>VLOOKUP(A1095,DB_ACS_Q1_Q4!$A$4:$AD$1328,13)</f>
        <v>Gas Natural</v>
      </c>
      <c r="W1095" s="134" t="str">
        <f>VLOOKUP(A1095,DB_REF_Q1_Q4!$A$4:$AD$1328,13)</f>
        <v>Ninguno</v>
      </c>
    </row>
    <row r="1096" spans="1:23" ht="12" customHeight="1">
      <c r="A1096" s="10">
        <v>1092</v>
      </c>
      <c r="B1096" s="69" t="s">
        <v>76</v>
      </c>
      <c r="C1096" s="69" t="s">
        <v>75</v>
      </c>
      <c r="D1096" s="11" t="s">
        <v>25</v>
      </c>
      <c r="E1096" s="11" t="s">
        <v>303</v>
      </c>
      <c r="F1096" s="12" t="s">
        <v>50</v>
      </c>
      <c r="G1096" s="12" t="s">
        <v>310</v>
      </c>
      <c r="H1096" s="12" t="s">
        <v>306</v>
      </c>
      <c r="I1096" s="103" t="s">
        <v>505</v>
      </c>
      <c r="J1096" s="11" t="str">
        <f>"12-16h"</f>
        <v>12-16h</v>
      </c>
      <c r="K1096" s="12" t="s">
        <v>512</v>
      </c>
      <c r="L1096" s="69" t="s">
        <v>519</v>
      </c>
      <c r="M1096" s="148"/>
      <c r="N1096" s="158"/>
      <c r="O1096" s="149"/>
      <c r="P1096" s="149"/>
      <c r="Q1096" s="149">
        <v>1</v>
      </c>
      <c r="R1096" s="149"/>
      <c r="S1096" s="149">
        <v>1</v>
      </c>
      <c r="T1096" s="150"/>
      <c r="U1096" s="132" t="s">
        <v>373</v>
      </c>
      <c r="V1096" s="133" t="str">
        <f>VLOOKUP(A1096,DB_ACS_Q1_Q4!$A$4:$AD$1328,13)</f>
        <v>Gas Natural</v>
      </c>
      <c r="W1096" s="134" t="str">
        <f>VLOOKUP(A1096,DB_REF_Q1_Q4!$A$4:$AD$1328,13)</f>
        <v>Ninguno</v>
      </c>
    </row>
    <row r="1097" spans="1:23" ht="12" customHeight="1">
      <c r="A1097" s="10">
        <v>1093</v>
      </c>
      <c r="B1097" s="69" t="s">
        <v>194</v>
      </c>
      <c r="C1097" s="69" t="s">
        <v>193</v>
      </c>
      <c r="D1097" s="11" t="s">
        <v>25</v>
      </c>
      <c r="E1097" s="11" t="s">
        <v>304</v>
      </c>
      <c r="F1097" s="12" t="s">
        <v>50</v>
      </c>
      <c r="G1097" s="12" t="s">
        <v>310</v>
      </c>
      <c r="H1097" s="12" t="s">
        <v>306</v>
      </c>
      <c r="I1097" s="11" t="s">
        <v>504</v>
      </c>
      <c r="J1097" s="12" t="str">
        <f t="shared" ref="J1097:J1103" si="45">"≥17h"</f>
        <v>≥17h</v>
      </c>
      <c r="K1097" s="12" t="s">
        <v>512</v>
      </c>
      <c r="L1097" s="69" t="s">
        <v>519</v>
      </c>
      <c r="M1097" s="148">
        <v>1</v>
      </c>
      <c r="N1097" s="158"/>
      <c r="O1097" s="149"/>
      <c r="P1097" s="149"/>
      <c r="Q1097" s="149"/>
      <c r="R1097" s="149"/>
      <c r="S1097" s="149"/>
      <c r="T1097" s="150"/>
      <c r="U1097" s="132" t="s">
        <v>373</v>
      </c>
      <c r="V1097" s="133" t="str">
        <f>VLOOKUP(A1097,DB_ACS_Q1_Q4!$A$4:$AD$1328,13)</f>
        <v>Gas Natural</v>
      </c>
      <c r="W1097" s="134" t="str">
        <f>VLOOKUP(A1097,DB_REF_Q1_Q4!$A$4:$AD$1328,13)</f>
        <v>Ninguno</v>
      </c>
    </row>
    <row r="1098" spans="1:23" ht="12" customHeight="1">
      <c r="A1098" s="10">
        <v>1094</v>
      </c>
      <c r="B1098" s="69" t="s">
        <v>76</v>
      </c>
      <c r="C1098" s="69" t="s">
        <v>75</v>
      </c>
      <c r="D1098" s="11" t="s">
        <v>51</v>
      </c>
      <c r="E1098" s="11" t="s">
        <v>304</v>
      </c>
      <c r="F1098" s="12" t="s">
        <v>50</v>
      </c>
      <c r="G1098" s="12" t="s">
        <v>310</v>
      </c>
      <c r="H1098" s="12" t="s">
        <v>306</v>
      </c>
      <c r="I1098" s="103" t="s">
        <v>505</v>
      </c>
      <c r="J1098" s="12" t="str">
        <f t="shared" si="45"/>
        <v>≥17h</v>
      </c>
      <c r="K1098" s="12" t="s">
        <v>513</v>
      </c>
      <c r="L1098" s="69" t="s">
        <v>519</v>
      </c>
      <c r="M1098" s="148"/>
      <c r="N1098" s="158">
        <v>1</v>
      </c>
      <c r="O1098" s="149"/>
      <c r="P1098" s="149"/>
      <c r="Q1098" s="149"/>
      <c r="R1098" s="149"/>
      <c r="S1098" s="149"/>
      <c r="T1098" s="150"/>
      <c r="U1098" s="132" t="s">
        <v>373</v>
      </c>
      <c r="V1098" s="133" t="str">
        <f>VLOOKUP(A1098,DB_ACS_Q1_Q4!$A$4:$AD$1328,13)</f>
        <v>Gas Natural</v>
      </c>
      <c r="W1098" s="134" t="str">
        <f>VLOOKUP(A1098,DB_REF_Q1_Q4!$A$4:$AD$1328,13)</f>
        <v>Ninguno</v>
      </c>
    </row>
    <row r="1099" spans="1:23" ht="12" customHeight="1">
      <c r="A1099" s="10">
        <v>1095</v>
      </c>
      <c r="B1099" s="69" t="s">
        <v>196</v>
      </c>
      <c r="C1099" s="69" t="s">
        <v>196</v>
      </c>
      <c r="D1099" s="11" t="s">
        <v>25</v>
      </c>
      <c r="E1099" s="11" t="s">
        <v>303</v>
      </c>
      <c r="F1099" s="12" t="s">
        <v>50</v>
      </c>
      <c r="G1099" s="12" t="s">
        <v>310</v>
      </c>
      <c r="H1099" s="12" t="s">
        <v>306</v>
      </c>
      <c r="I1099" s="103" t="s">
        <v>505</v>
      </c>
      <c r="J1099" s="12" t="str">
        <f t="shared" si="45"/>
        <v>≥17h</v>
      </c>
      <c r="K1099" s="12" t="s">
        <v>47</v>
      </c>
      <c r="L1099" s="69" t="s">
        <v>519</v>
      </c>
      <c r="M1099" s="148"/>
      <c r="N1099" s="158"/>
      <c r="O1099" s="149"/>
      <c r="P1099" s="149"/>
      <c r="Q1099" s="149"/>
      <c r="R1099" s="149">
        <v>1</v>
      </c>
      <c r="S1099" s="149"/>
      <c r="T1099" s="150"/>
      <c r="U1099" s="132" t="s">
        <v>385</v>
      </c>
      <c r="V1099" s="133" t="str">
        <f>VLOOKUP(A1099,DB_ACS_Q1_Q4!$A$4:$AD$1328,13)</f>
        <v>Electricidad</v>
      </c>
      <c r="W1099" s="134" t="str">
        <f>VLOOKUP(A1099,DB_REF_Q1_Q4!$A$4:$AD$1328,13)</f>
        <v>Bomba de calor aire</v>
      </c>
    </row>
    <row r="1100" spans="1:23" ht="12" customHeight="1">
      <c r="A1100" s="10">
        <v>1096</v>
      </c>
      <c r="B1100" s="69" t="s">
        <v>291</v>
      </c>
      <c r="C1100" s="69" t="s">
        <v>291</v>
      </c>
      <c r="D1100" s="11" t="s">
        <v>25</v>
      </c>
      <c r="E1100" s="11" t="s">
        <v>304</v>
      </c>
      <c r="F1100" s="12" t="s">
        <v>50</v>
      </c>
      <c r="G1100" s="12" t="s">
        <v>310</v>
      </c>
      <c r="H1100" s="12" t="s">
        <v>306</v>
      </c>
      <c r="I1100" s="11" t="s">
        <v>504</v>
      </c>
      <c r="J1100" s="12" t="str">
        <f t="shared" si="45"/>
        <v>≥17h</v>
      </c>
      <c r="K1100" s="12" t="s">
        <v>47</v>
      </c>
      <c r="L1100" s="69" t="s">
        <v>519</v>
      </c>
      <c r="M1100" s="148"/>
      <c r="N1100" s="158"/>
      <c r="O1100" s="149"/>
      <c r="P1100" s="149">
        <v>1</v>
      </c>
      <c r="Q1100" s="149"/>
      <c r="R1100" s="149"/>
      <c r="S1100" s="149"/>
      <c r="T1100" s="150"/>
      <c r="U1100" s="132" t="s">
        <v>373</v>
      </c>
      <c r="V1100" s="133" t="str">
        <f>VLOOKUP(A1100,DB_ACS_Q1_Q4!$A$4:$AD$1328,13)</f>
        <v>Gas Natural</v>
      </c>
      <c r="W1100" s="134" t="str">
        <f>VLOOKUP(A1100,DB_REF_Q1_Q4!$A$4:$AD$1328,13)</f>
        <v>Ninguno</v>
      </c>
    </row>
    <row r="1101" spans="1:23" ht="12" customHeight="1">
      <c r="A1101" s="10">
        <v>1097</v>
      </c>
      <c r="B1101" s="69" t="s">
        <v>196</v>
      </c>
      <c r="C1101" s="69" t="s">
        <v>196</v>
      </c>
      <c r="D1101" s="11" t="s">
        <v>51</v>
      </c>
      <c r="E1101" s="11" t="s">
        <v>304</v>
      </c>
      <c r="F1101" s="12" t="s">
        <v>50</v>
      </c>
      <c r="G1101" s="12" t="s">
        <v>310</v>
      </c>
      <c r="H1101" s="12" t="s">
        <v>306</v>
      </c>
      <c r="I1101" s="11" t="s">
        <v>507</v>
      </c>
      <c r="J1101" s="12" t="str">
        <f t="shared" si="45"/>
        <v>≥17h</v>
      </c>
      <c r="K1101" s="12" t="s">
        <v>513</v>
      </c>
      <c r="L1101" s="69" t="s">
        <v>519</v>
      </c>
      <c r="M1101" s="148"/>
      <c r="N1101" s="158"/>
      <c r="O1101" s="149"/>
      <c r="P1101" s="149">
        <v>1</v>
      </c>
      <c r="Q1101" s="149"/>
      <c r="R1101" s="149"/>
      <c r="S1101" s="149"/>
      <c r="T1101" s="150"/>
      <c r="U1101" s="132" t="s">
        <v>373</v>
      </c>
      <c r="V1101" s="133" t="str">
        <f>VLOOKUP(A1101,DB_ACS_Q1_Q4!$A$4:$AD$1328,13)</f>
        <v>Gas Natural</v>
      </c>
      <c r="W1101" s="134" t="str">
        <f>VLOOKUP(A1101,DB_REF_Q1_Q4!$A$4:$AD$1328,13)</f>
        <v>Bomba de calor aire</v>
      </c>
    </row>
    <row r="1102" spans="1:23" ht="12" customHeight="1">
      <c r="A1102" s="10">
        <v>1098</v>
      </c>
      <c r="B1102" s="69" t="s">
        <v>133</v>
      </c>
      <c r="C1102" s="69" t="s">
        <v>131</v>
      </c>
      <c r="D1102" s="11" t="s">
        <v>51</v>
      </c>
      <c r="E1102" s="11" t="s">
        <v>303</v>
      </c>
      <c r="F1102" s="12" t="s">
        <v>50</v>
      </c>
      <c r="G1102" s="12" t="s">
        <v>310</v>
      </c>
      <c r="H1102" s="12" t="s">
        <v>306</v>
      </c>
      <c r="I1102" s="103" t="s">
        <v>504</v>
      </c>
      <c r="J1102" s="12" t="str">
        <f t="shared" si="45"/>
        <v>≥17h</v>
      </c>
      <c r="K1102" s="12" t="s">
        <v>47</v>
      </c>
      <c r="L1102" s="69" t="s">
        <v>519</v>
      </c>
      <c r="M1102" s="148">
        <v>1</v>
      </c>
      <c r="N1102" s="158"/>
      <c r="O1102" s="149"/>
      <c r="P1102" s="149"/>
      <c r="Q1102" s="149"/>
      <c r="R1102" s="149"/>
      <c r="S1102" s="149"/>
      <c r="T1102" s="150"/>
      <c r="U1102" s="132" t="s">
        <v>373</v>
      </c>
      <c r="V1102" s="133" t="str">
        <f>VLOOKUP(A1102,DB_ACS_Q1_Q4!$A$4:$AD$1328,13)</f>
        <v>Gas Natural</v>
      </c>
      <c r="W1102" s="134" t="str">
        <f>VLOOKUP(A1102,DB_REF_Q1_Q4!$A$4:$AD$1328,13)</f>
        <v>Ninguno</v>
      </c>
    </row>
    <row r="1103" spans="1:23" ht="12" customHeight="1">
      <c r="A1103" s="10">
        <v>1099</v>
      </c>
      <c r="B1103" s="69" t="s">
        <v>236</v>
      </c>
      <c r="C1103" s="69" t="s">
        <v>235</v>
      </c>
      <c r="D1103" s="11" t="s">
        <v>51</v>
      </c>
      <c r="E1103" s="11" t="s">
        <v>304</v>
      </c>
      <c r="F1103" s="12" t="s">
        <v>48</v>
      </c>
      <c r="G1103" s="12" t="s">
        <v>510</v>
      </c>
      <c r="H1103" s="12" t="s">
        <v>306</v>
      </c>
      <c r="I1103" s="11" t="s">
        <v>504</v>
      </c>
      <c r="J1103" s="12" t="str">
        <f t="shared" si="45"/>
        <v>≥17h</v>
      </c>
      <c r="K1103" s="12" t="s">
        <v>513</v>
      </c>
      <c r="L1103" s="69" t="s">
        <v>519</v>
      </c>
      <c r="M1103" s="148"/>
      <c r="N1103" s="158"/>
      <c r="O1103" s="149"/>
      <c r="P1103" s="149">
        <v>1</v>
      </c>
      <c r="Q1103" s="149"/>
      <c r="R1103" s="149"/>
      <c r="S1103" s="149"/>
      <c r="T1103" s="150"/>
      <c r="U1103" s="132" t="s">
        <v>373</v>
      </c>
      <c r="V1103" s="133" t="str">
        <f>VLOOKUP(A1103,DB_ACS_Q1_Q4!$A$4:$AD$1328,13)</f>
        <v>Gas Natural</v>
      </c>
      <c r="W1103" s="134" t="str">
        <f>VLOOKUP(A1103,DB_REF_Q1_Q4!$A$4:$AD$1328,13)</f>
        <v>Ninguno</v>
      </c>
    </row>
    <row r="1104" spans="1:23" ht="12" customHeight="1">
      <c r="A1104" s="10">
        <v>1100</v>
      </c>
      <c r="B1104" s="69" t="s">
        <v>236</v>
      </c>
      <c r="C1104" s="69" t="s">
        <v>235</v>
      </c>
      <c r="D1104" s="11" t="s">
        <v>25</v>
      </c>
      <c r="E1104" s="11" t="s">
        <v>304</v>
      </c>
      <c r="F1104" s="12" t="s">
        <v>48</v>
      </c>
      <c r="G1104" s="12" t="s">
        <v>310</v>
      </c>
      <c r="H1104" s="12" t="s">
        <v>306</v>
      </c>
      <c r="I1104" s="103" t="s">
        <v>505</v>
      </c>
      <c r="J1104" s="11" t="str">
        <f>"12-16h"</f>
        <v>12-16h</v>
      </c>
      <c r="K1104" s="12" t="s">
        <v>512</v>
      </c>
      <c r="L1104" s="69" t="s">
        <v>519</v>
      </c>
      <c r="M1104" s="148"/>
      <c r="N1104" s="158"/>
      <c r="O1104" s="149"/>
      <c r="P1104" s="149">
        <v>1</v>
      </c>
      <c r="Q1104" s="149"/>
      <c r="R1104" s="149">
        <v>1</v>
      </c>
      <c r="S1104" s="149"/>
      <c r="T1104" s="150"/>
      <c r="U1104" s="132" t="s">
        <v>373</v>
      </c>
      <c r="V1104" s="133" t="str">
        <f>VLOOKUP(A1104,DB_ACS_Q1_Q4!$A$4:$AD$1328,13)</f>
        <v>Gas Natural</v>
      </c>
      <c r="W1104" s="134" t="str">
        <f>VLOOKUP(A1104,DB_REF_Q1_Q4!$A$4:$AD$1328,13)</f>
        <v>Ninguno</v>
      </c>
    </row>
    <row r="1105" spans="1:23" ht="12" customHeight="1">
      <c r="A1105" s="10">
        <v>1101</v>
      </c>
      <c r="B1105" s="69" t="s">
        <v>72</v>
      </c>
      <c r="C1105" s="69" t="s">
        <v>72</v>
      </c>
      <c r="D1105" s="11" t="str">
        <f>"+60"</f>
        <v>+60</v>
      </c>
      <c r="E1105" s="11" t="s">
        <v>304</v>
      </c>
      <c r="F1105" s="12" t="s">
        <v>48</v>
      </c>
      <c r="G1105" s="12" t="s">
        <v>310</v>
      </c>
      <c r="H1105" s="12" t="s">
        <v>306</v>
      </c>
      <c r="I1105" s="11" t="s">
        <v>504</v>
      </c>
      <c r="J1105" s="12" t="str">
        <f>"≥17h"</f>
        <v>≥17h</v>
      </c>
      <c r="K1105" s="12" t="s">
        <v>513</v>
      </c>
      <c r="L1105" s="69" t="s">
        <v>519</v>
      </c>
      <c r="M1105" s="148"/>
      <c r="N1105" s="158"/>
      <c r="O1105" s="149"/>
      <c r="P1105" s="149">
        <v>1</v>
      </c>
      <c r="Q1105" s="149"/>
      <c r="R1105" s="149"/>
      <c r="S1105" s="149"/>
      <c r="T1105" s="150"/>
      <c r="U1105" s="132" t="s">
        <v>374</v>
      </c>
      <c r="V1105" s="133" t="str">
        <f>VLOOKUP(A1105,DB_ACS_Q1_Q4!$A$4:$AD$1328,13)</f>
        <v>Gasóleo</v>
      </c>
      <c r="W1105" s="134" t="str">
        <f>VLOOKUP(A1105,DB_REF_Q1_Q4!$A$4:$AD$1328,13)</f>
        <v>Ninguno</v>
      </c>
    </row>
    <row r="1106" spans="1:23" ht="12" customHeight="1">
      <c r="A1106" s="10">
        <v>1102</v>
      </c>
      <c r="B1106" s="69" t="s">
        <v>236</v>
      </c>
      <c r="C1106" s="69" t="s">
        <v>235</v>
      </c>
      <c r="D1106" s="11" t="s">
        <v>51</v>
      </c>
      <c r="E1106" s="11" t="s">
        <v>303</v>
      </c>
      <c r="F1106" s="12" t="s">
        <v>50</v>
      </c>
      <c r="G1106" s="12" t="s">
        <v>310</v>
      </c>
      <c r="H1106" s="12" t="s">
        <v>306</v>
      </c>
      <c r="I1106" s="103" t="s">
        <v>504</v>
      </c>
      <c r="J1106" s="11" t="str">
        <f>"≤12h"</f>
        <v>≤12h</v>
      </c>
      <c r="K1106" s="12" t="s">
        <v>47</v>
      </c>
      <c r="L1106" s="69" t="s">
        <v>519</v>
      </c>
      <c r="M1106" s="148">
        <v>1</v>
      </c>
      <c r="N1106" s="158"/>
      <c r="O1106" s="149"/>
      <c r="P1106" s="149"/>
      <c r="Q1106" s="149"/>
      <c r="R1106" s="149"/>
      <c r="S1106" s="149"/>
      <c r="T1106" s="150"/>
      <c r="U1106" s="132" t="s">
        <v>373</v>
      </c>
      <c r="V1106" s="133" t="str">
        <f>VLOOKUP(A1106,DB_ACS_Q1_Q4!$A$4:$AD$1328,13)</f>
        <v>Gas Natural</v>
      </c>
      <c r="W1106" s="134" t="str">
        <f>VLOOKUP(A1106,DB_REF_Q1_Q4!$A$4:$AD$1328,13)</f>
        <v>Ninguno</v>
      </c>
    </row>
    <row r="1107" spans="1:23" ht="12" customHeight="1">
      <c r="A1107" s="10">
        <v>1103</v>
      </c>
      <c r="B1107" s="69" t="s">
        <v>238</v>
      </c>
      <c r="C1107" s="69" t="s">
        <v>238</v>
      </c>
      <c r="D1107" s="11" t="str">
        <f>"+60"</f>
        <v>+60</v>
      </c>
      <c r="E1107" s="11" t="s">
        <v>303</v>
      </c>
      <c r="F1107" s="12" t="s">
        <v>49</v>
      </c>
      <c r="G1107" s="12" t="s">
        <v>310</v>
      </c>
      <c r="H1107" s="12" t="s">
        <v>306</v>
      </c>
      <c r="I1107" s="11" t="s">
        <v>504</v>
      </c>
      <c r="J1107" s="12" t="str">
        <f>"≥17h"</f>
        <v>≥17h</v>
      </c>
      <c r="K1107" s="12" t="s">
        <v>512</v>
      </c>
      <c r="L1107" s="69" t="s">
        <v>519</v>
      </c>
      <c r="M1107" s="148">
        <v>1</v>
      </c>
      <c r="N1107" s="158"/>
      <c r="O1107" s="149"/>
      <c r="P1107" s="149">
        <v>1</v>
      </c>
      <c r="Q1107" s="149"/>
      <c r="R1107" s="149"/>
      <c r="S1107" s="149"/>
      <c r="T1107" s="150"/>
      <c r="U1107" s="132" t="s">
        <v>373</v>
      </c>
      <c r="V1107" s="133" t="str">
        <f>VLOOKUP(A1107,DB_ACS_Q1_Q4!$A$4:$AD$1328,13)</f>
        <v>Gas Natural</v>
      </c>
      <c r="W1107" s="134" t="str">
        <f>VLOOKUP(A1107,DB_REF_Q1_Q4!$A$4:$AD$1328,13)</f>
        <v>Ninguno</v>
      </c>
    </row>
    <row r="1108" spans="1:23" ht="12" customHeight="1">
      <c r="A1108" s="10">
        <v>1104</v>
      </c>
      <c r="B1108" s="69" t="s">
        <v>241</v>
      </c>
      <c r="C1108" s="69" t="s">
        <v>241</v>
      </c>
      <c r="D1108" s="11" t="s">
        <v>25</v>
      </c>
      <c r="E1108" s="11" t="s">
        <v>304</v>
      </c>
      <c r="F1108" s="12" t="s">
        <v>49</v>
      </c>
      <c r="G1108" s="12" t="s">
        <v>310</v>
      </c>
      <c r="H1108" s="12" t="s">
        <v>306</v>
      </c>
      <c r="I1108" s="103" t="s">
        <v>504</v>
      </c>
      <c r="J1108" s="12" t="str">
        <f>"≥17h"</f>
        <v>≥17h</v>
      </c>
      <c r="K1108" s="12" t="s">
        <v>512</v>
      </c>
      <c r="L1108" s="69" t="s">
        <v>519</v>
      </c>
      <c r="M1108" s="148">
        <v>1</v>
      </c>
      <c r="N1108" s="158"/>
      <c r="O1108" s="149"/>
      <c r="P1108" s="149"/>
      <c r="Q1108" s="149"/>
      <c r="R1108" s="149"/>
      <c r="S1108" s="149"/>
      <c r="T1108" s="150"/>
      <c r="U1108" s="132" t="s">
        <v>373</v>
      </c>
      <c r="V1108" s="133" t="str">
        <f>VLOOKUP(A1108,DB_ACS_Q1_Q4!$A$4:$AD$1328,13)</f>
        <v>Gas Natural</v>
      </c>
      <c r="W1108" s="134" t="str">
        <f>VLOOKUP(A1108,DB_REF_Q1_Q4!$A$4:$AD$1328,13)</f>
        <v>Ninguno</v>
      </c>
    </row>
    <row r="1109" spans="1:23" ht="12" customHeight="1">
      <c r="A1109" s="10">
        <v>1105</v>
      </c>
      <c r="B1109" s="69" t="s">
        <v>241</v>
      </c>
      <c r="C1109" s="69" t="s">
        <v>241</v>
      </c>
      <c r="D1109" s="11" t="s">
        <v>51</v>
      </c>
      <c r="E1109" s="11" t="s">
        <v>303</v>
      </c>
      <c r="F1109" s="12" t="s">
        <v>48</v>
      </c>
      <c r="G1109" s="12" t="s">
        <v>310</v>
      </c>
      <c r="H1109" s="12" t="s">
        <v>306</v>
      </c>
      <c r="I1109" s="11" t="s">
        <v>504</v>
      </c>
      <c r="J1109" s="12" t="str">
        <f>"≥17h"</f>
        <v>≥17h</v>
      </c>
      <c r="K1109" s="12" t="s">
        <v>513</v>
      </c>
      <c r="L1109" s="69" t="s">
        <v>519</v>
      </c>
      <c r="M1109" s="148">
        <v>1</v>
      </c>
      <c r="N1109" s="158"/>
      <c r="O1109" s="149"/>
      <c r="P1109" s="149"/>
      <c r="Q1109" s="149"/>
      <c r="R1109" s="149">
        <v>1</v>
      </c>
      <c r="S1109" s="149"/>
      <c r="T1109" s="150"/>
      <c r="U1109" s="132" t="s">
        <v>373</v>
      </c>
      <c r="V1109" s="133" t="str">
        <f>VLOOKUP(A1109,DB_ACS_Q1_Q4!$A$4:$AD$1328,13)</f>
        <v>Gas Natural</v>
      </c>
      <c r="W1109" s="134" t="str">
        <f>VLOOKUP(A1109,DB_REF_Q1_Q4!$A$4:$AD$1328,13)</f>
        <v>Ninguno</v>
      </c>
    </row>
    <row r="1110" spans="1:23" ht="12" customHeight="1">
      <c r="A1110" s="10">
        <v>1106</v>
      </c>
      <c r="B1110" s="69" t="s">
        <v>189</v>
      </c>
      <c r="C1110" s="69" t="s">
        <v>189</v>
      </c>
      <c r="D1110" s="11" t="s">
        <v>51</v>
      </c>
      <c r="E1110" s="11" t="s">
        <v>303</v>
      </c>
      <c r="F1110" s="12" t="s">
        <v>48</v>
      </c>
      <c r="G1110" s="12" t="s">
        <v>510</v>
      </c>
      <c r="H1110" s="12" t="s">
        <v>306</v>
      </c>
      <c r="I1110" s="103" t="s">
        <v>504</v>
      </c>
      <c r="J1110" s="11" t="str">
        <f>"12-16h"</f>
        <v>12-16h</v>
      </c>
      <c r="K1110" s="12" t="s">
        <v>47</v>
      </c>
      <c r="L1110" s="69" t="s">
        <v>519</v>
      </c>
      <c r="M1110" s="148">
        <v>1</v>
      </c>
      <c r="N1110" s="158"/>
      <c r="O1110" s="149"/>
      <c r="P1110" s="149"/>
      <c r="Q1110" s="149"/>
      <c r="R1110" s="149"/>
      <c r="S1110" s="149"/>
      <c r="T1110" s="150"/>
      <c r="U1110" s="132" t="s">
        <v>374</v>
      </c>
      <c r="V1110" s="133" t="str">
        <f>VLOOKUP(A1110,DB_ACS_Q1_Q4!$A$4:$AD$1328,13)</f>
        <v>Gasóleo</v>
      </c>
      <c r="W1110" s="134" t="str">
        <f>VLOOKUP(A1110,DB_REF_Q1_Q4!$A$4:$AD$1328,13)</f>
        <v>Bomba de calor aire</v>
      </c>
    </row>
    <row r="1111" spans="1:23" ht="12" customHeight="1">
      <c r="A1111" s="10">
        <v>1107</v>
      </c>
      <c r="B1111" s="69" t="s">
        <v>291</v>
      </c>
      <c r="C1111" s="69" t="s">
        <v>291</v>
      </c>
      <c r="D1111" s="11" t="s">
        <v>25</v>
      </c>
      <c r="E1111" s="11" t="s">
        <v>303</v>
      </c>
      <c r="F1111" s="12" t="s">
        <v>49</v>
      </c>
      <c r="G1111" s="12" t="s">
        <v>510</v>
      </c>
      <c r="H1111" s="12" t="s">
        <v>306</v>
      </c>
      <c r="I1111" s="11" t="s">
        <v>504</v>
      </c>
      <c r="J1111" s="11" t="str">
        <f>"12-16h"</f>
        <v>12-16h</v>
      </c>
      <c r="K1111" s="12" t="s">
        <v>512</v>
      </c>
      <c r="L1111" s="69" t="s">
        <v>519</v>
      </c>
      <c r="M1111" s="148">
        <v>1</v>
      </c>
      <c r="N1111" s="158"/>
      <c r="O1111" s="149"/>
      <c r="P1111" s="149"/>
      <c r="Q1111" s="149"/>
      <c r="R1111" s="149"/>
      <c r="S1111" s="149"/>
      <c r="T1111" s="150"/>
      <c r="U1111" s="132" t="s">
        <v>373</v>
      </c>
      <c r="V1111" s="133" t="str">
        <f>VLOOKUP(A1111,DB_ACS_Q1_Q4!$A$4:$AD$1328,13)</f>
        <v>Gas Natural</v>
      </c>
      <c r="W1111" s="134" t="str">
        <f>VLOOKUP(A1111,DB_REF_Q1_Q4!$A$4:$AD$1328,13)</f>
        <v>Ninguno</v>
      </c>
    </row>
    <row r="1112" spans="1:23" ht="12" customHeight="1">
      <c r="A1112" s="10">
        <v>1108</v>
      </c>
      <c r="B1112" s="69" t="s">
        <v>291</v>
      </c>
      <c r="C1112" s="69" t="s">
        <v>291</v>
      </c>
      <c r="D1112" s="11" t="s">
        <v>51</v>
      </c>
      <c r="E1112" s="11" t="s">
        <v>303</v>
      </c>
      <c r="F1112" s="12" t="s">
        <v>50</v>
      </c>
      <c r="G1112" s="12" t="s">
        <v>310</v>
      </c>
      <c r="H1112" s="12" t="s">
        <v>306</v>
      </c>
      <c r="I1112" s="11" t="s">
        <v>504</v>
      </c>
      <c r="J1112" s="12" t="str">
        <f>"≥17h"</f>
        <v>≥17h</v>
      </c>
      <c r="K1112" s="12" t="s">
        <v>47</v>
      </c>
      <c r="L1112" s="69" t="s">
        <v>519</v>
      </c>
      <c r="M1112" s="148"/>
      <c r="N1112" s="158"/>
      <c r="O1112" s="149"/>
      <c r="P1112" s="149"/>
      <c r="Q1112" s="149"/>
      <c r="R1112" s="149">
        <v>1</v>
      </c>
      <c r="S1112" s="149"/>
      <c r="T1112" s="150"/>
      <c r="U1112" s="132" t="s">
        <v>373</v>
      </c>
      <c r="V1112" s="133" t="str">
        <f>VLOOKUP(A1112,DB_ACS_Q1_Q4!$A$4:$AD$1328,13)</f>
        <v>Gas Natural</v>
      </c>
      <c r="W1112" s="134" t="str">
        <f>VLOOKUP(A1112,DB_REF_Q1_Q4!$A$4:$AD$1328,13)</f>
        <v>Ninguno</v>
      </c>
    </row>
    <row r="1113" spans="1:23" ht="12" customHeight="1">
      <c r="A1113" s="10">
        <v>1109</v>
      </c>
      <c r="B1113" s="69" t="s">
        <v>192</v>
      </c>
      <c r="C1113" s="69" t="s">
        <v>191</v>
      </c>
      <c r="D1113" s="11" t="s">
        <v>51</v>
      </c>
      <c r="E1113" s="11" t="s">
        <v>303</v>
      </c>
      <c r="F1113" s="12" t="s">
        <v>49</v>
      </c>
      <c r="G1113" s="12" t="s">
        <v>510</v>
      </c>
      <c r="H1113" s="12" t="s">
        <v>306</v>
      </c>
      <c r="I1113" s="11" t="s">
        <v>504</v>
      </c>
      <c r="J1113" s="12" t="str">
        <f>"≥17h"</f>
        <v>≥17h</v>
      </c>
      <c r="K1113" s="12" t="s">
        <v>47</v>
      </c>
      <c r="L1113" s="69" t="s">
        <v>519</v>
      </c>
      <c r="M1113" s="148">
        <v>1</v>
      </c>
      <c r="N1113" s="158"/>
      <c r="O1113" s="149"/>
      <c r="P1113" s="149"/>
      <c r="Q1113" s="149"/>
      <c r="R1113" s="149"/>
      <c r="S1113" s="149"/>
      <c r="T1113" s="150"/>
      <c r="U1113" s="132" t="s">
        <v>373</v>
      </c>
      <c r="V1113" s="133" t="str">
        <f>VLOOKUP(A1113,DB_ACS_Q1_Q4!$A$4:$AD$1328,13)</f>
        <v>Gas Natural</v>
      </c>
      <c r="W1113" s="134" t="str">
        <f>VLOOKUP(A1113,DB_REF_Q1_Q4!$A$4:$AD$1328,13)</f>
        <v>AC Eléctrico</v>
      </c>
    </row>
    <row r="1114" spans="1:23" ht="12" customHeight="1">
      <c r="A1114" s="10">
        <v>1110</v>
      </c>
      <c r="B1114" s="69" t="s">
        <v>192</v>
      </c>
      <c r="C1114" s="69" t="s">
        <v>191</v>
      </c>
      <c r="D1114" s="11" t="s">
        <v>51</v>
      </c>
      <c r="E1114" s="11" t="s">
        <v>303</v>
      </c>
      <c r="F1114" s="12" t="s">
        <v>50</v>
      </c>
      <c r="G1114" s="12" t="s">
        <v>510</v>
      </c>
      <c r="H1114" s="12" t="s">
        <v>306</v>
      </c>
      <c r="I1114" s="103" t="s">
        <v>504</v>
      </c>
      <c r="J1114" s="12" t="str">
        <f>"≥17h"</f>
        <v>≥17h</v>
      </c>
      <c r="K1114" s="12" t="s">
        <v>513</v>
      </c>
      <c r="L1114" s="69" t="s">
        <v>519</v>
      </c>
      <c r="M1114" s="148">
        <v>1</v>
      </c>
      <c r="N1114" s="158"/>
      <c r="O1114" s="149"/>
      <c r="P1114" s="149">
        <v>1</v>
      </c>
      <c r="Q1114" s="149"/>
      <c r="R1114" s="149"/>
      <c r="S1114" s="149"/>
      <c r="T1114" s="150"/>
      <c r="U1114" s="132" t="s">
        <v>373</v>
      </c>
      <c r="V1114" s="133" t="str">
        <f>VLOOKUP(A1114,DB_ACS_Q1_Q4!$A$4:$AD$1328,13)</f>
        <v>Gas Natural</v>
      </c>
      <c r="W1114" s="134" t="str">
        <f>VLOOKUP(A1114,DB_REF_Q1_Q4!$A$4:$AD$1328,13)</f>
        <v>Bomba de calor aire</v>
      </c>
    </row>
    <row r="1115" spans="1:23" ht="12" customHeight="1">
      <c r="A1115" s="10">
        <v>1111</v>
      </c>
      <c r="B1115" s="69" t="s">
        <v>291</v>
      </c>
      <c r="C1115" s="69" t="s">
        <v>291</v>
      </c>
      <c r="D1115" s="11" t="s">
        <v>51</v>
      </c>
      <c r="E1115" s="11" t="s">
        <v>303</v>
      </c>
      <c r="F1115" s="12" t="s">
        <v>50</v>
      </c>
      <c r="G1115" s="12" t="s">
        <v>510</v>
      </c>
      <c r="H1115" s="12" t="s">
        <v>307</v>
      </c>
      <c r="I1115" s="11" t="s">
        <v>507</v>
      </c>
      <c r="J1115" s="12" t="str">
        <f>"≥17h"</f>
        <v>≥17h</v>
      </c>
      <c r="K1115" s="12" t="s">
        <v>513</v>
      </c>
      <c r="L1115" s="69" t="s">
        <v>519</v>
      </c>
      <c r="M1115" s="148">
        <v>1</v>
      </c>
      <c r="N1115" s="158"/>
      <c r="O1115" s="149"/>
      <c r="P1115" s="149"/>
      <c r="Q1115" s="149"/>
      <c r="R1115" s="149"/>
      <c r="S1115" s="149"/>
      <c r="T1115" s="150"/>
      <c r="U1115" s="132" t="s">
        <v>374</v>
      </c>
      <c r="V1115" s="133" t="str">
        <f>VLOOKUP(A1115,DB_ACS_Q1_Q4!$A$4:$AD$1328,13)</f>
        <v>Gasóleo</v>
      </c>
      <c r="W1115" s="134" t="str">
        <f>VLOOKUP(A1115,DB_REF_Q1_Q4!$A$4:$AD$1328,13)</f>
        <v>Ninguno</v>
      </c>
    </row>
    <row r="1116" spans="1:23" ht="12" customHeight="1">
      <c r="A1116" s="10">
        <v>1112</v>
      </c>
      <c r="B1116" s="69" t="s">
        <v>192</v>
      </c>
      <c r="C1116" s="69" t="s">
        <v>191</v>
      </c>
      <c r="D1116" s="11" t="s">
        <v>51</v>
      </c>
      <c r="E1116" s="11" t="s">
        <v>303</v>
      </c>
      <c r="F1116" s="12" t="s">
        <v>50</v>
      </c>
      <c r="G1116" s="12" t="s">
        <v>510</v>
      </c>
      <c r="H1116" s="12" t="s">
        <v>306</v>
      </c>
      <c r="I1116" s="12" t="s">
        <v>505</v>
      </c>
      <c r="J1116" s="12" t="str">
        <f>"≥17h"</f>
        <v>≥17h</v>
      </c>
      <c r="K1116" s="12" t="s">
        <v>513</v>
      </c>
      <c r="L1116" s="69" t="s">
        <v>519</v>
      </c>
      <c r="M1116" s="148">
        <v>1</v>
      </c>
      <c r="N1116" s="158"/>
      <c r="O1116" s="149"/>
      <c r="P1116" s="149"/>
      <c r="Q1116" s="149"/>
      <c r="R1116" s="149"/>
      <c r="S1116" s="149"/>
      <c r="T1116" s="150"/>
      <c r="U1116" s="132" t="s">
        <v>373</v>
      </c>
      <c r="V1116" s="133" t="str">
        <f>VLOOKUP(A1116,DB_ACS_Q1_Q4!$A$4:$AD$1328,13)</f>
        <v>Gas Natural</v>
      </c>
      <c r="W1116" s="134" t="str">
        <f>VLOOKUP(A1116,DB_REF_Q1_Q4!$A$4:$AD$1328,13)</f>
        <v>Bomba de calor aire</v>
      </c>
    </row>
    <row r="1117" spans="1:23" ht="12" customHeight="1">
      <c r="A1117" s="10">
        <v>1113</v>
      </c>
      <c r="B1117" s="69" t="s">
        <v>281</v>
      </c>
      <c r="C1117" s="69" t="s">
        <v>281</v>
      </c>
      <c r="D1117" s="11" t="s">
        <v>51</v>
      </c>
      <c r="E1117" s="11" t="s">
        <v>303</v>
      </c>
      <c r="F1117" s="12" t="s">
        <v>48</v>
      </c>
      <c r="G1117" s="12" t="s">
        <v>310</v>
      </c>
      <c r="H1117" s="12" t="s">
        <v>306</v>
      </c>
      <c r="I1117" s="11" t="s">
        <v>507</v>
      </c>
      <c r="J1117" s="11" t="str">
        <f>"12-16h"</f>
        <v>12-16h</v>
      </c>
      <c r="K1117" s="12" t="s">
        <v>47</v>
      </c>
      <c r="L1117" s="69" t="s">
        <v>519</v>
      </c>
      <c r="M1117" s="148">
        <v>1</v>
      </c>
      <c r="N1117" s="158"/>
      <c r="O1117" s="149"/>
      <c r="P1117" s="149">
        <v>1</v>
      </c>
      <c r="Q1117" s="149"/>
      <c r="R1117" s="149"/>
      <c r="S1117" s="149"/>
      <c r="T1117" s="150"/>
      <c r="U1117" s="132" t="s">
        <v>373</v>
      </c>
      <c r="V1117" s="133" t="str">
        <f>VLOOKUP(A1117,DB_ACS_Q1_Q4!$A$4:$AD$1328,13)</f>
        <v>Electricidad</v>
      </c>
      <c r="W1117" s="134" t="str">
        <f>VLOOKUP(A1117,DB_REF_Q1_Q4!$A$4:$AD$1328,13)</f>
        <v>Ninguno</v>
      </c>
    </row>
    <row r="1118" spans="1:23" ht="12" customHeight="1">
      <c r="A1118" s="10">
        <v>1114</v>
      </c>
      <c r="B1118" s="69" t="s">
        <v>281</v>
      </c>
      <c r="C1118" s="69" t="s">
        <v>281</v>
      </c>
      <c r="D1118" s="11" t="s">
        <v>25</v>
      </c>
      <c r="E1118" s="11" t="s">
        <v>304</v>
      </c>
      <c r="F1118" s="12" t="s">
        <v>48</v>
      </c>
      <c r="G1118" s="12" t="s">
        <v>310</v>
      </c>
      <c r="H1118" s="12" t="s">
        <v>306</v>
      </c>
      <c r="I1118" s="103" t="s">
        <v>504</v>
      </c>
      <c r="J1118" s="11" t="str">
        <f>"12-16h"</f>
        <v>12-16h</v>
      </c>
      <c r="K1118" s="12" t="s">
        <v>512</v>
      </c>
      <c r="L1118" s="69" t="s">
        <v>519</v>
      </c>
      <c r="M1118" s="148">
        <v>1</v>
      </c>
      <c r="N1118" s="158"/>
      <c r="O1118" s="149"/>
      <c r="P1118" s="149">
        <v>1</v>
      </c>
      <c r="Q1118" s="149"/>
      <c r="R1118" s="149"/>
      <c r="S1118" s="149"/>
      <c r="T1118" s="150"/>
      <c r="U1118" s="132" t="s">
        <v>373</v>
      </c>
      <c r="V1118" s="133" t="str">
        <f>VLOOKUP(A1118,DB_ACS_Q1_Q4!$A$4:$AD$1328,13)</f>
        <v>Gas Natural</v>
      </c>
      <c r="W1118" s="134" t="str">
        <f>VLOOKUP(A1118,DB_REF_Q1_Q4!$A$4:$AD$1328,13)</f>
        <v>Ninguno</v>
      </c>
    </row>
    <row r="1119" spans="1:23" ht="12" customHeight="1">
      <c r="A1119" s="10">
        <v>1115</v>
      </c>
      <c r="B1119" s="69" t="s">
        <v>131</v>
      </c>
      <c r="C1119" s="69" t="s">
        <v>131</v>
      </c>
      <c r="D1119" s="11" t="str">
        <f>"+60"</f>
        <v>+60</v>
      </c>
      <c r="E1119" s="11" t="s">
        <v>304</v>
      </c>
      <c r="F1119" s="12" t="s">
        <v>49</v>
      </c>
      <c r="G1119" s="12" t="s">
        <v>310</v>
      </c>
      <c r="H1119" s="12" t="s">
        <v>306</v>
      </c>
      <c r="I1119" s="103" t="s">
        <v>504</v>
      </c>
      <c r="J1119" s="12" t="str">
        <f>"≥17h"</f>
        <v>≥17h</v>
      </c>
      <c r="K1119" s="12" t="s">
        <v>47</v>
      </c>
      <c r="L1119" s="69" t="s">
        <v>519</v>
      </c>
      <c r="M1119" s="148">
        <v>1</v>
      </c>
      <c r="N1119" s="158"/>
      <c r="O1119" s="149"/>
      <c r="P1119" s="149"/>
      <c r="Q1119" s="149"/>
      <c r="R1119" s="149"/>
      <c r="S1119" s="149"/>
      <c r="T1119" s="150"/>
      <c r="U1119" s="132" t="s">
        <v>373</v>
      </c>
      <c r="V1119" s="133" t="str">
        <f>VLOOKUP(A1119,DB_ACS_Q1_Q4!$A$4:$AD$1328,13)</f>
        <v>Gas Natural</v>
      </c>
      <c r="W1119" s="134" t="str">
        <f>VLOOKUP(A1119,DB_REF_Q1_Q4!$A$4:$AD$1328,13)</f>
        <v>Ninguno</v>
      </c>
    </row>
    <row r="1120" spans="1:23" ht="12" customHeight="1">
      <c r="A1120" s="10">
        <v>1116</v>
      </c>
      <c r="B1120" s="69" t="s">
        <v>136</v>
      </c>
      <c r="C1120" s="69" t="s">
        <v>131</v>
      </c>
      <c r="D1120" s="11" t="str">
        <f>"+60"</f>
        <v>+60</v>
      </c>
      <c r="E1120" s="11" t="s">
        <v>303</v>
      </c>
      <c r="F1120" s="12" t="s">
        <v>50</v>
      </c>
      <c r="G1120" s="12" t="s">
        <v>510</v>
      </c>
      <c r="H1120" s="12" t="s">
        <v>306</v>
      </c>
      <c r="I1120" s="103" t="s">
        <v>504</v>
      </c>
      <c r="J1120" s="12" t="str">
        <f>"≥17h"</f>
        <v>≥17h</v>
      </c>
      <c r="K1120" s="12" t="s">
        <v>47</v>
      </c>
      <c r="L1120" s="69" t="s">
        <v>519</v>
      </c>
      <c r="M1120" s="148">
        <v>1</v>
      </c>
      <c r="N1120" s="158"/>
      <c r="O1120" s="149"/>
      <c r="P1120" s="149"/>
      <c r="Q1120" s="149"/>
      <c r="R1120" s="149"/>
      <c r="S1120" s="149"/>
      <c r="T1120" s="150"/>
      <c r="U1120" s="132" t="s">
        <v>374</v>
      </c>
      <c r="V1120" s="133" t="str">
        <f>VLOOKUP(A1120,DB_ACS_Q1_Q4!$A$4:$AD$1328,13)</f>
        <v>Gasóleo</v>
      </c>
      <c r="W1120" s="134" t="str">
        <f>VLOOKUP(A1120,DB_REF_Q1_Q4!$A$4:$AD$1328,13)</f>
        <v>Ninguno</v>
      </c>
    </row>
    <row r="1121" spans="1:23" ht="12" customHeight="1">
      <c r="A1121" s="10">
        <v>1117</v>
      </c>
      <c r="B1121" s="69" t="s">
        <v>241</v>
      </c>
      <c r="C1121" s="69" t="s">
        <v>241</v>
      </c>
      <c r="D1121" s="11" t="s">
        <v>51</v>
      </c>
      <c r="E1121" s="11" t="s">
        <v>303</v>
      </c>
      <c r="F1121" s="12" t="s">
        <v>48</v>
      </c>
      <c r="G1121" s="12" t="s">
        <v>510</v>
      </c>
      <c r="H1121" s="12" t="s">
        <v>307</v>
      </c>
      <c r="I1121" s="11" t="s">
        <v>507</v>
      </c>
      <c r="J1121" s="11" t="str">
        <f>"12-16h"</f>
        <v>12-16h</v>
      </c>
      <c r="K1121" s="12" t="s">
        <v>513</v>
      </c>
      <c r="L1121" s="69" t="s">
        <v>519</v>
      </c>
      <c r="M1121" s="148">
        <v>1</v>
      </c>
      <c r="N1121" s="158"/>
      <c r="O1121" s="149"/>
      <c r="P1121" s="149"/>
      <c r="Q1121" s="149"/>
      <c r="R1121" s="149"/>
      <c r="S1121" s="149"/>
      <c r="T1121" s="150"/>
      <c r="U1121" s="132" t="s">
        <v>373</v>
      </c>
      <c r="V1121" s="133" t="str">
        <f>VLOOKUP(A1121,DB_ACS_Q1_Q4!$A$4:$AD$1328,13)</f>
        <v>Gas Natural</v>
      </c>
      <c r="W1121" s="134" t="str">
        <f>VLOOKUP(A1121,DB_REF_Q1_Q4!$A$4:$AD$1328,13)</f>
        <v>Ninguno</v>
      </c>
    </row>
    <row r="1122" spans="1:23" ht="12" customHeight="1">
      <c r="A1122" s="10">
        <v>1118</v>
      </c>
      <c r="B1122" s="69" t="s">
        <v>72</v>
      </c>
      <c r="C1122" s="69" t="s">
        <v>72</v>
      </c>
      <c r="D1122" s="11" t="str">
        <f>"+60"</f>
        <v>+60</v>
      </c>
      <c r="E1122" s="11" t="s">
        <v>304</v>
      </c>
      <c r="F1122" s="12" t="s">
        <v>50</v>
      </c>
      <c r="G1122" s="12" t="s">
        <v>510</v>
      </c>
      <c r="H1122" s="12" t="s">
        <v>308</v>
      </c>
      <c r="I1122" s="11" t="s">
        <v>507</v>
      </c>
      <c r="J1122" s="12" t="str">
        <f>"≥17h"</f>
        <v>≥17h</v>
      </c>
      <c r="K1122" s="12" t="s">
        <v>513</v>
      </c>
      <c r="L1122" s="69" t="s">
        <v>519</v>
      </c>
      <c r="M1122" s="148">
        <v>1</v>
      </c>
      <c r="N1122" s="158"/>
      <c r="O1122" s="149"/>
      <c r="P1122" s="149"/>
      <c r="Q1122" s="149"/>
      <c r="R1122" s="149"/>
      <c r="S1122" s="149"/>
      <c r="T1122" s="150"/>
      <c r="U1122" s="132" t="s">
        <v>373</v>
      </c>
      <c r="V1122" s="133" t="str">
        <f>VLOOKUP(A1122,DB_ACS_Q1_Q4!$A$4:$AD$1328,13)</f>
        <v>Gas Natural</v>
      </c>
      <c r="W1122" s="134" t="str">
        <f>VLOOKUP(A1122,DB_REF_Q1_Q4!$A$4:$AD$1328,13)</f>
        <v>Ninguno</v>
      </c>
    </row>
    <row r="1123" spans="1:23" ht="12" customHeight="1">
      <c r="A1123" s="10">
        <v>1119</v>
      </c>
      <c r="B1123" s="69" t="s">
        <v>256</v>
      </c>
      <c r="C1123" s="69" t="s">
        <v>256</v>
      </c>
      <c r="D1123" s="11" t="str">
        <f>"+60"</f>
        <v>+60</v>
      </c>
      <c r="E1123" s="11" t="s">
        <v>303</v>
      </c>
      <c r="F1123" s="12" t="s">
        <v>49</v>
      </c>
      <c r="G1123" s="12" t="s">
        <v>310</v>
      </c>
      <c r="H1123" s="12" t="s">
        <v>306</v>
      </c>
      <c r="I1123" s="11" t="s">
        <v>507</v>
      </c>
      <c r="J1123" s="12" t="str">
        <f>"≥17h"</f>
        <v>≥17h</v>
      </c>
      <c r="K1123" s="12" t="s">
        <v>47</v>
      </c>
      <c r="L1123" s="69" t="s">
        <v>519</v>
      </c>
      <c r="M1123" s="148">
        <v>1</v>
      </c>
      <c r="N1123" s="158"/>
      <c r="O1123" s="149"/>
      <c r="P1123" s="149"/>
      <c r="Q1123" s="149"/>
      <c r="R1123" s="149"/>
      <c r="S1123" s="149">
        <v>1</v>
      </c>
      <c r="T1123" s="150"/>
      <c r="U1123" s="132" t="s">
        <v>373</v>
      </c>
      <c r="V1123" s="133" t="str">
        <f>VLOOKUP(A1123,DB_ACS_Q1_Q4!$A$4:$AD$1328,13)</f>
        <v>Gas Natural</v>
      </c>
      <c r="W1123" s="134" t="str">
        <f>VLOOKUP(A1123,DB_REF_Q1_Q4!$A$4:$AD$1328,13)</f>
        <v>Ninguno</v>
      </c>
    </row>
    <row r="1124" spans="1:23" ht="12" customHeight="1">
      <c r="A1124" s="10">
        <v>1120</v>
      </c>
      <c r="B1124" s="69" t="s">
        <v>74</v>
      </c>
      <c r="C1124" s="69" t="s">
        <v>75</v>
      </c>
      <c r="D1124" s="11" t="s">
        <v>25</v>
      </c>
      <c r="E1124" s="11" t="s">
        <v>303</v>
      </c>
      <c r="F1124" s="12" t="s">
        <v>48</v>
      </c>
      <c r="G1124" s="12" t="s">
        <v>310</v>
      </c>
      <c r="H1124" s="12" t="s">
        <v>306</v>
      </c>
      <c r="I1124" s="11" t="s">
        <v>504</v>
      </c>
      <c r="J1124" s="11" t="str">
        <f>"12-16h"</f>
        <v>12-16h</v>
      </c>
      <c r="K1124" s="12" t="s">
        <v>513</v>
      </c>
      <c r="L1124" s="69" t="s">
        <v>519</v>
      </c>
      <c r="M1124" s="148">
        <v>1</v>
      </c>
      <c r="N1124" s="158"/>
      <c r="O1124" s="149"/>
      <c r="P1124" s="149">
        <v>1</v>
      </c>
      <c r="Q1124" s="149"/>
      <c r="R1124" s="149"/>
      <c r="S1124" s="149"/>
      <c r="T1124" s="150"/>
      <c r="U1124" s="132" t="s">
        <v>373</v>
      </c>
      <c r="V1124" s="133" t="str">
        <f>VLOOKUP(A1124,DB_ACS_Q1_Q4!$A$4:$AD$1328,13)</f>
        <v>Gas Natural</v>
      </c>
      <c r="W1124" s="134" t="str">
        <f>VLOOKUP(A1124,DB_REF_Q1_Q4!$A$4:$AD$1328,13)</f>
        <v>Ninguno</v>
      </c>
    </row>
    <row r="1125" spans="1:23" ht="12" customHeight="1">
      <c r="A1125" s="10">
        <v>1121</v>
      </c>
      <c r="B1125" s="69" t="s">
        <v>264</v>
      </c>
      <c r="C1125" s="69" t="s">
        <v>264</v>
      </c>
      <c r="D1125" s="11" t="s">
        <v>51</v>
      </c>
      <c r="E1125" s="11" t="s">
        <v>303</v>
      </c>
      <c r="F1125" s="12" t="s">
        <v>48</v>
      </c>
      <c r="G1125" s="12" t="s">
        <v>310</v>
      </c>
      <c r="H1125" s="12" t="s">
        <v>308</v>
      </c>
      <c r="I1125" s="11" t="s">
        <v>507</v>
      </c>
      <c r="J1125" s="12" t="str">
        <f>"≥17h"</f>
        <v>≥17h</v>
      </c>
      <c r="K1125" s="12" t="s">
        <v>512</v>
      </c>
      <c r="L1125" s="69" t="s">
        <v>519</v>
      </c>
      <c r="M1125" s="148"/>
      <c r="N1125" s="158"/>
      <c r="O1125" s="149"/>
      <c r="P1125" s="149"/>
      <c r="Q1125" s="149"/>
      <c r="R1125" s="149">
        <v>1</v>
      </c>
      <c r="S1125" s="149"/>
      <c r="T1125" s="150"/>
      <c r="U1125" s="132" t="s">
        <v>374</v>
      </c>
      <c r="V1125" s="133" t="str">
        <f>VLOOKUP(A1125,DB_ACS_Q1_Q4!$A$4:$AD$1328,13)</f>
        <v>Gasóleo</v>
      </c>
      <c r="W1125" s="134" t="str">
        <f>VLOOKUP(A1125,DB_REF_Q1_Q4!$A$4:$AD$1328,13)</f>
        <v>Ninguno</v>
      </c>
    </row>
    <row r="1126" spans="1:23" ht="12" customHeight="1">
      <c r="A1126" s="10">
        <v>1122</v>
      </c>
      <c r="B1126" s="69" t="s">
        <v>264</v>
      </c>
      <c r="C1126" s="69" t="s">
        <v>264</v>
      </c>
      <c r="D1126" s="11" t="str">
        <f>"+60"</f>
        <v>+60</v>
      </c>
      <c r="E1126" s="11" t="s">
        <v>304</v>
      </c>
      <c r="F1126" s="12" t="s">
        <v>48</v>
      </c>
      <c r="G1126" s="12" t="s">
        <v>310</v>
      </c>
      <c r="H1126" s="12" t="s">
        <v>306</v>
      </c>
      <c r="I1126" s="11" t="s">
        <v>507</v>
      </c>
      <c r="J1126" s="12" t="str">
        <f>"≥17h"</f>
        <v>≥17h</v>
      </c>
      <c r="K1126" s="12" t="s">
        <v>47</v>
      </c>
      <c r="L1126" s="69" t="s">
        <v>519</v>
      </c>
      <c r="M1126" s="148">
        <v>1</v>
      </c>
      <c r="N1126" s="158"/>
      <c r="O1126" s="149"/>
      <c r="P1126" s="149"/>
      <c r="Q1126" s="149"/>
      <c r="R1126" s="149"/>
      <c r="S1126" s="149"/>
      <c r="T1126" s="150"/>
      <c r="U1126" s="132" t="s">
        <v>373</v>
      </c>
      <c r="V1126" s="133" t="str">
        <f>VLOOKUP(A1126,DB_ACS_Q1_Q4!$A$4:$AD$1328,13)</f>
        <v>Gas Natural</v>
      </c>
      <c r="W1126" s="134" t="str">
        <f>VLOOKUP(A1126,DB_REF_Q1_Q4!$A$4:$AD$1328,13)</f>
        <v>Ninguno</v>
      </c>
    </row>
    <row r="1127" spans="1:23" ht="12" customHeight="1">
      <c r="A1127" s="10">
        <v>1123</v>
      </c>
      <c r="B1127" s="69" t="s">
        <v>74</v>
      </c>
      <c r="C1127" s="69" t="s">
        <v>75</v>
      </c>
      <c r="D1127" s="11" t="s">
        <v>25</v>
      </c>
      <c r="E1127" s="11" t="s">
        <v>304</v>
      </c>
      <c r="F1127" s="12" t="s">
        <v>48</v>
      </c>
      <c r="G1127" s="12" t="s">
        <v>310</v>
      </c>
      <c r="H1127" s="12" t="s">
        <v>306</v>
      </c>
      <c r="I1127" s="11" t="s">
        <v>504</v>
      </c>
      <c r="J1127" s="11" t="str">
        <f>"12-16h"</f>
        <v>12-16h</v>
      </c>
      <c r="K1127" s="12" t="s">
        <v>47</v>
      </c>
      <c r="L1127" s="69" t="s">
        <v>519</v>
      </c>
      <c r="M1127" s="148"/>
      <c r="N1127" s="158"/>
      <c r="O1127" s="149"/>
      <c r="P1127" s="149">
        <v>1</v>
      </c>
      <c r="Q1127" s="149"/>
      <c r="R1127" s="149"/>
      <c r="S1127" s="149"/>
      <c r="T1127" s="150"/>
      <c r="U1127" s="132" t="s">
        <v>373</v>
      </c>
      <c r="V1127" s="133" t="str">
        <f>VLOOKUP(A1127,DB_ACS_Q1_Q4!$A$4:$AD$1328,13)</f>
        <v>Gas Natural</v>
      </c>
      <c r="W1127" s="134" t="str">
        <f>VLOOKUP(A1127,DB_REF_Q1_Q4!$A$4:$AD$1328,13)</f>
        <v>Ninguno</v>
      </c>
    </row>
    <row r="1128" spans="1:23" ht="12" customHeight="1">
      <c r="A1128" s="10">
        <v>1124</v>
      </c>
      <c r="B1128" s="69" t="s">
        <v>74</v>
      </c>
      <c r="C1128" s="69" t="s">
        <v>75</v>
      </c>
      <c r="D1128" s="11" t="s">
        <v>51</v>
      </c>
      <c r="E1128" s="11" t="s">
        <v>303</v>
      </c>
      <c r="F1128" s="12" t="s">
        <v>50</v>
      </c>
      <c r="G1128" s="12" t="s">
        <v>310</v>
      </c>
      <c r="H1128" s="12" t="s">
        <v>306</v>
      </c>
      <c r="I1128" s="103" t="s">
        <v>504</v>
      </c>
      <c r="J1128" s="11" t="str">
        <f>"12-16h"</f>
        <v>12-16h</v>
      </c>
      <c r="K1128" s="12" t="s">
        <v>513</v>
      </c>
      <c r="L1128" s="69" t="s">
        <v>519</v>
      </c>
      <c r="M1128" s="148">
        <v>1</v>
      </c>
      <c r="N1128" s="158"/>
      <c r="O1128" s="149"/>
      <c r="P1128" s="149"/>
      <c r="Q1128" s="149"/>
      <c r="R1128" s="149"/>
      <c r="S1128" s="149"/>
      <c r="T1128" s="150"/>
      <c r="U1128" s="132" t="s">
        <v>373</v>
      </c>
      <c r="V1128" s="133" t="str">
        <f>VLOOKUP(A1128,DB_ACS_Q1_Q4!$A$4:$AD$1328,13)</f>
        <v>Gas Natural</v>
      </c>
      <c r="W1128" s="134" t="str">
        <f>VLOOKUP(A1128,DB_REF_Q1_Q4!$A$4:$AD$1328,13)</f>
        <v>Ninguno</v>
      </c>
    </row>
    <row r="1129" spans="1:23" ht="12" customHeight="1">
      <c r="A1129" s="10">
        <v>1125</v>
      </c>
      <c r="B1129" s="69" t="s">
        <v>72</v>
      </c>
      <c r="C1129" s="69" t="s">
        <v>72</v>
      </c>
      <c r="D1129" s="11" t="s">
        <v>51</v>
      </c>
      <c r="E1129" s="11" t="s">
        <v>303</v>
      </c>
      <c r="F1129" s="12" t="s">
        <v>49</v>
      </c>
      <c r="G1129" s="12" t="s">
        <v>310</v>
      </c>
      <c r="H1129" s="12" t="s">
        <v>306</v>
      </c>
      <c r="I1129" s="11" t="s">
        <v>504</v>
      </c>
      <c r="J1129" s="11" t="str">
        <f>"12-16h"</f>
        <v>12-16h</v>
      </c>
      <c r="K1129" s="12" t="s">
        <v>513</v>
      </c>
      <c r="L1129" s="69" t="s">
        <v>519</v>
      </c>
      <c r="M1129" s="148"/>
      <c r="N1129" s="158"/>
      <c r="O1129" s="149"/>
      <c r="P1129" s="149">
        <v>1</v>
      </c>
      <c r="Q1129" s="149"/>
      <c r="R1129" s="149">
        <v>1</v>
      </c>
      <c r="S1129" s="149"/>
      <c r="T1129" s="150"/>
      <c r="U1129" s="132" t="s">
        <v>373</v>
      </c>
      <c r="V1129" s="133" t="str">
        <f>VLOOKUP(A1129,DB_ACS_Q1_Q4!$A$4:$AD$1328,13)</f>
        <v>Gas Natural</v>
      </c>
      <c r="W1129" s="134" t="str">
        <f>VLOOKUP(A1129,DB_REF_Q1_Q4!$A$4:$AD$1328,13)</f>
        <v>Ninguno</v>
      </c>
    </row>
    <row r="1130" spans="1:23" ht="12" customHeight="1">
      <c r="A1130" s="10">
        <v>1126</v>
      </c>
      <c r="B1130" s="69" t="s">
        <v>260</v>
      </c>
      <c r="C1130" s="69" t="s">
        <v>260</v>
      </c>
      <c r="D1130" s="11" t="s">
        <v>25</v>
      </c>
      <c r="E1130" s="11" t="s">
        <v>303</v>
      </c>
      <c r="F1130" s="12" t="s">
        <v>50</v>
      </c>
      <c r="G1130" s="12" t="s">
        <v>310</v>
      </c>
      <c r="H1130" s="12" t="s">
        <v>306</v>
      </c>
      <c r="I1130" s="103" t="s">
        <v>504</v>
      </c>
      <c r="J1130" s="11" t="str">
        <f>"12-16h"</f>
        <v>12-16h</v>
      </c>
      <c r="K1130" s="12" t="s">
        <v>512</v>
      </c>
      <c r="L1130" s="69" t="s">
        <v>519</v>
      </c>
      <c r="M1130" s="148"/>
      <c r="N1130" s="158"/>
      <c r="O1130" s="149"/>
      <c r="P1130" s="149"/>
      <c r="Q1130" s="149"/>
      <c r="R1130" s="149">
        <v>1</v>
      </c>
      <c r="S1130" s="149"/>
      <c r="T1130" s="150"/>
      <c r="U1130" s="132" t="s">
        <v>373</v>
      </c>
      <c r="V1130" s="133" t="str">
        <f>VLOOKUP(A1130,DB_ACS_Q1_Q4!$A$4:$AD$1328,13)</f>
        <v>Gas Natural</v>
      </c>
      <c r="W1130" s="134" t="str">
        <f>VLOOKUP(A1130,DB_REF_Q1_Q4!$A$4:$AD$1328,13)</f>
        <v>Ninguno</v>
      </c>
    </row>
    <row r="1131" spans="1:23" ht="12" customHeight="1">
      <c r="A1131" s="10">
        <v>1127</v>
      </c>
      <c r="B1131" s="69" t="s">
        <v>72</v>
      </c>
      <c r="C1131" s="69" t="s">
        <v>72</v>
      </c>
      <c r="D1131" s="11" t="s">
        <v>51</v>
      </c>
      <c r="E1131" s="11" t="s">
        <v>303</v>
      </c>
      <c r="F1131" s="12" t="s">
        <v>50</v>
      </c>
      <c r="G1131" s="12" t="s">
        <v>310</v>
      </c>
      <c r="H1131" s="12" t="s">
        <v>306</v>
      </c>
      <c r="I1131" s="103" t="s">
        <v>504</v>
      </c>
      <c r="J1131" s="11" t="str">
        <f>"12-16h"</f>
        <v>12-16h</v>
      </c>
      <c r="K1131" s="12" t="s">
        <v>512</v>
      </c>
      <c r="L1131" s="69" t="s">
        <v>519</v>
      </c>
      <c r="M1131" s="148"/>
      <c r="N1131" s="158"/>
      <c r="O1131" s="149"/>
      <c r="P1131" s="149">
        <v>1</v>
      </c>
      <c r="Q1131" s="149"/>
      <c r="R1131" s="149"/>
      <c r="S1131" s="149"/>
      <c r="T1131" s="150"/>
      <c r="U1131" s="132" t="s">
        <v>373</v>
      </c>
      <c r="V1131" s="133" t="str">
        <f>VLOOKUP(A1131,DB_ACS_Q1_Q4!$A$4:$AD$1328,13)</f>
        <v>Gas Natural</v>
      </c>
      <c r="W1131" s="134" t="str">
        <f>VLOOKUP(A1131,DB_REF_Q1_Q4!$A$4:$AD$1328,13)</f>
        <v>Ninguno</v>
      </c>
    </row>
    <row r="1132" spans="1:23" ht="12" customHeight="1">
      <c r="A1132" s="10">
        <v>1128</v>
      </c>
      <c r="B1132" s="69" t="s">
        <v>281</v>
      </c>
      <c r="C1132" s="69" t="s">
        <v>281</v>
      </c>
      <c r="D1132" s="11" t="s">
        <v>25</v>
      </c>
      <c r="E1132" s="11" t="s">
        <v>304</v>
      </c>
      <c r="F1132" s="12" t="s">
        <v>50</v>
      </c>
      <c r="G1132" s="12" t="s">
        <v>310</v>
      </c>
      <c r="H1132" s="12" t="s">
        <v>306</v>
      </c>
      <c r="I1132" s="11" t="s">
        <v>504</v>
      </c>
      <c r="J1132" s="12" t="str">
        <f>"≥17h"</f>
        <v>≥17h</v>
      </c>
      <c r="K1132" s="12" t="s">
        <v>47</v>
      </c>
      <c r="L1132" s="69" t="s">
        <v>519</v>
      </c>
      <c r="M1132" s="148">
        <v>1</v>
      </c>
      <c r="N1132" s="158"/>
      <c r="O1132" s="149"/>
      <c r="P1132" s="149"/>
      <c r="Q1132" s="149"/>
      <c r="R1132" s="149">
        <v>1</v>
      </c>
      <c r="S1132" s="149"/>
      <c r="T1132" s="150"/>
      <c r="U1132" s="132" t="s">
        <v>373</v>
      </c>
      <c r="V1132" s="133" t="str">
        <f>VLOOKUP(A1132,DB_ACS_Q1_Q4!$A$4:$AD$1328,13)</f>
        <v>Gas Natural</v>
      </c>
      <c r="W1132" s="134" t="str">
        <f>VLOOKUP(A1132,DB_REF_Q1_Q4!$A$4:$AD$1328,13)</f>
        <v>Ninguno</v>
      </c>
    </row>
    <row r="1133" spans="1:23" ht="12" customHeight="1">
      <c r="A1133" s="10">
        <v>1129</v>
      </c>
      <c r="B1133" s="69" t="s">
        <v>261</v>
      </c>
      <c r="C1133" s="69" t="s">
        <v>260</v>
      </c>
      <c r="D1133" s="11" t="s">
        <v>25</v>
      </c>
      <c r="E1133" s="11" t="s">
        <v>304</v>
      </c>
      <c r="F1133" s="12" t="s">
        <v>49</v>
      </c>
      <c r="G1133" s="12" t="s">
        <v>510</v>
      </c>
      <c r="H1133" s="12" t="s">
        <v>308</v>
      </c>
      <c r="I1133" s="11" t="s">
        <v>504</v>
      </c>
      <c r="J1133" s="12" t="str">
        <f>"≥17h"</f>
        <v>≥17h</v>
      </c>
      <c r="K1133" s="12" t="s">
        <v>47</v>
      </c>
      <c r="L1133" s="69" t="s">
        <v>519</v>
      </c>
      <c r="M1133" s="148"/>
      <c r="N1133" s="158"/>
      <c r="O1133" s="149"/>
      <c r="P1133" s="149">
        <v>1</v>
      </c>
      <c r="Q1133" s="149"/>
      <c r="R1133" s="149">
        <v>1</v>
      </c>
      <c r="S1133" s="149"/>
      <c r="T1133" s="150"/>
      <c r="U1133" s="132" t="s">
        <v>374</v>
      </c>
      <c r="V1133" s="133" t="str">
        <f>VLOOKUP(A1133,DB_ACS_Q1_Q4!$A$4:$AD$1328,13)</f>
        <v>Gasóleo</v>
      </c>
      <c r="W1133" s="134" t="str">
        <f>VLOOKUP(A1133,DB_REF_Q1_Q4!$A$4:$AD$1328,13)</f>
        <v>Ninguno</v>
      </c>
    </row>
    <row r="1134" spans="1:23" ht="12" customHeight="1">
      <c r="A1134" s="10">
        <v>1130</v>
      </c>
      <c r="B1134" s="69" t="s">
        <v>265</v>
      </c>
      <c r="C1134" s="69" t="s">
        <v>264</v>
      </c>
      <c r="D1134" s="11" t="s">
        <v>51</v>
      </c>
      <c r="E1134" s="11" t="s">
        <v>303</v>
      </c>
      <c r="F1134" s="12" t="s">
        <v>49</v>
      </c>
      <c r="G1134" s="12" t="s">
        <v>510</v>
      </c>
      <c r="H1134" s="12" t="s">
        <v>308</v>
      </c>
      <c r="I1134" s="11" t="s">
        <v>507</v>
      </c>
      <c r="J1134" s="12" t="str">
        <f>"≥17h"</f>
        <v>≥17h</v>
      </c>
      <c r="K1134" s="12" t="s">
        <v>513</v>
      </c>
      <c r="L1134" s="69" t="s">
        <v>519</v>
      </c>
      <c r="M1134" s="148">
        <v>1</v>
      </c>
      <c r="N1134" s="158"/>
      <c r="O1134" s="149"/>
      <c r="P1134" s="149"/>
      <c r="Q1134" s="149"/>
      <c r="R1134" s="149"/>
      <c r="S1134" s="149"/>
      <c r="T1134" s="150"/>
      <c r="U1134" s="132" t="s">
        <v>374</v>
      </c>
      <c r="V1134" s="133" t="str">
        <f>VLOOKUP(A1134,DB_ACS_Q1_Q4!$A$4:$AD$1328,13)</f>
        <v>Gasóleo</v>
      </c>
      <c r="W1134" s="134" t="str">
        <f>VLOOKUP(A1134,DB_REF_Q1_Q4!$A$4:$AD$1328,13)</f>
        <v>Ninguno</v>
      </c>
    </row>
    <row r="1135" spans="1:23" ht="12" customHeight="1">
      <c r="A1135" s="10">
        <v>1131</v>
      </c>
      <c r="B1135" s="69" t="s">
        <v>282</v>
      </c>
      <c r="C1135" s="69" t="s">
        <v>281</v>
      </c>
      <c r="D1135" s="11" t="s">
        <v>25</v>
      </c>
      <c r="E1135" s="11" t="s">
        <v>303</v>
      </c>
      <c r="F1135" s="12" t="s">
        <v>48</v>
      </c>
      <c r="G1135" s="12" t="s">
        <v>510</v>
      </c>
      <c r="H1135" s="12" t="s">
        <v>307</v>
      </c>
      <c r="I1135" s="11" t="s">
        <v>504</v>
      </c>
      <c r="J1135" s="12" t="str">
        <f>"≥17h"</f>
        <v>≥17h</v>
      </c>
      <c r="K1135" s="12" t="s">
        <v>47</v>
      </c>
      <c r="L1135" s="69" t="s">
        <v>519</v>
      </c>
      <c r="M1135" s="148">
        <v>1</v>
      </c>
      <c r="N1135" s="158"/>
      <c r="O1135" s="149"/>
      <c r="P1135" s="149"/>
      <c r="Q1135" s="149"/>
      <c r="R1135" s="149"/>
      <c r="S1135" s="149"/>
      <c r="T1135" s="150"/>
      <c r="U1135" s="132" t="s">
        <v>373</v>
      </c>
      <c r="V1135" s="133" t="str">
        <f>VLOOKUP(A1135,DB_ACS_Q1_Q4!$A$4:$AD$1328,13)</f>
        <v>Gas Natural</v>
      </c>
      <c r="W1135" s="134" t="str">
        <f>VLOOKUP(A1135,DB_REF_Q1_Q4!$A$4:$AD$1328,13)</f>
        <v>Ninguno</v>
      </c>
    </row>
    <row r="1136" spans="1:23" ht="12" customHeight="1">
      <c r="A1136" s="10">
        <v>1132</v>
      </c>
      <c r="B1136" s="69" t="s">
        <v>282</v>
      </c>
      <c r="C1136" s="69" t="s">
        <v>281</v>
      </c>
      <c r="D1136" s="11" t="s">
        <v>51</v>
      </c>
      <c r="E1136" s="11" t="s">
        <v>304</v>
      </c>
      <c r="F1136" s="12" t="s">
        <v>50</v>
      </c>
      <c r="G1136" s="12" t="s">
        <v>510</v>
      </c>
      <c r="H1136" s="12" t="s">
        <v>307</v>
      </c>
      <c r="I1136" s="11" t="s">
        <v>504</v>
      </c>
      <c r="J1136" s="11" t="str">
        <f>"12-16h"</f>
        <v>12-16h</v>
      </c>
      <c r="K1136" s="12" t="s">
        <v>512</v>
      </c>
      <c r="L1136" s="69" t="s">
        <v>519</v>
      </c>
      <c r="M1136" s="148">
        <v>1</v>
      </c>
      <c r="N1136" s="158"/>
      <c r="O1136" s="149"/>
      <c r="P1136" s="149">
        <v>1</v>
      </c>
      <c r="Q1136" s="149"/>
      <c r="R1136" s="149"/>
      <c r="S1136" s="149"/>
      <c r="T1136" s="150"/>
      <c r="U1136" s="132" t="s">
        <v>309</v>
      </c>
      <c r="V1136" s="133" t="str">
        <f>VLOOKUP(A1136,DB_ACS_Q1_Q4!$A$4:$AD$1328,13)</f>
        <v>Gasóleo</v>
      </c>
      <c r="W1136" s="134" t="str">
        <f>VLOOKUP(A1136,DB_REF_Q1_Q4!$A$4:$AD$1328,13)</f>
        <v>Ninguno</v>
      </c>
    </row>
    <row r="1137" spans="1:23" ht="12" customHeight="1">
      <c r="A1137" s="10">
        <v>1133</v>
      </c>
      <c r="B1137" s="69" t="s">
        <v>282</v>
      </c>
      <c r="C1137" s="69" t="s">
        <v>281</v>
      </c>
      <c r="D1137" s="11" t="s">
        <v>51</v>
      </c>
      <c r="E1137" s="11" t="s">
        <v>303</v>
      </c>
      <c r="F1137" s="12" t="s">
        <v>50</v>
      </c>
      <c r="G1137" s="12" t="s">
        <v>510</v>
      </c>
      <c r="H1137" s="12" t="s">
        <v>306</v>
      </c>
      <c r="I1137" s="103" t="s">
        <v>504</v>
      </c>
      <c r="J1137" s="12" t="str">
        <f>"≥17h"</f>
        <v>≥17h</v>
      </c>
      <c r="K1137" s="12" t="s">
        <v>512</v>
      </c>
      <c r="L1137" s="69" t="s">
        <v>519</v>
      </c>
      <c r="M1137" s="148">
        <v>1</v>
      </c>
      <c r="N1137" s="158"/>
      <c r="O1137" s="149"/>
      <c r="P1137" s="149"/>
      <c r="Q1137" s="149"/>
      <c r="R1137" s="149"/>
      <c r="S1137" s="149"/>
      <c r="T1137" s="150"/>
      <c r="U1137" s="132" t="s">
        <v>374</v>
      </c>
      <c r="V1137" s="133" t="str">
        <f>VLOOKUP(A1137,DB_ACS_Q1_Q4!$A$4:$AD$1328,13)</f>
        <v>Gasóleo</v>
      </c>
      <c r="W1137" s="134" t="str">
        <f>VLOOKUP(A1137,DB_REF_Q1_Q4!$A$4:$AD$1328,13)</f>
        <v>Ninguno</v>
      </c>
    </row>
    <row r="1138" spans="1:23" ht="12" customHeight="1">
      <c r="A1138" s="10">
        <v>1134</v>
      </c>
      <c r="B1138" s="69" t="s">
        <v>282</v>
      </c>
      <c r="C1138" s="69" t="s">
        <v>281</v>
      </c>
      <c r="D1138" s="11" t="s">
        <v>51</v>
      </c>
      <c r="E1138" s="11" t="s">
        <v>303</v>
      </c>
      <c r="F1138" s="12" t="s">
        <v>49</v>
      </c>
      <c r="G1138" s="12" t="s">
        <v>510</v>
      </c>
      <c r="H1138" s="12" t="s">
        <v>306</v>
      </c>
      <c r="I1138" s="11" t="s">
        <v>507</v>
      </c>
      <c r="J1138" s="11" t="str">
        <f>"12-16h"</f>
        <v>12-16h</v>
      </c>
      <c r="K1138" s="12" t="s">
        <v>513</v>
      </c>
      <c r="L1138" s="69" t="s">
        <v>519</v>
      </c>
      <c r="M1138" s="148">
        <v>1</v>
      </c>
      <c r="N1138" s="158"/>
      <c r="O1138" s="149"/>
      <c r="P1138" s="149">
        <v>1</v>
      </c>
      <c r="Q1138" s="149">
        <v>1</v>
      </c>
      <c r="R1138" s="149">
        <v>1</v>
      </c>
      <c r="S1138" s="149"/>
      <c r="T1138" s="150"/>
      <c r="U1138" s="132" t="s">
        <v>373</v>
      </c>
      <c r="V1138" s="133" t="str">
        <f>VLOOKUP(A1138,DB_ACS_Q1_Q4!$A$4:$AD$1328,13)</f>
        <v>Gas Natural</v>
      </c>
      <c r="W1138" s="134" t="str">
        <f>VLOOKUP(A1138,DB_REF_Q1_Q4!$A$4:$AD$1328,13)</f>
        <v>Ninguno</v>
      </c>
    </row>
    <row r="1139" spans="1:23" ht="12" customHeight="1">
      <c r="A1139" s="10">
        <v>1135</v>
      </c>
      <c r="B1139" s="69" t="s">
        <v>282</v>
      </c>
      <c r="C1139" s="69" t="s">
        <v>281</v>
      </c>
      <c r="D1139" s="11" t="s">
        <v>51</v>
      </c>
      <c r="E1139" s="11" t="s">
        <v>304</v>
      </c>
      <c r="F1139" s="12" t="s">
        <v>50</v>
      </c>
      <c r="G1139" s="12" t="s">
        <v>510</v>
      </c>
      <c r="H1139" s="12" t="s">
        <v>306</v>
      </c>
      <c r="I1139" s="11" t="s">
        <v>507</v>
      </c>
      <c r="J1139" s="12" t="str">
        <f>"≥17h"</f>
        <v>≥17h</v>
      </c>
      <c r="K1139" s="12" t="s">
        <v>512</v>
      </c>
      <c r="L1139" s="69" t="s">
        <v>519</v>
      </c>
      <c r="M1139" s="148">
        <v>1</v>
      </c>
      <c r="N1139" s="158"/>
      <c r="O1139" s="149"/>
      <c r="P1139" s="149">
        <v>1</v>
      </c>
      <c r="Q1139" s="149"/>
      <c r="R1139" s="149"/>
      <c r="S1139" s="149"/>
      <c r="T1139" s="150"/>
      <c r="U1139" s="132" t="s">
        <v>374</v>
      </c>
      <c r="V1139" s="133" t="str">
        <f>VLOOKUP(A1139,DB_ACS_Q1_Q4!$A$4:$AD$1328,13)</f>
        <v>Gas Natural</v>
      </c>
      <c r="W1139" s="134" t="str">
        <f>VLOOKUP(A1139,DB_REF_Q1_Q4!$A$4:$AD$1328,13)</f>
        <v>Ninguno</v>
      </c>
    </row>
    <row r="1140" spans="1:23" ht="12" customHeight="1">
      <c r="A1140" s="10">
        <v>1136</v>
      </c>
      <c r="B1140" s="69" t="s">
        <v>86</v>
      </c>
      <c r="C1140" s="69" t="s">
        <v>256</v>
      </c>
      <c r="D1140" s="11" t="s">
        <v>51</v>
      </c>
      <c r="E1140" s="11" t="s">
        <v>304</v>
      </c>
      <c r="F1140" s="12" t="s">
        <v>49</v>
      </c>
      <c r="G1140" s="12" t="s">
        <v>510</v>
      </c>
      <c r="H1140" s="12" t="s">
        <v>308</v>
      </c>
      <c r="I1140" s="11" t="s">
        <v>504</v>
      </c>
      <c r="J1140" s="12" t="str">
        <f>"≥17h"</f>
        <v>≥17h</v>
      </c>
      <c r="K1140" s="12" t="s">
        <v>47</v>
      </c>
      <c r="L1140" s="69" t="s">
        <v>519</v>
      </c>
      <c r="M1140" s="148">
        <v>1</v>
      </c>
      <c r="N1140" s="158"/>
      <c r="O1140" s="149"/>
      <c r="P1140" s="149"/>
      <c r="Q1140" s="149"/>
      <c r="R1140" s="149"/>
      <c r="S1140" s="149"/>
      <c r="T1140" s="150"/>
      <c r="U1140" s="132" t="s">
        <v>374</v>
      </c>
      <c r="V1140" s="133" t="str">
        <f>VLOOKUP(A1140,DB_ACS_Q1_Q4!$A$4:$AD$1328,13)</f>
        <v>Gasóleo</v>
      </c>
      <c r="W1140" s="134" t="str">
        <f>VLOOKUP(A1140,DB_REF_Q1_Q4!$A$4:$AD$1328,13)</f>
        <v>Ninguno</v>
      </c>
    </row>
    <row r="1141" spans="1:23" ht="12" customHeight="1">
      <c r="A1141" s="10">
        <v>1137</v>
      </c>
      <c r="B1141" s="69" t="s">
        <v>86</v>
      </c>
      <c r="C1141" s="69" t="s">
        <v>256</v>
      </c>
      <c r="D1141" s="11" t="s">
        <v>51</v>
      </c>
      <c r="E1141" s="11" t="s">
        <v>303</v>
      </c>
      <c r="F1141" s="12" t="s">
        <v>49</v>
      </c>
      <c r="G1141" s="12" t="s">
        <v>510</v>
      </c>
      <c r="H1141" s="12" t="s">
        <v>308</v>
      </c>
      <c r="I1141" s="11" t="s">
        <v>504</v>
      </c>
      <c r="J1141" s="11" t="str">
        <f>"12-16h"</f>
        <v>12-16h</v>
      </c>
      <c r="K1141" s="12" t="s">
        <v>512</v>
      </c>
      <c r="L1141" s="69" t="s">
        <v>519</v>
      </c>
      <c r="M1141" s="148">
        <v>1</v>
      </c>
      <c r="N1141" s="158"/>
      <c r="O1141" s="149"/>
      <c r="P1141" s="149"/>
      <c r="Q1141" s="149"/>
      <c r="R1141" s="149"/>
      <c r="S1141" s="149"/>
      <c r="T1141" s="150"/>
      <c r="U1141" s="132" t="s">
        <v>371</v>
      </c>
      <c r="V1141" s="133" t="str">
        <f>VLOOKUP(A1141,DB_ACS_Q1_Q4!$A$4:$AD$1328,13)</f>
        <v>Electricidad</v>
      </c>
      <c r="W1141" s="134" t="str">
        <f>VLOOKUP(A1141,DB_REF_Q1_Q4!$A$4:$AD$1328,13)</f>
        <v>Ninguno</v>
      </c>
    </row>
    <row r="1142" spans="1:23" ht="12" customHeight="1">
      <c r="A1142" s="10">
        <v>1138</v>
      </c>
      <c r="B1142" s="69" t="s">
        <v>134</v>
      </c>
      <c r="C1142" s="69" t="s">
        <v>131</v>
      </c>
      <c r="D1142" s="11" t="s">
        <v>51</v>
      </c>
      <c r="E1142" s="11" t="s">
        <v>304</v>
      </c>
      <c r="F1142" s="12" t="s">
        <v>50</v>
      </c>
      <c r="G1142" s="12" t="s">
        <v>510</v>
      </c>
      <c r="H1142" s="12" t="s">
        <v>307</v>
      </c>
      <c r="I1142" s="11" t="s">
        <v>507</v>
      </c>
      <c r="J1142" s="12" t="str">
        <f>"≥17h"</f>
        <v>≥17h</v>
      </c>
      <c r="K1142" s="12" t="s">
        <v>512</v>
      </c>
      <c r="L1142" s="69" t="s">
        <v>519</v>
      </c>
      <c r="M1142" s="148"/>
      <c r="N1142" s="158"/>
      <c r="O1142" s="149"/>
      <c r="P1142" s="149">
        <v>1</v>
      </c>
      <c r="Q1142" s="149"/>
      <c r="R1142" s="149"/>
      <c r="S1142" s="149"/>
      <c r="T1142" s="150"/>
      <c r="U1142" s="132" t="s">
        <v>373</v>
      </c>
      <c r="V1142" s="133" t="str">
        <f>VLOOKUP(A1142,DB_ACS_Q1_Q4!$A$4:$AD$1328,13)</f>
        <v>Gas Natural</v>
      </c>
      <c r="W1142" s="134" t="str">
        <f>VLOOKUP(A1142,DB_REF_Q1_Q4!$A$4:$AD$1328,13)</f>
        <v>Ninguno</v>
      </c>
    </row>
    <row r="1143" spans="1:23" ht="12" customHeight="1">
      <c r="A1143" s="10">
        <v>1139</v>
      </c>
      <c r="B1143" s="69" t="s">
        <v>134</v>
      </c>
      <c r="C1143" s="69" t="s">
        <v>131</v>
      </c>
      <c r="D1143" s="11" t="s">
        <v>51</v>
      </c>
      <c r="E1143" s="11" t="s">
        <v>304</v>
      </c>
      <c r="F1143" s="12" t="s">
        <v>50</v>
      </c>
      <c r="G1143" s="12" t="s">
        <v>510</v>
      </c>
      <c r="H1143" s="12" t="s">
        <v>306</v>
      </c>
      <c r="I1143" s="11" t="s">
        <v>504</v>
      </c>
      <c r="J1143" s="12" t="str">
        <f>"≥17h"</f>
        <v>≥17h</v>
      </c>
      <c r="K1143" s="12" t="s">
        <v>512</v>
      </c>
      <c r="L1143" s="69" t="s">
        <v>519</v>
      </c>
      <c r="M1143" s="148">
        <v>1</v>
      </c>
      <c r="N1143" s="158"/>
      <c r="O1143" s="149"/>
      <c r="P1143" s="149"/>
      <c r="Q1143" s="149"/>
      <c r="R1143" s="149"/>
      <c r="S1143" s="149"/>
      <c r="T1143" s="150"/>
      <c r="U1143" s="132" t="s">
        <v>374</v>
      </c>
      <c r="V1143" s="133" t="str">
        <f>VLOOKUP(A1143,DB_ACS_Q1_Q4!$A$4:$AD$1328,13)</f>
        <v>Gasóleo</v>
      </c>
      <c r="W1143" s="134" t="str">
        <f>VLOOKUP(A1143,DB_REF_Q1_Q4!$A$4:$AD$1328,13)</f>
        <v>Ninguno</v>
      </c>
    </row>
    <row r="1144" spans="1:23" ht="12" customHeight="1">
      <c r="A1144" s="10">
        <v>1140</v>
      </c>
      <c r="B1144" s="69" t="s">
        <v>134</v>
      </c>
      <c r="C1144" s="69" t="s">
        <v>131</v>
      </c>
      <c r="D1144" s="11" t="s">
        <v>51</v>
      </c>
      <c r="E1144" s="11" t="s">
        <v>304</v>
      </c>
      <c r="F1144" s="12" t="s">
        <v>50</v>
      </c>
      <c r="G1144" s="12" t="s">
        <v>310</v>
      </c>
      <c r="H1144" s="12" t="s">
        <v>306</v>
      </c>
      <c r="I1144" s="11" t="s">
        <v>507</v>
      </c>
      <c r="J1144" s="11" t="str">
        <f>"12-16h"</f>
        <v>12-16h</v>
      </c>
      <c r="K1144" s="12" t="s">
        <v>512</v>
      </c>
      <c r="L1144" s="69" t="s">
        <v>519</v>
      </c>
      <c r="M1144" s="148">
        <v>1</v>
      </c>
      <c r="N1144" s="158"/>
      <c r="O1144" s="149"/>
      <c r="P1144" s="149"/>
      <c r="Q1144" s="149"/>
      <c r="R1144" s="149"/>
      <c r="S1144" s="149"/>
      <c r="T1144" s="150"/>
      <c r="U1144" s="132" t="s">
        <v>373</v>
      </c>
      <c r="V1144" s="133" t="str">
        <f>VLOOKUP(A1144,DB_ACS_Q1_Q4!$A$4:$AD$1328,13)</f>
        <v>Gas Natural</v>
      </c>
      <c r="W1144" s="134" t="str">
        <f>VLOOKUP(A1144,DB_REF_Q1_Q4!$A$4:$AD$1328,13)</f>
        <v>Ninguno</v>
      </c>
    </row>
    <row r="1145" spans="1:23" ht="12" customHeight="1">
      <c r="A1145" s="10">
        <v>1141</v>
      </c>
      <c r="B1145" s="69" t="s">
        <v>124</v>
      </c>
      <c r="C1145" s="69" t="s">
        <v>72</v>
      </c>
      <c r="D1145" s="11" t="str">
        <f>"+60"</f>
        <v>+60</v>
      </c>
      <c r="E1145" s="11" t="s">
        <v>303</v>
      </c>
      <c r="F1145" s="12" t="s">
        <v>50</v>
      </c>
      <c r="G1145" s="12" t="s">
        <v>310</v>
      </c>
      <c r="H1145" s="12" t="s">
        <v>308</v>
      </c>
      <c r="I1145" s="103" t="s">
        <v>505</v>
      </c>
      <c r="J1145" s="12" t="str">
        <f>"≥17h"</f>
        <v>≥17h</v>
      </c>
      <c r="K1145" s="12" t="s">
        <v>47</v>
      </c>
      <c r="L1145" s="69" t="s">
        <v>519</v>
      </c>
      <c r="M1145" s="148"/>
      <c r="N1145" s="158"/>
      <c r="O1145" s="149"/>
      <c r="P1145" s="149">
        <v>1</v>
      </c>
      <c r="Q1145" s="149"/>
      <c r="R1145" s="149"/>
      <c r="S1145" s="149"/>
      <c r="T1145" s="150"/>
      <c r="U1145" s="132" t="s">
        <v>374</v>
      </c>
      <c r="V1145" s="133" t="str">
        <f>VLOOKUP(A1145,DB_ACS_Q1_Q4!$A$4:$AD$1328,13)</f>
        <v>Gasóleo</v>
      </c>
      <c r="W1145" s="134" t="str">
        <f>VLOOKUP(A1145,DB_REF_Q1_Q4!$A$4:$AD$1328,13)</f>
        <v>Ninguno</v>
      </c>
    </row>
    <row r="1146" spans="1:23" ht="12" customHeight="1">
      <c r="A1146" s="10">
        <v>1142</v>
      </c>
      <c r="B1146" s="69" t="s">
        <v>74</v>
      </c>
      <c r="C1146" s="69" t="s">
        <v>75</v>
      </c>
      <c r="D1146" s="11" t="s">
        <v>51</v>
      </c>
      <c r="E1146" s="11" t="s">
        <v>303</v>
      </c>
      <c r="F1146" s="12" t="s">
        <v>50</v>
      </c>
      <c r="G1146" s="12" t="s">
        <v>310</v>
      </c>
      <c r="H1146" s="12" t="s">
        <v>306</v>
      </c>
      <c r="I1146" s="11" t="s">
        <v>504</v>
      </c>
      <c r="J1146" s="11" t="str">
        <f>"12-16h"</f>
        <v>12-16h</v>
      </c>
      <c r="K1146" s="12" t="s">
        <v>513</v>
      </c>
      <c r="L1146" s="69" t="s">
        <v>519</v>
      </c>
      <c r="M1146" s="148">
        <v>1</v>
      </c>
      <c r="N1146" s="158"/>
      <c r="O1146" s="149"/>
      <c r="P1146" s="149"/>
      <c r="Q1146" s="149"/>
      <c r="R1146" s="149"/>
      <c r="S1146" s="149"/>
      <c r="T1146" s="150"/>
      <c r="U1146" s="132" t="s">
        <v>373</v>
      </c>
      <c r="V1146" s="133" t="str">
        <f>VLOOKUP(A1146,DB_ACS_Q1_Q4!$A$4:$AD$1328,13)</f>
        <v>Gas Natural</v>
      </c>
      <c r="W1146" s="134" t="str">
        <f>VLOOKUP(A1146,DB_REF_Q1_Q4!$A$4:$AD$1328,13)</f>
        <v>Ninguno</v>
      </c>
    </row>
    <row r="1147" spans="1:23" ht="12" customHeight="1">
      <c r="A1147" s="10">
        <v>1143</v>
      </c>
      <c r="B1147" s="69" t="s">
        <v>86</v>
      </c>
      <c r="C1147" s="69" t="s">
        <v>256</v>
      </c>
      <c r="D1147" s="11" t="str">
        <f>"+60"</f>
        <v>+60</v>
      </c>
      <c r="E1147" s="11" t="s">
        <v>303</v>
      </c>
      <c r="F1147" s="12" t="s">
        <v>49</v>
      </c>
      <c r="G1147" s="12" t="s">
        <v>310</v>
      </c>
      <c r="H1147" s="12" t="s">
        <v>308</v>
      </c>
      <c r="I1147" s="103" t="s">
        <v>505</v>
      </c>
      <c r="J1147" s="12" t="str">
        <f>"≥17h"</f>
        <v>≥17h</v>
      </c>
      <c r="K1147" s="12" t="s">
        <v>47</v>
      </c>
      <c r="L1147" s="69" t="s">
        <v>519</v>
      </c>
      <c r="M1147" s="148">
        <v>1</v>
      </c>
      <c r="N1147" s="158"/>
      <c r="O1147" s="149"/>
      <c r="P1147" s="149">
        <v>1</v>
      </c>
      <c r="Q1147" s="149"/>
      <c r="R1147" s="149"/>
      <c r="S1147" s="149"/>
      <c r="T1147" s="150"/>
      <c r="U1147" s="132" t="s">
        <v>374</v>
      </c>
      <c r="V1147" s="133" t="str">
        <f>VLOOKUP(A1147,DB_ACS_Q1_Q4!$A$4:$AD$1328,13)</f>
        <v>Gas Natural</v>
      </c>
      <c r="W1147" s="134" t="str">
        <f>VLOOKUP(A1147,DB_REF_Q1_Q4!$A$4:$AD$1328,13)</f>
        <v>Ninguno</v>
      </c>
    </row>
    <row r="1148" spans="1:23" ht="12" customHeight="1">
      <c r="A1148" s="10">
        <v>1144</v>
      </c>
      <c r="B1148" s="69" t="s">
        <v>74</v>
      </c>
      <c r="C1148" s="69" t="s">
        <v>75</v>
      </c>
      <c r="D1148" s="11" t="s">
        <v>25</v>
      </c>
      <c r="E1148" s="11" t="s">
        <v>304</v>
      </c>
      <c r="F1148" s="12" t="s">
        <v>48</v>
      </c>
      <c r="G1148" s="12" t="s">
        <v>310</v>
      </c>
      <c r="H1148" s="12" t="s">
        <v>306</v>
      </c>
      <c r="I1148" s="103" t="s">
        <v>505</v>
      </c>
      <c r="J1148" s="11" t="str">
        <f>"12-16h"</f>
        <v>12-16h</v>
      </c>
      <c r="K1148" s="12" t="s">
        <v>512</v>
      </c>
      <c r="L1148" s="69" t="s">
        <v>519</v>
      </c>
      <c r="M1148" s="148">
        <v>1</v>
      </c>
      <c r="N1148" s="158"/>
      <c r="O1148" s="149"/>
      <c r="P1148" s="149"/>
      <c r="Q1148" s="149"/>
      <c r="R1148" s="149"/>
      <c r="S1148" s="149"/>
      <c r="T1148" s="150"/>
      <c r="U1148" s="132" t="s">
        <v>373</v>
      </c>
      <c r="V1148" s="133" t="str">
        <f>VLOOKUP(A1148,DB_ACS_Q1_Q4!$A$4:$AD$1328,13)</f>
        <v>Gas Natural</v>
      </c>
      <c r="W1148" s="134" t="str">
        <f>VLOOKUP(A1148,DB_REF_Q1_Q4!$A$4:$AD$1328,13)</f>
        <v>Ninguno</v>
      </c>
    </row>
    <row r="1149" spans="1:23" ht="12" customHeight="1">
      <c r="A1149" s="10">
        <v>1145</v>
      </c>
      <c r="B1149" s="69" t="s">
        <v>281</v>
      </c>
      <c r="C1149" s="69" t="s">
        <v>281</v>
      </c>
      <c r="D1149" s="11" t="s">
        <v>25</v>
      </c>
      <c r="E1149" s="11" t="s">
        <v>304</v>
      </c>
      <c r="F1149" s="12" t="s">
        <v>48</v>
      </c>
      <c r="G1149" s="12" t="s">
        <v>310</v>
      </c>
      <c r="H1149" s="12" t="s">
        <v>306</v>
      </c>
      <c r="I1149" s="11" t="s">
        <v>507</v>
      </c>
      <c r="J1149" s="12" t="str">
        <f>"≥17h"</f>
        <v>≥17h</v>
      </c>
      <c r="K1149" s="12" t="s">
        <v>513</v>
      </c>
      <c r="L1149" s="69" t="s">
        <v>519</v>
      </c>
      <c r="M1149" s="148">
        <v>1</v>
      </c>
      <c r="N1149" s="158"/>
      <c r="O1149" s="149"/>
      <c r="P1149" s="149"/>
      <c r="Q1149" s="149"/>
      <c r="R1149" s="149">
        <v>1</v>
      </c>
      <c r="S1149" s="149">
        <v>1</v>
      </c>
      <c r="T1149" s="150"/>
      <c r="U1149" s="132" t="s">
        <v>373</v>
      </c>
      <c r="V1149" s="133" t="str">
        <f>VLOOKUP(A1149,DB_ACS_Q1_Q4!$A$4:$AD$1328,13)</f>
        <v>Gas Natural</v>
      </c>
      <c r="W1149" s="134" t="str">
        <f>VLOOKUP(A1149,DB_REF_Q1_Q4!$A$4:$AD$1328,13)</f>
        <v>Ninguno</v>
      </c>
    </row>
    <row r="1150" spans="1:23" ht="12" customHeight="1">
      <c r="A1150" s="10">
        <v>1146</v>
      </c>
      <c r="B1150" s="69" t="s">
        <v>291</v>
      </c>
      <c r="C1150" s="69" t="s">
        <v>291</v>
      </c>
      <c r="D1150" s="11" t="s">
        <v>51</v>
      </c>
      <c r="E1150" s="11" t="s">
        <v>304</v>
      </c>
      <c r="F1150" s="12" t="s">
        <v>49</v>
      </c>
      <c r="G1150" s="12" t="s">
        <v>510</v>
      </c>
      <c r="H1150" s="12" t="s">
        <v>308</v>
      </c>
      <c r="I1150" s="11" t="s">
        <v>507</v>
      </c>
      <c r="J1150" s="11" t="str">
        <f>"≤12h"</f>
        <v>≤12h</v>
      </c>
      <c r="K1150" s="12" t="s">
        <v>512</v>
      </c>
      <c r="L1150" s="69" t="s">
        <v>519</v>
      </c>
      <c r="M1150" s="148">
        <v>1</v>
      </c>
      <c r="N1150" s="158"/>
      <c r="O1150" s="149"/>
      <c r="P1150" s="149"/>
      <c r="Q1150" s="149"/>
      <c r="R1150" s="149"/>
      <c r="S1150" s="149"/>
      <c r="T1150" s="150"/>
      <c r="U1150" s="132" t="s">
        <v>374</v>
      </c>
      <c r="V1150" s="133" t="str">
        <f>VLOOKUP(A1150,DB_ACS_Q1_Q4!$A$4:$AD$1328,13)</f>
        <v>Gasóleo</v>
      </c>
      <c r="W1150" s="134" t="str">
        <f>VLOOKUP(A1150,DB_REF_Q1_Q4!$A$4:$AD$1328,13)</f>
        <v>Ninguno</v>
      </c>
    </row>
    <row r="1151" spans="1:23" ht="12" customHeight="1">
      <c r="A1151" s="10">
        <v>1147</v>
      </c>
      <c r="B1151" s="69" t="s">
        <v>291</v>
      </c>
      <c r="C1151" s="69" t="s">
        <v>291</v>
      </c>
      <c r="D1151" s="11" t="s">
        <v>51</v>
      </c>
      <c r="E1151" s="11" t="s">
        <v>304</v>
      </c>
      <c r="F1151" s="12" t="s">
        <v>50</v>
      </c>
      <c r="G1151" s="12" t="s">
        <v>310</v>
      </c>
      <c r="H1151" s="12" t="s">
        <v>306</v>
      </c>
      <c r="I1151" s="103" t="s">
        <v>504</v>
      </c>
      <c r="J1151" s="12" t="str">
        <f>"≥17h"</f>
        <v>≥17h</v>
      </c>
      <c r="K1151" s="12" t="s">
        <v>47</v>
      </c>
      <c r="L1151" s="69" t="s">
        <v>519</v>
      </c>
      <c r="M1151" s="148">
        <v>1</v>
      </c>
      <c r="N1151" s="158"/>
      <c r="O1151" s="149"/>
      <c r="P1151" s="149"/>
      <c r="Q1151" s="149"/>
      <c r="R1151" s="149"/>
      <c r="S1151" s="149"/>
      <c r="T1151" s="150"/>
      <c r="U1151" s="132" t="s">
        <v>371</v>
      </c>
      <c r="V1151" s="133" t="str">
        <f>VLOOKUP(A1151,DB_ACS_Q1_Q4!$A$4:$AD$1328,13)</f>
        <v>Electricidad</v>
      </c>
      <c r="W1151" s="134" t="str">
        <f>VLOOKUP(A1151,DB_REF_Q1_Q4!$A$4:$AD$1328,13)</f>
        <v>Ninguno</v>
      </c>
    </row>
    <row r="1152" spans="1:23" ht="12" customHeight="1">
      <c r="A1152" s="10">
        <v>1148</v>
      </c>
      <c r="B1152" s="69" t="s">
        <v>291</v>
      </c>
      <c r="C1152" s="69" t="s">
        <v>291</v>
      </c>
      <c r="D1152" s="11" t="s">
        <v>25</v>
      </c>
      <c r="E1152" s="11" t="s">
        <v>304</v>
      </c>
      <c r="F1152" s="12" t="s">
        <v>48</v>
      </c>
      <c r="G1152" s="12" t="s">
        <v>310</v>
      </c>
      <c r="H1152" s="12" t="s">
        <v>306</v>
      </c>
      <c r="I1152" s="11" t="s">
        <v>504</v>
      </c>
      <c r="J1152" s="12" t="str">
        <f>"≥17h"</f>
        <v>≥17h</v>
      </c>
      <c r="K1152" s="12" t="s">
        <v>512</v>
      </c>
      <c r="L1152" s="69" t="s">
        <v>519</v>
      </c>
      <c r="M1152" s="148">
        <v>1</v>
      </c>
      <c r="N1152" s="158"/>
      <c r="O1152" s="149"/>
      <c r="P1152" s="149"/>
      <c r="Q1152" s="149"/>
      <c r="R1152" s="149"/>
      <c r="S1152" s="149"/>
      <c r="T1152" s="150">
        <v>1</v>
      </c>
      <c r="U1152" s="132" t="s">
        <v>373</v>
      </c>
      <c r="V1152" s="133" t="str">
        <f>VLOOKUP(A1152,DB_ACS_Q1_Q4!$A$4:$AD$1328,13)</f>
        <v>Gas Natural</v>
      </c>
      <c r="W1152" s="134" t="str">
        <f>VLOOKUP(A1152,DB_REF_Q1_Q4!$A$4:$AD$1328,13)</f>
        <v>Ninguno</v>
      </c>
    </row>
    <row r="1153" spans="1:23" ht="12" customHeight="1">
      <c r="A1153" s="10">
        <v>1149</v>
      </c>
      <c r="B1153" s="69" t="s">
        <v>266</v>
      </c>
      <c r="C1153" s="69" t="s">
        <v>264</v>
      </c>
      <c r="D1153" s="11" t="s">
        <v>51</v>
      </c>
      <c r="E1153" s="11" t="s">
        <v>303</v>
      </c>
      <c r="F1153" s="12" t="s">
        <v>49</v>
      </c>
      <c r="G1153" s="12" t="s">
        <v>310</v>
      </c>
      <c r="H1153" s="12" t="s">
        <v>307</v>
      </c>
      <c r="I1153" s="103" t="s">
        <v>505</v>
      </c>
      <c r="J1153" s="11" t="str">
        <f>"12-16h"</f>
        <v>12-16h</v>
      </c>
      <c r="K1153" s="12" t="s">
        <v>512</v>
      </c>
      <c r="L1153" s="69" t="s">
        <v>519</v>
      </c>
      <c r="M1153" s="148">
        <v>1</v>
      </c>
      <c r="N1153" s="158"/>
      <c r="O1153" s="149"/>
      <c r="P1153" s="149">
        <v>1</v>
      </c>
      <c r="Q1153" s="149"/>
      <c r="R1153" s="149"/>
      <c r="S1153" s="149"/>
      <c r="T1153" s="150"/>
      <c r="U1153" s="132" t="s">
        <v>339</v>
      </c>
      <c r="V1153" s="133" t="str">
        <f>VLOOKUP(A1153,DB_ACS_Q1_Q4!$A$4:$AD$1328,13)</f>
        <v>GLP</v>
      </c>
      <c r="W1153" s="134" t="str">
        <f>VLOOKUP(A1153,DB_REF_Q1_Q4!$A$4:$AD$1328,13)</f>
        <v>Ninguno</v>
      </c>
    </row>
    <row r="1154" spans="1:23" ht="12" customHeight="1">
      <c r="A1154" s="10">
        <v>1150</v>
      </c>
      <c r="B1154" s="69" t="s">
        <v>289</v>
      </c>
      <c r="C1154" s="69" t="s">
        <v>281</v>
      </c>
      <c r="D1154" s="11" t="s">
        <v>25</v>
      </c>
      <c r="E1154" s="11" t="s">
        <v>304</v>
      </c>
      <c r="F1154" s="12" t="s">
        <v>48</v>
      </c>
      <c r="G1154" s="12" t="s">
        <v>510</v>
      </c>
      <c r="H1154" s="12" t="s">
        <v>306</v>
      </c>
      <c r="I1154" s="11" t="s">
        <v>504</v>
      </c>
      <c r="J1154" s="11" t="str">
        <f>"12-16h"</f>
        <v>12-16h</v>
      </c>
      <c r="K1154" s="12" t="s">
        <v>512</v>
      </c>
      <c r="L1154" s="69" t="s">
        <v>519</v>
      </c>
      <c r="M1154" s="148">
        <v>1</v>
      </c>
      <c r="N1154" s="158"/>
      <c r="O1154" s="149"/>
      <c r="P1154" s="149">
        <v>1</v>
      </c>
      <c r="Q1154" s="149"/>
      <c r="R1154" s="149">
        <v>1</v>
      </c>
      <c r="S1154" s="149"/>
      <c r="T1154" s="150"/>
      <c r="U1154" s="132" t="s">
        <v>373</v>
      </c>
      <c r="V1154" s="133" t="str">
        <f>VLOOKUP(A1154,DB_ACS_Q1_Q4!$A$4:$AD$1328,13)</f>
        <v>Gas Natural</v>
      </c>
      <c r="W1154" s="134" t="str">
        <f>VLOOKUP(A1154,DB_REF_Q1_Q4!$A$4:$AD$1328,13)</f>
        <v>Ninguno</v>
      </c>
    </row>
    <row r="1155" spans="1:23" ht="12" customHeight="1">
      <c r="A1155" s="10">
        <v>1151</v>
      </c>
      <c r="B1155" s="69" t="s">
        <v>125</v>
      </c>
      <c r="C1155" s="69" t="s">
        <v>59</v>
      </c>
      <c r="D1155" s="11" t="s">
        <v>25</v>
      </c>
      <c r="E1155" s="11" t="s">
        <v>303</v>
      </c>
      <c r="F1155" s="12" t="s">
        <v>48</v>
      </c>
      <c r="G1155" s="12" t="s">
        <v>310</v>
      </c>
      <c r="H1155" s="12" t="s">
        <v>306</v>
      </c>
      <c r="I1155" s="103" t="s">
        <v>504</v>
      </c>
      <c r="J1155" s="11" t="str">
        <f>"12-16h"</f>
        <v>12-16h</v>
      </c>
      <c r="K1155" s="12" t="s">
        <v>513</v>
      </c>
      <c r="L1155" s="69" t="s">
        <v>518</v>
      </c>
      <c r="M1155" s="148"/>
      <c r="N1155" s="158"/>
      <c r="O1155" s="149"/>
      <c r="P1155" s="149"/>
      <c r="Q1155" s="149"/>
      <c r="R1155" s="149">
        <v>1</v>
      </c>
      <c r="S1155" s="149"/>
      <c r="T1155" s="150"/>
      <c r="U1155" s="132" t="s">
        <v>385</v>
      </c>
      <c r="V1155" s="133" t="str">
        <f>VLOOKUP(A1155,DB_ACS_Q1_Q4!$A$4:$AD$1328,13)</f>
        <v>Gas Natural</v>
      </c>
      <c r="W1155" s="134" t="str">
        <f>VLOOKUP(A1155,DB_REF_Q1_Q4!$A$4:$AD$1328,13)</f>
        <v>Bomba de calor aire</v>
      </c>
    </row>
    <row r="1156" spans="1:23" ht="12" customHeight="1">
      <c r="A1156" s="10">
        <v>1152</v>
      </c>
      <c r="B1156" s="69" t="s">
        <v>190</v>
      </c>
      <c r="C1156" s="69" t="s">
        <v>190</v>
      </c>
      <c r="D1156" s="11" t="s">
        <v>25</v>
      </c>
      <c r="E1156" s="11" t="s">
        <v>303</v>
      </c>
      <c r="F1156" s="12" t="s">
        <v>48</v>
      </c>
      <c r="G1156" s="12" t="s">
        <v>310</v>
      </c>
      <c r="H1156" s="12" t="s">
        <v>306</v>
      </c>
      <c r="I1156" s="103" t="s">
        <v>504</v>
      </c>
      <c r="J1156" s="12" t="str">
        <f>"≥17h"</f>
        <v>≥17h</v>
      </c>
      <c r="K1156" s="12" t="s">
        <v>47</v>
      </c>
      <c r="L1156" s="69" t="s">
        <v>518</v>
      </c>
      <c r="M1156" s="148">
        <v>1</v>
      </c>
      <c r="N1156" s="158"/>
      <c r="O1156" s="149"/>
      <c r="P1156" s="149"/>
      <c r="Q1156" s="149"/>
      <c r="R1156" s="149"/>
      <c r="S1156" s="149"/>
      <c r="T1156" s="150"/>
      <c r="U1156" s="132" t="s">
        <v>373</v>
      </c>
      <c r="V1156" s="133" t="str">
        <f>VLOOKUP(A1156,DB_ACS_Q1_Q4!$A$4:$AD$1328,13)</f>
        <v>Gas Natural</v>
      </c>
      <c r="W1156" s="134" t="str">
        <f>VLOOKUP(A1156,DB_REF_Q1_Q4!$A$4:$AD$1328,13)</f>
        <v>Bomba de calor aire</v>
      </c>
    </row>
    <row r="1157" spans="1:23" ht="12" customHeight="1">
      <c r="A1157" s="10">
        <v>1153</v>
      </c>
      <c r="B1157" s="69" t="s">
        <v>81</v>
      </c>
      <c r="C1157" s="69" t="s">
        <v>81</v>
      </c>
      <c r="D1157" s="11" t="s">
        <v>25</v>
      </c>
      <c r="E1157" s="11" t="s">
        <v>304</v>
      </c>
      <c r="F1157" s="12" t="s">
        <v>50</v>
      </c>
      <c r="G1157" s="12" t="s">
        <v>510</v>
      </c>
      <c r="H1157" s="12" t="s">
        <v>306</v>
      </c>
      <c r="I1157" s="103" t="s">
        <v>505</v>
      </c>
      <c r="J1157" s="12" t="str">
        <f>"≥17h"</f>
        <v>≥17h</v>
      </c>
      <c r="K1157" s="12" t="s">
        <v>512</v>
      </c>
      <c r="L1157" s="69" t="s">
        <v>518</v>
      </c>
      <c r="M1157" s="148">
        <v>1</v>
      </c>
      <c r="N1157" s="158"/>
      <c r="O1157" s="149"/>
      <c r="P1157" s="149">
        <v>1</v>
      </c>
      <c r="Q1157" s="149"/>
      <c r="R1157" s="149"/>
      <c r="S1157" s="149"/>
      <c r="T1157" s="150"/>
      <c r="U1157" s="132" t="s">
        <v>385</v>
      </c>
      <c r="V1157" s="133" t="str">
        <f>VLOOKUP(A1157,DB_ACS_Q1_Q4!$A$4:$AD$1328,13)</f>
        <v>Gas Natural</v>
      </c>
      <c r="W1157" s="134" t="str">
        <f>VLOOKUP(A1157,DB_REF_Q1_Q4!$A$4:$AD$1328,13)</f>
        <v>Bomba de calor aire</v>
      </c>
    </row>
    <row r="1158" spans="1:23" ht="12" customHeight="1">
      <c r="A1158" s="10">
        <v>1154</v>
      </c>
      <c r="B1158" s="69" t="s">
        <v>81</v>
      </c>
      <c r="C1158" s="69" t="s">
        <v>81</v>
      </c>
      <c r="D1158" s="11" t="s">
        <v>25</v>
      </c>
      <c r="E1158" s="11" t="s">
        <v>303</v>
      </c>
      <c r="F1158" s="12" t="s">
        <v>50</v>
      </c>
      <c r="G1158" s="12" t="s">
        <v>510</v>
      </c>
      <c r="H1158" s="12" t="s">
        <v>306</v>
      </c>
      <c r="I1158" s="103" t="s">
        <v>504</v>
      </c>
      <c r="J1158" s="11" t="str">
        <f>"≤12h"</f>
        <v>≤12h</v>
      </c>
      <c r="K1158" s="12" t="s">
        <v>513</v>
      </c>
      <c r="L1158" s="69" t="s">
        <v>518</v>
      </c>
      <c r="M1158" s="148">
        <v>1</v>
      </c>
      <c r="N1158" s="158"/>
      <c r="O1158" s="149"/>
      <c r="P1158" s="149"/>
      <c r="Q1158" s="149"/>
      <c r="R1158" s="149"/>
      <c r="S1158" s="149"/>
      <c r="T1158" s="150"/>
      <c r="U1158" s="132" t="s">
        <v>385</v>
      </c>
      <c r="V1158" s="133" t="str">
        <f>VLOOKUP(A1158,DB_ACS_Q1_Q4!$A$4:$AD$1328,13)</f>
        <v>Gas Natural</v>
      </c>
      <c r="W1158" s="134" t="str">
        <f>VLOOKUP(A1158,DB_REF_Q1_Q4!$A$4:$AD$1328,13)</f>
        <v>Bomba de calor aire</v>
      </c>
    </row>
    <row r="1159" spans="1:23" ht="12" customHeight="1">
      <c r="A1159" s="10">
        <v>1155</v>
      </c>
      <c r="B1159" s="69" t="s">
        <v>81</v>
      </c>
      <c r="C1159" s="69" t="s">
        <v>81</v>
      </c>
      <c r="D1159" s="11" t="s">
        <v>51</v>
      </c>
      <c r="E1159" s="11" t="s">
        <v>304</v>
      </c>
      <c r="F1159" s="12" t="s">
        <v>50</v>
      </c>
      <c r="G1159" s="12" t="s">
        <v>510</v>
      </c>
      <c r="H1159" s="12" t="s">
        <v>306</v>
      </c>
      <c r="I1159" s="103" t="s">
        <v>505</v>
      </c>
      <c r="J1159" s="12" t="str">
        <f>"≥17h"</f>
        <v>≥17h</v>
      </c>
      <c r="K1159" s="12" t="s">
        <v>512</v>
      </c>
      <c r="L1159" s="69" t="s">
        <v>518</v>
      </c>
      <c r="M1159" s="148">
        <v>1</v>
      </c>
      <c r="N1159" s="158"/>
      <c r="O1159" s="149"/>
      <c r="P1159" s="149"/>
      <c r="Q1159" s="149"/>
      <c r="R1159" s="149"/>
      <c r="S1159" s="149"/>
      <c r="T1159" s="150"/>
      <c r="U1159" s="132" t="s">
        <v>371</v>
      </c>
      <c r="V1159" s="133" t="str">
        <f>VLOOKUP(A1159,DB_ACS_Q1_Q4!$A$4:$AD$1328,13)</f>
        <v>Electricidad</v>
      </c>
      <c r="W1159" s="134" t="str">
        <f>VLOOKUP(A1159,DB_REF_Q1_Q4!$A$4:$AD$1328,13)</f>
        <v>AC Eléctrico</v>
      </c>
    </row>
    <row r="1160" spans="1:23" ht="12" customHeight="1">
      <c r="A1160" s="10">
        <v>1156</v>
      </c>
      <c r="B1160" s="69" t="s">
        <v>82</v>
      </c>
      <c r="C1160" s="69" t="s">
        <v>82</v>
      </c>
      <c r="D1160" s="11" t="s">
        <v>25</v>
      </c>
      <c r="E1160" s="11" t="s">
        <v>304</v>
      </c>
      <c r="F1160" s="12" t="s">
        <v>48</v>
      </c>
      <c r="G1160" s="12" t="s">
        <v>310</v>
      </c>
      <c r="H1160" s="12" t="s">
        <v>306</v>
      </c>
      <c r="I1160" s="103" t="s">
        <v>505</v>
      </c>
      <c r="J1160" s="11" t="str">
        <f>"≤12h"</f>
        <v>≤12h</v>
      </c>
      <c r="K1160" s="12" t="s">
        <v>512</v>
      </c>
      <c r="L1160" s="69" t="s">
        <v>518</v>
      </c>
      <c r="M1160" s="148">
        <v>1</v>
      </c>
      <c r="N1160" s="158"/>
      <c r="O1160" s="149"/>
      <c r="P1160" s="149">
        <v>1</v>
      </c>
      <c r="Q1160" s="149"/>
      <c r="R1160" s="149"/>
      <c r="S1160" s="149"/>
      <c r="T1160" s="150"/>
      <c r="U1160" s="132" t="s">
        <v>309</v>
      </c>
      <c r="V1160" s="133" t="str">
        <f>VLOOKUP(A1160,DB_ACS_Q1_Q4!$A$4:$AD$1328,13)</f>
        <v>Otros</v>
      </c>
      <c r="W1160" s="134" t="str">
        <f>VLOOKUP(A1160,DB_REF_Q1_Q4!$A$4:$AD$1328,13)</f>
        <v>Ninguno</v>
      </c>
    </row>
    <row r="1161" spans="1:23" ht="12" customHeight="1">
      <c r="A1161" s="10">
        <v>1157</v>
      </c>
      <c r="B1161" s="69" t="s">
        <v>292</v>
      </c>
      <c r="C1161" s="69" t="s">
        <v>292</v>
      </c>
      <c r="D1161" s="11" t="s">
        <v>51</v>
      </c>
      <c r="E1161" s="11" t="s">
        <v>304</v>
      </c>
      <c r="F1161" s="12" t="s">
        <v>50</v>
      </c>
      <c r="G1161" s="12" t="s">
        <v>510</v>
      </c>
      <c r="H1161" s="12" t="s">
        <v>307</v>
      </c>
      <c r="I1161" s="103" t="s">
        <v>504</v>
      </c>
      <c r="J1161" s="11" t="str">
        <f>"12-16h"</f>
        <v>12-16h</v>
      </c>
      <c r="K1161" s="12" t="s">
        <v>513</v>
      </c>
      <c r="L1161" s="69" t="s">
        <v>518</v>
      </c>
      <c r="M1161" s="148">
        <v>1</v>
      </c>
      <c r="N1161" s="158"/>
      <c r="O1161" s="149"/>
      <c r="P1161" s="149"/>
      <c r="Q1161" s="149"/>
      <c r="R1161" s="149"/>
      <c r="S1161" s="149"/>
      <c r="T1161" s="150"/>
      <c r="U1161" s="132" t="s">
        <v>373</v>
      </c>
      <c r="V1161" s="133" t="str">
        <f>VLOOKUP(A1161,DB_ACS_Q1_Q4!$A$4:$AD$1328,13)</f>
        <v>Gas Natural</v>
      </c>
      <c r="W1161" s="134" t="str">
        <f>VLOOKUP(A1161,DB_REF_Q1_Q4!$A$4:$AD$1328,13)</f>
        <v>Ninguno</v>
      </c>
    </row>
    <row r="1162" spans="1:23" ht="12" customHeight="1">
      <c r="A1162" s="10">
        <v>1158</v>
      </c>
      <c r="B1162" s="69" t="s">
        <v>292</v>
      </c>
      <c r="C1162" s="69" t="s">
        <v>292</v>
      </c>
      <c r="D1162" s="11" t="s">
        <v>25</v>
      </c>
      <c r="E1162" s="11" t="s">
        <v>303</v>
      </c>
      <c r="F1162" s="12" t="s">
        <v>48</v>
      </c>
      <c r="G1162" s="12" t="s">
        <v>510</v>
      </c>
      <c r="H1162" s="12" t="s">
        <v>306</v>
      </c>
      <c r="I1162" s="11" t="s">
        <v>507</v>
      </c>
      <c r="J1162" s="12" t="str">
        <f>"≥17h"</f>
        <v>≥17h</v>
      </c>
      <c r="K1162" s="12" t="s">
        <v>512</v>
      </c>
      <c r="L1162" s="69" t="s">
        <v>518</v>
      </c>
      <c r="M1162" s="148">
        <v>1</v>
      </c>
      <c r="N1162" s="158"/>
      <c r="O1162" s="149"/>
      <c r="P1162" s="149"/>
      <c r="Q1162" s="149"/>
      <c r="R1162" s="149">
        <v>1</v>
      </c>
      <c r="S1162" s="149"/>
      <c r="T1162" s="150"/>
      <c r="U1162" s="132" t="s">
        <v>373</v>
      </c>
      <c r="V1162" s="133" t="str">
        <f>VLOOKUP(A1162,DB_ACS_Q1_Q4!$A$4:$AD$1328,13)</f>
        <v>Gas Natural</v>
      </c>
      <c r="W1162" s="134" t="str">
        <f>VLOOKUP(A1162,DB_REF_Q1_Q4!$A$4:$AD$1328,13)</f>
        <v>Bomba de calor aire</v>
      </c>
    </row>
    <row r="1163" spans="1:23" ht="12" customHeight="1">
      <c r="A1163" s="10">
        <v>1159</v>
      </c>
      <c r="B1163" s="69" t="s">
        <v>211</v>
      </c>
      <c r="C1163" s="69" t="s">
        <v>211</v>
      </c>
      <c r="D1163" s="11" t="s">
        <v>51</v>
      </c>
      <c r="E1163" s="11" t="s">
        <v>304</v>
      </c>
      <c r="F1163" s="12" t="s">
        <v>48</v>
      </c>
      <c r="G1163" s="12" t="s">
        <v>310</v>
      </c>
      <c r="H1163" s="12" t="s">
        <v>306</v>
      </c>
      <c r="I1163" s="11" t="s">
        <v>507</v>
      </c>
      <c r="J1163" s="12" t="str">
        <f>"≥17h"</f>
        <v>≥17h</v>
      </c>
      <c r="K1163" s="12" t="s">
        <v>513</v>
      </c>
      <c r="L1163" s="69" t="s">
        <v>518</v>
      </c>
      <c r="M1163" s="148">
        <v>1</v>
      </c>
      <c r="N1163" s="158"/>
      <c r="O1163" s="149"/>
      <c r="P1163" s="149"/>
      <c r="Q1163" s="149"/>
      <c r="R1163" s="149"/>
      <c r="S1163" s="149"/>
      <c r="T1163" s="150"/>
      <c r="U1163" s="132" t="s">
        <v>385</v>
      </c>
      <c r="V1163" s="133" t="str">
        <f>VLOOKUP(A1163,DB_ACS_Q1_Q4!$A$4:$AD$1328,13)</f>
        <v>GLP</v>
      </c>
      <c r="W1163" s="134" t="str">
        <f>VLOOKUP(A1163,DB_REF_Q1_Q4!$A$4:$AD$1328,13)</f>
        <v>Bomba de calor aire</v>
      </c>
    </row>
    <row r="1164" spans="1:23" ht="12" customHeight="1">
      <c r="A1164" s="10">
        <v>1160</v>
      </c>
      <c r="B1164" s="69" t="s">
        <v>82</v>
      </c>
      <c r="C1164" s="69" t="s">
        <v>82</v>
      </c>
      <c r="D1164" s="11" t="s">
        <v>25</v>
      </c>
      <c r="E1164" s="11" t="s">
        <v>304</v>
      </c>
      <c r="F1164" s="12" t="s">
        <v>48</v>
      </c>
      <c r="G1164" s="12" t="s">
        <v>510</v>
      </c>
      <c r="H1164" s="12" t="s">
        <v>306</v>
      </c>
      <c r="I1164" s="103" t="s">
        <v>504</v>
      </c>
      <c r="J1164" s="12" t="str">
        <f>"≥17h"</f>
        <v>≥17h</v>
      </c>
      <c r="K1164" s="12" t="s">
        <v>513</v>
      </c>
      <c r="L1164" s="69" t="s">
        <v>518</v>
      </c>
      <c r="M1164" s="148"/>
      <c r="N1164" s="158"/>
      <c r="O1164" s="149"/>
      <c r="P1164" s="149">
        <v>1</v>
      </c>
      <c r="Q1164" s="149"/>
      <c r="R1164" s="149"/>
      <c r="S1164" s="149"/>
      <c r="T1164" s="150"/>
      <c r="U1164" s="132" t="s">
        <v>373</v>
      </c>
      <c r="V1164" s="133" t="str">
        <f>VLOOKUP(A1164,DB_ACS_Q1_Q4!$A$4:$AD$1328,13)</f>
        <v>Gas Natural</v>
      </c>
      <c r="W1164" s="134" t="str">
        <f>VLOOKUP(A1164,DB_REF_Q1_Q4!$A$4:$AD$1328,13)</f>
        <v>Bomba de calor aire</v>
      </c>
    </row>
    <row r="1165" spans="1:23" ht="12" customHeight="1">
      <c r="A1165" s="10">
        <v>1161</v>
      </c>
      <c r="B1165" s="69" t="s">
        <v>125</v>
      </c>
      <c r="C1165" s="69" t="s">
        <v>59</v>
      </c>
      <c r="D1165" s="11" t="s">
        <v>25</v>
      </c>
      <c r="E1165" s="11" t="s">
        <v>304</v>
      </c>
      <c r="F1165" s="12" t="s">
        <v>48</v>
      </c>
      <c r="G1165" s="12" t="s">
        <v>310</v>
      </c>
      <c r="H1165" s="12" t="s">
        <v>306</v>
      </c>
      <c r="I1165" s="103" t="s">
        <v>504</v>
      </c>
      <c r="J1165" s="12" t="str">
        <f>"≥17h"</f>
        <v>≥17h</v>
      </c>
      <c r="K1165" s="12" t="s">
        <v>47</v>
      </c>
      <c r="L1165" s="69" t="s">
        <v>518</v>
      </c>
      <c r="M1165" s="148">
        <v>1</v>
      </c>
      <c r="N1165" s="158"/>
      <c r="O1165" s="149"/>
      <c r="P1165" s="149"/>
      <c r="Q1165" s="149"/>
      <c r="R1165" s="149"/>
      <c r="S1165" s="149"/>
      <c r="T1165" s="150"/>
      <c r="U1165" s="132" t="s">
        <v>373</v>
      </c>
      <c r="V1165" s="133" t="str">
        <f>VLOOKUP(A1165,DB_ACS_Q1_Q4!$A$4:$AD$1328,13)</f>
        <v>Gas Natural</v>
      </c>
      <c r="W1165" s="134" t="str">
        <f>VLOOKUP(A1165,DB_REF_Q1_Q4!$A$4:$AD$1328,13)</f>
        <v>Ninguno</v>
      </c>
    </row>
    <row r="1166" spans="1:23" ht="12" customHeight="1">
      <c r="A1166" s="10">
        <v>1162</v>
      </c>
      <c r="B1166" s="69" t="s">
        <v>81</v>
      </c>
      <c r="C1166" s="69" t="s">
        <v>81</v>
      </c>
      <c r="D1166" s="11" t="s">
        <v>51</v>
      </c>
      <c r="E1166" s="11" t="s">
        <v>303</v>
      </c>
      <c r="F1166" s="12" t="s">
        <v>50</v>
      </c>
      <c r="G1166" s="12" t="s">
        <v>310</v>
      </c>
      <c r="H1166" s="12" t="s">
        <v>306</v>
      </c>
      <c r="I1166" s="103" t="s">
        <v>504</v>
      </c>
      <c r="J1166" s="11" t="str">
        <f>"12-16h"</f>
        <v>12-16h</v>
      </c>
      <c r="K1166" s="12" t="s">
        <v>512</v>
      </c>
      <c r="L1166" s="69" t="s">
        <v>518</v>
      </c>
      <c r="M1166" s="148">
        <v>1</v>
      </c>
      <c r="N1166" s="158"/>
      <c r="O1166" s="149"/>
      <c r="P1166" s="149"/>
      <c r="Q1166" s="149"/>
      <c r="R1166" s="149"/>
      <c r="S1166" s="149"/>
      <c r="T1166" s="150"/>
      <c r="U1166" s="132" t="s">
        <v>385</v>
      </c>
      <c r="V1166" s="133" t="str">
        <f>VLOOKUP(A1166,DB_ACS_Q1_Q4!$A$4:$AD$1328,13)</f>
        <v>GLP</v>
      </c>
      <c r="W1166" s="134" t="str">
        <f>VLOOKUP(A1166,DB_REF_Q1_Q4!$A$4:$AD$1328,13)</f>
        <v>Bomba de calor aire</v>
      </c>
    </row>
    <row r="1167" spans="1:23" ht="12" customHeight="1">
      <c r="A1167" s="10">
        <v>1163</v>
      </c>
      <c r="B1167" s="69" t="s">
        <v>81</v>
      </c>
      <c r="C1167" s="69" t="s">
        <v>81</v>
      </c>
      <c r="D1167" s="11" t="s">
        <v>51</v>
      </c>
      <c r="E1167" s="11" t="s">
        <v>304</v>
      </c>
      <c r="F1167" s="12" t="s">
        <v>48</v>
      </c>
      <c r="G1167" s="12" t="s">
        <v>310</v>
      </c>
      <c r="H1167" s="12" t="s">
        <v>306</v>
      </c>
      <c r="I1167" s="11" t="s">
        <v>504</v>
      </c>
      <c r="J1167" s="11" t="str">
        <f>"12-16h"</f>
        <v>12-16h</v>
      </c>
      <c r="K1167" s="12" t="s">
        <v>512</v>
      </c>
      <c r="L1167" s="69" t="s">
        <v>518</v>
      </c>
      <c r="M1167" s="148">
        <v>1</v>
      </c>
      <c r="N1167" s="158"/>
      <c r="O1167" s="149"/>
      <c r="P1167" s="149">
        <v>1</v>
      </c>
      <c r="Q1167" s="149"/>
      <c r="R1167" s="149">
        <v>1</v>
      </c>
      <c r="S1167" s="149"/>
      <c r="T1167" s="150"/>
      <c r="U1167" s="132" t="s">
        <v>385</v>
      </c>
      <c r="V1167" s="133" t="str">
        <f>VLOOKUP(A1167,DB_ACS_Q1_Q4!$A$4:$AD$1328,13)</f>
        <v>Gas Natural</v>
      </c>
      <c r="W1167" s="134" t="str">
        <f>VLOOKUP(A1167,DB_REF_Q1_Q4!$A$4:$AD$1328,13)</f>
        <v>Bomba de calor aire</v>
      </c>
    </row>
    <row r="1168" spans="1:23" ht="12" customHeight="1">
      <c r="A1168" s="10">
        <v>1164</v>
      </c>
      <c r="B1168" s="69" t="s">
        <v>125</v>
      </c>
      <c r="C1168" s="69" t="s">
        <v>59</v>
      </c>
      <c r="D1168" s="11" t="s">
        <v>51</v>
      </c>
      <c r="E1168" s="11" t="s">
        <v>303</v>
      </c>
      <c r="F1168" s="12" t="s">
        <v>49</v>
      </c>
      <c r="G1168" s="12" t="s">
        <v>310</v>
      </c>
      <c r="H1168" s="12" t="s">
        <v>306</v>
      </c>
      <c r="I1168" s="103" t="s">
        <v>504</v>
      </c>
      <c r="J1168" s="11" t="str">
        <f>"12-16h"</f>
        <v>12-16h</v>
      </c>
      <c r="K1168" s="12" t="s">
        <v>512</v>
      </c>
      <c r="L1168" s="69" t="s">
        <v>518</v>
      </c>
      <c r="M1168" s="148"/>
      <c r="N1168" s="158"/>
      <c r="O1168" s="149"/>
      <c r="P1168" s="149"/>
      <c r="Q1168" s="149"/>
      <c r="R1168" s="149">
        <v>1</v>
      </c>
      <c r="S1168" s="149"/>
      <c r="T1168" s="150"/>
      <c r="U1168" s="132" t="s">
        <v>372</v>
      </c>
      <c r="V1168" s="133" t="str">
        <f>VLOOKUP(A1168,DB_ACS_Q1_Q4!$A$4:$AD$1328,13)</f>
        <v>Electricidad</v>
      </c>
      <c r="W1168" s="134" t="str">
        <f>VLOOKUP(A1168,DB_REF_Q1_Q4!$A$4:$AD$1328,13)</f>
        <v>Bomba de calor aire</v>
      </c>
    </row>
    <row r="1169" spans="1:23" ht="12" customHeight="1">
      <c r="A1169" s="10">
        <v>1165</v>
      </c>
      <c r="B1169" s="69" t="s">
        <v>81</v>
      </c>
      <c r="C1169" s="69" t="s">
        <v>81</v>
      </c>
      <c r="D1169" s="11" t="s">
        <v>25</v>
      </c>
      <c r="E1169" s="11" t="s">
        <v>304</v>
      </c>
      <c r="F1169" s="12" t="s">
        <v>48</v>
      </c>
      <c r="G1169" s="12" t="s">
        <v>310</v>
      </c>
      <c r="H1169" s="12" t="s">
        <v>306</v>
      </c>
      <c r="I1169" s="103" t="s">
        <v>504</v>
      </c>
      <c r="J1169" s="12" t="str">
        <f>"≥17h"</f>
        <v>≥17h</v>
      </c>
      <c r="K1169" s="12" t="s">
        <v>512</v>
      </c>
      <c r="L1169" s="69" t="s">
        <v>518</v>
      </c>
      <c r="M1169" s="148"/>
      <c r="N1169" s="158"/>
      <c r="O1169" s="149"/>
      <c r="P1169" s="149"/>
      <c r="Q1169" s="149"/>
      <c r="R1169" s="149"/>
      <c r="S1169" s="149"/>
      <c r="T1169" s="150">
        <v>1</v>
      </c>
      <c r="U1169" s="132" t="s">
        <v>371</v>
      </c>
      <c r="V1169" s="133" t="str">
        <f>VLOOKUP(A1169,DB_ACS_Q1_Q4!$A$4:$AD$1328,13)</f>
        <v>Electricidad</v>
      </c>
      <c r="W1169" s="134" t="str">
        <f>VLOOKUP(A1169,DB_REF_Q1_Q4!$A$4:$AD$1328,13)</f>
        <v>Bomba de calor aire</v>
      </c>
    </row>
    <row r="1170" spans="1:23" ht="12" customHeight="1">
      <c r="A1170" s="10">
        <v>1166</v>
      </c>
      <c r="B1170" s="69" t="s">
        <v>81</v>
      </c>
      <c r="C1170" s="69" t="s">
        <v>81</v>
      </c>
      <c r="D1170" s="11" t="s">
        <v>25</v>
      </c>
      <c r="E1170" s="11" t="s">
        <v>304</v>
      </c>
      <c r="F1170" s="12" t="s">
        <v>49</v>
      </c>
      <c r="G1170" s="12" t="s">
        <v>310</v>
      </c>
      <c r="H1170" s="12" t="s">
        <v>306</v>
      </c>
      <c r="I1170" s="103" t="s">
        <v>504</v>
      </c>
      <c r="J1170" s="12" t="str">
        <f>"≥17h"</f>
        <v>≥17h</v>
      </c>
      <c r="K1170" s="12" t="s">
        <v>512</v>
      </c>
      <c r="L1170" s="69" t="s">
        <v>518</v>
      </c>
      <c r="M1170" s="148">
        <v>1</v>
      </c>
      <c r="N1170" s="158"/>
      <c r="O1170" s="149"/>
      <c r="P1170" s="149"/>
      <c r="Q1170" s="149"/>
      <c r="R1170" s="149"/>
      <c r="S1170" s="149"/>
      <c r="T1170" s="150"/>
      <c r="U1170" s="132" t="s">
        <v>342</v>
      </c>
      <c r="V1170" s="133" t="str">
        <f>VLOOKUP(A1170,DB_ACS_Q1_Q4!$A$4:$AD$1328,13)</f>
        <v>GLP</v>
      </c>
      <c r="W1170" s="134" t="str">
        <f>VLOOKUP(A1170,DB_REF_Q1_Q4!$A$4:$AD$1328,13)</f>
        <v>Ninguno</v>
      </c>
    </row>
    <row r="1171" spans="1:23" ht="12" customHeight="1">
      <c r="A1171" s="10">
        <v>1167</v>
      </c>
      <c r="B1171" s="69" t="s">
        <v>213</v>
      </c>
      <c r="C1171" s="69" t="s">
        <v>69</v>
      </c>
      <c r="D1171" s="11" t="s">
        <v>51</v>
      </c>
      <c r="E1171" s="11" t="s">
        <v>304</v>
      </c>
      <c r="F1171" s="12" t="s">
        <v>50</v>
      </c>
      <c r="G1171" s="12" t="s">
        <v>510</v>
      </c>
      <c r="H1171" s="12" t="s">
        <v>306</v>
      </c>
      <c r="I1171" s="103" t="s">
        <v>504</v>
      </c>
      <c r="J1171" s="11" t="str">
        <f>"≤12h"</f>
        <v>≤12h</v>
      </c>
      <c r="K1171" s="12" t="s">
        <v>512</v>
      </c>
      <c r="L1171" s="69" t="s">
        <v>518</v>
      </c>
      <c r="M1171" s="148">
        <v>1</v>
      </c>
      <c r="N1171" s="158"/>
      <c r="O1171" s="149"/>
      <c r="P1171" s="149"/>
      <c r="Q1171" s="149"/>
      <c r="R1171" s="149"/>
      <c r="S1171" s="149"/>
      <c r="T1171" s="150"/>
      <c r="U1171" s="132" t="s">
        <v>385</v>
      </c>
      <c r="V1171" s="133" t="str">
        <f>VLOOKUP(A1171,DB_ACS_Q1_Q4!$A$4:$AD$1328,13)</f>
        <v>GLP</v>
      </c>
      <c r="W1171" s="134" t="str">
        <f>VLOOKUP(A1171,DB_REF_Q1_Q4!$A$4:$AD$1328,13)</f>
        <v>Bomba de calor aire</v>
      </c>
    </row>
    <row r="1172" spans="1:23" ht="12" customHeight="1">
      <c r="A1172" s="10">
        <v>1168</v>
      </c>
      <c r="B1172" s="69" t="s">
        <v>213</v>
      </c>
      <c r="C1172" s="69" t="s">
        <v>69</v>
      </c>
      <c r="D1172" s="11" t="s">
        <v>51</v>
      </c>
      <c r="E1172" s="11" t="s">
        <v>304</v>
      </c>
      <c r="F1172" s="12" t="s">
        <v>50</v>
      </c>
      <c r="G1172" s="12" t="s">
        <v>510</v>
      </c>
      <c r="H1172" s="12" t="s">
        <v>306</v>
      </c>
      <c r="I1172" s="11" t="s">
        <v>504</v>
      </c>
      <c r="J1172" s="12" t="str">
        <f>"≥17h"</f>
        <v>≥17h</v>
      </c>
      <c r="K1172" s="12" t="s">
        <v>512</v>
      </c>
      <c r="L1172" s="69" t="s">
        <v>518</v>
      </c>
      <c r="M1172" s="148">
        <v>1</v>
      </c>
      <c r="N1172" s="158"/>
      <c r="O1172" s="149"/>
      <c r="P1172" s="149"/>
      <c r="Q1172" s="149"/>
      <c r="R1172" s="149"/>
      <c r="S1172" s="149"/>
      <c r="T1172" s="150"/>
      <c r="U1172" s="132" t="s">
        <v>371</v>
      </c>
      <c r="V1172" s="133" t="str">
        <f>VLOOKUP(A1172,DB_ACS_Q1_Q4!$A$4:$AD$1328,13)</f>
        <v>Electricidad</v>
      </c>
      <c r="W1172" s="134" t="str">
        <f>VLOOKUP(A1172,DB_REF_Q1_Q4!$A$4:$AD$1328,13)</f>
        <v>AC Eléctrico</v>
      </c>
    </row>
    <row r="1173" spans="1:23" ht="12" customHeight="1">
      <c r="A1173" s="10">
        <v>1169</v>
      </c>
      <c r="B1173" s="69" t="s">
        <v>213</v>
      </c>
      <c r="C1173" s="69" t="s">
        <v>69</v>
      </c>
      <c r="D1173" s="11" t="s">
        <v>51</v>
      </c>
      <c r="E1173" s="11" t="s">
        <v>304</v>
      </c>
      <c r="F1173" s="12" t="s">
        <v>50</v>
      </c>
      <c r="G1173" s="12" t="s">
        <v>510</v>
      </c>
      <c r="H1173" s="12" t="s">
        <v>307</v>
      </c>
      <c r="I1173" s="11" t="s">
        <v>504</v>
      </c>
      <c r="J1173" s="12" t="str">
        <f>"≥17h"</f>
        <v>≥17h</v>
      </c>
      <c r="K1173" s="12" t="s">
        <v>512</v>
      </c>
      <c r="L1173" s="69" t="s">
        <v>518</v>
      </c>
      <c r="M1173" s="148">
        <v>1</v>
      </c>
      <c r="N1173" s="158"/>
      <c r="O1173" s="149"/>
      <c r="P1173" s="149"/>
      <c r="Q1173" s="149"/>
      <c r="R1173" s="149"/>
      <c r="S1173" s="149"/>
      <c r="T1173" s="150"/>
      <c r="U1173" s="132" t="s">
        <v>342</v>
      </c>
      <c r="V1173" s="133" t="str">
        <f>VLOOKUP(A1173,DB_ACS_Q1_Q4!$A$4:$AD$1328,13)</f>
        <v>GLP</v>
      </c>
      <c r="W1173" s="134" t="str">
        <f>VLOOKUP(A1173,DB_REF_Q1_Q4!$A$4:$AD$1328,13)</f>
        <v>Ninguno</v>
      </c>
    </row>
    <row r="1174" spans="1:23" ht="12" customHeight="1">
      <c r="A1174" s="10">
        <v>1170</v>
      </c>
      <c r="B1174" s="69" t="s">
        <v>211</v>
      </c>
      <c r="C1174" s="69" t="s">
        <v>211</v>
      </c>
      <c r="D1174" s="11" t="s">
        <v>51</v>
      </c>
      <c r="E1174" s="11" t="s">
        <v>303</v>
      </c>
      <c r="F1174" s="12" t="s">
        <v>49</v>
      </c>
      <c r="G1174" s="12" t="s">
        <v>310</v>
      </c>
      <c r="H1174" s="12" t="s">
        <v>306</v>
      </c>
      <c r="I1174" s="103" t="s">
        <v>504</v>
      </c>
      <c r="J1174" s="12" t="str">
        <f>"≥17h"</f>
        <v>≥17h</v>
      </c>
      <c r="K1174" s="12" t="s">
        <v>512</v>
      </c>
      <c r="L1174" s="69" t="s">
        <v>518</v>
      </c>
      <c r="M1174" s="148">
        <v>1</v>
      </c>
      <c r="N1174" s="158"/>
      <c r="O1174" s="149"/>
      <c r="P1174" s="149"/>
      <c r="Q1174" s="149"/>
      <c r="R1174" s="149"/>
      <c r="S1174" s="149"/>
      <c r="T1174" s="150"/>
      <c r="U1174" s="132" t="s">
        <v>342</v>
      </c>
      <c r="V1174" s="133" t="str">
        <f>VLOOKUP(A1174,DB_ACS_Q1_Q4!$A$4:$AD$1328,13)</f>
        <v>GLP</v>
      </c>
      <c r="W1174" s="134" t="str">
        <f>VLOOKUP(A1174,DB_REF_Q1_Q4!$A$4:$AD$1328,13)</f>
        <v>AC Eléctrico</v>
      </c>
    </row>
    <row r="1175" spans="1:23" ht="12" customHeight="1">
      <c r="A1175" s="10">
        <v>1171</v>
      </c>
      <c r="B1175" s="69" t="s">
        <v>211</v>
      </c>
      <c r="C1175" s="69" t="s">
        <v>211</v>
      </c>
      <c r="D1175" s="11" t="s">
        <v>51</v>
      </c>
      <c r="E1175" s="11" t="s">
        <v>304</v>
      </c>
      <c r="F1175" s="12" t="s">
        <v>48</v>
      </c>
      <c r="G1175" s="12" t="s">
        <v>310</v>
      </c>
      <c r="H1175" s="12" t="s">
        <v>306</v>
      </c>
      <c r="I1175" s="103" t="s">
        <v>505</v>
      </c>
      <c r="J1175" s="11" t="str">
        <f>"12-16h"</f>
        <v>12-16h</v>
      </c>
      <c r="K1175" s="12" t="s">
        <v>512</v>
      </c>
      <c r="L1175" s="69" t="s">
        <v>518</v>
      </c>
      <c r="M1175" s="148"/>
      <c r="N1175" s="158"/>
      <c r="O1175" s="149"/>
      <c r="P1175" s="149">
        <v>1</v>
      </c>
      <c r="Q1175" s="149"/>
      <c r="R1175" s="149"/>
      <c r="S1175" s="149"/>
      <c r="T1175" s="150"/>
      <c r="U1175" s="132" t="s">
        <v>371</v>
      </c>
      <c r="V1175" s="133" t="str">
        <f>VLOOKUP(A1175,DB_ACS_Q1_Q4!$A$4:$AD$1328,13)</f>
        <v>GLP</v>
      </c>
      <c r="W1175" s="134" t="str">
        <f>VLOOKUP(A1175,DB_REF_Q1_Q4!$A$4:$AD$1328,13)</f>
        <v>AC Eléctrico</v>
      </c>
    </row>
    <row r="1176" spans="1:23" ht="12" customHeight="1">
      <c r="A1176" s="10">
        <v>1172</v>
      </c>
      <c r="B1176" s="69" t="s">
        <v>243</v>
      </c>
      <c r="C1176" s="69" t="s">
        <v>85</v>
      </c>
      <c r="D1176" s="11" t="s">
        <v>25</v>
      </c>
      <c r="E1176" s="11" t="s">
        <v>303</v>
      </c>
      <c r="F1176" s="12" t="s">
        <v>50</v>
      </c>
      <c r="G1176" s="12" t="s">
        <v>310</v>
      </c>
      <c r="H1176" s="12" t="s">
        <v>306</v>
      </c>
      <c r="I1176" s="103" t="s">
        <v>504</v>
      </c>
      <c r="J1176" s="11" t="str">
        <f>"12-16h"</f>
        <v>12-16h</v>
      </c>
      <c r="K1176" s="12" t="s">
        <v>512</v>
      </c>
      <c r="L1176" s="69" t="s">
        <v>518</v>
      </c>
      <c r="M1176" s="148">
        <v>1</v>
      </c>
      <c r="N1176" s="158"/>
      <c r="O1176" s="149"/>
      <c r="P1176" s="149"/>
      <c r="Q1176" s="149"/>
      <c r="R1176" s="149"/>
      <c r="S1176" s="149"/>
      <c r="T1176" s="150"/>
      <c r="U1176" s="132" t="s">
        <v>342</v>
      </c>
      <c r="V1176" s="133" t="str">
        <f>VLOOKUP(A1176,DB_ACS_Q1_Q4!$A$4:$AD$1328,13)</f>
        <v>Electricidad</v>
      </c>
      <c r="W1176" s="134" t="str">
        <f>VLOOKUP(A1176,DB_REF_Q1_Q4!$A$4:$AD$1328,13)</f>
        <v>Ninguno</v>
      </c>
    </row>
    <row r="1177" spans="1:23" ht="12" customHeight="1">
      <c r="A1177" s="10">
        <v>1173</v>
      </c>
      <c r="B1177" s="69" t="s">
        <v>243</v>
      </c>
      <c r="C1177" s="69" t="s">
        <v>85</v>
      </c>
      <c r="D1177" s="11" t="s">
        <v>51</v>
      </c>
      <c r="E1177" s="11" t="s">
        <v>304</v>
      </c>
      <c r="F1177" s="12" t="s">
        <v>50</v>
      </c>
      <c r="G1177" s="12" t="s">
        <v>310</v>
      </c>
      <c r="H1177" s="12" t="s">
        <v>306</v>
      </c>
      <c r="I1177" s="103" t="s">
        <v>504</v>
      </c>
      <c r="J1177" s="12" t="str">
        <f>"≥17h"</f>
        <v>≥17h</v>
      </c>
      <c r="K1177" s="12" t="s">
        <v>512</v>
      </c>
      <c r="L1177" s="69" t="s">
        <v>518</v>
      </c>
      <c r="M1177" s="148"/>
      <c r="N1177" s="158"/>
      <c r="O1177" s="149"/>
      <c r="P1177" s="149">
        <v>1</v>
      </c>
      <c r="Q1177" s="149"/>
      <c r="R1177" s="149"/>
      <c r="S1177" s="149"/>
      <c r="T1177" s="150"/>
      <c r="U1177" s="132" t="s">
        <v>342</v>
      </c>
      <c r="V1177" s="133" t="str">
        <f>VLOOKUP(A1177,DB_ACS_Q1_Q4!$A$4:$AD$1328,13)</f>
        <v>Electricidad</v>
      </c>
      <c r="W1177" s="134" t="str">
        <f>VLOOKUP(A1177,DB_REF_Q1_Q4!$A$4:$AD$1328,13)</f>
        <v>Ninguno</v>
      </c>
    </row>
    <row r="1178" spans="1:23" ht="12" customHeight="1">
      <c r="A1178" s="10">
        <v>1174</v>
      </c>
      <c r="B1178" s="69" t="s">
        <v>243</v>
      </c>
      <c r="C1178" s="69" t="s">
        <v>85</v>
      </c>
      <c r="D1178" s="11" t="s">
        <v>25</v>
      </c>
      <c r="E1178" s="11" t="s">
        <v>304</v>
      </c>
      <c r="F1178" s="12" t="s">
        <v>50</v>
      </c>
      <c r="G1178" s="12" t="s">
        <v>310</v>
      </c>
      <c r="H1178" s="12" t="s">
        <v>306</v>
      </c>
      <c r="I1178" s="12" t="s">
        <v>505</v>
      </c>
      <c r="J1178" s="11" t="str">
        <f>"≤12h"</f>
        <v>≤12h</v>
      </c>
      <c r="K1178" s="12" t="s">
        <v>512</v>
      </c>
      <c r="L1178" s="69" t="s">
        <v>518</v>
      </c>
      <c r="M1178" s="148">
        <v>1</v>
      </c>
      <c r="N1178" s="158"/>
      <c r="O1178" s="149"/>
      <c r="P1178" s="149"/>
      <c r="Q1178" s="149"/>
      <c r="R1178" s="149"/>
      <c r="S1178" s="149"/>
      <c r="T1178" s="150"/>
      <c r="U1178" s="132" t="s">
        <v>342</v>
      </c>
      <c r="V1178" s="133" t="str">
        <f>VLOOKUP(A1178,DB_ACS_Q1_Q4!$A$4:$AD$1328,13)</f>
        <v>Electricidad</v>
      </c>
      <c r="W1178" s="134" t="str">
        <f>VLOOKUP(A1178,DB_REF_Q1_Q4!$A$4:$AD$1328,13)</f>
        <v>Ninguno</v>
      </c>
    </row>
    <row r="1179" spans="1:23" ht="12" customHeight="1">
      <c r="A1179" s="10">
        <v>1175</v>
      </c>
      <c r="B1179" s="69" t="s">
        <v>65</v>
      </c>
      <c r="C1179" s="69" t="s">
        <v>65</v>
      </c>
      <c r="D1179" s="11" t="s">
        <v>25</v>
      </c>
      <c r="E1179" s="11" t="s">
        <v>303</v>
      </c>
      <c r="F1179" s="12" t="s">
        <v>48</v>
      </c>
      <c r="G1179" s="12" t="s">
        <v>310</v>
      </c>
      <c r="H1179" s="12" t="s">
        <v>306</v>
      </c>
      <c r="I1179" s="103" t="s">
        <v>505</v>
      </c>
      <c r="J1179" s="11" t="str">
        <f>"≤12h"</f>
        <v>≤12h</v>
      </c>
      <c r="K1179" s="12" t="s">
        <v>513</v>
      </c>
      <c r="L1179" s="69" t="s">
        <v>518</v>
      </c>
      <c r="M1179" s="148">
        <v>1</v>
      </c>
      <c r="N1179" s="158"/>
      <c r="O1179" s="149"/>
      <c r="P1179" s="149"/>
      <c r="Q1179" s="149"/>
      <c r="R1179" s="149"/>
      <c r="S1179" s="149"/>
      <c r="T1179" s="150"/>
      <c r="U1179" s="132" t="s">
        <v>342</v>
      </c>
      <c r="V1179" s="133" t="str">
        <f>VLOOKUP(A1179,DB_ACS_Q1_Q4!$A$4:$AD$1328,13)</f>
        <v>Electricidad</v>
      </c>
      <c r="W1179" s="134" t="str">
        <f>VLOOKUP(A1179,DB_REF_Q1_Q4!$A$4:$AD$1328,13)</f>
        <v>Ninguno</v>
      </c>
    </row>
    <row r="1180" spans="1:23" ht="12" customHeight="1">
      <c r="A1180" s="10">
        <v>1176</v>
      </c>
      <c r="B1180" s="69" t="s">
        <v>81</v>
      </c>
      <c r="C1180" s="69" t="s">
        <v>81</v>
      </c>
      <c r="D1180" s="11" t="s">
        <v>51</v>
      </c>
      <c r="E1180" s="11" t="s">
        <v>303</v>
      </c>
      <c r="F1180" s="12" t="s">
        <v>50</v>
      </c>
      <c r="G1180" s="12" t="s">
        <v>310</v>
      </c>
      <c r="H1180" s="12" t="s">
        <v>306</v>
      </c>
      <c r="I1180" s="11" t="s">
        <v>504</v>
      </c>
      <c r="J1180" s="11" t="str">
        <f>"12-16h"</f>
        <v>12-16h</v>
      </c>
      <c r="K1180" s="12" t="s">
        <v>512</v>
      </c>
      <c r="L1180" s="69" t="s">
        <v>518</v>
      </c>
      <c r="M1180" s="148">
        <v>1</v>
      </c>
      <c r="N1180" s="158"/>
      <c r="O1180" s="149"/>
      <c r="P1180" s="149">
        <v>1</v>
      </c>
      <c r="Q1180" s="149"/>
      <c r="R1180" s="149"/>
      <c r="S1180" s="149"/>
      <c r="T1180" s="150"/>
      <c r="U1180" s="132" t="s">
        <v>342</v>
      </c>
      <c r="V1180" s="133" t="str">
        <f>VLOOKUP(A1180,DB_ACS_Q1_Q4!$A$4:$AD$1328,13)</f>
        <v>GLP</v>
      </c>
      <c r="W1180" s="134" t="str">
        <f>VLOOKUP(A1180,DB_REF_Q1_Q4!$A$4:$AD$1328,13)</f>
        <v>Ninguno</v>
      </c>
    </row>
    <row r="1181" spans="1:23" ht="12" customHeight="1">
      <c r="A1181" s="10">
        <v>1177</v>
      </c>
      <c r="B1181" s="69" t="s">
        <v>190</v>
      </c>
      <c r="C1181" s="69" t="s">
        <v>190</v>
      </c>
      <c r="D1181" s="11" t="s">
        <v>51</v>
      </c>
      <c r="E1181" s="11" t="s">
        <v>304</v>
      </c>
      <c r="F1181" s="12" t="s">
        <v>49</v>
      </c>
      <c r="G1181" s="12" t="s">
        <v>510</v>
      </c>
      <c r="H1181" s="12" t="s">
        <v>306</v>
      </c>
      <c r="I1181" s="11" t="s">
        <v>504</v>
      </c>
      <c r="J1181" s="12" t="str">
        <f>"≥17h"</f>
        <v>≥17h</v>
      </c>
      <c r="K1181" s="12" t="s">
        <v>512</v>
      </c>
      <c r="L1181" s="69" t="s">
        <v>518</v>
      </c>
      <c r="M1181" s="148">
        <v>1</v>
      </c>
      <c r="N1181" s="158"/>
      <c r="O1181" s="149"/>
      <c r="P1181" s="149"/>
      <c r="Q1181" s="149"/>
      <c r="R1181" s="149"/>
      <c r="S1181" s="149"/>
      <c r="T1181" s="150"/>
      <c r="U1181" s="132" t="s">
        <v>371</v>
      </c>
      <c r="V1181" s="133" t="str">
        <f>VLOOKUP(A1181,DB_ACS_Q1_Q4!$A$4:$AD$1328,13)</f>
        <v>GLP</v>
      </c>
      <c r="W1181" s="134" t="str">
        <f>VLOOKUP(A1181,DB_REF_Q1_Q4!$A$4:$AD$1328,13)</f>
        <v>AC Eléctrico</v>
      </c>
    </row>
    <row r="1182" spans="1:23" ht="12" customHeight="1">
      <c r="A1182" s="10">
        <v>1178</v>
      </c>
      <c r="B1182" s="69" t="s">
        <v>190</v>
      </c>
      <c r="C1182" s="69" t="s">
        <v>190</v>
      </c>
      <c r="D1182" s="11" t="s">
        <v>51</v>
      </c>
      <c r="E1182" s="11" t="s">
        <v>303</v>
      </c>
      <c r="F1182" s="12" t="s">
        <v>49</v>
      </c>
      <c r="G1182" s="12" t="s">
        <v>310</v>
      </c>
      <c r="H1182" s="12" t="s">
        <v>306</v>
      </c>
      <c r="I1182" s="103" t="s">
        <v>505</v>
      </c>
      <c r="J1182" s="12" t="str">
        <f>"≥17h"</f>
        <v>≥17h</v>
      </c>
      <c r="K1182" s="12" t="s">
        <v>512</v>
      </c>
      <c r="L1182" s="69" t="s">
        <v>518</v>
      </c>
      <c r="M1182" s="148">
        <v>1</v>
      </c>
      <c r="N1182" s="158"/>
      <c r="O1182" s="149"/>
      <c r="P1182" s="149"/>
      <c r="Q1182" s="149"/>
      <c r="R1182" s="149"/>
      <c r="S1182" s="149"/>
      <c r="T1182" s="150"/>
      <c r="U1182" s="132" t="s">
        <v>342</v>
      </c>
      <c r="V1182" s="133" t="str">
        <f>VLOOKUP(A1182,DB_ACS_Q1_Q4!$A$4:$AD$1328,13)</f>
        <v>Gas Natural</v>
      </c>
      <c r="W1182" s="134" t="str">
        <f>VLOOKUP(A1182,DB_REF_Q1_Q4!$A$4:$AD$1328,13)</f>
        <v>AC Eléctrico</v>
      </c>
    </row>
    <row r="1183" spans="1:23" ht="12" customHeight="1">
      <c r="A1183" s="10">
        <v>1179</v>
      </c>
      <c r="B1183" s="69" t="s">
        <v>190</v>
      </c>
      <c r="C1183" s="69" t="s">
        <v>190</v>
      </c>
      <c r="D1183" s="11" t="s">
        <v>51</v>
      </c>
      <c r="E1183" s="11" t="s">
        <v>304</v>
      </c>
      <c r="F1183" s="12" t="s">
        <v>49</v>
      </c>
      <c r="G1183" s="12" t="s">
        <v>310</v>
      </c>
      <c r="H1183" s="12" t="s">
        <v>306</v>
      </c>
      <c r="I1183" s="11" t="s">
        <v>504</v>
      </c>
      <c r="J1183" s="11" t="str">
        <f>"12-16h"</f>
        <v>12-16h</v>
      </c>
      <c r="K1183" s="12" t="s">
        <v>512</v>
      </c>
      <c r="L1183" s="69" t="s">
        <v>518</v>
      </c>
      <c r="M1183" s="148"/>
      <c r="N1183" s="158"/>
      <c r="O1183" s="149"/>
      <c r="P1183" s="149">
        <v>1</v>
      </c>
      <c r="Q1183" s="149"/>
      <c r="R1183" s="149"/>
      <c r="S1183" s="149"/>
      <c r="T1183" s="150"/>
      <c r="U1183" s="132" t="s">
        <v>371</v>
      </c>
      <c r="V1183" s="133" t="str">
        <f>VLOOKUP(A1183,DB_ACS_Q1_Q4!$A$4:$AD$1328,13)</f>
        <v>Electricidad</v>
      </c>
      <c r="W1183" s="134" t="str">
        <f>VLOOKUP(A1183,DB_REF_Q1_Q4!$A$4:$AD$1328,13)</f>
        <v>Bomba de calor aire</v>
      </c>
    </row>
    <row r="1184" spans="1:23" ht="12" customHeight="1">
      <c r="A1184" s="10">
        <v>1180</v>
      </c>
      <c r="B1184" s="69" t="s">
        <v>125</v>
      </c>
      <c r="C1184" s="69" t="s">
        <v>59</v>
      </c>
      <c r="D1184" s="11" t="s">
        <v>25</v>
      </c>
      <c r="E1184" s="11" t="s">
        <v>303</v>
      </c>
      <c r="F1184" s="12" t="s">
        <v>50</v>
      </c>
      <c r="G1184" s="12" t="s">
        <v>310</v>
      </c>
      <c r="H1184" s="12" t="s">
        <v>306</v>
      </c>
      <c r="I1184" s="11" t="s">
        <v>504</v>
      </c>
      <c r="J1184" s="11" t="str">
        <f>"12-16h"</f>
        <v>12-16h</v>
      </c>
      <c r="K1184" s="12" t="s">
        <v>512</v>
      </c>
      <c r="L1184" s="69" t="s">
        <v>518</v>
      </c>
      <c r="M1184" s="148">
        <v>1</v>
      </c>
      <c r="N1184" s="158"/>
      <c r="O1184" s="149"/>
      <c r="P1184" s="149"/>
      <c r="Q1184" s="149"/>
      <c r="R1184" s="149">
        <v>1</v>
      </c>
      <c r="S1184" s="149"/>
      <c r="T1184" s="150"/>
      <c r="U1184" s="132" t="s">
        <v>373</v>
      </c>
      <c r="V1184" s="133" t="str">
        <f>VLOOKUP(A1184,DB_ACS_Q1_Q4!$A$4:$AD$1328,13)</f>
        <v>Gas Natural</v>
      </c>
      <c r="W1184" s="134" t="str">
        <f>VLOOKUP(A1184,DB_REF_Q1_Q4!$A$4:$AD$1328,13)</f>
        <v>Ninguno</v>
      </c>
    </row>
    <row r="1185" spans="1:23" ht="12" customHeight="1">
      <c r="A1185" s="10">
        <v>1181</v>
      </c>
      <c r="B1185" s="69" t="s">
        <v>83</v>
      </c>
      <c r="C1185" s="69" t="s">
        <v>83</v>
      </c>
      <c r="D1185" s="11" t="str">
        <f>"+60"</f>
        <v>+60</v>
      </c>
      <c r="E1185" s="11" t="s">
        <v>304</v>
      </c>
      <c r="F1185" s="12" t="s">
        <v>49</v>
      </c>
      <c r="G1185" s="12" t="s">
        <v>310</v>
      </c>
      <c r="H1185" s="12" t="s">
        <v>306</v>
      </c>
      <c r="I1185" s="103" t="s">
        <v>504</v>
      </c>
      <c r="J1185" s="12" t="str">
        <f>"≥17h"</f>
        <v>≥17h</v>
      </c>
      <c r="K1185" s="12" t="s">
        <v>512</v>
      </c>
      <c r="L1185" s="69" t="s">
        <v>518</v>
      </c>
      <c r="M1185" s="148"/>
      <c r="N1185" s="158"/>
      <c r="O1185" s="149"/>
      <c r="P1185" s="149">
        <v>1</v>
      </c>
      <c r="Q1185" s="149"/>
      <c r="R1185" s="149"/>
      <c r="S1185" s="149"/>
      <c r="T1185" s="150"/>
      <c r="U1185" s="132" t="s">
        <v>371</v>
      </c>
      <c r="V1185" s="133" t="str">
        <f>VLOOKUP(A1185,DB_ACS_Q1_Q4!$A$4:$AD$1328,13)</f>
        <v>Electricidad</v>
      </c>
      <c r="W1185" s="134" t="str">
        <f>VLOOKUP(A1185,DB_REF_Q1_Q4!$A$4:$AD$1328,13)</f>
        <v>AC Eléctrico</v>
      </c>
    </row>
    <row r="1186" spans="1:23" ht="12" customHeight="1">
      <c r="A1186" s="10">
        <v>1182</v>
      </c>
      <c r="B1186" s="69" t="s">
        <v>83</v>
      </c>
      <c r="C1186" s="69" t="s">
        <v>83</v>
      </c>
      <c r="D1186" s="11" t="s">
        <v>51</v>
      </c>
      <c r="E1186" s="11" t="s">
        <v>303</v>
      </c>
      <c r="F1186" s="12" t="s">
        <v>48</v>
      </c>
      <c r="G1186" s="12" t="s">
        <v>510</v>
      </c>
      <c r="H1186" s="12" t="s">
        <v>306</v>
      </c>
      <c r="I1186" s="103" t="s">
        <v>504</v>
      </c>
      <c r="J1186" s="11" t="str">
        <f>"12-16h"</f>
        <v>12-16h</v>
      </c>
      <c r="K1186" s="12" t="s">
        <v>513</v>
      </c>
      <c r="L1186" s="69" t="s">
        <v>518</v>
      </c>
      <c r="M1186" s="148"/>
      <c r="N1186" s="158"/>
      <c r="O1186" s="149"/>
      <c r="P1186" s="149">
        <v>1</v>
      </c>
      <c r="Q1186" s="149"/>
      <c r="R1186" s="149">
        <v>1</v>
      </c>
      <c r="S1186" s="149"/>
      <c r="T1186" s="150"/>
      <c r="U1186" s="132" t="s">
        <v>372</v>
      </c>
      <c r="V1186" s="133" t="str">
        <f>VLOOKUP(A1186,DB_ACS_Q1_Q4!$A$4:$AD$1328,13)</f>
        <v>Electricidad</v>
      </c>
      <c r="W1186" s="134" t="str">
        <f>VLOOKUP(A1186,DB_REF_Q1_Q4!$A$4:$AD$1328,13)</f>
        <v>Ninguno</v>
      </c>
    </row>
    <row r="1187" spans="1:23" ht="12" customHeight="1">
      <c r="A1187" s="10">
        <v>1183</v>
      </c>
      <c r="B1187" s="69" t="s">
        <v>99</v>
      </c>
      <c r="C1187" s="69" t="s">
        <v>83</v>
      </c>
      <c r="D1187" s="11" t="s">
        <v>51</v>
      </c>
      <c r="E1187" s="11" t="s">
        <v>303</v>
      </c>
      <c r="F1187" s="12" t="s">
        <v>48</v>
      </c>
      <c r="G1187" s="12" t="s">
        <v>510</v>
      </c>
      <c r="H1187" s="12" t="s">
        <v>308</v>
      </c>
      <c r="I1187" s="11" t="s">
        <v>507</v>
      </c>
      <c r="J1187" s="12" t="str">
        <f>"≥17h"</f>
        <v>≥17h</v>
      </c>
      <c r="K1187" s="12" t="s">
        <v>513</v>
      </c>
      <c r="L1187" s="69" t="s">
        <v>518</v>
      </c>
      <c r="M1187" s="148">
        <v>1</v>
      </c>
      <c r="N1187" s="158"/>
      <c r="O1187" s="149"/>
      <c r="P1187" s="149"/>
      <c r="Q1187" s="149"/>
      <c r="R1187" s="149"/>
      <c r="S1187" s="149"/>
      <c r="T1187" s="150"/>
      <c r="U1187" s="132" t="s">
        <v>338</v>
      </c>
      <c r="V1187" s="133" t="str">
        <f>VLOOKUP(A1187,DB_ACS_Q1_Q4!$A$4:$AD$1328,13)</f>
        <v>Solar Térmica</v>
      </c>
      <c r="W1187" s="134" t="str">
        <f>VLOOKUP(A1187,DB_REF_Q1_Q4!$A$4:$AD$1328,13)</f>
        <v>Bomba de calor aire</v>
      </c>
    </row>
    <row r="1188" spans="1:23" ht="12" customHeight="1">
      <c r="A1188" s="10">
        <v>1184</v>
      </c>
      <c r="B1188" s="69" t="s">
        <v>126</v>
      </c>
      <c r="C1188" s="69" t="s">
        <v>126</v>
      </c>
      <c r="D1188" s="11" t="s">
        <v>25</v>
      </c>
      <c r="E1188" s="11" t="s">
        <v>303</v>
      </c>
      <c r="F1188" s="12" t="s">
        <v>48</v>
      </c>
      <c r="G1188" s="12" t="s">
        <v>310</v>
      </c>
      <c r="H1188" s="12" t="s">
        <v>306</v>
      </c>
      <c r="I1188" s="103" t="s">
        <v>505</v>
      </c>
      <c r="J1188" s="12" t="str">
        <f>"≥17h"</f>
        <v>≥17h</v>
      </c>
      <c r="K1188" s="12" t="s">
        <v>513</v>
      </c>
      <c r="L1188" s="69" t="s">
        <v>518</v>
      </c>
      <c r="M1188" s="148">
        <v>1</v>
      </c>
      <c r="N1188" s="158"/>
      <c r="O1188" s="149"/>
      <c r="P1188" s="149"/>
      <c r="Q1188" s="149"/>
      <c r="R1188" s="149"/>
      <c r="S1188" s="149"/>
      <c r="T1188" s="150"/>
      <c r="U1188" s="132" t="s">
        <v>373</v>
      </c>
      <c r="V1188" s="133" t="str">
        <f>VLOOKUP(A1188,DB_ACS_Q1_Q4!$A$4:$AD$1328,13)</f>
        <v>Gas Natural</v>
      </c>
      <c r="W1188" s="134" t="str">
        <f>VLOOKUP(A1188,DB_REF_Q1_Q4!$A$4:$AD$1328,13)</f>
        <v>Ninguno</v>
      </c>
    </row>
    <row r="1189" spans="1:23" ht="12" customHeight="1">
      <c r="A1189" s="10">
        <v>1185</v>
      </c>
      <c r="B1189" s="69" t="s">
        <v>141</v>
      </c>
      <c r="C1189" s="69" t="s">
        <v>141</v>
      </c>
      <c r="D1189" s="11" t="str">
        <f>"+60"</f>
        <v>+60</v>
      </c>
      <c r="E1189" s="11" t="s">
        <v>303</v>
      </c>
      <c r="F1189" s="12" t="s">
        <v>49</v>
      </c>
      <c r="G1189" s="12" t="s">
        <v>310</v>
      </c>
      <c r="H1189" s="12" t="s">
        <v>306</v>
      </c>
      <c r="I1189" s="103" t="s">
        <v>504</v>
      </c>
      <c r="J1189" s="12" t="str">
        <f>"≥17h"</f>
        <v>≥17h</v>
      </c>
      <c r="K1189" s="12" t="s">
        <v>512</v>
      </c>
      <c r="L1189" s="69" t="s">
        <v>518</v>
      </c>
      <c r="M1189" s="148">
        <v>1</v>
      </c>
      <c r="N1189" s="158"/>
      <c r="O1189" s="149"/>
      <c r="P1189" s="149"/>
      <c r="Q1189" s="149"/>
      <c r="R1189" s="149"/>
      <c r="S1189" s="149"/>
      <c r="T1189" s="150"/>
      <c r="U1189" s="132" t="s">
        <v>385</v>
      </c>
      <c r="V1189" s="133" t="str">
        <f>VLOOKUP(A1189,DB_ACS_Q1_Q4!$A$4:$AD$1328,13)</f>
        <v>GLP</v>
      </c>
      <c r="W1189" s="134" t="str">
        <f>VLOOKUP(A1189,DB_REF_Q1_Q4!$A$4:$AD$1328,13)</f>
        <v>Bomba de calor aire</v>
      </c>
    </row>
    <row r="1190" spans="1:23" ht="12" customHeight="1">
      <c r="A1190" s="10">
        <v>1186</v>
      </c>
      <c r="B1190" s="69" t="s">
        <v>63</v>
      </c>
      <c r="C1190" s="69" t="s">
        <v>63</v>
      </c>
      <c r="D1190" s="11" t="s">
        <v>51</v>
      </c>
      <c r="E1190" s="11" t="s">
        <v>304</v>
      </c>
      <c r="F1190" s="12" t="s">
        <v>49</v>
      </c>
      <c r="G1190" s="12" t="s">
        <v>310</v>
      </c>
      <c r="H1190" s="12" t="s">
        <v>306</v>
      </c>
      <c r="I1190" s="12" t="s">
        <v>505</v>
      </c>
      <c r="J1190" s="12" t="str">
        <f>"≥17h"</f>
        <v>≥17h</v>
      </c>
      <c r="K1190" s="12" t="s">
        <v>512</v>
      </c>
      <c r="L1190" s="69" t="s">
        <v>518</v>
      </c>
      <c r="M1190" s="148">
        <v>1</v>
      </c>
      <c r="N1190" s="158"/>
      <c r="O1190" s="149"/>
      <c r="P1190" s="149"/>
      <c r="Q1190" s="149"/>
      <c r="R1190" s="149"/>
      <c r="S1190" s="149"/>
      <c r="T1190" s="150"/>
      <c r="U1190" s="132" t="s">
        <v>385</v>
      </c>
      <c r="V1190" s="133" t="str">
        <f>VLOOKUP(A1190,DB_ACS_Q1_Q4!$A$4:$AD$1328,13)</f>
        <v>Electricidad</v>
      </c>
      <c r="W1190" s="134" t="str">
        <f>VLOOKUP(A1190,DB_REF_Q1_Q4!$A$4:$AD$1328,13)</f>
        <v>Bomba de calor aire</v>
      </c>
    </row>
    <row r="1191" spans="1:23" ht="12" customHeight="1">
      <c r="A1191" s="10">
        <v>1187</v>
      </c>
      <c r="B1191" s="69" t="s">
        <v>63</v>
      </c>
      <c r="C1191" s="69" t="s">
        <v>63</v>
      </c>
      <c r="D1191" s="11" t="s">
        <v>51</v>
      </c>
      <c r="E1191" s="11" t="s">
        <v>303</v>
      </c>
      <c r="F1191" s="12" t="s">
        <v>48</v>
      </c>
      <c r="G1191" s="12" t="s">
        <v>310</v>
      </c>
      <c r="H1191" s="12" t="s">
        <v>306</v>
      </c>
      <c r="I1191" s="103" t="s">
        <v>504</v>
      </c>
      <c r="J1191" s="11" t="str">
        <f>"≤12h"</f>
        <v>≤12h</v>
      </c>
      <c r="K1191" s="12" t="s">
        <v>513</v>
      </c>
      <c r="L1191" s="69" t="s">
        <v>518</v>
      </c>
      <c r="M1191" s="148">
        <v>1</v>
      </c>
      <c r="N1191" s="158"/>
      <c r="O1191" s="149"/>
      <c r="P1191" s="149"/>
      <c r="Q1191" s="149"/>
      <c r="R1191" s="149"/>
      <c r="S1191" s="149"/>
      <c r="T1191" s="150"/>
      <c r="U1191" s="132" t="s">
        <v>385</v>
      </c>
      <c r="V1191" s="133" t="str">
        <f>VLOOKUP(A1191,DB_ACS_Q1_Q4!$A$4:$AD$1328,13)</f>
        <v>Gas Natural</v>
      </c>
      <c r="W1191" s="134" t="str">
        <f>VLOOKUP(A1191,DB_REF_Q1_Q4!$A$4:$AD$1328,13)</f>
        <v>Bomba de calor aire</v>
      </c>
    </row>
    <row r="1192" spans="1:23" ht="12" customHeight="1">
      <c r="A1192" s="10">
        <v>1188</v>
      </c>
      <c r="B1192" s="69" t="s">
        <v>64</v>
      </c>
      <c r="C1192" s="69" t="s">
        <v>64</v>
      </c>
      <c r="D1192" s="11" t="str">
        <f>"+60"</f>
        <v>+60</v>
      </c>
      <c r="E1192" s="11" t="s">
        <v>304</v>
      </c>
      <c r="F1192" s="12" t="s">
        <v>50</v>
      </c>
      <c r="G1192" s="12" t="s">
        <v>310</v>
      </c>
      <c r="H1192" s="12" t="s">
        <v>306</v>
      </c>
      <c r="I1192" s="103" t="s">
        <v>504</v>
      </c>
      <c r="J1192" s="12" t="str">
        <f>"≥17h"</f>
        <v>≥17h</v>
      </c>
      <c r="K1192" s="12" t="s">
        <v>512</v>
      </c>
      <c r="L1192" s="69" t="s">
        <v>518</v>
      </c>
      <c r="M1192" s="148">
        <v>1</v>
      </c>
      <c r="N1192" s="158"/>
      <c r="O1192" s="149"/>
      <c r="P1192" s="149"/>
      <c r="Q1192" s="149"/>
      <c r="R1192" s="149"/>
      <c r="S1192" s="149"/>
      <c r="T1192" s="150"/>
      <c r="U1192" s="132" t="s">
        <v>371</v>
      </c>
      <c r="V1192" s="133" t="str">
        <f>VLOOKUP(A1192,DB_ACS_Q1_Q4!$A$4:$AD$1328,13)</f>
        <v>GLP</v>
      </c>
      <c r="W1192" s="134" t="str">
        <f>VLOOKUP(A1192,DB_REF_Q1_Q4!$A$4:$AD$1328,13)</f>
        <v>AC Eléctrico</v>
      </c>
    </row>
    <row r="1193" spans="1:23" ht="12" customHeight="1">
      <c r="A1193" s="10">
        <v>1189</v>
      </c>
      <c r="B1193" s="69" t="s">
        <v>167</v>
      </c>
      <c r="C1193" s="69" t="s">
        <v>167</v>
      </c>
      <c r="D1193" s="11" t="s">
        <v>25</v>
      </c>
      <c r="E1193" s="11" t="s">
        <v>304</v>
      </c>
      <c r="F1193" s="12" t="s">
        <v>48</v>
      </c>
      <c r="G1193" s="12" t="s">
        <v>310</v>
      </c>
      <c r="H1193" s="12" t="s">
        <v>306</v>
      </c>
      <c r="I1193" s="12" t="s">
        <v>505</v>
      </c>
      <c r="J1193" s="11" t="str">
        <f>"≤12h"</f>
        <v>≤12h</v>
      </c>
      <c r="K1193" s="12" t="s">
        <v>47</v>
      </c>
      <c r="L1193" s="69" t="s">
        <v>518</v>
      </c>
      <c r="M1193" s="148"/>
      <c r="N1193" s="158"/>
      <c r="O1193" s="149"/>
      <c r="P1193" s="149">
        <v>1</v>
      </c>
      <c r="Q1193" s="149"/>
      <c r="R1193" s="149"/>
      <c r="S1193" s="149"/>
      <c r="T1193" s="150"/>
      <c r="U1193" s="132" t="s">
        <v>385</v>
      </c>
      <c r="V1193" s="133" t="str">
        <f>VLOOKUP(A1193,DB_ACS_Q1_Q4!$A$4:$AD$1328,13)</f>
        <v>GLP</v>
      </c>
      <c r="W1193" s="134" t="str">
        <f>VLOOKUP(A1193,DB_REF_Q1_Q4!$A$4:$AD$1328,13)</f>
        <v>Bomba de calor aire</v>
      </c>
    </row>
    <row r="1194" spans="1:23" ht="12" customHeight="1">
      <c r="A1194" s="10">
        <v>1190</v>
      </c>
      <c r="B1194" s="69" t="s">
        <v>167</v>
      </c>
      <c r="C1194" s="69" t="s">
        <v>167</v>
      </c>
      <c r="D1194" s="11" t="str">
        <f>"+60"</f>
        <v>+60</v>
      </c>
      <c r="E1194" s="11" t="s">
        <v>304</v>
      </c>
      <c r="F1194" s="12" t="s">
        <v>49</v>
      </c>
      <c r="G1194" s="12" t="s">
        <v>310</v>
      </c>
      <c r="H1194" s="12" t="s">
        <v>306</v>
      </c>
      <c r="I1194" s="11" t="s">
        <v>504</v>
      </c>
      <c r="J1194" s="12" t="str">
        <f t="shared" ref="J1194:J1202" si="46">"≥17h"</f>
        <v>≥17h</v>
      </c>
      <c r="K1194" s="12" t="s">
        <v>512</v>
      </c>
      <c r="L1194" s="69" t="s">
        <v>518</v>
      </c>
      <c r="M1194" s="148">
        <v>1</v>
      </c>
      <c r="N1194" s="158"/>
      <c r="O1194" s="149"/>
      <c r="P1194" s="149"/>
      <c r="Q1194" s="149"/>
      <c r="R1194" s="149"/>
      <c r="S1194" s="149"/>
      <c r="T1194" s="150"/>
      <c r="U1194" s="132" t="s">
        <v>373</v>
      </c>
      <c r="V1194" s="133" t="str">
        <f>VLOOKUP(A1194,DB_ACS_Q1_Q4!$A$4:$AD$1328,13)</f>
        <v>Gas Natural</v>
      </c>
      <c r="W1194" s="134" t="str">
        <f>VLOOKUP(A1194,DB_REF_Q1_Q4!$A$4:$AD$1328,13)</f>
        <v>Ninguno</v>
      </c>
    </row>
    <row r="1195" spans="1:23" ht="12" customHeight="1">
      <c r="A1195" s="10">
        <v>1191</v>
      </c>
      <c r="B1195" s="69" t="s">
        <v>190</v>
      </c>
      <c r="C1195" s="69" t="s">
        <v>190</v>
      </c>
      <c r="D1195" s="11" t="str">
        <f>"+60"</f>
        <v>+60</v>
      </c>
      <c r="E1195" s="11" t="s">
        <v>303</v>
      </c>
      <c r="F1195" s="12" t="s">
        <v>50</v>
      </c>
      <c r="G1195" s="12" t="s">
        <v>310</v>
      </c>
      <c r="H1195" s="12" t="s">
        <v>306</v>
      </c>
      <c r="I1195" s="103" t="s">
        <v>504</v>
      </c>
      <c r="J1195" s="12" t="str">
        <f t="shared" si="46"/>
        <v>≥17h</v>
      </c>
      <c r="K1195" s="12" t="s">
        <v>512</v>
      </c>
      <c r="L1195" s="69" t="s">
        <v>518</v>
      </c>
      <c r="M1195" s="148"/>
      <c r="N1195" s="158"/>
      <c r="O1195" s="149"/>
      <c r="P1195" s="149">
        <v>1</v>
      </c>
      <c r="Q1195" s="149"/>
      <c r="R1195" s="149"/>
      <c r="S1195" s="149"/>
      <c r="T1195" s="150"/>
      <c r="U1195" s="132" t="s">
        <v>374</v>
      </c>
      <c r="V1195" s="133" t="str">
        <f>VLOOKUP(A1195,DB_ACS_Q1_Q4!$A$4:$AD$1328,13)</f>
        <v>Gas Natural</v>
      </c>
      <c r="W1195" s="134" t="str">
        <f>VLOOKUP(A1195,DB_REF_Q1_Q4!$A$4:$AD$1328,13)</f>
        <v>AC Eléctrico</v>
      </c>
    </row>
    <row r="1196" spans="1:23" ht="12" customHeight="1">
      <c r="A1196" s="10">
        <v>1192</v>
      </c>
      <c r="B1196" s="69" t="s">
        <v>190</v>
      </c>
      <c r="C1196" s="69" t="s">
        <v>190</v>
      </c>
      <c r="D1196" s="11" t="str">
        <f>"+60"</f>
        <v>+60</v>
      </c>
      <c r="E1196" s="11" t="s">
        <v>303</v>
      </c>
      <c r="F1196" s="12" t="s">
        <v>49</v>
      </c>
      <c r="G1196" s="12" t="s">
        <v>510</v>
      </c>
      <c r="H1196" s="12" t="s">
        <v>308</v>
      </c>
      <c r="I1196" s="103" t="s">
        <v>505</v>
      </c>
      <c r="J1196" s="12" t="str">
        <f t="shared" si="46"/>
        <v>≥17h</v>
      </c>
      <c r="K1196" s="12" t="s">
        <v>512</v>
      </c>
      <c r="L1196" s="69" t="s">
        <v>518</v>
      </c>
      <c r="M1196" s="148"/>
      <c r="N1196" s="158"/>
      <c r="O1196" s="149"/>
      <c r="P1196" s="149"/>
      <c r="Q1196" s="149"/>
      <c r="R1196" s="149"/>
      <c r="S1196" s="149">
        <v>1</v>
      </c>
      <c r="T1196" s="150"/>
      <c r="U1196" s="132" t="s">
        <v>373</v>
      </c>
      <c r="V1196" s="133" t="str">
        <f>VLOOKUP(A1196,DB_ACS_Q1_Q4!$A$4:$AD$1328,13)</f>
        <v>Gas Natural</v>
      </c>
      <c r="W1196" s="134" t="str">
        <f>VLOOKUP(A1196,DB_REF_Q1_Q4!$A$4:$AD$1328,13)</f>
        <v>Ninguno</v>
      </c>
    </row>
    <row r="1197" spans="1:23" ht="12" customHeight="1">
      <c r="A1197" s="10">
        <v>1193</v>
      </c>
      <c r="B1197" s="69" t="s">
        <v>67</v>
      </c>
      <c r="C1197" s="69" t="s">
        <v>67</v>
      </c>
      <c r="D1197" s="11" t="s">
        <v>51</v>
      </c>
      <c r="E1197" s="11" t="s">
        <v>303</v>
      </c>
      <c r="F1197" s="12" t="s">
        <v>50</v>
      </c>
      <c r="G1197" s="12" t="s">
        <v>510</v>
      </c>
      <c r="H1197" s="12" t="s">
        <v>308</v>
      </c>
      <c r="I1197" s="11" t="s">
        <v>507</v>
      </c>
      <c r="J1197" s="12" t="str">
        <f t="shared" si="46"/>
        <v>≥17h</v>
      </c>
      <c r="K1197" s="12" t="s">
        <v>513</v>
      </c>
      <c r="L1197" s="69" t="s">
        <v>518</v>
      </c>
      <c r="M1197" s="148">
        <v>1</v>
      </c>
      <c r="N1197" s="158"/>
      <c r="O1197" s="149"/>
      <c r="P1197" s="149"/>
      <c r="Q1197" s="149"/>
      <c r="R1197" s="149"/>
      <c r="S1197" s="149"/>
      <c r="T1197" s="150"/>
      <c r="U1197" s="132" t="s">
        <v>371</v>
      </c>
      <c r="V1197" s="133" t="str">
        <f>VLOOKUP(A1197,DB_ACS_Q1_Q4!$A$4:$AD$1328,13)</f>
        <v>GLP</v>
      </c>
      <c r="W1197" s="134" t="str">
        <f>VLOOKUP(A1197,DB_REF_Q1_Q4!$A$4:$AD$1328,13)</f>
        <v>Ninguno</v>
      </c>
    </row>
    <row r="1198" spans="1:23" ht="12" customHeight="1">
      <c r="A1198" s="10">
        <v>1194</v>
      </c>
      <c r="B1198" s="69" t="s">
        <v>82</v>
      </c>
      <c r="C1198" s="69" t="s">
        <v>82</v>
      </c>
      <c r="D1198" s="11" t="s">
        <v>25</v>
      </c>
      <c r="E1198" s="11" t="s">
        <v>303</v>
      </c>
      <c r="F1198" s="12" t="s">
        <v>48</v>
      </c>
      <c r="G1198" s="12" t="s">
        <v>510</v>
      </c>
      <c r="H1198" s="12" t="s">
        <v>308</v>
      </c>
      <c r="I1198" s="11" t="s">
        <v>507</v>
      </c>
      <c r="J1198" s="12" t="str">
        <f t="shared" si="46"/>
        <v>≥17h</v>
      </c>
      <c r="K1198" s="12" t="s">
        <v>512</v>
      </c>
      <c r="L1198" s="69" t="s">
        <v>518</v>
      </c>
      <c r="M1198" s="148">
        <v>1</v>
      </c>
      <c r="N1198" s="158"/>
      <c r="O1198" s="149"/>
      <c r="P1198" s="149">
        <v>1</v>
      </c>
      <c r="Q1198" s="149"/>
      <c r="R1198" s="149"/>
      <c r="S1198" s="149"/>
      <c r="T1198" s="150"/>
      <c r="U1198" s="132" t="s">
        <v>385</v>
      </c>
      <c r="V1198" s="133" t="str">
        <f>VLOOKUP(A1198,DB_ACS_Q1_Q4!$A$4:$AD$1328,13)</f>
        <v>Solar Térmica</v>
      </c>
      <c r="W1198" s="134" t="str">
        <f>VLOOKUP(A1198,DB_REF_Q1_Q4!$A$4:$AD$1328,13)</f>
        <v>Bomba de calor aire</v>
      </c>
    </row>
    <row r="1199" spans="1:23" ht="12" customHeight="1">
      <c r="A1199" s="10">
        <v>1195</v>
      </c>
      <c r="B1199" s="69" t="s">
        <v>82</v>
      </c>
      <c r="C1199" s="69" t="s">
        <v>82</v>
      </c>
      <c r="D1199" s="11" t="s">
        <v>51</v>
      </c>
      <c r="E1199" s="11" t="s">
        <v>303</v>
      </c>
      <c r="F1199" s="12" t="s">
        <v>50</v>
      </c>
      <c r="G1199" s="12" t="s">
        <v>510</v>
      </c>
      <c r="H1199" s="12" t="s">
        <v>308</v>
      </c>
      <c r="I1199" s="11" t="s">
        <v>507</v>
      </c>
      <c r="J1199" s="12" t="str">
        <f t="shared" si="46"/>
        <v>≥17h</v>
      </c>
      <c r="K1199" s="12" t="s">
        <v>512</v>
      </c>
      <c r="L1199" s="69" t="s">
        <v>518</v>
      </c>
      <c r="M1199" s="148"/>
      <c r="N1199" s="158"/>
      <c r="O1199" s="149"/>
      <c r="P1199" s="149">
        <v>1</v>
      </c>
      <c r="Q1199" s="149"/>
      <c r="R1199" s="149"/>
      <c r="S1199" s="149"/>
      <c r="T1199" s="150"/>
      <c r="U1199" s="132" t="s">
        <v>371</v>
      </c>
      <c r="V1199" s="133" t="str">
        <f>VLOOKUP(A1199,DB_ACS_Q1_Q4!$A$4:$AD$1328,13)</f>
        <v>GLP</v>
      </c>
      <c r="W1199" s="134" t="str">
        <f>VLOOKUP(A1199,DB_REF_Q1_Q4!$A$4:$AD$1328,13)</f>
        <v>AC Eléctrico</v>
      </c>
    </row>
    <row r="1200" spans="1:23" ht="12" customHeight="1">
      <c r="A1200" s="10">
        <v>1196</v>
      </c>
      <c r="B1200" s="69" t="s">
        <v>67</v>
      </c>
      <c r="C1200" s="69" t="s">
        <v>67</v>
      </c>
      <c r="D1200" s="11" t="s">
        <v>51</v>
      </c>
      <c r="E1200" s="11" t="s">
        <v>303</v>
      </c>
      <c r="F1200" s="12" t="s">
        <v>49</v>
      </c>
      <c r="G1200" s="12" t="s">
        <v>510</v>
      </c>
      <c r="H1200" s="12" t="s">
        <v>306</v>
      </c>
      <c r="I1200" s="11" t="s">
        <v>504</v>
      </c>
      <c r="J1200" s="12" t="str">
        <f t="shared" si="46"/>
        <v>≥17h</v>
      </c>
      <c r="K1200" s="12" t="s">
        <v>47</v>
      </c>
      <c r="L1200" s="69" t="s">
        <v>518</v>
      </c>
      <c r="M1200" s="148">
        <v>1</v>
      </c>
      <c r="N1200" s="158"/>
      <c r="O1200" s="149"/>
      <c r="P1200" s="149"/>
      <c r="Q1200" s="149"/>
      <c r="R1200" s="149"/>
      <c r="S1200" s="149"/>
      <c r="T1200" s="150"/>
      <c r="U1200" s="132" t="s">
        <v>342</v>
      </c>
      <c r="V1200" s="133" t="str">
        <f>VLOOKUP(A1200,DB_ACS_Q1_Q4!$A$4:$AD$1328,13)</f>
        <v>Gas Natural</v>
      </c>
      <c r="W1200" s="134" t="str">
        <f>VLOOKUP(A1200,DB_REF_Q1_Q4!$A$4:$AD$1328,13)</f>
        <v>AC Eléctrico</v>
      </c>
    </row>
    <row r="1201" spans="1:23" ht="12" customHeight="1">
      <c r="A1201" s="10">
        <v>1197</v>
      </c>
      <c r="B1201" s="69" t="s">
        <v>67</v>
      </c>
      <c r="C1201" s="69" t="s">
        <v>67</v>
      </c>
      <c r="D1201" s="11" t="s">
        <v>25</v>
      </c>
      <c r="E1201" s="11" t="s">
        <v>304</v>
      </c>
      <c r="F1201" s="12" t="s">
        <v>48</v>
      </c>
      <c r="G1201" s="12" t="s">
        <v>510</v>
      </c>
      <c r="H1201" s="12" t="s">
        <v>306</v>
      </c>
      <c r="I1201" s="11" t="s">
        <v>507</v>
      </c>
      <c r="J1201" s="12" t="str">
        <f t="shared" si="46"/>
        <v>≥17h</v>
      </c>
      <c r="K1201" s="12" t="s">
        <v>512</v>
      </c>
      <c r="L1201" s="69" t="s">
        <v>518</v>
      </c>
      <c r="M1201" s="148">
        <v>1</v>
      </c>
      <c r="N1201" s="158"/>
      <c r="O1201" s="149"/>
      <c r="P1201" s="149"/>
      <c r="Q1201" s="149"/>
      <c r="R1201" s="149"/>
      <c r="S1201" s="149"/>
      <c r="T1201" s="150"/>
      <c r="U1201" s="132" t="s">
        <v>371</v>
      </c>
      <c r="V1201" s="133" t="str">
        <f>VLOOKUP(A1201,DB_ACS_Q1_Q4!$A$4:$AD$1328,13)</f>
        <v>Gas Natural</v>
      </c>
      <c r="W1201" s="134" t="str">
        <f>VLOOKUP(A1201,DB_REF_Q1_Q4!$A$4:$AD$1328,13)</f>
        <v>AC Eléctrico</v>
      </c>
    </row>
    <row r="1202" spans="1:23" ht="12" customHeight="1">
      <c r="A1202" s="10">
        <v>1198</v>
      </c>
      <c r="B1202" s="69" t="s">
        <v>211</v>
      </c>
      <c r="C1202" s="69" t="s">
        <v>211</v>
      </c>
      <c r="D1202" s="11" t="s">
        <v>25</v>
      </c>
      <c r="E1202" s="11" t="s">
        <v>304</v>
      </c>
      <c r="F1202" s="12" t="s">
        <v>48</v>
      </c>
      <c r="G1202" s="12" t="s">
        <v>310</v>
      </c>
      <c r="H1202" s="12" t="s">
        <v>306</v>
      </c>
      <c r="I1202" s="11" t="s">
        <v>504</v>
      </c>
      <c r="J1202" s="12" t="str">
        <f t="shared" si="46"/>
        <v>≥17h</v>
      </c>
      <c r="K1202" s="12" t="s">
        <v>512</v>
      </c>
      <c r="L1202" s="69" t="s">
        <v>518</v>
      </c>
      <c r="M1202" s="148"/>
      <c r="N1202" s="158"/>
      <c r="O1202" s="149"/>
      <c r="P1202" s="149">
        <v>1</v>
      </c>
      <c r="Q1202" s="149"/>
      <c r="R1202" s="149"/>
      <c r="S1202" s="149"/>
      <c r="T1202" s="150"/>
      <c r="U1202" s="132" t="s">
        <v>342</v>
      </c>
      <c r="V1202" s="133" t="str">
        <f>VLOOKUP(A1202,DB_ACS_Q1_Q4!$A$4:$AD$1328,13)</f>
        <v>GLP</v>
      </c>
      <c r="W1202" s="134" t="str">
        <f>VLOOKUP(A1202,DB_REF_Q1_Q4!$A$4:$AD$1328,13)</f>
        <v>Ninguno</v>
      </c>
    </row>
    <row r="1203" spans="1:23" ht="12" customHeight="1">
      <c r="A1203" s="10">
        <v>1199</v>
      </c>
      <c r="B1203" s="69" t="s">
        <v>211</v>
      </c>
      <c r="C1203" s="69" t="s">
        <v>211</v>
      </c>
      <c r="D1203" s="11" t="s">
        <v>25</v>
      </c>
      <c r="E1203" s="11" t="s">
        <v>304</v>
      </c>
      <c r="F1203" s="12" t="s">
        <v>48</v>
      </c>
      <c r="G1203" s="12" t="s">
        <v>310</v>
      </c>
      <c r="H1203" s="12" t="s">
        <v>306</v>
      </c>
      <c r="I1203" s="103" t="s">
        <v>504</v>
      </c>
      <c r="J1203" s="11" t="str">
        <f>"12-16h"</f>
        <v>12-16h</v>
      </c>
      <c r="K1203" s="12" t="s">
        <v>513</v>
      </c>
      <c r="L1203" s="69" t="s">
        <v>518</v>
      </c>
      <c r="M1203" s="148">
        <v>1</v>
      </c>
      <c r="N1203" s="158"/>
      <c r="O1203" s="149"/>
      <c r="P1203" s="149"/>
      <c r="Q1203" s="149"/>
      <c r="R1203" s="149"/>
      <c r="S1203" s="149"/>
      <c r="T1203" s="150"/>
      <c r="U1203" s="132" t="s">
        <v>385</v>
      </c>
      <c r="V1203" s="133" t="str">
        <f>VLOOKUP(A1203,DB_ACS_Q1_Q4!$A$4:$AD$1328,13)</f>
        <v>GLP</v>
      </c>
      <c r="W1203" s="134" t="str">
        <f>VLOOKUP(A1203,DB_REF_Q1_Q4!$A$4:$AD$1328,13)</f>
        <v>AC Eléctrico</v>
      </c>
    </row>
    <row r="1204" spans="1:23" ht="12" customHeight="1">
      <c r="A1204" s="10">
        <v>1200</v>
      </c>
      <c r="B1204" s="69" t="s">
        <v>211</v>
      </c>
      <c r="C1204" s="69" t="s">
        <v>211</v>
      </c>
      <c r="D1204" s="11" t="s">
        <v>51</v>
      </c>
      <c r="E1204" s="11" t="s">
        <v>304</v>
      </c>
      <c r="F1204" s="12" t="s">
        <v>50</v>
      </c>
      <c r="G1204" s="12" t="s">
        <v>310</v>
      </c>
      <c r="H1204" s="12" t="s">
        <v>306</v>
      </c>
      <c r="I1204" s="11" t="s">
        <v>507</v>
      </c>
      <c r="J1204" s="11" t="str">
        <f>"12-16h"</f>
        <v>12-16h</v>
      </c>
      <c r="K1204" s="12" t="s">
        <v>513</v>
      </c>
      <c r="L1204" s="69" t="s">
        <v>518</v>
      </c>
      <c r="M1204" s="148">
        <v>1</v>
      </c>
      <c r="N1204" s="158"/>
      <c r="O1204" s="149"/>
      <c r="P1204" s="149"/>
      <c r="Q1204" s="149"/>
      <c r="R1204" s="149"/>
      <c r="S1204" s="149"/>
      <c r="T1204" s="150"/>
      <c r="U1204" s="132" t="s">
        <v>385</v>
      </c>
      <c r="V1204" s="133" t="str">
        <f>VLOOKUP(A1204,DB_ACS_Q1_Q4!$A$4:$AD$1328,13)</f>
        <v>Electricidad</v>
      </c>
      <c r="W1204" s="134" t="str">
        <f>VLOOKUP(A1204,DB_REF_Q1_Q4!$A$4:$AD$1328,13)</f>
        <v>Bomba de calor aire</v>
      </c>
    </row>
    <row r="1205" spans="1:23" ht="12" customHeight="1">
      <c r="A1205" s="10">
        <v>1201</v>
      </c>
      <c r="B1205" s="69" t="s">
        <v>211</v>
      </c>
      <c r="C1205" s="69" t="s">
        <v>211</v>
      </c>
      <c r="D1205" s="11" t="s">
        <v>25</v>
      </c>
      <c r="E1205" s="11" t="s">
        <v>303</v>
      </c>
      <c r="F1205" s="12" t="s">
        <v>50</v>
      </c>
      <c r="G1205" s="12" t="s">
        <v>310</v>
      </c>
      <c r="H1205" s="12" t="s">
        <v>306</v>
      </c>
      <c r="I1205" s="11" t="s">
        <v>504</v>
      </c>
      <c r="J1205" s="11" t="str">
        <f>"≤12h"</f>
        <v>≤12h</v>
      </c>
      <c r="K1205" s="12" t="s">
        <v>513</v>
      </c>
      <c r="L1205" s="69" t="s">
        <v>518</v>
      </c>
      <c r="M1205" s="148">
        <v>1</v>
      </c>
      <c r="N1205" s="158"/>
      <c r="O1205" s="149"/>
      <c r="P1205" s="149"/>
      <c r="Q1205" s="149"/>
      <c r="R1205" s="149"/>
      <c r="S1205" s="149"/>
      <c r="T1205" s="150"/>
      <c r="U1205" s="132" t="s">
        <v>385</v>
      </c>
      <c r="V1205" s="133" t="str">
        <f>VLOOKUP(A1205,DB_ACS_Q1_Q4!$A$4:$AD$1328,13)</f>
        <v>Electricidad</v>
      </c>
      <c r="W1205" s="134" t="str">
        <f>VLOOKUP(A1205,DB_REF_Q1_Q4!$A$4:$AD$1328,13)</f>
        <v>Bomba de calor aire</v>
      </c>
    </row>
    <row r="1206" spans="1:23" ht="12" customHeight="1">
      <c r="A1206" s="10">
        <v>1202</v>
      </c>
      <c r="B1206" s="69" t="s">
        <v>211</v>
      </c>
      <c r="C1206" s="69" t="s">
        <v>211</v>
      </c>
      <c r="D1206" s="11" t="s">
        <v>25</v>
      </c>
      <c r="E1206" s="11" t="s">
        <v>303</v>
      </c>
      <c r="F1206" s="12" t="s">
        <v>49</v>
      </c>
      <c r="G1206" s="12" t="s">
        <v>510</v>
      </c>
      <c r="H1206" s="12" t="s">
        <v>306</v>
      </c>
      <c r="I1206" s="11" t="s">
        <v>504</v>
      </c>
      <c r="J1206" s="12" t="str">
        <f>"≥17h"</f>
        <v>≥17h</v>
      </c>
      <c r="K1206" s="12" t="s">
        <v>513</v>
      </c>
      <c r="L1206" s="69" t="s">
        <v>518</v>
      </c>
      <c r="M1206" s="148">
        <v>1</v>
      </c>
      <c r="N1206" s="158"/>
      <c r="O1206" s="149"/>
      <c r="P1206" s="149"/>
      <c r="Q1206" s="149"/>
      <c r="R1206" s="149"/>
      <c r="S1206" s="149"/>
      <c r="T1206" s="150"/>
      <c r="U1206" s="132" t="s">
        <v>342</v>
      </c>
      <c r="V1206" s="133" t="str">
        <f>VLOOKUP(A1206,DB_ACS_Q1_Q4!$A$4:$AD$1328,13)</f>
        <v>Electricidad</v>
      </c>
      <c r="W1206" s="134" t="str">
        <f>VLOOKUP(A1206,DB_REF_Q1_Q4!$A$4:$AD$1328,13)</f>
        <v>Ninguno</v>
      </c>
    </row>
    <row r="1207" spans="1:23" ht="12" customHeight="1">
      <c r="A1207" s="10">
        <v>1203</v>
      </c>
      <c r="B1207" s="69" t="s">
        <v>292</v>
      </c>
      <c r="C1207" s="69" t="s">
        <v>292</v>
      </c>
      <c r="D1207" s="11" t="str">
        <f>"+60"</f>
        <v>+60</v>
      </c>
      <c r="E1207" s="11" t="s">
        <v>303</v>
      </c>
      <c r="F1207" s="12" t="s">
        <v>49</v>
      </c>
      <c r="G1207" s="12" t="s">
        <v>310</v>
      </c>
      <c r="H1207" s="12" t="s">
        <v>306</v>
      </c>
      <c r="I1207" s="12" t="s">
        <v>505</v>
      </c>
      <c r="J1207" s="12" t="str">
        <f>"≥17h"</f>
        <v>≥17h</v>
      </c>
      <c r="K1207" s="12" t="s">
        <v>47</v>
      </c>
      <c r="L1207" s="69" t="s">
        <v>518</v>
      </c>
      <c r="M1207" s="148">
        <v>1</v>
      </c>
      <c r="N1207" s="158"/>
      <c r="O1207" s="149"/>
      <c r="P1207" s="149"/>
      <c r="Q1207" s="149"/>
      <c r="R1207" s="149"/>
      <c r="S1207" s="149"/>
      <c r="T1207" s="150"/>
      <c r="U1207" s="132" t="s">
        <v>385</v>
      </c>
      <c r="V1207" s="133" t="str">
        <f>VLOOKUP(A1207,DB_ACS_Q1_Q4!$A$4:$AD$1328,13)</f>
        <v>Electricidad</v>
      </c>
      <c r="W1207" s="134" t="str">
        <f>VLOOKUP(A1207,DB_REF_Q1_Q4!$A$4:$AD$1328,13)</f>
        <v>Bomba de calor aire</v>
      </c>
    </row>
    <row r="1208" spans="1:23" ht="12" customHeight="1">
      <c r="A1208" s="10">
        <v>1204</v>
      </c>
      <c r="B1208" s="69" t="s">
        <v>81</v>
      </c>
      <c r="C1208" s="69" t="s">
        <v>81</v>
      </c>
      <c r="D1208" s="11" t="s">
        <v>25</v>
      </c>
      <c r="E1208" s="11" t="s">
        <v>303</v>
      </c>
      <c r="F1208" s="12" t="s">
        <v>48</v>
      </c>
      <c r="G1208" s="12" t="s">
        <v>510</v>
      </c>
      <c r="H1208" s="12" t="s">
        <v>306</v>
      </c>
      <c r="I1208" s="103" t="s">
        <v>504</v>
      </c>
      <c r="J1208" s="11" t="str">
        <f>"12-16h"</f>
        <v>12-16h</v>
      </c>
      <c r="K1208" s="12" t="s">
        <v>513</v>
      </c>
      <c r="L1208" s="69" t="s">
        <v>518</v>
      </c>
      <c r="M1208" s="148">
        <v>1</v>
      </c>
      <c r="N1208" s="158"/>
      <c r="O1208" s="149"/>
      <c r="P1208" s="149"/>
      <c r="Q1208" s="149"/>
      <c r="R1208" s="149"/>
      <c r="S1208" s="149"/>
      <c r="T1208" s="150"/>
      <c r="U1208" s="132" t="s">
        <v>385</v>
      </c>
      <c r="V1208" s="133" t="str">
        <f>VLOOKUP(A1208,DB_ACS_Q1_Q4!$A$4:$AD$1328,13)</f>
        <v>Gas Natural</v>
      </c>
      <c r="W1208" s="134" t="str">
        <f>VLOOKUP(A1208,DB_REF_Q1_Q4!$A$4:$AD$1328,13)</f>
        <v>Bomba de calor aire</v>
      </c>
    </row>
    <row r="1209" spans="1:23" ht="12" customHeight="1">
      <c r="A1209" s="10">
        <v>1205</v>
      </c>
      <c r="B1209" s="69" t="s">
        <v>166</v>
      </c>
      <c r="C1209" s="69" t="s">
        <v>166</v>
      </c>
      <c r="D1209" s="11" t="s">
        <v>51</v>
      </c>
      <c r="E1209" s="11" t="s">
        <v>303</v>
      </c>
      <c r="F1209" s="12" t="s">
        <v>49</v>
      </c>
      <c r="G1209" s="12" t="s">
        <v>310</v>
      </c>
      <c r="H1209" s="12" t="s">
        <v>306</v>
      </c>
      <c r="I1209" s="11" t="s">
        <v>504</v>
      </c>
      <c r="J1209" s="12" t="str">
        <f>"≥17h"</f>
        <v>≥17h</v>
      </c>
      <c r="K1209" s="12" t="s">
        <v>513</v>
      </c>
      <c r="L1209" s="69" t="s">
        <v>518</v>
      </c>
      <c r="M1209" s="148">
        <v>1</v>
      </c>
      <c r="N1209" s="158"/>
      <c r="O1209" s="149"/>
      <c r="P1209" s="149"/>
      <c r="Q1209" s="149"/>
      <c r="R1209" s="149"/>
      <c r="S1209" s="149"/>
      <c r="T1209" s="150"/>
      <c r="U1209" s="132" t="s">
        <v>373</v>
      </c>
      <c r="V1209" s="133" t="str">
        <f>VLOOKUP(A1209,DB_ACS_Q1_Q4!$A$4:$AD$1328,13)</f>
        <v>Gas Natural</v>
      </c>
      <c r="W1209" s="134" t="str">
        <f>VLOOKUP(A1209,DB_REF_Q1_Q4!$A$4:$AD$1328,13)</f>
        <v>Bomba de calor aire</v>
      </c>
    </row>
    <row r="1210" spans="1:23" ht="12" customHeight="1">
      <c r="A1210" s="10">
        <v>1206</v>
      </c>
      <c r="B1210" s="69" t="s">
        <v>81</v>
      </c>
      <c r="C1210" s="69" t="s">
        <v>81</v>
      </c>
      <c r="D1210" s="11" t="s">
        <v>51</v>
      </c>
      <c r="E1210" s="11" t="s">
        <v>303</v>
      </c>
      <c r="F1210" s="12" t="s">
        <v>48</v>
      </c>
      <c r="G1210" s="12" t="s">
        <v>510</v>
      </c>
      <c r="H1210" s="12" t="s">
        <v>308</v>
      </c>
      <c r="I1210" s="103" t="s">
        <v>504</v>
      </c>
      <c r="J1210" s="12" t="str">
        <f>"≥17h"</f>
        <v>≥17h</v>
      </c>
      <c r="K1210" s="12" t="s">
        <v>47</v>
      </c>
      <c r="L1210" s="69" t="s">
        <v>518</v>
      </c>
      <c r="M1210" s="148"/>
      <c r="N1210" s="158"/>
      <c r="O1210" s="149"/>
      <c r="P1210" s="149"/>
      <c r="Q1210" s="149"/>
      <c r="R1210" s="149">
        <v>1</v>
      </c>
      <c r="S1210" s="149"/>
      <c r="T1210" s="150"/>
      <c r="U1210" s="132" t="s">
        <v>371</v>
      </c>
      <c r="V1210" s="133" t="str">
        <f>VLOOKUP(A1210,DB_ACS_Q1_Q4!$A$4:$AD$1328,13)</f>
        <v>Solar Térmica</v>
      </c>
      <c r="W1210" s="134" t="str">
        <f>VLOOKUP(A1210,DB_REF_Q1_Q4!$A$4:$AD$1328,13)</f>
        <v>Ninguno</v>
      </c>
    </row>
    <row r="1211" spans="1:23" ht="12" customHeight="1">
      <c r="A1211" s="10">
        <v>1207</v>
      </c>
      <c r="B1211" s="69" t="s">
        <v>81</v>
      </c>
      <c r="C1211" s="69" t="s">
        <v>81</v>
      </c>
      <c r="D1211" s="11" t="s">
        <v>51</v>
      </c>
      <c r="E1211" s="11" t="s">
        <v>303</v>
      </c>
      <c r="F1211" s="12" t="s">
        <v>48</v>
      </c>
      <c r="G1211" s="12" t="s">
        <v>310</v>
      </c>
      <c r="H1211" s="12" t="s">
        <v>306</v>
      </c>
      <c r="I1211" s="103" t="s">
        <v>504</v>
      </c>
      <c r="J1211" s="12" t="str">
        <f>"≥17h"</f>
        <v>≥17h</v>
      </c>
      <c r="K1211" s="12" t="s">
        <v>513</v>
      </c>
      <c r="L1211" s="69" t="s">
        <v>518</v>
      </c>
      <c r="M1211" s="148">
        <v>1</v>
      </c>
      <c r="N1211" s="158"/>
      <c r="O1211" s="149"/>
      <c r="P1211" s="149"/>
      <c r="Q1211" s="149"/>
      <c r="R1211" s="149"/>
      <c r="S1211" s="149"/>
      <c r="T1211" s="150"/>
      <c r="U1211" s="132" t="s">
        <v>342</v>
      </c>
      <c r="V1211" s="133" t="str">
        <f>VLOOKUP(A1211,DB_ACS_Q1_Q4!$A$4:$AD$1328,13)</f>
        <v>Gas Natural</v>
      </c>
      <c r="W1211" s="134" t="str">
        <f>VLOOKUP(A1211,DB_REF_Q1_Q4!$A$4:$AD$1328,13)</f>
        <v>AC Eléctrico</v>
      </c>
    </row>
    <row r="1212" spans="1:23" ht="12" customHeight="1">
      <c r="A1212" s="10">
        <v>1208</v>
      </c>
      <c r="B1212" s="69" t="s">
        <v>67</v>
      </c>
      <c r="C1212" s="69" t="s">
        <v>67</v>
      </c>
      <c r="D1212" s="11" t="s">
        <v>25</v>
      </c>
      <c r="E1212" s="11" t="s">
        <v>304</v>
      </c>
      <c r="F1212" s="12" t="s">
        <v>50</v>
      </c>
      <c r="G1212" s="12" t="s">
        <v>310</v>
      </c>
      <c r="H1212" s="12" t="s">
        <v>306</v>
      </c>
      <c r="I1212" s="11" t="s">
        <v>504</v>
      </c>
      <c r="J1212" s="11" t="str">
        <f>"12-16h"</f>
        <v>12-16h</v>
      </c>
      <c r="K1212" s="12" t="s">
        <v>513</v>
      </c>
      <c r="L1212" s="69" t="s">
        <v>518</v>
      </c>
      <c r="M1212" s="148">
        <v>1</v>
      </c>
      <c r="N1212" s="158"/>
      <c r="O1212" s="149"/>
      <c r="P1212" s="149"/>
      <c r="Q1212" s="149"/>
      <c r="R1212" s="149"/>
      <c r="S1212" s="149"/>
      <c r="T1212" s="150"/>
      <c r="U1212" s="132" t="s">
        <v>385</v>
      </c>
      <c r="V1212" s="133" t="str">
        <f>VLOOKUP(A1212,DB_ACS_Q1_Q4!$A$4:$AD$1328,13)</f>
        <v>Gas Natural</v>
      </c>
      <c r="W1212" s="134" t="str">
        <f>VLOOKUP(A1212,DB_REF_Q1_Q4!$A$4:$AD$1328,13)</f>
        <v>Bomba de calor aire</v>
      </c>
    </row>
    <row r="1213" spans="1:23" ht="12" customHeight="1">
      <c r="A1213" s="10">
        <v>1209</v>
      </c>
      <c r="B1213" s="69" t="s">
        <v>67</v>
      </c>
      <c r="C1213" s="69" t="s">
        <v>67</v>
      </c>
      <c r="D1213" s="11" t="s">
        <v>51</v>
      </c>
      <c r="E1213" s="11" t="s">
        <v>304</v>
      </c>
      <c r="F1213" s="12" t="s">
        <v>48</v>
      </c>
      <c r="G1213" s="12" t="s">
        <v>310</v>
      </c>
      <c r="H1213" s="12" t="s">
        <v>306</v>
      </c>
      <c r="I1213" s="11" t="s">
        <v>504</v>
      </c>
      <c r="J1213" s="12" t="str">
        <f t="shared" ref="J1213:J1218" si="47">"≥17h"</f>
        <v>≥17h</v>
      </c>
      <c r="K1213" s="12" t="s">
        <v>512</v>
      </c>
      <c r="L1213" s="69" t="s">
        <v>518</v>
      </c>
      <c r="M1213" s="148">
        <v>1</v>
      </c>
      <c r="N1213" s="158"/>
      <c r="O1213" s="149"/>
      <c r="P1213" s="149"/>
      <c r="Q1213" s="149"/>
      <c r="R1213" s="149"/>
      <c r="S1213" s="149"/>
      <c r="T1213" s="150"/>
      <c r="U1213" s="132" t="s">
        <v>371</v>
      </c>
      <c r="V1213" s="133" t="str">
        <f>VLOOKUP(A1213,DB_ACS_Q1_Q4!$A$4:$AD$1328,13)</f>
        <v>Electricidad</v>
      </c>
      <c r="W1213" s="134" t="str">
        <f>VLOOKUP(A1213,DB_REF_Q1_Q4!$A$4:$AD$1328,13)</f>
        <v>AC Eléctrico</v>
      </c>
    </row>
    <row r="1214" spans="1:23" ht="12" customHeight="1">
      <c r="A1214" s="10">
        <v>1210</v>
      </c>
      <c r="B1214" s="69" t="s">
        <v>67</v>
      </c>
      <c r="C1214" s="69" t="s">
        <v>67</v>
      </c>
      <c r="D1214" s="11" t="s">
        <v>25</v>
      </c>
      <c r="E1214" s="11" t="s">
        <v>303</v>
      </c>
      <c r="F1214" s="12" t="s">
        <v>50</v>
      </c>
      <c r="G1214" s="12" t="s">
        <v>310</v>
      </c>
      <c r="H1214" s="12" t="s">
        <v>306</v>
      </c>
      <c r="I1214" s="103" t="s">
        <v>505</v>
      </c>
      <c r="J1214" s="12" t="str">
        <f t="shared" si="47"/>
        <v>≥17h</v>
      </c>
      <c r="K1214" s="12" t="s">
        <v>512</v>
      </c>
      <c r="L1214" s="69" t="s">
        <v>518</v>
      </c>
      <c r="M1214" s="148">
        <v>1</v>
      </c>
      <c r="N1214" s="158"/>
      <c r="O1214" s="149"/>
      <c r="P1214" s="149"/>
      <c r="Q1214" s="149"/>
      <c r="R1214" s="149"/>
      <c r="S1214" s="149"/>
      <c r="T1214" s="150"/>
      <c r="U1214" s="132" t="s">
        <v>385</v>
      </c>
      <c r="V1214" s="133" t="str">
        <f>VLOOKUP(A1214,DB_ACS_Q1_Q4!$A$4:$AD$1328,13)</f>
        <v>Gas Natural</v>
      </c>
      <c r="W1214" s="134" t="str">
        <f>VLOOKUP(A1214,DB_REF_Q1_Q4!$A$4:$AD$1328,13)</f>
        <v>Bomba de calor agua</v>
      </c>
    </row>
    <row r="1215" spans="1:23" ht="12" customHeight="1">
      <c r="A1215" s="10">
        <v>1211</v>
      </c>
      <c r="B1215" s="69" t="s">
        <v>82</v>
      </c>
      <c r="C1215" s="69" t="s">
        <v>82</v>
      </c>
      <c r="D1215" s="11" t="s">
        <v>51</v>
      </c>
      <c r="E1215" s="11" t="s">
        <v>304</v>
      </c>
      <c r="F1215" s="12" t="s">
        <v>48</v>
      </c>
      <c r="G1215" s="12" t="s">
        <v>310</v>
      </c>
      <c r="H1215" s="12" t="s">
        <v>306</v>
      </c>
      <c r="I1215" s="103" t="s">
        <v>505</v>
      </c>
      <c r="J1215" s="12" t="str">
        <f t="shared" si="47"/>
        <v>≥17h</v>
      </c>
      <c r="K1215" s="12" t="s">
        <v>47</v>
      </c>
      <c r="L1215" s="69" t="s">
        <v>518</v>
      </c>
      <c r="M1215" s="148"/>
      <c r="N1215" s="158"/>
      <c r="O1215" s="149"/>
      <c r="P1215" s="149">
        <v>1</v>
      </c>
      <c r="Q1215" s="149"/>
      <c r="R1215" s="149"/>
      <c r="S1215" s="149"/>
      <c r="T1215" s="150"/>
      <c r="U1215" s="132" t="s">
        <v>371</v>
      </c>
      <c r="V1215" s="133" t="str">
        <f>VLOOKUP(A1215,DB_ACS_Q1_Q4!$A$4:$AD$1328,13)</f>
        <v>Gas Natural</v>
      </c>
      <c r="W1215" s="134" t="str">
        <f>VLOOKUP(A1215,DB_REF_Q1_Q4!$A$4:$AD$1328,13)</f>
        <v>AC Eléctrico</v>
      </c>
    </row>
    <row r="1216" spans="1:23" ht="12" customHeight="1">
      <c r="A1216" s="10">
        <v>1212</v>
      </c>
      <c r="B1216" s="69" t="s">
        <v>82</v>
      </c>
      <c r="C1216" s="69" t="s">
        <v>82</v>
      </c>
      <c r="D1216" s="11" t="s">
        <v>25</v>
      </c>
      <c r="E1216" s="11" t="s">
        <v>304</v>
      </c>
      <c r="F1216" s="12" t="s">
        <v>48</v>
      </c>
      <c r="G1216" s="12" t="s">
        <v>310</v>
      </c>
      <c r="H1216" s="12" t="s">
        <v>306</v>
      </c>
      <c r="I1216" s="11" t="s">
        <v>507</v>
      </c>
      <c r="J1216" s="12" t="str">
        <f t="shared" si="47"/>
        <v>≥17h</v>
      </c>
      <c r="K1216" s="12" t="s">
        <v>513</v>
      </c>
      <c r="L1216" s="69" t="s">
        <v>518</v>
      </c>
      <c r="M1216" s="148">
        <v>1</v>
      </c>
      <c r="N1216" s="158"/>
      <c r="O1216" s="149"/>
      <c r="P1216" s="149">
        <v>1</v>
      </c>
      <c r="Q1216" s="149"/>
      <c r="R1216" s="149"/>
      <c r="S1216" s="149"/>
      <c r="T1216" s="150"/>
      <c r="U1216" s="132" t="s">
        <v>371</v>
      </c>
      <c r="V1216" s="133" t="str">
        <f>VLOOKUP(A1216,DB_ACS_Q1_Q4!$A$4:$AD$1328,13)</f>
        <v>Electricidad</v>
      </c>
      <c r="W1216" s="134" t="str">
        <f>VLOOKUP(A1216,DB_REF_Q1_Q4!$A$4:$AD$1328,13)</f>
        <v>Ninguno</v>
      </c>
    </row>
    <row r="1217" spans="1:23" ht="12" customHeight="1">
      <c r="A1217" s="10">
        <v>1213</v>
      </c>
      <c r="B1217" s="69" t="s">
        <v>82</v>
      </c>
      <c r="C1217" s="69" t="s">
        <v>82</v>
      </c>
      <c r="D1217" s="11" t="s">
        <v>51</v>
      </c>
      <c r="E1217" s="11" t="s">
        <v>303</v>
      </c>
      <c r="F1217" s="12" t="s">
        <v>49</v>
      </c>
      <c r="G1217" s="12" t="s">
        <v>510</v>
      </c>
      <c r="H1217" s="12" t="s">
        <v>306</v>
      </c>
      <c r="I1217" s="103" t="s">
        <v>504</v>
      </c>
      <c r="J1217" s="12" t="str">
        <f t="shared" si="47"/>
        <v>≥17h</v>
      </c>
      <c r="K1217" s="12" t="s">
        <v>512</v>
      </c>
      <c r="L1217" s="69" t="s">
        <v>518</v>
      </c>
      <c r="M1217" s="148">
        <v>1</v>
      </c>
      <c r="N1217" s="158"/>
      <c r="O1217" s="149"/>
      <c r="P1217" s="149"/>
      <c r="Q1217" s="149"/>
      <c r="R1217" s="149"/>
      <c r="S1217" s="149"/>
      <c r="T1217" s="150"/>
      <c r="U1217" s="132" t="s">
        <v>385</v>
      </c>
      <c r="V1217" s="133" t="str">
        <f>VLOOKUP(A1217,DB_ACS_Q1_Q4!$A$4:$AD$1328,13)</f>
        <v>Gas Natural</v>
      </c>
      <c r="W1217" s="134" t="str">
        <f>VLOOKUP(A1217,DB_REF_Q1_Q4!$A$4:$AD$1328,13)</f>
        <v>Bomba de calor aire</v>
      </c>
    </row>
    <row r="1218" spans="1:23" ht="12" customHeight="1">
      <c r="A1218" s="10">
        <v>1214</v>
      </c>
      <c r="B1218" s="69" t="s">
        <v>82</v>
      </c>
      <c r="C1218" s="69" t="s">
        <v>82</v>
      </c>
      <c r="D1218" s="11" t="str">
        <f>"+60"</f>
        <v>+60</v>
      </c>
      <c r="E1218" s="11" t="s">
        <v>304</v>
      </c>
      <c r="F1218" s="12" t="s">
        <v>49</v>
      </c>
      <c r="G1218" s="12" t="s">
        <v>510</v>
      </c>
      <c r="H1218" s="12" t="s">
        <v>306</v>
      </c>
      <c r="I1218" s="103" t="s">
        <v>504</v>
      </c>
      <c r="J1218" s="12" t="str">
        <f t="shared" si="47"/>
        <v>≥17h</v>
      </c>
      <c r="K1218" s="12" t="s">
        <v>512</v>
      </c>
      <c r="L1218" s="69" t="s">
        <v>518</v>
      </c>
      <c r="M1218" s="148">
        <v>1</v>
      </c>
      <c r="N1218" s="158"/>
      <c r="O1218" s="149"/>
      <c r="P1218" s="149"/>
      <c r="Q1218" s="149"/>
      <c r="R1218" s="149"/>
      <c r="S1218" s="149"/>
      <c r="T1218" s="150"/>
      <c r="U1218" s="132" t="s">
        <v>371</v>
      </c>
      <c r="V1218" s="133" t="str">
        <f>VLOOKUP(A1218,DB_ACS_Q1_Q4!$A$4:$AD$1328,13)</f>
        <v>GLP</v>
      </c>
      <c r="W1218" s="134" t="str">
        <f>VLOOKUP(A1218,DB_REF_Q1_Q4!$A$4:$AD$1328,13)</f>
        <v>Ninguno</v>
      </c>
    </row>
    <row r="1219" spans="1:23" ht="12" customHeight="1">
      <c r="A1219" s="10">
        <v>1215</v>
      </c>
      <c r="B1219" s="69" t="s">
        <v>82</v>
      </c>
      <c r="C1219" s="69" t="s">
        <v>82</v>
      </c>
      <c r="D1219" s="11" t="s">
        <v>51</v>
      </c>
      <c r="E1219" s="11" t="s">
        <v>303</v>
      </c>
      <c r="F1219" s="12" t="s">
        <v>48</v>
      </c>
      <c r="G1219" s="12" t="s">
        <v>310</v>
      </c>
      <c r="H1219" s="12" t="s">
        <v>306</v>
      </c>
      <c r="I1219" s="11" t="s">
        <v>504</v>
      </c>
      <c r="J1219" s="11" t="str">
        <f>"12-16h"</f>
        <v>12-16h</v>
      </c>
      <c r="K1219" s="12" t="s">
        <v>512</v>
      </c>
      <c r="L1219" s="69" t="s">
        <v>518</v>
      </c>
      <c r="M1219" s="148">
        <v>1</v>
      </c>
      <c r="N1219" s="158"/>
      <c r="O1219" s="149"/>
      <c r="P1219" s="149"/>
      <c r="Q1219" s="149"/>
      <c r="R1219" s="149"/>
      <c r="S1219" s="149"/>
      <c r="T1219" s="150"/>
      <c r="U1219" s="132" t="s">
        <v>385</v>
      </c>
      <c r="V1219" s="133" t="str">
        <f>VLOOKUP(A1219,DB_ACS_Q1_Q4!$A$4:$AD$1328,13)</f>
        <v>Gas Natural</v>
      </c>
      <c r="W1219" s="134" t="str">
        <f>VLOOKUP(A1219,DB_REF_Q1_Q4!$A$4:$AD$1328,13)</f>
        <v>Bomba de calor aire</v>
      </c>
    </row>
    <row r="1220" spans="1:23" ht="12" customHeight="1">
      <c r="A1220" s="10">
        <v>1216</v>
      </c>
      <c r="B1220" s="69" t="s">
        <v>82</v>
      </c>
      <c r="C1220" s="69" t="s">
        <v>82</v>
      </c>
      <c r="D1220" s="11" t="str">
        <f>"+60"</f>
        <v>+60</v>
      </c>
      <c r="E1220" s="11" t="s">
        <v>303</v>
      </c>
      <c r="F1220" s="12" t="s">
        <v>49</v>
      </c>
      <c r="G1220" s="12" t="s">
        <v>310</v>
      </c>
      <c r="H1220" s="12" t="s">
        <v>306</v>
      </c>
      <c r="I1220" s="103" t="s">
        <v>505</v>
      </c>
      <c r="J1220" s="11" t="str">
        <f>"12-16h"</f>
        <v>12-16h</v>
      </c>
      <c r="K1220" s="12" t="s">
        <v>512</v>
      </c>
      <c r="L1220" s="69" t="s">
        <v>518</v>
      </c>
      <c r="M1220" s="148"/>
      <c r="N1220" s="158"/>
      <c r="O1220" s="149">
        <v>1</v>
      </c>
      <c r="P1220" s="149"/>
      <c r="Q1220" s="149"/>
      <c r="R1220" s="149"/>
      <c r="S1220" s="149"/>
      <c r="T1220" s="150"/>
      <c r="U1220" s="132" t="s">
        <v>372</v>
      </c>
      <c r="V1220" s="133" t="str">
        <f>VLOOKUP(A1220,DB_ACS_Q1_Q4!$A$4:$AD$1328,13)</f>
        <v>Gasóleo</v>
      </c>
      <c r="W1220" s="134" t="str">
        <f>VLOOKUP(A1220,DB_REF_Q1_Q4!$A$4:$AD$1328,13)</f>
        <v>AC Eléctrico</v>
      </c>
    </row>
    <row r="1221" spans="1:23" ht="12" customHeight="1">
      <c r="A1221" s="10">
        <v>1217</v>
      </c>
      <c r="B1221" s="69" t="s">
        <v>243</v>
      </c>
      <c r="C1221" s="69" t="s">
        <v>85</v>
      </c>
      <c r="D1221" s="11" t="s">
        <v>51</v>
      </c>
      <c r="E1221" s="11" t="s">
        <v>303</v>
      </c>
      <c r="F1221" s="12" t="s">
        <v>50</v>
      </c>
      <c r="G1221" s="12" t="s">
        <v>310</v>
      </c>
      <c r="H1221" s="12" t="s">
        <v>306</v>
      </c>
      <c r="I1221" s="11" t="s">
        <v>507</v>
      </c>
      <c r="J1221" s="12" t="str">
        <f>"≥17h"</f>
        <v>≥17h</v>
      </c>
      <c r="K1221" s="12" t="s">
        <v>47</v>
      </c>
      <c r="L1221" s="69" t="s">
        <v>518</v>
      </c>
      <c r="M1221" s="148">
        <v>1</v>
      </c>
      <c r="N1221" s="158"/>
      <c r="O1221" s="149"/>
      <c r="P1221" s="149"/>
      <c r="Q1221" s="149"/>
      <c r="R1221" s="149"/>
      <c r="S1221" s="149"/>
      <c r="T1221" s="150"/>
      <c r="U1221" s="132" t="s">
        <v>342</v>
      </c>
      <c r="V1221" s="133" t="str">
        <f>VLOOKUP(A1221,DB_ACS_Q1_Q4!$A$4:$AD$1328,13)</f>
        <v>Electricidad</v>
      </c>
      <c r="W1221" s="134" t="str">
        <f>VLOOKUP(A1221,DB_REF_Q1_Q4!$A$4:$AD$1328,13)</f>
        <v>Ninguno</v>
      </c>
    </row>
    <row r="1222" spans="1:23" ht="12" customHeight="1">
      <c r="A1222" s="10">
        <v>1218</v>
      </c>
      <c r="B1222" s="69" t="s">
        <v>82</v>
      </c>
      <c r="C1222" s="69" t="s">
        <v>82</v>
      </c>
      <c r="D1222" s="11" t="s">
        <v>51</v>
      </c>
      <c r="E1222" s="11" t="s">
        <v>304</v>
      </c>
      <c r="F1222" s="12" t="s">
        <v>50</v>
      </c>
      <c r="G1222" s="12" t="s">
        <v>310</v>
      </c>
      <c r="H1222" s="12" t="s">
        <v>306</v>
      </c>
      <c r="I1222" s="103" t="s">
        <v>504</v>
      </c>
      <c r="J1222" s="11" t="str">
        <f>"12-16h"</f>
        <v>12-16h</v>
      </c>
      <c r="K1222" s="12" t="s">
        <v>513</v>
      </c>
      <c r="L1222" s="69" t="s">
        <v>518</v>
      </c>
      <c r="M1222" s="148">
        <v>1</v>
      </c>
      <c r="N1222" s="158"/>
      <c r="O1222" s="149"/>
      <c r="P1222" s="149"/>
      <c r="Q1222" s="149"/>
      <c r="R1222" s="149"/>
      <c r="S1222" s="149"/>
      <c r="T1222" s="150"/>
      <c r="U1222" s="132" t="s">
        <v>385</v>
      </c>
      <c r="V1222" s="133" t="str">
        <f>VLOOKUP(A1222,DB_ACS_Q1_Q4!$A$4:$AD$1328,13)</f>
        <v>Gas Natural</v>
      </c>
      <c r="W1222" s="134" t="str">
        <f>VLOOKUP(A1222,DB_REF_Q1_Q4!$A$4:$AD$1328,13)</f>
        <v>Bomba de calor aire</v>
      </c>
    </row>
    <row r="1223" spans="1:23" ht="12" customHeight="1">
      <c r="A1223" s="10">
        <v>1219</v>
      </c>
      <c r="B1223" s="69" t="s">
        <v>82</v>
      </c>
      <c r="C1223" s="69" t="s">
        <v>82</v>
      </c>
      <c r="D1223" s="11" t="str">
        <f>"+60"</f>
        <v>+60</v>
      </c>
      <c r="E1223" s="11" t="s">
        <v>304</v>
      </c>
      <c r="F1223" s="12" t="s">
        <v>49</v>
      </c>
      <c r="G1223" s="12" t="s">
        <v>310</v>
      </c>
      <c r="H1223" s="12" t="s">
        <v>306</v>
      </c>
      <c r="I1223" s="103" t="s">
        <v>504</v>
      </c>
      <c r="J1223" s="11" t="str">
        <f>"12-16h"</f>
        <v>12-16h</v>
      </c>
      <c r="K1223" s="12" t="s">
        <v>512</v>
      </c>
      <c r="L1223" s="69" t="s">
        <v>518</v>
      </c>
      <c r="M1223" s="148">
        <v>1</v>
      </c>
      <c r="N1223" s="158"/>
      <c r="O1223" s="149"/>
      <c r="P1223" s="149"/>
      <c r="Q1223" s="149"/>
      <c r="R1223" s="149"/>
      <c r="S1223" s="149"/>
      <c r="T1223" s="150"/>
      <c r="U1223" s="132" t="s">
        <v>373</v>
      </c>
      <c r="V1223" s="133" t="str">
        <f>VLOOKUP(A1223,DB_ACS_Q1_Q4!$A$4:$AD$1328,13)</f>
        <v>Gas Natural</v>
      </c>
      <c r="W1223" s="134" t="str">
        <f>VLOOKUP(A1223,DB_REF_Q1_Q4!$A$4:$AD$1328,13)</f>
        <v>Ninguno</v>
      </c>
    </row>
    <row r="1224" spans="1:23" ht="12" customHeight="1">
      <c r="A1224" s="10">
        <v>1220</v>
      </c>
      <c r="B1224" s="69" t="s">
        <v>190</v>
      </c>
      <c r="C1224" s="69" t="s">
        <v>190</v>
      </c>
      <c r="D1224" s="11" t="s">
        <v>51</v>
      </c>
      <c r="E1224" s="11" t="s">
        <v>303</v>
      </c>
      <c r="F1224" s="12" t="s">
        <v>50</v>
      </c>
      <c r="G1224" s="12" t="s">
        <v>310</v>
      </c>
      <c r="H1224" s="12" t="s">
        <v>306</v>
      </c>
      <c r="I1224" s="103" t="s">
        <v>504</v>
      </c>
      <c r="J1224" s="11" t="str">
        <f>"12-16h"</f>
        <v>12-16h</v>
      </c>
      <c r="K1224" s="12" t="s">
        <v>512</v>
      </c>
      <c r="L1224" s="69" t="s">
        <v>518</v>
      </c>
      <c r="M1224" s="148"/>
      <c r="N1224" s="158"/>
      <c r="O1224" s="149"/>
      <c r="P1224" s="149">
        <v>1</v>
      </c>
      <c r="Q1224" s="149"/>
      <c r="R1224" s="149"/>
      <c r="S1224" s="149"/>
      <c r="T1224" s="150"/>
      <c r="U1224" s="132" t="s">
        <v>371</v>
      </c>
      <c r="V1224" s="133" t="str">
        <f>VLOOKUP(A1224,DB_ACS_Q1_Q4!$A$4:$AD$1328,13)</f>
        <v>Gas Natural</v>
      </c>
      <c r="W1224" s="134" t="str">
        <f>VLOOKUP(A1224,DB_REF_Q1_Q4!$A$4:$AD$1328,13)</f>
        <v>AC Eléctrico</v>
      </c>
    </row>
    <row r="1225" spans="1:23" ht="12" customHeight="1">
      <c r="A1225" s="10">
        <v>1221</v>
      </c>
      <c r="B1225" s="69" t="s">
        <v>82</v>
      </c>
      <c r="C1225" s="69" t="s">
        <v>82</v>
      </c>
      <c r="D1225" s="11" t="s">
        <v>51</v>
      </c>
      <c r="E1225" s="11" t="s">
        <v>304</v>
      </c>
      <c r="F1225" s="12" t="s">
        <v>49</v>
      </c>
      <c r="G1225" s="12" t="s">
        <v>310</v>
      </c>
      <c r="H1225" s="12" t="s">
        <v>306</v>
      </c>
      <c r="I1225" s="11" t="s">
        <v>507</v>
      </c>
      <c r="J1225" s="11" t="str">
        <f>"12-16h"</f>
        <v>12-16h</v>
      </c>
      <c r="K1225" s="12" t="s">
        <v>512</v>
      </c>
      <c r="L1225" s="69" t="s">
        <v>518</v>
      </c>
      <c r="M1225" s="148">
        <v>1</v>
      </c>
      <c r="N1225" s="158"/>
      <c r="O1225" s="149"/>
      <c r="P1225" s="149"/>
      <c r="Q1225" s="149"/>
      <c r="R1225" s="149"/>
      <c r="S1225" s="149"/>
      <c r="T1225" s="150"/>
      <c r="U1225" s="132" t="s">
        <v>371</v>
      </c>
      <c r="V1225" s="133" t="str">
        <f>VLOOKUP(A1225,DB_ACS_Q1_Q4!$A$4:$AD$1328,13)</f>
        <v>Gas Natural</v>
      </c>
      <c r="W1225" s="134" t="str">
        <f>VLOOKUP(A1225,DB_REF_Q1_Q4!$A$4:$AD$1328,13)</f>
        <v>Ninguno</v>
      </c>
    </row>
    <row r="1226" spans="1:23" ht="12" customHeight="1">
      <c r="A1226" s="10">
        <v>1222</v>
      </c>
      <c r="B1226" s="69" t="s">
        <v>166</v>
      </c>
      <c r="C1226" s="69" t="s">
        <v>166</v>
      </c>
      <c r="D1226" s="11" t="s">
        <v>25</v>
      </c>
      <c r="E1226" s="11" t="s">
        <v>303</v>
      </c>
      <c r="F1226" s="12" t="s">
        <v>48</v>
      </c>
      <c r="G1226" s="12" t="s">
        <v>310</v>
      </c>
      <c r="H1226" s="12" t="s">
        <v>307</v>
      </c>
      <c r="I1226" s="12" t="s">
        <v>505</v>
      </c>
      <c r="J1226" s="12" t="str">
        <f>"≥17h"</f>
        <v>≥17h</v>
      </c>
      <c r="K1226" s="12" t="s">
        <v>47</v>
      </c>
      <c r="L1226" s="69" t="s">
        <v>518</v>
      </c>
      <c r="M1226" s="148"/>
      <c r="N1226" s="158"/>
      <c r="O1226" s="149"/>
      <c r="P1226" s="149"/>
      <c r="Q1226" s="149"/>
      <c r="R1226" s="149">
        <v>1</v>
      </c>
      <c r="S1226" s="149"/>
      <c r="T1226" s="150"/>
      <c r="U1226" s="132" t="s">
        <v>385</v>
      </c>
      <c r="V1226" s="133" t="str">
        <f>VLOOKUP(A1226,DB_ACS_Q1_Q4!$A$4:$AD$1328,13)</f>
        <v>Electricidad</v>
      </c>
      <c r="W1226" s="134" t="str">
        <f>VLOOKUP(A1226,DB_REF_Q1_Q4!$A$4:$AD$1328,13)</f>
        <v>Bomba de calor agua</v>
      </c>
    </row>
    <row r="1227" spans="1:23" ht="12" customHeight="1">
      <c r="A1227" s="10">
        <v>1223</v>
      </c>
      <c r="B1227" s="69" t="s">
        <v>190</v>
      </c>
      <c r="C1227" s="69" t="s">
        <v>190</v>
      </c>
      <c r="D1227" s="11" t="s">
        <v>25</v>
      </c>
      <c r="E1227" s="11" t="s">
        <v>304</v>
      </c>
      <c r="F1227" s="12" t="s">
        <v>48</v>
      </c>
      <c r="G1227" s="12" t="s">
        <v>310</v>
      </c>
      <c r="H1227" s="12" t="s">
        <v>306</v>
      </c>
      <c r="I1227" s="11" t="s">
        <v>507</v>
      </c>
      <c r="J1227" s="12" t="str">
        <f>"≥17h"</f>
        <v>≥17h</v>
      </c>
      <c r="K1227" s="12" t="s">
        <v>512</v>
      </c>
      <c r="L1227" s="69" t="s">
        <v>518</v>
      </c>
      <c r="M1227" s="148">
        <v>1</v>
      </c>
      <c r="N1227" s="158"/>
      <c r="O1227" s="149"/>
      <c r="P1227" s="149"/>
      <c r="Q1227" s="149"/>
      <c r="R1227" s="149"/>
      <c r="S1227" s="149"/>
      <c r="T1227" s="150"/>
      <c r="U1227" s="132" t="s">
        <v>371</v>
      </c>
      <c r="V1227" s="133" t="str">
        <f>VLOOKUP(A1227,DB_ACS_Q1_Q4!$A$4:$AD$1328,13)</f>
        <v>Electricidad</v>
      </c>
      <c r="W1227" s="134" t="str">
        <f>VLOOKUP(A1227,DB_REF_Q1_Q4!$A$4:$AD$1328,13)</f>
        <v>Bomba de calor aire</v>
      </c>
    </row>
    <row r="1228" spans="1:23" ht="12" customHeight="1">
      <c r="A1228" s="10">
        <v>1224</v>
      </c>
      <c r="B1228" s="69" t="s">
        <v>166</v>
      </c>
      <c r="C1228" s="69" t="s">
        <v>166</v>
      </c>
      <c r="D1228" s="11" t="s">
        <v>51</v>
      </c>
      <c r="E1228" s="11" t="s">
        <v>303</v>
      </c>
      <c r="F1228" s="12" t="s">
        <v>48</v>
      </c>
      <c r="G1228" s="12" t="s">
        <v>310</v>
      </c>
      <c r="H1228" s="12" t="s">
        <v>308</v>
      </c>
      <c r="I1228" s="11" t="s">
        <v>507</v>
      </c>
      <c r="J1228" s="11" t="str">
        <f>"≤12h"</f>
        <v>≤12h</v>
      </c>
      <c r="K1228" s="12" t="s">
        <v>513</v>
      </c>
      <c r="L1228" s="69" t="s">
        <v>518</v>
      </c>
      <c r="M1228" s="148">
        <v>1</v>
      </c>
      <c r="N1228" s="158">
        <v>1</v>
      </c>
      <c r="O1228" s="149"/>
      <c r="P1228" s="149"/>
      <c r="Q1228" s="149"/>
      <c r="R1228" s="149">
        <v>1</v>
      </c>
      <c r="S1228" s="149"/>
      <c r="T1228" s="150"/>
      <c r="U1228" s="132" t="s">
        <v>375</v>
      </c>
      <c r="V1228" s="133" t="str">
        <f>VLOOKUP(A1228,DB_ACS_Q1_Q4!$A$4:$AD$1328,13)</f>
        <v>Electricidad</v>
      </c>
      <c r="W1228" s="134" t="str">
        <f>VLOOKUP(A1228,DB_REF_Q1_Q4!$A$4:$AD$1328,13)</f>
        <v>Ninguno</v>
      </c>
    </row>
    <row r="1229" spans="1:23" ht="12" customHeight="1">
      <c r="A1229" s="10">
        <v>1225</v>
      </c>
      <c r="B1229" s="69" t="s">
        <v>211</v>
      </c>
      <c r="C1229" s="69" t="s">
        <v>211</v>
      </c>
      <c r="D1229" s="11" t="s">
        <v>51</v>
      </c>
      <c r="E1229" s="11" t="s">
        <v>303</v>
      </c>
      <c r="F1229" s="12" t="s">
        <v>48</v>
      </c>
      <c r="G1229" s="12" t="s">
        <v>310</v>
      </c>
      <c r="H1229" s="12" t="s">
        <v>306</v>
      </c>
      <c r="I1229" s="11" t="s">
        <v>507</v>
      </c>
      <c r="J1229" s="11" t="str">
        <f>"12-16h"</f>
        <v>12-16h</v>
      </c>
      <c r="K1229" s="12" t="s">
        <v>513</v>
      </c>
      <c r="L1229" s="69" t="s">
        <v>518</v>
      </c>
      <c r="M1229" s="148">
        <v>1</v>
      </c>
      <c r="N1229" s="158"/>
      <c r="O1229" s="149"/>
      <c r="P1229" s="149"/>
      <c r="Q1229" s="149"/>
      <c r="R1229" s="149"/>
      <c r="S1229" s="149"/>
      <c r="T1229" s="150"/>
      <c r="U1229" s="132" t="s">
        <v>385</v>
      </c>
      <c r="V1229" s="133" t="str">
        <f>VLOOKUP(A1229,DB_ACS_Q1_Q4!$A$4:$AD$1328,13)</f>
        <v>Gas Natural</v>
      </c>
      <c r="W1229" s="134" t="str">
        <f>VLOOKUP(A1229,DB_REF_Q1_Q4!$A$4:$AD$1328,13)</f>
        <v>Bomba de calor aire</v>
      </c>
    </row>
    <row r="1230" spans="1:23" ht="12" customHeight="1">
      <c r="A1230" s="10">
        <v>1226</v>
      </c>
      <c r="B1230" s="69" t="s">
        <v>166</v>
      </c>
      <c r="C1230" s="69" t="s">
        <v>166</v>
      </c>
      <c r="D1230" s="11" t="s">
        <v>25</v>
      </c>
      <c r="E1230" s="11" t="s">
        <v>303</v>
      </c>
      <c r="F1230" s="12" t="s">
        <v>49</v>
      </c>
      <c r="G1230" s="12" t="s">
        <v>510</v>
      </c>
      <c r="H1230" s="12" t="s">
        <v>306</v>
      </c>
      <c r="I1230" s="11" t="s">
        <v>504</v>
      </c>
      <c r="J1230" s="12" t="str">
        <f>"≥17h"</f>
        <v>≥17h</v>
      </c>
      <c r="K1230" s="12" t="s">
        <v>47</v>
      </c>
      <c r="L1230" s="69" t="s">
        <v>518</v>
      </c>
      <c r="M1230" s="148">
        <v>1</v>
      </c>
      <c r="N1230" s="158"/>
      <c r="O1230" s="149"/>
      <c r="P1230" s="149"/>
      <c r="Q1230" s="149"/>
      <c r="R1230" s="149">
        <v>1</v>
      </c>
      <c r="S1230" s="149"/>
      <c r="T1230" s="150"/>
      <c r="U1230" s="132" t="s">
        <v>373</v>
      </c>
      <c r="V1230" s="133" t="str">
        <f>VLOOKUP(A1230,DB_ACS_Q1_Q4!$A$4:$AD$1328,13)</f>
        <v>Gas Natural</v>
      </c>
      <c r="W1230" s="134" t="str">
        <f>VLOOKUP(A1230,DB_REF_Q1_Q4!$A$4:$AD$1328,13)</f>
        <v>Ninguno</v>
      </c>
    </row>
    <row r="1231" spans="1:23" ht="12" customHeight="1">
      <c r="A1231" s="10">
        <v>1227</v>
      </c>
      <c r="B1231" s="69" t="s">
        <v>211</v>
      </c>
      <c r="C1231" s="69" t="s">
        <v>211</v>
      </c>
      <c r="D1231" s="11" t="s">
        <v>51</v>
      </c>
      <c r="E1231" s="11" t="s">
        <v>304</v>
      </c>
      <c r="F1231" s="12" t="s">
        <v>50</v>
      </c>
      <c r="G1231" s="12" t="s">
        <v>310</v>
      </c>
      <c r="H1231" s="12" t="s">
        <v>306</v>
      </c>
      <c r="I1231" s="11" t="s">
        <v>504</v>
      </c>
      <c r="J1231" s="11" t="str">
        <f>"12-16h"</f>
        <v>12-16h</v>
      </c>
      <c r="K1231" s="12" t="s">
        <v>47</v>
      </c>
      <c r="L1231" s="69" t="s">
        <v>518</v>
      </c>
      <c r="M1231" s="148">
        <v>1</v>
      </c>
      <c r="N1231" s="158"/>
      <c r="O1231" s="149"/>
      <c r="P1231" s="149"/>
      <c r="Q1231" s="149"/>
      <c r="R1231" s="149"/>
      <c r="S1231" s="149"/>
      <c r="T1231" s="150"/>
      <c r="U1231" s="132" t="s">
        <v>342</v>
      </c>
      <c r="V1231" s="133" t="str">
        <f>VLOOKUP(A1231,DB_ACS_Q1_Q4!$A$4:$AD$1328,13)</f>
        <v>GLP</v>
      </c>
      <c r="W1231" s="134" t="str">
        <f>VLOOKUP(A1231,DB_REF_Q1_Q4!$A$4:$AD$1328,13)</f>
        <v>AC Eléctrico</v>
      </c>
    </row>
    <row r="1232" spans="1:23" ht="12" customHeight="1">
      <c r="A1232" s="10">
        <v>1228</v>
      </c>
      <c r="B1232" s="69" t="s">
        <v>211</v>
      </c>
      <c r="C1232" s="69" t="s">
        <v>211</v>
      </c>
      <c r="D1232" s="11" t="s">
        <v>51</v>
      </c>
      <c r="E1232" s="11" t="s">
        <v>303</v>
      </c>
      <c r="F1232" s="12" t="s">
        <v>50</v>
      </c>
      <c r="G1232" s="12" t="s">
        <v>310</v>
      </c>
      <c r="H1232" s="12" t="s">
        <v>307</v>
      </c>
      <c r="I1232" s="103" t="s">
        <v>504</v>
      </c>
      <c r="J1232" s="12" t="str">
        <f>"≥17h"</f>
        <v>≥17h</v>
      </c>
      <c r="K1232" s="12" t="s">
        <v>512</v>
      </c>
      <c r="L1232" s="69" t="s">
        <v>518</v>
      </c>
      <c r="M1232" s="148"/>
      <c r="N1232" s="158"/>
      <c r="O1232" s="149"/>
      <c r="P1232" s="149">
        <v>1</v>
      </c>
      <c r="Q1232" s="149"/>
      <c r="R1232" s="149"/>
      <c r="S1232" s="149"/>
      <c r="T1232" s="150"/>
      <c r="U1232" s="132" t="s">
        <v>342</v>
      </c>
      <c r="V1232" s="133" t="str">
        <f>VLOOKUP(A1232,DB_ACS_Q1_Q4!$A$4:$AD$1328,13)</f>
        <v>GLP</v>
      </c>
      <c r="W1232" s="134" t="str">
        <f>VLOOKUP(A1232,DB_REF_Q1_Q4!$A$4:$AD$1328,13)</f>
        <v>Ninguno</v>
      </c>
    </row>
    <row r="1233" spans="1:23" ht="12" customHeight="1">
      <c r="A1233" s="10">
        <v>1229</v>
      </c>
      <c r="B1233" s="69" t="s">
        <v>211</v>
      </c>
      <c r="C1233" s="69" t="s">
        <v>211</v>
      </c>
      <c r="D1233" s="11" t="s">
        <v>25</v>
      </c>
      <c r="E1233" s="11" t="s">
        <v>303</v>
      </c>
      <c r="F1233" s="12" t="s">
        <v>50</v>
      </c>
      <c r="G1233" s="12" t="s">
        <v>310</v>
      </c>
      <c r="H1233" s="12" t="s">
        <v>306</v>
      </c>
      <c r="I1233" s="11" t="s">
        <v>504</v>
      </c>
      <c r="J1233" s="11" t="str">
        <f>"12-16h"</f>
        <v>12-16h</v>
      </c>
      <c r="K1233" s="12" t="s">
        <v>512</v>
      </c>
      <c r="L1233" s="69" t="s">
        <v>518</v>
      </c>
      <c r="M1233" s="148"/>
      <c r="N1233" s="158"/>
      <c r="O1233" s="149"/>
      <c r="P1233" s="149"/>
      <c r="Q1233" s="149"/>
      <c r="R1233" s="149">
        <v>1</v>
      </c>
      <c r="S1233" s="149"/>
      <c r="T1233" s="150"/>
      <c r="U1233" s="132" t="s">
        <v>309</v>
      </c>
      <c r="V1233" s="133" t="str">
        <f>VLOOKUP(A1233,DB_ACS_Q1_Q4!$A$4:$AD$1328,13)</f>
        <v>Electricidad</v>
      </c>
      <c r="W1233" s="134" t="str">
        <f>VLOOKUP(A1233,DB_REF_Q1_Q4!$A$4:$AD$1328,13)</f>
        <v>AC Eléctrico</v>
      </c>
    </row>
    <row r="1234" spans="1:23" ht="12" customHeight="1">
      <c r="A1234" s="10">
        <v>1230</v>
      </c>
      <c r="B1234" s="69" t="s">
        <v>82</v>
      </c>
      <c r="C1234" s="69" t="s">
        <v>82</v>
      </c>
      <c r="D1234" s="11" t="str">
        <f>"+60"</f>
        <v>+60</v>
      </c>
      <c r="E1234" s="11" t="s">
        <v>304</v>
      </c>
      <c r="F1234" s="12" t="s">
        <v>48</v>
      </c>
      <c r="G1234" s="12" t="s">
        <v>310</v>
      </c>
      <c r="H1234" s="12" t="s">
        <v>306</v>
      </c>
      <c r="I1234" s="11" t="s">
        <v>507</v>
      </c>
      <c r="J1234" s="11" t="str">
        <f>"12-16h"</f>
        <v>12-16h</v>
      </c>
      <c r="K1234" s="12" t="s">
        <v>512</v>
      </c>
      <c r="L1234" s="69" t="s">
        <v>518</v>
      </c>
      <c r="M1234" s="148">
        <v>1</v>
      </c>
      <c r="N1234" s="158"/>
      <c r="O1234" s="149"/>
      <c r="P1234" s="149">
        <v>1</v>
      </c>
      <c r="Q1234" s="149"/>
      <c r="R1234" s="149"/>
      <c r="S1234" s="149"/>
      <c r="T1234" s="150"/>
      <c r="U1234" s="132" t="s">
        <v>342</v>
      </c>
      <c r="V1234" s="133" t="str">
        <f>VLOOKUP(A1234,DB_ACS_Q1_Q4!$A$4:$AD$1328,13)</f>
        <v>Gas Natural</v>
      </c>
      <c r="W1234" s="134" t="str">
        <f>VLOOKUP(A1234,DB_REF_Q1_Q4!$A$4:$AD$1328,13)</f>
        <v>AC Eléctrico</v>
      </c>
    </row>
    <row r="1235" spans="1:23" ht="12" customHeight="1">
      <c r="A1235" s="10">
        <v>1231</v>
      </c>
      <c r="B1235" s="69" t="s">
        <v>167</v>
      </c>
      <c r="C1235" s="69" t="s">
        <v>167</v>
      </c>
      <c r="D1235" s="11" t="s">
        <v>51</v>
      </c>
      <c r="E1235" s="11" t="s">
        <v>304</v>
      </c>
      <c r="F1235" s="12" t="s">
        <v>50</v>
      </c>
      <c r="G1235" s="12" t="s">
        <v>310</v>
      </c>
      <c r="H1235" s="12" t="s">
        <v>306</v>
      </c>
      <c r="I1235" s="11" t="s">
        <v>507</v>
      </c>
      <c r="J1235" s="11" t="str">
        <f>"12-16h"</f>
        <v>12-16h</v>
      </c>
      <c r="K1235" s="12" t="s">
        <v>512</v>
      </c>
      <c r="L1235" s="69" t="s">
        <v>518</v>
      </c>
      <c r="M1235" s="148">
        <v>1</v>
      </c>
      <c r="N1235" s="158"/>
      <c r="O1235" s="149"/>
      <c r="P1235" s="149">
        <v>1</v>
      </c>
      <c r="Q1235" s="149"/>
      <c r="R1235" s="149">
        <v>1</v>
      </c>
      <c r="S1235" s="149"/>
      <c r="T1235" s="150"/>
      <c r="U1235" s="132" t="s">
        <v>372</v>
      </c>
      <c r="V1235" s="133" t="str">
        <f>VLOOKUP(A1235,DB_ACS_Q1_Q4!$A$4:$AD$1328,13)</f>
        <v>GLP</v>
      </c>
      <c r="W1235" s="134" t="str">
        <f>VLOOKUP(A1235,DB_REF_Q1_Q4!$A$4:$AD$1328,13)</f>
        <v>Ninguno</v>
      </c>
    </row>
    <row r="1236" spans="1:23" ht="12" customHeight="1">
      <c r="A1236" s="10">
        <v>1232</v>
      </c>
      <c r="B1236" s="69" t="s">
        <v>63</v>
      </c>
      <c r="C1236" s="69" t="s">
        <v>63</v>
      </c>
      <c r="D1236" s="11" t="s">
        <v>51</v>
      </c>
      <c r="E1236" s="11" t="s">
        <v>303</v>
      </c>
      <c r="F1236" s="12" t="s">
        <v>50</v>
      </c>
      <c r="G1236" s="12" t="s">
        <v>310</v>
      </c>
      <c r="H1236" s="12" t="s">
        <v>306</v>
      </c>
      <c r="I1236" s="103" t="s">
        <v>504</v>
      </c>
      <c r="J1236" s="12" t="str">
        <f>"≥17h"</f>
        <v>≥17h</v>
      </c>
      <c r="K1236" s="12" t="s">
        <v>512</v>
      </c>
      <c r="L1236" s="69" t="s">
        <v>518</v>
      </c>
      <c r="M1236" s="148">
        <v>1</v>
      </c>
      <c r="N1236" s="158"/>
      <c r="O1236" s="149"/>
      <c r="P1236" s="149">
        <v>1</v>
      </c>
      <c r="Q1236" s="149"/>
      <c r="R1236" s="149">
        <v>1</v>
      </c>
      <c r="S1236" s="149"/>
      <c r="T1236" s="150"/>
      <c r="U1236" s="132" t="s">
        <v>342</v>
      </c>
      <c r="V1236" s="133" t="str">
        <f>VLOOKUP(A1236,DB_ACS_Q1_Q4!$A$4:$AD$1328,13)</f>
        <v>Electricidad</v>
      </c>
      <c r="W1236" s="134" t="str">
        <f>VLOOKUP(A1236,DB_REF_Q1_Q4!$A$4:$AD$1328,13)</f>
        <v>Ninguno</v>
      </c>
    </row>
    <row r="1237" spans="1:23" ht="12" customHeight="1">
      <c r="A1237" s="10">
        <v>1233</v>
      </c>
      <c r="B1237" s="69" t="s">
        <v>82</v>
      </c>
      <c r="C1237" s="69" t="s">
        <v>82</v>
      </c>
      <c r="D1237" s="11" t="s">
        <v>51</v>
      </c>
      <c r="E1237" s="11" t="s">
        <v>304</v>
      </c>
      <c r="F1237" s="12" t="s">
        <v>48</v>
      </c>
      <c r="G1237" s="12" t="s">
        <v>310</v>
      </c>
      <c r="H1237" s="12" t="s">
        <v>306</v>
      </c>
      <c r="I1237" s="103" t="s">
        <v>504</v>
      </c>
      <c r="J1237" s="11" t="str">
        <f>"12-16h"</f>
        <v>12-16h</v>
      </c>
      <c r="K1237" s="12" t="s">
        <v>513</v>
      </c>
      <c r="L1237" s="69" t="s">
        <v>518</v>
      </c>
      <c r="M1237" s="148">
        <v>1</v>
      </c>
      <c r="N1237" s="158"/>
      <c r="O1237" s="149"/>
      <c r="P1237" s="149">
        <v>1</v>
      </c>
      <c r="Q1237" s="149"/>
      <c r="R1237" s="149"/>
      <c r="S1237" s="149"/>
      <c r="T1237" s="150"/>
      <c r="U1237" s="132" t="s">
        <v>371</v>
      </c>
      <c r="V1237" s="133" t="str">
        <f>VLOOKUP(A1237,DB_ACS_Q1_Q4!$A$4:$AD$1328,13)</f>
        <v>Gas Natural</v>
      </c>
      <c r="W1237" s="134" t="str">
        <f>VLOOKUP(A1237,DB_REF_Q1_Q4!$A$4:$AD$1328,13)</f>
        <v>AC Eléctrico</v>
      </c>
    </row>
    <row r="1238" spans="1:23" ht="12" customHeight="1">
      <c r="A1238" s="10">
        <v>1234</v>
      </c>
      <c r="B1238" s="69" t="s">
        <v>82</v>
      </c>
      <c r="C1238" s="69" t="s">
        <v>82</v>
      </c>
      <c r="D1238" s="11" t="s">
        <v>51</v>
      </c>
      <c r="E1238" s="11" t="s">
        <v>304</v>
      </c>
      <c r="F1238" s="12" t="s">
        <v>48</v>
      </c>
      <c r="G1238" s="12" t="s">
        <v>310</v>
      </c>
      <c r="H1238" s="12" t="s">
        <v>306</v>
      </c>
      <c r="I1238" s="103" t="s">
        <v>504</v>
      </c>
      <c r="J1238" s="11" t="str">
        <f>"12-16h"</f>
        <v>12-16h</v>
      </c>
      <c r="K1238" s="12" t="s">
        <v>512</v>
      </c>
      <c r="L1238" s="69" t="s">
        <v>518</v>
      </c>
      <c r="M1238" s="148">
        <v>1</v>
      </c>
      <c r="N1238" s="158"/>
      <c r="O1238" s="149"/>
      <c r="P1238" s="149"/>
      <c r="Q1238" s="149"/>
      <c r="R1238" s="149"/>
      <c r="S1238" s="149"/>
      <c r="T1238" s="150"/>
      <c r="U1238" s="132" t="s">
        <v>342</v>
      </c>
      <c r="V1238" s="133" t="str">
        <f>VLOOKUP(A1238,DB_ACS_Q1_Q4!$A$4:$AD$1328,13)</f>
        <v>Gas Natural</v>
      </c>
      <c r="W1238" s="134" t="str">
        <f>VLOOKUP(A1238,DB_REF_Q1_Q4!$A$4:$AD$1328,13)</f>
        <v>AC Eléctrico</v>
      </c>
    </row>
    <row r="1239" spans="1:23" ht="12" customHeight="1">
      <c r="A1239" s="10">
        <v>1235</v>
      </c>
      <c r="B1239" s="69" t="s">
        <v>98</v>
      </c>
      <c r="C1239" s="69" t="s">
        <v>98</v>
      </c>
      <c r="D1239" s="11" t="s">
        <v>51</v>
      </c>
      <c r="E1239" s="11" t="s">
        <v>303</v>
      </c>
      <c r="F1239" s="12" t="s">
        <v>48</v>
      </c>
      <c r="G1239" s="12" t="s">
        <v>310</v>
      </c>
      <c r="H1239" s="12" t="s">
        <v>306</v>
      </c>
      <c r="I1239" s="12" t="s">
        <v>505</v>
      </c>
      <c r="J1239" s="12" t="str">
        <f>"≥17h"</f>
        <v>≥17h</v>
      </c>
      <c r="K1239" s="12" t="s">
        <v>47</v>
      </c>
      <c r="L1239" s="69" t="s">
        <v>518</v>
      </c>
      <c r="M1239" s="148">
        <v>1</v>
      </c>
      <c r="N1239" s="158"/>
      <c r="O1239" s="149"/>
      <c r="P1239" s="149"/>
      <c r="Q1239" s="149"/>
      <c r="R1239" s="149"/>
      <c r="S1239" s="149"/>
      <c r="T1239" s="150"/>
      <c r="U1239" s="132" t="s">
        <v>373</v>
      </c>
      <c r="V1239" s="133" t="str">
        <f>VLOOKUP(A1239,DB_ACS_Q1_Q4!$A$4:$AD$1328,13)</f>
        <v>Gas Natural</v>
      </c>
      <c r="W1239" s="134" t="str">
        <f>VLOOKUP(A1239,DB_REF_Q1_Q4!$A$4:$AD$1328,13)</f>
        <v>Ninguno</v>
      </c>
    </row>
    <row r="1240" spans="1:23" ht="12" customHeight="1">
      <c r="A1240" s="10">
        <v>1236</v>
      </c>
      <c r="B1240" s="69" t="s">
        <v>98</v>
      </c>
      <c r="C1240" s="69" t="s">
        <v>98</v>
      </c>
      <c r="D1240" s="11" t="s">
        <v>51</v>
      </c>
      <c r="E1240" s="11" t="s">
        <v>304</v>
      </c>
      <c r="F1240" s="12" t="s">
        <v>49</v>
      </c>
      <c r="G1240" s="12" t="s">
        <v>510</v>
      </c>
      <c r="H1240" s="12" t="s">
        <v>306</v>
      </c>
      <c r="I1240" s="11" t="s">
        <v>504</v>
      </c>
      <c r="J1240" s="12" t="str">
        <f>"≥17h"</f>
        <v>≥17h</v>
      </c>
      <c r="K1240" s="12" t="s">
        <v>512</v>
      </c>
      <c r="L1240" s="69" t="s">
        <v>518</v>
      </c>
      <c r="M1240" s="148"/>
      <c r="N1240" s="158"/>
      <c r="O1240" s="149"/>
      <c r="P1240" s="149">
        <v>1</v>
      </c>
      <c r="Q1240" s="149"/>
      <c r="R1240" s="149"/>
      <c r="S1240" s="149"/>
      <c r="T1240" s="150"/>
      <c r="U1240" s="132" t="s">
        <v>385</v>
      </c>
      <c r="V1240" s="133" t="str">
        <f>VLOOKUP(A1240,DB_ACS_Q1_Q4!$A$4:$AD$1328,13)</f>
        <v>Electricidad</v>
      </c>
      <c r="W1240" s="134" t="str">
        <f>VLOOKUP(A1240,DB_REF_Q1_Q4!$A$4:$AD$1328,13)</f>
        <v>Bomba de calor aire</v>
      </c>
    </row>
    <row r="1241" spans="1:23" ht="12" customHeight="1">
      <c r="A1241" s="10">
        <v>1237</v>
      </c>
      <c r="B1241" s="69" t="s">
        <v>82</v>
      </c>
      <c r="C1241" s="69" t="s">
        <v>82</v>
      </c>
      <c r="D1241" s="11" t="s">
        <v>51</v>
      </c>
      <c r="E1241" s="11" t="s">
        <v>303</v>
      </c>
      <c r="F1241" s="12" t="s">
        <v>50</v>
      </c>
      <c r="G1241" s="12" t="s">
        <v>310</v>
      </c>
      <c r="H1241" s="12" t="s">
        <v>306</v>
      </c>
      <c r="I1241" s="11" t="s">
        <v>507</v>
      </c>
      <c r="J1241" s="11" t="str">
        <f>"12-16h"</f>
        <v>12-16h</v>
      </c>
      <c r="K1241" s="12" t="s">
        <v>512</v>
      </c>
      <c r="L1241" s="69" t="s">
        <v>518</v>
      </c>
      <c r="M1241" s="148">
        <v>1</v>
      </c>
      <c r="N1241" s="158"/>
      <c r="O1241" s="149"/>
      <c r="P1241" s="149"/>
      <c r="Q1241" s="149"/>
      <c r="R1241" s="149"/>
      <c r="S1241" s="149"/>
      <c r="T1241" s="150"/>
      <c r="U1241" s="132" t="s">
        <v>342</v>
      </c>
      <c r="V1241" s="133" t="str">
        <f>VLOOKUP(A1241,DB_ACS_Q1_Q4!$A$4:$AD$1328,13)</f>
        <v>Gas Natural</v>
      </c>
      <c r="W1241" s="134" t="str">
        <f>VLOOKUP(A1241,DB_REF_Q1_Q4!$A$4:$AD$1328,13)</f>
        <v>AC Eléctrico</v>
      </c>
    </row>
    <row r="1242" spans="1:23" ht="12" customHeight="1">
      <c r="A1242" s="10">
        <v>1238</v>
      </c>
      <c r="B1242" s="69" t="s">
        <v>98</v>
      </c>
      <c r="C1242" s="69" t="s">
        <v>98</v>
      </c>
      <c r="D1242" s="11" t="s">
        <v>25</v>
      </c>
      <c r="E1242" s="11" t="s">
        <v>304</v>
      </c>
      <c r="F1242" s="12" t="s">
        <v>50</v>
      </c>
      <c r="G1242" s="12" t="s">
        <v>310</v>
      </c>
      <c r="H1242" s="12" t="s">
        <v>306</v>
      </c>
      <c r="I1242" s="11" t="s">
        <v>507</v>
      </c>
      <c r="J1242" s="12" t="str">
        <f>"≥17h"</f>
        <v>≥17h</v>
      </c>
      <c r="K1242" s="12" t="s">
        <v>513</v>
      </c>
      <c r="L1242" s="69" t="s">
        <v>518</v>
      </c>
      <c r="M1242" s="148"/>
      <c r="N1242" s="158"/>
      <c r="O1242" s="149"/>
      <c r="P1242" s="149"/>
      <c r="Q1242" s="149"/>
      <c r="R1242" s="149"/>
      <c r="S1242" s="149"/>
      <c r="T1242" s="150">
        <v>1</v>
      </c>
      <c r="U1242" s="132" t="s">
        <v>371</v>
      </c>
      <c r="V1242" s="133" t="str">
        <f>VLOOKUP(A1242,DB_ACS_Q1_Q4!$A$4:$AD$1328,13)</f>
        <v>Electricidad</v>
      </c>
      <c r="W1242" s="134" t="str">
        <f>VLOOKUP(A1242,DB_REF_Q1_Q4!$A$4:$AD$1328,13)</f>
        <v>Bomba de calor aire</v>
      </c>
    </row>
    <row r="1243" spans="1:23" ht="12" customHeight="1">
      <c r="A1243" s="10">
        <v>1239</v>
      </c>
      <c r="B1243" s="69" t="s">
        <v>83</v>
      </c>
      <c r="C1243" s="69" t="s">
        <v>83</v>
      </c>
      <c r="D1243" s="11" t="str">
        <f>"+60"</f>
        <v>+60</v>
      </c>
      <c r="E1243" s="11" t="s">
        <v>304</v>
      </c>
      <c r="F1243" s="12" t="s">
        <v>48</v>
      </c>
      <c r="G1243" s="12" t="s">
        <v>310</v>
      </c>
      <c r="H1243" s="12" t="s">
        <v>306</v>
      </c>
      <c r="I1243" s="12" t="s">
        <v>505</v>
      </c>
      <c r="J1243" s="12" t="str">
        <f>"≥17h"</f>
        <v>≥17h</v>
      </c>
      <c r="K1243" s="12" t="s">
        <v>513</v>
      </c>
      <c r="L1243" s="69" t="s">
        <v>518</v>
      </c>
      <c r="M1243" s="148"/>
      <c r="N1243" s="158"/>
      <c r="O1243" s="149"/>
      <c r="P1243" s="149"/>
      <c r="Q1243" s="149"/>
      <c r="R1243" s="149"/>
      <c r="S1243" s="149"/>
      <c r="T1243" s="150">
        <v>1</v>
      </c>
      <c r="U1243" s="132" t="s">
        <v>385</v>
      </c>
      <c r="V1243" s="133" t="str">
        <f>VLOOKUP(A1243,DB_ACS_Q1_Q4!$A$4:$AD$1328,13)</f>
        <v>Electricidad</v>
      </c>
      <c r="W1243" s="134" t="str">
        <f>VLOOKUP(A1243,DB_REF_Q1_Q4!$A$4:$AD$1328,13)</f>
        <v>Bomba de calor aire</v>
      </c>
    </row>
    <row r="1244" spans="1:23" ht="12" customHeight="1">
      <c r="A1244" s="10">
        <v>1240</v>
      </c>
      <c r="B1244" s="69" t="s">
        <v>83</v>
      </c>
      <c r="C1244" s="69" t="s">
        <v>83</v>
      </c>
      <c r="D1244" s="11" t="str">
        <f>"+60"</f>
        <v>+60</v>
      </c>
      <c r="E1244" s="11" t="s">
        <v>303</v>
      </c>
      <c r="F1244" s="12" t="s">
        <v>49</v>
      </c>
      <c r="G1244" s="12" t="s">
        <v>310</v>
      </c>
      <c r="H1244" s="12" t="s">
        <v>306</v>
      </c>
      <c r="I1244" s="11" t="s">
        <v>504</v>
      </c>
      <c r="J1244" s="12" t="str">
        <f>"≥17h"</f>
        <v>≥17h</v>
      </c>
      <c r="K1244" s="12" t="s">
        <v>512</v>
      </c>
      <c r="L1244" s="69" t="s">
        <v>518</v>
      </c>
      <c r="M1244" s="148">
        <v>1</v>
      </c>
      <c r="N1244" s="158"/>
      <c r="O1244" s="149"/>
      <c r="P1244" s="149"/>
      <c r="Q1244" s="149"/>
      <c r="R1244" s="149"/>
      <c r="S1244" s="149"/>
      <c r="T1244" s="150"/>
      <c r="U1244" s="132" t="s">
        <v>371</v>
      </c>
      <c r="V1244" s="133" t="str">
        <f>VLOOKUP(A1244,DB_ACS_Q1_Q4!$A$4:$AD$1328,13)</f>
        <v>GLP</v>
      </c>
      <c r="W1244" s="134" t="str">
        <f>VLOOKUP(A1244,DB_REF_Q1_Q4!$A$4:$AD$1328,13)</f>
        <v>Ninguno</v>
      </c>
    </row>
    <row r="1245" spans="1:23" ht="12" customHeight="1">
      <c r="A1245" s="10">
        <v>1241</v>
      </c>
      <c r="B1245" s="69" t="s">
        <v>82</v>
      </c>
      <c r="C1245" s="69" t="s">
        <v>82</v>
      </c>
      <c r="D1245" s="11" t="s">
        <v>51</v>
      </c>
      <c r="E1245" s="11" t="s">
        <v>304</v>
      </c>
      <c r="F1245" s="12" t="s">
        <v>50</v>
      </c>
      <c r="G1245" s="12" t="s">
        <v>310</v>
      </c>
      <c r="H1245" s="12" t="s">
        <v>306</v>
      </c>
      <c r="I1245" s="103" t="s">
        <v>504</v>
      </c>
      <c r="J1245" s="11" t="str">
        <f>"12-16h"</f>
        <v>12-16h</v>
      </c>
      <c r="K1245" s="12" t="s">
        <v>512</v>
      </c>
      <c r="L1245" s="69" t="s">
        <v>518</v>
      </c>
      <c r="M1245" s="148">
        <v>1</v>
      </c>
      <c r="N1245" s="158"/>
      <c r="O1245" s="149"/>
      <c r="P1245" s="149"/>
      <c r="Q1245" s="149"/>
      <c r="R1245" s="149"/>
      <c r="S1245" s="149"/>
      <c r="T1245" s="150"/>
      <c r="U1245" s="132" t="s">
        <v>371</v>
      </c>
      <c r="V1245" s="133" t="str">
        <f>VLOOKUP(A1245,DB_ACS_Q1_Q4!$A$4:$AD$1328,13)</f>
        <v>Electricidad</v>
      </c>
      <c r="W1245" s="134" t="str">
        <f>VLOOKUP(A1245,DB_REF_Q1_Q4!$A$4:$AD$1328,13)</f>
        <v>Bomba de calor aire</v>
      </c>
    </row>
    <row r="1246" spans="1:23" ht="12" customHeight="1">
      <c r="A1246" s="10">
        <v>1242</v>
      </c>
      <c r="B1246" s="69" t="s">
        <v>82</v>
      </c>
      <c r="C1246" s="69" t="s">
        <v>82</v>
      </c>
      <c r="D1246" s="11" t="s">
        <v>51</v>
      </c>
      <c r="E1246" s="11" t="s">
        <v>303</v>
      </c>
      <c r="F1246" s="12" t="s">
        <v>50</v>
      </c>
      <c r="G1246" s="12" t="s">
        <v>310</v>
      </c>
      <c r="H1246" s="12" t="s">
        <v>306</v>
      </c>
      <c r="I1246" s="103" t="s">
        <v>504</v>
      </c>
      <c r="J1246" s="11" t="str">
        <f>"12-16h"</f>
        <v>12-16h</v>
      </c>
      <c r="K1246" s="12" t="s">
        <v>512</v>
      </c>
      <c r="L1246" s="69" t="s">
        <v>518</v>
      </c>
      <c r="M1246" s="148">
        <v>1</v>
      </c>
      <c r="N1246" s="158"/>
      <c r="O1246" s="149"/>
      <c r="P1246" s="149"/>
      <c r="Q1246" s="149"/>
      <c r="R1246" s="149"/>
      <c r="S1246" s="149"/>
      <c r="T1246" s="150"/>
      <c r="U1246" s="132" t="s">
        <v>385</v>
      </c>
      <c r="V1246" s="133" t="str">
        <f>VLOOKUP(A1246,DB_ACS_Q1_Q4!$A$4:$AD$1328,13)</f>
        <v>Gas Natural</v>
      </c>
      <c r="W1246" s="134" t="str">
        <f>VLOOKUP(A1246,DB_REF_Q1_Q4!$A$4:$AD$1328,13)</f>
        <v>Bomba de calor aire</v>
      </c>
    </row>
    <row r="1247" spans="1:23" ht="12" customHeight="1">
      <c r="A1247" s="10">
        <v>1243</v>
      </c>
      <c r="B1247" s="69" t="s">
        <v>141</v>
      </c>
      <c r="C1247" s="69" t="s">
        <v>141</v>
      </c>
      <c r="D1247" s="11" t="s">
        <v>51</v>
      </c>
      <c r="E1247" s="11" t="s">
        <v>303</v>
      </c>
      <c r="F1247" s="12" t="s">
        <v>48</v>
      </c>
      <c r="G1247" s="12" t="s">
        <v>310</v>
      </c>
      <c r="H1247" s="12" t="s">
        <v>306</v>
      </c>
      <c r="I1247" s="103" t="s">
        <v>504</v>
      </c>
      <c r="J1247" s="12" t="str">
        <f>"≥17h"</f>
        <v>≥17h</v>
      </c>
      <c r="K1247" s="12" t="s">
        <v>513</v>
      </c>
      <c r="L1247" s="69" t="s">
        <v>518</v>
      </c>
      <c r="M1247" s="148"/>
      <c r="N1247" s="158"/>
      <c r="O1247" s="149"/>
      <c r="P1247" s="149"/>
      <c r="Q1247" s="149"/>
      <c r="R1247" s="149">
        <v>1</v>
      </c>
      <c r="S1247" s="149"/>
      <c r="T1247" s="150"/>
      <c r="U1247" s="132" t="s">
        <v>373</v>
      </c>
      <c r="V1247" s="133" t="str">
        <f>VLOOKUP(A1247,DB_ACS_Q1_Q4!$A$4:$AD$1328,13)</f>
        <v>Gas Natural</v>
      </c>
      <c r="W1247" s="134" t="str">
        <f>VLOOKUP(A1247,DB_REF_Q1_Q4!$A$4:$AD$1328,13)</f>
        <v>Ninguno</v>
      </c>
    </row>
    <row r="1248" spans="1:23" ht="12" customHeight="1">
      <c r="A1248" s="10">
        <v>1244</v>
      </c>
      <c r="B1248" s="69" t="s">
        <v>82</v>
      </c>
      <c r="C1248" s="69" t="s">
        <v>82</v>
      </c>
      <c r="D1248" s="11" t="str">
        <f>"+60"</f>
        <v>+60</v>
      </c>
      <c r="E1248" s="11" t="s">
        <v>303</v>
      </c>
      <c r="F1248" s="12" t="s">
        <v>49</v>
      </c>
      <c r="G1248" s="12" t="s">
        <v>310</v>
      </c>
      <c r="H1248" s="12" t="s">
        <v>306</v>
      </c>
      <c r="I1248" s="11" t="s">
        <v>507</v>
      </c>
      <c r="J1248" s="11" t="str">
        <f t="shared" ref="J1248:J1253" si="48">"12-16h"</f>
        <v>12-16h</v>
      </c>
      <c r="K1248" s="12" t="s">
        <v>512</v>
      </c>
      <c r="L1248" s="69" t="s">
        <v>518</v>
      </c>
      <c r="M1248" s="148">
        <v>1</v>
      </c>
      <c r="N1248" s="158"/>
      <c r="O1248" s="149"/>
      <c r="P1248" s="149">
        <v>1</v>
      </c>
      <c r="Q1248" s="149"/>
      <c r="R1248" s="149"/>
      <c r="S1248" s="149"/>
      <c r="T1248" s="150"/>
      <c r="U1248" s="132" t="s">
        <v>373</v>
      </c>
      <c r="V1248" s="133" t="str">
        <f>VLOOKUP(A1248,DB_ACS_Q1_Q4!$A$4:$AD$1328,13)</f>
        <v>Gas Natural</v>
      </c>
      <c r="W1248" s="134" t="str">
        <f>VLOOKUP(A1248,DB_REF_Q1_Q4!$A$4:$AD$1328,13)</f>
        <v>AC Eléctrico</v>
      </c>
    </row>
    <row r="1249" spans="1:23" ht="12" customHeight="1">
      <c r="A1249" s="10">
        <v>1245</v>
      </c>
      <c r="B1249" s="69" t="s">
        <v>82</v>
      </c>
      <c r="C1249" s="69" t="s">
        <v>82</v>
      </c>
      <c r="D1249" s="11" t="str">
        <f>"+60"</f>
        <v>+60</v>
      </c>
      <c r="E1249" s="11" t="s">
        <v>304</v>
      </c>
      <c r="F1249" s="12" t="s">
        <v>50</v>
      </c>
      <c r="G1249" s="12" t="s">
        <v>310</v>
      </c>
      <c r="H1249" s="12" t="s">
        <v>306</v>
      </c>
      <c r="I1249" s="103" t="s">
        <v>505</v>
      </c>
      <c r="J1249" s="11" t="str">
        <f t="shared" si="48"/>
        <v>12-16h</v>
      </c>
      <c r="K1249" s="12" t="s">
        <v>512</v>
      </c>
      <c r="L1249" s="69" t="s">
        <v>518</v>
      </c>
      <c r="M1249" s="148"/>
      <c r="N1249" s="158"/>
      <c r="O1249" s="149"/>
      <c r="P1249" s="149">
        <v>1</v>
      </c>
      <c r="Q1249" s="149"/>
      <c r="R1249" s="149"/>
      <c r="S1249" s="149"/>
      <c r="T1249" s="150"/>
      <c r="U1249" s="132" t="s">
        <v>385</v>
      </c>
      <c r="V1249" s="133" t="str">
        <f>VLOOKUP(A1249,DB_ACS_Q1_Q4!$A$4:$AD$1328,13)</f>
        <v>Electricidad</v>
      </c>
      <c r="W1249" s="134" t="str">
        <f>VLOOKUP(A1249,DB_REF_Q1_Q4!$A$4:$AD$1328,13)</f>
        <v>Bomba de calor aire</v>
      </c>
    </row>
    <row r="1250" spans="1:23" ht="12" customHeight="1">
      <c r="A1250" s="10">
        <v>1246</v>
      </c>
      <c r="B1250" s="69" t="s">
        <v>81</v>
      </c>
      <c r="C1250" s="69" t="s">
        <v>81</v>
      </c>
      <c r="D1250" s="11" t="s">
        <v>25</v>
      </c>
      <c r="E1250" s="11" t="s">
        <v>303</v>
      </c>
      <c r="F1250" s="12" t="s">
        <v>50</v>
      </c>
      <c r="G1250" s="12" t="s">
        <v>310</v>
      </c>
      <c r="H1250" s="12" t="s">
        <v>306</v>
      </c>
      <c r="I1250" s="103" t="s">
        <v>504</v>
      </c>
      <c r="J1250" s="11" t="str">
        <f t="shared" si="48"/>
        <v>12-16h</v>
      </c>
      <c r="K1250" s="12" t="s">
        <v>47</v>
      </c>
      <c r="L1250" s="69" t="s">
        <v>518</v>
      </c>
      <c r="M1250" s="148"/>
      <c r="N1250" s="158"/>
      <c r="O1250" s="149"/>
      <c r="P1250" s="149">
        <v>1</v>
      </c>
      <c r="Q1250" s="149"/>
      <c r="R1250" s="149"/>
      <c r="S1250" s="149"/>
      <c r="T1250" s="150"/>
      <c r="U1250" s="132" t="s">
        <v>385</v>
      </c>
      <c r="V1250" s="133" t="str">
        <f>VLOOKUP(A1250,DB_ACS_Q1_Q4!$A$4:$AD$1328,13)</f>
        <v>Gas Natural</v>
      </c>
      <c r="W1250" s="134" t="str">
        <f>VLOOKUP(A1250,DB_REF_Q1_Q4!$A$4:$AD$1328,13)</f>
        <v>Bomba de calor aire</v>
      </c>
    </row>
    <row r="1251" spans="1:23" ht="12" customHeight="1">
      <c r="A1251" s="10">
        <v>1247</v>
      </c>
      <c r="B1251" s="69" t="s">
        <v>82</v>
      </c>
      <c r="C1251" s="69" t="s">
        <v>82</v>
      </c>
      <c r="D1251" s="11" t="str">
        <f>"+60"</f>
        <v>+60</v>
      </c>
      <c r="E1251" s="11" t="s">
        <v>304</v>
      </c>
      <c r="F1251" s="12" t="s">
        <v>50</v>
      </c>
      <c r="G1251" s="12" t="s">
        <v>310</v>
      </c>
      <c r="H1251" s="12" t="s">
        <v>306</v>
      </c>
      <c r="I1251" s="103" t="s">
        <v>504</v>
      </c>
      <c r="J1251" s="11" t="str">
        <f t="shared" si="48"/>
        <v>12-16h</v>
      </c>
      <c r="K1251" s="12" t="s">
        <v>512</v>
      </c>
      <c r="L1251" s="69" t="s">
        <v>518</v>
      </c>
      <c r="M1251" s="148"/>
      <c r="N1251" s="158"/>
      <c r="O1251" s="149"/>
      <c r="P1251" s="149">
        <v>1</v>
      </c>
      <c r="Q1251" s="149"/>
      <c r="R1251" s="149"/>
      <c r="S1251" s="149"/>
      <c r="T1251" s="150"/>
      <c r="U1251" s="132" t="s">
        <v>371</v>
      </c>
      <c r="V1251" s="133" t="str">
        <f>VLOOKUP(A1251,DB_ACS_Q1_Q4!$A$4:$AD$1328,13)</f>
        <v>Electricidad</v>
      </c>
      <c r="W1251" s="134" t="str">
        <f>VLOOKUP(A1251,DB_REF_Q1_Q4!$A$4:$AD$1328,13)</f>
        <v>AC Eléctrico</v>
      </c>
    </row>
    <row r="1252" spans="1:23" ht="12" customHeight="1">
      <c r="A1252" s="10">
        <v>1248</v>
      </c>
      <c r="B1252" s="69" t="s">
        <v>63</v>
      </c>
      <c r="C1252" s="69" t="s">
        <v>63</v>
      </c>
      <c r="D1252" s="11" t="s">
        <v>25</v>
      </c>
      <c r="E1252" s="11" t="s">
        <v>304</v>
      </c>
      <c r="F1252" s="12" t="s">
        <v>48</v>
      </c>
      <c r="G1252" s="12" t="s">
        <v>310</v>
      </c>
      <c r="H1252" s="12" t="s">
        <v>306</v>
      </c>
      <c r="I1252" s="103" t="s">
        <v>504</v>
      </c>
      <c r="J1252" s="11" t="str">
        <f t="shared" si="48"/>
        <v>12-16h</v>
      </c>
      <c r="K1252" s="12" t="s">
        <v>513</v>
      </c>
      <c r="L1252" s="69" t="s">
        <v>518</v>
      </c>
      <c r="M1252" s="148">
        <v>1</v>
      </c>
      <c r="N1252" s="158"/>
      <c r="O1252" s="149"/>
      <c r="P1252" s="149"/>
      <c r="Q1252" s="149"/>
      <c r="R1252" s="149">
        <v>1</v>
      </c>
      <c r="S1252" s="149"/>
      <c r="T1252" s="150"/>
      <c r="U1252" s="132" t="s">
        <v>385</v>
      </c>
      <c r="V1252" s="133" t="str">
        <f>VLOOKUP(A1252,DB_ACS_Q1_Q4!$A$4:$AD$1328,13)</f>
        <v>Gas Natural</v>
      </c>
      <c r="W1252" s="134" t="str">
        <f>VLOOKUP(A1252,DB_REF_Q1_Q4!$A$4:$AD$1328,13)</f>
        <v>Bomba de calor aire</v>
      </c>
    </row>
    <row r="1253" spans="1:23" ht="12" customHeight="1">
      <c r="A1253" s="10">
        <v>1249</v>
      </c>
      <c r="B1253" s="69" t="s">
        <v>260</v>
      </c>
      <c r="C1253" s="69" t="s">
        <v>260</v>
      </c>
      <c r="D1253" s="11" t="s">
        <v>25</v>
      </c>
      <c r="E1253" s="11" t="s">
        <v>303</v>
      </c>
      <c r="F1253" s="12" t="s">
        <v>50</v>
      </c>
      <c r="G1253" s="12" t="s">
        <v>310</v>
      </c>
      <c r="H1253" s="12" t="s">
        <v>306</v>
      </c>
      <c r="I1253" s="103" t="s">
        <v>504</v>
      </c>
      <c r="J1253" s="11" t="str">
        <f t="shared" si="48"/>
        <v>12-16h</v>
      </c>
      <c r="K1253" s="12" t="s">
        <v>512</v>
      </c>
      <c r="L1253" s="69" t="s">
        <v>519</v>
      </c>
      <c r="M1253" s="148"/>
      <c r="N1253" s="158"/>
      <c r="O1253" s="149"/>
      <c r="P1253" s="149"/>
      <c r="Q1253" s="149"/>
      <c r="R1253" s="149">
        <v>1</v>
      </c>
      <c r="S1253" s="149"/>
      <c r="T1253" s="150"/>
      <c r="U1253" s="132" t="s">
        <v>373</v>
      </c>
      <c r="V1253" s="133" t="str">
        <f>VLOOKUP(A1253,DB_ACS_Q1_Q4!$A$4:$AD$1328,13)</f>
        <v>Gas Natural</v>
      </c>
      <c r="W1253" s="134" t="str">
        <f>VLOOKUP(A1253,DB_REF_Q1_Q4!$A$4:$AD$1328,13)</f>
        <v>Ninguno</v>
      </c>
    </row>
    <row r="1254" spans="1:23" ht="12" customHeight="1">
      <c r="A1254" s="62">
        <v>1250</v>
      </c>
      <c r="B1254" s="70" t="s">
        <v>265</v>
      </c>
      <c r="C1254" s="70" t="s">
        <v>264</v>
      </c>
      <c r="D1254" s="18" t="s">
        <v>51</v>
      </c>
      <c r="E1254" s="18" t="s">
        <v>303</v>
      </c>
      <c r="F1254" s="19" t="s">
        <v>49</v>
      </c>
      <c r="G1254" s="19" t="s">
        <v>510</v>
      </c>
      <c r="H1254" s="19" t="s">
        <v>308</v>
      </c>
      <c r="I1254" s="18" t="s">
        <v>507</v>
      </c>
      <c r="J1254" s="19" t="str">
        <f>"≥17h"</f>
        <v>≥17h</v>
      </c>
      <c r="K1254" s="19" t="s">
        <v>513</v>
      </c>
      <c r="L1254" s="70" t="s">
        <v>519</v>
      </c>
      <c r="M1254" s="151">
        <v>1</v>
      </c>
      <c r="N1254" s="159"/>
      <c r="O1254" s="152"/>
      <c r="P1254" s="152"/>
      <c r="Q1254" s="152"/>
      <c r="R1254" s="152"/>
      <c r="S1254" s="152"/>
      <c r="T1254" s="153"/>
      <c r="U1254" s="135" t="s">
        <v>374</v>
      </c>
      <c r="V1254" s="136" t="str">
        <f>VLOOKUP(A1254,DB_ACS_Q1_Q4!$A$4:$AD$1328,13)</f>
        <v>Gasóleo</v>
      </c>
      <c r="W1254" s="137" t="str">
        <f>VLOOKUP(A1254,DB_REF_Q1_Q4!$A$4:$AD$1328,13)</f>
        <v>Ninguno</v>
      </c>
    </row>
    <row r="1255" spans="1:23">
      <c r="N1255" s="157"/>
    </row>
  </sheetData>
  <autoFilter ref="A4:U1254"/>
  <mergeCells count="5">
    <mergeCell ref="U2:U3"/>
    <mergeCell ref="V2:V3"/>
    <mergeCell ref="W2:W3"/>
    <mergeCell ref="M2:T2"/>
    <mergeCell ref="M3:T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JH2366"/>
  <sheetViews>
    <sheetView showGridLines="0" topLeftCell="T1259" workbookViewId="0">
      <selection activeCell="J1276" sqref="J1276:V1276"/>
    </sheetView>
  </sheetViews>
  <sheetFormatPr baseColWidth="10" defaultColWidth="9" defaultRowHeight="12"/>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7" style="2" customWidth="1"/>
    <col min="11" max="11" width="16.75" style="2" customWidth="1"/>
    <col min="12" max="12" width="26.875" style="4" customWidth="1"/>
    <col min="13" max="13" width="26.875" style="2" customWidth="1"/>
    <col min="14" max="14" width="23.125" style="2" customWidth="1"/>
    <col min="15" max="15" width="31.75" style="2" customWidth="1"/>
    <col min="16" max="16" width="32.125" style="2" customWidth="1"/>
    <col min="17" max="17" width="31.875" style="2" customWidth="1"/>
    <col min="18" max="18" width="23.625" style="2" customWidth="1"/>
    <col min="19" max="19" width="20.75" style="2" customWidth="1"/>
    <col min="20" max="20" width="28.375" style="2" customWidth="1"/>
    <col min="21" max="21" width="20.5" style="2" customWidth="1"/>
    <col min="22" max="22" width="29.75" style="2" customWidth="1"/>
    <col min="23" max="25" width="32.125" style="2" customWidth="1"/>
    <col min="26" max="28" width="32.125" style="127" customWidth="1"/>
    <col min="29" max="33" width="32.125" style="2" customWidth="1"/>
    <col min="34" max="34" width="36.875" style="2" customWidth="1"/>
    <col min="35" max="35" width="36.5" style="2" customWidth="1"/>
    <col min="36" max="36" width="21.75" style="2" customWidth="1"/>
    <col min="37" max="37" width="28.375" style="2" customWidth="1"/>
    <col min="38" max="38" width="27.875" style="2" customWidth="1"/>
    <col min="39" max="40" width="31.625" style="2" customWidth="1"/>
    <col min="41" max="41" width="21.5" style="2" customWidth="1"/>
    <col min="42" max="42" width="36.625" style="2" customWidth="1"/>
    <col min="43" max="43" width="34.5" style="2" customWidth="1"/>
    <col min="44" max="44" width="25.5" style="2" customWidth="1"/>
    <col min="45" max="45" width="33.125" style="2" customWidth="1"/>
    <col min="46" max="64" width="32.125" style="2" customWidth="1"/>
    <col min="65" max="65" width="42" style="2" customWidth="1"/>
    <col min="66" max="66" width="41.625" style="2" customWidth="1"/>
    <col min="67" max="67" width="33.5" style="2" customWidth="1"/>
    <col min="68" max="68" width="33" style="2" customWidth="1"/>
    <col min="69" max="70" width="36.75" style="2" customWidth="1"/>
    <col min="71" max="71" width="26.625" style="2" customWidth="1"/>
    <col min="72" max="72" width="41.75" style="2" customWidth="1"/>
    <col min="73" max="73" width="39.625" style="2" customWidth="1"/>
    <col min="74" max="74" width="30.625" style="2" customWidth="1"/>
    <col min="75" max="75" width="38.25" style="2" customWidth="1"/>
    <col min="76" max="76" width="36.875" style="2" customWidth="1"/>
    <col min="77" max="77" width="36.5" style="2" customWidth="1"/>
    <col min="78" max="78" width="28.375" style="2" customWidth="1"/>
    <col min="79" max="79" width="27.875" style="2" customWidth="1"/>
    <col min="80" max="81" width="31.625" style="2" customWidth="1"/>
    <col min="82" max="82" width="21.5" style="2" customWidth="1"/>
    <col min="83" max="83" width="36.625" style="2" customWidth="1"/>
    <col min="84" max="84" width="34.5" style="2" customWidth="1"/>
    <col min="85" max="85" width="25.5" style="2" customWidth="1"/>
    <col min="86" max="86" width="33.125" style="2" customWidth="1"/>
    <col min="87" max="99" width="32.125" style="2" customWidth="1"/>
    <col min="100" max="100" width="33.625" style="2" customWidth="1"/>
    <col min="101" max="101" width="33.25" style="2" customWidth="1"/>
    <col min="102" max="102" width="24.625" style="2" customWidth="1"/>
    <col min="103" max="104" width="28.375" style="2" customWidth="1"/>
    <col min="105" max="105" width="18.25" style="2" customWidth="1"/>
    <col min="106" max="106" width="33.375" style="2" customWidth="1"/>
    <col min="107" max="107" width="31.375" style="2" customWidth="1"/>
    <col min="108" max="108" width="22.375" style="2" customWidth="1"/>
    <col min="109" max="109" width="29.875" style="2" customWidth="1"/>
    <col min="110" max="129" width="32.125" style="2" customWidth="1"/>
    <col min="130" max="130" width="42" style="2" customWidth="1"/>
    <col min="131" max="131" width="41.625" style="2" customWidth="1"/>
    <col min="132" max="132" width="33" style="2" customWidth="1"/>
    <col min="133" max="134" width="36.75" style="2" customWidth="1"/>
    <col min="135" max="135" width="26.625" style="2" customWidth="1"/>
    <col min="136" max="136" width="41.75" style="2" customWidth="1"/>
    <col min="137" max="137" width="39.625" style="2" customWidth="1"/>
    <col min="138" max="138" width="30.625" style="2" customWidth="1"/>
    <col min="139" max="139" width="38.25" style="2" customWidth="1"/>
    <col min="140" max="140" width="42" style="2" customWidth="1"/>
    <col min="141" max="141" width="41.625" style="2" customWidth="1"/>
    <col min="142" max="142" width="33" style="2" customWidth="1"/>
    <col min="143" max="144" width="36.75" style="2" customWidth="1"/>
    <col min="145" max="145" width="26.625" style="2" customWidth="1"/>
    <col min="146" max="146" width="41.75" style="2" customWidth="1"/>
    <col min="147" max="147" width="39.625" style="2" customWidth="1"/>
    <col min="148" max="148" width="30.625" style="2" customWidth="1"/>
    <col min="149" max="149" width="38.25" style="2" customWidth="1"/>
    <col min="150" max="150" width="36.875" style="2" customWidth="1"/>
    <col min="151" max="151" width="36.5" style="2" customWidth="1"/>
    <col min="152" max="152" width="27.875" style="2" customWidth="1"/>
    <col min="153" max="154" width="31.625" style="2" customWidth="1"/>
    <col min="155" max="155" width="21.5" style="2" customWidth="1"/>
    <col min="156" max="156" width="36.625" style="2" customWidth="1"/>
    <col min="157" max="157" width="34.5" style="2" customWidth="1"/>
    <col min="158" max="158" width="25.5" style="2" customWidth="1"/>
    <col min="159" max="159" width="33.125" style="2" customWidth="1"/>
    <col min="160" max="162" width="32.125" style="2" customWidth="1"/>
    <col min="163" max="163" width="33.625" style="2" customWidth="1"/>
    <col min="164" max="164" width="33.25" style="2" customWidth="1"/>
    <col min="165" max="165" width="24.625" style="2" customWidth="1"/>
    <col min="166" max="166" width="28.375" style="2" customWidth="1"/>
    <col min="167" max="167" width="18.25" style="2" customWidth="1"/>
    <col min="168" max="168" width="33.375" style="2" customWidth="1"/>
    <col min="169" max="169" width="31.375" style="2" customWidth="1"/>
    <col min="170" max="170" width="22.375" style="2" customWidth="1"/>
    <col min="171" max="171" width="29.875" style="2" customWidth="1"/>
    <col min="172" max="189" width="32.125" style="2" customWidth="1"/>
    <col min="190" max="190" width="42" style="2" customWidth="1"/>
    <col min="191" max="191" width="41.625" style="2" customWidth="1"/>
    <col min="192" max="192" width="33" style="2" customWidth="1"/>
    <col min="193" max="193" width="36.75" style="2" customWidth="1"/>
    <col min="194" max="194" width="26.625" style="2" customWidth="1"/>
    <col min="195" max="195" width="41.75" style="2" customWidth="1"/>
    <col min="196" max="196" width="39.625" style="2" customWidth="1"/>
    <col min="197" max="197" width="30.625" style="2" customWidth="1"/>
    <col min="198" max="198" width="38.25" style="2" customWidth="1"/>
    <col min="199" max="199" width="33.625" style="2" customWidth="1"/>
    <col min="200" max="200" width="33.25" style="2" customWidth="1"/>
    <col min="201" max="201" width="24.625" style="2" customWidth="1"/>
    <col min="202" max="202" width="28.375" style="2" customWidth="1"/>
    <col min="203" max="203" width="18.25" style="2" customWidth="1"/>
    <col min="204" max="204" width="33.375" style="2" customWidth="1"/>
    <col min="205" max="205" width="31.375" style="2" customWidth="1"/>
    <col min="206" max="206" width="22.375" style="2" customWidth="1"/>
    <col min="207" max="207" width="29.875" style="2" customWidth="1"/>
    <col min="208" max="225" width="32.125" style="2" customWidth="1"/>
    <col min="226" max="226" width="33.625" style="2" customWidth="1"/>
    <col min="227" max="227" width="33.25" style="2" customWidth="1"/>
    <col min="228" max="228" width="24.625" style="2" customWidth="1"/>
    <col min="229" max="229" width="28.375" style="2" customWidth="1"/>
    <col min="230" max="230" width="18.25" style="2" customWidth="1"/>
    <col min="231" max="231" width="33.375" style="2" customWidth="1"/>
    <col min="232" max="232" width="31.375" style="2" customWidth="1"/>
    <col min="233" max="233" width="22.375" style="2" customWidth="1"/>
    <col min="234" max="234" width="29.875" style="2" customWidth="1"/>
    <col min="235" max="252" width="32.125" style="2" customWidth="1"/>
    <col min="253" max="253" width="42" style="2" customWidth="1"/>
    <col min="254" max="254" width="41.625" style="2" customWidth="1"/>
    <col min="255" max="255" width="33" style="2" customWidth="1"/>
    <col min="256" max="256" width="36.75" style="2" customWidth="1"/>
    <col min="257" max="257" width="26.625" style="2" customWidth="1"/>
    <col min="258" max="258" width="41.75" style="2" customWidth="1"/>
    <col min="259" max="259" width="39.625" style="2" customWidth="1"/>
    <col min="260" max="260" width="30.625" style="2" customWidth="1"/>
    <col min="261" max="261" width="38.25" style="2" customWidth="1"/>
    <col min="262" max="262" width="42" style="2" customWidth="1"/>
    <col min="263" max="263" width="41.625" style="2" customWidth="1"/>
    <col min="264" max="264" width="33" style="2" customWidth="1"/>
    <col min="265" max="265" width="36.75" style="2" customWidth="1"/>
    <col min="266" max="266" width="26.625" style="2" customWidth="1"/>
    <col min="267" max="267" width="41.75" style="2" customWidth="1"/>
    <col min="268" max="268" width="39.625" style="2" customWidth="1"/>
    <col min="269" max="269" width="30.625" style="2" customWidth="1"/>
    <col min="270" max="270" width="38.25" style="2" customWidth="1"/>
    <col min="271" max="271" width="42" style="2" customWidth="1"/>
    <col min="272" max="272" width="41.625" style="2" customWidth="1"/>
    <col min="273" max="273" width="33" style="2" customWidth="1"/>
    <col min="274" max="274" width="36.75" style="2" customWidth="1"/>
    <col min="275" max="275" width="26.625" style="2" customWidth="1"/>
    <col min="276" max="276" width="41.75" style="2" customWidth="1"/>
    <col min="277" max="277" width="39.625" style="2" customWidth="1"/>
    <col min="278" max="278" width="30.625" style="2" customWidth="1"/>
    <col min="279" max="279" width="38.25" style="2" customWidth="1"/>
    <col min="280" max="280" width="36.875" style="2" customWidth="1"/>
    <col min="281" max="281" width="36.5" style="2" customWidth="1"/>
    <col min="282" max="282" width="27.875" style="2" customWidth="1"/>
    <col min="283" max="283" width="31.625" style="2" customWidth="1"/>
    <col min="284" max="284" width="21.5" style="2" customWidth="1"/>
    <col min="285" max="285" width="36.625" style="2" customWidth="1"/>
    <col min="286" max="286" width="34.5" style="2" customWidth="1"/>
    <col min="287" max="287" width="25.5" style="2" customWidth="1"/>
    <col min="288" max="288" width="33.125" style="2" customWidth="1"/>
    <col min="289" max="289" width="32.125" style="2" customWidth="1"/>
    <col min="290" max="290" width="42" style="2" customWidth="1"/>
    <col min="291" max="291" width="41.625" style="2" customWidth="1"/>
    <col min="292" max="292" width="33" style="2" customWidth="1"/>
    <col min="293" max="293" width="36.75" style="2" customWidth="1"/>
    <col min="294" max="294" width="26.625" style="2" customWidth="1"/>
    <col min="295" max="295" width="41.75" style="2" customWidth="1"/>
    <col min="296" max="296" width="39.625" style="2" customWidth="1"/>
    <col min="297" max="297" width="30.625" style="2" customWidth="1"/>
    <col min="298" max="298" width="33.625" style="2" customWidth="1"/>
    <col min="299" max="299" width="33.25" style="2" customWidth="1"/>
    <col min="300" max="300" width="24.625" style="2" customWidth="1"/>
    <col min="301" max="301" width="28.375" style="2" customWidth="1"/>
    <col min="302" max="302" width="18.25" style="2" customWidth="1"/>
    <col min="303" max="303" width="33.375" style="2" customWidth="1"/>
    <col min="304" max="304" width="31.375" style="2" customWidth="1"/>
    <col min="305" max="305" width="22.375" style="2" customWidth="1"/>
    <col min="306" max="321" width="32.125" style="2" customWidth="1"/>
    <col min="322" max="322" width="33.625" style="2" customWidth="1"/>
    <col min="323" max="323" width="33.25" style="2" customWidth="1"/>
    <col min="324" max="324" width="24.625" style="2" customWidth="1"/>
    <col min="325" max="325" width="28.375" style="2" customWidth="1"/>
    <col min="326" max="326" width="18.25" style="2" customWidth="1"/>
    <col min="327" max="327" width="33.375" style="2" customWidth="1"/>
    <col min="328" max="328" width="31.375" style="2" customWidth="1"/>
    <col min="329" max="329" width="22.375" style="2" customWidth="1"/>
    <col min="330" max="345" width="32.125" style="2" customWidth="1"/>
    <col min="346" max="346" width="42" style="2" customWidth="1"/>
    <col min="347" max="347" width="41.625" style="2" customWidth="1"/>
    <col min="348" max="348" width="33" style="2" customWidth="1"/>
    <col min="349" max="349" width="36.75" style="2" customWidth="1"/>
    <col min="350" max="350" width="26.625" style="2" customWidth="1"/>
    <col min="351" max="351" width="41.75" style="2" customWidth="1"/>
    <col min="352" max="352" width="39.625" style="2" customWidth="1"/>
    <col min="353" max="353" width="30.625" style="2" customWidth="1"/>
    <col min="354" max="354" width="42" style="2" customWidth="1"/>
    <col min="355" max="355" width="41.625" style="2" customWidth="1"/>
    <col min="356" max="356" width="33" style="2" customWidth="1"/>
    <col min="357" max="357" width="36.75" style="2" customWidth="1"/>
    <col min="358" max="358" width="26.625" style="2" customWidth="1"/>
    <col min="359" max="359" width="41.75" style="2" customWidth="1"/>
    <col min="360" max="360" width="39.625" style="2" customWidth="1"/>
    <col min="361" max="361" width="30.625" style="2" customWidth="1"/>
    <col min="362" max="362" width="33.625" style="2" customWidth="1"/>
    <col min="363" max="363" width="33.25" style="2" customWidth="1"/>
    <col min="364" max="364" width="24.625" style="2" customWidth="1"/>
    <col min="365" max="365" width="28.375" style="2" customWidth="1"/>
    <col min="366" max="366" width="18.25" style="2" customWidth="1"/>
    <col min="367" max="367" width="33.375" style="2" customWidth="1"/>
    <col min="368" max="368" width="31.375" style="2" customWidth="1"/>
    <col min="369" max="369" width="22.375" style="2" customWidth="1"/>
    <col min="370" max="385" width="32.125" style="2" customWidth="1"/>
    <col min="386" max="386" width="33.625" style="2" customWidth="1"/>
    <col min="387" max="387" width="33.25" style="2" customWidth="1"/>
    <col min="388" max="388" width="24.625" style="2" customWidth="1"/>
    <col min="389" max="389" width="28.375" style="2" customWidth="1"/>
    <col min="390" max="390" width="18.25" style="2" customWidth="1"/>
    <col min="391" max="391" width="33.375" style="2" customWidth="1"/>
    <col min="392" max="392" width="31.375" style="2" customWidth="1"/>
    <col min="393" max="393" width="22.375" style="2" customWidth="1"/>
    <col min="394" max="409" width="32.125" style="2" customWidth="1"/>
    <col min="410" max="410" width="42" style="2" customWidth="1"/>
    <col min="411" max="411" width="41.625" style="2" customWidth="1"/>
    <col min="412" max="412" width="33" style="2" customWidth="1"/>
    <col min="413" max="413" width="36.75" style="2" customWidth="1"/>
    <col min="414" max="414" width="26.625" style="2" customWidth="1"/>
    <col min="415" max="415" width="41.75" style="2" customWidth="1"/>
    <col min="416" max="416" width="39.625" style="2" customWidth="1"/>
    <col min="417" max="417" width="30.625" style="2" customWidth="1"/>
    <col min="418" max="418" width="33.625" style="2" customWidth="1"/>
    <col min="419" max="419" width="33.25" style="2" customWidth="1"/>
    <col min="420" max="420" width="24.625" style="2" customWidth="1"/>
    <col min="421" max="421" width="28.375" style="2" customWidth="1"/>
    <col min="422" max="422" width="18.25" style="2" customWidth="1"/>
    <col min="423" max="423" width="33.375" style="2" customWidth="1"/>
    <col min="424" max="424" width="31.375" style="2" customWidth="1"/>
    <col min="425" max="425" width="22.375" style="2" customWidth="1"/>
    <col min="426" max="433" width="32.125" style="2" customWidth="1"/>
    <col min="434" max="434" width="33.625" style="2" customWidth="1"/>
    <col min="435" max="435" width="33.25" style="2" customWidth="1"/>
    <col min="436" max="436" width="24.625" style="2" customWidth="1"/>
    <col min="437" max="437" width="28.375" style="2" customWidth="1"/>
    <col min="438" max="438" width="18.25" style="2" customWidth="1"/>
    <col min="439" max="439" width="33.375" style="2" customWidth="1"/>
    <col min="440" max="440" width="31.375" style="2" customWidth="1"/>
    <col min="441" max="441" width="22.375" style="2" customWidth="1"/>
    <col min="442" max="449" width="32.125" style="2" customWidth="1"/>
    <col min="450" max="450" width="42" style="2" customWidth="1"/>
    <col min="451" max="451" width="41.625" style="2" customWidth="1"/>
    <col min="452" max="452" width="33" style="2" customWidth="1"/>
    <col min="453" max="453" width="36.75" style="2" customWidth="1"/>
    <col min="454" max="454" width="26.625" style="2" customWidth="1"/>
    <col min="455" max="455" width="41.75" style="2" customWidth="1"/>
    <col min="456" max="456" width="39.625" style="2" customWidth="1"/>
    <col min="457" max="457" width="30.625" style="2" customWidth="1"/>
    <col min="458" max="458" width="42" style="2" customWidth="1"/>
    <col min="459" max="459" width="41.625" style="2" customWidth="1"/>
    <col min="460" max="460" width="33" style="2" customWidth="1"/>
    <col min="461" max="461" width="36.75" style="2" customWidth="1"/>
    <col min="462" max="462" width="26.625" style="2" customWidth="1"/>
    <col min="463" max="463" width="41.75" style="2" customWidth="1"/>
    <col min="464" max="464" width="39.625" style="2" customWidth="1"/>
    <col min="465" max="465" width="30.625" style="2" customWidth="1"/>
    <col min="466" max="466" width="42" style="2" customWidth="1"/>
    <col min="467" max="467" width="41.625" style="2" customWidth="1"/>
    <col min="468" max="468" width="33" style="2" customWidth="1"/>
    <col min="469" max="469" width="36.75" style="2" customWidth="1"/>
    <col min="470" max="470" width="26.625" style="2" customWidth="1"/>
    <col min="471" max="471" width="41.75" style="2" customWidth="1"/>
    <col min="472" max="472" width="39.625" style="2" customWidth="1"/>
    <col min="473" max="473" width="30.625" style="2" customWidth="1"/>
    <col min="474" max="474" width="42" style="2" customWidth="1"/>
    <col min="475" max="475" width="41.625" style="2" customWidth="1"/>
    <col min="476" max="476" width="33" style="2" customWidth="1"/>
    <col min="477" max="477" width="36.75" style="2" customWidth="1"/>
    <col min="478" max="478" width="26.625" style="2" customWidth="1"/>
    <col min="479" max="479" width="41.75" style="2" customWidth="1"/>
    <col min="480" max="480" width="39.625" style="2" customWidth="1"/>
    <col min="481" max="481" width="30.625" style="2" customWidth="1"/>
    <col min="482" max="482" width="36.875" style="2" customWidth="1"/>
    <col min="483" max="483" width="36.5" style="2" customWidth="1"/>
    <col min="484" max="484" width="27.875" style="2" customWidth="1"/>
    <col min="485" max="485" width="31.625" style="2" customWidth="1"/>
    <col min="486" max="486" width="21.5" style="2" customWidth="1"/>
    <col min="487" max="487" width="36.625" style="2" customWidth="1"/>
    <col min="488" max="488" width="34.5" style="2" customWidth="1"/>
    <col min="489" max="489" width="25.5" style="2" customWidth="1"/>
    <col min="490" max="490" width="26.625" style="2" customWidth="1"/>
    <col min="491" max="491" width="41.75" style="2" customWidth="1"/>
    <col min="492" max="492" width="39.625" style="2" customWidth="1"/>
    <col min="493" max="493" width="42" style="2" customWidth="1"/>
    <col min="494" max="494" width="41.625" style="2" customWidth="1"/>
    <col min="495" max="495" width="33" style="2" customWidth="1"/>
    <col min="496" max="496" width="36.75" style="2" customWidth="1"/>
    <col min="497" max="497" width="26.625" style="2" customWidth="1"/>
    <col min="498" max="498" width="41.75" style="2" customWidth="1"/>
    <col min="499" max="499" width="39.625" style="2" customWidth="1"/>
    <col min="500" max="500" width="33.625" style="2" customWidth="1"/>
    <col min="501" max="501" width="33.25" style="2" customWidth="1"/>
    <col min="502" max="502" width="24.625" style="2" customWidth="1"/>
    <col min="503" max="503" width="28.375" style="2" customWidth="1"/>
    <col min="504" max="504" width="18.25" style="2" customWidth="1"/>
    <col min="505" max="505" width="33.375" style="2" customWidth="1"/>
    <col min="506" max="506" width="31.375" style="2" customWidth="1"/>
    <col min="507" max="520" width="32.125" style="2" customWidth="1"/>
    <col min="521" max="521" width="33.625" style="2" customWidth="1"/>
    <col min="522" max="522" width="33.25" style="2" customWidth="1"/>
    <col min="523" max="523" width="24.625" style="2" customWidth="1"/>
    <col min="524" max="524" width="28.375" style="2" customWidth="1"/>
    <col min="525" max="525" width="18.25" style="2" customWidth="1"/>
    <col min="526" max="526" width="33.375" style="2" customWidth="1"/>
    <col min="527" max="527" width="31.375" style="2" customWidth="1"/>
    <col min="528" max="541" width="32.125" style="2" customWidth="1"/>
    <col min="542" max="542" width="42" style="2" customWidth="1"/>
    <col min="543" max="543" width="41.625" style="2" customWidth="1"/>
    <col min="544" max="544" width="33" style="2" customWidth="1"/>
    <col min="545" max="545" width="36.75" style="2" customWidth="1"/>
    <col min="546" max="546" width="26.625" style="2" customWidth="1"/>
    <col min="547" max="547" width="41.75" style="2" customWidth="1"/>
    <col min="548" max="548" width="39.625" style="2" customWidth="1"/>
    <col min="549" max="549" width="33.625" style="2" customWidth="1"/>
    <col min="550" max="550" width="33.25" style="2" customWidth="1"/>
    <col min="551" max="551" width="24.625" style="2" customWidth="1"/>
    <col min="552" max="552" width="28.375" style="2" customWidth="1"/>
    <col min="553" max="553" width="18.25" style="2" customWidth="1"/>
    <col min="554" max="554" width="33.375" style="2" customWidth="1"/>
    <col min="555" max="555" width="31.375" style="2" customWidth="1"/>
    <col min="556" max="569" width="32.125" style="2" customWidth="1"/>
    <col min="570" max="570" width="33.625" style="2" customWidth="1"/>
    <col min="571" max="571" width="33.25" style="2" customWidth="1"/>
    <col min="572" max="572" width="24.625" style="2" customWidth="1"/>
    <col min="573" max="573" width="28.375" style="2" customWidth="1"/>
    <col min="574" max="574" width="18.25" style="2" customWidth="1"/>
    <col min="575" max="575" width="33.375" style="2" customWidth="1"/>
    <col min="576" max="576" width="31.375" style="2" customWidth="1"/>
    <col min="577" max="590" width="32.125" style="2" customWidth="1"/>
    <col min="591" max="591" width="42" style="2" customWidth="1"/>
    <col min="592" max="592" width="41.625" style="2" customWidth="1"/>
    <col min="593" max="593" width="33" style="2" customWidth="1"/>
    <col min="594" max="594" width="36.75" style="2" customWidth="1"/>
    <col min="595" max="595" width="26.625" style="2" customWidth="1"/>
    <col min="596" max="596" width="41.75" style="2" customWidth="1"/>
    <col min="597" max="597" width="39.625" style="2" customWidth="1"/>
    <col min="598" max="598" width="42" style="2" customWidth="1"/>
    <col min="599" max="599" width="41.625" style="2" customWidth="1"/>
    <col min="600" max="600" width="33" style="2" customWidth="1"/>
    <col min="601" max="601" width="36.75" style="2" customWidth="1"/>
    <col min="602" max="602" width="26.625" style="2" customWidth="1"/>
    <col min="603" max="603" width="41.75" style="2" customWidth="1"/>
    <col min="604" max="604" width="39.625" style="2" customWidth="1"/>
    <col min="605" max="605" width="42" style="2" customWidth="1"/>
    <col min="606" max="606" width="41.625" style="2" customWidth="1"/>
    <col min="607" max="607" width="33" style="2" customWidth="1"/>
    <col min="608" max="608" width="36.75" style="2" customWidth="1"/>
    <col min="609" max="609" width="26.625" style="2" customWidth="1"/>
    <col min="610" max="610" width="41.75" style="2" customWidth="1"/>
    <col min="611" max="611" width="39.625" style="2" customWidth="1"/>
    <col min="612" max="612" width="33.625" style="2" customWidth="1"/>
    <col min="613" max="613" width="33.25" style="2" customWidth="1"/>
    <col min="614" max="614" width="24.625" style="2" customWidth="1"/>
    <col min="615" max="615" width="28.375" style="2" customWidth="1"/>
    <col min="616" max="616" width="18.25" style="2" customWidth="1"/>
    <col min="617" max="617" width="33.375" style="2" customWidth="1"/>
    <col min="618" max="618" width="31.375" style="2" customWidth="1"/>
    <col min="619" max="632" width="32.125" style="2" customWidth="1"/>
    <col min="633" max="633" width="33.625" style="2" customWidth="1"/>
    <col min="634" max="634" width="33.25" style="2" customWidth="1"/>
    <col min="635" max="635" width="24.625" style="2" customWidth="1"/>
    <col min="636" max="636" width="28.375" style="2" customWidth="1"/>
    <col min="637" max="637" width="18.25" style="2" customWidth="1"/>
    <col min="638" max="638" width="33.375" style="2" customWidth="1"/>
    <col min="639" max="639" width="31.375" style="2" customWidth="1"/>
    <col min="640" max="653" width="32.125" style="2" customWidth="1"/>
    <col min="654" max="654" width="42" style="2" customWidth="1"/>
    <col min="655" max="655" width="41.625" style="2" customWidth="1"/>
    <col min="656" max="656" width="33" style="2" customWidth="1"/>
    <col min="657" max="657" width="36.75" style="2" customWidth="1"/>
    <col min="658" max="658" width="26.625" style="2" customWidth="1"/>
    <col min="659" max="659" width="41.75" style="2" customWidth="1"/>
    <col min="660" max="660" width="39.625" style="2" customWidth="1"/>
    <col min="661" max="661" width="33.625" style="2" customWidth="1"/>
    <col min="662" max="662" width="33.25" style="2" customWidth="1"/>
    <col min="663" max="663" width="24.625" style="2" customWidth="1"/>
    <col min="664" max="664" width="28.375" style="2" customWidth="1"/>
    <col min="665" max="665" width="18.25" style="2" customWidth="1"/>
    <col min="666" max="666" width="33.375" style="2" customWidth="1"/>
    <col min="667" max="667" width="31.375" style="2" customWidth="1"/>
    <col min="668" max="681" width="32.125" style="2" customWidth="1"/>
    <col min="682" max="682" width="33.625" style="2" customWidth="1"/>
    <col min="683" max="683" width="33.25" style="2" customWidth="1"/>
    <col min="684" max="684" width="24.625" style="2" customWidth="1"/>
    <col min="685" max="685" width="28.375" style="2" customWidth="1"/>
    <col min="686" max="686" width="18.25" style="2" customWidth="1"/>
    <col min="687" max="687" width="33.375" style="2" customWidth="1"/>
    <col min="688" max="688" width="31.375" style="2" customWidth="1"/>
    <col min="689" max="702" width="32.125" style="2" customWidth="1"/>
    <col min="703" max="703" width="42" style="2" customWidth="1"/>
    <col min="704" max="704" width="41.625" style="2" customWidth="1"/>
    <col min="705" max="705" width="33" style="2" customWidth="1"/>
    <col min="706" max="706" width="36.75" style="2" customWidth="1"/>
    <col min="707" max="707" width="26.625" style="2" customWidth="1"/>
    <col min="708" max="708" width="41.75" style="2" customWidth="1"/>
    <col min="709" max="709" width="39.625" style="2" customWidth="1"/>
    <col min="710" max="710" width="42" style="2" customWidth="1"/>
    <col min="711" max="711" width="41.625" style="2" customWidth="1"/>
    <col min="712" max="712" width="33" style="2" customWidth="1"/>
    <col min="713" max="713" width="36.75" style="2" customWidth="1"/>
    <col min="714" max="714" width="26.625" style="2" customWidth="1"/>
    <col min="715" max="715" width="41.75" style="2" customWidth="1"/>
    <col min="716" max="716" width="39.625" style="2" customWidth="1"/>
    <col min="717" max="717" width="33.625" style="2" customWidth="1"/>
    <col min="718" max="718" width="33.25" style="2" customWidth="1"/>
    <col min="719" max="719" width="24.625" style="2" customWidth="1"/>
    <col min="720" max="720" width="28.375" style="2" customWidth="1"/>
    <col min="721" max="721" width="18.25" style="2" customWidth="1"/>
    <col min="722" max="722" width="33.375" style="2" customWidth="1"/>
    <col min="723" max="723" width="31.375" style="2" customWidth="1"/>
    <col min="724" max="730" width="32.125" style="2" customWidth="1"/>
    <col min="731" max="731" width="42" style="2" customWidth="1"/>
    <col min="732" max="732" width="41.625" style="2" customWidth="1"/>
    <col min="733" max="733" width="33" style="2" customWidth="1"/>
    <col min="734" max="734" width="36.75" style="2" customWidth="1"/>
    <col min="735" max="735" width="26.625" style="2" customWidth="1"/>
    <col min="736" max="736" width="41.75" style="2" customWidth="1"/>
    <col min="737" max="737" width="39.625" style="2" customWidth="1"/>
    <col min="738" max="738" width="33.625" style="2" customWidth="1"/>
    <col min="739" max="739" width="33.25" style="2" customWidth="1"/>
    <col min="740" max="740" width="24.625" style="2" customWidth="1"/>
    <col min="741" max="741" width="28.375" style="2" customWidth="1"/>
    <col min="742" max="742" width="18.25" style="2" customWidth="1"/>
    <col min="743" max="743" width="33.375" style="2" customWidth="1"/>
    <col min="744" max="744" width="31.375" style="2" customWidth="1"/>
    <col min="745" max="751" width="32.125" style="2" customWidth="1"/>
    <col min="752" max="752" width="33.625" style="2" customWidth="1"/>
    <col min="753" max="753" width="33.25" style="2" customWidth="1"/>
    <col min="754" max="754" width="24.625" style="2" customWidth="1"/>
    <col min="755" max="755" width="28.375" style="2" customWidth="1"/>
    <col min="756" max="756" width="18.25" style="2" customWidth="1"/>
    <col min="757" max="757" width="33.375" style="2" customWidth="1"/>
    <col min="758" max="758" width="31.375" style="2" customWidth="1"/>
    <col min="759" max="765" width="32.125" style="2" customWidth="1"/>
    <col min="766" max="766" width="42" style="2" customWidth="1"/>
    <col min="767" max="767" width="41.625" style="2" customWidth="1"/>
    <col min="768" max="768" width="33" style="2" customWidth="1"/>
    <col min="769" max="769" width="36.75" style="2" customWidth="1"/>
    <col min="770" max="770" width="26.625" style="2" customWidth="1"/>
    <col min="771" max="771" width="41.75" style="2" customWidth="1"/>
    <col min="772" max="772" width="39.625" style="2" customWidth="1"/>
    <col min="773" max="773" width="42" style="2" customWidth="1"/>
    <col min="774" max="774" width="41.625" style="2" customWidth="1"/>
    <col min="775" max="775" width="33" style="2" customWidth="1"/>
    <col min="776" max="776" width="36.75" style="2" customWidth="1"/>
    <col min="777" max="777" width="26.625" style="2" customWidth="1"/>
    <col min="778" max="778" width="41.75" style="2" customWidth="1"/>
    <col min="779" max="779" width="39.625" style="2" customWidth="1"/>
    <col min="780" max="780" width="42" style="2" customWidth="1"/>
    <col min="781" max="781" width="41.625" style="2" customWidth="1"/>
    <col min="782" max="782" width="33" style="2" customWidth="1"/>
    <col min="783" max="783" width="36.75" style="2" customWidth="1"/>
    <col min="784" max="784" width="26.625" style="2" customWidth="1"/>
    <col min="785" max="785" width="41.75" style="2" customWidth="1"/>
    <col min="786" max="786" width="39.625" style="2" customWidth="1"/>
    <col min="787" max="787" width="42" style="2" customWidth="1"/>
    <col min="788" max="788" width="41.625" style="2" customWidth="1"/>
    <col min="789" max="789" width="33" style="2" customWidth="1"/>
    <col min="790" max="790" width="36.75" style="2" customWidth="1"/>
    <col min="791" max="791" width="26.625" style="2" customWidth="1"/>
    <col min="792" max="792" width="41.75" style="2" customWidth="1"/>
    <col min="793" max="793" width="39.625" style="2" customWidth="1"/>
    <col min="794" max="794" width="42" style="2" customWidth="1"/>
    <col min="795" max="795" width="41.625" style="2" customWidth="1"/>
    <col min="796" max="796" width="33" style="2" customWidth="1"/>
    <col min="797" max="797" width="36.75" style="2" customWidth="1"/>
    <col min="798" max="798" width="26.625" style="2" customWidth="1"/>
    <col min="799" max="799" width="41.75" style="2" customWidth="1"/>
    <col min="800" max="800" width="39.625" style="2" customWidth="1"/>
    <col min="801" max="801" width="36.875" style="2" customWidth="1"/>
    <col min="802" max="802" width="36.5" style="2" customWidth="1"/>
    <col min="803" max="803" width="27.875" style="2" customWidth="1"/>
    <col min="804" max="804" width="31.625" style="2" customWidth="1"/>
    <col min="805" max="805" width="21.5" style="2" customWidth="1"/>
    <col min="806" max="806" width="36.625" style="2" customWidth="1"/>
    <col min="807" max="807" width="34.5" style="2" customWidth="1"/>
    <col min="808" max="808" width="42" style="2" customWidth="1"/>
    <col min="809" max="809" width="41.625" style="2" customWidth="1"/>
    <col min="810" max="810" width="36.75" style="2" customWidth="1"/>
    <col min="811" max="811" width="26.625" style="2" customWidth="1"/>
    <col min="812" max="812" width="41.75" style="2" customWidth="1"/>
    <col min="813" max="813" width="39.625" style="2" customWidth="1"/>
    <col min="814" max="814" width="42" style="2" customWidth="1"/>
    <col min="815" max="815" width="41.625" style="2" customWidth="1"/>
    <col min="816" max="816" width="36.75" style="2" customWidth="1"/>
    <col min="817" max="817" width="26.625" style="2" customWidth="1"/>
    <col min="818" max="818" width="41.75" style="2" customWidth="1"/>
    <col min="819" max="819" width="39.625" style="2" customWidth="1"/>
    <col min="820" max="820" width="42" style="2" customWidth="1"/>
    <col min="821" max="821" width="41.625" style="2" customWidth="1"/>
    <col min="822" max="822" width="36.75" style="2" customWidth="1"/>
    <col min="823" max="823" width="26.625" style="2" customWidth="1"/>
    <col min="824" max="824" width="41.75" style="2" customWidth="1"/>
    <col min="825" max="825" width="39.625" style="2" customWidth="1"/>
    <col min="826" max="826" width="33.625" style="2" customWidth="1"/>
    <col min="827" max="827" width="33.25" style="2" customWidth="1"/>
    <col min="828" max="828" width="28.375" style="2" customWidth="1"/>
    <col min="829" max="829" width="18.25" style="2" customWidth="1"/>
    <col min="830" max="830" width="33.375" style="2" customWidth="1"/>
    <col min="831" max="831" width="31.375" style="2" customWidth="1"/>
    <col min="832" max="843" width="32.125" style="2" customWidth="1"/>
    <col min="844" max="844" width="33.625" style="2" customWidth="1"/>
    <col min="845" max="845" width="33.25" style="2" customWidth="1"/>
    <col min="846" max="846" width="28.375" style="2" customWidth="1"/>
    <col min="847" max="847" width="18.25" style="2" customWidth="1"/>
    <col min="848" max="848" width="33.375" style="2" customWidth="1"/>
    <col min="849" max="849" width="31.375" style="2" customWidth="1"/>
    <col min="850" max="850" width="33.625" style="2" customWidth="1"/>
    <col min="851" max="851" width="33.25" style="2" customWidth="1"/>
    <col min="852" max="852" width="28.375" style="2" customWidth="1"/>
    <col min="853" max="853" width="18.25" style="2" customWidth="1"/>
    <col min="854" max="854" width="33.375" style="2" customWidth="1"/>
    <col min="855" max="855" width="31.375" style="2" customWidth="1"/>
    <col min="856" max="861" width="32.125" style="2" customWidth="1"/>
    <col min="862" max="862" width="33.625" style="2" customWidth="1"/>
    <col min="863" max="863" width="33.25" style="2" customWidth="1"/>
    <col min="864" max="864" width="28.375" style="2" customWidth="1"/>
    <col min="865" max="865" width="18.25" style="2" customWidth="1"/>
    <col min="866" max="866" width="33.375" style="2" customWidth="1"/>
    <col min="867" max="867" width="31.375" style="2" customWidth="1"/>
    <col min="868" max="873" width="32.125" style="2" customWidth="1"/>
    <col min="874" max="874" width="42" style="2" bestFit="1" customWidth="1"/>
    <col min="875" max="875" width="41.625" style="2" customWidth="1"/>
    <col min="876" max="876" width="36.75" style="2" customWidth="1"/>
    <col min="877" max="877" width="26.625" style="2" customWidth="1"/>
    <col min="878" max="878" width="41.75" style="2" customWidth="1"/>
    <col min="879" max="879" width="39.625" style="2" customWidth="1"/>
    <col min="880" max="880" width="42" style="2" customWidth="1"/>
    <col min="881" max="881" width="41.625" style="2" customWidth="1"/>
    <col min="882" max="882" width="36.75" style="2" customWidth="1"/>
    <col min="883" max="883" width="26.625" style="2" customWidth="1"/>
    <col min="884" max="884" width="41.75" style="2" customWidth="1"/>
    <col min="885" max="885" width="39.625" style="2" customWidth="1"/>
    <col min="886" max="886" width="33.625" style="2" customWidth="1"/>
    <col min="887" max="887" width="33.25" style="2" customWidth="1"/>
    <col min="888" max="888" width="28.375" style="2" customWidth="1"/>
    <col min="889" max="889" width="18.25" style="2" customWidth="1"/>
    <col min="890" max="890" width="33.375" style="2" customWidth="1"/>
    <col min="891" max="891" width="31.375" style="2" customWidth="1"/>
    <col min="892" max="903" width="32.125" style="2" customWidth="1"/>
    <col min="904" max="904" width="33.625" style="2" customWidth="1"/>
    <col min="905" max="905" width="33.25" style="2" customWidth="1"/>
    <col min="906" max="906" width="28.375" style="2" customWidth="1"/>
    <col min="907" max="907" width="18.25" style="2" customWidth="1"/>
    <col min="908" max="908" width="33.375" style="2" customWidth="1"/>
    <col min="909" max="909" width="31.375" style="2" customWidth="1"/>
    <col min="910" max="910" width="33.625" style="2" customWidth="1"/>
    <col min="911" max="911" width="33.25" style="2" customWidth="1"/>
    <col min="912" max="912" width="28.375" style="2" customWidth="1"/>
    <col min="913" max="913" width="18.25" style="2" customWidth="1"/>
    <col min="914" max="914" width="33.375" style="2" customWidth="1"/>
    <col min="915" max="915" width="31.375" style="2" customWidth="1"/>
    <col min="916" max="927" width="32.125" style="2" customWidth="1"/>
    <col min="928" max="928" width="33.625" style="2" customWidth="1"/>
    <col min="929" max="929" width="33.25" style="2" customWidth="1"/>
    <col min="930" max="930" width="28.375" style="2" customWidth="1"/>
    <col min="931" max="931" width="18.25" style="2" customWidth="1"/>
    <col min="932" max="932" width="33.375" style="2" customWidth="1"/>
    <col min="933" max="933" width="31.375" style="2" customWidth="1"/>
    <col min="934" max="939" width="32.125" style="2" customWidth="1"/>
    <col min="940" max="940" width="42" style="2" bestFit="1" customWidth="1"/>
    <col min="941" max="941" width="41.625" style="2" customWidth="1"/>
    <col min="942" max="942" width="36.75" style="2" customWidth="1"/>
    <col min="943" max="943" width="26.625" style="2" customWidth="1"/>
    <col min="944" max="944" width="41.75" style="2" customWidth="1"/>
    <col min="945" max="945" width="39.625" style="2" customWidth="1"/>
    <col min="946" max="946" width="42" style="2" bestFit="1" customWidth="1"/>
    <col min="947" max="947" width="41.625" style="2" customWidth="1"/>
    <col min="948" max="948" width="36.75" style="2" customWidth="1"/>
    <col min="949" max="949" width="26.625" style="2" customWidth="1"/>
    <col min="950" max="950" width="41.75" style="2" customWidth="1"/>
    <col min="951" max="951" width="39.625" style="2" customWidth="1"/>
    <col min="952" max="952" width="42" style="2" customWidth="1"/>
    <col min="953" max="953" width="41.625" style="2" customWidth="1"/>
    <col min="954" max="954" width="36.75" style="2" customWidth="1"/>
    <col min="955" max="955" width="26.625" style="2" customWidth="1"/>
    <col min="956" max="956" width="41.75" style="2" customWidth="1"/>
    <col min="957" max="957" width="39.625" style="2" customWidth="1"/>
    <col min="958" max="958" width="33.625" style="2" customWidth="1"/>
    <col min="959" max="959" width="33.25" style="2" customWidth="1"/>
    <col min="960" max="960" width="28.375" style="2" customWidth="1"/>
    <col min="961" max="961" width="18.25" style="2" customWidth="1"/>
    <col min="962" max="962" width="33.375" style="2" customWidth="1"/>
    <col min="963" max="963" width="31.375" style="2" customWidth="1"/>
    <col min="964" max="969" width="32.125" style="2" customWidth="1"/>
    <col min="970" max="970" width="42" style="2" customWidth="1"/>
    <col min="971" max="971" width="41.625" style="2" customWidth="1"/>
    <col min="972" max="972" width="36.75" style="2" customWidth="1"/>
    <col min="973" max="973" width="26.625" style="2" customWidth="1"/>
    <col min="974" max="974" width="41.75" style="2" customWidth="1"/>
    <col min="975" max="975" width="39.625" style="2" customWidth="1"/>
    <col min="976" max="976" width="42" style="2" customWidth="1"/>
    <col min="977" max="977" width="41.625" style="2" customWidth="1"/>
    <col min="978" max="978" width="36.75" style="2" customWidth="1"/>
    <col min="979" max="979" width="26.625" style="2" customWidth="1"/>
    <col min="980" max="980" width="41.75" style="2" customWidth="1"/>
    <col min="981" max="981" width="39.625" style="2" customWidth="1"/>
    <col min="982" max="982" width="33.625" style="2" customWidth="1"/>
    <col min="983" max="983" width="33.25" style="2" customWidth="1"/>
    <col min="984" max="984" width="28.375" style="2" customWidth="1"/>
    <col min="985" max="985" width="18.25" style="2" customWidth="1"/>
    <col min="986" max="986" width="33.375" style="2" customWidth="1"/>
    <col min="987" max="987" width="31.375" style="2" customWidth="1"/>
    <col min="988" max="993" width="32.125" style="2" customWidth="1"/>
    <col min="994" max="994" width="42" style="2" customWidth="1"/>
    <col min="995" max="995" width="41.625" style="2" customWidth="1"/>
    <col min="996" max="996" width="36.75" style="2" customWidth="1"/>
    <col min="997" max="997" width="26.625" style="2" customWidth="1"/>
    <col min="998" max="998" width="41.75" style="2" customWidth="1"/>
    <col min="999" max="999" width="39.625" style="2" customWidth="1"/>
    <col min="1000" max="1000" width="33.625" style="2" customWidth="1"/>
    <col min="1001" max="1001" width="33.25" style="2" customWidth="1"/>
    <col min="1002" max="1002" width="28.375" style="2" customWidth="1"/>
    <col min="1003" max="1003" width="18.25" style="2" customWidth="1"/>
    <col min="1004" max="1004" width="33.375" style="2" customWidth="1"/>
    <col min="1005" max="1005" width="31.375" style="2" customWidth="1"/>
    <col min="1006" max="1011" width="32.125" style="2" customWidth="1"/>
    <col min="1012" max="1012" width="33.625" style="2" customWidth="1"/>
    <col min="1013" max="1013" width="33.25" style="2" customWidth="1"/>
    <col min="1014" max="1014" width="28.375" style="2" customWidth="1"/>
    <col min="1015" max="1015" width="18.25" style="2" customWidth="1"/>
    <col min="1016" max="1016" width="33.375" style="2" customWidth="1"/>
    <col min="1017" max="1017" width="31.375" style="2" customWidth="1"/>
    <col min="1018" max="1023" width="32.125" style="2" customWidth="1"/>
    <col min="1024" max="1024" width="42" style="2" customWidth="1"/>
    <col min="1025" max="1025" width="41.625" style="2" customWidth="1"/>
    <col min="1026" max="1026" width="36.75" style="2" customWidth="1"/>
    <col min="1027" max="1027" width="26.625" style="2" customWidth="1"/>
    <col min="1028" max="1028" width="41.75" style="2" customWidth="1"/>
    <col min="1029" max="1029" width="39.625" style="2" customWidth="1"/>
    <col min="1030" max="1030" width="42" style="2" customWidth="1"/>
    <col min="1031" max="1031" width="41.625" style="2" customWidth="1"/>
    <col min="1032" max="1032" width="36.75" style="2" customWidth="1"/>
    <col min="1033" max="1033" width="26.625" style="2" customWidth="1"/>
    <col min="1034" max="1034" width="41.75" style="2" customWidth="1"/>
    <col min="1035" max="1035" width="39.625" style="2" customWidth="1"/>
    <col min="1036" max="1036" width="42" style="2" customWidth="1"/>
    <col min="1037" max="1037" width="41.625" style="2" customWidth="1"/>
    <col min="1038" max="1038" width="36.75" style="2" customWidth="1"/>
    <col min="1039" max="1039" width="26.625" style="2" customWidth="1"/>
    <col min="1040" max="1040" width="41.75" style="2" customWidth="1"/>
    <col min="1041" max="1041" width="39.625" style="2" customWidth="1"/>
    <col min="1042" max="1042" width="42" style="2" customWidth="1"/>
    <col min="1043" max="1043" width="41.625" style="2" customWidth="1"/>
    <col min="1044" max="1044" width="36.75" style="2" customWidth="1"/>
    <col min="1045" max="1045" width="26.625" style="2" customWidth="1"/>
    <col min="1046" max="1046" width="41.75" style="2" customWidth="1"/>
    <col min="1047" max="1047" width="39.625" style="2" customWidth="1"/>
    <col min="1048" max="1048" width="42" style="2" customWidth="1"/>
    <col min="1049" max="1049" width="41.625" style="2" customWidth="1"/>
    <col min="1050" max="1050" width="36.75" style="2" customWidth="1"/>
    <col min="1051" max="1051" width="26.625" style="2" customWidth="1"/>
    <col min="1052" max="1052" width="41.75" style="2" customWidth="1"/>
    <col min="1053" max="1053" width="39.625" style="2" customWidth="1"/>
    <col min="1054" max="1054" width="42" style="2" customWidth="1"/>
    <col min="1055" max="1055" width="41.625" style="2" customWidth="1"/>
    <col min="1056" max="1056" width="36.75" style="2" customWidth="1"/>
    <col min="1057" max="1057" width="26.625" style="2" customWidth="1"/>
    <col min="1058" max="1058" width="41.75" style="2" customWidth="1"/>
    <col min="1059" max="1059" width="39.625" style="2" customWidth="1"/>
    <col min="1060" max="1060" width="36.875" style="2" customWidth="1"/>
    <col min="1061" max="1061" width="36.5" style="2" customWidth="1"/>
    <col min="1062" max="1062" width="31.625" style="2" customWidth="1"/>
    <col min="1063" max="1063" width="21.5" style="2" customWidth="1"/>
    <col min="1064" max="1064" width="36.625" style="2" customWidth="1"/>
    <col min="1065" max="1065" width="34.5" style="2" customWidth="1"/>
    <col min="1066" max="1066" width="33.25" style="2" customWidth="1"/>
    <col min="1067" max="1067" width="18.25" style="2" customWidth="1"/>
    <col min="1068" max="1068" width="33.375" style="2" customWidth="1"/>
    <col min="1069" max="1069" width="31.375" style="2" customWidth="1"/>
    <col min="1070" max="1070" width="42" style="2" bestFit="1" customWidth="1"/>
    <col min="1071" max="1080" width="42" style="2" customWidth="1"/>
    <col min="1081" max="1081" width="41.625" style="2" customWidth="1"/>
    <col min="1082" max="1082" width="26.625" style="2" customWidth="1"/>
    <col min="1083" max="1083" width="41.75" style="2" customWidth="1"/>
    <col min="1084" max="1084" width="39.625" style="2" customWidth="1"/>
    <col min="1085" max="1085" width="42" style="2" customWidth="1"/>
    <col min="1086" max="1086" width="41.625" style="2" customWidth="1"/>
    <col min="1087" max="1087" width="26.625" style="2" customWidth="1"/>
    <col min="1088" max="1088" width="41.75" style="2" customWidth="1"/>
    <col min="1089" max="1089" width="39.625" style="2" customWidth="1"/>
    <col min="1090" max="1090" width="33.625" style="2" customWidth="1"/>
    <col min="1091" max="1091" width="33.25" style="2" customWidth="1"/>
    <col min="1092" max="1092" width="18.25" style="2" customWidth="1"/>
    <col min="1093" max="1093" width="33.375" style="2" customWidth="1"/>
    <col min="1094" max="1094" width="31.375" style="2" customWidth="1"/>
    <col min="1095" max="1110" width="33.625" style="2" customWidth="1"/>
    <col min="1111" max="1111" width="33.25" style="2" customWidth="1"/>
    <col min="1112" max="1112" width="18.25" style="2" customWidth="1"/>
    <col min="1113" max="1113" width="33.375" style="2" customWidth="1"/>
    <col min="1114" max="1114" width="31.375" style="2" customWidth="1"/>
    <col min="1115" max="1115" width="33.625" style="2" customWidth="1"/>
    <col min="1116" max="1116" width="33.25" style="2" customWidth="1"/>
    <col min="1117" max="1117" width="18.25" style="2" customWidth="1"/>
    <col min="1118" max="1118" width="33.375" style="2" customWidth="1"/>
    <col min="1119" max="1119" width="31.375" style="2" customWidth="1"/>
    <col min="1120" max="1121" width="42" style="2" customWidth="1"/>
    <col min="1122" max="1126" width="42" style="2" bestFit="1" customWidth="1"/>
    <col min="1127" max="1127" width="42" style="2" customWidth="1"/>
    <col min="1128" max="1141" width="42" style="2" bestFit="1" customWidth="1"/>
    <col min="1142" max="1142" width="42" style="2" customWidth="1"/>
    <col min="1143" max="1144" width="42" style="2" bestFit="1" customWidth="1"/>
    <col min="1145" max="1145" width="33.625" style="2" customWidth="1"/>
    <col min="1146" max="1146" width="33.25" style="2" customWidth="1"/>
    <col min="1147" max="1147" width="18.25" style="2" customWidth="1"/>
    <col min="1148" max="1148" width="33.375" style="2" customWidth="1"/>
    <col min="1149" max="1149" width="31.375" style="2" customWidth="1"/>
    <col min="1150" max="1153" width="42" style="2" customWidth="1"/>
    <col min="1154" max="1154" width="42" style="2" bestFit="1" customWidth="1"/>
    <col min="1155" max="1160" width="42" style="2" customWidth="1"/>
    <col min="1161" max="1161" width="41.625" style="2" customWidth="1"/>
    <col min="1162" max="1162" width="26.625" style="2" customWidth="1"/>
    <col min="1163" max="1163" width="41.75" style="2" customWidth="1"/>
    <col min="1164" max="1164" width="39.625" style="2" customWidth="1"/>
    <col min="1165" max="1165" width="42" style="2" bestFit="1" customWidth="1"/>
    <col min="1166" max="1166" width="41.625" style="2" customWidth="1"/>
    <col min="1167" max="1167" width="26.625" style="2" customWidth="1"/>
    <col min="1168" max="1168" width="41.75" style="2" customWidth="1"/>
    <col min="1169" max="1169" width="39.625" style="2" customWidth="1"/>
    <col min="1170" max="1170" width="42" style="2" bestFit="1" customWidth="1"/>
    <col min="1171" max="1171" width="41.625" style="2" customWidth="1"/>
    <col min="1172" max="1172" width="26.625" style="2" customWidth="1"/>
    <col min="1173" max="1173" width="41.75" style="2" customWidth="1"/>
    <col min="1174" max="1174" width="39.625" style="2" customWidth="1"/>
    <col min="1175" max="1175" width="33.625" style="2" customWidth="1"/>
    <col min="1176" max="1176" width="33.25" style="2" customWidth="1"/>
    <col min="1177" max="1177" width="18.25" style="2" customWidth="1"/>
    <col min="1178" max="1178" width="33.375" style="2" customWidth="1"/>
    <col min="1179" max="1179" width="31.375" style="2" customWidth="1"/>
    <col min="1180" max="1181" width="42" style="2" bestFit="1" customWidth="1"/>
    <col min="1182" max="1190" width="42" style="2" customWidth="1"/>
    <col min="1191" max="1191" width="41.625" style="2" customWidth="1"/>
    <col min="1192" max="1192" width="26.625" style="2" customWidth="1"/>
    <col min="1193" max="1193" width="41.75" style="2" customWidth="1"/>
    <col min="1194" max="1194" width="39.625" style="2" customWidth="1"/>
    <col min="1195" max="1195" width="42" style="2" bestFit="1" customWidth="1"/>
    <col min="1196" max="1196" width="41.625" style="2" customWidth="1"/>
    <col min="1197" max="1197" width="26.625" style="2" customWidth="1"/>
    <col min="1198" max="1198" width="41.75" style="2" customWidth="1"/>
    <col min="1199" max="1199" width="39.625" style="2" customWidth="1"/>
    <col min="1200" max="1200" width="33.625" style="2" customWidth="1"/>
    <col min="1201" max="1201" width="33.25" style="2" customWidth="1"/>
    <col min="1202" max="1202" width="18.25" style="2" customWidth="1"/>
    <col min="1203" max="1203" width="33.375" style="2" customWidth="1"/>
    <col min="1204" max="1204" width="31.375" style="2" customWidth="1"/>
    <col min="1205" max="1214" width="33.625" style="2" customWidth="1"/>
    <col min="1215" max="1215" width="42" style="2" customWidth="1"/>
    <col min="1216" max="1216" width="41.625" style="2" customWidth="1"/>
    <col min="1217" max="1217" width="26.625" style="2" customWidth="1"/>
    <col min="1218" max="1218" width="41.75" style="2" customWidth="1"/>
    <col min="1219" max="1219" width="39.625" style="2" customWidth="1"/>
    <col min="1220" max="1220" width="33.625" style="2" customWidth="1"/>
    <col min="1221" max="1221" width="33.25" style="2" customWidth="1"/>
    <col min="1222" max="1222" width="18.25" style="2" customWidth="1"/>
    <col min="1223" max="1223" width="33.375" style="2" customWidth="1"/>
    <col min="1224" max="1224" width="31.375" style="2" customWidth="1"/>
    <col min="1225" max="1225" width="42" style="2" customWidth="1"/>
    <col min="1226" max="1226" width="42" style="2" bestFit="1" customWidth="1"/>
    <col min="1227" max="1233" width="42" style="2" customWidth="1"/>
    <col min="1234" max="1235" width="42" style="2" bestFit="1" customWidth="1"/>
    <col min="1236" max="1236" width="42" style="2" customWidth="1"/>
    <col min="1237" max="1244" width="42" style="2" bestFit="1" customWidth="1"/>
    <col min="1245" max="1245" width="33.625" style="2" customWidth="1"/>
    <col min="1246" max="1246" width="33.25" style="2" customWidth="1"/>
    <col min="1247" max="1247" width="18.25" style="2" customWidth="1"/>
    <col min="1248" max="1248" width="33.375" style="2" customWidth="1"/>
    <col min="1249" max="1249" width="31.375" style="2" customWidth="1"/>
    <col min="1250" max="1253" width="42" style="2" bestFit="1" customWidth="1"/>
    <col min="1254" max="1260" width="42" style="2" customWidth="1"/>
    <col min="1261" max="1261" width="41.625" style="2" customWidth="1"/>
    <col min="1262" max="1262" width="26.625" style="2" customWidth="1"/>
    <col min="1263" max="1263" width="41.75" style="2" customWidth="1"/>
    <col min="1264" max="1264" width="39.625" style="2" customWidth="1"/>
    <col min="1265" max="1265" width="42" style="2" customWidth="1"/>
    <col min="1266" max="1266" width="41.625" style="2" customWidth="1"/>
    <col min="1267" max="1267" width="26.625" style="2" customWidth="1"/>
    <col min="1268" max="1268" width="41.75" style="2" customWidth="1"/>
    <col min="1269" max="1269" width="39.625" style="2" customWidth="1"/>
    <col min="1270" max="1270" width="42" style="2" customWidth="1"/>
    <col min="1271" max="1271" width="41.625" style="2" customWidth="1"/>
    <col min="1272" max="1272" width="26.625" style="2" customWidth="1"/>
    <col min="1273" max="1273" width="41.75" style="2" customWidth="1"/>
    <col min="1274" max="1274" width="39.625" style="2" customWidth="1"/>
    <col min="1275" max="1275" width="42" style="2" customWidth="1"/>
    <col min="1276" max="1276" width="41.625" style="2" customWidth="1"/>
    <col min="1277" max="1277" width="26.625" style="2" customWidth="1"/>
    <col min="1278" max="1278" width="41.75" style="2" customWidth="1"/>
    <col min="1279" max="1279" width="39.625" style="2" customWidth="1"/>
    <col min="1280" max="1280" width="42" style="2" bestFit="1" customWidth="1"/>
    <col min="1281" max="1281" width="41.625" style="2" customWidth="1"/>
    <col min="1282" max="1282" width="26.625" style="2" customWidth="1"/>
    <col min="1283" max="1283" width="41.75" style="2" customWidth="1"/>
    <col min="1284" max="1284" width="39.625" style="2" customWidth="1"/>
    <col min="1285" max="1285" width="42" style="2" bestFit="1" customWidth="1"/>
    <col min="1286" max="1286" width="41.625" style="2" customWidth="1"/>
    <col min="1287" max="1287" width="26.625" style="2" customWidth="1"/>
    <col min="1288" max="1288" width="41.75" style="2" customWidth="1"/>
    <col min="1289" max="1289" width="39.625" style="2" customWidth="1"/>
    <col min="1290" max="1290" width="36.875" style="2" customWidth="1"/>
    <col min="1291" max="1291" width="36.5" style="2" customWidth="1"/>
    <col min="1292" max="1292" width="21.5" style="2" customWidth="1"/>
    <col min="1293" max="1293" width="36.625" style="2" customWidth="1"/>
    <col min="1294" max="1294" width="34.5" style="2" customWidth="1"/>
    <col min="1295" max="1295" width="41.625" style="2" customWidth="1"/>
    <col min="1296" max="1296" width="26.625" style="2" customWidth="1"/>
    <col min="1297" max="1297" width="39.625" style="2" customWidth="1"/>
    <col min="1298" max="1298" width="42" style="2" bestFit="1" customWidth="1"/>
    <col min="1299" max="1299" width="41.625" style="2" customWidth="1"/>
    <col min="1300" max="1300" width="26.625" style="2" customWidth="1"/>
    <col min="1301" max="1301" width="39.625" style="2" customWidth="1"/>
    <col min="1302" max="1302" width="33.625" style="2" customWidth="1"/>
    <col min="1303" max="1303" width="33.25" style="2" customWidth="1"/>
    <col min="1304" max="1304" width="18.25" style="2" customWidth="1"/>
    <col min="1305" max="1305" width="31.375" style="2" customWidth="1"/>
    <col min="1306" max="1325" width="42" style="2" bestFit="1" customWidth="1"/>
    <col min="1326" max="1326" width="33.625" style="2" customWidth="1"/>
    <col min="1327" max="1327" width="33.25" style="2" customWidth="1"/>
    <col min="1328" max="1328" width="18.25" style="2" customWidth="1"/>
    <col min="1329" max="1329" width="31.375" style="2" customWidth="1"/>
    <col min="1330" max="1330" width="33.625" style="2" customWidth="1"/>
    <col min="1331" max="1331" width="33.25" style="2" customWidth="1"/>
    <col min="1332" max="1332" width="18.25" style="2" customWidth="1"/>
    <col min="1333" max="1333" width="31.375" style="2" customWidth="1"/>
    <col min="1334" max="1335" width="42" style="2" customWidth="1"/>
    <col min="1336" max="1337" width="42" style="2" bestFit="1" customWidth="1"/>
    <col min="1338" max="1338" width="42" style="2" customWidth="1"/>
    <col min="1339" max="1339" width="42" style="2" bestFit="1" customWidth="1"/>
    <col min="1340" max="1341" width="42" style="2" customWidth="1"/>
    <col min="1342" max="1343" width="42" style="2" bestFit="1" customWidth="1"/>
    <col min="1344" max="1347" width="42" style="2" customWidth="1"/>
    <col min="1348" max="1365" width="42" style="2" bestFit="1" customWidth="1"/>
    <col min="1366" max="1366" width="33.625" style="2" customWidth="1"/>
    <col min="1367" max="1367" width="33.25" style="2" customWidth="1"/>
    <col min="1368" max="1368" width="18.25" style="2" customWidth="1"/>
    <col min="1369" max="1369" width="31.375" style="2" customWidth="1"/>
    <col min="1370" max="1373" width="42" style="2" bestFit="1" customWidth="1"/>
    <col min="1374" max="1382" width="42" style="2" customWidth="1"/>
    <col min="1383" max="1383" width="41.625" style="2" customWidth="1"/>
    <col min="1384" max="1384" width="26.625" style="2" customWidth="1"/>
    <col min="1385" max="1385" width="39.625" style="2" customWidth="1"/>
    <col min="1386" max="1386" width="42" style="2" customWidth="1"/>
    <col min="1387" max="1387" width="41.625" style="2" customWidth="1"/>
    <col min="1388" max="1388" width="26.625" style="2" customWidth="1"/>
    <col min="1389" max="1389" width="39.625" style="2" customWidth="1"/>
    <col min="1390" max="1390" width="42" style="2" customWidth="1"/>
    <col min="1391" max="1391" width="41.625" style="2" customWidth="1"/>
    <col min="1392" max="1392" width="26.625" style="2" customWidth="1"/>
    <col min="1393" max="1393" width="39.625" style="2" customWidth="1"/>
    <col min="1394" max="1394" width="33.625" style="2" customWidth="1"/>
    <col min="1395" max="1395" width="33.25" style="2" customWidth="1"/>
    <col min="1396" max="1396" width="18.25" style="2" customWidth="1"/>
    <col min="1397" max="1397" width="31.375" style="2" customWidth="1"/>
    <col min="1398" max="1410" width="42" style="2" bestFit="1" customWidth="1"/>
    <col min="1411" max="1411" width="41.625" style="2" customWidth="1"/>
    <col min="1412" max="1412" width="26.625" style="2" customWidth="1"/>
    <col min="1413" max="1413" width="39.625" style="2" customWidth="1"/>
    <col min="1414" max="1414" width="42" style="2" bestFit="1" customWidth="1"/>
    <col min="1415" max="1415" width="41.625" style="2" customWidth="1"/>
    <col min="1416" max="1416" width="26.625" style="2" customWidth="1"/>
    <col min="1417" max="1417" width="39.625" style="2" customWidth="1"/>
    <col min="1418" max="1418" width="33.625" style="2" customWidth="1"/>
    <col min="1419" max="1419" width="33.25" style="2" customWidth="1"/>
    <col min="1420" max="1420" width="18.25" style="2" customWidth="1"/>
    <col min="1421" max="1421" width="31.375" style="2" customWidth="1"/>
    <col min="1422" max="1434" width="42" style="2" bestFit="1" customWidth="1"/>
    <col min="1435" max="1435" width="41.625" style="2" customWidth="1"/>
    <col min="1436" max="1436" width="26.625" style="2" customWidth="1"/>
    <col min="1437" max="1437" width="39.625" style="2" customWidth="1"/>
    <col min="1438" max="1438" width="33.625" style="2" customWidth="1"/>
    <col min="1439" max="1439" width="33.25" style="2" customWidth="1"/>
    <col min="1440" max="1440" width="18.25" style="2" customWidth="1"/>
    <col min="1441" max="1441" width="31.375" style="2" customWidth="1"/>
    <col min="1442" max="1465" width="42" style="2" bestFit="1" customWidth="1"/>
    <col min="1466" max="1466" width="33.625" style="2" customWidth="1"/>
    <col min="1467" max="1467" width="33.25" style="2" customWidth="1"/>
    <col min="1468" max="1468" width="18.25" style="2" customWidth="1"/>
    <col min="1469" max="1469" width="31.375" style="2" customWidth="1"/>
    <col min="1470" max="1486" width="42" style="2" bestFit="1" customWidth="1"/>
    <col min="1487" max="1487" width="41.625" style="2" customWidth="1"/>
    <col min="1488" max="1488" width="26.625" style="2" customWidth="1"/>
    <col min="1489" max="1489" width="39.625" style="2" customWidth="1"/>
    <col min="1490" max="1490" width="42" style="2" bestFit="1" customWidth="1"/>
    <col min="1491" max="1491" width="41.625" style="2" customWidth="1"/>
    <col min="1492" max="1492" width="26.625" style="2" customWidth="1"/>
    <col min="1493" max="1493" width="39.625" style="2" customWidth="1"/>
    <col min="1494" max="1494" width="42" style="2" bestFit="1" customWidth="1"/>
    <col min="1495" max="1495" width="41.625" style="2" customWidth="1"/>
    <col min="1496" max="1496" width="26.625" style="2" customWidth="1"/>
    <col min="1497" max="1497" width="39.625" style="2" customWidth="1"/>
    <col min="1498" max="1498" width="42" style="2" bestFit="1" customWidth="1"/>
    <col min="1499" max="1499" width="41.625" style="2" bestFit="1" customWidth="1"/>
    <col min="1500" max="1500" width="26.625" style="2" bestFit="1" customWidth="1"/>
    <col min="1501" max="1501" width="39.625" style="2" customWidth="1"/>
    <col min="1502" max="1502" width="42" style="2" bestFit="1" customWidth="1"/>
    <col min="1503" max="1503" width="41.625" style="2" bestFit="1" customWidth="1"/>
    <col min="1504" max="1504" width="26.625" style="2" customWidth="1"/>
    <col min="1505" max="1505" width="39.625" style="2" customWidth="1"/>
    <col min="1506" max="1506" width="42" style="2" bestFit="1" customWidth="1"/>
    <col min="1507" max="1507" width="41.625" style="2" bestFit="1" customWidth="1"/>
    <col min="1508" max="1508" width="26.625" style="2" customWidth="1"/>
    <col min="1509" max="1509" width="39.625" style="2" bestFit="1" customWidth="1"/>
    <col min="1510" max="1510" width="36.875" style="2" customWidth="1"/>
    <col min="1511" max="1511" width="36.5" style="2" customWidth="1"/>
    <col min="1512" max="1512" width="21.5" style="2" customWidth="1"/>
    <col min="1513" max="1513" width="34.5" style="2" customWidth="1"/>
    <col min="1514" max="1522" width="42" style="2" bestFit="1" customWidth="1"/>
    <col min="1523" max="1523" width="41.625" style="2" bestFit="1" customWidth="1"/>
    <col min="1524" max="1524" width="26.625" style="2" bestFit="1" customWidth="1"/>
    <col min="1525" max="1525" width="42" style="2" bestFit="1" customWidth="1"/>
    <col min="1526" max="1526" width="41.625" style="2" bestFit="1" customWidth="1"/>
    <col min="1527" max="1527" width="26.625" style="2" bestFit="1" customWidth="1"/>
    <col min="1528" max="1528" width="33.625" style="2" bestFit="1" customWidth="1"/>
    <col min="1529" max="1529" width="33.25" style="2" bestFit="1" customWidth="1"/>
    <col min="1530" max="1530" width="18.25" style="2" bestFit="1" customWidth="1"/>
    <col min="1531" max="1543" width="42" style="2" bestFit="1" customWidth="1"/>
    <col min="1544" max="1544" width="41.625" style="2" bestFit="1" customWidth="1"/>
    <col min="1545" max="1545" width="26.625" style="2" bestFit="1" customWidth="1"/>
    <col min="1546" max="1546" width="33.625" style="2" bestFit="1" customWidth="1"/>
    <col min="1547" max="1547" width="33.25" style="2" bestFit="1" customWidth="1"/>
    <col min="1548" max="1548" width="18.25" style="2" bestFit="1" customWidth="1"/>
    <col min="1549" max="1572" width="42" style="2" bestFit="1" customWidth="1"/>
    <col min="1573" max="1573" width="33.625" style="2" bestFit="1" customWidth="1"/>
    <col min="1574" max="1574" width="33.25" style="2" bestFit="1" customWidth="1"/>
    <col min="1575" max="1575" width="18.25" style="2" bestFit="1" customWidth="1"/>
    <col min="1576" max="1600" width="42" style="2" bestFit="1" customWidth="1"/>
    <col min="1601" max="1601" width="41.625" style="2" bestFit="1" customWidth="1"/>
    <col min="1602" max="1602" width="26.625" style="2" bestFit="1" customWidth="1"/>
    <col min="1603" max="1603" width="42" style="2" bestFit="1" customWidth="1"/>
    <col min="1604" max="1604" width="41.625" style="2" bestFit="1" customWidth="1"/>
    <col min="1605" max="1605" width="26.625" style="2" bestFit="1" customWidth="1"/>
    <col min="1606" max="1606" width="42" style="2" bestFit="1" customWidth="1"/>
    <col min="1607" max="1607" width="41.625" style="2" bestFit="1" customWidth="1"/>
    <col min="1608" max="1608" width="26.625" style="2" bestFit="1" customWidth="1"/>
    <col min="1609" max="1609" width="42" style="2" bestFit="1" customWidth="1"/>
    <col min="1610" max="1610" width="41.625" style="2" bestFit="1" customWidth="1"/>
    <col min="1611" max="1611" width="26.625" style="2" bestFit="1" customWidth="1"/>
    <col min="1612" max="1612" width="42" style="2" bestFit="1" customWidth="1"/>
    <col min="1613" max="1613" width="41.625" style="2" bestFit="1" customWidth="1"/>
    <col min="1614" max="1614" width="26.625" style="2" bestFit="1" customWidth="1"/>
    <col min="1615" max="1615" width="42" style="2" bestFit="1" customWidth="1"/>
    <col min="1616" max="1616" width="41.625" style="2" bestFit="1" customWidth="1"/>
    <col min="1617" max="1617" width="26.625" style="2" bestFit="1" customWidth="1"/>
    <col min="1618" max="1618" width="36.875" style="2" bestFit="1" customWidth="1"/>
    <col min="1619" max="1619" width="36.5" style="2" bestFit="1" customWidth="1"/>
    <col min="1620" max="1620" width="21.5" style="2" bestFit="1" customWidth="1"/>
    <col min="1621" max="16384" width="9" style="2"/>
  </cols>
  <sheetData>
    <row r="1" spans="1:35" s="1" customFormat="1" ht="12" customHeight="1">
      <c r="A1" s="8"/>
      <c r="B1" s="194" t="s">
        <v>410</v>
      </c>
      <c r="C1" s="195"/>
      <c r="D1" s="195"/>
      <c r="E1" s="195"/>
      <c r="F1" s="195"/>
      <c r="G1" s="195"/>
      <c r="H1" s="195"/>
      <c r="I1" s="195"/>
      <c r="J1" s="195"/>
      <c r="K1" s="195"/>
      <c r="L1" s="195"/>
      <c r="M1" s="33"/>
      <c r="N1" s="33"/>
      <c r="O1" s="33"/>
      <c r="P1" s="33"/>
      <c r="Q1" s="33"/>
      <c r="R1" s="33"/>
      <c r="S1" s="33"/>
      <c r="T1" s="33"/>
      <c r="U1" s="33"/>
      <c r="V1" s="33"/>
      <c r="W1" s="33"/>
      <c r="X1" s="33"/>
      <c r="Y1" s="33"/>
      <c r="Z1" s="128"/>
      <c r="AA1" s="128"/>
      <c r="AB1" s="128"/>
    </row>
    <row r="2" spans="1:35" s="1" customFormat="1" ht="12" customHeight="1">
      <c r="A2" s="9"/>
      <c r="B2" s="189"/>
      <c r="C2" s="176"/>
      <c r="D2" s="176"/>
      <c r="E2" s="176"/>
      <c r="F2" s="176"/>
      <c r="G2" s="176"/>
      <c r="H2" s="176"/>
      <c r="I2" s="176"/>
      <c r="J2" s="176"/>
      <c r="K2" s="176"/>
      <c r="L2" s="176"/>
      <c r="M2" s="1161" t="s">
        <v>6</v>
      </c>
      <c r="N2" s="1161"/>
      <c r="O2" s="1161"/>
      <c r="P2" s="1161"/>
      <c r="Q2" s="1161"/>
      <c r="R2" s="1161"/>
      <c r="S2" s="1161"/>
      <c r="T2" s="1161"/>
      <c r="U2" s="1161"/>
      <c r="V2" s="1161"/>
      <c r="W2" s="1161"/>
      <c r="X2" s="1161"/>
      <c r="Y2" s="1161"/>
      <c r="Z2" s="1151" t="s">
        <v>1</v>
      </c>
      <c r="AA2" s="1151" t="s">
        <v>2</v>
      </c>
      <c r="AB2" s="1151" t="s">
        <v>3</v>
      </c>
    </row>
    <row r="3" spans="1:35" s="1" customFormat="1" ht="12" customHeight="1">
      <c r="A3" s="9"/>
      <c r="B3" s="191"/>
      <c r="C3" s="179"/>
      <c r="D3" s="192"/>
      <c r="E3" s="179"/>
      <c r="F3" s="192"/>
      <c r="G3" s="179"/>
      <c r="H3" s="192"/>
      <c r="I3" s="179"/>
      <c r="J3" s="192"/>
      <c r="K3" s="179"/>
      <c r="L3" s="179"/>
      <c r="M3" s="1139" t="s">
        <v>29</v>
      </c>
      <c r="N3" s="1160"/>
      <c r="O3" s="1160"/>
      <c r="P3" s="1160"/>
      <c r="Q3" s="1160"/>
      <c r="R3" s="1160"/>
      <c r="S3" s="1160"/>
      <c r="T3" s="1160"/>
      <c r="U3" s="1160"/>
      <c r="V3" s="1160"/>
      <c r="W3" s="1160"/>
      <c r="X3" s="1160"/>
      <c r="Y3" s="1160"/>
      <c r="Z3" s="1151"/>
      <c r="AA3" s="1151"/>
      <c r="AB3" s="1151"/>
    </row>
    <row r="4" spans="1:35" s="1" customFormat="1">
      <c r="A4" s="7" t="s">
        <v>0</v>
      </c>
      <c r="B4" s="34" t="s">
        <v>389</v>
      </c>
      <c r="C4" s="34" t="s">
        <v>390</v>
      </c>
      <c r="D4" s="35" t="s">
        <v>391</v>
      </c>
      <c r="E4" s="35" t="s">
        <v>296</v>
      </c>
      <c r="F4" s="35" t="s">
        <v>392</v>
      </c>
      <c r="G4" s="35" t="s">
        <v>393</v>
      </c>
      <c r="H4" s="35" t="s">
        <v>299</v>
      </c>
      <c r="I4" s="35" t="s">
        <v>394</v>
      </c>
      <c r="J4" s="35" t="s">
        <v>301</v>
      </c>
      <c r="K4" s="36" t="s">
        <v>302</v>
      </c>
      <c r="L4" s="34" t="s">
        <v>294</v>
      </c>
      <c r="M4" s="34" t="s">
        <v>458</v>
      </c>
      <c r="N4" s="35" t="s">
        <v>459</v>
      </c>
      <c r="O4" s="35" t="s">
        <v>456</v>
      </c>
      <c r="P4" s="35" t="s">
        <v>431</v>
      </c>
      <c r="Q4" s="35" t="s">
        <v>460</v>
      </c>
      <c r="R4" s="35" t="s">
        <v>461</v>
      </c>
      <c r="S4" s="35" t="s">
        <v>462</v>
      </c>
      <c r="T4" s="35" t="s">
        <v>457</v>
      </c>
      <c r="U4" s="35" t="s">
        <v>463</v>
      </c>
      <c r="V4" s="35" t="s">
        <v>464</v>
      </c>
      <c r="W4" s="35" t="s">
        <v>465</v>
      </c>
      <c r="X4" s="35" t="s">
        <v>466</v>
      </c>
      <c r="Y4" s="35" t="s">
        <v>467</v>
      </c>
      <c r="Z4" s="46" t="s">
        <v>407</v>
      </c>
      <c r="AA4" s="125" t="s">
        <v>408</v>
      </c>
      <c r="AB4" s="126" t="s">
        <v>409</v>
      </c>
      <c r="AC4" s="37" t="s">
        <v>17</v>
      </c>
      <c r="AD4" s="38" t="s">
        <v>18</v>
      </c>
      <c r="AE4" s="38" t="s">
        <v>19</v>
      </c>
      <c r="AF4" s="38" t="s">
        <v>20</v>
      </c>
      <c r="AG4" s="38" t="s">
        <v>21</v>
      </c>
      <c r="AH4" s="38" t="s">
        <v>22</v>
      </c>
      <c r="AI4" s="38" t="s">
        <v>545</v>
      </c>
    </row>
    <row r="5" spans="1:35" ht="12" customHeight="1">
      <c r="A5" s="10">
        <v>1</v>
      </c>
      <c r="B5" s="99" t="s">
        <v>125</v>
      </c>
      <c r="C5" s="99" t="s">
        <v>59</v>
      </c>
      <c r="D5" s="23" t="s">
        <v>52</v>
      </c>
      <c r="E5" s="23" t="s">
        <v>304</v>
      </c>
      <c r="F5" s="24" t="s">
        <v>49</v>
      </c>
      <c r="G5" s="12" t="s">
        <v>310</v>
      </c>
      <c r="H5" s="12" t="s">
        <v>306</v>
      </c>
      <c r="I5" s="102" t="s">
        <v>504</v>
      </c>
      <c r="J5" s="11" t="str">
        <f>"12-16h"</f>
        <v>12-16h</v>
      </c>
      <c r="K5" s="24" t="s">
        <v>512</v>
      </c>
      <c r="L5" s="68" t="s">
        <v>518</v>
      </c>
      <c r="M5" s="80">
        <v>1</v>
      </c>
      <c r="N5" s="81"/>
      <c r="O5" s="81"/>
      <c r="P5" s="81">
        <v>1</v>
      </c>
      <c r="Q5" s="81"/>
      <c r="R5" s="81"/>
      <c r="S5" s="81"/>
      <c r="T5" s="81"/>
      <c r="U5" s="81"/>
      <c r="V5" s="81"/>
      <c r="W5" s="81"/>
      <c r="X5" s="81"/>
      <c r="Y5" s="81"/>
      <c r="Z5" s="129" t="str">
        <f>VLOOKUP(A5,DB_CAL_Q1_Q4!$A$4:$P$1328,13)</f>
        <v>Electricidad</v>
      </c>
      <c r="AA5" s="130" t="str">
        <f>VLOOKUP(A5,DB_ACS_Q1_Q4!$A$4:$AD$1328,13)</f>
        <v>Electricidad</v>
      </c>
      <c r="AB5" s="131" t="str">
        <f>VLOOKUP(A5,DB_REF_Q1_Q4!$A$4:$AD$1328,13)</f>
        <v>AC Eléctrico</v>
      </c>
      <c r="AC5" s="230"/>
      <c r="AD5" s="228"/>
      <c r="AE5" s="228"/>
      <c r="AF5" s="228"/>
      <c r="AG5" s="228"/>
      <c r="AH5" s="228"/>
      <c r="AI5" s="54">
        <v>1</v>
      </c>
    </row>
    <row r="6" spans="1:35"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83">
        <v>1</v>
      </c>
      <c r="N6" s="84">
        <v>1</v>
      </c>
      <c r="O6" s="84">
        <v>1</v>
      </c>
      <c r="P6" s="84">
        <v>1</v>
      </c>
      <c r="Q6" s="84">
        <v>1</v>
      </c>
      <c r="R6" s="84"/>
      <c r="S6" s="84"/>
      <c r="T6" s="84">
        <v>1</v>
      </c>
      <c r="U6" s="84">
        <v>1</v>
      </c>
      <c r="V6" s="84"/>
      <c r="W6" s="84">
        <v>1</v>
      </c>
      <c r="X6" s="84">
        <v>1</v>
      </c>
      <c r="Y6" s="84"/>
      <c r="Z6" s="132" t="str">
        <f>VLOOKUP(A6,DB_CAL_Q1_Q4!$A$4:$P$1328,13)</f>
        <v>Bomba de calor aire</v>
      </c>
      <c r="AA6" s="133" t="str">
        <f>VLOOKUP(A6,DB_ACS_Q1_Q4!$A$4:$AD$1328,13)</f>
        <v>Gas Natural</v>
      </c>
      <c r="AB6" s="134" t="str">
        <f>VLOOKUP(A6,DB_REF_Q1_Q4!$A$4:$AD$1328,13)</f>
        <v>Bomba de calor aire</v>
      </c>
      <c r="AC6" s="16">
        <v>1</v>
      </c>
      <c r="AD6" s="27"/>
      <c r="AE6" s="27"/>
      <c r="AF6" s="27"/>
      <c r="AG6" s="27"/>
      <c r="AH6" s="27"/>
      <c r="AI6" s="55"/>
    </row>
    <row r="7" spans="1:35"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83">
        <v>1</v>
      </c>
      <c r="N7" s="84">
        <v>1</v>
      </c>
      <c r="O7" s="84">
        <v>1</v>
      </c>
      <c r="P7" s="84">
        <v>1</v>
      </c>
      <c r="Q7" s="84"/>
      <c r="R7" s="84"/>
      <c r="S7" s="84">
        <v>1</v>
      </c>
      <c r="T7" s="84">
        <v>1</v>
      </c>
      <c r="U7" s="84"/>
      <c r="V7" s="84"/>
      <c r="W7" s="84"/>
      <c r="X7" s="84"/>
      <c r="Y7" s="84"/>
      <c r="Z7" s="132" t="str">
        <f>VLOOKUP(A7,DB_CAL_Q1_Q4!$A$4:$P$1328,13)</f>
        <v>Gas Natural</v>
      </c>
      <c r="AA7" s="133" t="str">
        <f>VLOOKUP(A7,DB_ACS_Q1_Q4!$A$4:$AD$1328,13)</f>
        <v>Gas Natural</v>
      </c>
      <c r="AB7" s="134" t="str">
        <f>VLOOKUP(A7,DB_REF_Q1_Q4!$A$4:$AD$1328,13)</f>
        <v>AC Eléctrico</v>
      </c>
      <c r="AC7" s="16"/>
      <c r="AD7" s="27"/>
      <c r="AE7" s="27"/>
      <c r="AF7" s="27"/>
      <c r="AG7" s="27"/>
      <c r="AH7" s="27">
        <v>1</v>
      </c>
      <c r="AI7" s="55"/>
    </row>
    <row r="8" spans="1:35"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83">
        <v>1</v>
      </c>
      <c r="N8" s="84">
        <v>1</v>
      </c>
      <c r="O8" s="84">
        <v>1</v>
      </c>
      <c r="P8" s="84">
        <v>1</v>
      </c>
      <c r="Q8" s="84">
        <v>1</v>
      </c>
      <c r="R8" s="84"/>
      <c r="S8" s="84"/>
      <c r="T8" s="84">
        <v>1</v>
      </c>
      <c r="U8" s="84">
        <v>1</v>
      </c>
      <c r="V8" s="84">
        <v>1</v>
      </c>
      <c r="W8" s="84">
        <v>1</v>
      </c>
      <c r="X8" s="84">
        <v>1</v>
      </c>
      <c r="Y8" s="84"/>
      <c r="Z8" s="132" t="str">
        <f>VLOOKUP(A8,DB_CAL_Q1_Q4!$A$4:$P$1328,13)</f>
        <v>Electricidad</v>
      </c>
      <c r="AA8" s="133" t="str">
        <f>VLOOKUP(A8,DB_ACS_Q1_Q4!$A$4:$AD$1328,13)</f>
        <v>Electricidad</v>
      </c>
      <c r="AB8" s="134" t="str">
        <f>VLOOKUP(A8,DB_REF_Q1_Q4!$A$4:$AD$1328,13)</f>
        <v>Bomba de calor aire</v>
      </c>
      <c r="AC8" s="16"/>
      <c r="AD8" s="27">
        <v>1</v>
      </c>
      <c r="AE8" s="27"/>
      <c r="AF8" s="27"/>
      <c r="AG8" s="27"/>
      <c r="AH8" s="27"/>
      <c r="AI8" s="55"/>
    </row>
    <row r="9" spans="1:35"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83"/>
      <c r="N9" s="84">
        <v>1</v>
      </c>
      <c r="O9" s="84">
        <v>1</v>
      </c>
      <c r="P9" s="84">
        <v>1</v>
      </c>
      <c r="Q9" s="84">
        <v>1</v>
      </c>
      <c r="R9" s="84">
        <v>1</v>
      </c>
      <c r="S9" s="84"/>
      <c r="T9" s="84">
        <v>1</v>
      </c>
      <c r="U9" s="84">
        <v>1</v>
      </c>
      <c r="V9" s="84">
        <v>1</v>
      </c>
      <c r="W9" s="84">
        <v>1</v>
      </c>
      <c r="X9" s="84">
        <v>1</v>
      </c>
      <c r="Y9" s="84">
        <v>1</v>
      </c>
      <c r="Z9" s="132" t="str">
        <f>VLOOKUP(A9,DB_CAL_Q1_Q4!$A$4:$P$1328,13)</f>
        <v>Gas Natural</v>
      </c>
      <c r="AA9" s="133" t="str">
        <f>VLOOKUP(A9,DB_ACS_Q1_Q4!$A$4:$AD$1328,13)</f>
        <v>Gas Natural</v>
      </c>
      <c r="AB9" s="134" t="str">
        <f>VLOOKUP(A9,DB_REF_Q1_Q4!$A$4:$AD$1328,13)</f>
        <v>AC Eléctrico</v>
      </c>
      <c r="AC9" s="16"/>
      <c r="AD9" s="27"/>
      <c r="AE9" s="27"/>
      <c r="AF9" s="27"/>
      <c r="AG9" s="27"/>
      <c r="AH9" s="27">
        <v>1</v>
      </c>
      <c r="AI9" s="55"/>
    </row>
    <row r="10" spans="1:35"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83">
        <v>1</v>
      </c>
      <c r="N10" s="84">
        <v>1</v>
      </c>
      <c r="O10" s="84">
        <v>1</v>
      </c>
      <c r="P10" s="84">
        <v>1</v>
      </c>
      <c r="Q10" s="84">
        <v>1</v>
      </c>
      <c r="R10" s="84"/>
      <c r="S10" s="84"/>
      <c r="T10" s="84">
        <v>1</v>
      </c>
      <c r="U10" s="84">
        <v>1</v>
      </c>
      <c r="V10" s="84">
        <v>1</v>
      </c>
      <c r="W10" s="84">
        <v>1</v>
      </c>
      <c r="X10" s="84">
        <v>1</v>
      </c>
      <c r="Y10" s="84"/>
      <c r="Z10" s="132" t="str">
        <f>VLOOKUP(A10,DB_CAL_Q1_Q4!$A$4:$P$1328,13)</f>
        <v>Gas Natural</v>
      </c>
      <c r="AA10" s="133" t="str">
        <f>VLOOKUP(A10,DB_ACS_Q1_Q4!$A$4:$AD$1328,13)</f>
        <v>Gas Natural</v>
      </c>
      <c r="AB10" s="134" t="str">
        <f>VLOOKUP(A10,DB_REF_Q1_Q4!$A$4:$AD$1328,13)</f>
        <v>Bomba de calor aire</v>
      </c>
      <c r="AC10" s="16"/>
      <c r="AD10" s="27"/>
      <c r="AE10" s="27"/>
      <c r="AF10" s="27"/>
      <c r="AG10" s="27"/>
      <c r="AH10" s="27"/>
      <c r="AI10" s="55">
        <v>1</v>
      </c>
    </row>
    <row r="11" spans="1:35"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83">
        <v>1</v>
      </c>
      <c r="N11" s="84">
        <v>1</v>
      </c>
      <c r="O11" s="84">
        <v>1</v>
      </c>
      <c r="P11" s="84">
        <v>1</v>
      </c>
      <c r="Q11" s="84">
        <v>1</v>
      </c>
      <c r="R11" s="84">
        <v>1</v>
      </c>
      <c r="S11" s="84"/>
      <c r="T11" s="84">
        <v>1</v>
      </c>
      <c r="U11" s="84"/>
      <c r="V11" s="84">
        <v>1</v>
      </c>
      <c r="W11" s="84">
        <v>1</v>
      </c>
      <c r="X11" s="84">
        <v>1</v>
      </c>
      <c r="Y11" s="84">
        <v>1</v>
      </c>
      <c r="Z11" s="132" t="str">
        <f>VLOOKUP(A11,DB_CAL_Q1_Q4!$A$4:$P$1328,13)</f>
        <v>Gas Natural</v>
      </c>
      <c r="AA11" s="133" t="str">
        <f>VLOOKUP(A11,DB_ACS_Q1_Q4!$A$4:$AD$1328,13)</f>
        <v>Gas Natural</v>
      </c>
      <c r="AB11" s="134" t="str">
        <f>VLOOKUP(A11,DB_REF_Q1_Q4!$A$4:$AD$1328,13)</f>
        <v>Bomba de calor aire</v>
      </c>
      <c r="AC11" s="16"/>
      <c r="AD11" s="27">
        <v>1</v>
      </c>
      <c r="AE11" s="27"/>
      <c r="AF11" s="27"/>
      <c r="AG11" s="27"/>
      <c r="AH11" s="27"/>
      <c r="AI11" s="55"/>
    </row>
    <row r="12" spans="1:35"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83">
        <v>1</v>
      </c>
      <c r="N12" s="84">
        <v>1</v>
      </c>
      <c r="O12" s="84">
        <v>1</v>
      </c>
      <c r="P12" s="84">
        <v>1</v>
      </c>
      <c r="Q12" s="84">
        <v>1</v>
      </c>
      <c r="R12" s="84">
        <v>1</v>
      </c>
      <c r="S12" s="84">
        <v>1</v>
      </c>
      <c r="T12" s="84">
        <v>1</v>
      </c>
      <c r="U12" s="84">
        <v>1</v>
      </c>
      <c r="V12" s="84">
        <v>1</v>
      </c>
      <c r="W12" s="84">
        <v>1</v>
      </c>
      <c r="X12" s="84"/>
      <c r="Y12" s="84">
        <v>1</v>
      </c>
      <c r="Z12" s="132" t="str">
        <f>VLOOKUP(A12,DB_CAL_Q1_Q4!$A$4:$P$1328,13)</f>
        <v>Bomba de calor aire</v>
      </c>
      <c r="AA12" s="133" t="str">
        <f>VLOOKUP(A12,DB_ACS_Q1_Q4!$A$4:$AD$1328,13)</f>
        <v>Gas Natural</v>
      </c>
      <c r="AB12" s="134" t="str">
        <f>VLOOKUP(A12,DB_REF_Q1_Q4!$A$4:$AD$1328,13)</f>
        <v>Bomba de calor aire</v>
      </c>
      <c r="AC12" s="16"/>
      <c r="AD12" s="27"/>
      <c r="AE12" s="27"/>
      <c r="AF12" s="27"/>
      <c r="AG12" s="27"/>
      <c r="AH12" s="27">
        <v>1</v>
      </c>
      <c r="AI12" s="55"/>
    </row>
    <row r="13" spans="1:35"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83">
        <v>1</v>
      </c>
      <c r="N13" s="84">
        <v>1</v>
      </c>
      <c r="O13" s="84">
        <v>1</v>
      </c>
      <c r="P13" s="84">
        <v>1</v>
      </c>
      <c r="Q13" s="84">
        <v>1</v>
      </c>
      <c r="R13" s="84">
        <v>1</v>
      </c>
      <c r="S13" s="84">
        <v>1</v>
      </c>
      <c r="T13" s="84">
        <v>1</v>
      </c>
      <c r="U13" s="84">
        <v>1</v>
      </c>
      <c r="V13" s="84">
        <v>1</v>
      </c>
      <c r="W13" s="84">
        <v>1</v>
      </c>
      <c r="X13" s="84">
        <v>1</v>
      </c>
      <c r="Y13" s="84">
        <v>1</v>
      </c>
      <c r="Z13" s="132" t="str">
        <f>VLOOKUP(A13,DB_CAL_Q1_Q4!$A$4:$P$1328,13)</f>
        <v>Bomba de calor aire</v>
      </c>
      <c r="AA13" s="133" t="str">
        <f>VLOOKUP(A13,DB_ACS_Q1_Q4!$A$4:$AD$1328,13)</f>
        <v>Gas Natural</v>
      </c>
      <c r="AB13" s="134" t="str">
        <f>VLOOKUP(A13,DB_REF_Q1_Q4!$A$4:$AD$1328,13)</f>
        <v>Bomba de calor aire</v>
      </c>
      <c r="AC13" s="16"/>
      <c r="AD13" s="27"/>
      <c r="AE13" s="27"/>
      <c r="AF13" s="27"/>
      <c r="AG13" s="27"/>
      <c r="AH13" s="27">
        <v>1</v>
      </c>
      <c r="AI13" s="55"/>
    </row>
    <row r="14" spans="1:35"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83">
        <v>1</v>
      </c>
      <c r="N14" s="84">
        <v>1</v>
      </c>
      <c r="O14" s="84">
        <v>1</v>
      </c>
      <c r="P14" s="84">
        <v>1</v>
      </c>
      <c r="Q14" s="84">
        <v>1</v>
      </c>
      <c r="R14" s="84">
        <v>1</v>
      </c>
      <c r="S14" s="84"/>
      <c r="T14" s="84">
        <v>1</v>
      </c>
      <c r="U14" s="84">
        <v>1</v>
      </c>
      <c r="V14" s="84">
        <v>1</v>
      </c>
      <c r="W14" s="84">
        <v>1</v>
      </c>
      <c r="X14" s="84">
        <v>1</v>
      </c>
      <c r="Y14" s="84"/>
      <c r="Z14" s="132" t="str">
        <f>VLOOKUP(A14,DB_CAL_Q1_Q4!$A$4:$P$1328,13)</f>
        <v>GLP</v>
      </c>
      <c r="AA14" s="133" t="str">
        <f>VLOOKUP(A14,DB_ACS_Q1_Q4!$A$4:$AD$1328,13)</f>
        <v>GLP</v>
      </c>
      <c r="AB14" s="134" t="str">
        <f>VLOOKUP(A14,DB_REF_Q1_Q4!$A$4:$AD$1328,13)</f>
        <v>Ninguno</v>
      </c>
      <c r="AC14" s="16">
        <v>1</v>
      </c>
      <c r="AD14" s="27"/>
      <c r="AE14" s="27"/>
      <c r="AF14" s="27"/>
      <c r="AG14" s="27"/>
      <c r="AH14" s="27"/>
      <c r="AI14" s="55"/>
    </row>
    <row r="15" spans="1:35"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83">
        <v>1</v>
      </c>
      <c r="N15" s="84">
        <v>1</v>
      </c>
      <c r="O15" s="84">
        <v>1</v>
      </c>
      <c r="P15" s="84">
        <v>1</v>
      </c>
      <c r="Q15" s="84">
        <v>1</v>
      </c>
      <c r="R15" s="84">
        <v>1</v>
      </c>
      <c r="S15" s="84"/>
      <c r="T15" s="84">
        <v>1</v>
      </c>
      <c r="U15" s="84">
        <v>1</v>
      </c>
      <c r="V15" s="84">
        <v>1</v>
      </c>
      <c r="W15" s="84">
        <v>1</v>
      </c>
      <c r="X15" s="84">
        <v>1</v>
      </c>
      <c r="Y15" s="84">
        <v>1</v>
      </c>
      <c r="Z15" s="132" t="str">
        <f>VLOOKUP(A15,DB_CAL_Q1_Q4!$A$4:$P$1328,13)</f>
        <v>Electricidad</v>
      </c>
      <c r="AA15" s="133" t="str">
        <f>VLOOKUP(A15,DB_ACS_Q1_Q4!$A$4:$AD$1328,13)</f>
        <v>Electricidad</v>
      </c>
      <c r="AB15" s="134" t="str">
        <f>VLOOKUP(A15,DB_REF_Q1_Q4!$A$4:$AD$1328,13)</f>
        <v>AC Eléctrico</v>
      </c>
      <c r="AC15" s="16"/>
      <c r="AD15" s="27"/>
      <c r="AE15" s="27"/>
      <c r="AF15" s="27"/>
      <c r="AG15" s="27"/>
      <c r="AH15" s="27"/>
      <c r="AI15" s="55">
        <v>1</v>
      </c>
    </row>
    <row r="16" spans="1:35"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83">
        <v>1</v>
      </c>
      <c r="N16" s="84">
        <v>1</v>
      </c>
      <c r="O16" s="84">
        <v>1</v>
      </c>
      <c r="P16" s="84">
        <v>1</v>
      </c>
      <c r="Q16" s="84">
        <v>1</v>
      </c>
      <c r="R16" s="84">
        <v>1</v>
      </c>
      <c r="S16" s="84">
        <v>1</v>
      </c>
      <c r="T16" s="84">
        <v>1</v>
      </c>
      <c r="U16" s="84">
        <v>1</v>
      </c>
      <c r="V16" s="84">
        <v>1</v>
      </c>
      <c r="W16" s="84">
        <v>1</v>
      </c>
      <c r="X16" s="84">
        <v>1</v>
      </c>
      <c r="Y16" s="84">
        <v>1</v>
      </c>
      <c r="Z16" s="132" t="str">
        <f>VLOOKUP(A16,DB_CAL_Q1_Q4!$A$4:$P$1328,13)</f>
        <v>Gas Natural</v>
      </c>
      <c r="AA16" s="133" t="str">
        <f>VLOOKUP(A16,DB_ACS_Q1_Q4!$A$4:$AD$1328,13)</f>
        <v>Gas Natural</v>
      </c>
      <c r="AB16" s="134" t="str">
        <f>VLOOKUP(A16,DB_REF_Q1_Q4!$A$4:$AD$1328,13)</f>
        <v>Ninguno</v>
      </c>
      <c r="AC16" s="16"/>
      <c r="AD16" s="27"/>
      <c r="AE16" s="27"/>
      <c r="AF16" s="27"/>
      <c r="AG16" s="27"/>
      <c r="AH16" s="27"/>
      <c r="AI16" s="55">
        <v>1</v>
      </c>
    </row>
    <row r="17" spans="1:35"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83">
        <v>1</v>
      </c>
      <c r="N17" s="84">
        <v>1</v>
      </c>
      <c r="O17" s="84"/>
      <c r="P17" s="84"/>
      <c r="Q17" s="84"/>
      <c r="R17" s="84"/>
      <c r="S17" s="84">
        <v>1</v>
      </c>
      <c r="T17" s="84">
        <v>1</v>
      </c>
      <c r="U17" s="84"/>
      <c r="V17" s="84"/>
      <c r="W17" s="84"/>
      <c r="X17" s="84"/>
      <c r="Y17" s="84"/>
      <c r="Z17" s="132" t="str">
        <f>VLOOKUP(A17,DB_CAL_Q1_Q4!$A$4:$P$1328,13)</f>
        <v>Bomba de calor aire</v>
      </c>
      <c r="AA17" s="133" t="str">
        <f>VLOOKUP(A17,DB_ACS_Q1_Q4!$A$4:$AD$1328,13)</f>
        <v>Gas Natural</v>
      </c>
      <c r="AB17" s="134" t="str">
        <f>VLOOKUP(A17,DB_REF_Q1_Q4!$A$4:$AD$1328,13)</f>
        <v>Bomba de calor aire</v>
      </c>
      <c r="AC17" s="16"/>
      <c r="AD17" s="27"/>
      <c r="AE17" s="27"/>
      <c r="AF17" s="27"/>
      <c r="AG17" s="27"/>
      <c r="AH17" s="27">
        <v>1</v>
      </c>
      <c r="AI17" s="55"/>
    </row>
    <row r="18" spans="1:35"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83">
        <v>1</v>
      </c>
      <c r="N18" s="84">
        <v>1</v>
      </c>
      <c r="O18" s="84">
        <v>1</v>
      </c>
      <c r="P18" s="84">
        <v>1</v>
      </c>
      <c r="Q18" s="84">
        <v>1</v>
      </c>
      <c r="R18" s="84"/>
      <c r="S18" s="84"/>
      <c r="T18" s="84">
        <v>1</v>
      </c>
      <c r="U18" s="84"/>
      <c r="V18" s="84"/>
      <c r="W18" s="84">
        <v>1</v>
      </c>
      <c r="X18" s="84">
        <v>1</v>
      </c>
      <c r="Y18" s="84">
        <v>1</v>
      </c>
      <c r="Z18" s="132" t="str">
        <f>VLOOKUP(A18,DB_CAL_Q1_Q4!$A$4:$P$1328,13)</f>
        <v>Gas Natural</v>
      </c>
      <c r="AA18" s="133" t="str">
        <f>VLOOKUP(A18,DB_ACS_Q1_Q4!$A$4:$AD$1328,13)</f>
        <v>Gas Natural</v>
      </c>
      <c r="AB18" s="134" t="str">
        <f>VLOOKUP(A18,DB_REF_Q1_Q4!$A$4:$AD$1328,13)</f>
        <v>Ninguno</v>
      </c>
      <c r="AC18" s="16"/>
      <c r="AD18" s="27"/>
      <c r="AE18" s="27"/>
      <c r="AF18" s="27"/>
      <c r="AG18" s="27"/>
      <c r="AH18" s="27"/>
      <c r="AI18" s="55">
        <v>1</v>
      </c>
    </row>
    <row r="19" spans="1:35"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83">
        <v>1</v>
      </c>
      <c r="N19" s="84">
        <v>1</v>
      </c>
      <c r="O19" s="84">
        <v>1</v>
      </c>
      <c r="P19" s="84">
        <v>1</v>
      </c>
      <c r="Q19" s="84">
        <v>1</v>
      </c>
      <c r="R19" s="84"/>
      <c r="S19" s="84">
        <v>1</v>
      </c>
      <c r="T19" s="84">
        <v>1</v>
      </c>
      <c r="U19" s="84">
        <v>1</v>
      </c>
      <c r="V19" s="84">
        <v>1</v>
      </c>
      <c r="W19" s="84">
        <v>1</v>
      </c>
      <c r="X19" s="84">
        <v>1</v>
      </c>
      <c r="Y19" s="84"/>
      <c r="Z19" s="132" t="str">
        <f>VLOOKUP(A19,DB_CAL_Q1_Q4!$A$4:$P$1328,13)</f>
        <v>Otros</v>
      </c>
      <c r="AA19" s="133" t="str">
        <f>VLOOKUP(A19,DB_ACS_Q1_Q4!$A$4:$AD$1328,13)</f>
        <v>Otros</v>
      </c>
      <c r="AB19" s="134" t="str">
        <f>VLOOKUP(A19,DB_REF_Q1_Q4!$A$4:$AD$1328,13)</f>
        <v>Ninguno</v>
      </c>
      <c r="AC19" s="16"/>
      <c r="AD19" s="27"/>
      <c r="AE19" s="27"/>
      <c r="AF19" s="27"/>
      <c r="AG19" s="27"/>
      <c r="AH19" s="27">
        <v>1</v>
      </c>
      <c r="AI19" s="55"/>
    </row>
    <row r="20" spans="1:35"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83">
        <v>1</v>
      </c>
      <c r="N20" s="84">
        <v>1</v>
      </c>
      <c r="O20" s="84">
        <v>1</v>
      </c>
      <c r="P20" s="84">
        <v>1</v>
      </c>
      <c r="Q20" s="84">
        <v>1</v>
      </c>
      <c r="R20" s="84">
        <v>1</v>
      </c>
      <c r="S20" s="84">
        <v>1</v>
      </c>
      <c r="T20" s="84">
        <v>1</v>
      </c>
      <c r="U20" s="84">
        <v>1</v>
      </c>
      <c r="V20" s="84">
        <v>1</v>
      </c>
      <c r="W20" s="84">
        <v>1</v>
      </c>
      <c r="X20" s="84">
        <v>1</v>
      </c>
      <c r="Y20" s="84">
        <v>1</v>
      </c>
      <c r="Z20" s="132" t="str">
        <f>VLOOKUP(A20,DB_CAL_Q1_Q4!$A$4:$P$1328,13)</f>
        <v>Gas Natural</v>
      </c>
      <c r="AA20" s="133" t="str">
        <f>VLOOKUP(A20,DB_ACS_Q1_Q4!$A$4:$AD$1328,13)</f>
        <v>Gas Natural</v>
      </c>
      <c r="AB20" s="134" t="str">
        <f>VLOOKUP(A20,DB_REF_Q1_Q4!$A$4:$AD$1328,13)</f>
        <v>Ninguno</v>
      </c>
      <c r="AC20" s="16"/>
      <c r="AD20" s="27"/>
      <c r="AE20" s="27"/>
      <c r="AF20" s="27"/>
      <c r="AG20" s="27"/>
      <c r="AH20" s="27"/>
      <c r="AI20" s="55">
        <v>1</v>
      </c>
    </row>
    <row r="21" spans="1:35"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83">
        <v>1</v>
      </c>
      <c r="N21" s="84">
        <v>1</v>
      </c>
      <c r="O21" s="84">
        <v>1</v>
      </c>
      <c r="P21" s="84">
        <v>1</v>
      </c>
      <c r="Q21" s="84">
        <v>1</v>
      </c>
      <c r="R21" s="84">
        <v>1</v>
      </c>
      <c r="S21" s="84">
        <v>1</v>
      </c>
      <c r="T21" s="84">
        <v>1</v>
      </c>
      <c r="U21" s="84">
        <v>1</v>
      </c>
      <c r="V21" s="84">
        <v>1</v>
      </c>
      <c r="W21" s="84">
        <v>1</v>
      </c>
      <c r="X21" s="84">
        <v>1</v>
      </c>
      <c r="Y21" s="84">
        <v>1</v>
      </c>
      <c r="Z21" s="132" t="str">
        <f>VLOOKUP(A21,DB_CAL_Q1_Q4!$A$4:$P$1328,13)</f>
        <v>Gas Natural</v>
      </c>
      <c r="AA21" s="133" t="str">
        <f>VLOOKUP(A21,DB_ACS_Q1_Q4!$A$4:$AD$1328,13)</f>
        <v>Gas Natural</v>
      </c>
      <c r="AB21" s="134" t="str">
        <f>VLOOKUP(A21,DB_REF_Q1_Q4!$A$4:$AD$1328,13)</f>
        <v>Ninguno</v>
      </c>
      <c r="AC21" s="16"/>
      <c r="AD21" s="27">
        <v>1</v>
      </c>
      <c r="AE21" s="27"/>
      <c r="AF21" s="27"/>
      <c r="AG21" s="27"/>
      <c r="AH21" s="27"/>
      <c r="AI21" s="55"/>
    </row>
    <row r="22" spans="1:35" ht="12" customHeight="1">
      <c r="A22" s="10">
        <v>18</v>
      </c>
      <c r="B22" s="98" t="s">
        <v>115</v>
      </c>
      <c r="C22" s="98" t="s">
        <v>72</v>
      </c>
      <c r="D22" s="11" t="s">
        <v>52</v>
      </c>
      <c r="E22" s="11" t="s">
        <v>304</v>
      </c>
      <c r="F22" s="12" t="s">
        <v>49</v>
      </c>
      <c r="G22" s="11" t="s">
        <v>511</v>
      </c>
      <c r="H22" s="12" t="s">
        <v>308</v>
      </c>
      <c r="I22" s="103" t="s">
        <v>505</v>
      </c>
      <c r="J22" s="12" t="str">
        <f t="shared" ref="J22:J43" si="0">"≥17h"</f>
        <v>≥17h</v>
      </c>
      <c r="K22" s="12" t="s">
        <v>512</v>
      </c>
      <c r="L22" s="69" t="s">
        <v>519</v>
      </c>
      <c r="M22" s="83">
        <v>1</v>
      </c>
      <c r="N22" s="84">
        <v>1</v>
      </c>
      <c r="O22" s="84">
        <v>1</v>
      </c>
      <c r="P22" s="84">
        <v>1</v>
      </c>
      <c r="Q22" s="84">
        <v>1</v>
      </c>
      <c r="R22" s="84">
        <v>1</v>
      </c>
      <c r="S22" s="84">
        <v>1</v>
      </c>
      <c r="T22" s="84">
        <v>1</v>
      </c>
      <c r="U22" s="84">
        <v>1</v>
      </c>
      <c r="V22" s="84">
        <v>1</v>
      </c>
      <c r="W22" s="84">
        <v>1</v>
      </c>
      <c r="X22" s="84">
        <v>1</v>
      </c>
      <c r="Y22" s="84"/>
      <c r="Z22" s="132" t="str">
        <f>VLOOKUP(A22,DB_CAL_Q1_Q4!$A$4:$P$1328,13)</f>
        <v>Otros</v>
      </c>
      <c r="AA22" s="133" t="str">
        <f>VLOOKUP(A22,DB_ACS_Q1_Q4!$A$4:$AD$1328,13)</f>
        <v>Electricidad</v>
      </c>
      <c r="AB22" s="134" t="str">
        <f>VLOOKUP(A22,DB_REF_Q1_Q4!$A$4:$AD$1328,13)</f>
        <v>Ninguno</v>
      </c>
      <c r="AC22" s="16">
        <v>1</v>
      </c>
      <c r="AD22" s="27"/>
      <c r="AE22" s="27"/>
      <c r="AF22" s="27"/>
      <c r="AG22" s="27"/>
      <c r="AH22" s="27"/>
      <c r="AI22" s="55"/>
    </row>
    <row r="23" spans="1:35" ht="12" customHeight="1">
      <c r="A23" s="10">
        <v>19</v>
      </c>
      <c r="B23" s="98" t="s">
        <v>116</v>
      </c>
      <c r="C23" s="98" t="s">
        <v>72</v>
      </c>
      <c r="D23" s="11" t="s">
        <v>52</v>
      </c>
      <c r="E23" s="11" t="s">
        <v>303</v>
      </c>
      <c r="F23" s="12" t="s">
        <v>49</v>
      </c>
      <c r="G23" s="11" t="s">
        <v>511</v>
      </c>
      <c r="H23" s="12" t="s">
        <v>307</v>
      </c>
      <c r="I23" s="12" t="s">
        <v>505</v>
      </c>
      <c r="J23" s="12" t="str">
        <f t="shared" si="0"/>
        <v>≥17h</v>
      </c>
      <c r="K23" s="12" t="s">
        <v>512</v>
      </c>
      <c r="L23" s="69" t="s">
        <v>519</v>
      </c>
      <c r="M23" s="83">
        <v>1</v>
      </c>
      <c r="N23" s="84">
        <v>1</v>
      </c>
      <c r="O23" s="84">
        <v>1</v>
      </c>
      <c r="P23" s="84">
        <v>1</v>
      </c>
      <c r="Q23" s="84">
        <v>1</v>
      </c>
      <c r="R23" s="84">
        <v>1</v>
      </c>
      <c r="S23" s="84"/>
      <c r="T23" s="84">
        <v>1</v>
      </c>
      <c r="U23" s="84"/>
      <c r="V23" s="84">
        <v>1</v>
      </c>
      <c r="W23" s="84">
        <v>1</v>
      </c>
      <c r="X23" s="84">
        <v>1</v>
      </c>
      <c r="Y23" s="84">
        <v>1</v>
      </c>
      <c r="Z23" s="132" t="str">
        <f>VLOOKUP(A23,DB_CAL_Q1_Q4!$A$4:$P$1328,13)</f>
        <v>Gasóleo</v>
      </c>
      <c r="AA23" s="133" t="str">
        <f>VLOOKUP(A23,DB_ACS_Q1_Q4!$A$4:$AD$1328,13)</f>
        <v>Gasóleo</v>
      </c>
      <c r="AB23" s="134" t="str">
        <f>VLOOKUP(A23,DB_REF_Q1_Q4!$A$4:$AD$1328,13)</f>
        <v>AC Eléctrico</v>
      </c>
      <c r="AC23" s="16"/>
      <c r="AD23" s="27"/>
      <c r="AE23" s="27"/>
      <c r="AF23" s="27"/>
      <c r="AG23" s="27"/>
      <c r="AH23" s="27"/>
      <c r="AI23" s="55">
        <v>1</v>
      </c>
    </row>
    <row r="24" spans="1:35" ht="12" customHeight="1">
      <c r="A24" s="10">
        <v>20</v>
      </c>
      <c r="B24" s="98" t="s">
        <v>292</v>
      </c>
      <c r="C24" s="98" t="s">
        <v>292</v>
      </c>
      <c r="D24" s="11" t="s">
        <v>25</v>
      </c>
      <c r="E24" s="11" t="s">
        <v>303</v>
      </c>
      <c r="F24" s="12" t="s">
        <v>48</v>
      </c>
      <c r="G24" s="12" t="s">
        <v>510</v>
      </c>
      <c r="H24" s="12" t="s">
        <v>306</v>
      </c>
      <c r="I24" s="11" t="s">
        <v>507</v>
      </c>
      <c r="J24" s="12" t="str">
        <f t="shared" si="0"/>
        <v>≥17h</v>
      </c>
      <c r="K24" s="12" t="s">
        <v>512</v>
      </c>
      <c r="L24" s="69" t="s">
        <v>518</v>
      </c>
      <c r="M24" s="83">
        <v>1</v>
      </c>
      <c r="N24" s="84">
        <v>1</v>
      </c>
      <c r="O24" s="84">
        <v>1</v>
      </c>
      <c r="P24" s="84">
        <v>1</v>
      </c>
      <c r="Q24" s="84">
        <v>1</v>
      </c>
      <c r="R24" s="84"/>
      <c r="S24" s="84"/>
      <c r="T24" s="84">
        <v>1</v>
      </c>
      <c r="U24" s="84">
        <v>1</v>
      </c>
      <c r="V24" s="84"/>
      <c r="W24" s="84">
        <v>1</v>
      </c>
      <c r="X24" s="84">
        <v>1</v>
      </c>
      <c r="Y24" s="84">
        <v>1</v>
      </c>
      <c r="Z24" s="132" t="str">
        <f>VLOOKUP(A24,DB_CAL_Q1_Q4!$A$4:$P$1328,13)</f>
        <v>Gas Natural</v>
      </c>
      <c r="AA24" s="133" t="str">
        <f>VLOOKUP(A24,DB_ACS_Q1_Q4!$A$4:$AD$1328,13)</f>
        <v>Gas Natural</v>
      </c>
      <c r="AB24" s="134" t="str">
        <f>VLOOKUP(A24,DB_REF_Q1_Q4!$A$4:$AD$1328,13)</f>
        <v>Bomba de calor aire</v>
      </c>
      <c r="AC24" s="16"/>
      <c r="AD24" s="27"/>
      <c r="AE24" s="27"/>
      <c r="AF24" s="27"/>
      <c r="AG24" s="27"/>
      <c r="AH24" s="27">
        <v>1</v>
      </c>
      <c r="AI24" s="55"/>
    </row>
    <row r="25" spans="1:35" ht="12" customHeight="1">
      <c r="A25" s="10">
        <v>21</v>
      </c>
      <c r="B25" s="98" t="s">
        <v>212</v>
      </c>
      <c r="C25" s="98" t="s">
        <v>69</v>
      </c>
      <c r="D25" s="11" t="s">
        <v>52</v>
      </c>
      <c r="E25" s="11" t="s">
        <v>303</v>
      </c>
      <c r="F25" s="12" t="s">
        <v>49</v>
      </c>
      <c r="G25" s="11" t="s">
        <v>511</v>
      </c>
      <c r="H25" s="12" t="s">
        <v>307</v>
      </c>
      <c r="I25" s="11" t="s">
        <v>507</v>
      </c>
      <c r="J25" s="12" t="str">
        <f t="shared" si="0"/>
        <v>≥17h</v>
      </c>
      <c r="K25" s="12" t="s">
        <v>512</v>
      </c>
      <c r="L25" s="69" t="s">
        <v>518</v>
      </c>
      <c r="M25" s="83">
        <v>1</v>
      </c>
      <c r="N25" s="84">
        <v>1</v>
      </c>
      <c r="O25" s="84">
        <v>1</v>
      </c>
      <c r="P25" s="84">
        <v>1</v>
      </c>
      <c r="Q25" s="84"/>
      <c r="R25" s="84">
        <v>1</v>
      </c>
      <c r="S25" s="84">
        <v>1</v>
      </c>
      <c r="T25" s="84">
        <v>1</v>
      </c>
      <c r="U25" s="84"/>
      <c r="V25" s="84"/>
      <c r="W25" s="84"/>
      <c r="X25" s="84"/>
      <c r="Y25" s="84"/>
      <c r="Z25" s="132" t="str">
        <f>VLOOKUP(A25,DB_CAL_Q1_Q4!$A$4:$P$1328,13)</f>
        <v>Carbón</v>
      </c>
      <c r="AA25" s="133" t="str">
        <f>VLOOKUP(A25,DB_ACS_Q1_Q4!$A$4:$AD$1328,13)</f>
        <v>Electricidad</v>
      </c>
      <c r="AB25" s="134" t="str">
        <f>VLOOKUP(A25,DB_REF_Q1_Q4!$A$4:$AD$1328,13)</f>
        <v>Ninguno</v>
      </c>
      <c r="AC25" s="16"/>
      <c r="AD25" s="27"/>
      <c r="AE25" s="27"/>
      <c r="AF25" s="27"/>
      <c r="AG25" s="27"/>
      <c r="AH25" s="27"/>
      <c r="AI25" s="55">
        <v>1</v>
      </c>
    </row>
    <row r="26" spans="1:35" ht="12" customHeight="1">
      <c r="A26" s="10">
        <v>22</v>
      </c>
      <c r="B26" s="98" t="s">
        <v>213</v>
      </c>
      <c r="C26" s="98" t="s">
        <v>69</v>
      </c>
      <c r="D26" s="11" t="s">
        <v>51</v>
      </c>
      <c r="E26" s="11" t="s">
        <v>304</v>
      </c>
      <c r="F26" s="12" t="s">
        <v>50</v>
      </c>
      <c r="G26" s="12" t="s">
        <v>310</v>
      </c>
      <c r="H26" s="12" t="s">
        <v>306</v>
      </c>
      <c r="I26" s="103" t="s">
        <v>504</v>
      </c>
      <c r="J26" s="12" t="str">
        <f t="shared" si="0"/>
        <v>≥17h</v>
      </c>
      <c r="K26" s="12" t="s">
        <v>47</v>
      </c>
      <c r="L26" s="69" t="s">
        <v>518</v>
      </c>
      <c r="M26" s="83">
        <v>1</v>
      </c>
      <c r="N26" s="84">
        <v>1</v>
      </c>
      <c r="O26" s="84">
        <v>1</v>
      </c>
      <c r="P26" s="84">
        <v>1</v>
      </c>
      <c r="Q26" s="84">
        <v>1</v>
      </c>
      <c r="R26" s="84">
        <v>1</v>
      </c>
      <c r="S26" s="84">
        <v>1</v>
      </c>
      <c r="T26" s="84">
        <v>1</v>
      </c>
      <c r="U26" s="84">
        <v>1</v>
      </c>
      <c r="V26" s="84">
        <v>1</v>
      </c>
      <c r="W26" s="84">
        <v>1</v>
      </c>
      <c r="X26" s="84">
        <v>1</v>
      </c>
      <c r="Y26" s="84">
        <v>1</v>
      </c>
      <c r="Z26" s="132" t="str">
        <f>VLOOKUP(A26,DB_CAL_Q1_Q4!$A$4:$P$1328,13)</f>
        <v>Bomba de calor agua</v>
      </c>
      <c r="AA26" s="133" t="str">
        <f>VLOOKUP(A26,DB_ACS_Q1_Q4!$A$4:$AD$1328,13)</f>
        <v>Bomba de calor agua</v>
      </c>
      <c r="AB26" s="134" t="str">
        <f>VLOOKUP(A26,DB_REF_Q1_Q4!$A$4:$AD$1328,13)</f>
        <v>Bomba de calor agua</v>
      </c>
      <c r="AC26" s="16"/>
      <c r="AD26" s="27"/>
      <c r="AE26" s="27"/>
      <c r="AF26" s="27"/>
      <c r="AG26" s="27"/>
      <c r="AH26" s="27"/>
      <c r="AI26" s="55">
        <v>1</v>
      </c>
    </row>
    <row r="27" spans="1:35" ht="12" customHeight="1">
      <c r="A27" s="10">
        <v>23</v>
      </c>
      <c r="B27" s="98" t="s">
        <v>131</v>
      </c>
      <c r="C27" s="98" t="s">
        <v>131</v>
      </c>
      <c r="D27" s="11" t="s">
        <v>52</v>
      </c>
      <c r="E27" s="11" t="s">
        <v>303</v>
      </c>
      <c r="F27" s="12" t="s">
        <v>48</v>
      </c>
      <c r="G27" s="12" t="s">
        <v>310</v>
      </c>
      <c r="H27" s="12" t="s">
        <v>306</v>
      </c>
      <c r="I27" s="103" t="s">
        <v>504</v>
      </c>
      <c r="J27" s="12" t="str">
        <f t="shared" si="0"/>
        <v>≥17h</v>
      </c>
      <c r="K27" s="12" t="s">
        <v>513</v>
      </c>
      <c r="L27" s="69" t="s">
        <v>519</v>
      </c>
      <c r="M27" s="83">
        <v>1</v>
      </c>
      <c r="N27" s="84">
        <v>1</v>
      </c>
      <c r="O27" s="84">
        <v>1</v>
      </c>
      <c r="P27" s="84">
        <v>1</v>
      </c>
      <c r="Q27" s="84">
        <v>1</v>
      </c>
      <c r="R27" s="84">
        <v>1</v>
      </c>
      <c r="S27" s="84">
        <v>1</v>
      </c>
      <c r="T27" s="84">
        <v>1</v>
      </c>
      <c r="U27" s="84">
        <v>1</v>
      </c>
      <c r="V27" s="84">
        <v>1</v>
      </c>
      <c r="W27" s="84">
        <v>1</v>
      </c>
      <c r="X27" s="84">
        <v>1</v>
      </c>
      <c r="Y27" s="84">
        <v>1</v>
      </c>
      <c r="Z27" s="132" t="str">
        <f>VLOOKUP(A27,DB_CAL_Q1_Q4!$A$4:$P$1328,13)</f>
        <v>Gas Natural</v>
      </c>
      <c r="AA27" s="133" t="str">
        <f>VLOOKUP(A27,DB_ACS_Q1_Q4!$A$4:$AD$1328,13)</f>
        <v>Gas Natural</v>
      </c>
      <c r="AB27" s="134" t="str">
        <f>VLOOKUP(A27,DB_REF_Q1_Q4!$A$4:$AD$1328,13)</f>
        <v>AC Eléctrico</v>
      </c>
      <c r="AC27" s="16"/>
      <c r="AD27" s="27">
        <v>1</v>
      </c>
      <c r="AE27" s="27"/>
      <c r="AF27" s="27"/>
      <c r="AG27" s="27"/>
      <c r="AH27" s="27"/>
      <c r="AI27" s="55"/>
    </row>
    <row r="28" spans="1:35" ht="12" customHeight="1">
      <c r="A28" s="10">
        <v>24</v>
      </c>
      <c r="B28" s="98" t="s">
        <v>213</v>
      </c>
      <c r="C28" s="98" t="s">
        <v>69</v>
      </c>
      <c r="D28" s="11" t="s">
        <v>52</v>
      </c>
      <c r="E28" s="11" t="s">
        <v>304</v>
      </c>
      <c r="F28" s="12" t="s">
        <v>49</v>
      </c>
      <c r="G28" s="12" t="s">
        <v>310</v>
      </c>
      <c r="H28" s="12" t="s">
        <v>306</v>
      </c>
      <c r="I28" s="103" t="s">
        <v>504</v>
      </c>
      <c r="J28" s="12" t="str">
        <f t="shared" si="0"/>
        <v>≥17h</v>
      </c>
      <c r="K28" s="12" t="s">
        <v>512</v>
      </c>
      <c r="L28" s="69" t="s">
        <v>518</v>
      </c>
      <c r="M28" s="83">
        <v>1</v>
      </c>
      <c r="N28" s="84">
        <v>1</v>
      </c>
      <c r="O28" s="84">
        <v>1</v>
      </c>
      <c r="P28" s="84">
        <v>1</v>
      </c>
      <c r="Q28" s="84">
        <v>1</v>
      </c>
      <c r="R28" s="84">
        <v>1</v>
      </c>
      <c r="S28" s="84">
        <v>1</v>
      </c>
      <c r="T28" s="84">
        <v>1</v>
      </c>
      <c r="U28" s="84">
        <v>1</v>
      </c>
      <c r="V28" s="84">
        <v>1</v>
      </c>
      <c r="W28" s="84">
        <v>1</v>
      </c>
      <c r="X28" s="84">
        <v>1</v>
      </c>
      <c r="Y28" s="84">
        <v>1</v>
      </c>
      <c r="Z28" s="132" t="str">
        <f>VLOOKUP(A28,DB_CAL_Q1_Q4!$A$4:$P$1328,13)</f>
        <v>Gas Natural</v>
      </c>
      <c r="AA28" s="133" t="str">
        <f>VLOOKUP(A28,DB_ACS_Q1_Q4!$A$4:$AD$1328,13)</f>
        <v>Gas Natural</v>
      </c>
      <c r="AB28" s="134" t="str">
        <f>VLOOKUP(A28,DB_REF_Q1_Q4!$A$4:$AD$1328,13)</f>
        <v>Bomba de calor aire</v>
      </c>
      <c r="AC28" s="16"/>
      <c r="AD28" s="27"/>
      <c r="AE28" s="27"/>
      <c r="AF28" s="27"/>
      <c r="AG28" s="27"/>
      <c r="AH28" s="27"/>
      <c r="AI28" s="55">
        <v>1</v>
      </c>
    </row>
    <row r="29" spans="1:35" ht="12" customHeight="1">
      <c r="A29" s="10">
        <v>25</v>
      </c>
      <c r="B29" s="98" t="s">
        <v>213</v>
      </c>
      <c r="C29" s="98" t="s">
        <v>69</v>
      </c>
      <c r="D29" s="11" t="s">
        <v>52</v>
      </c>
      <c r="E29" s="11" t="s">
        <v>304</v>
      </c>
      <c r="F29" s="12" t="s">
        <v>49</v>
      </c>
      <c r="G29" s="12" t="s">
        <v>510</v>
      </c>
      <c r="H29" s="12" t="s">
        <v>306</v>
      </c>
      <c r="I29" s="103" t="s">
        <v>505</v>
      </c>
      <c r="J29" s="12" t="str">
        <f t="shared" si="0"/>
        <v>≥17h</v>
      </c>
      <c r="K29" s="12" t="s">
        <v>512</v>
      </c>
      <c r="L29" s="69" t="s">
        <v>518</v>
      </c>
      <c r="M29" s="83">
        <v>1</v>
      </c>
      <c r="N29" s="84">
        <v>1</v>
      </c>
      <c r="O29" s="84">
        <v>1</v>
      </c>
      <c r="P29" s="84">
        <v>1</v>
      </c>
      <c r="Q29" s="84"/>
      <c r="R29" s="84"/>
      <c r="S29" s="84">
        <v>1</v>
      </c>
      <c r="T29" s="84"/>
      <c r="U29" s="84"/>
      <c r="V29" s="84"/>
      <c r="W29" s="84"/>
      <c r="X29" s="84"/>
      <c r="Y29" s="84"/>
      <c r="Z29" s="132" t="str">
        <f>VLOOKUP(A29,DB_CAL_Q1_Q4!$A$4:$P$1328,13)</f>
        <v>Bomba de calor aire</v>
      </c>
      <c r="AA29" s="133" t="str">
        <f>VLOOKUP(A29,DB_ACS_Q1_Q4!$A$4:$AD$1328,13)</f>
        <v>GLP</v>
      </c>
      <c r="AB29" s="134" t="str">
        <f>VLOOKUP(A29,DB_REF_Q1_Q4!$A$4:$AD$1328,13)</f>
        <v>Bomba de calor aire</v>
      </c>
      <c r="AC29" s="16"/>
      <c r="AD29" s="27"/>
      <c r="AE29" s="27"/>
      <c r="AF29" s="27"/>
      <c r="AG29" s="27"/>
      <c r="AH29" s="27"/>
      <c r="AI29" s="55">
        <v>1</v>
      </c>
    </row>
    <row r="30" spans="1:35" ht="12" customHeight="1">
      <c r="A30" s="10">
        <v>26</v>
      </c>
      <c r="B30" s="98" t="s">
        <v>211</v>
      </c>
      <c r="C30" s="98" t="s">
        <v>211</v>
      </c>
      <c r="D30" s="11" t="s">
        <v>51</v>
      </c>
      <c r="E30" s="11" t="s">
        <v>304</v>
      </c>
      <c r="F30" s="12" t="s">
        <v>48</v>
      </c>
      <c r="G30" s="12" t="s">
        <v>310</v>
      </c>
      <c r="H30" s="12" t="s">
        <v>306</v>
      </c>
      <c r="I30" s="11" t="s">
        <v>507</v>
      </c>
      <c r="J30" s="12" t="str">
        <f t="shared" si="0"/>
        <v>≥17h</v>
      </c>
      <c r="K30" s="12" t="s">
        <v>513</v>
      </c>
      <c r="L30" s="69" t="s">
        <v>518</v>
      </c>
      <c r="M30" s="83">
        <v>1</v>
      </c>
      <c r="N30" s="84">
        <v>1</v>
      </c>
      <c r="O30" s="84">
        <v>1</v>
      </c>
      <c r="P30" s="84">
        <v>1</v>
      </c>
      <c r="Q30" s="84">
        <v>1</v>
      </c>
      <c r="R30" s="84">
        <v>1</v>
      </c>
      <c r="S30" s="84">
        <v>1</v>
      </c>
      <c r="T30" s="84">
        <v>1</v>
      </c>
      <c r="U30" s="84">
        <v>1</v>
      </c>
      <c r="V30" s="84">
        <v>1</v>
      </c>
      <c r="W30" s="84">
        <v>1</v>
      </c>
      <c r="X30" s="84">
        <v>1</v>
      </c>
      <c r="Y30" s="84">
        <v>1</v>
      </c>
      <c r="Z30" s="132" t="str">
        <f>VLOOKUP(A30,DB_CAL_Q1_Q4!$A$4:$P$1328,13)</f>
        <v>Bomba de calor aire</v>
      </c>
      <c r="AA30" s="133" t="str">
        <f>VLOOKUP(A30,DB_ACS_Q1_Q4!$A$4:$AD$1328,13)</f>
        <v>GLP</v>
      </c>
      <c r="AB30" s="134" t="str">
        <f>VLOOKUP(A30,DB_REF_Q1_Q4!$A$4:$AD$1328,13)</f>
        <v>Bomba de calor aire</v>
      </c>
      <c r="AC30" s="16">
        <v>1</v>
      </c>
      <c r="AD30" s="27"/>
      <c r="AE30" s="27"/>
      <c r="AF30" s="27"/>
      <c r="AG30" s="27"/>
      <c r="AH30" s="27"/>
      <c r="AI30" s="55"/>
    </row>
    <row r="31" spans="1:35" ht="12" customHeight="1">
      <c r="A31" s="10">
        <v>27</v>
      </c>
      <c r="B31" s="98" t="s">
        <v>74</v>
      </c>
      <c r="C31" s="98" t="s">
        <v>75</v>
      </c>
      <c r="D31" s="11" t="s">
        <v>25</v>
      </c>
      <c r="E31" s="11" t="s">
        <v>304</v>
      </c>
      <c r="F31" s="12" t="s">
        <v>50</v>
      </c>
      <c r="G31" s="12" t="s">
        <v>310</v>
      </c>
      <c r="H31" s="12" t="s">
        <v>306</v>
      </c>
      <c r="I31" s="12" t="s">
        <v>505</v>
      </c>
      <c r="J31" s="12" t="str">
        <f t="shared" si="0"/>
        <v>≥17h</v>
      </c>
      <c r="K31" s="12" t="s">
        <v>513</v>
      </c>
      <c r="L31" s="69" t="s">
        <v>519</v>
      </c>
      <c r="M31" s="83">
        <v>1</v>
      </c>
      <c r="N31" s="84">
        <v>1</v>
      </c>
      <c r="O31" s="84">
        <v>1</v>
      </c>
      <c r="P31" s="84">
        <v>1</v>
      </c>
      <c r="Q31" s="84">
        <v>1</v>
      </c>
      <c r="R31" s="84">
        <v>1</v>
      </c>
      <c r="S31" s="84">
        <v>1</v>
      </c>
      <c r="T31" s="84">
        <v>1</v>
      </c>
      <c r="U31" s="84">
        <v>1</v>
      </c>
      <c r="V31" s="84">
        <v>1</v>
      </c>
      <c r="W31" s="84">
        <v>1</v>
      </c>
      <c r="X31" s="84">
        <v>1</v>
      </c>
      <c r="Y31" s="84"/>
      <c r="Z31" s="132" t="str">
        <f>VLOOKUP(A31,DB_CAL_Q1_Q4!$A$4:$P$1328,13)</f>
        <v>Gas Natural</v>
      </c>
      <c r="AA31" s="133" t="str">
        <f>VLOOKUP(A31,DB_ACS_Q1_Q4!$A$4:$AD$1328,13)</f>
        <v>Gas Natural</v>
      </c>
      <c r="AB31" s="134" t="str">
        <f>VLOOKUP(A31,DB_REF_Q1_Q4!$A$4:$AD$1328,13)</f>
        <v>Ninguno</v>
      </c>
      <c r="AC31" s="16"/>
      <c r="AD31" s="27"/>
      <c r="AE31" s="27"/>
      <c r="AF31" s="27"/>
      <c r="AG31" s="27"/>
      <c r="AH31" s="27"/>
      <c r="AI31" s="55">
        <v>1</v>
      </c>
    </row>
    <row r="32" spans="1:35" ht="12" customHeight="1">
      <c r="A32" s="10">
        <v>28</v>
      </c>
      <c r="B32" s="98" t="s">
        <v>74</v>
      </c>
      <c r="C32" s="98" t="s">
        <v>75</v>
      </c>
      <c r="D32" s="11" t="s">
        <v>51</v>
      </c>
      <c r="E32" s="11" t="s">
        <v>303</v>
      </c>
      <c r="F32" s="12" t="s">
        <v>50</v>
      </c>
      <c r="G32" s="12" t="s">
        <v>310</v>
      </c>
      <c r="H32" s="12" t="s">
        <v>306</v>
      </c>
      <c r="I32" s="103" t="s">
        <v>505</v>
      </c>
      <c r="J32" s="12" t="str">
        <f t="shared" si="0"/>
        <v>≥17h</v>
      </c>
      <c r="K32" s="12" t="s">
        <v>513</v>
      </c>
      <c r="L32" s="69" t="s">
        <v>519</v>
      </c>
      <c r="M32" s="83">
        <v>1</v>
      </c>
      <c r="N32" s="84">
        <v>1</v>
      </c>
      <c r="O32" s="84">
        <v>1</v>
      </c>
      <c r="P32" s="84">
        <v>1</v>
      </c>
      <c r="Q32" s="84">
        <v>1</v>
      </c>
      <c r="R32" s="84">
        <v>1</v>
      </c>
      <c r="S32" s="84">
        <v>1</v>
      </c>
      <c r="T32" s="84">
        <v>1</v>
      </c>
      <c r="U32" s="84">
        <v>1</v>
      </c>
      <c r="V32" s="84">
        <v>1</v>
      </c>
      <c r="W32" s="84">
        <v>1</v>
      </c>
      <c r="X32" s="84">
        <v>1</v>
      </c>
      <c r="Y32" s="84">
        <v>1</v>
      </c>
      <c r="Z32" s="132" t="str">
        <f>VLOOKUP(A32,DB_CAL_Q1_Q4!$A$4:$P$1328,13)</f>
        <v>Gas Natural</v>
      </c>
      <c r="AA32" s="133" t="str">
        <f>VLOOKUP(A32,DB_ACS_Q1_Q4!$A$4:$AD$1328,13)</f>
        <v>Gas Natural</v>
      </c>
      <c r="AB32" s="134" t="str">
        <f>VLOOKUP(A32,DB_REF_Q1_Q4!$A$4:$AD$1328,13)</f>
        <v>Ninguno</v>
      </c>
      <c r="AC32" s="16"/>
      <c r="AD32" s="27">
        <v>1</v>
      </c>
      <c r="AE32" s="27"/>
      <c r="AF32" s="27"/>
      <c r="AG32" s="27"/>
      <c r="AH32" s="27"/>
      <c r="AI32" s="55"/>
    </row>
    <row r="33" spans="1:35" ht="12" customHeight="1">
      <c r="A33" s="10">
        <v>29</v>
      </c>
      <c r="B33" s="98" t="s">
        <v>74</v>
      </c>
      <c r="C33" s="98" t="s">
        <v>75</v>
      </c>
      <c r="D33" s="11" t="s">
        <v>51</v>
      </c>
      <c r="E33" s="11" t="s">
        <v>304</v>
      </c>
      <c r="F33" s="12" t="s">
        <v>49</v>
      </c>
      <c r="G33" s="12" t="s">
        <v>510</v>
      </c>
      <c r="H33" s="12" t="s">
        <v>306</v>
      </c>
      <c r="I33" s="103" t="s">
        <v>505</v>
      </c>
      <c r="J33" s="12" t="str">
        <f t="shared" si="0"/>
        <v>≥17h</v>
      </c>
      <c r="K33" s="12" t="s">
        <v>512</v>
      </c>
      <c r="L33" s="69" t="s">
        <v>519</v>
      </c>
      <c r="M33" s="83">
        <v>1</v>
      </c>
      <c r="N33" s="84">
        <v>1</v>
      </c>
      <c r="O33" s="84">
        <v>1</v>
      </c>
      <c r="P33" s="84">
        <v>1</v>
      </c>
      <c r="Q33" s="84">
        <v>1</v>
      </c>
      <c r="R33" s="84">
        <v>1</v>
      </c>
      <c r="S33" s="84"/>
      <c r="T33" s="84">
        <v>1</v>
      </c>
      <c r="U33" s="84">
        <v>1</v>
      </c>
      <c r="V33" s="84">
        <v>1</v>
      </c>
      <c r="W33" s="84">
        <v>1</v>
      </c>
      <c r="X33" s="84">
        <v>1</v>
      </c>
      <c r="Y33" s="84">
        <v>1</v>
      </c>
      <c r="Z33" s="132" t="str">
        <f>VLOOKUP(A33,DB_CAL_Q1_Q4!$A$4:$P$1328,13)</f>
        <v>Gas Natural</v>
      </c>
      <c r="AA33" s="133" t="str">
        <f>VLOOKUP(A33,DB_ACS_Q1_Q4!$A$4:$AD$1328,13)</f>
        <v>Gas Natural</v>
      </c>
      <c r="AB33" s="134" t="str">
        <f>VLOOKUP(A33,DB_REF_Q1_Q4!$A$4:$AD$1328,13)</f>
        <v>Ninguno</v>
      </c>
      <c r="AC33" s="16"/>
      <c r="AD33" s="27"/>
      <c r="AE33" s="27"/>
      <c r="AF33" s="27"/>
      <c r="AG33" s="27"/>
      <c r="AH33" s="27"/>
      <c r="AI33" s="55">
        <v>1</v>
      </c>
    </row>
    <row r="34" spans="1:35" ht="12" customHeight="1">
      <c r="A34" s="10">
        <v>30</v>
      </c>
      <c r="B34" s="98" t="s">
        <v>82</v>
      </c>
      <c r="C34" s="98" t="s">
        <v>82</v>
      </c>
      <c r="D34" s="11" t="s">
        <v>52</v>
      </c>
      <c r="E34" s="11" t="s">
        <v>304</v>
      </c>
      <c r="F34" s="12" t="s">
        <v>49</v>
      </c>
      <c r="G34" s="12" t="s">
        <v>310</v>
      </c>
      <c r="H34" s="12" t="s">
        <v>306</v>
      </c>
      <c r="I34" s="103" t="s">
        <v>504</v>
      </c>
      <c r="J34" s="12" t="str">
        <f t="shared" si="0"/>
        <v>≥17h</v>
      </c>
      <c r="K34" s="12" t="s">
        <v>512</v>
      </c>
      <c r="L34" s="69" t="s">
        <v>518</v>
      </c>
      <c r="M34" s="83">
        <v>1</v>
      </c>
      <c r="N34" s="84"/>
      <c r="O34" s="84">
        <v>1</v>
      </c>
      <c r="P34" s="84">
        <v>1</v>
      </c>
      <c r="Q34" s="84"/>
      <c r="R34" s="84"/>
      <c r="S34" s="84"/>
      <c r="T34" s="84"/>
      <c r="U34" s="84"/>
      <c r="V34" s="84"/>
      <c r="W34" s="84"/>
      <c r="X34" s="84"/>
      <c r="Y34" s="84"/>
      <c r="Z34" s="132" t="str">
        <f>VLOOKUP(A34,DB_CAL_Q1_Q4!$A$4:$P$1328,13)</f>
        <v>Gas Natural</v>
      </c>
      <c r="AA34" s="133" t="str">
        <f>VLOOKUP(A34,DB_ACS_Q1_Q4!$A$4:$AD$1328,13)</f>
        <v>Electricidad</v>
      </c>
      <c r="AB34" s="134" t="str">
        <f>VLOOKUP(A34,DB_REF_Q1_Q4!$A$4:$AD$1328,13)</f>
        <v>Ninguno</v>
      </c>
      <c r="AC34" s="16"/>
      <c r="AD34" s="27"/>
      <c r="AE34" s="27"/>
      <c r="AF34" s="27"/>
      <c r="AG34" s="27"/>
      <c r="AH34" s="27"/>
      <c r="AI34" s="55">
        <v>1</v>
      </c>
    </row>
    <row r="35" spans="1:35" ht="12" customHeight="1">
      <c r="A35" s="10">
        <v>31</v>
      </c>
      <c r="B35" s="98" t="s">
        <v>74</v>
      </c>
      <c r="C35" s="98" t="s">
        <v>75</v>
      </c>
      <c r="D35" s="11" t="s">
        <v>25</v>
      </c>
      <c r="E35" s="11" t="s">
        <v>303</v>
      </c>
      <c r="F35" s="12" t="s">
        <v>48</v>
      </c>
      <c r="G35" s="12" t="s">
        <v>310</v>
      </c>
      <c r="H35" s="12" t="s">
        <v>306</v>
      </c>
      <c r="I35" s="103" t="s">
        <v>505</v>
      </c>
      <c r="J35" s="12" t="str">
        <f t="shared" si="0"/>
        <v>≥17h</v>
      </c>
      <c r="K35" s="12" t="s">
        <v>513</v>
      </c>
      <c r="L35" s="69" t="s">
        <v>519</v>
      </c>
      <c r="M35" s="83">
        <v>1</v>
      </c>
      <c r="N35" s="84">
        <v>1</v>
      </c>
      <c r="O35" s="84"/>
      <c r="P35" s="84">
        <v>1</v>
      </c>
      <c r="Q35" s="84">
        <v>1</v>
      </c>
      <c r="R35" s="84"/>
      <c r="S35" s="84"/>
      <c r="T35" s="84">
        <v>1</v>
      </c>
      <c r="U35" s="84">
        <v>1</v>
      </c>
      <c r="V35" s="84">
        <v>1</v>
      </c>
      <c r="W35" s="84">
        <v>1</v>
      </c>
      <c r="X35" s="84"/>
      <c r="Y35" s="84"/>
      <c r="Z35" s="132" t="str">
        <f>VLOOKUP(A35,DB_CAL_Q1_Q4!$A$4:$P$1328,13)</f>
        <v>Gas Natural</v>
      </c>
      <c r="AA35" s="133" t="str">
        <f>VLOOKUP(A35,DB_ACS_Q1_Q4!$A$4:$AD$1328,13)</f>
        <v>Gas Natural</v>
      </c>
      <c r="AB35" s="134" t="str">
        <f>VLOOKUP(A35,DB_REF_Q1_Q4!$A$4:$AD$1328,13)</f>
        <v>Ninguno</v>
      </c>
      <c r="AC35" s="16"/>
      <c r="AD35" s="27"/>
      <c r="AE35" s="27"/>
      <c r="AF35" s="27"/>
      <c r="AG35" s="27"/>
      <c r="AH35" s="27">
        <v>1</v>
      </c>
      <c r="AI35" s="55"/>
    </row>
    <row r="36" spans="1:35" ht="12" customHeight="1">
      <c r="A36" s="10">
        <v>32</v>
      </c>
      <c r="B36" s="98" t="s">
        <v>82</v>
      </c>
      <c r="C36" s="98" t="s">
        <v>82</v>
      </c>
      <c r="D36" s="11" t="s">
        <v>25</v>
      </c>
      <c r="E36" s="11" t="s">
        <v>304</v>
      </c>
      <c r="F36" s="12" t="s">
        <v>48</v>
      </c>
      <c r="G36" s="12" t="s">
        <v>510</v>
      </c>
      <c r="H36" s="12" t="s">
        <v>306</v>
      </c>
      <c r="I36" s="103" t="s">
        <v>504</v>
      </c>
      <c r="J36" s="12" t="str">
        <f t="shared" si="0"/>
        <v>≥17h</v>
      </c>
      <c r="K36" s="12" t="s">
        <v>513</v>
      </c>
      <c r="L36" s="69" t="s">
        <v>518</v>
      </c>
      <c r="M36" s="83">
        <v>1</v>
      </c>
      <c r="N36" s="84">
        <v>1</v>
      </c>
      <c r="O36" s="84">
        <v>1</v>
      </c>
      <c r="P36" s="84">
        <v>1</v>
      </c>
      <c r="Q36" s="84">
        <v>1</v>
      </c>
      <c r="R36" s="84">
        <v>1</v>
      </c>
      <c r="S36" s="84">
        <v>1</v>
      </c>
      <c r="T36" s="84">
        <v>1</v>
      </c>
      <c r="U36" s="84">
        <v>1</v>
      </c>
      <c r="V36" s="84">
        <v>1</v>
      </c>
      <c r="W36" s="84">
        <v>1</v>
      </c>
      <c r="X36" s="84">
        <v>1</v>
      </c>
      <c r="Y36" s="84">
        <v>1</v>
      </c>
      <c r="Z36" s="132" t="str">
        <f>VLOOKUP(A36,DB_CAL_Q1_Q4!$A$4:$P$1328,13)</f>
        <v>Gas Natural</v>
      </c>
      <c r="AA36" s="133" t="str">
        <f>VLOOKUP(A36,DB_ACS_Q1_Q4!$A$4:$AD$1328,13)</f>
        <v>Gas Natural</v>
      </c>
      <c r="AB36" s="134" t="str">
        <f>VLOOKUP(A36,DB_REF_Q1_Q4!$A$4:$AD$1328,13)</f>
        <v>Bomba de calor aire</v>
      </c>
      <c r="AC36" s="16"/>
      <c r="AD36" s="27"/>
      <c r="AE36" s="27"/>
      <c r="AF36" s="27"/>
      <c r="AG36" s="27"/>
      <c r="AH36" s="27">
        <v>1</v>
      </c>
      <c r="AI36" s="55"/>
    </row>
    <row r="37" spans="1:35" ht="12" customHeight="1">
      <c r="A37" s="10">
        <v>33</v>
      </c>
      <c r="B37" s="98" t="s">
        <v>67</v>
      </c>
      <c r="C37" s="98" t="s">
        <v>67</v>
      </c>
      <c r="D37" s="11" t="s">
        <v>51</v>
      </c>
      <c r="E37" s="11" t="s">
        <v>304</v>
      </c>
      <c r="F37" s="12" t="s">
        <v>48</v>
      </c>
      <c r="G37" s="12" t="s">
        <v>310</v>
      </c>
      <c r="H37" s="12" t="s">
        <v>306</v>
      </c>
      <c r="I37" s="103" t="s">
        <v>504</v>
      </c>
      <c r="J37" s="12" t="str">
        <f t="shared" si="0"/>
        <v>≥17h</v>
      </c>
      <c r="K37" s="12" t="s">
        <v>513</v>
      </c>
      <c r="L37" s="69" t="s">
        <v>518</v>
      </c>
      <c r="M37" s="83">
        <v>1</v>
      </c>
      <c r="N37" s="84">
        <v>1</v>
      </c>
      <c r="O37" s="84">
        <v>1</v>
      </c>
      <c r="P37" s="84">
        <v>1</v>
      </c>
      <c r="Q37" s="84">
        <v>1</v>
      </c>
      <c r="R37" s="84">
        <v>1</v>
      </c>
      <c r="S37" s="84">
        <v>1</v>
      </c>
      <c r="T37" s="84">
        <v>1</v>
      </c>
      <c r="U37" s="84">
        <v>1</v>
      </c>
      <c r="V37" s="84">
        <v>1</v>
      </c>
      <c r="W37" s="84">
        <v>1</v>
      </c>
      <c r="X37" s="84">
        <v>1</v>
      </c>
      <c r="Y37" s="84">
        <v>1</v>
      </c>
      <c r="Z37" s="132" t="str">
        <f>VLOOKUP(A37,DB_CAL_Q1_Q4!$A$4:$P$1328,13)</f>
        <v>Ninguna</v>
      </c>
      <c r="AA37" s="133" t="str">
        <f>VLOOKUP(A37,DB_ACS_Q1_Q4!$A$4:$AD$1328,13)</f>
        <v>GLP</v>
      </c>
      <c r="AB37" s="134" t="str">
        <f>VLOOKUP(A37,DB_REF_Q1_Q4!$A$4:$AD$1328,13)</f>
        <v>Ninguno</v>
      </c>
      <c r="AC37" s="16"/>
      <c r="AD37" s="27"/>
      <c r="AE37" s="27"/>
      <c r="AF37" s="27"/>
      <c r="AG37" s="27"/>
      <c r="AH37" s="27">
        <v>1</v>
      </c>
      <c r="AI37" s="55"/>
    </row>
    <row r="38" spans="1:35" ht="12" customHeight="1">
      <c r="A38" s="10">
        <v>34</v>
      </c>
      <c r="B38" s="98" t="s">
        <v>243</v>
      </c>
      <c r="C38" s="98" t="s">
        <v>85</v>
      </c>
      <c r="D38" s="11" t="s">
        <v>52</v>
      </c>
      <c r="E38" s="11" t="s">
        <v>304</v>
      </c>
      <c r="F38" s="12" t="s">
        <v>48</v>
      </c>
      <c r="G38" s="12" t="s">
        <v>310</v>
      </c>
      <c r="H38" s="12" t="s">
        <v>306</v>
      </c>
      <c r="I38" s="103" t="s">
        <v>504</v>
      </c>
      <c r="J38" s="12" t="str">
        <f t="shared" si="0"/>
        <v>≥17h</v>
      </c>
      <c r="K38" s="12" t="s">
        <v>512</v>
      </c>
      <c r="L38" s="69" t="s">
        <v>518</v>
      </c>
      <c r="M38" s="83">
        <v>1</v>
      </c>
      <c r="N38" s="84">
        <v>1</v>
      </c>
      <c r="O38" s="84">
        <v>1</v>
      </c>
      <c r="P38" s="84">
        <v>1</v>
      </c>
      <c r="Q38" s="84">
        <v>1</v>
      </c>
      <c r="R38" s="84">
        <v>1</v>
      </c>
      <c r="S38" s="84">
        <v>1</v>
      </c>
      <c r="T38" s="84">
        <v>1</v>
      </c>
      <c r="U38" s="84">
        <v>1</v>
      </c>
      <c r="V38" s="84">
        <v>1</v>
      </c>
      <c r="W38" s="84">
        <v>1</v>
      </c>
      <c r="X38" s="84">
        <v>1</v>
      </c>
      <c r="Y38" s="84">
        <v>1</v>
      </c>
      <c r="Z38" s="132" t="str">
        <f>VLOOKUP(A38,DB_CAL_Q1_Q4!$A$4:$P$1328,13)</f>
        <v>Ninguna</v>
      </c>
      <c r="AA38" s="133" t="str">
        <f>VLOOKUP(A38,DB_ACS_Q1_Q4!$A$4:$AD$1328,13)</f>
        <v>Electricidad</v>
      </c>
      <c r="AB38" s="134" t="str">
        <f>VLOOKUP(A38,DB_REF_Q1_Q4!$A$4:$AD$1328,13)</f>
        <v>Ninguno</v>
      </c>
      <c r="AC38" s="16"/>
      <c r="AD38" s="27"/>
      <c r="AE38" s="27"/>
      <c r="AF38" s="27"/>
      <c r="AG38" s="27"/>
      <c r="AH38" s="27">
        <v>1</v>
      </c>
      <c r="AI38" s="55"/>
    </row>
    <row r="39" spans="1:35" ht="12" customHeight="1">
      <c r="A39" s="10">
        <v>35</v>
      </c>
      <c r="B39" s="98" t="s">
        <v>70</v>
      </c>
      <c r="C39" s="98" t="s">
        <v>71</v>
      </c>
      <c r="D39" s="11" t="s">
        <v>51</v>
      </c>
      <c r="E39" s="11" t="s">
        <v>304</v>
      </c>
      <c r="F39" s="12" t="s">
        <v>50</v>
      </c>
      <c r="G39" s="12" t="s">
        <v>310</v>
      </c>
      <c r="H39" s="12" t="s">
        <v>306</v>
      </c>
      <c r="I39" s="103" t="s">
        <v>505</v>
      </c>
      <c r="J39" s="12" t="str">
        <f t="shared" si="0"/>
        <v>≥17h</v>
      </c>
      <c r="K39" s="12" t="s">
        <v>513</v>
      </c>
      <c r="L39" s="69" t="s">
        <v>520</v>
      </c>
      <c r="M39" s="83">
        <v>1</v>
      </c>
      <c r="N39" s="84">
        <v>1</v>
      </c>
      <c r="O39" s="84">
        <v>1</v>
      </c>
      <c r="P39" s="84">
        <v>1</v>
      </c>
      <c r="Q39" s="84">
        <v>1</v>
      </c>
      <c r="R39" s="84">
        <v>1</v>
      </c>
      <c r="S39" s="84">
        <v>1</v>
      </c>
      <c r="T39" s="84">
        <v>1</v>
      </c>
      <c r="U39" s="84">
        <v>1</v>
      </c>
      <c r="V39" s="84">
        <v>1</v>
      </c>
      <c r="W39" s="84">
        <v>1</v>
      </c>
      <c r="X39" s="84">
        <v>1</v>
      </c>
      <c r="Y39" s="84">
        <v>1</v>
      </c>
      <c r="Z39" s="132" t="str">
        <f>VLOOKUP(A39,DB_CAL_Q1_Q4!$A$4:$P$1328,13)</f>
        <v>Gas Natural</v>
      </c>
      <c r="AA39" s="133" t="str">
        <f>VLOOKUP(A39,DB_ACS_Q1_Q4!$A$4:$AD$1328,13)</f>
        <v>Gas Natural</v>
      </c>
      <c r="AB39" s="134" t="str">
        <f>VLOOKUP(A39,DB_REF_Q1_Q4!$A$4:$AD$1328,13)</f>
        <v>Ninguno</v>
      </c>
      <c r="AC39" s="16">
        <v>1</v>
      </c>
      <c r="AD39" s="27"/>
      <c r="AE39" s="27"/>
      <c r="AF39" s="27"/>
      <c r="AG39" s="27"/>
      <c r="AH39" s="27"/>
      <c r="AI39" s="55"/>
    </row>
    <row r="40" spans="1:35" ht="12" customHeight="1">
      <c r="A40" s="10">
        <v>36</v>
      </c>
      <c r="B40" s="98" t="s">
        <v>106</v>
      </c>
      <c r="C40" s="98" t="s">
        <v>71</v>
      </c>
      <c r="D40" s="11" t="s">
        <v>52</v>
      </c>
      <c r="E40" s="11" t="s">
        <v>304</v>
      </c>
      <c r="F40" s="12" t="s">
        <v>49</v>
      </c>
      <c r="G40" s="12" t="s">
        <v>310</v>
      </c>
      <c r="H40" s="12" t="s">
        <v>306</v>
      </c>
      <c r="I40" s="103" t="s">
        <v>505</v>
      </c>
      <c r="J40" s="12" t="str">
        <f t="shared" si="0"/>
        <v>≥17h</v>
      </c>
      <c r="K40" s="12" t="s">
        <v>512</v>
      </c>
      <c r="L40" s="69" t="s">
        <v>520</v>
      </c>
      <c r="M40" s="83">
        <v>1</v>
      </c>
      <c r="N40" s="84">
        <v>1</v>
      </c>
      <c r="O40" s="84">
        <v>1</v>
      </c>
      <c r="P40" s="84">
        <v>1</v>
      </c>
      <c r="Q40" s="84">
        <v>1</v>
      </c>
      <c r="R40" s="84">
        <v>1</v>
      </c>
      <c r="S40" s="84"/>
      <c r="T40" s="84">
        <v>1</v>
      </c>
      <c r="U40" s="84">
        <v>1</v>
      </c>
      <c r="V40" s="84">
        <v>1</v>
      </c>
      <c r="W40" s="84">
        <v>1</v>
      </c>
      <c r="X40" s="84">
        <v>1</v>
      </c>
      <c r="Y40" s="84">
        <v>1</v>
      </c>
      <c r="Z40" s="132" t="str">
        <f>VLOOKUP(A40,DB_CAL_Q1_Q4!$A$4:$P$1328,13)</f>
        <v>Gas Natural</v>
      </c>
      <c r="AA40" s="133" t="str">
        <f>VLOOKUP(A40,DB_ACS_Q1_Q4!$A$4:$AD$1328,13)</f>
        <v>Gas Natural</v>
      </c>
      <c r="AB40" s="134" t="str">
        <f>VLOOKUP(A40,DB_REF_Q1_Q4!$A$4:$AD$1328,13)</f>
        <v>Ninguno</v>
      </c>
      <c r="AC40" s="16"/>
      <c r="AD40" s="27"/>
      <c r="AE40" s="27"/>
      <c r="AF40" s="27"/>
      <c r="AG40" s="27"/>
      <c r="AH40" s="27"/>
      <c r="AI40" s="55">
        <v>1</v>
      </c>
    </row>
    <row r="41" spans="1:35" ht="12" customHeight="1">
      <c r="A41" s="10">
        <v>37</v>
      </c>
      <c r="B41" s="98" t="s">
        <v>125</v>
      </c>
      <c r="C41" s="98" t="s">
        <v>59</v>
      </c>
      <c r="D41" s="11" t="s">
        <v>25</v>
      </c>
      <c r="E41" s="11" t="s">
        <v>304</v>
      </c>
      <c r="F41" s="12" t="s">
        <v>48</v>
      </c>
      <c r="G41" s="12" t="s">
        <v>310</v>
      </c>
      <c r="H41" s="12" t="s">
        <v>306</v>
      </c>
      <c r="I41" s="103" t="s">
        <v>504</v>
      </c>
      <c r="J41" s="12" t="str">
        <f t="shared" si="0"/>
        <v>≥17h</v>
      </c>
      <c r="K41" s="12" t="s">
        <v>47</v>
      </c>
      <c r="L41" s="69" t="s">
        <v>518</v>
      </c>
      <c r="M41" s="83">
        <v>1</v>
      </c>
      <c r="N41" s="84">
        <v>1</v>
      </c>
      <c r="O41" s="84">
        <v>1</v>
      </c>
      <c r="P41" s="84">
        <v>1</v>
      </c>
      <c r="Q41" s="84">
        <v>1</v>
      </c>
      <c r="R41" s="84">
        <v>1</v>
      </c>
      <c r="S41" s="84">
        <v>1</v>
      </c>
      <c r="T41" s="84">
        <v>1</v>
      </c>
      <c r="U41" s="84">
        <v>1</v>
      </c>
      <c r="V41" s="84">
        <v>1</v>
      </c>
      <c r="W41" s="84">
        <v>1</v>
      </c>
      <c r="X41" s="84">
        <v>1</v>
      </c>
      <c r="Y41" s="84">
        <v>1</v>
      </c>
      <c r="Z41" s="132" t="str">
        <f>VLOOKUP(A41,DB_CAL_Q1_Q4!$A$4:$P$1328,13)</f>
        <v>Gas Natural</v>
      </c>
      <c r="AA41" s="133" t="str">
        <f>VLOOKUP(A41,DB_ACS_Q1_Q4!$A$4:$AD$1328,13)</f>
        <v>Gas Natural</v>
      </c>
      <c r="AB41" s="134" t="str">
        <f>VLOOKUP(A41,DB_REF_Q1_Q4!$A$4:$AD$1328,13)</f>
        <v>Ninguno</v>
      </c>
      <c r="AC41" s="16">
        <v>1</v>
      </c>
      <c r="AD41" s="27"/>
      <c r="AE41" s="27"/>
      <c r="AF41" s="27"/>
      <c r="AG41" s="27"/>
      <c r="AH41" s="27"/>
      <c r="AI41" s="55"/>
    </row>
    <row r="42" spans="1:35" ht="12" customHeight="1">
      <c r="A42" s="10">
        <v>38</v>
      </c>
      <c r="B42" s="98" t="s">
        <v>61</v>
      </c>
      <c r="C42" s="98" t="s">
        <v>198</v>
      </c>
      <c r="D42" s="11" t="s">
        <v>52</v>
      </c>
      <c r="E42" s="11" t="s">
        <v>304</v>
      </c>
      <c r="F42" s="12" t="s">
        <v>48</v>
      </c>
      <c r="G42" s="11" t="s">
        <v>511</v>
      </c>
      <c r="H42" s="12" t="s">
        <v>306</v>
      </c>
      <c r="I42" s="103" t="s">
        <v>505</v>
      </c>
      <c r="J42" s="12" t="str">
        <f t="shared" si="0"/>
        <v>≥17h</v>
      </c>
      <c r="K42" s="12" t="s">
        <v>512</v>
      </c>
      <c r="L42" s="69" t="s">
        <v>520</v>
      </c>
      <c r="M42" s="83"/>
      <c r="N42" s="84"/>
      <c r="O42" s="84"/>
      <c r="P42" s="84"/>
      <c r="Q42" s="84"/>
      <c r="R42" s="84"/>
      <c r="S42" s="84"/>
      <c r="T42" s="84"/>
      <c r="U42" s="84"/>
      <c r="V42" s="84"/>
      <c r="W42" s="84"/>
      <c r="X42" s="84"/>
      <c r="Y42" s="84"/>
      <c r="Z42" s="132" t="str">
        <f>VLOOKUP(A42,DB_CAL_Q1_Q4!$A$4:$P$1328,13)</f>
        <v>Electricidad</v>
      </c>
      <c r="AA42" s="133" t="str">
        <f>VLOOKUP(A42,DB_ACS_Q1_Q4!$A$4:$AD$1328,13)</f>
        <v>GLP</v>
      </c>
      <c r="AB42" s="134" t="str">
        <f>VLOOKUP(A42,DB_REF_Q1_Q4!$A$4:$AD$1328,13)</f>
        <v>Ninguno</v>
      </c>
      <c r="AC42" s="16"/>
      <c r="AD42" s="27"/>
      <c r="AE42" s="27"/>
      <c r="AF42" s="27"/>
      <c r="AG42" s="27"/>
      <c r="AH42" s="27"/>
      <c r="AI42" s="55">
        <v>1</v>
      </c>
    </row>
    <row r="43" spans="1:35" ht="12" customHeight="1">
      <c r="A43" s="10">
        <v>39</v>
      </c>
      <c r="B43" s="98" t="s">
        <v>133</v>
      </c>
      <c r="C43" s="98" t="s">
        <v>131</v>
      </c>
      <c r="D43" s="11" t="s">
        <v>52</v>
      </c>
      <c r="E43" s="11" t="s">
        <v>304</v>
      </c>
      <c r="F43" s="12" t="s">
        <v>49</v>
      </c>
      <c r="G43" s="12" t="s">
        <v>510</v>
      </c>
      <c r="H43" s="12" t="s">
        <v>306</v>
      </c>
      <c r="I43" s="103" t="s">
        <v>504</v>
      </c>
      <c r="J43" s="12" t="str">
        <f t="shared" si="0"/>
        <v>≥17h</v>
      </c>
      <c r="K43" s="12" t="s">
        <v>47</v>
      </c>
      <c r="L43" s="69" t="s">
        <v>519</v>
      </c>
      <c r="M43" s="83">
        <v>1</v>
      </c>
      <c r="N43" s="84">
        <v>1</v>
      </c>
      <c r="O43" s="84">
        <v>1</v>
      </c>
      <c r="P43" s="84">
        <v>1</v>
      </c>
      <c r="Q43" s="84">
        <v>1</v>
      </c>
      <c r="R43" s="84">
        <v>1</v>
      </c>
      <c r="S43" s="84">
        <v>1</v>
      </c>
      <c r="T43" s="84">
        <v>1</v>
      </c>
      <c r="U43" s="84">
        <v>1</v>
      </c>
      <c r="V43" s="84">
        <v>1</v>
      </c>
      <c r="W43" s="84">
        <v>1</v>
      </c>
      <c r="X43" s="84">
        <v>1</v>
      </c>
      <c r="Y43" s="84">
        <v>1</v>
      </c>
      <c r="Z43" s="132" t="str">
        <f>VLOOKUP(A43,DB_CAL_Q1_Q4!$A$4:$P$1328,13)</f>
        <v>Gas Natural</v>
      </c>
      <c r="AA43" s="133" t="str">
        <f>VLOOKUP(A43,DB_ACS_Q1_Q4!$A$4:$AD$1328,13)</f>
        <v>Gas Natural</v>
      </c>
      <c r="AB43" s="134" t="str">
        <f>VLOOKUP(A43,DB_REF_Q1_Q4!$A$4:$AD$1328,13)</f>
        <v>Ninguno</v>
      </c>
      <c r="AC43" s="16"/>
      <c r="AD43" s="27"/>
      <c r="AE43" s="27"/>
      <c r="AF43" s="27"/>
      <c r="AG43" s="27"/>
      <c r="AH43" s="27"/>
      <c r="AI43" s="55">
        <v>1</v>
      </c>
    </row>
    <row r="44" spans="1:35" ht="12" customHeight="1">
      <c r="A44" s="10">
        <v>40</v>
      </c>
      <c r="B44" s="98" t="s">
        <v>81</v>
      </c>
      <c r="C44" s="98" t="s">
        <v>81</v>
      </c>
      <c r="D44" s="11" t="s">
        <v>51</v>
      </c>
      <c r="E44" s="11" t="s">
        <v>303</v>
      </c>
      <c r="F44" s="75" t="s">
        <v>47</v>
      </c>
      <c r="G44" s="12" t="s">
        <v>310</v>
      </c>
      <c r="H44" s="12" t="s">
        <v>306</v>
      </c>
      <c r="I44" s="103" t="s">
        <v>504</v>
      </c>
      <c r="J44" s="11" t="str">
        <f>"12-16h"</f>
        <v>12-16h</v>
      </c>
      <c r="K44" s="12" t="s">
        <v>512</v>
      </c>
      <c r="L44" s="69" t="s">
        <v>518</v>
      </c>
      <c r="M44" s="83">
        <v>1</v>
      </c>
      <c r="N44" s="84">
        <v>1</v>
      </c>
      <c r="O44" s="84">
        <v>1</v>
      </c>
      <c r="P44" s="84">
        <v>1</v>
      </c>
      <c r="Q44" s="84">
        <v>1</v>
      </c>
      <c r="R44" s="84">
        <v>1</v>
      </c>
      <c r="S44" s="84">
        <v>1</v>
      </c>
      <c r="T44" s="84">
        <v>1</v>
      </c>
      <c r="U44" s="84">
        <v>1</v>
      </c>
      <c r="V44" s="84">
        <v>1</v>
      </c>
      <c r="W44" s="84">
        <v>1</v>
      </c>
      <c r="X44" s="84">
        <v>1</v>
      </c>
      <c r="Y44" s="84">
        <v>1</v>
      </c>
      <c r="Z44" s="132" t="str">
        <f>VLOOKUP(A44,DB_CAL_Q1_Q4!$A$4:$P$1328,13)</f>
        <v>Bomba de calor aire</v>
      </c>
      <c r="AA44" s="133" t="str">
        <f>VLOOKUP(A44,DB_ACS_Q1_Q4!$A$4:$AD$1328,13)</f>
        <v>GLP</v>
      </c>
      <c r="AB44" s="134" t="str">
        <f>VLOOKUP(A44,DB_REF_Q1_Q4!$A$4:$AD$1328,13)</f>
        <v>Bomba de calor aire</v>
      </c>
      <c r="AC44" s="16">
        <v>1</v>
      </c>
      <c r="AD44" s="27"/>
      <c r="AE44" s="27"/>
      <c r="AF44" s="27"/>
      <c r="AG44" s="27"/>
      <c r="AH44" s="27"/>
      <c r="AI44" s="55"/>
    </row>
    <row r="45" spans="1:35" ht="12" customHeight="1">
      <c r="A45" s="10">
        <v>41</v>
      </c>
      <c r="B45" s="98" t="s">
        <v>117</v>
      </c>
      <c r="C45" s="98" t="s">
        <v>72</v>
      </c>
      <c r="D45" s="11" t="s">
        <v>51</v>
      </c>
      <c r="E45" s="11" t="s">
        <v>303</v>
      </c>
      <c r="F45" s="12" t="s">
        <v>48</v>
      </c>
      <c r="G45" s="11" t="s">
        <v>511</v>
      </c>
      <c r="H45" s="12" t="s">
        <v>308</v>
      </c>
      <c r="I45" s="103" t="s">
        <v>504</v>
      </c>
      <c r="J45" s="12" t="str">
        <f>"≥17h"</f>
        <v>≥17h</v>
      </c>
      <c r="K45" s="12" t="s">
        <v>47</v>
      </c>
      <c r="L45" s="69" t="s">
        <v>519</v>
      </c>
      <c r="M45" s="83">
        <v>1</v>
      </c>
      <c r="N45" s="84">
        <v>1</v>
      </c>
      <c r="O45" s="84"/>
      <c r="P45" s="84">
        <v>1</v>
      </c>
      <c r="Q45" s="84">
        <v>1</v>
      </c>
      <c r="R45" s="84"/>
      <c r="S45" s="84"/>
      <c r="T45" s="84">
        <v>1</v>
      </c>
      <c r="U45" s="84">
        <v>1</v>
      </c>
      <c r="V45" s="84">
        <v>1</v>
      </c>
      <c r="W45" s="84">
        <v>1</v>
      </c>
      <c r="X45" s="84">
        <v>1</v>
      </c>
      <c r="Y45" s="84"/>
      <c r="Z45" s="132" t="str">
        <f>VLOOKUP(A45,DB_CAL_Q1_Q4!$A$4:$P$1328,13)</f>
        <v>Otros</v>
      </c>
      <c r="AA45" s="133" t="str">
        <f>VLOOKUP(A45,DB_ACS_Q1_Q4!$A$4:$AD$1328,13)</f>
        <v>Electricidad</v>
      </c>
      <c r="AB45" s="134" t="str">
        <f>VLOOKUP(A45,DB_REF_Q1_Q4!$A$4:$AD$1328,13)</f>
        <v>Ninguno</v>
      </c>
      <c r="AC45" s="16">
        <v>1</v>
      </c>
      <c r="AD45" s="27"/>
      <c r="AE45" s="27"/>
      <c r="AF45" s="27"/>
      <c r="AG45" s="27"/>
      <c r="AH45" s="27"/>
      <c r="AI45" s="55"/>
    </row>
    <row r="46" spans="1:35" ht="12" customHeight="1">
      <c r="A46" s="10">
        <v>42</v>
      </c>
      <c r="B46" s="98" t="s">
        <v>81</v>
      </c>
      <c r="C46" s="98" t="s">
        <v>81</v>
      </c>
      <c r="D46" s="11" t="s">
        <v>51</v>
      </c>
      <c r="E46" s="11" t="s">
        <v>304</v>
      </c>
      <c r="F46" s="12" t="s">
        <v>48</v>
      </c>
      <c r="G46" s="12" t="s">
        <v>310</v>
      </c>
      <c r="H46" s="12" t="s">
        <v>306</v>
      </c>
      <c r="I46" s="11" t="s">
        <v>504</v>
      </c>
      <c r="J46" s="11" t="str">
        <f>"12-16h"</f>
        <v>12-16h</v>
      </c>
      <c r="K46" s="12" t="s">
        <v>512</v>
      </c>
      <c r="L46" s="69" t="s">
        <v>518</v>
      </c>
      <c r="M46" s="83">
        <v>1</v>
      </c>
      <c r="N46" s="84">
        <v>1</v>
      </c>
      <c r="O46" s="84">
        <v>1</v>
      </c>
      <c r="P46" s="84">
        <v>1</v>
      </c>
      <c r="Q46" s="84">
        <v>1</v>
      </c>
      <c r="R46" s="84">
        <v>1</v>
      </c>
      <c r="S46" s="84">
        <v>1</v>
      </c>
      <c r="T46" s="84">
        <v>1</v>
      </c>
      <c r="U46" s="84">
        <v>1</v>
      </c>
      <c r="V46" s="84">
        <v>1</v>
      </c>
      <c r="W46" s="84">
        <v>1</v>
      </c>
      <c r="X46" s="84">
        <v>1</v>
      </c>
      <c r="Y46" s="84">
        <v>1</v>
      </c>
      <c r="Z46" s="132" t="str">
        <f>VLOOKUP(A46,DB_CAL_Q1_Q4!$A$4:$P$1328,13)</f>
        <v>Bomba de calor aire</v>
      </c>
      <c r="AA46" s="133" t="str">
        <f>VLOOKUP(A46,DB_ACS_Q1_Q4!$A$4:$AD$1328,13)</f>
        <v>Gas Natural</v>
      </c>
      <c r="AB46" s="134" t="str">
        <f>VLOOKUP(A46,DB_REF_Q1_Q4!$A$4:$AD$1328,13)</f>
        <v>Bomba de calor aire</v>
      </c>
      <c r="AC46" s="16"/>
      <c r="AD46" s="27"/>
      <c r="AE46" s="27"/>
      <c r="AF46" s="27"/>
      <c r="AG46" s="27"/>
      <c r="AH46" s="27"/>
      <c r="AI46" s="55">
        <v>1</v>
      </c>
    </row>
    <row r="47" spans="1:35" ht="12" customHeight="1">
      <c r="A47" s="10">
        <v>43</v>
      </c>
      <c r="B47" s="98" t="s">
        <v>74</v>
      </c>
      <c r="C47" s="98" t="s">
        <v>75</v>
      </c>
      <c r="D47" s="11" t="s">
        <v>51</v>
      </c>
      <c r="E47" s="11" t="s">
        <v>304</v>
      </c>
      <c r="F47" s="12" t="s">
        <v>48</v>
      </c>
      <c r="G47" s="12" t="s">
        <v>510</v>
      </c>
      <c r="H47" s="12" t="s">
        <v>306</v>
      </c>
      <c r="I47" s="103" t="s">
        <v>505</v>
      </c>
      <c r="J47" s="11" t="str">
        <f>"12-16h"</f>
        <v>12-16h</v>
      </c>
      <c r="K47" s="12" t="s">
        <v>47</v>
      </c>
      <c r="L47" s="69" t="s">
        <v>519</v>
      </c>
      <c r="M47" s="83">
        <v>1</v>
      </c>
      <c r="N47" s="84">
        <v>1</v>
      </c>
      <c r="O47" s="84">
        <v>1</v>
      </c>
      <c r="P47" s="84">
        <v>1</v>
      </c>
      <c r="Q47" s="84">
        <v>1</v>
      </c>
      <c r="R47" s="84"/>
      <c r="S47" s="84">
        <v>1</v>
      </c>
      <c r="T47" s="84">
        <v>1</v>
      </c>
      <c r="U47" s="84">
        <v>1</v>
      </c>
      <c r="V47" s="84">
        <v>1</v>
      </c>
      <c r="W47" s="84">
        <v>1</v>
      </c>
      <c r="X47" s="84">
        <v>1</v>
      </c>
      <c r="Y47" s="84">
        <v>1</v>
      </c>
      <c r="Z47" s="132" t="str">
        <f>VLOOKUP(A47,DB_CAL_Q1_Q4!$A$4:$P$1328,13)</f>
        <v>Gas Natural</v>
      </c>
      <c r="AA47" s="133" t="str">
        <f>VLOOKUP(A47,DB_ACS_Q1_Q4!$A$4:$AD$1328,13)</f>
        <v>Gas Natural</v>
      </c>
      <c r="AB47" s="134" t="str">
        <f>VLOOKUP(A47,DB_REF_Q1_Q4!$A$4:$AD$1328,13)</f>
        <v>Ninguno</v>
      </c>
      <c r="AC47" s="16"/>
      <c r="AD47" s="27"/>
      <c r="AE47" s="27"/>
      <c r="AF47" s="27"/>
      <c r="AG47" s="27"/>
      <c r="AH47" s="27"/>
      <c r="AI47" s="55">
        <v>1</v>
      </c>
    </row>
    <row r="48" spans="1:35" ht="12" customHeight="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83">
        <v>1</v>
      </c>
      <c r="N48" s="84">
        <v>1</v>
      </c>
      <c r="O48" s="84">
        <v>1</v>
      </c>
      <c r="P48" s="84">
        <v>1</v>
      </c>
      <c r="Q48" s="84"/>
      <c r="R48" s="84"/>
      <c r="S48" s="84">
        <v>1</v>
      </c>
      <c r="T48" s="84">
        <v>1</v>
      </c>
      <c r="U48" s="84">
        <v>1</v>
      </c>
      <c r="V48" s="84">
        <v>1</v>
      </c>
      <c r="W48" s="84">
        <v>1</v>
      </c>
      <c r="X48" s="84">
        <v>1</v>
      </c>
      <c r="Y48" s="84"/>
      <c r="Z48" s="132" t="str">
        <f>VLOOKUP(A48,DB_CAL_Q1_Q4!$A$4:$P$1328,13)</f>
        <v>GLP</v>
      </c>
      <c r="AA48" s="133" t="str">
        <f>VLOOKUP(A48,DB_ACS_Q1_Q4!$A$4:$AD$1328,13)</f>
        <v>Electricidad</v>
      </c>
      <c r="AB48" s="134" t="str">
        <f>VLOOKUP(A48,DB_REF_Q1_Q4!$A$4:$AD$1328,13)</f>
        <v>Bomba de calor aire</v>
      </c>
      <c r="AC48" s="16"/>
      <c r="AD48" s="27"/>
      <c r="AE48" s="27"/>
      <c r="AF48" s="27"/>
      <c r="AG48" s="27"/>
      <c r="AH48" s="27"/>
      <c r="AI48" s="55">
        <v>1</v>
      </c>
    </row>
    <row r="49" spans="1:35" ht="12" customHeight="1">
      <c r="A49" s="10">
        <v>45</v>
      </c>
      <c r="B49" s="98" t="s">
        <v>92</v>
      </c>
      <c r="C49" s="98" t="s">
        <v>89</v>
      </c>
      <c r="D49" s="11" t="s">
        <v>51</v>
      </c>
      <c r="E49" s="11" t="s">
        <v>303</v>
      </c>
      <c r="F49" s="12" t="s">
        <v>50</v>
      </c>
      <c r="G49" s="12" t="s">
        <v>310</v>
      </c>
      <c r="H49" s="12" t="s">
        <v>306</v>
      </c>
      <c r="I49" s="12" t="s">
        <v>505</v>
      </c>
      <c r="J49" s="12" t="str">
        <f>"≥17h"</f>
        <v>≥17h</v>
      </c>
      <c r="K49" s="12" t="s">
        <v>513</v>
      </c>
      <c r="L49" s="69" t="s">
        <v>520</v>
      </c>
      <c r="M49" s="83">
        <v>1</v>
      </c>
      <c r="N49" s="84">
        <v>1</v>
      </c>
      <c r="O49" s="84">
        <v>1</v>
      </c>
      <c r="P49" s="84">
        <v>1</v>
      </c>
      <c r="Q49" s="84">
        <v>1</v>
      </c>
      <c r="R49" s="84">
        <v>1</v>
      </c>
      <c r="S49" s="84">
        <v>1</v>
      </c>
      <c r="T49" s="84">
        <v>1</v>
      </c>
      <c r="U49" s="84">
        <v>1</v>
      </c>
      <c r="V49" s="84">
        <v>1</v>
      </c>
      <c r="W49" s="84">
        <v>1</v>
      </c>
      <c r="X49" s="84">
        <v>1</v>
      </c>
      <c r="Y49" s="84">
        <v>1</v>
      </c>
      <c r="Z49" s="132" t="str">
        <f>VLOOKUP(A49,DB_CAL_Q1_Q4!$A$4:$P$1328,13)</f>
        <v>Gas Natural</v>
      </c>
      <c r="AA49" s="133" t="str">
        <f>VLOOKUP(A49,DB_ACS_Q1_Q4!$A$4:$AD$1328,13)</f>
        <v>Gas Natural</v>
      </c>
      <c r="AB49" s="134" t="str">
        <f>VLOOKUP(A49,DB_REF_Q1_Q4!$A$4:$AD$1328,13)</f>
        <v>Bomba de calor aire</v>
      </c>
      <c r="AC49" s="16">
        <v>1</v>
      </c>
      <c r="AD49" s="27"/>
      <c r="AE49" s="27"/>
      <c r="AF49" s="27"/>
      <c r="AG49" s="27"/>
      <c r="AH49" s="27"/>
      <c r="AI49" s="55"/>
    </row>
    <row r="50" spans="1:35" ht="12" customHeight="1">
      <c r="A50" s="10">
        <v>46</v>
      </c>
      <c r="B50" s="98" t="s">
        <v>125</v>
      </c>
      <c r="C50" s="98" t="s">
        <v>59</v>
      </c>
      <c r="D50" s="11" t="s">
        <v>52</v>
      </c>
      <c r="E50" s="11" t="s">
        <v>303</v>
      </c>
      <c r="F50" s="12" t="s">
        <v>50</v>
      </c>
      <c r="G50" s="12" t="s">
        <v>310</v>
      </c>
      <c r="H50" s="12" t="s">
        <v>306</v>
      </c>
      <c r="I50" s="103" t="s">
        <v>504</v>
      </c>
      <c r="J50" s="12" t="str">
        <f>"≥17h"</f>
        <v>≥17h</v>
      </c>
      <c r="K50" s="12" t="s">
        <v>512</v>
      </c>
      <c r="L50" s="69" t="s">
        <v>518</v>
      </c>
      <c r="M50" s="83">
        <v>1</v>
      </c>
      <c r="N50" s="84">
        <v>1</v>
      </c>
      <c r="O50" s="84">
        <v>1</v>
      </c>
      <c r="P50" s="84">
        <v>1</v>
      </c>
      <c r="Q50" s="84"/>
      <c r="R50" s="84"/>
      <c r="S50" s="84"/>
      <c r="T50" s="84">
        <v>1</v>
      </c>
      <c r="U50" s="84">
        <v>1</v>
      </c>
      <c r="V50" s="84"/>
      <c r="W50" s="84">
        <v>1</v>
      </c>
      <c r="X50" s="84"/>
      <c r="Y50" s="84"/>
      <c r="Z50" s="132" t="str">
        <f>VLOOKUP(A50,DB_CAL_Q1_Q4!$A$4:$P$1328,13)</f>
        <v>Bomba de calor aire</v>
      </c>
      <c r="AA50" s="133" t="str">
        <f>VLOOKUP(A50,DB_ACS_Q1_Q4!$A$4:$AD$1328,13)</f>
        <v>Gas Natural</v>
      </c>
      <c r="AB50" s="134" t="str">
        <f>VLOOKUP(A50,DB_REF_Q1_Q4!$A$4:$AD$1328,13)</f>
        <v>Bomba de calor aire</v>
      </c>
      <c r="AC50" s="16"/>
      <c r="AD50" s="27"/>
      <c r="AE50" s="27"/>
      <c r="AF50" s="27"/>
      <c r="AG50" s="27"/>
      <c r="AH50" s="27"/>
      <c r="AI50" s="55">
        <v>1</v>
      </c>
    </row>
    <row r="51" spans="1:35" ht="12" customHeight="1">
      <c r="A51" s="10">
        <v>47</v>
      </c>
      <c r="B51" s="98" t="s">
        <v>125</v>
      </c>
      <c r="C51" s="98" t="s">
        <v>59</v>
      </c>
      <c r="D51" s="11" t="s">
        <v>52</v>
      </c>
      <c r="E51" s="11" t="s">
        <v>304</v>
      </c>
      <c r="F51" s="12" t="s">
        <v>49</v>
      </c>
      <c r="G51" s="12" t="s">
        <v>310</v>
      </c>
      <c r="H51" s="12" t="s">
        <v>308</v>
      </c>
      <c r="I51" s="103" t="s">
        <v>504</v>
      </c>
      <c r="J51" s="12" t="str">
        <f>"≥17h"</f>
        <v>≥17h</v>
      </c>
      <c r="K51" s="12" t="s">
        <v>512</v>
      </c>
      <c r="L51" s="69" t="s">
        <v>518</v>
      </c>
      <c r="M51" s="83">
        <v>1</v>
      </c>
      <c r="N51" s="84">
        <v>1</v>
      </c>
      <c r="O51" s="84">
        <v>1</v>
      </c>
      <c r="P51" s="84">
        <v>1</v>
      </c>
      <c r="Q51" s="84"/>
      <c r="R51" s="84"/>
      <c r="S51" s="84"/>
      <c r="T51" s="84">
        <v>1</v>
      </c>
      <c r="U51" s="84"/>
      <c r="V51" s="84"/>
      <c r="W51" s="84">
        <v>1</v>
      </c>
      <c r="X51" s="84"/>
      <c r="Y51" s="84"/>
      <c r="Z51" s="132" t="str">
        <f>VLOOKUP(A51,DB_CAL_Q1_Q4!$A$4:$P$1328,13)</f>
        <v>Bomba de calor aire</v>
      </c>
      <c r="AA51" s="133" t="str">
        <f>VLOOKUP(A51,DB_ACS_Q1_Q4!$A$4:$AD$1328,13)</f>
        <v>Electricidad</v>
      </c>
      <c r="AB51" s="134" t="str">
        <f>VLOOKUP(A51,DB_REF_Q1_Q4!$A$4:$AD$1328,13)</f>
        <v>Bomba de calor aire</v>
      </c>
      <c r="AC51" s="16"/>
      <c r="AD51" s="27"/>
      <c r="AE51" s="27"/>
      <c r="AF51" s="27"/>
      <c r="AG51" s="27"/>
      <c r="AH51" s="27"/>
      <c r="AI51" s="55">
        <v>1</v>
      </c>
    </row>
    <row r="52" spans="1:35" ht="12" customHeight="1">
      <c r="A52" s="10">
        <v>48</v>
      </c>
      <c r="B52" s="98" t="s">
        <v>270</v>
      </c>
      <c r="C52" s="98" t="s">
        <v>89</v>
      </c>
      <c r="D52" s="11" t="s">
        <v>52</v>
      </c>
      <c r="E52" s="11" t="s">
        <v>304</v>
      </c>
      <c r="F52" s="12" t="s">
        <v>48</v>
      </c>
      <c r="G52" s="12" t="s">
        <v>510</v>
      </c>
      <c r="H52" s="12" t="s">
        <v>306</v>
      </c>
      <c r="I52" s="103" t="s">
        <v>504</v>
      </c>
      <c r="J52" s="12" t="str">
        <f>"≥17h"</f>
        <v>≥17h</v>
      </c>
      <c r="K52" s="12" t="s">
        <v>47</v>
      </c>
      <c r="L52" s="69" t="s">
        <v>520</v>
      </c>
      <c r="M52" s="83">
        <v>1</v>
      </c>
      <c r="N52" s="84">
        <v>1</v>
      </c>
      <c r="O52" s="84">
        <v>1</v>
      </c>
      <c r="P52" s="84">
        <v>1</v>
      </c>
      <c r="Q52" s="84">
        <v>1</v>
      </c>
      <c r="R52" s="84">
        <v>1</v>
      </c>
      <c r="S52" s="84"/>
      <c r="T52" s="84">
        <v>1</v>
      </c>
      <c r="U52" s="84">
        <v>1</v>
      </c>
      <c r="V52" s="84">
        <v>1</v>
      </c>
      <c r="W52" s="84">
        <v>1</v>
      </c>
      <c r="X52" s="84">
        <v>1</v>
      </c>
      <c r="Y52" s="84">
        <v>1</v>
      </c>
      <c r="Z52" s="132" t="str">
        <f>VLOOKUP(A52,DB_CAL_Q1_Q4!$A$4:$P$1328,13)</f>
        <v>Gasóleo</v>
      </c>
      <c r="AA52" s="133" t="str">
        <f>VLOOKUP(A52,DB_ACS_Q1_Q4!$A$4:$AD$1328,13)</f>
        <v>Gasóleo</v>
      </c>
      <c r="AB52" s="134" t="str">
        <f>VLOOKUP(A52,DB_REF_Q1_Q4!$A$4:$AD$1328,13)</f>
        <v>Ninguno</v>
      </c>
      <c r="AC52" s="16"/>
      <c r="AD52" s="27"/>
      <c r="AE52" s="27"/>
      <c r="AF52" s="27"/>
      <c r="AG52" s="27"/>
      <c r="AH52" s="27">
        <v>1</v>
      </c>
      <c r="AI52" s="55"/>
    </row>
    <row r="53" spans="1:35" ht="12" customHeight="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83">
        <v>1</v>
      </c>
      <c r="N53" s="84">
        <v>1</v>
      </c>
      <c r="O53" s="84">
        <v>1</v>
      </c>
      <c r="P53" s="84">
        <v>1</v>
      </c>
      <c r="Q53" s="84">
        <v>1</v>
      </c>
      <c r="R53" s="84">
        <v>1</v>
      </c>
      <c r="S53" s="84">
        <v>1</v>
      </c>
      <c r="T53" s="84">
        <v>1</v>
      </c>
      <c r="U53" s="84">
        <v>1</v>
      </c>
      <c r="V53" s="84">
        <v>1</v>
      </c>
      <c r="W53" s="84">
        <v>1</v>
      </c>
      <c r="X53" s="84">
        <v>1</v>
      </c>
      <c r="Y53" s="84">
        <v>1</v>
      </c>
      <c r="Z53" s="132" t="str">
        <f>VLOOKUP(A53,DB_CAL_Q1_Q4!$A$4:$P$1328,13)</f>
        <v>Gasóleo</v>
      </c>
      <c r="AA53" s="133" t="str">
        <f>VLOOKUP(A53,DB_ACS_Q1_Q4!$A$4:$AD$1328,13)</f>
        <v>Electricidad</v>
      </c>
      <c r="AB53" s="134" t="str">
        <f>VLOOKUP(A53,DB_REF_Q1_Q4!$A$4:$AD$1328,13)</f>
        <v>Ninguno</v>
      </c>
      <c r="AC53" s="16"/>
      <c r="AD53" s="27">
        <v>1</v>
      </c>
      <c r="AE53" s="27"/>
      <c r="AF53" s="27"/>
      <c r="AG53" s="27"/>
      <c r="AH53" s="27"/>
      <c r="AI53" s="55"/>
    </row>
    <row r="54" spans="1:35" ht="12" customHeight="1">
      <c r="A54" s="10">
        <v>50</v>
      </c>
      <c r="B54" s="98" t="s">
        <v>270</v>
      </c>
      <c r="C54" s="98" t="s">
        <v>89</v>
      </c>
      <c r="D54" s="11" t="s">
        <v>52</v>
      </c>
      <c r="E54" s="11" t="s">
        <v>304</v>
      </c>
      <c r="F54" s="12" t="s">
        <v>48</v>
      </c>
      <c r="G54" s="12" t="s">
        <v>510</v>
      </c>
      <c r="H54" s="12" t="s">
        <v>306</v>
      </c>
      <c r="I54" s="103" t="s">
        <v>504</v>
      </c>
      <c r="J54" s="12" t="str">
        <f t="shared" ref="J54:J60" si="1">"≥17h"</f>
        <v>≥17h</v>
      </c>
      <c r="K54" s="12" t="s">
        <v>513</v>
      </c>
      <c r="L54" s="69" t="s">
        <v>520</v>
      </c>
      <c r="M54" s="83">
        <v>1</v>
      </c>
      <c r="N54" s="84">
        <v>1</v>
      </c>
      <c r="O54" s="84">
        <v>1</v>
      </c>
      <c r="P54" s="84">
        <v>1</v>
      </c>
      <c r="Q54" s="84">
        <v>1</v>
      </c>
      <c r="R54" s="84">
        <v>1</v>
      </c>
      <c r="S54" s="84"/>
      <c r="T54" s="84">
        <v>1</v>
      </c>
      <c r="U54" s="84">
        <v>1</v>
      </c>
      <c r="V54" s="84">
        <v>1</v>
      </c>
      <c r="W54" s="84">
        <v>1</v>
      </c>
      <c r="X54" s="84">
        <v>1</v>
      </c>
      <c r="Y54" s="84">
        <v>1</v>
      </c>
      <c r="Z54" s="132" t="str">
        <f>VLOOKUP(A54,DB_CAL_Q1_Q4!$A$4:$P$1328,13)</f>
        <v>Gasóleo</v>
      </c>
      <c r="AA54" s="133" t="str">
        <f>VLOOKUP(A54,DB_ACS_Q1_Q4!$A$4:$AD$1328,13)</f>
        <v>Gasóleo</v>
      </c>
      <c r="AB54" s="134" t="str">
        <f>VLOOKUP(A54,DB_REF_Q1_Q4!$A$4:$AD$1328,13)</f>
        <v>Ninguno</v>
      </c>
      <c r="AC54" s="16"/>
      <c r="AD54" s="27"/>
      <c r="AE54" s="27"/>
      <c r="AF54" s="27"/>
      <c r="AG54" s="27"/>
      <c r="AH54" s="27">
        <v>1</v>
      </c>
      <c r="AI54" s="55"/>
    </row>
    <row r="55" spans="1:35" ht="12" customHeight="1">
      <c r="A55" s="10">
        <v>51</v>
      </c>
      <c r="B55" s="98" t="s">
        <v>270</v>
      </c>
      <c r="C55" s="98" t="s">
        <v>89</v>
      </c>
      <c r="D55" s="11" t="s">
        <v>52</v>
      </c>
      <c r="E55" s="11" t="s">
        <v>304</v>
      </c>
      <c r="F55" s="12" t="s">
        <v>49</v>
      </c>
      <c r="G55" s="12" t="s">
        <v>310</v>
      </c>
      <c r="H55" s="12" t="s">
        <v>306</v>
      </c>
      <c r="I55" s="103" t="s">
        <v>505</v>
      </c>
      <c r="J55" s="12" t="str">
        <f t="shared" si="1"/>
        <v>≥17h</v>
      </c>
      <c r="K55" s="12" t="s">
        <v>47</v>
      </c>
      <c r="L55" s="69" t="s">
        <v>520</v>
      </c>
      <c r="M55" s="83">
        <v>1</v>
      </c>
      <c r="N55" s="84">
        <v>1</v>
      </c>
      <c r="O55" s="84">
        <v>1</v>
      </c>
      <c r="P55" s="84">
        <v>1</v>
      </c>
      <c r="Q55" s="84">
        <v>1</v>
      </c>
      <c r="R55" s="84"/>
      <c r="S55" s="84"/>
      <c r="T55" s="84"/>
      <c r="U55" s="84"/>
      <c r="V55" s="84"/>
      <c r="W55" s="84"/>
      <c r="X55" s="84"/>
      <c r="Y55" s="84"/>
      <c r="Z55" s="132" t="str">
        <f>VLOOKUP(A55,DB_CAL_Q1_Q4!$A$4:$P$1328,13)</f>
        <v>Gasóleo</v>
      </c>
      <c r="AA55" s="133" t="str">
        <f>VLOOKUP(A55,DB_ACS_Q1_Q4!$A$4:$AD$1328,13)</f>
        <v>Gasóleo</v>
      </c>
      <c r="AB55" s="134" t="str">
        <f>VLOOKUP(A55,DB_REF_Q1_Q4!$A$4:$AD$1328,13)</f>
        <v>Ninguno</v>
      </c>
      <c r="AC55" s="16"/>
      <c r="AD55" s="27"/>
      <c r="AE55" s="27"/>
      <c r="AF55" s="27"/>
      <c r="AG55" s="27"/>
      <c r="AH55" s="27"/>
      <c r="AI55" s="55">
        <v>1</v>
      </c>
    </row>
    <row r="56" spans="1:35" ht="12" customHeight="1">
      <c r="A56" s="10">
        <v>52</v>
      </c>
      <c r="B56" s="98" t="s">
        <v>271</v>
      </c>
      <c r="C56" s="98" t="s">
        <v>89</v>
      </c>
      <c r="D56" s="11" t="s">
        <v>52</v>
      </c>
      <c r="E56" s="11" t="s">
        <v>303</v>
      </c>
      <c r="F56" s="12" t="s">
        <v>48</v>
      </c>
      <c r="G56" s="12" t="s">
        <v>510</v>
      </c>
      <c r="H56" s="12" t="s">
        <v>307</v>
      </c>
      <c r="I56" s="103" t="s">
        <v>505</v>
      </c>
      <c r="J56" s="12" t="str">
        <f t="shared" si="1"/>
        <v>≥17h</v>
      </c>
      <c r="K56" s="12" t="s">
        <v>513</v>
      </c>
      <c r="L56" s="69" t="s">
        <v>520</v>
      </c>
      <c r="M56" s="83">
        <v>1</v>
      </c>
      <c r="N56" s="84">
        <v>1</v>
      </c>
      <c r="O56" s="84">
        <v>1</v>
      </c>
      <c r="P56" s="84">
        <v>1</v>
      </c>
      <c r="Q56" s="84">
        <v>1</v>
      </c>
      <c r="R56" s="84"/>
      <c r="S56" s="84"/>
      <c r="T56" s="84">
        <v>1</v>
      </c>
      <c r="U56" s="84"/>
      <c r="V56" s="84">
        <v>1</v>
      </c>
      <c r="W56" s="84">
        <v>1</v>
      </c>
      <c r="X56" s="84">
        <v>1</v>
      </c>
      <c r="Y56" s="84">
        <v>1</v>
      </c>
      <c r="Z56" s="132" t="str">
        <f>VLOOKUP(A56,DB_CAL_Q1_Q4!$A$4:$P$1328,13)</f>
        <v>Gas Natural</v>
      </c>
      <c r="AA56" s="133" t="str">
        <f>VLOOKUP(A56,DB_ACS_Q1_Q4!$A$4:$AD$1328,13)</f>
        <v>Gas Natural</v>
      </c>
      <c r="AB56" s="134" t="str">
        <f>VLOOKUP(A56,DB_REF_Q1_Q4!$A$4:$AD$1328,13)</f>
        <v>Ninguno</v>
      </c>
      <c r="AC56" s="16">
        <v>1</v>
      </c>
      <c r="AD56" s="27"/>
      <c r="AE56" s="27"/>
      <c r="AF56" s="27"/>
      <c r="AG56" s="27"/>
      <c r="AH56" s="27"/>
      <c r="AI56" s="55"/>
    </row>
    <row r="57" spans="1:35" ht="12" customHeight="1">
      <c r="A57" s="10">
        <v>53</v>
      </c>
      <c r="B57" s="98" t="s">
        <v>270</v>
      </c>
      <c r="C57" s="98" t="s">
        <v>89</v>
      </c>
      <c r="D57" s="11" t="s">
        <v>52</v>
      </c>
      <c r="E57" s="11" t="s">
        <v>304</v>
      </c>
      <c r="F57" s="12" t="s">
        <v>49</v>
      </c>
      <c r="G57" s="12" t="s">
        <v>310</v>
      </c>
      <c r="H57" s="12" t="s">
        <v>306</v>
      </c>
      <c r="I57" s="103" t="s">
        <v>505</v>
      </c>
      <c r="J57" s="12" t="str">
        <f t="shared" si="1"/>
        <v>≥17h</v>
      </c>
      <c r="K57" s="12" t="s">
        <v>512</v>
      </c>
      <c r="L57" s="69" t="s">
        <v>520</v>
      </c>
      <c r="M57" s="83">
        <v>1</v>
      </c>
      <c r="N57" s="84">
        <v>1</v>
      </c>
      <c r="O57" s="84">
        <v>1</v>
      </c>
      <c r="P57" s="84">
        <v>1</v>
      </c>
      <c r="Q57" s="84">
        <v>1</v>
      </c>
      <c r="R57" s="84"/>
      <c r="S57" s="84">
        <v>1</v>
      </c>
      <c r="T57" s="84">
        <v>1</v>
      </c>
      <c r="U57" s="84">
        <v>1</v>
      </c>
      <c r="V57" s="84">
        <v>1</v>
      </c>
      <c r="W57" s="84">
        <v>1</v>
      </c>
      <c r="X57" s="84">
        <v>1</v>
      </c>
      <c r="Y57" s="84">
        <v>1</v>
      </c>
      <c r="Z57" s="132" t="str">
        <f>VLOOKUP(A57,DB_CAL_Q1_Q4!$A$4:$P$1328,13)</f>
        <v>Gasóleo</v>
      </c>
      <c r="AA57" s="133" t="str">
        <f>VLOOKUP(A57,DB_ACS_Q1_Q4!$A$4:$AD$1328,13)</f>
        <v>Gasóleo</v>
      </c>
      <c r="AB57" s="134" t="str">
        <f>VLOOKUP(A57,DB_REF_Q1_Q4!$A$4:$AD$1328,13)</f>
        <v>Ninguno</v>
      </c>
      <c r="AC57" s="16"/>
      <c r="AD57" s="27"/>
      <c r="AE57" s="27"/>
      <c r="AF57" s="27"/>
      <c r="AG57" s="27"/>
      <c r="AH57" s="27"/>
      <c r="AI57" s="55">
        <v>1</v>
      </c>
    </row>
    <row r="58" spans="1:35" ht="12" customHeight="1">
      <c r="A58" s="10">
        <v>54</v>
      </c>
      <c r="B58" s="98" t="s">
        <v>81</v>
      </c>
      <c r="C58" s="98" t="s">
        <v>81</v>
      </c>
      <c r="D58" s="11" t="s">
        <v>25</v>
      </c>
      <c r="E58" s="11" t="s">
        <v>304</v>
      </c>
      <c r="F58" s="12" t="s">
        <v>48</v>
      </c>
      <c r="G58" s="12" t="s">
        <v>310</v>
      </c>
      <c r="H58" s="12" t="s">
        <v>306</v>
      </c>
      <c r="I58" s="103" t="s">
        <v>504</v>
      </c>
      <c r="J58" s="12" t="str">
        <f t="shared" si="1"/>
        <v>≥17h</v>
      </c>
      <c r="K58" s="12" t="s">
        <v>512</v>
      </c>
      <c r="L58" s="69" t="s">
        <v>518</v>
      </c>
      <c r="M58" s="83">
        <v>1</v>
      </c>
      <c r="N58" s="84">
        <v>1</v>
      </c>
      <c r="O58" s="84">
        <v>1</v>
      </c>
      <c r="P58" s="84">
        <v>1</v>
      </c>
      <c r="Q58" s="84">
        <v>1</v>
      </c>
      <c r="R58" s="84">
        <v>1</v>
      </c>
      <c r="S58" s="84">
        <v>1</v>
      </c>
      <c r="T58" s="84">
        <v>1</v>
      </c>
      <c r="U58" s="84">
        <v>1</v>
      </c>
      <c r="V58" s="84">
        <v>1</v>
      </c>
      <c r="W58" s="84">
        <v>1</v>
      </c>
      <c r="X58" s="84">
        <v>1</v>
      </c>
      <c r="Y58" s="84">
        <v>1</v>
      </c>
      <c r="Z58" s="132" t="str">
        <f>VLOOKUP(A58,DB_CAL_Q1_Q4!$A$4:$P$1328,13)</f>
        <v>Electricidad</v>
      </c>
      <c r="AA58" s="133" t="str">
        <f>VLOOKUP(A58,DB_ACS_Q1_Q4!$A$4:$AD$1328,13)</f>
        <v>Electricidad</v>
      </c>
      <c r="AB58" s="134" t="str">
        <f>VLOOKUP(A58,DB_REF_Q1_Q4!$A$4:$AD$1328,13)</f>
        <v>Bomba de calor aire</v>
      </c>
      <c r="AC58" s="16"/>
      <c r="AD58" s="27"/>
      <c r="AE58" s="27"/>
      <c r="AF58" s="27"/>
      <c r="AG58" s="27"/>
      <c r="AH58" s="27">
        <v>1</v>
      </c>
      <c r="AI58" s="55"/>
    </row>
    <row r="59" spans="1:35" ht="12" customHeight="1">
      <c r="A59" s="10">
        <v>55</v>
      </c>
      <c r="B59" s="98" t="s">
        <v>113</v>
      </c>
      <c r="C59" s="98" t="s">
        <v>71</v>
      </c>
      <c r="D59" s="11" t="s">
        <v>51</v>
      </c>
      <c r="E59" s="11" t="s">
        <v>303</v>
      </c>
      <c r="F59" s="12" t="s">
        <v>49</v>
      </c>
      <c r="G59" s="12" t="s">
        <v>310</v>
      </c>
      <c r="H59" s="12" t="s">
        <v>306</v>
      </c>
      <c r="I59" s="103" t="s">
        <v>505</v>
      </c>
      <c r="J59" s="12" t="str">
        <f t="shared" si="1"/>
        <v>≥17h</v>
      </c>
      <c r="K59" s="12" t="s">
        <v>512</v>
      </c>
      <c r="L59" s="69" t="s">
        <v>520</v>
      </c>
      <c r="M59" s="83">
        <v>1</v>
      </c>
      <c r="N59" s="84">
        <v>1</v>
      </c>
      <c r="O59" s="84">
        <v>1</v>
      </c>
      <c r="P59" s="84">
        <v>1</v>
      </c>
      <c r="Q59" s="84">
        <v>1</v>
      </c>
      <c r="R59" s="84"/>
      <c r="S59" s="84">
        <v>1</v>
      </c>
      <c r="T59" s="84">
        <v>1</v>
      </c>
      <c r="U59" s="84">
        <v>1</v>
      </c>
      <c r="V59" s="84"/>
      <c r="W59" s="84">
        <v>1</v>
      </c>
      <c r="X59" s="84">
        <v>1</v>
      </c>
      <c r="Y59" s="84"/>
      <c r="Z59" s="132" t="str">
        <f>VLOOKUP(A59,DB_CAL_Q1_Q4!$A$4:$P$1328,13)</f>
        <v>Electricidad</v>
      </c>
      <c r="AA59" s="133" t="str">
        <f>VLOOKUP(A59,DB_ACS_Q1_Q4!$A$4:$AD$1328,13)</f>
        <v>GLP</v>
      </c>
      <c r="AB59" s="134" t="str">
        <f>VLOOKUP(A59,DB_REF_Q1_Q4!$A$4:$AD$1328,13)</f>
        <v>Ninguno</v>
      </c>
      <c r="AC59" s="16"/>
      <c r="AD59" s="27"/>
      <c r="AE59" s="27"/>
      <c r="AF59" s="27"/>
      <c r="AG59" s="27"/>
      <c r="AH59" s="27"/>
      <c r="AI59" s="55">
        <v>1</v>
      </c>
    </row>
    <row r="60" spans="1:35" ht="12" customHeight="1">
      <c r="A60" s="10">
        <v>56</v>
      </c>
      <c r="B60" s="98" t="s">
        <v>81</v>
      </c>
      <c r="C60" s="98" t="s">
        <v>81</v>
      </c>
      <c r="D60" s="11" t="s">
        <v>25</v>
      </c>
      <c r="E60" s="11" t="s">
        <v>304</v>
      </c>
      <c r="F60" s="12" t="s">
        <v>49</v>
      </c>
      <c r="G60" s="12" t="s">
        <v>310</v>
      </c>
      <c r="H60" s="12" t="s">
        <v>306</v>
      </c>
      <c r="I60" s="103" t="s">
        <v>504</v>
      </c>
      <c r="J60" s="12" t="str">
        <f t="shared" si="1"/>
        <v>≥17h</v>
      </c>
      <c r="K60" s="12" t="s">
        <v>512</v>
      </c>
      <c r="L60" s="69" t="s">
        <v>518</v>
      </c>
      <c r="M60" s="83">
        <v>1</v>
      </c>
      <c r="N60" s="84">
        <v>1</v>
      </c>
      <c r="O60" s="84">
        <v>1</v>
      </c>
      <c r="P60" s="84">
        <v>1</v>
      </c>
      <c r="Q60" s="84">
        <v>1</v>
      </c>
      <c r="R60" s="84">
        <v>1</v>
      </c>
      <c r="S60" s="84">
        <v>1</v>
      </c>
      <c r="T60" s="84">
        <v>1</v>
      </c>
      <c r="U60" s="84">
        <v>1</v>
      </c>
      <c r="V60" s="84">
        <v>1</v>
      </c>
      <c r="W60" s="84">
        <v>1</v>
      </c>
      <c r="X60" s="84">
        <v>1</v>
      </c>
      <c r="Y60" s="84">
        <v>1</v>
      </c>
      <c r="Z60" s="132" t="str">
        <f>VLOOKUP(A60,DB_CAL_Q1_Q4!$A$4:$P$1328,13)</f>
        <v>Ninguna</v>
      </c>
      <c r="AA60" s="133" t="str">
        <f>VLOOKUP(A60,DB_ACS_Q1_Q4!$A$4:$AD$1328,13)</f>
        <v>GLP</v>
      </c>
      <c r="AB60" s="134" t="str">
        <f>VLOOKUP(A60,DB_REF_Q1_Q4!$A$4:$AD$1328,13)</f>
        <v>Ninguno</v>
      </c>
      <c r="AC60" s="16"/>
      <c r="AD60" s="27"/>
      <c r="AE60" s="27"/>
      <c r="AF60" s="27"/>
      <c r="AG60" s="27"/>
      <c r="AH60" s="27">
        <v>1</v>
      </c>
      <c r="AI60" s="55"/>
    </row>
    <row r="61" spans="1:35" ht="12" customHeight="1">
      <c r="A61" s="10">
        <v>57</v>
      </c>
      <c r="B61" s="98" t="s">
        <v>213</v>
      </c>
      <c r="C61" s="98" t="s">
        <v>69</v>
      </c>
      <c r="D61" s="11" t="s">
        <v>51</v>
      </c>
      <c r="E61" s="11" t="s">
        <v>304</v>
      </c>
      <c r="F61" s="12" t="s">
        <v>50</v>
      </c>
      <c r="G61" s="12" t="s">
        <v>510</v>
      </c>
      <c r="H61" s="12" t="s">
        <v>306</v>
      </c>
      <c r="I61" s="103" t="s">
        <v>504</v>
      </c>
      <c r="J61" s="11" t="str">
        <f>"≤12h"</f>
        <v>≤12h</v>
      </c>
      <c r="K61" s="12" t="s">
        <v>512</v>
      </c>
      <c r="L61" s="69" t="s">
        <v>518</v>
      </c>
      <c r="M61" s="83">
        <v>1</v>
      </c>
      <c r="N61" s="84">
        <v>1</v>
      </c>
      <c r="O61" s="84">
        <v>1</v>
      </c>
      <c r="P61" s="84">
        <v>1</v>
      </c>
      <c r="Q61" s="84"/>
      <c r="R61" s="84">
        <v>1</v>
      </c>
      <c r="S61" s="84">
        <v>1</v>
      </c>
      <c r="T61" s="84">
        <v>1</v>
      </c>
      <c r="U61" s="84">
        <v>1</v>
      </c>
      <c r="V61" s="84">
        <v>1</v>
      </c>
      <c r="W61" s="84">
        <v>1</v>
      </c>
      <c r="X61" s="84">
        <v>1</v>
      </c>
      <c r="Y61" s="84">
        <v>1</v>
      </c>
      <c r="Z61" s="132" t="str">
        <f>VLOOKUP(A61,DB_CAL_Q1_Q4!$A$4:$P$1328,13)</f>
        <v>Bomba de calor aire</v>
      </c>
      <c r="AA61" s="133" t="str">
        <f>VLOOKUP(A61,DB_ACS_Q1_Q4!$A$4:$AD$1328,13)</f>
        <v>GLP</v>
      </c>
      <c r="AB61" s="134" t="str">
        <f>VLOOKUP(A61,DB_REF_Q1_Q4!$A$4:$AD$1328,13)</f>
        <v>Bomba de calor aire</v>
      </c>
      <c r="AC61" s="16">
        <v>1</v>
      </c>
      <c r="AD61" s="27"/>
      <c r="AE61" s="27"/>
      <c r="AF61" s="27"/>
      <c r="AG61" s="27"/>
      <c r="AH61" s="27"/>
      <c r="AI61" s="55"/>
    </row>
    <row r="62" spans="1:35" ht="12" customHeight="1">
      <c r="A62" s="10">
        <v>58</v>
      </c>
      <c r="B62" s="98" t="s">
        <v>112</v>
      </c>
      <c r="C62" s="98" t="s">
        <v>71</v>
      </c>
      <c r="D62" s="11" t="s">
        <v>51</v>
      </c>
      <c r="E62" s="11" t="s">
        <v>303</v>
      </c>
      <c r="F62" s="12" t="s">
        <v>50</v>
      </c>
      <c r="G62" s="12" t="s">
        <v>310</v>
      </c>
      <c r="H62" s="12" t="s">
        <v>306</v>
      </c>
      <c r="I62" s="12" t="s">
        <v>505</v>
      </c>
      <c r="J62" s="12" t="str">
        <f>"≥17h"</f>
        <v>≥17h</v>
      </c>
      <c r="K62" s="12" t="s">
        <v>512</v>
      </c>
      <c r="L62" s="69" t="s">
        <v>520</v>
      </c>
      <c r="M62" s="83">
        <v>1</v>
      </c>
      <c r="N62" s="84"/>
      <c r="O62" s="84">
        <v>1</v>
      </c>
      <c r="P62" s="84">
        <v>1</v>
      </c>
      <c r="Q62" s="84"/>
      <c r="R62" s="84"/>
      <c r="S62" s="84"/>
      <c r="T62" s="84">
        <v>1</v>
      </c>
      <c r="U62" s="84"/>
      <c r="V62" s="84">
        <v>1</v>
      </c>
      <c r="W62" s="84">
        <v>1</v>
      </c>
      <c r="X62" s="84">
        <v>1</v>
      </c>
      <c r="Y62" s="84"/>
      <c r="Z62" s="132" t="str">
        <f>VLOOKUP(A62,DB_CAL_Q1_Q4!$A$4:$P$1328,13)</f>
        <v>Electricidad</v>
      </c>
      <c r="AA62" s="133" t="str">
        <f>VLOOKUP(A62,DB_ACS_Q1_Q4!$A$4:$AD$1328,13)</f>
        <v>Electricidad</v>
      </c>
      <c r="AB62" s="134" t="str">
        <f>VLOOKUP(A62,DB_REF_Q1_Q4!$A$4:$AD$1328,13)</f>
        <v>Ninguno</v>
      </c>
      <c r="AC62" s="16"/>
      <c r="AD62" s="27"/>
      <c r="AE62" s="27"/>
      <c r="AF62" s="27"/>
      <c r="AG62" s="27"/>
      <c r="AH62" s="27">
        <v>1</v>
      </c>
      <c r="AI62" s="55"/>
    </row>
    <row r="63" spans="1:35" ht="12" customHeight="1">
      <c r="A63" s="10">
        <v>59</v>
      </c>
      <c r="B63" s="98" t="s">
        <v>213</v>
      </c>
      <c r="C63" s="98" t="s">
        <v>69</v>
      </c>
      <c r="D63" s="11" t="s">
        <v>51</v>
      </c>
      <c r="E63" s="11" t="s">
        <v>304</v>
      </c>
      <c r="F63" s="12" t="s">
        <v>50</v>
      </c>
      <c r="G63" s="12" t="s">
        <v>510</v>
      </c>
      <c r="H63" s="12" t="s">
        <v>306</v>
      </c>
      <c r="I63" s="11" t="s">
        <v>504</v>
      </c>
      <c r="J63" s="12" t="str">
        <f>"≥17h"</f>
        <v>≥17h</v>
      </c>
      <c r="K63" s="12" t="s">
        <v>512</v>
      </c>
      <c r="L63" s="69" t="s">
        <v>518</v>
      </c>
      <c r="M63" s="83">
        <v>1</v>
      </c>
      <c r="N63" s="84">
        <v>1</v>
      </c>
      <c r="O63" s="84">
        <v>1</v>
      </c>
      <c r="P63" s="84">
        <v>1</v>
      </c>
      <c r="Q63" s="84">
        <v>1</v>
      </c>
      <c r="R63" s="84">
        <v>1</v>
      </c>
      <c r="S63" s="84"/>
      <c r="T63" s="84">
        <v>1</v>
      </c>
      <c r="U63" s="84">
        <v>1</v>
      </c>
      <c r="V63" s="84">
        <v>1</v>
      </c>
      <c r="W63" s="84">
        <v>1</v>
      </c>
      <c r="X63" s="84">
        <v>1</v>
      </c>
      <c r="Y63" s="84">
        <v>1</v>
      </c>
      <c r="Z63" s="132" t="str">
        <f>VLOOKUP(A63,DB_CAL_Q1_Q4!$A$4:$P$1328,13)</f>
        <v>Electricidad</v>
      </c>
      <c r="AA63" s="133" t="str">
        <f>VLOOKUP(A63,DB_ACS_Q1_Q4!$A$4:$AD$1328,13)</f>
        <v>Electricidad</v>
      </c>
      <c r="AB63" s="134" t="str">
        <f>VLOOKUP(A63,DB_REF_Q1_Q4!$A$4:$AD$1328,13)</f>
        <v>AC Eléctrico</v>
      </c>
      <c r="AC63" s="16">
        <v>1</v>
      </c>
      <c r="AD63" s="27"/>
      <c r="AE63" s="27"/>
      <c r="AF63" s="27"/>
      <c r="AG63" s="27"/>
      <c r="AH63" s="27"/>
      <c r="AI63" s="55"/>
    </row>
    <row r="64" spans="1:35" ht="12" customHeight="1">
      <c r="A64" s="10">
        <v>60</v>
      </c>
      <c r="B64" s="98" t="s">
        <v>113</v>
      </c>
      <c r="C64" s="98" t="s">
        <v>71</v>
      </c>
      <c r="D64" s="11" t="s">
        <v>51</v>
      </c>
      <c r="E64" s="11" t="s">
        <v>303</v>
      </c>
      <c r="F64" s="12" t="s">
        <v>48</v>
      </c>
      <c r="G64" s="12" t="s">
        <v>310</v>
      </c>
      <c r="H64" s="12" t="s">
        <v>306</v>
      </c>
      <c r="I64" s="103" t="s">
        <v>505</v>
      </c>
      <c r="J64" s="12" t="str">
        <f>"≥17h"</f>
        <v>≥17h</v>
      </c>
      <c r="K64" s="12" t="s">
        <v>47</v>
      </c>
      <c r="L64" s="69" t="s">
        <v>520</v>
      </c>
      <c r="M64" s="83"/>
      <c r="N64" s="84"/>
      <c r="O64" s="84"/>
      <c r="P64" s="84"/>
      <c r="Q64" s="84"/>
      <c r="R64" s="84"/>
      <c r="S64" s="84"/>
      <c r="T64" s="84"/>
      <c r="U64" s="84"/>
      <c r="V64" s="84"/>
      <c r="W64" s="84"/>
      <c r="X64" s="84"/>
      <c r="Y64" s="84"/>
      <c r="Z64" s="132" t="str">
        <f>VLOOKUP(A64,DB_CAL_Q1_Q4!$A$4:$P$1328,13)</f>
        <v>Gasóleo</v>
      </c>
      <c r="AA64" s="133" t="str">
        <f>VLOOKUP(A64,DB_ACS_Q1_Q4!$A$4:$AD$1328,13)</f>
        <v>Gasóleo</v>
      </c>
      <c r="AB64" s="134" t="str">
        <f>VLOOKUP(A64,DB_REF_Q1_Q4!$A$4:$AD$1328,13)</f>
        <v>Ninguno</v>
      </c>
      <c r="AC64" s="16">
        <v>1</v>
      </c>
      <c r="AD64" s="27"/>
      <c r="AE64" s="27"/>
      <c r="AF64" s="27"/>
      <c r="AG64" s="27"/>
      <c r="AH64" s="27"/>
      <c r="AI64" s="55"/>
    </row>
    <row r="65" spans="1:35" ht="12" customHeight="1">
      <c r="A65" s="10">
        <v>61</v>
      </c>
      <c r="B65" s="98" t="s">
        <v>213</v>
      </c>
      <c r="C65" s="98" t="s">
        <v>69</v>
      </c>
      <c r="D65" s="11" t="s">
        <v>51</v>
      </c>
      <c r="E65" s="11" t="s">
        <v>304</v>
      </c>
      <c r="F65" s="12" t="s">
        <v>50</v>
      </c>
      <c r="G65" s="12" t="s">
        <v>510</v>
      </c>
      <c r="H65" s="12" t="s">
        <v>307</v>
      </c>
      <c r="I65" s="11" t="s">
        <v>504</v>
      </c>
      <c r="J65" s="12" t="str">
        <f>"≥17h"</f>
        <v>≥17h</v>
      </c>
      <c r="K65" s="12" t="s">
        <v>512</v>
      </c>
      <c r="L65" s="69" t="s">
        <v>518</v>
      </c>
      <c r="M65" s="83">
        <v>1</v>
      </c>
      <c r="N65" s="84">
        <v>1</v>
      </c>
      <c r="O65" s="84">
        <v>1</v>
      </c>
      <c r="P65" s="84">
        <v>1</v>
      </c>
      <c r="Q65" s="84">
        <v>1</v>
      </c>
      <c r="R65" s="84">
        <v>1</v>
      </c>
      <c r="S65" s="84">
        <v>1</v>
      </c>
      <c r="T65" s="84">
        <v>1</v>
      </c>
      <c r="U65" s="84">
        <v>1</v>
      </c>
      <c r="V65" s="84">
        <v>1</v>
      </c>
      <c r="W65" s="84">
        <v>1</v>
      </c>
      <c r="X65" s="84">
        <v>1</v>
      </c>
      <c r="Y65" s="84">
        <v>1</v>
      </c>
      <c r="Z65" s="132" t="str">
        <f>VLOOKUP(A65,DB_CAL_Q1_Q4!$A$4:$P$1328,13)</f>
        <v>Ninguna</v>
      </c>
      <c r="AA65" s="133" t="str">
        <f>VLOOKUP(A65,DB_ACS_Q1_Q4!$A$4:$AD$1328,13)</f>
        <v>GLP</v>
      </c>
      <c r="AB65" s="134" t="str">
        <f>VLOOKUP(A65,DB_REF_Q1_Q4!$A$4:$AD$1328,13)</f>
        <v>Ninguno</v>
      </c>
      <c r="AC65" s="16"/>
      <c r="AD65" s="27"/>
      <c r="AE65" s="27"/>
      <c r="AF65" s="27"/>
      <c r="AG65" s="27"/>
      <c r="AH65" s="27"/>
      <c r="AI65" s="55">
        <v>1</v>
      </c>
    </row>
    <row r="66" spans="1:35" ht="12" customHeight="1">
      <c r="A66" s="10">
        <v>62</v>
      </c>
      <c r="B66" s="98" t="s">
        <v>210</v>
      </c>
      <c r="C66" s="98" t="s">
        <v>198</v>
      </c>
      <c r="D66" s="11" t="s">
        <v>52</v>
      </c>
      <c r="E66" s="11" t="s">
        <v>304</v>
      </c>
      <c r="F66" s="12" t="s">
        <v>49</v>
      </c>
      <c r="G66" s="11" t="s">
        <v>511</v>
      </c>
      <c r="H66" s="12" t="s">
        <v>308</v>
      </c>
      <c r="I66" s="11" t="s">
        <v>507</v>
      </c>
      <c r="J66" s="12" t="str">
        <f>"≥17h"</f>
        <v>≥17h</v>
      </c>
      <c r="K66" s="12" t="s">
        <v>512</v>
      </c>
      <c r="L66" s="69" t="s">
        <v>520</v>
      </c>
      <c r="M66" s="83"/>
      <c r="N66" s="84">
        <v>1</v>
      </c>
      <c r="O66" s="84">
        <v>1</v>
      </c>
      <c r="P66" s="84">
        <v>1</v>
      </c>
      <c r="Q66" s="84"/>
      <c r="R66" s="84"/>
      <c r="S66" s="84">
        <v>1</v>
      </c>
      <c r="T66" s="84"/>
      <c r="U66" s="84"/>
      <c r="V66" s="84"/>
      <c r="W66" s="84"/>
      <c r="X66" s="84"/>
      <c r="Y66" s="84"/>
      <c r="Z66" s="132" t="str">
        <f>VLOOKUP(A66,DB_CAL_Q1_Q4!$A$4:$P$1328,13)</f>
        <v>Ninguna</v>
      </c>
      <c r="AA66" s="133" t="str">
        <f>VLOOKUP(A66,DB_ACS_Q1_Q4!$A$4:$AD$1328,13)</f>
        <v>Electricidad</v>
      </c>
      <c r="AB66" s="134" t="str">
        <f>VLOOKUP(A66,DB_REF_Q1_Q4!$A$4:$AD$1328,13)</f>
        <v>Ninguno</v>
      </c>
      <c r="AC66" s="16"/>
      <c r="AD66" s="27"/>
      <c r="AE66" s="27"/>
      <c r="AF66" s="27"/>
      <c r="AG66" s="27"/>
      <c r="AH66" s="27"/>
      <c r="AI66" s="55">
        <v>1</v>
      </c>
    </row>
    <row r="67" spans="1:35" ht="12" customHeight="1">
      <c r="A67" s="10">
        <v>63</v>
      </c>
      <c r="B67" s="98" t="s">
        <v>67</v>
      </c>
      <c r="C67" s="98" t="s">
        <v>67</v>
      </c>
      <c r="D67" s="11" t="s">
        <v>52</v>
      </c>
      <c r="E67" s="11" t="s">
        <v>303</v>
      </c>
      <c r="F67" s="12" t="s">
        <v>48</v>
      </c>
      <c r="G67" s="12" t="s">
        <v>510</v>
      </c>
      <c r="H67" s="12" t="s">
        <v>306</v>
      </c>
      <c r="I67" s="11" t="s">
        <v>507</v>
      </c>
      <c r="J67" s="11" t="str">
        <f>"12-16h"</f>
        <v>12-16h</v>
      </c>
      <c r="K67" s="12" t="s">
        <v>512</v>
      </c>
      <c r="L67" s="69" t="s">
        <v>518</v>
      </c>
      <c r="M67" s="83">
        <v>1</v>
      </c>
      <c r="N67" s="84">
        <v>1</v>
      </c>
      <c r="O67" s="84">
        <v>1</v>
      </c>
      <c r="P67" s="84">
        <v>1</v>
      </c>
      <c r="Q67" s="84">
        <v>1</v>
      </c>
      <c r="R67" s="84">
        <v>1</v>
      </c>
      <c r="S67" s="84">
        <v>1</v>
      </c>
      <c r="T67" s="84">
        <v>1</v>
      </c>
      <c r="U67" s="84">
        <v>1</v>
      </c>
      <c r="V67" s="84">
        <v>1</v>
      </c>
      <c r="W67" s="84">
        <v>1</v>
      </c>
      <c r="X67" s="84">
        <v>1</v>
      </c>
      <c r="Y67" s="84">
        <v>1</v>
      </c>
      <c r="Z67" s="132" t="str">
        <f>VLOOKUP(A67,DB_CAL_Q1_Q4!$A$4:$P$1328,13)</f>
        <v>Bomba de calor aire</v>
      </c>
      <c r="AA67" s="133" t="str">
        <f>VLOOKUP(A67,DB_ACS_Q1_Q4!$A$4:$AD$1328,13)</f>
        <v>Electricidad</v>
      </c>
      <c r="AB67" s="134" t="str">
        <f>VLOOKUP(A67,DB_REF_Q1_Q4!$A$4:$AD$1328,13)</f>
        <v>Bomba de calor aire</v>
      </c>
      <c r="AC67" s="16"/>
      <c r="AD67" s="27"/>
      <c r="AE67" s="27"/>
      <c r="AF67" s="27"/>
      <c r="AG67" s="27"/>
      <c r="AH67" s="27">
        <v>1</v>
      </c>
      <c r="AI67" s="55"/>
    </row>
    <row r="68" spans="1:35" ht="12" customHeight="1">
      <c r="A68" s="10">
        <v>64</v>
      </c>
      <c r="B68" s="98" t="s">
        <v>82</v>
      </c>
      <c r="C68" s="98" t="s">
        <v>82</v>
      </c>
      <c r="D68" s="11" t="s">
        <v>51</v>
      </c>
      <c r="E68" s="11" t="s">
        <v>303</v>
      </c>
      <c r="F68" s="12" t="s">
        <v>50</v>
      </c>
      <c r="G68" s="12" t="s">
        <v>310</v>
      </c>
      <c r="H68" s="12" t="s">
        <v>306</v>
      </c>
      <c r="I68" s="103" t="s">
        <v>505</v>
      </c>
      <c r="J68" s="12" t="str">
        <f t="shared" ref="J68:J76" si="2">"≥17h"</f>
        <v>≥17h</v>
      </c>
      <c r="K68" s="12" t="s">
        <v>512</v>
      </c>
      <c r="L68" s="69" t="s">
        <v>518</v>
      </c>
      <c r="M68" s="83">
        <v>1</v>
      </c>
      <c r="N68" s="84">
        <v>1</v>
      </c>
      <c r="O68" s="84">
        <v>1</v>
      </c>
      <c r="P68" s="84">
        <v>1</v>
      </c>
      <c r="Q68" s="84">
        <v>1</v>
      </c>
      <c r="R68" s="84">
        <v>1</v>
      </c>
      <c r="S68" s="84">
        <v>1</v>
      </c>
      <c r="T68" s="84">
        <v>1</v>
      </c>
      <c r="U68" s="84">
        <v>1</v>
      </c>
      <c r="V68" s="84">
        <v>1</v>
      </c>
      <c r="W68" s="84">
        <v>1</v>
      </c>
      <c r="X68" s="84">
        <v>1</v>
      </c>
      <c r="Y68" s="84">
        <v>1</v>
      </c>
      <c r="Z68" s="132" t="str">
        <f>VLOOKUP(A68,DB_CAL_Q1_Q4!$A$4:$P$1328,13)</f>
        <v>Bomba de calor aire</v>
      </c>
      <c r="AA68" s="133" t="str">
        <f>VLOOKUP(A68,DB_ACS_Q1_Q4!$A$4:$AD$1328,13)</f>
        <v>Electricidad</v>
      </c>
      <c r="AB68" s="134" t="str">
        <f>VLOOKUP(A68,DB_REF_Q1_Q4!$A$4:$AD$1328,13)</f>
        <v>Bomba de calor agua</v>
      </c>
      <c r="AC68" s="16"/>
      <c r="AD68" s="27"/>
      <c r="AE68" s="27"/>
      <c r="AF68" s="27"/>
      <c r="AG68" s="27"/>
      <c r="AH68" s="27">
        <v>1</v>
      </c>
      <c r="AI68" s="55"/>
    </row>
    <row r="69" spans="1:35" ht="12" customHeight="1">
      <c r="A69" s="10">
        <v>65</v>
      </c>
      <c r="B69" s="98" t="s">
        <v>72</v>
      </c>
      <c r="C69" s="98" t="s">
        <v>72</v>
      </c>
      <c r="D69" s="11" t="s">
        <v>51</v>
      </c>
      <c r="E69" s="11" t="s">
        <v>303</v>
      </c>
      <c r="F69" s="12" t="s">
        <v>50</v>
      </c>
      <c r="G69" s="12" t="s">
        <v>510</v>
      </c>
      <c r="H69" s="12" t="s">
        <v>306</v>
      </c>
      <c r="I69" s="12" t="s">
        <v>505</v>
      </c>
      <c r="J69" s="12" t="str">
        <f t="shared" si="2"/>
        <v>≥17h</v>
      </c>
      <c r="K69" s="12" t="s">
        <v>512</v>
      </c>
      <c r="L69" s="69" t="s">
        <v>519</v>
      </c>
      <c r="M69" s="83">
        <v>1</v>
      </c>
      <c r="N69" s="84">
        <v>1</v>
      </c>
      <c r="O69" s="84">
        <v>1</v>
      </c>
      <c r="P69" s="84">
        <v>1</v>
      </c>
      <c r="Q69" s="84">
        <v>1</v>
      </c>
      <c r="R69" s="84">
        <v>1</v>
      </c>
      <c r="S69" s="84">
        <v>1</v>
      </c>
      <c r="T69" s="84">
        <v>1</v>
      </c>
      <c r="U69" s="84">
        <v>1</v>
      </c>
      <c r="V69" s="84">
        <v>1</v>
      </c>
      <c r="W69" s="84">
        <v>1</v>
      </c>
      <c r="X69" s="84">
        <v>1</v>
      </c>
      <c r="Y69" s="84">
        <v>1</v>
      </c>
      <c r="Z69" s="132" t="str">
        <f>VLOOKUP(A69,DB_CAL_Q1_Q4!$A$4:$P$1328,13)</f>
        <v>Gas Natural</v>
      </c>
      <c r="AA69" s="133" t="str">
        <f>VLOOKUP(A69,DB_ACS_Q1_Q4!$A$4:$AD$1328,13)</f>
        <v>Gas Natural</v>
      </c>
      <c r="AB69" s="134" t="str">
        <f>VLOOKUP(A69,DB_REF_Q1_Q4!$A$4:$AD$1328,13)</f>
        <v>Ninguno</v>
      </c>
      <c r="AC69" s="16">
        <v>1</v>
      </c>
      <c r="AD69" s="27"/>
      <c r="AE69" s="27"/>
      <c r="AF69" s="27"/>
      <c r="AG69" s="27"/>
      <c r="AH69" s="27"/>
      <c r="AI69" s="55"/>
    </row>
    <row r="70" spans="1:35" ht="12" customHeight="1">
      <c r="A70" s="10">
        <v>66</v>
      </c>
      <c r="B70" s="98" t="s">
        <v>94</v>
      </c>
      <c r="C70" s="98" t="s">
        <v>75</v>
      </c>
      <c r="D70" s="11" t="s">
        <v>51</v>
      </c>
      <c r="E70" s="11" t="s">
        <v>304</v>
      </c>
      <c r="F70" s="12" t="s">
        <v>50</v>
      </c>
      <c r="G70" s="11" t="s">
        <v>511</v>
      </c>
      <c r="H70" s="12" t="s">
        <v>308</v>
      </c>
      <c r="I70" s="103" t="s">
        <v>504</v>
      </c>
      <c r="J70" s="12" t="str">
        <f t="shared" si="2"/>
        <v>≥17h</v>
      </c>
      <c r="K70" s="12" t="s">
        <v>513</v>
      </c>
      <c r="L70" s="69" t="s">
        <v>519</v>
      </c>
      <c r="M70" s="83">
        <v>1</v>
      </c>
      <c r="N70" s="84">
        <v>1</v>
      </c>
      <c r="O70" s="84">
        <v>1</v>
      </c>
      <c r="P70" s="84">
        <v>1</v>
      </c>
      <c r="Q70" s="84">
        <v>1</v>
      </c>
      <c r="R70" s="84">
        <v>1</v>
      </c>
      <c r="S70" s="84"/>
      <c r="T70" s="84">
        <v>1</v>
      </c>
      <c r="U70" s="84">
        <v>1</v>
      </c>
      <c r="V70" s="84">
        <v>1</v>
      </c>
      <c r="W70" s="84">
        <v>1</v>
      </c>
      <c r="X70" s="84">
        <v>1</v>
      </c>
      <c r="Y70" s="84">
        <v>1</v>
      </c>
      <c r="Z70" s="132" t="str">
        <f>VLOOKUP(A70,DB_CAL_Q1_Q4!$A$4:$P$1328,13)</f>
        <v>Gasóleo</v>
      </c>
      <c r="AA70" s="133" t="str">
        <f>VLOOKUP(A70,DB_ACS_Q1_Q4!$A$4:$AD$1328,13)</f>
        <v>Gasóleo</v>
      </c>
      <c r="AB70" s="134" t="str">
        <f>VLOOKUP(A70,DB_REF_Q1_Q4!$A$4:$AD$1328,13)</f>
        <v>Ninguno</v>
      </c>
      <c r="AC70" s="16">
        <v>1</v>
      </c>
      <c r="AD70" s="27"/>
      <c r="AE70" s="27"/>
      <c r="AF70" s="27"/>
      <c r="AG70" s="27"/>
      <c r="AH70" s="27"/>
      <c r="AI70" s="55"/>
    </row>
    <row r="71" spans="1:35" ht="12" customHeight="1">
      <c r="A71" s="10">
        <v>67</v>
      </c>
      <c r="B71" s="98" t="s">
        <v>95</v>
      </c>
      <c r="C71" s="98" t="s">
        <v>75</v>
      </c>
      <c r="D71" s="11" t="s">
        <v>52</v>
      </c>
      <c r="E71" s="11" t="s">
        <v>304</v>
      </c>
      <c r="F71" s="12" t="s">
        <v>50</v>
      </c>
      <c r="G71" s="11" t="s">
        <v>511</v>
      </c>
      <c r="H71" s="12" t="s">
        <v>308</v>
      </c>
      <c r="I71" s="103" t="s">
        <v>505</v>
      </c>
      <c r="J71" s="12" t="str">
        <f t="shared" si="2"/>
        <v>≥17h</v>
      </c>
      <c r="K71" s="12" t="s">
        <v>47</v>
      </c>
      <c r="L71" s="69" t="s">
        <v>519</v>
      </c>
      <c r="M71" s="83">
        <v>1</v>
      </c>
      <c r="N71" s="84">
        <v>1</v>
      </c>
      <c r="O71" s="84">
        <v>1</v>
      </c>
      <c r="P71" s="84">
        <v>1</v>
      </c>
      <c r="Q71" s="84">
        <v>1</v>
      </c>
      <c r="R71" s="84">
        <v>1</v>
      </c>
      <c r="S71" s="84">
        <v>1</v>
      </c>
      <c r="T71" s="84">
        <v>1</v>
      </c>
      <c r="U71" s="84">
        <v>1</v>
      </c>
      <c r="V71" s="84">
        <v>1</v>
      </c>
      <c r="W71" s="84">
        <v>1</v>
      </c>
      <c r="X71" s="84">
        <v>1</v>
      </c>
      <c r="Y71" s="84"/>
      <c r="Z71" s="132" t="str">
        <f>VLOOKUP(A71,DB_CAL_Q1_Q4!$A$4:$P$1328,13)</f>
        <v>Gasóleo</v>
      </c>
      <c r="AA71" s="133" t="str">
        <f>VLOOKUP(A71,DB_ACS_Q1_Q4!$A$4:$AD$1328,13)</f>
        <v>Gasóleo</v>
      </c>
      <c r="AB71" s="134" t="str">
        <f>VLOOKUP(A71,DB_REF_Q1_Q4!$A$4:$AD$1328,13)</f>
        <v>Ninguno</v>
      </c>
      <c r="AC71" s="16"/>
      <c r="AD71" s="27"/>
      <c r="AE71" s="27"/>
      <c r="AF71" s="27"/>
      <c r="AG71" s="27"/>
      <c r="AH71" s="27"/>
      <c r="AI71" s="55">
        <v>1</v>
      </c>
    </row>
    <row r="72" spans="1:35" ht="12" customHeight="1">
      <c r="A72" s="10">
        <v>68</v>
      </c>
      <c r="B72" s="98" t="s">
        <v>82</v>
      </c>
      <c r="C72" s="98" t="s">
        <v>82</v>
      </c>
      <c r="D72" s="11" t="s">
        <v>52</v>
      </c>
      <c r="E72" s="11" t="s">
        <v>304</v>
      </c>
      <c r="F72" s="12" t="s">
        <v>49</v>
      </c>
      <c r="G72" s="12" t="s">
        <v>310</v>
      </c>
      <c r="H72" s="12" t="s">
        <v>306</v>
      </c>
      <c r="I72" s="103" t="s">
        <v>504</v>
      </c>
      <c r="J72" s="12" t="str">
        <f t="shared" si="2"/>
        <v>≥17h</v>
      </c>
      <c r="K72" s="12" t="s">
        <v>512</v>
      </c>
      <c r="L72" s="69" t="s">
        <v>518</v>
      </c>
      <c r="M72" s="83">
        <v>1</v>
      </c>
      <c r="N72" s="84">
        <v>1</v>
      </c>
      <c r="O72" s="84">
        <v>1</v>
      </c>
      <c r="P72" s="84">
        <v>1</v>
      </c>
      <c r="Q72" s="84">
        <v>1</v>
      </c>
      <c r="R72" s="84">
        <v>1</v>
      </c>
      <c r="S72" s="84">
        <v>1</v>
      </c>
      <c r="T72" s="84">
        <v>1</v>
      </c>
      <c r="U72" s="84">
        <v>1</v>
      </c>
      <c r="V72" s="84">
        <v>1</v>
      </c>
      <c r="W72" s="84">
        <v>1</v>
      </c>
      <c r="X72" s="84">
        <v>1</v>
      </c>
      <c r="Y72" s="84">
        <v>1</v>
      </c>
      <c r="Z72" s="132" t="str">
        <f>VLOOKUP(A72,DB_CAL_Q1_Q4!$A$4:$P$1328,13)</f>
        <v>Gas Natural</v>
      </c>
      <c r="AA72" s="133" t="str">
        <f>VLOOKUP(A72,DB_ACS_Q1_Q4!$A$4:$AD$1328,13)</f>
        <v>Gas Natural</v>
      </c>
      <c r="AB72" s="134" t="str">
        <f>VLOOKUP(A72,DB_REF_Q1_Q4!$A$4:$AD$1328,13)</f>
        <v>Ninguno</v>
      </c>
      <c r="AC72" s="16"/>
      <c r="AD72" s="27"/>
      <c r="AE72" s="27"/>
      <c r="AF72" s="27"/>
      <c r="AG72" s="27"/>
      <c r="AH72" s="27"/>
      <c r="AI72" s="55">
        <v>1</v>
      </c>
    </row>
    <row r="73" spans="1:35" ht="12" customHeight="1">
      <c r="A73" s="10">
        <v>69</v>
      </c>
      <c r="B73" s="98" t="s">
        <v>65</v>
      </c>
      <c r="C73" s="98" t="s">
        <v>65</v>
      </c>
      <c r="D73" s="11" t="s">
        <v>52</v>
      </c>
      <c r="E73" s="11" t="s">
        <v>304</v>
      </c>
      <c r="F73" s="12" t="s">
        <v>49</v>
      </c>
      <c r="G73" s="12" t="s">
        <v>310</v>
      </c>
      <c r="H73" s="12" t="s">
        <v>306</v>
      </c>
      <c r="I73" s="103" t="s">
        <v>505</v>
      </c>
      <c r="J73" s="12" t="str">
        <f t="shared" si="2"/>
        <v>≥17h</v>
      </c>
      <c r="K73" s="12" t="s">
        <v>512</v>
      </c>
      <c r="L73" s="69" t="s">
        <v>518</v>
      </c>
      <c r="M73" s="83">
        <v>1</v>
      </c>
      <c r="N73" s="84">
        <v>1</v>
      </c>
      <c r="O73" s="84">
        <v>1</v>
      </c>
      <c r="P73" s="84">
        <v>1</v>
      </c>
      <c r="Q73" s="84">
        <v>1</v>
      </c>
      <c r="R73" s="84"/>
      <c r="S73" s="84">
        <v>1</v>
      </c>
      <c r="T73" s="84">
        <v>1</v>
      </c>
      <c r="U73" s="84"/>
      <c r="V73" s="84"/>
      <c r="W73" s="84"/>
      <c r="X73" s="84"/>
      <c r="Y73" s="84"/>
      <c r="Z73" s="132" t="str">
        <f>VLOOKUP(A73,DB_CAL_Q1_Q4!$A$4:$P$1328,13)</f>
        <v>Ninguna</v>
      </c>
      <c r="AA73" s="133" t="str">
        <f>VLOOKUP(A73,DB_ACS_Q1_Q4!$A$4:$AD$1328,13)</f>
        <v>Electricidad</v>
      </c>
      <c r="AB73" s="134" t="str">
        <f>VLOOKUP(A73,DB_REF_Q1_Q4!$A$4:$AD$1328,13)</f>
        <v>Ninguno</v>
      </c>
      <c r="AC73" s="16"/>
      <c r="AD73" s="27"/>
      <c r="AE73" s="27"/>
      <c r="AF73" s="27"/>
      <c r="AG73" s="27"/>
      <c r="AH73" s="27"/>
      <c r="AI73" s="55">
        <v>1</v>
      </c>
    </row>
    <row r="74" spans="1:35" ht="12" customHeight="1">
      <c r="A74" s="10">
        <v>70</v>
      </c>
      <c r="B74" s="98" t="s">
        <v>134</v>
      </c>
      <c r="C74" s="98" t="s">
        <v>131</v>
      </c>
      <c r="D74" s="11" t="s">
        <v>51</v>
      </c>
      <c r="E74" s="11" t="s">
        <v>304</v>
      </c>
      <c r="F74" s="12" t="s">
        <v>50</v>
      </c>
      <c r="G74" s="11" t="s">
        <v>511</v>
      </c>
      <c r="H74" s="12" t="s">
        <v>306</v>
      </c>
      <c r="I74" s="11" t="s">
        <v>504</v>
      </c>
      <c r="J74" s="12" t="str">
        <f t="shared" si="2"/>
        <v>≥17h</v>
      </c>
      <c r="K74" s="12" t="s">
        <v>512</v>
      </c>
      <c r="L74" s="69" t="s">
        <v>519</v>
      </c>
      <c r="M74" s="83">
        <v>1</v>
      </c>
      <c r="N74" s="84">
        <v>1</v>
      </c>
      <c r="O74" s="84">
        <v>1</v>
      </c>
      <c r="P74" s="84">
        <v>1</v>
      </c>
      <c r="Q74" s="84">
        <v>1</v>
      </c>
      <c r="R74" s="84">
        <v>1</v>
      </c>
      <c r="S74" s="84">
        <v>1</v>
      </c>
      <c r="T74" s="84">
        <v>1</v>
      </c>
      <c r="U74" s="84">
        <v>1</v>
      </c>
      <c r="V74" s="84">
        <v>1</v>
      </c>
      <c r="W74" s="84">
        <v>1</v>
      </c>
      <c r="X74" s="84">
        <v>1</v>
      </c>
      <c r="Y74" s="84">
        <v>1</v>
      </c>
      <c r="Z74" s="132" t="str">
        <f>VLOOKUP(A74,DB_CAL_Q1_Q4!$A$4:$P$1328,13)</f>
        <v>Gas Natural</v>
      </c>
      <c r="AA74" s="133" t="str">
        <f>VLOOKUP(A74,DB_ACS_Q1_Q4!$A$4:$AD$1328,13)</f>
        <v>Gas Natural</v>
      </c>
      <c r="AB74" s="134" t="str">
        <f>VLOOKUP(A74,DB_REF_Q1_Q4!$A$4:$AD$1328,13)</f>
        <v>Ninguno</v>
      </c>
      <c r="AC74" s="16">
        <v>1</v>
      </c>
      <c r="AD74" s="27"/>
      <c r="AE74" s="27"/>
      <c r="AF74" s="27"/>
      <c r="AG74" s="27"/>
      <c r="AH74" s="27"/>
      <c r="AI74" s="55"/>
    </row>
    <row r="75" spans="1:35" ht="12" customHeight="1">
      <c r="A75" s="10">
        <v>71</v>
      </c>
      <c r="B75" s="98" t="s">
        <v>134</v>
      </c>
      <c r="C75" s="98" t="s">
        <v>131</v>
      </c>
      <c r="D75" s="11" t="s">
        <v>51</v>
      </c>
      <c r="E75" s="11" t="s">
        <v>304</v>
      </c>
      <c r="F75" s="12" t="s">
        <v>48</v>
      </c>
      <c r="G75" s="11" t="s">
        <v>511</v>
      </c>
      <c r="H75" s="12" t="s">
        <v>306</v>
      </c>
      <c r="I75" s="103" t="s">
        <v>505</v>
      </c>
      <c r="J75" s="12" t="str">
        <f t="shared" si="2"/>
        <v>≥17h</v>
      </c>
      <c r="K75" s="12" t="s">
        <v>47</v>
      </c>
      <c r="L75" s="69" t="s">
        <v>519</v>
      </c>
      <c r="M75" s="83">
        <v>1</v>
      </c>
      <c r="N75" s="84">
        <v>1</v>
      </c>
      <c r="O75" s="84">
        <v>1</v>
      </c>
      <c r="P75" s="84">
        <v>1</v>
      </c>
      <c r="Q75" s="84">
        <v>1</v>
      </c>
      <c r="R75" s="84">
        <v>1</v>
      </c>
      <c r="S75" s="84">
        <v>1</v>
      </c>
      <c r="T75" s="84">
        <v>1</v>
      </c>
      <c r="U75" s="84"/>
      <c r="V75" s="84">
        <v>1</v>
      </c>
      <c r="W75" s="84">
        <v>1</v>
      </c>
      <c r="X75" s="84">
        <v>1</v>
      </c>
      <c r="Y75" s="84">
        <v>1</v>
      </c>
      <c r="Z75" s="132" t="str">
        <f>VLOOKUP(A75,DB_CAL_Q1_Q4!$A$4:$P$1328,13)</f>
        <v>Gas Natural</v>
      </c>
      <c r="AA75" s="133" t="str">
        <f>VLOOKUP(A75,DB_ACS_Q1_Q4!$A$4:$AD$1328,13)</f>
        <v>Gas Natural</v>
      </c>
      <c r="AB75" s="134" t="str">
        <f>VLOOKUP(A75,DB_REF_Q1_Q4!$A$4:$AD$1328,13)</f>
        <v>Ninguno</v>
      </c>
      <c r="AC75" s="16"/>
      <c r="AD75" s="27"/>
      <c r="AE75" s="27"/>
      <c r="AF75" s="27"/>
      <c r="AG75" s="27"/>
      <c r="AH75" s="27">
        <v>1</v>
      </c>
      <c r="AI75" s="55"/>
    </row>
    <row r="76" spans="1:35" ht="12" customHeight="1">
      <c r="A76" s="10">
        <v>72</v>
      </c>
      <c r="B76" s="98" t="s">
        <v>106</v>
      </c>
      <c r="C76" s="98" t="s">
        <v>71</v>
      </c>
      <c r="D76" s="11" t="s">
        <v>25</v>
      </c>
      <c r="E76" s="11" t="s">
        <v>304</v>
      </c>
      <c r="F76" s="12" t="s">
        <v>49</v>
      </c>
      <c r="G76" s="12" t="s">
        <v>510</v>
      </c>
      <c r="H76" s="12" t="s">
        <v>308</v>
      </c>
      <c r="I76" s="103" t="s">
        <v>505</v>
      </c>
      <c r="J76" s="12" t="str">
        <f t="shared" si="2"/>
        <v>≥17h</v>
      </c>
      <c r="K76" s="12" t="s">
        <v>512</v>
      </c>
      <c r="L76" s="69" t="s">
        <v>520</v>
      </c>
      <c r="M76" s="83">
        <v>1</v>
      </c>
      <c r="N76" s="84">
        <v>1</v>
      </c>
      <c r="O76" s="84">
        <v>1</v>
      </c>
      <c r="P76" s="84">
        <v>1</v>
      </c>
      <c r="Q76" s="84">
        <v>1</v>
      </c>
      <c r="R76" s="84">
        <v>1</v>
      </c>
      <c r="S76" s="84">
        <v>1</v>
      </c>
      <c r="T76" s="84">
        <v>1</v>
      </c>
      <c r="U76" s="84">
        <v>1</v>
      </c>
      <c r="V76" s="84">
        <v>1</v>
      </c>
      <c r="W76" s="84">
        <v>1</v>
      </c>
      <c r="X76" s="84">
        <v>1</v>
      </c>
      <c r="Y76" s="84">
        <v>1</v>
      </c>
      <c r="Z76" s="132" t="str">
        <f>VLOOKUP(A76,DB_CAL_Q1_Q4!$A$4:$P$1328,13)</f>
        <v>Gas Natural</v>
      </c>
      <c r="AA76" s="133" t="str">
        <f>VLOOKUP(A76,DB_ACS_Q1_Q4!$A$4:$AD$1328,13)</f>
        <v>Gas Natural</v>
      </c>
      <c r="AB76" s="134" t="str">
        <f>VLOOKUP(A76,DB_REF_Q1_Q4!$A$4:$AD$1328,13)</f>
        <v>Ninguno</v>
      </c>
      <c r="AC76" s="16"/>
      <c r="AD76" s="27"/>
      <c r="AE76" s="27"/>
      <c r="AF76" s="27"/>
      <c r="AG76" s="27"/>
      <c r="AH76" s="27"/>
      <c r="AI76" s="55">
        <v>1</v>
      </c>
    </row>
    <row r="77" spans="1:35" ht="12" customHeight="1">
      <c r="A77" s="10">
        <v>73</v>
      </c>
      <c r="B77" s="98" t="s">
        <v>292</v>
      </c>
      <c r="C77" s="98" t="s">
        <v>292</v>
      </c>
      <c r="D77" s="11" t="s">
        <v>51</v>
      </c>
      <c r="E77" s="11" t="s">
        <v>304</v>
      </c>
      <c r="F77" s="12" t="s">
        <v>48</v>
      </c>
      <c r="G77" s="12" t="s">
        <v>310</v>
      </c>
      <c r="H77" s="12" t="s">
        <v>306</v>
      </c>
      <c r="I77" s="11" t="s">
        <v>504</v>
      </c>
      <c r="J77" s="11" t="str">
        <f>"≤12h"</f>
        <v>≤12h</v>
      </c>
      <c r="K77" s="12" t="s">
        <v>512</v>
      </c>
      <c r="L77" s="69" t="s">
        <v>518</v>
      </c>
      <c r="M77" s="83">
        <v>1</v>
      </c>
      <c r="N77" s="84">
        <v>1</v>
      </c>
      <c r="O77" s="84">
        <v>1</v>
      </c>
      <c r="P77" s="84">
        <v>1</v>
      </c>
      <c r="Q77" s="84"/>
      <c r="R77" s="84">
        <v>1</v>
      </c>
      <c r="S77" s="84">
        <v>1</v>
      </c>
      <c r="T77" s="84">
        <v>1</v>
      </c>
      <c r="U77" s="84">
        <v>1</v>
      </c>
      <c r="V77" s="84">
        <v>1</v>
      </c>
      <c r="W77" s="84">
        <v>1</v>
      </c>
      <c r="X77" s="84">
        <v>1</v>
      </c>
      <c r="Y77" s="84">
        <v>1</v>
      </c>
      <c r="Z77" s="132" t="str">
        <f>VLOOKUP(A77,DB_CAL_Q1_Q4!$A$4:$P$1328,13)</f>
        <v>Gas Natural</v>
      </c>
      <c r="AA77" s="133" t="str">
        <f>VLOOKUP(A77,DB_ACS_Q1_Q4!$A$4:$AD$1328,13)</f>
        <v>Gas Natural</v>
      </c>
      <c r="AB77" s="134" t="str">
        <f>VLOOKUP(A77,DB_REF_Q1_Q4!$A$4:$AD$1328,13)</f>
        <v>Bomba de calor aire</v>
      </c>
      <c r="AC77" s="16"/>
      <c r="AD77" s="27"/>
      <c r="AE77" s="27"/>
      <c r="AF77" s="27"/>
      <c r="AG77" s="27"/>
      <c r="AH77" s="27">
        <v>1</v>
      </c>
      <c r="AI77" s="55"/>
    </row>
    <row r="78" spans="1:35" ht="12" customHeight="1">
      <c r="A78" s="10">
        <v>74</v>
      </c>
      <c r="B78" s="98" t="s">
        <v>106</v>
      </c>
      <c r="C78" s="98" t="s">
        <v>71</v>
      </c>
      <c r="D78" s="11" t="s">
        <v>25</v>
      </c>
      <c r="E78" s="11" t="s">
        <v>304</v>
      </c>
      <c r="F78" s="12" t="s">
        <v>50</v>
      </c>
      <c r="G78" s="12" t="s">
        <v>310</v>
      </c>
      <c r="H78" s="12" t="s">
        <v>306</v>
      </c>
      <c r="I78" s="12" t="s">
        <v>505</v>
      </c>
      <c r="J78" s="12" t="str">
        <f>"≥17h"</f>
        <v>≥17h</v>
      </c>
      <c r="K78" s="12" t="s">
        <v>512</v>
      </c>
      <c r="L78" s="69" t="s">
        <v>520</v>
      </c>
      <c r="M78" s="83">
        <v>1</v>
      </c>
      <c r="N78" s="84">
        <v>1</v>
      </c>
      <c r="O78" s="84">
        <v>1</v>
      </c>
      <c r="P78" s="84">
        <v>1</v>
      </c>
      <c r="Q78" s="84">
        <v>1</v>
      </c>
      <c r="R78" s="84">
        <v>1</v>
      </c>
      <c r="S78" s="84">
        <v>1</v>
      </c>
      <c r="T78" s="84">
        <v>1</v>
      </c>
      <c r="U78" s="84">
        <v>1</v>
      </c>
      <c r="V78" s="84">
        <v>1</v>
      </c>
      <c r="W78" s="84">
        <v>1</v>
      </c>
      <c r="X78" s="84">
        <v>1</v>
      </c>
      <c r="Y78" s="84"/>
      <c r="Z78" s="132" t="str">
        <f>VLOOKUP(A78,DB_CAL_Q1_Q4!$A$4:$P$1328,13)</f>
        <v>Gas Natural</v>
      </c>
      <c r="AA78" s="133" t="str">
        <f>VLOOKUP(A78,DB_ACS_Q1_Q4!$A$4:$AD$1328,13)</f>
        <v>Gas Natural</v>
      </c>
      <c r="AB78" s="134" t="str">
        <f>VLOOKUP(A78,DB_REF_Q1_Q4!$A$4:$AD$1328,13)</f>
        <v>Ninguno</v>
      </c>
      <c r="AC78" s="16"/>
      <c r="AD78" s="27"/>
      <c r="AE78" s="27"/>
      <c r="AF78" s="27"/>
      <c r="AG78" s="27"/>
      <c r="AH78" s="27">
        <v>1</v>
      </c>
      <c r="AI78" s="55"/>
    </row>
    <row r="79" spans="1:35" ht="12" customHeight="1">
      <c r="A79" s="10">
        <v>75</v>
      </c>
      <c r="B79" s="98" t="s">
        <v>211</v>
      </c>
      <c r="C79" s="98" t="s">
        <v>211</v>
      </c>
      <c r="D79" s="11" t="s">
        <v>51</v>
      </c>
      <c r="E79" s="11" t="s">
        <v>303</v>
      </c>
      <c r="F79" s="12" t="s">
        <v>49</v>
      </c>
      <c r="G79" s="12" t="s">
        <v>310</v>
      </c>
      <c r="H79" s="12" t="s">
        <v>306</v>
      </c>
      <c r="I79" s="103" t="s">
        <v>504</v>
      </c>
      <c r="J79" s="12" t="str">
        <f>"≥17h"</f>
        <v>≥17h</v>
      </c>
      <c r="K79" s="12" t="s">
        <v>512</v>
      </c>
      <c r="L79" s="69" t="s">
        <v>518</v>
      </c>
      <c r="M79" s="83">
        <v>1</v>
      </c>
      <c r="N79" s="84">
        <v>1</v>
      </c>
      <c r="O79" s="84">
        <v>1</v>
      </c>
      <c r="P79" s="84">
        <v>1</v>
      </c>
      <c r="Q79" s="84">
        <v>1</v>
      </c>
      <c r="R79" s="84">
        <v>1</v>
      </c>
      <c r="S79" s="84">
        <v>1</v>
      </c>
      <c r="T79" s="84">
        <v>1</v>
      </c>
      <c r="U79" s="84">
        <v>1</v>
      </c>
      <c r="V79" s="84">
        <v>1</v>
      </c>
      <c r="W79" s="84">
        <v>1</v>
      </c>
      <c r="X79" s="84">
        <v>1</v>
      </c>
      <c r="Y79" s="84">
        <v>1</v>
      </c>
      <c r="Z79" s="132" t="str">
        <f>VLOOKUP(A79,DB_CAL_Q1_Q4!$A$4:$P$1328,13)</f>
        <v>Ninguna</v>
      </c>
      <c r="AA79" s="133" t="str">
        <f>VLOOKUP(A79,DB_ACS_Q1_Q4!$A$4:$AD$1328,13)</f>
        <v>GLP</v>
      </c>
      <c r="AB79" s="134" t="str">
        <f>VLOOKUP(A79,DB_REF_Q1_Q4!$A$4:$AD$1328,13)</f>
        <v>AC Eléctrico</v>
      </c>
      <c r="AC79" s="16"/>
      <c r="AD79" s="27"/>
      <c r="AE79" s="27"/>
      <c r="AF79" s="27"/>
      <c r="AG79" s="27"/>
      <c r="AH79" s="27">
        <v>1</v>
      </c>
      <c r="AI79" s="55"/>
    </row>
    <row r="80" spans="1:35" ht="12" customHeight="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83">
        <v>1</v>
      </c>
      <c r="N80" s="84">
        <v>1</v>
      </c>
      <c r="O80" s="84">
        <v>1</v>
      </c>
      <c r="P80" s="84">
        <v>1</v>
      </c>
      <c r="Q80" s="84">
        <v>1</v>
      </c>
      <c r="R80" s="84">
        <v>1</v>
      </c>
      <c r="S80" s="84">
        <v>1</v>
      </c>
      <c r="T80" s="84">
        <v>1</v>
      </c>
      <c r="U80" s="84">
        <v>1</v>
      </c>
      <c r="V80" s="84">
        <v>1</v>
      </c>
      <c r="W80" s="84">
        <v>1</v>
      </c>
      <c r="X80" s="84">
        <v>1</v>
      </c>
      <c r="Y80" s="84">
        <v>1</v>
      </c>
      <c r="Z80" s="132" t="str">
        <f>VLOOKUP(A80,DB_CAL_Q1_Q4!$A$4:$P$1328,13)</f>
        <v>Electricidad</v>
      </c>
      <c r="AA80" s="133" t="str">
        <f>VLOOKUP(A80,DB_ACS_Q1_Q4!$A$4:$AD$1328,13)</f>
        <v>GLP</v>
      </c>
      <c r="AB80" s="134" t="str">
        <f>VLOOKUP(A80,DB_REF_Q1_Q4!$A$4:$AD$1328,13)</f>
        <v>AC Eléctrico</v>
      </c>
      <c r="AC80" s="16"/>
      <c r="AD80" s="27"/>
      <c r="AE80" s="27"/>
      <c r="AF80" s="27"/>
      <c r="AG80" s="27"/>
      <c r="AH80" s="27">
        <v>1</v>
      </c>
      <c r="AI80" s="55"/>
    </row>
    <row r="81" spans="1:35" ht="12" customHeight="1">
      <c r="A81" s="10">
        <v>77</v>
      </c>
      <c r="B81" s="98" t="s">
        <v>106</v>
      </c>
      <c r="C81" s="98" t="s">
        <v>71</v>
      </c>
      <c r="D81" s="11" t="s">
        <v>25</v>
      </c>
      <c r="E81" s="11" t="s">
        <v>304</v>
      </c>
      <c r="F81" s="12" t="s">
        <v>48</v>
      </c>
      <c r="G81" s="12" t="s">
        <v>310</v>
      </c>
      <c r="H81" s="12" t="s">
        <v>306</v>
      </c>
      <c r="I81" s="103" t="s">
        <v>504</v>
      </c>
      <c r="J81" s="12" t="str">
        <f>"≥17h"</f>
        <v>≥17h</v>
      </c>
      <c r="K81" s="12" t="s">
        <v>513</v>
      </c>
      <c r="L81" s="69" t="s">
        <v>520</v>
      </c>
      <c r="M81" s="83">
        <v>1</v>
      </c>
      <c r="N81" s="84">
        <v>1</v>
      </c>
      <c r="O81" s="84">
        <v>1</v>
      </c>
      <c r="P81" s="84">
        <v>1</v>
      </c>
      <c r="Q81" s="84"/>
      <c r="R81" s="84"/>
      <c r="S81" s="84">
        <v>1</v>
      </c>
      <c r="T81" s="84">
        <v>1</v>
      </c>
      <c r="U81" s="84">
        <v>1</v>
      </c>
      <c r="V81" s="84">
        <v>1</v>
      </c>
      <c r="W81" s="84">
        <v>1</v>
      </c>
      <c r="X81" s="84">
        <v>1</v>
      </c>
      <c r="Y81" s="84">
        <v>1</v>
      </c>
      <c r="Z81" s="132" t="str">
        <f>VLOOKUP(A81,DB_CAL_Q1_Q4!$A$4:$P$1328,13)</f>
        <v>Gas Natural</v>
      </c>
      <c r="AA81" s="133" t="str">
        <f>VLOOKUP(A81,DB_ACS_Q1_Q4!$A$4:$AD$1328,13)</f>
        <v>Gas Natural</v>
      </c>
      <c r="AB81" s="134" t="str">
        <f>VLOOKUP(A81,DB_REF_Q1_Q4!$A$4:$AD$1328,13)</f>
        <v>Ninguno</v>
      </c>
      <c r="AC81" s="16">
        <v>1</v>
      </c>
      <c r="AD81" s="27"/>
      <c r="AE81" s="27"/>
      <c r="AF81" s="27"/>
      <c r="AG81" s="27"/>
      <c r="AH81" s="27"/>
      <c r="AI81" s="55"/>
    </row>
    <row r="82" spans="1:35" ht="12" customHeight="1">
      <c r="A82" s="10">
        <v>78</v>
      </c>
      <c r="B82" s="98" t="s">
        <v>211</v>
      </c>
      <c r="C82" s="98" t="s">
        <v>211</v>
      </c>
      <c r="D82" s="11" t="s">
        <v>52</v>
      </c>
      <c r="E82" s="11" t="s">
        <v>303</v>
      </c>
      <c r="F82" s="12" t="s">
        <v>48</v>
      </c>
      <c r="G82" s="12" t="s">
        <v>510</v>
      </c>
      <c r="H82" s="12" t="s">
        <v>307</v>
      </c>
      <c r="I82" s="103" t="s">
        <v>504</v>
      </c>
      <c r="J82" s="12" t="str">
        <f>"≥17h"</f>
        <v>≥17h</v>
      </c>
      <c r="K82" s="12" t="s">
        <v>513</v>
      </c>
      <c r="L82" s="69" t="s">
        <v>518</v>
      </c>
      <c r="M82" s="83">
        <v>1</v>
      </c>
      <c r="N82" s="84">
        <v>1</v>
      </c>
      <c r="O82" s="84">
        <v>1</v>
      </c>
      <c r="P82" s="84">
        <v>1</v>
      </c>
      <c r="Q82" s="84">
        <v>1</v>
      </c>
      <c r="R82" s="84">
        <v>1</v>
      </c>
      <c r="S82" s="84"/>
      <c r="T82" s="84">
        <v>1</v>
      </c>
      <c r="U82" s="84">
        <v>1</v>
      </c>
      <c r="V82" s="84">
        <v>1</v>
      </c>
      <c r="W82" s="84">
        <v>1</v>
      </c>
      <c r="X82" s="84">
        <v>1</v>
      </c>
      <c r="Y82" s="84">
        <v>1</v>
      </c>
      <c r="Z82" s="132" t="str">
        <f>VLOOKUP(A82,DB_CAL_Q1_Q4!$A$4:$P$1328,13)</f>
        <v>Bomba de calor aire</v>
      </c>
      <c r="AA82" s="133" t="str">
        <f>VLOOKUP(A82,DB_ACS_Q1_Q4!$A$4:$AD$1328,13)</f>
        <v>GLP</v>
      </c>
      <c r="AB82" s="134" t="str">
        <f>VLOOKUP(A82,DB_REF_Q1_Q4!$A$4:$AD$1328,13)</f>
        <v>Bomba de calor aire</v>
      </c>
      <c r="AC82" s="16"/>
      <c r="AD82" s="27"/>
      <c r="AE82" s="27"/>
      <c r="AF82" s="27"/>
      <c r="AG82" s="27"/>
      <c r="AH82" s="27">
        <v>1</v>
      </c>
      <c r="AI82" s="55"/>
    </row>
    <row r="83" spans="1:35" ht="12" customHeight="1">
      <c r="A83" s="10">
        <v>79</v>
      </c>
      <c r="B83" s="98" t="s">
        <v>108</v>
      </c>
      <c r="C83" s="98" t="s">
        <v>71</v>
      </c>
      <c r="D83" s="11" t="s">
        <v>25</v>
      </c>
      <c r="E83" s="11" t="s">
        <v>304</v>
      </c>
      <c r="F83" s="12" t="s">
        <v>48</v>
      </c>
      <c r="G83" s="11" t="s">
        <v>511</v>
      </c>
      <c r="H83" s="12" t="s">
        <v>308</v>
      </c>
      <c r="I83" s="11" t="s">
        <v>504</v>
      </c>
      <c r="J83" s="12" t="str">
        <f>"≥17h"</f>
        <v>≥17h</v>
      </c>
      <c r="K83" s="12" t="s">
        <v>513</v>
      </c>
      <c r="L83" s="69" t="s">
        <v>520</v>
      </c>
      <c r="M83" s="83">
        <v>1</v>
      </c>
      <c r="N83" s="84">
        <v>1</v>
      </c>
      <c r="O83" s="84">
        <v>1</v>
      </c>
      <c r="P83" s="84">
        <v>1</v>
      </c>
      <c r="Q83" s="84">
        <v>1</v>
      </c>
      <c r="R83" s="84"/>
      <c r="S83" s="84"/>
      <c r="T83" s="84">
        <v>1</v>
      </c>
      <c r="U83" s="84">
        <v>1</v>
      </c>
      <c r="V83" s="84">
        <v>1</v>
      </c>
      <c r="W83" s="84">
        <v>1</v>
      </c>
      <c r="X83" s="84">
        <v>1</v>
      </c>
      <c r="Y83" s="84"/>
      <c r="Z83" s="132" t="str">
        <f>VLOOKUP(A83,DB_CAL_Q1_Q4!$A$4:$P$1328,13)</f>
        <v>Gasóleo</v>
      </c>
      <c r="AA83" s="133" t="str">
        <f>VLOOKUP(A83,DB_ACS_Q1_Q4!$A$4:$AD$1328,13)</f>
        <v>Gasóleo</v>
      </c>
      <c r="AB83" s="134" t="str">
        <f>VLOOKUP(A83,DB_REF_Q1_Q4!$A$4:$AD$1328,13)</f>
        <v>Ninguno</v>
      </c>
      <c r="AC83" s="16"/>
      <c r="AD83" s="27"/>
      <c r="AE83" s="27"/>
      <c r="AF83" s="27"/>
      <c r="AG83" s="27"/>
      <c r="AH83" s="27"/>
      <c r="AI83" s="55">
        <v>1</v>
      </c>
    </row>
    <row r="84" spans="1:35" ht="12" customHeight="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83">
        <v>1</v>
      </c>
      <c r="N84" s="84">
        <v>1</v>
      </c>
      <c r="O84" s="84">
        <v>1</v>
      </c>
      <c r="P84" s="84">
        <v>1</v>
      </c>
      <c r="Q84" s="84">
        <v>1</v>
      </c>
      <c r="R84" s="84">
        <v>1</v>
      </c>
      <c r="S84" s="84">
        <v>1</v>
      </c>
      <c r="T84" s="84">
        <v>1</v>
      </c>
      <c r="U84" s="84">
        <v>1</v>
      </c>
      <c r="V84" s="84">
        <v>1</v>
      </c>
      <c r="W84" s="84">
        <v>1</v>
      </c>
      <c r="X84" s="84">
        <v>1</v>
      </c>
      <c r="Y84" s="84"/>
      <c r="Z84" s="132" t="str">
        <f>VLOOKUP(A84,DB_CAL_Q1_Q4!$A$4:$P$1328,13)</f>
        <v>Electricidad</v>
      </c>
      <c r="AA84" s="133" t="str">
        <f>VLOOKUP(A84,DB_ACS_Q1_Q4!$A$4:$AD$1328,13)</f>
        <v>GLP</v>
      </c>
      <c r="AB84" s="134" t="str">
        <f>VLOOKUP(A84,DB_REF_Q1_Q4!$A$4:$AD$1328,13)</f>
        <v>Bomba de calor aire</v>
      </c>
      <c r="AC84" s="16"/>
      <c r="AD84" s="27"/>
      <c r="AE84" s="27"/>
      <c r="AF84" s="27"/>
      <c r="AG84" s="27"/>
      <c r="AH84" s="27">
        <v>1</v>
      </c>
      <c r="AI84" s="55"/>
    </row>
    <row r="85" spans="1:35" ht="12" customHeight="1">
      <c r="A85" s="10">
        <v>81</v>
      </c>
      <c r="B85" s="98" t="s">
        <v>250</v>
      </c>
      <c r="C85" s="98" t="s">
        <v>245</v>
      </c>
      <c r="D85" s="11" t="s">
        <v>52</v>
      </c>
      <c r="E85" s="11" t="s">
        <v>303</v>
      </c>
      <c r="F85" s="12" t="s">
        <v>48</v>
      </c>
      <c r="G85" s="11" t="s">
        <v>511</v>
      </c>
      <c r="H85" s="12" t="s">
        <v>306</v>
      </c>
      <c r="I85" s="103" t="s">
        <v>504</v>
      </c>
      <c r="J85" s="12" t="str">
        <f>"≥17h"</f>
        <v>≥17h</v>
      </c>
      <c r="K85" s="12" t="s">
        <v>512</v>
      </c>
      <c r="L85" s="69" t="s">
        <v>520</v>
      </c>
      <c r="M85" s="83">
        <v>1</v>
      </c>
      <c r="N85" s="84">
        <v>1</v>
      </c>
      <c r="O85" s="84">
        <v>1</v>
      </c>
      <c r="P85" s="84">
        <v>1</v>
      </c>
      <c r="Q85" s="84">
        <v>1</v>
      </c>
      <c r="R85" s="84">
        <v>1</v>
      </c>
      <c r="S85" s="84">
        <v>1</v>
      </c>
      <c r="T85" s="84">
        <v>1</v>
      </c>
      <c r="U85" s="84"/>
      <c r="V85" s="84">
        <v>1</v>
      </c>
      <c r="W85" s="84">
        <v>1</v>
      </c>
      <c r="X85" s="84">
        <v>1</v>
      </c>
      <c r="Y85" s="84"/>
      <c r="Z85" s="132" t="str">
        <f>VLOOKUP(A85,DB_CAL_Q1_Q4!$A$4:$P$1328,13)</f>
        <v>Electricidad</v>
      </c>
      <c r="AA85" s="133" t="str">
        <f>VLOOKUP(A85,DB_ACS_Q1_Q4!$A$4:$AD$1328,13)</f>
        <v>GLP</v>
      </c>
      <c r="AB85" s="134" t="str">
        <f>VLOOKUP(A85,DB_REF_Q1_Q4!$A$4:$AD$1328,13)</f>
        <v>Ninguno</v>
      </c>
      <c r="AC85" s="16"/>
      <c r="AD85" s="27"/>
      <c r="AE85" s="27"/>
      <c r="AF85" s="27"/>
      <c r="AG85" s="27"/>
      <c r="AH85" s="27"/>
      <c r="AI85" s="55">
        <v>1</v>
      </c>
    </row>
    <row r="86" spans="1:35" ht="12" customHeight="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83">
        <v>1</v>
      </c>
      <c r="N86" s="84">
        <v>1</v>
      </c>
      <c r="O86" s="84">
        <v>1</v>
      </c>
      <c r="P86" s="84">
        <v>1</v>
      </c>
      <c r="Q86" s="84">
        <v>1</v>
      </c>
      <c r="R86" s="84">
        <v>1</v>
      </c>
      <c r="S86" s="84">
        <v>1</v>
      </c>
      <c r="T86" s="84">
        <v>1</v>
      </c>
      <c r="U86" s="84">
        <v>1</v>
      </c>
      <c r="V86" s="84">
        <v>1</v>
      </c>
      <c r="W86" s="84">
        <v>1</v>
      </c>
      <c r="X86" s="84">
        <v>1</v>
      </c>
      <c r="Y86" s="84">
        <v>1</v>
      </c>
      <c r="Z86" s="132" t="str">
        <f>VLOOKUP(A86,DB_CAL_Q1_Q4!$A$4:$P$1328,13)</f>
        <v>Ninguna</v>
      </c>
      <c r="AA86" s="133" t="str">
        <f>VLOOKUP(A86,DB_ACS_Q1_Q4!$A$4:$AD$1328,13)</f>
        <v>Electricidad</v>
      </c>
      <c r="AB86" s="134" t="str">
        <f>VLOOKUP(A86,DB_REF_Q1_Q4!$A$4:$AD$1328,13)</f>
        <v>Ninguno</v>
      </c>
      <c r="AC86" s="16"/>
      <c r="AD86" s="27"/>
      <c r="AE86" s="27"/>
      <c r="AF86" s="27"/>
      <c r="AG86" s="27"/>
      <c r="AH86" s="27">
        <v>1</v>
      </c>
      <c r="AI86" s="55"/>
    </row>
    <row r="87" spans="1:35" ht="12" customHeight="1">
      <c r="A87" s="10">
        <v>83</v>
      </c>
      <c r="B87" s="98" t="s">
        <v>243</v>
      </c>
      <c r="C87" s="98" t="s">
        <v>85</v>
      </c>
      <c r="D87" s="11" t="s">
        <v>51</v>
      </c>
      <c r="E87" s="11" t="s">
        <v>304</v>
      </c>
      <c r="F87" s="12" t="s">
        <v>50</v>
      </c>
      <c r="G87" s="12" t="s">
        <v>310</v>
      </c>
      <c r="H87" s="12" t="s">
        <v>306</v>
      </c>
      <c r="I87" s="103" t="s">
        <v>504</v>
      </c>
      <c r="J87" s="12" t="str">
        <f>"≥17h"</f>
        <v>≥17h</v>
      </c>
      <c r="K87" s="12" t="s">
        <v>512</v>
      </c>
      <c r="L87" s="69" t="s">
        <v>518</v>
      </c>
      <c r="M87" s="83">
        <v>1</v>
      </c>
      <c r="N87" s="84">
        <v>1</v>
      </c>
      <c r="O87" s="84">
        <v>1</v>
      </c>
      <c r="P87" s="84">
        <v>1</v>
      </c>
      <c r="Q87" s="84">
        <v>1</v>
      </c>
      <c r="R87" s="84">
        <v>1</v>
      </c>
      <c r="S87" s="84">
        <v>1</v>
      </c>
      <c r="T87" s="84">
        <v>1</v>
      </c>
      <c r="U87" s="84">
        <v>1</v>
      </c>
      <c r="V87" s="84">
        <v>1</v>
      </c>
      <c r="W87" s="84">
        <v>1</v>
      </c>
      <c r="X87" s="84">
        <v>1</v>
      </c>
      <c r="Y87" s="84">
        <v>1</v>
      </c>
      <c r="Z87" s="132" t="str">
        <f>VLOOKUP(A87,DB_CAL_Q1_Q4!$A$4:$P$1328,13)</f>
        <v>Ninguna</v>
      </c>
      <c r="AA87" s="133" t="str">
        <f>VLOOKUP(A87,DB_ACS_Q1_Q4!$A$4:$AD$1328,13)</f>
        <v>Electricidad</v>
      </c>
      <c r="AB87" s="134" t="str">
        <f>VLOOKUP(A87,DB_REF_Q1_Q4!$A$4:$AD$1328,13)</f>
        <v>Ninguno</v>
      </c>
      <c r="AC87" s="16"/>
      <c r="AD87" s="27"/>
      <c r="AE87" s="27"/>
      <c r="AF87" s="27"/>
      <c r="AG87" s="27"/>
      <c r="AH87" s="27">
        <v>1</v>
      </c>
      <c r="AI87" s="55"/>
    </row>
    <row r="88" spans="1:35" ht="12" customHeight="1">
      <c r="A88" s="10">
        <v>84</v>
      </c>
      <c r="B88" s="98" t="s">
        <v>248</v>
      </c>
      <c r="C88" s="98" t="s">
        <v>245</v>
      </c>
      <c r="D88" s="11" t="s">
        <v>51</v>
      </c>
      <c r="E88" s="11" t="s">
        <v>303</v>
      </c>
      <c r="F88" s="12" t="s">
        <v>48</v>
      </c>
      <c r="G88" s="12" t="s">
        <v>310</v>
      </c>
      <c r="H88" s="12" t="s">
        <v>306</v>
      </c>
      <c r="I88" s="103" t="s">
        <v>505</v>
      </c>
      <c r="J88" s="12" t="str">
        <f>"≥17h"</f>
        <v>≥17h</v>
      </c>
      <c r="K88" s="12" t="s">
        <v>47</v>
      </c>
      <c r="L88" s="69" t="s">
        <v>520</v>
      </c>
      <c r="M88" s="83">
        <v>1</v>
      </c>
      <c r="N88" s="84">
        <v>1</v>
      </c>
      <c r="O88" s="84">
        <v>1</v>
      </c>
      <c r="P88" s="84">
        <v>1</v>
      </c>
      <c r="Q88" s="84"/>
      <c r="R88" s="84">
        <v>1</v>
      </c>
      <c r="S88" s="84"/>
      <c r="T88" s="84">
        <v>1</v>
      </c>
      <c r="U88" s="84">
        <v>1</v>
      </c>
      <c r="V88" s="84">
        <v>1</v>
      </c>
      <c r="W88" s="84">
        <v>1</v>
      </c>
      <c r="X88" s="84">
        <v>1</v>
      </c>
      <c r="Y88" s="84"/>
      <c r="Z88" s="132" t="str">
        <f>VLOOKUP(A88,DB_CAL_Q1_Q4!$A$4:$P$1328,13)</f>
        <v>Gas Natural</v>
      </c>
      <c r="AA88" s="133" t="str">
        <f>VLOOKUP(A88,DB_ACS_Q1_Q4!$A$4:$AD$1328,13)</f>
        <v>Gas Natural</v>
      </c>
      <c r="AB88" s="134" t="str">
        <f>VLOOKUP(A88,DB_REF_Q1_Q4!$A$4:$AD$1328,13)</f>
        <v>Ninguno</v>
      </c>
      <c r="AC88" s="16"/>
      <c r="AD88" s="27"/>
      <c r="AE88" s="27"/>
      <c r="AF88" s="27"/>
      <c r="AG88" s="27"/>
      <c r="AH88" s="27">
        <v>1</v>
      </c>
      <c r="AI88" s="55"/>
    </row>
    <row r="89" spans="1:35" ht="12" customHeight="1">
      <c r="A89" s="10">
        <v>85</v>
      </c>
      <c r="B89" s="98" t="s">
        <v>243</v>
      </c>
      <c r="C89" s="98" t="s">
        <v>85</v>
      </c>
      <c r="D89" s="11" t="s">
        <v>25</v>
      </c>
      <c r="E89" s="11" t="s">
        <v>304</v>
      </c>
      <c r="F89" s="12" t="s">
        <v>50</v>
      </c>
      <c r="G89" s="12" t="s">
        <v>310</v>
      </c>
      <c r="H89" s="12" t="s">
        <v>306</v>
      </c>
      <c r="I89" s="12" t="s">
        <v>505</v>
      </c>
      <c r="J89" s="11" t="str">
        <f>"≤12h"</f>
        <v>≤12h</v>
      </c>
      <c r="K89" s="12" t="s">
        <v>512</v>
      </c>
      <c r="L89" s="69" t="s">
        <v>518</v>
      </c>
      <c r="M89" s="83"/>
      <c r="N89" s="84">
        <v>1</v>
      </c>
      <c r="O89" s="84">
        <v>1</v>
      </c>
      <c r="P89" s="84">
        <v>1</v>
      </c>
      <c r="Q89" s="84">
        <v>1</v>
      </c>
      <c r="R89" s="84">
        <v>1</v>
      </c>
      <c r="S89" s="84">
        <v>1</v>
      </c>
      <c r="T89" s="84">
        <v>1</v>
      </c>
      <c r="U89" s="84">
        <v>1</v>
      </c>
      <c r="V89" s="84"/>
      <c r="W89" s="84">
        <v>1</v>
      </c>
      <c r="X89" s="84">
        <v>1</v>
      </c>
      <c r="Y89" s="84">
        <v>1</v>
      </c>
      <c r="Z89" s="132" t="str">
        <f>VLOOKUP(A89,DB_CAL_Q1_Q4!$A$4:$P$1328,13)</f>
        <v>Ninguna</v>
      </c>
      <c r="AA89" s="133" t="str">
        <f>VLOOKUP(A89,DB_ACS_Q1_Q4!$A$4:$AD$1328,13)</f>
        <v>Electricidad</v>
      </c>
      <c r="AB89" s="134" t="str">
        <f>VLOOKUP(A89,DB_REF_Q1_Q4!$A$4:$AD$1328,13)</f>
        <v>Ninguno</v>
      </c>
      <c r="AC89" s="16"/>
      <c r="AD89" s="27"/>
      <c r="AE89" s="27"/>
      <c r="AF89" s="27"/>
      <c r="AG89" s="27"/>
      <c r="AH89" s="27">
        <v>1</v>
      </c>
      <c r="AI89" s="55"/>
    </row>
    <row r="90" spans="1:35" ht="12" customHeight="1">
      <c r="A90" s="10">
        <v>86</v>
      </c>
      <c r="B90" s="98" t="s">
        <v>65</v>
      </c>
      <c r="C90" s="98" t="s">
        <v>65</v>
      </c>
      <c r="D90" s="11" t="s">
        <v>25</v>
      </c>
      <c r="E90" s="11" t="s">
        <v>303</v>
      </c>
      <c r="F90" s="12" t="s">
        <v>48</v>
      </c>
      <c r="G90" s="12" t="s">
        <v>310</v>
      </c>
      <c r="H90" s="12" t="s">
        <v>306</v>
      </c>
      <c r="I90" s="103" t="s">
        <v>505</v>
      </c>
      <c r="J90" s="11" t="str">
        <f>"≤12h"</f>
        <v>≤12h</v>
      </c>
      <c r="K90" s="12" t="s">
        <v>513</v>
      </c>
      <c r="L90" s="69" t="s">
        <v>518</v>
      </c>
      <c r="M90" s="83">
        <v>1</v>
      </c>
      <c r="N90" s="84">
        <v>1</v>
      </c>
      <c r="O90" s="84">
        <v>1</v>
      </c>
      <c r="P90" s="84">
        <v>1</v>
      </c>
      <c r="Q90" s="84">
        <v>1</v>
      </c>
      <c r="R90" s="84">
        <v>1</v>
      </c>
      <c r="S90" s="84"/>
      <c r="T90" s="84">
        <v>1</v>
      </c>
      <c r="U90" s="84">
        <v>1</v>
      </c>
      <c r="V90" s="84">
        <v>1</v>
      </c>
      <c r="W90" s="84">
        <v>1</v>
      </c>
      <c r="X90" s="84">
        <v>1</v>
      </c>
      <c r="Y90" s="84"/>
      <c r="Z90" s="132" t="str">
        <f>VLOOKUP(A90,DB_CAL_Q1_Q4!$A$4:$P$1328,13)</f>
        <v>Ninguna</v>
      </c>
      <c r="AA90" s="133" t="str">
        <f>VLOOKUP(A90,DB_ACS_Q1_Q4!$A$4:$AD$1328,13)</f>
        <v>Electricidad</v>
      </c>
      <c r="AB90" s="134" t="str">
        <f>VLOOKUP(A90,DB_REF_Q1_Q4!$A$4:$AD$1328,13)</f>
        <v>Ninguno</v>
      </c>
      <c r="AC90" s="16"/>
      <c r="AD90" s="27"/>
      <c r="AE90" s="27"/>
      <c r="AF90" s="27"/>
      <c r="AG90" s="27"/>
      <c r="AH90" s="27">
        <v>1</v>
      </c>
      <c r="AI90" s="55"/>
    </row>
    <row r="91" spans="1:35" ht="12" customHeight="1">
      <c r="A91" s="10">
        <v>87</v>
      </c>
      <c r="B91" s="98" t="s">
        <v>134</v>
      </c>
      <c r="C91" s="98" t="s">
        <v>131</v>
      </c>
      <c r="D91" s="11" t="s">
        <v>51</v>
      </c>
      <c r="E91" s="11" t="s">
        <v>304</v>
      </c>
      <c r="F91" s="12" t="s">
        <v>50</v>
      </c>
      <c r="G91" s="11" t="s">
        <v>511</v>
      </c>
      <c r="H91" s="12" t="s">
        <v>306</v>
      </c>
      <c r="I91" s="103" t="s">
        <v>504</v>
      </c>
      <c r="J91" s="12" t="str">
        <f t="shared" ref="J91:J99" si="3">"≥17h"</f>
        <v>≥17h</v>
      </c>
      <c r="K91" s="12" t="s">
        <v>47</v>
      </c>
      <c r="L91" s="69" t="s">
        <v>519</v>
      </c>
      <c r="M91" s="83">
        <v>1</v>
      </c>
      <c r="N91" s="84">
        <v>1</v>
      </c>
      <c r="O91" s="84">
        <v>1</v>
      </c>
      <c r="P91" s="84">
        <v>1</v>
      </c>
      <c r="Q91" s="84">
        <v>1</v>
      </c>
      <c r="R91" s="84">
        <v>1</v>
      </c>
      <c r="S91" s="84">
        <v>1</v>
      </c>
      <c r="T91" s="84">
        <v>1</v>
      </c>
      <c r="U91" s="84"/>
      <c r="V91" s="84">
        <v>1</v>
      </c>
      <c r="W91" s="84">
        <v>1</v>
      </c>
      <c r="X91" s="84">
        <v>1</v>
      </c>
      <c r="Y91" s="84">
        <v>1</v>
      </c>
      <c r="Z91" s="132" t="str">
        <f>VLOOKUP(A91,DB_CAL_Q1_Q4!$A$4:$P$1328,13)</f>
        <v>Gasóleo</v>
      </c>
      <c r="AA91" s="133" t="str">
        <f>VLOOKUP(A91,DB_ACS_Q1_Q4!$A$4:$AD$1328,13)</f>
        <v>Gasóleo</v>
      </c>
      <c r="AB91" s="134" t="str">
        <f>VLOOKUP(A91,DB_REF_Q1_Q4!$A$4:$AD$1328,13)</f>
        <v>Bomba de calor aire</v>
      </c>
      <c r="AC91" s="16"/>
      <c r="AD91" s="27"/>
      <c r="AE91" s="27"/>
      <c r="AF91" s="27"/>
      <c r="AG91" s="27"/>
      <c r="AH91" s="27"/>
      <c r="AI91" s="55">
        <v>1</v>
      </c>
    </row>
    <row r="92" spans="1:35" ht="12" customHeight="1">
      <c r="A92" s="10">
        <v>88</v>
      </c>
      <c r="B92" s="98" t="s">
        <v>134</v>
      </c>
      <c r="C92" s="98" t="s">
        <v>131</v>
      </c>
      <c r="D92" s="11" t="s">
        <v>51</v>
      </c>
      <c r="E92" s="11" t="s">
        <v>303</v>
      </c>
      <c r="F92" s="12" t="s">
        <v>49</v>
      </c>
      <c r="G92" s="11" t="s">
        <v>511</v>
      </c>
      <c r="H92" s="12" t="s">
        <v>307</v>
      </c>
      <c r="I92" s="103" t="s">
        <v>504</v>
      </c>
      <c r="J92" s="12" t="str">
        <f t="shared" si="3"/>
        <v>≥17h</v>
      </c>
      <c r="K92" s="12" t="s">
        <v>47</v>
      </c>
      <c r="L92" s="69" t="s">
        <v>519</v>
      </c>
      <c r="M92" s="83">
        <v>1</v>
      </c>
      <c r="N92" s="84">
        <v>1</v>
      </c>
      <c r="O92" s="84">
        <v>1</v>
      </c>
      <c r="P92" s="84">
        <v>1</v>
      </c>
      <c r="Q92" s="84">
        <v>1</v>
      </c>
      <c r="R92" s="84"/>
      <c r="S92" s="84">
        <v>1</v>
      </c>
      <c r="T92" s="84">
        <v>1</v>
      </c>
      <c r="U92" s="84">
        <v>1</v>
      </c>
      <c r="V92" s="84">
        <v>1</v>
      </c>
      <c r="W92" s="84">
        <v>1</v>
      </c>
      <c r="X92" s="84">
        <v>1</v>
      </c>
      <c r="Y92" s="84"/>
      <c r="Z92" s="132" t="str">
        <f>VLOOKUP(A92,DB_CAL_Q1_Q4!$A$4:$P$1328,13)</f>
        <v>Gas Natural</v>
      </c>
      <c r="AA92" s="133" t="str">
        <f>VLOOKUP(A92,DB_ACS_Q1_Q4!$A$4:$AD$1328,13)</f>
        <v>Gas Natural</v>
      </c>
      <c r="AB92" s="134" t="str">
        <f>VLOOKUP(A92,DB_REF_Q1_Q4!$A$4:$AD$1328,13)</f>
        <v>Ninguno</v>
      </c>
      <c r="AC92" s="16"/>
      <c r="AD92" s="27"/>
      <c r="AE92" s="27"/>
      <c r="AF92" s="27"/>
      <c r="AG92" s="27"/>
      <c r="AH92" s="27"/>
      <c r="AI92" s="55">
        <v>1</v>
      </c>
    </row>
    <row r="93" spans="1:35" ht="12" customHeight="1">
      <c r="A93" s="10">
        <v>89</v>
      </c>
      <c r="B93" s="98" t="s">
        <v>67</v>
      </c>
      <c r="C93" s="98" t="s">
        <v>67</v>
      </c>
      <c r="D93" s="11" t="s">
        <v>51</v>
      </c>
      <c r="E93" s="11" t="s">
        <v>304</v>
      </c>
      <c r="F93" s="12" t="s">
        <v>50</v>
      </c>
      <c r="G93" s="12" t="s">
        <v>310</v>
      </c>
      <c r="H93" s="12" t="s">
        <v>306</v>
      </c>
      <c r="I93" s="103" t="s">
        <v>504</v>
      </c>
      <c r="J93" s="12" t="str">
        <f t="shared" si="3"/>
        <v>≥17h</v>
      </c>
      <c r="K93" s="12" t="s">
        <v>512</v>
      </c>
      <c r="L93" s="69" t="s">
        <v>518</v>
      </c>
      <c r="M93" s="83"/>
      <c r="N93" s="84">
        <v>1</v>
      </c>
      <c r="O93" s="84">
        <v>1</v>
      </c>
      <c r="P93" s="84">
        <v>1</v>
      </c>
      <c r="Q93" s="84">
        <v>1</v>
      </c>
      <c r="R93" s="84">
        <v>1</v>
      </c>
      <c r="S93" s="84">
        <v>1</v>
      </c>
      <c r="T93" s="84">
        <v>1</v>
      </c>
      <c r="U93" s="84">
        <v>1</v>
      </c>
      <c r="V93" s="84">
        <v>1</v>
      </c>
      <c r="W93" s="84">
        <v>1</v>
      </c>
      <c r="X93" s="84">
        <v>1</v>
      </c>
      <c r="Y93" s="84">
        <v>1</v>
      </c>
      <c r="Z93" s="132" t="str">
        <f>VLOOKUP(A93,DB_CAL_Q1_Q4!$A$4:$P$1328,13)</f>
        <v>Bomba de calor aire</v>
      </c>
      <c r="AA93" s="133" t="str">
        <f>VLOOKUP(A93,DB_ACS_Q1_Q4!$A$4:$AD$1328,13)</f>
        <v>GLP</v>
      </c>
      <c r="AB93" s="134" t="str">
        <f>VLOOKUP(A93,DB_REF_Q1_Q4!$A$4:$AD$1328,13)</f>
        <v>Bomba de calor agua</v>
      </c>
      <c r="AC93" s="16"/>
      <c r="AD93" s="27"/>
      <c r="AE93" s="27"/>
      <c r="AF93" s="27"/>
      <c r="AG93" s="27"/>
      <c r="AH93" s="27">
        <v>1</v>
      </c>
      <c r="AI93" s="55"/>
    </row>
    <row r="94" spans="1:35" ht="12" customHeight="1">
      <c r="A94" s="10">
        <v>90</v>
      </c>
      <c r="B94" s="98" t="s">
        <v>139</v>
      </c>
      <c r="C94" s="98" t="s">
        <v>131</v>
      </c>
      <c r="D94" s="11" t="s">
        <v>52</v>
      </c>
      <c r="E94" s="11" t="s">
        <v>304</v>
      </c>
      <c r="F94" s="12" t="s">
        <v>50</v>
      </c>
      <c r="G94" s="11" t="s">
        <v>511</v>
      </c>
      <c r="H94" s="12" t="s">
        <v>306</v>
      </c>
      <c r="I94" s="103" t="s">
        <v>505</v>
      </c>
      <c r="J94" s="12" t="str">
        <f t="shared" si="3"/>
        <v>≥17h</v>
      </c>
      <c r="K94" s="12" t="s">
        <v>47</v>
      </c>
      <c r="L94" s="69" t="s">
        <v>519</v>
      </c>
      <c r="M94" s="83">
        <v>1</v>
      </c>
      <c r="N94" s="84">
        <v>1</v>
      </c>
      <c r="O94" s="84">
        <v>1</v>
      </c>
      <c r="P94" s="84">
        <v>1</v>
      </c>
      <c r="Q94" s="84">
        <v>1</v>
      </c>
      <c r="R94" s="84"/>
      <c r="S94" s="84">
        <v>1</v>
      </c>
      <c r="T94" s="84"/>
      <c r="U94" s="84"/>
      <c r="V94" s="84"/>
      <c r="W94" s="84"/>
      <c r="X94" s="84">
        <v>1</v>
      </c>
      <c r="Y94" s="84">
        <v>1</v>
      </c>
      <c r="Z94" s="132" t="str">
        <f>VLOOKUP(A94,DB_CAL_Q1_Q4!$A$4:$P$1328,13)</f>
        <v>Gasóleo</v>
      </c>
      <c r="AA94" s="133" t="str">
        <f>VLOOKUP(A94,DB_ACS_Q1_Q4!$A$4:$AD$1328,13)</f>
        <v>Gasóleo</v>
      </c>
      <c r="AB94" s="134" t="str">
        <f>VLOOKUP(A94,DB_REF_Q1_Q4!$A$4:$AD$1328,13)</f>
        <v>Ninguno</v>
      </c>
      <c r="AC94" s="16"/>
      <c r="AD94" s="27"/>
      <c r="AE94" s="27"/>
      <c r="AF94" s="27"/>
      <c r="AG94" s="27"/>
      <c r="AH94" s="27"/>
      <c r="AI94" s="55">
        <v>1</v>
      </c>
    </row>
    <row r="95" spans="1:35" ht="12" customHeight="1">
      <c r="A95" s="10">
        <v>91</v>
      </c>
      <c r="B95" s="98" t="s">
        <v>225</v>
      </c>
      <c r="C95" s="98" t="s">
        <v>69</v>
      </c>
      <c r="D95" s="11" t="s">
        <v>52</v>
      </c>
      <c r="E95" s="11" t="s">
        <v>303</v>
      </c>
      <c r="F95" s="12" t="s">
        <v>49</v>
      </c>
      <c r="G95" s="11" t="s">
        <v>511</v>
      </c>
      <c r="H95" s="12" t="s">
        <v>306</v>
      </c>
      <c r="I95" s="11" t="s">
        <v>504</v>
      </c>
      <c r="J95" s="12" t="str">
        <f t="shared" si="3"/>
        <v>≥17h</v>
      </c>
      <c r="K95" s="12" t="s">
        <v>512</v>
      </c>
      <c r="L95" s="69" t="s">
        <v>518</v>
      </c>
      <c r="M95" s="83">
        <v>1</v>
      </c>
      <c r="N95" s="84">
        <v>1</v>
      </c>
      <c r="O95" s="84">
        <v>1</v>
      </c>
      <c r="P95" s="84">
        <v>1</v>
      </c>
      <c r="Q95" s="84">
        <v>1</v>
      </c>
      <c r="R95" s="84">
        <v>1</v>
      </c>
      <c r="S95" s="84">
        <v>1</v>
      </c>
      <c r="T95" s="84">
        <v>1</v>
      </c>
      <c r="U95" s="84"/>
      <c r="V95" s="84">
        <v>1</v>
      </c>
      <c r="W95" s="84">
        <v>1</v>
      </c>
      <c r="X95" s="84"/>
      <c r="Y95" s="84">
        <v>1</v>
      </c>
      <c r="Z95" s="132" t="str">
        <f>VLOOKUP(A95,DB_CAL_Q1_Q4!$A$4:$P$1328,13)</f>
        <v>Electricidad</v>
      </c>
      <c r="AA95" s="133" t="str">
        <f>VLOOKUP(A95,DB_ACS_Q1_Q4!$A$4:$AD$1328,13)</f>
        <v>Electricidad</v>
      </c>
      <c r="AB95" s="134" t="str">
        <f>VLOOKUP(A95,DB_REF_Q1_Q4!$A$4:$AD$1328,13)</f>
        <v>Bomba de calor aire</v>
      </c>
      <c r="AC95" s="16"/>
      <c r="AD95" s="27"/>
      <c r="AE95" s="27"/>
      <c r="AF95" s="27"/>
      <c r="AG95" s="27"/>
      <c r="AH95" s="27"/>
      <c r="AI95" s="55">
        <v>1</v>
      </c>
    </row>
    <row r="96" spans="1:35" ht="12" customHeight="1">
      <c r="A96" s="10">
        <v>92</v>
      </c>
      <c r="B96" s="98" t="s">
        <v>74</v>
      </c>
      <c r="C96" s="98" t="s">
        <v>75</v>
      </c>
      <c r="D96" s="11" t="s">
        <v>51</v>
      </c>
      <c r="E96" s="11" t="s">
        <v>304</v>
      </c>
      <c r="F96" s="12" t="s">
        <v>48</v>
      </c>
      <c r="G96" s="12" t="s">
        <v>310</v>
      </c>
      <c r="H96" s="12" t="s">
        <v>306</v>
      </c>
      <c r="I96" s="103" t="s">
        <v>505</v>
      </c>
      <c r="J96" s="12" t="str">
        <f t="shared" si="3"/>
        <v>≥17h</v>
      </c>
      <c r="K96" s="12" t="s">
        <v>47</v>
      </c>
      <c r="L96" s="69" t="s">
        <v>519</v>
      </c>
      <c r="M96" s="83">
        <v>1</v>
      </c>
      <c r="N96" s="84">
        <v>1</v>
      </c>
      <c r="O96" s="84">
        <v>1</v>
      </c>
      <c r="P96" s="84">
        <v>1</v>
      </c>
      <c r="Q96" s="84">
        <v>1</v>
      </c>
      <c r="R96" s="84">
        <v>1</v>
      </c>
      <c r="S96" s="84">
        <v>1</v>
      </c>
      <c r="T96" s="84">
        <v>1</v>
      </c>
      <c r="U96" s="84">
        <v>1</v>
      </c>
      <c r="V96" s="84">
        <v>1</v>
      </c>
      <c r="W96" s="84">
        <v>1</v>
      </c>
      <c r="X96" s="84">
        <v>1</v>
      </c>
      <c r="Y96" s="84">
        <v>1</v>
      </c>
      <c r="Z96" s="132" t="str">
        <f>VLOOKUP(A96,DB_CAL_Q1_Q4!$A$4:$P$1328,13)</f>
        <v>Gas Natural</v>
      </c>
      <c r="AA96" s="133" t="str">
        <f>VLOOKUP(A96,DB_ACS_Q1_Q4!$A$4:$AD$1328,13)</f>
        <v>Gas Natural</v>
      </c>
      <c r="AB96" s="134" t="str">
        <f>VLOOKUP(A96,DB_REF_Q1_Q4!$A$4:$AD$1328,13)</f>
        <v>Ninguno</v>
      </c>
      <c r="AC96" s="16"/>
      <c r="AD96" s="27"/>
      <c r="AE96" s="27"/>
      <c r="AF96" s="27"/>
      <c r="AG96" s="27"/>
      <c r="AH96" s="27"/>
      <c r="AI96" s="55">
        <v>1</v>
      </c>
    </row>
    <row r="97" spans="1:35" ht="12" customHeight="1">
      <c r="A97" s="10">
        <v>93</v>
      </c>
      <c r="B97" s="98" t="s">
        <v>74</v>
      </c>
      <c r="C97" s="98" t="s">
        <v>75</v>
      </c>
      <c r="D97" s="11" t="s">
        <v>25</v>
      </c>
      <c r="E97" s="11" t="s">
        <v>303</v>
      </c>
      <c r="F97" s="12" t="s">
        <v>50</v>
      </c>
      <c r="G97" s="12" t="s">
        <v>510</v>
      </c>
      <c r="H97" s="12" t="s">
        <v>306</v>
      </c>
      <c r="I97" s="103" t="s">
        <v>505</v>
      </c>
      <c r="J97" s="12" t="str">
        <f t="shared" si="3"/>
        <v>≥17h</v>
      </c>
      <c r="K97" s="12" t="s">
        <v>512</v>
      </c>
      <c r="L97" s="69" t="s">
        <v>519</v>
      </c>
      <c r="M97" s="83">
        <v>1</v>
      </c>
      <c r="N97" s="84">
        <v>1</v>
      </c>
      <c r="O97" s="84">
        <v>1</v>
      </c>
      <c r="P97" s="84">
        <v>1</v>
      </c>
      <c r="Q97" s="84">
        <v>1</v>
      </c>
      <c r="R97" s="84">
        <v>1</v>
      </c>
      <c r="S97" s="84"/>
      <c r="T97" s="84">
        <v>1</v>
      </c>
      <c r="U97" s="84">
        <v>1</v>
      </c>
      <c r="V97" s="84">
        <v>1</v>
      </c>
      <c r="W97" s="84">
        <v>1</v>
      </c>
      <c r="X97" s="84">
        <v>1</v>
      </c>
      <c r="Y97" s="84"/>
      <c r="Z97" s="132" t="str">
        <f>VLOOKUP(A97,DB_CAL_Q1_Q4!$A$4:$P$1328,13)</f>
        <v>Gas Natural</v>
      </c>
      <c r="AA97" s="133" t="str">
        <f>VLOOKUP(A97,DB_ACS_Q1_Q4!$A$4:$AD$1328,13)</f>
        <v>Gas Natural</v>
      </c>
      <c r="AB97" s="134" t="str">
        <f>VLOOKUP(A97,DB_REF_Q1_Q4!$A$4:$AD$1328,13)</f>
        <v>Ninguno</v>
      </c>
      <c r="AC97" s="16">
        <v>1</v>
      </c>
      <c r="AD97" s="27"/>
      <c r="AE97" s="27"/>
      <c r="AF97" s="27"/>
      <c r="AG97" s="27"/>
      <c r="AH97" s="27"/>
      <c r="AI97" s="55"/>
    </row>
    <row r="98" spans="1:35" ht="12" customHeight="1">
      <c r="A98" s="10">
        <v>94</v>
      </c>
      <c r="B98" s="98" t="s">
        <v>213</v>
      </c>
      <c r="C98" s="98" t="s">
        <v>69</v>
      </c>
      <c r="D98" s="11" t="s">
        <v>52</v>
      </c>
      <c r="E98" s="11" t="s">
        <v>304</v>
      </c>
      <c r="F98" s="12" t="s">
        <v>49</v>
      </c>
      <c r="G98" s="12" t="s">
        <v>310</v>
      </c>
      <c r="H98" s="12" t="s">
        <v>306</v>
      </c>
      <c r="I98" s="11" t="s">
        <v>504</v>
      </c>
      <c r="J98" s="12" t="str">
        <f t="shared" si="3"/>
        <v>≥17h</v>
      </c>
      <c r="K98" s="12" t="s">
        <v>512</v>
      </c>
      <c r="L98" s="69" t="s">
        <v>518</v>
      </c>
      <c r="M98" s="83">
        <v>1</v>
      </c>
      <c r="N98" s="84">
        <v>1</v>
      </c>
      <c r="O98" s="84">
        <v>1</v>
      </c>
      <c r="P98" s="84">
        <v>1</v>
      </c>
      <c r="Q98" s="84">
        <v>1</v>
      </c>
      <c r="R98" s="84">
        <v>1</v>
      </c>
      <c r="S98" s="84">
        <v>1</v>
      </c>
      <c r="T98" s="84">
        <v>1</v>
      </c>
      <c r="U98" s="84">
        <v>1</v>
      </c>
      <c r="V98" s="84">
        <v>1</v>
      </c>
      <c r="W98" s="84">
        <v>1</v>
      </c>
      <c r="X98" s="84">
        <v>1</v>
      </c>
      <c r="Y98" s="84">
        <v>1</v>
      </c>
      <c r="Z98" s="132" t="str">
        <f>VLOOKUP(A98,DB_CAL_Q1_Q4!$A$4:$P$1328,13)</f>
        <v>Electricidad</v>
      </c>
      <c r="AA98" s="133" t="str">
        <f>VLOOKUP(A98,DB_ACS_Q1_Q4!$A$4:$AD$1328,13)</f>
        <v>Electricidad</v>
      </c>
      <c r="AB98" s="134" t="str">
        <f>VLOOKUP(A98,DB_REF_Q1_Q4!$A$4:$AD$1328,13)</f>
        <v>AC Eléctrico</v>
      </c>
      <c r="AC98" s="16"/>
      <c r="AD98" s="27"/>
      <c r="AE98" s="27"/>
      <c r="AF98" s="27"/>
      <c r="AG98" s="27"/>
      <c r="AH98" s="27"/>
      <c r="AI98" s="55">
        <v>1</v>
      </c>
    </row>
    <row r="99" spans="1:35" ht="12" customHeight="1">
      <c r="A99" s="10">
        <v>95</v>
      </c>
      <c r="B99" s="98" t="s">
        <v>97</v>
      </c>
      <c r="C99" s="98" t="s">
        <v>75</v>
      </c>
      <c r="D99" s="11" t="s">
        <v>51</v>
      </c>
      <c r="E99" s="11" t="s">
        <v>304</v>
      </c>
      <c r="F99" s="12" t="s">
        <v>48</v>
      </c>
      <c r="G99" s="12" t="s">
        <v>310</v>
      </c>
      <c r="H99" s="12" t="s">
        <v>306</v>
      </c>
      <c r="I99" s="103" t="s">
        <v>504</v>
      </c>
      <c r="J99" s="12" t="str">
        <f t="shared" si="3"/>
        <v>≥17h</v>
      </c>
      <c r="K99" s="12" t="s">
        <v>513</v>
      </c>
      <c r="L99" s="69" t="s">
        <v>519</v>
      </c>
      <c r="M99" s="83">
        <v>1</v>
      </c>
      <c r="N99" s="84">
        <v>1</v>
      </c>
      <c r="O99" s="84">
        <v>1</v>
      </c>
      <c r="P99" s="84">
        <v>1</v>
      </c>
      <c r="Q99" s="84">
        <v>1</v>
      </c>
      <c r="R99" s="84">
        <v>1</v>
      </c>
      <c r="S99" s="84"/>
      <c r="T99" s="84">
        <v>1</v>
      </c>
      <c r="U99" s="84">
        <v>1</v>
      </c>
      <c r="V99" s="84">
        <v>1</v>
      </c>
      <c r="W99" s="84">
        <v>1</v>
      </c>
      <c r="X99" s="84">
        <v>1</v>
      </c>
      <c r="Y99" s="84">
        <v>1</v>
      </c>
      <c r="Z99" s="132" t="str">
        <f>VLOOKUP(A99,DB_CAL_Q1_Q4!$A$4:$P$1328,13)</f>
        <v>Gas Natural</v>
      </c>
      <c r="AA99" s="133" t="str">
        <f>VLOOKUP(A99,DB_ACS_Q1_Q4!$A$4:$AD$1328,13)</f>
        <v>Gas Natural</v>
      </c>
      <c r="AB99" s="134" t="str">
        <f>VLOOKUP(A99,DB_REF_Q1_Q4!$A$4:$AD$1328,13)</f>
        <v>Ninguno</v>
      </c>
      <c r="AC99" s="16"/>
      <c r="AD99" s="27"/>
      <c r="AE99" s="27"/>
      <c r="AF99" s="27"/>
      <c r="AG99" s="27"/>
      <c r="AH99" s="27"/>
      <c r="AI99" s="55">
        <v>1</v>
      </c>
    </row>
    <row r="100" spans="1:35" ht="12" customHeight="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83">
        <v>1</v>
      </c>
      <c r="N100" s="84">
        <v>1</v>
      </c>
      <c r="O100" s="84">
        <v>1</v>
      </c>
      <c r="P100" s="84">
        <v>1</v>
      </c>
      <c r="Q100" s="84">
        <v>1</v>
      </c>
      <c r="R100" s="84">
        <v>1</v>
      </c>
      <c r="S100" s="84">
        <v>1</v>
      </c>
      <c r="T100" s="84">
        <v>1</v>
      </c>
      <c r="U100" s="84">
        <v>1</v>
      </c>
      <c r="V100" s="84">
        <v>1</v>
      </c>
      <c r="W100" s="84">
        <v>1</v>
      </c>
      <c r="X100" s="84">
        <v>1</v>
      </c>
      <c r="Y100" s="84">
        <v>1</v>
      </c>
      <c r="Z100" s="132" t="str">
        <f>VLOOKUP(A100,DB_CAL_Q1_Q4!$A$4:$P$1328,13)</f>
        <v>Ninguna</v>
      </c>
      <c r="AA100" s="133" t="str">
        <f>VLOOKUP(A100,DB_ACS_Q1_Q4!$A$4:$AD$1328,13)</f>
        <v>GLP</v>
      </c>
      <c r="AB100" s="134" t="str">
        <f>VLOOKUP(A100,DB_REF_Q1_Q4!$A$4:$AD$1328,13)</f>
        <v>Ninguno</v>
      </c>
      <c r="AC100" s="16"/>
      <c r="AD100" s="27"/>
      <c r="AE100" s="27"/>
      <c r="AF100" s="27"/>
      <c r="AG100" s="27"/>
      <c r="AH100" s="27">
        <v>1</v>
      </c>
      <c r="AI100" s="55"/>
    </row>
    <row r="101" spans="1:35" ht="12" customHeight="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83">
        <v>1</v>
      </c>
      <c r="N101" s="84">
        <v>1</v>
      </c>
      <c r="O101" s="84">
        <v>1</v>
      </c>
      <c r="P101" s="84">
        <v>1</v>
      </c>
      <c r="Q101" s="84">
        <v>1</v>
      </c>
      <c r="R101" s="84">
        <v>1</v>
      </c>
      <c r="S101" s="84">
        <v>1</v>
      </c>
      <c r="T101" s="84">
        <v>1</v>
      </c>
      <c r="U101" s="84">
        <v>1</v>
      </c>
      <c r="V101" s="84">
        <v>1</v>
      </c>
      <c r="W101" s="84">
        <v>1</v>
      </c>
      <c r="X101" s="84">
        <v>1</v>
      </c>
      <c r="Y101" s="84">
        <v>1</v>
      </c>
      <c r="Z101" s="132" t="str">
        <f>VLOOKUP(A101,DB_CAL_Q1_Q4!$A$4:$P$1328,13)</f>
        <v>Electricidad</v>
      </c>
      <c r="AA101" s="133" t="str">
        <f>VLOOKUP(A101,DB_ACS_Q1_Q4!$A$4:$AD$1328,13)</f>
        <v>GLP</v>
      </c>
      <c r="AB101" s="134" t="str">
        <f>VLOOKUP(A101,DB_REF_Q1_Q4!$A$4:$AD$1328,13)</f>
        <v>AC Eléctrico</v>
      </c>
      <c r="AC101" s="16"/>
      <c r="AD101" s="27"/>
      <c r="AE101" s="27"/>
      <c r="AF101" s="27"/>
      <c r="AG101" s="27"/>
      <c r="AH101" s="27">
        <v>1</v>
      </c>
      <c r="AI101" s="55"/>
    </row>
    <row r="102" spans="1:35" ht="12" customHeight="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83">
        <v>1</v>
      </c>
      <c r="N102" s="84">
        <v>1</v>
      </c>
      <c r="O102" s="84">
        <v>1</v>
      </c>
      <c r="P102" s="84">
        <v>1</v>
      </c>
      <c r="Q102" s="84">
        <v>1</v>
      </c>
      <c r="R102" s="84">
        <v>1</v>
      </c>
      <c r="S102" s="84">
        <v>1</v>
      </c>
      <c r="T102" s="84">
        <v>1</v>
      </c>
      <c r="U102" s="84">
        <v>1</v>
      </c>
      <c r="V102" s="84">
        <v>1</v>
      </c>
      <c r="W102" s="84">
        <v>1</v>
      </c>
      <c r="X102" s="84">
        <v>1</v>
      </c>
      <c r="Y102" s="84">
        <v>1</v>
      </c>
      <c r="Z102" s="132" t="str">
        <f>VLOOKUP(A102,DB_CAL_Q1_Q4!$A$4:$P$1328,13)</f>
        <v>Ninguna</v>
      </c>
      <c r="AA102" s="133" t="str">
        <f>VLOOKUP(A102,DB_ACS_Q1_Q4!$A$4:$AD$1328,13)</f>
        <v>Gas Natural</v>
      </c>
      <c r="AB102" s="134" t="str">
        <f>VLOOKUP(A102,DB_REF_Q1_Q4!$A$4:$AD$1328,13)</f>
        <v>AC Eléctrico</v>
      </c>
      <c r="AC102" s="16"/>
      <c r="AD102" s="27"/>
      <c r="AE102" s="27"/>
      <c r="AF102" s="27"/>
      <c r="AG102" s="27"/>
      <c r="AH102" s="27"/>
      <c r="AI102" s="55">
        <v>1</v>
      </c>
    </row>
    <row r="103" spans="1:35" ht="12" customHeight="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83">
        <v>1</v>
      </c>
      <c r="N103" s="84">
        <v>1</v>
      </c>
      <c r="O103" s="84">
        <v>1</v>
      </c>
      <c r="P103" s="84">
        <v>1</v>
      </c>
      <c r="Q103" s="84"/>
      <c r="R103" s="84"/>
      <c r="S103" s="84"/>
      <c r="T103" s="84"/>
      <c r="U103" s="84"/>
      <c r="V103" s="84"/>
      <c r="W103" s="84"/>
      <c r="X103" s="84"/>
      <c r="Y103" s="84"/>
      <c r="Z103" s="132" t="str">
        <f>VLOOKUP(A103,DB_CAL_Q1_Q4!$A$4:$P$1328,13)</f>
        <v>Electricidad</v>
      </c>
      <c r="AA103" s="133" t="str">
        <f>VLOOKUP(A103,DB_ACS_Q1_Q4!$A$4:$AD$1328,13)</f>
        <v>Electricidad</v>
      </c>
      <c r="AB103" s="134" t="str">
        <f>VLOOKUP(A103,DB_REF_Q1_Q4!$A$4:$AD$1328,13)</f>
        <v>Ninguno</v>
      </c>
      <c r="AC103" s="16"/>
      <c r="AD103" s="27"/>
      <c r="AE103" s="27"/>
      <c r="AF103" s="27"/>
      <c r="AG103" s="27"/>
      <c r="AH103" s="27"/>
      <c r="AI103" s="55">
        <v>1</v>
      </c>
    </row>
    <row r="104" spans="1:35" ht="12" customHeight="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83">
        <v>1</v>
      </c>
      <c r="N104" s="84">
        <v>1</v>
      </c>
      <c r="O104" s="84">
        <v>1</v>
      </c>
      <c r="P104" s="84">
        <v>1</v>
      </c>
      <c r="Q104" s="84"/>
      <c r="R104" s="84">
        <v>1</v>
      </c>
      <c r="S104" s="84">
        <v>1</v>
      </c>
      <c r="T104" s="84">
        <v>1</v>
      </c>
      <c r="U104" s="84"/>
      <c r="V104" s="84">
        <v>1</v>
      </c>
      <c r="W104" s="84">
        <v>1</v>
      </c>
      <c r="X104" s="84"/>
      <c r="Y104" s="84"/>
      <c r="Z104" s="132" t="str">
        <f>VLOOKUP(A104,DB_CAL_Q1_Q4!$A$4:$P$1328,13)</f>
        <v>Electricidad</v>
      </c>
      <c r="AA104" s="133" t="str">
        <f>VLOOKUP(A104,DB_ACS_Q1_Q4!$A$4:$AD$1328,13)</f>
        <v>GLP</v>
      </c>
      <c r="AB104" s="134" t="str">
        <f>VLOOKUP(A104,DB_REF_Q1_Q4!$A$4:$AD$1328,13)</f>
        <v>Bomba de calor agua</v>
      </c>
      <c r="AC104" s="16"/>
      <c r="AD104" s="27"/>
      <c r="AE104" s="27"/>
      <c r="AF104" s="27"/>
      <c r="AG104" s="27"/>
      <c r="AH104" s="27"/>
      <c r="AI104" s="55">
        <v>1</v>
      </c>
    </row>
    <row r="105" spans="1:35" ht="12" customHeight="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83">
        <v>1</v>
      </c>
      <c r="N105" s="84">
        <v>1</v>
      </c>
      <c r="O105" s="84">
        <v>1</v>
      </c>
      <c r="P105" s="84">
        <v>1</v>
      </c>
      <c r="Q105" s="84">
        <v>1</v>
      </c>
      <c r="R105" s="84"/>
      <c r="S105" s="84">
        <v>1</v>
      </c>
      <c r="T105" s="84">
        <v>1</v>
      </c>
      <c r="U105" s="84"/>
      <c r="V105" s="84">
        <v>1</v>
      </c>
      <c r="W105" s="84">
        <v>1</v>
      </c>
      <c r="X105" s="84">
        <v>1</v>
      </c>
      <c r="Y105" s="84">
        <v>1</v>
      </c>
      <c r="Z105" s="132" t="str">
        <f>VLOOKUP(A105,DB_CAL_Q1_Q4!$A$4:$P$1328,13)</f>
        <v>Gas Natural</v>
      </c>
      <c r="AA105" s="133" t="str">
        <f>VLOOKUP(A105,DB_ACS_Q1_Q4!$A$4:$AD$1328,13)</f>
        <v>Gas Natural</v>
      </c>
      <c r="AB105" s="134" t="str">
        <f>VLOOKUP(A105,DB_REF_Q1_Q4!$A$4:$AD$1328,13)</f>
        <v>Ninguno</v>
      </c>
      <c r="AC105" s="16"/>
      <c r="AD105" s="27"/>
      <c r="AE105" s="27"/>
      <c r="AF105" s="27"/>
      <c r="AG105" s="27"/>
      <c r="AH105" s="27"/>
      <c r="AI105" s="55">
        <v>1</v>
      </c>
    </row>
    <row r="106" spans="1:35" ht="12" customHeight="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83">
        <v>1</v>
      </c>
      <c r="N106" s="84">
        <v>1</v>
      </c>
      <c r="O106" s="84">
        <v>1</v>
      </c>
      <c r="P106" s="84">
        <v>1</v>
      </c>
      <c r="Q106" s="84">
        <v>1</v>
      </c>
      <c r="R106" s="84">
        <v>1</v>
      </c>
      <c r="S106" s="84">
        <v>1</v>
      </c>
      <c r="T106" s="84">
        <v>1</v>
      </c>
      <c r="U106" s="84">
        <v>1</v>
      </c>
      <c r="V106" s="84">
        <v>1</v>
      </c>
      <c r="W106" s="84">
        <v>1</v>
      </c>
      <c r="X106" s="84">
        <v>1</v>
      </c>
      <c r="Y106" s="84">
        <v>1</v>
      </c>
      <c r="Z106" s="132" t="str">
        <f>VLOOKUP(A106,DB_CAL_Q1_Q4!$A$4:$P$1328,13)</f>
        <v>Electricidad</v>
      </c>
      <c r="AA106" s="133" t="str">
        <f>VLOOKUP(A106,DB_ACS_Q1_Q4!$A$4:$AD$1328,13)</f>
        <v>Electricidad</v>
      </c>
      <c r="AB106" s="134" t="str">
        <f>VLOOKUP(A106,DB_REF_Q1_Q4!$A$4:$AD$1328,13)</f>
        <v>Bomba de calor agua</v>
      </c>
      <c r="AC106" s="16"/>
      <c r="AD106" s="27"/>
      <c r="AE106" s="27"/>
      <c r="AF106" s="27"/>
      <c r="AG106" s="27"/>
      <c r="AH106" s="27">
        <v>1</v>
      </c>
      <c r="AI106" s="55"/>
    </row>
    <row r="107" spans="1:35" ht="12" customHeight="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83">
        <v>1</v>
      </c>
      <c r="N107" s="84">
        <v>1</v>
      </c>
      <c r="O107" s="84">
        <v>1</v>
      </c>
      <c r="P107" s="84">
        <v>1</v>
      </c>
      <c r="Q107" s="84">
        <v>1</v>
      </c>
      <c r="R107" s="84"/>
      <c r="S107" s="84">
        <v>1</v>
      </c>
      <c r="T107" s="84">
        <v>1</v>
      </c>
      <c r="U107" s="84"/>
      <c r="V107" s="84">
        <v>1</v>
      </c>
      <c r="W107" s="84">
        <v>1</v>
      </c>
      <c r="X107" s="84">
        <v>1</v>
      </c>
      <c r="Y107" s="84">
        <v>1</v>
      </c>
      <c r="Z107" s="132" t="str">
        <f>VLOOKUP(A107,DB_CAL_Q1_Q4!$A$4:$P$1328,13)</f>
        <v>Gasóleo</v>
      </c>
      <c r="AA107" s="133" t="str">
        <f>VLOOKUP(A107,DB_ACS_Q1_Q4!$A$4:$AD$1328,13)</f>
        <v>Gasóleo</v>
      </c>
      <c r="AB107" s="134" t="str">
        <f>VLOOKUP(A107,DB_REF_Q1_Q4!$A$4:$AD$1328,13)</f>
        <v>Ninguno</v>
      </c>
      <c r="AC107" s="16"/>
      <c r="AD107" s="27"/>
      <c r="AE107" s="27"/>
      <c r="AF107" s="27"/>
      <c r="AG107" s="27"/>
      <c r="AH107" s="27"/>
      <c r="AI107" s="55">
        <v>1</v>
      </c>
    </row>
    <row r="108" spans="1:35" ht="12" customHeight="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83">
        <v>1</v>
      </c>
      <c r="N108" s="84">
        <v>1</v>
      </c>
      <c r="O108" s="84">
        <v>1</v>
      </c>
      <c r="P108" s="84">
        <v>1</v>
      </c>
      <c r="Q108" s="84">
        <v>1</v>
      </c>
      <c r="R108" s="84"/>
      <c r="S108" s="84">
        <v>1</v>
      </c>
      <c r="T108" s="84"/>
      <c r="U108" s="84"/>
      <c r="V108" s="84"/>
      <c r="W108" s="84"/>
      <c r="X108" s="84"/>
      <c r="Y108" s="84">
        <v>1</v>
      </c>
      <c r="Z108" s="132" t="str">
        <f>VLOOKUP(A108,DB_CAL_Q1_Q4!$A$4:$P$1328,13)</f>
        <v>Electricidad</v>
      </c>
      <c r="AA108" s="133" t="str">
        <f>VLOOKUP(A108,DB_ACS_Q1_Q4!$A$4:$AD$1328,13)</f>
        <v>Electricidad</v>
      </c>
      <c r="AB108" s="134" t="str">
        <f>VLOOKUP(A108,DB_REF_Q1_Q4!$A$4:$AD$1328,13)</f>
        <v>Bomba de calor aire</v>
      </c>
      <c r="AC108" s="16"/>
      <c r="AD108" s="27"/>
      <c r="AE108" s="27"/>
      <c r="AF108" s="27"/>
      <c r="AG108" s="27"/>
      <c r="AH108" s="27"/>
      <c r="AI108" s="55">
        <v>1</v>
      </c>
    </row>
    <row r="109" spans="1:35" ht="12" customHeight="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83">
        <v>1</v>
      </c>
      <c r="N109" s="84">
        <v>1</v>
      </c>
      <c r="O109" s="84">
        <v>1</v>
      </c>
      <c r="P109" s="84">
        <v>1</v>
      </c>
      <c r="Q109" s="84">
        <v>1</v>
      </c>
      <c r="R109" s="84"/>
      <c r="S109" s="84"/>
      <c r="T109" s="84">
        <v>1</v>
      </c>
      <c r="U109" s="84"/>
      <c r="V109" s="84">
        <v>1</v>
      </c>
      <c r="W109" s="84">
        <v>1</v>
      </c>
      <c r="X109" s="84">
        <v>1</v>
      </c>
      <c r="Y109" s="84">
        <v>1</v>
      </c>
      <c r="Z109" s="132" t="str">
        <f>VLOOKUP(A109,DB_CAL_Q1_Q4!$A$4:$P$1328,13)</f>
        <v>Gas Natural</v>
      </c>
      <c r="AA109" s="133" t="str">
        <f>VLOOKUP(A109,DB_ACS_Q1_Q4!$A$4:$AD$1328,13)</f>
        <v>Gas Natural</v>
      </c>
      <c r="AB109" s="134" t="str">
        <f>VLOOKUP(A109,DB_REF_Q1_Q4!$A$4:$AD$1328,13)</f>
        <v>Ninguno</v>
      </c>
      <c r="AC109" s="16">
        <v>1</v>
      </c>
      <c r="AD109" s="27"/>
      <c r="AE109" s="27"/>
      <c r="AF109" s="27"/>
      <c r="AG109" s="27"/>
      <c r="AH109" s="27"/>
      <c r="AI109" s="55"/>
    </row>
    <row r="110" spans="1:35" ht="12" customHeight="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83">
        <v>1</v>
      </c>
      <c r="N110" s="84">
        <v>1</v>
      </c>
      <c r="O110" s="84">
        <v>1</v>
      </c>
      <c r="P110" s="84">
        <v>1</v>
      </c>
      <c r="Q110" s="84"/>
      <c r="R110" s="84"/>
      <c r="S110" s="84">
        <v>1</v>
      </c>
      <c r="T110" s="84">
        <v>1</v>
      </c>
      <c r="U110" s="84">
        <v>1</v>
      </c>
      <c r="V110" s="84">
        <v>1</v>
      </c>
      <c r="W110" s="84">
        <v>1</v>
      </c>
      <c r="X110" s="84">
        <v>1</v>
      </c>
      <c r="Y110" s="84">
        <v>1</v>
      </c>
      <c r="Z110" s="132" t="str">
        <f>VLOOKUP(A110,DB_CAL_Q1_Q4!$A$4:$P$1328,13)</f>
        <v>Gas Natural</v>
      </c>
      <c r="AA110" s="133" t="str">
        <f>VLOOKUP(A110,DB_ACS_Q1_Q4!$A$4:$AD$1328,13)</f>
        <v>Gas Natural</v>
      </c>
      <c r="AB110" s="134" t="str">
        <f>VLOOKUP(A110,DB_REF_Q1_Q4!$A$4:$AD$1328,13)</f>
        <v>Ninguno</v>
      </c>
      <c r="AC110" s="16"/>
      <c r="AD110" s="27"/>
      <c r="AE110" s="27"/>
      <c r="AF110" s="27"/>
      <c r="AG110" s="27"/>
      <c r="AH110" s="27"/>
      <c r="AI110" s="55">
        <v>1</v>
      </c>
    </row>
    <row r="111" spans="1:35" ht="12" customHeight="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83">
        <v>1</v>
      </c>
      <c r="N111" s="84">
        <v>1</v>
      </c>
      <c r="O111" s="84">
        <v>1</v>
      </c>
      <c r="P111" s="84">
        <v>1</v>
      </c>
      <c r="Q111" s="84">
        <v>1</v>
      </c>
      <c r="R111" s="84">
        <v>1</v>
      </c>
      <c r="S111" s="84">
        <v>1</v>
      </c>
      <c r="T111" s="84">
        <v>1</v>
      </c>
      <c r="U111" s="84">
        <v>1</v>
      </c>
      <c r="V111" s="84">
        <v>1</v>
      </c>
      <c r="W111" s="84">
        <v>1</v>
      </c>
      <c r="X111" s="84">
        <v>1</v>
      </c>
      <c r="Y111" s="84">
        <v>1</v>
      </c>
      <c r="Z111" s="132" t="str">
        <f>VLOOKUP(A111,DB_CAL_Q1_Q4!$A$4:$P$1328,13)</f>
        <v>Gas Natural</v>
      </c>
      <c r="AA111" s="133" t="str">
        <f>VLOOKUP(A111,DB_ACS_Q1_Q4!$A$4:$AD$1328,13)</f>
        <v>Gas Natural</v>
      </c>
      <c r="AB111" s="134" t="str">
        <f>VLOOKUP(A111,DB_REF_Q1_Q4!$A$4:$AD$1328,13)</f>
        <v>Ninguno</v>
      </c>
      <c r="AC111" s="16"/>
      <c r="AD111" s="27"/>
      <c r="AE111" s="27"/>
      <c r="AF111" s="27"/>
      <c r="AG111" s="27"/>
      <c r="AH111" s="27"/>
      <c r="AI111" s="55">
        <v>1</v>
      </c>
    </row>
    <row r="112" spans="1:35" ht="12" customHeight="1">
      <c r="A112" s="10">
        <v>108</v>
      </c>
      <c r="B112" s="98" t="s">
        <v>125</v>
      </c>
      <c r="C112" s="98" t="s">
        <v>59</v>
      </c>
      <c r="D112" s="11" t="s">
        <v>51</v>
      </c>
      <c r="E112" s="11" t="s">
        <v>304</v>
      </c>
      <c r="F112" s="12" t="s">
        <v>50</v>
      </c>
      <c r="G112" s="12" t="s">
        <v>310</v>
      </c>
      <c r="H112" s="12" t="s">
        <v>306</v>
      </c>
      <c r="I112" s="11" t="s">
        <v>504</v>
      </c>
      <c r="J112" s="12" t="str">
        <f t="shared" ref="J112:J117" si="4">"≥17h"</f>
        <v>≥17h</v>
      </c>
      <c r="K112" s="12" t="s">
        <v>512</v>
      </c>
      <c r="L112" s="69" t="s">
        <v>518</v>
      </c>
      <c r="M112" s="83">
        <v>1</v>
      </c>
      <c r="N112" s="84">
        <v>1</v>
      </c>
      <c r="O112" s="84">
        <v>1</v>
      </c>
      <c r="P112" s="84">
        <v>1</v>
      </c>
      <c r="Q112" s="84">
        <v>1</v>
      </c>
      <c r="R112" s="84">
        <v>1</v>
      </c>
      <c r="S112" s="84">
        <v>1</v>
      </c>
      <c r="T112" s="84">
        <v>1</v>
      </c>
      <c r="U112" s="84">
        <v>1</v>
      </c>
      <c r="V112" s="84">
        <v>1</v>
      </c>
      <c r="W112" s="84">
        <v>1</v>
      </c>
      <c r="X112" s="84"/>
      <c r="Y112" s="84">
        <v>1</v>
      </c>
      <c r="Z112" s="132" t="str">
        <f>VLOOKUP(A112,DB_CAL_Q1_Q4!$A$4:$P$1328,13)</f>
        <v>Bomba de calor aire</v>
      </c>
      <c r="AA112" s="133" t="str">
        <f>VLOOKUP(A112,DB_ACS_Q1_Q4!$A$4:$AD$1328,13)</f>
        <v>Gas Natural</v>
      </c>
      <c r="AB112" s="134" t="str">
        <f>VLOOKUP(A112,DB_REF_Q1_Q4!$A$4:$AD$1328,13)</f>
        <v>Bomba de calor agua</v>
      </c>
      <c r="AC112" s="16">
        <v>1</v>
      </c>
      <c r="AD112" s="27"/>
      <c r="AE112" s="27"/>
      <c r="AF112" s="27"/>
      <c r="AG112" s="27"/>
      <c r="AH112" s="27"/>
      <c r="AI112" s="55"/>
    </row>
    <row r="113" spans="1:35" ht="12" customHeight="1">
      <c r="A113" s="10">
        <v>109</v>
      </c>
      <c r="B113" s="98" t="s">
        <v>88</v>
      </c>
      <c r="C113" s="98" t="s">
        <v>89</v>
      </c>
      <c r="D113" s="11" t="s">
        <v>51</v>
      </c>
      <c r="E113" s="11" t="s">
        <v>304</v>
      </c>
      <c r="F113" s="12" t="s">
        <v>49</v>
      </c>
      <c r="G113" s="12" t="s">
        <v>310</v>
      </c>
      <c r="H113" s="12" t="s">
        <v>306</v>
      </c>
      <c r="I113" s="12" t="s">
        <v>505</v>
      </c>
      <c r="J113" s="12" t="str">
        <f t="shared" si="4"/>
        <v>≥17h</v>
      </c>
      <c r="K113" s="12" t="s">
        <v>512</v>
      </c>
      <c r="L113" s="69" t="s">
        <v>520</v>
      </c>
      <c r="M113" s="83">
        <v>1</v>
      </c>
      <c r="N113" s="84">
        <v>1</v>
      </c>
      <c r="O113" s="84">
        <v>1</v>
      </c>
      <c r="P113" s="84">
        <v>1</v>
      </c>
      <c r="Q113" s="84">
        <v>1</v>
      </c>
      <c r="R113" s="84"/>
      <c r="S113" s="84">
        <v>1</v>
      </c>
      <c r="T113" s="84"/>
      <c r="U113" s="84">
        <v>1</v>
      </c>
      <c r="V113" s="84">
        <v>1</v>
      </c>
      <c r="W113" s="84">
        <v>1</v>
      </c>
      <c r="X113" s="84">
        <v>1</v>
      </c>
      <c r="Y113" s="84">
        <v>1</v>
      </c>
      <c r="Z113" s="132" t="str">
        <f>VLOOKUP(A113,DB_CAL_Q1_Q4!$A$4:$P$1328,13)</f>
        <v>Electricidad</v>
      </c>
      <c r="AA113" s="133" t="str">
        <f>VLOOKUP(A113,DB_ACS_Q1_Q4!$A$4:$AD$1328,13)</f>
        <v>GLP</v>
      </c>
      <c r="AB113" s="134" t="str">
        <f>VLOOKUP(A113,DB_REF_Q1_Q4!$A$4:$AD$1328,13)</f>
        <v>Ninguno</v>
      </c>
      <c r="AC113" s="16"/>
      <c r="AD113" s="27"/>
      <c r="AE113" s="27"/>
      <c r="AF113" s="27"/>
      <c r="AG113" s="27"/>
      <c r="AH113" s="27"/>
      <c r="AI113" s="55">
        <v>1</v>
      </c>
    </row>
    <row r="114" spans="1:35" ht="12" customHeight="1">
      <c r="A114" s="10">
        <v>110</v>
      </c>
      <c r="B114" s="98" t="s">
        <v>90</v>
      </c>
      <c r="C114" s="98" t="s">
        <v>89</v>
      </c>
      <c r="D114" s="11" t="s">
        <v>25</v>
      </c>
      <c r="E114" s="11" t="s">
        <v>304</v>
      </c>
      <c r="F114" s="12" t="s">
        <v>49</v>
      </c>
      <c r="G114" s="12" t="s">
        <v>510</v>
      </c>
      <c r="H114" s="12" t="s">
        <v>306</v>
      </c>
      <c r="I114" s="103" t="s">
        <v>505</v>
      </c>
      <c r="J114" s="12" t="str">
        <f t="shared" si="4"/>
        <v>≥17h</v>
      </c>
      <c r="K114" s="12" t="s">
        <v>512</v>
      </c>
      <c r="L114" s="69" t="s">
        <v>520</v>
      </c>
      <c r="M114" s="83">
        <v>1</v>
      </c>
      <c r="N114" s="84">
        <v>1</v>
      </c>
      <c r="O114" s="84">
        <v>1</v>
      </c>
      <c r="P114" s="84">
        <v>1</v>
      </c>
      <c r="Q114" s="84">
        <v>1</v>
      </c>
      <c r="R114" s="84">
        <v>1</v>
      </c>
      <c r="S114" s="84">
        <v>1</v>
      </c>
      <c r="T114" s="84">
        <v>1</v>
      </c>
      <c r="U114" s="84">
        <v>1</v>
      </c>
      <c r="V114" s="84">
        <v>1</v>
      </c>
      <c r="W114" s="84">
        <v>1</v>
      </c>
      <c r="X114" s="84">
        <v>1</v>
      </c>
      <c r="Y114" s="84"/>
      <c r="Z114" s="132" t="str">
        <f>VLOOKUP(A114,DB_CAL_Q1_Q4!$A$4:$P$1328,13)</f>
        <v>Gas Natural</v>
      </c>
      <c r="AA114" s="133" t="str">
        <f>VLOOKUP(A114,DB_ACS_Q1_Q4!$A$4:$AD$1328,13)</f>
        <v>Gas Natural</v>
      </c>
      <c r="AB114" s="134" t="str">
        <f>VLOOKUP(A114,DB_REF_Q1_Q4!$A$4:$AD$1328,13)</f>
        <v>Ninguno</v>
      </c>
      <c r="AC114" s="16">
        <v>1</v>
      </c>
      <c r="AD114" s="27"/>
      <c r="AE114" s="27"/>
      <c r="AF114" s="27"/>
      <c r="AG114" s="27"/>
      <c r="AH114" s="27"/>
      <c r="AI114" s="55"/>
    </row>
    <row r="115" spans="1:35" ht="12" customHeight="1">
      <c r="A115" s="10">
        <v>111</v>
      </c>
      <c r="B115" s="98" t="s">
        <v>241</v>
      </c>
      <c r="C115" s="98" t="s">
        <v>241</v>
      </c>
      <c r="D115" s="11" t="s">
        <v>51</v>
      </c>
      <c r="E115" s="11" t="s">
        <v>304</v>
      </c>
      <c r="F115" s="12" t="s">
        <v>48</v>
      </c>
      <c r="G115" s="12" t="s">
        <v>510</v>
      </c>
      <c r="H115" s="12" t="s">
        <v>308</v>
      </c>
      <c r="I115" s="11" t="s">
        <v>504</v>
      </c>
      <c r="J115" s="12" t="str">
        <f t="shared" si="4"/>
        <v>≥17h</v>
      </c>
      <c r="K115" s="12" t="s">
        <v>513</v>
      </c>
      <c r="L115" s="69" t="s">
        <v>519</v>
      </c>
      <c r="M115" s="83">
        <v>1</v>
      </c>
      <c r="N115" s="84">
        <v>1</v>
      </c>
      <c r="O115" s="84">
        <v>1</v>
      </c>
      <c r="P115" s="84">
        <v>1</v>
      </c>
      <c r="Q115" s="84">
        <v>1</v>
      </c>
      <c r="R115" s="84">
        <v>1</v>
      </c>
      <c r="S115" s="84">
        <v>1</v>
      </c>
      <c r="T115" s="84">
        <v>1</v>
      </c>
      <c r="U115" s="84">
        <v>1</v>
      </c>
      <c r="V115" s="84">
        <v>1</v>
      </c>
      <c r="W115" s="84">
        <v>1</v>
      </c>
      <c r="X115" s="84">
        <v>1</v>
      </c>
      <c r="Y115" s="84">
        <v>1</v>
      </c>
      <c r="Z115" s="132" t="str">
        <f>VLOOKUP(A115,DB_CAL_Q1_Q4!$A$4:$P$1328,13)</f>
        <v>Gas Natural</v>
      </c>
      <c r="AA115" s="133" t="str">
        <f>VLOOKUP(A115,DB_ACS_Q1_Q4!$A$4:$AD$1328,13)</f>
        <v>Gas Natural</v>
      </c>
      <c r="AB115" s="134" t="str">
        <f>VLOOKUP(A115,DB_REF_Q1_Q4!$A$4:$AD$1328,13)</f>
        <v>Ninguno</v>
      </c>
      <c r="AC115" s="16"/>
      <c r="AD115" s="27">
        <v>1</v>
      </c>
      <c r="AE115" s="27"/>
      <c r="AF115" s="27"/>
      <c r="AG115" s="27"/>
      <c r="AH115" s="27"/>
      <c r="AI115" s="55"/>
    </row>
    <row r="116" spans="1:35" ht="12" customHeight="1">
      <c r="A116" s="10">
        <v>112</v>
      </c>
      <c r="B116" s="98" t="s">
        <v>242</v>
      </c>
      <c r="C116" s="98" t="s">
        <v>241</v>
      </c>
      <c r="D116" s="11" t="s">
        <v>51</v>
      </c>
      <c r="E116" s="11" t="s">
        <v>304</v>
      </c>
      <c r="F116" s="12" t="s">
        <v>49</v>
      </c>
      <c r="G116" s="11" t="s">
        <v>511</v>
      </c>
      <c r="H116" s="12" t="s">
        <v>308</v>
      </c>
      <c r="I116" s="11" t="s">
        <v>507</v>
      </c>
      <c r="J116" s="12" t="str">
        <f t="shared" si="4"/>
        <v>≥17h</v>
      </c>
      <c r="K116" s="12" t="s">
        <v>512</v>
      </c>
      <c r="L116" s="69" t="s">
        <v>519</v>
      </c>
      <c r="M116" s="83">
        <v>1</v>
      </c>
      <c r="N116" s="84">
        <v>1</v>
      </c>
      <c r="O116" s="84">
        <v>1</v>
      </c>
      <c r="P116" s="84">
        <v>1</v>
      </c>
      <c r="Q116" s="84">
        <v>1</v>
      </c>
      <c r="R116" s="84">
        <v>1</v>
      </c>
      <c r="S116" s="84">
        <v>1</v>
      </c>
      <c r="T116" s="84">
        <v>1</v>
      </c>
      <c r="U116" s="84">
        <v>1</v>
      </c>
      <c r="V116" s="84">
        <v>1</v>
      </c>
      <c r="W116" s="84">
        <v>1</v>
      </c>
      <c r="X116" s="84">
        <v>1</v>
      </c>
      <c r="Y116" s="84">
        <v>1</v>
      </c>
      <c r="Z116" s="132" t="str">
        <f>VLOOKUP(A116,DB_CAL_Q1_Q4!$A$4:$P$1328,13)</f>
        <v>Gas Natural</v>
      </c>
      <c r="AA116" s="133" t="str">
        <f>VLOOKUP(A116,DB_ACS_Q1_Q4!$A$4:$AD$1328,13)</f>
        <v>Gas Natural</v>
      </c>
      <c r="AB116" s="134" t="str">
        <f>VLOOKUP(A116,DB_REF_Q1_Q4!$A$4:$AD$1328,13)</f>
        <v>Ninguno</v>
      </c>
      <c r="AC116" s="16"/>
      <c r="AD116" s="27">
        <v>1</v>
      </c>
      <c r="AE116" s="27"/>
      <c r="AF116" s="27"/>
      <c r="AG116" s="27"/>
      <c r="AH116" s="27"/>
      <c r="AI116" s="55"/>
    </row>
    <row r="117" spans="1:35" ht="12" customHeight="1">
      <c r="A117" s="10">
        <v>113</v>
      </c>
      <c r="B117" s="98" t="s">
        <v>90</v>
      </c>
      <c r="C117" s="98" t="s">
        <v>89</v>
      </c>
      <c r="D117" s="11" t="s">
        <v>25</v>
      </c>
      <c r="E117" s="11" t="s">
        <v>303</v>
      </c>
      <c r="F117" s="12" t="s">
        <v>50</v>
      </c>
      <c r="G117" s="12" t="s">
        <v>310</v>
      </c>
      <c r="H117" s="12" t="s">
        <v>306</v>
      </c>
      <c r="I117" s="103" t="s">
        <v>505</v>
      </c>
      <c r="J117" s="12" t="str">
        <f t="shared" si="4"/>
        <v>≥17h</v>
      </c>
      <c r="K117" s="12" t="s">
        <v>47</v>
      </c>
      <c r="L117" s="69" t="s">
        <v>520</v>
      </c>
      <c r="M117" s="83">
        <v>1</v>
      </c>
      <c r="N117" s="84">
        <v>1</v>
      </c>
      <c r="O117" s="84">
        <v>1</v>
      </c>
      <c r="P117" s="84">
        <v>1</v>
      </c>
      <c r="Q117" s="84"/>
      <c r="R117" s="84">
        <v>1</v>
      </c>
      <c r="S117" s="84">
        <v>1</v>
      </c>
      <c r="T117" s="84">
        <v>1</v>
      </c>
      <c r="U117" s="84">
        <v>1</v>
      </c>
      <c r="V117" s="84">
        <v>1</v>
      </c>
      <c r="W117" s="84">
        <v>1</v>
      </c>
      <c r="X117" s="84">
        <v>1</v>
      </c>
      <c r="Y117" s="84">
        <v>1</v>
      </c>
      <c r="Z117" s="132" t="str">
        <f>VLOOKUP(A117,DB_CAL_Q1_Q4!$A$4:$P$1328,13)</f>
        <v>Electricidad</v>
      </c>
      <c r="AA117" s="133" t="str">
        <f>VLOOKUP(A117,DB_ACS_Q1_Q4!$A$4:$AD$1328,13)</f>
        <v>Electricidad</v>
      </c>
      <c r="AB117" s="134" t="str">
        <f>VLOOKUP(A117,DB_REF_Q1_Q4!$A$4:$AD$1328,13)</f>
        <v>Ninguno</v>
      </c>
      <c r="AC117" s="16"/>
      <c r="AD117" s="27"/>
      <c r="AE117" s="27"/>
      <c r="AF117" s="27"/>
      <c r="AG117" s="27"/>
      <c r="AH117" s="27">
        <v>1</v>
      </c>
      <c r="AI117" s="55"/>
    </row>
    <row r="118" spans="1:35" ht="12" customHeight="1">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83">
        <v>1</v>
      </c>
      <c r="N118" s="84">
        <v>1</v>
      </c>
      <c r="O118" s="84">
        <v>1</v>
      </c>
      <c r="P118" s="84">
        <v>1</v>
      </c>
      <c r="Q118" s="84">
        <v>1</v>
      </c>
      <c r="R118" s="84">
        <v>1</v>
      </c>
      <c r="S118" s="84"/>
      <c r="T118" s="84">
        <v>1</v>
      </c>
      <c r="U118" s="84">
        <v>1</v>
      </c>
      <c r="V118" s="84">
        <v>1</v>
      </c>
      <c r="W118" s="84">
        <v>1</v>
      </c>
      <c r="X118" s="84">
        <v>1</v>
      </c>
      <c r="Y118" s="84"/>
      <c r="Z118" s="132" t="str">
        <f>VLOOKUP(A118,DB_CAL_Q1_Q4!$A$4:$P$1328,13)</f>
        <v>Gas Natural</v>
      </c>
      <c r="AA118" s="133" t="str">
        <f>VLOOKUP(A118,DB_ACS_Q1_Q4!$A$4:$AD$1328,13)</f>
        <v>Gas Natural</v>
      </c>
      <c r="AB118" s="134" t="str">
        <f>VLOOKUP(A118,DB_REF_Q1_Q4!$A$4:$AD$1328,13)</f>
        <v>Bomba de calor aire</v>
      </c>
      <c r="AC118" s="16"/>
      <c r="AD118" s="27"/>
      <c r="AE118" s="27"/>
      <c r="AF118" s="27"/>
      <c r="AG118" s="27"/>
      <c r="AH118" s="27"/>
      <c r="AI118" s="55">
        <v>1</v>
      </c>
    </row>
    <row r="119" spans="1:35" ht="12" customHeight="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83">
        <v>1</v>
      </c>
      <c r="N119" s="84">
        <v>1</v>
      </c>
      <c r="O119" s="84">
        <v>1</v>
      </c>
      <c r="P119" s="84">
        <v>1</v>
      </c>
      <c r="Q119" s="84">
        <v>1</v>
      </c>
      <c r="R119" s="84"/>
      <c r="S119" s="84">
        <v>1</v>
      </c>
      <c r="T119" s="84">
        <v>1</v>
      </c>
      <c r="U119" s="84"/>
      <c r="V119" s="84">
        <v>1</v>
      </c>
      <c r="W119" s="84">
        <v>1</v>
      </c>
      <c r="X119" s="84">
        <v>1</v>
      </c>
      <c r="Y119" s="84">
        <v>1</v>
      </c>
      <c r="Z119" s="132" t="str">
        <f>VLOOKUP(A119,DB_CAL_Q1_Q4!$A$4:$P$1328,13)</f>
        <v>Gas Natural</v>
      </c>
      <c r="AA119" s="133" t="str">
        <f>VLOOKUP(A119,DB_ACS_Q1_Q4!$A$4:$AD$1328,13)</f>
        <v>Gas Natural</v>
      </c>
      <c r="AB119" s="134" t="str">
        <f>VLOOKUP(A119,DB_REF_Q1_Q4!$A$4:$AD$1328,13)</f>
        <v>Ninguno</v>
      </c>
      <c r="AC119" s="16"/>
      <c r="AD119" s="27"/>
      <c r="AE119" s="27"/>
      <c r="AF119" s="27"/>
      <c r="AG119" s="27"/>
      <c r="AH119" s="27"/>
      <c r="AI119" s="55">
        <v>1</v>
      </c>
    </row>
    <row r="120" spans="1:35" ht="12" customHeight="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83">
        <v>1</v>
      </c>
      <c r="N120" s="84">
        <v>1</v>
      </c>
      <c r="O120" s="84">
        <v>1</v>
      </c>
      <c r="P120" s="84">
        <v>1</v>
      </c>
      <c r="Q120" s="84"/>
      <c r="R120" s="84">
        <v>1</v>
      </c>
      <c r="S120" s="84">
        <v>1</v>
      </c>
      <c r="T120" s="84">
        <v>1</v>
      </c>
      <c r="U120" s="84"/>
      <c r="V120" s="84">
        <v>1</v>
      </c>
      <c r="W120" s="84">
        <v>1</v>
      </c>
      <c r="X120" s="84">
        <v>1</v>
      </c>
      <c r="Y120" s="84">
        <v>1</v>
      </c>
      <c r="Z120" s="132" t="str">
        <f>VLOOKUP(A120,DB_CAL_Q1_Q4!$A$4:$P$1328,13)</f>
        <v>Gas Natural</v>
      </c>
      <c r="AA120" s="133" t="str">
        <f>VLOOKUP(A120,DB_ACS_Q1_Q4!$A$4:$AD$1328,13)</f>
        <v>Gas Natural</v>
      </c>
      <c r="AB120" s="134" t="str">
        <f>VLOOKUP(A120,DB_REF_Q1_Q4!$A$4:$AD$1328,13)</f>
        <v>Ninguno</v>
      </c>
      <c r="AC120" s="16"/>
      <c r="AD120" s="27"/>
      <c r="AE120" s="27"/>
      <c r="AF120" s="27"/>
      <c r="AG120" s="27"/>
      <c r="AH120" s="27"/>
      <c r="AI120" s="55">
        <v>1</v>
      </c>
    </row>
    <row r="121" spans="1:35" ht="12" customHeight="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83"/>
      <c r="N121" s="84"/>
      <c r="O121" s="84"/>
      <c r="P121" s="84"/>
      <c r="Q121" s="84"/>
      <c r="R121" s="84"/>
      <c r="S121" s="84"/>
      <c r="T121" s="84"/>
      <c r="U121" s="84"/>
      <c r="V121" s="84"/>
      <c r="W121" s="84"/>
      <c r="X121" s="84"/>
      <c r="Y121" s="84"/>
      <c r="Z121" s="132" t="str">
        <f>VLOOKUP(A121,DB_CAL_Q1_Q4!$A$4:$P$1328,13)</f>
        <v>Gasóleo</v>
      </c>
      <c r="AA121" s="133" t="str">
        <f>VLOOKUP(A121,DB_ACS_Q1_Q4!$A$4:$AD$1328,13)</f>
        <v>Gasóleo</v>
      </c>
      <c r="AB121" s="134" t="str">
        <f>VLOOKUP(A121,DB_REF_Q1_Q4!$A$4:$AD$1328,13)</f>
        <v>Ninguno</v>
      </c>
      <c r="AC121" s="16"/>
      <c r="AD121" s="27"/>
      <c r="AE121" s="27"/>
      <c r="AF121" s="27"/>
      <c r="AG121" s="27"/>
      <c r="AH121" s="27"/>
      <c r="AI121" s="55">
        <v>1</v>
      </c>
    </row>
    <row r="122" spans="1:35" ht="12" customHeight="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83">
        <v>1</v>
      </c>
      <c r="N122" s="84">
        <v>1</v>
      </c>
      <c r="O122" s="84">
        <v>1</v>
      </c>
      <c r="P122" s="84">
        <v>1</v>
      </c>
      <c r="Q122" s="84">
        <v>1</v>
      </c>
      <c r="R122" s="84">
        <v>1</v>
      </c>
      <c r="S122" s="84">
        <v>1</v>
      </c>
      <c r="T122" s="84">
        <v>1</v>
      </c>
      <c r="U122" s="84">
        <v>1</v>
      </c>
      <c r="V122" s="84">
        <v>1</v>
      </c>
      <c r="W122" s="84">
        <v>1</v>
      </c>
      <c r="X122" s="84">
        <v>1</v>
      </c>
      <c r="Y122" s="84">
        <v>1</v>
      </c>
      <c r="Z122" s="132" t="str">
        <f>VLOOKUP(A122,DB_CAL_Q1_Q4!$A$4:$P$1328,13)</f>
        <v>Gas Natural</v>
      </c>
      <c r="AA122" s="133" t="str">
        <f>VLOOKUP(A122,DB_ACS_Q1_Q4!$A$4:$AD$1328,13)</f>
        <v>Gas Natural</v>
      </c>
      <c r="AB122" s="134" t="str">
        <f>VLOOKUP(A122,DB_REF_Q1_Q4!$A$4:$AD$1328,13)</f>
        <v>Ninguno</v>
      </c>
      <c r="AC122" s="16"/>
      <c r="AD122" s="27"/>
      <c r="AE122" s="27"/>
      <c r="AF122" s="27"/>
      <c r="AG122" s="27"/>
      <c r="AH122" s="27"/>
      <c r="AI122" s="55">
        <v>1</v>
      </c>
    </row>
    <row r="123" spans="1:35" ht="12" customHeight="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83">
        <v>1</v>
      </c>
      <c r="N123" s="84">
        <v>1</v>
      </c>
      <c r="O123" s="84">
        <v>1</v>
      </c>
      <c r="P123" s="84">
        <v>1</v>
      </c>
      <c r="Q123" s="84">
        <v>1</v>
      </c>
      <c r="R123" s="84">
        <v>1</v>
      </c>
      <c r="S123" s="84">
        <v>1</v>
      </c>
      <c r="T123" s="84">
        <v>1</v>
      </c>
      <c r="U123" s="84">
        <v>1</v>
      </c>
      <c r="V123" s="84">
        <v>1</v>
      </c>
      <c r="W123" s="84">
        <v>1</v>
      </c>
      <c r="X123" s="84">
        <v>1</v>
      </c>
      <c r="Y123" s="84">
        <v>1</v>
      </c>
      <c r="Z123" s="132" t="str">
        <f>VLOOKUP(A123,DB_CAL_Q1_Q4!$A$4:$P$1328,13)</f>
        <v>Gas Natural</v>
      </c>
      <c r="AA123" s="133" t="str">
        <f>VLOOKUP(A123,DB_ACS_Q1_Q4!$A$4:$AD$1328,13)</f>
        <v>Gas Natural</v>
      </c>
      <c r="AB123" s="134" t="str">
        <f>VLOOKUP(A123,DB_REF_Q1_Q4!$A$4:$AD$1328,13)</f>
        <v>Ninguno</v>
      </c>
      <c r="AC123" s="16"/>
      <c r="AD123" s="27">
        <v>1</v>
      </c>
      <c r="AE123" s="27"/>
      <c r="AF123" s="27"/>
      <c r="AG123" s="27"/>
      <c r="AH123" s="27"/>
      <c r="AI123" s="55"/>
    </row>
    <row r="124" spans="1:35" ht="12" customHeight="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83"/>
      <c r="N124" s="84">
        <v>1</v>
      </c>
      <c r="O124" s="84">
        <v>1</v>
      </c>
      <c r="P124" s="84"/>
      <c r="Q124" s="84"/>
      <c r="R124" s="84">
        <v>1</v>
      </c>
      <c r="S124" s="84">
        <v>1</v>
      </c>
      <c r="T124" s="84">
        <v>1</v>
      </c>
      <c r="U124" s="84"/>
      <c r="V124" s="84"/>
      <c r="W124" s="84"/>
      <c r="X124" s="84">
        <v>1</v>
      </c>
      <c r="Y124" s="84">
        <v>1</v>
      </c>
      <c r="Z124" s="132" t="str">
        <f>VLOOKUP(A124,DB_CAL_Q1_Q4!$A$4:$P$1328,13)</f>
        <v>Gas Natural</v>
      </c>
      <c r="AA124" s="133" t="str">
        <f>VLOOKUP(A124,DB_ACS_Q1_Q4!$A$4:$AD$1328,13)</f>
        <v>Gas Natural</v>
      </c>
      <c r="AB124" s="134" t="str">
        <f>VLOOKUP(A124,DB_REF_Q1_Q4!$A$4:$AD$1328,13)</f>
        <v>Ninguno</v>
      </c>
      <c r="AC124" s="16">
        <v>1</v>
      </c>
      <c r="AD124" s="27"/>
      <c r="AE124" s="27"/>
      <c r="AF124" s="27"/>
      <c r="AG124" s="27"/>
      <c r="AH124" s="27"/>
      <c r="AI124" s="55"/>
    </row>
    <row r="125" spans="1:35" ht="12" customHeight="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83">
        <v>1</v>
      </c>
      <c r="N125" s="84">
        <v>1</v>
      </c>
      <c r="O125" s="84">
        <v>1</v>
      </c>
      <c r="P125" s="84">
        <v>1</v>
      </c>
      <c r="Q125" s="84">
        <v>1</v>
      </c>
      <c r="R125" s="84">
        <v>1</v>
      </c>
      <c r="S125" s="84">
        <v>1</v>
      </c>
      <c r="T125" s="84">
        <v>1</v>
      </c>
      <c r="U125" s="84">
        <v>1</v>
      </c>
      <c r="V125" s="84"/>
      <c r="W125" s="84">
        <v>1</v>
      </c>
      <c r="X125" s="84">
        <v>1</v>
      </c>
      <c r="Y125" s="84">
        <v>1</v>
      </c>
      <c r="Z125" s="132" t="str">
        <f>VLOOKUP(A125,DB_CAL_Q1_Q4!$A$4:$P$1328,13)</f>
        <v>Gasóleo</v>
      </c>
      <c r="AA125" s="133" t="str">
        <f>VLOOKUP(A125,DB_ACS_Q1_Q4!$A$4:$AD$1328,13)</f>
        <v>Gasóleo</v>
      </c>
      <c r="AB125" s="134" t="str">
        <f>VLOOKUP(A125,DB_REF_Q1_Q4!$A$4:$AD$1328,13)</f>
        <v>Ninguno</v>
      </c>
      <c r="AC125" s="16"/>
      <c r="AD125" s="27"/>
      <c r="AE125" s="27"/>
      <c r="AF125" s="27"/>
      <c r="AG125" s="27"/>
      <c r="AH125" s="27"/>
      <c r="AI125" s="55">
        <v>1</v>
      </c>
    </row>
    <row r="126" spans="1:35" ht="12" customHeight="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83">
        <v>1</v>
      </c>
      <c r="N126" s="84">
        <v>1</v>
      </c>
      <c r="O126" s="84">
        <v>1</v>
      </c>
      <c r="P126" s="84">
        <v>1</v>
      </c>
      <c r="Q126" s="84">
        <v>1</v>
      </c>
      <c r="R126" s="84">
        <v>1</v>
      </c>
      <c r="S126" s="84">
        <v>1</v>
      </c>
      <c r="T126" s="84">
        <v>1</v>
      </c>
      <c r="U126" s="84">
        <v>1</v>
      </c>
      <c r="V126" s="84">
        <v>1</v>
      </c>
      <c r="W126" s="84">
        <v>1</v>
      </c>
      <c r="X126" s="84">
        <v>1</v>
      </c>
      <c r="Y126" s="84">
        <v>1</v>
      </c>
      <c r="Z126" s="132" t="str">
        <f>VLOOKUP(A126,DB_CAL_Q1_Q4!$A$4:$P$1328,13)</f>
        <v>Gas Natural</v>
      </c>
      <c r="AA126" s="133" t="str">
        <f>VLOOKUP(A126,DB_ACS_Q1_Q4!$A$4:$AD$1328,13)</f>
        <v>Gas Natural</v>
      </c>
      <c r="AB126" s="134" t="str">
        <f>VLOOKUP(A126,DB_REF_Q1_Q4!$A$4:$AD$1328,13)</f>
        <v>Ninguno</v>
      </c>
      <c r="AC126" s="16"/>
      <c r="AD126" s="27">
        <v>1</v>
      </c>
      <c r="AE126" s="27"/>
      <c r="AF126" s="27"/>
      <c r="AG126" s="27"/>
      <c r="AH126" s="27"/>
      <c r="AI126" s="55"/>
    </row>
    <row r="127" spans="1:35" ht="12" customHeight="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83">
        <v>1</v>
      </c>
      <c r="N127" s="84">
        <v>1</v>
      </c>
      <c r="O127" s="84">
        <v>1</v>
      </c>
      <c r="P127" s="84">
        <v>1</v>
      </c>
      <c r="Q127" s="84">
        <v>1</v>
      </c>
      <c r="R127" s="84">
        <v>1</v>
      </c>
      <c r="S127" s="84">
        <v>1</v>
      </c>
      <c r="T127" s="84">
        <v>1</v>
      </c>
      <c r="U127" s="84">
        <v>1</v>
      </c>
      <c r="V127" s="84">
        <v>1</v>
      </c>
      <c r="W127" s="84">
        <v>1</v>
      </c>
      <c r="X127" s="84">
        <v>1</v>
      </c>
      <c r="Y127" s="84"/>
      <c r="Z127" s="132" t="str">
        <f>VLOOKUP(A127,DB_CAL_Q1_Q4!$A$4:$P$1328,13)</f>
        <v>Gas Natural</v>
      </c>
      <c r="AA127" s="133" t="str">
        <f>VLOOKUP(A127,DB_ACS_Q1_Q4!$A$4:$AD$1328,13)</f>
        <v>Gas Natural</v>
      </c>
      <c r="AB127" s="134" t="str">
        <f>VLOOKUP(A127,DB_REF_Q1_Q4!$A$4:$AD$1328,13)</f>
        <v>Ninguno</v>
      </c>
      <c r="AC127" s="16"/>
      <c r="AD127" s="27">
        <v>1</v>
      </c>
      <c r="AE127" s="27"/>
      <c r="AF127" s="27"/>
      <c r="AG127" s="27"/>
      <c r="AH127" s="27"/>
      <c r="AI127" s="55"/>
    </row>
    <row r="128" spans="1:35" ht="12" customHeight="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83">
        <v>1</v>
      </c>
      <c r="N128" s="84">
        <v>1</v>
      </c>
      <c r="O128" s="84">
        <v>1</v>
      </c>
      <c r="P128" s="84">
        <v>1</v>
      </c>
      <c r="Q128" s="84">
        <v>1</v>
      </c>
      <c r="R128" s="84"/>
      <c r="S128" s="84">
        <v>1</v>
      </c>
      <c r="T128" s="84">
        <v>1</v>
      </c>
      <c r="U128" s="84">
        <v>1</v>
      </c>
      <c r="V128" s="84">
        <v>1</v>
      </c>
      <c r="W128" s="84">
        <v>1</v>
      </c>
      <c r="X128" s="84">
        <v>1</v>
      </c>
      <c r="Y128" s="84">
        <v>1</v>
      </c>
      <c r="Z128" s="132" t="str">
        <f>VLOOKUP(A128,DB_CAL_Q1_Q4!$A$4:$P$1328,13)</f>
        <v>Gasóleo</v>
      </c>
      <c r="AA128" s="133" t="str">
        <f>VLOOKUP(A128,DB_ACS_Q1_Q4!$A$4:$AD$1328,13)</f>
        <v>Gasóleo</v>
      </c>
      <c r="AB128" s="134" t="str">
        <f>VLOOKUP(A128,DB_REF_Q1_Q4!$A$4:$AD$1328,13)</f>
        <v>Ninguno</v>
      </c>
      <c r="AC128" s="16"/>
      <c r="AD128" s="27"/>
      <c r="AE128" s="27"/>
      <c r="AF128" s="27"/>
      <c r="AG128" s="27"/>
      <c r="AH128" s="27"/>
      <c r="AI128" s="55">
        <v>1</v>
      </c>
    </row>
    <row r="129" spans="1:35" ht="12" customHeight="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83">
        <v>1</v>
      </c>
      <c r="N129" s="84">
        <v>1</v>
      </c>
      <c r="O129" s="84">
        <v>1</v>
      </c>
      <c r="P129" s="84">
        <v>1</v>
      </c>
      <c r="Q129" s="84">
        <v>1</v>
      </c>
      <c r="R129" s="84">
        <v>1</v>
      </c>
      <c r="S129" s="84"/>
      <c r="T129" s="84">
        <v>1</v>
      </c>
      <c r="U129" s="84">
        <v>1</v>
      </c>
      <c r="V129" s="84">
        <v>1</v>
      </c>
      <c r="W129" s="84">
        <v>1</v>
      </c>
      <c r="X129" s="84">
        <v>1</v>
      </c>
      <c r="Y129" s="84">
        <v>1</v>
      </c>
      <c r="Z129" s="132" t="str">
        <f>VLOOKUP(A129,DB_CAL_Q1_Q4!$A$4:$P$1328,13)</f>
        <v>Gasóleo</v>
      </c>
      <c r="AA129" s="133" t="str">
        <f>VLOOKUP(A129,DB_ACS_Q1_Q4!$A$4:$AD$1328,13)</f>
        <v>Gasóleo</v>
      </c>
      <c r="AB129" s="134" t="str">
        <f>VLOOKUP(A129,DB_REF_Q1_Q4!$A$4:$AD$1328,13)</f>
        <v>Ninguno</v>
      </c>
      <c r="AC129" s="16"/>
      <c r="AD129" s="27"/>
      <c r="AE129" s="27"/>
      <c r="AF129" s="27"/>
      <c r="AG129" s="27"/>
      <c r="AH129" s="27"/>
      <c r="AI129" s="55">
        <v>1</v>
      </c>
    </row>
    <row r="130" spans="1:35" ht="12" customHeight="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83">
        <v>1</v>
      </c>
      <c r="N130" s="84">
        <v>1</v>
      </c>
      <c r="O130" s="84">
        <v>1</v>
      </c>
      <c r="P130" s="84">
        <v>1</v>
      </c>
      <c r="Q130" s="84">
        <v>1</v>
      </c>
      <c r="R130" s="84">
        <v>1</v>
      </c>
      <c r="S130" s="84"/>
      <c r="T130" s="84">
        <v>1</v>
      </c>
      <c r="U130" s="84">
        <v>1</v>
      </c>
      <c r="V130" s="84">
        <v>1</v>
      </c>
      <c r="W130" s="84">
        <v>1</v>
      </c>
      <c r="X130" s="84">
        <v>1</v>
      </c>
      <c r="Y130" s="84"/>
      <c r="Z130" s="132" t="str">
        <f>VLOOKUP(A130,DB_CAL_Q1_Q4!$A$4:$P$1328,13)</f>
        <v>Gas Natural</v>
      </c>
      <c r="AA130" s="133" t="str">
        <f>VLOOKUP(A130,DB_ACS_Q1_Q4!$A$4:$AD$1328,13)</f>
        <v>Gas Natural</v>
      </c>
      <c r="AB130" s="134" t="str">
        <f>VLOOKUP(A130,DB_REF_Q1_Q4!$A$4:$AD$1328,13)</f>
        <v>Ninguno</v>
      </c>
      <c r="AC130" s="16"/>
      <c r="AD130" s="27">
        <v>1</v>
      </c>
      <c r="AE130" s="27"/>
      <c r="AF130" s="27"/>
      <c r="AG130" s="27"/>
      <c r="AH130" s="27"/>
      <c r="AI130" s="55"/>
    </row>
    <row r="131" spans="1:35" ht="12" customHeight="1">
      <c r="A131" s="10">
        <v>127</v>
      </c>
      <c r="B131" s="98" t="s">
        <v>119</v>
      </c>
      <c r="C131" s="98" t="s">
        <v>72</v>
      </c>
      <c r="D131" s="11" t="s">
        <v>52</v>
      </c>
      <c r="E131" s="11" t="s">
        <v>304</v>
      </c>
      <c r="F131" s="12" t="s">
        <v>49</v>
      </c>
      <c r="G131" s="12" t="s">
        <v>510</v>
      </c>
      <c r="H131" s="12" t="s">
        <v>307</v>
      </c>
      <c r="I131" s="103" t="s">
        <v>504</v>
      </c>
      <c r="J131" s="12" t="str">
        <f t="shared" ref="J131:J136" si="5">"≥17h"</f>
        <v>≥17h</v>
      </c>
      <c r="K131" s="12" t="s">
        <v>512</v>
      </c>
      <c r="L131" s="69" t="s">
        <v>519</v>
      </c>
      <c r="M131" s="83"/>
      <c r="N131" s="84"/>
      <c r="O131" s="84"/>
      <c r="P131" s="84"/>
      <c r="Q131" s="84"/>
      <c r="R131" s="84"/>
      <c r="S131" s="84"/>
      <c r="T131" s="84"/>
      <c r="U131" s="84"/>
      <c r="V131" s="84"/>
      <c r="W131" s="84"/>
      <c r="X131" s="84"/>
      <c r="Y131" s="84"/>
      <c r="Z131" s="132" t="str">
        <f>VLOOKUP(A131,DB_CAL_Q1_Q4!$A$4:$P$1328,13)</f>
        <v>Gasóleo</v>
      </c>
      <c r="AA131" s="133" t="str">
        <f>VLOOKUP(A131,DB_ACS_Q1_Q4!$A$4:$AD$1328,13)</f>
        <v>Gasóleo</v>
      </c>
      <c r="AB131" s="134" t="str">
        <f>VLOOKUP(A131,DB_REF_Q1_Q4!$A$4:$AD$1328,13)</f>
        <v>Ninguno</v>
      </c>
      <c r="AC131" s="16"/>
      <c r="AD131" s="27"/>
      <c r="AE131" s="27"/>
      <c r="AF131" s="27"/>
      <c r="AG131" s="27"/>
      <c r="AH131" s="27"/>
      <c r="AI131" s="55">
        <v>1</v>
      </c>
    </row>
    <row r="132" spans="1:35" ht="12" customHeight="1">
      <c r="A132" s="10">
        <v>128</v>
      </c>
      <c r="B132" s="98" t="s">
        <v>193</v>
      </c>
      <c r="C132" s="98" t="s">
        <v>193</v>
      </c>
      <c r="D132" s="11" t="s">
        <v>52</v>
      </c>
      <c r="E132" s="11" t="s">
        <v>304</v>
      </c>
      <c r="F132" s="12" t="s">
        <v>49</v>
      </c>
      <c r="G132" s="12" t="s">
        <v>510</v>
      </c>
      <c r="H132" s="12" t="s">
        <v>306</v>
      </c>
      <c r="I132" s="103" t="s">
        <v>504</v>
      </c>
      <c r="J132" s="12" t="str">
        <f t="shared" si="5"/>
        <v>≥17h</v>
      </c>
      <c r="K132" s="12" t="s">
        <v>512</v>
      </c>
      <c r="L132" s="69" t="s">
        <v>519</v>
      </c>
      <c r="M132" s="83"/>
      <c r="N132" s="84">
        <v>1</v>
      </c>
      <c r="O132" s="84">
        <v>1</v>
      </c>
      <c r="P132" s="84">
        <v>1</v>
      </c>
      <c r="Q132" s="84">
        <v>1</v>
      </c>
      <c r="R132" s="84">
        <v>1</v>
      </c>
      <c r="S132" s="84">
        <v>1</v>
      </c>
      <c r="T132" s="84">
        <v>1</v>
      </c>
      <c r="U132" s="84">
        <v>1</v>
      </c>
      <c r="V132" s="84">
        <v>1</v>
      </c>
      <c r="W132" s="84">
        <v>1</v>
      </c>
      <c r="X132" s="84">
        <v>1</v>
      </c>
      <c r="Y132" s="84">
        <v>1</v>
      </c>
      <c r="Z132" s="132" t="str">
        <f>VLOOKUP(A132,DB_CAL_Q1_Q4!$A$4:$P$1328,13)</f>
        <v>Gasóleo</v>
      </c>
      <c r="AA132" s="133" t="str">
        <f>VLOOKUP(A132,DB_ACS_Q1_Q4!$A$4:$AD$1328,13)</f>
        <v>Gasóleo</v>
      </c>
      <c r="AB132" s="134" t="str">
        <f>VLOOKUP(A132,DB_REF_Q1_Q4!$A$4:$AD$1328,13)</f>
        <v>Ninguno</v>
      </c>
      <c r="AC132" s="16"/>
      <c r="AD132" s="27">
        <v>1</v>
      </c>
      <c r="AE132" s="27"/>
      <c r="AF132" s="27"/>
      <c r="AG132" s="27"/>
      <c r="AH132" s="27"/>
      <c r="AI132" s="55"/>
    </row>
    <row r="133" spans="1:35" ht="12" customHeight="1">
      <c r="A133" s="10">
        <v>129</v>
      </c>
      <c r="B133" s="98" t="s">
        <v>196</v>
      </c>
      <c r="C133" s="98" t="s">
        <v>196</v>
      </c>
      <c r="D133" s="11" t="s">
        <v>51</v>
      </c>
      <c r="E133" s="11" t="s">
        <v>303</v>
      </c>
      <c r="F133" s="12" t="s">
        <v>48</v>
      </c>
      <c r="G133" s="12" t="s">
        <v>310</v>
      </c>
      <c r="H133" s="12" t="s">
        <v>306</v>
      </c>
      <c r="I133" s="12" t="s">
        <v>505</v>
      </c>
      <c r="J133" s="12" t="str">
        <f t="shared" si="5"/>
        <v>≥17h</v>
      </c>
      <c r="K133" s="12" t="s">
        <v>512</v>
      </c>
      <c r="L133" s="69" t="s">
        <v>519</v>
      </c>
      <c r="M133" s="83"/>
      <c r="N133" s="84">
        <v>1</v>
      </c>
      <c r="O133" s="84">
        <v>1</v>
      </c>
      <c r="P133" s="84">
        <v>1</v>
      </c>
      <c r="Q133" s="84">
        <v>1</v>
      </c>
      <c r="R133" s="84">
        <v>1</v>
      </c>
      <c r="S133" s="84">
        <v>1</v>
      </c>
      <c r="T133" s="84">
        <v>1</v>
      </c>
      <c r="U133" s="84">
        <v>1</v>
      </c>
      <c r="V133" s="84">
        <v>1</v>
      </c>
      <c r="W133" s="84">
        <v>1</v>
      </c>
      <c r="X133" s="84">
        <v>1</v>
      </c>
      <c r="Y133" s="84">
        <v>1</v>
      </c>
      <c r="Z133" s="132" t="str">
        <f>VLOOKUP(A133,DB_CAL_Q1_Q4!$A$4:$P$1328,13)</f>
        <v>Bomba de calor aire</v>
      </c>
      <c r="AA133" s="133" t="str">
        <f>VLOOKUP(A133,DB_ACS_Q1_Q4!$A$4:$AD$1328,13)</f>
        <v>Electricidad</v>
      </c>
      <c r="AB133" s="134" t="str">
        <f>VLOOKUP(A133,DB_REF_Q1_Q4!$A$4:$AD$1328,13)</f>
        <v>Bomba de calor aire</v>
      </c>
      <c r="AC133" s="16"/>
      <c r="AD133" s="27"/>
      <c r="AE133" s="27">
        <v>1</v>
      </c>
      <c r="AF133" s="27"/>
      <c r="AG133" s="27"/>
      <c r="AH133" s="27"/>
      <c r="AI133" s="55"/>
    </row>
    <row r="134" spans="1:35" ht="12" customHeight="1">
      <c r="A134" s="10">
        <v>130</v>
      </c>
      <c r="B134" s="98" t="s">
        <v>120</v>
      </c>
      <c r="C134" s="98" t="s">
        <v>72</v>
      </c>
      <c r="D134" s="11" t="s">
        <v>52</v>
      </c>
      <c r="E134" s="11" t="s">
        <v>304</v>
      </c>
      <c r="F134" s="12" t="s">
        <v>49</v>
      </c>
      <c r="G134" s="11" t="s">
        <v>511</v>
      </c>
      <c r="H134" s="12" t="s">
        <v>308</v>
      </c>
      <c r="I134" s="103" t="s">
        <v>504</v>
      </c>
      <c r="J134" s="12" t="str">
        <f t="shared" si="5"/>
        <v>≥17h</v>
      </c>
      <c r="K134" s="12" t="s">
        <v>512</v>
      </c>
      <c r="L134" s="69" t="s">
        <v>519</v>
      </c>
      <c r="M134" s="83">
        <v>1</v>
      </c>
      <c r="N134" s="84">
        <v>1</v>
      </c>
      <c r="O134" s="84">
        <v>1</v>
      </c>
      <c r="P134" s="84">
        <v>1</v>
      </c>
      <c r="Q134" s="84">
        <v>1</v>
      </c>
      <c r="R134" s="84">
        <v>1</v>
      </c>
      <c r="S134" s="84">
        <v>1</v>
      </c>
      <c r="T134" s="84">
        <v>1</v>
      </c>
      <c r="U134" s="84">
        <v>1</v>
      </c>
      <c r="V134" s="84">
        <v>1</v>
      </c>
      <c r="W134" s="84">
        <v>1</v>
      </c>
      <c r="X134" s="84">
        <v>1</v>
      </c>
      <c r="Y134" s="84">
        <v>1</v>
      </c>
      <c r="Z134" s="132" t="str">
        <f>VLOOKUP(A134,DB_CAL_Q1_Q4!$A$4:$P$1328,13)</f>
        <v>Electricidad</v>
      </c>
      <c r="AA134" s="133" t="str">
        <f>VLOOKUP(A134,DB_ACS_Q1_Q4!$A$4:$AD$1328,13)</f>
        <v>GLP</v>
      </c>
      <c r="AB134" s="134" t="str">
        <f>VLOOKUP(A134,DB_REF_Q1_Q4!$A$4:$AD$1328,13)</f>
        <v>Ninguno</v>
      </c>
      <c r="AC134" s="16"/>
      <c r="AD134" s="27"/>
      <c r="AE134" s="27"/>
      <c r="AF134" s="27"/>
      <c r="AG134" s="27"/>
      <c r="AH134" s="27">
        <v>1</v>
      </c>
      <c r="AI134" s="55"/>
    </row>
    <row r="135" spans="1:35" ht="12" customHeight="1">
      <c r="A135" s="10">
        <v>131</v>
      </c>
      <c r="B135" s="98" t="s">
        <v>236</v>
      </c>
      <c r="C135" s="98" t="s">
        <v>235</v>
      </c>
      <c r="D135" s="11" t="s">
        <v>25</v>
      </c>
      <c r="E135" s="11" t="s">
        <v>303</v>
      </c>
      <c r="F135" s="12" t="s">
        <v>48</v>
      </c>
      <c r="G135" s="12" t="s">
        <v>510</v>
      </c>
      <c r="H135" s="12" t="s">
        <v>306</v>
      </c>
      <c r="I135" s="103" t="s">
        <v>504</v>
      </c>
      <c r="J135" s="12" t="str">
        <f t="shared" si="5"/>
        <v>≥17h</v>
      </c>
      <c r="K135" s="12" t="s">
        <v>47</v>
      </c>
      <c r="L135" s="69" t="s">
        <v>519</v>
      </c>
      <c r="M135" s="83">
        <v>1</v>
      </c>
      <c r="N135" s="84">
        <v>1</v>
      </c>
      <c r="O135" s="84">
        <v>1</v>
      </c>
      <c r="P135" s="84">
        <v>1</v>
      </c>
      <c r="Q135" s="84">
        <v>1</v>
      </c>
      <c r="R135" s="84">
        <v>1</v>
      </c>
      <c r="S135" s="84"/>
      <c r="T135" s="84">
        <v>1</v>
      </c>
      <c r="U135" s="84">
        <v>1</v>
      </c>
      <c r="V135" s="84">
        <v>1</v>
      </c>
      <c r="W135" s="84">
        <v>1</v>
      </c>
      <c r="X135" s="84">
        <v>1</v>
      </c>
      <c r="Y135" s="84">
        <v>1</v>
      </c>
      <c r="Z135" s="132" t="str">
        <f>VLOOKUP(A135,DB_CAL_Q1_Q4!$A$4:$P$1328,13)</f>
        <v>Gas Natural</v>
      </c>
      <c r="AA135" s="133" t="str">
        <f>VLOOKUP(A135,DB_ACS_Q1_Q4!$A$4:$AD$1328,13)</f>
        <v>Gas Natural</v>
      </c>
      <c r="AB135" s="134" t="str">
        <f>VLOOKUP(A135,DB_REF_Q1_Q4!$A$4:$AD$1328,13)</f>
        <v>Ninguno</v>
      </c>
      <c r="AC135" s="16"/>
      <c r="AD135" s="27"/>
      <c r="AE135" s="27"/>
      <c r="AF135" s="27"/>
      <c r="AG135" s="27"/>
      <c r="AH135" s="27"/>
      <c r="AI135" s="55">
        <v>1</v>
      </c>
    </row>
    <row r="136" spans="1:35" ht="12" customHeight="1">
      <c r="A136" s="10">
        <v>132</v>
      </c>
      <c r="B136" s="98" t="s">
        <v>121</v>
      </c>
      <c r="C136" s="98" t="s">
        <v>72</v>
      </c>
      <c r="D136" s="11" t="s">
        <v>52</v>
      </c>
      <c r="E136" s="11" t="s">
        <v>304</v>
      </c>
      <c r="F136" s="12" t="s">
        <v>49</v>
      </c>
      <c r="G136" s="11" t="s">
        <v>511</v>
      </c>
      <c r="H136" s="12" t="s">
        <v>308</v>
      </c>
      <c r="I136" s="103" t="s">
        <v>505</v>
      </c>
      <c r="J136" s="12" t="str">
        <f t="shared" si="5"/>
        <v>≥17h</v>
      </c>
      <c r="K136" s="12" t="s">
        <v>512</v>
      </c>
      <c r="L136" s="69" t="s">
        <v>519</v>
      </c>
      <c r="M136" s="83">
        <v>1</v>
      </c>
      <c r="N136" s="84">
        <v>1</v>
      </c>
      <c r="O136" s="84">
        <v>1</v>
      </c>
      <c r="P136" s="84">
        <v>1</v>
      </c>
      <c r="Q136" s="84">
        <v>1</v>
      </c>
      <c r="R136" s="84"/>
      <c r="S136" s="84">
        <v>1</v>
      </c>
      <c r="T136" s="84"/>
      <c r="U136" s="84"/>
      <c r="V136" s="84"/>
      <c r="W136" s="84">
        <v>1</v>
      </c>
      <c r="X136" s="84">
        <v>1</v>
      </c>
      <c r="Y136" s="84">
        <v>1</v>
      </c>
      <c r="Z136" s="132" t="str">
        <f>VLOOKUP(A136,DB_CAL_Q1_Q4!$A$4:$P$1328,13)</f>
        <v>Electricidad</v>
      </c>
      <c r="AA136" s="133" t="str">
        <f>VLOOKUP(A136,DB_ACS_Q1_Q4!$A$4:$AD$1328,13)</f>
        <v>Electricidad</v>
      </c>
      <c r="AB136" s="134" t="str">
        <f>VLOOKUP(A136,DB_REF_Q1_Q4!$A$4:$AD$1328,13)</f>
        <v>Ninguno</v>
      </c>
      <c r="AC136" s="16"/>
      <c r="AD136" s="27"/>
      <c r="AE136" s="27"/>
      <c r="AF136" s="27"/>
      <c r="AG136" s="27"/>
      <c r="AH136" s="27"/>
      <c r="AI136" s="55">
        <v>1</v>
      </c>
    </row>
    <row r="137" spans="1:35" ht="12" customHeight="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83">
        <v>1</v>
      </c>
      <c r="N137" s="84">
        <v>1</v>
      </c>
      <c r="O137" s="84">
        <v>1</v>
      </c>
      <c r="P137" s="84">
        <v>1</v>
      </c>
      <c r="Q137" s="84">
        <v>1</v>
      </c>
      <c r="R137" s="84">
        <v>1</v>
      </c>
      <c r="S137" s="84">
        <v>1</v>
      </c>
      <c r="T137" s="84">
        <v>1</v>
      </c>
      <c r="U137" s="84">
        <v>1</v>
      </c>
      <c r="V137" s="84">
        <v>1</v>
      </c>
      <c r="W137" s="84">
        <v>1</v>
      </c>
      <c r="X137" s="84">
        <v>1</v>
      </c>
      <c r="Y137" s="84">
        <v>1</v>
      </c>
      <c r="Z137" s="132" t="str">
        <f>VLOOKUP(A137,DB_CAL_Q1_Q4!$A$4:$P$1328,13)</f>
        <v>Gas Natural</v>
      </c>
      <c r="AA137" s="133" t="str">
        <f>VLOOKUP(A137,DB_ACS_Q1_Q4!$A$4:$AD$1328,13)</f>
        <v>Gas Natural</v>
      </c>
      <c r="AB137" s="134" t="str">
        <f>VLOOKUP(A137,DB_REF_Q1_Q4!$A$4:$AD$1328,13)</f>
        <v>Ninguno</v>
      </c>
      <c r="AC137" s="16"/>
      <c r="AD137" s="27"/>
      <c r="AE137" s="27"/>
      <c r="AF137" s="27"/>
      <c r="AG137" s="27"/>
      <c r="AH137" s="27">
        <v>1</v>
      </c>
      <c r="AI137" s="55"/>
    </row>
    <row r="138" spans="1:35" ht="12" customHeight="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83"/>
      <c r="N138" s="84"/>
      <c r="O138" s="84"/>
      <c r="P138" s="84">
        <v>1</v>
      </c>
      <c r="Q138" s="84"/>
      <c r="R138" s="84"/>
      <c r="S138" s="84"/>
      <c r="T138" s="84"/>
      <c r="U138" s="84"/>
      <c r="V138" s="84"/>
      <c r="W138" s="84"/>
      <c r="X138" s="84"/>
      <c r="Y138" s="84"/>
      <c r="Z138" s="132" t="str">
        <f>VLOOKUP(A138,DB_CAL_Q1_Q4!$A$4:$P$1328,13)</f>
        <v>Otros</v>
      </c>
      <c r="AA138" s="133" t="str">
        <f>VLOOKUP(A138,DB_ACS_Q1_Q4!$A$4:$AD$1328,13)</f>
        <v>Electricidad</v>
      </c>
      <c r="AB138" s="134" t="str">
        <f>VLOOKUP(A138,DB_REF_Q1_Q4!$A$4:$AD$1328,13)</f>
        <v>Ninguno</v>
      </c>
      <c r="AC138" s="16"/>
      <c r="AD138" s="27"/>
      <c r="AE138" s="27"/>
      <c r="AF138" s="27"/>
      <c r="AG138" s="27"/>
      <c r="AH138" s="27"/>
      <c r="AI138" s="55">
        <v>1</v>
      </c>
    </row>
    <row r="139" spans="1:35" ht="12" customHeight="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83">
        <v>1</v>
      </c>
      <c r="N139" s="84">
        <v>1</v>
      </c>
      <c r="O139" s="84">
        <v>1</v>
      </c>
      <c r="P139" s="84">
        <v>1</v>
      </c>
      <c r="Q139" s="84">
        <v>1</v>
      </c>
      <c r="R139" s="84">
        <v>1</v>
      </c>
      <c r="S139" s="84">
        <v>1</v>
      </c>
      <c r="T139" s="84">
        <v>1</v>
      </c>
      <c r="U139" s="84">
        <v>1</v>
      </c>
      <c r="V139" s="84">
        <v>1</v>
      </c>
      <c r="W139" s="84">
        <v>1</v>
      </c>
      <c r="X139" s="84">
        <v>1</v>
      </c>
      <c r="Y139" s="84">
        <v>1</v>
      </c>
      <c r="Z139" s="132" t="str">
        <f>VLOOKUP(A139,DB_CAL_Q1_Q4!$A$4:$P$1328,13)</f>
        <v>Carbón</v>
      </c>
      <c r="AA139" s="133" t="str">
        <f>VLOOKUP(A139,DB_ACS_Q1_Q4!$A$4:$AD$1328,13)</f>
        <v>GLP</v>
      </c>
      <c r="AB139" s="134" t="str">
        <f>VLOOKUP(A139,DB_REF_Q1_Q4!$A$4:$AD$1328,13)</f>
        <v>Ninguno</v>
      </c>
      <c r="AC139" s="16"/>
      <c r="AD139" s="27">
        <v>1</v>
      </c>
      <c r="AE139" s="27"/>
      <c r="AF139" s="27"/>
      <c r="AG139" s="27"/>
      <c r="AH139" s="27"/>
      <c r="AI139" s="55"/>
    </row>
    <row r="140" spans="1:35" ht="12" customHeight="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83">
        <v>1</v>
      </c>
      <c r="N140" s="84">
        <v>1</v>
      </c>
      <c r="O140" s="84">
        <v>1</v>
      </c>
      <c r="P140" s="84">
        <v>1</v>
      </c>
      <c r="Q140" s="84">
        <v>1</v>
      </c>
      <c r="R140" s="84">
        <v>1</v>
      </c>
      <c r="S140" s="84">
        <v>1</v>
      </c>
      <c r="T140" s="84">
        <v>1</v>
      </c>
      <c r="U140" s="84">
        <v>1</v>
      </c>
      <c r="V140" s="84">
        <v>1</v>
      </c>
      <c r="W140" s="84">
        <v>1</v>
      </c>
      <c r="X140" s="84">
        <v>1</v>
      </c>
      <c r="Y140" s="84">
        <v>1</v>
      </c>
      <c r="Z140" s="132" t="str">
        <f>VLOOKUP(A140,DB_CAL_Q1_Q4!$A$4:$P$1328,13)</f>
        <v>Gasóleo</v>
      </c>
      <c r="AA140" s="133" t="str">
        <f>VLOOKUP(A140,DB_ACS_Q1_Q4!$A$4:$AD$1328,13)</f>
        <v>Gasóleo</v>
      </c>
      <c r="AB140" s="134" t="str">
        <f>VLOOKUP(A140,DB_REF_Q1_Q4!$A$4:$AD$1328,13)</f>
        <v>Ninguno</v>
      </c>
      <c r="AC140" s="16"/>
      <c r="AD140" s="27">
        <v>1</v>
      </c>
      <c r="AE140" s="27"/>
      <c r="AF140" s="27"/>
      <c r="AG140" s="27"/>
      <c r="AH140" s="27"/>
      <c r="AI140" s="55"/>
    </row>
    <row r="141" spans="1:35" ht="12" customHeight="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83">
        <v>1</v>
      </c>
      <c r="N141" s="84">
        <v>1</v>
      </c>
      <c r="O141" s="84">
        <v>1</v>
      </c>
      <c r="P141" s="84">
        <v>1</v>
      </c>
      <c r="Q141" s="84">
        <v>1</v>
      </c>
      <c r="R141" s="84">
        <v>1</v>
      </c>
      <c r="S141" s="84">
        <v>1</v>
      </c>
      <c r="T141" s="84">
        <v>1</v>
      </c>
      <c r="U141" s="84">
        <v>1</v>
      </c>
      <c r="V141" s="84">
        <v>1</v>
      </c>
      <c r="W141" s="84">
        <v>1</v>
      </c>
      <c r="X141" s="84">
        <v>1</v>
      </c>
      <c r="Y141" s="84">
        <v>1</v>
      </c>
      <c r="Z141" s="132" t="str">
        <f>VLOOKUP(A141,DB_CAL_Q1_Q4!$A$4:$P$1328,13)</f>
        <v>Gasóleo</v>
      </c>
      <c r="AA141" s="133" t="str">
        <f>VLOOKUP(A141,DB_ACS_Q1_Q4!$A$4:$AD$1328,13)</f>
        <v>Gasóleo</v>
      </c>
      <c r="AB141" s="134" t="str">
        <f>VLOOKUP(A141,DB_REF_Q1_Q4!$A$4:$AD$1328,13)</f>
        <v>Ninguno</v>
      </c>
      <c r="AC141" s="16"/>
      <c r="AD141" s="27">
        <v>1</v>
      </c>
      <c r="AE141" s="27"/>
      <c r="AF141" s="27"/>
      <c r="AG141" s="27"/>
      <c r="AH141" s="27"/>
      <c r="AI141" s="55"/>
    </row>
    <row r="142" spans="1:35" ht="12" customHeight="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83">
        <v>1</v>
      </c>
      <c r="N142" s="84">
        <v>1</v>
      </c>
      <c r="O142" s="84">
        <v>1</v>
      </c>
      <c r="P142" s="84">
        <v>1</v>
      </c>
      <c r="Q142" s="84"/>
      <c r="R142" s="84"/>
      <c r="S142" s="84">
        <v>1</v>
      </c>
      <c r="T142" s="84">
        <v>1</v>
      </c>
      <c r="U142" s="84">
        <v>1</v>
      </c>
      <c r="V142" s="84">
        <v>1</v>
      </c>
      <c r="W142" s="84">
        <v>1</v>
      </c>
      <c r="X142" s="84">
        <v>1</v>
      </c>
      <c r="Y142" s="84">
        <v>1</v>
      </c>
      <c r="Z142" s="132" t="str">
        <f>VLOOKUP(A142,DB_CAL_Q1_Q4!$A$4:$P$1328,13)</f>
        <v>Gas Natural</v>
      </c>
      <c r="AA142" s="133" t="str">
        <f>VLOOKUP(A142,DB_ACS_Q1_Q4!$A$4:$AD$1328,13)</f>
        <v>Gas Natural</v>
      </c>
      <c r="AB142" s="134" t="str">
        <f>VLOOKUP(A142,DB_REF_Q1_Q4!$A$4:$AD$1328,13)</f>
        <v>Ninguno</v>
      </c>
      <c r="AC142" s="16"/>
      <c r="AD142" s="27"/>
      <c r="AE142" s="27"/>
      <c r="AF142" s="27"/>
      <c r="AG142" s="27"/>
      <c r="AH142" s="27"/>
      <c r="AI142" s="55">
        <v>1</v>
      </c>
    </row>
    <row r="143" spans="1:35" ht="12" customHeight="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83">
        <v>1</v>
      </c>
      <c r="N143" s="84">
        <v>1</v>
      </c>
      <c r="O143" s="84">
        <v>1</v>
      </c>
      <c r="P143" s="84">
        <v>1</v>
      </c>
      <c r="Q143" s="84">
        <v>1</v>
      </c>
      <c r="R143" s="84"/>
      <c r="S143" s="84">
        <v>1</v>
      </c>
      <c r="T143" s="84"/>
      <c r="U143" s="84"/>
      <c r="V143" s="84">
        <v>1</v>
      </c>
      <c r="W143" s="84">
        <v>1</v>
      </c>
      <c r="X143" s="84">
        <v>1</v>
      </c>
      <c r="Y143" s="84">
        <v>1</v>
      </c>
      <c r="Z143" s="132" t="str">
        <f>VLOOKUP(A143,DB_CAL_Q1_Q4!$A$4:$P$1328,13)</f>
        <v>Gasóleo</v>
      </c>
      <c r="AA143" s="133" t="str">
        <f>VLOOKUP(A143,DB_ACS_Q1_Q4!$A$4:$AD$1328,13)</f>
        <v>Gasóleo</v>
      </c>
      <c r="AB143" s="134" t="str">
        <f>VLOOKUP(A143,DB_REF_Q1_Q4!$A$4:$AD$1328,13)</f>
        <v>Ninguno</v>
      </c>
      <c r="AC143" s="16"/>
      <c r="AD143" s="27"/>
      <c r="AE143" s="27"/>
      <c r="AF143" s="27"/>
      <c r="AG143" s="27"/>
      <c r="AH143" s="27"/>
      <c r="AI143" s="55">
        <v>1</v>
      </c>
    </row>
    <row r="144" spans="1:35" ht="12" customHeight="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83">
        <v>1</v>
      </c>
      <c r="N144" s="84">
        <v>1</v>
      </c>
      <c r="O144" s="84">
        <v>1</v>
      </c>
      <c r="P144" s="84">
        <v>1</v>
      </c>
      <c r="Q144" s="84">
        <v>1</v>
      </c>
      <c r="R144" s="84"/>
      <c r="S144" s="84">
        <v>1</v>
      </c>
      <c r="T144" s="84">
        <v>1</v>
      </c>
      <c r="U144" s="84"/>
      <c r="V144" s="84">
        <v>1</v>
      </c>
      <c r="W144" s="84"/>
      <c r="X144" s="84">
        <v>1</v>
      </c>
      <c r="Y144" s="84"/>
      <c r="Z144" s="132" t="str">
        <f>VLOOKUP(A144,DB_CAL_Q1_Q4!$A$4:$P$1328,13)</f>
        <v>Gas Natural</v>
      </c>
      <c r="AA144" s="133" t="str">
        <f>VLOOKUP(A144,DB_ACS_Q1_Q4!$A$4:$AD$1328,13)</f>
        <v>Gas Natural</v>
      </c>
      <c r="AB144" s="134" t="str">
        <f>VLOOKUP(A144,DB_REF_Q1_Q4!$A$4:$AD$1328,13)</f>
        <v>Ninguno</v>
      </c>
      <c r="AC144" s="16"/>
      <c r="AD144" s="27"/>
      <c r="AE144" s="27"/>
      <c r="AF144" s="27"/>
      <c r="AG144" s="27"/>
      <c r="AH144" s="27">
        <v>1</v>
      </c>
      <c r="AI144" s="55"/>
    </row>
    <row r="145" spans="1:35" ht="12" customHeight="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83">
        <v>1</v>
      </c>
      <c r="N145" s="84">
        <v>1</v>
      </c>
      <c r="O145" s="84">
        <v>1</v>
      </c>
      <c r="P145" s="84">
        <v>1</v>
      </c>
      <c r="Q145" s="84"/>
      <c r="R145" s="84"/>
      <c r="S145" s="84">
        <v>1</v>
      </c>
      <c r="T145" s="84">
        <v>1</v>
      </c>
      <c r="U145" s="84"/>
      <c r="V145" s="84"/>
      <c r="W145" s="84"/>
      <c r="X145" s="84"/>
      <c r="Y145" s="84"/>
      <c r="Z145" s="132" t="str">
        <f>VLOOKUP(A145,DB_CAL_Q1_Q4!$A$4:$P$1328,13)</f>
        <v>Carbón</v>
      </c>
      <c r="AA145" s="133" t="str">
        <f>VLOOKUP(A145,DB_ACS_Q1_Q4!$A$4:$AD$1328,13)</f>
        <v>GLP</v>
      </c>
      <c r="AB145" s="134" t="str">
        <f>VLOOKUP(A145,DB_REF_Q1_Q4!$A$4:$AD$1328,13)</f>
        <v>Ninguno</v>
      </c>
      <c r="AC145" s="16"/>
      <c r="AD145" s="27"/>
      <c r="AE145" s="27"/>
      <c r="AF145" s="27"/>
      <c r="AG145" s="27"/>
      <c r="AH145" s="27"/>
      <c r="AI145" s="55">
        <v>1</v>
      </c>
    </row>
    <row r="146" spans="1:35" ht="12" customHeight="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83">
        <v>1</v>
      </c>
      <c r="N146" s="84">
        <v>1</v>
      </c>
      <c r="O146" s="84">
        <v>1</v>
      </c>
      <c r="P146" s="84">
        <v>1</v>
      </c>
      <c r="Q146" s="84">
        <v>1</v>
      </c>
      <c r="R146" s="84">
        <v>1</v>
      </c>
      <c r="S146" s="84">
        <v>1</v>
      </c>
      <c r="T146" s="84">
        <v>1</v>
      </c>
      <c r="U146" s="84">
        <v>1</v>
      </c>
      <c r="V146" s="84">
        <v>1</v>
      </c>
      <c r="W146" s="84">
        <v>1</v>
      </c>
      <c r="X146" s="84">
        <v>1</v>
      </c>
      <c r="Y146" s="84">
        <v>1</v>
      </c>
      <c r="Z146" s="132" t="str">
        <f>VLOOKUP(A146,DB_CAL_Q1_Q4!$A$4:$P$1328,13)</f>
        <v>Bomba de calor aire</v>
      </c>
      <c r="AA146" s="133" t="str">
        <f>VLOOKUP(A146,DB_ACS_Q1_Q4!$A$4:$AD$1328,13)</f>
        <v>GLP</v>
      </c>
      <c r="AB146" s="134" t="str">
        <f>VLOOKUP(A146,DB_REF_Q1_Q4!$A$4:$AD$1328,13)</f>
        <v>Bomba de calor aire</v>
      </c>
      <c r="AC146" s="16"/>
      <c r="AD146" s="27"/>
      <c r="AE146" s="27"/>
      <c r="AF146" s="27"/>
      <c r="AG146" s="27"/>
      <c r="AH146" s="27"/>
      <c r="AI146" s="55">
        <v>1</v>
      </c>
    </row>
    <row r="147" spans="1:35" ht="12" customHeight="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83">
        <v>1</v>
      </c>
      <c r="N147" s="84">
        <v>1</v>
      </c>
      <c r="O147" s="84">
        <v>1</v>
      </c>
      <c r="P147" s="84">
        <v>1</v>
      </c>
      <c r="Q147" s="84">
        <v>1</v>
      </c>
      <c r="R147" s="84">
        <v>1</v>
      </c>
      <c r="S147" s="84">
        <v>1</v>
      </c>
      <c r="T147" s="84">
        <v>1</v>
      </c>
      <c r="U147" s="84">
        <v>1</v>
      </c>
      <c r="V147" s="84">
        <v>1</v>
      </c>
      <c r="W147" s="84">
        <v>1</v>
      </c>
      <c r="X147" s="84">
        <v>1</v>
      </c>
      <c r="Y147" s="84">
        <v>1</v>
      </c>
      <c r="Z147" s="132" t="str">
        <f>VLOOKUP(A147,DB_CAL_Q1_Q4!$A$4:$P$1328,13)</f>
        <v>Gas Natural</v>
      </c>
      <c r="AA147" s="133" t="str">
        <f>VLOOKUP(A147,DB_ACS_Q1_Q4!$A$4:$AD$1328,13)</f>
        <v>Gas Natural</v>
      </c>
      <c r="AB147" s="134" t="str">
        <f>VLOOKUP(A147,DB_REF_Q1_Q4!$A$4:$AD$1328,13)</f>
        <v>Ninguno</v>
      </c>
      <c r="AC147" s="16">
        <v>1</v>
      </c>
      <c r="AD147" s="27"/>
      <c r="AE147" s="27"/>
      <c r="AF147" s="27"/>
      <c r="AG147" s="27"/>
      <c r="AH147" s="27"/>
      <c r="AI147" s="55"/>
    </row>
    <row r="148" spans="1:35" ht="12" customHeight="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83">
        <v>1</v>
      </c>
      <c r="N148" s="84">
        <v>1</v>
      </c>
      <c r="O148" s="84">
        <v>1</v>
      </c>
      <c r="P148" s="84">
        <v>1</v>
      </c>
      <c r="Q148" s="84">
        <v>1</v>
      </c>
      <c r="R148" s="84">
        <v>1</v>
      </c>
      <c r="S148" s="84">
        <v>1</v>
      </c>
      <c r="T148" s="84">
        <v>1</v>
      </c>
      <c r="U148" s="84">
        <v>1</v>
      </c>
      <c r="V148" s="84">
        <v>1</v>
      </c>
      <c r="W148" s="84">
        <v>1</v>
      </c>
      <c r="X148" s="84">
        <v>1</v>
      </c>
      <c r="Y148" s="84">
        <v>1</v>
      </c>
      <c r="Z148" s="132" t="str">
        <f>VLOOKUP(A148,DB_CAL_Q1_Q4!$A$4:$P$1328,13)</f>
        <v>Electricidad</v>
      </c>
      <c r="AA148" s="133" t="str">
        <f>VLOOKUP(A148,DB_ACS_Q1_Q4!$A$4:$AD$1328,13)</f>
        <v>Electricidad</v>
      </c>
      <c r="AB148" s="134" t="str">
        <f>VLOOKUP(A148,DB_REF_Q1_Q4!$A$4:$AD$1328,13)</f>
        <v>AC Eléctrico</v>
      </c>
      <c r="AC148" s="16"/>
      <c r="AD148" s="27"/>
      <c r="AE148" s="27"/>
      <c r="AF148" s="27"/>
      <c r="AG148" s="27"/>
      <c r="AH148" s="27"/>
      <c r="AI148" s="55">
        <v>1</v>
      </c>
    </row>
    <row r="149" spans="1:35" ht="12" customHeight="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83">
        <v>1</v>
      </c>
      <c r="N149" s="84">
        <v>1</v>
      </c>
      <c r="O149" s="84">
        <v>1</v>
      </c>
      <c r="P149" s="84">
        <v>1</v>
      </c>
      <c r="Q149" s="84">
        <v>1</v>
      </c>
      <c r="R149" s="84">
        <v>1</v>
      </c>
      <c r="S149" s="84"/>
      <c r="T149" s="84">
        <v>1</v>
      </c>
      <c r="U149" s="84">
        <v>1</v>
      </c>
      <c r="V149" s="84">
        <v>1</v>
      </c>
      <c r="W149" s="84">
        <v>1</v>
      </c>
      <c r="X149" s="84">
        <v>1</v>
      </c>
      <c r="Y149" s="84"/>
      <c r="Z149" s="132" t="str">
        <f>VLOOKUP(A149,DB_CAL_Q1_Q4!$A$4:$P$1328,13)</f>
        <v>Gas Natural</v>
      </c>
      <c r="AA149" s="133" t="str">
        <f>VLOOKUP(A149,DB_ACS_Q1_Q4!$A$4:$AD$1328,13)</f>
        <v>Gas Natural</v>
      </c>
      <c r="AB149" s="134" t="str">
        <f>VLOOKUP(A149,DB_REF_Q1_Q4!$A$4:$AD$1328,13)</f>
        <v>Ninguno</v>
      </c>
      <c r="AC149" s="16"/>
      <c r="AD149" s="27"/>
      <c r="AE149" s="27"/>
      <c r="AF149" s="27"/>
      <c r="AG149" s="27"/>
      <c r="AH149" s="27"/>
      <c r="AI149" s="55">
        <v>1</v>
      </c>
    </row>
    <row r="150" spans="1:35" ht="12" customHeight="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83"/>
      <c r="N150" s="84">
        <v>1</v>
      </c>
      <c r="O150" s="84">
        <v>1</v>
      </c>
      <c r="P150" s="84">
        <v>1</v>
      </c>
      <c r="Q150" s="84">
        <v>1</v>
      </c>
      <c r="R150" s="84">
        <v>1</v>
      </c>
      <c r="S150" s="84"/>
      <c r="T150" s="84">
        <v>1</v>
      </c>
      <c r="U150" s="84">
        <v>1</v>
      </c>
      <c r="V150" s="84">
        <v>1</v>
      </c>
      <c r="W150" s="84"/>
      <c r="X150" s="84"/>
      <c r="Y150" s="84"/>
      <c r="Z150" s="132" t="str">
        <f>VLOOKUP(A150,DB_CAL_Q1_Q4!$A$4:$P$1328,13)</f>
        <v>GLP</v>
      </c>
      <c r="AA150" s="133" t="str">
        <f>VLOOKUP(A150,DB_ACS_Q1_Q4!$A$4:$AD$1328,13)</f>
        <v>Electricidad</v>
      </c>
      <c r="AB150" s="134" t="str">
        <f>VLOOKUP(A150,DB_REF_Q1_Q4!$A$4:$AD$1328,13)</f>
        <v>Ninguno</v>
      </c>
      <c r="AC150" s="16">
        <v>1</v>
      </c>
      <c r="AD150" s="27"/>
      <c r="AE150" s="27"/>
      <c r="AF150" s="27"/>
      <c r="AG150" s="27"/>
      <c r="AH150" s="27"/>
      <c r="AI150" s="55"/>
    </row>
    <row r="151" spans="1:35" ht="12" customHeight="1">
      <c r="A151" s="10">
        <v>147</v>
      </c>
      <c r="B151" s="98" t="s">
        <v>97</v>
      </c>
      <c r="C151" s="98" t="s">
        <v>75</v>
      </c>
      <c r="D151" s="11" t="s">
        <v>52</v>
      </c>
      <c r="E151" s="11" t="s">
        <v>304</v>
      </c>
      <c r="F151" s="12" t="s">
        <v>50</v>
      </c>
      <c r="G151" s="12" t="s">
        <v>310</v>
      </c>
      <c r="H151" s="12" t="s">
        <v>306</v>
      </c>
      <c r="I151" s="103" t="s">
        <v>504</v>
      </c>
      <c r="J151" s="12" t="str">
        <f t="shared" ref="J151:J158" si="6">"≥17h"</f>
        <v>≥17h</v>
      </c>
      <c r="K151" s="12" t="s">
        <v>512</v>
      </c>
      <c r="L151" s="69" t="s">
        <v>519</v>
      </c>
      <c r="M151" s="83">
        <v>1</v>
      </c>
      <c r="N151" s="84">
        <v>1</v>
      </c>
      <c r="O151" s="84">
        <v>1</v>
      </c>
      <c r="P151" s="84">
        <v>1</v>
      </c>
      <c r="Q151" s="84">
        <v>1</v>
      </c>
      <c r="R151" s="84"/>
      <c r="S151" s="84">
        <v>1</v>
      </c>
      <c r="T151" s="84">
        <v>1</v>
      </c>
      <c r="U151" s="84"/>
      <c r="V151" s="84"/>
      <c r="W151" s="84">
        <v>1</v>
      </c>
      <c r="X151" s="84">
        <v>1</v>
      </c>
      <c r="Y151" s="84"/>
      <c r="Z151" s="132" t="str">
        <f>VLOOKUP(A151,DB_CAL_Q1_Q4!$A$4:$P$1328,13)</f>
        <v>Electricidad</v>
      </c>
      <c r="AA151" s="133" t="str">
        <f>VLOOKUP(A151,DB_ACS_Q1_Q4!$A$4:$AD$1328,13)</f>
        <v>GLP</v>
      </c>
      <c r="AB151" s="134" t="str">
        <f>VLOOKUP(A151,DB_REF_Q1_Q4!$A$4:$AD$1328,13)</f>
        <v>Ninguno</v>
      </c>
      <c r="AC151" s="16">
        <v>1</v>
      </c>
      <c r="AD151" s="27"/>
      <c r="AE151" s="27"/>
      <c r="AF151" s="27"/>
      <c r="AG151" s="27"/>
      <c r="AH151" s="27"/>
      <c r="AI151" s="55"/>
    </row>
    <row r="152" spans="1:35" ht="12" customHeight="1">
      <c r="A152" s="10">
        <v>148</v>
      </c>
      <c r="B152" s="98" t="s">
        <v>273</v>
      </c>
      <c r="C152" s="98" t="s">
        <v>89</v>
      </c>
      <c r="D152" s="11" t="s">
        <v>51</v>
      </c>
      <c r="E152" s="11" t="s">
        <v>304</v>
      </c>
      <c r="F152" s="12" t="s">
        <v>48</v>
      </c>
      <c r="G152" s="11" t="s">
        <v>511</v>
      </c>
      <c r="H152" s="12" t="s">
        <v>307</v>
      </c>
      <c r="I152" s="12" t="s">
        <v>505</v>
      </c>
      <c r="J152" s="12" t="str">
        <f t="shared" si="6"/>
        <v>≥17h</v>
      </c>
      <c r="K152" s="12" t="s">
        <v>513</v>
      </c>
      <c r="L152" s="69" t="s">
        <v>520</v>
      </c>
      <c r="M152" s="83">
        <v>1</v>
      </c>
      <c r="N152" s="84">
        <v>1</v>
      </c>
      <c r="O152" s="84">
        <v>1</v>
      </c>
      <c r="P152" s="84">
        <v>1</v>
      </c>
      <c r="Q152" s="84"/>
      <c r="R152" s="84"/>
      <c r="S152" s="84">
        <v>1</v>
      </c>
      <c r="T152" s="84">
        <v>1</v>
      </c>
      <c r="U152" s="84"/>
      <c r="V152" s="84"/>
      <c r="W152" s="84"/>
      <c r="X152" s="84">
        <v>1</v>
      </c>
      <c r="Y152" s="84"/>
      <c r="Z152" s="132" t="str">
        <f>VLOOKUP(A152,DB_CAL_Q1_Q4!$A$4:$P$1328,13)</f>
        <v>Gas Natural</v>
      </c>
      <c r="AA152" s="133" t="str">
        <f>VLOOKUP(A152,DB_ACS_Q1_Q4!$A$4:$AD$1328,13)</f>
        <v>Gas Natural</v>
      </c>
      <c r="AB152" s="134" t="str">
        <f>VLOOKUP(A152,DB_REF_Q1_Q4!$A$4:$AD$1328,13)</f>
        <v>Ninguno</v>
      </c>
      <c r="AC152" s="16"/>
      <c r="AD152" s="27"/>
      <c r="AE152" s="27"/>
      <c r="AF152" s="27"/>
      <c r="AG152" s="27"/>
      <c r="AH152" s="27">
        <v>1</v>
      </c>
      <c r="AI152" s="55"/>
    </row>
    <row r="153" spans="1:35" ht="12" customHeight="1">
      <c r="A153" s="10">
        <v>149</v>
      </c>
      <c r="B153" s="98" t="s">
        <v>99</v>
      </c>
      <c r="C153" s="98" t="s">
        <v>83</v>
      </c>
      <c r="D153" s="11" t="s">
        <v>51</v>
      </c>
      <c r="E153" s="11" t="s">
        <v>303</v>
      </c>
      <c r="F153" s="12" t="s">
        <v>48</v>
      </c>
      <c r="G153" s="12" t="s">
        <v>510</v>
      </c>
      <c r="H153" s="12" t="s">
        <v>308</v>
      </c>
      <c r="I153" s="11" t="s">
        <v>507</v>
      </c>
      <c r="J153" s="12" t="str">
        <f t="shared" si="6"/>
        <v>≥17h</v>
      </c>
      <c r="K153" s="12" t="s">
        <v>513</v>
      </c>
      <c r="L153" s="69" t="s">
        <v>518</v>
      </c>
      <c r="M153" s="83"/>
      <c r="N153" s="84">
        <v>1</v>
      </c>
      <c r="O153" s="84">
        <v>1</v>
      </c>
      <c r="P153" s="84">
        <v>1</v>
      </c>
      <c r="Q153" s="84">
        <v>1</v>
      </c>
      <c r="R153" s="84">
        <v>1</v>
      </c>
      <c r="S153" s="84"/>
      <c r="T153" s="84">
        <v>1</v>
      </c>
      <c r="U153" s="84">
        <v>1</v>
      </c>
      <c r="V153" s="84">
        <v>1</v>
      </c>
      <c r="W153" s="84">
        <v>1</v>
      </c>
      <c r="X153" s="84">
        <v>1</v>
      </c>
      <c r="Y153" s="84">
        <v>1</v>
      </c>
      <c r="Z153" s="132" t="str">
        <f>VLOOKUP(A153,DB_CAL_Q1_Q4!$A$4:$P$1328,13)</f>
        <v>Solar Térmica</v>
      </c>
      <c r="AA153" s="133" t="str">
        <f>VLOOKUP(A153,DB_ACS_Q1_Q4!$A$4:$AD$1328,13)</f>
        <v>Solar Térmica</v>
      </c>
      <c r="AB153" s="134" t="str">
        <f>VLOOKUP(A153,DB_REF_Q1_Q4!$A$4:$AD$1328,13)</f>
        <v>Bomba de calor aire</v>
      </c>
      <c r="AC153" s="16">
        <v>1</v>
      </c>
      <c r="AD153" s="27"/>
      <c r="AE153" s="27"/>
      <c r="AF153" s="27"/>
      <c r="AG153" s="27"/>
      <c r="AH153" s="27"/>
      <c r="AI153" s="55"/>
    </row>
    <row r="154" spans="1:35" ht="12" customHeight="1">
      <c r="A154" s="10">
        <v>150</v>
      </c>
      <c r="B154" s="98" t="s">
        <v>126</v>
      </c>
      <c r="C154" s="98" t="s">
        <v>126</v>
      </c>
      <c r="D154" s="11" t="s">
        <v>25</v>
      </c>
      <c r="E154" s="11" t="s">
        <v>303</v>
      </c>
      <c r="F154" s="12" t="s">
        <v>48</v>
      </c>
      <c r="G154" s="12" t="s">
        <v>310</v>
      </c>
      <c r="H154" s="12" t="s">
        <v>306</v>
      </c>
      <c r="I154" s="103" t="s">
        <v>505</v>
      </c>
      <c r="J154" s="12" t="str">
        <f t="shared" si="6"/>
        <v>≥17h</v>
      </c>
      <c r="K154" s="12" t="s">
        <v>513</v>
      </c>
      <c r="L154" s="69" t="s">
        <v>518</v>
      </c>
      <c r="M154" s="83"/>
      <c r="N154" s="84">
        <v>1</v>
      </c>
      <c r="O154" s="84">
        <v>1</v>
      </c>
      <c r="P154" s="84">
        <v>1</v>
      </c>
      <c r="Q154" s="84">
        <v>1</v>
      </c>
      <c r="R154" s="84"/>
      <c r="S154" s="84"/>
      <c r="T154" s="84">
        <v>1</v>
      </c>
      <c r="U154" s="84"/>
      <c r="V154" s="84">
        <v>1</v>
      </c>
      <c r="W154" s="84"/>
      <c r="X154" s="84"/>
      <c r="Y154" s="84"/>
      <c r="Z154" s="132" t="str">
        <f>VLOOKUP(A154,DB_CAL_Q1_Q4!$A$4:$P$1328,13)</f>
        <v>Gas Natural</v>
      </c>
      <c r="AA154" s="133" t="str">
        <f>VLOOKUP(A154,DB_ACS_Q1_Q4!$A$4:$AD$1328,13)</f>
        <v>Gas Natural</v>
      </c>
      <c r="AB154" s="134" t="str">
        <f>VLOOKUP(A154,DB_REF_Q1_Q4!$A$4:$AD$1328,13)</f>
        <v>Ninguno</v>
      </c>
      <c r="AC154" s="16">
        <v>1</v>
      </c>
      <c r="AD154" s="27"/>
      <c r="AE154" s="27"/>
      <c r="AF154" s="27"/>
      <c r="AG154" s="27"/>
      <c r="AH154" s="27"/>
      <c r="AI154" s="55"/>
    </row>
    <row r="155" spans="1:35" ht="12" customHeight="1">
      <c r="A155" s="10">
        <v>151</v>
      </c>
      <c r="B155" s="98" t="s">
        <v>141</v>
      </c>
      <c r="C155" s="98" t="s">
        <v>141</v>
      </c>
      <c r="D155" s="11" t="s">
        <v>52</v>
      </c>
      <c r="E155" s="11" t="s">
        <v>303</v>
      </c>
      <c r="F155" s="12" t="s">
        <v>49</v>
      </c>
      <c r="G155" s="12" t="s">
        <v>310</v>
      </c>
      <c r="H155" s="12" t="s">
        <v>306</v>
      </c>
      <c r="I155" s="103" t="s">
        <v>504</v>
      </c>
      <c r="J155" s="12" t="str">
        <f t="shared" si="6"/>
        <v>≥17h</v>
      </c>
      <c r="K155" s="12" t="s">
        <v>512</v>
      </c>
      <c r="L155" s="69" t="s">
        <v>518</v>
      </c>
      <c r="M155" s="83">
        <v>1</v>
      </c>
      <c r="N155" s="84">
        <v>1</v>
      </c>
      <c r="O155" s="84">
        <v>1</v>
      </c>
      <c r="P155" s="84">
        <v>1</v>
      </c>
      <c r="Q155" s="84">
        <v>1</v>
      </c>
      <c r="R155" s="84">
        <v>1</v>
      </c>
      <c r="S155" s="84">
        <v>1</v>
      </c>
      <c r="T155" s="84">
        <v>1</v>
      </c>
      <c r="U155" s="84">
        <v>1</v>
      </c>
      <c r="V155" s="84">
        <v>1</v>
      </c>
      <c r="W155" s="84">
        <v>1</v>
      </c>
      <c r="X155" s="84">
        <v>1</v>
      </c>
      <c r="Y155" s="84">
        <v>1</v>
      </c>
      <c r="Z155" s="132" t="str">
        <f>VLOOKUP(A155,DB_CAL_Q1_Q4!$A$4:$P$1328,13)</f>
        <v>Bomba de calor aire</v>
      </c>
      <c r="AA155" s="133" t="str">
        <f>VLOOKUP(A155,DB_ACS_Q1_Q4!$A$4:$AD$1328,13)</f>
        <v>GLP</v>
      </c>
      <c r="AB155" s="134" t="str">
        <f>VLOOKUP(A155,DB_REF_Q1_Q4!$A$4:$AD$1328,13)</f>
        <v>Bomba de calor aire</v>
      </c>
      <c r="AC155" s="16"/>
      <c r="AD155" s="27"/>
      <c r="AE155" s="27"/>
      <c r="AF155" s="27"/>
      <c r="AG155" s="27"/>
      <c r="AH155" s="27">
        <v>1</v>
      </c>
      <c r="AI155" s="55"/>
    </row>
    <row r="156" spans="1:35" ht="12" customHeight="1">
      <c r="A156" s="10">
        <v>152</v>
      </c>
      <c r="B156" s="98" t="s">
        <v>273</v>
      </c>
      <c r="C156" s="98" t="s">
        <v>89</v>
      </c>
      <c r="D156" s="11" t="s">
        <v>51</v>
      </c>
      <c r="E156" s="11" t="s">
        <v>304</v>
      </c>
      <c r="F156" s="12" t="s">
        <v>50</v>
      </c>
      <c r="G156" s="12" t="s">
        <v>510</v>
      </c>
      <c r="H156" s="12" t="s">
        <v>306</v>
      </c>
      <c r="I156" s="103" t="s">
        <v>505</v>
      </c>
      <c r="J156" s="12" t="str">
        <f t="shared" si="6"/>
        <v>≥17h</v>
      </c>
      <c r="K156" s="12" t="s">
        <v>47</v>
      </c>
      <c r="L156" s="69" t="s">
        <v>520</v>
      </c>
      <c r="M156" s="83">
        <v>1</v>
      </c>
      <c r="N156" s="84">
        <v>1</v>
      </c>
      <c r="O156" s="84">
        <v>1</v>
      </c>
      <c r="P156" s="84">
        <v>1</v>
      </c>
      <c r="Q156" s="84">
        <v>1</v>
      </c>
      <c r="R156" s="84">
        <v>1</v>
      </c>
      <c r="S156" s="84">
        <v>1</v>
      </c>
      <c r="T156" s="84">
        <v>1</v>
      </c>
      <c r="U156" s="84">
        <v>1</v>
      </c>
      <c r="V156" s="84">
        <v>1</v>
      </c>
      <c r="W156" s="84">
        <v>1</v>
      </c>
      <c r="X156" s="84">
        <v>1</v>
      </c>
      <c r="Y156" s="84">
        <v>1</v>
      </c>
      <c r="Z156" s="132" t="str">
        <f>VLOOKUP(A156,DB_CAL_Q1_Q4!$A$4:$P$1328,13)</f>
        <v>Gas Natural</v>
      </c>
      <c r="AA156" s="133" t="str">
        <f>VLOOKUP(A156,DB_ACS_Q1_Q4!$A$4:$AD$1328,13)</f>
        <v>Gas Natural</v>
      </c>
      <c r="AB156" s="134" t="str">
        <f>VLOOKUP(A156,DB_REF_Q1_Q4!$A$4:$AD$1328,13)</f>
        <v>AC Eléctrico</v>
      </c>
      <c r="AC156" s="16"/>
      <c r="AD156" s="27"/>
      <c r="AE156" s="27"/>
      <c r="AF156" s="27"/>
      <c r="AG156" s="27"/>
      <c r="AH156" s="27"/>
      <c r="AI156" s="55">
        <v>1</v>
      </c>
    </row>
    <row r="157" spans="1:35" ht="12" customHeight="1">
      <c r="A157" s="10">
        <v>153</v>
      </c>
      <c r="B157" s="98" t="s">
        <v>67</v>
      </c>
      <c r="C157" s="98" t="s">
        <v>67</v>
      </c>
      <c r="D157" s="11" t="s">
        <v>52</v>
      </c>
      <c r="E157" s="11" t="s">
        <v>304</v>
      </c>
      <c r="F157" s="12" t="s">
        <v>48</v>
      </c>
      <c r="G157" s="12" t="s">
        <v>310</v>
      </c>
      <c r="H157" s="12" t="s">
        <v>306</v>
      </c>
      <c r="I157" s="103" t="s">
        <v>504</v>
      </c>
      <c r="J157" s="12" t="str">
        <f t="shared" si="6"/>
        <v>≥17h</v>
      </c>
      <c r="K157" s="12" t="s">
        <v>512</v>
      </c>
      <c r="L157" s="69" t="s">
        <v>518</v>
      </c>
      <c r="M157" s="83">
        <v>1</v>
      </c>
      <c r="N157" s="84">
        <v>1</v>
      </c>
      <c r="O157" s="84"/>
      <c r="P157" s="84">
        <v>1</v>
      </c>
      <c r="Q157" s="84"/>
      <c r="R157" s="84">
        <v>1</v>
      </c>
      <c r="S157" s="84">
        <v>1</v>
      </c>
      <c r="T157" s="84">
        <v>1</v>
      </c>
      <c r="U157" s="84"/>
      <c r="V157" s="84"/>
      <c r="W157" s="84">
        <v>1</v>
      </c>
      <c r="X157" s="84">
        <v>1</v>
      </c>
      <c r="Y157" s="84">
        <v>1</v>
      </c>
      <c r="Z157" s="132" t="str">
        <f>VLOOKUP(A157,DB_CAL_Q1_Q4!$A$4:$P$1328,13)</f>
        <v>Electricidad</v>
      </c>
      <c r="AA157" s="133" t="str">
        <f>VLOOKUP(A157,DB_ACS_Q1_Q4!$A$4:$AD$1328,13)</f>
        <v>Gas Natural</v>
      </c>
      <c r="AB157" s="134" t="str">
        <f>VLOOKUP(A157,DB_REF_Q1_Q4!$A$4:$AD$1328,13)</f>
        <v>AC Eléctrico</v>
      </c>
      <c r="AC157" s="16">
        <v>1</v>
      </c>
      <c r="AD157" s="27"/>
      <c r="AE157" s="27"/>
      <c r="AF157" s="27"/>
      <c r="AG157" s="27"/>
      <c r="AH157" s="27"/>
      <c r="AI157" s="55"/>
    </row>
    <row r="158" spans="1:35" ht="12" customHeight="1">
      <c r="A158" s="10">
        <v>154</v>
      </c>
      <c r="B158" s="98" t="s">
        <v>63</v>
      </c>
      <c r="C158" s="98" t="s">
        <v>63</v>
      </c>
      <c r="D158" s="11" t="s">
        <v>51</v>
      </c>
      <c r="E158" s="11" t="s">
        <v>304</v>
      </c>
      <c r="F158" s="12" t="s">
        <v>49</v>
      </c>
      <c r="G158" s="12" t="s">
        <v>310</v>
      </c>
      <c r="H158" s="12" t="s">
        <v>306</v>
      </c>
      <c r="I158" s="12" t="s">
        <v>505</v>
      </c>
      <c r="J158" s="12" t="str">
        <f t="shared" si="6"/>
        <v>≥17h</v>
      </c>
      <c r="K158" s="12" t="s">
        <v>512</v>
      </c>
      <c r="L158" s="69" t="s">
        <v>518</v>
      </c>
      <c r="M158" s="83">
        <v>1</v>
      </c>
      <c r="N158" s="84">
        <v>1</v>
      </c>
      <c r="O158" s="84">
        <v>1</v>
      </c>
      <c r="P158" s="84">
        <v>1</v>
      </c>
      <c r="Q158" s="84"/>
      <c r="R158" s="84">
        <v>1</v>
      </c>
      <c r="S158" s="84">
        <v>1</v>
      </c>
      <c r="T158" s="84">
        <v>1</v>
      </c>
      <c r="U158" s="84"/>
      <c r="V158" s="84"/>
      <c r="W158" s="84"/>
      <c r="X158" s="84"/>
      <c r="Y158" s="84">
        <v>1</v>
      </c>
      <c r="Z158" s="132" t="str">
        <f>VLOOKUP(A158,DB_CAL_Q1_Q4!$A$4:$P$1328,13)</f>
        <v>Bomba de calor aire</v>
      </c>
      <c r="AA158" s="133" t="str">
        <f>VLOOKUP(A158,DB_ACS_Q1_Q4!$A$4:$AD$1328,13)</f>
        <v>Electricidad</v>
      </c>
      <c r="AB158" s="134" t="str">
        <f>VLOOKUP(A158,DB_REF_Q1_Q4!$A$4:$AD$1328,13)</f>
        <v>Bomba de calor aire</v>
      </c>
      <c r="AC158" s="16"/>
      <c r="AD158" s="27"/>
      <c r="AE158" s="27"/>
      <c r="AF158" s="27"/>
      <c r="AG158" s="27"/>
      <c r="AH158" s="27"/>
      <c r="AI158" s="55">
        <v>1</v>
      </c>
    </row>
    <row r="159" spans="1:35" ht="12" customHeight="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83">
        <v>1</v>
      </c>
      <c r="N159" s="84">
        <v>1</v>
      </c>
      <c r="O159" s="84">
        <v>1</v>
      </c>
      <c r="P159" s="84">
        <v>1</v>
      </c>
      <c r="Q159" s="84"/>
      <c r="R159" s="84">
        <v>1</v>
      </c>
      <c r="S159" s="84">
        <v>1</v>
      </c>
      <c r="T159" s="84">
        <v>1</v>
      </c>
      <c r="U159" s="84">
        <v>1</v>
      </c>
      <c r="V159" s="84">
        <v>1</v>
      </c>
      <c r="W159" s="84">
        <v>1</v>
      </c>
      <c r="X159" s="84"/>
      <c r="Y159" s="84">
        <v>1</v>
      </c>
      <c r="Z159" s="132" t="str">
        <f>VLOOKUP(A159,DB_CAL_Q1_Q4!$A$4:$P$1328,13)</f>
        <v>Bomba de calor aire</v>
      </c>
      <c r="AA159" s="133" t="str">
        <f>VLOOKUP(A159,DB_ACS_Q1_Q4!$A$4:$AD$1328,13)</f>
        <v>Gas Natural</v>
      </c>
      <c r="AB159" s="134" t="str">
        <f>VLOOKUP(A159,DB_REF_Q1_Q4!$A$4:$AD$1328,13)</f>
        <v>Bomba de calor aire</v>
      </c>
      <c r="AC159" s="16">
        <v>1</v>
      </c>
      <c r="AD159" s="27"/>
      <c r="AE159" s="27"/>
      <c r="AF159" s="27"/>
      <c r="AG159" s="27"/>
      <c r="AH159" s="27"/>
      <c r="AI159" s="55"/>
    </row>
    <row r="160" spans="1:35" ht="12" customHeight="1">
      <c r="A160" s="10">
        <v>156</v>
      </c>
      <c r="B160" s="98" t="s">
        <v>291</v>
      </c>
      <c r="C160" s="98" t="s">
        <v>291</v>
      </c>
      <c r="D160" s="11" t="s">
        <v>52</v>
      </c>
      <c r="E160" s="11" t="s">
        <v>304</v>
      </c>
      <c r="F160" s="12" t="s">
        <v>50</v>
      </c>
      <c r="G160" s="12" t="s">
        <v>510</v>
      </c>
      <c r="H160" s="12" t="s">
        <v>307</v>
      </c>
      <c r="I160" s="11" t="s">
        <v>507</v>
      </c>
      <c r="J160" s="12" t="str">
        <f t="shared" ref="J160:J166" si="7">"≥17h"</f>
        <v>≥17h</v>
      </c>
      <c r="K160" s="12" t="s">
        <v>512</v>
      </c>
      <c r="L160" s="69" t="s">
        <v>519</v>
      </c>
      <c r="M160" s="83">
        <v>1</v>
      </c>
      <c r="N160" s="84">
        <v>1</v>
      </c>
      <c r="O160" s="84">
        <v>1</v>
      </c>
      <c r="P160" s="84">
        <v>1</v>
      </c>
      <c r="Q160" s="84">
        <v>1</v>
      </c>
      <c r="R160" s="84">
        <v>1</v>
      </c>
      <c r="S160" s="84">
        <v>1</v>
      </c>
      <c r="T160" s="84">
        <v>1</v>
      </c>
      <c r="U160" s="84"/>
      <c r="V160" s="84"/>
      <c r="W160" s="84">
        <v>1</v>
      </c>
      <c r="X160" s="84">
        <v>1</v>
      </c>
      <c r="Y160" s="84">
        <v>1</v>
      </c>
      <c r="Z160" s="132" t="str">
        <f>VLOOKUP(A160,DB_CAL_Q1_Q4!$A$4:$P$1328,13)</f>
        <v>Gasóleo</v>
      </c>
      <c r="AA160" s="133" t="str">
        <f>VLOOKUP(A160,DB_ACS_Q1_Q4!$A$4:$AD$1328,13)</f>
        <v>Gasóleo</v>
      </c>
      <c r="AB160" s="134" t="str">
        <f>VLOOKUP(A160,DB_REF_Q1_Q4!$A$4:$AD$1328,13)</f>
        <v>Ninguno</v>
      </c>
      <c r="AC160" s="16">
        <v>1</v>
      </c>
      <c r="AD160" s="27"/>
      <c r="AE160" s="27"/>
      <c r="AF160" s="27"/>
      <c r="AG160" s="27"/>
      <c r="AH160" s="27"/>
      <c r="AI160" s="55"/>
    </row>
    <row r="161" spans="1:35" ht="12" customHeight="1">
      <c r="A161" s="10">
        <v>157</v>
      </c>
      <c r="B161" s="98" t="s">
        <v>291</v>
      </c>
      <c r="C161" s="98" t="s">
        <v>291</v>
      </c>
      <c r="D161" s="11" t="s">
        <v>52</v>
      </c>
      <c r="E161" s="11" t="s">
        <v>303</v>
      </c>
      <c r="F161" s="12" t="s">
        <v>49</v>
      </c>
      <c r="G161" s="12" t="s">
        <v>310</v>
      </c>
      <c r="H161" s="12" t="s">
        <v>306</v>
      </c>
      <c r="I161" s="12" t="s">
        <v>505</v>
      </c>
      <c r="J161" s="12" t="str">
        <f t="shared" si="7"/>
        <v>≥17h</v>
      </c>
      <c r="K161" s="12" t="s">
        <v>513</v>
      </c>
      <c r="L161" s="69" t="s">
        <v>519</v>
      </c>
      <c r="M161" s="83">
        <v>1</v>
      </c>
      <c r="N161" s="84">
        <v>1</v>
      </c>
      <c r="O161" s="84">
        <v>1</v>
      </c>
      <c r="P161" s="84">
        <v>1</v>
      </c>
      <c r="Q161" s="84">
        <v>1</v>
      </c>
      <c r="R161" s="84"/>
      <c r="S161" s="84"/>
      <c r="T161" s="84"/>
      <c r="U161" s="84"/>
      <c r="V161" s="84"/>
      <c r="W161" s="84"/>
      <c r="X161" s="84">
        <v>1</v>
      </c>
      <c r="Y161" s="84"/>
      <c r="Z161" s="132" t="str">
        <f>VLOOKUP(A161,DB_CAL_Q1_Q4!$A$4:$P$1328,13)</f>
        <v>Gasóleo</v>
      </c>
      <c r="AA161" s="133" t="str">
        <f>VLOOKUP(A161,DB_ACS_Q1_Q4!$A$4:$AD$1328,13)</f>
        <v>Gasóleo</v>
      </c>
      <c r="AB161" s="134" t="str">
        <f>VLOOKUP(A161,DB_REF_Q1_Q4!$A$4:$AD$1328,13)</f>
        <v>Ninguno</v>
      </c>
      <c r="AC161" s="16">
        <v>1</v>
      </c>
      <c r="AD161" s="27"/>
      <c r="AE161" s="27"/>
      <c r="AF161" s="27"/>
      <c r="AG161" s="27"/>
      <c r="AH161" s="27"/>
      <c r="AI161" s="55"/>
    </row>
    <row r="162" spans="1:35" ht="12" customHeight="1">
      <c r="A162" s="10">
        <v>158</v>
      </c>
      <c r="B162" s="98" t="s">
        <v>63</v>
      </c>
      <c r="C162" s="98" t="s">
        <v>63</v>
      </c>
      <c r="D162" s="11" t="s">
        <v>52</v>
      </c>
      <c r="E162" s="11" t="s">
        <v>304</v>
      </c>
      <c r="F162" s="12" t="s">
        <v>49</v>
      </c>
      <c r="G162" s="12" t="s">
        <v>310</v>
      </c>
      <c r="H162" s="12" t="s">
        <v>306</v>
      </c>
      <c r="I162" s="103" t="s">
        <v>504</v>
      </c>
      <c r="J162" s="12" t="str">
        <f t="shared" si="7"/>
        <v>≥17h</v>
      </c>
      <c r="K162" s="12" t="s">
        <v>512</v>
      </c>
      <c r="L162" s="69" t="s">
        <v>518</v>
      </c>
      <c r="M162" s="83">
        <v>1</v>
      </c>
      <c r="N162" s="84">
        <v>1</v>
      </c>
      <c r="O162" s="84">
        <v>1</v>
      </c>
      <c r="P162" s="84">
        <v>1</v>
      </c>
      <c r="Q162" s="84"/>
      <c r="R162" s="84"/>
      <c r="S162" s="84">
        <v>1</v>
      </c>
      <c r="T162" s="84">
        <v>1</v>
      </c>
      <c r="U162" s="84">
        <v>1</v>
      </c>
      <c r="V162" s="84">
        <v>1</v>
      </c>
      <c r="W162" s="84">
        <v>1</v>
      </c>
      <c r="X162" s="84"/>
      <c r="Y162" s="84">
        <v>1</v>
      </c>
      <c r="Z162" s="132" t="str">
        <f>VLOOKUP(A162,DB_CAL_Q1_Q4!$A$4:$P$1328,13)</f>
        <v>Gas Natural</v>
      </c>
      <c r="AA162" s="133" t="str">
        <f>VLOOKUP(A162,DB_ACS_Q1_Q4!$A$4:$AD$1328,13)</f>
        <v>Gas Natural</v>
      </c>
      <c r="AB162" s="134" t="str">
        <f>VLOOKUP(A162,DB_REF_Q1_Q4!$A$4:$AD$1328,13)</f>
        <v>Ninguno</v>
      </c>
      <c r="AC162" s="16"/>
      <c r="AD162" s="27"/>
      <c r="AE162" s="27"/>
      <c r="AF162" s="27"/>
      <c r="AG162" s="27"/>
      <c r="AH162" s="27"/>
      <c r="AI162" s="55">
        <v>1</v>
      </c>
    </row>
    <row r="163" spans="1:35" ht="12" customHeight="1">
      <c r="A163" s="10">
        <v>159</v>
      </c>
      <c r="B163" s="98" t="s">
        <v>63</v>
      </c>
      <c r="C163" s="98" t="s">
        <v>63</v>
      </c>
      <c r="D163" s="11" t="s">
        <v>52</v>
      </c>
      <c r="E163" s="11" t="s">
        <v>304</v>
      </c>
      <c r="F163" s="12" t="s">
        <v>49</v>
      </c>
      <c r="G163" s="12" t="s">
        <v>310</v>
      </c>
      <c r="H163" s="12" t="s">
        <v>306</v>
      </c>
      <c r="I163" s="103" t="s">
        <v>504</v>
      </c>
      <c r="J163" s="12" t="str">
        <f t="shared" si="7"/>
        <v>≥17h</v>
      </c>
      <c r="K163" s="12" t="s">
        <v>512</v>
      </c>
      <c r="L163" s="69" t="s">
        <v>518</v>
      </c>
      <c r="M163" s="83">
        <v>1</v>
      </c>
      <c r="N163" s="84">
        <v>1</v>
      </c>
      <c r="O163" s="84">
        <v>1</v>
      </c>
      <c r="P163" s="84">
        <v>1</v>
      </c>
      <c r="Q163" s="84">
        <v>1</v>
      </c>
      <c r="R163" s="84">
        <v>1</v>
      </c>
      <c r="S163" s="84">
        <v>1</v>
      </c>
      <c r="T163" s="84">
        <v>1</v>
      </c>
      <c r="U163" s="84">
        <v>1</v>
      </c>
      <c r="V163" s="84">
        <v>1</v>
      </c>
      <c r="W163" s="84">
        <v>1</v>
      </c>
      <c r="X163" s="84">
        <v>1</v>
      </c>
      <c r="Y163" s="84">
        <v>1</v>
      </c>
      <c r="Z163" s="132" t="str">
        <f>VLOOKUP(A163,DB_CAL_Q1_Q4!$A$4:$P$1328,13)</f>
        <v>Electricidad</v>
      </c>
      <c r="AA163" s="133" t="str">
        <f>VLOOKUP(A163,DB_ACS_Q1_Q4!$A$4:$AD$1328,13)</f>
        <v>GLP</v>
      </c>
      <c r="AB163" s="134" t="str">
        <f>VLOOKUP(A163,DB_REF_Q1_Q4!$A$4:$AD$1328,13)</f>
        <v>Bomba de calor aire</v>
      </c>
      <c r="AC163" s="16"/>
      <c r="AD163" s="27"/>
      <c r="AE163" s="27"/>
      <c r="AF163" s="27"/>
      <c r="AG163" s="27"/>
      <c r="AH163" s="27"/>
      <c r="AI163" s="55">
        <v>1</v>
      </c>
    </row>
    <row r="164" spans="1:35" ht="12" customHeight="1">
      <c r="A164" s="10">
        <v>160</v>
      </c>
      <c r="B164" s="98" t="s">
        <v>64</v>
      </c>
      <c r="C164" s="98" t="s">
        <v>64</v>
      </c>
      <c r="D164" s="11" t="s">
        <v>52</v>
      </c>
      <c r="E164" s="11" t="s">
        <v>304</v>
      </c>
      <c r="F164" s="12" t="s">
        <v>50</v>
      </c>
      <c r="G164" s="12" t="s">
        <v>310</v>
      </c>
      <c r="H164" s="12" t="s">
        <v>306</v>
      </c>
      <c r="I164" s="103" t="s">
        <v>504</v>
      </c>
      <c r="J164" s="12" t="str">
        <f t="shared" si="7"/>
        <v>≥17h</v>
      </c>
      <c r="K164" s="12" t="s">
        <v>512</v>
      </c>
      <c r="L164" s="69" t="s">
        <v>518</v>
      </c>
      <c r="M164" s="83">
        <v>1</v>
      </c>
      <c r="N164" s="84">
        <v>1</v>
      </c>
      <c r="O164" s="84">
        <v>1</v>
      </c>
      <c r="P164" s="84">
        <v>1</v>
      </c>
      <c r="Q164" s="84">
        <v>1</v>
      </c>
      <c r="R164" s="84">
        <v>1</v>
      </c>
      <c r="S164" s="84">
        <v>1</v>
      </c>
      <c r="T164" s="84">
        <v>1</v>
      </c>
      <c r="U164" s="84">
        <v>1</v>
      </c>
      <c r="V164" s="84">
        <v>1</v>
      </c>
      <c r="W164" s="84">
        <v>1</v>
      </c>
      <c r="X164" s="84">
        <v>1</v>
      </c>
      <c r="Y164" s="84">
        <v>1</v>
      </c>
      <c r="Z164" s="132" t="str">
        <f>VLOOKUP(A164,DB_CAL_Q1_Q4!$A$4:$P$1328,13)</f>
        <v>Electricidad</v>
      </c>
      <c r="AA164" s="133" t="str">
        <f>VLOOKUP(A164,DB_ACS_Q1_Q4!$A$4:$AD$1328,13)</f>
        <v>GLP</v>
      </c>
      <c r="AB164" s="134" t="str">
        <f>VLOOKUP(A164,DB_REF_Q1_Q4!$A$4:$AD$1328,13)</f>
        <v>AC Eléctrico</v>
      </c>
      <c r="AC164" s="16"/>
      <c r="AD164" s="27"/>
      <c r="AE164" s="27"/>
      <c r="AF164" s="27"/>
      <c r="AG164" s="27"/>
      <c r="AH164" s="27"/>
      <c r="AI164" s="55">
        <v>1</v>
      </c>
    </row>
    <row r="165" spans="1:35" ht="12" customHeight="1">
      <c r="A165" s="10">
        <v>161</v>
      </c>
      <c r="B165" s="98" t="s">
        <v>291</v>
      </c>
      <c r="C165" s="98" t="s">
        <v>291</v>
      </c>
      <c r="D165" s="11" t="s">
        <v>52</v>
      </c>
      <c r="E165" s="11" t="s">
        <v>303</v>
      </c>
      <c r="F165" s="12" t="s">
        <v>49</v>
      </c>
      <c r="G165" s="12" t="s">
        <v>310</v>
      </c>
      <c r="H165" s="12" t="s">
        <v>308</v>
      </c>
      <c r="I165" s="11" t="s">
        <v>504</v>
      </c>
      <c r="J165" s="12" t="str">
        <f t="shared" si="7"/>
        <v>≥17h</v>
      </c>
      <c r="K165" s="12" t="s">
        <v>47</v>
      </c>
      <c r="L165" s="69" t="s">
        <v>519</v>
      </c>
      <c r="M165" s="83">
        <v>1</v>
      </c>
      <c r="N165" s="84">
        <v>1</v>
      </c>
      <c r="O165" s="84">
        <v>1</v>
      </c>
      <c r="P165" s="84">
        <v>1</v>
      </c>
      <c r="Q165" s="84">
        <v>1</v>
      </c>
      <c r="R165" s="84">
        <v>1</v>
      </c>
      <c r="S165" s="84"/>
      <c r="T165" s="84">
        <v>1</v>
      </c>
      <c r="U165" s="84">
        <v>1</v>
      </c>
      <c r="V165" s="84">
        <v>1</v>
      </c>
      <c r="W165" s="84">
        <v>1</v>
      </c>
      <c r="X165" s="84"/>
      <c r="Y165" s="84">
        <v>1</v>
      </c>
      <c r="Z165" s="132" t="str">
        <f>VLOOKUP(A165,DB_CAL_Q1_Q4!$A$4:$P$1328,13)</f>
        <v>Gasóleo</v>
      </c>
      <c r="AA165" s="133" t="str">
        <f>VLOOKUP(A165,DB_ACS_Q1_Q4!$A$4:$AD$1328,13)</f>
        <v>Gasóleo</v>
      </c>
      <c r="AB165" s="134" t="str">
        <f>VLOOKUP(A165,DB_REF_Q1_Q4!$A$4:$AD$1328,13)</f>
        <v>Ninguno</v>
      </c>
      <c r="AC165" s="16"/>
      <c r="AD165" s="27"/>
      <c r="AE165" s="27"/>
      <c r="AF165" s="27"/>
      <c r="AG165" s="27"/>
      <c r="AH165" s="27"/>
      <c r="AI165" s="55">
        <v>1</v>
      </c>
    </row>
    <row r="166" spans="1:35" ht="12" customHeight="1">
      <c r="A166" s="10">
        <v>162</v>
      </c>
      <c r="B166" s="98" t="s">
        <v>64</v>
      </c>
      <c r="C166" s="98" t="s">
        <v>64</v>
      </c>
      <c r="D166" s="11" t="s">
        <v>52</v>
      </c>
      <c r="E166" s="11" t="s">
        <v>304</v>
      </c>
      <c r="F166" s="12" t="s">
        <v>49</v>
      </c>
      <c r="G166" s="12" t="s">
        <v>310</v>
      </c>
      <c r="H166" s="12" t="s">
        <v>306</v>
      </c>
      <c r="I166" s="103" t="s">
        <v>505</v>
      </c>
      <c r="J166" s="12" t="str">
        <f t="shared" si="7"/>
        <v>≥17h</v>
      </c>
      <c r="K166" s="12" t="s">
        <v>512</v>
      </c>
      <c r="L166" s="69" t="s">
        <v>518</v>
      </c>
      <c r="M166" s="83">
        <v>1</v>
      </c>
      <c r="N166" s="84">
        <v>1</v>
      </c>
      <c r="O166" s="84">
        <v>1</v>
      </c>
      <c r="P166" s="84">
        <v>1</v>
      </c>
      <c r="Q166" s="84">
        <v>1</v>
      </c>
      <c r="R166" s="84">
        <v>1</v>
      </c>
      <c r="S166" s="84">
        <v>1</v>
      </c>
      <c r="T166" s="84">
        <v>1</v>
      </c>
      <c r="U166" s="84">
        <v>1</v>
      </c>
      <c r="V166" s="84">
        <v>1</v>
      </c>
      <c r="W166" s="84">
        <v>1</v>
      </c>
      <c r="X166" s="84">
        <v>1</v>
      </c>
      <c r="Y166" s="84">
        <v>1</v>
      </c>
      <c r="Z166" s="132" t="str">
        <f>VLOOKUP(A166,DB_CAL_Q1_Q4!$A$4:$P$1328,13)</f>
        <v>Electricidad</v>
      </c>
      <c r="AA166" s="133" t="str">
        <f>VLOOKUP(A166,DB_ACS_Q1_Q4!$A$4:$AD$1328,13)</f>
        <v>GLP</v>
      </c>
      <c r="AB166" s="134" t="str">
        <f>VLOOKUP(A166,DB_REF_Q1_Q4!$A$4:$AD$1328,13)</f>
        <v>Bomba de calor aire</v>
      </c>
      <c r="AC166" s="16"/>
      <c r="AD166" s="27"/>
      <c r="AE166" s="27"/>
      <c r="AF166" s="27"/>
      <c r="AG166" s="27"/>
      <c r="AH166" s="27"/>
      <c r="AI166" s="55">
        <v>1</v>
      </c>
    </row>
    <row r="167" spans="1:35" ht="12" customHeight="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83">
        <v>1</v>
      </c>
      <c r="N167" s="84">
        <v>1</v>
      </c>
      <c r="O167" s="84">
        <v>1</v>
      </c>
      <c r="P167" s="84">
        <v>1</v>
      </c>
      <c r="Q167" s="84">
        <v>1</v>
      </c>
      <c r="R167" s="84">
        <v>1</v>
      </c>
      <c r="S167" s="84">
        <v>1</v>
      </c>
      <c r="T167" s="84">
        <v>1</v>
      </c>
      <c r="U167" s="84">
        <v>1</v>
      </c>
      <c r="V167" s="84">
        <v>1</v>
      </c>
      <c r="W167" s="84">
        <v>1</v>
      </c>
      <c r="X167" s="84">
        <v>1</v>
      </c>
      <c r="Y167" s="84">
        <v>1</v>
      </c>
      <c r="Z167" s="132" t="str">
        <f>VLOOKUP(A167,DB_CAL_Q1_Q4!$A$4:$P$1328,13)</f>
        <v>Gas Natural</v>
      </c>
      <c r="AA167" s="133" t="str">
        <f>VLOOKUP(A167,DB_ACS_Q1_Q4!$A$4:$AD$1328,13)</f>
        <v>Gas Natural</v>
      </c>
      <c r="AB167" s="134" t="str">
        <f>VLOOKUP(A167,DB_REF_Q1_Q4!$A$4:$AD$1328,13)</f>
        <v>Ninguno</v>
      </c>
      <c r="AC167" s="16">
        <v>1</v>
      </c>
      <c r="AD167" s="27"/>
      <c r="AE167" s="27"/>
      <c r="AF167" s="27"/>
      <c r="AG167" s="27"/>
      <c r="AH167" s="27"/>
      <c r="AI167" s="55"/>
    </row>
    <row r="168" spans="1:35" ht="12" customHeight="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83">
        <v>1</v>
      </c>
      <c r="N168" s="84"/>
      <c r="O168" s="84"/>
      <c r="P168" s="84">
        <v>1</v>
      </c>
      <c r="Q168" s="84"/>
      <c r="R168" s="84"/>
      <c r="S168" s="84"/>
      <c r="T168" s="84"/>
      <c r="U168" s="84"/>
      <c r="V168" s="84"/>
      <c r="W168" s="84"/>
      <c r="X168" s="84"/>
      <c r="Y168" s="84">
        <v>1</v>
      </c>
      <c r="Z168" s="132" t="str">
        <f>VLOOKUP(A168,DB_CAL_Q1_Q4!$A$4:$P$1328,13)</f>
        <v>Gas Natural</v>
      </c>
      <c r="AA168" s="133" t="str">
        <f>VLOOKUP(A168,DB_ACS_Q1_Q4!$A$4:$AD$1328,13)</f>
        <v>Gas Natural</v>
      </c>
      <c r="AB168" s="134" t="str">
        <f>VLOOKUP(A168,DB_REF_Q1_Q4!$A$4:$AD$1328,13)</f>
        <v>Bomba de calor aire</v>
      </c>
      <c r="AC168" s="16"/>
      <c r="AD168" s="27"/>
      <c r="AE168" s="27"/>
      <c r="AF168" s="27"/>
      <c r="AG168" s="27"/>
      <c r="AH168" s="27">
        <v>1</v>
      </c>
      <c r="AI168" s="55"/>
    </row>
    <row r="169" spans="1:35" ht="12" customHeight="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83">
        <v>1</v>
      </c>
      <c r="N169" s="84">
        <v>1</v>
      </c>
      <c r="O169" s="84">
        <v>1</v>
      </c>
      <c r="P169" s="84">
        <v>1</v>
      </c>
      <c r="Q169" s="84">
        <v>1</v>
      </c>
      <c r="R169" s="84">
        <v>1</v>
      </c>
      <c r="S169" s="84">
        <v>1</v>
      </c>
      <c r="T169" s="84">
        <v>1</v>
      </c>
      <c r="U169" s="84">
        <v>1</v>
      </c>
      <c r="V169" s="84">
        <v>1</v>
      </c>
      <c r="W169" s="84">
        <v>1</v>
      </c>
      <c r="X169" s="84">
        <v>1</v>
      </c>
      <c r="Y169" s="84">
        <v>1</v>
      </c>
      <c r="Z169" s="132" t="str">
        <f>VLOOKUP(A169,DB_CAL_Q1_Q4!$A$4:$P$1328,13)</f>
        <v>Gasóleo</v>
      </c>
      <c r="AA169" s="133" t="str">
        <f>VLOOKUP(A169,DB_ACS_Q1_Q4!$A$4:$AD$1328,13)</f>
        <v>Gasóleo</v>
      </c>
      <c r="AB169" s="134" t="str">
        <f>VLOOKUP(A169,DB_REF_Q1_Q4!$A$4:$AD$1328,13)</f>
        <v>Ninguno</v>
      </c>
      <c r="AC169" s="16"/>
      <c r="AD169" s="27"/>
      <c r="AE169" s="27"/>
      <c r="AF169" s="27"/>
      <c r="AG169" s="27"/>
      <c r="AH169" s="27">
        <v>1</v>
      </c>
      <c r="AI169" s="55"/>
    </row>
    <row r="170" spans="1:35" ht="12" customHeight="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83">
        <v>1</v>
      </c>
      <c r="N170" s="84">
        <v>1</v>
      </c>
      <c r="O170" s="84">
        <v>1</v>
      </c>
      <c r="P170" s="84">
        <v>1</v>
      </c>
      <c r="Q170" s="84">
        <v>1</v>
      </c>
      <c r="R170" s="84">
        <v>1</v>
      </c>
      <c r="S170" s="84">
        <v>1</v>
      </c>
      <c r="T170" s="84">
        <v>1</v>
      </c>
      <c r="U170" s="84"/>
      <c r="V170" s="84">
        <v>1</v>
      </c>
      <c r="W170" s="84">
        <v>1</v>
      </c>
      <c r="X170" s="84">
        <v>1</v>
      </c>
      <c r="Y170" s="84">
        <v>1</v>
      </c>
      <c r="Z170" s="132" t="str">
        <f>VLOOKUP(A170,DB_CAL_Q1_Q4!$A$4:$P$1328,13)</f>
        <v>Gas Natural</v>
      </c>
      <c r="AA170" s="133" t="str">
        <f>VLOOKUP(A170,DB_ACS_Q1_Q4!$A$4:$AD$1328,13)</f>
        <v>Gas Natural</v>
      </c>
      <c r="AB170" s="134" t="str">
        <f>VLOOKUP(A170,DB_REF_Q1_Q4!$A$4:$AD$1328,13)</f>
        <v>Ninguno</v>
      </c>
      <c r="AC170" s="16">
        <v>1</v>
      </c>
      <c r="AD170" s="27"/>
      <c r="AE170" s="27"/>
      <c r="AF170" s="27"/>
      <c r="AG170" s="27"/>
      <c r="AH170" s="27"/>
      <c r="AI170" s="55"/>
    </row>
    <row r="171" spans="1:35" ht="12" customHeight="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83"/>
      <c r="N171" s="84">
        <v>1</v>
      </c>
      <c r="O171" s="84">
        <v>1</v>
      </c>
      <c r="P171" s="84">
        <v>1</v>
      </c>
      <c r="Q171" s="84">
        <v>1</v>
      </c>
      <c r="R171" s="84">
        <v>1</v>
      </c>
      <c r="S171" s="84">
        <v>1</v>
      </c>
      <c r="T171" s="84">
        <v>1</v>
      </c>
      <c r="U171" s="84">
        <v>1</v>
      </c>
      <c r="V171" s="84">
        <v>1</v>
      </c>
      <c r="W171" s="84">
        <v>1</v>
      </c>
      <c r="X171" s="84">
        <v>1</v>
      </c>
      <c r="Y171" s="84"/>
      <c r="Z171" s="132" t="str">
        <f>VLOOKUP(A171,DB_CAL_Q1_Q4!$A$4:$P$1328,13)</f>
        <v>Bomba de calor aire</v>
      </c>
      <c r="AA171" s="133" t="str">
        <f>VLOOKUP(A171,DB_ACS_Q1_Q4!$A$4:$AD$1328,13)</f>
        <v>GLP</v>
      </c>
      <c r="AB171" s="134" t="str">
        <f>VLOOKUP(A171,DB_REF_Q1_Q4!$A$4:$AD$1328,13)</f>
        <v>Bomba de calor aire</v>
      </c>
      <c r="AC171" s="16"/>
      <c r="AD171" s="27"/>
      <c r="AE171" s="27"/>
      <c r="AF171" s="27"/>
      <c r="AG171" s="27"/>
      <c r="AH171" s="27">
        <v>1</v>
      </c>
      <c r="AI171" s="55"/>
    </row>
    <row r="172" spans="1:35" ht="12" customHeight="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83">
        <v>1</v>
      </c>
      <c r="N172" s="84">
        <v>1</v>
      </c>
      <c r="O172" s="84">
        <v>1</v>
      </c>
      <c r="P172" s="84">
        <v>1</v>
      </c>
      <c r="Q172" s="84"/>
      <c r="R172" s="84">
        <v>1</v>
      </c>
      <c r="S172" s="84">
        <v>1</v>
      </c>
      <c r="T172" s="84">
        <v>1</v>
      </c>
      <c r="U172" s="84"/>
      <c r="V172" s="84"/>
      <c r="W172" s="84"/>
      <c r="X172" s="84"/>
      <c r="Y172" s="84"/>
      <c r="Z172" s="132" t="str">
        <f>VLOOKUP(A172,DB_CAL_Q1_Q4!$A$4:$P$1328,13)</f>
        <v>Gas Natural</v>
      </c>
      <c r="AA172" s="133" t="str">
        <f>VLOOKUP(A172,DB_ACS_Q1_Q4!$A$4:$AD$1328,13)</f>
        <v>Gas Natural</v>
      </c>
      <c r="AB172" s="134" t="str">
        <f>VLOOKUP(A172,DB_REF_Q1_Q4!$A$4:$AD$1328,13)</f>
        <v>Ninguno</v>
      </c>
      <c r="AC172" s="16">
        <v>1</v>
      </c>
      <c r="AD172" s="27"/>
      <c r="AE172" s="27"/>
      <c r="AF172" s="27"/>
      <c r="AG172" s="27"/>
      <c r="AH172" s="27"/>
      <c r="AI172" s="55"/>
    </row>
    <row r="173" spans="1:35" ht="12" customHeight="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83">
        <v>1</v>
      </c>
      <c r="N173" s="84">
        <v>1</v>
      </c>
      <c r="O173" s="84">
        <v>1</v>
      </c>
      <c r="P173" s="84">
        <v>1</v>
      </c>
      <c r="Q173" s="84">
        <v>1</v>
      </c>
      <c r="R173" s="84"/>
      <c r="S173" s="84"/>
      <c r="T173" s="84"/>
      <c r="U173" s="84"/>
      <c r="V173" s="84"/>
      <c r="W173" s="84">
        <v>1</v>
      </c>
      <c r="X173" s="84">
        <v>1</v>
      </c>
      <c r="Y173" s="84"/>
      <c r="Z173" s="132" t="str">
        <f>VLOOKUP(A173,DB_CAL_Q1_Q4!$A$4:$P$1328,13)</f>
        <v>Gas Natural</v>
      </c>
      <c r="AA173" s="133" t="str">
        <f>VLOOKUP(A173,DB_ACS_Q1_Q4!$A$4:$AD$1328,13)</f>
        <v>Gas Natural</v>
      </c>
      <c r="AB173" s="134" t="str">
        <f>VLOOKUP(A173,DB_REF_Q1_Q4!$A$4:$AD$1328,13)</f>
        <v>Ninguno</v>
      </c>
      <c r="AC173" s="16">
        <v>1</v>
      </c>
      <c r="AD173" s="27"/>
      <c r="AE173" s="27"/>
      <c r="AF173" s="27"/>
      <c r="AG173" s="27"/>
      <c r="AH173" s="27"/>
      <c r="AI173" s="55"/>
    </row>
    <row r="174" spans="1:35" ht="12" customHeight="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83">
        <v>1</v>
      </c>
      <c r="N174" s="84">
        <v>1</v>
      </c>
      <c r="O174" s="84">
        <v>1</v>
      </c>
      <c r="P174" s="84">
        <v>1</v>
      </c>
      <c r="Q174" s="84">
        <v>1</v>
      </c>
      <c r="R174" s="84">
        <v>1</v>
      </c>
      <c r="S174" s="84">
        <v>1</v>
      </c>
      <c r="T174" s="84">
        <v>1</v>
      </c>
      <c r="U174" s="84">
        <v>1</v>
      </c>
      <c r="V174" s="84">
        <v>1</v>
      </c>
      <c r="W174" s="84">
        <v>1</v>
      </c>
      <c r="X174" s="84">
        <v>1</v>
      </c>
      <c r="Y174" s="84">
        <v>1</v>
      </c>
      <c r="Z174" s="132" t="str">
        <f>VLOOKUP(A174,DB_CAL_Q1_Q4!$A$4:$P$1328,13)</f>
        <v>Ninguna</v>
      </c>
      <c r="AA174" s="133" t="str">
        <f>VLOOKUP(A174,DB_ACS_Q1_Q4!$A$4:$AD$1328,13)</f>
        <v>GLP</v>
      </c>
      <c r="AB174" s="134" t="str">
        <f>VLOOKUP(A174,DB_REF_Q1_Q4!$A$4:$AD$1328,13)</f>
        <v>Ninguno</v>
      </c>
      <c r="AC174" s="16"/>
      <c r="AD174" s="27"/>
      <c r="AE174" s="27"/>
      <c r="AF174" s="27"/>
      <c r="AG174" s="27"/>
      <c r="AH174" s="27">
        <v>1</v>
      </c>
      <c r="AI174" s="55"/>
    </row>
    <row r="175" spans="1:35" ht="12" customHeight="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83"/>
      <c r="N175" s="84"/>
      <c r="O175" s="84"/>
      <c r="P175" s="84"/>
      <c r="Q175" s="84"/>
      <c r="R175" s="84"/>
      <c r="S175" s="84"/>
      <c r="T175" s="84"/>
      <c r="U175" s="84"/>
      <c r="V175" s="84"/>
      <c r="W175" s="84"/>
      <c r="X175" s="84"/>
      <c r="Y175" s="84"/>
      <c r="Z175" s="132" t="str">
        <f>VLOOKUP(A175,DB_CAL_Q1_Q4!$A$4:$P$1328,13)</f>
        <v>Gasóleo</v>
      </c>
      <c r="AA175" s="133" t="str">
        <f>VLOOKUP(A175,DB_ACS_Q1_Q4!$A$4:$AD$1328,13)</f>
        <v>Gasóleo</v>
      </c>
      <c r="AB175" s="134" t="str">
        <f>VLOOKUP(A175,DB_REF_Q1_Q4!$A$4:$AD$1328,13)</f>
        <v>Ninguno</v>
      </c>
      <c r="AC175" s="16"/>
      <c r="AD175" s="27"/>
      <c r="AE175" s="27"/>
      <c r="AF175" s="27"/>
      <c r="AG175" s="27"/>
      <c r="AH175" s="27"/>
      <c r="AI175" s="55">
        <v>1</v>
      </c>
    </row>
    <row r="176" spans="1:35" ht="12" customHeight="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83">
        <v>1</v>
      </c>
      <c r="N176" s="84">
        <v>1</v>
      </c>
      <c r="O176" s="84">
        <v>1</v>
      </c>
      <c r="P176" s="84">
        <v>1</v>
      </c>
      <c r="Q176" s="84">
        <v>1</v>
      </c>
      <c r="R176" s="84">
        <v>1</v>
      </c>
      <c r="S176" s="84"/>
      <c r="T176" s="84">
        <v>1</v>
      </c>
      <c r="U176" s="84"/>
      <c r="V176" s="84"/>
      <c r="W176" s="84"/>
      <c r="X176" s="84"/>
      <c r="Y176" s="84"/>
      <c r="Z176" s="132" t="str">
        <f>VLOOKUP(A176,DB_CAL_Q1_Q4!$A$4:$P$1328,13)</f>
        <v>Gasóleo</v>
      </c>
      <c r="AA176" s="133" t="str">
        <f>VLOOKUP(A176,DB_ACS_Q1_Q4!$A$4:$AD$1328,13)</f>
        <v>Gasóleo</v>
      </c>
      <c r="AB176" s="134" t="str">
        <f>VLOOKUP(A176,DB_REF_Q1_Q4!$A$4:$AD$1328,13)</f>
        <v>Ninguno</v>
      </c>
      <c r="AC176" s="16"/>
      <c r="AD176" s="27"/>
      <c r="AE176" s="27"/>
      <c r="AF176" s="27"/>
      <c r="AG176" s="27"/>
      <c r="AH176" s="27">
        <v>1</v>
      </c>
      <c r="AI176" s="55"/>
    </row>
    <row r="177" spans="1:35" ht="12" customHeight="1">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83">
        <v>1</v>
      </c>
      <c r="N177" s="84">
        <v>1</v>
      </c>
      <c r="O177" s="84"/>
      <c r="P177" s="84">
        <v>1</v>
      </c>
      <c r="Q177" s="84">
        <v>1</v>
      </c>
      <c r="R177" s="84">
        <v>1</v>
      </c>
      <c r="S177" s="84">
        <v>1</v>
      </c>
      <c r="T177" s="84">
        <v>1</v>
      </c>
      <c r="U177" s="84">
        <v>1</v>
      </c>
      <c r="V177" s="84">
        <v>1</v>
      </c>
      <c r="W177" s="84">
        <v>1</v>
      </c>
      <c r="X177" s="84">
        <v>1</v>
      </c>
      <c r="Y177" s="84"/>
      <c r="Z177" s="132" t="str">
        <f>VLOOKUP(A177,DB_CAL_Q1_Q4!$A$4:$P$1328,13)</f>
        <v>Gasóleo</v>
      </c>
      <c r="AA177" s="133" t="str">
        <f>VLOOKUP(A177,DB_ACS_Q1_Q4!$A$4:$AD$1328,13)</f>
        <v>Gasóleo</v>
      </c>
      <c r="AB177" s="134" t="str">
        <f>VLOOKUP(A177,DB_REF_Q1_Q4!$A$4:$AD$1328,13)</f>
        <v>Bomba de calor aire</v>
      </c>
      <c r="AC177" s="16"/>
      <c r="AD177" s="27"/>
      <c r="AE177" s="27"/>
      <c r="AF177" s="27"/>
      <c r="AG177" s="27"/>
      <c r="AH177" s="27">
        <v>1</v>
      </c>
      <c r="AI177" s="55"/>
    </row>
    <row r="178" spans="1:35" ht="12" customHeight="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83">
        <v>1</v>
      </c>
      <c r="N178" s="84">
        <v>1</v>
      </c>
      <c r="O178" s="84">
        <v>1</v>
      </c>
      <c r="P178" s="84">
        <v>1</v>
      </c>
      <c r="Q178" s="84">
        <v>1</v>
      </c>
      <c r="R178" s="84">
        <v>1</v>
      </c>
      <c r="S178" s="84"/>
      <c r="T178" s="84">
        <v>1</v>
      </c>
      <c r="U178" s="84">
        <v>1</v>
      </c>
      <c r="V178" s="84">
        <v>1</v>
      </c>
      <c r="W178" s="84">
        <v>1</v>
      </c>
      <c r="X178" s="84">
        <v>1</v>
      </c>
      <c r="Y178" s="84">
        <v>1</v>
      </c>
      <c r="Z178" s="132" t="str">
        <f>VLOOKUP(A178,DB_CAL_Q1_Q4!$A$4:$P$1328,13)</f>
        <v>Gasóleo</v>
      </c>
      <c r="AA178" s="133" t="str">
        <f>VLOOKUP(A178,DB_ACS_Q1_Q4!$A$4:$AD$1328,13)</f>
        <v>Gasóleo</v>
      </c>
      <c r="AB178" s="134" t="str">
        <f>VLOOKUP(A178,DB_REF_Q1_Q4!$A$4:$AD$1328,13)</f>
        <v>Ninguno</v>
      </c>
      <c r="AC178" s="16"/>
      <c r="AD178" s="27">
        <v>1</v>
      </c>
      <c r="AE178" s="27"/>
      <c r="AF178" s="27"/>
      <c r="AG178" s="27"/>
      <c r="AH178" s="27"/>
      <c r="AI178" s="55"/>
    </row>
    <row r="179" spans="1:35" ht="12" customHeight="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83">
        <v>1</v>
      </c>
      <c r="N179" s="84">
        <v>1</v>
      </c>
      <c r="O179" s="84">
        <v>1</v>
      </c>
      <c r="P179" s="84">
        <v>1</v>
      </c>
      <c r="Q179" s="84"/>
      <c r="R179" s="84">
        <v>1</v>
      </c>
      <c r="S179" s="84">
        <v>1</v>
      </c>
      <c r="T179" s="84">
        <v>1</v>
      </c>
      <c r="U179" s="84"/>
      <c r="V179" s="84"/>
      <c r="W179" s="84">
        <v>1</v>
      </c>
      <c r="X179" s="84">
        <v>1</v>
      </c>
      <c r="Y179" s="84"/>
      <c r="Z179" s="132" t="str">
        <f>VLOOKUP(A179,DB_CAL_Q1_Q4!$A$4:$P$1328,13)</f>
        <v>Gasóleo</v>
      </c>
      <c r="AA179" s="133" t="str">
        <f>VLOOKUP(A179,DB_ACS_Q1_Q4!$A$4:$AD$1328,13)</f>
        <v>Gasóleo</v>
      </c>
      <c r="AB179" s="134" t="str">
        <f>VLOOKUP(A179,DB_REF_Q1_Q4!$A$4:$AD$1328,13)</f>
        <v>Ninguno</v>
      </c>
      <c r="AC179" s="16"/>
      <c r="AD179" s="27"/>
      <c r="AE179" s="27"/>
      <c r="AF179" s="27"/>
      <c r="AG179" s="27"/>
      <c r="AH179" s="27"/>
      <c r="AI179" s="55">
        <v>1</v>
      </c>
    </row>
    <row r="180" spans="1:35" ht="12" customHeight="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83">
        <v>1</v>
      </c>
      <c r="N180" s="84">
        <v>1</v>
      </c>
      <c r="O180" s="84">
        <v>1</v>
      </c>
      <c r="P180" s="84">
        <v>1</v>
      </c>
      <c r="Q180" s="84">
        <v>1</v>
      </c>
      <c r="R180" s="84">
        <v>1</v>
      </c>
      <c r="S180" s="84"/>
      <c r="T180" s="84">
        <v>1</v>
      </c>
      <c r="U180" s="84">
        <v>1</v>
      </c>
      <c r="V180" s="84">
        <v>1</v>
      </c>
      <c r="W180" s="84">
        <v>1</v>
      </c>
      <c r="X180" s="84"/>
      <c r="Y180" s="84"/>
      <c r="Z180" s="132" t="str">
        <f>VLOOKUP(A180,DB_CAL_Q1_Q4!$A$4:$P$1328,13)</f>
        <v>Gasóleo</v>
      </c>
      <c r="AA180" s="133" t="str">
        <f>VLOOKUP(A180,DB_ACS_Q1_Q4!$A$4:$AD$1328,13)</f>
        <v>Gasóleo</v>
      </c>
      <c r="AB180" s="134" t="str">
        <f>VLOOKUP(A180,DB_REF_Q1_Q4!$A$4:$AD$1328,13)</f>
        <v>Ninguno</v>
      </c>
      <c r="AC180" s="16">
        <v>1</v>
      </c>
      <c r="AD180" s="27"/>
      <c r="AE180" s="27"/>
      <c r="AF180" s="27"/>
      <c r="AG180" s="27"/>
      <c r="AH180" s="27"/>
      <c r="AI180" s="55"/>
    </row>
    <row r="181" spans="1:35" ht="12" customHeight="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83">
        <v>1</v>
      </c>
      <c r="N181" s="84">
        <v>1</v>
      </c>
      <c r="O181" s="84">
        <v>1</v>
      </c>
      <c r="P181" s="84"/>
      <c r="Q181" s="84"/>
      <c r="R181" s="84"/>
      <c r="S181" s="84"/>
      <c r="T181" s="84"/>
      <c r="U181" s="84"/>
      <c r="V181" s="84"/>
      <c r="W181" s="84"/>
      <c r="X181" s="84"/>
      <c r="Y181" s="84">
        <v>1</v>
      </c>
      <c r="Z181" s="132" t="str">
        <f>VLOOKUP(A181,DB_CAL_Q1_Q4!$A$4:$P$1328,13)</f>
        <v>Electricidad</v>
      </c>
      <c r="AA181" s="133" t="str">
        <f>VLOOKUP(A181,DB_ACS_Q1_Q4!$A$4:$AD$1328,13)</f>
        <v>Electricidad</v>
      </c>
      <c r="AB181" s="134" t="str">
        <f>VLOOKUP(A181,DB_REF_Q1_Q4!$A$4:$AD$1328,13)</f>
        <v>Ninguno</v>
      </c>
      <c r="AC181" s="16"/>
      <c r="AD181" s="27"/>
      <c r="AE181" s="27"/>
      <c r="AF181" s="27"/>
      <c r="AG181" s="27"/>
      <c r="AH181" s="27"/>
      <c r="AI181" s="55">
        <v>1</v>
      </c>
    </row>
    <row r="182" spans="1:35" ht="12" customHeight="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83"/>
      <c r="N182" s="84"/>
      <c r="O182" s="84"/>
      <c r="P182" s="84"/>
      <c r="Q182" s="84"/>
      <c r="R182" s="84"/>
      <c r="S182" s="84"/>
      <c r="T182" s="84"/>
      <c r="U182" s="84"/>
      <c r="V182" s="84"/>
      <c r="W182" s="84"/>
      <c r="X182" s="84"/>
      <c r="Y182" s="84"/>
      <c r="Z182" s="132" t="str">
        <f>VLOOKUP(A182,DB_CAL_Q1_Q4!$A$4:$P$1328,13)</f>
        <v>Gasóleo</v>
      </c>
      <c r="AA182" s="133" t="str">
        <f>VLOOKUP(A182,DB_ACS_Q1_Q4!$A$4:$AD$1328,13)</f>
        <v>Gasóleo</v>
      </c>
      <c r="AB182" s="134" t="str">
        <f>VLOOKUP(A182,DB_REF_Q1_Q4!$A$4:$AD$1328,13)</f>
        <v>Ninguno</v>
      </c>
      <c r="AC182" s="16"/>
      <c r="AD182" s="27"/>
      <c r="AE182" s="27"/>
      <c r="AF182" s="27"/>
      <c r="AG182" s="27"/>
      <c r="AH182" s="27"/>
      <c r="AI182" s="55">
        <v>1</v>
      </c>
    </row>
    <row r="183" spans="1:35" ht="12" customHeight="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83">
        <v>1</v>
      </c>
      <c r="N183" s="84">
        <v>1</v>
      </c>
      <c r="O183" s="84">
        <v>1</v>
      </c>
      <c r="P183" s="84">
        <v>1</v>
      </c>
      <c r="Q183" s="84">
        <v>1</v>
      </c>
      <c r="R183" s="84">
        <v>1</v>
      </c>
      <c r="S183" s="84"/>
      <c r="T183" s="84">
        <v>1</v>
      </c>
      <c r="U183" s="84">
        <v>1</v>
      </c>
      <c r="V183" s="84">
        <v>1</v>
      </c>
      <c r="W183" s="84">
        <v>1</v>
      </c>
      <c r="X183" s="84">
        <v>1</v>
      </c>
      <c r="Y183" s="84">
        <v>1</v>
      </c>
      <c r="Z183" s="132" t="str">
        <f>VLOOKUP(A183,DB_CAL_Q1_Q4!$A$4:$P$1328,13)</f>
        <v>Gas Natural</v>
      </c>
      <c r="AA183" s="133" t="str">
        <f>VLOOKUP(A183,DB_ACS_Q1_Q4!$A$4:$AD$1328,13)</f>
        <v>Gas Natural</v>
      </c>
      <c r="AB183" s="134" t="str">
        <f>VLOOKUP(A183,DB_REF_Q1_Q4!$A$4:$AD$1328,13)</f>
        <v>Ninguno</v>
      </c>
      <c r="AC183" s="16"/>
      <c r="AD183" s="27"/>
      <c r="AE183" s="27"/>
      <c r="AF183" s="27"/>
      <c r="AG183" s="27"/>
      <c r="AH183" s="27"/>
      <c r="AI183" s="55">
        <v>1</v>
      </c>
    </row>
    <row r="184" spans="1:35" ht="12" customHeight="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83">
        <v>1</v>
      </c>
      <c r="N184" s="84">
        <v>1</v>
      </c>
      <c r="O184" s="84">
        <v>1</v>
      </c>
      <c r="P184" s="84">
        <v>1</v>
      </c>
      <c r="Q184" s="84">
        <v>1</v>
      </c>
      <c r="R184" s="84">
        <v>1</v>
      </c>
      <c r="S184" s="84">
        <v>1</v>
      </c>
      <c r="T184" s="84">
        <v>1</v>
      </c>
      <c r="U184" s="84">
        <v>1</v>
      </c>
      <c r="V184" s="84">
        <v>1</v>
      </c>
      <c r="W184" s="84">
        <v>1</v>
      </c>
      <c r="X184" s="84">
        <v>1</v>
      </c>
      <c r="Y184" s="84">
        <v>1</v>
      </c>
      <c r="Z184" s="132" t="str">
        <f>VLOOKUP(A184,DB_CAL_Q1_Q4!$A$4:$P$1328,13)</f>
        <v>Gas Natural</v>
      </c>
      <c r="AA184" s="133" t="str">
        <f>VLOOKUP(A184,DB_ACS_Q1_Q4!$A$4:$AD$1328,13)</f>
        <v>Gas Natural</v>
      </c>
      <c r="AB184" s="134" t="str">
        <f>VLOOKUP(A184,DB_REF_Q1_Q4!$A$4:$AD$1328,13)</f>
        <v>Ninguno</v>
      </c>
      <c r="AC184" s="16"/>
      <c r="AD184" s="27"/>
      <c r="AE184" s="27"/>
      <c r="AF184" s="27"/>
      <c r="AG184" s="27"/>
      <c r="AH184" s="27">
        <v>1</v>
      </c>
      <c r="AI184" s="55"/>
    </row>
    <row r="185" spans="1:35" ht="12" customHeight="1">
      <c r="A185" s="10">
        <v>181</v>
      </c>
      <c r="B185" s="98" t="s">
        <v>245</v>
      </c>
      <c r="C185" s="98" t="s">
        <v>245</v>
      </c>
      <c r="D185" s="11" t="s">
        <v>51</v>
      </c>
      <c r="E185" s="11" t="s">
        <v>304</v>
      </c>
      <c r="F185" s="12" t="s">
        <v>48</v>
      </c>
      <c r="G185" s="12" t="s">
        <v>310</v>
      </c>
      <c r="H185" s="12" t="s">
        <v>306</v>
      </c>
      <c r="I185" s="103" t="s">
        <v>505</v>
      </c>
      <c r="J185" s="11" t="str">
        <f t="shared" ref="J185:J190" si="8">"12-16h"</f>
        <v>12-16h</v>
      </c>
      <c r="K185" s="12" t="s">
        <v>513</v>
      </c>
      <c r="L185" s="69" t="s">
        <v>520</v>
      </c>
      <c r="M185" s="83">
        <v>1</v>
      </c>
      <c r="N185" s="84">
        <v>1</v>
      </c>
      <c r="O185" s="84">
        <v>1</v>
      </c>
      <c r="P185" s="84">
        <v>1</v>
      </c>
      <c r="Q185" s="84">
        <v>1</v>
      </c>
      <c r="R185" s="84"/>
      <c r="S185" s="84"/>
      <c r="T185" s="84">
        <v>1</v>
      </c>
      <c r="U185" s="84">
        <v>1</v>
      </c>
      <c r="V185" s="84">
        <v>1</v>
      </c>
      <c r="W185" s="84">
        <v>1</v>
      </c>
      <c r="X185" s="84">
        <v>1</v>
      </c>
      <c r="Y185" s="84"/>
      <c r="Z185" s="132" t="str">
        <f>VLOOKUP(A185,DB_CAL_Q1_Q4!$A$4:$P$1328,13)</f>
        <v>Gasóleo</v>
      </c>
      <c r="AA185" s="133" t="str">
        <f>VLOOKUP(A185,DB_ACS_Q1_Q4!$A$4:$AD$1328,13)</f>
        <v>Gasóleo</v>
      </c>
      <c r="AB185" s="134" t="str">
        <f>VLOOKUP(A185,DB_REF_Q1_Q4!$A$4:$AD$1328,13)</f>
        <v>Ninguno</v>
      </c>
      <c r="AC185" s="16"/>
      <c r="AD185" s="27"/>
      <c r="AE185" s="27"/>
      <c r="AF185" s="27"/>
      <c r="AG185" s="27"/>
      <c r="AH185" s="27">
        <v>1</v>
      </c>
      <c r="AI185" s="55"/>
    </row>
    <row r="186" spans="1:35" ht="12" customHeight="1">
      <c r="A186" s="10">
        <v>182</v>
      </c>
      <c r="B186" s="98" t="s">
        <v>252</v>
      </c>
      <c r="C186" s="98" t="s">
        <v>245</v>
      </c>
      <c r="D186" s="11" t="s">
        <v>52</v>
      </c>
      <c r="E186" s="11" t="s">
        <v>304</v>
      </c>
      <c r="F186" s="12" t="s">
        <v>50</v>
      </c>
      <c r="G186" s="11" t="s">
        <v>511</v>
      </c>
      <c r="H186" s="12" t="s">
        <v>308</v>
      </c>
      <c r="I186" s="11" t="s">
        <v>504</v>
      </c>
      <c r="J186" s="11" t="str">
        <f t="shared" si="8"/>
        <v>12-16h</v>
      </c>
      <c r="K186" s="12" t="s">
        <v>513</v>
      </c>
      <c r="L186" s="69" t="s">
        <v>520</v>
      </c>
      <c r="M186" s="83">
        <v>1</v>
      </c>
      <c r="N186" s="84">
        <v>1</v>
      </c>
      <c r="O186" s="84">
        <v>1</v>
      </c>
      <c r="P186" s="84">
        <v>1</v>
      </c>
      <c r="Q186" s="84">
        <v>1</v>
      </c>
      <c r="R186" s="84">
        <v>1</v>
      </c>
      <c r="S186" s="84">
        <v>1</v>
      </c>
      <c r="T186" s="84">
        <v>1</v>
      </c>
      <c r="U186" s="84">
        <v>1</v>
      </c>
      <c r="V186" s="84">
        <v>1</v>
      </c>
      <c r="W186" s="84">
        <v>1</v>
      </c>
      <c r="X186" s="84">
        <v>1</v>
      </c>
      <c r="Y186" s="84"/>
      <c r="Z186" s="132" t="str">
        <f>VLOOKUP(A186,DB_CAL_Q1_Q4!$A$4:$P$1328,13)</f>
        <v>Gasóleo</v>
      </c>
      <c r="AA186" s="133" t="str">
        <f>VLOOKUP(A186,DB_ACS_Q1_Q4!$A$4:$AD$1328,13)</f>
        <v>Gasóleo</v>
      </c>
      <c r="AB186" s="134" t="str">
        <f>VLOOKUP(A186,DB_REF_Q1_Q4!$A$4:$AD$1328,13)</f>
        <v>Ninguno</v>
      </c>
      <c r="AC186" s="16"/>
      <c r="AD186" s="27"/>
      <c r="AE186" s="27"/>
      <c r="AF186" s="27">
        <v>1</v>
      </c>
      <c r="AG186" s="27"/>
      <c r="AH186" s="27"/>
      <c r="AI186" s="55"/>
    </row>
    <row r="187" spans="1:35" ht="12" customHeight="1">
      <c r="A187" s="10">
        <v>183</v>
      </c>
      <c r="B187" s="98" t="s">
        <v>192</v>
      </c>
      <c r="C187" s="98" t="s">
        <v>191</v>
      </c>
      <c r="D187" s="11" t="s">
        <v>51</v>
      </c>
      <c r="E187" s="11" t="s">
        <v>303</v>
      </c>
      <c r="F187" s="12" t="s">
        <v>50</v>
      </c>
      <c r="G187" s="12" t="s">
        <v>510</v>
      </c>
      <c r="H187" s="12" t="s">
        <v>306</v>
      </c>
      <c r="I187" s="11" t="s">
        <v>504</v>
      </c>
      <c r="J187" s="11" t="str">
        <f t="shared" si="8"/>
        <v>12-16h</v>
      </c>
      <c r="K187" s="12" t="s">
        <v>513</v>
      </c>
      <c r="L187" s="69" t="s">
        <v>519</v>
      </c>
      <c r="M187" s="83"/>
      <c r="N187" s="84">
        <v>1</v>
      </c>
      <c r="O187" s="84">
        <v>1</v>
      </c>
      <c r="P187" s="84">
        <v>1</v>
      </c>
      <c r="Q187" s="84">
        <v>1</v>
      </c>
      <c r="R187" s="84">
        <v>1</v>
      </c>
      <c r="S187" s="84">
        <v>1</v>
      </c>
      <c r="T187" s="84">
        <v>1</v>
      </c>
      <c r="U187" s="84">
        <v>1</v>
      </c>
      <c r="V187" s="84">
        <v>1</v>
      </c>
      <c r="W187" s="84">
        <v>1</v>
      </c>
      <c r="X187" s="84">
        <v>1</v>
      </c>
      <c r="Y187" s="84">
        <v>1</v>
      </c>
      <c r="Z187" s="132" t="str">
        <f>VLOOKUP(A187,DB_CAL_Q1_Q4!$A$4:$P$1328,13)</f>
        <v>Gas Natural</v>
      </c>
      <c r="AA187" s="133" t="str">
        <f>VLOOKUP(A187,DB_ACS_Q1_Q4!$A$4:$AD$1328,13)</f>
        <v>Gas Natural</v>
      </c>
      <c r="AB187" s="134" t="str">
        <f>VLOOKUP(A187,DB_REF_Q1_Q4!$A$4:$AD$1328,13)</f>
        <v>Bomba de calor agua</v>
      </c>
      <c r="AC187" s="16"/>
      <c r="AD187" s="27"/>
      <c r="AE187" s="27"/>
      <c r="AF187" s="27"/>
      <c r="AG187" s="27"/>
      <c r="AH187" s="27">
        <v>1</v>
      </c>
      <c r="AI187" s="55"/>
    </row>
    <row r="188" spans="1:35" ht="12" customHeight="1">
      <c r="A188" s="10">
        <v>184</v>
      </c>
      <c r="B188" s="98" t="s">
        <v>253</v>
      </c>
      <c r="C188" s="98" t="s">
        <v>245</v>
      </c>
      <c r="D188" s="11" t="s">
        <v>51</v>
      </c>
      <c r="E188" s="11" t="s">
        <v>303</v>
      </c>
      <c r="F188" s="12" t="s">
        <v>50</v>
      </c>
      <c r="G188" s="11" t="s">
        <v>511</v>
      </c>
      <c r="H188" s="12" t="s">
        <v>307</v>
      </c>
      <c r="I188" s="11" t="s">
        <v>504</v>
      </c>
      <c r="J188" s="11" t="str">
        <f t="shared" si="8"/>
        <v>12-16h</v>
      </c>
      <c r="K188" s="12" t="s">
        <v>513</v>
      </c>
      <c r="L188" s="69" t="s">
        <v>520</v>
      </c>
      <c r="M188" s="83">
        <v>1</v>
      </c>
      <c r="N188" s="84">
        <v>1</v>
      </c>
      <c r="O188" s="84">
        <v>1</v>
      </c>
      <c r="P188" s="84">
        <v>1</v>
      </c>
      <c r="Q188" s="84">
        <v>1</v>
      </c>
      <c r="R188" s="84">
        <v>1</v>
      </c>
      <c r="S188" s="84">
        <v>1</v>
      </c>
      <c r="T188" s="84">
        <v>1</v>
      </c>
      <c r="U188" s="84">
        <v>1</v>
      </c>
      <c r="V188" s="84">
        <v>1</v>
      </c>
      <c r="W188" s="84">
        <v>1</v>
      </c>
      <c r="X188" s="84">
        <v>1</v>
      </c>
      <c r="Y188" s="84">
        <v>1</v>
      </c>
      <c r="Z188" s="132" t="str">
        <f>VLOOKUP(A188,DB_CAL_Q1_Q4!$A$4:$P$1328,13)</f>
        <v>Gas Natural</v>
      </c>
      <c r="AA188" s="133" t="str">
        <f>VLOOKUP(A188,DB_ACS_Q1_Q4!$A$4:$AD$1328,13)</f>
        <v>Gas Natural</v>
      </c>
      <c r="AB188" s="134" t="str">
        <f>VLOOKUP(A188,DB_REF_Q1_Q4!$A$4:$AD$1328,13)</f>
        <v>Ninguno</v>
      </c>
      <c r="AC188" s="16">
        <v>1</v>
      </c>
      <c r="AD188" s="27"/>
      <c r="AE188" s="27"/>
      <c r="AF188" s="27"/>
      <c r="AG188" s="27"/>
      <c r="AH188" s="27"/>
      <c r="AI188" s="55"/>
    </row>
    <row r="189" spans="1:35" ht="12" customHeight="1">
      <c r="A189" s="10">
        <v>185</v>
      </c>
      <c r="B189" s="98" t="s">
        <v>192</v>
      </c>
      <c r="C189" s="98" t="s">
        <v>191</v>
      </c>
      <c r="D189" s="11" t="s">
        <v>51</v>
      </c>
      <c r="E189" s="11" t="s">
        <v>303</v>
      </c>
      <c r="F189" s="12" t="s">
        <v>48</v>
      </c>
      <c r="G189" s="12" t="s">
        <v>510</v>
      </c>
      <c r="H189" s="12" t="s">
        <v>306</v>
      </c>
      <c r="I189" s="11" t="s">
        <v>504</v>
      </c>
      <c r="J189" s="11" t="str">
        <f t="shared" si="8"/>
        <v>12-16h</v>
      </c>
      <c r="K189" s="12" t="s">
        <v>47</v>
      </c>
      <c r="L189" s="69" t="s">
        <v>519</v>
      </c>
      <c r="M189" s="83"/>
      <c r="N189" s="84">
        <v>1</v>
      </c>
      <c r="O189" s="84">
        <v>1</v>
      </c>
      <c r="P189" s="84">
        <v>1</v>
      </c>
      <c r="Q189" s="84">
        <v>1</v>
      </c>
      <c r="R189" s="84">
        <v>1</v>
      </c>
      <c r="S189" s="84"/>
      <c r="T189" s="84">
        <v>1</v>
      </c>
      <c r="U189" s="84">
        <v>1</v>
      </c>
      <c r="V189" s="84">
        <v>1</v>
      </c>
      <c r="W189" s="84">
        <v>1</v>
      </c>
      <c r="X189" s="84">
        <v>1</v>
      </c>
      <c r="Y189" s="84">
        <v>1</v>
      </c>
      <c r="Z189" s="132" t="str">
        <f>VLOOKUP(A189,DB_CAL_Q1_Q4!$A$4:$P$1328,13)</f>
        <v>Gas Natural</v>
      </c>
      <c r="AA189" s="133" t="str">
        <f>VLOOKUP(A189,DB_ACS_Q1_Q4!$A$4:$AD$1328,13)</f>
        <v>Gas Natural</v>
      </c>
      <c r="AB189" s="134" t="str">
        <f>VLOOKUP(A189,DB_REF_Q1_Q4!$A$4:$AD$1328,13)</f>
        <v>Ninguno</v>
      </c>
      <c r="AC189" s="16"/>
      <c r="AD189" s="27"/>
      <c r="AE189" s="27"/>
      <c r="AF189" s="27"/>
      <c r="AG189" s="27"/>
      <c r="AH189" s="27">
        <v>1</v>
      </c>
      <c r="AI189" s="55"/>
    </row>
    <row r="190" spans="1:35" ht="12" customHeight="1">
      <c r="A190" s="10">
        <v>186</v>
      </c>
      <c r="B190" s="98" t="s">
        <v>253</v>
      </c>
      <c r="C190" s="98" t="s">
        <v>245</v>
      </c>
      <c r="D190" s="11" t="s">
        <v>52</v>
      </c>
      <c r="E190" s="11" t="s">
        <v>304</v>
      </c>
      <c r="F190" s="12" t="s">
        <v>48</v>
      </c>
      <c r="G190" s="11" t="s">
        <v>511</v>
      </c>
      <c r="H190" s="12" t="s">
        <v>307</v>
      </c>
      <c r="I190" s="103" t="s">
        <v>505</v>
      </c>
      <c r="J190" s="11" t="str">
        <f t="shared" si="8"/>
        <v>12-16h</v>
      </c>
      <c r="K190" s="12" t="s">
        <v>513</v>
      </c>
      <c r="L190" s="69" t="s">
        <v>520</v>
      </c>
      <c r="M190" s="83">
        <v>1</v>
      </c>
      <c r="N190" s="84">
        <v>1</v>
      </c>
      <c r="O190" s="84">
        <v>1</v>
      </c>
      <c r="P190" s="84">
        <v>1</v>
      </c>
      <c r="Q190" s="84">
        <v>1</v>
      </c>
      <c r="R190" s="84">
        <v>1</v>
      </c>
      <c r="S190" s="84"/>
      <c r="T190" s="84">
        <v>1</v>
      </c>
      <c r="U190" s="84">
        <v>1</v>
      </c>
      <c r="V190" s="84">
        <v>1</v>
      </c>
      <c r="W190" s="84">
        <v>1</v>
      </c>
      <c r="X190" s="84">
        <v>1</v>
      </c>
      <c r="Y190" s="84">
        <v>1</v>
      </c>
      <c r="Z190" s="132" t="str">
        <f>VLOOKUP(A190,DB_CAL_Q1_Q4!$A$4:$P$1328,13)</f>
        <v>GLP</v>
      </c>
      <c r="AA190" s="133" t="str">
        <f>VLOOKUP(A190,DB_ACS_Q1_Q4!$A$4:$AD$1328,13)</f>
        <v>GLP</v>
      </c>
      <c r="AB190" s="134" t="str">
        <f>VLOOKUP(A190,DB_REF_Q1_Q4!$A$4:$AD$1328,13)</f>
        <v>Ninguno</v>
      </c>
      <c r="AC190" s="16"/>
      <c r="AD190" s="27"/>
      <c r="AE190" s="27"/>
      <c r="AF190" s="27"/>
      <c r="AG190" s="27"/>
      <c r="AH190" s="27"/>
      <c r="AI190" s="55">
        <v>1</v>
      </c>
    </row>
    <row r="191" spans="1:35" ht="12" customHeight="1">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83">
        <v>1</v>
      </c>
      <c r="N191" s="84">
        <v>1</v>
      </c>
      <c r="O191" s="84">
        <v>1</v>
      </c>
      <c r="P191" s="84">
        <v>1</v>
      </c>
      <c r="Q191" s="84">
        <v>1</v>
      </c>
      <c r="R191" s="84"/>
      <c r="S191" s="84">
        <v>1</v>
      </c>
      <c r="T191" s="84"/>
      <c r="U191" s="84"/>
      <c r="V191" s="84"/>
      <c r="W191" s="84"/>
      <c r="X191" s="84"/>
      <c r="Y191" s="84"/>
      <c r="Z191" s="132" t="str">
        <f>VLOOKUP(A191,DB_CAL_Q1_Q4!$A$4:$P$1328,13)</f>
        <v>Electricidad</v>
      </c>
      <c r="AA191" s="133" t="str">
        <f>VLOOKUP(A191,DB_ACS_Q1_Q4!$A$4:$AD$1328,13)</f>
        <v>Electricidad</v>
      </c>
      <c r="AB191" s="134" t="str">
        <f>VLOOKUP(A191,DB_REF_Q1_Q4!$A$4:$AD$1328,13)</f>
        <v>AC Eléctrico</v>
      </c>
      <c r="AC191" s="16"/>
      <c r="AD191" s="27"/>
      <c r="AE191" s="27"/>
      <c r="AF191" s="27"/>
      <c r="AG191" s="27"/>
      <c r="AH191" s="27"/>
      <c r="AI191" s="55">
        <v>1</v>
      </c>
    </row>
    <row r="192" spans="1:35" ht="12" customHeight="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83">
        <v>1</v>
      </c>
      <c r="N192" s="84">
        <v>1</v>
      </c>
      <c r="O192" s="84">
        <v>1</v>
      </c>
      <c r="P192" s="84">
        <v>1</v>
      </c>
      <c r="Q192" s="84">
        <v>1</v>
      </c>
      <c r="R192" s="84">
        <v>1</v>
      </c>
      <c r="S192" s="84">
        <v>1</v>
      </c>
      <c r="T192" s="84">
        <v>1</v>
      </c>
      <c r="U192" s="84"/>
      <c r="V192" s="84"/>
      <c r="W192" s="84"/>
      <c r="X192" s="84"/>
      <c r="Y192" s="84"/>
      <c r="Z192" s="132" t="str">
        <f>VLOOKUP(A192,DB_CAL_Q1_Q4!$A$4:$P$1328,13)</f>
        <v>Otros</v>
      </c>
      <c r="AA192" s="133" t="str">
        <f>VLOOKUP(A192,DB_ACS_Q1_Q4!$A$4:$AD$1328,13)</f>
        <v>Otros</v>
      </c>
      <c r="AB192" s="134" t="str">
        <f>VLOOKUP(A192,DB_REF_Q1_Q4!$A$4:$AD$1328,13)</f>
        <v>Ninguno</v>
      </c>
      <c r="AC192" s="16"/>
      <c r="AD192" s="27"/>
      <c r="AE192" s="27"/>
      <c r="AF192" s="27"/>
      <c r="AG192" s="27"/>
      <c r="AH192" s="27"/>
      <c r="AI192" s="55">
        <v>1</v>
      </c>
    </row>
    <row r="193" spans="1:35" ht="12" customHeight="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83">
        <v>1</v>
      </c>
      <c r="N193" s="84">
        <v>1</v>
      </c>
      <c r="O193" s="84">
        <v>1</v>
      </c>
      <c r="P193" s="84">
        <v>1</v>
      </c>
      <c r="Q193" s="84"/>
      <c r="R193" s="84">
        <v>1</v>
      </c>
      <c r="S193" s="84">
        <v>1</v>
      </c>
      <c r="T193" s="84">
        <v>1</v>
      </c>
      <c r="U193" s="84">
        <v>1</v>
      </c>
      <c r="V193" s="84">
        <v>1</v>
      </c>
      <c r="W193" s="84">
        <v>1</v>
      </c>
      <c r="X193" s="84">
        <v>1</v>
      </c>
      <c r="Y193" s="84">
        <v>1</v>
      </c>
      <c r="Z193" s="132" t="str">
        <f>VLOOKUP(A193,DB_CAL_Q1_Q4!$A$4:$P$1328,13)</f>
        <v>Gas Natural</v>
      </c>
      <c r="AA193" s="133" t="str">
        <f>VLOOKUP(A193,DB_ACS_Q1_Q4!$A$4:$AD$1328,13)</f>
        <v>Gas Natural</v>
      </c>
      <c r="AB193" s="134" t="str">
        <f>VLOOKUP(A193,DB_REF_Q1_Q4!$A$4:$AD$1328,13)</f>
        <v>Ninguno</v>
      </c>
      <c r="AC193" s="16">
        <v>1</v>
      </c>
      <c r="AD193" s="27"/>
      <c r="AE193" s="27"/>
      <c r="AF193" s="27"/>
      <c r="AG193" s="27"/>
      <c r="AH193" s="27"/>
      <c r="AI193" s="55"/>
    </row>
    <row r="194" spans="1:35" ht="12" customHeight="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83">
        <v>1</v>
      </c>
      <c r="N194" s="84">
        <v>1</v>
      </c>
      <c r="O194" s="84">
        <v>1</v>
      </c>
      <c r="P194" s="84">
        <v>1</v>
      </c>
      <c r="Q194" s="84">
        <v>1</v>
      </c>
      <c r="R194" s="84">
        <v>1</v>
      </c>
      <c r="S194" s="84">
        <v>1</v>
      </c>
      <c r="T194" s="84">
        <v>1</v>
      </c>
      <c r="U194" s="84">
        <v>1</v>
      </c>
      <c r="V194" s="84">
        <v>1</v>
      </c>
      <c r="W194" s="84">
        <v>1</v>
      </c>
      <c r="X194" s="84">
        <v>1</v>
      </c>
      <c r="Y194" s="84">
        <v>1</v>
      </c>
      <c r="Z194" s="132" t="str">
        <f>VLOOKUP(A194,DB_CAL_Q1_Q4!$A$4:$P$1328,13)</f>
        <v>Gas Natural</v>
      </c>
      <c r="AA194" s="133" t="str">
        <f>VLOOKUP(A194,DB_ACS_Q1_Q4!$A$4:$AD$1328,13)</f>
        <v>Gas Natural</v>
      </c>
      <c r="AB194" s="134" t="str">
        <f>VLOOKUP(A194,DB_REF_Q1_Q4!$A$4:$AD$1328,13)</f>
        <v>Ninguno</v>
      </c>
      <c r="AC194" s="16"/>
      <c r="AD194" s="27"/>
      <c r="AE194" s="27"/>
      <c r="AF194" s="27"/>
      <c r="AG194" s="27"/>
      <c r="AH194" s="27">
        <v>1</v>
      </c>
      <c r="AI194" s="55"/>
    </row>
    <row r="195" spans="1:35" ht="12" customHeight="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83">
        <v>1</v>
      </c>
      <c r="N195" s="84">
        <v>1</v>
      </c>
      <c r="O195" s="84">
        <v>1</v>
      </c>
      <c r="P195" s="84">
        <v>1</v>
      </c>
      <c r="Q195" s="84">
        <v>1</v>
      </c>
      <c r="R195" s="84">
        <v>1</v>
      </c>
      <c r="S195" s="84">
        <v>1</v>
      </c>
      <c r="T195" s="84">
        <v>1</v>
      </c>
      <c r="U195" s="84">
        <v>1</v>
      </c>
      <c r="V195" s="84">
        <v>1</v>
      </c>
      <c r="W195" s="84">
        <v>1</v>
      </c>
      <c r="X195" s="84">
        <v>1</v>
      </c>
      <c r="Y195" s="84">
        <v>1</v>
      </c>
      <c r="Z195" s="132" t="str">
        <f>VLOOKUP(A195,DB_CAL_Q1_Q4!$A$4:$P$1328,13)</f>
        <v>Gasóleo</v>
      </c>
      <c r="AA195" s="133" t="str">
        <f>VLOOKUP(A195,DB_ACS_Q1_Q4!$A$4:$AD$1328,13)</f>
        <v>Gasóleo</v>
      </c>
      <c r="AB195" s="134" t="str">
        <f>VLOOKUP(A195,DB_REF_Q1_Q4!$A$4:$AD$1328,13)</f>
        <v>Ninguno</v>
      </c>
      <c r="AC195" s="16">
        <v>1</v>
      </c>
      <c r="AD195" s="27"/>
      <c r="AE195" s="27"/>
      <c r="AF195" s="27"/>
      <c r="AG195" s="27"/>
      <c r="AH195" s="27"/>
      <c r="AI195" s="55"/>
    </row>
    <row r="196" spans="1:35" ht="12" customHeight="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83">
        <v>1</v>
      </c>
      <c r="N196" s="84">
        <v>1</v>
      </c>
      <c r="O196" s="84">
        <v>1</v>
      </c>
      <c r="P196" s="84">
        <v>1</v>
      </c>
      <c r="Q196" s="84">
        <v>1</v>
      </c>
      <c r="R196" s="84">
        <v>1</v>
      </c>
      <c r="S196" s="84">
        <v>1</v>
      </c>
      <c r="T196" s="84">
        <v>1</v>
      </c>
      <c r="U196" s="84">
        <v>1</v>
      </c>
      <c r="V196" s="84">
        <v>1</v>
      </c>
      <c r="W196" s="84">
        <v>1</v>
      </c>
      <c r="X196" s="84">
        <v>1</v>
      </c>
      <c r="Y196" s="84">
        <v>1</v>
      </c>
      <c r="Z196" s="132" t="str">
        <f>VLOOKUP(A196,DB_CAL_Q1_Q4!$A$4:$P$1328,13)</f>
        <v>Carbón</v>
      </c>
      <c r="AA196" s="133" t="str">
        <f>VLOOKUP(A196,DB_ACS_Q1_Q4!$A$4:$AD$1328,13)</f>
        <v>Carbón</v>
      </c>
      <c r="AB196" s="134" t="str">
        <f>VLOOKUP(A196,DB_REF_Q1_Q4!$A$4:$AD$1328,13)</f>
        <v>Ninguno</v>
      </c>
      <c r="AC196" s="16"/>
      <c r="AD196" s="27"/>
      <c r="AE196" s="27"/>
      <c r="AF196" s="27"/>
      <c r="AG196" s="27"/>
      <c r="AH196" s="27">
        <v>1</v>
      </c>
      <c r="AI196" s="55"/>
    </row>
    <row r="197" spans="1:35" ht="12" customHeight="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83">
        <v>1</v>
      </c>
      <c r="N197" s="84">
        <v>1</v>
      </c>
      <c r="O197" s="84">
        <v>1</v>
      </c>
      <c r="P197" s="84">
        <v>1</v>
      </c>
      <c r="Q197" s="84">
        <v>1</v>
      </c>
      <c r="R197" s="84">
        <v>1</v>
      </c>
      <c r="S197" s="84">
        <v>1</v>
      </c>
      <c r="T197" s="84">
        <v>1</v>
      </c>
      <c r="U197" s="84">
        <v>1</v>
      </c>
      <c r="V197" s="84">
        <v>1</v>
      </c>
      <c r="W197" s="84">
        <v>1</v>
      </c>
      <c r="X197" s="84">
        <v>1</v>
      </c>
      <c r="Y197" s="84">
        <v>1</v>
      </c>
      <c r="Z197" s="132" t="str">
        <f>VLOOKUP(A197,DB_CAL_Q1_Q4!$A$4:$P$1328,13)</f>
        <v>Gas Natural</v>
      </c>
      <c r="AA197" s="133" t="str">
        <f>VLOOKUP(A197,DB_ACS_Q1_Q4!$A$4:$AD$1328,13)</f>
        <v>Gas Natural</v>
      </c>
      <c r="AB197" s="134" t="str">
        <f>VLOOKUP(A197,DB_REF_Q1_Q4!$A$4:$AD$1328,13)</f>
        <v>Ninguno</v>
      </c>
      <c r="AC197" s="16"/>
      <c r="AD197" s="27"/>
      <c r="AE197" s="27"/>
      <c r="AF197" s="27"/>
      <c r="AG197" s="27"/>
      <c r="AH197" s="27"/>
      <c r="AI197" s="55">
        <v>1</v>
      </c>
    </row>
    <row r="198" spans="1:35" ht="12" customHeight="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83">
        <v>1</v>
      </c>
      <c r="N198" s="84">
        <v>1</v>
      </c>
      <c r="O198" s="84">
        <v>1</v>
      </c>
      <c r="P198" s="84">
        <v>1</v>
      </c>
      <c r="Q198" s="84">
        <v>1</v>
      </c>
      <c r="R198" s="84">
        <v>1</v>
      </c>
      <c r="S198" s="84">
        <v>1</v>
      </c>
      <c r="T198" s="84">
        <v>1</v>
      </c>
      <c r="U198" s="84">
        <v>1</v>
      </c>
      <c r="V198" s="84">
        <v>1</v>
      </c>
      <c r="W198" s="84">
        <v>1</v>
      </c>
      <c r="X198" s="84">
        <v>1</v>
      </c>
      <c r="Y198" s="84">
        <v>1</v>
      </c>
      <c r="Z198" s="132" t="str">
        <f>VLOOKUP(A198,DB_CAL_Q1_Q4!$A$4:$P$1328,13)</f>
        <v>Gas Natural</v>
      </c>
      <c r="AA198" s="133" t="str">
        <f>VLOOKUP(A198,DB_ACS_Q1_Q4!$A$4:$AD$1328,13)</f>
        <v>Gas Natural</v>
      </c>
      <c r="AB198" s="134" t="str">
        <f>VLOOKUP(A198,DB_REF_Q1_Q4!$A$4:$AD$1328,13)</f>
        <v>Ninguno</v>
      </c>
      <c r="AC198" s="16"/>
      <c r="AD198" s="27"/>
      <c r="AE198" s="27"/>
      <c r="AF198" s="27"/>
      <c r="AG198" s="27"/>
      <c r="AH198" s="27"/>
      <c r="AI198" s="55">
        <v>1</v>
      </c>
    </row>
    <row r="199" spans="1:35" ht="12" customHeight="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83">
        <v>1</v>
      </c>
      <c r="N199" s="84">
        <v>1</v>
      </c>
      <c r="O199" s="84">
        <v>1</v>
      </c>
      <c r="P199" s="84">
        <v>1</v>
      </c>
      <c r="Q199" s="84">
        <v>1</v>
      </c>
      <c r="R199" s="84">
        <v>1</v>
      </c>
      <c r="S199" s="84">
        <v>1</v>
      </c>
      <c r="T199" s="84">
        <v>1</v>
      </c>
      <c r="U199" s="84">
        <v>1</v>
      </c>
      <c r="V199" s="84">
        <v>1</v>
      </c>
      <c r="W199" s="84">
        <v>1</v>
      </c>
      <c r="X199" s="84">
        <v>1</v>
      </c>
      <c r="Y199" s="84">
        <v>1</v>
      </c>
      <c r="Z199" s="132" t="str">
        <f>VLOOKUP(A199,DB_CAL_Q1_Q4!$A$4:$P$1328,13)</f>
        <v>Gas Natural</v>
      </c>
      <c r="AA199" s="133" t="str">
        <f>VLOOKUP(A199,DB_ACS_Q1_Q4!$A$4:$AD$1328,13)</f>
        <v>Gas Natural</v>
      </c>
      <c r="AB199" s="134" t="str">
        <f>VLOOKUP(A199,DB_REF_Q1_Q4!$A$4:$AD$1328,13)</f>
        <v>Ninguno</v>
      </c>
      <c r="AC199" s="16">
        <v>1</v>
      </c>
      <c r="AD199" s="27"/>
      <c r="AE199" s="27"/>
      <c r="AF199" s="27"/>
      <c r="AG199" s="27"/>
      <c r="AH199" s="27"/>
      <c r="AI199" s="55"/>
    </row>
    <row r="200" spans="1:35" ht="12" customHeight="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83">
        <v>1</v>
      </c>
      <c r="N200" s="84">
        <v>1</v>
      </c>
      <c r="O200" s="84">
        <v>1</v>
      </c>
      <c r="P200" s="84">
        <v>1</v>
      </c>
      <c r="Q200" s="84">
        <v>1</v>
      </c>
      <c r="R200" s="84">
        <v>1</v>
      </c>
      <c r="S200" s="84">
        <v>1</v>
      </c>
      <c r="T200" s="84">
        <v>1</v>
      </c>
      <c r="U200" s="84">
        <v>1</v>
      </c>
      <c r="V200" s="84">
        <v>1</v>
      </c>
      <c r="W200" s="84">
        <v>1</v>
      </c>
      <c r="X200" s="84">
        <v>1</v>
      </c>
      <c r="Y200" s="84">
        <v>1</v>
      </c>
      <c r="Z200" s="132" t="str">
        <f>VLOOKUP(A200,DB_CAL_Q1_Q4!$A$4:$P$1328,13)</f>
        <v>Electricidad</v>
      </c>
      <c r="AA200" s="133" t="str">
        <f>VLOOKUP(A200,DB_ACS_Q1_Q4!$A$4:$AD$1328,13)</f>
        <v>Electricidad</v>
      </c>
      <c r="AB200" s="134" t="str">
        <f>VLOOKUP(A200,DB_REF_Q1_Q4!$A$4:$AD$1328,13)</f>
        <v>Ninguno</v>
      </c>
      <c r="AC200" s="16">
        <v>1</v>
      </c>
      <c r="AD200" s="27"/>
      <c r="AE200" s="27"/>
      <c r="AF200" s="27"/>
      <c r="AG200" s="27"/>
      <c r="AH200" s="27"/>
      <c r="AI200" s="55"/>
    </row>
    <row r="201" spans="1:35" ht="12" customHeight="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83">
        <v>1</v>
      </c>
      <c r="N201" s="84">
        <v>1</v>
      </c>
      <c r="O201" s="84">
        <v>1</v>
      </c>
      <c r="P201" s="84">
        <v>1</v>
      </c>
      <c r="Q201" s="84">
        <v>1</v>
      </c>
      <c r="R201" s="84"/>
      <c r="S201" s="84">
        <v>1</v>
      </c>
      <c r="T201" s="84">
        <v>1</v>
      </c>
      <c r="U201" s="84">
        <v>1</v>
      </c>
      <c r="V201" s="84">
        <v>1</v>
      </c>
      <c r="W201" s="84">
        <v>1</v>
      </c>
      <c r="X201" s="84">
        <v>1</v>
      </c>
      <c r="Y201" s="84">
        <v>1</v>
      </c>
      <c r="Z201" s="132" t="str">
        <f>VLOOKUP(A201,DB_CAL_Q1_Q4!$A$4:$P$1328,13)</f>
        <v>Gas Natural</v>
      </c>
      <c r="AA201" s="133" t="str">
        <f>VLOOKUP(A201,DB_ACS_Q1_Q4!$A$4:$AD$1328,13)</f>
        <v>Gas Natural</v>
      </c>
      <c r="AB201" s="134" t="str">
        <f>VLOOKUP(A201,DB_REF_Q1_Q4!$A$4:$AD$1328,13)</f>
        <v>Ninguno</v>
      </c>
      <c r="AC201" s="16"/>
      <c r="AD201" s="27"/>
      <c r="AE201" s="27"/>
      <c r="AF201" s="27"/>
      <c r="AG201" s="27"/>
      <c r="AH201" s="27"/>
      <c r="AI201" s="55">
        <v>1</v>
      </c>
    </row>
    <row r="202" spans="1:35" ht="12" customHeight="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83">
        <v>1</v>
      </c>
      <c r="N202" s="84">
        <v>1</v>
      </c>
      <c r="O202" s="84">
        <v>1</v>
      </c>
      <c r="P202" s="84">
        <v>1</v>
      </c>
      <c r="Q202" s="84">
        <v>1</v>
      </c>
      <c r="R202" s="84">
        <v>1</v>
      </c>
      <c r="S202" s="84">
        <v>1</v>
      </c>
      <c r="T202" s="84">
        <v>1</v>
      </c>
      <c r="U202" s="84">
        <v>1</v>
      </c>
      <c r="V202" s="84">
        <v>1</v>
      </c>
      <c r="W202" s="84">
        <v>1</v>
      </c>
      <c r="X202" s="84">
        <v>1</v>
      </c>
      <c r="Y202" s="84">
        <v>1</v>
      </c>
      <c r="Z202" s="132" t="str">
        <f>VLOOKUP(A202,DB_CAL_Q1_Q4!$A$4:$P$1328,13)</f>
        <v>Gasóleo</v>
      </c>
      <c r="AA202" s="133" t="str">
        <f>VLOOKUP(A202,DB_ACS_Q1_Q4!$A$4:$AD$1328,13)</f>
        <v>Gasóleo</v>
      </c>
      <c r="AB202" s="134" t="str">
        <f>VLOOKUP(A202,DB_REF_Q1_Q4!$A$4:$AD$1328,13)</f>
        <v>Ninguno</v>
      </c>
      <c r="AC202" s="16">
        <v>1</v>
      </c>
      <c r="AD202" s="27"/>
      <c r="AE202" s="27"/>
      <c r="AF202" s="27"/>
      <c r="AG202" s="27"/>
      <c r="AH202" s="27"/>
      <c r="AI202" s="55"/>
    </row>
    <row r="203" spans="1:35" ht="12" customHeight="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83">
        <v>1</v>
      </c>
      <c r="N203" s="84">
        <v>1</v>
      </c>
      <c r="O203" s="84">
        <v>1</v>
      </c>
      <c r="P203" s="84">
        <v>1</v>
      </c>
      <c r="Q203" s="84">
        <v>1</v>
      </c>
      <c r="R203" s="84">
        <v>1</v>
      </c>
      <c r="S203" s="84">
        <v>1</v>
      </c>
      <c r="T203" s="84">
        <v>1</v>
      </c>
      <c r="U203" s="84">
        <v>1</v>
      </c>
      <c r="V203" s="84">
        <v>1</v>
      </c>
      <c r="W203" s="84">
        <v>1</v>
      </c>
      <c r="X203" s="84">
        <v>1</v>
      </c>
      <c r="Y203" s="84">
        <v>1</v>
      </c>
      <c r="Z203" s="132" t="str">
        <f>VLOOKUP(A203,DB_CAL_Q1_Q4!$A$4:$P$1328,13)</f>
        <v>Gas Natural</v>
      </c>
      <c r="AA203" s="133" t="str">
        <f>VLOOKUP(A203,DB_ACS_Q1_Q4!$A$4:$AD$1328,13)</f>
        <v>Gas Natural</v>
      </c>
      <c r="AB203" s="134" t="str">
        <f>VLOOKUP(A203,DB_REF_Q1_Q4!$A$4:$AD$1328,13)</f>
        <v>Ninguno</v>
      </c>
      <c r="AC203" s="16"/>
      <c r="AD203" s="27"/>
      <c r="AE203" s="27"/>
      <c r="AF203" s="27"/>
      <c r="AG203" s="27"/>
      <c r="AH203" s="27">
        <v>1</v>
      </c>
      <c r="AI203" s="55"/>
    </row>
    <row r="204" spans="1:35" ht="12" customHeight="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83">
        <v>1</v>
      </c>
      <c r="N204" s="84">
        <v>1</v>
      </c>
      <c r="O204" s="84">
        <v>1</v>
      </c>
      <c r="P204" s="84">
        <v>1</v>
      </c>
      <c r="Q204" s="84">
        <v>1</v>
      </c>
      <c r="R204" s="84">
        <v>1</v>
      </c>
      <c r="S204" s="84">
        <v>1</v>
      </c>
      <c r="T204" s="84">
        <v>1</v>
      </c>
      <c r="U204" s="84">
        <v>1</v>
      </c>
      <c r="V204" s="84">
        <v>1</v>
      </c>
      <c r="W204" s="84">
        <v>1</v>
      </c>
      <c r="X204" s="84">
        <v>1</v>
      </c>
      <c r="Y204" s="84"/>
      <c r="Z204" s="132" t="str">
        <f>VLOOKUP(A204,DB_CAL_Q1_Q4!$A$4:$P$1328,13)</f>
        <v>Gasóleo</v>
      </c>
      <c r="AA204" s="133" t="str">
        <f>VLOOKUP(A204,DB_ACS_Q1_Q4!$A$4:$AD$1328,13)</f>
        <v>GLP</v>
      </c>
      <c r="AB204" s="134" t="str">
        <f>VLOOKUP(A204,DB_REF_Q1_Q4!$A$4:$AD$1328,13)</f>
        <v>Ninguno</v>
      </c>
      <c r="AC204" s="16"/>
      <c r="AD204" s="27"/>
      <c r="AE204" s="27"/>
      <c r="AF204" s="27"/>
      <c r="AG204" s="27"/>
      <c r="AH204" s="27">
        <v>1</v>
      </c>
      <c r="AI204" s="55"/>
    </row>
    <row r="205" spans="1:35" ht="12" customHeight="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83">
        <v>1</v>
      </c>
      <c r="N205" s="84">
        <v>1</v>
      </c>
      <c r="O205" s="84">
        <v>1</v>
      </c>
      <c r="P205" s="84">
        <v>1</v>
      </c>
      <c r="Q205" s="84">
        <v>1</v>
      </c>
      <c r="R205" s="84">
        <v>1</v>
      </c>
      <c r="S205" s="84">
        <v>1</v>
      </c>
      <c r="T205" s="84">
        <v>1</v>
      </c>
      <c r="U205" s="84"/>
      <c r="V205" s="84"/>
      <c r="W205" s="84"/>
      <c r="X205" s="84">
        <v>1</v>
      </c>
      <c r="Y205" s="84">
        <v>1</v>
      </c>
      <c r="Z205" s="132" t="str">
        <f>VLOOKUP(A205,DB_CAL_Q1_Q4!$A$4:$P$1328,13)</f>
        <v>Gasóleo</v>
      </c>
      <c r="AA205" s="133" t="str">
        <f>VLOOKUP(A205,DB_ACS_Q1_Q4!$A$4:$AD$1328,13)</f>
        <v>Gasóleo</v>
      </c>
      <c r="AB205" s="134" t="str">
        <f>VLOOKUP(A205,DB_REF_Q1_Q4!$A$4:$AD$1328,13)</f>
        <v>Ninguno</v>
      </c>
      <c r="AC205" s="16"/>
      <c r="AD205" s="27"/>
      <c r="AE205" s="27"/>
      <c r="AF205" s="27"/>
      <c r="AG205" s="27"/>
      <c r="AH205" s="27">
        <v>1</v>
      </c>
      <c r="AI205" s="55"/>
    </row>
    <row r="206" spans="1:35" ht="12" customHeight="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83">
        <v>1</v>
      </c>
      <c r="N206" s="84"/>
      <c r="O206" s="84">
        <v>1</v>
      </c>
      <c r="P206" s="84">
        <v>1</v>
      </c>
      <c r="Q206" s="84"/>
      <c r="R206" s="84">
        <v>1</v>
      </c>
      <c r="S206" s="84"/>
      <c r="T206" s="84">
        <v>1</v>
      </c>
      <c r="U206" s="84">
        <v>1</v>
      </c>
      <c r="V206" s="84"/>
      <c r="W206" s="84">
        <v>1</v>
      </c>
      <c r="X206" s="84"/>
      <c r="Y206" s="84">
        <v>1</v>
      </c>
      <c r="Z206" s="132" t="str">
        <f>VLOOKUP(A206,DB_CAL_Q1_Q4!$A$4:$P$1328,13)</f>
        <v>Gas Natural</v>
      </c>
      <c r="AA206" s="133" t="str">
        <f>VLOOKUP(A206,DB_ACS_Q1_Q4!$A$4:$AD$1328,13)</f>
        <v>Gas Natural</v>
      </c>
      <c r="AB206" s="134" t="str">
        <f>VLOOKUP(A206,DB_REF_Q1_Q4!$A$4:$AD$1328,13)</f>
        <v>AC Eléctrico</v>
      </c>
      <c r="AC206" s="16"/>
      <c r="AD206" s="27"/>
      <c r="AE206" s="27"/>
      <c r="AF206" s="27"/>
      <c r="AG206" s="27"/>
      <c r="AH206" s="27"/>
      <c r="AI206" s="55">
        <v>1</v>
      </c>
    </row>
    <row r="207" spans="1:35" ht="12" customHeight="1">
      <c r="A207" s="10">
        <v>203</v>
      </c>
      <c r="B207" s="98" t="s">
        <v>238</v>
      </c>
      <c r="C207" s="98" t="s">
        <v>238</v>
      </c>
      <c r="D207" s="11" t="s">
        <v>25</v>
      </c>
      <c r="E207" s="11" t="s">
        <v>304</v>
      </c>
      <c r="F207" s="12" t="s">
        <v>50</v>
      </c>
      <c r="G207" s="12" t="s">
        <v>310</v>
      </c>
      <c r="H207" s="12" t="s">
        <v>306</v>
      </c>
      <c r="I207" s="103" t="s">
        <v>504</v>
      </c>
      <c r="J207" s="12" t="str">
        <f t="shared" ref="J207:J212" si="9">"≥17h"</f>
        <v>≥17h</v>
      </c>
      <c r="K207" s="12" t="s">
        <v>512</v>
      </c>
      <c r="L207" s="69" t="s">
        <v>519</v>
      </c>
      <c r="M207" s="83">
        <v>1</v>
      </c>
      <c r="N207" s="84">
        <v>1</v>
      </c>
      <c r="O207" s="84">
        <v>1</v>
      </c>
      <c r="P207" s="84">
        <v>1</v>
      </c>
      <c r="Q207" s="84">
        <v>1</v>
      </c>
      <c r="R207" s="84">
        <v>1</v>
      </c>
      <c r="S207" s="84">
        <v>1</v>
      </c>
      <c r="T207" s="84">
        <v>1</v>
      </c>
      <c r="U207" s="84">
        <v>1</v>
      </c>
      <c r="V207" s="84">
        <v>1</v>
      </c>
      <c r="W207" s="84">
        <v>1</v>
      </c>
      <c r="X207" s="84"/>
      <c r="Y207" s="84">
        <v>1</v>
      </c>
      <c r="Z207" s="132" t="str">
        <f>VLOOKUP(A207,DB_CAL_Q1_Q4!$A$4:$P$1328,13)</f>
        <v>Electricidad</v>
      </c>
      <c r="AA207" s="133" t="str">
        <f>VLOOKUP(A207,DB_ACS_Q1_Q4!$A$4:$AD$1328,13)</f>
        <v>Electricidad</v>
      </c>
      <c r="AB207" s="134" t="str">
        <f>VLOOKUP(A207,DB_REF_Q1_Q4!$A$4:$AD$1328,13)</f>
        <v>Ninguno</v>
      </c>
      <c r="AC207" s="16"/>
      <c r="AD207" s="27"/>
      <c r="AE207" s="27"/>
      <c r="AF207" s="27"/>
      <c r="AG207" s="27"/>
      <c r="AH207" s="27">
        <v>1</v>
      </c>
      <c r="AI207" s="55"/>
    </row>
    <row r="208" spans="1:35" ht="12" customHeight="1">
      <c r="A208" s="10">
        <v>204</v>
      </c>
      <c r="B208" s="98" t="s">
        <v>258</v>
      </c>
      <c r="C208" s="98" t="s">
        <v>256</v>
      </c>
      <c r="D208" s="11" t="s">
        <v>52</v>
      </c>
      <c r="E208" s="11" t="s">
        <v>303</v>
      </c>
      <c r="F208" s="12" t="s">
        <v>49</v>
      </c>
      <c r="G208" s="11" t="s">
        <v>511</v>
      </c>
      <c r="H208" s="12" t="s">
        <v>307</v>
      </c>
      <c r="I208" s="103" t="s">
        <v>505</v>
      </c>
      <c r="J208" s="12" t="str">
        <f t="shared" si="9"/>
        <v>≥17h</v>
      </c>
      <c r="K208" s="12" t="s">
        <v>512</v>
      </c>
      <c r="L208" s="69" t="s">
        <v>519</v>
      </c>
      <c r="M208" s="83">
        <v>1</v>
      </c>
      <c r="N208" s="84">
        <v>1</v>
      </c>
      <c r="O208" s="84">
        <v>1</v>
      </c>
      <c r="P208" s="84">
        <v>1</v>
      </c>
      <c r="Q208" s="84">
        <v>1</v>
      </c>
      <c r="R208" s="84">
        <v>1</v>
      </c>
      <c r="S208" s="84"/>
      <c r="T208" s="84">
        <v>1</v>
      </c>
      <c r="U208" s="84">
        <v>1</v>
      </c>
      <c r="V208" s="84">
        <v>1</v>
      </c>
      <c r="W208" s="84">
        <v>1</v>
      </c>
      <c r="X208" s="84"/>
      <c r="Y208" s="84">
        <v>1</v>
      </c>
      <c r="Z208" s="132" t="str">
        <f>VLOOKUP(A208,DB_CAL_Q1_Q4!$A$4:$P$1328,13)</f>
        <v>Biomasa</v>
      </c>
      <c r="AA208" s="133" t="str">
        <f>VLOOKUP(A208,DB_ACS_Q1_Q4!$A$4:$AD$1328,13)</f>
        <v>Biomasa</v>
      </c>
      <c r="AB208" s="134" t="str">
        <f>VLOOKUP(A208,DB_REF_Q1_Q4!$A$4:$AD$1328,13)</f>
        <v>Ninguno</v>
      </c>
      <c r="AC208" s="16">
        <v>1</v>
      </c>
      <c r="AD208" s="27"/>
      <c r="AE208" s="27"/>
      <c r="AF208" s="27"/>
      <c r="AG208" s="27"/>
      <c r="AH208" s="27"/>
      <c r="AI208" s="55"/>
    </row>
    <row r="209" spans="1:35" ht="12" customHeight="1">
      <c r="A209" s="10">
        <v>205</v>
      </c>
      <c r="B209" s="98" t="s">
        <v>140</v>
      </c>
      <c r="C209" s="98" t="s">
        <v>131</v>
      </c>
      <c r="D209" s="11" t="s">
        <v>52</v>
      </c>
      <c r="E209" s="11" t="s">
        <v>303</v>
      </c>
      <c r="F209" s="12" t="s">
        <v>49</v>
      </c>
      <c r="G209" s="11" t="s">
        <v>511</v>
      </c>
      <c r="H209" s="12" t="s">
        <v>308</v>
      </c>
      <c r="I209" s="103" t="s">
        <v>504</v>
      </c>
      <c r="J209" s="12" t="str">
        <f t="shared" si="9"/>
        <v>≥17h</v>
      </c>
      <c r="K209" s="12" t="s">
        <v>512</v>
      </c>
      <c r="L209" s="69" t="s">
        <v>519</v>
      </c>
      <c r="M209" s="83"/>
      <c r="N209" s="84"/>
      <c r="O209" s="84"/>
      <c r="P209" s="84">
        <v>1</v>
      </c>
      <c r="Q209" s="84"/>
      <c r="R209" s="84"/>
      <c r="S209" s="84"/>
      <c r="T209" s="84"/>
      <c r="U209" s="84"/>
      <c r="V209" s="84"/>
      <c r="W209" s="84"/>
      <c r="X209" s="84"/>
      <c r="Y209" s="84"/>
      <c r="Z209" s="132" t="str">
        <f>VLOOKUP(A209,DB_CAL_Q1_Q4!$A$4:$P$1328,13)</f>
        <v>Gasóleo</v>
      </c>
      <c r="AA209" s="133" t="str">
        <f>VLOOKUP(A209,DB_ACS_Q1_Q4!$A$4:$AD$1328,13)</f>
        <v>Gasóleo</v>
      </c>
      <c r="AB209" s="134" t="str">
        <f>VLOOKUP(A209,DB_REF_Q1_Q4!$A$4:$AD$1328,13)</f>
        <v>Ninguno</v>
      </c>
      <c r="AC209" s="16"/>
      <c r="AD209" s="27"/>
      <c r="AE209" s="27"/>
      <c r="AF209" s="27"/>
      <c r="AG209" s="27"/>
      <c r="AH209" s="27"/>
      <c r="AI209" s="55">
        <v>1</v>
      </c>
    </row>
    <row r="210" spans="1:35" ht="12" customHeight="1">
      <c r="A210" s="10">
        <v>206</v>
      </c>
      <c r="B210" s="98" t="s">
        <v>241</v>
      </c>
      <c r="C210" s="98" t="s">
        <v>241</v>
      </c>
      <c r="D210" s="11" t="s">
        <v>51</v>
      </c>
      <c r="E210" s="11" t="s">
        <v>303</v>
      </c>
      <c r="F210" s="12" t="s">
        <v>50</v>
      </c>
      <c r="G210" s="12" t="s">
        <v>510</v>
      </c>
      <c r="H210" s="12" t="s">
        <v>306</v>
      </c>
      <c r="I210" s="11" t="s">
        <v>507</v>
      </c>
      <c r="J210" s="12" t="str">
        <f t="shared" si="9"/>
        <v>≥17h</v>
      </c>
      <c r="K210" s="12" t="s">
        <v>47</v>
      </c>
      <c r="L210" s="69" t="s">
        <v>519</v>
      </c>
      <c r="M210" s="83">
        <v>1</v>
      </c>
      <c r="N210" s="84">
        <v>1</v>
      </c>
      <c r="O210" s="84">
        <v>1</v>
      </c>
      <c r="P210" s="84">
        <v>1</v>
      </c>
      <c r="Q210" s="84">
        <v>1</v>
      </c>
      <c r="R210" s="84">
        <v>1</v>
      </c>
      <c r="S210" s="84">
        <v>1</v>
      </c>
      <c r="T210" s="84">
        <v>1</v>
      </c>
      <c r="U210" s="84">
        <v>1</v>
      </c>
      <c r="V210" s="84">
        <v>1</v>
      </c>
      <c r="W210" s="84">
        <v>1</v>
      </c>
      <c r="X210" s="84">
        <v>1</v>
      </c>
      <c r="Y210" s="84">
        <v>1</v>
      </c>
      <c r="Z210" s="132" t="str">
        <f>VLOOKUP(A210,DB_CAL_Q1_Q4!$A$4:$P$1328,13)</f>
        <v>Gas Natural</v>
      </c>
      <c r="AA210" s="133" t="str">
        <f>VLOOKUP(A210,DB_ACS_Q1_Q4!$A$4:$AD$1328,13)</f>
        <v>Gas Natural</v>
      </c>
      <c r="AB210" s="134" t="str">
        <f>VLOOKUP(A210,DB_REF_Q1_Q4!$A$4:$AD$1328,13)</f>
        <v>Ninguno</v>
      </c>
      <c r="AC210" s="16">
        <v>1</v>
      </c>
      <c r="AD210" s="27"/>
      <c r="AE210" s="27"/>
      <c r="AF210" s="27"/>
      <c r="AG210" s="27"/>
      <c r="AH210" s="27"/>
      <c r="AI210" s="55"/>
    </row>
    <row r="211" spans="1:35" ht="12" customHeight="1">
      <c r="A211" s="10">
        <v>207</v>
      </c>
      <c r="B211" s="98" t="s">
        <v>190</v>
      </c>
      <c r="C211" s="98" t="s">
        <v>190</v>
      </c>
      <c r="D211" s="11" t="s">
        <v>52</v>
      </c>
      <c r="E211" s="11" t="s">
        <v>303</v>
      </c>
      <c r="F211" s="12" t="s">
        <v>50</v>
      </c>
      <c r="G211" s="12" t="s">
        <v>310</v>
      </c>
      <c r="H211" s="12" t="s">
        <v>306</v>
      </c>
      <c r="I211" s="103" t="s">
        <v>504</v>
      </c>
      <c r="J211" s="12" t="str">
        <f t="shared" si="9"/>
        <v>≥17h</v>
      </c>
      <c r="K211" s="12" t="s">
        <v>47</v>
      </c>
      <c r="L211" s="69" t="s">
        <v>518</v>
      </c>
      <c r="M211" s="83">
        <v>1</v>
      </c>
      <c r="N211" s="84">
        <v>1</v>
      </c>
      <c r="O211" s="84">
        <v>1</v>
      </c>
      <c r="P211" s="84">
        <v>1</v>
      </c>
      <c r="Q211" s="84">
        <v>1</v>
      </c>
      <c r="R211" s="84">
        <v>1</v>
      </c>
      <c r="S211" s="84">
        <v>1</v>
      </c>
      <c r="T211" s="84">
        <v>1</v>
      </c>
      <c r="U211" s="84">
        <v>1</v>
      </c>
      <c r="V211" s="84">
        <v>1</v>
      </c>
      <c r="W211" s="84">
        <v>1</v>
      </c>
      <c r="X211" s="84">
        <v>1</v>
      </c>
      <c r="Y211" s="84">
        <v>1</v>
      </c>
      <c r="Z211" s="132" t="str">
        <f>VLOOKUP(A211,DB_CAL_Q1_Q4!$A$4:$P$1328,13)</f>
        <v>Gasóleo</v>
      </c>
      <c r="AA211" s="133" t="str">
        <f>VLOOKUP(A211,DB_ACS_Q1_Q4!$A$4:$AD$1328,13)</f>
        <v>Gas Natural</v>
      </c>
      <c r="AB211" s="134" t="str">
        <f>VLOOKUP(A211,DB_REF_Q1_Q4!$A$4:$AD$1328,13)</f>
        <v>AC Eléctrico</v>
      </c>
      <c r="AC211" s="16"/>
      <c r="AD211" s="27"/>
      <c r="AE211" s="27"/>
      <c r="AF211" s="27"/>
      <c r="AG211" s="27"/>
      <c r="AH211" s="27">
        <v>1</v>
      </c>
      <c r="AI211" s="55"/>
    </row>
    <row r="212" spans="1:35" ht="12" customHeight="1">
      <c r="A212" s="10">
        <v>208</v>
      </c>
      <c r="B212" s="98" t="s">
        <v>140</v>
      </c>
      <c r="C212" s="98" t="s">
        <v>131</v>
      </c>
      <c r="D212" s="11" t="s">
        <v>52</v>
      </c>
      <c r="E212" s="11" t="s">
        <v>303</v>
      </c>
      <c r="F212" s="12" t="s">
        <v>49</v>
      </c>
      <c r="G212" s="11" t="s">
        <v>511</v>
      </c>
      <c r="H212" s="12" t="s">
        <v>308</v>
      </c>
      <c r="I212" s="103" t="s">
        <v>504</v>
      </c>
      <c r="J212" s="12" t="str">
        <f t="shared" si="9"/>
        <v>≥17h</v>
      </c>
      <c r="K212" s="12" t="s">
        <v>512</v>
      </c>
      <c r="L212" s="69" t="s">
        <v>519</v>
      </c>
      <c r="M212" s="83">
        <v>1</v>
      </c>
      <c r="N212" s="84">
        <v>1</v>
      </c>
      <c r="O212" s="84">
        <v>1</v>
      </c>
      <c r="P212" s="84">
        <v>1</v>
      </c>
      <c r="Q212" s="84">
        <v>1</v>
      </c>
      <c r="R212" s="84">
        <v>1</v>
      </c>
      <c r="S212" s="84">
        <v>1</v>
      </c>
      <c r="T212" s="84">
        <v>1</v>
      </c>
      <c r="U212" s="84">
        <v>1</v>
      </c>
      <c r="V212" s="84"/>
      <c r="W212" s="84"/>
      <c r="X212" s="84"/>
      <c r="Y212" s="84"/>
      <c r="Z212" s="132" t="str">
        <f>VLOOKUP(A212,DB_CAL_Q1_Q4!$A$4:$P$1328,13)</f>
        <v>Electricidad</v>
      </c>
      <c r="AA212" s="133" t="str">
        <f>VLOOKUP(A212,DB_ACS_Q1_Q4!$A$4:$AD$1328,13)</f>
        <v>Electricidad</v>
      </c>
      <c r="AB212" s="134" t="str">
        <f>VLOOKUP(A212,DB_REF_Q1_Q4!$A$4:$AD$1328,13)</f>
        <v>Ninguno</v>
      </c>
      <c r="AC212" s="16"/>
      <c r="AD212" s="27"/>
      <c r="AE212" s="27"/>
      <c r="AF212" s="27"/>
      <c r="AG212" s="27"/>
      <c r="AH212" s="27"/>
      <c r="AI212" s="55">
        <v>1</v>
      </c>
    </row>
    <row r="213" spans="1:35" ht="12" customHeight="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83">
        <v>1</v>
      </c>
      <c r="N213" s="84">
        <v>1</v>
      </c>
      <c r="O213" s="84">
        <v>1</v>
      </c>
      <c r="P213" s="84">
        <v>1</v>
      </c>
      <c r="Q213" s="84"/>
      <c r="R213" s="84">
        <v>1</v>
      </c>
      <c r="S213" s="84">
        <v>1</v>
      </c>
      <c r="T213" s="84">
        <v>1</v>
      </c>
      <c r="U213" s="84">
        <v>1</v>
      </c>
      <c r="V213" s="84">
        <v>1</v>
      </c>
      <c r="W213" s="84">
        <v>1</v>
      </c>
      <c r="X213" s="84">
        <v>1</v>
      </c>
      <c r="Y213" s="84">
        <v>1</v>
      </c>
      <c r="Z213" s="132" t="str">
        <f>VLOOKUP(A213,DB_CAL_Q1_Q4!$A$4:$P$1328,13)</f>
        <v>Gas Natural</v>
      </c>
      <c r="AA213" s="133" t="str">
        <f>VLOOKUP(A213,DB_ACS_Q1_Q4!$A$4:$AD$1328,13)</f>
        <v>Gas Natural</v>
      </c>
      <c r="AB213" s="134" t="str">
        <f>VLOOKUP(A213,DB_REF_Q1_Q4!$A$4:$AD$1328,13)</f>
        <v>Ninguno</v>
      </c>
      <c r="AC213" s="16"/>
      <c r="AD213" s="27"/>
      <c r="AE213" s="27"/>
      <c r="AF213" s="27"/>
      <c r="AG213" s="27"/>
      <c r="AH213" s="27"/>
      <c r="AI213" s="55">
        <v>1</v>
      </c>
    </row>
    <row r="214" spans="1:35" ht="12" customHeight="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83">
        <v>1</v>
      </c>
      <c r="N214" s="84">
        <v>1</v>
      </c>
      <c r="O214" s="84">
        <v>1</v>
      </c>
      <c r="P214" s="84">
        <v>1</v>
      </c>
      <c r="Q214" s="84">
        <v>1</v>
      </c>
      <c r="R214" s="84">
        <v>1</v>
      </c>
      <c r="S214" s="84">
        <v>1</v>
      </c>
      <c r="T214" s="84">
        <v>1</v>
      </c>
      <c r="U214" s="84">
        <v>1</v>
      </c>
      <c r="V214" s="84">
        <v>1</v>
      </c>
      <c r="W214" s="84">
        <v>1</v>
      </c>
      <c r="X214" s="84">
        <v>1</v>
      </c>
      <c r="Y214" s="84">
        <v>1</v>
      </c>
      <c r="Z214" s="132" t="str">
        <f>VLOOKUP(A214,DB_CAL_Q1_Q4!$A$4:$P$1328,13)</f>
        <v>Gasóleo</v>
      </c>
      <c r="AA214" s="133" t="str">
        <f>VLOOKUP(A214,DB_ACS_Q1_Q4!$A$4:$AD$1328,13)</f>
        <v>Electricidad</v>
      </c>
      <c r="AB214" s="134" t="str">
        <f>VLOOKUP(A214,DB_REF_Q1_Q4!$A$4:$AD$1328,13)</f>
        <v>AC Eléctrico</v>
      </c>
      <c r="AC214" s="16"/>
      <c r="AD214" s="27"/>
      <c r="AE214" s="27"/>
      <c r="AF214" s="27"/>
      <c r="AG214" s="27"/>
      <c r="AH214" s="27">
        <v>1</v>
      </c>
      <c r="AI214" s="55"/>
    </row>
    <row r="215" spans="1:35" ht="12" customHeight="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83">
        <v>1</v>
      </c>
      <c r="N215" s="84">
        <v>1</v>
      </c>
      <c r="O215" s="84">
        <v>1</v>
      </c>
      <c r="P215" s="84">
        <v>1</v>
      </c>
      <c r="Q215" s="84">
        <v>1</v>
      </c>
      <c r="R215" s="84">
        <v>1</v>
      </c>
      <c r="S215" s="84">
        <v>1</v>
      </c>
      <c r="T215" s="84">
        <v>1</v>
      </c>
      <c r="U215" s="84">
        <v>1</v>
      </c>
      <c r="V215" s="84">
        <v>1</v>
      </c>
      <c r="W215" s="84">
        <v>1</v>
      </c>
      <c r="X215" s="84">
        <v>1</v>
      </c>
      <c r="Y215" s="84">
        <v>1</v>
      </c>
      <c r="Z215" s="132" t="str">
        <f>VLOOKUP(A215,DB_CAL_Q1_Q4!$A$4:$P$1328,13)</f>
        <v>Ninguna</v>
      </c>
      <c r="AA215" s="133" t="str">
        <f>VLOOKUP(A215,DB_ACS_Q1_Q4!$A$4:$AD$1328,13)</f>
        <v>Gas Natural</v>
      </c>
      <c r="AB215" s="134" t="str">
        <f>VLOOKUP(A215,DB_REF_Q1_Q4!$A$4:$AD$1328,13)</f>
        <v>AC Eléctrico</v>
      </c>
      <c r="AC215" s="16"/>
      <c r="AD215" s="27"/>
      <c r="AE215" s="27"/>
      <c r="AF215" s="27"/>
      <c r="AG215" s="27"/>
      <c r="AH215" s="27">
        <v>1</v>
      </c>
      <c r="AI215" s="55"/>
    </row>
    <row r="216" spans="1:35" ht="12" customHeight="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83">
        <v>1</v>
      </c>
      <c r="N216" s="84">
        <v>1</v>
      </c>
      <c r="O216" s="84">
        <v>1</v>
      </c>
      <c r="P216" s="84">
        <v>1</v>
      </c>
      <c r="Q216" s="84">
        <v>1</v>
      </c>
      <c r="R216" s="84">
        <v>1</v>
      </c>
      <c r="S216" s="84">
        <v>1</v>
      </c>
      <c r="T216" s="84">
        <v>1</v>
      </c>
      <c r="U216" s="84">
        <v>1</v>
      </c>
      <c r="V216" s="84">
        <v>1</v>
      </c>
      <c r="W216" s="84">
        <v>1</v>
      </c>
      <c r="X216" s="84">
        <v>1</v>
      </c>
      <c r="Y216" s="84">
        <v>1</v>
      </c>
      <c r="Z216" s="132" t="str">
        <f>VLOOKUP(A216,DB_CAL_Q1_Q4!$A$4:$P$1328,13)</f>
        <v>Gas Natural</v>
      </c>
      <c r="AA216" s="133" t="str">
        <f>VLOOKUP(A216,DB_ACS_Q1_Q4!$A$4:$AD$1328,13)</f>
        <v>Gas Natural</v>
      </c>
      <c r="AB216" s="134" t="str">
        <f>VLOOKUP(A216,DB_REF_Q1_Q4!$A$4:$AD$1328,13)</f>
        <v>Ninguno</v>
      </c>
      <c r="AC216" s="16"/>
      <c r="AD216" s="27"/>
      <c r="AE216" s="27"/>
      <c r="AF216" s="27"/>
      <c r="AG216" s="27"/>
      <c r="AH216" s="27"/>
      <c r="AI216" s="55">
        <v>1</v>
      </c>
    </row>
    <row r="217" spans="1:35" ht="12" customHeight="1">
      <c r="A217" s="10">
        <v>213</v>
      </c>
      <c r="B217" s="98" t="s">
        <v>172</v>
      </c>
      <c r="C217" s="98" t="s">
        <v>168</v>
      </c>
      <c r="D217" s="11" t="s">
        <v>51</v>
      </c>
      <c r="E217" s="11" t="s">
        <v>304</v>
      </c>
      <c r="F217" s="12" t="s">
        <v>48</v>
      </c>
      <c r="G217" s="12" t="s">
        <v>510</v>
      </c>
      <c r="H217" s="12" t="s">
        <v>306</v>
      </c>
      <c r="I217" s="103" t="s">
        <v>505</v>
      </c>
      <c r="J217" s="12" t="str">
        <f t="shared" ref="J217:J224" si="10">"≥17h"</f>
        <v>≥17h</v>
      </c>
      <c r="K217" s="12" t="s">
        <v>47</v>
      </c>
      <c r="L217" s="69" t="s">
        <v>520</v>
      </c>
      <c r="M217" s="83">
        <v>1</v>
      </c>
      <c r="N217" s="84">
        <v>1</v>
      </c>
      <c r="O217" s="84">
        <v>1</v>
      </c>
      <c r="P217" s="84">
        <v>1</v>
      </c>
      <c r="Q217" s="84">
        <v>1</v>
      </c>
      <c r="R217" s="84">
        <v>1</v>
      </c>
      <c r="S217" s="84">
        <v>1</v>
      </c>
      <c r="T217" s="84">
        <v>1</v>
      </c>
      <c r="U217" s="84">
        <v>1</v>
      </c>
      <c r="V217" s="84">
        <v>1</v>
      </c>
      <c r="W217" s="84">
        <v>1</v>
      </c>
      <c r="X217" s="84">
        <v>1</v>
      </c>
      <c r="Y217" s="84">
        <v>1</v>
      </c>
      <c r="Z217" s="132" t="str">
        <f>VLOOKUP(A217,DB_CAL_Q1_Q4!$A$4:$P$1328,13)</f>
        <v>Electricidad</v>
      </c>
      <c r="AA217" s="133" t="str">
        <f>VLOOKUP(A217,DB_ACS_Q1_Q4!$A$4:$AD$1328,13)</f>
        <v>Electricidad</v>
      </c>
      <c r="AB217" s="134" t="str">
        <f>VLOOKUP(A217,DB_REF_Q1_Q4!$A$4:$AD$1328,13)</f>
        <v>Ninguno</v>
      </c>
      <c r="AC217" s="16"/>
      <c r="AD217" s="27"/>
      <c r="AE217" s="27"/>
      <c r="AF217" s="27"/>
      <c r="AG217" s="27"/>
      <c r="AH217" s="27">
        <v>1</v>
      </c>
      <c r="AI217" s="55"/>
    </row>
    <row r="218" spans="1:35" ht="12" customHeight="1">
      <c r="A218" s="10">
        <v>214</v>
      </c>
      <c r="B218" s="98" t="s">
        <v>192</v>
      </c>
      <c r="C218" s="98" t="s">
        <v>191</v>
      </c>
      <c r="D218" s="11" t="s">
        <v>51</v>
      </c>
      <c r="E218" s="11" t="s">
        <v>304</v>
      </c>
      <c r="F218" s="12" t="s">
        <v>48</v>
      </c>
      <c r="G218" s="12" t="s">
        <v>510</v>
      </c>
      <c r="H218" s="12" t="s">
        <v>306</v>
      </c>
      <c r="I218" s="11" t="s">
        <v>504</v>
      </c>
      <c r="J218" s="12" t="str">
        <f t="shared" si="10"/>
        <v>≥17h</v>
      </c>
      <c r="K218" s="12" t="s">
        <v>512</v>
      </c>
      <c r="L218" s="69" t="s">
        <v>519</v>
      </c>
      <c r="M218" s="83">
        <v>1</v>
      </c>
      <c r="N218" s="84">
        <v>1</v>
      </c>
      <c r="O218" s="84">
        <v>1</v>
      </c>
      <c r="P218" s="84">
        <v>1</v>
      </c>
      <c r="Q218" s="84">
        <v>1</v>
      </c>
      <c r="R218" s="84">
        <v>1</v>
      </c>
      <c r="S218" s="84">
        <v>1</v>
      </c>
      <c r="T218" s="84">
        <v>1</v>
      </c>
      <c r="U218" s="84">
        <v>1</v>
      </c>
      <c r="V218" s="84">
        <v>1</v>
      </c>
      <c r="W218" s="84">
        <v>1</v>
      </c>
      <c r="X218" s="84">
        <v>1</v>
      </c>
      <c r="Y218" s="84">
        <v>1</v>
      </c>
      <c r="Z218" s="132" t="str">
        <f>VLOOKUP(A218,DB_CAL_Q1_Q4!$A$4:$P$1328,13)</f>
        <v>Gas Natural</v>
      </c>
      <c r="AA218" s="133" t="str">
        <f>VLOOKUP(A218,DB_ACS_Q1_Q4!$A$4:$AD$1328,13)</f>
        <v>Gas Natural</v>
      </c>
      <c r="AB218" s="134" t="str">
        <f>VLOOKUP(A218,DB_REF_Q1_Q4!$A$4:$AD$1328,13)</f>
        <v>Ninguno</v>
      </c>
      <c r="AC218" s="16">
        <v>1</v>
      </c>
      <c r="AD218" s="27"/>
      <c r="AE218" s="27"/>
      <c r="AF218" s="27"/>
      <c r="AG218" s="27"/>
      <c r="AH218" s="27"/>
      <c r="AI218" s="55"/>
    </row>
    <row r="219" spans="1:35" ht="12" customHeight="1">
      <c r="A219" s="10">
        <v>215</v>
      </c>
      <c r="B219" s="98" t="s">
        <v>172</v>
      </c>
      <c r="C219" s="98" t="s">
        <v>168</v>
      </c>
      <c r="D219" s="11" t="s">
        <v>25</v>
      </c>
      <c r="E219" s="11" t="s">
        <v>304</v>
      </c>
      <c r="F219" s="12" t="s">
        <v>50</v>
      </c>
      <c r="G219" s="12" t="s">
        <v>310</v>
      </c>
      <c r="H219" s="12" t="s">
        <v>306</v>
      </c>
      <c r="I219" s="103" t="s">
        <v>504</v>
      </c>
      <c r="J219" s="12" t="str">
        <f t="shared" si="10"/>
        <v>≥17h</v>
      </c>
      <c r="K219" s="12" t="s">
        <v>512</v>
      </c>
      <c r="L219" s="69" t="s">
        <v>520</v>
      </c>
      <c r="M219" s="83">
        <v>1</v>
      </c>
      <c r="N219" s="84">
        <v>1</v>
      </c>
      <c r="O219" s="84">
        <v>1</v>
      </c>
      <c r="P219" s="84">
        <v>1</v>
      </c>
      <c r="Q219" s="84">
        <v>1</v>
      </c>
      <c r="R219" s="84">
        <v>1</v>
      </c>
      <c r="S219" s="84">
        <v>1</v>
      </c>
      <c r="T219" s="84">
        <v>1</v>
      </c>
      <c r="U219" s="84">
        <v>1</v>
      </c>
      <c r="V219" s="84">
        <v>1</v>
      </c>
      <c r="W219" s="84">
        <v>1</v>
      </c>
      <c r="X219" s="84">
        <v>1</v>
      </c>
      <c r="Y219" s="84">
        <v>1</v>
      </c>
      <c r="Z219" s="132" t="str">
        <f>VLOOKUP(A219,DB_CAL_Q1_Q4!$A$4:$P$1328,13)</f>
        <v>Gas Natural</v>
      </c>
      <c r="AA219" s="133" t="str">
        <f>VLOOKUP(A219,DB_ACS_Q1_Q4!$A$4:$AD$1328,13)</f>
        <v>Gas Natural</v>
      </c>
      <c r="AB219" s="134" t="str">
        <f>VLOOKUP(A219,DB_REF_Q1_Q4!$A$4:$AD$1328,13)</f>
        <v>Ninguno</v>
      </c>
      <c r="AC219" s="16"/>
      <c r="AD219" s="27"/>
      <c r="AE219" s="27"/>
      <c r="AF219" s="27"/>
      <c r="AG219" s="27"/>
      <c r="AH219" s="27"/>
      <c r="AI219" s="55">
        <v>1</v>
      </c>
    </row>
    <row r="220" spans="1:35" ht="12" customHeight="1">
      <c r="A220" s="10">
        <v>216</v>
      </c>
      <c r="B220" s="98" t="s">
        <v>190</v>
      </c>
      <c r="C220" s="98" t="s">
        <v>190</v>
      </c>
      <c r="D220" s="11" t="s">
        <v>51</v>
      </c>
      <c r="E220" s="11" t="s">
        <v>304</v>
      </c>
      <c r="F220" s="12" t="s">
        <v>48</v>
      </c>
      <c r="G220" s="12" t="s">
        <v>310</v>
      </c>
      <c r="H220" s="12" t="s">
        <v>306</v>
      </c>
      <c r="I220" s="11" t="s">
        <v>507</v>
      </c>
      <c r="J220" s="12" t="str">
        <f t="shared" si="10"/>
        <v>≥17h</v>
      </c>
      <c r="K220" s="12" t="s">
        <v>513</v>
      </c>
      <c r="L220" s="69" t="s">
        <v>518</v>
      </c>
      <c r="M220" s="83">
        <v>1</v>
      </c>
      <c r="N220" s="84">
        <v>1</v>
      </c>
      <c r="O220" s="84">
        <v>1</v>
      </c>
      <c r="P220" s="84">
        <v>1</v>
      </c>
      <c r="Q220" s="84">
        <v>1</v>
      </c>
      <c r="R220" s="84">
        <v>1</v>
      </c>
      <c r="S220" s="84">
        <v>1</v>
      </c>
      <c r="T220" s="84">
        <v>1</v>
      </c>
      <c r="U220" s="84">
        <v>1</v>
      </c>
      <c r="V220" s="84">
        <v>1</v>
      </c>
      <c r="W220" s="84">
        <v>1</v>
      </c>
      <c r="X220" s="84">
        <v>1</v>
      </c>
      <c r="Y220" s="84">
        <v>1</v>
      </c>
      <c r="Z220" s="132" t="str">
        <f>VLOOKUP(A220,DB_CAL_Q1_Q4!$A$4:$P$1328,13)</f>
        <v>Gas Natural</v>
      </c>
      <c r="AA220" s="133" t="str">
        <f>VLOOKUP(A220,DB_ACS_Q1_Q4!$A$4:$AD$1328,13)</f>
        <v>Gas Natural</v>
      </c>
      <c r="AB220" s="134" t="str">
        <f>VLOOKUP(A220,DB_REF_Q1_Q4!$A$4:$AD$1328,13)</f>
        <v>AC Eléctrico</v>
      </c>
      <c r="AC220" s="16">
        <v>1</v>
      </c>
      <c r="AD220" s="27"/>
      <c r="AE220" s="27"/>
      <c r="AF220" s="27"/>
      <c r="AG220" s="27"/>
      <c r="AH220" s="27"/>
      <c r="AI220" s="55"/>
    </row>
    <row r="221" spans="1:35" ht="12" customHeight="1">
      <c r="A221" s="10">
        <v>217</v>
      </c>
      <c r="B221" s="98" t="s">
        <v>291</v>
      </c>
      <c r="C221" s="98" t="s">
        <v>291</v>
      </c>
      <c r="D221" s="11" t="s">
        <v>52</v>
      </c>
      <c r="E221" s="11" t="s">
        <v>304</v>
      </c>
      <c r="F221" s="12" t="s">
        <v>49</v>
      </c>
      <c r="G221" s="12" t="s">
        <v>510</v>
      </c>
      <c r="H221" s="12" t="s">
        <v>307</v>
      </c>
      <c r="I221" s="11" t="s">
        <v>504</v>
      </c>
      <c r="J221" s="12" t="str">
        <f t="shared" si="10"/>
        <v>≥17h</v>
      </c>
      <c r="K221" s="12" t="s">
        <v>512</v>
      </c>
      <c r="L221" s="69" t="s">
        <v>519</v>
      </c>
      <c r="M221" s="83">
        <v>1</v>
      </c>
      <c r="N221" s="84">
        <v>1</v>
      </c>
      <c r="O221" s="84">
        <v>1</v>
      </c>
      <c r="P221" s="84">
        <v>1</v>
      </c>
      <c r="Q221" s="84">
        <v>1</v>
      </c>
      <c r="R221" s="84">
        <v>1</v>
      </c>
      <c r="S221" s="84"/>
      <c r="T221" s="84">
        <v>1</v>
      </c>
      <c r="U221" s="84">
        <v>1</v>
      </c>
      <c r="V221" s="84">
        <v>1</v>
      </c>
      <c r="W221" s="84">
        <v>1</v>
      </c>
      <c r="X221" s="84"/>
      <c r="Y221" s="84"/>
      <c r="Z221" s="132" t="str">
        <f>VLOOKUP(A221,DB_CAL_Q1_Q4!$A$4:$P$1328,13)</f>
        <v>Gasóleo</v>
      </c>
      <c r="AA221" s="133" t="str">
        <f>VLOOKUP(A221,DB_ACS_Q1_Q4!$A$4:$AD$1328,13)</f>
        <v>Gasóleo</v>
      </c>
      <c r="AB221" s="134" t="str">
        <f>VLOOKUP(A221,DB_REF_Q1_Q4!$A$4:$AD$1328,13)</f>
        <v>Ninguno</v>
      </c>
      <c r="AC221" s="16"/>
      <c r="AD221" s="27">
        <v>1</v>
      </c>
      <c r="AE221" s="27"/>
      <c r="AF221" s="27"/>
      <c r="AG221" s="27"/>
      <c r="AH221" s="27"/>
      <c r="AI221" s="55"/>
    </row>
    <row r="222" spans="1:35" ht="12" customHeight="1">
      <c r="A222" s="10">
        <v>218</v>
      </c>
      <c r="B222" s="98" t="s">
        <v>189</v>
      </c>
      <c r="C222" s="98" t="s">
        <v>189</v>
      </c>
      <c r="D222" s="11" t="s">
        <v>52</v>
      </c>
      <c r="E222" s="11" t="s">
        <v>303</v>
      </c>
      <c r="F222" s="12" t="s">
        <v>49</v>
      </c>
      <c r="G222" s="12" t="s">
        <v>510</v>
      </c>
      <c r="H222" s="12" t="s">
        <v>306</v>
      </c>
      <c r="I222" s="103" t="s">
        <v>504</v>
      </c>
      <c r="J222" s="12" t="str">
        <f t="shared" si="10"/>
        <v>≥17h</v>
      </c>
      <c r="K222" s="12" t="s">
        <v>47</v>
      </c>
      <c r="L222" s="69" t="s">
        <v>519</v>
      </c>
      <c r="M222" s="83">
        <v>1</v>
      </c>
      <c r="N222" s="84">
        <v>1</v>
      </c>
      <c r="O222" s="84">
        <v>1</v>
      </c>
      <c r="P222" s="84">
        <v>1</v>
      </c>
      <c r="Q222" s="84"/>
      <c r="R222" s="84"/>
      <c r="S222" s="84">
        <v>1</v>
      </c>
      <c r="T222" s="84">
        <v>1</v>
      </c>
      <c r="U222" s="84"/>
      <c r="V222" s="84"/>
      <c r="W222" s="84">
        <v>1</v>
      </c>
      <c r="X222" s="84"/>
      <c r="Y222" s="84">
        <v>1</v>
      </c>
      <c r="Z222" s="132" t="str">
        <f>VLOOKUP(A222,DB_CAL_Q1_Q4!$A$4:$P$1328,13)</f>
        <v>Gas Natural</v>
      </c>
      <c r="AA222" s="133" t="str">
        <f>VLOOKUP(A222,DB_ACS_Q1_Q4!$A$4:$AD$1328,13)</f>
        <v>Gas Natural</v>
      </c>
      <c r="AB222" s="134" t="str">
        <f>VLOOKUP(A222,DB_REF_Q1_Q4!$A$4:$AD$1328,13)</f>
        <v>Ninguno</v>
      </c>
      <c r="AC222" s="16">
        <v>1</v>
      </c>
      <c r="AD222" s="27"/>
      <c r="AE222" s="27"/>
      <c r="AF222" s="27"/>
      <c r="AG222" s="27"/>
      <c r="AH222" s="27"/>
      <c r="AI222" s="55"/>
    </row>
    <row r="223" spans="1:35" ht="12" customHeight="1">
      <c r="A223" s="10">
        <v>219</v>
      </c>
      <c r="B223" s="98" t="s">
        <v>181</v>
      </c>
      <c r="C223" s="98" t="s">
        <v>168</v>
      </c>
      <c r="D223" s="11" t="s">
        <v>52</v>
      </c>
      <c r="E223" s="11" t="s">
        <v>303</v>
      </c>
      <c r="F223" s="12" t="s">
        <v>49</v>
      </c>
      <c r="G223" s="11" t="s">
        <v>511</v>
      </c>
      <c r="H223" s="12" t="s">
        <v>307</v>
      </c>
      <c r="I223" s="103" t="s">
        <v>504</v>
      </c>
      <c r="J223" s="12" t="str">
        <f t="shared" si="10"/>
        <v>≥17h</v>
      </c>
      <c r="K223" s="12" t="s">
        <v>512</v>
      </c>
      <c r="L223" s="69" t="s">
        <v>520</v>
      </c>
      <c r="M223" s="83">
        <v>1</v>
      </c>
      <c r="N223" s="84">
        <v>1</v>
      </c>
      <c r="O223" s="84">
        <v>1</v>
      </c>
      <c r="P223" s="84">
        <v>1</v>
      </c>
      <c r="Q223" s="84">
        <v>1</v>
      </c>
      <c r="R223" s="84">
        <v>1</v>
      </c>
      <c r="S223" s="84">
        <v>1</v>
      </c>
      <c r="T223" s="84">
        <v>1</v>
      </c>
      <c r="U223" s="84">
        <v>1</v>
      </c>
      <c r="V223" s="84">
        <v>1</v>
      </c>
      <c r="W223" s="84">
        <v>1</v>
      </c>
      <c r="X223" s="84">
        <v>1</v>
      </c>
      <c r="Y223" s="84">
        <v>1</v>
      </c>
      <c r="Z223" s="132" t="str">
        <f>VLOOKUP(A223,DB_CAL_Q1_Q4!$A$4:$P$1328,13)</f>
        <v>Gas Natural</v>
      </c>
      <c r="AA223" s="133" t="str">
        <f>VLOOKUP(A223,DB_ACS_Q1_Q4!$A$4:$AD$1328,13)</f>
        <v>Gas Natural</v>
      </c>
      <c r="AB223" s="134" t="str">
        <f>VLOOKUP(A223,DB_REF_Q1_Q4!$A$4:$AD$1328,13)</f>
        <v>Ninguno</v>
      </c>
      <c r="AC223" s="16"/>
      <c r="AD223" s="27"/>
      <c r="AE223" s="27"/>
      <c r="AF223" s="27"/>
      <c r="AG223" s="27"/>
      <c r="AH223" s="27">
        <v>1</v>
      </c>
      <c r="AI223" s="55"/>
    </row>
    <row r="224" spans="1:35" ht="12" customHeight="1">
      <c r="A224" s="10">
        <v>220</v>
      </c>
      <c r="B224" s="98" t="s">
        <v>189</v>
      </c>
      <c r="C224" s="98" t="s">
        <v>189</v>
      </c>
      <c r="D224" s="11" t="s">
        <v>51</v>
      </c>
      <c r="E224" s="11" t="s">
        <v>304</v>
      </c>
      <c r="F224" s="12" t="s">
        <v>48</v>
      </c>
      <c r="G224" s="12" t="s">
        <v>310</v>
      </c>
      <c r="H224" s="12" t="s">
        <v>306</v>
      </c>
      <c r="I224" s="11" t="s">
        <v>504</v>
      </c>
      <c r="J224" s="12" t="str">
        <f t="shared" si="10"/>
        <v>≥17h</v>
      </c>
      <c r="K224" s="12" t="s">
        <v>513</v>
      </c>
      <c r="L224" s="69" t="s">
        <v>519</v>
      </c>
      <c r="M224" s="83">
        <v>1</v>
      </c>
      <c r="N224" s="84">
        <v>1</v>
      </c>
      <c r="O224" s="84">
        <v>1</v>
      </c>
      <c r="P224" s="84">
        <v>1</v>
      </c>
      <c r="Q224" s="84"/>
      <c r="R224" s="84">
        <v>1</v>
      </c>
      <c r="S224" s="84"/>
      <c r="T224" s="84">
        <v>1</v>
      </c>
      <c r="U224" s="84"/>
      <c r="V224" s="84">
        <v>1</v>
      </c>
      <c r="W224" s="84">
        <v>1</v>
      </c>
      <c r="X224" s="84">
        <v>1</v>
      </c>
      <c r="Y224" s="84">
        <v>1</v>
      </c>
      <c r="Z224" s="132" t="str">
        <f>VLOOKUP(A224,DB_CAL_Q1_Q4!$A$4:$P$1328,13)</f>
        <v>Gas Natural</v>
      </c>
      <c r="AA224" s="133" t="str">
        <f>VLOOKUP(A224,DB_ACS_Q1_Q4!$A$4:$AD$1328,13)</f>
        <v>Gas Natural</v>
      </c>
      <c r="AB224" s="134" t="str">
        <f>VLOOKUP(A224,DB_REF_Q1_Q4!$A$4:$AD$1328,13)</f>
        <v>Ninguno</v>
      </c>
      <c r="AC224" s="16"/>
      <c r="AD224" s="27"/>
      <c r="AE224" s="27"/>
      <c r="AF224" s="27"/>
      <c r="AG224" s="27"/>
      <c r="AH224" s="27"/>
      <c r="AI224" s="55">
        <v>1</v>
      </c>
    </row>
    <row r="225" spans="1:35" ht="12" customHeight="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83">
        <v>1</v>
      </c>
      <c r="N225" s="84">
        <v>1</v>
      </c>
      <c r="O225" s="84">
        <v>1</v>
      </c>
      <c r="P225" s="84">
        <v>1</v>
      </c>
      <c r="Q225" s="84">
        <v>1</v>
      </c>
      <c r="R225" s="84">
        <v>1</v>
      </c>
      <c r="S225" s="84">
        <v>1</v>
      </c>
      <c r="T225" s="84">
        <v>1</v>
      </c>
      <c r="U225" s="84">
        <v>1</v>
      </c>
      <c r="V225" s="84">
        <v>1</v>
      </c>
      <c r="W225" s="84">
        <v>1</v>
      </c>
      <c r="X225" s="84"/>
      <c r="Y225" s="84"/>
      <c r="Z225" s="132" t="str">
        <f>VLOOKUP(A225,DB_CAL_Q1_Q4!$A$4:$P$1328,13)</f>
        <v>Electricidad</v>
      </c>
      <c r="AA225" s="133" t="str">
        <f>VLOOKUP(A225,DB_ACS_Q1_Q4!$A$4:$AD$1328,13)</f>
        <v>GLP</v>
      </c>
      <c r="AB225" s="134" t="str">
        <f>VLOOKUP(A225,DB_REF_Q1_Q4!$A$4:$AD$1328,13)</f>
        <v>Ninguno</v>
      </c>
      <c r="AC225" s="16">
        <v>1</v>
      </c>
      <c r="AD225" s="27"/>
      <c r="AE225" s="27"/>
      <c r="AF225" s="27"/>
      <c r="AG225" s="27"/>
      <c r="AH225" s="27"/>
      <c r="AI225" s="55"/>
    </row>
    <row r="226" spans="1:35" ht="12" customHeight="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83">
        <v>1</v>
      </c>
      <c r="N226" s="84">
        <v>1</v>
      </c>
      <c r="O226" s="84">
        <v>1</v>
      </c>
      <c r="P226" s="84">
        <v>1</v>
      </c>
      <c r="Q226" s="84"/>
      <c r="R226" s="84"/>
      <c r="S226" s="84">
        <v>1</v>
      </c>
      <c r="T226" s="84"/>
      <c r="U226" s="84"/>
      <c r="V226" s="84"/>
      <c r="W226" s="84">
        <v>1</v>
      </c>
      <c r="X226" s="84">
        <v>1</v>
      </c>
      <c r="Y226" s="84">
        <v>1</v>
      </c>
      <c r="Z226" s="132" t="str">
        <f>VLOOKUP(A226,DB_CAL_Q1_Q4!$A$4:$P$1328,13)</f>
        <v>Gas Natural</v>
      </c>
      <c r="AA226" s="133" t="str">
        <f>VLOOKUP(A226,DB_ACS_Q1_Q4!$A$4:$AD$1328,13)</f>
        <v>Gas Natural</v>
      </c>
      <c r="AB226" s="134" t="str">
        <f>VLOOKUP(A226,DB_REF_Q1_Q4!$A$4:$AD$1328,13)</f>
        <v>Ninguno</v>
      </c>
      <c r="AC226" s="16"/>
      <c r="AD226" s="27"/>
      <c r="AE226" s="27"/>
      <c r="AF226" s="27"/>
      <c r="AG226" s="27"/>
      <c r="AH226" s="27"/>
      <c r="AI226" s="55">
        <v>1</v>
      </c>
    </row>
    <row r="227" spans="1:35" ht="12" customHeight="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83">
        <v>1</v>
      </c>
      <c r="N227" s="84">
        <v>1</v>
      </c>
      <c r="O227" s="84">
        <v>1</v>
      </c>
      <c r="P227" s="84">
        <v>1</v>
      </c>
      <c r="Q227" s="84">
        <v>1</v>
      </c>
      <c r="R227" s="84">
        <v>1</v>
      </c>
      <c r="S227" s="84">
        <v>1</v>
      </c>
      <c r="T227" s="84">
        <v>1</v>
      </c>
      <c r="U227" s="84">
        <v>1</v>
      </c>
      <c r="V227" s="84">
        <v>1</v>
      </c>
      <c r="W227" s="84">
        <v>1</v>
      </c>
      <c r="X227" s="84">
        <v>1</v>
      </c>
      <c r="Y227" s="84"/>
      <c r="Z227" s="132" t="str">
        <f>VLOOKUP(A227,DB_CAL_Q1_Q4!$A$4:$P$1328,13)</f>
        <v>Gasóleo</v>
      </c>
      <c r="AA227" s="133" t="str">
        <f>VLOOKUP(A227,DB_ACS_Q1_Q4!$A$4:$AD$1328,13)</f>
        <v>Electricidad</v>
      </c>
      <c r="AB227" s="134" t="str">
        <f>VLOOKUP(A227,DB_REF_Q1_Q4!$A$4:$AD$1328,13)</f>
        <v>Ninguno</v>
      </c>
      <c r="AC227" s="16">
        <v>1</v>
      </c>
      <c r="AD227" s="27"/>
      <c r="AE227" s="27"/>
      <c r="AF227" s="27"/>
      <c r="AG227" s="27"/>
      <c r="AH227" s="27"/>
      <c r="AI227" s="55"/>
    </row>
    <row r="228" spans="1:35" ht="12" customHeight="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83">
        <v>1</v>
      </c>
      <c r="N228" s="84">
        <v>1</v>
      </c>
      <c r="O228" s="84">
        <v>1</v>
      </c>
      <c r="P228" s="84">
        <v>1</v>
      </c>
      <c r="Q228" s="84">
        <v>1</v>
      </c>
      <c r="R228" s="84">
        <v>1</v>
      </c>
      <c r="S228" s="84">
        <v>1</v>
      </c>
      <c r="T228" s="84">
        <v>1</v>
      </c>
      <c r="U228" s="84">
        <v>1</v>
      </c>
      <c r="V228" s="84">
        <v>1</v>
      </c>
      <c r="W228" s="84">
        <v>1</v>
      </c>
      <c r="X228" s="84">
        <v>1</v>
      </c>
      <c r="Y228" s="84"/>
      <c r="Z228" s="132" t="str">
        <f>VLOOKUP(A228,DB_CAL_Q1_Q4!$A$4:$P$1328,13)</f>
        <v>Gas Natural</v>
      </c>
      <c r="AA228" s="133" t="str">
        <f>VLOOKUP(A228,DB_ACS_Q1_Q4!$A$4:$AD$1328,13)</f>
        <v>Gas Natural</v>
      </c>
      <c r="AB228" s="134" t="str">
        <f>VLOOKUP(A228,DB_REF_Q1_Q4!$A$4:$AD$1328,13)</f>
        <v>Ninguno</v>
      </c>
      <c r="AC228" s="16"/>
      <c r="AD228" s="27"/>
      <c r="AE228" s="27"/>
      <c r="AF228" s="27"/>
      <c r="AG228" s="27"/>
      <c r="AH228" s="27">
        <v>1</v>
      </c>
      <c r="AI228" s="55"/>
    </row>
    <row r="229" spans="1:35" ht="12" customHeight="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83">
        <v>1</v>
      </c>
      <c r="N229" s="84">
        <v>1</v>
      </c>
      <c r="O229" s="84">
        <v>1</v>
      </c>
      <c r="P229" s="84">
        <v>1</v>
      </c>
      <c r="Q229" s="84">
        <v>1</v>
      </c>
      <c r="R229" s="84">
        <v>1</v>
      </c>
      <c r="S229" s="84">
        <v>1</v>
      </c>
      <c r="T229" s="84">
        <v>1</v>
      </c>
      <c r="U229" s="84">
        <v>1</v>
      </c>
      <c r="V229" s="84">
        <v>1</v>
      </c>
      <c r="W229" s="84"/>
      <c r="X229" s="84">
        <v>1</v>
      </c>
      <c r="Y229" s="84"/>
      <c r="Z229" s="132" t="str">
        <f>VLOOKUP(A229,DB_CAL_Q1_Q4!$A$4:$P$1328,13)</f>
        <v>Gas Natural</v>
      </c>
      <c r="AA229" s="133" t="str">
        <f>VLOOKUP(A229,DB_ACS_Q1_Q4!$A$4:$AD$1328,13)</f>
        <v>Gas Natural</v>
      </c>
      <c r="AB229" s="134" t="str">
        <f>VLOOKUP(A229,DB_REF_Q1_Q4!$A$4:$AD$1328,13)</f>
        <v>Ninguno</v>
      </c>
      <c r="AC229" s="16">
        <v>1</v>
      </c>
      <c r="AD229" s="27"/>
      <c r="AE229" s="27"/>
      <c r="AF229" s="27"/>
      <c r="AG229" s="27"/>
      <c r="AH229" s="27"/>
      <c r="AI229" s="55"/>
    </row>
    <row r="230" spans="1:35" ht="12" customHeight="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83"/>
      <c r="N230" s="84">
        <v>1</v>
      </c>
      <c r="O230" s="84">
        <v>1</v>
      </c>
      <c r="P230" s="84">
        <v>1</v>
      </c>
      <c r="Q230" s="84">
        <v>1</v>
      </c>
      <c r="R230" s="84"/>
      <c r="S230" s="84"/>
      <c r="T230" s="84">
        <v>1</v>
      </c>
      <c r="U230" s="84"/>
      <c r="V230" s="84">
        <v>1</v>
      </c>
      <c r="W230" s="84">
        <v>1</v>
      </c>
      <c r="X230" s="84">
        <v>1</v>
      </c>
      <c r="Y230" s="84"/>
      <c r="Z230" s="132" t="str">
        <f>VLOOKUP(A230,DB_CAL_Q1_Q4!$A$4:$P$1328,13)</f>
        <v>Ninguna</v>
      </c>
      <c r="AA230" s="133" t="str">
        <f>VLOOKUP(A230,DB_ACS_Q1_Q4!$A$4:$AD$1328,13)</f>
        <v>Gas Natural</v>
      </c>
      <c r="AB230" s="134" t="str">
        <f>VLOOKUP(A230,DB_REF_Q1_Q4!$A$4:$AD$1328,13)</f>
        <v>Ninguno</v>
      </c>
      <c r="AC230" s="16"/>
      <c r="AD230" s="27"/>
      <c r="AE230" s="27"/>
      <c r="AF230" s="27"/>
      <c r="AG230" s="27"/>
      <c r="AH230" s="27"/>
      <c r="AI230" s="55">
        <v>1</v>
      </c>
    </row>
    <row r="231" spans="1:35" ht="12" customHeight="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83">
        <v>1</v>
      </c>
      <c r="N231" s="84">
        <v>1</v>
      </c>
      <c r="O231" s="84">
        <v>1</v>
      </c>
      <c r="P231" s="84">
        <v>1</v>
      </c>
      <c r="Q231" s="84">
        <v>1</v>
      </c>
      <c r="R231" s="84">
        <v>1</v>
      </c>
      <c r="S231" s="84"/>
      <c r="T231" s="84">
        <v>1</v>
      </c>
      <c r="U231" s="84">
        <v>1</v>
      </c>
      <c r="V231" s="84"/>
      <c r="W231" s="84">
        <v>1</v>
      </c>
      <c r="X231" s="84">
        <v>1</v>
      </c>
      <c r="Y231" s="84"/>
      <c r="Z231" s="132" t="str">
        <f>VLOOKUP(A231,DB_CAL_Q1_Q4!$A$4:$P$1328,13)</f>
        <v>Gas Natural</v>
      </c>
      <c r="AA231" s="133" t="str">
        <f>VLOOKUP(A231,DB_ACS_Q1_Q4!$A$4:$AD$1328,13)</f>
        <v>Gas Natural</v>
      </c>
      <c r="AB231" s="134" t="str">
        <f>VLOOKUP(A231,DB_REF_Q1_Q4!$A$4:$AD$1328,13)</f>
        <v>Ninguno</v>
      </c>
      <c r="AC231" s="16"/>
      <c r="AD231" s="27"/>
      <c r="AE231" s="27"/>
      <c r="AF231" s="27"/>
      <c r="AG231" s="27"/>
      <c r="AH231" s="27"/>
      <c r="AI231" s="55">
        <v>1</v>
      </c>
    </row>
    <row r="232" spans="1:35" ht="12" customHeight="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83">
        <v>1</v>
      </c>
      <c r="N232" s="84">
        <v>1</v>
      </c>
      <c r="O232" s="84">
        <v>1</v>
      </c>
      <c r="P232" s="84">
        <v>1</v>
      </c>
      <c r="Q232" s="84">
        <v>1</v>
      </c>
      <c r="R232" s="84">
        <v>1</v>
      </c>
      <c r="S232" s="84">
        <v>1</v>
      </c>
      <c r="T232" s="84">
        <v>1</v>
      </c>
      <c r="U232" s="84">
        <v>1</v>
      </c>
      <c r="V232" s="84">
        <v>1</v>
      </c>
      <c r="W232" s="84">
        <v>1</v>
      </c>
      <c r="X232" s="84">
        <v>1</v>
      </c>
      <c r="Y232" s="84"/>
      <c r="Z232" s="132" t="str">
        <f>VLOOKUP(A232,DB_CAL_Q1_Q4!$A$4:$P$1328,13)</f>
        <v>Gas Natural</v>
      </c>
      <c r="AA232" s="133" t="str">
        <f>VLOOKUP(A232,DB_ACS_Q1_Q4!$A$4:$AD$1328,13)</f>
        <v>Gas Natural</v>
      </c>
      <c r="AB232" s="134" t="str">
        <f>VLOOKUP(A232,DB_REF_Q1_Q4!$A$4:$AD$1328,13)</f>
        <v>Ninguno</v>
      </c>
      <c r="AC232" s="16">
        <v>1</v>
      </c>
      <c r="AD232" s="27"/>
      <c r="AE232" s="27"/>
      <c r="AF232" s="27"/>
      <c r="AG232" s="27"/>
      <c r="AH232" s="27"/>
      <c r="AI232" s="55"/>
    </row>
    <row r="233" spans="1:35" ht="12" customHeight="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83">
        <v>1</v>
      </c>
      <c r="N233" s="84">
        <v>1</v>
      </c>
      <c r="O233" s="84">
        <v>1</v>
      </c>
      <c r="P233" s="84">
        <v>1</v>
      </c>
      <c r="Q233" s="84">
        <v>1</v>
      </c>
      <c r="R233" s="84">
        <v>1</v>
      </c>
      <c r="S233" s="84"/>
      <c r="T233" s="84">
        <v>1</v>
      </c>
      <c r="U233" s="84">
        <v>1</v>
      </c>
      <c r="V233" s="84">
        <v>1</v>
      </c>
      <c r="W233" s="84">
        <v>1</v>
      </c>
      <c r="X233" s="84">
        <v>1</v>
      </c>
      <c r="Y233" s="84">
        <v>1</v>
      </c>
      <c r="Z233" s="132" t="str">
        <f>VLOOKUP(A233,DB_CAL_Q1_Q4!$A$4:$P$1328,13)</f>
        <v>Gas Natural</v>
      </c>
      <c r="AA233" s="133" t="str">
        <f>VLOOKUP(A233,DB_ACS_Q1_Q4!$A$4:$AD$1328,13)</f>
        <v>Gas Natural</v>
      </c>
      <c r="AB233" s="134" t="str">
        <f>VLOOKUP(A233,DB_REF_Q1_Q4!$A$4:$AD$1328,13)</f>
        <v>Ninguno</v>
      </c>
      <c r="AC233" s="16"/>
      <c r="AD233" s="27"/>
      <c r="AE233" s="27"/>
      <c r="AF233" s="27"/>
      <c r="AG233" s="27"/>
      <c r="AH233" s="27">
        <v>1</v>
      </c>
      <c r="AI233" s="55"/>
    </row>
    <row r="234" spans="1:35" ht="12" customHeight="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83">
        <v>1</v>
      </c>
      <c r="N234" s="84">
        <v>1</v>
      </c>
      <c r="O234" s="84">
        <v>1</v>
      </c>
      <c r="P234" s="84">
        <v>1</v>
      </c>
      <c r="Q234" s="84">
        <v>1</v>
      </c>
      <c r="R234" s="84"/>
      <c r="S234" s="84">
        <v>1</v>
      </c>
      <c r="T234" s="84">
        <v>1</v>
      </c>
      <c r="U234" s="84"/>
      <c r="V234" s="84">
        <v>1</v>
      </c>
      <c r="W234" s="84">
        <v>1</v>
      </c>
      <c r="X234" s="84"/>
      <c r="Y234" s="84">
        <v>1</v>
      </c>
      <c r="Z234" s="132" t="str">
        <f>VLOOKUP(A234,DB_CAL_Q1_Q4!$A$4:$P$1328,13)</f>
        <v>Gasóleo</v>
      </c>
      <c r="AA234" s="133" t="str">
        <f>VLOOKUP(A234,DB_ACS_Q1_Q4!$A$4:$AD$1328,13)</f>
        <v>Gasóleo</v>
      </c>
      <c r="AB234" s="134" t="str">
        <f>VLOOKUP(A234,DB_REF_Q1_Q4!$A$4:$AD$1328,13)</f>
        <v>Ninguno</v>
      </c>
      <c r="AC234" s="16">
        <v>1</v>
      </c>
      <c r="AD234" s="27"/>
      <c r="AE234" s="27"/>
      <c r="AF234" s="27"/>
      <c r="AG234" s="27"/>
      <c r="AH234" s="27"/>
      <c r="AI234" s="55"/>
    </row>
    <row r="235" spans="1:35" ht="12" customHeight="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83">
        <v>1</v>
      </c>
      <c r="N235" s="84">
        <v>1</v>
      </c>
      <c r="O235" s="84">
        <v>1</v>
      </c>
      <c r="P235" s="84">
        <v>1</v>
      </c>
      <c r="Q235" s="84">
        <v>1</v>
      </c>
      <c r="R235" s="84">
        <v>1</v>
      </c>
      <c r="S235" s="84">
        <v>1</v>
      </c>
      <c r="T235" s="84">
        <v>1</v>
      </c>
      <c r="U235" s="84">
        <v>1</v>
      </c>
      <c r="V235" s="84">
        <v>1</v>
      </c>
      <c r="W235" s="84">
        <v>1</v>
      </c>
      <c r="X235" s="84">
        <v>1</v>
      </c>
      <c r="Y235" s="84">
        <v>1</v>
      </c>
      <c r="Z235" s="132" t="str">
        <f>VLOOKUP(A235,DB_CAL_Q1_Q4!$A$4:$P$1328,13)</f>
        <v>Ninguna</v>
      </c>
      <c r="AA235" s="133" t="str">
        <f>VLOOKUP(A235,DB_ACS_Q1_Q4!$A$4:$AD$1328,13)</f>
        <v>Gas Natural</v>
      </c>
      <c r="AB235" s="134" t="str">
        <f>VLOOKUP(A235,DB_REF_Q1_Q4!$A$4:$AD$1328,13)</f>
        <v>Ninguno</v>
      </c>
      <c r="AC235" s="16"/>
      <c r="AD235" s="27"/>
      <c r="AE235" s="27"/>
      <c r="AF235" s="27"/>
      <c r="AG235" s="27"/>
      <c r="AH235" s="27"/>
      <c r="AI235" s="55">
        <v>1</v>
      </c>
    </row>
    <row r="236" spans="1:35" ht="12" customHeight="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83">
        <v>1</v>
      </c>
      <c r="N236" s="84">
        <v>1</v>
      </c>
      <c r="O236" s="84">
        <v>1</v>
      </c>
      <c r="P236" s="84">
        <v>1</v>
      </c>
      <c r="Q236" s="84">
        <v>1</v>
      </c>
      <c r="R236" s="84">
        <v>1</v>
      </c>
      <c r="S236" s="84">
        <v>1</v>
      </c>
      <c r="T236" s="84">
        <v>1</v>
      </c>
      <c r="U236" s="84"/>
      <c r="V236" s="84"/>
      <c r="W236" s="84">
        <v>1</v>
      </c>
      <c r="X236" s="84">
        <v>1</v>
      </c>
      <c r="Y236" s="84">
        <v>1</v>
      </c>
      <c r="Z236" s="132" t="str">
        <f>VLOOKUP(A236,DB_CAL_Q1_Q4!$A$4:$P$1328,13)</f>
        <v>Gas Natural</v>
      </c>
      <c r="AA236" s="133" t="str">
        <f>VLOOKUP(A236,DB_ACS_Q1_Q4!$A$4:$AD$1328,13)</f>
        <v>Gas Natural</v>
      </c>
      <c r="AB236" s="134" t="str">
        <f>VLOOKUP(A236,DB_REF_Q1_Q4!$A$4:$AD$1328,13)</f>
        <v>Ninguno</v>
      </c>
      <c r="AC236" s="16"/>
      <c r="AD236" s="27"/>
      <c r="AE236" s="27"/>
      <c r="AF236" s="27"/>
      <c r="AG236" s="27"/>
      <c r="AH236" s="27"/>
      <c r="AI236" s="55">
        <v>1</v>
      </c>
    </row>
    <row r="237" spans="1:35" ht="12" customHeight="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83">
        <v>1</v>
      </c>
      <c r="N237" s="84">
        <v>1</v>
      </c>
      <c r="O237" s="84"/>
      <c r="P237" s="84"/>
      <c r="Q237" s="84">
        <v>1</v>
      </c>
      <c r="R237" s="84"/>
      <c r="S237" s="84">
        <v>1</v>
      </c>
      <c r="T237" s="84"/>
      <c r="U237" s="84"/>
      <c r="V237" s="84">
        <v>1</v>
      </c>
      <c r="W237" s="84"/>
      <c r="X237" s="84"/>
      <c r="Y237" s="84"/>
      <c r="Z237" s="132" t="str">
        <f>VLOOKUP(A237,DB_CAL_Q1_Q4!$A$4:$P$1328,13)</f>
        <v>Ninguna</v>
      </c>
      <c r="AA237" s="133" t="str">
        <f>VLOOKUP(A237,DB_ACS_Q1_Q4!$A$4:$AD$1328,13)</f>
        <v>Otros</v>
      </c>
      <c r="AB237" s="134" t="str">
        <f>VLOOKUP(A237,DB_REF_Q1_Q4!$A$4:$AD$1328,13)</f>
        <v>Ninguno</v>
      </c>
      <c r="AC237" s="16">
        <v>1</v>
      </c>
      <c r="AD237" s="27"/>
      <c r="AE237" s="27"/>
      <c r="AF237" s="27"/>
      <c r="AG237" s="27"/>
      <c r="AH237" s="27"/>
      <c r="AI237" s="55"/>
    </row>
    <row r="238" spans="1:35" ht="12" customHeight="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83">
        <v>1</v>
      </c>
      <c r="N238" s="84">
        <v>1</v>
      </c>
      <c r="O238" s="84">
        <v>1</v>
      </c>
      <c r="P238" s="84">
        <v>1</v>
      </c>
      <c r="Q238" s="84"/>
      <c r="R238" s="84"/>
      <c r="S238" s="84"/>
      <c r="T238" s="84">
        <v>1</v>
      </c>
      <c r="U238" s="84">
        <v>1</v>
      </c>
      <c r="V238" s="84"/>
      <c r="W238" s="84"/>
      <c r="X238" s="84"/>
      <c r="Y238" s="84"/>
      <c r="Z238" s="132" t="str">
        <f>VLOOKUP(A238,DB_CAL_Q1_Q4!$A$4:$P$1328,13)</f>
        <v>Gas Natural</v>
      </c>
      <c r="AA238" s="133" t="str">
        <f>VLOOKUP(A238,DB_ACS_Q1_Q4!$A$4:$AD$1328,13)</f>
        <v>Gas Natural</v>
      </c>
      <c r="AB238" s="134" t="str">
        <f>VLOOKUP(A238,DB_REF_Q1_Q4!$A$4:$AD$1328,13)</f>
        <v>Ninguno</v>
      </c>
      <c r="AC238" s="16"/>
      <c r="AD238" s="27"/>
      <c r="AE238" s="27"/>
      <c r="AF238" s="27"/>
      <c r="AG238" s="27"/>
      <c r="AH238" s="27"/>
      <c r="AI238" s="55">
        <v>1</v>
      </c>
    </row>
    <row r="239" spans="1:35" ht="12" customHeight="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83">
        <v>1</v>
      </c>
      <c r="N239" s="84">
        <v>1</v>
      </c>
      <c r="O239" s="84">
        <v>1</v>
      </c>
      <c r="P239" s="84">
        <v>1</v>
      </c>
      <c r="Q239" s="84">
        <v>1</v>
      </c>
      <c r="R239" s="84">
        <v>1</v>
      </c>
      <c r="S239" s="84">
        <v>1</v>
      </c>
      <c r="T239" s="84">
        <v>1</v>
      </c>
      <c r="U239" s="84">
        <v>1</v>
      </c>
      <c r="V239" s="84">
        <v>1</v>
      </c>
      <c r="W239" s="84">
        <v>1</v>
      </c>
      <c r="X239" s="84">
        <v>1</v>
      </c>
      <c r="Y239" s="84"/>
      <c r="Z239" s="132" t="str">
        <f>VLOOKUP(A239,DB_CAL_Q1_Q4!$A$4:$P$1328,13)</f>
        <v>Electricidad</v>
      </c>
      <c r="AA239" s="133" t="str">
        <f>VLOOKUP(A239,DB_ACS_Q1_Q4!$A$4:$AD$1328,13)</f>
        <v>Electricidad</v>
      </c>
      <c r="AB239" s="134" t="str">
        <f>VLOOKUP(A239,DB_REF_Q1_Q4!$A$4:$AD$1328,13)</f>
        <v>Ninguno</v>
      </c>
      <c r="AC239" s="16"/>
      <c r="AD239" s="27"/>
      <c r="AE239" s="27"/>
      <c r="AF239" s="27"/>
      <c r="AG239" s="27"/>
      <c r="AH239" s="27">
        <v>1</v>
      </c>
      <c r="AI239" s="55"/>
    </row>
    <row r="240" spans="1:35" ht="12" customHeight="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83">
        <v>1</v>
      </c>
      <c r="N240" s="84">
        <v>1</v>
      </c>
      <c r="O240" s="84">
        <v>1</v>
      </c>
      <c r="P240" s="84">
        <v>1</v>
      </c>
      <c r="Q240" s="84">
        <v>1</v>
      </c>
      <c r="R240" s="84">
        <v>1</v>
      </c>
      <c r="S240" s="84">
        <v>1</v>
      </c>
      <c r="T240" s="84">
        <v>1</v>
      </c>
      <c r="U240" s="84">
        <v>1</v>
      </c>
      <c r="V240" s="84">
        <v>1</v>
      </c>
      <c r="W240" s="84">
        <v>1</v>
      </c>
      <c r="X240" s="84">
        <v>1</v>
      </c>
      <c r="Y240" s="84"/>
      <c r="Z240" s="132" t="str">
        <f>VLOOKUP(A240,DB_CAL_Q1_Q4!$A$4:$P$1328,13)</f>
        <v>Electricidad</v>
      </c>
      <c r="AA240" s="133" t="str">
        <f>VLOOKUP(A240,DB_ACS_Q1_Q4!$A$4:$AD$1328,13)</f>
        <v>GLP</v>
      </c>
      <c r="AB240" s="134" t="str">
        <f>VLOOKUP(A240,DB_REF_Q1_Q4!$A$4:$AD$1328,13)</f>
        <v>Ninguno</v>
      </c>
      <c r="AC240" s="16">
        <v>1</v>
      </c>
      <c r="AD240" s="27"/>
      <c r="AE240" s="27"/>
      <c r="AF240" s="27"/>
      <c r="AG240" s="27"/>
      <c r="AH240" s="27"/>
      <c r="AI240" s="55"/>
    </row>
    <row r="241" spans="1:35" ht="12" customHeight="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83">
        <v>1</v>
      </c>
      <c r="N241" s="84">
        <v>1</v>
      </c>
      <c r="O241" s="84">
        <v>1</v>
      </c>
      <c r="P241" s="84">
        <v>1</v>
      </c>
      <c r="Q241" s="84">
        <v>1</v>
      </c>
      <c r="R241" s="84">
        <v>1</v>
      </c>
      <c r="S241" s="84"/>
      <c r="T241" s="84">
        <v>1</v>
      </c>
      <c r="U241" s="84">
        <v>1</v>
      </c>
      <c r="V241" s="84"/>
      <c r="W241" s="84">
        <v>1</v>
      </c>
      <c r="X241" s="84"/>
      <c r="Y241" s="84"/>
      <c r="Z241" s="132" t="str">
        <f>VLOOKUP(A241,DB_CAL_Q1_Q4!$A$4:$P$1328,13)</f>
        <v>Electricidad</v>
      </c>
      <c r="AA241" s="133" t="str">
        <f>VLOOKUP(A241,DB_ACS_Q1_Q4!$A$4:$AD$1328,13)</f>
        <v>Electricidad</v>
      </c>
      <c r="AB241" s="134" t="str">
        <f>VLOOKUP(A241,DB_REF_Q1_Q4!$A$4:$AD$1328,13)</f>
        <v>AC Eléctrico</v>
      </c>
      <c r="AC241" s="16">
        <v>1</v>
      </c>
      <c r="AD241" s="27"/>
      <c r="AE241" s="27"/>
      <c r="AF241" s="27"/>
      <c r="AG241" s="27"/>
      <c r="AH241" s="27"/>
      <c r="AI241" s="55"/>
    </row>
    <row r="242" spans="1:35" ht="12" customHeight="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83">
        <v>1</v>
      </c>
      <c r="N242" s="84">
        <v>1</v>
      </c>
      <c r="O242" s="84">
        <v>1</v>
      </c>
      <c r="P242" s="84">
        <v>1</v>
      </c>
      <c r="Q242" s="84">
        <v>1</v>
      </c>
      <c r="R242" s="84">
        <v>1</v>
      </c>
      <c r="S242" s="84">
        <v>1</v>
      </c>
      <c r="T242" s="84">
        <v>1</v>
      </c>
      <c r="U242" s="84">
        <v>1</v>
      </c>
      <c r="V242" s="84">
        <v>1</v>
      </c>
      <c r="W242" s="84">
        <v>1</v>
      </c>
      <c r="X242" s="84">
        <v>1</v>
      </c>
      <c r="Y242" s="84">
        <v>1</v>
      </c>
      <c r="Z242" s="132" t="str">
        <f>VLOOKUP(A242,DB_CAL_Q1_Q4!$A$4:$P$1328,13)</f>
        <v>Bomba de calor aire</v>
      </c>
      <c r="AA242" s="133" t="str">
        <f>VLOOKUP(A242,DB_ACS_Q1_Q4!$A$4:$AD$1328,13)</f>
        <v>Gas Natural</v>
      </c>
      <c r="AB242" s="134" t="str">
        <f>VLOOKUP(A242,DB_REF_Q1_Q4!$A$4:$AD$1328,13)</f>
        <v>Bomba de calor aire</v>
      </c>
      <c r="AC242" s="16"/>
      <c r="AD242" s="27"/>
      <c r="AE242" s="27"/>
      <c r="AF242" s="27"/>
      <c r="AG242" s="27"/>
      <c r="AH242" s="27"/>
      <c r="AI242" s="55">
        <v>1</v>
      </c>
    </row>
    <row r="243" spans="1:35" ht="12" customHeight="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83">
        <v>1</v>
      </c>
      <c r="N243" s="84">
        <v>1</v>
      </c>
      <c r="O243" s="84">
        <v>1</v>
      </c>
      <c r="P243" s="84">
        <v>1</v>
      </c>
      <c r="Q243" s="84">
        <v>1</v>
      </c>
      <c r="R243" s="84">
        <v>1</v>
      </c>
      <c r="S243" s="84">
        <v>1</v>
      </c>
      <c r="T243" s="84">
        <v>1</v>
      </c>
      <c r="U243" s="84">
        <v>1</v>
      </c>
      <c r="V243" s="84">
        <v>1</v>
      </c>
      <c r="W243" s="84">
        <v>1</v>
      </c>
      <c r="X243" s="84">
        <v>1</v>
      </c>
      <c r="Y243" s="84">
        <v>1</v>
      </c>
      <c r="Z243" s="132" t="str">
        <f>VLOOKUP(A243,DB_CAL_Q1_Q4!$A$4:$P$1328,13)</f>
        <v>Gas Natural</v>
      </c>
      <c r="AA243" s="133" t="str">
        <f>VLOOKUP(A243,DB_ACS_Q1_Q4!$A$4:$AD$1328,13)</f>
        <v>Gas Natural</v>
      </c>
      <c r="AB243" s="134" t="str">
        <f>VLOOKUP(A243,DB_REF_Q1_Q4!$A$4:$AD$1328,13)</f>
        <v>Ninguno</v>
      </c>
      <c r="AC243" s="16"/>
      <c r="AD243" s="27"/>
      <c r="AE243" s="27"/>
      <c r="AF243" s="27"/>
      <c r="AG243" s="27"/>
      <c r="AH243" s="27">
        <v>1</v>
      </c>
      <c r="AI243" s="55"/>
    </row>
    <row r="244" spans="1:35" ht="12" customHeight="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83"/>
      <c r="N244" s="84">
        <v>1</v>
      </c>
      <c r="O244" s="84">
        <v>1</v>
      </c>
      <c r="P244" s="84">
        <v>1</v>
      </c>
      <c r="Q244" s="84">
        <v>1</v>
      </c>
      <c r="R244" s="84">
        <v>1</v>
      </c>
      <c r="S244" s="84"/>
      <c r="T244" s="84">
        <v>1</v>
      </c>
      <c r="U244" s="84">
        <v>1</v>
      </c>
      <c r="V244" s="84">
        <v>1</v>
      </c>
      <c r="W244" s="84">
        <v>1</v>
      </c>
      <c r="X244" s="84">
        <v>1</v>
      </c>
      <c r="Y244" s="84"/>
      <c r="Z244" s="132" t="str">
        <f>VLOOKUP(A244,DB_CAL_Q1_Q4!$A$4:$P$1328,13)</f>
        <v>Gas Natural</v>
      </c>
      <c r="AA244" s="133" t="str">
        <f>VLOOKUP(A244,DB_ACS_Q1_Q4!$A$4:$AD$1328,13)</f>
        <v>Gas Natural</v>
      </c>
      <c r="AB244" s="134" t="str">
        <f>VLOOKUP(A244,DB_REF_Q1_Q4!$A$4:$AD$1328,13)</f>
        <v>Ninguno</v>
      </c>
      <c r="AC244" s="16">
        <v>1</v>
      </c>
      <c r="AD244" s="27"/>
      <c r="AE244" s="27"/>
      <c r="AF244" s="27"/>
      <c r="AG244" s="27"/>
      <c r="AH244" s="27"/>
      <c r="AI244" s="55"/>
    </row>
    <row r="245" spans="1:35" ht="12" customHeight="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83">
        <v>1</v>
      </c>
      <c r="N245" s="84">
        <v>1</v>
      </c>
      <c r="O245" s="84">
        <v>1</v>
      </c>
      <c r="P245" s="84">
        <v>1</v>
      </c>
      <c r="Q245" s="84"/>
      <c r="R245" s="84"/>
      <c r="S245" s="84">
        <v>1</v>
      </c>
      <c r="T245" s="84">
        <v>1</v>
      </c>
      <c r="U245" s="84">
        <v>1</v>
      </c>
      <c r="V245" s="84">
        <v>1</v>
      </c>
      <c r="W245" s="84">
        <v>1</v>
      </c>
      <c r="X245" s="84">
        <v>1</v>
      </c>
      <c r="Y245" s="84"/>
      <c r="Z245" s="132" t="str">
        <f>VLOOKUP(A245,DB_CAL_Q1_Q4!$A$4:$P$1328,13)</f>
        <v>Electricidad</v>
      </c>
      <c r="AA245" s="133" t="str">
        <f>VLOOKUP(A245,DB_ACS_Q1_Q4!$A$4:$AD$1328,13)</f>
        <v>Electricidad</v>
      </c>
      <c r="AB245" s="134" t="str">
        <f>VLOOKUP(A245,DB_REF_Q1_Q4!$A$4:$AD$1328,13)</f>
        <v>Ninguno</v>
      </c>
      <c r="AC245" s="16"/>
      <c r="AD245" s="27"/>
      <c r="AE245" s="27"/>
      <c r="AF245" s="27"/>
      <c r="AG245" s="27"/>
      <c r="AH245" s="27"/>
      <c r="AI245" s="55">
        <v>1</v>
      </c>
    </row>
    <row r="246" spans="1:35" ht="12" customHeight="1">
      <c r="A246" s="10">
        <v>242</v>
      </c>
      <c r="B246" s="98" t="s">
        <v>110</v>
      </c>
      <c r="C246" s="98" t="s">
        <v>71</v>
      </c>
      <c r="D246" s="11" t="s">
        <v>51</v>
      </c>
      <c r="E246" s="11" t="s">
        <v>303</v>
      </c>
      <c r="F246" s="12" t="s">
        <v>50</v>
      </c>
      <c r="G246" s="11" t="s">
        <v>511</v>
      </c>
      <c r="H246" s="12" t="s">
        <v>308</v>
      </c>
      <c r="I246" s="103" t="s">
        <v>504</v>
      </c>
      <c r="J246" s="12" t="str">
        <f t="shared" ref="J246:J251" si="11">"≥17h"</f>
        <v>≥17h</v>
      </c>
      <c r="K246" s="12" t="s">
        <v>47</v>
      </c>
      <c r="L246" s="69" t="s">
        <v>520</v>
      </c>
      <c r="M246" s="83"/>
      <c r="N246" s="84">
        <v>1</v>
      </c>
      <c r="O246" s="84">
        <v>1</v>
      </c>
      <c r="P246" s="84">
        <v>1</v>
      </c>
      <c r="Q246" s="84">
        <v>1</v>
      </c>
      <c r="R246" s="84">
        <v>1</v>
      </c>
      <c r="S246" s="84">
        <v>1</v>
      </c>
      <c r="T246" s="84">
        <v>1</v>
      </c>
      <c r="U246" s="84">
        <v>1</v>
      </c>
      <c r="V246" s="84"/>
      <c r="W246" s="84"/>
      <c r="X246" s="84">
        <v>1</v>
      </c>
      <c r="Y246" s="84">
        <v>1</v>
      </c>
      <c r="Z246" s="132" t="str">
        <f>VLOOKUP(A246,DB_CAL_Q1_Q4!$A$4:$P$1328,13)</f>
        <v>Gasóleo</v>
      </c>
      <c r="AA246" s="133" t="str">
        <f>VLOOKUP(A246,DB_ACS_Q1_Q4!$A$4:$AD$1328,13)</f>
        <v>Gasóleo</v>
      </c>
      <c r="AB246" s="134" t="str">
        <f>VLOOKUP(A246,DB_REF_Q1_Q4!$A$4:$AD$1328,13)</f>
        <v>Ninguno</v>
      </c>
      <c r="AC246" s="16"/>
      <c r="AD246" s="27"/>
      <c r="AE246" s="27"/>
      <c r="AF246" s="27"/>
      <c r="AG246" s="27"/>
      <c r="AH246" s="27"/>
      <c r="AI246" s="55">
        <v>1</v>
      </c>
    </row>
    <row r="247" spans="1:35" ht="12" customHeight="1">
      <c r="A247" s="10">
        <v>243</v>
      </c>
      <c r="B247" s="98" t="s">
        <v>82</v>
      </c>
      <c r="C247" s="98" t="s">
        <v>82</v>
      </c>
      <c r="D247" s="11" t="s">
        <v>25</v>
      </c>
      <c r="E247" s="11" t="s">
        <v>303</v>
      </c>
      <c r="F247" s="12" t="s">
        <v>48</v>
      </c>
      <c r="G247" s="12" t="s">
        <v>510</v>
      </c>
      <c r="H247" s="12" t="s">
        <v>308</v>
      </c>
      <c r="I247" s="11" t="s">
        <v>507</v>
      </c>
      <c r="J247" s="12" t="str">
        <f t="shared" si="11"/>
        <v>≥17h</v>
      </c>
      <c r="K247" s="12" t="s">
        <v>512</v>
      </c>
      <c r="L247" s="69" t="s">
        <v>518</v>
      </c>
      <c r="M247" s="83">
        <v>1</v>
      </c>
      <c r="N247" s="84">
        <v>1</v>
      </c>
      <c r="O247" s="84">
        <v>1</v>
      </c>
      <c r="P247" s="84">
        <v>1</v>
      </c>
      <c r="Q247" s="84">
        <v>1</v>
      </c>
      <c r="R247" s="84">
        <v>1</v>
      </c>
      <c r="S247" s="84">
        <v>1</v>
      </c>
      <c r="T247" s="84">
        <v>1</v>
      </c>
      <c r="U247" s="84">
        <v>1</v>
      </c>
      <c r="V247" s="84">
        <v>1</v>
      </c>
      <c r="W247" s="84">
        <v>1</v>
      </c>
      <c r="X247" s="84">
        <v>1</v>
      </c>
      <c r="Y247" s="84">
        <v>1</v>
      </c>
      <c r="Z247" s="132" t="str">
        <f>VLOOKUP(A247,DB_CAL_Q1_Q4!$A$4:$P$1328,13)</f>
        <v>Bomba de calor aire</v>
      </c>
      <c r="AA247" s="133" t="str">
        <f>VLOOKUP(A247,DB_ACS_Q1_Q4!$A$4:$AD$1328,13)</f>
        <v>Solar Térmica</v>
      </c>
      <c r="AB247" s="134" t="str">
        <f>VLOOKUP(A247,DB_REF_Q1_Q4!$A$4:$AD$1328,13)</f>
        <v>Bomba de calor aire</v>
      </c>
      <c r="AC247" s="16"/>
      <c r="AD247" s="27"/>
      <c r="AE247" s="27"/>
      <c r="AF247" s="27"/>
      <c r="AG247" s="27"/>
      <c r="AH247" s="27">
        <v>1</v>
      </c>
      <c r="AI247" s="55"/>
    </row>
    <row r="248" spans="1:35" ht="12" customHeight="1">
      <c r="A248" s="10">
        <v>244</v>
      </c>
      <c r="B248" s="98" t="s">
        <v>112</v>
      </c>
      <c r="C248" s="98" t="s">
        <v>71</v>
      </c>
      <c r="D248" s="11" t="s">
        <v>51</v>
      </c>
      <c r="E248" s="11" t="s">
        <v>304</v>
      </c>
      <c r="F248" s="12" t="s">
        <v>50</v>
      </c>
      <c r="G248" s="12" t="s">
        <v>310</v>
      </c>
      <c r="H248" s="12" t="s">
        <v>306</v>
      </c>
      <c r="I248" s="103" t="s">
        <v>505</v>
      </c>
      <c r="J248" s="12" t="str">
        <f t="shared" si="11"/>
        <v>≥17h</v>
      </c>
      <c r="K248" s="12" t="s">
        <v>513</v>
      </c>
      <c r="L248" s="69" t="s">
        <v>520</v>
      </c>
      <c r="M248" s="83">
        <v>1</v>
      </c>
      <c r="N248" s="84">
        <v>1</v>
      </c>
      <c r="O248" s="84">
        <v>1</v>
      </c>
      <c r="P248" s="84">
        <v>1</v>
      </c>
      <c r="Q248" s="84">
        <v>1</v>
      </c>
      <c r="R248" s="84">
        <v>1</v>
      </c>
      <c r="S248" s="84">
        <v>1</v>
      </c>
      <c r="T248" s="84">
        <v>1</v>
      </c>
      <c r="U248" s="84"/>
      <c r="V248" s="84">
        <v>1</v>
      </c>
      <c r="W248" s="84">
        <v>1</v>
      </c>
      <c r="X248" s="84">
        <v>1</v>
      </c>
      <c r="Y248" s="84"/>
      <c r="Z248" s="132" t="str">
        <f>VLOOKUP(A248,DB_CAL_Q1_Q4!$A$4:$P$1328,13)</f>
        <v>Electricidad</v>
      </c>
      <c r="AA248" s="133" t="str">
        <f>VLOOKUP(A248,DB_ACS_Q1_Q4!$A$4:$AD$1328,13)</f>
        <v>Electricidad</v>
      </c>
      <c r="AB248" s="134" t="str">
        <f>VLOOKUP(A248,DB_REF_Q1_Q4!$A$4:$AD$1328,13)</f>
        <v>Ninguno</v>
      </c>
      <c r="AC248" s="16"/>
      <c r="AD248" s="27">
        <v>1</v>
      </c>
      <c r="AE248" s="27"/>
      <c r="AF248" s="27"/>
      <c r="AG248" s="27"/>
      <c r="AH248" s="27"/>
      <c r="AI248" s="55"/>
    </row>
    <row r="249" spans="1:35" ht="12" customHeight="1">
      <c r="A249" s="10">
        <v>245</v>
      </c>
      <c r="B249" s="98" t="s">
        <v>284</v>
      </c>
      <c r="C249" s="98" t="s">
        <v>281</v>
      </c>
      <c r="D249" s="11" t="s">
        <v>52</v>
      </c>
      <c r="E249" s="11" t="s">
        <v>304</v>
      </c>
      <c r="F249" s="12" t="s">
        <v>49</v>
      </c>
      <c r="G249" s="11" t="s">
        <v>511</v>
      </c>
      <c r="H249" s="12" t="s">
        <v>307</v>
      </c>
      <c r="I249" s="11" t="s">
        <v>504</v>
      </c>
      <c r="J249" s="12" t="str">
        <f t="shared" si="11"/>
        <v>≥17h</v>
      </c>
      <c r="K249" s="12" t="s">
        <v>512</v>
      </c>
      <c r="L249" s="69" t="s">
        <v>519</v>
      </c>
      <c r="M249" s="83">
        <v>1</v>
      </c>
      <c r="N249" s="84">
        <v>1</v>
      </c>
      <c r="O249" s="84">
        <v>1</v>
      </c>
      <c r="P249" s="84">
        <v>1</v>
      </c>
      <c r="Q249" s="84">
        <v>1</v>
      </c>
      <c r="R249" s="84">
        <v>1</v>
      </c>
      <c r="S249" s="84"/>
      <c r="T249" s="84">
        <v>1</v>
      </c>
      <c r="U249" s="84">
        <v>1</v>
      </c>
      <c r="V249" s="84">
        <v>1</v>
      </c>
      <c r="W249" s="84">
        <v>1</v>
      </c>
      <c r="X249" s="84">
        <v>1</v>
      </c>
      <c r="Y249" s="84">
        <v>1</v>
      </c>
      <c r="Z249" s="132" t="str">
        <f>VLOOKUP(A249,DB_CAL_Q1_Q4!$A$4:$P$1328,13)</f>
        <v>Gas Natural</v>
      </c>
      <c r="AA249" s="133" t="str">
        <f>VLOOKUP(A249,DB_ACS_Q1_Q4!$A$4:$AD$1328,13)</f>
        <v>Gas Natural</v>
      </c>
      <c r="AB249" s="134" t="str">
        <f>VLOOKUP(A249,DB_REF_Q1_Q4!$A$4:$AD$1328,13)</f>
        <v>Ninguno</v>
      </c>
      <c r="AC249" s="16"/>
      <c r="AD249" s="27">
        <v>1</v>
      </c>
      <c r="AE249" s="27"/>
      <c r="AF249" s="27"/>
      <c r="AG249" s="27"/>
      <c r="AH249" s="27"/>
      <c r="AI249" s="55"/>
    </row>
    <row r="250" spans="1:35" ht="12" customHeight="1">
      <c r="A250" s="10">
        <v>246</v>
      </c>
      <c r="B250" s="98" t="s">
        <v>189</v>
      </c>
      <c r="C250" s="98" t="s">
        <v>189</v>
      </c>
      <c r="D250" s="11" t="s">
        <v>52</v>
      </c>
      <c r="E250" s="11" t="s">
        <v>304</v>
      </c>
      <c r="F250" s="12" t="s">
        <v>49</v>
      </c>
      <c r="G250" s="12" t="s">
        <v>310</v>
      </c>
      <c r="H250" s="12" t="s">
        <v>306</v>
      </c>
      <c r="I250" s="103" t="s">
        <v>505</v>
      </c>
      <c r="J250" s="12" t="str">
        <f t="shared" si="11"/>
        <v>≥17h</v>
      </c>
      <c r="K250" s="12" t="s">
        <v>512</v>
      </c>
      <c r="L250" s="69" t="s">
        <v>519</v>
      </c>
      <c r="M250" s="83">
        <v>1</v>
      </c>
      <c r="N250" s="84"/>
      <c r="O250" s="84"/>
      <c r="P250" s="84">
        <v>1</v>
      </c>
      <c r="Q250" s="84"/>
      <c r="R250" s="84"/>
      <c r="S250" s="84">
        <v>1</v>
      </c>
      <c r="T250" s="84">
        <v>1</v>
      </c>
      <c r="U250" s="84"/>
      <c r="V250" s="84"/>
      <c r="W250" s="84"/>
      <c r="X250" s="84"/>
      <c r="Y250" s="84"/>
      <c r="Z250" s="132" t="str">
        <f>VLOOKUP(A250,DB_CAL_Q1_Q4!$A$4:$P$1328,13)</f>
        <v>Gas Natural</v>
      </c>
      <c r="AA250" s="133" t="str">
        <f>VLOOKUP(A250,DB_ACS_Q1_Q4!$A$4:$AD$1328,13)</f>
        <v>Gas Natural</v>
      </c>
      <c r="AB250" s="134" t="str">
        <f>VLOOKUP(A250,DB_REF_Q1_Q4!$A$4:$AD$1328,13)</f>
        <v>Ninguno</v>
      </c>
      <c r="AC250" s="16"/>
      <c r="AD250" s="27"/>
      <c r="AE250" s="27"/>
      <c r="AF250" s="27"/>
      <c r="AG250" s="27"/>
      <c r="AH250" s="27"/>
      <c r="AI250" s="55">
        <v>1</v>
      </c>
    </row>
    <row r="251" spans="1:35" ht="12" customHeight="1">
      <c r="A251" s="10">
        <v>247</v>
      </c>
      <c r="B251" s="98" t="s">
        <v>73</v>
      </c>
      <c r="C251" s="98" t="s">
        <v>72</v>
      </c>
      <c r="D251" s="11" t="s">
        <v>51</v>
      </c>
      <c r="E251" s="11" t="s">
        <v>304</v>
      </c>
      <c r="F251" s="12" t="s">
        <v>50</v>
      </c>
      <c r="G251" s="11" t="s">
        <v>511</v>
      </c>
      <c r="H251" s="12" t="s">
        <v>307</v>
      </c>
      <c r="I251" s="103" t="s">
        <v>504</v>
      </c>
      <c r="J251" s="12" t="str">
        <f t="shared" si="11"/>
        <v>≥17h</v>
      </c>
      <c r="K251" s="12" t="s">
        <v>513</v>
      </c>
      <c r="L251" s="69" t="s">
        <v>519</v>
      </c>
      <c r="M251" s="83">
        <v>1</v>
      </c>
      <c r="N251" s="84">
        <v>1</v>
      </c>
      <c r="O251" s="84">
        <v>1</v>
      </c>
      <c r="P251" s="84">
        <v>1</v>
      </c>
      <c r="Q251" s="84">
        <v>1</v>
      </c>
      <c r="R251" s="84">
        <v>1</v>
      </c>
      <c r="S251" s="84">
        <v>1</v>
      </c>
      <c r="T251" s="84">
        <v>1</v>
      </c>
      <c r="U251" s="84"/>
      <c r="V251" s="84"/>
      <c r="W251" s="84">
        <v>1</v>
      </c>
      <c r="X251" s="84">
        <v>1</v>
      </c>
      <c r="Y251" s="84">
        <v>1</v>
      </c>
      <c r="Z251" s="132" t="str">
        <f>VLOOKUP(A251,DB_CAL_Q1_Q4!$A$4:$P$1328,13)</f>
        <v>Gasóleo</v>
      </c>
      <c r="AA251" s="133" t="str">
        <f>VLOOKUP(A251,DB_ACS_Q1_Q4!$A$4:$AD$1328,13)</f>
        <v>Gasóleo</v>
      </c>
      <c r="AB251" s="134" t="str">
        <f>VLOOKUP(A251,DB_REF_Q1_Q4!$A$4:$AD$1328,13)</f>
        <v>AC Eléctrico</v>
      </c>
      <c r="AC251" s="16">
        <v>1</v>
      </c>
      <c r="AD251" s="27"/>
      <c r="AE251" s="27"/>
      <c r="AF251" s="27"/>
      <c r="AG251" s="27"/>
      <c r="AH251" s="27"/>
      <c r="AI251" s="55"/>
    </row>
    <row r="252" spans="1:35" ht="12" customHeight="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83">
        <v>1</v>
      </c>
      <c r="N252" s="84">
        <v>1</v>
      </c>
      <c r="O252" s="84">
        <v>1</v>
      </c>
      <c r="P252" s="84">
        <v>1</v>
      </c>
      <c r="Q252" s="84">
        <v>1</v>
      </c>
      <c r="R252" s="84">
        <v>1</v>
      </c>
      <c r="S252" s="84">
        <v>1</v>
      </c>
      <c r="T252" s="84">
        <v>1</v>
      </c>
      <c r="U252" s="84">
        <v>1</v>
      </c>
      <c r="V252" s="84">
        <v>1</v>
      </c>
      <c r="W252" s="84">
        <v>1</v>
      </c>
      <c r="X252" s="84">
        <v>1</v>
      </c>
      <c r="Y252" s="84">
        <v>1</v>
      </c>
      <c r="Z252" s="132" t="str">
        <f>VLOOKUP(A252,DB_CAL_Q1_Q4!$A$4:$P$1328,13)</f>
        <v>Gas Natural</v>
      </c>
      <c r="AA252" s="133" t="str">
        <f>VLOOKUP(A252,DB_ACS_Q1_Q4!$A$4:$AD$1328,13)</f>
        <v>Gas Natural</v>
      </c>
      <c r="AB252" s="134" t="str">
        <f>VLOOKUP(A252,DB_REF_Q1_Q4!$A$4:$AD$1328,13)</f>
        <v>Ninguno</v>
      </c>
      <c r="AC252" s="16">
        <v>1</v>
      </c>
      <c r="AD252" s="27"/>
      <c r="AE252" s="27"/>
      <c r="AF252" s="27"/>
      <c r="AG252" s="27"/>
      <c r="AH252" s="27"/>
      <c r="AI252" s="55"/>
    </row>
    <row r="253" spans="1:35" ht="12" customHeight="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83">
        <v>1</v>
      </c>
      <c r="N253" s="84">
        <v>1</v>
      </c>
      <c r="O253" s="84">
        <v>1</v>
      </c>
      <c r="P253" s="84">
        <v>1</v>
      </c>
      <c r="Q253" s="84">
        <v>1</v>
      </c>
      <c r="R253" s="84">
        <v>1</v>
      </c>
      <c r="S253" s="84"/>
      <c r="T253" s="84">
        <v>1</v>
      </c>
      <c r="U253" s="84">
        <v>1</v>
      </c>
      <c r="V253" s="84">
        <v>1</v>
      </c>
      <c r="W253" s="84">
        <v>1</v>
      </c>
      <c r="X253" s="84"/>
      <c r="Y253" s="84">
        <v>1</v>
      </c>
      <c r="Z253" s="132" t="str">
        <f>VLOOKUP(A253,DB_CAL_Q1_Q4!$A$4:$P$1328,13)</f>
        <v>Gas Natural</v>
      </c>
      <c r="AA253" s="133" t="str">
        <f>VLOOKUP(A253,DB_ACS_Q1_Q4!$A$4:$AD$1328,13)</f>
        <v>Gas Natural</v>
      </c>
      <c r="AB253" s="134" t="str">
        <f>VLOOKUP(A253,DB_REF_Q1_Q4!$A$4:$AD$1328,13)</f>
        <v>Ninguno</v>
      </c>
      <c r="AC253" s="16">
        <v>1</v>
      </c>
      <c r="AD253" s="27"/>
      <c r="AE253" s="27"/>
      <c r="AF253" s="27"/>
      <c r="AG253" s="27"/>
      <c r="AH253" s="27"/>
      <c r="AI253" s="55"/>
    </row>
    <row r="254" spans="1:35" ht="12" customHeight="1">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83">
        <v>1</v>
      </c>
      <c r="N254" s="84">
        <v>1</v>
      </c>
      <c r="O254" s="84">
        <v>1</v>
      </c>
      <c r="P254" s="84">
        <v>1</v>
      </c>
      <c r="Q254" s="84"/>
      <c r="R254" s="84"/>
      <c r="S254" s="84">
        <v>1</v>
      </c>
      <c r="T254" s="84">
        <v>1</v>
      </c>
      <c r="U254" s="84">
        <v>1</v>
      </c>
      <c r="V254" s="84">
        <v>1</v>
      </c>
      <c r="W254" s="84">
        <v>1</v>
      </c>
      <c r="X254" s="84">
        <v>1</v>
      </c>
      <c r="Y254" s="84"/>
      <c r="Z254" s="132" t="str">
        <f>VLOOKUP(A254,DB_CAL_Q1_Q4!$A$4:$P$1328,13)</f>
        <v>Gasóleo</v>
      </c>
      <c r="AA254" s="133" t="str">
        <f>VLOOKUP(A254,DB_ACS_Q1_Q4!$A$4:$AD$1328,13)</f>
        <v>Gasóleo</v>
      </c>
      <c r="AB254" s="134" t="str">
        <f>VLOOKUP(A254,DB_REF_Q1_Q4!$A$4:$AD$1328,13)</f>
        <v>AC Eléctrico</v>
      </c>
      <c r="AC254" s="16"/>
      <c r="AD254" s="27"/>
      <c r="AE254" s="27"/>
      <c r="AF254" s="27"/>
      <c r="AG254" s="27"/>
      <c r="AH254" s="27"/>
      <c r="AI254" s="55">
        <v>1</v>
      </c>
    </row>
    <row r="255" spans="1:35" ht="12" customHeight="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83"/>
      <c r="N255" s="84">
        <v>1</v>
      </c>
      <c r="O255" s="84">
        <v>1</v>
      </c>
      <c r="P255" s="84">
        <v>1</v>
      </c>
      <c r="Q255" s="84">
        <v>1</v>
      </c>
      <c r="R255" s="84"/>
      <c r="S255" s="84">
        <v>1</v>
      </c>
      <c r="T255" s="84">
        <v>1</v>
      </c>
      <c r="U255" s="84">
        <v>1</v>
      </c>
      <c r="V255" s="84">
        <v>1</v>
      </c>
      <c r="W255" s="84">
        <v>1</v>
      </c>
      <c r="X255" s="84"/>
      <c r="Y255" s="84">
        <v>1</v>
      </c>
      <c r="Z255" s="132" t="str">
        <f>VLOOKUP(A255,DB_CAL_Q1_Q4!$A$4:$P$1328,13)</f>
        <v>Gas Natural</v>
      </c>
      <c r="AA255" s="133" t="str">
        <f>VLOOKUP(A255,DB_ACS_Q1_Q4!$A$4:$AD$1328,13)</f>
        <v>Gas Natural</v>
      </c>
      <c r="AB255" s="134" t="str">
        <f>VLOOKUP(A255,DB_REF_Q1_Q4!$A$4:$AD$1328,13)</f>
        <v>Ninguno</v>
      </c>
      <c r="AC255" s="16"/>
      <c r="AD255" s="27"/>
      <c r="AE255" s="27"/>
      <c r="AF255" s="27"/>
      <c r="AG255" s="27"/>
      <c r="AH255" s="27">
        <v>1</v>
      </c>
      <c r="AI255" s="55"/>
    </row>
    <row r="256" spans="1:35" ht="12" customHeight="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83">
        <v>1</v>
      </c>
      <c r="N256" s="84">
        <v>1</v>
      </c>
      <c r="O256" s="84">
        <v>1</v>
      </c>
      <c r="P256" s="84">
        <v>1</v>
      </c>
      <c r="Q256" s="84">
        <v>1</v>
      </c>
      <c r="R256" s="84">
        <v>1</v>
      </c>
      <c r="S256" s="84">
        <v>1</v>
      </c>
      <c r="T256" s="84">
        <v>1</v>
      </c>
      <c r="U256" s="84">
        <v>1</v>
      </c>
      <c r="V256" s="84">
        <v>1</v>
      </c>
      <c r="W256" s="84">
        <v>1</v>
      </c>
      <c r="X256" s="84">
        <v>1</v>
      </c>
      <c r="Y256" s="84">
        <v>1</v>
      </c>
      <c r="Z256" s="132" t="str">
        <f>VLOOKUP(A256,DB_CAL_Q1_Q4!$A$4:$P$1328,13)</f>
        <v>Gas Natural</v>
      </c>
      <c r="AA256" s="133" t="str">
        <f>VLOOKUP(A256,DB_ACS_Q1_Q4!$A$4:$AD$1328,13)</f>
        <v>Gas Natural</v>
      </c>
      <c r="AB256" s="134" t="str">
        <f>VLOOKUP(A256,DB_REF_Q1_Q4!$A$4:$AD$1328,13)</f>
        <v>Ninguno</v>
      </c>
      <c r="AC256" s="16"/>
      <c r="AD256" s="27"/>
      <c r="AE256" s="27"/>
      <c r="AF256" s="27"/>
      <c r="AG256" s="27"/>
      <c r="AH256" s="27"/>
      <c r="AI256" s="55">
        <v>1</v>
      </c>
    </row>
    <row r="257" spans="1:35" ht="12" customHeight="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83">
        <v>1</v>
      </c>
      <c r="N257" s="84">
        <v>1</v>
      </c>
      <c r="O257" s="84">
        <v>1</v>
      </c>
      <c r="P257" s="84">
        <v>1</v>
      </c>
      <c r="Q257" s="84">
        <v>1</v>
      </c>
      <c r="R257" s="84">
        <v>1</v>
      </c>
      <c r="S257" s="84">
        <v>1</v>
      </c>
      <c r="T257" s="84">
        <v>1</v>
      </c>
      <c r="U257" s="84">
        <v>1</v>
      </c>
      <c r="V257" s="84">
        <v>1</v>
      </c>
      <c r="W257" s="84">
        <v>1</v>
      </c>
      <c r="X257" s="84">
        <v>1</v>
      </c>
      <c r="Y257" s="84"/>
      <c r="Z257" s="132" t="str">
        <f>VLOOKUP(A257,DB_CAL_Q1_Q4!$A$4:$P$1328,13)</f>
        <v>Gas Natural</v>
      </c>
      <c r="AA257" s="133" t="str">
        <f>VLOOKUP(A257,DB_ACS_Q1_Q4!$A$4:$AD$1328,13)</f>
        <v>Gas Natural</v>
      </c>
      <c r="AB257" s="134" t="str">
        <f>VLOOKUP(A257,DB_REF_Q1_Q4!$A$4:$AD$1328,13)</f>
        <v>Ninguno</v>
      </c>
      <c r="AC257" s="16"/>
      <c r="AD257" s="27"/>
      <c r="AE257" s="27"/>
      <c r="AF257" s="27"/>
      <c r="AG257" s="27"/>
      <c r="AH257" s="27">
        <v>1</v>
      </c>
      <c r="AI257" s="55"/>
    </row>
    <row r="258" spans="1:35" ht="12" customHeight="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83"/>
      <c r="N258" s="84">
        <v>1</v>
      </c>
      <c r="O258" s="84">
        <v>1</v>
      </c>
      <c r="P258" s="84">
        <v>1</v>
      </c>
      <c r="Q258" s="84">
        <v>1</v>
      </c>
      <c r="R258" s="84">
        <v>1</v>
      </c>
      <c r="S258" s="84"/>
      <c r="T258" s="84">
        <v>1</v>
      </c>
      <c r="U258" s="84">
        <v>1</v>
      </c>
      <c r="V258" s="84">
        <v>1</v>
      </c>
      <c r="W258" s="84">
        <v>1</v>
      </c>
      <c r="X258" s="84">
        <v>1</v>
      </c>
      <c r="Y258" s="84">
        <v>1</v>
      </c>
      <c r="Z258" s="132" t="str">
        <f>VLOOKUP(A258,DB_CAL_Q1_Q4!$A$4:$P$1328,13)</f>
        <v>Gas Natural</v>
      </c>
      <c r="AA258" s="133" t="str">
        <f>VLOOKUP(A258,DB_ACS_Q1_Q4!$A$4:$AD$1328,13)</f>
        <v>Gas Natural</v>
      </c>
      <c r="AB258" s="134" t="str">
        <f>VLOOKUP(A258,DB_REF_Q1_Q4!$A$4:$AD$1328,13)</f>
        <v>Ninguno</v>
      </c>
      <c r="AC258" s="16">
        <v>1</v>
      </c>
      <c r="AD258" s="27"/>
      <c r="AE258" s="27"/>
      <c r="AF258" s="27"/>
      <c r="AG258" s="27"/>
      <c r="AH258" s="27"/>
      <c r="AI258" s="55"/>
    </row>
    <row r="259" spans="1:35" ht="12" customHeight="1">
      <c r="A259" s="10">
        <v>255</v>
      </c>
      <c r="B259" s="98" t="s">
        <v>74</v>
      </c>
      <c r="C259" s="98" t="s">
        <v>75</v>
      </c>
      <c r="D259" s="11" t="s">
        <v>25</v>
      </c>
      <c r="E259" s="11" t="s">
        <v>304</v>
      </c>
      <c r="F259" s="12" t="s">
        <v>50</v>
      </c>
      <c r="G259" s="12" t="s">
        <v>310</v>
      </c>
      <c r="H259" s="12" t="s">
        <v>306</v>
      </c>
      <c r="I259" s="103" t="s">
        <v>505</v>
      </c>
      <c r="J259" s="12" t="str">
        <f t="shared" ref="J259:J266" si="12">"≥17h"</f>
        <v>≥17h</v>
      </c>
      <c r="K259" s="12" t="s">
        <v>513</v>
      </c>
      <c r="L259" s="69" t="s">
        <v>519</v>
      </c>
      <c r="M259" s="83">
        <v>1</v>
      </c>
      <c r="N259" s="84">
        <v>1</v>
      </c>
      <c r="O259" s="84">
        <v>1</v>
      </c>
      <c r="P259" s="84">
        <v>1</v>
      </c>
      <c r="Q259" s="84">
        <v>1</v>
      </c>
      <c r="R259" s="84">
        <v>1</v>
      </c>
      <c r="S259" s="84">
        <v>1</v>
      </c>
      <c r="T259" s="84">
        <v>1</v>
      </c>
      <c r="U259" s="84">
        <v>1</v>
      </c>
      <c r="V259" s="84">
        <v>1</v>
      </c>
      <c r="W259" s="84">
        <v>1</v>
      </c>
      <c r="X259" s="84">
        <v>1</v>
      </c>
      <c r="Y259" s="84"/>
      <c r="Z259" s="132" t="str">
        <f>VLOOKUP(A259,DB_CAL_Q1_Q4!$A$4:$P$1328,13)</f>
        <v>Gas Natural</v>
      </c>
      <c r="AA259" s="133" t="str">
        <f>VLOOKUP(A259,DB_ACS_Q1_Q4!$A$4:$AD$1328,13)</f>
        <v>Gas Natural</v>
      </c>
      <c r="AB259" s="134" t="str">
        <f>VLOOKUP(A259,DB_REF_Q1_Q4!$A$4:$AD$1328,13)</f>
        <v>Ninguno</v>
      </c>
      <c r="AC259" s="16"/>
      <c r="AD259" s="27"/>
      <c r="AE259" s="27"/>
      <c r="AF259" s="27"/>
      <c r="AG259" s="27"/>
      <c r="AH259" s="27"/>
      <c r="AI259" s="55">
        <v>1</v>
      </c>
    </row>
    <row r="260" spans="1:35" ht="12" customHeight="1">
      <c r="A260" s="10">
        <v>256</v>
      </c>
      <c r="B260" s="98" t="s">
        <v>82</v>
      </c>
      <c r="C260" s="98" t="s">
        <v>82</v>
      </c>
      <c r="D260" s="11" t="s">
        <v>51</v>
      </c>
      <c r="E260" s="11" t="s">
        <v>303</v>
      </c>
      <c r="F260" s="12" t="s">
        <v>50</v>
      </c>
      <c r="G260" s="12" t="s">
        <v>510</v>
      </c>
      <c r="H260" s="12" t="s">
        <v>308</v>
      </c>
      <c r="I260" s="11" t="s">
        <v>507</v>
      </c>
      <c r="J260" s="12" t="str">
        <f t="shared" si="12"/>
        <v>≥17h</v>
      </c>
      <c r="K260" s="12" t="s">
        <v>512</v>
      </c>
      <c r="L260" s="69" t="s">
        <v>518</v>
      </c>
      <c r="M260" s="83">
        <v>1</v>
      </c>
      <c r="N260" s="84">
        <v>1</v>
      </c>
      <c r="O260" s="84">
        <v>1</v>
      </c>
      <c r="P260" s="84">
        <v>1</v>
      </c>
      <c r="Q260" s="84">
        <v>1</v>
      </c>
      <c r="R260" s="84">
        <v>1</v>
      </c>
      <c r="S260" s="84">
        <v>1</v>
      </c>
      <c r="T260" s="84">
        <v>1</v>
      </c>
      <c r="U260" s="84">
        <v>1</v>
      </c>
      <c r="V260" s="84">
        <v>1</v>
      </c>
      <c r="W260" s="84">
        <v>1</v>
      </c>
      <c r="X260" s="84">
        <v>1</v>
      </c>
      <c r="Y260" s="84"/>
      <c r="Z260" s="132" t="str">
        <f>VLOOKUP(A260,DB_CAL_Q1_Q4!$A$4:$P$1328,13)</f>
        <v>Electricidad</v>
      </c>
      <c r="AA260" s="133" t="str">
        <f>VLOOKUP(A260,DB_ACS_Q1_Q4!$A$4:$AD$1328,13)</f>
        <v>GLP</v>
      </c>
      <c r="AB260" s="134" t="str">
        <f>VLOOKUP(A260,DB_REF_Q1_Q4!$A$4:$AD$1328,13)</f>
        <v>AC Eléctrico</v>
      </c>
      <c r="AC260" s="16">
        <v>1</v>
      </c>
      <c r="AD260" s="27"/>
      <c r="AE260" s="27"/>
      <c r="AF260" s="27"/>
      <c r="AG260" s="27"/>
      <c r="AH260" s="27"/>
      <c r="AI260" s="55"/>
    </row>
    <row r="261" spans="1:35" ht="12" customHeight="1">
      <c r="A261" s="10">
        <v>257</v>
      </c>
      <c r="B261" s="98" t="s">
        <v>284</v>
      </c>
      <c r="C261" s="98" t="s">
        <v>281</v>
      </c>
      <c r="D261" s="11" t="s">
        <v>52</v>
      </c>
      <c r="E261" s="11" t="s">
        <v>304</v>
      </c>
      <c r="F261" s="12" t="s">
        <v>49</v>
      </c>
      <c r="G261" s="11" t="s">
        <v>511</v>
      </c>
      <c r="H261" s="12" t="s">
        <v>307</v>
      </c>
      <c r="I261" s="11" t="s">
        <v>504</v>
      </c>
      <c r="J261" s="12" t="str">
        <f t="shared" si="12"/>
        <v>≥17h</v>
      </c>
      <c r="K261" s="12" t="s">
        <v>512</v>
      </c>
      <c r="L261" s="69" t="s">
        <v>519</v>
      </c>
      <c r="M261" s="83">
        <v>1</v>
      </c>
      <c r="N261" s="84">
        <v>1</v>
      </c>
      <c r="O261" s="84">
        <v>1</v>
      </c>
      <c r="P261" s="84"/>
      <c r="Q261" s="84">
        <v>1</v>
      </c>
      <c r="R261" s="84">
        <v>1</v>
      </c>
      <c r="S261" s="84"/>
      <c r="T261" s="84">
        <v>1</v>
      </c>
      <c r="U261" s="84">
        <v>1</v>
      </c>
      <c r="V261" s="84">
        <v>1</v>
      </c>
      <c r="W261" s="84">
        <v>1</v>
      </c>
      <c r="X261" s="84">
        <v>1</v>
      </c>
      <c r="Y261" s="84">
        <v>1</v>
      </c>
      <c r="Z261" s="132" t="str">
        <f>VLOOKUP(A261,DB_CAL_Q1_Q4!$A$4:$P$1328,13)</f>
        <v>Gas Natural</v>
      </c>
      <c r="AA261" s="133" t="str">
        <f>VLOOKUP(A261,DB_ACS_Q1_Q4!$A$4:$AD$1328,13)</f>
        <v>Gas Natural</v>
      </c>
      <c r="AB261" s="134" t="str">
        <f>VLOOKUP(A261,DB_REF_Q1_Q4!$A$4:$AD$1328,13)</f>
        <v>Ninguno</v>
      </c>
      <c r="AC261" s="16"/>
      <c r="AD261" s="27"/>
      <c r="AE261" s="27"/>
      <c r="AF261" s="27"/>
      <c r="AG261" s="27"/>
      <c r="AH261" s="27"/>
      <c r="AI261" s="55">
        <v>1</v>
      </c>
    </row>
    <row r="262" spans="1:35" ht="12" customHeight="1">
      <c r="A262" s="10">
        <v>258</v>
      </c>
      <c r="B262" s="98" t="s">
        <v>76</v>
      </c>
      <c r="C262" s="98" t="s">
        <v>75</v>
      </c>
      <c r="D262" s="11" t="s">
        <v>51</v>
      </c>
      <c r="E262" s="11" t="s">
        <v>304</v>
      </c>
      <c r="F262" s="12" t="s">
        <v>50</v>
      </c>
      <c r="G262" s="12" t="s">
        <v>310</v>
      </c>
      <c r="H262" s="12" t="s">
        <v>306</v>
      </c>
      <c r="I262" s="12" t="s">
        <v>505</v>
      </c>
      <c r="J262" s="12" t="str">
        <f t="shared" si="12"/>
        <v>≥17h</v>
      </c>
      <c r="K262" s="12" t="s">
        <v>512</v>
      </c>
      <c r="L262" s="69" t="s">
        <v>519</v>
      </c>
      <c r="M262" s="83">
        <v>1</v>
      </c>
      <c r="N262" s="84">
        <v>1</v>
      </c>
      <c r="O262" s="84">
        <v>1</v>
      </c>
      <c r="P262" s="84">
        <v>1</v>
      </c>
      <c r="Q262" s="84">
        <v>1</v>
      </c>
      <c r="R262" s="84">
        <v>1</v>
      </c>
      <c r="S262" s="84">
        <v>1</v>
      </c>
      <c r="T262" s="84">
        <v>1</v>
      </c>
      <c r="U262" s="84">
        <v>1</v>
      </c>
      <c r="V262" s="84">
        <v>1</v>
      </c>
      <c r="W262" s="84">
        <v>1</v>
      </c>
      <c r="X262" s="84">
        <v>1</v>
      </c>
      <c r="Y262" s="84">
        <v>1</v>
      </c>
      <c r="Z262" s="132" t="str">
        <f>VLOOKUP(A262,DB_CAL_Q1_Q4!$A$4:$P$1328,13)</f>
        <v>Gas Natural</v>
      </c>
      <c r="AA262" s="133" t="str">
        <f>VLOOKUP(A262,DB_ACS_Q1_Q4!$A$4:$AD$1328,13)</f>
        <v>Gas Natural</v>
      </c>
      <c r="AB262" s="134" t="str">
        <f>VLOOKUP(A262,DB_REF_Q1_Q4!$A$4:$AD$1328,13)</f>
        <v>Ninguno</v>
      </c>
      <c r="AC262" s="16">
        <v>1</v>
      </c>
      <c r="AD262" s="27"/>
      <c r="AE262" s="27"/>
      <c r="AF262" s="27"/>
      <c r="AG262" s="27"/>
      <c r="AH262" s="27"/>
      <c r="AI262" s="55"/>
    </row>
    <row r="263" spans="1:35" ht="12" customHeight="1">
      <c r="A263" s="10">
        <v>259</v>
      </c>
      <c r="B263" s="98" t="s">
        <v>76</v>
      </c>
      <c r="C263" s="98" t="s">
        <v>75</v>
      </c>
      <c r="D263" s="11" t="s">
        <v>51</v>
      </c>
      <c r="E263" s="11" t="s">
        <v>304</v>
      </c>
      <c r="F263" s="12" t="s">
        <v>48</v>
      </c>
      <c r="G263" s="12" t="s">
        <v>510</v>
      </c>
      <c r="H263" s="12" t="s">
        <v>306</v>
      </c>
      <c r="I263" s="12" t="s">
        <v>505</v>
      </c>
      <c r="J263" s="12" t="str">
        <f t="shared" si="12"/>
        <v>≥17h</v>
      </c>
      <c r="K263" s="12" t="s">
        <v>513</v>
      </c>
      <c r="L263" s="69" t="s">
        <v>519</v>
      </c>
      <c r="M263" s="83">
        <v>1</v>
      </c>
      <c r="N263" s="84">
        <v>1</v>
      </c>
      <c r="O263" s="84">
        <v>1</v>
      </c>
      <c r="P263" s="84">
        <v>1</v>
      </c>
      <c r="Q263" s="84">
        <v>1</v>
      </c>
      <c r="R263" s="84"/>
      <c r="S263" s="84">
        <v>1</v>
      </c>
      <c r="T263" s="84">
        <v>1</v>
      </c>
      <c r="U263" s="84"/>
      <c r="V263" s="84">
        <v>1</v>
      </c>
      <c r="W263" s="84">
        <v>1</v>
      </c>
      <c r="X263" s="84">
        <v>1</v>
      </c>
      <c r="Y263" s="84"/>
      <c r="Z263" s="132" t="str">
        <f>VLOOKUP(A263,DB_CAL_Q1_Q4!$A$4:$P$1328,13)</f>
        <v>Gas Natural</v>
      </c>
      <c r="AA263" s="133" t="str">
        <f>VLOOKUP(A263,DB_ACS_Q1_Q4!$A$4:$AD$1328,13)</f>
        <v>Gas Natural</v>
      </c>
      <c r="AB263" s="134" t="str">
        <f>VLOOKUP(A263,DB_REF_Q1_Q4!$A$4:$AD$1328,13)</f>
        <v>Ninguno</v>
      </c>
      <c r="AC263" s="16">
        <v>1</v>
      </c>
      <c r="AD263" s="27"/>
      <c r="AE263" s="27"/>
      <c r="AF263" s="27"/>
      <c r="AG263" s="27"/>
      <c r="AH263" s="27"/>
      <c r="AI263" s="55"/>
    </row>
    <row r="264" spans="1:35" ht="12" customHeight="1">
      <c r="A264" s="10">
        <v>260</v>
      </c>
      <c r="B264" s="98" t="s">
        <v>284</v>
      </c>
      <c r="C264" s="98" t="s">
        <v>281</v>
      </c>
      <c r="D264" s="11" t="s">
        <v>52</v>
      </c>
      <c r="E264" s="11" t="s">
        <v>304</v>
      </c>
      <c r="F264" s="12" t="s">
        <v>49</v>
      </c>
      <c r="G264" s="11" t="s">
        <v>511</v>
      </c>
      <c r="H264" s="12" t="s">
        <v>307</v>
      </c>
      <c r="I264" s="103" t="s">
        <v>505</v>
      </c>
      <c r="J264" s="12" t="str">
        <f t="shared" si="12"/>
        <v>≥17h</v>
      </c>
      <c r="K264" s="12" t="s">
        <v>47</v>
      </c>
      <c r="L264" s="69" t="s">
        <v>519</v>
      </c>
      <c r="M264" s="83">
        <v>1</v>
      </c>
      <c r="N264" s="84">
        <v>1</v>
      </c>
      <c r="O264" s="84">
        <v>1</v>
      </c>
      <c r="P264" s="84">
        <v>1</v>
      </c>
      <c r="Q264" s="84">
        <v>1</v>
      </c>
      <c r="R264" s="84"/>
      <c r="S264" s="84"/>
      <c r="T264" s="84">
        <v>1</v>
      </c>
      <c r="U264" s="84">
        <v>1</v>
      </c>
      <c r="V264" s="84">
        <v>1</v>
      </c>
      <c r="W264" s="84"/>
      <c r="X264" s="84">
        <v>1</v>
      </c>
      <c r="Y264" s="84">
        <v>1</v>
      </c>
      <c r="Z264" s="132" t="str">
        <f>VLOOKUP(A264,DB_CAL_Q1_Q4!$A$4:$P$1328,13)</f>
        <v>Gasóleo</v>
      </c>
      <c r="AA264" s="133" t="str">
        <f>VLOOKUP(A264,DB_ACS_Q1_Q4!$A$4:$AD$1328,13)</f>
        <v>Gasóleo</v>
      </c>
      <c r="AB264" s="134" t="str">
        <f>VLOOKUP(A264,DB_REF_Q1_Q4!$A$4:$AD$1328,13)</f>
        <v>Ninguno</v>
      </c>
      <c r="AC264" s="16">
        <v>1</v>
      </c>
      <c r="AD264" s="27"/>
      <c r="AE264" s="27"/>
      <c r="AF264" s="27"/>
      <c r="AG264" s="27"/>
      <c r="AH264" s="27"/>
      <c r="AI264" s="55"/>
    </row>
    <row r="265" spans="1:35" ht="12" customHeight="1">
      <c r="A265" s="10">
        <v>261</v>
      </c>
      <c r="B265" s="98" t="s">
        <v>113</v>
      </c>
      <c r="C265" s="98" t="s">
        <v>71</v>
      </c>
      <c r="D265" s="11" t="s">
        <v>51</v>
      </c>
      <c r="E265" s="11" t="s">
        <v>303</v>
      </c>
      <c r="F265" s="12" t="s">
        <v>48</v>
      </c>
      <c r="G265" s="12" t="s">
        <v>310</v>
      </c>
      <c r="H265" s="12" t="s">
        <v>306</v>
      </c>
      <c r="I265" s="103" t="s">
        <v>505</v>
      </c>
      <c r="J265" s="12" t="str">
        <f t="shared" si="12"/>
        <v>≥17h</v>
      </c>
      <c r="K265" s="12" t="s">
        <v>513</v>
      </c>
      <c r="L265" s="69" t="s">
        <v>520</v>
      </c>
      <c r="M265" s="83">
        <v>1</v>
      </c>
      <c r="N265" s="84">
        <v>1</v>
      </c>
      <c r="O265" s="84">
        <v>1</v>
      </c>
      <c r="P265" s="84">
        <v>1</v>
      </c>
      <c r="Q265" s="84">
        <v>1</v>
      </c>
      <c r="R265" s="84">
        <v>1</v>
      </c>
      <c r="S265" s="84">
        <v>1</v>
      </c>
      <c r="T265" s="84">
        <v>1</v>
      </c>
      <c r="U265" s="84">
        <v>1</v>
      </c>
      <c r="V265" s="84">
        <v>1</v>
      </c>
      <c r="W265" s="84">
        <v>1</v>
      </c>
      <c r="X265" s="84">
        <v>1</v>
      </c>
      <c r="Y265" s="84"/>
      <c r="Z265" s="132" t="str">
        <f>VLOOKUP(A265,DB_CAL_Q1_Q4!$A$4:$P$1328,13)</f>
        <v>Gas Natural</v>
      </c>
      <c r="AA265" s="133" t="str">
        <f>VLOOKUP(A265,DB_ACS_Q1_Q4!$A$4:$AD$1328,13)</f>
        <v>Gas Natural</v>
      </c>
      <c r="AB265" s="134" t="str">
        <f>VLOOKUP(A265,DB_REF_Q1_Q4!$A$4:$AD$1328,13)</f>
        <v>Ninguno</v>
      </c>
      <c r="AC265" s="16">
        <v>1</v>
      </c>
      <c r="AD265" s="27"/>
      <c r="AE265" s="27"/>
      <c r="AF265" s="27"/>
      <c r="AG265" s="27"/>
      <c r="AH265" s="27"/>
      <c r="AI265" s="55"/>
    </row>
    <row r="266" spans="1:35" ht="12" customHeight="1">
      <c r="A266" s="10">
        <v>262</v>
      </c>
      <c r="B266" s="98" t="s">
        <v>76</v>
      </c>
      <c r="C266" s="98" t="s">
        <v>75</v>
      </c>
      <c r="D266" s="11" t="s">
        <v>51</v>
      </c>
      <c r="E266" s="11" t="s">
        <v>304</v>
      </c>
      <c r="F266" s="12" t="s">
        <v>49</v>
      </c>
      <c r="G266" s="12" t="s">
        <v>310</v>
      </c>
      <c r="H266" s="12" t="s">
        <v>306</v>
      </c>
      <c r="I266" s="103" t="s">
        <v>505</v>
      </c>
      <c r="J266" s="12" t="str">
        <f t="shared" si="12"/>
        <v>≥17h</v>
      </c>
      <c r="K266" s="12" t="s">
        <v>512</v>
      </c>
      <c r="L266" s="69" t="s">
        <v>519</v>
      </c>
      <c r="M266" s="83">
        <v>1</v>
      </c>
      <c r="N266" s="84">
        <v>1</v>
      </c>
      <c r="O266" s="84"/>
      <c r="P266" s="84">
        <v>1</v>
      </c>
      <c r="Q266" s="84">
        <v>1</v>
      </c>
      <c r="R266" s="84"/>
      <c r="S266" s="84">
        <v>1</v>
      </c>
      <c r="T266" s="84">
        <v>1</v>
      </c>
      <c r="U266" s="84">
        <v>1</v>
      </c>
      <c r="V266" s="84">
        <v>1</v>
      </c>
      <c r="W266" s="84">
        <v>1</v>
      </c>
      <c r="X266" s="84">
        <v>1</v>
      </c>
      <c r="Y266" s="84"/>
      <c r="Z266" s="132" t="str">
        <f>VLOOKUP(A266,DB_CAL_Q1_Q4!$A$4:$P$1328,13)</f>
        <v>Gasóleo</v>
      </c>
      <c r="AA266" s="133" t="str">
        <f>VLOOKUP(A266,DB_ACS_Q1_Q4!$A$4:$AD$1328,13)</f>
        <v>Gasóleo</v>
      </c>
      <c r="AB266" s="134" t="str">
        <f>VLOOKUP(A266,DB_REF_Q1_Q4!$A$4:$AD$1328,13)</f>
        <v>Ninguno</v>
      </c>
      <c r="AC266" s="16"/>
      <c r="AD266" s="27"/>
      <c r="AE266" s="27"/>
      <c r="AF266" s="27"/>
      <c r="AG266" s="27"/>
      <c r="AH266" s="27"/>
      <c r="AI266" s="55">
        <v>1</v>
      </c>
    </row>
    <row r="267" spans="1:35" ht="12" customHeight="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83">
        <v>1</v>
      </c>
      <c r="N267" s="84">
        <v>1</v>
      </c>
      <c r="O267" s="84">
        <v>1</v>
      </c>
      <c r="P267" s="84">
        <v>1</v>
      </c>
      <c r="Q267" s="84">
        <v>1</v>
      </c>
      <c r="R267" s="84"/>
      <c r="S267" s="84">
        <v>1</v>
      </c>
      <c r="T267" s="84">
        <v>1</v>
      </c>
      <c r="U267" s="84">
        <v>1</v>
      </c>
      <c r="V267" s="84">
        <v>1</v>
      </c>
      <c r="W267" s="84">
        <v>1</v>
      </c>
      <c r="X267" s="84">
        <v>1</v>
      </c>
      <c r="Y267" s="84">
        <v>1</v>
      </c>
      <c r="Z267" s="132" t="str">
        <f>VLOOKUP(A267,DB_CAL_Q1_Q4!$A$4:$P$1328,13)</f>
        <v>Gas Natural</v>
      </c>
      <c r="AA267" s="133" t="str">
        <f>VLOOKUP(A267,DB_ACS_Q1_Q4!$A$4:$AD$1328,13)</f>
        <v>Gas Natural</v>
      </c>
      <c r="AB267" s="134" t="str">
        <f>VLOOKUP(A267,DB_REF_Q1_Q4!$A$4:$AD$1328,13)</f>
        <v>Ninguno</v>
      </c>
      <c r="AC267" s="16">
        <v>1</v>
      </c>
      <c r="AD267" s="27"/>
      <c r="AE267" s="27"/>
      <c r="AF267" s="27"/>
      <c r="AG267" s="27"/>
      <c r="AH267" s="27"/>
      <c r="AI267" s="55"/>
    </row>
    <row r="268" spans="1:35" ht="12" customHeight="1">
      <c r="A268" s="10">
        <v>264</v>
      </c>
      <c r="B268" s="98" t="s">
        <v>67</v>
      </c>
      <c r="C268" s="98" t="s">
        <v>67</v>
      </c>
      <c r="D268" s="11" t="s">
        <v>51</v>
      </c>
      <c r="E268" s="11" t="s">
        <v>303</v>
      </c>
      <c r="F268" s="12" t="s">
        <v>49</v>
      </c>
      <c r="G268" s="12" t="s">
        <v>310</v>
      </c>
      <c r="H268" s="12" t="s">
        <v>306</v>
      </c>
      <c r="I268" s="11" t="s">
        <v>504</v>
      </c>
      <c r="J268" s="12" t="str">
        <f t="shared" ref="J268:J275" si="13">"≥17h"</f>
        <v>≥17h</v>
      </c>
      <c r="K268" s="12" t="s">
        <v>47</v>
      </c>
      <c r="L268" s="69" t="s">
        <v>518</v>
      </c>
      <c r="M268" s="83"/>
      <c r="N268" s="84">
        <v>1</v>
      </c>
      <c r="O268" s="84">
        <v>1</v>
      </c>
      <c r="P268" s="84">
        <v>1</v>
      </c>
      <c r="Q268" s="84">
        <v>1</v>
      </c>
      <c r="R268" s="84">
        <v>1</v>
      </c>
      <c r="S268" s="84">
        <v>1</v>
      </c>
      <c r="T268" s="84">
        <v>1</v>
      </c>
      <c r="U268" s="84">
        <v>1</v>
      </c>
      <c r="V268" s="84"/>
      <c r="W268" s="84">
        <v>1</v>
      </c>
      <c r="X268" s="84">
        <v>1</v>
      </c>
      <c r="Y268" s="84"/>
      <c r="Z268" s="132" t="str">
        <f>VLOOKUP(A268,DB_CAL_Q1_Q4!$A$4:$P$1328,13)</f>
        <v>Ninguna</v>
      </c>
      <c r="AA268" s="133" t="str">
        <f>VLOOKUP(A268,DB_ACS_Q1_Q4!$A$4:$AD$1328,13)</f>
        <v>Gas Natural</v>
      </c>
      <c r="AB268" s="134" t="str">
        <f>VLOOKUP(A268,DB_REF_Q1_Q4!$A$4:$AD$1328,13)</f>
        <v>AC Eléctrico</v>
      </c>
      <c r="AC268" s="16"/>
      <c r="AD268" s="27"/>
      <c r="AE268" s="27"/>
      <c r="AF268" s="27"/>
      <c r="AG268" s="27"/>
      <c r="AH268" s="27"/>
      <c r="AI268" s="55">
        <v>1</v>
      </c>
    </row>
    <row r="269" spans="1:35" ht="12" customHeight="1">
      <c r="A269" s="10">
        <v>265</v>
      </c>
      <c r="B269" s="98" t="s">
        <v>194</v>
      </c>
      <c r="C269" s="98" t="s">
        <v>193</v>
      </c>
      <c r="D269" s="11" t="s">
        <v>25</v>
      </c>
      <c r="E269" s="11" t="s">
        <v>304</v>
      </c>
      <c r="F269" s="12" t="s">
        <v>50</v>
      </c>
      <c r="G269" s="12" t="s">
        <v>310</v>
      </c>
      <c r="H269" s="12" t="s">
        <v>306</v>
      </c>
      <c r="I269" s="11" t="s">
        <v>504</v>
      </c>
      <c r="J269" s="12" t="str">
        <f t="shared" si="13"/>
        <v>≥17h</v>
      </c>
      <c r="K269" s="12" t="s">
        <v>512</v>
      </c>
      <c r="L269" s="69" t="s">
        <v>519</v>
      </c>
      <c r="M269" s="83">
        <v>1</v>
      </c>
      <c r="N269" s="84">
        <v>1</v>
      </c>
      <c r="O269" s="84">
        <v>1</v>
      </c>
      <c r="P269" s="84">
        <v>1</v>
      </c>
      <c r="Q269" s="84">
        <v>1</v>
      </c>
      <c r="R269" s="84">
        <v>1</v>
      </c>
      <c r="S269" s="84">
        <v>1</v>
      </c>
      <c r="T269" s="84">
        <v>1</v>
      </c>
      <c r="U269" s="84">
        <v>1</v>
      </c>
      <c r="V269" s="84">
        <v>1</v>
      </c>
      <c r="W269" s="84">
        <v>1</v>
      </c>
      <c r="X269" s="84">
        <v>1</v>
      </c>
      <c r="Y269" s="84">
        <v>1</v>
      </c>
      <c r="Z269" s="132" t="str">
        <f>VLOOKUP(A269,DB_CAL_Q1_Q4!$A$4:$P$1328,13)</f>
        <v>Gas Natural</v>
      </c>
      <c r="AA269" s="133" t="str">
        <f>VLOOKUP(A269,DB_ACS_Q1_Q4!$A$4:$AD$1328,13)</f>
        <v>Gas Natural</v>
      </c>
      <c r="AB269" s="134" t="str">
        <f>VLOOKUP(A269,DB_REF_Q1_Q4!$A$4:$AD$1328,13)</f>
        <v>Ninguno</v>
      </c>
      <c r="AC269" s="16">
        <v>1</v>
      </c>
      <c r="AD269" s="27"/>
      <c r="AE269" s="27"/>
      <c r="AF269" s="27"/>
      <c r="AG269" s="27"/>
      <c r="AH269" s="27"/>
      <c r="AI269" s="55"/>
    </row>
    <row r="270" spans="1:35" ht="12" customHeight="1">
      <c r="A270" s="10">
        <v>266</v>
      </c>
      <c r="B270" s="98" t="s">
        <v>113</v>
      </c>
      <c r="C270" s="98" t="s">
        <v>71</v>
      </c>
      <c r="D270" s="11" t="s">
        <v>51</v>
      </c>
      <c r="E270" s="11" t="s">
        <v>304</v>
      </c>
      <c r="F270" s="12" t="s">
        <v>48</v>
      </c>
      <c r="G270" s="12" t="s">
        <v>310</v>
      </c>
      <c r="H270" s="12" t="s">
        <v>306</v>
      </c>
      <c r="I270" s="11" t="s">
        <v>507</v>
      </c>
      <c r="J270" s="12" t="str">
        <f t="shared" si="13"/>
        <v>≥17h</v>
      </c>
      <c r="K270" s="12" t="s">
        <v>513</v>
      </c>
      <c r="L270" s="69" t="s">
        <v>520</v>
      </c>
      <c r="M270" s="83">
        <v>1</v>
      </c>
      <c r="N270" s="84">
        <v>1</v>
      </c>
      <c r="O270" s="84">
        <v>1</v>
      </c>
      <c r="P270" s="84">
        <v>1</v>
      </c>
      <c r="Q270" s="84">
        <v>1</v>
      </c>
      <c r="R270" s="84">
        <v>1</v>
      </c>
      <c r="S270" s="84"/>
      <c r="T270" s="84">
        <v>1</v>
      </c>
      <c r="U270" s="84">
        <v>1</v>
      </c>
      <c r="V270" s="84">
        <v>1</v>
      </c>
      <c r="W270" s="84">
        <v>1</v>
      </c>
      <c r="X270" s="84">
        <v>1</v>
      </c>
      <c r="Y270" s="84"/>
      <c r="Z270" s="132" t="str">
        <f>VLOOKUP(A270,DB_CAL_Q1_Q4!$A$4:$P$1328,13)</f>
        <v>Gasóleo</v>
      </c>
      <c r="AA270" s="133" t="str">
        <f>VLOOKUP(A270,DB_ACS_Q1_Q4!$A$4:$AD$1328,13)</f>
        <v>Gasóleo</v>
      </c>
      <c r="AB270" s="134" t="str">
        <f>VLOOKUP(A270,DB_REF_Q1_Q4!$A$4:$AD$1328,13)</f>
        <v>Ninguno</v>
      </c>
      <c r="AC270" s="16">
        <v>1</v>
      </c>
      <c r="AD270" s="27"/>
      <c r="AE270" s="27"/>
      <c r="AF270" s="27"/>
      <c r="AG270" s="27"/>
      <c r="AH270" s="27"/>
      <c r="AI270" s="55"/>
    </row>
    <row r="271" spans="1:35" ht="12" customHeight="1">
      <c r="A271" s="10">
        <v>267</v>
      </c>
      <c r="B271" s="98" t="s">
        <v>76</v>
      </c>
      <c r="C271" s="98" t="s">
        <v>75</v>
      </c>
      <c r="D271" s="11" t="s">
        <v>51</v>
      </c>
      <c r="E271" s="11" t="s">
        <v>304</v>
      </c>
      <c r="F271" s="12" t="s">
        <v>50</v>
      </c>
      <c r="G271" s="12" t="s">
        <v>310</v>
      </c>
      <c r="H271" s="12" t="s">
        <v>306</v>
      </c>
      <c r="I271" s="103" t="s">
        <v>505</v>
      </c>
      <c r="J271" s="12" t="str">
        <f t="shared" si="13"/>
        <v>≥17h</v>
      </c>
      <c r="K271" s="12" t="s">
        <v>513</v>
      </c>
      <c r="L271" s="69" t="s">
        <v>519</v>
      </c>
      <c r="M271" s="83">
        <v>1</v>
      </c>
      <c r="N271" s="84">
        <v>1</v>
      </c>
      <c r="O271" s="84">
        <v>1</v>
      </c>
      <c r="P271" s="84">
        <v>1</v>
      </c>
      <c r="Q271" s="84">
        <v>1</v>
      </c>
      <c r="R271" s="84">
        <v>1</v>
      </c>
      <c r="S271" s="84">
        <v>1</v>
      </c>
      <c r="T271" s="84">
        <v>1</v>
      </c>
      <c r="U271" s="84">
        <v>1</v>
      </c>
      <c r="V271" s="84">
        <v>1</v>
      </c>
      <c r="W271" s="84">
        <v>1</v>
      </c>
      <c r="X271" s="84">
        <v>1</v>
      </c>
      <c r="Y271" s="84">
        <v>1</v>
      </c>
      <c r="Z271" s="132" t="str">
        <f>VLOOKUP(A271,DB_CAL_Q1_Q4!$A$4:$P$1328,13)</f>
        <v>Gas Natural</v>
      </c>
      <c r="AA271" s="133" t="str">
        <f>VLOOKUP(A271,DB_ACS_Q1_Q4!$A$4:$AD$1328,13)</f>
        <v>Gas Natural</v>
      </c>
      <c r="AB271" s="134" t="str">
        <f>VLOOKUP(A271,DB_REF_Q1_Q4!$A$4:$AD$1328,13)</f>
        <v>Ninguno</v>
      </c>
      <c r="AC271" s="16"/>
      <c r="AD271" s="27"/>
      <c r="AE271" s="27"/>
      <c r="AF271" s="27"/>
      <c r="AG271" s="27"/>
      <c r="AH271" s="27"/>
      <c r="AI271" s="55">
        <v>1</v>
      </c>
    </row>
    <row r="272" spans="1:35" ht="12" customHeight="1">
      <c r="A272" s="10">
        <v>268</v>
      </c>
      <c r="B272" s="98" t="s">
        <v>76</v>
      </c>
      <c r="C272" s="98" t="s">
        <v>75</v>
      </c>
      <c r="D272" s="11" t="s">
        <v>52</v>
      </c>
      <c r="E272" s="11" t="s">
        <v>303</v>
      </c>
      <c r="F272" s="12" t="s">
        <v>48</v>
      </c>
      <c r="G272" s="12" t="s">
        <v>310</v>
      </c>
      <c r="H272" s="12" t="s">
        <v>306</v>
      </c>
      <c r="I272" s="103" t="s">
        <v>504</v>
      </c>
      <c r="J272" s="12" t="str">
        <f t="shared" si="13"/>
        <v>≥17h</v>
      </c>
      <c r="K272" s="12" t="s">
        <v>512</v>
      </c>
      <c r="L272" s="69" t="s">
        <v>519</v>
      </c>
      <c r="M272" s="83">
        <v>1</v>
      </c>
      <c r="N272" s="84">
        <v>1</v>
      </c>
      <c r="O272" s="84">
        <v>1</v>
      </c>
      <c r="P272" s="84">
        <v>1</v>
      </c>
      <c r="Q272" s="84">
        <v>1</v>
      </c>
      <c r="R272" s="84">
        <v>1</v>
      </c>
      <c r="S272" s="84">
        <v>1</v>
      </c>
      <c r="T272" s="84">
        <v>1</v>
      </c>
      <c r="U272" s="84">
        <v>1</v>
      </c>
      <c r="V272" s="84">
        <v>1</v>
      </c>
      <c r="W272" s="84">
        <v>1</v>
      </c>
      <c r="X272" s="84">
        <v>1</v>
      </c>
      <c r="Y272" s="84"/>
      <c r="Z272" s="132" t="str">
        <f>VLOOKUP(A272,DB_CAL_Q1_Q4!$A$4:$P$1328,13)</f>
        <v>Gas Natural</v>
      </c>
      <c r="AA272" s="133" t="str">
        <f>VLOOKUP(A272,DB_ACS_Q1_Q4!$A$4:$AD$1328,13)</f>
        <v>Gas Natural</v>
      </c>
      <c r="AB272" s="134" t="str">
        <f>VLOOKUP(A272,DB_REF_Q1_Q4!$A$4:$AD$1328,13)</f>
        <v>Ninguno</v>
      </c>
      <c r="AC272" s="16"/>
      <c r="AD272" s="27"/>
      <c r="AE272" s="27"/>
      <c r="AF272" s="27"/>
      <c r="AG272" s="27"/>
      <c r="AH272" s="27"/>
      <c r="AI272" s="55">
        <v>1</v>
      </c>
    </row>
    <row r="273" spans="1:35" ht="12" customHeight="1">
      <c r="A273" s="10">
        <v>269</v>
      </c>
      <c r="B273" s="98" t="s">
        <v>195</v>
      </c>
      <c r="C273" s="98" t="s">
        <v>193</v>
      </c>
      <c r="D273" s="11" t="s">
        <v>51</v>
      </c>
      <c r="E273" s="11" t="s">
        <v>303</v>
      </c>
      <c r="F273" s="12" t="s">
        <v>50</v>
      </c>
      <c r="G273" s="12" t="s">
        <v>510</v>
      </c>
      <c r="H273" s="12" t="s">
        <v>306</v>
      </c>
      <c r="I273" s="11" t="s">
        <v>507</v>
      </c>
      <c r="J273" s="12" t="str">
        <f t="shared" si="13"/>
        <v>≥17h</v>
      </c>
      <c r="K273" s="12" t="s">
        <v>47</v>
      </c>
      <c r="L273" s="69" t="s">
        <v>519</v>
      </c>
      <c r="M273" s="83">
        <v>1</v>
      </c>
      <c r="N273" s="84">
        <v>1</v>
      </c>
      <c r="O273" s="84">
        <v>1</v>
      </c>
      <c r="P273" s="84">
        <v>1</v>
      </c>
      <c r="Q273" s="84"/>
      <c r="R273" s="84">
        <v>1</v>
      </c>
      <c r="S273" s="84">
        <v>1</v>
      </c>
      <c r="T273" s="84">
        <v>1</v>
      </c>
      <c r="U273" s="84"/>
      <c r="V273" s="84">
        <v>1</v>
      </c>
      <c r="W273" s="84">
        <v>1</v>
      </c>
      <c r="X273" s="84">
        <v>1</v>
      </c>
      <c r="Y273" s="84">
        <v>1</v>
      </c>
      <c r="Z273" s="132" t="str">
        <f>VLOOKUP(A273,DB_CAL_Q1_Q4!$A$4:$P$1328,13)</f>
        <v>Gas Natural</v>
      </c>
      <c r="AA273" s="133" t="str">
        <f>VLOOKUP(A273,DB_ACS_Q1_Q4!$A$4:$AD$1328,13)</f>
        <v>Gas Natural</v>
      </c>
      <c r="AB273" s="134" t="str">
        <f>VLOOKUP(A273,DB_REF_Q1_Q4!$A$4:$AD$1328,13)</f>
        <v>Ninguno</v>
      </c>
      <c r="AC273" s="16">
        <v>1</v>
      </c>
      <c r="AD273" s="27"/>
      <c r="AE273" s="27"/>
      <c r="AF273" s="27"/>
      <c r="AG273" s="27"/>
      <c r="AH273" s="27"/>
      <c r="AI273" s="55"/>
    </row>
    <row r="274" spans="1:35" ht="12" customHeight="1">
      <c r="A274" s="10">
        <v>270</v>
      </c>
      <c r="B274" s="98" t="s">
        <v>284</v>
      </c>
      <c r="C274" s="98" t="s">
        <v>281</v>
      </c>
      <c r="D274" s="11" t="s">
        <v>51</v>
      </c>
      <c r="E274" s="11" t="s">
        <v>304</v>
      </c>
      <c r="F274" s="12" t="s">
        <v>49</v>
      </c>
      <c r="G274" s="11" t="s">
        <v>511</v>
      </c>
      <c r="H274" s="12" t="s">
        <v>307</v>
      </c>
      <c r="I274" s="103" t="s">
        <v>504</v>
      </c>
      <c r="J274" s="12" t="str">
        <f t="shared" si="13"/>
        <v>≥17h</v>
      </c>
      <c r="K274" s="12" t="s">
        <v>512</v>
      </c>
      <c r="L274" s="69" t="s">
        <v>519</v>
      </c>
      <c r="M274" s="83">
        <v>1</v>
      </c>
      <c r="N274" s="84">
        <v>1</v>
      </c>
      <c r="O274" s="84">
        <v>1</v>
      </c>
      <c r="P274" s="84">
        <v>1</v>
      </c>
      <c r="Q274" s="84">
        <v>1</v>
      </c>
      <c r="R274" s="84">
        <v>1</v>
      </c>
      <c r="S274" s="84">
        <v>1</v>
      </c>
      <c r="T274" s="84">
        <v>1</v>
      </c>
      <c r="U274" s="84">
        <v>1</v>
      </c>
      <c r="V274" s="84">
        <v>1</v>
      </c>
      <c r="W274" s="84">
        <v>1</v>
      </c>
      <c r="X274" s="84">
        <v>1</v>
      </c>
      <c r="Y274" s="84"/>
      <c r="Z274" s="132" t="str">
        <f>VLOOKUP(A274,DB_CAL_Q1_Q4!$A$4:$P$1328,13)</f>
        <v>Gas Natural</v>
      </c>
      <c r="AA274" s="133" t="str">
        <f>VLOOKUP(A274,DB_ACS_Q1_Q4!$A$4:$AD$1328,13)</f>
        <v>Gas Natural</v>
      </c>
      <c r="AB274" s="134" t="str">
        <f>VLOOKUP(A274,DB_REF_Q1_Q4!$A$4:$AD$1328,13)</f>
        <v>Ninguno</v>
      </c>
      <c r="AC274" s="16"/>
      <c r="AD274" s="27"/>
      <c r="AE274" s="27"/>
      <c r="AF274" s="27"/>
      <c r="AG274" s="27"/>
      <c r="AH274" s="27"/>
      <c r="AI274" s="55">
        <v>1</v>
      </c>
    </row>
    <row r="275" spans="1:35" ht="12" customHeight="1">
      <c r="A275" s="10">
        <v>271</v>
      </c>
      <c r="B275" s="98" t="s">
        <v>76</v>
      </c>
      <c r="C275" s="98" t="s">
        <v>75</v>
      </c>
      <c r="D275" s="11" t="s">
        <v>52</v>
      </c>
      <c r="E275" s="11" t="s">
        <v>304</v>
      </c>
      <c r="F275" s="12" t="s">
        <v>50</v>
      </c>
      <c r="G275" s="12" t="s">
        <v>310</v>
      </c>
      <c r="H275" s="12" t="s">
        <v>306</v>
      </c>
      <c r="I275" s="12" t="s">
        <v>505</v>
      </c>
      <c r="J275" s="12" t="str">
        <f t="shared" si="13"/>
        <v>≥17h</v>
      </c>
      <c r="K275" s="12" t="s">
        <v>512</v>
      </c>
      <c r="L275" s="69" t="s">
        <v>519</v>
      </c>
      <c r="M275" s="83">
        <v>1</v>
      </c>
      <c r="N275" s="84">
        <v>1</v>
      </c>
      <c r="O275" s="84">
        <v>1</v>
      </c>
      <c r="P275" s="84">
        <v>1</v>
      </c>
      <c r="Q275" s="84">
        <v>1</v>
      </c>
      <c r="R275" s="84">
        <v>1</v>
      </c>
      <c r="S275" s="84"/>
      <c r="T275" s="84">
        <v>1</v>
      </c>
      <c r="U275" s="84">
        <v>1</v>
      </c>
      <c r="V275" s="84">
        <v>1</v>
      </c>
      <c r="W275" s="84">
        <v>1</v>
      </c>
      <c r="X275" s="84">
        <v>1</v>
      </c>
      <c r="Y275" s="84">
        <v>1</v>
      </c>
      <c r="Z275" s="132" t="str">
        <f>VLOOKUP(A275,DB_CAL_Q1_Q4!$A$4:$P$1328,13)</f>
        <v>Gasóleo</v>
      </c>
      <c r="AA275" s="133" t="str">
        <f>VLOOKUP(A275,DB_ACS_Q1_Q4!$A$4:$AD$1328,13)</f>
        <v>Gasóleo</v>
      </c>
      <c r="AB275" s="134" t="str">
        <f>VLOOKUP(A275,DB_REF_Q1_Q4!$A$4:$AD$1328,13)</f>
        <v>Ninguno</v>
      </c>
      <c r="AC275" s="16"/>
      <c r="AD275" s="27"/>
      <c r="AE275" s="27"/>
      <c r="AF275" s="27"/>
      <c r="AG275" s="27"/>
      <c r="AH275" s="27"/>
      <c r="AI275" s="55">
        <v>1</v>
      </c>
    </row>
    <row r="276" spans="1:35" ht="12" customHeight="1">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83">
        <v>1</v>
      </c>
      <c r="N276" s="84">
        <v>1</v>
      </c>
      <c r="O276" s="84">
        <v>1</v>
      </c>
      <c r="P276" s="84">
        <v>1</v>
      </c>
      <c r="Q276" s="84">
        <v>1</v>
      </c>
      <c r="R276" s="84">
        <v>1</v>
      </c>
      <c r="S276" s="84">
        <v>1</v>
      </c>
      <c r="T276" s="84">
        <v>1</v>
      </c>
      <c r="U276" s="84">
        <v>1</v>
      </c>
      <c r="V276" s="84">
        <v>1</v>
      </c>
      <c r="W276" s="84">
        <v>1</v>
      </c>
      <c r="X276" s="84">
        <v>1</v>
      </c>
      <c r="Y276" s="84">
        <v>1</v>
      </c>
      <c r="Z276" s="132" t="str">
        <f>VLOOKUP(A276,DB_CAL_Q1_Q4!$A$4:$P$1328,13)</f>
        <v>Gas Natural</v>
      </c>
      <c r="AA276" s="133" t="str">
        <f>VLOOKUP(A276,DB_ACS_Q1_Q4!$A$4:$AD$1328,13)</f>
        <v>Gas Natural</v>
      </c>
      <c r="AB276" s="134" t="str">
        <f>VLOOKUP(A276,DB_REF_Q1_Q4!$A$4:$AD$1328,13)</f>
        <v>AC Eléctrico</v>
      </c>
      <c r="AC276" s="16">
        <v>1</v>
      </c>
      <c r="AD276" s="27"/>
      <c r="AE276" s="27"/>
      <c r="AF276" s="27"/>
      <c r="AG276" s="27"/>
      <c r="AH276" s="27"/>
      <c r="AI276" s="55"/>
    </row>
    <row r="277" spans="1:35" ht="12" customHeight="1">
      <c r="A277" s="10">
        <v>273</v>
      </c>
      <c r="B277" s="98" t="s">
        <v>76</v>
      </c>
      <c r="C277" s="98" t="s">
        <v>75</v>
      </c>
      <c r="D277" s="11" t="s">
        <v>52</v>
      </c>
      <c r="E277" s="11" t="s">
        <v>303</v>
      </c>
      <c r="F277" s="12" t="s">
        <v>50</v>
      </c>
      <c r="G277" s="12" t="s">
        <v>310</v>
      </c>
      <c r="H277" s="12" t="s">
        <v>306</v>
      </c>
      <c r="I277" s="103" t="s">
        <v>505</v>
      </c>
      <c r="J277" s="12" t="str">
        <f t="shared" ref="J277:J285" si="14">"≥17h"</f>
        <v>≥17h</v>
      </c>
      <c r="K277" s="12" t="s">
        <v>513</v>
      </c>
      <c r="L277" s="69" t="s">
        <v>519</v>
      </c>
      <c r="M277" s="83">
        <v>1</v>
      </c>
      <c r="N277" s="84">
        <v>1</v>
      </c>
      <c r="O277" s="84">
        <v>1</v>
      </c>
      <c r="P277" s="84">
        <v>1</v>
      </c>
      <c r="Q277" s="84">
        <v>1</v>
      </c>
      <c r="R277" s="84"/>
      <c r="S277" s="84"/>
      <c r="T277" s="84"/>
      <c r="U277" s="84">
        <v>1</v>
      </c>
      <c r="V277" s="84">
        <v>1</v>
      </c>
      <c r="W277" s="84">
        <v>1</v>
      </c>
      <c r="X277" s="84">
        <v>1</v>
      </c>
      <c r="Y277" s="84">
        <v>1</v>
      </c>
      <c r="Z277" s="132" t="str">
        <f>VLOOKUP(A277,DB_CAL_Q1_Q4!$A$4:$P$1328,13)</f>
        <v>Gas Natural</v>
      </c>
      <c r="AA277" s="133" t="str">
        <f>VLOOKUP(A277,DB_ACS_Q1_Q4!$A$4:$AD$1328,13)</f>
        <v>Gas Natural</v>
      </c>
      <c r="AB277" s="134" t="str">
        <f>VLOOKUP(A277,DB_REF_Q1_Q4!$A$4:$AD$1328,13)</f>
        <v>Ninguno</v>
      </c>
      <c r="AC277" s="16"/>
      <c r="AD277" s="27"/>
      <c r="AE277" s="27"/>
      <c r="AF277" s="27"/>
      <c r="AG277" s="27"/>
      <c r="AH277" s="27"/>
      <c r="AI277" s="55">
        <v>1</v>
      </c>
    </row>
    <row r="278" spans="1:35" ht="12" customHeight="1">
      <c r="A278" s="10">
        <v>274</v>
      </c>
      <c r="B278" s="98" t="s">
        <v>248</v>
      </c>
      <c r="C278" s="98" t="s">
        <v>245</v>
      </c>
      <c r="D278" s="11" t="s">
        <v>52</v>
      </c>
      <c r="E278" s="11" t="s">
        <v>303</v>
      </c>
      <c r="F278" s="12" t="s">
        <v>48</v>
      </c>
      <c r="G278" s="12" t="s">
        <v>310</v>
      </c>
      <c r="H278" s="12" t="s">
        <v>306</v>
      </c>
      <c r="I278" s="11" t="s">
        <v>504</v>
      </c>
      <c r="J278" s="12" t="str">
        <f t="shared" si="14"/>
        <v>≥17h</v>
      </c>
      <c r="K278" s="12" t="s">
        <v>47</v>
      </c>
      <c r="L278" s="69" t="s">
        <v>520</v>
      </c>
      <c r="M278" s="83">
        <v>1</v>
      </c>
      <c r="N278" s="84">
        <v>1</v>
      </c>
      <c r="O278" s="84">
        <v>1</v>
      </c>
      <c r="P278" s="84">
        <v>1</v>
      </c>
      <c r="Q278" s="84">
        <v>1</v>
      </c>
      <c r="R278" s="84"/>
      <c r="S278" s="84">
        <v>1</v>
      </c>
      <c r="T278" s="84">
        <v>1</v>
      </c>
      <c r="U278" s="84">
        <v>1</v>
      </c>
      <c r="V278" s="84">
        <v>1</v>
      </c>
      <c r="W278" s="84">
        <v>1</v>
      </c>
      <c r="X278" s="84">
        <v>1</v>
      </c>
      <c r="Y278" s="84">
        <v>1</v>
      </c>
      <c r="Z278" s="132" t="str">
        <f>VLOOKUP(A278,DB_CAL_Q1_Q4!$A$4:$P$1328,13)</f>
        <v>Gasóleo</v>
      </c>
      <c r="AA278" s="133" t="str">
        <f>VLOOKUP(A278,DB_ACS_Q1_Q4!$A$4:$AD$1328,13)</f>
        <v>Gasóleo</v>
      </c>
      <c r="AB278" s="134" t="str">
        <f>VLOOKUP(A278,DB_REF_Q1_Q4!$A$4:$AD$1328,13)</f>
        <v>Ninguno</v>
      </c>
      <c r="AC278" s="16"/>
      <c r="AD278" s="27"/>
      <c r="AE278" s="27"/>
      <c r="AF278" s="27"/>
      <c r="AG278" s="27"/>
      <c r="AH278" s="27">
        <v>1</v>
      </c>
      <c r="AI278" s="55"/>
    </row>
    <row r="279" spans="1:35" ht="12" customHeight="1">
      <c r="A279" s="10">
        <v>275</v>
      </c>
      <c r="B279" s="98" t="s">
        <v>76</v>
      </c>
      <c r="C279" s="98" t="s">
        <v>75</v>
      </c>
      <c r="D279" s="11" t="s">
        <v>51</v>
      </c>
      <c r="E279" s="11" t="s">
        <v>303</v>
      </c>
      <c r="F279" s="12" t="s">
        <v>50</v>
      </c>
      <c r="G279" s="12" t="s">
        <v>310</v>
      </c>
      <c r="H279" s="12" t="s">
        <v>306</v>
      </c>
      <c r="I279" s="103" t="s">
        <v>505</v>
      </c>
      <c r="J279" s="12" t="str">
        <f t="shared" si="14"/>
        <v>≥17h</v>
      </c>
      <c r="K279" s="12" t="s">
        <v>513</v>
      </c>
      <c r="L279" s="69" t="s">
        <v>519</v>
      </c>
      <c r="M279" s="83">
        <v>1</v>
      </c>
      <c r="N279" s="84">
        <v>1</v>
      </c>
      <c r="O279" s="84">
        <v>1</v>
      </c>
      <c r="P279" s="84">
        <v>1</v>
      </c>
      <c r="Q279" s="84">
        <v>1</v>
      </c>
      <c r="R279" s="84">
        <v>1</v>
      </c>
      <c r="S279" s="84"/>
      <c r="T279" s="84">
        <v>1</v>
      </c>
      <c r="U279" s="84">
        <v>1</v>
      </c>
      <c r="V279" s="84">
        <v>1</v>
      </c>
      <c r="W279" s="84">
        <v>1</v>
      </c>
      <c r="X279" s="84">
        <v>1</v>
      </c>
      <c r="Y279" s="84">
        <v>1</v>
      </c>
      <c r="Z279" s="132" t="str">
        <f>VLOOKUP(A279,DB_CAL_Q1_Q4!$A$4:$P$1328,13)</f>
        <v>Gas Natural</v>
      </c>
      <c r="AA279" s="133" t="str">
        <f>VLOOKUP(A279,DB_ACS_Q1_Q4!$A$4:$AD$1328,13)</f>
        <v>Gas Natural</v>
      </c>
      <c r="AB279" s="134" t="str">
        <f>VLOOKUP(A279,DB_REF_Q1_Q4!$A$4:$AD$1328,13)</f>
        <v>Ninguno</v>
      </c>
      <c r="AC279" s="16"/>
      <c r="AD279" s="27"/>
      <c r="AE279" s="27"/>
      <c r="AF279" s="27"/>
      <c r="AG279" s="27"/>
      <c r="AH279" s="27"/>
      <c r="AI279" s="55">
        <v>1</v>
      </c>
    </row>
    <row r="280" spans="1:35" ht="12" customHeight="1">
      <c r="A280" s="10">
        <v>276</v>
      </c>
      <c r="B280" s="98" t="s">
        <v>76</v>
      </c>
      <c r="C280" s="98" t="s">
        <v>75</v>
      </c>
      <c r="D280" s="11" t="s">
        <v>52</v>
      </c>
      <c r="E280" s="11" t="s">
        <v>303</v>
      </c>
      <c r="F280" s="12" t="s">
        <v>49</v>
      </c>
      <c r="G280" s="12" t="s">
        <v>310</v>
      </c>
      <c r="H280" s="12" t="s">
        <v>306</v>
      </c>
      <c r="I280" s="103" t="s">
        <v>505</v>
      </c>
      <c r="J280" s="12" t="str">
        <f t="shared" si="14"/>
        <v>≥17h</v>
      </c>
      <c r="K280" s="12" t="s">
        <v>47</v>
      </c>
      <c r="L280" s="69" t="s">
        <v>519</v>
      </c>
      <c r="M280" s="83">
        <v>1</v>
      </c>
      <c r="N280" s="84">
        <v>1</v>
      </c>
      <c r="O280" s="84">
        <v>1</v>
      </c>
      <c r="P280" s="84">
        <v>1</v>
      </c>
      <c r="Q280" s="84">
        <v>1</v>
      </c>
      <c r="R280" s="84">
        <v>1</v>
      </c>
      <c r="S280" s="84"/>
      <c r="T280" s="84">
        <v>1</v>
      </c>
      <c r="U280" s="84">
        <v>1</v>
      </c>
      <c r="V280" s="84">
        <v>1</v>
      </c>
      <c r="W280" s="84">
        <v>1</v>
      </c>
      <c r="X280" s="84">
        <v>1</v>
      </c>
      <c r="Y280" s="84">
        <v>1</v>
      </c>
      <c r="Z280" s="132" t="str">
        <f>VLOOKUP(A280,DB_CAL_Q1_Q4!$A$4:$P$1328,13)</f>
        <v>Gas Natural</v>
      </c>
      <c r="AA280" s="133" t="str">
        <f>VLOOKUP(A280,DB_ACS_Q1_Q4!$A$4:$AD$1328,13)</f>
        <v>Gas Natural</v>
      </c>
      <c r="AB280" s="134" t="str">
        <f>VLOOKUP(A280,DB_REF_Q1_Q4!$A$4:$AD$1328,13)</f>
        <v>Ninguno</v>
      </c>
      <c r="AC280" s="16"/>
      <c r="AD280" s="27"/>
      <c r="AE280" s="27"/>
      <c r="AF280" s="27"/>
      <c r="AG280" s="27"/>
      <c r="AH280" s="27"/>
      <c r="AI280" s="55">
        <v>1</v>
      </c>
    </row>
    <row r="281" spans="1:35" ht="12" customHeight="1">
      <c r="A281" s="10">
        <v>277</v>
      </c>
      <c r="B281" s="98" t="s">
        <v>67</v>
      </c>
      <c r="C281" s="98" t="s">
        <v>67</v>
      </c>
      <c r="D281" s="11" t="s">
        <v>25</v>
      </c>
      <c r="E281" s="11" t="s">
        <v>304</v>
      </c>
      <c r="F281" s="12" t="s">
        <v>48</v>
      </c>
      <c r="G281" s="12" t="s">
        <v>310</v>
      </c>
      <c r="H281" s="12" t="s">
        <v>306</v>
      </c>
      <c r="I281" s="11" t="s">
        <v>507</v>
      </c>
      <c r="J281" s="12" t="str">
        <f t="shared" si="14"/>
        <v>≥17h</v>
      </c>
      <c r="K281" s="12" t="s">
        <v>512</v>
      </c>
      <c r="L281" s="69" t="s">
        <v>518</v>
      </c>
      <c r="M281" s="83">
        <v>1</v>
      </c>
      <c r="N281" s="84">
        <v>1</v>
      </c>
      <c r="O281" s="84">
        <v>1</v>
      </c>
      <c r="P281" s="84">
        <v>1</v>
      </c>
      <c r="Q281" s="84">
        <v>1</v>
      </c>
      <c r="R281" s="84">
        <v>1</v>
      </c>
      <c r="S281" s="84">
        <v>1</v>
      </c>
      <c r="T281" s="84">
        <v>1</v>
      </c>
      <c r="U281" s="84">
        <v>1</v>
      </c>
      <c r="V281" s="84">
        <v>1</v>
      </c>
      <c r="W281" s="84">
        <v>1</v>
      </c>
      <c r="X281" s="84">
        <v>1</v>
      </c>
      <c r="Y281" s="84">
        <v>1</v>
      </c>
      <c r="Z281" s="132" t="str">
        <f>VLOOKUP(A281,DB_CAL_Q1_Q4!$A$4:$P$1328,13)</f>
        <v>Electricidad</v>
      </c>
      <c r="AA281" s="133" t="str">
        <f>VLOOKUP(A281,DB_ACS_Q1_Q4!$A$4:$AD$1328,13)</f>
        <v>Gas Natural</v>
      </c>
      <c r="AB281" s="134" t="str">
        <f>VLOOKUP(A281,DB_REF_Q1_Q4!$A$4:$AD$1328,13)</f>
        <v>AC Eléctrico</v>
      </c>
      <c r="AC281" s="16"/>
      <c r="AD281" s="27"/>
      <c r="AE281" s="27"/>
      <c r="AF281" s="27"/>
      <c r="AG281" s="27"/>
      <c r="AH281" s="27"/>
      <c r="AI281" s="55">
        <v>1</v>
      </c>
    </row>
    <row r="282" spans="1:35" ht="12" customHeight="1">
      <c r="A282" s="10">
        <v>278</v>
      </c>
      <c r="B282" s="98" t="s">
        <v>77</v>
      </c>
      <c r="C282" s="98" t="s">
        <v>60</v>
      </c>
      <c r="D282" s="11" t="s">
        <v>51</v>
      </c>
      <c r="E282" s="11" t="s">
        <v>304</v>
      </c>
      <c r="F282" s="12" t="s">
        <v>50</v>
      </c>
      <c r="G282" s="11" t="s">
        <v>511</v>
      </c>
      <c r="H282" s="12" t="s">
        <v>308</v>
      </c>
      <c r="I282" s="11" t="s">
        <v>507</v>
      </c>
      <c r="J282" s="12" t="str">
        <f t="shared" si="14"/>
        <v>≥17h</v>
      </c>
      <c r="K282" s="12" t="s">
        <v>512</v>
      </c>
      <c r="L282" s="69" t="s">
        <v>520</v>
      </c>
      <c r="M282" s="83">
        <v>1</v>
      </c>
      <c r="N282" s="84">
        <v>1</v>
      </c>
      <c r="O282" s="84">
        <v>1</v>
      </c>
      <c r="P282" s="84">
        <v>1</v>
      </c>
      <c r="Q282" s="84"/>
      <c r="R282" s="84"/>
      <c r="S282" s="84">
        <v>1</v>
      </c>
      <c r="T282" s="84">
        <v>1</v>
      </c>
      <c r="U282" s="84"/>
      <c r="V282" s="84"/>
      <c r="W282" s="84">
        <v>1</v>
      </c>
      <c r="X282" s="84">
        <v>1</v>
      </c>
      <c r="Y282" s="84"/>
      <c r="Z282" s="132" t="str">
        <f>VLOOKUP(A282,DB_CAL_Q1_Q4!$A$4:$P$1328,13)</f>
        <v>Gasóleo</v>
      </c>
      <c r="AA282" s="133" t="str">
        <f>VLOOKUP(A282,DB_ACS_Q1_Q4!$A$4:$AD$1328,13)</f>
        <v>Gasóleo</v>
      </c>
      <c r="AB282" s="134" t="str">
        <f>VLOOKUP(A282,DB_REF_Q1_Q4!$A$4:$AD$1328,13)</f>
        <v>Ninguno</v>
      </c>
      <c r="AC282" s="16">
        <v>1</v>
      </c>
      <c r="AD282" s="27"/>
      <c r="AE282" s="27"/>
      <c r="AF282" s="27"/>
      <c r="AG282" s="27"/>
      <c r="AH282" s="27"/>
      <c r="AI282" s="55"/>
    </row>
    <row r="283" spans="1:35" ht="12" customHeight="1">
      <c r="A283" s="10">
        <v>279</v>
      </c>
      <c r="B283" s="98" t="s">
        <v>196</v>
      </c>
      <c r="C283" s="98" t="s">
        <v>196</v>
      </c>
      <c r="D283" s="11" t="s">
        <v>25</v>
      </c>
      <c r="E283" s="11" t="s">
        <v>303</v>
      </c>
      <c r="F283" s="12" t="s">
        <v>50</v>
      </c>
      <c r="G283" s="12" t="s">
        <v>310</v>
      </c>
      <c r="H283" s="12" t="s">
        <v>306</v>
      </c>
      <c r="I283" s="103" t="s">
        <v>505</v>
      </c>
      <c r="J283" s="12" t="str">
        <f t="shared" si="14"/>
        <v>≥17h</v>
      </c>
      <c r="K283" s="12" t="s">
        <v>47</v>
      </c>
      <c r="L283" s="69" t="s">
        <v>519</v>
      </c>
      <c r="M283" s="83">
        <v>1</v>
      </c>
      <c r="N283" s="84">
        <v>1</v>
      </c>
      <c r="O283" s="84">
        <v>1</v>
      </c>
      <c r="P283" s="84">
        <v>1</v>
      </c>
      <c r="Q283" s="84"/>
      <c r="R283" s="84"/>
      <c r="S283" s="84"/>
      <c r="T283" s="84">
        <v>1</v>
      </c>
      <c r="U283" s="84">
        <v>1</v>
      </c>
      <c r="V283" s="84">
        <v>1</v>
      </c>
      <c r="W283" s="84">
        <v>1</v>
      </c>
      <c r="X283" s="84">
        <v>1</v>
      </c>
      <c r="Y283" s="84">
        <v>1</v>
      </c>
      <c r="Z283" s="132" t="str">
        <f>VLOOKUP(A283,DB_CAL_Q1_Q4!$A$4:$P$1328,13)</f>
        <v>Bomba de calor aire</v>
      </c>
      <c r="AA283" s="133" t="str">
        <f>VLOOKUP(A283,DB_ACS_Q1_Q4!$A$4:$AD$1328,13)</f>
        <v>Electricidad</v>
      </c>
      <c r="AB283" s="134" t="str">
        <f>VLOOKUP(A283,DB_REF_Q1_Q4!$A$4:$AD$1328,13)</f>
        <v>Bomba de calor aire</v>
      </c>
      <c r="AC283" s="16">
        <v>1</v>
      </c>
      <c r="AD283" s="27"/>
      <c r="AE283" s="27"/>
      <c r="AF283" s="27"/>
      <c r="AG283" s="27"/>
      <c r="AH283" s="27"/>
      <c r="AI283" s="55"/>
    </row>
    <row r="284" spans="1:35" ht="12" customHeight="1">
      <c r="A284" s="10">
        <v>280</v>
      </c>
      <c r="B284" s="98" t="s">
        <v>291</v>
      </c>
      <c r="C284" s="98" t="s">
        <v>291</v>
      </c>
      <c r="D284" s="11" t="s">
        <v>25</v>
      </c>
      <c r="E284" s="11" t="s">
        <v>304</v>
      </c>
      <c r="F284" s="12" t="s">
        <v>50</v>
      </c>
      <c r="G284" s="12" t="s">
        <v>310</v>
      </c>
      <c r="H284" s="12" t="s">
        <v>306</v>
      </c>
      <c r="I284" s="11" t="s">
        <v>504</v>
      </c>
      <c r="J284" s="12" t="str">
        <f t="shared" si="14"/>
        <v>≥17h</v>
      </c>
      <c r="K284" s="12" t="s">
        <v>47</v>
      </c>
      <c r="L284" s="69" t="s">
        <v>519</v>
      </c>
      <c r="M284" s="83">
        <v>1</v>
      </c>
      <c r="N284" s="84">
        <v>1</v>
      </c>
      <c r="O284" s="84">
        <v>1</v>
      </c>
      <c r="P284" s="84">
        <v>1</v>
      </c>
      <c r="Q284" s="84">
        <v>1</v>
      </c>
      <c r="R284" s="84">
        <v>1</v>
      </c>
      <c r="S284" s="84">
        <v>1</v>
      </c>
      <c r="T284" s="84">
        <v>1</v>
      </c>
      <c r="U284" s="84">
        <v>1</v>
      </c>
      <c r="V284" s="84"/>
      <c r="W284" s="84">
        <v>1</v>
      </c>
      <c r="X284" s="84">
        <v>1</v>
      </c>
      <c r="Y284" s="84"/>
      <c r="Z284" s="132" t="str">
        <f>VLOOKUP(A284,DB_CAL_Q1_Q4!$A$4:$P$1328,13)</f>
        <v>Gas Natural</v>
      </c>
      <c r="AA284" s="133" t="str">
        <f>VLOOKUP(A284,DB_ACS_Q1_Q4!$A$4:$AD$1328,13)</f>
        <v>Gas Natural</v>
      </c>
      <c r="AB284" s="134" t="str">
        <f>VLOOKUP(A284,DB_REF_Q1_Q4!$A$4:$AD$1328,13)</f>
        <v>Ninguno</v>
      </c>
      <c r="AC284" s="16">
        <v>1</v>
      </c>
      <c r="AD284" s="27"/>
      <c r="AE284" s="27"/>
      <c r="AF284" s="27"/>
      <c r="AG284" s="27"/>
      <c r="AH284" s="27"/>
      <c r="AI284" s="55"/>
    </row>
    <row r="285" spans="1:35" ht="12" customHeight="1">
      <c r="A285" s="10">
        <v>281</v>
      </c>
      <c r="B285" s="98" t="s">
        <v>78</v>
      </c>
      <c r="C285" s="98" t="s">
        <v>79</v>
      </c>
      <c r="D285" s="11" t="s">
        <v>51</v>
      </c>
      <c r="E285" s="11" t="s">
        <v>304</v>
      </c>
      <c r="F285" s="12" t="s">
        <v>50</v>
      </c>
      <c r="G285" s="12" t="s">
        <v>510</v>
      </c>
      <c r="H285" s="12" t="s">
        <v>306</v>
      </c>
      <c r="I285" s="103" t="s">
        <v>504</v>
      </c>
      <c r="J285" s="12" t="str">
        <f t="shared" si="14"/>
        <v>≥17h</v>
      </c>
      <c r="K285" s="12" t="s">
        <v>512</v>
      </c>
      <c r="L285" s="69" t="s">
        <v>520</v>
      </c>
      <c r="M285" s="83">
        <v>1</v>
      </c>
      <c r="N285" s="84">
        <v>1</v>
      </c>
      <c r="O285" s="84">
        <v>1</v>
      </c>
      <c r="P285" s="84">
        <v>1</v>
      </c>
      <c r="Q285" s="84"/>
      <c r="R285" s="84">
        <v>1</v>
      </c>
      <c r="S285" s="84"/>
      <c r="T285" s="84">
        <v>1</v>
      </c>
      <c r="U285" s="84">
        <v>1</v>
      </c>
      <c r="V285" s="84">
        <v>1</v>
      </c>
      <c r="W285" s="84">
        <v>1</v>
      </c>
      <c r="X285" s="84">
        <v>1</v>
      </c>
      <c r="Y285" s="84">
        <v>1</v>
      </c>
      <c r="Z285" s="132" t="str">
        <f>VLOOKUP(A285,DB_CAL_Q1_Q4!$A$4:$P$1328,13)</f>
        <v>Gas Natural</v>
      </c>
      <c r="AA285" s="133" t="str">
        <f>VLOOKUP(A285,DB_ACS_Q1_Q4!$A$4:$AD$1328,13)</f>
        <v>Gas Natural</v>
      </c>
      <c r="AB285" s="134" t="str">
        <f>VLOOKUP(A285,DB_REF_Q1_Q4!$A$4:$AD$1328,13)</f>
        <v>Ninguno</v>
      </c>
      <c r="AC285" s="16"/>
      <c r="AD285" s="27"/>
      <c r="AE285" s="27"/>
      <c r="AF285" s="27"/>
      <c r="AG285" s="27"/>
      <c r="AH285" s="27"/>
      <c r="AI285" s="55">
        <v>1</v>
      </c>
    </row>
    <row r="286" spans="1:35" ht="12" customHeight="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83">
        <v>1</v>
      </c>
      <c r="N286" s="84">
        <v>1</v>
      </c>
      <c r="O286" s="84">
        <v>1</v>
      </c>
      <c r="P286" s="84">
        <v>1</v>
      </c>
      <c r="Q286" s="84"/>
      <c r="R286" s="84"/>
      <c r="S286" s="84">
        <v>1</v>
      </c>
      <c r="T286" s="84">
        <v>1</v>
      </c>
      <c r="U286" s="84"/>
      <c r="V286" s="84">
        <v>1</v>
      </c>
      <c r="W286" s="84">
        <v>1</v>
      </c>
      <c r="X286" s="84">
        <v>1</v>
      </c>
      <c r="Y286" s="84"/>
      <c r="Z286" s="132" t="str">
        <f>VLOOKUP(A286,DB_CAL_Q1_Q4!$A$4:$P$1328,13)</f>
        <v>Gas Natural</v>
      </c>
      <c r="AA286" s="133" t="str">
        <f>VLOOKUP(A286,DB_ACS_Q1_Q4!$A$4:$AD$1328,13)</f>
        <v>Gas Natural</v>
      </c>
      <c r="AB286" s="134" t="str">
        <f>VLOOKUP(A286,DB_REF_Q1_Q4!$A$4:$AD$1328,13)</f>
        <v>Ninguno</v>
      </c>
      <c r="AC286" s="16">
        <v>1</v>
      </c>
      <c r="AD286" s="27"/>
      <c r="AE286" s="27"/>
      <c r="AF286" s="27"/>
      <c r="AG286" s="27"/>
      <c r="AH286" s="27"/>
      <c r="AI286" s="55"/>
    </row>
    <row r="287" spans="1:35" ht="12" customHeight="1">
      <c r="A287" s="10">
        <v>283</v>
      </c>
      <c r="B287" s="98" t="s">
        <v>80</v>
      </c>
      <c r="C287" s="98" t="s">
        <v>79</v>
      </c>
      <c r="D287" s="11" t="s">
        <v>25</v>
      </c>
      <c r="E287" s="11" t="s">
        <v>304</v>
      </c>
      <c r="F287" s="12" t="s">
        <v>48</v>
      </c>
      <c r="G287" s="11" t="s">
        <v>511</v>
      </c>
      <c r="H287" s="12" t="s">
        <v>306</v>
      </c>
      <c r="I287" s="12" t="s">
        <v>505</v>
      </c>
      <c r="J287" s="12" t="str">
        <f t="shared" ref="J287:J293" si="15">"≥17h"</f>
        <v>≥17h</v>
      </c>
      <c r="K287" s="12" t="s">
        <v>512</v>
      </c>
      <c r="L287" s="69" t="s">
        <v>520</v>
      </c>
      <c r="M287" s="83">
        <v>1</v>
      </c>
      <c r="N287" s="84">
        <v>1</v>
      </c>
      <c r="O287" s="84">
        <v>1</v>
      </c>
      <c r="P287" s="84">
        <v>1</v>
      </c>
      <c r="Q287" s="84">
        <v>1</v>
      </c>
      <c r="R287" s="84">
        <v>1</v>
      </c>
      <c r="S287" s="84">
        <v>1</v>
      </c>
      <c r="T287" s="84">
        <v>1</v>
      </c>
      <c r="U287" s="84">
        <v>1</v>
      </c>
      <c r="V287" s="84">
        <v>1</v>
      </c>
      <c r="W287" s="84">
        <v>1</v>
      </c>
      <c r="X287" s="84">
        <v>1</v>
      </c>
      <c r="Y287" s="84"/>
      <c r="Z287" s="132" t="str">
        <f>VLOOKUP(A287,DB_CAL_Q1_Q4!$A$4:$P$1328,13)</f>
        <v>Gas Natural</v>
      </c>
      <c r="AA287" s="133" t="str">
        <f>VLOOKUP(A287,DB_ACS_Q1_Q4!$A$4:$AD$1328,13)</f>
        <v>Gas Natural</v>
      </c>
      <c r="AB287" s="134" t="str">
        <f>VLOOKUP(A287,DB_REF_Q1_Q4!$A$4:$AD$1328,13)</f>
        <v>Ninguno</v>
      </c>
      <c r="AC287" s="16">
        <v>1</v>
      </c>
      <c r="AD287" s="27"/>
      <c r="AE287" s="27"/>
      <c r="AF287" s="27"/>
      <c r="AG287" s="27"/>
      <c r="AH287" s="27"/>
      <c r="AI287" s="55"/>
    </row>
    <row r="288" spans="1:35" ht="12" customHeight="1">
      <c r="A288" s="10">
        <v>284</v>
      </c>
      <c r="B288" s="98" t="s">
        <v>286</v>
      </c>
      <c r="C288" s="98" t="s">
        <v>281</v>
      </c>
      <c r="D288" s="11" t="s">
        <v>51</v>
      </c>
      <c r="E288" s="11" t="s">
        <v>303</v>
      </c>
      <c r="F288" s="12" t="s">
        <v>49</v>
      </c>
      <c r="G288" s="11" t="s">
        <v>511</v>
      </c>
      <c r="H288" s="12" t="s">
        <v>307</v>
      </c>
      <c r="I288" s="103" t="s">
        <v>504</v>
      </c>
      <c r="J288" s="12" t="str">
        <f t="shared" si="15"/>
        <v>≥17h</v>
      </c>
      <c r="K288" s="12" t="s">
        <v>47</v>
      </c>
      <c r="L288" s="69" t="s">
        <v>519</v>
      </c>
      <c r="M288" s="83"/>
      <c r="N288" s="84">
        <v>1</v>
      </c>
      <c r="O288" s="84">
        <v>1</v>
      </c>
      <c r="P288" s="84">
        <v>1</v>
      </c>
      <c r="Q288" s="84">
        <v>1</v>
      </c>
      <c r="R288" s="84"/>
      <c r="S288" s="84">
        <v>1</v>
      </c>
      <c r="T288" s="84">
        <v>1</v>
      </c>
      <c r="U288" s="84">
        <v>1</v>
      </c>
      <c r="V288" s="84">
        <v>1</v>
      </c>
      <c r="W288" s="84">
        <v>1</v>
      </c>
      <c r="X288" s="84"/>
      <c r="Y288" s="84">
        <v>1</v>
      </c>
      <c r="Z288" s="132" t="str">
        <f>VLOOKUP(A288,DB_CAL_Q1_Q4!$A$4:$P$1328,13)</f>
        <v>Gas Natural</v>
      </c>
      <c r="AA288" s="133" t="str">
        <f>VLOOKUP(A288,DB_ACS_Q1_Q4!$A$4:$AD$1328,13)</f>
        <v>Gas Natural</v>
      </c>
      <c r="AB288" s="134" t="str">
        <f>VLOOKUP(A288,DB_REF_Q1_Q4!$A$4:$AD$1328,13)</f>
        <v>Ninguno</v>
      </c>
      <c r="AC288" s="16"/>
      <c r="AD288" s="27"/>
      <c r="AE288" s="27"/>
      <c r="AF288" s="27"/>
      <c r="AG288" s="27"/>
      <c r="AH288" s="27"/>
      <c r="AI288" s="55">
        <v>1</v>
      </c>
    </row>
    <row r="289" spans="1:35" ht="12" customHeight="1">
      <c r="A289" s="10">
        <v>285</v>
      </c>
      <c r="B289" s="98" t="s">
        <v>196</v>
      </c>
      <c r="C289" s="98" t="s">
        <v>196</v>
      </c>
      <c r="D289" s="11" t="s">
        <v>52</v>
      </c>
      <c r="E289" s="11" t="s">
        <v>304</v>
      </c>
      <c r="F289" s="12" t="s">
        <v>49</v>
      </c>
      <c r="G289" s="12" t="s">
        <v>310</v>
      </c>
      <c r="H289" s="12" t="s">
        <v>306</v>
      </c>
      <c r="I289" s="103" t="s">
        <v>504</v>
      </c>
      <c r="J289" s="12" t="str">
        <f t="shared" si="15"/>
        <v>≥17h</v>
      </c>
      <c r="K289" s="12" t="s">
        <v>512</v>
      </c>
      <c r="L289" s="69" t="s">
        <v>519</v>
      </c>
      <c r="M289" s="83">
        <v>1</v>
      </c>
      <c r="N289" s="84">
        <v>1</v>
      </c>
      <c r="O289" s="84">
        <v>1</v>
      </c>
      <c r="P289" s="84">
        <v>1</v>
      </c>
      <c r="Q289" s="84">
        <v>1</v>
      </c>
      <c r="R289" s="84">
        <v>1</v>
      </c>
      <c r="S289" s="84">
        <v>1</v>
      </c>
      <c r="T289" s="84">
        <v>1</v>
      </c>
      <c r="U289" s="84">
        <v>1</v>
      </c>
      <c r="V289" s="84">
        <v>1</v>
      </c>
      <c r="W289" s="84">
        <v>1</v>
      </c>
      <c r="X289" s="84">
        <v>1</v>
      </c>
      <c r="Y289" s="84">
        <v>1</v>
      </c>
      <c r="Z289" s="132" t="str">
        <f>VLOOKUP(A289,DB_CAL_Q1_Q4!$A$4:$P$1328,13)</f>
        <v>Gas Natural</v>
      </c>
      <c r="AA289" s="133" t="str">
        <f>VLOOKUP(A289,DB_ACS_Q1_Q4!$A$4:$AD$1328,13)</f>
        <v>Gas Natural</v>
      </c>
      <c r="AB289" s="134" t="str">
        <f>VLOOKUP(A289,DB_REF_Q1_Q4!$A$4:$AD$1328,13)</f>
        <v>Ninguno</v>
      </c>
      <c r="AC289" s="16"/>
      <c r="AD289" s="27"/>
      <c r="AE289" s="27"/>
      <c r="AF289" s="27"/>
      <c r="AG289" s="27"/>
      <c r="AH289" s="27"/>
      <c r="AI289" s="55">
        <v>1</v>
      </c>
    </row>
    <row r="290" spans="1:35" ht="12" customHeight="1">
      <c r="A290" s="10">
        <v>286</v>
      </c>
      <c r="B290" s="98" t="s">
        <v>286</v>
      </c>
      <c r="C290" s="98" t="s">
        <v>281</v>
      </c>
      <c r="D290" s="11" t="s">
        <v>25</v>
      </c>
      <c r="E290" s="11" t="s">
        <v>304</v>
      </c>
      <c r="F290" s="12" t="s">
        <v>49</v>
      </c>
      <c r="G290" s="11" t="s">
        <v>511</v>
      </c>
      <c r="H290" s="12" t="s">
        <v>306</v>
      </c>
      <c r="I290" s="103" t="s">
        <v>505</v>
      </c>
      <c r="J290" s="12" t="str">
        <f t="shared" si="15"/>
        <v>≥17h</v>
      </c>
      <c r="K290" s="12" t="s">
        <v>512</v>
      </c>
      <c r="L290" s="69" t="s">
        <v>519</v>
      </c>
      <c r="M290" s="83">
        <v>1</v>
      </c>
      <c r="N290" s="84">
        <v>1</v>
      </c>
      <c r="O290" s="84">
        <v>1</v>
      </c>
      <c r="P290" s="84">
        <v>1</v>
      </c>
      <c r="Q290" s="84">
        <v>1</v>
      </c>
      <c r="R290" s="84">
        <v>1</v>
      </c>
      <c r="S290" s="84">
        <v>1</v>
      </c>
      <c r="T290" s="84">
        <v>1</v>
      </c>
      <c r="U290" s="84">
        <v>1</v>
      </c>
      <c r="V290" s="84">
        <v>1</v>
      </c>
      <c r="W290" s="84">
        <v>1</v>
      </c>
      <c r="X290" s="84">
        <v>1</v>
      </c>
      <c r="Y290" s="84"/>
      <c r="Z290" s="132" t="str">
        <f>VLOOKUP(A290,DB_CAL_Q1_Q4!$A$4:$P$1328,13)</f>
        <v>Gas Natural</v>
      </c>
      <c r="AA290" s="133" t="str">
        <f>VLOOKUP(A290,DB_ACS_Q1_Q4!$A$4:$AD$1328,13)</f>
        <v>Gas Natural</v>
      </c>
      <c r="AB290" s="134" t="str">
        <f>VLOOKUP(A290,DB_REF_Q1_Q4!$A$4:$AD$1328,13)</f>
        <v>Ninguno</v>
      </c>
      <c r="AC290" s="16">
        <v>1</v>
      </c>
      <c r="AD290" s="27"/>
      <c r="AE290" s="27"/>
      <c r="AF290" s="27"/>
      <c r="AG290" s="27"/>
      <c r="AH290" s="27"/>
      <c r="AI290" s="55"/>
    </row>
    <row r="291" spans="1:35" ht="12" customHeight="1">
      <c r="A291" s="10">
        <v>287</v>
      </c>
      <c r="B291" s="98" t="s">
        <v>211</v>
      </c>
      <c r="C291" s="98" t="s">
        <v>211</v>
      </c>
      <c r="D291" s="11" t="s">
        <v>51</v>
      </c>
      <c r="E291" s="11" t="s">
        <v>304</v>
      </c>
      <c r="F291" s="12" t="s">
        <v>49</v>
      </c>
      <c r="G291" s="12" t="s">
        <v>310</v>
      </c>
      <c r="H291" s="12" t="s">
        <v>306</v>
      </c>
      <c r="I291" s="103" t="s">
        <v>505</v>
      </c>
      <c r="J291" s="12" t="str">
        <f t="shared" si="15"/>
        <v>≥17h</v>
      </c>
      <c r="K291" s="12" t="s">
        <v>512</v>
      </c>
      <c r="L291" s="69" t="s">
        <v>518</v>
      </c>
      <c r="M291" s="83">
        <v>1</v>
      </c>
      <c r="N291" s="84"/>
      <c r="O291" s="84">
        <v>1</v>
      </c>
      <c r="P291" s="84"/>
      <c r="Q291" s="84">
        <v>1</v>
      </c>
      <c r="R291" s="84">
        <v>1</v>
      </c>
      <c r="S291" s="84">
        <v>1</v>
      </c>
      <c r="T291" s="84">
        <v>1</v>
      </c>
      <c r="U291" s="84">
        <v>1</v>
      </c>
      <c r="V291" s="84">
        <v>1</v>
      </c>
      <c r="W291" s="84">
        <v>1</v>
      </c>
      <c r="X291" s="84">
        <v>1</v>
      </c>
      <c r="Y291" s="84">
        <v>1</v>
      </c>
      <c r="Z291" s="132" t="str">
        <f>VLOOKUP(A291,DB_CAL_Q1_Q4!$A$4:$P$1328,13)</f>
        <v>Ninguna</v>
      </c>
      <c r="AA291" s="133" t="str">
        <f>VLOOKUP(A291,DB_ACS_Q1_Q4!$A$4:$AD$1328,13)</f>
        <v>GLP</v>
      </c>
      <c r="AB291" s="134" t="str">
        <f>VLOOKUP(A291,DB_REF_Q1_Q4!$A$4:$AD$1328,13)</f>
        <v>Ninguno</v>
      </c>
      <c r="AC291" s="16"/>
      <c r="AD291" s="27"/>
      <c r="AE291" s="27"/>
      <c r="AF291" s="27"/>
      <c r="AG291" s="27"/>
      <c r="AH291" s="27">
        <v>1</v>
      </c>
      <c r="AI291" s="55"/>
    </row>
    <row r="292" spans="1:35" ht="12" customHeight="1">
      <c r="A292" s="10">
        <v>288</v>
      </c>
      <c r="B292" s="98" t="s">
        <v>286</v>
      </c>
      <c r="C292" s="98" t="s">
        <v>281</v>
      </c>
      <c r="D292" s="11" t="s">
        <v>51</v>
      </c>
      <c r="E292" s="11" t="s">
        <v>304</v>
      </c>
      <c r="F292" s="12" t="s">
        <v>49</v>
      </c>
      <c r="G292" s="11" t="s">
        <v>511</v>
      </c>
      <c r="H292" s="12" t="s">
        <v>306</v>
      </c>
      <c r="I292" s="12" t="s">
        <v>505</v>
      </c>
      <c r="J292" s="12" t="str">
        <f t="shared" si="15"/>
        <v>≥17h</v>
      </c>
      <c r="K292" s="12" t="s">
        <v>47</v>
      </c>
      <c r="L292" s="69" t="s">
        <v>519</v>
      </c>
      <c r="M292" s="83">
        <v>1</v>
      </c>
      <c r="N292" s="84">
        <v>1</v>
      </c>
      <c r="O292" s="84">
        <v>1</v>
      </c>
      <c r="P292" s="84">
        <v>1</v>
      </c>
      <c r="Q292" s="84">
        <v>1</v>
      </c>
      <c r="R292" s="84">
        <v>1</v>
      </c>
      <c r="S292" s="84"/>
      <c r="T292" s="84">
        <v>1</v>
      </c>
      <c r="U292" s="84">
        <v>1</v>
      </c>
      <c r="V292" s="84">
        <v>1</v>
      </c>
      <c r="W292" s="84"/>
      <c r="X292" s="84">
        <v>1</v>
      </c>
      <c r="Y292" s="84">
        <v>1</v>
      </c>
      <c r="Z292" s="132" t="str">
        <f>VLOOKUP(A292,DB_CAL_Q1_Q4!$A$4:$P$1328,13)</f>
        <v>Gas Natural</v>
      </c>
      <c r="AA292" s="133" t="str">
        <f>VLOOKUP(A292,DB_ACS_Q1_Q4!$A$4:$AD$1328,13)</f>
        <v>Gas Natural</v>
      </c>
      <c r="AB292" s="134" t="str">
        <f>VLOOKUP(A292,DB_REF_Q1_Q4!$A$4:$AD$1328,13)</f>
        <v>Ninguno</v>
      </c>
      <c r="AC292" s="16"/>
      <c r="AD292" s="27"/>
      <c r="AE292" s="27"/>
      <c r="AF292" s="27"/>
      <c r="AG292" s="27"/>
      <c r="AH292" s="27"/>
      <c r="AI292" s="55">
        <v>1</v>
      </c>
    </row>
    <row r="293" spans="1:35" ht="12" customHeight="1">
      <c r="A293" s="10">
        <v>289</v>
      </c>
      <c r="B293" s="98" t="s">
        <v>196</v>
      </c>
      <c r="C293" s="98" t="s">
        <v>196</v>
      </c>
      <c r="D293" s="11" t="s">
        <v>25</v>
      </c>
      <c r="E293" s="11" t="s">
        <v>304</v>
      </c>
      <c r="F293" s="12" t="s">
        <v>48</v>
      </c>
      <c r="G293" s="12" t="s">
        <v>310</v>
      </c>
      <c r="H293" s="12" t="s">
        <v>306</v>
      </c>
      <c r="I293" s="11" t="s">
        <v>507</v>
      </c>
      <c r="J293" s="12" t="str">
        <f t="shared" si="15"/>
        <v>≥17h</v>
      </c>
      <c r="K293" s="12" t="s">
        <v>47</v>
      </c>
      <c r="L293" s="69" t="s">
        <v>519</v>
      </c>
      <c r="M293" s="83"/>
      <c r="N293" s="84">
        <v>1</v>
      </c>
      <c r="O293" s="84">
        <v>1</v>
      </c>
      <c r="P293" s="84">
        <v>1</v>
      </c>
      <c r="Q293" s="84">
        <v>1</v>
      </c>
      <c r="R293" s="84">
        <v>1</v>
      </c>
      <c r="S293" s="84"/>
      <c r="T293" s="84">
        <v>1</v>
      </c>
      <c r="U293" s="84">
        <v>1</v>
      </c>
      <c r="V293" s="84">
        <v>1</v>
      </c>
      <c r="W293" s="84">
        <v>1</v>
      </c>
      <c r="X293" s="84">
        <v>1</v>
      </c>
      <c r="Y293" s="84">
        <v>1</v>
      </c>
      <c r="Z293" s="132" t="str">
        <f>VLOOKUP(A293,DB_CAL_Q1_Q4!$A$4:$P$1328,13)</f>
        <v>Gas Natural</v>
      </c>
      <c r="AA293" s="133" t="str">
        <f>VLOOKUP(A293,DB_ACS_Q1_Q4!$A$4:$AD$1328,13)</f>
        <v>Gas Natural</v>
      </c>
      <c r="AB293" s="134" t="str">
        <f>VLOOKUP(A293,DB_REF_Q1_Q4!$A$4:$AD$1328,13)</f>
        <v>Bomba de calor agua</v>
      </c>
      <c r="AC293" s="16">
        <v>1</v>
      </c>
      <c r="AD293" s="27"/>
      <c r="AE293" s="27"/>
      <c r="AF293" s="27"/>
      <c r="AG293" s="27"/>
      <c r="AH293" s="27"/>
      <c r="AI293" s="55"/>
    </row>
    <row r="294" spans="1:35" ht="12" customHeight="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83"/>
      <c r="N294" s="84"/>
      <c r="O294" s="84"/>
      <c r="P294" s="84"/>
      <c r="Q294" s="84"/>
      <c r="R294" s="84"/>
      <c r="S294" s="84"/>
      <c r="T294" s="84"/>
      <c r="U294" s="84"/>
      <c r="V294" s="84"/>
      <c r="W294" s="84"/>
      <c r="X294" s="84"/>
      <c r="Y294" s="84"/>
      <c r="Z294" s="132" t="str">
        <f>VLOOKUP(A294,DB_CAL_Q1_Q4!$A$4:$P$1328,13)</f>
        <v>Gasóleo</v>
      </c>
      <c r="AA294" s="133" t="str">
        <f>VLOOKUP(A294,DB_ACS_Q1_Q4!$A$4:$AD$1328,13)</f>
        <v>Gasóleo</v>
      </c>
      <c r="AB294" s="134" t="str">
        <f>VLOOKUP(A294,DB_REF_Q1_Q4!$A$4:$AD$1328,13)</f>
        <v>Ninguno</v>
      </c>
      <c r="AC294" s="16"/>
      <c r="AD294" s="27"/>
      <c r="AE294" s="27"/>
      <c r="AF294" s="27"/>
      <c r="AG294" s="27"/>
      <c r="AH294" s="27"/>
      <c r="AI294" s="55">
        <v>1</v>
      </c>
    </row>
    <row r="295" spans="1:35" ht="12" customHeight="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83"/>
      <c r="N295" s="84"/>
      <c r="O295" s="84"/>
      <c r="P295" s="84"/>
      <c r="Q295" s="84">
        <v>1</v>
      </c>
      <c r="R295" s="84"/>
      <c r="S295" s="84"/>
      <c r="T295" s="84"/>
      <c r="U295" s="84"/>
      <c r="V295" s="84"/>
      <c r="W295" s="84"/>
      <c r="X295" s="84"/>
      <c r="Y295" s="84"/>
      <c r="Z295" s="132" t="str">
        <f>VLOOKUP(A295,DB_CAL_Q1_Q4!$A$4:$P$1328,13)</f>
        <v>Ninguna</v>
      </c>
      <c r="AA295" s="133" t="str">
        <f>VLOOKUP(A295,DB_ACS_Q1_Q4!$A$4:$AD$1328,13)</f>
        <v>GLP</v>
      </c>
      <c r="AB295" s="134" t="str">
        <f>VLOOKUP(A295,DB_REF_Q1_Q4!$A$4:$AD$1328,13)</f>
        <v>AC Eléctrico</v>
      </c>
      <c r="AC295" s="16"/>
      <c r="AD295" s="27"/>
      <c r="AE295" s="27"/>
      <c r="AF295" s="27"/>
      <c r="AG295" s="27"/>
      <c r="AH295" s="27"/>
      <c r="AI295" s="55">
        <v>1</v>
      </c>
    </row>
    <row r="296" spans="1:35" ht="12" customHeight="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83">
        <v>1</v>
      </c>
      <c r="N296" s="84">
        <v>1</v>
      </c>
      <c r="O296" s="84">
        <v>1</v>
      </c>
      <c r="P296" s="84">
        <v>1</v>
      </c>
      <c r="Q296" s="84"/>
      <c r="R296" s="84">
        <v>1</v>
      </c>
      <c r="S296" s="84">
        <v>1</v>
      </c>
      <c r="T296" s="84">
        <v>1</v>
      </c>
      <c r="U296" s="84">
        <v>1</v>
      </c>
      <c r="V296" s="84">
        <v>1</v>
      </c>
      <c r="W296" s="84">
        <v>1</v>
      </c>
      <c r="X296" s="84"/>
      <c r="Y296" s="84">
        <v>1</v>
      </c>
      <c r="Z296" s="132" t="str">
        <f>VLOOKUP(A296,DB_CAL_Q1_Q4!$A$4:$P$1328,13)</f>
        <v>Gasóleo</v>
      </c>
      <c r="AA296" s="133" t="str">
        <f>VLOOKUP(A296,DB_ACS_Q1_Q4!$A$4:$AD$1328,13)</f>
        <v>Gasóleo</v>
      </c>
      <c r="AB296" s="134" t="str">
        <f>VLOOKUP(A296,DB_REF_Q1_Q4!$A$4:$AD$1328,13)</f>
        <v>Ninguno</v>
      </c>
      <c r="AC296" s="16"/>
      <c r="AD296" s="27">
        <v>1</v>
      </c>
      <c r="AE296" s="27"/>
      <c r="AF296" s="27"/>
      <c r="AG296" s="27"/>
      <c r="AH296" s="27"/>
      <c r="AI296" s="55"/>
    </row>
    <row r="297" spans="1:35" ht="12" customHeight="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83">
        <v>1</v>
      </c>
      <c r="N297" s="84">
        <v>1</v>
      </c>
      <c r="O297" s="84">
        <v>1</v>
      </c>
      <c r="P297" s="84">
        <v>1</v>
      </c>
      <c r="Q297" s="84">
        <v>1</v>
      </c>
      <c r="R297" s="84">
        <v>1</v>
      </c>
      <c r="S297" s="84"/>
      <c r="T297" s="84">
        <v>1</v>
      </c>
      <c r="U297" s="84">
        <v>1</v>
      </c>
      <c r="V297" s="84">
        <v>1</v>
      </c>
      <c r="W297" s="84">
        <v>1</v>
      </c>
      <c r="X297" s="84"/>
      <c r="Y297" s="84"/>
      <c r="Z297" s="132" t="str">
        <f>VLOOKUP(A297,DB_CAL_Q1_Q4!$A$4:$P$1328,13)</f>
        <v>Ninguna</v>
      </c>
      <c r="AA297" s="133" t="str">
        <f>VLOOKUP(A297,DB_ACS_Q1_Q4!$A$4:$AD$1328,13)</f>
        <v>GLP</v>
      </c>
      <c r="AB297" s="134" t="str">
        <f>VLOOKUP(A297,DB_REF_Q1_Q4!$A$4:$AD$1328,13)</f>
        <v>AC Eléctrico</v>
      </c>
      <c r="AC297" s="16"/>
      <c r="AD297" s="27"/>
      <c r="AE297" s="27"/>
      <c r="AF297" s="27"/>
      <c r="AG297" s="27"/>
      <c r="AH297" s="27">
        <v>1</v>
      </c>
      <c r="AI297" s="55"/>
    </row>
    <row r="298" spans="1:35" ht="12" customHeight="1">
      <c r="A298" s="10">
        <v>294</v>
      </c>
      <c r="B298" s="98" t="s">
        <v>286</v>
      </c>
      <c r="C298" s="98" t="s">
        <v>281</v>
      </c>
      <c r="D298" s="11" t="s">
        <v>52</v>
      </c>
      <c r="E298" s="11" t="s">
        <v>304</v>
      </c>
      <c r="F298" s="12" t="s">
        <v>49</v>
      </c>
      <c r="G298" s="11" t="s">
        <v>511</v>
      </c>
      <c r="H298" s="12" t="s">
        <v>307</v>
      </c>
      <c r="I298" s="103" t="s">
        <v>505</v>
      </c>
      <c r="J298" s="12" t="str">
        <f t="shared" ref="J298:J304" si="16">"≥17h"</f>
        <v>≥17h</v>
      </c>
      <c r="K298" s="12" t="s">
        <v>512</v>
      </c>
      <c r="L298" s="69" t="s">
        <v>519</v>
      </c>
      <c r="M298" s="83">
        <v>1</v>
      </c>
      <c r="N298" s="84">
        <v>1</v>
      </c>
      <c r="O298" s="84">
        <v>1</v>
      </c>
      <c r="P298" s="84">
        <v>1</v>
      </c>
      <c r="Q298" s="84">
        <v>1</v>
      </c>
      <c r="R298" s="84">
        <v>1</v>
      </c>
      <c r="S298" s="84"/>
      <c r="T298" s="84"/>
      <c r="U298" s="84"/>
      <c r="V298" s="84">
        <v>1</v>
      </c>
      <c r="W298" s="84">
        <v>1</v>
      </c>
      <c r="X298" s="84">
        <v>1</v>
      </c>
      <c r="Y298" s="84">
        <v>1</v>
      </c>
      <c r="Z298" s="132" t="str">
        <f>VLOOKUP(A298,DB_CAL_Q1_Q4!$A$4:$P$1328,13)</f>
        <v>Gasóleo</v>
      </c>
      <c r="AA298" s="133" t="str">
        <f>VLOOKUP(A298,DB_ACS_Q1_Q4!$A$4:$AD$1328,13)</f>
        <v>Gasóleo</v>
      </c>
      <c r="AB298" s="134" t="str">
        <f>VLOOKUP(A298,DB_REF_Q1_Q4!$A$4:$AD$1328,13)</f>
        <v>Ninguno</v>
      </c>
      <c r="AC298" s="16"/>
      <c r="AD298" s="27"/>
      <c r="AE298" s="27"/>
      <c r="AF298" s="27"/>
      <c r="AG298" s="27"/>
      <c r="AH298" s="27"/>
      <c r="AI298" s="55">
        <v>1</v>
      </c>
    </row>
    <row r="299" spans="1:35" ht="12" customHeight="1">
      <c r="A299" s="10">
        <v>295</v>
      </c>
      <c r="B299" s="98" t="s">
        <v>196</v>
      </c>
      <c r="C299" s="98" t="s">
        <v>196</v>
      </c>
      <c r="D299" s="11" t="s">
        <v>51</v>
      </c>
      <c r="E299" s="11" t="s">
        <v>304</v>
      </c>
      <c r="F299" s="12" t="s">
        <v>50</v>
      </c>
      <c r="G299" s="12" t="s">
        <v>310</v>
      </c>
      <c r="H299" s="12" t="s">
        <v>306</v>
      </c>
      <c r="I299" s="11" t="s">
        <v>507</v>
      </c>
      <c r="J299" s="12" t="str">
        <f t="shared" si="16"/>
        <v>≥17h</v>
      </c>
      <c r="K299" s="12" t="s">
        <v>513</v>
      </c>
      <c r="L299" s="69" t="s">
        <v>519</v>
      </c>
      <c r="M299" s="83">
        <v>1</v>
      </c>
      <c r="N299" s="84">
        <v>1</v>
      </c>
      <c r="O299" s="84">
        <v>1</v>
      </c>
      <c r="P299" s="84">
        <v>1</v>
      </c>
      <c r="Q299" s="84">
        <v>1</v>
      </c>
      <c r="R299" s="84">
        <v>1</v>
      </c>
      <c r="S299" s="84">
        <v>1</v>
      </c>
      <c r="T299" s="84">
        <v>1</v>
      </c>
      <c r="U299" s="84">
        <v>1</v>
      </c>
      <c r="V299" s="84">
        <v>1</v>
      </c>
      <c r="W299" s="84">
        <v>1</v>
      </c>
      <c r="X299" s="84">
        <v>1</v>
      </c>
      <c r="Y299" s="84">
        <v>1</v>
      </c>
      <c r="Z299" s="132" t="str">
        <f>VLOOKUP(A299,DB_CAL_Q1_Q4!$A$4:$P$1328,13)</f>
        <v>Gas Natural</v>
      </c>
      <c r="AA299" s="133" t="str">
        <f>VLOOKUP(A299,DB_ACS_Q1_Q4!$A$4:$AD$1328,13)</f>
        <v>Gas Natural</v>
      </c>
      <c r="AB299" s="134" t="str">
        <f>VLOOKUP(A299,DB_REF_Q1_Q4!$A$4:$AD$1328,13)</f>
        <v>Bomba de calor aire</v>
      </c>
      <c r="AC299" s="16">
        <v>1</v>
      </c>
      <c r="AD299" s="27"/>
      <c r="AE299" s="27"/>
      <c r="AF299" s="27"/>
      <c r="AG299" s="27"/>
      <c r="AH299" s="27"/>
      <c r="AI299" s="55"/>
    </row>
    <row r="300" spans="1:35" ht="12" customHeight="1">
      <c r="A300" s="10">
        <v>296</v>
      </c>
      <c r="B300" s="98" t="s">
        <v>133</v>
      </c>
      <c r="C300" s="98" t="s">
        <v>131</v>
      </c>
      <c r="D300" s="11" t="s">
        <v>51</v>
      </c>
      <c r="E300" s="11" t="s">
        <v>303</v>
      </c>
      <c r="F300" s="12" t="s">
        <v>50</v>
      </c>
      <c r="G300" s="12" t="s">
        <v>310</v>
      </c>
      <c r="H300" s="12" t="s">
        <v>306</v>
      </c>
      <c r="I300" s="103" t="s">
        <v>504</v>
      </c>
      <c r="J300" s="12" t="str">
        <f t="shared" si="16"/>
        <v>≥17h</v>
      </c>
      <c r="K300" s="12" t="s">
        <v>47</v>
      </c>
      <c r="L300" s="69" t="s">
        <v>519</v>
      </c>
      <c r="M300" s="83">
        <v>1</v>
      </c>
      <c r="N300" s="84">
        <v>1</v>
      </c>
      <c r="O300" s="84">
        <v>1</v>
      </c>
      <c r="P300" s="84"/>
      <c r="Q300" s="84">
        <v>1</v>
      </c>
      <c r="R300" s="84">
        <v>1</v>
      </c>
      <c r="S300" s="84">
        <v>1</v>
      </c>
      <c r="T300" s="84">
        <v>1</v>
      </c>
      <c r="U300" s="84">
        <v>1</v>
      </c>
      <c r="V300" s="84"/>
      <c r="W300" s="84">
        <v>1</v>
      </c>
      <c r="X300" s="84">
        <v>1</v>
      </c>
      <c r="Y300" s="84">
        <v>1</v>
      </c>
      <c r="Z300" s="132" t="str">
        <f>VLOOKUP(A300,DB_CAL_Q1_Q4!$A$4:$P$1328,13)</f>
        <v>Gas Natural</v>
      </c>
      <c r="AA300" s="133" t="str">
        <f>VLOOKUP(A300,DB_ACS_Q1_Q4!$A$4:$AD$1328,13)</f>
        <v>Gas Natural</v>
      </c>
      <c r="AB300" s="134" t="str">
        <f>VLOOKUP(A300,DB_REF_Q1_Q4!$A$4:$AD$1328,13)</f>
        <v>Ninguno</v>
      </c>
      <c r="AC300" s="16">
        <v>1</v>
      </c>
      <c r="AD300" s="27"/>
      <c r="AE300" s="27"/>
      <c r="AF300" s="27"/>
      <c r="AG300" s="27"/>
      <c r="AH300" s="27"/>
      <c r="AI300" s="55"/>
    </row>
    <row r="301" spans="1:35" ht="12" customHeight="1">
      <c r="A301" s="10">
        <v>297</v>
      </c>
      <c r="B301" s="98" t="s">
        <v>236</v>
      </c>
      <c r="C301" s="98" t="s">
        <v>235</v>
      </c>
      <c r="D301" s="11" t="s">
        <v>51</v>
      </c>
      <c r="E301" s="11" t="s">
        <v>304</v>
      </c>
      <c r="F301" s="12" t="s">
        <v>48</v>
      </c>
      <c r="G301" s="12" t="s">
        <v>510</v>
      </c>
      <c r="H301" s="12" t="s">
        <v>306</v>
      </c>
      <c r="I301" s="11" t="s">
        <v>504</v>
      </c>
      <c r="J301" s="12" t="str">
        <f t="shared" si="16"/>
        <v>≥17h</v>
      </c>
      <c r="K301" s="12" t="s">
        <v>513</v>
      </c>
      <c r="L301" s="69" t="s">
        <v>519</v>
      </c>
      <c r="M301" s="83">
        <v>1</v>
      </c>
      <c r="N301" s="84">
        <v>1</v>
      </c>
      <c r="O301" s="84">
        <v>1</v>
      </c>
      <c r="P301" s="84">
        <v>1</v>
      </c>
      <c r="Q301" s="84">
        <v>1</v>
      </c>
      <c r="R301" s="84">
        <v>1</v>
      </c>
      <c r="S301" s="84">
        <v>1</v>
      </c>
      <c r="T301" s="84">
        <v>1</v>
      </c>
      <c r="U301" s="84">
        <v>1</v>
      </c>
      <c r="V301" s="84">
        <v>1</v>
      </c>
      <c r="W301" s="84">
        <v>1</v>
      </c>
      <c r="X301" s="84">
        <v>1</v>
      </c>
      <c r="Y301" s="84"/>
      <c r="Z301" s="132" t="str">
        <f>VLOOKUP(A301,DB_CAL_Q1_Q4!$A$4:$P$1328,13)</f>
        <v>Gas Natural</v>
      </c>
      <c r="AA301" s="133" t="str">
        <f>VLOOKUP(A301,DB_ACS_Q1_Q4!$A$4:$AD$1328,13)</f>
        <v>Gas Natural</v>
      </c>
      <c r="AB301" s="134" t="str">
        <f>VLOOKUP(A301,DB_REF_Q1_Q4!$A$4:$AD$1328,13)</f>
        <v>Ninguno</v>
      </c>
      <c r="AC301" s="16">
        <v>1</v>
      </c>
      <c r="AD301" s="27"/>
      <c r="AE301" s="27"/>
      <c r="AF301" s="27"/>
      <c r="AG301" s="27"/>
      <c r="AH301" s="27"/>
      <c r="AI301" s="55"/>
    </row>
    <row r="302" spans="1:35" ht="12" customHeight="1">
      <c r="A302" s="10">
        <v>298</v>
      </c>
      <c r="B302" s="98" t="s">
        <v>211</v>
      </c>
      <c r="C302" s="98" t="s">
        <v>211</v>
      </c>
      <c r="D302" s="11" t="s">
        <v>25</v>
      </c>
      <c r="E302" s="11" t="s">
        <v>304</v>
      </c>
      <c r="F302" s="12" t="s">
        <v>48</v>
      </c>
      <c r="G302" s="12" t="s">
        <v>310</v>
      </c>
      <c r="H302" s="12" t="s">
        <v>306</v>
      </c>
      <c r="I302" s="11" t="s">
        <v>504</v>
      </c>
      <c r="J302" s="12" t="str">
        <f t="shared" si="16"/>
        <v>≥17h</v>
      </c>
      <c r="K302" s="12" t="s">
        <v>512</v>
      </c>
      <c r="L302" s="69" t="s">
        <v>518</v>
      </c>
      <c r="M302" s="83">
        <v>1</v>
      </c>
      <c r="N302" s="84">
        <v>1</v>
      </c>
      <c r="O302" s="84">
        <v>1</v>
      </c>
      <c r="P302" s="84">
        <v>1</v>
      </c>
      <c r="Q302" s="84">
        <v>1</v>
      </c>
      <c r="R302" s="84">
        <v>1</v>
      </c>
      <c r="S302" s="84">
        <v>1</v>
      </c>
      <c r="T302" s="84">
        <v>1</v>
      </c>
      <c r="U302" s="84">
        <v>1</v>
      </c>
      <c r="V302" s="84">
        <v>1</v>
      </c>
      <c r="W302" s="84">
        <v>1</v>
      </c>
      <c r="X302" s="84">
        <v>1</v>
      </c>
      <c r="Y302" s="84">
        <v>1</v>
      </c>
      <c r="Z302" s="132" t="str">
        <f>VLOOKUP(A302,DB_CAL_Q1_Q4!$A$4:$P$1328,13)</f>
        <v>Ninguna</v>
      </c>
      <c r="AA302" s="133" t="str">
        <f>VLOOKUP(A302,DB_ACS_Q1_Q4!$A$4:$AD$1328,13)</f>
        <v>GLP</v>
      </c>
      <c r="AB302" s="134" t="str">
        <f>VLOOKUP(A302,DB_REF_Q1_Q4!$A$4:$AD$1328,13)</f>
        <v>Ninguno</v>
      </c>
      <c r="AC302" s="16"/>
      <c r="AD302" s="27"/>
      <c r="AE302" s="27"/>
      <c r="AF302" s="27"/>
      <c r="AG302" s="27"/>
      <c r="AH302" s="27"/>
      <c r="AI302" s="55">
        <v>1</v>
      </c>
    </row>
    <row r="303" spans="1:35" ht="12" customHeight="1">
      <c r="A303" s="10">
        <v>299</v>
      </c>
      <c r="B303" s="98" t="s">
        <v>286</v>
      </c>
      <c r="C303" s="98" t="s">
        <v>281</v>
      </c>
      <c r="D303" s="11" t="s">
        <v>51</v>
      </c>
      <c r="E303" s="11" t="s">
        <v>304</v>
      </c>
      <c r="F303" s="12" t="s">
        <v>48</v>
      </c>
      <c r="G303" s="11" t="s">
        <v>511</v>
      </c>
      <c r="H303" s="12" t="s">
        <v>307</v>
      </c>
      <c r="I303" s="11" t="s">
        <v>504</v>
      </c>
      <c r="J303" s="12" t="str">
        <f t="shared" si="16"/>
        <v>≥17h</v>
      </c>
      <c r="K303" s="12" t="s">
        <v>512</v>
      </c>
      <c r="L303" s="69" t="s">
        <v>519</v>
      </c>
      <c r="M303" s="83">
        <v>1</v>
      </c>
      <c r="N303" s="84">
        <v>1</v>
      </c>
      <c r="O303" s="84">
        <v>1</v>
      </c>
      <c r="P303" s="84">
        <v>1</v>
      </c>
      <c r="Q303" s="84">
        <v>1</v>
      </c>
      <c r="R303" s="84">
        <v>1</v>
      </c>
      <c r="S303" s="84">
        <v>1</v>
      </c>
      <c r="T303" s="84">
        <v>1</v>
      </c>
      <c r="U303" s="84">
        <v>1</v>
      </c>
      <c r="V303" s="84">
        <v>1</v>
      </c>
      <c r="W303" s="84">
        <v>1</v>
      </c>
      <c r="X303" s="84">
        <v>1</v>
      </c>
      <c r="Y303" s="84">
        <v>1</v>
      </c>
      <c r="Z303" s="132" t="str">
        <f>VLOOKUP(A303,DB_CAL_Q1_Q4!$A$4:$P$1328,13)</f>
        <v>Gas Natural</v>
      </c>
      <c r="AA303" s="133" t="str">
        <f>VLOOKUP(A303,DB_ACS_Q1_Q4!$A$4:$AD$1328,13)</f>
        <v>Gas Natural</v>
      </c>
      <c r="AB303" s="134" t="str">
        <f>VLOOKUP(A303,DB_REF_Q1_Q4!$A$4:$AD$1328,13)</f>
        <v>Ninguno</v>
      </c>
      <c r="AC303" s="16"/>
      <c r="AD303" s="27"/>
      <c r="AE303" s="27"/>
      <c r="AF303" s="27"/>
      <c r="AG303" s="27"/>
      <c r="AH303" s="27"/>
      <c r="AI303" s="55">
        <v>1</v>
      </c>
    </row>
    <row r="304" spans="1:35" ht="12" customHeight="1">
      <c r="A304" s="10">
        <v>300</v>
      </c>
      <c r="B304" s="98" t="s">
        <v>133</v>
      </c>
      <c r="C304" s="98" t="s">
        <v>131</v>
      </c>
      <c r="D304" s="11" t="s">
        <v>51</v>
      </c>
      <c r="E304" s="11" t="s">
        <v>304</v>
      </c>
      <c r="F304" s="12" t="s">
        <v>48</v>
      </c>
      <c r="G304" s="12" t="s">
        <v>310</v>
      </c>
      <c r="H304" s="12" t="s">
        <v>306</v>
      </c>
      <c r="I304" s="103" t="s">
        <v>504</v>
      </c>
      <c r="J304" s="12" t="str">
        <f t="shared" si="16"/>
        <v>≥17h</v>
      </c>
      <c r="K304" s="12" t="s">
        <v>47</v>
      </c>
      <c r="L304" s="69" t="s">
        <v>519</v>
      </c>
      <c r="M304" s="83">
        <v>1</v>
      </c>
      <c r="N304" s="84">
        <v>1</v>
      </c>
      <c r="O304" s="84">
        <v>1</v>
      </c>
      <c r="P304" s="84">
        <v>1</v>
      </c>
      <c r="Q304" s="84"/>
      <c r="R304" s="84">
        <v>1</v>
      </c>
      <c r="S304" s="84"/>
      <c r="T304" s="84">
        <v>1</v>
      </c>
      <c r="U304" s="84">
        <v>1</v>
      </c>
      <c r="V304" s="84"/>
      <c r="W304" s="84">
        <v>1</v>
      </c>
      <c r="X304" s="84"/>
      <c r="Y304" s="84"/>
      <c r="Z304" s="132" t="str">
        <f>VLOOKUP(A304,DB_CAL_Q1_Q4!$A$4:$P$1328,13)</f>
        <v>Gas Natural</v>
      </c>
      <c r="AA304" s="133" t="str">
        <f>VLOOKUP(A304,DB_ACS_Q1_Q4!$A$4:$AD$1328,13)</f>
        <v>Gas Natural</v>
      </c>
      <c r="AB304" s="134" t="str">
        <f>VLOOKUP(A304,DB_REF_Q1_Q4!$A$4:$AD$1328,13)</f>
        <v>Ninguno</v>
      </c>
      <c r="AC304" s="16"/>
      <c r="AD304" s="27"/>
      <c r="AE304" s="27"/>
      <c r="AF304" s="27"/>
      <c r="AG304" s="27"/>
      <c r="AH304" s="27">
        <v>1</v>
      </c>
      <c r="AI304" s="55"/>
    </row>
    <row r="305" spans="1:35" ht="12" customHeight="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83">
        <v>1</v>
      </c>
      <c r="N305" s="84">
        <v>1</v>
      </c>
      <c r="O305" s="84">
        <v>1</v>
      </c>
      <c r="P305" s="84">
        <v>1</v>
      </c>
      <c r="Q305" s="84">
        <v>1</v>
      </c>
      <c r="R305" s="84">
        <v>1</v>
      </c>
      <c r="S305" s="84">
        <v>1</v>
      </c>
      <c r="T305" s="84">
        <v>1</v>
      </c>
      <c r="U305" s="84">
        <v>1</v>
      </c>
      <c r="V305" s="84">
        <v>1</v>
      </c>
      <c r="W305" s="84">
        <v>1</v>
      </c>
      <c r="X305" s="84">
        <v>1</v>
      </c>
      <c r="Y305" s="84">
        <v>1</v>
      </c>
      <c r="Z305" s="132" t="str">
        <f>VLOOKUP(A305,DB_CAL_Q1_Q4!$A$4:$P$1328,13)</f>
        <v>Bomba de calor aire</v>
      </c>
      <c r="AA305" s="133" t="str">
        <f>VLOOKUP(A305,DB_ACS_Q1_Q4!$A$4:$AD$1328,13)</f>
        <v>GLP</v>
      </c>
      <c r="AB305" s="134" t="str">
        <f>VLOOKUP(A305,DB_REF_Q1_Q4!$A$4:$AD$1328,13)</f>
        <v>AC Eléctrico</v>
      </c>
      <c r="AC305" s="16"/>
      <c r="AD305" s="27"/>
      <c r="AE305" s="27"/>
      <c r="AF305" s="27"/>
      <c r="AG305" s="27"/>
      <c r="AH305" s="27"/>
      <c r="AI305" s="55">
        <v>1</v>
      </c>
    </row>
    <row r="306" spans="1:35" ht="12" customHeight="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83">
        <v>1</v>
      </c>
      <c r="N306" s="84">
        <v>1</v>
      </c>
      <c r="O306" s="84">
        <v>1</v>
      </c>
      <c r="P306" s="84">
        <v>1</v>
      </c>
      <c r="Q306" s="84">
        <v>1</v>
      </c>
      <c r="R306" s="84">
        <v>1</v>
      </c>
      <c r="S306" s="84">
        <v>1</v>
      </c>
      <c r="T306" s="84">
        <v>1</v>
      </c>
      <c r="U306" s="84">
        <v>1</v>
      </c>
      <c r="V306" s="84">
        <v>1</v>
      </c>
      <c r="W306" s="84">
        <v>1</v>
      </c>
      <c r="X306" s="84"/>
      <c r="Y306" s="84"/>
      <c r="Z306" s="132" t="str">
        <f>VLOOKUP(A306,DB_CAL_Q1_Q4!$A$4:$P$1328,13)</f>
        <v>Gas Natural</v>
      </c>
      <c r="AA306" s="133" t="str">
        <f>VLOOKUP(A306,DB_ACS_Q1_Q4!$A$4:$AD$1328,13)</f>
        <v>Gas Natural</v>
      </c>
      <c r="AB306" s="134" t="str">
        <f>VLOOKUP(A306,DB_REF_Q1_Q4!$A$4:$AD$1328,13)</f>
        <v>Ninguno</v>
      </c>
      <c r="AC306" s="16"/>
      <c r="AD306" s="27"/>
      <c r="AE306" s="27"/>
      <c r="AF306" s="27"/>
      <c r="AG306" s="27"/>
      <c r="AH306" s="27">
        <v>1</v>
      </c>
      <c r="AI306" s="55"/>
    </row>
    <row r="307" spans="1:35" ht="12" customHeight="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83">
        <v>1</v>
      </c>
      <c r="N307" s="84">
        <v>1</v>
      </c>
      <c r="O307" s="84">
        <v>1</v>
      </c>
      <c r="P307" s="84">
        <v>1</v>
      </c>
      <c r="Q307" s="84">
        <v>1</v>
      </c>
      <c r="R307" s="84">
        <v>1</v>
      </c>
      <c r="S307" s="84"/>
      <c r="T307" s="84">
        <v>1</v>
      </c>
      <c r="U307" s="84">
        <v>1</v>
      </c>
      <c r="V307" s="84">
        <v>1</v>
      </c>
      <c r="W307" s="84">
        <v>1</v>
      </c>
      <c r="X307" s="84">
        <v>1</v>
      </c>
      <c r="Y307" s="84">
        <v>1</v>
      </c>
      <c r="Z307" s="132" t="str">
        <f>VLOOKUP(A307,DB_CAL_Q1_Q4!$A$4:$P$1328,13)</f>
        <v>Gasóleo</v>
      </c>
      <c r="AA307" s="133" t="str">
        <f>VLOOKUP(A307,DB_ACS_Q1_Q4!$A$4:$AD$1328,13)</f>
        <v>Gasóleo</v>
      </c>
      <c r="AB307" s="134" t="str">
        <f>VLOOKUP(A307,DB_REF_Q1_Q4!$A$4:$AD$1328,13)</f>
        <v>Ninguno</v>
      </c>
      <c r="AC307" s="16"/>
      <c r="AD307" s="27"/>
      <c r="AE307" s="27"/>
      <c r="AF307" s="27"/>
      <c r="AG307" s="27"/>
      <c r="AH307" s="27">
        <v>1</v>
      </c>
      <c r="AI307" s="55"/>
    </row>
    <row r="308" spans="1:35" ht="12" customHeight="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83">
        <v>1</v>
      </c>
      <c r="N308" s="84">
        <v>1</v>
      </c>
      <c r="O308" s="84">
        <v>1</v>
      </c>
      <c r="P308" s="84">
        <v>1</v>
      </c>
      <c r="Q308" s="84">
        <v>1</v>
      </c>
      <c r="R308" s="84">
        <v>1</v>
      </c>
      <c r="S308" s="84"/>
      <c r="T308" s="84">
        <v>1</v>
      </c>
      <c r="U308" s="84">
        <v>1</v>
      </c>
      <c r="V308" s="84">
        <v>1</v>
      </c>
      <c r="W308" s="84">
        <v>1</v>
      </c>
      <c r="X308" s="84">
        <v>1</v>
      </c>
      <c r="Y308" s="84">
        <v>1</v>
      </c>
      <c r="Z308" s="132" t="str">
        <f>VLOOKUP(A308,DB_CAL_Q1_Q4!$A$4:$P$1328,13)</f>
        <v>Gas Natural</v>
      </c>
      <c r="AA308" s="133" t="str">
        <f>VLOOKUP(A308,DB_ACS_Q1_Q4!$A$4:$AD$1328,13)</f>
        <v>Gas Natural</v>
      </c>
      <c r="AB308" s="134" t="str">
        <f>VLOOKUP(A308,DB_REF_Q1_Q4!$A$4:$AD$1328,13)</f>
        <v>Ninguno</v>
      </c>
      <c r="AC308" s="16"/>
      <c r="AD308" s="27"/>
      <c r="AE308" s="27"/>
      <c r="AF308" s="27"/>
      <c r="AG308" s="27"/>
      <c r="AH308" s="27"/>
      <c r="AI308" s="55">
        <v>1</v>
      </c>
    </row>
    <row r="309" spans="1:35" ht="12" customHeight="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83">
        <v>1</v>
      </c>
      <c r="N309" s="84">
        <v>1</v>
      </c>
      <c r="O309" s="84">
        <v>1</v>
      </c>
      <c r="P309" s="84">
        <v>1</v>
      </c>
      <c r="Q309" s="84">
        <v>1</v>
      </c>
      <c r="R309" s="84">
        <v>1</v>
      </c>
      <c r="S309" s="84">
        <v>1</v>
      </c>
      <c r="T309" s="84">
        <v>1</v>
      </c>
      <c r="U309" s="84">
        <v>1</v>
      </c>
      <c r="V309" s="84">
        <v>1</v>
      </c>
      <c r="W309" s="84">
        <v>1</v>
      </c>
      <c r="X309" s="84">
        <v>1</v>
      </c>
      <c r="Y309" s="84"/>
      <c r="Z309" s="132" t="str">
        <f>VLOOKUP(A309,DB_CAL_Q1_Q4!$A$4:$P$1328,13)</f>
        <v>Gas Natural</v>
      </c>
      <c r="AA309" s="133" t="str">
        <f>VLOOKUP(A309,DB_ACS_Q1_Q4!$A$4:$AD$1328,13)</f>
        <v>Gas Natural</v>
      </c>
      <c r="AB309" s="134" t="str">
        <f>VLOOKUP(A309,DB_REF_Q1_Q4!$A$4:$AD$1328,13)</f>
        <v>Ninguno</v>
      </c>
      <c r="AC309" s="16"/>
      <c r="AD309" s="27"/>
      <c r="AE309" s="27"/>
      <c r="AF309" s="27">
        <v>1</v>
      </c>
      <c r="AG309" s="27"/>
      <c r="AH309" s="27"/>
      <c r="AI309" s="55"/>
    </row>
    <row r="310" spans="1:35" ht="12" customHeight="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83">
        <v>1</v>
      </c>
      <c r="N310" s="84">
        <v>1</v>
      </c>
      <c r="O310" s="84">
        <v>1</v>
      </c>
      <c r="P310" s="84">
        <v>1</v>
      </c>
      <c r="Q310" s="84">
        <v>1</v>
      </c>
      <c r="R310" s="84">
        <v>1</v>
      </c>
      <c r="S310" s="84">
        <v>1</v>
      </c>
      <c r="T310" s="84">
        <v>1</v>
      </c>
      <c r="U310" s="84">
        <v>1</v>
      </c>
      <c r="V310" s="84">
        <v>1</v>
      </c>
      <c r="W310" s="84">
        <v>1</v>
      </c>
      <c r="X310" s="84">
        <v>1</v>
      </c>
      <c r="Y310" s="84">
        <v>1</v>
      </c>
      <c r="Z310" s="132" t="str">
        <f>VLOOKUP(A310,DB_CAL_Q1_Q4!$A$4:$P$1328,13)</f>
        <v>Gas Natural</v>
      </c>
      <c r="AA310" s="133" t="str">
        <f>VLOOKUP(A310,DB_ACS_Q1_Q4!$A$4:$AD$1328,13)</f>
        <v>Gas Natural</v>
      </c>
      <c r="AB310" s="134" t="str">
        <f>VLOOKUP(A310,DB_REF_Q1_Q4!$A$4:$AD$1328,13)</f>
        <v>Ninguno</v>
      </c>
      <c r="AC310" s="16"/>
      <c r="AD310" s="27"/>
      <c r="AE310" s="27"/>
      <c r="AF310" s="27"/>
      <c r="AG310" s="27"/>
      <c r="AH310" s="27"/>
      <c r="AI310" s="55">
        <v>1</v>
      </c>
    </row>
    <row r="311" spans="1:35" ht="12" customHeight="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83">
        <v>1</v>
      </c>
      <c r="N311" s="84">
        <v>1</v>
      </c>
      <c r="O311" s="84">
        <v>1</v>
      </c>
      <c r="P311" s="84">
        <v>1</v>
      </c>
      <c r="Q311" s="84"/>
      <c r="R311" s="84"/>
      <c r="S311" s="84">
        <v>1</v>
      </c>
      <c r="T311" s="84">
        <v>1</v>
      </c>
      <c r="U311" s="84">
        <v>1</v>
      </c>
      <c r="V311" s="84">
        <v>1</v>
      </c>
      <c r="W311" s="84">
        <v>1</v>
      </c>
      <c r="X311" s="84">
        <v>1</v>
      </c>
      <c r="Y311" s="84">
        <v>1</v>
      </c>
      <c r="Z311" s="132" t="str">
        <f>VLOOKUP(A311,DB_CAL_Q1_Q4!$A$4:$P$1328,13)</f>
        <v>Bomba de calor aire</v>
      </c>
      <c r="AA311" s="133" t="str">
        <f>VLOOKUP(A311,DB_ACS_Q1_Q4!$A$4:$AD$1328,13)</f>
        <v>Electricidad</v>
      </c>
      <c r="AB311" s="134" t="str">
        <f>VLOOKUP(A311,DB_REF_Q1_Q4!$A$4:$AD$1328,13)</f>
        <v>Bomba de calor aire</v>
      </c>
      <c r="AC311" s="16"/>
      <c r="AD311" s="27"/>
      <c r="AE311" s="27"/>
      <c r="AF311" s="27"/>
      <c r="AG311" s="27"/>
      <c r="AH311" s="27">
        <v>1</v>
      </c>
      <c r="AI311" s="55"/>
    </row>
    <row r="312" spans="1:35" ht="12" customHeight="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83">
        <v>1</v>
      </c>
      <c r="N312" s="84">
        <v>1</v>
      </c>
      <c r="O312" s="84">
        <v>1</v>
      </c>
      <c r="P312" s="84">
        <v>1</v>
      </c>
      <c r="Q312" s="84">
        <v>1</v>
      </c>
      <c r="R312" s="84">
        <v>1</v>
      </c>
      <c r="S312" s="84">
        <v>1</v>
      </c>
      <c r="T312" s="84">
        <v>1</v>
      </c>
      <c r="U312" s="84"/>
      <c r="V312" s="84"/>
      <c r="W312" s="84">
        <v>1</v>
      </c>
      <c r="X312" s="84">
        <v>1</v>
      </c>
      <c r="Y312" s="84"/>
      <c r="Z312" s="132" t="str">
        <f>VLOOKUP(A312,DB_CAL_Q1_Q4!$A$4:$P$1328,13)</f>
        <v>Gasóleo</v>
      </c>
      <c r="AA312" s="133" t="str">
        <f>VLOOKUP(A312,DB_ACS_Q1_Q4!$A$4:$AD$1328,13)</f>
        <v>Gasóleo</v>
      </c>
      <c r="AB312" s="134" t="str">
        <f>VLOOKUP(A312,DB_REF_Q1_Q4!$A$4:$AD$1328,13)</f>
        <v>Ninguno</v>
      </c>
      <c r="AC312" s="16">
        <v>1</v>
      </c>
      <c r="AD312" s="27"/>
      <c r="AE312" s="27"/>
      <c r="AF312" s="27"/>
      <c r="AG312" s="27"/>
      <c r="AH312" s="27"/>
      <c r="AI312" s="55"/>
    </row>
    <row r="313" spans="1:35" ht="12" customHeight="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83">
        <v>1</v>
      </c>
      <c r="N313" s="84">
        <v>1</v>
      </c>
      <c r="O313" s="84">
        <v>1</v>
      </c>
      <c r="P313" s="84">
        <v>1</v>
      </c>
      <c r="Q313" s="84">
        <v>1</v>
      </c>
      <c r="R313" s="84">
        <v>1</v>
      </c>
      <c r="S313" s="84"/>
      <c r="T313" s="84">
        <v>1</v>
      </c>
      <c r="U313" s="84">
        <v>1</v>
      </c>
      <c r="V313" s="84">
        <v>1</v>
      </c>
      <c r="W313" s="84">
        <v>1</v>
      </c>
      <c r="X313" s="84">
        <v>1</v>
      </c>
      <c r="Y313" s="84"/>
      <c r="Z313" s="132" t="str">
        <f>VLOOKUP(A313,DB_CAL_Q1_Q4!$A$4:$P$1328,13)</f>
        <v>Gas Natural</v>
      </c>
      <c r="AA313" s="133" t="str">
        <f>VLOOKUP(A313,DB_ACS_Q1_Q4!$A$4:$AD$1328,13)</f>
        <v>Gas Natural</v>
      </c>
      <c r="AB313" s="134" t="str">
        <f>VLOOKUP(A313,DB_REF_Q1_Q4!$A$4:$AD$1328,13)</f>
        <v>Ninguno</v>
      </c>
      <c r="AC313" s="16"/>
      <c r="AD313" s="27"/>
      <c r="AE313" s="27"/>
      <c r="AF313" s="27"/>
      <c r="AG313" s="27"/>
      <c r="AH313" s="27">
        <v>1</v>
      </c>
      <c r="AI313" s="55"/>
    </row>
    <row r="314" spans="1:35" ht="12" customHeight="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83">
        <v>1</v>
      </c>
      <c r="N314" s="84">
        <v>1</v>
      </c>
      <c r="O314" s="84">
        <v>1</v>
      </c>
      <c r="P314" s="84">
        <v>1</v>
      </c>
      <c r="Q314" s="84">
        <v>1</v>
      </c>
      <c r="R314" s="84"/>
      <c r="S314" s="84">
        <v>1</v>
      </c>
      <c r="T314" s="84"/>
      <c r="U314" s="84">
        <v>1</v>
      </c>
      <c r="V314" s="84">
        <v>1</v>
      </c>
      <c r="W314" s="84">
        <v>1</v>
      </c>
      <c r="X314" s="84">
        <v>1</v>
      </c>
      <c r="Y314" s="84">
        <v>1</v>
      </c>
      <c r="Z314" s="132" t="str">
        <f>VLOOKUP(A314,DB_CAL_Q1_Q4!$A$4:$P$1328,13)</f>
        <v>Gas Natural</v>
      </c>
      <c r="AA314" s="133" t="str">
        <f>VLOOKUP(A314,DB_ACS_Q1_Q4!$A$4:$AD$1328,13)</f>
        <v>Gas Natural</v>
      </c>
      <c r="AB314" s="134" t="str">
        <f>VLOOKUP(A314,DB_REF_Q1_Q4!$A$4:$AD$1328,13)</f>
        <v>Ninguno</v>
      </c>
      <c r="AC314" s="16"/>
      <c r="AD314" s="27"/>
      <c r="AE314" s="27"/>
      <c r="AF314" s="27"/>
      <c r="AG314" s="27"/>
      <c r="AH314" s="27"/>
      <c r="AI314" s="55">
        <v>1</v>
      </c>
    </row>
    <row r="315" spans="1:35" ht="12" customHeight="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83">
        <v>1</v>
      </c>
      <c r="N315" s="84">
        <v>1</v>
      </c>
      <c r="O315" s="84">
        <v>1</v>
      </c>
      <c r="P315" s="84">
        <v>1</v>
      </c>
      <c r="Q315" s="84">
        <v>1</v>
      </c>
      <c r="R315" s="84">
        <v>1</v>
      </c>
      <c r="S315" s="84">
        <v>1</v>
      </c>
      <c r="T315" s="84">
        <v>1</v>
      </c>
      <c r="U315" s="84">
        <v>1</v>
      </c>
      <c r="V315" s="84">
        <v>1</v>
      </c>
      <c r="W315" s="84">
        <v>1</v>
      </c>
      <c r="X315" s="84">
        <v>1</v>
      </c>
      <c r="Y315" s="84"/>
      <c r="Z315" s="132" t="str">
        <f>VLOOKUP(A315,DB_CAL_Q1_Q4!$A$4:$P$1328,13)</f>
        <v>Bomba de calor aire</v>
      </c>
      <c r="AA315" s="133" t="str">
        <f>VLOOKUP(A315,DB_ACS_Q1_Q4!$A$4:$AD$1328,13)</f>
        <v>Electricidad</v>
      </c>
      <c r="AB315" s="134" t="str">
        <f>VLOOKUP(A315,DB_REF_Q1_Q4!$A$4:$AD$1328,13)</f>
        <v>Bomba de calor aire</v>
      </c>
      <c r="AC315" s="16"/>
      <c r="AD315" s="27"/>
      <c r="AE315" s="27"/>
      <c r="AF315" s="27"/>
      <c r="AG315" s="27"/>
      <c r="AH315" s="27">
        <v>1</v>
      </c>
      <c r="AI315" s="55"/>
    </row>
    <row r="316" spans="1:35" ht="12" customHeight="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83">
        <v>1</v>
      </c>
      <c r="N316" s="84">
        <v>1</v>
      </c>
      <c r="O316" s="84">
        <v>1</v>
      </c>
      <c r="P316" s="84">
        <v>1</v>
      </c>
      <c r="Q316" s="84">
        <v>1</v>
      </c>
      <c r="R316" s="84">
        <v>1</v>
      </c>
      <c r="S316" s="84"/>
      <c r="T316" s="84">
        <v>1</v>
      </c>
      <c r="U316" s="84">
        <v>1</v>
      </c>
      <c r="V316" s="84">
        <v>1</v>
      </c>
      <c r="W316" s="84">
        <v>1</v>
      </c>
      <c r="X316" s="84">
        <v>1</v>
      </c>
      <c r="Y316" s="84"/>
      <c r="Z316" s="132" t="str">
        <f>VLOOKUP(A316,DB_CAL_Q1_Q4!$A$4:$P$1328,13)</f>
        <v>Gas Natural</v>
      </c>
      <c r="AA316" s="133" t="str">
        <f>VLOOKUP(A316,DB_ACS_Q1_Q4!$A$4:$AD$1328,13)</f>
        <v>Gas Natural</v>
      </c>
      <c r="AB316" s="134" t="str">
        <f>VLOOKUP(A316,DB_REF_Q1_Q4!$A$4:$AD$1328,13)</f>
        <v>Ninguno</v>
      </c>
      <c r="AC316" s="16"/>
      <c r="AD316" s="27"/>
      <c r="AE316" s="27"/>
      <c r="AF316" s="27"/>
      <c r="AG316" s="27"/>
      <c r="AH316" s="27">
        <v>1</v>
      </c>
      <c r="AI316" s="55"/>
    </row>
    <row r="317" spans="1:35" ht="12" customHeight="1">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83">
        <v>1</v>
      </c>
      <c r="N317" s="84">
        <v>1</v>
      </c>
      <c r="O317" s="84">
        <v>1</v>
      </c>
      <c r="P317" s="84">
        <v>1</v>
      </c>
      <c r="Q317" s="84">
        <v>1</v>
      </c>
      <c r="R317" s="84">
        <v>1</v>
      </c>
      <c r="S317" s="84">
        <v>1</v>
      </c>
      <c r="T317" s="84">
        <v>1</v>
      </c>
      <c r="U317" s="84">
        <v>1</v>
      </c>
      <c r="V317" s="84">
        <v>1</v>
      </c>
      <c r="W317" s="84">
        <v>1</v>
      </c>
      <c r="X317" s="84">
        <v>1</v>
      </c>
      <c r="Y317" s="84"/>
      <c r="Z317" s="132" t="str">
        <f>VLOOKUP(A317,DB_CAL_Q1_Q4!$A$4:$P$1328,13)</f>
        <v>Gas Natural</v>
      </c>
      <c r="AA317" s="133" t="str">
        <f>VLOOKUP(A317,DB_ACS_Q1_Q4!$A$4:$AD$1328,13)</f>
        <v>Gas Natural</v>
      </c>
      <c r="AB317" s="134" t="str">
        <f>VLOOKUP(A317,DB_REF_Q1_Q4!$A$4:$AD$1328,13)</f>
        <v>AC Eléctrico</v>
      </c>
      <c r="AC317" s="16"/>
      <c r="AD317" s="27"/>
      <c r="AE317" s="27"/>
      <c r="AF317" s="27"/>
      <c r="AG317" s="27"/>
      <c r="AH317" s="27"/>
      <c r="AI317" s="55">
        <v>1</v>
      </c>
    </row>
    <row r="318" spans="1:35" ht="12" customHeight="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83">
        <v>1</v>
      </c>
      <c r="N318" s="84">
        <v>1</v>
      </c>
      <c r="O318" s="84">
        <v>1</v>
      </c>
      <c r="P318" s="84">
        <v>1</v>
      </c>
      <c r="Q318" s="84">
        <v>1</v>
      </c>
      <c r="R318" s="84">
        <v>1</v>
      </c>
      <c r="S318" s="84">
        <v>1</v>
      </c>
      <c r="T318" s="84">
        <v>1</v>
      </c>
      <c r="U318" s="84">
        <v>1</v>
      </c>
      <c r="V318" s="84">
        <v>1</v>
      </c>
      <c r="W318" s="84">
        <v>1</v>
      </c>
      <c r="X318" s="84">
        <v>1</v>
      </c>
      <c r="Y318" s="84">
        <v>1</v>
      </c>
      <c r="Z318" s="132" t="str">
        <f>VLOOKUP(A318,DB_CAL_Q1_Q4!$A$4:$P$1328,13)</f>
        <v>Gas Natural</v>
      </c>
      <c r="AA318" s="133" t="str">
        <f>VLOOKUP(A318,DB_ACS_Q1_Q4!$A$4:$AD$1328,13)</f>
        <v>Gas Natural</v>
      </c>
      <c r="AB318" s="134" t="str">
        <f>VLOOKUP(A318,DB_REF_Q1_Q4!$A$4:$AD$1328,13)</f>
        <v>Ninguno</v>
      </c>
      <c r="AC318" s="16"/>
      <c r="AD318" s="27"/>
      <c r="AE318" s="27"/>
      <c r="AF318" s="27"/>
      <c r="AG318" s="27"/>
      <c r="AH318" s="27">
        <v>1</v>
      </c>
      <c r="AI318" s="55"/>
    </row>
    <row r="319" spans="1:35" ht="12" customHeight="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83">
        <v>1</v>
      </c>
      <c r="N319" s="84">
        <v>1</v>
      </c>
      <c r="O319" s="84">
        <v>1</v>
      </c>
      <c r="P319" s="84">
        <v>1</v>
      </c>
      <c r="Q319" s="84">
        <v>1</v>
      </c>
      <c r="R319" s="84">
        <v>1</v>
      </c>
      <c r="S319" s="84">
        <v>1</v>
      </c>
      <c r="T319" s="84">
        <v>1</v>
      </c>
      <c r="U319" s="84">
        <v>1</v>
      </c>
      <c r="V319" s="84">
        <v>1</v>
      </c>
      <c r="W319" s="84">
        <v>1</v>
      </c>
      <c r="X319" s="84">
        <v>1</v>
      </c>
      <c r="Y319" s="84"/>
      <c r="Z319" s="132" t="str">
        <f>VLOOKUP(A319,DB_CAL_Q1_Q4!$A$4:$P$1328,13)</f>
        <v>Ninguna</v>
      </c>
      <c r="AA319" s="133" t="str">
        <f>VLOOKUP(A319,DB_ACS_Q1_Q4!$A$4:$AD$1328,13)</f>
        <v>Electricidad</v>
      </c>
      <c r="AB319" s="134" t="str">
        <f>VLOOKUP(A319,DB_REF_Q1_Q4!$A$4:$AD$1328,13)</f>
        <v>Ninguno</v>
      </c>
      <c r="AC319" s="16"/>
      <c r="AD319" s="27"/>
      <c r="AE319" s="27"/>
      <c r="AF319" s="27"/>
      <c r="AG319" s="27"/>
      <c r="AH319" s="27"/>
      <c r="AI319" s="55">
        <v>1</v>
      </c>
    </row>
    <row r="320" spans="1:35" ht="12" customHeight="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83">
        <v>1</v>
      </c>
      <c r="N320" s="84">
        <v>1</v>
      </c>
      <c r="O320" s="84">
        <v>1</v>
      </c>
      <c r="P320" s="84">
        <v>1</v>
      </c>
      <c r="Q320" s="84">
        <v>1</v>
      </c>
      <c r="R320" s="84">
        <v>1</v>
      </c>
      <c r="S320" s="84">
        <v>1</v>
      </c>
      <c r="T320" s="84">
        <v>1</v>
      </c>
      <c r="U320" s="84">
        <v>1</v>
      </c>
      <c r="V320" s="84">
        <v>1</v>
      </c>
      <c r="W320" s="84">
        <v>1</v>
      </c>
      <c r="X320" s="84">
        <v>1</v>
      </c>
      <c r="Y320" s="84">
        <v>1</v>
      </c>
      <c r="Z320" s="132" t="str">
        <f>VLOOKUP(A320,DB_CAL_Q1_Q4!$A$4:$P$1328,13)</f>
        <v>Gas Natural</v>
      </c>
      <c r="AA320" s="133" t="str">
        <f>VLOOKUP(A320,DB_ACS_Q1_Q4!$A$4:$AD$1328,13)</f>
        <v>Solar Térmica</v>
      </c>
      <c r="AB320" s="134" t="str">
        <f>VLOOKUP(A320,DB_REF_Q1_Q4!$A$4:$AD$1328,13)</f>
        <v>Ninguno</v>
      </c>
      <c r="AC320" s="16">
        <v>1</v>
      </c>
      <c r="AD320" s="27"/>
      <c r="AE320" s="27"/>
      <c r="AF320" s="27"/>
      <c r="AG320" s="27"/>
      <c r="AH320" s="27"/>
      <c r="AI320" s="55"/>
    </row>
    <row r="321" spans="1:35" ht="12" customHeight="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83">
        <v>1</v>
      </c>
      <c r="N321" s="84">
        <v>1</v>
      </c>
      <c r="O321" s="84">
        <v>1</v>
      </c>
      <c r="P321" s="84">
        <v>1</v>
      </c>
      <c r="Q321" s="84">
        <v>1</v>
      </c>
      <c r="R321" s="84">
        <v>1</v>
      </c>
      <c r="S321" s="84"/>
      <c r="T321" s="84">
        <v>1</v>
      </c>
      <c r="U321" s="84">
        <v>1</v>
      </c>
      <c r="V321" s="84">
        <v>1</v>
      </c>
      <c r="W321" s="84">
        <v>1</v>
      </c>
      <c r="X321" s="84">
        <v>1</v>
      </c>
      <c r="Y321" s="84">
        <v>1</v>
      </c>
      <c r="Z321" s="132" t="str">
        <f>VLOOKUP(A321,DB_CAL_Q1_Q4!$A$4:$P$1328,13)</f>
        <v>Gas Natural</v>
      </c>
      <c r="AA321" s="133" t="str">
        <f>VLOOKUP(A321,DB_ACS_Q1_Q4!$A$4:$AD$1328,13)</f>
        <v>Gas Natural</v>
      </c>
      <c r="AB321" s="134" t="str">
        <f>VLOOKUP(A321,DB_REF_Q1_Q4!$A$4:$AD$1328,13)</f>
        <v>Ninguno</v>
      </c>
      <c r="AC321" s="16"/>
      <c r="AD321" s="27"/>
      <c r="AE321" s="27"/>
      <c r="AF321" s="27"/>
      <c r="AG321" s="27"/>
      <c r="AH321" s="27"/>
      <c r="AI321" s="55">
        <v>1</v>
      </c>
    </row>
    <row r="322" spans="1:35" ht="12" customHeight="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83">
        <v>1</v>
      </c>
      <c r="N322" s="84">
        <v>1</v>
      </c>
      <c r="O322" s="84">
        <v>1</v>
      </c>
      <c r="P322" s="84">
        <v>1</v>
      </c>
      <c r="Q322" s="84">
        <v>1</v>
      </c>
      <c r="R322" s="84">
        <v>1</v>
      </c>
      <c r="S322" s="84"/>
      <c r="T322" s="84">
        <v>1</v>
      </c>
      <c r="U322" s="84">
        <v>1</v>
      </c>
      <c r="V322" s="84">
        <v>1</v>
      </c>
      <c r="W322" s="84">
        <v>1</v>
      </c>
      <c r="X322" s="84"/>
      <c r="Y322" s="84">
        <v>1</v>
      </c>
      <c r="Z322" s="132" t="str">
        <f>VLOOKUP(A322,DB_CAL_Q1_Q4!$A$4:$P$1328,13)</f>
        <v>GLP</v>
      </c>
      <c r="AA322" s="133" t="str">
        <f>VLOOKUP(A322,DB_ACS_Q1_Q4!$A$4:$AD$1328,13)</f>
        <v>GLP</v>
      </c>
      <c r="AB322" s="134" t="str">
        <f>VLOOKUP(A322,DB_REF_Q1_Q4!$A$4:$AD$1328,13)</f>
        <v>Ninguno</v>
      </c>
      <c r="AC322" s="16"/>
      <c r="AD322" s="27"/>
      <c r="AE322" s="27"/>
      <c r="AF322" s="27"/>
      <c r="AG322" s="27"/>
      <c r="AH322" s="27">
        <v>1</v>
      </c>
      <c r="AI322" s="55"/>
    </row>
    <row r="323" spans="1:35" ht="12" customHeight="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83">
        <v>1</v>
      </c>
      <c r="N323" s="84">
        <v>1</v>
      </c>
      <c r="O323" s="84">
        <v>1</v>
      </c>
      <c r="P323" s="84">
        <v>1</v>
      </c>
      <c r="Q323" s="84">
        <v>1</v>
      </c>
      <c r="R323" s="84">
        <v>1</v>
      </c>
      <c r="S323" s="84">
        <v>1</v>
      </c>
      <c r="T323" s="84">
        <v>1</v>
      </c>
      <c r="U323" s="84">
        <v>1</v>
      </c>
      <c r="V323" s="84">
        <v>1</v>
      </c>
      <c r="W323" s="84">
        <v>1</v>
      </c>
      <c r="X323" s="84">
        <v>1</v>
      </c>
      <c r="Y323" s="84">
        <v>1</v>
      </c>
      <c r="Z323" s="132" t="str">
        <f>VLOOKUP(A323,DB_CAL_Q1_Q4!$A$4:$P$1328,13)</f>
        <v>Gasóleo</v>
      </c>
      <c r="AA323" s="133" t="str">
        <f>VLOOKUP(A323,DB_ACS_Q1_Q4!$A$4:$AD$1328,13)</f>
        <v>Gasóleo</v>
      </c>
      <c r="AB323" s="134" t="str">
        <f>VLOOKUP(A323,DB_REF_Q1_Q4!$A$4:$AD$1328,13)</f>
        <v>Ninguno</v>
      </c>
      <c r="AC323" s="16"/>
      <c r="AD323" s="27">
        <v>1</v>
      </c>
      <c r="AE323" s="27"/>
      <c r="AF323" s="27"/>
      <c r="AG323" s="27"/>
      <c r="AH323" s="27"/>
      <c r="AI323" s="55"/>
    </row>
    <row r="324" spans="1:35" ht="12" customHeight="1">
      <c r="A324" s="10">
        <v>320</v>
      </c>
      <c r="B324" s="98" t="s">
        <v>173</v>
      </c>
      <c r="C324" s="98" t="s">
        <v>168</v>
      </c>
      <c r="D324" s="11" t="s">
        <v>51</v>
      </c>
      <c r="E324" s="11" t="s">
        <v>304</v>
      </c>
      <c r="F324" s="12" t="s">
        <v>49</v>
      </c>
      <c r="G324" s="12" t="s">
        <v>310</v>
      </c>
      <c r="H324" s="12" t="s">
        <v>306</v>
      </c>
      <c r="I324" s="103" t="s">
        <v>504</v>
      </c>
      <c r="J324" s="12" t="str">
        <f t="shared" ref="J324:J340" si="17">"≥17h"</f>
        <v>≥17h</v>
      </c>
      <c r="K324" s="12" t="s">
        <v>512</v>
      </c>
      <c r="L324" s="69" t="s">
        <v>520</v>
      </c>
      <c r="M324" s="83">
        <v>1</v>
      </c>
      <c r="N324" s="84">
        <v>1</v>
      </c>
      <c r="O324" s="84">
        <v>1</v>
      </c>
      <c r="P324" s="84">
        <v>1</v>
      </c>
      <c r="Q324" s="84">
        <v>1</v>
      </c>
      <c r="R324" s="84">
        <v>1</v>
      </c>
      <c r="S324" s="84">
        <v>1</v>
      </c>
      <c r="T324" s="84">
        <v>1</v>
      </c>
      <c r="U324" s="84"/>
      <c r="V324" s="84">
        <v>1</v>
      </c>
      <c r="W324" s="84">
        <v>1</v>
      </c>
      <c r="X324" s="84">
        <v>1</v>
      </c>
      <c r="Y324" s="84"/>
      <c r="Z324" s="132" t="str">
        <f>VLOOKUP(A324,DB_CAL_Q1_Q4!$A$4:$P$1328,13)</f>
        <v>Electricidad</v>
      </c>
      <c r="AA324" s="133" t="str">
        <f>VLOOKUP(A324,DB_ACS_Q1_Q4!$A$4:$AD$1328,13)</f>
        <v>Gas Natural</v>
      </c>
      <c r="AB324" s="134" t="str">
        <f>VLOOKUP(A324,DB_REF_Q1_Q4!$A$4:$AD$1328,13)</f>
        <v>Ninguno</v>
      </c>
      <c r="AC324" s="16"/>
      <c r="AD324" s="27"/>
      <c r="AE324" s="27"/>
      <c r="AF324" s="27"/>
      <c r="AG324" s="27"/>
      <c r="AH324" s="27">
        <v>1</v>
      </c>
      <c r="AI324" s="55"/>
    </row>
    <row r="325" spans="1:35" ht="12" customHeight="1">
      <c r="A325" s="10">
        <v>321</v>
      </c>
      <c r="B325" s="98" t="s">
        <v>287</v>
      </c>
      <c r="C325" s="98" t="s">
        <v>281</v>
      </c>
      <c r="D325" s="11" t="s">
        <v>52</v>
      </c>
      <c r="E325" s="11" t="s">
        <v>304</v>
      </c>
      <c r="F325" s="12" t="s">
        <v>49</v>
      </c>
      <c r="G325" s="11" t="s">
        <v>511</v>
      </c>
      <c r="H325" s="12" t="s">
        <v>307</v>
      </c>
      <c r="I325" s="11" t="s">
        <v>507</v>
      </c>
      <c r="J325" s="12" t="str">
        <f t="shared" si="17"/>
        <v>≥17h</v>
      </c>
      <c r="K325" s="12" t="s">
        <v>47</v>
      </c>
      <c r="L325" s="69" t="s">
        <v>519</v>
      </c>
      <c r="M325" s="83">
        <v>1</v>
      </c>
      <c r="N325" s="84">
        <v>1</v>
      </c>
      <c r="O325" s="84">
        <v>1</v>
      </c>
      <c r="P325" s="84">
        <v>1</v>
      </c>
      <c r="Q325" s="84">
        <v>1</v>
      </c>
      <c r="R325" s="84">
        <v>1</v>
      </c>
      <c r="S325" s="84">
        <v>1</v>
      </c>
      <c r="T325" s="84">
        <v>1</v>
      </c>
      <c r="U325" s="84">
        <v>1</v>
      </c>
      <c r="V325" s="84">
        <v>1</v>
      </c>
      <c r="W325" s="84">
        <v>1</v>
      </c>
      <c r="X325" s="84">
        <v>1</v>
      </c>
      <c r="Y325" s="84">
        <v>1</v>
      </c>
      <c r="Z325" s="132" t="str">
        <f>VLOOKUP(A325,DB_CAL_Q1_Q4!$A$4:$P$1328,13)</f>
        <v>Gasóleo</v>
      </c>
      <c r="AA325" s="133" t="str">
        <f>VLOOKUP(A325,DB_ACS_Q1_Q4!$A$4:$AD$1328,13)</f>
        <v>Gasóleo</v>
      </c>
      <c r="AB325" s="134" t="str">
        <f>VLOOKUP(A325,DB_REF_Q1_Q4!$A$4:$AD$1328,13)</f>
        <v>Ninguno</v>
      </c>
      <c r="AC325" s="16"/>
      <c r="AD325" s="27"/>
      <c r="AE325" s="27"/>
      <c r="AF325" s="27"/>
      <c r="AG325" s="27"/>
      <c r="AH325" s="27"/>
      <c r="AI325" s="55">
        <v>1</v>
      </c>
    </row>
    <row r="326" spans="1:35" ht="12" customHeight="1">
      <c r="A326" s="10">
        <v>322</v>
      </c>
      <c r="B326" s="98" t="s">
        <v>292</v>
      </c>
      <c r="C326" s="98" t="s">
        <v>292</v>
      </c>
      <c r="D326" s="11" t="s">
        <v>52</v>
      </c>
      <c r="E326" s="11" t="s">
        <v>303</v>
      </c>
      <c r="F326" s="12" t="s">
        <v>49</v>
      </c>
      <c r="G326" s="12" t="s">
        <v>310</v>
      </c>
      <c r="H326" s="12" t="s">
        <v>306</v>
      </c>
      <c r="I326" s="12" t="s">
        <v>505</v>
      </c>
      <c r="J326" s="12" t="str">
        <f t="shared" si="17"/>
        <v>≥17h</v>
      </c>
      <c r="K326" s="12" t="s">
        <v>47</v>
      </c>
      <c r="L326" s="69" t="s">
        <v>518</v>
      </c>
      <c r="M326" s="83">
        <v>1</v>
      </c>
      <c r="N326" s="84"/>
      <c r="O326" s="84">
        <v>1</v>
      </c>
      <c r="P326" s="84">
        <v>1</v>
      </c>
      <c r="Q326" s="84">
        <v>1</v>
      </c>
      <c r="R326" s="84">
        <v>1</v>
      </c>
      <c r="S326" s="84">
        <v>1</v>
      </c>
      <c r="T326" s="84"/>
      <c r="U326" s="84">
        <v>1</v>
      </c>
      <c r="V326" s="84">
        <v>1</v>
      </c>
      <c r="W326" s="84">
        <v>1</v>
      </c>
      <c r="X326" s="84"/>
      <c r="Y326" s="84">
        <v>1</v>
      </c>
      <c r="Z326" s="132" t="str">
        <f>VLOOKUP(A326,DB_CAL_Q1_Q4!$A$4:$P$1328,13)</f>
        <v>Bomba de calor aire</v>
      </c>
      <c r="AA326" s="133" t="str">
        <f>VLOOKUP(A326,DB_ACS_Q1_Q4!$A$4:$AD$1328,13)</f>
        <v>Electricidad</v>
      </c>
      <c r="AB326" s="134" t="str">
        <f>VLOOKUP(A326,DB_REF_Q1_Q4!$A$4:$AD$1328,13)</f>
        <v>Bomba de calor aire</v>
      </c>
      <c r="AC326" s="16"/>
      <c r="AD326" s="27"/>
      <c r="AE326" s="27"/>
      <c r="AF326" s="27"/>
      <c r="AG326" s="27"/>
      <c r="AH326" s="27"/>
      <c r="AI326" s="55">
        <v>1</v>
      </c>
    </row>
    <row r="327" spans="1:35" ht="12" customHeight="1">
      <c r="A327" s="10">
        <v>323</v>
      </c>
      <c r="B327" s="98" t="s">
        <v>287</v>
      </c>
      <c r="C327" s="98" t="s">
        <v>281</v>
      </c>
      <c r="D327" s="11" t="s">
        <v>52</v>
      </c>
      <c r="E327" s="11" t="s">
        <v>303</v>
      </c>
      <c r="F327" s="12" t="s">
        <v>50</v>
      </c>
      <c r="G327" s="11" t="s">
        <v>511</v>
      </c>
      <c r="H327" s="12" t="s">
        <v>307</v>
      </c>
      <c r="I327" s="11" t="s">
        <v>504</v>
      </c>
      <c r="J327" s="12" t="str">
        <f t="shared" si="17"/>
        <v>≥17h</v>
      </c>
      <c r="K327" s="12" t="s">
        <v>513</v>
      </c>
      <c r="L327" s="69" t="s">
        <v>519</v>
      </c>
      <c r="M327" s="83">
        <v>1</v>
      </c>
      <c r="N327" s="84">
        <v>1</v>
      </c>
      <c r="O327" s="84">
        <v>1</v>
      </c>
      <c r="P327" s="84">
        <v>1</v>
      </c>
      <c r="Q327" s="84">
        <v>1</v>
      </c>
      <c r="R327" s="84">
        <v>1</v>
      </c>
      <c r="S327" s="84"/>
      <c r="T327" s="84">
        <v>1</v>
      </c>
      <c r="U327" s="84">
        <v>1</v>
      </c>
      <c r="V327" s="84">
        <v>1</v>
      </c>
      <c r="W327" s="84"/>
      <c r="X327" s="84">
        <v>1</v>
      </c>
      <c r="Y327" s="84">
        <v>1</v>
      </c>
      <c r="Z327" s="132" t="str">
        <f>VLOOKUP(A327,DB_CAL_Q1_Q4!$A$4:$P$1328,13)</f>
        <v>Gasóleo</v>
      </c>
      <c r="AA327" s="133" t="str">
        <f>VLOOKUP(A327,DB_ACS_Q1_Q4!$A$4:$AD$1328,13)</f>
        <v>Gasóleo</v>
      </c>
      <c r="AB327" s="134" t="str">
        <f>VLOOKUP(A327,DB_REF_Q1_Q4!$A$4:$AD$1328,13)</f>
        <v>Ninguno</v>
      </c>
      <c r="AC327" s="16"/>
      <c r="AD327" s="27">
        <v>1</v>
      </c>
      <c r="AE327" s="27"/>
      <c r="AF327" s="27"/>
      <c r="AG327" s="27"/>
      <c r="AH327" s="27"/>
      <c r="AI327" s="55"/>
    </row>
    <row r="328" spans="1:35" ht="12" customHeight="1">
      <c r="A328" s="10">
        <v>324</v>
      </c>
      <c r="B328" s="98" t="s">
        <v>173</v>
      </c>
      <c r="C328" s="98" t="s">
        <v>168</v>
      </c>
      <c r="D328" s="11" t="s">
        <v>52</v>
      </c>
      <c r="E328" s="11" t="s">
        <v>304</v>
      </c>
      <c r="F328" s="12" t="s">
        <v>49</v>
      </c>
      <c r="G328" s="12" t="s">
        <v>310</v>
      </c>
      <c r="H328" s="12" t="s">
        <v>306</v>
      </c>
      <c r="I328" s="11" t="s">
        <v>504</v>
      </c>
      <c r="J328" s="12" t="str">
        <f t="shared" si="17"/>
        <v>≥17h</v>
      </c>
      <c r="K328" s="12" t="s">
        <v>47</v>
      </c>
      <c r="L328" s="69" t="s">
        <v>520</v>
      </c>
      <c r="M328" s="83">
        <v>1</v>
      </c>
      <c r="N328" s="84">
        <v>1</v>
      </c>
      <c r="O328" s="84">
        <v>1</v>
      </c>
      <c r="P328" s="84">
        <v>1</v>
      </c>
      <c r="Q328" s="84">
        <v>1</v>
      </c>
      <c r="R328" s="84">
        <v>1</v>
      </c>
      <c r="S328" s="84"/>
      <c r="T328" s="84">
        <v>1</v>
      </c>
      <c r="U328" s="84"/>
      <c r="V328" s="84">
        <v>1</v>
      </c>
      <c r="W328" s="84">
        <v>1</v>
      </c>
      <c r="X328" s="84">
        <v>1</v>
      </c>
      <c r="Y328" s="84">
        <v>1</v>
      </c>
      <c r="Z328" s="132" t="str">
        <f>VLOOKUP(A328,DB_CAL_Q1_Q4!$A$4:$P$1328,13)</f>
        <v>Electricidad</v>
      </c>
      <c r="AA328" s="133" t="str">
        <f>VLOOKUP(A328,DB_ACS_Q1_Q4!$A$4:$AD$1328,13)</f>
        <v>Electricidad</v>
      </c>
      <c r="AB328" s="134" t="str">
        <f>VLOOKUP(A328,DB_REF_Q1_Q4!$A$4:$AD$1328,13)</f>
        <v>Ninguno</v>
      </c>
      <c r="AC328" s="16"/>
      <c r="AD328" s="27"/>
      <c r="AE328" s="27"/>
      <c r="AF328" s="27"/>
      <c r="AG328" s="27"/>
      <c r="AH328" s="27"/>
      <c r="AI328" s="55">
        <v>1</v>
      </c>
    </row>
    <row r="329" spans="1:35" ht="12" customHeight="1">
      <c r="A329" s="10">
        <v>325</v>
      </c>
      <c r="B329" s="98" t="s">
        <v>238</v>
      </c>
      <c r="C329" s="98" t="s">
        <v>238</v>
      </c>
      <c r="D329" s="11" t="s">
        <v>52</v>
      </c>
      <c r="E329" s="11" t="s">
        <v>303</v>
      </c>
      <c r="F329" s="12" t="s">
        <v>49</v>
      </c>
      <c r="G329" s="12" t="s">
        <v>310</v>
      </c>
      <c r="H329" s="12" t="s">
        <v>306</v>
      </c>
      <c r="I329" s="11" t="s">
        <v>504</v>
      </c>
      <c r="J329" s="12" t="str">
        <f t="shared" si="17"/>
        <v>≥17h</v>
      </c>
      <c r="K329" s="12" t="s">
        <v>512</v>
      </c>
      <c r="L329" s="69" t="s">
        <v>519</v>
      </c>
      <c r="M329" s="83">
        <v>1</v>
      </c>
      <c r="N329" s="84">
        <v>1</v>
      </c>
      <c r="O329" s="84">
        <v>1</v>
      </c>
      <c r="P329" s="84">
        <v>1</v>
      </c>
      <c r="Q329" s="84">
        <v>1</v>
      </c>
      <c r="R329" s="84">
        <v>1</v>
      </c>
      <c r="S329" s="84">
        <v>1</v>
      </c>
      <c r="T329" s="84">
        <v>1</v>
      </c>
      <c r="U329" s="84">
        <v>1</v>
      </c>
      <c r="V329" s="84">
        <v>1</v>
      </c>
      <c r="W329" s="84">
        <v>1</v>
      </c>
      <c r="X329" s="84">
        <v>1</v>
      </c>
      <c r="Y329" s="84">
        <v>1</v>
      </c>
      <c r="Z329" s="132" t="str">
        <f>VLOOKUP(A329,DB_CAL_Q1_Q4!$A$4:$P$1328,13)</f>
        <v>Gas Natural</v>
      </c>
      <c r="AA329" s="133" t="str">
        <f>VLOOKUP(A329,DB_ACS_Q1_Q4!$A$4:$AD$1328,13)</f>
        <v>Gas Natural</v>
      </c>
      <c r="AB329" s="134" t="str">
        <f>VLOOKUP(A329,DB_REF_Q1_Q4!$A$4:$AD$1328,13)</f>
        <v>Ninguno</v>
      </c>
      <c r="AC329" s="16"/>
      <c r="AD329" s="27"/>
      <c r="AE329" s="27"/>
      <c r="AF329" s="27"/>
      <c r="AG329" s="27"/>
      <c r="AH329" s="27">
        <v>1</v>
      </c>
      <c r="AI329" s="55"/>
    </row>
    <row r="330" spans="1:35" ht="12" customHeight="1">
      <c r="A330" s="10">
        <v>326</v>
      </c>
      <c r="B330" s="98" t="s">
        <v>287</v>
      </c>
      <c r="C330" s="98" t="s">
        <v>281</v>
      </c>
      <c r="D330" s="11" t="s">
        <v>52</v>
      </c>
      <c r="E330" s="11" t="s">
        <v>304</v>
      </c>
      <c r="F330" s="12" t="s">
        <v>49</v>
      </c>
      <c r="G330" s="11" t="s">
        <v>511</v>
      </c>
      <c r="H330" s="12" t="s">
        <v>308</v>
      </c>
      <c r="I330" s="103" t="s">
        <v>504</v>
      </c>
      <c r="J330" s="12" t="str">
        <f t="shared" si="17"/>
        <v>≥17h</v>
      </c>
      <c r="K330" s="12" t="s">
        <v>47</v>
      </c>
      <c r="L330" s="69" t="s">
        <v>519</v>
      </c>
      <c r="M330" s="83">
        <v>1</v>
      </c>
      <c r="N330" s="84">
        <v>1</v>
      </c>
      <c r="O330" s="84">
        <v>1</v>
      </c>
      <c r="P330" s="84"/>
      <c r="Q330" s="84"/>
      <c r="R330" s="84">
        <v>1</v>
      </c>
      <c r="S330" s="84"/>
      <c r="T330" s="84"/>
      <c r="U330" s="84"/>
      <c r="V330" s="84"/>
      <c r="W330" s="84">
        <v>1</v>
      </c>
      <c r="X330" s="84"/>
      <c r="Y330" s="84"/>
      <c r="Z330" s="132" t="str">
        <f>VLOOKUP(A330,DB_CAL_Q1_Q4!$A$4:$P$1328,13)</f>
        <v>Gasóleo</v>
      </c>
      <c r="AA330" s="133" t="str">
        <f>VLOOKUP(A330,DB_ACS_Q1_Q4!$A$4:$AD$1328,13)</f>
        <v>Gasóleo</v>
      </c>
      <c r="AB330" s="134" t="str">
        <f>VLOOKUP(A330,DB_REF_Q1_Q4!$A$4:$AD$1328,13)</f>
        <v>AC Eléctrico</v>
      </c>
      <c r="AC330" s="16"/>
      <c r="AD330" s="27"/>
      <c r="AE330" s="27"/>
      <c r="AF330" s="27"/>
      <c r="AG330" s="27"/>
      <c r="AH330" s="27"/>
      <c r="AI330" s="55">
        <v>1</v>
      </c>
    </row>
    <row r="331" spans="1:35" ht="12" customHeight="1">
      <c r="A331" s="10">
        <v>327</v>
      </c>
      <c r="B331" s="98" t="s">
        <v>290</v>
      </c>
      <c r="C331" s="98" t="s">
        <v>281</v>
      </c>
      <c r="D331" s="11" t="s">
        <v>25</v>
      </c>
      <c r="E331" s="11" t="s">
        <v>303</v>
      </c>
      <c r="F331" s="12" t="s">
        <v>48</v>
      </c>
      <c r="G331" s="11" t="s">
        <v>511</v>
      </c>
      <c r="H331" s="12" t="s">
        <v>308</v>
      </c>
      <c r="I331" s="103" t="s">
        <v>504</v>
      </c>
      <c r="J331" s="12" t="str">
        <f t="shared" si="17"/>
        <v>≥17h</v>
      </c>
      <c r="K331" s="12" t="s">
        <v>512</v>
      </c>
      <c r="L331" s="69" t="s">
        <v>519</v>
      </c>
      <c r="M331" s="83">
        <v>1</v>
      </c>
      <c r="N331" s="84">
        <v>1</v>
      </c>
      <c r="O331" s="84">
        <v>1</v>
      </c>
      <c r="P331" s="84">
        <v>1</v>
      </c>
      <c r="Q331" s="84">
        <v>1</v>
      </c>
      <c r="R331" s="84"/>
      <c r="S331" s="84">
        <v>1</v>
      </c>
      <c r="T331" s="84">
        <v>1</v>
      </c>
      <c r="U331" s="84">
        <v>1</v>
      </c>
      <c r="V331" s="84">
        <v>1</v>
      </c>
      <c r="W331" s="84">
        <v>1</v>
      </c>
      <c r="X331" s="84">
        <v>1</v>
      </c>
      <c r="Y331" s="84">
        <v>1</v>
      </c>
      <c r="Z331" s="132" t="str">
        <f>VLOOKUP(A331,DB_CAL_Q1_Q4!$A$4:$P$1328,13)</f>
        <v>Gasóleo</v>
      </c>
      <c r="AA331" s="133" t="str">
        <f>VLOOKUP(A331,DB_ACS_Q1_Q4!$A$4:$AD$1328,13)</f>
        <v>Gasóleo</v>
      </c>
      <c r="AB331" s="134" t="str">
        <f>VLOOKUP(A331,DB_REF_Q1_Q4!$A$4:$AD$1328,13)</f>
        <v>Ninguno</v>
      </c>
      <c r="AC331" s="16">
        <v>1</v>
      </c>
      <c r="AD331" s="27"/>
      <c r="AE331" s="27"/>
      <c r="AF331" s="27"/>
      <c r="AG331" s="27"/>
      <c r="AH331" s="27"/>
      <c r="AI331" s="55"/>
    </row>
    <row r="332" spans="1:35" ht="12" customHeight="1">
      <c r="A332" s="10">
        <v>328</v>
      </c>
      <c r="B332" s="98" t="s">
        <v>238</v>
      </c>
      <c r="C332" s="98" t="s">
        <v>238</v>
      </c>
      <c r="D332" s="11" t="s">
        <v>52</v>
      </c>
      <c r="E332" s="11" t="s">
        <v>304</v>
      </c>
      <c r="F332" s="12" t="s">
        <v>49</v>
      </c>
      <c r="G332" s="12" t="s">
        <v>310</v>
      </c>
      <c r="H332" s="12" t="s">
        <v>306</v>
      </c>
      <c r="I332" s="103" t="s">
        <v>504</v>
      </c>
      <c r="J332" s="12" t="str">
        <f t="shared" si="17"/>
        <v>≥17h</v>
      </c>
      <c r="K332" s="12" t="s">
        <v>512</v>
      </c>
      <c r="L332" s="69" t="s">
        <v>519</v>
      </c>
      <c r="M332" s="83">
        <v>1</v>
      </c>
      <c r="N332" s="84">
        <v>1</v>
      </c>
      <c r="O332" s="84">
        <v>1</v>
      </c>
      <c r="P332" s="84">
        <v>1</v>
      </c>
      <c r="Q332" s="84"/>
      <c r="R332" s="84">
        <v>1</v>
      </c>
      <c r="S332" s="84">
        <v>1</v>
      </c>
      <c r="T332" s="84">
        <v>1</v>
      </c>
      <c r="U332" s="84">
        <v>1</v>
      </c>
      <c r="V332" s="84">
        <v>1</v>
      </c>
      <c r="W332" s="84">
        <v>1</v>
      </c>
      <c r="X332" s="84">
        <v>1</v>
      </c>
      <c r="Y332" s="84">
        <v>1</v>
      </c>
      <c r="Z332" s="132" t="str">
        <f>VLOOKUP(A332,DB_CAL_Q1_Q4!$A$4:$P$1328,13)</f>
        <v>Gas Natural</v>
      </c>
      <c r="AA332" s="133" t="str">
        <f>VLOOKUP(A332,DB_ACS_Q1_Q4!$A$4:$AD$1328,13)</f>
        <v>Gas Natural</v>
      </c>
      <c r="AB332" s="134" t="str">
        <f>VLOOKUP(A332,DB_REF_Q1_Q4!$A$4:$AD$1328,13)</f>
        <v>Ninguno</v>
      </c>
      <c r="AC332" s="16"/>
      <c r="AD332" s="27"/>
      <c r="AE332" s="27"/>
      <c r="AF332" s="27"/>
      <c r="AG332" s="27"/>
      <c r="AH332" s="27"/>
      <c r="AI332" s="55">
        <v>1</v>
      </c>
    </row>
    <row r="333" spans="1:35" ht="12" customHeight="1">
      <c r="A333" s="10">
        <v>329</v>
      </c>
      <c r="B333" s="98" t="s">
        <v>173</v>
      </c>
      <c r="C333" s="98" t="s">
        <v>168</v>
      </c>
      <c r="D333" s="11" t="s">
        <v>51</v>
      </c>
      <c r="E333" s="11" t="s">
        <v>303</v>
      </c>
      <c r="F333" s="12" t="s">
        <v>50</v>
      </c>
      <c r="G333" s="12" t="s">
        <v>310</v>
      </c>
      <c r="H333" s="12" t="s">
        <v>306</v>
      </c>
      <c r="I333" s="11" t="s">
        <v>507</v>
      </c>
      <c r="J333" s="12" t="str">
        <f t="shared" si="17"/>
        <v>≥17h</v>
      </c>
      <c r="K333" s="12" t="s">
        <v>513</v>
      </c>
      <c r="L333" s="69" t="s">
        <v>520</v>
      </c>
      <c r="M333" s="83">
        <v>1</v>
      </c>
      <c r="N333" s="84">
        <v>1</v>
      </c>
      <c r="O333" s="84">
        <v>1</v>
      </c>
      <c r="P333" s="84">
        <v>1</v>
      </c>
      <c r="Q333" s="84">
        <v>1</v>
      </c>
      <c r="R333" s="84">
        <v>1</v>
      </c>
      <c r="S333" s="84">
        <v>1</v>
      </c>
      <c r="T333" s="84">
        <v>1</v>
      </c>
      <c r="U333" s="84">
        <v>1</v>
      </c>
      <c r="V333" s="84">
        <v>1</v>
      </c>
      <c r="W333" s="84"/>
      <c r="X333" s="84">
        <v>1</v>
      </c>
      <c r="Y333" s="84">
        <v>1</v>
      </c>
      <c r="Z333" s="132" t="str">
        <f>VLOOKUP(A333,DB_CAL_Q1_Q4!$A$4:$P$1328,13)</f>
        <v>Gas Natural</v>
      </c>
      <c r="AA333" s="133" t="str">
        <f>VLOOKUP(A333,DB_ACS_Q1_Q4!$A$4:$AD$1328,13)</f>
        <v>Gas Natural</v>
      </c>
      <c r="AB333" s="134" t="str">
        <f>VLOOKUP(A333,DB_REF_Q1_Q4!$A$4:$AD$1328,13)</f>
        <v>Ninguno</v>
      </c>
      <c r="AC333" s="16"/>
      <c r="AD333" s="27"/>
      <c r="AE333" s="27"/>
      <c r="AF333" s="27"/>
      <c r="AG333" s="27"/>
      <c r="AH333" s="27">
        <v>1</v>
      </c>
      <c r="AI333" s="55"/>
    </row>
    <row r="334" spans="1:35" ht="12" customHeight="1">
      <c r="A334" s="10">
        <v>330</v>
      </c>
      <c r="B334" s="98" t="s">
        <v>238</v>
      </c>
      <c r="C334" s="98" t="s">
        <v>238</v>
      </c>
      <c r="D334" s="11" t="s">
        <v>52</v>
      </c>
      <c r="E334" s="11" t="s">
        <v>304</v>
      </c>
      <c r="F334" s="12" t="s">
        <v>50</v>
      </c>
      <c r="G334" s="12" t="s">
        <v>310</v>
      </c>
      <c r="H334" s="12" t="s">
        <v>306</v>
      </c>
      <c r="I334" s="11" t="s">
        <v>504</v>
      </c>
      <c r="J334" s="12" t="str">
        <f t="shared" si="17"/>
        <v>≥17h</v>
      </c>
      <c r="K334" s="12" t="s">
        <v>512</v>
      </c>
      <c r="L334" s="69" t="s">
        <v>519</v>
      </c>
      <c r="M334" s="83">
        <v>1</v>
      </c>
      <c r="N334" s="84">
        <v>1</v>
      </c>
      <c r="O334" s="84">
        <v>1</v>
      </c>
      <c r="P334" s="84">
        <v>1</v>
      </c>
      <c r="Q334" s="84">
        <v>1</v>
      </c>
      <c r="R334" s="84">
        <v>1</v>
      </c>
      <c r="S334" s="84">
        <v>1</v>
      </c>
      <c r="T334" s="84">
        <v>1</v>
      </c>
      <c r="U334" s="84">
        <v>1</v>
      </c>
      <c r="V334" s="84">
        <v>1</v>
      </c>
      <c r="W334" s="84">
        <v>1</v>
      </c>
      <c r="X334" s="84">
        <v>1</v>
      </c>
      <c r="Y334" s="84">
        <v>1</v>
      </c>
      <c r="Z334" s="132" t="str">
        <f>VLOOKUP(A334,DB_CAL_Q1_Q4!$A$4:$P$1328,13)</f>
        <v>Gas Natural</v>
      </c>
      <c r="AA334" s="133" t="str">
        <f>VLOOKUP(A334,DB_ACS_Q1_Q4!$A$4:$AD$1328,13)</f>
        <v>Gas Natural</v>
      </c>
      <c r="AB334" s="134" t="str">
        <f>VLOOKUP(A334,DB_REF_Q1_Q4!$A$4:$AD$1328,13)</f>
        <v>Ninguno</v>
      </c>
      <c r="AC334" s="16"/>
      <c r="AD334" s="27"/>
      <c r="AE334" s="27"/>
      <c r="AF334" s="27"/>
      <c r="AG334" s="27"/>
      <c r="AH334" s="27"/>
      <c r="AI334" s="55">
        <v>1</v>
      </c>
    </row>
    <row r="335" spans="1:35" ht="12" customHeight="1">
      <c r="A335" s="10">
        <v>331</v>
      </c>
      <c r="B335" s="98" t="s">
        <v>190</v>
      </c>
      <c r="C335" s="98" t="s">
        <v>190</v>
      </c>
      <c r="D335" s="11" t="s">
        <v>52</v>
      </c>
      <c r="E335" s="11" t="s">
        <v>304</v>
      </c>
      <c r="F335" s="12" t="s">
        <v>49</v>
      </c>
      <c r="G335" s="12" t="s">
        <v>310</v>
      </c>
      <c r="H335" s="12" t="s">
        <v>306</v>
      </c>
      <c r="I335" s="103" t="s">
        <v>505</v>
      </c>
      <c r="J335" s="12" t="str">
        <f t="shared" si="17"/>
        <v>≥17h</v>
      </c>
      <c r="K335" s="12" t="s">
        <v>512</v>
      </c>
      <c r="L335" s="69" t="s">
        <v>518</v>
      </c>
      <c r="M335" s="83">
        <v>1</v>
      </c>
      <c r="N335" s="84">
        <v>1</v>
      </c>
      <c r="O335" s="84">
        <v>1</v>
      </c>
      <c r="P335" s="84">
        <v>1</v>
      </c>
      <c r="Q335" s="84">
        <v>1</v>
      </c>
      <c r="R335" s="84">
        <v>1</v>
      </c>
      <c r="S335" s="84">
        <v>1</v>
      </c>
      <c r="T335" s="84">
        <v>1</v>
      </c>
      <c r="U335" s="84">
        <v>1</v>
      </c>
      <c r="V335" s="84">
        <v>1</v>
      </c>
      <c r="W335" s="84">
        <v>1</v>
      </c>
      <c r="X335" s="84">
        <v>1</v>
      </c>
      <c r="Y335" s="84">
        <v>1</v>
      </c>
      <c r="Z335" s="132" t="str">
        <f>VLOOKUP(A335,DB_CAL_Q1_Q4!$A$4:$P$1328,13)</f>
        <v>Electricidad</v>
      </c>
      <c r="AA335" s="133" t="str">
        <f>VLOOKUP(A335,DB_ACS_Q1_Q4!$A$4:$AD$1328,13)</f>
        <v>GLP</v>
      </c>
      <c r="AB335" s="134" t="str">
        <f>VLOOKUP(A335,DB_REF_Q1_Q4!$A$4:$AD$1328,13)</f>
        <v>AC Eléctrico</v>
      </c>
      <c r="AC335" s="16"/>
      <c r="AD335" s="27"/>
      <c r="AE335" s="27"/>
      <c r="AF335" s="27"/>
      <c r="AG335" s="27"/>
      <c r="AH335" s="27"/>
      <c r="AI335" s="55">
        <v>1</v>
      </c>
    </row>
    <row r="336" spans="1:35" ht="12" customHeight="1">
      <c r="A336" s="10">
        <v>332</v>
      </c>
      <c r="B336" s="98" t="s">
        <v>173</v>
      </c>
      <c r="C336" s="98" t="s">
        <v>168</v>
      </c>
      <c r="D336" s="11" t="s">
        <v>25</v>
      </c>
      <c r="E336" s="11" t="s">
        <v>303</v>
      </c>
      <c r="F336" s="12" t="s">
        <v>48</v>
      </c>
      <c r="G336" s="12" t="s">
        <v>310</v>
      </c>
      <c r="H336" s="12" t="s">
        <v>306</v>
      </c>
      <c r="I336" s="11" t="s">
        <v>504</v>
      </c>
      <c r="J336" s="12" t="str">
        <f t="shared" si="17"/>
        <v>≥17h</v>
      </c>
      <c r="K336" s="12" t="s">
        <v>513</v>
      </c>
      <c r="L336" s="69" t="s">
        <v>520</v>
      </c>
      <c r="M336" s="83"/>
      <c r="N336" s="84">
        <v>1</v>
      </c>
      <c r="O336" s="84"/>
      <c r="P336" s="84">
        <v>1</v>
      </c>
      <c r="Q336" s="84">
        <v>1</v>
      </c>
      <c r="R336" s="84">
        <v>1</v>
      </c>
      <c r="S336" s="84">
        <v>1</v>
      </c>
      <c r="T336" s="84">
        <v>1</v>
      </c>
      <c r="U336" s="84"/>
      <c r="V336" s="84">
        <v>1</v>
      </c>
      <c r="W336" s="84">
        <v>1</v>
      </c>
      <c r="X336" s="84">
        <v>1</v>
      </c>
      <c r="Y336" s="84"/>
      <c r="Z336" s="132" t="str">
        <f>VLOOKUP(A336,DB_CAL_Q1_Q4!$A$4:$P$1328,13)</f>
        <v>Gas Natural</v>
      </c>
      <c r="AA336" s="133" t="str">
        <f>VLOOKUP(A336,DB_ACS_Q1_Q4!$A$4:$AD$1328,13)</f>
        <v>Gas Natural</v>
      </c>
      <c r="AB336" s="134" t="str">
        <f>VLOOKUP(A336,DB_REF_Q1_Q4!$A$4:$AD$1328,13)</f>
        <v>Ninguno</v>
      </c>
      <c r="AC336" s="16"/>
      <c r="AD336" s="27"/>
      <c r="AE336" s="27"/>
      <c r="AF336" s="27"/>
      <c r="AG336" s="27"/>
      <c r="AH336" s="27">
        <v>1</v>
      </c>
      <c r="AI336" s="55"/>
    </row>
    <row r="337" spans="1:35" ht="12" customHeight="1">
      <c r="A337" s="10">
        <v>333</v>
      </c>
      <c r="B337" s="98" t="s">
        <v>241</v>
      </c>
      <c r="C337" s="98" t="s">
        <v>241</v>
      </c>
      <c r="D337" s="11" t="s">
        <v>25</v>
      </c>
      <c r="E337" s="11" t="s">
        <v>304</v>
      </c>
      <c r="F337" s="12" t="s">
        <v>49</v>
      </c>
      <c r="G337" s="12" t="s">
        <v>310</v>
      </c>
      <c r="H337" s="12" t="s">
        <v>306</v>
      </c>
      <c r="I337" s="103" t="s">
        <v>504</v>
      </c>
      <c r="J337" s="12" t="str">
        <f t="shared" si="17"/>
        <v>≥17h</v>
      </c>
      <c r="K337" s="12" t="s">
        <v>512</v>
      </c>
      <c r="L337" s="69" t="s">
        <v>519</v>
      </c>
      <c r="M337" s="83">
        <v>1</v>
      </c>
      <c r="N337" s="84">
        <v>1</v>
      </c>
      <c r="O337" s="84">
        <v>1</v>
      </c>
      <c r="P337" s="84">
        <v>1</v>
      </c>
      <c r="Q337" s="84">
        <v>1</v>
      </c>
      <c r="R337" s="84">
        <v>1</v>
      </c>
      <c r="S337" s="84">
        <v>1</v>
      </c>
      <c r="T337" s="84">
        <v>1</v>
      </c>
      <c r="U337" s="84">
        <v>1</v>
      </c>
      <c r="V337" s="84">
        <v>1</v>
      </c>
      <c r="W337" s="84">
        <v>1</v>
      </c>
      <c r="X337" s="84">
        <v>1</v>
      </c>
      <c r="Y337" s="84">
        <v>1</v>
      </c>
      <c r="Z337" s="132" t="str">
        <f>VLOOKUP(A337,DB_CAL_Q1_Q4!$A$4:$P$1328,13)</f>
        <v>Gas Natural</v>
      </c>
      <c r="AA337" s="133" t="str">
        <f>VLOOKUP(A337,DB_ACS_Q1_Q4!$A$4:$AD$1328,13)</f>
        <v>Gas Natural</v>
      </c>
      <c r="AB337" s="134" t="str">
        <f>VLOOKUP(A337,DB_REF_Q1_Q4!$A$4:$AD$1328,13)</f>
        <v>Ninguno</v>
      </c>
      <c r="AC337" s="16"/>
      <c r="AD337" s="27"/>
      <c r="AE337" s="27"/>
      <c r="AF337" s="27"/>
      <c r="AG337" s="27"/>
      <c r="AH337" s="27">
        <v>1</v>
      </c>
      <c r="AI337" s="55"/>
    </row>
    <row r="338" spans="1:35" ht="12" customHeight="1">
      <c r="A338" s="10">
        <v>334</v>
      </c>
      <c r="B338" s="98" t="s">
        <v>287</v>
      </c>
      <c r="C338" s="98" t="s">
        <v>281</v>
      </c>
      <c r="D338" s="11" t="s">
        <v>52</v>
      </c>
      <c r="E338" s="11" t="s">
        <v>304</v>
      </c>
      <c r="F338" s="12" t="s">
        <v>49</v>
      </c>
      <c r="G338" s="11" t="s">
        <v>511</v>
      </c>
      <c r="H338" s="12" t="s">
        <v>308</v>
      </c>
      <c r="I338" s="11" t="s">
        <v>507</v>
      </c>
      <c r="J338" s="12" t="str">
        <f t="shared" si="17"/>
        <v>≥17h</v>
      </c>
      <c r="K338" s="12" t="s">
        <v>512</v>
      </c>
      <c r="L338" s="69" t="s">
        <v>519</v>
      </c>
      <c r="M338" s="83">
        <v>1</v>
      </c>
      <c r="N338" s="84">
        <v>1</v>
      </c>
      <c r="O338" s="84">
        <v>1</v>
      </c>
      <c r="P338" s="84">
        <v>1</v>
      </c>
      <c r="Q338" s="84">
        <v>1</v>
      </c>
      <c r="R338" s="84">
        <v>1</v>
      </c>
      <c r="S338" s="84">
        <v>1</v>
      </c>
      <c r="T338" s="84">
        <v>1</v>
      </c>
      <c r="U338" s="84">
        <v>1</v>
      </c>
      <c r="V338" s="84">
        <v>1</v>
      </c>
      <c r="W338" s="84">
        <v>1</v>
      </c>
      <c r="X338" s="84">
        <v>1</v>
      </c>
      <c r="Y338" s="84">
        <v>1</v>
      </c>
      <c r="Z338" s="132" t="str">
        <f>VLOOKUP(A338,DB_CAL_Q1_Q4!$A$4:$P$1328,13)</f>
        <v>Gasóleo</v>
      </c>
      <c r="AA338" s="133" t="str">
        <f>VLOOKUP(A338,DB_ACS_Q1_Q4!$A$4:$AD$1328,13)</f>
        <v>Gasóleo</v>
      </c>
      <c r="AB338" s="134" t="str">
        <f>VLOOKUP(A338,DB_REF_Q1_Q4!$A$4:$AD$1328,13)</f>
        <v>Ninguno</v>
      </c>
      <c r="AC338" s="16"/>
      <c r="AD338" s="27"/>
      <c r="AE338" s="27"/>
      <c r="AF338" s="27"/>
      <c r="AG338" s="27"/>
      <c r="AH338" s="27"/>
      <c r="AI338" s="55">
        <v>1</v>
      </c>
    </row>
    <row r="339" spans="1:35" ht="12" customHeight="1">
      <c r="A339" s="10">
        <v>335</v>
      </c>
      <c r="B339" s="98" t="s">
        <v>173</v>
      </c>
      <c r="C339" s="98" t="s">
        <v>168</v>
      </c>
      <c r="D339" s="11" t="s">
        <v>52</v>
      </c>
      <c r="E339" s="11" t="s">
        <v>304</v>
      </c>
      <c r="F339" s="12" t="s">
        <v>50</v>
      </c>
      <c r="G339" s="12" t="s">
        <v>310</v>
      </c>
      <c r="H339" s="12" t="s">
        <v>306</v>
      </c>
      <c r="I339" s="11" t="s">
        <v>504</v>
      </c>
      <c r="J339" s="12" t="str">
        <f t="shared" si="17"/>
        <v>≥17h</v>
      </c>
      <c r="K339" s="12" t="s">
        <v>47</v>
      </c>
      <c r="L339" s="69" t="s">
        <v>520</v>
      </c>
      <c r="M339" s="83">
        <v>1</v>
      </c>
      <c r="N339" s="84">
        <v>1</v>
      </c>
      <c r="O339" s="84">
        <v>1</v>
      </c>
      <c r="P339" s="84">
        <v>1</v>
      </c>
      <c r="Q339" s="84">
        <v>1</v>
      </c>
      <c r="R339" s="84"/>
      <c r="S339" s="84">
        <v>1</v>
      </c>
      <c r="T339" s="84"/>
      <c r="U339" s="84">
        <v>1</v>
      </c>
      <c r="V339" s="84">
        <v>1</v>
      </c>
      <c r="W339" s="84">
        <v>1</v>
      </c>
      <c r="X339" s="84">
        <v>1</v>
      </c>
      <c r="Y339" s="84">
        <v>1</v>
      </c>
      <c r="Z339" s="132" t="str">
        <f>VLOOKUP(A339,DB_CAL_Q1_Q4!$A$4:$P$1328,13)</f>
        <v>Gas Natural</v>
      </c>
      <c r="AA339" s="133" t="str">
        <f>VLOOKUP(A339,DB_ACS_Q1_Q4!$A$4:$AD$1328,13)</f>
        <v>Gas Natural</v>
      </c>
      <c r="AB339" s="134" t="str">
        <f>VLOOKUP(A339,DB_REF_Q1_Q4!$A$4:$AD$1328,13)</f>
        <v>Ninguno</v>
      </c>
      <c r="AC339" s="16"/>
      <c r="AD339" s="27"/>
      <c r="AE339" s="27"/>
      <c r="AF339" s="27"/>
      <c r="AG339" s="27"/>
      <c r="AH339" s="27">
        <v>1</v>
      </c>
      <c r="AI339" s="55"/>
    </row>
    <row r="340" spans="1:35" ht="12" customHeight="1">
      <c r="A340" s="10">
        <v>336</v>
      </c>
      <c r="B340" s="98" t="s">
        <v>241</v>
      </c>
      <c r="C340" s="98" t="s">
        <v>241</v>
      </c>
      <c r="D340" s="11" t="s">
        <v>51</v>
      </c>
      <c r="E340" s="11" t="s">
        <v>303</v>
      </c>
      <c r="F340" s="12" t="s">
        <v>48</v>
      </c>
      <c r="G340" s="12" t="s">
        <v>310</v>
      </c>
      <c r="H340" s="12" t="s">
        <v>306</v>
      </c>
      <c r="I340" s="11" t="s">
        <v>504</v>
      </c>
      <c r="J340" s="12" t="str">
        <f t="shared" si="17"/>
        <v>≥17h</v>
      </c>
      <c r="K340" s="12" t="s">
        <v>513</v>
      </c>
      <c r="L340" s="69" t="s">
        <v>519</v>
      </c>
      <c r="M340" s="83">
        <v>1</v>
      </c>
      <c r="N340" s="84">
        <v>1</v>
      </c>
      <c r="O340" s="84">
        <v>1</v>
      </c>
      <c r="P340" s="84">
        <v>1</v>
      </c>
      <c r="Q340" s="84"/>
      <c r="R340" s="84">
        <v>1</v>
      </c>
      <c r="S340" s="84"/>
      <c r="T340" s="84">
        <v>1</v>
      </c>
      <c r="U340" s="84">
        <v>1</v>
      </c>
      <c r="V340" s="84">
        <v>1</v>
      </c>
      <c r="W340" s="84">
        <v>1</v>
      </c>
      <c r="X340" s="84">
        <v>1</v>
      </c>
      <c r="Y340" s="84"/>
      <c r="Z340" s="132" t="str">
        <f>VLOOKUP(A340,DB_CAL_Q1_Q4!$A$4:$P$1328,13)</f>
        <v>Gas Natural</v>
      </c>
      <c r="AA340" s="133" t="str">
        <f>VLOOKUP(A340,DB_ACS_Q1_Q4!$A$4:$AD$1328,13)</f>
        <v>Gas Natural</v>
      </c>
      <c r="AB340" s="134" t="str">
        <f>VLOOKUP(A340,DB_REF_Q1_Q4!$A$4:$AD$1328,13)</f>
        <v>Ninguno</v>
      </c>
      <c r="AC340" s="16"/>
      <c r="AD340" s="27"/>
      <c r="AE340" s="27"/>
      <c r="AF340" s="27"/>
      <c r="AG340" s="27"/>
      <c r="AH340" s="27">
        <v>1</v>
      </c>
      <c r="AI340" s="55"/>
    </row>
    <row r="341" spans="1:35" ht="12" customHeight="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83">
        <v>1</v>
      </c>
      <c r="N341" s="84">
        <v>1</v>
      </c>
      <c r="O341" s="84"/>
      <c r="P341" s="84">
        <v>1</v>
      </c>
      <c r="Q341" s="84">
        <v>1</v>
      </c>
      <c r="R341" s="84"/>
      <c r="S341" s="84"/>
      <c r="T341" s="84"/>
      <c r="U341" s="84"/>
      <c r="V341" s="84"/>
      <c r="W341" s="84"/>
      <c r="X341" s="84"/>
      <c r="Y341" s="84">
        <v>1</v>
      </c>
      <c r="Z341" s="132" t="str">
        <f>VLOOKUP(A341,DB_CAL_Q1_Q4!$A$4:$P$1328,13)</f>
        <v>Bomba de calor aire</v>
      </c>
      <c r="AA341" s="133" t="str">
        <f>VLOOKUP(A341,DB_ACS_Q1_Q4!$A$4:$AD$1328,13)</f>
        <v>Gas Natural</v>
      </c>
      <c r="AB341" s="134" t="str">
        <f>VLOOKUP(A341,DB_REF_Q1_Q4!$A$4:$AD$1328,13)</f>
        <v>Bomba de calor aire</v>
      </c>
      <c r="AC341" s="16">
        <v>1</v>
      </c>
      <c r="AD341" s="27"/>
      <c r="AE341" s="27"/>
      <c r="AF341" s="27"/>
      <c r="AG341" s="27"/>
      <c r="AH341" s="27"/>
      <c r="AI341" s="55"/>
    </row>
    <row r="342" spans="1:35" ht="12" customHeight="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83">
        <v>1</v>
      </c>
      <c r="N342" s="84">
        <v>1</v>
      </c>
      <c r="O342" s="84">
        <v>1</v>
      </c>
      <c r="P342" s="84">
        <v>1</v>
      </c>
      <c r="Q342" s="84"/>
      <c r="R342" s="84">
        <v>1</v>
      </c>
      <c r="S342" s="84">
        <v>1</v>
      </c>
      <c r="T342" s="84">
        <v>1</v>
      </c>
      <c r="U342" s="84">
        <v>1</v>
      </c>
      <c r="V342" s="84">
        <v>1</v>
      </c>
      <c r="W342" s="84">
        <v>1</v>
      </c>
      <c r="X342" s="84">
        <v>1</v>
      </c>
      <c r="Y342" s="84">
        <v>1</v>
      </c>
      <c r="Z342" s="132" t="str">
        <f>VLOOKUP(A342,DB_CAL_Q1_Q4!$A$4:$P$1328,13)</f>
        <v>GLP</v>
      </c>
      <c r="AA342" s="133" t="str">
        <f>VLOOKUP(A342,DB_ACS_Q1_Q4!$A$4:$AD$1328,13)</f>
        <v>Gas Natural</v>
      </c>
      <c r="AB342" s="134" t="str">
        <f>VLOOKUP(A342,DB_REF_Q1_Q4!$A$4:$AD$1328,13)</f>
        <v>Bomba de calor aire</v>
      </c>
      <c r="AC342" s="16"/>
      <c r="AD342" s="27"/>
      <c r="AE342" s="27"/>
      <c r="AF342" s="27"/>
      <c r="AG342" s="27"/>
      <c r="AH342" s="27">
        <v>1</v>
      </c>
      <c r="AI342" s="55"/>
    </row>
    <row r="343" spans="1:35" ht="12" customHeight="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83">
        <v>1</v>
      </c>
      <c r="N343" s="84">
        <v>1</v>
      </c>
      <c r="O343" s="84">
        <v>1</v>
      </c>
      <c r="P343" s="84">
        <v>1</v>
      </c>
      <c r="Q343" s="84">
        <v>1</v>
      </c>
      <c r="R343" s="84">
        <v>1</v>
      </c>
      <c r="S343" s="84">
        <v>1</v>
      </c>
      <c r="T343" s="84">
        <v>1</v>
      </c>
      <c r="U343" s="84">
        <v>1</v>
      </c>
      <c r="V343" s="84"/>
      <c r="W343" s="84">
        <v>1</v>
      </c>
      <c r="X343" s="84">
        <v>1</v>
      </c>
      <c r="Y343" s="84">
        <v>1</v>
      </c>
      <c r="Z343" s="132" t="str">
        <f>VLOOKUP(A343,DB_CAL_Q1_Q4!$A$4:$P$1328,13)</f>
        <v>Gas Natural</v>
      </c>
      <c r="AA343" s="133" t="str">
        <f>VLOOKUP(A343,DB_ACS_Q1_Q4!$A$4:$AD$1328,13)</f>
        <v>Gas Natural</v>
      </c>
      <c r="AB343" s="134" t="str">
        <f>VLOOKUP(A343,DB_REF_Q1_Q4!$A$4:$AD$1328,13)</f>
        <v>Ninguno</v>
      </c>
      <c r="AC343" s="16"/>
      <c r="AD343" s="27"/>
      <c r="AE343" s="27"/>
      <c r="AF343" s="27"/>
      <c r="AG343" s="27"/>
      <c r="AH343" s="27">
        <v>1</v>
      </c>
      <c r="AI343" s="55"/>
    </row>
    <row r="344" spans="1:35" ht="12" customHeight="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83">
        <v>1</v>
      </c>
      <c r="N344" s="84">
        <v>1</v>
      </c>
      <c r="O344" s="84">
        <v>1</v>
      </c>
      <c r="P344" s="84">
        <v>1</v>
      </c>
      <c r="Q344" s="84">
        <v>1</v>
      </c>
      <c r="R344" s="84">
        <v>1</v>
      </c>
      <c r="S344" s="84">
        <v>1</v>
      </c>
      <c r="T344" s="84">
        <v>1</v>
      </c>
      <c r="U344" s="84">
        <v>1</v>
      </c>
      <c r="V344" s="84">
        <v>1</v>
      </c>
      <c r="W344" s="84">
        <v>1</v>
      </c>
      <c r="X344" s="84">
        <v>1</v>
      </c>
      <c r="Y344" s="84"/>
      <c r="Z344" s="132" t="str">
        <f>VLOOKUP(A344,DB_CAL_Q1_Q4!$A$4:$P$1328,13)</f>
        <v>Gasóleo</v>
      </c>
      <c r="AA344" s="133" t="str">
        <f>VLOOKUP(A344,DB_ACS_Q1_Q4!$A$4:$AD$1328,13)</f>
        <v>Gasóleo</v>
      </c>
      <c r="AB344" s="134" t="str">
        <f>VLOOKUP(A344,DB_REF_Q1_Q4!$A$4:$AD$1328,13)</f>
        <v>Ninguno</v>
      </c>
      <c r="AC344" s="16"/>
      <c r="AD344" s="27"/>
      <c r="AE344" s="27"/>
      <c r="AF344" s="27"/>
      <c r="AG344" s="27"/>
      <c r="AH344" s="27"/>
      <c r="AI344" s="55">
        <v>1</v>
      </c>
    </row>
    <row r="345" spans="1:35" ht="12" customHeight="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83">
        <v>1</v>
      </c>
      <c r="N345" s="84">
        <v>1</v>
      </c>
      <c r="O345" s="84">
        <v>1</v>
      </c>
      <c r="P345" s="84">
        <v>1</v>
      </c>
      <c r="Q345" s="84">
        <v>1</v>
      </c>
      <c r="R345" s="84">
        <v>1</v>
      </c>
      <c r="S345" s="84">
        <v>1</v>
      </c>
      <c r="T345" s="84">
        <v>1</v>
      </c>
      <c r="U345" s="84">
        <v>1</v>
      </c>
      <c r="V345" s="84">
        <v>1</v>
      </c>
      <c r="W345" s="84">
        <v>1</v>
      </c>
      <c r="X345" s="84">
        <v>1</v>
      </c>
      <c r="Y345" s="84">
        <v>1</v>
      </c>
      <c r="Z345" s="132" t="str">
        <f>VLOOKUP(A345,DB_CAL_Q1_Q4!$A$4:$P$1328,13)</f>
        <v>Gas Natural</v>
      </c>
      <c r="AA345" s="133" t="str">
        <f>VLOOKUP(A345,DB_ACS_Q1_Q4!$A$4:$AD$1328,13)</f>
        <v>Gas Natural</v>
      </c>
      <c r="AB345" s="134" t="str">
        <f>VLOOKUP(A345,DB_REF_Q1_Q4!$A$4:$AD$1328,13)</f>
        <v>Ninguno</v>
      </c>
      <c r="AC345" s="16"/>
      <c r="AD345" s="27">
        <v>1</v>
      </c>
      <c r="AE345" s="27"/>
      <c r="AF345" s="27"/>
      <c r="AG345" s="27"/>
      <c r="AH345" s="27"/>
      <c r="AI345" s="55"/>
    </row>
    <row r="346" spans="1:35" ht="12" customHeight="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83">
        <v>1</v>
      </c>
      <c r="N346" s="84">
        <v>1</v>
      </c>
      <c r="O346" s="84">
        <v>1</v>
      </c>
      <c r="P346" s="84">
        <v>1</v>
      </c>
      <c r="Q346" s="84">
        <v>1</v>
      </c>
      <c r="R346" s="84">
        <v>1</v>
      </c>
      <c r="S346" s="84"/>
      <c r="T346" s="84">
        <v>1</v>
      </c>
      <c r="U346" s="84">
        <v>1</v>
      </c>
      <c r="V346" s="84">
        <v>1</v>
      </c>
      <c r="W346" s="84">
        <v>1</v>
      </c>
      <c r="X346" s="84">
        <v>1</v>
      </c>
      <c r="Y346" s="84">
        <v>1</v>
      </c>
      <c r="Z346" s="132" t="str">
        <f>VLOOKUP(A346,DB_CAL_Q1_Q4!$A$4:$P$1328,13)</f>
        <v>Electricidad</v>
      </c>
      <c r="AA346" s="133" t="str">
        <f>VLOOKUP(A346,DB_ACS_Q1_Q4!$A$4:$AD$1328,13)</f>
        <v>GLP</v>
      </c>
      <c r="AB346" s="134" t="str">
        <f>VLOOKUP(A346,DB_REF_Q1_Q4!$A$4:$AD$1328,13)</f>
        <v>Ninguno</v>
      </c>
      <c r="AC346" s="16">
        <v>1</v>
      </c>
      <c r="AD346" s="27"/>
      <c r="AE346" s="27"/>
      <c r="AF346" s="27"/>
      <c r="AG346" s="27"/>
      <c r="AH346" s="27"/>
      <c r="AI346" s="55"/>
    </row>
    <row r="347" spans="1:35" ht="12" customHeight="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83">
        <v>1</v>
      </c>
      <c r="N347" s="84">
        <v>1</v>
      </c>
      <c r="O347" s="84">
        <v>1</v>
      </c>
      <c r="P347" s="84">
        <v>1</v>
      </c>
      <c r="Q347" s="84">
        <v>1</v>
      </c>
      <c r="R347" s="84">
        <v>1</v>
      </c>
      <c r="S347" s="84"/>
      <c r="T347" s="84">
        <v>1</v>
      </c>
      <c r="U347" s="84">
        <v>1</v>
      </c>
      <c r="V347" s="84">
        <v>1</v>
      </c>
      <c r="W347" s="84">
        <v>1</v>
      </c>
      <c r="X347" s="84">
        <v>1</v>
      </c>
      <c r="Y347" s="84"/>
      <c r="Z347" s="132" t="str">
        <f>VLOOKUP(A347,DB_CAL_Q1_Q4!$A$4:$P$1328,13)</f>
        <v>Gas Natural</v>
      </c>
      <c r="AA347" s="133" t="str">
        <f>VLOOKUP(A347,DB_ACS_Q1_Q4!$A$4:$AD$1328,13)</f>
        <v>Gas Natural</v>
      </c>
      <c r="AB347" s="134" t="str">
        <f>VLOOKUP(A347,DB_REF_Q1_Q4!$A$4:$AD$1328,13)</f>
        <v>Bomba de calor aire</v>
      </c>
      <c r="AC347" s="16"/>
      <c r="AD347" s="27"/>
      <c r="AE347" s="27"/>
      <c r="AF347" s="27"/>
      <c r="AG347" s="27"/>
      <c r="AH347" s="27">
        <v>1</v>
      </c>
      <c r="AI347" s="55"/>
    </row>
    <row r="348" spans="1:35" ht="12" customHeight="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83">
        <v>1</v>
      </c>
      <c r="N348" s="84">
        <v>1</v>
      </c>
      <c r="O348" s="84">
        <v>1</v>
      </c>
      <c r="P348" s="84">
        <v>1</v>
      </c>
      <c r="Q348" s="84">
        <v>1</v>
      </c>
      <c r="R348" s="84">
        <v>1</v>
      </c>
      <c r="S348" s="84">
        <v>1</v>
      </c>
      <c r="T348" s="84">
        <v>1</v>
      </c>
      <c r="U348" s="84">
        <v>1</v>
      </c>
      <c r="V348" s="84">
        <v>1</v>
      </c>
      <c r="W348" s="84">
        <v>1</v>
      </c>
      <c r="X348" s="84">
        <v>1</v>
      </c>
      <c r="Y348" s="84">
        <v>1</v>
      </c>
      <c r="Z348" s="132" t="str">
        <f>VLOOKUP(A348,DB_CAL_Q1_Q4!$A$4:$P$1328,13)</f>
        <v>Electricidad</v>
      </c>
      <c r="AA348" s="133" t="str">
        <f>VLOOKUP(A348,DB_ACS_Q1_Q4!$A$4:$AD$1328,13)</f>
        <v>Solar Térmica</v>
      </c>
      <c r="AB348" s="134" t="str">
        <f>VLOOKUP(A348,DB_REF_Q1_Q4!$A$4:$AD$1328,13)</f>
        <v>Ninguno</v>
      </c>
      <c r="AC348" s="16"/>
      <c r="AD348" s="27">
        <v>1</v>
      </c>
      <c r="AE348" s="27"/>
      <c r="AF348" s="27"/>
      <c r="AG348" s="27"/>
      <c r="AH348" s="27"/>
      <c r="AI348" s="55"/>
    </row>
    <row r="349" spans="1:35" ht="12" customHeight="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83">
        <v>1</v>
      </c>
      <c r="N349" s="84">
        <v>1</v>
      </c>
      <c r="O349" s="84">
        <v>1</v>
      </c>
      <c r="P349" s="84">
        <v>1</v>
      </c>
      <c r="Q349" s="84"/>
      <c r="R349" s="84"/>
      <c r="S349" s="84">
        <v>1</v>
      </c>
      <c r="T349" s="84">
        <v>1</v>
      </c>
      <c r="U349" s="84">
        <v>1</v>
      </c>
      <c r="V349" s="84">
        <v>1</v>
      </c>
      <c r="W349" s="84">
        <v>1</v>
      </c>
      <c r="X349" s="84">
        <v>1</v>
      </c>
      <c r="Y349" s="84">
        <v>1</v>
      </c>
      <c r="Z349" s="132" t="str">
        <f>VLOOKUP(A349,DB_CAL_Q1_Q4!$A$4:$P$1328,13)</f>
        <v>Electricidad</v>
      </c>
      <c r="AA349" s="133" t="str">
        <f>VLOOKUP(A349,DB_ACS_Q1_Q4!$A$4:$AD$1328,13)</f>
        <v>GLP</v>
      </c>
      <c r="AB349" s="134" t="str">
        <f>VLOOKUP(A349,DB_REF_Q1_Q4!$A$4:$AD$1328,13)</f>
        <v>Ninguno</v>
      </c>
      <c r="AC349" s="16"/>
      <c r="AD349" s="27">
        <v>1</v>
      </c>
      <c r="AE349" s="27"/>
      <c r="AF349" s="27"/>
      <c r="AG349" s="27"/>
      <c r="AH349" s="27"/>
      <c r="AI349" s="55"/>
    </row>
    <row r="350" spans="1:35" ht="12" customHeight="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83">
        <v>1</v>
      </c>
      <c r="N350" s="84">
        <v>1</v>
      </c>
      <c r="O350" s="84">
        <v>1</v>
      </c>
      <c r="P350" s="84">
        <v>1</v>
      </c>
      <c r="Q350" s="84"/>
      <c r="R350" s="84">
        <v>1</v>
      </c>
      <c r="S350" s="84"/>
      <c r="T350" s="84">
        <v>1</v>
      </c>
      <c r="U350" s="84">
        <v>1</v>
      </c>
      <c r="V350" s="84">
        <v>1</v>
      </c>
      <c r="W350" s="84">
        <v>1</v>
      </c>
      <c r="X350" s="84"/>
      <c r="Y350" s="84"/>
      <c r="Z350" s="132" t="str">
        <f>VLOOKUP(A350,DB_CAL_Q1_Q4!$A$4:$P$1328,13)</f>
        <v>Ninguna</v>
      </c>
      <c r="AA350" s="133" t="str">
        <f>VLOOKUP(A350,DB_ACS_Q1_Q4!$A$4:$AD$1328,13)</f>
        <v>Gas Natural</v>
      </c>
      <c r="AB350" s="134" t="str">
        <f>VLOOKUP(A350,DB_REF_Q1_Q4!$A$4:$AD$1328,13)</f>
        <v>AC Eléctrico</v>
      </c>
      <c r="AC350" s="16">
        <v>1</v>
      </c>
      <c r="AD350" s="27"/>
      <c r="AE350" s="27"/>
      <c r="AF350" s="27"/>
      <c r="AG350" s="27"/>
      <c r="AH350" s="27"/>
      <c r="AI350" s="55"/>
    </row>
    <row r="351" spans="1:35" ht="12" customHeight="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83">
        <v>1</v>
      </c>
      <c r="N351" s="84">
        <v>1</v>
      </c>
      <c r="O351" s="84">
        <v>1</v>
      </c>
      <c r="P351" s="84">
        <v>1</v>
      </c>
      <c r="Q351" s="84">
        <v>1</v>
      </c>
      <c r="R351" s="84"/>
      <c r="S351" s="84">
        <v>1</v>
      </c>
      <c r="T351" s="84"/>
      <c r="U351" s="84">
        <v>1</v>
      </c>
      <c r="V351" s="84">
        <v>1</v>
      </c>
      <c r="W351" s="84">
        <v>1</v>
      </c>
      <c r="X351" s="84">
        <v>1</v>
      </c>
      <c r="Y351" s="84">
        <v>1</v>
      </c>
      <c r="Z351" s="132" t="str">
        <f>VLOOKUP(A351,DB_CAL_Q1_Q4!$A$4:$P$1328,13)</f>
        <v>Gas Natural</v>
      </c>
      <c r="AA351" s="133" t="str">
        <f>VLOOKUP(A351,DB_ACS_Q1_Q4!$A$4:$AD$1328,13)</f>
        <v>Gas Natural</v>
      </c>
      <c r="AB351" s="134" t="str">
        <f>VLOOKUP(A351,DB_REF_Q1_Q4!$A$4:$AD$1328,13)</f>
        <v>Ninguno</v>
      </c>
      <c r="AC351" s="16"/>
      <c r="AD351" s="27"/>
      <c r="AE351" s="27"/>
      <c r="AF351" s="27"/>
      <c r="AG351" s="27"/>
      <c r="AH351" s="27"/>
      <c r="AI351" s="55">
        <v>1</v>
      </c>
    </row>
    <row r="352" spans="1:35" ht="12" customHeight="1">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83">
        <v>1</v>
      </c>
      <c r="N352" s="84">
        <v>1</v>
      </c>
      <c r="O352" s="84">
        <v>1</v>
      </c>
      <c r="P352" s="84">
        <v>1</v>
      </c>
      <c r="Q352" s="84">
        <v>1</v>
      </c>
      <c r="R352" s="84">
        <v>1</v>
      </c>
      <c r="S352" s="84"/>
      <c r="T352" s="84">
        <v>1</v>
      </c>
      <c r="U352" s="84">
        <v>1</v>
      </c>
      <c r="V352" s="84">
        <v>1</v>
      </c>
      <c r="W352" s="84">
        <v>1</v>
      </c>
      <c r="X352" s="84">
        <v>1</v>
      </c>
      <c r="Y352" s="84">
        <v>1</v>
      </c>
      <c r="Z352" s="132" t="str">
        <f>VLOOKUP(A352,DB_CAL_Q1_Q4!$A$4:$P$1328,13)</f>
        <v>Gasóleo</v>
      </c>
      <c r="AA352" s="133" t="str">
        <f>VLOOKUP(A352,DB_ACS_Q1_Q4!$A$4:$AD$1328,13)</f>
        <v>Gasóleo</v>
      </c>
      <c r="AB352" s="134" t="str">
        <f>VLOOKUP(A352,DB_REF_Q1_Q4!$A$4:$AD$1328,13)</f>
        <v>Bomba de calor aire</v>
      </c>
      <c r="AC352" s="16"/>
      <c r="AD352" s="27"/>
      <c r="AE352" s="27"/>
      <c r="AF352" s="27"/>
      <c r="AG352" s="27"/>
      <c r="AH352" s="27">
        <v>1</v>
      </c>
      <c r="AI352" s="55"/>
    </row>
    <row r="353" spans="1:35" ht="12" customHeight="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83">
        <v>1</v>
      </c>
      <c r="N353" s="84">
        <v>1</v>
      </c>
      <c r="O353" s="84">
        <v>1</v>
      </c>
      <c r="P353" s="84">
        <v>1</v>
      </c>
      <c r="Q353" s="84">
        <v>1</v>
      </c>
      <c r="R353" s="84">
        <v>1</v>
      </c>
      <c r="S353" s="84">
        <v>1</v>
      </c>
      <c r="T353" s="84">
        <v>1</v>
      </c>
      <c r="U353" s="84"/>
      <c r="V353" s="84"/>
      <c r="W353" s="84">
        <v>1</v>
      </c>
      <c r="X353" s="84">
        <v>1</v>
      </c>
      <c r="Y353" s="84">
        <v>1</v>
      </c>
      <c r="Z353" s="132" t="str">
        <f>VLOOKUP(A353,DB_CAL_Q1_Q4!$A$4:$P$1328,13)</f>
        <v>Gasóleo</v>
      </c>
      <c r="AA353" s="133" t="str">
        <f>VLOOKUP(A353,DB_ACS_Q1_Q4!$A$4:$AD$1328,13)</f>
        <v>Gasóleo</v>
      </c>
      <c r="AB353" s="134" t="str">
        <f>VLOOKUP(A353,DB_REF_Q1_Q4!$A$4:$AD$1328,13)</f>
        <v>Ninguno</v>
      </c>
      <c r="AC353" s="16">
        <v>1</v>
      </c>
      <c r="AD353" s="27"/>
      <c r="AE353" s="27"/>
      <c r="AF353" s="27"/>
      <c r="AG353" s="27"/>
      <c r="AH353" s="27"/>
      <c r="AI353" s="55"/>
    </row>
    <row r="354" spans="1:35" ht="12" customHeight="1">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83">
        <v>1</v>
      </c>
      <c r="N354" s="84">
        <v>1</v>
      </c>
      <c r="O354" s="84">
        <v>1</v>
      </c>
      <c r="P354" s="84">
        <v>1</v>
      </c>
      <c r="Q354" s="84">
        <v>1</v>
      </c>
      <c r="R354" s="84">
        <v>1</v>
      </c>
      <c r="S354" s="84"/>
      <c r="T354" s="84">
        <v>1</v>
      </c>
      <c r="U354" s="84">
        <v>1</v>
      </c>
      <c r="V354" s="84">
        <v>1</v>
      </c>
      <c r="W354" s="84">
        <v>1</v>
      </c>
      <c r="X354" s="84">
        <v>1</v>
      </c>
      <c r="Y354" s="84">
        <v>1</v>
      </c>
      <c r="Z354" s="132" t="str">
        <f>VLOOKUP(A354,DB_CAL_Q1_Q4!$A$4:$P$1328,13)</f>
        <v>Gas Natural</v>
      </c>
      <c r="AA354" s="133" t="str">
        <f>VLOOKUP(A354,DB_ACS_Q1_Q4!$A$4:$AD$1328,13)</f>
        <v>Gas Natural</v>
      </c>
      <c r="AB354" s="134" t="str">
        <f>VLOOKUP(A354,DB_REF_Q1_Q4!$A$4:$AD$1328,13)</f>
        <v>AC Eléctrico</v>
      </c>
      <c r="AC354" s="16"/>
      <c r="AD354" s="27"/>
      <c r="AE354" s="27"/>
      <c r="AF354" s="27"/>
      <c r="AG354" s="27"/>
      <c r="AH354" s="27"/>
      <c r="AI354" s="55">
        <v>1</v>
      </c>
    </row>
    <row r="355" spans="1:35" ht="12" customHeight="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83">
        <v>1</v>
      </c>
      <c r="N355" s="84">
        <v>1</v>
      </c>
      <c r="O355" s="84">
        <v>1</v>
      </c>
      <c r="P355" s="84">
        <v>1</v>
      </c>
      <c r="Q355" s="84">
        <v>1</v>
      </c>
      <c r="R355" s="84">
        <v>1</v>
      </c>
      <c r="S355" s="84"/>
      <c r="T355" s="84">
        <v>1</v>
      </c>
      <c r="U355" s="84">
        <v>1</v>
      </c>
      <c r="V355" s="84">
        <v>1</v>
      </c>
      <c r="W355" s="84">
        <v>1</v>
      </c>
      <c r="X355" s="84">
        <v>1</v>
      </c>
      <c r="Y355" s="84"/>
      <c r="Z355" s="132" t="str">
        <f>VLOOKUP(A355,DB_CAL_Q1_Q4!$A$4:$P$1328,13)</f>
        <v>Otros</v>
      </c>
      <c r="AA355" s="133" t="str">
        <f>VLOOKUP(A355,DB_ACS_Q1_Q4!$A$4:$AD$1328,13)</f>
        <v>Gas Natural</v>
      </c>
      <c r="AB355" s="134" t="str">
        <f>VLOOKUP(A355,DB_REF_Q1_Q4!$A$4:$AD$1328,13)</f>
        <v>AC Eléctrico</v>
      </c>
      <c r="AC355" s="16"/>
      <c r="AD355" s="27"/>
      <c r="AE355" s="27"/>
      <c r="AF355" s="27"/>
      <c r="AG355" s="27"/>
      <c r="AH355" s="27">
        <v>1</v>
      </c>
      <c r="AI355" s="55"/>
    </row>
    <row r="356" spans="1:35" ht="12" customHeight="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83">
        <v>1</v>
      </c>
      <c r="N356" s="84">
        <v>1</v>
      </c>
      <c r="O356" s="84">
        <v>1</v>
      </c>
      <c r="P356" s="84">
        <v>1</v>
      </c>
      <c r="Q356" s="84">
        <v>1</v>
      </c>
      <c r="R356" s="84">
        <v>1</v>
      </c>
      <c r="S356" s="84"/>
      <c r="T356" s="84">
        <v>1</v>
      </c>
      <c r="U356" s="84">
        <v>1</v>
      </c>
      <c r="V356" s="84">
        <v>1</v>
      </c>
      <c r="W356" s="84">
        <v>1</v>
      </c>
      <c r="X356" s="84"/>
      <c r="Y356" s="84"/>
      <c r="Z356" s="132" t="str">
        <f>VLOOKUP(A356,DB_CAL_Q1_Q4!$A$4:$P$1328,13)</f>
        <v>Gas Natural</v>
      </c>
      <c r="AA356" s="133" t="str">
        <f>VLOOKUP(A356,DB_ACS_Q1_Q4!$A$4:$AD$1328,13)</f>
        <v>Gas Natural</v>
      </c>
      <c r="AB356" s="134" t="str">
        <f>VLOOKUP(A356,DB_REF_Q1_Q4!$A$4:$AD$1328,13)</f>
        <v>Ninguno</v>
      </c>
      <c r="AC356" s="16"/>
      <c r="AD356" s="27"/>
      <c r="AE356" s="27"/>
      <c r="AF356" s="27">
        <v>1</v>
      </c>
      <c r="AG356" s="27"/>
      <c r="AH356" s="27"/>
      <c r="AI356" s="55"/>
    </row>
    <row r="357" spans="1:35" ht="12" customHeight="1">
      <c r="A357" s="10">
        <v>353</v>
      </c>
      <c r="B357" s="98" t="s">
        <v>189</v>
      </c>
      <c r="C357" s="98" t="s">
        <v>189</v>
      </c>
      <c r="D357" s="11" t="s">
        <v>52</v>
      </c>
      <c r="E357" s="11" t="s">
        <v>304</v>
      </c>
      <c r="F357" s="12" t="s">
        <v>49</v>
      </c>
      <c r="G357" s="12" t="s">
        <v>310</v>
      </c>
      <c r="H357" s="12" t="s">
        <v>306</v>
      </c>
      <c r="I357" s="103" t="s">
        <v>504</v>
      </c>
      <c r="J357" s="12" t="str">
        <f t="shared" ref="J357:J363" si="18">"≥17h"</f>
        <v>≥17h</v>
      </c>
      <c r="K357" s="12" t="s">
        <v>512</v>
      </c>
      <c r="L357" s="69" t="s">
        <v>519</v>
      </c>
      <c r="M357" s="83">
        <v>1</v>
      </c>
      <c r="N357" s="84">
        <v>1</v>
      </c>
      <c r="O357" s="84">
        <v>1</v>
      </c>
      <c r="P357" s="84">
        <v>1</v>
      </c>
      <c r="Q357" s="84"/>
      <c r="R357" s="84"/>
      <c r="S357" s="84"/>
      <c r="T357" s="84">
        <v>1</v>
      </c>
      <c r="U357" s="84"/>
      <c r="V357" s="84"/>
      <c r="W357" s="84"/>
      <c r="X357" s="84"/>
      <c r="Y357" s="84">
        <v>1</v>
      </c>
      <c r="Z357" s="132" t="str">
        <f>VLOOKUP(A357,DB_CAL_Q1_Q4!$A$4:$P$1328,13)</f>
        <v>Gasóleo</v>
      </c>
      <c r="AA357" s="133" t="str">
        <f>VLOOKUP(A357,DB_ACS_Q1_Q4!$A$4:$AD$1328,13)</f>
        <v>Gasóleo</v>
      </c>
      <c r="AB357" s="134" t="str">
        <f>VLOOKUP(A357,DB_REF_Q1_Q4!$A$4:$AD$1328,13)</f>
        <v>AC Eléctrico</v>
      </c>
      <c r="AC357" s="16"/>
      <c r="AD357" s="27"/>
      <c r="AE357" s="27"/>
      <c r="AF357" s="27"/>
      <c r="AG357" s="27"/>
      <c r="AH357" s="27"/>
      <c r="AI357" s="55">
        <v>1</v>
      </c>
    </row>
    <row r="358" spans="1:35" ht="12" customHeight="1">
      <c r="A358" s="10">
        <v>354</v>
      </c>
      <c r="B358" s="98" t="s">
        <v>69</v>
      </c>
      <c r="C358" s="98" t="s">
        <v>69</v>
      </c>
      <c r="D358" s="11" t="s">
        <v>52</v>
      </c>
      <c r="E358" s="11" t="s">
        <v>303</v>
      </c>
      <c r="F358" s="12" t="s">
        <v>48</v>
      </c>
      <c r="G358" s="12" t="s">
        <v>310</v>
      </c>
      <c r="H358" s="12" t="s">
        <v>306</v>
      </c>
      <c r="I358" s="11" t="s">
        <v>507</v>
      </c>
      <c r="J358" s="12" t="str">
        <f t="shared" si="18"/>
        <v>≥17h</v>
      </c>
      <c r="K358" s="12" t="s">
        <v>512</v>
      </c>
      <c r="L358" s="69" t="s">
        <v>518</v>
      </c>
      <c r="M358" s="83">
        <v>1</v>
      </c>
      <c r="N358" s="84">
        <v>1</v>
      </c>
      <c r="O358" s="84">
        <v>1</v>
      </c>
      <c r="P358" s="84">
        <v>1</v>
      </c>
      <c r="Q358" s="84">
        <v>1</v>
      </c>
      <c r="R358" s="84">
        <v>1</v>
      </c>
      <c r="S358" s="84">
        <v>1</v>
      </c>
      <c r="T358" s="84">
        <v>1</v>
      </c>
      <c r="U358" s="84">
        <v>1</v>
      </c>
      <c r="V358" s="84">
        <v>1</v>
      </c>
      <c r="W358" s="84">
        <v>1</v>
      </c>
      <c r="X358" s="84">
        <v>1</v>
      </c>
      <c r="Y358" s="84">
        <v>1</v>
      </c>
      <c r="Z358" s="132" t="str">
        <f>VLOOKUP(A358,DB_CAL_Q1_Q4!$A$4:$P$1328,13)</f>
        <v>Gas Natural</v>
      </c>
      <c r="AA358" s="133" t="str">
        <f>VLOOKUP(A358,DB_ACS_Q1_Q4!$A$4:$AD$1328,13)</f>
        <v>Gas Natural</v>
      </c>
      <c r="AB358" s="134" t="str">
        <f>VLOOKUP(A358,DB_REF_Q1_Q4!$A$4:$AD$1328,13)</f>
        <v>AC Eléctrico</v>
      </c>
      <c r="AC358" s="16"/>
      <c r="AD358" s="27"/>
      <c r="AE358" s="27"/>
      <c r="AF358" s="27"/>
      <c r="AG358" s="27"/>
      <c r="AH358" s="27"/>
      <c r="AI358" s="55">
        <v>1</v>
      </c>
    </row>
    <row r="359" spans="1:35" ht="12" customHeight="1">
      <c r="A359" s="10">
        <v>355</v>
      </c>
      <c r="B359" s="98" t="s">
        <v>291</v>
      </c>
      <c r="C359" s="98" t="s">
        <v>291</v>
      </c>
      <c r="D359" s="11" t="s">
        <v>51</v>
      </c>
      <c r="E359" s="11" t="s">
        <v>303</v>
      </c>
      <c r="F359" s="12" t="s">
        <v>50</v>
      </c>
      <c r="G359" s="12" t="s">
        <v>310</v>
      </c>
      <c r="H359" s="12" t="s">
        <v>306</v>
      </c>
      <c r="I359" s="11" t="s">
        <v>504</v>
      </c>
      <c r="J359" s="12" t="str">
        <f t="shared" si="18"/>
        <v>≥17h</v>
      </c>
      <c r="K359" s="12" t="s">
        <v>47</v>
      </c>
      <c r="L359" s="69" t="s">
        <v>519</v>
      </c>
      <c r="M359" s="83">
        <v>1</v>
      </c>
      <c r="N359" s="84">
        <v>1</v>
      </c>
      <c r="O359" s="84">
        <v>1</v>
      </c>
      <c r="P359" s="84">
        <v>1</v>
      </c>
      <c r="Q359" s="84">
        <v>1</v>
      </c>
      <c r="R359" s="84"/>
      <c r="S359" s="84"/>
      <c r="T359" s="84">
        <v>1</v>
      </c>
      <c r="U359" s="84">
        <v>1</v>
      </c>
      <c r="V359" s="84">
        <v>1</v>
      </c>
      <c r="W359" s="84">
        <v>1</v>
      </c>
      <c r="X359" s="84">
        <v>1</v>
      </c>
      <c r="Y359" s="84"/>
      <c r="Z359" s="132" t="str">
        <f>VLOOKUP(A359,DB_CAL_Q1_Q4!$A$4:$P$1328,13)</f>
        <v>Gas Natural</v>
      </c>
      <c r="AA359" s="133" t="str">
        <f>VLOOKUP(A359,DB_ACS_Q1_Q4!$A$4:$AD$1328,13)</f>
        <v>Gas Natural</v>
      </c>
      <c r="AB359" s="134" t="str">
        <f>VLOOKUP(A359,DB_REF_Q1_Q4!$A$4:$AD$1328,13)</f>
        <v>Ninguno</v>
      </c>
      <c r="AC359" s="16">
        <v>1</v>
      </c>
      <c r="AD359" s="27"/>
      <c r="AE359" s="27"/>
      <c r="AF359" s="27"/>
      <c r="AG359" s="27"/>
      <c r="AH359" s="27"/>
      <c r="AI359" s="55"/>
    </row>
    <row r="360" spans="1:35" ht="12" customHeight="1">
      <c r="A360" s="10">
        <v>356</v>
      </c>
      <c r="B360" s="98" t="s">
        <v>189</v>
      </c>
      <c r="C360" s="98" t="s">
        <v>189</v>
      </c>
      <c r="D360" s="11" t="s">
        <v>52</v>
      </c>
      <c r="E360" s="11" t="s">
        <v>304</v>
      </c>
      <c r="F360" s="12" t="s">
        <v>50</v>
      </c>
      <c r="G360" s="12" t="s">
        <v>310</v>
      </c>
      <c r="H360" s="12" t="s">
        <v>306</v>
      </c>
      <c r="I360" s="11" t="s">
        <v>504</v>
      </c>
      <c r="J360" s="12" t="str">
        <f t="shared" si="18"/>
        <v>≥17h</v>
      </c>
      <c r="K360" s="12" t="s">
        <v>512</v>
      </c>
      <c r="L360" s="69" t="s">
        <v>519</v>
      </c>
      <c r="M360" s="83"/>
      <c r="N360" s="84"/>
      <c r="O360" s="84"/>
      <c r="P360" s="84"/>
      <c r="Q360" s="84"/>
      <c r="R360" s="84"/>
      <c r="S360" s="84"/>
      <c r="T360" s="84"/>
      <c r="U360" s="84"/>
      <c r="V360" s="84"/>
      <c r="W360" s="84"/>
      <c r="X360" s="84"/>
      <c r="Y360" s="84"/>
      <c r="Z360" s="132" t="str">
        <f>VLOOKUP(A360,DB_CAL_Q1_Q4!$A$4:$P$1328,13)</f>
        <v>Gas Natural</v>
      </c>
      <c r="AA360" s="133" t="str">
        <f>VLOOKUP(A360,DB_ACS_Q1_Q4!$A$4:$AD$1328,13)</f>
        <v>Gasóleo</v>
      </c>
      <c r="AB360" s="134" t="str">
        <f>VLOOKUP(A360,DB_REF_Q1_Q4!$A$4:$AD$1328,13)</f>
        <v>Ninguno</v>
      </c>
      <c r="AC360" s="16"/>
      <c r="AD360" s="27"/>
      <c r="AE360" s="27"/>
      <c r="AF360" s="27"/>
      <c r="AG360" s="27"/>
      <c r="AH360" s="27"/>
      <c r="AI360" s="55">
        <v>1</v>
      </c>
    </row>
    <row r="361" spans="1:35" ht="12" customHeight="1">
      <c r="A361" s="10">
        <v>357</v>
      </c>
      <c r="B361" s="98" t="s">
        <v>192</v>
      </c>
      <c r="C361" s="98" t="s">
        <v>191</v>
      </c>
      <c r="D361" s="11" t="s">
        <v>25</v>
      </c>
      <c r="E361" s="11" t="s">
        <v>304</v>
      </c>
      <c r="F361" s="12" t="s">
        <v>50</v>
      </c>
      <c r="G361" s="12" t="s">
        <v>510</v>
      </c>
      <c r="H361" s="12" t="s">
        <v>306</v>
      </c>
      <c r="I361" s="11" t="s">
        <v>504</v>
      </c>
      <c r="J361" s="12" t="str">
        <f t="shared" si="18"/>
        <v>≥17h</v>
      </c>
      <c r="K361" s="12" t="s">
        <v>513</v>
      </c>
      <c r="L361" s="69" t="s">
        <v>519</v>
      </c>
      <c r="M361" s="83">
        <v>1</v>
      </c>
      <c r="N361" s="84">
        <v>1</v>
      </c>
      <c r="O361" s="84">
        <v>1</v>
      </c>
      <c r="P361" s="84">
        <v>1</v>
      </c>
      <c r="Q361" s="84">
        <v>1</v>
      </c>
      <c r="R361" s="84">
        <v>1</v>
      </c>
      <c r="S361" s="84">
        <v>1</v>
      </c>
      <c r="T361" s="84">
        <v>1</v>
      </c>
      <c r="U361" s="84">
        <v>1</v>
      </c>
      <c r="V361" s="84">
        <v>1</v>
      </c>
      <c r="W361" s="84">
        <v>1</v>
      </c>
      <c r="X361" s="84">
        <v>1</v>
      </c>
      <c r="Y361" s="84">
        <v>1</v>
      </c>
      <c r="Z361" s="132" t="str">
        <f>VLOOKUP(A361,DB_CAL_Q1_Q4!$A$4:$P$1328,13)</f>
        <v>Gas Natural</v>
      </c>
      <c r="AA361" s="133" t="str">
        <f>VLOOKUP(A361,DB_ACS_Q1_Q4!$A$4:$AD$1328,13)</f>
        <v>Gas Natural</v>
      </c>
      <c r="AB361" s="134" t="str">
        <f>VLOOKUP(A361,DB_REF_Q1_Q4!$A$4:$AD$1328,13)</f>
        <v>Ninguno</v>
      </c>
      <c r="AC361" s="16"/>
      <c r="AD361" s="27"/>
      <c r="AE361" s="27"/>
      <c r="AF361" s="27"/>
      <c r="AG361" s="27"/>
      <c r="AH361" s="27">
        <v>1</v>
      </c>
      <c r="AI361" s="55"/>
    </row>
    <row r="362" spans="1:35" ht="12" customHeight="1">
      <c r="A362" s="10">
        <v>358</v>
      </c>
      <c r="B362" s="98" t="s">
        <v>291</v>
      </c>
      <c r="C362" s="98" t="s">
        <v>291</v>
      </c>
      <c r="D362" s="11" t="s">
        <v>52</v>
      </c>
      <c r="E362" s="11" t="s">
        <v>304</v>
      </c>
      <c r="F362" s="12" t="s">
        <v>49</v>
      </c>
      <c r="G362" s="12" t="s">
        <v>510</v>
      </c>
      <c r="H362" s="12" t="s">
        <v>307</v>
      </c>
      <c r="I362" s="11" t="s">
        <v>507</v>
      </c>
      <c r="J362" s="12" t="str">
        <f t="shared" si="18"/>
        <v>≥17h</v>
      </c>
      <c r="K362" s="12" t="s">
        <v>47</v>
      </c>
      <c r="L362" s="69" t="s">
        <v>519</v>
      </c>
      <c r="M362" s="83">
        <v>1</v>
      </c>
      <c r="N362" s="84">
        <v>1</v>
      </c>
      <c r="O362" s="84">
        <v>1</v>
      </c>
      <c r="P362" s="84">
        <v>1</v>
      </c>
      <c r="Q362" s="84">
        <v>1</v>
      </c>
      <c r="R362" s="84">
        <v>1</v>
      </c>
      <c r="S362" s="84"/>
      <c r="T362" s="84">
        <v>1</v>
      </c>
      <c r="U362" s="84"/>
      <c r="V362" s="84">
        <v>1</v>
      </c>
      <c r="W362" s="84">
        <v>1</v>
      </c>
      <c r="X362" s="84"/>
      <c r="Y362" s="84">
        <v>1</v>
      </c>
      <c r="Z362" s="132" t="str">
        <f>VLOOKUP(A362,DB_CAL_Q1_Q4!$A$4:$P$1328,13)</f>
        <v>Gasóleo</v>
      </c>
      <c r="AA362" s="133" t="str">
        <f>VLOOKUP(A362,DB_ACS_Q1_Q4!$A$4:$AD$1328,13)</f>
        <v>Gasóleo</v>
      </c>
      <c r="AB362" s="134" t="str">
        <f>VLOOKUP(A362,DB_REF_Q1_Q4!$A$4:$AD$1328,13)</f>
        <v>Ninguno</v>
      </c>
      <c r="AC362" s="16"/>
      <c r="AD362" s="27"/>
      <c r="AE362" s="27"/>
      <c r="AF362" s="27"/>
      <c r="AG362" s="27"/>
      <c r="AH362" s="27"/>
      <c r="AI362" s="55">
        <v>1</v>
      </c>
    </row>
    <row r="363" spans="1:35" ht="12" customHeight="1">
      <c r="A363" s="10">
        <v>359</v>
      </c>
      <c r="B363" s="98" t="s">
        <v>291</v>
      </c>
      <c r="C363" s="98" t="s">
        <v>291</v>
      </c>
      <c r="D363" s="11" t="s">
        <v>51</v>
      </c>
      <c r="E363" s="11" t="s">
        <v>304</v>
      </c>
      <c r="F363" s="12" t="s">
        <v>50</v>
      </c>
      <c r="G363" s="12" t="s">
        <v>310</v>
      </c>
      <c r="H363" s="12" t="s">
        <v>306</v>
      </c>
      <c r="I363" s="11" t="s">
        <v>507</v>
      </c>
      <c r="J363" s="12" t="str">
        <f t="shared" si="18"/>
        <v>≥17h</v>
      </c>
      <c r="K363" s="12" t="s">
        <v>513</v>
      </c>
      <c r="L363" s="69" t="s">
        <v>519</v>
      </c>
      <c r="M363" s="83">
        <v>1</v>
      </c>
      <c r="N363" s="84">
        <v>1</v>
      </c>
      <c r="O363" s="84">
        <v>1</v>
      </c>
      <c r="P363" s="84">
        <v>1</v>
      </c>
      <c r="Q363" s="84">
        <v>1</v>
      </c>
      <c r="R363" s="84">
        <v>1</v>
      </c>
      <c r="S363" s="84">
        <v>1</v>
      </c>
      <c r="T363" s="84">
        <v>1</v>
      </c>
      <c r="U363" s="84">
        <v>1</v>
      </c>
      <c r="V363" s="84">
        <v>1</v>
      </c>
      <c r="W363" s="84">
        <v>1</v>
      </c>
      <c r="X363" s="84">
        <v>1</v>
      </c>
      <c r="Y363" s="84"/>
      <c r="Z363" s="132" t="str">
        <f>VLOOKUP(A363,DB_CAL_Q1_Q4!$A$4:$P$1328,13)</f>
        <v>Gas Natural</v>
      </c>
      <c r="AA363" s="133" t="str">
        <f>VLOOKUP(A363,DB_ACS_Q1_Q4!$A$4:$AD$1328,13)</f>
        <v>Gas Natural</v>
      </c>
      <c r="AB363" s="134" t="str">
        <f>VLOOKUP(A363,DB_REF_Q1_Q4!$A$4:$AD$1328,13)</f>
        <v>Ninguno</v>
      </c>
      <c r="AC363" s="16">
        <v>1</v>
      </c>
      <c r="AD363" s="27"/>
      <c r="AE363" s="27"/>
      <c r="AF363" s="27"/>
      <c r="AG363" s="27"/>
      <c r="AH363" s="27"/>
      <c r="AI363" s="55"/>
    </row>
    <row r="364" spans="1:35" ht="12" customHeight="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83"/>
      <c r="N364" s="84">
        <v>1</v>
      </c>
      <c r="O364" s="84">
        <v>1</v>
      </c>
      <c r="P364" s="84">
        <v>1</v>
      </c>
      <c r="Q364" s="84">
        <v>1</v>
      </c>
      <c r="R364" s="84">
        <v>1</v>
      </c>
      <c r="S364" s="84">
        <v>1</v>
      </c>
      <c r="T364" s="84">
        <v>1</v>
      </c>
      <c r="U364" s="84">
        <v>1</v>
      </c>
      <c r="V364" s="84"/>
      <c r="W364" s="84">
        <v>1</v>
      </c>
      <c r="X364" s="84">
        <v>1</v>
      </c>
      <c r="Y364" s="84"/>
      <c r="Z364" s="132" t="str">
        <f>VLOOKUP(A364,DB_CAL_Q1_Q4!$A$4:$P$1328,13)</f>
        <v>Electricidad</v>
      </c>
      <c r="AA364" s="133" t="str">
        <f>VLOOKUP(A364,DB_ACS_Q1_Q4!$A$4:$AD$1328,13)</f>
        <v>Electricidad</v>
      </c>
      <c r="AB364" s="134" t="str">
        <f>VLOOKUP(A364,DB_REF_Q1_Q4!$A$4:$AD$1328,13)</f>
        <v>Ninguno</v>
      </c>
      <c r="AC364" s="16"/>
      <c r="AD364" s="27"/>
      <c r="AE364" s="27"/>
      <c r="AF364" s="27"/>
      <c r="AG364" s="27"/>
      <c r="AH364" s="27"/>
      <c r="AI364" s="55">
        <v>1</v>
      </c>
    </row>
    <row r="365" spans="1:35" ht="12" customHeight="1">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83"/>
      <c r="N365" s="84">
        <v>1</v>
      </c>
      <c r="O365" s="84">
        <v>1</v>
      </c>
      <c r="P365" s="84">
        <v>1</v>
      </c>
      <c r="Q365" s="84">
        <v>1</v>
      </c>
      <c r="R365" s="84">
        <v>1</v>
      </c>
      <c r="S365" s="84"/>
      <c r="T365" s="84">
        <v>1</v>
      </c>
      <c r="U365" s="84">
        <v>1</v>
      </c>
      <c r="V365" s="84">
        <v>1</v>
      </c>
      <c r="W365" s="84">
        <v>1</v>
      </c>
      <c r="X365" s="84">
        <v>1</v>
      </c>
      <c r="Y365" s="84">
        <v>1</v>
      </c>
      <c r="Z365" s="132" t="str">
        <f>VLOOKUP(A365,DB_CAL_Q1_Q4!$A$4:$P$1328,13)</f>
        <v>Gas Natural</v>
      </c>
      <c r="AA365" s="133" t="str">
        <f>VLOOKUP(A365,DB_ACS_Q1_Q4!$A$4:$AD$1328,13)</f>
        <v>Gas Natural</v>
      </c>
      <c r="AB365" s="134" t="str">
        <f>VLOOKUP(A365,DB_REF_Q1_Q4!$A$4:$AD$1328,13)</f>
        <v>AC Eléctrico</v>
      </c>
      <c r="AC365" s="16">
        <v>1</v>
      </c>
      <c r="AD365" s="27"/>
      <c r="AE365" s="27"/>
      <c r="AF365" s="27"/>
      <c r="AG365" s="27"/>
      <c r="AH365" s="27"/>
      <c r="AI365" s="55"/>
    </row>
    <row r="366" spans="1:35" ht="12" customHeight="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83">
        <v>1</v>
      </c>
      <c r="N366" s="84">
        <v>1</v>
      </c>
      <c r="O366" s="84">
        <v>1</v>
      </c>
      <c r="P366" s="84">
        <v>1</v>
      </c>
      <c r="Q366" s="84">
        <v>1</v>
      </c>
      <c r="R366" s="84">
        <v>1</v>
      </c>
      <c r="S366" s="84">
        <v>1</v>
      </c>
      <c r="T366" s="84">
        <v>1</v>
      </c>
      <c r="U366" s="84">
        <v>1</v>
      </c>
      <c r="V366" s="84">
        <v>1</v>
      </c>
      <c r="W366" s="84">
        <v>1</v>
      </c>
      <c r="X366" s="84"/>
      <c r="Y366" s="84"/>
      <c r="Z366" s="132" t="str">
        <f>VLOOKUP(A366,DB_CAL_Q1_Q4!$A$4:$P$1328,13)</f>
        <v>Gasóleo</v>
      </c>
      <c r="AA366" s="133" t="str">
        <f>VLOOKUP(A366,DB_ACS_Q1_Q4!$A$4:$AD$1328,13)</f>
        <v>Gasóleo</v>
      </c>
      <c r="AB366" s="134" t="str">
        <f>VLOOKUP(A366,DB_REF_Q1_Q4!$A$4:$AD$1328,13)</f>
        <v>Ninguno</v>
      </c>
      <c r="AC366" s="16"/>
      <c r="AD366" s="27"/>
      <c r="AE366" s="27"/>
      <c r="AF366" s="27"/>
      <c r="AG366" s="27"/>
      <c r="AH366" s="27">
        <v>1</v>
      </c>
      <c r="AI366" s="55"/>
    </row>
    <row r="367" spans="1:35" ht="12" customHeight="1">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83">
        <v>1</v>
      </c>
      <c r="N367" s="84">
        <v>1</v>
      </c>
      <c r="O367" s="84">
        <v>1</v>
      </c>
      <c r="P367" s="84">
        <v>1</v>
      </c>
      <c r="Q367" s="84">
        <v>1</v>
      </c>
      <c r="R367" s="84">
        <v>1</v>
      </c>
      <c r="S367" s="84">
        <v>1</v>
      </c>
      <c r="T367" s="84">
        <v>1</v>
      </c>
      <c r="U367" s="84">
        <v>1</v>
      </c>
      <c r="V367" s="84">
        <v>1</v>
      </c>
      <c r="W367" s="84">
        <v>1</v>
      </c>
      <c r="X367" s="84">
        <v>1</v>
      </c>
      <c r="Y367" s="84"/>
      <c r="Z367" s="132" t="str">
        <f>VLOOKUP(A367,DB_CAL_Q1_Q4!$A$4:$P$1328,13)</f>
        <v>Gas Natural</v>
      </c>
      <c r="AA367" s="133" t="str">
        <f>VLOOKUP(A367,DB_ACS_Q1_Q4!$A$4:$AD$1328,13)</f>
        <v>Gas Natural</v>
      </c>
      <c r="AB367" s="134" t="str">
        <f>VLOOKUP(A367,DB_REF_Q1_Q4!$A$4:$AD$1328,13)</f>
        <v>Bomba de calor aire</v>
      </c>
      <c r="AC367" s="16"/>
      <c r="AD367" s="27"/>
      <c r="AE367" s="27"/>
      <c r="AF367" s="27"/>
      <c r="AG367" s="27"/>
      <c r="AH367" s="27"/>
      <c r="AI367" s="55">
        <v>1</v>
      </c>
    </row>
    <row r="368" spans="1:35" ht="12" customHeight="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83">
        <v>1</v>
      </c>
      <c r="N368" s="84">
        <v>1</v>
      </c>
      <c r="O368" s="84">
        <v>1</v>
      </c>
      <c r="P368" s="84">
        <v>1</v>
      </c>
      <c r="Q368" s="84">
        <v>1</v>
      </c>
      <c r="R368" s="84">
        <v>1</v>
      </c>
      <c r="S368" s="84">
        <v>1</v>
      </c>
      <c r="T368" s="84">
        <v>1</v>
      </c>
      <c r="U368" s="84">
        <v>1</v>
      </c>
      <c r="V368" s="84">
        <v>1</v>
      </c>
      <c r="W368" s="84">
        <v>1</v>
      </c>
      <c r="X368" s="84">
        <v>1</v>
      </c>
      <c r="Y368" s="84">
        <v>1</v>
      </c>
      <c r="Z368" s="132" t="str">
        <f>VLOOKUP(A368,DB_CAL_Q1_Q4!$A$4:$P$1328,13)</f>
        <v>Bomba de calor aire</v>
      </c>
      <c r="AA368" s="133" t="str">
        <f>VLOOKUP(A368,DB_ACS_Q1_Q4!$A$4:$AD$1328,13)</f>
        <v>Gas Natural</v>
      </c>
      <c r="AB368" s="134" t="str">
        <f>VLOOKUP(A368,DB_REF_Q1_Q4!$A$4:$AD$1328,13)</f>
        <v>Bomba de calor aire</v>
      </c>
      <c r="AC368" s="16"/>
      <c r="AD368" s="27"/>
      <c r="AE368" s="27"/>
      <c r="AF368" s="27"/>
      <c r="AG368" s="27"/>
      <c r="AH368" s="27">
        <v>1</v>
      </c>
      <c r="AI368" s="55"/>
    </row>
    <row r="369" spans="1:35" ht="12" customHeight="1">
      <c r="A369" s="10">
        <v>365</v>
      </c>
      <c r="B369" s="98" t="s">
        <v>291</v>
      </c>
      <c r="C369" s="98" t="s">
        <v>291</v>
      </c>
      <c r="D369" s="11" t="s">
        <v>51</v>
      </c>
      <c r="E369" s="11" t="s">
        <v>303</v>
      </c>
      <c r="F369" s="12" t="s">
        <v>50</v>
      </c>
      <c r="G369" s="12" t="s">
        <v>510</v>
      </c>
      <c r="H369" s="12" t="s">
        <v>307</v>
      </c>
      <c r="I369" s="11" t="s">
        <v>507</v>
      </c>
      <c r="J369" s="12" t="str">
        <f t="shared" ref="J369:J376" si="19">"≥17h"</f>
        <v>≥17h</v>
      </c>
      <c r="K369" s="12" t="s">
        <v>513</v>
      </c>
      <c r="L369" s="69" t="s">
        <v>519</v>
      </c>
      <c r="M369" s="83">
        <v>1</v>
      </c>
      <c r="N369" s="84">
        <v>1</v>
      </c>
      <c r="O369" s="84">
        <v>1</v>
      </c>
      <c r="P369" s="84">
        <v>1</v>
      </c>
      <c r="Q369" s="84">
        <v>1</v>
      </c>
      <c r="R369" s="84">
        <v>1</v>
      </c>
      <c r="S369" s="84">
        <v>1</v>
      </c>
      <c r="T369" s="84">
        <v>1</v>
      </c>
      <c r="U369" s="84">
        <v>1</v>
      </c>
      <c r="V369" s="84"/>
      <c r="W369" s="84">
        <v>1</v>
      </c>
      <c r="X369" s="84">
        <v>1</v>
      </c>
      <c r="Y369" s="84">
        <v>1</v>
      </c>
      <c r="Z369" s="132" t="str">
        <f>VLOOKUP(A369,DB_CAL_Q1_Q4!$A$4:$P$1328,13)</f>
        <v>Gasóleo</v>
      </c>
      <c r="AA369" s="133" t="str">
        <f>VLOOKUP(A369,DB_ACS_Q1_Q4!$A$4:$AD$1328,13)</f>
        <v>Gasóleo</v>
      </c>
      <c r="AB369" s="134" t="str">
        <f>VLOOKUP(A369,DB_REF_Q1_Q4!$A$4:$AD$1328,13)</f>
        <v>Ninguno</v>
      </c>
      <c r="AC369" s="16">
        <v>1</v>
      </c>
      <c r="AD369" s="27"/>
      <c r="AE369" s="27"/>
      <c r="AF369" s="27"/>
      <c r="AG369" s="27"/>
      <c r="AH369" s="27"/>
      <c r="AI369" s="55"/>
    </row>
    <row r="370" spans="1:35" ht="12" customHeight="1">
      <c r="A370" s="10">
        <v>366</v>
      </c>
      <c r="B370" s="98" t="s">
        <v>106</v>
      </c>
      <c r="C370" s="98" t="s">
        <v>71</v>
      </c>
      <c r="D370" s="11" t="s">
        <v>51</v>
      </c>
      <c r="E370" s="11" t="s">
        <v>304</v>
      </c>
      <c r="F370" s="12" t="s">
        <v>50</v>
      </c>
      <c r="G370" s="12" t="s">
        <v>510</v>
      </c>
      <c r="H370" s="12" t="s">
        <v>306</v>
      </c>
      <c r="I370" s="11" t="s">
        <v>504</v>
      </c>
      <c r="J370" s="12" t="str">
        <f t="shared" si="19"/>
        <v>≥17h</v>
      </c>
      <c r="K370" s="12" t="s">
        <v>47</v>
      </c>
      <c r="L370" s="69" t="s">
        <v>520</v>
      </c>
      <c r="M370" s="83">
        <v>1</v>
      </c>
      <c r="N370" s="84">
        <v>1</v>
      </c>
      <c r="O370" s="84">
        <v>1</v>
      </c>
      <c r="P370" s="84">
        <v>1</v>
      </c>
      <c r="Q370" s="84">
        <v>1</v>
      </c>
      <c r="R370" s="84">
        <v>1</v>
      </c>
      <c r="S370" s="84">
        <v>1</v>
      </c>
      <c r="T370" s="84">
        <v>1</v>
      </c>
      <c r="U370" s="84">
        <v>1</v>
      </c>
      <c r="V370" s="84">
        <v>1</v>
      </c>
      <c r="W370" s="84">
        <v>1</v>
      </c>
      <c r="X370" s="84">
        <v>1</v>
      </c>
      <c r="Y370" s="84">
        <v>1</v>
      </c>
      <c r="Z370" s="132" t="str">
        <f>VLOOKUP(A370,DB_CAL_Q1_Q4!$A$4:$P$1328,13)</f>
        <v>Gasóleo</v>
      </c>
      <c r="AA370" s="133" t="str">
        <f>VLOOKUP(A370,DB_ACS_Q1_Q4!$A$4:$AD$1328,13)</f>
        <v>Gasóleo</v>
      </c>
      <c r="AB370" s="134" t="str">
        <f>VLOOKUP(A370,DB_REF_Q1_Q4!$A$4:$AD$1328,13)</f>
        <v>Ninguno</v>
      </c>
      <c r="AC370" s="16"/>
      <c r="AD370" s="27"/>
      <c r="AE370" s="27"/>
      <c r="AF370" s="27"/>
      <c r="AG370" s="27"/>
      <c r="AH370" s="27"/>
      <c r="AI370" s="55">
        <v>1</v>
      </c>
    </row>
    <row r="371" spans="1:35" ht="12" customHeight="1">
      <c r="A371" s="10">
        <v>367</v>
      </c>
      <c r="B371" s="98" t="s">
        <v>192</v>
      </c>
      <c r="C371" s="98" t="s">
        <v>191</v>
      </c>
      <c r="D371" s="11" t="s">
        <v>51</v>
      </c>
      <c r="E371" s="11" t="s">
        <v>303</v>
      </c>
      <c r="F371" s="12" t="s">
        <v>50</v>
      </c>
      <c r="G371" s="12" t="s">
        <v>510</v>
      </c>
      <c r="H371" s="12" t="s">
        <v>306</v>
      </c>
      <c r="I371" s="12" t="s">
        <v>505</v>
      </c>
      <c r="J371" s="12" t="str">
        <f t="shared" si="19"/>
        <v>≥17h</v>
      </c>
      <c r="K371" s="12" t="s">
        <v>513</v>
      </c>
      <c r="L371" s="69" t="s">
        <v>519</v>
      </c>
      <c r="M371" s="83">
        <v>1</v>
      </c>
      <c r="N371" s="84">
        <v>1</v>
      </c>
      <c r="O371" s="84">
        <v>1</v>
      </c>
      <c r="P371" s="84">
        <v>1</v>
      </c>
      <c r="Q371" s="84">
        <v>1</v>
      </c>
      <c r="R371" s="84">
        <v>1</v>
      </c>
      <c r="S371" s="84"/>
      <c r="T371" s="84">
        <v>1</v>
      </c>
      <c r="U371" s="84">
        <v>1</v>
      </c>
      <c r="V371" s="84">
        <v>1</v>
      </c>
      <c r="W371" s="84">
        <v>1</v>
      </c>
      <c r="X371" s="84">
        <v>1</v>
      </c>
      <c r="Y371" s="84"/>
      <c r="Z371" s="132" t="str">
        <f>VLOOKUP(A371,DB_CAL_Q1_Q4!$A$4:$P$1328,13)</f>
        <v>Gas Natural</v>
      </c>
      <c r="AA371" s="133" t="str">
        <f>VLOOKUP(A371,DB_ACS_Q1_Q4!$A$4:$AD$1328,13)</f>
        <v>Gas Natural</v>
      </c>
      <c r="AB371" s="134" t="str">
        <f>VLOOKUP(A371,DB_REF_Q1_Q4!$A$4:$AD$1328,13)</f>
        <v>Bomba de calor aire</v>
      </c>
      <c r="AC371" s="16"/>
      <c r="AD371" s="27"/>
      <c r="AE371" s="27"/>
      <c r="AF371" s="27"/>
      <c r="AG371" s="27"/>
      <c r="AH371" s="27"/>
      <c r="AI371" s="55">
        <v>1</v>
      </c>
    </row>
    <row r="372" spans="1:35" ht="12" customHeight="1">
      <c r="A372" s="10">
        <v>368</v>
      </c>
      <c r="B372" s="98" t="s">
        <v>106</v>
      </c>
      <c r="C372" s="98" t="s">
        <v>71</v>
      </c>
      <c r="D372" s="11" t="s">
        <v>51</v>
      </c>
      <c r="E372" s="11" t="s">
        <v>304</v>
      </c>
      <c r="F372" s="12" t="s">
        <v>49</v>
      </c>
      <c r="G372" s="12" t="s">
        <v>310</v>
      </c>
      <c r="H372" s="12" t="s">
        <v>306</v>
      </c>
      <c r="I372" s="103" t="s">
        <v>505</v>
      </c>
      <c r="J372" s="12" t="str">
        <f t="shared" si="19"/>
        <v>≥17h</v>
      </c>
      <c r="K372" s="12" t="s">
        <v>47</v>
      </c>
      <c r="L372" s="69" t="s">
        <v>520</v>
      </c>
      <c r="M372" s="83">
        <v>1</v>
      </c>
      <c r="N372" s="84">
        <v>1</v>
      </c>
      <c r="O372" s="84">
        <v>1</v>
      </c>
      <c r="P372" s="84">
        <v>1</v>
      </c>
      <c r="Q372" s="84">
        <v>1</v>
      </c>
      <c r="R372" s="84">
        <v>1</v>
      </c>
      <c r="S372" s="84">
        <v>1</v>
      </c>
      <c r="T372" s="84">
        <v>1</v>
      </c>
      <c r="U372" s="84">
        <v>1</v>
      </c>
      <c r="V372" s="84">
        <v>1</v>
      </c>
      <c r="W372" s="84">
        <v>1</v>
      </c>
      <c r="X372" s="84">
        <v>1</v>
      </c>
      <c r="Y372" s="84">
        <v>1</v>
      </c>
      <c r="Z372" s="132" t="str">
        <f>VLOOKUP(A372,DB_CAL_Q1_Q4!$A$4:$P$1328,13)</f>
        <v>Gas Natural</v>
      </c>
      <c r="AA372" s="133" t="str">
        <f>VLOOKUP(A372,DB_ACS_Q1_Q4!$A$4:$AD$1328,13)</f>
        <v>Gas Natural</v>
      </c>
      <c r="AB372" s="134" t="str">
        <f>VLOOKUP(A372,DB_REF_Q1_Q4!$A$4:$AD$1328,13)</f>
        <v>Ninguno</v>
      </c>
      <c r="AC372" s="16"/>
      <c r="AD372" s="27"/>
      <c r="AE372" s="27"/>
      <c r="AF372" s="27"/>
      <c r="AG372" s="27"/>
      <c r="AH372" s="27"/>
      <c r="AI372" s="55">
        <v>1</v>
      </c>
    </row>
    <row r="373" spans="1:35" ht="12" customHeight="1">
      <c r="A373" s="10">
        <v>369</v>
      </c>
      <c r="B373" s="98" t="s">
        <v>193</v>
      </c>
      <c r="C373" s="98" t="s">
        <v>193</v>
      </c>
      <c r="D373" s="11" t="s">
        <v>52</v>
      </c>
      <c r="E373" s="11" t="s">
        <v>304</v>
      </c>
      <c r="F373" s="12" t="s">
        <v>49</v>
      </c>
      <c r="G373" s="12" t="s">
        <v>310</v>
      </c>
      <c r="H373" s="12" t="s">
        <v>306</v>
      </c>
      <c r="I373" s="11" t="s">
        <v>504</v>
      </c>
      <c r="J373" s="12" t="str">
        <f t="shared" si="19"/>
        <v>≥17h</v>
      </c>
      <c r="K373" s="12" t="s">
        <v>512</v>
      </c>
      <c r="L373" s="69" t="s">
        <v>519</v>
      </c>
      <c r="M373" s="83">
        <v>1</v>
      </c>
      <c r="N373" s="84">
        <v>1</v>
      </c>
      <c r="O373" s="84">
        <v>1</v>
      </c>
      <c r="P373" s="84">
        <v>1</v>
      </c>
      <c r="Q373" s="84">
        <v>1</v>
      </c>
      <c r="R373" s="84">
        <v>1</v>
      </c>
      <c r="S373" s="84">
        <v>1</v>
      </c>
      <c r="T373" s="84">
        <v>1</v>
      </c>
      <c r="U373" s="84">
        <v>1</v>
      </c>
      <c r="V373" s="84"/>
      <c r="W373" s="84"/>
      <c r="X373" s="84"/>
      <c r="Y373" s="84">
        <v>1</v>
      </c>
      <c r="Z373" s="132" t="str">
        <f>VLOOKUP(A373,DB_CAL_Q1_Q4!$A$4:$P$1328,13)</f>
        <v>Gasóleo</v>
      </c>
      <c r="AA373" s="133" t="str">
        <f>VLOOKUP(A373,DB_ACS_Q1_Q4!$A$4:$AD$1328,13)</f>
        <v>Gasóleo</v>
      </c>
      <c r="AB373" s="134" t="str">
        <f>VLOOKUP(A373,DB_REF_Q1_Q4!$A$4:$AD$1328,13)</f>
        <v>Ninguno</v>
      </c>
      <c r="AC373" s="16"/>
      <c r="AD373" s="27"/>
      <c r="AE373" s="27"/>
      <c r="AF373" s="27"/>
      <c r="AG373" s="27"/>
      <c r="AH373" s="27"/>
      <c r="AI373" s="55">
        <v>1</v>
      </c>
    </row>
    <row r="374" spans="1:35" ht="12" customHeight="1">
      <c r="A374" s="10">
        <v>370</v>
      </c>
      <c r="B374" s="98" t="s">
        <v>67</v>
      </c>
      <c r="C374" s="98" t="s">
        <v>67</v>
      </c>
      <c r="D374" s="11" t="s">
        <v>51</v>
      </c>
      <c r="E374" s="11" t="s">
        <v>304</v>
      </c>
      <c r="F374" s="12" t="s">
        <v>48</v>
      </c>
      <c r="G374" s="12" t="s">
        <v>310</v>
      </c>
      <c r="H374" s="12" t="s">
        <v>306</v>
      </c>
      <c r="I374" s="11" t="s">
        <v>504</v>
      </c>
      <c r="J374" s="12" t="str">
        <f t="shared" si="19"/>
        <v>≥17h</v>
      </c>
      <c r="K374" s="12" t="s">
        <v>512</v>
      </c>
      <c r="L374" s="69" t="s">
        <v>518</v>
      </c>
      <c r="M374" s="83">
        <v>1</v>
      </c>
      <c r="N374" s="84">
        <v>1</v>
      </c>
      <c r="O374" s="84">
        <v>1</v>
      </c>
      <c r="P374" s="84">
        <v>1</v>
      </c>
      <c r="Q374" s="84">
        <v>1</v>
      </c>
      <c r="R374" s="84">
        <v>1</v>
      </c>
      <c r="S374" s="84">
        <v>1</v>
      </c>
      <c r="T374" s="84">
        <v>1</v>
      </c>
      <c r="U374" s="84">
        <v>1</v>
      </c>
      <c r="V374" s="84"/>
      <c r="W374" s="84">
        <v>1</v>
      </c>
      <c r="X374" s="84">
        <v>1</v>
      </c>
      <c r="Y374" s="84"/>
      <c r="Z374" s="132" t="str">
        <f>VLOOKUP(A374,DB_CAL_Q1_Q4!$A$4:$P$1328,13)</f>
        <v>Electricidad</v>
      </c>
      <c r="AA374" s="133" t="str">
        <f>VLOOKUP(A374,DB_ACS_Q1_Q4!$A$4:$AD$1328,13)</f>
        <v>Electricidad</v>
      </c>
      <c r="AB374" s="134" t="str">
        <f>VLOOKUP(A374,DB_REF_Q1_Q4!$A$4:$AD$1328,13)</f>
        <v>AC Eléctrico</v>
      </c>
      <c r="AC374" s="16"/>
      <c r="AD374" s="27"/>
      <c r="AE374" s="27"/>
      <c r="AF374" s="27"/>
      <c r="AG374" s="27"/>
      <c r="AH374" s="27">
        <v>1</v>
      </c>
      <c r="AI374" s="55"/>
    </row>
    <row r="375" spans="1:35" ht="12" customHeight="1">
      <c r="A375" s="10">
        <v>371</v>
      </c>
      <c r="B375" s="98" t="s">
        <v>106</v>
      </c>
      <c r="C375" s="98" t="s">
        <v>71</v>
      </c>
      <c r="D375" s="11" t="s">
        <v>52</v>
      </c>
      <c r="E375" s="11" t="s">
        <v>304</v>
      </c>
      <c r="F375" s="12" t="s">
        <v>49</v>
      </c>
      <c r="G375" s="12" t="s">
        <v>510</v>
      </c>
      <c r="H375" s="12" t="s">
        <v>308</v>
      </c>
      <c r="I375" s="103" t="s">
        <v>504</v>
      </c>
      <c r="J375" s="12" t="str">
        <f t="shared" si="19"/>
        <v>≥17h</v>
      </c>
      <c r="K375" s="12" t="s">
        <v>512</v>
      </c>
      <c r="L375" s="69" t="s">
        <v>520</v>
      </c>
      <c r="M375" s="83">
        <v>1</v>
      </c>
      <c r="N375" s="84">
        <v>1</v>
      </c>
      <c r="O375" s="84">
        <v>1</v>
      </c>
      <c r="P375" s="84">
        <v>1</v>
      </c>
      <c r="Q375" s="84">
        <v>1</v>
      </c>
      <c r="R375" s="84">
        <v>1</v>
      </c>
      <c r="S375" s="84">
        <v>1</v>
      </c>
      <c r="T375" s="84">
        <v>1</v>
      </c>
      <c r="U375" s="84">
        <v>1</v>
      </c>
      <c r="V375" s="84">
        <v>1</v>
      </c>
      <c r="W375" s="84">
        <v>1</v>
      </c>
      <c r="X375" s="84">
        <v>1</v>
      </c>
      <c r="Y375" s="84">
        <v>1</v>
      </c>
      <c r="Z375" s="132" t="str">
        <f>VLOOKUP(A375,DB_CAL_Q1_Q4!$A$4:$P$1328,13)</f>
        <v>Gas Natural</v>
      </c>
      <c r="AA375" s="133" t="str">
        <f>VLOOKUP(A375,DB_ACS_Q1_Q4!$A$4:$AD$1328,13)</f>
        <v>Gas Natural</v>
      </c>
      <c r="AB375" s="134" t="str">
        <f>VLOOKUP(A375,DB_REF_Q1_Q4!$A$4:$AD$1328,13)</f>
        <v>Ninguno</v>
      </c>
      <c r="AC375" s="16"/>
      <c r="AD375" s="27"/>
      <c r="AE375" s="27"/>
      <c r="AF375" s="27"/>
      <c r="AG375" s="27"/>
      <c r="AH375" s="27">
        <v>1</v>
      </c>
      <c r="AI375" s="55"/>
    </row>
    <row r="376" spans="1:35" ht="12" customHeight="1">
      <c r="A376" s="10">
        <v>372</v>
      </c>
      <c r="B376" s="98" t="s">
        <v>67</v>
      </c>
      <c r="C376" s="98" t="s">
        <v>67</v>
      </c>
      <c r="D376" s="11" t="s">
        <v>25</v>
      </c>
      <c r="E376" s="11" t="s">
        <v>303</v>
      </c>
      <c r="F376" s="12" t="s">
        <v>50</v>
      </c>
      <c r="G376" s="12" t="s">
        <v>310</v>
      </c>
      <c r="H376" s="12" t="s">
        <v>306</v>
      </c>
      <c r="I376" s="103" t="s">
        <v>505</v>
      </c>
      <c r="J376" s="12" t="str">
        <f t="shared" si="19"/>
        <v>≥17h</v>
      </c>
      <c r="K376" s="12" t="s">
        <v>512</v>
      </c>
      <c r="L376" s="69" t="s">
        <v>518</v>
      </c>
      <c r="M376" s="83">
        <v>1</v>
      </c>
      <c r="N376" s="84">
        <v>1</v>
      </c>
      <c r="O376" s="84">
        <v>1</v>
      </c>
      <c r="P376" s="84">
        <v>1</v>
      </c>
      <c r="Q376" s="84">
        <v>1</v>
      </c>
      <c r="R376" s="84">
        <v>1</v>
      </c>
      <c r="S376" s="84">
        <v>1</v>
      </c>
      <c r="T376" s="84">
        <v>1</v>
      </c>
      <c r="U376" s="84">
        <v>1</v>
      </c>
      <c r="V376" s="84">
        <v>1</v>
      </c>
      <c r="W376" s="84">
        <v>1</v>
      </c>
      <c r="X376" s="84">
        <v>1</v>
      </c>
      <c r="Y376" s="84">
        <v>1</v>
      </c>
      <c r="Z376" s="132" t="str">
        <f>VLOOKUP(A376,DB_CAL_Q1_Q4!$A$4:$P$1328,13)</f>
        <v>Bomba de calor aire</v>
      </c>
      <c r="AA376" s="133" t="str">
        <f>VLOOKUP(A376,DB_ACS_Q1_Q4!$A$4:$AD$1328,13)</f>
        <v>Gas Natural</v>
      </c>
      <c r="AB376" s="134" t="str">
        <f>VLOOKUP(A376,DB_REF_Q1_Q4!$A$4:$AD$1328,13)</f>
        <v>Bomba de calor agua</v>
      </c>
      <c r="AC376" s="16">
        <v>1</v>
      </c>
      <c r="AD376" s="27"/>
      <c r="AE376" s="27"/>
      <c r="AF376" s="27"/>
      <c r="AG376" s="27"/>
      <c r="AH376" s="27"/>
      <c r="AI376" s="55"/>
    </row>
    <row r="377" spans="1:35" ht="12" customHeight="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83">
        <v>1</v>
      </c>
      <c r="N377" s="84">
        <v>1</v>
      </c>
      <c r="O377" s="84">
        <v>1</v>
      </c>
      <c r="P377" s="84">
        <v>1</v>
      </c>
      <c r="Q377" s="84">
        <v>1</v>
      </c>
      <c r="R377" s="84">
        <v>1</v>
      </c>
      <c r="S377" s="84">
        <v>1</v>
      </c>
      <c r="T377" s="84">
        <v>1</v>
      </c>
      <c r="U377" s="84">
        <v>1</v>
      </c>
      <c r="V377" s="84">
        <v>1</v>
      </c>
      <c r="W377" s="84">
        <v>1</v>
      </c>
      <c r="X377" s="84">
        <v>1</v>
      </c>
      <c r="Y377" s="84">
        <v>1</v>
      </c>
      <c r="Z377" s="132" t="str">
        <f>VLOOKUP(A377,DB_CAL_Q1_Q4!$A$4:$P$1328,13)</f>
        <v>Bomba de calor aire</v>
      </c>
      <c r="AA377" s="133" t="str">
        <f>VLOOKUP(A377,DB_ACS_Q1_Q4!$A$4:$AD$1328,13)</f>
        <v>Gas Natural</v>
      </c>
      <c r="AB377" s="134" t="str">
        <f>VLOOKUP(A377,DB_REF_Q1_Q4!$A$4:$AD$1328,13)</f>
        <v>Bomba de calor aire</v>
      </c>
      <c r="AC377" s="16">
        <v>1</v>
      </c>
      <c r="AD377" s="27"/>
      <c r="AE377" s="27"/>
      <c r="AF377" s="27"/>
      <c r="AG377" s="27"/>
      <c r="AH377" s="27"/>
      <c r="AI377" s="55"/>
    </row>
    <row r="378" spans="1:35" ht="12" customHeight="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83">
        <v>1</v>
      </c>
      <c r="N378" s="84">
        <v>1</v>
      </c>
      <c r="O378" s="84">
        <v>1</v>
      </c>
      <c r="P378" s="84">
        <v>1</v>
      </c>
      <c r="Q378" s="84">
        <v>1</v>
      </c>
      <c r="R378" s="84">
        <v>1</v>
      </c>
      <c r="S378" s="84">
        <v>1</v>
      </c>
      <c r="T378" s="84">
        <v>1</v>
      </c>
      <c r="U378" s="84">
        <v>1</v>
      </c>
      <c r="V378" s="84">
        <v>1</v>
      </c>
      <c r="W378" s="84">
        <v>1</v>
      </c>
      <c r="X378" s="84">
        <v>1</v>
      </c>
      <c r="Y378" s="84">
        <v>1</v>
      </c>
      <c r="Z378" s="132" t="str">
        <f>VLOOKUP(A378,DB_CAL_Q1_Q4!$A$4:$P$1328,13)</f>
        <v>Otros</v>
      </c>
      <c r="AA378" s="133" t="str">
        <f>VLOOKUP(A378,DB_ACS_Q1_Q4!$A$4:$AD$1328,13)</f>
        <v>GLP</v>
      </c>
      <c r="AB378" s="134" t="str">
        <f>VLOOKUP(A378,DB_REF_Q1_Q4!$A$4:$AD$1328,13)</f>
        <v>Bomba de calor aire</v>
      </c>
      <c r="AC378" s="16">
        <v>1</v>
      </c>
      <c r="AD378" s="27"/>
      <c r="AE378" s="27"/>
      <c r="AF378" s="27"/>
      <c r="AG378" s="27"/>
      <c r="AH378" s="27"/>
      <c r="AI378" s="55"/>
    </row>
    <row r="379" spans="1:35" ht="12" customHeight="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83">
        <v>1</v>
      </c>
      <c r="N379" s="84">
        <v>1</v>
      </c>
      <c r="O379" s="84">
        <v>1</v>
      </c>
      <c r="P379" s="84">
        <v>1</v>
      </c>
      <c r="Q379" s="84">
        <v>1</v>
      </c>
      <c r="R379" s="84">
        <v>1</v>
      </c>
      <c r="S379" s="84">
        <v>1</v>
      </c>
      <c r="T379" s="84">
        <v>1</v>
      </c>
      <c r="U379" s="84">
        <v>1</v>
      </c>
      <c r="V379" s="84">
        <v>1</v>
      </c>
      <c r="W379" s="84">
        <v>1</v>
      </c>
      <c r="X379" s="84">
        <v>1</v>
      </c>
      <c r="Y379" s="84">
        <v>1</v>
      </c>
      <c r="Z379" s="132" t="str">
        <f>VLOOKUP(A379,DB_CAL_Q1_Q4!$A$4:$P$1328,13)</f>
        <v>Gas Natural</v>
      </c>
      <c r="AA379" s="133" t="str">
        <f>VLOOKUP(A379,DB_ACS_Q1_Q4!$A$4:$AD$1328,13)</f>
        <v>Gas Natural</v>
      </c>
      <c r="AB379" s="134" t="str">
        <f>VLOOKUP(A379,DB_REF_Q1_Q4!$A$4:$AD$1328,13)</f>
        <v>Ninguno</v>
      </c>
      <c r="AC379" s="16"/>
      <c r="AD379" s="27"/>
      <c r="AE379" s="27"/>
      <c r="AF379" s="27"/>
      <c r="AG379" s="27"/>
      <c r="AH379" s="27"/>
      <c r="AI379" s="55">
        <v>1</v>
      </c>
    </row>
    <row r="380" spans="1:35" ht="12" customHeight="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83">
        <v>1</v>
      </c>
      <c r="N380" s="84">
        <v>1</v>
      </c>
      <c r="O380" s="84">
        <v>1</v>
      </c>
      <c r="P380" s="84">
        <v>1</v>
      </c>
      <c r="Q380" s="84">
        <v>1</v>
      </c>
      <c r="R380" s="84">
        <v>1</v>
      </c>
      <c r="S380" s="84">
        <v>1</v>
      </c>
      <c r="T380" s="84">
        <v>1</v>
      </c>
      <c r="U380" s="84"/>
      <c r="V380" s="84">
        <v>1</v>
      </c>
      <c r="W380" s="84">
        <v>1</v>
      </c>
      <c r="X380" s="84">
        <v>1</v>
      </c>
      <c r="Y380" s="84"/>
      <c r="Z380" s="132" t="str">
        <f>VLOOKUP(A380,DB_CAL_Q1_Q4!$A$4:$P$1328,13)</f>
        <v>Gas Natural</v>
      </c>
      <c r="AA380" s="133" t="str">
        <f>VLOOKUP(A380,DB_ACS_Q1_Q4!$A$4:$AD$1328,13)</f>
        <v>Electricidad</v>
      </c>
      <c r="AB380" s="134" t="str">
        <f>VLOOKUP(A380,DB_REF_Q1_Q4!$A$4:$AD$1328,13)</f>
        <v>Ninguno</v>
      </c>
      <c r="AC380" s="16">
        <v>1</v>
      </c>
      <c r="AD380" s="27"/>
      <c r="AE380" s="27"/>
      <c r="AF380" s="27"/>
      <c r="AG380" s="27"/>
      <c r="AH380" s="27"/>
      <c r="AI380" s="55"/>
    </row>
    <row r="381" spans="1:35" ht="12" customHeight="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83">
        <v>1</v>
      </c>
      <c r="N381" s="84">
        <v>1</v>
      </c>
      <c r="O381" s="84">
        <v>1</v>
      </c>
      <c r="P381" s="84">
        <v>1</v>
      </c>
      <c r="Q381" s="84">
        <v>1</v>
      </c>
      <c r="R381" s="84">
        <v>1</v>
      </c>
      <c r="S381" s="84">
        <v>1</v>
      </c>
      <c r="T381" s="84">
        <v>1</v>
      </c>
      <c r="U381" s="84">
        <v>1</v>
      </c>
      <c r="V381" s="84">
        <v>1</v>
      </c>
      <c r="W381" s="84">
        <v>1</v>
      </c>
      <c r="X381" s="84">
        <v>1</v>
      </c>
      <c r="Y381" s="84">
        <v>1</v>
      </c>
      <c r="Z381" s="132" t="str">
        <f>VLOOKUP(A381,DB_CAL_Q1_Q4!$A$4:$P$1328,13)</f>
        <v>Gas Natural</v>
      </c>
      <c r="AA381" s="133" t="str">
        <f>VLOOKUP(A381,DB_ACS_Q1_Q4!$A$4:$AD$1328,13)</f>
        <v>Gas Natural</v>
      </c>
      <c r="AB381" s="134" t="str">
        <f>VLOOKUP(A381,DB_REF_Q1_Q4!$A$4:$AD$1328,13)</f>
        <v>Ninguno</v>
      </c>
      <c r="AC381" s="16"/>
      <c r="AD381" s="27"/>
      <c r="AE381" s="27"/>
      <c r="AF381" s="27"/>
      <c r="AG381" s="27"/>
      <c r="AH381" s="27"/>
      <c r="AI381" s="55">
        <v>1</v>
      </c>
    </row>
    <row r="382" spans="1:35" ht="12" customHeight="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83">
        <v>1</v>
      </c>
      <c r="N382" s="84"/>
      <c r="O382" s="84">
        <v>1</v>
      </c>
      <c r="P382" s="84">
        <v>1</v>
      </c>
      <c r="Q382" s="84">
        <v>1</v>
      </c>
      <c r="R382" s="84">
        <v>1</v>
      </c>
      <c r="S382" s="84">
        <v>1</v>
      </c>
      <c r="T382" s="84">
        <v>1</v>
      </c>
      <c r="U382" s="84">
        <v>1</v>
      </c>
      <c r="V382" s="84">
        <v>1</v>
      </c>
      <c r="W382" s="84">
        <v>1</v>
      </c>
      <c r="X382" s="84">
        <v>1</v>
      </c>
      <c r="Y382" s="84"/>
      <c r="Z382" s="132" t="str">
        <f>VLOOKUP(A382,DB_CAL_Q1_Q4!$A$4:$P$1328,13)</f>
        <v>Gasóleo</v>
      </c>
      <c r="AA382" s="133" t="str">
        <f>VLOOKUP(A382,DB_ACS_Q1_Q4!$A$4:$AD$1328,13)</f>
        <v>Electricidad</v>
      </c>
      <c r="AB382" s="134" t="str">
        <f>VLOOKUP(A382,DB_REF_Q1_Q4!$A$4:$AD$1328,13)</f>
        <v>Ninguno</v>
      </c>
      <c r="AC382" s="16">
        <v>1</v>
      </c>
      <c r="AD382" s="27"/>
      <c r="AE382" s="27"/>
      <c r="AF382" s="27"/>
      <c r="AG382" s="27"/>
      <c r="AH382" s="27"/>
      <c r="AI382" s="55"/>
    </row>
    <row r="383" spans="1:35" ht="12" customHeight="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83">
        <v>1</v>
      </c>
      <c r="N383" s="84">
        <v>1</v>
      </c>
      <c r="O383" s="84">
        <v>1</v>
      </c>
      <c r="P383" s="84">
        <v>1</v>
      </c>
      <c r="Q383" s="84">
        <v>1</v>
      </c>
      <c r="R383" s="84"/>
      <c r="S383" s="84"/>
      <c r="T383" s="84">
        <v>1</v>
      </c>
      <c r="U383" s="84">
        <v>1</v>
      </c>
      <c r="V383" s="84">
        <v>1</v>
      </c>
      <c r="W383" s="84">
        <v>1</v>
      </c>
      <c r="X383" s="84"/>
      <c r="Y383" s="84"/>
      <c r="Z383" s="132" t="str">
        <f>VLOOKUP(A383,DB_CAL_Q1_Q4!$A$4:$P$1328,13)</f>
        <v>Gas Natural</v>
      </c>
      <c r="AA383" s="133" t="str">
        <f>VLOOKUP(A383,DB_ACS_Q1_Q4!$A$4:$AD$1328,13)</f>
        <v>Gas Natural</v>
      </c>
      <c r="AB383" s="134" t="str">
        <f>VLOOKUP(A383,DB_REF_Q1_Q4!$A$4:$AD$1328,13)</f>
        <v>Ninguno</v>
      </c>
      <c r="AC383" s="16"/>
      <c r="AD383" s="27"/>
      <c r="AE383" s="27"/>
      <c r="AF383" s="27"/>
      <c r="AG383" s="27"/>
      <c r="AH383" s="27">
        <v>1</v>
      </c>
      <c r="AI383" s="55"/>
    </row>
    <row r="384" spans="1:35" ht="12" customHeight="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83">
        <v>1</v>
      </c>
      <c r="N384" s="84">
        <v>1</v>
      </c>
      <c r="O384" s="84">
        <v>1</v>
      </c>
      <c r="P384" s="84">
        <v>1</v>
      </c>
      <c r="Q384" s="84">
        <v>1</v>
      </c>
      <c r="R384" s="84">
        <v>1</v>
      </c>
      <c r="S384" s="84"/>
      <c r="T384" s="84">
        <v>1</v>
      </c>
      <c r="U384" s="84">
        <v>1</v>
      </c>
      <c r="V384" s="84">
        <v>1</v>
      </c>
      <c r="W384" s="84">
        <v>1</v>
      </c>
      <c r="X384" s="84">
        <v>1</v>
      </c>
      <c r="Y384" s="84">
        <v>1</v>
      </c>
      <c r="Z384" s="132" t="str">
        <f>VLOOKUP(A384,DB_CAL_Q1_Q4!$A$4:$P$1328,13)</f>
        <v>Gas Natural</v>
      </c>
      <c r="AA384" s="133" t="str">
        <f>VLOOKUP(A384,DB_ACS_Q1_Q4!$A$4:$AD$1328,13)</f>
        <v>Gas Natural</v>
      </c>
      <c r="AB384" s="134" t="str">
        <f>VLOOKUP(A384,DB_REF_Q1_Q4!$A$4:$AD$1328,13)</f>
        <v>Ninguno</v>
      </c>
      <c r="AC384" s="16"/>
      <c r="AD384" s="27"/>
      <c r="AE384" s="27"/>
      <c r="AF384" s="27"/>
      <c r="AG384" s="27"/>
      <c r="AH384" s="27"/>
      <c r="AI384" s="55">
        <v>1</v>
      </c>
    </row>
    <row r="385" spans="1:35" ht="12" customHeight="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83">
        <v>1</v>
      </c>
      <c r="N385" s="84">
        <v>1</v>
      </c>
      <c r="O385" s="84">
        <v>1</v>
      </c>
      <c r="P385" s="84"/>
      <c r="Q385" s="84">
        <v>1</v>
      </c>
      <c r="R385" s="84">
        <v>1</v>
      </c>
      <c r="S385" s="84">
        <v>1</v>
      </c>
      <c r="T385" s="84">
        <v>1</v>
      </c>
      <c r="U385" s="84">
        <v>1</v>
      </c>
      <c r="V385" s="84">
        <v>1</v>
      </c>
      <c r="W385" s="84">
        <v>1</v>
      </c>
      <c r="X385" s="84">
        <v>1</v>
      </c>
      <c r="Y385" s="84">
        <v>1</v>
      </c>
      <c r="Z385" s="132" t="str">
        <f>VLOOKUP(A385,DB_CAL_Q1_Q4!$A$4:$P$1328,13)</f>
        <v>Ninguna</v>
      </c>
      <c r="AA385" s="133" t="str">
        <f>VLOOKUP(A385,DB_ACS_Q1_Q4!$A$4:$AD$1328,13)</f>
        <v>GLP</v>
      </c>
      <c r="AB385" s="134" t="str">
        <f>VLOOKUP(A385,DB_REF_Q1_Q4!$A$4:$AD$1328,13)</f>
        <v>Ninguno</v>
      </c>
      <c r="AC385" s="16"/>
      <c r="AD385" s="27"/>
      <c r="AE385" s="27"/>
      <c r="AF385" s="27">
        <v>1</v>
      </c>
      <c r="AG385" s="27"/>
      <c r="AH385" s="27"/>
      <c r="AI385" s="55"/>
    </row>
    <row r="386" spans="1:35" ht="12" customHeight="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83">
        <v>1</v>
      </c>
      <c r="N386" s="84">
        <v>1</v>
      </c>
      <c r="O386" s="84">
        <v>1</v>
      </c>
      <c r="P386" s="84">
        <v>1</v>
      </c>
      <c r="Q386" s="84">
        <v>1</v>
      </c>
      <c r="R386" s="84">
        <v>1</v>
      </c>
      <c r="S386" s="84">
        <v>1</v>
      </c>
      <c r="T386" s="84">
        <v>1</v>
      </c>
      <c r="U386" s="84">
        <v>1</v>
      </c>
      <c r="V386" s="84">
        <v>1</v>
      </c>
      <c r="W386" s="84">
        <v>1</v>
      </c>
      <c r="X386" s="84">
        <v>1</v>
      </c>
      <c r="Y386" s="84">
        <v>1</v>
      </c>
      <c r="Z386" s="132" t="str">
        <f>VLOOKUP(A386,DB_CAL_Q1_Q4!$A$4:$P$1328,13)</f>
        <v>Gas Natural</v>
      </c>
      <c r="AA386" s="133" t="str">
        <f>VLOOKUP(A386,DB_ACS_Q1_Q4!$A$4:$AD$1328,13)</f>
        <v>Solar Térmica</v>
      </c>
      <c r="AB386" s="134" t="str">
        <f>VLOOKUP(A386,DB_REF_Q1_Q4!$A$4:$AD$1328,13)</f>
        <v>AC Eléctrico</v>
      </c>
      <c r="AC386" s="16"/>
      <c r="AD386" s="27"/>
      <c r="AE386" s="27"/>
      <c r="AF386" s="27"/>
      <c r="AG386" s="27"/>
      <c r="AH386" s="27"/>
      <c r="AI386" s="55">
        <v>1</v>
      </c>
    </row>
    <row r="387" spans="1:35" ht="12" customHeight="1">
      <c r="A387" s="10">
        <v>383</v>
      </c>
      <c r="B387" s="98" t="s">
        <v>196</v>
      </c>
      <c r="C387" s="98" t="s">
        <v>196</v>
      </c>
      <c r="D387" s="11" t="s">
        <v>52</v>
      </c>
      <c r="E387" s="11" t="s">
        <v>304</v>
      </c>
      <c r="F387" s="12" t="s">
        <v>49</v>
      </c>
      <c r="G387" s="12" t="s">
        <v>310</v>
      </c>
      <c r="H387" s="12" t="s">
        <v>306</v>
      </c>
      <c r="I387" s="103" t="s">
        <v>505</v>
      </c>
      <c r="J387" s="12" t="str">
        <f t="shared" ref="J387:J396" si="20">"≥17h"</f>
        <v>≥17h</v>
      </c>
      <c r="K387" s="12" t="s">
        <v>512</v>
      </c>
      <c r="L387" s="69" t="s">
        <v>519</v>
      </c>
      <c r="M387" s="83">
        <v>1</v>
      </c>
      <c r="N387" s="84">
        <v>1</v>
      </c>
      <c r="O387" s="84">
        <v>1</v>
      </c>
      <c r="P387" s="84"/>
      <c r="Q387" s="84"/>
      <c r="R387" s="84"/>
      <c r="S387" s="84">
        <v>1</v>
      </c>
      <c r="T387" s="84">
        <v>1</v>
      </c>
      <c r="U387" s="84"/>
      <c r="V387" s="84"/>
      <c r="W387" s="84"/>
      <c r="X387" s="84"/>
      <c r="Y387" s="84"/>
      <c r="Z387" s="132" t="str">
        <f>VLOOKUP(A387,DB_CAL_Q1_Q4!$A$4:$P$1328,13)</f>
        <v>Gas Natural</v>
      </c>
      <c r="AA387" s="133" t="str">
        <f>VLOOKUP(A387,DB_ACS_Q1_Q4!$A$4:$AD$1328,13)</f>
        <v>Gas Natural</v>
      </c>
      <c r="AB387" s="134" t="str">
        <f>VLOOKUP(A387,DB_REF_Q1_Q4!$A$4:$AD$1328,13)</f>
        <v>Bomba de calor aire</v>
      </c>
      <c r="AC387" s="16"/>
      <c r="AD387" s="27"/>
      <c r="AE387" s="27"/>
      <c r="AF387" s="27"/>
      <c r="AG387" s="27"/>
      <c r="AH387" s="27"/>
      <c r="AI387" s="55">
        <v>1</v>
      </c>
    </row>
    <row r="388" spans="1:35" ht="12" customHeight="1">
      <c r="A388" s="10">
        <v>384</v>
      </c>
      <c r="B388" s="98" t="s">
        <v>82</v>
      </c>
      <c r="C388" s="98" t="s">
        <v>82</v>
      </c>
      <c r="D388" s="11" t="s">
        <v>51</v>
      </c>
      <c r="E388" s="11" t="s">
        <v>304</v>
      </c>
      <c r="F388" s="12" t="s">
        <v>48</v>
      </c>
      <c r="G388" s="12" t="s">
        <v>310</v>
      </c>
      <c r="H388" s="12" t="s">
        <v>306</v>
      </c>
      <c r="I388" s="103" t="s">
        <v>505</v>
      </c>
      <c r="J388" s="12" t="str">
        <f t="shared" si="20"/>
        <v>≥17h</v>
      </c>
      <c r="K388" s="12" t="s">
        <v>47</v>
      </c>
      <c r="L388" s="69" t="s">
        <v>518</v>
      </c>
      <c r="M388" s="83">
        <v>1</v>
      </c>
      <c r="N388" s="84">
        <v>1</v>
      </c>
      <c r="O388" s="84">
        <v>1</v>
      </c>
      <c r="P388" s="84">
        <v>1</v>
      </c>
      <c r="Q388" s="84">
        <v>1</v>
      </c>
      <c r="R388" s="84">
        <v>1</v>
      </c>
      <c r="S388" s="84">
        <v>1</v>
      </c>
      <c r="T388" s="84">
        <v>1</v>
      </c>
      <c r="U388" s="84">
        <v>1</v>
      </c>
      <c r="V388" s="84"/>
      <c r="W388" s="84">
        <v>1</v>
      </c>
      <c r="X388" s="84">
        <v>1</v>
      </c>
      <c r="Y388" s="84">
        <v>1</v>
      </c>
      <c r="Z388" s="132" t="str">
        <f>VLOOKUP(A388,DB_CAL_Q1_Q4!$A$4:$P$1328,13)</f>
        <v>Electricidad</v>
      </c>
      <c r="AA388" s="133" t="str">
        <f>VLOOKUP(A388,DB_ACS_Q1_Q4!$A$4:$AD$1328,13)</f>
        <v>Gas Natural</v>
      </c>
      <c r="AB388" s="134" t="str">
        <f>VLOOKUP(A388,DB_REF_Q1_Q4!$A$4:$AD$1328,13)</f>
        <v>AC Eléctrico</v>
      </c>
      <c r="AC388" s="16"/>
      <c r="AD388" s="27"/>
      <c r="AE388" s="27"/>
      <c r="AF388" s="27"/>
      <c r="AG388" s="27"/>
      <c r="AH388" s="27">
        <v>1</v>
      </c>
      <c r="AI388" s="55"/>
    </row>
    <row r="389" spans="1:35" ht="12" customHeight="1">
      <c r="A389" s="10">
        <v>385</v>
      </c>
      <c r="B389" s="98" t="s">
        <v>281</v>
      </c>
      <c r="C389" s="98" t="s">
        <v>281</v>
      </c>
      <c r="D389" s="11" t="s">
        <v>52</v>
      </c>
      <c r="E389" s="11" t="s">
        <v>304</v>
      </c>
      <c r="F389" s="12" t="s">
        <v>49</v>
      </c>
      <c r="G389" s="12" t="s">
        <v>310</v>
      </c>
      <c r="H389" s="12" t="s">
        <v>306</v>
      </c>
      <c r="I389" s="103" t="s">
        <v>504</v>
      </c>
      <c r="J389" s="12" t="str">
        <f t="shared" si="20"/>
        <v>≥17h</v>
      </c>
      <c r="K389" s="12" t="s">
        <v>512</v>
      </c>
      <c r="L389" s="69" t="s">
        <v>519</v>
      </c>
      <c r="M389" s="83">
        <v>1</v>
      </c>
      <c r="N389" s="84">
        <v>1</v>
      </c>
      <c r="O389" s="84">
        <v>1</v>
      </c>
      <c r="P389" s="84">
        <v>1</v>
      </c>
      <c r="Q389" s="84">
        <v>1</v>
      </c>
      <c r="R389" s="84">
        <v>1</v>
      </c>
      <c r="S389" s="84">
        <v>1</v>
      </c>
      <c r="T389" s="84">
        <v>1</v>
      </c>
      <c r="U389" s="84">
        <v>1</v>
      </c>
      <c r="V389" s="84">
        <v>1</v>
      </c>
      <c r="W389" s="84">
        <v>1</v>
      </c>
      <c r="X389" s="84">
        <v>1</v>
      </c>
      <c r="Y389" s="84"/>
      <c r="Z389" s="132" t="str">
        <f>VLOOKUP(A389,DB_CAL_Q1_Q4!$A$4:$P$1328,13)</f>
        <v>Gas Natural</v>
      </c>
      <c r="AA389" s="133" t="str">
        <f>VLOOKUP(A389,DB_ACS_Q1_Q4!$A$4:$AD$1328,13)</f>
        <v>Gas Natural</v>
      </c>
      <c r="AB389" s="134" t="str">
        <f>VLOOKUP(A389,DB_REF_Q1_Q4!$A$4:$AD$1328,13)</f>
        <v>Ninguno</v>
      </c>
      <c r="AC389" s="16"/>
      <c r="AD389" s="27"/>
      <c r="AE389" s="27"/>
      <c r="AF389" s="27"/>
      <c r="AG389" s="27"/>
      <c r="AH389" s="27"/>
      <c r="AI389" s="55">
        <v>1</v>
      </c>
    </row>
    <row r="390" spans="1:35" ht="12" customHeight="1">
      <c r="A390" s="10">
        <v>386</v>
      </c>
      <c r="B390" s="98" t="s">
        <v>82</v>
      </c>
      <c r="C390" s="98" t="s">
        <v>82</v>
      </c>
      <c r="D390" s="11" t="s">
        <v>25</v>
      </c>
      <c r="E390" s="11" t="s">
        <v>304</v>
      </c>
      <c r="F390" s="12" t="s">
        <v>48</v>
      </c>
      <c r="G390" s="12" t="s">
        <v>310</v>
      </c>
      <c r="H390" s="12" t="s">
        <v>306</v>
      </c>
      <c r="I390" s="11" t="s">
        <v>507</v>
      </c>
      <c r="J390" s="12" t="str">
        <f t="shared" si="20"/>
        <v>≥17h</v>
      </c>
      <c r="K390" s="12" t="s">
        <v>513</v>
      </c>
      <c r="L390" s="69" t="s">
        <v>518</v>
      </c>
      <c r="M390" s="83">
        <v>1</v>
      </c>
      <c r="N390" s="84">
        <v>1</v>
      </c>
      <c r="O390" s="84"/>
      <c r="P390" s="84"/>
      <c r="Q390" s="84">
        <v>1</v>
      </c>
      <c r="R390" s="84">
        <v>1</v>
      </c>
      <c r="S390" s="84">
        <v>1</v>
      </c>
      <c r="T390" s="84">
        <v>1</v>
      </c>
      <c r="U390" s="84">
        <v>1</v>
      </c>
      <c r="V390" s="84"/>
      <c r="W390" s="84">
        <v>1</v>
      </c>
      <c r="X390" s="84"/>
      <c r="Y390" s="84"/>
      <c r="Z390" s="132" t="str">
        <f>VLOOKUP(A390,DB_CAL_Q1_Q4!$A$4:$P$1328,13)</f>
        <v>Electricidad</v>
      </c>
      <c r="AA390" s="133" t="str">
        <f>VLOOKUP(A390,DB_ACS_Q1_Q4!$A$4:$AD$1328,13)</f>
        <v>Electricidad</v>
      </c>
      <c r="AB390" s="134" t="str">
        <f>VLOOKUP(A390,DB_REF_Q1_Q4!$A$4:$AD$1328,13)</f>
        <v>Ninguno</v>
      </c>
      <c r="AC390" s="16"/>
      <c r="AD390" s="27"/>
      <c r="AE390" s="27"/>
      <c r="AF390" s="27"/>
      <c r="AG390" s="27"/>
      <c r="AH390" s="27">
        <v>1</v>
      </c>
      <c r="AI390" s="55"/>
    </row>
    <row r="391" spans="1:35" ht="12" customHeight="1">
      <c r="A391" s="10">
        <v>387</v>
      </c>
      <c r="B391" s="98" t="s">
        <v>236</v>
      </c>
      <c r="C391" s="98" t="s">
        <v>235</v>
      </c>
      <c r="D391" s="11" t="s">
        <v>52</v>
      </c>
      <c r="E391" s="11" t="s">
        <v>304</v>
      </c>
      <c r="F391" s="12" t="s">
        <v>49</v>
      </c>
      <c r="G391" s="12" t="s">
        <v>310</v>
      </c>
      <c r="H391" s="12" t="s">
        <v>306</v>
      </c>
      <c r="I391" s="11" t="s">
        <v>507</v>
      </c>
      <c r="J391" s="12" t="str">
        <f t="shared" si="20"/>
        <v>≥17h</v>
      </c>
      <c r="K391" s="12" t="s">
        <v>512</v>
      </c>
      <c r="L391" s="69" t="s">
        <v>519</v>
      </c>
      <c r="M391" s="83">
        <v>1</v>
      </c>
      <c r="N391" s="84">
        <v>1</v>
      </c>
      <c r="O391" s="84">
        <v>1</v>
      </c>
      <c r="P391" s="84">
        <v>1</v>
      </c>
      <c r="Q391" s="84">
        <v>1</v>
      </c>
      <c r="R391" s="84">
        <v>1</v>
      </c>
      <c r="S391" s="84">
        <v>1</v>
      </c>
      <c r="T391" s="84">
        <v>1</v>
      </c>
      <c r="U391" s="84">
        <v>1</v>
      </c>
      <c r="V391" s="84">
        <v>1</v>
      </c>
      <c r="W391" s="84">
        <v>1</v>
      </c>
      <c r="X391" s="84">
        <v>1</v>
      </c>
      <c r="Y391" s="84">
        <v>1</v>
      </c>
      <c r="Z391" s="132" t="str">
        <f>VLOOKUP(A391,DB_CAL_Q1_Q4!$A$4:$P$1328,13)</f>
        <v>Gas Natural</v>
      </c>
      <c r="AA391" s="133" t="str">
        <f>VLOOKUP(A391,DB_ACS_Q1_Q4!$A$4:$AD$1328,13)</f>
        <v>Gas Natural</v>
      </c>
      <c r="AB391" s="134" t="str">
        <f>VLOOKUP(A391,DB_REF_Q1_Q4!$A$4:$AD$1328,13)</f>
        <v>Ninguno</v>
      </c>
      <c r="AC391" s="16"/>
      <c r="AD391" s="27"/>
      <c r="AE391" s="27"/>
      <c r="AF391" s="27"/>
      <c r="AG391" s="27"/>
      <c r="AH391" s="27"/>
      <c r="AI391" s="55">
        <v>1</v>
      </c>
    </row>
    <row r="392" spans="1:35" ht="12" customHeight="1">
      <c r="A392" s="10">
        <v>388</v>
      </c>
      <c r="B392" s="98" t="s">
        <v>273</v>
      </c>
      <c r="C392" s="98" t="s">
        <v>89</v>
      </c>
      <c r="D392" s="11" t="s">
        <v>25</v>
      </c>
      <c r="E392" s="11" t="s">
        <v>304</v>
      </c>
      <c r="F392" s="12" t="s">
        <v>50</v>
      </c>
      <c r="G392" s="12" t="s">
        <v>310</v>
      </c>
      <c r="H392" s="12" t="s">
        <v>306</v>
      </c>
      <c r="I392" s="103" t="s">
        <v>504</v>
      </c>
      <c r="J392" s="12" t="str">
        <f t="shared" si="20"/>
        <v>≥17h</v>
      </c>
      <c r="K392" s="12" t="s">
        <v>47</v>
      </c>
      <c r="L392" s="69" t="s">
        <v>520</v>
      </c>
      <c r="M392" s="83">
        <v>1</v>
      </c>
      <c r="N392" s="84">
        <v>1</v>
      </c>
      <c r="O392" s="84">
        <v>1</v>
      </c>
      <c r="P392" s="84">
        <v>1</v>
      </c>
      <c r="Q392" s="84"/>
      <c r="R392" s="84"/>
      <c r="S392" s="84">
        <v>1</v>
      </c>
      <c r="T392" s="84"/>
      <c r="U392" s="84"/>
      <c r="V392" s="84"/>
      <c r="W392" s="84"/>
      <c r="X392" s="84"/>
      <c r="Y392" s="84"/>
      <c r="Z392" s="132" t="str">
        <f>VLOOKUP(A392,DB_CAL_Q1_Q4!$A$4:$P$1328,13)</f>
        <v>Electricidad</v>
      </c>
      <c r="AA392" s="133" t="str">
        <f>VLOOKUP(A392,DB_ACS_Q1_Q4!$A$4:$AD$1328,13)</f>
        <v>Electricidad</v>
      </c>
      <c r="AB392" s="134" t="str">
        <f>VLOOKUP(A392,DB_REF_Q1_Q4!$A$4:$AD$1328,13)</f>
        <v>Ninguno</v>
      </c>
      <c r="AC392" s="16"/>
      <c r="AD392" s="27"/>
      <c r="AE392" s="27"/>
      <c r="AF392" s="27"/>
      <c r="AG392" s="27"/>
      <c r="AH392" s="27"/>
      <c r="AI392" s="55">
        <v>1</v>
      </c>
    </row>
    <row r="393" spans="1:35" ht="12" customHeight="1">
      <c r="A393" s="10">
        <v>389</v>
      </c>
      <c r="B393" s="98" t="s">
        <v>82</v>
      </c>
      <c r="C393" s="98" t="s">
        <v>82</v>
      </c>
      <c r="D393" s="11" t="s">
        <v>51</v>
      </c>
      <c r="E393" s="11" t="s">
        <v>303</v>
      </c>
      <c r="F393" s="12" t="s">
        <v>49</v>
      </c>
      <c r="G393" s="12" t="s">
        <v>310</v>
      </c>
      <c r="H393" s="12" t="s">
        <v>306</v>
      </c>
      <c r="I393" s="103" t="s">
        <v>504</v>
      </c>
      <c r="J393" s="12" t="str">
        <f t="shared" si="20"/>
        <v>≥17h</v>
      </c>
      <c r="K393" s="12" t="s">
        <v>512</v>
      </c>
      <c r="L393" s="69" t="s">
        <v>518</v>
      </c>
      <c r="M393" s="83">
        <v>1</v>
      </c>
      <c r="N393" s="84">
        <v>1</v>
      </c>
      <c r="O393" s="84">
        <v>1</v>
      </c>
      <c r="P393" s="84">
        <v>1</v>
      </c>
      <c r="Q393" s="84">
        <v>1</v>
      </c>
      <c r="R393" s="84">
        <v>1</v>
      </c>
      <c r="S393" s="84">
        <v>1</v>
      </c>
      <c r="T393" s="84">
        <v>1</v>
      </c>
      <c r="U393" s="84">
        <v>1</v>
      </c>
      <c r="V393" s="84">
        <v>1</v>
      </c>
      <c r="W393" s="84">
        <v>1</v>
      </c>
      <c r="X393" s="84">
        <v>1</v>
      </c>
      <c r="Y393" s="84">
        <v>1</v>
      </c>
      <c r="Z393" s="132" t="str">
        <f>VLOOKUP(A393,DB_CAL_Q1_Q4!$A$4:$P$1328,13)</f>
        <v>Bomba de calor aire</v>
      </c>
      <c r="AA393" s="133" t="str">
        <f>VLOOKUP(A393,DB_ACS_Q1_Q4!$A$4:$AD$1328,13)</f>
        <v>Gas Natural</v>
      </c>
      <c r="AB393" s="134" t="str">
        <f>VLOOKUP(A393,DB_REF_Q1_Q4!$A$4:$AD$1328,13)</f>
        <v>Bomba de calor aire</v>
      </c>
      <c r="AC393" s="16"/>
      <c r="AD393" s="27"/>
      <c r="AE393" s="27"/>
      <c r="AF393" s="27"/>
      <c r="AG393" s="27"/>
      <c r="AH393" s="27"/>
      <c r="AI393" s="55">
        <v>1</v>
      </c>
    </row>
    <row r="394" spans="1:35" ht="12" customHeight="1">
      <c r="A394" s="10">
        <v>390</v>
      </c>
      <c r="B394" s="98" t="s">
        <v>82</v>
      </c>
      <c r="C394" s="98" t="s">
        <v>82</v>
      </c>
      <c r="D394" s="11" t="s">
        <v>52</v>
      </c>
      <c r="E394" s="11" t="s">
        <v>304</v>
      </c>
      <c r="F394" s="12" t="s">
        <v>49</v>
      </c>
      <c r="G394" s="12" t="s">
        <v>310</v>
      </c>
      <c r="H394" s="12" t="s">
        <v>306</v>
      </c>
      <c r="I394" s="103" t="s">
        <v>504</v>
      </c>
      <c r="J394" s="12" t="str">
        <f t="shared" si="20"/>
        <v>≥17h</v>
      </c>
      <c r="K394" s="12" t="s">
        <v>512</v>
      </c>
      <c r="L394" s="69" t="s">
        <v>518</v>
      </c>
      <c r="M394" s="83">
        <v>1</v>
      </c>
      <c r="N394" s="84">
        <v>1</v>
      </c>
      <c r="O394" s="84">
        <v>1</v>
      </c>
      <c r="P394" s="84">
        <v>1</v>
      </c>
      <c r="Q394" s="84">
        <v>1</v>
      </c>
      <c r="R394" s="84">
        <v>1</v>
      </c>
      <c r="S394" s="84">
        <v>1</v>
      </c>
      <c r="T394" s="84">
        <v>1</v>
      </c>
      <c r="U394" s="84">
        <v>1</v>
      </c>
      <c r="V394" s="84">
        <v>1</v>
      </c>
      <c r="W394" s="84">
        <v>1</v>
      </c>
      <c r="X394" s="84">
        <v>1</v>
      </c>
      <c r="Y394" s="84">
        <v>1</v>
      </c>
      <c r="Z394" s="132" t="str">
        <f>VLOOKUP(A394,DB_CAL_Q1_Q4!$A$4:$P$1328,13)</f>
        <v>Electricidad</v>
      </c>
      <c r="AA394" s="133" t="str">
        <f>VLOOKUP(A394,DB_ACS_Q1_Q4!$A$4:$AD$1328,13)</f>
        <v>GLP</v>
      </c>
      <c r="AB394" s="134" t="str">
        <f>VLOOKUP(A394,DB_REF_Q1_Q4!$A$4:$AD$1328,13)</f>
        <v>Ninguno</v>
      </c>
      <c r="AC394" s="16"/>
      <c r="AD394" s="27"/>
      <c r="AE394" s="27"/>
      <c r="AF394" s="27"/>
      <c r="AG394" s="27"/>
      <c r="AH394" s="27"/>
      <c r="AI394" s="55">
        <v>1</v>
      </c>
    </row>
    <row r="395" spans="1:35" ht="12" customHeight="1">
      <c r="A395" s="10">
        <v>391</v>
      </c>
      <c r="B395" s="98" t="s">
        <v>273</v>
      </c>
      <c r="C395" s="98" t="s">
        <v>89</v>
      </c>
      <c r="D395" s="11" t="s">
        <v>51</v>
      </c>
      <c r="E395" s="11" t="s">
        <v>303</v>
      </c>
      <c r="F395" s="12" t="s">
        <v>48</v>
      </c>
      <c r="G395" s="12" t="s">
        <v>310</v>
      </c>
      <c r="H395" s="12" t="s">
        <v>306</v>
      </c>
      <c r="I395" s="103" t="s">
        <v>505</v>
      </c>
      <c r="J395" s="12" t="str">
        <f t="shared" si="20"/>
        <v>≥17h</v>
      </c>
      <c r="K395" s="12" t="s">
        <v>512</v>
      </c>
      <c r="L395" s="69" t="s">
        <v>520</v>
      </c>
      <c r="M395" s="83"/>
      <c r="N395" s="84">
        <v>1</v>
      </c>
      <c r="O395" s="84">
        <v>1</v>
      </c>
      <c r="P395" s="84">
        <v>1</v>
      </c>
      <c r="Q395" s="84"/>
      <c r="R395" s="84">
        <v>1</v>
      </c>
      <c r="S395" s="84">
        <v>1</v>
      </c>
      <c r="T395" s="84">
        <v>1</v>
      </c>
      <c r="U395" s="84"/>
      <c r="V395" s="84">
        <v>1</v>
      </c>
      <c r="W395" s="84">
        <v>1</v>
      </c>
      <c r="X395" s="84">
        <v>1</v>
      </c>
      <c r="Y395" s="84"/>
      <c r="Z395" s="132" t="str">
        <f>VLOOKUP(A395,DB_CAL_Q1_Q4!$A$4:$P$1328,13)</f>
        <v>Electricidad</v>
      </c>
      <c r="AA395" s="133" t="str">
        <f>VLOOKUP(A395,DB_ACS_Q1_Q4!$A$4:$AD$1328,13)</f>
        <v>Electricidad</v>
      </c>
      <c r="AB395" s="134" t="str">
        <f>VLOOKUP(A395,DB_REF_Q1_Q4!$A$4:$AD$1328,13)</f>
        <v>Ninguno</v>
      </c>
      <c r="AC395" s="16"/>
      <c r="AD395" s="27"/>
      <c r="AE395" s="27"/>
      <c r="AF395" s="27"/>
      <c r="AG395" s="27"/>
      <c r="AH395" s="27">
        <v>1</v>
      </c>
      <c r="AI395" s="55"/>
    </row>
    <row r="396" spans="1:35" ht="12" customHeight="1">
      <c r="A396" s="10">
        <v>392</v>
      </c>
      <c r="B396" s="98" t="s">
        <v>236</v>
      </c>
      <c r="C396" s="98" t="s">
        <v>235</v>
      </c>
      <c r="D396" s="11" t="s">
        <v>52</v>
      </c>
      <c r="E396" s="11" t="s">
        <v>304</v>
      </c>
      <c r="F396" s="12" t="s">
        <v>49</v>
      </c>
      <c r="G396" s="12" t="s">
        <v>310</v>
      </c>
      <c r="H396" s="12" t="s">
        <v>306</v>
      </c>
      <c r="I396" s="103" t="s">
        <v>504</v>
      </c>
      <c r="J396" s="12" t="str">
        <f t="shared" si="20"/>
        <v>≥17h</v>
      </c>
      <c r="K396" s="12" t="s">
        <v>512</v>
      </c>
      <c r="L396" s="69" t="s">
        <v>519</v>
      </c>
      <c r="M396" s="83">
        <v>1</v>
      </c>
      <c r="N396" s="84">
        <v>1</v>
      </c>
      <c r="O396" s="84">
        <v>1</v>
      </c>
      <c r="P396" s="84">
        <v>1</v>
      </c>
      <c r="Q396" s="84">
        <v>1</v>
      </c>
      <c r="R396" s="84">
        <v>1</v>
      </c>
      <c r="S396" s="84"/>
      <c r="T396" s="84">
        <v>1</v>
      </c>
      <c r="U396" s="84">
        <v>1</v>
      </c>
      <c r="V396" s="84">
        <v>1</v>
      </c>
      <c r="W396" s="84">
        <v>1</v>
      </c>
      <c r="X396" s="84">
        <v>1</v>
      </c>
      <c r="Y396" s="84">
        <v>1</v>
      </c>
      <c r="Z396" s="132" t="str">
        <f>VLOOKUP(A396,DB_CAL_Q1_Q4!$A$4:$P$1328,13)</f>
        <v>Gas Natural</v>
      </c>
      <c r="AA396" s="133" t="str">
        <f>VLOOKUP(A396,DB_ACS_Q1_Q4!$A$4:$AD$1328,13)</f>
        <v>Gas Natural</v>
      </c>
      <c r="AB396" s="134" t="str">
        <f>VLOOKUP(A396,DB_REF_Q1_Q4!$A$4:$AD$1328,13)</f>
        <v>Ninguno</v>
      </c>
      <c r="AC396" s="16"/>
      <c r="AD396" s="27"/>
      <c r="AE396" s="27"/>
      <c r="AF396" s="27"/>
      <c r="AG396" s="27"/>
      <c r="AH396" s="27"/>
      <c r="AI396" s="55">
        <v>1</v>
      </c>
    </row>
    <row r="397" spans="1:35" ht="12" customHeight="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83"/>
      <c r="N397" s="84">
        <v>1</v>
      </c>
      <c r="O397" s="84">
        <v>1</v>
      </c>
      <c r="P397" s="84">
        <v>1</v>
      </c>
      <c r="Q397" s="84">
        <v>1</v>
      </c>
      <c r="R397" s="84">
        <v>1</v>
      </c>
      <c r="S397" s="84"/>
      <c r="T397" s="84">
        <v>1</v>
      </c>
      <c r="U397" s="84">
        <v>1</v>
      </c>
      <c r="V397" s="84">
        <v>1</v>
      </c>
      <c r="W397" s="84">
        <v>1</v>
      </c>
      <c r="X397" s="84">
        <v>1</v>
      </c>
      <c r="Y397" s="84">
        <v>1</v>
      </c>
      <c r="Z397" s="132" t="str">
        <f>VLOOKUP(A397,DB_CAL_Q1_Q4!$A$4:$P$1328,13)</f>
        <v>Bomba de calor aire</v>
      </c>
      <c r="AA397" s="133" t="str">
        <f>VLOOKUP(A397,DB_ACS_Q1_Q4!$A$4:$AD$1328,13)</f>
        <v>Gas Natural</v>
      </c>
      <c r="AB397" s="134" t="str">
        <f>VLOOKUP(A397,DB_REF_Q1_Q4!$A$4:$AD$1328,13)</f>
        <v>Bomba de calor aire</v>
      </c>
      <c r="AC397" s="16">
        <v>1</v>
      </c>
      <c r="AD397" s="27"/>
      <c r="AE397" s="27"/>
      <c r="AF397" s="27"/>
      <c r="AG397" s="27"/>
      <c r="AH397" s="27"/>
      <c r="AI397" s="55"/>
    </row>
    <row r="398" spans="1:35" ht="12" customHeight="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83">
        <v>1</v>
      </c>
      <c r="N398" s="84">
        <v>1</v>
      </c>
      <c r="O398" s="84">
        <v>1</v>
      </c>
      <c r="P398" s="84">
        <v>1</v>
      </c>
      <c r="Q398" s="84">
        <v>1</v>
      </c>
      <c r="R398" s="84">
        <v>1</v>
      </c>
      <c r="S398" s="84">
        <v>1</v>
      </c>
      <c r="T398" s="84">
        <v>1</v>
      </c>
      <c r="U398" s="84">
        <v>1</v>
      </c>
      <c r="V398" s="84">
        <v>1</v>
      </c>
      <c r="W398" s="84">
        <v>1</v>
      </c>
      <c r="X398" s="84">
        <v>1</v>
      </c>
      <c r="Y398" s="84">
        <v>1</v>
      </c>
      <c r="Z398" s="132" t="str">
        <f>VLOOKUP(A398,DB_CAL_Q1_Q4!$A$4:$P$1328,13)</f>
        <v>Gas Natural</v>
      </c>
      <c r="AA398" s="133" t="str">
        <f>VLOOKUP(A398,DB_ACS_Q1_Q4!$A$4:$AD$1328,13)</f>
        <v>Gas Natural</v>
      </c>
      <c r="AB398" s="134" t="str">
        <f>VLOOKUP(A398,DB_REF_Q1_Q4!$A$4:$AD$1328,13)</f>
        <v>Ninguno</v>
      </c>
      <c r="AC398" s="16"/>
      <c r="AD398" s="27"/>
      <c r="AE398" s="27"/>
      <c r="AF398" s="27"/>
      <c r="AG398" s="27"/>
      <c r="AH398" s="27"/>
      <c r="AI398" s="55">
        <v>1</v>
      </c>
    </row>
    <row r="399" spans="1:35" ht="12" customHeight="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83">
        <v>1</v>
      </c>
      <c r="N399" s="84">
        <v>1</v>
      </c>
      <c r="O399" s="84">
        <v>1</v>
      </c>
      <c r="P399" s="84">
        <v>1</v>
      </c>
      <c r="Q399" s="84">
        <v>1</v>
      </c>
      <c r="R399" s="84">
        <v>1</v>
      </c>
      <c r="S399" s="84">
        <v>1</v>
      </c>
      <c r="T399" s="84">
        <v>1</v>
      </c>
      <c r="U399" s="84">
        <v>1</v>
      </c>
      <c r="V399" s="84">
        <v>1</v>
      </c>
      <c r="W399" s="84">
        <v>1</v>
      </c>
      <c r="X399" s="84">
        <v>1</v>
      </c>
      <c r="Y399" s="84"/>
      <c r="Z399" s="132" t="str">
        <f>VLOOKUP(A399,DB_CAL_Q1_Q4!$A$4:$P$1328,13)</f>
        <v>Gas Natural</v>
      </c>
      <c r="AA399" s="133" t="str">
        <f>VLOOKUP(A399,DB_ACS_Q1_Q4!$A$4:$AD$1328,13)</f>
        <v>Gas Natural</v>
      </c>
      <c r="AB399" s="134" t="str">
        <f>VLOOKUP(A399,DB_REF_Q1_Q4!$A$4:$AD$1328,13)</f>
        <v>Ninguno</v>
      </c>
      <c r="AC399" s="16">
        <v>1</v>
      </c>
      <c r="AD399" s="27"/>
      <c r="AE399" s="27"/>
      <c r="AF399" s="27"/>
      <c r="AG399" s="27"/>
      <c r="AH399" s="27"/>
      <c r="AI399" s="55"/>
    </row>
    <row r="400" spans="1:35" ht="12" customHeight="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83">
        <v>1</v>
      </c>
      <c r="N400" s="84">
        <v>1</v>
      </c>
      <c r="O400" s="84">
        <v>1</v>
      </c>
      <c r="P400" s="84">
        <v>1</v>
      </c>
      <c r="Q400" s="84">
        <v>1</v>
      </c>
      <c r="R400" s="84"/>
      <c r="S400" s="84">
        <v>1</v>
      </c>
      <c r="T400" s="84">
        <v>1</v>
      </c>
      <c r="U400" s="84">
        <v>1</v>
      </c>
      <c r="V400" s="84">
        <v>1</v>
      </c>
      <c r="W400" s="84">
        <v>1</v>
      </c>
      <c r="X400" s="84">
        <v>1</v>
      </c>
      <c r="Y400" s="84">
        <v>1</v>
      </c>
      <c r="Z400" s="132" t="str">
        <f>VLOOKUP(A400,DB_CAL_Q1_Q4!$A$4:$P$1328,13)</f>
        <v>Gas Natural</v>
      </c>
      <c r="AA400" s="133" t="str">
        <f>VLOOKUP(A400,DB_ACS_Q1_Q4!$A$4:$AD$1328,13)</f>
        <v>Gas Natural</v>
      </c>
      <c r="AB400" s="134" t="str">
        <f>VLOOKUP(A400,DB_REF_Q1_Q4!$A$4:$AD$1328,13)</f>
        <v>Ninguno</v>
      </c>
      <c r="AC400" s="16"/>
      <c r="AD400" s="27"/>
      <c r="AE400" s="27"/>
      <c r="AF400" s="27"/>
      <c r="AG400" s="27"/>
      <c r="AH400" s="27"/>
      <c r="AI400" s="55">
        <v>1</v>
      </c>
    </row>
    <row r="401" spans="1:35" ht="12" customHeight="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83">
        <v>1</v>
      </c>
      <c r="N401" s="84">
        <v>1</v>
      </c>
      <c r="O401" s="84">
        <v>1</v>
      </c>
      <c r="P401" s="84">
        <v>1</v>
      </c>
      <c r="Q401" s="84"/>
      <c r="R401" s="84">
        <v>1</v>
      </c>
      <c r="S401" s="84">
        <v>1</v>
      </c>
      <c r="T401" s="84">
        <v>1</v>
      </c>
      <c r="U401" s="84">
        <v>1</v>
      </c>
      <c r="V401" s="84"/>
      <c r="W401" s="84">
        <v>1</v>
      </c>
      <c r="X401" s="84">
        <v>1</v>
      </c>
      <c r="Y401" s="84"/>
      <c r="Z401" s="132" t="str">
        <f>VLOOKUP(A401,DB_CAL_Q1_Q4!$A$4:$P$1328,13)</f>
        <v>Gas Natural</v>
      </c>
      <c r="AA401" s="133" t="str">
        <f>VLOOKUP(A401,DB_ACS_Q1_Q4!$A$4:$AD$1328,13)</f>
        <v>Gas Natural</v>
      </c>
      <c r="AB401" s="134" t="str">
        <f>VLOOKUP(A401,DB_REF_Q1_Q4!$A$4:$AD$1328,13)</f>
        <v>Ninguno</v>
      </c>
      <c r="AC401" s="16"/>
      <c r="AD401" s="27"/>
      <c r="AE401" s="27"/>
      <c r="AF401" s="27"/>
      <c r="AG401" s="27"/>
      <c r="AH401" s="27"/>
      <c r="AI401" s="55">
        <v>1</v>
      </c>
    </row>
    <row r="402" spans="1:35" ht="12" customHeight="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83">
        <v>1</v>
      </c>
      <c r="N402" s="84">
        <v>1</v>
      </c>
      <c r="O402" s="84">
        <v>1</v>
      </c>
      <c r="P402" s="84">
        <v>1</v>
      </c>
      <c r="Q402" s="84">
        <v>1</v>
      </c>
      <c r="R402" s="84">
        <v>1</v>
      </c>
      <c r="S402" s="84">
        <v>1</v>
      </c>
      <c r="T402" s="84">
        <v>1</v>
      </c>
      <c r="U402" s="84">
        <v>1</v>
      </c>
      <c r="V402" s="84">
        <v>1</v>
      </c>
      <c r="W402" s="84">
        <v>1</v>
      </c>
      <c r="X402" s="84">
        <v>1</v>
      </c>
      <c r="Y402" s="84">
        <v>1</v>
      </c>
      <c r="Z402" s="132" t="str">
        <f>VLOOKUP(A402,DB_CAL_Q1_Q4!$A$4:$P$1328,13)</f>
        <v>Ninguna</v>
      </c>
      <c r="AA402" s="133" t="str">
        <f>VLOOKUP(A402,DB_ACS_Q1_Q4!$A$4:$AD$1328,13)</f>
        <v>Electricidad</v>
      </c>
      <c r="AB402" s="134" t="str">
        <f>VLOOKUP(A402,DB_REF_Q1_Q4!$A$4:$AD$1328,13)</f>
        <v>Ninguno</v>
      </c>
      <c r="AC402" s="16"/>
      <c r="AD402" s="27"/>
      <c r="AE402" s="27"/>
      <c r="AF402" s="27"/>
      <c r="AG402" s="27"/>
      <c r="AH402" s="27">
        <v>1</v>
      </c>
      <c r="AI402" s="55"/>
    </row>
    <row r="403" spans="1:35" ht="12" customHeight="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83">
        <v>1</v>
      </c>
      <c r="N403" s="84"/>
      <c r="O403" s="84">
        <v>1</v>
      </c>
      <c r="P403" s="84">
        <v>1</v>
      </c>
      <c r="Q403" s="84">
        <v>1</v>
      </c>
      <c r="R403" s="84">
        <v>1</v>
      </c>
      <c r="S403" s="84">
        <v>1</v>
      </c>
      <c r="T403" s="84">
        <v>1</v>
      </c>
      <c r="U403" s="84">
        <v>1</v>
      </c>
      <c r="V403" s="84">
        <v>1</v>
      </c>
      <c r="W403" s="84">
        <v>1</v>
      </c>
      <c r="X403" s="84">
        <v>1</v>
      </c>
      <c r="Y403" s="84">
        <v>1</v>
      </c>
      <c r="Z403" s="132" t="str">
        <f>VLOOKUP(A403,DB_CAL_Q1_Q4!$A$4:$P$1328,13)</f>
        <v>Gas Natural</v>
      </c>
      <c r="AA403" s="133" t="str">
        <f>VLOOKUP(A403,DB_ACS_Q1_Q4!$A$4:$AD$1328,13)</f>
        <v>Gas Natural</v>
      </c>
      <c r="AB403" s="134" t="str">
        <f>VLOOKUP(A403,DB_REF_Q1_Q4!$A$4:$AD$1328,13)</f>
        <v>Ninguno</v>
      </c>
      <c r="AC403" s="16"/>
      <c r="AD403" s="27"/>
      <c r="AE403" s="27"/>
      <c r="AF403" s="27"/>
      <c r="AG403" s="27"/>
      <c r="AH403" s="27"/>
      <c r="AI403" s="55">
        <v>1</v>
      </c>
    </row>
    <row r="404" spans="1:35" ht="12" customHeight="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83">
        <v>1</v>
      </c>
      <c r="N404" s="84">
        <v>1</v>
      </c>
      <c r="O404" s="84">
        <v>1</v>
      </c>
      <c r="P404" s="84">
        <v>1</v>
      </c>
      <c r="Q404" s="84">
        <v>1</v>
      </c>
      <c r="R404" s="84">
        <v>1</v>
      </c>
      <c r="S404" s="84">
        <v>1</v>
      </c>
      <c r="T404" s="84">
        <v>1</v>
      </c>
      <c r="U404" s="84">
        <v>1</v>
      </c>
      <c r="V404" s="84">
        <v>1</v>
      </c>
      <c r="W404" s="84">
        <v>1</v>
      </c>
      <c r="X404" s="84">
        <v>1</v>
      </c>
      <c r="Y404" s="84"/>
      <c r="Z404" s="132" t="str">
        <f>VLOOKUP(A404,DB_CAL_Q1_Q4!$A$4:$P$1328,13)</f>
        <v>Gas Natural</v>
      </c>
      <c r="AA404" s="133" t="str">
        <f>VLOOKUP(A404,DB_ACS_Q1_Q4!$A$4:$AD$1328,13)</f>
        <v>Gas Natural</v>
      </c>
      <c r="AB404" s="134" t="str">
        <f>VLOOKUP(A404,DB_REF_Q1_Q4!$A$4:$AD$1328,13)</f>
        <v>Ninguno</v>
      </c>
      <c r="AC404" s="16">
        <v>1</v>
      </c>
      <c r="AD404" s="27"/>
      <c r="AE404" s="27"/>
      <c r="AF404" s="27"/>
      <c r="AG404" s="27"/>
      <c r="AH404" s="27"/>
      <c r="AI404" s="55"/>
    </row>
    <row r="405" spans="1:35" ht="12" customHeight="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83">
        <v>1</v>
      </c>
      <c r="N405" s="84">
        <v>1</v>
      </c>
      <c r="O405" s="84">
        <v>1</v>
      </c>
      <c r="P405" s="84">
        <v>1</v>
      </c>
      <c r="Q405" s="84">
        <v>1</v>
      </c>
      <c r="R405" s="84">
        <v>1</v>
      </c>
      <c r="S405" s="84">
        <v>1</v>
      </c>
      <c r="T405" s="84">
        <v>1</v>
      </c>
      <c r="U405" s="84">
        <v>1</v>
      </c>
      <c r="V405" s="84">
        <v>1</v>
      </c>
      <c r="W405" s="84">
        <v>1</v>
      </c>
      <c r="X405" s="84">
        <v>1</v>
      </c>
      <c r="Y405" s="84">
        <v>1</v>
      </c>
      <c r="Z405" s="132" t="str">
        <f>VLOOKUP(A405,DB_CAL_Q1_Q4!$A$4:$P$1328,13)</f>
        <v>Gas Natural</v>
      </c>
      <c r="AA405" s="133" t="str">
        <f>VLOOKUP(A405,DB_ACS_Q1_Q4!$A$4:$AD$1328,13)</f>
        <v>Gas Natural</v>
      </c>
      <c r="AB405" s="134" t="str">
        <f>VLOOKUP(A405,DB_REF_Q1_Q4!$A$4:$AD$1328,13)</f>
        <v>Ninguno</v>
      </c>
      <c r="AC405" s="16"/>
      <c r="AD405" s="27"/>
      <c r="AE405" s="27"/>
      <c r="AF405" s="27"/>
      <c r="AG405" s="27"/>
      <c r="AH405" s="27"/>
      <c r="AI405" s="55">
        <v>1</v>
      </c>
    </row>
    <row r="406" spans="1:35" ht="12" customHeight="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83">
        <v>1</v>
      </c>
      <c r="N406" s="84">
        <v>1</v>
      </c>
      <c r="O406" s="84"/>
      <c r="P406" s="84">
        <v>1</v>
      </c>
      <c r="Q406" s="84"/>
      <c r="R406" s="84"/>
      <c r="S406" s="84">
        <v>1</v>
      </c>
      <c r="T406" s="84">
        <v>1</v>
      </c>
      <c r="U406" s="84">
        <v>1</v>
      </c>
      <c r="V406" s="84"/>
      <c r="W406" s="84"/>
      <c r="X406" s="84">
        <v>1</v>
      </c>
      <c r="Y406" s="84"/>
      <c r="Z406" s="132" t="str">
        <f>VLOOKUP(A406,DB_CAL_Q1_Q4!$A$4:$P$1328,13)</f>
        <v>Gas Natural</v>
      </c>
      <c r="AA406" s="133" t="str">
        <f>VLOOKUP(A406,DB_ACS_Q1_Q4!$A$4:$AD$1328,13)</f>
        <v>Gas Natural</v>
      </c>
      <c r="AB406" s="134" t="str">
        <f>VLOOKUP(A406,DB_REF_Q1_Q4!$A$4:$AD$1328,13)</f>
        <v>Ninguno</v>
      </c>
      <c r="AC406" s="16">
        <v>1</v>
      </c>
      <c r="AD406" s="27"/>
      <c r="AE406" s="27"/>
      <c r="AF406" s="27"/>
      <c r="AG406" s="27"/>
      <c r="AH406" s="27"/>
      <c r="AI406" s="55"/>
    </row>
    <row r="407" spans="1:35" ht="12" customHeight="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83">
        <v>1</v>
      </c>
      <c r="N407" s="84">
        <v>1</v>
      </c>
      <c r="O407" s="84">
        <v>1</v>
      </c>
      <c r="P407" s="84">
        <v>1</v>
      </c>
      <c r="Q407" s="84">
        <v>1</v>
      </c>
      <c r="R407" s="84">
        <v>1</v>
      </c>
      <c r="S407" s="84">
        <v>1</v>
      </c>
      <c r="T407" s="84">
        <v>1</v>
      </c>
      <c r="U407" s="84">
        <v>1</v>
      </c>
      <c r="V407" s="84">
        <v>1</v>
      </c>
      <c r="W407" s="84">
        <v>1</v>
      </c>
      <c r="X407" s="84">
        <v>1</v>
      </c>
      <c r="Y407" s="84">
        <v>1</v>
      </c>
      <c r="Z407" s="132" t="str">
        <f>VLOOKUP(A407,DB_CAL_Q1_Q4!$A$4:$P$1328,13)</f>
        <v>GLP</v>
      </c>
      <c r="AA407" s="133" t="str">
        <f>VLOOKUP(A407,DB_ACS_Q1_Q4!$A$4:$AD$1328,13)</f>
        <v>Gasóleo</v>
      </c>
      <c r="AB407" s="134" t="str">
        <f>VLOOKUP(A407,DB_REF_Q1_Q4!$A$4:$AD$1328,13)</f>
        <v>AC Eléctrico</v>
      </c>
      <c r="AC407" s="16">
        <v>1</v>
      </c>
      <c r="AD407" s="27"/>
      <c r="AE407" s="27"/>
      <c r="AF407" s="27"/>
      <c r="AG407" s="27"/>
      <c r="AH407" s="27"/>
      <c r="AI407" s="55"/>
    </row>
    <row r="408" spans="1:35" ht="12" customHeight="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83">
        <v>1</v>
      </c>
      <c r="N408" s="84">
        <v>1</v>
      </c>
      <c r="O408" s="84">
        <v>1</v>
      </c>
      <c r="P408" s="84">
        <v>1</v>
      </c>
      <c r="Q408" s="84">
        <v>1</v>
      </c>
      <c r="R408" s="84">
        <v>1</v>
      </c>
      <c r="S408" s="84">
        <v>1</v>
      </c>
      <c r="T408" s="84">
        <v>1</v>
      </c>
      <c r="U408" s="84">
        <v>1</v>
      </c>
      <c r="V408" s="84">
        <v>1</v>
      </c>
      <c r="W408" s="84">
        <v>1</v>
      </c>
      <c r="X408" s="84">
        <v>1</v>
      </c>
      <c r="Y408" s="84">
        <v>1</v>
      </c>
      <c r="Z408" s="132" t="str">
        <f>VLOOKUP(A408,DB_CAL_Q1_Q4!$A$4:$P$1328,13)</f>
        <v>Ninguna</v>
      </c>
      <c r="AA408" s="133" t="str">
        <f>VLOOKUP(A408,DB_ACS_Q1_Q4!$A$4:$AD$1328,13)</f>
        <v>Electricidad</v>
      </c>
      <c r="AB408" s="134" t="str">
        <f>VLOOKUP(A408,DB_REF_Q1_Q4!$A$4:$AD$1328,13)</f>
        <v>Ninguno</v>
      </c>
      <c r="AC408" s="16"/>
      <c r="AD408" s="27"/>
      <c r="AE408" s="27"/>
      <c r="AF408" s="27"/>
      <c r="AG408" s="27"/>
      <c r="AH408" s="27">
        <v>1</v>
      </c>
      <c r="AI408" s="55"/>
    </row>
    <row r="409" spans="1:35" ht="12" customHeight="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83">
        <v>1</v>
      </c>
      <c r="N409" s="84">
        <v>1</v>
      </c>
      <c r="O409" s="84">
        <v>1</v>
      </c>
      <c r="P409" s="84">
        <v>1</v>
      </c>
      <c r="Q409" s="84">
        <v>1</v>
      </c>
      <c r="R409" s="84"/>
      <c r="S409" s="84">
        <v>1</v>
      </c>
      <c r="T409" s="84">
        <v>1</v>
      </c>
      <c r="U409" s="84">
        <v>1</v>
      </c>
      <c r="V409" s="84">
        <v>1</v>
      </c>
      <c r="W409" s="84">
        <v>1</v>
      </c>
      <c r="X409" s="84">
        <v>1</v>
      </c>
      <c r="Y409" s="84">
        <v>1</v>
      </c>
      <c r="Z409" s="132" t="str">
        <f>VLOOKUP(A409,DB_CAL_Q1_Q4!$A$4:$P$1328,13)</f>
        <v>Gas Natural</v>
      </c>
      <c r="AA409" s="133" t="str">
        <f>VLOOKUP(A409,DB_ACS_Q1_Q4!$A$4:$AD$1328,13)</f>
        <v>Gas Natural</v>
      </c>
      <c r="AB409" s="134" t="str">
        <f>VLOOKUP(A409,DB_REF_Q1_Q4!$A$4:$AD$1328,13)</f>
        <v>Ninguno</v>
      </c>
      <c r="AC409" s="16">
        <v>1</v>
      </c>
      <c r="AD409" s="27"/>
      <c r="AE409" s="27"/>
      <c r="AF409" s="27"/>
      <c r="AG409" s="27"/>
      <c r="AH409" s="27"/>
      <c r="AI409" s="55"/>
    </row>
    <row r="410" spans="1:35" ht="12" customHeight="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83">
        <v>1</v>
      </c>
      <c r="N410" s="84">
        <v>1</v>
      </c>
      <c r="O410" s="84">
        <v>1</v>
      </c>
      <c r="P410" s="84">
        <v>1</v>
      </c>
      <c r="Q410" s="84">
        <v>1</v>
      </c>
      <c r="R410" s="84">
        <v>1</v>
      </c>
      <c r="S410" s="84"/>
      <c r="T410" s="84">
        <v>1</v>
      </c>
      <c r="U410" s="84">
        <v>1</v>
      </c>
      <c r="V410" s="84">
        <v>1</v>
      </c>
      <c r="W410" s="84">
        <v>1</v>
      </c>
      <c r="X410" s="84">
        <v>1</v>
      </c>
      <c r="Y410" s="84">
        <v>1</v>
      </c>
      <c r="Z410" s="132" t="str">
        <f>VLOOKUP(A410,DB_CAL_Q1_Q4!$A$4:$P$1328,13)</f>
        <v>Gas Natural</v>
      </c>
      <c r="AA410" s="133" t="str">
        <f>VLOOKUP(A410,DB_ACS_Q1_Q4!$A$4:$AD$1328,13)</f>
        <v>Gas Natural</v>
      </c>
      <c r="AB410" s="134" t="str">
        <f>VLOOKUP(A410,DB_REF_Q1_Q4!$A$4:$AD$1328,13)</f>
        <v>Ninguno</v>
      </c>
      <c r="AC410" s="16"/>
      <c r="AD410" s="27"/>
      <c r="AE410" s="27"/>
      <c r="AF410" s="27"/>
      <c r="AG410" s="27"/>
      <c r="AH410" s="27"/>
      <c r="AI410" s="55">
        <v>1</v>
      </c>
    </row>
    <row r="411" spans="1:35" ht="12" customHeight="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83">
        <v>1</v>
      </c>
      <c r="N411" s="84">
        <v>1</v>
      </c>
      <c r="O411" s="84">
        <v>1</v>
      </c>
      <c r="P411" s="84">
        <v>1</v>
      </c>
      <c r="Q411" s="84">
        <v>1</v>
      </c>
      <c r="R411" s="84">
        <v>1</v>
      </c>
      <c r="S411" s="84">
        <v>1</v>
      </c>
      <c r="T411" s="84">
        <v>1</v>
      </c>
      <c r="U411" s="84">
        <v>1</v>
      </c>
      <c r="V411" s="84">
        <v>1</v>
      </c>
      <c r="W411" s="84">
        <v>1</v>
      </c>
      <c r="X411" s="84">
        <v>1</v>
      </c>
      <c r="Y411" s="84">
        <v>1</v>
      </c>
      <c r="Z411" s="132" t="str">
        <f>VLOOKUP(A411,DB_CAL_Q1_Q4!$A$4:$P$1328,13)</f>
        <v>Electricidad</v>
      </c>
      <c r="AA411" s="133" t="str">
        <f>VLOOKUP(A411,DB_ACS_Q1_Q4!$A$4:$AD$1328,13)</f>
        <v>Electricidad</v>
      </c>
      <c r="AB411" s="134" t="str">
        <f>VLOOKUP(A411,DB_REF_Q1_Q4!$A$4:$AD$1328,13)</f>
        <v>Ninguno</v>
      </c>
      <c r="AC411" s="16"/>
      <c r="AD411" s="27"/>
      <c r="AE411" s="27"/>
      <c r="AF411" s="27"/>
      <c r="AG411" s="27"/>
      <c r="AH411" s="27">
        <v>1</v>
      </c>
      <c r="AI411" s="55"/>
    </row>
    <row r="412" spans="1:35" ht="12" customHeight="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83">
        <v>1</v>
      </c>
      <c r="N412" s="84">
        <v>1</v>
      </c>
      <c r="O412" s="84">
        <v>1</v>
      </c>
      <c r="P412" s="84">
        <v>1</v>
      </c>
      <c r="Q412" s="84">
        <v>1</v>
      </c>
      <c r="R412" s="84"/>
      <c r="S412" s="84">
        <v>1</v>
      </c>
      <c r="T412" s="84">
        <v>1</v>
      </c>
      <c r="U412" s="84">
        <v>1</v>
      </c>
      <c r="V412" s="84">
        <v>1</v>
      </c>
      <c r="W412" s="84">
        <v>1</v>
      </c>
      <c r="X412" s="84">
        <v>1</v>
      </c>
      <c r="Y412" s="84">
        <v>1</v>
      </c>
      <c r="Z412" s="132" t="str">
        <f>VLOOKUP(A412,DB_CAL_Q1_Q4!$A$4:$P$1328,13)</f>
        <v>Ninguna</v>
      </c>
      <c r="AA412" s="133" t="str">
        <f>VLOOKUP(A412,DB_ACS_Q1_Q4!$A$4:$AD$1328,13)</f>
        <v>Electricidad</v>
      </c>
      <c r="AB412" s="134" t="str">
        <f>VLOOKUP(A412,DB_REF_Q1_Q4!$A$4:$AD$1328,13)</f>
        <v>Ninguno</v>
      </c>
      <c r="AC412" s="16"/>
      <c r="AD412" s="27"/>
      <c r="AE412" s="27"/>
      <c r="AF412" s="27"/>
      <c r="AG412" s="27"/>
      <c r="AH412" s="27">
        <v>1</v>
      </c>
      <c r="AI412" s="55"/>
    </row>
    <row r="413" spans="1:35" ht="12" customHeight="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83">
        <v>1</v>
      </c>
      <c r="N413" s="84">
        <v>1</v>
      </c>
      <c r="O413" s="84">
        <v>1</v>
      </c>
      <c r="P413" s="84">
        <v>1</v>
      </c>
      <c r="Q413" s="84">
        <v>1</v>
      </c>
      <c r="R413" s="84">
        <v>1</v>
      </c>
      <c r="S413" s="84"/>
      <c r="T413" s="84">
        <v>1</v>
      </c>
      <c r="U413" s="84">
        <v>1</v>
      </c>
      <c r="V413" s="84">
        <v>1</v>
      </c>
      <c r="W413" s="84">
        <v>1</v>
      </c>
      <c r="X413" s="84">
        <v>1</v>
      </c>
      <c r="Y413" s="84">
        <v>1</v>
      </c>
      <c r="Z413" s="132" t="str">
        <f>VLOOKUP(A413,DB_CAL_Q1_Q4!$A$4:$P$1328,13)</f>
        <v>Bomba de calor aire</v>
      </c>
      <c r="AA413" s="133" t="str">
        <f>VLOOKUP(A413,DB_ACS_Q1_Q4!$A$4:$AD$1328,13)</f>
        <v>Gas Natural</v>
      </c>
      <c r="AB413" s="134" t="str">
        <f>VLOOKUP(A413,DB_REF_Q1_Q4!$A$4:$AD$1328,13)</f>
        <v>Bomba de calor aire</v>
      </c>
      <c r="AC413" s="16">
        <v>1</v>
      </c>
      <c r="AD413" s="27"/>
      <c r="AE413" s="27"/>
      <c r="AF413" s="27"/>
      <c r="AG413" s="27"/>
      <c r="AH413" s="27"/>
      <c r="AI413" s="55"/>
    </row>
    <row r="414" spans="1:35" ht="12" customHeight="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83">
        <v>1</v>
      </c>
      <c r="N414" s="84">
        <v>1</v>
      </c>
      <c r="O414" s="84">
        <v>1</v>
      </c>
      <c r="P414" s="84">
        <v>1</v>
      </c>
      <c r="Q414" s="84">
        <v>1</v>
      </c>
      <c r="R414" s="84">
        <v>1</v>
      </c>
      <c r="S414" s="84">
        <v>1</v>
      </c>
      <c r="T414" s="84">
        <v>1</v>
      </c>
      <c r="U414" s="84">
        <v>1</v>
      </c>
      <c r="V414" s="84">
        <v>1</v>
      </c>
      <c r="W414" s="84">
        <v>1</v>
      </c>
      <c r="X414" s="84">
        <v>1</v>
      </c>
      <c r="Y414" s="84">
        <v>1</v>
      </c>
      <c r="Z414" s="132" t="str">
        <f>VLOOKUP(A414,DB_CAL_Q1_Q4!$A$4:$P$1328,13)</f>
        <v>Gasóleo</v>
      </c>
      <c r="AA414" s="133" t="str">
        <f>VLOOKUP(A414,DB_ACS_Q1_Q4!$A$4:$AD$1328,13)</f>
        <v>GLP</v>
      </c>
      <c r="AB414" s="134" t="str">
        <f>VLOOKUP(A414,DB_REF_Q1_Q4!$A$4:$AD$1328,13)</f>
        <v>Ninguno</v>
      </c>
      <c r="AC414" s="16"/>
      <c r="AD414" s="27"/>
      <c r="AE414" s="27"/>
      <c r="AF414" s="27"/>
      <c r="AG414" s="27"/>
      <c r="AH414" s="27"/>
      <c r="AI414" s="55">
        <v>1</v>
      </c>
    </row>
    <row r="415" spans="1:35" ht="12" customHeight="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83">
        <v>1</v>
      </c>
      <c r="N415" s="84">
        <v>1</v>
      </c>
      <c r="O415" s="84">
        <v>1</v>
      </c>
      <c r="P415" s="84">
        <v>1</v>
      </c>
      <c r="Q415" s="84"/>
      <c r="R415" s="84">
        <v>1</v>
      </c>
      <c r="S415" s="84"/>
      <c r="T415" s="84">
        <v>1</v>
      </c>
      <c r="U415" s="84">
        <v>1</v>
      </c>
      <c r="V415" s="84">
        <v>1</v>
      </c>
      <c r="W415" s="84">
        <v>1</v>
      </c>
      <c r="X415" s="84"/>
      <c r="Y415" s="84">
        <v>1</v>
      </c>
      <c r="Z415" s="132" t="str">
        <f>VLOOKUP(A415,DB_CAL_Q1_Q4!$A$4:$P$1328,13)</f>
        <v>Gas Natural</v>
      </c>
      <c r="AA415" s="133" t="str">
        <f>VLOOKUP(A415,DB_ACS_Q1_Q4!$A$4:$AD$1328,13)</f>
        <v>Gas Natural</v>
      </c>
      <c r="AB415" s="134" t="str">
        <f>VLOOKUP(A415,DB_REF_Q1_Q4!$A$4:$AD$1328,13)</f>
        <v>Ninguno</v>
      </c>
      <c r="AC415" s="16">
        <v>1</v>
      </c>
      <c r="AD415" s="27"/>
      <c r="AE415" s="27"/>
      <c r="AF415" s="27"/>
      <c r="AG415" s="27"/>
      <c r="AH415" s="27"/>
      <c r="AI415" s="55"/>
    </row>
    <row r="416" spans="1:35" ht="12" customHeight="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83">
        <v>1</v>
      </c>
      <c r="N416" s="84">
        <v>1</v>
      </c>
      <c r="O416" s="84">
        <v>1</v>
      </c>
      <c r="P416" s="84">
        <v>1</v>
      </c>
      <c r="Q416" s="84"/>
      <c r="R416" s="84">
        <v>1</v>
      </c>
      <c r="S416" s="84">
        <v>1</v>
      </c>
      <c r="T416" s="84">
        <v>1</v>
      </c>
      <c r="U416" s="84"/>
      <c r="V416" s="84"/>
      <c r="W416" s="84">
        <v>1</v>
      </c>
      <c r="X416" s="84">
        <v>1</v>
      </c>
      <c r="Y416" s="84"/>
      <c r="Z416" s="132" t="str">
        <f>VLOOKUP(A416,DB_CAL_Q1_Q4!$A$4:$P$1328,13)</f>
        <v>Gas Natural</v>
      </c>
      <c r="AA416" s="133" t="str">
        <f>VLOOKUP(A416,DB_ACS_Q1_Q4!$A$4:$AD$1328,13)</f>
        <v>Gas Natural</v>
      </c>
      <c r="AB416" s="134" t="str">
        <f>VLOOKUP(A416,DB_REF_Q1_Q4!$A$4:$AD$1328,13)</f>
        <v>Ninguno</v>
      </c>
      <c r="AC416" s="16"/>
      <c r="AD416" s="27"/>
      <c r="AE416" s="27"/>
      <c r="AF416" s="27"/>
      <c r="AG416" s="27"/>
      <c r="AH416" s="27">
        <v>1</v>
      </c>
      <c r="AI416" s="55"/>
    </row>
    <row r="417" spans="1:35" ht="12" customHeight="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83">
        <v>1</v>
      </c>
      <c r="N417" s="84">
        <v>1</v>
      </c>
      <c r="O417" s="84">
        <v>1</v>
      </c>
      <c r="P417" s="84">
        <v>1</v>
      </c>
      <c r="Q417" s="84">
        <v>1</v>
      </c>
      <c r="R417" s="84">
        <v>1</v>
      </c>
      <c r="S417" s="84">
        <v>1</v>
      </c>
      <c r="T417" s="84">
        <v>1</v>
      </c>
      <c r="U417" s="84">
        <v>1</v>
      </c>
      <c r="V417" s="84">
        <v>1</v>
      </c>
      <c r="W417" s="84">
        <v>1</v>
      </c>
      <c r="X417" s="84">
        <v>1</v>
      </c>
      <c r="Y417" s="84"/>
      <c r="Z417" s="132" t="str">
        <f>VLOOKUP(A417,DB_CAL_Q1_Q4!$A$4:$P$1328,13)</f>
        <v>Gas Natural</v>
      </c>
      <c r="AA417" s="133" t="str">
        <f>VLOOKUP(A417,DB_ACS_Q1_Q4!$A$4:$AD$1328,13)</f>
        <v>Gas Natural</v>
      </c>
      <c r="AB417" s="134" t="str">
        <f>VLOOKUP(A417,DB_REF_Q1_Q4!$A$4:$AD$1328,13)</f>
        <v>Ninguno</v>
      </c>
      <c r="AC417" s="16">
        <v>1</v>
      </c>
      <c r="AD417" s="27"/>
      <c r="AE417" s="27"/>
      <c r="AF417" s="27"/>
      <c r="AG417" s="27"/>
      <c r="AH417" s="27"/>
      <c r="AI417" s="55"/>
    </row>
    <row r="418" spans="1:35" ht="12" customHeight="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83">
        <v>1</v>
      </c>
      <c r="N418" s="84">
        <v>1</v>
      </c>
      <c r="O418" s="84">
        <v>1</v>
      </c>
      <c r="P418" s="84">
        <v>1</v>
      </c>
      <c r="Q418" s="84">
        <v>1</v>
      </c>
      <c r="R418" s="84">
        <v>1</v>
      </c>
      <c r="S418" s="84"/>
      <c r="T418" s="84">
        <v>1</v>
      </c>
      <c r="U418" s="84">
        <v>1</v>
      </c>
      <c r="V418" s="84">
        <v>1</v>
      </c>
      <c r="W418" s="84">
        <v>1</v>
      </c>
      <c r="X418" s="84">
        <v>1</v>
      </c>
      <c r="Y418" s="84"/>
      <c r="Z418" s="132" t="str">
        <f>VLOOKUP(A418,DB_CAL_Q1_Q4!$A$4:$P$1328,13)</f>
        <v>Gas Natural</v>
      </c>
      <c r="AA418" s="133" t="str">
        <f>VLOOKUP(A418,DB_ACS_Q1_Q4!$A$4:$AD$1328,13)</f>
        <v>Gas Natural</v>
      </c>
      <c r="AB418" s="134" t="str">
        <f>VLOOKUP(A418,DB_REF_Q1_Q4!$A$4:$AD$1328,13)</f>
        <v>Ninguno</v>
      </c>
      <c r="AC418" s="16">
        <v>1</v>
      </c>
      <c r="AD418" s="27"/>
      <c r="AE418" s="27"/>
      <c r="AF418" s="27"/>
      <c r="AG418" s="27"/>
      <c r="AH418" s="27"/>
      <c r="AI418" s="55"/>
    </row>
    <row r="419" spans="1:35" ht="12" customHeight="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83">
        <v>1</v>
      </c>
      <c r="N419" s="84">
        <v>1</v>
      </c>
      <c r="O419" s="84">
        <v>1</v>
      </c>
      <c r="P419" s="84">
        <v>1</v>
      </c>
      <c r="Q419" s="84">
        <v>1</v>
      </c>
      <c r="R419" s="84">
        <v>1</v>
      </c>
      <c r="S419" s="84"/>
      <c r="T419" s="84">
        <v>1</v>
      </c>
      <c r="U419" s="84">
        <v>1</v>
      </c>
      <c r="V419" s="84">
        <v>1</v>
      </c>
      <c r="W419" s="84">
        <v>1</v>
      </c>
      <c r="X419" s="84">
        <v>1</v>
      </c>
      <c r="Y419" s="84">
        <v>1</v>
      </c>
      <c r="Z419" s="132" t="str">
        <f>VLOOKUP(A419,DB_CAL_Q1_Q4!$A$4:$P$1328,13)</f>
        <v>Gas Natural</v>
      </c>
      <c r="AA419" s="133" t="str">
        <f>VLOOKUP(A419,DB_ACS_Q1_Q4!$A$4:$AD$1328,13)</f>
        <v>Gas Natural</v>
      </c>
      <c r="AB419" s="134" t="str">
        <f>VLOOKUP(A419,DB_REF_Q1_Q4!$A$4:$AD$1328,13)</f>
        <v>Ninguno</v>
      </c>
      <c r="AC419" s="16"/>
      <c r="AD419" s="27"/>
      <c r="AE419" s="27"/>
      <c r="AF419" s="27"/>
      <c r="AG419" s="27"/>
      <c r="AH419" s="27"/>
      <c r="AI419" s="55">
        <v>1</v>
      </c>
    </row>
    <row r="420" spans="1:35" ht="12" customHeight="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83">
        <v>1</v>
      </c>
      <c r="N420" s="84">
        <v>1</v>
      </c>
      <c r="O420" s="84">
        <v>1</v>
      </c>
      <c r="P420" s="84">
        <v>1</v>
      </c>
      <c r="Q420" s="84">
        <v>1</v>
      </c>
      <c r="R420" s="84">
        <v>1</v>
      </c>
      <c r="S420" s="84">
        <v>1</v>
      </c>
      <c r="T420" s="84">
        <v>1</v>
      </c>
      <c r="U420" s="84">
        <v>1</v>
      </c>
      <c r="V420" s="84">
        <v>1</v>
      </c>
      <c r="W420" s="84">
        <v>1</v>
      </c>
      <c r="X420" s="84">
        <v>1</v>
      </c>
      <c r="Y420" s="84">
        <v>1</v>
      </c>
      <c r="Z420" s="132" t="str">
        <f>VLOOKUP(A420,DB_CAL_Q1_Q4!$A$4:$P$1328,13)</f>
        <v>Gas Natural</v>
      </c>
      <c r="AA420" s="133" t="str">
        <f>VLOOKUP(A420,DB_ACS_Q1_Q4!$A$4:$AD$1328,13)</f>
        <v>Gas Natural</v>
      </c>
      <c r="AB420" s="134" t="str">
        <f>VLOOKUP(A420,DB_REF_Q1_Q4!$A$4:$AD$1328,13)</f>
        <v>Ninguno</v>
      </c>
      <c r="AC420" s="16"/>
      <c r="AD420" s="27"/>
      <c r="AE420" s="27"/>
      <c r="AF420" s="27"/>
      <c r="AG420" s="27"/>
      <c r="AH420" s="27">
        <v>1</v>
      </c>
      <c r="AI420" s="55"/>
    </row>
    <row r="421" spans="1:35" ht="12" customHeight="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83">
        <v>1</v>
      </c>
      <c r="N421" s="84">
        <v>1</v>
      </c>
      <c r="O421" s="84">
        <v>1</v>
      </c>
      <c r="P421" s="84">
        <v>1</v>
      </c>
      <c r="Q421" s="84">
        <v>1</v>
      </c>
      <c r="R421" s="84">
        <v>1</v>
      </c>
      <c r="S421" s="84">
        <v>1</v>
      </c>
      <c r="T421" s="84">
        <v>1</v>
      </c>
      <c r="U421" s="84"/>
      <c r="V421" s="84">
        <v>1</v>
      </c>
      <c r="W421" s="84">
        <v>1</v>
      </c>
      <c r="X421" s="84">
        <v>1</v>
      </c>
      <c r="Y421" s="84">
        <v>1</v>
      </c>
      <c r="Z421" s="132" t="str">
        <f>VLOOKUP(A421,DB_CAL_Q1_Q4!$A$4:$P$1328,13)</f>
        <v>Gas Natural</v>
      </c>
      <c r="AA421" s="133" t="str">
        <f>VLOOKUP(A421,DB_ACS_Q1_Q4!$A$4:$AD$1328,13)</f>
        <v>Gas Natural</v>
      </c>
      <c r="AB421" s="134" t="str">
        <f>VLOOKUP(A421,DB_REF_Q1_Q4!$A$4:$AD$1328,13)</f>
        <v>Ninguno</v>
      </c>
      <c r="AC421" s="16"/>
      <c r="AD421" s="27">
        <v>1</v>
      </c>
      <c r="AE421" s="27"/>
      <c r="AF421" s="27"/>
      <c r="AG421" s="27"/>
      <c r="AH421" s="27"/>
      <c r="AI421" s="55"/>
    </row>
    <row r="422" spans="1:35" ht="12" customHeight="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83"/>
      <c r="N422" s="84">
        <v>1</v>
      </c>
      <c r="O422" s="84">
        <v>1</v>
      </c>
      <c r="P422" s="84">
        <v>1</v>
      </c>
      <c r="Q422" s="84">
        <v>1</v>
      </c>
      <c r="R422" s="84"/>
      <c r="S422" s="84">
        <v>1</v>
      </c>
      <c r="T422" s="84"/>
      <c r="U422" s="84"/>
      <c r="V422" s="84">
        <v>1</v>
      </c>
      <c r="W422" s="84">
        <v>1</v>
      </c>
      <c r="X422" s="84"/>
      <c r="Y422" s="84"/>
      <c r="Z422" s="132" t="str">
        <f>VLOOKUP(A422,DB_CAL_Q1_Q4!$A$4:$P$1328,13)</f>
        <v>Electricidad</v>
      </c>
      <c r="AA422" s="133" t="str">
        <f>VLOOKUP(A422,DB_ACS_Q1_Q4!$A$4:$AD$1328,13)</f>
        <v>GLP</v>
      </c>
      <c r="AB422" s="134" t="str">
        <f>VLOOKUP(A422,DB_REF_Q1_Q4!$A$4:$AD$1328,13)</f>
        <v>AC Eléctrico</v>
      </c>
      <c r="AC422" s="16"/>
      <c r="AD422" s="27"/>
      <c r="AE422" s="27"/>
      <c r="AF422" s="27"/>
      <c r="AG422" s="27"/>
      <c r="AH422" s="27"/>
      <c r="AI422" s="55">
        <v>1</v>
      </c>
    </row>
    <row r="423" spans="1:35" ht="12" customHeight="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83">
        <v>1</v>
      </c>
      <c r="N423" s="84">
        <v>1</v>
      </c>
      <c r="O423" s="84">
        <v>1</v>
      </c>
      <c r="P423" s="84">
        <v>1</v>
      </c>
      <c r="Q423" s="84">
        <v>1</v>
      </c>
      <c r="R423" s="84">
        <v>1</v>
      </c>
      <c r="S423" s="84"/>
      <c r="T423" s="84">
        <v>1</v>
      </c>
      <c r="U423" s="84">
        <v>1</v>
      </c>
      <c r="V423" s="84">
        <v>1</v>
      </c>
      <c r="W423" s="84">
        <v>1</v>
      </c>
      <c r="X423" s="84">
        <v>1</v>
      </c>
      <c r="Y423" s="84">
        <v>1</v>
      </c>
      <c r="Z423" s="132" t="str">
        <f>VLOOKUP(A423,DB_CAL_Q1_Q4!$A$4:$P$1328,13)</f>
        <v>Gasóleo</v>
      </c>
      <c r="AA423" s="133" t="str">
        <f>VLOOKUP(A423,DB_ACS_Q1_Q4!$A$4:$AD$1328,13)</f>
        <v>Gasóleo</v>
      </c>
      <c r="AB423" s="134" t="str">
        <f>VLOOKUP(A423,DB_REF_Q1_Q4!$A$4:$AD$1328,13)</f>
        <v>Ninguno</v>
      </c>
      <c r="AC423" s="16">
        <v>1</v>
      </c>
      <c r="AD423" s="27"/>
      <c r="AE423" s="27"/>
      <c r="AF423" s="27"/>
      <c r="AG423" s="27"/>
      <c r="AH423" s="27"/>
      <c r="AI423" s="55"/>
    </row>
    <row r="424" spans="1:35" ht="12" customHeight="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83">
        <v>1</v>
      </c>
      <c r="N424" s="84">
        <v>1</v>
      </c>
      <c r="O424" s="84">
        <v>1</v>
      </c>
      <c r="P424" s="84">
        <v>1</v>
      </c>
      <c r="Q424" s="84">
        <v>1</v>
      </c>
      <c r="R424" s="84">
        <v>1</v>
      </c>
      <c r="S424" s="84"/>
      <c r="T424" s="84">
        <v>1</v>
      </c>
      <c r="U424" s="84">
        <v>1</v>
      </c>
      <c r="V424" s="84">
        <v>1</v>
      </c>
      <c r="W424" s="84">
        <v>1</v>
      </c>
      <c r="X424" s="84">
        <v>1</v>
      </c>
      <c r="Y424" s="84">
        <v>1</v>
      </c>
      <c r="Z424" s="132" t="str">
        <f>VLOOKUP(A424,DB_CAL_Q1_Q4!$A$4:$P$1328,13)</f>
        <v>Gas Natural</v>
      </c>
      <c r="AA424" s="133" t="str">
        <f>VLOOKUP(A424,DB_ACS_Q1_Q4!$A$4:$AD$1328,13)</f>
        <v>Gas Natural</v>
      </c>
      <c r="AB424" s="134" t="str">
        <f>VLOOKUP(A424,DB_REF_Q1_Q4!$A$4:$AD$1328,13)</f>
        <v>Bomba de calor aire</v>
      </c>
      <c r="AC424" s="16"/>
      <c r="AD424" s="27"/>
      <c r="AE424" s="27"/>
      <c r="AF424" s="27"/>
      <c r="AG424" s="27"/>
      <c r="AH424" s="27"/>
      <c r="AI424" s="55">
        <v>1</v>
      </c>
    </row>
    <row r="425" spans="1:35" ht="12" customHeight="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83">
        <v>1</v>
      </c>
      <c r="N425" s="84">
        <v>1</v>
      </c>
      <c r="O425" s="84">
        <v>1</v>
      </c>
      <c r="P425" s="84">
        <v>1</v>
      </c>
      <c r="Q425" s="84">
        <v>1</v>
      </c>
      <c r="R425" s="84">
        <v>1</v>
      </c>
      <c r="S425" s="84">
        <v>1</v>
      </c>
      <c r="T425" s="84">
        <v>1</v>
      </c>
      <c r="U425" s="84">
        <v>1</v>
      </c>
      <c r="V425" s="84">
        <v>1</v>
      </c>
      <c r="W425" s="84">
        <v>1</v>
      </c>
      <c r="X425" s="84">
        <v>1</v>
      </c>
      <c r="Y425" s="84">
        <v>1</v>
      </c>
      <c r="Z425" s="132" t="str">
        <f>VLOOKUP(A425,DB_CAL_Q1_Q4!$A$4:$P$1328,13)</f>
        <v>Gasóleo</v>
      </c>
      <c r="AA425" s="133" t="str">
        <f>VLOOKUP(A425,DB_ACS_Q1_Q4!$A$4:$AD$1328,13)</f>
        <v>Gas Natural</v>
      </c>
      <c r="AB425" s="134" t="str">
        <f>VLOOKUP(A425,DB_REF_Q1_Q4!$A$4:$AD$1328,13)</f>
        <v>AC Eléctrico</v>
      </c>
      <c r="AC425" s="16"/>
      <c r="AD425" s="27"/>
      <c r="AE425" s="27"/>
      <c r="AF425" s="27"/>
      <c r="AG425" s="27"/>
      <c r="AH425" s="27">
        <v>1</v>
      </c>
      <c r="AI425" s="55"/>
    </row>
    <row r="426" spans="1:35" ht="12" customHeight="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83">
        <v>1</v>
      </c>
      <c r="N426" s="84">
        <v>1</v>
      </c>
      <c r="O426" s="84">
        <v>1</v>
      </c>
      <c r="P426" s="84"/>
      <c r="Q426" s="84"/>
      <c r="R426" s="84"/>
      <c r="S426" s="84"/>
      <c r="T426" s="84"/>
      <c r="U426" s="84"/>
      <c r="V426" s="84"/>
      <c r="W426" s="84"/>
      <c r="X426" s="84"/>
      <c r="Y426" s="84"/>
      <c r="Z426" s="132" t="str">
        <f>VLOOKUP(A426,DB_CAL_Q1_Q4!$A$4:$P$1328,13)</f>
        <v>Electricidad</v>
      </c>
      <c r="AA426" s="133" t="str">
        <f>VLOOKUP(A426,DB_ACS_Q1_Q4!$A$4:$AD$1328,13)</f>
        <v>Electricidad</v>
      </c>
      <c r="AB426" s="134" t="str">
        <f>VLOOKUP(A426,DB_REF_Q1_Q4!$A$4:$AD$1328,13)</f>
        <v>Ninguno</v>
      </c>
      <c r="AC426" s="16"/>
      <c r="AD426" s="27"/>
      <c r="AE426" s="27"/>
      <c r="AF426" s="27"/>
      <c r="AG426" s="27"/>
      <c r="AH426" s="27"/>
      <c r="AI426" s="55">
        <v>1</v>
      </c>
    </row>
    <row r="427" spans="1:35" ht="12" customHeight="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83">
        <v>1</v>
      </c>
      <c r="N427" s="84">
        <v>1</v>
      </c>
      <c r="O427" s="84">
        <v>1</v>
      </c>
      <c r="P427" s="84">
        <v>1</v>
      </c>
      <c r="Q427" s="84"/>
      <c r="R427" s="84">
        <v>1</v>
      </c>
      <c r="S427" s="84"/>
      <c r="T427" s="84">
        <v>1</v>
      </c>
      <c r="U427" s="84">
        <v>1</v>
      </c>
      <c r="V427" s="84">
        <v>1</v>
      </c>
      <c r="W427" s="84">
        <v>1</v>
      </c>
      <c r="X427" s="84">
        <v>1</v>
      </c>
      <c r="Y427" s="84">
        <v>1</v>
      </c>
      <c r="Z427" s="132" t="str">
        <f>VLOOKUP(A427,DB_CAL_Q1_Q4!$A$4:$P$1328,13)</f>
        <v>Gasóleo</v>
      </c>
      <c r="AA427" s="133" t="str">
        <f>VLOOKUP(A427,DB_ACS_Q1_Q4!$A$4:$AD$1328,13)</f>
        <v>Gasóleo</v>
      </c>
      <c r="AB427" s="134" t="str">
        <f>VLOOKUP(A427,DB_REF_Q1_Q4!$A$4:$AD$1328,13)</f>
        <v>Ninguno</v>
      </c>
      <c r="AC427" s="16">
        <v>1</v>
      </c>
      <c r="AD427" s="27"/>
      <c r="AE427" s="27"/>
      <c r="AF427" s="27"/>
      <c r="AG427" s="27"/>
      <c r="AH427" s="27"/>
      <c r="AI427" s="55"/>
    </row>
    <row r="428" spans="1:35" ht="12" customHeight="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83">
        <v>1</v>
      </c>
      <c r="N428" s="84">
        <v>1</v>
      </c>
      <c r="O428" s="84">
        <v>1</v>
      </c>
      <c r="P428" s="84">
        <v>1</v>
      </c>
      <c r="Q428" s="84">
        <v>1</v>
      </c>
      <c r="R428" s="84">
        <v>1</v>
      </c>
      <c r="S428" s="84">
        <v>1</v>
      </c>
      <c r="T428" s="84">
        <v>1</v>
      </c>
      <c r="U428" s="84">
        <v>1</v>
      </c>
      <c r="V428" s="84">
        <v>1</v>
      </c>
      <c r="W428" s="84">
        <v>1</v>
      </c>
      <c r="X428" s="84">
        <v>1</v>
      </c>
      <c r="Y428" s="84">
        <v>1</v>
      </c>
      <c r="Z428" s="132" t="str">
        <f>VLOOKUP(A428,DB_CAL_Q1_Q4!$A$4:$P$1328,13)</f>
        <v>Gas Natural</v>
      </c>
      <c r="AA428" s="133" t="str">
        <f>VLOOKUP(A428,DB_ACS_Q1_Q4!$A$4:$AD$1328,13)</f>
        <v>Gas Natural</v>
      </c>
      <c r="AB428" s="134" t="str">
        <f>VLOOKUP(A428,DB_REF_Q1_Q4!$A$4:$AD$1328,13)</f>
        <v>Ninguno</v>
      </c>
      <c r="AC428" s="16"/>
      <c r="AD428" s="27"/>
      <c r="AE428" s="27"/>
      <c r="AF428" s="27"/>
      <c r="AG428" s="27"/>
      <c r="AH428" s="27"/>
      <c r="AI428" s="55">
        <v>1</v>
      </c>
    </row>
    <row r="429" spans="1:35" ht="12" customHeight="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83">
        <v>1</v>
      </c>
      <c r="N429" s="84">
        <v>1</v>
      </c>
      <c r="O429" s="84">
        <v>1</v>
      </c>
      <c r="P429" s="84">
        <v>1</v>
      </c>
      <c r="Q429" s="84"/>
      <c r="R429" s="84">
        <v>1</v>
      </c>
      <c r="S429" s="84">
        <v>1</v>
      </c>
      <c r="T429" s="84">
        <v>1</v>
      </c>
      <c r="U429" s="84">
        <v>1</v>
      </c>
      <c r="V429" s="84">
        <v>1</v>
      </c>
      <c r="W429" s="84">
        <v>1</v>
      </c>
      <c r="X429" s="84"/>
      <c r="Y429" s="84">
        <v>1</v>
      </c>
      <c r="Z429" s="132" t="str">
        <f>VLOOKUP(A429,DB_CAL_Q1_Q4!$A$4:$P$1328,13)</f>
        <v>Electricidad</v>
      </c>
      <c r="AA429" s="133" t="str">
        <f>VLOOKUP(A429,DB_ACS_Q1_Q4!$A$4:$AD$1328,13)</f>
        <v>Gas Natural</v>
      </c>
      <c r="AB429" s="134" t="str">
        <f>VLOOKUP(A429,DB_REF_Q1_Q4!$A$4:$AD$1328,13)</f>
        <v>AC Eléctrico</v>
      </c>
      <c r="AC429" s="16"/>
      <c r="AD429" s="27"/>
      <c r="AE429" s="27"/>
      <c r="AF429" s="27"/>
      <c r="AG429" s="27"/>
      <c r="AH429" s="27">
        <v>1</v>
      </c>
      <c r="AI429" s="55"/>
    </row>
    <row r="430" spans="1:35" ht="12" customHeight="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83"/>
      <c r="N430" s="84">
        <v>1</v>
      </c>
      <c r="O430" s="84">
        <v>1</v>
      </c>
      <c r="P430" s="84">
        <v>1</v>
      </c>
      <c r="Q430" s="84">
        <v>1</v>
      </c>
      <c r="R430" s="84">
        <v>1</v>
      </c>
      <c r="S430" s="84"/>
      <c r="T430" s="84">
        <v>1</v>
      </c>
      <c r="U430" s="84"/>
      <c r="V430" s="84"/>
      <c r="W430" s="84"/>
      <c r="X430" s="84"/>
      <c r="Y430" s="84">
        <v>1</v>
      </c>
      <c r="Z430" s="132" t="str">
        <f>VLOOKUP(A430,DB_CAL_Q1_Q4!$A$4:$P$1328,13)</f>
        <v>Gas Natural</v>
      </c>
      <c r="AA430" s="133" t="str">
        <f>VLOOKUP(A430,DB_ACS_Q1_Q4!$A$4:$AD$1328,13)</f>
        <v>Gas Natural</v>
      </c>
      <c r="AB430" s="134" t="str">
        <f>VLOOKUP(A430,DB_REF_Q1_Q4!$A$4:$AD$1328,13)</f>
        <v>Ninguno</v>
      </c>
      <c r="AC430" s="16">
        <v>1</v>
      </c>
      <c r="AD430" s="27"/>
      <c r="AE430" s="27"/>
      <c r="AF430" s="27"/>
      <c r="AG430" s="27"/>
      <c r="AH430" s="27"/>
      <c r="AI430" s="55"/>
    </row>
    <row r="431" spans="1:35" ht="12" customHeight="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83"/>
      <c r="N431" s="84"/>
      <c r="O431" s="84"/>
      <c r="P431" s="84">
        <v>1</v>
      </c>
      <c r="Q431" s="84">
        <v>1</v>
      </c>
      <c r="R431" s="84">
        <v>1</v>
      </c>
      <c r="S431" s="84">
        <v>1</v>
      </c>
      <c r="T431" s="84">
        <v>1</v>
      </c>
      <c r="U431" s="84"/>
      <c r="V431" s="84">
        <v>1</v>
      </c>
      <c r="W431" s="84">
        <v>1</v>
      </c>
      <c r="X431" s="84">
        <v>1</v>
      </c>
      <c r="Y431" s="84">
        <v>1</v>
      </c>
      <c r="Z431" s="132" t="str">
        <f>VLOOKUP(A431,DB_CAL_Q1_Q4!$A$4:$P$1328,13)</f>
        <v>Gas Natural</v>
      </c>
      <c r="AA431" s="133" t="str">
        <f>VLOOKUP(A431,DB_ACS_Q1_Q4!$A$4:$AD$1328,13)</f>
        <v>Gas Natural</v>
      </c>
      <c r="AB431" s="134" t="str">
        <f>VLOOKUP(A431,DB_REF_Q1_Q4!$A$4:$AD$1328,13)</f>
        <v>Ninguno</v>
      </c>
      <c r="AC431" s="16"/>
      <c r="AD431" s="27"/>
      <c r="AE431" s="27"/>
      <c r="AF431" s="27"/>
      <c r="AG431" s="27"/>
      <c r="AH431" s="27">
        <v>1</v>
      </c>
      <c r="AI431" s="55"/>
    </row>
    <row r="432" spans="1:35" ht="12" customHeight="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83">
        <v>1</v>
      </c>
      <c r="N432" s="84">
        <v>1</v>
      </c>
      <c r="O432" s="84">
        <v>1</v>
      </c>
      <c r="P432" s="84">
        <v>1</v>
      </c>
      <c r="Q432" s="84">
        <v>1</v>
      </c>
      <c r="R432" s="84">
        <v>1</v>
      </c>
      <c r="S432" s="84"/>
      <c r="T432" s="84">
        <v>1</v>
      </c>
      <c r="U432" s="84">
        <v>1</v>
      </c>
      <c r="V432" s="84">
        <v>1</v>
      </c>
      <c r="W432" s="84">
        <v>1</v>
      </c>
      <c r="X432" s="84">
        <v>1</v>
      </c>
      <c r="Y432" s="84"/>
      <c r="Z432" s="132" t="str">
        <f>VLOOKUP(A432,DB_CAL_Q1_Q4!$A$4:$P$1328,13)</f>
        <v>Gas Natural</v>
      </c>
      <c r="AA432" s="133" t="str">
        <f>VLOOKUP(A432,DB_ACS_Q1_Q4!$A$4:$AD$1328,13)</f>
        <v>Gas Natural</v>
      </c>
      <c r="AB432" s="134" t="str">
        <f>VLOOKUP(A432,DB_REF_Q1_Q4!$A$4:$AD$1328,13)</f>
        <v>Ninguno</v>
      </c>
      <c r="AC432" s="16">
        <v>1</v>
      </c>
      <c r="AD432" s="27"/>
      <c r="AE432" s="27"/>
      <c r="AF432" s="27"/>
      <c r="AG432" s="27"/>
      <c r="AH432" s="27"/>
      <c r="AI432" s="55"/>
    </row>
    <row r="433" spans="1:35" ht="12" customHeight="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83">
        <v>1</v>
      </c>
      <c r="N433" s="84">
        <v>1</v>
      </c>
      <c r="O433" s="84">
        <v>1</v>
      </c>
      <c r="P433" s="84"/>
      <c r="Q433" s="84">
        <v>1</v>
      </c>
      <c r="R433" s="84">
        <v>1</v>
      </c>
      <c r="S433" s="84"/>
      <c r="T433" s="84">
        <v>1</v>
      </c>
      <c r="U433" s="84">
        <v>1</v>
      </c>
      <c r="V433" s="84">
        <v>1</v>
      </c>
      <c r="W433" s="84">
        <v>1</v>
      </c>
      <c r="X433" s="84"/>
      <c r="Y433" s="84">
        <v>1</v>
      </c>
      <c r="Z433" s="132" t="str">
        <f>VLOOKUP(A433,DB_CAL_Q1_Q4!$A$4:$P$1328,13)</f>
        <v>Gas Natural</v>
      </c>
      <c r="AA433" s="133" t="str">
        <f>VLOOKUP(A433,DB_ACS_Q1_Q4!$A$4:$AD$1328,13)</f>
        <v>Gas Natural</v>
      </c>
      <c r="AB433" s="134" t="str">
        <f>VLOOKUP(A433,DB_REF_Q1_Q4!$A$4:$AD$1328,13)</f>
        <v>Ninguno</v>
      </c>
      <c r="AC433" s="16"/>
      <c r="AD433" s="27"/>
      <c r="AE433" s="27"/>
      <c r="AF433" s="27"/>
      <c r="AG433" s="27"/>
      <c r="AH433" s="27">
        <v>1</v>
      </c>
      <c r="AI433" s="55"/>
    </row>
    <row r="434" spans="1:35" ht="12" customHeight="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83">
        <v>1</v>
      </c>
      <c r="N434" s="84">
        <v>1</v>
      </c>
      <c r="O434" s="84">
        <v>1</v>
      </c>
      <c r="P434" s="84">
        <v>1</v>
      </c>
      <c r="Q434" s="84">
        <v>1</v>
      </c>
      <c r="R434" s="84">
        <v>1</v>
      </c>
      <c r="S434" s="84"/>
      <c r="T434" s="84">
        <v>1</v>
      </c>
      <c r="U434" s="84">
        <v>1</v>
      </c>
      <c r="V434" s="84"/>
      <c r="W434" s="84">
        <v>1</v>
      </c>
      <c r="X434" s="84">
        <v>1</v>
      </c>
      <c r="Y434" s="84">
        <v>1</v>
      </c>
      <c r="Z434" s="132" t="str">
        <f>VLOOKUP(A434,DB_CAL_Q1_Q4!$A$4:$P$1328,13)</f>
        <v>Electricidad</v>
      </c>
      <c r="AA434" s="133" t="str">
        <f>VLOOKUP(A434,DB_ACS_Q1_Q4!$A$4:$AD$1328,13)</f>
        <v>Gas Natural</v>
      </c>
      <c r="AB434" s="134" t="str">
        <f>VLOOKUP(A434,DB_REF_Q1_Q4!$A$4:$AD$1328,13)</f>
        <v>Ninguno</v>
      </c>
      <c r="AC434" s="16">
        <v>1</v>
      </c>
      <c r="AD434" s="27"/>
      <c r="AE434" s="27"/>
      <c r="AF434" s="27"/>
      <c r="AG434" s="27"/>
      <c r="AH434" s="27"/>
      <c r="AI434" s="55"/>
    </row>
    <row r="435" spans="1:35" ht="12" customHeight="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83">
        <v>1</v>
      </c>
      <c r="N435" s="84">
        <v>1</v>
      </c>
      <c r="O435" s="84">
        <v>1</v>
      </c>
      <c r="P435" s="84">
        <v>1</v>
      </c>
      <c r="Q435" s="84"/>
      <c r="R435" s="84"/>
      <c r="S435" s="84"/>
      <c r="T435" s="84"/>
      <c r="U435" s="84"/>
      <c r="V435" s="84">
        <v>1</v>
      </c>
      <c r="W435" s="84">
        <v>1</v>
      </c>
      <c r="X435" s="84">
        <v>1</v>
      </c>
      <c r="Y435" s="84">
        <v>1</v>
      </c>
      <c r="Z435" s="132" t="str">
        <f>VLOOKUP(A435,DB_CAL_Q1_Q4!$A$4:$P$1328,13)</f>
        <v>Gasóleo</v>
      </c>
      <c r="AA435" s="133" t="str">
        <f>VLOOKUP(A435,DB_ACS_Q1_Q4!$A$4:$AD$1328,13)</f>
        <v>Gasóleo</v>
      </c>
      <c r="AB435" s="134" t="str">
        <f>VLOOKUP(A435,DB_REF_Q1_Q4!$A$4:$AD$1328,13)</f>
        <v>Ninguno</v>
      </c>
      <c r="AC435" s="16"/>
      <c r="AD435" s="27"/>
      <c r="AE435" s="27"/>
      <c r="AF435" s="27"/>
      <c r="AG435" s="27"/>
      <c r="AH435" s="27">
        <v>1</v>
      </c>
      <c r="AI435" s="55"/>
    </row>
    <row r="436" spans="1:35" ht="12" customHeight="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83">
        <v>1</v>
      </c>
      <c r="N436" s="84">
        <v>1</v>
      </c>
      <c r="O436" s="84">
        <v>1</v>
      </c>
      <c r="P436" s="84">
        <v>1</v>
      </c>
      <c r="Q436" s="84">
        <v>1</v>
      </c>
      <c r="R436" s="84">
        <v>1</v>
      </c>
      <c r="S436" s="84">
        <v>1</v>
      </c>
      <c r="T436" s="84">
        <v>1</v>
      </c>
      <c r="U436" s="84">
        <v>1</v>
      </c>
      <c r="V436" s="84">
        <v>1</v>
      </c>
      <c r="W436" s="84">
        <v>1</v>
      </c>
      <c r="X436" s="84">
        <v>1</v>
      </c>
      <c r="Y436" s="84">
        <v>1</v>
      </c>
      <c r="Z436" s="132" t="str">
        <f>VLOOKUP(A436,DB_CAL_Q1_Q4!$A$4:$P$1328,13)</f>
        <v>Gas Natural</v>
      </c>
      <c r="AA436" s="133" t="str">
        <f>VLOOKUP(A436,DB_ACS_Q1_Q4!$A$4:$AD$1328,13)</f>
        <v>Gas Natural</v>
      </c>
      <c r="AB436" s="134" t="str">
        <f>VLOOKUP(A436,DB_REF_Q1_Q4!$A$4:$AD$1328,13)</f>
        <v>Ninguno</v>
      </c>
      <c r="AC436" s="16"/>
      <c r="AD436" s="27"/>
      <c r="AE436" s="27"/>
      <c r="AF436" s="27"/>
      <c r="AG436" s="27"/>
      <c r="AH436" s="27"/>
      <c r="AI436" s="55">
        <v>1</v>
      </c>
    </row>
    <row r="437" spans="1:35" ht="12" customHeight="1">
      <c r="A437" s="10">
        <v>433</v>
      </c>
      <c r="B437" s="98" t="s">
        <v>241</v>
      </c>
      <c r="C437" s="98" t="s">
        <v>241</v>
      </c>
      <c r="D437" s="11" t="s">
        <v>51</v>
      </c>
      <c r="E437" s="11" t="s">
        <v>304</v>
      </c>
      <c r="F437" s="12" t="s">
        <v>48</v>
      </c>
      <c r="G437" s="12" t="s">
        <v>310</v>
      </c>
      <c r="H437" s="12" t="s">
        <v>306</v>
      </c>
      <c r="I437" s="11" t="s">
        <v>504</v>
      </c>
      <c r="J437" s="12" t="str">
        <f t="shared" ref="J437:J442" si="21">"≥17h"</f>
        <v>≥17h</v>
      </c>
      <c r="K437" s="12" t="s">
        <v>513</v>
      </c>
      <c r="L437" s="69" t="s">
        <v>519</v>
      </c>
      <c r="M437" s="83">
        <v>1</v>
      </c>
      <c r="N437" s="84">
        <v>1</v>
      </c>
      <c r="O437" s="84">
        <v>1</v>
      </c>
      <c r="P437" s="84">
        <v>1</v>
      </c>
      <c r="Q437" s="84">
        <v>1</v>
      </c>
      <c r="R437" s="84">
        <v>1</v>
      </c>
      <c r="S437" s="84"/>
      <c r="T437" s="84">
        <v>1</v>
      </c>
      <c r="U437" s="84">
        <v>1</v>
      </c>
      <c r="V437" s="84">
        <v>1</v>
      </c>
      <c r="W437" s="84">
        <v>1</v>
      </c>
      <c r="X437" s="84">
        <v>1</v>
      </c>
      <c r="Y437" s="84"/>
      <c r="Z437" s="132" t="str">
        <f>VLOOKUP(A437,DB_CAL_Q1_Q4!$A$4:$P$1328,13)</f>
        <v>Gas Natural</v>
      </c>
      <c r="AA437" s="133" t="str">
        <f>VLOOKUP(A437,DB_ACS_Q1_Q4!$A$4:$AD$1328,13)</f>
        <v>Gas Natural</v>
      </c>
      <c r="AB437" s="134" t="str">
        <f>VLOOKUP(A437,DB_REF_Q1_Q4!$A$4:$AD$1328,13)</f>
        <v>Ninguno</v>
      </c>
      <c r="AC437" s="16"/>
      <c r="AD437" s="27"/>
      <c r="AE437" s="27"/>
      <c r="AF437" s="27"/>
      <c r="AG437" s="27"/>
      <c r="AH437" s="27">
        <v>1</v>
      </c>
      <c r="AI437" s="55"/>
    </row>
    <row r="438" spans="1:35" ht="12" customHeight="1">
      <c r="A438" s="10">
        <v>434</v>
      </c>
      <c r="B438" s="98" t="s">
        <v>166</v>
      </c>
      <c r="C438" s="98" t="s">
        <v>166</v>
      </c>
      <c r="D438" s="11" t="s">
        <v>25</v>
      </c>
      <c r="E438" s="11" t="s">
        <v>303</v>
      </c>
      <c r="F438" s="12" t="s">
        <v>48</v>
      </c>
      <c r="G438" s="12" t="s">
        <v>310</v>
      </c>
      <c r="H438" s="12" t="s">
        <v>307</v>
      </c>
      <c r="I438" s="12" t="s">
        <v>505</v>
      </c>
      <c r="J438" s="12" t="str">
        <f t="shared" si="21"/>
        <v>≥17h</v>
      </c>
      <c r="K438" s="12" t="s">
        <v>47</v>
      </c>
      <c r="L438" s="69" t="s">
        <v>518</v>
      </c>
      <c r="M438" s="83">
        <v>1</v>
      </c>
      <c r="N438" s="84">
        <v>1</v>
      </c>
      <c r="O438" s="84">
        <v>1</v>
      </c>
      <c r="P438" s="84">
        <v>1</v>
      </c>
      <c r="Q438" s="84">
        <v>1</v>
      </c>
      <c r="R438" s="84">
        <v>1</v>
      </c>
      <c r="S438" s="84">
        <v>1</v>
      </c>
      <c r="T438" s="84">
        <v>1</v>
      </c>
      <c r="U438" s="84">
        <v>1</v>
      </c>
      <c r="V438" s="84">
        <v>1</v>
      </c>
      <c r="W438" s="84">
        <v>1</v>
      </c>
      <c r="X438" s="84">
        <v>1</v>
      </c>
      <c r="Y438" s="84"/>
      <c r="Z438" s="132" t="str">
        <f>VLOOKUP(A438,DB_CAL_Q1_Q4!$A$4:$P$1328,13)</f>
        <v>Bomba de calor aire</v>
      </c>
      <c r="AA438" s="133" t="str">
        <f>VLOOKUP(A438,DB_ACS_Q1_Q4!$A$4:$AD$1328,13)</f>
        <v>Electricidad</v>
      </c>
      <c r="AB438" s="134" t="str">
        <f>VLOOKUP(A438,DB_REF_Q1_Q4!$A$4:$AD$1328,13)</f>
        <v>Bomba de calor agua</v>
      </c>
      <c r="AC438" s="16"/>
      <c r="AD438" s="27"/>
      <c r="AE438" s="27"/>
      <c r="AF438" s="27"/>
      <c r="AG438" s="27"/>
      <c r="AH438" s="27">
        <v>1</v>
      </c>
      <c r="AI438" s="55"/>
    </row>
    <row r="439" spans="1:35" ht="12" customHeight="1">
      <c r="A439" s="10">
        <v>435</v>
      </c>
      <c r="B439" s="98" t="s">
        <v>136</v>
      </c>
      <c r="C439" s="98" t="s">
        <v>131</v>
      </c>
      <c r="D439" s="11" t="s">
        <v>51</v>
      </c>
      <c r="E439" s="11" t="s">
        <v>304</v>
      </c>
      <c r="F439" s="12" t="s">
        <v>50</v>
      </c>
      <c r="G439" s="11" t="s">
        <v>511</v>
      </c>
      <c r="H439" s="12" t="s">
        <v>308</v>
      </c>
      <c r="I439" s="11" t="s">
        <v>507</v>
      </c>
      <c r="J439" s="12" t="str">
        <f t="shared" si="21"/>
        <v>≥17h</v>
      </c>
      <c r="K439" s="12" t="s">
        <v>512</v>
      </c>
      <c r="L439" s="69" t="s">
        <v>519</v>
      </c>
      <c r="M439" s="83">
        <v>1</v>
      </c>
      <c r="N439" s="84">
        <v>1</v>
      </c>
      <c r="O439" s="84">
        <v>1</v>
      </c>
      <c r="P439" s="84">
        <v>1</v>
      </c>
      <c r="Q439" s="84">
        <v>1</v>
      </c>
      <c r="R439" s="84">
        <v>1</v>
      </c>
      <c r="S439" s="84">
        <v>1</v>
      </c>
      <c r="T439" s="84">
        <v>1</v>
      </c>
      <c r="U439" s="84">
        <v>1</v>
      </c>
      <c r="V439" s="84">
        <v>1</v>
      </c>
      <c r="W439" s="84">
        <v>1</v>
      </c>
      <c r="X439" s="84">
        <v>1</v>
      </c>
      <c r="Y439" s="84">
        <v>1</v>
      </c>
      <c r="Z439" s="132" t="str">
        <f>VLOOKUP(A439,DB_CAL_Q1_Q4!$A$4:$P$1328,13)</f>
        <v>Gasóleo</v>
      </c>
      <c r="AA439" s="133" t="str">
        <f>VLOOKUP(A439,DB_ACS_Q1_Q4!$A$4:$AD$1328,13)</f>
        <v>Gasóleo</v>
      </c>
      <c r="AB439" s="134" t="str">
        <f>VLOOKUP(A439,DB_REF_Q1_Q4!$A$4:$AD$1328,13)</f>
        <v>Ninguno</v>
      </c>
      <c r="AC439" s="16"/>
      <c r="AD439" s="27"/>
      <c r="AE439" s="27"/>
      <c r="AF439" s="27"/>
      <c r="AG439" s="27"/>
      <c r="AH439" s="27"/>
      <c r="AI439" s="55">
        <v>1</v>
      </c>
    </row>
    <row r="440" spans="1:35" ht="12" customHeight="1">
      <c r="A440" s="10">
        <v>436</v>
      </c>
      <c r="B440" s="98" t="s">
        <v>281</v>
      </c>
      <c r="C440" s="98" t="s">
        <v>281</v>
      </c>
      <c r="D440" s="11" t="s">
        <v>52</v>
      </c>
      <c r="E440" s="11" t="s">
        <v>304</v>
      </c>
      <c r="F440" s="12" t="s">
        <v>49</v>
      </c>
      <c r="G440" s="12" t="s">
        <v>310</v>
      </c>
      <c r="H440" s="12" t="s">
        <v>306</v>
      </c>
      <c r="I440" s="103" t="s">
        <v>505</v>
      </c>
      <c r="J440" s="12" t="str">
        <f t="shared" si="21"/>
        <v>≥17h</v>
      </c>
      <c r="K440" s="12" t="s">
        <v>47</v>
      </c>
      <c r="L440" s="69" t="s">
        <v>519</v>
      </c>
      <c r="M440" s="83">
        <v>1</v>
      </c>
      <c r="N440" s="84">
        <v>1</v>
      </c>
      <c r="O440" s="84">
        <v>1</v>
      </c>
      <c r="P440" s="84">
        <v>1</v>
      </c>
      <c r="Q440" s="84">
        <v>1</v>
      </c>
      <c r="R440" s="84"/>
      <c r="S440" s="84">
        <v>1</v>
      </c>
      <c r="T440" s="84">
        <v>1</v>
      </c>
      <c r="U440" s="84"/>
      <c r="V440" s="84"/>
      <c r="W440" s="84"/>
      <c r="X440" s="84">
        <v>1</v>
      </c>
      <c r="Y440" s="84">
        <v>1</v>
      </c>
      <c r="Z440" s="132" t="str">
        <f>VLOOKUP(A440,DB_CAL_Q1_Q4!$A$4:$P$1328,13)</f>
        <v>Biomasa</v>
      </c>
      <c r="AA440" s="133" t="str">
        <f>VLOOKUP(A440,DB_ACS_Q1_Q4!$A$4:$AD$1328,13)</f>
        <v>Biomasa</v>
      </c>
      <c r="AB440" s="134" t="str">
        <f>VLOOKUP(A440,DB_REF_Q1_Q4!$A$4:$AD$1328,13)</f>
        <v>Ninguno</v>
      </c>
      <c r="AC440" s="16"/>
      <c r="AD440" s="27">
        <v>1</v>
      </c>
      <c r="AE440" s="27"/>
      <c r="AF440" s="27"/>
      <c r="AG440" s="27"/>
      <c r="AH440" s="27"/>
      <c r="AI440" s="55"/>
    </row>
    <row r="441" spans="1:35" ht="12" customHeight="1">
      <c r="A441" s="10">
        <v>437</v>
      </c>
      <c r="B441" s="98" t="s">
        <v>190</v>
      </c>
      <c r="C441" s="98" t="s">
        <v>190</v>
      </c>
      <c r="D441" s="11" t="s">
        <v>25</v>
      </c>
      <c r="E441" s="11" t="s">
        <v>304</v>
      </c>
      <c r="F441" s="12" t="s">
        <v>48</v>
      </c>
      <c r="G441" s="12" t="s">
        <v>310</v>
      </c>
      <c r="H441" s="12" t="s">
        <v>306</v>
      </c>
      <c r="I441" s="11" t="s">
        <v>507</v>
      </c>
      <c r="J441" s="12" t="str">
        <f t="shared" si="21"/>
        <v>≥17h</v>
      </c>
      <c r="K441" s="12" t="s">
        <v>512</v>
      </c>
      <c r="L441" s="69" t="s">
        <v>518</v>
      </c>
      <c r="M441" s="83">
        <v>1</v>
      </c>
      <c r="N441" s="84">
        <v>1</v>
      </c>
      <c r="O441" s="84">
        <v>1</v>
      </c>
      <c r="P441" s="84">
        <v>1</v>
      </c>
      <c r="Q441" s="84">
        <v>1</v>
      </c>
      <c r="R441" s="84">
        <v>1</v>
      </c>
      <c r="S441" s="84">
        <v>1</v>
      </c>
      <c r="T441" s="84">
        <v>1</v>
      </c>
      <c r="U441" s="84">
        <v>1</v>
      </c>
      <c r="V441" s="84">
        <v>1</v>
      </c>
      <c r="W441" s="84">
        <v>1</v>
      </c>
      <c r="X441" s="84"/>
      <c r="Y441" s="84">
        <v>1</v>
      </c>
      <c r="Z441" s="132" t="str">
        <f>VLOOKUP(A441,DB_CAL_Q1_Q4!$A$4:$P$1328,13)</f>
        <v>Electricidad</v>
      </c>
      <c r="AA441" s="133" t="str">
        <f>VLOOKUP(A441,DB_ACS_Q1_Q4!$A$4:$AD$1328,13)</f>
        <v>Electricidad</v>
      </c>
      <c r="AB441" s="134" t="str">
        <f>VLOOKUP(A441,DB_REF_Q1_Q4!$A$4:$AD$1328,13)</f>
        <v>Bomba de calor aire</v>
      </c>
      <c r="AC441" s="16"/>
      <c r="AD441" s="27"/>
      <c r="AE441" s="27"/>
      <c r="AF441" s="27"/>
      <c r="AG441" s="27"/>
      <c r="AH441" s="27">
        <v>1</v>
      </c>
      <c r="AI441" s="55"/>
    </row>
    <row r="442" spans="1:35" ht="12" customHeight="1">
      <c r="A442" s="10">
        <v>438</v>
      </c>
      <c r="B442" s="98" t="s">
        <v>136</v>
      </c>
      <c r="C442" s="98" t="s">
        <v>131</v>
      </c>
      <c r="D442" s="11" t="s">
        <v>25</v>
      </c>
      <c r="E442" s="11" t="s">
        <v>304</v>
      </c>
      <c r="F442" s="12" t="s">
        <v>48</v>
      </c>
      <c r="G442" s="11" t="s">
        <v>511</v>
      </c>
      <c r="H442" s="12" t="s">
        <v>307</v>
      </c>
      <c r="I442" s="103" t="s">
        <v>505</v>
      </c>
      <c r="J442" s="12" t="str">
        <f t="shared" si="21"/>
        <v>≥17h</v>
      </c>
      <c r="K442" s="12" t="s">
        <v>512</v>
      </c>
      <c r="L442" s="69" t="s">
        <v>519</v>
      </c>
      <c r="M442" s="83">
        <v>1</v>
      </c>
      <c r="N442" s="84">
        <v>1</v>
      </c>
      <c r="O442" s="84">
        <v>1</v>
      </c>
      <c r="P442" s="84">
        <v>1</v>
      </c>
      <c r="Q442" s="84">
        <v>1</v>
      </c>
      <c r="R442" s="84">
        <v>1</v>
      </c>
      <c r="S442" s="84">
        <v>1</v>
      </c>
      <c r="T442" s="84">
        <v>1</v>
      </c>
      <c r="U442" s="84"/>
      <c r="V442" s="84"/>
      <c r="W442" s="84">
        <v>1</v>
      </c>
      <c r="X442" s="84">
        <v>1</v>
      </c>
      <c r="Y442" s="84"/>
      <c r="Z442" s="132" t="str">
        <f>VLOOKUP(A442,DB_CAL_Q1_Q4!$A$4:$P$1328,13)</f>
        <v>Gasóleo</v>
      </c>
      <c r="AA442" s="133" t="str">
        <f>VLOOKUP(A442,DB_ACS_Q1_Q4!$A$4:$AD$1328,13)</f>
        <v>Gasóleo</v>
      </c>
      <c r="AB442" s="134" t="str">
        <f>VLOOKUP(A442,DB_REF_Q1_Q4!$A$4:$AD$1328,13)</f>
        <v>Ninguno</v>
      </c>
      <c r="AC442" s="16">
        <v>1</v>
      </c>
      <c r="AD442" s="27"/>
      <c r="AE442" s="27"/>
      <c r="AF442" s="27"/>
      <c r="AG442" s="27"/>
      <c r="AH442" s="27"/>
      <c r="AI442" s="55"/>
    </row>
    <row r="443" spans="1:35" ht="12" customHeight="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83">
        <v>1</v>
      </c>
      <c r="N443" s="84">
        <v>1</v>
      </c>
      <c r="O443" s="84">
        <v>1</v>
      </c>
      <c r="P443" s="84">
        <v>1</v>
      </c>
      <c r="Q443" s="84">
        <v>1</v>
      </c>
      <c r="R443" s="84">
        <v>1</v>
      </c>
      <c r="S443" s="84"/>
      <c r="T443" s="84">
        <v>1</v>
      </c>
      <c r="U443" s="84">
        <v>1</v>
      </c>
      <c r="V443" s="84">
        <v>1</v>
      </c>
      <c r="W443" s="84">
        <v>1</v>
      </c>
      <c r="X443" s="84">
        <v>1</v>
      </c>
      <c r="Y443" s="84">
        <v>1</v>
      </c>
      <c r="Z443" s="132" t="str">
        <f>VLOOKUP(A443,DB_CAL_Q1_Q4!$A$4:$P$1328,13)</f>
        <v>Gas Natural</v>
      </c>
      <c r="AA443" s="133" t="str">
        <f>VLOOKUP(A443,DB_ACS_Q1_Q4!$A$4:$AD$1328,13)</f>
        <v>Gas Natural</v>
      </c>
      <c r="AB443" s="134" t="str">
        <f>VLOOKUP(A443,DB_REF_Q1_Q4!$A$4:$AD$1328,13)</f>
        <v>Ninguno</v>
      </c>
      <c r="AC443" s="16">
        <v>1</v>
      </c>
      <c r="AD443" s="27"/>
      <c r="AE443" s="27"/>
      <c r="AF443" s="27"/>
      <c r="AG443" s="27"/>
      <c r="AH443" s="27"/>
      <c r="AI443" s="55"/>
    </row>
    <row r="444" spans="1:35" ht="12" customHeight="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83">
        <v>1</v>
      </c>
      <c r="N444" s="84">
        <v>1</v>
      </c>
      <c r="O444" s="84">
        <v>1</v>
      </c>
      <c r="P444" s="84">
        <v>1</v>
      </c>
      <c r="Q444" s="84">
        <v>1</v>
      </c>
      <c r="R444" s="84">
        <v>1</v>
      </c>
      <c r="S444" s="84">
        <v>1</v>
      </c>
      <c r="T444" s="84">
        <v>1</v>
      </c>
      <c r="U444" s="84">
        <v>1</v>
      </c>
      <c r="V444" s="84">
        <v>1</v>
      </c>
      <c r="W444" s="84">
        <v>1</v>
      </c>
      <c r="X444" s="84">
        <v>1</v>
      </c>
      <c r="Y444" s="84">
        <v>1</v>
      </c>
      <c r="Z444" s="132" t="str">
        <f>VLOOKUP(A444,DB_CAL_Q1_Q4!$A$4:$P$1328,13)</f>
        <v>Gasóleo</v>
      </c>
      <c r="AA444" s="133" t="str">
        <f>VLOOKUP(A444,DB_ACS_Q1_Q4!$A$4:$AD$1328,13)</f>
        <v>Gasóleo</v>
      </c>
      <c r="AB444" s="134" t="str">
        <f>VLOOKUP(A444,DB_REF_Q1_Q4!$A$4:$AD$1328,13)</f>
        <v>Ninguno</v>
      </c>
      <c r="AC444" s="16">
        <v>1</v>
      </c>
      <c r="AD444" s="27"/>
      <c r="AE444" s="27"/>
      <c r="AF444" s="27"/>
      <c r="AG444" s="27"/>
      <c r="AH444" s="27"/>
      <c r="AI444" s="55"/>
    </row>
    <row r="445" spans="1:35" ht="12" customHeight="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83">
        <v>1</v>
      </c>
      <c r="N445" s="84">
        <v>1</v>
      </c>
      <c r="O445" s="84">
        <v>1</v>
      </c>
      <c r="P445" s="84">
        <v>1</v>
      </c>
      <c r="Q445" s="84">
        <v>1</v>
      </c>
      <c r="R445" s="84">
        <v>1</v>
      </c>
      <c r="S445" s="84">
        <v>1</v>
      </c>
      <c r="T445" s="84">
        <v>1</v>
      </c>
      <c r="U445" s="84">
        <v>1</v>
      </c>
      <c r="V445" s="84">
        <v>1</v>
      </c>
      <c r="W445" s="84">
        <v>1</v>
      </c>
      <c r="X445" s="84">
        <v>1</v>
      </c>
      <c r="Y445" s="84">
        <v>1</v>
      </c>
      <c r="Z445" s="132" t="str">
        <f>VLOOKUP(A445,DB_CAL_Q1_Q4!$A$4:$P$1328,13)</f>
        <v>Carbón</v>
      </c>
      <c r="AA445" s="133" t="str">
        <f>VLOOKUP(A445,DB_ACS_Q1_Q4!$A$4:$AD$1328,13)</f>
        <v>Electricidad</v>
      </c>
      <c r="AB445" s="134" t="str">
        <f>VLOOKUP(A445,DB_REF_Q1_Q4!$A$4:$AD$1328,13)</f>
        <v>Ninguno</v>
      </c>
      <c r="AC445" s="16"/>
      <c r="AD445" s="27"/>
      <c r="AE445" s="27"/>
      <c r="AF445" s="27"/>
      <c r="AG445" s="27"/>
      <c r="AH445" s="27"/>
      <c r="AI445" s="55">
        <v>1</v>
      </c>
    </row>
    <row r="446" spans="1:35" ht="12" customHeight="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83">
        <v>1</v>
      </c>
      <c r="N446" s="84">
        <v>1</v>
      </c>
      <c r="O446" s="84"/>
      <c r="P446" s="84">
        <v>1</v>
      </c>
      <c r="Q446" s="84"/>
      <c r="R446" s="84">
        <v>1</v>
      </c>
      <c r="S446" s="84">
        <v>1</v>
      </c>
      <c r="T446" s="84">
        <v>1</v>
      </c>
      <c r="U446" s="84">
        <v>1</v>
      </c>
      <c r="V446" s="84">
        <v>1</v>
      </c>
      <c r="W446" s="84">
        <v>1</v>
      </c>
      <c r="X446" s="84">
        <v>1</v>
      </c>
      <c r="Y446" s="84">
        <v>1</v>
      </c>
      <c r="Z446" s="132" t="str">
        <f>VLOOKUP(A446,DB_CAL_Q1_Q4!$A$4:$P$1328,13)</f>
        <v>Gas Natural</v>
      </c>
      <c r="AA446" s="133" t="str">
        <f>VLOOKUP(A446,DB_ACS_Q1_Q4!$A$4:$AD$1328,13)</f>
        <v>Gas Natural</v>
      </c>
      <c r="AB446" s="134" t="str">
        <f>VLOOKUP(A446,DB_REF_Q1_Q4!$A$4:$AD$1328,13)</f>
        <v>Ninguno</v>
      </c>
      <c r="AC446" s="16"/>
      <c r="AD446" s="27"/>
      <c r="AE446" s="27"/>
      <c r="AF446" s="27"/>
      <c r="AG446" s="27"/>
      <c r="AH446" s="27"/>
      <c r="AI446" s="55">
        <v>1</v>
      </c>
    </row>
    <row r="447" spans="1:35" ht="12" customHeight="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83">
        <v>1</v>
      </c>
      <c r="N447" s="84">
        <v>1</v>
      </c>
      <c r="O447" s="84">
        <v>1</v>
      </c>
      <c r="P447" s="84">
        <v>1</v>
      </c>
      <c r="Q447" s="84">
        <v>1</v>
      </c>
      <c r="R447" s="84">
        <v>1</v>
      </c>
      <c r="S447" s="84">
        <v>1</v>
      </c>
      <c r="T447" s="84">
        <v>1</v>
      </c>
      <c r="U447" s="84">
        <v>1</v>
      </c>
      <c r="V447" s="84">
        <v>1</v>
      </c>
      <c r="W447" s="84">
        <v>1</v>
      </c>
      <c r="X447" s="84">
        <v>1</v>
      </c>
      <c r="Y447" s="84">
        <v>1</v>
      </c>
      <c r="Z447" s="132" t="str">
        <f>VLOOKUP(A447,DB_CAL_Q1_Q4!$A$4:$P$1328,13)</f>
        <v>Bomba de calor aire</v>
      </c>
      <c r="AA447" s="133" t="str">
        <f>VLOOKUP(A447,DB_ACS_Q1_Q4!$A$4:$AD$1328,13)</f>
        <v>Gas Natural</v>
      </c>
      <c r="AB447" s="134" t="str">
        <f>VLOOKUP(A447,DB_REF_Q1_Q4!$A$4:$AD$1328,13)</f>
        <v>Bomba de calor aire</v>
      </c>
      <c r="AC447" s="16"/>
      <c r="AD447" s="27"/>
      <c r="AE447" s="27"/>
      <c r="AF447" s="27"/>
      <c r="AG447" s="27"/>
      <c r="AH447" s="27"/>
      <c r="AI447" s="55">
        <v>1</v>
      </c>
    </row>
    <row r="448" spans="1:35" ht="12" customHeight="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83">
        <v>1</v>
      </c>
      <c r="N448" s="84">
        <v>1</v>
      </c>
      <c r="O448" s="84">
        <v>1</v>
      </c>
      <c r="P448" s="84">
        <v>1</v>
      </c>
      <c r="Q448" s="84">
        <v>1</v>
      </c>
      <c r="R448" s="84">
        <v>1</v>
      </c>
      <c r="S448" s="84">
        <v>1</v>
      </c>
      <c r="T448" s="84">
        <v>1</v>
      </c>
      <c r="U448" s="84">
        <v>1</v>
      </c>
      <c r="V448" s="84">
        <v>1</v>
      </c>
      <c r="W448" s="84">
        <v>1</v>
      </c>
      <c r="X448" s="84">
        <v>1</v>
      </c>
      <c r="Y448" s="84">
        <v>1</v>
      </c>
      <c r="Z448" s="132" t="str">
        <f>VLOOKUP(A448,DB_CAL_Q1_Q4!$A$4:$P$1328,13)</f>
        <v>Ninguna</v>
      </c>
      <c r="AA448" s="133" t="str">
        <f>VLOOKUP(A448,DB_ACS_Q1_Q4!$A$4:$AD$1328,13)</f>
        <v>Gas Natural</v>
      </c>
      <c r="AB448" s="134" t="str">
        <f>VLOOKUP(A448,DB_REF_Q1_Q4!$A$4:$AD$1328,13)</f>
        <v>Bomba de calor aire</v>
      </c>
      <c r="AC448" s="16">
        <v>1</v>
      </c>
      <c r="AD448" s="27"/>
      <c r="AE448" s="27"/>
      <c r="AF448" s="27"/>
      <c r="AG448" s="27"/>
      <c r="AH448" s="27"/>
      <c r="AI448" s="55"/>
    </row>
    <row r="449" spans="1:35" ht="12" customHeight="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83">
        <v>1</v>
      </c>
      <c r="N449" s="84">
        <v>1</v>
      </c>
      <c r="O449" s="84">
        <v>1</v>
      </c>
      <c r="P449" s="84">
        <v>1</v>
      </c>
      <c r="Q449" s="84"/>
      <c r="R449" s="84">
        <v>1</v>
      </c>
      <c r="S449" s="84">
        <v>1</v>
      </c>
      <c r="T449" s="84">
        <v>1</v>
      </c>
      <c r="U449" s="84"/>
      <c r="V449" s="84"/>
      <c r="W449" s="84">
        <v>1</v>
      </c>
      <c r="X449" s="84">
        <v>1</v>
      </c>
      <c r="Y449" s="84">
        <v>1</v>
      </c>
      <c r="Z449" s="132" t="str">
        <f>VLOOKUP(A449,DB_CAL_Q1_Q4!$A$4:$P$1328,13)</f>
        <v>Gas Natural</v>
      </c>
      <c r="AA449" s="133" t="str">
        <f>VLOOKUP(A449,DB_ACS_Q1_Q4!$A$4:$AD$1328,13)</f>
        <v>Gas Natural</v>
      </c>
      <c r="AB449" s="134" t="str">
        <f>VLOOKUP(A449,DB_REF_Q1_Q4!$A$4:$AD$1328,13)</f>
        <v>Ninguno</v>
      </c>
      <c r="AC449" s="16"/>
      <c r="AD449" s="27"/>
      <c r="AE449" s="27"/>
      <c r="AF449" s="27"/>
      <c r="AG449" s="27"/>
      <c r="AH449" s="27"/>
      <c r="AI449" s="55">
        <v>1</v>
      </c>
    </row>
    <row r="450" spans="1:35" ht="12" customHeight="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83">
        <v>1</v>
      </c>
      <c r="N450" s="84">
        <v>1</v>
      </c>
      <c r="O450" s="84">
        <v>1</v>
      </c>
      <c r="P450" s="84">
        <v>1</v>
      </c>
      <c r="Q450" s="84">
        <v>1</v>
      </c>
      <c r="R450" s="84">
        <v>1</v>
      </c>
      <c r="S450" s="84">
        <v>1</v>
      </c>
      <c r="T450" s="84">
        <v>1</v>
      </c>
      <c r="U450" s="84">
        <v>1</v>
      </c>
      <c r="V450" s="84">
        <v>1</v>
      </c>
      <c r="W450" s="84">
        <v>1</v>
      </c>
      <c r="X450" s="84">
        <v>1</v>
      </c>
      <c r="Y450" s="84">
        <v>1</v>
      </c>
      <c r="Z450" s="132" t="str">
        <f>VLOOKUP(A450,DB_CAL_Q1_Q4!$A$4:$P$1328,13)</f>
        <v>Gas Natural</v>
      </c>
      <c r="AA450" s="133" t="str">
        <f>VLOOKUP(A450,DB_ACS_Q1_Q4!$A$4:$AD$1328,13)</f>
        <v>Gas Natural</v>
      </c>
      <c r="AB450" s="134" t="str">
        <f>VLOOKUP(A450,DB_REF_Q1_Q4!$A$4:$AD$1328,13)</f>
        <v>Ninguno</v>
      </c>
      <c r="AC450" s="16"/>
      <c r="AD450" s="27"/>
      <c r="AE450" s="27"/>
      <c r="AF450" s="27"/>
      <c r="AG450" s="27"/>
      <c r="AH450" s="27">
        <v>1</v>
      </c>
      <c r="AI450" s="55"/>
    </row>
    <row r="451" spans="1:35" ht="12" customHeight="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83">
        <v>1</v>
      </c>
      <c r="N451" s="84">
        <v>1</v>
      </c>
      <c r="O451" s="84">
        <v>1</v>
      </c>
      <c r="P451" s="84">
        <v>1</v>
      </c>
      <c r="Q451" s="84">
        <v>1</v>
      </c>
      <c r="R451" s="84">
        <v>1</v>
      </c>
      <c r="S451" s="84">
        <v>1</v>
      </c>
      <c r="T451" s="84">
        <v>1</v>
      </c>
      <c r="U451" s="84">
        <v>1</v>
      </c>
      <c r="V451" s="84">
        <v>1</v>
      </c>
      <c r="W451" s="84">
        <v>1</v>
      </c>
      <c r="X451" s="84">
        <v>1</v>
      </c>
      <c r="Y451" s="84">
        <v>1</v>
      </c>
      <c r="Z451" s="132" t="str">
        <f>VLOOKUP(A451,DB_CAL_Q1_Q4!$A$4:$P$1328,13)</f>
        <v>Electricidad</v>
      </c>
      <c r="AA451" s="133" t="str">
        <f>VLOOKUP(A451,DB_ACS_Q1_Q4!$A$4:$AD$1328,13)</f>
        <v>Electricidad</v>
      </c>
      <c r="AB451" s="134" t="str">
        <f>VLOOKUP(A451,DB_REF_Q1_Q4!$A$4:$AD$1328,13)</f>
        <v>Ninguno</v>
      </c>
      <c r="AC451" s="16"/>
      <c r="AD451" s="27"/>
      <c r="AE451" s="27"/>
      <c r="AF451" s="27"/>
      <c r="AG451" s="27"/>
      <c r="AH451" s="27"/>
      <c r="AI451" s="55">
        <v>1</v>
      </c>
    </row>
    <row r="452" spans="1:35" ht="12" customHeight="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83">
        <v>1</v>
      </c>
      <c r="N452" s="84">
        <v>1</v>
      </c>
      <c r="O452" s="84">
        <v>1</v>
      </c>
      <c r="P452" s="84">
        <v>1</v>
      </c>
      <c r="Q452" s="84">
        <v>1</v>
      </c>
      <c r="R452" s="84"/>
      <c r="S452" s="84"/>
      <c r="T452" s="84"/>
      <c r="U452" s="84"/>
      <c r="V452" s="84">
        <v>1</v>
      </c>
      <c r="W452" s="84">
        <v>1</v>
      </c>
      <c r="X452" s="84"/>
      <c r="Y452" s="84"/>
      <c r="Z452" s="132" t="str">
        <f>VLOOKUP(A452,DB_CAL_Q1_Q4!$A$4:$P$1328,13)</f>
        <v>Gasóleo</v>
      </c>
      <c r="AA452" s="133" t="str">
        <f>VLOOKUP(A452,DB_ACS_Q1_Q4!$A$4:$AD$1328,13)</f>
        <v>Gasóleo</v>
      </c>
      <c r="AB452" s="134" t="str">
        <f>VLOOKUP(A452,DB_REF_Q1_Q4!$A$4:$AD$1328,13)</f>
        <v>Ninguno</v>
      </c>
      <c r="AC452" s="16"/>
      <c r="AD452" s="27"/>
      <c r="AE452" s="27"/>
      <c r="AF452" s="27"/>
      <c r="AG452" s="27"/>
      <c r="AH452" s="27"/>
      <c r="AI452" s="55">
        <v>1</v>
      </c>
    </row>
    <row r="453" spans="1:35" ht="12" customHeight="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83">
        <v>1</v>
      </c>
      <c r="N453" s="84">
        <v>1</v>
      </c>
      <c r="O453" s="84">
        <v>1</v>
      </c>
      <c r="P453" s="84">
        <v>1</v>
      </c>
      <c r="Q453" s="84">
        <v>1</v>
      </c>
      <c r="R453" s="84">
        <v>1</v>
      </c>
      <c r="S453" s="84">
        <v>1</v>
      </c>
      <c r="T453" s="84">
        <v>1</v>
      </c>
      <c r="U453" s="84">
        <v>1</v>
      </c>
      <c r="V453" s="84">
        <v>1</v>
      </c>
      <c r="W453" s="84">
        <v>1</v>
      </c>
      <c r="X453" s="84"/>
      <c r="Y453" s="84">
        <v>1</v>
      </c>
      <c r="Z453" s="132" t="str">
        <f>VLOOKUP(A453,DB_CAL_Q1_Q4!$A$4:$P$1328,13)</f>
        <v>Ninguna</v>
      </c>
      <c r="AA453" s="133" t="str">
        <f>VLOOKUP(A453,DB_ACS_Q1_Q4!$A$4:$AD$1328,13)</f>
        <v>GLP</v>
      </c>
      <c r="AB453" s="134" t="str">
        <f>VLOOKUP(A453,DB_REF_Q1_Q4!$A$4:$AD$1328,13)</f>
        <v>AC Eléctrico</v>
      </c>
      <c r="AC453" s="16"/>
      <c r="AD453" s="27"/>
      <c r="AE453" s="27"/>
      <c r="AF453" s="27"/>
      <c r="AG453" s="27"/>
      <c r="AH453" s="27"/>
      <c r="AI453" s="55">
        <v>1</v>
      </c>
    </row>
    <row r="454" spans="1:35" ht="12" customHeight="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83">
        <v>1</v>
      </c>
      <c r="N454" s="84">
        <v>1</v>
      </c>
      <c r="O454" s="84">
        <v>1</v>
      </c>
      <c r="P454" s="84">
        <v>1</v>
      </c>
      <c r="Q454" s="84"/>
      <c r="R454" s="84">
        <v>1</v>
      </c>
      <c r="S454" s="84"/>
      <c r="T454" s="84">
        <v>1</v>
      </c>
      <c r="U454" s="84"/>
      <c r="V454" s="84">
        <v>1</v>
      </c>
      <c r="W454" s="84">
        <v>1</v>
      </c>
      <c r="X454" s="84">
        <v>1</v>
      </c>
      <c r="Y454" s="84">
        <v>1</v>
      </c>
      <c r="Z454" s="132" t="str">
        <f>VLOOKUP(A454,DB_CAL_Q1_Q4!$A$4:$P$1328,13)</f>
        <v>Bomba de calor aire</v>
      </c>
      <c r="AA454" s="133" t="str">
        <f>VLOOKUP(A454,DB_ACS_Q1_Q4!$A$4:$AD$1328,13)</f>
        <v>Gas Natural</v>
      </c>
      <c r="AB454" s="134" t="str">
        <f>VLOOKUP(A454,DB_REF_Q1_Q4!$A$4:$AD$1328,13)</f>
        <v>Bomba de calor agua</v>
      </c>
      <c r="AC454" s="16">
        <v>1</v>
      </c>
      <c r="AD454" s="27"/>
      <c r="AE454" s="27"/>
      <c r="AF454" s="27"/>
      <c r="AG454" s="27"/>
      <c r="AH454" s="27"/>
      <c r="AI454" s="55"/>
    </row>
    <row r="455" spans="1:35" ht="12" customHeight="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83">
        <v>1</v>
      </c>
      <c r="N455" s="84">
        <v>1</v>
      </c>
      <c r="O455" s="84">
        <v>1</v>
      </c>
      <c r="P455" s="84">
        <v>1</v>
      </c>
      <c r="Q455" s="84">
        <v>1</v>
      </c>
      <c r="R455" s="84">
        <v>1</v>
      </c>
      <c r="S455" s="84">
        <v>1</v>
      </c>
      <c r="T455" s="84">
        <v>1</v>
      </c>
      <c r="U455" s="84">
        <v>1</v>
      </c>
      <c r="V455" s="84">
        <v>1</v>
      </c>
      <c r="W455" s="84">
        <v>1</v>
      </c>
      <c r="X455" s="84">
        <v>1</v>
      </c>
      <c r="Y455" s="84">
        <v>1</v>
      </c>
      <c r="Z455" s="132" t="str">
        <f>VLOOKUP(A455,DB_CAL_Q1_Q4!$A$4:$P$1328,13)</f>
        <v>Ninguna</v>
      </c>
      <c r="AA455" s="133" t="str">
        <f>VLOOKUP(A455,DB_ACS_Q1_Q4!$A$4:$AD$1328,13)</f>
        <v>GLP</v>
      </c>
      <c r="AB455" s="134" t="str">
        <f>VLOOKUP(A455,DB_REF_Q1_Q4!$A$4:$AD$1328,13)</f>
        <v>Ninguno</v>
      </c>
      <c r="AC455" s="16"/>
      <c r="AD455" s="27"/>
      <c r="AE455" s="27"/>
      <c r="AF455" s="27"/>
      <c r="AG455" s="27"/>
      <c r="AH455" s="27">
        <v>1</v>
      </c>
      <c r="AI455" s="55"/>
    </row>
    <row r="456" spans="1:35" ht="12" customHeight="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83">
        <v>1</v>
      </c>
      <c r="N456" s="84">
        <v>1</v>
      </c>
      <c r="O456" s="84">
        <v>1</v>
      </c>
      <c r="P456" s="84">
        <v>1</v>
      </c>
      <c r="Q456" s="84">
        <v>1</v>
      </c>
      <c r="R456" s="84">
        <v>1</v>
      </c>
      <c r="S456" s="84">
        <v>1</v>
      </c>
      <c r="T456" s="84">
        <v>1</v>
      </c>
      <c r="U456" s="84">
        <v>1</v>
      </c>
      <c r="V456" s="84">
        <v>1</v>
      </c>
      <c r="W456" s="84">
        <v>1</v>
      </c>
      <c r="X456" s="84">
        <v>1</v>
      </c>
      <c r="Y456" s="84">
        <v>1</v>
      </c>
      <c r="Z456" s="132" t="str">
        <f>VLOOKUP(A456,DB_CAL_Q1_Q4!$A$4:$P$1328,13)</f>
        <v>Gas Natural</v>
      </c>
      <c r="AA456" s="133" t="str">
        <f>VLOOKUP(A456,DB_ACS_Q1_Q4!$A$4:$AD$1328,13)</f>
        <v>Gas Natural</v>
      </c>
      <c r="AB456" s="134" t="str">
        <f>VLOOKUP(A456,DB_REF_Q1_Q4!$A$4:$AD$1328,13)</f>
        <v>Ninguno</v>
      </c>
      <c r="AC456" s="16"/>
      <c r="AD456" s="27"/>
      <c r="AE456" s="27"/>
      <c r="AF456" s="27"/>
      <c r="AG456" s="27"/>
      <c r="AH456" s="27"/>
      <c r="AI456" s="55">
        <v>1</v>
      </c>
    </row>
    <row r="457" spans="1:35" ht="12" customHeight="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83">
        <v>1</v>
      </c>
      <c r="N457" s="84">
        <v>1</v>
      </c>
      <c r="O457" s="84">
        <v>1</v>
      </c>
      <c r="P457" s="84">
        <v>1</v>
      </c>
      <c r="Q457" s="84"/>
      <c r="R457" s="84">
        <v>1</v>
      </c>
      <c r="S457" s="84">
        <v>1</v>
      </c>
      <c r="T457" s="84">
        <v>1</v>
      </c>
      <c r="U457" s="84">
        <v>1</v>
      </c>
      <c r="V457" s="84">
        <v>1</v>
      </c>
      <c r="W457" s="84">
        <v>1</v>
      </c>
      <c r="X457" s="84">
        <v>1</v>
      </c>
      <c r="Y457" s="84">
        <v>1</v>
      </c>
      <c r="Z457" s="132" t="str">
        <f>VLOOKUP(A457,DB_CAL_Q1_Q4!$A$4:$P$1328,13)</f>
        <v>Gas Natural</v>
      </c>
      <c r="AA457" s="133" t="str">
        <f>VLOOKUP(A457,DB_ACS_Q1_Q4!$A$4:$AD$1328,13)</f>
        <v>Gas Natural</v>
      </c>
      <c r="AB457" s="134" t="str">
        <f>VLOOKUP(A457,DB_REF_Q1_Q4!$A$4:$AD$1328,13)</f>
        <v>Ninguno</v>
      </c>
      <c r="AC457" s="16"/>
      <c r="AD457" s="27"/>
      <c r="AE457" s="27"/>
      <c r="AF457" s="27"/>
      <c r="AG457" s="27"/>
      <c r="AH457" s="27"/>
      <c r="AI457" s="55">
        <v>1</v>
      </c>
    </row>
    <row r="458" spans="1:35" ht="12" customHeight="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83">
        <v>1</v>
      </c>
      <c r="N458" s="84">
        <v>1</v>
      </c>
      <c r="O458" s="84">
        <v>1</v>
      </c>
      <c r="P458" s="84">
        <v>1</v>
      </c>
      <c r="Q458" s="84">
        <v>1</v>
      </c>
      <c r="R458" s="84">
        <v>1</v>
      </c>
      <c r="S458" s="84"/>
      <c r="T458" s="84">
        <v>1</v>
      </c>
      <c r="U458" s="84"/>
      <c r="V458" s="84">
        <v>1</v>
      </c>
      <c r="W458" s="84">
        <v>1</v>
      </c>
      <c r="X458" s="84">
        <v>1</v>
      </c>
      <c r="Y458" s="84"/>
      <c r="Z458" s="132" t="str">
        <f>VLOOKUP(A458,DB_CAL_Q1_Q4!$A$4:$P$1328,13)</f>
        <v>Gas Natural</v>
      </c>
      <c r="AA458" s="133" t="str">
        <f>VLOOKUP(A458,DB_ACS_Q1_Q4!$A$4:$AD$1328,13)</f>
        <v>Gas Natural</v>
      </c>
      <c r="AB458" s="134" t="str">
        <f>VLOOKUP(A458,DB_REF_Q1_Q4!$A$4:$AD$1328,13)</f>
        <v>Ninguno</v>
      </c>
      <c r="AC458" s="16"/>
      <c r="AD458" s="27"/>
      <c r="AE458" s="27"/>
      <c r="AF458" s="27"/>
      <c r="AG458" s="27"/>
      <c r="AH458" s="27"/>
      <c r="AI458" s="55">
        <v>1</v>
      </c>
    </row>
    <row r="459" spans="1:35" ht="12" customHeight="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83">
        <v>1</v>
      </c>
      <c r="N459" s="84">
        <v>1</v>
      </c>
      <c r="O459" s="84">
        <v>1</v>
      </c>
      <c r="P459" s="84">
        <v>1</v>
      </c>
      <c r="Q459" s="84">
        <v>1</v>
      </c>
      <c r="R459" s="84">
        <v>1</v>
      </c>
      <c r="S459" s="84">
        <v>1</v>
      </c>
      <c r="T459" s="84">
        <v>1</v>
      </c>
      <c r="U459" s="84">
        <v>1</v>
      </c>
      <c r="V459" s="84">
        <v>1</v>
      </c>
      <c r="W459" s="84">
        <v>1</v>
      </c>
      <c r="X459" s="84"/>
      <c r="Y459" s="84"/>
      <c r="Z459" s="132" t="str">
        <f>VLOOKUP(A459,DB_CAL_Q1_Q4!$A$4:$P$1328,13)</f>
        <v>Otros</v>
      </c>
      <c r="AA459" s="133" t="str">
        <f>VLOOKUP(A459,DB_ACS_Q1_Q4!$A$4:$AD$1328,13)</f>
        <v>Electricidad</v>
      </c>
      <c r="AB459" s="134" t="str">
        <f>VLOOKUP(A459,DB_REF_Q1_Q4!$A$4:$AD$1328,13)</f>
        <v>AC Eléctrico</v>
      </c>
      <c r="AC459" s="16"/>
      <c r="AD459" s="27"/>
      <c r="AE459" s="27"/>
      <c r="AF459" s="27"/>
      <c r="AG459" s="27"/>
      <c r="AH459" s="27">
        <v>1</v>
      </c>
      <c r="AI459" s="55"/>
    </row>
    <row r="460" spans="1:35" ht="12" customHeight="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83"/>
      <c r="N460" s="84"/>
      <c r="O460" s="84"/>
      <c r="P460" s="84"/>
      <c r="Q460" s="84"/>
      <c r="R460" s="84"/>
      <c r="S460" s="84"/>
      <c r="T460" s="84"/>
      <c r="U460" s="84"/>
      <c r="V460" s="84"/>
      <c r="W460" s="84"/>
      <c r="X460" s="84"/>
      <c r="Y460" s="84"/>
      <c r="Z460" s="132" t="str">
        <f>VLOOKUP(A460,DB_CAL_Q1_Q4!$A$4:$P$1328,13)</f>
        <v>Gas Natural</v>
      </c>
      <c r="AA460" s="133" t="str">
        <f>VLOOKUP(A460,DB_ACS_Q1_Q4!$A$4:$AD$1328,13)</f>
        <v>Gas Natural</v>
      </c>
      <c r="AB460" s="134" t="str">
        <f>VLOOKUP(A460,DB_REF_Q1_Q4!$A$4:$AD$1328,13)</f>
        <v>Ninguno</v>
      </c>
      <c r="AC460" s="16"/>
      <c r="AD460" s="27"/>
      <c r="AE460" s="27"/>
      <c r="AF460" s="27"/>
      <c r="AG460" s="27"/>
      <c r="AH460" s="27"/>
      <c r="AI460" s="55">
        <v>1</v>
      </c>
    </row>
    <row r="461" spans="1:35" ht="12" customHeight="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83">
        <v>1</v>
      </c>
      <c r="N461" s="84">
        <v>1</v>
      </c>
      <c r="O461" s="84">
        <v>1</v>
      </c>
      <c r="P461" s="84">
        <v>1</v>
      </c>
      <c r="Q461" s="84">
        <v>1</v>
      </c>
      <c r="R461" s="84">
        <v>1</v>
      </c>
      <c r="S461" s="84">
        <v>1</v>
      </c>
      <c r="T461" s="84">
        <v>1</v>
      </c>
      <c r="U461" s="84">
        <v>1</v>
      </c>
      <c r="V461" s="84">
        <v>1</v>
      </c>
      <c r="W461" s="84">
        <v>1</v>
      </c>
      <c r="X461" s="84">
        <v>1</v>
      </c>
      <c r="Y461" s="84"/>
      <c r="Z461" s="132" t="str">
        <f>VLOOKUP(A461,DB_CAL_Q1_Q4!$A$4:$P$1328,13)</f>
        <v>Ninguna</v>
      </c>
      <c r="AA461" s="133" t="str">
        <f>VLOOKUP(A461,DB_ACS_Q1_Q4!$A$4:$AD$1328,13)</f>
        <v>Electricidad</v>
      </c>
      <c r="AB461" s="134" t="str">
        <f>VLOOKUP(A461,DB_REF_Q1_Q4!$A$4:$AD$1328,13)</f>
        <v>Ninguno</v>
      </c>
      <c r="AC461" s="16">
        <v>1</v>
      </c>
      <c r="AD461" s="27"/>
      <c r="AE461" s="27"/>
      <c r="AF461" s="27"/>
      <c r="AG461" s="27"/>
      <c r="AH461" s="27"/>
      <c r="AI461" s="55"/>
    </row>
    <row r="462" spans="1:35" ht="12" customHeight="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83">
        <v>1</v>
      </c>
      <c r="N462" s="84"/>
      <c r="O462" s="84">
        <v>1</v>
      </c>
      <c r="P462" s="84"/>
      <c r="Q462" s="84"/>
      <c r="R462" s="84">
        <v>1</v>
      </c>
      <c r="S462" s="84">
        <v>1</v>
      </c>
      <c r="T462" s="84">
        <v>1</v>
      </c>
      <c r="U462" s="84">
        <v>1</v>
      </c>
      <c r="V462" s="84">
        <v>1</v>
      </c>
      <c r="W462" s="84"/>
      <c r="X462" s="84">
        <v>1</v>
      </c>
      <c r="Y462" s="84"/>
      <c r="Z462" s="132" t="str">
        <f>VLOOKUP(A462,DB_CAL_Q1_Q4!$A$4:$P$1328,13)</f>
        <v>Ninguna</v>
      </c>
      <c r="AA462" s="133" t="str">
        <f>VLOOKUP(A462,DB_ACS_Q1_Q4!$A$4:$AD$1328,13)</f>
        <v>Gas Natural</v>
      </c>
      <c r="AB462" s="134" t="str">
        <f>VLOOKUP(A462,DB_REF_Q1_Q4!$A$4:$AD$1328,13)</f>
        <v>AC Eléctrico</v>
      </c>
      <c r="AC462" s="16">
        <v>1</v>
      </c>
      <c r="AD462" s="27"/>
      <c r="AE462" s="27"/>
      <c r="AF462" s="27"/>
      <c r="AG462" s="27"/>
      <c r="AH462" s="27"/>
      <c r="AI462" s="55"/>
    </row>
    <row r="463" spans="1:35" ht="12" customHeight="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83">
        <v>1</v>
      </c>
      <c r="N463" s="84">
        <v>1</v>
      </c>
      <c r="O463" s="84">
        <v>1</v>
      </c>
      <c r="P463" s="84">
        <v>1</v>
      </c>
      <c r="Q463" s="84">
        <v>1</v>
      </c>
      <c r="R463" s="84">
        <v>1</v>
      </c>
      <c r="S463" s="84">
        <v>1</v>
      </c>
      <c r="T463" s="84">
        <v>1</v>
      </c>
      <c r="U463" s="84">
        <v>1</v>
      </c>
      <c r="V463" s="84">
        <v>1</v>
      </c>
      <c r="W463" s="84">
        <v>1</v>
      </c>
      <c r="X463" s="84">
        <v>1</v>
      </c>
      <c r="Y463" s="84"/>
      <c r="Z463" s="132" t="str">
        <f>VLOOKUP(A463,DB_CAL_Q1_Q4!$A$4:$P$1328,13)</f>
        <v>Carbón</v>
      </c>
      <c r="AA463" s="133" t="str">
        <f>VLOOKUP(A463,DB_ACS_Q1_Q4!$A$4:$AD$1328,13)</f>
        <v>GLP</v>
      </c>
      <c r="AB463" s="134" t="str">
        <f>VLOOKUP(A463,DB_REF_Q1_Q4!$A$4:$AD$1328,13)</f>
        <v>Ninguno</v>
      </c>
      <c r="AC463" s="16"/>
      <c r="AD463" s="27"/>
      <c r="AE463" s="27"/>
      <c r="AF463" s="27"/>
      <c r="AG463" s="27"/>
      <c r="AH463" s="27">
        <v>1</v>
      </c>
      <c r="AI463" s="55"/>
    </row>
    <row r="464" spans="1:35" ht="12" customHeight="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83">
        <v>1</v>
      </c>
      <c r="N464" s="84">
        <v>1</v>
      </c>
      <c r="O464" s="84">
        <v>1</v>
      </c>
      <c r="P464" s="84">
        <v>1</v>
      </c>
      <c r="Q464" s="84">
        <v>1</v>
      </c>
      <c r="R464" s="84">
        <v>1</v>
      </c>
      <c r="S464" s="84">
        <v>1</v>
      </c>
      <c r="T464" s="84">
        <v>1</v>
      </c>
      <c r="U464" s="84">
        <v>1</v>
      </c>
      <c r="V464" s="84">
        <v>1</v>
      </c>
      <c r="W464" s="84">
        <v>1</v>
      </c>
      <c r="X464" s="84">
        <v>1</v>
      </c>
      <c r="Y464" s="84">
        <v>1</v>
      </c>
      <c r="Z464" s="132" t="str">
        <f>VLOOKUP(A464,DB_CAL_Q1_Q4!$A$4:$P$1328,13)</f>
        <v>Gas Natural</v>
      </c>
      <c r="AA464" s="133" t="str">
        <f>VLOOKUP(A464,DB_ACS_Q1_Q4!$A$4:$AD$1328,13)</f>
        <v>Gas Natural</v>
      </c>
      <c r="AB464" s="134" t="str">
        <f>VLOOKUP(A464,DB_REF_Q1_Q4!$A$4:$AD$1328,13)</f>
        <v>Ninguno</v>
      </c>
      <c r="AC464" s="16"/>
      <c r="AD464" s="27">
        <v>1</v>
      </c>
      <c r="AE464" s="27"/>
      <c r="AF464" s="27"/>
      <c r="AG464" s="27"/>
      <c r="AH464" s="27"/>
      <c r="AI464" s="55"/>
    </row>
    <row r="465" spans="1:35" ht="12" customHeight="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83">
        <v>1</v>
      </c>
      <c r="N465" s="84">
        <v>1</v>
      </c>
      <c r="O465" s="84">
        <v>1</v>
      </c>
      <c r="P465" s="84">
        <v>1</v>
      </c>
      <c r="Q465" s="84">
        <v>1</v>
      </c>
      <c r="R465" s="84">
        <v>1</v>
      </c>
      <c r="S465" s="84"/>
      <c r="T465" s="84">
        <v>1</v>
      </c>
      <c r="U465" s="84"/>
      <c r="V465" s="84">
        <v>1</v>
      </c>
      <c r="W465" s="84">
        <v>1</v>
      </c>
      <c r="X465" s="84">
        <v>1</v>
      </c>
      <c r="Y465" s="84"/>
      <c r="Z465" s="132" t="str">
        <f>VLOOKUP(A465,DB_CAL_Q1_Q4!$A$4:$P$1328,13)</f>
        <v>Gasóleo</v>
      </c>
      <c r="AA465" s="133" t="str">
        <f>VLOOKUP(A465,DB_ACS_Q1_Q4!$A$4:$AD$1328,13)</f>
        <v>Gasóleo</v>
      </c>
      <c r="AB465" s="134" t="str">
        <f>VLOOKUP(A465,DB_REF_Q1_Q4!$A$4:$AD$1328,13)</f>
        <v>Ninguno</v>
      </c>
      <c r="AC465" s="16">
        <v>1</v>
      </c>
      <c r="AD465" s="27"/>
      <c r="AE465" s="27"/>
      <c r="AF465" s="27"/>
      <c r="AG465" s="27"/>
      <c r="AH465" s="27"/>
      <c r="AI465" s="55"/>
    </row>
    <row r="466" spans="1:35" ht="12" customHeight="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83">
        <v>1</v>
      </c>
      <c r="N466" s="84">
        <v>1</v>
      </c>
      <c r="O466" s="84">
        <v>1</v>
      </c>
      <c r="P466" s="84">
        <v>1</v>
      </c>
      <c r="Q466" s="84">
        <v>1</v>
      </c>
      <c r="R466" s="84">
        <v>1</v>
      </c>
      <c r="S466" s="84">
        <v>1</v>
      </c>
      <c r="T466" s="84">
        <v>1</v>
      </c>
      <c r="U466" s="84">
        <v>1</v>
      </c>
      <c r="V466" s="84">
        <v>1</v>
      </c>
      <c r="W466" s="84">
        <v>1</v>
      </c>
      <c r="X466" s="84">
        <v>1</v>
      </c>
      <c r="Y466" s="84">
        <v>1</v>
      </c>
      <c r="Z466" s="132" t="str">
        <f>VLOOKUP(A466,DB_CAL_Q1_Q4!$A$4:$P$1328,13)</f>
        <v>DH no renovable</v>
      </c>
      <c r="AA466" s="133" t="str">
        <f>VLOOKUP(A466,DB_ACS_Q1_Q4!$A$4:$AD$1328,13)</f>
        <v>DH no renovable</v>
      </c>
      <c r="AB466" s="134" t="str">
        <f>VLOOKUP(A466,DB_REF_Q1_Q4!$A$4:$AD$1328,13)</f>
        <v>Ninguno</v>
      </c>
      <c r="AC466" s="16">
        <v>1</v>
      </c>
      <c r="AD466" s="27"/>
      <c r="AE466" s="27"/>
      <c r="AF466" s="27"/>
      <c r="AG466" s="27"/>
      <c r="AH466" s="27"/>
      <c r="AI466" s="55"/>
    </row>
    <row r="467" spans="1:35" ht="12" customHeight="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83">
        <v>1</v>
      </c>
      <c r="N467" s="84">
        <v>1</v>
      </c>
      <c r="O467" s="84">
        <v>1</v>
      </c>
      <c r="P467" s="84">
        <v>1</v>
      </c>
      <c r="Q467" s="84">
        <v>1</v>
      </c>
      <c r="R467" s="84">
        <v>1</v>
      </c>
      <c r="S467" s="84">
        <v>1</v>
      </c>
      <c r="T467" s="84">
        <v>1</v>
      </c>
      <c r="U467" s="84">
        <v>1</v>
      </c>
      <c r="V467" s="84">
        <v>1</v>
      </c>
      <c r="W467" s="84">
        <v>1</v>
      </c>
      <c r="X467" s="84">
        <v>1</v>
      </c>
      <c r="Y467" s="84">
        <v>1</v>
      </c>
      <c r="Z467" s="132" t="str">
        <f>VLOOKUP(A467,DB_CAL_Q1_Q4!$A$4:$P$1328,13)</f>
        <v>Ninguna</v>
      </c>
      <c r="AA467" s="133" t="str">
        <f>VLOOKUP(A467,DB_ACS_Q1_Q4!$A$4:$AD$1328,13)</f>
        <v>GLP</v>
      </c>
      <c r="AB467" s="134" t="str">
        <f>VLOOKUP(A467,DB_REF_Q1_Q4!$A$4:$AD$1328,13)</f>
        <v>Ninguno</v>
      </c>
      <c r="AC467" s="16"/>
      <c r="AD467" s="27"/>
      <c r="AE467" s="27"/>
      <c r="AF467" s="27"/>
      <c r="AG467" s="27"/>
      <c r="AH467" s="27">
        <v>1</v>
      </c>
      <c r="AI467" s="55"/>
    </row>
    <row r="468" spans="1:35" ht="12" customHeight="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83"/>
      <c r="N468" s="84"/>
      <c r="O468" s="84"/>
      <c r="P468" s="84"/>
      <c r="Q468" s="84"/>
      <c r="R468" s="84"/>
      <c r="S468" s="84"/>
      <c r="T468" s="84"/>
      <c r="U468" s="84"/>
      <c r="V468" s="84"/>
      <c r="W468" s="84"/>
      <c r="X468" s="84"/>
      <c r="Y468" s="84"/>
      <c r="Z468" s="132" t="str">
        <f>VLOOKUP(A468,DB_CAL_Q1_Q4!$A$4:$P$1328,13)</f>
        <v>GLP</v>
      </c>
      <c r="AA468" s="133" t="str">
        <f>VLOOKUP(A468,DB_ACS_Q1_Q4!$A$4:$AD$1328,13)</f>
        <v>Electricidad</v>
      </c>
      <c r="AB468" s="134" t="str">
        <f>VLOOKUP(A468,DB_REF_Q1_Q4!$A$4:$AD$1328,13)</f>
        <v>AC Eléctrico</v>
      </c>
      <c r="AC468" s="16"/>
      <c r="AD468" s="27"/>
      <c r="AE468" s="27"/>
      <c r="AF468" s="27"/>
      <c r="AG468" s="27"/>
      <c r="AH468" s="27"/>
      <c r="AI468" s="55">
        <v>1</v>
      </c>
    </row>
    <row r="469" spans="1:35" ht="12" customHeight="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83">
        <v>1</v>
      </c>
      <c r="N469" s="84">
        <v>1</v>
      </c>
      <c r="O469" s="84">
        <v>1</v>
      </c>
      <c r="P469" s="84"/>
      <c r="Q469" s="84">
        <v>1</v>
      </c>
      <c r="R469" s="84">
        <v>1</v>
      </c>
      <c r="S469" s="84">
        <v>1</v>
      </c>
      <c r="T469" s="84">
        <v>1</v>
      </c>
      <c r="U469" s="84"/>
      <c r="V469" s="84"/>
      <c r="W469" s="84"/>
      <c r="X469" s="84"/>
      <c r="Y469" s="84"/>
      <c r="Z469" s="132" t="str">
        <f>VLOOKUP(A469,DB_CAL_Q1_Q4!$A$4:$P$1328,13)</f>
        <v>Electricidad</v>
      </c>
      <c r="AA469" s="133" t="str">
        <f>VLOOKUP(A469,DB_ACS_Q1_Q4!$A$4:$AD$1328,13)</f>
        <v>Gas Natural</v>
      </c>
      <c r="AB469" s="134" t="str">
        <f>VLOOKUP(A469,DB_REF_Q1_Q4!$A$4:$AD$1328,13)</f>
        <v>Ninguno</v>
      </c>
      <c r="AC469" s="16"/>
      <c r="AD469" s="27"/>
      <c r="AE469" s="27"/>
      <c r="AF469" s="27"/>
      <c r="AG469" s="27"/>
      <c r="AH469" s="27">
        <v>1</v>
      </c>
      <c r="AI469" s="55"/>
    </row>
    <row r="470" spans="1:35" ht="12" customHeight="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83"/>
      <c r="N470" s="84"/>
      <c r="O470" s="84"/>
      <c r="P470" s="84"/>
      <c r="Q470" s="84"/>
      <c r="R470" s="84"/>
      <c r="S470" s="84"/>
      <c r="T470" s="84"/>
      <c r="U470" s="84"/>
      <c r="V470" s="84"/>
      <c r="W470" s="84"/>
      <c r="X470" s="84">
        <v>1</v>
      </c>
      <c r="Y470" s="84">
        <v>1</v>
      </c>
      <c r="Z470" s="132" t="str">
        <f>VLOOKUP(A470,DB_CAL_Q1_Q4!$A$4:$P$1328,13)</f>
        <v>Gas Natural</v>
      </c>
      <c r="AA470" s="133" t="str">
        <f>VLOOKUP(A470,DB_ACS_Q1_Q4!$A$4:$AD$1328,13)</f>
        <v>Electricidad</v>
      </c>
      <c r="AB470" s="134" t="str">
        <f>VLOOKUP(A470,DB_REF_Q1_Q4!$A$4:$AD$1328,13)</f>
        <v>Ninguno</v>
      </c>
      <c r="AC470" s="16"/>
      <c r="AD470" s="27"/>
      <c r="AE470" s="27"/>
      <c r="AF470" s="27"/>
      <c r="AG470" s="27"/>
      <c r="AH470" s="27"/>
      <c r="AI470" s="55">
        <v>1</v>
      </c>
    </row>
    <row r="471" spans="1:35" ht="12" customHeight="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83">
        <v>1</v>
      </c>
      <c r="N471" s="84">
        <v>1</v>
      </c>
      <c r="O471" s="84">
        <v>1</v>
      </c>
      <c r="P471" s="84">
        <v>1</v>
      </c>
      <c r="Q471" s="84">
        <v>1</v>
      </c>
      <c r="R471" s="84">
        <v>1</v>
      </c>
      <c r="S471" s="84">
        <v>1</v>
      </c>
      <c r="T471" s="84">
        <v>1</v>
      </c>
      <c r="U471" s="84"/>
      <c r="V471" s="84"/>
      <c r="W471" s="84"/>
      <c r="X471" s="84">
        <v>1</v>
      </c>
      <c r="Y471" s="84">
        <v>1</v>
      </c>
      <c r="Z471" s="132" t="str">
        <f>VLOOKUP(A471,DB_CAL_Q1_Q4!$A$4:$P$1328,13)</f>
        <v>Gas Natural</v>
      </c>
      <c r="AA471" s="133" t="str">
        <f>VLOOKUP(A471,DB_ACS_Q1_Q4!$A$4:$AD$1328,13)</f>
        <v>Gas Natural</v>
      </c>
      <c r="AB471" s="134" t="str">
        <f>VLOOKUP(A471,DB_REF_Q1_Q4!$A$4:$AD$1328,13)</f>
        <v>Ninguno</v>
      </c>
      <c r="AC471" s="16"/>
      <c r="AD471" s="27"/>
      <c r="AE471" s="27"/>
      <c r="AF471" s="27"/>
      <c r="AG471" s="27"/>
      <c r="AH471" s="27"/>
      <c r="AI471" s="55">
        <v>1</v>
      </c>
    </row>
    <row r="472" spans="1:35" ht="12" customHeight="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83">
        <v>1</v>
      </c>
      <c r="N472" s="84">
        <v>1</v>
      </c>
      <c r="O472" s="84">
        <v>1</v>
      </c>
      <c r="P472" s="84">
        <v>1</v>
      </c>
      <c r="Q472" s="84">
        <v>1</v>
      </c>
      <c r="R472" s="84">
        <v>1</v>
      </c>
      <c r="S472" s="84"/>
      <c r="T472" s="84">
        <v>1</v>
      </c>
      <c r="U472" s="84">
        <v>1</v>
      </c>
      <c r="V472" s="84">
        <v>1</v>
      </c>
      <c r="W472" s="84">
        <v>1</v>
      </c>
      <c r="X472" s="84">
        <v>1</v>
      </c>
      <c r="Y472" s="84"/>
      <c r="Z472" s="132" t="str">
        <f>VLOOKUP(A472,DB_CAL_Q1_Q4!$A$4:$P$1328,13)</f>
        <v>Gas Natural</v>
      </c>
      <c r="AA472" s="133" t="str">
        <f>VLOOKUP(A472,DB_ACS_Q1_Q4!$A$4:$AD$1328,13)</f>
        <v>Gas Natural</v>
      </c>
      <c r="AB472" s="134" t="str">
        <f>VLOOKUP(A472,DB_REF_Q1_Q4!$A$4:$AD$1328,13)</f>
        <v>Ninguno</v>
      </c>
      <c r="AC472" s="16">
        <v>1</v>
      </c>
      <c r="AD472" s="27"/>
      <c r="AE472" s="27"/>
      <c r="AF472" s="27"/>
      <c r="AG472" s="27"/>
      <c r="AH472" s="27"/>
      <c r="AI472" s="55"/>
    </row>
    <row r="473" spans="1:35" ht="12" customHeight="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83">
        <v>1</v>
      </c>
      <c r="N473" s="84">
        <v>1</v>
      </c>
      <c r="O473" s="84">
        <v>1</v>
      </c>
      <c r="P473" s="84">
        <v>1</v>
      </c>
      <c r="Q473" s="84">
        <v>1</v>
      </c>
      <c r="R473" s="84">
        <v>1</v>
      </c>
      <c r="S473" s="84">
        <v>1</v>
      </c>
      <c r="T473" s="84">
        <v>1</v>
      </c>
      <c r="U473" s="84">
        <v>1</v>
      </c>
      <c r="V473" s="84">
        <v>1</v>
      </c>
      <c r="W473" s="84">
        <v>1</v>
      </c>
      <c r="X473" s="84">
        <v>1</v>
      </c>
      <c r="Y473" s="84">
        <v>1</v>
      </c>
      <c r="Z473" s="132" t="str">
        <f>VLOOKUP(A473,DB_CAL_Q1_Q4!$A$4:$P$1328,13)</f>
        <v>GLP</v>
      </c>
      <c r="AA473" s="133" t="str">
        <f>VLOOKUP(A473,DB_ACS_Q1_Q4!$A$4:$AD$1328,13)</f>
        <v>GLP</v>
      </c>
      <c r="AB473" s="134" t="str">
        <f>VLOOKUP(A473,DB_REF_Q1_Q4!$A$4:$AD$1328,13)</f>
        <v>Ninguno</v>
      </c>
      <c r="AC473" s="16"/>
      <c r="AD473" s="27"/>
      <c r="AE473" s="27"/>
      <c r="AF473" s="27"/>
      <c r="AG473" s="27"/>
      <c r="AH473" s="27"/>
      <c r="AI473" s="55">
        <v>1</v>
      </c>
    </row>
    <row r="474" spans="1:35" ht="12" customHeight="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83">
        <v>1</v>
      </c>
      <c r="N474" s="84">
        <v>1</v>
      </c>
      <c r="O474" s="84">
        <v>1</v>
      </c>
      <c r="P474" s="84">
        <v>1</v>
      </c>
      <c r="Q474" s="84">
        <v>1</v>
      </c>
      <c r="R474" s="84">
        <v>1</v>
      </c>
      <c r="S474" s="84">
        <v>1</v>
      </c>
      <c r="T474" s="84">
        <v>1</v>
      </c>
      <c r="U474" s="84">
        <v>1</v>
      </c>
      <c r="V474" s="84">
        <v>1</v>
      </c>
      <c r="W474" s="84">
        <v>1</v>
      </c>
      <c r="X474" s="84"/>
      <c r="Y474" s="84">
        <v>1</v>
      </c>
      <c r="Z474" s="132" t="str">
        <f>VLOOKUP(A474,DB_CAL_Q1_Q4!$A$4:$P$1328,13)</f>
        <v>Ninguna</v>
      </c>
      <c r="AA474" s="133" t="str">
        <f>VLOOKUP(A474,DB_ACS_Q1_Q4!$A$4:$AD$1328,13)</f>
        <v>Electricidad</v>
      </c>
      <c r="AB474" s="134" t="str">
        <f>VLOOKUP(A474,DB_REF_Q1_Q4!$A$4:$AD$1328,13)</f>
        <v>Ninguno</v>
      </c>
      <c r="AC474" s="16"/>
      <c r="AD474" s="27"/>
      <c r="AE474" s="27"/>
      <c r="AF474" s="27"/>
      <c r="AG474" s="27"/>
      <c r="AH474" s="27">
        <v>1</v>
      </c>
      <c r="AI474" s="55"/>
    </row>
    <row r="475" spans="1:35" ht="12" customHeight="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83">
        <v>1</v>
      </c>
      <c r="N475" s="84">
        <v>1</v>
      </c>
      <c r="O475" s="84"/>
      <c r="P475" s="84">
        <v>1</v>
      </c>
      <c r="Q475" s="84"/>
      <c r="R475" s="84">
        <v>1</v>
      </c>
      <c r="S475" s="84">
        <v>1</v>
      </c>
      <c r="T475" s="84">
        <v>1</v>
      </c>
      <c r="U475" s="84">
        <v>1</v>
      </c>
      <c r="V475" s="84">
        <v>1</v>
      </c>
      <c r="W475" s="84">
        <v>1</v>
      </c>
      <c r="X475" s="84">
        <v>1</v>
      </c>
      <c r="Y475" s="84"/>
      <c r="Z475" s="132" t="str">
        <f>VLOOKUP(A475,DB_CAL_Q1_Q4!$A$4:$P$1328,13)</f>
        <v>Electricidad</v>
      </c>
      <c r="AA475" s="133" t="str">
        <f>VLOOKUP(A475,DB_ACS_Q1_Q4!$A$4:$AD$1328,13)</f>
        <v>Gas Natural</v>
      </c>
      <c r="AB475" s="134" t="str">
        <f>VLOOKUP(A475,DB_REF_Q1_Q4!$A$4:$AD$1328,13)</f>
        <v>AC Eléctrico</v>
      </c>
      <c r="AC475" s="16">
        <v>1</v>
      </c>
      <c r="AD475" s="27"/>
      <c r="AE475" s="27"/>
      <c r="AF475" s="27"/>
      <c r="AG475" s="27"/>
      <c r="AH475" s="27"/>
      <c r="AI475" s="55"/>
    </row>
    <row r="476" spans="1:35" ht="12" customHeight="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83">
        <v>1</v>
      </c>
      <c r="N476" s="84">
        <v>1</v>
      </c>
      <c r="O476" s="84"/>
      <c r="P476" s="84">
        <v>1</v>
      </c>
      <c r="Q476" s="84">
        <v>1</v>
      </c>
      <c r="R476" s="84">
        <v>1</v>
      </c>
      <c r="S476" s="84">
        <v>1</v>
      </c>
      <c r="T476" s="84">
        <v>1</v>
      </c>
      <c r="U476" s="84">
        <v>1</v>
      </c>
      <c r="V476" s="84">
        <v>1</v>
      </c>
      <c r="W476" s="84">
        <v>1</v>
      </c>
      <c r="X476" s="84"/>
      <c r="Y476" s="84"/>
      <c r="Z476" s="132" t="str">
        <f>VLOOKUP(A476,DB_CAL_Q1_Q4!$A$4:$P$1328,13)</f>
        <v>Gas Natural</v>
      </c>
      <c r="AA476" s="133" t="str">
        <f>VLOOKUP(A476,DB_ACS_Q1_Q4!$A$4:$AD$1328,13)</f>
        <v>Gas Natural</v>
      </c>
      <c r="AB476" s="134" t="str">
        <f>VLOOKUP(A476,DB_REF_Q1_Q4!$A$4:$AD$1328,13)</f>
        <v>Ninguno</v>
      </c>
      <c r="AC476" s="16"/>
      <c r="AD476" s="27"/>
      <c r="AE476" s="27"/>
      <c r="AF476" s="27"/>
      <c r="AG476" s="27"/>
      <c r="AH476" s="27"/>
      <c r="AI476" s="55">
        <v>1</v>
      </c>
    </row>
    <row r="477" spans="1:35" ht="12" customHeight="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83">
        <v>1</v>
      </c>
      <c r="N477" s="84">
        <v>1</v>
      </c>
      <c r="O477" s="84">
        <v>1</v>
      </c>
      <c r="P477" s="84">
        <v>1</v>
      </c>
      <c r="Q477" s="84">
        <v>1</v>
      </c>
      <c r="R477" s="84">
        <v>1</v>
      </c>
      <c r="S477" s="84"/>
      <c r="T477" s="84">
        <v>1</v>
      </c>
      <c r="U477" s="84">
        <v>1</v>
      </c>
      <c r="V477" s="84">
        <v>1</v>
      </c>
      <c r="W477" s="84">
        <v>1</v>
      </c>
      <c r="X477" s="84">
        <v>1</v>
      </c>
      <c r="Y477" s="84">
        <v>1</v>
      </c>
      <c r="Z477" s="132" t="str">
        <f>VLOOKUP(A477,DB_CAL_Q1_Q4!$A$4:$P$1328,13)</f>
        <v>Gas Natural</v>
      </c>
      <c r="AA477" s="133" t="str">
        <f>VLOOKUP(A477,DB_ACS_Q1_Q4!$A$4:$AD$1328,13)</f>
        <v>Gas Natural</v>
      </c>
      <c r="AB477" s="134" t="str">
        <f>VLOOKUP(A477,DB_REF_Q1_Q4!$A$4:$AD$1328,13)</f>
        <v>Ninguno</v>
      </c>
      <c r="AC477" s="16">
        <v>1</v>
      </c>
      <c r="AD477" s="27"/>
      <c r="AE477" s="27"/>
      <c r="AF477" s="27"/>
      <c r="AG477" s="27"/>
      <c r="AH477" s="27"/>
      <c r="AI477" s="55"/>
    </row>
    <row r="478" spans="1:35" ht="12" customHeight="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83"/>
      <c r="N478" s="84">
        <v>1</v>
      </c>
      <c r="O478" s="84">
        <v>1</v>
      </c>
      <c r="P478" s="84">
        <v>1</v>
      </c>
      <c r="Q478" s="84">
        <v>1</v>
      </c>
      <c r="R478" s="84">
        <v>1</v>
      </c>
      <c r="S478" s="84"/>
      <c r="T478" s="84">
        <v>1</v>
      </c>
      <c r="U478" s="84">
        <v>1</v>
      </c>
      <c r="V478" s="84">
        <v>1</v>
      </c>
      <c r="W478" s="84">
        <v>1</v>
      </c>
      <c r="X478" s="84">
        <v>1</v>
      </c>
      <c r="Y478" s="84">
        <v>1</v>
      </c>
      <c r="Z478" s="132" t="str">
        <f>VLOOKUP(A478,DB_CAL_Q1_Q4!$A$4:$P$1328,13)</f>
        <v>Gasóleo</v>
      </c>
      <c r="AA478" s="133" t="str">
        <f>VLOOKUP(A478,DB_ACS_Q1_Q4!$A$4:$AD$1328,13)</f>
        <v>Gasóleo</v>
      </c>
      <c r="AB478" s="134" t="str">
        <f>VLOOKUP(A478,DB_REF_Q1_Q4!$A$4:$AD$1328,13)</f>
        <v>Ninguno</v>
      </c>
      <c r="AC478" s="16">
        <v>1</v>
      </c>
      <c r="AD478" s="27"/>
      <c r="AE478" s="27"/>
      <c r="AF478" s="27"/>
      <c r="AG478" s="27"/>
      <c r="AH478" s="27"/>
      <c r="AI478" s="55"/>
    </row>
    <row r="479" spans="1:35" ht="12" customHeight="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83">
        <v>1</v>
      </c>
      <c r="N479" s="84">
        <v>1</v>
      </c>
      <c r="O479" s="84">
        <v>1</v>
      </c>
      <c r="P479" s="84">
        <v>1</v>
      </c>
      <c r="Q479" s="84">
        <v>1</v>
      </c>
      <c r="R479" s="84">
        <v>1</v>
      </c>
      <c r="S479" s="84">
        <v>1</v>
      </c>
      <c r="T479" s="84">
        <v>1</v>
      </c>
      <c r="U479" s="84">
        <v>1</v>
      </c>
      <c r="V479" s="84">
        <v>1</v>
      </c>
      <c r="W479" s="84">
        <v>1</v>
      </c>
      <c r="X479" s="84">
        <v>1</v>
      </c>
      <c r="Y479" s="84">
        <v>1</v>
      </c>
      <c r="Z479" s="132" t="str">
        <f>VLOOKUP(A479,DB_CAL_Q1_Q4!$A$4:$P$1328,13)</f>
        <v>Gas Natural</v>
      </c>
      <c r="AA479" s="133" t="str">
        <f>VLOOKUP(A479,DB_ACS_Q1_Q4!$A$4:$AD$1328,13)</f>
        <v>Gas Natural</v>
      </c>
      <c r="AB479" s="134" t="str">
        <f>VLOOKUP(A479,DB_REF_Q1_Q4!$A$4:$AD$1328,13)</f>
        <v>Ninguno</v>
      </c>
      <c r="AC479" s="16">
        <v>1</v>
      </c>
      <c r="AD479" s="27"/>
      <c r="AE479" s="27"/>
      <c r="AF479" s="27"/>
      <c r="AG479" s="27"/>
      <c r="AH479" s="27"/>
      <c r="AI479" s="55"/>
    </row>
    <row r="480" spans="1:35" ht="12" customHeight="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83">
        <v>1</v>
      </c>
      <c r="N480" s="84">
        <v>1</v>
      </c>
      <c r="O480" s="84">
        <v>1</v>
      </c>
      <c r="P480" s="84">
        <v>1</v>
      </c>
      <c r="Q480" s="84">
        <v>1</v>
      </c>
      <c r="R480" s="84">
        <v>1</v>
      </c>
      <c r="S480" s="84">
        <v>1</v>
      </c>
      <c r="T480" s="84">
        <v>1</v>
      </c>
      <c r="U480" s="84"/>
      <c r="V480" s="84"/>
      <c r="W480" s="84">
        <v>1</v>
      </c>
      <c r="X480" s="84">
        <v>1</v>
      </c>
      <c r="Y480" s="84"/>
      <c r="Z480" s="132" t="str">
        <f>VLOOKUP(A480,DB_CAL_Q1_Q4!$A$4:$P$1328,13)</f>
        <v>Gas Natural</v>
      </c>
      <c r="AA480" s="133" t="str">
        <f>VLOOKUP(A480,DB_ACS_Q1_Q4!$A$4:$AD$1328,13)</f>
        <v>Gas Natural</v>
      </c>
      <c r="AB480" s="134" t="str">
        <f>VLOOKUP(A480,DB_REF_Q1_Q4!$A$4:$AD$1328,13)</f>
        <v>AC Eléctrico</v>
      </c>
      <c r="AC480" s="16"/>
      <c r="AD480" s="27"/>
      <c r="AE480" s="27"/>
      <c r="AF480" s="27"/>
      <c r="AG480" s="27"/>
      <c r="AH480" s="27">
        <v>1</v>
      </c>
      <c r="AI480" s="55"/>
    </row>
    <row r="481" spans="1:35" ht="12" customHeight="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83">
        <v>1</v>
      </c>
      <c r="N481" s="84">
        <v>1</v>
      </c>
      <c r="O481" s="84">
        <v>1</v>
      </c>
      <c r="P481" s="84">
        <v>1</v>
      </c>
      <c r="Q481" s="84">
        <v>1</v>
      </c>
      <c r="R481" s="84">
        <v>1</v>
      </c>
      <c r="S481" s="84">
        <v>1</v>
      </c>
      <c r="T481" s="84">
        <v>1</v>
      </c>
      <c r="U481" s="84">
        <v>1</v>
      </c>
      <c r="V481" s="84"/>
      <c r="W481" s="84">
        <v>1</v>
      </c>
      <c r="X481" s="84">
        <v>1</v>
      </c>
      <c r="Y481" s="84">
        <v>1</v>
      </c>
      <c r="Z481" s="132" t="str">
        <f>VLOOKUP(A481,DB_CAL_Q1_Q4!$A$4:$P$1328,13)</f>
        <v>Gas Natural</v>
      </c>
      <c r="AA481" s="133" t="str">
        <f>VLOOKUP(A481,DB_ACS_Q1_Q4!$A$4:$AD$1328,13)</f>
        <v>Gas Natural</v>
      </c>
      <c r="AB481" s="134" t="str">
        <f>VLOOKUP(A481,DB_REF_Q1_Q4!$A$4:$AD$1328,13)</f>
        <v>Ninguno</v>
      </c>
      <c r="AC481" s="16"/>
      <c r="AD481" s="27"/>
      <c r="AE481" s="27"/>
      <c r="AF481" s="27"/>
      <c r="AG481" s="27"/>
      <c r="AH481" s="27"/>
      <c r="AI481" s="55">
        <v>1</v>
      </c>
    </row>
    <row r="482" spans="1:35" ht="12" customHeight="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83">
        <v>1</v>
      </c>
      <c r="N482" s="84">
        <v>1</v>
      </c>
      <c r="O482" s="84">
        <v>1</v>
      </c>
      <c r="P482" s="84">
        <v>1</v>
      </c>
      <c r="Q482" s="84">
        <v>1</v>
      </c>
      <c r="R482" s="84"/>
      <c r="S482" s="84">
        <v>1</v>
      </c>
      <c r="T482" s="84">
        <v>1</v>
      </c>
      <c r="U482" s="84"/>
      <c r="V482" s="84">
        <v>1</v>
      </c>
      <c r="W482" s="84">
        <v>1</v>
      </c>
      <c r="X482" s="84">
        <v>1</v>
      </c>
      <c r="Y482" s="84"/>
      <c r="Z482" s="132" t="str">
        <f>VLOOKUP(A482,DB_CAL_Q1_Q4!$A$4:$P$1328,13)</f>
        <v>Electricidad</v>
      </c>
      <c r="AA482" s="133" t="str">
        <f>VLOOKUP(A482,DB_ACS_Q1_Q4!$A$4:$AD$1328,13)</f>
        <v>Gas Natural</v>
      </c>
      <c r="AB482" s="134" t="str">
        <f>VLOOKUP(A482,DB_REF_Q1_Q4!$A$4:$AD$1328,13)</f>
        <v>Bomba de calor aire</v>
      </c>
      <c r="AC482" s="16">
        <v>1</v>
      </c>
      <c r="AD482" s="27"/>
      <c r="AE482" s="27"/>
      <c r="AF482" s="27"/>
      <c r="AG482" s="27"/>
      <c r="AH482" s="27"/>
      <c r="AI482" s="55"/>
    </row>
    <row r="483" spans="1:35" ht="12" customHeight="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83">
        <v>1</v>
      </c>
      <c r="N483" s="84">
        <v>1</v>
      </c>
      <c r="O483" s="84">
        <v>1</v>
      </c>
      <c r="P483" s="84">
        <v>1</v>
      </c>
      <c r="Q483" s="84">
        <v>1</v>
      </c>
      <c r="R483" s="84">
        <v>1</v>
      </c>
      <c r="S483" s="84"/>
      <c r="T483" s="84">
        <v>1</v>
      </c>
      <c r="U483" s="84">
        <v>1</v>
      </c>
      <c r="V483" s="84">
        <v>1</v>
      </c>
      <c r="W483" s="84">
        <v>1</v>
      </c>
      <c r="X483" s="84">
        <v>1</v>
      </c>
      <c r="Y483" s="84"/>
      <c r="Z483" s="132" t="str">
        <f>VLOOKUP(A483,DB_CAL_Q1_Q4!$A$4:$P$1328,13)</f>
        <v>Gas Natural</v>
      </c>
      <c r="AA483" s="133" t="str">
        <f>VLOOKUP(A483,DB_ACS_Q1_Q4!$A$4:$AD$1328,13)</f>
        <v>Gas Natural</v>
      </c>
      <c r="AB483" s="134" t="str">
        <f>VLOOKUP(A483,DB_REF_Q1_Q4!$A$4:$AD$1328,13)</f>
        <v>Ninguno</v>
      </c>
      <c r="AC483" s="16">
        <v>1</v>
      </c>
      <c r="AD483" s="27"/>
      <c r="AE483" s="27"/>
      <c r="AF483" s="27"/>
      <c r="AG483" s="27"/>
      <c r="AH483" s="27"/>
      <c r="AI483" s="55"/>
    </row>
    <row r="484" spans="1:35" ht="12" customHeight="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83">
        <v>1</v>
      </c>
      <c r="N484" s="84">
        <v>1</v>
      </c>
      <c r="O484" s="84">
        <v>1</v>
      </c>
      <c r="P484" s="84">
        <v>1</v>
      </c>
      <c r="Q484" s="84">
        <v>1</v>
      </c>
      <c r="R484" s="84">
        <v>1</v>
      </c>
      <c r="S484" s="84">
        <v>1</v>
      </c>
      <c r="T484" s="84">
        <v>1</v>
      </c>
      <c r="U484" s="84">
        <v>1</v>
      </c>
      <c r="V484" s="84">
        <v>1</v>
      </c>
      <c r="W484" s="84">
        <v>1</v>
      </c>
      <c r="X484" s="84">
        <v>1</v>
      </c>
      <c r="Y484" s="84">
        <v>1</v>
      </c>
      <c r="Z484" s="132" t="str">
        <f>VLOOKUP(A484,DB_CAL_Q1_Q4!$A$4:$P$1328,13)</f>
        <v>Gas Natural</v>
      </c>
      <c r="AA484" s="133" t="str">
        <f>VLOOKUP(A484,DB_ACS_Q1_Q4!$A$4:$AD$1328,13)</f>
        <v>Electricidad</v>
      </c>
      <c r="AB484" s="134" t="str">
        <f>VLOOKUP(A484,DB_REF_Q1_Q4!$A$4:$AD$1328,13)</f>
        <v>AC Eléctrico</v>
      </c>
      <c r="AC484" s="16"/>
      <c r="AD484" s="27"/>
      <c r="AE484" s="27"/>
      <c r="AF484" s="27"/>
      <c r="AG484" s="27"/>
      <c r="AH484" s="27">
        <v>1</v>
      </c>
      <c r="AI484" s="55"/>
    </row>
    <row r="485" spans="1:35" ht="12" customHeight="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83">
        <v>1</v>
      </c>
      <c r="N485" s="84">
        <v>1</v>
      </c>
      <c r="O485" s="84">
        <v>1</v>
      </c>
      <c r="P485" s="84">
        <v>1</v>
      </c>
      <c r="Q485" s="84"/>
      <c r="R485" s="84"/>
      <c r="S485" s="84">
        <v>1</v>
      </c>
      <c r="T485" s="84"/>
      <c r="U485" s="84"/>
      <c r="V485" s="84"/>
      <c r="W485" s="84">
        <v>1</v>
      </c>
      <c r="X485" s="84">
        <v>1</v>
      </c>
      <c r="Y485" s="84">
        <v>1</v>
      </c>
      <c r="Z485" s="132" t="str">
        <f>VLOOKUP(A485,DB_CAL_Q1_Q4!$A$4:$P$1328,13)</f>
        <v>Gas Natural</v>
      </c>
      <c r="AA485" s="133" t="str">
        <f>VLOOKUP(A485,DB_ACS_Q1_Q4!$A$4:$AD$1328,13)</f>
        <v>Gas Natural</v>
      </c>
      <c r="AB485" s="134" t="str">
        <f>VLOOKUP(A485,DB_REF_Q1_Q4!$A$4:$AD$1328,13)</f>
        <v>Ninguno</v>
      </c>
      <c r="AC485" s="16"/>
      <c r="AD485" s="27"/>
      <c r="AE485" s="27"/>
      <c r="AF485" s="27"/>
      <c r="AG485" s="27"/>
      <c r="AH485" s="27"/>
      <c r="AI485" s="55">
        <v>1</v>
      </c>
    </row>
    <row r="486" spans="1:35" ht="12" customHeight="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83">
        <v>1</v>
      </c>
      <c r="N486" s="84">
        <v>1</v>
      </c>
      <c r="O486" s="84">
        <v>1</v>
      </c>
      <c r="P486" s="84">
        <v>1</v>
      </c>
      <c r="Q486" s="84">
        <v>1</v>
      </c>
      <c r="R486" s="84">
        <v>1</v>
      </c>
      <c r="S486" s="84">
        <v>1</v>
      </c>
      <c r="T486" s="84">
        <v>1</v>
      </c>
      <c r="U486" s="84">
        <v>1</v>
      </c>
      <c r="V486" s="84">
        <v>1</v>
      </c>
      <c r="W486" s="84">
        <v>1</v>
      </c>
      <c r="X486" s="84">
        <v>1</v>
      </c>
      <c r="Y486" s="84">
        <v>1</v>
      </c>
      <c r="Z486" s="132" t="str">
        <f>VLOOKUP(A486,DB_CAL_Q1_Q4!$A$4:$P$1328,13)</f>
        <v>Gasóleo</v>
      </c>
      <c r="AA486" s="133" t="str">
        <f>VLOOKUP(A486,DB_ACS_Q1_Q4!$A$4:$AD$1328,13)</f>
        <v>Gasóleo</v>
      </c>
      <c r="AB486" s="134" t="str">
        <f>VLOOKUP(A486,DB_REF_Q1_Q4!$A$4:$AD$1328,13)</f>
        <v>Ninguno</v>
      </c>
      <c r="AC486" s="16"/>
      <c r="AD486" s="27"/>
      <c r="AE486" s="27"/>
      <c r="AF486" s="27"/>
      <c r="AG486" s="27"/>
      <c r="AH486" s="27"/>
      <c r="AI486" s="55">
        <v>1</v>
      </c>
    </row>
    <row r="487" spans="1:35" ht="12" customHeight="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83"/>
      <c r="N487" s="84"/>
      <c r="O487" s="84"/>
      <c r="P487" s="84">
        <v>1</v>
      </c>
      <c r="Q487" s="84"/>
      <c r="R487" s="84"/>
      <c r="S487" s="84">
        <v>1</v>
      </c>
      <c r="T487" s="84"/>
      <c r="U487" s="84"/>
      <c r="V487" s="84"/>
      <c r="W487" s="84"/>
      <c r="X487" s="84"/>
      <c r="Y487" s="84"/>
      <c r="Z487" s="132" t="str">
        <f>VLOOKUP(A487,DB_CAL_Q1_Q4!$A$4:$P$1328,13)</f>
        <v>Gasóleo</v>
      </c>
      <c r="AA487" s="133" t="str">
        <f>VLOOKUP(A487,DB_ACS_Q1_Q4!$A$4:$AD$1328,13)</f>
        <v>Gasóleo</v>
      </c>
      <c r="AB487" s="134" t="str">
        <f>VLOOKUP(A487,DB_REF_Q1_Q4!$A$4:$AD$1328,13)</f>
        <v>Ninguno</v>
      </c>
      <c r="AC487" s="16"/>
      <c r="AD487" s="27"/>
      <c r="AE487" s="27"/>
      <c r="AF487" s="27"/>
      <c r="AG487" s="27"/>
      <c r="AH487" s="27"/>
      <c r="AI487" s="55">
        <v>1</v>
      </c>
    </row>
    <row r="488" spans="1:35" ht="12" customHeight="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83"/>
      <c r="N488" s="84">
        <v>1</v>
      </c>
      <c r="O488" s="84">
        <v>1</v>
      </c>
      <c r="P488" s="84">
        <v>1</v>
      </c>
      <c r="Q488" s="84">
        <v>1</v>
      </c>
      <c r="R488" s="84">
        <v>1</v>
      </c>
      <c r="S488" s="84">
        <v>1</v>
      </c>
      <c r="T488" s="84"/>
      <c r="U488" s="84"/>
      <c r="V488" s="84"/>
      <c r="W488" s="84">
        <v>1</v>
      </c>
      <c r="X488" s="84">
        <v>1</v>
      </c>
      <c r="Y488" s="84">
        <v>1</v>
      </c>
      <c r="Z488" s="132" t="str">
        <f>VLOOKUP(A488,DB_CAL_Q1_Q4!$A$4:$P$1328,13)</f>
        <v>Ninguna</v>
      </c>
      <c r="AA488" s="133" t="str">
        <f>VLOOKUP(A488,DB_ACS_Q1_Q4!$A$4:$AD$1328,13)</f>
        <v>GLP</v>
      </c>
      <c r="AB488" s="134" t="str">
        <f>VLOOKUP(A488,DB_REF_Q1_Q4!$A$4:$AD$1328,13)</f>
        <v>AC Eléctrico</v>
      </c>
      <c r="AC488" s="16"/>
      <c r="AD488" s="27"/>
      <c r="AE488" s="27"/>
      <c r="AF488" s="27"/>
      <c r="AG488" s="27"/>
      <c r="AH488" s="27"/>
      <c r="AI488" s="55">
        <v>1</v>
      </c>
    </row>
    <row r="489" spans="1:35" ht="12" customHeight="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83">
        <v>1</v>
      </c>
      <c r="N489" s="84">
        <v>1</v>
      </c>
      <c r="O489" s="84">
        <v>1</v>
      </c>
      <c r="P489" s="84"/>
      <c r="Q489" s="84">
        <v>1</v>
      </c>
      <c r="R489" s="84"/>
      <c r="S489" s="84">
        <v>1</v>
      </c>
      <c r="T489" s="84"/>
      <c r="U489" s="84"/>
      <c r="V489" s="84"/>
      <c r="W489" s="84">
        <v>1</v>
      </c>
      <c r="X489" s="84"/>
      <c r="Y489" s="84"/>
      <c r="Z489" s="132" t="str">
        <f>VLOOKUP(A489,DB_CAL_Q1_Q4!$A$4:$P$1328,13)</f>
        <v>Gasóleo</v>
      </c>
      <c r="AA489" s="133" t="str">
        <f>VLOOKUP(A489,DB_ACS_Q1_Q4!$A$4:$AD$1328,13)</f>
        <v>Gasóleo</v>
      </c>
      <c r="AB489" s="134" t="str">
        <f>VLOOKUP(A489,DB_REF_Q1_Q4!$A$4:$AD$1328,13)</f>
        <v>Ninguno</v>
      </c>
      <c r="AC489" s="16"/>
      <c r="AD489" s="27"/>
      <c r="AE489" s="27"/>
      <c r="AF489" s="27"/>
      <c r="AG489" s="27"/>
      <c r="AH489" s="27"/>
      <c r="AI489" s="55">
        <v>1</v>
      </c>
    </row>
    <row r="490" spans="1:35" ht="12" customHeight="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83">
        <v>1</v>
      </c>
      <c r="N490" s="84">
        <v>1</v>
      </c>
      <c r="O490" s="84">
        <v>1</v>
      </c>
      <c r="P490" s="84">
        <v>1</v>
      </c>
      <c r="Q490" s="84">
        <v>1</v>
      </c>
      <c r="R490" s="84">
        <v>1</v>
      </c>
      <c r="S490" s="84">
        <v>1</v>
      </c>
      <c r="T490" s="84">
        <v>1</v>
      </c>
      <c r="U490" s="84">
        <v>1</v>
      </c>
      <c r="V490" s="84">
        <v>1</v>
      </c>
      <c r="W490" s="84">
        <v>1</v>
      </c>
      <c r="X490" s="84">
        <v>1</v>
      </c>
      <c r="Y490" s="84">
        <v>1</v>
      </c>
      <c r="Z490" s="132" t="str">
        <f>VLOOKUP(A490,DB_CAL_Q1_Q4!$A$4:$P$1328,13)</f>
        <v>Bomba de calor aire</v>
      </c>
      <c r="AA490" s="133" t="str">
        <f>VLOOKUP(A490,DB_ACS_Q1_Q4!$A$4:$AD$1328,13)</f>
        <v>Gas Natural</v>
      </c>
      <c r="AB490" s="134" t="str">
        <f>VLOOKUP(A490,DB_REF_Q1_Q4!$A$4:$AD$1328,13)</f>
        <v>Bomba de calor aire</v>
      </c>
      <c r="AC490" s="16"/>
      <c r="AD490" s="27"/>
      <c r="AE490" s="27"/>
      <c r="AF490" s="27"/>
      <c r="AG490" s="27"/>
      <c r="AH490" s="27">
        <v>1</v>
      </c>
      <c r="AI490" s="55"/>
    </row>
    <row r="491" spans="1:35" ht="12" customHeight="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83"/>
      <c r="N491" s="84"/>
      <c r="O491" s="84"/>
      <c r="P491" s="84">
        <v>1</v>
      </c>
      <c r="Q491" s="84"/>
      <c r="R491" s="84">
        <v>1</v>
      </c>
      <c r="S491" s="84">
        <v>1</v>
      </c>
      <c r="T491" s="84">
        <v>1</v>
      </c>
      <c r="U491" s="84"/>
      <c r="V491" s="84">
        <v>1</v>
      </c>
      <c r="W491" s="84">
        <v>1</v>
      </c>
      <c r="X491" s="84">
        <v>1</v>
      </c>
      <c r="Y491" s="84"/>
      <c r="Z491" s="132" t="str">
        <f>VLOOKUP(A491,DB_CAL_Q1_Q4!$A$4:$P$1328,13)</f>
        <v>Otros</v>
      </c>
      <c r="AA491" s="133" t="str">
        <f>VLOOKUP(A491,DB_ACS_Q1_Q4!$A$4:$AD$1328,13)</f>
        <v>Electricidad</v>
      </c>
      <c r="AB491" s="134" t="str">
        <f>VLOOKUP(A491,DB_REF_Q1_Q4!$A$4:$AD$1328,13)</f>
        <v>Ninguno</v>
      </c>
      <c r="AC491" s="16"/>
      <c r="AD491" s="27"/>
      <c r="AE491" s="27"/>
      <c r="AF491" s="27"/>
      <c r="AG491" s="27"/>
      <c r="AH491" s="27">
        <v>1</v>
      </c>
      <c r="AI491" s="55"/>
    </row>
    <row r="492" spans="1:35" ht="12" customHeight="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83"/>
      <c r="N492" s="84"/>
      <c r="O492" s="84">
        <v>1</v>
      </c>
      <c r="P492" s="84">
        <v>1</v>
      </c>
      <c r="Q492" s="84">
        <v>1</v>
      </c>
      <c r="R492" s="84"/>
      <c r="S492" s="84">
        <v>1</v>
      </c>
      <c r="T492" s="84"/>
      <c r="U492" s="84"/>
      <c r="V492" s="84"/>
      <c r="W492" s="84"/>
      <c r="X492" s="84">
        <v>1</v>
      </c>
      <c r="Y492" s="84"/>
      <c r="Z492" s="132" t="str">
        <f>VLOOKUP(A492,DB_CAL_Q1_Q4!$A$4:$P$1328,13)</f>
        <v>Gas Natural</v>
      </c>
      <c r="AA492" s="133" t="str">
        <f>VLOOKUP(A492,DB_ACS_Q1_Q4!$A$4:$AD$1328,13)</f>
        <v>Gas Natural</v>
      </c>
      <c r="AB492" s="134" t="str">
        <f>VLOOKUP(A492,DB_REF_Q1_Q4!$A$4:$AD$1328,13)</f>
        <v>Ninguno</v>
      </c>
      <c r="AC492" s="16"/>
      <c r="AD492" s="27"/>
      <c r="AE492" s="27"/>
      <c r="AF492" s="27"/>
      <c r="AG492" s="27"/>
      <c r="AH492" s="27"/>
      <c r="AI492" s="55">
        <v>1</v>
      </c>
    </row>
    <row r="493" spans="1:35" ht="12" customHeight="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83">
        <v>1</v>
      </c>
      <c r="N493" s="84">
        <v>1</v>
      </c>
      <c r="O493" s="84">
        <v>1</v>
      </c>
      <c r="P493" s="84">
        <v>1</v>
      </c>
      <c r="Q493" s="84">
        <v>1</v>
      </c>
      <c r="R493" s="84">
        <v>1</v>
      </c>
      <c r="S493" s="84"/>
      <c r="T493" s="84">
        <v>1</v>
      </c>
      <c r="U493" s="84">
        <v>1</v>
      </c>
      <c r="V493" s="84"/>
      <c r="W493" s="84">
        <v>1</v>
      </c>
      <c r="X493" s="84"/>
      <c r="Y493" s="84">
        <v>1</v>
      </c>
      <c r="Z493" s="132" t="str">
        <f>VLOOKUP(A493,DB_CAL_Q1_Q4!$A$4:$P$1328,13)</f>
        <v>Electricidad</v>
      </c>
      <c r="AA493" s="133" t="str">
        <f>VLOOKUP(A493,DB_ACS_Q1_Q4!$A$4:$AD$1328,13)</f>
        <v>Electricidad</v>
      </c>
      <c r="AB493" s="134" t="str">
        <f>VLOOKUP(A493,DB_REF_Q1_Q4!$A$4:$AD$1328,13)</f>
        <v>AC Eléctrico</v>
      </c>
      <c r="AC493" s="16"/>
      <c r="AD493" s="27"/>
      <c r="AE493" s="27"/>
      <c r="AF493" s="27"/>
      <c r="AG493" s="27"/>
      <c r="AH493" s="27"/>
      <c r="AI493" s="55">
        <v>1</v>
      </c>
    </row>
    <row r="494" spans="1:35" ht="12" customHeight="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83">
        <v>1</v>
      </c>
      <c r="N494" s="84">
        <v>1</v>
      </c>
      <c r="O494" s="84">
        <v>1</v>
      </c>
      <c r="P494" s="84">
        <v>1</v>
      </c>
      <c r="Q494" s="84">
        <v>1</v>
      </c>
      <c r="R494" s="84">
        <v>1</v>
      </c>
      <c r="S494" s="84"/>
      <c r="T494" s="84">
        <v>1</v>
      </c>
      <c r="U494" s="84">
        <v>1</v>
      </c>
      <c r="V494" s="84">
        <v>1</v>
      </c>
      <c r="W494" s="84">
        <v>1</v>
      </c>
      <c r="X494" s="84">
        <v>1</v>
      </c>
      <c r="Y494" s="84"/>
      <c r="Z494" s="132" t="str">
        <f>VLOOKUP(A494,DB_CAL_Q1_Q4!$A$4:$P$1328,13)</f>
        <v>Ninguna</v>
      </c>
      <c r="AA494" s="133" t="str">
        <f>VLOOKUP(A494,DB_ACS_Q1_Q4!$A$4:$AD$1328,13)</f>
        <v>Gas Natural</v>
      </c>
      <c r="AB494" s="134" t="str">
        <f>VLOOKUP(A494,DB_REF_Q1_Q4!$A$4:$AD$1328,13)</f>
        <v>Bomba de calor agua</v>
      </c>
      <c r="AC494" s="16">
        <v>1</v>
      </c>
      <c r="AD494" s="27"/>
      <c r="AE494" s="27"/>
      <c r="AF494" s="27"/>
      <c r="AG494" s="27"/>
      <c r="AH494" s="27"/>
      <c r="AI494" s="55"/>
    </row>
    <row r="495" spans="1:35" ht="12" customHeight="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83"/>
      <c r="N495" s="84"/>
      <c r="O495" s="84"/>
      <c r="P495" s="84">
        <v>1</v>
      </c>
      <c r="Q495" s="84"/>
      <c r="R495" s="84"/>
      <c r="S495" s="84">
        <v>1</v>
      </c>
      <c r="T495" s="84">
        <v>1</v>
      </c>
      <c r="U495" s="84"/>
      <c r="V495" s="84">
        <v>1</v>
      </c>
      <c r="W495" s="84">
        <v>1</v>
      </c>
      <c r="X495" s="84">
        <v>1</v>
      </c>
      <c r="Y495" s="84">
        <v>1</v>
      </c>
      <c r="Z495" s="132" t="str">
        <f>VLOOKUP(A495,DB_CAL_Q1_Q4!$A$4:$P$1328,13)</f>
        <v>Gasóleo</v>
      </c>
      <c r="AA495" s="133" t="str">
        <f>VLOOKUP(A495,DB_ACS_Q1_Q4!$A$4:$AD$1328,13)</f>
        <v>Gasóleo</v>
      </c>
      <c r="AB495" s="134" t="str">
        <f>VLOOKUP(A495,DB_REF_Q1_Q4!$A$4:$AD$1328,13)</f>
        <v>Ninguno</v>
      </c>
      <c r="AC495" s="16"/>
      <c r="AD495" s="27"/>
      <c r="AE495" s="27"/>
      <c r="AF495" s="27"/>
      <c r="AG495" s="27"/>
      <c r="AH495" s="27"/>
      <c r="AI495" s="55">
        <v>1</v>
      </c>
    </row>
    <row r="496" spans="1:35" ht="12" customHeight="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83"/>
      <c r="N496" s="84">
        <v>1</v>
      </c>
      <c r="O496" s="84">
        <v>1</v>
      </c>
      <c r="P496" s="84">
        <v>1</v>
      </c>
      <c r="Q496" s="84">
        <v>1</v>
      </c>
      <c r="R496" s="84"/>
      <c r="S496" s="84">
        <v>1</v>
      </c>
      <c r="T496" s="84"/>
      <c r="U496" s="84"/>
      <c r="V496" s="84"/>
      <c r="W496" s="84">
        <v>1</v>
      </c>
      <c r="X496" s="84"/>
      <c r="Y496" s="84"/>
      <c r="Z496" s="132" t="str">
        <f>VLOOKUP(A496,DB_CAL_Q1_Q4!$A$4:$P$1328,13)</f>
        <v>Biomasa</v>
      </c>
      <c r="AA496" s="133" t="str">
        <f>VLOOKUP(A496,DB_ACS_Q1_Q4!$A$4:$AD$1328,13)</f>
        <v>Electricidad</v>
      </c>
      <c r="AB496" s="134" t="str">
        <f>VLOOKUP(A496,DB_REF_Q1_Q4!$A$4:$AD$1328,13)</f>
        <v>Ninguno</v>
      </c>
      <c r="AC496" s="16"/>
      <c r="AD496" s="27"/>
      <c r="AE496" s="27"/>
      <c r="AF496" s="27"/>
      <c r="AG496" s="27"/>
      <c r="AH496" s="27"/>
      <c r="AI496" s="55">
        <v>1</v>
      </c>
    </row>
    <row r="497" spans="1:35" ht="12" customHeight="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83">
        <v>1</v>
      </c>
      <c r="N497" s="84">
        <v>1</v>
      </c>
      <c r="O497" s="84">
        <v>1</v>
      </c>
      <c r="P497" s="84">
        <v>1</v>
      </c>
      <c r="Q497" s="84">
        <v>1</v>
      </c>
      <c r="R497" s="84">
        <v>1</v>
      </c>
      <c r="S497" s="84">
        <v>1</v>
      </c>
      <c r="T497" s="84">
        <v>1</v>
      </c>
      <c r="U497" s="84">
        <v>1</v>
      </c>
      <c r="V497" s="84">
        <v>1</v>
      </c>
      <c r="W497" s="84">
        <v>1</v>
      </c>
      <c r="X497" s="84">
        <v>1</v>
      </c>
      <c r="Y497" s="84">
        <v>1</v>
      </c>
      <c r="Z497" s="132" t="str">
        <f>VLOOKUP(A497,DB_CAL_Q1_Q4!$A$4:$P$1328,13)</f>
        <v>Biomasa</v>
      </c>
      <c r="AA497" s="133" t="str">
        <f>VLOOKUP(A497,DB_ACS_Q1_Q4!$A$4:$AD$1328,13)</f>
        <v>GLP</v>
      </c>
      <c r="AB497" s="134" t="str">
        <f>VLOOKUP(A497,DB_REF_Q1_Q4!$A$4:$AD$1328,13)</f>
        <v>Ninguno</v>
      </c>
      <c r="AC497" s="16"/>
      <c r="AD497" s="27"/>
      <c r="AE497" s="27"/>
      <c r="AF497" s="27"/>
      <c r="AG497" s="27"/>
      <c r="AH497" s="27"/>
      <c r="AI497" s="55">
        <v>1</v>
      </c>
    </row>
    <row r="498" spans="1:35" ht="12" customHeight="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83">
        <v>1</v>
      </c>
      <c r="N498" s="84">
        <v>1</v>
      </c>
      <c r="O498" s="84">
        <v>1</v>
      </c>
      <c r="P498" s="84">
        <v>1</v>
      </c>
      <c r="Q498" s="84"/>
      <c r="R498" s="84"/>
      <c r="S498" s="84">
        <v>1</v>
      </c>
      <c r="T498" s="84">
        <v>1</v>
      </c>
      <c r="U498" s="84"/>
      <c r="V498" s="84"/>
      <c r="W498" s="84"/>
      <c r="X498" s="84"/>
      <c r="Y498" s="84">
        <v>1</v>
      </c>
      <c r="Z498" s="132" t="str">
        <f>VLOOKUP(A498,DB_CAL_Q1_Q4!$A$4:$P$1328,13)</f>
        <v>Bomba de calor aire</v>
      </c>
      <c r="AA498" s="133" t="str">
        <f>VLOOKUP(A498,DB_ACS_Q1_Q4!$A$4:$AD$1328,13)</f>
        <v>Electricidad</v>
      </c>
      <c r="AB498" s="134" t="str">
        <f>VLOOKUP(A498,DB_REF_Q1_Q4!$A$4:$AD$1328,13)</f>
        <v>Bomba de calor aire</v>
      </c>
      <c r="AC498" s="16"/>
      <c r="AD498" s="27"/>
      <c r="AE498" s="27"/>
      <c r="AF498" s="27"/>
      <c r="AG498" s="27"/>
      <c r="AH498" s="27"/>
      <c r="AI498" s="55">
        <v>1</v>
      </c>
    </row>
    <row r="499" spans="1:35" ht="12" customHeight="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83">
        <v>1</v>
      </c>
      <c r="N499" s="84">
        <v>1</v>
      </c>
      <c r="O499" s="84">
        <v>1</v>
      </c>
      <c r="P499" s="84">
        <v>1</v>
      </c>
      <c r="Q499" s="84">
        <v>1</v>
      </c>
      <c r="R499" s="84">
        <v>1</v>
      </c>
      <c r="S499" s="84"/>
      <c r="T499" s="84">
        <v>1</v>
      </c>
      <c r="U499" s="84">
        <v>1</v>
      </c>
      <c r="V499" s="84">
        <v>1</v>
      </c>
      <c r="W499" s="84">
        <v>1</v>
      </c>
      <c r="X499" s="84">
        <v>1</v>
      </c>
      <c r="Y499" s="84">
        <v>1</v>
      </c>
      <c r="Z499" s="132" t="str">
        <f>VLOOKUP(A499,DB_CAL_Q1_Q4!$A$4:$P$1328,13)</f>
        <v>Ninguna</v>
      </c>
      <c r="AA499" s="133" t="str">
        <f>VLOOKUP(A499,DB_ACS_Q1_Q4!$A$4:$AD$1328,13)</f>
        <v>Gas Natural</v>
      </c>
      <c r="AB499" s="134" t="str">
        <f>VLOOKUP(A499,DB_REF_Q1_Q4!$A$4:$AD$1328,13)</f>
        <v>AC Eléctrico</v>
      </c>
      <c r="AC499" s="16">
        <v>1</v>
      </c>
      <c r="AD499" s="27"/>
      <c r="AE499" s="27"/>
      <c r="AF499" s="27"/>
      <c r="AG499" s="27"/>
      <c r="AH499" s="27"/>
      <c r="AI499" s="55"/>
    </row>
    <row r="500" spans="1:35" ht="12" customHeight="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83">
        <v>1</v>
      </c>
      <c r="N500" s="84">
        <v>1</v>
      </c>
      <c r="O500" s="84">
        <v>1</v>
      </c>
      <c r="P500" s="84">
        <v>1</v>
      </c>
      <c r="Q500" s="84">
        <v>1</v>
      </c>
      <c r="R500" s="84">
        <v>1</v>
      </c>
      <c r="S500" s="84"/>
      <c r="T500" s="84">
        <v>1</v>
      </c>
      <c r="U500" s="84"/>
      <c r="V500" s="84"/>
      <c r="W500" s="84">
        <v>1</v>
      </c>
      <c r="X500" s="84">
        <v>1</v>
      </c>
      <c r="Y500" s="84">
        <v>1</v>
      </c>
      <c r="Z500" s="132" t="str">
        <f>VLOOKUP(A500,DB_CAL_Q1_Q4!$A$4:$P$1328,13)</f>
        <v>Gas Natural</v>
      </c>
      <c r="AA500" s="133" t="str">
        <f>VLOOKUP(A500,DB_ACS_Q1_Q4!$A$4:$AD$1328,13)</f>
        <v>Gas Natural</v>
      </c>
      <c r="AB500" s="134" t="str">
        <f>VLOOKUP(A500,DB_REF_Q1_Q4!$A$4:$AD$1328,13)</f>
        <v>Ninguno</v>
      </c>
      <c r="AC500" s="16">
        <v>1</v>
      </c>
      <c r="AD500" s="27"/>
      <c r="AE500" s="27"/>
      <c r="AF500" s="27"/>
      <c r="AG500" s="27"/>
      <c r="AH500" s="27"/>
      <c r="AI500" s="55"/>
    </row>
    <row r="501" spans="1:35" ht="12" customHeight="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83">
        <v>1</v>
      </c>
      <c r="N501" s="84">
        <v>1</v>
      </c>
      <c r="O501" s="84">
        <v>1</v>
      </c>
      <c r="P501" s="84">
        <v>1</v>
      </c>
      <c r="Q501" s="84"/>
      <c r="R501" s="84">
        <v>1</v>
      </c>
      <c r="S501" s="84"/>
      <c r="T501" s="84">
        <v>1</v>
      </c>
      <c r="U501" s="84"/>
      <c r="V501" s="84">
        <v>1</v>
      </c>
      <c r="W501" s="84">
        <v>1</v>
      </c>
      <c r="X501" s="84">
        <v>1</v>
      </c>
      <c r="Y501" s="84">
        <v>1</v>
      </c>
      <c r="Z501" s="132" t="str">
        <f>VLOOKUP(A501,DB_CAL_Q1_Q4!$A$4:$P$1328,13)</f>
        <v>Gasóleo</v>
      </c>
      <c r="AA501" s="133" t="str">
        <f>VLOOKUP(A501,DB_ACS_Q1_Q4!$A$4:$AD$1328,13)</f>
        <v>Gasóleo</v>
      </c>
      <c r="AB501" s="134" t="str">
        <f>VLOOKUP(A501,DB_REF_Q1_Q4!$A$4:$AD$1328,13)</f>
        <v>Ninguno</v>
      </c>
      <c r="AC501" s="16"/>
      <c r="AD501" s="27"/>
      <c r="AE501" s="27"/>
      <c r="AF501" s="27"/>
      <c r="AG501" s="27"/>
      <c r="AH501" s="27">
        <v>1</v>
      </c>
      <c r="AI501" s="55"/>
    </row>
    <row r="502" spans="1:35" ht="12" customHeight="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83">
        <v>1</v>
      </c>
      <c r="N502" s="84">
        <v>1</v>
      </c>
      <c r="O502" s="84">
        <v>1</v>
      </c>
      <c r="P502" s="84">
        <v>1</v>
      </c>
      <c r="Q502" s="84">
        <v>1</v>
      </c>
      <c r="R502" s="84">
        <v>1</v>
      </c>
      <c r="S502" s="84"/>
      <c r="T502" s="84">
        <v>1</v>
      </c>
      <c r="U502" s="84">
        <v>1</v>
      </c>
      <c r="V502" s="84">
        <v>1</v>
      </c>
      <c r="W502" s="84">
        <v>1</v>
      </c>
      <c r="X502" s="84"/>
      <c r="Y502" s="84">
        <v>1</v>
      </c>
      <c r="Z502" s="132" t="str">
        <f>VLOOKUP(A502,DB_CAL_Q1_Q4!$A$4:$P$1328,13)</f>
        <v>Gas Natural</v>
      </c>
      <c r="AA502" s="133" t="str">
        <f>VLOOKUP(A502,DB_ACS_Q1_Q4!$A$4:$AD$1328,13)</f>
        <v>Gas Natural</v>
      </c>
      <c r="AB502" s="134" t="str">
        <f>VLOOKUP(A502,DB_REF_Q1_Q4!$A$4:$AD$1328,13)</f>
        <v>Ninguno</v>
      </c>
      <c r="AC502" s="16"/>
      <c r="AD502" s="27"/>
      <c r="AE502" s="27"/>
      <c r="AF502" s="27"/>
      <c r="AG502" s="27"/>
      <c r="AH502" s="27"/>
      <c r="AI502" s="55">
        <v>1</v>
      </c>
    </row>
    <row r="503" spans="1:35" ht="12" customHeight="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83">
        <v>1</v>
      </c>
      <c r="N503" s="84">
        <v>1</v>
      </c>
      <c r="O503" s="84">
        <v>1</v>
      </c>
      <c r="P503" s="84">
        <v>1</v>
      </c>
      <c r="Q503" s="84">
        <v>1</v>
      </c>
      <c r="R503" s="84">
        <v>1</v>
      </c>
      <c r="S503" s="84"/>
      <c r="T503" s="84">
        <v>1</v>
      </c>
      <c r="U503" s="84">
        <v>1</v>
      </c>
      <c r="V503" s="84">
        <v>1</v>
      </c>
      <c r="W503" s="84">
        <v>1</v>
      </c>
      <c r="X503" s="84">
        <v>1</v>
      </c>
      <c r="Y503" s="84"/>
      <c r="Z503" s="132" t="str">
        <f>VLOOKUP(A503,DB_CAL_Q1_Q4!$A$4:$P$1328,13)</f>
        <v>Ninguna</v>
      </c>
      <c r="AA503" s="133" t="str">
        <f>VLOOKUP(A503,DB_ACS_Q1_Q4!$A$4:$AD$1328,13)</f>
        <v>Electricidad</v>
      </c>
      <c r="AB503" s="134" t="str">
        <f>VLOOKUP(A503,DB_REF_Q1_Q4!$A$4:$AD$1328,13)</f>
        <v>Bomba de calor aire</v>
      </c>
      <c r="AC503" s="16">
        <v>1</v>
      </c>
      <c r="AD503" s="27"/>
      <c r="AE503" s="27"/>
      <c r="AF503" s="27"/>
      <c r="AG503" s="27"/>
      <c r="AH503" s="27"/>
      <c r="AI503" s="55"/>
    </row>
    <row r="504" spans="1:35" ht="12" customHeight="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83">
        <v>1</v>
      </c>
      <c r="N504" s="84">
        <v>1</v>
      </c>
      <c r="O504" s="84">
        <v>1</v>
      </c>
      <c r="P504" s="84">
        <v>1</v>
      </c>
      <c r="Q504" s="84">
        <v>1</v>
      </c>
      <c r="R504" s="84">
        <v>1</v>
      </c>
      <c r="S504" s="84">
        <v>1</v>
      </c>
      <c r="T504" s="84">
        <v>1</v>
      </c>
      <c r="U504" s="84">
        <v>1</v>
      </c>
      <c r="V504" s="84">
        <v>1</v>
      </c>
      <c r="W504" s="84">
        <v>1</v>
      </c>
      <c r="X504" s="84">
        <v>1</v>
      </c>
      <c r="Y504" s="84">
        <v>1</v>
      </c>
      <c r="Z504" s="132" t="str">
        <f>VLOOKUP(A504,DB_CAL_Q1_Q4!$A$4:$P$1328,13)</f>
        <v>Bomba de calor aire</v>
      </c>
      <c r="AA504" s="133" t="str">
        <f>VLOOKUP(A504,DB_ACS_Q1_Q4!$A$4:$AD$1328,13)</f>
        <v>Electricidad</v>
      </c>
      <c r="AB504" s="134" t="str">
        <f>VLOOKUP(A504,DB_REF_Q1_Q4!$A$4:$AD$1328,13)</f>
        <v>Bomba de calor aire</v>
      </c>
      <c r="AC504" s="16"/>
      <c r="AD504" s="27"/>
      <c r="AE504" s="27"/>
      <c r="AF504" s="27"/>
      <c r="AG504" s="27"/>
      <c r="AH504" s="27"/>
      <c r="AI504" s="55">
        <v>1</v>
      </c>
    </row>
    <row r="505" spans="1:35" ht="12" customHeight="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83">
        <v>1</v>
      </c>
      <c r="N505" s="84">
        <v>1</v>
      </c>
      <c r="O505" s="84">
        <v>1</v>
      </c>
      <c r="P505" s="84">
        <v>1</v>
      </c>
      <c r="Q505" s="84">
        <v>1</v>
      </c>
      <c r="R505" s="84">
        <v>1</v>
      </c>
      <c r="S505" s="84"/>
      <c r="T505" s="84">
        <v>1</v>
      </c>
      <c r="U505" s="84">
        <v>1</v>
      </c>
      <c r="V505" s="84">
        <v>1</v>
      </c>
      <c r="W505" s="84">
        <v>1</v>
      </c>
      <c r="X505" s="84">
        <v>1</v>
      </c>
      <c r="Y505" s="84"/>
      <c r="Z505" s="132" t="str">
        <f>VLOOKUP(A505,DB_CAL_Q1_Q4!$A$4:$P$1328,13)</f>
        <v>Ninguna</v>
      </c>
      <c r="AA505" s="133" t="str">
        <f>VLOOKUP(A505,DB_ACS_Q1_Q4!$A$4:$AD$1328,13)</f>
        <v>Gas Natural</v>
      </c>
      <c r="AB505" s="134" t="str">
        <f>VLOOKUP(A505,DB_REF_Q1_Q4!$A$4:$AD$1328,13)</f>
        <v>AC Eléctrico</v>
      </c>
      <c r="AC505" s="16">
        <v>1</v>
      </c>
      <c r="AD505" s="27"/>
      <c r="AE505" s="27"/>
      <c r="AF505" s="27"/>
      <c r="AG505" s="27"/>
      <c r="AH505" s="27"/>
      <c r="AI505" s="55"/>
    </row>
    <row r="506" spans="1:35" ht="12" customHeight="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83">
        <v>1</v>
      </c>
      <c r="N506" s="84">
        <v>1</v>
      </c>
      <c r="O506" s="84">
        <v>1</v>
      </c>
      <c r="P506" s="84">
        <v>1</v>
      </c>
      <c r="Q506" s="84">
        <v>1</v>
      </c>
      <c r="R506" s="84">
        <v>1</v>
      </c>
      <c r="S506" s="84">
        <v>1</v>
      </c>
      <c r="T506" s="84">
        <v>1</v>
      </c>
      <c r="U506" s="84">
        <v>1</v>
      </c>
      <c r="V506" s="84">
        <v>1</v>
      </c>
      <c r="W506" s="84">
        <v>1</v>
      </c>
      <c r="X506" s="84">
        <v>1</v>
      </c>
      <c r="Y506" s="84"/>
      <c r="Z506" s="132" t="str">
        <f>VLOOKUP(A506,DB_CAL_Q1_Q4!$A$4:$P$1328,13)</f>
        <v>Ninguna</v>
      </c>
      <c r="AA506" s="133" t="str">
        <f>VLOOKUP(A506,DB_ACS_Q1_Q4!$A$4:$AD$1328,13)</f>
        <v>Electricidad</v>
      </c>
      <c r="AB506" s="134" t="str">
        <f>VLOOKUP(A506,DB_REF_Q1_Q4!$A$4:$AD$1328,13)</f>
        <v>Ninguno</v>
      </c>
      <c r="AC506" s="16"/>
      <c r="AD506" s="27"/>
      <c r="AE506" s="27"/>
      <c r="AF506" s="27"/>
      <c r="AG506" s="27"/>
      <c r="AH506" s="27">
        <v>1</v>
      </c>
      <c r="AI506" s="55"/>
    </row>
    <row r="507" spans="1:35" ht="12" customHeight="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83">
        <v>1</v>
      </c>
      <c r="N507" s="84">
        <v>1</v>
      </c>
      <c r="O507" s="84">
        <v>1</v>
      </c>
      <c r="P507" s="84">
        <v>1</v>
      </c>
      <c r="Q507" s="84">
        <v>1</v>
      </c>
      <c r="R507" s="84">
        <v>1</v>
      </c>
      <c r="S507" s="84">
        <v>1</v>
      </c>
      <c r="T507" s="84">
        <v>1</v>
      </c>
      <c r="U507" s="84">
        <v>1</v>
      </c>
      <c r="V507" s="84">
        <v>1</v>
      </c>
      <c r="W507" s="84">
        <v>1</v>
      </c>
      <c r="X507" s="84"/>
      <c r="Y507" s="84"/>
      <c r="Z507" s="132" t="str">
        <f>VLOOKUP(A507,DB_CAL_Q1_Q4!$A$4:$P$1328,13)</f>
        <v>Electricidad</v>
      </c>
      <c r="AA507" s="133" t="str">
        <f>VLOOKUP(A507,DB_ACS_Q1_Q4!$A$4:$AD$1328,13)</f>
        <v>Electricidad</v>
      </c>
      <c r="AB507" s="134" t="str">
        <f>VLOOKUP(A507,DB_REF_Q1_Q4!$A$4:$AD$1328,13)</f>
        <v>Bomba de calor aire</v>
      </c>
      <c r="AC507" s="16"/>
      <c r="AD507" s="27"/>
      <c r="AE507" s="27"/>
      <c r="AF507" s="27"/>
      <c r="AG507" s="27"/>
      <c r="AH507" s="27"/>
      <c r="AI507" s="55">
        <v>1</v>
      </c>
    </row>
    <row r="508" spans="1:35" ht="12" customHeight="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83">
        <v>1</v>
      </c>
      <c r="N508" s="84">
        <v>1</v>
      </c>
      <c r="O508" s="84">
        <v>1</v>
      </c>
      <c r="P508" s="84">
        <v>1</v>
      </c>
      <c r="Q508" s="84">
        <v>1</v>
      </c>
      <c r="R508" s="84">
        <v>1</v>
      </c>
      <c r="S508" s="84">
        <v>1</v>
      </c>
      <c r="T508" s="84">
        <v>1</v>
      </c>
      <c r="U508" s="84">
        <v>1</v>
      </c>
      <c r="V508" s="84">
        <v>1</v>
      </c>
      <c r="W508" s="84">
        <v>1</v>
      </c>
      <c r="X508" s="84">
        <v>1</v>
      </c>
      <c r="Y508" s="84">
        <v>1</v>
      </c>
      <c r="Z508" s="132" t="str">
        <f>VLOOKUP(A508,DB_CAL_Q1_Q4!$A$4:$P$1328,13)</f>
        <v>Gasóleo</v>
      </c>
      <c r="AA508" s="133" t="str">
        <f>VLOOKUP(A508,DB_ACS_Q1_Q4!$A$4:$AD$1328,13)</f>
        <v>Gasóleo</v>
      </c>
      <c r="AB508" s="134" t="str">
        <f>VLOOKUP(A508,DB_REF_Q1_Q4!$A$4:$AD$1328,13)</f>
        <v>Ninguno</v>
      </c>
      <c r="AC508" s="16"/>
      <c r="AD508" s="27">
        <v>1</v>
      </c>
      <c r="AE508" s="27"/>
      <c r="AF508" s="27"/>
      <c r="AG508" s="27"/>
      <c r="AH508" s="27"/>
      <c r="AI508" s="55"/>
    </row>
    <row r="509" spans="1:35" ht="12" customHeight="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83">
        <v>1</v>
      </c>
      <c r="N509" s="84">
        <v>1</v>
      </c>
      <c r="O509" s="84">
        <v>1</v>
      </c>
      <c r="P509" s="84">
        <v>1</v>
      </c>
      <c r="Q509" s="84">
        <v>1</v>
      </c>
      <c r="R509" s="84">
        <v>1</v>
      </c>
      <c r="S509" s="84">
        <v>1</v>
      </c>
      <c r="T509" s="84">
        <v>1</v>
      </c>
      <c r="U509" s="84">
        <v>1</v>
      </c>
      <c r="V509" s="84">
        <v>1</v>
      </c>
      <c r="W509" s="84">
        <v>1</v>
      </c>
      <c r="X509" s="84">
        <v>1</v>
      </c>
      <c r="Y509" s="84"/>
      <c r="Z509" s="132" t="str">
        <f>VLOOKUP(A509,DB_CAL_Q1_Q4!$A$4:$P$1328,13)</f>
        <v>Bomba de calor aire</v>
      </c>
      <c r="AA509" s="133" t="str">
        <f>VLOOKUP(A509,DB_ACS_Q1_Q4!$A$4:$AD$1328,13)</f>
        <v>Electricidad</v>
      </c>
      <c r="AB509" s="134" t="str">
        <f>VLOOKUP(A509,DB_REF_Q1_Q4!$A$4:$AD$1328,13)</f>
        <v>Bomba de calor aire</v>
      </c>
      <c r="AC509" s="16"/>
      <c r="AD509" s="27"/>
      <c r="AE509" s="27"/>
      <c r="AF509" s="27"/>
      <c r="AG509" s="27"/>
      <c r="AH509" s="27">
        <v>1</v>
      </c>
      <c r="AI509" s="55"/>
    </row>
    <row r="510" spans="1:35" ht="12" customHeight="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83">
        <v>1</v>
      </c>
      <c r="N510" s="84">
        <v>1</v>
      </c>
      <c r="O510" s="84">
        <v>1</v>
      </c>
      <c r="P510" s="84">
        <v>1</v>
      </c>
      <c r="Q510" s="84">
        <v>1</v>
      </c>
      <c r="R510" s="84">
        <v>1</v>
      </c>
      <c r="S510" s="84"/>
      <c r="T510" s="84">
        <v>1</v>
      </c>
      <c r="U510" s="84">
        <v>1</v>
      </c>
      <c r="V510" s="84">
        <v>1</v>
      </c>
      <c r="W510" s="84">
        <v>1</v>
      </c>
      <c r="X510" s="84">
        <v>1</v>
      </c>
      <c r="Y510" s="84"/>
      <c r="Z510" s="132" t="str">
        <f>VLOOKUP(A510,DB_CAL_Q1_Q4!$A$4:$P$1328,13)</f>
        <v>Gasóleo</v>
      </c>
      <c r="AA510" s="133" t="str">
        <f>VLOOKUP(A510,DB_ACS_Q1_Q4!$A$4:$AD$1328,13)</f>
        <v>Gasóleo</v>
      </c>
      <c r="AB510" s="134" t="str">
        <f>VLOOKUP(A510,DB_REF_Q1_Q4!$A$4:$AD$1328,13)</f>
        <v>Ninguno</v>
      </c>
      <c r="AC510" s="16">
        <v>1</v>
      </c>
      <c r="AD510" s="27"/>
      <c r="AE510" s="27"/>
      <c r="AF510" s="27"/>
      <c r="AG510" s="27"/>
      <c r="AH510" s="27"/>
      <c r="AI510" s="55"/>
    </row>
    <row r="511" spans="1:35" ht="12" customHeight="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83">
        <v>1</v>
      </c>
      <c r="N511" s="84">
        <v>1</v>
      </c>
      <c r="O511" s="84">
        <v>1</v>
      </c>
      <c r="P511" s="84">
        <v>1</v>
      </c>
      <c r="Q511" s="84">
        <v>1</v>
      </c>
      <c r="R511" s="84">
        <v>1</v>
      </c>
      <c r="S511" s="84"/>
      <c r="T511" s="84">
        <v>1</v>
      </c>
      <c r="U511" s="84">
        <v>1</v>
      </c>
      <c r="V511" s="84"/>
      <c r="W511" s="84">
        <v>1</v>
      </c>
      <c r="X511" s="84">
        <v>1</v>
      </c>
      <c r="Y511" s="84"/>
      <c r="Z511" s="132" t="str">
        <f>VLOOKUP(A511,DB_CAL_Q1_Q4!$A$4:$P$1328,13)</f>
        <v>Electricidad</v>
      </c>
      <c r="AA511" s="133" t="str">
        <f>VLOOKUP(A511,DB_ACS_Q1_Q4!$A$4:$AD$1328,13)</f>
        <v>GLP</v>
      </c>
      <c r="AB511" s="134" t="str">
        <f>VLOOKUP(A511,DB_REF_Q1_Q4!$A$4:$AD$1328,13)</f>
        <v>Bomba de calor aire</v>
      </c>
      <c r="AC511" s="16">
        <v>1</v>
      </c>
      <c r="AD511" s="27"/>
      <c r="AE511" s="27"/>
      <c r="AF511" s="27"/>
      <c r="AG511" s="27"/>
      <c r="AH511" s="27"/>
      <c r="AI511" s="55"/>
    </row>
    <row r="512" spans="1:35" ht="12" customHeight="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83">
        <v>1</v>
      </c>
      <c r="N512" s="84">
        <v>1</v>
      </c>
      <c r="O512" s="84">
        <v>1</v>
      </c>
      <c r="P512" s="84">
        <v>1</v>
      </c>
      <c r="Q512" s="84">
        <v>1</v>
      </c>
      <c r="R512" s="84">
        <v>1</v>
      </c>
      <c r="S512" s="84"/>
      <c r="T512" s="84">
        <v>1</v>
      </c>
      <c r="U512" s="84">
        <v>1</v>
      </c>
      <c r="V512" s="84">
        <v>1</v>
      </c>
      <c r="W512" s="84">
        <v>1</v>
      </c>
      <c r="X512" s="84">
        <v>1</v>
      </c>
      <c r="Y512" s="84">
        <v>1</v>
      </c>
      <c r="Z512" s="132" t="str">
        <f>VLOOKUP(A512,DB_CAL_Q1_Q4!$A$4:$P$1328,13)</f>
        <v>Electricidad</v>
      </c>
      <c r="AA512" s="133" t="str">
        <f>VLOOKUP(A512,DB_ACS_Q1_Q4!$A$4:$AD$1328,13)</f>
        <v>GLP</v>
      </c>
      <c r="AB512" s="134" t="str">
        <f>VLOOKUP(A512,DB_REF_Q1_Q4!$A$4:$AD$1328,13)</f>
        <v>Ninguno</v>
      </c>
      <c r="AC512" s="16">
        <v>1</v>
      </c>
      <c r="AD512" s="27"/>
      <c r="AE512" s="27"/>
      <c r="AF512" s="27"/>
      <c r="AG512" s="27"/>
      <c r="AH512" s="27"/>
      <c r="AI512" s="55"/>
    </row>
    <row r="513" spans="1:35" ht="12" customHeight="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83">
        <v>1</v>
      </c>
      <c r="N513" s="84">
        <v>1</v>
      </c>
      <c r="O513" s="84">
        <v>1</v>
      </c>
      <c r="P513" s="84">
        <v>1</v>
      </c>
      <c r="Q513" s="84"/>
      <c r="R513" s="84">
        <v>1</v>
      </c>
      <c r="S513" s="84">
        <v>1</v>
      </c>
      <c r="T513" s="84">
        <v>1</v>
      </c>
      <c r="U513" s="84">
        <v>1</v>
      </c>
      <c r="V513" s="84"/>
      <c r="W513" s="84"/>
      <c r="X513" s="84"/>
      <c r="Y513" s="84"/>
      <c r="Z513" s="132" t="str">
        <f>VLOOKUP(A513,DB_CAL_Q1_Q4!$A$4:$P$1328,13)</f>
        <v>Electricidad</v>
      </c>
      <c r="AA513" s="133" t="str">
        <f>VLOOKUP(A513,DB_ACS_Q1_Q4!$A$4:$AD$1328,13)</f>
        <v>GLP</v>
      </c>
      <c r="AB513" s="134" t="str">
        <f>VLOOKUP(A513,DB_REF_Q1_Q4!$A$4:$AD$1328,13)</f>
        <v>Ninguno</v>
      </c>
      <c r="AC513" s="16"/>
      <c r="AD513" s="27"/>
      <c r="AE513" s="27"/>
      <c r="AF513" s="27"/>
      <c r="AG513" s="27"/>
      <c r="AH513" s="27"/>
      <c r="AI513" s="55">
        <v>1</v>
      </c>
    </row>
    <row r="514" spans="1:35" ht="12" customHeight="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83"/>
      <c r="N514" s="84"/>
      <c r="O514" s="84">
        <v>1</v>
      </c>
      <c r="P514" s="84">
        <v>1</v>
      </c>
      <c r="Q514" s="84"/>
      <c r="R514" s="84"/>
      <c r="S514" s="84">
        <v>1</v>
      </c>
      <c r="T514" s="84">
        <v>1</v>
      </c>
      <c r="U514" s="84"/>
      <c r="V514" s="84">
        <v>1</v>
      </c>
      <c r="W514" s="84">
        <v>1</v>
      </c>
      <c r="X514" s="84"/>
      <c r="Y514" s="84">
        <v>1</v>
      </c>
      <c r="Z514" s="132" t="str">
        <f>VLOOKUP(A514,DB_CAL_Q1_Q4!$A$4:$P$1328,13)</f>
        <v>Electricidad</v>
      </c>
      <c r="AA514" s="133" t="str">
        <f>VLOOKUP(A514,DB_ACS_Q1_Q4!$A$4:$AD$1328,13)</f>
        <v>Electricidad</v>
      </c>
      <c r="AB514" s="134" t="str">
        <f>VLOOKUP(A514,DB_REF_Q1_Q4!$A$4:$AD$1328,13)</f>
        <v>Bomba de calor aire</v>
      </c>
      <c r="AC514" s="16"/>
      <c r="AD514" s="27"/>
      <c r="AE514" s="27"/>
      <c r="AF514" s="27"/>
      <c r="AG514" s="27"/>
      <c r="AH514" s="27"/>
      <c r="AI514" s="55">
        <v>1</v>
      </c>
    </row>
    <row r="515" spans="1:35" ht="12" customHeight="1">
      <c r="A515" s="10">
        <v>511</v>
      </c>
      <c r="B515" s="98" t="s">
        <v>265</v>
      </c>
      <c r="C515" s="98" t="s">
        <v>264</v>
      </c>
      <c r="D515" s="11" t="s">
        <v>52</v>
      </c>
      <c r="E515" s="11" t="s">
        <v>304</v>
      </c>
      <c r="F515" s="12" t="s">
        <v>49</v>
      </c>
      <c r="G515" s="11" t="s">
        <v>511</v>
      </c>
      <c r="H515" s="12" t="s">
        <v>308</v>
      </c>
      <c r="I515" s="11" t="s">
        <v>507</v>
      </c>
      <c r="J515" s="12" t="str">
        <f t="shared" ref="J515:J524" si="22">"≥17h"</f>
        <v>≥17h</v>
      </c>
      <c r="K515" s="12" t="s">
        <v>512</v>
      </c>
      <c r="L515" s="69" t="s">
        <v>519</v>
      </c>
      <c r="M515" s="83">
        <v>1</v>
      </c>
      <c r="N515" s="84"/>
      <c r="O515" s="84">
        <v>1</v>
      </c>
      <c r="P515" s="84">
        <v>1</v>
      </c>
      <c r="Q515" s="84">
        <v>1</v>
      </c>
      <c r="R515" s="84">
        <v>1</v>
      </c>
      <c r="S515" s="84"/>
      <c r="T515" s="84">
        <v>1</v>
      </c>
      <c r="U515" s="84"/>
      <c r="V515" s="84"/>
      <c r="W515" s="84">
        <v>1</v>
      </c>
      <c r="X515" s="84">
        <v>1</v>
      </c>
      <c r="Y515" s="84"/>
      <c r="Z515" s="132" t="str">
        <f>VLOOKUP(A515,DB_CAL_Q1_Q4!$A$4:$P$1328,13)</f>
        <v>Gasóleo</v>
      </c>
      <c r="AA515" s="133" t="str">
        <f>VLOOKUP(A515,DB_ACS_Q1_Q4!$A$4:$AD$1328,13)</f>
        <v>Gasóleo</v>
      </c>
      <c r="AB515" s="134" t="str">
        <f>VLOOKUP(A515,DB_REF_Q1_Q4!$A$4:$AD$1328,13)</f>
        <v>Ninguno</v>
      </c>
      <c r="AC515" s="16"/>
      <c r="AD515" s="27"/>
      <c r="AE515" s="27"/>
      <c r="AF515" s="27"/>
      <c r="AG515" s="27"/>
      <c r="AH515" s="27"/>
      <c r="AI515" s="55">
        <v>1</v>
      </c>
    </row>
    <row r="516" spans="1:35" ht="12" customHeight="1">
      <c r="A516" s="10">
        <v>512</v>
      </c>
      <c r="B516" s="98" t="s">
        <v>228</v>
      </c>
      <c r="C516" s="98" t="s">
        <v>69</v>
      </c>
      <c r="D516" s="11" t="s">
        <v>52</v>
      </c>
      <c r="E516" s="11" t="s">
        <v>304</v>
      </c>
      <c r="F516" s="12" t="s">
        <v>49</v>
      </c>
      <c r="G516" s="11" t="s">
        <v>511</v>
      </c>
      <c r="H516" s="12" t="s">
        <v>307</v>
      </c>
      <c r="I516" s="11" t="s">
        <v>504</v>
      </c>
      <c r="J516" s="12" t="str">
        <f t="shared" si="22"/>
        <v>≥17h</v>
      </c>
      <c r="K516" s="12" t="s">
        <v>47</v>
      </c>
      <c r="L516" s="69" t="s">
        <v>518</v>
      </c>
      <c r="M516" s="83">
        <v>1</v>
      </c>
      <c r="N516" s="84">
        <v>1</v>
      </c>
      <c r="O516" s="84">
        <v>1</v>
      </c>
      <c r="P516" s="84">
        <v>1</v>
      </c>
      <c r="Q516" s="84">
        <v>1</v>
      </c>
      <c r="R516" s="84">
        <v>1</v>
      </c>
      <c r="S516" s="84">
        <v>1</v>
      </c>
      <c r="T516" s="84">
        <v>1</v>
      </c>
      <c r="U516" s="84">
        <v>1</v>
      </c>
      <c r="V516" s="84">
        <v>1</v>
      </c>
      <c r="W516" s="84">
        <v>1</v>
      </c>
      <c r="X516" s="84">
        <v>1</v>
      </c>
      <c r="Y516" s="84">
        <v>1</v>
      </c>
      <c r="Z516" s="132" t="str">
        <f>VLOOKUP(A516,DB_CAL_Q1_Q4!$A$4:$P$1328,13)</f>
        <v>Bomba de calor aire</v>
      </c>
      <c r="AA516" s="133" t="str">
        <f>VLOOKUP(A516,DB_ACS_Q1_Q4!$A$4:$AD$1328,13)</f>
        <v>Electricidad</v>
      </c>
      <c r="AB516" s="134" t="str">
        <f>VLOOKUP(A516,DB_REF_Q1_Q4!$A$4:$AD$1328,13)</f>
        <v>Bomba de calor aire</v>
      </c>
      <c r="AC516" s="16"/>
      <c r="AD516" s="27"/>
      <c r="AE516" s="27"/>
      <c r="AF516" s="27"/>
      <c r="AG516" s="27"/>
      <c r="AH516" s="27">
        <v>1</v>
      </c>
      <c r="AI516" s="55"/>
    </row>
    <row r="517" spans="1:35" ht="12" customHeight="1">
      <c r="A517" s="10">
        <v>513</v>
      </c>
      <c r="B517" s="98" t="s">
        <v>148</v>
      </c>
      <c r="C517" s="98" t="s">
        <v>79</v>
      </c>
      <c r="D517" s="11" t="s">
        <v>51</v>
      </c>
      <c r="E517" s="11" t="s">
        <v>303</v>
      </c>
      <c r="F517" s="12" t="s">
        <v>49</v>
      </c>
      <c r="G517" s="11" t="s">
        <v>511</v>
      </c>
      <c r="H517" s="12" t="s">
        <v>308</v>
      </c>
      <c r="I517" s="103" t="s">
        <v>505</v>
      </c>
      <c r="J517" s="12" t="str">
        <f t="shared" si="22"/>
        <v>≥17h</v>
      </c>
      <c r="K517" s="12" t="s">
        <v>47</v>
      </c>
      <c r="L517" s="69" t="s">
        <v>520</v>
      </c>
      <c r="M517" s="83">
        <v>1</v>
      </c>
      <c r="N517" s="84"/>
      <c r="O517" s="84"/>
      <c r="P517" s="84">
        <v>1</v>
      </c>
      <c r="Q517" s="84">
        <v>1</v>
      </c>
      <c r="R517" s="84"/>
      <c r="S517" s="84">
        <v>1</v>
      </c>
      <c r="T517" s="84"/>
      <c r="U517" s="84"/>
      <c r="V517" s="84"/>
      <c r="W517" s="84">
        <v>1</v>
      </c>
      <c r="X517" s="84">
        <v>1</v>
      </c>
      <c r="Y517" s="84">
        <v>1</v>
      </c>
      <c r="Z517" s="132" t="str">
        <f>VLOOKUP(A517,DB_CAL_Q1_Q4!$A$4:$P$1328,13)</f>
        <v>Gasóleo</v>
      </c>
      <c r="AA517" s="133" t="str">
        <f>VLOOKUP(A517,DB_ACS_Q1_Q4!$A$4:$AD$1328,13)</f>
        <v>Gasóleo</v>
      </c>
      <c r="AB517" s="134" t="str">
        <f>VLOOKUP(A517,DB_REF_Q1_Q4!$A$4:$AD$1328,13)</f>
        <v>Ninguno</v>
      </c>
      <c r="AC517" s="16"/>
      <c r="AD517" s="27"/>
      <c r="AE517" s="27"/>
      <c r="AF517" s="27"/>
      <c r="AG517" s="27"/>
      <c r="AH517" s="27"/>
      <c r="AI517" s="55">
        <v>1</v>
      </c>
    </row>
    <row r="518" spans="1:35" ht="12" customHeight="1">
      <c r="A518" s="10">
        <v>514</v>
      </c>
      <c r="B518" s="98" t="s">
        <v>83</v>
      </c>
      <c r="C518" s="98" t="s">
        <v>83</v>
      </c>
      <c r="D518" s="11" t="s">
        <v>52</v>
      </c>
      <c r="E518" s="11" t="s">
        <v>303</v>
      </c>
      <c r="F518" s="12" t="s">
        <v>48</v>
      </c>
      <c r="G518" s="12" t="s">
        <v>510</v>
      </c>
      <c r="H518" s="12" t="s">
        <v>306</v>
      </c>
      <c r="I518" s="103" t="s">
        <v>505</v>
      </c>
      <c r="J518" s="12" t="str">
        <f t="shared" si="22"/>
        <v>≥17h</v>
      </c>
      <c r="K518" s="12" t="s">
        <v>513</v>
      </c>
      <c r="L518" s="69" t="s">
        <v>518</v>
      </c>
      <c r="M518" s="83">
        <v>1</v>
      </c>
      <c r="N518" s="84">
        <v>1</v>
      </c>
      <c r="O518" s="84">
        <v>1</v>
      </c>
      <c r="P518" s="84">
        <v>1</v>
      </c>
      <c r="Q518" s="84">
        <v>1</v>
      </c>
      <c r="R518" s="84">
        <v>1</v>
      </c>
      <c r="S518" s="84">
        <v>1</v>
      </c>
      <c r="T518" s="84">
        <v>1</v>
      </c>
      <c r="U518" s="84">
        <v>1</v>
      </c>
      <c r="V518" s="84">
        <v>1</v>
      </c>
      <c r="W518" s="84">
        <v>1</v>
      </c>
      <c r="X518" s="84">
        <v>1</v>
      </c>
      <c r="Y518" s="84">
        <v>1</v>
      </c>
      <c r="Z518" s="132" t="str">
        <f>VLOOKUP(A518,DB_CAL_Q1_Q4!$A$4:$P$1328,13)</f>
        <v>Bomba de calor aire</v>
      </c>
      <c r="AA518" s="133" t="str">
        <f>VLOOKUP(A518,DB_ACS_Q1_Q4!$A$4:$AD$1328,13)</f>
        <v>Solar Térmica</v>
      </c>
      <c r="AB518" s="134" t="str">
        <f>VLOOKUP(A518,DB_REF_Q1_Q4!$A$4:$AD$1328,13)</f>
        <v>Bomba de calor aire</v>
      </c>
      <c r="AC518" s="16"/>
      <c r="AD518" s="27"/>
      <c r="AE518" s="27"/>
      <c r="AF518" s="27"/>
      <c r="AG518" s="27"/>
      <c r="AH518" s="27"/>
      <c r="AI518" s="55">
        <v>1</v>
      </c>
    </row>
    <row r="519" spans="1:35" ht="12" customHeight="1">
      <c r="A519" s="10">
        <v>515</v>
      </c>
      <c r="B519" s="98" t="s">
        <v>265</v>
      </c>
      <c r="C519" s="98" t="s">
        <v>264</v>
      </c>
      <c r="D519" s="11" t="s">
        <v>52</v>
      </c>
      <c r="E519" s="11" t="s">
        <v>304</v>
      </c>
      <c r="F519" s="12" t="s">
        <v>49</v>
      </c>
      <c r="G519" s="11" t="s">
        <v>511</v>
      </c>
      <c r="H519" s="12" t="s">
        <v>307</v>
      </c>
      <c r="I519" s="11" t="s">
        <v>504</v>
      </c>
      <c r="J519" s="12" t="str">
        <f t="shared" si="22"/>
        <v>≥17h</v>
      </c>
      <c r="K519" s="12" t="s">
        <v>512</v>
      </c>
      <c r="L519" s="69" t="s">
        <v>519</v>
      </c>
      <c r="M519" s="83"/>
      <c r="N519" s="84"/>
      <c r="O519" s="84">
        <v>1</v>
      </c>
      <c r="P519" s="84">
        <v>1</v>
      </c>
      <c r="Q519" s="84"/>
      <c r="R519" s="84"/>
      <c r="S519" s="84"/>
      <c r="T519" s="84"/>
      <c r="U519" s="84"/>
      <c r="V519" s="84"/>
      <c r="W519" s="84"/>
      <c r="X519" s="84">
        <v>1</v>
      </c>
      <c r="Y519" s="84"/>
      <c r="Z519" s="132" t="str">
        <f>VLOOKUP(A519,DB_CAL_Q1_Q4!$A$4:$P$1328,13)</f>
        <v>Gasóleo</v>
      </c>
      <c r="AA519" s="133" t="str">
        <f>VLOOKUP(A519,DB_ACS_Q1_Q4!$A$4:$AD$1328,13)</f>
        <v>Gasóleo</v>
      </c>
      <c r="AB519" s="134" t="str">
        <f>VLOOKUP(A519,DB_REF_Q1_Q4!$A$4:$AD$1328,13)</f>
        <v>Ninguno</v>
      </c>
      <c r="AC519" s="16"/>
      <c r="AD519" s="27"/>
      <c r="AE519" s="27"/>
      <c r="AF519" s="27"/>
      <c r="AG519" s="27"/>
      <c r="AH519" s="27"/>
      <c r="AI519" s="55">
        <v>1</v>
      </c>
    </row>
    <row r="520" spans="1:35" ht="12" customHeight="1">
      <c r="A520" s="10">
        <v>516</v>
      </c>
      <c r="B520" s="98" t="s">
        <v>228</v>
      </c>
      <c r="C520" s="98" t="s">
        <v>69</v>
      </c>
      <c r="D520" s="11" t="s">
        <v>51</v>
      </c>
      <c r="E520" s="11" t="s">
        <v>304</v>
      </c>
      <c r="F520" s="12" t="s">
        <v>48</v>
      </c>
      <c r="G520" s="11" t="s">
        <v>511</v>
      </c>
      <c r="H520" s="12" t="s">
        <v>308</v>
      </c>
      <c r="I520" s="11" t="s">
        <v>507</v>
      </c>
      <c r="J520" s="12" t="str">
        <f t="shared" si="22"/>
        <v>≥17h</v>
      </c>
      <c r="K520" s="12" t="s">
        <v>513</v>
      </c>
      <c r="L520" s="69" t="s">
        <v>518</v>
      </c>
      <c r="M520" s="83">
        <v>1</v>
      </c>
      <c r="N520" s="84">
        <v>1</v>
      </c>
      <c r="O520" s="84">
        <v>1</v>
      </c>
      <c r="P520" s="84">
        <v>1</v>
      </c>
      <c r="Q520" s="84">
        <v>1</v>
      </c>
      <c r="R520" s="84">
        <v>1</v>
      </c>
      <c r="S520" s="84">
        <v>1</v>
      </c>
      <c r="T520" s="84">
        <v>1</v>
      </c>
      <c r="U520" s="84">
        <v>1</v>
      </c>
      <c r="V520" s="84"/>
      <c r="W520" s="84">
        <v>1</v>
      </c>
      <c r="X520" s="84"/>
      <c r="Y520" s="84"/>
      <c r="Z520" s="132" t="str">
        <f>VLOOKUP(A520,DB_CAL_Q1_Q4!$A$4:$P$1328,13)</f>
        <v>Bomba de calor aire</v>
      </c>
      <c r="AA520" s="133" t="str">
        <f>VLOOKUP(A520,DB_ACS_Q1_Q4!$A$4:$AD$1328,13)</f>
        <v>Electricidad</v>
      </c>
      <c r="AB520" s="134" t="str">
        <f>VLOOKUP(A520,DB_REF_Q1_Q4!$A$4:$AD$1328,13)</f>
        <v>Bomba de calor aire</v>
      </c>
      <c r="AC520" s="16">
        <v>1</v>
      </c>
      <c r="AD520" s="27"/>
      <c r="AE520" s="27"/>
      <c r="AF520" s="27"/>
      <c r="AG520" s="27"/>
      <c r="AH520" s="27"/>
      <c r="AI520" s="55"/>
    </row>
    <row r="521" spans="1:35" ht="12" customHeight="1">
      <c r="A521" s="10">
        <v>517</v>
      </c>
      <c r="B521" s="98" t="s">
        <v>149</v>
      </c>
      <c r="C521" s="98" t="s">
        <v>79</v>
      </c>
      <c r="D521" s="11" t="s">
        <v>25</v>
      </c>
      <c r="E521" s="11" t="s">
        <v>304</v>
      </c>
      <c r="F521" s="12" t="s">
        <v>50</v>
      </c>
      <c r="G521" s="11" t="s">
        <v>511</v>
      </c>
      <c r="H521" s="12" t="s">
        <v>308</v>
      </c>
      <c r="I521" s="11" t="s">
        <v>507</v>
      </c>
      <c r="J521" s="12" t="str">
        <f t="shared" si="22"/>
        <v>≥17h</v>
      </c>
      <c r="K521" s="12" t="s">
        <v>47</v>
      </c>
      <c r="L521" s="69" t="s">
        <v>520</v>
      </c>
      <c r="M521" s="83">
        <v>1</v>
      </c>
      <c r="N521" s="84">
        <v>1</v>
      </c>
      <c r="O521" s="84">
        <v>1</v>
      </c>
      <c r="P521" s="84">
        <v>1</v>
      </c>
      <c r="Q521" s="84">
        <v>1</v>
      </c>
      <c r="R521" s="84">
        <v>1</v>
      </c>
      <c r="S521" s="84">
        <v>1</v>
      </c>
      <c r="T521" s="84">
        <v>1</v>
      </c>
      <c r="U521" s="84">
        <v>1</v>
      </c>
      <c r="V521" s="84">
        <v>1</v>
      </c>
      <c r="W521" s="84">
        <v>1</v>
      </c>
      <c r="X521" s="84">
        <v>1</v>
      </c>
      <c r="Y521" s="84"/>
      <c r="Z521" s="132" t="str">
        <f>VLOOKUP(A521,DB_CAL_Q1_Q4!$A$4:$P$1328,13)</f>
        <v>Gasóleo</v>
      </c>
      <c r="AA521" s="133" t="str">
        <f>VLOOKUP(A521,DB_ACS_Q1_Q4!$A$4:$AD$1328,13)</f>
        <v>Gasóleo</v>
      </c>
      <c r="AB521" s="134" t="str">
        <f>VLOOKUP(A521,DB_REF_Q1_Q4!$A$4:$AD$1328,13)</f>
        <v>Ninguno</v>
      </c>
      <c r="AC521" s="16"/>
      <c r="AD521" s="27">
        <v>1</v>
      </c>
      <c r="AE521" s="27"/>
      <c r="AF521" s="27"/>
      <c r="AG521" s="27"/>
      <c r="AH521" s="27"/>
      <c r="AI521" s="55"/>
    </row>
    <row r="522" spans="1:35" ht="12" customHeight="1">
      <c r="A522" s="10">
        <v>518</v>
      </c>
      <c r="B522" s="98" t="s">
        <v>265</v>
      </c>
      <c r="C522" s="98" t="s">
        <v>264</v>
      </c>
      <c r="D522" s="11" t="s">
        <v>51</v>
      </c>
      <c r="E522" s="11" t="s">
        <v>303</v>
      </c>
      <c r="F522" s="12" t="s">
        <v>49</v>
      </c>
      <c r="G522" s="11" t="s">
        <v>511</v>
      </c>
      <c r="H522" s="12" t="s">
        <v>308</v>
      </c>
      <c r="I522" s="11" t="s">
        <v>507</v>
      </c>
      <c r="J522" s="12" t="str">
        <f t="shared" si="22"/>
        <v>≥17h</v>
      </c>
      <c r="K522" s="12" t="s">
        <v>513</v>
      </c>
      <c r="L522" s="69" t="s">
        <v>519</v>
      </c>
      <c r="M522" s="83">
        <v>1</v>
      </c>
      <c r="N522" s="84">
        <v>1</v>
      </c>
      <c r="O522" s="84">
        <v>1</v>
      </c>
      <c r="P522" s="84">
        <v>1</v>
      </c>
      <c r="Q522" s="84"/>
      <c r="R522" s="84">
        <v>1</v>
      </c>
      <c r="S522" s="84">
        <v>1</v>
      </c>
      <c r="T522" s="84">
        <v>1</v>
      </c>
      <c r="U522" s="84">
        <v>1</v>
      </c>
      <c r="V522" s="84">
        <v>1</v>
      </c>
      <c r="W522" s="84">
        <v>1</v>
      </c>
      <c r="X522" s="84"/>
      <c r="Y522" s="84">
        <v>1</v>
      </c>
      <c r="Z522" s="132" t="str">
        <f>VLOOKUP(A522,DB_CAL_Q1_Q4!$A$4:$P$1328,13)</f>
        <v>Gasóleo</v>
      </c>
      <c r="AA522" s="133" t="str">
        <f>VLOOKUP(A522,DB_ACS_Q1_Q4!$A$4:$AD$1328,13)</f>
        <v>Gasóleo</v>
      </c>
      <c r="AB522" s="134" t="str">
        <f>VLOOKUP(A522,DB_REF_Q1_Q4!$A$4:$AD$1328,13)</f>
        <v>Ninguno</v>
      </c>
      <c r="AC522" s="16">
        <v>1</v>
      </c>
      <c r="AD522" s="27"/>
      <c r="AE522" s="27"/>
      <c r="AF522" s="27"/>
      <c r="AG522" s="27"/>
      <c r="AH522" s="27"/>
      <c r="AI522" s="55"/>
    </row>
    <row r="523" spans="1:35" ht="12" customHeight="1">
      <c r="A523" s="10">
        <v>519</v>
      </c>
      <c r="B523" s="98" t="s">
        <v>126</v>
      </c>
      <c r="C523" s="98" t="s">
        <v>126</v>
      </c>
      <c r="D523" s="11" t="s">
        <v>52</v>
      </c>
      <c r="E523" s="11" t="s">
        <v>303</v>
      </c>
      <c r="F523" s="12" t="s">
        <v>49</v>
      </c>
      <c r="G523" s="12" t="s">
        <v>310</v>
      </c>
      <c r="H523" s="12" t="s">
        <v>306</v>
      </c>
      <c r="I523" s="103" t="s">
        <v>504</v>
      </c>
      <c r="J523" s="12" t="str">
        <f t="shared" si="22"/>
        <v>≥17h</v>
      </c>
      <c r="K523" s="12" t="s">
        <v>512</v>
      </c>
      <c r="L523" s="69" t="s">
        <v>518</v>
      </c>
      <c r="M523" s="83">
        <v>1</v>
      </c>
      <c r="N523" s="84">
        <v>1</v>
      </c>
      <c r="O523" s="84">
        <v>1</v>
      </c>
      <c r="P523" s="84">
        <v>1</v>
      </c>
      <c r="Q523" s="84">
        <v>1</v>
      </c>
      <c r="R523" s="84">
        <v>1</v>
      </c>
      <c r="S523" s="84">
        <v>1</v>
      </c>
      <c r="T523" s="84">
        <v>1</v>
      </c>
      <c r="U523" s="84">
        <v>1</v>
      </c>
      <c r="V523" s="84">
        <v>1</v>
      </c>
      <c r="W523" s="84">
        <v>1</v>
      </c>
      <c r="X523" s="84">
        <v>1</v>
      </c>
      <c r="Y523" s="84">
        <v>1</v>
      </c>
      <c r="Z523" s="132" t="str">
        <f>VLOOKUP(A523,DB_CAL_Q1_Q4!$A$4:$P$1328,13)</f>
        <v>Electricidad</v>
      </c>
      <c r="AA523" s="133" t="str">
        <f>VLOOKUP(A523,DB_ACS_Q1_Q4!$A$4:$AD$1328,13)</f>
        <v>Gas Natural</v>
      </c>
      <c r="AB523" s="134" t="str">
        <f>VLOOKUP(A523,DB_REF_Q1_Q4!$A$4:$AD$1328,13)</f>
        <v>Ninguno</v>
      </c>
      <c r="AC523" s="16"/>
      <c r="AD523" s="27"/>
      <c r="AE523" s="27"/>
      <c r="AF523" s="27"/>
      <c r="AG523" s="27"/>
      <c r="AH523" s="27"/>
      <c r="AI523" s="55">
        <v>1</v>
      </c>
    </row>
    <row r="524" spans="1:35" ht="12" customHeight="1">
      <c r="A524" s="10">
        <v>520</v>
      </c>
      <c r="B524" s="98" t="s">
        <v>150</v>
      </c>
      <c r="C524" s="98" t="s">
        <v>79</v>
      </c>
      <c r="D524" s="11" t="s">
        <v>25</v>
      </c>
      <c r="E524" s="11" t="s">
        <v>304</v>
      </c>
      <c r="F524" s="12" t="s">
        <v>49</v>
      </c>
      <c r="G524" s="11" t="s">
        <v>511</v>
      </c>
      <c r="H524" s="12" t="s">
        <v>307</v>
      </c>
      <c r="I524" s="103" t="s">
        <v>505</v>
      </c>
      <c r="J524" s="12" t="str">
        <f t="shared" si="22"/>
        <v>≥17h</v>
      </c>
      <c r="K524" s="12" t="s">
        <v>512</v>
      </c>
      <c r="L524" s="69" t="s">
        <v>520</v>
      </c>
      <c r="M524" s="83">
        <v>1</v>
      </c>
      <c r="N524" s="84">
        <v>1</v>
      </c>
      <c r="O524" s="84">
        <v>1</v>
      </c>
      <c r="P524" s="84">
        <v>1</v>
      </c>
      <c r="Q524" s="84">
        <v>1</v>
      </c>
      <c r="R524" s="84">
        <v>1</v>
      </c>
      <c r="S524" s="84">
        <v>1</v>
      </c>
      <c r="T524" s="84">
        <v>1</v>
      </c>
      <c r="U524" s="84">
        <v>1</v>
      </c>
      <c r="V524" s="84"/>
      <c r="W524" s="84"/>
      <c r="X524" s="84">
        <v>1</v>
      </c>
      <c r="Y524" s="84">
        <v>1</v>
      </c>
      <c r="Z524" s="132" t="str">
        <f>VLOOKUP(A524,DB_CAL_Q1_Q4!$A$4:$P$1328,13)</f>
        <v>Electricidad</v>
      </c>
      <c r="AA524" s="133" t="str">
        <f>VLOOKUP(A524,DB_ACS_Q1_Q4!$A$4:$AD$1328,13)</f>
        <v>GLP</v>
      </c>
      <c r="AB524" s="134" t="str">
        <f>VLOOKUP(A524,DB_REF_Q1_Q4!$A$4:$AD$1328,13)</f>
        <v>Ninguno</v>
      </c>
      <c r="AC524" s="16"/>
      <c r="AD524" s="27"/>
      <c r="AE524" s="27"/>
      <c r="AF524" s="27"/>
      <c r="AG524" s="27"/>
      <c r="AH524" s="27"/>
      <c r="AI524" s="55">
        <v>1</v>
      </c>
    </row>
    <row r="525" spans="1:35" ht="12" customHeight="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83">
        <v>1</v>
      </c>
      <c r="N525" s="84"/>
      <c r="O525" s="84">
        <v>1</v>
      </c>
      <c r="P525" s="84">
        <v>1</v>
      </c>
      <c r="Q525" s="84"/>
      <c r="R525" s="84">
        <v>1</v>
      </c>
      <c r="S525" s="84">
        <v>1</v>
      </c>
      <c r="T525" s="84">
        <v>1</v>
      </c>
      <c r="U525" s="84">
        <v>1</v>
      </c>
      <c r="V525" s="84">
        <v>1</v>
      </c>
      <c r="W525" s="84">
        <v>1</v>
      </c>
      <c r="X525" s="84"/>
      <c r="Y525" s="84">
        <v>1</v>
      </c>
      <c r="Z525" s="132" t="str">
        <f>VLOOKUP(A525,DB_CAL_Q1_Q4!$A$4:$P$1328,13)</f>
        <v>Electricidad</v>
      </c>
      <c r="AA525" s="133" t="str">
        <f>VLOOKUP(A525,DB_ACS_Q1_Q4!$A$4:$AD$1328,13)</f>
        <v>Electricidad</v>
      </c>
      <c r="AB525" s="134" t="str">
        <f>VLOOKUP(A525,DB_REF_Q1_Q4!$A$4:$AD$1328,13)</f>
        <v>AC Eléctrico</v>
      </c>
      <c r="AC525" s="16"/>
      <c r="AD525" s="27"/>
      <c r="AE525" s="27"/>
      <c r="AF525" s="27"/>
      <c r="AG525" s="27"/>
      <c r="AH525" s="27"/>
      <c r="AI525" s="55">
        <v>1</v>
      </c>
    </row>
    <row r="526" spans="1:35" ht="12" customHeight="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83">
        <v>1</v>
      </c>
      <c r="N526" s="84">
        <v>1</v>
      </c>
      <c r="O526" s="84">
        <v>1</v>
      </c>
      <c r="P526" s="84">
        <v>1</v>
      </c>
      <c r="Q526" s="84">
        <v>1</v>
      </c>
      <c r="R526" s="84">
        <v>1</v>
      </c>
      <c r="S526" s="84">
        <v>1</v>
      </c>
      <c r="T526" s="84">
        <v>1</v>
      </c>
      <c r="U526" s="84"/>
      <c r="V526" s="84">
        <v>1</v>
      </c>
      <c r="W526" s="84">
        <v>1</v>
      </c>
      <c r="X526" s="84">
        <v>1</v>
      </c>
      <c r="Y526" s="84">
        <v>1</v>
      </c>
      <c r="Z526" s="132" t="str">
        <f>VLOOKUP(A526,DB_CAL_Q1_Q4!$A$4:$P$1328,13)</f>
        <v>Otros</v>
      </c>
      <c r="AA526" s="133" t="str">
        <f>VLOOKUP(A526,DB_ACS_Q1_Q4!$A$4:$AD$1328,13)</f>
        <v>GLP</v>
      </c>
      <c r="AB526" s="134" t="str">
        <f>VLOOKUP(A526,DB_REF_Q1_Q4!$A$4:$AD$1328,13)</f>
        <v>Ninguno</v>
      </c>
      <c r="AC526" s="16">
        <v>1</v>
      </c>
      <c r="AD526" s="27"/>
      <c r="AE526" s="27"/>
      <c r="AF526" s="27"/>
      <c r="AG526" s="27"/>
      <c r="AH526" s="27"/>
      <c r="AI526" s="55"/>
    </row>
    <row r="527" spans="1:35" ht="12" customHeight="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83">
        <v>1</v>
      </c>
      <c r="N527" s="84">
        <v>1</v>
      </c>
      <c r="O527" s="84">
        <v>1</v>
      </c>
      <c r="P527" s="84">
        <v>1</v>
      </c>
      <c r="Q527" s="84">
        <v>1</v>
      </c>
      <c r="R527" s="84">
        <v>1</v>
      </c>
      <c r="S527" s="84">
        <v>1</v>
      </c>
      <c r="T527" s="84">
        <v>1</v>
      </c>
      <c r="U527" s="84">
        <v>1</v>
      </c>
      <c r="V527" s="84">
        <v>1</v>
      </c>
      <c r="W527" s="84">
        <v>1</v>
      </c>
      <c r="X527" s="84"/>
      <c r="Y527" s="84">
        <v>1</v>
      </c>
      <c r="Z527" s="132" t="str">
        <f>VLOOKUP(A527,DB_CAL_Q1_Q4!$A$4:$P$1328,13)</f>
        <v>Gas Natural</v>
      </c>
      <c r="AA527" s="133" t="str">
        <f>VLOOKUP(A527,DB_ACS_Q1_Q4!$A$4:$AD$1328,13)</f>
        <v>Gas Natural</v>
      </c>
      <c r="AB527" s="134" t="str">
        <f>VLOOKUP(A527,DB_REF_Q1_Q4!$A$4:$AD$1328,13)</f>
        <v>Ninguno</v>
      </c>
      <c r="AC527" s="16"/>
      <c r="AD527" s="27"/>
      <c r="AE527" s="27"/>
      <c r="AF527" s="27"/>
      <c r="AG527" s="27"/>
      <c r="AH527" s="27"/>
      <c r="AI527" s="55">
        <v>1</v>
      </c>
    </row>
    <row r="528" spans="1:35" ht="12" customHeight="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83">
        <v>1</v>
      </c>
      <c r="N528" s="84">
        <v>1</v>
      </c>
      <c r="O528" s="84">
        <v>1</v>
      </c>
      <c r="P528" s="84">
        <v>1</v>
      </c>
      <c r="Q528" s="84">
        <v>1</v>
      </c>
      <c r="R528" s="84">
        <v>1</v>
      </c>
      <c r="S528" s="84">
        <v>1</v>
      </c>
      <c r="T528" s="84">
        <v>1</v>
      </c>
      <c r="U528" s="84">
        <v>1</v>
      </c>
      <c r="V528" s="84">
        <v>1</v>
      </c>
      <c r="W528" s="84">
        <v>1</v>
      </c>
      <c r="X528" s="84">
        <v>1</v>
      </c>
      <c r="Y528" s="84">
        <v>1</v>
      </c>
      <c r="Z528" s="132" t="str">
        <f>VLOOKUP(A528,DB_CAL_Q1_Q4!$A$4:$P$1328,13)</f>
        <v>Electricidad</v>
      </c>
      <c r="AA528" s="133" t="str">
        <f>VLOOKUP(A528,DB_ACS_Q1_Q4!$A$4:$AD$1328,13)</f>
        <v>Electricidad</v>
      </c>
      <c r="AB528" s="134" t="str">
        <f>VLOOKUP(A528,DB_REF_Q1_Q4!$A$4:$AD$1328,13)</f>
        <v>Bomba de calor aire</v>
      </c>
      <c r="AC528" s="16">
        <v>1</v>
      </c>
      <c r="AD528" s="27"/>
      <c r="AE528" s="27"/>
      <c r="AF528" s="27"/>
      <c r="AG528" s="27"/>
      <c r="AH528" s="27"/>
      <c r="AI528" s="55"/>
    </row>
    <row r="529" spans="1:35" ht="12" customHeight="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83">
        <v>1</v>
      </c>
      <c r="N529" s="84">
        <v>1</v>
      </c>
      <c r="O529" s="84">
        <v>1</v>
      </c>
      <c r="P529" s="84">
        <v>1</v>
      </c>
      <c r="Q529" s="84"/>
      <c r="R529" s="84">
        <v>1</v>
      </c>
      <c r="S529" s="84"/>
      <c r="T529" s="84">
        <v>1</v>
      </c>
      <c r="U529" s="84"/>
      <c r="V529" s="84"/>
      <c r="W529" s="84">
        <v>1</v>
      </c>
      <c r="X529" s="84">
        <v>1</v>
      </c>
      <c r="Y529" s="84"/>
      <c r="Z529" s="132" t="str">
        <f>VLOOKUP(A529,DB_CAL_Q1_Q4!$A$4:$P$1328,13)</f>
        <v>Gas Natural</v>
      </c>
      <c r="AA529" s="133" t="str">
        <f>VLOOKUP(A529,DB_ACS_Q1_Q4!$A$4:$AD$1328,13)</f>
        <v>Gas Natural</v>
      </c>
      <c r="AB529" s="134" t="str">
        <f>VLOOKUP(A529,DB_REF_Q1_Q4!$A$4:$AD$1328,13)</f>
        <v>Ninguno</v>
      </c>
      <c r="AC529" s="16"/>
      <c r="AD529" s="27"/>
      <c r="AE529" s="27"/>
      <c r="AF529" s="27"/>
      <c r="AG529" s="27"/>
      <c r="AH529" s="27"/>
      <c r="AI529" s="55">
        <v>1</v>
      </c>
    </row>
    <row r="530" spans="1:35" ht="12" customHeight="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83">
        <v>1</v>
      </c>
      <c r="N530" s="84">
        <v>1</v>
      </c>
      <c r="O530" s="84">
        <v>1</v>
      </c>
      <c r="P530" s="84">
        <v>1</v>
      </c>
      <c r="Q530" s="84">
        <v>1</v>
      </c>
      <c r="R530" s="84">
        <v>1</v>
      </c>
      <c r="S530" s="84">
        <v>1</v>
      </c>
      <c r="T530" s="84">
        <v>1</v>
      </c>
      <c r="U530" s="84">
        <v>1</v>
      </c>
      <c r="V530" s="84">
        <v>1</v>
      </c>
      <c r="W530" s="84">
        <v>1</v>
      </c>
      <c r="X530" s="84">
        <v>1</v>
      </c>
      <c r="Y530" s="84">
        <v>1</v>
      </c>
      <c r="Z530" s="132" t="str">
        <f>VLOOKUP(A530,DB_CAL_Q1_Q4!$A$4:$P$1328,13)</f>
        <v>Gas Natural</v>
      </c>
      <c r="AA530" s="133" t="str">
        <f>VLOOKUP(A530,DB_ACS_Q1_Q4!$A$4:$AD$1328,13)</f>
        <v>Gas Natural</v>
      </c>
      <c r="AB530" s="134" t="str">
        <f>VLOOKUP(A530,DB_REF_Q1_Q4!$A$4:$AD$1328,13)</f>
        <v>AC Eléctrico</v>
      </c>
      <c r="AC530" s="16"/>
      <c r="AD530" s="27"/>
      <c r="AE530" s="27"/>
      <c r="AF530" s="27"/>
      <c r="AG530" s="27"/>
      <c r="AH530" s="27"/>
      <c r="AI530" s="55">
        <v>1</v>
      </c>
    </row>
    <row r="531" spans="1:35" ht="12" customHeight="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83">
        <v>1</v>
      </c>
      <c r="N531" s="84">
        <v>1</v>
      </c>
      <c r="O531" s="84">
        <v>1</v>
      </c>
      <c r="P531" s="84">
        <v>1</v>
      </c>
      <c r="Q531" s="84">
        <v>1</v>
      </c>
      <c r="R531" s="84">
        <v>1</v>
      </c>
      <c r="S531" s="84">
        <v>1</v>
      </c>
      <c r="T531" s="84">
        <v>1</v>
      </c>
      <c r="U531" s="84">
        <v>1</v>
      </c>
      <c r="V531" s="84">
        <v>1</v>
      </c>
      <c r="W531" s="84">
        <v>1</v>
      </c>
      <c r="X531" s="84">
        <v>1</v>
      </c>
      <c r="Y531" s="84">
        <v>1</v>
      </c>
      <c r="Z531" s="132" t="str">
        <f>VLOOKUP(A531,DB_CAL_Q1_Q4!$A$4:$P$1328,13)</f>
        <v>Bomba de calor aire</v>
      </c>
      <c r="AA531" s="133" t="str">
        <f>VLOOKUP(A531,DB_ACS_Q1_Q4!$A$4:$AD$1328,13)</f>
        <v>Gas Natural</v>
      </c>
      <c r="AB531" s="134" t="str">
        <f>VLOOKUP(A531,DB_REF_Q1_Q4!$A$4:$AD$1328,13)</f>
        <v>Bomba de calor aire</v>
      </c>
      <c r="AC531" s="16">
        <v>1</v>
      </c>
      <c r="AD531" s="27"/>
      <c r="AE531" s="27"/>
      <c r="AF531" s="27"/>
      <c r="AG531" s="27"/>
      <c r="AH531" s="27"/>
      <c r="AI531" s="55"/>
    </row>
    <row r="532" spans="1:35" ht="12" customHeight="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83">
        <v>1</v>
      </c>
      <c r="N532" s="84">
        <v>1</v>
      </c>
      <c r="O532" s="84">
        <v>1</v>
      </c>
      <c r="P532" s="84">
        <v>1</v>
      </c>
      <c r="Q532" s="84">
        <v>1</v>
      </c>
      <c r="R532" s="84">
        <v>1</v>
      </c>
      <c r="S532" s="84">
        <v>1</v>
      </c>
      <c r="T532" s="84">
        <v>1</v>
      </c>
      <c r="U532" s="84">
        <v>1</v>
      </c>
      <c r="V532" s="84">
        <v>1</v>
      </c>
      <c r="W532" s="84">
        <v>1</v>
      </c>
      <c r="X532" s="84">
        <v>1</v>
      </c>
      <c r="Y532" s="84"/>
      <c r="Z532" s="132" t="str">
        <f>VLOOKUP(A532,DB_CAL_Q1_Q4!$A$4:$P$1328,13)</f>
        <v>Gas Natural</v>
      </c>
      <c r="AA532" s="133" t="str">
        <f>VLOOKUP(A532,DB_ACS_Q1_Q4!$A$4:$AD$1328,13)</f>
        <v>Gas Natural</v>
      </c>
      <c r="AB532" s="134" t="str">
        <f>VLOOKUP(A532,DB_REF_Q1_Q4!$A$4:$AD$1328,13)</f>
        <v>Ninguno</v>
      </c>
      <c r="AC532" s="16"/>
      <c r="AD532" s="27"/>
      <c r="AE532" s="27"/>
      <c r="AF532" s="27"/>
      <c r="AG532" s="27"/>
      <c r="AH532" s="27"/>
      <c r="AI532" s="55">
        <v>1</v>
      </c>
    </row>
    <row r="533" spans="1:35" ht="12" customHeight="1">
      <c r="A533" s="10">
        <v>529</v>
      </c>
      <c r="B533" s="98" t="s">
        <v>125</v>
      </c>
      <c r="C533" s="98" t="s">
        <v>59</v>
      </c>
      <c r="D533" s="11" t="s">
        <v>52</v>
      </c>
      <c r="E533" s="11" t="s">
        <v>304</v>
      </c>
      <c r="F533" s="12" t="s">
        <v>48</v>
      </c>
      <c r="G533" s="12" t="s">
        <v>310</v>
      </c>
      <c r="H533" s="12" t="s">
        <v>306</v>
      </c>
      <c r="I533" s="11" t="s">
        <v>507</v>
      </c>
      <c r="J533" s="11" t="str">
        <f t="shared" ref="J533:J539" si="23">"12-16h"</f>
        <v>12-16h</v>
      </c>
      <c r="K533" s="12" t="s">
        <v>512</v>
      </c>
      <c r="L533" s="69" t="s">
        <v>518</v>
      </c>
      <c r="M533" s="83">
        <v>1</v>
      </c>
      <c r="N533" s="84">
        <v>1</v>
      </c>
      <c r="O533" s="84">
        <v>1</v>
      </c>
      <c r="P533" s="84">
        <v>1</v>
      </c>
      <c r="Q533" s="84">
        <v>1</v>
      </c>
      <c r="R533" s="84"/>
      <c r="S533" s="84"/>
      <c r="T533" s="84">
        <v>1</v>
      </c>
      <c r="U533" s="84">
        <v>1</v>
      </c>
      <c r="V533" s="84">
        <v>1</v>
      </c>
      <c r="W533" s="84">
        <v>1</v>
      </c>
      <c r="X533" s="84">
        <v>1</v>
      </c>
      <c r="Y533" s="84">
        <v>1</v>
      </c>
      <c r="Z533" s="132" t="str">
        <f>VLOOKUP(A533,DB_CAL_Q1_Q4!$A$4:$P$1328,13)</f>
        <v>Gas Natural</v>
      </c>
      <c r="AA533" s="133" t="str">
        <f>VLOOKUP(A533,DB_ACS_Q1_Q4!$A$4:$AD$1328,13)</f>
        <v>Gas Natural</v>
      </c>
      <c r="AB533" s="134" t="str">
        <f>VLOOKUP(A533,DB_REF_Q1_Q4!$A$4:$AD$1328,13)</f>
        <v>AC Eléctrico</v>
      </c>
      <c r="AC533" s="16"/>
      <c r="AD533" s="27"/>
      <c r="AE533" s="27"/>
      <c r="AF533" s="27"/>
      <c r="AG533" s="27"/>
      <c r="AH533" s="27">
        <v>1</v>
      </c>
      <c r="AI533" s="55"/>
    </row>
    <row r="534" spans="1:35" ht="12" customHeight="1">
      <c r="A534" s="10">
        <v>530</v>
      </c>
      <c r="B534" s="98" t="s">
        <v>282</v>
      </c>
      <c r="C534" s="98" t="s">
        <v>281</v>
      </c>
      <c r="D534" s="11" t="s">
        <v>51</v>
      </c>
      <c r="E534" s="11" t="s">
        <v>304</v>
      </c>
      <c r="F534" s="12" t="s">
        <v>50</v>
      </c>
      <c r="G534" s="11" t="s">
        <v>511</v>
      </c>
      <c r="H534" s="12" t="s">
        <v>307</v>
      </c>
      <c r="I534" s="11" t="s">
        <v>504</v>
      </c>
      <c r="J534" s="11" t="str">
        <f t="shared" si="23"/>
        <v>12-16h</v>
      </c>
      <c r="K534" s="12" t="s">
        <v>512</v>
      </c>
      <c r="L534" s="69" t="s">
        <v>519</v>
      </c>
      <c r="M534" s="83">
        <v>1</v>
      </c>
      <c r="N534" s="84">
        <v>1</v>
      </c>
      <c r="O534" s="84">
        <v>1</v>
      </c>
      <c r="P534" s="84">
        <v>1</v>
      </c>
      <c r="Q534" s="84">
        <v>1</v>
      </c>
      <c r="R534" s="84">
        <v>1</v>
      </c>
      <c r="S534" s="84"/>
      <c r="T534" s="84">
        <v>1</v>
      </c>
      <c r="U534" s="84">
        <v>1</v>
      </c>
      <c r="V534" s="84">
        <v>1</v>
      </c>
      <c r="W534" s="84">
        <v>1</v>
      </c>
      <c r="X534" s="84">
        <v>1</v>
      </c>
      <c r="Y534" s="84"/>
      <c r="Z534" s="132" t="str">
        <f>VLOOKUP(A534,DB_CAL_Q1_Q4!$A$4:$P$1328,13)</f>
        <v>Otros</v>
      </c>
      <c r="AA534" s="133" t="str">
        <f>VLOOKUP(A534,DB_ACS_Q1_Q4!$A$4:$AD$1328,13)</f>
        <v>Gasóleo</v>
      </c>
      <c r="AB534" s="134" t="str">
        <f>VLOOKUP(A534,DB_REF_Q1_Q4!$A$4:$AD$1328,13)</f>
        <v>Ninguno</v>
      </c>
      <c r="AC534" s="16">
        <v>1</v>
      </c>
      <c r="AD534" s="27"/>
      <c r="AE534" s="27"/>
      <c r="AF534" s="27"/>
      <c r="AG534" s="27"/>
      <c r="AH534" s="27"/>
      <c r="AI534" s="55"/>
    </row>
    <row r="535" spans="1:35" ht="12" customHeight="1">
      <c r="A535" s="10">
        <v>531</v>
      </c>
      <c r="B535" s="98" t="s">
        <v>82</v>
      </c>
      <c r="C535" s="98" t="s">
        <v>82</v>
      </c>
      <c r="D535" s="11" t="s">
        <v>52</v>
      </c>
      <c r="E535" s="11" t="s">
        <v>303</v>
      </c>
      <c r="F535" s="12" t="s">
        <v>49</v>
      </c>
      <c r="G535" s="12" t="s">
        <v>310</v>
      </c>
      <c r="H535" s="12" t="s">
        <v>306</v>
      </c>
      <c r="I535" s="11" t="s">
        <v>507</v>
      </c>
      <c r="J535" s="11" t="str">
        <f t="shared" si="23"/>
        <v>12-16h</v>
      </c>
      <c r="K535" s="12" t="s">
        <v>512</v>
      </c>
      <c r="L535" s="69" t="s">
        <v>518</v>
      </c>
      <c r="M535" s="83">
        <v>1</v>
      </c>
      <c r="N535" s="84">
        <v>1</v>
      </c>
      <c r="O535" s="84">
        <v>1</v>
      </c>
      <c r="P535" s="84">
        <v>1</v>
      </c>
      <c r="Q535" s="84">
        <v>1</v>
      </c>
      <c r="R535" s="84">
        <v>1</v>
      </c>
      <c r="S535" s="84">
        <v>1</v>
      </c>
      <c r="T535" s="84">
        <v>1</v>
      </c>
      <c r="U535" s="84">
        <v>1</v>
      </c>
      <c r="V535" s="84">
        <v>1</v>
      </c>
      <c r="W535" s="84">
        <v>1</v>
      </c>
      <c r="X535" s="84">
        <v>1</v>
      </c>
      <c r="Y535" s="84"/>
      <c r="Z535" s="132" t="str">
        <f>VLOOKUP(A535,DB_CAL_Q1_Q4!$A$4:$P$1328,13)</f>
        <v>Gas Natural</v>
      </c>
      <c r="AA535" s="133" t="str">
        <f>VLOOKUP(A535,DB_ACS_Q1_Q4!$A$4:$AD$1328,13)</f>
        <v>Gas Natural</v>
      </c>
      <c r="AB535" s="134" t="str">
        <f>VLOOKUP(A535,DB_REF_Q1_Q4!$A$4:$AD$1328,13)</f>
        <v>AC Eléctrico</v>
      </c>
      <c r="AC535" s="16"/>
      <c r="AD535" s="27"/>
      <c r="AE535" s="27"/>
      <c r="AF535" s="27"/>
      <c r="AG535" s="27"/>
      <c r="AH535" s="27"/>
      <c r="AI535" s="55">
        <v>1</v>
      </c>
    </row>
    <row r="536" spans="1:35" ht="12" customHeight="1">
      <c r="A536" s="10">
        <v>532</v>
      </c>
      <c r="B536" s="98" t="s">
        <v>145</v>
      </c>
      <c r="C536" s="98" t="s">
        <v>79</v>
      </c>
      <c r="D536" s="11" t="s">
        <v>51</v>
      </c>
      <c r="E536" s="11" t="s">
        <v>304</v>
      </c>
      <c r="F536" s="12" t="s">
        <v>50</v>
      </c>
      <c r="G536" s="11" t="s">
        <v>511</v>
      </c>
      <c r="H536" s="12" t="s">
        <v>306</v>
      </c>
      <c r="I536" s="103" t="s">
        <v>504</v>
      </c>
      <c r="J536" s="11" t="str">
        <f t="shared" si="23"/>
        <v>12-16h</v>
      </c>
      <c r="K536" s="12" t="s">
        <v>47</v>
      </c>
      <c r="L536" s="69" t="s">
        <v>520</v>
      </c>
      <c r="M536" s="83">
        <v>1</v>
      </c>
      <c r="N536" s="84"/>
      <c r="O536" s="84"/>
      <c r="P536" s="84">
        <v>1</v>
      </c>
      <c r="Q536" s="84">
        <v>1</v>
      </c>
      <c r="R536" s="84">
        <v>1</v>
      </c>
      <c r="S536" s="84">
        <v>1</v>
      </c>
      <c r="T536" s="84">
        <v>1</v>
      </c>
      <c r="U536" s="84">
        <v>1</v>
      </c>
      <c r="V536" s="84">
        <v>1</v>
      </c>
      <c r="W536" s="84">
        <v>1</v>
      </c>
      <c r="X536" s="84">
        <v>1</v>
      </c>
      <c r="Y536" s="84">
        <v>1</v>
      </c>
      <c r="Z536" s="132" t="str">
        <f>VLOOKUP(A536,DB_CAL_Q1_Q4!$A$4:$P$1328,13)</f>
        <v>Otros</v>
      </c>
      <c r="AA536" s="133" t="str">
        <f>VLOOKUP(A536,DB_ACS_Q1_Q4!$A$4:$AD$1328,13)</f>
        <v>GLP</v>
      </c>
      <c r="AB536" s="134" t="str">
        <f>VLOOKUP(A536,DB_REF_Q1_Q4!$A$4:$AD$1328,13)</f>
        <v>Ninguno</v>
      </c>
      <c r="AC536" s="16">
        <v>1</v>
      </c>
      <c r="AD536" s="27"/>
      <c r="AE536" s="27"/>
      <c r="AF536" s="27"/>
      <c r="AG536" s="27"/>
      <c r="AH536" s="27"/>
      <c r="AI536" s="55"/>
    </row>
    <row r="537" spans="1:35" ht="12" customHeight="1">
      <c r="A537" s="10">
        <v>533</v>
      </c>
      <c r="B537" s="98" t="s">
        <v>282</v>
      </c>
      <c r="C537" s="98" t="s">
        <v>281</v>
      </c>
      <c r="D537" s="11" t="s">
        <v>51</v>
      </c>
      <c r="E537" s="11" t="s">
        <v>304</v>
      </c>
      <c r="F537" s="12" t="s">
        <v>49</v>
      </c>
      <c r="G537" s="11" t="s">
        <v>511</v>
      </c>
      <c r="H537" s="12" t="s">
        <v>306</v>
      </c>
      <c r="I537" s="11" t="s">
        <v>504</v>
      </c>
      <c r="J537" s="11" t="str">
        <f t="shared" si="23"/>
        <v>12-16h</v>
      </c>
      <c r="K537" s="12" t="s">
        <v>512</v>
      </c>
      <c r="L537" s="69" t="s">
        <v>519</v>
      </c>
      <c r="M537" s="83">
        <v>1</v>
      </c>
      <c r="N537" s="84">
        <v>1</v>
      </c>
      <c r="O537" s="84">
        <v>1</v>
      </c>
      <c r="P537" s="84">
        <v>1</v>
      </c>
      <c r="Q537" s="84">
        <v>1</v>
      </c>
      <c r="R537" s="84">
        <v>1</v>
      </c>
      <c r="S537" s="84">
        <v>1</v>
      </c>
      <c r="T537" s="84">
        <v>1</v>
      </c>
      <c r="U537" s="84">
        <v>1</v>
      </c>
      <c r="V537" s="84">
        <v>1</v>
      </c>
      <c r="W537" s="84">
        <v>1</v>
      </c>
      <c r="X537" s="84"/>
      <c r="Y537" s="84"/>
      <c r="Z537" s="132" t="str">
        <f>VLOOKUP(A537,DB_CAL_Q1_Q4!$A$4:$P$1328,13)</f>
        <v>Gasóleo</v>
      </c>
      <c r="AA537" s="133" t="str">
        <f>VLOOKUP(A537,DB_ACS_Q1_Q4!$A$4:$AD$1328,13)</f>
        <v>GLP</v>
      </c>
      <c r="AB537" s="134" t="str">
        <f>VLOOKUP(A537,DB_REF_Q1_Q4!$A$4:$AD$1328,13)</f>
        <v>Ninguno</v>
      </c>
      <c r="AC537" s="16"/>
      <c r="AD537" s="27"/>
      <c r="AE537" s="27"/>
      <c r="AF537" s="27"/>
      <c r="AG537" s="27"/>
      <c r="AH537" s="27"/>
      <c r="AI537" s="55">
        <v>1</v>
      </c>
    </row>
    <row r="538" spans="1:35" ht="12" customHeight="1">
      <c r="A538" s="10">
        <v>534</v>
      </c>
      <c r="B538" s="98" t="s">
        <v>82</v>
      </c>
      <c r="C538" s="98" t="s">
        <v>82</v>
      </c>
      <c r="D538" s="11" t="s">
        <v>52</v>
      </c>
      <c r="E538" s="11" t="s">
        <v>304</v>
      </c>
      <c r="F538" s="12" t="s">
        <v>50</v>
      </c>
      <c r="G538" s="12" t="s">
        <v>310</v>
      </c>
      <c r="H538" s="12" t="s">
        <v>306</v>
      </c>
      <c r="I538" s="103" t="s">
        <v>505</v>
      </c>
      <c r="J538" s="11" t="str">
        <f t="shared" si="23"/>
        <v>12-16h</v>
      </c>
      <c r="K538" s="12" t="s">
        <v>512</v>
      </c>
      <c r="L538" s="69" t="s">
        <v>518</v>
      </c>
      <c r="M538" s="83">
        <v>1</v>
      </c>
      <c r="N538" s="84">
        <v>1</v>
      </c>
      <c r="O538" s="84">
        <v>1</v>
      </c>
      <c r="P538" s="84">
        <v>1</v>
      </c>
      <c r="Q538" s="84">
        <v>1</v>
      </c>
      <c r="R538" s="84">
        <v>1</v>
      </c>
      <c r="S538" s="84">
        <v>1</v>
      </c>
      <c r="T538" s="84">
        <v>1</v>
      </c>
      <c r="U538" s="84">
        <v>1</v>
      </c>
      <c r="V538" s="84">
        <v>1</v>
      </c>
      <c r="W538" s="84">
        <v>1</v>
      </c>
      <c r="X538" s="84">
        <v>1</v>
      </c>
      <c r="Y538" s="84">
        <v>1</v>
      </c>
      <c r="Z538" s="132" t="str">
        <f>VLOOKUP(A538,DB_CAL_Q1_Q4!$A$4:$P$1328,13)</f>
        <v>Bomba de calor aire</v>
      </c>
      <c r="AA538" s="133" t="str">
        <f>VLOOKUP(A538,DB_ACS_Q1_Q4!$A$4:$AD$1328,13)</f>
        <v>Electricidad</v>
      </c>
      <c r="AB538" s="134" t="str">
        <f>VLOOKUP(A538,DB_REF_Q1_Q4!$A$4:$AD$1328,13)</f>
        <v>Bomba de calor aire</v>
      </c>
      <c r="AC538" s="16"/>
      <c r="AD538" s="27"/>
      <c r="AE538" s="27"/>
      <c r="AF538" s="27"/>
      <c r="AG538" s="27"/>
      <c r="AH538" s="27"/>
      <c r="AI538" s="55">
        <v>1</v>
      </c>
    </row>
    <row r="539" spans="1:35" ht="12" customHeight="1">
      <c r="A539" s="10">
        <v>535</v>
      </c>
      <c r="B539" s="98" t="s">
        <v>81</v>
      </c>
      <c r="C539" s="98" t="s">
        <v>81</v>
      </c>
      <c r="D539" s="11" t="s">
        <v>25</v>
      </c>
      <c r="E539" s="11" t="s">
        <v>304</v>
      </c>
      <c r="F539" s="12" t="s">
        <v>50</v>
      </c>
      <c r="G539" s="12" t="s">
        <v>310</v>
      </c>
      <c r="H539" s="12" t="s">
        <v>306</v>
      </c>
      <c r="I539" s="103" t="s">
        <v>504</v>
      </c>
      <c r="J539" s="11" t="str">
        <f t="shared" si="23"/>
        <v>12-16h</v>
      </c>
      <c r="K539" s="12" t="s">
        <v>47</v>
      </c>
      <c r="L539" s="69" t="s">
        <v>518</v>
      </c>
      <c r="M539" s="83">
        <v>1</v>
      </c>
      <c r="N539" s="84">
        <v>1</v>
      </c>
      <c r="O539" s="84">
        <v>1</v>
      </c>
      <c r="P539" s="84">
        <v>1</v>
      </c>
      <c r="Q539" s="84">
        <v>1</v>
      </c>
      <c r="R539" s="84">
        <v>1</v>
      </c>
      <c r="S539" s="84">
        <v>1</v>
      </c>
      <c r="T539" s="84">
        <v>1</v>
      </c>
      <c r="U539" s="84">
        <v>1</v>
      </c>
      <c r="V539" s="84">
        <v>1</v>
      </c>
      <c r="W539" s="84">
        <v>1</v>
      </c>
      <c r="X539" s="84">
        <v>1</v>
      </c>
      <c r="Y539" s="84">
        <v>1</v>
      </c>
      <c r="Z539" s="132" t="str">
        <f>VLOOKUP(A539,DB_CAL_Q1_Q4!$A$4:$P$1328,13)</f>
        <v>Bomba de calor aire</v>
      </c>
      <c r="AA539" s="133" t="str">
        <f>VLOOKUP(A539,DB_ACS_Q1_Q4!$A$4:$AD$1328,13)</f>
        <v>Gas Natural</v>
      </c>
      <c r="AB539" s="134" t="str">
        <f>VLOOKUP(A539,DB_REF_Q1_Q4!$A$4:$AD$1328,13)</f>
        <v>Bomba de calor aire</v>
      </c>
      <c r="AC539" s="16"/>
      <c r="AD539" s="27"/>
      <c r="AE539" s="27"/>
      <c r="AF539" s="27"/>
      <c r="AG539" s="27"/>
      <c r="AH539" s="27">
        <v>1</v>
      </c>
      <c r="AI539" s="55"/>
    </row>
    <row r="540" spans="1:35" ht="12" customHeight="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83">
        <v>1</v>
      </c>
      <c r="N540" s="84">
        <v>1</v>
      </c>
      <c r="O540" s="84">
        <v>1</v>
      </c>
      <c r="P540" s="84">
        <v>1</v>
      </c>
      <c r="Q540" s="84">
        <v>1</v>
      </c>
      <c r="R540" s="84">
        <v>1</v>
      </c>
      <c r="S540" s="84"/>
      <c r="T540" s="84">
        <v>1</v>
      </c>
      <c r="U540" s="84">
        <v>1</v>
      </c>
      <c r="V540" s="84">
        <v>1</v>
      </c>
      <c r="W540" s="84">
        <v>1</v>
      </c>
      <c r="X540" s="84">
        <v>1</v>
      </c>
      <c r="Y540" s="84">
        <v>1</v>
      </c>
      <c r="Z540" s="132" t="str">
        <f>VLOOKUP(A540,DB_CAL_Q1_Q4!$A$4:$P$1328,13)</f>
        <v>Electricidad</v>
      </c>
      <c r="AA540" s="133" t="str">
        <f>VLOOKUP(A540,DB_ACS_Q1_Q4!$A$4:$AD$1328,13)</f>
        <v>GLP</v>
      </c>
      <c r="AB540" s="134" t="str">
        <f>VLOOKUP(A540,DB_REF_Q1_Q4!$A$4:$AD$1328,13)</f>
        <v>Ninguno</v>
      </c>
      <c r="AC540" s="16"/>
      <c r="AD540" s="27"/>
      <c r="AE540" s="27"/>
      <c r="AF540" s="27"/>
      <c r="AG540" s="27"/>
      <c r="AH540" s="27">
        <v>1</v>
      </c>
      <c r="AI540" s="55"/>
    </row>
    <row r="541" spans="1:35" ht="12" customHeight="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83">
        <v>1</v>
      </c>
      <c r="N541" s="84">
        <v>1</v>
      </c>
      <c r="O541" s="84">
        <v>1</v>
      </c>
      <c r="P541" s="84">
        <v>1</v>
      </c>
      <c r="Q541" s="84">
        <v>1</v>
      </c>
      <c r="R541" s="84">
        <v>1</v>
      </c>
      <c r="S541" s="84">
        <v>1</v>
      </c>
      <c r="T541" s="84">
        <v>1</v>
      </c>
      <c r="U541" s="84">
        <v>1</v>
      </c>
      <c r="V541" s="84">
        <v>1</v>
      </c>
      <c r="W541" s="84">
        <v>1</v>
      </c>
      <c r="X541" s="84">
        <v>1</v>
      </c>
      <c r="Y541" s="84">
        <v>1</v>
      </c>
      <c r="Z541" s="132" t="str">
        <f>VLOOKUP(A541,DB_CAL_Q1_Q4!$A$4:$P$1328,13)</f>
        <v>Bomba de calor aire</v>
      </c>
      <c r="AA541" s="133" t="str">
        <f>VLOOKUP(A541,DB_ACS_Q1_Q4!$A$4:$AD$1328,13)</f>
        <v>Gas Natural</v>
      </c>
      <c r="AB541" s="134" t="str">
        <f>VLOOKUP(A541,DB_REF_Q1_Q4!$A$4:$AD$1328,13)</f>
        <v>Bomba de calor aire</v>
      </c>
      <c r="AC541" s="16">
        <v>1</v>
      </c>
      <c r="AD541" s="27"/>
      <c r="AE541" s="27"/>
      <c r="AF541" s="27"/>
      <c r="AG541" s="27"/>
      <c r="AH541" s="27"/>
      <c r="AI541" s="55"/>
    </row>
    <row r="542" spans="1:35" ht="12" customHeight="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83">
        <v>1</v>
      </c>
      <c r="N542" s="84">
        <v>1</v>
      </c>
      <c r="O542" s="84">
        <v>1</v>
      </c>
      <c r="P542" s="84">
        <v>1</v>
      </c>
      <c r="Q542" s="84"/>
      <c r="R542" s="84">
        <v>1</v>
      </c>
      <c r="S542" s="84">
        <v>1</v>
      </c>
      <c r="T542" s="84">
        <v>1</v>
      </c>
      <c r="U542" s="84">
        <v>1</v>
      </c>
      <c r="V542" s="84">
        <v>1</v>
      </c>
      <c r="W542" s="84">
        <v>1</v>
      </c>
      <c r="X542" s="84">
        <v>1</v>
      </c>
      <c r="Y542" s="84">
        <v>1</v>
      </c>
      <c r="Z542" s="132" t="str">
        <f>VLOOKUP(A542,DB_CAL_Q1_Q4!$A$4:$P$1328,13)</f>
        <v>Gasóleo</v>
      </c>
      <c r="AA542" s="133" t="str">
        <f>VLOOKUP(A542,DB_ACS_Q1_Q4!$A$4:$AD$1328,13)</f>
        <v>Gasóleo</v>
      </c>
      <c r="AB542" s="134" t="str">
        <f>VLOOKUP(A542,DB_REF_Q1_Q4!$A$4:$AD$1328,13)</f>
        <v>Ninguno</v>
      </c>
      <c r="AC542" s="16"/>
      <c r="AD542" s="27"/>
      <c r="AE542" s="27"/>
      <c r="AF542" s="27">
        <v>1</v>
      </c>
      <c r="AG542" s="27"/>
      <c r="AH542" s="27"/>
      <c r="AI542" s="55"/>
    </row>
    <row r="543" spans="1:35" ht="12" customHeight="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83">
        <v>1</v>
      </c>
      <c r="N543" s="84">
        <v>1</v>
      </c>
      <c r="O543" s="84">
        <v>1</v>
      </c>
      <c r="P543" s="84">
        <v>1</v>
      </c>
      <c r="Q543" s="84"/>
      <c r="R543" s="84"/>
      <c r="S543" s="84">
        <v>1</v>
      </c>
      <c r="T543" s="84"/>
      <c r="U543" s="84"/>
      <c r="V543" s="84"/>
      <c r="W543" s="84">
        <v>1</v>
      </c>
      <c r="X543" s="84">
        <v>1</v>
      </c>
      <c r="Y543" s="84"/>
      <c r="Z543" s="132" t="str">
        <f>VLOOKUP(A543,DB_CAL_Q1_Q4!$A$4:$P$1328,13)</f>
        <v>Gas Natural</v>
      </c>
      <c r="AA543" s="133" t="str">
        <f>VLOOKUP(A543,DB_ACS_Q1_Q4!$A$4:$AD$1328,13)</f>
        <v>Gas Natural</v>
      </c>
      <c r="AB543" s="134" t="str">
        <f>VLOOKUP(A543,DB_REF_Q1_Q4!$A$4:$AD$1328,13)</f>
        <v>Ninguno</v>
      </c>
      <c r="AC543" s="16"/>
      <c r="AD543" s="27"/>
      <c r="AE543" s="27"/>
      <c r="AF543" s="27"/>
      <c r="AG543" s="27"/>
      <c r="AH543" s="27"/>
      <c r="AI543" s="55">
        <v>1</v>
      </c>
    </row>
    <row r="544" spans="1:35" ht="12" customHeight="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83">
        <v>1</v>
      </c>
      <c r="N544" s="84">
        <v>1</v>
      </c>
      <c r="O544" s="84"/>
      <c r="P544" s="84">
        <v>1</v>
      </c>
      <c r="Q544" s="84"/>
      <c r="R544" s="84"/>
      <c r="S544" s="84"/>
      <c r="T544" s="84"/>
      <c r="U544" s="84">
        <v>1</v>
      </c>
      <c r="V544" s="84"/>
      <c r="W544" s="84">
        <v>1</v>
      </c>
      <c r="X544" s="84">
        <v>1</v>
      </c>
      <c r="Y544" s="84">
        <v>1</v>
      </c>
      <c r="Z544" s="132" t="str">
        <f>VLOOKUP(A544,DB_CAL_Q1_Q4!$A$4:$P$1328,13)</f>
        <v>Gas Natural</v>
      </c>
      <c r="AA544" s="133" t="str">
        <f>VLOOKUP(A544,DB_ACS_Q1_Q4!$A$4:$AD$1328,13)</f>
        <v>Gas Natural</v>
      </c>
      <c r="AB544" s="134" t="str">
        <f>VLOOKUP(A544,DB_REF_Q1_Q4!$A$4:$AD$1328,13)</f>
        <v>Ninguno</v>
      </c>
      <c r="AC544" s="16"/>
      <c r="AD544" s="27"/>
      <c r="AE544" s="27"/>
      <c r="AF544" s="27"/>
      <c r="AG544" s="27"/>
      <c r="AH544" s="27"/>
      <c r="AI544" s="55">
        <v>1</v>
      </c>
    </row>
    <row r="545" spans="1:35" ht="12" customHeight="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83">
        <v>1</v>
      </c>
      <c r="N545" s="84">
        <v>1</v>
      </c>
      <c r="O545" s="84">
        <v>1</v>
      </c>
      <c r="P545" s="84">
        <v>1</v>
      </c>
      <c r="Q545" s="84">
        <v>1</v>
      </c>
      <c r="R545" s="84">
        <v>1</v>
      </c>
      <c r="S545" s="84">
        <v>1</v>
      </c>
      <c r="T545" s="84">
        <v>1</v>
      </c>
      <c r="U545" s="84">
        <v>1</v>
      </c>
      <c r="V545" s="84">
        <v>1</v>
      </c>
      <c r="W545" s="84">
        <v>1</v>
      </c>
      <c r="X545" s="84">
        <v>1</v>
      </c>
      <c r="Y545" s="84">
        <v>1</v>
      </c>
      <c r="Z545" s="132" t="str">
        <f>VLOOKUP(A545,DB_CAL_Q1_Q4!$A$4:$P$1328,13)</f>
        <v>Ninguna</v>
      </c>
      <c r="AA545" s="133" t="str">
        <f>VLOOKUP(A545,DB_ACS_Q1_Q4!$A$4:$AD$1328,13)</f>
        <v>Electricidad</v>
      </c>
      <c r="AB545" s="134" t="str">
        <f>VLOOKUP(A545,DB_REF_Q1_Q4!$A$4:$AD$1328,13)</f>
        <v>Ninguno</v>
      </c>
      <c r="AC545" s="16"/>
      <c r="AD545" s="27"/>
      <c r="AE545" s="27"/>
      <c r="AF545" s="27"/>
      <c r="AG545" s="27"/>
      <c r="AH545" s="27"/>
      <c r="AI545" s="55">
        <v>1</v>
      </c>
    </row>
    <row r="546" spans="1:35" ht="12" customHeight="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83">
        <v>1</v>
      </c>
      <c r="N546" s="84">
        <v>1</v>
      </c>
      <c r="O546" s="84">
        <v>1</v>
      </c>
      <c r="P546" s="84">
        <v>1</v>
      </c>
      <c r="Q546" s="84">
        <v>1</v>
      </c>
      <c r="R546" s="84">
        <v>1</v>
      </c>
      <c r="S546" s="84"/>
      <c r="T546" s="84">
        <v>1</v>
      </c>
      <c r="U546" s="84">
        <v>1</v>
      </c>
      <c r="V546" s="84">
        <v>1</v>
      </c>
      <c r="W546" s="84">
        <v>1</v>
      </c>
      <c r="X546" s="84"/>
      <c r="Y546" s="84"/>
      <c r="Z546" s="132" t="str">
        <f>VLOOKUP(A546,DB_CAL_Q1_Q4!$A$4:$P$1328,13)</f>
        <v>Gas Natural</v>
      </c>
      <c r="AA546" s="133" t="str">
        <f>VLOOKUP(A546,DB_ACS_Q1_Q4!$A$4:$AD$1328,13)</f>
        <v>Electricidad</v>
      </c>
      <c r="AB546" s="134" t="str">
        <f>VLOOKUP(A546,DB_REF_Q1_Q4!$A$4:$AD$1328,13)</f>
        <v>AC Eléctrico</v>
      </c>
      <c r="AC546" s="16">
        <v>1</v>
      </c>
      <c r="AD546" s="27"/>
      <c r="AE546" s="27"/>
      <c r="AF546" s="27"/>
      <c r="AG546" s="27"/>
      <c r="AH546" s="27"/>
      <c r="AI546" s="55"/>
    </row>
    <row r="547" spans="1:35" ht="12" customHeight="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83">
        <v>1</v>
      </c>
      <c r="N547" s="84">
        <v>1</v>
      </c>
      <c r="O547" s="84">
        <v>1</v>
      </c>
      <c r="P547" s="84">
        <v>1</v>
      </c>
      <c r="Q547" s="84">
        <v>1</v>
      </c>
      <c r="R547" s="84">
        <v>1</v>
      </c>
      <c r="S547" s="84">
        <v>1</v>
      </c>
      <c r="T547" s="84">
        <v>1</v>
      </c>
      <c r="U547" s="84">
        <v>1</v>
      </c>
      <c r="V547" s="84">
        <v>1</v>
      </c>
      <c r="W547" s="84">
        <v>1</v>
      </c>
      <c r="X547" s="84">
        <v>1</v>
      </c>
      <c r="Y547" s="84"/>
      <c r="Z547" s="132" t="str">
        <f>VLOOKUP(A547,DB_CAL_Q1_Q4!$A$4:$P$1328,13)</f>
        <v>Gasóleo</v>
      </c>
      <c r="AA547" s="133" t="str">
        <f>VLOOKUP(A547,DB_ACS_Q1_Q4!$A$4:$AD$1328,13)</f>
        <v>Gasóleo</v>
      </c>
      <c r="AB547" s="134" t="str">
        <f>VLOOKUP(A547,DB_REF_Q1_Q4!$A$4:$AD$1328,13)</f>
        <v>Ninguno</v>
      </c>
      <c r="AC547" s="16"/>
      <c r="AD547" s="27">
        <v>1</v>
      </c>
      <c r="AE547" s="27"/>
      <c r="AF547" s="27"/>
      <c r="AG547" s="27"/>
      <c r="AH547" s="27"/>
      <c r="AI547" s="55"/>
    </row>
    <row r="548" spans="1:35" ht="12" customHeight="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83">
        <v>1</v>
      </c>
      <c r="N548" s="84">
        <v>1</v>
      </c>
      <c r="O548" s="84">
        <v>1</v>
      </c>
      <c r="P548" s="84">
        <v>1</v>
      </c>
      <c r="Q548" s="84">
        <v>1</v>
      </c>
      <c r="R548" s="84">
        <v>1</v>
      </c>
      <c r="S548" s="84">
        <v>1</v>
      </c>
      <c r="T548" s="84">
        <v>1</v>
      </c>
      <c r="U548" s="84">
        <v>1</v>
      </c>
      <c r="V548" s="84"/>
      <c r="W548" s="84"/>
      <c r="X548" s="84"/>
      <c r="Y548" s="84"/>
      <c r="Z548" s="132" t="str">
        <f>VLOOKUP(A548,DB_CAL_Q1_Q4!$A$4:$P$1328,13)</f>
        <v>Electricidad</v>
      </c>
      <c r="AA548" s="133" t="str">
        <f>VLOOKUP(A548,DB_ACS_Q1_Q4!$A$4:$AD$1328,13)</f>
        <v>Electricidad</v>
      </c>
      <c r="AB548" s="134" t="str">
        <f>VLOOKUP(A548,DB_REF_Q1_Q4!$A$4:$AD$1328,13)</f>
        <v>AC Eléctrico</v>
      </c>
      <c r="AC548" s="16"/>
      <c r="AD548" s="27"/>
      <c r="AE548" s="27"/>
      <c r="AF548" s="27"/>
      <c r="AG548" s="27"/>
      <c r="AH548" s="27">
        <v>1</v>
      </c>
      <c r="AI548" s="55"/>
    </row>
    <row r="549" spans="1:35" ht="12" customHeight="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83">
        <v>1</v>
      </c>
      <c r="N549" s="84">
        <v>1</v>
      </c>
      <c r="O549" s="84">
        <v>1</v>
      </c>
      <c r="P549" s="84">
        <v>1</v>
      </c>
      <c r="Q549" s="84">
        <v>1</v>
      </c>
      <c r="R549" s="84">
        <v>1</v>
      </c>
      <c r="S549" s="84"/>
      <c r="T549" s="84">
        <v>1</v>
      </c>
      <c r="U549" s="84">
        <v>1</v>
      </c>
      <c r="V549" s="84">
        <v>1</v>
      </c>
      <c r="W549" s="84">
        <v>1</v>
      </c>
      <c r="X549" s="84"/>
      <c r="Y549" s="84">
        <v>1</v>
      </c>
      <c r="Z549" s="132" t="str">
        <f>VLOOKUP(A549,DB_CAL_Q1_Q4!$A$4:$P$1328,13)</f>
        <v>Electricidad</v>
      </c>
      <c r="AA549" s="133" t="str">
        <f>VLOOKUP(A549,DB_ACS_Q1_Q4!$A$4:$AD$1328,13)</f>
        <v>Electricidad</v>
      </c>
      <c r="AB549" s="134" t="str">
        <f>VLOOKUP(A549,DB_REF_Q1_Q4!$A$4:$AD$1328,13)</f>
        <v>Ninguno</v>
      </c>
      <c r="AC549" s="16"/>
      <c r="AD549" s="27"/>
      <c r="AE549" s="27"/>
      <c r="AF549" s="27"/>
      <c r="AG549" s="27"/>
      <c r="AH549" s="27"/>
      <c r="AI549" s="55">
        <v>1</v>
      </c>
    </row>
    <row r="550" spans="1:35" ht="12" customHeight="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83">
        <v>1</v>
      </c>
      <c r="N550" s="84">
        <v>1</v>
      </c>
      <c r="O550" s="84">
        <v>1</v>
      </c>
      <c r="P550" s="84">
        <v>1</v>
      </c>
      <c r="Q550" s="84">
        <v>1</v>
      </c>
      <c r="R550" s="84"/>
      <c r="S550" s="84">
        <v>1</v>
      </c>
      <c r="T550" s="84">
        <v>1</v>
      </c>
      <c r="U550" s="84"/>
      <c r="V550" s="84">
        <v>1</v>
      </c>
      <c r="W550" s="84">
        <v>1</v>
      </c>
      <c r="X550" s="84">
        <v>1</v>
      </c>
      <c r="Y550" s="84">
        <v>1</v>
      </c>
      <c r="Z550" s="132" t="str">
        <f>VLOOKUP(A550,DB_CAL_Q1_Q4!$A$4:$P$1328,13)</f>
        <v>Gasóleo</v>
      </c>
      <c r="AA550" s="133" t="str">
        <f>VLOOKUP(A550,DB_ACS_Q1_Q4!$A$4:$AD$1328,13)</f>
        <v>Gasóleo</v>
      </c>
      <c r="AB550" s="134" t="str">
        <f>VLOOKUP(A550,DB_REF_Q1_Q4!$A$4:$AD$1328,13)</f>
        <v>Ninguno</v>
      </c>
      <c r="AC550" s="16"/>
      <c r="AD550" s="27"/>
      <c r="AE550" s="27"/>
      <c r="AF550" s="27"/>
      <c r="AG550" s="27"/>
      <c r="AH550" s="27"/>
      <c r="AI550" s="55">
        <v>1</v>
      </c>
    </row>
    <row r="551" spans="1:35" ht="12" customHeight="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83">
        <v>1</v>
      </c>
      <c r="N551" s="84">
        <v>1</v>
      </c>
      <c r="O551" s="84">
        <v>1</v>
      </c>
      <c r="P551" s="84">
        <v>1</v>
      </c>
      <c r="Q551" s="84"/>
      <c r="R551" s="84">
        <v>1</v>
      </c>
      <c r="S551" s="84">
        <v>1</v>
      </c>
      <c r="T551" s="84">
        <v>1</v>
      </c>
      <c r="U551" s="84">
        <v>1</v>
      </c>
      <c r="V551" s="84">
        <v>1</v>
      </c>
      <c r="W551" s="84">
        <v>1</v>
      </c>
      <c r="X551" s="84">
        <v>1</v>
      </c>
      <c r="Y551" s="84">
        <v>1</v>
      </c>
      <c r="Z551" s="132" t="str">
        <f>VLOOKUP(A551,DB_CAL_Q1_Q4!$A$4:$P$1328,13)</f>
        <v>Gas Natural</v>
      </c>
      <c r="AA551" s="133" t="str">
        <f>VLOOKUP(A551,DB_ACS_Q1_Q4!$A$4:$AD$1328,13)</f>
        <v>Gas Natural</v>
      </c>
      <c r="AB551" s="134" t="str">
        <f>VLOOKUP(A551,DB_REF_Q1_Q4!$A$4:$AD$1328,13)</f>
        <v>AC Eléctrico</v>
      </c>
      <c r="AC551" s="16"/>
      <c r="AD551" s="27"/>
      <c r="AE551" s="27"/>
      <c r="AF551" s="27"/>
      <c r="AG551" s="27"/>
      <c r="AH551" s="27"/>
      <c r="AI551" s="55">
        <v>1</v>
      </c>
    </row>
    <row r="552" spans="1:35" ht="12" customHeight="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83"/>
      <c r="N552" s="84">
        <v>1</v>
      </c>
      <c r="O552" s="84">
        <v>1</v>
      </c>
      <c r="P552" s="84">
        <v>1</v>
      </c>
      <c r="Q552" s="84">
        <v>1</v>
      </c>
      <c r="R552" s="84">
        <v>1</v>
      </c>
      <c r="S552" s="84">
        <v>1</v>
      </c>
      <c r="T552" s="84">
        <v>1</v>
      </c>
      <c r="U552" s="84">
        <v>1</v>
      </c>
      <c r="V552" s="84">
        <v>1</v>
      </c>
      <c r="W552" s="84">
        <v>1</v>
      </c>
      <c r="X552" s="84">
        <v>1</v>
      </c>
      <c r="Y552" s="84">
        <v>1</v>
      </c>
      <c r="Z552" s="132" t="str">
        <f>VLOOKUP(A552,DB_CAL_Q1_Q4!$A$4:$P$1328,13)</f>
        <v>Gas Natural</v>
      </c>
      <c r="AA552" s="133" t="str">
        <f>VLOOKUP(A552,DB_ACS_Q1_Q4!$A$4:$AD$1328,13)</f>
        <v>Gas Natural</v>
      </c>
      <c r="AB552" s="134" t="str">
        <f>VLOOKUP(A552,DB_REF_Q1_Q4!$A$4:$AD$1328,13)</f>
        <v>AC Eléctrico</v>
      </c>
      <c r="AC552" s="16"/>
      <c r="AD552" s="27"/>
      <c r="AE552" s="27"/>
      <c r="AF552" s="27"/>
      <c r="AG552" s="27"/>
      <c r="AH552" s="27"/>
      <c r="AI552" s="55">
        <v>1</v>
      </c>
    </row>
    <row r="553" spans="1:35" ht="12" customHeight="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83">
        <v>1</v>
      </c>
      <c r="N553" s="84">
        <v>1</v>
      </c>
      <c r="O553" s="84">
        <v>1</v>
      </c>
      <c r="P553" s="84">
        <v>1</v>
      </c>
      <c r="Q553" s="84"/>
      <c r="R553" s="84">
        <v>1</v>
      </c>
      <c r="S553" s="84"/>
      <c r="T553" s="84">
        <v>1</v>
      </c>
      <c r="U553" s="84"/>
      <c r="V553" s="84">
        <v>1</v>
      </c>
      <c r="W553" s="84">
        <v>1</v>
      </c>
      <c r="X553" s="84">
        <v>1</v>
      </c>
      <c r="Y553" s="84"/>
      <c r="Z553" s="132" t="str">
        <f>VLOOKUP(A553,DB_CAL_Q1_Q4!$A$4:$P$1328,13)</f>
        <v>Gas Natural</v>
      </c>
      <c r="AA553" s="133" t="str">
        <f>VLOOKUP(A553,DB_ACS_Q1_Q4!$A$4:$AD$1328,13)</f>
        <v>Gas Natural</v>
      </c>
      <c r="AB553" s="134" t="str">
        <f>VLOOKUP(A553,DB_REF_Q1_Q4!$A$4:$AD$1328,13)</f>
        <v>Ninguno</v>
      </c>
      <c r="AC553" s="16">
        <v>1</v>
      </c>
      <c r="AD553" s="27"/>
      <c r="AE553" s="27"/>
      <c r="AF553" s="27"/>
      <c r="AG553" s="27"/>
      <c r="AH553" s="27"/>
      <c r="AI553" s="55"/>
    </row>
    <row r="554" spans="1:35" ht="12" customHeight="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83">
        <v>1</v>
      </c>
      <c r="N554" s="84">
        <v>1</v>
      </c>
      <c r="O554" s="84">
        <v>1</v>
      </c>
      <c r="P554" s="84">
        <v>1</v>
      </c>
      <c r="Q554" s="84">
        <v>1</v>
      </c>
      <c r="R554" s="84"/>
      <c r="S554" s="84">
        <v>1</v>
      </c>
      <c r="T554" s="84"/>
      <c r="U554" s="84">
        <v>1</v>
      </c>
      <c r="V554" s="84">
        <v>1</v>
      </c>
      <c r="W554" s="84">
        <v>1</v>
      </c>
      <c r="X554" s="84">
        <v>1</v>
      </c>
      <c r="Y554" s="84">
        <v>1</v>
      </c>
      <c r="Z554" s="132" t="str">
        <f>VLOOKUP(A554,DB_CAL_Q1_Q4!$A$4:$P$1328,13)</f>
        <v>Gasóleo</v>
      </c>
      <c r="AA554" s="133" t="str">
        <f>VLOOKUP(A554,DB_ACS_Q1_Q4!$A$4:$AD$1328,13)</f>
        <v>Gasóleo</v>
      </c>
      <c r="AB554" s="134" t="str">
        <f>VLOOKUP(A554,DB_REF_Q1_Q4!$A$4:$AD$1328,13)</f>
        <v>Ninguno</v>
      </c>
      <c r="AC554" s="16"/>
      <c r="AD554" s="27"/>
      <c r="AE554" s="27"/>
      <c r="AF554" s="27"/>
      <c r="AG554" s="27"/>
      <c r="AH554" s="27">
        <v>1</v>
      </c>
      <c r="AI554" s="55"/>
    </row>
    <row r="555" spans="1:35" ht="12" customHeight="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83">
        <v>1</v>
      </c>
      <c r="N555" s="84">
        <v>1</v>
      </c>
      <c r="O555" s="84">
        <v>1</v>
      </c>
      <c r="P555" s="84">
        <v>1</v>
      </c>
      <c r="Q555" s="84">
        <v>1</v>
      </c>
      <c r="R555" s="84">
        <v>1</v>
      </c>
      <c r="S555" s="84">
        <v>1</v>
      </c>
      <c r="T555" s="84">
        <v>1</v>
      </c>
      <c r="U555" s="84">
        <v>1</v>
      </c>
      <c r="V555" s="84">
        <v>1</v>
      </c>
      <c r="W555" s="84">
        <v>1</v>
      </c>
      <c r="X555" s="84">
        <v>1</v>
      </c>
      <c r="Y555" s="84">
        <v>1</v>
      </c>
      <c r="Z555" s="132" t="str">
        <f>VLOOKUP(A555,DB_CAL_Q1_Q4!$A$4:$P$1328,13)</f>
        <v>Electricidad</v>
      </c>
      <c r="AA555" s="133" t="str">
        <f>VLOOKUP(A555,DB_ACS_Q1_Q4!$A$4:$AD$1328,13)</f>
        <v>Electricidad</v>
      </c>
      <c r="AB555" s="134" t="str">
        <f>VLOOKUP(A555,DB_REF_Q1_Q4!$A$4:$AD$1328,13)</f>
        <v>AC Eléctrico</v>
      </c>
      <c r="AC555" s="16">
        <v>1</v>
      </c>
      <c r="AD555" s="27"/>
      <c r="AE555" s="27"/>
      <c r="AF555" s="27"/>
      <c r="AG555" s="27"/>
      <c r="AH555" s="27"/>
      <c r="AI555" s="55"/>
    </row>
    <row r="556" spans="1:35" ht="12" customHeight="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83">
        <v>1</v>
      </c>
      <c r="N556" s="84">
        <v>1</v>
      </c>
      <c r="O556" s="84">
        <v>1</v>
      </c>
      <c r="P556" s="84">
        <v>1</v>
      </c>
      <c r="Q556" s="84">
        <v>1</v>
      </c>
      <c r="R556" s="84">
        <v>1</v>
      </c>
      <c r="S556" s="84"/>
      <c r="T556" s="84">
        <v>1</v>
      </c>
      <c r="U556" s="84">
        <v>1</v>
      </c>
      <c r="V556" s="84">
        <v>1</v>
      </c>
      <c r="W556" s="84">
        <v>1</v>
      </c>
      <c r="X556" s="84">
        <v>1</v>
      </c>
      <c r="Y556" s="84"/>
      <c r="Z556" s="132" t="str">
        <f>VLOOKUP(A556,DB_CAL_Q1_Q4!$A$4:$P$1328,13)</f>
        <v>Bomba de calor aire</v>
      </c>
      <c r="AA556" s="133" t="str">
        <f>VLOOKUP(A556,DB_ACS_Q1_Q4!$A$4:$AD$1328,13)</f>
        <v>Gas Natural</v>
      </c>
      <c r="AB556" s="134" t="str">
        <f>VLOOKUP(A556,DB_REF_Q1_Q4!$A$4:$AD$1328,13)</f>
        <v>Bomba de calor aire</v>
      </c>
      <c r="AC556" s="16"/>
      <c r="AD556" s="27"/>
      <c r="AE556" s="27"/>
      <c r="AF556" s="27"/>
      <c r="AG556" s="27"/>
      <c r="AH556" s="27"/>
      <c r="AI556" s="55">
        <v>1</v>
      </c>
    </row>
    <row r="557" spans="1:35" ht="12" customHeight="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83"/>
      <c r="N557" s="84"/>
      <c r="O557" s="84"/>
      <c r="P557" s="84"/>
      <c r="Q557" s="84"/>
      <c r="R557" s="84"/>
      <c r="S557" s="84"/>
      <c r="T557" s="84"/>
      <c r="U557" s="84"/>
      <c r="V557" s="84"/>
      <c r="W557" s="84"/>
      <c r="X557" s="84"/>
      <c r="Y557" s="84"/>
      <c r="Z557" s="132" t="str">
        <f>VLOOKUP(A557,DB_CAL_Q1_Q4!$A$4:$P$1328,13)</f>
        <v>Ninguna</v>
      </c>
      <c r="AA557" s="133" t="str">
        <f>VLOOKUP(A557,DB_ACS_Q1_Q4!$A$4:$AD$1328,13)</f>
        <v>Electricidad</v>
      </c>
      <c r="AB557" s="134" t="str">
        <f>VLOOKUP(A557,DB_REF_Q1_Q4!$A$4:$AD$1328,13)</f>
        <v>AC Eléctrico</v>
      </c>
      <c r="AC557" s="16"/>
      <c r="AD557" s="27"/>
      <c r="AE557" s="27"/>
      <c r="AF557" s="27"/>
      <c r="AG557" s="27"/>
      <c r="AH557" s="27"/>
      <c r="AI557" s="55">
        <v>1</v>
      </c>
    </row>
    <row r="558" spans="1:35" ht="12" customHeight="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83">
        <v>1</v>
      </c>
      <c r="N558" s="84">
        <v>1</v>
      </c>
      <c r="O558" s="84">
        <v>1</v>
      </c>
      <c r="P558" s="84">
        <v>1</v>
      </c>
      <c r="Q558" s="84">
        <v>1</v>
      </c>
      <c r="R558" s="84">
        <v>1</v>
      </c>
      <c r="S558" s="84">
        <v>1</v>
      </c>
      <c r="T558" s="84">
        <v>1</v>
      </c>
      <c r="U558" s="84">
        <v>1</v>
      </c>
      <c r="V558" s="84">
        <v>1</v>
      </c>
      <c r="W558" s="84">
        <v>1</v>
      </c>
      <c r="X558" s="84">
        <v>1</v>
      </c>
      <c r="Y558" s="84"/>
      <c r="Z558" s="132" t="str">
        <f>VLOOKUP(A558,DB_CAL_Q1_Q4!$A$4:$P$1328,13)</f>
        <v>Electricidad</v>
      </c>
      <c r="AA558" s="133" t="str">
        <f>VLOOKUP(A558,DB_ACS_Q1_Q4!$A$4:$AD$1328,13)</f>
        <v>Gas Natural</v>
      </c>
      <c r="AB558" s="134" t="str">
        <f>VLOOKUP(A558,DB_REF_Q1_Q4!$A$4:$AD$1328,13)</f>
        <v>Ninguno</v>
      </c>
      <c r="AC558" s="16"/>
      <c r="AD558" s="27"/>
      <c r="AE558" s="27"/>
      <c r="AF558" s="27"/>
      <c r="AG558" s="27"/>
      <c r="AH558" s="27"/>
      <c r="AI558" s="55">
        <v>1</v>
      </c>
    </row>
    <row r="559" spans="1:35" ht="12" customHeight="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83">
        <v>1</v>
      </c>
      <c r="N559" s="84">
        <v>1</v>
      </c>
      <c r="O559" s="84">
        <v>1</v>
      </c>
      <c r="P559" s="84">
        <v>1</v>
      </c>
      <c r="Q559" s="84">
        <v>1</v>
      </c>
      <c r="R559" s="84"/>
      <c r="S559" s="84">
        <v>1</v>
      </c>
      <c r="T559" s="84"/>
      <c r="U559" s="84"/>
      <c r="V559" s="84"/>
      <c r="W559" s="84"/>
      <c r="X559" s="84">
        <v>1</v>
      </c>
      <c r="Y559" s="84">
        <v>1</v>
      </c>
      <c r="Z559" s="132" t="str">
        <f>VLOOKUP(A559,DB_CAL_Q1_Q4!$A$4:$P$1328,13)</f>
        <v>Gasóleo</v>
      </c>
      <c r="AA559" s="133" t="str">
        <f>VLOOKUP(A559,DB_ACS_Q1_Q4!$A$4:$AD$1328,13)</f>
        <v>Gasóleo</v>
      </c>
      <c r="AB559" s="134" t="str">
        <f>VLOOKUP(A559,DB_REF_Q1_Q4!$A$4:$AD$1328,13)</f>
        <v>Ninguno</v>
      </c>
      <c r="AC559" s="16"/>
      <c r="AD559" s="27"/>
      <c r="AE559" s="27"/>
      <c r="AF559" s="27"/>
      <c r="AG559" s="27"/>
      <c r="AH559" s="27"/>
      <c r="AI559" s="55">
        <v>1</v>
      </c>
    </row>
    <row r="560" spans="1:35" ht="12" customHeight="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83">
        <v>1</v>
      </c>
      <c r="N560" s="84">
        <v>1</v>
      </c>
      <c r="O560" s="84">
        <v>1</v>
      </c>
      <c r="P560" s="84">
        <v>1</v>
      </c>
      <c r="Q560" s="84">
        <v>1</v>
      </c>
      <c r="R560" s="84">
        <v>1</v>
      </c>
      <c r="S560" s="84"/>
      <c r="T560" s="84">
        <v>1</v>
      </c>
      <c r="U560" s="84">
        <v>1</v>
      </c>
      <c r="V560" s="84">
        <v>1</v>
      </c>
      <c r="W560" s="84">
        <v>1</v>
      </c>
      <c r="X560" s="84">
        <v>1</v>
      </c>
      <c r="Y560" s="84"/>
      <c r="Z560" s="132" t="str">
        <f>VLOOKUP(A560,DB_CAL_Q1_Q4!$A$4:$P$1328,13)</f>
        <v>Gas Natural</v>
      </c>
      <c r="AA560" s="133" t="str">
        <f>VLOOKUP(A560,DB_ACS_Q1_Q4!$A$4:$AD$1328,13)</f>
        <v>Gas Natural</v>
      </c>
      <c r="AB560" s="134" t="str">
        <f>VLOOKUP(A560,DB_REF_Q1_Q4!$A$4:$AD$1328,13)</f>
        <v>AC Eléctrico</v>
      </c>
      <c r="AC560" s="16">
        <v>1</v>
      </c>
      <c r="AD560" s="27"/>
      <c r="AE560" s="27"/>
      <c r="AF560" s="27"/>
      <c r="AG560" s="27"/>
      <c r="AH560" s="27"/>
      <c r="AI560" s="55"/>
    </row>
    <row r="561" spans="1:35" ht="12" customHeight="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83">
        <v>1</v>
      </c>
      <c r="N561" s="84">
        <v>1</v>
      </c>
      <c r="O561" s="84">
        <v>1</v>
      </c>
      <c r="P561" s="84">
        <v>1</v>
      </c>
      <c r="Q561" s="84">
        <v>1</v>
      </c>
      <c r="R561" s="84">
        <v>1</v>
      </c>
      <c r="S561" s="84">
        <v>1</v>
      </c>
      <c r="T561" s="84">
        <v>1</v>
      </c>
      <c r="U561" s="84"/>
      <c r="V561" s="84">
        <v>1</v>
      </c>
      <c r="W561" s="84">
        <v>1</v>
      </c>
      <c r="X561" s="84">
        <v>1</v>
      </c>
      <c r="Y561" s="84">
        <v>1</v>
      </c>
      <c r="Z561" s="132" t="str">
        <f>VLOOKUP(A561,DB_CAL_Q1_Q4!$A$4:$P$1328,13)</f>
        <v>Ninguna</v>
      </c>
      <c r="AA561" s="133" t="str">
        <f>VLOOKUP(A561,DB_ACS_Q1_Q4!$A$4:$AD$1328,13)</f>
        <v>Electricidad</v>
      </c>
      <c r="AB561" s="134" t="str">
        <f>VLOOKUP(A561,DB_REF_Q1_Q4!$A$4:$AD$1328,13)</f>
        <v>AC Eléctrico</v>
      </c>
      <c r="AC561" s="16"/>
      <c r="AD561" s="27"/>
      <c r="AE561" s="27"/>
      <c r="AF561" s="27"/>
      <c r="AG561" s="27"/>
      <c r="AH561" s="27"/>
      <c r="AI561" s="55">
        <v>1</v>
      </c>
    </row>
    <row r="562" spans="1:35" ht="12" customHeight="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83">
        <v>1</v>
      </c>
      <c r="N562" s="84">
        <v>1</v>
      </c>
      <c r="O562" s="84">
        <v>1</v>
      </c>
      <c r="P562" s="84">
        <v>1</v>
      </c>
      <c r="Q562" s="84">
        <v>1</v>
      </c>
      <c r="R562" s="84">
        <v>1</v>
      </c>
      <c r="S562" s="84">
        <v>1</v>
      </c>
      <c r="T562" s="84">
        <v>1</v>
      </c>
      <c r="U562" s="84">
        <v>1</v>
      </c>
      <c r="V562" s="84">
        <v>1</v>
      </c>
      <c r="W562" s="84">
        <v>1</v>
      </c>
      <c r="X562" s="84">
        <v>1</v>
      </c>
      <c r="Y562" s="84">
        <v>1</v>
      </c>
      <c r="Z562" s="132" t="str">
        <f>VLOOKUP(A562,DB_CAL_Q1_Q4!$A$4:$P$1328,13)</f>
        <v>Gasóleo</v>
      </c>
      <c r="AA562" s="133" t="str">
        <f>VLOOKUP(A562,DB_ACS_Q1_Q4!$A$4:$AD$1328,13)</f>
        <v>Gasóleo</v>
      </c>
      <c r="AB562" s="134" t="str">
        <f>VLOOKUP(A562,DB_REF_Q1_Q4!$A$4:$AD$1328,13)</f>
        <v>Ninguno</v>
      </c>
      <c r="AC562" s="16">
        <v>1</v>
      </c>
      <c r="AD562" s="27"/>
      <c r="AE562" s="27"/>
      <c r="AF562" s="27"/>
      <c r="AG562" s="27"/>
      <c r="AH562" s="27"/>
      <c r="AI562" s="55"/>
    </row>
    <row r="563" spans="1:35" ht="12" customHeight="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83">
        <v>1</v>
      </c>
      <c r="N563" s="84">
        <v>1</v>
      </c>
      <c r="O563" s="84">
        <v>1</v>
      </c>
      <c r="P563" s="84">
        <v>1</v>
      </c>
      <c r="Q563" s="84">
        <v>1</v>
      </c>
      <c r="R563" s="84">
        <v>1</v>
      </c>
      <c r="S563" s="84">
        <v>1</v>
      </c>
      <c r="T563" s="84">
        <v>1</v>
      </c>
      <c r="U563" s="84">
        <v>1</v>
      </c>
      <c r="V563" s="84">
        <v>1</v>
      </c>
      <c r="W563" s="84">
        <v>1</v>
      </c>
      <c r="X563" s="84">
        <v>1</v>
      </c>
      <c r="Y563" s="84">
        <v>1</v>
      </c>
      <c r="Z563" s="132" t="str">
        <f>VLOOKUP(A563,DB_CAL_Q1_Q4!$A$4:$P$1328,13)</f>
        <v>Electricidad</v>
      </c>
      <c r="AA563" s="133" t="str">
        <f>VLOOKUP(A563,DB_ACS_Q1_Q4!$A$4:$AD$1328,13)</f>
        <v>Gas Natural</v>
      </c>
      <c r="AB563" s="134" t="str">
        <f>VLOOKUP(A563,DB_REF_Q1_Q4!$A$4:$AD$1328,13)</f>
        <v>AC Eléctrico</v>
      </c>
      <c r="AC563" s="16">
        <v>1</v>
      </c>
      <c r="AD563" s="27"/>
      <c r="AE563" s="27"/>
      <c r="AF563" s="27"/>
      <c r="AG563" s="27"/>
      <c r="AH563" s="27"/>
      <c r="AI563" s="55"/>
    </row>
    <row r="564" spans="1:35" ht="12" customHeight="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83">
        <v>1</v>
      </c>
      <c r="N564" s="84">
        <v>1</v>
      </c>
      <c r="O564" s="84">
        <v>1</v>
      </c>
      <c r="P564" s="84">
        <v>1</v>
      </c>
      <c r="Q564" s="84"/>
      <c r="R564" s="84"/>
      <c r="S564" s="84"/>
      <c r="T564" s="84"/>
      <c r="U564" s="84"/>
      <c r="V564" s="84"/>
      <c r="W564" s="84">
        <v>1</v>
      </c>
      <c r="X564" s="84">
        <v>1</v>
      </c>
      <c r="Y564" s="84"/>
      <c r="Z564" s="132" t="str">
        <f>VLOOKUP(A564,DB_CAL_Q1_Q4!$A$4:$P$1328,13)</f>
        <v>Gasóleo</v>
      </c>
      <c r="AA564" s="133" t="str">
        <f>VLOOKUP(A564,DB_ACS_Q1_Q4!$A$4:$AD$1328,13)</f>
        <v>Gasóleo</v>
      </c>
      <c r="AB564" s="134" t="str">
        <f>VLOOKUP(A564,DB_REF_Q1_Q4!$A$4:$AD$1328,13)</f>
        <v>Ninguno</v>
      </c>
      <c r="AC564" s="16"/>
      <c r="AD564" s="27"/>
      <c r="AE564" s="27"/>
      <c r="AF564" s="27"/>
      <c r="AG564" s="27"/>
      <c r="AH564" s="27"/>
      <c r="AI564" s="55">
        <v>1</v>
      </c>
    </row>
    <row r="565" spans="1:35" ht="12" customHeight="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83">
        <v>1</v>
      </c>
      <c r="N565" s="84">
        <v>1</v>
      </c>
      <c r="O565" s="84">
        <v>1</v>
      </c>
      <c r="P565" s="84">
        <v>1</v>
      </c>
      <c r="Q565" s="84">
        <v>1</v>
      </c>
      <c r="R565" s="84">
        <v>1</v>
      </c>
      <c r="S565" s="84">
        <v>1</v>
      </c>
      <c r="T565" s="84">
        <v>1</v>
      </c>
      <c r="U565" s="84">
        <v>1</v>
      </c>
      <c r="V565" s="84">
        <v>1</v>
      </c>
      <c r="W565" s="84">
        <v>1</v>
      </c>
      <c r="X565" s="84">
        <v>1</v>
      </c>
      <c r="Y565" s="84"/>
      <c r="Z565" s="132" t="str">
        <f>VLOOKUP(A565,DB_CAL_Q1_Q4!$A$4:$P$1328,13)</f>
        <v>Bomba de calor aire</v>
      </c>
      <c r="AA565" s="133" t="str">
        <f>VLOOKUP(A565,DB_ACS_Q1_Q4!$A$4:$AD$1328,13)</f>
        <v>Electricidad</v>
      </c>
      <c r="AB565" s="134" t="str">
        <f>VLOOKUP(A565,DB_REF_Q1_Q4!$A$4:$AD$1328,13)</f>
        <v>Bomba de calor aire</v>
      </c>
      <c r="AC565" s="16">
        <v>1</v>
      </c>
      <c r="AD565" s="27"/>
      <c r="AE565" s="27"/>
      <c r="AF565" s="27"/>
      <c r="AG565" s="27"/>
      <c r="AH565" s="27"/>
      <c r="AI565" s="55"/>
    </row>
    <row r="566" spans="1:35" ht="12" customHeight="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83">
        <v>1</v>
      </c>
      <c r="N566" s="84">
        <v>1</v>
      </c>
      <c r="O566" s="84">
        <v>1</v>
      </c>
      <c r="P566" s="84">
        <v>1</v>
      </c>
      <c r="Q566" s="84">
        <v>1</v>
      </c>
      <c r="R566" s="84"/>
      <c r="S566" s="84"/>
      <c r="T566" s="84">
        <v>1</v>
      </c>
      <c r="U566" s="84">
        <v>1</v>
      </c>
      <c r="V566" s="84">
        <v>1</v>
      </c>
      <c r="W566" s="84">
        <v>1</v>
      </c>
      <c r="X566" s="84">
        <v>1</v>
      </c>
      <c r="Y566" s="84"/>
      <c r="Z566" s="132" t="str">
        <f>VLOOKUP(A566,DB_CAL_Q1_Q4!$A$4:$P$1328,13)</f>
        <v>Gas Natural</v>
      </c>
      <c r="AA566" s="133" t="str">
        <f>VLOOKUP(A566,DB_ACS_Q1_Q4!$A$4:$AD$1328,13)</f>
        <v>Gas Natural</v>
      </c>
      <c r="AB566" s="134" t="str">
        <f>VLOOKUP(A566,DB_REF_Q1_Q4!$A$4:$AD$1328,13)</f>
        <v>Ninguno</v>
      </c>
      <c r="AC566" s="16"/>
      <c r="AD566" s="27">
        <v>1</v>
      </c>
      <c r="AE566" s="27"/>
      <c r="AF566" s="27"/>
      <c r="AG566" s="27"/>
      <c r="AH566" s="27"/>
      <c r="AI566" s="55"/>
    </row>
    <row r="567" spans="1:35" ht="12" customHeight="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83">
        <v>1</v>
      </c>
      <c r="N567" s="84">
        <v>1</v>
      </c>
      <c r="O567" s="84">
        <v>1</v>
      </c>
      <c r="P567" s="84">
        <v>1</v>
      </c>
      <c r="Q567" s="84">
        <v>1</v>
      </c>
      <c r="R567" s="84">
        <v>1</v>
      </c>
      <c r="S567" s="84"/>
      <c r="T567" s="84">
        <v>1</v>
      </c>
      <c r="U567" s="84">
        <v>1</v>
      </c>
      <c r="V567" s="84">
        <v>1</v>
      </c>
      <c r="W567" s="84">
        <v>1</v>
      </c>
      <c r="X567" s="84">
        <v>1</v>
      </c>
      <c r="Y567" s="84">
        <v>1</v>
      </c>
      <c r="Z567" s="132" t="str">
        <f>VLOOKUP(A567,DB_CAL_Q1_Q4!$A$4:$P$1328,13)</f>
        <v>Gas Natural</v>
      </c>
      <c r="AA567" s="133" t="str">
        <f>VLOOKUP(A567,DB_ACS_Q1_Q4!$A$4:$AD$1328,13)</f>
        <v>Gas Natural</v>
      </c>
      <c r="AB567" s="134" t="str">
        <f>VLOOKUP(A567,DB_REF_Q1_Q4!$A$4:$AD$1328,13)</f>
        <v>AC Eléctrico</v>
      </c>
      <c r="AC567" s="16">
        <v>1</v>
      </c>
      <c r="AD567" s="27"/>
      <c r="AE567" s="27"/>
      <c r="AF567" s="27"/>
      <c r="AG567" s="27"/>
      <c r="AH567" s="27"/>
      <c r="AI567" s="55"/>
    </row>
    <row r="568" spans="1:35" ht="12" customHeight="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83">
        <v>1</v>
      </c>
      <c r="N568" s="84">
        <v>1</v>
      </c>
      <c r="O568" s="84">
        <v>1</v>
      </c>
      <c r="P568" s="84">
        <v>1</v>
      </c>
      <c r="Q568" s="84">
        <v>1</v>
      </c>
      <c r="R568" s="84">
        <v>1</v>
      </c>
      <c r="S568" s="84">
        <v>1</v>
      </c>
      <c r="T568" s="84">
        <v>1</v>
      </c>
      <c r="U568" s="84">
        <v>1</v>
      </c>
      <c r="V568" s="84">
        <v>1</v>
      </c>
      <c r="W568" s="84">
        <v>1</v>
      </c>
      <c r="X568" s="84">
        <v>1</v>
      </c>
      <c r="Y568" s="84">
        <v>1</v>
      </c>
      <c r="Z568" s="132" t="str">
        <f>VLOOKUP(A568,DB_CAL_Q1_Q4!$A$4:$P$1328,13)</f>
        <v>Gas Natural</v>
      </c>
      <c r="AA568" s="133" t="str">
        <f>VLOOKUP(A568,DB_ACS_Q1_Q4!$A$4:$AD$1328,13)</f>
        <v>Gas Natural</v>
      </c>
      <c r="AB568" s="134" t="str">
        <f>VLOOKUP(A568,DB_REF_Q1_Q4!$A$4:$AD$1328,13)</f>
        <v>Ninguno</v>
      </c>
      <c r="AC568" s="16"/>
      <c r="AD568" s="27"/>
      <c r="AE568" s="27"/>
      <c r="AF568" s="27"/>
      <c r="AG568" s="27"/>
      <c r="AH568" s="27"/>
      <c r="AI568" s="55">
        <v>1</v>
      </c>
    </row>
    <row r="569" spans="1:35" ht="12" customHeight="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83"/>
      <c r="N569" s="84"/>
      <c r="O569" s="84"/>
      <c r="P569" s="84">
        <v>1</v>
      </c>
      <c r="Q569" s="84">
        <v>1</v>
      </c>
      <c r="R569" s="84">
        <v>1</v>
      </c>
      <c r="S569" s="84">
        <v>1</v>
      </c>
      <c r="T569" s="84">
        <v>1</v>
      </c>
      <c r="U569" s="84"/>
      <c r="V569" s="84">
        <v>1</v>
      </c>
      <c r="W569" s="84">
        <v>1</v>
      </c>
      <c r="X569" s="84">
        <v>1</v>
      </c>
      <c r="Y569" s="84">
        <v>1</v>
      </c>
      <c r="Z569" s="132" t="str">
        <f>VLOOKUP(A569,DB_CAL_Q1_Q4!$A$4:$P$1328,13)</f>
        <v>Gas Natural</v>
      </c>
      <c r="AA569" s="133" t="str">
        <f>VLOOKUP(A569,DB_ACS_Q1_Q4!$A$4:$AD$1328,13)</f>
        <v>Gas Natural</v>
      </c>
      <c r="AB569" s="134" t="str">
        <f>VLOOKUP(A569,DB_REF_Q1_Q4!$A$4:$AD$1328,13)</f>
        <v>Ninguno</v>
      </c>
      <c r="AC569" s="16"/>
      <c r="AD569" s="27"/>
      <c r="AE569" s="27"/>
      <c r="AF569" s="27"/>
      <c r="AG569" s="27"/>
      <c r="AH569" s="27"/>
      <c r="AI569" s="55">
        <v>1</v>
      </c>
    </row>
    <row r="570" spans="1:35" ht="12" customHeight="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83">
        <v>1</v>
      </c>
      <c r="N570" s="84">
        <v>1</v>
      </c>
      <c r="O570" s="84">
        <v>1</v>
      </c>
      <c r="P570" s="84">
        <v>1</v>
      </c>
      <c r="Q570" s="84"/>
      <c r="R570" s="84">
        <v>1</v>
      </c>
      <c r="S570" s="84"/>
      <c r="T570" s="84">
        <v>1</v>
      </c>
      <c r="U570" s="84">
        <v>1</v>
      </c>
      <c r="V570" s="84">
        <v>1</v>
      </c>
      <c r="W570" s="84">
        <v>1</v>
      </c>
      <c r="X570" s="84">
        <v>1</v>
      </c>
      <c r="Y570" s="84"/>
      <c r="Z570" s="132" t="str">
        <f>VLOOKUP(A570,DB_CAL_Q1_Q4!$A$4:$P$1328,13)</f>
        <v>Gas Natural</v>
      </c>
      <c r="AA570" s="133" t="str">
        <f>VLOOKUP(A570,DB_ACS_Q1_Q4!$A$4:$AD$1328,13)</f>
        <v>Gas Natural</v>
      </c>
      <c r="AB570" s="134" t="str">
        <f>VLOOKUP(A570,DB_REF_Q1_Q4!$A$4:$AD$1328,13)</f>
        <v>Ninguno</v>
      </c>
      <c r="AC570" s="16">
        <v>1</v>
      </c>
      <c r="AD570" s="27"/>
      <c r="AE570" s="27"/>
      <c r="AF570" s="27"/>
      <c r="AG570" s="27"/>
      <c r="AH570" s="27"/>
      <c r="AI570" s="55"/>
    </row>
    <row r="571" spans="1:35" ht="12" customHeight="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83">
        <v>1</v>
      </c>
      <c r="N571" s="84">
        <v>1</v>
      </c>
      <c r="O571" s="84">
        <v>1</v>
      </c>
      <c r="P571" s="84">
        <v>1</v>
      </c>
      <c r="Q571" s="84">
        <v>1</v>
      </c>
      <c r="R571" s="84">
        <v>1</v>
      </c>
      <c r="S571" s="84">
        <v>1</v>
      </c>
      <c r="T571" s="84">
        <v>1</v>
      </c>
      <c r="U571" s="84">
        <v>1</v>
      </c>
      <c r="V571" s="84">
        <v>1</v>
      </c>
      <c r="W571" s="84">
        <v>1</v>
      </c>
      <c r="X571" s="84">
        <v>1</v>
      </c>
      <c r="Y571" s="84">
        <v>1</v>
      </c>
      <c r="Z571" s="132" t="str">
        <f>VLOOKUP(A571,DB_CAL_Q1_Q4!$A$4:$P$1328,13)</f>
        <v>Ninguna</v>
      </c>
      <c r="AA571" s="133" t="str">
        <f>VLOOKUP(A571,DB_ACS_Q1_Q4!$A$4:$AD$1328,13)</f>
        <v>Electricidad</v>
      </c>
      <c r="AB571" s="134" t="str">
        <f>VLOOKUP(A571,DB_REF_Q1_Q4!$A$4:$AD$1328,13)</f>
        <v>AC Eléctrico</v>
      </c>
      <c r="AC571" s="16"/>
      <c r="AD571" s="27"/>
      <c r="AE571" s="27"/>
      <c r="AF571" s="27"/>
      <c r="AG571" s="27"/>
      <c r="AH571" s="27"/>
      <c r="AI571" s="55">
        <v>1</v>
      </c>
    </row>
    <row r="572" spans="1:35" ht="12" customHeight="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83">
        <v>1</v>
      </c>
      <c r="N572" s="84">
        <v>1</v>
      </c>
      <c r="O572" s="84">
        <v>1</v>
      </c>
      <c r="P572" s="84">
        <v>1</v>
      </c>
      <c r="Q572" s="84">
        <v>1</v>
      </c>
      <c r="R572" s="84">
        <v>1</v>
      </c>
      <c r="S572" s="84">
        <v>1</v>
      </c>
      <c r="T572" s="84">
        <v>1</v>
      </c>
      <c r="U572" s="84">
        <v>1</v>
      </c>
      <c r="V572" s="84">
        <v>1</v>
      </c>
      <c r="W572" s="84">
        <v>1</v>
      </c>
      <c r="X572" s="84">
        <v>1</v>
      </c>
      <c r="Y572" s="84"/>
      <c r="Z572" s="132" t="str">
        <f>VLOOKUP(A572,DB_CAL_Q1_Q4!$A$4:$P$1328,13)</f>
        <v>GLP</v>
      </c>
      <c r="AA572" s="133" t="str">
        <f>VLOOKUP(A572,DB_ACS_Q1_Q4!$A$4:$AD$1328,13)</f>
        <v>GLP</v>
      </c>
      <c r="AB572" s="134" t="str">
        <f>VLOOKUP(A572,DB_REF_Q1_Q4!$A$4:$AD$1328,13)</f>
        <v>Ninguno</v>
      </c>
      <c r="AC572" s="16">
        <v>1</v>
      </c>
      <c r="AD572" s="27"/>
      <c r="AE572" s="27"/>
      <c r="AF572" s="27"/>
      <c r="AG572" s="27"/>
      <c r="AH572" s="27"/>
      <c r="AI572" s="55"/>
    </row>
    <row r="573" spans="1:35" ht="12" customHeight="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83">
        <v>1</v>
      </c>
      <c r="N573" s="84">
        <v>1</v>
      </c>
      <c r="O573" s="84"/>
      <c r="P573" s="84">
        <v>1</v>
      </c>
      <c r="Q573" s="84">
        <v>1</v>
      </c>
      <c r="R573" s="84">
        <v>1</v>
      </c>
      <c r="S573" s="84">
        <v>1</v>
      </c>
      <c r="T573" s="84">
        <v>1</v>
      </c>
      <c r="U573" s="84"/>
      <c r="V573" s="84">
        <v>1</v>
      </c>
      <c r="W573" s="84">
        <v>1</v>
      </c>
      <c r="X573" s="84">
        <v>1</v>
      </c>
      <c r="Y573" s="84">
        <v>1</v>
      </c>
      <c r="Z573" s="132" t="str">
        <f>VLOOKUP(A573,DB_CAL_Q1_Q4!$A$4:$P$1328,13)</f>
        <v>Gas Natural</v>
      </c>
      <c r="AA573" s="133" t="str">
        <f>VLOOKUP(A573,DB_ACS_Q1_Q4!$A$4:$AD$1328,13)</f>
        <v>Gas Natural</v>
      </c>
      <c r="AB573" s="134" t="str">
        <f>VLOOKUP(A573,DB_REF_Q1_Q4!$A$4:$AD$1328,13)</f>
        <v>Ninguno</v>
      </c>
      <c r="AC573" s="16"/>
      <c r="AD573" s="27"/>
      <c r="AE573" s="27"/>
      <c r="AF573" s="27"/>
      <c r="AG573" s="27"/>
      <c r="AH573" s="27"/>
      <c r="AI573" s="55">
        <v>1</v>
      </c>
    </row>
    <row r="574" spans="1:35" ht="12" customHeight="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83">
        <v>1</v>
      </c>
      <c r="N574" s="84">
        <v>1</v>
      </c>
      <c r="O574" s="84">
        <v>1</v>
      </c>
      <c r="P574" s="84">
        <v>1</v>
      </c>
      <c r="Q574" s="84">
        <v>1</v>
      </c>
      <c r="R574" s="84">
        <v>1</v>
      </c>
      <c r="S574" s="84"/>
      <c r="T574" s="84">
        <v>1</v>
      </c>
      <c r="U574" s="84">
        <v>1</v>
      </c>
      <c r="V574" s="84">
        <v>1</v>
      </c>
      <c r="W574" s="84">
        <v>1</v>
      </c>
      <c r="X574" s="84">
        <v>1</v>
      </c>
      <c r="Y574" s="84">
        <v>1</v>
      </c>
      <c r="Z574" s="132" t="str">
        <f>VLOOKUP(A574,DB_CAL_Q1_Q4!$A$4:$P$1328,13)</f>
        <v>Gas Natural</v>
      </c>
      <c r="AA574" s="133" t="str">
        <f>VLOOKUP(A574,DB_ACS_Q1_Q4!$A$4:$AD$1328,13)</f>
        <v>Gas Natural</v>
      </c>
      <c r="AB574" s="134" t="str">
        <f>VLOOKUP(A574,DB_REF_Q1_Q4!$A$4:$AD$1328,13)</f>
        <v>Ninguno</v>
      </c>
      <c r="AC574" s="16">
        <v>1</v>
      </c>
      <c r="AD574" s="27"/>
      <c r="AE574" s="27"/>
      <c r="AF574" s="27"/>
      <c r="AG574" s="27"/>
      <c r="AH574" s="27"/>
      <c r="AI574" s="55"/>
    </row>
    <row r="575" spans="1:35" ht="12" customHeight="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83">
        <v>1</v>
      </c>
      <c r="N575" s="84">
        <v>1</v>
      </c>
      <c r="O575" s="84">
        <v>1</v>
      </c>
      <c r="P575" s="84">
        <v>1</v>
      </c>
      <c r="Q575" s="84">
        <v>1</v>
      </c>
      <c r="R575" s="84">
        <v>1</v>
      </c>
      <c r="S575" s="84">
        <v>1</v>
      </c>
      <c r="T575" s="84">
        <v>1</v>
      </c>
      <c r="U575" s="84">
        <v>1</v>
      </c>
      <c r="V575" s="84">
        <v>1</v>
      </c>
      <c r="W575" s="84">
        <v>1</v>
      </c>
      <c r="X575" s="84">
        <v>1</v>
      </c>
      <c r="Y575" s="84"/>
      <c r="Z575" s="132" t="str">
        <f>VLOOKUP(A575,DB_CAL_Q1_Q4!$A$4:$P$1328,13)</f>
        <v>Gas Natural</v>
      </c>
      <c r="AA575" s="133" t="str">
        <f>VLOOKUP(A575,DB_ACS_Q1_Q4!$A$4:$AD$1328,13)</f>
        <v>Gas Natural</v>
      </c>
      <c r="AB575" s="134" t="str">
        <f>VLOOKUP(A575,DB_REF_Q1_Q4!$A$4:$AD$1328,13)</f>
        <v>AC Eléctrico</v>
      </c>
      <c r="AC575" s="16"/>
      <c r="AD575" s="27"/>
      <c r="AE575" s="27"/>
      <c r="AF575" s="27"/>
      <c r="AG575" s="27"/>
      <c r="AH575" s="27"/>
      <c r="AI575" s="55">
        <v>1</v>
      </c>
    </row>
    <row r="576" spans="1:35" ht="12" customHeight="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83">
        <v>1</v>
      </c>
      <c r="N576" s="84">
        <v>1</v>
      </c>
      <c r="O576" s="84">
        <v>1</v>
      </c>
      <c r="P576" s="84">
        <v>1</v>
      </c>
      <c r="Q576" s="84">
        <v>1</v>
      </c>
      <c r="R576" s="84">
        <v>1</v>
      </c>
      <c r="S576" s="84">
        <v>1</v>
      </c>
      <c r="T576" s="84">
        <v>1</v>
      </c>
      <c r="U576" s="84">
        <v>1</v>
      </c>
      <c r="V576" s="84">
        <v>1</v>
      </c>
      <c r="W576" s="84">
        <v>1</v>
      </c>
      <c r="X576" s="84">
        <v>1</v>
      </c>
      <c r="Y576" s="84">
        <v>1</v>
      </c>
      <c r="Z576" s="132" t="str">
        <f>VLOOKUP(A576,DB_CAL_Q1_Q4!$A$4:$P$1328,13)</f>
        <v>Ninguna</v>
      </c>
      <c r="AA576" s="133" t="str">
        <f>VLOOKUP(A576,DB_ACS_Q1_Q4!$A$4:$AD$1328,13)</f>
        <v>GLP</v>
      </c>
      <c r="AB576" s="134" t="str">
        <f>VLOOKUP(A576,DB_REF_Q1_Q4!$A$4:$AD$1328,13)</f>
        <v>AC Eléctrico</v>
      </c>
      <c r="AC576" s="16"/>
      <c r="AD576" s="27"/>
      <c r="AE576" s="27"/>
      <c r="AF576" s="27"/>
      <c r="AG576" s="27"/>
      <c r="AH576" s="27"/>
      <c r="AI576" s="55">
        <v>1</v>
      </c>
    </row>
    <row r="577" spans="1:35" ht="12" customHeight="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83">
        <v>1</v>
      </c>
      <c r="N577" s="84">
        <v>1</v>
      </c>
      <c r="O577" s="84">
        <v>1</v>
      </c>
      <c r="P577" s="84">
        <v>1</v>
      </c>
      <c r="Q577" s="84">
        <v>1</v>
      </c>
      <c r="R577" s="84">
        <v>1</v>
      </c>
      <c r="S577" s="84">
        <v>1</v>
      </c>
      <c r="T577" s="84">
        <v>1</v>
      </c>
      <c r="U577" s="84"/>
      <c r="V577" s="84"/>
      <c r="W577" s="84"/>
      <c r="X577" s="84">
        <v>1</v>
      </c>
      <c r="Y577" s="84">
        <v>1</v>
      </c>
      <c r="Z577" s="132" t="str">
        <f>VLOOKUP(A577,DB_CAL_Q1_Q4!$A$4:$P$1328,13)</f>
        <v>Gasóleo</v>
      </c>
      <c r="AA577" s="133" t="str">
        <f>VLOOKUP(A577,DB_ACS_Q1_Q4!$A$4:$AD$1328,13)</f>
        <v>Electricidad</v>
      </c>
      <c r="AB577" s="134" t="str">
        <f>VLOOKUP(A577,DB_REF_Q1_Q4!$A$4:$AD$1328,13)</f>
        <v>Ninguno</v>
      </c>
      <c r="AC577" s="16"/>
      <c r="AD577" s="27"/>
      <c r="AE577" s="27"/>
      <c r="AF577" s="27"/>
      <c r="AG577" s="27"/>
      <c r="AH577" s="27"/>
      <c r="AI577" s="55">
        <v>1</v>
      </c>
    </row>
    <row r="578" spans="1:35" ht="12" customHeight="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83">
        <v>1</v>
      </c>
      <c r="N578" s="84">
        <v>1</v>
      </c>
      <c r="O578" s="84">
        <v>1</v>
      </c>
      <c r="P578" s="84">
        <v>1</v>
      </c>
      <c r="Q578" s="84"/>
      <c r="R578" s="84">
        <v>1</v>
      </c>
      <c r="S578" s="84"/>
      <c r="T578" s="84">
        <v>1</v>
      </c>
      <c r="U578" s="84">
        <v>1</v>
      </c>
      <c r="V578" s="84">
        <v>1</v>
      </c>
      <c r="W578" s="84">
        <v>1</v>
      </c>
      <c r="X578" s="84">
        <v>1</v>
      </c>
      <c r="Y578" s="84"/>
      <c r="Z578" s="132" t="str">
        <f>VLOOKUP(A578,DB_CAL_Q1_Q4!$A$4:$P$1328,13)</f>
        <v>Gasóleo</v>
      </c>
      <c r="AA578" s="133" t="str">
        <f>VLOOKUP(A578,DB_ACS_Q1_Q4!$A$4:$AD$1328,13)</f>
        <v>Gas Natural</v>
      </c>
      <c r="AB578" s="134" t="str">
        <f>VLOOKUP(A578,DB_REF_Q1_Q4!$A$4:$AD$1328,13)</f>
        <v>Ninguno</v>
      </c>
      <c r="AC578" s="16">
        <v>1</v>
      </c>
      <c r="AD578" s="27"/>
      <c r="AE578" s="27"/>
      <c r="AF578" s="27"/>
      <c r="AG578" s="27"/>
      <c r="AH578" s="27"/>
      <c r="AI578" s="55"/>
    </row>
    <row r="579" spans="1:35" ht="12" customHeight="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83">
        <v>1</v>
      </c>
      <c r="N579" s="84">
        <v>1</v>
      </c>
      <c r="O579" s="84">
        <v>1</v>
      </c>
      <c r="P579" s="84">
        <v>1</v>
      </c>
      <c r="Q579" s="84">
        <v>1</v>
      </c>
      <c r="R579" s="84">
        <v>1</v>
      </c>
      <c r="S579" s="84">
        <v>1</v>
      </c>
      <c r="T579" s="84">
        <v>1</v>
      </c>
      <c r="U579" s="84">
        <v>1</v>
      </c>
      <c r="V579" s="84">
        <v>1</v>
      </c>
      <c r="W579" s="84">
        <v>1</v>
      </c>
      <c r="X579" s="84">
        <v>1</v>
      </c>
      <c r="Y579" s="84">
        <v>1</v>
      </c>
      <c r="Z579" s="132" t="str">
        <f>VLOOKUP(A579,DB_CAL_Q1_Q4!$A$4:$P$1328,13)</f>
        <v>Ninguna</v>
      </c>
      <c r="AA579" s="133" t="str">
        <f>VLOOKUP(A579,DB_ACS_Q1_Q4!$A$4:$AD$1328,13)</f>
        <v>GLP</v>
      </c>
      <c r="AB579" s="134" t="str">
        <f>VLOOKUP(A579,DB_REF_Q1_Q4!$A$4:$AD$1328,13)</f>
        <v>Ninguno</v>
      </c>
      <c r="AC579" s="16"/>
      <c r="AD579" s="27"/>
      <c r="AE579" s="27"/>
      <c r="AF579" s="27"/>
      <c r="AG579" s="27"/>
      <c r="AH579" s="27">
        <v>1</v>
      </c>
      <c r="AI579" s="55"/>
    </row>
    <row r="580" spans="1:35" ht="12" customHeight="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83">
        <v>1</v>
      </c>
      <c r="N580" s="84">
        <v>1</v>
      </c>
      <c r="O580" s="84">
        <v>1</v>
      </c>
      <c r="P580" s="84">
        <v>1</v>
      </c>
      <c r="Q580" s="84">
        <v>1</v>
      </c>
      <c r="R580" s="84">
        <v>1</v>
      </c>
      <c r="S580" s="84"/>
      <c r="T580" s="84">
        <v>1</v>
      </c>
      <c r="U580" s="84">
        <v>1</v>
      </c>
      <c r="V580" s="84">
        <v>1</v>
      </c>
      <c r="W580" s="84">
        <v>1</v>
      </c>
      <c r="X580" s="84">
        <v>1</v>
      </c>
      <c r="Y580" s="84">
        <v>1</v>
      </c>
      <c r="Z580" s="132" t="str">
        <f>VLOOKUP(A580,DB_CAL_Q1_Q4!$A$4:$P$1328,13)</f>
        <v>Ninguna</v>
      </c>
      <c r="AA580" s="133" t="str">
        <f>VLOOKUP(A580,DB_ACS_Q1_Q4!$A$4:$AD$1328,13)</f>
        <v>Gas Natural</v>
      </c>
      <c r="AB580" s="134" t="str">
        <f>VLOOKUP(A580,DB_REF_Q1_Q4!$A$4:$AD$1328,13)</f>
        <v>AC Eléctrico</v>
      </c>
      <c r="AC580" s="16"/>
      <c r="AD580" s="27"/>
      <c r="AE580" s="27"/>
      <c r="AF580" s="27"/>
      <c r="AG580" s="27"/>
      <c r="AH580" s="27"/>
      <c r="AI580" s="55">
        <v>1</v>
      </c>
    </row>
    <row r="581" spans="1:35" ht="12" customHeight="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83">
        <v>1</v>
      </c>
      <c r="N581" s="84">
        <v>1</v>
      </c>
      <c r="O581" s="84">
        <v>1</v>
      </c>
      <c r="P581" s="84">
        <v>1</v>
      </c>
      <c r="Q581" s="84">
        <v>1</v>
      </c>
      <c r="R581" s="84">
        <v>1</v>
      </c>
      <c r="S581" s="84">
        <v>1</v>
      </c>
      <c r="T581" s="84">
        <v>1</v>
      </c>
      <c r="U581" s="84">
        <v>1</v>
      </c>
      <c r="V581" s="84">
        <v>1</v>
      </c>
      <c r="W581" s="84">
        <v>1</v>
      </c>
      <c r="X581" s="84">
        <v>1</v>
      </c>
      <c r="Y581" s="84"/>
      <c r="Z581" s="132" t="str">
        <f>VLOOKUP(A581,DB_CAL_Q1_Q4!$A$4:$P$1328,13)</f>
        <v>GLP</v>
      </c>
      <c r="AA581" s="133" t="str">
        <f>VLOOKUP(A581,DB_ACS_Q1_Q4!$A$4:$AD$1328,13)</f>
        <v>GLP</v>
      </c>
      <c r="AB581" s="134" t="str">
        <f>VLOOKUP(A581,DB_REF_Q1_Q4!$A$4:$AD$1328,13)</f>
        <v>Ninguno</v>
      </c>
      <c r="AC581" s="16"/>
      <c r="AD581" s="27"/>
      <c r="AE581" s="27"/>
      <c r="AF581" s="27"/>
      <c r="AG581" s="27"/>
      <c r="AH581" s="27">
        <v>1</v>
      </c>
      <c r="AI581" s="55"/>
    </row>
    <row r="582" spans="1:35" ht="12" customHeight="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83">
        <v>1</v>
      </c>
      <c r="N582" s="84">
        <v>1</v>
      </c>
      <c r="O582" s="84">
        <v>1</v>
      </c>
      <c r="P582" s="84">
        <v>1</v>
      </c>
      <c r="Q582" s="84"/>
      <c r="R582" s="84"/>
      <c r="S582" s="84">
        <v>1</v>
      </c>
      <c r="T582" s="84">
        <v>1</v>
      </c>
      <c r="U582" s="84"/>
      <c r="V582" s="84"/>
      <c r="W582" s="84">
        <v>1</v>
      </c>
      <c r="X582" s="84"/>
      <c r="Y582" s="84"/>
      <c r="Z582" s="132" t="str">
        <f>VLOOKUP(A582,DB_CAL_Q1_Q4!$A$4:$P$1328,13)</f>
        <v>Gasóleo</v>
      </c>
      <c r="AA582" s="133" t="str">
        <f>VLOOKUP(A582,DB_ACS_Q1_Q4!$A$4:$AD$1328,13)</f>
        <v>Electricidad</v>
      </c>
      <c r="AB582" s="134" t="str">
        <f>VLOOKUP(A582,DB_REF_Q1_Q4!$A$4:$AD$1328,13)</f>
        <v>Ninguno</v>
      </c>
      <c r="AC582" s="16"/>
      <c r="AD582" s="27"/>
      <c r="AE582" s="27"/>
      <c r="AF582" s="27"/>
      <c r="AG582" s="27"/>
      <c r="AH582" s="27"/>
      <c r="AI582" s="55">
        <v>1</v>
      </c>
    </row>
    <row r="583" spans="1:35" ht="12" customHeight="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83">
        <v>1</v>
      </c>
      <c r="N583" s="84">
        <v>1</v>
      </c>
      <c r="O583" s="84">
        <v>1</v>
      </c>
      <c r="P583" s="84">
        <v>1</v>
      </c>
      <c r="Q583" s="84">
        <v>1</v>
      </c>
      <c r="R583" s="84">
        <v>1</v>
      </c>
      <c r="S583" s="84">
        <v>1</v>
      </c>
      <c r="T583" s="84">
        <v>1</v>
      </c>
      <c r="U583" s="84">
        <v>1</v>
      </c>
      <c r="V583" s="84">
        <v>1</v>
      </c>
      <c r="W583" s="84">
        <v>1</v>
      </c>
      <c r="X583" s="84">
        <v>1</v>
      </c>
      <c r="Y583" s="84"/>
      <c r="Z583" s="132" t="str">
        <f>VLOOKUP(A583,DB_CAL_Q1_Q4!$A$4:$P$1328,13)</f>
        <v>Electricidad</v>
      </c>
      <c r="AA583" s="133" t="str">
        <f>VLOOKUP(A583,DB_ACS_Q1_Q4!$A$4:$AD$1328,13)</f>
        <v>GLP</v>
      </c>
      <c r="AB583" s="134" t="str">
        <f>VLOOKUP(A583,DB_REF_Q1_Q4!$A$4:$AD$1328,13)</f>
        <v>AC Eléctrico</v>
      </c>
      <c r="AC583" s="16"/>
      <c r="AD583" s="27"/>
      <c r="AE583" s="27"/>
      <c r="AF583" s="27"/>
      <c r="AG583" s="27"/>
      <c r="AH583" s="27">
        <v>1</v>
      </c>
      <c r="AI583" s="55"/>
    </row>
    <row r="584" spans="1:35" ht="12" customHeight="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83">
        <v>1</v>
      </c>
      <c r="N584" s="84">
        <v>1</v>
      </c>
      <c r="O584" s="84">
        <v>1</v>
      </c>
      <c r="P584" s="84">
        <v>1</v>
      </c>
      <c r="Q584" s="84">
        <v>1</v>
      </c>
      <c r="R584" s="84">
        <v>1</v>
      </c>
      <c r="S584" s="84">
        <v>1</v>
      </c>
      <c r="T584" s="84">
        <v>1</v>
      </c>
      <c r="U584" s="84">
        <v>1</v>
      </c>
      <c r="V584" s="84">
        <v>1</v>
      </c>
      <c r="W584" s="84">
        <v>1</v>
      </c>
      <c r="X584" s="84">
        <v>1</v>
      </c>
      <c r="Y584" s="84"/>
      <c r="Z584" s="132" t="str">
        <f>VLOOKUP(A584,DB_CAL_Q1_Q4!$A$4:$P$1328,13)</f>
        <v>Gas Natural</v>
      </c>
      <c r="AA584" s="133" t="str">
        <f>VLOOKUP(A584,DB_ACS_Q1_Q4!$A$4:$AD$1328,13)</f>
        <v>Gas Natural</v>
      </c>
      <c r="AB584" s="134" t="str">
        <f>VLOOKUP(A584,DB_REF_Q1_Q4!$A$4:$AD$1328,13)</f>
        <v>AC Eléctrico</v>
      </c>
      <c r="AC584" s="16">
        <v>1</v>
      </c>
      <c r="AD584" s="27"/>
      <c r="AE584" s="27"/>
      <c r="AF584" s="27"/>
      <c r="AG584" s="27"/>
      <c r="AH584" s="27"/>
      <c r="AI584" s="55"/>
    </row>
    <row r="585" spans="1:35" ht="12" customHeight="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83"/>
      <c r="N585" s="84">
        <v>1</v>
      </c>
      <c r="O585" s="84">
        <v>1</v>
      </c>
      <c r="P585" s="84">
        <v>1</v>
      </c>
      <c r="Q585" s="84"/>
      <c r="R585" s="84">
        <v>1</v>
      </c>
      <c r="S585" s="84">
        <v>1</v>
      </c>
      <c r="T585" s="84">
        <v>1</v>
      </c>
      <c r="U585" s="84"/>
      <c r="V585" s="84"/>
      <c r="W585" s="84"/>
      <c r="X585" s="84"/>
      <c r="Y585" s="84"/>
      <c r="Z585" s="132" t="str">
        <f>VLOOKUP(A585,DB_CAL_Q1_Q4!$A$4:$P$1328,13)</f>
        <v>Gas Natural</v>
      </c>
      <c r="AA585" s="133" t="str">
        <f>VLOOKUP(A585,DB_ACS_Q1_Q4!$A$4:$AD$1328,13)</f>
        <v>Gas Natural</v>
      </c>
      <c r="AB585" s="134" t="str">
        <f>VLOOKUP(A585,DB_REF_Q1_Q4!$A$4:$AD$1328,13)</f>
        <v>Ninguno</v>
      </c>
      <c r="AC585" s="16"/>
      <c r="AD585" s="27"/>
      <c r="AE585" s="27"/>
      <c r="AF585" s="27"/>
      <c r="AG585" s="27"/>
      <c r="AH585" s="27"/>
      <c r="AI585" s="55">
        <v>1</v>
      </c>
    </row>
    <row r="586" spans="1:35" ht="12" customHeight="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83">
        <v>1</v>
      </c>
      <c r="N586" s="84">
        <v>1</v>
      </c>
      <c r="O586" s="84">
        <v>1</v>
      </c>
      <c r="P586" s="84">
        <v>1</v>
      </c>
      <c r="Q586" s="84">
        <v>1</v>
      </c>
      <c r="R586" s="84">
        <v>1</v>
      </c>
      <c r="S586" s="84"/>
      <c r="T586" s="84">
        <v>1</v>
      </c>
      <c r="U586" s="84">
        <v>1</v>
      </c>
      <c r="V586" s="84">
        <v>1</v>
      </c>
      <c r="W586" s="84">
        <v>1</v>
      </c>
      <c r="X586" s="84">
        <v>1</v>
      </c>
      <c r="Y586" s="84"/>
      <c r="Z586" s="132" t="str">
        <f>VLOOKUP(A586,DB_CAL_Q1_Q4!$A$4:$P$1328,13)</f>
        <v>Gas Natural</v>
      </c>
      <c r="AA586" s="133" t="str">
        <f>VLOOKUP(A586,DB_ACS_Q1_Q4!$A$4:$AD$1328,13)</f>
        <v>Gas Natural</v>
      </c>
      <c r="AB586" s="134" t="str">
        <f>VLOOKUP(A586,DB_REF_Q1_Q4!$A$4:$AD$1328,13)</f>
        <v>Ninguno</v>
      </c>
      <c r="AC586" s="16"/>
      <c r="AD586" s="27"/>
      <c r="AE586" s="27"/>
      <c r="AF586" s="27"/>
      <c r="AG586" s="27"/>
      <c r="AH586" s="27"/>
      <c r="AI586" s="55">
        <v>1</v>
      </c>
    </row>
    <row r="587" spans="1:35" ht="12" customHeight="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83"/>
      <c r="N587" s="84">
        <v>1</v>
      </c>
      <c r="O587" s="84">
        <v>1</v>
      </c>
      <c r="P587" s="84">
        <v>1</v>
      </c>
      <c r="Q587" s="84">
        <v>1</v>
      </c>
      <c r="R587" s="84">
        <v>1</v>
      </c>
      <c r="S587" s="84">
        <v>1</v>
      </c>
      <c r="T587" s="84">
        <v>1</v>
      </c>
      <c r="U587" s="84">
        <v>1</v>
      </c>
      <c r="V587" s="84">
        <v>1</v>
      </c>
      <c r="W587" s="84">
        <v>1</v>
      </c>
      <c r="X587" s="84">
        <v>1</v>
      </c>
      <c r="Y587" s="84"/>
      <c r="Z587" s="132" t="str">
        <f>VLOOKUP(A587,DB_CAL_Q1_Q4!$A$4:$P$1328,13)</f>
        <v>GLP</v>
      </c>
      <c r="AA587" s="133" t="str">
        <f>VLOOKUP(A587,DB_ACS_Q1_Q4!$A$4:$AD$1328,13)</f>
        <v>GLP</v>
      </c>
      <c r="AB587" s="134" t="str">
        <f>VLOOKUP(A587,DB_REF_Q1_Q4!$A$4:$AD$1328,13)</f>
        <v>Ninguno</v>
      </c>
      <c r="AC587" s="16"/>
      <c r="AD587" s="27"/>
      <c r="AE587" s="27"/>
      <c r="AF587" s="27"/>
      <c r="AG587" s="27"/>
      <c r="AH587" s="27">
        <v>1</v>
      </c>
      <c r="AI587" s="55"/>
    </row>
    <row r="588" spans="1:35" ht="12" customHeight="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83">
        <v>1</v>
      </c>
      <c r="N588" s="84">
        <v>1</v>
      </c>
      <c r="O588" s="84">
        <v>1</v>
      </c>
      <c r="P588" s="84">
        <v>1</v>
      </c>
      <c r="Q588" s="84">
        <v>1</v>
      </c>
      <c r="R588" s="84">
        <v>1</v>
      </c>
      <c r="S588" s="84">
        <v>1</v>
      </c>
      <c r="T588" s="84">
        <v>1</v>
      </c>
      <c r="U588" s="84">
        <v>1</v>
      </c>
      <c r="V588" s="84">
        <v>1</v>
      </c>
      <c r="W588" s="84">
        <v>1</v>
      </c>
      <c r="X588" s="84">
        <v>1</v>
      </c>
      <c r="Y588" s="84">
        <v>1</v>
      </c>
      <c r="Z588" s="132" t="str">
        <f>VLOOKUP(A588,DB_CAL_Q1_Q4!$A$4:$P$1328,13)</f>
        <v>Gas Natural</v>
      </c>
      <c r="AA588" s="133" t="str">
        <f>VLOOKUP(A588,DB_ACS_Q1_Q4!$A$4:$AD$1328,13)</f>
        <v>Gas Natural</v>
      </c>
      <c r="AB588" s="134" t="str">
        <f>VLOOKUP(A588,DB_REF_Q1_Q4!$A$4:$AD$1328,13)</f>
        <v>Bomba de calor aire</v>
      </c>
      <c r="AC588" s="16">
        <v>1</v>
      </c>
      <c r="AD588" s="27"/>
      <c r="AE588" s="27"/>
      <c r="AF588" s="27"/>
      <c r="AG588" s="27"/>
      <c r="AH588" s="27"/>
      <c r="AI588" s="55"/>
    </row>
    <row r="589" spans="1:35" ht="12" customHeight="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83">
        <v>1</v>
      </c>
      <c r="N589" s="84">
        <v>1</v>
      </c>
      <c r="O589" s="84">
        <v>1</v>
      </c>
      <c r="P589" s="84">
        <v>1</v>
      </c>
      <c r="Q589" s="84"/>
      <c r="R589" s="84"/>
      <c r="S589" s="84"/>
      <c r="T589" s="84"/>
      <c r="U589" s="84"/>
      <c r="V589" s="84"/>
      <c r="W589" s="84">
        <v>1</v>
      </c>
      <c r="X589" s="84">
        <v>1</v>
      </c>
      <c r="Y589" s="84"/>
      <c r="Z589" s="132" t="str">
        <f>VLOOKUP(A589,DB_CAL_Q1_Q4!$A$4:$P$1328,13)</f>
        <v>Electricidad</v>
      </c>
      <c r="AA589" s="133" t="str">
        <f>VLOOKUP(A589,DB_ACS_Q1_Q4!$A$4:$AD$1328,13)</f>
        <v>Electricidad</v>
      </c>
      <c r="AB589" s="134" t="str">
        <f>VLOOKUP(A589,DB_REF_Q1_Q4!$A$4:$AD$1328,13)</f>
        <v>AC Eléctrico</v>
      </c>
      <c r="AC589" s="16">
        <v>1</v>
      </c>
      <c r="AD589" s="27"/>
      <c r="AE589" s="27"/>
      <c r="AF589" s="27"/>
      <c r="AG589" s="27"/>
      <c r="AH589" s="27"/>
      <c r="AI589" s="55"/>
    </row>
    <row r="590" spans="1:35" ht="12" customHeight="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83">
        <v>1</v>
      </c>
      <c r="N590" s="84">
        <v>1</v>
      </c>
      <c r="O590" s="84">
        <v>1</v>
      </c>
      <c r="P590" s="84">
        <v>1</v>
      </c>
      <c r="Q590" s="84"/>
      <c r="R590" s="84"/>
      <c r="S590" s="84">
        <v>1</v>
      </c>
      <c r="T590" s="84">
        <v>1</v>
      </c>
      <c r="U590" s="84"/>
      <c r="V590" s="84"/>
      <c r="W590" s="84">
        <v>1</v>
      </c>
      <c r="X590" s="84">
        <v>1</v>
      </c>
      <c r="Y590" s="84">
        <v>1</v>
      </c>
      <c r="Z590" s="132" t="str">
        <f>VLOOKUP(A590,DB_CAL_Q1_Q4!$A$4:$P$1328,13)</f>
        <v>Gas Natural</v>
      </c>
      <c r="AA590" s="133" t="str">
        <f>VLOOKUP(A590,DB_ACS_Q1_Q4!$A$4:$AD$1328,13)</f>
        <v>Gas Natural</v>
      </c>
      <c r="AB590" s="134" t="str">
        <f>VLOOKUP(A590,DB_REF_Q1_Q4!$A$4:$AD$1328,13)</f>
        <v>Ninguno</v>
      </c>
      <c r="AC590" s="16"/>
      <c r="AD590" s="27"/>
      <c r="AE590" s="27"/>
      <c r="AF590" s="27"/>
      <c r="AG590" s="27"/>
      <c r="AH590" s="27"/>
      <c r="AI590" s="55">
        <v>1</v>
      </c>
    </row>
    <row r="591" spans="1:35" ht="12" customHeight="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83">
        <v>1</v>
      </c>
      <c r="N591" s="84">
        <v>1</v>
      </c>
      <c r="O591" s="84">
        <v>1</v>
      </c>
      <c r="P591" s="84">
        <v>1</v>
      </c>
      <c r="Q591" s="84">
        <v>1</v>
      </c>
      <c r="R591" s="84">
        <v>1</v>
      </c>
      <c r="S591" s="84">
        <v>1</v>
      </c>
      <c r="T591" s="84">
        <v>1</v>
      </c>
      <c r="U591" s="84">
        <v>1</v>
      </c>
      <c r="V591" s="84">
        <v>1</v>
      </c>
      <c r="W591" s="84">
        <v>1</v>
      </c>
      <c r="X591" s="84">
        <v>1</v>
      </c>
      <c r="Y591" s="84">
        <v>1</v>
      </c>
      <c r="Z591" s="132" t="str">
        <f>VLOOKUP(A591,DB_CAL_Q1_Q4!$A$4:$P$1328,13)</f>
        <v>Gas Natural</v>
      </c>
      <c r="AA591" s="133" t="str">
        <f>VLOOKUP(A591,DB_ACS_Q1_Q4!$A$4:$AD$1328,13)</f>
        <v>Gas Natural</v>
      </c>
      <c r="AB591" s="134" t="str">
        <f>VLOOKUP(A591,DB_REF_Q1_Q4!$A$4:$AD$1328,13)</f>
        <v>Ninguno</v>
      </c>
      <c r="AC591" s="16">
        <v>1</v>
      </c>
      <c r="AD591" s="27"/>
      <c r="AE591" s="27"/>
      <c r="AF591" s="27"/>
      <c r="AG591" s="27"/>
      <c r="AH591" s="27"/>
      <c r="AI591" s="55"/>
    </row>
    <row r="592" spans="1:35" ht="12" customHeight="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83">
        <v>1</v>
      </c>
      <c r="N592" s="84">
        <v>1</v>
      </c>
      <c r="O592" s="84">
        <v>1</v>
      </c>
      <c r="P592" s="84">
        <v>1</v>
      </c>
      <c r="Q592" s="84">
        <v>1</v>
      </c>
      <c r="R592" s="84">
        <v>1</v>
      </c>
      <c r="S592" s="84"/>
      <c r="T592" s="84">
        <v>1</v>
      </c>
      <c r="U592" s="84">
        <v>1</v>
      </c>
      <c r="V592" s="84">
        <v>1</v>
      </c>
      <c r="W592" s="84">
        <v>1</v>
      </c>
      <c r="X592" s="84">
        <v>1</v>
      </c>
      <c r="Y592" s="84">
        <v>1</v>
      </c>
      <c r="Z592" s="132" t="str">
        <f>VLOOKUP(A592,DB_CAL_Q1_Q4!$A$4:$P$1328,13)</f>
        <v>Electricidad</v>
      </c>
      <c r="AA592" s="133" t="str">
        <f>VLOOKUP(A592,DB_ACS_Q1_Q4!$A$4:$AD$1328,13)</f>
        <v>Electricidad</v>
      </c>
      <c r="AB592" s="134" t="str">
        <f>VLOOKUP(A592,DB_REF_Q1_Q4!$A$4:$AD$1328,13)</f>
        <v>AC Eléctrico</v>
      </c>
      <c r="AC592" s="16">
        <v>1</v>
      </c>
      <c r="AD592" s="27"/>
      <c r="AE592" s="27"/>
      <c r="AF592" s="27"/>
      <c r="AG592" s="27"/>
      <c r="AH592" s="27"/>
      <c r="AI592" s="55"/>
    </row>
    <row r="593" spans="1:35" ht="12" customHeight="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83">
        <v>1</v>
      </c>
      <c r="N593" s="84">
        <v>1</v>
      </c>
      <c r="O593" s="84">
        <v>1</v>
      </c>
      <c r="P593" s="84">
        <v>1</v>
      </c>
      <c r="Q593" s="84">
        <v>1</v>
      </c>
      <c r="R593" s="84">
        <v>1</v>
      </c>
      <c r="S593" s="84">
        <v>1</v>
      </c>
      <c r="T593" s="84">
        <v>1</v>
      </c>
      <c r="U593" s="84">
        <v>1</v>
      </c>
      <c r="V593" s="84">
        <v>1</v>
      </c>
      <c r="W593" s="84">
        <v>1</v>
      </c>
      <c r="X593" s="84">
        <v>1</v>
      </c>
      <c r="Y593" s="84">
        <v>1</v>
      </c>
      <c r="Z593" s="132" t="str">
        <f>VLOOKUP(A593,DB_CAL_Q1_Q4!$A$4:$P$1328,13)</f>
        <v>Ninguna</v>
      </c>
      <c r="AA593" s="133" t="str">
        <f>VLOOKUP(A593,DB_ACS_Q1_Q4!$A$4:$AD$1328,13)</f>
        <v>GLP</v>
      </c>
      <c r="AB593" s="134" t="str">
        <f>VLOOKUP(A593,DB_REF_Q1_Q4!$A$4:$AD$1328,13)</f>
        <v>AC Eléctrico</v>
      </c>
      <c r="AC593" s="16"/>
      <c r="AD593" s="27"/>
      <c r="AE593" s="27"/>
      <c r="AF593" s="27"/>
      <c r="AG593" s="27"/>
      <c r="AH593" s="27"/>
      <c r="AI593" s="55">
        <v>1</v>
      </c>
    </row>
    <row r="594" spans="1:35" ht="12" customHeight="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83">
        <v>1</v>
      </c>
      <c r="N594" s="84">
        <v>1</v>
      </c>
      <c r="O594" s="84">
        <v>1</v>
      </c>
      <c r="P594" s="84">
        <v>1</v>
      </c>
      <c r="Q594" s="84">
        <v>1</v>
      </c>
      <c r="R594" s="84">
        <v>1</v>
      </c>
      <c r="S594" s="84">
        <v>1</v>
      </c>
      <c r="T594" s="84">
        <v>1</v>
      </c>
      <c r="U594" s="84">
        <v>1</v>
      </c>
      <c r="V594" s="84">
        <v>1</v>
      </c>
      <c r="W594" s="84">
        <v>1</v>
      </c>
      <c r="X594" s="84">
        <v>1</v>
      </c>
      <c r="Y594" s="84">
        <v>1</v>
      </c>
      <c r="Z594" s="132" t="str">
        <f>VLOOKUP(A594,DB_CAL_Q1_Q4!$A$4:$P$1328,13)</f>
        <v>Gas Natural</v>
      </c>
      <c r="AA594" s="133" t="str">
        <f>VLOOKUP(A594,DB_ACS_Q1_Q4!$A$4:$AD$1328,13)</f>
        <v>Gas Natural</v>
      </c>
      <c r="AB594" s="134" t="str">
        <f>VLOOKUP(A594,DB_REF_Q1_Q4!$A$4:$AD$1328,13)</f>
        <v>Ninguno</v>
      </c>
      <c r="AC594" s="16">
        <v>1</v>
      </c>
      <c r="AD594" s="27"/>
      <c r="AE594" s="27"/>
      <c r="AF594" s="27"/>
      <c r="AG594" s="27"/>
      <c r="AH594" s="27"/>
      <c r="AI594" s="55"/>
    </row>
    <row r="595" spans="1:35" ht="12" customHeight="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83">
        <v>1</v>
      </c>
      <c r="N595" s="84">
        <v>1</v>
      </c>
      <c r="O595" s="84">
        <v>1</v>
      </c>
      <c r="P595" s="84"/>
      <c r="Q595" s="84">
        <v>1</v>
      </c>
      <c r="R595" s="84">
        <v>1</v>
      </c>
      <c r="S595" s="84">
        <v>1</v>
      </c>
      <c r="T595" s="84">
        <v>1</v>
      </c>
      <c r="U595" s="84">
        <v>1</v>
      </c>
      <c r="V595" s="84">
        <v>1</v>
      </c>
      <c r="W595" s="84">
        <v>1</v>
      </c>
      <c r="X595" s="84"/>
      <c r="Y595" s="84">
        <v>1</v>
      </c>
      <c r="Z595" s="132" t="str">
        <f>VLOOKUP(A595,DB_CAL_Q1_Q4!$A$4:$P$1328,13)</f>
        <v>Electricidad</v>
      </c>
      <c r="AA595" s="133" t="str">
        <f>VLOOKUP(A595,DB_ACS_Q1_Q4!$A$4:$AD$1328,13)</f>
        <v>GLP</v>
      </c>
      <c r="AB595" s="134" t="str">
        <f>VLOOKUP(A595,DB_REF_Q1_Q4!$A$4:$AD$1328,13)</f>
        <v>AC Eléctrico</v>
      </c>
      <c r="AC595" s="16">
        <v>1</v>
      </c>
      <c r="AD595" s="27"/>
      <c r="AE595" s="27"/>
      <c r="AF595" s="27"/>
      <c r="AG595" s="27"/>
      <c r="AH595" s="27"/>
      <c r="AI595" s="55"/>
    </row>
    <row r="596" spans="1:35" ht="12" customHeight="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83">
        <v>1</v>
      </c>
      <c r="N596" s="84">
        <v>1</v>
      </c>
      <c r="O596" s="84">
        <v>1</v>
      </c>
      <c r="P596" s="84">
        <v>1</v>
      </c>
      <c r="Q596" s="84">
        <v>1</v>
      </c>
      <c r="R596" s="84">
        <v>1</v>
      </c>
      <c r="S596" s="84">
        <v>1</v>
      </c>
      <c r="T596" s="84">
        <v>1</v>
      </c>
      <c r="U596" s="84"/>
      <c r="V596" s="84">
        <v>1</v>
      </c>
      <c r="W596" s="84">
        <v>1</v>
      </c>
      <c r="X596" s="84">
        <v>1</v>
      </c>
      <c r="Y596" s="84">
        <v>1</v>
      </c>
      <c r="Z596" s="132" t="str">
        <f>VLOOKUP(A596,DB_CAL_Q1_Q4!$A$4:$P$1328,13)</f>
        <v>Otros</v>
      </c>
      <c r="AA596" s="133" t="str">
        <f>VLOOKUP(A596,DB_ACS_Q1_Q4!$A$4:$AD$1328,13)</f>
        <v>Otros</v>
      </c>
      <c r="AB596" s="134" t="str">
        <f>VLOOKUP(A596,DB_REF_Q1_Q4!$A$4:$AD$1328,13)</f>
        <v>Ninguno</v>
      </c>
      <c r="AC596" s="16"/>
      <c r="AD596" s="27"/>
      <c r="AE596" s="27"/>
      <c r="AF596" s="27"/>
      <c r="AG596" s="27"/>
      <c r="AH596" s="27"/>
      <c r="AI596" s="55">
        <v>1</v>
      </c>
    </row>
    <row r="597" spans="1:35" ht="12" customHeight="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83">
        <v>1</v>
      </c>
      <c r="N597" s="84">
        <v>1</v>
      </c>
      <c r="O597" s="84">
        <v>1</v>
      </c>
      <c r="P597" s="84">
        <v>1</v>
      </c>
      <c r="Q597" s="84">
        <v>1</v>
      </c>
      <c r="R597" s="84">
        <v>1</v>
      </c>
      <c r="S597" s="84">
        <v>1</v>
      </c>
      <c r="T597" s="84">
        <v>1</v>
      </c>
      <c r="U597" s="84">
        <v>1</v>
      </c>
      <c r="V597" s="84">
        <v>1</v>
      </c>
      <c r="W597" s="84">
        <v>1</v>
      </c>
      <c r="X597" s="84">
        <v>1</v>
      </c>
      <c r="Y597" s="84">
        <v>1</v>
      </c>
      <c r="Z597" s="132" t="str">
        <f>VLOOKUP(A597,DB_CAL_Q1_Q4!$A$4:$P$1328,13)</f>
        <v>Gas Natural</v>
      </c>
      <c r="AA597" s="133" t="str">
        <f>VLOOKUP(A597,DB_ACS_Q1_Q4!$A$4:$AD$1328,13)</f>
        <v>Gas Natural</v>
      </c>
      <c r="AB597" s="134" t="str">
        <f>VLOOKUP(A597,DB_REF_Q1_Q4!$A$4:$AD$1328,13)</f>
        <v>Ninguno</v>
      </c>
      <c r="AC597" s="16"/>
      <c r="AD597" s="27">
        <v>1</v>
      </c>
      <c r="AE597" s="27"/>
      <c r="AF597" s="27"/>
      <c r="AG597" s="27"/>
      <c r="AH597" s="27"/>
      <c r="AI597" s="55"/>
    </row>
    <row r="598" spans="1:35" ht="12" customHeight="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83">
        <v>1</v>
      </c>
      <c r="N598" s="84">
        <v>1</v>
      </c>
      <c r="O598" s="84"/>
      <c r="P598" s="84"/>
      <c r="Q598" s="84">
        <v>1</v>
      </c>
      <c r="R598" s="84"/>
      <c r="S598" s="84"/>
      <c r="T598" s="84">
        <v>1</v>
      </c>
      <c r="U598" s="84">
        <v>1</v>
      </c>
      <c r="V598" s="84"/>
      <c r="W598" s="84">
        <v>1</v>
      </c>
      <c r="X598" s="84">
        <v>1</v>
      </c>
      <c r="Y598" s="84"/>
      <c r="Z598" s="132" t="str">
        <f>VLOOKUP(A598,DB_CAL_Q1_Q4!$A$4:$P$1328,13)</f>
        <v>Electricidad</v>
      </c>
      <c r="AA598" s="133" t="str">
        <f>VLOOKUP(A598,DB_ACS_Q1_Q4!$A$4:$AD$1328,13)</f>
        <v>GLP</v>
      </c>
      <c r="AB598" s="134" t="str">
        <f>VLOOKUP(A598,DB_REF_Q1_Q4!$A$4:$AD$1328,13)</f>
        <v>Ninguno</v>
      </c>
      <c r="AC598" s="16">
        <v>1</v>
      </c>
      <c r="AD598" s="27"/>
      <c r="AE598" s="27"/>
      <c r="AF598" s="27"/>
      <c r="AG598" s="27"/>
      <c r="AH598" s="27"/>
      <c r="AI598" s="55"/>
    </row>
    <row r="599" spans="1:35" ht="12" customHeight="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83"/>
      <c r="N599" s="84">
        <v>1</v>
      </c>
      <c r="O599" s="84">
        <v>1</v>
      </c>
      <c r="P599" s="84">
        <v>1</v>
      </c>
      <c r="Q599" s="84">
        <v>1</v>
      </c>
      <c r="R599" s="84">
        <v>1</v>
      </c>
      <c r="S599" s="84">
        <v>1</v>
      </c>
      <c r="T599" s="84">
        <v>1</v>
      </c>
      <c r="U599" s="84">
        <v>1</v>
      </c>
      <c r="V599" s="84">
        <v>1</v>
      </c>
      <c r="W599" s="84">
        <v>1</v>
      </c>
      <c r="X599" s="84">
        <v>1</v>
      </c>
      <c r="Y599" s="84">
        <v>1</v>
      </c>
      <c r="Z599" s="132" t="str">
        <f>VLOOKUP(A599,DB_CAL_Q1_Q4!$A$4:$P$1328,13)</f>
        <v>Gas Natural</v>
      </c>
      <c r="AA599" s="133" t="str">
        <f>VLOOKUP(A599,DB_ACS_Q1_Q4!$A$4:$AD$1328,13)</f>
        <v>Gas Natural</v>
      </c>
      <c r="AB599" s="134" t="str">
        <f>VLOOKUP(A599,DB_REF_Q1_Q4!$A$4:$AD$1328,13)</f>
        <v>Ninguno</v>
      </c>
      <c r="AC599" s="16"/>
      <c r="AD599" s="27"/>
      <c r="AE599" s="27"/>
      <c r="AF599" s="27"/>
      <c r="AG599" s="27"/>
      <c r="AH599" s="27"/>
      <c r="AI599" s="55">
        <v>1</v>
      </c>
    </row>
    <row r="600" spans="1:35" ht="12" customHeight="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83">
        <v>1</v>
      </c>
      <c r="N600" s="84">
        <v>1</v>
      </c>
      <c r="O600" s="84">
        <v>1</v>
      </c>
      <c r="P600" s="84">
        <v>1</v>
      </c>
      <c r="Q600" s="84">
        <v>1</v>
      </c>
      <c r="R600" s="84"/>
      <c r="S600" s="84">
        <v>1</v>
      </c>
      <c r="T600" s="84"/>
      <c r="U600" s="84">
        <v>1</v>
      </c>
      <c r="V600" s="84">
        <v>1</v>
      </c>
      <c r="W600" s="84">
        <v>1</v>
      </c>
      <c r="X600" s="84">
        <v>1</v>
      </c>
      <c r="Y600" s="84">
        <v>1</v>
      </c>
      <c r="Z600" s="132" t="str">
        <f>VLOOKUP(A600,DB_CAL_Q1_Q4!$A$4:$P$1328,13)</f>
        <v>Gasóleo</v>
      </c>
      <c r="AA600" s="133" t="str">
        <f>VLOOKUP(A600,DB_ACS_Q1_Q4!$A$4:$AD$1328,13)</f>
        <v>Gasóleo</v>
      </c>
      <c r="AB600" s="134" t="str">
        <f>VLOOKUP(A600,DB_REF_Q1_Q4!$A$4:$AD$1328,13)</f>
        <v>Ninguno</v>
      </c>
      <c r="AC600" s="16">
        <v>1</v>
      </c>
      <c r="AD600" s="27"/>
      <c r="AE600" s="27"/>
      <c r="AF600" s="27"/>
      <c r="AG600" s="27"/>
      <c r="AH600" s="27"/>
      <c r="AI600" s="55"/>
    </row>
    <row r="601" spans="1:35" ht="12" customHeight="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83">
        <v>1</v>
      </c>
      <c r="N601" s="84">
        <v>1</v>
      </c>
      <c r="O601" s="84">
        <v>1</v>
      </c>
      <c r="P601" s="84">
        <v>1</v>
      </c>
      <c r="Q601" s="84">
        <v>1</v>
      </c>
      <c r="R601" s="84">
        <v>1</v>
      </c>
      <c r="S601" s="84">
        <v>1</v>
      </c>
      <c r="T601" s="84">
        <v>1</v>
      </c>
      <c r="U601" s="84">
        <v>1</v>
      </c>
      <c r="V601" s="84">
        <v>1</v>
      </c>
      <c r="W601" s="84">
        <v>1</v>
      </c>
      <c r="X601" s="84">
        <v>1</v>
      </c>
      <c r="Y601" s="84"/>
      <c r="Z601" s="132" t="str">
        <f>VLOOKUP(A601,DB_CAL_Q1_Q4!$A$4:$P$1328,13)</f>
        <v>Bomba de calor aire</v>
      </c>
      <c r="AA601" s="133" t="str">
        <f>VLOOKUP(A601,DB_ACS_Q1_Q4!$A$4:$AD$1328,13)</f>
        <v>Gas Natural</v>
      </c>
      <c r="AB601" s="134" t="str">
        <f>VLOOKUP(A601,DB_REF_Q1_Q4!$A$4:$AD$1328,13)</f>
        <v>Bomba de calor aire</v>
      </c>
      <c r="AC601" s="16">
        <v>1</v>
      </c>
      <c r="AD601" s="27"/>
      <c r="AE601" s="27"/>
      <c r="AF601" s="27"/>
      <c r="AG601" s="27"/>
      <c r="AH601" s="27"/>
      <c r="AI601" s="55"/>
    </row>
    <row r="602" spans="1:35" ht="12" customHeight="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83">
        <v>1</v>
      </c>
      <c r="N602" s="84">
        <v>1</v>
      </c>
      <c r="O602" s="84">
        <v>1</v>
      </c>
      <c r="P602" s="84">
        <v>1</v>
      </c>
      <c r="Q602" s="84">
        <v>1</v>
      </c>
      <c r="R602" s="84">
        <v>1</v>
      </c>
      <c r="S602" s="84"/>
      <c r="T602" s="84">
        <v>1</v>
      </c>
      <c r="U602" s="84">
        <v>1</v>
      </c>
      <c r="V602" s="84">
        <v>1</v>
      </c>
      <c r="W602" s="84">
        <v>1</v>
      </c>
      <c r="X602" s="84">
        <v>1</v>
      </c>
      <c r="Y602" s="84">
        <v>1</v>
      </c>
      <c r="Z602" s="132" t="str">
        <f>VLOOKUP(A602,DB_CAL_Q1_Q4!$A$4:$P$1328,13)</f>
        <v>Biomasa</v>
      </c>
      <c r="AA602" s="133" t="str">
        <f>VLOOKUP(A602,DB_ACS_Q1_Q4!$A$4:$AD$1328,13)</f>
        <v>GLP</v>
      </c>
      <c r="AB602" s="134" t="str">
        <f>VLOOKUP(A602,DB_REF_Q1_Q4!$A$4:$AD$1328,13)</f>
        <v>AC Eléctrico</v>
      </c>
      <c r="AC602" s="16"/>
      <c r="AD602" s="27">
        <v>1</v>
      </c>
      <c r="AE602" s="27"/>
      <c r="AF602" s="27"/>
      <c r="AG602" s="27"/>
      <c r="AH602" s="27"/>
      <c r="AI602" s="55"/>
    </row>
    <row r="603" spans="1:35" ht="12" customHeight="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83">
        <v>1</v>
      </c>
      <c r="N603" s="84">
        <v>1</v>
      </c>
      <c r="O603" s="84">
        <v>1</v>
      </c>
      <c r="P603" s="84">
        <v>1</v>
      </c>
      <c r="Q603" s="84">
        <v>1</v>
      </c>
      <c r="R603" s="84">
        <v>1</v>
      </c>
      <c r="S603" s="84">
        <v>1</v>
      </c>
      <c r="T603" s="84">
        <v>1</v>
      </c>
      <c r="U603" s="84">
        <v>1</v>
      </c>
      <c r="V603" s="84">
        <v>1</v>
      </c>
      <c r="W603" s="84">
        <v>1</v>
      </c>
      <c r="X603" s="84">
        <v>1</v>
      </c>
      <c r="Y603" s="84">
        <v>1</v>
      </c>
      <c r="Z603" s="132" t="str">
        <f>VLOOKUP(A603,DB_CAL_Q1_Q4!$A$4:$P$1328,13)</f>
        <v>Gas Natural</v>
      </c>
      <c r="AA603" s="133" t="str">
        <f>VLOOKUP(A603,DB_ACS_Q1_Q4!$A$4:$AD$1328,13)</f>
        <v>GLP</v>
      </c>
      <c r="AB603" s="134" t="str">
        <f>VLOOKUP(A603,DB_REF_Q1_Q4!$A$4:$AD$1328,13)</f>
        <v>Ninguno</v>
      </c>
      <c r="AC603" s="16"/>
      <c r="AD603" s="27"/>
      <c r="AE603" s="27"/>
      <c r="AF603" s="27"/>
      <c r="AG603" s="27"/>
      <c r="AH603" s="27"/>
      <c r="AI603" s="55">
        <v>1</v>
      </c>
    </row>
    <row r="604" spans="1:35" ht="12" customHeight="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83">
        <v>1</v>
      </c>
      <c r="N604" s="84">
        <v>1</v>
      </c>
      <c r="O604" s="84">
        <v>1</v>
      </c>
      <c r="P604" s="84">
        <v>1</v>
      </c>
      <c r="Q604" s="84">
        <v>1</v>
      </c>
      <c r="R604" s="84">
        <v>1</v>
      </c>
      <c r="S604" s="84">
        <v>1</v>
      </c>
      <c r="T604" s="84">
        <v>1</v>
      </c>
      <c r="U604" s="84">
        <v>1</v>
      </c>
      <c r="V604" s="84">
        <v>1</v>
      </c>
      <c r="W604" s="84">
        <v>1</v>
      </c>
      <c r="X604" s="84">
        <v>1</v>
      </c>
      <c r="Y604" s="84">
        <v>1</v>
      </c>
      <c r="Z604" s="132" t="str">
        <f>VLOOKUP(A604,DB_CAL_Q1_Q4!$A$4:$P$1328,13)</f>
        <v>Gasóleo</v>
      </c>
      <c r="AA604" s="133" t="str">
        <f>VLOOKUP(A604,DB_ACS_Q1_Q4!$A$4:$AD$1328,13)</f>
        <v>Gasóleo</v>
      </c>
      <c r="AB604" s="134" t="str">
        <f>VLOOKUP(A604,DB_REF_Q1_Q4!$A$4:$AD$1328,13)</f>
        <v>Ninguno</v>
      </c>
      <c r="AC604" s="16"/>
      <c r="AD604" s="27">
        <v>1</v>
      </c>
      <c r="AE604" s="27"/>
      <c r="AF604" s="27"/>
      <c r="AG604" s="27"/>
      <c r="AH604" s="27"/>
      <c r="AI604" s="55"/>
    </row>
    <row r="605" spans="1:35" ht="12" customHeight="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83">
        <v>1</v>
      </c>
      <c r="N605" s="84">
        <v>1</v>
      </c>
      <c r="O605" s="84">
        <v>1</v>
      </c>
      <c r="P605" s="84">
        <v>1</v>
      </c>
      <c r="Q605" s="84">
        <v>1</v>
      </c>
      <c r="R605" s="84">
        <v>1</v>
      </c>
      <c r="S605" s="84">
        <v>1</v>
      </c>
      <c r="T605" s="84">
        <v>1</v>
      </c>
      <c r="U605" s="84"/>
      <c r="V605" s="84">
        <v>1</v>
      </c>
      <c r="W605" s="84">
        <v>1</v>
      </c>
      <c r="X605" s="84">
        <v>1</v>
      </c>
      <c r="Y605" s="84"/>
      <c r="Z605" s="132" t="str">
        <f>VLOOKUP(A605,DB_CAL_Q1_Q4!$A$4:$P$1328,13)</f>
        <v>Gas Natural</v>
      </c>
      <c r="AA605" s="133" t="str">
        <f>VLOOKUP(A605,DB_ACS_Q1_Q4!$A$4:$AD$1328,13)</f>
        <v>Gas Natural</v>
      </c>
      <c r="AB605" s="134" t="str">
        <f>VLOOKUP(A605,DB_REF_Q1_Q4!$A$4:$AD$1328,13)</f>
        <v>Bomba de calor aire</v>
      </c>
      <c r="AC605" s="16"/>
      <c r="AD605" s="27"/>
      <c r="AE605" s="27"/>
      <c r="AF605" s="27"/>
      <c r="AG605" s="27"/>
      <c r="AH605" s="27"/>
      <c r="AI605" s="55">
        <v>1</v>
      </c>
    </row>
    <row r="606" spans="1:35" ht="12" customHeight="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83">
        <v>1</v>
      </c>
      <c r="N606" s="84">
        <v>1</v>
      </c>
      <c r="O606" s="84">
        <v>1</v>
      </c>
      <c r="P606" s="84">
        <v>1</v>
      </c>
      <c r="Q606" s="84">
        <v>1</v>
      </c>
      <c r="R606" s="84">
        <v>1</v>
      </c>
      <c r="S606" s="84"/>
      <c r="T606" s="84">
        <v>1</v>
      </c>
      <c r="U606" s="84"/>
      <c r="V606" s="84"/>
      <c r="W606" s="84">
        <v>1</v>
      </c>
      <c r="X606" s="84">
        <v>1</v>
      </c>
      <c r="Y606" s="84">
        <v>1</v>
      </c>
      <c r="Z606" s="132" t="str">
        <f>VLOOKUP(A606,DB_CAL_Q1_Q4!$A$4:$P$1328,13)</f>
        <v>Electricidad</v>
      </c>
      <c r="AA606" s="133" t="str">
        <f>VLOOKUP(A606,DB_ACS_Q1_Q4!$A$4:$AD$1328,13)</f>
        <v>GLP</v>
      </c>
      <c r="AB606" s="134" t="str">
        <f>VLOOKUP(A606,DB_REF_Q1_Q4!$A$4:$AD$1328,13)</f>
        <v>AC Eléctrico</v>
      </c>
      <c r="AC606" s="16"/>
      <c r="AD606" s="27"/>
      <c r="AE606" s="27"/>
      <c r="AF606" s="27"/>
      <c r="AG606" s="27"/>
      <c r="AH606" s="27"/>
      <c r="AI606" s="55">
        <v>1</v>
      </c>
    </row>
    <row r="607" spans="1:35" ht="12" customHeight="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83">
        <v>1</v>
      </c>
      <c r="N607" s="84">
        <v>1</v>
      </c>
      <c r="O607" s="84">
        <v>1</v>
      </c>
      <c r="P607" s="84">
        <v>1</v>
      </c>
      <c r="Q607" s="84">
        <v>1</v>
      </c>
      <c r="R607" s="84">
        <v>1</v>
      </c>
      <c r="S607" s="84">
        <v>1</v>
      </c>
      <c r="T607" s="84">
        <v>1</v>
      </c>
      <c r="U607" s="84">
        <v>1</v>
      </c>
      <c r="V607" s="84">
        <v>1</v>
      </c>
      <c r="W607" s="84">
        <v>1</v>
      </c>
      <c r="X607" s="84">
        <v>1</v>
      </c>
      <c r="Y607" s="84">
        <v>1</v>
      </c>
      <c r="Z607" s="132" t="str">
        <f>VLOOKUP(A607,DB_CAL_Q1_Q4!$A$4:$P$1328,13)</f>
        <v>Electricidad</v>
      </c>
      <c r="AA607" s="133" t="str">
        <f>VLOOKUP(A607,DB_ACS_Q1_Q4!$A$4:$AD$1328,13)</f>
        <v>Electricidad</v>
      </c>
      <c r="AB607" s="134" t="str">
        <f>VLOOKUP(A607,DB_REF_Q1_Q4!$A$4:$AD$1328,13)</f>
        <v>Ninguno</v>
      </c>
      <c r="AC607" s="16"/>
      <c r="AD607" s="27">
        <v>1</v>
      </c>
      <c r="AE607" s="27"/>
      <c r="AF607" s="27"/>
      <c r="AG607" s="27"/>
      <c r="AH607" s="27"/>
      <c r="AI607" s="55"/>
    </row>
    <row r="608" spans="1:35" ht="12" customHeight="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83">
        <v>1</v>
      </c>
      <c r="N608" s="84">
        <v>1</v>
      </c>
      <c r="O608" s="84">
        <v>1</v>
      </c>
      <c r="P608" s="84">
        <v>1</v>
      </c>
      <c r="Q608" s="84"/>
      <c r="R608" s="84">
        <v>1</v>
      </c>
      <c r="S608" s="84"/>
      <c r="T608" s="84">
        <v>1</v>
      </c>
      <c r="U608" s="84">
        <v>1</v>
      </c>
      <c r="V608" s="84">
        <v>1</v>
      </c>
      <c r="W608" s="84">
        <v>1</v>
      </c>
      <c r="X608" s="84">
        <v>1</v>
      </c>
      <c r="Y608" s="84">
        <v>1</v>
      </c>
      <c r="Z608" s="132" t="str">
        <f>VLOOKUP(A608,DB_CAL_Q1_Q4!$A$4:$P$1328,13)</f>
        <v>Electricidad</v>
      </c>
      <c r="AA608" s="133" t="str">
        <f>VLOOKUP(A608,DB_ACS_Q1_Q4!$A$4:$AD$1328,13)</f>
        <v>Electricidad</v>
      </c>
      <c r="AB608" s="134" t="str">
        <f>VLOOKUP(A608,DB_REF_Q1_Q4!$A$4:$AD$1328,13)</f>
        <v>Ninguno</v>
      </c>
      <c r="AC608" s="16"/>
      <c r="AD608" s="27">
        <v>1</v>
      </c>
      <c r="AE608" s="27"/>
      <c r="AF608" s="27"/>
      <c r="AG608" s="27"/>
      <c r="AH608" s="27"/>
      <c r="AI608" s="55"/>
    </row>
    <row r="609" spans="1:35" ht="12" customHeight="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83">
        <v>1</v>
      </c>
      <c r="N609" s="84">
        <v>1</v>
      </c>
      <c r="O609" s="84">
        <v>1</v>
      </c>
      <c r="P609" s="84">
        <v>1</v>
      </c>
      <c r="Q609" s="84">
        <v>1</v>
      </c>
      <c r="R609" s="84">
        <v>1</v>
      </c>
      <c r="S609" s="84"/>
      <c r="T609" s="84">
        <v>1</v>
      </c>
      <c r="U609" s="84"/>
      <c r="V609" s="84">
        <v>1</v>
      </c>
      <c r="W609" s="84">
        <v>1</v>
      </c>
      <c r="X609" s="84">
        <v>1</v>
      </c>
      <c r="Y609" s="84">
        <v>1</v>
      </c>
      <c r="Z609" s="132" t="str">
        <f>VLOOKUP(A609,DB_CAL_Q1_Q4!$A$4:$P$1328,13)</f>
        <v>Bomba de calor aire</v>
      </c>
      <c r="AA609" s="133" t="str">
        <f>VLOOKUP(A609,DB_ACS_Q1_Q4!$A$4:$AD$1328,13)</f>
        <v>Gas Natural</v>
      </c>
      <c r="AB609" s="134" t="str">
        <f>VLOOKUP(A609,DB_REF_Q1_Q4!$A$4:$AD$1328,13)</f>
        <v>Bomba de calor aire</v>
      </c>
      <c r="AC609" s="16"/>
      <c r="AD609" s="27"/>
      <c r="AE609" s="27"/>
      <c r="AF609" s="27"/>
      <c r="AG609" s="27"/>
      <c r="AH609" s="27"/>
      <c r="AI609" s="55">
        <v>1</v>
      </c>
    </row>
    <row r="610" spans="1:35" ht="12" customHeight="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83"/>
      <c r="N610" s="84">
        <v>1</v>
      </c>
      <c r="O610" s="84">
        <v>1</v>
      </c>
      <c r="P610" s="84">
        <v>1</v>
      </c>
      <c r="Q610" s="84">
        <v>1</v>
      </c>
      <c r="R610" s="84"/>
      <c r="S610" s="84">
        <v>1</v>
      </c>
      <c r="T610" s="84"/>
      <c r="U610" s="84"/>
      <c r="V610" s="84">
        <v>1</v>
      </c>
      <c r="W610" s="84"/>
      <c r="X610" s="84"/>
      <c r="Y610" s="84">
        <v>1</v>
      </c>
      <c r="Z610" s="132" t="str">
        <f>VLOOKUP(A610,DB_CAL_Q1_Q4!$A$4:$P$1328,13)</f>
        <v>Ninguna</v>
      </c>
      <c r="AA610" s="133" t="str">
        <f>VLOOKUP(A610,DB_ACS_Q1_Q4!$A$4:$AD$1328,13)</f>
        <v>GLP</v>
      </c>
      <c r="AB610" s="134" t="str">
        <f>VLOOKUP(A610,DB_REF_Q1_Q4!$A$4:$AD$1328,13)</f>
        <v>Ninguno</v>
      </c>
      <c r="AC610" s="16"/>
      <c r="AD610" s="27"/>
      <c r="AE610" s="27"/>
      <c r="AF610" s="27"/>
      <c r="AG610" s="27"/>
      <c r="AH610" s="27"/>
      <c r="AI610" s="55">
        <v>1</v>
      </c>
    </row>
    <row r="611" spans="1:35" ht="12" customHeight="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83">
        <v>1</v>
      </c>
      <c r="N611" s="84">
        <v>1</v>
      </c>
      <c r="O611" s="84">
        <v>1</v>
      </c>
      <c r="P611" s="84">
        <v>1</v>
      </c>
      <c r="Q611" s="84">
        <v>1</v>
      </c>
      <c r="R611" s="84">
        <v>1</v>
      </c>
      <c r="S611" s="84"/>
      <c r="T611" s="84">
        <v>1</v>
      </c>
      <c r="U611" s="84">
        <v>1</v>
      </c>
      <c r="V611" s="84"/>
      <c r="W611" s="84">
        <v>1</v>
      </c>
      <c r="X611" s="84">
        <v>1</v>
      </c>
      <c r="Y611" s="84"/>
      <c r="Z611" s="132" t="str">
        <f>VLOOKUP(A611,DB_CAL_Q1_Q4!$A$4:$P$1328,13)</f>
        <v>Gasóleo</v>
      </c>
      <c r="AA611" s="133" t="str">
        <f>VLOOKUP(A611,DB_ACS_Q1_Q4!$A$4:$AD$1328,13)</f>
        <v>Gasóleo</v>
      </c>
      <c r="AB611" s="134" t="str">
        <f>VLOOKUP(A611,DB_REF_Q1_Q4!$A$4:$AD$1328,13)</f>
        <v>Ninguno</v>
      </c>
      <c r="AC611" s="16"/>
      <c r="AD611" s="27"/>
      <c r="AE611" s="27"/>
      <c r="AF611" s="27"/>
      <c r="AG611" s="27"/>
      <c r="AH611" s="27"/>
      <c r="AI611" s="55">
        <v>1</v>
      </c>
    </row>
    <row r="612" spans="1:35" ht="12" customHeight="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83">
        <v>1</v>
      </c>
      <c r="N612" s="84">
        <v>1</v>
      </c>
      <c r="O612" s="84">
        <v>1</v>
      </c>
      <c r="P612" s="84">
        <v>1</v>
      </c>
      <c r="Q612" s="84">
        <v>1</v>
      </c>
      <c r="R612" s="84">
        <v>1</v>
      </c>
      <c r="S612" s="84">
        <v>1</v>
      </c>
      <c r="T612" s="84">
        <v>1</v>
      </c>
      <c r="U612" s="84">
        <v>1</v>
      </c>
      <c r="V612" s="84">
        <v>1</v>
      </c>
      <c r="W612" s="84">
        <v>1</v>
      </c>
      <c r="X612" s="84">
        <v>1</v>
      </c>
      <c r="Y612" s="84"/>
      <c r="Z612" s="132" t="str">
        <f>VLOOKUP(A612,DB_CAL_Q1_Q4!$A$4:$P$1328,13)</f>
        <v>Electricidad</v>
      </c>
      <c r="AA612" s="133" t="str">
        <f>VLOOKUP(A612,DB_ACS_Q1_Q4!$A$4:$AD$1328,13)</f>
        <v>Gas Natural</v>
      </c>
      <c r="AB612" s="134" t="str">
        <f>VLOOKUP(A612,DB_REF_Q1_Q4!$A$4:$AD$1328,13)</f>
        <v>Ninguno</v>
      </c>
      <c r="AC612" s="16">
        <v>1</v>
      </c>
      <c r="AD612" s="27"/>
      <c r="AE612" s="27"/>
      <c r="AF612" s="27"/>
      <c r="AG612" s="27"/>
      <c r="AH612" s="27"/>
      <c r="AI612" s="55"/>
    </row>
    <row r="613" spans="1:35" ht="12" customHeight="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83">
        <v>1</v>
      </c>
      <c r="N613" s="84">
        <v>1</v>
      </c>
      <c r="O613" s="84">
        <v>1</v>
      </c>
      <c r="P613" s="84">
        <v>1</v>
      </c>
      <c r="Q613" s="84">
        <v>1</v>
      </c>
      <c r="R613" s="84">
        <v>1</v>
      </c>
      <c r="S613" s="84">
        <v>1</v>
      </c>
      <c r="T613" s="84">
        <v>1</v>
      </c>
      <c r="U613" s="84">
        <v>1</v>
      </c>
      <c r="V613" s="84">
        <v>1</v>
      </c>
      <c r="W613" s="84">
        <v>1</v>
      </c>
      <c r="X613" s="84"/>
      <c r="Y613" s="84">
        <v>1</v>
      </c>
      <c r="Z613" s="132" t="str">
        <f>VLOOKUP(A613,DB_CAL_Q1_Q4!$A$4:$P$1328,13)</f>
        <v>Ninguna</v>
      </c>
      <c r="AA613" s="133" t="str">
        <f>VLOOKUP(A613,DB_ACS_Q1_Q4!$A$4:$AD$1328,13)</f>
        <v>GLP</v>
      </c>
      <c r="AB613" s="134" t="str">
        <f>VLOOKUP(A613,DB_REF_Q1_Q4!$A$4:$AD$1328,13)</f>
        <v>AC Eléctrico</v>
      </c>
      <c r="AC613" s="16">
        <v>1</v>
      </c>
      <c r="AD613" s="27"/>
      <c r="AE613" s="27"/>
      <c r="AF613" s="27"/>
      <c r="AG613" s="27"/>
      <c r="AH613" s="27"/>
      <c r="AI613" s="55"/>
    </row>
    <row r="614" spans="1:35" ht="12" customHeight="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83">
        <v>1</v>
      </c>
      <c r="N614" s="84">
        <v>1</v>
      </c>
      <c r="O614" s="84">
        <v>1</v>
      </c>
      <c r="P614" s="84">
        <v>1</v>
      </c>
      <c r="Q614" s="84">
        <v>1</v>
      </c>
      <c r="R614" s="84">
        <v>1</v>
      </c>
      <c r="S614" s="84">
        <v>1</v>
      </c>
      <c r="T614" s="84">
        <v>1</v>
      </c>
      <c r="U614" s="84"/>
      <c r="V614" s="84"/>
      <c r="W614" s="84"/>
      <c r="X614" s="84">
        <v>1</v>
      </c>
      <c r="Y614" s="84">
        <v>1</v>
      </c>
      <c r="Z614" s="132" t="str">
        <f>VLOOKUP(A614,DB_CAL_Q1_Q4!$A$4:$P$1328,13)</f>
        <v>Electricidad</v>
      </c>
      <c r="AA614" s="133" t="str">
        <f>VLOOKUP(A614,DB_ACS_Q1_Q4!$A$4:$AD$1328,13)</f>
        <v>GLP</v>
      </c>
      <c r="AB614" s="134" t="str">
        <f>VLOOKUP(A614,DB_REF_Q1_Q4!$A$4:$AD$1328,13)</f>
        <v>Ninguno</v>
      </c>
      <c r="AC614" s="16"/>
      <c r="AD614" s="27"/>
      <c r="AE614" s="27"/>
      <c r="AF614" s="27"/>
      <c r="AG614" s="27"/>
      <c r="AH614" s="27"/>
      <c r="AI614" s="55">
        <v>1</v>
      </c>
    </row>
    <row r="615" spans="1:35" ht="12" customHeight="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83">
        <v>1</v>
      </c>
      <c r="N615" s="84">
        <v>1</v>
      </c>
      <c r="O615" s="84">
        <v>1</v>
      </c>
      <c r="P615" s="84">
        <v>1</v>
      </c>
      <c r="Q615" s="84">
        <v>1</v>
      </c>
      <c r="R615" s="84">
        <v>1</v>
      </c>
      <c r="S615" s="84">
        <v>1</v>
      </c>
      <c r="T615" s="84">
        <v>1</v>
      </c>
      <c r="U615" s="84">
        <v>1</v>
      </c>
      <c r="V615" s="84">
        <v>1</v>
      </c>
      <c r="W615" s="84">
        <v>1</v>
      </c>
      <c r="X615" s="84">
        <v>1</v>
      </c>
      <c r="Y615" s="84"/>
      <c r="Z615" s="132" t="str">
        <f>VLOOKUP(A615,DB_CAL_Q1_Q4!$A$4:$P$1328,13)</f>
        <v>Bomba de calor aire</v>
      </c>
      <c r="AA615" s="133" t="str">
        <f>VLOOKUP(A615,DB_ACS_Q1_Q4!$A$4:$AD$1328,13)</f>
        <v>Electricidad</v>
      </c>
      <c r="AB615" s="134" t="str">
        <f>VLOOKUP(A615,DB_REF_Q1_Q4!$A$4:$AD$1328,13)</f>
        <v>Bomba de calor aire</v>
      </c>
      <c r="AC615" s="16">
        <v>1</v>
      </c>
      <c r="AD615" s="27"/>
      <c r="AE615" s="27"/>
      <c r="AF615" s="27"/>
      <c r="AG615" s="27"/>
      <c r="AH615" s="27"/>
      <c r="AI615" s="55"/>
    </row>
    <row r="616" spans="1:35" ht="12" customHeight="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83"/>
      <c r="N616" s="84"/>
      <c r="O616" s="84"/>
      <c r="P616" s="84"/>
      <c r="Q616" s="84"/>
      <c r="R616" s="84"/>
      <c r="S616" s="84">
        <v>1</v>
      </c>
      <c r="T616" s="84"/>
      <c r="U616" s="84"/>
      <c r="V616" s="84"/>
      <c r="W616" s="84"/>
      <c r="X616" s="84">
        <v>1</v>
      </c>
      <c r="Y616" s="84">
        <v>1</v>
      </c>
      <c r="Z616" s="132" t="str">
        <f>VLOOKUP(A616,DB_CAL_Q1_Q4!$A$4:$P$1328,13)</f>
        <v>GLP</v>
      </c>
      <c r="AA616" s="133" t="str">
        <f>VLOOKUP(A616,DB_ACS_Q1_Q4!$A$4:$AD$1328,13)</f>
        <v>GLP</v>
      </c>
      <c r="AB616" s="134" t="str">
        <f>VLOOKUP(A616,DB_REF_Q1_Q4!$A$4:$AD$1328,13)</f>
        <v>Ninguno</v>
      </c>
      <c r="AC616" s="16"/>
      <c r="AD616" s="27"/>
      <c r="AE616" s="27"/>
      <c r="AF616" s="27"/>
      <c r="AG616" s="27"/>
      <c r="AH616" s="27">
        <v>1</v>
      </c>
      <c r="AI616" s="55"/>
    </row>
    <row r="617" spans="1:35" ht="12" customHeight="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83">
        <v>1</v>
      </c>
      <c r="N617" s="84">
        <v>1</v>
      </c>
      <c r="O617" s="84">
        <v>1</v>
      </c>
      <c r="P617" s="84">
        <v>1</v>
      </c>
      <c r="Q617" s="84">
        <v>1</v>
      </c>
      <c r="R617" s="84">
        <v>1</v>
      </c>
      <c r="S617" s="84"/>
      <c r="T617" s="84">
        <v>1</v>
      </c>
      <c r="U617" s="84">
        <v>1</v>
      </c>
      <c r="V617" s="84">
        <v>1</v>
      </c>
      <c r="W617" s="84">
        <v>1</v>
      </c>
      <c r="X617" s="84">
        <v>1</v>
      </c>
      <c r="Y617" s="84"/>
      <c r="Z617" s="132" t="str">
        <f>VLOOKUP(A617,DB_CAL_Q1_Q4!$A$4:$P$1328,13)</f>
        <v>Gasóleo</v>
      </c>
      <c r="AA617" s="133" t="str">
        <f>VLOOKUP(A617,DB_ACS_Q1_Q4!$A$4:$AD$1328,13)</f>
        <v>Gasóleo</v>
      </c>
      <c r="AB617" s="134" t="str">
        <f>VLOOKUP(A617,DB_REF_Q1_Q4!$A$4:$AD$1328,13)</f>
        <v>Ninguno</v>
      </c>
      <c r="AC617" s="16">
        <v>1</v>
      </c>
      <c r="AD617" s="27"/>
      <c r="AE617" s="27"/>
      <c r="AF617" s="27"/>
      <c r="AG617" s="27"/>
      <c r="AH617" s="27"/>
      <c r="AI617" s="55"/>
    </row>
    <row r="618" spans="1:35" ht="12" customHeight="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83">
        <v>1</v>
      </c>
      <c r="N618" s="84">
        <v>1</v>
      </c>
      <c r="O618" s="84">
        <v>1</v>
      </c>
      <c r="P618" s="84">
        <v>1</v>
      </c>
      <c r="Q618" s="84">
        <v>1</v>
      </c>
      <c r="R618" s="84">
        <v>1</v>
      </c>
      <c r="S618" s="84">
        <v>1</v>
      </c>
      <c r="T618" s="84">
        <v>1</v>
      </c>
      <c r="U618" s="84"/>
      <c r="V618" s="84">
        <v>1</v>
      </c>
      <c r="W618" s="84">
        <v>1</v>
      </c>
      <c r="X618" s="84">
        <v>1</v>
      </c>
      <c r="Y618" s="84"/>
      <c r="Z618" s="132" t="str">
        <f>VLOOKUP(A618,DB_CAL_Q1_Q4!$A$4:$P$1328,13)</f>
        <v>Gas Natural</v>
      </c>
      <c r="AA618" s="133" t="str">
        <f>VLOOKUP(A618,DB_ACS_Q1_Q4!$A$4:$AD$1328,13)</f>
        <v>Gas Natural</v>
      </c>
      <c r="AB618" s="134" t="str">
        <f>VLOOKUP(A618,DB_REF_Q1_Q4!$A$4:$AD$1328,13)</f>
        <v>AC Eléctrico</v>
      </c>
      <c r="AC618" s="16">
        <v>1</v>
      </c>
      <c r="AD618" s="27"/>
      <c r="AE618" s="27"/>
      <c r="AF618" s="27"/>
      <c r="AG618" s="27"/>
      <c r="AH618" s="27"/>
      <c r="AI618" s="55"/>
    </row>
    <row r="619" spans="1:35" ht="12" customHeight="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83">
        <v>1</v>
      </c>
      <c r="N619" s="84">
        <v>1</v>
      </c>
      <c r="O619" s="84">
        <v>1</v>
      </c>
      <c r="P619" s="84">
        <v>1</v>
      </c>
      <c r="Q619" s="84"/>
      <c r="R619" s="84"/>
      <c r="S619" s="84">
        <v>1</v>
      </c>
      <c r="T619" s="84">
        <v>1</v>
      </c>
      <c r="U619" s="84"/>
      <c r="V619" s="84">
        <v>1</v>
      </c>
      <c r="W619" s="84">
        <v>1</v>
      </c>
      <c r="X619" s="84">
        <v>1</v>
      </c>
      <c r="Y619" s="84"/>
      <c r="Z619" s="132" t="str">
        <f>VLOOKUP(A619,DB_CAL_Q1_Q4!$A$4:$P$1328,13)</f>
        <v>Gas Natural</v>
      </c>
      <c r="AA619" s="133" t="str">
        <f>VLOOKUP(A619,DB_ACS_Q1_Q4!$A$4:$AD$1328,13)</f>
        <v>Gas Natural</v>
      </c>
      <c r="AB619" s="134" t="str">
        <f>VLOOKUP(A619,DB_REF_Q1_Q4!$A$4:$AD$1328,13)</f>
        <v>Ninguno</v>
      </c>
      <c r="AC619" s="16"/>
      <c r="AD619" s="27"/>
      <c r="AE619" s="27"/>
      <c r="AF619" s="27"/>
      <c r="AG619" s="27"/>
      <c r="AH619" s="27"/>
      <c r="AI619" s="55">
        <v>1</v>
      </c>
    </row>
    <row r="620" spans="1:35" ht="12" customHeight="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83">
        <v>1</v>
      </c>
      <c r="N620" s="84">
        <v>1</v>
      </c>
      <c r="O620" s="84">
        <v>1</v>
      </c>
      <c r="P620" s="84">
        <v>1</v>
      </c>
      <c r="Q620" s="84">
        <v>1</v>
      </c>
      <c r="R620" s="84"/>
      <c r="S620" s="84">
        <v>1</v>
      </c>
      <c r="T620" s="84">
        <v>1</v>
      </c>
      <c r="U620" s="84">
        <v>1</v>
      </c>
      <c r="V620" s="84">
        <v>1</v>
      </c>
      <c r="W620" s="84">
        <v>1</v>
      </c>
      <c r="X620" s="84">
        <v>1</v>
      </c>
      <c r="Y620" s="84">
        <v>1</v>
      </c>
      <c r="Z620" s="132" t="str">
        <f>VLOOKUP(A620,DB_CAL_Q1_Q4!$A$4:$P$1328,13)</f>
        <v>Gasóleo</v>
      </c>
      <c r="AA620" s="133" t="str">
        <f>VLOOKUP(A620,DB_ACS_Q1_Q4!$A$4:$AD$1328,13)</f>
        <v>Gasóleo</v>
      </c>
      <c r="AB620" s="134" t="str">
        <f>VLOOKUP(A620,DB_REF_Q1_Q4!$A$4:$AD$1328,13)</f>
        <v>Ninguno</v>
      </c>
      <c r="AC620" s="16"/>
      <c r="AD620" s="27"/>
      <c r="AE620" s="27"/>
      <c r="AF620" s="27"/>
      <c r="AG620" s="27"/>
      <c r="AH620" s="27"/>
      <c r="AI620" s="55">
        <v>1</v>
      </c>
    </row>
    <row r="621" spans="1:35" ht="12" customHeight="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83">
        <v>1</v>
      </c>
      <c r="N621" s="84">
        <v>1</v>
      </c>
      <c r="O621" s="84">
        <v>1</v>
      </c>
      <c r="P621" s="84">
        <v>1</v>
      </c>
      <c r="Q621" s="84">
        <v>1</v>
      </c>
      <c r="R621" s="84">
        <v>1</v>
      </c>
      <c r="S621" s="84">
        <v>1</v>
      </c>
      <c r="T621" s="84">
        <v>1</v>
      </c>
      <c r="U621" s="84">
        <v>1</v>
      </c>
      <c r="V621" s="84">
        <v>1</v>
      </c>
      <c r="W621" s="84">
        <v>1</v>
      </c>
      <c r="X621" s="84">
        <v>1</v>
      </c>
      <c r="Y621" s="84">
        <v>1</v>
      </c>
      <c r="Z621" s="132" t="str">
        <f>VLOOKUP(A621,DB_CAL_Q1_Q4!$A$4:$P$1328,13)</f>
        <v>Bomba de calor aire</v>
      </c>
      <c r="AA621" s="133" t="str">
        <f>VLOOKUP(A621,DB_ACS_Q1_Q4!$A$4:$AD$1328,13)</f>
        <v>Gas Natural</v>
      </c>
      <c r="AB621" s="134" t="str">
        <f>VLOOKUP(A621,DB_REF_Q1_Q4!$A$4:$AD$1328,13)</f>
        <v>Bomba de calor aire</v>
      </c>
      <c r="AC621" s="16">
        <v>1</v>
      </c>
      <c r="AD621" s="27"/>
      <c r="AE621" s="27"/>
      <c r="AF621" s="27"/>
      <c r="AG621" s="27"/>
      <c r="AH621" s="27"/>
      <c r="AI621" s="55"/>
    </row>
    <row r="622" spans="1:35" ht="12" customHeight="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83">
        <v>1</v>
      </c>
      <c r="N622" s="84">
        <v>1</v>
      </c>
      <c r="O622" s="84">
        <v>1</v>
      </c>
      <c r="P622" s="84">
        <v>1</v>
      </c>
      <c r="Q622" s="84">
        <v>1</v>
      </c>
      <c r="R622" s="84">
        <v>1</v>
      </c>
      <c r="S622" s="84">
        <v>1</v>
      </c>
      <c r="T622" s="84">
        <v>1</v>
      </c>
      <c r="U622" s="84">
        <v>1</v>
      </c>
      <c r="V622" s="84">
        <v>1</v>
      </c>
      <c r="W622" s="84">
        <v>1</v>
      </c>
      <c r="X622" s="84">
        <v>1</v>
      </c>
      <c r="Y622" s="84">
        <v>1</v>
      </c>
      <c r="Z622" s="132" t="str">
        <f>VLOOKUP(A622,DB_CAL_Q1_Q4!$A$4:$P$1328,13)</f>
        <v>Electricidad</v>
      </c>
      <c r="AA622" s="133" t="str">
        <f>VLOOKUP(A622,DB_ACS_Q1_Q4!$A$4:$AD$1328,13)</f>
        <v>GLP</v>
      </c>
      <c r="AB622" s="134" t="str">
        <f>VLOOKUP(A622,DB_REF_Q1_Q4!$A$4:$AD$1328,13)</f>
        <v>Ninguno</v>
      </c>
      <c r="AC622" s="16">
        <v>1</v>
      </c>
      <c r="AD622" s="27"/>
      <c r="AE622" s="27"/>
      <c r="AF622" s="27"/>
      <c r="AG622" s="27"/>
      <c r="AH622" s="27"/>
      <c r="AI622" s="55"/>
    </row>
    <row r="623" spans="1:35" ht="12" customHeight="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83">
        <v>1</v>
      </c>
      <c r="N623" s="84">
        <v>1</v>
      </c>
      <c r="O623" s="84">
        <v>1</v>
      </c>
      <c r="P623" s="84">
        <v>1</v>
      </c>
      <c r="Q623" s="84">
        <v>1</v>
      </c>
      <c r="R623" s="84">
        <v>1</v>
      </c>
      <c r="S623" s="84">
        <v>1</v>
      </c>
      <c r="T623" s="84">
        <v>1</v>
      </c>
      <c r="U623" s="84">
        <v>1</v>
      </c>
      <c r="V623" s="84">
        <v>1</v>
      </c>
      <c r="W623" s="84">
        <v>1</v>
      </c>
      <c r="X623" s="84">
        <v>1</v>
      </c>
      <c r="Y623" s="84"/>
      <c r="Z623" s="132" t="str">
        <f>VLOOKUP(A623,DB_CAL_Q1_Q4!$A$4:$P$1328,13)</f>
        <v>Gasóleo</v>
      </c>
      <c r="AA623" s="133" t="str">
        <f>VLOOKUP(A623,DB_ACS_Q1_Q4!$A$4:$AD$1328,13)</f>
        <v>Gasóleo</v>
      </c>
      <c r="AB623" s="134" t="str">
        <f>VLOOKUP(A623,DB_REF_Q1_Q4!$A$4:$AD$1328,13)</f>
        <v>Ninguno</v>
      </c>
      <c r="AC623" s="16"/>
      <c r="AD623" s="27"/>
      <c r="AE623" s="27"/>
      <c r="AF623" s="27"/>
      <c r="AG623" s="27"/>
      <c r="AH623" s="27"/>
      <c r="AI623" s="55">
        <v>1</v>
      </c>
    </row>
    <row r="624" spans="1:35" ht="12" customHeight="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83">
        <v>1</v>
      </c>
      <c r="N624" s="84">
        <v>1</v>
      </c>
      <c r="O624" s="84">
        <v>1</v>
      </c>
      <c r="P624" s="84">
        <v>1</v>
      </c>
      <c r="Q624" s="84">
        <v>1</v>
      </c>
      <c r="R624" s="84">
        <v>1</v>
      </c>
      <c r="S624" s="84">
        <v>1</v>
      </c>
      <c r="T624" s="84">
        <v>1</v>
      </c>
      <c r="U624" s="84">
        <v>1</v>
      </c>
      <c r="V624" s="84">
        <v>1</v>
      </c>
      <c r="W624" s="84">
        <v>1</v>
      </c>
      <c r="X624" s="84">
        <v>1</v>
      </c>
      <c r="Y624" s="84">
        <v>1</v>
      </c>
      <c r="Z624" s="132" t="str">
        <f>VLOOKUP(A624,DB_CAL_Q1_Q4!$A$4:$P$1328,13)</f>
        <v>Electricidad</v>
      </c>
      <c r="AA624" s="133" t="str">
        <f>VLOOKUP(A624,DB_ACS_Q1_Q4!$A$4:$AD$1328,13)</f>
        <v>Electricidad</v>
      </c>
      <c r="AB624" s="134" t="str">
        <f>VLOOKUP(A624,DB_REF_Q1_Q4!$A$4:$AD$1328,13)</f>
        <v>Ninguno</v>
      </c>
      <c r="AC624" s="16"/>
      <c r="AD624" s="27"/>
      <c r="AE624" s="27"/>
      <c r="AF624" s="27">
        <v>1</v>
      </c>
      <c r="AG624" s="27"/>
      <c r="AH624" s="27"/>
      <c r="AI624" s="55"/>
    </row>
    <row r="625" spans="1:35" ht="12" customHeight="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83">
        <v>1</v>
      </c>
      <c r="N625" s="84">
        <v>1</v>
      </c>
      <c r="O625" s="84">
        <v>1</v>
      </c>
      <c r="P625" s="84"/>
      <c r="Q625" s="84">
        <v>1</v>
      </c>
      <c r="R625" s="84"/>
      <c r="S625" s="84"/>
      <c r="T625" s="84">
        <v>1</v>
      </c>
      <c r="U625" s="84">
        <v>1</v>
      </c>
      <c r="V625" s="84">
        <v>1</v>
      </c>
      <c r="W625" s="84">
        <v>1</v>
      </c>
      <c r="X625" s="84">
        <v>1</v>
      </c>
      <c r="Y625" s="84">
        <v>1</v>
      </c>
      <c r="Z625" s="132" t="str">
        <f>VLOOKUP(A625,DB_CAL_Q1_Q4!$A$4:$P$1328,13)</f>
        <v>Ninguna</v>
      </c>
      <c r="AA625" s="133" t="str">
        <f>VLOOKUP(A625,DB_ACS_Q1_Q4!$A$4:$AD$1328,13)</f>
        <v>Electricidad</v>
      </c>
      <c r="AB625" s="134" t="str">
        <f>VLOOKUP(A625,DB_REF_Q1_Q4!$A$4:$AD$1328,13)</f>
        <v>Ninguno</v>
      </c>
      <c r="AC625" s="16"/>
      <c r="AD625" s="27"/>
      <c r="AE625" s="27"/>
      <c r="AF625" s="27"/>
      <c r="AG625" s="27"/>
      <c r="AH625" s="27">
        <v>1</v>
      </c>
      <c r="AI625" s="55"/>
    </row>
    <row r="626" spans="1:35" ht="12" customHeight="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83"/>
      <c r="N626" s="84"/>
      <c r="O626" s="84"/>
      <c r="P626" s="84">
        <v>1</v>
      </c>
      <c r="Q626" s="84"/>
      <c r="R626" s="84"/>
      <c r="S626" s="84">
        <v>1</v>
      </c>
      <c r="T626" s="84"/>
      <c r="U626" s="84"/>
      <c r="V626" s="84"/>
      <c r="W626" s="84">
        <v>1</v>
      </c>
      <c r="X626" s="84">
        <v>1</v>
      </c>
      <c r="Y626" s="84"/>
      <c r="Z626" s="132" t="str">
        <f>VLOOKUP(A626,DB_CAL_Q1_Q4!$A$4:$P$1328,13)</f>
        <v>Electricidad</v>
      </c>
      <c r="AA626" s="133" t="str">
        <f>VLOOKUP(A626,DB_ACS_Q1_Q4!$A$4:$AD$1328,13)</f>
        <v>GLP</v>
      </c>
      <c r="AB626" s="134" t="str">
        <f>VLOOKUP(A626,DB_REF_Q1_Q4!$A$4:$AD$1328,13)</f>
        <v>Ninguno</v>
      </c>
      <c r="AC626" s="16"/>
      <c r="AD626" s="27"/>
      <c r="AE626" s="27"/>
      <c r="AF626" s="27"/>
      <c r="AG626" s="27"/>
      <c r="AH626" s="27"/>
      <c r="AI626" s="55">
        <v>1</v>
      </c>
    </row>
    <row r="627" spans="1:35" ht="12" customHeight="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83">
        <v>1</v>
      </c>
      <c r="N627" s="84">
        <v>1</v>
      </c>
      <c r="O627" s="84">
        <v>1</v>
      </c>
      <c r="P627" s="84">
        <v>1</v>
      </c>
      <c r="Q627" s="84">
        <v>1</v>
      </c>
      <c r="R627" s="84">
        <v>1</v>
      </c>
      <c r="S627" s="84"/>
      <c r="T627" s="84">
        <v>1</v>
      </c>
      <c r="U627" s="84"/>
      <c r="V627" s="84">
        <v>1</v>
      </c>
      <c r="W627" s="84">
        <v>1</v>
      </c>
      <c r="X627" s="84">
        <v>1</v>
      </c>
      <c r="Y627" s="84"/>
      <c r="Z627" s="132" t="str">
        <f>VLOOKUP(A627,DB_CAL_Q1_Q4!$A$4:$P$1328,13)</f>
        <v>Gas Natural</v>
      </c>
      <c r="AA627" s="133" t="str">
        <f>VLOOKUP(A627,DB_ACS_Q1_Q4!$A$4:$AD$1328,13)</f>
        <v>Gas Natural</v>
      </c>
      <c r="AB627" s="134" t="str">
        <f>VLOOKUP(A627,DB_REF_Q1_Q4!$A$4:$AD$1328,13)</f>
        <v>Ninguno</v>
      </c>
      <c r="AC627" s="16"/>
      <c r="AD627" s="27"/>
      <c r="AE627" s="27"/>
      <c r="AF627" s="27"/>
      <c r="AG627" s="27"/>
      <c r="AH627" s="27">
        <v>1</v>
      </c>
      <c r="AI627" s="55"/>
    </row>
    <row r="628" spans="1:35" ht="12" customHeight="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83">
        <v>1</v>
      </c>
      <c r="N628" s="84">
        <v>1</v>
      </c>
      <c r="O628" s="84">
        <v>1</v>
      </c>
      <c r="P628" s="84">
        <v>1</v>
      </c>
      <c r="Q628" s="84"/>
      <c r="R628" s="84"/>
      <c r="S628" s="84">
        <v>1</v>
      </c>
      <c r="T628" s="84">
        <v>1</v>
      </c>
      <c r="U628" s="84">
        <v>1</v>
      </c>
      <c r="V628" s="84">
        <v>1</v>
      </c>
      <c r="W628" s="84">
        <v>1</v>
      </c>
      <c r="X628" s="84">
        <v>1</v>
      </c>
      <c r="Y628" s="84">
        <v>1</v>
      </c>
      <c r="Z628" s="132" t="str">
        <f>VLOOKUP(A628,DB_CAL_Q1_Q4!$A$4:$P$1328,13)</f>
        <v>Gasóleo</v>
      </c>
      <c r="AA628" s="133" t="str">
        <f>VLOOKUP(A628,DB_ACS_Q1_Q4!$A$4:$AD$1328,13)</f>
        <v>Gasóleo</v>
      </c>
      <c r="AB628" s="134" t="str">
        <f>VLOOKUP(A628,DB_REF_Q1_Q4!$A$4:$AD$1328,13)</f>
        <v>Ninguno</v>
      </c>
      <c r="AC628" s="16"/>
      <c r="AD628" s="27">
        <v>1</v>
      </c>
      <c r="AE628" s="27"/>
      <c r="AF628" s="27"/>
      <c r="AG628" s="27"/>
      <c r="AH628" s="27"/>
      <c r="AI628" s="55"/>
    </row>
    <row r="629" spans="1:35" ht="12" customHeight="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83">
        <v>1</v>
      </c>
      <c r="N629" s="84">
        <v>1</v>
      </c>
      <c r="O629" s="84">
        <v>1</v>
      </c>
      <c r="P629" s="84">
        <v>1</v>
      </c>
      <c r="Q629" s="84"/>
      <c r="R629" s="84">
        <v>1</v>
      </c>
      <c r="S629" s="84">
        <v>1</v>
      </c>
      <c r="T629" s="84">
        <v>1</v>
      </c>
      <c r="U629" s="84">
        <v>1</v>
      </c>
      <c r="V629" s="84">
        <v>1</v>
      </c>
      <c r="W629" s="84">
        <v>1</v>
      </c>
      <c r="X629" s="84">
        <v>1</v>
      </c>
      <c r="Y629" s="84"/>
      <c r="Z629" s="132" t="str">
        <f>VLOOKUP(A629,DB_CAL_Q1_Q4!$A$4:$P$1328,13)</f>
        <v>Ninguna</v>
      </c>
      <c r="AA629" s="133" t="str">
        <f>VLOOKUP(A629,DB_ACS_Q1_Q4!$A$4:$AD$1328,13)</f>
        <v>Gas Natural</v>
      </c>
      <c r="AB629" s="134" t="str">
        <f>VLOOKUP(A629,DB_REF_Q1_Q4!$A$4:$AD$1328,13)</f>
        <v>Ninguno</v>
      </c>
      <c r="AC629" s="16"/>
      <c r="AD629" s="27"/>
      <c r="AE629" s="27"/>
      <c r="AF629" s="27"/>
      <c r="AG629" s="27"/>
      <c r="AH629" s="27"/>
      <c r="AI629" s="55">
        <v>1</v>
      </c>
    </row>
    <row r="630" spans="1:35" ht="12" customHeight="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83">
        <v>1</v>
      </c>
      <c r="N630" s="84">
        <v>1</v>
      </c>
      <c r="O630" s="84">
        <v>1</v>
      </c>
      <c r="P630" s="84">
        <v>1</v>
      </c>
      <c r="Q630" s="84">
        <v>1</v>
      </c>
      <c r="R630" s="84">
        <v>1</v>
      </c>
      <c r="S630" s="84"/>
      <c r="T630" s="84">
        <v>1</v>
      </c>
      <c r="U630" s="84">
        <v>1</v>
      </c>
      <c r="V630" s="84">
        <v>1</v>
      </c>
      <c r="W630" s="84">
        <v>1</v>
      </c>
      <c r="X630" s="84">
        <v>1</v>
      </c>
      <c r="Y630" s="84">
        <v>1</v>
      </c>
      <c r="Z630" s="132" t="str">
        <f>VLOOKUP(A630,DB_CAL_Q1_Q4!$A$4:$P$1328,13)</f>
        <v>Gas Natural</v>
      </c>
      <c r="AA630" s="133" t="str">
        <f>VLOOKUP(A630,DB_ACS_Q1_Q4!$A$4:$AD$1328,13)</f>
        <v>Gas Natural</v>
      </c>
      <c r="AB630" s="134" t="str">
        <f>VLOOKUP(A630,DB_REF_Q1_Q4!$A$4:$AD$1328,13)</f>
        <v>AC Eléctrico</v>
      </c>
      <c r="AC630" s="16">
        <v>1</v>
      </c>
      <c r="AD630" s="27"/>
      <c r="AE630" s="27"/>
      <c r="AF630" s="27"/>
      <c r="AG630" s="27"/>
      <c r="AH630" s="27"/>
      <c r="AI630" s="55"/>
    </row>
    <row r="631" spans="1:35" ht="12" customHeight="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83">
        <v>1</v>
      </c>
      <c r="N631" s="84"/>
      <c r="O631" s="84">
        <v>1</v>
      </c>
      <c r="P631" s="84">
        <v>1</v>
      </c>
      <c r="Q631" s="84">
        <v>1</v>
      </c>
      <c r="R631" s="84"/>
      <c r="S631" s="84">
        <v>1</v>
      </c>
      <c r="T631" s="84">
        <v>1</v>
      </c>
      <c r="U631" s="84">
        <v>1</v>
      </c>
      <c r="V631" s="84">
        <v>1</v>
      </c>
      <c r="W631" s="84">
        <v>1</v>
      </c>
      <c r="X631" s="84">
        <v>1</v>
      </c>
      <c r="Y631" s="84">
        <v>1</v>
      </c>
      <c r="Z631" s="132" t="str">
        <f>VLOOKUP(A631,DB_CAL_Q1_Q4!$A$4:$P$1328,13)</f>
        <v>Biomasa</v>
      </c>
      <c r="AA631" s="133" t="str">
        <f>VLOOKUP(A631,DB_ACS_Q1_Q4!$A$4:$AD$1328,13)</f>
        <v>GLP</v>
      </c>
      <c r="AB631" s="134" t="str">
        <f>VLOOKUP(A631,DB_REF_Q1_Q4!$A$4:$AD$1328,13)</f>
        <v>Ninguno</v>
      </c>
      <c r="AC631" s="16">
        <v>1</v>
      </c>
      <c r="AD631" s="27"/>
      <c r="AE631" s="27"/>
      <c r="AF631" s="27"/>
      <c r="AG631" s="27"/>
      <c r="AH631" s="27"/>
      <c r="AI631" s="55"/>
    </row>
    <row r="632" spans="1:35" ht="12" customHeight="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83">
        <v>1</v>
      </c>
      <c r="N632" s="84">
        <v>1</v>
      </c>
      <c r="O632" s="84">
        <v>1</v>
      </c>
      <c r="P632" s="84">
        <v>1</v>
      </c>
      <c r="Q632" s="84"/>
      <c r="R632" s="84">
        <v>1</v>
      </c>
      <c r="S632" s="84"/>
      <c r="T632" s="84">
        <v>1</v>
      </c>
      <c r="U632" s="84">
        <v>1</v>
      </c>
      <c r="V632" s="84">
        <v>1</v>
      </c>
      <c r="W632" s="84">
        <v>1</v>
      </c>
      <c r="X632" s="84">
        <v>1</v>
      </c>
      <c r="Y632" s="84">
        <v>1</v>
      </c>
      <c r="Z632" s="132" t="str">
        <f>VLOOKUP(A632,DB_CAL_Q1_Q4!$A$4:$P$1328,13)</f>
        <v>Electricidad</v>
      </c>
      <c r="AA632" s="133" t="str">
        <f>VLOOKUP(A632,DB_ACS_Q1_Q4!$A$4:$AD$1328,13)</f>
        <v>Gas Natural</v>
      </c>
      <c r="AB632" s="134" t="str">
        <f>VLOOKUP(A632,DB_REF_Q1_Q4!$A$4:$AD$1328,13)</f>
        <v>Bomba de calor aire</v>
      </c>
      <c r="AC632" s="16">
        <v>1</v>
      </c>
      <c r="AD632" s="27"/>
      <c r="AE632" s="27"/>
      <c r="AF632" s="27"/>
      <c r="AG632" s="27"/>
      <c r="AH632" s="27"/>
      <c r="AI632" s="55"/>
    </row>
    <row r="633" spans="1:35" ht="12" customHeight="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83"/>
      <c r="N633" s="84">
        <v>1</v>
      </c>
      <c r="O633" s="84">
        <v>1</v>
      </c>
      <c r="P633" s="84">
        <v>1</v>
      </c>
      <c r="Q633" s="84">
        <v>1</v>
      </c>
      <c r="R633" s="84"/>
      <c r="S633" s="84">
        <v>1</v>
      </c>
      <c r="T633" s="84">
        <v>1</v>
      </c>
      <c r="U633" s="84">
        <v>1</v>
      </c>
      <c r="V633" s="84">
        <v>1</v>
      </c>
      <c r="W633" s="84"/>
      <c r="X633" s="84"/>
      <c r="Y633" s="84">
        <v>1</v>
      </c>
      <c r="Z633" s="132" t="str">
        <f>VLOOKUP(A633,DB_CAL_Q1_Q4!$A$4:$P$1328,13)</f>
        <v>Electricidad</v>
      </c>
      <c r="AA633" s="133" t="str">
        <f>VLOOKUP(A633,DB_ACS_Q1_Q4!$A$4:$AD$1328,13)</f>
        <v>Electricidad</v>
      </c>
      <c r="AB633" s="134" t="str">
        <f>VLOOKUP(A633,DB_REF_Q1_Q4!$A$4:$AD$1328,13)</f>
        <v>AC Eléctrico</v>
      </c>
      <c r="AC633" s="16"/>
      <c r="AD633" s="27"/>
      <c r="AE633" s="27"/>
      <c r="AF633" s="27"/>
      <c r="AG633" s="27"/>
      <c r="AH633" s="27"/>
      <c r="AI633" s="55">
        <v>1</v>
      </c>
    </row>
    <row r="634" spans="1:35" ht="12" customHeight="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83">
        <v>1</v>
      </c>
      <c r="N634" s="84">
        <v>1</v>
      </c>
      <c r="O634" s="84">
        <v>1</v>
      </c>
      <c r="P634" s="84">
        <v>1</v>
      </c>
      <c r="Q634" s="84">
        <v>1</v>
      </c>
      <c r="R634" s="84">
        <v>1</v>
      </c>
      <c r="S634" s="84">
        <v>1</v>
      </c>
      <c r="T634" s="84">
        <v>1</v>
      </c>
      <c r="U634" s="84">
        <v>1</v>
      </c>
      <c r="V634" s="84">
        <v>1</v>
      </c>
      <c r="W634" s="84">
        <v>1</v>
      </c>
      <c r="X634" s="84">
        <v>1</v>
      </c>
      <c r="Y634" s="84"/>
      <c r="Z634" s="132" t="str">
        <f>VLOOKUP(A634,DB_CAL_Q1_Q4!$A$4:$P$1328,13)</f>
        <v>Electricidad</v>
      </c>
      <c r="AA634" s="133" t="str">
        <f>VLOOKUP(A634,DB_ACS_Q1_Q4!$A$4:$AD$1328,13)</f>
        <v>GLP</v>
      </c>
      <c r="AB634" s="134" t="str">
        <f>VLOOKUP(A634,DB_REF_Q1_Q4!$A$4:$AD$1328,13)</f>
        <v>Ninguno</v>
      </c>
      <c r="AC634" s="16"/>
      <c r="AD634" s="27"/>
      <c r="AE634" s="27"/>
      <c r="AF634" s="27"/>
      <c r="AG634" s="27"/>
      <c r="AH634" s="27"/>
      <c r="AI634" s="55">
        <v>1</v>
      </c>
    </row>
    <row r="635" spans="1:35" ht="12" customHeight="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83">
        <v>1</v>
      </c>
      <c r="N635" s="84"/>
      <c r="O635" s="84"/>
      <c r="P635" s="84">
        <v>1</v>
      </c>
      <c r="Q635" s="84">
        <v>1</v>
      </c>
      <c r="R635" s="84">
        <v>1</v>
      </c>
      <c r="S635" s="84">
        <v>1</v>
      </c>
      <c r="T635" s="84">
        <v>1</v>
      </c>
      <c r="U635" s="84">
        <v>1</v>
      </c>
      <c r="V635" s="84">
        <v>1</v>
      </c>
      <c r="W635" s="84">
        <v>1</v>
      </c>
      <c r="X635" s="84">
        <v>1</v>
      </c>
      <c r="Y635" s="84">
        <v>1</v>
      </c>
      <c r="Z635" s="132" t="str">
        <f>VLOOKUP(A635,DB_CAL_Q1_Q4!$A$4:$P$1328,13)</f>
        <v>Gas Natural</v>
      </c>
      <c r="AA635" s="133" t="str">
        <f>VLOOKUP(A635,DB_ACS_Q1_Q4!$A$4:$AD$1328,13)</f>
        <v>Gas Natural</v>
      </c>
      <c r="AB635" s="134" t="str">
        <f>VLOOKUP(A635,DB_REF_Q1_Q4!$A$4:$AD$1328,13)</f>
        <v>Ninguno</v>
      </c>
      <c r="AC635" s="16"/>
      <c r="AD635" s="27"/>
      <c r="AE635" s="27"/>
      <c r="AF635" s="27"/>
      <c r="AG635" s="27"/>
      <c r="AH635" s="27"/>
      <c r="AI635" s="55">
        <v>1</v>
      </c>
    </row>
    <row r="636" spans="1:35" ht="12" customHeight="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83">
        <v>1</v>
      </c>
      <c r="N636" s="84">
        <v>1</v>
      </c>
      <c r="O636" s="84">
        <v>1</v>
      </c>
      <c r="P636" s="84">
        <v>1</v>
      </c>
      <c r="Q636" s="84">
        <v>1</v>
      </c>
      <c r="R636" s="84">
        <v>1</v>
      </c>
      <c r="S636" s="84">
        <v>1</v>
      </c>
      <c r="T636" s="84">
        <v>1</v>
      </c>
      <c r="U636" s="84">
        <v>1</v>
      </c>
      <c r="V636" s="84">
        <v>1</v>
      </c>
      <c r="W636" s="84">
        <v>1</v>
      </c>
      <c r="X636" s="84">
        <v>1</v>
      </c>
      <c r="Y636" s="84"/>
      <c r="Z636" s="132" t="str">
        <f>VLOOKUP(A636,DB_CAL_Q1_Q4!$A$4:$P$1328,13)</f>
        <v>Biomasa</v>
      </c>
      <c r="AA636" s="133" t="str">
        <f>VLOOKUP(A636,DB_ACS_Q1_Q4!$A$4:$AD$1328,13)</f>
        <v>Solar Térmica</v>
      </c>
      <c r="AB636" s="134" t="str">
        <f>VLOOKUP(A636,DB_REF_Q1_Q4!$A$4:$AD$1328,13)</f>
        <v>Ninguno</v>
      </c>
      <c r="AC636" s="16">
        <v>1</v>
      </c>
      <c r="AD636" s="27"/>
      <c r="AE636" s="27"/>
      <c r="AF636" s="27"/>
      <c r="AG636" s="27"/>
      <c r="AH636" s="27"/>
      <c r="AI636" s="55"/>
    </row>
    <row r="637" spans="1:35" ht="12" customHeight="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83">
        <v>1</v>
      </c>
      <c r="N637" s="84">
        <v>1</v>
      </c>
      <c r="O637" s="84">
        <v>1</v>
      </c>
      <c r="P637" s="84">
        <v>1</v>
      </c>
      <c r="Q637" s="84">
        <v>1</v>
      </c>
      <c r="R637" s="84">
        <v>1</v>
      </c>
      <c r="S637" s="84">
        <v>1</v>
      </c>
      <c r="T637" s="84">
        <v>1</v>
      </c>
      <c r="U637" s="84">
        <v>1</v>
      </c>
      <c r="V637" s="84">
        <v>1</v>
      </c>
      <c r="W637" s="84">
        <v>1</v>
      </c>
      <c r="X637" s="84">
        <v>1</v>
      </c>
      <c r="Y637" s="84">
        <v>1</v>
      </c>
      <c r="Z637" s="132" t="str">
        <f>VLOOKUP(A637,DB_CAL_Q1_Q4!$A$4:$P$1328,13)</f>
        <v>Electricidad</v>
      </c>
      <c r="AA637" s="133" t="str">
        <f>VLOOKUP(A637,DB_ACS_Q1_Q4!$A$4:$AD$1328,13)</f>
        <v>GLP</v>
      </c>
      <c r="AB637" s="134" t="str">
        <f>VLOOKUP(A637,DB_REF_Q1_Q4!$A$4:$AD$1328,13)</f>
        <v>AC Eléctrico</v>
      </c>
      <c r="AC637" s="16"/>
      <c r="AD637" s="27"/>
      <c r="AE637" s="27"/>
      <c r="AF637" s="27"/>
      <c r="AG637" s="27"/>
      <c r="AH637" s="27">
        <v>1</v>
      </c>
      <c r="AI637" s="55"/>
    </row>
    <row r="638" spans="1:35" ht="12" customHeight="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83">
        <v>1</v>
      </c>
      <c r="N638" s="84">
        <v>1</v>
      </c>
      <c r="O638" s="84">
        <v>1</v>
      </c>
      <c r="P638" s="84">
        <v>1</v>
      </c>
      <c r="Q638" s="84">
        <v>1</v>
      </c>
      <c r="R638" s="84">
        <v>1</v>
      </c>
      <c r="S638" s="84"/>
      <c r="T638" s="84">
        <v>1</v>
      </c>
      <c r="U638" s="84">
        <v>1</v>
      </c>
      <c r="V638" s="84">
        <v>1</v>
      </c>
      <c r="W638" s="84">
        <v>1</v>
      </c>
      <c r="X638" s="84">
        <v>1</v>
      </c>
      <c r="Y638" s="84"/>
      <c r="Z638" s="132" t="str">
        <f>VLOOKUP(A638,DB_CAL_Q1_Q4!$A$4:$P$1328,13)</f>
        <v>Gas Natural</v>
      </c>
      <c r="AA638" s="133" t="str">
        <f>VLOOKUP(A638,DB_ACS_Q1_Q4!$A$4:$AD$1328,13)</f>
        <v>Gas Natural</v>
      </c>
      <c r="AB638" s="134" t="str">
        <f>VLOOKUP(A638,DB_REF_Q1_Q4!$A$4:$AD$1328,13)</f>
        <v>Ninguno</v>
      </c>
      <c r="AC638" s="16">
        <v>1</v>
      </c>
      <c r="AD638" s="27"/>
      <c r="AE638" s="27"/>
      <c r="AF638" s="27"/>
      <c r="AG638" s="27"/>
      <c r="AH638" s="27"/>
      <c r="AI638" s="55"/>
    </row>
    <row r="639" spans="1:35" ht="12" customHeight="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83">
        <v>1</v>
      </c>
      <c r="N639" s="84">
        <v>1</v>
      </c>
      <c r="O639" s="84">
        <v>1</v>
      </c>
      <c r="P639" s="84">
        <v>1</v>
      </c>
      <c r="Q639" s="84">
        <v>1</v>
      </c>
      <c r="R639" s="84">
        <v>1</v>
      </c>
      <c r="S639" s="84">
        <v>1</v>
      </c>
      <c r="T639" s="84">
        <v>1</v>
      </c>
      <c r="U639" s="84">
        <v>1</v>
      </c>
      <c r="V639" s="84">
        <v>1</v>
      </c>
      <c r="W639" s="84">
        <v>1</v>
      </c>
      <c r="X639" s="84">
        <v>1</v>
      </c>
      <c r="Y639" s="84">
        <v>1</v>
      </c>
      <c r="Z639" s="132" t="str">
        <f>VLOOKUP(A639,DB_CAL_Q1_Q4!$A$4:$P$1328,13)</f>
        <v>Gas Natural</v>
      </c>
      <c r="AA639" s="133" t="str">
        <f>VLOOKUP(A639,DB_ACS_Q1_Q4!$A$4:$AD$1328,13)</f>
        <v>Gas Natural</v>
      </c>
      <c r="AB639" s="134" t="str">
        <f>VLOOKUP(A639,DB_REF_Q1_Q4!$A$4:$AD$1328,13)</f>
        <v>Ninguno</v>
      </c>
      <c r="AC639" s="16"/>
      <c r="AD639" s="27"/>
      <c r="AE639" s="27"/>
      <c r="AF639" s="27"/>
      <c r="AG639" s="27"/>
      <c r="AH639" s="27"/>
      <c r="AI639" s="55">
        <v>1</v>
      </c>
    </row>
    <row r="640" spans="1:35" ht="12" customHeight="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83">
        <v>1</v>
      </c>
      <c r="N640" s="84">
        <v>1</v>
      </c>
      <c r="O640" s="84">
        <v>1</v>
      </c>
      <c r="P640" s="84">
        <v>1</v>
      </c>
      <c r="Q640" s="84">
        <v>1</v>
      </c>
      <c r="R640" s="84">
        <v>1</v>
      </c>
      <c r="S640" s="84">
        <v>1</v>
      </c>
      <c r="T640" s="84">
        <v>1</v>
      </c>
      <c r="U640" s="84">
        <v>1</v>
      </c>
      <c r="V640" s="84">
        <v>1</v>
      </c>
      <c r="W640" s="84">
        <v>1</v>
      </c>
      <c r="X640" s="84"/>
      <c r="Y640" s="84">
        <v>1</v>
      </c>
      <c r="Z640" s="132" t="str">
        <f>VLOOKUP(A640,DB_CAL_Q1_Q4!$A$4:$P$1328,13)</f>
        <v>Ninguna</v>
      </c>
      <c r="AA640" s="133" t="str">
        <f>VLOOKUP(A640,DB_ACS_Q1_Q4!$A$4:$AD$1328,13)</f>
        <v>GLP</v>
      </c>
      <c r="AB640" s="134" t="str">
        <f>VLOOKUP(A640,DB_REF_Q1_Q4!$A$4:$AD$1328,13)</f>
        <v>Ninguno</v>
      </c>
      <c r="AC640" s="16"/>
      <c r="AD640" s="27"/>
      <c r="AE640" s="27"/>
      <c r="AF640" s="27"/>
      <c r="AG640" s="27"/>
      <c r="AH640" s="27"/>
      <c r="AI640" s="55">
        <v>1</v>
      </c>
    </row>
    <row r="641" spans="1:35" ht="12" customHeight="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83">
        <v>1</v>
      </c>
      <c r="N641" s="84">
        <v>1</v>
      </c>
      <c r="O641" s="84">
        <v>1</v>
      </c>
      <c r="P641" s="84">
        <v>1</v>
      </c>
      <c r="Q641" s="84">
        <v>1</v>
      </c>
      <c r="R641" s="84">
        <v>1</v>
      </c>
      <c r="S641" s="84">
        <v>1</v>
      </c>
      <c r="T641" s="84">
        <v>1</v>
      </c>
      <c r="U641" s="84">
        <v>1</v>
      </c>
      <c r="V641" s="84">
        <v>1</v>
      </c>
      <c r="W641" s="84">
        <v>1</v>
      </c>
      <c r="X641" s="84">
        <v>1</v>
      </c>
      <c r="Y641" s="84"/>
      <c r="Z641" s="132" t="str">
        <f>VLOOKUP(A641,DB_CAL_Q1_Q4!$A$4:$P$1328,13)</f>
        <v>Gas Natural</v>
      </c>
      <c r="AA641" s="133" t="str">
        <f>VLOOKUP(A641,DB_ACS_Q1_Q4!$A$4:$AD$1328,13)</f>
        <v>Gas Natural</v>
      </c>
      <c r="AB641" s="134" t="str">
        <f>VLOOKUP(A641,DB_REF_Q1_Q4!$A$4:$AD$1328,13)</f>
        <v>AC Eléctrico</v>
      </c>
      <c r="AC641" s="16"/>
      <c r="AD641" s="27"/>
      <c r="AE641" s="27"/>
      <c r="AF641" s="27"/>
      <c r="AG641" s="27"/>
      <c r="AH641" s="27"/>
      <c r="AI641" s="55">
        <v>1</v>
      </c>
    </row>
    <row r="642" spans="1:35" ht="12" customHeight="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83">
        <v>1</v>
      </c>
      <c r="N642" s="84">
        <v>1</v>
      </c>
      <c r="O642" s="84">
        <v>1</v>
      </c>
      <c r="P642" s="84">
        <v>1</v>
      </c>
      <c r="Q642" s="84">
        <v>1</v>
      </c>
      <c r="R642" s="84">
        <v>1</v>
      </c>
      <c r="S642" s="84">
        <v>1</v>
      </c>
      <c r="T642" s="84">
        <v>1</v>
      </c>
      <c r="U642" s="84">
        <v>1</v>
      </c>
      <c r="V642" s="84">
        <v>1</v>
      </c>
      <c r="W642" s="84">
        <v>1</v>
      </c>
      <c r="X642" s="84"/>
      <c r="Y642" s="84"/>
      <c r="Z642" s="132" t="str">
        <f>VLOOKUP(A642,DB_CAL_Q1_Q4!$A$4:$P$1328,13)</f>
        <v>Electricidad</v>
      </c>
      <c r="AA642" s="133" t="str">
        <f>VLOOKUP(A642,DB_ACS_Q1_Q4!$A$4:$AD$1328,13)</f>
        <v>GLP</v>
      </c>
      <c r="AB642" s="134" t="str">
        <f>VLOOKUP(A642,DB_REF_Q1_Q4!$A$4:$AD$1328,13)</f>
        <v>Ninguno</v>
      </c>
      <c r="AC642" s="16"/>
      <c r="AD642" s="27"/>
      <c r="AE642" s="27"/>
      <c r="AF642" s="27"/>
      <c r="AG642" s="27"/>
      <c r="AH642" s="27"/>
      <c r="AI642" s="55">
        <v>1</v>
      </c>
    </row>
    <row r="643" spans="1:35" ht="12" customHeight="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83"/>
      <c r="N643" s="84">
        <v>1</v>
      </c>
      <c r="O643" s="84">
        <v>1</v>
      </c>
      <c r="P643" s="84">
        <v>1</v>
      </c>
      <c r="Q643" s="84">
        <v>1</v>
      </c>
      <c r="R643" s="84"/>
      <c r="S643" s="84">
        <v>1</v>
      </c>
      <c r="T643" s="84">
        <v>1</v>
      </c>
      <c r="U643" s="84">
        <v>1</v>
      </c>
      <c r="V643" s="84">
        <v>1</v>
      </c>
      <c r="W643" s="84"/>
      <c r="X643" s="84"/>
      <c r="Y643" s="84"/>
      <c r="Z643" s="132" t="str">
        <f>VLOOKUP(A643,DB_CAL_Q1_Q4!$A$4:$P$1328,13)</f>
        <v>Ninguna</v>
      </c>
      <c r="AA643" s="133" t="str">
        <f>VLOOKUP(A643,DB_ACS_Q1_Q4!$A$4:$AD$1328,13)</f>
        <v>GLP</v>
      </c>
      <c r="AB643" s="134" t="str">
        <f>VLOOKUP(A643,DB_REF_Q1_Q4!$A$4:$AD$1328,13)</f>
        <v>AC Eléctrico</v>
      </c>
      <c r="AC643" s="16"/>
      <c r="AD643" s="27"/>
      <c r="AE643" s="27"/>
      <c r="AF643" s="27"/>
      <c r="AG643" s="27"/>
      <c r="AH643" s="27"/>
      <c r="AI643" s="55">
        <v>1</v>
      </c>
    </row>
    <row r="644" spans="1:35" ht="12" customHeight="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83">
        <v>1</v>
      </c>
      <c r="N644" s="84">
        <v>1</v>
      </c>
      <c r="O644" s="84">
        <v>1</v>
      </c>
      <c r="P644" s="84">
        <v>1</v>
      </c>
      <c r="Q644" s="84">
        <v>1</v>
      </c>
      <c r="R644" s="84">
        <v>1</v>
      </c>
      <c r="S644" s="84">
        <v>1</v>
      </c>
      <c r="T644" s="84">
        <v>1</v>
      </c>
      <c r="U644" s="84">
        <v>1</v>
      </c>
      <c r="V644" s="84">
        <v>1</v>
      </c>
      <c r="W644" s="84">
        <v>1</v>
      </c>
      <c r="X644" s="84">
        <v>1</v>
      </c>
      <c r="Y644" s="84"/>
      <c r="Z644" s="132" t="str">
        <f>VLOOKUP(A644,DB_CAL_Q1_Q4!$A$4:$P$1328,13)</f>
        <v>Electricidad</v>
      </c>
      <c r="AA644" s="133" t="str">
        <f>VLOOKUP(A644,DB_ACS_Q1_Q4!$A$4:$AD$1328,13)</f>
        <v>GLP</v>
      </c>
      <c r="AB644" s="134" t="str">
        <f>VLOOKUP(A644,DB_REF_Q1_Q4!$A$4:$AD$1328,13)</f>
        <v>AC Eléctrico</v>
      </c>
      <c r="AC644" s="16">
        <v>1</v>
      </c>
      <c r="AD644" s="27"/>
      <c r="AE644" s="27"/>
      <c r="AF644" s="27"/>
      <c r="AG644" s="27"/>
      <c r="AH644" s="27"/>
      <c r="AI644" s="55"/>
    </row>
    <row r="645" spans="1:35" ht="12" customHeight="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83">
        <v>1</v>
      </c>
      <c r="N645" s="84">
        <v>1</v>
      </c>
      <c r="O645" s="84">
        <v>1</v>
      </c>
      <c r="P645" s="84">
        <v>1</v>
      </c>
      <c r="Q645" s="84">
        <v>1</v>
      </c>
      <c r="R645" s="84"/>
      <c r="S645" s="84">
        <v>1</v>
      </c>
      <c r="T645" s="84"/>
      <c r="U645" s="84"/>
      <c r="V645" s="84"/>
      <c r="W645" s="84"/>
      <c r="X645" s="84"/>
      <c r="Y645" s="84"/>
      <c r="Z645" s="132" t="str">
        <f>VLOOKUP(A645,DB_CAL_Q1_Q4!$A$4:$P$1328,13)</f>
        <v>Electricidad</v>
      </c>
      <c r="AA645" s="133" t="str">
        <f>VLOOKUP(A645,DB_ACS_Q1_Q4!$A$4:$AD$1328,13)</f>
        <v>Electricidad</v>
      </c>
      <c r="AB645" s="134" t="str">
        <f>VLOOKUP(A645,DB_REF_Q1_Q4!$A$4:$AD$1328,13)</f>
        <v>Ninguno</v>
      </c>
      <c r="AC645" s="16"/>
      <c r="AD645" s="27"/>
      <c r="AE645" s="27"/>
      <c r="AF645" s="27"/>
      <c r="AG645" s="27"/>
      <c r="AH645" s="27"/>
      <c r="AI645" s="55">
        <v>1</v>
      </c>
    </row>
    <row r="646" spans="1:35" ht="12" customHeight="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83">
        <v>1</v>
      </c>
      <c r="N646" s="84">
        <v>1</v>
      </c>
      <c r="O646" s="84">
        <v>1</v>
      </c>
      <c r="P646" s="84">
        <v>1</v>
      </c>
      <c r="Q646" s="84">
        <v>1</v>
      </c>
      <c r="R646" s="84">
        <v>1</v>
      </c>
      <c r="S646" s="84">
        <v>1</v>
      </c>
      <c r="T646" s="84">
        <v>1</v>
      </c>
      <c r="U646" s="84">
        <v>1</v>
      </c>
      <c r="V646" s="84">
        <v>1</v>
      </c>
      <c r="W646" s="84">
        <v>1</v>
      </c>
      <c r="X646" s="84">
        <v>1</v>
      </c>
      <c r="Y646" s="84"/>
      <c r="Z646" s="132" t="str">
        <f>VLOOKUP(A646,DB_CAL_Q1_Q4!$A$4:$P$1328,13)</f>
        <v>Gasóleo</v>
      </c>
      <c r="AA646" s="133" t="str">
        <f>VLOOKUP(A646,DB_ACS_Q1_Q4!$A$4:$AD$1328,13)</f>
        <v>Gasóleo</v>
      </c>
      <c r="AB646" s="134" t="str">
        <f>VLOOKUP(A646,DB_REF_Q1_Q4!$A$4:$AD$1328,13)</f>
        <v>AC Eléctrico</v>
      </c>
      <c r="AC646" s="16"/>
      <c r="AD646" s="27"/>
      <c r="AE646" s="27"/>
      <c r="AF646" s="27"/>
      <c r="AG646" s="27"/>
      <c r="AH646" s="27"/>
      <c r="AI646" s="55">
        <v>1</v>
      </c>
    </row>
    <row r="647" spans="1:35" ht="12" customHeight="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83">
        <v>1</v>
      </c>
      <c r="N647" s="84">
        <v>1</v>
      </c>
      <c r="O647" s="84">
        <v>1</v>
      </c>
      <c r="P647" s="84">
        <v>1</v>
      </c>
      <c r="Q647" s="84">
        <v>1</v>
      </c>
      <c r="R647" s="84">
        <v>1</v>
      </c>
      <c r="S647" s="84">
        <v>1</v>
      </c>
      <c r="T647" s="84">
        <v>1</v>
      </c>
      <c r="U647" s="84">
        <v>1</v>
      </c>
      <c r="V647" s="84">
        <v>1</v>
      </c>
      <c r="W647" s="84">
        <v>1</v>
      </c>
      <c r="X647" s="84">
        <v>1</v>
      </c>
      <c r="Y647" s="84">
        <v>1</v>
      </c>
      <c r="Z647" s="132" t="str">
        <f>VLOOKUP(A647,DB_CAL_Q1_Q4!$A$4:$P$1328,13)</f>
        <v>Gasóleo</v>
      </c>
      <c r="AA647" s="133" t="str">
        <f>VLOOKUP(A647,DB_ACS_Q1_Q4!$A$4:$AD$1328,13)</f>
        <v>Gasóleo</v>
      </c>
      <c r="AB647" s="134" t="str">
        <f>VLOOKUP(A647,DB_REF_Q1_Q4!$A$4:$AD$1328,13)</f>
        <v>Ninguno</v>
      </c>
      <c r="AC647" s="16"/>
      <c r="AD647" s="27"/>
      <c r="AE647" s="27"/>
      <c r="AF647" s="27"/>
      <c r="AG647" s="27"/>
      <c r="AH647" s="27"/>
      <c r="AI647" s="55">
        <v>1</v>
      </c>
    </row>
    <row r="648" spans="1:35" ht="12" customHeight="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83">
        <v>1</v>
      </c>
      <c r="N648" s="84">
        <v>1</v>
      </c>
      <c r="O648" s="84">
        <v>1</v>
      </c>
      <c r="P648" s="84"/>
      <c r="Q648" s="84"/>
      <c r="R648" s="84">
        <v>1</v>
      </c>
      <c r="S648" s="84">
        <v>1</v>
      </c>
      <c r="T648" s="84">
        <v>1</v>
      </c>
      <c r="U648" s="84">
        <v>1</v>
      </c>
      <c r="V648" s="84"/>
      <c r="W648" s="84"/>
      <c r="X648" s="84"/>
      <c r="Y648" s="84"/>
      <c r="Z648" s="132" t="str">
        <f>VLOOKUP(A648,DB_CAL_Q1_Q4!$A$4:$P$1328,13)</f>
        <v>Gasóleo</v>
      </c>
      <c r="AA648" s="133" t="str">
        <f>VLOOKUP(A648,DB_ACS_Q1_Q4!$A$4:$AD$1328,13)</f>
        <v>Gasóleo</v>
      </c>
      <c r="AB648" s="134" t="str">
        <f>VLOOKUP(A648,DB_REF_Q1_Q4!$A$4:$AD$1328,13)</f>
        <v>Ninguno</v>
      </c>
      <c r="AC648" s="16">
        <v>1</v>
      </c>
      <c r="AD648" s="27"/>
      <c r="AE648" s="27"/>
      <c r="AF648" s="27"/>
      <c r="AG648" s="27"/>
      <c r="AH648" s="27"/>
      <c r="AI648" s="55"/>
    </row>
    <row r="649" spans="1:35" ht="12" customHeight="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83">
        <v>1</v>
      </c>
      <c r="N649" s="84">
        <v>1</v>
      </c>
      <c r="O649" s="84">
        <v>1</v>
      </c>
      <c r="P649" s="84">
        <v>1</v>
      </c>
      <c r="Q649" s="84">
        <v>1</v>
      </c>
      <c r="R649" s="84">
        <v>1</v>
      </c>
      <c r="S649" s="84">
        <v>1</v>
      </c>
      <c r="T649" s="84">
        <v>1</v>
      </c>
      <c r="U649" s="84">
        <v>1</v>
      </c>
      <c r="V649" s="84">
        <v>1</v>
      </c>
      <c r="W649" s="84">
        <v>1</v>
      </c>
      <c r="X649" s="84">
        <v>1</v>
      </c>
      <c r="Y649" s="84"/>
      <c r="Z649" s="132" t="str">
        <f>VLOOKUP(A649,DB_CAL_Q1_Q4!$A$4:$P$1328,13)</f>
        <v>Electricidad</v>
      </c>
      <c r="AA649" s="133" t="str">
        <f>VLOOKUP(A649,DB_ACS_Q1_Q4!$A$4:$AD$1328,13)</f>
        <v>GLP</v>
      </c>
      <c r="AB649" s="134" t="str">
        <f>VLOOKUP(A649,DB_REF_Q1_Q4!$A$4:$AD$1328,13)</f>
        <v>AC Eléctrico</v>
      </c>
      <c r="AC649" s="16">
        <v>1</v>
      </c>
      <c r="AD649" s="27"/>
      <c r="AE649" s="27"/>
      <c r="AF649" s="27"/>
      <c r="AG649" s="27"/>
      <c r="AH649" s="27"/>
      <c r="AI649" s="55"/>
    </row>
    <row r="650" spans="1:35" ht="12" customHeight="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83">
        <v>1</v>
      </c>
      <c r="N650" s="84">
        <v>1</v>
      </c>
      <c r="O650" s="84">
        <v>1</v>
      </c>
      <c r="P650" s="84">
        <v>1</v>
      </c>
      <c r="Q650" s="84">
        <v>1</v>
      </c>
      <c r="R650" s="84">
        <v>1</v>
      </c>
      <c r="S650" s="84">
        <v>1</v>
      </c>
      <c r="T650" s="84">
        <v>1</v>
      </c>
      <c r="U650" s="84">
        <v>1</v>
      </c>
      <c r="V650" s="84">
        <v>1</v>
      </c>
      <c r="W650" s="84">
        <v>1</v>
      </c>
      <c r="X650" s="84">
        <v>1</v>
      </c>
      <c r="Y650" s="84">
        <v>1</v>
      </c>
      <c r="Z650" s="132" t="str">
        <f>VLOOKUP(A650,DB_CAL_Q1_Q4!$A$4:$P$1328,13)</f>
        <v>Electricidad</v>
      </c>
      <c r="AA650" s="133" t="str">
        <f>VLOOKUP(A650,DB_ACS_Q1_Q4!$A$4:$AD$1328,13)</f>
        <v>Gas Natural</v>
      </c>
      <c r="AB650" s="134" t="str">
        <f>VLOOKUP(A650,DB_REF_Q1_Q4!$A$4:$AD$1328,13)</f>
        <v>Ninguno</v>
      </c>
      <c r="AC650" s="16"/>
      <c r="AD650" s="27"/>
      <c r="AE650" s="27"/>
      <c r="AF650" s="27"/>
      <c r="AG650" s="27"/>
      <c r="AH650" s="27"/>
      <c r="AI650" s="55">
        <v>1</v>
      </c>
    </row>
    <row r="651" spans="1:35" ht="12" customHeight="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83">
        <v>1</v>
      </c>
      <c r="N651" s="84">
        <v>1</v>
      </c>
      <c r="O651" s="84">
        <v>1</v>
      </c>
      <c r="P651" s="84">
        <v>1</v>
      </c>
      <c r="Q651" s="84">
        <v>1</v>
      </c>
      <c r="R651" s="84">
        <v>1</v>
      </c>
      <c r="S651" s="84">
        <v>1</v>
      </c>
      <c r="T651" s="84">
        <v>1</v>
      </c>
      <c r="U651" s="84">
        <v>1</v>
      </c>
      <c r="V651" s="84">
        <v>1</v>
      </c>
      <c r="W651" s="84">
        <v>1</v>
      </c>
      <c r="X651" s="84">
        <v>1</v>
      </c>
      <c r="Y651" s="84">
        <v>1</v>
      </c>
      <c r="Z651" s="132" t="str">
        <f>VLOOKUP(A651,DB_CAL_Q1_Q4!$A$4:$P$1328,13)</f>
        <v>Otros</v>
      </c>
      <c r="AA651" s="133" t="str">
        <f>VLOOKUP(A651,DB_ACS_Q1_Q4!$A$4:$AD$1328,13)</f>
        <v>Otros</v>
      </c>
      <c r="AB651" s="134" t="str">
        <f>VLOOKUP(A651,DB_REF_Q1_Q4!$A$4:$AD$1328,13)</f>
        <v>Ninguno</v>
      </c>
      <c r="AC651" s="16">
        <v>1</v>
      </c>
      <c r="AD651" s="27"/>
      <c r="AE651" s="27"/>
      <c r="AF651" s="27"/>
      <c r="AG651" s="27"/>
      <c r="AH651" s="27"/>
      <c r="AI651" s="55"/>
    </row>
    <row r="652" spans="1:35" ht="12" customHeight="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83">
        <v>1</v>
      </c>
      <c r="N652" s="84">
        <v>1</v>
      </c>
      <c r="O652" s="84">
        <v>1</v>
      </c>
      <c r="P652" s="84">
        <v>1</v>
      </c>
      <c r="Q652" s="84">
        <v>1</v>
      </c>
      <c r="R652" s="84">
        <v>1</v>
      </c>
      <c r="S652" s="84">
        <v>1</v>
      </c>
      <c r="T652" s="84">
        <v>1</v>
      </c>
      <c r="U652" s="84">
        <v>1</v>
      </c>
      <c r="V652" s="84">
        <v>1</v>
      </c>
      <c r="W652" s="84">
        <v>1</v>
      </c>
      <c r="X652" s="84">
        <v>1</v>
      </c>
      <c r="Y652" s="84">
        <v>1</v>
      </c>
      <c r="Z652" s="132" t="str">
        <f>VLOOKUP(A652,DB_CAL_Q1_Q4!$A$4:$P$1328,13)</f>
        <v>Electricidad</v>
      </c>
      <c r="AA652" s="133" t="str">
        <f>VLOOKUP(A652,DB_ACS_Q1_Q4!$A$4:$AD$1328,13)</f>
        <v>Electricidad</v>
      </c>
      <c r="AB652" s="134" t="str">
        <f>VLOOKUP(A652,DB_REF_Q1_Q4!$A$4:$AD$1328,13)</f>
        <v>AC Eléctrico</v>
      </c>
      <c r="AC652" s="16">
        <v>1</v>
      </c>
      <c r="AD652" s="27"/>
      <c r="AE652" s="27"/>
      <c r="AF652" s="27"/>
      <c r="AG652" s="27"/>
      <c r="AH652" s="27"/>
      <c r="AI652" s="55"/>
    </row>
    <row r="653" spans="1:35" ht="12" customHeight="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83">
        <v>1</v>
      </c>
      <c r="N653" s="84">
        <v>1</v>
      </c>
      <c r="O653" s="84">
        <v>1</v>
      </c>
      <c r="P653" s="84">
        <v>1</v>
      </c>
      <c r="Q653" s="84">
        <v>1</v>
      </c>
      <c r="R653" s="84">
        <v>1</v>
      </c>
      <c r="S653" s="84"/>
      <c r="T653" s="84">
        <v>1</v>
      </c>
      <c r="U653" s="84"/>
      <c r="V653" s="84"/>
      <c r="W653" s="84">
        <v>1</v>
      </c>
      <c r="X653" s="84">
        <v>1</v>
      </c>
      <c r="Y653" s="84">
        <v>1</v>
      </c>
      <c r="Z653" s="132" t="str">
        <f>VLOOKUP(A653,DB_CAL_Q1_Q4!$A$4:$P$1328,13)</f>
        <v>Gas Natural</v>
      </c>
      <c r="AA653" s="133" t="str">
        <f>VLOOKUP(A653,DB_ACS_Q1_Q4!$A$4:$AD$1328,13)</f>
        <v>Gas Natural</v>
      </c>
      <c r="AB653" s="134" t="str">
        <f>VLOOKUP(A653,DB_REF_Q1_Q4!$A$4:$AD$1328,13)</f>
        <v>Ninguno</v>
      </c>
      <c r="AC653" s="16"/>
      <c r="AD653" s="27"/>
      <c r="AE653" s="27"/>
      <c r="AF653" s="27"/>
      <c r="AG653" s="27"/>
      <c r="AH653" s="27"/>
      <c r="AI653" s="55">
        <v>1</v>
      </c>
    </row>
    <row r="654" spans="1:35" ht="12" customHeight="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83">
        <v>1</v>
      </c>
      <c r="N654" s="84">
        <v>1</v>
      </c>
      <c r="O654" s="84">
        <v>1</v>
      </c>
      <c r="P654" s="84">
        <v>1</v>
      </c>
      <c r="Q654" s="84">
        <v>1</v>
      </c>
      <c r="R654" s="84">
        <v>1</v>
      </c>
      <c r="S654" s="84">
        <v>1</v>
      </c>
      <c r="T654" s="84">
        <v>1</v>
      </c>
      <c r="U654" s="84"/>
      <c r="V654" s="84">
        <v>1</v>
      </c>
      <c r="W654" s="84">
        <v>1</v>
      </c>
      <c r="X654" s="84">
        <v>1</v>
      </c>
      <c r="Y654" s="84">
        <v>1</v>
      </c>
      <c r="Z654" s="132" t="str">
        <f>VLOOKUP(A654,DB_CAL_Q1_Q4!$A$4:$P$1328,13)</f>
        <v>Electricidad</v>
      </c>
      <c r="AA654" s="133" t="str">
        <f>VLOOKUP(A654,DB_ACS_Q1_Q4!$A$4:$AD$1328,13)</f>
        <v>Electricidad</v>
      </c>
      <c r="AB654" s="134" t="str">
        <f>VLOOKUP(A654,DB_REF_Q1_Q4!$A$4:$AD$1328,13)</f>
        <v>AC Eléctrico</v>
      </c>
      <c r="AC654" s="16"/>
      <c r="AD654" s="27"/>
      <c r="AE654" s="27"/>
      <c r="AF654" s="27"/>
      <c r="AG654" s="27"/>
      <c r="AH654" s="27">
        <v>1</v>
      </c>
      <c r="AI654" s="55"/>
    </row>
    <row r="655" spans="1:35" ht="12" customHeight="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83">
        <v>1</v>
      </c>
      <c r="N655" s="84">
        <v>1</v>
      </c>
      <c r="O655" s="84">
        <v>1</v>
      </c>
      <c r="P655" s="84">
        <v>1</v>
      </c>
      <c r="Q655" s="84">
        <v>1</v>
      </c>
      <c r="R655" s="84">
        <v>1</v>
      </c>
      <c r="S655" s="84">
        <v>1</v>
      </c>
      <c r="T655" s="84">
        <v>1</v>
      </c>
      <c r="U655" s="84">
        <v>1</v>
      </c>
      <c r="V655" s="84">
        <v>1</v>
      </c>
      <c r="W655" s="84">
        <v>1</v>
      </c>
      <c r="X655" s="84">
        <v>1</v>
      </c>
      <c r="Y655" s="84">
        <v>1</v>
      </c>
      <c r="Z655" s="132" t="str">
        <f>VLOOKUP(A655,DB_CAL_Q1_Q4!$A$4:$P$1328,13)</f>
        <v>Gas Natural</v>
      </c>
      <c r="AA655" s="133" t="str">
        <f>VLOOKUP(A655,DB_ACS_Q1_Q4!$A$4:$AD$1328,13)</f>
        <v>Gas Natural</v>
      </c>
      <c r="AB655" s="134" t="str">
        <f>VLOOKUP(A655,DB_REF_Q1_Q4!$A$4:$AD$1328,13)</f>
        <v>AC Eléctrico</v>
      </c>
      <c r="AC655" s="16">
        <v>1</v>
      </c>
      <c r="AD655" s="27"/>
      <c r="AE655" s="27"/>
      <c r="AF655" s="27"/>
      <c r="AG655" s="27"/>
      <c r="AH655" s="27"/>
      <c r="AI655" s="55"/>
    </row>
    <row r="656" spans="1:35" ht="12" customHeight="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83">
        <v>1</v>
      </c>
      <c r="N656" s="84">
        <v>1</v>
      </c>
      <c r="O656" s="84">
        <v>1</v>
      </c>
      <c r="P656" s="84">
        <v>1</v>
      </c>
      <c r="Q656" s="84">
        <v>1</v>
      </c>
      <c r="R656" s="84">
        <v>1</v>
      </c>
      <c r="S656" s="84">
        <v>1</v>
      </c>
      <c r="T656" s="84">
        <v>1</v>
      </c>
      <c r="U656" s="84">
        <v>1</v>
      </c>
      <c r="V656" s="84">
        <v>1</v>
      </c>
      <c r="W656" s="84">
        <v>1</v>
      </c>
      <c r="X656" s="84">
        <v>1</v>
      </c>
      <c r="Y656" s="84">
        <v>1</v>
      </c>
      <c r="Z656" s="132" t="str">
        <f>VLOOKUP(A656,DB_CAL_Q1_Q4!$A$4:$P$1328,13)</f>
        <v>Gas Natural</v>
      </c>
      <c r="AA656" s="133" t="str">
        <f>VLOOKUP(A656,DB_ACS_Q1_Q4!$A$4:$AD$1328,13)</f>
        <v>Gas Natural</v>
      </c>
      <c r="AB656" s="134" t="str">
        <f>VLOOKUP(A656,DB_REF_Q1_Q4!$A$4:$AD$1328,13)</f>
        <v>Ninguno</v>
      </c>
      <c r="AC656" s="16"/>
      <c r="AD656" s="27"/>
      <c r="AE656" s="27"/>
      <c r="AF656" s="27"/>
      <c r="AG656" s="27"/>
      <c r="AH656" s="27"/>
      <c r="AI656" s="55">
        <v>1</v>
      </c>
    </row>
    <row r="657" spans="1:35" ht="12" customHeight="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83">
        <v>1</v>
      </c>
      <c r="N657" s="84">
        <v>1</v>
      </c>
      <c r="O657" s="84">
        <v>1</v>
      </c>
      <c r="P657" s="84">
        <v>1</v>
      </c>
      <c r="Q657" s="84">
        <v>1</v>
      </c>
      <c r="R657" s="84">
        <v>1</v>
      </c>
      <c r="S657" s="84">
        <v>1</v>
      </c>
      <c r="T657" s="84">
        <v>1</v>
      </c>
      <c r="U657" s="84">
        <v>1</v>
      </c>
      <c r="V657" s="84">
        <v>1</v>
      </c>
      <c r="W657" s="84">
        <v>1</v>
      </c>
      <c r="X657" s="84">
        <v>1</v>
      </c>
      <c r="Y657" s="84">
        <v>1</v>
      </c>
      <c r="Z657" s="132" t="str">
        <f>VLOOKUP(A657,DB_CAL_Q1_Q4!$A$4:$P$1328,13)</f>
        <v>GLP</v>
      </c>
      <c r="AA657" s="133" t="str">
        <f>VLOOKUP(A657,DB_ACS_Q1_Q4!$A$4:$AD$1328,13)</f>
        <v>GLP</v>
      </c>
      <c r="AB657" s="134" t="str">
        <f>VLOOKUP(A657,DB_REF_Q1_Q4!$A$4:$AD$1328,13)</f>
        <v>Ninguno</v>
      </c>
      <c r="AC657" s="16">
        <v>1</v>
      </c>
      <c r="AD657" s="27"/>
      <c r="AE657" s="27"/>
      <c r="AF657" s="27"/>
      <c r="AG657" s="27"/>
      <c r="AH657" s="27"/>
      <c r="AI657" s="55"/>
    </row>
    <row r="658" spans="1:35" ht="12" customHeight="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83">
        <v>1</v>
      </c>
      <c r="N658" s="84">
        <v>1</v>
      </c>
      <c r="O658" s="84">
        <v>1</v>
      </c>
      <c r="P658" s="84">
        <v>1</v>
      </c>
      <c r="Q658" s="84">
        <v>1</v>
      </c>
      <c r="R658" s="84">
        <v>1</v>
      </c>
      <c r="S658" s="84"/>
      <c r="T658" s="84">
        <v>1</v>
      </c>
      <c r="U658" s="84">
        <v>1</v>
      </c>
      <c r="V658" s="84">
        <v>1</v>
      </c>
      <c r="W658" s="84">
        <v>1</v>
      </c>
      <c r="X658" s="84">
        <v>1</v>
      </c>
      <c r="Y658" s="84">
        <v>1</v>
      </c>
      <c r="Z658" s="132" t="str">
        <f>VLOOKUP(A658,DB_CAL_Q1_Q4!$A$4:$P$1328,13)</f>
        <v>Bomba de calor aire</v>
      </c>
      <c r="AA658" s="133" t="str">
        <f>VLOOKUP(A658,DB_ACS_Q1_Q4!$A$4:$AD$1328,13)</f>
        <v>Electricidad</v>
      </c>
      <c r="AB658" s="134" t="str">
        <f>VLOOKUP(A658,DB_REF_Q1_Q4!$A$4:$AD$1328,13)</f>
        <v>Bomba de calor aire</v>
      </c>
      <c r="AC658" s="16"/>
      <c r="AD658" s="27"/>
      <c r="AE658" s="27"/>
      <c r="AF658" s="27"/>
      <c r="AG658" s="27"/>
      <c r="AH658" s="27"/>
      <c r="AI658" s="55">
        <v>1</v>
      </c>
    </row>
    <row r="659" spans="1:35" ht="12" customHeight="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83">
        <v>1</v>
      </c>
      <c r="N659" s="84">
        <v>1</v>
      </c>
      <c r="O659" s="84">
        <v>1</v>
      </c>
      <c r="P659" s="84">
        <v>1</v>
      </c>
      <c r="Q659" s="84">
        <v>1</v>
      </c>
      <c r="R659" s="84">
        <v>1</v>
      </c>
      <c r="S659" s="84">
        <v>1</v>
      </c>
      <c r="T659" s="84">
        <v>1</v>
      </c>
      <c r="U659" s="84">
        <v>1</v>
      </c>
      <c r="V659" s="84">
        <v>1</v>
      </c>
      <c r="W659" s="84">
        <v>1</v>
      </c>
      <c r="X659" s="84">
        <v>1</v>
      </c>
      <c r="Y659" s="84">
        <v>1</v>
      </c>
      <c r="Z659" s="132" t="str">
        <f>VLOOKUP(A659,DB_CAL_Q1_Q4!$A$4:$P$1328,13)</f>
        <v>Gas Natural</v>
      </c>
      <c r="AA659" s="133" t="str">
        <f>VLOOKUP(A659,DB_ACS_Q1_Q4!$A$4:$AD$1328,13)</f>
        <v>Gas Natural</v>
      </c>
      <c r="AB659" s="134" t="str">
        <f>VLOOKUP(A659,DB_REF_Q1_Q4!$A$4:$AD$1328,13)</f>
        <v>AC Eléctrico</v>
      </c>
      <c r="AC659" s="16"/>
      <c r="AD659" s="27"/>
      <c r="AE659" s="27"/>
      <c r="AF659" s="27"/>
      <c r="AG659" s="27"/>
      <c r="AH659" s="27"/>
      <c r="AI659" s="55">
        <v>1</v>
      </c>
    </row>
    <row r="660" spans="1:35" ht="12" customHeight="1">
      <c r="A660" s="10">
        <v>656</v>
      </c>
      <c r="B660" s="98" t="s">
        <v>218</v>
      </c>
      <c r="C660" s="98" t="s">
        <v>69</v>
      </c>
      <c r="D660" s="11" t="s">
        <v>51</v>
      </c>
      <c r="E660" s="11" t="s">
        <v>303</v>
      </c>
      <c r="F660" s="12" t="s">
        <v>48</v>
      </c>
      <c r="G660" s="11" t="s">
        <v>511</v>
      </c>
      <c r="H660" s="12" t="s">
        <v>308</v>
      </c>
      <c r="I660" s="11" t="s">
        <v>507</v>
      </c>
      <c r="J660" s="12" t="str">
        <f t="shared" ref="J660:J666" si="24">"≥17h"</f>
        <v>≥17h</v>
      </c>
      <c r="K660" s="12" t="s">
        <v>513</v>
      </c>
      <c r="L660" s="69" t="s">
        <v>518</v>
      </c>
      <c r="M660" s="83">
        <v>1</v>
      </c>
      <c r="N660" s="84">
        <v>1</v>
      </c>
      <c r="O660" s="84">
        <v>1</v>
      </c>
      <c r="P660" s="84">
        <v>1</v>
      </c>
      <c r="Q660" s="84">
        <v>1</v>
      </c>
      <c r="R660" s="84">
        <v>1</v>
      </c>
      <c r="S660" s="84"/>
      <c r="T660" s="84">
        <v>1</v>
      </c>
      <c r="U660" s="84">
        <v>1</v>
      </c>
      <c r="V660" s="84">
        <v>1</v>
      </c>
      <c r="W660" s="84">
        <v>1</v>
      </c>
      <c r="X660" s="84"/>
      <c r="Y660" s="84">
        <v>1</v>
      </c>
      <c r="Z660" s="132" t="str">
        <f>VLOOKUP(A660,DB_CAL_Q1_Q4!$A$4:$P$1328,13)</f>
        <v>GLP</v>
      </c>
      <c r="AA660" s="133" t="str">
        <f>VLOOKUP(A660,DB_ACS_Q1_Q4!$A$4:$AD$1328,13)</f>
        <v>GLP</v>
      </c>
      <c r="AB660" s="134" t="str">
        <f>VLOOKUP(A660,DB_REF_Q1_Q4!$A$4:$AD$1328,13)</f>
        <v>AC Eléctrico</v>
      </c>
      <c r="AC660" s="16"/>
      <c r="AD660" s="27"/>
      <c r="AE660" s="27"/>
      <c r="AF660" s="27"/>
      <c r="AG660" s="27"/>
      <c r="AH660" s="27">
        <v>1</v>
      </c>
      <c r="AI660" s="55"/>
    </row>
    <row r="661" spans="1:35" ht="12" customHeight="1">
      <c r="A661" s="10">
        <v>657</v>
      </c>
      <c r="B661" s="98" t="s">
        <v>183</v>
      </c>
      <c r="C661" s="98" t="s">
        <v>168</v>
      </c>
      <c r="D661" s="11" t="s">
        <v>51</v>
      </c>
      <c r="E661" s="11" t="s">
        <v>304</v>
      </c>
      <c r="F661" s="75" t="s">
        <v>47</v>
      </c>
      <c r="G661" s="11" t="s">
        <v>511</v>
      </c>
      <c r="H661" s="12" t="s">
        <v>306</v>
      </c>
      <c r="I661" s="103" t="s">
        <v>504</v>
      </c>
      <c r="J661" s="12" t="str">
        <f t="shared" si="24"/>
        <v>≥17h</v>
      </c>
      <c r="K661" s="12" t="s">
        <v>47</v>
      </c>
      <c r="L661" s="69" t="s">
        <v>520</v>
      </c>
      <c r="M661" s="83">
        <v>1</v>
      </c>
      <c r="N661" s="84">
        <v>1</v>
      </c>
      <c r="O661" s="84">
        <v>1</v>
      </c>
      <c r="P661" s="84">
        <v>1</v>
      </c>
      <c r="Q661" s="84">
        <v>1</v>
      </c>
      <c r="R661" s="84">
        <v>1</v>
      </c>
      <c r="S661" s="84">
        <v>1</v>
      </c>
      <c r="T661" s="84">
        <v>1</v>
      </c>
      <c r="U661" s="84"/>
      <c r="V661" s="84">
        <v>1</v>
      </c>
      <c r="W661" s="84">
        <v>1</v>
      </c>
      <c r="X661" s="84">
        <v>1</v>
      </c>
      <c r="Y661" s="84">
        <v>1</v>
      </c>
      <c r="Z661" s="132" t="str">
        <f>VLOOKUP(A661,DB_CAL_Q1_Q4!$A$4:$P$1328,13)</f>
        <v>Gas Natural</v>
      </c>
      <c r="AA661" s="133" t="str">
        <f>VLOOKUP(A661,DB_ACS_Q1_Q4!$A$4:$AD$1328,13)</f>
        <v>Gas Natural</v>
      </c>
      <c r="AB661" s="134" t="str">
        <f>VLOOKUP(A661,DB_REF_Q1_Q4!$A$4:$AD$1328,13)</f>
        <v>Ninguno</v>
      </c>
      <c r="AC661" s="16"/>
      <c r="AD661" s="27"/>
      <c r="AE661" s="27"/>
      <c r="AF661" s="27"/>
      <c r="AG661" s="27"/>
      <c r="AH661" s="27"/>
      <c r="AI661" s="55">
        <v>1</v>
      </c>
    </row>
    <row r="662" spans="1:35" ht="12" customHeight="1">
      <c r="A662" s="10">
        <v>658</v>
      </c>
      <c r="B662" s="98" t="s">
        <v>128</v>
      </c>
      <c r="C662" s="98" t="s">
        <v>126</v>
      </c>
      <c r="D662" s="11" t="s">
        <v>51</v>
      </c>
      <c r="E662" s="11" t="s">
        <v>304</v>
      </c>
      <c r="F662" s="12" t="s">
        <v>49</v>
      </c>
      <c r="G662" s="11" t="s">
        <v>511</v>
      </c>
      <c r="H662" s="12" t="s">
        <v>306</v>
      </c>
      <c r="I662" s="103" t="s">
        <v>505</v>
      </c>
      <c r="J662" s="12" t="str">
        <f t="shared" si="24"/>
        <v>≥17h</v>
      </c>
      <c r="K662" s="12" t="s">
        <v>47</v>
      </c>
      <c r="L662" s="69" t="s">
        <v>518</v>
      </c>
      <c r="M662" s="83">
        <v>1</v>
      </c>
      <c r="N662" s="84">
        <v>1</v>
      </c>
      <c r="O662" s="84">
        <v>1</v>
      </c>
      <c r="P662" s="84">
        <v>1</v>
      </c>
      <c r="Q662" s="84">
        <v>1</v>
      </c>
      <c r="R662" s="84">
        <v>1</v>
      </c>
      <c r="S662" s="84"/>
      <c r="T662" s="84">
        <v>1</v>
      </c>
      <c r="U662" s="84">
        <v>1</v>
      </c>
      <c r="V662" s="84">
        <v>1</v>
      </c>
      <c r="W662" s="84">
        <v>1</v>
      </c>
      <c r="X662" s="84">
        <v>1</v>
      </c>
      <c r="Y662" s="84">
        <v>1</v>
      </c>
      <c r="Z662" s="132" t="str">
        <f>VLOOKUP(A662,DB_CAL_Q1_Q4!$A$4:$P$1328,13)</f>
        <v>Gas Natural</v>
      </c>
      <c r="AA662" s="133" t="str">
        <f>VLOOKUP(A662,DB_ACS_Q1_Q4!$A$4:$AD$1328,13)</f>
        <v>Gas Natural</v>
      </c>
      <c r="AB662" s="134" t="str">
        <f>VLOOKUP(A662,DB_REF_Q1_Q4!$A$4:$AD$1328,13)</f>
        <v>AC Eléctrico</v>
      </c>
      <c r="AC662" s="16"/>
      <c r="AD662" s="27"/>
      <c r="AE662" s="27"/>
      <c r="AF662" s="27"/>
      <c r="AG662" s="27"/>
      <c r="AH662" s="27"/>
      <c r="AI662" s="55">
        <v>1</v>
      </c>
    </row>
    <row r="663" spans="1:35" ht="12" customHeight="1">
      <c r="A663" s="10">
        <v>659</v>
      </c>
      <c r="B663" s="98" t="s">
        <v>218</v>
      </c>
      <c r="C663" s="98" t="s">
        <v>69</v>
      </c>
      <c r="D663" s="11" t="s">
        <v>52</v>
      </c>
      <c r="E663" s="11" t="s">
        <v>303</v>
      </c>
      <c r="F663" s="12" t="s">
        <v>48</v>
      </c>
      <c r="G663" s="11" t="s">
        <v>511</v>
      </c>
      <c r="H663" s="12" t="s">
        <v>307</v>
      </c>
      <c r="I663" s="11" t="s">
        <v>507</v>
      </c>
      <c r="J663" s="12" t="str">
        <f t="shared" si="24"/>
        <v>≥17h</v>
      </c>
      <c r="K663" s="12" t="s">
        <v>513</v>
      </c>
      <c r="L663" s="69" t="s">
        <v>518</v>
      </c>
      <c r="M663" s="83">
        <v>1</v>
      </c>
      <c r="N663" s="84">
        <v>1</v>
      </c>
      <c r="O663" s="84">
        <v>1</v>
      </c>
      <c r="P663" s="84">
        <v>1</v>
      </c>
      <c r="Q663" s="84">
        <v>1</v>
      </c>
      <c r="R663" s="84">
        <v>1</v>
      </c>
      <c r="S663" s="84">
        <v>1</v>
      </c>
      <c r="T663" s="84">
        <v>1</v>
      </c>
      <c r="U663" s="84">
        <v>1</v>
      </c>
      <c r="V663" s="84">
        <v>1</v>
      </c>
      <c r="W663" s="84">
        <v>1</v>
      </c>
      <c r="X663" s="84">
        <v>1</v>
      </c>
      <c r="Y663" s="84">
        <v>1</v>
      </c>
      <c r="Z663" s="132" t="str">
        <f>VLOOKUP(A663,DB_CAL_Q1_Q4!$A$4:$P$1328,13)</f>
        <v>Ninguna</v>
      </c>
      <c r="AA663" s="133" t="str">
        <f>VLOOKUP(A663,DB_ACS_Q1_Q4!$A$4:$AD$1328,13)</f>
        <v>Gas Natural</v>
      </c>
      <c r="AB663" s="134" t="str">
        <f>VLOOKUP(A663,DB_REF_Q1_Q4!$A$4:$AD$1328,13)</f>
        <v>AC Eléctrico</v>
      </c>
      <c r="AC663" s="16"/>
      <c r="AD663" s="27"/>
      <c r="AE663" s="27"/>
      <c r="AF663" s="27"/>
      <c r="AG663" s="27"/>
      <c r="AH663" s="27"/>
      <c r="AI663" s="55">
        <v>1</v>
      </c>
    </row>
    <row r="664" spans="1:35" ht="12" customHeight="1">
      <c r="A664" s="10">
        <v>660</v>
      </c>
      <c r="B664" s="98" t="s">
        <v>128</v>
      </c>
      <c r="C664" s="98" t="s">
        <v>126</v>
      </c>
      <c r="D664" s="11" t="s">
        <v>51</v>
      </c>
      <c r="E664" s="11" t="s">
        <v>304</v>
      </c>
      <c r="F664" s="12" t="s">
        <v>49</v>
      </c>
      <c r="G664" s="11" t="s">
        <v>511</v>
      </c>
      <c r="H664" s="12" t="s">
        <v>306</v>
      </c>
      <c r="I664" s="11" t="s">
        <v>504</v>
      </c>
      <c r="J664" s="12" t="str">
        <f t="shared" si="24"/>
        <v>≥17h</v>
      </c>
      <c r="K664" s="12" t="s">
        <v>47</v>
      </c>
      <c r="L664" s="69" t="s">
        <v>518</v>
      </c>
      <c r="M664" s="83">
        <v>1</v>
      </c>
      <c r="N664" s="84">
        <v>1</v>
      </c>
      <c r="O664" s="84">
        <v>1</v>
      </c>
      <c r="P664" s="84">
        <v>1</v>
      </c>
      <c r="Q664" s="84">
        <v>1</v>
      </c>
      <c r="R664" s="84">
        <v>1</v>
      </c>
      <c r="S664" s="84">
        <v>1</v>
      </c>
      <c r="T664" s="84">
        <v>1</v>
      </c>
      <c r="U664" s="84">
        <v>1</v>
      </c>
      <c r="V664" s="84">
        <v>1</v>
      </c>
      <c r="W664" s="84">
        <v>1</v>
      </c>
      <c r="X664" s="84">
        <v>1</v>
      </c>
      <c r="Y664" s="84">
        <v>1</v>
      </c>
      <c r="Z664" s="132" t="str">
        <f>VLOOKUP(A664,DB_CAL_Q1_Q4!$A$4:$P$1328,13)</f>
        <v>Gas Natural</v>
      </c>
      <c r="AA664" s="133" t="str">
        <f>VLOOKUP(A664,DB_ACS_Q1_Q4!$A$4:$AD$1328,13)</f>
        <v>Gas Natural</v>
      </c>
      <c r="AB664" s="134" t="str">
        <f>VLOOKUP(A664,DB_REF_Q1_Q4!$A$4:$AD$1328,13)</f>
        <v>Ninguno</v>
      </c>
      <c r="AC664" s="16"/>
      <c r="AD664" s="27"/>
      <c r="AE664" s="27"/>
      <c r="AF664" s="27"/>
      <c r="AG664" s="27"/>
      <c r="AH664" s="27"/>
      <c r="AI664" s="55">
        <v>1</v>
      </c>
    </row>
    <row r="665" spans="1:35" ht="12" customHeight="1">
      <c r="A665" s="10">
        <v>661</v>
      </c>
      <c r="B665" s="98" t="s">
        <v>183</v>
      </c>
      <c r="C665" s="98" t="s">
        <v>168</v>
      </c>
      <c r="D665" s="11" t="s">
        <v>25</v>
      </c>
      <c r="E665" s="11" t="s">
        <v>304</v>
      </c>
      <c r="F665" s="12" t="s">
        <v>49</v>
      </c>
      <c r="G665" s="11" t="s">
        <v>511</v>
      </c>
      <c r="H665" s="12" t="s">
        <v>306</v>
      </c>
      <c r="I665" s="103" t="s">
        <v>504</v>
      </c>
      <c r="J665" s="12" t="str">
        <f t="shared" si="24"/>
        <v>≥17h</v>
      </c>
      <c r="K665" s="12" t="s">
        <v>512</v>
      </c>
      <c r="L665" s="69" t="s">
        <v>520</v>
      </c>
      <c r="M665" s="83">
        <v>1</v>
      </c>
      <c r="N665" s="84">
        <v>1</v>
      </c>
      <c r="O665" s="84">
        <v>1</v>
      </c>
      <c r="P665" s="84">
        <v>1</v>
      </c>
      <c r="Q665" s="84">
        <v>1</v>
      </c>
      <c r="R665" s="84">
        <v>1</v>
      </c>
      <c r="S665" s="84">
        <v>1</v>
      </c>
      <c r="T665" s="84">
        <v>1</v>
      </c>
      <c r="U665" s="84">
        <v>1</v>
      </c>
      <c r="V665" s="84">
        <v>1</v>
      </c>
      <c r="W665" s="84">
        <v>1</v>
      </c>
      <c r="X665" s="84">
        <v>1</v>
      </c>
      <c r="Y665" s="84">
        <v>1</v>
      </c>
      <c r="Z665" s="132" t="str">
        <f>VLOOKUP(A665,DB_CAL_Q1_Q4!$A$4:$P$1328,13)</f>
        <v>Gas Natural</v>
      </c>
      <c r="AA665" s="133" t="str">
        <f>VLOOKUP(A665,DB_ACS_Q1_Q4!$A$4:$AD$1328,13)</f>
        <v>Gas Natural</v>
      </c>
      <c r="AB665" s="134" t="str">
        <f>VLOOKUP(A665,DB_REF_Q1_Q4!$A$4:$AD$1328,13)</f>
        <v>Ninguno</v>
      </c>
      <c r="AC665" s="16"/>
      <c r="AD665" s="27"/>
      <c r="AE665" s="27"/>
      <c r="AF665" s="27"/>
      <c r="AG665" s="27"/>
      <c r="AH665" s="27">
        <v>1</v>
      </c>
      <c r="AI665" s="55"/>
    </row>
    <row r="666" spans="1:35" ht="12" customHeight="1">
      <c r="A666" s="10">
        <v>662</v>
      </c>
      <c r="B666" s="98" t="s">
        <v>218</v>
      </c>
      <c r="C666" s="98" t="s">
        <v>69</v>
      </c>
      <c r="D666" s="11" t="s">
        <v>51</v>
      </c>
      <c r="E666" s="11" t="s">
        <v>304</v>
      </c>
      <c r="F666" s="12" t="s">
        <v>48</v>
      </c>
      <c r="G666" s="11" t="s">
        <v>511</v>
      </c>
      <c r="H666" s="12" t="s">
        <v>307</v>
      </c>
      <c r="I666" s="11" t="s">
        <v>504</v>
      </c>
      <c r="J666" s="12" t="str">
        <f t="shared" si="24"/>
        <v>≥17h</v>
      </c>
      <c r="K666" s="12" t="s">
        <v>512</v>
      </c>
      <c r="L666" s="69" t="s">
        <v>518</v>
      </c>
      <c r="M666" s="83">
        <v>1</v>
      </c>
      <c r="N666" s="84">
        <v>1</v>
      </c>
      <c r="O666" s="84">
        <v>1</v>
      </c>
      <c r="P666" s="84">
        <v>1</v>
      </c>
      <c r="Q666" s="84">
        <v>1</v>
      </c>
      <c r="R666" s="84">
        <v>1</v>
      </c>
      <c r="S666" s="84">
        <v>1</v>
      </c>
      <c r="T666" s="84">
        <v>1</v>
      </c>
      <c r="U666" s="84">
        <v>1</v>
      </c>
      <c r="V666" s="84">
        <v>1</v>
      </c>
      <c r="W666" s="84">
        <v>1</v>
      </c>
      <c r="X666" s="84">
        <v>1</v>
      </c>
      <c r="Y666" s="84"/>
      <c r="Z666" s="132" t="str">
        <f>VLOOKUP(A666,DB_CAL_Q1_Q4!$A$4:$P$1328,13)</f>
        <v>Gasóleo</v>
      </c>
      <c r="AA666" s="133" t="str">
        <f>VLOOKUP(A666,DB_ACS_Q1_Q4!$A$4:$AD$1328,13)</f>
        <v>Gasóleo</v>
      </c>
      <c r="AB666" s="134" t="str">
        <f>VLOOKUP(A666,DB_REF_Q1_Q4!$A$4:$AD$1328,13)</f>
        <v>Ninguno</v>
      </c>
      <c r="AC666" s="16"/>
      <c r="AD666" s="27"/>
      <c r="AE666" s="27"/>
      <c r="AF666" s="27"/>
      <c r="AG666" s="27"/>
      <c r="AH666" s="27">
        <v>1</v>
      </c>
      <c r="AI666" s="55"/>
    </row>
    <row r="667" spans="1:35" ht="12" customHeight="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83">
        <v>1</v>
      </c>
      <c r="N667" s="84">
        <v>1</v>
      </c>
      <c r="O667" s="84">
        <v>1</v>
      </c>
      <c r="P667" s="84">
        <v>1</v>
      </c>
      <c r="Q667" s="84">
        <v>1</v>
      </c>
      <c r="R667" s="84">
        <v>1</v>
      </c>
      <c r="S667" s="84">
        <v>1</v>
      </c>
      <c r="T667" s="84">
        <v>1</v>
      </c>
      <c r="U667" s="84">
        <v>1</v>
      </c>
      <c r="V667" s="84">
        <v>1</v>
      </c>
      <c r="W667" s="84">
        <v>1</v>
      </c>
      <c r="X667" s="84">
        <v>1</v>
      </c>
      <c r="Y667" s="84">
        <v>1</v>
      </c>
      <c r="Z667" s="132" t="str">
        <f>VLOOKUP(A667,DB_CAL_Q1_Q4!$A$4:$P$1328,13)</f>
        <v>GLP</v>
      </c>
      <c r="AA667" s="133" t="str">
        <f>VLOOKUP(A667,DB_ACS_Q1_Q4!$A$4:$AD$1328,13)</f>
        <v>GLP</v>
      </c>
      <c r="AB667" s="134" t="str">
        <f>VLOOKUP(A667,DB_REF_Q1_Q4!$A$4:$AD$1328,13)</f>
        <v>AC Eléctrico</v>
      </c>
      <c r="AC667" s="16"/>
      <c r="AD667" s="27"/>
      <c r="AE667" s="27"/>
      <c r="AF667" s="27"/>
      <c r="AG667" s="27"/>
      <c r="AH667" s="27"/>
      <c r="AI667" s="55">
        <v>1</v>
      </c>
    </row>
    <row r="668" spans="1:35" ht="12" customHeight="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83">
        <v>1</v>
      </c>
      <c r="N668" s="84">
        <v>1</v>
      </c>
      <c r="O668" s="84">
        <v>1</v>
      </c>
      <c r="P668" s="84">
        <v>1</v>
      </c>
      <c r="Q668" s="84">
        <v>1</v>
      </c>
      <c r="R668" s="84">
        <v>1</v>
      </c>
      <c r="S668" s="84">
        <v>1</v>
      </c>
      <c r="T668" s="84">
        <v>1</v>
      </c>
      <c r="U668" s="84">
        <v>1</v>
      </c>
      <c r="V668" s="84">
        <v>1</v>
      </c>
      <c r="W668" s="84">
        <v>1</v>
      </c>
      <c r="X668" s="84">
        <v>1</v>
      </c>
      <c r="Y668" s="84">
        <v>1</v>
      </c>
      <c r="Z668" s="132" t="str">
        <f>VLOOKUP(A668,DB_CAL_Q1_Q4!$A$4:$P$1328,13)</f>
        <v>Ninguna</v>
      </c>
      <c r="AA668" s="133" t="str">
        <f>VLOOKUP(A668,DB_ACS_Q1_Q4!$A$4:$AD$1328,13)</f>
        <v>Solar Térmica</v>
      </c>
      <c r="AB668" s="134" t="str">
        <f>VLOOKUP(A668,DB_REF_Q1_Q4!$A$4:$AD$1328,13)</f>
        <v>Bomba de calor aire</v>
      </c>
      <c r="AC668" s="16">
        <v>1</v>
      </c>
      <c r="AD668" s="27"/>
      <c r="AE668" s="27"/>
      <c r="AF668" s="27"/>
      <c r="AG668" s="27"/>
      <c r="AH668" s="27"/>
      <c r="AI668" s="55"/>
    </row>
    <row r="669" spans="1:35" ht="12" customHeight="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83">
        <v>1</v>
      </c>
      <c r="N669" s="84">
        <v>1</v>
      </c>
      <c r="O669" s="84">
        <v>1</v>
      </c>
      <c r="P669" s="84"/>
      <c r="Q669" s="84">
        <v>1</v>
      </c>
      <c r="R669" s="84">
        <v>1</v>
      </c>
      <c r="S669" s="84"/>
      <c r="T669" s="84">
        <v>1</v>
      </c>
      <c r="U669" s="84">
        <v>1</v>
      </c>
      <c r="V669" s="84">
        <v>1</v>
      </c>
      <c r="W669" s="84">
        <v>1</v>
      </c>
      <c r="X669" s="84">
        <v>1</v>
      </c>
      <c r="Y669" s="84">
        <v>1</v>
      </c>
      <c r="Z669" s="132" t="str">
        <f>VLOOKUP(A669,DB_CAL_Q1_Q4!$A$4:$P$1328,13)</f>
        <v>Gas Natural</v>
      </c>
      <c r="AA669" s="133" t="str">
        <f>VLOOKUP(A669,DB_ACS_Q1_Q4!$A$4:$AD$1328,13)</f>
        <v>Gas Natural</v>
      </c>
      <c r="AB669" s="134" t="str">
        <f>VLOOKUP(A669,DB_REF_Q1_Q4!$A$4:$AD$1328,13)</f>
        <v>Ninguno</v>
      </c>
      <c r="AC669" s="16">
        <v>1</v>
      </c>
      <c r="AD669" s="27"/>
      <c r="AE669" s="27"/>
      <c r="AF669" s="27"/>
      <c r="AG669" s="27"/>
      <c r="AH669" s="27"/>
      <c r="AI669" s="55"/>
    </row>
    <row r="670" spans="1:35" ht="12" customHeight="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83">
        <v>1</v>
      </c>
      <c r="N670" s="84">
        <v>1</v>
      </c>
      <c r="O670" s="84">
        <v>1</v>
      </c>
      <c r="P670" s="84">
        <v>1</v>
      </c>
      <c r="Q670" s="84">
        <v>1</v>
      </c>
      <c r="R670" s="84">
        <v>1</v>
      </c>
      <c r="S670" s="84">
        <v>1</v>
      </c>
      <c r="T670" s="84">
        <v>1</v>
      </c>
      <c r="U670" s="84">
        <v>1</v>
      </c>
      <c r="V670" s="84">
        <v>1</v>
      </c>
      <c r="W670" s="84">
        <v>1</v>
      </c>
      <c r="X670" s="84">
        <v>1</v>
      </c>
      <c r="Y670" s="84">
        <v>1</v>
      </c>
      <c r="Z670" s="132" t="str">
        <f>VLOOKUP(A670,DB_CAL_Q1_Q4!$A$4:$P$1328,13)</f>
        <v>Electricidad</v>
      </c>
      <c r="AA670" s="133" t="str">
        <f>VLOOKUP(A670,DB_ACS_Q1_Q4!$A$4:$AD$1328,13)</f>
        <v>Electricidad</v>
      </c>
      <c r="AB670" s="134" t="str">
        <f>VLOOKUP(A670,DB_REF_Q1_Q4!$A$4:$AD$1328,13)</f>
        <v>AC Eléctrico</v>
      </c>
      <c r="AC670" s="16">
        <v>1</v>
      </c>
      <c r="AD670" s="27"/>
      <c r="AE670" s="27"/>
      <c r="AF670" s="27"/>
      <c r="AG670" s="27"/>
      <c r="AH670" s="27"/>
      <c r="AI670" s="55"/>
    </row>
    <row r="671" spans="1:35" ht="12" customHeight="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83">
        <v>1</v>
      </c>
      <c r="N671" s="84">
        <v>1</v>
      </c>
      <c r="O671" s="84">
        <v>1</v>
      </c>
      <c r="P671" s="84">
        <v>1</v>
      </c>
      <c r="Q671" s="84">
        <v>1</v>
      </c>
      <c r="R671" s="84"/>
      <c r="S671" s="84">
        <v>1</v>
      </c>
      <c r="T671" s="84"/>
      <c r="U671" s="84">
        <v>1</v>
      </c>
      <c r="V671" s="84">
        <v>1</v>
      </c>
      <c r="W671" s="84">
        <v>1</v>
      </c>
      <c r="X671" s="84">
        <v>1</v>
      </c>
      <c r="Y671" s="84">
        <v>1</v>
      </c>
      <c r="Z671" s="132" t="str">
        <f>VLOOKUP(A671,DB_CAL_Q1_Q4!$A$4:$P$1328,13)</f>
        <v>Electricidad</v>
      </c>
      <c r="AA671" s="133" t="str">
        <f>VLOOKUP(A671,DB_ACS_Q1_Q4!$A$4:$AD$1328,13)</f>
        <v>Electricidad</v>
      </c>
      <c r="AB671" s="134" t="str">
        <f>VLOOKUP(A671,DB_REF_Q1_Q4!$A$4:$AD$1328,13)</f>
        <v>Ninguno</v>
      </c>
      <c r="AC671" s="16"/>
      <c r="AD671" s="27"/>
      <c r="AE671" s="27"/>
      <c r="AF671" s="27"/>
      <c r="AG671" s="27"/>
      <c r="AH671" s="27">
        <v>1</v>
      </c>
      <c r="AI671" s="55"/>
    </row>
    <row r="672" spans="1:35" ht="12" customHeight="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83">
        <v>1</v>
      </c>
      <c r="N672" s="84">
        <v>1</v>
      </c>
      <c r="O672" s="84">
        <v>1</v>
      </c>
      <c r="P672" s="84">
        <v>1</v>
      </c>
      <c r="Q672" s="84">
        <v>1</v>
      </c>
      <c r="R672" s="84">
        <v>1</v>
      </c>
      <c r="S672" s="84">
        <v>1</v>
      </c>
      <c r="T672" s="84">
        <v>1</v>
      </c>
      <c r="U672" s="84">
        <v>1</v>
      </c>
      <c r="V672" s="84"/>
      <c r="W672" s="84">
        <v>1</v>
      </c>
      <c r="X672" s="84">
        <v>1</v>
      </c>
      <c r="Y672" s="84"/>
      <c r="Z672" s="132" t="str">
        <f>VLOOKUP(A672,DB_CAL_Q1_Q4!$A$4:$P$1328,13)</f>
        <v>Gas Natural</v>
      </c>
      <c r="AA672" s="133" t="str">
        <f>VLOOKUP(A672,DB_ACS_Q1_Q4!$A$4:$AD$1328,13)</f>
        <v>Gas Natural</v>
      </c>
      <c r="AB672" s="134" t="str">
        <f>VLOOKUP(A672,DB_REF_Q1_Q4!$A$4:$AD$1328,13)</f>
        <v>Ninguno</v>
      </c>
      <c r="AC672" s="16"/>
      <c r="AD672" s="27"/>
      <c r="AE672" s="27"/>
      <c r="AF672" s="27"/>
      <c r="AG672" s="27"/>
      <c r="AH672" s="27"/>
      <c r="AI672" s="55">
        <v>1</v>
      </c>
    </row>
    <row r="673" spans="1:35" ht="12" customHeight="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83">
        <v>1</v>
      </c>
      <c r="N673" s="84">
        <v>1</v>
      </c>
      <c r="O673" s="84">
        <v>1</v>
      </c>
      <c r="P673" s="84">
        <v>1</v>
      </c>
      <c r="Q673" s="84">
        <v>1</v>
      </c>
      <c r="R673" s="84">
        <v>1</v>
      </c>
      <c r="S673" s="84"/>
      <c r="T673" s="84">
        <v>1</v>
      </c>
      <c r="U673" s="84">
        <v>1</v>
      </c>
      <c r="V673" s="84">
        <v>1</v>
      </c>
      <c r="W673" s="84">
        <v>1</v>
      </c>
      <c r="X673" s="84">
        <v>1</v>
      </c>
      <c r="Y673" s="84"/>
      <c r="Z673" s="132" t="str">
        <f>VLOOKUP(A673,DB_CAL_Q1_Q4!$A$4:$P$1328,13)</f>
        <v>Electricidad</v>
      </c>
      <c r="AA673" s="133" t="str">
        <f>VLOOKUP(A673,DB_ACS_Q1_Q4!$A$4:$AD$1328,13)</f>
        <v>Gas Natural</v>
      </c>
      <c r="AB673" s="134" t="str">
        <f>VLOOKUP(A673,DB_REF_Q1_Q4!$A$4:$AD$1328,13)</f>
        <v>AC Eléctrico</v>
      </c>
      <c r="AC673" s="16">
        <v>1</v>
      </c>
      <c r="AD673" s="27"/>
      <c r="AE673" s="27"/>
      <c r="AF673" s="27"/>
      <c r="AG673" s="27"/>
      <c r="AH673" s="27"/>
      <c r="AI673" s="55"/>
    </row>
    <row r="674" spans="1:35" ht="12" customHeight="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83">
        <v>1</v>
      </c>
      <c r="N674" s="84">
        <v>1</v>
      </c>
      <c r="O674" s="84">
        <v>1</v>
      </c>
      <c r="P674" s="84">
        <v>1</v>
      </c>
      <c r="Q674" s="84">
        <v>1</v>
      </c>
      <c r="R674" s="84">
        <v>1</v>
      </c>
      <c r="S674" s="84">
        <v>1</v>
      </c>
      <c r="T674" s="84">
        <v>1</v>
      </c>
      <c r="U674" s="84">
        <v>1</v>
      </c>
      <c r="V674" s="84">
        <v>1</v>
      </c>
      <c r="W674" s="84">
        <v>1</v>
      </c>
      <c r="X674" s="84">
        <v>1</v>
      </c>
      <c r="Y674" s="84"/>
      <c r="Z674" s="132" t="str">
        <f>VLOOKUP(A674,DB_CAL_Q1_Q4!$A$4:$P$1328,13)</f>
        <v>Gas Natural</v>
      </c>
      <c r="AA674" s="133" t="str">
        <f>VLOOKUP(A674,DB_ACS_Q1_Q4!$A$4:$AD$1328,13)</f>
        <v>Gas Natural</v>
      </c>
      <c r="AB674" s="134" t="str">
        <f>VLOOKUP(A674,DB_REF_Q1_Q4!$A$4:$AD$1328,13)</f>
        <v>Ninguno</v>
      </c>
      <c r="AC674" s="16">
        <v>1</v>
      </c>
      <c r="AD674" s="27"/>
      <c r="AE674" s="27"/>
      <c r="AF674" s="27"/>
      <c r="AG674" s="27"/>
      <c r="AH674" s="27"/>
      <c r="AI674" s="55"/>
    </row>
    <row r="675" spans="1:35" ht="12" customHeight="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83">
        <v>1</v>
      </c>
      <c r="N675" s="84">
        <v>1</v>
      </c>
      <c r="O675" s="84">
        <v>1</v>
      </c>
      <c r="P675" s="84">
        <v>1</v>
      </c>
      <c r="Q675" s="84">
        <v>1</v>
      </c>
      <c r="R675" s="84">
        <v>1</v>
      </c>
      <c r="S675" s="84">
        <v>1</v>
      </c>
      <c r="T675" s="84">
        <v>1</v>
      </c>
      <c r="U675" s="84">
        <v>1</v>
      </c>
      <c r="V675" s="84">
        <v>1</v>
      </c>
      <c r="W675" s="84">
        <v>1</v>
      </c>
      <c r="X675" s="84">
        <v>1</v>
      </c>
      <c r="Y675" s="84"/>
      <c r="Z675" s="132" t="str">
        <f>VLOOKUP(A675,DB_CAL_Q1_Q4!$A$4:$P$1328,13)</f>
        <v>GLP</v>
      </c>
      <c r="AA675" s="133" t="str">
        <f>VLOOKUP(A675,DB_ACS_Q1_Q4!$A$4:$AD$1328,13)</f>
        <v>GLP</v>
      </c>
      <c r="AB675" s="134" t="str">
        <f>VLOOKUP(A675,DB_REF_Q1_Q4!$A$4:$AD$1328,13)</f>
        <v>AC Eléctrico</v>
      </c>
      <c r="AC675" s="16"/>
      <c r="AD675" s="27"/>
      <c r="AE675" s="27"/>
      <c r="AF675" s="27"/>
      <c r="AG675" s="27"/>
      <c r="AH675" s="27"/>
      <c r="AI675" s="55">
        <v>1</v>
      </c>
    </row>
    <row r="676" spans="1:35" ht="12" customHeight="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83">
        <v>1</v>
      </c>
      <c r="N676" s="84">
        <v>1</v>
      </c>
      <c r="O676" s="84">
        <v>1</v>
      </c>
      <c r="P676" s="84">
        <v>1</v>
      </c>
      <c r="Q676" s="84">
        <v>1</v>
      </c>
      <c r="R676" s="84">
        <v>1</v>
      </c>
      <c r="S676" s="84">
        <v>1</v>
      </c>
      <c r="T676" s="84">
        <v>1</v>
      </c>
      <c r="U676" s="84">
        <v>1</v>
      </c>
      <c r="V676" s="84">
        <v>1</v>
      </c>
      <c r="W676" s="84">
        <v>1</v>
      </c>
      <c r="X676" s="84">
        <v>1</v>
      </c>
      <c r="Y676" s="84"/>
      <c r="Z676" s="132" t="str">
        <f>VLOOKUP(A676,DB_CAL_Q1_Q4!$A$4:$P$1328,13)</f>
        <v>Gas Natural</v>
      </c>
      <c r="AA676" s="133" t="str">
        <f>VLOOKUP(A676,DB_ACS_Q1_Q4!$A$4:$AD$1328,13)</f>
        <v>Gas Natural</v>
      </c>
      <c r="AB676" s="134" t="str">
        <f>VLOOKUP(A676,DB_REF_Q1_Q4!$A$4:$AD$1328,13)</f>
        <v>Ninguno</v>
      </c>
      <c r="AC676" s="16"/>
      <c r="AD676" s="27"/>
      <c r="AE676" s="27"/>
      <c r="AF676" s="27">
        <v>1</v>
      </c>
      <c r="AG676" s="27"/>
      <c r="AH676" s="27"/>
      <c r="AI676" s="55"/>
    </row>
    <row r="677" spans="1:35" ht="12" customHeight="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83">
        <v>1</v>
      </c>
      <c r="N677" s="84">
        <v>1</v>
      </c>
      <c r="O677" s="84">
        <v>1</v>
      </c>
      <c r="P677" s="84">
        <v>1</v>
      </c>
      <c r="Q677" s="84">
        <v>1</v>
      </c>
      <c r="R677" s="84">
        <v>1</v>
      </c>
      <c r="S677" s="84">
        <v>1</v>
      </c>
      <c r="T677" s="84">
        <v>1</v>
      </c>
      <c r="U677" s="84">
        <v>1</v>
      </c>
      <c r="V677" s="84">
        <v>1</v>
      </c>
      <c r="W677" s="84">
        <v>1</v>
      </c>
      <c r="X677" s="84">
        <v>1</v>
      </c>
      <c r="Y677" s="84"/>
      <c r="Z677" s="132" t="str">
        <f>VLOOKUP(A677,DB_CAL_Q1_Q4!$A$4:$P$1328,13)</f>
        <v>Gas Natural</v>
      </c>
      <c r="AA677" s="133" t="str">
        <f>VLOOKUP(A677,DB_ACS_Q1_Q4!$A$4:$AD$1328,13)</f>
        <v>Gas Natural</v>
      </c>
      <c r="AB677" s="134" t="str">
        <f>VLOOKUP(A677,DB_REF_Q1_Q4!$A$4:$AD$1328,13)</f>
        <v>Ninguno</v>
      </c>
      <c r="AC677" s="16">
        <v>1</v>
      </c>
      <c r="AD677" s="27"/>
      <c r="AE677" s="27"/>
      <c r="AF677" s="27"/>
      <c r="AG677" s="27"/>
      <c r="AH677" s="27"/>
      <c r="AI677" s="55"/>
    </row>
    <row r="678" spans="1:35" ht="12" customHeight="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83">
        <v>1</v>
      </c>
      <c r="N678" s="84">
        <v>1</v>
      </c>
      <c r="O678" s="84">
        <v>1</v>
      </c>
      <c r="P678" s="84">
        <v>1</v>
      </c>
      <c r="Q678" s="84">
        <v>1</v>
      </c>
      <c r="R678" s="84">
        <v>1</v>
      </c>
      <c r="S678" s="84">
        <v>1</v>
      </c>
      <c r="T678" s="84">
        <v>1</v>
      </c>
      <c r="U678" s="84">
        <v>1</v>
      </c>
      <c r="V678" s="84">
        <v>1</v>
      </c>
      <c r="W678" s="84">
        <v>1</v>
      </c>
      <c r="X678" s="84"/>
      <c r="Y678" s="84">
        <v>1</v>
      </c>
      <c r="Z678" s="132" t="str">
        <f>VLOOKUP(A678,DB_CAL_Q1_Q4!$A$4:$P$1328,13)</f>
        <v>Ninguna</v>
      </c>
      <c r="AA678" s="133" t="str">
        <f>VLOOKUP(A678,DB_ACS_Q1_Q4!$A$4:$AD$1328,13)</f>
        <v>GLP</v>
      </c>
      <c r="AB678" s="134" t="str">
        <f>VLOOKUP(A678,DB_REF_Q1_Q4!$A$4:$AD$1328,13)</f>
        <v>Ninguno</v>
      </c>
      <c r="AC678" s="16">
        <v>1</v>
      </c>
      <c r="AD678" s="27"/>
      <c r="AE678" s="27"/>
      <c r="AF678" s="27"/>
      <c r="AG678" s="27"/>
      <c r="AH678" s="27"/>
      <c r="AI678" s="55"/>
    </row>
    <row r="679" spans="1:35" ht="12" customHeight="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83">
        <v>1</v>
      </c>
      <c r="N679" s="84">
        <v>1</v>
      </c>
      <c r="O679" s="84">
        <v>1</v>
      </c>
      <c r="P679" s="84">
        <v>1</v>
      </c>
      <c r="Q679" s="84">
        <v>1</v>
      </c>
      <c r="R679" s="84">
        <v>1</v>
      </c>
      <c r="S679" s="84">
        <v>1</v>
      </c>
      <c r="T679" s="84">
        <v>1</v>
      </c>
      <c r="U679" s="84">
        <v>1</v>
      </c>
      <c r="V679" s="84">
        <v>1</v>
      </c>
      <c r="W679" s="84">
        <v>1</v>
      </c>
      <c r="X679" s="84"/>
      <c r="Y679" s="84">
        <v>1</v>
      </c>
      <c r="Z679" s="132" t="str">
        <f>VLOOKUP(A679,DB_CAL_Q1_Q4!$A$4:$P$1328,13)</f>
        <v>Ninguna</v>
      </c>
      <c r="AA679" s="133" t="str">
        <f>VLOOKUP(A679,DB_ACS_Q1_Q4!$A$4:$AD$1328,13)</f>
        <v>Electricidad</v>
      </c>
      <c r="AB679" s="134" t="str">
        <f>VLOOKUP(A679,DB_REF_Q1_Q4!$A$4:$AD$1328,13)</f>
        <v>Ninguno</v>
      </c>
      <c r="AC679" s="16"/>
      <c r="AD679" s="27"/>
      <c r="AE679" s="27"/>
      <c r="AF679" s="27"/>
      <c r="AG679" s="27"/>
      <c r="AH679" s="27">
        <v>1</v>
      </c>
      <c r="AI679" s="55"/>
    </row>
    <row r="680" spans="1:35" ht="12" customHeight="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83">
        <v>1</v>
      </c>
      <c r="N680" s="84">
        <v>1</v>
      </c>
      <c r="O680" s="84">
        <v>1</v>
      </c>
      <c r="P680" s="84">
        <v>1</v>
      </c>
      <c r="Q680" s="84">
        <v>1</v>
      </c>
      <c r="R680" s="84">
        <v>1</v>
      </c>
      <c r="S680" s="84">
        <v>1</v>
      </c>
      <c r="T680" s="84">
        <v>1</v>
      </c>
      <c r="U680" s="84">
        <v>1</v>
      </c>
      <c r="V680" s="84">
        <v>1</v>
      </c>
      <c r="W680" s="84">
        <v>1</v>
      </c>
      <c r="X680" s="84">
        <v>1</v>
      </c>
      <c r="Y680" s="84"/>
      <c r="Z680" s="132" t="str">
        <f>VLOOKUP(A680,DB_CAL_Q1_Q4!$A$4:$P$1328,13)</f>
        <v>Ninguna</v>
      </c>
      <c r="AA680" s="133" t="str">
        <f>VLOOKUP(A680,DB_ACS_Q1_Q4!$A$4:$AD$1328,13)</f>
        <v>Electricidad</v>
      </c>
      <c r="AB680" s="134" t="str">
        <f>VLOOKUP(A680,DB_REF_Q1_Q4!$A$4:$AD$1328,13)</f>
        <v>Ninguno</v>
      </c>
      <c r="AC680" s="16">
        <v>1</v>
      </c>
      <c r="AD680" s="27"/>
      <c r="AE680" s="27"/>
      <c r="AF680" s="27"/>
      <c r="AG680" s="27"/>
      <c r="AH680" s="27"/>
      <c r="AI680" s="55"/>
    </row>
    <row r="681" spans="1:35" ht="12" customHeight="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83">
        <v>1</v>
      </c>
      <c r="N681" s="84">
        <v>1</v>
      </c>
      <c r="O681" s="84">
        <v>1</v>
      </c>
      <c r="P681" s="84">
        <v>1</v>
      </c>
      <c r="Q681" s="84">
        <v>1</v>
      </c>
      <c r="R681" s="84">
        <v>1</v>
      </c>
      <c r="S681" s="84">
        <v>1</v>
      </c>
      <c r="T681" s="84">
        <v>1</v>
      </c>
      <c r="U681" s="84">
        <v>1</v>
      </c>
      <c r="V681" s="84">
        <v>1</v>
      </c>
      <c r="W681" s="84">
        <v>1</v>
      </c>
      <c r="X681" s="84">
        <v>1</v>
      </c>
      <c r="Y681" s="84">
        <v>1</v>
      </c>
      <c r="Z681" s="132" t="str">
        <f>VLOOKUP(A681,DB_CAL_Q1_Q4!$A$4:$P$1328,13)</f>
        <v>Gas Natural</v>
      </c>
      <c r="AA681" s="133" t="str">
        <f>VLOOKUP(A681,DB_ACS_Q1_Q4!$A$4:$AD$1328,13)</f>
        <v>Gas Natural</v>
      </c>
      <c r="AB681" s="134" t="str">
        <f>VLOOKUP(A681,DB_REF_Q1_Q4!$A$4:$AD$1328,13)</f>
        <v>Bomba de calor aire</v>
      </c>
      <c r="AC681" s="16">
        <v>1</v>
      </c>
      <c r="AD681" s="27"/>
      <c r="AE681" s="27"/>
      <c r="AF681" s="27"/>
      <c r="AG681" s="27"/>
      <c r="AH681" s="27"/>
      <c r="AI681" s="55"/>
    </row>
    <row r="682" spans="1:35" ht="12" customHeight="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83">
        <v>1</v>
      </c>
      <c r="N682" s="84">
        <v>1</v>
      </c>
      <c r="O682" s="84">
        <v>1</v>
      </c>
      <c r="P682" s="84">
        <v>1</v>
      </c>
      <c r="Q682" s="84">
        <v>1</v>
      </c>
      <c r="R682" s="84">
        <v>1</v>
      </c>
      <c r="S682" s="84">
        <v>1</v>
      </c>
      <c r="T682" s="84">
        <v>1</v>
      </c>
      <c r="U682" s="84">
        <v>1</v>
      </c>
      <c r="V682" s="84">
        <v>1</v>
      </c>
      <c r="W682" s="84">
        <v>1</v>
      </c>
      <c r="X682" s="84"/>
      <c r="Y682" s="84"/>
      <c r="Z682" s="132" t="str">
        <f>VLOOKUP(A682,DB_CAL_Q1_Q4!$A$4:$P$1328,13)</f>
        <v>Electricidad</v>
      </c>
      <c r="AA682" s="133" t="str">
        <f>VLOOKUP(A682,DB_ACS_Q1_Q4!$A$4:$AD$1328,13)</f>
        <v>Gas Natural</v>
      </c>
      <c r="AB682" s="134" t="str">
        <f>VLOOKUP(A682,DB_REF_Q1_Q4!$A$4:$AD$1328,13)</f>
        <v>AC Eléctrico</v>
      </c>
      <c r="AC682" s="16"/>
      <c r="AD682" s="27"/>
      <c r="AE682" s="27"/>
      <c r="AF682" s="27"/>
      <c r="AG682" s="27"/>
      <c r="AH682" s="27">
        <v>1</v>
      </c>
      <c r="AI682" s="55"/>
    </row>
    <row r="683" spans="1:35" ht="12" customHeight="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83">
        <v>1</v>
      </c>
      <c r="N683" s="84">
        <v>1</v>
      </c>
      <c r="O683" s="84">
        <v>1</v>
      </c>
      <c r="P683" s="84">
        <v>1</v>
      </c>
      <c r="Q683" s="84">
        <v>1</v>
      </c>
      <c r="R683" s="84">
        <v>1</v>
      </c>
      <c r="S683" s="84">
        <v>1</v>
      </c>
      <c r="T683" s="84">
        <v>1</v>
      </c>
      <c r="U683" s="84">
        <v>1</v>
      </c>
      <c r="V683" s="84">
        <v>1</v>
      </c>
      <c r="W683" s="84">
        <v>1</v>
      </c>
      <c r="X683" s="84">
        <v>1</v>
      </c>
      <c r="Y683" s="84"/>
      <c r="Z683" s="132" t="str">
        <f>VLOOKUP(A683,DB_CAL_Q1_Q4!$A$4:$P$1328,13)</f>
        <v>Bomba de calor aire</v>
      </c>
      <c r="AA683" s="133" t="str">
        <f>VLOOKUP(A683,DB_ACS_Q1_Q4!$A$4:$AD$1328,13)</f>
        <v>Gas Natural</v>
      </c>
      <c r="AB683" s="134" t="str">
        <f>VLOOKUP(A683,DB_REF_Q1_Q4!$A$4:$AD$1328,13)</f>
        <v>Bomba de calor aire</v>
      </c>
      <c r="AC683" s="16">
        <v>1</v>
      </c>
      <c r="AD683" s="27"/>
      <c r="AE683" s="27"/>
      <c r="AF683" s="27"/>
      <c r="AG683" s="27"/>
      <c r="AH683" s="27"/>
      <c r="AI683" s="55"/>
    </row>
    <row r="684" spans="1:35" ht="12" customHeight="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83"/>
      <c r="N684" s="84"/>
      <c r="O684" s="84"/>
      <c r="P684" s="84"/>
      <c r="Q684" s="84"/>
      <c r="R684" s="84"/>
      <c r="S684" s="84"/>
      <c r="T684" s="84"/>
      <c r="U684" s="84"/>
      <c r="V684" s="84"/>
      <c r="W684" s="84"/>
      <c r="X684" s="84"/>
      <c r="Y684" s="84"/>
      <c r="Z684" s="132" t="str">
        <f>VLOOKUP(A684,DB_CAL_Q1_Q4!$A$4:$P$1328,13)</f>
        <v>Gas Natural</v>
      </c>
      <c r="AA684" s="133" t="str">
        <f>VLOOKUP(A684,DB_ACS_Q1_Q4!$A$4:$AD$1328,13)</f>
        <v>Gas Natural</v>
      </c>
      <c r="AB684" s="134" t="str">
        <f>VLOOKUP(A684,DB_REF_Q1_Q4!$A$4:$AD$1328,13)</f>
        <v>Ninguno</v>
      </c>
      <c r="AC684" s="16"/>
      <c r="AD684" s="27"/>
      <c r="AE684" s="27"/>
      <c r="AF684" s="27"/>
      <c r="AG684" s="27"/>
      <c r="AH684" s="27"/>
      <c r="AI684" s="55">
        <v>1</v>
      </c>
    </row>
    <row r="685" spans="1:35" ht="12" customHeight="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83"/>
      <c r="N685" s="84">
        <v>1</v>
      </c>
      <c r="O685" s="84">
        <v>1</v>
      </c>
      <c r="P685" s="84">
        <v>1</v>
      </c>
      <c r="Q685" s="84">
        <v>1</v>
      </c>
      <c r="R685" s="84"/>
      <c r="S685" s="84">
        <v>1</v>
      </c>
      <c r="T685" s="84"/>
      <c r="U685" s="84"/>
      <c r="V685" s="84">
        <v>1</v>
      </c>
      <c r="W685" s="84"/>
      <c r="X685" s="84"/>
      <c r="Y685" s="84"/>
      <c r="Z685" s="132" t="str">
        <f>VLOOKUP(A685,DB_CAL_Q1_Q4!$A$4:$P$1328,13)</f>
        <v>Electricidad</v>
      </c>
      <c r="AA685" s="133" t="str">
        <f>VLOOKUP(A685,DB_ACS_Q1_Q4!$A$4:$AD$1328,13)</f>
        <v>Gas Natural</v>
      </c>
      <c r="AB685" s="134" t="str">
        <f>VLOOKUP(A685,DB_REF_Q1_Q4!$A$4:$AD$1328,13)</f>
        <v>AC Eléctrico</v>
      </c>
      <c r="AC685" s="16"/>
      <c r="AD685" s="27"/>
      <c r="AE685" s="27"/>
      <c r="AF685" s="27"/>
      <c r="AG685" s="27"/>
      <c r="AH685" s="27"/>
      <c r="AI685" s="55">
        <v>1</v>
      </c>
    </row>
    <row r="686" spans="1:35" ht="12" customHeight="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83"/>
      <c r="N686" s="84"/>
      <c r="O686" s="84">
        <v>1</v>
      </c>
      <c r="P686" s="84"/>
      <c r="Q686" s="84">
        <v>1</v>
      </c>
      <c r="R686" s="84"/>
      <c r="S686" s="84">
        <v>1</v>
      </c>
      <c r="T686" s="84"/>
      <c r="U686" s="84"/>
      <c r="V686" s="84"/>
      <c r="W686" s="84"/>
      <c r="X686" s="84"/>
      <c r="Y686" s="84"/>
      <c r="Z686" s="132" t="str">
        <f>VLOOKUP(A686,DB_CAL_Q1_Q4!$A$4:$P$1328,13)</f>
        <v>Ninguna</v>
      </c>
      <c r="AA686" s="133" t="str">
        <f>VLOOKUP(A686,DB_ACS_Q1_Q4!$A$4:$AD$1328,13)</f>
        <v>Electricidad</v>
      </c>
      <c r="AB686" s="134" t="str">
        <f>VLOOKUP(A686,DB_REF_Q1_Q4!$A$4:$AD$1328,13)</f>
        <v>Bomba de calor aire</v>
      </c>
      <c r="AC686" s="16"/>
      <c r="AD686" s="27"/>
      <c r="AE686" s="27"/>
      <c r="AF686" s="27"/>
      <c r="AG686" s="27"/>
      <c r="AH686" s="27"/>
      <c r="AI686" s="55">
        <v>1</v>
      </c>
    </row>
    <row r="687" spans="1:35" ht="12" customHeight="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83">
        <v>1</v>
      </c>
      <c r="N687" s="84">
        <v>1</v>
      </c>
      <c r="O687" s="84">
        <v>1</v>
      </c>
      <c r="P687" s="84">
        <v>1</v>
      </c>
      <c r="Q687" s="84">
        <v>1</v>
      </c>
      <c r="R687" s="84">
        <v>1</v>
      </c>
      <c r="S687" s="84"/>
      <c r="T687" s="84">
        <v>1</v>
      </c>
      <c r="U687" s="84">
        <v>1</v>
      </c>
      <c r="V687" s="84">
        <v>1</v>
      </c>
      <c r="W687" s="84">
        <v>1</v>
      </c>
      <c r="X687" s="84">
        <v>1</v>
      </c>
      <c r="Y687" s="84">
        <v>1</v>
      </c>
      <c r="Z687" s="132" t="str">
        <f>VLOOKUP(A687,DB_CAL_Q1_Q4!$A$4:$P$1328,13)</f>
        <v>Electricidad</v>
      </c>
      <c r="AA687" s="133" t="str">
        <f>VLOOKUP(A687,DB_ACS_Q1_Q4!$A$4:$AD$1328,13)</f>
        <v>GLP</v>
      </c>
      <c r="AB687" s="134" t="str">
        <f>VLOOKUP(A687,DB_REF_Q1_Q4!$A$4:$AD$1328,13)</f>
        <v>Ninguno</v>
      </c>
      <c r="AC687" s="16">
        <v>1</v>
      </c>
      <c r="AD687" s="27"/>
      <c r="AE687" s="27"/>
      <c r="AF687" s="27"/>
      <c r="AG687" s="27"/>
      <c r="AH687" s="27"/>
      <c r="AI687" s="55"/>
    </row>
    <row r="688" spans="1:35" ht="12" customHeight="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83">
        <v>1</v>
      </c>
      <c r="N688" s="84">
        <v>1</v>
      </c>
      <c r="O688" s="84">
        <v>1</v>
      </c>
      <c r="P688" s="84">
        <v>1</v>
      </c>
      <c r="Q688" s="84">
        <v>1</v>
      </c>
      <c r="R688" s="84">
        <v>1</v>
      </c>
      <c r="S688" s="84">
        <v>1</v>
      </c>
      <c r="T688" s="84">
        <v>1</v>
      </c>
      <c r="U688" s="84">
        <v>1</v>
      </c>
      <c r="V688" s="84">
        <v>1</v>
      </c>
      <c r="W688" s="84">
        <v>1</v>
      </c>
      <c r="X688" s="84">
        <v>1</v>
      </c>
      <c r="Y688" s="84">
        <v>1</v>
      </c>
      <c r="Z688" s="132" t="str">
        <f>VLOOKUP(A688,DB_CAL_Q1_Q4!$A$4:$P$1328,13)</f>
        <v>Electricidad</v>
      </c>
      <c r="AA688" s="133" t="str">
        <f>VLOOKUP(A688,DB_ACS_Q1_Q4!$A$4:$AD$1328,13)</f>
        <v>Electricidad</v>
      </c>
      <c r="AB688" s="134" t="str">
        <f>VLOOKUP(A688,DB_REF_Q1_Q4!$A$4:$AD$1328,13)</f>
        <v>AC Eléctrico</v>
      </c>
      <c r="AC688" s="16">
        <v>1</v>
      </c>
      <c r="AD688" s="27"/>
      <c r="AE688" s="27"/>
      <c r="AF688" s="27"/>
      <c r="AG688" s="27"/>
      <c r="AH688" s="27"/>
      <c r="AI688" s="55"/>
    </row>
    <row r="689" spans="1:35" ht="12" customHeight="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83">
        <v>1</v>
      </c>
      <c r="N689" s="84">
        <v>1</v>
      </c>
      <c r="O689" s="84">
        <v>1</v>
      </c>
      <c r="P689" s="84">
        <v>1</v>
      </c>
      <c r="Q689" s="84">
        <v>1</v>
      </c>
      <c r="R689" s="84"/>
      <c r="S689" s="84">
        <v>1</v>
      </c>
      <c r="T689" s="84"/>
      <c r="U689" s="84"/>
      <c r="V689" s="84">
        <v>1</v>
      </c>
      <c r="W689" s="84"/>
      <c r="X689" s="84"/>
      <c r="Y689" s="84">
        <v>1</v>
      </c>
      <c r="Z689" s="132" t="str">
        <f>VLOOKUP(A689,DB_CAL_Q1_Q4!$A$4:$P$1328,13)</f>
        <v>Electricidad</v>
      </c>
      <c r="AA689" s="133" t="str">
        <f>VLOOKUP(A689,DB_ACS_Q1_Q4!$A$4:$AD$1328,13)</f>
        <v>Electricidad</v>
      </c>
      <c r="AB689" s="134" t="str">
        <f>VLOOKUP(A689,DB_REF_Q1_Q4!$A$4:$AD$1328,13)</f>
        <v>AC Eléctrico</v>
      </c>
      <c r="AC689" s="16"/>
      <c r="AD689" s="27"/>
      <c r="AE689" s="27"/>
      <c r="AF689" s="27"/>
      <c r="AG689" s="27"/>
      <c r="AH689" s="27"/>
      <c r="AI689" s="55">
        <v>1</v>
      </c>
    </row>
    <row r="690" spans="1:35" ht="12" customHeight="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83">
        <v>1</v>
      </c>
      <c r="N690" s="84">
        <v>1</v>
      </c>
      <c r="O690" s="84">
        <v>1</v>
      </c>
      <c r="P690" s="84">
        <v>1</v>
      </c>
      <c r="Q690" s="84">
        <v>1</v>
      </c>
      <c r="R690" s="84">
        <v>1</v>
      </c>
      <c r="S690" s="84">
        <v>1</v>
      </c>
      <c r="T690" s="84">
        <v>1</v>
      </c>
      <c r="U690" s="84">
        <v>1</v>
      </c>
      <c r="V690" s="84">
        <v>1</v>
      </c>
      <c r="W690" s="84">
        <v>1</v>
      </c>
      <c r="X690" s="84">
        <v>1</v>
      </c>
      <c r="Y690" s="84">
        <v>1</v>
      </c>
      <c r="Z690" s="132" t="str">
        <f>VLOOKUP(A690,DB_CAL_Q1_Q4!$A$4:$P$1328,13)</f>
        <v>GLP</v>
      </c>
      <c r="AA690" s="133" t="str">
        <f>VLOOKUP(A690,DB_ACS_Q1_Q4!$A$4:$AD$1328,13)</f>
        <v>Gas Natural</v>
      </c>
      <c r="AB690" s="134" t="str">
        <f>VLOOKUP(A690,DB_REF_Q1_Q4!$A$4:$AD$1328,13)</f>
        <v>AC Eléctrico</v>
      </c>
      <c r="AC690" s="16">
        <v>1</v>
      </c>
      <c r="AD690" s="27"/>
      <c r="AE690" s="27"/>
      <c r="AF690" s="27"/>
      <c r="AG690" s="27"/>
      <c r="AH690" s="27"/>
      <c r="AI690" s="55"/>
    </row>
    <row r="691" spans="1:35" ht="12" customHeight="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83">
        <v>1</v>
      </c>
      <c r="N691" s="84">
        <v>1</v>
      </c>
      <c r="O691" s="84">
        <v>1</v>
      </c>
      <c r="P691" s="84">
        <v>1</v>
      </c>
      <c r="Q691" s="84">
        <v>1</v>
      </c>
      <c r="R691" s="84">
        <v>1</v>
      </c>
      <c r="S691" s="84">
        <v>1</v>
      </c>
      <c r="T691" s="84">
        <v>1</v>
      </c>
      <c r="U691" s="84">
        <v>1</v>
      </c>
      <c r="V691" s="84">
        <v>1</v>
      </c>
      <c r="W691" s="84">
        <v>1</v>
      </c>
      <c r="X691" s="84">
        <v>1</v>
      </c>
      <c r="Y691" s="84">
        <v>1</v>
      </c>
      <c r="Z691" s="132" t="str">
        <f>VLOOKUP(A691,DB_CAL_Q1_Q4!$A$4:$P$1328,13)</f>
        <v>Electricidad</v>
      </c>
      <c r="AA691" s="133" t="str">
        <f>VLOOKUP(A691,DB_ACS_Q1_Q4!$A$4:$AD$1328,13)</f>
        <v>Gas Natural</v>
      </c>
      <c r="AB691" s="134" t="str">
        <f>VLOOKUP(A691,DB_REF_Q1_Q4!$A$4:$AD$1328,13)</f>
        <v>AC Eléctrico</v>
      </c>
      <c r="AC691" s="16">
        <v>1</v>
      </c>
      <c r="AD691" s="27"/>
      <c r="AE691" s="27"/>
      <c r="AF691" s="27"/>
      <c r="AG691" s="27"/>
      <c r="AH691" s="27"/>
      <c r="AI691" s="55"/>
    </row>
    <row r="692" spans="1:35" ht="12" customHeight="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83">
        <v>1</v>
      </c>
      <c r="N692" s="84">
        <v>1</v>
      </c>
      <c r="O692" s="84">
        <v>1</v>
      </c>
      <c r="P692" s="84">
        <v>1</v>
      </c>
      <c r="Q692" s="84">
        <v>1</v>
      </c>
      <c r="R692" s="84">
        <v>1</v>
      </c>
      <c r="S692" s="84">
        <v>1</v>
      </c>
      <c r="T692" s="84">
        <v>1</v>
      </c>
      <c r="U692" s="84">
        <v>1</v>
      </c>
      <c r="V692" s="84">
        <v>1</v>
      </c>
      <c r="W692" s="84">
        <v>1</v>
      </c>
      <c r="X692" s="84">
        <v>1</v>
      </c>
      <c r="Y692" s="84">
        <v>1</v>
      </c>
      <c r="Z692" s="132" t="str">
        <f>VLOOKUP(A692,DB_CAL_Q1_Q4!$A$4:$P$1328,13)</f>
        <v>Electricidad</v>
      </c>
      <c r="AA692" s="133" t="str">
        <f>VLOOKUP(A692,DB_ACS_Q1_Q4!$A$4:$AD$1328,13)</f>
        <v>Gas Natural</v>
      </c>
      <c r="AB692" s="134" t="str">
        <f>VLOOKUP(A692,DB_REF_Q1_Q4!$A$4:$AD$1328,13)</f>
        <v>AC Eléctrico</v>
      </c>
      <c r="AC692" s="16">
        <v>1</v>
      </c>
      <c r="AD692" s="27"/>
      <c r="AE692" s="27"/>
      <c r="AF692" s="27"/>
      <c r="AG692" s="27"/>
      <c r="AH692" s="27"/>
      <c r="AI692" s="55"/>
    </row>
    <row r="693" spans="1:35" ht="12" customHeight="1">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83">
        <v>1</v>
      </c>
      <c r="N693" s="84">
        <v>1</v>
      </c>
      <c r="O693" s="84">
        <v>1</v>
      </c>
      <c r="P693" s="84">
        <v>1</v>
      </c>
      <c r="Q693" s="84">
        <v>1</v>
      </c>
      <c r="R693" s="84">
        <v>1</v>
      </c>
      <c r="S693" s="84">
        <v>1</v>
      </c>
      <c r="T693" s="84">
        <v>1</v>
      </c>
      <c r="U693" s="84">
        <v>1</v>
      </c>
      <c r="V693" s="84">
        <v>1</v>
      </c>
      <c r="W693" s="84">
        <v>1</v>
      </c>
      <c r="X693" s="84">
        <v>1</v>
      </c>
      <c r="Y693" s="84">
        <v>1</v>
      </c>
      <c r="Z693" s="132" t="str">
        <f>VLOOKUP(A693,DB_CAL_Q1_Q4!$A$4:$P$1328,13)</f>
        <v>Gasóleo</v>
      </c>
      <c r="AA693" s="133" t="str">
        <f>VLOOKUP(A693,DB_ACS_Q1_Q4!$A$4:$AD$1328,13)</f>
        <v>Gasóleo</v>
      </c>
      <c r="AB693" s="134" t="str">
        <f>VLOOKUP(A693,DB_REF_Q1_Q4!$A$4:$AD$1328,13)</f>
        <v>AC Eléctrico</v>
      </c>
      <c r="AC693" s="16"/>
      <c r="AD693" s="27"/>
      <c r="AE693" s="27"/>
      <c r="AF693" s="27"/>
      <c r="AG693" s="27"/>
      <c r="AH693" s="27"/>
      <c r="AI693" s="55">
        <v>1</v>
      </c>
    </row>
    <row r="694" spans="1:35" ht="12" customHeight="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83">
        <v>1</v>
      </c>
      <c r="N694" s="84">
        <v>1</v>
      </c>
      <c r="O694" s="84">
        <v>1</v>
      </c>
      <c r="P694" s="84">
        <v>1</v>
      </c>
      <c r="Q694" s="84">
        <v>1</v>
      </c>
      <c r="R694" s="84">
        <v>1</v>
      </c>
      <c r="S694" s="84">
        <v>1</v>
      </c>
      <c r="T694" s="84">
        <v>1</v>
      </c>
      <c r="U694" s="84">
        <v>1</v>
      </c>
      <c r="V694" s="84">
        <v>1</v>
      </c>
      <c r="W694" s="84">
        <v>1</v>
      </c>
      <c r="X694" s="84">
        <v>1</v>
      </c>
      <c r="Y694" s="84"/>
      <c r="Z694" s="132" t="str">
        <f>VLOOKUP(A694,DB_CAL_Q1_Q4!$A$4:$P$1328,13)</f>
        <v>Ninguna</v>
      </c>
      <c r="AA694" s="133" t="str">
        <f>VLOOKUP(A694,DB_ACS_Q1_Q4!$A$4:$AD$1328,13)</f>
        <v>GLP</v>
      </c>
      <c r="AB694" s="134" t="str">
        <f>VLOOKUP(A694,DB_REF_Q1_Q4!$A$4:$AD$1328,13)</f>
        <v>AC Eléctrico</v>
      </c>
      <c r="AC694" s="16">
        <v>1</v>
      </c>
      <c r="AD694" s="27"/>
      <c r="AE694" s="27"/>
      <c r="AF694" s="27"/>
      <c r="AG694" s="27"/>
      <c r="AH694" s="27"/>
      <c r="AI694" s="55"/>
    </row>
    <row r="695" spans="1:35" ht="12" customHeight="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83">
        <v>1</v>
      </c>
      <c r="N695" s="84">
        <v>1</v>
      </c>
      <c r="O695" s="84">
        <v>1</v>
      </c>
      <c r="P695" s="84">
        <v>1</v>
      </c>
      <c r="Q695" s="84">
        <v>1</v>
      </c>
      <c r="R695" s="84">
        <v>1</v>
      </c>
      <c r="S695" s="84">
        <v>1</v>
      </c>
      <c r="T695" s="84">
        <v>1</v>
      </c>
      <c r="U695" s="84">
        <v>1</v>
      </c>
      <c r="V695" s="84">
        <v>1</v>
      </c>
      <c r="W695" s="84">
        <v>1</v>
      </c>
      <c r="X695" s="84">
        <v>1</v>
      </c>
      <c r="Y695" s="84">
        <v>1</v>
      </c>
      <c r="Z695" s="132" t="str">
        <f>VLOOKUP(A695,DB_CAL_Q1_Q4!$A$4:$P$1328,13)</f>
        <v>Gas Natural</v>
      </c>
      <c r="AA695" s="133" t="str">
        <f>VLOOKUP(A695,DB_ACS_Q1_Q4!$A$4:$AD$1328,13)</f>
        <v>Gas Natural</v>
      </c>
      <c r="AB695" s="134" t="str">
        <f>VLOOKUP(A695,DB_REF_Q1_Q4!$A$4:$AD$1328,13)</f>
        <v>Ninguno</v>
      </c>
      <c r="AC695" s="16"/>
      <c r="AD695" s="27"/>
      <c r="AE695" s="27"/>
      <c r="AF695" s="27"/>
      <c r="AG695" s="27"/>
      <c r="AH695" s="27"/>
      <c r="AI695" s="55">
        <v>1</v>
      </c>
    </row>
    <row r="696" spans="1:35" ht="12" customHeight="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83">
        <v>1</v>
      </c>
      <c r="N696" s="84">
        <v>1</v>
      </c>
      <c r="O696" s="84">
        <v>1</v>
      </c>
      <c r="P696" s="84">
        <v>1</v>
      </c>
      <c r="Q696" s="84">
        <v>1</v>
      </c>
      <c r="R696" s="84"/>
      <c r="S696" s="84">
        <v>1</v>
      </c>
      <c r="T696" s="84">
        <v>1</v>
      </c>
      <c r="U696" s="84">
        <v>1</v>
      </c>
      <c r="V696" s="84"/>
      <c r="W696" s="84">
        <v>1</v>
      </c>
      <c r="X696" s="84"/>
      <c r="Y696" s="84"/>
      <c r="Z696" s="132" t="str">
        <f>VLOOKUP(A696,DB_CAL_Q1_Q4!$A$4:$P$1328,13)</f>
        <v>Ninguna</v>
      </c>
      <c r="AA696" s="133" t="str">
        <f>VLOOKUP(A696,DB_ACS_Q1_Q4!$A$4:$AD$1328,13)</f>
        <v>GLP</v>
      </c>
      <c r="AB696" s="134" t="str">
        <f>VLOOKUP(A696,DB_REF_Q1_Q4!$A$4:$AD$1328,13)</f>
        <v>Ninguno</v>
      </c>
      <c r="AC696" s="16"/>
      <c r="AD696" s="27"/>
      <c r="AE696" s="27"/>
      <c r="AF696" s="27"/>
      <c r="AG696" s="27"/>
      <c r="AH696" s="27">
        <v>1</v>
      </c>
      <c r="AI696" s="55"/>
    </row>
    <row r="697" spans="1:35" ht="12" customHeight="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83">
        <v>1</v>
      </c>
      <c r="N697" s="84">
        <v>1</v>
      </c>
      <c r="O697" s="84">
        <v>1</v>
      </c>
      <c r="P697" s="84">
        <v>1</v>
      </c>
      <c r="Q697" s="84">
        <v>1</v>
      </c>
      <c r="R697" s="84">
        <v>1</v>
      </c>
      <c r="S697" s="84">
        <v>1</v>
      </c>
      <c r="T697" s="84">
        <v>1</v>
      </c>
      <c r="U697" s="84">
        <v>1</v>
      </c>
      <c r="V697" s="84">
        <v>1</v>
      </c>
      <c r="W697" s="84">
        <v>1</v>
      </c>
      <c r="X697" s="84">
        <v>1</v>
      </c>
      <c r="Y697" s="84">
        <v>1</v>
      </c>
      <c r="Z697" s="132" t="str">
        <f>VLOOKUP(A697,DB_CAL_Q1_Q4!$A$4:$P$1328,13)</f>
        <v>Ninguna</v>
      </c>
      <c r="AA697" s="133" t="str">
        <f>VLOOKUP(A697,DB_ACS_Q1_Q4!$A$4:$AD$1328,13)</f>
        <v>Gas Natural</v>
      </c>
      <c r="AB697" s="134" t="str">
        <f>VLOOKUP(A697,DB_REF_Q1_Q4!$A$4:$AD$1328,13)</f>
        <v>Bomba de calor aire</v>
      </c>
      <c r="AC697" s="16">
        <v>1</v>
      </c>
      <c r="AD697" s="27"/>
      <c r="AE697" s="27"/>
      <c r="AF697" s="27"/>
      <c r="AG697" s="27"/>
      <c r="AH697" s="27"/>
      <c r="AI697" s="55"/>
    </row>
    <row r="698" spans="1:35" ht="12" customHeight="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83">
        <v>1</v>
      </c>
      <c r="N698" s="84">
        <v>1</v>
      </c>
      <c r="O698" s="84">
        <v>1</v>
      </c>
      <c r="P698" s="84">
        <v>1</v>
      </c>
      <c r="Q698" s="84">
        <v>1</v>
      </c>
      <c r="R698" s="84"/>
      <c r="S698" s="84">
        <v>1</v>
      </c>
      <c r="T698" s="84"/>
      <c r="U698" s="84">
        <v>1</v>
      </c>
      <c r="V698" s="84">
        <v>1</v>
      </c>
      <c r="W698" s="84">
        <v>1</v>
      </c>
      <c r="X698" s="84">
        <v>1</v>
      </c>
      <c r="Y698" s="84">
        <v>1</v>
      </c>
      <c r="Z698" s="132" t="str">
        <f>VLOOKUP(A698,DB_CAL_Q1_Q4!$A$4:$P$1328,13)</f>
        <v>Gas Natural</v>
      </c>
      <c r="AA698" s="133" t="str">
        <f>VLOOKUP(A698,DB_ACS_Q1_Q4!$A$4:$AD$1328,13)</f>
        <v>Gas Natural</v>
      </c>
      <c r="AB698" s="134" t="str">
        <f>VLOOKUP(A698,DB_REF_Q1_Q4!$A$4:$AD$1328,13)</f>
        <v>Ninguno</v>
      </c>
      <c r="AC698" s="16"/>
      <c r="AD698" s="27"/>
      <c r="AE698" s="27"/>
      <c r="AF698" s="27"/>
      <c r="AG698" s="27"/>
      <c r="AH698" s="27"/>
      <c r="AI698" s="55">
        <v>1</v>
      </c>
    </row>
    <row r="699" spans="1:35" ht="12" customHeight="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83">
        <v>1</v>
      </c>
      <c r="N699" s="84">
        <v>1</v>
      </c>
      <c r="O699" s="84">
        <v>1</v>
      </c>
      <c r="P699" s="84">
        <v>1</v>
      </c>
      <c r="Q699" s="84">
        <v>1</v>
      </c>
      <c r="R699" s="84">
        <v>1</v>
      </c>
      <c r="S699" s="84">
        <v>1</v>
      </c>
      <c r="T699" s="84"/>
      <c r="U699" s="84"/>
      <c r="V699" s="84"/>
      <c r="W699" s="84"/>
      <c r="X699" s="84"/>
      <c r="Y699" s="84"/>
      <c r="Z699" s="132" t="str">
        <f>VLOOKUP(A699,DB_CAL_Q1_Q4!$A$4:$P$1328,13)</f>
        <v>Electricidad</v>
      </c>
      <c r="AA699" s="133" t="str">
        <f>VLOOKUP(A699,DB_ACS_Q1_Q4!$A$4:$AD$1328,13)</f>
        <v>Electricidad</v>
      </c>
      <c r="AB699" s="134" t="str">
        <f>VLOOKUP(A699,DB_REF_Q1_Q4!$A$4:$AD$1328,13)</f>
        <v>AC Eléctrico</v>
      </c>
      <c r="AC699" s="16"/>
      <c r="AD699" s="27"/>
      <c r="AE699" s="27"/>
      <c r="AF699" s="27"/>
      <c r="AG699" s="27"/>
      <c r="AH699" s="27">
        <v>1</v>
      </c>
      <c r="AI699" s="55"/>
    </row>
    <row r="700" spans="1:35" ht="12" customHeight="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83">
        <v>1</v>
      </c>
      <c r="N700" s="84">
        <v>1</v>
      </c>
      <c r="O700" s="84">
        <v>1</v>
      </c>
      <c r="P700" s="84">
        <v>1</v>
      </c>
      <c r="Q700" s="84">
        <v>1</v>
      </c>
      <c r="R700" s="84"/>
      <c r="S700" s="84">
        <v>1</v>
      </c>
      <c r="T700" s="84"/>
      <c r="U700" s="84"/>
      <c r="V700" s="84"/>
      <c r="W700" s="84"/>
      <c r="X700" s="84">
        <v>1</v>
      </c>
      <c r="Y700" s="84">
        <v>1</v>
      </c>
      <c r="Z700" s="132" t="str">
        <f>VLOOKUP(A700,DB_CAL_Q1_Q4!$A$4:$P$1328,13)</f>
        <v>Gasóleo</v>
      </c>
      <c r="AA700" s="133" t="str">
        <f>VLOOKUP(A700,DB_ACS_Q1_Q4!$A$4:$AD$1328,13)</f>
        <v>Gasóleo</v>
      </c>
      <c r="AB700" s="134" t="str">
        <f>VLOOKUP(A700,DB_REF_Q1_Q4!$A$4:$AD$1328,13)</f>
        <v>Ninguno</v>
      </c>
      <c r="AC700" s="16">
        <v>1</v>
      </c>
      <c r="AD700" s="27"/>
      <c r="AE700" s="27"/>
      <c r="AF700" s="27"/>
      <c r="AG700" s="27"/>
      <c r="AH700" s="27"/>
      <c r="AI700" s="55"/>
    </row>
    <row r="701" spans="1:35" ht="12" customHeight="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83">
        <v>1</v>
      </c>
      <c r="N701" s="84">
        <v>1</v>
      </c>
      <c r="O701" s="84">
        <v>1</v>
      </c>
      <c r="P701" s="84">
        <v>1</v>
      </c>
      <c r="Q701" s="84">
        <v>1</v>
      </c>
      <c r="R701" s="84">
        <v>1</v>
      </c>
      <c r="S701" s="84">
        <v>1</v>
      </c>
      <c r="T701" s="84">
        <v>1</v>
      </c>
      <c r="U701" s="84">
        <v>1</v>
      </c>
      <c r="V701" s="84">
        <v>1</v>
      </c>
      <c r="W701" s="84">
        <v>1</v>
      </c>
      <c r="X701" s="84">
        <v>1</v>
      </c>
      <c r="Y701" s="84">
        <v>1</v>
      </c>
      <c r="Z701" s="132" t="str">
        <f>VLOOKUP(A701,DB_CAL_Q1_Q4!$A$4:$P$1328,13)</f>
        <v>Gas Natural</v>
      </c>
      <c r="AA701" s="133" t="str">
        <f>VLOOKUP(A701,DB_ACS_Q1_Q4!$A$4:$AD$1328,13)</f>
        <v>Gas Natural</v>
      </c>
      <c r="AB701" s="134" t="str">
        <f>VLOOKUP(A701,DB_REF_Q1_Q4!$A$4:$AD$1328,13)</f>
        <v>AC Eléctrico</v>
      </c>
      <c r="AC701" s="16"/>
      <c r="AD701" s="27"/>
      <c r="AE701" s="27"/>
      <c r="AF701" s="27"/>
      <c r="AG701" s="27"/>
      <c r="AH701" s="27"/>
      <c r="AI701" s="55">
        <v>1</v>
      </c>
    </row>
    <row r="702" spans="1:35" ht="12" customHeight="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83">
        <v>1</v>
      </c>
      <c r="N702" s="84">
        <v>1</v>
      </c>
      <c r="O702" s="84">
        <v>1</v>
      </c>
      <c r="P702" s="84">
        <v>1</v>
      </c>
      <c r="Q702" s="84">
        <v>1</v>
      </c>
      <c r="R702" s="84">
        <v>1</v>
      </c>
      <c r="S702" s="84">
        <v>1</v>
      </c>
      <c r="T702" s="84">
        <v>1</v>
      </c>
      <c r="U702" s="84">
        <v>1</v>
      </c>
      <c r="V702" s="84">
        <v>1</v>
      </c>
      <c r="W702" s="84">
        <v>1</v>
      </c>
      <c r="X702" s="84">
        <v>1</v>
      </c>
      <c r="Y702" s="84"/>
      <c r="Z702" s="132" t="str">
        <f>VLOOKUP(A702,DB_CAL_Q1_Q4!$A$4:$P$1328,13)</f>
        <v>Gas Natural</v>
      </c>
      <c r="AA702" s="133" t="str">
        <f>VLOOKUP(A702,DB_ACS_Q1_Q4!$A$4:$AD$1328,13)</f>
        <v>Gas Natural</v>
      </c>
      <c r="AB702" s="134" t="str">
        <f>VLOOKUP(A702,DB_REF_Q1_Q4!$A$4:$AD$1328,13)</f>
        <v>Ninguno</v>
      </c>
      <c r="AC702" s="16"/>
      <c r="AD702" s="27">
        <v>1</v>
      </c>
      <c r="AE702" s="27"/>
      <c r="AF702" s="27"/>
      <c r="AG702" s="27"/>
      <c r="AH702" s="27"/>
      <c r="AI702" s="55"/>
    </row>
    <row r="703" spans="1:35" ht="12" customHeight="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83">
        <v>1</v>
      </c>
      <c r="N703" s="84">
        <v>1</v>
      </c>
      <c r="O703" s="84">
        <v>1</v>
      </c>
      <c r="P703" s="84">
        <v>1</v>
      </c>
      <c r="Q703" s="84">
        <v>1</v>
      </c>
      <c r="R703" s="84">
        <v>1</v>
      </c>
      <c r="S703" s="84"/>
      <c r="T703" s="84">
        <v>1</v>
      </c>
      <c r="U703" s="84">
        <v>1</v>
      </c>
      <c r="V703" s="84">
        <v>1</v>
      </c>
      <c r="W703" s="84"/>
      <c r="X703" s="84"/>
      <c r="Y703" s="84">
        <v>1</v>
      </c>
      <c r="Z703" s="132" t="str">
        <f>VLOOKUP(A703,DB_CAL_Q1_Q4!$A$4:$P$1328,13)</f>
        <v>Ninguna</v>
      </c>
      <c r="AA703" s="133" t="str">
        <f>VLOOKUP(A703,DB_ACS_Q1_Q4!$A$4:$AD$1328,13)</f>
        <v>Electricidad</v>
      </c>
      <c r="AB703" s="134" t="str">
        <f>VLOOKUP(A703,DB_REF_Q1_Q4!$A$4:$AD$1328,13)</f>
        <v>AC Eléctrico</v>
      </c>
      <c r="AC703" s="16"/>
      <c r="AD703" s="27"/>
      <c r="AE703" s="27"/>
      <c r="AF703" s="27"/>
      <c r="AG703" s="27"/>
      <c r="AH703" s="27">
        <v>1</v>
      </c>
      <c r="AI703" s="55"/>
    </row>
    <row r="704" spans="1:35" ht="12" customHeight="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83">
        <v>1</v>
      </c>
      <c r="N704" s="84">
        <v>1</v>
      </c>
      <c r="O704" s="84">
        <v>1</v>
      </c>
      <c r="P704" s="84">
        <v>1</v>
      </c>
      <c r="Q704" s="84">
        <v>1</v>
      </c>
      <c r="R704" s="84">
        <v>1</v>
      </c>
      <c r="S704" s="84">
        <v>1</v>
      </c>
      <c r="T704" s="84">
        <v>1</v>
      </c>
      <c r="U704" s="84">
        <v>1</v>
      </c>
      <c r="V704" s="84">
        <v>1</v>
      </c>
      <c r="W704" s="84">
        <v>1</v>
      </c>
      <c r="X704" s="84">
        <v>1</v>
      </c>
      <c r="Y704" s="84">
        <v>1</v>
      </c>
      <c r="Z704" s="132" t="str">
        <f>VLOOKUP(A704,DB_CAL_Q1_Q4!$A$4:$P$1328,13)</f>
        <v>Electricidad</v>
      </c>
      <c r="AA704" s="133" t="str">
        <f>VLOOKUP(A704,DB_ACS_Q1_Q4!$A$4:$AD$1328,13)</f>
        <v>Gas Natural</v>
      </c>
      <c r="AB704" s="134" t="str">
        <f>VLOOKUP(A704,DB_REF_Q1_Q4!$A$4:$AD$1328,13)</f>
        <v>AC Eléctrico</v>
      </c>
      <c r="AC704" s="16">
        <v>1</v>
      </c>
      <c r="AD704" s="27"/>
      <c r="AE704" s="27"/>
      <c r="AF704" s="27"/>
      <c r="AG704" s="27"/>
      <c r="AH704" s="27"/>
      <c r="AI704" s="55"/>
    </row>
    <row r="705" spans="1:35" ht="12" customHeight="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83">
        <v>1</v>
      </c>
      <c r="N705" s="84">
        <v>1</v>
      </c>
      <c r="O705" s="84">
        <v>1</v>
      </c>
      <c r="P705" s="84">
        <v>1</v>
      </c>
      <c r="Q705" s="84">
        <v>1</v>
      </c>
      <c r="R705" s="84">
        <v>1</v>
      </c>
      <c r="S705" s="84"/>
      <c r="T705" s="84">
        <v>1</v>
      </c>
      <c r="U705" s="84">
        <v>1</v>
      </c>
      <c r="V705" s="84">
        <v>1</v>
      </c>
      <c r="W705" s="84">
        <v>1</v>
      </c>
      <c r="X705" s="84">
        <v>1</v>
      </c>
      <c r="Y705" s="84"/>
      <c r="Z705" s="132" t="str">
        <f>VLOOKUP(A705,DB_CAL_Q1_Q4!$A$4:$P$1328,13)</f>
        <v>Gasóleo</v>
      </c>
      <c r="AA705" s="133" t="str">
        <f>VLOOKUP(A705,DB_ACS_Q1_Q4!$A$4:$AD$1328,13)</f>
        <v>Gasóleo</v>
      </c>
      <c r="AB705" s="134" t="str">
        <f>VLOOKUP(A705,DB_REF_Q1_Q4!$A$4:$AD$1328,13)</f>
        <v>Ninguno</v>
      </c>
      <c r="AC705" s="16"/>
      <c r="AD705" s="27"/>
      <c r="AE705" s="27"/>
      <c r="AF705" s="27"/>
      <c r="AG705" s="27"/>
      <c r="AH705" s="27"/>
      <c r="AI705" s="55">
        <v>1</v>
      </c>
    </row>
    <row r="706" spans="1:35" ht="12" customHeight="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83">
        <v>1</v>
      </c>
      <c r="N706" s="84">
        <v>1</v>
      </c>
      <c r="O706" s="84">
        <v>1</v>
      </c>
      <c r="P706" s="84">
        <v>1</v>
      </c>
      <c r="Q706" s="84">
        <v>1</v>
      </c>
      <c r="R706" s="84">
        <v>1</v>
      </c>
      <c r="S706" s="84"/>
      <c r="T706" s="84">
        <v>1</v>
      </c>
      <c r="U706" s="84">
        <v>1</v>
      </c>
      <c r="V706" s="84">
        <v>1</v>
      </c>
      <c r="W706" s="84">
        <v>1</v>
      </c>
      <c r="X706" s="84">
        <v>1</v>
      </c>
      <c r="Y706" s="84"/>
      <c r="Z706" s="132" t="str">
        <f>VLOOKUP(A706,DB_CAL_Q1_Q4!$A$4:$P$1328,13)</f>
        <v>Gas Natural</v>
      </c>
      <c r="AA706" s="133" t="str">
        <f>VLOOKUP(A706,DB_ACS_Q1_Q4!$A$4:$AD$1328,13)</f>
        <v>Solar Térmica</v>
      </c>
      <c r="AB706" s="134" t="str">
        <f>VLOOKUP(A706,DB_REF_Q1_Q4!$A$4:$AD$1328,13)</f>
        <v>Ninguno</v>
      </c>
      <c r="AC706" s="16">
        <v>1</v>
      </c>
      <c r="AD706" s="27"/>
      <c r="AE706" s="27"/>
      <c r="AF706" s="27"/>
      <c r="AG706" s="27"/>
      <c r="AH706" s="27"/>
      <c r="AI706" s="55"/>
    </row>
    <row r="707" spans="1:35" ht="12" customHeight="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83">
        <v>1</v>
      </c>
      <c r="N707" s="84">
        <v>1</v>
      </c>
      <c r="O707" s="84">
        <v>1</v>
      </c>
      <c r="P707" s="84">
        <v>1</v>
      </c>
      <c r="Q707" s="84">
        <v>1</v>
      </c>
      <c r="R707" s="84">
        <v>1</v>
      </c>
      <c r="S707" s="84"/>
      <c r="T707" s="84">
        <v>1</v>
      </c>
      <c r="U707" s="84">
        <v>1</v>
      </c>
      <c r="V707" s="84"/>
      <c r="W707" s="84"/>
      <c r="X707" s="84"/>
      <c r="Y707" s="84"/>
      <c r="Z707" s="132" t="str">
        <f>VLOOKUP(A707,DB_CAL_Q1_Q4!$A$4:$P$1328,13)</f>
        <v>Gas Natural</v>
      </c>
      <c r="AA707" s="133" t="str">
        <f>VLOOKUP(A707,DB_ACS_Q1_Q4!$A$4:$AD$1328,13)</f>
        <v>Gas Natural</v>
      </c>
      <c r="AB707" s="134" t="str">
        <f>VLOOKUP(A707,DB_REF_Q1_Q4!$A$4:$AD$1328,13)</f>
        <v>AC Eléctrico</v>
      </c>
      <c r="AC707" s="16">
        <v>1</v>
      </c>
      <c r="AD707" s="27"/>
      <c r="AE707" s="27"/>
      <c r="AF707" s="27"/>
      <c r="AG707" s="27"/>
      <c r="AH707" s="27"/>
      <c r="AI707" s="55"/>
    </row>
    <row r="708" spans="1:35" ht="12" customHeight="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83">
        <v>1</v>
      </c>
      <c r="N708" s="84">
        <v>1</v>
      </c>
      <c r="O708" s="84">
        <v>1</v>
      </c>
      <c r="P708" s="84">
        <v>1</v>
      </c>
      <c r="Q708" s="84">
        <v>1</v>
      </c>
      <c r="R708" s="84">
        <v>1</v>
      </c>
      <c r="S708" s="84">
        <v>1</v>
      </c>
      <c r="T708" s="84">
        <v>1</v>
      </c>
      <c r="U708" s="84">
        <v>1</v>
      </c>
      <c r="V708" s="84">
        <v>1</v>
      </c>
      <c r="W708" s="84">
        <v>1</v>
      </c>
      <c r="X708" s="84">
        <v>1</v>
      </c>
      <c r="Y708" s="84"/>
      <c r="Z708" s="132" t="str">
        <f>VLOOKUP(A708,DB_CAL_Q1_Q4!$A$4:$P$1328,13)</f>
        <v>Gas Natural</v>
      </c>
      <c r="AA708" s="133" t="str">
        <f>VLOOKUP(A708,DB_ACS_Q1_Q4!$A$4:$AD$1328,13)</f>
        <v>Gas Natural</v>
      </c>
      <c r="AB708" s="134" t="str">
        <f>VLOOKUP(A708,DB_REF_Q1_Q4!$A$4:$AD$1328,13)</f>
        <v>AC Eléctrico</v>
      </c>
      <c r="AC708" s="16"/>
      <c r="AD708" s="27"/>
      <c r="AE708" s="27"/>
      <c r="AF708" s="27"/>
      <c r="AG708" s="27"/>
      <c r="AH708" s="27"/>
      <c r="AI708" s="55">
        <v>1</v>
      </c>
    </row>
    <row r="709" spans="1:35" ht="12" customHeight="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83">
        <v>1</v>
      </c>
      <c r="N709" s="84">
        <v>1</v>
      </c>
      <c r="O709" s="84">
        <v>1</v>
      </c>
      <c r="P709" s="84">
        <v>1</v>
      </c>
      <c r="Q709" s="84">
        <v>1</v>
      </c>
      <c r="R709" s="84">
        <v>1</v>
      </c>
      <c r="S709" s="84">
        <v>1</v>
      </c>
      <c r="T709" s="84">
        <v>1</v>
      </c>
      <c r="U709" s="84">
        <v>1</v>
      </c>
      <c r="V709" s="84">
        <v>1</v>
      </c>
      <c r="W709" s="84">
        <v>1</v>
      </c>
      <c r="X709" s="84">
        <v>1</v>
      </c>
      <c r="Y709" s="84">
        <v>1</v>
      </c>
      <c r="Z709" s="132" t="str">
        <f>VLOOKUP(A709,DB_CAL_Q1_Q4!$A$4:$P$1328,13)</f>
        <v>Gasóleo</v>
      </c>
      <c r="AA709" s="133" t="str">
        <f>VLOOKUP(A709,DB_ACS_Q1_Q4!$A$4:$AD$1328,13)</f>
        <v>Electricidad</v>
      </c>
      <c r="AB709" s="134" t="str">
        <f>VLOOKUP(A709,DB_REF_Q1_Q4!$A$4:$AD$1328,13)</f>
        <v>AC Eléctrico</v>
      </c>
      <c r="AC709" s="16"/>
      <c r="AD709" s="27"/>
      <c r="AE709" s="27"/>
      <c r="AF709" s="27"/>
      <c r="AG709" s="27"/>
      <c r="AH709" s="27"/>
      <c r="AI709" s="55">
        <v>1</v>
      </c>
    </row>
    <row r="710" spans="1:35" ht="12" customHeight="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83">
        <v>1</v>
      </c>
      <c r="N710" s="84">
        <v>1</v>
      </c>
      <c r="O710" s="84">
        <v>1</v>
      </c>
      <c r="P710" s="84">
        <v>1</v>
      </c>
      <c r="Q710" s="84">
        <v>1</v>
      </c>
      <c r="R710" s="84">
        <v>1</v>
      </c>
      <c r="S710" s="84"/>
      <c r="T710" s="84">
        <v>1</v>
      </c>
      <c r="U710" s="84">
        <v>1</v>
      </c>
      <c r="V710" s="84">
        <v>1</v>
      </c>
      <c r="W710" s="84">
        <v>1</v>
      </c>
      <c r="X710" s="84">
        <v>1</v>
      </c>
      <c r="Y710" s="84"/>
      <c r="Z710" s="132" t="str">
        <f>VLOOKUP(A710,DB_CAL_Q1_Q4!$A$4:$P$1328,13)</f>
        <v>Gas Natural</v>
      </c>
      <c r="AA710" s="133" t="str">
        <f>VLOOKUP(A710,DB_ACS_Q1_Q4!$A$4:$AD$1328,13)</f>
        <v>Gas Natural</v>
      </c>
      <c r="AB710" s="134" t="str">
        <f>VLOOKUP(A710,DB_REF_Q1_Q4!$A$4:$AD$1328,13)</f>
        <v>Ninguno</v>
      </c>
      <c r="AC710" s="16"/>
      <c r="AD710" s="27"/>
      <c r="AE710" s="27"/>
      <c r="AF710" s="27"/>
      <c r="AG710" s="27"/>
      <c r="AH710" s="27"/>
      <c r="AI710" s="55">
        <v>1</v>
      </c>
    </row>
    <row r="711" spans="1:35" ht="12" customHeight="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83">
        <v>1</v>
      </c>
      <c r="N711" s="84">
        <v>1</v>
      </c>
      <c r="O711" s="84">
        <v>1</v>
      </c>
      <c r="P711" s="84">
        <v>1</v>
      </c>
      <c r="Q711" s="84">
        <v>1</v>
      </c>
      <c r="R711" s="84">
        <v>1</v>
      </c>
      <c r="S711" s="84">
        <v>1</v>
      </c>
      <c r="T711" s="84">
        <v>1</v>
      </c>
      <c r="U711" s="84"/>
      <c r="V711" s="84">
        <v>1</v>
      </c>
      <c r="W711" s="84">
        <v>1</v>
      </c>
      <c r="X711" s="84">
        <v>1</v>
      </c>
      <c r="Y711" s="84"/>
      <c r="Z711" s="132" t="str">
        <f>VLOOKUP(A711,DB_CAL_Q1_Q4!$A$4:$P$1328,13)</f>
        <v>Ninguna</v>
      </c>
      <c r="AA711" s="133" t="str">
        <f>VLOOKUP(A711,DB_ACS_Q1_Q4!$A$4:$AD$1328,13)</f>
        <v>Electricidad</v>
      </c>
      <c r="AB711" s="134" t="str">
        <f>VLOOKUP(A711,DB_REF_Q1_Q4!$A$4:$AD$1328,13)</f>
        <v>Bomba de calor aire</v>
      </c>
      <c r="AC711" s="16"/>
      <c r="AD711" s="27"/>
      <c r="AE711" s="27"/>
      <c r="AF711" s="27"/>
      <c r="AG711" s="27"/>
      <c r="AH711" s="27"/>
      <c r="AI711" s="55">
        <v>1</v>
      </c>
    </row>
    <row r="712" spans="1:35" ht="12" customHeight="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83">
        <v>1</v>
      </c>
      <c r="N712" s="84">
        <v>1</v>
      </c>
      <c r="O712" s="84">
        <v>1</v>
      </c>
      <c r="P712" s="84">
        <v>1</v>
      </c>
      <c r="Q712" s="84">
        <v>1</v>
      </c>
      <c r="R712" s="84">
        <v>1</v>
      </c>
      <c r="S712" s="84">
        <v>1</v>
      </c>
      <c r="T712" s="84">
        <v>1</v>
      </c>
      <c r="U712" s="84">
        <v>1</v>
      </c>
      <c r="V712" s="84">
        <v>1</v>
      </c>
      <c r="W712" s="84">
        <v>1</v>
      </c>
      <c r="X712" s="84">
        <v>1</v>
      </c>
      <c r="Y712" s="84">
        <v>1</v>
      </c>
      <c r="Z712" s="132" t="str">
        <f>VLOOKUP(A712,DB_CAL_Q1_Q4!$A$4:$P$1328,13)</f>
        <v>Gas Natural</v>
      </c>
      <c r="AA712" s="133" t="str">
        <f>VLOOKUP(A712,DB_ACS_Q1_Q4!$A$4:$AD$1328,13)</f>
        <v>Gas Natural</v>
      </c>
      <c r="AB712" s="134" t="str">
        <f>VLOOKUP(A712,DB_REF_Q1_Q4!$A$4:$AD$1328,13)</f>
        <v>Ninguno</v>
      </c>
      <c r="AC712" s="16"/>
      <c r="AD712" s="27"/>
      <c r="AE712" s="27"/>
      <c r="AF712" s="27"/>
      <c r="AG712" s="27"/>
      <c r="AH712" s="27"/>
      <c r="AI712" s="55">
        <v>1</v>
      </c>
    </row>
    <row r="713" spans="1:35" ht="12" customHeight="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83"/>
      <c r="N713" s="84">
        <v>1</v>
      </c>
      <c r="O713" s="84">
        <v>1</v>
      </c>
      <c r="P713" s="84">
        <v>1</v>
      </c>
      <c r="Q713" s="84">
        <v>1</v>
      </c>
      <c r="R713" s="84">
        <v>1</v>
      </c>
      <c r="S713" s="84"/>
      <c r="T713" s="84">
        <v>1</v>
      </c>
      <c r="U713" s="84">
        <v>1</v>
      </c>
      <c r="V713" s="84"/>
      <c r="W713" s="84">
        <v>1</v>
      </c>
      <c r="X713" s="84"/>
      <c r="Y713" s="84">
        <v>1</v>
      </c>
      <c r="Z713" s="132" t="str">
        <f>VLOOKUP(A713,DB_CAL_Q1_Q4!$A$4:$P$1328,13)</f>
        <v>Electricidad</v>
      </c>
      <c r="AA713" s="133" t="str">
        <f>VLOOKUP(A713,DB_ACS_Q1_Q4!$A$4:$AD$1328,13)</f>
        <v>GLP</v>
      </c>
      <c r="AB713" s="134" t="str">
        <f>VLOOKUP(A713,DB_REF_Q1_Q4!$A$4:$AD$1328,13)</f>
        <v>AC Eléctrico</v>
      </c>
      <c r="AC713" s="16">
        <v>1</v>
      </c>
      <c r="AD713" s="27"/>
      <c r="AE713" s="27"/>
      <c r="AF713" s="27"/>
      <c r="AG713" s="27"/>
      <c r="AH713" s="27"/>
      <c r="AI713" s="55"/>
    </row>
    <row r="714" spans="1:35" ht="12" customHeight="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83">
        <v>1</v>
      </c>
      <c r="N714" s="84">
        <v>1</v>
      </c>
      <c r="O714" s="84">
        <v>1</v>
      </c>
      <c r="P714" s="84">
        <v>1</v>
      </c>
      <c r="Q714" s="84">
        <v>1</v>
      </c>
      <c r="R714" s="84">
        <v>1</v>
      </c>
      <c r="S714" s="84">
        <v>1</v>
      </c>
      <c r="T714" s="84">
        <v>1</v>
      </c>
      <c r="U714" s="84">
        <v>1</v>
      </c>
      <c r="V714" s="84">
        <v>1</v>
      </c>
      <c r="W714" s="84">
        <v>1</v>
      </c>
      <c r="X714" s="84">
        <v>1</v>
      </c>
      <c r="Y714" s="84">
        <v>1</v>
      </c>
      <c r="Z714" s="132" t="str">
        <f>VLOOKUP(A714,DB_CAL_Q1_Q4!$A$4:$P$1328,13)</f>
        <v>Ninguna</v>
      </c>
      <c r="AA714" s="133" t="str">
        <f>VLOOKUP(A714,DB_ACS_Q1_Q4!$A$4:$AD$1328,13)</f>
        <v>Electricidad</v>
      </c>
      <c r="AB714" s="134" t="str">
        <f>VLOOKUP(A714,DB_REF_Q1_Q4!$A$4:$AD$1328,13)</f>
        <v>Ninguno</v>
      </c>
      <c r="AC714" s="16">
        <v>1</v>
      </c>
      <c r="AD714" s="27"/>
      <c r="AE714" s="27"/>
      <c r="AF714" s="27"/>
      <c r="AG714" s="27"/>
      <c r="AH714" s="27"/>
      <c r="AI714" s="55"/>
    </row>
    <row r="715" spans="1:35" ht="12" customHeight="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83"/>
      <c r="N715" s="84">
        <v>1</v>
      </c>
      <c r="O715" s="84">
        <v>1</v>
      </c>
      <c r="P715" s="84">
        <v>1</v>
      </c>
      <c r="Q715" s="84">
        <v>1</v>
      </c>
      <c r="R715" s="84">
        <v>1</v>
      </c>
      <c r="S715" s="84">
        <v>1</v>
      </c>
      <c r="T715" s="84">
        <v>1</v>
      </c>
      <c r="U715" s="84">
        <v>1</v>
      </c>
      <c r="V715" s="84">
        <v>1</v>
      </c>
      <c r="W715" s="84">
        <v>1</v>
      </c>
      <c r="X715" s="84"/>
      <c r="Y715" s="84">
        <v>1</v>
      </c>
      <c r="Z715" s="132" t="str">
        <f>VLOOKUP(A715,DB_CAL_Q1_Q4!$A$4:$P$1328,13)</f>
        <v>Ninguna</v>
      </c>
      <c r="AA715" s="133" t="str">
        <f>VLOOKUP(A715,DB_ACS_Q1_Q4!$A$4:$AD$1328,13)</f>
        <v>Electricidad</v>
      </c>
      <c r="AB715" s="134" t="str">
        <f>VLOOKUP(A715,DB_REF_Q1_Q4!$A$4:$AD$1328,13)</f>
        <v>AC Eléctrico</v>
      </c>
      <c r="AC715" s="16"/>
      <c r="AD715" s="27"/>
      <c r="AE715" s="27"/>
      <c r="AF715" s="27"/>
      <c r="AG715" s="27"/>
      <c r="AH715" s="27"/>
      <c r="AI715" s="55">
        <v>1</v>
      </c>
    </row>
    <row r="716" spans="1:35" ht="12" customHeight="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83">
        <v>1</v>
      </c>
      <c r="N716" s="84">
        <v>1</v>
      </c>
      <c r="O716" s="84">
        <v>1</v>
      </c>
      <c r="P716" s="84">
        <v>1</v>
      </c>
      <c r="Q716" s="84">
        <v>1</v>
      </c>
      <c r="R716" s="84">
        <v>1</v>
      </c>
      <c r="S716" s="84">
        <v>1</v>
      </c>
      <c r="T716" s="84">
        <v>1</v>
      </c>
      <c r="U716" s="84">
        <v>1</v>
      </c>
      <c r="V716" s="84">
        <v>1</v>
      </c>
      <c r="W716" s="84">
        <v>1</v>
      </c>
      <c r="X716" s="84"/>
      <c r="Y716" s="84">
        <v>1</v>
      </c>
      <c r="Z716" s="132" t="str">
        <f>VLOOKUP(A716,DB_CAL_Q1_Q4!$A$4:$P$1328,13)</f>
        <v>Gasóleo</v>
      </c>
      <c r="AA716" s="133" t="str">
        <f>VLOOKUP(A716,DB_ACS_Q1_Q4!$A$4:$AD$1328,13)</f>
        <v>Gasóleo</v>
      </c>
      <c r="AB716" s="134" t="str">
        <f>VLOOKUP(A716,DB_REF_Q1_Q4!$A$4:$AD$1328,13)</f>
        <v>Ninguno</v>
      </c>
      <c r="AC716" s="16">
        <v>1</v>
      </c>
      <c r="AD716" s="27"/>
      <c r="AE716" s="27"/>
      <c r="AF716" s="27"/>
      <c r="AG716" s="27"/>
      <c r="AH716" s="27"/>
      <c r="AI716" s="55"/>
    </row>
    <row r="717" spans="1:35" ht="12" customHeight="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83">
        <v>1</v>
      </c>
      <c r="N717" s="84">
        <v>1</v>
      </c>
      <c r="O717" s="84">
        <v>1</v>
      </c>
      <c r="P717" s="84">
        <v>1</v>
      </c>
      <c r="Q717" s="84">
        <v>1</v>
      </c>
      <c r="R717" s="84">
        <v>1</v>
      </c>
      <c r="S717" s="84">
        <v>1</v>
      </c>
      <c r="T717" s="84">
        <v>1</v>
      </c>
      <c r="U717" s="84">
        <v>1</v>
      </c>
      <c r="V717" s="84">
        <v>1</v>
      </c>
      <c r="W717" s="84">
        <v>1</v>
      </c>
      <c r="X717" s="84">
        <v>1</v>
      </c>
      <c r="Y717" s="84">
        <v>1</v>
      </c>
      <c r="Z717" s="132" t="str">
        <f>VLOOKUP(A717,DB_CAL_Q1_Q4!$A$4:$P$1328,13)</f>
        <v>Gas Natural</v>
      </c>
      <c r="AA717" s="133" t="str">
        <f>VLOOKUP(A717,DB_ACS_Q1_Q4!$A$4:$AD$1328,13)</f>
        <v>Gas Natural</v>
      </c>
      <c r="AB717" s="134" t="str">
        <f>VLOOKUP(A717,DB_REF_Q1_Q4!$A$4:$AD$1328,13)</f>
        <v>AC Eléctrico</v>
      </c>
      <c r="AC717" s="16"/>
      <c r="AD717" s="27"/>
      <c r="AE717" s="27"/>
      <c r="AF717" s="27"/>
      <c r="AG717" s="27"/>
      <c r="AH717" s="27">
        <v>1</v>
      </c>
      <c r="AI717" s="55"/>
    </row>
    <row r="718" spans="1:35" ht="12" customHeight="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83">
        <v>1</v>
      </c>
      <c r="N718" s="84">
        <v>1</v>
      </c>
      <c r="O718" s="84">
        <v>1</v>
      </c>
      <c r="P718" s="84">
        <v>1</v>
      </c>
      <c r="Q718" s="84">
        <v>1</v>
      </c>
      <c r="R718" s="84">
        <v>1</v>
      </c>
      <c r="S718" s="84">
        <v>1</v>
      </c>
      <c r="T718" s="84"/>
      <c r="U718" s="84"/>
      <c r="V718" s="84"/>
      <c r="W718" s="84">
        <v>1</v>
      </c>
      <c r="X718" s="84">
        <v>1</v>
      </c>
      <c r="Y718" s="84"/>
      <c r="Z718" s="132" t="str">
        <f>VLOOKUP(A718,DB_CAL_Q1_Q4!$A$4:$P$1328,13)</f>
        <v>Ninguna</v>
      </c>
      <c r="AA718" s="133" t="str">
        <f>VLOOKUP(A718,DB_ACS_Q1_Q4!$A$4:$AD$1328,13)</f>
        <v>Electricidad</v>
      </c>
      <c r="AB718" s="134" t="str">
        <f>VLOOKUP(A718,DB_REF_Q1_Q4!$A$4:$AD$1328,13)</f>
        <v>Ninguno</v>
      </c>
      <c r="AC718" s="16"/>
      <c r="AD718" s="27"/>
      <c r="AE718" s="27"/>
      <c r="AF718" s="27"/>
      <c r="AG718" s="27"/>
      <c r="AH718" s="27"/>
      <c r="AI718" s="55">
        <v>1</v>
      </c>
    </row>
    <row r="719" spans="1:35" ht="12" customHeight="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83">
        <v>1</v>
      </c>
      <c r="N719" s="84">
        <v>1</v>
      </c>
      <c r="O719" s="84">
        <v>1</v>
      </c>
      <c r="P719" s="84">
        <v>1</v>
      </c>
      <c r="Q719" s="84">
        <v>1</v>
      </c>
      <c r="R719" s="84">
        <v>1</v>
      </c>
      <c r="S719" s="84"/>
      <c r="T719" s="84">
        <v>1</v>
      </c>
      <c r="U719" s="84">
        <v>1</v>
      </c>
      <c r="V719" s="84">
        <v>1</v>
      </c>
      <c r="W719" s="84">
        <v>1</v>
      </c>
      <c r="X719" s="84">
        <v>1</v>
      </c>
      <c r="Y719" s="84"/>
      <c r="Z719" s="132" t="str">
        <f>VLOOKUP(A719,DB_CAL_Q1_Q4!$A$4:$P$1328,13)</f>
        <v>Electricidad</v>
      </c>
      <c r="AA719" s="133" t="str">
        <f>VLOOKUP(A719,DB_ACS_Q1_Q4!$A$4:$AD$1328,13)</f>
        <v>GLP</v>
      </c>
      <c r="AB719" s="134" t="str">
        <f>VLOOKUP(A719,DB_REF_Q1_Q4!$A$4:$AD$1328,13)</f>
        <v>AC Eléctrico</v>
      </c>
      <c r="AC719" s="16">
        <v>1</v>
      </c>
      <c r="AD719" s="27"/>
      <c r="AE719" s="27"/>
      <c r="AF719" s="27"/>
      <c r="AG719" s="27"/>
      <c r="AH719" s="27"/>
      <c r="AI719" s="55"/>
    </row>
    <row r="720" spans="1:35" ht="12" customHeight="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83">
        <v>1</v>
      </c>
      <c r="N720" s="84">
        <v>1</v>
      </c>
      <c r="O720" s="84">
        <v>1</v>
      </c>
      <c r="P720" s="84">
        <v>1</v>
      </c>
      <c r="Q720" s="84">
        <v>1</v>
      </c>
      <c r="R720" s="84">
        <v>1</v>
      </c>
      <c r="S720" s="84">
        <v>1</v>
      </c>
      <c r="T720" s="84">
        <v>1</v>
      </c>
      <c r="U720" s="84">
        <v>1</v>
      </c>
      <c r="V720" s="84">
        <v>1</v>
      </c>
      <c r="W720" s="84">
        <v>1</v>
      </c>
      <c r="X720" s="84">
        <v>1</v>
      </c>
      <c r="Y720" s="84">
        <v>1</v>
      </c>
      <c r="Z720" s="132" t="str">
        <f>VLOOKUP(A720,DB_CAL_Q1_Q4!$A$4:$P$1328,13)</f>
        <v>Electricidad</v>
      </c>
      <c r="AA720" s="133" t="str">
        <f>VLOOKUP(A720,DB_ACS_Q1_Q4!$A$4:$AD$1328,13)</f>
        <v>GLP</v>
      </c>
      <c r="AB720" s="134" t="str">
        <f>VLOOKUP(A720,DB_REF_Q1_Q4!$A$4:$AD$1328,13)</f>
        <v>AC Eléctrico</v>
      </c>
      <c r="AC720" s="16"/>
      <c r="AD720" s="27"/>
      <c r="AE720" s="27"/>
      <c r="AF720" s="27"/>
      <c r="AG720" s="27"/>
      <c r="AH720" s="27"/>
      <c r="AI720" s="55">
        <v>1</v>
      </c>
    </row>
    <row r="721" spans="1:35" ht="12" customHeight="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83">
        <v>1</v>
      </c>
      <c r="N721" s="84">
        <v>1</v>
      </c>
      <c r="O721" s="84">
        <v>1</v>
      </c>
      <c r="P721" s="84">
        <v>1</v>
      </c>
      <c r="Q721" s="84">
        <v>1</v>
      </c>
      <c r="R721" s="84">
        <v>1</v>
      </c>
      <c r="S721" s="84">
        <v>1</v>
      </c>
      <c r="T721" s="84">
        <v>1</v>
      </c>
      <c r="U721" s="84">
        <v>1</v>
      </c>
      <c r="V721" s="84">
        <v>1</v>
      </c>
      <c r="W721" s="84">
        <v>1</v>
      </c>
      <c r="X721" s="84">
        <v>1</v>
      </c>
      <c r="Y721" s="84">
        <v>1</v>
      </c>
      <c r="Z721" s="132" t="str">
        <f>VLOOKUP(A721,DB_CAL_Q1_Q4!$A$4:$P$1328,13)</f>
        <v>Gas Natural</v>
      </c>
      <c r="AA721" s="133" t="str">
        <f>VLOOKUP(A721,DB_ACS_Q1_Q4!$A$4:$AD$1328,13)</f>
        <v>Gas Natural</v>
      </c>
      <c r="AB721" s="134" t="str">
        <f>VLOOKUP(A721,DB_REF_Q1_Q4!$A$4:$AD$1328,13)</f>
        <v>Ninguno</v>
      </c>
      <c r="AC721" s="16"/>
      <c r="AD721" s="27"/>
      <c r="AE721" s="27"/>
      <c r="AF721" s="27"/>
      <c r="AG721" s="27"/>
      <c r="AH721" s="27"/>
      <c r="AI721" s="55">
        <v>1</v>
      </c>
    </row>
    <row r="722" spans="1:35" ht="12" customHeight="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83">
        <v>1</v>
      </c>
      <c r="N722" s="84">
        <v>1</v>
      </c>
      <c r="O722" s="84">
        <v>1</v>
      </c>
      <c r="P722" s="84">
        <v>1</v>
      </c>
      <c r="Q722" s="84">
        <v>1</v>
      </c>
      <c r="R722" s="84">
        <v>1</v>
      </c>
      <c r="S722" s="84"/>
      <c r="T722" s="84">
        <v>1</v>
      </c>
      <c r="U722" s="84">
        <v>1</v>
      </c>
      <c r="V722" s="84">
        <v>1</v>
      </c>
      <c r="W722" s="84">
        <v>1</v>
      </c>
      <c r="X722" s="84">
        <v>1</v>
      </c>
      <c r="Y722" s="84">
        <v>1</v>
      </c>
      <c r="Z722" s="132" t="str">
        <f>VLOOKUP(A722,DB_CAL_Q1_Q4!$A$4:$P$1328,13)</f>
        <v>Gas Natural</v>
      </c>
      <c r="AA722" s="133" t="str">
        <f>VLOOKUP(A722,DB_ACS_Q1_Q4!$A$4:$AD$1328,13)</f>
        <v>Gas Natural</v>
      </c>
      <c r="AB722" s="134" t="str">
        <f>VLOOKUP(A722,DB_REF_Q1_Q4!$A$4:$AD$1328,13)</f>
        <v>AC Eléctrico</v>
      </c>
      <c r="AC722" s="16"/>
      <c r="AD722" s="27"/>
      <c r="AE722" s="27"/>
      <c r="AF722" s="27"/>
      <c r="AG722" s="27"/>
      <c r="AH722" s="27"/>
      <c r="AI722" s="55">
        <v>1</v>
      </c>
    </row>
    <row r="723" spans="1:35" ht="12" customHeight="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83">
        <v>1</v>
      </c>
      <c r="N723" s="84">
        <v>1</v>
      </c>
      <c r="O723" s="84">
        <v>1</v>
      </c>
      <c r="P723" s="84">
        <v>1</v>
      </c>
      <c r="Q723" s="84">
        <v>1</v>
      </c>
      <c r="R723" s="84">
        <v>1</v>
      </c>
      <c r="S723" s="84">
        <v>1</v>
      </c>
      <c r="T723" s="84">
        <v>1</v>
      </c>
      <c r="U723" s="84">
        <v>1</v>
      </c>
      <c r="V723" s="84">
        <v>1</v>
      </c>
      <c r="W723" s="84">
        <v>1</v>
      </c>
      <c r="X723" s="84">
        <v>1</v>
      </c>
      <c r="Y723" s="84">
        <v>1</v>
      </c>
      <c r="Z723" s="132" t="str">
        <f>VLOOKUP(A723,DB_CAL_Q1_Q4!$A$4:$P$1328,13)</f>
        <v>Gas Natural</v>
      </c>
      <c r="AA723" s="133" t="str">
        <f>VLOOKUP(A723,DB_ACS_Q1_Q4!$A$4:$AD$1328,13)</f>
        <v>Gas Natural</v>
      </c>
      <c r="AB723" s="134" t="str">
        <f>VLOOKUP(A723,DB_REF_Q1_Q4!$A$4:$AD$1328,13)</f>
        <v>AC Eléctrico</v>
      </c>
      <c r="AC723" s="16"/>
      <c r="AD723" s="27"/>
      <c r="AE723" s="27"/>
      <c r="AF723" s="27"/>
      <c r="AG723" s="27"/>
      <c r="AH723" s="27"/>
      <c r="AI723" s="55">
        <v>1</v>
      </c>
    </row>
    <row r="724" spans="1:35" ht="12" customHeight="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83">
        <v>1</v>
      </c>
      <c r="N724" s="84"/>
      <c r="O724" s="84"/>
      <c r="P724" s="84">
        <v>1</v>
      </c>
      <c r="Q724" s="84">
        <v>1</v>
      </c>
      <c r="R724" s="84">
        <v>1</v>
      </c>
      <c r="S724" s="84"/>
      <c r="T724" s="84">
        <v>1</v>
      </c>
      <c r="U724" s="84"/>
      <c r="V724" s="84">
        <v>1</v>
      </c>
      <c r="W724" s="84">
        <v>1</v>
      </c>
      <c r="X724" s="84">
        <v>1</v>
      </c>
      <c r="Y724" s="84">
        <v>1</v>
      </c>
      <c r="Z724" s="132" t="str">
        <f>VLOOKUP(A724,DB_CAL_Q1_Q4!$A$4:$P$1328,13)</f>
        <v>Electricidad</v>
      </c>
      <c r="AA724" s="133" t="str">
        <f>VLOOKUP(A724,DB_ACS_Q1_Q4!$A$4:$AD$1328,13)</f>
        <v>Gas Natural</v>
      </c>
      <c r="AB724" s="134" t="str">
        <f>VLOOKUP(A724,DB_REF_Q1_Q4!$A$4:$AD$1328,13)</f>
        <v>Bomba de calor aire</v>
      </c>
      <c r="AC724" s="16"/>
      <c r="AD724" s="27"/>
      <c r="AE724" s="27"/>
      <c r="AF724" s="27"/>
      <c r="AG724" s="27"/>
      <c r="AH724" s="27"/>
      <c r="AI724" s="55">
        <v>1</v>
      </c>
    </row>
    <row r="725" spans="1:35" ht="12" customHeight="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83">
        <v>1</v>
      </c>
      <c r="N725" s="84">
        <v>1</v>
      </c>
      <c r="O725" s="84">
        <v>1</v>
      </c>
      <c r="P725" s="84">
        <v>1</v>
      </c>
      <c r="Q725" s="84">
        <v>1</v>
      </c>
      <c r="R725" s="84">
        <v>1</v>
      </c>
      <c r="S725" s="84">
        <v>1</v>
      </c>
      <c r="T725" s="84">
        <v>1</v>
      </c>
      <c r="U725" s="84">
        <v>1</v>
      </c>
      <c r="V725" s="84">
        <v>1</v>
      </c>
      <c r="W725" s="84">
        <v>1</v>
      </c>
      <c r="X725" s="84">
        <v>1</v>
      </c>
      <c r="Y725" s="84">
        <v>1</v>
      </c>
      <c r="Z725" s="132" t="str">
        <f>VLOOKUP(A725,DB_CAL_Q1_Q4!$A$4:$P$1328,13)</f>
        <v>Gas Natural</v>
      </c>
      <c r="AA725" s="133" t="str">
        <f>VLOOKUP(A725,DB_ACS_Q1_Q4!$A$4:$AD$1328,13)</f>
        <v>Gas Natural</v>
      </c>
      <c r="AB725" s="134" t="str">
        <f>VLOOKUP(A725,DB_REF_Q1_Q4!$A$4:$AD$1328,13)</f>
        <v>AC Eléctrico</v>
      </c>
      <c r="AC725" s="16"/>
      <c r="AD725" s="27"/>
      <c r="AE725" s="27"/>
      <c r="AF725" s="27"/>
      <c r="AG725" s="27"/>
      <c r="AH725" s="27">
        <v>1</v>
      </c>
      <c r="AI725" s="55"/>
    </row>
    <row r="726" spans="1:35" ht="12" customHeight="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83">
        <v>1</v>
      </c>
      <c r="N726" s="84">
        <v>1</v>
      </c>
      <c r="O726" s="84">
        <v>1</v>
      </c>
      <c r="P726" s="84">
        <v>1</v>
      </c>
      <c r="Q726" s="84">
        <v>1</v>
      </c>
      <c r="R726" s="84">
        <v>1</v>
      </c>
      <c r="S726" s="84">
        <v>1</v>
      </c>
      <c r="T726" s="84">
        <v>1</v>
      </c>
      <c r="U726" s="84">
        <v>1</v>
      </c>
      <c r="V726" s="84">
        <v>1</v>
      </c>
      <c r="W726" s="84">
        <v>1</v>
      </c>
      <c r="X726" s="84">
        <v>1</v>
      </c>
      <c r="Y726" s="84">
        <v>1</v>
      </c>
      <c r="Z726" s="132" t="str">
        <f>VLOOKUP(A726,DB_CAL_Q1_Q4!$A$4:$P$1328,13)</f>
        <v>Electricidad</v>
      </c>
      <c r="AA726" s="133" t="str">
        <f>VLOOKUP(A726,DB_ACS_Q1_Q4!$A$4:$AD$1328,13)</f>
        <v>Gas Natural</v>
      </c>
      <c r="AB726" s="134" t="str">
        <f>VLOOKUP(A726,DB_REF_Q1_Q4!$A$4:$AD$1328,13)</f>
        <v>AC Eléctrico</v>
      </c>
      <c r="AC726" s="16"/>
      <c r="AD726" s="27"/>
      <c r="AE726" s="27"/>
      <c r="AF726" s="27"/>
      <c r="AG726" s="27"/>
      <c r="AH726" s="27"/>
      <c r="AI726" s="55">
        <v>1</v>
      </c>
    </row>
    <row r="727" spans="1:35" ht="12" customHeight="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83">
        <v>1</v>
      </c>
      <c r="N727" s="84">
        <v>1</v>
      </c>
      <c r="O727" s="84">
        <v>1</v>
      </c>
      <c r="P727" s="84">
        <v>1</v>
      </c>
      <c r="Q727" s="84">
        <v>1</v>
      </c>
      <c r="R727" s="84">
        <v>1</v>
      </c>
      <c r="S727" s="84"/>
      <c r="T727" s="84">
        <v>1</v>
      </c>
      <c r="U727" s="84">
        <v>1</v>
      </c>
      <c r="V727" s="84">
        <v>1</v>
      </c>
      <c r="W727" s="84">
        <v>1</v>
      </c>
      <c r="X727" s="84">
        <v>1</v>
      </c>
      <c r="Y727" s="84">
        <v>1</v>
      </c>
      <c r="Z727" s="132" t="str">
        <f>VLOOKUP(A727,DB_CAL_Q1_Q4!$A$4:$P$1328,13)</f>
        <v>GLP</v>
      </c>
      <c r="AA727" s="133" t="str">
        <f>VLOOKUP(A727,DB_ACS_Q1_Q4!$A$4:$AD$1328,13)</f>
        <v>GLP</v>
      </c>
      <c r="AB727" s="134" t="str">
        <f>VLOOKUP(A727,DB_REF_Q1_Q4!$A$4:$AD$1328,13)</f>
        <v>Ninguno</v>
      </c>
      <c r="AC727" s="16">
        <v>1</v>
      </c>
      <c r="AD727" s="27"/>
      <c r="AE727" s="27"/>
      <c r="AF727" s="27"/>
      <c r="AG727" s="27"/>
      <c r="AH727" s="27"/>
      <c r="AI727" s="55"/>
    </row>
    <row r="728" spans="1:35" ht="12" customHeight="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83">
        <v>1</v>
      </c>
      <c r="N728" s="84">
        <v>1</v>
      </c>
      <c r="O728" s="84">
        <v>1</v>
      </c>
      <c r="P728" s="84">
        <v>1</v>
      </c>
      <c r="Q728" s="84">
        <v>1</v>
      </c>
      <c r="R728" s="84">
        <v>1</v>
      </c>
      <c r="S728" s="84"/>
      <c r="T728" s="84">
        <v>1</v>
      </c>
      <c r="U728" s="84">
        <v>1</v>
      </c>
      <c r="V728" s="84">
        <v>1</v>
      </c>
      <c r="W728" s="84">
        <v>1</v>
      </c>
      <c r="X728" s="84">
        <v>1</v>
      </c>
      <c r="Y728" s="84">
        <v>1</v>
      </c>
      <c r="Z728" s="132" t="str">
        <f>VLOOKUP(A728,DB_CAL_Q1_Q4!$A$4:$P$1328,13)</f>
        <v>Gas Natural</v>
      </c>
      <c r="AA728" s="133" t="str">
        <f>VLOOKUP(A728,DB_ACS_Q1_Q4!$A$4:$AD$1328,13)</f>
        <v>Gas Natural</v>
      </c>
      <c r="AB728" s="134" t="str">
        <f>VLOOKUP(A728,DB_REF_Q1_Q4!$A$4:$AD$1328,13)</f>
        <v>AC Eléctrico</v>
      </c>
      <c r="AC728" s="16">
        <v>1</v>
      </c>
      <c r="AD728" s="27"/>
      <c r="AE728" s="27"/>
      <c r="AF728" s="27"/>
      <c r="AG728" s="27"/>
      <c r="AH728" s="27"/>
      <c r="AI728" s="55"/>
    </row>
    <row r="729" spans="1:35" ht="12" customHeight="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83"/>
      <c r="N729" s="84"/>
      <c r="O729" s="84"/>
      <c r="P729" s="84">
        <v>1</v>
      </c>
      <c r="Q729" s="84"/>
      <c r="R729" s="84"/>
      <c r="S729" s="84"/>
      <c r="T729" s="84"/>
      <c r="U729" s="84"/>
      <c r="V729" s="84"/>
      <c r="W729" s="84"/>
      <c r="X729" s="84"/>
      <c r="Y729" s="84"/>
      <c r="Z729" s="132" t="str">
        <f>VLOOKUP(A729,DB_CAL_Q1_Q4!$A$4:$P$1328,13)</f>
        <v>GLP</v>
      </c>
      <c r="AA729" s="133" t="str">
        <f>VLOOKUP(A729,DB_ACS_Q1_Q4!$A$4:$AD$1328,13)</f>
        <v>GLP</v>
      </c>
      <c r="AB729" s="134" t="str">
        <f>VLOOKUP(A729,DB_REF_Q1_Q4!$A$4:$AD$1328,13)</f>
        <v>Ninguno</v>
      </c>
      <c r="AC729" s="16"/>
      <c r="AD729" s="27"/>
      <c r="AE729" s="27"/>
      <c r="AF729" s="27"/>
      <c r="AG729" s="27"/>
      <c r="AH729" s="27"/>
      <c r="AI729" s="55">
        <v>1</v>
      </c>
    </row>
    <row r="730" spans="1:35" ht="12" customHeight="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83">
        <v>1</v>
      </c>
      <c r="N730" s="84">
        <v>1</v>
      </c>
      <c r="O730" s="84">
        <v>1</v>
      </c>
      <c r="P730" s="84">
        <v>1</v>
      </c>
      <c r="Q730" s="84">
        <v>1</v>
      </c>
      <c r="R730" s="84">
        <v>1</v>
      </c>
      <c r="S730" s="84">
        <v>1</v>
      </c>
      <c r="T730" s="84">
        <v>1</v>
      </c>
      <c r="U730" s="84">
        <v>1</v>
      </c>
      <c r="V730" s="84">
        <v>1</v>
      </c>
      <c r="W730" s="84">
        <v>1</v>
      </c>
      <c r="X730" s="84">
        <v>1</v>
      </c>
      <c r="Y730" s="84"/>
      <c r="Z730" s="132" t="str">
        <f>VLOOKUP(A730,DB_CAL_Q1_Q4!$A$4:$P$1328,13)</f>
        <v>Electricidad</v>
      </c>
      <c r="AA730" s="133" t="str">
        <f>VLOOKUP(A730,DB_ACS_Q1_Q4!$A$4:$AD$1328,13)</f>
        <v>Electricidad</v>
      </c>
      <c r="AB730" s="134" t="str">
        <f>VLOOKUP(A730,DB_REF_Q1_Q4!$A$4:$AD$1328,13)</f>
        <v>AC Eléctrico</v>
      </c>
      <c r="AC730" s="16">
        <v>1</v>
      </c>
      <c r="AD730" s="27"/>
      <c r="AE730" s="27"/>
      <c r="AF730" s="27"/>
      <c r="AG730" s="27"/>
      <c r="AH730" s="27"/>
      <c r="AI730" s="55"/>
    </row>
    <row r="731" spans="1:35" ht="12" customHeight="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83">
        <v>1</v>
      </c>
      <c r="N731" s="84">
        <v>1</v>
      </c>
      <c r="O731" s="84">
        <v>1</v>
      </c>
      <c r="P731" s="84">
        <v>1</v>
      </c>
      <c r="Q731" s="84">
        <v>1</v>
      </c>
      <c r="R731" s="84">
        <v>1</v>
      </c>
      <c r="S731" s="84">
        <v>1</v>
      </c>
      <c r="T731" s="84">
        <v>1</v>
      </c>
      <c r="U731" s="84">
        <v>1</v>
      </c>
      <c r="V731" s="84">
        <v>1</v>
      </c>
      <c r="W731" s="84">
        <v>1</v>
      </c>
      <c r="X731" s="84">
        <v>1</v>
      </c>
      <c r="Y731" s="84">
        <v>1</v>
      </c>
      <c r="Z731" s="132" t="str">
        <f>VLOOKUP(A731,DB_CAL_Q1_Q4!$A$4:$P$1328,13)</f>
        <v>Ninguna</v>
      </c>
      <c r="AA731" s="133" t="str">
        <f>VLOOKUP(A731,DB_ACS_Q1_Q4!$A$4:$AD$1328,13)</f>
        <v>Electricidad</v>
      </c>
      <c r="AB731" s="134" t="str">
        <f>VLOOKUP(A731,DB_REF_Q1_Q4!$A$4:$AD$1328,13)</f>
        <v>Bomba de calor aire</v>
      </c>
      <c r="AC731" s="16">
        <v>1</v>
      </c>
      <c r="AD731" s="27"/>
      <c r="AE731" s="27"/>
      <c r="AF731" s="27"/>
      <c r="AG731" s="27"/>
      <c r="AH731" s="27"/>
      <c r="AI731" s="55"/>
    </row>
    <row r="732" spans="1:35" ht="12" customHeight="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83">
        <v>1</v>
      </c>
      <c r="N732" s="84">
        <v>1</v>
      </c>
      <c r="O732" s="84">
        <v>1</v>
      </c>
      <c r="P732" s="84">
        <v>1</v>
      </c>
      <c r="Q732" s="84">
        <v>1</v>
      </c>
      <c r="R732" s="84">
        <v>1</v>
      </c>
      <c r="S732" s="84">
        <v>1</v>
      </c>
      <c r="T732" s="84">
        <v>1</v>
      </c>
      <c r="U732" s="84">
        <v>1</v>
      </c>
      <c r="V732" s="84">
        <v>1</v>
      </c>
      <c r="W732" s="84">
        <v>1</v>
      </c>
      <c r="X732" s="84">
        <v>1</v>
      </c>
      <c r="Y732" s="84"/>
      <c r="Z732" s="132" t="str">
        <f>VLOOKUP(A732,DB_CAL_Q1_Q4!$A$4:$P$1328,13)</f>
        <v>Gas Natural</v>
      </c>
      <c r="AA732" s="133" t="str">
        <f>VLOOKUP(A732,DB_ACS_Q1_Q4!$A$4:$AD$1328,13)</f>
        <v>Gas Natural</v>
      </c>
      <c r="AB732" s="134" t="str">
        <f>VLOOKUP(A732,DB_REF_Q1_Q4!$A$4:$AD$1328,13)</f>
        <v>Ninguno</v>
      </c>
      <c r="AC732" s="16">
        <v>1</v>
      </c>
      <c r="AD732" s="27"/>
      <c r="AE732" s="27"/>
      <c r="AF732" s="27"/>
      <c r="AG732" s="27"/>
      <c r="AH732" s="27"/>
      <c r="AI732" s="55"/>
    </row>
    <row r="733" spans="1:35" ht="12" customHeight="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83">
        <v>1</v>
      </c>
      <c r="N733" s="84">
        <v>1</v>
      </c>
      <c r="O733" s="84">
        <v>1</v>
      </c>
      <c r="P733" s="84">
        <v>1</v>
      </c>
      <c r="Q733" s="84">
        <v>1</v>
      </c>
      <c r="R733" s="84">
        <v>1</v>
      </c>
      <c r="S733" s="84"/>
      <c r="T733" s="84">
        <v>1</v>
      </c>
      <c r="U733" s="84">
        <v>1</v>
      </c>
      <c r="V733" s="84">
        <v>1</v>
      </c>
      <c r="W733" s="84">
        <v>1</v>
      </c>
      <c r="X733" s="84">
        <v>1</v>
      </c>
      <c r="Y733" s="84">
        <v>1</v>
      </c>
      <c r="Z733" s="132" t="str">
        <f>VLOOKUP(A733,DB_CAL_Q1_Q4!$A$4:$P$1328,13)</f>
        <v>Gas Natural</v>
      </c>
      <c r="AA733" s="133" t="str">
        <f>VLOOKUP(A733,DB_ACS_Q1_Q4!$A$4:$AD$1328,13)</f>
        <v>Gas Natural</v>
      </c>
      <c r="AB733" s="134" t="str">
        <f>VLOOKUP(A733,DB_REF_Q1_Q4!$A$4:$AD$1328,13)</f>
        <v>Ninguno</v>
      </c>
      <c r="AC733" s="16"/>
      <c r="AD733" s="27"/>
      <c r="AE733" s="27"/>
      <c r="AF733" s="27"/>
      <c r="AG733" s="27"/>
      <c r="AH733" s="27">
        <v>1</v>
      </c>
      <c r="AI733" s="55"/>
    </row>
    <row r="734" spans="1:35" ht="12" customHeight="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83">
        <v>1</v>
      </c>
      <c r="N734" s="84">
        <v>1</v>
      </c>
      <c r="O734" s="84">
        <v>1</v>
      </c>
      <c r="P734" s="84">
        <v>1</v>
      </c>
      <c r="Q734" s="84">
        <v>1</v>
      </c>
      <c r="R734" s="84">
        <v>1</v>
      </c>
      <c r="S734" s="84">
        <v>1</v>
      </c>
      <c r="T734" s="84">
        <v>1</v>
      </c>
      <c r="U734" s="84">
        <v>1</v>
      </c>
      <c r="V734" s="84">
        <v>1</v>
      </c>
      <c r="W734" s="84">
        <v>1</v>
      </c>
      <c r="X734" s="84">
        <v>1</v>
      </c>
      <c r="Y734" s="84">
        <v>1</v>
      </c>
      <c r="Z734" s="132" t="str">
        <f>VLOOKUP(A734,DB_CAL_Q1_Q4!$A$4:$P$1328,13)</f>
        <v>GLP</v>
      </c>
      <c r="AA734" s="133" t="str">
        <f>VLOOKUP(A734,DB_ACS_Q1_Q4!$A$4:$AD$1328,13)</f>
        <v>GLP</v>
      </c>
      <c r="AB734" s="134" t="str">
        <f>VLOOKUP(A734,DB_REF_Q1_Q4!$A$4:$AD$1328,13)</f>
        <v>AC Eléctrico</v>
      </c>
      <c r="AC734" s="16">
        <v>1</v>
      </c>
      <c r="AD734" s="27"/>
      <c r="AE734" s="27"/>
      <c r="AF734" s="27"/>
      <c r="AG734" s="27"/>
      <c r="AH734" s="27"/>
      <c r="AI734" s="55"/>
    </row>
    <row r="735" spans="1:35" ht="12" customHeight="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83">
        <v>1</v>
      </c>
      <c r="N735" s="84">
        <v>1</v>
      </c>
      <c r="O735" s="84"/>
      <c r="P735" s="84">
        <v>1</v>
      </c>
      <c r="Q735" s="84">
        <v>1</v>
      </c>
      <c r="R735" s="84">
        <v>1</v>
      </c>
      <c r="S735" s="84"/>
      <c r="T735" s="84">
        <v>1</v>
      </c>
      <c r="U735" s="84">
        <v>1</v>
      </c>
      <c r="V735" s="84"/>
      <c r="W735" s="84">
        <v>1</v>
      </c>
      <c r="X735" s="84"/>
      <c r="Y735" s="84"/>
      <c r="Z735" s="132" t="str">
        <f>VLOOKUP(A735,DB_CAL_Q1_Q4!$A$4:$P$1328,13)</f>
        <v>Electricidad</v>
      </c>
      <c r="AA735" s="133" t="str">
        <f>VLOOKUP(A735,DB_ACS_Q1_Q4!$A$4:$AD$1328,13)</f>
        <v>Electricidad</v>
      </c>
      <c r="AB735" s="134" t="str">
        <f>VLOOKUP(A735,DB_REF_Q1_Q4!$A$4:$AD$1328,13)</f>
        <v>AC Eléctrico</v>
      </c>
      <c r="AC735" s="16">
        <v>1</v>
      </c>
      <c r="AD735" s="27"/>
      <c r="AE735" s="27"/>
      <c r="AF735" s="27"/>
      <c r="AG735" s="27"/>
      <c r="AH735" s="27"/>
      <c r="AI735" s="55"/>
    </row>
    <row r="736" spans="1:35" ht="12" customHeight="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83">
        <v>1</v>
      </c>
      <c r="N736" s="84">
        <v>1</v>
      </c>
      <c r="O736" s="84">
        <v>1</v>
      </c>
      <c r="P736" s="84">
        <v>1</v>
      </c>
      <c r="Q736" s="84">
        <v>1</v>
      </c>
      <c r="R736" s="84">
        <v>1</v>
      </c>
      <c r="S736" s="84">
        <v>1</v>
      </c>
      <c r="T736" s="84">
        <v>1</v>
      </c>
      <c r="U736" s="84">
        <v>1</v>
      </c>
      <c r="V736" s="84">
        <v>1</v>
      </c>
      <c r="W736" s="84">
        <v>1</v>
      </c>
      <c r="X736" s="84">
        <v>1</v>
      </c>
      <c r="Y736" s="84">
        <v>1</v>
      </c>
      <c r="Z736" s="132" t="str">
        <f>VLOOKUP(A736,DB_CAL_Q1_Q4!$A$4:$P$1328,13)</f>
        <v>Electricidad</v>
      </c>
      <c r="AA736" s="133" t="str">
        <f>VLOOKUP(A736,DB_ACS_Q1_Q4!$A$4:$AD$1328,13)</f>
        <v>Gas Natural</v>
      </c>
      <c r="AB736" s="134" t="str">
        <f>VLOOKUP(A736,DB_REF_Q1_Q4!$A$4:$AD$1328,13)</f>
        <v>AC Eléctrico</v>
      </c>
      <c r="AC736" s="16">
        <v>1</v>
      </c>
      <c r="AD736" s="27"/>
      <c r="AE736" s="27"/>
      <c r="AF736" s="27"/>
      <c r="AG736" s="27"/>
      <c r="AH736" s="27"/>
      <c r="AI736" s="55"/>
    </row>
    <row r="737" spans="1:35" ht="12" customHeight="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83">
        <v>1</v>
      </c>
      <c r="N737" s="84">
        <v>1</v>
      </c>
      <c r="O737" s="84">
        <v>1</v>
      </c>
      <c r="P737" s="84">
        <v>1</v>
      </c>
      <c r="Q737" s="84">
        <v>1</v>
      </c>
      <c r="R737" s="84"/>
      <c r="S737" s="84">
        <v>1</v>
      </c>
      <c r="T737" s="84">
        <v>1</v>
      </c>
      <c r="U737" s="84">
        <v>1</v>
      </c>
      <c r="V737" s="84">
        <v>1</v>
      </c>
      <c r="W737" s="84">
        <v>1</v>
      </c>
      <c r="X737" s="84">
        <v>1</v>
      </c>
      <c r="Y737" s="84">
        <v>1</v>
      </c>
      <c r="Z737" s="132" t="str">
        <f>VLOOKUP(A737,DB_CAL_Q1_Q4!$A$4:$P$1328,13)</f>
        <v>Ninguna</v>
      </c>
      <c r="AA737" s="133" t="str">
        <f>VLOOKUP(A737,DB_ACS_Q1_Q4!$A$4:$AD$1328,13)</f>
        <v>Electricidad</v>
      </c>
      <c r="AB737" s="134" t="str">
        <f>VLOOKUP(A737,DB_REF_Q1_Q4!$A$4:$AD$1328,13)</f>
        <v>Ninguno</v>
      </c>
      <c r="AC737" s="16"/>
      <c r="AD737" s="27"/>
      <c r="AE737" s="27"/>
      <c r="AF737" s="27"/>
      <c r="AG737" s="27"/>
      <c r="AH737" s="27"/>
      <c r="AI737" s="55">
        <v>1</v>
      </c>
    </row>
    <row r="738" spans="1:35" ht="12" customHeight="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83">
        <v>1</v>
      </c>
      <c r="N738" s="84">
        <v>1</v>
      </c>
      <c r="O738" s="84">
        <v>1</v>
      </c>
      <c r="P738" s="84">
        <v>1</v>
      </c>
      <c r="Q738" s="84">
        <v>1</v>
      </c>
      <c r="R738" s="84">
        <v>1</v>
      </c>
      <c r="S738" s="84">
        <v>1</v>
      </c>
      <c r="T738" s="84">
        <v>1</v>
      </c>
      <c r="U738" s="84">
        <v>1</v>
      </c>
      <c r="V738" s="84">
        <v>1</v>
      </c>
      <c r="W738" s="84">
        <v>1</v>
      </c>
      <c r="X738" s="84">
        <v>1</v>
      </c>
      <c r="Y738" s="84"/>
      <c r="Z738" s="132" t="str">
        <f>VLOOKUP(A738,DB_CAL_Q1_Q4!$A$4:$P$1328,13)</f>
        <v>Electricidad</v>
      </c>
      <c r="AA738" s="133" t="str">
        <f>VLOOKUP(A738,DB_ACS_Q1_Q4!$A$4:$AD$1328,13)</f>
        <v>Electricidad</v>
      </c>
      <c r="AB738" s="134" t="str">
        <f>VLOOKUP(A738,DB_REF_Q1_Q4!$A$4:$AD$1328,13)</f>
        <v>AC Eléctrico</v>
      </c>
      <c r="AC738" s="16"/>
      <c r="AD738" s="27"/>
      <c r="AE738" s="27"/>
      <c r="AF738" s="27"/>
      <c r="AG738" s="27"/>
      <c r="AH738" s="27"/>
      <c r="AI738" s="55">
        <v>1</v>
      </c>
    </row>
    <row r="739" spans="1:35" ht="12" customHeight="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83">
        <v>1</v>
      </c>
      <c r="N739" s="84">
        <v>1</v>
      </c>
      <c r="O739" s="84">
        <v>1</v>
      </c>
      <c r="P739" s="84">
        <v>1</v>
      </c>
      <c r="Q739" s="84">
        <v>1</v>
      </c>
      <c r="R739" s="84">
        <v>1</v>
      </c>
      <c r="S739" s="84">
        <v>1</v>
      </c>
      <c r="T739" s="84"/>
      <c r="U739" s="84">
        <v>1</v>
      </c>
      <c r="V739" s="84">
        <v>1</v>
      </c>
      <c r="W739" s="84">
        <v>1</v>
      </c>
      <c r="X739" s="84">
        <v>1</v>
      </c>
      <c r="Y739" s="84">
        <v>1</v>
      </c>
      <c r="Z739" s="132" t="str">
        <f>VLOOKUP(A739,DB_CAL_Q1_Q4!$A$4:$P$1328,13)</f>
        <v>Otros</v>
      </c>
      <c r="AA739" s="133" t="str">
        <f>VLOOKUP(A739,DB_ACS_Q1_Q4!$A$4:$AD$1328,13)</f>
        <v>Electricidad</v>
      </c>
      <c r="AB739" s="134" t="str">
        <f>VLOOKUP(A739,DB_REF_Q1_Q4!$A$4:$AD$1328,13)</f>
        <v>Bomba de calor aire</v>
      </c>
      <c r="AC739" s="16">
        <v>1</v>
      </c>
      <c r="AD739" s="27"/>
      <c r="AE739" s="27"/>
      <c r="AF739" s="27"/>
      <c r="AG739" s="27"/>
      <c r="AH739" s="27"/>
      <c r="AI739" s="55"/>
    </row>
    <row r="740" spans="1:35" ht="12" customHeight="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83">
        <v>1</v>
      </c>
      <c r="N740" s="84">
        <v>1</v>
      </c>
      <c r="O740" s="84">
        <v>1</v>
      </c>
      <c r="P740" s="84">
        <v>1</v>
      </c>
      <c r="Q740" s="84">
        <v>1</v>
      </c>
      <c r="R740" s="84">
        <v>1</v>
      </c>
      <c r="S740" s="84"/>
      <c r="T740" s="84">
        <v>1</v>
      </c>
      <c r="U740" s="84">
        <v>1</v>
      </c>
      <c r="V740" s="84">
        <v>1</v>
      </c>
      <c r="W740" s="84">
        <v>1</v>
      </c>
      <c r="X740" s="84"/>
      <c r="Y740" s="84">
        <v>1</v>
      </c>
      <c r="Z740" s="132" t="str">
        <f>VLOOKUP(A740,DB_CAL_Q1_Q4!$A$4:$P$1328,13)</f>
        <v>Bomba de calor aire</v>
      </c>
      <c r="AA740" s="133" t="str">
        <f>VLOOKUP(A740,DB_ACS_Q1_Q4!$A$4:$AD$1328,13)</f>
        <v>Electricidad</v>
      </c>
      <c r="AB740" s="134" t="str">
        <f>VLOOKUP(A740,DB_REF_Q1_Q4!$A$4:$AD$1328,13)</f>
        <v>Bomba de calor aire</v>
      </c>
      <c r="AC740" s="16"/>
      <c r="AD740" s="27"/>
      <c r="AE740" s="27"/>
      <c r="AF740" s="27"/>
      <c r="AG740" s="27"/>
      <c r="AH740" s="27">
        <v>1</v>
      </c>
      <c r="AI740" s="55"/>
    </row>
    <row r="741" spans="1:35" ht="12" customHeight="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83">
        <v>1</v>
      </c>
      <c r="N741" s="84">
        <v>1</v>
      </c>
      <c r="O741" s="84">
        <v>1</v>
      </c>
      <c r="P741" s="84">
        <v>1</v>
      </c>
      <c r="Q741" s="84">
        <v>1</v>
      </c>
      <c r="R741" s="84">
        <v>1</v>
      </c>
      <c r="S741" s="84"/>
      <c r="T741" s="84">
        <v>1</v>
      </c>
      <c r="U741" s="84">
        <v>1</v>
      </c>
      <c r="V741" s="84">
        <v>1</v>
      </c>
      <c r="W741" s="84">
        <v>1</v>
      </c>
      <c r="X741" s="84">
        <v>1</v>
      </c>
      <c r="Y741" s="84"/>
      <c r="Z741" s="132" t="str">
        <f>VLOOKUP(A741,DB_CAL_Q1_Q4!$A$4:$P$1328,13)</f>
        <v>Electricidad</v>
      </c>
      <c r="AA741" s="133" t="str">
        <f>VLOOKUP(A741,DB_ACS_Q1_Q4!$A$4:$AD$1328,13)</f>
        <v>GLP</v>
      </c>
      <c r="AB741" s="134" t="str">
        <f>VLOOKUP(A741,DB_REF_Q1_Q4!$A$4:$AD$1328,13)</f>
        <v>Ninguno</v>
      </c>
      <c r="AC741" s="16"/>
      <c r="AD741" s="27"/>
      <c r="AE741" s="27"/>
      <c r="AF741" s="27"/>
      <c r="AG741" s="27"/>
      <c r="AH741" s="27">
        <v>1</v>
      </c>
      <c r="AI741" s="55"/>
    </row>
    <row r="742" spans="1:35" ht="12" customHeight="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83">
        <v>1</v>
      </c>
      <c r="N742" s="84">
        <v>1</v>
      </c>
      <c r="O742" s="84">
        <v>1</v>
      </c>
      <c r="P742" s="84">
        <v>1</v>
      </c>
      <c r="Q742" s="84">
        <v>1</v>
      </c>
      <c r="R742" s="84">
        <v>1</v>
      </c>
      <c r="S742" s="84">
        <v>1</v>
      </c>
      <c r="T742" s="84">
        <v>1</v>
      </c>
      <c r="U742" s="84">
        <v>1</v>
      </c>
      <c r="V742" s="84">
        <v>1</v>
      </c>
      <c r="W742" s="84">
        <v>1</v>
      </c>
      <c r="X742" s="84">
        <v>1</v>
      </c>
      <c r="Y742" s="84"/>
      <c r="Z742" s="132" t="str">
        <f>VLOOKUP(A742,DB_CAL_Q1_Q4!$A$4:$P$1328,13)</f>
        <v>Electricidad</v>
      </c>
      <c r="AA742" s="133" t="str">
        <f>VLOOKUP(A742,DB_ACS_Q1_Q4!$A$4:$AD$1328,13)</f>
        <v>GLP</v>
      </c>
      <c r="AB742" s="134" t="str">
        <f>VLOOKUP(A742,DB_REF_Q1_Q4!$A$4:$AD$1328,13)</f>
        <v>AC Eléctrico</v>
      </c>
      <c r="AC742" s="16">
        <v>1</v>
      </c>
      <c r="AD742" s="27"/>
      <c r="AE742" s="27"/>
      <c r="AF742" s="27"/>
      <c r="AG742" s="27"/>
      <c r="AH742" s="27"/>
      <c r="AI742" s="55"/>
    </row>
    <row r="743" spans="1:35" ht="12" customHeight="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83">
        <v>1</v>
      </c>
      <c r="N743" s="84">
        <v>1</v>
      </c>
      <c r="O743" s="84">
        <v>1</v>
      </c>
      <c r="P743" s="84">
        <v>1</v>
      </c>
      <c r="Q743" s="84">
        <v>1</v>
      </c>
      <c r="R743" s="84"/>
      <c r="S743" s="84"/>
      <c r="T743" s="84">
        <v>1</v>
      </c>
      <c r="U743" s="84">
        <v>1</v>
      </c>
      <c r="V743" s="84">
        <v>1</v>
      </c>
      <c r="W743" s="84">
        <v>1</v>
      </c>
      <c r="X743" s="84">
        <v>1</v>
      </c>
      <c r="Y743" s="84">
        <v>1</v>
      </c>
      <c r="Z743" s="132" t="str">
        <f>VLOOKUP(A743,DB_CAL_Q1_Q4!$A$4:$P$1328,13)</f>
        <v>Gas Natural</v>
      </c>
      <c r="AA743" s="133" t="str">
        <f>VLOOKUP(A743,DB_ACS_Q1_Q4!$A$4:$AD$1328,13)</f>
        <v>Gas Natural</v>
      </c>
      <c r="AB743" s="134" t="str">
        <f>VLOOKUP(A743,DB_REF_Q1_Q4!$A$4:$AD$1328,13)</f>
        <v>Ninguno</v>
      </c>
      <c r="AC743" s="16"/>
      <c r="AD743" s="27"/>
      <c r="AE743" s="27"/>
      <c r="AF743" s="27"/>
      <c r="AG743" s="27"/>
      <c r="AH743" s="27"/>
      <c r="AI743" s="55">
        <v>1</v>
      </c>
    </row>
    <row r="744" spans="1:35" ht="12" customHeight="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83">
        <v>1</v>
      </c>
      <c r="N744" s="84">
        <v>1</v>
      </c>
      <c r="O744" s="84">
        <v>1</v>
      </c>
      <c r="P744" s="84">
        <v>1</v>
      </c>
      <c r="Q744" s="84">
        <v>1</v>
      </c>
      <c r="R744" s="84">
        <v>1</v>
      </c>
      <c r="S744" s="84">
        <v>1</v>
      </c>
      <c r="T744" s="84">
        <v>1</v>
      </c>
      <c r="U744" s="84">
        <v>1</v>
      </c>
      <c r="V744" s="84">
        <v>1</v>
      </c>
      <c r="W744" s="84">
        <v>1</v>
      </c>
      <c r="X744" s="84">
        <v>1</v>
      </c>
      <c r="Y744" s="84">
        <v>1</v>
      </c>
      <c r="Z744" s="132" t="str">
        <f>VLOOKUP(A744,DB_CAL_Q1_Q4!$A$4:$P$1328,13)</f>
        <v>Electricidad</v>
      </c>
      <c r="AA744" s="133" t="str">
        <f>VLOOKUP(A744,DB_ACS_Q1_Q4!$A$4:$AD$1328,13)</f>
        <v>Electricidad</v>
      </c>
      <c r="AB744" s="134" t="str">
        <f>VLOOKUP(A744,DB_REF_Q1_Q4!$A$4:$AD$1328,13)</f>
        <v>AC Eléctrico</v>
      </c>
      <c r="AC744" s="16"/>
      <c r="AD744" s="27"/>
      <c r="AE744" s="27"/>
      <c r="AF744" s="27"/>
      <c r="AG744" s="27"/>
      <c r="AH744" s="27">
        <v>1</v>
      </c>
      <c r="AI744" s="55"/>
    </row>
    <row r="745" spans="1:35" ht="12" customHeight="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83">
        <v>1</v>
      </c>
      <c r="N745" s="84">
        <v>1</v>
      </c>
      <c r="O745" s="84">
        <v>1</v>
      </c>
      <c r="P745" s="84">
        <v>1</v>
      </c>
      <c r="Q745" s="84">
        <v>1</v>
      </c>
      <c r="R745" s="84">
        <v>1</v>
      </c>
      <c r="S745" s="84">
        <v>1</v>
      </c>
      <c r="T745" s="84">
        <v>1</v>
      </c>
      <c r="U745" s="84">
        <v>1</v>
      </c>
      <c r="V745" s="84">
        <v>1</v>
      </c>
      <c r="W745" s="84">
        <v>1</v>
      </c>
      <c r="X745" s="84">
        <v>1</v>
      </c>
      <c r="Y745" s="84"/>
      <c r="Z745" s="132" t="str">
        <f>VLOOKUP(A745,DB_CAL_Q1_Q4!$A$4:$P$1328,13)</f>
        <v>Electricidad</v>
      </c>
      <c r="AA745" s="133" t="str">
        <f>VLOOKUP(A745,DB_ACS_Q1_Q4!$A$4:$AD$1328,13)</f>
        <v>Electricidad</v>
      </c>
      <c r="AB745" s="134" t="str">
        <f>VLOOKUP(A745,DB_REF_Q1_Q4!$A$4:$AD$1328,13)</f>
        <v>AC Eléctrico</v>
      </c>
      <c r="AC745" s="16">
        <v>1</v>
      </c>
      <c r="AD745" s="27"/>
      <c r="AE745" s="27"/>
      <c r="AF745" s="27"/>
      <c r="AG745" s="27"/>
      <c r="AH745" s="27"/>
      <c r="AI745" s="55"/>
    </row>
    <row r="746" spans="1:35" ht="12" customHeight="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83">
        <v>1</v>
      </c>
      <c r="N746" s="84">
        <v>1</v>
      </c>
      <c r="O746" s="84">
        <v>1</v>
      </c>
      <c r="P746" s="84">
        <v>1</v>
      </c>
      <c r="Q746" s="84">
        <v>1</v>
      </c>
      <c r="R746" s="84">
        <v>1</v>
      </c>
      <c r="S746" s="84"/>
      <c r="T746" s="84">
        <v>1</v>
      </c>
      <c r="U746" s="84">
        <v>1</v>
      </c>
      <c r="V746" s="84">
        <v>1</v>
      </c>
      <c r="W746" s="84">
        <v>1</v>
      </c>
      <c r="X746" s="84">
        <v>1</v>
      </c>
      <c r="Y746" s="84">
        <v>1</v>
      </c>
      <c r="Z746" s="132" t="str">
        <f>VLOOKUP(A746,DB_CAL_Q1_Q4!$A$4:$P$1328,13)</f>
        <v>Gas Natural</v>
      </c>
      <c r="AA746" s="133" t="str">
        <f>VLOOKUP(A746,DB_ACS_Q1_Q4!$A$4:$AD$1328,13)</f>
        <v>Gas Natural</v>
      </c>
      <c r="AB746" s="134" t="str">
        <f>VLOOKUP(A746,DB_REF_Q1_Q4!$A$4:$AD$1328,13)</f>
        <v>AC Eléctrico</v>
      </c>
      <c r="AC746" s="16">
        <v>1</v>
      </c>
      <c r="AD746" s="27"/>
      <c r="AE746" s="27"/>
      <c r="AF746" s="27"/>
      <c r="AG746" s="27"/>
      <c r="AH746" s="27"/>
      <c r="AI746" s="55"/>
    </row>
    <row r="747" spans="1:35" ht="12" customHeight="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83">
        <v>1</v>
      </c>
      <c r="N747" s="84">
        <v>1</v>
      </c>
      <c r="O747" s="84">
        <v>1</v>
      </c>
      <c r="P747" s="84">
        <v>1</v>
      </c>
      <c r="Q747" s="84">
        <v>1</v>
      </c>
      <c r="R747" s="84">
        <v>1</v>
      </c>
      <c r="S747" s="84">
        <v>1</v>
      </c>
      <c r="T747" s="84">
        <v>1</v>
      </c>
      <c r="U747" s="84">
        <v>1</v>
      </c>
      <c r="V747" s="84">
        <v>1</v>
      </c>
      <c r="W747" s="84">
        <v>1</v>
      </c>
      <c r="X747" s="84">
        <v>1</v>
      </c>
      <c r="Y747" s="84">
        <v>1</v>
      </c>
      <c r="Z747" s="132" t="str">
        <f>VLOOKUP(A747,DB_CAL_Q1_Q4!$A$4:$P$1328,13)</f>
        <v>Bomba de calor aire</v>
      </c>
      <c r="AA747" s="133" t="str">
        <f>VLOOKUP(A747,DB_ACS_Q1_Q4!$A$4:$AD$1328,13)</f>
        <v>Electricidad</v>
      </c>
      <c r="AB747" s="134" t="str">
        <f>VLOOKUP(A747,DB_REF_Q1_Q4!$A$4:$AD$1328,13)</f>
        <v>Bomba de calor aire</v>
      </c>
      <c r="AC747" s="16"/>
      <c r="AD747" s="27"/>
      <c r="AE747" s="27"/>
      <c r="AF747" s="27"/>
      <c r="AG747" s="27"/>
      <c r="AH747" s="27">
        <v>1</v>
      </c>
      <c r="AI747" s="55"/>
    </row>
    <row r="748" spans="1:35" ht="12" customHeight="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83">
        <v>1</v>
      </c>
      <c r="N748" s="84">
        <v>1</v>
      </c>
      <c r="O748" s="84">
        <v>1</v>
      </c>
      <c r="P748" s="84">
        <v>1</v>
      </c>
      <c r="Q748" s="84">
        <v>1</v>
      </c>
      <c r="R748" s="84">
        <v>1</v>
      </c>
      <c r="S748" s="84">
        <v>1</v>
      </c>
      <c r="T748" s="84">
        <v>1</v>
      </c>
      <c r="U748" s="84">
        <v>1</v>
      </c>
      <c r="V748" s="84">
        <v>1</v>
      </c>
      <c r="W748" s="84">
        <v>1</v>
      </c>
      <c r="X748" s="84">
        <v>1</v>
      </c>
      <c r="Y748" s="84"/>
      <c r="Z748" s="132" t="str">
        <f>VLOOKUP(A748,DB_CAL_Q1_Q4!$A$4:$P$1328,13)</f>
        <v>Gas Natural</v>
      </c>
      <c r="AA748" s="133" t="str">
        <f>VLOOKUP(A748,DB_ACS_Q1_Q4!$A$4:$AD$1328,13)</f>
        <v>Gas Natural</v>
      </c>
      <c r="AB748" s="134" t="str">
        <f>VLOOKUP(A748,DB_REF_Q1_Q4!$A$4:$AD$1328,13)</f>
        <v>Ninguno</v>
      </c>
      <c r="AC748" s="16"/>
      <c r="AD748" s="27"/>
      <c r="AE748" s="27"/>
      <c r="AF748" s="27"/>
      <c r="AG748" s="27"/>
      <c r="AH748" s="27"/>
      <c r="AI748" s="55">
        <v>1</v>
      </c>
    </row>
    <row r="749" spans="1:35" ht="12" customHeight="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83">
        <v>1</v>
      </c>
      <c r="N749" s="84">
        <v>1</v>
      </c>
      <c r="O749" s="84">
        <v>1</v>
      </c>
      <c r="P749" s="84">
        <v>1</v>
      </c>
      <c r="Q749" s="84">
        <v>1</v>
      </c>
      <c r="R749" s="84">
        <v>1</v>
      </c>
      <c r="S749" s="84">
        <v>1</v>
      </c>
      <c r="T749" s="84">
        <v>1</v>
      </c>
      <c r="U749" s="84">
        <v>1</v>
      </c>
      <c r="V749" s="84">
        <v>1</v>
      </c>
      <c r="W749" s="84">
        <v>1</v>
      </c>
      <c r="X749" s="84">
        <v>1</v>
      </c>
      <c r="Y749" s="84">
        <v>1</v>
      </c>
      <c r="Z749" s="132" t="str">
        <f>VLOOKUP(A749,DB_CAL_Q1_Q4!$A$4:$P$1328,13)</f>
        <v>Bomba de calor aire</v>
      </c>
      <c r="AA749" s="133" t="str">
        <f>VLOOKUP(A749,DB_ACS_Q1_Q4!$A$4:$AD$1328,13)</f>
        <v>Solar Térmica</v>
      </c>
      <c r="AB749" s="134" t="str">
        <f>VLOOKUP(A749,DB_REF_Q1_Q4!$A$4:$AD$1328,13)</f>
        <v>Bomba de calor aire</v>
      </c>
      <c r="AC749" s="16"/>
      <c r="AD749" s="27"/>
      <c r="AE749" s="27"/>
      <c r="AF749" s="27"/>
      <c r="AG749" s="27"/>
      <c r="AH749" s="27">
        <v>1</v>
      </c>
      <c r="AI749" s="55"/>
    </row>
    <row r="750" spans="1:35" ht="12" customHeight="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83">
        <v>1</v>
      </c>
      <c r="N750" s="84">
        <v>1</v>
      </c>
      <c r="O750" s="84">
        <v>1</v>
      </c>
      <c r="P750" s="84">
        <v>1</v>
      </c>
      <c r="Q750" s="84">
        <v>1</v>
      </c>
      <c r="R750" s="84">
        <v>1</v>
      </c>
      <c r="S750" s="84">
        <v>1</v>
      </c>
      <c r="T750" s="84">
        <v>1</v>
      </c>
      <c r="U750" s="84">
        <v>1</v>
      </c>
      <c r="V750" s="84">
        <v>1</v>
      </c>
      <c r="W750" s="84">
        <v>1</v>
      </c>
      <c r="X750" s="84">
        <v>1</v>
      </c>
      <c r="Y750" s="84"/>
      <c r="Z750" s="132" t="str">
        <f>VLOOKUP(A750,DB_CAL_Q1_Q4!$A$4:$P$1328,13)</f>
        <v>Electricidad</v>
      </c>
      <c r="AA750" s="133" t="str">
        <f>VLOOKUP(A750,DB_ACS_Q1_Q4!$A$4:$AD$1328,13)</f>
        <v>Gas Natural</v>
      </c>
      <c r="AB750" s="134" t="str">
        <f>VLOOKUP(A750,DB_REF_Q1_Q4!$A$4:$AD$1328,13)</f>
        <v>AC Eléctrico</v>
      </c>
      <c r="AC750" s="16"/>
      <c r="AD750" s="27"/>
      <c r="AE750" s="27"/>
      <c r="AF750" s="27"/>
      <c r="AG750" s="27"/>
      <c r="AH750" s="27"/>
      <c r="AI750" s="55">
        <v>1</v>
      </c>
    </row>
    <row r="751" spans="1:35" ht="12" customHeight="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83">
        <v>1</v>
      </c>
      <c r="N751" s="84">
        <v>1</v>
      </c>
      <c r="O751" s="84">
        <v>1</v>
      </c>
      <c r="P751" s="84">
        <v>1</v>
      </c>
      <c r="Q751" s="84">
        <v>1</v>
      </c>
      <c r="R751" s="84">
        <v>1</v>
      </c>
      <c r="S751" s="84">
        <v>1</v>
      </c>
      <c r="T751" s="84">
        <v>1</v>
      </c>
      <c r="U751" s="84">
        <v>1</v>
      </c>
      <c r="V751" s="84">
        <v>1</v>
      </c>
      <c r="W751" s="84">
        <v>1</v>
      </c>
      <c r="X751" s="84">
        <v>1</v>
      </c>
      <c r="Y751" s="84">
        <v>1</v>
      </c>
      <c r="Z751" s="132" t="str">
        <f>VLOOKUP(A751,DB_CAL_Q1_Q4!$A$4:$P$1328,13)</f>
        <v>GLP</v>
      </c>
      <c r="AA751" s="133" t="str">
        <f>VLOOKUP(A751,DB_ACS_Q1_Q4!$A$4:$AD$1328,13)</f>
        <v>Gas Natural</v>
      </c>
      <c r="AB751" s="134" t="str">
        <f>VLOOKUP(A751,DB_REF_Q1_Q4!$A$4:$AD$1328,13)</f>
        <v>AC Eléctrico</v>
      </c>
      <c r="AC751" s="16">
        <v>1</v>
      </c>
      <c r="AD751" s="27"/>
      <c r="AE751" s="27"/>
      <c r="AF751" s="27"/>
      <c r="AG751" s="27"/>
      <c r="AH751" s="27"/>
      <c r="AI751" s="55"/>
    </row>
    <row r="752" spans="1:35" ht="12" customHeight="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83">
        <v>1</v>
      </c>
      <c r="N752" s="84">
        <v>1</v>
      </c>
      <c r="O752" s="84">
        <v>1</v>
      </c>
      <c r="P752" s="84">
        <v>1</v>
      </c>
      <c r="Q752" s="84">
        <v>1</v>
      </c>
      <c r="R752" s="84">
        <v>1</v>
      </c>
      <c r="S752" s="84">
        <v>1</v>
      </c>
      <c r="T752" s="84">
        <v>1</v>
      </c>
      <c r="U752" s="84">
        <v>1</v>
      </c>
      <c r="V752" s="84">
        <v>1</v>
      </c>
      <c r="W752" s="84">
        <v>1</v>
      </c>
      <c r="X752" s="84">
        <v>1</v>
      </c>
      <c r="Y752" s="84">
        <v>1</v>
      </c>
      <c r="Z752" s="132" t="str">
        <f>VLOOKUP(A752,DB_CAL_Q1_Q4!$A$4:$P$1328,13)</f>
        <v>Electricidad</v>
      </c>
      <c r="AA752" s="133" t="str">
        <f>VLOOKUP(A752,DB_ACS_Q1_Q4!$A$4:$AD$1328,13)</f>
        <v>Electricidad</v>
      </c>
      <c r="AB752" s="134" t="str">
        <f>VLOOKUP(A752,DB_REF_Q1_Q4!$A$4:$AD$1328,13)</f>
        <v>AC Eléctrico</v>
      </c>
      <c r="AC752" s="16"/>
      <c r="AD752" s="27"/>
      <c r="AE752" s="27"/>
      <c r="AF752" s="27"/>
      <c r="AG752" s="27"/>
      <c r="AH752" s="27"/>
      <c r="AI752" s="55">
        <v>1</v>
      </c>
    </row>
    <row r="753" spans="1:35" ht="12" customHeight="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83">
        <v>1</v>
      </c>
      <c r="N753" s="84">
        <v>1</v>
      </c>
      <c r="O753" s="84">
        <v>1</v>
      </c>
      <c r="P753" s="84">
        <v>1</v>
      </c>
      <c r="Q753" s="84">
        <v>1</v>
      </c>
      <c r="R753" s="84">
        <v>1</v>
      </c>
      <c r="S753" s="84">
        <v>1</v>
      </c>
      <c r="T753" s="84">
        <v>1</v>
      </c>
      <c r="U753" s="84">
        <v>1</v>
      </c>
      <c r="V753" s="84">
        <v>1</v>
      </c>
      <c r="W753" s="84">
        <v>1</v>
      </c>
      <c r="X753" s="84">
        <v>1</v>
      </c>
      <c r="Y753" s="84">
        <v>1</v>
      </c>
      <c r="Z753" s="132" t="str">
        <f>VLOOKUP(A753,DB_CAL_Q1_Q4!$A$4:$P$1328,13)</f>
        <v>Electricidad</v>
      </c>
      <c r="AA753" s="133" t="str">
        <f>VLOOKUP(A753,DB_ACS_Q1_Q4!$A$4:$AD$1328,13)</f>
        <v>Electricidad</v>
      </c>
      <c r="AB753" s="134" t="str">
        <f>VLOOKUP(A753,DB_REF_Q1_Q4!$A$4:$AD$1328,13)</f>
        <v>Ninguno</v>
      </c>
      <c r="AC753" s="16">
        <v>1</v>
      </c>
      <c r="AD753" s="27"/>
      <c r="AE753" s="27"/>
      <c r="AF753" s="27"/>
      <c r="AG753" s="27"/>
      <c r="AH753" s="27"/>
      <c r="AI753" s="55"/>
    </row>
    <row r="754" spans="1:35" ht="12" customHeight="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83">
        <v>1</v>
      </c>
      <c r="N754" s="84">
        <v>1</v>
      </c>
      <c r="O754" s="84">
        <v>1</v>
      </c>
      <c r="P754" s="84">
        <v>1</v>
      </c>
      <c r="Q754" s="84">
        <v>1</v>
      </c>
      <c r="R754" s="84">
        <v>1</v>
      </c>
      <c r="S754" s="84">
        <v>1</v>
      </c>
      <c r="T754" s="84">
        <v>1</v>
      </c>
      <c r="U754" s="84">
        <v>1</v>
      </c>
      <c r="V754" s="84">
        <v>1</v>
      </c>
      <c r="W754" s="84">
        <v>1</v>
      </c>
      <c r="X754" s="84">
        <v>1</v>
      </c>
      <c r="Y754" s="84"/>
      <c r="Z754" s="132" t="str">
        <f>VLOOKUP(A754,DB_CAL_Q1_Q4!$A$4:$P$1328,13)</f>
        <v>Electricidad</v>
      </c>
      <c r="AA754" s="133" t="str">
        <f>VLOOKUP(A754,DB_ACS_Q1_Q4!$A$4:$AD$1328,13)</f>
        <v>Gas Natural</v>
      </c>
      <c r="AB754" s="134" t="str">
        <f>VLOOKUP(A754,DB_REF_Q1_Q4!$A$4:$AD$1328,13)</f>
        <v>AC Eléctrico</v>
      </c>
      <c r="AC754" s="16">
        <v>1</v>
      </c>
      <c r="AD754" s="27"/>
      <c r="AE754" s="27"/>
      <c r="AF754" s="27"/>
      <c r="AG754" s="27"/>
      <c r="AH754" s="27"/>
      <c r="AI754" s="55"/>
    </row>
    <row r="755" spans="1:35" ht="12" customHeight="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83"/>
      <c r="N755" s="84">
        <v>1</v>
      </c>
      <c r="O755" s="84">
        <v>1</v>
      </c>
      <c r="P755" s="84">
        <v>1</v>
      </c>
      <c r="Q755" s="84">
        <v>1</v>
      </c>
      <c r="R755" s="84">
        <v>1</v>
      </c>
      <c r="S755" s="84">
        <v>1</v>
      </c>
      <c r="T755" s="84">
        <v>1</v>
      </c>
      <c r="U755" s="84">
        <v>1</v>
      </c>
      <c r="V755" s="84">
        <v>1</v>
      </c>
      <c r="W755" s="84">
        <v>1</v>
      </c>
      <c r="X755" s="84">
        <v>1</v>
      </c>
      <c r="Y755" s="84">
        <v>1</v>
      </c>
      <c r="Z755" s="132" t="str">
        <f>VLOOKUP(A755,DB_CAL_Q1_Q4!$A$4:$P$1328,13)</f>
        <v>Gas Natural</v>
      </c>
      <c r="AA755" s="133" t="str">
        <f>VLOOKUP(A755,DB_ACS_Q1_Q4!$A$4:$AD$1328,13)</f>
        <v>Gas Natural</v>
      </c>
      <c r="AB755" s="134" t="str">
        <f>VLOOKUP(A755,DB_REF_Q1_Q4!$A$4:$AD$1328,13)</f>
        <v>Ninguno</v>
      </c>
      <c r="AC755" s="16">
        <v>1</v>
      </c>
      <c r="AD755" s="27"/>
      <c r="AE755" s="27"/>
      <c r="AF755" s="27"/>
      <c r="AG755" s="27"/>
      <c r="AH755" s="27"/>
      <c r="AI755" s="55"/>
    </row>
    <row r="756" spans="1:35" ht="12" customHeight="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83">
        <v>1</v>
      </c>
      <c r="N756" s="84">
        <v>1</v>
      </c>
      <c r="O756" s="84">
        <v>1</v>
      </c>
      <c r="P756" s="84">
        <v>1</v>
      </c>
      <c r="Q756" s="84"/>
      <c r="R756" s="84">
        <v>1</v>
      </c>
      <c r="S756" s="84">
        <v>1</v>
      </c>
      <c r="T756" s="84">
        <v>1</v>
      </c>
      <c r="U756" s="84">
        <v>1</v>
      </c>
      <c r="V756" s="84">
        <v>1</v>
      </c>
      <c r="W756" s="84">
        <v>1</v>
      </c>
      <c r="X756" s="84">
        <v>1</v>
      </c>
      <c r="Y756" s="84"/>
      <c r="Z756" s="132" t="str">
        <f>VLOOKUP(A756,DB_CAL_Q1_Q4!$A$4:$P$1328,13)</f>
        <v>Gas Natural</v>
      </c>
      <c r="AA756" s="133" t="str">
        <f>VLOOKUP(A756,DB_ACS_Q1_Q4!$A$4:$AD$1328,13)</f>
        <v>Gas Natural</v>
      </c>
      <c r="AB756" s="134" t="str">
        <f>VLOOKUP(A756,DB_REF_Q1_Q4!$A$4:$AD$1328,13)</f>
        <v>Ninguno</v>
      </c>
      <c r="AC756" s="16"/>
      <c r="AD756" s="27"/>
      <c r="AE756" s="27"/>
      <c r="AF756" s="27">
        <v>1</v>
      </c>
      <c r="AG756" s="27"/>
      <c r="AH756" s="27"/>
      <c r="AI756" s="55"/>
    </row>
    <row r="757" spans="1:35" ht="12" customHeight="1">
      <c r="A757" s="10">
        <v>753</v>
      </c>
      <c r="B757" s="98" t="s">
        <v>223</v>
      </c>
      <c r="C757" s="98" t="s">
        <v>69</v>
      </c>
      <c r="D757" s="11" t="s">
        <v>52</v>
      </c>
      <c r="E757" s="11" t="s">
        <v>303</v>
      </c>
      <c r="F757" s="12" t="s">
        <v>49</v>
      </c>
      <c r="G757" s="11" t="s">
        <v>511</v>
      </c>
      <c r="H757" s="12" t="s">
        <v>307</v>
      </c>
      <c r="I757" s="103" t="s">
        <v>504</v>
      </c>
      <c r="J757" s="12" t="str">
        <f t="shared" ref="J757:J762" si="25">"≥17h"</f>
        <v>≥17h</v>
      </c>
      <c r="K757" s="12" t="s">
        <v>512</v>
      </c>
      <c r="L757" s="69" t="s">
        <v>518</v>
      </c>
      <c r="M757" s="83">
        <v>1</v>
      </c>
      <c r="N757" s="84">
        <v>1</v>
      </c>
      <c r="O757" s="84">
        <v>1</v>
      </c>
      <c r="P757" s="84">
        <v>1</v>
      </c>
      <c r="Q757" s="84">
        <v>1</v>
      </c>
      <c r="R757" s="84">
        <v>1</v>
      </c>
      <c r="S757" s="84">
        <v>1</v>
      </c>
      <c r="T757" s="84">
        <v>1</v>
      </c>
      <c r="U757" s="84">
        <v>1</v>
      </c>
      <c r="V757" s="84">
        <v>1</v>
      </c>
      <c r="W757" s="84">
        <v>1</v>
      </c>
      <c r="X757" s="84">
        <v>1</v>
      </c>
      <c r="Y757" s="84">
        <v>1</v>
      </c>
      <c r="Z757" s="132" t="str">
        <f>VLOOKUP(A757,DB_CAL_Q1_Q4!$A$4:$P$1328,13)</f>
        <v>Bomba de calor aire</v>
      </c>
      <c r="AA757" s="133" t="str">
        <f>VLOOKUP(A757,DB_ACS_Q1_Q4!$A$4:$AD$1328,13)</f>
        <v>GLP</v>
      </c>
      <c r="AB757" s="134" t="str">
        <f>VLOOKUP(A757,DB_REF_Q1_Q4!$A$4:$AD$1328,13)</f>
        <v>Bomba de calor aire</v>
      </c>
      <c r="AC757" s="16"/>
      <c r="AD757" s="27"/>
      <c r="AE757" s="27"/>
      <c r="AF757" s="27"/>
      <c r="AG757" s="27"/>
      <c r="AH757" s="27"/>
      <c r="AI757" s="55">
        <v>1</v>
      </c>
    </row>
    <row r="758" spans="1:35" ht="12" customHeight="1">
      <c r="A758" s="10">
        <v>754</v>
      </c>
      <c r="B758" s="98" t="s">
        <v>114</v>
      </c>
      <c r="C758" s="98" t="s">
        <v>71</v>
      </c>
      <c r="D758" s="11" t="s">
        <v>51</v>
      </c>
      <c r="E758" s="11" t="s">
        <v>303</v>
      </c>
      <c r="F758" s="12" t="s">
        <v>48</v>
      </c>
      <c r="G758" s="12" t="s">
        <v>310</v>
      </c>
      <c r="H758" s="12" t="s">
        <v>306</v>
      </c>
      <c r="I758" s="103" t="s">
        <v>505</v>
      </c>
      <c r="J758" s="12" t="str">
        <f t="shared" si="25"/>
        <v>≥17h</v>
      </c>
      <c r="K758" s="12" t="s">
        <v>513</v>
      </c>
      <c r="L758" s="69" t="s">
        <v>520</v>
      </c>
      <c r="M758" s="83">
        <v>1</v>
      </c>
      <c r="N758" s="84">
        <v>1</v>
      </c>
      <c r="O758" s="84">
        <v>1</v>
      </c>
      <c r="P758" s="84">
        <v>1</v>
      </c>
      <c r="Q758" s="84">
        <v>1</v>
      </c>
      <c r="R758" s="84">
        <v>1</v>
      </c>
      <c r="S758" s="84">
        <v>1</v>
      </c>
      <c r="T758" s="84">
        <v>1</v>
      </c>
      <c r="U758" s="84"/>
      <c r="V758" s="84">
        <v>1</v>
      </c>
      <c r="W758" s="84">
        <v>1</v>
      </c>
      <c r="X758" s="84">
        <v>1</v>
      </c>
      <c r="Y758" s="84">
        <v>1</v>
      </c>
      <c r="Z758" s="132" t="str">
        <f>VLOOKUP(A758,DB_CAL_Q1_Q4!$A$4:$P$1328,13)</f>
        <v>GLP</v>
      </c>
      <c r="AA758" s="133" t="str">
        <f>VLOOKUP(A758,DB_ACS_Q1_Q4!$A$4:$AD$1328,13)</f>
        <v>GLP</v>
      </c>
      <c r="AB758" s="134" t="str">
        <f>VLOOKUP(A758,DB_REF_Q1_Q4!$A$4:$AD$1328,13)</f>
        <v>Ninguno</v>
      </c>
      <c r="AC758" s="16">
        <v>1</v>
      </c>
      <c r="AD758" s="27"/>
      <c r="AE758" s="27"/>
      <c r="AF758" s="27"/>
      <c r="AG758" s="27"/>
      <c r="AH758" s="27"/>
      <c r="AI758" s="55"/>
    </row>
    <row r="759" spans="1:35" ht="12" customHeight="1">
      <c r="A759" s="10">
        <v>755</v>
      </c>
      <c r="B759" s="98" t="s">
        <v>90</v>
      </c>
      <c r="C759" s="98" t="s">
        <v>89</v>
      </c>
      <c r="D759" s="11" t="s">
        <v>51</v>
      </c>
      <c r="E759" s="11" t="s">
        <v>304</v>
      </c>
      <c r="F759" s="12" t="s">
        <v>50</v>
      </c>
      <c r="G759" s="12" t="s">
        <v>310</v>
      </c>
      <c r="H759" s="12" t="s">
        <v>306</v>
      </c>
      <c r="I759" s="103" t="s">
        <v>504</v>
      </c>
      <c r="J759" s="12" t="str">
        <f t="shared" si="25"/>
        <v>≥17h</v>
      </c>
      <c r="K759" s="12" t="s">
        <v>47</v>
      </c>
      <c r="L759" s="69" t="s">
        <v>520</v>
      </c>
      <c r="M759" s="83">
        <v>1</v>
      </c>
      <c r="N759" s="84">
        <v>1</v>
      </c>
      <c r="O759" s="84"/>
      <c r="P759" s="84">
        <v>1</v>
      </c>
      <c r="Q759" s="84">
        <v>1</v>
      </c>
      <c r="R759" s="84">
        <v>1</v>
      </c>
      <c r="S759" s="84">
        <v>1</v>
      </c>
      <c r="T759" s="84">
        <v>1</v>
      </c>
      <c r="U759" s="84">
        <v>1</v>
      </c>
      <c r="V759" s="84">
        <v>1</v>
      </c>
      <c r="W759" s="84">
        <v>1</v>
      </c>
      <c r="X759" s="84">
        <v>1</v>
      </c>
      <c r="Y759" s="84">
        <v>1</v>
      </c>
      <c r="Z759" s="132" t="str">
        <f>VLOOKUP(A759,DB_CAL_Q1_Q4!$A$4:$P$1328,13)</f>
        <v>Gasóleo</v>
      </c>
      <c r="AA759" s="133" t="str">
        <f>VLOOKUP(A759,DB_ACS_Q1_Q4!$A$4:$AD$1328,13)</f>
        <v>Gasóleo</v>
      </c>
      <c r="AB759" s="134" t="str">
        <f>VLOOKUP(A759,DB_REF_Q1_Q4!$A$4:$AD$1328,13)</f>
        <v>Ninguno</v>
      </c>
      <c r="AC759" s="16"/>
      <c r="AD759" s="27"/>
      <c r="AE759" s="27"/>
      <c r="AF759" s="27"/>
      <c r="AG759" s="27"/>
      <c r="AH759" s="27"/>
      <c r="AI759" s="55">
        <v>1</v>
      </c>
    </row>
    <row r="760" spans="1:35" ht="12" customHeight="1">
      <c r="A760" s="10">
        <v>756</v>
      </c>
      <c r="B760" s="98" t="s">
        <v>90</v>
      </c>
      <c r="C760" s="98" t="s">
        <v>89</v>
      </c>
      <c r="D760" s="11" t="s">
        <v>51</v>
      </c>
      <c r="E760" s="11" t="s">
        <v>303</v>
      </c>
      <c r="F760" s="12" t="s">
        <v>48</v>
      </c>
      <c r="G760" s="12" t="s">
        <v>310</v>
      </c>
      <c r="H760" s="12" t="s">
        <v>306</v>
      </c>
      <c r="I760" s="103" t="s">
        <v>504</v>
      </c>
      <c r="J760" s="12" t="str">
        <f t="shared" si="25"/>
        <v>≥17h</v>
      </c>
      <c r="K760" s="12" t="s">
        <v>47</v>
      </c>
      <c r="L760" s="69" t="s">
        <v>520</v>
      </c>
      <c r="M760" s="83">
        <v>1</v>
      </c>
      <c r="N760" s="84"/>
      <c r="O760" s="84">
        <v>1</v>
      </c>
      <c r="P760" s="84">
        <v>1</v>
      </c>
      <c r="Q760" s="84"/>
      <c r="R760" s="84">
        <v>1</v>
      </c>
      <c r="S760" s="84"/>
      <c r="T760" s="84">
        <v>1</v>
      </c>
      <c r="U760" s="84">
        <v>1</v>
      </c>
      <c r="V760" s="84">
        <v>1</v>
      </c>
      <c r="W760" s="84">
        <v>1</v>
      </c>
      <c r="X760" s="84">
        <v>1</v>
      </c>
      <c r="Y760" s="84"/>
      <c r="Z760" s="132" t="str">
        <f>VLOOKUP(A760,DB_CAL_Q1_Q4!$A$4:$P$1328,13)</f>
        <v>Electricidad</v>
      </c>
      <c r="AA760" s="133" t="str">
        <f>VLOOKUP(A760,DB_ACS_Q1_Q4!$A$4:$AD$1328,13)</f>
        <v>GLP</v>
      </c>
      <c r="AB760" s="134" t="str">
        <f>VLOOKUP(A760,DB_REF_Q1_Q4!$A$4:$AD$1328,13)</f>
        <v>Ninguno</v>
      </c>
      <c r="AC760" s="16"/>
      <c r="AD760" s="27"/>
      <c r="AE760" s="27"/>
      <c r="AF760" s="27"/>
      <c r="AG760" s="27"/>
      <c r="AH760" s="27"/>
      <c r="AI760" s="55">
        <v>1</v>
      </c>
    </row>
    <row r="761" spans="1:35" ht="12" customHeight="1">
      <c r="A761" s="10">
        <v>757</v>
      </c>
      <c r="B761" s="98" t="s">
        <v>114</v>
      </c>
      <c r="C761" s="98" t="s">
        <v>71</v>
      </c>
      <c r="D761" s="11" t="s">
        <v>25</v>
      </c>
      <c r="E761" s="11" t="s">
        <v>303</v>
      </c>
      <c r="F761" s="12" t="s">
        <v>48</v>
      </c>
      <c r="G761" s="12" t="s">
        <v>310</v>
      </c>
      <c r="H761" s="12" t="s">
        <v>306</v>
      </c>
      <c r="I761" s="103" t="s">
        <v>504</v>
      </c>
      <c r="J761" s="12" t="str">
        <f t="shared" si="25"/>
        <v>≥17h</v>
      </c>
      <c r="K761" s="12" t="s">
        <v>512</v>
      </c>
      <c r="L761" s="69" t="s">
        <v>520</v>
      </c>
      <c r="M761" s="83">
        <v>1</v>
      </c>
      <c r="N761" s="84">
        <v>1</v>
      </c>
      <c r="O761" s="84">
        <v>1</v>
      </c>
      <c r="P761" s="84">
        <v>1</v>
      </c>
      <c r="Q761" s="84">
        <v>1</v>
      </c>
      <c r="R761" s="84">
        <v>1</v>
      </c>
      <c r="S761" s="84">
        <v>1</v>
      </c>
      <c r="T761" s="84">
        <v>1</v>
      </c>
      <c r="U761" s="84">
        <v>1</v>
      </c>
      <c r="V761" s="84">
        <v>1</v>
      </c>
      <c r="W761" s="84">
        <v>1</v>
      </c>
      <c r="X761" s="84">
        <v>1</v>
      </c>
      <c r="Y761" s="84">
        <v>1</v>
      </c>
      <c r="Z761" s="132" t="str">
        <f>VLOOKUP(A761,DB_CAL_Q1_Q4!$A$4:$P$1328,13)</f>
        <v>Electricidad</v>
      </c>
      <c r="AA761" s="133" t="str">
        <f>VLOOKUP(A761,DB_ACS_Q1_Q4!$A$4:$AD$1328,13)</f>
        <v>Gas Natural</v>
      </c>
      <c r="AB761" s="134" t="str">
        <f>VLOOKUP(A761,DB_REF_Q1_Q4!$A$4:$AD$1328,13)</f>
        <v>Ninguno</v>
      </c>
      <c r="AC761" s="16">
        <v>1</v>
      </c>
      <c r="AD761" s="27"/>
      <c r="AE761" s="27"/>
      <c r="AF761" s="27"/>
      <c r="AG761" s="27"/>
      <c r="AH761" s="27"/>
      <c r="AI761" s="55"/>
    </row>
    <row r="762" spans="1:35" ht="12" customHeight="1">
      <c r="A762" s="10">
        <v>758</v>
      </c>
      <c r="B762" s="98" t="s">
        <v>90</v>
      </c>
      <c r="C762" s="98" t="s">
        <v>89</v>
      </c>
      <c r="D762" s="11" t="s">
        <v>51</v>
      </c>
      <c r="E762" s="11" t="s">
        <v>303</v>
      </c>
      <c r="F762" s="12" t="s">
        <v>48</v>
      </c>
      <c r="G762" s="12" t="s">
        <v>310</v>
      </c>
      <c r="H762" s="12" t="s">
        <v>306</v>
      </c>
      <c r="I762" s="11" t="s">
        <v>507</v>
      </c>
      <c r="J762" s="12" t="str">
        <f t="shared" si="25"/>
        <v>≥17h</v>
      </c>
      <c r="K762" s="12" t="s">
        <v>47</v>
      </c>
      <c r="L762" s="69" t="s">
        <v>520</v>
      </c>
      <c r="M762" s="83">
        <v>1</v>
      </c>
      <c r="N762" s="84">
        <v>1</v>
      </c>
      <c r="O762" s="84">
        <v>1</v>
      </c>
      <c r="P762" s="84">
        <v>1</v>
      </c>
      <c r="Q762" s="84">
        <v>1</v>
      </c>
      <c r="R762" s="84">
        <v>1</v>
      </c>
      <c r="S762" s="84">
        <v>1</v>
      </c>
      <c r="T762" s="84">
        <v>1</v>
      </c>
      <c r="U762" s="84">
        <v>1</v>
      </c>
      <c r="V762" s="84">
        <v>1</v>
      </c>
      <c r="W762" s="84">
        <v>1</v>
      </c>
      <c r="X762" s="84">
        <v>1</v>
      </c>
      <c r="Y762" s="84">
        <v>1</v>
      </c>
      <c r="Z762" s="132" t="str">
        <f>VLOOKUP(A762,DB_CAL_Q1_Q4!$A$4:$P$1328,13)</f>
        <v>Electricidad</v>
      </c>
      <c r="AA762" s="133" t="str">
        <f>VLOOKUP(A762,DB_ACS_Q1_Q4!$A$4:$AD$1328,13)</f>
        <v>Electricidad</v>
      </c>
      <c r="AB762" s="134" t="str">
        <f>VLOOKUP(A762,DB_REF_Q1_Q4!$A$4:$AD$1328,13)</f>
        <v>Ninguno</v>
      </c>
      <c r="AC762" s="16">
        <v>1</v>
      </c>
      <c r="AD762" s="27"/>
      <c r="AE762" s="27"/>
      <c r="AF762" s="27"/>
      <c r="AG762" s="27"/>
      <c r="AH762" s="27"/>
      <c r="AI762" s="55"/>
    </row>
    <row r="763" spans="1:35" ht="12" customHeight="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83">
        <v>1</v>
      </c>
      <c r="N763" s="84">
        <v>1</v>
      </c>
      <c r="O763" s="84">
        <v>1</v>
      </c>
      <c r="P763" s="84">
        <v>1</v>
      </c>
      <c r="Q763" s="84">
        <v>1</v>
      </c>
      <c r="R763" s="84">
        <v>1</v>
      </c>
      <c r="S763" s="84"/>
      <c r="T763" s="84">
        <v>1</v>
      </c>
      <c r="U763" s="84">
        <v>1</v>
      </c>
      <c r="V763" s="84">
        <v>1</v>
      </c>
      <c r="W763" s="84">
        <v>1</v>
      </c>
      <c r="X763" s="84">
        <v>1</v>
      </c>
      <c r="Y763" s="84"/>
      <c r="Z763" s="132" t="str">
        <f>VLOOKUP(A763,DB_CAL_Q1_Q4!$A$4:$P$1328,13)</f>
        <v>GLP</v>
      </c>
      <c r="AA763" s="133" t="str">
        <f>VLOOKUP(A763,DB_ACS_Q1_Q4!$A$4:$AD$1328,13)</f>
        <v>Electricidad</v>
      </c>
      <c r="AB763" s="134" t="str">
        <f>VLOOKUP(A763,DB_REF_Q1_Q4!$A$4:$AD$1328,13)</f>
        <v>Ninguno</v>
      </c>
      <c r="AC763" s="16">
        <v>1</v>
      </c>
      <c r="AD763" s="27"/>
      <c r="AE763" s="27"/>
      <c r="AF763" s="27"/>
      <c r="AG763" s="27"/>
      <c r="AH763" s="27"/>
      <c r="AI763" s="55"/>
    </row>
    <row r="764" spans="1:35" ht="12" customHeight="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83"/>
      <c r="N764" s="84"/>
      <c r="O764" s="84"/>
      <c r="P764" s="84"/>
      <c r="Q764" s="84"/>
      <c r="R764" s="84"/>
      <c r="S764" s="84"/>
      <c r="T764" s="84"/>
      <c r="U764" s="84"/>
      <c r="V764" s="84"/>
      <c r="W764" s="84"/>
      <c r="X764" s="84"/>
      <c r="Y764" s="84"/>
      <c r="Z764" s="132" t="str">
        <f>VLOOKUP(A764,DB_CAL_Q1_Q4!$A$4:$P$1328,13)</f>
        <v>Gasóleo</v>
      </c>
      <c r="AA764" s="133" t="str">
        <f>VLOOKUP(A764,DB_ACS_Q1_Q4!$A$4:$AD$1328,13)</f>
        <v>Gasóleo</v>
      </c>
      <c r="AB764" s="134" t="str">
        <f>VLOOKUP(A764,DB_REF_Q1_Q4!$A$4:$AD$1328,13)</f>
        <v>Ninguno</v>
      </c>
      <c r="AC764" s="16"/>
      <c r="AD764" s="27"/>
      <c r="AE764" s="27"/>
      <c r="AF764" s="27"/>
      <c r="AG764" s="27"/>
      <c r="AH764" s="27"/>
      <c r="AI764" s="55">
        <v>1</v>
      </c>
    </row>
    <row r="765" spans="1:35" ht="12" customHeight="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83">
        <v>1</v>
      </c>
      <c r="N765" s="84">
        <v>1</v>
      </c>
      <c r="O765" s="84">
        <v>1</v>
      </c>
      <c r="P765" s="84">
        <v>1</v>
      </c>
      <c r="Q765" s="84">
        <v>1</v>
      </c>
      <c r="R765" s="84">
        <v>1</v>
      </c>
      <c r="S765" s="84"/>
      <c r="T765" s="84">
        <v>1</v>
      </c>
      <c r="U765" s="84">
        <v>1</v>
      </c>
      <c r="V765" s="84">
        <v>1</v>
      </c>
      <c r="W765" s="84">
        <v>1</v>
      </c>
      <c r="X765" s="84">
        <v>1</v>
      </c>
      <c r="Y765" s="84">
        <v>1</v>
      </c>
      <c r="Z765" s="132" t="str">
        <f>VLOOKUP(A765,DB_CAL_Q1_Q4!$A$4:$P$1328,13)</f>
        <v>Ninguna</v>
      </c>
      <c r="AA765" s="133" t="str">
        <f>VLOOKUP(A765,DB_ACS_Q1_Q4!$A$4:$AD$1328,13)</f>
        <v>Electricidad</v>
      </c>
      <c r="AB765" s="134" t="str">
        <f>VLOOKUP(A765,DB_REF_Q1_Q4!$A$4:$AD$1328,13)</f>
        <v>Ninguno</v>
      </c>
      <c r="AC765" s="16"/>
      <c r="AD765" s="27"/>
      <c r="AE765" s="27"/>
      <c r="AF765" s="27"/>
      <c r="AG765" s="27"/>
      <c r="AH765" s="27"/>
      <c r="AI765" s="55">
        <v>1</v>
      </c>
    </row>
    <row r="766" spans="1:35" ht="12" customHeight="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83">
        <v>1</v>
      </c>
      <c r="N766" s="84">
        <v>1</v>
      </c>
      <c r="O766" s="84">
        <v>1</v>
      </c>
      <c r="P766" s="84">
        <v>1</v>
      </c>
      <c r="Q766" s="84">
        <v>1</v>
      </c>
      <c r="R766" s="84">
        <v>1</v>
      </c>
      <c r="S766" s="84">
        <v>1</v>
      </c>
      <c r="T766" s="84">
        <v>1</v>
      </c>
      <c r="U766" s="84">
        <v>1</v>
      </c>
      <c r="V766" s="84">
        <v>1</v>
      </c>
      <c r="W766" s="84">
        <v>1</v>
      </c>
      <c r="X766" s="84">
        <v>1</v>
      </c>
      <c r="Y766" s="84">
        <v>1</v>
      </c>
      <c r="Z766" s="132" t="str">
        <f>VLOOKUP(A766,DB_CAL_Q1_Q4!$A$4:$P$1328,13)</f>
        <v>Electricidad</v>
      </c>
      <c r="AA766" s="133" t="str">
        <f>VLOOKUP(A766,DB_ACS_Q1_Q4!$A$4:$AD$1328,13)</f>
        <v>Electricidad</v>
      </c>
      <c r="AB766" s="134" t="str">
        <f>VLOOKUP(A766,DB_REF_Q1_Q4!$A$4:$AD$1328,13)</f>
        <v>Ninguno</v>
      </c>
      <c r="AC766" s="16"/>
      <c r="AD766" s="27"/>
      <c r="AE766" s="27"/>
      <c r="AF766" s="27"/>
      <c r="AG766" s="27"/>
      <c r="AH766" s="27"/>
      <c r="AI766" s="55">
        <v>1</v>
      </c>
    </row>
    <row r="767" spans="1:35" ht="12" customHeight="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83">
        <v>1</v>
      </c>
      <c r="N767" s="84">
        <v>1</v>
      </c>
      <c r="O767" s="84">
        <v>1</v>
      </c>
      <c r="P767" s="84">
        <v>1</v>
      </c>
      <c r="Q767" s="84">
        <v>1</v>
      </c>
      <c r="R767" s="84">
        <v>1</v>
      </c>
      <c r="S767" s="84"/>
      <c r="T767" s="84">
        <v>1</v>
      </c>
      <c r="U767" s="84">
        <v>1</v>
      </c>
      <c r="V767" s="84"/>
      <c r="W767" s="84">
        <v>1</v>
      </c>
      <c r="X767" s="84">
        <v>1</v>
      </c>
      <c r="Y767" s="84">
        <v>1</v>
      </c>
      <c r="Z767" s="132" t="str">
        <f>VLOOKUP(A767,DB_CAL_Q1_Q4!$A$4:$P$1328,13)</f>
        <v>Electricidad</v>
      </c>
      <c r="AA767" s="133" t="str">
        <f>VLOOKUP(A767,DB_ACS_Q1_Q4!$A$4:$AD$1328,13)</f>
        <v>Gas Natural</v>
      </c>
      <c r="AB767" s="134" t="str">
        <f>VLOOKUP(A767,DB_REF_Q1_Q4!$A$4:$AD$1328,13)</f>
        <v>Ninguno</v>
      </c>
      <c r="AC767" s="16"/>
      <c r="AD767" s="27"/>
      <c r="AE767" s="27"/>
      <c r="AF767" s="27"/>
      <c r="AG767" s="27"/>
      <c r="AH767" s="27"/>
      <c r="AI767" s="55">
        <v>1</v>
      </c>
    </row>
    <row r="768" spans="1:35" ht="12" customHeight="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83">
        <v>1</v>
      </c>
      <c r="N768" s="84">
        <v>1</v>
      </c>
      <c r="O768" s="84">
        <v>1</v>
      </c>
      <c r="P768" s="84">
        <v>1</v>
      </c>
      <c r="Q768" s="84">
        <v>1</v>
      </c>
      <c r="R768" s="84"/>
      <c r="S768" s="84">
        <v>1</v>
      </c>
      <c r="T768" s="84"/>
      <c r="U768" s="84">
        <v>1</v>
      </c>
      <c r="V768" s="84">
        <v>1</v>
      </c>
      <c r="W768" s="84">
        <v>1</v>
      </c>
      <c r="X768" s="84"/>
      <c r="Y768" s="84">
        <v>1</v>
      </c>
      <c r="Z768" s="132" t="str">
        <f>VLOOKUP(A768,DB_CAL_Q1_Q4!$A$4:$P$1328,13)</f>
        <v>Gasóleo</v>
      </c>
      <c r="AA768" s="133" t="str">
        <f>VLOOKUP(A768,DB_ACS_Q1_Q4!$A$4:$AD$1328,13)</f>
        <v>Gasóleo</v>
      </c>
      <c r="AB768" s="134" t="str">
        <f>VLOOKUP(A768,DB_REF_Q1_Q4!$A$4:$AD$1328,13)</f>
        <v>Ninguno</v>
      </c>
      <c r="AC768" s="16">
        <v>1</v>
      </c>
      <c r="AD768" s="27"/>
      <c r="AE768" s="27"/>
      <c r="AF768" s="27"/>
      <c r="AG768" s="27"/>
      <c r="AH768" s="27"/>
      <c r="AI768" s="55"/>
    </row>
    <row r="769" spans="1:35" ht="12" customHeight="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83">
        <v>1</v>
      </c>
      <c r="N769" s="84">
        <v>1</v>
      </c>
      <c r="O769" s="84">
        <v>1</v>
      </c>
      <c r="P769" s="84">
        <v>1</v>
      </c>
      <c r="Q769" s="84">
        <v>1</v>
      </c>
      <c r="R769" s="84">
        <v>1</v>
      </c>
      <c r="S769" s="84">
        <v>1</v>
      </c>
      <c r="T769" s="84">
        <v>1</v>
      </c>
      <c r="U769" s="84">
        <v>1</v>
      </c>
      <c r="V769" s="84">
        <v>1</v>
      </c>
      <c r="W769" s="84">
        <v>1</v>
      </c>
      <c r="X769" s="84">
        <v>1</v>
      </c>
      <c r="Y769" s="84">
        <v>1</v>
      </c>
      <c r="Z769" s="132" t="str">
        <f>VLOOKUP(A769,DB_CAL_Q1_Q4!$A$4:$P$1328,13)</f>
        <v>Electricidad</v>
      </c>
      <c r="AA769" s="133" t="str">
        <f>VLOOKUP(A769,DB_ACS_Q1_Q4!$A$4:$AD$1328,13)</f>
        <v>Solar Térmica</v>
      </c>
      <c r="AB769" s="134" t="str">
        <f>VLOOKUP(A769,DB_REF_Q1_Q4!$A$4:$AD$1328,13)</f>
        <v>Bomba de calor aire</v>
      </c>
      <c r="AC769" s="16"/>
      <c r="AD769" s="27"/>
      <c r="AE769" s="27"/>
      <c r="AF769" s="27"/>
      <c r="AG769" s="27"/>
      <c r="AH769" s="27">
        <v>1</v>
      </c>
      <c r="AI769" s="55"/>
    </row>
    <row r="770" spans="1:35" ht="12" customHeight="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83">
        <v>1</v>
      </c>
      <c r="N770" s="84">
        <v>1</v>
      </c>
      <c r="O770" s="84">
        <v>1</v>
      </c>
      <c r="P770" s="84">
        <v>1</v>
      </c>
      <c r="Q770" s="84">
        <v>1</v>
      </c>
      <c r="R770" s="84">
        <v>1</v>
      </c>
      <c r="S770" s="84">
        <v>1</v>
      </c>
      <c r="T770" s="84">
        <v>1</v>
      </c>
      <c r="U770" s="84">
        <v>1</v>
      </c>
      <c r="V770" s="84">
        <v>1</v>
      </c>
      <c r="W770" s="84">
        <v>1</v>
      </c>
      <c r="X770" s="84">
        <v>1</v>
      </c>
      <c r="Y770" s="84"/>
      <c r="Z770" s="132" t="str">
        <f>VLOOKUP(A770,DB_CAL_Q1_Q4!$A$4:$P$1328,13)</f>
        <v>Electricidad</v>
      </c>
      <c r="AA770" s="133" t="str">
        <f>VLOOKUP(A770,DB_ACS_Q1_Q4!$A$4:$AD$1328,13)</f>
        <v>Gas Natural</v>
      </c>
      <c r="AB770" s="134" t="str">
        <f>VLOOKUP(A770,DB_REF_Q1_Q4!$A$4:$AD$1328,13)</f>
        <v>AC Eléctrico</v>
      </c>
      <c r="AC770" s="16">
        <v>1</v>
      </c>
      <c r="AD770" s="27"/>
      <c r="AE770" s="27"/>
      <c r="AF770" s="27"/>
      <c r="AG770" s="27"/>
      <c r="AH770" s="27"/>
      <c r="AI770" s="55"/>
    </row>
    <row r="771" spans="1:35" ht="12" customHeight="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83">
        <v>1</v>
      </c>
      <c r="N771" s="84">
        <v>1</v>
      </c>
      <c r="O771" s="84">
        <v>1</v>
      </c>
      <c r="P771" s="84">
        <v>1</v>
      </c>
      <c r="Q771" s="84">
        <v>1</v>
      </c>
      <c r="R771" s="84">
        <v>1</v>
      </c>
      <c r="S771" s="84">
        <v>1</v>
      </c>
      <c r="T771" s="84">
        <v>1</v>
      </c>
      <c r="U771" s="84">
        <v>1</v>
      </c>
      <c r="V771" s="84">
        <v>1</v>
      </c>
      <c r="W771" s="84">
        <v>1</v>
      </c>
      <c r="X771" s="84">
        <v>1</v>
      </c>
      <c r="Y771" s="84">
        <v>1</v>
      </c>
      <c r="Z771" s="132" t="str">
        <f>VLOOKUP(A771,DB_CAL_Q1_Q4!$A$4:$P$1328,13)</f>
        <v>Biomasa</v>
      </c>
      <c r="AA771" s="133" t="str">
        <f>VLOOKUP(A771,DB_ACS_Q1_Q4!$A$4:$AD$1328,13)</f>
        <v>GLP</v>
      </c>
      <c r="AB771" s="134" t="str">
        <f>VLOOKUP(A771,DB_REF_Q1_Q4!$A$4:$AD$1328,13)</f>
        <v>AC Eléctrico</v>
      </c>
      <c r="AC771" s="16"/>
      <c r="AD771" s="27"/>
      <c r="AE771" s="27"/>
      <c r="AF771" s="27"/>
      <c r="AG771" s="27"/>
      <c r="AH771" s="27"/>
      <c r="AI771" s="55">
        <v>1</v>
      </c>
    </row>
    <row r="772" spans="1:35" ht="12" customHeight="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83">
        <v>1</v>
      </c>
      <c r="N772" s="84">
        <v>1</v>
      </c>
      <c r="O772" s="84">
        <v>1</v>
      </c>
      <c r="P772" s="84">
        <v>1</v>
      </c>
      <c r="Q772" s="84"/>
      <c r="R772" s="84">
        <v>1</v>
      </c>
      <c r="S772" s="84"/>
      <c r="T772" s="84">
        <v>1</v>
      </c>
      <c r="U772" s="84">
        <v>1</v>
      </c>
      <c r="V772" s="84"/>
      <c r="W772" s="84">
        <v>1</v>
      </c>
      <c r="X772" s="84"/>
      <c r="Y772" s="84"/>
      <c r="Z772" s="132" t="str">
        <f>VLOOKUP(A772,DB_CAL_Q1_Q4!$A$4:$P$1328,13)</f>
        <v>Electricidad</v>
      </c>
      <c r="AA772" s="133" t="str">
        <f>VLOOKUP(A772,DB_ACS_Q1_Q4!$A$4:$AD$1328,13)</f>
        <v>GLP</v>
      </c>
      <c r="AB772" s="134" t="str">
        <f>VLOOKUP(A772,DB_REF_Q1_Q4!$A$4:$AD$1328,13)</f>
        <v>Bomba de calor aire</v>
      </c>
      <c r="AC772" s="16"/>
      <c r="AD772" s="27"/>
      <c r="AE772" s="27"/>
      <c r="AF772" s="27"/>
      <c r="AG772" s="27"/>
      <c r="AH772" s="27">
        <v>1</v>
      </c>
      <c r="AI772" s="55"/>
    </row>
    <row r="773" spans="1:35" ht="12" customHeight="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83"/>
      <c r="N773" s="84"/>
      <c r="O773" s="84"/>
      <c r="P773" s="84">
        <v>1</v>
      </c>
      <c r="Q773" s="84">
        <v>1</v>
      </c>
      <c r="R773" s="84"/>
      <c r="S773" s="84"/>
      <c r="T773" s="84">
        <v>1</v>
      </c>
      <c r="U773" s="84">
        <v>1</v>
      </c>
      <c r="V773" s="84">
        <v>1</v>
      </c>
      <c r="W773" s="84">
        <v>1</v>
      </c>
      <c r="X773" s="84">
        <v>1</v>
      </c>
      <c r="Y773" s="84">
        <v>1</v>
      </c>
      <c r="Z773" s="132" t="str">
        <f>VLOOKUP(A773,DB_CAL_Q1_Q4!$A$4:$P$1328,13)</f>
        <v>Electricidad</v>
      </c>
      <c r="AA773" s="133" t="str">
        <f>VLOOKUP(A773,DB_ACS_Q1_Q4!$A$4:$AD$1328,13)</f>
        <v>GLP</v>
      </c>
      <c r="AB773" s="134" t="str">
        <f>VLOOKUP(A773,DB_REF_Q1_Q4!$A$4:$AD$1328,13)</f>
        <v>Ninguno</v>
      </c>
      <c r="AC773" s="16"/>
      <c r="AD773" s="27"/>
      <c r="AE773" s="27"/>
      <c r="AF773" s="27"/>
      <c r="AG773" s="27"/>
      <c r="AH773" s="27"/>
      <c r="AI773" s="55">
        <v>1</v>
      </c>
    </row>
    <row r="774" spans="1:35" ht="12" customHeight="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83">
        <v>1</v>
      </c>
      <c r="N774" s="84">
        <v>1</v>
      </c>
      <c r="O774" s="84">
        <v>1</v>
      </c>
      <c r="P774" s="84">
        <v>1</v>
      </c>
      <c r="Q774" s="84">
        <v>1</v>
      </c>
      <c r="R774" s="84">
        <v>1</v>
      </c>
      <c r="S774" s="84"/>
      <c r="T774" s="84">
        <v>1</v>
      </c>
      <c r="U774" s="84">
        <v>1</v>
      </c>
      <c r="V774" s="84">
        <v>1</v>
      </c>
      <c r="W774" s="84">
        <v>1</v>
      </c>
      <c r="X774" s="84">
        <v>1</v>
      </c>
      <c r="Y774" s="84"/>
      <c r="Z774" s="132" t="str">
        <f>VLOOKUP(A774,DB_CAL_Q1_Q4!$A$4:$P$1328,13)</f>
        <v>Gas Natural</v>
      </c>
      <c r="AA774" s="133" t="str">
        <f>VLOOKUP(A774,DB_ACS_Q1_Q4!$A$4:$AD$1328,13)</f>
        <v>Gas Natural</v>
      </c>
      <c r="AB774" s="134" t="str">
        <f>VLOOKUP(A774,DB_REF_Q1_Q4!$A$4:$AD$1328,13)</f>
        <v>Ninguno</v>
      </c>
      <c r="AC774" s="16">
        <v>1</v>
      </c>
      <c r="AD774" s="27"/>
      <c r="AE774" s="27"/>
      <c r="AF774" s="27"/>
      <c r="AG774" s="27"/>
      <c r="AH774" s="27"/>
      <c r="AI774" s="55"/>
    </row>
    <row r="775" spans="1:35" ht="12" customHeight="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83">
        <v>1</v>
      </c>
      <c r="N775" s="84">
        <v>1</v>
      </c>
      <c r="O775" s="84">
        <v>1</v>
      </c>
      <c r="P775" s="84">
        <v>1</v>
      </c>
      <c r="Q775" s="84">
        <v>1</v>
      </c>
      <c r="R775" s="84">
        <v>1</v>
      </c>
      <c r="S775" s="84">
        <v>1</v>
      </c>
      <c r="T775" s="84">
        <v>1</v>
      </c>
      <c r="U775" s="84">
        <v>1</v>
      </c>
      <c r="V775" s="84">
        <v>1</v>
      </c>
      <c r="W775" s="84">
        <v>1</v>
      </c>
      <c r="X775" s="84">
        <v>1</v>
      </c>
      <c r="Y775" s="84">
        <v>1</v>
      </c>
      <c r="Z775" s="132" t="str">
        <f>VLOOKUP(A775,DB_CAL_Q1_Q4!$A$4:$P$1328,13)</f>
        <v>Electricidad</v>
      </c>
      <c r="AA775" s="133" t="str">
        <f>VLOOKUP(A775,DB_ACS_Q1_Q4!$A$4:$AD$1328,13)</f>
        <v>GLP</v>
      </c>
      <c r="AB775" s="134" t="str">
        <f>VLOOKUP(A775,DB_REF_Q1_Q4!$A$4:$AD$1328,13)</f>
        <v>Ninguno</v>
      </c>
      <c r="AC775" s="16"/>
      <c r="AD775" s="27"/>
      <c r="AE775" s="27"/>
      <c r="AF775" s="27"/>
      <c r="AG775" s="27"/>
      <c r="AH775" s="27"/>
      <c r="AI775" s="55">
        <v>1</v>
      </c>
    </row>
    <row r="776" spans="1:35" ht="12" customHeight="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83">
        <v>1</v>
      </c>
      <c r="N776" s="84">
        <v>1</v>
      </c>
      <c r="O776" s="84">
        <v>1</v>
      </c>
      <c r="P776" s="84">
        <v>1</v>
      </c>
      <c r="Q776" s="84">
        <v>1</v>
      </c>
      <c r="R776" s="84">
        <v>1</v>
      </c>
      <c r="S776" s="84">
        <v>1</v>
      </c>
      <c r="T776" s="84">
        <v>1</v>
      </c>
      <c r="U776" s="84">
        <v>1</v>
      </c>
      <c r="V776" s="84">
        <v>1</v>
      </c>
      <c r="W776" s="84">
        <v>1</v>
      </c>
      <c r="X776" s="84">
        <v>1</v>
      </c>
      <c r="Y776" s="84"/>
      <c r="Z776" s="132" t="str">
        <f>VLOOKUP(A776,DB_CAL_Q1_Q4!$A$4:$P$1328,13)</f>
        <v>GLP</v>
      </c>
      <c r="AA776" s="133" t="str">
        <f>VLOOKUP(A776,DB_ACS_Q1_Q4!$A$4:$AD$1328,13)</f>
        <v>GLP</v>
      </c>
      <c r="AB776" s="134" t="str">
        <f>VLOOKUP(A776,DB_REF_Q1_Q4!$A$4:$AD$1328,13)</f>
        <v>AC Eléctrico</v>
      </c>
      <c r="AC776" s="16">
        <v>1</v>
      </c>
      <c r="AD776" s="27"/>
      <c r="AE776" s="27"/>
      <c r="AF776" s="27"/>
      <c r="AG776" s="27"/>
      <c r="AH776" s="27"/>
      <c r="AI776" s="55"/>
    </row>
    <row r="777" spans="1:35" ht="12" customHeight="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83">
        <v>1</v>
      </c>
      <c r="N777" s="84">
        <v>1</v>
      </c>
      <c r="O777" s="84">
        <v>1</v>
      </c>
      <c r="P777" s="84">
        <v>1</v>
      </c>
      <c r="Q777" s="84">
        <v>1</v>
      </c>
      <c r="R777" s="84">
        <v>1</v>
      </c>
      <c r="S777" s="84">
        <v>1</v>
      </c>
      <c r="T777" s="84">
        <v>1</v>
      </c>
      <c r="U777" s="84">
        <v>1</v>
      </c>
      <c r="V777" s="84">
        <v>1</v>
      </c>
      <c r="W777" s="84">
        <v>1</v>
      </c>
      <c r="X777" s="84">
        <v>1</v>
      </c>
      <c r="Y777" s="84">
        <v>1</v>
      </c>
      <c r="Z777" s="132" t="str">
        <f>VLOOKUP(A777,DB_CAL_Q1_Q4!$A$4:$P$1328,13)</f>
        <v>Electricidad</v>
      </c>
      <c r="AA777" s="133" t="str">
        <f>VLOOKUP(A777,DB_ACS_Q1_Q4!$A$4:$AD$1328,13)</f>
        <v>Electricidad</v>
      </c>
      <c r="AB777" s="134" t="str">
        <f>VLOOKUP(A777,DB_REF_Q1_Q4!$A$4:$AD$1328,13)</f>
        <v>Ninguno</v>
      </c>
      <c r="AC777" s="16"/>
      <c r="AD777" s="27"/>
      <c r="AE777" s="27"/>
      <c r="AF777" s="27"/>
      <c r="AG777" s="27"/>
      <c r="AH777" s="27"/>
      <c r="AI777" s="55">
        <v>1</v>
      </c>
    </row>
    <row r="778" spans="1:35" ht="12" customHeight="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83">
        <v>1</v>
      </c>
      <c r="N778" s="84">
        <v>1</v>
      </c>
      <c r="O778" s="84">
        <v>1</v>
      </c>
      <c r="P778" s="84">
        <v>1</v>
      </c>
      <c r="Q778" s="84">
        <v>1</v>
      </c>
      <c r="R778" s="84">
        <v>1</v>
      </c>
      <c r="S778" s="84"/>
      <c r="T778" s="84">
        <v>1</v>
      </c>
      <c r="U778" s="84">
        <v>1</v>
      </c>
      <c r="V778" s="84">
        <v>1</v>
      </c>
      <c r="W778" s="84">
        <v>1</v>
      </c>
      <c r="X778" s="84">
        <v>1</v>
      </c>
      <c r="Y778" s="84"/>
      <c r="Z778" s="132" t="str">
        <f>VLOOKUP(A778,DB_CAL_Q1_Q4!$A$4:$P$1328,13)</f>
        <v>Electricidad</v>
      </c>
      <c r="AA778" s="133" t="str">
        <f>VLOOKUP(A778,DB_ACS_Q1_Q4!$A$4:$AD$1328,13)</f>
        <v>Electricidad</v>
      </c>
      <c r="AB778" s="134" t="str">
        <f>VLOOKUP(A778,DB_REF_Q1_Q4!$A$4:$AD$1328,13)</f>
        <v>Ninguno</v>
      </c>
      <c r="AC778" s="16"/>
      <c r="AD778" s="27">
        <v>1</v>
      </c>
      <c r="AE778" s="27"/>
      <c r="AF778" s="27"/>
      <c r="AG778" s="27"/>
      <c r="AH778" s="27"/>
      <c r="AI778" s="55"/>
    </row>
    <row r="779" spans="1:35" ht="12" customHeight="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83">
        <v>1</v>
      </c>
      <c r="N779" s="84">
        <v>1</v>
      </c>
      <c r="O779" s="84">
        <v>1</v>
      </c>
      <c r="P779" s="84">
        <v>1</v>
      </c>
      <c r="Q779" s="84">
        <v>1</v>
      </c>
      <c r="R779" s="84">
        <v>1</v>
      </c>
      <c r="S779" s="84">
        <v>1</v>
      </c>
      <c r="T779" s="84">
        <v>1</v>
      </c>
      <c r="U779" s="84">
        <v>1</v>
      </c>
      <c r="V779" s="84">
        <v>1</v>
      </c>
      <c r="W779" s="84">
        <v>1</v>
      </c>
      <c r="X779" s="84">
        <v>1</v>
      </c>
      <c r="Y779" s="84">
        <v>1</v>
      </c>
      <c r="Z779" s="132" t="str">
        <f>VLOOKUP(A779,DB_CAL_Q1_Q4!$A$4:$P$1328,13)</f>
        <v>Otros</v>
      </c>
      <c r="AA779" s="133" t="str">
        <f>VLOOKUP(A779,DB_ACS_Q1_Q4!$A$4:$AD$1328,13)</f>
        <v>Otros</v>
      </c>
      <c r="AB779" s="134" t="str">
        <f>VLOOKUP(A779,DB_REF_Q1_Q4!$A$4:$AD$1328,13)</f>
        <v>Ninguno</v>
      </c>
      <c r="AC779" s="16">
        <v>1</v>
      </c>
      <c r="AD779" s="27"/>
      <c r="AE779" s="27"/>
      <c r="AF779" s="27"/>
      <c r="AG779" s="27"/>
      <c r="AH779" s="27"/>
      <c r="AI779" s="55"/>
    </row>
    <row r="780" spans="1:35" ht="12" customHeight="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83">
        <v>1</v>
      </c>
      <c r="N780" s="84">
        <v>1</v>
      </c>
      <c r="O780" s="84">
        <v>1</v>
      </c>
      <c r="P780" s="84">
        <v>1</v>
      </c>
      <c r="Q780" s="84">
        <v>1</v>
      </c>
      <c r="R780" s="84">
        <v>1</v>
      </c>
      <c r="S780" s="84">
        <v>1</v>
      </c>
      <c r="T780" s="84">
        <v>1</v>
      </c>
      <c r="U780" s="84">
        <v>1</v>
      </c>
      <c r="V780" s="84">
        <v>1</v>
      </c>
      <c r="W780" s="84">
        <v>1</v>
      </c>
      <c r="X780" s="84">
        <v>1</v>
      </c>
      <c r="Y780" s="84">
        <v>1</v>
      </c>
      <c r="Z780" s="132" t="str">
        <f>VLOOKUP(A780,DB_CAL_Q1_Q4!$A$4:$P$1328,13)</f>
        <v>Gas Natural</v>
      </c>
      <c r="AA780" s="133" t="str">
        <f>VLOOKUP(A780,DB_ACS_Q1_Q4!$A$4:$AD$1328,13)</f>
        <v>Gas Natural</v>
      </c>
      <c r="AB780" s="134" t="str">
        <f>VLOOKUP(A780,DB_REF_Q1_Q4!$A$4:$AD$1328,13)</f>
        <v>AC Eléctrico</v>
      </c>
      <c r="AC780" s="16">
        <v>1</v>
      </c>
      <c r="AD780" s="27"/>
      <c r="AE780" s="27"/>
      <c r="AF780" s="27"/>
      <c r="AG780" s="27"/>
      <c r="AH780" s="27"/>
      <c r="AI780" s="55"/>
    </row>
    <row r="781" spans="1:35" ht="12" customHeight="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83">
        <v>1</v>
      </c>
      <c r="N781" s="84">
        <v>1</v>
      </c>
      <c r="O781" s="84">
        <v>1</v>
      </c>
      <c r="P781" s="84">
        <v>1</v>
      </c>
      <c r="Q781" s="84">
        <v>1</v>
      </c>
      <c r="R781" s="84">
        <v>1</v>
      </c>
      <c r="S781" s="84">
        <v>1</v>
      </c>
      <c r="T781" s="84">
        <v>1</v>
      </c>
      <c r="U781" s="84">
        <v>1</v>
      </c>
      <c r="V781" s="84">
        <v>1</v>
      </c>
      <c r="W781" s="84">
        <v>1</v>
      </c>
      <c r="X781" s="84">
        <v>1</v>
      </c>
      <c r="Y781" s="84">
        <v>1</v>
      </c>
      <c r="Z781" s="132" t="str">
        <f>VLOOKUP(A781,DB_CAL_Q1_Q4!$A$4:$P$1328,13)</f>
        <v>Ninguna</v>
      </c>
      <c r="AA781" s="133" t="str">
        <f>VLOOKUP(A781,DB_ACS_Q1_Q4!$A$4:$AD$1328,13)</f>
        <v>GLP</v>
      </c>
      <c r="AB781" s="134" t="str">
        <f>VLOOKUP(A781,DB_REF_Q1_Q4!$A$4:$AD$1328,13)</f>
        <v>AC Eléctrico</v>
      </c>
      <c r="AC781" s="16"/>
      <c r="AD781" s="27"/>
      <c r="AE781" s="27"/>
      <c r="AF781" s="27"/>
      <c r="AG781" s="27"/>
      <c r="AH781" s="27">
        <v>1</v>
      </c>
      <c r="AI781" s="55"/>
    </row>
    <row r="782" spans="1:35" ht="12" customHeight="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83"/>
      <c r="N782" s="84">
        <v>1</v>
      </c>
      <c r="O782" s="84">
        <v>1</v>
      </c>
      <c r="P782" s="84">
        <v>1</v>
      </c>
      <c r="Q782" s="84">
        <v>1</v>
      </c>
      <c r="R782" s="84">
        <v>1</v>
      </c>
      <c r="S782" s="84">
        <v>1</v>
      </c>
      <c r="T782" s="84">
        <v>1</v>
      </c>
      <c r="U782" s="84">
        <v>1</v>
      </c>
      <c r="V782" s="84">
        <v>1</v>
      </c>
      <c r="W782" s="84">
        <v>1</v>
      </c>
      <c r="X782" s="84">
        <v>1</v>
      </c>
      <c r="Y782" s="84"/>
      <c r="Z782" s="132" t="str">
        <f>VLOOKUP(A782,DB_CAL_Q1_Q4!$A$4:$P$1328,13)</f>
        <v>Gas Natural</v>
      </c>
      <c r="AA782" s="133" t="str">
        <f>VLOOKUP(A782,DB_ACS_Q1_Q4!$A$4:$AD$1328,13)</f>
        <v>Gas Natural</v>
      </c>
      <c r="AB782" s="134" t="str">
        <f>VLOOKUP(A782,DB_REF_Q1_Q4!$A$4:$AD$1328,13)</f>
        <v>Ninguno</v>
      </c>
      <c r="AC782" s="16">
        <v>1</v>
      </c>
      <c r="AD782" s="27"/>
      <c r="AE782" s="27"/>
      <c r="AF782" s="27"/>
      <c r="AG782" s="27"/>
      <c r="AH782" s="27"/>
      <c r="AI782" s="55"/>
    </row>
    <row r="783" spans="1:35" ht="12" customHeight="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83">
        <v>1</v>
      </c>
      <c r="N783" s="84">
        <v>1</v>
      </c>
      <c r="O783" s="84">
        <v>1</v>
      </c>
      <c r="P783" s="84">
        <v>1</v>
      </c>
      <c r="Q783" s="84">
        <v>1</v>
      </c>
      <c r="R783" s="84">
        <v>1</v>
      </c>
      <c r="S783" s="84">
        <v>1</v>
      </c>
      <c r="T783" s="84">
        <v>1</v>
      </c>
      <c r="U783" s="84">
        <v>1</v>
      </c>
      <c r="V783" s="84">
        <v>1</v>
      </c>
      <c r="W783" s="84">
        <v>1</v>
      </c>
      <c r="X783" s="84">
        <v>1</v>
      </c>
      <c r="Y783" s="84">
        <v>1</v>
      </c>
      <c r="Z783" s="132" t="str">
        <f>VLOOKUP(A783,DB_CAL_Q1_Q4!$A$4:$P$1328,13)</f>
        <v>Electricidad</v>
      </c>
      <c r="AA783" s="133" t="str">
        <f>VLOOKUP(A783,DB_ACS_Q1_Q4!$A$4:$AD$1328,13)</f>
        <v>Electricidad</v>
      </c>
      <c r="AB783" s="134" t="str">
        <f>VLOOKUP(A783,DB_REF_Q1_Q4!$A$4:$AD$1328,13)</f>
        <v>Ninguno</v>
      </c>
      <c r="AC783" s="16">
        <v>1</v>
      </c>
      <c r="AD783" s="27"/>
      <c r="AE783" s="27"/>
      <c r="AF783" s="27"/>
      <c r="AG783" s="27"/>
      <c r="AH783" s="27"/>
      <c r="AI783" s="55"/>
    </row>
    <row r="784" spans="1:35" ht="12" customHeight="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83">
        <v>1</v>
      </c>
      <c r="N784" s="84">
        <v>1</v>
      </c>
      <c r="O784" s="84">
        <v>1</v>
      </c>
      <c r="P784" s="84">
        <v>1</v>
      </c>
      <c r="Q784" s="84">
        <v>1</v>
      </c>
      <c r="R784" s="84">
        <v>1</v>
      </c>
      <c r="S784" s="84">
        <v>1</v>
      </c>
      <c r="T784" s="84">
        <v>1</v>
      </c>
      <c r="U784" s="84">
        <v>1</v>
      </c>
      <c r="V784" s="84"/>
      <c r="W784" s="84">
        <v>1</v>
      </c>
      <c r="X784" s="84"/>
      <c r="Y784" s="84"/>
      <c r="Z784" s="132" t="str">
        <f>VLOOKUP(A784,DB_CAL_Q1_Q4!$A$4:$P$1328,13)</f>
        <v>Ninguna</v>
      </c>
      <c r="AA784" s="133" t="str">
        <f>VLOOKUP(A784,DB_ACS_Q1_Q4!$A$4:$AD$1328,13)</f>
        <v>Electricidad</v>
      </c>
      <c r="AB784" s="134" t="str">
        <f>VLOOKUP(A784,DB_REF_Q1_Q4!$A$4:$AD$1328,13)</f>
        <v>Ninguno</v>
      </c>
      <c r="AC784" s="16"/>
      <c r="AD784" s="27"/>
      <c r="AE784" s="27"/>
      <c r="AF784" s="27"/>
      <c r="AG784" s="27"/>
      <c r="AH784" s="27">
        <v>1</v>
      </c>
      <c r="AI784" s="55"/>
    </row>
    <row r="785" spans="1:35" ht="12" customHeight="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83">
        <v>1</v>
      </c>
      <c r="N785" s="84">
        <v>1</v>
      </c>
      <c r="O785" s="84">
        <v>1</v>
      </c>
      <c r="P785" s="84">
        <v>1</v>
      </c>
      <c r="Q785" s="84">
        <v>1</v>
      </c>
      <c r="R785" s="84">
        <v>1</v>
      </c>
      <c r="S785" s="84">
        <v>1</v>
      </c>
      <c r="T785" s="84">
        <v>1</v>
      </c>
      <c r="U785" s="84">
        <v>1</v>
      </c>
      <c r="V785" s="84">
        <v>1</v>
      </c>
      <c r="W785" s="84">
        <v>1</v>
      </c>
      <c r="X785" s="84">
        <v>1</v>
      </c>
      <c r="Y785" s="84"/>
      <c r="Z785" s="132" t="str">
        <f>VLOOKUP(A785,DB_CAL_Q1_Q4!$A$4:$P$1328,13)</f>
        <v>Electricidad</v>
      </c>
      <c r="AA785" s="133" t="str">
        <f>VLOOKUP(A785,DB_ACS_Q1_Q4!$A$4:$AD$1328,13)</f>
        <v>Gas Natural</v>
      </c>
      <c r="AB785" s="134" t="str">
        <f>VLOOKUP(A785,DB_REF_Q1_Q4!$A$4:$AD$1328,13)</f>
        <v>AC Eléctrico</v>
      </c>
      <c r="AC785" s="16">
        <v>1</v>
      </c>
      <c r="AD785" s="27"/>
      <c r="AE785" s="27"/>
      <c r="AF785" s="27"/>
      <c r="AG785" s="27"/>
      <c r="AH785" s="27"/>
      <c r="AI785" s="55"/>
    </row>
    <row r="786" spans="1:35" ht="12" customHeight="1">
      <c r="A786" s="10">
        <v>782</v>
      </c>
      <c r="B786" s="98" t="s">
        <v>247</v>
      </c>
      <c r="C786" s="98" t="s">
        <v>245</v>
      </c>
      <c r="D786" s="11" t="s">
        <v>52</v>
      </c>
      <c r="E786" s="11" t="s">
        <v>303</v>
      </c>
      <c r="F786" s="12" t="s">
        <v>48</v>
      </c>
      <c r="G786" s="12" t="s">
        <v>510</v>
      </c>
      <c r="H786" s="12" t="s">
        <v>307</v>
      </c>
      <c r="I786" s="11" t="s">
        <v>504</v>
      </c>
      <c r="J786" s="12" t="str">
        <f t="shared" ref="J786:J791" si="26">"≥17h"</f>
        <v>≥17h</v>
      </c>
      <c r="K786" s="12" t="s">
        <v>47</v>
      </c>
      <c r="L786" s="69" t="s">
        <v>520</v>
      </c>
      <c r="M786" s="83">
        <v>1</v>
      </c>
      <c r="N786" s="84">
        <v>1</v>
      </c>
      <c r="O786" s="84">
        <v>1</v>
      </c>
      <c r="P786" s="84">
        <v>1</v>
      </c>
      <c r="Q786" s="84">
        <v>1</v>
      </c>
      <c r="R786" s="84">
        <v>1</v>
      </c>
      <c r="S786" s="84">
        <v>1</v>
      </c>
      <c r="T786" s="84">
        <v>1</v>
      </c>
      <c r="U786" s="84"/>
      <c r="V786" s="84">
        <v>1</v>
      </c>
      <c r="W786" s="84">
        <v>1</v>
      </c>
      <c r="X786" s="84">
        <v>1</v>
      </c>
      <c r="Y786" s="84">
        <v>1</v>
      </c>
      <c r="Z786" s="132" t="str">
        <f>VLOOKUP(A786,DB_CAL_Q1_Q4!$A$4:$P$1328,13)</f>
        <v>Gas Natural</v>
      </c>
      <c r="AA786" s="133" t="str">
        <f>VLOOKUP(A786,DB_ACS_Q1_Q4!$A$4:$AD$1328,13)</f>
        <v>Gas Natural</v>
      </c>
      <c r="AB786" s="134" t="str">
        <f>VLOOKUP(A786,DB_REF_Q1_Q4!$A$4:$AD$1328,13)</f>
        <v>Ninguno</v>
      </c>
      <c r="AC786" s="16">
        <v>1</v>
      </c>
      <c r="AD786" s="27"/>
      <c r="AE786" s="27"/>
      <c r="AF786" s="27"/>
      <c r="AG786" s="27"/>
      <c r="AH786" s="27"/>
      <c r="AI786" s="55"/>
    </row>
    <row r="787" spans="1:35" ht="12" customHeight="1">
      <c r="A787" s="10">
        <v>783</v>
      </c>
      <c r="B787" s="98" t="s">
        <v>153</v>
      </c>
      <c r="C787" s="98" t="s">
        <v>79</v>
      </c>
      <c r="D787" s="11" t="s">
        <v>51</v>
      </c>
      <c r="E787" s="11" t="s">
        <v>304</v>
      </c>
      <c r="F787" s="12" t="s">
        <v>50</v>
      </c>
      <c r="G787" s="11" t="s">
        <v>511</v>
      </c>
      <c r="H787" s="12" t="s">
        <v>306</v>
      </c>
      <c r="I787" s="103" t="s">
        <v>504</v>
      </c>
      <c r="J787" s="12" t="str">
        <f t="shared" si="26"/>
        <v>≥17h</v>
      </c>
      <c r="K787" s="12" t="s">
        <v>512</v>
      </c>
      <c r="L787" s="69" t="s">
        <v>520</v>
      </c>
      <c r="M787" s="83">
        <v>1</v>
      </c>
      <c r="N787" s="84">
        <v>1</v>
      </c>
      <c r="O787" s="84"/>
      <c r="P787" s="84">
        <v>1</v>
      </c>
      <c r="Q787" s="84">
        <v>1</v>
      </c>
      <c r="R787" s="84">
        <v>1</v>
      </c>
      <c r="S787" s="84">
        <v>1</v>
      </c>
      <c r="T787" s="84">
        <v>1</v>
      </c>
      <c r="U787" s="84">
        <v>1</v>
      </c>
      <c r="V787" s="84">
        <v>1</v>
      </c>
      <c r="W787" s="84">
        <v>1</v>
      </c>
      <c r="X787" s="84">
        <v>1</v>
      </c>
      <c r="Y787" s="84">
        <v>1</v>
      </c>
      <c r="Z787" s="132" t="str">
        <f>VLOOKUP(A787,DB_CAL_Q1_Q4!$A$4:$P$1328,13)</f>
        <v>Gas Natural</v>
      </c>
      <c r="AA787" s="133" t="str">
        <f>VLOOKUP(A787,DB_ACS_Q1_Q4!$A$4:$AD$1328,13)</f>
        <v>Gas Natural</v>
      </c>
      <c r="AB787" s="134" t="str">
        <f>VLOOKUP(A787,DB_REF_Q1_Q4!$A$4:$AD$1328,13)</f>
        <v>Ninguno</v>
      </c>
      <c r="AC787" s="16">
        <v>1</v>
      </c>
      <c r="AD787" s="27"/>
      <c r="AE787" s="27"/>
      <c r="AF787" s="27"/>
      <c r="AG787" s="27"/>
      <c r="AH787" s="27"/>
      <c r="AI787" s="55"/>
    </row>
    <row r="788" spans="1:35" ht="12" customHeight="1">
      <c r="A788" s="10">
        <v>784</v>
      </c>
      <c r="B788" s="98" t="s">
        <v>82</v>
      </c>
      <c r="C788" s="98" t="s">
        <v>82</v>
      </c>
      <c r="D788" s="11" t="s">
        <v>25</v>
      </c>
      <c r="E788" s="11" t="s">
        <v>303</v>
      </c>
      <c r="F788" s="12" t="s">
        <v>48</v>
      </c>
      <c r="G788" s="12" t="s">
        <v>310</v>
      </c>
      <c r="H788" s="12" t="s">
        <v>306</v>
      </c>
      <c r="I788" s="11" t="s">
        <v>504</v>
      </c>
      <c r="J788" s="12" t="str">
        <f t="shared" si="26"/>
        <v>≥17h</v>
      </c>
      <c r="K788" s="12" t="s">
        <v>513</v>
      </c>
      <c r="L788" s="69" t="s">
        <v>518</v>
      </c>
      <c r="M788" s="83">
        <v>1</v>
      </c>
      <c r="N788" s="84"/>
      <c r="O788" s="84">
        <v>1</v>
      </c>
      <c r="P788" s="84">
        <v>1</v>
      </c>
      <c r="Q788" s="84"/>
      <c r="R788" s="84"/>
      <c r="S788" s="84">
        <v>1</v>
      </c>
      <c r="T788" s="84"/>
      <c r="U788" s="84">
        <v>1</v>
      </c>
      <c r="V788" s="84">
        <v>1</v>
      </c>
      <c r="W788" s="84">
        <v>1</v>
      </c>
      <c r="X788" s="84">
        <v>1</v>
      </c>
      <c r="Y788" s="84"/>
      <c r="Z788" s="132" t="str">
        <f>VLOOKUP(A788,DB_CAL_Q1_Q4!$A$4:$P$1328,13)</f>
        <v>Electricidad</v>
      </c>
      <c r="AA788" s="133" t="str">
        <f>VLOOKUP(A788,DB_ACS_Q1_Q4!$A$4:$AD$1328,13)</f>
        <v>Gas Natural</v>
      </c>
      <c r="AB788" s="134" t="str">
        <f>VLOOKUP(A788,DB_REF_Q1_Q4!$A$4:$AD$1328,13)</f>
        <v>AC Eléctrico</v>
      </c>
      <c r="AC788" s="16">
        <v>1</v>
      </c>
      <c r="AD788" s="27"/>
      <c r="AE788" s="27"/>
      <c r="AF788" s="27"/>
      <c r="AG788" s="27"/>
      <c r="AH788" s="27"/>
      <c r="AI788" s="55"/>
    </row>
    <row r="789" spans="1:35" ht="12" customHeight="1">
      <c r="A789" s="10">
        <v>785</v>
      </c>
      <c r="B789" s="98" t="s">
        <v>154</v>
      </c>
      <c r="C789" s="98" t="s">
        <v>79</v>
      </c>
      <c r="D789" s="11" t="s">
        <v>52</v>
      </c>
      <c r="E789" s="11" t="s">
        <v>303</v>
      </c>
      <c r="F789" s="12" t="s">
        <v>49</v>
      </c>
      <c r="G789" s="11" t="s">
        <v>511</v>
      </c>
      <c r="H789" s="12" t="s">
        <v>308</v>
      </c>
      <c r="I789" s="11" t="s">
        <v>504</v>
      </c>
      <c r="J789" s="12" t="str">
        <f t="shared" si="26"/>
        <v>≥17h</v>
      </c>
      <c r="K789" s="12" t="s">
        <v>512</v>
      </c>
      <c r="L789" s="69" t="s">
        <v>520</v>
      </c>
      <c r="M789" s="83"/>
      <c r="N789" s="84"/>
      <c r="O789" s="84"/>
      <c r="P789" s="84">
        <v>1</v>
      </c>
      <c r="Q789" s="84"/>
      <c r="R789" s="84"/>
      <c r="S789" s="84"/>
      <c r="T789" s="84"/>
      <c r="U789" s="84"/>
      <c r="V789" s="84"/>
      <c r="W789" s="84"/>
      <c r="X789" s="84">
        <v>1</v>
      </c>
      <c r="Y789" s="84"/>
      <c r="Z789" s="132" t="str">
        <f>VLOOKUP(A789,DB_CAL_Q1_Q4!$A$4:$P$1328,13)</f>
        <v>Gas Natural</v>
      </c>
      <c r="AA789" s="133" t="str">
        <f>VLOOKUP(A789,DB_ACS_Q1_Q4!$A$4:$AD$1328,13)</f>
        <v>Gas Natural</v>
      </c>
      <c r="AB789" s="134" t="str">
        <f>VLOOKUP(A789,DB_REF_Q1_Q4!$A$4:$AD$1328,13)</f>
        <v>Ninguno</v>
      </c>
      <c r="AC789" s="16"/>
      <c r="AD789" s="27"/>
      <c r="AE789" s="27"/>
      <c r="AF789" s="27"/>
      <c r="AG789" s="27"/>
      <c r="AH789" s="27">
        <v>1</v>
      </c>
      <c r="AI789" s="55"/>
    </row>
    <row r="790" spans="1:35" ht="12" customHeight="1">
      <c r="A790" s="10">
        <v>786</v>
      </c>
      <c r="B790" s="98" t="s">
        <v>247</v>
      </c>
      <c r="C790" s="98" t="s">
        <v>245</v>
      </c>
      <c r="D790" s="11" t="s">
        <v>51</v>
      </c>
      <c r="E790" s="11" t="s">
        <v>303</v>
      </c>
      <c r="F790" s="12" t="s">
        <v>49</v>
      </c>
      <c r="G790" s="12" t="s">
        <v>310</v>
      </c>
      <c r="H790" s="12" t="s">
        <v>306</v>
      </c>
      <c r="I790" s="103" t="s">
        <v>504</v>
      </c>
      <c r="J790" s="12" t="str">
        <f t="shared" si="26"/>
        <v>≥17h</v>
      </c>
      <c r="K790" s="12" t="s">
        <v>47</v>
      </c>
      <c r="L790" s="69" t="s">
        <v>520</v>
      </c>
      <c r="M790" s="83">
        <v>1</v>
      </c>
      <c r="N790" s="84">
        <v>1</v>
      </c>
      <c r="O790" s="84">
        <v>1</v>
      </c>
      <c r="P790" s="84">
        <v>1</v>
      </c>
      <c r="Q790" s="84">
        <v>1</v>
      </c>
      <c r="R790" s="84">
        <v>1</v>
      </c>
      <c r="S790" s="84"/>
      <c r="T790" s="84">
        <v>1</v>
      </c>
      <c r="U790" s="84">
        <v>1</v>
      </c>
      <c r="V790" s="84">
        <v>1</v>
      </c>
      <c r="W790" s="84">
        <v>1</v>
      </c>
      <c r="X790" s="84">
        <v>1</v>
      </c>
      <c r="Y790" s="84"/>
      <c r="Z790" s="132" t="str">
        <f>VLOOKUP(A790,DB_CAL_Q1_Q4!$A$4:$P$1328,13)</f>
        <v>Electricidad</v>
      </c>
      <c r="AA790" s="133" t="str">
        <f>VLOOKUP(A790,DB_ACS_Q1_Q4!$A$4:$AD$1328,13)</f>
        <v>Electricidad</v>
      </c>
      <c r="AB790" s="134" t="str">
        <f>VLOOKUP(A790,DB_REF_Q1_Q4!$A$4:$AD$1328,13)</f>
        <v>Ninguno</v>
      </c>
      <c r="AC790" s="16">
        <v>1</v>
      </c>
      <c r="AD790" s="27"/>
      <c r="AE790" s="27"/>
      <c r="AF790" s="27"/>
      <c r="AG790" s="27"/>
      <c r="AH790" s="27"/>
      <c r="AI790" s="55"/>
    </row>
    <row r="791" spans="1:35" ht="12" customHeight="1">
      <c r="A791" s="10">
        <v>787</v>
      </c>
      <c r="B791" s="98" t="s">
        <v>243</v>
      </c>
      <c r="C791" s="98" t="s">
        <v>85</v>
      </c>
      <c r="D791" s="11" t="s">
        <v>52</v>
      </c>
      <c r="E791" s="11" t="s">
        <v>303</v>
      </c>
      <c r="F791" s="12" t="s">
        <v>50</v>
      </c>
      <c r="G791" s="12" t="s">
        <v>310</v>
      </c>
      <c r="H791" s="12" t="s">
        <v>308</v>
      </c>
      <c r="I791" s="103" t="s">
        <v>504</v>
      </c>
      <c r="J791" s="12" t="str">
        <f t="shared" si="26"/>
        <v>≥17h</v>
      </c>
      <c r="K791" s="12" t="s">
        <v>47</v>
      </c>
      <c r="L791" s="69" t="s">
        <v>518</v>
      </c>
      <c r="M791" s="83">
        <v>1</v>
      </c>
      <c r="N791" s="84">
        <v>1</v>
      </c>
      <c r="O791" s="84">
        <v>1</v>
      </c>
      <c r="P791" s="84">
        <v>1</v>
      </c>
      <c r="Q791" s="84">
        <v>1</v>
      </c>
      <c r="R791" s="84">
        <v>1</v>
      </c>
      <c r="S791" s="84">
        <v>1</v>
      </c>
      <c r="T791" s="84">
        <v>1</v>
      </c>
      <c r="U791" s="84">
        <v>1</v>
      </c>
      <c r="V791" s="84">
        <v>1</v>
      </c>
      <c r="W791" s="84">
        <v>1</v>
      </c>
      <c r="X791" s="84">
        <v>1</v>
      </c>
      <c r="Y791" s="84">
        <v>1</v>
      </c>
      <c r="Z791" s="132" t="str">
        <f>VLOOKUP(A791,DB_CAL_Q1_Q4!$A$4:$P$1328,13)</f>
        <v>Ninguna</v>
      </c>
      <c r="AA791" s="133" t="str">
        <f>VLOOKUP(A791,DB_ACS_Q1_Q4!$A$4:$AD$1328,13)</f>
        <v>Electricidad</v>
      </c>
      <c r="AB791" s="134" t="str">
        <f>VLOOKUP(A791,DB_REF_Q1_Q4!$A$4:$AD$1328,13)</f>
        <v>Ninguno</v>
      </c>
      <c r="AC791" s="16"/>
      <c r="AD791" s="27"/>
      <c r="AE791" s="27"/>
      <c r="AF791" s="27"/>
      <c r="AG791" s="27"/>
      <c r="AH791" s="27"/>
      <c r="AI791" s="55">
        <v>1</v>
      </c>
    </row>
    <row r="792" spans="1:35" ht="12" customHeight="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83">
        <v>1</v>
      </c>
      <c r="N792" s="84">
        <v>1</v>
      </c>
      <c r="O792" s="84">
        <v>1</v>
      </c>
      <c r="P792" s="84">
        <v>1</v>
      </c>
      <c r="Q792" s="84">
        <v>1</v>
      </c>
      <c r="R792" s="84">
        <v>1</v>
      </c>
      <c r="S792" s="84">
        <v>1</v>
      </c>
      <c r="T792" s="84">
        <v>1</v>
      </c>
      <c r="U792" s="84">
        <v>1</v>
      </c>
      <c r="V792" s="84">
        <v>1</v>
      </c>
      <c r="W792" s="84">
        <v>1</v>
      </c>
      <c r="X792" s="84">
        <v>1</v>
      </c>
      <c r="Y792" s="84">
        <v>1</v>
      </c>
      <c r="Z792" s="132" t="str">
        <f>VLOOKUP(A792,DB_CAL_Q1_Q4!$A$4:$P$1328,13)</f>
        <v>GLP</v>
      </c>
      <c r="AA792" s="133" t="str">
        <f>VLOOKUP(A792,DB_ACS_Q1_Q4!$A$4:$AD$1328,13)</f>
        <v>Electricidad</v>
      </c>
      <c r="AB792" s="134" t="str">
        <f>VLOOKUP(A792,DB_REF_Q1_Q4!$A$4:$AD$1328,13)</f>
        <v>AC Eléctrico</v>
      </c>
      <c r="AC792" s="16">
        <v>1</v>
      </c>
      <c r="AD792" s="27"/>
      <c r="AE792" s="27"/>
      <c r="AF792" s="27"/>
      <c r="AG792" s="27"/>
      <c r="AH792" s="27"/>
      <c r="AI792" s="55"/>
    </row>
    <row r="793" spans="1:35" ht="12" customHeight="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83">
        <v>1</v>
      </c>
      <c r="N793" s="84">
        <v>1</v>
      </c>
      <c r="O793" s="84">
        <v>1</v>
      </c>
      <c r="P793" s="84">
        <v>1</v>
      </c>
      <c r="Q793" s="84">
        <v>1</v>
      </c>
      <c r="R793" s="84">
        <v>1</v>
      </c>
      <c r="S793" s="84">
        <v>1</v>
      </c>
      <c r="T793" s="84">
        <v>1</v>
      </c>
      <c r="U793" s="84">
        <v>1</v>
      </c>
      <c r="V793" s="84">
        <v>1</v>
      </c>
      <c r="W793" s="84">
        <v>1</v>
      </c>
      <c r="X793" s="84">
        <v>1</v>
      </c>
      <c r="Y793" s="84">
        <v>1</v>
      </c>
      <c r="Z793" s="132" t="str">
        <f>VLOOKUP(A793,DB_CAL_Q1_Q4!$A$4:$P$1328,13)</f>
        <v>Gasóleo</v>
      </c>
      <c r="AA793" s="133" t="str">
        <f>VLOOKUP(A793,DB_ACS_Q1_Q4!$A$4:$AD$1328,13)</f>
        <v>Gasóleo</v>
      </c>
      <c r="AB793" s="134" t="str">
        <f>VLOOKUP(A793,DB_REF_Q1_Q4!$A$4:$AD$1328,13)</f>
        <v>Ninguno</v>
      </c>
      <c r="AC793" s="16"/>
      <c r="AD793" s="27"/>
      <c r="AE793" s="27"/>
      <c r="AF793" s="27"/>
      <c r="AG793" s="27"/>
      <c r="AH793" s="27"/>
      <c r="AI793" s="55">
        <v>1</v>
      </c>
    </row>
    <row r="794" spans="1:35" ht="12" customHeight="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83">
        <v>1</v>
      </c>
      <c r="N794" s="84">
        <v>1</v>
      </c>
      <c r="O794" s="84">
        <v>1</v>
      </c>
      <c r="P794" s="84">
        <v>1</v>
      </c>
      <c r="Q794" s="84">
        <v>1</v>
      </c>
      <c r="R794" s="84">
        <v>1</v>
      </c>
      <c r="S794" s="84">
        <v>1</v>
      </c>
      <c r="T794" s="84">
        <v>1</v>
      </c>
      <c r="U794" s="84">
        <v>1</v>
      </c>
      <c r="V794" s="84">
        <v>1</v>
      </c>
      <c r="W794" s="84">
        <v>1</v>
      </c>
      <c r="X794" s="84">
        <v>1</v>
      </c>
      <c r="Y794" s="84">
        <v>1</v>
      </c>
      <c r="Z794" s="132" t="str">
        <f>VLOOKUP(A794,DB_CAL_Q1_Q4!$A$4:$P$1328,13)</f>
        <v>Electricidad</v>
      </c>
      <c r="AA794" s="133" t="str">
        <f>VLOOKUP(A794,DB_ACS_Q1_Q4!$A$4:$AD$1328,13)</f>
        <v>GLP</v>
      </c>
      <c r="AB794" s="134" t="str">
        <f>VLOOKUP(A794,DB_REF_Q1_Q4!$A$4:$AD$1328,13)</f>
        <v>Ninguno</v>
      </c>
      <c r="AC794" s="16"/>
      <c r="AD794" s="27"/>
      <c r="AE794" s="27"/>
      <c r="AF794" s="27"/>
      <c r="AG794" s="27"/>
      <c r="AH794" s="27">
        <v>1</v>
      </c>
      <c r="AI794" s="55"/>
    </row>
    <row r="795" spans="1:35" ht="12" customHeight="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83">
        <v>1</v>
      </c>
      <c r="N795" s="84">
        <v>1</v>
      </c>
      <c r="O795" s="84">
        <v>1</v>
      </c>
      <c r="P795" s="84">
        <v>1</v>
      </c>
      <c r="Q795" s="84">
        <v>1</v>
      </c>
      <c r="R795" s="84">
        <v>1</v>
      </c>
      <c r="S795" s="84"/>
      <c r="T795" s="84">
        <v>1</v>
      </c>
      <c r="U795" s="84">
        <v>1</v>
      </c>
      <c r="V795" s="84">
        <v>1</v>
      </c>
      <c r="W795" s="84">
        <v>1</v>
      </c>
      <c r="X795" s="84">
        <v>1</v>
      </c>
      <c r="Y795" s="84">
        <v>1</v>
      </c>
      <c r="Z795" s="132" t="str">
        <f>VLOOKUP(A795,DB_CAL_Q1_Q4!$A$4:$P$1328,13)</f>
        <v>Gas Natural</v>
      </c>
      <c r="AA795" s="133" t="str">
        <f>VLOOKUP(A795,DB_ACS_Q1_Q4!$A$4:$AD$1328,13)</f>
        <v>Gas Natural</v>
      </c>
      <c r="AB795" s="134" t="str">
        <f>VLOOKUP(A795,DB_REF_Q1_Q4!$A$4:$AD$1328,13)</f>
        <v>Ninguno</v>
      </c>
      <c r="AC795" s="16">
        <v>1</v>
      </c>
      <c r="AD795" s="27"/>
      <c r="AE795" s="27"/>
      <c r="AF795" s="27"/>
      <c r="AG795" s="27"/>
      <c r="AH795" s="27"/>
      <c r="AI795" s="55"/>
    </row>
    <row r="796" spans="1:35" ht="12" customHeight="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83"/>
      <c r="N796" s="84">
        <v>1</v>
      </c>
      <c r="O796" s="84"/>
      <c r="P796" s="84">
        <v>1</v>
      </c>
      <c r="Q796" s="84">
        <v>1</v>
      </c>
      <c r="R796" s="84"/>
      <c r="S796" s="84"/>
      <c r="T796" s="84">
        <v>1</v>
      </c>
      <c r="U796" s="84">
        <v>1</v>
      </c>
      <c r="V796" s="84"/>
      <c r="W796" s="84"/>
      <c r="X796" s="84"/>
      <c r="Y796" s="84">
        <v>1</v>
      </c>
      <c r="Z796" s="132" t="str">
        <f>VLOOKUP(A796,DB_CAL_Q1_Q4!$A$4:$P$1328,13)</f>
        <v>Gasóleo</v>
      </c>
      <c r="AA796" s="133" t="str">
        <f>VLOOKUP(A796,DB_ACS_Q1_Q4!$A$4:$AD$1328,13)</f>
        <v>Gasóleo</v>
      </c>
      <c r="AB796" s="134" t="str">
        <f>VLOOKUP(A796,DB_REF_Q1_Q4!$A$4:$AD$1328,13)</f>
        <v>Ninguno</v>
      </c>
      <c r="AC796" s="16"/>
      <c r="AD796" s="27"/>
      <c r="AE796" s="27"/>
      <c r="AF796" s="27"/>
      <c r="AG796" s="27"/>
      <c r="AH796" s="27"/>
      <c r="AI796" s="55">
        <v>1</v>
      </c>
    </row>
    <row r="797" spans="1:35" ht="12" customHeight="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83">
        <v>1</v>
      </c>
      <c r="N797" s="84">
        <v>1</v>
      </c>
      <c r="O797" s="84">
        <v>1</v>
      </c>
      <c r="P797" s="84">
        <v>1</v>
      </c>
      <c r="Q797" s="84">
        <v>1</v>
      </c>
      <c r="R797" s="84">
        <v>1</v>
      </c>
      <c r="S797" s="84">
        <v>1</v>
      </c>
      <c r="T797" s="84">
        <v>1</v>
      </c>
      <c r="U797" s="84">
        <v>1</v>
      </c>
      <c r="V797" s="84">
        <v>1</v>
      </c>
      <c r="W797" s="84">
        <v>1</v>
      </c>
      <c r="X797" s="84">
        <v>1</v>
      </c>
      <c r="Y797" s="84">
        <v>1</v>
      </c>
      <c r="Z797" s="132" t="str">
        <f>VLOOKUP(A797,DB_CAL_Q1_Q4!$A$4:$P$1328,13)</f>
        <v>Gasóleo</v>
      </c>
      <c r="AA797" s="133" t="str">
        <f>VLOOKUP(A797,DB_ACS_Q1_Q4!$A$4:$AD$1328,13)</f>
        <v>Gasóleo</v>
      </c>
      <c r="AB797" s="134" t="str">
        <f>VLOOKUP(A797,DB_REF_Q1_Q4!$A$4:$AD$1328,13)</f>
        <v>Ninguno</v>
      </c>
      <c r="AC797" s="16"/>
      <c r="AD797" s="27">
        <v>1</v>
      </c>
      <c r="AE797" s="27"/>
      <c r="AF797" s="27"/>
      <c r="AG797" s="27"/>
      <c r="AH797" s="27"/>
      <c r="AI797" s="55"/>
    </row>
    <row r="798" spans="1:35" ht="12" customHeight="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83">
        <v>1</v>
      </c>
      <c r="N798" s="84">
        <v>1</v>
      </c>
      <c r="O798" s="84">
        <v>1</v>
      </c>
      <c r="P798" s="84">
        <v>1</v>
      </c>
      <c r="Q798" s="84">
        <v>1</v>
      </c>
      <c r="R798" s="84">
        <v>1</v>
      </c>
      <c r="S798" s="84">
        <v>1</v>
      </c>
      <c r="T798" s="84">
        <v>1</v>
      </c>
      <c r="U798" s="84">
        <v>1</v>
      </c>
      <c r="V798" s="84">
        <v>1</v>
      </c>
      <c r="W798" s="84">
        <v>1</v>
      </c>
      <c r="X798" s="84">
        <v>1</v>
      </c>
      <c r="Y798" s="84">
        <v>1</v>
      </c>
      <c r="Z798" s="132" t="str">
        <f>VLOOKUP(A798,DB_CAL_Q1_Q4!$A$4:$P$1328,13)</f>
        <v>Gasóleo</v>
      </c>
      <c r="AA798" s="133" t="str">
        <f>VLOOKUP(A798,DB_ACS_Q1_Q4!$A$4:$AD$1328,13)</f>
        <v>Gasóleo</v>
      </c>
      <c r="AB798" s="134" t="str">
        <f>VLOOKUP(A798,DB_REF_Q1_Q4!$A$4:$AD$1328,13)</f>
        <v>Ninguno</v>
      </c>
      <c r="AC798" s="16"/>
      <c r="AD798" s="27"/>
      <c r="AE798" s="27"/>
      <c r="AF798" s="27"/>
      <c r="AG798" s="27"/>
      <c r="AH798" s="27">
        <v>1</v>
      </c>
      <c r="AI798" s="55"/>
    </row>
    <row r="799" spans="1:35" ht="12" customHeight="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83">
        <v>1</v>
      </c>
      <c r="N799" s="84">
        <v>1</v>
      </c>
      <c r="O799" s="84">
        <v>1</v>
      </c>
      <c r="P799" s="84">
        <v>1</v>
      </c>
      <c r="Q799" s="84">
        <v>1</v>
      </c>
      <c r="R799" s="84">
        <v>1</v>
      </c>
      <c r="S799" s="84">
        <v>1</v>
      </c>
      <c r="T799" s="84">
        <v>1</v>
      </c>
      <c r="U799" s="84">
        <v>1</v>
      </c>
      <c r="V799" s="84">
        <v>1</v>
      </c>
      <c r="W799" s="84">
        <v>1</v>
      </c>
      <c r="X799" s="84">
        <v>1</v>
      </c>
      <c r="Y799" s="84">
        <v>1</v>
      </c>
      <c r="Z799" s="132" t="str">
        <f>VLOOKUP(A799,DB_CAL_Q1_Q4!$A$4:$P$1328,13)</f>
        <v>Gas Natural</v>
      </c>
      <c r="AA799" s="133" t="str">
        <f>VLOOKUP(A799,DB_ACS_Q1_Q4!$A$4:$AD$1328,13)</f>
        <v>Gas Natural</v>
      </c>
      <c r="AB799" s="134" t="str">
        <f>VLOOKUP(A799,DB_REF_Q1_Q4!$A$4:$AD$1328,13)</f>
        <v>Ninguno</v>
      </c>
      <c r="AC799" s="16"/>
      <c r="AD799" s="27"/>
      <c r="AE799" s="27"/>
      <c r="AF799" s="27"/>
      <c r="AG799" s="27"/>
      <c r="AH799" s="27"/>
      <c r="AI799" s="55">
        <v>1</v>
      </c>
    </row>
    <row r="800" spans="1:35" ht="12" customHeight="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83">
        <v>1</v>
      </c>
      <c r="N800" s="84">
        <v>1</v>
      </c>
      <c r="O800" s="84">
        <v>1</v>
      </c>
      <c r="P800" s="84">
        <v>1</v>
      </c>
      <c r="Q800" s="84">
        <v>1</v>
      </c>
      <c r="R800" s="84">
        <v>1</v>
      </c>
      <c r="S800" s="84">
        <v>1</v>
      </c>
      <c r="T800" s="84">
        <v>1</v>
      </c>
      <c r="U800" s="84">
        <v>1</v>
      </c>
      <c r="V800" s="84">
        <v>1</v>
      </c>
      <c r="W800" s="84">
        <v>1</v>
      </c>
      <c r="X800" s="84">
        <v>1</v>
      </c>
      <c r="Y800" s="84">
        <v>1</v>
      </c>
      <c r="Z800" s="132" t="str">
        <f>VLOOKUP(A800,DB_CAL_Q1_Q4!$A$4:$P$1328,13)</f>
        <v>Biomasa</v>
      </c>
      <c r="AA800" s="133" t="str">
        <f>VLOOKUP(A800,DB_ACS_Q1_Q4!$A$4:$AD$1328,13)</f>
        <v>Gas Natural</v>
      </c>
      <c r="AB800" s="134" t="str">
        <f>VLOOKUP(A800,DB_REF_Q1_Q4!$A$4:$AD$1328,13)</f>
        <v>Ninguno</v>
      </c>
      <c r="AC800" s="16"/>
      <c r="AD800" s="27">
        <v>1</v>
      </c>
      <c r="AE800" s="27"/>
      <c r="AF800" s="27"/>
      <c r="AG800" s="27"/>
      <c r="AH800" s="27"/>
      <c r="AI800" s="55"/>
    </row>
    <row r="801" spans="1:35" ht="12" customHeight="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83">
        <v>1</v>
      </c>
      <c r="N801" s="84">
        <v>1</v>
      </c>
      <c r="O801" s="84">
        <v>1</v>
      </c>
      <c r="P801" s="84">
        <v>1</v>
      </c>
      <c r="Q801" s="84">
        <v>1</v>
      </c>
      <c r="R801" s="84">
        <v>1</v>
      </c>
      <c r="S801" s="84">
        <v>1</v>
      </c>
      <c r="T801" s="84">
        <v>1</v>
      </c>
      <c r="U801" s="84">
        <v>1</v>
      </c>
      <c r="V801" s="84">
        <v>1</v>
      </c>
      <c r="W801" s="84">
        <v>1</v>
      </c>
      <c r="X801" s="84">
        <v>1</v>
      </c>
      <c r="Y801" s="84"/>
      <c r="Z801" s="132" t="str">
        <f>VLOOKUP(A801,DB_CAL_Q1_Q4!$A$4:$P$1328,13)</f>
        <v>Gas Natural</v>
      </c>
      <c r="AA801" s="133" t="str">
        <f>VLOOKUP(A801,DB_ACS_Q1_Q4!$A$4:$AD$1328,13)</f>
        <v>Gas Natural</v>
      </c>
      <c r="AB801" s="134" t="str">
        <f>VLOOKUP(A801,DB_REF_Q1_Q4!$A$4:$AD$1328,13)</f>
        <v>Ninguno</v>
      </c>
      <c r="AC801" s="16">
        <v>1</v>
      </c>
      <c r="AD801" s="27"/>
      <c r="AE801" s="27"/>
      <c r="AF801" s="27"/>
      <c r="AG801" s="27"/>
      <c r="AH801" s="27"/>
      <c r="AI801" s="55"/>
    </row>
    <row r="802" spans="1:35" ht="12" customHeight="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83">
        <v>1</v>
      </c>
      <c r="N802" s="84">
        <v>1</v>
      </c>
      <c r="O802" s="84">
        <v>1</v>
      </c>
      <c r="P802" s="84">
        <v>1</v>
      </c>
      <c r="Q802" s="84">
        <v>1</v>
      </c>
      <c r="R802" s="84">
        <v>1</v>
      </c>
      <c r="S802" s="84">
        <v>1</v>
      </c>
      <c r="T802" s="84">
        <v>1</v>
      </c>
      <c r="U802" s="84">
        <v>1</v>
      </c>
      <c r="V802" s="84">
        <v>1</v>
      </c>
      <c r="W802" s="84">
        <v>1</v>
      </c>
      <c r="X802" s="84">
        <v>1</v>
      </c>
      <c r="Y802" s="84">
        <v>1</v>
      </c>
      <c r="Z802" s="132" t="str">
        <f>VLOOKUP(A802,DB_CAL_Q1_Q4!$A$4:$P$1328,13)</f>
        <v>Electricidad</v>
      </c>
      <c r="AA802" s="133" t="str">
        <f>VLOOKUP(A802,DB_ACS_Q1_Q4!$A$4:$AD$1328,13)</f>
        <v>Electricidad</v>
      </c>
      <c r="AB802" s="134" t="str">
        <f>VLOOKUP(A802,DB_REF_Q1_Q4!$A$4:$AD$1328,13)</f>
        <v>Ninguno</v>
      </c>
      <c r="AC802" s="16"/>
      <c r="AD802" s="27"/>
      <c r="AE802" s="27"/>
      <c r="AF802" s="27"/>
      <c r="AG802" s="27"/>
      <c r="AH802" s="27"/>
      <c r="AI802" s="55">
        <v>1</v>
      </c>
    </row>
    <row r="803" spans="1:35" ht="12" customHeight="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83">
        <v>1</v>
      </c>
      <c r="N803" s="84">
        <v>1</v>
      </c>
      <c r="O803" s="84">
        <v>1</v>
      </c>
      <c r="P803" s="84">
        <v>1</v>
      </c>
      <c r="Q803" s="84">
        <v>1</v>
      </c>
      <c r="R803" s="84"/>
      <c r="S803" s="84">
        <v>1</v>
      </c>
      <c r="T803" s="84">
        <v>1</v>
      </c>
      <c r="U803" s="84">
        <v>1</v>
      </c>
      <c r="V803" s="84">
        <v>1</v>
      </c>
      <c r="W803" s="84">
        <v>1</v>
      </c>
      <c r="X803" s="84">
        <v>1</v>
      </c>
      <c r="Y803" s="84"/>
      <c r="Z803" s="132" t="str">
        <f>VLOOKUP(A803,DB_CAL_Q1_Q4!$A$4:$P$1328,13)</f>
        <v>Gasóleo</v>
      </c>
      <c r="AA803" s="133" t="str">
        <f>VLOOKUP(A803,DB_ACS_Q1_Q4!$A$4:$AD$1328,13)</f>
        <v>Gas Natural</v>
      </c>
      <c r="AB803" s="134" t="str">
        <f>VLOOKUP(A803,DB_REF_Q1_Q4!$A$4:$AD$1328,13)</f>
        <v>Ninguno</v>
      </c>
      <c r="AC803" s="16"/>
      <c r="AD803" s="27"/>
      <c r="AE803" s="27"/>
      <c r="AF803" s="27"/>
      <c r="AG803" s="27"/>
      <c r="AH803" s="27"/>
      <c r="AI803" s="55">
        <v>1</v>
      </c>
    </row>
    <row r="804" spans="1:35" ht="12" customHeight="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83">
        <v>1</v>
      </c>
      <c r="N804" s="84">
        <v>1</v>
      </c>
      <c r="O804" s="84">
        <v>1</v>
      </c>
      <c r="P804" s="84">
        <v>1</v>
      </c>
      <c r="Q804" s="84">
        <v>1</v>
      </c>
      <c r="R804" s="84">
        <v>1</v>
      </c>
      <c r="S804" s="84">
        <v>1</v>
      </c>
      <c r="T804" s="84">
        <v>1</v>
      </c>
      <c r="U804" s="84">
        <v>1</v>
      </c>
      <c r="V804" s="84">
        <v>1</v>
      </c>
      <c r="W804" s="84">
        <v>1</v>
      </c>
      <c r="X804" s="84">
        <v>1</v>
      </c>
      <c r="Y804" s="84"/>
      <c r="Z804" s="132" t="str">
        <f>VLOOKUP(A804,DB_CAL_Q1_Q4!$A$4:$P$1328,13)</f>
        <v>Electricidad</v>
      </c>
      <c r="AA804" s="133" t="str">
        <f>VLOOKUP(A804,DB_ACS_Q1_Q4!$A$4:$AD$1328,13)</f>
        <v>Electricidad</v>
      </c>
      <c r="AB804" s="134" t="str">
        <f>VLOOKUP(A804,DB_REF_Q1_Q4!$A$4:$AD$1328,13)</f>
        <v>Ninguno</v>
      </c>
      <c r="AC804" s="16"/>
      <c r="AD804" s="27"/>
      <c r="AE804" s="27"/>
      <c r="AF804" s="27"/>
      <c r="AG804" s="27"/>
      <c r="AH804" s="27">
        <v>1</v>
      </c>
      <c r="AI804" s="55"/>
    </row>
    <row r="805" spans="1:35" ht="12" customHeight="1">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83">
        <v>1</v>
      </c>
      <c r="N805" s="84">
        <v>1</v>
      </c>
      <c r="O805" s="84">
        <v>1</v>
      </c>
      <c r="P805" s="84">
        <v>1</v>
      </c>
      <c r="Q805" s="84">
        <v>1</v>
      </c>
      <c r="R805" s="84">
        <v>1</v>
      </c>
      <c r="S805" s="84">
        <v>1</v>
      </c>
      <c r="T805" s="84">
        <v>1</v>
      </c>
      <c r="U805" s="84">
        <v>1</v>
      </c>
      <c r="V805" s="84">
        <v>1</v>
      </c>
      <c r="W805" s="84">
        <v>1</v>
      </c>
      <c r="X805" s="84">
        <v>1</v>
      </c>
      <c r="Y805" s="84">
        <v>1</v>
      </c>
      <c r="Z805" s="132" t="str">
        <f>VLOOKUP(A805,DB_CAL_Q1_Q4!$A$4:$P$1328,13)</f>
        <v>Gasóleo</v>
      </c>
      <c r="AA805" s="133" t="str">
        <f>VLOOKUP(A805,DB_ACS_Q1_Q4!$A$4:$AD$1328,13)</f>
        <v>GLP</v>
      </c>
      <c r="AB805" s="134" t="str">
        <f>VLOOKUP(A805,DB_REF_Q1_Q4!$A$4:$AD$1328,13)</f>
        <v>AC Eléctrico</v>
      </c>
      <c r="AC805" s="16"/>
      <c r="AD805" s="27"/>
      <c r="AE805" s="27"/>
      <c r="AF805" s="27"/>
      <c r="AG805" s="27"/>
      <c r="AH805" s="27"/>
      <c r="AI805" s="55">
        <v>1</v>
      </c>
    </row>
    <row r="806" spans="1:35" ht="12" customHeight="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83">
        <v>1</v>
      </c>
      <c r="N806" s="84">
        <v>1</v>
      </c>
      <c r="O806" s="84">
        <v>1</v>
      </c>
      <c r="P806" s="84">
        <v>1</v>
      </c>
      <c r="Q806" s="84">
        <v>1</v>
      </c>
      <c r="R806" s="84">
        <v>1</v>
      </c>
      <c r="S806" s="84">
        <v>1</v>
      </c>
      <c r="T806" s="84">
        <v>1</v>
      </c>
      <c r="U806" s="84">
        <v>1</v>
      </c>
      <c r="V806" s="84">
        <v>1</v>
      </c>
      <c r="W806" s="84">
        <v>1</v>
      </c>
      <c r="X806" s="84">
        <v>1</v>
      </c>
      <c r="Y806" s="84">
        <v>1</v>
      </c>
      <c r="Z806" s="132" t="str">
        <f>VLOOKUP(A806,DB_CAL_Q1_Q4!$A$4:$P$1328,13)</f>
        <v>Gasóleo</v>
      </c>
      <c r="AA806" s="133" t="str">
        <f>VLOOKUP(A806,DB_ACS_Q1_Q4!$A$4:$AD$1328,13)</f>
        <v>GLP</v>
      </c>
      <c r="AB806" s="134" t="str">
        <f>VLOOKUP(A806,DB_REF_Q1_Q4!$A$4:$AD$1328,13)</f>
        <v>Ninguno</v>
      </c>
      <c r="AC806" s="16">
        <v>1</v>
      </c>
      <c r="AD806" s="27"/>
      <c r="AE806" s="27"/>
      <c r="AF806" s="27"/>
      <c r="AG806" s="27"/>
      <c r="AH806" s="27"/>
      <c r="AI806" s="55"/>
    </row>
    <row r="807" spans="1:35" ht="12" customHeight="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83">
        <v>1</v>
      </c>
      <c r="N807" s="84">
        <v>1</v>
      </c>
      <c r="O807" s="84">
        <v>1</v>
      </c>
      <c r="P807" s="84">
        <v>1</v>
      </c>
      <c r="Q807" s="84">
        <v>1</v>
      </c>
      <c r="R807" s="84">
        <v>1</v>
      </c>
      <c r="S807" s="84">
        <v>1</v>
      </c>
      <c r="T807" s="84">
        <v>1</v>
      </c>
      <c r="U807" s="84">
        <v>1</v>
      </c>
      <c r="V807" s="84">
        <v>1</v>
      </c>
      <c r="W807" s="84">
        <v>1</v>
      </c>
      <c r="X807" s="84">
        <v>1</v>
      </c>
      <c r="Y807" s="84">
        <v>1</v>
      </c>
      <c r="Z807" s="132" t="str">
        <f>VLOOKUP(A807,DB_CAL_Q1_Q4!$A$4:$P$1328,13)</f>
        <v>Gas Natural</v>
      </c>
      <c r="AA807" s="133" t="str">
        <f>VLOOKUP(A807,DB_ACS_Q1_Q4!$A$4:$AD$1328,13)</f>
        <v>Gas Natural</v>
      </c>
      <c r="AB807" s="134" t="str">
        <f>VLOOKUP(A807,DB_REF_Q1_Q4!$A$4:$AD$1328,13)</f>
        <v>Ninguno</v>
      </c>
      <c r="AC807" s="16"/>
      <c r="AD807" s="27"/>
      <c r="AE807" s="27"/>
      <c r="AF807" s="27"/>
      <c r="AG807" s="27"/>
      <c r="AH807" s="27"/>
      <c r="AI807" s="55">
        <v>1</v>
      </c>
    </row>
    <row r="808" spans="1:35" ht="12" customHeight="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83">
        <v>1</v>
      </c>
      <c r="N808" s="84">
        <v>1</v>
      </c>
      <c r="O808" s="84">
        <v>1</v>
      </c>
      <c r="P808" s="84">
        <v>1</v>
      </c>
      <c r="Q808" s="84">
        <v>1</v>
      </c>
      <c r="R808" s="84">
        <v>1</v>
      </c>
      <c r="S808" s="84">
        <v>1</v>
      </c>
      <c r="T808" s="84">
        <v>1</v>
      </c>
      <c r="U808" s="84">
        <v>1</v>
      </c>
      <c r="V808" s="84">
        <v>1</v>
      </c>
      <c r="W808" s="84">
        <v>1</v>
      </c>
      <c r="X808" s="84">
        <v>1</v>
      </c>
      <c r="Y808" s="84"/>
      <c r="Z808" s="132" t="str">
        <f>VLOOKUP(A808,DB_CAL_Q1_Q4!$A$4:$P$1328,13)</f>
        <v>Ninguna</v>
      </c>
      <c r="AA808" s="133" t="str">
        <f>VLOOKUP(A808,DB_ACS_Q1_Q4!$A$4:$AD$1328,13)</f>
        <v>GLP</v>
      </c>
      <c r="AB808" s="134" t="str">
        <f>VLOOKUP(A808,DB_REF_Q1_Q4!$A$4:$AD$1328,13)</f>
        <v>Ninguno</v>
      </c>
      <c r="AC808" s="16"/>
      <c r="AD808" s="27"/>
      <c r="AE808" s="27"/>
      <c r="AF808" s="27"/>
      <c r="AG808" s="27"/>
      <c r="AH808" s="27"/>
      <c r="AI808" s="55">
        <v>1</v>
      </c>
    </row>
    <row r="809" spans="1:35" ht="12" customHeight="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83">
        <v>1</v>
      </c>
      <c r="N809" s="84">
        <v>1</v>
      </c>
      <c r="O809" s="84">
        <v>1</v>
      </c>
      <c r="P809" s="84">
        <v>1</v>
      </c>
      <c r="Q809" s="84">
        <v>1</v>
      </c>
      <c r="R809" s="84">
        <v>1</v>
      </c>
      <c r="S809" s="84">
        <v>1</v>
      </c>
      <c r="T809" s="84">
        <v>1</v>
      </c>
      <c r="U809" s="84">
        <v>1</v>
      </c>
      <c r="V809" s="84">
        <v>1</v>
      </c>
      <c r="W809" s="84">
        <v>1</v>
      </c>
      <c r="X809" s="84">
        <v>1</v>
      </c>
      <c r="Y809" s="84">
        <v>1</v>
      </c>
      <c r="Z809" s="132" t="str">
        <f>VLOOKUP(A809,DB_CAL_Q1_Q4!$A$4:$P$1328,13)</f>
        <v>Electricidad</v>
      </c>
      <c r="AA809" s="133" t="str">
        <f>VLOOKUP(A809,DB_ACS_Q1_Q4!$A$4:$AD$1328,13)</f>
        <v>Electricidad</v>
      </c>
      <c r="AB809" s="134" t="str">
        <f>VLOOKUP(A809,DB_REF_Q1_Q4!$A$4:$AD$1328,13)</f>
        <v>Ninguno</v>
      </c>
      <c r="AC809" s="16"/>
      <c r="AD809" s="27"/>
      <c r="AE809" s="27"/>
      <c r="AF809" s="27"/>
      <c r="AG809" s="27"/>
      <c r="AH809" s="27"/>
      <c r="AI809" s="55">
        <v>1</v>
      </c>
    </row>
    <row r="810" spans="1:35" ht="12" customHeight="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83">
        <v>1</v>
      </c>
      <c r="N810" s="84">
        <v>1</v>
      </c>
      <c r="O810" s="84">
        <v>1</v>
      </c>
      <c r="P810" s="84">
        <v>1</v>
      </c>
      <c r="Q810" s="84">
        <v>1</v>
      </c>
      <c r="R810" s="84">
        <v>1</v>
      </c>
      <c r="S810" s="84">
        <v>1</v>
      </c>
      <c r="T810" s="84">
        <v>1</v>
      </c>
      <c r="U810" s="84">
        <v>1</v>
      </c>
      <c r="V810" s="84">
        <v>1</v>
      </c>
      <c r="W810" s="84">
        <v>1</v>
      </c>
      <c r="X810" s="84">
        <v>1</v>
      </c>
      <c r="Y810" s="84"/>
      <c r="Z810" s="132" t="str">
        <f>VLOOKUP(A810,DB_CAL_Q1_Q4!$A$4:$P$1328,13)</f>
        <v>Gas Natural</v>
      </c>
      <c r="AA810" s="133" t="str">
        <f>VLOOKUP(A810,DB_ACS_Q1_Q4!$A$4:$AD$1328,13)</f>
        <v>Gas Natural</v>
      </c>
      <c r="AB810" s="134" t="str">
        <f>VLOOKUP(A810,DB_REF_Q1_Q4!$A$4:$AD$1328,13)</f>
        <v>Ninguno</v>
      </c>
      <c r="AC810" s="16"/>
      <c r="AD810" s="27"/>
      <c r="AE810" s="27"/>
      <c r="AF810" s="27">
        <v>1</v>
      </c>
      <c r="AG810" s="27"/>
      <c r="AH810" s="27"/>
      <c r="AI810" s="55"/>
    </row>
    <row r="811" spans="1:35" ht="12" customHeight="1">
      <c r="A811" s="10">
        <v>807</v>
      </c>
      <c r="B811" s="98" t="s">
        <v>107</v>
      </c>
      <c r="C811" s="98" t="s">
        <v>71</v>
      </c>
      <c r="D811" s="11" t="s">
        <v>51</v>
      </c>
      <c r="E811" s="11" t="s">
        <v>304</v>
      </c>
      <c r="F811" s="12" t="s">
        <v>50</v>
      </c>
      <c r="G811" s="11" t="s">
        <v>511</v>
      </c>
      <c r="H811" s="12" t="s">
        <v>308</v>
      </c>
      <c r="I811" s="103" t="s">
        <v>505</v>
      </c>
      <c r="J811" s="12" t="str">
        <f t="shared" ref="J811:J819" si="27">"≥17h"</f>
        <v>≥17h</v>
      </c>
      <c r="K811" s="12" t="s">
        <v>512</v>
      </c>
      <c r="L811" s="69" t="s">
        <v>520</v>
      </c>
      <c r="M811" s="83">
        <v>1</v>
      </c>
      <c r="N811" s="84">
        <v>1</v>
      </c>
      <c r="O811" s="84">
        <v>1</v>
      </c>
      <c r="P811" s="84">
        <v>1</v>
      </c>
      <c r="Q811" s="84">
        <v>1</v>
      </c>
      <c r="R811" s="84">
        <v>1</v>
      </c>
      <c r="S811" s="84"/>
      <c r="T811" s="84">
        <v>1</v>
      </c>
      <c r="U811" s="84">
        <v>1</v>
      </c>
      <c r="V811" s="84">
        <v>1</v>
      </c>
      <c r="W811" s="84">
        <v>1</v>
      </c>
      <c r="X811" s="84"/>
      <c r="Y811" s="84"/>
      <c r="Z811" s="132" t="str">
        <f>VLOOKUP(A811,DB_CAL_Q1_Q4!$A$4:$P$1328,13)</f>
        <v>Gasóleo</v>
      </c>
      <c r="AA811" s="133" t="str">
        <f>VLOOKUP(A811,DB_ACS_Q1_Q4!$A$4:$AD$1328,13)</f>
        <v>Gasóleo</v>
      </c>
      <c r="AB811" s="134" t="str">
        <f>VLOOKUP(A811,DB_REF_Q1_Q4!$A$4:$AD$1328,13)</f>
        <v>Ninguno</v>
      </c>
      <c r="AC811" s="16"/>
      <c r="AD811" s="27"/>
      <c r="AE811" s="27"/>
      <c r="AF811" s="27">
        <v>1</v>
      </c>
      <c r="AG811" s="27"/>
      <c r="AH811" s="27"/>
      <c r="AI811" s="55"/>
    </row>
    <row r="812" spans="1:35" ht="12" customHeight="1">
      <c r="A812" s="10">
        <v>808</v>
      </c>
      <c r="B812" s="98" t="s">
        <v>256</v>
      </c>
      <c r="C812" s="98" t="s">
        <v>256</v>
      </c>
      <c r="D812" s="11" t="s">
        <v>52</v>
      </c>
      <c r="E812" s="11" t="s">
        <v>303</v>
      </c>
      <c r="F812" s="12" t="s">
        <v>49</v>
      </c>
      <c r="G812" s="12" t="s">
        <v>310</v>
      </c>
      <c r="H812" s="12" t="s">
        <v>306</v>
      </c>
      <c r="I812" s="11" t="s">
        <v>504</v>
      </c>
      <c r="J812" s="12" t="str">
        <f t="shared" si="27"/>
        <v>≥17h</v>
      </c>
      <c r="K812" s="12" t="s">
        <v>512</v>
      </c>
      <c r="L812" s="69" t="s">
        <v>519</v>
      </c>
      <c r="M812" s="83">
        <v>1</v>
      </c>
      <c r="N812" s="84">
        <v>1</v>
      </c>
      <c r="O812" s="84">
        <v>1</v>
      </c>
      <c r="P812" s="84">
        <v>1</v>
      </c>
      <c r="Q812" s="84">
        <v>1</v>
      </c>
      <c r="R812" s="84">
        <v>1</v>
      </c>
      <c r="S812" s="84">
        <v>1</v>
      </c>
      <c r="T812" s="84">
        <v>1</v>
      </c>
      <c r="U812" s="84">
        <v>1</v>
      </c>
      <c r="V812" s="84">
        <v>1</v>
      </c>
      <c r="W812" s="84">
        <v>1</v>
      </c>
      <c r="X812" s="84"/>
      <c r="Y812" s="84">
        <v>1</v>
      </c>
      <c r="Z812" s="132" t="str">
        <f>VLOOKUP(A812,DB_CAL_Q1_Q4!$A$4:$P$1328,13)</f>
        <v>Gasóleo</v>
      </c>
      <c r="AA812" s="133" t="str">
        <f>VLOOKUP(A812,DB_ACS_Q1_Q4!$A$4:$AD$1328,13)</f>
        <v>Gasóleo</v>
      </c>
      <c r="AB812" s="134" t="str">
        <f>VLOOKUP(A812,DB_REF_Q1_Q4!$A$4:$AD$1328,13)</f>
        <v>Ninguno</v>
      </c>
      <c r="AC812" s="16"/>
      <c r="AD812" s="27"/>
      <c r="AE812" s="27"/>
      <c r="AF812" s="27"/>
      <c r="AG812" s="27"/>
      <c r="AH812" s="27">
        <v>1</v>
      </c>
      <c r="AI812" s="55"/>
    </row>
    <row r="813" spans="1:35" ht="12" customHeight="1">
      <c r="A813" s="10">
        <v>809</v>
      </c>
      <c r="B813" s="98" t="s">
        <v>155</v>
      </c>
      <c r="C813" s="98" t="s">
        <v>79</v>
      </c>
      <c r="D813" s="11" t="s">
        <v>51</v>
      </c>
      <c r="E813" s="11" t="s">
        <v>304</v>
      </c>
      <c r="F813" s="12" t="s">
        <v>48</v>
      </c>
      <c r="G813" s="11" t="s">
        <v>511</v>
      </c>
      <c r="H813" s="12" t="s">
        <v>306</v>
      </c>
      <c r="I813" s="11" t="s">
        <v>504</v>
      </c>
      <c r="J813" s="12" t="str">
        <f t="shared" si="27"/>
        <v>≥17h</v>
      </c>
      <c r="K813" s="12" t="s">
        <v>47</v>
      </c>
      <c r="L813" s="69" t="s">
        <v>520</v>
      </c>
      <c r="M813" s="83">
        <v>1</v>
      </c>
      <c r="N813" s="84">
        <v>1</v>
      </c>
      <c r="O813" s="84">
        <v>1</v>
      </c>
      <c r="P813" s="84">
        <v>1</v>
      </c>
      <c r="Q813" s="84">
        <v>1</v>
      </c>
      <c r="R813" s="84">
        <v>1</v>
      </c>
      <c r="S813" s="84">
        <v>1</v>
      </c>
      <c r="T813" s="84">
        <v>1</v>
      </c>
      <c r="U813" s="84">
        <v>1</v>
      </c>
      <c r="V813" s="84">
        <v>1</v>
      </c>
      <c r="W813" s="84">
        <v>1</v>
      </c>
      <c r="X813" s="84">
        <v>1</v>
      </c>
      <c r="Y813" s="84"/>
      <c r="Z813" s="132" t="str">
        <f>VLOOKUP(A813,DB_CAL_Q1_Q4!$A$4:$P$1328,13)</f>
        <v>Gasóleo</v>
      </c>
      <c r="AA813" s="133" t="str">
        <f>VLOOKUP(A813,DB_ACS_Q1_Q4!$A$4:$AD$1328,13)</f>
        <v>Gasóleo</v>
      </c>
      <c r="AB813" s="134" t="str">
        <f>VLOOKUP(A813,DB_REF_Q1_Q4!$A$4:$AD$1328,13)</f>
        <v>Ninguno</v>
      </c>
      <c r="AC813" s="16"/>
      <c r="AD813" s="27"/>
      <c r="AE813" s="27"/>
      <c r="AF813" s="27"/>
      <c r="AG813" s="27"/>
      <c r="AH813" s="27"/>
      <c r="AI813" s="55">
        <v>1</v>
      </c>
    </row>
    <row r="814" spans="1:35" ht="12" customHeight="1">
      <c r="A814" s="10">
        <v>810</v>
      </c>
      <c r="B814" s="98" t="s">
        <v>198</v>
      </c>
      <c r="C814" s="98" t="s">
        <v>198</v>
      </c>
      <c r="D814" s="11" t="s">
        <v>25</v>
      </c>
      <c r="E814" s="11" t="s">
        <v>304</v>
      </c>
      <c r="F814" s="12" t="s">
        <v>48</v>
      </c>
      <c r="G814" s="12" t="s">
        <v>310</v>
      </c>
      <c r="H814" s="12" t="s">
        <v>306</v>
      </c>
      <c r="I814" s="11" t="s">
        <v>504</v>
      </c>
      <c r="J814" s="12" t="str">
        <f t="shared" si="27"/>
        <v>≥17h</v>
      </c>
      <c r="K814" s="12" t="s">
        <v>512</v>
      </c>
      <c r="L814" s="69" t="s">
        <v>520</v>
      </c>
      <c r="M814" s="83">
        <v>1</v>
      </c>
      <c r="N814" s="84">
        <v>1</v>
      </c>
      <c r="O814" s="84">
        <v>1</v>
      </c>
      <c r="P814" s="84"/>
      <c r="Q814" s="84">
        <v>1</v>
      </c>
      <c r="R814" s="84">
        <v>1</v>
      </c>
      <c r="S814" s="84"/>
      <c r="T814" s="84">
        <v>1</v>
      </c>
      <c r="U814" s="84">
        <v>1</v>
      </c>
      <c r="V814" s="84">
        <v>1</v>
      </c>
      <c r="W814" s="84">
        <v>1</v>
      </c>
      <c r="X814" s="84"/>
      <c r="Y814" s="84"/>
      <c r="Z814" s="132" t="str">
        <f>VLOOKUP(A814,DB_CAL_Q1_Q4!$A$4:$P$1328,13)</f>
        <v>Gas Natural</v>
      </c>
      <c r="AA814" s="133" t="str">
        <f>VLOOKUP(A814,DB_ACS_Q1_Q4!$A$4:$AD$1328,13)</f>
        <v>Gas Natural</v>
      </c>
      <c r="AB814" s="134" t="str">
        <f>VLOOKUP(A814,DB_REF_Q1_Q4!$A$4:$AD$1328,13)</f>
        <v>Ninguno</v>
      </c>
      <c r="AC814" s="16"/>
      <c r="AD814" s="27"/>
      <c r="AE814" s="27"/>
      <c r="AF814" s="27"/>
      <c r="AG814" s="27"/>
      <c r="AH814" s="27"/>
      <c r="AI814" s="55">
        <v>1</v>
      </c>
    </row>
    <row r="815" spans="1:35" ht="12" customHeight="1">
      <c r="A815" s="10">
        <v>811</v>
      </c>
      <c r="B815" s="98" t="s">
        <v>256</v>
      </c>
      <c r="C815" s="98" t="s">
        <v>256</v>
      </c>
      <c r="D815" s="11" t="s">
        <v>52</v>
      </c>
      <c r="E815" s="11" t="s">
        <v>304</v>
      </c>
      <c r="F815" s="12" t="s">
        <v>49</v>
      </c>
      <c r="G815" s="12" t="s">
        <v>310</v>
      </c>
      <c r="H815" s="12" t="s">
        <v>306</v>
      </c>
      <c r="I815" s="11" t="s">
        <v>507</v>
      </c>
      <c r="J815" s="12" t="str">
        <f t="shared" si="27"/>
        <v>≥17h</v>
      </c>
      <c r="K815" s="12" t="s">
        <v>47</v>
      </c>
      <c r="L815" s="69" t="s">
        <v>519</v>
      </c>
      <c r="M815" s="83">
        <v>1</v>
      </c>
      <c r="N815" s="84">
        <v>1</v>
      </c>
      <c r="O815" s="84">
        <v>1</v>
      </c>
      <c r="P815" s="84">
        <v>1</v>
      </c>
      <c r="Q815" s="84">
        <v>1</v>
      </c>
      <c r="R815" s="84">
        <v>1</v>
      </c>
      <c r="S815" s="84"/>
      <c r="T815" s="84">
        <v>1</v>
      </c>
      <c r="U815" s="84">
        <v>1</v>
      </c>
      <c r="V815" s="84">
        <v>1</v>
      </c>
      <c r="W815" s="84"/>
      <c r="X815" s="84">
        <v>1</v>
      </c>
      <c r="Y815" s="84"/>
      <c r="Z815" s="132" t="str">
        <f>VLOOKUP(A815,DB_CAL_Q1_Q4!$A$4:$P$1328,13)</f>
        <v>Gas Natural</v>
      </c>
      <c r="AA815" s="133" t="str">
        <f>VLOOKUP(A815,DB_ACS_Q1_Q4!$A$4:$AD$1328,13)</f>
        <v>Gas Natural</v>
      </c>
      <c r="AB815" s="134" t="str">
        <f>VLOOKUP(A815,DB_REF_Q1_Q4!$A$4:$AD$1328,13)</f>
        <v>Ninguno</v>
      </c>
      <c r="AC815" s="16"/>
      <c r="AD815" s="27"/>
      <c r="AE815" s="27"/>
      <c r="AF815" s="27"/>
      <c r="AG815" s="27"/>
      <c r="AH815" s="27"/>
      <c r="AI815" s="55">
        <v>1</v>
      </c>
    </row>
    <row r="816" spans="1:35" ht="12" customHeight="1">
      <c r="A816" s="10">
        <v>812</v>
      </c>
      <c r="B816" s="98" t="s">
        <v>155</v>
      </c>
      <c r="C816" s="98" t="s">
        <v>79</v>
      </c>
      <c r="D816" s="11" t="s">
        <v>52</v>
      </c>
      <c r="E816" s="11" t="s">
        <v>304</v>
      </c>
      <c r="F816" s="12" t="s">
        <v>49</v>
      </c>
      <c r="G816" s="11" t="s">
        <v>511</v>
      </c>
      <c r="H816" s="12" t="s">
        <v>306</v>
      </c>
      <c r="I816" s="103" t="s">
        <v>504</v>
      </c>
      <c r="J816" s="12" t="str">
        <f t="shared" si="27"/>
        <v>≥17h</v>
      </c>
      <c r="K816" s="12" t="s">
        <v>512</v>
      </c>
      <c r="L816" s="69" t="s">
        <v>520</v>
      </c>
      <c r="M816" s="83">
        <v>1</v>
      </c>
      <c r="N816" s="84">
        <v>1</v>
      </c>
      <c r="O816" s="84">
        <v>1</v>
      </c>
      <c r="P816" s="84">
        <v>1</v>
      </c>
      <c r="Q816" s="84">
        <v>1</v>
      </c>
      <c r="R816" s="84">
        <v>1</v>
      </c>
      <c r="S816" s="84"/>
      <c r="T816" s="84">
        <v>1</v>
      </c>
      <c r="U816" s="84"/>
      <c r="V816" s="84"/>
      <c r="W816" s="84"/>
      <c r="X816" s="84">
        <v>1</v>
      </c>
      <c r="Y816" s="84"/>
      <c r="Z816" s="132" t="str">
        <f>VLOOKUP(A816,DB_CAL_Q1_Q4!$A$4:$P$1328,13)</f>
        <v>Gas Natural</v>
      </c>
      <c r="AA816" s="133" t="str">
        <f>VLOOKUP(A816,DB_ACS_Q1_Q4!$A$4:$AD$1328,13)</f>
        <v>Gasóleo</v>
      </c>
      <c r="AB816" s="134" t="str">
        <f>VLOOKUP(A816,DB_REF_Q1_Q4!$A$4:$AD$1328,13)</f>
        <v>Ninguno</v>
      </c>
      <c r="AC816" s="16"/>
      <c r="AD816" s="27"/>
      <c r="AE816" s="27"/>
      <c r="AF816" s="27"/>
      <c r="AG816" s="27"/>
      <c r="AH816" s="27">
        <v>1</v>
      </c>
      <c r="AI816" s="55"/>
    </row>
    <row r="817" spans="1:35" ht="12" customHeight="1">
      <c r="A817" s="10">
        <v>813</v>
      </c>
      <c r="B817" s="98" t="s">
        <v>198</v>
      </c>
      <c r="C817" s="98" t="s">
        <v>198</v>
      </c>
      <c r="D817" s="11" t="s">
        <v>25</v>
      </c>
      <c r="E817" s="11" t="s">
        <v>303</v>
      </c>
      <c r="F817" s="12" t="s">
        <v>48</v>
      </c>
      <c r="G817" s="12" t="s">
        <v>310</v>
      </c>
      <c r="H817" s="12" t="s">
        <v>306</v>
      </c>
      <c r="I817" s="11" t="s">
        <v>507</v>
      </c>
      <c r="J817" s="12" t="str">
        <f t="shared" si="27"/>
        <v>≥17h</v>
      </c>
      <c r="K817" s="12" t="s">
        <v>513</v>
      </c>
      <c r="L817" s="69" t="s">
        <v>520</v>
      </c>
      <c r="M817" s="83">
        <v>1</v>
      </c>
      <c r="N817" s="84">
        <v>1</v>
      </c>
      <c r="O817" s="84"/>
      <c r="P817" s="84">
        <v>1</v>
      </c>
      <c r="Q817" s="84">
        <v>1</v>
      </c>
      <c r="R817" s="84">
        <v>1</v>
      </c>
      <c r="S817" s="84"/>
      <c r="T817" s="84">
        <v>1</v>
      </c>
      <c r="U817" s="84"/>
      <c r="V817" s="84">
        <v>1</v>
      </c>
      <c r="W817" s="84">
        <v>1</v>
      </c>
      <c r="X817" s="84">
        <v>1</v>
      </c>
      <c r="Y817" s="84">
        <v>1</v>
      </c>
      <c r="Z817" s="132" t="str">
        <f>VLOOKUP(A817,DB_CAL_Q1_Q4!$A$4:$P$1328,13)</f>
        <v>Gasóleo</v>
      </c>
      <c r="AA817" s="133" t="str">
        <f>VLOOKUP(A817,DB_ACS_Q1_Q4!$A$4:$AD$1328,13)</f>
        <v>Electricidad</v>
      </c>
      <c r="AB817" s="134" t="str">
        <f>VLOOKUP(A817,DB_REF_Q1_Q4!$A$4:$AD$1328,13)</f>
        <v>Ninguno</v>
      </c>
      <c r="AC817" s="16"/>
      <c r="AD817" s="27"/>
      <c r="AE817" s="27"/>
      <c r="AF817" s="27"/>
      <c r="AG817" s="27"/>
      <c r="AH817" s="27"/>
      <c r="AI817" s="55">
        <v>1</v>
      </c>
    </row>
    <row r="818" spans="1:35" ht="12" customHeight="1">
      <c r="A818" s="10">
        <v>814</v>
      </c>
      <c r="B818" s="98" t="s">
        <v>256</v>
      </c>
      <c r="C818" s="98" t="s">
        <v>256</v>
      </c>
      <c r="D818" s="11" t="s">
        <v>52</v>
      </c>
      <c r="E818" s="11" t="s">
        <v>304</v>
      </c>
      <c r="F818" s="12" t="s">
        <v>49</v>
      </c>
      <c r="G818" s="12" t="s">
        <v>310</v>
      </c>
      <c r="H818" s="12" t="s">
        <v>306</v>
      </c>
      <c r="I818" s="11" t="s">
        <v>504</v>
      </c>
      <c r="J818" s="12" t="str">
        <f t="shared" si="27"/>
        <v>≥17h</v>
      </c>
      <c r="K818" s="12" t="s">
        <v>512</v>
      </c>
      <c r="L818" s="69" t="s">
        <v>519</v>
      </c>
      <c r="M818" s="83">
        <v>1</v>
      </c>
      <c r="N818" s="84">
        <v>1</v>
      </c>
      <c r="O818" s="84">
        <v>1</v>
      </c>
      <c r="P818" s="84">
        <v>1</v>
      </c>
      <c r="Q818" s="84">
        <v>1</v>
      </c>
      <c r="R818" s="84">
        <v>1</v>
      </c>
      <c r="S818" s="84"/>
      <c r="T818" s="84">
        <v>1</v>
      </c>
      <c r="U818" s="84">
        <v>1</v>
      </c>
      <c r="V818" s="84">
        <v>1</v>
      </c>
      <c r="W818" s="84">
        <v>1</v>
      </c>
      <c r="X818" s="84">
        <v>1</v>
      </c>
      <c r="Y818" s="84">
        <v>1</v>
      </c>
      <c r="Z818" s="132" t="str">
        <f>VLOOKUP(A818,DB_CAL_Q1_Q4!$A$4:$P$1328,13)</f>
        <v>Gas Natural</v>
      </c>
      <c r="AA818" s="133" t="str">
        <f>VLOOKUP(A818,DB_ACS_Q1_Q4!$A$4:$AD$1328,13)</f>
        <v>Gas Natural</v>
      </c>
      <c r="AB818" s="134" t="str">
        <f>VLOOKUP(A818,DB_REF_Q1_Q4!$A$4:$AD$1328,13)</f>
        <v>Ninguno</v>
      </c>
      <c r="AC818" s="16"/>
      <c r="AD818" s="27"/>
      <c r="AE818" s="27"/>
      <c r="AF818" s="27"/>
      <c r="AG818" s="27"/>
      <c r="AH818" s="27"/>
      <c r="AI818" s="55">
        <v>1</v>
      </c>
    </row>
    <row r="819" spans="1:35" ht="12" customHeight="1">
      <c r="A819" s="10">
        <v>815</v>
      </c>
      <c r="B819" s="98" t="s">
        <v>155</v>
      </c>
      <c r="C819" s="98" t="s">
        <v>79</v>
      </c>
      <c r="D819" s="11" t="s">
        <v>52</v>
      </c>
      <c r="E819" s="11" t="s">
        <v>304</v>
      </c>
      <c r="F819" s="12" t="s">
        <v>49</v>
      </c>
      <c r="G819" s="11" t="s">
        <v>511</v>
      </c>
      <c r="H819" s="12" t="s">
        <v>308</v>
      </c>
      <c r="I819" s="11" t="s">
        <v>507</v>
      </c>
      <c r="J819" s="12" t="str">
        <f t="shared" si="27"/>
        <v>≥17h</v>
      </c>
      <c r="K819" s="12" t="s">
        <v>512</v>
      </c>
      <c r="L819" s="69" t="s">
        <v>520</v>
      </c>
      <c r="M819" s="83"/>
      <c r="N819" s="84">
        <v>1</v>
      </c>
      <c r="O819" s="84">
        <v>1</v>
      </c>
      <c r="P819" s="84">
        <v>1</v>
      </c>
      <c r="Q819" s="84">
        <v>1</v>
      </c>
      <c r="R819" s="84"/>
      <c r="S819" s="84">
        <v>1</v>
      </c>
      <c r="T819" s="84"/>
      <c r="U819" s="84"/>
      <c r="V819" s="84"/>
      <c r="W819" s="84"/>
      <c r="X819" s="84"/>
      <c r="Y819" s="84"/>
      <c r="Z819" s="132" t="str">
        <f>VLOOKUP(A819,DB_CAL_Q1_Q4!$A$4:$P$1328,13)</f>
        <v>Gasóleo</v>
      </c>
      <c r="AA819" s="133" t="str">
        <f>VLOOKUP(A819,DB_ACS_Q1_Q4!$A$4:$AD$1328,13)</f>
        <v>Gasóleo</v>
      </c>
      <c r="AB819" s="134" t="str">
        <f>VLOOKUP(A819,DB_REF_Q1_Q4!$A$4:$AD$1328,13)</f>
        <v>Ninguno</v>
      </c>
      <c r="AC819" s="16"/>
      <c r="AD819" s="27"/>
      <c r="AE819" s="27"/>
      <c r="AF819" s="27"/>
      <c r="AG819" s="27"/>
      <c r="AH819" s="27"/>
      <c r="AI819" s="55">
        <v>1</v>
      </c>
    </row>
    <row r="820" spans="1:35" ht="12" customHeight="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83">
        <v>1</v>
      </c>
      <c r="N820" s="84">
        <v>1</v>
      </c>
      <c r="O820" s="84">
        <v>1</v>
      </c>
      <c r="P820" s="84">
        <v>1</v>
      </c>
      <c r="Q820" s="84">
        <v>1</v>
      </c>
      <c r="R820" s="84">
        <v>1</v>
      </c>
      <c r="S820" s="84">
        <v>1</v>
      </c>
      <c r="T820" s="84">
        <v>1</v>
      </c>
      <c r="U820" s="84">
        <v>1</v>
      </c>
      <c r="V820" s="84">
        <v>1</v>
      </c>
      <c r="W820" s="84">
        <v>1</v>
      </c>
      <c r="X820" s="84">
        <v>1</v>
      </c>
      <c r="Y820" s="84">
        <v>1</v>
      </c>
      <c r="Z820" s="132" t="str">
        <f>VLOOKUP(A820,DB_CAL_Q1_Q4!$A$4:$P$1328,13)</f>
        <v>Gas Natural</v>
      </c>
      <c r="AA820" s="133" t="str">
        <f>VLOOKUP(A820,DB_ACS_Q1_Q4!$A$4:$AD$1328,13)</f>
        <v>Gas Natural</v>
      </c>
      <c r="AB820" s="134" t="str">
        <f>VLOOKUP(A820,DB_REF_Q1_Q4!$A$4:$AD$1328,13)</f>
        <v>Ninguno</v>
      </c>
      <c r="AC820" s="16">
        <v>1</v>
      </c>
      <c r="AD820" s="27"/>
      <c r="AE820" s="27"/>
      <c r="AF820" s="27"/>
      <c r="AG820" s="27"/>
      <c r="AH820" s="27"/>
      <c r="AI820" s="55"/>
    </row>
    <row r="821" spans="1:35" ht="12" customHeight="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83">
        <v>1</v>
      </c>
      <c r="N821" s="84">
        <v>1</v>
      </c>
      <c r="O821" s="84">
        <v>1</v>
      </c>
      <c r="P821" s="84">
        <v>1</v>
      </c>
      <c r="Q821" s="84">
        <v>1</v>
      </c>
      <c r="R821" s="84">
        <v>1</v>
      </c>
      <c r="S821" s="84">
        <v>1</v>
      </c>
      <c r="T821" s="84">
        <v>1</v>
      </c>
      <c r="U821" s="84">
        <v>1</v>
      </c>
      <c r="V821" s="84">
        <v>1</v>
      </c>
      <c r="W821" s="84">
        <v>1</v>
      </c>
      <c r="X821" s="84">
        <v>1</v>
      </c>
      <c r="Y821" s="84">
        <v>1</v>
      </c>
      <c r="Z821" s="132" t="str">
        <f>VLOOKUP(A821,DB_CAL_Q1_Q4!$A$4:$P$1328,13)</f>
        <v>Otros</v>
      </c>
      <c r="AA821" s="133" t="str">
        <f>VLOOKUP(A821,DB_ACS_Q1_Q4!$A$4:$AD$1328,13)</f>
        <v>Electricidad</v>
      </c>
      <c r="AB821" s="134" t="str">
        <f>VLOOKUP(A821,DB_REF_Q1_Q4!$A$4:$AD$1328,13)</f>
        <v>Ninguno</v>
      </c>
      <c r="AC821" s="16">
        <v>1</v>
      </c>
      <c r="AD821" s="27"/>
      <c r="AE821" s="27"/>
      <c r="AF821" s="27"/>
      <c r="AG821" s="27"/>
      <c r="AH821" s="27"/>
      <c r="AI821" s="55"/>
    </row>
    <row r="822" spans="1:35" ht="12" customHeight="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83">
        <v>1</v>
      </c>
      <c r="N822" s="84">
        <v>1</v>
      </c>
      <c r="O822" s="84">
        <v>1</v>
      </c>
      <c r="P822" s="84">
        <v>1</v>
      </c>
      <c r="Q822" s="84">
        <v>1</v>
      </c>
      <c r="R822" s="84">
        <v>1</v>
      </c>
      <c r="S822" s="84">
        <v>1</v>
      </c>
      <c r="T822" s="84">
        <v>1</v>
      </c>
      <c r="U822" s="84">
        <v>1</v>
      </c>
      <c r="V822" s="84">
        <v>1</v>
      </c>
      <c r="W822" s="84">
        <v>1</v>
      </c>
      <c r="X822" s="84">
        <v>1</v>
      </c>
      <c r="Y822" s="84">
        <v>1</v>
      </c>
      <c r="Z822" s="132" t="str">
        <f>VLOOKUP(A822,DB_CAL_Q1_Q4!$A$4:$P$1328,13)</f>
        <v>Gas Natural</v>
      </c>
      <c r="AA822" s="133" t="str">
        <f>VLOOKUP(A822,DB_ACS_Q1_Q4!$A$4:$AD$1328,13)</f>
        <v>Gas Natural</v>
      </c>
      <c r="AB822" s="134" t="str">
        <f>VLOOKUP(A822,DB_REF_Q1_Q4!$A$4:$AD$1328,13)</f>
        <v>Ninguno</v>
      </c>
      <c r="AC822" s="16">
        <v>1</v>
      </c>
      <c r="AD822" s="27"/>
      <c r="AE822" s="27"/>
      <c r="AF822" s="27"/>
      <c r="AG822" s="27"/>
      <c r="AH822" s="27"/>
      <c r="AI822" s="55"/>
    </row>
    <row r="823" spans="1:35" ht="12" customHeight="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83">
        <v>1</v>
      </c>
      <c r="N823" s="84">
        <v>1</v>
      </c>
      <c r="O823" s="84">
        <v>1</v>
      </c>
      <c r="P823" s="84">
        <v>1</v>
      </c>
      <c r="Q823" s="84">
        <v>1</v>
      </c>
      <c r="R823" s="84">
        <v>1</v>
      </c>
      <c r="S823" s="84">
        <v>1</v>
      </c>
      <c r="T823" s="84">
        <v>1</v>
      </c>
      <c r="U823" s="84">
        <v>1</v>
      </c>
      <c r="V823" s="84">
        <v>1</v>
      </c>
      <c r="W823" s="84">
        <v>1</v>
      </c>
      <c r="X823" s="84">
        <v>1</v>
      </c>
      <c r="Y823" s="84">
        <v>1</v>
      </c>
      <c r="Z823" s="132" t="str">
        <f>VLOOKUP(A823,DB_CAL_Q1_Q4!$A$4:$P$1328,13)</f>
        <v>Gas Natural</v>
      </c>
      <c r="AA823" s="133" t="str">
        <f>VLOOKUP(A823,DB_ACS_Q1_Q4!$A$4:$AD$1328,13)</f>
        <v>Gas Natural</v>
      </c>
      <c r="AB823" s="134" t="str">
        <f>VLOOKUP(A823,DB_REF_Q1_Q4!$A$4:$AD$1328,13)</f>
        <v>Ninguno</v>
      </c>
      <c r="AC823" s="16"/>
      <c r="AD823" s="27"/>
      <c r="AE823" s="27"/>
      <c r="AF823" s="27"/>
      <c r="AG823" s="27"/>
      <c r="AH823" s="27">
        <v>1</v>
      </c>
      <c r="AI823" s="55"/>
    </row>
    <row r="824" spans="1:35" ht="12" customHeight="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83">
        <v>1</v>
      </c>
      <c r="N824" s="84"/>
      <c r="O824" s="84"/>
      <c r="P824" s="84">
        <v>1</v>
      </c>
      <c r="Q824" s="84">
        <v>1</v>
      </c>
      <c r="R824" s="84">
        <v>1</v>
      </c>
      <c r="S824" s="84">
        <v>1</v>
      </c>
      <c r="T824" s="84">
        <v>1</v>
      </c>
      <c r="U824" s="84">
        <v>1</v>
      </c>
      <c r="V824" s="84">
        <v>1</v>
      </c>
      <c r="W824" s="84">
        <v>1</v>
      </c>
      <c r="X824" s="84">
        <v>1</v>
      </c>
      <c r="Y824" s="84">
        <v>1</v>
      </c>
      <c r="Z824" s="132" t="str">
        <f>VLOOKUP(A824,DB_CAL_Q1_Q4!$A$4:$P$1328,13)</f>
        <v>Electricidad</v>
      </c>
      <c r="AA824" s="133" t="str">
        <f>VLOOKUP(A824,DB_ACS_Q1_Q4!$A$4:$AD$1328,13)</f>
        <v>Electricidad</v>
      </c>
      <c r="AB824" s="134" t="str">
        <f>VLOOKUP(A824,DB_REF_Q1_Q4!$A$4:$AD$1328,13)</f>
        <v>Ninguno</v>
      </c>
      <c r="AC824" s="16">
        <v>1</v>
      </c>
      <c r="AD824" s="27"/>
      <c r="AE824" s="27"/>
      <c r="AF824" s="27"/>
      <c r="AG824" s="27"/>
      <c r="AH824" s="27"/>
      <c r="AI824" s="55"/>
    </row>
    <row r="825" spans="1:35" ht="12" customHeight="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83">
        <v>1</v>
      </c>
      <c r="N825" s="84">
        <v>1</v>
      </c>
      <c r="O825" s="84"/>
      <c r="P825" s="84">
        <v>1</v>
      </c>
      <c r="Q825" s="84"/>
      <c r="R825" s="84"/>
      <c r="S825" s="84"/>
      <c r="T825" s="84"/>
      <c r="U825" s="84"/>
      <c r="V825" s="84">
        <v>1</v>
      </c>
      <c r="W825" s="84">
        <v>1</v>
      </c>
      <c r="X825" s="84"/>
      <c r="Y825" s="84">
        <v>1</v>
      </c>
      <c r="Z825" s="132" t="str">
        <f>VLOOKUP(A825,DB_CAL_Q1_Q4!$A$4:$P$1328,13)</f>
        <v>Gasóleo</v>
      </c>
      <c r="AA825" s="133" t="str">
        <f>VLOOKUP(A825,DB_ACS_Q1_Q4!$A$4:$AD$1328,13)</f>
        <v>Gasóleo</v>
      </c>
      <c r="AB825" s="134" t="str">
        <f>VLOOKUP(A825,DB_REF_Q1_Q4!$A$4:$AD$1328,13)</f>
        <v>Ninguno</v>
      </c>
      <c r="AC825" s="16">
        <v>1</v>
      </c>
      <c r="AD825" s="27"/>
      <c r="AE825" s="27"/>
      <c r="AF825" s="27"/>
      <c r="AG825" s="27"/>
      <c r="AH825" s="27"/>
      <c r="AI825" s="55"/>
    </row>
    <row r="826" spans="1:35" ht="12" customHeight="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83">
        <v>1</v>
      </c>
      <c r="N826" s="84">
        <v>1</v>
      </c>
      <c r="O826" s="84">
        <v>1</v>
      </c>
      <c r="P826" s="84">
        <v>1</v>
      </c>
      <c r="Q826" s="84">
        <v>1</v>
      </c>
      <c r="R826" s="84">
        <v>1</v>
      </c>
      <c r="S826" s="84">
        <v>1</v>
      </c>
      <c r="T826" s="84">
        <v>1</v>
      </c>
      <c r="U826" s="84">
        <v>1</v>
      </c>
      <c r="V826" s="84">
        <v>1</v>
      </c>
      <c r="W826" s="84">
        <v>1</v>
      </c>
      <c r="X826" s="84">
        <v>1</v>
      </c>
      <c r="Y826" s="84"/>
      <c r="Z826" s="132" t="str">
        <f>VLOOKUP(A826,DB_CAL_Q1_Q4!$A$4:$P$1328,13)</f>
        <v>Gas Natural</v>
      </c>
      <c r="AA826" s="133" t="str">
        <f>VLOOKUP(A826,DB_ACS_Q1_Q4!$A$4:$AD$1328,13)</f>
        <v>Gas Natural</v>
      </c>
      <c r="AB826" s="134" t="str">
        <f>VLOOKUP(A826,DB_REF_Q1_Q4!$A$4:$AD$1328,13)</f>
        <v>Ninguno</v>
      </c>
      <c r="AC826" s="16">
        <v>1</v>
      </c>
      <c r="AD826" s="27"/>
      <c r="AE826" s="27"/>
      <c r="AF826" s="27"/>
      <c r="AG826" s="27"/>
      <c r="AH826" s="27"/>
      <c r="AI826" s="55"/>
    </row>
    <row r="827" spans="1:35" ht="12" customHeight="1">
      <c r="A827" s="10">
        <v>823</v>
      </c>
      <c r="B827" s="98" t="s">
        <v>156</v>
      </c>
      <c r="C827" s="98" t="s">
        <v>79</v>
      </c>
      <c r="D827" s="11" t="s">
        <v>51</v>
      </c>
      <c r="E827" s="11" t="s">
        <v>304</v>
      </c>
      <c r="F827" s="12" t="s">
        <v>49</v>
      </c>
      <c r="G827" s="11" t="s">
        <v>511</v>
      </c>
      <c r="H827" s="12" t="s">
        <v>307</v>
      </c>
      <c r="I827" s="11" t="s">
        <v>504</v>
      </c>
      <c r="J827" s="12" t="str">
        <f t="shared" ref="J827:J832" si="28">"≥17h"</f>
        <v>≥17h</v>
      </c>
      <c r="K827" s="12" t="s">
        <v>513</v>
      </c>
      <c r="L827" s="69" t="s">
        <v>520</v>
      </c>
      <c r="M827" s="83">
        <v>1</v>
      </c>
      <c r="N827" s="84">
        <v>1</v>
      </c>
      <c r="O827" s="84">
        <v>1</v>
      </c>
      <c r="P827" s="84">
        <v>1</v>
      </c>
      <c r="Q827" s="84">
        <v>1</v>
      </c>
      <c r="R827" s="84">
        <v>1</v>
      </c>
      <c r="S827" s="84">
        <v>1</v>
      </c>
      <c r="T827" s="84">
        <v>1</v>
      </c>
      <c r="U827" s="84">
        <v>1</v>
      </c>
      <c r="V827" s="84">
        <v>1</v>
      </c>
      <c r="W827" s="84">
        <v>1</v>
      </c>
      <c r="X827" s="84">
        <v>1</v>
      </c>
      <c r="Y827" s="84">
        <v>1</v>
      </c>
      <c r="Z827" s="132" t="str">
        <f>VLOOKUP(A827,DB_CAL_Q1_Q4!$A$4:$P$1328,13)</f>
        <v>Gasóleo</v>
      </c>
      <c r="AA827" s="133" t="str">
        <f>VLOOKUP(A827,DB_ACS_Q1_Q4!$A$4:$AD$1328,13)</f>
        <v>Gasóleo</v>
      </c>
      <c r="AB827" s="134" t="str">
        <f>VLOOKUP(A827,DB_REF_Q1_Q4!$A$4:$AD$1328,13)</f>
        <v>Ninguno</v>
      </c>
      <c r="AC827" s="16"/>
      <c r="AD827" s="27"/>
      <c r="AE827" s="27"/>
      <c r="AF827" s="27"/>
      <c r="AG827" s="27"/>
      <c r="AH827" s="27"/>
      <c r="AI827" s="55">
        <v>1</v>
      </c>
    </row>
    <row r="828" spans="1:35" ht="12" customHeight="1">
      <c r="A828" s="10">
        <v>824</v>
      </c>
      <c r="B828" s="98" t="s">
        <v>199</v>
      </c>
      <c r="C828" s="98" t="s">
        <v>198</v>
      </c>
      <c r="D828" s="11" t="s">
        <v>25</v>
      </c>
      <c r="E828" s="11" t="s">
        <v>304</v>
      </c>
      <c r="F828" s="12" t="s">
        <v>48</v>
      </c>
      <c r="G828" s="12" t="s">
        <v>310</v>
      </c>
      <c r="H828" s="12" t="s">
        <v>306</v>
      </c>
      <c r="I828" s="11" t="s">
        <v>507</v>
      </c>
      <c r="J828" s="12" t="str">
        <f t="shared" si="28"/>
        <v>≥17h</v>
      </c>
      <c r="K828" s="12" t="s">
        <v>47</v>
      </c>
      <c r="L828" s="69" t="s">
        <v>520</v>
      </c>
      <c r="M828" s="83">
        <v>1</v>
      </c>
      <c r="N828" s="84">
        <v>1</v>
      </c>
      <c r="O828" s="84">
        <v>1</v>
      </c>
      <c r="P828" s="84">
        <v>1</v>
      </c>
      <c r="Q828" s="84">
        <v>1</v>
      </c>
      <c r="R828" s="84">
        <v>1</v>
      </c>
      <c r="S828" s="84"/>
      <c r="T828" s="84">
        <v>1</v>
      </c>
      <c r="U828" s="84">
        <v>1</v>
      </c>
      <c r="V828" s="84"/>
      <c r="W828" s="84">
        <v>1</v>
      </c>
      <c r="X828" s="84">
        <v>1</v>
      </c>
      <c r="Y828" s="84"/>
      <c r="Z828" s="132" t="str">
        <f>VLOOKUP(A828,DB_CAL_Q1_Q4!$A$4:$P$1328,13)</f>
        <v>Gasóleo</v>
      </c>
      <c r="AA828" s="133" t="str">
        <f>VLOOKUP(A828,DB_ACS_Q1_Q4!$A$4:$AD$1328,13)</f>
        <v>GLP</v>
      </c>
      <c r="AB828" s="134" t="str">
        <f>VLOOKUP(A828,DB_REF_Q1_Q4!$A$4:$AD$1328,13)</f>
        <v>Ninguno</v>
      </c>
      <c r="AC828" s="16"/>
      <c r="AD828" s="27"/>
      <c r="AE828" s="27"/>
      <c r="AF828" s="27"/>
      <c r="AG828" s="27"/>
      <c r="AH828" s="27"/>
      <c r="AI828" s="55">
        <v>1</v>
      </c>
    </row>
    <row r="829" spans="1:35" ht="12" customHeight="1">
      <c r="A829" s="10">
        <v>825</v>
      </c>
      <c r="B829" s="98" t="s">
        <v>264</v>
      </c>
      <c r="C829" s="98" t="s">
        <v>264</v>
      </c>
      <c r="D829" s="11" t="s">
        <v>51</v>
      </c>
      <c r="E829" s="11" t="s">
        <v>304</v>
      </c>
      <c r="F829" s="12" t="s">
        <v>48</v>
      </c>
      <c r="G829" s="12" t="s">
        <v>510</v>
      </c>
      <c r="H829" s="12" t="s">
        <v>308</v>
      </c>
      <c r="I829" s="11" t="s">
        <v>504</v>
      </c>
      <c r="J829" s="12" t="str">
        <f t="shared" si="28"/>
        <v>≥17h</v>
      </c>
      <c r="K829" s="12" t="s">
        <v>513</v>
      </c>
      <c r="L829" s="69" t="s">
        <v>519</v>
      </c>
      <c r="M829" s="83"/>
      <c r="N829" s="84">
        <v>1</v>
      </c>
      <c r="O829" s="84">
        <v>1</v>
      </c>
      <c r="P829" s="84">
        <v>1</v>
      </c>
      <c r="Q829" s="84">
        <v>1</v>
      </c>
      <c r="R829" s="84">
        <v>1</v>
      </c>
      <c r="S829" s="84"/>
      <c r="T829" s="84">
        <v>1</v>
      </c>
      <c r="U829" s="84">
        <v>1</v>
      </c>
      <c r="V829" s="84"/>
      <c r="W829" s="84">
        <v>1</v>
      </c>
      <c r="X829" s="84">
        <v>1</v>
      </c>
      <c r="Y829" s="84"/>
      <c r="Z829" s="132" t="str">
        <f>VLOOKUP(A829,DB_CAL_Q1_Q4!$A$4:$P$1328,13)</f>
        <v>Gasóleo</v>
      </c>
      <c r="AA829" s="133" t="str">
        <f>VLOOKUP(A829,DB_ACS_Q1_Q4!$A$4:$AD$1328,13)</f>
        <v>Solar Térmica</v>
      </c>
      <c r="AB829" s="134" t="str">
        <f>VLOOKUP(A829,DB_REF_Q1_Q4!$A$4:$AD$1328,13)</f>
        <v>Ninguno</v>
      </c>
      <c r="AC829" s="16"/>
      <c r="AD829" s="27">
        <v>1</v>
      </c>
      <c r="AE829" s="27"/>
      <c r="AF829" s="27"/>
      <c r="AG829" s="27"/>
      <c r="AH829" s="27"/>
      <c r="AI829" s="55"/>
    </row>
    <row r="830" spans="1:35" ht="12" customHeight="1">
      <c r="A830" s="10">
        <v>826</v>
      </c>
      <c r="B830" s="98" t="s">
        <v>199</v>
      </c>
      <c r="C830" s="98" t="s">
        <v>198</v>
      </c>
      <c r="D830" s="11" t="s">
        <v>25</v>
      </c>
      <c r="E830" s="11" t="s">
        <v>304</v>
      </c>
      <c r="F830" s="12" t="s">
        <v>50</v>
      </c>
      <c r="G830" s="12" t="s">
        <v>510</v>
      </c>
      <c r="H830" s="12" t="s">
        <v>307</v>
      </c>
      <c r="I830" s="11" t="s">
        <v>504</v>
      </c>
      <c r="J830" s="12" t="str">
        <f t="shared" si="28"/>
        <v>≥17h</v>
      </c>
      <c r="K830" s="12" t="s">
        <v>47</v>
      </c>
      <c r="L830" s="69" t="s">
        <v>520</v>
      </c>
      <c r="M830" s="83">
        <v>1</v>
      </c>
      <c r="N830" s="84">
        <v>1</v>
      </c>
      <c r="O830" s="84">
        <v>1</v>
      </c>
      <c r="P830" s="84">
        <v>1</v>
      </c>
      <c r="Q830" s="84">
        <v>1</v>
      </c>
      <c r="R830" s="84">
        <v>1</v>
      </c>
      <c r="S830" s="84">
        <v>1</v>
      </c>
      <c r="T830" s="84">
        <v>1</v>
      </c>
      <c r="U830" s="84">
        <v>1</v>
      </c>
      <c r="V830" s="84">
        <v>1</v>
      </c>
      <c r="W830" s="84">
        <v>1</v>
      </c>
      <c r="X830" s="84">
        <v>1</v>
      </c>
      <c r="Y830" s="84">
        <v>1</v>
      </c>
      <c r="Z830" s="132" t="str">
        <f>VLOOKUP(A830,DB_CAL_Q1_Q4!$A$4:$P$1328,13)</f>
        <v>Gasóleo</v>
      </c>
      <c r="AA830" s="133" t="str">
        <f>VLOOKUP(A830,DB_ACS_Q1_Q4!$A$4:$AD$1328,13)</f>
        <v>GLP</v>
      </c>
      <c r="AB830" s="134" t="str">
        <f>VLOOKUP(A830,DB_REF_Q1_Q4!$A$4:$AD$1328,13)</f>
        <v>Ninguno</v>
      </c>
      <c r="AC830" s="16"/>
      <c r="AD830" s="27"/>
      <c r="AE830" s="27"/>
      <c r="AF830" s="27"/>
      <c r="AG830" s="27"/>
      <c r="AH830" s="27"/>
      <c r="AI830" s="55">
        <v>1</v>
      </c>
    </row>
    <row r="831" spans="1:35" ht="12" customHeight="1">
      <c r="A831" s="10">
        <v>827</v>
      </c>
      <c r="B831" s="98" t="s">
        <v>87</v>
      </c>
      <c r="C831" s="98" t="s">
        <v>71</v>
      </c>
      <c r="D831" s="11" t="s">
        <v>25</v>
      </c>
      <c r="E831" s="11" t="s">
        <v>303</v>
      </c>
      <c r="F831" s="12" t="s">
        <v>50</v>
      </c>
      <c r="G831" s="12" t="s">
        <v>310</v>
      </c>
      <c r="H831" s="12" t="s">
        <v>306</v>
      </c>
      <c r="I831" s="103" t="s">
        <v>505</v>
      </c>
      <c r="J831" s="12" t="str">
        <f t="shared" si="28"/>
        <v>≥17h</v>
      </c>
      <c r="K831" s="12" t="s">
        <v>47</v>
      </c>
      <c r="L831" s="69" t="s">
        <v>520</v>
      </c>
      <c r="M831" s="83">
        <v>1</v>
      </c>
      <c r="N831" s="84">
        <v>1</v>
      </c>
      <c r="O831" s="84">
        <v>1</v>
      </c>
      <c r="P831" s="84">
        <v>1</v>
      </c>
      <c r="Q831" s="84"/>
      <c r="R831" s="84">
        <v>1</v>
      </c>
      <c r="S831" s="84">
        <v>1</v>
      </c>
      <c r="T831" s="84">
        <v>1</v>
      </c>
      <c r="U831" s="84">
        <v>1</v>
      </c>
      <c r="V831" s="84">
        <v>1</v>
      </c>
      <c r="W831" s="84">
        <v>1</v>
      </c>
      <c r="X831" s="84"/>
      <c r="Y831" s="84"/>
      <c r="Z831" s="132" t="str">
        <f>VLOOKUP(A831,DB_CAL_Q1_Q4!$A$4:$P$1328,13)</f>
        <v>Gas Natural</v>
      </c>
      <c r="AA831" s="133" t="str">
        <f>VLOOKUP(A831,DB_ACS_Q1_Q4!$A$4:$AD$1328,13)</f>
        <v>Gas Natural</v>
      </c>
      <c r="AB831" s="134" t="str">
        <f>VLOOKUP(A831,DB_REF_Q1_Q4!$A$4:$AD$1328,13)</f>
        <v>Ninguno</v>
      </c>
      <c r="AC831" s="16"/>
      <c r="AD831" s="27"/>
      <c r="AE831" s="27"/>
      <c r="AF831" s="27">
        <v>1</v>
      </c>
      <c r="AG831" s="27"/>
      <c r="AH831" s="27"/>
      <c r="AI831" s="55"/>
    </row>
    <row r="832" spans="1:35" ht="12" customHeight="1">
      <c r="A832" s="10">
        <v>828</v>
      </c>
      <c r="B832" s="98" t="s">
        <v>199</v>
      </c>
      <c r="C832" s="98" t="s">
        <v>198</v>
      </c>
      <c r="D832" s="11" t="s">
        <v>25</v>
      </c>
      <c r="E832" s="11" t="s">
        <v>304</v>
      </c>
      <c r="F832" s="12" t="s">
        <v>49</v>
      </c>
      <c r="G832" s="12" t="s">
        <v>310</v>
      </c>
      <c r="H832" s="12" t="s">
        <v>306</v>
      </c>
      <c r="I832" s="11" t="s">
        <v>507</v>
      </c>
      <c r="J832" s="12" t="str">
        <f t="shared" si="28"/>
        <v>≥17h</v>
      </c>
      <c r="K832" s="12" t="s">
        <v>512</v>
      </c>
      <c r="L832" s="69" t="s">
        <v>520</v>
      </c>
      <c r="M832" s="83">
        <v>1</v>
      </c>
      <c r="N832" s="84">
        <v>1</v>
      </c>
      <c r="O832" s="84">
        <v>1</v>
      </c>
      <c r="P832" s="84">
        <v>1</v>
      </c>
      <c r="Q832" s="84">
        <v>1</v>
      </c>
      <c r="R832" s="84">
        <v>1</v>
      </c>
      <c r="S832" s="84">
        <v>1</v>
      </c>
      <c r="T832" s="84">
        <v>1</v>
      </c>
      <c r="U832" s="84">
        <v>1</v>
      </c>
      <c r="V832" s="84">
        <v>1</v>
      </c>
      <c r="W832" s="84">
        <v>1</v>
      </c>
      <c r="X832" s="84">
        <v>1</v>
      </c>
      <c r="Y832" s="84">
        <v>1</v>
      </c>
      <c r="Z832" s="132" t="str">
        <f>VLOOKUP(A832,DB_CAL_Q1_Q4!$A$4:$P$1328,13)</f>
        <v>Electricidad</v>
      </c>
      <c r="AA832" s="133" t="str">
        <f>VLOOKUP(A832,DB_ACS_Q1_Q4!$A$4:$AD$1328,13)</f>
        <v>GLP</v>
      </c>
      <c r="AB832" s="134" t="str">
        <f>VLOOKUP(A832,DB_REF_Q1_Q4!$A$4:$AD$1328,13)</f>
        <v>Ninguno</v>
      </c>
      <c r="AC832" s="16"/>
      <c r="AD832" s="27"/>
      <c r="AE832" s="27"/>
      <c r="AF832" s="27"/>
      <c r="AG832" s="27"/>
      <c r="AH832" s="27"/>
      <c r="AI832" s="55">
        <v>1</v>
      </c>
    </row>
    <row r="833" spans="1:35" ht="12" customHeight="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83">
        <v>1</v>
      </c>
      <c r="N833" s="84">
        <v>1</v>
      </c>
      <c r="O833" s="84">
        <v>1</v>
      </c>
      <c r="P833" s="84">
        <v>1</v>
      </c>
      <c r="Q833" s="84">
        <v>1</v>
      </c>
      <c r="R833" s="84">
        <v>1</v>
      </c>
      <c r="S833" s="84">
        <v>1</v>
      </c>
      <c r="T833" s="84">
        <v>1</v>
      </c>
      <c r="U833" s="84">
        <v>1</v>
      </c>
      <c r="V833" s="84">
        <v>1</v>
      </c>
      <c r="W833" s="84">
        <v>1</v>
      </c>
      <c r="X833" s="84">
        <v>1</v>
      </c>
      <c r="Y833" s="84">
        <v>1</v>
      </c>
      <c r="Z833" s="132" t="str">
        <f>VLOOKUP(A833,DB_CAL_Q1_Q4!$A$4:$P$1328,13)</f>
        <v>Gas Natural</v>
      </c>
      <c r="AA833" s="133" t="str">
        <f>VLOOKUP(A833,DB_ACS_Q1_Q4!$A$4:$AD$1328,13)</f>
        <v>Gas Natural</v>
      </c>
      <c r="AB833" s="134" t="str">
        <f>VLOOKUP(A833,DB_REF_Q1_Q4!$A$4:$AD$1328,13)</f>
        <v>Ninguno</v>
      </c>
      <c r="AC833" s="16">
        <v>1</v>
      </c>
      <c r="AD833" s="27"/>
      <c r="AE833" s="27"/>
      <c r="AF833" s="27"/>
      <c r="AG833" s="27"/>
      <c r="AH833" s="27"/>
      <c r="AI833" s="55"/>
    </row>
    <row r="834" spans="1:35" ht="12" customHeight="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83">
        <v>1</v>
      </c>
      <c r="N834" s="84">
        <v>1</v>
      </c>
      <c r="O834" s="84">
        <v>1</v>
      </c>
      <c r="P834" s="84">
        <v>1</v>
      </c>
      <c r="Q834" s="84">
        <v>1</v>
      </c>
      <c r="R834" s="84">
        <v>1</v>
      </c>
      <c r="S834" s="84">
        <v>1</v>
      </c>
      <c r="T834" s="84">
        <v>1</v>
      </c>
      <c r="U834" s="84"/>
      <c r="V834" s="84">
        <v>1</v>
      </c>
      <c r="W834" s="84">
        <v>1</v>
      </c>
      <c r="X834" s="84">
        <v>1</v>
      </c>
      <c r="Y834" s="84">
        <v>1</v>
      </c>
      <c r="Z834" s="132" t="str">
        <f>VLOOKUP(A834,DB_CAL_Q1_Q4!$A$4:$P$1328,13)</f>
        <v>Electricidad</v>
      </c>
      <c r="AA834" s="133" t="str">
        <f>VLOOKUP(A834,DB_ACS_Q1_Q4!$A$4:$AD$1328,13)</f>
        <v>Gas Natural</v>
      </c>
      <c r="AB834" s="134" t="str">
        <f>VLOOKUP(A834,DB_REF_Q1_Q4!$A$4:$AD$1328,13)</f>
        <v>Ninguno</v>
      </c>
      <c r="AC834" s="16"/>
      <c r="AD834" s="27"/>
      <c r="AE834" s="27"/>
      <c r="AF834" s="27"/>
      <c r="AG834" s="27"/>
      <c r="AH834" s="27"/>
      <c r="AI834" s="55">
        <v>1</v>
      </c>
    </row>
    <row r="835" spans="1:35" ht="12" customHeight="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83">
        <v>1</v>
      </c>
      <c r="N835" s="84">
        <v>1</v>
      </c>
      <c r="O835" s="84">
        <v>1</v>
      </c>
      <c r="P835" s="84">
        <v>1</v>
      </c>
      <c r="Q835" s="84">
        <v>1</v>
      </c>
      <c r="R835" s="84">
        <v>1</v>
      </c>
      <c r="S835" s="84">
        <v>1</v>
      </c>
      <c r="T835" s="84">
        <v>1</v>
      </c>
      <c r="U835" s="84">
        <v>1</v>
      </c>
      <c r="V835" s="84">
        <v>1</v>
      </c>
      <c r="W835" s="84">
        <v>1</v>
      </c>
      <c r="X835" s="84">
        <v>1</v>
      </c>
      <c r="Y835" s="84">
        <v>1</v>
      </c>
      <c r="Z835" s="132" t="str">
        <f>VLOOKUP(A835,DB_CAL_Q1_Q4!$A$4:$P$1328,13)</f>
        <v>Gasóleo</v>
      </c>
      <c r="AA835" s="133" t="str">
        <f>VLOOKUP(A835,DB_ACS_Q1_Q4!$A$4:$AD$1328,13)</f>
        <v>Gasóleo</v>
      </c>
      <c r="AB835" s="134" t="str">
        <f>VLOOKUP(A835,DB_REF_Q1_Q4!$A$4:$AD$1328,13)</f>
        <v>Ninguno</v>
      </c>
      <c r="AC835" s="16"/>
      <c r="AD835" s="27"/>
      <c r="AE835" s="27"/>
      <c r="AF835" s="27"/>
      <c r="AG835" s="27"/>
      <c r="AH835" s="27"/>
      <c r="AI835" s="55">
        <v>1</v>
      </c>
    </row>
    <row r="836" spans="1:35" ht="12" customHeight="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83">
        <v>1</v>
      </c>
      <c r="N836" s="84">
        <v>1</v>
      </c>
      <c r="O836" s="84">
        <v>1</v>
      </c>
      <c r="P836" s="84">
        <v>1</v>
      </c>
      <c r="Q836" s="84">
        <v>1</v>
      </c>
      <c r="R836" s="84">
        <v>1</v>
      </c>
      <c r="S836" s="84">
        <v>1</v>
      </c>
      <c r="T836" s="84">
        <v>1</v>
      </c>
      <c r="U836" s="84">
        <v>1</v>
      </c>
      <c r="V836" s="84">
        <v>1</v>
      </c>
      <c r="W836" s="84">
        <v>1</v>
      </c>
      <c r="X836" s="84">
        <v>1</v>
      </c>
      <c r="Y836" s="84">
        <v>1</v>
      </c>
      <c r="Z836" s="132" t="str">
        <f>VLOOKUP(A836,DB_CAL_Q1_Q4!$A$4:$P$1328,13)</f>
        <v>Electricidad</v>
      </c>
      <c r="AA836" s="133" t="str">
        <f>VLOOKUP(A836,DB_ACS_Q1_Q4!$A$4:$AD$1328,13)</f>
        <v>GLP</v>
      </c>
      <c r="AB836" s="134" t="str">
        <f>VLOOKUP(A836,DB_REF_Q1_Q4!$A$4:$AD$1328,13)</f>
        <v>Ninguno</v>
      </c>
      <c r="AC836" s="16"/>
      <c r="AD836" s="27"/>
      <c r="AE836" s="27"/>
      <c r="AF836" s="27"/>
      <c r="AG836" s="27"/>
      <c r="AH836" s="27"/>
      <c r="AI836" s="55">
        <v>1</v>
      </c>
    </row>
    <row r="837" spans="1:35" ht="12" customHeight="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83"/>
      <c r="N837" s="84"/>
      <c r="O837" s="84"/>
      <c r="P837" s="84"/>
      <c r="Q837" s="84"/>
      <c r="R837" s="84"/>
      <c r="S837" s="84"/>
      <c r="T837" s="84"/>
      <c r="U837" s="84"/>
      <c r="V837" s="84"/>
      <c r="W837" s="84"/>
      <c r="X837" s="84"/>
      <c r="Y837" s="84"/>
      <c r="Z837" s="132" t="str">
        <f>VLOOKUP(A837,DB_CAL_Q1_Q4!$A$4:$P$1328,13)</f>
        <v>Electricidad</v>
      </c>
      <c r="AA837" s="133" t="str">
        <f>VLOOKUP(A837,DB_ACS_Q1_Q4!$A$4:$AD$1328,13)</f>
        <v>Electricidad</v>
      </c>
      <c r="AB837" s="134" t="str">
        <f>VLOOKUP(A837,DB_REF_Q1_Q4!$A$4:$AD$1328,13)</f>
        <v>Ninguno</v>
      </c>
      <c r="AC837" s="16"/>
      <c r="AD837" s="27"/>
      <c r="AE837" s="27"/>
      <c r="AF837" s="27"/>
      <c r="AG837" s="27"/>
      <c r="AH837" s="27"/>
      <c r="AI837" s="55">
        <v>1</v>
      </c>
    </row>
    <row r="838" spans="1:35" ht="12" customHeight="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83">
        <v>1</v>
      </c>
      <c r="N838" s="84">
        <v>1</v>
      </c>
      <c r="O838" s="84">
        <v>1</v>
      </c>
      <c r="P838" s="84">
        <v>1</v>
      </c>
      <c r="Q838" s="84">
        <v>1</v>
      </c>
      <c r="R838" s="84">
        <v>1</v>
      </c>
      <c r="S838" s="84"/>
      <c r="T838" s="84">
        <v>1</v>
      </c>
      <c r="U838" s="84">
        <v>1</v>
      </c>
      <c r="V838" s="84">
        <v>1</v>
      </c>
      <c r="W838" s="84">
        <v>1</v>
      </c>
      <c r="X838" s="84">
        <v>1</v>
      </c>
      <c r="Y838" s="84">
        <v>1</v>
      </c>
      <c r="Z838" s="132" t="str">
        <f>VLOOKUP(A838,DB_CAL_Q1_Q4!$A$4:$P$1328,13)</f>
        <v>Gas Natural</v>
      </c>
      <c r="AA838" s="133" t="str">
        <f>VLOOKUP(A838,DB_ACS_Q1_Q4!$A$4:$AD$1328,13)</f>
        <v>Gas Natural</v>
      </c>
      <c r="AB838" s="134" t="str">
        <f>VLOOKUP(A838,DB_REF_Q1_Q4!$A$4:$AD$1328,13)</f>
        <v>Ninguno</v>
      </c>
      <c r="AC838" s="16"/>
      <c r="AD838" s="27"/>
      <c r="AE838" s="27"/>
      <c r="AF838" s="27"/>
      <c r="AG838" s="27"/>
      <c r="AH838" s="27"/>
      <c r="AI838" s="55">
        <v>1</v>
      </c>
    </row>
    <row r="839" spans="1:35" ht="12" customHeight="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83">
        <v>1</v>
      </c>
      <c r="N839" s="84">
        <v>1</v>
      </c>
      <c r="O839" s="84">
        <v>1</v>
      </c>
      <c r="P839" s="84">
        <v>1</v>
      </c>
      <c r="Q839" s="84">
        <v>1</v>
      </c>
      <c r="R839" s="84">
        <v>1</v>
      </c>
      <c r="S839" s="84">
        <v>1</v>
      </c>
      <c r="T839" s="84">
        <v>1</v>
      </c>
      <c r="U839" s="84">
        <v>1</v>
      </c>
      <c r="V839" s="84">
        <v>1</v>
      </c>
      <c r="W839" s="84">
        <v>1</v>
      </c>
      <c r="X839" s="84">
        <v>1</v>
      </c>
      <c r="Y839" s="84">
        <v>1</v>
      </c>
      <c r="Z839" s="132" t="str">
        <f>VLOOKUP(A839,DB_CAL_Q1_Q4!$A$4:$P$1328,13)</f>
        <v>Gas Natural</v>
      </c>
      <c r="AA839" s="133" t="str">
        <f>VLOOKUP(A839,DB_ACS_Q1_Q4!$A$4:$AD$1328,13)</f>
        <v>Gas Natural</v>
      </c>
      <c r="AB839" s="134" t="str">
        <f>VLOOKUP(A839,DB_REF_Q1_Q4!$A$4:$AD$1328,13)</f>
        <v>Ninguno</v>
      </c>
      <c r="AC839" s="16">
        <v>1</v>
      </c>
      <c r="AD839" s="27"/>
      <c r="AE839" s="27"/>
      <c r="AF839" s="27"/>
      <c r="AG839" s="27"/>
      <c r="AH839" s="27"/>
      <c r="AI839" s="55"/>
    </row>
    <row r="840" spans="1:35" ht="12" customHeight="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83"/>
      <c r="N840" s="84">
        <v>1</v>
      </c>
      <c r="O840" s="84">
        <v>1</v>
      </c>
      <c r="P840" s="84">
        <v>1</v>
      </c>
      <c r="Q840" s="84">
        <v>1</v>
      </c>
      <c r="R840" s="84">
        <v>1</v>
      </c>
      <c r="S840" s="84"/>
      <c r="T840" s="84">
        <v>1</v>
      </c>
      <c r="U840" s="84">
        <v>1</v>
      </c>
      <c r="V840" s="84">
        <v>1</v>
      </c>
      <c r="W840" s="84">
        <v>1</v>
      </c>
      <c r="X840" s="84">
        <v>1</v>
      </c>
      <c r="Y840" s="84"/>
      <c r="Z840" s="132" t="str">
        <f>VLOOKUP(A840,DB_CAL_Q1_Q4!$A$4:$P$1328,13)</f>
        <v>Gas Natural</v>
      </c>
      <c r="AA840" s="133" t="str">
        <f>VLOOKUP(A840,DB_ACS_Q1_Q4!$A$4:$AD$1328,13)</f>
        <v>Gas Natural</v>
      </c>
      <c r="AB840" s="134" t="str">
        <f>VLOOKUP(A840,DB_REF_Q1_Q4!$A$4:$AD$1328,13)</f>
        <v>Ninguno</v>
      </c>
      <c r="AC840" s="16">
        <v>1</v>
      </c>
      <c r="AD840" s="27"/>
      <c r="AE840" s="27"/>
      <c r="AF840" s="27"/>
      <c r="AG840" s="27"/>
      <c r="AH840" s="27"/>
      <c r="AI840" s="55"/>
    </row>
    <row r="841" spans="1:35" ht="12" customHeight="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83">
        <v>1</v>
      </c>
      <c r="N841" s="84">
        <v>1</v>
      </c>
      <c r="O841" s="84">
        <v>1</v>
      </c>
      <c r="P841" s="84">
        <v>1</v>
      </c>
      <c r="Q841" s="84">
        <v>1</v>
      </c>
      <c r="R841" s="84">
        <v>1</v>
      </c>
      <c r="S841" s="84">
        <v>1</v>
      </c>
      <c r="T841" s="84">
        <v>1</v>
      </c>
      <c r="U841" s="84">
        <v>1</v>
      </c>
      <c r="V841" s="84">
        <v>1</v>
      </c>
      <c r="W841" s="84">
        <v>1</v>
      </c>
      <c r="X841" s="84">
        <v>1</v>
      </c>
      <c r="Y841" s="84">
        <v>1</v>
      </c>
      <c r="Z841" s="132" t="str">
        <f>VLOOKUP(A841,DB_CAL_Q1_Q4!$A$4:$P$1328,13)</f>
        <v>Gas Natural</v>
      </c>
      <c r="AA841" s="133" t="str">
        <f>VLOOKUP(A841,DB_ACS_Q1_Q4!$A$4:$AD$1328,13)</f>
        <v>Gas Natural</v>
      </c>
      <c r="AB841" s="134" t="str">
        <f>VLOOKUP(A841,DB_REF_Q1_Q4!$A$4:$AD$1328,13)</f>
        <v>Ninguno</v>
      </c>
      <c r="AC841" s="16"/>
      <c r="AD841" s="27"/>
      <c r="AE841" s="27"/>
      <c r="AF841" s="27"/>
      <c r="AG841" s="27"/>
      <c r="AH841" s="27"/>
      <c r="AI841" s="55">
        <v>1</v>
      </c>
    </row>
    <row r="842" spans="1:35" ht="12" customHeight="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83">
        <v>1</v>
      </c>
      <c r="N842" s="84">
        <v>1</v>
      </c>
      <c r="O842" s="84">
        <v>1</v>
      </c>
      <c r="P842" s="84">
        <v>1</v>
      </c>
      <c r="Q842" s="84">
        <v>1</v>
      </c>
      <c r="R842" s="84">
        <v>1</v>
      </c>
      <c r="S842" s="84">
        <v>1</v>
      </c>
      <c r="T842" s="84">
        <v>1</v>
      </c>
      <c r="U842" s="84">
        <v>1</v>
      </c>
      <c r="V842" s="84">
        <v>1</v>
      </c>
      <c r="W842" s="84">
        <v>1</v>
      </c>
      <c r="X842" s="84">
        <v>1</v>
      </c>
      <c r="Y842" s="84">
        <v>1</v>
      </c>
      <c r="Z842" s="132" t="str">
        <f>VLOOKUP(A842,DB_CAL_Q1_Q4!$A$4:$P$1328,13)</f>
        <v>Electricidad</v>
      </c>
      <c r="AA842" s="133" t="str">
        <f>VLOOKUP(A842,DB_ACS_Q1_Q4!$A$4:$AD$1328,13)</f>
        <v>Solar Térmica</v>
      </c>
      <c r="AB842" s="134" t="str">
        <f>VLOOKUP(A842,DB_REF_Q1_Q4!$A$4:$AD$1328,13)</f>
        <v>Ninguno</v>
      </c>
      <c r="AC842" s="16"/>
      <c r="AD842" s="27"/>
      <c r="AE842" s="27"/>
      <c r="AF842" s="27"/>
      <c r="AG842" s="27"/>
      <c r="AH842" s="27">
        <v>1</v>
      </c>
      <c r="AI842" s="55"/>
    </row>
    <row r="843" spans="1:35" ht="12" customHeight="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83">
        <v>1</v>
      </c>
      <c r="N843" s="84">
        <v>1</v>
      </c>
      <c r="O843" s="84">
        <v>1</v>
      </c>
      <c r="P843" s="84">
        <v>1</v>
      </c>
      <c r="Q843" s="84">
        <v>1</v>
      </c>
      <c r="R843" s="84">
        <v>1</v>
      </c>
      <c r="S843" s="84">
        <v>1</v>
      </c>
      <c r="T843" s="84">
        <v>1</v>
      </c>
      <c r="U843" s="84">
        <v>1</v>
      </c>
      <c r="V843" s="84">
        <v>1</v>
      </c>
      <c r="W843" s="84">
        <v>1</v>
      </c>
      <c r="X843" s="84">
        <v>1</v>
      </c>
      <c r="Y843" s="84">
        <v>1</v>
      </c>
      <c r="Z843" s="132" t="str">
        <f>VLOOKUP(A843,DB_CAL_Q1_Q4!$A$4:$P$1328,13)</f>
        <v>Electricidad</v>
      </c>
      <c r="AA843" s="133" t="str">
        <f>VLOOKUP(A843,DB_ACS_Q1_Q4!$A$4:$AD$1328,13)</f>
        <v>Gas Natural</v>
      </c>
      <c r="AB843" s="134" t="str">
        <f>VLOOKUP(A843,DB_REF_Q1_Q4!$A$4:$AD$1328,13)</f>
        <v>Ninguno</v>
      </c>
      <c r="AC843" s="16"/>
      <c r="AD843" s="27"/>
      <c r="AE843" s="27"/>
      <c r="AF843" s="27"/>
      <c r="AG843" s="27"/>
      <c r="AH843" s="27"/>
      <c r="AI843" s="55">
        <v>1</v>
      </c>
    </row>
    <row r="844" spans="1:35" ht="12" customHeight="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83">
        <v>1</v>
      </c>
      <c r="N844" s="84">
        <v>1</v>
      </c>
      <c r="O844" s="84">
        <v>1</v>
      </c>
      <c r="P844" s="84">
        <v>1</v>
      </c>
      <c r="Q844" s="84">
        <v>1</v>
      </c>
      <c r="R844" s="84">
        <v>1</v>
      </c>
      <c r="S844" s="84">
        <v>1</v>
      </c>
      <c r="T844" s="84">
        <v>1</v>
      </c>
      <c r="U844" s="84">
        <v>1</v>
      </c>
      <c r="V844" s="84">
        <v>1</v>
      </c>
      <c r="W844" s="84">
        <v>1</v>
      </c>
      <c r="X844" s="84">
        <v>1</v>
      </c>
      <c r="Y844" s="84"/>
      <c r="Z844" s="132" t="str">
        <f>VLOOKUP(A844,DB_CAL_Q1_Q4!$A$4:$P$1328,13)</f>
        <v>Gas Natural</v>
      </c>
      <c r="AA844" s="133" t="str">
        <f>VLOOKUP(A844,DB_ACS_Q1_Q4!$A$4:$AD$1328,13)</f>
        <v>Gas Natural</v>
      </c>
      <c r="AB844" s="134" t="str">
        <f>VLOOKUP(A844,DB_REF_Q1_Q4!$A$4:$AD$1328,13)</f>
        <v>Ninguno</v>
      </c>
      <c r="AC844" s="16">
        <v>1</v>
      </c>
      <c r="AD844" s="27"/>
      <c r="AE844" s="27"/>
      <c r="AF844" s="27"/>
      <c r="AG844" s="27"/>
      <c r="AH844" s="27"/>
      <c r="AI844" s="55"/>
    </row>
    <row r="845" spans="1:35" ht="12" customHeight="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83">
        <v>1</v>
      </c>
      <c r="N845" s="84">
        <v>1</v>
      </c>
      <c r="O845" s="84">
        <v>1</v>
      </c>
      <c r="P845" s="84">
        <v>1</v>
      </c>
      <c r="Q845" s="84"/>
      <c r="R845" s="84"/>
      <c r="S845" s="84"/>
      <c r="T845" s="84">
        <v>1</v>
      </c>
      <c r="U845" s="84"/>
      <c r="V845" s="84"/>
      <c r="W845" s="84">
        <v>1</v>
      </c>
      <c r="X845" s="84">
        <v>1</v>
      </c>
      <c r="Y845" s="84"/>
      <c r="Z845" s="132" t="str">
        <f>VLOOKUP(A845,DB_CAL_Q1_Q4!$A$4:$P$1328,13)</f>
        <v>Ninguna</v>
      </c>
      <c r="AA845" s="133" t="str">
        <f>VLOOKUP(A845,DB_ACS_Q1_Q4!$A$4:$AD$1328,13)</f>
        <v>Electricidad</v>
      </c>
      <c r="AB845" s="134" t="str">
        <f>VLOOKUP(A845,DB_REF_Q1_Q4!$A$4:$AD$1328,13)</f>
        <v>Ninguno</v>
      </c>
      <c r="AC845" s="16"/>
      <c r="AD845" s="27"/>
      <c r="AE845" s="27"/>
      <c r="AF845" s="27"/>
      <c r="AG845" s="27"/>
      <c r="AH845" s="27">
        <v>1</v>
      </c>
      <c r="AI845" s="55"/>
    </row>
    <row r="846" spans="1:35" ht="12" customHeight="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83">
        <v>1</v>
      </c>
      <c r="N846" s="84">
        <v>1</v>
      </c>
      <c r="O846" s="84">
        <v>1</v>
      </c>
      <c r="P846" s="84">
        <v>1</v>
      </c>
      <c r="Q846" s="84">
        <v>1</v>
      </c>
      <c r="R846" s="84">
        <v>1</v>
      </c>
      <c r="S846" s="84"/>
      <c r="T846" s="84">
        <v>1</v>
      </c>
      <c r="U846" s="84">
        <v>1</v>
      </c>
      <c r="V846" s="84">
        <v>1</v>
      </c>
      <c r="W846" s="84">
        <v>1</v>
      </c>
      <c r="X846" s="84"/>
      <c r="Y846" s="84">
        <v>1</v>
      </c>
      <c r="Z846" s="132" t="str">
        <f>VLOOKUP(A846,DB_CAL_Q1_Q4!$A$4:$P$1328,13)</f>
        <v>Gasóleo</v>
      </c>
      <c r="AA846" s="133" t="str">
        <f>VLOOKUP(A846,DB_ACS_Q1_Q4!$A$4:$AD$1328,13)</f>
        <v>Gasóleo</v>
      </c>
      <c r="AB846" s="134" t="str">
        <f>VLOOKUP(A846,DB_REF_Q1_Q4!$A$4:$AD$1328,13)</f>
        <v>Ninguno</v>
      </c>
      <c r="AC846" s="16"/>
      <c r="AD846" s="27"/>
      <c r="AE846" s="27"/>
      <c r="AF846" s="27"/>
      <c r="AG846" s="27"/>
      <c r="AH846" s="27"/>
      <c r="AI846" s="55">
        <v>1</v>
      </c>
    </row>
    <row r="847" spans="1:35" ht="12" customHeight="1">
      <c r="A847" s="10">
        <v>843</v>
      </c>
      <c r="B847" s="98" t="s">
        <v>74</v>
      </c>
      <c r="C847" s="98" t="s">
        <v>75</v>
      </c>
      <c r="D847" s="11" t="s">
        <v>51</v>
      </c>
      <c r="E847" s="11" t="s">
        <v>303</v>
      </c>
      <c r="F847" s="12" t="s">
        <v>50</v>
      </c>
      <c r="G847" s="12" t="s">
        <v>310</v>
      </c>
      <c r="H847" s="12" t="s">
        <v>306</v>
      </c>
      <c r="I847" s="103" t="s">
        <v>504</v>
      </c>
      <c r="J847" s="11" t="str">
        <f t="shared" ref="J847:J852" si="29">"12-16h"</f>
        <v>12-16h</v>
      </c>
      <c r="K847" s="12" t="s">
        <v>513</v>
      </c>
      <c r="L847" s="69" t="s">
        <v>519</v>
      </c>
      <c r="M847" s="83">
        <v>1</v>
      </c>
      <c r="N847" s="84">
        <v>1</v>
      </c>
      <c r="O847" s="84">
        <v>1</v>
      </c>
      <c r="P847" s="84">
        <v>1</v>
      </c>
      <c r="Q847" s="84">
        <v>1</v>
      </c>
      <c r="R847" s="84">
        <v>1</v>
      </c>
      <c r="S847" s="84">
        <v>1</v>
      </c>
      <c r="T847" s="84">
        <v>1</v>
      </c>
      <c r="U847" s="84">
        <v>1</v>
      </c>
      <c r="V847" s="84">
        <v>1</v>
      </c>
      <c r="W847" s="84">
        <v>1</v>
      </c>
      <c r="X847" s="84">
        <v>1</v>
      </c>
      <c r="Y847" s="84">
        <v>1</v>
      </c>
      <c r="Z847" s="132" t="str">
        <f>VLOOKUP(A847,DB_CAL_Q1_Q4!$A$4:$P$1328,13)</f>
        <v>Gas Natural</v>
      </c>
      <c r="AA847" s="133" t="str">
        <f>VLOOKUP(A847,DB_ACS_Q1_Q4!$A$4:$AD$1328,13)</f>
        <v>Gas Natural</v>
      </c>
      <c r="AB847" s="134" t="str">
        <f>VLOOKUP(A847,DB_REF_Q1_Q4!$A$4:$AD$1328,13)</f>
        <v>Ninguno</v>
      </c>
      <c r="AC847" s="16">
        <v>1</v>
      </c>
      <c r="AD847" s="27"/>
      <c r="AE847" s="27"/>
      <c r="AF847" s="27"/>
      <c r="AG847" s="27"/>
      <c r="AH847" s="27"/>
      <c r="AI847" s="55"/>
    </row>
    <row r="848" spans="1:35" ht="12" customHeight="1">
      <c r="A848" s="10">
        <v>844</v>
      </c>
      <c r="B848" s="98" t="s">
        <v>269</v>
      </c>
      <c r="C848" s="98" t="s">
        <v>264</v>
      </c>
      <c r="D848" s="11" t="s">
        <v>51</v>
      </c>
      <c r="E848" s="11" t="s">
        <v>304</v>
      </c>
      <c r="F848" s="12" t="s">
        <v>49</v>
      </c>
      <c r="G848" s="11" t="s">
        <v>511</v>
      </c>
      <c r="H848" s="12" t="s">
        <v>307</v>
      </c>
      <c r="I848" s="11" t="s">
        <v>507</v>
      </c>
      <c r="J848" s="11" t="str">
        <f t="shared" si="29"/>
        <v>12-16h</v>
      </c>
      <c r="K848" s="12" t="s">
        <v>513</v>
      </c>
      <c r="L848" s="69" t="s">
        <v>519</v>
      </c>
      <c r="M848" s="83">
        <v>1</v>
      </c>
      <c r="N848" s="84">
        <v>1</v>
      </c>
      <c r="O848" s="84">
        <v>1</v>
      </c>
      <c r="P848" s="84">
        <v>1</v>
      </c>
      <c r="Q848" s="84">
        <v>1</v>
      </c>
      <c r="R848" s="84">
        <v>1</v>
      </c>
      <c r="S848" s="84"/>
      <c r="T848" s="84">
        <v>1</v>
      </c>
      <c r="U848" s="84">
        <v>1</v>
      </c>
      <c r="V848" s="84">
        <v>1</v>
      </c>
      <c r="W848" s="84">
        <v>1</v>
      </c>
      <c r="X848" s="84">
        <v>1</v>
      </c>
      <c r="Y848" s="84">
        <v>1</v>
      </c>
      <c r="Z848" s="132" t="str">
        <f>VLOOKUP(A848,DB_CAL_Q1_Q4!$A$4:$P$1328,13)</f>
        <v>Gasóleo</v>
      </c>
      <c r="AA848" s="133" t="str">
        <f>VLOOKUP(A848,DB_ACS_Q1_Q4!$A$4:$AD$1328,13)</f>
        <v>Gasóleo</v>
      </c>
      <c r="AB848" s="134" t="str">
        <f>VLOOKUP(A848,DB_REF_Q1_Q4!$A$4:$AD$1328,13)</f>
        <v>Ninguno</v>
      </c>
      <c r="AC848" s="16"/>
      <c r="AD848" s="27">
        <v>1</v>
      </c>
      <c r="AE848" s="27"/>
      <c r="AF848" s="27"/>
      <c r="AG848" s="27"/>
      <c r="AH848" s="27"/>
      <c r="AI848" s="55"/>
    </row>
    <row r="849" spans="1:35" ht="12" customHeight="1">
      <c r="A849" s="10">
        <v>845</v>
      </c>
      <c r="B849" s="98" t="s">
        <v>74</v>
      </c>
      <c r="C849" s="98" t="s">
        <v>75</v>
      </c>
      <c r="D849" s="11" t="s">
        <v>25</v>
      </c>
      <c r="E849" s="11" t="s">
        <v>304</v>
      </c>
      <c r="F849" s="12" t="s">
        <v>49</v>
      </c>
      <c r="G849" s="12" t="s">
        <v>310</v>
      </c>
      <c r="H849" s="12" t="s">
        <v>306</v>
      </c>
      <c r="I849" s="103" t="s">
        <v>504</v>
      </c>
      <c r="J849" s="11" t="str">
        <f t="shared" si="29"/>
        <v>12-16h</v>
      </c>
      <c r="K849" s="12" t="s">
        <v>47</v>
      </c>
      <c r="L849" s="69" t="s">
        <v>519</v>
      </c>
      <c r="M849" s="83">
        <v>1</v>
      </c>
      <c r="N849" s="84">
        <v>1</v>
      </c>
      <c r="O849" s="84">
        <v>1</v>
      </c>
      <c r="P849" s="84">
        <v>1</v>
      </c>
      <c r="Q849" s="84">
        <v>1</v>
      </c>
      <c r="R849" s="84">
        <v>1</v>
      </c>
      <c r="S849" s="84"/>
      <c r="T849" s="84">
        <v>1</v>
      </c>
      <c r="U849" s="84">
        <v>1</v>
      </c>
      <c r="V849" s="84">
        <v>1</v>
      </c>
      <c r="W849" s="84">
        <v>1</v>
      </c>
      <c r="X849" s="84">
        <v>1</v>
      </c>
      <c r="Y849" s="84"/>
      <c r="Z849" s="132" t="str">
        <f>VLOOKUP(A849,DB_CAL_Q1_Q4!$A$4:$P$1328,13)</f>
        <v>Gas Natural</v>
      </c>
      <c r="AA849" s="133" t="str">
        <f>VLOOKUP(A849,DB_ACS_Q1_Q4!$A$4:$AD$1328,13)</f>
        <v>Gas Natural</v>
      </c>
      <c r="AB849" s="134" t="str">
        <f>VLOOKUP(A849,DB_REF_Q1_Q4!$A$4:$AD$1328,13)</f>
        <v>Ninguno</v>
      </c>
      <c r="AC849" s="16">
        <v>1</v>
      </c>
      <c r="AD849" s="27"/>
      <c r="AE849" s="27"/>
      <c r="AF849" s="27"/>
      <c r="AG849" s="27"/>
      <c r="AH849" s="27"/>
      <c r="AI849" s="55"/>
    </row>
    <row r="850" spans="1:35" ht="12" customHeight="1">
      <c r="A850" s="10">
        <v>846</v>
      </c>
      <c r="B850" s="98" t="s">
        <v>199</v>
      </c>
      <c r="C850" s="98" t="s">
        <v>198</v>
      </c>
      <c r="D850" s="11" t="s">
        <v>51</v>
      </c>
      <c r="E850" s="11" t="s">
        <v>303</v>
      </c>
      <c r="F850" s="12" t="s">
        <v>50</v>
      </c>
      <c r="G850" s="12" t="s">
        <v>310</v>
      </c>
      <c r="H850" s="12" t="s">
        <v>306</v>
      </c>
      <c r="I850" s="103" t="s">
        <v>504</v>
      </c>
      <c r="J850" s="11" t="str">
        <f t="shared" si="29"/>
        <v>12-16h</v>
      </c>
      <c r="K850" s="12" t="s">
        <v>512</v>
      </c>
      <c r="L850" s="69" t="s">
        <v>520</v>
      </c>
      <c r="M850" s="83">
        <v>1</v>
      </c>
      <c r="N850" s="84">
        <v>1</v>
      </c>
      <c r="O850" s="84">
        <v>1</v>
      </c>
      <c r="P850" s="84">
        <v>1</v>
      </c>
      <c r="Q850" s="84">
        <v>1</v>
      </c>
      <c r="R850" s="84">
        <v>1</v>
      </c>
      <c r="S850" s="84">
        <v>1</v>
      </c>
      <c r="T850" s="84">
        <v>1</v>
      </c>
      <c r="U850" s="84">
        <v>1</v>
      </c>
      <c r="V850" s="84">
        <v>1</v>
      </c>
      <c r="W850" s="84">
        <v>1</v>
      </c>
      <c r="X850" s="84">
        <v>1</v>
      </c>
      <c r="Y850" s="84"/>
      <c r="Z850" s="132" t="str">
        <f>VLOOKUP(A850,DB_CAL_Q1_Q4!$A$4:$P$1328,13)</f>
        <v>Gasóleo</v>
      </c>
      <c r="AA850" s="133" t="str">
        <f>VLOOKUP(A850,DB_ACS_Q1_Q4!$A$4:$AD$1328,13)</f>
        <v>GLP</v>
      </c>
      <c r="AB850" s="134" t="str">
        <f>VLOOKUP(A850,DB_REF_Q1_Q4!$A$4:$AD$1328,13)</f>
        <v>Ninguno</v>
      </c>
      <c r="AC850" s="16"/>
      <c r="AD850" s="27"/>
      <c r="AE850" s="27"/>
      <c r="AF850" s="27"/>
      <c r="AG850" s="27"/>
      <c r="AH850" s="27"/>
      <c r="AI850" s="55">
        <v>1</v>
      </c>
    </row>
    <row r="851" spans="1:35" ht="12" customHeight="1">
      <c r="A851" s="10">
        <v>847</v>
      </c>
      <c r="B851" s="98" t="s">
        <v>72</v>
      </c>
      <c r="C851" s="98" t="s">
        <v>72</v>
      </c>
      <c r="D851" s="11" t="s">
        <v>51</v>
      </c>
      <c r="E851" s="11" t="s">
        <v>303</v>
      </c>
      <c r="F851" s="12" t="s">
        <v>49</v>
      </c>
      <c r="G851" s="12" t="s">
        <v>310</v>
      </c>
      <c r="H851" s="12" t="s">
        <v>306</v>
      </c>
      <c r="I851" s="11" t="s">
        <v>504</v>
      </c>
      <c r="J851" s="11" t="str">
        <f t="shared" si="29"/>
        <v>12-16h</v>
      </c>
      <c r="K851" s="12" t="s">
        <v>513</v>
      </c>
      <c r="L851" s="69" t="s">
        <v>519</v>
      </c>
      <c r="M851" s="83">
        <v>1</v>
      </c>
      <c r="N851" s="84">
        <v>1</v>
      </c>
      <c r="O851" s="84">
        <v>1</v>
      </c>
      <c r="P851" s="84">
        <v>1</v>
      </c>
      <c r="Q851" s="84">
        <v>1</v>
      </c>
      <c r="R851" s="84">
        <v>1</v>
      </c>
      <c r="S851" s="84">
        <v>1</v>
      </c>
      <c r="T851" s="84">
        <v>1</v>
      </c>
      <c r="U851" s="84">
        <v>1</v>
      </c>
      <c r="V851" s="84">
        <v>1</v>
      </c>
      <c r="W851" s="84">
        <v>1</v>
      </c>
      <c r="X851" s="84">
        <v>1</v>
      </c>
      <c r="Y851" s="84">
        <v>1</v>
      </c>
      <c r="Z851" s="132" t="str">
        <f>VLOOKUP(A851,DB_CAL_Q1_Q4!$A$4:$P$1328,13)</f>
        <v>Gas Natural</v>
      </c>
      <c r="AA851" s="133" t="str">
        <f>VLOOKUP(A851,DB_ACS_Q1_Q4!$A$4:$AD$1328,13)</f>
        <v>Gas Natural</v>
      </c>
      <c r="AB851" s="134" t="str">
        <f>VLOOKUP(A851,DB_REF_Q1_Q4!$A$4:$AD$1328,13)</f>
        <v>Ninguno</v>
      </c>
      <c r="AC851" s="16">
        <v>1</v>
      </c>
      <c r="AD851" s="27"/>
      <c r="AE851" s="27"/>
      <c r="AF851" s="27"/>
      <c r="AG851" s="27"/>
      <c r="AH851" s="27"/>
      <c r="AI851" s="55"/>
    </row>
    <row r="852" spans="1:35" ht="12" customHeight="1">
      <c r="A852" s="10">
        <v>848</v>
      </c>
      <c r="B852" s="98" t="s">
        <v>260</v>
      </c>
      <c r="C852" s="98" t="s">
        <v>260</v>
      </c>
      <c r="D852" s="11" t="s">
        <v>25</v>
      </c>
      <c r="E852" s="11" t="s">
        <v>303</v>
      </c>
      <c r="F852" s="12" t="s">
        <v>50</v>
      </c>
      <c r="G852" s="12" t="s">
        <v>310</v>
      </c>
      <c r="H852" s="12" t="s">
        <v>306</v>
      </c>
      <c r="I852" s="103" t="s">
        <v>504</v>
      </c>
      <c r="J852" s="11" t="str">
        <f t="shared" si="29"/>
        <v>12-16h</v>
      </c>
      <c r="K852" s="12" t="s">
        <v>512</v>
      </c>
      <c r="L852" s="69" t="s">
        <v>519</v>
      </c>
      <c r="M852" s="83">
        <v>1</v>
      </c>
      <c r="N852" s="84">
        <v>1</v>
      </c>
      <c r="O852" s="84">
        <v>1</v>
      </c>
      <c r="P852" s="84">
        <v>1</v>
      </c>
      <c r="Q852" s="84">
        <v>1</v>
      </c>
      <c r="R852" s="84"/>
      <c r="S852" s="84"/>
      <c r="T852" s="84"/>
      <c r="U852" s="84"/>
      <c r="V852" s="84"/>
      <c r="W852" s="84"/>
      <c r="X852" s="84"/>
      <c r="Y852" s="84"/>
      <c r="Z852" s="132" t="str">
        <f>VLOOKUP(A852,DB_CAL_Q1_Q4!$A$4:$P$1328,13)</f>
        <v>Gas Natural</v>
      </c>
      <c r="AA852" s="133" t="str">
        <f>VLOOKUP(A852,DB_ACS_Q1_Q4!$A$4:$AD$1328,13)</f>
        <v>Gas Natural</v>
      </c>
      <c r="AB852" s="134" t="str">
        <f>VLOOKUP(A852,DB_REF_Q1_Q4!$A$4:$AD$1328,13)</f>
        <v>Ninguno</v>
      </c>
      <c r="AC852" s="16">
        <v>1</v>
      </c>
      <c r="AD852" s="27"/>
      <c r="AE852" s="27"/>
      <c r="AF852" s="27"/>
      <c r="AG852" s="27"/>
      <c r="AH852" s="27"/>
      <c r="AI852" s="55"/>
    </row>
    <row r="853" spans="1:35" ht="12" customHeight="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83">
        <v>1</v>
      </c>
      <c r="N853" s="84">
        <v>1</v>
      </c>
      <c r="O853" s="84">
        <v>1</v>
      </c>
      <c r="P853" s="84">
        <v>1</v>
      </c>
      <c r="Q853" s="84">
        <v>1</v>
      </c>
      <c r="R853" s="84">
        <v>1</v>
      </c>
      <c r="S853" s="84"/>
      <c r="T853" s="84">
        <v>1</v>
      </c>
      <c r="U853" s="84">
        <v>1</v>
      </c>
      <c r="V853" s="84">
        <v>1</v>
      </c>
      <c r="W853" s="84">
        <v>1</v>
      </c>
      <c r="X853" s="84">
        <v>1</v>
      </c>
      <c r="Y853" s="84">
        <v>1</v>
      </c>
      <c r="Z853" s="132" t="str">
        <f>VLOOKUP(A853,DB_CAL_Q1_Q4!$A$4:$P$1328,13)</f>
        <v>Gas Natural</v>
      </c>
      <c r="AA853" s="133" t="str">
        <f>VLOOKUP(A853,DB_ACS_Q1_Q4!$A$4:$AD$1328,13)</f>
        <v>Gas Natural</v>
      </c>
      <c r="AB853" s="134" t="str">
        <f>VLOOKUP(A853,DB_REF_Q1_Q4!$A$4:$AD$1328,13)</f>
        <v>Ninguno</v>
      </c>
      <c r="AC853" s="16"/>
      <c r="AD853" s="27"/>
      <c r="AE853" s="27"/>
      <c r="AF853" s="27"/>
      <c r="AG853" s="27"/>
      <c r="AH853" s="27"/>
      <c r="AI853" s="55">
        <v>1</v>
      </c>
    </row>
    <row r="854" spans="1:35" ht="12" customHeight="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83">
        <v>1</v>
      </c>
      <c r="N854" s="84">
        <v>1</v>
      </c>
      <c r="O854" s="84">
        <v>1</v>
      </c>
      <c r="P854" s="84">
        <v>1</v>
      </c>
      <c r="Q854" s="84">
        <v>1</v>
      </c>
      <c r="R854" s="84">
        <v>1</v>
      </c>
      <c r="S854" s="84">
        <v>1</v>
      </c>
      <c r="T854" s="84">
        <v>1</v>
      </c>
      <c r="U854" s="84">
        <v>1</v>
      </c>
      <c r="V854" s="84">
        <v>1</v>
      </c>
      <c r="W854" s="84">
        <v>1</v>
      </c>
      <c r="X854" s="84">
        <v>1</v>
      </c>
      <c r="Y854" s="84">
        <v>1</v>
      </c>
      <c r="Z854" s="132" t="str">
        <f>VLOOKUP(A854,DB_CAL_Q1_Q4!$A$4:$P$1328,13)</f>
        <v>Gas Natural</v>
      </c>
      <c r="AA854" s="133" t="str">
        <f>VLOOKUP(A854,DB_ACS_Q1_Q4!$A$4:$AD$1328,13)</f>
        <v>Gas Natural</v>
      </c>
      <c r="AB854" s="134" t="str">
        <f>VLOOKUP(A854,DB_REF_Q1_Q4!$A$4:$AD$1328,13)</f>
        <v>Ninguno</v>
      </c>
      <c r="AC854" s="16"/>
      <c r="AD854" s="27">
        <v>1</v>
      </c>
      <c r="AE854" s="27"/>
      <c r="AF854" s="27"/>
      <c r="AG854" s="27"/>
      <c r="AH854" s="27"/>
      <c r="AI854" s="55"/>
    </row>
    <row r="855" spans="1:35" ht="12" customHeight="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83"/>
      <c r="N855" s="84">
        <v>1</v>
      </c>
      <c r="O855" s="84">
        <v>1</v>
      </c>
      <c r="P855" s="84">
        <v>1</v>
      </c>
      <c r="Q855" s="84">
        <v>1</v>
      </c>
      <c r="R855" s="84"/>
      <c r="S855" s="84">
        <v>1</v>
      </c>
      <c r="T855" s="84"/>
      <c r="U855" s="84">
        <v>1</v>
      </c>
      <c r="V855" s="84">
        <v>1</v>
      </c>
      <c r="W855" s="84">
        <v>1</v>
      </c>
      <c r="X855" s="84"/>
      <c r="Y855" s="84">
        <v>1</v>
      </c>
      <c r="Z855" s="132" t="str">
        <f>VLOOKUP(A855,DB_CAL_Q1_Q4!$A$4:$P$1328,13)</f>
        <v>Gasóleo</v>
      </c>
      <c r="AA855" s="133" t="str">
        <f>VLOOKUP(A855,DB_ACS_Q1_Q4!$A$4:$AD$1328,13)</f>
        <v>Gasóleo</v>
      </c>
      <c r="AB855" s="134" t="str">
        <f>VLOOKUP(A855,DB_REF_Q1_Q4!$A$4:$AD$1328,13)</f>
        <v>Ninguno</v>
      </c>
      <c r="AC855" s="16"/>
      <c r="AD855" s="27"/>
      <c r="AE855" s="27"/>
      <c r="AF855" s="27"/>
      <c r="AG855" s="27"/>
      <c r="AH855" s="27"/>
      <c r="AI855" s="55">
        <v>1</v>
      </c>
    </row>
    <row r="856" spans="1:35" ht="12" customHeight="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83">
        <v>1</v>
      </c>
      <c r="N856" s="84">
        <v>1</v>
      </c>
      <c r="O856" s="84">
        <v>1</v>
      </c>
      <c r="P856" s="84">
        <v>1</v>
      </c>
      <c r="Q856" s="84">
        <v>1</v>
      </c>
      <c r="R856" s="84">
        <v>1</v>
      </c>
      <c r="S856" s="84">
        <v>1</v>
      </c>
      <c r="T856" s="84">
        <v>1</v>
      </c>
      <c r="U856" s="84">
        <v>1</v>
      </c>
      <c r="V856" s="84">
        <v>1</v>
      </c>
      <c r="W856" s="84">
        <v>1</v>
      </c>
      <c r="X856" s="84">
        <v>1</v>
      </c>
      <c r="Y856" s="84"/>
      <c r="Z856" s="132" t="str">
        <f>VLOOKUP(A856,DB_CAL_Q1_Q4!$A$4:$P$1328,13)</f>
        <v>Gas Natural</v>
      </c>
      <c r="AA856" s="133" t="str">
        <f>VLOOKUP(A856,DB_ACS_Q1_Q4!$A$4:$AD$1328,13)</f>
        <v>Gas Natural</v>
      </c>
      <c r="AB856" s="134" t="str">
        <f>VLOOKUP(A856,DB_REF_Q1_Q4!$A$4:$AD$1328,13)</f>
        <v>Ninguno</v>
      </c>
      <c r="AC856" s="16">
        <v>1</v>
      </c>
      <c r="AD856" s="27"/>
      <c r="AE856" s="27"/>
      <c r="AF856" s="27"/>
      <c r="AG856" s="27"/>
      <c r="AH856" s="27"/>
      <c r="AI856" s="55"/>
    </row>
    <row r="857" spans="1:35" ht="12" customHeight="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83"/>
      <c r="N857" s="84">
        <v>1</v>
      </c>
      <c r="O857" s="84">
        <v>1</v>
      </c>
      <c r="P857" s="84">
        <v>1</v>
      </c>
      <c r="Q857" s="84">
        <v>1</v>
      </c>
      <c r="R857" s="84">
        <v>1</v>
      </c>
      <c r="S857" s="84"/>
      <c r="T857" s="84">
        <v>1</v>
      </c>
      <c r="U857" s="84">
        <v>1</v>
      </c>
      <c r="V857" s="84">
        <v>1</v>
      </c>
      <c r="W857" s="84">
        <v>1</v>
      </c>
      <c r="X857" s="84">
        <v>1</v>
      </c>
      <c r="Y857" s="84">
        <v>1</v>
      </c>
      <c r="Z857" s="132" t="str">
        <f>VLOOKUP(A857,DB_CAL_Q1_Q4!$A$4:$P$1328,13)</f>
        <v>Gasóleo</v>
      </c>
      <c r="AA857" s="133" t="str">
        <f>VLOOKUP(A857,DB_ACS_Q1_Q4!$A$4:$AD$1328,13)</f>
        <v>Gasóleo</v>
      </c>
      <c r="AB857" s="134" t="str">
        <f>VLOOKUP(A857,DB_REF_Q1_Q4!$A$4:$AD$1328,13)</f>
        <v>Ninguno</v>
      </c>
      <c r="AC857" s="16"/>
      <c r="AD857" s="27"/>
      <c r="AE857" s="27"/>
      <c r="AF857" s="27"/>
      <c r="AG857" s="27"/>
      <c r="AH857" s="27"/>
      <c r="AI857" s="55">
        <v>1</v>
      </c>
    </row>
    <row r="858" spans="1:35" ht="12" customHeight="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83">
        <v>1</v>
      </c>
      <c r="N858" s="84">
        <v>1</v>
      </c>
      <c r="O858" s="84">
        <v>1</v>
      </c>
      <c r="P858" s="84">
        <v>1</v>
      </c>
      <c r="Q858" s="84">
        <v>1</v>
      </c>
      <c r="R858" s="84">
        <v>1</v>
      </c>
      <c r="S858" s="84"/>
      <c r="T858" s="84">
        <v>1</v>
      </c>
      <c r="U858" s="84"/>
      <c r="V858" s="84">
        <v>1</v>
      </c>
      <c r="W858" s="84">
        <v>1</v>
      </c>
      <c r="X858" s="84">
        <v>1</v>
      </c>
      <c r="Y858" s="84">
        <v>1</v>
      </c>
      <c r="Z858" s="132" t="str">
        <f>VLOOKUP(A858,DB_CAL_Q1_Q4!$A$4:$P$1328,13)</f>
        <v>Gasóleo</v>
      </c>
      <c r="AA858" s="133" t="str">
        <f>VLOOKUP(A858,DB_ACS_Q1_Q4!$A$4:$AD$1328,13)</f>
        <v>Gasóleo</v>
      </c>
      <c r="AB858" s="134" t="str">
        <f>VLOOKUP(A858,DB_REF_Q1_Q4!$A$4:$AD$1328,13)</f>
        <v>Ninguno</v>
      </c>
      <c r="AC858" s="16">
        <v>1</v>
      </c>
      <c r="AD858" s="27"/>
      <c r="AE858" s="27"/>
      <c r="AF858" s="27"/>
      <c r="AG858" s="27"/>
      <c r="AH858" s="27"/>
      <c r="AI858" s="55"/>
    </row>
    <row r="859" spans="1:35" ht="12" customHeight="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83">
        <v>1</v>
      </c>
      <c r="N859" s="84">
        <v>1</v>
      </c>
      <c r="O859" s="84">
        <v>1</v>
      </c>
      <c r="P859" s="84">
        <v>1</v>
      </c>
      <c r="Q859" s="84">
        <v>1</v>
      </c>
      <c r="R859" s="84">
        <v>1</v>
      </c>
      <c r="S859" s="84">
        <v>1</v>
      </c>
      <c r="T859" s="84">
        <v>1</v>
      </c>
      <c r="U859" s="84">
        <v>1</v>
      </c>
      <c r="V859" s="84">
        <v>1</v>
      </c>
      <c r="W859" s="84">
        <v>1</v>
      </c>
      <c r="X859" s="84">
        <v>1</v>
      </c>
      <c r="Y859" s="84">
        <v>1</v>
      </c>
      <c r="Z859" s="132" t="str">
        <f>VLOOKUP(A859,DB_CAL_Q1_Q4!$A$4:$P$1328,13)</f>
        <v>Gas Natural</v>
      </c>
      <c r="AA859" s="133" t="str">
        <f>VLOOKUP(A859,DB_ACS_Q1_Q4!$A$4:$AD$1328,13)</f>
        <v>Gas Natural</v>
      </c>
      <c r="AB859" s="134" t="str">
        <f>VLOOKUP(A859,DB_REF_Q1_Q4!$A$4:$AD$1328,13)</f>
        <v>Ninguno</v>
      </c>
      <c r="AC859" s="16"/>
      <c r="AD859" s="27"/>
      <c r="AE859" s="27"/>
      <c r="AF859" s="27"/>
      <c r="AG859" s="27"/>
      <c r="AH859" s="27"/>
      <c r="AI859" s="55">
        <v>1</v>
      </c>
    </row>
    <row r="860" spans="1:35" ht="12" customHeight="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83">
        <v>1</v>
      </c>
      <c r="N860" s="84">
        <v>1</v>
      </c>
      <c r="O860" s="84">
        <v>1</v>
      </c>
      <c r="P860" s="84">
        <v>1</v>
      </c>
      <c r="Q860" s="84"/>
      <c r="R860" s="84">
        <v>1</v>
      </c>
      <c r="S860" s="84"/>
      <c r="T860" s="84">
        <v>1</v>
      </c>
      <c r="U860" s="84"/>
      <c r="V860" s="84">
        <v>1</v>
      </c>
      <c r="W860" s="84">
        <v>1</v>
      </c>
      <c r="X860" s="84">
        <v>1</v>
      </c>
      <c r="Y860" s="84">
        <v>1</v>
      </c>
      <c r="Z860" s="132" t="str">
        <f>VLOOKUP(A860,DB_CAL_Q1_Q4!$A$4:$P$1328,13)</f>
        <v>Gas Natural</v>
      </c>
      <c r="AA860" s="133" t="str">
        <f>VLOOKUP(A860,DB_ACS_Q1_Q4!$A$4:$AD$1328,13)</f>
        <v>Gas Natural</v>
      </c>
      <c r="AB860" s="134" t="str">
        <f>VLOOKUP(A860,DB_REF_Q1_Q4!$A$4:$AD$1328,13)</f>
        <v>Ninguno</v>
      </c>
      <c r="AC860" s="16"/>
      <c r="AD860" s="27"/>
      <c r="AE860" s="27"/>
      <c r="AF860" s="27"/>
      <c r="AG860" s="27"/>
      <c r="AH860" s="27">
        <v>1</v>
      </c>
      <c r="AI860" s="55"/>
    </row>
    <row r="861" spans="1:35" ht="12" customHeight="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83">
        <v>1</v>
      </c>
      <c r="N861" s="84">
        <v>1</v>
      </c>
      <c r="O861" s="84">
        <v>1</v>
      </c>
      <c r="P861" s="84">
        <v>1</v>
      </c>
      <c r="Q861" s="84"/>
      <c r="R861" s="84">
        <v>1</v>
      </c>
      <c r="S861" s="84"/>
      <c r="T861" s="84">
        <v>1</v>
      </c>
      <c r="U861" s="84">
        <v>1</v>
      </c>
      <c r="V861" s="84">
        <v>1</v>
      </c>
      <c r="W861" s="84">
        <v>1</v>
      </c>
      <c r="X861" s="84">
        <v>1</v>
      </c>
      <c r="Y861" s="84">
        <v>1</v>
      </c>
      <c r="Z861" s="132" t="str">
        <f>VLOOKUP(A861,DB_CAL_Q1_Q4!$A$4:$P$1328,13)</f>
        <v>Electricidad</v>
      </c>
      <c r="AA861" s="133" t="str">
        <f>VLOOKUP(A861,DB_ACS_Q1_Q4!$A$4:$AD$1328,13)</f>
        <v>Electricidad</v>
      </c>
      <c r="AB861" s="134" t="str">
        <f>VLOOKUP(A861,DB_REF_Q1_Q4!$A$4:$AD$1328,13)</f>
        <v>Ninguno</v>
      </c>
      <c r="AC861" s="16"/>
      <c r="AD861" s="27"/>
      <c r="AE861" s="27"/>
      <c r="AF861" s="27"/>
      <c r="AG861" s="27"/>
      <c r="AH861" s="27"/>
      <c r="AI861" s="55">
        <v>1</v>
      </c>
    </row>
    <row r="862" spans="1:35" ht="12" customHeight="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83">
        <v>1</v>
      </c>
      <c r="N862" s="84">
        <v>1</v>
      </c>
      <c r="O862" s="84">
        <v>1</v>
      </c>
      <c r="P862" s="84">
        <v>1</v>
      </c>
      <c r="Q862" s="84">
        <v>1</v>
      </c>
      <c r="R862" s="84">
        <v>1</v>
      </c>
      <c r="S862" s="84"/>
      <c r="T862" s="84">
        <v>1</v>
      </c>
      <c r="U862" s="84">
        <v>1</v>
      </c>
      <c r="V862" s="84">
        <v>1</v>
      </c>
      <c r="W862" s="84">
        <v>1</v>
      </c>
      <c r="X862" s="84">
        <v>1</v>
      </c>
      <c r="Y862" s="84">
        <v>1</v>
      </c>
      <c r="Z862" s="132" t="str">
        <f>VLOOKUP(A862,DB_CAL_Q1_Q4!$A$4:$P$1328,13)</f>
        <v>Gasóleo</v>
      </c>
      <c r="AA862" s="133" t="str">
        <f>VLOOKUP(A862,DB_ACS_Q1_Q4!$A$4:$AD$1328,13)</f>
        <v>Gasóleo</v>
      </c>
      <c r="AB862" s="134" t="str">
        <f>VLOOKUP(A862,DB_REF_Q1_Q4!$A$4:$AD$1328,13)</f>
        <v>Ninguno</v>
      </c>
      <c r="AC862" s="16"/>
      <c r="AD862" s="27"/>
      <c r="AE862" s="27"/>
      <c r="AF862" s="27"/>
      <c r="AG862" s="27"/>
      <c r="AH862" s="27">
        <v>1</v>
      </c>
      <c r="AI862" s="55"/>
    </row>
    <row r="863" spans="1:35" ht="12" customHeight="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83">
        <v>1</v>
      </c>
      <c r="N863" s="84">
        <v>1</v>
      </c>
      <c r="O863" s="84">
        <v>1</v>
      </c>
      <c r="P863" s="84">
        <v>1</v>
      </c>
      <c r="Q863" s="84">
        <v>1</v>
      </c>
      <c r="R863" s="84">
        <v>1</v>
      </c>
      <c r="S863" s="84">
        <v>1</v>
      </c>
      <c r="T863" s="84">
        <v>1</v>
      </c>
      <c r="U863" s="84">
        <v>1</v>
      </c>
      <c r="V863" s="84">
        <v>1</v>
      </c>
      <c r="W863" s="84">
        <v>1</v>
      </c>
      <c r="X863" s="84">
        <v>1</v>
      </c>
      <c r="Y863" s="84">
        <v>1</v>
      </c>
      <c r="Z863" s="132" t="str">
        <f>VLOOKUP(A863,DB_CAL_Q1_Q4!$A$4:$P$1328,13)</f>
        <v>GLP</v>
      </c>
      <c r="AA863" s="133" t="str">
        <f>VLOOKUP(A863,DB_ACS_Q1_Q4!$A$4:$AD$1328,13)</f>
        <v>GLP</v>
      </c>
      <c r="AB863" s="134" t="str">
        <f>VLOOKUP(A863,DB_REF_Q1_Q4!$A$4:$AD$1328,13)</f>
        <v>Ninguno</v>
      </c>
      <c r="AC863" s="16"/>
      <c r="AD863" s="27"/>
      <c r="AE863" s="27"/>
      <c r="AF863" s="27"/>
      <c r="AG863" s="27"/>
      <c r="AH863" s="27"/>
      <c r="AI863" s="55">
        <v>1</v>
      </c>
    </row>
    <row r="864" spans="1:35" ht="12" customHeight="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83">
        <v>1</v>
      </c>
      <c r="N864" s="84">
        <v>1</v>
      </c>
      <c r="O864" s="84">
        <v>1</v>
      </c>
      <c r="P864" s="84">
        <v>1</v>
      </c>
      <c r="Q864" s="84"/>
      <c r="R864" s="84">
        <v>1</v>
      </c>
      <c r="S864" s="84">
        <v>1</v>
      </c>
      <c r="T864" s="84">
        <v>1</v>
      </c>
      <c r="U864" s="84">
        <v>1</v>
      </c>
      <c r="V864" s="84">
        <v>1</v>
      </c>
      <c r="W864" s="84">
        <v>1</v>
      </c>
      <c r="X864" s="84">
        <v>1</v>
      </c>
      <c r="Y864" s="84">
        <v>1</v>
      </c>
      <c r="Z864" s="132" t="str">
        <f>VLOOKUP(A864,DB_CAL_Q1_Q4!$A$4:$P$1328,13)</f>
        <v>Gas Natural</v>
      </c>
      <c r="AA864" s="133" t="str">
        <f>VLOOKUP(A864,DB_ACS_Q1_Q4!$A$4:$AD$1328,13)</f>
        <v>Gas Natural</v>
      </c>
      <c r="AB864" s="134" t="str">
        <f>VLOOKUP(A864,DB_REF_Q1_Q4!$A$4:$AD$1328,13)</f>
        <v>Ninguno</v>
      </c>
      <c r="AC864" s="16"/>
      <c r="AD864" s="27"/>
      <c r="AE864" s="27"/>
      <c r="AF864" s="27"/>
      <c r="AG864" s="27"/>
      <c r="AH864" s="27"/>
      <c r="AI864" s="55">
        <v>1</v>
      </c>
    </row>
    <row r="865" spans="1:35" ht="12" customHeight="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83">
        <v>1</v>
      </c>
      <c r="N865" s="84">
        <v>1</v>
      </c>
      <c r="O865" s="84">
        <v>1</v>
      </c>
      <c r="P865" s="84">
        <v>1</v>
      </c>
      <c r="Q865" s="84">
        <v>1</v>
      </c>
      <c r="R865" s="84">
        <v>1</v>
      </c>
      <c r="S865" s="84">
        <v>1</v>
      </c>
      <c r="T865" s="84">
        <v>1</v>
      </c>
      <c r="U865" s="84">
        <v>1</v>
      </c>
      <c r="V865" s="84">
        <v>1</v>
      </c>
      <c r="W865" s="84">
        <v>1</v>
      </c>
      <c r="X865" s="84">
        <v>1</v>
      </c>
      <c r="Y865" s="84"/>
      <c r="Z865" s="132" t="str">
        <f>VLOOKUP(A865,DB_CAL_Q1_Q4!$A$4:$P$1328,13)</f>
        <v>Electricidad</v>
      </c>
      <c r="AA865" s="133" t="str">
        <f>VLOOKUP(A865,DB_ACS_Q1_Q4!$A$4:$AD$1328,13)</f>
        <v>Electricidad</v>
      </c>
      <c r="AB865" s="134" t="str">
        <f>VLOOKUP(A865,DB_REF_Q1_Q4!$A$4:$AD$1328,13)</f>
        <v>Ninguno</v>
      </c>
      <c r="AC865" s="16">
        <v>1</v>
      </c>
      <c r="AD865" s="27"/>
      <c r="AE865" s="27"/>
      <c r="AF865" s="27"/>
      <c r="AG865" s="27"/>
      <c r="AH865" s="27"/>
      <c r="AI865" s="55"/>
    </row>
    <row r="866" spans="1:35" ht="12" customHeight="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83">
        <v>1</v>
      </c>
      <c r="N866" s="84">
        <v>1</v>
      </c>
      <c r="O866" s="84">
        <v>1</v>
      </c>
      <c r="P866" s="84">
        <v>1</v>
      </c>
      <c r="Q866" s="84">
        <v>1</v>
      </c>
      <c r="R866" s="84"/>
      <c r="S866" s="84">
        <v>1</v>
      </c>
      <c r="T866" s="84"/>
      <c r="U866" s="84">
        <v>1</v>
      </c>
      <c r="V866" s="84">
        <v>1</v>
      </c>
      <c r="W866" s="84">
        <v>1</v>
      </c>
      <c r="X866" s="84">
        <v>1</v>
      </c>
      <c r="Y866" s="84"/>
      <c r="Z866" s="132" t="str">
        <f>VLOOKUP(A866,DB_CAL_Q1_Q4!$A$4:$P$1328,13)</f>
        <v>Gas Natural</v>
      </c>
      <c r="AA866" s="133" t="str">
        <f>VLOOKUP(A866,DB_ACS_Q1_Q4!$A$4:$AD$1328,13)</f>
        <v>Gas Natural</v>
      </c>
      <c r="AB866" s="134" t="str">
        <f>VLOOKUP(A866,DB_REF_Q1_Q4!$A$4:$AD$1328,13)</f>
        <v>Ninguno</v>
      </c>
      <c r="AC866" s="16"/>
      <c r="AD866" s="27"/>
      <c r="AE866" s="27"/>
      <c r="AF866" s="27"/>
      <c r="AG866" s="27"/>
      <c r="AH866" s="27">
        <v>1</v>
      </c>
      <c r="AI866" s="55"/>
    </row>
    <row r="867" spans="1:35" ht="12" customHeight="1">
      <c r="A867" s="10">
        <v>863</v>
      </c>
      <c r="B867" s="98" t="s">
        <v>260</v>
      </c>
      <c r="C867" s="98" t="s">
        <v>260</v>
      </c>
      <c r="D867" s="11" t="s">
        <v>52</v>
      </c>
      <c r="E867" s="11" t="s">
        <v>304</v>
      </c>
      <c r="F867" s="12" t="s">
        <v>50</v>
      </c>
      <c r="G867" s="12" t="s">
        <v>310</v>
      </c>
      <c r="H867" s="12" t="s">
        <v>306</v>
      </c>
      <c r="I867" s="11" t="s">
        <v>507</v>
      </c>
      <c r="J867" s="12" t="str">
        <f t="shared" ref="J867:J877" si="30">"≥17h"</f>
        <v>≥17h</v>
      </c>
      <c r="K867" s="12" t="s">
        <v>513</v>
      </c>
      <c r="L867" s="69" t="s">
        <v>519</v>
      </c>
      <c r="M867" s="83">
        <v>1</v>
      </c>
      <c r="N867" s="84">
        <v>1</v>
      </c>
      <c r="O867" s="84">
        <v>1</v>
      </c>
      <c r="P867" s="84">
        <v>1</v>
      </c>
      <c r="Q867" s="84">
        <v>1</v>
      </c>
      <c r="R867" s="84">
        <v>1</v>
      </c>
      <c r="S867" s="84">
        <v>1</v>
      </c>
      <c r="T867" s="84">
        <v>1</v>
      </c>
      <c r="U867" s="84">
        <v>1</v>
      </c>
      <c r="V867" s="84"/>
      <c r="W867" s="84"/>
      <c r="X867" s="84"/>
      <c r="Y867" s="84"/>
      <c r="Z867" s="132" t="str">
        <f>VLOOKUP(A867,DB_CAL_Q1_Q4!$A$4:$P$1328,13)</f>
        <v>Gas Natural</v>
      </c>
      <c r="AA867" s="133" t="str">
        <f>VLOOKUP(A867,DB_ACS_Q1_Q4!$A$4:$AD$1328,13)</f>
        <v>Gas Natural</v>
      </c>
      <c r="AB867" s="134" t="str">
        <f>VLOOKUP(A867,DB_REF_Q1_Q4!$A$4:$AD$1328,13)</f>
        <v>Ninguno</v>
      </c>
      <c r="AC867" s="16"/>
      <c r="AD867" s="27"/>
      <c r="AE867" s="27"/>
      <c r="AF867" s="27"/>
      <c r="AG867" s="27"/>
      <c r="AH867" s="27">
        <v>1</v>
      </c>
      <c r="AI867" s="55"/>
    </row>
    <row r="868" spans="1:35" ht="12" customHeight="1">
      <c r="A868" s="10">
        <v>864</v>
      </c>
      <c r="B868" s="98" t="s">
        <v>88</v>
      </c>
      <c r="C868" s="98" t="s">
        <v>89</v>
      </c>
      <c r="D868" s="11" t="s">
        <v>51</v>
      </c>
      <c r="E868" s="11" t="s">
        <v>303</v>
      </c>
      <c r="F868" s="12" t="s">
        <v>49</v>
      </c>
      <c r="G868" s="12" t="s">
        <v>310</v>
      </c>
      <c r="H868" s="12" t="s">
        <v>306</v>
      </c>
      <c r="I868" s="103" t="s">
        <v>504</v>
      </c>
      <c r="J868" s="12" t="str">
        <f t="shared" si="30"/>
        <v>≥17h</v>
      </c>
      <c r="K868" s="12" t="s">
        <v>513</v>
      </c>
      <c r="L868" s="69" t="s">
        <v>520</v>
      </c>
      <c r="M868" s="83">
        <v>1</v>
      </c>
      <c r="N868" s="84"/>
      <c r="O868" s="84">
        <v>1</v>
      </c>
      <c r="P868" s="84">
        <v>1</v>
      </c>
      <c r="Q868" s="84"/>
      <c r="R868" s="84">
        <v>1</v>
      </c>
      <c r="S868" s="84"/>
      <c r="T868" s="84">
        <v>1</v>
      </c>
      <c r="U868" s="84"/>
      <c r="V868" s="84">
        <v>1</v>
      </c>
      <c r="W868" s="84">
        <v>1</v>
      </c>
      <c r="X868" s="84">
        <v>1</v>
      </c>
      <c r="Y868" s="84"/>
      <c r="Z868" s="132" t="str">
        <f>VLOOKUP(A868,DB_CAL_Q1_Q4!$A$4:$P$1328,13)</f>
        <v>Gas Natural</v>
      </c>
      <c r="AA868" s="133" t="str">
        <f>VLOOKUP(A868,DB_ACS_Q1_Q4!$A$4:$AD$1328,13)</f>
        <v>Gas Natural</v>
      </c>
      <c r="AB868" s="134" t="str">
        <f>VLOOKUP(A868,DB_REF_Q1_Q4!$A$4:$AD$1328,13)</f>
        <v>Ninguno</v>
      </c>
      <c r="AC868" s="16">
        <v>1</v>
      </c>
      <c r="AD868" s="27"/>
      <c r="AE868" s="27"/>
      <c r="AF868" s="27"/>
      <c r="AG868" s="27"/>
      <c r="AH868" s="27"/>
      <c r="AI868" s="55"/>
    </row>
    <row r="869" spans="1:35" ht="12" customHeight="1">
      <c r="A869" s="10">
        <v>865</v>
      </c>
      <c r="B869" s="98" t="s">
        <v>260</v>
      </c>
      <c r="C869" s="98" t="s">
        <v>260</v>
      </c>
      <c r="D869" s="11" t="s">
        <v>52</v>
      </c>
      <c r="E869" s="11" t="s">
        <v>304</v>
      </c>
      <c r="F869" s="12" t="s">
        <v>50</v>
      </c>
      <c r="G869" s="12" t="s">
        <v>310</v>
      </c>
      <c r="H869" s="12" t="s">
        <v>306</v>
      </c>
      <c r="I869" s="11" t="s">
        <v>504</v>
      </c>
      <c r="J869" s="12" t="str">
        <f t="shared" si="30"/>
        <v>≥17h</v>
      </c>
      <c r="K869" s="12" t="s">
        <v>512</v>
      </c>
      <c r="L869" s="69" t="s">
        <v>519</v>
      </c>
      <c r="M869" s="83">
        <v>1</v>
      </c>
      <c r="N869" s="84">
        <v>1</v>
      </c>
      <c r="O869" s="84">
        <v>1</v>
      </c>
      <c r="P869" s="84">
        <v>1</v>
      </c>
      <c r="Q869" s="84">
        <v>1</v>
      </c>
      <c r="R869" s="84">
        <v>1</v>
      </c>
      <c r="S869" s="84">
        <v>1</v>
      </c>
      <c r="T869" s="84">
        <v>1</v>
      </c>
      <c r="U869" s="84">
        <v>1</v>
      </c>
      <c r="V869" s="84">
        <v>1</v>
      </c>
      <c r="W869" s="84">
        <v>1</v>
      </c>
      <c r="X869" s="84">
        <v>1</v>
      </c>
      <c r="Y869" s="84">
        <v>1</v>
      </c>
      <c r="Z869" s="132" t="str">
        <f>VLOOKUP(A869,DB_CAL_Q1_Q4!$A$4:$P$1328,13)</f>
        <v>Gasóleo</v>
      </c>
      <c r="AA869" s="133" t="str">
        <f>VLOOKUP(A869,DB_ACS_Q1_Q4!$A$4:$AD$1328,13)</f>
        <v>Gasóleo</v>
      </c>
      <c r="AB869" s="134" t="str">
        <f>VLOOKUP(A869,DB_REF_Q1_Q4!$A$4:$AD$1328,13)</f>
        <v>Ninguno</v>
      </c>
      <c r="AC869" s="16"/>
      <c r="AD869" s="27">
        <v>1</v>
      </c>
      <c r="AE869" s="27"/>
      <c r="AF869" s="27"/>
      <c r="AG869" s="27"/>
      <c r="AH869" s="27"/>
      <c r="AI869" s="55"/>
    </row>
    <row r="870" spans="1:35" ht="12" customHeight="1">
      <c r="A870" s="10">
        <v>866</v>
      </c>
      <c r="B870" s="98" t="s">
        <v>199</v>
      </c>
      <c r="C870" s="98" t="s">
        <v>198</v>
      </c>
      <c r="D870" s="11" t="s">
        <v>52</v>
      </c>
      <c r="E870" s="11" t="s">
        <v>303</v>
      </c>
      <c r="F870" s="12" t="s">
        <v>49</v>
      </c>
      <c r="G870" s="12" t="s">
        <v>310</v>
      </c>
      <c r="H870" s="12" t="s">
        <v>306</v>
      </c>
      <c r="I870" s="103" t="s">
        <v>504</v>
      </c>
      <c r="J870" s="12" t="str">
        <f t="shared" si="30"/>
        <v>≥17h</v>
      </c>
      <c r="K870" s="12" t="s">
        <v>512</v>
      </c>
      <c r="L870" s="69" t="s">
        <v>520</v>
      </c>
      <c r="M870" s="83">
        <v>1</v>
      </c>
      <c r="N870" s="84">
        <v>1</v>
      </c>
      <c r="O870" s="84">
        <v>1</v>
      </c>
      <c r="P870" s="84">
        <v>1</v>
      </c>
      <c r="Q870" s="84">
        <v>1</v>
      </c>
      <c r="R870" s="84">
        <v>1</v>
      </c>
      <c r="S870" s="84">
        <v>1</v>
      </c>
      <c r="T870" s="84">
        <v>1</v>
      </c>
      <c r="U870" s="84">
        <v>1</v>
      </c>
      <c r="V870" s="84">
        <v>1</v>
      </c>
      <c r="W870" s="84">
        <v>1</v>
      </c>
      <c r="X870" s="84">
        <v>1</v>
      </c>
      <c r="Y870" s="84">
        <v>1</v>
      </c>
      <c r="Z870" s="132" t="str">
        <f>VLOOKUP(A870,DB_CAL_Q1_Q4!$A$4:$P$1328,13)</f>
        <v>GLP</v>
      </c>
      <c r="AA870" s="133" t="str">
        <f>VLOOKUP(A870,DB_ACS_Q1_Q4!$A$4:$AD$1328,13)</f>
        <v>GLP</v>
      </c>
      <c r="AB870" s="134" t="str">
        <f>VLOOKUP(A870,DB_REF_Q1_Q4!$A$4:$AD$1328,13)</f>
        <v>Ninguno</v>
      </c>
      <c r="AC870" s="16"/>
      <c r="AD870" s="27"/>
      <c r="AE870" s="27"/>
      <c r="AF870" s="27"/>
      <c r="AG870" s="27"/>
      <c r="AH870" s="27"/>
      <c r="AI870" s="55">
        <v>1</v>
      </c>
    </row>
    <row r="871" spans="1:35" ht="12" customHeight="1">
      <c r="A871" s="10">
        <v>867</v>
      </c>
      <c r="B871" s="98" t="s">
        <v>185</v>
      </c>
      <c r="C871" s="98" t="s">
        <v>168</v>
      </c>
      <c r="D871" s="11" t="s">
        <v>52</v>
      </c>
      <c r="E871" s="11" t="s">
        <v>304</v>
      </c>
      <c r="F871" s="12" t="s">
        <v>50</v>
      </c>
      <c r="G871" s="11" t="s">
        <v>511</v>
      </c>
      <c r="H871" s="12" t="s">
        <v>306</v>
      </c>
      <c r="I871" s="11" t="s">
        <v>504</v>
      </c>
      <c r="J871" s="12" t="str">
        <f t="shared" si="30"/>
        <v>≥17h</v>
      </c>
      <c r="K871" s="12" t="s">
        <v>47</v>
      </c>
      <c r="L871" s="69" t="s">
        <v>520</v>
      </c>
      <c r="M871" s="83">
        <v>1</v>
      </c>
      <c r="N871" s="84">
        <v>1</v>
      </c>
      <c r="O871" s="84">
        <v>1</v>
      </c>
      <c r="P871" s="84">
        <v>1</v>
      </c>
      <c r="Q871" s="84">
        <v>1</v>
      </c>
      <c r="R871" s="84">
        <v>1</v>
      </c>
      <c r="S871" s="84">
        <v>1</v>
      </c>
      <c r="T871" s="84">
        <v>1</v>
      </c>
      <c r="U871" s="84">
        <v>1</v>
      </c>
      <c r="V871" s="84">
        <v>1</v>
      </c>
      <c r="W871" s="84">
        <v>1</v>
      </c>
      <c r="X871" s="84">
        <v>1</v>
      </c>
      <c r="Y871" s="84">
        <v>1</v>
      </c>
      <c r="Z871" s="132" t="str">
        <f>VLOOKUP(A871,DB_CAL_Q1_Q4!$A$4:$P$1328,13)</f>
        <v>Gas Natural</v>
      </c>
      <c r="AA871" s="133" t="str">
        <f>VLOOKUP(A871,DB_ACS_Q1_Q4!$A$4:$AD$1328,13)</f>
        <v>Gas Natural</v>
      </c>
      <c r="AB871" s="134" t="str">
        <f>VLOOKUP(A871,DB_REF_Q1_Q4!$A$4:$AD$1328,13)</f>
        <v>Ninguno</v>
      </c>
      <c r="AC871" s="16">
        <v>1</v>
      </c>
      <c r="AD871" s="27"/>
      <c r="AE871" s="27"/>
      <c r="AF871" s="27"/>
      <c r="AG871" s="27"/>
      <c r="AH871" s="27"/>
      <c r="AI871" s="55"/>
    </row>
    <row r="872" spans="1:35" ht="12" customHeight="1">
      <c r="A872" s="10">
        <v>868</v>
      </c>
      <c r="B872" s="98" t="s">
        <v>88</v>
      </c>
      <c r="C872" s="98" t="s">
        <v>89</v>
      </c>
      <c r="D872" s="11" t="s">
        <v>51</v>
      </c>
      <c r="E872" s="11" t="s">
        <v>304</v>
      </c>
      <c r="F872" s="12" t="s">
        <v>50</v>
      </c>
      <c r="G872" s="12" t="s">
        <v>310</v>
      </c>
      <c r="H872" s="12" t="s">
        <v>306</v>
      </c>
      <c r="I872" s="12" t="s">
        <v>505</v>
      </c>
      <c r="J872" s="12" t="str">
        <f t="shared" si="30"/>
        <v>≥17h</v>
      </c>
      <c r="K872" s="12" t="s">
        <v>47</v>
      </c>
      <c r="L872" s="69" t="s">
        <v>520</v>
      </c>
      <c r="M872" s="83">
        <v>1</v>
      </c>
      <c r="N872" s="84">
        <v>1</v>
      </c>
      <c r="O872" s="84">
        <v>1</v>
      </c>
      <c r="P872" s="84">
        <v>1</v>
      </c>
      <c r="Q872" s="84">
        <v>1</v>
      </c>
      <c r="R872" s="84">
        <v>1</v>
      </c>
      <c r="S872" s="84">
        <v>1</v>
      </c>
      <c r="T872" s="84">
        <v>1</v>
      </c>
      <c r="U872" s="84">
        <v>1</v>
      </c>
      <c r="V872" s="84">
        <v>1</v>
      </c>
      <c r="W872" s="84">
        <v>1</v>
      </c>
      <c r="X872" s="84">
        <v>1</v>
      </c>
      <c r="Y872" s="84"/>
      <c r="Z872" s="132" t="str">
        <f>VLOOKUP(A872,DB_CAL_Q1_Q4!$A$4:$P$1328,13)</f>
        <v>Bomba de calor aire</v>
      </c>
      <c r="AA872" s="133" t="str">
        <f>VLOOKUP(A872,DB_ACS_Q1_Q4!$A$4:$AD$1328,13)</f>
        <v>Electricidad</v>
      </c>
      <c r="AB872" s="134" t="str">
        <f>VLOOKUP(A872,DB_REF_Q1_Q4!$A$4:$AD$1328,13)</f>
        <v>Bomba de calor aire</v>
      </c>
      <c r="AC872" s="16"/>
      <c r="AD872" s="27"/>
      <c r="AE872" s="27"/>
      <c r="AF872" s="27"/>
      <c r="AG872" s="27"/>
      <c r="AH872" s="27"/>
      <c r="AI872" s="55">
        <v>1</v>
      </c>
    </row>
    <row r="873" spans="1:35" ht="12" customHeight="1">
      <c r="A873" s="10">
        <v>869</v>
      </c>
      <c r="B873" s="98" t="s">
        <v>88</v>
      </c>
      <c r="C873" s="98" t="s">
        <v>89</v>
      </c>
      <c r="D873" s="11" t="s">
        <v>52</v>
      </c>
      <c r="E873" s="11" t="s">
        <v>304</v>
      </c>
      <c r="F873" s="75" t="s">
        <v>47</v>
      </c>
      <c r="G873" s="12" t="s">
        <v>310</v>
      </c>
      <c r="H873" s="12" t="s">
        <v>306</v>
      </c>
      <c r="I873" s="103" t="s">
        <v>505</v>
      </c>
      <c r="J873" s="12" t="str">
        <f t="shared" si="30"/>
        <v>≥17h</v>
      </c>
      <c r="K873" s="12" t="s">
        <v>47</v>
      </c>
      <c r="L873" s="69" t="s">
        <v>520</v>
      </c>
      <c r="M873" s="83">
        <v>1</v>
      </c>
      <c r="N873" s="84"/>
      <c r="O873" s="84">
        <v>1</v>
      </c>
      <c r="P873" s="84">
        <v>1</v>
      </c>
      <c r="Q873" s="84">
        <v>1</v>
      </c>
      <c r="R873" s="84"/>
      <c r="S873" s="84">
        <v>1</v>
      </c>
      <c r="T873" s="84">
        <v>1</v>
      </c>
      <c r="U873" s="84">
        <v>1</v>
      </c>
      <c r="V873" s="84">
        <v>1</v>
      </c>
      <c r="W873" s="84">
        <v>1</v>
      </c>
      <c r="X873" s="84">
        <v>1</v>
      </c>
      <c r="Y873" s="84"/>
      <c r="Z873" s="132" t="str">
        <f>VLOOKUP(A873,DB_CAL_Q1_Q4!$A$4:$P$1328,13)</f>
        <v>Electricidad</v>
      </c>
      <c r="AA873" s="133" t="str">
        <f>VLOOKUP(A873,DB_ACS_Q1_Q4!$A$4:$AD$1328,13)</f>
        <v>Electricidad</v>
      </c>
      <c r="AB873" s="134" t="str">
        <f>VLOOKUP(A873,DB_REF_Q1_Q4!$A$4:$AD$1328,13)</f>
        <v>Ninguno</v>
      </c>
      <c r="AC873" s="16"/>
      <c r="AD873" s="27"/>
      <c r="AE873" s="27"/>
      <c r="AF873" s="27"/>
      <c r="AG873" s="27"/>
      <c r="AH873" s="27"/>
      <c r="AI873" s="55">
        <v>1</v>
      </c>
    </row>
    <row r="874" spans="1:35" ht="12" customHeight="1">
      <c r="A874" s="10">
        <v>870</v>
      </c>
      <c r="B874" s="98" t="s">
        <v>262</v>
      </c>
      <c r="C874" s="98" t="s">
        <v>260</v>
      </c>
      <c r="D874" s="11" t="s">
        <v>52</v>
      </c>
      <c r="E874" s="11" t="s">
        <v>304</v>
      </c>
      <c r="F874" s="12" t="s">
        <v>49</v>
      </c>
      <c r="G874" s="11" t="s">
        <v>511</v>
      </c>
      <c r="H874" s="12" t="s">
        <v>307</v>
      </c>
      <c r="I874" s="11" t="s">
        <v>504</v>
      </c>
      <c r="J874" s="12" t="str">
        <f t="shared" si="30"/>
        <v>≥17h</v>
      </c>
      <c r="K874" s="12" t="s">
        <v>47</v>
      </c>
      <c r="L874" s="69" t="s">
        <v>519</v>
      </c>
      <c r="M874" s="83">
        <v>1</v>
      </c>
      <c r="N874" s="84">
        <v>1</v>
      </c>
      <c r="O874" s="84">
        <v>1</v>
      </c>
      <c r="P874" s="84">
        <v>1</v>
      </c>
      <c r="Q874" s="84">
        <v>1</v>
      </c>
      <c r="R874" s="84">
        <v>1</v>
      </c>
      <c r="S874" s="84">
        <v>1</v>
      </c>
      <c r="T874" s="84">
        <v>1</v>
      </c>
      <c r="U874" s="84">
        <v>1</v>
      </c>
      <c r="V874" s="84">
        <v>1</v>
      </c>
      <c r="W874" s="84">
        <v>1</v>
      </c>
      <c r="X874" s="84">
        <v>1</v>
      </c>
      <c r="Y874" s="84">
        <v>1</v>
      </c>
      <c r="Z874" s="132" t="str">
        <f>VLOOKUP(A874,DB_CAL_Q1_Q4!$A$4:$P$1328,13)</f>
        <v>Gasóleo</v>
      </c>
      <c r="AA874" s="133" t="str">
        <f>VLOOKUP(A874,DB_ACS_Q1_Q4!$A$4:$AD$1328,13)</f>
        <v>Gasóleo</v>
      </c>
      <c r="AB874" s="134" t="str">
        <f>VLOOKUP(A874,DB_REF_Q1_Q4!$A$4:$AD$1328,13)</f>
        <v>Ninguno</v>
      </c>
      <c r="AC874" s="16"/>
      <c r="AD874" s="27"/>
      <c r="AE874" s="27"/>
      <c r="AF874" s="27"/>
      <c r="AG874" s="27"/>
      <c r="AH874" s="27"/>
      <c r="AI874" s="55">
        <v>1</v>
      </c>
    </row>
    <row r="875" spans="1:35" ht="12" customHeight="1">
      <c r="A875" s="10">
        <v>871</v>
      </c>
      <c r="B875" s="98" t="s">
        <v>183</v>
      </c>
      <c r="C875" s="98" t="s">
        <v>168</v>
      </c>
      <c r="D875" s="11" t="s">
        <v>52</v>
      </c>
      <c r="E875" s="11" t="s">
        <v>304</v>
      </c>
      <c r="F875" s="12" t="s">
        <v>49</v>
      </c>
      <c r="G875" s="11" t="s">
        <v>511</v>
      </c>
      <c r="H875" s="12" t="s">
        <v>306</v>
      </c>
      <c r="I875" s="103" t="s">
        <v>505</v>
      </c>
      <c r="J875" s="12" t="str">
        <f t="shared" si="30"/>
        <v>≥17h</v>
      </c>
      <c r="K875" s="12" t="s">
        <v>512</v>
      </c>
      <c r="L875" s="69" t="s">
        <v>520</v>
      </c>
      <c r="M875" s="83">
        <v>1</v>
      </c>
      <c r="N875" s="84">
        <v>1</v>
      </c>
      <c r="O875" s="84">
        <v>1</v>
      </c>
      <c r="P875" s="84">
        <v>1</v>
      </c>
      <c r="Q875" s="84">
        <v>1</v>
      </c>
      <c r="R875" s="84">
        <v>1</v>
      </c>
      <c r="S875" s="84"/>
      <c r="T875" s="84">
        <v>1</v>
      </c>
      <c r="U875" s="84">
        <v>1</v>
      </c>
      <c r="V875" s="84">
        <v>1</v>
      </c>
      <c r="W875" s="84">
        <v>1</v>
      </c>
      <c r="X875" s="84">
        <v>1</v>
      </c>
      <c r="Y875" s="84">
        <v>1</v>
      </c>
      <c r="Z875" s="132" t="str">
        <f>VLOOKUP(A875,DB_CAL_Q1_Q4!$A$4:$P$1328,13)</f>
        <v>Electricidad</v>
      </c>
      <c r="AA875" s="133" t="str">
        <f>VLOOKUP(A875,DB_ACS_Q1_Q4!$A$4:$AD$1328,13)</f>
        <v>Electricidad</v>
      </c>
      <c r="AB875" s="134" t="str">
        <f>VLOOKUP(A875,DB_REF_Q1_Q4!$A$4:$AD$1328,13)</f>
        <v>Ninguno</v>
      </c>
      <c r="AC875" s="16"/>
      <c r="AD875" s="27"/>
      <c r="AE875" s="27"/>
      <c r="AF875" s="27"/>
      <c r="AG875" s="27"/>
      <c r="AH875" s="27"/>
      <c r="AI875" s="55">
        <v>1</v>
      </c>
    </row>
    <row r="876" spans="1:35" ht="12" customHeight="1">
      <c r="A876" s="10">
        <v>872</v>
      </c>
      <c r="B876" s="98" t="s">
        <v>263</v>
      </c>
      <c r="C876" s="98" t="s">
        <v>260</v>
      </c>
      <c r="D876" s="11" t="s">
        <v>52</v>
      </c>
      <c r="E876" s="11" t="s">
        <v>304</v>
      </c>
      <c r="F876" s="12" t="s">
        <v>49</v>
      </c>
      <c r="G876" s="11" t="s">
        <v>511</v>
      </c>
      <c r="H876" s="12" t="s">
        <v>308</v>
      </c>
      <c r="I876" s="11" t="s">
        <v>507</v>
      </c>
      <c r="J876" s="12" t="str">
        <f t="shared" si="30"/>
        <v>≥17h</v>
      </c>
      <c r="K876" s="12" t="s">
        <v>47</v>
      </c>
      <c r="L876" s="69" t="s">
        <v>519</v>
      </c>
      <c r="M876" s="83">
        <v>1</v>
      </c>
      <c r="N876" s="84">
        <v>1</v>
      </c>
      <c r="O876" s="84">
        <v>1</v>
      </c>
      <c r="P876" s="84">
        <v>1</v>
      </c>
      <c r="Q876" s="84">
        <v>1</v>
      </c>
      <c r="R876" s="84">
        <v>1</v>
      </c>
      <c r="S876" s="84">
        <v>1</v>
      </c>
      <c r="T876" s="84">
        <v>1</v>
      </c>
      <c r="U876" s="84">
        <v>1</v>
      </c>
      <c r="V876" s="84">
        <v>1</v>
      </c>
      <c r="W876" s="84">
        <v>1</v>
      </c>
      <c r="X876" s="84">
        <v>1</v>
      </c>
      <c r="Y876" s="84">
        <v>1</v>
      </c>
      <c r="Z876" s="132" t="str">
        <f>VLOOKUP(A876,DB_CAL_Q1_Q4!$A$4:$P$1328,13)</f>
        <v>Biomasa</v>
      </c>
      <c r="AA876" s="133" t="str">
        <f>VLOOKUP(A876,DB_ACS_Q1_Q4!$A$4:$AD$1328,13)</f>
        <v>GLP</v>
      </c>
      <c r="AB876" s="134" t="str">
        <f>VLOOKUP(A876,DB_REF_Q1_Q4!$A$4:$AD$1328,13)</f>
        <v>Ninguno</v>
      </c>
      <c r="AC876" s="16"/>
      <c r="AD876" s="27"/>
      <c r="AE876" s="27"/>
      <c r="AF876" s="27"/>
      <c r="AG876" s="27"/>
      <c r="AH876" s="27"/>
      <c r="AI876" s="55">
        <v>1</v>
      </c>
    </row>
    <row r="877" spans="1:35" ht="12" customHeight="1">
      <c r="A877" s="10">
        <v>873</v>
      </c>
      <c r="B877" s="98" t="s">
        <v>199</v>
      </c>
      <c r="C877" s="98" t="s">
        <v>198</v>
      </c>
      <c r="D877" s="11" t="s">
        <v>52</v>
      </c>
      <c r="E877" s="11" t="s">
        <v>304</v>
      </c>
      <c r="F877" s="12" t="s">
        <v>49</v>
      </c>
      <c r="G877" s="12" t="s">
        <v>310</v>
      </c>
      <c r="H877" s="12" t="s">
        <v>307</v>
      </c>
      <c r="I877" s="11" t="s">
        <v>504</v>
      </c>
      <c r="J877" s="12" t="str">
        <f t="shared" si="30"/>
        <v>≥17h</v>
      </c>
      <c r="K877" s="12" t="s">
        <v>512</v>
      </c>
      <c r="L877" s="69" t="s">
        <v>520</v>
      </c>
      <c r="M877" s="83">
        <v>1</v>
      </c>
      <c r="N877" s="84">
        <v>1</v>
      </c>
      <c r="O877" s="84">
        <v>1</v>
      </c>
      <c r="P877" s="84">
        <v>1</v>
      </c>
      <c r="Q877" s="84">
        <v>1</v>
      </c>
      <c r="R877" s="84">
        <v>1</v>
      </c>
      <c r="S877" s="84">
        <v>1</v>
      </c>
      <c r="T877" s="84">
        <v>1</v>
      </c>
      <c r="U877" s="84">
        <v>1</v>
      </c>
      <c r="V877" s="84">
        <v>1</v>
      </c>
      <c r="W877" s="84">
        <v>1</v>
      </c>
      <c r="X877" s="84">
        <v>1</v>
      </c>
      <c r="Y877" s="84">
        <v>1</v>
      </c>
      <c r="Z877" s="132" t="str">
        <f>VLOOKUP(A877,DB_CAL_Q1_Q4!$A$4:$P$1328,13)</f>
        <v>Ninguna</v>
      </c>
      <c r="AA877" s="133" t="str">
        <f>VLOOKUP(A877,DB_ACS_Q1_Q4!$A$4:$AD$1328,13)</f>
        <v>GLP</v>
      </c>
      <c r="AB877" s="134" t="str">
        <f>VLOOKUP(A877,DB_REF_Q1_Q4!$A$4:$AD$1328,13)</f>
        <v>Ninguno</v>
      </c>
      <c r="AC877" s="16"/>
      <c r="AD877" s="27"/>
      <c r="AE877" s="27"/>
      <c r="AF877" s="27"/>
      <c r="AG877" s="27"/>
      <c r="AH877" s="27"/>
      <c r="AI877" s="55">
        <v>1</v>
      </c>
    </row>
    <row r="878" spans="1:35" ht="12" customHeight="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83">
        <v>1</v>
      </c>
      <c r="N878" s="84">
        <v>1</v>
      </c>
      <c r="O878" s="84">
        <v>1</v>
      </c>
      <c r="P878" s="84">
        <v>1</v>
      </c>
      <c r="Q878" s="84">
        <v>1</v>
      </c>
      <c r="R878" s="84">
        <v>1</v>
      </c>
      <c r="S878" s="84">
        <v>1</v>
      </c>
      <c r="T878" s="84">
        <v>1</v>
      </c>
      <c r="U878" s="84">
        <v>1</v>
      </c>
      <c r="V878" s="84">
        <v>1</v>
      </c>
      <c r="W878" s="84">
        <v>1</v>
      </c>
      <c r="X878" s="84">
        <v>1</v>
      </c>
      <c r="Y878" s="84">
        <v>1</v>
      </c>
      <c r="Z878" s="132" t="str">
        <f>VLOOKUP(A878,DB_CAL_Q1_Q4!$A$4:$P$1328,13)</f>
        <v>Gas Natural</v>
      </c>
      <c r="AA878" s="133" t="str">
        <f>VLOOKUP(A878,DB_ACS_Q1_Q4!$A$4:$AD$1328,13)</f>
        <v>Gas Natural</v>
      </c>
      <c r="AB878" s="134" t="str">
        <f>VLOOKUP(A878,DB_REF_Q1_Q4!$A$4:$AD$1328,13)</f>
        <v>Ninguno</v>
      </c>
      <c r="AC878" s="16">
        <v>1</v>
      </c>
      <c r="AD878" s="27"/>
      <c r="AE878" s="27"/>
      <c r="AF878" s="27"/>
      <c r="AG878" s="27"/>
      <c r="AH878" s="27"/>
      <c r="AI878" s="55"/>
    </row>
    <row r="879" spans="1:35" ht="12" customHeight="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83">
        <v>1</v>
      </c>
      <c r="N879" s="84">
        <v>1</v>
      </c>
      <c r="O879" s="84">
        <v>1</v>
      </c>
      <c r="P879" s="84">
        <v>1</v>
      </c>
      <c r="Q879" s="84">
        <v>1</v>
      </c>
      <c r="R879" s="84">
        <v>1</v>
      </c>
      <c r="S879" s="84"/>
      <c r="T879" s="84">
        <v>1</v>
      </c>
      <c r="U879" s="84"/>
      <c r="V879" s="84">
        <v>1</v>
      </c>
      <c r="W879" s="84">
        <v>1</v>
      </c>
      <c r="X879" s="84">
        <v>1</v>
      </c>
      <c r="Y879" s="84">
        <v>1</v>
      </c>
      <c r="Z879" s="132" t="str">
        <f>VLOOKUP(A879,DB_CAL_Q1_Q4!$A$4:$P$1328,13)</f>
        <v>Gas Natural</v>
      </c>
      <c r="AA879" s="133" t="str">
        <f>VLOOKUP(A879,DB_ACS_Q1_Q4!$A$4:$AD$1328,13)</f>
        <v>Gas Natural</v>
      </c>
      <c r="AB879" s="134" t="str">
        <f>VLOOKUP(A879,DB_REF_Q1_Q4!$A$4:$AD$1328,13)</f>
        <v>Ninguno</v>
      </c>
      <c r="AC879" s="16"/>
      <c r="AD879" s="27"/>
      <c r="AE879" s="27"/>
      <c r="AF879" s="27"/>
      <c r="AG879" s="27"/>
      <c r="AH879" s="27"/>
      <c r="AI879" s="55">
        <v>1</v>
      </c>
    </row>
    <row r="880" spans="1:35" ht="12" customHeight="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83"/>
      <c r="N880" s="84">
        <v>1</v>
      </c>
      <c r="O880" s="84">
        <v>1</v>
      </c>
      <c r="P880" s="84">
        <v>1</v>
      </c>
      <c r="Q880" s="84">
        <v>1</v>
      </c>
      <c r="R880" s="84">
        <v>1</v>
      </c>
      <c r="S880" s="84"/>
      <c r="T880" s="84">
        <v>1</v>
      </c>
      <c r="U880" s="84">
        <v>1</v>
      </c>
      <c r="V880" s="84">
        <v>1</v>
      </c>
      <c r="W880" s="84"/>
      <c r="X880" s="84">
        <v>1</v>
      </c>
      <c r="Y880" s="84"/>
      <c r="Z880" s="132" t="str">
        <f>VLOOKUP(A880,DB_CAL_Q1_Q4!$A$4:$P$1328,13)</f>
        <v>Biomasa</v>
      </c>
      <c r="AA880" s="133" t="str">
        <f>VLOOKUP(A880,DB_ACS_Q1_Q4!$A$4:$AD$1328,13)</f>
        <v>Electricidad</v>
      </c>
      <c r="AB880" s="134" t="str">
        <f>VLOOKUP(A880,DB_REF_Q1_Q4!$A$4:$AD$1328,13)</f>
        <v>Ninguno</v>
      </c>
      <c r="AC880" s="16"/>
      <c r="AD880" s="27"/>
      <c r="AE880" s="27"/>
      <c r="AF880" s="27"/>
      <c r="AG880" s="27"/>
      <c r="AH880" s="27"/>
      <c r="AI880" s="55">
        <v>1</v>
      </c>
    </row>
    <row r="881" spans="1:35" ht="12" customHeight="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83">
        <v>1</v>
      </c>
      <c r="N881" s="84">
        <v>1</v>
      </c>
      <c r="O881" s="84">
        <v>1</v>
      </c>
      <c r="P881" s="84">
        <v>1</v>
      </c>
      <c r="Q881" s="84">
        <v>1</v>
      </c>
      <c r="R881" s="84">
        <v>1</v>
      </c>
      <c r="S881" s="84">
        <v>1</v>
      </c>
      <c r="T881" s="84">
        <v>1</v>
      </c>
      <c r="U881" s="84">
        <v>1</v>
      </c>
      <c r="V881" s="84">
        <v>1</v>
      </c>
      <c r="W881" s="84">
        <v>1</v>
      </c>
      <c r="X881" s="84">
        <v>1</v>
      </c>
      <c r="Y881" s="84">
        <v>1</v>
      </c>
      <c r="Z881" s="132" t="str">
        <f>VLOOKUP(A881,DB_CAL_Q1_Q4!$A$4:$P$1328,13)</f>
        <v>Electricidad</v>
      </c>
      <c r="AA881" s="133" t="str">
        <f>VLOOKUP(A881,DB_ACS_Q1_Q4!$A$4:$AD$1328,13)</f>
        <v>GLP</v>
      </c>
      <c r="AB881" s="134" t="str">
        <f>VLOOKUP(A881,DB_REF_Q1_Q4!$A$4:$AD$1328,13)</f>
        <v>AC Eléctrico</v>
      </c>
      <c r="AC881" s="16"/>
      <c r="AD881" s="27">
        <v>1</v>
      </c>
      <c r="AE881" s="27"/>
      <c r="AF881" s="27"/>
      <c r="AG881" s="27"/>
      <c r="AH881" s="27"/>
      <c r="AI881" s="55"/>
    </row>
    <row r="882" spans="1:35" ht="12" customHeight="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83">
        <v>1</v>
      </c>
      <c r="N882" s="84">
        <v>1</v>
      </c>
      <c r="O882" s="84">
        <v>1</v>
      </c>
      <c r="P882" s="84">
        <v>1</v>
      </c>
      <c r="Q882" s="84">
        <v>1</v>
      </c>
      <c r="R882" s="84">
        <v>1</v>
      </c>
      <c r="S882" s="84">
        <v>1</v>
      </c>
      <c r="T882" s="84">
        <v>1</v>
      </c>
      <c r="U882" s="84">
        <v>1</v>
      </c>
      <c r="V882" s="84">
        <v>1</v>
      </c>
      <c r="W882" s="84">
        <v>1</v>
      </c>
      <c r="X882" s="84">
        <v>1</v>
      </c>
      <c r="Y882" s="84">
        <v>1</v>
      </c>
      <c r="Z882" s="132" t="str">
        <f>VLOOKUP(A882,DB_CAL_Q1_Q4!$A$4:$P$1328,13)</f>
        <v>Gas Natural</v>
      </c>
      <c r="AA882" s="133" t="str">
        <f>VLOOKUP(A882,DB_ACS_Q1_Q4!$A$4:$AD$1328,13)</f>
        <v>Gas Natural</v>
      </c>
      <c r="AB882" s="134" t="str">
        <f>VLOOKUP(A882,DB_REF_Q1_Q4!$A$4:$AD$1328,13)</f>
        <v>Ninguno</v>
      </c>
      <c r="AC882" s="16"/>
      <c r="AD882" s="27"/>
      <c r="AE882" s="27"/>
      <c r="AF882" s="27"/>
      <c r="AG882" s="27"/>
      <c r="AH882" s="27"/>
      <c r="AI882" s="55">
        <v>1</v>
      </c>
    </row>
    <row r="883" spans="1:35" ht="12" customHeight="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83">
        <v>1</v>
      </c>
      <c r="N883" s="84">
        <v>1</v>
      </c>
      <c r="O883" s="84">
        <v>1</v>
      </c>
      <c r="P883" s="84">
        <v>1</v>
      </c>
      <c r="Q883" s="84">
        <v>1</v>
      </c>
      <c r="R883" s="84">
        <v>1</v>
      </c>
      <c r="S883" s="84"/>
      <c r="T883" s="84">
        <v>1</v>
      </c>
      <c r="U883" s="84">
        <v>1</v>
      </c>
      <c r="V883" s="84">
        <v>1</v>
      </c>
      <c r="W883" s="84">
        <v>1</v>
      </c>
      <c r="X883" s="84">
        <v>1</v>
      </c>
      <c r="Y883" s="84"/>
      <c r="Z883" s="132" t="str">
        <f>VLOOKUP(A883,DB_CAL_Q1_Q4!$A$4:$P$1328,13)</f>
        <v>Gas Natural</v>
      </c>
      <c r="AA883" s="133" t="str">
        <f>VLOOKUP(A883,DB_ACS_Q1_Q4!$A$4:$AD$1328,13)</f>
        <v>Gas Natural</v>
      </c>
      <c r="AB883" s="134" t="str">
        <f>VLOOKUP(A883,DB_REF_Q1_Q4!$A$4:$AD$1328,13)</f>
        <v>Ninguno</v>
      </c>
      <c r="AC883" s="16"/>
      <c r="AD883" s="27">
        <v>1</v>
      </c>
      <c r="AE883" s="27"/>
      <c r="AF883" s="27"/>
      <c r="AG883" s="27"/>
      <c r="AH883" s="27"/>
      <c r="AI883" s="55"/>
    </row>
    <row r="884" spans="1:35" ht="12" customHeight="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83">
        <v>1</v>
      </c>
      <c r="N884" s="84">
        <v>1</v>
      </c>
      <c r="O884" s="84">
        <v>1</v>
      </c>
      <c r="P884" s="84">
        <v>1</v>
      </c>
      <c r="Q884" s="84">
        <v>1</v>
      </c>
      <c r="R884" s="84">
        <v>1</v>
      </c>
      <c r="S884" s="84"/>
      <c r="T884" s="84">
        <v>1</v>
      </c>
      <c r="U884" s="84">
        <v>1</v>
      </c>
      <c r="V884" s="84">
        <v>1</v>
      </c>
      <c r="W884" s="84">
        <v>1</v>
      </c>
      <c r="X884" s="84">
        <v>1</v>
      </c>
      <c r="Y884" s="84">
        <v>1</v>
      </c>
      <c r="Z884" s="132" t="str">
        <f>VLOOKUP(A884,DB_CAL_Q1_Q4!$A$4:$P$1328,13)</f>
        <v>Gasóleo</v>
      </c>
      <c r="AA884" s="133" t="str">
        <f>VLOOKUP(A884,DB_ACS_Q1_Q4!$A$4:$AD$1328,13)</f>
        <v>Gasóleo</v>
      </c>
      <c r="AB884" s="134" t="str">
        <f>VLOOKUP(A884,DB_REF_Q1_Q4!$A$4:$AD$1328,13)</f>
        <v>Ninguno</v>
      </c>
      <c r="AC884" s="16"/>
      <c r="AD884" s="27"/>
      <c r="AE884" s="27"/>
      <c r="AF884" s="27"/>
      <c r="AG884" s="27"/>
      <c r="AH884" s="27">
        <v>1</v>
      </c>
      <c r="AI884" s="55"/>
    </row>
    <row r="885" spans="1:35" ht="12" customHeight="1">
      <c r="A885" s="10">
        <v>881</v>
      </c>
      <c r="B885" s="98" t="s">
        <v>163</v>
      </c>
      <c r="C885" s="98" t="s">
        <v>60</v>
      </c>
      <c r="D885" s="11" t="s">
        <v>51</v>
      </c>
      <c r="E885" s="11" t="s">
        <v>303</v>
      </c>
      <c r="F885" s="12" t="s">
        <v>49</v>
      </c>
      <c r="G885" s="12" t="s">
        <v>310</v>
      </c>
      <c r="H885" s="12" t="s">
        <v>306</v>
      </c>
      <c r="I885" s="11" t="s">
        <v>504</v>
      </c>
      <c r="J885" s="12" t="str">
        <f t="shared" ref="J885:J891" si="31">"≥17h"</f>
        <v>≥17h</v>
      </c>
      <c r="K885" s="12" t="s">
        <v>47</v>
      </c>
      <c r="L885" s="69" t="s">
        <v>520</v>
      </c>
      <c r="M885" s="83">
        <v>1</v>
      </c>
      <c r="N885" s="84">
        <v>1</v>
      </c>
      <c r="O885" s="84">
        <v>1</v>
      </c>
      <c r="P885" s="84">
        <v>1</v>
      </c>
      <c r="Q885" s="84">
        <v>1</v>
      </c>
      <c r="R885" s="84">
        <v>1</v>
      </c>
      <c r="S885" s="84">
        <v>1</v>
      </c>
      <c r="T885" s="84">
        <v>1</v>
      </c>
      <c r="U885" s="84">
        <v>1</v>
      </c>
      <c r="V885" s="84">
        <v>1</v>
      </c>
      <c r="W885" s="84">
        <v>1</v>
      </c>
      <c r="X885" s="84">
        <v>1</v>
      </c>
      <c r="Y885" s="84">
        <v>1</v>
      </c>
      <c r="Z885" s="132" t="str">
        <f>VLOOKUP(A885,DB_CAL_Q1_Q4!$A$4:$P$1328,13)</f>
        <v>Electricidad</v>
      </c>
      <c r="AA885" s="133" t="str">
        <f>VLOOKUP(A885,DB_ACS_Q1_Q4!$A$4:$AD$1328,13)</f>
        <v>Gas Natural</v>
      </c>
      <c r="AB885" s="134" t="str">
        <f>VLOOKUP(A885,DB_REF_Q1_Q4!$A$4:$AD$1328,13)</f>
        <v>Ninguno</v>
      </c>
      <c r="AC885" s="16"/>
      <c r="AD885" s="27"/>
      <c r="AE885" s="27"/>
      <c r="AF885" s="27"/>
      <c r="AG885" s="27"/>
      <c r="AH885" s="27">
        <v>1</v>
      </c>
      <c r="AI885" s="55"/>
    </row>
    <row r="886" spans="1:35" ht="12" customHeight="1">
      <c r="A886" s="10">
        <v>882</v>
      </c>
      <c r="B886" s="98" t="s">
        <v>88</v>
      </c>
      <c r="C886" s="98" t="s">
        <v>89</v>
      </c>
      <c r="D886" s="11" t="s">
        <v>52</v>
      </c>
      <c r="E886" s="11" t="s">
        <v>304</v>
      </c>
      <c r="F886" s="12" t="s">
        <v>48</v>
      </c>
      <c r="G886" s="12" t="s">
        <v>310</v>
      </c>
      <c r="H886" s="12" t="s">
        <v>306</v>
      </c>
      <c r="I886" s="11" t="s">
        <v>504</v>
      </c>
      <c r="J886" s="12" t="str">
        <f t="shared" si="31"/>
        <v>≥17h</v>
      </c>
      <c r="K886" s="12" t="s">
        <v>513</v>
      </c>
      <c r="L886" s="69" t="s">
        <v>520</v>
      </c>
      <c r="M886" s="83">
        <v>1</v>
      </c>
      <c r="N886" s="84">
        <v>1</v>
      </c>
      <c r="O886" s="84">
        <v>1</v>
      </c>
      <c r="P886" s="84">
        <v>1</v>
      </c>
      <c r="Q886" s="84">
        <v>1</v>
      </c>
      <c r="R886" s="84">
        <v>1</v>
      </c>
      <c r="S886" s="84"/>
      <c r="T886" s="84">
        <v>1</v>
      </c>
      <c r="U886" s="84">
        <v>1</v>
      </c>
      <c r="V886" s="84">
        <v>1</v>
      </c>
      <c r="W886" s="84">
        <v>1</v>
      </c>
      <c r="X886" s="84">
        <v>1</v>
      </c>
      <c r="Y886" s="84"/>
      <c r="Z886" s="132" t="str">
        <f>VLOOKUP(A886,DB_CAL_Q1_Q4!$A$4:$P$1328,13)</f>
        <v>Gas Natural</v>
      </c>
      <c r="AA886" s="133" t="str">
        <f>VLOOKUP(A886,DB_ACS_Q1_Q4!$A$4:$AD$1328,13)</f>
        <v>Gas Natural</v>
      </c>
      <c r="AB886" s="134" t="str">
        <f>VLOOKUP(A886,DB_REF_Q1_Q4!$A$4:$AD$1328,13)</f>
        <v>Ninguno</v>
      </c>
      <c r="AC886" s="16">
        <v>1</v>
      </c>
      <c r="AD886" s="27"/>
      <c r="AE886" s="27"/>
      <c r="AF886" s="27"/>
      <c r="AG886" s="27"/>
      <c r="AH886" s="27"/>
      <c r="AI886" s="55"/>
    </row>
    <row r="887" spans="1:35" ht="12" customHeight="1">
      <c r="A887" s="10">
        <v>883</v>
      </c>
      <c r="B887" s="98" t="s">
        <v>291</v>
      </c>
      <c r="C887" s="98" t="s">
        <v>291</v>
      </c>
      <c r="D887" s="11" t="s">
        <v>51</v>
      </c>
      <c r="E887" s="11" t="s">
        <v>304</v>
      </c>
      <c r="F887" s="12" t="s">
        <v>50</v>
      </c>
      <c r="G887" s="12" t="s">
        <v>310</v>
      </c>
      <c r="H887" s="12" t="s">
        <v>306</v>
      </c>
      <c r="I887" s="103" t="s">
        <v>504</v>
      </c>
      <c r="J887" s="12" t="str">
        <f t="shared" si="31"/>
        <v>≥17h</v>
      </c>
      <c r="K887" s="12" t="s">
        <v>47</v>
      </c>
      <c r="L887" s="69" t="s">
        <v>519</v>
      </c>
      <c r="M887" s="83">
        <v>1</v>
      </c>
      <c r="N887" s="84">
        <v>1</v>
      </c>
      <c r="O887" s="84">
        <v>1</v>
      </c>
      <c r="P887" s="84">
        <v>1</v>
      </c>
      <c r="Q887" s="84"/>
      <c r="R887" s="84">
        <v>1</v>
      </c>
      <c r="S887" s="84"/>
      <c r="T887" s="84">
        <v>1</v>
      </c>
      <c r="U887" s="84">
        <v>1</v>
      </c>
      <c r="V887" s="84"/>
      <c r="W887" s="84">
        <v>1</v>
      </c>
      <c r="X887" s="84"/>
      <c r="Y887" s="84"/>
      <c r="Z887" s="132" t="str">
        <f>VLOOKUP(A887,DB_CAL_Q1_Q4!$A$4:$P$1328,13)</f>
        <v>Electricidad</v>
      </c>
      <c r="AA887" s="133" t="str">
        <f>VLOOKUP(A887,DB_ACS_Q1_Q4!$A$4:$AD$1328,13)</f>
        <v>Electricidad</v>
      </c>
      <c r="AB887" s="134" t="str">
        <f>VLOOKUP(A887,DB_REF_Q1_Q4!$A$4:$AD$1328,13)</f>
        <v>Ninguno</v>
      </c>
      <c r="AC887" s="16"/>
      <c r="AD887" s="27"/>
      <c r="AE887" s="27"/>
      <c r="AF887" s="27"/>
      <c r="AG887" s="27"/>
      <c r="AH887" s="27"/>
      <c r="AI887" s="55">
        <v>1</v>
      </c>
    </row>
    <row r="888" spans="1:35" ht="12" customHeight="1">
      <c r="A888" s="10">
        <v>884</v>
      </c>
      <c r="B888" s="98" t="s">
        <v>199</v>
      </c>
      <c r="C888" s="98" t="s">
        <v>198</v>
      </c>
      <c r="D888" s="11" t="s">
        <v>52</v>
      </c>
      <c r="E888" s="11" t="s">
        <v>304</v>
      </c>
      <c r="F888" s="12" t="s">
        <v>49</v>
      </c>
      <c r="G888" s="12" t="s">
        <v>310</v>
      </c>
      <c r="H888" s="12" t="s">
        <v>306</v>
      </c>
      <c r="I888" s="11" t="s">
        <v>507</v>
      </c>
      <c r="J888" s="12" t="str">
        <f t="shared" si="31"/>
        <v>≥17h</v>
      </c>
      <c r="K888" s="12" t="s">
        <v>47</v>
      </c>
      <c r="L888" s="69" t="s">
        <v>520</v>
      </c>
      <c r="M888" s="83">
        <v>1</v>
      </c>
      <c r="N888" s="84">
        <v>1</v>
      </c>
      <c r="O888" s="84">
        <v>1</v>
      </c>
      <c r="P888" s="84">
        <v>1</v>
      </c>
      <c r="Q888" s="84">
        <v>1</v>
      </c>
      <c r="R888" s="84">
        <v>1</v>
      </c>
      <c r="S888" s="84"/>
      <c r="T888" s="84">
        <v>1</v>
      </c>
      <c r="U888" s="84">
        <v>1</v>
      </c>
      <c r="V888" s="84">
        <v>1</v>
      </c>
      <c r="W888" s="84">
        <v>1</v>
      </c>
      <c r="X888" s="84">
        <v>1</v>
      </c>
      <c r="Y888" s="84">
        <v>1</v>
      </c>
      <c r="Z888" s="132" t="str">
        <f>VLOOKUP(A888,DB_CAL_Q1_Q4!$A$4:$P$1328,13)</f>
        <v>Electricidad</v>
      </c>
      <c r="AA888" s="133" t="str">
        <f>VLOOKUP(A888,DB_ACS_Q1_Q4!$A$4:$AD$1328,13)</f>
        <v>Gas Natural</v>
      </c>
      <c r="AB888" s="134" t="str">
        <f>VLOOKUP(A888,DB_REF_Q1_Q4!$A$4:$AD$1328,13)</f>
        <v>Ninguno</v>
      </c>
      <c r="AC888" s="16"/>
      <c r="AD888" s="27"/>
      <c r="AE888" s="27"/>
      <c r="AF888" s="27"/>
      <c r="AG888" s="27"/>
      <c r="AH888" s="27"/>
      <c r="AI888" s="55">
        <v>1</v>
      </c>
    </row>
    <row r="889" spans="1:35" ht="12" customHeight="1">
      <c r="A889" s="10">
        <v>885</v>
      </c>
      <c r="B889" s="98" t="s">
        <v>291</v>
      </c>
      <c r="C889" s="98" t="s">
        <v>291</v>
      </c>
      <c r="D889" s="11" t="s">
        <v>25</v>
      </c>
      <c r="E889" s="11" t="s">
        <v>304</v>
      </c>
      <c r="F889" s="12" t="s">
        <v>48</v>
      </c>
      <c r="G889" s="12" t="s">
        <v>310</v>
      </c>
      <c r="H889" s="12" t="s">
        <v>306</v>
      </c>
      <c r="I889" s="11" t="s">
        <v>504</v>
      </c>
      <c r="J889" s="12" t="str">
        <f t="shared" si="31"/>
        <v>≥17h</v>
      </c>
      <c r="K889" s="12" t="s">
        <v>512</v>
      </c>
      <c r="L889" s="69" t="s">
        <v>519</v>
      </c>
      <c r="M889" s="83">
        <v>1</v>
      </c>
      <c r="N889" s="84">
        <v>1</v>
      </c>
      <c r="O889" s="84">
        <v>1</v>
      </c>
      <c r="P889" s="84">
        <v>1</v>
      </c>
      <c r="Q889" s="84">
        <v>1</v>
      </c>
      <c r="R889" s="84"/>
      <c r="S889" s="84"/>
      <c r="T889" s="84"/>
      <c r="U889" s="84"/>
      <c r="V889" s="84"/>
      <c r="W889" s="84">
        <v>1</v>
      </c>
      <c r="X889" s="84">
        <v>1</v>
      </c>
      <c r="Y889" s="84"/>
      <c r="Z889" s="132" t="str">
        <f>VLOOKUP(A889,DB_CAL_Q1_Q4!$A$4:$P$1328,13)</f>
        <v>Gas Natural</v>
      </c>
      <c r="AA889" s="133" t="str">
        <f>VLOOKUP(A889,DB_ACS_Q1_Q4!$A$4:$AD$1328,13)</f>
        <v>Gas Natural</v>
      </c>
      <c r="AB889" s="134" t="str">
        <f>VLOOKUP(A889,DB_REF_Q1_Q4!$A$4:$AD$1328,13)</f>
        <v>Ninguno</v>
      </c>
      <c r="AC889" s="16"/>
      <c r="AD889" s="27"/>
      <c r="AE889" s="27"/>
      <c r="AF889" s="27"/>
      <c r="AG889" s="27"/>
      <c r="AH889" s="27">
        <v>1</v>
      </c>
      <c r="AI889" s="55"/>
    </row>
    <row r="890" spans="1:35" ht="12" customHeight="1">
      <c r="A890" s="10">
        <v>886</v>
      </c>
      <c r="B890" s="98" t="s">
        <v>164</v>
      </c>
      <c r="C890" s="98" t="s">
        <v>60</v>
      </c>
      <c r="D890" s="11" t="s">
        <v>25</v>
      </c>
      <c r="E890" s="11" t="s">
        <v>303</v>
      </c>
      <c r="F890" s="12" t="s">
        <v>48</v>
      </c>
      <c r="G890" s="12" t="s">
        <v>510</v>
      </c>
      <c r="H890" s="12" t="s">
        <v>308</v>
      </c>
      <c r="I890" s="103" t="s">
        <v>504</v>
      </c>
      <c r="J890" s="12" t="str">
        <f t="shared" si="31"/>
        <v>≥17h</v>
      </c>
      <c r="K890" s="12" t="s">
        <v>512</v>
      </c>
      <c r="L890" s="69" t="s">
        <v>520</v>
      </c>
      <c r="M890" s="83">
        <v>1</v>
      </c>
      <c r="N890" s="84">
        <v>1</v>
      </c>
      <c r="O890" s="84">
        <v>1</v>
      </c>
      <c r="P890" s="84">
        <v>1</v>
      </c>
      <c r="Q890" s="84">
        <v>1</v>
      </c>
      <c r="R890" s="84">
        <v>1</v>
      </c>
      <c r="S890" s="84">
        <v>1</v>
      </c>
      <c r="T890" s="84">
        <v>1</v>
      </c>
      <c r="U890" s="84">
        <v>1</v>
      </c>
      <c r="V890" s="84">
        <v>1</v>
      </c>
      <c r="W890" s="84">
        <v>1</v>
      </c>
      <c r="X890" s="84">
        <v>1</v>
      </c>
      <c r="Y890" s="84">
        <v>1</v>
      </c>
      <c r="Z890" s="132" t="str">
        <f>VLOOKUP(A890,DB_CAL_Q1_Q4!$A$4:$P$1328,13)</f>
        <v>Electricidad</v>
      </c>
      <c r="AA890" s="133" t="str">
        <f>VLOOKUP(A890,DB_ACS_Q1_Q4!$A$4:$AD$1328,13)</f>
        <v>Electricidad</v>
      </c>
      <c r="AB890" s="134" t="str">
        <f>VLOOKUP(A890,DB_REF_Q1_Q4!$A$4:$AD$1328,13)</f>
        <v>Ninguno</v>
      </c>
      <c r="AC890" s="16">
        <v>1</v>
      </c>
      <c r="AD890" s="27"/>
      <c r="AE890" s="27"/>
      <c r="AF890" s="27"/>
      <c r="AG890" s="27"/>
      <c r="AH890" s="27"/>
      <c r="AI890" s="55"/>
    </row>
    <row r="891" spans="1:35" ht="12" customHeight="1">
      <c r="A891" s="10">
        <v>887</v>
      </c>
      <c r="B891" s="98" t="s">
        <v>199</v>
      </c>
      <c r="C891" s="98" t="s">
        <v>198</v>
      </c>
      <c r="D891" s="11" t="s">
        <v>51</v>
      </c>
      <c r="E891" s="11" t="s">
        <v>303</v>
      </c>
      <c r="F891" s="12" t="s">
        <v>49</v>
      </c>
      <c r="G891" s="12" t="s">
        <v>310</v>
      </c>
      <c r="H891" s="12" t="s">
        <v>308</v>
      </c>
      <c r="I891" s="11" t="s">
        <v>507</v>
      </c>
      <c r="J891" s="12" t="str">
        <f t="shared" si="31"/>
        <v>≥17h</v>
      </c>
      <c r="K891" s="12" t="s">
        <v>47</v>
      </c>
      <c r="L891" s="69" t="s">
        <v>520</v>
      </c>
      <c r="M891" s="83"/>
      <c r="N891" s="84">
        <v>1</v>
      </c>
      <c r="O891" s="84">
        <v>1</v>
      </c>
      <c r="P891" s="84">
        <v>1</v>
      </c>
      <c r="Q891" s="84">
        <v>1</v>
      </c>
      <c r="R891" s="84">
        <v>1</v>
      </c>
      <c r="S891" s="84">
        <v>1</v>
      </c>
      <c r="T891" s="84">
        <v>1</v>
      </c>
      <c r="U891" s="84">
        <v>1</v>
      </c>
      <c r="V891" s="84">
        <v>1</v>
      </c>
      <c r="W891" s="84">
        <v>1</v>
      </c>
      <c r="X891" s="84">
        <v>1</v>
      </c>
      <c r="Y891" s="84">
        <v>1</v>
      </c>
      <c r="Z891" s="132" t="str">
        <f>VLOOKUP(A891,DB_CAL_Q1_Q4!$A$4:$P$1328,13)</f>
        <v>Ninguna</v>
      </c>
      <c r="AA891" s="133" t="str">
        <f>VLOOKUP(A891,DB_ACS_Q1_Q4!$A$4:$AD$1328,13)</f>
        <v>GLP</v>
      </c>
      <c r="AB891" s="134" t="str">
        <f>VLOOKUP(A891,DB_REF_Q1_Q4!$A$4:$AD$1328,13)</f>
        <v>Ninguno</v>
      </c>
      <c r="AC891" s="16"/>
      <c r="AD891" s="27"/>
      <c r="AE891" s="27"/>
      <c r="AF891" s="27"/>
      <c r="AG891" s="27"/>
      <c r="AH891" s="27"/>
      <c r="AI891" s="55">
        <v>1</v>
      </c>
    </row>
    <row r="892" spans="1:35" ht="12" customHeight="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83">
        <v>1</v>
      </c>
      <c r="N892" s="84">
        <v>1</v>
      </c>
      <c r="O892" s="84">
        <v>1</v>
      </c>
      <c r="P892" s="84">
        <v>1</v>
      </c>
      <c r="Q892" s="84">
        <v>1</v>
      </c>
      <c r="R892" s="84">
        <v>1</v>
      </c>
      <c r="S892" s="84">
        <v>1</v>
      </c>
      <c r="T892" s="84">
        <v>1</v>
      </c>
      <c r="U892" s="84">
        <v>1</v>
      </c>
      <c r="V892" s="84">
        <v>1</v>
      </c>
      <c r="W892" s="84">
        <v>1</v>
      </c>
      <c r="X892" s="84">
        <v>1</v>
      </c>
      <c r="Y892" s="84">
        <v>1</v>
      </c>
      <c r="Z892" s="132" t="str">
        <f>VLOOKUP(A892,DB_CAL_Q1_Q4!$A$4:$P$1328,13)</f>
        <v>Electricidad</v>
      </c>
      <c r="AA892" s="133" t="str">
        <f>VLOOKUP(A892,DB_ACS_Q1_Q4!$A$4:$AD$1328,13)</f>
        <v>GLP</v>
      </c>
      <c r="AB892" s="134" t="str">
        <f>VLOOKUP(A892,DB_REF_Q1_Q4!$A$4:$AD$1328,13)</f>
        <v>Ninguno</v>
      </c>
      <c r="AC892" s="16">
        <v>1</v>
      </c>
      <c r="AD892" s="27"/>
      <c r="AE892" s="27"/>
      <c r="AF892" s="27"/>
      <c r="AG892" s="27"/>
      <c r="AH892" s="27"/>
      <c r="AI892" s="55"/>
    </row>
    <row r="893" spans="1:35" ht="12" customHeight="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83">
        <v>1</v>
      </c>
      <c r="N893" s="84">
        <v>1</v>
      </c>
      <c r="O893" s="84">
        <v>1</v>
      </c>
      <c r="P893" s="84">
        <v>1</v>
      </c>
      <c r="Q893" s="84">
        <v>1</v>
      </c>
      <c r="R893" s="84">
        <v>1</v>
      </c>
      <c r="S893" s="84"/>
      <c r="T893" s="84">
        <v>1</v>
      </c>
      <c r="U893" s="84">
        <v>1</v>
      </c>
      <c r="V893" s="84">
        <v>1</v>
      </c>
      <c r="W893" s="84">
        <v>1</v>
      </c>
      <c r="X893" s="84">
        <v>1</v>
      </c>
      <c r="Y893" s="84">
        <v>1</v>
      </c>
      <c r="Z893" s="132" t="str">
        <f>VLOOKUP(A893,DB_CAL_Q1_Q4!$A$4:$P$1328,13)</f>
        <v>Bomba de calor aire</v>
      </c>
      <c r="AA893" s="133" t="str">
        <f>VLOOKUP(A893,DB_ACS_Q1_Q4!$A$4:$AD$1328,13)</f>
        <v>Bomba de calor agua</v>
      </c>
      <c r="AB893" s="134" t="str">
        <f>VLOOKUP(A893,DB_REF_Q1_Q4!$A$4:$AD$1328,13)</f>
        <v>Ninguno</v>
      </c>
      <c r="AC893" s="16"/>
      <c r="AD893" s="27">
        <v>1</v>
      </c>
      <c r="AE893" s="27"/>
      <c r="AF893" s="27"/>
      <c r="AG893" s="27"/>
      <c r="AH893" s="27"/>
      <c r="AI893" s="55"/>
    </row>
    <row r="894" spans="1:35" ht="12" customHeight="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83">
        <v>1</v>
      </c>
      <c r="N894" s="84">
        <v>1</v>
      </c>
      <c r="O894" s="84">
        <v>1</v>
      </c>
      <c r="P894" s="84">
        <v>1</v>
      </c>
      <c r="Q894" s="84">
        <v>1</v>
      </c>
      <c r="R894" s="84"/>
      <c r="S894" s="84">
        <v>1</v>
      </c>
      <c r="T894" s="84"/>
      <c r="U894" s="84"/>
      <c r="V894" s="84">
        <v>1</v>
      </c>
      <c r="W894" s="84">
        <v>1</v>
      </c>
      <c r="X894" s="84"/>
      <c r="Y894" s="84">
        <v>1</v>
      </c>
      <c r="Z894" s="132" t="str">
        <f>VLOOKUP(A894,DB_CAL_Q1_Q4!$A$4:$P$1328,13)</f>
        <v>Biomasa</v>
      </c>
      <c r="AA894" s="133" t="str">
        <f>VLOOKUP(A894,DB_ACS_Q1_Q4!$A$4:$AD$1328,13)</f>
        <v>GLP</v>
      </c>
      <c r="AB894" s="134" t="str">
        <f>VLOOKUP(A894,DB_REF_Q1_Q4!$A$4:$AD$1328,13)</f>
        <v>Ninguno</v>
      </c>
      <c r="AC894" s="16"/>
      <c r="AD894" s="27"/>
      <c r="AE894" s="27"/>
      <c r="AF894" s="27"/>
      <c r="AG894" s="27"/>
      <c r="AH894" s="27">
        <v>1</v>
      </c>
      <c r="AI894" s="55"/>
    </row>
    <row r="895" spans="1:35" ht="12" customHeight="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83">
        <v>1</v>
      </c>
      <c r="N895" s="84">
        <v>1</v>
      </c>
      <c r="O895" s="84">
        <v>1</v>
      </c>
      <c r="P895" s="84">
        <v>1</v>
      </c>
      <c r="Q895" s="84">
        <v>1</v>
      </c>
      <c r="R895" s="84">
        <v>1</v>
      </c>
      <c r="S895" s="84">
        <v>1</v>
      </c>
      <c r="T895" s="84">
        <v>1</v>
      </c>
      <c r="U895" s="84">
        <v>1</v>
      </c>
      <c r="V895" s="84">
        <v>1</v>
      </c>
      <c r="W895" s="84">
        <v>1</v>
      </c>
      <c r="X895" s="84">
        <v>1</v>
      </c>
      <c r="Y895" s="84">
        <v>1</v>
      </c>
      <c r="Z895" s="132" t="str">
        <f>VLOOKUP(A895,DB_CAL_Q1_Q4!$A$4:$P$1328,13)</f>
        <v>Gas Natural</v>
      </c>
      <c r="AA895" s="133" t="str">
        <f>VLOOKUP(A895,DB_ACS_Q1_Q4!$A$4:$AD$1328,13)</f>
        <v>Gas Natural</v>
      </c>
      <c r="AB895" s="134" t="str">
        <f>VLOOKUP(A895,DB_REF_Q1_Q4!$A$4:$AD$1328,13)</f>
        <v>Ninguno</v>
      </c>
      <c r="AC895" s="16"/>
      <c r="AD895" s="27">
        <v>1</v>
      </c>
      <c r="AE895" s="27"/>
      <c r="AF895" s="27"/>
      <c r="AG895" s="27"/>
      <c r="AH895" s="27"/>
      <c r="AI895" s="55"/>
    </row>
    <row r="896" spans="1:35" ht="12" customHeight="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83">
        <v>1</v>
      </c>
      <c r="N896" s="84">
        <v>1</v>
      </c>
      <c r="O896" s="84">
        <v>1</v>
      </c>
      <c r="P896" s="84">
        <v>1</v>
      </c>
      <c r="Q896" s="84">
        <v>1</v>
      </c>
      <c r="R896" s="84">
        <v>1</v>
      </c>
      <c r="S896" s="84">
        <v>1</v>
      </c>
      <c r="T896" s="84">
        <v>1</v>
      </c>
      <c r="U896" s="84">
        <v>1</v>
      </c>
      <c r="V896" s="84">
        <v>1</v>
      </c>
      <c r="W896" s="84">
        <v>1</v>
      </c>
      <c r="X896" s="84">
        <v>1</v>
      </c>
      <c r="Y896" s="84">
        <v>1</v>
      </c>
      <c r="Z896" s="132" t="str">
        <f>VLOOKUP(A896,DB_CAL_Q1_Q4!$A$4:$P$1328,13)</f>
        <v>GLP</v>
      </c>
      <c r="AA896" s="133" t="str">
        <f>VLOOKUP(A896,DB_ACS_Q1_Q4!$A$4:$AD$1328,13)</f>
        <v>GLP</v>
      </c>
      <c r="AB896" s="134" t="str">
        <f>VLOOKUP(A896,DB_REF_Q1_Q4!$A$4:$AD$1328,13)</f>
        <v>Ninguno</v>
      </c>
      <c r="AC896" s="16"/>
      <c r="AD896" s="27"/>
      <c r="AE896" s="27"/>
      <c r="AF896" s="27"/>
      <c r="AG896" s="27"/>
      <c r="AH896" s="27"/>
      <c r="AI896" s="55">
        <v>1</v>
      </c>
    </row>
    <row r="897" spans="1:35" ht="12" customHeight="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83">
        <v>1</v>
      </c>
      <c r="N897" s="84">
        <v>1</v>
      </c>
      <c r="O897" s="84">
        <v>1</v>
      </c>
      <c r="P897" s="84">
        <v>1</v>
      </c>
      <c r="Q897" s="84">
        <v>1</v>
      </c>
      <c r="R897" s="84">
        <v>1</v>
      </c>
      <c r="S897" s="84">
        <v>1</v>
      </c>
      <c r="T897" s="84">
        <v>1</v>
      </c>
      <c r="U897" s="84">
        <v>1</v>
      </c>
      <c r="V897" s="84">
        <v>1</v>
      </c>
      <c r="W897" s="84">
        <v>1</v>
      </c>
      <c r="X897" s="84">
        <v>1</v>
      </c>
      <c r="Y897" s="84">
        <v>1</v>
      </c>
      <c r="Z897" s="132" t="str">
        <f>VLOOKUP(A897,DB_CAL_Q1_Q4!$A$4:$P$1328,13)</f>
        <v>Electricidad</v>
      </c>
      <c r="AA897" s="133" t="str">
        <f>VLOOKUP(A897,DB_ACS_Q1_Q4!$A$4:$AD$1328,13)</f>
        <v>Electricidad</v>
      </c>
      <c r="AB897" s="134" t="str">
        <f>VLOOKUP(A897,DB_REF_Q1_Q4!$A$4:$AD$1328,13)</f>
        <v>Ninguno</v>
      </c>
      <c r="AC897" s="16"/>
      <c r="AD897" s="27"/>
      <c r="AE897" s="27"/>
      <c r="AF897" s="27"/>
      <c r="AG897" s="27"/>
      <c r="AH897" s="27"/>
      <c r="AI897" s="55">
        <v>1</v>
      </c>
    </row>
    <row r="898" spans="1:35" ht="12" customHeight="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83">
        <v>1</v>
      </c>
      <c r="N898" s="84">
        <v>1</v>
      </c>
      <c r="O898" s="84">
        <v>1</v>
      </c>
      <c r="P898" s="84">
        <v>1</v>
      </c>
      <c r="Q898" s="84"/>
      <c r="R898" s="84"/>
      <c r="S898" s="84">
        <v>1</v>
      </c>
      <c r="T898" s="84">
        <v>1</v>
      </c>
      <c r="U898" s="84">
        <v>1</v>
      </c>
      <c r="V898" s="84">
        <v>1</v>
      </c>
      <c r="W898" s="84">
        <v>1</v>
      </c>
      <c r="X898" s="84">
        <v>1</v>
      </c>
      <c r="Y898" s="84"/>
      <c r="Z898" s="132" t="str">
        <f>VLOOKUP(A898,DB_CAL_Q1_Q4!$A$4:$P$1328,13)</f>
        <v>Gas Natural</v>
      </c>
      <c r="AA898" s="133" t="str">
        <f>VLOOKUP(A898,DB_ACS_Q1_Q4!$A$4:$AD$1328,13)</f>
        <v>Gas Natural</v>
      </c>
      <c r="AB898" s="134" t="str">
        <f>VLOOKUP(A898,DB_REF_Q1_Q4!$A$4:$AD$1328,13)</f>
        <v>Ninguno</v>
      </c>
      <c r="AC898" s="16">
        <v>1</v>
      </c>
      <c r="AD898" s="27"/>
      <c r="AE898" s="27"/>
      <c r="AF898" s="27"/>
      <c r="AG898" s="27"/>
      <c r="AH898" s="27"/>
      <c r="AI898" s="55"/>
    </row>
    <row r="899" spans="1:35" ht="12" customHeight="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83">
        <v>1</v>
      </c>
      <c r="N899" s="84">
        <v>1</v>
      </c>
      <c r="O899" s="84">
        <v>1</v>
      </c>
      <c r="P899" s="84">
        <v>1</v>
      </c>
      <c r="Q899" s="84"/>
      <c r="R899" s="84">
        <v>1</v>
      </c>
      <c r="S899" s="84">
        <v>1</v>
      </c>
      <c r="T899" s="84">
        <v>1</v>
      </c>
      <c r="U899" s="84">
        <v>1</v>
      </c>
      <c r="V899" s="84">
        <v>1</v>
      </c>
      <c r="W899" s="84">
        <v>1</v>
      </c>
      <c r="X899" s="84">
        <v>1</v>
      </c>
      <c r="Y899" s="84">
        <v>1</v>
      </c>
      <c r="Z899" s="132" t="str">
        <f>VLOOKUP(A899,DB_CAL_Q1_Q4!$A$4:$P$1328,13)</f>
        <v>Gas Natural</v>
      </c>
      <c r="AA899" s="133" t="str">
        <f>VLOOKUP(A899,DB_ACS_Q1_Q4!$A$4:$AD$1328,13)</f>
        <v>Gas Natural</v>
      </c>
      <c r="AB899" s="134" t="str">
        <f>VLOOKUP(A899,DB_REF_Q1_Q4!$A$4:$AD$1328,13)</f>
        <v>Ninguno</v>
      </c>
      <c r="AC899" s="16"/>
      <c r="AD899" s="27"/>
      <c r="AE899" s="27"/>
      <c r="AF899" s="27"/>
      <c r="AG899" s="27"/>
      <c r="AH899" s="27">
        <v>1</v>
      </c>
      <c r="AI899" s="55"/>
    </row>
    <row r="900" spans="1:35" ht="12" customHeight="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83">
        <v>1</v>
      </c>
      <c r="N900" s="84">
        <v>1</v>
      </c>
      <c r="O900" s="84">
        <v>1</v>
      </c>
      <c r="P900" s="84">
        <v>1</v>
      </c>
      <c r="Q900" s="84">
        <v>1</v>
      </c>
      <c r="R900" s="84">
        <v>1</v>
      </c>
      <c r="S900" s="84">
        <v>1</v>
      </c>
      <c r="T900" s="84">
        <v>1</v>
      </c>
      <c r="U900" s="84">
        <v>1</v>
      </c>
      <c r="V900" s="84">
        <v>1</v>
      </c>
      <c r="W900" s="84">
        <v>1</v>
      </c>
      <c r="X900" s="84">
        <v>1</v>
      </c>
      <c r="Y900" s="84">
        <v>1</v>
      </c>
      <c r="Z900" s="132" t="str">
        <f>VLOOKUP(A900,DB_CAL_Q1_Q4!$A$4:$P$1328,13)</f>
        <v>Gas Natural</v>
      </c>
      <c r="AA900" s="133" t="str">
        <f>VLOOKUP(A900,DB_ACS_Q1_Q4!$A$4:$AD$1328,13)</f>
        <v>Gas Natural</v>
      </c>
      <c r="AB900" s="134" t="str">
        <f>VLOOKUP(A900,DB_REF_Q1_Q4!$A$4:$AD$1328,13)</f>
        <v>AC Eléctrico</v>
      </c>
      <c r="AC900" s="16">
        <v>1</v>
      </c>
      <c r="AD900" s="27"/>
      <c r="AE900" s="27"/>
      <c r="AF900" s="27"/>
      <c r="AG900" s="27"/>
      <c r="AH900" s="27"/>
      <c r="AI900" s="55"/>
    </row>
    <row r="901" spans="1:35" ht="12" customHeight="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83">
        <v>1</v>
      </c>
      <c r="N901" s="84">
        <v>1</v>
      </c>
      <c r="O901" s="84">
        <v>1</v>
      </c>
      <c r="P901" s="84">
        <v>1</v>
      </c>
      <c r="Q901" s="84">
        <v>1</v>
      </c>
      <c r="R901" s="84">
        <v>1</v>
      </c>
      <c r="S901" s="84">
        <v>1</v>
      </c>
      <c r="T901" s="84">
        <v>1</v>
      </c>
      <c r="U901" s="84">
        <v>1</v>
      </c>
      <c r="V901" s="84">
        <v>1</v>
      </c>
      <c r="W901" s="84">
        <v>1</v>
      </c>
      <c r="X901" s="84">
        <v>1</v>
      </c>
      <c r="Y901" s="84">
        <v>1</v>
      </c>
      <c r="Z901" s="132" t="str">
        <f>VLOOKUP(A901,DB_CAL_Q1_Q4!$A$4:$P$1328,13)</f>
        <v>Gas Natural</v>
      </c>
      <c r="AA901" s="133" t="str">
        <f>VLOOKUP(A901,DB_ACS_Q1_Q4!$A$4:$AD$1328,13)</f>
        <v>Gas Natural</v>
      </c>
      <c r="AB901" s="134" t="str">
        <f>VLOOKUP(A901,DB_REF_Q1_Q4!$A$4:$AD$1328,13)</f>
        <v>Ninguno</v>
      </c>
      <c r="AC901" s="16">
        <v>1</v>
      </c>
      <c r="AD901" s="27"/>
      <c r="AE901" s="27"/>
      <c r="AF901" s="27"/>
      <c r="AG901" s="27"/>
      <c r="AH901" s="27"/>
      <c r="AI901" s="55"/>
    </row>
    <row r="902" spans="1:35" ht="12" customHeight="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83">
        <v>1</v>
      </c>
      <c r="N902" s="84">
        <v>1</v>
      </c>
      <c r="O902" s="84">
        <v>1</v>
      </c>
      <c r="P902" s="84">
        <v>1</v>
      </c>
      <c r="Q902" s="84">
        <v>1</v>
      </c>
      <c r="R902" s="84"/>
      <c r="S902" s="84">
        <v>1</v>
      </c>
      <c r="T902" s="84">
        <v>1</v>
      </c>
      <c r="U902" s="84">
        <v>1</v>
      </c>
      <c r="V902" s="84">
        <v>1</v>
      </c>
      <c r="W902" s="84">
        <v>1</v>
      </c>
      <c r="X902" s="84"/>
      <c r="Y902" s="84"/>
      <c r="Z902" s="132" t="str">
        <f>VLOOKUP(A902,DB_CAL_Q1_Q4!$A$4:$P$1328,13)</f>
        <v>Gas Natural</v>
      </c>
      <c r="AA902" s="133" t="str">
        <f>VLOOKUP(A902,DB_ACS_Q1_Q4!$A$4:$AD$1328,13)</f>
        <v>Gas Natural</v>
      </c>
      <c r="AB902" s="134" t="str">
        <f>VLOOKUP(A902,DB_REF_Q1_Q4!$A$4:$AD$1328,13)</f>
        <v>Ninguno</v>
      </c>
      <c r="AC902" s="16"/>
      <c r="AD902" s="27"/>
      <c r="AE902" s="27">
        <v>1</v>
      </c>
      <c r="AF902" s="27"/>
      <c r="AG902" s="27"/>
      <c r="AH902" s="27"/>
      <c r="AI902" s="55"/>
    </row>
    <row r="903" spans="1:35" ht="12" customHeight="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83">
        <v>1</v>
      </c>
      <c r="N903" s="84">
        <v>1</v>
      </c>
      <c r="O903" s="84">
        <v>1</v>
      </c>
      <c r="P903" s="84">
        <v>1</v>
      </c>
      <c r="Q903" s="84">
        <v>1</v>
      </c>
      <c r="R903" s="84">
        <v>1</v>
      </c>
      <c r="S903" s="84">
        <v>1</v>
      </c>
      <c r="T903" s="84">
        <v>1</v>
      </c>
      <c r="U903" s="84">
        <v>1</v>
      </c>
      <c r="V903" s="84">
        <v>1</v>
      </c>
      <c r="W903" s="84">
        <v>1</v>
      </c>
      <c r="X903" s="84">
        <v>1</v>
      </c>
      <c r="Y903" s="84"/>
      <c r="Z903" s="132" t="str">
        <f>VLOOKUP(A903,DB_CAL_Q1_Q4!$A$4:$P$1328,13)</f>
        <v>Gasóleo</v>
      </c>
      <c r="AA903" s="133" t="str">
        <f>VLOOKUP(A903,DB_ACS_Q1_Q4!$A$4:$AD$1328,13)</f>
        <v>Gasóleo</v>
      </c>
      <c r="AB903" s="134" t="str">
        <f>VLOOKUP(A903,DB_REF_Q1_Q4!$A$4:$AD$1328,13)</f>
        <v>Ninguno</v>
      </c>
      <c r="AC903" s="16">
        <v>1</v>
      </c>
      <c r="AD903" s="27"/>
      <c r="AE903" s="27"/>
      <c r="AF903" s="27"/>
      <c r="AG903" s="27"/>
      <c r="AH903" s="27"/>
      <c r="AI903" s="55"/>
    </row>
    <row r="904" spans="1:35" ht="12" customHeight="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83">
        <v>1</v>
      </c>
      <c r="N904" s="84">
        <v>1</v>
      </c>
      <c r="O904" s="84"/>
      <c r="P904" s="84">
        <v>1</v>
      </c>
      <c r="Q904" s="84"/>
      <c r="R904" s="84"/>
      <c r="S904" s="84">
        <v>1</v>
      </c>
      <c r="T904" s="84">
        <v>1</v>
      </c>
      <c r="U904" s="84"/>
      <c r="V904" s="84">
        <v>1</v>
      </c>
      <c r="W904" s="84">
        <v>1</v>
      </c>
      <c r="X904" s="84">
        <v>1</v>
      </c>
      <c r="Y904" s="84"/>
      <c r="Z904" s="132" t="str">
        <f>VLOOKUP(A904,DB_CAL_Q1_Q4!$A$4:$P$1328,13)</f>
        <v>Gas Natural</v>
      </c>
      <c r="AA904" s="133" t="str">
        <f>VLOOKUP(A904,DB_ACS_Q1_Q4!$A$4:$AD$1328,13)</f>
        <v>Electricidad</v>
      </c>
      <c r="AB904" s="134" t="str">
        <f>VLOOKUP(A904,DB_REF_Q1_Q4!$A$4:$AD$1328,13)</f>
        <v>Ninguno</v>
      </c>
      <c r="AC904" s="16"/>
      <c r="AD904" s="27"/>
      <c r="AE904" s="27"/>
      <c r="AF904" s="27"/>
      <c r="AG904" s="27"/>
      <c r="AH904" s="27">
        <v>1</v>
      </c>
      <c r="AI904" s="55"/>
    </row>
    <row r="905" spans="1:35" ht="12" customHeight="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83">
        <v>1</v>
      </c>
      <c r="N905" s="84">
        <v>1</v>
      </c>
      <c r="O905" s="84">
        <v>1</v>
      </c>
      <c r="P905" s="84">
        <v>1</v>
      </c>
      <c r="Q905" s="84">
        <v>1</v>
      </c>
      <c r="R905" s="84">
        <v>1</v>
      </c>
      <c r="S905" s="84">
        <v>1</v>
      </c>
      <c r="T905" s="84">
        <v>1</v>
      </c>
      <c r="U905" s="84">
        <v>1</v>
      </c>
      <c r="V905" s="84">
        <v>1</v>
      </c>
      <c r="W905" s="84">
        <v>1</v>
      </c>
      <c r="X905" s="84">
        <v>1</v>
      </c>
      <c r="Y905" s="84">
        <v>1</v>
      </c>
      <c r="Z905" s="132" t="str">
        <f>VLOOKUP(A905,DB_CAL_Q1_Q4!$A$4:$P$1328,13)</f>
        <v>Gasóleo</v>
      </c>
      <c r="AA905" s="133" t="str">
        <f>VLOOKUP(A905,DB_ACS_Q1_Q4!$A$4:$AD$1328,13)</f>
        <v>Gasóleo</v>
      </c>
      <c r="AB905" s="134" t="str">
        <f>VLOOKUP(A905,DB_REF_Q1_Q4!$A$4:$AD$1328,13)</f>
        <v>Ninguno</v>
      </c>
      <c r="AC905" s="16"/>
      <c r="AD905" s="27">
        <v>1</v>
      </c>
      <c r="AE905" s="27"/>
      <c r="AF905" s="27"/>
      <c r="AG905" s="27"/>
      <c r="AH905" s="27"/>
      <c r="AI905" s="55"/>
    </row>
    <row r="906" spans="1:35" ht="12" customHeight="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83">
        <v>1</v>
      </c>
      <c r="N906" s="84">
        <v>1</v>
      </c>
      <c r="O906" s="84">
        <v>1</v>
      </c>
      <c r="P906" s="84">
        <v>1</v>
      </c>
      <c r="Q906" s="84">
        <v>1</v>
      </c>
      <c r="R906" s="84">
        <v>1</v>
      </c>
      <c r="S906" s="84"/>
      <c r="T906" s="84">
        <v>1</v>
      </c>
      <c r="U906" s="84">
        <v>1</v>
      </c>
      <c r="V906" s="84">
        <v>1</v>
      </c>
      <c r="W906" s="84">
        <v>1</v>
      </c>
      <c r="X906" s="84">
        <v>1</v>
      </c>
      <c r="Y906" s="84">
        <v>1</v>
      </c>
      <c r="Z906" s="132" t="str">
        <f>VLOOKUP(A906,DB_CAL_Q1_Q4!$A$4:$P$1328,13)</f>
        <v>Electricidad</v>
      </c>
      <c r="AA906" s="133" t="str">
        <f>VLOOKUP(A906,DB_ACS_Q1_Q4!$A$4:$AD$1328,13)</f>
        <v>Electricidad</v>
      </c>
      <c r="AB906" s="134" t="str">
        <f>VLOOKUP(A906,DB_REF_Q1_Q4!$A$4:$AD$1328,13)</f>
        <v>Ninguno</v>
      </c>
      <c r="AC906" s="16">
        <v>1</v>
      </c>
      <c r="AD906" s="27"/>
      <c r="AE906" s="27"/>
      <c r="AF906" s="27"/>
      <c r="AG906" s="27"/>
      <c r="AH906" s="27"/>
      <c r="AI906" s="55"/>
    </row>
    <row r="907" spans="1:35" ht="12" customHeight="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83">
        <v>1</v>
      </c>
      <c r="N907" s="84">
        <v>1</v>
      </c>
      <c r="O907" s="84">
        <v>1</v>
      </c>
      <c r="P907" s="84">
        <v>1</v>
      </c>
      <c r="Q907" s="84">
        <v>1</v>
      </c>
      <c r="R907" s="84"/>
      <c r="S907" s="84">
        <v>1</v>
      </c>
      <c r="T907" s="84">
        <v>1</v>
      </c>
      <c r="U907" s="84">
        <v>1</v>
      </c>
      <c r="V907" s="84">
        <v>1</v>
      </c>
      <c r="W907" s="84">
        <v>1</v>
      </c>
      <c r="X907" s="84">
        <v>1</v>
      </c>
      <c r="Y907" s="84">
        <v>1</v>
      </c>
      <c r="Z907" s="132" t="str">
        <f>VLOOKUP(A907,DB_CAL_Q1_Q4!$A$4:$P$1328,13)</f>
        <v>Gas Natural</v>
      </c>
      <c r="AA907" s="133" t="str">
        <f>VLOOKUP(A907,DB_ACS_Q1_Q4!$A$4:$AD$1328,13)</f>
        <v>Gas Natural</v>
      </c>
      <c r="AB907" s="134" t="str">
        <f>VLOOKUP(A907,DB_REF_Q1_Q4!$A$4:$AD$1328,13)</f>
        <v>Ninguno</v>
      </c>
      <c r="AC907" s="16"/>
      <c r="AD907" s="27"/>
      <c r="AE907" s="27"/>
      <c r="AF907" s="27"/>
      <c r="AG907" s="27"/>
      <c r="AH907" s="27">
        <v>1</v>
      </c>
      <c r="AI907" s="55"/>
    </row>
    <row r="908" spans="1:35" ht="12" customHeight="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83">
        <v>1</v>
      </c>
      <c r="N908" s="84"/>
      <c r="O908" s="84"/>
      <c r="P908" s="84">
        <v>1</v>
      </c>
      <c r="Q908" s="84">
        <v>1</v>
      </c>
      <c r="R908" s="84">
        <v>1</v>
      </c>
      <c r="S908" s="84"/>
      <c r="T908" s="84">
        <v>1</v>
      </c>
      <c r="U908" s="84">
        <v>1</v>
      </c>
      <c r="V908" s="84">
        <v>1</v>
      </c>
      <c r="W908" s="84">
        <v>1</v>
      </c>
      <c r="X908" s="84">
        <v>1</v>
      </c>
      <c r="Y908" s="84">
        <v>1</v>
      </c>
      <c r="Z908" s="132" t="str">
        <f>VLOOKUP(A908,DB_CAL_Q1_Q4!$A$4:$P$1328,13)</f>
        <v>Gas Natural</v>
      </c>
      <c r="AA908" s="133" t="str">
        <f>VLOOKUP(A908,DB_ACS_Q1_Q4!$A$4:$AD$1328,13)</f>
        <v>Gas Natural</v>
      </c>
      <c r="AB908" s="134" t="str">
        <f>VLOOKUP(A908,DB_REF_Q1_Q4!$A$4:$AD$1328,13)</f>
        <v>Ninguno</v>
      </c>
      <c r="AC908" s="16"/>
      <c r="AD908" s="27"/>
      <c r="AE908" s="27"/>
      <c r="AF908" s="27"/>
      <c r="AG908" s="27"/>
      <c r="AH908" s="27"/>
      <c r="AI908" s="55">
        <v>1</v>
      </c>
    </row>
    <row r="909" spans="1:35" ht="12" customHeight="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83">
        <v>1</v>
      </c>
      <c r="N909" s="84">
        <v>1</v>
      </c>
      <c r="O909" s="84">
        <v>1</v>
      </c>
      <c r="P909" s="84">
        <v>1</v>
      </c>
      <c r="Q909" s="84">
        <v>1</v>
      </c>
      <c r="R909" s="84">
        <v>1</v>
      </c>
      <c r="S909" s="84">
        <v>1</v>
      </c>
      <c r="T909" s="84">
        <v>1</v>
      </c>
      <c r="U909" s="84">
        <v>1</v>
      </c>
      <c r="V909" s="84">
        <v>1</v>
      </c>
      <c r="W909" s="84">
        <v>1</v>
      </c>
      <c r="X909" s="84">
        <v>1</v>
      </c>
      <c r="Y909" s="84">
        <v>1</v>
      </c>
      <c r="Z909" s="132" t="str">
        <f>VLOOKUP(A909,DB_CAL_Q1_Q4!$A$4:$P$1328,13)</f>
        <v>Gasóleo</v>
      </c>
      <c r="AA909" s="133" t="str">
        <f>VLOOKUP(A909,DB_ACS_Q1_Q4!$A$4:$AD$1328,13)</f>
        <v>GLP</v>
      </c>
      <c r="AB909" s="134" t="str">
        <f>VLOOKUP(A909,DB_REF_Q1_Q4!$A$4:$AD$1328,13)</f>
        <v>Ninguno</v>
      </c>
      <c r="AC909" s="16"/>
      <c r="AD909" s="27"/>
      <c r="AE909" s="27"/>
      <c r="AF909" s="27"/>
      <c r="AG909" s="27"/>
      <c r="AH909" s="27">
        <v>1</v>
      </c>
      <c r="AI909" s="55"/>
    </row>
    <row r="910" spans="1:35" ht="12" customHeight="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83">
        <v>1</v>
      </c>
      <c r="N910" s="84">
        <v>1</v>
      </c>
      <c r="O910" s="84">
        <v>1</v>
      </c>
      <c r="P910" s="84">
        <v>1</v>
      </c>
      <c r="Q910" s="84">
        <v>1</v>
      </c>
      <c r="R910" s="84">
        <v>1</v>
      </c>
      <c r="S910" s="84">
        <v>1</v>
      </c>
      <c r="T910" s="84">
        <v>1</v>
      </c>
      <c r="U910" s="84">
        <v>1</v>
      </c>
      <c r="V910" s="84"/>
      <c r="W910" s="84">
        <v>1</v>
      </c>
      <c r="X910" s="84"/>
      <c r="Y910" s="84"/>
      <c r="Z910" s="132" t="str">
        <f>VLOOKUP(A910,DB_CAL_Q1_Q4!$A$4:$P$1328,13)</f>
        <v>Gas Natural</v>
      </c>
      <c r="AA910" s="133" t="str">
        <f>VLOOKUP(A910,DB_ACS_Q1_Q4!$A$4:$AD$1328,13)</f>
        <v>Gas Natural</v>
      </c>
      <c r="AB910" s="134" t="str">
        <f>VLOOKUP(A910,DB_REF_Q1_Q4!$A$4:$AD$1328,13)</f>
        <v>Ninguno</v>
      </c>
      <c r="AC910" s="16">
        <v>1</v>
      </c>
      <c r="AD910" s="27"/>
      <c r="AE910" s="27"/>
      <c r="AF910" s="27"/>
      <c r="AG910" s="27"/>
      <c r="AH910" s="27"/>
      <c r="AI910" s="55"/>
    </row>
    <row r="911" spans="1:35" ht="12" customHeight="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83">
        <v>1</v>
      </c>
      <c r="N911" s="84">
        <v>1</v>
      </c>
      <c r="O911" s="84">
        <v>1</v>
      </c>
      <c r="P911" s="84">
        <v>1</v>
      </c>
      <c r="Q911" s="84">
        <v>1</v>
      </c>
      <c r="R911" s="84">
        <v>1</v>
      </c>
      <c r="S911" s="84">
        <v>1</v>
      </c>
      <c r="T911" s="84">
        <v>1</v>
      </c>
      <c r="U911" s="84">
        <v>1</v>
      </c>
      <c r="V911" s="84">
        <v>1</v>
      </c>
      <c r="W911" s="84">
        <v>1</v>
      </c>
      <c r="X911" s="84">
        <v>1</v>
      </c>
      <c r="Y911" s="84">
        <v>1</v>
      </c>
      <c r="Z911" s="132" t="str">
        <f>VLOOKUP(A911,DB_CAL_Q1_Q4!$A$4:$P$1328,13)</f>
        <v>Gas Natural</v>
      </c>
      <c r="AA911" s="133" t="str">
        <f>VLOOKUP(A911,DB_ACS_Q1_Q4!$A$4:$AD$1328,13)</f>
        <v>Gas Natural</v>
      </c>
      <c r="AB911" s="134" t="str">
        <f>VLOOKUP(A911,DB_REF_Q1_Q4!$A$4:$AD$1328,13)</f>
        <v>Ninguno</v>
      </c>
      <c r="AC911" s="16">
        <v>1</v>
      </c>
      <c r="AD911" s="27"/>
      <c r="AE911" s="27"/>
      <c r="AF911" s="27"/>
      <c r="AG911" s="27"/>
      <c r="AH911" s="27"/>
      <c r="AI911" s="55"/>
    </row>
    <row r="912" spans="1:35" ht="12" customHeight="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83"/>
      <c r="N912" s="84">
        <v>1</v>
      </c>
      <c r="O912" s="84">
        <v>1</v>
      </c>
      <c r="P912" s="84">
        <v>1</v>
      </c>
      <c r="Q912" s="84">
        <v>1</v>
      </c>
      <c r="R912" s="84">
        <v>1</v>
      </c>
      <c r="S912" s="84"/>
      <c r="T912" s="84">
        <v>1</v>
      </c>
      <c r="U912" s="84">
        <v>1</v>
      </c>
      <c r="V912" s="84">
        <v>1</v>
      </c>
      <c r="W912" s="84">
        <v>1</v>
      </c>
      <c r="X912" s="84">
        <v>1</v>
      </c>
      <c r="Y912" s="84">
        <v>1</v>
      </c>
      <c r="Z912" s="132" t="str">
        <f>VLOOKUP(A912,DB_CAL_Q1_Q4!$A$4:$P$1328,13)</f>
        <v>Gas Natural</v>
      </c>
      <c r="AA912" s="133" t="str">
        <f>VLOOKUP(A912,DB_ACS_Q1_Q4!$A$4:$AD$1328,13)</f>
        <v>Gas Natural</v>
      </c>
      <c r="AB912" s="134" t="str">
        <f>VLOOKUP(A912,DB_REF_Q1_Q4!$A$4:$AD$1328,13)</f>
        <v>Ninguno</v>
      </c>
      <c r="AC912" s="16">
        <v>1</v>
      </c>
      <c r="AD912" s="27"/>
      <c r="AE912" s="27"/>
      <c r="AF912" s="27"/>
      <c r="AG912" s="27"/>
      <c r="AH912" s="27"/>
      <c r="AI912" s="55"/>
    </row>
    <row r="913" spans="1:35" ht="12" customHeight="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83">
        <v>1</v>
      </c>
      <c r="N913" s="84">
        <v>1</v>
      </c>
      <c r="O913" s="84">
        <v>1</v>
      </c>
      <c r="P913" s="84">
        <v>1</v>
      </c>
      <c r="Q913" s="84">
        <v>1</v>
      </c>
      <c r="R913" s="84">
        <v>1</v>
      </c>
      <c r="S913" s="84">
        <v>1</v>
      </c>
      <c r="T913" s="84">
        <v>1</v>
      </c>
      <c r="U913" s="84">
        <v>1</v>
      </c>
      <c r="V913" s="84">
        <v>1</v>
      </c>
      <c r="W913" s="84">
        <v>1</v>
      </c>
      <c r="X913" s="84">
        <v>1</v>
      </c>
      <c r="Y913" s="84"/>
      <c r="Z913" s="132" t="str">
        <f>VLOOKUP(A913,DB_CAL_Q1_Q4!$A$4:$P$1328,13)</f>
        <v>Electricidad</v>
      </c>
      <c r="AA913" s="133" t="str">
        <f>VLOOKUP(A913,DB_ACS_Q1_Q4!$A$4:$AD$1328,13)</f>
        <v>Electricidad</v>
      </c>
      <c r="AB913" s="134" t="str">
        <f>VLOOKUP(A913,DB_REF_Q1_Q4!$A$4:$AD$1328,13)</f>
        <v>Ninguno</v>
      </c>
      <c r="AC913" s="16">
        <v>1</v>
      </c>
      <c r="AD913" s="27"/>
      <c r="AE913" s="27"/>
      <c r="AF913" s="27"/>
      <c r="AG913" s="27"/>
      <c r="AH913" s="27"/>
      <c r="AI913" s="55"/>
    </row>
    <row r="914" spans="1:35" ht="12" customHeight="1">
      <c r="A914" s="10">
        <v>910</v>
      </c>
      <c r="B914" s="98" t="s">
        <v>157</v>
      </c>
      <c r="C914" s="98" t="s">
        <v>60</v>
      </c>
      <c r="D914" s="11" t="s">
        <v>52</v>
      </c>
      <c r="E914" s="11" t="s">
        <v>303</v>
      </c>
      <c r="F914" s="12" t="s">
        <v>48</v>
      </c>
      <c r="G914" s="12" t="s">
        <v>310</v>
      </c>
      <c r="H914" s="12" t="s">
        <v>306</v>
      </c>
      <c r="I914" s="11" t="s">
        <v>507</v>
      </c>
      <c r="J914" s="12" t="str">
        <f t="shared" ref="J914:J919" si="32">"≥17h"</f>
        <v>≥17h</v>
      </c>
      <c r="K914" s="12" t="s">
        <v>513</v>
      </c>
      <c r="L914" s="69" t="s">
        <v>520</v>
      </c>
      <c r="M914" s="83"/>
      <c r="N914" s="84">
        <v>1</v>
      </c>
      <c r="O914" s="84">
        <v>1</v>
      </c>
      <c r="P914" s="84">
        <v>1</v>
      </c>
      <c r="Q914" s="84">
        <v>1</v>
      </c>
      <c r="R914" s="84">
        <v>1</v>
      </c>
      <c r="S914" s="84"/>
      <c r="T914" s="84">
        <v>1</v>
      </c>
      <c r="U914" s="84">
        <v>1</v>
      </c>
      <c r="V914" s="84"/>
      <c r="W914" s="84">
        <v>1</v>
      </c>
      <c r="X914" s="84">
        <v>1</v>
      </c>
      <c r="Y914" s="84">
        <v>1</v>
      </c>
      <c r="Z914" s="132" t="str">
        <f>VLOOKUP(A914,DB_CAL_Q1_Q4!$A$4:$P$1328,13)</f>
        <v>Electricidad</v>
      </c>
      <c r="AA914" s="133" t="str">
        <f>VLOOKUP(A914,DB_ACS_Q1_Q4!$A$4:$AD$1328,13)</f>
        <v>Electricidad</v>
      </c>
      <c r="AB914" s="134" t="str">
        <f>VLOOKUP(A914,DB_REF_Q1_Q4!$A$4:$AD$1328,13)</f>
        <v>Ninguno</v>
      </c>
      <c r="AC914" s="16">
        <v>1</v>
      </c>
      <c r="AD914" s="27"/>
      <c r="AE914" s="27"/>
      <c r="AF914" s="27"/>
      <c r="AG914" s="27"/>
      <c r="AH914" s="27"/>
      <c r="AI914" s="55"/>
    </row>
    <row r="915" spans="1:35" ht="12" customHeight="1">
      <c r="A915" s="10">
        <v>911</v>
      </c>
      <c r="B915" s="98" t="s">
        <v>276</v>
      </c>
      <c r="C915" s="98" t="s">
        <v>89</v>
      </c>
      <c r="D915" s="11" t="s">
        <v>52</v>
      </c>
      <c r="E915" s="11" t="s">
        <v>303</v>
      </c>
      <c r="F915" s="12" t="s">
        <v>49</v>
      </c>
      <c r="G915" s="12" t="s">
        <v>310</v>
      </c>
      <c r="H915" s="12" t="s">
        <v>306</v>
      </c>
      <c r="I915" s="103" t="s">
        <v>504</v>
      </c>
      <c r="J915" s="12" t="str">
        <f t="shared" si="32"/>
        <v>≥17h</v>
      </c>
      <c r="K915" s="12" t="s">
        <v>47</v>
      </c>
      <c r="L915" s="69" t="s">
        <v>520</v>
      </c>
      <c r="M915" s="83"/>
      <c r="N915" s="84"/>
      <c r="O915" s="84">
        <v>1</v>
      </c>
      <c r="P915" s="84">
        <v>1</v>
      </c>
      <c r="Q915" s="84">
        <v>1</v>
      </c>
      <c r="R915" s="84">
        <v>1</v>
      </c>
      <c r="S915" s="84"/>
      <c r="T915" s="84">
        <v>1</v>
      </c>
      <c r="U915" s="84">
        <v>1</v>
      </c>
      <c r="V915" s="84">
        <v>1</v>
      </c>
      <c r="W915" s="84">
        <v>1</v>
      </c>
      <c r="X915" s="84">
        <v>1</v>
      </c>
      <c r="Y915" s="84">
        <v>1</v>
      </c>
      <c r="Z915" s="132" t="str">
        <f>VLOOKUP(A915,DB_CAL_Q1_Q4!$A$4:$P$1328,13)</f>
        <v>Electricidad</v>
      </c>
      <c r="AA915" s="133" t="str">
        <f>VLOOKUP(A915,DB_ACS_Q1_Q4!$A$4:$AD$1328,13)</f>
        <v>Electricidad</v>
      </c>
      <c r="AB915" s="134" t="str">
        <f>VLOOKUP(A915,DB_REF_Q1_Q4!$A$4:$AD$1328,13)</f>
        <v>Ninguno</v>
      </c>
      <c r="AC915" s="16"/>
      <c r="AD915" s="27"/>
      <c r="AE915" s="27"/>
      <c r="AF915" s="27"/>
      <c r="AG915" s="27"/>
      <c r="AH915" s="27"/>
      <c r="AI915" s="55">
        <v>1</v>
      </c>
    </row>
    <row r="916" spans="1:35" ht="12" customHeight="1">
      <c r="A916" s="10">
        <v>912</v>
      </c>
      <c r="B916" s="98" t="s">
        <v>174</v>
      </c>
      <c r="C916" s="98" t="s">
        <v>168</v>
      </c>
      <c r="D916" s="11" t="s">
        <v>52</v>
      </c>
      <c r="E916" s="11" t="s">
        <v>303</v>
      </c>
      <c r="F916" s="12" t="s">
        <v>48</v>
      </c>
      <c r="G916" s="12" t="s">
        <v>510</v>
      </c>
      <c r="H916" s="12" t="s">
        <v>308</v>
      </c>
      <c r="I916" s="11" t="s">
        <v>504</v>
      </c>
      <c r="J916" s="12" t="str">
        <f t="shared" si="32"/>
        <v>≥17h</v>
      </c>
      <c r="K916" s="12" t="s">
        <v>513</v>
      </c>
      <c r="L916" s="69" t="s">
        <v>520</v>
      </c>
      <c r="M916" s="83">
        <v>1</v>
      </c>
      <c r="N916" s="84">
        <v>1</v>
      </c>
      <c r="O916" s="84">
        <v>1</v>
      </c>
      <c r="P916" s="84">
        <v>1</v>
      </c>
      <c r="Q916" s="84">
        <v>1</v>
      </c>
      <c r="R916" s="84">
        <v>1</v>
      </c>
      <c r="S916" s="84">
        <v>1</v>
      </c>
      <c r="T916" s="84">
        <v>1</v>
      </c>
      <c r="U916" s="84">
        <v>1</v>
      </c>
      <c r="V916" s="84">
        <v>1</v>
      </c>
      <c r="W916" s="84">
        <v>1</v>
      </c>
      <c r="X916" s="84">
        <v>1</v>
      </c>
      <c r="Y916" s="84">
        <v>1</v>
      </c>
      <c r="Z916" s="132" t="str">
        <f>VLOOKUP(A916,DB_CAL_Q1_Q4!$A$4:$P$1328,13)</f>
        <v>Gasóleo</v>
      </c>
      <c r="AA916" s="133" t="str">
        <f>VLOOKUP(A916,DB_ACS_Q1_Q4!$A$4:$AD$1328,13)</f>
        <v>Gasóleo</v>
      </c>
      <c r="AB916" s="134" t="str">
        <f>VLOOKUP(A916,DB_REF_Q1_Q4!$A$4:$AD$1328,13)</f>
        <v>Ninguno</v>
      </c>
      <c r="AC916" s="16">
        <v>1</v>
      </c>
      <c r="AD916" s="27"/>
      <c r="AE916" s="27"/>
      <c r="AF916" s="27"/>
      <c r="AG916" s="27"/>
      <c r="AH916" s="27"/>
      <c r="AI916" s="55"/>
    </row>
    <row r="917" spans="1:35" ht="12" customHeight="1">
      <c r="A917" s="10">
        <v>913</v>
      </c>
      <c r="B917" s="98" t="s">
        <v>276</v>
      </c>
      <c r="C917" s="98" t="s">
        <v>89</v>
      </c>
      <c r="D917" s="11" t="s">
        <v>51</v>
      </c>
      <c r="E917" s="11" t="s">
        <v>304</v>
      </c>
      <c r="F917" s="12" t="s">
        <v>50</v>
      </c>
      <c r="G917" s="12" t="s">
        <v>310</v>
      </c>
      <c r="H917" s="12" t="s">
        <v>306</v>
      </c>
      <c r="I917" s="11" t="s">
        <v>504</v>
      </c>
      <c r="J917" s="12" t="str">
        <f t="shared" si="32"/>
        <v>≥17h</v>
      </c>
      <c r="K917" s="12" t="s">
        <v>512</v>
      </c>
      <c r="L917" s="69" t="s">
        <v>520</v>
      </c>
      <c r="M917" s="83">
        <v>1</v>
      </c>
      <c r="N917" s="84">
        <v>1</v>
      </c>
      <c r="O917" s="84">
        <v>1</v>
      </c>
      <c r="P917" s="84">
        <v>1</v>
      </c>
      <c r="Q917" s="84">
        <v>1</v>
      </c>
      <c r="R917" s="84">
        <v>1</v>
      </c>
      <c r="S917" s="84">
        <v>1</v>
      </c>
      <c r="T917" s="84">
        <v>1</v>
      </c>
      <c r="U917" s="84"/>
      <c r="V917" s="84">
        <v>1</v>
      </c>
      <c r="W917" s="84">
        <v>1</v>
      </c>
      <c r="X917" s="84">
        <v>1</v>
      </c>
      <c r="Y917" s="84"/>
      <c r="Z917" s="132" t="str">
        <f>VLOOKUP(A917,DB_CAL_Q1_Q4!$A$4:$P$1328,13)</f>
        <v>Electricidad</v>
      </c>
      <c r="AA917" s="133" t="str">
        <f>VLOOKUP(A917,DB_ACS_Q1_Q4!$A$4:$AD$1328,13)</f>
        <v>Gas Natural</v>
      </c>
      <c r="AB917" s="134" t="str">
        <f>VLOOKUP(A917,DB_REF_Q1_Q4!$A$4:$AD$1328,13)</f>
        <v>Ninguno</v>
      </c>
      <c r="AC917" s="16"/>
      <c r="AD917" s="27"/>
      <c r="AE917" s="27"/>
      <c r="AF917" s="27"/>
      <c r="AG917" s="27"/>
      <c r="AH917" s="27"/>
      <c r="AI917" s="55">
        <v>1</v>
      </c>
    </row>
    <row r="918" spans="1:35" ht="12" customHeight="1">
      <c r="A918" s="10">
        <v>914</v>
      </c>
      <c r="B918" s="98" t="s">
        <v>276</v>
      </c>
      <c r="C918" s="98" t="s">
        <v>89</v>
      </c>
      <c r="D918" s="11" t="s">
        <v>51</v>
      </c>
      <c r="E918" s="11" t="s">
        <v>304</v>
      </c>
      <c r="F918" s="12" t="s">
        <v>50</v>
      </c>
      <c r="G918" s="12" t="s">
        <v>310</v>
      </c>
      <c r="H918" s="12" t="s">
        <v>306</v>
      </c>
      <c r="I918" s="11" t="s">
        <v>504</v>
      </c>
      <c r="J918" s="12" t="str">
        <f t="shared" si="32"/>
        <v>≥17h</v>
      </c>
      <c r="K918" s="12" t="s">
        <v>47</v>
      </c>
      <c r="L918" s="69" t="s">
        <v>520</v>
      </c>
      <c r="M918" s="83">
        <v>1</v>
      </c>
      <c r="N918" s="84">
        <v>1</v>
      </c>
      <c r="O918" s="84">
        <v>1</v>
      </c>
      <c r="P918" s="84">
        <v>1</v>
      </c>
      <c r="Q918" s="84">
        <v>1</v>
      </c>
      <c r="R918" s="84">
        <v>1</v>
      </c>
      <c r="S918" s="84">
        <v>1</v>
      </c>
      <c r="T918" s="84">
        <v>1</v>
      </c>
      <c r="U918" s="84">
        <v>1</v>
      </c>
      <c r="V918" s="84">
        <v>1</v>
      </c>
      <c r="W918" s="84">
        <v>1</v>
      </c>
      <c r="X918" s="84">
        <v>1</v>
      </c>
      <c r="Y918" s="84">
        <v>1</v>
      </c>
      <c r="Z918" s="132" t="str">
        <f>VLOOKUP(A918,DB_CAL_Q1_Q4!$A$4:$P$1328,13)</f>
        <v>Gas Natural</v>
      </c>
      <c r="AA918" s="133" t="str">
        <f>VLOOKUP(A918,DB_ACS_Q1_Q4!$A$4:$AD$1328,13)</f>
        <v>Gas Natural</v>
      </c>
      <c r="AB918" s="134" t="str">
        <f>VLOOKUP(A918,DB_REF_Q1_Q4!$A$4:$AD$1328,13)</f>
        <v>Ninguno</v>
      </c>
      <c r="AC918" s="16"/>
      <c r="AD918" s="27"/>
      <c r="AE918" s="27"/>
      <c r="AF918" s="27"/>
      <c r="AG918" s="27"/>
      <c r="AH918" s="27"/>
      <c r="AI918" s="55">
        <v>1</v>
      </c>
    </row>
    <row r="919" spans="1:35" ht="12" customHeight="1">
      <c r="A919" s="10">
        <v>915</v>
      </c>
      <c r="B919" s="98" t="s">
        <v>276</v>
      </c>
      <c r="C919" s="98" t="s">
        <v>89</v>
      </c>
      <c r="D919" s="11" t="s">
        <v>51</v>
      </c>
      <c r="E919" s="11" t="s">
        <v>304</v>
      </c>
      <c r="F919" s="12" t="s">
        <v>50</v>
      </c>
      <c r="G919" s="12" t="s">
        <v>310</v>
      </c>
      <c r="H919" s="12" t="s">
        <v>306</v>
      </c>
      <c r="I919" s="103" t="s">
        <v>504</v>
      </c>
      <c r="J919" s="12" t="str">
        <f t="shared" si="32"/>
        <v>≥17h</v>
      </c>
      <c r="K919" s="12" t="s">
        <v>47</v>
      </c>
      <c r="L919" s="69" t="s">
        <v>520</v>
      </c>
      <c r="M919" s="83">
        <v>1</v>
      </c>
      <c r="N919" s="84">
        <v>1</v>
      </c>
      <c r="O919" s="84">
        <v>1</v>
      </c>
      <c r="P919" s="84">
        <v>1</v>
      </c>
      <c r="Q919" s="84">
        <v>1</v>
      </c>
      <c r="R919" s="84">
        <v>1</v>
      </c>
      <c r="S919" s="84">
        <v>1</v>
      </c>
      <c r="T919" s="84">
        <v>1</v>
      </c>
      <c r="U919" s="84">
        <v>1</v>
      </c>
      <c r="V919" s="84">
        <v>1</v>
      </c>
      <c r="W919" s="84">
        <v>1</v>
      </c>
      <c r="X919" s="84">
        <v>1</v>
      </c>
      <c r="Y919" s="84">
        <v>1</v>
      </c>
      <c r="Z919" s="132" t="str">
        <f>VLOOKUP(A919,DB_CAL_Q1_Q4!$A$4:$P$1328,13)</f>
        <v>Gas Natural</v>
      </c>
      <c r="AA919" s="133" t="str">
        <f>VLOOKUP(A919,DB_ACS_Q1_Q4!$A$4:$AD$1328,13)</f>
        <v>Gas Natural</v>
      </c>
      <c r="AB919" s="134" t="str">
        <f>VLOOKUP(A919,DB_REF_Q1_Q4!$A$4:$AD$1328,13)</f>
        <v>Ninguno</v>
      </c>
      <c r="AC919" s="16"/>
      <c r="AD919" s="27"/>
      <c r="AE919" s="27"/>
      <c r="AF919" s="27"/>
      <c r="AG919" s="27"/>
      <c r="AH919" s="27">
        <v>1</v>
      </c>
      <c r="AI919" s="55"/>
    </row>
    <row r="920" spans="1:35" ht="12" customHeight="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83">
        <v>1</v>
      </c>
      <c r="N920" s="84">
        <v>1</v>
      </c>
      <c r="O920" s="84">
        <v>1</v>
      </c>
      <c r="P920" s="84">
        <v>1</v>
      </c>
      <c r="Q920" s="84">
        <v>1</v>
      </c>
      <c r="R920" s="84">
        <v>1</v>
      </c>
      <c r="S920" s="84"/>
      <c r="T920" s="84">
        <v>1</v>
      </c>
      <c r="U920" s="84">
        <v>1</v>
      </c>
      <c r="V920" s="84">
        <v>1</v>
      </c>
      <c r="W920" s="84">
        <v>1</v>
      </c>
      <c r="X920" s="84">
        <v>1</v>
      </c>
      <c r="Y920" s="84"/>
      <c r="Z920" s="132" t="str">
        <f>VLOOKUP(A920,DB_CAL_Q1_Q4!$A$4:$P$1328,13)</f>
        <v>Gas Natural</v>
      </c>
      <c r="AA920" s="133" t="str">
        <f>VLOOKUP(A920,DB_ACS_Q1_Q4!$A$4:$AD$1328,13)</f>
        <v>Gas Natural</v>
      </c>
      <c r="AB920" s="134" t="str">
        <f>VLOOKUP(A920,DB_REF_Q1_Q4!$A$4:$AD$1328,13)</f>
        <v>Ninguno</v>
      </c>
      <c r="AC920" s="16"/>
      <c r="AD920" s="27"/>
      <c r="AE920" s="27"/>
      <c r="AF920" s="27"/>
      <c r="AG920" s="27"/>
      <c r="AH920" s="27"/>
      <c r="AI920" s="55">
        <v>1</v>
      </c>
    </row>
    <row r="921" spans="1:35" ht="12" customHeight="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83">
        <v>1</v>
      </c>
      <c r="N921" s="84">
        <v>1</v>
      </c>
      <c r="O921" s="84">
        <v>1</v>
      </c>
      <c r="P921" s="84">
        <v>1</v>
      </c>
      <c r="Q921" s="84">
        <v>1</v>
      </c>
      <c r="R921" s="84">
        <v>1</v>
      </c>
      <c r="S921" s="84"/>
      <c r="T921" s="84">
        <v>1</v>
      </c>
      <c r="U921" s="84">
        <v>1</v>
      </c>
      <c r="V921" s="84">
        <v>1</v>
      </c>
      <c r="W921" s="84">
        <v>1</v>
      </c>
      <c r="X921" s="84"/>
      <c r="Y921" s="84"/>
      <c r="Z921" s="132" t="str">
        <f>VLOOKUP(A921,DB_CAL_Q1_Q4!$A$4:$P$1328,13)</f>
        <v>Electricidad</v>
      </c>
      <c r="AA921" s="133" t="str">
        <f>VLOOKUP(A921,DB_ACS_Q1_Q4!$A$4:$AD$1328,13)</f>
        <v>Electricidad</v>
      </c>
      <c r="AB921" s="134" t="str">
        <f>VLOOKUP(A921,DB_REF_Q1_Q4!$A$4:$AD$1328,13)</f>
        <v>Ninguno</v>
      </c>
      <c r="AC921" s="16"/>
      <c r="AD921" s="27"/>
      <c r="AE921" s="27"/>
      <c r="AF921" s="27"/>
      <c r="AG921" s="27"/>
      <c r="AH921" s="27"/>
      <c r="AI921" s="55">
        <v>1</v>
      </c>
    </row>
    <row r="922" spans="1:35" ht="12" customHeight="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83">
        <v>1</v>
      </c>
      <c r="N922" s="84">
        <v>1</v>
      </c>
      <c r="O922" s="84">
        <v>1</v>
      </c>
      <c r="P922" s="84">
        <v>1</v>
      </c>
      <c r="Q922" s="84">
        <v>1</v>
      </c>
      <c r="R922" s="84">
        <v>1</v>
      </c>
      <c r="S922" s="84">
        <v>1</v>
      </c>
      <c r="T922" s="84">
        <v>1</v>
      </c>
      <c r="U922" s="84">
        <v>1</v>
      </c>
      <c r="V922" s="84">
        <v>1</v>
      </c>
      <c r="W922" s="84">
        <v>1</v>
      </c>
      <c r="X922" s="84">
        <v>1</v>
      </c>
      <c r="Y922" s="84"/>
      <c r="Z922" s="132" t="str">
        <f>VLOOKUP(A922,DB_CAL_Q1_Q4!$A$4:$P$1328,13)</f>
        <v>Gas Natural</v>
      </c>
      <c r="AA922" s="133" t="str">
        <f>VLOOKUP(A922,DB_ACS_Q1_Q4!$A$4:$AD$1328,13)</f>
        <v>Gas Natural</v>
      </c>
      <c r="AB922" s="134" t="str">
        <f>VLOOKUP(A922,DB_REF_Q1_Q4!$A$4:$AD$1328,13)</f>
        <v>Ninguno</v>
      </c>
      <c r="AC922" s="16"/>
      <c r="AD922" s="27"/>
      <c r="AE922" s="27"/>
      <c r="AF922" s="27"/>
      <c r="AG922" s="27"/>
      <c r="AH922" s="27"/>
      <c r="AI922" s="55">
        <v>1</v>
      </c>
    </row>
    <row r="923" spans="1:35" ht="12" customHeight="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83">
        <v>1</v>
      </c>
      <c r="N923" s="84">
        <v>1</v>
      </c>
      <c r="O923" s="84">
        <v>1</v>
      </c>
      <c r="P923" s="84">
        <v>1</v>
      </c>
      <c r="Q923" s="84">
        <v>1</v>
      </c>
      <c r="R923" s="84">
        <v>1</v>
      </c>
      <c r="S923" s="84"/>
      <c r="T923" s="84">
        <v>1</v>
      </c>
      <c r="U923" s="84">
        <v>1</v>
      </c>
      <c r="V923" s="84">
        <v>1</v>
      </c>
      <c r="W923" s="84">
        <v>1</v>
      </c>
      <c r="X923" s="84">
        <v>1</v>
      </c>
      <c r="Y923" s="84">
        <v>1</v>
      </c>
      <c r="Z923" s="132" t="str">
        <f>VLOOKUP(A923,DB_CAL_Q1_Q4!$A$4:$P$1328,13)</f>
        <v>Gas Natural</v>
      </c>
      <c r="AA923" s="133" t="str">
        <f>VLOOKUP(A923,DB_ACS_Q1_Q4!$A$4:$AD$1328,13)</f>
        <v>Gas Natural</v>
      </c>
      <c r="AB923" s="134" t="str">
        <f>VLOOKUP(A923,DB_REF_Q1_Q4!$A$4:$AD$1328,13)</f>
        <v>Ninguno</v>
      </c>
      <c r="AC923" s="16"/>
      <c r="AD923" s="27"/>
      <c r="AE923" s="27"/>
      <c r="AF923" s="27"/>
      <c r="AG923" s="27"/>
      <c r="AH923" s="27">
        <v>1</v>
      </c>
      <c r="AI923" s="55"/>
    </row>
    <row r="924" spans="1:35" ht="12" customHeight="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83">
        <v>1</v>
      </c>
      <c r="N924" s="84">
        <v>1</v>
      </c>
      <c r="O924" s="84">
        <v>1</v>
      </c>
      <c r="P924" s="84">
        <v>1</v>
      </c>
      <c r="Q924" s="84">
        <v>1</v>
      </c>
      <c r="R924" s="84">
        <v>1</v>
      </c>
      <c r="S924" s="84">
        <v>1</v>
      </c>
      <c r="T924" s="84">
        <v>1</v>
      </c>
      <c r="U924" s="84">
        <v>1</v>
      </c>
      <c r="V924" s="84">
        <v>1</v>
      </c>
      <c r="W924" s="84">
        <v>1</v>
      </c>
      <c r="X924" s="84">
        <v>1</v>
      </c>
      <c r="Y924" s="84"/>
      <c r="Z924" s="132" t="str">
        <f>VLOOKUP(A924,DB_CAL_Q1_Q4!$A$4:$P$1328,13)</f>
        <v>GLP</v>
      </c>
      <c r="AA924" s="133" t="str">
        <f>VLOOKUP(A924,DB_ACS_Q1_Q4!$A$4:$AD$1328,13)</f>
        <v>GLP</v>
      </c>
      <c r="AB924" s="134" t="str">
        <f>VLOOKUP(A924,DB_REF_Q1_Q4!$A$4:$AD$1328,13)</f>
        <v>Ninguno</v>
      </c>
      <c r="AC924" s="16"/>
      <c r="AD924" s="27"/>
      <c r="AE924" s="27"/>
      <c r="AF924" s="27"/>
      <c r="AG924" s="27"/>
      <c r="AH924" s="27"/>
      <c r="AI924" s="55">
        <v>1</v>
      </c>
    </row>
    <row r="925" spans="1:35" ht="12" customHeight="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83">
        <v>1</v>
      </c>
      <c r="N925" s="84">
        <v>1</v>
      </c>
      <c r="O925" s="84">
        <v>1</v>
      </c>
      <c r="P925" s="84">
        <v>1</v>
      </c>
      <c r="Q925" s="84">
        <v>1</v>
      </c>
      <c r="R925" s="84">
        <v>1</v>
      </c>
      <c r="S925" s="84">
        <v>1</v>
      </c>
      <c r="T925" s="84">
        <v>1</v>
      </c>
      <c r="U925" s="84">
        <v>1</v>
      </c>
      <c r="V925" s="84">
        <v>1</v>
      </c>
      <c r="W925" s="84">
        <v>1</v>
      </c>
      <c r="X925" s="84">
        <v>1</v>
      </c>
      <c r="Y925" s="84">
        <v>1</v>
      </c>
      <c r="Z925" s="132" t="str">
        <f>VLOOKUP(A925,DB_CAL_Q1_Q4!$A$4:$P$1328,13)</f>
        <v>Gas Natural</v>
      </c>
      <c r="AA925" s="133" t="str">
        <f>VLOOKUP(A925,DB_ACS_Q1_Q4!$A$4:$AD$1328,13)</f>
        <v>Gas Natural</v>
      </c>
      <c r="AB925" s="134" t="str">
        <f>VLOOKUP(A925,DB_REF_Q1_Q4!$A$4:$AD$1328,13)</f>
        <v>Ninguno</v>
      </c>
      <c r="AC925" s="16"/>
      <c r="AD925" s="27"/>
      <c r="AE925" s="27"/>
      <c r="AF925" s="27"/>
      <c r="AG925" s="27"/>
      <c r="AH925" s="27"/>
      <c r="AI925" s="55">
        <v>1</v>
      </c>
    </row>
    <row r="926" spans="1:35" ht="12" customHeight="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83">
        <v>1</v>
      </c>
      <c r="N926" s="84">
        <v>1</v>
      </c>
      <c r="O926" s="84">
        <v>1</v>
      </c>
      <c r="P926" s="84">
        <v>1</v>
      </c>
      <c r="Q926" s="84"/>
      <c r="R926" s="84">
        <v>1</v>
      </c>
      <c r="S926" s="84">
        <v>1</v>
      </c>
      <c r="T926" s="84">
        <v>1</v>
      </c>
      <c r="U926" s="84">
        <v>1</v>
      </c>
      <c r="V926" s="84">
        <v>1</v>
      </c>
      <c r="W926" s="84">
        <v>1</v>
      </c>
      <c r="X926" s="84">
        <v>1</v>
      </c>
      <c r="Y926" s="84"/>
      <c r="Z926" s="132" t="str">
        <f>VLOOKUP(A926,DB_CAL_Q1_Q4!$A$4:$P$1328,13)</f>
        <v>Electricidad</v>
      </c>
      <c r="AA926" s="133" t="str">
        <f>VLOOKUP(A926,DB_ACS_Q1_Q4!$A$4:$AD$1328,13)</f>
        <v>Electricidad</v>
      </c>
      <c r="AB926" s="134" t="str">
        <f>VLOOKUP(A926,DB_REF_Q1_Q4!$A$4:$AD$1328,13)</f>
        <v>AC Eléctrico</v>
      </c>
      <c r="AC926" s="16">
        <v>1</v>
      </c>
      <c r="AD926" s="27"/>
      <c r="AE926" s="27"/>
      <c r="AF926" s="27"/>
      <c r="AG926" s="27"/>
      <c r="AH926" s="27"/>
      <c r="AI926" s="55"/>
    </row>
    <row r="927" spans="1:35" ht="12" customHeight="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83">
        <v>1</v>
      </c>
      <c r="N927" s="84">
        <v>1</v>
      </c>
      <c r="O927" s="84">
        <v>1</v>
      </c>
      <c r="P927" s="84">
        <v>1</v>
      </c>
      <c r="Q927" s="84">
        <v>1</v>
      </c>
      <c r="R927" s="84">
        <v>1</v>
      </c>
      <c r="S927" s="84">
        <v>1</v>
      </c>
      <c r="T927" s="84">
        <v>1</v>
      </c>
      <c r="U927" s="84">
        <v>1</v>
      </c>
      <c r="V927" s="84">
        <v>1</v>
      </c>
      <c r="W927" s="84">
        <v>1</v>
      </c>
      <c r="X927" s="84">
        <v>1</v>
      </c>
      <c r="Y927" s="84">
        <v>1</v>
      </c>
      <c r="Z927" s="132" t="str">
        <f>VLOOKUP(A927,DB_CAL_Q1_Q4!$A$4:$P$1328,13)</f>
        <v>GLP</v>
      </c>
      <c r="AA927" s="133" t="str">
        <f>VLOOKUP(A927,DB_ACS_Q1_Q4!$A$4:$AD$1328,13)</f>
        <v>GLP</v>
      </c>
      <c r="AB927" s="134" t="str">
        <f>VLOOKUP(A927,DB_REF_Q1_Q4!$A$4:$AD$1328,13)</f>
        <v>Ninguno</v>
      </c>
      <c r="AC927" s="16"/>
      <c r="AD927" s="27"/>
      <c r="AE927" s="27"/>
      <c r="AF927" s="27"/>
      <c r="AG927" s="27"/>
      <c r="AH927" s="27"/>
      <c r="AI927" s="55">
        <v>1</v>
      </c>
    </row>
    <row r="928" spans="1:35" ht="12" customHeight="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83"/>
      <c r="N928" s="84">
        <v>1</v>
      </c>
      <c r="O928" s="84">
        <v>1</v>
      </c>
      <c r="P928" s="84">
        <v>1</v>
      </c>
      <c r="Q928" s="84">
        <v>1</v>
      </c>
      <c r="R928" s="84">
        <v>1</v>
      </c>
      <c r="S928" s="84">
        <v>1</v>
      </c>
      <c r="T928" s="84">
        <v>1</v>
      </c>
      <c r="U928" s="84">
        <v>1</v>
      </c>
      <c r="V928" s="84">
        <v>1</v>
      </c>
      <c r="W928" s="84">
        <v>1</v>
      </c>
      <c r="X928" s="84"/>
      <c r="Y928" s="84"/>
      <c r="Z928" s="132" t="str">
        <f>VLOOKUP(A928,DB_CAL_Q1_Q4!$A$4:$P$1328,13)</f>
        <v>Gas Natural</v>
      </c>
      <c r="AA928" s="133" t="str">
        <f>VLOOKUP(A928,DB_ACS_Q1_Q4!$A$4:$AD$1328,13)</f>
        <v>Gas Natural</v>
      </c>
      <c r="AB928" s="134" t="str">
        <f>VLOOKUP(A928,DB_REF_Q1_Q4!$A$4:$AD$1328,13)</f>
        <v>Ninguno</v>
      </c>
      <c r="AC928" s="16"/>
      <c r="AD928" s="27"/>
      <c r="AE928" s="27"/>
      <c r="AF928" s="27"/>
      <c r="AG928" s="27"/>
      <c r="AH928" s="27">
        <v>1</v>
      </c>
      <c r="AI928" s="55"/>
    </row>
    <row r="929" spans="1:35" ht="12" customHeight="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83">
        <v>1</v>
      </c>
      <c r="N929" s="84">
        <v>1</v>
      </c>
      <c r="O929" s="84">
        <v>1</v>
      </c>
      <c r="P929" s="84">
        <v>1</v>
      </c>
      <c r="Q929" s="84">
        <v>1</v>
      </c>
      <c r="R929" s="84">
        <v>1</v>
      </c>
      <c r="S929" s="84">
        <v>1</v>
      </c>
      <c r="T929" s="84">
        <v>1</v>
      </c>
      <c r="U929" s="84">
        <v>1</v>
      </c>
      <c r="V929" s="84">
        <v>1</v>
      </c>
      <c r="W929" s="84">
        <v>1</v>
      </c>
      <c r="X929" s="84">
        <v>1</v>
      </c>
      <c r="Y929" s="84">
        <v>1</v>
      </c>
      <c r="Z929" s="132" t="str">
        <f>VLOOKUP(A929,DB_CAL_Q1_Q4!$A$4:$P$1328,13)</f>
        <v>Electricidad</v>
      </c>
      <c r="AA929" s="133" t="str">
        <f>VLOOKUP(A929,DB_ACS_Q1_Q4!$A$4:$AD$1328,13)</f>
        <v>Electricidad</v>
      </c>
      <c r="AB929" s="134" t="str">
        <f>VLOOKUP(A929,DB_REF_Q1_Q4!$A$4:$AD$1328,13)</f>
        <v>Bomba de calor aire</v>
      </c>
      <c r="AC929" s="16">
        <v>1</v>
      </c>
      <c r="AD929" s="27"/>
      <c r="AE929" s="27"/>
      <c r="AF929" s="27"/>
      <c r="AG929" s="27"/>
      <c r="AH929" s="27"/>
      <c r="AI929" s="55"/>
    </row>
    <row r="930" spans="1:35" ht="12" customHeight="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83">
        <v>1</v>
      </c>
      <c r="N930" s="84">
        <v>1</v>
      </c>
      <c r="O930" s="84">
        <v>1</v>
      </c>
      <c r="P930" s="84">
        <v>1</v>
      </c>
      <c r="Q930" s="84">
        <v>1</v>
      </c>
      <c r="R930" s="84">
        <v>1</v>
      </c>
      <c r="S930" s="84">
        <v>1</v>
      </c>
      <c r="T930" s="84">
        <v>1</v>
      </c>
      <c r="U930" s="84">
        <v>1</v>
      </c>
      <c r="V930" s="84">
        <v>1</v>
      </c>
      <c r="W930" s="84">
        <v>1</v>
      </c>
      <c r="X930" s="84">
        <v>1</v>
      </c>
      <c r="Y930" s="84">
        <v>1</v>
      </c>
      <c r="Z930" s="132" t="str">
        <f>VLOOKUP(A930,DB_CAL_Q1_Q4!$A$4:$P$1328,13)</f>
        <v>Gas Natural</v>
      </c>
      <c r="AA930" s="133" t="str">
        <f>VLOOKUP(A930,DB_ACS_Q1_Q4!$A$4:$AD$1328,13)</f>
        <v>Gas Natural</v>
      </c>
      <c r="AB930" s="134" t="str">
        <f>VLOOKUP(A930,DB_REF_Q1_Q4!$A$4:$AD$1328,13)</f>
        <v>Ninguno</v>
      </c>
      <c r="AC930" s="16"/>
      <c r="AD930" s="27"/>
      <c r="AE930" s="27"/>
      <c r="AF930" s="27"/>
      <c r="AG930" s="27"/>
      <c r="AH930" s="27"/>
      <c r="AI930" s="55">
        <v>1</v>
      </c>
    </row>
    <row r="931" spans="1:35" ht="12" customHeight="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83">
        <v>1</v>
      </c>
      <c r="N931" s="84">
        <v>1</v>
      </c>
      <c r="O931" s="84">
        <v>1</v>
      </c>
      <c r="P931" s="84">
        <v>1</v>
      </c>
      <c r="Q931" s="84">
        <v>1</v>
      </c>
      <c r="R931" s="84">
        <v>1</v>
      </c>
      <c r="S931" s="84">
        <v>1</v>
      </c>
      <c r="T931" s="84">
        <v>1</v>
      </c>
      <c r="U931" s="84">
        <v>1</v>
      </c>
      <c r="V931" s="84">
        <v>1</v>
      </c>
      <c r="W931" s="84">
        <v>1</v>
      </c>
      <c r="X931" s="84">
        <v>1</v>
      </c>
      <c r="Y931" s="84"/>
      <c r="Z931" s="132" t="str">
        <f>VLOOKUP(A931,DB_CAL_Q1_Q4!$A$4:$P$1328,13)</f>
        <v>Electricidad</v>
      </c>
      <c r="AA931" s="133" t="str">
        <f>VLOOKUP(A931,DB_ACS_Q1_Q4!$A$4:$AD$1328,13)</f>
        <v>Electricidad</v>
      </c>
      <c r="AB931" s="134" t="str">
        <f>VLOOKUP(A931,DB_REF_Q1_Q4!$A$4:$AD$1328,13)</f>
        <v>Ninguno</v>
      </c>
      <c r="AC931" s="16">
        <v>1</v>
      </c>
      <c r="AD931" s="27"/>
      <c r="AE931" s="27"/>
      <c r="AF931" s="27"/>
      <c r="AG931" s="27"/>
      <c r="AH931" s="27"/>
      <c r="AI931" s="55"/>
    </row>
    <row r="932" spans="1:35" ht="12" customHeight="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83">
        <v>1</v>
      </c>
      <c r="N932" s="84">
        <v>1</v>
      </c>
      <c r="O932" s="84">
        <v>1</v>
      </c>
      <c r="P932" s="84">
        <v>1</v>
      </c>
      <c r="Q932" s="84"/>
      <c r="R932" s="84">
        <v>1</v>
      </c>
      <c r="S932" s="84"/>
      <c r="T932" s="84">
        <v>1</v>
      </c>
      <c r="U932" s="84"/>
      <c r="V932" s="84">
        <v>1</v>
      </c>
      <c r="W932" s="84">
        <v>1</v>
      </c>
      <c r="X932" s="84">
        <v>1</v>
      </c>
      <c r="Y932" s="84">
        <v>1</v>
      </c>
      <c r="Z932" s="132" t="str">
        <f>VLOOKUP(A932,DB_CAL_Q1_Q4!$A$4:$P$1328,13)</f>
        <v>Gasóleo</v>
      </c>
      <c r="AA932" s="133" t="str">
        <f>VLOOKUP(A932,DB_ACS_Q1_Q4!$A$4:$AD$1328,13)</f>
        <v>Gasóleo</v>
      </c>
      <c r="AB932" s="134" t="str">
        <f>VLOOKUP(A932,DB_REF_Q1_Q4!$A$4:$AD$1328,13)</f>
        <v>Ninguno</v>
      </c>
      <c r="AC932" s="16"/>
      <c r="AD932" s="27"/>
      <c r="AE932" s="27"/>
      <c r="AF932" s="27"/>
      <c r="AG932" s="27"/>
      <c r="AH932" s="27">
        <v>1</v>
      </c>
      <c r="AI932" s="55"/>
    </row>
    <row r="933" spans="1:35" ht="12" customHeight="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83">
        <v>1</v>
      </c>
      <c r="N933" s="84">
        <v>1</v>
      </c>
      <c r="O933" s="84">
        <v>1</v>
      </c>
      <c r="P933" s="84">
        <v>1</v>
      </c>
      <c r="Q933" s="84">
        <v>1</v>
      </c>
      <c r="R933" s="84">
        <v>1</v>
      </c>
      <c r="S933" s="84"/>
      <c r="T933" s="84">
        <v>1</v>
      </c>
      <c r="U933" s="84">
        <v>1</v>
      </c>
      <c r="V933" s="84">
        <v>1</v>
      </c>
      <c r="W933" s="84">
        <v>1</v>
      </c>
      <c r="X933" s="84">
        <v>1</v>
      </c>
      <c r="Y933" s="84">
        <v>1</v>
      </c>
      <c r="Z933" s="132" t="str">
        <f>VLOOKUP(A933,DB_CAL_Q1_Q4!$A$4:$P$1328,13)</f>
        <v>Electricidad</v>
      </c>
      <c r="AA933" s="133" t="str">
        <f>VLOOKUP(A933,DB_ACS_Q1_Q4!$A$4:$AD$1328,13)</f>
        <v>GLP</v>
      </c>
      <c r="AB933" s="134" t="str">
        <f>VLOOKUP(A933,DB_REF_Q1_Q4!$A$4:$AD$1328,13)</f>
        <v>Ninguno</v>
      </c>
      <c r="AC933" s="16"/>
      <c r="AD933" s="27"/>
      <c r="AE933" s="27"/>
      <c r="AF933" s="27"/>
      <c r="AG933" s="27"/>
      <c r="AH933" s="27"/>
      <c r="AI933" s="55">
        <v>1</v>
      </c>
    </row>
    <row r="934" spans="1:35" ht="12" customHeight="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83">
        <v>1</v>
      </c>
      <c r="N934" s="84">
        <v>1</v>
      </c>
      <c r="O934" s="84">
        <v>1</v>
      </c>
      <c r="P934" s="84">
        <v>1</v>
      </c>
      <c r="Q934" s="84">
        <v>1</v>
      </c>
      <c r="R934" s="84">
        <v>1</v>
      </c>
      <c r="S934" s="84">
        <v>1</v>
      </c>
      <c r="T934" s="84">
        <v>1</v>
      </c>
      <c r="U934" s="84">
        <v>1</v>
      </c>
      <c r="V934" s="84">
        <v>1</v>
      </c>
      <c r="W934" s="84">
        <v>1</v>
      </c>
      <c r="X934" s="84">
        <v>1</v>
      </c>
      <c r="Y934" s="84">
        <v>1</v>
      </c>
      <c r="Z934" s="132" t="str">
        <f>VLOOKUP(A934,DB_CAL_Q1_Q4!$A$4:$P$1328,13)</f>
        <v>Electricidad</v>
      </c>
      <c r="AA934" s="133" t="str">
        <f>VLOOKUP(A934,DB_ACS_Q1_Q4!$A$4:$AD$1328,13)</f>
        <v>GLP</v>
      </c>
      <c r="AB934" s="134" t="str">
        <f>VLOOKUP(A934,DB_REF_Q1_Q4!$A$4:$AD$1328,13)</f>
        <v>Ninguno</v>
      </c>
      <c r="AC934" s="16"/>
      <c r="AD934" s="27"/>
      <c r="AE934" s="27"/>
      <c r="AF934" s="27"/>
      <c r="AG934" s="27"/>
      <c r="AH934" s="27"/>
      <c r="AI934" s="55">
        <v>1</v>
      </c>
    </row>
    <row r="935" spans="1:35" ht="12" customHeight="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83">
        <v>1</v>
      </c>
      <c r="N935" s="84">
        <v>1</v>
      </c>
      <c r="O935" s="84">
        <v>1</v>
      </c>
      <c r="P935" s="84">
        <v>1</v>
      </c>
      <c r="Q935" s="84">
        <v>1</v>
      </c>
      <c r="R935" s="84">
        <v>1</v>
      </c>
      <c r="S935" s="84"/>
      <c r="T935" s="84">
        <v>1</v>
      </c>
      <c r="U935" s="84">
        <v>1</v>
      </c>
      <c r="V935" s="84">
        <v>1</v>
      </c>
      <c r="W935" s="84">
        <v>1</v>
      </c>
      <c r="X935" s="84">
        <v>1</v>
      </c>
      <c r="Y935" s="84">
        <v>1</v>
      </c>
      <c r="Z935" s="132" t="str">
        <f>VLOOKUP(A935,DB_CAL_Q1_Q4!$A$4:$P$1328,13)</f>
        <v>Gas Natural</v>
      </c>
      <c r="AA935" s="133" t="str">
        <f>VLOOKUP(A935,DB_ACS_Q1_Q4!$A$4:$AD$1328,13)</f>
        <v>Gas Natural</v>
      </c>
      <c r="AB935" s="134" t="str">
        <f>VLOOKUP(A935,DB_REF_Q1_Q4!$A$4:$AD$1328,13)</f>
        <v>Ninguno</v>
      </c>
      <c r="AC935" s="16"/>
      <c r="AD935" s="27"/>
      <c r="AE935" s="27"/>
      <c r="AF935" s="27"/>
      <c r="AG935" s="27"/>
      <c r="AH935" s="27">
        <v>1</v>
      </c>
      <c r="AI935" s="55"/>
    </row>
    <row r="936" spans="1:35" ht="12" customHeight="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83">
        <v>1</v>
      </c>
      <c r="N936" s="84">
        <v>1</v>
      </c>
      <c r="O936" s="84">
        <v>1</v>
      </c>
      <c r="P936" s="84">
        <v>1</v>
      </c>
      <c r="Q936" s="84">
        <v>1</v>
      </c>
      <c r="R936" s="84">
        <v>1</v>
      </c>
      <c r="S936" s="84">
        <v>1</v>
      </c>
      <c r="T936" s="84">
        <v>1</v>
      </c>
      <c r="U936" s="84">
        <v>1</v>
      </c>
      <c r="V936" s="84">
        <v>1</v>
      </c>
      <c r="W936" s="84">
        <v>1</v>
      </c>
      <c r="X936" s="84">
        <v>1</v>
      </c>
      <c r="Y936" s="84">
        <v>1</v>
      </c>
      <c r="Z936" s="132" t="str">
        <f>VLOOKUP(A936,DB_CAL_Q1_Q4!$A$4:$P$1328,13)</f>
        <v>GLP</v>
      </c>
      <c r="AA936" s="133" t="str">
        <f>VLOOKUP(A936,DB_ACS_Q1_Q4!$A$4:$AD$1328,13)</f>
        <v>GLP</v>
      </c>
      <c r="AB936" s="134" t="str">
        <f>VLOOKUP(A936,DB_REF_Q1_Q4!$A$4:$AD$1328,13)</f>
        <v>Ninguno</v>
      </c>
      <c r="AC936" s="16"/>
      <c r="AD936" s="27"/>
      <c r="AE936" s="27"/>
      <c r="AF936" s="27"/>
      <c r="AG936" s="27"/>
      <c r="AH936" s="27"/>
      <c r="AI936" s="55">
        <v>1</v>
      </c>
    </row>
    <row r="937" spans="1:35" ht="12" customHeight="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83"/>
      <c r="N937" s="84">
        <v>1</v>
      </c>
      <c r="O937" s="84">
        <v>1</v>
      </c>
      <c r="P937" s="84">
        <v>1</v>
      </c>
      <c r="Q937" s="84"/>
      <c r="R937" s="84"/>
      <c r="S937" s="84">
        <v>1</v>
      </c>
      <c r="T937" s="84"/>
      <c r="U937" s="84"/>
      <c r="V937" s="84">
        <v>1</v>
      </c>
      <c r="W937" s="84">
        <v>1</v>
      </c>
      <c r="X937" s="84">
        <v>1</v>
      </c>
      <c r="Y937" s="84"/>
      <c r="Z937" s="132" t="str">
        <f>VLOOKUP(A937,DB_CAL_Q1_Q4!$A$4:$P$1328,13)</f>
        <v>Gasóleo</v>
      </c>
      <c r="AA937" s="133" t="str">
        <f>VLOOKUP(A937,DB_ACS_Q1_Q4!$A$4:$AD$1328,13)</f>
        <v>Gasóleo</v>
      </c>
      <c r="AB937" s="134" t="str">
        <f>VLOOKUP(A937,DB_REF_Q1_Q4!$A$4:$AD$1328,13)</f>
        <v>Ninguno</v>
      </c>
      <c r="AC937" s="16">
        <v>1</v>
      </c>
      <c r="AD937" s="27"/>
      <c r="AE937" s="27"/>
      <c r="AF937" s="27"/>
      <c r="AG937" s="27"/>
      <c r="AH937" s="27"/>
      <c r="AI937" s="55"/>
    </row>
    <row r="938" spans="1:35" ht="12" customHeight="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83">
        <v>1</v>
      </c>
      <c r="N938" s="84">
        <v>1</v>
      </c>
      <c r="O938" s="84">
        <v>1</v>
      </c>
      <c r="P938" s="84">
        <v>1</v>
      </c>
      <c r="Q938" s="84">
        <v>1</v>
      </c>
      <c r="R938" s="84">
        <v>1</v>
      </c>
      <c r="S938" s="84"/>
      <c r="T938" s="84">
        <v>1</v>
      </c>
      <c r="U938" s="84">
        <v>1</v>
      </c>
      <c r="V938" s="84">
        <v>1</v>
      </c>
      <c r="W938" s="84">
        <v>1</v>
      </c>
      <c r="X938" s="84">
        <v>1</v>
      </c>
      <c r="Y938" s="84"/>
      <c r="Z938" s="132" t="str">
        <f>VLOOKUP(A938,DB_CAL_Q1_Q4!$A$4:$P$1328,13)</f>
        <v>Gas Natural</v>
      </c>
      <c r="AA938" s="133" t="str">
        <f>VLOOKUP(A938,DB_ACS_Q1_Q4!$A$4:$AD$1328,13)</f>
        <v>Gas Natural</v>
      </c>
      <c r="AB938" s="134" t="str">
        <f>VLOOKUP(A938,DB_REF_Q1_Q4!$A$4:$AD$1328,13)</f>
        <v>Ninguno</v>
      </c>
      <c r="AC938" s="16"/>
      <c r="AD938" s="27"/>
      <c r="AE938" s="27"/>
      <c r="AF938" s="27"/>
      <c r="AG938" s="27"/>
      <c r="AH938" s="27">
        <v>1</v>
      </c>
      <c r="AI938" s="55"/>
    </row>
    <row r="939" spans="1:35" ht="12" customHeight="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83">
        <v>1</v>
      </c>
      <c r="N939" s="84">
        <v>1</v>
      </c>
      <c r="O939" s="84">
        <v>1</v>
      </c>
      <c r="P939" s="84">
        <v>1</v>
      </c>
      <c r="Q939" s="84">
        <v>1</v>
      </c>
      <c r="R939" s="84">
        <v>1</v>
      </c>
      <c r="S939" s="84">
        <v>1</v>
      </c>
      <c r="T939" s="84">
        <v>1</v>
      </c>
      <c r="U939" s="84">
        <v>1</v>
      </c>
      <c r="V939" s="84">
        <v>1</v>
      </c>
      <c r="W939" s="84">
        <v>1</v>
      </c>
      <c r="X939" s="84">
        <v>1</v>
      </c>
      <c r="Y939" s="84">
        <v>1</v>
      </c>
      <c r="Z939" s="132" t="str">
        <f>VLOOKUP(A939,DB_CAL_Q1_Q4!$A$4:$P$1328,13)</f>
        <v>Gasóleo</v>
      </c>
      <c r="AA939" s="133" t="str">
        <f>VLOOKUP(A939,DB_ACS_Q1_Q4!$A$4:$AD$1328,13)</f>
        <v>Gasóleo</v>
      </c>
      <c r="AB939" s="134" t="str">
        <f>VLOOKUP(A939,DB_REF_Q1_Q4!$A$4:$AD$1328,13)</f>
        <v>Ninguno</v>
      </c>
      <c r="AC939" s="16">
        <v>1</v>
      </c>
      <c r="AD939" s="27"/>
      <c r="AE939" s="27"/>
      <c r="AF939" s="27"/>
      <c r="AG939" s="27"/>
      <c r="AH939" s="27"/>
      <c r="AI939" s="55"/>
    </row>
    <row r="940" spans="1:35" ht="12" customHeight="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83">
        <v>1</v>
      </c>
      <c r="N940" s="84">
        <v>1</v>
      </c>
      <c r="O940" s="84">
        <v>1</v>
      </c>
      <c r="P940" s="84">
        <v>1</v>
      </c>
      <c r="Q940" s="84">
        <v>1</v>
      </c>
      <c r="R940" s="84">
        <v>1</v>
      </c>
      <c r="S940" s="84">
        <v>1</v>
      </c>
      <c r="T940" s="84">
        <v>1</v>
      </c>
      <c r="U940" s="84">
        <v>1</v>
      </c>
      <c r="V940" s="84">
        <v>1</v>
      </c>
      <c r="W940" s="84">
        <v>1</v>
      </c>
      <c r="X940" s="84">
        <v>1</v>
      </c>
      <c r="Y940" s="84">
        <v>1</v>
      </c>
      <c r="Z940" s="132" t="str">
        <f>VLOOKUP(A940,DB_CAL_Q1_Q4!$A$4:$P$1328,13)</f>
        <v>Gasóleo</v>
      </c>
      <c r="AA940" s="133" t="str">
        <f>VLOOKUP(A940,DB_ACS_Q1_Q4!$A$4:$AD$1328,13)</f>
        <v>Gasóleo</v>
      </c>
      <c r="AB940" s="134" t="str">
        <f>VLOOKUP(A940,DB_REF_Q1_Q4!$A$4:$AD$1328,13)</f>
        <v>Ninguno</v>
      </c>
      <c r="AC940" s="16"/>
      <c r="AD940" s="27"/>
      <c r="AE940" s="27"/>
      <c r="AF940" s="27"/>
      <c r="AG940" s="27"/>
      <c r="AH940" s="27"/>
      <c r="AI940" s="55">
        <v>1</v>
      </c>
    </row>
    <row r="941" spans="1:35" ht="12" customHeight="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83">
        <v>1</v>
      </c>
      <c r="N941" s="84">
        <v>1</v>
      </c>
      <c r="O941" s="84">
        <v>1</v>
      </c>
      <c r="P941" s="84">
        <v>1</v>
      </c>
      <c r="Q941" s="84">
        <v>1</v>
      </c>
      <c r="R941" s="84">
        <v>1</v>
      </c>
      <c r="S941" s="84"/>
      <c r="T941" s="84">
        <v>1</v>
      </c>
      <c r="U941" s="84">
        <v>1</v>
      </c>
      <c r="V941" s="84">
        <v>1</v>
      </c>
      <c r="W941" s="84">
        <v>1</v>
      </c>
      <c r="X941" s="84">
        <v>1</v>
      </c>
      <c r="Y941" s="84">
        <v>1</v>
      </c>
      <c r="Z941" s="132" t="str">
        <f>VLOOKUP(A941,DB_CAL_Q1_Q4!$A$4:$P$1328,13)</f>
        <v>Electricidad</v>
      </c>
      <c r="AA941" s="133" t="str">
        <f>VLOOKUP(A941,DB_ACS_Q1_Q4!$A$4:$AD$1328,13)</f>
        <v>GLP</v>
      </c>
      <c r="AB941" s="134" t="str">
        <f>VLOOKUP(A941,DB_REF_Q1_Q4!$A$4:$AD$1328,13)</f>
        <v>Ninguno</v>
      </c>
      <c r="AC941" s="16"/>
      <c r="AD941" s="27"/>
      <c r="AE941" s="27"/>
      <c r="AF941" s="27"/>
      <c r="AG941" s="27"/>
      <c r="AH941" s="27"/>
      <c r="AI941" s="55">
        <v>1</v>
      </c>
    </row>
    <row r="942" spans="1:35" ht="12" customHeight="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83">
        <v>1</v>
      </c>
      <c r="N942" s="84"/>
      <c r="O942" s="84"/>
      <c r="P942" s="84">
        <v>1</v>
      </c>
      <c r="Q942" s="84">
        <v>1</v>
      </c>
      <c r="R942" s="84"/>
      <c r="S942" s="84">
        <v>1</v>
      </c>
      <c r="T942" s="84"/>
      <c r="U942" s="84"/>
      <c r="V942" s="84">
        <v>1</v>
      </c>
      <c r="W942" s="84">
        <v>1</v>
      </c>
      <c r="X942" s="84">
        <v>1</v>
      </c>
      <c r="Y942" s="84">
        <v>1</v>
      </c>
      <c r="Z942" s="132" t="str">
        <f>VLOOKUP(A942,DB_CAL_Q1_Q4!$A$4:$P$1328,13)</f>
        <v>Gasóleo</v>
      </c>
      <c r="AA942" s="133" t="str">
        <f>VLOOKUP(A942,DB_ACS_Q1_Q4!$A$4:$AD$1328,13)</f>
        <v>Gas Natural</v>
      </c>
      <c r="AB942" s="134" t="str">
        <f>VLOOKUP(A942,DB_REF_Q1_Q4!$A$4:$AD$1328,13)</f>
        <v>Ninguno</v>
      </c>
      <c r="AC942" s="16"/>
      <c r="AD942" s="27"/>
      <c r="AE942" s="27"/>
      <c r="AF942" s="27"/>
      <c r="AG942" s="27"/>
      <c r="AH942" s="27"/>
      <c r="AI942" s="55">
        <v>1</v>
      </c>
    </row>
    <row r="943" spans="1:35" ht="12" customHeight="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83">
        <v>1</v>
      </c>
      <c r="N943" s="84">
        <v>1</v>
      </c>
      <c r="O943" s="84">
        <v>1</v>
      </c>
      <c r="P943" s="84">
        <v>1</v>
      </c>
      <c r="Q943" s="84">
        <v>1</v>
      </c>
      <c r="R943" s="84">
        <v>1</v>
      </c>
      <c r="S943" s="84">
        <v>1</v>
      </c>
      <c r="T943" s="84">
        <v>1</v>
      </c>
      <c r="U943" s="84">
        <v>1</v>
      </c>
      <c r="V943" s="84">
        <v>1</v>
      </c>
      <c r="W943" s="84">
        <v>1</v>
      </c>
      <c r="X943" s="84">
        <v>1</v>
      </c>
      <c r="Y943" s="84">
        <v>1</v>
      </c>
      <c r="Z943" s="132" t="str">
        <f>VLOOKUP(A943,DB_CAL_Q1_Q4!$A$4:$P$1328,13)</f>
        <v>Gasóleo</v>
      </c>
      <c r="AA943" s="133" t="str">
        <f>VLOOKUP(A943,DB_ACS_Q1_Q4!$A$4:$AD$1328,13)</f>
        <v>Gasóleo</v>
      </c>
      <c r="AB943" s="134" t="str">
        <f>VLOOKUP(A943,DB_REF_Q1_Q4!$A$4:$AD$1328,13)</f>
        <v>Ninguno</v>
      </c>
      <c r="AC943" s="16">
        <v>1</v>
      </c>
      <c r="AD943" s="27"/>
      <c r="AE943" s="27"/>
      <c r="AF943" s="27"/>
      <c r="AG943" s="27"/>
      <c r="AH943" s="27"/>
      <c r="AI943" s="55"/>
    </row>
    <row r="944" spans="1:35" ht="12" customHeight="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83">
        <v>1</v>
      </c>
      <c r="N944" s="84">
        <v>1</v>
      </c>
      <c r="O944" s="84">
        <v>1</v>
      </c>
      <c r="P944" s="84">
        <v>1</v>
      </c>
      <c r="Q944" s="84">
        <v>1</v>
      </c>
      <c r="R944" s="84">
        <v>1</v>
      </c>
      <c r="S944" s="84"/>
      <c r="T944" s="84">
        <v>1</v>
      </c>
      <c r="U944" s="84">
        <v>1</v>
      </c>
      <c r="V944" s="84">
        <v>1</v>
      </c>
      <c r="W944" s="84">
        <v>1</v>
      </c>
      <c r="X944" s="84">
        <v>1</v>
      </c>
      <c r="Y944" s="84"/>
      <c r="Z944" s="132" t="str">
        <f>VLOOKUP(A944,DB_CAL_Q1_Q4!$A$4:$P$1328,13)</f>
        <v>Gas Natural</v>
      </c>
      <c r="AA944" s="133" t="str">
        <f>VLOOKUP(A944,DB_ACS_Q1_Q4!$A$4:$AD$1328,13)</f>
        <v>Gas Natural</v>
      </c>
      <c r="AB944" s="134" t="str">
        <f>VLOOKUP(A944,DB_REF_Q1_Q4!$A$4:$AD$1328,13)</f>
        <v>Ninguno</v>
      </c>
      <c r="AC944" s="16"/>
      <c r="AD944" s="27"/>
      <c r="AE944" s="27"/>
      <c r="AF944" s="27"/>
      <c r="AG944" s="27"/>
      <c r="AH944" s="27"/>
      <c r="AI944" s="55">
        <v>1</v>
      </c>
    </row>
    <row r="945" spans="1:35" ht="12" customHeight="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83">
        <v>1</v>
      </c>
      <c r="N945" s="84">
        <v>1</v>
      </c>
      <c r="O945" s="84">
        <v>1</v>
      </c>
      <c r="P945" s="84">
        <v>1</v>
      </c>
      <c r="Q945" s="84">
        <v>1</v>
      </c>
      <c r="R945" s="84">
        <v>1</v>
      </c>
      <c r="S945" s="84"/>
      <c r="T945" s="84">
        <v>1</v>
      </c>
      <c r="U945" s="84">
        <v>1</v>
      </c>
      <c r="V945" s="84">
        <v>1</v>
      </c>
      <c r="W945" s="84">
        <v>1</v>
      </c>
      <c r="X945" s="84">
        <v>1</v>
      </c>
      <c r="Y945" s="84"/>
      <c r="Z945" s="132" t="str">
        <f>VLOOKUP(A945,DB_CAL_Q1_Q4!$A$4:$P$1328,13)</f>
        <v>Gas Natural</v>
      </c>
      <c r="AA945" s="133" t="str">
        <f>VLOOKUP(A945,DB_ACS_Q1_Q4!$A$4:$AD$1328,13)</f>
        <v>Gas Natural</v>
      </c>
      <c r="AB945" s="134" t="str">
        <f>VLOOKUP(A945,DB_REF_Q1_Q4!$A$4:$AD$1328,13)</f>
        <v>Ninguno</v>
      </c>
      <c r="AC945" s="16">
        <v>1</v>
      </c>
      <c r="AD945" s="27"/>
      <c r="AE945" s="27"/>
      <c r="AF945" s="27"/>
      <c r="AG945" s="27"/>
      <c r="AH945" s="27"/>
      <c r="AI945" s="55"/>
    </row>
    <row r="946" spans="1:35" ht="12" customHeight="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83">
        <v>1</v>
      </c>
      <c r="N946" s="84">
        <v>1</v>
      </c>
      <c r="O946" s="84">
        <v>1</v>
      </c>
      <c r="P946" s="84">
        <v>1</v>
      </c>
      <c r="Q946" s="84">
        <v>1</v>
      </c>
      <c r="R946" s="84">
        <v>1</v>
      </c>
      <c r="S946" s="84">
        <v>1</v>
      </c>
      <c r="T946" s="84"/>
      <c r="U946" s="84">
        <v>1</v>
      </c>
      <c r="V946" s="84">
        <v>1</v>
      </c>
      <c r="W946" s="84">
        <v>1</v>
      </c>
      <c r="X946" s="84">
        <v>1</v>
      </c>
      <c r="Y946" s="84">
        <v>1</v>
      </c>
      <c r="Z946" s="132" t="str">
        <f>VLOOKUP(A946,DB_CAL_Q1_Q4!$A$4:$P$1328,13)</f>
        <v>Gas Natural</v>
      </c>
      <c r="AA946" s="133" t="str">
        <f>VLOOKUP(A946,DB_ACS_Q1_Q4!$A$4:$AD$1328,13)</f>
        <v>Gas Natural</v>
      </c>
      <c r="AB946" s="134" t="str">
        <f>VLOOKUP(A946,DB_REF_Q1_Q4!$A$4:$AD$1328,13)</f>
        <v>Ninguno</v>
      </c>
      <c r="AC946" s="16">
        <v>1</v>
      </c>
      <c r="AD946" s="27"/>
      <c r="AE946" s="27"/>
      <c r="AF946" s="27"/>
      <c r="AG946" s="27"/>
      <c r="AH946" s="27"/>
      <c r="AI946" s="55"/>
    </row>
    <row r="947" spans="1:35" ht="12" customHeight="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83">
        <v>1</v>
      </c>
      <c r="N947" s="84">
        <v>1</v>
      </c>
      <c r="O947" s="84">
        <v>1</v>
      </c>
      <c r="P947" s="84">
        <v>1</v>
      </c>
      <c r="Q947" s="84">
        <v>1</v>
      </c>
      <c r="R947" s="84">
        <v>1</v>
      </c>
      <c r="S947" s="84">
        <v>1</v>
      </c>
      <c r="T947" s="84">
        <v>1</v>
      </c>
      <c r="U947" s="84">
        <v>1</v>
      </c>
      <c r="V947" s="84">
        <v>1</v>
      </c>
      <c r="W947" s="84">
        <v>1</v>
      </c>
      <c r="X947" s="84">
        <v>1</v>
      </c>
      <c r="Y947" s="84">
        <v>1</v>
      </c>
      <c r="Z947" s="132" t="str">
        <f>VLOOKUP(A947,DB_CAL_Q1_Q4!$A$4:$P$1328,13)</f>
        <v>Gas Natural</v>
      </c>
      <c r="AA947" s="133" t="str">
        <f>VLOOKUP(A947,DB_ACS_Q1_Q4!$A$4:$AD$1328,13)</f>
        <v>Gas Natural</v>
      </c>
      <c r="AB947" s="134" t="str">
        <f>VLOOKUP(A947,DB_REF_Q1_Q4!$A$4:$AD$1328,13)</f>
        <v>Ninguno</v>
      </c>
      <c r="AC947" s="16">
        <v>1</v>
      </c>
      <c r="AD947" s="27"/>
      <c r="AE947" s="27"/>
      <c r="AF947" s="27"/>
      <c r="AG947" s="27"/>
      <c r="AH947" s="27"/>
      <c r="AI947" s="55"/>
    </row>
    <row r="948" spans="1:35" ht="12" customHeight="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83">
        <v>1</v>
      </c>
      <c r="N948" s="84">
        <v>1</v>
      </c>
      <c r="O948" s="84">
        <v>1</v>
      </c>
      <c r="P948" s="84">
        <v>1</v>
      </c>
      <c r="Q948" s="84">
        <v>1</v>
      </c>
      <c r="R948" s="84">
        <v>1</v>
      </c>
      <c r="S948" s="84"/>
      <c r="T948" s="84">
        <v>1</v>
      </c>
      <c r="U948" s="84">
        <v>1</v>
      </c>
      <c r="V948" s="84">
        <v>1</v>
      </c>
      <c r="W948" s="84">
        <v>1</v>
      </c>
      <c r="X948" s="84">
        <v>1</v>
      </c>
      <c r="Y948" s="84">
        <v>1</v>
      </c>
      <c r="Z948" s="132" t="str">
        <f>VLOOKUP(A948,DB_CAL_Q1_Q4!$A$4:$P$1328,13)</f>
        <v>Gas Natural</v>
      </c>
      <c r="AA948" s="133" t="str">
        <f>VLOOKUP(A948,DB_ACS_Q1_Q4!$A$4:$AD$1328,13)</f>
        <v>Gas Natural</v>
      </c>
      <c r="AB948" s="134" t="str">
        <f>VLOOKUP(A948,DB_REF_Q1_Q4!$A$4:$AD$1328,13)</f>
        <v>Ninguno</v>
      </c>
      <c r="AC948" s="16">
        <v>1</v>
      </c>
      <c r="AD948" s="27"/>
      <c r="AE948" s="27"/>
      <c r="AF948" s="27"/>
      <c r="AG948" s="27"/>
      <c r="AH948" s="27"/>
      <c r="AI948" s="55"/>
    </row>
    <row r="949" spans="1:35" ht="12" customHeight="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83">
        <v>1</v>
      </c>
      <c r="N949" s="84">
        <v>1</v>
      </c>
      <c r="O949" s="84">
        <v>1</v>
      </c>
      <c r="P949" s="84">
        <v>1</v>
      </c>
      <c r="Q949" s="84">
        <v>1</v>
      </c>
      <c r="R949" s="84">
        <v>1</v>
      </c>
      <c r="S949" s="84"/>
      <c r="T949" s="84">
        <v>1</v>
      </c>
      <c r="U949" s="84">
        <v>1</v>
      </c>
      <c r="V949" s="84">
        <v>1</v>
      </c>
      <c r="W949" s="84">
        <v>1</v>
      </c>
      <c r="X949" s="84">
        <v>1</v>
      </c>
      <c r="Y949" s="84">
        <v>1</v>
      </c>
      <c r="Z949" s="132" t="str">
        <f>VLOOKUP(A949,DB_CAL_Q1_Q4!$A$4:$P$1328,13)</f>
        <v>Gas Natural</v>
      </c>
      <c r="AA949" s="133" t="str">
        <f>VLOOKUP(A949,DB_ACS_Q1_Q4!$A$4:$AD$1328,13)</f>
        <v>Gas Natural</v>
      </c>
      <c r="AB949" s="134" t="str">
        <f>VLOOKUP(A949,DB_REF_Q1_Q4!$A$4:$AD$1328,13)</f>
        <v>Ninguno</v>
      </c>
      <c r="AC949" s="16">
        <v>1</v>
      </c>
      <c r="AD949" s="27"/>
      <c r="AE949" s="27"/>
      <c r="AF949" s="27"/>
      <c r="AG949" s="27"/>
      <c r="AH949" s="27"/>
      <c r="AI949" s="55"/>
    </row>
    <row r="950" spans="1:35" ht="12" customHeight="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83">
        <v>1</v>
      </c>
      <c r="N950" s="84">
        <v>1</v>
      </c>
      <c r="O950" s="84">
        <v>1</v>
      </c>
      <c r="P950" s="84">
        <v>1</v>
      </c>
      <c r="Q950" s="84">
        <v>1</v>
      </c>
      <c r="R950" s="84">
        <v>1</v>
      </c>
      <c r="S950" s="84">
        <v>1</v>
      </c>
      <c r="T950" s="84">
        <v>1</v>
      </c>
      <c r="U950" s="84">
        <v>1</v>
      </c>
      <c r="V950" s="84">
        <v>1</v>
      </c>
      <c r="W950" s="84">
        <v>1</v>
      </c>
      <c r="X950" s="84">
        <v>1</v>
      </c>
      <c r="Y950" s="84">
        <v>1</v>
      </c>
      <c r="Z950" s="132" t="str">
        <f>VLOOKUP(A950,DB_CAL_Q1_Q4!$A$4:$P$1328,13)</f>
        <v>Gas Natural</v>
      </c>
      <c r="AA950" s="133" t="str">
        <f>VLOOKUP(A950,DB_ACS_Q1_Q4!$A$4:$AD$1328,13)</f>
        <v>Gas Natural</v>
      </c>
      <c r="AB950" s="134" t="str">
        <f>VLOOKUP(A950,DB_REF_Q1_Q4!$A$4:$AD$1328,13)</f>
        <v>Ninguno</v>
      </c>
      <c r="AC950" s="16"/>
      <c r="AD950" s="27"/>
      <c r="AE950" s="27"/>
      <c r="AF950" s="27"/>
      <c r="AG950" s="27"/>
      <c r="AH950" s="27">
        <v>1</v>
      </c>
      <c r="AI950" s="55"/>
    </row>
    <row r="951" spans="1:35" ht="12" customHeight="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83">
        <v>1</v>
      </c>
      <c r="N951" s="84">
        <v>1</v>
      </c>
      <c r="O951" s="84">
        <v>1</v>
      </c>
      <c r="P951" s="84">
        <v>1</v>
      </c>
      <c r="Q951" s="84">
        <v>1</v>
      </c>
      <c r="R951" s="84">
        <v>1</v>
      </c>
      <c r="S951" s="84">
        <v>1</v>
      </c>
      <c r="T951" s="84">
        <v>1</v>
      </c>
      <c r="U951" s="84"/>
      <c r="V951" s="84">
        <v>1</v>
      </c>
      <c r="W951" s="84">
        <v>1</v>
      </c>
      <c r="X951" s="84">
        <v>1</v>
      </c>
      <c r="Y951" s="84">
        <v>1</v>
      </c>
      <c r="Z951" s="132" t="str">
        <f>VLOOKUP(A951,DB_CAL_Q1_Q4!$A$4:$P$1328,13)</f>
        <v>Gas Natural</v>
      </c>
      <c r="AA951" s="133" t="str">
        <f>VLOOKUP(A951,DB_ACS_Q1_Q4!$A$4:$AD$1328,13)</f>
        <v>Gas Natural</v>
      </c>
      <c r="AB951" s="134" t="str">
        <f>VLOOKUP(A951,DB_REF_Q1_Q4!$A$4:$AD$1328,13)</f>
        <v>Ninguno</v>
      </c>
      <c r="AC951" s="16"/>
      <c r="AD951" s="27"/>
      <c r="AE951" s="27"/>
      <c r="AF951" s="27"/>
      <c r="AG951" s="27"/>
      <c r="AH951" s="27">
        <v>1</v>
      </c>
      <c r="AI951" s="55"/>
    </row>
    <row r="952" spans="1:35" ht="12" customHeight="1">
      <c r="A952" s="10">
        <v>948</v>
      </c>
      <c r="B952" s="98" t="s">
        <v>276</v>
      </c>
      <c r="C952" s="98" t="s">
        <v>89</v>
      </c>
      <c r="D952" s="11" t="s">
        <v>25</v>
      </c>
      <c r="E952" s="11" t="s">
        <v>303</v>
      </c>
      <c r="F952" s="12" t="s">
        <v>50</v>
      </c>
      <c r="G952" s="12" t="s">
        <v>510</v>
      </c>
      <c r="H952" s="12" t="s">
        <v>308</v>
      </c>
      <c r="I952" s="103" t="s">
        <v>505</v>
      </c>
      <c r="J952" s="12" t="str">
        <f t="shared" ref="J952:J957" si="33">"≥17h"</f>
        <v>≥17h</v>
      </c>
      <c r="K952" s="12" t="s">
        <v>47</v>
      </c>
      <c r="L952" s="69" t="s">
        <v>520</v>
      </c>
      <c r="M952" s="83">
        <v>1</v>
      </c>
      <c r="N952" s="84">
        <v>1</v>
      </c>
      <c r="O952" s="84">
        <v>1</v>
      </c>
      <c r="P952" s="84">
        <v>1</v>
      </c>
      <c r="Q952" s="84">
        <v>1</v>
      </c>
      <c r="R952" s="84">
        <v>1</v>
      </c>
      <c r="S952" s="84"/>
      <c r="T952" s="84">
        <v>1</v>
      </c>
      <c r="U952" s="84">
        <v>1</v>
      </c>
      <c r="V952" s="84">
        <v>1</v>
      </c>
      <c r="W952" s="84">
        <v>1</v>
      </c>
      <c r="X952" s="84">
        <v>1</v>
      </c>
      <c r="Y952" s="84">
        <v>1</v>
      </c>
      <c r="Z952" s="132" t="str">
        <f>VLOOKUP(A952,DB_CAL_Q1_Q4!$A$4:$P$1328,13)</f>
        <v>Biomasa</v>
      </c>
      <c r="AA952" s="133" t="str">
        <f>VLOOKUP(A952,DB_ACS_Q1_Q4!$A$4:$AD$1328,13)</f>
        <v>Gasóleo</v>
      </c>
      <c r="AB952" s="134" t="str">
        <f>VLOOKUP(A952,DB_REF_Q1_Q4!$A$4:$AD$1328,13)</f>
        <v>Ninguno</v>
      </c>
      <c r="AC952" s="16">
        <v>1</v>
      </c>
      <c r="AD952" s="27"/>
      <c r="AE952" s="27"/>
      <c r="AF952" s="27"/>
      <c r="AG952" s="27"/>
      <c r="AH952" s="27"/>
      <c r="AI952" s="55"/>
    </row>
    <row r="953" spans="1:35" ht="12" customHeight="1">
      <c r="A953" s="10">
        <v>949</v>
      </c>
      <c r="B953" s="98" t="s">
        <v>93</v>
      </c>
      <c r="C953" s="98" t="s">
        <v>89</v>
      </c>
      <c r="D953" s="11" t="s">
        <v>52</v>
      </c>
      <c r="E953" s="11" t="s">
        <v>304</v>
      </c>
      <c r="F953" s="12" t="s">
        <v>49</v>
      </c>
      <c r="G953" s="12" t="s">
        <v>310</v>
      </c>
      <c r="H953" s="12" t="s">
        <v>306</v>
      </c>
      <c r="I953" s="11" t="s">
        <v>504</v>
      </c>
      <c r="J953" s="12" t="str">
        <f t="shared" si="33"/>
        <v>≥17h</v>
      </c>
      <c r="K953" s="12" t="s">
        <v>47</v>
      </c>
      <c r="L953" s="69" t="s">
        <v>520</v>
      </c>
      <c r="M953" s="83">
        <v>1</v>
      </c>
      <c r="N953" s="84">
        <v>1</v>
      </c>
      <c r="O953" s="84">
        <v>1</v>
      </c>
      <c r="P953" s="84">
        <v>1</v>
      </c>
      <c r="Q953" s="84">
        <v>1</v>
      </c>
      <c r="R953" s="84">
        <v>1</v>
      </c>
      <c r="S953" s="84">
        <v>1</v>
      </c>
      <c r="T953" s="84">
        <v>1</v>
      </c>
      <c r="U953" s="84">
        <v>1</v>
      </c>
      <c r="V953" s="84">
        <v>1</v>
      </c>
      <c r="W953" s="84">
        <v>1</v>
      </c>
      <c r="X953" s="84">
        <v>1</v>
      </c>
      <c r="Y953" s="84"/>
      <c r="Z953" s="132" t="str">
        <f>VLOOKUP(A953,DB_CAL_Q1_Q4!$A$4:$P$1328,13)</f>
        <v>Electricidad</v>
      </c>
      <c r="AA953" s="133" t="str">
        <f>VLOOKUP(A953,DB_ACS_Q1_Q4!$A$4:$AD$1328,13)</f>
        <v>Electricidad</v>
      </c>
      <c r="AB953" s="134" t="str">
        <f>VLOOKUP(A953,DB_REF_Q1_Q4!$A$4:$AD$1328,13)</f>
        <v>Ninguno</v>
      </c>
      <c r="AC953" s="16"/>
      <c r="AD953" s="27"/>
      <c r="AE953" s="27"/>
      <c r="AF953" s="27"/>
      <c r="AG953" s="27"/>
      <c r="AH953" s="27"/>
      <c r="AI953" s="55">
        <v>1</v>
      </c>
    </row>
    <row r="954" spans="1:35" ht="12" customHeight="1">
      <c r="A954" s="10">
        <v>950</v>
      </c>
      <c r="B954" s="98" t="s">
        <v>172</v>
      </c>
      <c r="C954" s="98" t="s">
        <v>168</v>
      </c>
      <c r="D954" s="11" t="s">
        <v>51</v>
      </c>
      <c r="E954" s="11" t="s">
        <v>304</v>
      </c>
      <c r="F954" s="12" t="s">
        <v>48</v>
      </c>
      <c r="G954" s="12" t="s">
        <v>310</v>
      </c>
      <c r="H954" s="12" t="s">
        <v>306</v>
      </c>
      <c r="I954" s="11" t="s">
        <v>504</v>
      </c>
      <c r="J954" s="12" t="str">
        <f t="shared" si="33"/>
        <v>≥17h</v>
      </c>
      <c r="K954" s="12" t="s">
        <v>512</v>
      </c>
      <c r="L954" s="69" t="s">
        <v>520</v>
      </c>
      <c r="M954" s="83">
        <v>1</v>
      </c>
      <c r="N954" s="84">
        <v>1</v>
      </c>
      <c r="O954" s="84">
        <v>1</v>
      </c>
      <c r="P954" s="84">
        <v>1</v>
      </c>
      <c r="Q954" s="84">
        <v>1</v>
      </c>
      <c r="R954" s="84">
        <v>1</v>
      </c>
      <c r="S954" s="84">
        <v>1</v>
      </c>
      <c r="T954" s="84">
        <v>1</v>
      </c>
      <c r="U954" s="84">
        <v>1</v>
      </c>
      <c r="V954" s="84">
        <v>1</v>
      </c>
      <c r="W954" s="84">
        <v>1</v>
      </c>
      <c r="X954" s="84">
        <v>1</v>
      </c>
      <c r="Y954" s="84">
        <v>1</v>
      </c>
      <c r="Z954" s="132" t="str">
        <f>VLOOKUP(A954,DB_CAL_Q1_Q4!$A$4:$P$1328,13)</f>
        <v>Gas Natural</v>
      </c>
      <c r="AA954" s="133" t="str">
        <f>VLOOKUP(A954,DB_ACS_Q1_Q4!$A$4:$AD$1328,13)</f>
        <v>Gas Natural</v>
      </c>
      <c r="AB954" s="134" t="str">
        <f>VLOOKUP(A954,DB_REF_Q1_Q4!$A$4:$AD$1328,13)</f>
        <v>Ninguno</v>
      </c>
      <c r="AC954" s="16"/>
      <c r="AD954" s="27"/>
      <c r="AE954" s="27"/>
      <c r="AF954" s="27"/>
      <c r="AG954" s="27"/>
      <c r="AH954" s="27"/>
      <c r="AI954" s="55">
        <v>1</v>
      </c>
    </row>
    <row r="955" spans="1:35" ht="12" customHeight="1">
      <c r="A955" s="10">
        <v>951</v>
      </c>
      <c r="B955" s="98" t="s">
        <v>172</v>
      </c>
      <c r="C955" s="98" t="s">
        <v>168</v>
      </c>
      <c r="D955" s="11" t="s">
        <v>51</v>
      </c>
      <c r="E955" s="11" t="s">
        <v>304</v>
      </c>
      <c r="F955" s="12" t="s">
        <v>50</v>
      </c>
      <c r="G955" s="12" t="s">
        <v>310</v>
      </c>
      <c r="H955" s="12" t="s">
        <v>306</v>
      </c>
      <c r="I955" s="11" t="s">
        <v>504</v>
      </c>
      <c r="J955" s="12" t="str">
        <f t="shared" si="33"/>
        <v>≥17h</v>
      </c>
      <c r="K955" s="12" t="s">
        <v>512</v>
      </c>
      <c r="L955" s="69" t="s">
        <v>520</v>
      </c>
      <c r="M955" s="83">
        <v>1</v>
      </c>
      <c r="N955" s="84">
        <v>1</v>
      </c>
      <c r="O955" s="84">
        <v>1</v>
      </c>
      <c r="P955" s="84">
        <v>1</v>
      </c>
      <c r="Q955" s="84">
        <v>1</v>
      </c>
      <c r="R955" s="84">
        <v>1</v>
      </c>
      <c r="S955" s="84">
        <v>1</v>
      </c>
      <c r="T955" s="84">
        <v>1</v>
      </c>
      <c r="U955" s="84">
        <v>1</v>
      </c>
      <c r="V955" s="84">
        <v>1</v>
      </c>
      <c r="W955" s="84">
        <v>1</v>
      </c>
      <c r="X955" s="84">
        <v>1</v>
      </c>
      <c r="Y955" s="84">
        <v>1</v>
      </c>
      <c r="Z955" s="132" t="str">
        <f>VLOOKUP(A955,DB_CAL_Q1_Q4!$A$4:$P$1328,13)</f>
        <v>Gas Natural</v>
      </c>
      <c r="AA955" s="133" t="str">
        <f>VLOOKUP(A955,DB_ACS_Q1_Q4!$A$4:$AD$1328,13)</f>
        <v>Gas Natural</v>
      </c>
      <c r="AB955" s="134" t="str">
        <f>VLOOKUP(A955,DB_REF_Q1_Q4!$A$4:$AD$1328,13)</f>
        <v>Ninguno</v>
      </c>
      <c r="AC955" s="16"/>
      <c r="AD955" s="27"/>
      <c r="AE955" s="27"/>
      <c r="AF955" s="27"/>
      <c r="AG955" s="27"/>
      <c r="AH955" s="27">
        <v>1</v>
      </c>
      <c r="AI955" s="55"/>
    </row>
    <row r="956" spans="1:35" ht="12" customHeight="1">
      <c r="A956" s="10">
        <v>952</v>
      </c>
      <c r="B956" s="98" t="s">
        <v>172</v>
      </c>
      <c r="C956" s="98" t="s">
        <v>168</v>
      </c>
      <c r="D956" s="11" t="s">
        <v>52</v>
      </c>
      <c r="E956" s="11" t="s">
        <v>304</v>
      </c>
      <c r="F956" s="12" t="s">
        <v>50</v>
      </c>
      <c r="G956" s="12" t="s">
        <v>310</v>
      </c>
      <c r="H956" s="12" t="s">
        <v>306</v>
      </c>
      <c r="I956" s="12" t="s">
        <v>505</v>
      </c>
      <c r="J956" s="12" t="str">
        <f t="shared" si="33"/>
        <v>≥17h</v>
      </c>
      <c r="K956" s="12" t="s">
        <v>512</v>
      </c>
      <c r="L956" s="69" t="s">
        <v>520</v>
      </c>
      <c r="M956" s="83">
        <v>1</v>
      </c>
      <c r="N956" s="84">
        <v>1</v>
      </c>
      <c r="O956" s="84">
        <v>1</v>
      </c>
      <c r="P956" s="84">
        <v>1</v>
      </c>
      <c r="Q956" s="84">
        <v>1</v>
      </c>
      <c r="R956" s="84">
        <v>1</v>
      </c>
      <c r="S956" s="84"/>
      <c r="T956" s="84">
        <v>1</v>
      </c>
      <c r="U956" s="84">
        <v>1</v>
      </c>
      <c r="V956" s="84">
        <v>1</v>
      </c>
      <c r="W956" s="84">
        <v>1</v>
      </c>
      <c r="X956" s="84">
        <v>1</v>
      </c>
      <c r="Y956" s="84">
        <v>1</v>
      </c>
      <c r="Z956" s="132" t="str">
        <f>VLOOKUP(A956,DB_CAL_Q1_Q4!$A$4:$P$1328,13)</f>
        <v>Electricidad</v>
      </c>
      <c r="AA956" s="133" t="str">
        <f>VLOOKUP(A956,DB_ACS_Q1_Q4!$A$4:$AD$1328,13)</f>
        <v>Electricidad</v>
      </c>
      <c r="AB956" s="134" t="str">
        <f>VLOOKUP(A956,DB_REF_Q1_Q4!$A$4:$AD$1328,13)</f>
        <v>Ninguno</v>
      </c>
      <c r="AC956" s="16">
        <v>1</v>
      </c>
      <c r="AD956" s="27"/>
      <c r="AE956" s="27"/>
      <c r="AF956" s="27"/>
      <c r="AG956" s="27"/>
      <c r="AH956" s="27"/>
      <c r="AI956" s="55"/>
    </row>
    <row r="957" spans="1:35" ht="12" customHeight="1">
      <c r="A957" s="10">
        <v>953</v>
      </c>
      <c r="B957" s="98" t="s">
        <v>276</v>
      </c>
      <c r="C957" s="98" t="s">
        <v>89</v>
      </c>
      <c r="D957" s="11" t="s">
        <v>52</v>
      </c>
      <c r="E957" s="11" t="s">
        <v>304</v>
      </c>
      <c r="F957" s="12" t="s">
        <v>49</v>
      </c>
      <c r="G957" s="12" t="s">
        <v>310</v>
      </c>
      <c r="H957" s="12" t="s">
        <v>306</v>
      </c>
      <c r="I957" s="11" t="s">
        <v>504</v>
      </c>
      <c r="J957" s="12" t="str">
        <f t="shared" si="33"/>
        <v>≥17h</v>
      </c>
      <c r="K957" s="12" t="s">
        <v>512</v>
      </c>
      <c r="L957" s="69" t="s">
        <v>520</v>
      </c>
      <c r="M957" s="83">
        <v>1</v>
      </c>
      <c r="N957" s="84">
        <v>1</v>
      </c>
      <c r="O957" s="84">
        <v>1</v>
      </c>
      <c r="P957" s="84">
        <v>1</v>
      </c>
      <c r="Q957" s="84">
        <v>1</v>
      </c>
      <c r="R957" s="84">
        <v>1</v>
      </c>
      <c r="S957" s="84"/>
      <c r="T957" s="84">
        <v>1</v>
      </c>
      <c r="U957" s="84">
        <v>1</v>
      </c>
      <c r="V957" s="84">
        <v>1</v>
      </c>
      <c r="W957" s="84">
        <v>1</v>
      </c>
      <c r="X957" s="84">
        <v>1</v>
      </c>
      <c r="Y957" s="84"/>
      <c r="Z957" s="132" t="str">
        <f>VLOOKUP(A957,DB_CAL_Q1_Q4!$A$4:$P$1328,13)</f>
        <v>Gas Natural</v>
      </c>
      <c r="AA957" s="133" t="str">
        <f>VLOOKUP(A957,DB_ACS_Q1_Q4!$A$4:$AD$1328,13)</f>
        <v>Gas Natural</v>
      </c>
      <c r="AB957" s="134" t="str">
        <f>VLOOKUP(A957,DB_REF_Q1_Q4!$A$4:$AD$1328,13)</f>
        <v>Ninguno</v>
      </c>
      <c r="AC957" s="16"/>
      <c r="AD957" s="27"/>
      <c r="AE957" s="27"/>
      <c r="AF957" s="27"/>
      <c r="AG957" s="27"/>
      <c r="AH957" s="27">
        <v>1</v>
      </c>
      <c r="AI957" s="55"/>
    </row>
    <row r="958" spans="1:35" ht="12" customHeight="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83">
        <v>1</v>
      </c>
      <c r="N958" s="84">
        <v>1</v>
      </c>
      <c r="O958" s="84">
        <v>1</v>
      </c>
      <c r="P958" s="84">
        <v>1</v>
      </c>
      <c r="Q958" s="84">
        <v>1</v>
      </c>
      <c r="R958" s="84">
        <v>1</v>
      </c>
      <c r="S958" s="84">
        <v>1</v>
      </c>
      <c r="T958" s="84">
        <v>1</v>
      </c>
      <c r="U958" s="84">
        <v>1</v>
      </c>
      <c r="V958" s="84">
        <v>1</v>
      </c>
      <c r="W958" s="84">
        <v>1</v>
      </c>
      <c r="X958" s="84">
        <v>1</v>
      </c>
      <c r="Y958" s="84">
        <v>1</v>
      </c>
      <c r="Z958" s="132" t="str">
        <f>VLOOKUP(A958,DB_CAL_Q1_Q4!$A$4:$P$1328,13)</f>
        <v>Gas Natural</v>
      </c>
      <c r="AA958" s="133" t="str">
        <f>VLOOKUP(A958,DB_ACS_Q1_Q4!$A$4:$AD$1328,13)</f>
        <v>Gas Natural</v>
      </c>
      <c r="AB958" s="134" t="str">
        <f>VLOOKUP(A958,DB_REF_Q1_Q4!$A$4:$AD$1328,13)</f>
        <v>Ninguno</v>
      </c>
      <c r="AC958" s="16"/>
      <c r="AD958" s="27"/>
      <c r="AE958" s="27"/>
      <c r="AF958" s="27"/>
      <c r="AG958" s="27"/>
      <c r="AH958" s="27"/>
      <c r="AI958" s="55">
        <v>1</v>
      </c>
    </row>
    <row r="959" spans="1:35" ht="12" customHeight="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83">
        <v>1</v>
      </c>
      <c r="N959" s="84"/>
      <c r="O959" s="84">
        <v>1</v>
      </c>
      <c r="P959" s="84">
        <v>1</v>
      </c>
      <c r="Q959" s="84">
        <v>1</v>
      </c>
      <c r="R959" s="84">
        <v>1</v>
      </c>
      <c r="S959" s="84"/>
      <c r="T959" s="84">
        <v>1</v>
      </c>
      <c r="U959" s="84">
        <v>1</v>
      </c>
      <c r="V959" s="84"/>
      <c r="W959" s="84">
        <v>1</v>
      </c>
      <c r="X959" s="84">
        <v>1</v>
      </c>
      <c r="Y959" s="84"/>
      <c r="Z959" s="132" t="str">
        <f>VLOOKUP(A959,DB_CAL_Q1_Q4!$A$4:$P$1328,13)</f>
        <v>Gas Natural</v>
      </c>
      <c r="AA959" s="133" t="str">
        <f>VLOOKUP(A959,DB_ACS_Q1_Q4!$A$4:$AD$1328,13)</f>
        <v>Gas Natural</v>
      </c>
      <c r="AB959" s="134" t="str">
        <f>VLOOKUP(A959,DB_REF_Q1_Q4!$A$4:$AD$1328,13)</f>
        <v>Ninguno</v>
      </c>
      <c r="AC959" s="16"/>
      <c r="AD959" s="27"/>
      <c r="AE959" s="27"/>
      <c r="AF959" s="27"/>
      <c r="AG959" s="27"/>
      <c r="AH959" s="27"/>
      <c r="AI959" s="55">
        <v>1</v>
      </c>
    </row>
    <row r="960" spans="1:35" ht="12" customHeight="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83">
        <v>1</v>
      </c>
      <c r="N960" s="84">
        <v>1</v>
      </c>
      <c r="O960" s="84">
        <v>1</v>
      </c>
      <c r="P960" s="84">
        <v>1</v>
      </c>
      <c r="Q960" s="84">
        <v>1</v>
      </c>
      <c r="R960" s="84">
        <v>1</v>
      </c>
      <c r="S960" s="84">
        <v>1</v>
      </c>
      <c r="T960" s="84">
        <v>1</v>
      </c>
      <c r="U960" s="84">
        <v>1</v>
      </c>
      <c r="V960" s="84">
        <v>1</v>
      </c>
      <c r="W960" s="84">
        <v>1</v>
      </c>
      <c r="X960" s="84">
        <v>1</v>
      </c>
      <c r="Y960" s="84">
        <v>1</v>
      </c>
      <c r="Z960" s="132" t="str">
        <f>VLOOKUP(A960,DB_CAL_Q1_Q4!$A$4:$P$1328,13)</f>
        <v>Gas Natural</v>
      </c>
      <c r="AA960" s="133" t="str">
        <f>VLOOKUP(A960,DB_ACS_Q1_Q4!$A$4:$AD$1328,13)</f>
        <v>Gas Natural</v>
      </c>
      <c r="AB960" s="134" t="str">
        <f>VLOOKUP(A960,DB_REF_Q1_Q4!$A$4:$AD$1328,13)</f>
        <v>Ninguno</v>
      </c>
      <c r="AC960" s="16"/>
      <c r="AD960" s="27"/>
      <c r="AE960" s="27"/>
      <c r="AF960" s="27"/>
      <c r="AG960" s="27"/>
      <c r="AH960" s="27">
        <v>1</v>
      </c>
      <c r="AI960" s="55"/>
    </row>
    <row r="961" spans="1:35" ht="12" customHeight="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83">
        <v>1</v>
      </c>
      <c r="N961" s="84">
        <v>1</v>
      </c>
      <c r="O961" s="84">
        <v>1</v>
      </c>
      <c r="P961" s="84">
        <v>1</v>
      </c>
      <c r="Q961" s="84">
        <v>1</v>
      </c>
      <c r="R961" s="84">
        <v>1</v>
      </c>
      <c r="S961" s="84">
        <v>1</v>
      </c>
      <c r="T961" s="84">
        <v>1</v>
      </c>
      <c r="U961" s="84">
        <v>1</v>
      </c>
      <c r="V961" s="84">
        <v>1</v>
      </c>
      <c r="W961" s="84">
        <v>1</v>
      </c>
      <c r="X961" s="84">
        <v>1</v>
      </c>
      <c r="Y961" s="84">
        <v>1</v>
      </c>
      <c r="Z961" s="132" t="str">
        <f>VLOOKUP(A961,DB_CAL_Q1_Q4!$A$4:$P$1328,13)</f>
        <v>Electricidad</v>
      </c>
      <c r="AA961" s="133" t="str">
        <f>VLOOKUP(A961,DB_ACS_Q1_Q4!$A$4:$AD$1328,13)</f>
        <v>Electricidad</v>
      </c>
      <c r="AB961" s="134" t="str">
        <f>VLOOKUP(A961,DB_REF_Q1_Q4!$A$4:$AD$1328,13)</f>
        <v>Ninguno</v>
      </c>
      <c r="AC961" s="16"/>
      <c r="AD961" s="27"/>
      <c r="AE961" s="27"/>
      <c r="AF961" s="27"/>
      <c r="AG961" s="27"/>
      <c r="AH961" s="27"/>
      <c r="AI961" s="55">
        <v>1</v>
      </c>
    </row>
    <row r="962" spans="1:35" ht="12" customHeight="1">
      <c r="A962" s="10">
        <v>958</v>
      </c>
      <c r="B962" s="98" t="s">
        <v>272</v>
      </c>
      <c r="C962" s="98" t="s">
        <v>89</v>
      </c>
      <c r="D962" s="11" t="s">
        <v>52</v>
      </c>
      <c r="E962" s="11" t="s">
        <v>303</v>
      </c>
      <c r="F962" s="12" t="s">
        <v>49</v>
      </c>
      <c r="G962" s="12" t="s">
        <v>310</v>
      </c>
      <c r="H962" s="12" t="s">
        <v>306</v>
      </c>
      <c r="I962" s="11" t="s">
        <v>504</v>
      </c>
      <c r="J962" s="12" t="str">
        <f t="shared" ref="J962:J972" si="34">"≥17h"</f>
        <v>≥17h</v>
      </c>
      <c r="K962" s="12" t="s">
        <v>513</v>
      </c>
      <c r="L962" s="69" t="s">
        <v>520</v>
      </c>
      <c r="M962" s="83">
        <v>1</v>
      </c>
      <c r="N962" s="84">
        <v>1</v>
      </c>
      <c r="O962" s="84">
        <v>1</v>
      </c>
      <c r="P962" s="84">
        <v>1</v>
      </c>
      <c r="Q962" s="84">
        <v>1</v>
      </c>
      <c r="R962" s="84">
        <v>1</v>
      </c>
      <c r="S962" s="84">
        <v>1</v>
      </c>
      <c r="T962" s="84">
        <v>1</v>
      </c>
      <c r="U962" s="84">
        <v>1</v>
      </c>
      <c r="V962" s="84">
        <v>1</v>
      </c>
      <c r="W962" s="84">
        <v>1</v>
      </c>
      <c r="X962" s="84">
        <v>1</v>
      </c>
      <c r="Y962" s="84"/>
      <c r="Z962" s="132" t="str">
        <f>VLOOKUP(A962,DB_CAL_Q1_Q4!$A$4:$P$1328,13)</f>
        <v>Gas Natural</v>
      </c>
      <c r="AA962" s="133" t="str">
        <f>VLOOKUP(A962,DB_ACS_Q1_Q4!$A$4:$AD$1328,13)</f>
        <v>Gas Natural</v>
      </c>
      <c r="AB962" s="134" t="str">
        <f>VLOOKUP(A962,DB_REF_Q1_Q4!$A$4:$AD$1328,13)</f>
        <v>Ninguno</v>
      </c>
      <c r="AC962" s="16"/>
      <c r="AD962" s="27"/>
      <c r="AE962" s="27"/>
      <c r="AF962" s="27"/>
      <c r="AG962" s="27"/>
      <c r="AH962" s="27"/>
      <c r="AI962" s="55">
        <v>1</v>
      </c>
    </row>
    <row r="963" spans="1:35" ht="12" customHeight="1">
      <c r="A963" s="10">
        <v>959</v>
      </c>
      <c r="B963" s="98" t="s">
        <v>172</v>
      </c>
      <c r="C963" s="98" t="s">
        <v>168</v>
      </c>
      <c r="D963" s="11" t="s">
        <v>51</v>
      </c>
      <c r="E963" s="11" t="s">
        <v>304</v>
      </c>
      <c r="F963" s="12" t="s">
        <v>50</v>
      </c>
      <c r="G963" s="12" t="s">
        <v>310</v>
      </c>
      <c r="H963" s="12" t="s">
        <v>306</v>
      </c>
      <c r="I963" s="103" t="s">
        <v>504</v>
      </c>
      <c r="J963" s="12" t="str">
        <f t="shared" si="34"/>
        <v>≥17h</v>
      </c>
      <c r="K963" s="12" t="s">
        <v>47</v>
      </c>
      <c r="L963" s="69" t="s">
        <v>520</v>
      </c>
      <c r="M963" s="83">
        <v>1</v>
      </c>
      <c r="N963" s="84">
        <v>1</v>
      </c>
      <c r="O963" s="84">
        <v>1</v>
      </c>
      <c r="P963" s="84">
        <v>1</v>
      </c>
      <c r="Q963" s="84">
        <v>1</v>
      </c>
      <c r="R963" s="84">
        <v>1</v>
      </c>
      <c r="S963" s="84">
        <v>1</v>
      </c>
      <c r="T963" s="84">
        <v>1</v>
      </c>
      <c r="U963" s="84">
        <v>1</v>
      </c>
      <c r="V963" s="84">
        <v>1</v>
      </c>
      <c r="W963" s="84">
        <v>1</v>
      </c>
      <c r="X963" s="84">
        <v>1</v>
      </c>
      <c r="Y963" s="84"/>
      <c r="Z963" s="132" t="str">
        <f>VLOOKUP(A963,DB_CAL_Q1_Q4!$A$4:$P$1328,13)</f>
        <v>Gas Natural</v>
      </c>
      <c r="AA963" s="133" t="str">
        <f>VLOOKUP(A963,DB_ACS_Q1_Q4!$A$4:$AD$1328,13)</f>
        <v>Gas Natural</v>
      </c>
      <c r="AB963" s="134" t="str">
        <f>VLOOKUP(A963,DB_REF_Q1_Q4!$A$4:$AD$1328,13)</f>
        <v>Ninguno</v>
      </c>
      <c r="AC963" s="16"/>
      <c r="AD963" s="27"/>
      <c r="AE963" s="27"/>
      <c r="AF963" s="27"/>
      <c r="AG963" s="27"/>
      <c r="AH963" s="27"/>
      <c r="AI963" s="55">
        <v>1</v>
      </c>
    </row>
    <row r="964" spans="1:35" ht="12" customHeight="1">
      <c r="A964" s="10">
        <v>960</v>
      </c>
      <c r="B964" s="98" t="s">
        <v>93</v>
      </c>
      <c r="C964" s="98" t="s">
        <v>89</v>
      </c>
      <c r="D964" s="11" t="s">
        <v>52</v>
      </c>
      <c r="E964" s="11" t="s">
        <v>304</v>
      </c>
      <c r="F964" s="12" t="s">
        <v>49</v>
      </c>
      <c r="G964" s="12" t="s">
        <v>310</v>
      </c>
      <c r="H964" s="12" t="s">
        <v>306</v>
      </c>
      <c r="I964" s="103" t="s">
        <v>504</v>
      </c>
      <c r="J964" s="12" t="str">
        <f t="shared" si="34"/>
        <v>≥17h</v>
      </c>
      <c r="K964" s="12" t="s">
        <v>512</v>
      </c>
      <c r="L964" s="69" t="s">
        <v>520</v>
      </c>
      <c r="M964" s="83">
        <v>1</v>
      </c>
      <c r="N964" s="84">
        <v>1</v>
      </c>
      <c r="O964" s="84">
        <v>1</v>
      </c>
      <c r="P964" s="84">
        <v>1</v>
      </c>
      <c r="Q964" s="84">
        <v>1</v>
      </c>
      <c r="R964" s="84">
        <v>1</v>
      </c>
      <c r="S964" s="84">
        <v>1</v>
      </c>
      <c r="T964" s="84">
        <v>1</v>
      </c>
      <c r="U964" s="84">
        <v>1</v>
      </c>
      <c r="V964" s="84">
        <v>1</v>
      </c>
      <c r="W964" s="84">
        <v>1</v>
      </c>
      <c r="X964" s="84">
        <v>1</v>
      </c>
      <c r="Y964" s="84">
        <v>1</v>
      </c>
      <c r="Z964" s="132" t="str">
        <f>VLOOKUP(A964,DB_CAL_Q1_Q4!$A$4:$P$1328,13)</f>
        <v>Electricidad</v>
      </c>
      <c r="AA964" s="133" t="str">
        <f>VLOOKUP(A964,DB_ACS_Q1_Q4!$A$4:$AD$1328,13)</f>
        <v>GLP</v>
      </c>
      <c r="AB964" s="134" t="str">
        <f>VLOOKUP(A964,DB_REF_Q1_Q4!$A$4:$AD$1328,13)</f>
        <v>Ninguno</v>
      </c>
      <c r="AC964" s="16"/>
      <c r="AD964" s="27">
        <v>1</v>
      </c>
      <c r="AE964" s="27"/>
      <c r="AF964" s="27"/>
      <c r="AG964" s="27"/>
      <c r="AH964" s="27"/>
      <c r="AI964" s="55"/>
    </row>
    <row r="965" spans="1:35" ht="12" customHeight="1">
      <c r="A965" s="10">
        <v>961</v>
      </c>
      <c r="B965" s="98" t="s">
        <v>173</v>
      </c>
      <c r="C965" s="98" t="s">
        <v>168</v>
      </c>
      <c r="D965" s="11" t="s">
        <v>52</v>
      </c>
      <c r="E965" s="11" t="s">
        <v>304</v>
      </c>
      <c r="F965" s="12" t="s">
        <v>50</v>
      </c>
      <c r="G965" s="12" t="s">
        <v>310</v>
      </c>
      <c r="H965" s="12" t="s">
        <v>306</v>
      </c>
      <c r="I965" s="103" t="s">
        <v>505</v>
      </c>
      <c r="J965" s="12" t="str">
        <f t="shared" si="34"/>
        <v>≥17h</v>
      </c>
      <c r="K965" s="12" t="s">
        <v>513</v>
      </c>
      <c r="L965" s="69" t="s">
        <v>520</v>
      </c>
      <c r="M965" s="83">
        <v>1</v>
      </c>
      <c r="N965" s="84">
        <v>1</v>
      </c>
      <c r="O965" s="84">
        <v>1</v>
      </c>
      <c r="P965" s="84">
        <v>1</v>
      </c>
      <c r="Q965" s="84">
        <v>1</v>
      </c>
      <c r="R965" s="84">
        <v>1</v>
      </c>
      <c r="S965" s="84">
        <v>1</v>
      </c>
      <c r="T965" s="84">
        <v>1</v>
      </c>
      <c r="U965" s="84">
        <v>1</v>
      </c>
      <c r="V965" s="84">
        <v>1</v>
      </c>
      <c r="W965" s="84">
        <v>1</v>
      </c>
      <c r="X965" s="84">
        <v>1</v>
      </c>
      <c r="Y965" s="84">
        <v>1</v>
      </c>
      <c r="Z965" s="132" t="str">
        <f>VLOOKUP(A965,DB_CAL_Q1_Q4!$A$4:$P$1328,13)</f>
        <v>Electricidad</v>
      </c>
      <c r="AA965" s="133" t="str">
        <f>VLOOKUP(A965,DB_ACS_Q1_Q4!$A$4:$AD$1328,13)</f>
        <v>Gas Natural</v>
      </c>
      <c r="AB965" s="134" t="str">
        <f>VLOOKUP(A965,DB_REF_Q1_Q4!$A$4:$AD$1328,13)</f>
        <v>Ninguno</v>
      </c>
      <c r="AC965" s="16"/>
      <c r="AD965" s="27"/>
      <c r="AE965" s="27"/>
      <c r="AF965" s="27"/>
      <c r="AG965" s="27"/>
      <c r="AH965" s="27">
        <v>1</v>
      </c>
      <c r="AI965" s="55"/>
    </row>
    <row r="966" spans="1:35" ht="12" customHeight="1">
      <c r="A966" s="10">
        <v>962</v>
      </c>
      <c r="B966" s="98" t="s">
        <v>279</v>
      </c>
      <c r="C966" s="98" t="s">
        <v>89</v>
      </c>
      <c r="D966" s="11" t="s">
        <v>25</v>
      </c>
      <c r="E966" s="11" t="s">
        <v>304</v>
      </c>
      <c r="F966" s="12" t="s">
        <v>48</v>
      </c>
      <c r="G966" s="12" t="s">
        <v>310</v>
      </c>
      <c r="H966" s="12" t="s">
        <v>306</v>
      </c>
      <c r="I966" s="11" t="s">
        <v>504</v>
      </c>
      <c r="J966" s="12" t="str">
        <f t="shared" si="34"/>
        <v>≥17h</v>
      </c>
      <c r="K966" s="12" t="s">
        <v>47</v>
      </c>
      <c r="L966" s="69" t="s">
        <v>520</v>
      </c>
      <c r="M966" s="83">
        <v>1</v>
      </c>
      <c r="N966" s="84">
        <v>1</v>
      </c>
      <c r="O966" s="84">
        <v>1</v>
      </c>
      <c r="P966" s="84">
        <v>1</v>
      </c>
      <c r="Q966" s="84">
        <v>1</v>
      </c>
      <c r="R966" s="84">
        <v>1</v>
      </c>
      <c r="S966" s="84">
        <v>1</v>
      </c>
      <c r="T966" s="84">
        <v>1</v>
      </c>
      <c r="U966" s="84">
        <v>1</v>
      </c>
      <c r="V966" s="84">
        <v>1</v>
      </c>
      <c r="W966" s="84">
        <v>1</v>
      </c>
      <c r="X966" s="84">
        <v>1</v>
      </c>
      <c r="Y966" s="84">
        <v>1</v>
      </c>
      <c r="Z966" s="132" t="str">
        <f>VLOOKUP(A966,DB_CAL_Q1_Q4!$A$4:$P$1328,13)</f>
        <v>Gas Natural</v>
      </c>
      <c r="AA966" s="133" t="str">
        <f>VLOOKUP(A966,DB_ACS_Q1_Q4!$A$4:$AD$1328,13)</f>
        <v>Gas Natural</v>
      </c>
      <c r="AB966" s="134" t="str">
        <f>VLOOKUP(A966,DB_REF_Q1_Q4!$A$4:$AD$1328,13)</f>
        <v>Ninguno</v>
      </c>
      <c r="AC966" s="16"/>
      <c r="AD966" s="27"/>
      <c r="AE966" s="27"/>
      <c r="AF966" s="27"/>
      <c r="AG966" s="27"/>
      <c r="AH966" s="27"/>
      <c r="AI966" s="55">
        <v>1</v>
      </c>
    </row>
    <row r="967" spans="1:35" ht="12" customHeight="1">
      <c r="A967" s="10">
        <v>963</v>
      </c>
      <c r="B967" s="98" t="s">
        <v>279</v>
      </c>
      <c r="C967" s="98" t="s">
        <v>89</v>
      </c>
      <c r="D967" s="11" t="s">
        <v>52</v>
      </c>
      <c r="E967" s="11" t="s">
        <v>304</v>
      </c>
      <c r="F967" s="12" t="s">
        <v>49</v>
      </c>
      <c r="G967" s="12" t="s">
        <v>310</v>
      </c>
      <c r="H967" s="12" t="s">
        <v>306</v>
      </c>
      <c r="I967" s="11" t="s">
        <v>507</v>
      </c>
      <c r="J967" s="12" t="str">
        <f t="shared" si="34"/>
        <v>≥17h</v>
      </c>
      <c r="K967" s="12" t="s">
        <v>512</v>
      </c>
      <c r="L967" s="69" t="s">
        <v>520</v>
      </c>
      <c r="M967" s="83">
        <v>1</v>
      </c>
      <c r="N967" s="84">
        <v>1</v>
      </c>
      <c r="O967" s="84">
        <v>1</v>
      </c>
      <c r="P967" s="84">
        <v>1</v>
      </c>
      <c r="Q967" s="84">
        <v>1</v>
      </c>
      <c r="R967" s="84">
        <v>1</v>
      </c>
      <c r="S967" s="84">
        <v>1</v>
      </c>
      <c r="T967" s="84">
        <v>1</v>
      </c>
      <c r="U967" s="84">
        <v>1</v>
      </c>
      <c r="V967" s="84">
        <v>1</v>
      </c>
      <c r="W967" s="84">
        <v>1</v>
      </c>
      <c r="X967" s="84">
        <v>1</v>
      </c>
      <c r="Y967" s="84">
        <v>1</v>
      </c>
      <c r="Z967" s="132" t="str">
        <f>VLOOKUP(A967,DB_CAL_Q1_Q4!$A$4:$P$1328,13)</f>
        <v>Gas Natural</v>
      </c>
      <c r="AA967" s="133" t="str">
        <f>VLOOKUP(A967,DB_ACS_Q1_Q4!$A$4:$AD$1328,13)</f>
        <v>Gas Natural</v>
      </c>
      <c r="AB967" s="134" t="str">
        <f>VLOOKUP(A967,DB_REF_Q1_Q4!$A$4:$AD$1328,13)</f>
        <v>Ninguno</v>
      </c>
      <c r="AC967" s="16"/>
      <c r="AD967" s="27"/>
      <c r="AE967" s="27"/>
      <c r="AF967" s="27"/>
      <c r="AG967" s="27"/>
      <c r="AH967" s="27"/>
      <c r="AI967" s="55">
        <v>1</v>
      </c>
    </row>
    <row r="968" spans="1:35" ht="12" customHeight="1">
      <c r="A968" s="10">
        <v>964</v>
      </c>
      <c r="B968" s="98" t="s">
        <v>93</v>
      </c>
      <c r="C968" s="98" t="s">
        <v>89</v>
      </c>
      <c r="D968" s="11" t="s">
        <v>51</v>
      </c>
      <c r="E968" s="11" t="s">
        <v>304</v>
      </c>
      <c r="F968" s="12" t="s">
        <v>50</v>
      </c>
      <c r="G968" s="12" t="s">
        <v>310</v>
      </c>
      <c r="H968" s="12" t="s">
        <v>306</v>
      </c>
      <c r="I968" s="11" t="s">
        <v>504</v>
      </c>
      <c r="J968" s="12" t="str">
        <f t="shared" si="34"/>
        <v>≥17h</v>
      </c>
      <c r="K968" s="12" t="s">
        <v>512</v>
      </c>
      <c r="L968" s="69" t="s">
        <v>520</v>
      </c>
      <c r="M968" s="83">
        <v>1</v>
      </c>
      <c r="N968" s="84">
        <v>1</v>
      </c>
      <c r="O968" s="84">
        <v>1</v>
      </c>
      <c r="P968" s="84">
        <v>1</v>
      </c>
      <c r="Q968" s="84">
        <v>1</v>
      </c>
      <c r="R968" s="84">
        <v>1</v>
      </c>
      <c r="S968" s="84">
        <v>1</v>
      </c>
      <c r="T968" s="84">
        <v>1</v>
      </c>
      <c r="U968" s="84">
        <v>1</v>
      </c>
      <c r="V968" s="84">
        <v>1</v>
      </c>
      <c r="W968" s="84">
        <v>1</v>
      </c>
      <c r="X968" s="84">
        <v>1</v>
      </c>
      <c r="Y968" s="84"/>
      <c r="Z968" s="132" t="str">
        <f>VLOOKUP(A968,DB_CAL_Q1_Q4!$A$4:$P$1328,13)</f>
        <v>Gas Natural</v>
      </c>
      <c r="AA968" s="133" t="str">
        <f>VLOOKUP(A968,DB_ACS_Q1_Q4!$A$4:$AD$1328,13)</f>
        <v>Gas Natural</v>
      </c>
      <c r="AB968" s="134" t="str">
        <f>VLOOKUP(A968,DB_REF_Q1_Q4!$A$4:$AD$1328,13)</f>
        <v>Ninguno</v>
      </c>
      <c r="AC968" s="16">
        <v>1</v>
      </c>
      <c r="AD968" s="27"/>
      <c r="AE968" s="27"/>
      <c r="AF968" s="27"/>
      <c r="AG968" s="27"/>
      <c r="AH968" s="27"/>
      <c r="AI968" s="55"/>
    </row>
    <row r="969" spans="1:35" ht="12" customHeight="1">
      <c r="A969" s="10">
        <v>965</v>
      </c>
      <c r="B969" s="98" t="s">
        <v>279</v>
      </c>
      <c r="C969" s="98" t="s">
        <v>89</v>
      </c>
      <c r="D969" s="11" t="s">
        <v>51</v>
      </c>
      <c r="E969" s="11" t="s">
        <v>304</v>
      </c>
      <c r="F969" s="12" t="s">
        <v>50</v>
      </c>
      <c r="G969" s="12" t="s">
        <v>310</v>
      </c>
      <c r="H969" s="12" t="s">
        <v>306</v>
      </c>
      <c r="I969" s="11" t="s">
        <v>504</v>
      </c>
      <c r="J969" s="12" t="str">
        <f t="shared" si="34"/>
        <v>≥17h</v>
      </c>
      <c r="K969" s="12" t="s">
        <v>47</v>
      </c>
      <c r="L969" s="69" t="s">
        <v>520</v>
      </c>
      <c r="M969" s="83">
        <v>1</v>
      </c>
      <c r="N969" s="84">
        <v>1</v>
      </c>
      <c r="O969" s="84">
        <v>1</v>
      </c>
      <c r="P969" s="84">
        <v>1</v>
      </c>
      <c r="Q969" s="84">
        <v>1</v>
      </c>
      <c r="R969" s="84">
        <v>1</v>
      </c>
      <c r="S969" s="84">
        <v>1</v>
      </c>
      <c r="T969" s="84">
        <v>1</v>
      </c>
      <c r="U969" s="84">
        <v>1</v>
      </c>
      <c r="V969" s="84">
        <v>1</v>
      </c>
      <c r="W969" s="84">
        <v>1</v>
      </c>
      <c r="X969" s="84">
        <v>1</v>
      </c>
      <c r="Y969" s="84">
        <v>1</v>
      </c>
      <c r="Z969" s="132" t="str">
        <f>VLOOKUP(A969,DB_CAL_Q1_Q4!$A$4:$P$1328,13)</f>
        <v>Gas Natural</v>
      </c>
      <c r="AA969" s="133" t="str">
        <f>VLOOKUP(A969,DB_ACS_Q1_Q4!$A$4:$AD$1328,13)</f>
        <v>Gas Natural</v>
      </c>
      <c r="AB969" s="134" t="str">
        <f>VLOOKUP(A969,DB_REF_Q1_Q4!$A$4:$AD$1328,13)</f>
        <v>Ninguno</v>
      </c>
      <c r="AC969" s="16"/>
      <c r="AD969" s="27"/>
      <c r="AE969" s="27"/>
      <c r="AF969" s="27"/>
      <c r="AG969" s="27"/>
      <c r="AH969" s="27"/>
      <c r="AI969" s="55">
        <v>1</v>
      </c>
    </row>
    <row r="970" spans="1:35" ht="12" customHeight="1">
      <c r="A970" s="10">
        <v>966</v>
      </c>
      <c r="B970" s="98" t="s">
        <v>279</v>
      </c>
      <c r="C970" s="98" t="s">
        <v>89</v>
      </c>
      <c r="D970" s="11" t="s">
        <v>52</v>
      </c>
      <c r="E970" s="11" t="s">
        <v>304</v>
      </c>
      <c r="F970" s="12" t="s">
        <v>49</v>
      </c>
      <c r="G970" s="12" t="s">
        <v>310</v>
      </c>
      <c r="H970" s="12" t="s">
        <v>306</v>
      </c>
      <c r="I970" s="11" t="s">
        <v>504</v>
      </c>
      <c r="J970" s="12" t="str">
        <f t="shared" si="34"/>
        <v>≥17h</v>
      </c>
      <c r="K970" s="12" t="s">
        <v>512</v>
      </c>
      <c r="L970" s="69" t="s">
        <v>520</v>
      </c>
      <c r="M970" s="83">
        <v>1</v>
      </c>
      <c r="N970" s="84">
        <v>1</v>
      </c>
      <c r="O970" s="84">
        <v>1</v>
      </c>
      <c r="P970" s="84">
        <v>1</v>
      </c>
      <c r="Q970" s="84">
        <v>1</v>
      </c>
      <c r="R970" s="84">
        <v>1</v>
      </c>
      <c r="S970" s="84"/>
      <c r="T970" s="84">
        <v>1</v>
      </c>
      <c r="U970" s="84">
        <v>1</v>
      </c>
      <c r="V970" s="84">
        <v>1</v>
      </c>
      <c r="W970" s="84">
        <v>1</v>
      </c>
      <c r="X970" s="84">
        <v>1</v>
      </c>
      <c r="Y970" s="84">
        <v>1</v>
      </c>
      <c r="Z970" s="132" t="str">
        <f>VLOOKUP(A970,DB_CAL_Q1_Q4!$A$4:$P$1328,13)</f>
        <v>Electricidad</v>
      </c>
      <c r="AA970" s="133" t="str">
        <f>VLOOKUP(A970,DB_ACS_Q1_Q4!$A$4:$AD$1328,13)</f>
        <v>Electricidad</v>
      </c>
      <c r="AB970" s="134" t="str">
        <f>VLOOKUP(A970,DB_REF_Q1_Q4!$A$4:$AD$1328,13)</f>
        <v>Ninguno</v>
      </c>
      <c r="AC970" s="16"/>
      <c r="AD970" s="27"/>
      <c r="AE970" s="27"/>
      <c r="AF970" s="27"/>
      <c r="AG970" s="27"/>
      <c r="AH970" s="27"/>
      <c r="AI970" s="55">
        <v>1</v>
      </c>
    </row>
    <row r="971" spans="1:35" ht="12" customHeight="1">
      <c r="A971" s="10">
        <v>967</v>
      </c>
      <c r="B971" s="98" t="s">
        <v>173</v>
      </c>
      <c r="C971" s="98" t="s">
        <v>168</v>
      </c>
      <c r="D971" s="11" t="s">
        <v>52</v>
      </c>
      <c r="E971" s="11" t="s">
        <v>304</v>
      </c>
      <c r="F971" s="12" t="s">
        <v>49</v>
      </c>
      <c r="G971" s="12" t="s">
        <v>510</v>
      </c>
      <c r="H971" s="12" t="s">
        <v>306</v>
      </c>
      <c r="I971" s="11" t="s">
        <v>507</v>
      </c>
      <c r="J971" s="12" t="str">
        <f t="shared" si="34"/>
        <v>≥17h</v>
      </c>
      <c r="K971" s="12" t="s">
        <v>47</v>
      </c>
      <c r="L971" s="69" t="s">
        <v>520</v>
      </c>
      <c r="M971" s="83">
        <v>1</v>
      </c>
      <c r="N971" s="84">
        <v>1</v>
      </c>
      <c r="O971" s="84">
        <v>1</v>
      </c>
      <c r="P971" s="84">
        <v>1</v>
      </c>
      <c r="Q971" s="84"/>
      <c r="R971" s="84"/>
      <c r="S971" s="84">
        <v>1</v>
      </c>
      <c r="T971" s="84">
        <v>1</v>
      </c>
      <c r="U971" s="84"/>
      <c r="V971" s="84">
        <v>1</v>
      </c>
      <c r="W971" s="84">
        <v>1</v>
      </c>
      <c r="X971" s="84">
        <v>1</v>
      </c>
      <c r="Y971" s="84">
        <v>1</v>
      </c>
      <c r="Z971" s="132" t="str">
        <f>VLOOKUP(A971,DB_CAL_Q1_Q4!$A$4:$P$1328,13)</f>
        <v>Gas Natural</v>
      </c>
      <c r="AA971" s="133" t="str">
        <f>VLOOKUP(A971,DB_ACS_Q1_Q4!$A$4:$AD$1328,13)</f>
        <v>Gas Natural</v>
      </c>
      <c r="AB971" s="134" t="str">
        <f>VLOOKUP(A971,DB_REF_Q1_Q4!$A$4:$AD$1328,13)</f>
        <v>Ninguno</v>
      </c>
      <c r="AC971" s="16"/>
      <c r="AD971" s="27"/>
      <c r="AE971" s="27"/>
      <c r="AF971" s="27"/>
      <c r="AG971" s="27"/>
      <c r="AH971" s="27">
        <v>1</v>
      </c>
      <c r="AI971" s="55"/>
    </row>
    <row r="972" spans="1:35" ht="12" customHeight="1">
      <c r="A972" s="10">
        <v>968</v>
      </c>
      <c r="B972" s="98" t="s">
        <v>279</v>
      </c>
      <c r="C972" s="98" t="s">
        <v>89</v>
      </c>
      <c r="D972" s="11" t="s">
        <v>52</v>
      </c>
      <c r="E972" s="11" t="s">
        <v>304</v>
      </c>
      <c r="F972" s="12" t="s">
        <v>49</v>
      </c>
      <c r="G972" s="12" t="s">
        <v>310</v>
      </c>
      <c r="H972" s="12" t="s">
        <v>306</v>
      </c>
      <c r="I972" s="11" t="s">
        <v>504</v>
      </c>
      <c r="J972" s="12" t="str">
        <f t="shared" si="34"/>
        <v>≥17h</v>
      </c>
      <c r="K972" s="12" t="s">
        <v>513</v>
      </c>
      <c r="L972" s="69" t="s">
        <v>520</v>
      </c>
      <c r="M972" s="83">
        <v>1</v>
      </c>
      <c r="N972" s="84">
        <v>1</v>
      </c>
      <c r="O972" s="84">
        <v>1</v>
      </c>
      <c r="P972" s="84">
        <v>1</v>
      </c>
      <c r="Q972" s="84">
        <v>1</v>
      </c>
      <c r="R972" s="84">
        <v>1</v>
      </c>
      <c r="S972" s="84"/>
      <c r="T972" s="84">
        <v>1</v>
      </c>
      <c r="U972" s="84"/>
      <c r="V972" s="84">
        <v>1</v>
      </c>
      <c r="W972" s="84">
        <v>1</v>
      </c>
      <c r="X972" s="84">
        <v>1</v>
      </c>
      <c r="Y972" s="84">
        <v>1</v>
      </c>
      <c r="Z972" s="132" t="str">
        <f>VLOOKUP(A972,DB_CAL_Q1_Q4!$A$4:$P$1328,13)</f>
        <v>Gasóleo</v>
      </c>
      <c r="AA972" s="133" t="str">
        <f>VLOOKUP(A972,DB_ACS_Q1_Q4!$A$4:$AD$1328,13)</f>
        <v>Gasóleo</v>
      </c>
      <c r="AB972" s="134" t="str">
        <f>VLOOKUP(A972,DB_REF_Q1_Q4!$A$4:$AD$1328,13)</f>
        <v>Ninguno</v>
      </c>
      <c r="AC972" s="16"/>
      <c r="AD972" s="27"/>
      <c r="AE972" s="27"/>
      <c r="AF972" s="27"/>
      <c r="AG972" s="27"/>
      <c r="AH972" s="27"/>
      <c r="AI972" s="55">
        <v>1</v>
      </c>
    </row>
    <row r="973" spans="1:35" ht="12" customHeight="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83"/>
      <c r="N973" s="84">
        <v>1</v>
      </c>
      <c r="O973" s="84">
        <v>1</v>
      </c>
      <c r="P973" s="84">
        <v>1</v>
      </c>
      <c r="Q973" s="84">
        <v>1</v>
      </c>
      <c r="R973" s="84">
        <v>1</v>
      </c>
      <c r="S973" s="84"/>
      <c r="T973" s="84">
        <v>1</v>
      </c>
      <c r="U973" s="84">
        <v>1</v>
      </c>
      <c r="V973" s="84">
        <v>1</v>
      </c>
      <c r="W973" s="84">
        <v>1</v>
      </c>
      <c r="X973" s="84">
        <v>1</v>
      </c>
      <c r="Y973" s="84"/>
      <c r="Z973" s="132" t="str">
        <f>VLOOKUP(A973,DB_CAL_Q1_Q4!$A$4:$P$1328,13)</f>
        <v>Gas Natural</v>
      </c>
      <c r="AA973" s="133" t="str">
        <f>VLOOKUP(A973,DB_ACS_Q1_Q4!$A$4:$AD$1328,13)</f>
        <v>Gas Natural</v>
      </c>
      <c r="AB973" s="134" t="str">
        <f>VLOOKUP(A973,DB_REF_Q1_Q4!$A$4:$AD$1328,13)</f>
        <v>Ninguno</v>
      </c>
      <c r="AC973" s="16"/>
      <c r="AD973" s="27"/>
      <c r="AE973" s="27"/>
      <c r="AF973" s="27"/>
      <c r="AG973" s="27"/>
      <c r="AH973" s="27">
        <v>1</v>
      </c>
      <c r="AI973" s="55"/>
    </row>
    <row r="974" spans="1:35" ht="12" customHeight="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83">
        <v>1</v>
      </c>
      <c r="N974" s="84">
        <v>1</v>
      </c>
      <c r="O974" s="84">
        <v>1</v>
      </c>
      <c r="P974" s="84">
        <v>1</v>
      </c>
      <c r="Q974" s="84">
        <v>1</v>
      </c>
      <c r="R974" s="84">
        <v>1</v>
      </c>
      <c r="S974" s="84">
        <v>1</v>
      </c>
      <c r="T974" s="84">
        <v>1</v>
      </c>
      <c r="U974" s="84">
        <v>1</v>
      </c>
      <c r="V974" s="84">
        <v>1</v>
      </c>
      <c r="W974" s="84">
        <v>1</v>
      </c>
      <c r="X974" s="84">
        <v>1</v>
      </c>
      <c r="Y974" s="84">
        <v>1</v>
      </c>
      <c r="Z974" s="132" t="str">
        <f>VLOOKUP(A974,DB_CAL_Q1_Q4!$A$4:$P$1328,13)</f>
        <v>Gas Natural</v>
      </c>
      <c r="AA974" s="133" t="str">
        <f>VLOOKUP(A974,DB_ACS_Q1_Q4!$A$4:$AD$1328,13)</f>
        <v>Gas Natural</v>
      </c>
      <c r="AB974" s="134" t="str">
        <f>VLOOKUP(A974,DB_REF_Q1_Q4!$A$4:$AD$1328,13)</f>
        <v>Ninguno</v>
      </c>
      <c r="AC974" s="16"/>
      <c r="AD974" s="27"/>
      <c r="AE974" s="27"/>
      <c r="AF974" s="27"/>
      <c r="AG974" s="27"/>
      <c r="AH974" s="27"/>
      <c r="AI974" s="55">
        <v>1</v>
      </c>
    </row>
    <row r="975" spans="1:35" ht="12" customHeight="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83">
        <v>1</v>
      </c>
      <c r="N975" s="84">
        <v>1</v>
      </c>
      <c r="O975" s="84">
        <v>1</v>
      </c>
      <c r="P975" s="84">
        <v>1</v>
      </c>
      <c r="Q975" s="84">
        <v>1</v>
      </c>
      <c r="R975" s="84">
        <v>1</v>
      </c>
      <c r="S975" s="84">
        <v>1</v>
      </c>
      <c r="T975" s="84">
        <v>1</v>
      </c>
      <c r="U975" s="84">
        <v>1</v>
      </c>
      <c r="V975" s="84">
        <v>1</v>
      </c>
      <c r="W975" s="84">
        <v>1</v>
      </c>
      <c r="X975" s="84">
        <v>1</v>
      </c>
      <c r="Y975" s="84"/>
      <c r="Z975" s="132" t="str">
        <f>VLOOKUP(A975,DB_CAL_Q1_Q4!$A$4:$P$1328,13)</f>
        <v>Gas Natural</v>
      </c>
      <c r="AA975" s="133" t="str">
        <f>VLOOKUP(A975,DB_ACS_Q1_Q4!$A$4:$AD$1328,13)</f>
        <v>Gas Natural</v>
      </c>
      <c r="AB975" s="134" t="str">
        <f>VLOOKUP(A975,DB_REF_Q1_Q4!$A$4:$AD$1328,13)</f>
        <v>Ninguno</v>
      </c>
      <c r="AC975" s="16">
        <v>1</v>
      </c>
      <c r="AD975" s="27"/>
      <c r="AE975" s="27"/>
      <c r="AF975" s="27"/>
      <c r="AG975" s="27"/>
      <c r="AH975" s="27"/>
      <c r="AI975" s="55"/>
    </row>
    <row r="976" spans="1:35" ht="12" customHeight="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83">
        <v>1</v>
      </c>
      <c r="N976" s="84"/>
      <c r="O976" s="84"/>
      <c r="P976" s="84">
        <v>1</v>
      </c>
      <c r="Q976" s="84">
        <v>1</v>
      </c>
      <c r="R976" s="84">
        <v>1</v>
      </c>
      <c r="S976" s="84">
        <v>1</v>
      </c>
      <c r="T976" s="84">
        <v>1</v>
      </c>
      <c r="U976" s="84">
        <v>1</v>
      </c>
      <c r="V976" s="84">
        <v>1</v>
      </c>
      <c r="W976" s="84">
        <v>1</v>
      </c>
      <c r="X976" s="84">
        <v>1</v>
      </c>
      <c r="Y976" s="84">
        <v>1</v>
      </c>
      <c r="Z976" s="132" t="str">
        <f>VLOOKUP(A976,DB_CAL_Q1_Q4!$A$4:$P$1328,13)</f>
        <v>Gas Natural</v>
      </c>
      <c r="AA976" s="133" t="str">
        <f>VLOOKUP(A976,DB_ACS_Q1_Q4!$A$4:$AD$1328,13)</f>
        <v>Gas Natural</v>
      </c>
      <c r="AB976" s="134" t="str">
        <f>VLOOKUP(A976,DB_REF_Q1_Q4!$A$4:$AD$1328,13)</f>
        <v>Ninguno</v>
      </c>
      <c r="AC976" s="16"/>
      <c r="AD976" s="27"/>
      <c r="AE976" s="27"/>
      <c r="AF976" s="27"/>
      <c r="AG976" s="27"/>
      <c r="AH976" s="27"/>
      <c r="AI976" s="55">
        <v>1</v>
      </c>
    </row>
    <row r="977" spans="1:35" ht="12" customHeight="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83">
        <v>1</v>
      </c>
      <c r="N977" s="84">
        <v>1</v>
      </c>
      <c r="O977" s="84">
        <v>1</v>
      </c>
      <c r="P977" s="84">
        <v>1</v>
      </c>
      <c r="Q977" s="84">
        <v>1</v>
      </c>
      <c r="R977" s="84">
        <v>1</v>
      </c>
      <c r="S977" s="84">
        <v>1</v>
      </c>
      <c r="T977" s="84">
        <v>1</v>
      </c>
      <c r="U977" s="84">
        <v>1</v>
      </c>
      <c r="V977" s="84"/>
      <c r="W977" s="84"/>
      <c r="X977" s="84">
        <v>1</v>
      </c>
      <c r="Y977" s="84"/>
      <c r="Z977" s="132" t="str">
        <f>VLOOKUP(A977,DB_CAL_Q1_Q4!$A$4:$P$1328,13)</f>
        <v>Gas Natural</v>
      </c>
      <c r="AA977" s="133" t="str">
        <f>VLOOKUP(A977,DB_ACS_Q1_Q4!$A$4:$AD$1328,13)</f>
        <v>Gas Natural</v>
      </c>
      <c r="AB977" s="134" t="str">
        <f>VLOOKUP(A977,DB_REF_Q1_Q4!$A$4:$AD$1328,13)</f>
        <v>Ninguno</v>
      </c>
      <c r="AC977" s="16">
        <v>1</v>
      </c>
      <c r="AD977" s="27"/>
      <c r="AE977" s="27"/>
      <c r="AF977" s="27"/>
      <c r="AG977" s="27"/>
      <c r="AH977" s="27"/>
      <c r="AI977" s="55"/>
    </row>
    <row r="978" spans="1:35" ht="12" customHeight="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83">
        <v>1</v>
      </c>
      <c r="N978" s="84">
        <v>1</v>
      </c>
      <c r="O978" s="84">
        <v>1</v>
      </c>
      <c r="P978" s="84">
        <v>1</v>
      </c>
      <c r="Q978" s="84">
        <v>1</v>
      </c>
      <c r="R978" s="84">
        <v>1</v>
      </c>
      <c r="S978" s="84">
        <v>1</v>
      </c>
      <c r="T978" s="84">
        <v>1</v>
      </c>
      <c r="U978" s="84">
        <v>1</v>
      </c>
      <c r="V978" s="84">
        <v>1</v>
      </c>
      <c r="W978" s="84">
        <v>1</v>
      </c>
      <c r="X978" s="84">
        <v>1</v>
      </c>
      <c r="Y978" s="84"/>
      <c r="Z978" s="132" t="str">
        <f>VLOOKUP(A978,DB_CAL_Q1_Q4!$A$4:$P$1328,13)</f>
        <v>Electricidad</v>
      </c>
      <c r="AA978" s="133" t="str">
        <f>VLOOKUP(A978,DB_ACS_Q1_Q4!$A$4:$AD$1328,13)</f>
        <v>Electricidad</v>
      </c>
      <c r="AB978" s="134" t="str">
        <f>VLOOKUP(A978,DB_REF_Q1_Q4!$A$4:$AD$1328,13)</f>
        <v>Ninguno</v>
      </c>
      <c r="AC978" s="16">
        <v>1</v>
      </c>
      <c r="AD978" s="27"/>
      <c r="AE978" s="27"/>
      <c r="AF978" s="27"/>
      <c r="AG978" s="27"/>
      <c r="AH978" s="27"/>
      <c r="AI978" s="55"/>
    </row>
    <row r="979" spans="1:35" ht="12" customHeight="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83">
        <v>1</v>
      </c>
      <c r="N979" s="84">
        <v>1</v>
      </c>
      <c r="O979" s="84">
        <v>1</v>
      </c>
      <c r="P979" s="84">
        <v>1</v>
      </c>
      <c r="Q979" s="84">
        <v>1</v>
      </c>
      <c r="R979" s="84">
        <v>1</v>
      </c>
      <c r="S979" s="84"/>
      <c r="T979" s="84"/>
      <c r="U979" s="84"/>
      <c r="V979" s="84">
        <v>1</v>
      </c>
      <c r="W979" s="84">
        <v>1</v>
      </c>
      <c r="X979" s="84">
        <v>1</v>
      </c>
      <c r="Y979" s="84"/>
      <c r="Z979" s="132" t="str">
        <f>VLOOKUP(A979,DB_CAL_Q1_Q4!$A$4:$P$1328,13)</f>
        <v>Electricidad</v>
      </c>
      <c r="AA979" s="133" t="str">
        <f>VLOOKUP(A979,DB_ACS_Q1_Q4!$A$4:$AD$1328,13)</f>
        <v>Electricidad</v>
      </c>
      <c r="AB979" s="134" t="str">
        <f>VLOOKUP(A979,DB_REF_Q1_Q4!$A$4:$AD$1328,13)</f>
        <v>Ninguno</v>
      </c>
      <c r="AC979" s="16"/>
      <c r="AD979" s="27"/>
      <c r="AE979" s="27"/>
      <c r="AF979" s="27"/>
      <c r="AG979" s="27"/>
      <c r="AH979" s="27">
        <v>1</v>
      </c>
      <c r="AI979" s="55"/>
    </row>
    <row r="980" spans="1:35" ht="12" customHeight="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83">
        <v>1</v>
      </c>
      <c r="N980" s="84">
        <v>1</v>
      </c>
      <c r="O980" s="84">
        <v>1</v>
      </c>
      <c r="P980" s="84">
        <v>1</v>
      </c>
      <c r="Q980" s="84">
        <v>1</v>
      </c>
      <c r="R980" s="84">
        <v>1</v>
      </c>
      <c r="S980" s="84">
        <v>1</v>
      </c>
      <c r="T980" s="84">
        <v>1</v>
      </c>
      <c r="U980" s="84">
        <v>1</v>
      </c>
      <c r="V980" s="84">
        <v>1</v>
      </c>
      <c r="W980" s="84">
        <v>1</v>
      </c>
      <c r="X980" s="84">
        <v>1</v>
      </c>
      <c r="Y980" s="84"/>
      <c r="Z980" s="132" t="str">
        <f>VLOOKUP(A980,DB_CAL_Q1_Q4!$A$4:$P$1328,13)</f>
        <v>Gas Natural</v>
      </c>
      <c r="AA980" s="133" t="str">
        <f>VLOOKUP(A980,DB_ACS_Q1_Q4!$A$4:$AD$1328,13)</f>
        <v>Gas Natural</v>
      </c>
      <c r="AB980" s="134" t="str">
        <f>VLOOKUP(A980,DB_REF_Q1_Q4!$A$4:$AD$1328,13)</f>
        <v>Ninguno</v>
      </c>
      <c r="AC980" s="16"/>
      <c r="AD980" s="27"/>
      <c r="AE980" s="27"/>
      <c r="AF980" s="27"/>
      <c r="AG980" s="27"/>
      <c r="AH980" s="27"/>
      <c r="AI980" s="55">
        <v>1</v>
      </c>
    </row>
    <row r="981" spans="1:35" ht="12" customHeight="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83">
        <v>1</v>
      </c>
      <c r="N981" s="84">
        <v>1</v>
      </c>
      <c r="O981" s="84">
        <v>1</v>
      </c>
      <c r="P981" s="84">
        <v>1</v>
      </c>
      <c r="Q981" s="84">
        <v>1</v>
      </c>
      <c r="R981" s="84">
        <v>1</v>
      </c>
      <c r="S981" s="84">
        <v>1</v>
      </c>
      <c r="T981" s="84">
        <v>1</v>
      </c>
      <c r="U981" s="84">
        <v>1</v>
      </c>
      <c r="V981" s="84">
        <v>1</v>
      </c>
      <c r="W981" s="84">
        <v>1</v>
      </c>
      <c r="X981" s="84">
        <v>1</v>
      </c>
      <c r="Y981" s="84">
        <v>1</v>
      </c>
      <c r="Z981" s="132" t="str">
        <f>VLOOKUP(A981,DB_CAL_Q1_Q4!$A$4:$P$1328,13)</f>
        <v>Gas Natural</v>
      </c>
      <c r="AA981" s="133" t="str">
        <f>VLOOKUP(A981,DB_ACS_Q1_Q4!$A$4:$AD$1328,13)</f>
        <v>Gas Natural</v>
      </c>
      <c r="AB981" s="134" t="str">
        <f>VLOOKUP(A981,DB_REF_Q1_Q4!$A$4:$AD$1328,13)</f>
        <v>Ninguno</v>
      </c>
      <c r="AC981" s="16"/>
      <c r="AD981" s="27"/>
      <c r="AE981" s="27"/>
      <c r="AF981" s="27"/>
      <c r="AG981" s="27"/>
      <c r="AH981" s="27"/>
      <c r="AI981" s="55">
        <v>1</v>
      </c>
    </row>
    <row r="982" spans="1:35" ht="12" customHeight="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83">
        <v>1</v>
      </c>
      <c r="N982" s="84">
        <v>1</v>
      </c>
      <c r="O982" s="84">
        <v>1</v>
      </c>
      <c r="P982" s="84">
        <v>1</v>
      </c>
      <c r="Q982" s="84">
        <v>1</v>
      </c>
      <c r="R982" s="84">
        <v>1</v>
      </c>
      <c r="S982" s="84"/>
      <c r="T982" s="84">
        <v>1</v>
      </c>
      <c r="U982" s="84">
        <v>1</v>
      </c>
      <c r="V982" s="84">
        <v>1</v>
      </c>
      <c r="W982" s="84">
        <v>1</v>
      </c>
      <c r="X982" s="84">
        <v>1</v>
      </c>
      <c r="Y982" s="84"/>
      <c r="Z982" s="132" t="str">
        <f>VLOOKUP(A982,DB_CAL_Q1_Q4!$A$4:$P$1328,13)</f>
        <v>Gas Natural</v>
      </c>
      <c r="AA982" s="133" t="str">
        <f>VLOOKUP(A982,DB_ACS_Q1_Q4!$A$4:$AD$1328,13)</f>
        <v>Gas Natural</v>
      </c>
      <c r="AB982" s="134" t="str">
        <f>VLOOKUP(A982,DB_REF_Q1_Q4!$A$4:$AD$1328,13)</f>
        <v>Ninguno</v>
      </c>
      <c r="AC982" s="16"/>
      <c r="AD982" s="27"/>
      <c r="AE982" s="27"/>
      <c r="AF982" s="27"/>
      <c r="AG982" s="27"/>
      <c r="AH982" s="27">
        <v>1</v>
      </c>
      <c r="AI982" s="55"/>
    </row>
    <row r="983" spans="1:35" ht="12" customHeight="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83">
        <v>1</v>
      </c>
      <c r="N983" s="84">
        <v>1</v>
      </c>
      <c r="O983" s="84">
        <v>1</v>
      </c>
      <c r="P983" s="84">
        <v>1</v>
      </c>
      <c r="Q983" s="84">
        <v>1</v>
      </c>
      <c r="R983" s="84">
        <v>1</v>
      </c>
      <c r="S983" s="84"/>
      <c r="T983" s="84">
        <v>1</v>
      </c>
      <c r="U983" s="84">
        <v>1</v>
      </c>
      <c r="V983" s="84">
        <v>1</v>
      </c>
      <c r="W983" s="84">
        <v>1</v>
      </c>
      <c r="X983" s="84">
        <v>1</v>
      </c>
      <c r="Y983" s="84">
        <v>1</v>
      </c>
      <c r="Z983" s="132" t="str">
        <f>VLOOKUP(A983,DB_CAL_Q1_Q4!$A$4:$P$1328,13)</f>
        <v>Gas Natural</v>
      </c>
      <c r="AA983" s="133" t="str">
        <f>VLOOKUP(A983,DB_ACS_Q1_Q4!$A$4:$AD$1328,13)</f>
        <v>Gas Natural</v>
      </c>
      <c r="AB983" s="134" t="str">
        <f>VLOOKUP(A983,DB_REF_Q1_Q4!$A$4:$AD$1328,13)</f>
        <v>Ninguno</v>
      </c>
      <c r="AC983" s="16"/>
      <c r="AD983" s="27"/>
      <c r="AE983" s="27"/>
      <c r="AF983" s="27"/>
      <c r="AG983" s="27"/>
      <c r="AH983" s="27"/>
      <c r="AI983" s="55">
        <v>1</v>
      </c>
    </row>
    <row r="984" spans="1:35" ht="12" customHeight="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83">
        <v>1</v>
      </c>
      <c r="N984" s="84">
        <v>1</v>
      </c>
      <c r="O984" s="84">
        <v>1</v>
      </c>
      <c r="P984" s="84">
        <v>1</v>
      </c>
      <c r="Q984" s="84">
        <v>1</v>
      </c>
      <c r="R984" s="84">
        <v>1</v>
      </c>
      <c r="S984" s="84">
        <v>1</v>
      </c>
      <c r="T984" s="84">
        <v>1</v>
      </c>
      <c r="U984" s="84">
        <v>1</v>
      </c>
      <c r="V984" s="84">
        <v>1</v>
      </c>
      <c r="W984" s="84">
        <v>1</v>
      </c>
      <c r="X984" s="84">
        <v>1</v>
      </c>
      <c r="Y984" s="84">
        <v>1</v>
      </c>
      <c r="Z984" s="132" t="str">
        <f>VLOOKUP(A984,DB_CAL_Q1_Q4!$A$4:$P$1328,13)</f>
        <v>Gas Natural</v>
      </c>
      <c r="AA984" s="133" t="str">
        <f>VLOOKUP(A984,DB_ACS_Q1_Q4!$A$4:$AD$1328,13)</f>
        <v>Gas Natural</v>
      </c>
      <c r="AB984" s="134" t="str">
        <f>VLOOKUP(A984,DB_REF_Q1_Q4!$A$4:$AD$1328,13)</f>
        <v>Ninguno</v>
      </c>
      <c r="AC984" s="16">
        <v>1</v>
      </c>
      <c r="AD984" s="27"/>
      <c r="AE984" s="27"/>
      <c r="AF984" s="27"/>
      <c r="AG984" s="27"/>
      <c r="AH984" s="27"/>
      <c r="AI984" s="55"/>
    </row>
    <row r="985" spans="1:35" ht="12" customHeight="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83">
        <v>1</v>
      </c>
      <c r="N985" s="84">
        <v>1</v>
      </c>
      <c r="O985" s="84">
        <v>1</v>
      </c>
      <c r="P985" s="84">
        <v>1</v>
      </c>
      <c r="Q985" s="84">
        <v>1</v>
      </c>
      <c r="R985" s="84">
        <v>1</v>
      </c>
      <c r="S985" s="84">
        <v>1</v>
      </c>
      <c r="T985" s="84">
        <v>1</v>
      </c>
      <c r="U985" s="84">
        <v>1</v>
      </c>
      <c r="V985" s="84">
        <v>1</v>
      </c>
      <c r="W985" s="84">
        <v>1</v>
      </c>
      <c r="X985" s="84">
        <v>1</v>
      </c>
      <c r="Y985" s="84">
        <v>1</v>
      </c>
      <c r="Z985" s="132" t="str">
        <f>VLOOKUP(A985,DB_CAL_Q1_Q4!$A$4:$P$1328,13)</f>
        <v>Gas Natural</v>
      </c>
      <c r="AA985" s="133" t="str">
        <f>VLOOKUP(A985,DB_ACS_Q1_Q4!$A$4:$AD$1328,13)</f>
        <v>Gas Natural</v>
      </c>
      <c r="AB985" s="134" t="str">
        <f>VLOOKUP(A985,DB_REF_Q1_Q4!$A$4:$AD$1328,13)</f>
        <v>Ninguno</v>
      </c>
      <c r="AC985" s="16">
        <v>1</v>
      </c>
      <c r="AD985" s="27"/>
      <c r="AE985" s="27"/>
      <c r="AF985" s="27"/>
      <c r="AG985" s="27"/>
      <c r="AH985" s="27"/>
      <c r="AI985" s="55"/>
    </row>
    <row r="986" spans="1:35" ht="12" customHeight="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83">
        <v>1</v>
      </c>
      <c r="N986" s="84">
        <v>1</v>
      </c>
      <c r="O986" s="84">
        <v>1</v>
      </c>
      <c r="P986" s="84">
        <v>1</v>
      </c>
      <c r="Q986" s="84">
        <v>1</v>
      </c>
      <c r="R986" s="84">
        <v>1</v>
      </c>
      <c r="S986" s="84">
        <v>1</v>
      </c>
      <c r="T986" s="84">
        <v>1</v>
      </c>
      <c r="U986" s="84">
        <v>1</v>
      </c>
      <c r="V986" s="84">
        <v>1</v>
      </c>
      <c r="W986" s="84">
        <v>1</v>
      </c>
      <c r="X986" s="84">
        <v>1</v>
      </c>
      <c r="Y986" s="84">
        <v>1</v>
      </c>
      <c r="Z986" s="132" t="str">
        <f>VLOOKUP(A986,DB_CAL_Q1_Q4!$A$4:$P$1328,13)</f>
        <v>Gas Natural</v>
      </c>
      <c r="AA986" s="133" t="str">
        <f>VLOOKUP(A986,DB_ACS_Q1_Q4!$A$4:$AD$1328,13)</f>
        <v>Gas Natural</v>
      </c>
      <c r="AB986" s="134" t="str">
        <f>VLOOKUP(A986,DB_REF_Q1_Q4!$A$4:$AD$1328,13)</f>
        <v>Ninguno</v>
      </c>
      <c r="AC986" s="16">
        <v>1</v>
      </c>
      <c r="AD986" s="27"/>
      <c r="AE986" s="27"/>
      <c r="AF986" s="27"/>
      <c r="AG986" s="27"/>
      <c r="AH986" s="27"/>
      <c r="AI986" s="55"/>
    </row>
    <row r="987" spans="1:35" ht="12" customHeight="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83"/>
      <c r="N987" s="84"/>
      <c r="O987" s="84">
        <v>1</v>
      </c>
      <c r="P987" s="84">
        <v>1</v>
      </c>
      <c r="Q987" s="84"/>
      <c r="R987" s="84"/>
      <c r="S987" s="84">
        <v>1</v>
      </c>
      <c r="T987" s="84"/>
      <c r="U987" s="84"/>
      <c r="V987" s="84"/>
      <c r="W987" s="84"/>
      <c r="X987" s="84"/>
      <c r="Y987" s="84">
        <v>1</v>
      </c>
      <c r="Z987" s="132" t="str">
        <f>VLOOKUP(A987,DB_CAL_Q1_Q4!$A$4:$P$1328,13)</f>
        <v>Gasóleo</v>
      </c>
      <c r="AA987" s="133" t="str">
        <f>VLOOKUP(A987,DB_ACS_Q1_Q4!$A$4:$AD$1328,13)</f>
        <v>Electricidad</v>
      </c>
      <c r="AB987" s="134" t="str">
        <f>VLOOKUP(A987,DB_REF_Q1_Q4!$A$4:$AD$1328,13)</f>
        <v>Ninguno</v>
      </c>
      <c r="AC987" s="16"/>
      <c r="AD987" s="27"/>
      <c r="AE987" s="27"/>
      <c r="AF987" s="27"/>
      <c r="AG987" s="27"/>
      <c r="AH987" s="27"/>
      <c r="AI987" s="55">
        <v>1</v>
      </c>
    </row>
    <row r="988" spans="1:35" ht="12" customHeight="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83">
        <v>1</v>
      </c>
      <c r="N988" s="84">
        <v>1</v>
      </c>
      <c r="O988" s="84">
        <v>1</v>
      </c>
      <c r="P988" s="84">
        <v>1</v>
      </c>
      <c r="Q988" s="84"/>
      <c r="R988" s="84">
        <v>1</v>
      </c>
      <c r="S988" s="84"/>
      <c r="T988" s="84">
        <v>1</v>
      </c>
      <c r="U988" s="84">
        <v>1</v>
      </c>
      <c r="V988" s="84">
        <v>1</v>
      </c>
      <c r="W988" s="84">
        <v>1</v>
      </c>
      <c r="X988" s="84">
        <v>1</v>
      </c>
      <c r="Y988" s="84">
        <v>1</v>
      </c>
      <c r="Z988" s="132" t="str">
        <f>VLOOKUP(A988,DB_CAL_Q1_Q4!$A$4:$P$1328,13)</f>
        <v>Electricidad</v>
      </c>
      <c r="AA988" s="133" t="str">
        <f>VLOOKUP(A988,DB_ACS_Q1_Q4!$A$4:$AD$1328,13)</f>
        <v>Electricidad</v>
      </c>
      <c r="AB988" s="134" t="str">
        <f>VLOOKUP(A988,DB_REF_Q1_Q4!$A$4:$AD$1328,13)</f>
        <v>Ninguno</v>
      </c>
      <c r="AC988" s="16"/>
      <c r="AD988" s="27"/>
      <c r="AE988" s="27"/>
      <c r="AF988" s="27"/>
      <c r="AG988" s="27"/>
      <c r="AH988" s="27"/>
      <c r="AI988" s="55">
        <v>1</v>
      </c>
    </row>
    <row r="989" spans="1:35" ht="12" customHeight="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83"/>
      <c r="N989" s="84"/>
      <c r="O989" s="84"/>
      <c r="P989" s="84">
        <v>1</v>
      </c>
      <c r="Q989" s="84">
        <v>1</v>
      </c>
      <c r="R989" s="84">
        <v>1</v>
      </c>
      <c r="S989" s="84"/>
      <c r="T989" s="84">
        <v>1</v>
      </c>
      <c r="U989" s="84">
        <v>1</v>
      </c>
      <c r="V989" s="84">
        <v>1</v>
      </c>
      <c r="W989" s="84">
        <v>1</v>
      </c>
      <c r="X989" s="84">
        <v>1</v>
      </c>
      <c r="Y989" s="84">
        <v>1</v>
      </c>
      <c r="Z989" s="132" t="str">
        <f>VLOOKUP(A989,DB_CAL_Q1_Q4!$A$4:$P$1328,13)</f>
        <v>Gas Natural</v>
      </c>
      <c r="AA989" s="133" t="str">
        <f>VLOOKUP(A989,DB_ACS_Q1_Q4!$A$4:$AD$1328,13)</f>
        <v>Gas Natural</v>
      </c>
      <c r="AB989" s="134" t="str">
        <f>VLOOKUP(A989,DB_REF_Q1_Q4!$A$4:$AD$1328,13)</f>
        <v>Ninguno</v>
      </c>
      <c r="AC989" s="16"/>
      <c r="AD989" s="27"/>
      <c r="AE989" s="27"/>
      <c r="AF989" s="27"/>
      <c r="AG989" s="27"/>
      <c r="AH989" s="27"/>
      <c r="AI989" s="55">
        <v>1</v>
      </c>
    </row>
    <row r="990" spans="1:35" ht="12" customHeight="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83">
        <v>1</v>
      </c>
      <c r="N990" s="84">
        <v>1</v>
      </c>
      <c r="O990" s="84">
        <v>1</v>
      </c>
      <c r="P990" s="84">
        <v>1</v>
      </c>
      <c r="Q990" s="84">
        <v>1</v>
      </c>
      <c r="R990" s="84">
        <v>1</v>
      </c>
      <c r="S990" s="84"/>
      <c r="T990" s="84"/>
      <c r="U990" s="84">
        <v>1</v>
      </c>
      <c r="V990" s="84">
        <v>1</v>
      </c>
      <c r="W990" s="84">
        <v>1</v>
      </c>
      <c r="X990" s="84">
        <v>1</v>
      </c>
      <c r="Y990" s="84"/>
      <c r="Z990" s="132" t="str">
        <f>VLOOKUP(A990,DB_CAL_Q1_Q4!$A$4:$P$1328,13)</f>
        <v>Electricidad</v>
      </c>
      <c r="AA990" s="133" t="str">
        <f>VLOOKUP(A990,DB_ACS_Q1_Q4!$A$4:$AD$1328,13)</f>
        <v>Electricidad</v>
      </c>
      <c r="AB990" s="134" t="str">
        <f>VLOOKUP(A990,DB_REF_Q1_Q4!$A$4:$AD$1328,13)</f>
        <v>Ninguno</v>
      </c>
      <c r="AC990" s="16"/>
      <c r="AD990" s="27"/>
      <c r="AE990" s="27"/>
      <c r="AF990" s="27"/>
      <c r="AG990" s="27"/>
      <c r="AH990" s="27"/>
      <c r="AI990" s="55">
        <v>1</v>
      </c>
    </row>
    <row r="991" spans="1:35" ht="12" customHeight="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83">
        <v>1</v>
      </c>
      <c r="N991" s="84">
        <v>1</v>
      </c>
      <c r="O991" s="84">
        <v>1</v>
      </c>
      <c r="P991" s="84">
        <v>1</v>
      </c>
      <c r="Q991" s="84">
        <v>1</v>
      </c>
      <c r="R991" s="84">
        <v>1</v>
      </c>
      <c r="S991" s="84"/>
      <c r="T991" s="84">
        <v>1</v>
      </c>
      <c r="U991" s="84">
        <v>1</v>
      </c>
      <c r="V991" s="84">
        <v>1</v>
      </c>
      <c r="W991" s="84">
        <v>1</v>
      </c>
      <c r="X991" s="84">
        <v>1</v>
      </c>
      <c r="Y991" s="84"/>
      <c r="Z991" s="132" t="str">
        <f>VLOOKUP(A991,DB_CAL_Q1_Q4!$A$4:$P$1328,13)</f>
        <v>Electricidad</v>
      </c>
      <c r="AA991" s="133" t="str">
        <f>VLOOKUP(A991,DB_ACS_Q1_Q4!$A$4:$AD$1328,13)</f>
        <v>Electricidad</v>
      </c>
      <c r="AB991" s="134" t="str">
        <f>VLOOKUP(A991,DB_REF_Q1_Q4!$A$4:$AD$1328,13)</f>
        <v>Ninguno</v>
      </c>
      <c r="AC991" s="16"/>
      <c r="AD991" s="27"/>
      <c r="AE991" s="27"/>
      <c r="AF991" s="27"/>
      <c r="AG991" s="27"/>
      <c r="AH991" s="27"/>
      <c r="AI991" s="55">
        <v>1</v>
      </c>
    </row>
    <row r="992" spans="1:35" ht="12" customHeight="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83">
        <v>1</v>
      </c>
      <c r="N992" s="84">
        <v>1</v>
      </c>
      <c r="O992" s="84">
        <v>1</v>
      </c>
      <c r="P992" s="84">
        <v>1</v>
      </c>
      <c r="Q992" s="84">
        <v>1</v>
      </c>
      <c r="R992" s="84">
        <v>1</v>
      </c>
      <c r="S992" s="84">
        <v>1</v>
      </c>
      <c r="T992" s="84">
        <v>1</v>
      </c>
      <c r="U992" s="84">
        <v>1</v>
      </c>
      <c r="V992" s="84">
        <v>1</v>
      </c>
      <c r="W992" s="84">
        <v>1</v>
      </c>
      <c r="X992" s="84">
        <v>1</v>
      </c>
      <c r="Y992" s="84"/>
      <c r="Z992" s="132" t="str">
        <f>VLOOKUP(A992,DB_CAL_Q1_Q4!$A$4:$P$1328,13)</f>
        <v>Electricidad</v>
      </c>
      <c r="AA992" s="133" t="str">
        <f>VLOOKUP(A992,DB_ACS_Q1_Q4!$A$4:$AD$1328,13)</f>
        <v>GLP</v>
      </c>
      <c r="AB992" s="134" t="str">
        <f>VLOOKUP(A992,DB_REF_Q1_Q4!$A$4:$AD$1328,13)</f>
        <v>Ninguno</v>
      </c>
      <c r="AC992" s="16"/>
      <c r="AD992" s="27"/>
      <c r="AE992" s="27"/>
      <c r="AF992" s="27"/>
      <c r="AG992" s="27"/>
      <c r="AH992" s="27"/>
      <c r="AI992" s="55">
        <v>1</v>
      </c>
    </row>
    <row r="993" spans="1:35" ht="12" customHeight="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83">
        <v>1</v>
      </c>
      <c r="N993" s="84">
        <v>1</v>
      </c>
      <c r="O993" s="84"/>
      <c r="P993" s="84">
        <v>1</v>
      </c>
      <c r="Q993" s="84"/>
      <c r="R993" s="84">
        <v>1</v>
      </c>
      <c r="S993" s="84">
        <v>1</v>
      </c>
      <c r="T993" s="84">
        <v>1</v>
      </c>
      <c r="U993" s="84"/>
      <c r="V993" s="84"/>
      <c r="W993" s="84">
        <v>1</v>
      </c>
      <c r="X993" s="84">
        <v>1</v>
      </c>
      <c r="Y993" s="84"/>
      <c r="Z993" s="132" t="str">
        <f>VLOOKUP(A993,DB_CAL_Q1_Q4!$A$4:$P$1328,13)</f>
        <v>Gas Natural</v>
      </c>
      <c r="AA993" s="133" t="str">
        <f>VLOOKUP(A993,DB_ACS_Q1_Q4!$A$4:$AD$1328,13)</f>
        <v>Gas Natural</v>
      </c>
      <c r="AB993" s="134" t="str">
        <f>VLOOKUP(A993,DB_REF_Q1_Q4!$A$4:$AD$1328,13)</f>
        <v>Ninguno</v>
      </c>
      <c r="AC993" s="16"/>
      <c r="AD993" s="27"/>
      <c r="AE993" s="27"/>
      <c r="AF993" s="27"/>
      <c r="AG993" s="27"/>
      <c r="AH993" s="27"/>
      <c r="AI993" s="55">
        <v>1</v>
      </c>
    </row>
    <row r="994" spans="1:35" ht="12" customHeight="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83">
        <v>1</v>
      </c>
      <c r="N994" s="84">
        <v>1</v>
      </c>
      <c r="O994" s="84">
        <v>1</v>
      </c>
      <c r="P994" s="84">
        <v>1</v>
      </c>
      <c r="Q994" s="84">
        <v>1</v>
      </c>
      <c r="R994" s="84">
        <v>1</v>
      </c>
      <c r="S994" s="84">
        <v>1</v>
      </c>
      <c r="T994" s="84">
        <v>1</v>
      </c>
      <c r="U994" s="84">
        <v>1</v>
      </c>
      <c r="V994" s="84">
        <v>1</v>
      </c>
      <c r="W994" s="84">
        <v>1</v>
      </c>
      <c r="X994" s="84">
        <v>1</v>
      </c>
      <c r="Y994" s="84">
        <v>1</v>
      </c>
      <c r="Z994" s="132" t="str">
        <f>VLOOKUP(A994,DB_CAL_Q1_Q4!$A$4:$P$1328,13)</f>
        <v>Gas Natural</v>
      </c>
      <c r="AA994" s="133" t="str">
        <f>VLOOKUP(A994,DB_ACS_Q1_Q4!$A$4:$AD$1328,13)</f>
        <v>Gas Natural</v>
      </c>
      <c r="AB994" s="134" t="str">
        <f>VLOOKUP(A994,DB_REF_Q1_Q4!$A$4:$AD$1328,13)</f>
        <v>Ninguno</v>
      </c>
      <c r="AC994" s="16"/>
      <c r="AD994" s="27"/>
      <c r="AE994" s="27"/>
      <c r="AF994" s="27"/>
      <c r="AG994" s="27"/>
      <c r="AH994" s="27"/>
      <c r="AI994" s="55">
        <v>1</v>
      </c>
    </row>
    <row r="995" spans="1:35" ht="12" customHeight="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83">
        <v>1</v>
      </c>
      <c r="N995" s="84">
        <v>1</v>
      </c>
      <c r="O995" s="84">
        <v>1</v>
      </c>
      <c r="P995" s="84">
        <v>1</v>
      </c>
      <c r="Q995" s="84">
        <v>1</v>
      </c>
      <c r="R995" s="84">
        <v>1</v>
      </c>
      <c r="S995" s="84"/>
      <c r="T995" s="84">
        <v>1</v>
      </c>
      <c r="U995" s="84">
        <v>1</v>
      </c>
      <c r="V995" s="84">
        <v>1</v>
      </c>
      <c r="W995" s="84">
        <v>1</v>
      </c>
      <c r="X995" s="84">
        <v>1</v>
      </c>
      <c r="Y995" s="84">
        <v>1</v>
      </c>
      <c r="Z995" s="132" t="str">
        <f>VLOOKUP(A995,DB_CAL_Q1_Q4!$A$4:$P$1328,13)</f>
        <v>Gas Natural</v>
      </c>
      <c r="AA995" s="133" t="str">
        <f>VLOOKUP(A995,DB_ACS_Q1_Q4!$A$4:$AD$1328,13)</f>
        <v>Gas Natural</v>
      </c>
      <c r="AB995" s="134" t="str">
        <f>VLOOKUP(A995,DB_REF_Q1_Q4!$A$4:$AD$1328,13)</f>
        <v>Ninguno</v>
      </c>
      <c r="AC995" s="16">
        <v>1</v>
      </c>
      <c r="AD995" s="27"/>
      <c r="AE995" s="27"/>
      <c r="AF995" s="27"/>
      <c r="AG995" s="27"/>
      <c r="AH995" s="27"/>
      <c r="AI995" s="55"/>
    </row>
    <row r="996" spans="1:35" ht="12" customHeight="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83">
        <v>1</v>
      </c>
      <c r="N996" s="84"/>
      <c r="O996" s="84">
        <v>1</v>
      </c>
      <c r="P996" s="84">
        <v>1</v>
      </c>
      <c r="Q996" s="84">
        <v>1</v>
      </c>
      <c r="R996" s="84"/>
      <c r="S996" s="84">
        <v>1</v>
      </c>
      <c r="T996" s="84">
        <v>1</v>
      </c>
      <c r="U996" s="84"/>
      <c r="V996" s="84">
        <v>1</v>
      </c>
      <c r="W996" s="84">
        <v>1</v>
      </c>
      <c r="X996" s="84">
        <v>1</v>
      </c>
      <c r="Y996" s="84">
        <v>1</v>
      </c>
      <c r="Z996" s="132" t="str">
        <f>VLOOKUP(A996,DB_CAL_Q1_Q4!$A$4:$P$1328,13)</f>
        <v>Electricidad</v>
      </c>
      <c r="AA996" s="133" t="str">
        <f>VLOOKUP(A996,DB_ACS_Q1_Q4!$A$4:$AD$1328,13)</f>
        <v>Electricidad</v>
      </c>
      <c r="AB996" s="134" t="str">
        <f>VLOOKUP(A996,DB_REF_Q1_Q4!$A$4:$AD$1328,13)</f>
        <v>Ninguno</v>
      </c>
      <c r="AC996" s="16"/>
      <c r="AD996" s="27"/>
      <c r="AE996" s="27"/>
      <c r="AF996" s="27"/>
      <c r="AG996" s="27"/>
      <c r="AH996" s="27"/>
      <c r="AI996" s="55">
        <v>1</v>
      </c>
    </row>
    <row r="997" spans="1:35" ht="12" customHeight="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83">
        <v>1</v>
      </c>
      <c r="N997" s="84">
        <v>1</v>
      </c>
      <c r="O997" s="84">
        <v>1</v>
      </c>
      <c r="P997" s="84">
        <v>1</v>
      </c>
      <c r="Q997" s="84">
        <v>1</v>
      </c>
      <c r="R997" s="84">
        <v>1</v>
      </c>
      <c r="S997" s="84">
        <v>1</v>
      </c>
      <c r="T997" s="84">
        <v>1</v>
      </c>
      <c r="U997" s="84">
        <v>1</v>
      </c>
      <c r="V997" s="84">
        <v>1</v>
      </c>
      <c r="W997" s="84">
        <v>1</v>
      </c>
      <c r="X997" s="84">
        <v>1</v>
      </c>
      <c r="Y997" s="84">
        <v>1</v>
      </c>
      <c r="Z997" s="132" t="str">
        <f>VLOOKUP(A997,DB_CAL_Q1_Q4!$A$4:$P$1328,13)</f>
        <v>Gas Natural</v>
      </c>
      <c r="AA997" s="133" t="str">
        <f>VLOOKUP(A997,DB_ACS_Q1_Q4!$A$4:$AD$1328,13)</f>
        <v>Gas Natural</v>
      </c>
      <c r="AB997" s="134" t="str">
        <f>VLOOKUP(A997,DB_REF_Q1_Q4!$A$4:$AD$1328,13)</f>
        <v>Ninguno</v>
      </c>
      <c r="AC997" s="16"/>
      <c r="AD997" s="27"/>
      <c r="AE997" s="27"/>
      <c r="AF997" s="27"/>
      <c r="AG997" s="27"/>
      <c r="AH997" s="27">
        <v>1</v>
      </c>
      <c r="AI997" s="55"/>
    </row>
    <row r="998" spans="1:35" ht="12" customHeight="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83">
        <v>1</v>
      </c>
      <c r="N998" s="84">
        <v>1</v>
      </c>
      <c r="O998" s="84">
        <v>1</v>
      </c>
      <c r="P998" s="84">
        <v>1</v>
      </c>
      <c r="Q998" s="84">
        <v>1</v>
      </c>
      <c r="R998" s="84">
        <v>1</v>
      </c>
      <c r="S998" s="84">
        <v>1</v>
      </c>
      <c r="T998" s="84">
        <v>1</v>
      </c>
      <c r="U998" s="84">
        <v>1</v>
      </c>
      <c r="V998" s="84">
        <v>1</v>
      </c>
      <c r="W998" s="84">
        <v>1</v>
      </c>
      <c r="X998" s="84">
        <v>1</v>
      </c>
      <c r="Y998" s="84">
        <v>1</v>
      </c>
      <c r="Z998" s="132" t="str">
        <f>VLOOKUP(A998,DB_CAL_Q1_Q4!$A$4:$P$1328,13)</f>
        <v>Electricidad</v>
      </c>
      <c r="AA998" s="133" t="str">
        <f>VLOOKUP(A998,DB_ACS_Q1_Q4!$A$4:$AD$1328,13)</f>
        <v>Electricidad</v>
      </c>
      <c r="AB998" s="134" t="str">
        <f>VLOOKUP(A998,DB_REF_Q1_Q4!$A$4:$AD$1328,13)</f>
        <v>Ninguno</v>
      </c>
      <c r="AC998" s="16"/>
      <c r="AD998" s="27"/>
      <c r="AE998" s="27"/>
      <c r="AF998" s="27"/>
      <c r="AG998" s="27"/>
      <c r="AH998" s="27"/>
      <c r="AI998" s="55">
        <v>1</v>
      </c>
    </row>
    <row r="999" spans="1:35" ht="12" customHeight="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83">
        <v>1</v>
      </c>
      <c r="N999" s="84">
        <v>1</v>
      </c>
      <c r="O999" s="84">
        <v>1</v>
      </c>
      <c r="P999" s="84">
        <v>1</v>
      </c>
      <c r="Q999" s="84">
        <v>1</v>
      </c>
      <c r="R999" s="84">
        <v>1</v>
      </c>
      <c r="S999" s="84">
        <v>1</v>
      </c>
      <c r="T999" s="84">
        <v>1</v>
      </c>
      <c r="U999" s="84">
        <v>1</v>
      </c>
      <c r="V999" s="84">
        <v>1</v>
      </c>
      <c r="W999" s="84">
        <v>1</v>
      </c>
      <c r="X999" s="84">
        <v>1</v>
      </c>
      <c r="Y999" s="84"/>
      <c r="Z999" s="132" t="str">
        <f>VLOOKUP(A999,DB_CAL_Q1_Q4!$A$4:$P$1328,13)</f>
        <v>Gas Natural</v>
      </c>
      <c r="AA999" s="133" t="str">
        <f>VLOOKUP(A999,DB_ACS_Q1_Q4!$A$4:$AD$1328,13)</f>
        <v>Gas Natural</v>
      </c>
      <c r="AB999" s="134" t="str">
        <f>VLOOKUP(A999,DB_REF_Q1_Q4!$A$4:$AD$1328,13)</f>
        <v>Ninguno</v>
      </c>
      <c r="AC999" s="16">
        <v>1</v>
      </c>
      <c r="AD999" s="27"/>
      <c r="AE999" s="27"/>
      <c r="AF999" s="27"/>
      <c r="AG999" s="27"/>
      <c r="AH999" s="27"/>
      <c r="AI999" s="55"/>
    </row>
    <row r="1000" spans="1:35" ht="12" customHeight="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83">
        <v>1</v>
      </c>
      <c r="N1000" s="84">
        <v>1</v>
      </c>
      <c r="O1000" s="84">
        <v>1</v>
      </c>
      <c r="P1000" s="84">
        <v>1</v>
      </c>
      <c r="Q1000" s="84">
        <v>1</v>
      </c>
      <c r="R1000" s="84">
        <v>1</v>
      </c>
      <c r="S1000" s="84">
        <v>1</v>
      </c>
      <c r="T1000" s="84">
        <v>1</v>
      </c>
      <c r="U1000" s="84">
        <v>1</v>
      </c>
      <c r="V1000" s="84">
        <v>1</v>
      </c>
      <c r="W1000" s="84">
        <v>1</v>
      </c>
      <c r="X1000" s="84">
        <v>1</v>
      </c>
      <c r="Y1000" s="84"/>
      <c r="Z1000" s="132" t="str">
        <f>VLOOKUP(A1000,DB_CAL_Q1_Q4!$A$4:$P$1328,13)</f>
        <v>Gas Natural</v>
      </c>
      <c r="AA1000" s="133" t="str">
        <f>VLOOKUP(A1000,DB_ACS_Q1_Q4!$A$4:$AD$1328,13)</f>
        <v>Gas Natural</v>
      </c>
      <c r="AB1000" s="134" t="str">
        <f>VLOOKUP(A1000,DB_REF_Q1_Q4!$A$4:$AD$1328,13)</f>
        <v>Ninguno</v>
      </c>
      <c r="AC1000" s="16">
        <v>1</v>
      </c>
      <c r="AD1000" s="27"/>
      <c r="AE1000" s="27"/>
      <c r="AF1000" s="27"/>
      <c r="AG1000" s="27"/>
      <c r="AH1000" s="27"/>
      <c r="AI1000" s="55"/>
    </row>
    <row r="1001" spans="1:35" ht="12" customHeight="1">
      <c r="A1001" s="10">
        <v>997</v>
      </c>
      <c r="B1001" s="98" t="s">
        <v>106</v>
      </c>
      <c r="C1001" s="98" t="s">
        <v>71</v>
      </c>
      <c r="D1001" s="11" t="s">
        <v>25</v>
      </c>
      <c r="E1001" s="11" t="s">
        <v>304</v>
      </c>
      <c r="F1001" s="12" t="s">
        <v>49</v>
      </c>
      <c r="G1001" s="12" t="s">
        <v>510</v>
      </c>
      <c r="H1001" s="12" t="s">
        <v>308</v>
      </c>
      <c r="I1001" s="103" t="s">
        <v>505</v>
      </c>
      <c r="J1001" s="12" t="str">
        <f t="shared" ref="J1001:J1007" si="35">"≥17h"</f>
        <v>≥17h</v>
      </c>
      <c r="K1001" s="12" t="s">
        <v>512</v>
      </c>
      <c r="L1001" s="69" t="s">
        <v>520</v>
      </c>
      <c r="M1001" s="83">
        <v>1</v>
      </c>
      <c r="N1001" s="84">
        <v>1</v>
      </c>
      <c r="O1001" s="84">
        <v>1</v>
      </c>
      <c r="P1001" s="84">
        <v>1</v>
      </c>
      <c r="Q1001" s="84">
        <v>1</v>
      </c>
      <c r="R1001" s="84">
        <v>1</v>
      </c>
      <c r="S1001" s="84">
        <v>1</v>
      </c>
      <c r="T1001" s="84">
        <v>1</v>
      </c>
      <c r="U1001" s="84">
        <v>1</v>
      </c>
      <c r="V1001" s="84">
        <v>1</v>
      </c>
      <c r="W1001" s="84">
        <v>1</v>
      </c>
      <c r="X1001" s="84">
        <v>1</v>
      </c>
      <c r="Y1001" s="84">
        <v>1</v>
      </c>
      <c r="Z1001" s="132" t="str">
        <f>VLOOKUP(A1001,DB_CAL_Q1_Q4!$A$4:$P$1328,13)</f>
        <v>Gas Natural</v>
      </c>
      <c r="AA1001" s="133" t="str">
        <f>VLOOKUP(A1001,DB_ACS_Q1_Q4!$A$4:$AD$1328,13)</f>
        <v>Gas Natural</v>
      </c>
      <c r="AB1001" s="134" t="str">
        <f>VLOOKUP(A1001,DB_REF_Q1_Q4!$A$4:$AD$1328,13)</f>
        <v>Ninguno</v>
      </c>
      <c r="AC1001" s="16"/>
      <c r="AD1001" s="27"/>
      <c r="AE1001" s="27"/>
      <c r="AF1001" s="27"/>
      <c r="AG1001" s="27"/>
      <c r="AH1001" s="27"/>
      <c r="AI1001" s="55">
        <v>1</v>
      </c>
    </row>
    <row r="1002" spans="1:35" ht="12" customHeight="1">
      <c r="A1002" s="10">
        <v>998</v>
      </c>
      <c r="B1002" s="98" t="s">
        <v>106</v>
      </c>
      <c r="C1002" s="98" t="s">
        <v>71</v>
      </c>
      <c r="D1002" s="11" t="s">
        <v>25</v>
      </c>
      <c r="E1002" s="11" t="s">
        <v>303</v>
      </c>
      <c r="F1002" s="12" t="s">
        <v>50</v>
      </c>
      <c r="G1002" s="12" t="s">
        <v>310</v>
      </c>
      <c r="H1002" s="12" t="s">
        <v>306</v>
      </c>
      <c r="I1002" s="12" t="s">
        <v>505</v>
      </c>
      <c r="J1002" s="12" t="str">
        <f t="shared" si="35"/>
        <v>≥17h</v>
      </c>
      <c r="K1002" s="12" t="s">
        <v>512</v>
      </c>
      <c r="L1002" s="69" t="s">
        <v>520</v>
      </c>
      <c r="M1002" s="83">
        <v>1</v>
      </c>
      <c r="N1002" s="84">
        <v>1</v>
      </c>
      <c r="O1002" s="84">
        <v>1</v>
      </c>
      <c r="P1002" s="84">
        <v>1</v>
      </c>
      <c r="Q1002" s="84">
        <v>1</v>
      </c>
      <c r="R1002" s="84">
        <v>1</v>
      </c>
      <c r="S1002" s="84">
        <v>1</v>
      </c>
      <c r="T1002" s="84">
        <v>1</v>
      </c>
      <c r="U1002" s="84">
        <v>1</v>
      </c>
      <c r="V1002" s="84">
        <v>1</v>
      </c>
      <c r="W1002" s="84">
        <v>1</v>
      </c>
      <c r="X1002" s="84">
        <v>1</v>
      </c>
      <c r="Y1002" s="84"/>
      <c r="Z1002" s="132" t="str">
        <f>VLOOKUP(A1002,DB_CAL_Q1_Q4!$A$4:$P$1328,13)</f>
        <v>Gas Natural</v>
      </c>
      <c r="AA1002" s="133" t="str">
        <f>VLOOKUP(A1002,DB_ACS_Q1_Q4!$A$4:$AD$1328,13)</f>
        <v>Gas Natural</v>
      </c>
      <c r="AB1002" s="134" t="str">
        <f>VLOOKUP(A1002,DB_REF_Q1_Q4!$A$4:$AD$1328,13)</f>
        <v>Ninguno</v>
      </c>
      <c r="AC1002" s="16"/>
      <c r="AD1002" s="27"/>
      <c r="AE1002" s="27"/>
      <c r="AF1002" s="27"/>
      <c r="AG1002" s="27"/>
      <c r="AH1002" s="27">
        <v>1</v>
      </c>
      <c r="AI1002" s="55"/>
    </row>
    <row r="1003" spans="1:35" ht="12" customHeight="1">
      <c r="A1003" s="10">
        <v>999</v>
      </c>
      <c r="B1003" s="98" t="s">
        <v>106</v>
      </c>
      <c r="C1003" s="98" t="s">
        <v>71</v>
      </c>
      <c r="D1003" s="11" t="s">
        <v>25</v>
      </c>
      <c r="E1003" s="11" t="s">
        <v>304</v>
      </c>
      <c r="F1003" s="12" t="s">
        <v>48</v>
      </c>
      <c r="G1003" s="12" t="s">
        <v>310</v>
      </c>
      <c r="H1003" s="12" t="s">
        <v>306</v>
      </c>
      <c r="I1003" s="103" t="s">
        <v>504</v>
      </c>
      <c r="J1003" s="12" t="str">
        <f t="shared" si="35"/>
        <v>≥17h</v>
      </c>
      <c r="K1003" s="12" t="s">
        <v>513</v>
      </c>
      <c r="L1003" s="69" t="s">
        <v>520</v>
      </c>
      <c r="M1003" s="83">
        <v>1</v>
      </c>
      <c r="N1003" s="84">
        <v>1</v>
      </c>
      <c r="O1003" s="84">
        <v>1</v>
      </c>
      <c r="P1003" s="84">
        <v>1</v>
      </c>
      <c r="Q1003" s="84"/>
      <c r="R1003" s="84"/>
      <c r="S1003" s="84">
        <v>1</v>
      </c>
      <c r="T1003" s="84">
        <v>1</v>
      </c>
      <c r="U1003" s="84">
        <v>1</v>
      </c>
      <c r="V1003" s="84">
        <v>1</v>
      </c>
      <c r="W1003" s="84">
        <v>1</v>
      </c>
      <c r="X1003" s="84">
        <v>1</v>
      </c>
      <c r="Y1003" s="84">
        <v>1</v>
      </c>
      <c r="Z1003" s="132" t="str">
        <f>VLOOKUP(A1003,DB_CAL_Q1_Q4!$A$4:$P$1328,13)</f>
        <v>Gas Natural</v>
      </c>
      <c r="AA1003" s="133" t="str">
        <f>VLOOKUP(A1003,DB_ACS_Q1_Q4!$A$4:$AD$1328,13)</f>
        <v>Gas Natural</v>
      </c>
      <c r="AB1003" s="134" t="str">
        <f>VLOOKUP(A1003,DB_REF_Q1_Q4!$A$4:$AD$1328,13)</f>
        <v>Ninguno</v>
      </c>
      <c r="AC1003" s="16">
        <v>1</v>
      </c>
      <c r="AD1003" s="27"/>
      <c r="AE1003" s="27"/>
      <c r="AF1003" s="27"/>
      <c r="AG1003" s="27"/>
      <c r="AH1003" s="27"/>
      <c r="AI1003" s="55"/>
    </row>
    <row r="1004" spans="1:35" ht="12" customHeight="1">
      <c r="A1004" s="10">
        <v>1000</v>
      </c>
      <c r="B1004" s="98" t="s">
        <v>90</v>
      </c>
      <c r="C1004" s="98" t="s">
        <v>89</v>
      </c>
      <c r="D1004" s="11" t="s">
        <v>25</v>
      </c>
      <c r="E1004" s="11" t="s">
        <v>304</v>
      </c>
      <c r="F1004" s="12" t="s">
        <v>49</v>
      </c>
      <c r="G1004" s="12" t="s">
        <v>510</v>
      </c>
      <c r="H1004" s="12" t="s">
        <v>306</v>
      </c>
      <c r="I1004" s="103" t="s">
        <v>505</v>
      </c>
      <c r="J1004" s="12" t="str">
        <f t="shared" si="35"/>
        <v>≥17h</v>
      </c>
      <c r="K1004" s="12" t="s">
        <v>512</v>
      </c>
      <c r="L1004" s="69" t="s">
        <v>520</v>
      </c>
      <c r="M1004" s="83">
        <v>1</v>
      </c>
      <c r="N1004" s="84">
        <v>1</v>
      </c>
      <c r="O1004" s="84">
        <v>1</v>
      </c>
      <c r="P1004" s="84">
        <v>1</v>
      </c>
      <c r="Q1004" s="84">
        <v>1</v>
      </c>
      <c r="R1004" s="84">
        <v>1</v>
      </c>
      <c r="S1004" s="84">
        <v>1</v>
      </c>
      <c r="T1004" s="84">
        <v>1</v>
      </c>
      <c r="U1004" s="84">
        <v>1</v>
      </c>
      <c r="V1004" s="84">
        <v>1</v>
      </c>
      <c r="W1004" s="84">
        <v>1</v>
      </c>
      <c r="X1004" s="84">
        <v>1</v>
      </c>
      <c r="Y1004" s="84"/>
      <c r="Z1004" s="132" t="str">
        <f>VLOOKUP(A1004,DB_CAL_Q1_Q4!$A$4:$P$1328,13)</f>
        <v>Gas Natural</v>
      </c>
      <c r="AA1004" s="133" t="str">
        <f>VLOOKUP(A1004,DB_ACS_Q1_Q4!$A$4:$AD$1328,13)</f>
        <v>Gas Natural</v>
      </c>
      <c r="AB1004" s="134" t="str">
        <f>VLOOKUP(A1004,DB_REF_Q1_Q4!$A$4:$AD$1328,13)</f>
        <v>Ninguno</v>
      </c>
      <c r="AC1004" s="16">
        <v>1</v>
      </c>
      <c r="AD1004" s="27"/>
      <c r="AE1004" s="27"/>
      <c r="AF1004" s="27"/>
      <c r="AG1004" s="27"/>
      <c r="AH1004" s="27"/>
      <c r="AI1004" s="55"/>
    </row>
    <row r="1005" spans="1:35" ht="12" customHeight="1">
      <c r="A1005" s="10">
        <v>1001</v>
      </c>
      <c r="B1005" s="98" t="s">
        <v>90</v>
      </c>
      <c r="C1005" s="98" t="s">
        <v>89</v>
      </c>
      <c r="D1005" s="11" t="s">
        <v>25</v>
      </c>
      <c r="E1005" s="11" t="s">
        <v>303</v>
      </c>
      <c r="F1005" s="12" t="s">
        <v>50</v>
      </c>
      <c r="G1005" s="12" t="s">
        <v>310</v>
      </c>
      <c r="H1005" s="12" t="s">
        <v>306</v>
      </c>
      <c r="I1005" s="103" t="s">
        <v>505</v>
      </c>
      <c r="J1005" s="12" t="str">
        <f t="shared" si="35"/>
        <v>≥17h</v>
      </c>
      <c r="K1005" s="12" t="s">
        <v>47</v>
      </c>
      <c r="L1005" s="69" t="s">
        <v>520</v>
      </c>
      <c r="M1005" s="83">
        <v>1</v>
      </c>
      <c r="N1005" s="84">
        <v>1</v>
      </c>
      <c r="O1005" s="84">
        <v>1</v>
      </c>
      <c r="P1005" s="84">
        <v>1</v>
      </c>
      <c r="Q1005" s="84"/>
      <c r="R1005" s="84">
        <v>1</v>
      </c>
      <c r="S1005" s="84">
        <v>1</v>
      </c>
      <c r="T1005" s="84">
        <v>1</v>
      </c>
      <c r="U1005" s="84">
        <v>1</v>
      </c>
      <c r="V1005" s="84">
        <v>1</v>
      </c>
      <c r="W1005" s="84">
        <v>1</v>
      </c>
      <c r="X1005" s="84">
        <v>1</v>
      </c>
      <c r="Y1005" s="84">
        <v>1</v>
      </c>
      <c r="Z1005" s="132" t="str">
        <f>VLOOKUP(A1005,DB_CAL_Q1_Q4!$A$4:$P$1328,13)</f>
        <v>Electricidad</v>
      </c>
      <c r="AA1005" s="133" t="str">
        <f>VLOOKUP(A1005,DB_ACS_Q1_Q4!$A$4:$AD$1328,13)</f>
        <v>Electricidad</v>
      </c>
      <c r="AB1005" s="134" t="str">
        <f>VLOOKUP(A1005,DB_REF_Q1_Q4!$A$4:$AD$1328,13)</f>
        <v>Ninguno</v>
      </c>
      <c r="AC1005" s="16"/>
      <c r="AD1005" s="27"/>
      <c r="AE1005" s="27"/>
      <c r="AF1005" s="27"/>
      <c r="AG1005" s="27"/>
      <c r="AH1005" s="27">
        <v>1</v>
      </c>
      <c r="AI1005" s="55"/>
    </row>
    <row r="1006" spans="1:35" ht="12" customHeight="1">
      <c r="A1006" s="10">
        <v>1002</v>
      </c>
      <c r="B1006" s="98" t="s">
        <v>172</v>
      </c>
      <c r="C1006" s="98" t="s">
        <v>168</v>
      </c>
      <c r="D1006" s="11" t="s">
        <v>51</v>
      </c>
      <c r="E1006" s="11" t="s">
        <v>304</v>
      </c>
      <c r="F1006" s="12" t="s">
        <v>48</v>
      </c>
      <c r="G1006" s="12" t="s">
        <v>510</v>
      </c>
      <c r="H1006" s="12" t="s">
        <v>306</v>
      </c>
      <c r="I1006" s="103" t="s">
        <v>505</v>
      </c>
      <c r="J1006" s="12" t="str">
        <f t="shared" si="35"/>
        <v>≥17h</v>
      </c>
      <c r="K1006" s="12" t="s">
        <v>47</v>
      </c>
      <c r="L1006" s="69" t="s">
        <v>520</v>
      </c>
      <c r="M1006" s="83">
        <v>1</v>
      </c>
      <c r="N1006" s="84">
        <v>1</v>
      </c>
      <c r="O1006" s="84">
        <v>1</v>
      </c>
      <c r="P1006" s="84">
        <v>1</v>
      </c>
      <c r="Q1006" s="84">
        <v>1</v>
      </c>
      <c r="R1006" s="84">
        <v>1</v>
      </c>
      <c r="S1006" s="84">
        <v>1</v>
      </c>
      <c r="T1006" s="84">
        <v>1</v>
      </c>
      <c r="U1006" s="84">
        <v>1</v>
      </c>
      <c r="V1006" s="84">
        <v>1</v>
      </c>
      <c r="W1006" s="84">
        <v>1</v>
      </c>
      <c r="X1006" s="84">
        <v>1</v>
      </c>
      <c r="Y1006" s="84">
        <v>1</v>
      </c>
      <c r="Z1006" s="132" t="str">
        <f>VLOOKUP(A1006,DB_CAL_Q1_Q4!$A$4:$P$1328,13)</f>
        <v>Electricidad</v>
      </c>
      <c r="AA1006" s="133" t="str">
        <f>VLOOKUP(A1006,DB_ACS_Q1_Q4!$A$4:$AD$1328,13)</f>
        <v>Electricidad</v>
      </c>
      <c r="AB1006" s="134" t="str">
        <f>VLOOKUP(A1006,DB_REF_Q1_Q4!$A$4:$AD$1328,13)</f>
        <v>Ninguno</v>
      </c>
      <c r="AC1006" s="16"/>
      <c r="AD1006" s="27"/>
      <c r="AE1006" s="27"/>
      <c r="AF1006" s="27"/>
      <c r="AG1006" s="27"/>
      <c r="AH1006" s="27">
        <v>1</v>
      </c>
      <c r="AI1006" s="55"/>
    </row>
    <row r="1007" spans="1:35" ht="12" customHeight="1">
      <c r="A1007" s="10">
        <v>1003</v>
      </c>
      <c r="B1007" s="98" t="s">
        <v>172</v>
      </c>
      <c r="C1007" s="98" t="s">
        <v>168</v>
      </c>
      <c r="D1007" s="11" t="s">
        <v>25</v>
      </c>
      <c r="E1007" s="11" t="s">
        <v>303</v>
      </c>
      <c r="F1007" s="12" t="s">
        <v>50</v>
      </c>
      <c r="G1007" s="12" t="s">
        <v>310</v>
      </c>
      <c r="H1007" s="12" t="s">
        <v>306</v>
      </c>
      <c r="I1007" s="103" t="s">
        <v>504</v>
      </c>
      <c r="J1007" s="12" t="str">
        <f t="shared" si="35"/>
        <v>≥17h</v>
      </c>
      <c r="K1007" s="12" t="s">
        <v>512</v>
      </c>
      <c r="L1007" s="69" t="s">
        <v>520</v>
      </c>
      <c r="M1007" s="83">
        <v>1</v>
      </c>
      <c r="N1007" s="84">
        <v>1</v>
      </c>
      <c r="O1007" s="84">
        <v>1</v>
      </c>
      <c r="P1007" s="84">
        <v>1</v>
      </c>
      <c r="Q1007" s="84">
        <v>1</v>
      </c>
      <c r="R1007" s="84">
        <v>1</v>
      </c>
      <c r="S1007" s="84">
        <v>1</v>
      </c>
      <c r="T1007" s="84">
        <v>1</v>
      </c>
      <c r="U1007" s="84">
        <v>1</v>
      </c>
      <c r="V1007" s="84">
        <v>1</v>
      </c>
      <c r="W1007" s="84">
        <v>1</v>
      </c>
      <c r="X1007" s="84">
        <v>1</v>
      </c>
      <c r="Y1007" s="84">
        <v>1</v>
      </c>
      <c r="Z1007" s="132" t="str">
        <f>VLOOKUP(A1007,DB_CAL_Q1_Q4!$A$4:$P$1328,13)</f>
        <v>Gas Natural</v>
      </c>
      <c r="AA1007" s="133" t="str">
        <f>VLOOKUP(A1007,DB_ACS_Q1_Q4!$A$4:$AD$1328,13)</f>
        <v>Gas Natural</v>
      </c>
      <c r="AB1007" s="134" t="str">
        <f>VLOOKUP(A1007,DB_REF_Q1_Q4!$A$4:$AD$1328,13)</f>
        <v>Ninguno</v>
      </c>
      <c r="AC1007" s="16"/>
      <c r="AD1007" s="27"/>
      <c r="AE1007" s="27"/>
      <c r="AF1007" s="27"/>
      <c r="AG1007" s="27"/>
      <c r="AH1007" s="27"/>
      <c r="AI1007" s="55">
        <v>1</v>
      </c>
    </row>
    <row r="1008" spans="1:35" ht="12" customHeight="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83">
        <v>1</v>
      </c>
      <c r="N1008" s="84">
        <v>1</v>
      </c>
      <c r="O1008" s="84">
        <v>1</v>
      </c>
      <c r="P1008" s="84">
        <v>1</v>
      </c>
      <c r="Q1008" s="84">
        <v>1</v>
      </c>
      <c r="R1008" s="84">
        <v>1</v>
      </c>
      <c r="S1008" s="84">
        <v>1</v>
      </c>
      <c r="T1008" s="84">
        <v>1</v>
      </c>
      <c r="U1008" s="84">
        <v>1</v>
      </c>
      <c r="V1008" s="84">
        <v>1</v>
      </c>
      <c r="W1008" s="84">
        <v>1</v>
      </c>
      <c r="X1008" s="84">
        <v>1</v>
      </c>
      <c r="Y1008" s="84"/>
      <c r="Z1008" s="132" t="str">
        <f>VLOOKUP(A1008,DB_CAL_Q1_Q4!$A$4:$P$1328,13)</f>
        <v>Gas Natural</v>
      </c>
      <c r="AA1008" s="133" t="str">
        <f>VLOOKUP(A1008,DB_ACS_Q1_Q4!$A$4:$AD$1328,13)</f>
        <v>Gas Natural</v>
      </c>
      <c r="AB1008" s="134" t="str">
        <f>VLOOKUP(A1008,DB_REF_Q1_Q4!$A$4:$AD$1328,13)</f>
        <v>Ninguno</v>
      </c>
      <c r="AC1008" s="16"/>
      <c r="AD1008" s="27"/>
      <c r="AE1008" s="27"/>
      <c r="AF1008" s="27"/>
      <c r="AG1008" s="27"/>
      <c r="AH1008" s="27">
        <v>1</v>
      </c>
      <c r="AI1008" s="55"/>
    </row>
    <row r="1009" spans="1:35" ht="12" customHeight="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83">
        <v>1</v>
      </c>
      <c r="N1009" s="84">
        <v>1</v>
      </c>
      <c r="O1009" s="84">
        <v>1</v>
      </c>
      <c r="P1009" s="84">
        <v>1</v>
      </c>
      <c r="Q1009" s="84">
        <v>1</v>
      </c>
      <c r="R1009" s="84">
        <v>1</v>
      </c>
      <c r="S1009" s="84">
        <v>1</v>
      </c>
      <c r="T1009" s="84">
        <v>1</v>
      </c>
      <c r="U1009" s="84">
        <v>1</v>
      </c>
      <c r="V1009" s="84">
        <v>1</v>
      </c>
      <c r="W1009" s="84">
        <v>1</v>
      </c>
      <c r="X1009" s="84">
        <v>1</v>
      </c>
      <c r="Y1009" s="84"/>
      <c r="Z1009" s="132" t="str">
        <f>VLOOKUP(A1009,DB_CAL_Q1_Q4!$A$4:$P$1328,13)</f>
        <v>Electricidad</v>
      </c>
      <c r="AA1009" s="133" t="str">
        <f>VLOOKUP(A1009,DB_ACS_Q1_Q4!$A$4:$AD$1328,13)</f>
        <v>Electricidad</v>
      </c>
      <c r="AB1009" s="134" t="str">
        <f>VLOOKUP(A1009,DB_REF_Q1_Q4!$A$4:$AD$1328,13)</f>
        <v>Ninguno</v>
      </c>
      <c r="AC1009" s="16"/>
      <c r="AD1009" s="27"/>
      <c r="AE1009" s="27"/>
      <c r="AF1009" s="27"/>
      <c r="AG1009" s="27"/>
      <c r="AH1009" s="27">
        <v>1</v>
      </c>
      <c r="AI1009" s="55"/>
    </row>
    <row r="1010" spans="1:35" ht="12" customHeight="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83">
        <v>1</v>
      </c>
      <c r="N1010" s="84">
        <v>1</v>
      </c>
      <c r="O1010" s="84">
        <v>1</v>
      </c>
      <c r="P1010" s="84">
        <v>1</v>
      </c>
      <c r="Q1010" s="84">
        <v>1</v>
      </c>
      <c r="R1010" s="84">
        <v>1</v>
      </c>
      <c r="S1010" s="84">
        <v>1</v>
      </c>
      <c r="T1010" s="84">
        <v>1</v>
      </c>
      <c r="U1010" s="84"/>
      <c r="V1010" s="84">
        <v>1</v>
      </c>
      <c r="W1010" s="84">
        <v>1</v>
      </c>
      <c r="X1010" s="84">
        <v>1</v>
      </c>
      <c r="Y1010" s="84"/>
      <c r="Z1010" s="132" t="str">
        <f>VLOOKUP(A1010,DB_CAL_Q1_Q4!$A$4:$P$1328,13)</f>
        <v>Electricidad</v>
      </c>
      <c r="AA1010" s="133" t="str">
        <f>VLOOKUP(A1010,DB_ACS_Q1_Q4!$A$4:$AD$1328,13)</f>
        <v>Electricidad</v>
      </c>
      <c r="AB1010" s="134" t="str">
        <f>VLOOKUP(A1010,DB_REF_Q1_Q4!$A$4:$AD$1328,13)</f>
        <v>Ninguno</v>
      </c>
      <c r="AC1010" s="16"/>
      <c r="AD1010" s="27">
        <v>1</v>
      </c>
      <c r="AE1010" s="27"/>
      <c r="AF1010" s="27"/>
      <c r="AG1010" s="27"/>
      <c r="AH1010" s="27"/>
      <c r="AI1010" s="55"/>
    </row>
    <row r="1011" spans="1:35" ht="12" customHeight="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83">
        <v>1</v>
      </c>
      <c r="N1011" s="84">
        <v>1</v>
      </c>
      <c r="O1011" s="84">
        <v>1</v>
      </c>
      <c r="P1011" s="84">
        <v>1</v>
      </c>
      <c r="Q1011" s="84">
        <v>1</v>
      </c>
      <c r="R1011" s="84">
        <v>1</v>
      </c>
      <c r="S1011" s="84">
        <v>1</v>
      </c>
      <c r="T1011" s="84">
        <v>1</v>
      </c>
      <c r="U1011" s="84">
        <v>1</v>
      </c>
      <c r="V1011" s="84">
        <v>1</v>
      </c>
      <c r="W1011" s="84">
        <v>1</v>
      </c>
      <c r="X1011" s="84">
        <v>1</v>
      </c>
      <c r="Y1011" s="84">
        <v>1</v>
      </c>
      <c r="Z1011" s="132" t="str">
        <f>VLOOKUP(A1011,DB_CAL_Q1_Q4!$A$4:$P$1328,13)</f>
        <v>Gas Natural</v>
      </c>
      <c r="AA1011" s="133" t="str">
        <f>VLOOKUP(A1011,DB_ACS_Q1_Q4!$A$4:$AD$1328,13)</f>
        <v>Gas Natural</v>
      </c>
      <c r="AB1011" s="134" t="str">
        <f>VLOOKUP(A1011,DB_REF_Q1_Q4!$A$4:$AD$1328,13)</f>
        <v>Ninguno</v>
      </c>
      <c r="AC1011" s="16">
        <v>1</v>
      </c>
      <c r="AD1011" s="27"/>
      <c r="AE1011" s="27"/>
      <c r="AF1011" s="27"/>
      <c r="AG1011" s="27"/>
      <c r="AH1011" s="27"/>
      <c r="AI1011" s="55"/>
    </row>
    <row r="1012" spans="1:35" ht="12" customHeight="1">
      <c r="A1012" s="10">
        <v>1008</v>
      </c>
      <c r="B1012" s="98" t="s">
        <v>249</v>
      </c>
      <c r="C1012" s="98" t="s">
        <v>245</v>
      </c>
      <c r="D1012" s="11" t="s">
        <v>25</v>
      </c>
      <c r="E1012" s="11" t="s">
        <v>303</v>
      </c>
      <c r="F1012" s="12" t="s">
        <v>48</v>
      </c>
      <c r="G1012" s="12" t="s">
        <v>310</v>
      </c>
      <c r="H1012" s="12" t="s">
        <v>308</v>
      </c>
      <c r="I1012" s="103" t="s">
        <v>504</v>
      </c>
      <c r="J1012" s="12" t="str">
        <f t="shared" ref="J1012:J1018" si="36">"≥17h"</f>
        <v>≥17h</v>
      </c>
      <c r="K1012" s="12" t="s">
        <v>513</v>
      </c>
      <c r="L1012" s="69" t="s">
        <v>520</v>
      </c>
      <c r="M1012" s="83">
        <v>1</v>
      </c>
      <c r="N1012" s="84">
        <v>1</v>
      </c>
      <c r="O1012" s="84">
        <v>1</v>
      </c>
      <c r="P1012" s="84"/>
      <c r="Q1012" s="84">
        <v>1</v>
      </c>
      <c r="R1012" s="84">
        <v>1</v>
      </c>
      <c r="S1012" s="84">
        <v>1</v>
      </c>
      <c r="T1012" s="84">
        <v>1</v>
      </c>
      <c r="U1012" s="84">
        <v>1</v>
      </c>
      <c r="V1012" s="84">
        <v>1</v>
      </c>
      <c r="W1012" s="84">
        <v>1</v>
      </c>
      <c r="X1012" s="84">
        <v>1</v>
      </c>
      <c r="Y1012" s="84">
        <v>1</v>
      </c>
      <c r="Z1012" s="132" t="str">
        <f>VLOOKUP(A1012,DB_CAL_Q1_Q4!$A$4:$P$1328,13)</f>
        <v>Ninguna</v>
      </c>
      <c r="AA1012" s="133" t="str">
        <f>VLOOKUP(A1012,DB_ACS_Q1_Q4!$A$4:$AD$1328,13)</f>
        <v>GLP</v>
      </c>
      <c r="AB1012" s="134" t="str">
        <f>VLOOKUP(A1012,DB_REF_Q1_Q4!$A$4:$AD$1328,13)</f>
        <v>Ninguno</v>
      </c>
      <c r="AC1012" s="16"/>
      <c r="AD1012" s="27"/>
      <c r="AE1012" s="27"/>
      <c r="AF1012" s="27">
        <v>1</v>
      </c>
      <c r="AG1012" s="27"/>
      <c r="AH1012" s="27"/>
      <c r="AI1012" s="55"/>
    </row>
    <row r="1013" spans="1:35" ht="12" customHeight="1">
      <c r="A1013" s="10">
        <v>1009</v>
      </c>
      <c r="B1013" s="98" t="s">
        <v>273</v>
      </c>
      <c r="C1013" s="98" t="s">
        <v>89</v>
      </c>
      <c r="D1013" s="11" t="s">
        <v>25</v>
      </c>
      <c r="E1013" s="11" t="s">
        <v>304</v>
      </c>
      <c r="F1013" s="12" t="s">
        <v>50</v>
      </c>
      <c r="G1013" s="12" t="s">
        <v>310</v>
      </c>
      <c r="H1013" s="12" t="s">
        <v>306</v>
      </c>
      <c r="I1013" s="103" t="s">
        <v>504</v>
      </c>
      <c r="J1013" s="12" t="str">
        <f t="shared" si="36"/>
        <v>≥17h</v>
      </c>
      <c r="K1013" s="12" t="s">
        <v>47</v>
      </c>
      <c r="L1013" s="69" t="s">
        <v>520</v>
      </c>
      <c r="M1013" s="83">
        <v>1</v>
      </c>
      <c r="N1013" s="84">
        <v>1</v>
      </c>
      <c r="O1013" s="84">
        <v>1</v>
      </c>
      <c r="P1013" s="84">
        <v>1</v>
      </c>
      <c r="Q1013" s="84"/>
      <c r="R1013" s="84"/>
      <c r="S1013" s="84">
        <v>1</v>
      </c>
      <c r="T1013" s="84"/>
      <c r="U1013" s="84"/>
      <c r="V1013" s="84"/>
      <c r="W1013" s="84"/>
      <c r="X1013" s="84"/>
      <c r="Y1013" s="84"/>
      <c r="Z1013" s="132" t="str">
        <f>VLOOKUP(A1013,DB_CAL_Q1_Q4!$A$4:$P$1328,13)</f>
        <v>Electricidad</v>
      </c>
      <c r="AA1013" s="133" t="str">
        <f>VLOOKUP(A1013,DB_ACS_Q1_Q4!$A$4:$AD$1328,13)</f>
        <v>Electricidad</v>
      </c>
      <c r="AB1013" s="134" t="str">
        <f>VLOOKUP(A1013,DB_REF_Q1_Q4!$A$4:$AD$1328,13)</f>
        <v>Ninguno</v>
      </c>
      <c r="AC1013" s="16"/>
      <c r="AD1013" s="27"/>
      <c r="AE1013" s="27"/>
      <c r="AF1013" s="27"/>
      <c r="AG1013" s="27"/>
      <c r="AH1013" s="27"/>
      <c r="AI1013" s="55">
        <v>1</v>
      </c>
    </row>
    <row r="1014" spans="1:35" ht="12" customHeight="1">
      <c r="A1014" s="10">
        <v>1010</v>
      </c>
      <c r="B1014" s="98" t="s">
        <v>273</v>
      </c>
      <c r="C1014" s="98" t="s">
        <v>89</v>
      </c>
      <c r="D1014" s="11" t="s">
        <v>51</v>
      </c>
      <c r="E1014" s="11" t="s">
        <v>303</v>
      </c>
      <c r="F1014" s="12" t="s">
        <v>48</v>
      </c>
      <c r="G1014" s="12" t="s">
        <v>310</v>
      </c>
      <c r="H1014" s="12" t="s">
        <v>306</v>
      </c>
      <c r="I1014" s="103" t="s">
        <v>505</v>
      </c>
      <c r="J1014" s="12" t="str">
        <f t="shared" si="36"/>
        <v>≥17h</v>
      </c>
      <c r="K1014" s="12" t="s">
        <v>512</v>
      </c>
      <c r="L1014" s="69" t="s">
        <v>520</v>
      </c>
      <c r="M1014" s="83"/>
      <c r="N1014" s="84">
        <v>1</v>
      </c>
      <c r="O1014" s="84">
        <v>1</v>
      </c>
      <c r="P1014" s="84">
        <v>1</v>
      </c>
      <c r="Q1014" s="84"/>
      <c r="R1014" s="84">
        <v>1</v>
      </c>
      <c r="S1014" s="84">
        <v>1</v>
      </c>
      <c r="T1014" s="84">
        <v>1</v>
      </c>
      <c r="U1014" s="84"/>
      <c r="V1014" s="84">
        <v>1</v>
      </c>
      <c r="W1014" s="84">
        <v>1</v>
      </c>
      <c r="X1014" s="84">
        <v>1</v>
      </c>
      <c r="Y1014" s="84"/>
      <c r="Z1014" s="132" t="str">
        <f>VLOOKUP(A1014,DB_CAL_Q1_Q4!$A$4:$P$1328,13)</f>
        <v>Electricidad</v>
      </c>
      <c r="AA1014" s="133" t="str">
        <f>VLOOKUP(A1014,DB_ACS_Q1_Q4!$A$4:$AD$1328,13)</f>
        <v>Electricidad</v>
      </c>
      <c r="AB1014" s="134" t="str">
        <f>VLOOKUP(A1014,DB_REF_Q1_Q4!$A$4:$AD$1328,13)</f>
        <v>Ninguno</v>
      </c>
      <c r="AC1014" s="16"/>
      <c r="AD1014" s="27"/>
      <c r="AE1014" s="27"/>
      <c r="AF1014" s="27"/>
      <c r="AG1014" s="27"/>
      <c r="AH1014" s="27">
        <v>1</v>
      </c>
      <c r="AI1014" s="55"/>
    </row>
    <row r="1015" spans="1:35" ht="12" customHeight="1">
      <c r="A1015" s="10">
        <v>1011</v>
      </c>
      <c r="B1015" s="98" t="s">
        <v>92</v>
      </c>
      <c r="C1015" s="98" t="s">
        <v>89</v>
      </c>
      <c r="D1015" s="11" t="s">
        <v>25</v>
      </c>
      <c r="E1015" s="11" t="s">
        <v>304</v>
      </c>
      <c r="F1015" s="12" t="s">
        <v>48</v>
      </c>
      <c r="G1015" s="12" t="s">
        <v>310</v>
      </c>
      <c r="H1015" s="12" t="s">
        <v>306</v>
      </c>
      <c r="I1015" s="11" t="s">
        <v>507</v>
      </c>
      <c r="J1015" s="12" t="str">
        <f t="shared" si="36"/>
        <v>≥17h</v>
      </c>
      <c r="K1015" s="12" t="s">
        <v>513</v>
      </c>
      <c r="L1015" s="69" t="s">
        <v>520</v>
      </c>
      <c r="M1015" s="83">
        <v>1</v>
      </c>
      <c r="N1015" s="84">
        <v>1</v>
      </c>
      <c r="O1015" s="84">
        <v>1</v>
      </c>
      <c r="P1015" s="84">
        <v>1</v>
      </c>
      <c r="Q1015" s="84">
        <v>1</v>
      </c>
      <c r="R1015" s="84">
        <v>1</v>
      </c>
      <c r="S1015" s="84">
        <v>1</v>
      </c>
      <c r="T1015" s="84">
        <v>1</v>
      </c>
      <c r="U1015" s="84">
        <v>1</v>
      </c>
      <c r="V1015" s="84">
        <v>1</v>
      </c>
      <c r="W1015" s="84">
        <v>1</v>
      </c>
      <c r="X1015" s="84">
        <v>1</v>
      </c>
      <c r="Y1015" s="84">
        <v>1</v>
      </c>
      <c r="Z1015" s="132" t="str">
        <f>VLOOKUP(A1015,DB_CAL_Q1_Q4!$A$4:$P$1328,13)</f>
        <v>Ninguna</v>
      </c>
      <c r="AA1015" s="133" t="str">
        <f>VLOOKUP(A1015,DB_ACS_Q1_Q4!$A$4:$AD$1328,13)</f>
        <v>Electricidad</v>
      </c>
      <c r="AB1015" s="134" t="str">
        <f>VLOOKUP(A1015,DB_REF_Q1_Q4!$A$4:$AD$1328,13)</f>
        <v>Ninguno</v>
      </c>
      <c r="AC1015" s="16"/>
      <c r="AD1015" s="27"/>
      <c r="AE1015" s="27"/>
      <c r="AF1015" s="27"/>
      <c r="AG1015" s="27"/>
      <c r="AH1015" s="27">
        <v>1</v>
      </c>
      <c r="AI1015" s="55"/>
    </row>
    <row r="1016" spans="1:35" ht="12" customHeight="1">
      <c r="A1016" s="10">
        <v>1012</v>
      </c>
      <c r="B1016" s="98" t="s">
        <v>92</v>
      </c>
      <c r="C1016" s="98" t="s">
        <v>89</v>
      </c>
      <c r="D1016" s="11" t="s">
        <v>25</v>
      </c>
      <c r="E1016" s="11" t="s">
        <v>303</v>
      </c>
      <c r="F1016" s="12" t="s">
        <v>48</v>
      </c>
      <c r="G1016" s="12" t="s">
        <v>310</v>
      </c>
      <c r="H1016" s="12" t="s">
        <v>306</v>
      </c>
      <c r="I1016" s="103" t="s">
        <v>504</v>
      </c>
      <c r="J1016" s="12" t="str">
        <f t="shared" si="36"/>
        <v>≥17h</v>
      </c>
      <c r="K1016" s="12" t="s">
        <v>47</v>
      </c>
      <c r="L1016" s="69" t="s">
        <v>520</v>
      </c>
      <c r="M1016" s="83">
        <v>1</v>
      </c>
      <c r="N1016" s="84">
        <v>1</v>
      </c>
      <c r="O1016" s="84">
        <v>1</v>
      </c>
      <c r="P1016" s="84">
        <v>1</v>
      </c>
      <c r="Q1016" s="84">
        <v>1</v>
      </c>
      <c r="R1016" s="84">
        <v>1</v>
      </c>
      <c r="S1016" s="84">
        <v>1</v>
      </c>
      <c r="T1016" s="84">
        <v>1</v>
      </c>
      <c r="U1016" s="84">
        <v>1</v>
      </c>
      <c r="V1016" s="84">
        <v>1</v>
      </c>
      <c r="W1016" s="84">
        <v>1</v>
      </c>
      <c r="X1016" s="84">
        <v>1</v>
      </c>
      <c r="Y1016" s="84">
        <v>1</v>
      </c>
      <c r="Z1016" s="132" t="str">
        <f>VLOOKUP(A1016,DB_CAL_Q1_Q4!$A$4:$P$1328,13)</f>
        <v>Electricidad</v>
      </c>
      <c r="AA1016" s="133" t="str">
        <f>VLOOKUP(A1016,DB_ACS_Q1_Q4!$A$4:$AD$1328,13)</f>
        <v>Electricidad</v>
      </c>
      <c r="AB1016" s="134" t="str">
        <f>VLOOKUP(A1016,DB_REF_Q1_Q4!$A$4:$AD$1328,13)</f>
        <v>Ninguno</v>
      </c>
      <c r="AC1016" s="16"/>
      <c r="AD1016" s="27"/>
      <c r="AE1016" s="27"/>
      <c r="AF1016" s="27"/>
      <c r="AG1016" s="27"/>
      <c r="AH1016" s="27">
        <v>1</v>
      </c>
      <c r="AI1016" s="55"/>
    </row>
    <row r="1017" spans="1:35" ht="12" customHeight="1">
      <c r="A1017" s="10">
        <v>1013</v>
      </c>
      <c r="B1017" s="98" t="s">
        <v>106</v>
      </c>
      <c r="C1017" s="98" t="s">
        <v>71</v>
      </c>
      <c r="D1017" s="11" t="s">
        <v>25</v>
      </c>
      <c r="E1017" s="11" t="s">
        <v>303</v>
      </c>
      <c r="F1017" s="12" t="s">
        <v>50</v>
      </c>
      <c r="G1017" s="12" t="s">
        <v>510</v>
      </c>
      <c r="H1017" s="12" t="s">
        <v>306</v>
      </c>
      <c r="I1017" s="11" t="s">
        <v>507</v>
      </c>
      <c r="J1017" s="12" t="str">
        <f t="shared" si="36"/>
        <v>≥17h</v>
      </c>
      <c r="K1017" s="12" t="s">
        <v>47</v>
      </c>
      <c r="L1017" s="69" t="s">
        <v>520</v>
      </c>
      <c r="M1017" s="83">
        <v>1</v>
      </c>
      <c r="N1017" s="84">
        <v>1</v>
      </c>
      <c r="O1017" s="84">
        <v>1</v>
      </c>
      <c r="P1017" s="84">
        <v>1</v>
      </c>
      <c r="Q1017" s="84">
        <v>1</v>
      </c>
      <c r="R1017" s="84">
        <v>1</v>
      </c>
      <c r="S1017" s="84">
        <v>1</v>
      </c>
      <c r="T1017" s="84">
        <v>1</v>
      </c>
      <c r="U1017" s="84">
        <v>1</v>
      </c>
      <c r="V1017" s="84">
        <v>1</v>
      </c>
      <c r="W1017" s="84">
        <v>1</v>
      </c>
      <c r="X1017" s="84">
        <v>1</v>
      </c>
      <c r="Y1017" s="84"/>
      <c r="Z1017" s="132" t="str">
        <f>VLOOKUP(A1017,DB_CAL_Q1_Q4!$A$4:$P$1328,13)</f>
        <v>Gas Natural</v>
      </c>
      <c r="AA1017" s="133" t="str">
        <f>VLOOKUP(A1017,DB_ACS_Q1_Q4!$A$4:$AD$1328,13)</f>
        <v>Gas Natural</v>
      </c>
      <c r="AB1017" s="134" t="str">
        <f>VLOOKUP(A1017,DB_REF_Q1_Q4!$A$4:$AD$1328,13)</f>
        <v>Ninguno</v>
      </c>
      <c r="AC1017" s="16"/>
      <c r="AD1017" s="27"/>
      <c r="AE1017" s="27"/>
      <c r="AF1017" s="27"/>
      <c r="AG1017" s="27"/>
      <c r="AH1017" s="27"/>
      <c r="AI1017" s="55">
        <v>1</v>
      </c>
    </row>
    <row r="1018" spans="1:35" ht="12" customHeight="1">
      <c r="A1018" s="10">
        <v>1014</v>
      </c>
      <c r="B1018" s="98" t="s">
        <v>106</v>
      </c>
      <c r="C1018" s="98" t="s">
        <v>71</v>
      </c>
      <c r="D1018" s="11" t="s">
        <v>51</v>
      </c>
      <c r="E1018" s="11" t="s">
        <v>304</v>
      </c>
      <c r="F1018" s="12" t="s">
        <v>49</v>
      </c>
      <c r="G1018" s="12" t="s">
        <v>510</v>
      </c>
      <c r="H1018" s="12" t="s">
        <v>306</v>
      </c>
      <c r="I1018" s="11" t="s">
        <v>504</v>
      </c>
      <c r="J1018" s="12" t="str">
        <f t="shared" si="36"/>
        <v>≥17h</v>
      </c>
      <c r="K1018" s="12" t="s">
        <v>512</v>
      </c>
      <c r="L1018" s="69" t="s">
        <v>520</v>
      </c>
      <c r="M1018" s="83"/>
      <c r="N1018" s="84">
        <v>1</v>
      </c>
      <c r="O1018" s="84">
        <v>1</v>
      </c>
      <c r="P1018" s="84">
        <v>1</v>
      </c>
      <c r="Q1018" s="84">
        <v>1</v>
      </c>
      <c r="R1018" s="84">
        <v>1</v>
      </c>
      <c r="S1018" s="84">
        <v>1</v>
      </c>
      <c r="T1018" s="84">
        <v>1</v>
      </c>
      <c r="U1018" s="84">
        <v>1</v>
      </c>
      <c r="V1018" s="84">
        <v>1</v>
      </c>
      <c r="W1018" s="84">
        <v>1</v>
      </c>
      <c r="X1018" s="84">
        <v>1</v>
      </c>
      <c r="Y1018" s="84">
        <v>1</v>
      </c>
      <c r="Z1018" s="132" t="str">
        <f>VLOOKUP(A1018,DB_CAL_Q1_Q4!$A$4:$P$1328,13)</f>
        <v>Gas Natural</v>
      </c>
      <c r="AA1018" s="133" t="str">
        <f>VLOOKUP(A1018,DB_ACS_Q1_Q4!$A$4:$AD$1328,13)</f>
        <v>Gas Natural</v>
      </c>
      <c r="AB1018" s="134" t="str">
        <f>VLOOKUP(A1018,DB_REF_Q1_Q4!$A$4:$AD$1328,13)</f>
        <v>Ninguno</v>
      </c>
      <c r="AC1018" s="16">
        <v>1</v>
      </c>
      <c r="AD1018" s="27"/>
      <c r="AE1018" s="27"/>
      <c r="AF1018" s="27"/>
      <c r="AG1018" s="27"/>
      <c r="AH1018" s="27"/>
      <c r="AI1018" s="55"/>
    </row>
    <row r="1019" spans="1:35" ht="12" customHeight="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83">
        <v>1</v>
      </c>
      <c r="N1019" s="84">
        <v>1</v>
      </c>
      <c r="O1019" s="84">
        <v>1</v>
      </c>
      <c r="P1019" s="84">
        <v>1</v>
      </c>
      <c r="Q1019" s="84"/>
      <c r="R1019" s="84">
        <v>1</v>
      </c>
      <c r="S1019" s="84">
        <v>1</v>
      </c>
      <c r="T1019" s="84">
        <v>1</v>
      </c>
      <c r="U1019" s="84">
        <v>1</v>
      </c>
      <c r="V1019" s="84">
        <v>1</v>
      </c>
      <c r="W1019" s="84">
        <v>1</v>
      </c>
      <c r="X1019" s="84">
        <v>1</v>
      </c>
      <c r="Y1019" s="84"/>
      <c r="Z1019" s="132" t="str">
        <f>VLOOKUP(A1019,DB_CAL_Q1_Q4!$A$4:$P$1328,13)</f>
        <v>Gas Natural</v>
      </c>
      <c r="AA1019" s="133" t="str">
        <f>VLOOKUP(A1019,DB_ACS_Q1_Q4!$A$4:$AD$1328,13)</f>
        <v>Gas Natural</v>
      </c>
      <c r="AB1019" s="134" t="str">
        <f>VLOOKUP(A1019,DB_REF_Q1_Q4!$A$4:$AD$1328,13)</f>
        <v>Ninguno</v>
      </c>
      <c r="AC1019" s="16"/>
      <c r="AD1019" s="27"/>
      <c r="AE1019" s="27"/>
      <c r="AF1019" s="27">
        <v>1</v>
      </c>
      <c r="AG1019" s="27"/>
      <c r="AH1019" s="27"/>
      <c r="AI1019" s="55"/>
    </row>
    <row r="1020" spans="1:35" ht="12" customHeight="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83">
        <v>1</v>
      </c>
      <c r="N1020" s="84">
        <v>1</v>
      </c>
      <c r="O1020" s="84">
        <v>1</v>
      </c>
      <c r="P1020" s="84">
        <v>1</v>
      </c>
      <c r="Q1020" s="84">
        <v>1</v>
      </c>
      <c r="R1020" s="84">
        <v>1</v>
      </c>
      <c r="S1020" s="84">
        <v>1</v>
      </c>
      <c r="T1020" s="84">
        <v>1</v>
      </c>
      <c r="U1020" s="84"/>
      <c r="V1020" s="84">
        <v>1</v>
      </c>
      <c r="W1020" s="84">
        <v>1</v>
      </c>
      <c r="X1020" s="84">
        <v>1</v>
      </c>
      <c r="Y1020" s="84">
        <v>1</v>
      </c>
      <c r="Z1020" s="132" t="str">
        <f>VLOOKUP(A1020,DB_CAL_Q1_Q4!$A$4:$P$1328,13)</f>
        <v>GLP</v>
      </c>
      <c r="AA1020" s="133" t="str">
        <f>VLOOKUP(A1020,DB_ACS_Q1_Q4!$A$4:$AD$1328,13)</f>
        <v>GLP</v>
      </c>
      <c r="AB1020" s="134" t="str">
        <f>VLOOKUP(A1020,DB_REF_Q1_Q4!$A$4:$AD$1328,13)</f>
        <v>Ninguno</v>
      </c>
      <c r="AC1020" s="16">
        <v>1</v>
      </c>
      <c r="AD1020" s="27"/>
      <c r="AE1020" s="27"/>
      <c r="AF1020" s="27"/>
      <c r="AG1020" s="27"/>
      <c r="AH1020" s="27"/>
      <c r="AI1020" s="55"/>
    </row>
    <row r="1021" spans="1:35" ht="12" customHeight="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83">
        <v>1</v>
      </c>
      <c r="N1021" s="84">
        <v>1</v>
      </c>
      <c r="O1021" s="84">
        <v>1</v>
      </c>
      <c r="P1021" s="84">
        <v>1</v>
      </c>
      <c r="Q1021" s="84">
        <v>1</v>
      </c>
      <c r="R1021" s="84">
        <v>1</v>
      </c>
      <c r="S1021" s="84"/>
      <c r="T1021" s="84">
        <v>1</v>
      </c>
      <c r="U1021" s="84">
        <v>1</v>
      </c>
      <c r="V1021" s="84"/>
      <c r="W1021" s="84">
        <v>1</v>
      </c>
      <c r="X1021" s="84">
        <v>1</v>
      </c>
      <c r="Y1021" s="84">
        <v>1</v>
      </c>
      <c r="Z1021" s="132" t="str">
        <f>VLOOKUP(A1021,DB_CAL_Q1_Q4!$A$4:$P$1328,13)</f>
        <v>Electricidad</v>
      </c>
      <c r="AA1021" s="133" t="str">
        <f>VLOOKUP(A1021,DB_ACS_Q1_Q4!$A$4:$AD$1328,13)</f>
        <v>Gas Natural</v>
      </c>
      <c r="AB1021" s="134" t="str">
        <f>VLOOKUP(A1021,DB_REF_Q1_Q4!$A$4:$AD$1328,13)</f>
        <v>Ninguno</v>
      </c>
      <c r="AC1021" s="16"/>
      <c r="AD1021" s="27"/>
      <c r="AE1021" s="27"/>
      <c r="AF1021" s="27"/>
      <c r="AG1021" s="27"/>
      <c r="AH1021" s="27"/>
      <c r="AI1021" s="55">
        <v>1</v>
      </c>
    </row>
    <row r="1022" spans="1:35" ht="12" customHeight="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83">
        <v>1</v>
      </c>
      <c r="N1022" s="84">
        <v>1</v>
      </c>
      <c r="O1022" s="84">
        <v>1</v>
      </c>
      <c r="P1022" s="84">
        <v>1</v>
      </c>
      <c r="Q1022" s="84">
        <v>1</v>
      </c>
      <c r="R1022" s="84"/>
      <c r="S1022" s="84">
        <v>1</v>
      </c>
      <c r="T1022" s="84"/>
      <c r="U1022" s="84">
        <v>1</v>
      </c>
      <c r="V1022" s="84">
        <v>1</v>
      </c>
      <c r="W1022" s="84">
        <v>1</v>
      </c>
      <c r="X1022" s="84"/>
      <c r="Y1022" s="84">
        <v>1</v>
      </c>
      <c r="Z1022" s="132" t="str">
        <f>VLOOKUP(A1022,DB_CAL_Q1_Q4!$A$4:$P$1328,13)</f>
        <v>Gasóleo</v>
      </c>
      <c r="AA1022" s="133" t="str">
        <f>VLOOKUP(A1022,DB_ACS_Q1_Q4!$A$4:$AD$1328,13)</f>
        <v>Gasóleo</v>
      </c>
      <c r="AB1022" s="134" t="str">
        <f>VLOOKUP(A1022,DB_REF_Q1_Q4!$A$4:$AD$1328,13)</f>
        <v>Ninguno</v>
      </c>
      <c r="AC1022" s="16">
        <v>1</v>
      </c>
      <c r="AD1022" s="27"/>
      <c r="AE1022" s="27"/>
      <c r="AF1022" s="27"/>
      <c r="AG1022" s="27"/>
      <c r="AH1022" s="27"/>
      <c r="AI1022" s="55"/>
    </row>
    <row r="1023" spans="1:35" ht="12" customHeight="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83">
        <v>1</v>
      </c>
      <c r="N1023" s="84">
        <v>1</v>
      </c>
      <c r="O1023" s="84">
        <v>1</v>
      </c>
      <c r="P1023" s="84">
        <v>1</v>
      </c>
      <c r="Q1023" s="84">
        <v>1</v>
      </c>
      <c r="R1023" s="84">
        <v>1</v>
      </c>
      <c r="S1023" s="84"/>
      <c r="T1023" s="84">
        <v>1</v>
      </c>
      <c r="U1023" s="84">
        <v>1</v>
      </c>
      <c r="V1023" s="84">
        <v>1</v>
      </c>
      <c r="W1023" s="84">
        <v>1</v>
      </c>
      <c r="X1023" s="84">
        <v>1</v>
      </c>
      <c r="Y1023" s="84"/>
      <c r="Z1023" s="132" t="str">
        <f>VLOOKUP(A1023,DB_CAL_Q1_Q4!$A$4:$P$1328,13)</f>
        <v>Gas Natural</v>
      </c>
      <c r="AA1023" s="133" t="str">
        <f>VLOOKUP(A1023,DB_ACS_Q1_Q4!$A$4:$AD$1328,13)</f>
        <v>Gas Natural</v>
      </c>
      <c r="AB1023" s="134" t="str">
        <f>VLOOKUP(A1023,DB_REF_Q1_Q4!$A$4:$AD$1328,13)</f>
        <v>Ninguno</v>
      </c>
      <c r="AC1023" s="16">
        <v>1</v>
      </c>
      <c r="AD1023" s="27"/>
      <c r="AE1023" s="27"/>
      <c r="AF1023" s="27"/>
      <c r="AG1023" s="27"/>
      <c r="AH1023" s="27"/>
      <c r="AI1023" s="55"/>
    </row>
    <row r="1024" spans="1:35" ht="12" customHeight="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83">
        <v>1</v>
      </c>
      <c r="N1024" s="84">
        <v>1</v>
      </c>
      <c r="O1024" s="84">
        <v>1</v>
      </c>
      <c r="P1024" s="84">
        <v>1</v>
      </c>
      <c r="Q1024" s="84">
        <v>1</v>
      </c>
      <c r="R1024" s="84">
        <v>1</v>
      </c>
      <c r="S1024" s="84">
        <v>1</v>
      </c>
      <c r="T1024" s="84">
        <v>1</v>
      </c>
      <c r="U1024" s="84">
        <v>1</v>
      </c>
      <c r="V1024" s="84">
        <v>1</v>
      </c>
      <c r="W1024" s="84">
        <v>1</v>
      </c>
      <c r="X1024" s="84">
        <v>1</v>
      </c>
      <c r="Y1024" s="84">
        <v>1</v>
      </c>
      <c r="Z1024" s="132" t="str">
        <f>VLOOKUP(A1024,DB_CAL_Q1_Q4!$A$4:$P$1328,13)</f>
        <v>Otros</v>
      </c>
      <c r="AA1024" s="133" t="str">
        <f>VLOOKUP(A1024,DB_ACS_Q1_Q4!$A$4:$AD$1328,13)</f>
        <v>Otros</v>
      </c>
      <c r="AB1024" s="134" t="str">
        <f>VLOOKUP(A1024,DB_REF_Q1_Q4!$A$4:$AD$1328,13)</f>
        <v>Ninguno</v>
      </c>
      <c r="AC1024" s="16">
        <v>1</v>
      </c>
      <c r="AD1024" s="27"/>
      <c r="AE1024" s="27"/>
      <c r="AF1024" s="27"/>
      <c r="AG1024" s="27"/>
      <c r="AH1024" s="27"/>
      <c r="AI1024" s="55"/>
    </row>
    <row r="1025" spans="1:35" ht="12" customHeight="1">
      <c r="A1025" s="10">
        <v>1021</v>
      </c>
      <c r="B1025" s="98" t="s">
        <v>247</v>
      </c>
      <c r="C1025" s="98" t="s">
        <v>245</v>
      </c>
      <c r="D1025" s="11" t="s">
        <v>52</v>
      </c>
      <c r="E1025" s="11" t="s">
        <v>303</v>
      </c>
      <c r="F1025" s="12" t="s">
        <v>48</v>
      </c>
      <c r="G1025" s="12" t="s">
        <v>510</v>
      </c>
      <c r="H1025" s="12" t="s">
        <v>307</v>
      </c>
      <c r="I1025" s="11" t="s">
        <v>504</v>
      </c>
      <c r="J1025" s="12" t="str">
        <f t="shared" ref="J1025:J1031" si="37">"≥17h"</f>
        <v>≥17h</v>
      </c>
      <c r="K1025" s="12" t="s">
        <v>47</v>
      </c>
      <c r="L1025" s="69" t="s">
        <v>520</v>
      </c>
      <c r="M1025" s="83">
        <v>1</v>
      </c>
      <c r="N1025" s="84">
        <v>1</v>
      </c>
      <c r="O1025" s="84">
        <v>1</v>
      </c>
      <c r="P1025" s="84">
        <v>1</v>
      </c>
      <c r="Q1025" s="84">
        <v>1</v>
      </c>
      <c r="R1025" s="84">
        <v>1</v>
      </c>
      <c r="S1025" s="84">
        <v>1</v>
      </c>
      <c r="T1025" s="84">
        <v>1</v>
      </c>
      <c r="U1025" s="84"/>
      <c r="V1025" s="84">
        <v>1</v>
      </c>
      <c r="W1025" s="84">
        <v>1</v>
      </c>
      <c r="X1025" s="84">
        <v>1</v>
      </c>
      <c r="Y1025" s="84">
        <v>1</v>
      </c>
      <c r="Z1025" s="132" t="str">
        <f>VLOOKUP(A1025,DB_CAL_Q1_Q4!$A$4:$P$1328,13)</f>
        <v>Gas Natural</v>
      </c>
      <c r="AA1025" s="133" t="str">
        <f>VLOOKUP(A1025,DB_ACS_Q1_Q4!$A$4:$AD$1328,13)</f>
        <v>Gas Natural</v>
      </c>
      <c r="AB1025" s="134" t="str">
        <f>VLOOKUP(A1025,DB_REF_Q1_Q4!$A$4:$AD$1328,13)</f>
        <v>Ninguno</v>
      </c>
      <c r="AC1025" s="16">
        <v>1</v>
      </c>
      <c r="AD1025" s="27"/>
      <c r="AE1025" s="27"/>
      <c r="AF1025" s="27"/>
      <c r="AG1025" s="27"/>
      <c r="AH1025" s="27"/>
      <c r="AI1025" s="55"/>
    </row>
    <row r="1026" spans="1:35" ht="12" customHeight="1">
      <c r="A1026" s="10">
        <v>1022</v>
      </c>
      <c r="B1026" s="98" t="s">
        <v>199</v>
      </c>
      <c r="C1026" s="98" t="s">
        <v>198</v>
      </c>
      <c r="D1026" s="11" t="s">
        <v>25</v>
      </c>
      <c r="E1026" s="11" t="s">
        <v>304</v>
      </c>
      <c r="F1026" s="12" t="s">
        <v>48</v>
      </c>
      <c r="G1026" s="12" t="s">
        <v>310</v>
      </c>
      <c r="H1026" s="12" t="s">
        <v>306</v>
      </c>
      <c r="I1026" s="11" t="s">
        <v>507</v>
      </c>
      <c r="J1026" s="12" t="str">
        <f t="shared" si="37"/>
        <v>≥17h</v>
      </c>
      <c r="K1026" s="12" t="s">
        <v>47</v>
      </c>
      <c r="L1026" s="69" t="s">
        <v>520</v>
      </c>
      <c r="M1026" s="83">
        <v>1</v>
      </c>
      <c r="N1026" s="84">
        <v>1</v>
      </c>
      <c r="O1026" s="84">
        <v>1</v>
      </c>
      <c r="P1026" s="84">
        <v>1</v>
      </c>
      <c r="Q1026" s="84">
        <v>1</v>
      </c>
      <c r="R1026" s="84">
        <v>1</v>
      </c>
      <c r="S1026" s="84"/>
      <c r="T1026" s="84">
        <v>1</v>
      </c>
      <c r="U1026" s="84">
        <v>1</v>
      </c>
      <c r="V1026" s="84"/>
      <c r="W1026" s="84">
        <v>1</v>
      </c>
      <c r="X1026" s="84">
        <v>1</v>
      </c>
      <c r="Y1026" s="84"/>
      <c r="Z1026" s="132" t="str">
        <f>VLOOKUP(A1026,DB_CAL_Q1_Q4!$A$4:$P$1328,13)</f>
        <v>Gasóleo</v>
      </c>
      <c r="AA1026" s="133" t="str">
        <f>VLOOKUP(A1026,DB_ACS_Q1_Q4!$A$4:$AD$1328,13)</f>
        <v>GLP</v>
      </c>
      <c r="AB1026" s="134" t="str">
        <f>VLOOKUP(A1026,DB_REF_Q1_Q4!$A$4:$AD$1328,13)</f>
        <v>Ninguno</v>
      </c>
      <c r="AC1026" s="16"/>
      <c r="AD1026" s="27"/>
      <c r="AE1026" s="27"/>
      <c r="AF1026" s="27"/>
      <c r="AG1026" s="27"/>
      <c r="AH1026" s="27"/>
      <c r="AI1026" s="55">
        <v>1</v>
      </c>
    </row>
    <row r="1027" spans="1:35" ht="12" customHeight="1">
      <c r="A1027" s="10">
        <v>1023</v>
      </c>
      <c r="B1027" s="98" t="s">
        <v>199</v>
      </c>
      <c r="C1027" s="98" t="s">
        <v>198</v>
      </c>
      <c r="D1027" s="11" t="s">
        <v>25</v>
      </c>
      <c r="E1027" s="11" t="s">
        <v>304</v>
      </c>
      <c r="F1027" s="12" t="s">
        <v>50</v>
      </c>
      <c r="G1027" s="12" t="s">
        <v>510</v>
      </c>
      <c r="H1027" s="12" t="s">
        <v>307</v>
      </c>
      <c r="I1027" s="11" t="s">
        <v>504</v>
      </c>
      <c r="J1027" s="12" t="str">
        <f t="shared" si="37"/>
        <v>≥17h</v>
      </c>
      <c r="K1027" s="12" t="s">
        <v>47</v>
      </c>
      <c r="L1027" s="69" t="s">
        <v>520</v>
      </c>
      <c r="M1027" s="83">
        <v>1</v>
      </c>
      <c r="N1027" s="84">
        <v>1</v>
      </c>
      <c r="O1027" s="84">
        <v>1</v>
      </c>
      <c r="P1027" s="84">
        <v>1</v>
      </c>
      <c r="Q1027" s="84">
        <v>1</v>
      </c>
      <c r="R1027" s="84">
        <v>1</v>
      </c>
      <c r="S1027" s="84">
        <v>1</v>
      </c>
      <c r="T1027" s="84">
        <v>1</v>
      </c>
      <c r="U1027" s="84">
        <v>1</v>
      </c>
      <c r="V1027" s="84">
        <v>1</v>
      </c>
      <c r="W1027" s="84">
        <v>1</v>
      </c>
      <c r="X1027" s="84">
        <v>1</v>
      </c>
      <c r="Y1027" s="84">
        <v>1</v>
      </c>
      <c r="Z1027" s="132" t="str">
        <f>VLOOKUP(A1027,DB_CAL_Q1_Q4!$A$4:$P$1328,13)</f>
        <v>Gasóleo</v>
      </c>
      <c r="AA1027" s="133" t="str">
        <f>VLOOKUP(A1027,DB_ACS_Q1_Q4!$A$4:$AD$1328,13)</f>
        <v>GLP</v>
      </c>
      <c r="AB1027" s="134" t="str">
        <f>VLOOKUP(A1027,DB_REF_Q1_Q4!$A$4:$AD$1328,13)</f>
        <v>Ninguno</v>
      </c>
      <c r="AC1027" s="16"/>
      <c r="AD1027" s="27"/>
      <c r="AE1027" s="27"/>
      <c r="AF1027" s="27"/>
      <c r="AG1027" s="27"/>
      <c r="AH1027" s="27"/>
      <c r="AI1027" s="55">
        <v>1</v>
      </c>
    </row>
    <row r="1028" spans="1:35" ht="12" customHeight="1">
      <c r="A1028" s="10">
        <v>1024</v>
      </c>
      <c r="B1028" s="98" t="s">
        <v>87</v>
      </c>
      <c r="C1028" s="98" t="s">
        <v>71</v>
      </c>
      <c r="D1028" s="11" t="s">
        <v>25</v>
      </c>
      <c r="E1028" s="11" t="s">
        <v>303</v>
      </c>
      <c r="F1028" s="12" t="s">
        <v>50</v>
      </c>
      <c r="G1028" s="12" t="s">
        <v>310</v>
      </c>
      <c r="H1028" s="12" t="s">
        <v>306</v>
      </c>
      <c r="I1028" s="103" t="s">
        <v>505</v>
      </c>
      <c r="J1028" s="12" t="str">
        <f t="shared" si="37"/>
        <v>≥17h</v>
      </c>
      <c r="K1028" s="12" t="s">
        <v>47</v>
      </c>
      <c r="L1028" s="69" t="s">
        <v>520</v>
      </c>
      <c r="M1028" s="83">
        <v>1</v>
      </c>
      <c r="N1028" s="84">
        <v>1</v>
      </c>
      <c r="O1028" s="84">
        <v>1</v>
      </c>
      <c r="P1028" s="84">
        <v>1</v>
      </c>
      <c r="Q1028" s="84"/>
      <c r="R1028" s="84">
        <v>1</v>
      </c>
      <c r="S1028" s="84">
        <v>1</v>
      </c>
      <c r="T1028" s="84">
        <v>1</v>
      </c>
      <c r="U1028" s="84">
        <v>1</v>
      </c>
      <c r="V1028" s="84">
        <v>1</v>
      </c>
      <c r="W1028" s="84">
        <v>1</v>
      </c>
      <c r="X1028" s="84"/>
      <c r="Y1028" s="84"/>
      <c r="Z1028" s="132" t="str">
        <f>VLOOKUP(A1028,DB_CAL_Q1_Q4!$A$4:$P$1328,13)</f>
        <v>Gas Natural</v>
      </c>
      <c r="AA1028" s="133" t="str">
        <f>VLOOKUP(A1028,DB_ACS_Q1_Q4!$A$4:$AD$1328,13)</f>
        <v>Gas Natural</v>
      </c>
      <c r="AB1028" s="134" t="str">
        <f>VLOOKUP(A1028,DB_REF_Q1_Q4!$A$4:$AD$1328,13)</f>
        <v>Ninguno</v>
      </c>
      <c r="AC1028" s="16"/>
      <c r="AD1028" s="27"/>
      <c r="AE1028" s="27"/>
      <c r="AF1028" s="27">
        <v>1</v>
      </c>
      <c r="AG1028" s="27"/>
      <c r="AH1028" s="27"/>
      <c r="AI1028" s="55"/>
    </row>
    <row r="1029" spans="1:35" ht="12" customHeight="1">
      <c r="A1029" s="10">
        <v>1025</v>
      </c>
      <c r="B1029" s="98" t="s">
        <v>199</v>
      </c>
      <c r="C1029" s="98" t="s">
        <v>198</v>
      </c>
      <c r="D1029" s="11" t="s">
        <v>25</v>
      </c>
      <c r="E1029" s="11" t="s">
        <v>304</v>
      </c>
      <c r="F1029" s="12" t="s">
        <v>49</v>
      </c>
      <c r="G1029" s="12" t="s">
        <v>310</v>
      </c>
      <c r="H1029" s="12" t="s">
        <v>306</v>
      </c>
      <c r="I1029" s="11" t="s">
        <v>507</v>
      </c>
      <c r="J1029" s="12" t="str">
        <f t="shared" si="37"/>
        <v>≥17h</v>
      </c>
      <c r="K1029" s="12" t="s">
        <v>512</v>
      </c>
      <c r="L1029" s="69" t="s">
        <v>520</v>
      </c>
      <c r="M1029" s="83">
        <v>1</v>
      </c>
      <c r="N1029" s="84">
        <v>1</v>
      </c>
      <c r="O1029" s="84">
        <v>1</v>
      </c>
      <c r="P1029" s="84">
        <v>1</v>
      </c>
      <c r="Q1029" s="84">
        <v>1</v>
      </c>
      <c r="R1029" s="84">
        <v>1</v>
      </c>
      <c r="S1029" s="84">
        <v>1</v>
      </c>
      <c r="T1029" s="84">
        <v>1</v>
      </c>
      <c r="U1029" s="84">
        <v>1</v>
      </c>
      <c r="V1029" s="84">
        <v>1</v>
      </c>
      <c r="W1029" s="84">
        <v>1</v>
      </c>
      <c r="X1029" s="84">
        <v>1</v>
      </c>
      <c r="Y1029" s="84">
        <v>1</v>
      </c>
      <c r="Z1029" s="132" t="str">
        <f>VLOOKUP(A1029,DB_CAL_Q1_Q4!$A$4:$P$1328,13)</f>
        <v>Electricidad</v>
      </c>
      <c r="AA1029" s="133" t="str">
        <f>VLOOKUP(A1029,DB_ACS_Q1_Q4!$A$4:$AD$1328,13)</f>
        <v>GLP</v>
      </c>
      <c r="AB1029" s="134" t="str">
        <f>VLOOKUP(A1029,DB_REF_Q1_Q4!$A$4:$AD$1328,13)</f>
        <v>Ninguno</v>
      </c>
      <c r="AC1029" s="16"/>
      <c r="AD1029" s="27"/>
      <c r="AE1029" s="27"/>
      <c r="AF1029" s="27"/>
      <c r="AG1029" s="27"/>
      <c r="AH1029" s="27"/>
      <c r="AI1029" s="55">
        <v>1</v>
      </c>
    </row>
    <row r="1030" spans="1:35" ht="12" customHeight="1">
      <c r="A1030" s="10">
        <v>1026</v>
      </c>
      <c r="B1030" s="98" t="s">
        <v>111</v>
      </c>
      <c r="C1030" s="98" t="s">
        <v>71</v>
      </c>
      <c r="D1030" s="11" t="s">
        <v>25</v>
      </c>
      <c r="E1030" s="11" t="s">
        <v>304</v>
      </c>
      <c r="F1030" s="12" t="s">
        <v>50</v>
      </c>
      <c r="G1030" s="12" t="s">
        <v>310</v>
      </c>
      <c r="H1030" s="12" t="s">
        <v>306</v>
      </c>
      <c r="I1030" s="103" t="s">
        <v>504</v>
      </c>
      <c r="J1030" s="12" t="str">
        <f t="shared" si="37"/>
        <v>≥17h</v>
      </c>
      <c r="K1030" s="12" t="s">
        <v>512</v>
      </c>
      <c r="L1030" s="69" t="s">
        <v>520</v>
      </c>
      <c r="M1030" s="83">
        <v>1</v>
      </c>
      <c r="N1030" s="84">
        <v>1</v>
      </c>
      <c r="O1030" s="84">
        <v>1</v>
      </c>
      <c r="P1030" s="84">
        <v>1</v>
      </c>
      <c r="Q1030" s="84">
        <v>1</v>
      </c>
      <c r="R1030" s="84">
        <v>1</v>
      </c>
      <c r="S1030" s="84">
        <v>1</v>
      </c>
      <c r="T1030" s="84">
        <v>1</v>
      </c>
      <c r="U1030" s="84">
        <v>1</v>
      </c>
      <c r="V1030" s="84">
        <v>1</v>
      </c>
      <c r="W1030" s="84">
        <v>1</v>
      </c>
      <c r="X1030" s="84">
        <v>1</v>
      </c>
      <c r="Y1030" s="84">
        <v>1</v>
      </c>
      <c r="Z1030" s="132" t="str">
        <f>VLOOKUP(A1030,DB_CAL_Q1_Q4!$A$4:$P$1328,13)</f>
        <v>Electricidad</v>
      </c>
      <c r="AA1030" s="133" t="str">
        <f>VLOOKUP(A1030,DB_ACS_Q1_Q4!$A$4:$AD$1328,13)</f>
        <v>Gas Natural</v>
      </c>
      <c r="AB1030" s="134" t="str">
        <f>VLOOKUP(A1030,DB_REF_Q1_Q4!$A$4:$AD$1328,13)</f>
        <v>Ninguno</v>
      </c>
      <c r="AC1030" s="16"/>
      <c r="AD1030" s="27"/>
      <c r="AE1030" s="27"/>
      <c r="AF1030" s="27"/>
      <c r="AG1030" s="27"/>
      <c r="AH1030" s="27"/>
      <c r="AI1030" s="55">
        <v>1</v>
      </c>
    </row>
    <row r="1031" spans="1:35" ht="12" customHeight="1">
      <c r="A1031" s="10">
        <v>1027</v>
      </c>
      <c r="B1031" s="98" t="s">
        <v>106</v>
      </c>
      <c r="C1031" s="98" t="s">
        <v>71</v>
      </c>
      <c r="D1031" s="11" t="s">
        <v>51</v>
      </c>
      <c r="E1031" s="11" t="s">
        <v>304</v>
      </c>
      <c r="F1031" s="12" t="s">
        <v>50</v>
      </c>
      <c r="G1031" s="12" t="s">
        <v>310</v>
      </c>
      <c r="H1031" s="12" t="s">
        <v>306</v>
      </c>
      <c r="I1031" s="103" t="s">
        <v>504</v>
      </c>
      <c r="J1031" s="12" t="str">
        <f t="shared" si="37"/>
        <v>≥17h</v>
      </c>
      <c r="K1031" s="12" t="s">
        <v>512</v>
      </c>
      <c r="L1031" s="69" t="s">
        <v>520</v>
      </c>
      <c r="M1031" s="83">
        <v>1</v>
      </c>
      <c r="N1031" s="84">
        <v>1</v>
      </c>
      <c r="O1031" s="84">
        <v>1</v>
      </c>
      <c r="P1031" s="84">
        <v>1</v>
      </c>
      <c r="Q1031" s="84"/>
      <c r="R1031" s="84"/>
      <c r="S1031" s="84"/>
      <c r="T1031" s="84">
        <v>1</v>
      </c>
      <c r="U1031" s="84"/>
      <c r="V1031" s="84"/>
      <c r="W1031" s="84">
        <v>1</v>
      </c>
      <c r="X1031" s="84">
        <v>1</v>
      </c>
      <c r="Y1031" s="84"/>
      <c r="Z1031" s="132" t="str">
        <f>VLOOKUP(A1031,DB_CAL_Q1_Q4!$A$4:$P$1328,13)</f>
        <v>Ninguna</v>
      </c>
      <c r="AA1031" s="133" t="str">
        <f>VLOOKUP(A1031,DB_ACS_Q1_Q4!$A$4:$AD$1328,13)</f>
        <v>Electricidad</v>
      </c>
      <c r="AB1031" s="134" t="str">
        <f>VLOOKUP(A1031,DB_REF_Q1_Q4!$A$4:$AD$1328,13)</f>
        <v>Ninguno</v>
      </c>
      <c r="AC1031" s="16"/>
      <c r="AD1031" s="27"/>
      <c r="AE1031" s="27"/>
      <c r="AF1031" s="27"/>
      <c r="AG1031" s="27"/>
      <c r="AH1031" s="27">
        <v>1</v>
      </c>
      <c r="AI1031" s="55"/>
    </row>
    <row r="1032" spans="1:35" ht="12" customHeight="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83">
        <v>1</v>
      </c>
      <c r="N1032" s="84">
        <v>1</v>
      </c>
      <c r="O1032" s="84">
        <v>1</v>
      </c>
      <c r="P1032" s="84">
        <v>1</v>
      </c>
      <c r="Q1032" s="84">
        <v>1</v>
      </c>
      <c r="R1032" s="84">
        <v>1</v>
      </c>
      <c r="S1032" s="84">
        <v>1</v>
      </c>
      <c r="T1032" s="84">
        <v>1</v>
      </c>
      <c r="U1032" s="84">
        <v>1</v>
      </c>
      <c r="V1032" s="84">
        <v>1</v>
      </c>
      <c r="W1032" s="84">
        <v>1</v>
      </c>
      <c r="X1032" s="84">
        <v>1</v>
      </c>
      <c r="Y1032" s="84"/>
      <c r="Z1032" s="132" t="str">
        <f>VLOOKUP(A1032,DB_CAL_Q1_Q4!$A$4:$P$1328,13)</f>
        <v>Gasóleo</v>
      </c>
      <c r="AA1032" s="133" t="str">
        <f>VLOOKUP(A1032,DB_ACS_Q1_Q4!$A$4:$AD$1328,13)</f>
        <v>GLP</v>
      </c>
      <c r="AB1032" s="134" t="str">
        <f>VLOOKUP(A1032,DB_REF_Q1_Q4!$A$4:$AD$1328,13)</f>
        <v>Ninguno</v>
      </c>
      <c r="AC1032" s="16"/>
      <c r="AD1032" s="27"/>
      <c r="AE1032" s="27"/>
      <c r="AF1032" s="27"/>
      <c r="AG1032" s="27"/>
      <c r="AH1032" s="27"/>
      <c r="AI1032" s="55">
        <v>1</v>
      </c>
    </row>
    <row r="1033" spans="1:35" ht="12" customHeight="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83">
        <v>1</v>
      </c>
      <c r="N1033" s="84">
        <v>1</v>
      </c>
      <c r="O1033" s="84">
        <v>1</v>
      </c>
      <c r="P1033" s="84">
        <v>1</v>
      </c>
      <c r="Q1033" s="84"/>
      <c r="R1033" s="84">
        <v>1</v>
      </c>
      <c r="S1033" s="84"/>
      <c r="T1033" s="84">
        <v>1</v>
      </c>
      <c r="U1033" s="84">
        <v>1</v>
      </c>
      <c r="V1033" s="84">
        <v>1</v>
      </c>
      <c r="W1033" s="84">
        <v>1</v>
      </c>
      <c r="X1033" s="84">
        <v>1</v>
      </c>
      <c r="Y1033" s="84">
        <v>1</v>
      </c>
      <c r="Z1033" s="132" t="str">
        <f>VLOOKUP(A1033,DB_CAL_Q1_Q4!$A$4:$P$1328,13)</f>
        <v>Electricidad</v>
      </c>
      <c r="AA1033" s="133" t="str">
        <f>VLOOKUP(A1033,DB_ACS_Q1_Q4!$A$4:$AD$1328,13)</f>
        <v>Electricidad</v>
      </c>
      <c r="AB1033" s="134" t="str">
        <f>VLOOKUP(A1033,DB_REF_Q1_Q4!$A$4:$AD$1328,13)</f>
        <v>Ninguno</v>
      </c>
      <c r="AC1033" s="16"/>
      <c r="AD1033" s="27"/>
      <c r="AE1033" s="27"/>
      <c r="AF1033" s="27"/>
      <c r="AG1033" s="27"/>
      <c r="AH1033" s="27"/>
      <c r="AI1033" s="55">
        <v>1</v>
      </c>
    </row>
    <row r="1034" spans="1:35" ht="12" customHeight="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83">
        <v>1</v>
      </c>
      <c r="N1034" s="84">
        <v>1</v>
      </c>
      <c r="O1034" s="84">
        <v>1</v>
      </c>
      <c r="P1034" s="84">
        <v>1</v>
      </c>
      <c r="Q1034" s="84">
        <v>1</v>
      </c>
      <c r="R1034" s="84">
        <v>1</v>
      </c>
      <c r="S1034" s="84">
        <v>1</v>
      </c>
      <c r="T1034" s="84">
        <v>1</v>
      </c>
      <c r="U1034" s="84">
        <v>1</v>
      </c>
      <c r="V1034" s="84">
        <v>1</v>
      </c>
      <c r="W1034" s="84">
        <v>1</v>
      </c>
      <c r="X1034" s="84">
        <v>1</v>
      </c>
      <c r="Y1034" s="84">
        <v>1</v>
      </c>
      <c r="Z1034" s="132" t="str">
        <f>VLOOKUP(A1034,DB_CAL_Q1_Q4!$A$4:$P$1328,13)</f>
        <v>GLP</v>
      </c>
      <c r="AA1034" s="133" t="str">
        <f>VLOOKUP(A1034,DB_ACS_Q1_Q4!$A$4:$AD$1328,13)</f>
        <v>GLP</v>
      </c>
      <c r="AB1034" s="134" t="str">
        <f>VLOOKUP(A1034,DB_REF_Q1_Q4!$A$4:$AD$1328,13)</f>
        <v>Ninguno</v>
      </c>
      <c r="AC1034" s="16"/>
      <c r="AD1034" s="27"/>
      <c r="AE1034" s="27"/>
      <c r="AF1034" s="27"/>
      <c r="AG1034" s="27"/>
      <c r="AH1034" s="27"/>
      <c r="AI1034" s="55">
        <v>1</v>
      </c>
    </row>
    <row r="1035" spans="1:35" ht="12" customHeight="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83">
        <v>1</v>
      </c>
      <c r="N1035" s="84">
        <v>1</v>
      </c>
      <c r="O1035" s="84">
        <v>1</v>
      </c>
      <c r="P1035" s="84">
        <v>1</v>
      </c>
      <c r="Q1035" s="84">
        <v>1</v>
      </c>
      <c r="R1035" s="84">
        <v>1</v>
      </c>
      <c r="S1035" s="84">
        <v>1</v>
      </c>
      <c r="T1035" s="84">
        <v>1</v>
      </c>
      <c r="U1035" s="84">
        <v>1</v>
      </c>
      <c r="V1035" s="84">
        <v>1</v>
      </c>
      <c r="W1035" s="84">
        <v>1</v>
      </c>
      <c r="X1035" s="84">
        <v>1</v>
      </c>
      <c r="Y1035" s="84">
        <v>1</v>
      </c>
      <c r="Z1035" s="132" t="str">
        <f>VLOOKUP(A1035,DB_CAL_Q1_Q4!$A$4:$P$1328,13)</f>
        <v>Electricidad</v>
      </c>
      <c r="AA1035" s="133" t="str">
        <f>VLOOKUP(A1035,DB_ACS_Q1_Q4!$A$4:$AD$1328,13)</f>
        <v>Electricidad</v>
      </c>
      <c r="AB1035" s="134" t="str">
        <f>VLOOKUP(A1035,DB_REF_Q1_Q4!$A$4:$AD$1328,13)</f>
        <v>Ninguno</v>
      </c>
      <c r="AC1035" s="16">
        <v>1</v>
      </c>
      <c r="AD1035" s="27"/>
      <c r="AE1035" s="27"/>
      <c r="AF1035" s="27"/>
      <c r="AG1035" s="27"/>
      <c r="AH1035" s="27"/>
      <c r="AI1035" s="55"/>
    </row>
    <row r="1036" spans="1:35" ht="12" customHeight="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83"/>
      <c r="N1036" s="84">
        <v>1</v>
      </c>
      <c r="O1036" s="84">
        <v>1</v>
      </c>
      <c r="P1036" s="84">
        <v>1</v>
      </c>
      <c r="Q1036" s="84">
        <v>1</v>
      </c>
      <c r="R1036" s="84">
        <v>1</v>
      </c>
      <c r="S1036" s="84">
        <v>1</v>
      </c>
      <c r="T1036" s="84">
        <v>1</v>
      </c>
      <c r="U1036" s="84">
        <v>1</v>
      </c>
      <c r="V1036" s="84">
        <v>1</v>
      </c>
      <c r="W1036" s="84">
        <v>1</v>
      </c>
      <c r="X1036" s="84">
        <v>1</v>
      </c>
      <c r="Y1036" s="84">
        <v>1</v>
      </c>
      <c r="Z1036" s="132" t="str">
        <f>VLOOKUP(A1036,DB_CAL_Q1_Q4!$A$4:$P$1328,13)</f>
        <v>Ninguna</v>
      </c>
      <c r="AA1036" s="133" t="str">
        <f>VLOOKUP(A1036,DB_ACS_Q1_Q4!$A$4:$AD$1328,13)</f>
        <v>GLP</v>
      </c>
      <c r="AB1036" s="134" t="str">
        <f>VLOOKUP(A1036,DB_REF_Q1_Q4!$A$4:$AD$1328,13)</f>
        <v>Ninguno</v>
      </c>
      <c r="AC1036" s="16"/>
      <c r="AD1036" s="27"/>
      <c r="AE1036" s="27"/>
      <c r="AF1036" s="27"/>
      <c r="AG1036" s="27"/>
      <c r="AH1036" s="27"/>
      <c r="AI1036" s="55">
        <v>1</v>
      </c>
    </row>
    <row r="1037" spans="1:35" ht="12" customHeight="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83">
        <v>1</v>
      </c>
      <c r="N1037" s="84">
        <v>1</v>
      </c>
      <c r="O1037" s="84">
        <v>1</v>
      </c>
      <c r="P1037" s="84">
        <v>1</v>
      </c>
      <c r="Q1037" s="84">
        <v>1</v>
      </c>
      <c r="R1037" s="84">
        <v>1</v>
      </c>
      <c r="S1037" s="84">
        <v>1</v>
      </c>
      <c r="T1037" s="84">
        <v>1</v>
      </c>
      <c r="U1037" s="84">
        <v>1</v>
      </c>
      <c r="V1037" s="84">
        <v>1</v>
      </c>
      <c r="W1037" s="84">
        <v>1</v>
      </c>
      <c r="X1037" s="84">
        <v>1</v>
      </c>
      <c r="Y1037" s="84">
        <v>1</v>
      </c>
      <c r="Z1037" s="132" t="str">
        <f>VLOOKUP(A1037,DB_CAL_Q1_Q4!$A$4:$P$1328,13)</f>
        <v>Electricidad</v>
      </c>
      <c r="AA1037" s="133" t="str">
        <f>VLOOKUP(A1037,DB_ACS_Q1_Q4!$A$4:$AD$1328,13)</f>
        <v>GLP</v>
      </c>
      <c r="AB1037" s="134" t="str">
        <f>VLOOKUP(A1037,DB_REF_Q1_Q4!$A$4:$AD$1328,13)</f>
        <v>Ninguno</v>
      </c>
      <c r="AC1037" s="16">
        <v>1</v>
      </c>
      <c r="AD1037" s="27"/>
      <c r="AE1037" s="27"/>
      <c r="AF1037" s="27"/>
      <c r="AG1037" s="27"/>
      <c r="AH1037" s="27"/>
      <c r="AI1037" s="55"/>
    </row>
    <row r="1038" spans="1:35" ht="12" customHeight="1">
      <c r="A1038" s="10">
        <v>1034</v>
      </c>
      <c r="B1038" s="98" t="s">
        <v>164</v>
      </c>
      <c r="C1038" s="98" t="s">
        <v>60</v>
      </c>
      <c r="D1038" s="11" t="s">
        <v>51</v>
      </c>
      <c r="E1038" s="11" t="s">
        <v>303</v>
      </c>
      <c r="F1038" s="12" t="s">
        <v>50</v>
      </c>
      <c r="G1038" s="12" t="s">
        <v>510</v>
      </c>
      <c r="H1038" s="12" t="s">
        <v>308</v>
      </c>
      <c r="I1038" s="11" t="s">
        <v>507</v>
      </c>
      <c r="J1038" s="12" t="str">
        <f t="shared" ref="J1038:J1044" si="38">"≥17h"</f>
        <v>≥17h</v>
      </c>
      <c r="K1038" s="12" t="s">
        <v>47</v>
      </c>
      <c r="L1038" s="69" t="s">
        <v>520</v>
      </c>
      <c r="M1038" s="83">
        <v>1</v>
      </c>
      <c r="N1038" s="84">
        <v>1</v>
      </c>
      <c r="O1038" s="84">
        <v>1</v>
      </c>
      <c r="P1038" s="84">
        <v>1</v>
      </c>
      <c r="Q1038" s="84">
        <v>1</v>
      </c>
      <c r="R1038" s="84">
        <v>1</v>
      </c>
      <c r="S1038" s="84"/>
      <c r="T1038" s="84">
        <v>1</v>
      </c>
      <c r="U1038" s="84">
        <v>1</v>
      </c>
      <c r="V1038" s="84">
        <v>1</v>
      </c>
      <c r="W1038" s="84">
        <v>1</v>
      </c>
      <c r="X1038" s="84">
        <v>1</v>
      </c>
      <c r="Y1038" s="84">
        <v>1</v>
      </c>
      <c r="Z1038" s="132" t="str">
        <f>VLOOKUP(A1038,DB_CAL_Q1_Q4!$A$4:$P$1328,13)</f>
        <v>Bomba de calor aire</v>
      </c>
      <c r="AA1038" s="133" t="str">
        <f>VLOOKUP(A1038,DB_ACS_Q1_Q4!$A$4:$AD$1328,13)</f>
        <v>Bomba de calor agua</v>
      </c>
      <c r="AB1038" s="134" t="str">
        <f>VLOOKUP(A1038,DB_REF_Q1_Q4!$A$4:$AD$1328,13)</f>
        <v>Ninguno</v>
      </c>
      <c r="AC1038" s="16"/>
      <c r="AD1038" s="27">
        <v>1</v>
      </c>
      <c r="AE1038" s="27"/>
      <c r="AF1038" s="27"/>
      <c r="AG1038" s="27"/>
      <c r="AH1038" s="27"/>
      <c r="AI1038" s="55"/>
    </row>
    <row r="1039" spans="1:35" ht="12" customHeight="1">
      <c r="A1039" s="10">
        <v>1035</v>
      </c>
      <c r="B1039" s="98" t="s">
        <v>106</v>
      </c>
      <c r="C1039" s="98" t="s">
        <v>71</v>
      </c>
      <c r="D1039" s="11" t="s">
        <v>51</v>
      </c>
      <c r="E1039" s="11" t="s">
        <v>304</v>
      </c>
      <c r="F1039" s="12" t="s">
        <v>48</v>
      </c>
      <c r="G1039" s="12" t="s">
        <v>510</v>
      </c>
      <c r="H1039" s="12" t="s">
        <v>308</v>
      </c>
      <c r="I1039" s="103" t="s">
        <v>504</v>
      </c>
      <c r="J1039" s="12" t="str">
        <f t="shared" si="38"/>
        <v>≥17h</v>
      </c>
      <c r="K1039" s="12" t="s">
        <v>513</v>
      </c>
      <c r="L1039" s="69" t="s">
        <v>520</v>
      </c>
      <c r="M1039" s="83">
        <v>1</v>
      </c>
      <c r="N1039" s="84">
        <v>1</v>
      </c>
      <c r="O1039" s="84">
        <v>1</v>
      </c>
      <c r="P1039" s="84">
        <v>1</v>
      </c>
      <c r="Q1039" s="84">
        <v>1</v>
      </c>
      <c r="R1039" s="84">
        <v>1</v>
      </c>
      <c r="S1039" s="84">
        <v>1</v>
      </c>
      <c r="T1039" s="84">
        <v>1</v>
      </c>
      <c r="U1039" s="84">
        <v>1</v>
      </c>
      <c r="V1039" s="84">
        <v>1</v>
      </c>
      <c r="W1039" s="84">
        <v>1</v>
      </c>
      <c r="X1039" s="84">
        <v>1</v>
      </c>
      <c r="Y1039" s="84"/>
      <c r="Z1039" s="132" t="str">
        <f>VLOOKUP(A1039,DB_CAL_Q1_Q4!$A$4:$P$1328,13)</f>
        <v>Gasóleo</v>
      </c>
      <c r="AA1039" s="133" t="str">
        <f>VLOOKUP(A1039,DB_ACS_Q1_Q4!$A$4:$AD$1328,13)</f>
        <v>Gasóleo</v>
      </c>
      <c r="AB1039" s="134" t="str">
        <f>VLOOKUP(A1039,DB_REF_Q1_Q4!$A$4:$AD$1328,13)</f>
        <v>Ninguno</v>
      </c>
      <c r="AC1039" s="16">
        <v>1</v>
      </c>
      <c r="AD1039" s="27"/>
      <c r="AE1039" s="27"/>
      <c r="AF1039" s="27"/>
      <c r="AG1039" s="27"/>
      <c r="AH1039" s="27"/>
      <c r="AI1039" s="55"/>
    </row>
    <row r="1040" spans="1:35" ht="12" customHeight="1">
      <c r="A1040" s="10">
        <v>1036</v>
      </c>
      <c r="B1040" s="98" t="s">
        <v>90</v>
      </c>
      <c r="C1040" s="98" t="s">
        <v>89</v>
      </c>
      <c r="D1040" s="11" t="s">
        <v>51</v>
      </c>
      <c r="E1040" s="11" t="s">
        <v>303</v>
      </c>
      <c r="F1040" s="12" t="s">
        <v>50</v>
      </c>
      <c r="G1040" s="12" t="s">
        <v>510</v>
      </c>
      <c r="H1040" s="12" t="s">
        <v>306</v>
      </c>
      <c r="I1040" s="103" t="s">
        <v>505</v>
      </c>
      <c r="J1040" s="12" t="str">
        <f t="shared" si="38"/>
        <v>≥17h</v>
      </c>
      <c r="K1040" s="12" t="s">
        <v>47</v>
      </c>
      <c r="L1040" s="69" t="s">
        <v>520</v>
      </c>
      <c r="M1040" s="83">
        <v>1</v>
      </c>
      <c r="N1040" s="84">
        <v>1</v>
      </c>
      <c r="O1040" s="84">
        <v>1</v>
      </c>
      <c r="P1040" s="84">
        <v>1</v>
      </c>
      <c r="Q1040" s="84">
        <v>1</v>
      </c>
      <c r="R1040" s="84">
        <v>1</v>
      </c>
      <c r="S1040" s="84"/>
      <c r="T1040" s="84">
        <v>1</v>
      </c>
      <c r="U1040" s="84">
        <v>1</v>
      </c>
      <c r="V1040" s="84">
        <v>1</v>
      </c>
      <c r="W1040" s="84">
        <v>1</v>
      </c>
      <c r="X1040" s="84">
        <v>1</v>
      </c>
      <c r="Y1040" s="84">
        <v>1</v>
      </c>
      <c r="Z1040" s="132" t="str">
        <f>VLOOKUP(A1040,DB_CAL_Q1_Q4!$A$4:$P$1328,13)</f>
        <v>Electricidad</v>
      </c>
      <c r="AA1040" s="133" t="str">
        <f>VLOOKUP(A1040,DB_ACS_Q1_Q4!$A$4:$AD$1328,13)</f>
        <v>Electricidad</v>
      </c>
      <c r="AB1040" s="134" t="str">
        <f>VLOOKUP(A1040,DB_REF_Q1_Q4!$A$4:$AD$1328,13)</f>
        <v>Ninguno</v>
      </c>
      <c r="AC1040" s="16">
        <v>1</v>
      </c>
      <c r="AD1040" s="27"/>
      <c r="AE1040" s="27"/>
      <c r="AF1040" s="27"/>
      <c r="AG1040" s="27"/>
      <c r="AH1040" s="27"/>
      <c r="AI1040" s="55"/>
    </row>
    <row r="1041" spans="1:35" ht="12" customHeight="1">
      <c r="A1041" s="10">
        <v>1037</v>
      </c>
      <c r="B1041" s="98" t="s">
        <v>276</v>
      </c>
      <c r="C1041" s="98" t="s">
        <v>89</v>
      </c>
      <c r="D1041" s="11" t="s">
        <v>51</v>
      </c>
      <c r="E1041" s="11" t="s">
        <v>304</v>
      </c>
      <c r="F1041" s="12" t="s">
        <v>50</v>
      </c>
      <c r="G1041" s="12" t="s">
        <v>310</v>
      </c>
      <c r="H1041" s="12" t="s">
        <v>306</v>
      </c>
      <c r="I1041" s="11" t="s">
        <v>504</v>
      </c>
      <c r="J1041" s="12" t="str">
        <f t="shared" si="38"/>
        <v>≥17h</v>
      </c>
      <c r="K1041" s="12" t="s">
        <v>512</v>
      </c>
      <c r="L1041" s="69" t="s">
        <v>520</v>
      </c>
      <c r="M1041" s="83">
        <v>1</v>
      </c>
      <c r="N1041" s="84">
        <v>1</v>
      </c>
      <c r="O1041" s="84">
        <v>1</v>
      </c>
      <c r="P1041" s="84">
        <v>1</v>
      </c>
      <c r="Q1041" s="84">
        <v>1</v>
      </c>
      <c r="R1041" s="84">
        <v>1</v>
      </c>
      <c r="S1041" s="84">
        <v>1</v>
      </c>
      <c r="T1041" s="84">
        <v>1</v>
      </c>
      <c r="U1041" s="84"/>
      <c r="V1041" s="84">
        <v>1</v>
      </c>
      <c r="W1041" s="84">
        <v>1</v>
      </c>
      <c r="X1041" s="84">
        <v>1</v>
      </c>
      <c r="Y1041" s="84"/>
      <c r="Z1041" s="132" t="str">
        <f>VLOOKUP(A1041,DB_CAL_Q1_Q4!$A$4:$P$1328,13)</f>
        <v>Electricidad</v>
      </c>
      <c r="AA1041" s="133" t="str">
        <f>VLOOKUP(A1041,DB_ACS_Q1_Q4!$A$4:$AD$1328,13)</f>
        <v>Gas Natural</v>
      </c>
      <c r="AB1041" s="134" t="str">
        <f>VLOOKUP(A1041,DB_REF_Q1_Q4!$A$4:$AD$1328,13)</f>
        <v>Ninguno</v>
      </c>
      <c r="AC1041" s="16"/>
      <c r="AD1041" s="27"/>
      <c r="AE1041" s="27"/>
      <c r="AF1041" s="27"/>
      <c r="AG1041" s="27"/>
      <c r="AH1041" s="27"/>
      <c r="AI1041" s="55">
        <v>1</v>
      </c>
    </row>
    <row r="1042" spans="1:35" ht="12" customHeight="1">
      <c r="A1042" s="10">
        <v>1038</v>
      </c>
      <c r="B1042" s="98" t="s">
        <v>276</v>
      </c>
      <c r="C1042" s="98" t="s">
        <v>89</v>
      </c>
      <c r="D1042" s="11" t="s">
        <v>51</v>
      </c>
      <c r="E1042" s="11" t="s">
        <v>304</v>
      </c>
      <c r="F1042" s="12" t="s">
        <v>50</v>
      </c>
      <c r="G1042" s="12" t="s">
        <v>510</v>
      </c>
      <c r="H1042" s="12" t="s">
        <v>306</v>
      </c>
      <c r="I1042" s="11" t="s">
        <v>504</v>
      </c>
      <c r="J1042" s="12" t="str">
        <f t="shared" si="38"/>
        <v>≥17h</v>
      </c>
      <c r="K1042" s="12" t="s">
        <v>47</v>
      </c>
      <c r="L1042" s="69" t="s">
        <v>520</v>
      </c>
      <c r="M1042" s="83">
        <v>1</v>
      </c>
      <c r="N1042" s="84">
        <v>1</v>
      </c>
      <c r="O1042" s="84">
        <v>1</v>
      </c>
      <c r="P1042" s="84">
        <v>1</v>
      </c>
      <c r="Q1042" s="84">
        <v>1</v>
      </c>
      <c r="R1042" s="84">
        <v>1</v>
      </c>
      <c r="S1042" s="84">
        <v>1</v>
      </c>
      <c r="T1042" s="84">
        <v>1</v>
      </c>
      <c r="U1042" s="84">
        <v>1</v>
      </c>
      <c r="V1042" s="84">
        <v>1</v>
      </c>
      <c r="W1042" s="84">
        <v>1</v>
      </c>
      <c r="X1042" s="84">
        <v>1</v>
      </c>
      <c r="Y1042" s="84">
        <v>1</v>
      </c>
      <c r="Z1042" s="132" t="str">
        <f>VLOOKUP(A1042,DB_CAL_Q1_Q4!$A$4:$P$1328,13)</f>
        <v>Gas Natural</v>
      </c>
      <c r="AA1042" s="133" t="str">
        <f>VLOOKUP(A1042,DB_ACS_Q1_Q4!$A$4:$AD$1328,13)</f>
        <v>Gas Natural</v>
      </c>
      <c r="AB1042" s="134" t="str">
        <f>VLOOKUP(A1042,DB_REF_Q1_Q4!$A$4:$AD$1328,13)</f>
        <v>Ninguno</v>
      </c>
      <c r="AC1042" s="16"/>
      <c r="AD1042" s="27"/>
      <c r="AE1042" s="27"/>
      <c r="AF1042" s="27"/>
      <c r="AG1042" s="27"/>
      <c r="AH1042" s="27"/>
      <c r="AI1042" s="55">
        <v>1</v>
      </c>
    </row>
    <row r="1043" spans="1:35" ht="12" customHeight="1">
      <c r="A1043" s="10">
        <v>1039</v>
      </c>
      <c r="B1043" s="98" t="s">
        <v>276</v>
      </c>
      <c r="C1043" s="98" t="s">
        <v>89</v>
      </c>
      <c r="D1043" s="11" t="s">
        <v>51</v>
      </c>
      <c r="E1043" s="11" t="s">
        <v>303</v>
      </c>
      <c r="F1043" s="12" t="s">
        <v>50</v>
      </c>
      <c r="G1043" s="12" t="s">
        <v>310</v>
      </c>
      <c r="H1043" s="12" t="s">
        <v>306</v>
      </c>
      <c r="I1043" s="103" t="s">
        <v>504</v>
      </c>
      <c r="J1043" s="12" t="str">
        <f t="shared" si="38"/>
        <v>≥17h</v>
      </c>
      <c r="K1043" s="12" t="s">
        <v>47</v>
      </c>
      <c r="L1043" s="69" t="s">
        <v>520</v>
      </c>
      <c r="M1043" s="83">
        <v>1</v>
      </c>
      <c r="N1043" s="84">
        <v>1</v>
      </c>
      <c r="O1043" s="84">
        <v>1</v>
      </c>
      <c r="P1043" s="84">
        <v>1</v>
      </c>
      <c r="Q1043" s="84">
        <v>1</v>
      </c>
      <c r="R1043" s="84">
        <v>1</v>
      </c>
      <c r="S1043" s="84">
        <v>1</v>
      </c>
      <c r="T1043" s="84">
        <v>1</v>
      </c>
      <c r="U1043" s="84">
        <v>1</v>
      </c>
      <c r="V1043" s="84">
        <v>1</v>
      </c>
      <c r="W1043" s="84">
        <v>1</v>
      </c>
      <c r="X1043" s="84">
        <v>1</v>
      </c>
      <c r="Y1043" s="84">
        <v>1</v>
      </c>
      <c r="Z1043" s="132" t="str">
        <f>VLOOKUP(A1043,DB_CAL_Q1_Q4!$A$4:$P$1328,13)</f>
        <v>Gas Natural</v>
      </c>
      <c r="AA1043" s="133" t="str">
        <f>VLOOKUP(A1043,DB_ACS_Q1_Q4!$A$4:$AD$1328,13)</f>
        <v>Gas Natural</v>
      </c>
      <c r="AB1043" s="134" t="str">
        <f>VLOOKUP(A1043,DB_REF_Q1_Q4!$A$4:$AD$1328,13)</f>
        <v>Ninguno</v>
      </c>
      <c r="AC1043" s="16"/>
      <c r="AD1043" s="27"/>
      <c r="AE1043" s="27"/>
      <c r="AF1043" s="27"/>
      <c r="AG1043" s="27"/>
      <c r="AH1043" s="27">
        <v>1</v>
      </c>
      <c r="AI1043" s="55"/>
    </row>
    <row r="1044" spans="1:35" ht="12" customHeight="1">
      <c r="A1044" s="10">
        <v>1040</v>
      </c>
      <c r="B1044" s="98" t="s">
        <v>276</v>
      </c>
      <c r="C1044" s="98" t="s">
        <v>89</v>
      </c>
      <c r="D1044" s="11" t="s">
        <v>51</v>
      </c>
      <c r="E1044" s="11" t="s">
        <v>303</v>
      </c>
      <c r="F1044" s="12" t="s">
        <v>50</v>
      </c>
      <c r="G1044" s="12" t="s">
        <v>310</v>
      </c>
      <c r="H1044" s="12" t="s">
        <v>306</v>
      </c>
      <c r="I1044" s="103" t="s">
        <v>504</v>
      </c>
      <c r="J1044" s="12" t="str">
        <f t="shared" si="38"/>
        <v>≥17h</v>
      </c>
      <c r="K1044" s="12" t="s">
        <v>47</v>
      </c>
      <c r="L1044" s="69" t="s">
        <v>520</v>
      </c>
      <c r="M1044" s="83"/>
      <c r="N1044" s="84">
        <v>1</v>
      </c>
      <c r="O1044" s="84">
        <v>1</v>
      </c>
      <c r="P1044" s="84">
        <v>1</v>
      </c>
      <c r="Q1044" s="84">
        <v>1</v>
      </c>
      <c r="R1044" s="84">
        <v>1</v>
      </c>
      <c r="S1044" s="84">
        <v>1</v>
      </c>
      <c r="T1044" s="84">
        <v>1</v>
      </c>
      <c r="U1044" s="84">
        <v>1</v>
      </c>
      <c r="V1044" s="84">
        <v>1</v>
      </c>
      <c r="W1044" s="84">
        <v>1</v>
      </c>
      <c r="X1044" s="84"/>
      <c r="Y1044" s="84"/>
      <c r="Z1044" s="132" t="str">
        <f>VLOOKUP(A1044,DB_CAL_Q1_Q4!$A$4:$P$1328,13)</f>
        <v>Gas Natural</v>
      </c>
      <c r="AA1044" s="133" t="str">
        <f>VLOOKUP(A1044,DB_ACS_Q1_Q4!$A$4:$AD$1328,13)</f>
        <v>Gas Natural</v>
      </c>
      <c r="AB1044" s="134" t="str">
        <f>VLOOKUP(A1044,DB_REF_Q1_Q4!$A$4:$AD$1328,13)</f>
        <v>Ninguno</v>
      </c>
      <c r="AC1044" s="16"/>
      <c r="AD1044" s="27"/>
      <c r="AE1044" s="27"/>
      <c r="AF1044" s="27"/>
      <c r="AG1044" s="27"/>
      <c r="AH1044" s="27">
        <v>1</v>
      </c>
      <c r="AI1044" s="55"/>
    </row>
    <row r="1045" spans="1:35" ht="12" customHeight="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83">
        <v>1</v>
      </c>
      <c r="N1045" s="84">
        <v>1</v>
      </c>
      <c r="O1045" s="84">
        <v>1</v>
      </c>
      <c r="P1045" s="84">
        <v>1</v>
      </c>
      <c r="Q1045" s="84">
        <v>1</v>
      </c>
      <c r="R1045" s="84">
        <v>1</v>
      </c>
      <c r="S1045" s="84">
        <v>1</v>
      </c>
      <c r="T1045" s="84">
        <v>1</v>
      </c>
      <c r="U1045" s="84">
        <v>1</v>
      </c>
      <c r="V1045" s="84">
        <v>1</v>
      </c>
      <c r="W1045" s="84">
        <v>1</v>
      </c>
      <c r="X1045" s="84">
        <v>1</v>
      </c>
      <c r="Y1045" s="84">
        <v>1</v>
      </c>
      <c r="Z1045" s="132" t="str">
        <f>VLOOKUP(A1045,DB_CAL_Q1_Q4!$A$4:$P$1328,13)</f>
        <v>Electricidad</v>
      </c>
      <c r="AA1045" s="133" t="str">
        <f>VLOOKUP(A1045,DB_ACS_Q1_Q4!$A$4:$AD$1328,13)</f>
        <v>Electricidad</v>
      </c>
      <c r="AB1045" s="134" t="str">
        <f>VLOOKUP(A1045,DB_REF_Q1_Q4!$A$4:$AD$1328,13)</f>
        <v>Bomba de calor aire</v>
      </c>
      <c r="AC1045" s="16">
        <v>1</v>
      </c>
      <c r="AD1045" s="27"/>
      <c r="AE1045" s="27"/>
      <c r="AF1045" s="27"/>
      <c r="AG1045" s="27"/>
      <c r="AH1045" s="27"/>
      <c r="AI1045" s="55"/>
    </row>
    <row r="1046" spans="1:35" ht="12" customHeight="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83">
        <v>1</v>
      </c>
      <c r="N1046" s="84">
        <v>1</v>
      </c>
      <c r="O1046" s="84">
        <v>1</v>
      </c>
      <c r="P1046" s="84">
        <v>1</v>
      </c>
      <c r="Q1046" s="84">
        <v>1</v>
      </c>
      <c r="R1046" s="84">
        <v>1</v>
      </c>
      <c r="S1046" s="84">
        <v>1</v>
      </c>
      <c r="T1046" s="84">
        <v>1</v>
      </c>
      <c r="U1046" s="84">
        <v>1</v>
      </c>
      <c r="V1046" s="84">
        <v>1</v>
      </c>
      <c r="W1046" s="84">
        <v>1</v>
      </c>
      <c r="X1046" s="84">
        <v>1</v>
      </c>
      <c r="Y1046" s="84">
        <v>1</v>
      </c>
      <c r="Z1046" s="132" t="str">
        <f>VLOOKUP(A1046,DB_CAL_Q1_Q4!$A$4:$P$1328,13)</f>
        <v>GLP</v>
      </c>
      <c r="AA1046" s="133" t="str">
        <f>VLOOKUP(A1046,DB_ACS_Q1_Q4!$A$4:$AD$1328,13)</f>
        <v>GLP</v>
      </c>
      <c r="AB1046" s="134" t="str">
        <f>VLOOKUP(A1046,DB_REF_Q1_Q4!$A$4:$AD$1328,13)</f>
        <v>Ninguno</v>
      </c>
      <c r="AC1046" s="16"/>
      <c r="AD1046" s="27"/>
      <c r="AE1046" s="27"/>
      <c r="AF1046" s="27"/>
      <c r="AG1046" s="27"/>
      <c r="AH1046" s="27"/>
      <c r="AI1046" s="55">
        <v>1</v>
      </c>
    </row>
    <row r="1047" spans="1:35" ht="12" customHeight="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83"/>
      <c r="N1047" s="84">
        <v>1</v>
      </c>
      <c r="O1047" s="84">
        <v>1</v>
      </c>
      <c r="P1047" s="84">
        <v>1</v>
      </c>
      <c r="Q1047" s="84"/>
      <c r="R1047" s="84"/>
      <c r="S1047" s="84">
        <v>1</v>
      </c>
      <c r="T1047" s="84"/>
      <c r="U1047" s="84"/>
      <c r="V1047" s="84">
        <v>1</v>
      </c>
      <c r="W1047" s="84">
        <v>1</v>
      </c>
      <c r="X1047" s="84">
        <v>1</v>
      </c>
      <c r="Y1047" s="84"/>
      <c r="Z1047" s="132" t="str">
        <f>VLOOKUP(A1047,DB_CAL_Q1_Q4!$A$4:$P$1328,13)</f>
        <v>Gasóleo</v>
      </c>
      <c r="AA1047" s="133" t="str">
        <f>VLOOKUP(A1047,DB_ACS_Q1_Q4!$A$4:$AD$1328,13)</f>
        <v>Gasóleo</v>
      </c>
      <c r="AB1047" s="134" t="str">
        <f>VLOOKUP(A1047,DB_REF_Q1_Q4!$A$4:$AD$1328,13)</f>
        <v>Ninguno</v>
      </c>
      <c r="AC1047" s="16">
        <v>1</v>
      </c>
      <c r="AD1047" s="27"/>
      <c r="AE1047" s="27"/>
      <c r="AF1047" s="27"/>
      <c r="AG1047" s="27"/>
      <c r="AH1047" s="27"/>
      <c r="AI1047" s="55"/>
    </row>
    <row r="1048" spans="1:35" ht="12" customHeight="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83">
        <v>1</v>
      </c>
      <c r="N1048" s="84">
        <v>1</v>
      </c>
      <c r="O1048" s="84">
        <v>1</v>
      </c>
      <c r="P1048" s="84">
        <v>1</v>
      </c>
      <c r="Q1048" s="84">
        <v>1</v>
      </c>
      <c r="R1048" s="84">
        <v>1</v>
      </c>
      <c r="S1048" s="84"/>
      <c r="T1048" s="84">
        <v>1</v>
      </c>
      <c r="U1048" s="84">
        <v>1</v>
      </c>
      <c r="V1048" s="84">
        <v>1</v>
      </c>
      <c r="W1048" s="84">
        <v>1</v>
      </c>
      <c r="X1048" s="84">
        <v>1</v>
      </c>
      <c r="Y1048" s="84"/>
      <c r="Z1048" s="132" t="str">
        <f>VLOOKUP(A1048,DB_CAL_Q1_Q4!$A$4:$P$1328,13)</f>
        <v>Gas Natural</v>
      </c>
      <c r="AA1048" s="133" t="str">
        <f>VLOOKUP(A1048,DB_ACS_Q1_Q4!$A$4:$AD$1328,13)</f>
        <v>Gas Natural</v>
      </c>
      <c r="AB1048" s="134" t="str">
        <f>VLOOKUP(A1048,DB_REF_Q1_Q4!$A$4:$AD$1328,13)</f>
        <v>Ninguno</v>
      </c>
      <c r="AC1048" s="16"/>
      <c r="AD1048" s="27"/>
      <c r="AE1048" s="27"/>
      <c r="AF1048" s="27"/>
      <c r="AG1048" s="27"/>
      <c r="AH1048" s="27">
        <v>1</v>
      </c>
      <c r="AI1048" s="55"/>
    </row>
    <row r="1049" spans="1:35" ht="12" customHeight="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83">
        <v>1</v>
      </c>
      <c r="N1049" s="84">
        <v>1</v>
      </c>
      <c r="O1049" s="84">
        <v>1</v>
      </c>
      <c r="P1049" s="84">
        <v>1</v>
      </c>
      <c r="Q1049" s="84">
        <v>1</v>
      </c>
      <c r="R1049" s="84">
        <v>1</v>
      </c>
      <c r="S1049" s="84"/>
      <c r="T1049" s="84">
        <v>1</v>
      </c>
      <c r="U1049" s="84">
        <v>1</v>
      </c>
      <c r="V1049" s="84">
        <v>1</v>
      </c>
      <c r="W1049" s="84">
        <v>1</v>
      </c>
      <c r="X1049" s="84">
        <v>1</v>
      </c>
      <c r="Y1049" s="84"/>
      <c r="Z1049" s="132" t="str">
        <f>VLOOKUP(A1049,DB_CAL_Q1_Q4!$A$4:$P$1328,13)</f>
        <v>Gas Natural</v>
      </c>
      <c r="AA1049" s="133" t="str">
        <f>VLOOKUP(A1049,DB_ACS_Q1_Q4!$A$4:$AD$1328,13)</f>
        <v>Gas Natural</v>
      </c>
      <c r="AB1049" s="134" t="str">
        <f>VLOOKUP(A1049,DB_REF_Q1_Q4!$A$4:$AD$1328,13)</f>
        <v>Ninguno</v>
      </c>
      <c r="AC1049" s="16">
        <v>1</v>
      </c>
      <c r="AD1049" s="27"/>
      <c r="AE1049" s="27"/>
      <c r="AF1049" s="27"/>
      <c r="AG1049" s="27"/>
      <c r="AH1049" s="27"/>
      <c r="AI1049" s="55"/>
    </row>
    <row r="1050" spans="1:35" ht="12" customHeight="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83">
        <v>1</v>
      </c>
      <c r="N1050" s="84">
        <v>1</v>
      </c>
      <c r="O1050" s="84">
        <v>1</v>
      </c>
      <c r="P1050" s="84">
        <v>1</v>
      </c>
      <c r="Q1050" s="84">
        <v>1</v>
      </c>
      <c r="R1050" s="84">
        <v>1</v>
      </c>
      <c r="S1050" s="84">
        <v>1</v>
      </c>
      <c r="T1050" s="84"/>
      <c r="U1050" s="84">
        <v>1</v>
      </c>
      <c r="V1050" s="84">
        <v>1</v>
      </c>
      <c r="W1050" s="84">
        <v>1</v>
      </c>
      <c r="X1050" s="84">
        <v>1</v>
      </c>
      <c r="Y1050" s="84">
        <v>1</v>
      </c>
      <c r="Z1050" s="132" t="str">
        <f>VLOOKUP(A1050,DB_CAL_Q1_Q4!$A$4:$P$1328,13)</f>
        <v>Gas Natural</v>
      </c>
      <c r="AA1050" s="133" t="str">
        <f>VLOOKUP(A1050,DB_ACS_Q1_Q4!$A$4:$AD$1328,13)</f>
        <v>Gas Natural</v>
      </c>
      <c r="AB1050" s="134" t="str">
        <f>VLOOKUP(A1050,DB_REF_Q1_Q4!$A$4:$AD$1328,13)</f>
        <v>Ninguno</v>
      </c>
      <c r="AC1050" s="16">
        <v>1</v>
      </c>
      <c r="AD1050" s="27"/>
      <c r="AE1050" s="27"/>
      <c r="AF1050" s="27"/>
      <c r="AG1050" s="27"/>
      <c r="AH1050" s="27"/>
      <c r="AI1050" s="55"/>
    </row>
    <row r="1051" spans="1:35" ht="12" customHeight="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83">
        <v>1</v>
      </c>
      <c r="N1051" s="84">
        <v>1</v>
      </c>
      <c r="O1051" s="84">
        <v>1</v>
      </c>
      <c r="P1051" s="84">
        <v>1</v>
      </c>
      <c r="Q1051" s="84">
        <v>1</v>
      </c>
      <c r="R1051" s="84">
        <v>1</v>
      </c>
      <c r="S1051" s="84"/>
      <c r="T1051" s="84">
        <v>1</v>
      </c>
      <c r="U1051" s="84">
        <v>1</v>
      </c>
      <c r="V1051" s="84">
        <v>1</v>
      </c>
      <c r="W1051" s="84">
        <v>1</v>
      </c>
      <c r="X1051" s="84">
        <v>1</v>
      </c>
      <c r="Y1051" s="84">
        <v>1</v>
      </c>
      <c r="Z1051" s="132" t="str">
        <f>VLOOKUP(A1051,DB_CAL_Q1_Q4!$A$4:$P$1328,13)</f>
        <v>Biomasa</v>
      </c>
      <c r="AA1051" s="133" t="str">
        <f>VLOOKUP(A1051,DB_ACS_Q1_Q4!$A$4:$AD$1328,13)</f>
        <v>Gasóleo</v>
      </c>
      <c r="AB1051" s="134" t="str">
        <f>VLOOKUP(A1051,DB_REF_Q1_Q4!$A$4:$AD$1328,13)</f>
        <v>Ninguno</v>
      </c>
      <c r="AC1051" s="16">
        <v>1</v>
      </c>
      <c r="AD1051" s="27"/>
      <c r="AE1051" s="27"/>
      <c r="AF1051" s="27"/>
      <c r="AG1051" s="27"/>
      <c r="AH1051" s="27"/>
      <c r="AI1051" s="55"/>
    </row>
    <row r="1052" spans="1:35" ht="12" customHeight="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83">
        <v>1</v>
      </c>
      <c r="N1052" s="84">
        <v>1</v>
      </c>
      <c r="O1052" s="84">
        <v>1</v>
      </c>
      <c r="P1052" s="84">
        <v>1</v>
      </c>
      <c r="Q1052" s="84">
        <v>1</v>
      </c>
      <c r="R1052" s="84">
        <v>1</v>
      </c>
      <c r="S1052" s="84">
        <v>1</v>
      </c>
      <c r="T1052" s="84">
        <v>1</v>
      </c>
      <c r="U1052" s="84">
        <v>1</v>
      </c>
      <c r="V1052" s="84">
        <v>1</v>
      </c>
      <c r="W1052" s="84">
        <v>1</v>
      </c>
      <c r="X1052" s="84">
        <v>1</v>
      </c>
      <c r="Y1052" s="84"/>
      <c r="Z1052" s="132" t="str">
        <f>VLOOKUP(A1052,DB_CAL_Q1_Q4!$A$4:$P$1328,13)</f>
        <v>Electricidad</v>
      </c>
      <c r="AA1052" s="133" t="str">
        <f>VLOOKUP(A1052,DB_ACS_Q1_Q4!$A$4:$AD$1328,13)</f>
        <v>Electricidad</v>
      </c>
      <c r="AB1052" s="134" t="str">
        <f>VLOOKUP(A1052,DB_REF_Q1_Q4!$A$4:$AD$1328,13)</f>
        <v>Ninguno</v>
      </c>
      <c r="AC1052" s="16"/>
      <c r="AD1052" s="27"/>
      <c r="AE1052" s="27"/>
      <c r="AF1052" s="27"/>
      <c r="AG1052" s="27"/>
      <c r="AH1052" s="27"/>
      <c r="AI1052" s="55">
        <v>1</v>
      </c>
    </row>
    <row r="1053" spans="1:35" ht="12" customHeight="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83">
        <v>1</v>
      </c>
      <c r="N1053" s="84">
        <v>1</v>
      </c>
      <c r="O1053" s="84">
        <v>1</v>
      </c>
      <c r="P1053" s="84">
        <v>1</v>
      </c>
      <c r="Q1053" s="84">
        <v>1</v>
      </c>
      <c r="R1053" s="84">
        <v>1</v>
      </c>
      <c r="S1053" s="84">
        <v>1</v>
      </c>
      <c r="T1053" s="84">
        <v>1</v>
      </c>
      <c r="U1053" s="84">
        <v>1</v>
      </c>
      <c r="V1053" s="84">
        <v>1</v>
      </c>
      <c r="W1053" s="84">
        <v>1</v>
      </c>
      <c r="X1053" s="84">
        <v>1</v>
      </c>
      <c r="Y1053" s="84"/>
      <c r="Z1053" s="132" t="str">
        <f>VLOOKUP(A1053,DB_CAL_Q1_Q4!$A$4:$P$1328,13)</f>
        <v>Gas Natural</v>
      </c>
      <c r="AA1053" s="133" t="str">
        <f>VLOOKUP(A1053,DB_ACS_Q1_Q4!$A$4:$AD$1328,13)</f>
        <v>Gas Natural</v>
      </c>
      <c r="AB1053" s="134" t="str">
        <f>VLOOKUP(A1053,DB_REF_Q1_Q4!$A$4:$AD$1328,13)</f>
        <v>Ninguno</v>
      </c>
      <c r="AC1053" s="16"/>
      <c r="AD1053" s="27"/>
      <c r="AE1053" s="27"/>
      <c r="AF1053" s="27"/>
      <c r="AG1053" s="27"/>
      <c r="AH1053" s="27"/>
      <c r="AI1053" s="55">
        <v>1</v>
      </c>
    </row>
    <row r="1054" spans="1:35" ht="12" customHeight="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83">
        <v>1</v>
      </c>
      <c r="N1054" s="84">
        <v>1</v>
      </c>
      <c r="O1054" s="84">
        <v>1</v>
      </c>
      <c r="P1054" s="84">
        <v>1</v>
      </c>
      <c r="Q1054" s="84">
        <v>1</v>
      </c>
      <c r="R1054" s="84">
        <v>1</v>
      </c>
      <c r="S1054" s="84">
        <v>1</v>
      </c>
      <c r="T1054" s="84">
        <v>1</v>
      </c>
      <c r="U1054" s="84">
        <v>1</v>
      </c>
      <c r="V1054" s="84">
        <v>1</v>
      </c>
      <c r="W1054" s="84">
        <v>1</v>
      </c>
      <c r="X1054" s="84">
        <v>1</v>
      </c>
      <c r="Y1054" s="84">
        <v>1</v>
      </c>
      <c r="Z1054" s="132" t="str">
        <f>VLOOKUP(A1054,DB_CAL_Q1_Q4!$A$4:$P$1328,13)</f>
        <v>Gas Natural</v>
      </c>
      <c r="AA1054" s="133" t="str">
        <f>VLOOKUP(A1054,DB_ACS_Q1_Q4!$A$4:$AD$1328,13)</f>
        <v>Gas Natural</v>
      </c>
      <c r="AB1054" s="134" t="str">
        <f>VLOOKUP(A1054,DB_REF_Q1_Q4!$A$4:$AD$1328,13)</f>
        <v>Ninguno</v>
      </c>
      <c r="AC1054" s="16"/>
      <c r="AD1054" s="27"/>
      <c r="AE1054" s="27"/>
      <c r="AF1054" s="27"/>
      <c r="AG1054" s="27"/>
      <c r="AH1054" s="27"/>
      <c r="AI1054" s="55">
        <v>1</v>
      </c>
    </row>
    <row r="1055" spans="1:35" ht="12" customHeight="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83">
        <v>1</v>
      </c>
      <c r="N1055" s="84">
        <v>1</v>
      </c>
      <c r="O1055" s="84">
        <v>1</v>
      </c>
      <c r="P1055" s="84">
        <v>1</v>
      </c>
      <c r="Q1055" s="84"/>
      <c r="R1055" s="84"/>
      <c r="S1055" s="84">
        <v>1</v>
      </c>
      <c r="T1055" s="84">
        <v>1</v>
      </c>
      <c r="U1055" s="84"/>
      <c r="V1055" s="84">
        <v>1</v>
      </c>
      <c r="W1055" s="84">
        <v>1</v>
      </c>
      <c r="X1055" s="84">
        <v>1</v>
      </c>
      <c r="Y1055" s="84">
        <v>1</v>
      </c>
      <c r="Z1055" s="132" t="str">
        <f>VLOOKUP(A1055,DB_CAL_Q1_Q4!$A$4:$P$1328,13)</f>
        <v>Gas Natural</v>
      </c>
      <c r="AA1055" s="133" t="str">
        <f>VLOOKUP(A1055,DB_ACS_Q1_Q4!$A$4:$AD$1328,13)</f>
        <v>Gas Natural</v>
      </c>
      <c r="AB1055" s="134" t="str">
        <f>VLOOKUP(A1055,DB_REF_Q1_Q4!$A$4:$AD$1328,13)</f>
        <v>Ninguno</v>
      </c>
      <c r="AC1055" s="16"/>
      <c r="AD1055" s="27"/>
      <c r="AE1055" s="27"/>
      <c r="AF1055" s="27"/>
      <c r="AG1055" s="27"/>
      <c r="AH1055" s="27">
        <v>1</v>
      </c>
      <c r="AI1055" s="55"/>
    </row>
    <row r="1056" spans="1:35" ht="12" customHeight="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83"/>
      <c r="N1056" s="84">
        <v>1</v>
      </c>
      <c r="O1056" s="84">
        <v>1</v>
      </c>
      <c r="P1056" s="84">
        <v>1</v>
      </c>
      <c r="Q1056" s="84">
        <v>1</v>
      </c>
      <c r="R1056" s="84">
        <v>1</v>
      </c>
      <c r="S1056" s="84"/>
      <c r="T1056" s="84">
        <v>1</v>
      </c>
      <c r="U1056" s="84">
        <v>1</v>
      </c>
      <c r="V1056" s="84">
        <v>1</v>
      </c>
      <c r="W1056" s="84">
        <v>1</v>
      </c>
      <c r="X1056" s="84">
        <v>1</v>
      </c>
      <c r="Y1056" s="84"/>
      <c r="Z1056" s="132" t="str">
        <f>VLOOKUP(A1056,DB_CAL_Q1_Q4!$A$4:$P$1328,13)</f>
        <v>Gas Natural</v>
      </c>
      <c r="AA1056" s="133" t="str">
        <f>VLOOKUP(A1056,DB_ACS_Q1_Q4!$A$4:$AD$1328,13)</f>
        <v>Gas Natural</v>
      </c>
      <c r="AB1056" s="134" t="str">
        <f>VLOOKUP(A1056,DB_REF_Q1_Q4!$A$4:$AD$1328,13)</f>
        <v>Ninguno</v>
      </c>
      <c r="AC1056" s="16"/>
      <c r="AD1056" s="27"/>
      <c r="AE1056" s="27"/>
      <c r="AF1056" s="27"/>
      <c r="AG1056" s="27"/>
      <c r="AH1056" s="27">
        <v>1</v>
      </c>
      <c r="AI1056" s="55"/>
    </row>
    <row r="1057" spans="1:35" ht="12" customHeight="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83">
        <v>1</v>
      </c>
      <c r="N1057" s="84">
        <v>1</v>
      </c>
      <c r="O1057" s="84">
        <v>1</v>
      </c>
      <c r="P1057" s="84">
        <v>1</v>
      </c>
      <c r="Q1057" s="84">
        <v>1</v>
      </c>
      <c r="R1057" s="84">
        <v>1</v>
      </c>
      <c r="S1057" s="84">
        <v>1</v>
      </c>
      <c r="T1057" s="84">
        <v>1</v>
      </c>
      <c r="U1057" s="84">
        <v>1</v>
      </c>
      <c r="V1057" s="84">
        <v>1</v>
      </c>
      <c r="W1057" s="84">
        <v>1</v>
      </c>
      <c r="X1057" s="84">
        <v>1</v>
      </c>
      <c r="Y1057" s="84">
        <v>1</v>
      </c>
      <c r="Z1057" s="132" t="str">
        <f>VLOOKUP(A1057,DB_CAL_Q1_Q4!$A$4:$P$1328,13)</f>
        <v>Gas Natural</v>
      </c>
      <c r="AA1057" s="133" t="str">
        <f>VLOOKUP(A1057,DB_ACS_Q1_Q4!$A$4:$AD$1328,13)</f>
        <v>Gas Natural</v>
      </c>
      <c r="AB1057" s="134" t="str">
        <f>VLOOKUP(A1057,DB_REF_Q1_Q4!$A$4:$AD$1328,13)</f>
        <v>Ninguno</v>
      </c>
      <c r="AC1057" s="16"/>
      <c r="AD1057" s="27"/>
      <c r="AE1057" s="27"/>
      <c r="AF1057" s="27"/>
      <c r="AG1057" s="27"/>
      <c r="AH1057" s="27"/>
      <c r="AI1057" s="55">
        <v>1</v>
      </c>
    </row>
    <row r="1058" spans="1:35" ht="12" customHeight="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83">
        <v>1</v>
      </c>
      <c r="N1058" s="84">
        <v>1</v>
      </c>
      <c r="O1058" s="84">
        <v>1</v>
      </c>
      <c r="P1058" s="84">
        <v>1</v>
      </c>
      <c r="Q1058" s="84">
        <v>1</v>
      </c>
      <c r="R1058" s="84">
        <v>1</v>
      </c>
      <c r="S1058" s="84">
        <v>1</v>
      </c>
      <c r="T1058" s="84">
        <v>1</v>
      </c>
      <c r="U1058" s="84">
        <v>1</v>
      </c>
      <c r="V1058" s="84">
        <v>1</v>
      </c>
      <c r="W1058" s="84">
        <v>1</v>
      </c>
      <c r="X1058" s="84">
        <v>1</v>
      </c>
      <c r="Y1058" s="84"/>
      <c r="Z1058" s="132" t="str">
        <f>VLOOKUP(A1058,DB_CAL_Q1_Q4!$A$4:$P$1328,13)</f>
        <v>Gas Natural</v>
      </c>
      <c r="AA1058" s="133" t="str">
        <f>VLOOKUP(A1058,DB_ACS_Q1_Q4!$A$4:$AD$1328,13)</f>
        <v>Gas Natural</v>
      </c>
      <c r="AB1058" s="134" t="str">
        <f>VLOOKUP(A1058,DB_REF_Q1_Q4!$A$4:$AD$1328,13)</f>
        <v>Ninguno</v>
      </c>
      <c r="AC1058" s="16">
        <v>1</v>
      </c>
      <c r="AD1058" s="27"/>
      <c r="AE1058" s="27"/>
      <c r="AF1058" s="27"/>
      <c r="AG1058" s="27"/>
      <c r="AH1058" s="27"/>
      <c r="AI1058" s="55"/>
    </row>
    <row r="1059" spans="1:35" ht="12" customHeight="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83">
        <v>1</v>
      </c>
      <c r="N1059" s="84">
        <v>1</v>
      </c>
      <c r="O1059" s="84">
        <v>1</v>
      </c>
      <c r="P1059" s="84">
        <v>1</v>
      </c>
      <c r="Q1059" s="84">
        <v>1</v>
      </c>
      <c r="R1059" s="84">
        <v>1</v>
      </c>
      <c r="S1059" s="84">
        <v>1</v>
      </c>
      <c r="T1059" s="84">
        <v>1</v>
      </c>
      <c r="U1059" s="84">
        <v>1</v>
      </c>
      <c r="V1059" s="84"/>
      <c r="W1059" s="84"/>
      <c r="X1059" s="84">
        <v>1</v>
      </c>
      <c r="Y1059" s="84"/>
      <c r="Z1059" s="132" t="str">
        <f>VLOOKUP(A1059,DB_CAL_Q1_Q4!$A$4:$P$1328,13)</f>
        <v>Gas Natural</v>
      </c>
      <c r="AA1059" s="133" t="str">
        <f>VLOOKUP(A1059,DB_ACS_Q1_Q4!$A$4:$AD$1328,13)</f>
        <v>Gas Natural</v>
      </c>
      <c r="AB1059" s="134" t="str">
        <f>VLOOKUP(A1059,DB_REF_Q1_Q4!$A$4:$AD$1328,13)</f>
        <v>Ninguno</v>
      </c>
      <c r="AC1059" s="16">
        <v>1</v>
      </c>
      <c r="AD1059" s="27"/>
      <c r="AE1059" s="27"/>
      <c r="AF1059" s="27"/>
      <c r="AG1059" s="27"/>
      <c r="AH1059" s="27"/>
      <c r="AI1059" s="55"/>
    </row>
    <row r="1060" spans="1:35" ht="12" customHeight="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83">
        <v>1</v>
      </c>
      <c r="N1060" s="84">
        <v>1</v>
      </c>
      <c r="O1060" s="84">
        <v>1</v>
      </c>
      <c r="P1060" s="84">
        <v>1</v>
      </c>
      <c r="Q1060" s="84">
        <v>1</v>
      </c>
      <c r="R1060" s="84">
        <v>1</v>
      </c>
      <c r="S1060" s="84">
        <v>1</v>
      </c>
      <c r="T1060" s="84">
        <v>1</v>
      </c>
      <c r="U1060" s="84">
        <v>1</v>
      </c>
      <c r="V1060" s="84">
        <v>1</v>
      </c>
      <c r="W1060" s="84">
        <v>1</v>
      </c>
      <c r="X1060" s="84">
        <v>1</v>
      </c>
      <c r="Y1060" s="84"/>
      <c r="Z1060" s="132" t="str">
        <f>VLOOKUP(A1060,DB_CAL_Q1_Q4!$A$4:$P$1328,13)</f>
        <v>Electricidad</v>
      </c>
      <c r="AA1060" s="133" t="str">
        <f>VLOOKUP(A1060,DB_ACS_Q1_Q4!$A$4:$AD$1328,13)</f>
        <v>Electricidad</v>
      </c>
      <c r="AB1060" s="134" t="str">
        <f>VLOOKUP(A1060,DB_REF_Q1_Q4!$A$4:$AD$1328,13)</f>
        <v>Ninguno</v>
      </c>
      <c r="AC1060" s="16">
        <v>1</v>
      </c>
      <c r="AD1060" s="27"/>
      <c r="AE1060" s="27"/>
      <c r="AF1060" s="27"/>
      <c r="AG1060" s="27"/>
      <c r="AH1060" s="27"/>
      <c r="AI1060" s="55"/>
    </row>
    <row r="1061" spans="1:35" ht="12" customHeight="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83">
        <v>1</v>
      </c>
      <c r="N1061" s="84">
        <v>1</v>
      </c>
      <c r="O1061" s="84">
        <v>1</v>
      </c>
      <c r="P1061" s="84">
        <v>1</v>
      </c>
      <c r="Q1061" s="84">
        <v>1</v>
      </c>
      <c r="R1061" s="84">
        <v>1</v>
      </c>
      <c r="S1061" s="84"/>
      <c r="T1061" s="84">
        <v>1</v>
      </c>
      <c r="U1061" s="84">
        <v>1</v>
      </c>
      <c r="V1061" s="84">
        <v>1</v>
      </c>
      <c r="W1061" s="84">
        <v>1</v>
      </c>
      <c r="X1061" s="84">
        <v>1</v>
      </c>
      <c r="Y1061" s="84"/>
      <c r="Z1061" s="132" t="str">
        <f>VLOOKUP(A1061,DB_CAL_Q1_Q4!$A$4:$P$1328,13)</f>
        <v>Gas Natural</v>
      </c>
      <c r="AA1061" s="133" t="str">
        <f>VLOOKUP(A1061,DB_ACS_Q1_Q4!$A$4:$AD$1328,13)</f>
        <v>Gas Natural</v>
      </c>
      <c r="AB1061" s="134" t="str">
        <f>VLOOKUP(A1061,DB_REF_Q1_Q4!$A$4:$AD$1328,13)</f>
        <v>Ninguno</v>
      </c>
      <c r="AC1061" s="16"/>
      <c r="AD1061" s="27"/>
      <c r="AE1061" s="27"/>
      <c r="AF1061" s="27"/>
      <c r="AG1061" s="27"/>
      <c r="AH1061" s="27">
        <v>1</v>
      </c>
      <c r="AI1061" s="55"/>
    </row>
    <row r="1062" spans="1:35" ht="12" customHeight="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83">
        <v>1</v>
      </c>
      <c r="N1062" s="84">
        <v>1</v>
      </c>
      <c r="O1062" s="84">
        <v>1</v>
      </c>
      <c r="P1062" s="84">
        <v>1</v>
      </c>
      <c r="Q1062" s="84">
        <v>1</v>
      </c>
      <c r="R1062" s="84">
        <v>1</v>
      </c>
      <c r="S1062" s="84"/>
      <c r="T1062" s="84">
        <v>1</v>
      </c>
      <c r="U1062" s="84">
        <v>1</v>
      </c>
      <c r="V1062" s="84">
        <v>1</v>
      </c>
      <c r="W1062" s="84">
        <v>1</v>
      </c>
      <c r="X1062" s="84">
        <v>1</v>
      </c>
      <c r="Y1062" s="84">
        <v>1</v>
      </c>
      <c r="Z1062" s="132" t="str">
        <f>VLOOKUP(A1062,DB_CAL_Q1_Q4!$A$4:$P$1328,13)</f>
        <v>Gas Natural</v>
      </c>
      <c r="AA1062" s="133" t="str">
        <f>VLOOKUP(A1062,DB_ACS_Q1_Q4!$A$4:$AD$1328,13)</f>
        <v>Gas Natural</v>
      </c>
      <c r="AB1062" s="134" t="str">
        <f>VLOOKUP(A1062,DB_REF_Q1_Q4!$A$4:$AD$1328,13)</f>
        <v>Ninguno</v>
      </c>
      <c r="AC1062" s="16"/>
      <c r="AD1062" s="27"/>
      <c r="AE1062" s="27"/>
      <c r="AF1062" s="27"/>
      <c r="AG1062" s="27"/>
      <c r="AH1062" s="27"/>
      <c r="AI1062" s="55">
        <v>1</v>
      </c>
    </row>
    <row r="1063" spans="1:35" ht="12" customHeight="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83">
        <v>1</v>
      </c>
      <c r="N1063" s="84">
        <v>1</v>
      </c>
      <c r="O1063" s="84">
        <v>1</v>
      </c>
      <c r="P1063" s="84">
        <v>1</v>
      </c>
      <c r="Q1063" s="84">
        <v>1</v>
      </c>
      <c r="R1063" s="84">
        <v>1</v>
      </c>
      <c r="S1063" s="84"/>
      <c r="T1063" s="84"/>
      <c r="U1063" s="84">
        <v>1</v>
      </c>
      <c r="V1063" s="84">
        <v>1</v>
      </c>
      <c r="W1063" s="84">
        <v>1</v>
      </c>
      <c r="X1063" s="84">
        <v>1</v>
      </c>
      <c r="Y1063" s="84"/>
      <c r="Z1063" s="132" t="str">
        <f>VLOOKUP(A1063,DB_CAL_Q1_Q4!$A$4:$P$1328,13)</f>
        <v>Electricidad</v>
      </c>
      <c r="AA1063" s="133" t="str">
        <f>VLOOKUP(A1063,DB_ACS_Q1_Q4!$A$4:$AD$1328,13)</f>
        <v>Electricidad</v>
      </c>
      <c r="AB1063" s="134" t="str">
        <f>VLOOKUP(A1063,DB_REF_Q1_Q4!$A$4:$AD$1328,13)</f>
        <v>Ninguno</v>
      </c>
      <c r="AC1063" s="16"/>
      <c r="AD1063" s="27"/>
      <c r="AE1063" s="27"/>
      <c r="AF1063" s="27"/>
      <c r="AG1063" s="27"/>
      <c r="AH1063" s="27"/>
      <c r="AI1063" s="55">
        <v>1</v>
      </c>
    </row>
    <row r="1064" spans="1:35" ht="12" customHeight="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83">
        <v>1</v>
      </c>
      <c r="N1064" s="84">
        <v>1</v>
      </c>
      <c r="O1064" s="84">
        <v>1</v>
      </c>
      <c r="P1064" s="84">
        <v>1</v>
      </c>
      <c r="Q1064" s="84">
        <v>1</v>
      </c>
      <c r="R1064" s="84">
        <v>1</v>
      </c>
      <c r="S1064" s="84"/>
      <c r="T1064" s="84">
        <v>1</v>
      </c>
      <c r="U1064" s="84">
        <v>1</v>
      </c>
      <c r="V1064" s="84">
        <v>1</v>
      </c>
      <c r="W1064" s="84">
        <v>1</v>
      </c>
      <c r="X1064" s="84">
        <v>1</v>
      </c>
      <c r="Y1064" s="84"/>
      <c r="Z1064" s="132" t="str">
        <f>VLOOKUP(A1064,DB_CAL_Q1_Q4!$A$4:$P$1328,13)</f>
        <v>Electricidad</v>
      </c>
      <c r="AA1064" s="133" t="str">
        <f>VLOOKUP(A1064,DB_ACS_Q1_Q4!$A$4:$AD$1328,13)</f>
        <v>Electricidad</v>
      </c>
      <c r="AB1064" s="134" t="str">
        <f>VLOOKUP(A1064,DB_REF_Q1_Q4!$A$4:$AD$1328,13)</f>
        <v>Ninguno</v>
      </c>
      <c r="AC1064" s="16"/>
      <c r="AD1064" s="27"/>
      <c r="AE1064" s="27"/>
      <c r="AF1064" s="27"/>
      <c r="AG1064" s="27"/>
      <c r="AH1064" s="27"/>
      <c r="AI1064" s="55">
        <v>1</v>
      </c>
    </row>
    <row r="1065" spans="1:35" ht="12" customHeight="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83">
        <v>1</v>
      </c>
      <c r="N1065" s="84">
        <v>1</v>
      </c>
      <c r="O1065" s="84"/>
      <c r="P1065" s="84">
        <v>1</v>
      </c>
      <c r="Q1065" s="84"/>
      <c r="R1065" s="84">
        <v>1</v>
      </c>
      <c r="S1065" s="84">
        <v>1</v>
      </c>
      <c r="T1065" s="84">
        <v>1</v>
      </c>
      <c r="U1065" s="84"/>
      <c r="V1065" s="84"/>
      <c r="W1065" s="84">
        <v>1</v>
      </c>
      <c r="X1065" s="84">
        <v>1</v>
      </c>
      <c r="Y1065" s="84"/>
      <c r="Z1065" s="132" t="str">
        <f>VLOOKUP(A1065,DB_CAL_Q1_Q4!$A$4:$P$1328,13)</f>
        <v>Gas Natural</v>
      </c>
      <c r="AA1065" s="133" t="str">
        <f>VLOOKUP(A1065,DB_ACS_Q1_Q4!$A$4:$AD$1328,13)</f>
        <v>Gas Natural</v>
      </c>
      <c r="AB1065" s="134" t="str">
        <f>VLOOKUP(A1065,DB_REF_Q1_Q4!$A$4:$AD$1328,13)</f>
        <v>Ninguno</v>
      </c>
      <c r="AC1065" s="16"/>
      <c r="AD1065" s="27"/>
      <c r="AE1065" s="27"/>
      <c r="AF1065" s="27"/>
      <c r="AG1065" s="27"/>
      <c r="AH1065" s="27"/>
      <c r="AI1065" s="55">
        <v>1</v>
      </c>
    </row>
    <row r="1066" spans="1:35" ht="12" customHeight="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83">
        <v>1</v>
      </c>
      <c r="N1066" s="84">
        <v>1</v>
      </c>
      <c r="O1066" s="84">
        <v>1</v>
      </c>
      <c r="P1066" s="84">
        <v>1</v>
      </c>
      <c r="Q1066" s="84">
        <v>1</v>
      </c>
      <c r="R1066" s="84">
        <v>1</v>
      </c>
      <c r="S1066" s="84">
        <v>1</v>
      </c>
      <c r="T1066" s="84">
        <v>1</v>
      </c>
      <c r="U1066" s="84">
        <v>1</v>
      </c>
      <c r="V1066" s="84">
        <v>1</v>
      </c>
      <c r="W1066" s="84">
        <v>1</v>
      </c>
      <c r="X1066" s="84">
        <v>1</v>
      </c>
      <c r="Y1066" s="84"/>
      <c r="Z1066" s="132" t="str">
        <f>VLOOKUP(A1066,DB_CAL_Q1_Q4!$A$4:$P$1328,13)</f>
        <v>Gas Natural</v>
      </c>
      <c r="AA1066" s="133" t="str">
        <f>VLOOKUP(A1066,DB_ACS_Q1_Q4!$A$4:$AD$1328,13)</f>
        <v>Gas Natural</v>
      </c>
      <c r="AB1066" s="134" t="str">
        <f>VLOOKUP(A1066,DB_REF_Q1_Q4!$A$4:$AD$1328,13)</f>
        <v>Ninguno</v>
      </c>
      <c r="AC1066" s="16"/>
      <c r="AD1066" s="27"/>
      <c r="AE1066" s="27"/>
      <c r="AF1066" s="27"/>
      <c r="AG1066" s="27"/>
      <c r="AH1066" s="27"/>
      <c r="AI1066" s="55">
        <v>1</v>
      </c>
    </row>
    <row r="1067" spans="1:35" ht="12" customHeight="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83">
        <v>1</v>
      </c>
      <c r="N1067" s="84">
        <v>1</v>
      </c>
      <c r="O1067" s="84"/>
      <c r="P1067" s="84">
        <v>1</v>
      </c>
      <c r="Q1067" s="84">
        <v>1</v>
      </c>
      <c r="R1067" s="84"/>
      <c r="S1067" s="84"/>
      <c r="T1067" s="84">
        <v>1</v>
      </c>
      <c r="U1067" s="84">
        <v>1</v>
      </c>
      <c r="V1067" s="84">
        <v>1</v>
      </c>
      <c r="W1067" s="84">
        <v>1</v>
      </c>
      <c r="X1067" s="84"/>
      <c r="Y1067" s="84"/>
      <c r="Z1067" s="132" t="str">
        <f>VLOOKUP(A1067,DB_CAL_Q1_Q4!$A$4:$P$1328,13)</f>
        <v>Gas Natural</v>
      </c>
      <c r="AA1067" s="133" t="str">
        <f>VLOOKUP(A1067,DB_ACS_Q1_Q4!$A$4:$AD$1328,13)</f>
        <v>Gas Natural</v>
      </c>
      <c r="AB1067" s="134" t="str">
        <f>VLOOKUP(A1067,DB_REF_Q1_Q4!$A$4:$AD$1328,13)</f>
        <v>Ninguno</v>
      </c>
      <c r="AC1067" s="16"/>
      <c r="AD1067" s="27"/>
      <c r="AE1067" s="27"/>
      <c r="AF1067" s="27"/>
      <c r="AG1067" s="27"/>
      <c r="AH1067" s="27">
        <v>1</v>
      </c>
      <c r="AI1067" s="55"/>
    </row>
    <row r="1068" spans="1:35" ht="12" customHeight="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83">
        <v>1</v>
      </c>
      <c r="N1068" s="84">
        <v>1</v>
      </c>
      <c r="O1068" s="84">
        <v>1</v>
      </c>
      <c r="P1068" s="84">
        <v>1</v>
      </c>
      <c r="Q1068" s="84">
        <v>1</v>
      </c>
      <c r="R1068" s="84"/>
      <c r="S1068" s="84">
        <v>1</v>
      </c>
      <c r="T1068" s="84">
        <v>1</v>
      </c>
      <c r="U1068" s="84">
        <v>1</v>
      </c>
      <c r="V1068" s="84">
        <v>1</v>
      </c>
      <c r="W1068" s="84">
        <v>1</v>
      </c>
      <c r="X1068" s="84">
        <v>1</v>
      </c>
      <c r="Y1068" s="84">
        <v>1</v>
      </c>
      <c r="Z1068" s="132" t="str">
        <f>VLOOKUP(A1068,DB_CAL_Q1_Q4!$A$4:$P$1328,13)</f>
        <v>Gas Natural</v>
      </c>
      <c r="AA1068" s="133" t="str">
        <f>VLOOKUP(A1068,DB_ACS_Q1_Q4!$A$4:$AD$1328,13)</f>
        <v>Gas Natural</v>
      </c>
      <c r="AB1068" s="134" t="str">
        <f>VLOOKUP(A1068,DB_REF_Q1_Q4!$A$4:$AD$1328,13)</f>
        <v>Ninguno</v>
      </c>
      <c r="AC1068" s="16"/>
      <c r="AD1068" s="27"/>
      <c r="AE1068" s="27"/>
      <c r="AF1068" s="27"/>
      <c r="AG1068" s="27"/>
      <c r="AH1068" s="27"/>
      <c r="AI1068" s="55">
        <v>1</v>
      </c>
    </row>
    <row r="1069" spans="1:35" ht="12" customHeight="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83">
        <v>1</v>
      </c>
      <c r="N1069" s="84">
        <v>1</v>
      </c>
      <c r="O1069" s="84">
        <v>1</v>
      </c>
      <c r="P1069" s="84">
        <v>1</v>
      </c>
      <c r="Q1069" s="84">
        <v>1</v>
      </c>
      <c r="R1069" s="84">
        <v>1</v>
      </c>
      <c r="S1069" s="84">
        <v>1</v>
      </c>
      <c r="T1069" s="84">
        <v>1</v>
      </c>
      <c r="U1069" s="84">
        <v>1</v>
      </c>
      <c r="V1069" s="84">
        <v>1</v>
      </c>
      <c r="W1069" s="84">
        <v>1</v>
      </c>
      <c r="X1069" s="84">
        <v>1</v>
      </c>
      <c r="Y1069" s="84">
        <v>1</v>
      </c>
      <c r="Z1069" s="132" t="str">
        <f>VLOOKUP(A1069,DB_CAL_Q1_Q4!$A$4:$P$1328,13)</f>
        <v>Gas Natural</v>
      </c>
      <c r="AA1069" s="133" t="str">
        <f>VLOOKUP(A1069,DB_ACS_Q1_Q4!$A$4:$AD$1328,13)</f>
        <v>Gas Natural</v>
      </c>
      <c r="AB1069" s="134" t="str">
        <f>VLOOKUP(A1069,DB_REF_Q1_Q4!$A$4:$AD$1328,13)</f>
        <v>Ninguno</v>
      </c>
      <c r="AC1069" s="16">
        <v>1</v>
      </c>
      <c r="AD1069" s="27"/>
      <c r="AE1069" s="27"/>
      <c r="AF1069" s="27"/>
      <c r="AG1069" s="27"/>
      <c r="AH1069" s="27"/>
      <c r="AI1069" s="55"/>
    </row>
    <row r="1070" spans="1:35" ht="12" customHeight="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83">
        <v>1</v>
      </c>
      <c r="N1070" s="84">
        <v>1</v>
      </c>
      <c r="O1070" s="84">
        <v>1</v>
      </c>
      <c r="P1070" s="84">
        <v>1</v>
      </c>
      <c r="Q1070" s="84">
        <v>1</v>
      </c>
      <c r="R1070" s="84">
        <v>1</v>
      </c>
      <c r="S1070" s="84"/>
      <c r="T1070" s="84">
        <v>1</v>
      </c>
      <c r="U1070" s="84">
        <v>1</v>
      </c>
      <c r="V1070" s="84">
        <v>1</v>
      </c>
      <c r="W1070" s="84">
        <v>1</v>
      </c>
      <c r="X1070" s="84">
        <v>1</v>
      </c>
      <c r="Y1070" s="84"/>
      <c r="Z1070" s="132" t="str">
        <f>VLOOKUP(A1070,DB_CAL_Q1_Q4!$A$4:$P$1328,13)</f>
        <v>Gas Natural</v>
      </c>
      <c r="AA1070" s="133" t="str">
        <f>VLOOKUP(A1070,DB_ACS_Q1_Q4!$A$4:$AD$1328,13)</f>
        <v>Gas Natural</v>
      </c>
      <c r="AB1070" s="134" t="str">
        <f>VLOOKUP(A1070,DB_REF_Q1_Q4!$A$4:$AD$1328,13)</f>
        <v>Ninguno</v>
      </c>
      <c r="AC1070" s="16">
        <v>1</v>
      </c>
      <c r="AD1070" s="27"/>
      <c r="AE1070" s="27"/>
      <c r="AF1070" s="27"/>
      <c r="AG1070" s="27"/>
      <c r="AH1070" s="27"/>
      <c r="AI1070" s="55"/>
    </row>
    <row r="1071" spans="1:35" ht="12" customHeight="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83">
        <v>1</v>
      </c>
      <c r="N1071" s="84">
        <v>1</v>
      </c>
      <c r="O1071" s="84">
        <v>1</v>
      </c>
      <c r="P1071" s="84">
        <v>1</v>
      </c>
      <c r="Q1071" s="84">
        <v>1</v>
      </c>
      <c r="R1071" s="84">
        <v>1</v>
      </c>
      <c r="S1071" s="84">
        <v>1</v>
      </c>
      <c r="T1071" s="84">
        <v>1</v>
      </c>
      <c r="U1071" s="84">
        <v>1</v>
      </c>
      <c r="V1071" s="84">
        <v>1</v>
      </c>
      <c r="W1071" s="84">
        <v>1</v>
      </c>
      <c r="X1071" s="84">
        <v>1</v>
      </c>
      <c r="Y1071" s="84">
        <v>1</v>
      </c>
      <c r="Z1071" s="132" t="str">
        <f>VLOOKUP(A1071,DB_CAL_Q1_Q4!$A$4:$P$1328,13)</f>
        <v>Gas Natural</v>
      </c>
      <c r="AA1071" s="133" t="str">
        <f>VLOOKUP(A1071,DB_ACS_Q1_Q4!$A$4:$AD$1328,13)</f>
        <v>Gas Natural</v>
      </c>
      <c r="AB1071" s="134" t="str">
        <f>VLOOKUP(A1071,DB_REF_Q1_Q4!$A$4:$AD$1328,13)</f>
        <v>Ninguno</v>
      </c>
      <c r="AC1071" s="16"/>
      <c r="AD1071" s="27">
        <v>1</v>
      </c>
      <c r="AE1071" s="27"/>
      <c r="AF1071" s="27"/>
      <c r="AG1071" s="27"/>
      <c r="AH1071" s="27"/>
      <c r="AI1071" s="55"/>
    </row>
    <row r="1072" spans="1:35" ht="12" customHeight="1">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83">
        <v>1</v>
      </c>
      <c r="N1072" s="84">
        <v>1</v>
      </c>
      <c r="O1072" s="84">
        <v>1</v>
      </c>
      <c r="P1072" s="84">
        <v>1</v>
      </c>
      <c r="Q1072" s="84">
        <v>1</v>
      </c>
      <c r="R1072" s="84">
        <v>1</v>
      </c>
      <c r="S1072" s="84"/>
      <c r="T1072" s="84">
        <v>1</v>
      </c>
      <c r="U1072" s="84">
        <v>1</v>
      </c>
      <c r="V1072" s="84">
        <v>1</v>
      </c>
      <c r="W1072" s="84">
        <v>1</v>
      </c>
      <c r="X1072" s="84">
        <v>1</v>
      </c>
      <c r="Y1072" s="84"/>
      <c r="Z1072" s="132" t="str">
        <f>VLOOKUP(A1072,DB_CAL_Q1_Q4!$A$4:$P$1328,13)</f>
        <v>Gas Natural</v>
      </c>
      <c r="AA1072" s="133" t="str">
        <f>VLOOKUP(A1072,DB_ACS_Q1_Q4!$A$4:$AD$1328,13)</f>
        <v>Gas Natural</v>
      </c>
      <c r="AB1072" s="134" t="str">
        <f>VLOOKUP(A1072,DB_REF_Q1_Q4!$A$4:$AD$1328,13)</f>
        <v>Bomba de calor aire</v>
      </c>
      <c r="AC1072" s="16"/>
      <c r="AD1072" s="27"/>
      <c r="AE1072" s="27"/>
      <c r="AF1072" s="27"/>
      <c r="AG1072" s="27"/>
      <c r="AH1072" s="27"/>
      <c r="AI1072" s="55">
        <v>1</v>
      </c>
    </row>
    <row r="1073" spans="1:35" ht="12" customHeight="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83">
        <v>1</v>
      </c>
      <c r="N1073" s="84">
        <v>1</v>
      </c>
      <c r="O1073" s="84">
        <v>1</v>
      </c>
      <c r="P1073" s="84">
        <v>1</v>
      </c>
      <c r="Q1073" s="84"/>
      <c r="R1073" s="84">
        <v>1</v>
      </c>
      <c r="S1073" s="84">
        <v>1</v>
      </c>
      <c r="T1073" s="84">
        <v>1</v>
      </c>
      <c r="U1073" s="84"/>
      <c r="V1073" s="84">
        <v>1</v>
      </c>
      <c r="W1073" s="84">
        <v>1</v>
      </c>
      <c r="X1073" s="84">
        <v>1</v>
      </c>
      <c r="Y1073" s="84">
        <v>1</v>
      </c>
      <c r="Z1073" s="132" t="str">
        <f>VLOOKUP(A1073,DB_CAL_Q1_Q4!$A$4:$P$1328,13)</f>
        <v>Gas Natural</v>
      </c>
      <c r="AA1073" s="133" t="str">
        <f>VLOOKUP(A1073,DB_ACS_Q1_Q4!$A$4:$AD$1328,13)</f>
        <v>Gas Natural</v>
      </c>
      <c r="AB1073" s="134" t="str">
        <f>VLOOKUP(A1073,DB_REF_Q1_Q4!$A$4:$AD$1328,13)</f>
        <v>Ninguno</v>
      </c>
      <c r="AC1073" s="16"/>
      <c r="AD1073" s="27"/>
      <c r="AE1073" s="27"/>
      <c r="AF1073" s="27"/>
      <c r="AG1073" s="27"/>
      <c r="AH1073" s="27"/>
      <c r="AI1073" s="55">
        <v>1</v>
      </c>
    </row>
    <row r="1074" spans="1:35" ht="12" customHeight="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83">
        <v>1</v>
      </c>
      <c r="N1074" s="84">
        <v>1</v>
      </c>
      <c r="O1074" s="84">
        <v>1</v>
      </c>
      <c r="P1074" s="84">
        <v>1</v>
      </c>
      <c r="Q1074" s="84">
        <v>1</v>
      </c>
      <c r="R1074" s="84">
        <v>1</v>
      </c>
      <c r="S1074" s="84">
        <v>1</v>
      </c>
      <c r="T1074" s="84">
        <v>1</v>
      </c>
      <c r="U1074" s="84">
        <v>1</v>
      </c>
      <c r="V1074" s="84"/>
      <c r="W1074" s="84">
        <v>1</v>
      </c>
      <c r="X1074" s="84">
        <v>1</v>
      </c>
      <c r="Y1074" s="84">
        <v>1</v>
      </c>
      <c r="Z1074" s="132" t="str">
        <f>VLOOKUP(A1074,DB_CAL_Q1_Q4!$A$4:$P$1328,13)</f>
        <v>Gasóleo</v>
      </c>
      <c r="AA1074" s="133" t="str">
        <f>VLOOKUP(A1074,DB_ACS_Q1_Q4!$A$4:$AD$1328,13)</f>
        <v>Gasóleo</v>
      </c>
      <c r="AB1074" s="134" t="str">
        <f>VLOOKUP(A1074,DB_REF_Q1_Q4!$A$4:$AD$1328,13)</f>
        <v>Ninguno</v>
      </c>
      <c r="AC1074" s="16"/>
      <c r="AD1074" s="27"/>
      <c r="AE1074" s="27"/>
      <c r="AF1074" s="27"/>
      <c r="AG1074" s="27"/>
      <c r="AH1074" s="27"/>
      <c r="AI1074" s="55">
        <v>1</v>
      </c>
    </row>
    <row r="1075" spans="1:35" ht="12" customHeight="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83">
        <v>1</v>
      </c>
      <c r="N1075" s="84">
        <v>1</v>
      </c>
      <c r="O1075" s="84">
        <v>1</v>
      </c>
      <c r="P1075" s="84">
        <v>1</v>
      </c>
      <c r="Q1075" s="84">
        <v>1</v>
      </c>
      <c r="R1075" s="84">
        <v>1</v>
      </c>
      <c r="S1075" s="84">
        <v>1</v>
      </c>
      <c r="T1075" s="84">
        <v>1</v>
      </c>
      <c r="U1075" s="84">
        <v>1</v>
      </c>
      <c r="V1075" s="84">
        <v>1</v>
      </c>
      <c r="W1075" s="84">
        <v>1</v>
      </c>
      <c r="X1075" s="84">
        <v>1</v>
      </c>
      <c r="Y1075" s="84">
        <v>1</v>
      </c>
      <c r="Z1075" s="132" t="str">
        <f>VLOOKUP(A1075,DB_CAL_Q1_Q4!$A$4:$P$1328,13)</f>
        <v>Gas Natural</v>
      </c>
      <c r="AA1075" s="133" t="str">
        <f>VLOOKUP(A1075,DB_ACS_Q1_Q4!$A$4:$AD$1328,13)</f>
        <v>Gas Natural</v>
      </c>
      <c r="AB1075" s="134" t="str">
        <f>VLOOKUP(A1075,DB_REF_Q1_Q4!$A$4:$AD$1328,13)</f>
        <v>Ninguno</v>
      </c>
      <c r="AC1075" s="16"/>
      <c r="AD1075" s="27">
        <v>1</v>
      </c>
      <c r="AE1075" s="27"/>
      <c r="AF1075" s="27"/>
      <c r="AG1075" s="27"/>
      <c r="AH1075" s="27"/>
      <c r="AI1075" s="55"/>
    </row>
    <row r="1076" spans="1:35" ht="12" customHeight="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83"/>
      <c r="N1076" s="84"/>
      <c r="O1076" s="84"/>
      <c r="P1076" s="84"/>
      <c r="Q1076" s="84"/>
      <c r="R1076" s="84"/>
      <c r="S1076" s="84"/>
      <c r="T1076" s="84"/>
      <c r="U1076" s="84"/>
      <c r="V1076" s="84"/>
      <c r="W1076" s="84"/>
      <c r="X1076" s="84"/>
      <c r="Y1076" s="84"/>
      <c r="Z1076" s="132" t="str">
        <f>VLOOKUP(A1076,DB_CAL_Q1_Q4!$A$4:$P$1328,13)</f>
        <v>Gasóleo</v>
      </c>
      <c r="AA1076" s="133" t="str">
        <f>VLOOKUP(A1076,DB_ACS_Q1_Q4!$A$4:$AD$1328,13)</f>
        <v>Gasóleo</v>
      </c>
      <c r="AB1076" s="134" t="str">
        <f>VLOOKUP(A1076,DB_REF_Q1_Q4!$A$4:$AD$1328,13)</f>
        <v>Ninguno</v>
      </c>
      <c r="AC1076" s="16"/>
      <c r="AD1076" s="27"/>
      <c r="AE1076" s="27"/>
      <c r="AF1076" s="27"/>
      <c r="AG1076" s="27"/>
      <c r="AH1076" s="27"/>
      <c r="AI1076" s="55">
        <v>1</v>
      </c>
    </row>
    <row r="1077" spans="1:35" ht="12" customHeight="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83">
        <v>1</v>
      </c>
      <c r="N1077" s="84">
        <v>1</v>
      </c>
      <c r="O1077" s="84">
        <v>1</v>
      </c>
      <c r="P1077" s="84">
        <v>1</v>
      </c>
      <c r="Q1077" s="84">
        <v>1</v>
      </c>
      <c r="R1077" s="84">
        <v>1</v>
      </c>
      <c r="S1077" s="84"/>
      <c r="T1077" s="84">
        <v>1</v>
      </c>
      <c r="U1077" s="84">
        <v>1</v>
      </c>
      <c r="V1077" s="84">
        <v>1</v>
      </c>
      <c r="W1077" s="84">
        <v>1</v>
      </c>
      <c r="X1077" s="84">
        <v>1</v>
      </c>
      <c r="Y1077" s="84">
        <v>1</v>
      </c>
      <c r="Z1077" s="132" t="str">
        <f>VLOOKUP(A1077,DB_CAL_Q1_Q4!$A$4:$P$1328,13)</f>
        <v>Gas Natural</v>
      </c>
      <c r="AA1077" s="133" t="str">
        <f>VLOOKUP(A1077,DB_ACS_Q1_Q4!$A$4:$AD$1328,13)</f>
        <v>Gas Natural</v>
      </c>
      <c r="AB1077" s="134" t="str">
        <f>VLOOKUP(A1077,DB_REF_Q1_Q4!$A$4:$AD$1328,13)</f>
        <v>Ninguno</v>
      </c>
      <c r="AC1077" s="16"/>
      <c r="AD1077" s="27"/>
      <c r="AE1077" s="27"/>
      <c r="AF1077" s="27"/>
      <c r="AG1077" s="27"/>
      <c r="AH1077" s="27"/>
      <c r="AI1077" s="55">
        <v>1</v>
      </c>
    </row>
    <row r="1078" spans="1:35" ht="12" customHeight="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83">
        <v>1</v>
      </c>
      <c r="N1078" s="84">
        <v>1</v>
      </c>
      <c r="O1078" s="84">
        <v>1</v>
      </c>
      <c r="P1078" s="84">
        <v>1</v>
      </c>
      <c r="Q1078" s="84">
        <v>1</v>
      </c>
      <c r="R1078" s="84">
        <v>1</v>
      </c>
      <c r="S1078" s="84">
        <v>1</v>
      </c>
      <c r="T1078" s="84">
        <v>1</v>
      </c>
      <c r="U1078" s="84">
        <v>1</v>
      </c>
      <c r="V1078" s="84">
        <v>1</v>
      </c>
      <c r="W1078" s="84">
        <v>1</v>
      </c>
      <c r="X1078" s="84">
        <v>1</v>
      </c>
      <c r="Y1078" s="84">
        <v>1</v>
      </c>
      <c r="Z1078" s="132" t="str">
        <f>VLOOKUP(A1078,DB_CAL_Q1_Q4!$A$4:$P$1328,13)</f>
        <v>Gas Natural</v>
      </c>
      <c r="AA1078" s="133" t="str">
        <f>VLOOKUP(A1078,DB_ACS_Q1_Q4!$A$4:$AD$1328,13)</f>
        <v>Gas Natural</v>
      </c>
      <c r="AB1078" s="134" t="str">
        <f>VLOOKUP(A1078,DB_REF_Q1_Q4!$A$4:$AD$1328,13)</f>
        <v>Ninguno</v>
      </c>
      <c r="AC1078" s="16"/>
      <c r="AD1078" s="27"/>
      <c r="AE1078" s="27"/>
      <c r="AF1078" s="27"/>
      <c r="AG1078" s="27"/>
      <c r="AH1078" s="27">
        <v>1</v>
      </c>
      <c r="AI1078" s="55"/>
    </row>
    <row r="1079" spans="1:35" ht="12" customHeight="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83">
        <v>1</v>
      </c>
      <c r="N1079" s="84">
        <v>1</v>
      </c>
      <c r="O1079" s="84">
        <v>1</v>
      </c>
      <c r="P1079" s="84">
        <v>1</v>
      </c>
      <c r="Q1079" s="84">
        <v>1</v>
      </c>
      <c r="R1079" s="84">
        <v>1</v>
      </c>
      <c r="S1079" s="84">
        <v>1</v>
      </c>
      <c r="T1079" s="84">
        <v>1</v>
      </c>
      <c r="U1079" s="84">
        <v>1</v>
      </c>
      <c r="V1079" s="84">
        <v>1</v>
      </c>
      <c r="W1079" s="84">
        <v>1</v>
      </c>
      <c r="X1079" s="84">
        <v>1</v>
      </c>
      <c r="Y1079" s="84">
        <v>1</v>
      </c>
      <c r="Z1079" s="132" t="str">
        <f>VLOOKUP(A1079,DB_CAL_Q1_Q4!$A$4:$P$1328,13)</f>
        <v>Gas Natural</v>
      </c>
      <c r="AA1079" s="133" t="str">
        <f>VLOOKUP(A1079,DB_ACS_Q1_Q4!$A$4:$AD$1328,13)</f>
        <v>Gas Natural</v>
      </c>
      <c r="AB1079" s="134" t="str">
        <f>VLOOKUP(A1079,DB_REF_Q1_Q4!$A$4:$AD$1328,13)</f>
        <v>Ninguno</v>
      </c>
      <c r="AC1079" s="16">
        <v>1</v>
      </c>
      <c r="AD1079" s="27"/>
      <c r="AE1079" s="27"/>
      <c r="AF1079" s="27"/>
      <c r="AG1079" s="27"/>
      <c r="AH1079" s="27"/>
      <c r="AI1079" s="55"/>
    </row>
    <row r="1080" spans="1:35" ht="12" customHeight="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83">
        <v>1</v>
      </c>
      <c r="N1080" s="84">
        <v>1</v>
      </c>
      <c r="O1080" s="84">
        <v>1</v>
      </c>
      <c r="P1080" s="84">
        <v>1</v>
      </c>
      <c r="Q1080" s="84">
        <v>1</v>
      </c>
      <c r="R1080" s="84">
        <v>1</v>
      </c>
      <c r="S1080" s="84"/>
      <c r="T1080" s="84">
        <v>1</v>
      </c>
      <c r="U1080" s="84">
        <v>1</v>
      </c>
      <c r="V1080" s="84">
        <v>1</v>
      </c>
      <c r="W1080" s="84">
        <v>1</v>
      </c>
      <c r="X1080" s="84">
        <v>1</v>
      </c>
      <c r="Y1080" s="84"/>
      <c r="Z1080" s="132" t="str">
        <f>VLOOKUP(A1080,DB_CAL_Q1_Q4!$A$4:$P$1328,13)</f>
        <v>Gas Natural</v>
      </c>
      <c r="AA1080" s="133" t="str">
        <f>VLOOKUP(A1080,DB_ACS_Q1_Q4!$A$4:$AD$1328,13)</f>
        <v>Gas Natural</v>
      </c>
      <c r="AB1080" s="134" t="str">
        <f>VLOOKUP(A1080,DB_REF_Q1_Q4!$A$4:$AD$1328,13)</f>
        <v>Ninguno</v>
      </c>
      <c r="AC1080" s="16"/>
      <c r="AD1080" s="27"/>
      <c r="AE1080" s="27"/>
      <c r="AF1080" s="27"/>
      <c r="AG1080" s="27"/>
      <c r="AH1080" s="27"/>
      <c r="AI1080" s="55">
        <v>1</v>
      </c>
    </row>
    <row r="1081" spans="1:35" ht="12" customHeight="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83">
        <v>1</v>
      </c>
      <c r="N1081" s="84">
        <v>1</v>
      </c>
      <c r="O1081" s="84">
        <v>1</v>
      </c>
      <c r="P1081" s="84">
        <v>1</v>
      </c>
      <c r="Q1081" s="84">
        <v>1</v>
      </c>
      <c r="R1081" s="84"/>
      <c r="S1081" s="84">
        <v>1</v>
      </c>
      <c r="T1081" s="84">
        <v>1</v>
      </c>
      <c r="U1081" s="84">
        <v>1</v>
      </c>
      <c r="V1081" s="84">
        <v>1</v>
      </c>
      <c r="W1081" s="84">
        <v>1</v>
      </c>
      <c r="X1081" s="84">
        <v>1</v>
      </c>
      <c r="Y1081" s="84">
        <v>1</v>
      </c>
      <c r="Z1081" s="132" t="str">
        <f>VLOOKUP(A1081,DB_CAL_Q1_Q4!$A$4:$P$1328,13)</f>
        <v>Gas Natural</v>
      </c>
      <c r="AA1081" s="133" t="str">
        <f>VLOOKUP(A1081,DB_ACS_Q1_Q4!$A$4:$AD$1328,13)</f>
        <v>Gas Natural</v>
      </c>
      <c r="AB1081" s="134" t="str">
        <f>VLOOKUP(A1081,DB_REF_Q1_Q4!$A$4:$AD$1328,13)</f>
        <v>Ninguno</v>
      </c>
      <c r="AC1081" s="16"/>
      <c r="AD1081" s="27"/>
      <c r="AE1081" s="27"/>
      <c r="AF1081" s="27"/>
      <c r="AG1081" s="27"/>
      <c r="AH1081" s="27"/>
      <c r="AI1081" s="55">
        <v>1</v>
      </c>
    </row>
    <row r="1082" spans="1:35" ht="12" customHeight="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83">
        <v>1</v>
      </c>
      <c r="N1082" s="84">
        <v>1</v>
      </c>
      <c r="O1082" s="84">
        <v>1</v>
      </c>
      <c r="P1082" s="84">
        <v>1</v>
      </c>
      <c r="Q1082" s="84">
        <v>1</v>
      </c>
      <c r="R1082" s="84">
        <v>1</v>
      </c>
      <c r="S1082" s="84">
        <v>1</v>
      </c>
      <c r="T1082" s="84">
        <v>1</v>
      </c>
      <c r="U1082" s="84">
        <v>1</v>
      </c>
      <c r="V1082" s="84">
        <v>1</v>
      </c>
      <c r="W1082" s="84">
        <v>1</v>
      </c>
      <c r="X1082" s="84">
        <v>1</v>
      </c>
      <c r="Y1082" s="84">
        <v>1</v>
      </c>
      <c r="Z1082" s="132" t="str">
        <f>VLOOKUP(A1082,DB_CAL_Q1_Q4!$A$4:$P$1328,13)</f>
        <v>Gas Natural</v>
      </c>
      <c r="AA1082" s="133" t="str">
        <f>VLOOKUP(A1082,DB_ACS_Q1_Q4!$A$4:$AD$1328,13)</f>
        <v>Gas Natural</v>
      </c>
      <c r="AB1082" s="134" t="str">
        <f>VLOOKUP(A1082,DB_REF_Q1_Q4!$A$4:$AD$1328,13)</f>
        <v>Ninguno</v>
      </c>
      <c r="AC1082" s="16"/>
      <c r="AD1082" s="27"/>
      <c r="AE1082" s="27"/>
      <c r="AF1082" s="27"/>
      <c r="AG1082" s="27"/>
      <c r="AH1082" s="27">
        <v>1</v>
      </c>
      <c r="AI1082" s="55"/>
    </row>
    <row r="1083" spans="1:35" ht="12" customHeight="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83">
        <v>1</v>
      </c>
      <c r="N1083" s="84">
        <v>1</v>
      </c>
      <c r="O1083" s="84">
        <v>1</v>
      </c>
      <c r="P1083" s="84">
        <v>1</v>
      </c>
      <c r="Q1083" s="84">
        <v>1</v>
      </c>
      <c r="R1083" s="84">
        <v>1</v>
      </c>
      <c r="S1083" s="84">
        <v>1</v>
      </c>
      <c r="T1083" s="84">
        <v>1</v>
      </c>
      <c r="U1083" s="84">
        <v>1</v>
      </c>
      <c r="V1083" s="84">
        <v>1</v>
      </c>
      <c r="W1083" s="84">
        <v>1</v>
      </c>
      <c r="X1083" s="84"/>
      <c r="Y1083" s="84">
        <v>1</v>
      </c>
      <c r="Z1083" s="132" t="str">
        <f>VLOOKUP(A1083,DB_CAL_Q1_Q4!$A$4:$P$1328,13)</f>
        <v>Electricidad</v>
      </c>
      <c r="AA1083" s="133" t="str">
        <f>VLOOKUP(A1083,DB_ACS_Q1_Q4!$A$4:$AD$1328,13)</f>
        <v>Electricidad</v>
      </c>
      <c r="AB1083" s="134" t="str">
        <f>VLOOKUP(A1083,DB_REF_Q1_Q4!$A$4:$AD$1328,13)</f>
        <v>Ninguno</v>
      </c>
      <c r="AC1083" s="16"/>
      <c r="AD1083" s="27"/>
      <c r="AE1083" s="27"/>
      <c r="AF1083" s="27"/>
      <c r="AG1083" s="27"/>
      <c r="AH1083" s="27">
        <v>1</v>
      </c>
      <c r="AI1083" s="55"/>
    </row>
    <row r="1084" spans="1:35" ht="12" customHeight="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83">
        <v>1</v>
      </c>
      <c r="N1084" s="84">
        <v>1</v>
      </c>
      <c r="O1084" s="84">
        <v>1</v>
      </c>
      <c r="P1084" s="84">
        <v>1</v>
      </c>
      <c r="Q1084" s="84">
        <v>1</v>
      </c>
      <c r="R1084" s="84">
        <v>1</v>
      </c>
      <c r="S1084" s="84">
        <v>1</v>
      </c>
      <c r="T1084" s="84">
        <v>1</v>
      </c>
      <c r="U1084" s="84">
        <v>1</v>
      </c>
      <c r="V1084" s="84">
        <v>1</v>
      </c>
      <c r="W1084" s="84">
        <v>1</v>
      </c>
      <c r="X1084" s="84">
        <v>1</v>
      </c>
      <c r="Y1084" s="84">
        <v>1</v>
      </c>
      <c r="Z1084" s="132" t="str">
        <f>VLOOKUP(A1084,DB_CAL_Q1_Q4!$A$4:$P$1328,13)</f>
        <v>Gas Natural</v>
      </c>
      <c r="AA1084" s="133" t="str">
        <f>VLOOKUP(A1084,DB_ACS_Q1_Q4!$A$4:$AD$1328,13)</f>
        <v>Gas Natural</v>
      </c>
      <c r="AB1084" s="134" t="str">
        <f>VLOOKUP(A1084,DB_REF_Q1_Q4!$A$4:$AD$1328,13)</f>
        <v>Ninguno</v>
      </c>
      <c r="AC1084" s="16">
        <v>1</v>
      </c>
      <c r="AD1084" s="27"/>
      <c r="AE1084" s="27"/>
      <c r="AF1084" s="27"/>
      <c r="AG1084" s="27"/>
      <c r="AH1084" s="27"/>
      <c r="AI1084" s="55"/>
    </row>
    <row r="1085" spans="1:35" ht="12" customHeight="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83">
        <v>1</v>
      </c>
      <c r="N1085" s="84">
        <v>1</v>
      </c>
      <c r="O1085" s="84">
        <v>1</v>
      </c>
      <c r="P1085" s="84">
        <v>1</v>
      </c>
      <c r="Q1085" s="84"/>
      <c r="R1085" s="84">
        <v>1</v>
      </c>
      <c r="S1085" s="84"/>
      <c r="T1085" s="84">
        <v>1</v>
      </c>
      <c r="U1085" s="84"/>
      <c r="V1085" s="84">
        <v>1</v>
      </c>
      <c r="W1085" s="84">
        <v>1</v>
      </c>
      <c r="X1085" s="84">
        <v>1</v>
      </c>
      <c r="Y1085" s="84">
        <v>1</v>
      </c>
      <c r="Z1085" s="132" t="str">
        <f>VLOOKUP(A1085,DB_CAL_Q1_Q4!$A$4:$P$1328,13)</f>
        <v>Gas Natural</v>
      </c>
      <c r="AA1085" s="133" t="str">
        <f>VLOOKUP(A1085,DB_ACS_Q1_Q4!$A$4:$AD$1328,13)</f>
        <v>Gas Natural</v>
      </c>
      <c r="AB1085" s="134" t="str">
        <f>VLOOKUP(A1085,DB_REF_Q1_Q4!$A$4:$AD$1328,13)</f>
        <v>Ninguno</v>
      </c>
      <c r="AC1085" s="16"/>
      <c r="AD1085" s="27"/>
      <c r="AE1085" s="27"/>
      <c r="AF1085" s="27"/>
      <c r="AG1085" s="27"/>
      <c r="AH1085" s="27"/>
      <c r="AI1085" s="55">
        <v>1</v>
      </c>
    </row>
    <row r="1086" spans="1:35" ht="12" customHeight="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83">
        <v>1</v>
      </c>
      <c r="N1086" s="84">
        <v>1</v>
      </c>
      <c r="O1086" s="84">
        <v>1</v>
      </c>
      <c r="P1086" s="84">
        <v>1</v>
      </c>
      <c r="Q1086" s="84">
        <v>1</v>
      </c>
      <c r="R1086" s="84">
        <v>1</v>
      </c>
      <c r="S1086" s="84">
        <v>1</v>
      </c>
      <c r="T1086" s="84">
        <v>1</v>
      </c>
      <c r="U1086" s="84">
        <v>1</v>
      </c>
      <c r="V1086" s="84">
        <v>1</v>
      </c>
      <c r="W1086" s="84">
        <v>1</v>
      </c>
      <c r="X1086" s="84"/>
      <c r="Y1086" s="84"/>
      <c r="Z1086" s="132" t="str">
        <f>VLOOKUP(A1086,DB_CAL_Q1_Q4!$A$4:$P$1328,13)</f>
        <v>Electricidad</v>
      </c>
      <c r="AA1086" s="133" t="str">
        <f>VLOOKUP(A1086,DB_ACS_Q1_Q4!$A$4:$AD$1328,13)</f>
        <v>GLP</v>
      </c>
      <c r="AB1086" s="134" t="str">
        <f>VLOOKUP(A1086,DB_REF_Q1_Q4!$A$4:$AD$1328,13)</f>
        <v>Ninguno</v>
      </c>
      <c r="AC1086" s="16">
        <v>1</v>
      </c>
      <c r="AD1086" s="27"/>
      <c r="AE1086" s="27"/>
      <c r="AF1086" s="27"/>
      <c r="AG1086" s="27"/>
      <c r="AH1086" s="27"/>
      <c r="AI1086" s="55"/>
    </row>
    <row r="1087" spans="1:35" ht="12" customHeight="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83">
        <v>1</v>
      </c>
      <c r="N1087" s="84">
        <v>1</v>
      </c>
      <c r="O1087" s="84">
        <v>1</v>
      </c>
      <c r="P1087" s="84">
        <v>1</v>
      </c>
      <c r="Q1087" s="84">
        <v>1</v>
      </c>
      <c r="R1087" s="84">
        <v>1</v>
      </c>
      <c r="S1087" s="84">
        <v>1</v>
      </c>
      <c r="T1087" s="84">
        <v>1</v>
      </c>
      <c r="U1087" s="84">
        <v>1</v>
      </c>
      <c r="V1087" s="84">
        <v>1</v>
      </c>
      <c r="W1087" s="84">
        <v>1</v>
      </c>
      <c r="X1087" s="84">
        <v>1</v>
      </c>
      <c r="Y1087" s="84"/>
      <c r="Z1087" s="132" t="str">
        <f>VLOOKUP(A1087,DB_CAL_Q1_Q4!$A$4:$P$1328,13)</f>
        <v>Gasóleo</v>
      </c>
      <c r="AA1087" s="133" t="str">
        <f>VLOOKUP(A1087,DB_ACS_Q1_Q4!$A$4:$AD$1328,13)</f>
        <v>Electricidad</v>
      </c>
      <c r="AB1087" s="134" t="str">
        <f>VLOOKUP(A1087,DB_REF_Q1_Q4!$A$4:$AD$1328,13)</f>
        <v>Ninguno</v>
      </c>
      <c r="AC1087" s="16">
        <v>1</v>
      </c>
      <c r="AD1087" s="27"/>
      <c r="AE1087" s="27"/>
      <c r="AF1087" s="27"/>
      <c r="AG1087" s="27"/>
      <c r="AH1087" s="27"/>
      <c r="AI1087" s="55"/>
    </row>
    <row r="1088" spans="1:35" ht="12" customHeight="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83">
        <v>1</v>
      </c>
      <c r="N1088" s="84">
        <v>1</v>
      </c>
      <c r="O1088" s="84">
        <v>1</v>
      </c>
      <c r="P1088" s="84">
        <v>1</v>
      </c>
      <c r="Q1088" s="84">
        <v>1</v>
      </c>
      <c r="R1088" s="84">
        <v>1</v>
      </c>
      <c r="S1088" s="84">
        <v>1</v>
      </c>
      <c r="T1088" s="84">
        <v>1</v>
      </c>
      <c r="U1088" s="84">
        <v>1</v>
      </c>
      <c r="V1088" s="84">
        <v>1</v>
      </c>
      <c r="W1088" s="84"/>
      <c r="X1088" s="84">
        <v>1</v>
      </c>
      <c r="Y1088" s="84"/>
      <c r="Z1088" s="132" t="str">
        <f>VLOOKUP(A1088,DB_CAL_Q1_Q4!$A$4:$P$1328,13)</f>
        <v>Gas Natural</v>
      </c>
      <c r="AA1088" s="133" t="str">
        <f>VLOOKUP(A1088,DB_ACS_Q1_Q4!$A$4:$AD$1328,13)</f>
        <v>Gas Natural</v>
      </c>
      <c r="AB1088" s="134" t="str">
        <f>VLOOKUP(A1088,DB_REF_Q1_Q4!$A$4:$AD$1328,13)</f>
        <v>Ninguno</v>
      </c>
      <c r="AC1088" s="16">
        <v>1</v>
      </c>
      <c r="AD1088" s="27"/>
      <c r="AE1088" s="27"/>
      <c r="AF1088" s="27"/>
      <c r="AG1088" s="27"/>
      <c r="AH1088" s="27"/>
      <c r="AI1088" s="55"/>
    </row>
    <row r="1089" spans="1:35" ht="12" customHeight="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83">
        <v>1</v>
      </c>
      <c r="N1089" s="84">
        <v>1</v>
      </c>
      <c r="O1089" s="84">
        <v>1</v>
      </c>
      <c r="P1089" s="84">
        <v>1</v>
      </c>
      <c r="Q1089" s="84">
        <v>1</v>
      </c>
      <c r="R1089" s="84">
        <v>1</v>
      </c>
      <c r="S1089" s="84"/>
      <c r="T1089" s="84">
        <v>1</v>
      </c>
      <c r="U1089" s="84">
        <v>1</v>
      </c>
      <c r="V1089" s="84"/>
      <c r="W1089" s="84">
        <v>1</v>
      </c>
      <c r="X1089" s="84">
        <v>1</v>
      </c>
      <c r="Y1089" s="84"/>
      <c r="Z1089" s="132" t="str">
        <f>VLOOKUP(A1089,DB_CAL_Q1_Q4!$A$4:$P$1328,13)</f>
        <v>Gas Natural</v>
      </c>
      <c r="AA1089" s="133" t="str">
        <f>VLOOKUP(A1089,DB_ACS_Q1_Q4!$A$4:$AD$1328,13)</f>
        <v>Gas Natural</v>
      </c>
      <c r="AB1089" s="134" t="str">
        <f>VLOOKUP(A1089,DB_REF_Q1_Q4!$A$4:$AD$1328,13)</f>
        <v>Ninguno</v>
      </c>
      <c r="AC1089" s="16"/>
      <c r="AD1089" s="27"/>
      <c r="AE1089" s="27"/>
      <c r="AF1089" s="27"/>
      <c r="AG1089" s="27"/>
      <c r="AH1089" s="27"/>
      <c r="AI1089" s="55">
        <v>1</v>
      </c>
    </row>
    <row r="1090" spans="1:35" ht="12" customHeight="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83">
        <v>1</v>
      </c>
      <c r="N1090" s="84">
        <v>1</v>
      </c>
      <c r="O1090" s="84">
        <v>1</v>
      </c>
      <c r="P1090" s="84">
        <v>1</v>
      </c>
      <c r="Q1090" s="84">
        <v>1</v>
      </c>
      <c r="R1090" s="84">
        <v>1</v>
      </c>
      <c r="S1090" s="84"/>
      <c r="T1090" s="84">
        <v>1</v>
      </c>
      <c r="U1090" s="84">
        <v>1</v>
      </c>
      <c r="V1090" s="84">
        <v>1</v>
      </c>
      <c r="W1090" s="84">
        <v>1</v>
      </c>
      <c r="X1090" s="84">
        <v>1</v>
      </c>
      <c r="Y1090" s="84">
        <v>1</v>
      </c>
      <c r="Z1090" s="132" t="str">
        <f>VLOOKUP(A1090,DB_CAL_Q1_Q4!$A$4:$P$1328,13)</f>
        <v>Gas Natural</v>
      </c>
      <c r="AA1090" s="133" t="str">
        <f>VLOOKUP(A1090,DB_ACS_Q1_Q4!$A$4:$AD$1328,13)</f>
        <v>Gas Natural</v>
      </c>
      <c r="AB1090" s="134" t="str">
        <f>VLOOKUP(A1090,DB_REF_Q1_Q4!$A$4:$AD$1328,13)</f>
        <v>Ninguno</v>
      </c>
      <c r="AC1090" s="16"/>
      <c r="AD1090" s="27"/>
      <c r="AE1090" s="27"/>
      <c r="AF1090" s="27"/>
      <c r="AG1090" s="27"/>
      <c r="AH1090" s="27">
        <v>1</v>
      </c>
      <c r="AI1090" s="55"/>
    </row>
    <row r="1091" spans="1:35" ht="12" customHeight="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83">
        <v>1</v>
      </c>
      <c r="N1091" s="84">
        <v>1</v>
      </c>
      <c r="O1091" s="84">
        <v>1</v>
      </c>
      <c r="P1091" s="84">
        <v>1</v>
      </c>
      <c r="Q1091" s="84">
        <v>1</v>
      </c>
      <c r="R1091" s="84"/>
      <c r="S1091" s="84">
        <v>1</v>
      </c>
      <c r="T1091" s="84">
        <v>1</v>
      </c>
      <c r="U1091" s="84"/>
      <c r="V1091" s="84">
        <v>1</v>
      </c>
      <c r="W1091" s="84">
        <v>1</v>
      </c>
      <c r="X1091" s="84"/>
      <c r="Y1091" s="84">
        <v>1</v>
      </c>
      <c r="Z1091" s="132" t="str">
        <f>VLOOKUP(A1091,DB_CAL_Q1_Q4!$A$4:$P$1328,13)</f>
        <v>Gasóleo</v>
      </c>
      <c r="AA1091" s="133" t="str">
        <f>VLOOKUP(A1091,DB_ACS_Q1_Q4!$A$4:$AD$1328,13)</f>
        <v>Gasóleo</v>
      </c>
      <c r="AB1091" s="134" t="str">
        <f>VLOOKUP(A1091,DB_REF_Q1_Q4!$A$4:$AD$1328,13)</f>
        <v>Ninguno</v>
      </c>
      <c r="AC1091" s="16">
        <v>1</v>
      </c>
      <c r="AD1091" s="27"/>
      <c r="AE1091" s="27"/>
      <c r="AF1091" s="27"/>
      <c r="AG1091" s="27"/>
      <c r="AH1091" s="27"/>
      <c r="AI1091" s="55"/>
    </row>
    <row r="1092" spans="1:35" ht="12" customHeight="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83">
        <v>1</v>
      </c>
      <c r="N1092" s="84">
        <v>1</v>
      </c>
      <c r="O1092" s="84">
        <v>1</v>
      </c>
      <c r="P1092" s="84">
        <v>1</v>
      </c>
      <c r="Q1092" s="84"/>
      <c r="R1092" s="84"/>
      <c r="S1092" s="84"/>
      <c r="T1092" s="84">
        <v>1</v>
      </c>
      <c r="U1092" s="84">
        <v>1</v>
      </c>
      <c r="V1092" s="84"/>
      <c r="W1092" s="84"/>
      <c r="X1092" s="84"/>
      <c r="Y1092" s="84"/>
      <c r="Z1092" s="132" t="str">
        <f>VLOOKUP(A1092,DB_CAL_Q1_Q4!$A$4:$P$1328,13)</f>
        <v>Gas Natural</v>
      </c>
      <c r="AA1092" s="133" t="str">
        <f>VLOOKUP(A1092,DB_ACS_Q1_Q4!$A$4:$AD$1328,13)</f>
        <v>Gas Natural</v>
      </c>
      <c r="AB1092" s="134" t="str">
        <f>VLOOKUP(A1092,DB_REF_Q1_Q4!$A$4:$AD$1328,13)</f>
        <v>Ninguno</v>
      </c>
      <c r="AC1092" s="16"/>
      <c r="AD1092" s="27"/>
      <c r="AE1092" s="27"/>
      <c r="AF1092" s="27"/>
      <c r="AG1092" s="27"/>
      <c r="AH1092" s="27"/>
      <c r="AI1092" s="55">
        <v>1</v>
      </c>
    </row>
    <row r="1093" spans="1:35" ht="12" customHeight="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83">
        <v>1</v>
      </c>
      <c r="N1093" s="84">
        <v>1</v>
      </c>
      <c r="O1093" s="84">
        <v>1</v>
      </c>
      <c r="P1093" s="84">
        <v>1</v>
      </c>
      <c r="Q1093" s="84">
        <v>1</v>
      </c>
      <c r="R1093" s="84">
        <v>1</v>
      </c>
      <c r="S1093" s="84">
        <v>1</v>
      </c>
      <c r="T1093" s="84">
        <v>1</v>
      </c>
      <c r="U1093" s="84">
        <v>1</v>
      </c>
      <c r="V1093" s="84">
        <v>1</v>
      </c>
      <c r="W1093" s="84">
        <v>1</v>
      </c>
      <c r="X1093" s="84">
        <v>1</v>
      </c>
      <c r="Y1093" s="84"/>
      <c r="Z1093" s="132" t="str">
        <f>VLOOKUP(A1093,DB_CAL_Q1_Q4!$A$4:$P$1328,13)</f>
        <v>Gas Natural</v>
      </c>
      <c r="AA1093" s="133" t="str">
        <f>VLOOKUP(A1093,DB_ACS_Q1_Q4!$A$4:$AD$1328,13)</f>
        <v>Gas Natural</v>
      </c>
      <c r="AB1093" s="134" t="str">
        <f>VLOOKUP(A1093,DB_REF_Q1_Q4!$A$4:$AD$1328,13)</f>
        <v>Ninguno</v>
      </c>
      <c r="AC1093" s="16"/>
      <c r="AD1093" s="27"/>
      <c r="AE1093" s="27"/>
      <c r="AF1093" s="27"/>
      <c r="AG1093" s="27"/>
      <c r="AH1093" s="27"/>
      <c r="AI1093" s="55">
        <v>1</v>
      </c>
    </row>
    <row r="1094" spans="1:35" ht="12" customHeight="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83">
        <v>1</v>
      </c>
      <c r="N1094" s="84">
        <v>1</v>
      </c>
      <c r="O1094" s="84">
        <v>1</v>
      </c>
      <c r="P1094" s="84">
        <v>1</v>
      </c>
      <c r="Q1094" s="84">
        <v>1</v>
      </c>
      <c r="R1094" s="84">
        <v>1</v>
      </c>
      <c r="S1094" s="84">
        <v>1</v>
      </c>
      <c r="T1094" s="84">
        <v>1</v>
      </c>
      <c r="U1094" s="84">
        <v>1</v>
      </c>
      <c r="V1094" s="84">
        <v>1</v>
      </c>
      <c r="W1094" s="84">
        <v>1</v>
      </c>
      <c r="X1094" s="84">
        <v>1</v>
      </c>
      <c r="Y1094" s="84">
        <v>1</v>
      </c>
      <c r="Z1094" s="132" t="str">
        <f>VLOOKUP(A1094,DB_CAL_Q1_Q4!$A$4:$P$1328,13)</f>
        <v>Gas Natural</v>
      </c>
      <c r="AA1094" s="133" t="str">
        <f>VLOOKUP(A1094,DB_ACS_Q1_Q4!$A$4:$AD$1328,13)</f>
        <v>Gas Natural</v>
      </c>
      <c r="AB1094" s="134" t="str">
        <f>VLOOKUP(A1094,DB_REF_Q1_Q4!$A$4:$AD$1328,13)</f>
        <v>Ninguno</v>
      </c>
      <c r="AC1094" s="16">
        <v>1</v>
      </c>
      <c r="AD1094" s="27"/>
      <c r="AE1094" s="27"/>
      <c r="AF1094" s="27"/>
      <c r="AG1094" s="27"/>
      <c r="AH1094" s="27"/>
      <c r="AI1094" s="55"/>
    </row>
    <row r="1095" spans="1:35" ht="12" customHeight="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83">
        <v>1</v>
      </c>
      <c r="N1095" s="84">
        <v>1</v>
      </c>
      <c r="O1095" s="84">
        <v>1</v>
      </c>
      <c r="P1095" s="84">
        <v>1</v>
      </c>
      <c r="Q1095" s="84">
        <v>1</v>
      </c>
      <c r="R1095" s="84"/>
      <c r="S1095" s="84">
        <v>1</v>
      </c>
      <c r="T1095" s="84">
        <v>1</v>
      </c>
      <c r="U1095" s="84"/>
      <c r="V1095" s="84">
        <v>1</v>
      </c>
      <c r="W1095" s="84">
        <v>1</v>
      </c>
      <c r="X1095" s="84">
        <v>1</v>
      </c>
      <c r="Y1095" s="84"/>
      <c r="Z1095" s="132" t="str">
        <f>VLOOKUP(A1095,DB_CAL_Q1_Q4!$A$4:$P$1328,13)</f>
        <v>Gas Natural</v>
      </c>
      <c r="AA1095" s="133" t="str">
        <f>VLOOKUP(A1095,DB_ACS_Q1_Q4!$A$4:$AD$1328,13)</f>
        <v>Gas Natural</v>
      </c>
      <c r="AB1095" s="134" t="str">
        <f>VLOOKUP(A1095,DB_REF_Q1_Q4!$A$4:$AD$1328,13)</f>
        <v>Ninguno</v>
      </c>
      <c r="AC1095" s="16">
        <v>1</v>
      </c>
      <c r="AD1095" s="27"/>
      <c r="AE1095" s="27"/>
      <c r="AF1095" s="27"/>
      <c r="AG1095" s="27"/>
      <c r="AH1095" s="27"/>
      <c r="AI1095" s="55"/>
    </row>
    <row r="1096" spans="1:35" ht="12" customHeight="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83">
        <v>1</v>
      </c>
      <c r="N1096" s="84">
        <v>1</v>
      </c>
      <c r="O1096" s="84">
        <v>1</v>
      </c>
      <c r="P1096" s="84">
        <v>1</v>
      </c>
      <c r="Q1096" s="84">
        <v>1</v>
      </c>
      <c r="R1096" s="84"/>
      <c r="S1096" s="84">
        <v>1</v>
      </c>
      <c r="T1096" s="84">
        <v>1</v>
      </c>
      <c r="U1096" s="84">
        <v>1</v>
      </c>
      <c r="V1096" s="84">
        <v>1</v>
      </c>
      <c r="W1096" s="84">
        <v>1</v>
      </c>
      <c r="X1096" s="84">
        <v>1</v>
      </c>
      <c r="Y1096" s="84">
        <v>1</v>
      </c>
      <c r="Z1096" s="132" t="str">
        <f>VLOOKUP(A1096,DB_CAL_Q1_Q4!$A$4:$P$1328,13)</f>
        <v>Gas Natural</v>
      </c>
      <c r="AA1096" s="133" t="str">
        <f>VLOOKUP(A1096,DB_ACS_Q1_Q4!$A$4:$AD$1328,13)</f>
        <v>Gas Natural</v>
      </c>
      <c r="AB1096" s="134" t="str">
        <f>VLOOKUP(A1096,DB_REF_Q1_Q4!$A$4:$AD$1328,13)</f>
        <v>Ninguno</v>
      </c>
      <c r="AC1096" s="16">
        <v>1</v>
      </c>
      <c r="AD1096" s="27"/>
      <c r="AE1096" s="27"/>
      <c r="AF1096" s="27"/>
      <c r="AG1096" s="27"/>
      <c r="AH1096" s="27"/>
      <c r="AI1096" s="55"/>
    </row>
    <row r="1097" spans="1:35" ht="12" customHeight="1">
      <c r="A1097" s="10">
        <v>1093</v>
      </c>
      <c r="B1097" s="98" t="s">
        <v>194</v>
      </c>
      <c r="C1097" s="98" t="s">
        <v>193</v>
      </c>
      <c r="D1097" s="11" t="s">
        <v>25</v>
      </c>
      <c r="E1097" s="11" t="s">
        <v>304</v>
      </c>
      <c r="F1097" s="12" t="s">
        <v>50</v>
      </c>
      <c r="G1097" s="12" t="s">
        <v>310</v>
      </c>
      <c r="H1097" s="12" t="s">
        <v>306</v>
      </c>
      <c r="I1097" s="11" t="s">
        <v>504</v>
      </c>
      <c r="J1097" s="12" t="str">
        <f t="shared" ref="J1097:J1103" si="39">"≥17h"</f>
        <v>≥17h</v>
      </c>
      <c r="K1097" s="12" t="s">
        <v>512</v>
      </c>
      <c r="L1097" s="69" t="s">
        <v>519</v>
      </c>
      <c r="M1097" s="83">
        <v>1</v>
      </c>
      <c r="N1097" s="84">
        <v>1</v>
      </c>
      <c r="O1097" s="84">
        <v>1</v>
      </c>
      <c r="P1097" s="84">
        <v>1</v>
      </c>
      <c r="Q1097" s="84">
        <v>1</v>
      </c>
      <c r="R1097" s="84">
        <v>1</v>
      </c>
      <c r="S1097" s="84">
        <v>1</v>
      </c>
      <c r="T1097" s="84">
        <v>1</v>
      </c>
      <c r="U1097" s="84">
        <v>1</v>
      </c>
      <c r="V1097" s="84">
        <v>1</v>
      </c>
      <c r="W1097" s="84">
        <v>1</v>
      </c>
      <c r="X1097" s="84">
        <v>1</v>
      </c>
      <c r="Y1097" s="84">
        <v>1</v>
      </c>
      <c r="Z1097" s="132" t="str">
        <f>VLOOKUP(A1097,DB_CAL_Q1_Q4!$A$4:$P$1328,13)</f>
        <v>Gas Natural</v>
      </c>
      <c r="AA1097" s="133" t="str">
        <f>VLOOKUP(A1097,DB_ACS_Q1_Q4!$A$4:$AD$1328,13)</f>
        <v>Gas Natural</v>
      </c>
      <c r="AB1097" s="134" t="str">
        <f>VLOOKUP(A1097,DB_REF_Q1_Q4!$A$4:$AD$1328,13)</f>
        <v>Ninguno</v>
      </c>
      <c r="AC1097" s="16">
        <v>1</v>
      </c>
      <c r="AD1097" s="27"/>
      <c r="AE1097" s="27"/>
      <c r="AF1097" s="27"/>
      <c r="AG1097" s="27"/>
      <c r="AH1097" s="27"/>
      <c r="AI1097" s="55"/>
    </row>
    <row r="1098" spans="1:35" ht="12" customHeight="1">
      <c r="A1098" s="10">
        <v>1094</v>
      </c>
      <c r="B1098" s="98" t="s">
        <v>76</v>
      </c>
      <c r="C1098" s="98" t="s">
        <v>75</v>
      </c>
      <c r="D1098" s="11" t="s">
        <v>51</v>
      </c>
      <c r="E1098" s="11" t="s">
        <v>304</v>
      </c>
      <c r="F1098" s="12" t="s">
        <v>50</v>
      </c>
      <c r="G1098" s="12" t="s">
        <v>310</v>
      </c>
      <c r="H1098" s="12" t="s">
        <v>306</v>
      </c>
      <c r="I1098" s="103" t="s">
        <v>505</v>
      </c>
      <c r="J1098" s="12" t="str">
        <f t="shared" si="39"/>
        <v>≥17h</v>
      </c>
      <c r="K1098" s="12" t="s">
        <v>513</v>
      </c>
      <c r="L1098" s="69" t="s">
        <v>519</v>
      </c>
      <c r="M1098" s="83">
        <v>1</v>
      </c>
      <c r="N1098" s="84">
        <v>1</v>
      </c>
      <c r="O1098" s="84">
        <v>1</v>
      </c>
      <c r="P1098" s="84">
        <v>1</v>
      </c>
      <c r="Q1098" s="84">
        <v>1</v>
      </c>
      <c r="R1098" s="84">
        <v>1</v>
      </c>
      <c r="S1098" s="84">
        <v>1</v>
      </c>
      <c r="T1098" s="84">
        <v>1</v>
      </c>
      <c r="U1098" s="84">
        <v>1</v>
      </c>
      <c r="V1098" s="84">
        <v>1</v>
      </c>
      <c r="W1098" s="84">
        <v>1</v>
      </c>
      <c r="X1098" s="84">
        <v>1</v>
      </c>
      <c r="Y1098" s="84">
        <v>1</v>
      </c>
      <c r="Z1098" s="132" t="str">
        <f>VLOOKUP(A1098,DB_CAL_Q1_Q4!$A$4:$P$1328,13)</f>
        <v>Gas Natural</v>
      </c>
      <c r="AA1098" s="133" t="str">
        <f>VLOOKUP(A1098,DB_ACS_Q1_Q4!$A$4:$AD$1328,13)</f>
        <v>Gas Natural</v>
      </c>
      <c r="AB1098" s="134" t="str">
        <f>VLOOKUP(A1098,DB_REF_Q1_Q4!$A$4:$AD$1328,13)</f>
        <v>Ninguno</v>
      </c>
      <c r="AC1098" s="16"/>
      <c r="AD1098" s="27"/>
      <c r="AE1098" s="27"/>
      <c r="AF1098" s="27"/>
      <c r="AG1098" s="27"/>
      <c r="AH1098" s="27"/>
      <c r="AI1098" s="55">
        <v>1</v>
      </c>
    </row>
    <row r="1099" spans="1:35" ht="12" customHeight="1">
      <c r="A1099" s="10">
        <v>1095</v>
      </c>
      <c r="B1099" s="98" t="s">
        <v>196</v>
      </c>
      <c r="C1099" s="98" t="s">
        <v>196</v>
      </c>
      <c r="D1099" s="11" t="s">
        <v>25</v>
      </c>
      <c r="E1099" s="11" t="s">
        <v>303</v>
      </c>
      <c r="F1099" s="12" t="s">
        <v>50</v>
      </c>
      <c r="G1099" s="12" t="s">
        <v>310</v>
      </c>
      <c r="H1099" s="12" t="s">
        <v>306</v>
      </c>
      <c r="I1099" s="103" t="s">
        <v>505</v>
      </c>
      <c r="J1099" s="12" t="str">
        <f t="shared" si="39"/>
        <v>≥17h</v>
      </c>
      <c r="K1099" s="12" t="s">
        <v>47</v>
      </c>
      <c r="L1099" s="69" t="s">
        <v>519</v>
      </c>
      <c r="M1099" s="83">
        <v>1</v>
      </c>
      <c r="N1099" s="84">
        <v>1</v>
      </c>
      <c r="O1099" s="84">
        <v>1</v>
      </c>
      <c r="P1099" s="84">
        <v>1</v>
      </c>
      <c r="Q1099" s="84"/>
      <c r="R1099" s="84"/>
      <c r="S1099" s="84"/>
      <c r="T1099" s="84">
        <v>1</v>
      </c>
      <c r="U1099" s="84">
        <v>1</v>
      </c>
      <c r="V1099" s="84">
        <v>1</v>
      </c>
      <c r="W1099" s="84">
        <v>1</v>
      </c>
      <c r="X1099" s="84">
        <v>1</v>
      </c>
      <c r="Y1099" s="84">
        <v>1</v>
      </c>
      <c r="Z1099" s="132" t="str">
        <f>VLOOKUP(A1099,DB_CAL_Q1_Q4!$A$4:$P$1328,13)</f>
        <v>Bomba de calor aire</v>
      </c>
      <c r="AA1099" s="133" t="str">
        <f>VLOOKUP(A1099,DB_ACS_Q1_Q4!$A$4:$AD$1328,13)</f>
        <v>Electricidad</v>
      </c>
      <c r="AB1099" s="134" t="str">
        <f>VLOOKUP(A1099,DB_REF_Q1_Q4!$A$4:$AD$1328,13)</f>
        <v>Bomba de calor aire</v>
      </c>
      <c r="AC1099" s="16">
        <v>1</v>
      </c>
      <c r="AD1099" s="27"/>
      <c r="AE1099" s="27"/>
      <c r="AF1099" s="27"/>
      <c r="AG1099" s="27"/>
      <c r="AH1099" s="27"/>
      <c r="AI1099" s="55"/>
    </row>
    <row r="1100" spans="1:35" ht="12" customHeight="1">
      <c r="A1100" s="10">
        <v>1096</v>
      </c>
      <c r="B1100" s="98" t="s">
        <v>291</v>
      </c>
      <c r="C1100" s="98" t="s">
        <v>291</v>
      </c>
      <c r="D1100" s="11" t="s">
        <v>25</v>
      </c>
      <c r="E1100" s="11" t="s">
        <v>304</v>
      </c>
      <c r="F1100" s="12" t="s">
        <v>50</v>
      </c>
      <c r="G1100" s="12" t="s">
        <v>310</v>
      </c>
      <c r="H1100" s="12" t="s">
        <v>306</v>
      </c>
      <c r="I1100" s="11" t="s">
        <v>504</v>
      </c>
      <c r="J1100" s="12" t="str">
        <f t="shared" si="39"/>
        <v>≥17h</v>
      </c>
      <c r="K1100" s="12" t="s">
        <v>47</v>
      </c>
      <c r="L1100" s="69" t="s">
        <v>519</v>
      </c>
      <c r="M1100" s="83">
        <v>1</v>
      </c>
      <c r="N1100" s="84">
        <v>1</v>
      </c>
      <c r="O1100" s="84">
        <v>1</v>
      </c>
      <c r="P1100" s="84">
        <v>1</v>
      </c>
      <c r="Q1100" s="84">
        <v>1</v>
      </c>
      <c r="R1100" s="84">
        <v>1</v>
      </c>
      <c r="S1100" s="84">
        <v>1</v>
      </c>
      <c r="T1100" s="84">
        <v>1</v>
      </c>
      <c r="U1100" s="84">
        <v>1</v>
      </c>
      <c r="V1100" s="84"/>
      <c r="W1100" s="84">
        <v>1</v>
      </c>
      <c r="X1100" s="84">
        <v>1</v>
      </c>
      <c r="Y1100" s="84"/>
      <c r="Z1100" s="132" t="str">
        <f>VLOOKUP(A1100,DB_CAL_Q1_Q4!$A$4:$P$1328,13)</f>
        <v>Gas Natural</v>
      </c>
      <c r="AA1100" s="133" t="str">
        <f>VLOOKUP(A1100,DB_ACS_Q1_Q4!$A$4:$AD$1328,13)</f>
        <v>Gas Natural</v>
      </c>
      <c r="AB1100" s="134" t="str">
        <f>VLOOKUP(A1100,DB_REF_Q1_Q4!$A$4:$AD$1328,13)</f>
        <v>Ninguno</v>
      </c>
      <c r="AC1100" s="16">
        <v>1</v>
      </c>
      <c r="AD1100" s="27"/>
      <c r="AE1100" s="27"/>
      <c r="AF1100" s="27"/>
      <c r="AG1100" s="27"/>
      <c r="AH1100" s="27"/>
      <c r="AI1100" s="55"/>
    </row>
    <row r="1101" spans="1:35" ht="12" customHeight="1">
      <c r="A1101" s="10">
        <v>1097</v>
      </c>
      <c r="B1101" s="98" t="s">
        <v>196</v>
      </c>
      <c r="C1101" s="98" t="s">
        <v>196</v>
      </c>
      <c r="D1101" s="11" t="s">
        <v>51</v>
      </c>
      <c r="E1101" s="11" t="s">
        <v>304</v>
      </c>
      <c r="F1101" s="12" t="s">
        <v>50</v>
      </c>
      <c r="G1101" s="12" t="s">
        <v>310</v>
      </c>
      <c r="H1101" s="12" t="s">
        <v>306</v>
      </c>
      <c r="I1101" s="11" t="s">
        <v>507</v>
      </c>
      <c r="J1101" s="12" t="str">
        <f t="shared" si="39"/>
        <v>≥17h</v>
      </c>
      <c r="K1101" s="12" t="s">
        <v>513</v>
      </c>
      <c r="L1101" s="69" t="s">
        <v>519</v>
      </c>
      <c r="M1101" s="83">
        <v>1</v>
      </c>
      <c r="N1101" s="84">
        <v>1</v>
      </c>
      <c r="O1101" s="84">
        <v>1</v>
      </c>
      <c r="P1101" s="84">
        <v>1</v>
      </c>
      <c r="Q1101" s="84">
        <v>1</v>
      </c>
      <c r="R1101" s="84">
        <v>1</v>
      </c>
      <c r="S1101" s="84">
        <v>1</v>
      </c>
      <c r="T1101" s="84">
        <v>1</v>
      </c>
      <c r="U1101" s="84">
        <v>1</v>
      </c>
      <c r="V1101" s="84">
        <v>1</v>
      </c>
      <c r="W1101" s="84">
        <v>1</v>
      </c>
      <c r="X1101" s="84">
        <v>1</v>
      </c>
      <c r="Y1101" s="84">
        <v>1</v>
      </c>
      <c r="Z1101" s="132" t="str">
        <f>VLOOKUP(A1101,DB_CAL_Q1_Q4!$A$4:$P$1328,13)</f>
        <v>Gas Natural</v>
      </c>
      <c r="AA1101" s="133" t="str">
        <f>VLOOKUP(A1101,DB_ACS_Q1_Q4!$A$4:$AD$1328,13)</f>
        <v>Gas Natural</v>
      </c>
      <c r="AB1101" s="134" t="str">
        <f>VLOOKUP(A1101,DB_REF_Q1_Q4!$A$4:$AD$1328,13)</f>
        <v>Bomba de calor aire</v>
      </c>
      <c r="AC1101" s="16">
        <v>1</v>
      </c>
      <c r="AD1101" s="27"/>
      <c r="AE1101" s="27"/>
      <c r="AF1101" s="27"/>
      <c r="AG1101" s="27"/>
      <c r="AH1101" s="27"/>
      <c r="AI1101" s="55"/>
    </row>
    <row r="1102" spans="1:35" ht="12" customHeight="1">
      <c r="A1102" s="10">
        <v>1098</v>
      </c>
      <c r="B1102" s="98" t="s">
        <v>133</v>
      </c>
      <c r="C1102" s="98" t="s">
        <v>131</v>
      </c>
      <c r="D1102" s="11" t="s">
        <v>51</v>
      </c>
      <c r="E1102" s="11" t="s">
        <v>303</v>
      </c>
      <c r="F1102" s="12" t="s">
        <v>50</v>
      </c>
      <c r="G1102" s="12" t="s">
        <v>310</v>
      </c>
      <c r="H1102" s="12" t="s">
        <v>306</v>
      </c>
      <c r="I1102" s="103" t="s">
        <v>504</v>
      </c>
      <c r="J1102" s="12" t="str">
        <f t="shared" si="39"/>
        <v>≥17h</v>
      </c>
      <c r="K1102" s="12" t="s">
        <v>47</v>
      </c>
      <c r="L1102" s="69" t="s">
        <v>519</v>
      </c>
      <c r="M1102" s="83">
        <v>1</v>
      </c>
      <c r="N1102" s="84">
        <v>1</v>
      </c>
      <c r="O1102" s="84">
        <v>1</v>
      </c>
      <c r="P1102" s="84"/>
      <c r="Q1102" s="84">
        <v>1</v>
      </c>
      <c r="R1102" s="84">
        <v>1</v>
      </c>
      <c r="S1102" s="84">
        <v>1</v>
      </c>
      <c r="T1102" s="84">
        <v>1</v>
      </c>
      <c r="U1102" s="84">
        <v>1</v>
      </c>
      <c r="V1102" s="84"/>
      <c r="W1102" s="84">
        <v>1</v>
      </c>
      <c r="X1102" s="84">
        <v>1</v>
      </c>
      <c r="Y1102" s="84">
        <v>1</v>
      </c>
      <c r="Z1102" s="132" t="str">
        <f>VLOOKUP(A1102,DB_CAL_Q1_Q4!$A$4:$P$1328,13)</f>
        <v>Gas Natural</v>
      </c>
      <c r="AA1102" s="133" t="str">
        <f>VLOOKUP(A1102,DB_ACS_Q1_Q4!$A$4:$AD$1328,13)</f>
        <v>Gas Natural</v>
      </c>
      <c r="AB1102" s="134" t="str">
        <f>VLOOKUP(A1102,DB_REF_Q1_Q4!$A$4:$AD$1328,13)</f>
        <v>Ninguno</v>
      </c>
      <c r="AC1102" s="16">
        <v>1</v>
      </c>
      <c r="AD1102" s="27"/>
      <c r="AE1102" s="27"/>
      <c r="AF1102" s="27"/>
      <c r="AG1102" s="27"/>
      <c r="AH1102" s="27"/>
      <c r="AI1102" s="55"/>
    </row>
    <row r="1103" spans="1:35" ht="12" customHeight="1">
      <c r="A1103" s="10">
        <v>1099</v>
      </c>
      <c r="B1103" s="98" t="s">
        <v>236</v>
      </c>
      <c r="C1103" s="98" t="s">
        <v>235</v>
      </c>
      <c r="D1103" s="11" t="s">
        <v>51</v>
      </c>
      <c r="E1103" s="11" t="s">
        <v>304</v>
      </c>
      <c r="F1103" s="12" t="s">
        <v>48</v>
      </c>
      <c r="G1103" s="12" t="s">
        <v>510</v>
      </c>
      <c r="H1103" s="12" t="s">
        <v>306</v>
      </c>
      <c r="I1103" s="11" t="s">
        <v>504</v>
      </c>
      <c r="J1103" s="12" t="str">
        <f t="shared" si="39"/>
        <v>≥17h</v>
      </c>
      <c r="K1103" s="12" t="s">
        <v>513</v>
      </c>
      <c r="L1103" s="69" t="s">
        <v>519</v>
      </c>
      <c r="M1103" s="83">
        <v>1</v>
      </c>
      <c r="N1103" s="84">
        <v>1</v>
      </c>
      <c r="O1103" s="84">
        <v>1</v>
      </c>
      <c r="P1103" s="84">
        <v>1</v>
      </c>
      <c r="Q1103" s="84">
        <v>1</v>
      </c>
      <c r="R1103" s="84">
        <v>1</v>
      </c>
      <c r="S1103" s="84">
        <v>1</v>
      </c>
      <c r="T1103" s="84">
        <v>1</v>
      </c>
      <c r="U1103" s="84">
        <v>1</v>
      </c>
      <c r="V1103" s="84">
        <v>1</v>
      </c>
      <c r="W1103" s="84">
        <v>1</v>
      </c>
      <c r="X1103" s="84">
        <v>1</v>
      </c>
      <c r="Y1103" s="84"/>
      <c r="Z1103" s="132" t="str">
        <f>VLOOKUP(A1103,DB_CAL_Q1_Q4!$A$4:$P$1328,13)</f>
        <v>Gas Natural</v>
      </c>
      <c r="AA1103" s="133" t="str">
        <f>VLOOKUP(A1103,DB_ACS_Q1_Q4!$A$4:$AD$1328,13)</f>
        <v>Gas Natural</v>
      </c>
      <c r="AB1103" s="134" t="str">
        <f>VLOOKUP(A1103,DB_REF_Q1_Q4!$A$4:$AD$1328,13)</f>
        <v>Ninguno</v>
      </c>
      <c r="AC1103" s="16">
        <v>1</v>
      </c>
      <c r="AD1103" s="27"/>
      <c r="AE1103" s="27"/>
      <c r="AF1103" s="27"/>
      <c r="AG1103" s="27"/>
      <c r="AH1103" s="27"/>
      <c r="AI1103" s="55"/>
    </row>
    <row r="1104" spans="1:35" ht="12" customHeight="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83">
        <v>1</v>
      </c>
      <c r="N1104" s="84">
        <v>1</v>
      </c>
      <c r="O1104" s="84">
        <v>1</v>
      </c>
      <c r="P1104" s="84">
        <v>1</v>
      </c>
      <c r="Q1104" s="84">
        <v>1</v>
      </c>
      <c r="R1104" s="84">
        <v>1</v>
      </c>
      <c r="S1104" s="84">
        <v>1</v>
      </c>
      <c r="T1104" s="84">
        <v>1</v>
      </c>
      <c r="U1104" s="84">
        <v>1</v>
      </c>
      <c r="V1104" s="84">
        <v>1</v>
      </c>
      <c r="W1104" s="84">
        <v>1</v>
      </c>
      <c r="X1104" s="84">
        <v>1</v>
      </c>
      <c r="Y1104" s="84">
        <v>1</v>
      </c>
      <c r="Z1104" s="132" t="str">
        <f>VLOOKUP(A1104,DB_CAL_Q1_Q4!$A$4:$P$1328,13)</f>
        <v>Gas Natural</v>
      </c>
      <c r="AA1104" s="133" t="str">
        <f>VLOOKUP(A1104,DB_ACS_Q1_Q4!$A$4:$AD$1328,13)</f>
        <v>Gas Natural</v>
      </c>
      <c r="AB1104" s="134" t="str">
        <f>VLOOKUP(A1104,DB_REF_Q1_Q4!$A$4:$AD$1328,13)</f>
        <v>Ninguno</v>
      </c>
      <c r="AC1104" s="16"/>
      <c r="AD1104" s="27"/>
      <c r="AE1104" s="27"/>
      <c r="AF1104" s="27"/>
      <c r="AG1104" s="27"/>
      <c r="AH1104" s="27"/>
      <c r="AI1104" s="55">
        <v>1</v>
      </c>
    </row>
    <row r="1105" spans="1:35" ht="12" customHeight="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83">
        <v>1</v>
      </c>
      <c r="N1105" s="84">
        <v>1</v>
      </c>
      <c r="O1105" s="84">
        <v>1</v>
      </c>
      <c r="P1105" s="84">
        <v>1</v>
      </c>
      <c r="Q1105" s="84">
        <v>1</v>
      </c>
      <c r="R1105" s="84">
        <v>1</v>
      </c>
      <c r="S1105" s="84">
        <v>1</v>
      </c>
      <c r="T1105" s="84">
        <v>1</v>
      </c>
      <c r="U1105" s="84"/>
      <c r="V1105" s="84"/>
      <c r="W1105" s="84">
        <v>1</v>
      </c>
      <c r="X1105" s="84">
        <v>1</v>
      </c>
      <c r="Y1105" s="84"/>
      <c r="Z1105" s="132" t="str">
        <f>VLOOKUP(A1105,DB_CAL_Q1_Q4!$A$4:$P$1328,13)</f>
        <v>Gasóleo</v>
      </c>
      <c r="AA1105" s="133" t="str">
        <f>VLOOKUP(A1105,DB_ACS_Q1_Q4!$A$4:$AD$1328,13)</f>
        <v>Gasóleo</v>
      </c>
      <c r="AB1105" s="134" t="str">
        <f>VLOOKUP(A1105,DB_REF_Q1_Q4!$A$4:$AD$1328,13)</f>
        <v>Ninguno</v>
      </c>
      <c r="AC1105" s="16">
        <v>1</v>
      </c>
      <c r="AD1105" s="27"/>
      <c r="AE1105" s="27"/>
      <c r="AF1105" s="27"/>
      <c r="AG1105" s="27"/>
      <c r="AH1105" s="27"/>
      <c r="AI1105" s="55"/>
    </row>
    <row r="1106" spans="1:35" ht="12" customHeight="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83">
        <v>1</v>
      </c>
      <c r="N1106" s="84">
        <v>1</v>
      </c>
      <c r="O1106" s="84">
        <v>1</v>
      </c>
      <c r="P1106" s="84">
        <v>1</v>
      </c>
      <c r="Q1106" s="84">
        <v>1</v>
      </c>
      <c r="R1106" s="84">
        <v>1</v>
      </c>
      <c r="S1106" s="84"/>
      <c r="T1106" s="84">
        <v>1</v>
      </c>
      <c r="U1106" s="84">
        <v>1</v>
      </c>
      <c r="V1106" s="84">
        <v>1</v>
      </c>
      <c r="W1106" s="84">
        <v>1</v>
      </c>
      <c r="X1106" s="84">
        <v>1</v>
      </c>
      <c r="Y1106" s="84"/>
      <c r="Z1106" s="132" t="str">
        <f>VLOOKUP(A1106,DB_CAL_Q1_Q4!$A$4:$P$1328,13)</f>
        <v>Gas Natural</v>
      </c>
      <c r="AA1106" s="133" t="str">
        <f>VLOOKUP(A1106,DB_ACS_Q1_Q4!$A$4:$AD$1328,13)</f>
        <v>Gas Natural</v>
      </c>
      <c r="AB1106" s="134" t="str">
        <f>VLOOKUP(A1106,DB_REF_Q1_Q4!$A$4:$AD$1328,13)</f>
        <v>Ninguno</v>
      </c>
      <c r="AC1106" s="16"/>
      <c r="AD1106" s="27"/>
      <c r="AE1106" s="27"/>
      <c r="AF1106" s="27"/>
      <c r="AG1106" s="27"/>
      <c r="AH1106" s="27">
        <v>1</v>
      </c>
      <c r="AI1106" s="55"/>
    </row>
    <row r="1107" spans="1:35" ht="12" customHeight="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83">
        <v>1</v>
      </c>
      <c r="N1107" s="84">
        <v>1</v>
      </c>
      <c r="O1107" s="84">
        <v>1</v>
      </c>
      <c r="P1107" s="84">
        <v>1</v>
      </c>
      <c r="Q1107" s="84">
        <v>1</v>
      </c>
      <c r="R1107" s="84">
        <v>1</v>
      </c>
      <c r="S1107" s="84">
        <v>1</v>
      </c>
      <c r="T1107" s="84">
        <v>1</v>
      </c>
      <c r="U1107" s="84">
        <v>1</v>
      </c>
      <c r="V1107" s="84">
        <v>1</v>
      </c>
      <c r="W1107" s="84">
        <v>1</v>
      </c>
      <c r="X1107" s="84">
        <v>1</v>
      </c>
      <c r="Y1107" s="84">
        <v>1</v>
      </c>
      <c r="Z1107" s="132" t="str">
        <f>VLOOKUP(A1107,DB_CAL_Q1_Q4!$A$4:$P$1328,13)</f>
        <v>Gas Natural</v>
      </c>
      <c r="AA1107" s="133" t="str">
        <f>VLOOKUP(A1107,DB_ACS_Q1_Q4!$A$4:$AD$1328,13)</f>
        <v>Gas Natural</v>
      </c>
      <c r="AB1107" s="134" t="str">
        <f>VLOOKUP(A1107,DB_REF_Q1_Q4!$A$4:$AD$1328,13)</f>
        <v>Ninguno</v>
      </c>
      <c r="AC1107" s="16"/>
      <c r="AD1107" s="27"/>
      <c r="AE1107" s="27"/>
      <c r="AF1107" s="27"/>
      <c r="AG1107" s="27"/>
      <c r="AH1107" s="27">
        <v>1</v>
      </c>
      <c r="AI1107" s="55"/>
    </row>
    <row r="1108" spans="1:35" ht="12" customHeight="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83">
        <v>1</v>
      </c>
      <c r="N1108" s="84">
        <v>1</v>
      </c>
      <c r="O1108" s="84">
        <v>1</v>
      </c>
      <c r="P1108" s="84">
        <v>1</v>
      </c>
      <c r="Q1108" s="84">
        <v>1</v>
      </c>
      <c r="R1108" s="84">
        <v>1</v>
      </c>
      <c r="S1108" s="84">
        <v>1</v>
      </c>
      <c r="T1108" s="84">
        <v>1</v>
      </c>
      <c r="U1108" s="84">
        <v>1</v>
      </c>
      <c r="V1108" s="84">
        <v>1</v>
      </c>
      <c r="W1108" s="84">
        <v>1</v>
      </c>
      <c r="X1108" s="84">
        <v>1</v>
      </c>
      <c r="Y1108" s="84">
        <v>1</v>
      </c>
      <c r="Z1108" s="132" t="str">
        <f>VLOOKUP(A1108,DB_CAL_Q1_Q4!$A$4:$P$1328,13)</f>
        <v>Gas Natural</v>
      </c>
      <c r="AA1108" s="133" t="str">
        <f>VLOOKUP(A1108,DB_ACS_Q1_Q4!$A$4:$AD$1328,13)</f>
        <v>Gas Natural</v>
      </c>
      <c r="AB1108" s="134" t="str">
        <f>VLOOKUP(A1108,DB_REF_Q1_Q4!$A$4:$AD$1328,13)</f>
        <v>Ninguno</v>
      </c>
      <c r="AC1108" s="16"/>
      <c r="AD1108" s="27"/>
      <c r="AE1108" s="27"/>
      <c r="AF1108" s="27"/>
      <c r="AG1108" s="27"/>
      <c r="AH1108" s="27">
        <v>1</v>
      </c>
      <c r="AI1108" s="55"/>
    </row>
    <row r="1109" spans="1:35" ht="12" customHeight="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83">
        <v>1</v>
      </c>
      <c r="N1109" s="84">
        <v>1</v>
      </c>
      <c r="O1109" s="84">
        <v>1</v>
      </c>
      <c r="P1109" s="84">
        <v>1</v>
      </c>
      <c r="Q1109" s="84"/>
      <c r="R1109" s="84">
        <v>1</v>
      </c>
      <c r="S1109" s="84"/>
      <c r="T1109" s="84">
        <v>1</v>
      </c>
      <c r="U1109" s="84">
        <v>1</v>
      </c>
      <c r="V1109" s="84">
        <v>1</v>
      </c>
      <c r="W1109" s="84">
        <v>1</v>
      </c>
      <c r="X1109" s="84">
        <v>1</v>
      </c>
      <c r="Y1109" s="84"/>
      <c r="Z1109" s="132" t="str">
        <f>VLOOKUP(A1109,DB_CAL_Q1_Q4!$A$4:$P$1328,13)</f>
        <v>Gas Natural</v>
      </c>
      <c r="AA1109" s="133" t="str">
        <f>VLOOKUP(A1109,DB_ACS_Q1_Q4!$A$4:$AD$1328,13)</f>
        <v>Gas Natural</v>
      </c>
      <c r="AB1109" s="134" t="str">
        <f>VLOOKUP(A1109,DB_REF_Q1_Q4!$A$4:$AD$1328,13)</f>
        <v>Ninguno</v>
      </c>
      <c r="AC1109" s="16"/>
      <c r="AD1109" s="27"/>
      <c r="AE1109" s="27"/>
      <c r="AF1109" s="27"/>
      <c r="AG1109" s="27"/>
      <c r="AH1109" s="27">
        <v>1</v>
      </c>
      <c r="AI1109" s="55"/>
    </row>
    <row r="1110" spans="1:35" ht="12" customHeight="1">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83">
        <v>1</v>
      </c>
      <c r="N1110" s="84">
        <v>1</v>
      </c>
      <c r="O1110" s="84">
        <v>1</v>
      </c>
      <c r="P1110" s="84">
        <v>1</v>
      </c>
      <c r="Q1110" s="84">
        <v>1</v>
      </c>
      <c r="R1110" s="84">
        <v>1</v>
      </c>
      <c r="S1110" s="84"/>
      <c r="T1110" s="84">
        <v>1</v>
      </c>
      <c r="U1110" s="84">
        <v>1</v>
      </c>
      <c r="V1110" s="84">
        <v>1</v>
      </c>
      <c r="W1110" s="84">
        <v>1</v>
      </c>
      <c r="X1110" s="84">
        <v>1</v>
      </c>
      <c r="Y1110" s="84">
        <v>1</v>
      </c>
      <c r="Z1110" s="132" t="str">
        <f>VLOOKUP(A1110,DB_CAL_Q1_Q4!$A$4:$P$1328,13)</f>
        <v>Gasóleo</v>
      </c>
      <c r="AA1110" s="133" t="str">
        <f>VLOOKUP(A1110,DB_ACS_Q1_Q4!$A$4:$AD$1328,13)</f>
        <v>Gasóleo</v>
      </c>
      <c r="AB1110" s="134" t="str">
        <f>VLOOKUP(A1110,DB_REF_Q1_Q4!$A$4:$AD$1328,13)</f>
        <v>Bomba de calor aire</v>
      </c>
      <c r="AC1110" s="16"/>
      <c r="AD1110" s="27"/>
      <c r="AE1110" s="27"/>
      <c r="AF1110" s="27"/>
      <c r="AG1110" s="27"/>
      <c r="AH1110" s="27">
        <v>1</v>
      </c>
      <c r="AI1110" s="55"/>
    </row>
    <row r="1111" spans="1:35" ht="12" customHeight="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83">
        <v>1</v>
      </c>
      <c r="N1111" s="84">
        <v>1</v>
      </c>
      <c r="O1111" s="84">
        <v>1</v>
      </c>
      <c r="P1111" s="84">
        <v>1</v>
      </c>
      <c r="Q1111" s="84">
        <v>1</v>
      </c>
      <c r="R1111" s="84">
        <v>1</v>
      </c>
      <c r="S1111" s="84"/>
      <c r="T1111" s="84">
        <v>1</v>
      </c>
      <c r="U1111" s="84">
        <v>1</v>
      </c>
      <c r="V1111" s="84">
        <v>1</v>
      </c>
      <c r="W1111" s="84">
        <v>1</v>
      </c>
      <c r="X1111" s="84"/>
      <c r="Y1111" s="84"/>
      <c r="Z1111" s="132" t="str">
        <f>VLOOKUP(A1111,DB_CAL_Q1_Q4!$A$4:$P$1328,13)</f>
        <v>Gas Natural</v>
      </c>
      <c r="AA1111" s="133" t="str">
        <f>VLOOKUP(A1111,DB_ACS_Q1_Q4!$A$4:$AD$1328,13)</f>
        <v>Gas Natural</v>
      </c>
      <c r="AB1111" s="134" t="str">
        <f>VLOOKUP(A1111,DB_REF_Q1_Q4!$A$4:$AD$1328,13)</f>
        <v>Ninguno</v>
      </c>
      <c r="AC1111" s="16"/>
      <c r="AD1111" s="27"/>
      <c r="AE1111" s="27"/>
      <c r="AF1111" s="27">
        <v>1</v>
      </c>
      <c r="AG1111" s="27"/>
      <c r="AH1111" s="27"/>
      <c r="AI1111" s="55"/>
    </row>
    <row r="1112" spans="1:35" ht="12" customHeight="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83">
        <v>1</v>
      </c>
      <c r="N1112" s="84">
        <v>1</v>
      </c>
      <c r="O1112" s="84">
        <v>1</v>
      </c>
      <c r="P1112" s="84">
        <v>1</v>
      </c>
      <c r="Q1112" s="84">
        <v>1</v>
      </c>
      <c r="R1112" s="84"/>
      <c r="S1112" s="84"/>
      <c r="T1112" s="84">
        <v>1</v>
      </c>
      <c r="U1112" s="84">
        <v>1</v>
      </c>
      <c r="V1112" s="84">
        <v>1</v>
      </c>
      <c r="W1112" s="84">
        <v>1</v>
      </c>
      <c r="X1112" s="84">
        <v>1</v>
      </c>
      <c r="Y1112" s="84"/>
      <c r="Z1112" s="132" t="str">
        <f>VLOOKUP(A1112,DB_CAL_Q1_Q4!$A$4:$P$1328,13)</f>
        <v>Gas Natural</v>
      </c>
      <c r="AA1112" s="133" t="str">
        <f>VLOOKUP(A1112,DB_ACS_Q1_Q4!$A$4:$AD$1328,13)</f>
        <v>Gas Natural</v>
      </c>
      <c r="AB1112" s="134" t="str">
        <f>VLOOKUP(A1112,DB_REF_Q1_Q4!$A$4:$AD$1328,13)</f>
        <v>Ninguno</v>
      </c>
      <c r="AC1112" s="16">
        <v>1</v>
      </c>
      <c r="AD1112" s="27"/>
      <c r="AE1112" s="27"/>
      <c r="AF1112" s="27"/>
      <c r="AG1112" s="27"/>
      <c r="AH1112" s="27"/>
      <c r="AI1112" s="55"/>
    </row>
    <row r="1113" spans="1:35" ht="12" customHeight="1">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83"/>
      <c r="N1113" s="84">
        <v>1</v>
      </c>
      <c r="O1113" s="84">
        <v>1</v>
      </c>
      <c r="P1113" s="84">
        <v>1</v>
      </c>
      <c r="Q1113" s="84">
        <v>1</v>
      </c>
      <c r="R1113" s="84">
        <v>1</v>
      </c>
      <c r="S1113" s="84"/>
      <c r="T1113" s="84">
        <v>1</v>
      </c>
      <c r="U1113" s="84">
        <v>1</v>
      </c>
      <c r="V1113" s="84">
        <v>1</v>
      </c>
      <c r="W1113" s="84">
        <v>1</v>
      </c>
      <c r="X1113" s="84">
        <v>1</v>
      </c>
      <c r="Y1113" s="84">
        <v>1</v>
      </c>
      <c r="Z1113" s="132" t="str">
        <f>VLOOKUP(A1113,DB_CAL_Q1_Q4!$A$4:$P$1328,13)</f>
        <v>Gas Natural</v>
      </c>
      <c r="AA1113" s="133" t="str">
        <f>VLOOKUP(A1113,DB_ACS_Q1_Q4!$A$4:$AD$1328,13)</f>
        <v>Gas Natural</v>
      </c>
      <c r="AB1113" s="134" t="str">
        <f>VLOOKUP(A1113,DB_REF_Q1_Q4!$A$4:$AD$1328,13)</f>
        <v>AC Eléctrico</v>
      </c>
      <c r="AC1113" s="16">
        <v>1</v>
      </c>
      <c r="AD1113" s="27"/>
      <c r="AE1113" s="27"/>
      <c r="AF1113" s="27"/>
      <c r="AG1113" s="27"/>
      <c r="AH1113" s="27"/>
      <c r="AI1113" s="55"/>
    </row>
    <row r="1114" spans="1:35" ht="12" customHeight="1">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83">
        <v>1</v>
      </c>
      <c r="N1114" s="84">
        <v>1</v>
      </c>
      <c r="O1114" s="84">
        <v>1</v>
      </c>
      <c r="P1114" s="84">
        <v>1</v>
      </c>
      <c r="Q1114" s="84">
        <v>1</v>
      </c>
      <c r="R1114" s="84">
        <v>1</v>
      </c>
      <c r="S1114" s="84">
        <v>1</v>
      </c>
      <c r="T1114" s="84">
        <v>1</v>
      </c>
      <c r="U1114" s="84">
        <v>1</v>
      </c>
      <c r="V1114" s="84">
        <v>1</v>
      </c>
      <c r="W1114" s="84">
        <v>1</v>
      </c>
      <c r="X1114" s="84">
        <v>1</v>
      </c>
      <c r="Y1114" s="84"/>
      <c r="Z1114" s="132" t="str">
        <f>VLOOKUP(A1114,DB_CAL_Q1_Q4!$A$4:$P$1328,13)</f>
        <v>Gas Natural</v>
      </c>
      <c r="AA1114" s="133" t="str">
        <f>VLOOKUP(A1114,DB_ACS_Q1_Q4!$A$4:$AD$1328,13)</f>
        <v>Gas Natural</v>
      </c>
      <c r="AB1114" s="134" t="str">
        <f>VLOOKUP(A1114,DB_REF_Q1_Q4!$A$4:$AD$1328,13)</f>
        <v>Bomba de calor aire</v>
      </c>
      <c r="AC1114" s="16"/>
      <c r="AD1114" s="27"/>
      <c r="AE1114" s="27"/>
      <c r="AF1114" s="27"/>
      <c r="AG1114" s="27"/>
      <c r="AH1114" s="27"/>
      <c r="AI1114" s="55">
        <v>1</v>
      </c>
    </row>
    <row r="1115" spans="1:35" ht="12" customHeight="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83">
        <v>1</v>
      </c>
      <c r="N1115" s="84">
        <v>1</v>
      </c>
      <c r="O1115" s="84">
        <v>1</v>
      </c>
      <c r="P1115" s="84">
        <v>1</v>
      </c>
      <c r="Q1115" s="84">
        <v>1</v>
      </c>
      <c r="R1115" s="84">
        <v>1</v>
      </c>
      <c r="S1115" s="84">
        <v>1</v>
      </c>
      <c r="T1115" s="84">
        <v>1</v>
      </c>
      <c r="U1115" s="84">
        <v>1</v>
      </c>
      <c r="V1115" s="84"/>
      <c r="W1115" s="84">
        <v>1</v>
      </c>
      <c r="X1115" s="84">
        <v>1</v>
      </c>
      <c r="Y1115" s="84">
        <v>1</v>
      </c>
      <c r="Z1115" s="132" t="str">
        <f>VLOOKUP(A1115,DB_CAL_Q1_Q4!$A$4:$P$1328,13)</f>
        <v>Gasóleo</v>
      </c>
      <c r="AA1115" s="133" t="str">
        <f>VLOOKUP(A1115,DB_ACS_Q1_Q4!$A$4:$AD$1328,13)</f>
        <v>Gasóleo</v>
      </c>
      <c r="AB1115" s="134" t="str">
        <f>VLOOKUP(A1115,DB_REF_Q1_Q4!$A$4:$AD$1328,13)</f>
        <v>Ninguno</v>
      </c>
      <c r="AC1115" s="16">
        <v>1</v>
      </c>
      <c r="AD1115" s="27"/>
      <c r="AE1115" s="27"/>
      <c r="AF1115" s="27"/>
      <c r="AG1115" s="27"/>
      <c r="AH1115" s="27"/>
      <c r="AI1115" s="55"/>
    </row>
    <row r="1116" spans="1:35" ht="12" customHeight="1">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83">
        <v>1</v>
      </c>
      <c r="N1116" s="84">
        <v>1</v>
      </c>
      <c r="O1116" s="84">
        <v>1</v>
      </c>
      <c r="P1116" s="84">
        <v>1</v>
      </c>
      <c r="Q1116" s="84">
        <v>1</v>
      </c>
      <c r="R1116" s="84">
        <v>1</v>
      </c>
      <c r="S1116" s="84"/>
      <c r="T1116" s="84">
        <v>1</v>
      </c>
      <c r="U1116" s="84">
        <v>1</v>
      </c>
      <c r="V1116" s="84">
        <v>1</v>
      </c>
      <c r="W1116" s="84">
        <v>1</v>
      </c>
      <c r="X1116" s="84">
        <v>1</v>
      </c>
      <c r="Y1116" s="84"/>
      <c r="Z1116" s="132" t="str">
        <f>VLOOKUP(A1116,DB_CAL_Q1_Q4!$A$4:$P$1328,13)</f>
        <v>Gas Natural</v>
      </c>
      <c r="AA1116" s="133" t="str">
        <f>VLOOKUP(A1116,DB_ACS_Q1_Q4!$A$4:$AD$1328,13)</f>
        <v>Gas Natural</v>
      </c>
      <c r="AB1116" s="134" t="str">
        <f>VLOOKUP(A1116,DB_REF_Q1_Q4!$A$4:$AD$1328,13)</f>
        <v>Bomba de calor aire</v>
      </c>
      <c r="AC1116" s="16"/>
      <c r="AD1116" s="27"/>
      <c r="AE1116" s="27"/>
      <c r="AF1116" s="27"/>
      <c r="AG1116" s="27"/>
      <c r="AH1116" s="27"/>
      <c r="AI1116" s="55">
        <v>1</v>
      </c>
    </row>
    <row r="1117" spans="1:35" ht="12" customHeight="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83">
        <v>1</v>
      </c>
      <c r="N1117" s="84">
        <v>1</v>
      </c>
      <c r="O1117" s="84">
        <v>1</v>
      </c>
      <c r="P1117" s="84">
        <v>1</v>
      </c>
      <c r="Q1117" s="84">
        <v>1</v>
      </c>
      <c r="R1117" s="84">
        <v>1</v>
      </c>
      <c r="S1117" s="84">
        <v>1</v>
      </c>
      <c r="T1117" s="84">
        <v>1</v>
      </c>
      <c r="U1117" s="84"/>
      <c r="V1117" s="84">
        <v>1</v>
      </c>
      <c r="W1117" s="84">
        <v>1</v>
      </c>
      <c r="X1117" s="84">
        <v>1</v>
      </c>
      <c r="Y1117" s="84"/>
      <c r="Z1117" s="132" t="str">
        <f>VLOOKUP(A1117,DB_CAL_Q1_Q4!$A$4:$P$1328,13)</f>
        <v>Gas Natural</v>
      </c>
      <c r="AA1117" s="133" t="str">
        <f>VLOOKUP(A1117,DB_ACS_Q1_Q4!$A$4:$AD$1328,13)</f>
        <v>Electricidad</v>
      </c>
      <c r="AB1117" s="134" t="str">
        <f>VLOOKUP(A1117,DB_REF_Q1_Q4!$A$4:$AD$1328,13)</f>
        <v>Ninguno</v>
      </c>
      <c r="AC1117" s="16">
        <v>1</v>
      </c>
      <c r="AD1117" s="27"/>
      <c r="AE1117" s="27"/>
      <c r="AF1117" s="27"/>
      <c r="AG1117" s="27"/>
      <c r="AH1117" s="27"/>
      <c r="AI1117" s="55"/>
    </row>
    <row r="1118" spans="1:35" ht="12" customHeight="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83">
        <v>1</v>
      </c>
      <c r="N1118" s="84">
        <v>1</v>
      </c>
      <c r="O1118" s="84">
        <v>1</v>
      </c>
      <c r="P1118" s="84">
        <v>1</v>
      </c>
      <c r="Q1118" s="84">
        <v>1</v>
      </c>
      <c r="R1118" s="84">
        <v>1</v>
      </c>
      <c r="S1118" s="84"/>
      <c r="T1118" s="84">
        <v>1</v>
      </c>
      <c r="U1118" s="84">
        <v>1</v>
      </c>
      <c r="V1118" s="84">
        <v>1</v>
      </c>
      <c r="W1118" s="84">
        <v>1</v>
      </c>
      <c r="X1118" s="84">
        <v>1</v>
      </c>
      <c r="Y1118" s="84"/>
      <c r="Z1118" s="132" t="str">
        <f>VLOOKUP(A1118,DB_CAL_Q1_Q4!$A$4:$P$1328,13)</f>
        <v>Gas Natural</v>
      </c>
      <c r="AA1118" s="133" t="str">
        <f>VLOOKUP(A1118,DB_ACS_Q1_Q4!$A$4:$AD$1328,13)</f>
        <v>Gas Natural</v>
      </c>
      <c r="AB1118" s="134" t="str">
        <f>VLOOKUP(A1118,DB_REF_Q1_Q4!$A$4:$AD$1328,13)</f>
        <v>Ninguno</v>
      </c>
      <c r="AC1118" s="16">
        <v>1</v>
      </c>
      <c r="AD1118" s="27"/>
      <c r="AE1118" s="27"/>
      <c r="AF1118" s="27"/>
      <c r="AG1118" s="27"/>
      <c r="AH1118" s="27"/>
      <c r="AI1118" s="55"/>
    </row>
    <row r="1119" spans="1:35" ht="12" customHeight="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83">
        <v>1</v>
      </c>
      <c r="N1119" s="84">
        <v>1</v>
      </c>
      <c r="O1119" s="84">
        <v>1</v>
      </c>
      <c r="P1119" s="84">
        <v>1</v>
      </c>
      <c r="Q1119" s="84">
        <v>1</v>
      </c>
      <c r="R1119" s="84">
        <v>1</v>
      </c>
      <c r="S1119" s="84"/>
      <c r="T1119" s="84">
        <v>1</v>
      </c>
      <c r="U1119" s="84">
        <v>1</v>
      </c>
      <c r="V1119" s="84">
        <v>1</v>
      </c>
      <c r="W1119" s="84">
        <v>1</v>
      </c>
      <c r="X1119" s="84">
        <v>1</v>
      </c>
      <c r="Y1119" s="84">
        <v>1</v>
      </c>
      <c r="Z1119" s="132" t="str">
        <f>VLOOKUP(A1119,DB_CAL_Q1_Q4!$A$4:$P$1328,13)</f>
        <v>Gas Natural</v>
      </c>
      <c r="AA1119" s="133" t="str">
        <f>VLOOKUP(A1119,DB_ACS_Q1_Q4!$A$4:$AD$1328,13)</f>
        <v>Gas Natural</v>
      </c>
      <c r="AB1119" s="134" t="str">
        <f>VLOOKUP(A1119,DB_REF_Q1_Q4!$A$4:$AD$1328,13)</f>
        <v>Ninguno</v>
      </c>
      <c r="AC1119" s="16"/>
      <c r="AD1119" s="27"/>
      <c r="AE1119" s="27"/>
      <c r="AF1119" s="27"/>
      <c r="AG1119" s="27"/>
      <c r="AH1119" s="27"/>
      <c r="AI1119" s="55">
        <v>1</v>
      </c>
    </row>
    <row r="1120" spans="1:35" ht="12" customHeight="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83">
        <v>1</v>
      </c>
      <c r="N1120" s="84">
        <v>1</v>
      </c>
      <c r="O1120" s="84">
        <v>1</v>
      </c>
      <c r="P1120" s="84">
        <v>1</v>
      </c>
      <c r="Q1120" s="84"/>
      <c r="R1120" s="84"/>
      <c r="S1120" s="84"/>
      <c r="T1120" s="84"/>
      <c r="U1120" s="84"/>
      <c r="V1120" s="84">
        <v>1</v>
      </c>
      <c r="W1120" s="84">
        <v>1</v>
      </c>
      <c r="X1120" s="84">
        <v>1</v>
      </c>
      <c r="Y1120" s="84">
        <v>1</v>
      </c>
      <c r="Z1120" s="132" t="str">
        <f>VLOOKUP(A1120,DB_CAL_Q1_Q4!$A$4:$P$1328,13)</f>
        <v>Gasóleo</v>
      </c>
      <c r="AA1120" s="133" t="str">
        <f>VLOOKUP(A1120,DB_ACS_Q1_Q4!$A$4:$AD$1328,13)</f>
        <v>Gasóleo</v>
      </c>
      <c r="AB1120" s="134" t="str">
        <f>VLOOKUP(A1120,DB_REF_Q1_Q4!$A$4:$AD$1328,13)</f>
        <v>Ninguno</v>
      </c>
      <c r="AC1120" s="16"/>
      <c r="AD1120" s="27"/>
      <c r="AE1120" s="27"/>
      <c r="AF1120" s="27"/>
      <c r="AG1120" s="27"/>
      <c r="AH1120" s="27">
        <v>1</v>
      </c>
      <c r="AI1120" s="55"/>
    </row>
    <row r="1121" spans="1:35" ht="12" customHeight="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83">
        <v>1</v>
      </c>
      <c r="N1121" s="84">
        <v>1</v>
      </c>
      <c r="O1121" s="84">
        <v>1</v>
      </c>
      <c r="P1121" s="84">
        <v>1</v>
      </c>
      <c r="Q1121" s="84">
        <v>1</v>
      </c>
      <c r="R1121" s="84">
        <v>1</v>
      </c>
      <c r="S1121" s="84">
        <v>1</v>
      </c>
      <c r="T1121" s="84">
        <v>1</v>
      </c>
      <c r="U1121" s="84">
        <v>1</v>
      </c>
      <c r="V1121" s="84">
        <v>1</v>
      </c>
      <c r="W1121" s="84">
        <v>1</v>
      </c>
      <c r="X1121" s="84">
        <v>1</v>
      </c>
      <c r="Y1121" s="84">
        <v>1</v>
      </c>
      <c r="Z1121" s="132" t="str">
        <f>VLOOKUP(A1121,DB_CAL_Q1_Q4!$A$4:$P$1328,13)</f>
        <v>Gas Natural</v>
      </c>
      <c r="AA1121" s="133" t="str">
        <f>VLOOKUP(A1121,DB_ACS_Q1_Q4!$A$4:$AD$1328,13)</f>
        <v>Gas Natural</v>
      </c>
      <c r="AB1121" s="134" t="str">
        <f>VLOOKUP(A1121,DB_REF_Q1_Q4!$A$4:$AD$1328,13)</f>
        <v>Ninguno</v>
      </c>
      <c r="AC1121" s="16"/>
      <c r="AD1121" s="27"/>
      <c r="AE1121" s="27"/>
      <c r="AF1121" s="27"/>
      <c r="AG1121" s="27"/>
      <c r="AH1121" s="27"/>
      <c r="AI1121" s="55">
        <v>1</v>
      </c>
    </row>
    <row r="1122" spans="1:35" ht="12" customHeight="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83">
        <v>1</v>
      </c>
      <c r="N1122" s="84">
        <v>1</v>
      </c>
      <c r="O1122" s="84">
        <v>1</v>
      </c>
      <c r="P1122" s="84">
        <v>1</v>
      </c>
      <c r="Q1122" s="84">
        <v>1</v>
      </c>
      <c r="R1122" s="84">
        <v>1</v>
      </c>
      <c r="S1122" s="84">
        <v>1</v>
      </c>
      <c r="T1122" s="84">
        <v>1</v>
      </c>
      <c r="U1122" s="84">
        <v>1</v>
      </c>
      <c r="V1122" s="84">
        <v>1</v>
      </c>
      <c r="W1122" s="84">
        <v>1</v>
      </c>
      <c r="X1122" s="84">
        <v>1</v>
      </c>
      <c r="Y1122" s="84">
        <v>1</v>
      </c>
      <c r="Z1122" s="132" t="str">
        <f>VLOOKUP(A1122,DB_CAL_Q1_Q4!$A$4:$P$1328,13)</f>
        <v>Gas Natural</v>
      </c>
      <c r="AA1122" s="133" t="str">
        <f>VLOOKUP(A1122,DB_ACS_Q1_Q4!$A$4:$AD$1328,13)</f>
        <v>Gas Natural</v>
      </c>
      <c r="AB1122" s="134" t="str">
        <f>VLOOKUP(A1122,DB_REF_Q1_Q4!$A$4:$AD$1328,13)</f>
        <v>Ninguno</v>
      </c>
      <c r="AC1122" s="16">
        <v>1</v>
      </c>
      <c r="AD1122" s="27"/>
      <c r="AE1122" s="27"/>
      <c r="AF1122" s="27"/>
      <c r="AG1122" s="27"/>
      <c r="AH1122" s="27"/>
      <c r="AI1122" s="55"/>
    </row>
    <row r="1123" spans="1:35" ht="12" customHeight="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83">
        <v>1</v>
      </c>
      <c r="N1123" s="84">
        <v>1</v>
      </c>
      <c r="O1123" s="84">
        <v>1</v>
      </c>
      <c r="P1123" s="84">
        <v>1</v>
      </c>
      <c r="Q1123" s="84">
        <v>1</v>
      </c>
      <c r="R1123" s="84">
        <v>1</v>
      </c>
      <c r="S1123" s="84"/>
      <c r="T1123" s="84">
        <v>1</v>
      </c>
      <c r="U1123" s="84">
        <v>1</v>
      </c>
      <c r="V1123" s="84">
        <v>1</v>
      </c>
      <c r="W1123" s="84"/>
      <c r="X1123" s="84">
        <v>1</v>
      </c>
      <c r="Y1123" s="84"/>
      <c r="Z1123" s="132" t="str">
        <f>VLOOKUP(A1123,DB_CAL_Q1_Q4!$A$4:$P$1328,13)</f>
        <v>Gas Natural</v>
      </c>
      <c r="AA1123" s="133" t="str">
        <f>VLOOKUP(A1123,DB_ACS_Q1_Q4!$A$4:$AD$1328,13)</f>
        <v>Gas Natural</v>
      </c>
      <c r="AB1123" s="134" t="str">
        <f>VLOOKUP(A1123,DB_REF_Q1_Q4!$A$4:$AD$1328,13)</f>
        <v>Ninguno</v>
      </c>
      <c r="AC1123" s="16"/>
      <c r="AD1123" s="27"/>
      <c r="AE1123" s="27"/>
      <c r="AF1123" s="27"/>
      <c r="AG1123" s="27"/>
      <c r="AH1123" s="27"/>
      <c r="AI1123" s="55">
        <v>1</v>
      </c>
    </row>
    <row r="1124" spans="1:35" ht="12" customHeight="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83">
        <v>1</v>
      </c>
      <c r="N1124" s="84">
        <v>1</v>
      </c>
      <c r="O1124" s="84">
        <v>1</v>
      </c>
      <c r="P1124" s="84">
        <v>1</v>
      </c>
      <c r="Q1124" s="84">
        <v>1</v>
      </c>
      <c r="R1124" s="84">
        <v>1</v>
      </c>
      <c r="S1124" s="84">
        <v>1</v>
      </c>
      <c r="T1124" s="84">
        <v>1</v>
      </c>
      <c r="U1124" s="84">
        <v>1</v>
      </c>
      <c r="V1124" s="84">
        <v>1</v>
      </c>
      <c r="W1124" s="84">
        <v>1</v>
      </c>
      <c r="X1124" s="84">
        <v>1</v>
      </c>
      <c r="Y1124" s="84">
        <v>1</v>
      </c>
      <c r="Z1124" s="132" t="str">
        <f>VLOOKUP(A1124,DB_CAL_Q1_Q4!$A$4:$P$1328,13)</f>
        <v>Gas Natural</v>
      </c>
      <c r="AA1124" s="133" t="str">
        <f>VLOOKUP(A1124,DB_ACS_Q1_Q4!$A$4:$AD$1328,13)</f>
        <v>Gas Natural</v>
      </c>
      <c r="AB1124" s="134" t="str">
        <f>VLOOKUP(A1124,DB_REF_Q1_Q4!$A$4:$AD$1328,13)</f>
        <v>Ninguno</v>
      </c>
      <c r="AC1124" s="16">
        <v>1</v>
      </c>
      <c r="AD1124" s="27"/>
      <c r="AE1124" s="27"/>
      <c r="AF1124" s="27"/>
      <c r="AG1124" s="27"/>
      <c r="AH1124" s="27"/>
      <c r="AI1124" s="55"/>
    </row>
    <row r="1125" spans="1:35" ht="12" customHeight="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83">
        <v>1</v>
      </c>
      <c r="N1125" s="84">
        <v>1</v>
      </c>
      <c r="O1125" s="84"/>
      <c r="P1125" s="84">
        <v>1</v>
      </c>
      <c r="Q1125" s="84"/>
      <c r="R1125" s="84"/>
      <c r="S1125" s="84"/>
      <c r="T1125" s="84"/>
      <c r="U1125" s="84"/>
      <c r="V1125" s="84">
        <v>1</v>
      </c>
      <c r="W1125" s="84">
        <v>1</v>
      </c>
      <c r="X1125" s="84"/>
      <c r="Y1125" s="84">
        <v>1</v>
      </c>
      <c r="Z1125" s="132" t="str">
        <f>VLOOKUP(A1125,DB_CAL_Q1_Q4!$A$4:$P$1328,13)</f>
        <v>Gasóleo</v>
      </c>
      <c r="AA1125" s="133" t="str">
        <f>VLOOKUP(A1125,DB_ACS_Q1_Q4!$A$4:$AD$1328,13)</f>
        <v>Gasóleo</v>
      </c>
      <c r="AB1125" s="134" t="str">
        <f>VLOOKUP(A1125,DB_REF_Q1_Q4!$A$4:$AD$1328,13)</f>
        <v>Ninguno</v>
      </c>
      <c r="AC1125" s="16">
        <v>1</v>
      </c>
      <c r="AD1125" s="27"/>
      <c r="AE1125" s="27"/>
      <c r="AF1125" s="27"/>
      <c r="AG1125" s="27"/>
      <c r="AH1125" s="27"/>
      <c r="AI1125" s="55"/>
    </row>
    <row r="1126" spans="1:35" ht="12" customHeight="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83">
        <v>1</v>
      </c>
      <c r="N1126" s="84">
        <v>1</v>
      </c>
      <c r="O1126" s="84">
        <v>1</v>
      </c>
      <c r="P1126" s="84">
        <v>1</v>
      </c>
      <c r="Q1126" s="84">
        <v>1</v>
      </c>
      <c r="R1126" s="84">
        <v>1</v>
      </c>
      <c r="S1126" s="84"/>
      <c r="T1126" s="84">
        <v>1</v>
      </c>
      <c r="U1126" s="84">
        <v>1</v>
      </c>
      <c r="V1126" s="84">
        <v>1</v>
      </c>
      <c r="W1126" s="84">
        <v>1</v>
      </c>
      <c r="X1126" s="84">
        <v>1</v>
      </c>
      <c r="Y1126" s="84">
        <v>1</v>
      </c>
      <c r="Z1126" s="132" t="str">
        <f>VLOOKUP(A1126,DB_CAL_Q1_Q4!$A$4:$P$1328,13)</f>
        <v>Gas Natural</v>
      </c>
      <c r="AA1126" s="133" t="str">
        <f>VLOOKUP(A1126,DB_ACS_Q1_Q4!$A$4:$AD$1328,13)</f>
        <v>Gas Natural</v>
      </c>
      <c r="AB1126" s="134" t="str">
        <f>VLOOKUP(A1126,DB_REF_Q1_Q4!$A$4:$AD$1328,13)</f>
        <v>Ninguno</v>
      </c>
      <c r="AC1126" s="16"/>
      <c r="AD1126" s="27"/>
      <c r="AE1126" s="27"/>
      <c r="AF1126" s="27"/>
      <c r="AG1126" s="27"/>
      <c r="AH1126" s="27"/>
      <c r="AI1126" s="55">
        <v>1</v>
      </c>
    </row>
    <row r="1127" spans="1:35" ht="12" customHeight="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83">
        <v>1</v>
      </c>
      <c r="N1127" s="84">
        <v>1</v>
      </c>
      <c r="O1127" s="84">
        <v>1</v>
      </c>
      <c r="P1127" s="84">
        <v>1</v>
      </c>
      <c r="Q1127" s="84">
        <v>1</v>
      </c>
      <c r="R1127" s="84">
        <v>1</v>
      </c>
      <c r="S1127" s="84">
        <v>1</v>
      </c>
      <c r="T1127" s="84">
        <v>1</v>
      </c>
      <c r="U1127" s="84">
        <v>1</v>
      </c>
      <c r="V1127" s="84">
        <v>1</v>
      </c>
      <c r="W1127" s="84">
        <v>1</v>
      </c>
      <c r="X1127" s="84">
        <v>1</v>
      </c>
      <c r="Y1127" s="84"/>
      <c r="Z1127" s="132" t="str">
        <f>VLOOKUP(A1127,DB_CAL_Q1_Q4!$A$4:$P$1328,13)</f>
        <v>Gas Natural</v>
      </c>
      <c r="AA1127" s="133" t="str">
        <f>VLOOKUP(A1127,DB_ACS_Q1_Q4!$A$4:$AD$1328,13)</f>
        <v>Gas Natural</v>
      </c>
      <c r="AB1127" s="134" t="str">
        <f>VLOOKUP(A1127,DB_REF_Q1_Q4!$A$4:$AD$1328,13)</f>
        <v>Ninguno</v>
      </c>
      <c r="AC1127" s="16">
        <v>1</v>
      </c>
      <c r="AD1127" s="27"/>
      <c r="AE1127" s="27"/>
      <c r="AF1127" s="27"/>
      <c r="AG1127" s="27"/>
      <c r="AH1127" s="27"/>
      <c r="AI1127" s="55"/>
    </row>
    <row r="1128" spans="1:35" ht="12" customHeight="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83">
        <v>1</v>
      </c>
      <c r="N1128" s="84">
        <v>1</v>
      </c>
      <c r="O1128" s="84">
        <v>1</v>
      </c>
      <c r="P1128" s="84">
        <v>1</v>
      </c>
      <c r="Q1128" s="84">
        <v>1</v>
      </c>
      <c r="R1128" s="84">
        <v>1</v>
      </c>
      <c r="S1128" s="84">
        <v>1</v>
      </c>
      <c r="T1128" s="84">
        <v>1</v>
      </c>
      <c r="U1128" s="84">
        <v>1</v>
      </c>
      <c r="V1128" s="84">
        <v>1</v>
      </c>
      <c r="W1128" s="84">
        <v>1</v>
      </c>
      <c r="X1128" s="84">
        <v>1</v>
      </c>
      <c r="Y1128" s="84">
        <v>1</v>
      </c>
      <c r="Z1128" s="132" t="str">
        <f>VLOOKUP(A1128,DB_CAL_Q1_Q4!$A$4:$P$1328,13)</f>
        <v>Gas Natural</v>
      </c>
      <c r="AA1128" s="133" t="str">
        <f>VLOOKUP(A1128,DB_ACS_Q1_Q4!$A$4:$AD$1328,13)</f>
        <v>Gas Natural</v>
      </c>
      <c r="AB1128" s="134" t="str">
        <f>VLOOKUP(A1128,DB_REF_Q1_Q4!$A$4:$AD$1328,13)</f>
        <v>Ninguno</v>
      </c>
      <c r="AC1128" s="16">
        <v>1</v>
      </c>
      <c r="AD1128" s="27"/>
      <c r="AE1128" s="27"/>
      <c r="AF1128" s="27"/>
      <c r="AG1128" s="27"/>
      <c r="AH1128" s="27"/>
      <c r="AI1128" s="55"/>
    </row>
    <row r="1129" spans="1:35" ht="12" customHeight="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83">
        <v>1</v>
      </c>
      <c r="N1129" s="84">
        <v>1</v>
      </c>
      <c r="O1129" s="84">
        <v>1</v>
      </c>
      <c r="P1129" s="84">
        <v>1</v>
      </c>
      <c r="Q1129" s="84">
        <v>1</v>
      </c>
      <c r="R1129" s="84">
        <v>1</v>
      </c>
      <c r="S1129" s="84">
        <v>1</v>
      </c>
      <c r="T1129" s="84">
        <v>1</v>
      </c>
      <c r="U1129" s="84">
        <v>1</v>
      </c>
      <c r="V1129" s="84">
        <v>1</v>
      </c>
      <c r="W1129" s="84">
        <v>1</v>
      </c>
      <c r="X1129" s="84">
        <v>1</v>
      </c>
      <c r="Y1129" s="84">
        <v>1</v>
      </c>
      <c r="Z1129" s="132" t="str">
        <f>VLOOKUP(A1129,DB_CAL_Q1_Q4!$A$4:$P$1328,13)</f>
        <v>Gas Natural</v>
      </c>
      <c r="AA1129" s="133" t="str">
        <f>VLOOKUP(A1129,DB_ACS_Q1_Q4!$A$4:$AD$1328,13)</f>
        <v>Gas Natural</v>
      </c>
      <c r="AB1129" s="134" t="str">
        <f>VLOOKUP(A1129,DB_REF_Q1_Q4!$A$4:$AD$1328,13)</f>
        <v>Ninguno</v>
      </c>
      <c r="AC1129" s="16">
        <v>1</v>
      </c>
      <c r="AD1129" s="27"/>
      <c r="AE1129" s="27"/>
      <c r="AF1129" s="27"/>
      <c r="AG1129" s="27"/>
      <c r="AH1129" s="27"/>
      <c r="AI1129" s="55"/>
    </row>
    <row r="1130" spans="1:35" ht="12" customHeight="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83">
        <v>1</v>
      </c>
      <c r="N1130" s="84">
        <v>1</v>
      </c>
      <c r="O1130" s="84">
        <v>1</v>
      </c>
      <c r="P1130" s="84">
        <v>1</v>
      </c>
      <c r="Q1130" s="84">
        <v>1</v>
      </c>
      <c r="R1130" s="84"/>
      <c r="S1130" s="84"/>
      <c r="T1130" s="84"/>
      <c r="U1130" s="84"/>
      <c r="V1130" s="84"/>
      <c r="W1130" s="84"/>
      <c r="X1130" s="84"/>
      <c r="Y1130" s="84"/>
      <c r="Z1130" s="132" t="str">
        <f>VLOOKUP(A1130,DB_CAL_Q1_Q4!$A$4:$P$1328,13)</f>
        <v>Gas Natural</v>
      </c>
      <c r="AA1130" s="133" t="str">
        <f>VLOOKUP(A1130,DB_ACS_Q1_Q4!$A$4:$AD$1328,13)</f>
        <v>Gas Natural</v>
      </c>
      <c r="AB1130" s="134" t="str">
        <f>VLOOKUP(A1130,DB_REF_Q1_Q4!$A$4:$AD$1328,13)</f>
        <v>Ninguno</v>
      </c>
      <c r="AC1130" s="16">
        <v>1</v>
      </c>
      <c r="AD1130" s="27"/>
      <c r="AE1130" s="27"/>
      <c r="AF1130" s="27"/>
      <c r="AG1130" s="27"/>
      <c r="AH1130" s="27"/>
      <c r="AI1130" s="55"/>
    </row>
    <row r="1131" spans="1:35" ht="12" customHeight="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83">
        <v>1</v>
      </c>
      <c r="N1131" s="84">
        <v>1</v>
      </c>
      <c r="O1131" s="84">
        <v>1</v>
      </c>
      <c r="P1131" s="84">
        <v>1</v>
      </c>
      <c r="Q1131" s="84">
        <v>1</v>
      </c>
      <c r="R1131" s="84">
        <v>1</v>
      </c>
      <c r="S1131" s="84">
        <v>1</v>
      </c>
      <c r="T1131" s="84">
        <v>1</v>
      </c>
      <c r="U1131" s="84">
        <v>1</v>
      </c>
      <c r="V1131" s="84">
        <v>1</v>
      </c>
      <c r="W1131" s="84">
        <v>1</v>
      </c>
      <c r="X1131" s="84">
        <v>1</v>
      </c>
      <c r="Y1131" s="84"/>
      <c r="Z1131" s="132" t="str">
        <f>VLOOKUP(A1131,DB_CAL_Q1_Q4!$A$4:$P$1328,13)</f>
        <v>Gas Natural</v>
      </c>
      <c r="AA1131" s="133" t="str">
        <f>VLOOKUP(A1131,DB_ACS_Q1_Q4!$A$4:$AD$1328,13)</f>
        <v>Gas Natural</v>
      </c>
      <c r="AB1131" s="134" t="str">
        <f>VLOOKUP(A1131,DB_REF_Q1_Q4!$A$4:$AD$1328,13)</f>
        <v>Ninguno</v>
      </c>
      <c r="AC1131" s="16">
        <v>1</v>
      </c>
      <c r="AD1131" s="27"/>
      <c r="AE1131" s="27"/>
      <c r="AF1131" s="27"/>
      <c r="AG1131" s="27"/>
      <c r="AH1131" s="27"/>
      <c r="AI1131" s="55"/>
    </row>
    <row r="1132" spans="1:35" ht="12" customHeight="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83">
        <v>1</v>
      </c>
      <c r="N1132" s="84">
        <v>1</v>
      </c>
      <c r="O1132" s="84">
        <v>1</v>
      </c>
      <c r="P1132" s="84">
        <v>1</v>
      </c>
      <c r="Q1132" s="84"/>
      <c r="R1132" s="84">
        <v>1</v>
      </c>
      <c r="S1132" s="84">
        <v>1</v>
      </c>
      <c r="T1132" s="84">
        <v>1</v>
      </c>
      <c r="U1132" s="84">
        <v>1</v>
      </c>
      <c r="V1132" s="84">
        <v>1</v>
      </c>
      <c r="W1132" s="84">
        <v>1</v>
      </c>
      <c r="X1132" s="84">
        <v>1</v>
      </c>
      <c r="Y1132" s="84">
        <v>1</v>
      </c>
      <c r="Z1132" s="132" t="str">
        <f>VLOOKUP(A1132,DB_CAL_Q1_Q4!$A$4:$P$1328,13)</f>
        <v>Gas Natural</v>
      </c>
      <c r="AA1132" s="133" t="str">
        <f>VLOOKUP(A1132,DB_ACS_Q1_Q4!$A$4:$AD$1328,13)</f>
        <v>Gas Natural</v>
      </c>
      <c r="AB1132" s="134" t="str">
        <f>VLOOKUP(A1132,DB_REF_Q1_Q4!$A$4:$AD$1328,13)</f>
        <v>Ninguno</v>
      </c>
      <c r="AC1132" s="16"/>
      <c r="AD1132" s="27"/>
      <c r="AE1132" s="27"/>
      <c r="AF1132" s="27"/>
      <c r="AG1132" s="27"/>
      <c r="AH1132" s="27">
        <v>1</v>
      </c>
      <c r="AI1132" s="55"/>
    </row>
    <row r="1133" spans="1:35" ht="12" customHeight="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83">
        <v>1</v>
      </c>
      <c r="N1133" s="84">
        <v>1</v>
      </c>
      <c r="O1133" s="84">
        <v>1</v>
      </c>
      <c r="P1133" s="84">
        <v>1</v>
      </c>
      <c r="Q1133" s="84">
        <v>1</v>
      </c>
      <c r="R1133" s="84">
        <v>1</v>
      </c>
      <c r="S1133" s="84">
        <v>1</v>
      </c>
      <c r="T1133" s="84">
        <v>1</v>
      </c>
      <c r="U1133" s="84">
        <v>1</v>
      </c>
      <c r="V1133" s="84">
        <v>1</v>
      </c>
      <c r="W1133" s="84">
        <v>1</v>
      </c>
      <c r="X1133" s="84">
        <v>1</v>
      </c>
      <c r="Y1133" s="84">
        <v>1</v>
      </c>
      <c r="Z1133" s="132" t="str">
        <f>VLOOKUP(A1133,DB_CAL_Q1_Q4!$A$4:$P$1328,13)</f>
        <v>Gasóleo</v>
      </c>
      <c r="AA1133" s="133" t="str">
        <f>VLOOKUP(A1133,DB_ACS_Q1_Q4!$A$4:$AD$1328,13)</f>
        <v>Gasóleo</v>
      </c>
      <c r="AB1133" s="134" t="str">
        <f>VLOOKUP(A1133,DB_REF_Q1_Q4!$A$4:$AD$1328,13)</f>
        <v>Ninguno</v>
      </c>
      <c r="AC1133" s="16"/>
      <c r="AD1133" s="27"/>
      <c r="AE1133" s="27"/>
      <c r="AF1133" s="27"/>
      <c r="AG1133" s="27"/>
      <c r="AH1133" s="27"/>
      <c r="AI1133" s="55">
        <v>1</v>
      </c>
    </row>
    <row r="1134" spans="1:35" ht="12" customHeight="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83">
        <v>1</v>
      </c>
      <c r="N1134" s="84">
        <v>1</v>
      </c>
      <c r="O1134" s="84">
        <v>1</v>
      </c>
      <c r="P1134" s="84">
        <v>1</v>
      </c>
      <c r="Q1134" s="84"/>
      <c r="R1134" s="84">
        <v>1</v>
      </c>
      <c r="S1134" s="84">
        <v>1</v>
      </c>
      <c r="T1134" s="84">
        <v>1</v>
      </c>
      <c r="U1134" s="84">
        <v>1</v>
      </c>
      <c r="V1134" s="84">
        <v>1</v>
      </c>
      <c r="W1134" s="84">
        <v>1</v>
      </c>
      <c r="X1134" s="84"/>
      <c r="Y1134" s="84">
        <v>1</v>
      </c>
      <c r="Z1134" s="132" t="str">
        <f>VLOOKUP(A1134,DB_CAL_Q1_Q4!$A$4:$P$1328,13)</f>
        <v>Gasóleo</v>
      </c>
      <c r="AA1134" s="133" t="str">
        <f>VLOOKUP(A1134,DB_ACS_Q1_Q4!$A$4:$AD$1328,13)</f>
        <v>Gasóleo</v>
      </c>
      <c r="AB1134" s="134" t="str">
        <f>VLOOKUP(A1134,DB_REF_Q1_Q4!$A$4:$AD$1328,13)</f>
        <v>Ninguno</v>
      </c>
      <c r="AC1134" s="16">
        <v>1</v>
      </c>
      <c r="AD1134" s="27"/>
      <c r="AE1134" s="27"/>
      <c r="AF1134" s="27"/>
      <c r="AG1134" s="27"/>
      <c r="AH1134" s="27"/>
      <c r="AI1134" s="55"/>
    </row>
    <row r="1135" spans="1:35" ht="12" customHeight="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83">
        <v>1</v>
      </c>
      <c r="N1135" s="84">
        <v>1</v>
      </c>
      <c r="O1135" s="84">
        <v>1</v>
      </c>
      <c r="P1135" s="84">
        <v>1</v>
      </c>
      <c r="Q1135" s="84"/>
      <c r="R1135" s="84">
        <v>1</v>
      </c>
      <c r="S1135" s="84"/>
      <c r="T1135" s="84">
        <v>1</v>
      </c>
      <c r="U1135" s="84"/>
      <c r="V1135" s="84"/>
      <c r="W1135" s="84">
        <v>1</v>
      </c>
      <c r="X1135" s="84">
        <v>1</v>
      </c>
      <c r="Y1135" s="84"/>
      <c r="Z1135" s="132" t="str">
        <f>VLOOKUP(A1135,DB_CAL_Q1_Q4!$A$4:$P$1328,13)</f>
        <v>Gas Natural</v>
      </c>
      <c r="AA1135" s="133" t="str">
        <f>VLOOKUP(A1135,DB_ACS_Q1_Q4!$A$4:$AD$1328,13)</f>
        <v>Gas Natural</v>
      </c>
      <c r="AB1135" s="134" t="str">
        <f>VLOOKUP(A1135,DB_REF_Q1_Q4!$A$4:$AD$1328,13)</f>
        <v>Ninguno</v>
      </c>
      <c r="AC1135" s="16"/>
      <c r="AD1135" s="27"/>
      <c r="AE1135" s="27"/>
      <c r="AF1135" s="27"/>
      <c r="AG1135" s="27"/>
      <c r="AH1135" s="27"/>
      <c r="AI1135" s="55">
        <v>1</v>
      </c>
    </row>
    <row r="1136" spans="1:35" ht="12" customHeight="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83">
        <v>1</v>
      </c>
      <c r="N1136" s="84">
        <v>1</v>
      </c>
      <c r="O1136" s="84">
        <v>1</v>
      </c>
      <c r="P1136" s="84">
        <v>1</v>
      </c>
      <c r="Q1136" s="84">
        <v>1</v>
      </c>
      <c r="R1136" s="84">
        <v>1</v>
      </c>
      <c r="S1136" s="84"/>
      <c r="T1136" s="84">
        <v>1</v>
      </c>
      <c r="U1136" s="84">
        <v>1</v>
      </c>
      <c r="V1136" s="84">
        <v>1</v>
      </c>
      <c r="W1136" s="84">
        <v>1</v>
      </c>
      <c r="X1136" s="84">
        <v>1</v>
      </c>
      <c r="Y1136" s="84"/>
      <c r="Z1136" s="132" t="str">
        <f>VLOOKUP(A1136,DB_CAL_Q1_Q4!$A$4:$P$1328,13)</f>
        <v>Otros</v>
      </c>
      <c r="AA1136" s="133" t="str">
        <f>VLOOKUP(A1136,DB_ACS_Q1_Q4!$A$4:$AD$1328,13)</f>
        <v>Gasóleo</v>
      </c>
      <c r="AB1136" s="134" t="str">
        <f>VLOOKUP(A1136,DB_REF_Q1_Q4!$A$4:$AD$1328,13)</f>
        <v>Ninguno</v>
      </c>
      <c r="AC1136" s="16">
        <v>1</v>
      </c>
      <c r="AD1136" s="27"/>
      <c r="AE1136" s="27"/>
      <c r="AF1136" s="27"/>
      <c r="AG1136" s="27"/>
      <c r="AH1136" s="27"/>
      <c r="AI1136" s="55"/>
    </row>
    <row r="1137" spans="1:35" ht="12" customHeight="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83">
        <v>1</v>
      </c>
      <c r="N1137" s="84">
        <v>1</v>
      </c>
      <c r="O1137" s="84">
        <v>1</v>
      </c>
      <c r="P1137" s="84">
        <v>1</v>
      </c>
      <c r="Q1137" s="84">
        <v>1</v>
      </c>
      <c r="R1137" s="84"/>
      <c r="S1137" s="84">
        <v>1</v>
      </c>
      <c r="T1137" s="84">
        <v>1</v>
      </c>
      <c r="U1137" s="84"/>
      <c r="V1137" s="84">
        <v>1</v>
      </c>
      <c r="W1137" s="84">
        <v>1</v>
      </c>
      <c r="X1137" s="84">
        <v>1</v>
      </c>
      <c r="Y1137" s="84">
        <v>1</v>
      </c>
      <c r="Z1137" s="132" t="str">
        <f>VLOOKUP(A1137,DB_CAL_Q1_Q4!$A$4:$P$1328,13)</f>
        <v>Gasóleo</v>
      </c>
      <c r="AA1137" s="133" t="str">
        <f>VLOOKUP(A1137,DB_ACS_Q1_Q4!$A$4:$AD$1328,13)</f>
        <v>Gasóleo</v>
      </c>
      <c r="AB1137" s="134" t="str">
        <f>VLOOKUP(A1137,DB_REF_Q1_Q4!$A$4:$AD$1328,13)</f>
        <v>Ninguno</v>
      </c>
      <c r="AC1137" s="16"/>
      <c r="AD1137" s="27"/>
      <c r="AE1137" s="27"/>
      <c r="AF1137" s="27"/>
      <c r="AG1137" s="27"/>
      <c r="AH1137" s="27"/>
      <c r="AI1137" s="55">
        <v>1</v>
      </c>
    </row>
    <row r="1138" spans="1:35" ht="12" customHeight="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83">
        <v>1</v>
      </c>
      <c r="N1138" s="84">
        <v>1</v>
      </c>
      <c r="O1138" s="84">
        <v>1</v>
      </c>
      <c r="P1138" s="84">
        <v>1</v>
      </c>
      <c r="Q1138" s="84"/>
      <c r="R1138" s="84">
        <v>1</v>
      </c>
      <c r="S1138" s="84"/>
      <c r="T1138" s="84">
        <v>1</v>
      </c>
      <c r="U1138" s="84"/>
      <c r="V1138" s="84">
        <v>1</v>
      </c>
      <c r="W1138" s="84">
        <v>1</v>
      </c>
      <c r="X1138" s="84">
        <v>1</v>
      </c>
      <c r="Y1138" s="84"/>
      <c r="Z1138" s="132" t="str">
        <f>VLOOKUP(A1138,DB_CAL_Q1_Q4!$A$4:$P$1328,13)</f>
        <v>Gas Natural</v>
      </c>
      <c r="AA1138" s="133" t="str">
        <f>VLOOKUP(A1138,DB_ACS_Q1_Q4!$A$4:$AD$1328,13)</f>
        <v>Gas Natural</v>
      </c>
      <c r="AB1138" s="134" t="str">
        <f>VLOOKUP(A1138,DB_REF_Q1_Q4!$A$4:$AD$1328,13)</f>
        <v>Ninguno</v>
      </c>
      <c r="AC1138" s="16">
        <v>1</v>
      </c>
      <c r="AD1138" s="27"/>
      <c r="AE1138" s="27"/>
      <c r="AF1138" s="27"/>
      <c r="AG1138" s="27"/>
      <c r="AH1138" s="27"/>
      <c r="AI1138" s="55"/>
    </row>
    <row r="1139" spans="1:35" ht="12" customHeight="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83">
        <v>1</v>
      </c>
      <c r="N1139" s="84">
        <v>1</v>
      </c>
      <c r="O1139" s="84">
        <v>1</v>
      </c>
      <c r="P1139" s="84">
        <v>1</v>
      </c>
      <c r="Q1139" s="84"/>
      <c r="R1139" s="84">
        <v>1</v>
      </c>
      <c r="S1139" s="84"/>
      <c r="T1139" s="84">
        <v>1</v>
      </c>
      <c r="U1139" s="84">
        <v>1</v>
      </c>
      <c r="V1139" s="84">
        <v>1</v>
      </c>
      <c r="W1139" s="84">
        <v>1</v>
      </c>
      <c r="X1139" s="84">
        <v>1</v>
      </c>
      <c r="Y1139" s="84"/>
      <c r="Z1139" s="132" t="str">
        <f>VLOOKUP(A1139,DB_CAL_Q1_Q4!$A$4:$P$1328,13)</f>
        <v>Gasóleo</v>
      </c>
      <c r="AA1139" s="133" t="str">
        <f>VLOOKUP(A1139,DB_ACS_Q1_Q4!$A$4:$AD$1328,13)</f>
        <v>Gas Natural</v>
      </c>
      <c r="AB1139" s="134" t="str">
        <f>VLOOKUP(A1139,DB_REF_Q1_Q4!$A$4:$AD$1328,13)</f>
        <v>Ninguno</v>
      </c>
      <c r="AC1139" s="16">
        <v>1</v>
      </c>
      <c r="AD1139" s="27"/>
      <c r="AE1139" s="27"/>
      <c r="AF1139" s="27"/>
      <c r="AG1139" s="27"/>
      <c r="AH1139" s="27"/>
      <c r="AI1139" s="55"/>
    </row>
    <row r="1140" spans="1:35" ht="12" customHeight="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83">
        <v>1</v>
      </c>
      <c r="N1140" s="84">
        <v>1</v>
      </c>
      <c r="O1140" s="84">
        <v>1</v>
      </c>
      <c r="P1140" s="84">
        <v>1</v>
      </c>
      <c r="Q1140" s="84">
        <v>1</v>
      </c>
      <c r="R1140" s="84">
        <v>1</v>
      </c>
      <c r="S1140" s="84">
        <v>1</v>
      </c>
      <c r="T1140" s="84">
        <v>1</v>
      </c>
      <c r="U1140" s="84">
        <v>1</v>
      </c>
      <c r="V1140" s="84">
        <v>1</v>
      </c>
      <c r="W1140" s="84">
        <v>1</v>
      </c>
      <c r="X1140" s="84">
        <v>1</v>
      </c>
      <c r="Y1140" s="84"/>
      <c r="Z1140" s="132" t="str">
        <f>VLOOKUP(A1140,DB_CAL_Q1_Q4!$A$4:$P$1328,13)</f>
        <v>Gasóleo</v>
      </c>
      <c r="AA1140" s="133" t="str">
        <f>VLOOKUP(A1140,DB_ACS_Q1_Q4!$A$4:$AD$1328,13)</f>
        <v>Gasóleo</v>
      </c>
      <c r="AB1140" s="134" t="str">
        <f>VLOOKUP(A1140,DB_REF_Q1_Q4!$A$4:$AD$1328,13)</f>
        <v>Ninguno</v>
      </c>
      <c r="AC1140" s="16"/>
      <c r="AD1140" s="27"/>
      <c r="AE1140" s="27"/>
      <c r="AF1140" s="27"/>
      <c r="AG1140" s="27"/>
      <c r="AH1140" s="27"/>
      <c r="AI1140" s="55">
        <v>1</v>
      </c>
    </row>
    <row r="1141" spans="1:35" ht="12" customHeight="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83">
        <v>1</v>
      </c>
      <c r="N1141" s="84">
        <v>1</v>
      </c>
      <c r="O1141" s="84">
        <v>1</v>
      </c>
      <c r="P1141" s="84">
        <v>1</v>
      </c>
      <c r="Q1141" s="84">
        <v>1</v>
      </c>
      <c r="R1141" s="84">
        <v>1</v>
      </c>
      <c r="S1141" s="84">
        <v>1</v>
      </c>
      <c r="T1141" s="84">
        <v>1</v>
      </c>
      <c r="U1141" s="84">
        <v>1</v>
      </c>
      <c r="V1141" s="84">
        <v>1</v>
      </c>
      <c r="W1141" s="84">
        <v>1</v>
      </c>
      <c r="X1141" s="84">
        <v>1</v>
      </c>
      <c r="Y1141" s="84">
        <v>1</v>
      </c>
      <c r="Z1141" s="132" t="str">
        <f>VLOOKUP(A1141,DB_CAL_Q1_Q4!$A$4:$P$1328,13)</f>
        <v>Electricidad</v>
      </c>
      <c r="AA1141" s="133" t="str">
        <f>VLOOKUP(A1141,DB_ACS_Q1_Q4!$A$4:$AD$1328,13)</f>
        <v>Electricidad</v>
      </c>
      <c r="AB1141" s="134" t="str">
        <f>VLOOKUP(A1141,DB_REF_Q1_Q4!$A$4:$AD$1328,13)</f>
        <v>Ninguno</v>
      </c>
      <c r="AC1141" s="16"/>
      <c r="AD1141" s="27"/>
      <c r="AE1141" s="27"/>
      <c r="AF1141" s="27">
        <v>1</v>
      </c>
      <c r="AG1141" s="27"/>
      <c r="AH1141" s="27"/>
      <c r="AI1141" s="55"/>
    </row>
    <row r="1142" spans="1:35" ht="12" customHeight="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83">
        <v>1</v>
      </c>
      <c r="N1142" s="84">
        <v>1</v>
      </c>
      <c r="O1142" s="84">
        <v>1</v>
      </c>
      <c r="P1142" s="84">
        <v>1</v>
      </c>
      <c r="Q1142" s="84">
        <v>1</v>
      </c>
      <c r="R1142" s="84">
        <v>1</v>
      </c>
      <c r="S1142" s="84">
        <v>1</v>
      </c>
      <c r="T1142" s="84">
        <v>1</v>
      </c>
      <c r="U1142" s="84">
        <v>1</v>
      </c>
      <c r="V1142" s="84">
        <v>1</v>
      </c>
      <c r="W1142" s="84">
        <v>1</v>
      </c>
      <c r="X1142" s="84">
        <v>1</v>
      </c>
      <c r="Y1142" s="84"/>
      <c r="Z1142" s="132" t="str">
        <f>VLOOKUP(A1142,DB_CAL_Q1_Q4!$A$4:$P$1328,13)</f>
        <v>Gas Natural</v>
      </c>
      <c r="AA1142" s="133" t="str">
        <f>VLOOKUP(A1142,DB_ACS_Q1_Q4!$A$4:$AD$1328,13)</f>
        <v>Gas Natural</v>
      </c>
      <c r="AB1142" s="134" t="str">
        <f>VLOOKUP(A1142,DB_REF_Q1_Q4!$A$4:$AD$1328,13)</f>
        <v>Ninguno</v>
      </c>
      <c r="AC1142" s="16"/>
      <c r="AD1142" s="27">
        <v>1</v>
      </c>
      <c r="AE1142" s="27"/>
      <c r="AF1142" s="27"/>
      <c r="AG1142" s="27"/>
      <c r="AH1142" s="27"/>
      <c r="AI1142" s="55"/>
    </row>
    <row r="1143" spans="1:35" ht="12" customHeight="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83">
        <v>1</v>
      </c>
      <c r="N1143" s="84">
        <v>1</v>
      </c>
      <c r="O1143" s="84">
        <v>1</v>
      </c>
      <c r="P1143" s="84">
        <v>1</v>
      </c>
      <c r="Q1143" s="84">
        <v>1</v>
      </c>
      <c r="R1143" s="84">
        <v>1</v>
      </c>
      <c r="S1143" s="84"/>
      <c r="T1143" s="84">
        <v>1</v>
      </c>
      <c r="U1143" s="84">
        <v>1</v>
      </c>
      <c r="V1143" s="84">
        <v>1</v>
      </c>
      <c r="W1143" s="84">
        <v>1</v>
      </c>
      <c r="X1143" s="84">
        <v>1</v>
      </c>
      <c r="Y1143" s="84"/>
      <c r="Z1143" s="132" t="str">
        <f>VLOOKUP(A1143,DB_CAL_Q1_Q4!$A$4:$P$1328,13)</f>
        <v>Gasóleo</v>
      </c>
      <c r="AA1143" s="133" t="str">
        <f>VLOOKUP(A1143,DB_ACS_Q1_Q4!$A$4:$AD$1328,13)</f>
        <v>Gasóleo</v>
      </c>
      <c r="AB1143" s="134" t="str">
        <f>VLOOKUP(A1143,DB_REF_Q1_Q4!$A$4:$AD$1328,13)</f>
        <v>Ninguno</v>
      </c>
      <c r="AC1143" s="16"/>
      <c r="AD1143" s="27"/>
      <c r="AE1143" s="27"/>
      <c r="AF1143" s="27"/>
      <c r="AG1143" s="27"/>
      <c r="AH1143" s="27"/>
      <c r="AI1143" s="55">
        <v>1</v>
      </c>
    </row>
    <row r="1144" spans="1:35" ht="12" customHeight="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83">
        <v>1</v>
      </c>
      <c r="N1144" s="84">
        <v>1</v>
      </c>
      <c r="O1144" s="84">
        <v>1</v>
      </c>
      <c r="P1144" s="84">
        <v>1</v>
      </c>
      <c r="Q1144" s="84">
        <v>1</v>
      </c>
      <c r="R1144" s="84">
        <v>1</v>
      </c>
      <c r="S1144" s="84"/>
      <c r="T1144" s="84">
        <v>1</v>
      </c>
      <c r="U1144" s="84">
        <v>1</v>
      </c>
      <c r="V1144" s="84">
        <v>1</v>
      </c>
      <c r="W1144" s="84">
        <v>1</v>
      </c>
      <c r="X1144" s="84">
        <v>1</v>
      </c>
      <c r="Y1144" s="84"/>
      <c r="Z1144" s="132" t="str">
        <f>VLOOKUP(A1144,DB_CAL_Q1_Q4!$A$4:$P$1328,13)</f>
        <v>Gas Natural</v>
      </c>
      <c r="AA1144" s="133" t="str">
        <f>VLOOKUP(A1144,DB_ACS_Q1_Q4!$A$4:$AD$1328,13)</f>
        <v>Gas Natural</v>
      </c>
      <c r="AB1144" s="134" t="str">
        <f>VLOOKUP(A1144,DB_REF_Q1_Q4!$A$4:$AD$1328,13)</f>
        <v>Ninguno</v>
      </c>
      <c r="AC1144" s="16"/>
      <c r="AD1144" s="27"/>
      <c r="AE1144" s="27"/>
      <c r="AF1144" s="27"/>
      <c r="AG1144" s="27"/>
      <c r="AH1144" s="27"/>
      <c r="AI1144" s="55">
        <v>1</v>
      </c>
    </row>
    <row r="1145" spans="1:35" ht="12" customHeight="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83">
        <v>1</v>
      </c>
      <c r="N1145" s="84">
        <v>1</v>
      </c>
      <c r="O1145" s="84">
        <v>1</v>
      </c>
      <c r="P1145" s="84">
        <v>1</v>
      </c>
      <c r="Q1145" s="84">
        <v>1</v>
      </c>
      <c r="R1145" s="84">
        <v>1</v>
      </c>
      <c r="S1145" s="84">
        <v>1</v>
      </c>
      <c r="T1145" s="84">
        <v>1</v>
      </c>
      <c r="U1145" s="84">
        <v>1</v>
      </c>
      <c r="V1145" s="84">
        <v>1</v>
      </c>
      <c r="W1145" s="84">
        <v>1</v>
      </c>
      <c r="X1145" s="84"/>
      <c r="Y1145" s="84">
        <v>1</v>
      </c>
      <c r="Z1145" s="132" t="str">
        <f>VLOOKUP(A1145,DB_CAL_Q1_Q4!$A$4:$P$1328,13)</f>
        <v>Gasóleo</v>
      </c>
      <c r="AA1145" s="133" t="str">
        <f>VLOOKUP(A1145,DB_ACS_Q1_Q4!$A$4:$AD$1328,13)</f>
        <v>Gasóleo</v>
      </c>
      <c r="AB1145" s="134" t="str">
        <f>VLOOKUP(A1145,DB_REF_Q1_Q4!$A$4:$AD$1328,13)</f>
        <v>Ninguno</v>
      </c>
      <c r="AC1145" s="16">
        <v>1</v>
      </c>
      <c r="AD1145" s="27"/>
      <c r="AE1145" s="27"/>
      <c r="AF1145" s="27"/>
      <c r="AG1145" s="27"/>
      <c r="AH1145" s="27"/>
      <c r="AI1145" s="55"/>
    </row>
    <row r="1146" spans="1:35" ht="12" customHeight="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83">
        <v>1</v>
      </c>
      <c r="N1146" s="84">
        <v>1</v>
      </c>
      <c r="O1146" s="84">
        <v>1</v>
      </c>
      <c r="P1146" s="84">
        <v>1</v>
      </c>
      <c r="Q1146" s="84">
        <v>1</v>
      </c>
      <c r="R1146" s="84">
        <v>1</v>
      </c>
      <c r="S1146" s="84">
        <v>1</v>
      </c>
      <c r="T1146" s="84">
        <v>1</v>
      </c>
      <c r="U1146" s="84">
        <v>1</v>
      </c>
      <c r="V1146" s="84">
        <v>1</v>
      </c>
      <c r="W1146" s="84">
        <v>1</v>
      </c>
      <c r="X1146" s="84">
        <v>1</v>
      </c>
      <c r="Y1146" s="84"/>
      <c r="Z1146" s="132" t="str">
        <f>VLOOKUP(A1146,DB_CAL_Q1_Q4!$A$4:$P$1328,13)</f>
        <v>Gas Natural</v>
      </c>
      <c r="AA1146" s="133" t="str">
        <f>VLOOKUP(A1146,DB_ACS_Q1_Q4!$A$4:$AD$1328,13)</f>
        <v>Gas Natural</v>
      </c>
      <c r="AB1146" s="134" t="str">
        <f>VLOOKUP(A1146,DB_REF_Q1_Q4!$A$4:$AD$1328,13)</f>
        <v>Ninguno</v>
      </c>
      <c r="AC1146" s="16">
        <v>1</v>
      </c>
      <c r="AD1146" s="27"/>
      <c r="AE1146" s="27"/>
      <c r="AF1146" s="27"/>
      <c r="AG1146" s="27"/>
      <c r="AH1146" s="27"/>
      <c r="AI1146" s="55"/>
    </row>
    <row r="1147" spans="1:35" ht="12" customHeight="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83">
        <v>1</v>
      </c>
      <c r="N1147" s="84">
        <v>1</v>
      </c>
      <c r="O1147" s="84">
        <v>1</v>
      </c>
      <c r="P1147" s="84">
        <v>1</v>
      </c>
      <c r="Q1147" s="84">
        <v>1</v>
      </c>
      <c r="R1147" s="84"/>
      <c r="S1147" s="84">
        <v>1</v>
      </c>
      <c r="T1147" s="84">
        <v>1</v>
      </c>
      <c r="U1147" s="84">
        <v>1</v>
      </c>
      <c r="V1147" s="84">
        <v>1</v>
      </c>
      <c r="W1147" s="84">
        <v>1</v>
      </c>
      <c r="X1147" s="84">
        <v>1</v>
      </c>
      <c r="Y1147" s="84"/>
      <c r="Z1147" s="132" t="str">
        <f>VLOOKUP(A1147,DB_CAL_Q1_Q4!$A$4:$P$1328,13)</f>
        <v>Gasóleo</v>
      </c>
      <c r="AA1147" s="133" t="str">
        <f>VLOOKUP(A1147,DB_ACS_Q1_Q4!$A$4:$AD$1328,13)</f>
        <v>Gas Natural</v>
      </c>
      <c r="AB1147" s="134" t="str">
        <f>VLOOKUP(A1147,DB_REF_Q1_Q4!$A$4:$AD$1328,13)</f>
        <v>Ninguno</v>
      </c>
      <c r="AC1147" s="16"/>
      <c r="AD1147" s="27"/>
      <c r="AE1147" s="27"/>
      <c r="AF1147" s="27"/>
      <c r="AG1147" s="27"/>
      <c r="AH1147" s="27"/>
      <c r="AI1147" s="55">
        <v>1</v>
      </c>
    </row>
    <row r="1148" spans="1:35" ht="12" customHeight="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83">
        <v>1</v>
      </c>
      <c r="N1148" s="84">
        <v>1</v>
      </c>
      <c r="O1148" s="84">
        <v>1</v>
      </c>
      <c r="P1148" s="84">
        <v>1</v>
      </c>
      <c r="Q1148" s="84">
        <v>1</v>
      </c>
      <c r="R1148" s="84">
        <v>1</v>
      </c>
      <c r="S1148" s="84">
        <v>1</v>
      </c>
      <c r="T1148" s="84">
        <v>1</v>
      </c>
      <c r="U1148" s="84">
        <v>1</v>
      </c>
      <c r="V1148" s="84">
        <v>1</v>
      </c>
      <c r="W1148" s="84">
        <v>1</v>
      </c>
      <c r="X1148" s="84">
        <v>1</v>
      </c>
      <c r="Y1148" s="84">
        <v>1</v>
      </c>
      <c r="Z1148" s="132" t="str">
        <f>VLOOKUP(A1148,DB_CAL_Q1_Q4!$A$4:$P$1328,13)</f>
        <v>Gas Natural</v>
      </c>
      <c r="AA1148" s="133" t="str">
        <f>VLOOKUP(A1148,DB_ACS_Q1_Q4!$A$4:$AD$1328,13)</f>
        <v>Gas Natural</v>
      </c>
      <c r="AB1148" s="134" t="str">
        <f>VLOOKUP(A1148,DB_REF_Q1_Q4!$A$4:$AD$1328,13)</f>
        <v>Ninguno</v>
      </c>
      <c r="AC1148" s="16"/>
      <c r="AD1148" s="27"/>
      <c r="AE1148" s="27"/>
      <c r="AF1148" s="27"/>
      <c r="AG1148" s="27"/>
      <c r="AH1148" s="27"/>
      <c r="AI1148" s="55">
        <v>1</v>
      </c>
    </row>
    <row r="1149" spans="1:35" ht="12" customHeight="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83">
        <v>1</v>
      </c>
      <c r="N1149" s="84">
        <v>1</v>
      </c>
      <c r="O1149" s="84">
        <v>1</v>
      </c>
      <c r="P1149" s="84">
        <v>1</v>
      </c>
      <c r="Q1149" s="84">
        <v>1</v>
      </c>
      <c r="R1149" s="84">
        <v>1</v>
      </c>
      <c r="S1149" s="84"/>
      <c r="T1149" s="84">
        <v>1</v>
      </c>
      <c r="U1149" s="84">
        <v>1</v>
      </c>
      <c r="V1149" s="84">
        <v>1</v>
      </c>
      <c r="W1149" s="84">
        <v>1</v>
      </c>
      <c r="X1149" s="84">
        <v>1</v>
      </c>
      <c r="Y1149" s="84"/>
      <c r="Z1149" s="132" t="str">
        <f>VLOOKUP(A1149,DB_CAL_Q1_Q4!$A$4:$P$1328,13)</f>
        <v>Gas Natural</v>
      </c>
      <c r="AA1149" s="133" t="str">
        <f>VLOOKUP(A1149,DB_ACS_Q1_Q4!$A$4:$AD$1328,13)</f>
        <v>Gas Natural</v>
      </c>
      <c r="AB1149" s="134" t="str">
        <f>VLOOKUP(A1149,DB_REF_Q1_Q4!$A$4:$AD$1328,13)</f>
        <v>Ninguno</v>
      </c>
      <c r="AC1149" s="16"/>
      <c r="AD1149" s="27">
        <v>1</v>
      </c>
      <c r="AE1149" s="27"/>
      <c r="AF1149" s="27"/>
      <c r="AG1149" s="27"/>
      <c r="AH1149" s="27"/>
      <c r="AI1149" s="55"/>
    </row>
    <row r="1150" spans="1:35" ht="12" customHeight="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83">
        <v>1</v>
      </c>
      <c r="N1150" s="84">
        <v>1</v>
      </c>
      <c r="O1150" s="84">
        <v>1</v>
      </c>
      <c r="P1150" s="84">
        <v>1</v>
      </c>
      <c r="Q1150" s="84">
        <v>1</v>
      </c>
      <c r="R1150" s="84">
        <v>1</v>
      </c>
      <c r="S1150" s="84"/>
      <c r="T1150" s="84">
        <v>1</v>
      </c>
      <c r="U1150" s="84">
        <v>1</v>
      </c>
      <c r="V1150" s="84">
        <v>1</v>
      </c>
      <c r="W1150" s="84">
        <v>1</v>
      </c>
      <c r="X1150" s="84">
        <v>1</v>
      </c>
      <c r="Y1150" s="84">
        <v>1</v>
      </c>
      <c r="Z1150" s="132" t="str">
        <f>VLOOKUP(A1150,DB_CAL_Q1_Q4!$A$4:$P$1328,13)</f>
        <v>Gasóleo</v>
      </c>
      <c r="AA1150" s="133" t="str">
        <f>VLOOKUP(A1150,DB_ACS_Q1_Q4!$A$4:$AD$1328,13)</f>
        <v>Gasóleo</v>
      </c>
      <c r="AB1150" s="134" t="str">
        <f>VLOOKUP(A1150,DB_REF_Q1_Q4!$A$4:$AD$1328,13)</f>
        <v>Ninguno</v>
      </c>
      <c r="AC1150" s="16"/>
      <c r="AD1150" s="27"/>
      <c r="AE1150" s="27"/>
      <c r="AF1150" s="27"/>
      <c r="AG1150" s="27"/>
      <c r="AH1150" s="27">
        <v>1</v>
      </c>
      <c r="AI1150" s="55"/>
    </row>
    <row r="1151" spans="1:35" ht="12" customHeight="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83">
        <v>1</v>
      </c>
      <c r="N1151" s="84">
        <v>1</v>
      </c>
      <c r="O1151" s="84">
        <v>1</v>
      </c>
      <c r="P1151" s="84">
        <v>1</v>
      </c>
      <c r="Q1151" s="84"/>
      <c r="R1151" s="84">
        <v>1</v>
      </c>
      <c r="S1151" s="84"/>
      <c r="T1151" s="84">
        <v>1</v>
      </c>
      <c r="U1151" s="84">
        <v>1</v>
      </c>
      <c r="V1151" s="84"/>
      <c r="W1151" s="84">
        <v>1</v>
      </c>
      <c r="X1151" s="84"/>
      <c r="Y1151" s="84"/>
      <c r="Z1151" s="132" t="str">
        <f>VLOOKUP(A1151,DB_CAL_Q1_Q4!$A$4:$P$1328,13)</f>
        <v>Electricidad</v>
      </c>
      <c r="AA1151" s="133" t="str">
        <f>VLOOKUP(A1151,DB_ACS_Q1_Q4!$A$4:$AD$1328,13)</f>
        <v>Electricidad</v>
      </c>
      <c r="AB1151" s="134" t="str">
        <f>VLOOKUP(A1151,DB_REF_Q1_Q4!$A$4:$AD$1328,13)</f>
        <v>Ninguno</v>
      </c>
      <c r="AC1151" s="16"/>
      <c r="AD1151" s="27"/>
      <c r="AE1151" s="27"/>
      <c r="AF1151" s="27"/>
      <c r="AG1151" s="27"/>
      <c r="AH1151" s="27"/>
      <c r="AI1151" s="55">
        <v>1</v>
      </c>
    </row>
    <row r="1152" spans="1:35" ht="12" customHeight="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83">
        <v>1</v>
      </c>
      <c r="N1152" s="84">
        <v>1</v>
      </c>
      <c r="O1152" s="84">
        <v>1</v>
      </c>
      <c r="P1152" s="84">
        <v>1</v>
      </c>
      <c r="Q1152" s="84">
        <v>1</v>
      </c>
      <c r="R1152" s="84"/>
      <c r="S1152" s="84"/>
      <c r="T1152" s="84"/>
      <c r="U1152" s="84"/>
      <c r="V1152" s="84"/>
      <c r="W1152" s="84">
        <v>1</v>
      </c>
      <c r="X1152" s="84">
        <v>1</v>
      </c>
      <c r="Y1152" s="84"/>
      <c r="Z1152" s="132" t="str">
        <f>VLOOKUP(A1152,DB_CAL_Q1_Q4!$A$4:$P$1328,13)</f>
        <v>Gas Natural</v>
      </c>
      <c r="AA1152" s="133" t="str">
        <f>VLOOKUP(A1152,DB_ACS_Q1_Q4!$A$4:$AD$1328,13)</f>
        <v>Gas Natural</v>
      </c>
      <c r="AB1152" s="134" t="str">
        <f>VLOOKUP(A1152,DB_REF_Q1_Q4!$A$4:$AD$1328,13)</f>
        <v>Ninguno</v>
      </c>
      <c r="AC1152" s="16"/>
      <c r="AD1152" s="27"/>
      <c r="AE1152" s="27"/>
      <c r="AF1152" s="27"/>
      <c r="AG1152" s="27"/>
      <c r="AH1152" s="27">
        <v>1</v>
      </c>
      <c r="AI1152" s="55"/>
    </row>
    <row r="1153" spans="1:35" ht="12" customHeight="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83">
        <v>1</v>
      </c>
      <c r="N1153" s="84">
        <v>1</v>
      </c>
      <c r="O1153" s="84">
        <v>1</v>
      </c>
      <c r="P1153" s="84">
        <v>1</v>
      </c>
      <c r="Q1153" s="84">
        <v>1</v>
      </c>
      <c r="R1153" s="84"/>
      <c r="S1153" s="84">
        <v>1</v>
      </c>
      <c r="T1153" s="84"/>
      <c r="U1153" s="84"/>
      <c r="V1153" s="84">
        <v>1</v>
      </c>
      <c r="W1153" s="84">
        <v>1</v>
      </c>
      <c r="X1153" s="84"/>
      <c r="Y1153" s="84">
        <v>1</v>
      </c>
      <c r="Z1153" s="132" t="str">
        <f>VLOOKUP(A1153,DB_CAL_Q1_Q4!$A$4:$P$1328,13)</f>
        <v>Biomasa</v>
      </c>
      <c r="AA1153" s="133" t="str">
        <f>VLOOKUP(A1153,DB_ACS_Q1_Q4!$A$4:$AD$1328,13)</f>
        <v>GLP</v>
      </c>
      <c r="AB1153" s="134" t="str">
        <f>VLOOKUP(A1153,DB_REF_Q1_Q4!$A$4:$AD$1328,13)</f>
        <v>Ninguno</v>
      </c>
      <c r="AC1153" s="16"/>
      <c r="AD1153" s="27"/>
      <c r="AE1153" s="27"/>
      <c r="AF1153" s="27"/>
      <c r="AG1153" s="27"/>
      <c r="AH1153" s="27">
        <v>1</v>
      </c>
      <c r="AI1153" s="55"/>
    </row>
    <row r="1154" spans="1:35" ht="12" customHeight="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83">
        <v>1</v>
      </c>
      <c r="N1154" s="84">
        <v>1</v>
      </c>
      <c r="O1154" s="84">
        <v>1</v>
      </c>
      <c r="P1154" s="84">
        <v>1</v>
      </c>
      <c r="Q1154" s="84">
        <v>1</v>
      </c>
      <c r="R1154" s="84">
        <v>1</v>
      </c>
      <c r="S1154" s="84">
        <v>1</v>
      </c>
      <c r="T1154" s="84">
        <v>1</v>
      </c>
      <c r="U1154" s="84">
        <v>1</v>
      </c>
      <c r="V1154" s="84">
        <v>1</v>
      </c>
      <c r="W1154" s="84">
        <v>1</v>
      </c>
      <c r="X1154" s="84">
        <v>1</v>
      </c>
      <c r="Y1154" s="84">
        <v>1</v>
      </c>
      <c r="Z1154" s="132" t="str">
        <f>VLOOKUP(A1154,DB_CAL_Q1_Q4!$A$4:$P$1328,13)</f>
        <v>Gas Natural</v>
      </c>
      <c r="AA1154" s="133" t="str">
        <f>VLOOKUP(A1154,DB_ACS_Q1_Q4!$A$4:$AD$1328,13)</f>
        <v>Gas Natural</v>
      </c>
      <c r="AB1154" s="134" t="str">
        <f>VLOOKUP(A1154,DB_REF_Q1_Q4!$A$4:$AD$1328,13)</f>
        <v>Ninguno</v>
      </c>
      <c r="AC1154" s="16"/>
      <c r="AD1154" s="27">
        <v>1</v>
      </c>
      <c r="AE1154" s="27"/>
      <c r="AF1154" s="27"/>
      <c r="AG1154" s="27"/>
      <c r="AH1154" s="27"/>
      <c r="AI1154" s="55"/>
    </row>
    <row r="1155" spans="1:35" ht="12" customHeight="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83">
        <v>1</v>
      </c>
      <c r="N1155" s="84">
        <v>1</v>
      </c>
      <c r="O1155" s="84">
        <v>1</v>
      </c>
      <c r="P1155" s="84">
        <v>1</v>
      </c>
      <c r="Q1155" s="84">
        <v>1</v>
      </c>
      <c r="R1155" s="84"/>
      <c r="S1155" s="84"/>
      <c r="T1155" s="84">
        <v>1</v>
      </c>
      <c r="U1155" s="84">
        <v>1</v>
      </c>
      <c r="V1155" s="84"/>
      <c r="W1155" s="84">
        <v>1</v>
      </c>
      <c r="X1155" s="84">
        <v>1</v>
      </c>
      <c r="Y1155" s="84"/>
      <c r="Z1155" s="132" t="str">
        <f>VLOOKUP(A1155,DB_CAL_Q1_Q4!$A$4:$P$1328,13)</f>
        <v>Bomba de calor aire</v>
      </c>
      <c r="AA1155" s="133" t="str">
        <f>VLOOKUP(A1155,DB_ACS_Q1_Q4!$A$4:$AD$1328,13)</f>
        <v>Gas Natural</v>
      </c>
      <c r="AB1155" s="134" t="str">
        <f>VLOOKUP(A1155,DB_REF_Q1_Q4!$A$4:$AD$1328,13)</f>
        <v>Bomba de calor aire</v>
      </c>
      <c r="AC1155" s="16">
        <v>1</v>
      </c>
      <c r="AD1155" s="27"/>
      <c r="AE1155" s="27"/>
      <c r="AF1155" s="27"/>
      <c r="AG1155" s="27"/>
      <c r="AH1155" s="27"/>
      <c r="AI1155" s="55"/>
    </row>
    <row r="1156" spans="1:35" ht="12" customHeight="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83">
        <v>1</v>
      </c>
      <c r="N1156" s="84">
        <v>1</v>
      </c>
      <c r="O1156" s="84">
        <v>1</v>
      </c>
      <c r="P1156" s="84">
        <v>1</v>
      </c>
      <c r="Q1156" s="84">
        <v>1</v>
      </c>
      <c r="R1156" s="84">
        <v>1</v>
      </c>
      <c r="S1156" s="84"/>
      <c r="T1156" s="84">
        <v>1</v>
      </c>
      <c r="U1156" s="84"/>
      <c r="V1156" s="84">
        <v>1</v>
      </c>
      <c r="W1156" s="84">
        <v>1</v>
      </c>
      <c r="X1156" s="84">
        <v>1</v>
      </c>
      <c r="Y1156" s="84">
        <v>1</v>
      </c>
      <c r="Z1156" s="132" t="str">
        <f>VLOOKUP(A1156,DB_CAL_Q1_Q4!$A$4:$P$1328,13)</f>
        <v>Gas Natural</v>
      </c>
      <c r="AA1156" s="133" t="str">
        <f>VLOOKUP(A1156,DB_ACS_Q1_Q4!$A$4:$AD$1328,13)</f>
        <v>Gas Natural</v>
      </c>
      <c r="AB1156" s="134" t="str">
        <f>VLOOKUP(A1156,DB_REF_Q1_Q4!$A$4:$AD$1328,13)</f>
        <v>Bomba de calor aire</v>
      </c>
      <c r="AC1156" s="16"/>
      <c r="AD1156" s="27">
        <v>1</v>
      </c>
      <c r="AE1156" s="27"/>
      <c r="AF1156" s="27"/>
      <c r="AG1156" s="27"/>
      <c r="AH1156" s="27"/>
      <c r="AI1156" s="55"/>
    </row>
    <row r="1157" spans="1:35" ht="12" customHeight="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83">
        <v>1</v>
      </c>
      <c r="N1157" s="84">
        <v>1</v>
      </c>
      <c r="O1157" s="84">
        <v>1</v>
      </c>
      <c r="P1157" s="84">
        <v>1</v>
      </c>
      <c r="Q1157" s="84">
        <v>1</v>
      </c>
      <c r="R1157" s="84">
        <v>1</v>
      </c>
      <c r="S1157" s="84">
        <v>1</v>
      </c>
      <c r="T1157" s="84">
        <v>1</v>
      </c>
      <c r="U1157" s="84">
        <v>1</v>
      </c>
      <c r="V1157" s="84">
        <v>1</v>
      </c>
      <c r="W1157" s="84">
        <v>1</v>
      </c>
      <c r="X1157" s="84"/>
      <c r="Y1157" s="84">
        <v>1</v>
      </c>
      <c r="Z1157" s="132" t="str">
        <f>VLOOKUP(A1157,DB_CAL_Q1_Q4!$A$4:$P$1328,13)</f>
        <v>Bomba de calor aire</v>
      </c>
      <c r="AA1157" s="133" t="str">
        <f>VLOOKUP(A1157,DB_ACS_Q1_Q4!$A$4:$AD$1328,13)</f>
        <v>Gas Natural</v>
      </c>
      <c r="AB1157" s="134" t="str">
        <f>VLOOKUP(A1157,DB_REF_Q1_Q4!$A$4:$AD$1328,13)</f>
        <v>Bomba de calor aire</v>
      </c>
      <c r="AC1157" s="16"/>
      <c r="AD1157" s="27"/>
      <c r="AE1157" s="27"/>
      <c r="AF1157" s="27"/>
      <c r="AG1157" s="27"/>
      <c r="AH1157" s="27">
        <v>1</v>
      </c>
      <c r="AI1157" s="55"/>
    </row>
    <row r="1158" spans="1:35" ht="12" customHeight="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83">
        <v>1</v>
      </c>
      <c r="N1158" s="84">
        <v>1</v>
      </c>
      <c r="O1158" s="84">
        <v>1</v>
      </c>
      <c r="P1158" s="84">
        <v>1</v>
      </c>
      <c r="Q1158" s="84">
        <v>1</v>
      </c>
      <c r="R1158" s="84">
        <v>1</v>
      </c>
      <c r="S1158" s="84">
        <v>1</v>
      </c>
      <c r="T1158" s="84">
        <v>1</v>
      </c>
      <c r="U1158" s="84">
        <v>1</v>
      </c>
      <c r="V1158" s="84">
        <v>1</v>
      </c>
      <c r="W1158" s="84">
        <v>1</v>
      </c>
      <c r="X1158" s="84">
        <v>1</v>
      </c>
      <c r="Y1158" s="84">
        <v>1</v>
      </c>
      <c r="Z1158" s="132" t="str">
        <f>VLOOKUP(A1158,DB_CAL_Q1_Q4!$A$4:$P$1328,13)</f>
        <v>Bomba de calor aire</v>
      </c>
      <c r="AA1158" s="133" t="str">
        <f>VLOOKUP(A1158,DB_ACS_Q1_Q4!$A$4:$AD$1328,13)</f>
        <v>Gas Natural</v>
      </c>
      <c r="AB1158" s="134" t="str">
        <f>VLOOKUP(A1158,DB_REF_Q1_Q4!$A$4:$AD$1328,13)</f>
        <v>Bomba de calor aire</v>
      </c>
      <c r="AC1158" s="16"/>
      <c r="AD1158" s="27"/>
      <c r="AE1158" s="27"/>
      <c r="AF1158" s="27"/>
      <c r="AG1158" s="27"/>
      <c r="AH1158" s="27">
        <v>1</v>
      </c>
      <c r="AI1158" s="55"/>
    </row>
    <row r="1159" spans="1:35" ht="12" customHeight="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83">
        <v>1</v>
      </c>
      <c r="N1159" s="84">
        <v>1</v>
      </c>
      <c r="O1159" s="84">
        <v>1</v>
      </c>
      <c r="P1159" s="84">
        <v>1</v>
      </c>
      <c r="Q1159" s="84">
        <v>1</v>
      </c>
      <c r="R1159" s="84">
        <v>1</v>
      </c>
      <c r="S1159" s="84"/>
      <c r="T1159" s="84">
        <v>1</v>
      </c>
      <c r="U1159" s="84">
        <v>1</v>
      </c>
      <c r="V1159" s="84">
        <v>1</v>
      </c>
      <c r="W1159" s="84">
        <v>1</v>
      </c>
      <c r="X1159" s="84">
        <v>1</v>
      </c>
      <c r="Y1159" s="84">
        <v>1</v>
      </c>
      <c r="Z1159" s="132" t="str">
        <f>VLOOKUP(A1159,DB_CAL_Q1_Q4!$A$4:$P$1328,13)</f>
        <v>Electricidad</v>
      </c>
      <c r="AA1159" s="133" t="str">
        <f>VLOOKUP(A1159,DB_ACS_Q1_Q4!$A$4:$AD$1328,13)</f>
        <v>Electricidad</v>
      </c>
      <c r="AB1159" s="134" t="str">
        <f>VLOOKUP(A1159,DB_REF_Q1_Q4!$A$4:$AD$1328,13)</f>
        <v>AC Eléctrico</v>
      </c>
      <c r="AC1159" s="16"/>
      <c r="AD1159" s="27"/>
      <c r="AE1159" s="27"/>
      <c r="AF1159" s="27"/>
      <c r="AG1159" s="27"/>
      <c r="AH1159" s="27"/>
      <c r="AI1159" s="55">
        <v>1</v>
      </c>
    </row>
    <row r="1160" spans="1:35" ht="12" customHeight="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83">
        <v>1</v>
      </c>
      <c r="N1160" s="84">
        <v>1</v>
      </c>
      <c r="O1160" s="84">
        <v>1</v>
      </c>
      <c r="P1160" s="84">
        <v>1</v>
      </c>
      <c r="Q1160" s="84">
        <v>1</v>
      </c>
      <c r="R1160" s="84"/>
      <c r="S1160" s="84">
        <v>1</v>
      </c>
      <c r="T1160" s="84">
        <v>1</v>
      </c>
      <c r="U1160" s="84">
        <v>1</v>
      </c>
      <c r="V1160" s="84">
        <v>1</v>
      </c>
      <c r="W1160" s="84">
        <v>1</v>
      </c>
      <c r="X1160" s="84">
        <v>1</v>
      </c>
      <c r="Y1160" s="84"/>
      <c r="Z1160" s="132" t="str">
        <f>VLOOKUP(A1160,DB_CAL_Q1_Q4!$A$4:$P$1328,13)</f>
        <v>Otros</v>
      </c>
      <c r="AA1160" s="133" t="str">
        <f>VLOOKUP(A1160,DB_ACS_Q1_Q4!$A$4:$AD$1328,13)</f>
        <v>Otros</v>
      </c>
      <c r="AB1160" s="134" t="str">
        <f>VLOOKUP(A1160,DB_REF_Q1_Q4!$A$4:$AD$1328,13)</f>
        <v>Ninguno</v>
      </c>
      <c r="AC1160" s="16"/>
      <c r="AD1160" s="27"/>
      <c r="AE1160" s="27"/>
      <c r="AF1160" s="27"/>
      <c r="AG1160" s="27"/>
      <c r="AH1160" s="27">
        <v>1</v>
      </c>
      <c r="AI1160" s="55"/>
    </row>
    <row r="1161" spans="1:35" ht="12" customHeight="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83">
        <v>1</v>
      </c>
      <c r="N1161" s="84">
        <v>1</v>
      </c>
      <c r="O1161" s="84">
        <v>1</v>
      </c>
      <c r="P1161" s="84">
        <v>1</v>
      </c>
      <c r="Q1161" s="84">
        <v>1</v>
      </c>
      <c r="R1161" s="84">
        <v>1</v>
      </c>
      <c r="S1161" s="84">
        <v>1</v>
      </c>
      <c r="T1161" s="84">
        <v>1</v>
      </c>
      <c r="U1161" s="84">
        <v>1</v>
      </c>
      <c r="V1161" s="84">
        <v>1</v>
      </c>
      <c r="W1161" s="84">
        <v>1</v>
      </c>
      <c r="X1161" s="84">
        <v>1</v>
      </c>
      <c r="Y1161" s="84">
        <v>1</v>
      </c>
      <c r="Z1161" s="132" t="str">
        <f>VLOOKUP(A1161,DB_CAL_Q1_Q4!$A$4:$P$1328,13)</f>
        <v>Gas Natural</v>
      </c>
      <c r="AA1161" s="133" t="str">
        <f>VLOOKUP(A1161,DB_ACS_Q1_Q4!$A$4:$AD$1328,13)</f>
        <v>Gas Natural</v>
      </c>
      <c r="AB1161" s="134" t="str">
        <f>VLOOKUP(A1161,DB_REF_Q1_Q4!$A$4:$AD$1328,13)</f>
        <v>Ninguno</v>
      </c>
      <c r="AC1161" s="16"/>
      <c r="AD1161" s="27">
        <v>1</v>
      </c>
      <c r="AE1161" s="27"/>
      <c r="AF1161" s="27"/>
      <c r="AG1161" s="27"/>
      <c r="AH1161" s="27"/>
      <c r="AI1161" s="55"/>
    </row>
    <row r="1162" spans="1:35" ht="12" customHeight="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83">
        <v>1</v>
      </c>
      <c r="N1162" s="84">
        <v>1</v>
      </c>
      <c r="O1162" s="84">
        <v>1</v>
      </c>
      <c r="P1162" s="84">
        <v>1</v>
      </c>
      <c r="Q1162" s="84">
        <v>1</v>
      </c>
      <c r="R1162" s="84"/>
      <c r="S1162" s="84"/>
      <c r="T1162" s="84">
        <v>1</v>
      </c>
      <c r="U1162" s="84">
        <v>1</v>
      </c>
      <c r="V1162" s="84"/>
      <c r="W1162" s="84">
        <v>1</v>
      </c>
      <c r="X1162" s="84">
        <v>1</v>
      </c>
      <c r="Y1162" s="84">
        <v>1</v>
      </c>
      <c r="Z1162" s="132" t="str">
        <f>VLOOKUP(A1162,DB_CAL_Q1_Q4!$A$4:$P$1328,13)</f>
        <v>Gas Natural</v>
      </c>
      <c r="AA1162" s="133" t="str">
        <f>VLOOKUP(A1162,DB_ACS_Q1_Q4!$A$4:$AD$1328,13)</f>
        <v>Gas Natural</v>
      </c>
      <c r="AB1162" s="134" t="str">
        <f>VLOOKUP(A1162,DB_REF_Q1_Q4!$A$4:$AD$1328,13)</f>
        <v>Bomba de calor aire</v>
      </c>
      <c r="AC1162" s="16"/>
      <c r="AD1162" s="27"/>
      <c r="AE1162" s="27"/>
      <c r="AF1162" s="27"/>
      <c r="AG1162" s="27"/>
      <c r="AH1162" s="27">
        <v>1</v>
      </c>
      <c r="AI1162" s="55"/>
    </row>
    <row r="1163" spans="1:35" ht="12" customHeight="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83">
        <v>1</v>
      </c>
      <c r="N1163" s="84">
        <v>1</v>
      </c>
      <c r="O1163" s="84">
        <v>1</v>
      </c>
      <c r="P1163" s="84">
        <v>1</v>
      </c>
      <c r="Q1163" s="84">
        <v>1</v>
      </c>
      <c r="R1163" s="84">
        <v>1</v>
      </c>
      <c r="S1163" s="84">
        <v>1</v>
      </c>
      <c r="T1163" s="84">
        <v>1</v>
      </c>
      <c r="U1163" s="84">
        <v>1</v>
      </c>
      <c r="V1163" s="84">
        <v>1</v>
      </c>
      <c r="W1163" s="84">
        <v>1</v>
      </c>
      <c r="X1163" s="84">
        <v>1</v>
      </c>
      <c r="Y1163" s="84">
        <v>1</v>
      </c>
      <c r="Z1163" s="132" t="str">
        <f>VLOOKUP(A1163,DB_CAL_Q1_Q4!$A$4:$P$1328,13)</f>
        <v>Bomba de calor aire</v>
      </c>
      <c r="AA1163" s="133" t="str">
        <f>VLOOKUP(A1163,DB_ACS_Q1_Q4!$A$4:$AD$1328,13)</f>
        <v>GLP</v>
      </c>
      <c r="AB1163" s="134" t="str">
        <f>VLOOKUP(A1163,DB_REF_Q1_Q4!$A$4:$AD$1328,13)</f>
        <v>Bomba de calor aire</v>
      </c>
      <c r="AC1163" s="16">
        <v>1</v>
      </c>
      <c r="AD1163" s="27"/>
      <c r="AE1163" s="27"/>
      <c r="AF1163" s="27"/>
      <c r="AG1163" s="27"/>
      <c r="AH1163" s="27"/>
      <c r="AI1163" s="55"/>
    </row>
    <row r="1164" spans="1:35" ht="12" customHeight="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83">
        <v>1</v>
      </c>
      <c r="N1164" s="84">
        <v>1</v>
      </c>
      <c r="O1164" s="84">
        <v>1</v>
      </c>
      <c r="P1164" s="84">
        <v>1</v>
      </c>
      <c r="Q1164" s="84">
        <v>1</v>
      </c>
      <c r="R1164" s="84">
        <v>1</v>
      </c>
      <c r="S1164" s="84">
        <v>1</v>
      </c>
      <c r="T1164" s="84">
        <v>1</v>
      </c>
      <c r="U1164" s="84">
        <v>1</v>
      </c>
      <c r="V1164" s="84">
        <v>1</v>
      </c>
      <c r="W1164" s="84">
        <v>1</v>
      </c>
      <c r="X1164" s="84">
        <v>1</v>
      </c>
      <c r="Y1164" s="84">
        <v>1</v>
      </c>
      <c r="Z1164" s="132" t="str">
        <f>VLOOKUP(A1164,DB_CAL_Q1_Q4!$A$4:$P$1328,13)</f>
        <v>Gas Natural</v>
      </c>
      <c r="AA1164" s="133" t="str">
        <f>VLOOKUP(A1164,DB_ACS_Q1_Q4!$A$4:$AD$1328,13)</f>
        <v>Gas Natural</v>
      </c>
      <c r="AB1164" s="134" t="str">
        <f>VLOOKUP(A1164,DB_REF_Q1_Q4!$A$4:$AD$1328,13)</f>
        <v>Bomba de calor aire</v>
      </c>
      <c r="AC1164" s="16"/>
      <c r="AD1164" s="27"/>
      <c r="AE1164" s="27"/>
      <c r="AF1164" s="27"/>
      <c r="AG1164" s="27"/>
      <c r="AH1164" s="27">
        <v>1</v>
      </c>
      <c r="AI1164" s="55"/>
    </row>
    <row r="1165" spans="1:35" ht="12" customHeight="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83">
        <v>1</v>
      </c>
      <c r="N1165" s="84">
        <v>1</v>
      </c>
      <c r="O1165" s="84">
        <v>1</v>
      </c>
      <c r="P1165" s="84">
        <v>1</v>
      </c>
      <c r="Q1165" s="84">
        <v>1</v>
      </c>
      <c r="R1165" s="84">
        <v>1</v>
      </c>
      <c r="S1165" s="84">
        <v>1</v>
      </c>
      <c r="T1165" s="84">
        <v>1</v>
      </c>
      <c r="U1165" s="84">
        <v>1</v>
      </c>
      <c r="V1165" s="84">
        <v>1</v>
      </c>
      <c r="W1165" s="84">
        <v>1</v>
      </c>
      <c r="X1165" s="84">
        <v>1</v>
      </c>
      <c r="Y1165" s="84">
        <v>1</v>
      </c>
      <c r="Z1165" s="132" t="str">
        <f>VLOOKUP(A1165,DB_CAL_Q1_Q4!$A$4:$P$1328,13)</f>
        <v>Gas Natural</v>
      </c>
      <c r="AA1165" s="133" t="str">
        <f>VLOOKUP(A1165,DB_ACS_Q1_Q4!$A$4:$AD$1328,13)</f>
        <v>Gas Natural</v>
      </c>
      <c r="AB1165" s="134" t="str">
        <f>VLOOKUP(A1165,DB_REF_Q1_Q4!$A$4:$AD$1328,13)</f>
        <v>Ninguno</v>
      </c>
      <c r="AC1165" s="16">
        <v>1</v>
      </c>
      <c r="AD1165" s="27"/>
      <c r="AE1165" s="27"/>
      <c r="AF1165" s="27"/>
      <c r="AG1165" s="27"/>
      <c r="AH1165" s="27"/>
      <c r="AI1165" s="55"/>
    </row>
    <row r="1166" spans="1:35" ht="12" customHeight="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83">
        <v>1</v>
      </c>
      <c r="N1166" s="84">
        <v>1</v>
      </c>
      <c r="O1166" s="84">
        <v>1</v>
      </c>
      <c r="P1166" s="84">
        <v>1</v>
      </c>
      <c r="Q1166" s="84">
        <v>1</v>
      </c>
      <c r="R1166" s="84">
        <v>1</v>
      </c>
      <c r="S1166" s="84">
        <v>1</v>
      </c>
      <c r="T1166" s="84">
        <v>1</v>
      </c>
      <c r="U1166" s="84">
        <v>1</v>
      </c>
      <c r="V1166" s="84">
        <v>1</v>
      </c>
      <c r="W1166" s="84">
        <v>1</v>
      </c>
      <c r="X1166" s="84">
        <v>1</v>
      </c>
      <c r="Y1166" s="84">
        <v>1</v>
      </c>
      <c r="Z1166" s="132" t="str">
        <f>VLOOKUP(A1166,DB_CAL_Q1_Q4!$A$4:$P$1328,13)</f>
        <v>Bomba de calor aire</v>
      </c>
      <c r="AA1166" s="133" t="str">
        <f>VLOOKUP(A1166,DB_ACS_Q1_Q4!$A$4:$AD$1328,13)</f>
        <v>GLP</v>
      </c>
      <c r="AB1166" s="134" t="str">
        <f>VLOOKUP(A1166,DB_REF_Q1_Q4!$A$4:$AD$1328,13)</f>
        <v>Bomba de calor aire</v>
      </c>
      <c r="AC1166" s="16">
        <v>1</v>
      </c>
      <c r="AD1166" s="27"/>
      <c r="AE1166" s="27"/>
      <c r="AF1166" s="27"/>
      <c r="AG1166" s="27"/>
      <c r="AH1166" s="27"/>
      <c r="AI1166" s="55"/>
    </row>
    <row r="1167" spans="1:35" ht="12" customHeight="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83">
        <v>1</v>
      </c>
      <c r="N1167" s="84">
        <v>1</v>
      </c>
      <c r="O1167" s="84">
        <v>1</v>
      </c>
      <c r="P1167" s="84">
        <v>1</v>
      </c>
      <c r="Q1167" s="84">
        <v>1</v>
      </c>
      <c r="R1167" s="84">
        <v>1</v>
      </c>
      <c r="S1167" s="84">
        <v>1</v>
      </c>
      <c r="T1167" s="84">
        <v>1</v>
      </c>
      <c r="U1167" s="84">
        <v>1</v>
      </c>
      <c r="V1167" s="84">
        <v>1</v>
      </c>
      <c r="W1167" s="84">
        <v>1</v>
      </c>
      <c r="X1167" s="84">
        <v>1</v>
      </c>
      <c r="Y1167" s="84">
        <v>1</v>
      </c>
      <c r="Z1167" s="132" t="str">
        <f>VLOOKUP(A1167,DB_CAL_Q1_Q4!$A$4:$P$1328,13)</f>
        <v>Bomba de calor aire</v>
      </c>
      <c r="AA1167" s="133" t="str">
        <f>VLOOKUP(A1167,DB_ACS_Q1_Q4!$A$4:$AD$1328,13)</f>
        <v>Gas Natural</v>
      </c>
      <c r="AB1167" s="134" t="str">
        <f>VLOOKUP(A1167,DB_REF_Q1_Q4!$A$4:$AD$1328,13)</f>
        <v>Bomba de calor aire</v>
      </c>
      <c r="AC1167" s="16"/>
      <c r="AD1167" s="27"/>
      <c r="AE1167" s="27"/>
      <c r="AF1167" s="27"/>
      <c r="AG1167" s="27"/>
      <c r="AH1167" s="27"/>
      <c r="AI1167" s="55">
        <v>1</v>
      </c>
    </row>
    <row r="1168" spans="1:35" ht="12" customHeight="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83">
        <v>1</v>
      </c>
      <c r="N1168" s="84">
        <v>1</v>
      </c>
      <c r="O1168" s="84">
        <v>1</v>
      </c>
      <c r="P1168" s="84">
        <v>1</v>
      </c>
      <c r="Q1168" s="84"/>
      <c r="R1168" s="84"/>
      <c r="S1168" s="84">
        <v>1</v>
      </c>
      <c r="T1168" s="84">
        <v>1</v>
      </c>
      <c r="U1168" s="84">
        <v>1</v>
      </c>
      <c r="V1168" s="84">
        <v>1</v>
      </c>
      <c r="W1168" s="84">
        <v>1</v>
      </c>
      <c r="X1168" s="84">
        <v>1</v>
      </c>
      <c r="Y1168" s="84"/>
      <c r="Z1168" s="132" t="str">
        <f>VLOOKUP(A1168,DB_CAL_Q1_Q4!$A$4:$P$1328,13)</f>
        <v>GLP</v>
      </c>
      <c r="AA1168" s="133" t="str">
        <f>VLOOKUP(A1168,DB_ACS_Q1_Q4!$A$4:$AD$1328,13)</f>
        <v>Electricidad</v>
      </c>
      <c r="AB1168" s="134" t="str">
        <f>VLOOKUP(A1168,DB_REF_Q1_Q4!$A$4:$AD$1328,13)</f>
        <v>Bomba de calor aire</v>
      </c>
      <c r="AC1168" s="16"/>
      <c r="AD1168" s="27"/>
      <c r="AE1168" s="27"/>
      <c r="AF1168" s="27"/>
      <c r="AG1168" s="27"/>
      <c r="AH1168" s="27"/>
      <c r="AI1168" s="55">
        <v>1</v>
      </c>
    </row>
    <row r="1169" spans="1:35" ht="12" customHeight="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83">
        <v>1</v>
      </c>
      <c r="N1169" s="84">
        <v>1</v>
      </c>
      <c r="O1169" s="84">
        <v>1</v>
      </c>
      <c r="P1169" s="84">
        <v>1</v>
      </c>
      <c r="Q1169" s="84">
        <v>1</v>
      </c>
      <c r="R1169" s="84">
        <v>1</v>
      </c>
      <c r="S1169" s="84">
        <v>1</v>
      </c>
      <c r="T1169" s="84">
        <v>1</v>
      </c>
      <c r="U1169" s="84">
        <v>1</v>
      </c>
      <c r="V1169" s="84">
        <v>1</v>
      </c>
      <c r="W1169" s="84">
        <v>1</v>
      </c>
      <c r="X1169" s="84">
        <v>1</v>
      </c>
      <c r="Y1169" s="84">
        <v>1</v>
      </c>
      <c r="Z1169" s="132" t="str">
        <f>VLOOKUP(A1169,DB_CAL_Q1_Q4!$A$4:$P$1328,13)</f>
        <v>Electricidad</v>
      </c>
      <c r="AA1169" s="133" t="str">
        <f>VLOOKUP(A1169,DB_ACS_Q1_Q4!$A$4:$AD$1328,13)</f>
        <v>Electricidad</v>
      </c>
      <c r="AB1169" s="134" t="str">
        <f>VLOOKUP(A1169,DB_REF_Q1_Q4!$A$4:$AD$1328,13)</f>
        <v>Bomba de calor aire</v>
      </c>
      <c r="AC1169" s="16"/>
      <c r="AD1169" s="27"/>
      <c r="AE1169" s="27"/>
      <c r="AF1169" s="27"/>
      <c r="AG1169" s="27"/>
      <c r="AH1169" s="27">
        <v>1</v>
      </c>
      <c r="AI1169" s="55"/>
    </row>
    <row r="1170" spans="1:35" ht="12" customHeight="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83">
        <v>1</v>
      </c>
      <c r="N1170" s="84">
        <v>1</v>
      </c>
      <c r="O1170" s="84">
        <v>1</v>
      </c>
      <c r="P1170" s="84">
        <v>1</v>
      </c>
      <c r="Q1170" s="84">
        <v>1</v>
      </c>
      <c r="R1170" s="84">
        <v>1</v>
      </c>
      <c r="S1170" s="84">
        <v>1</v>
      </c>
      <c r="T1170" s="84">
        <v>1</v>
      </c>
      <c r="U1170" s="84">
        <v>1</v>
      </c>
      <c r="V1170" s="84">
        <v>1</v>
      </c>
      <c r="W1170" s="84">
        <v>1</v>
      </c>
      <c r="X1170" s="84">
        <v>1</v>
      </c>
      <c r="Y1170" s="84">
        <v>1</v>
      </c>
      <c r="Z1170" s="132" t="str">
        <f>VLOOKUP(A1170,DB_CAL_Q1_Q4!$A$4:$P$1328,13)</f>
        <v>Ninguna</v>
      </c>
      <c r="AA1170" s="133" t="str">
        <f>VLOOKUP(A1170,DB_ACS_Q1_Q4!$A$4:$AD$1328,13)</f>
        <v>GLP</v>
      </c>
      <c r="AB1170" s="134" t="str">
        <f>VLOOKUP(A1170,DB_REF_Q1_Q4!$A$4:$AD$1328,13)</f>
        <v>Ninguno</v>
      </c>
      <c r="AC1170" s="16"/>
      <c r="AD1170" s="27"/>
      <c r="AE1170" s="27"/>
      <c r="AF1170" s="27"/>
      <c r="AG1170" s="27"/>
      <c r="AH1170" s="27">
        <v>1</v>
      </c>
      <c r="AI1170" s="55"/>
    </row>
    <row r="1171" spans="1:35" ht="12" customHeight="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83">
        <v>1</v>
      </c>
      <c r="N1171" s="84">
        <v>1</v>
      </c>
      <c r="O1171" s="84">
        <v>1</v>
      </c>
      <c r="P1171" s="84">
        <v>1</v>
      </c>
      <c r="Q1171" s="84"/>
      <c r="R1171" s="84">
        <v>1</v>
      </c>
      <c r="S1171" s="84">
        <v>1</v>
      </c>
      <c r="T1171" s="84">
        <v>1</v>
      </c>
      <c r="U1171" s="84">
        <v>1</v>
      </c>
      <c r="V1171" s="84">
        <v>1</v>
      </c>
      <c r="W1171" s="84">
        <v>1</v>
      </c>
      <c r="X1171" s="84">
        <v>1</v>
      </c>
      <c r="Y1171" s="84">
        <v>1</v>
      </c>
      <c r="Z1171" s="132" t="str">
        <f>VLOOKUP(A1171,DB_CAL_Q1_Q4!$A$4:$P$1328,13)</f>
        <v>Bomba de calor aire</v>
      </c>
      <c r="AA1171" s="133" t="str">
        <f>VLOOKUP(A1171,DB_ACS_Q1_Q4!$A$4:$AD$1328,13)</f>
        <v>GLP</v>
      </c>
      <c r="AB1171" s="134" t="str">
        <f>VLOOKUP(A1171,DB_REF_Q1_Q4!$A$4:$AD$1328,13)</f>
        <v>Bomba de calor aire</v>
      </c>
      <c r="AC1171" s="16">
        <v>1</v>
      </c>
      <c r="AD1171" s="27"/>
      <c r="AE1171" s="27"/>
      <c r="AF1171" s="27"/>
      <c r="AG1171" s="27"/>
      <c r="AH1171" s="27"/>
      <c r="AI1171" s="55"/>
    </row>
    <row r="1172" spans="1:35" ht="12" customHeight="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83">
        <v>1</v>
      </c>
      <c r="N1172" s="84">
        <v>1</v>
      </c>
      <c r="O1172" s="84">
        <v>1</v>
      </c>
      <c r="P1172" s="84">
        <v>1</v>
      </c>
      <c r="Q1172" s="84">
        <v>1</v>
      </c>
      <c r="R1172" s="84">
        <v>1</v>
      </c>
      <c r="S1172" s="84"/>
      <c r="T1172" s="84">
        <v>1</v>
      </c>
      <c r="U1172" s="84">
        <v>1</v>
      </c>
      <c r="V1172" s="84">
        <v>1</v>
      </c>
      <c r="W1172" s="84">
        <v>1</v>
      </c>
      <c r="X1172" s="84">
        <v>1</v>
      </c>
      <c r="Y1172" s="84">
        <v>1</v>
      </c>
      <c r="Z1172" s="132" t="str">
        <f>VLOOKUP(A1172,DB_CAL_Q1_Q4!$A$4:$P$1328,13)</f>
        <v>Electricidad</v>
      </c>
      <c r="AA1172" s="133" t="str">
        <f>VLOOKUP(A1172,DB_ACS_Q1_Q4!$A$4:$AD$1328,13)</f>
        <v>Electricidad</v>
      </c>
      <c r="AB1172" s="134" t="str">
        <f>VLOOKUP(A1172,DB_REF_Q1_Q4!$A$4:$AD$1328,13)</f>
        <v>AC Eléctrico</v>
      </c>
      <c r="AC1172" s="16">
        <v>1</v>
      </c>
      <c r="AD1172" s="27"/>
      <c r="AE1172" s="27"/>
      <c r="AF1172" s="27"/>
      <c r="AG1172" s="27"/>
      <c r="AH1172" s="27"/>
      <c r="AI1172" s="55"/>
    </row>
    <row r="1173" spans="1:35" ht="12" customHeight="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83">
        <v>1</v>
      </c>
      <c r="N1173" s="84">
        <v>1</v>
      </c>
      <c r="O1173" s="84">
        <v>1</v>
      </c>
      <c r="P1173" s="84">
        <v>1</v>
      </c>
      <c r="Q1173" s="84">
        <v>1</v>
      </c>
      <c r="R1173" s="84">
        <v>1</v>
      </c>
      <c r="S1173" s="84">
        <v>1</v>
      </c>
      <c r="T1173" s="84">
        <v>1</v>
      </c>
      <c r="U1173" s="84">
        <v>1</v>
      </c>
      <c r="V1173" s="84">
        <v>1</v>
      </c>
      <c r="W1173" s="84">
        <v>1</v>
      </c>
      <c r="X1173" s="84">
        <v>1</v>
      </c>
      <c r="Y1173" s="84">
        <v>1</v>
      </c>
      <c r="Z1173" s="132" t="str">
        <f>VLOOKUP(A1173,DB_CAL_Q1_Q4!$A$4:$P$1328,13)</f>
        <v>Ninguna</v>
      </c>
      <c r="AA1173" s="133" t="str">
        <f>VLOOKUP(A1173,DB_ACS_Q1_Q4!$A$4:$AD$1328,13)</f>
        <v>GLP</v>
      </c>
      <c r="AB1173" s="134" t="str">
        <f>VLOOKUP(A1173,DB_REF_Q1_Q4!$A$4:$AD$1328,13)</f>
        <v>Ninguno</v>
      </c>
      <c r="AC1173" s="16"/>
      <c r="AD1173" s="27"/>
      <c r="AE1173" s="27"/>
      <c r="AF1173" s="27"/>
      <c r="AG1173" s="27"/>
      <c r="AH1173" s="27"/>
      <c r="AI1173" s="55">
        <v>1</v>
      </c>
    </row>
    <row r="1174" spans="1:35" ht="12" customHeight="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83">
        <v>1</v>
      </c>
      <c r="N1174" s="84">
        <v>1</v>
      </c>
      <c r="O1174" s="84">
        <v>1</v>
      </c>
      <c r="P1174" s="84">
        <v>1</v>
      </c>
      <c r="Q1174" s="84">
        <v>1</v>
      </c>
      <c r="R1174" s="84">
        <v>1</v>
      </c>
      <c r="S1174" s="84">
        <v>1</v>
      </c>
      <c r="T1174" s="84">
        <v>1</v>
      </c>
      <c r="U1174" s="84">
        <v>1</v>
      </c>
      <c r="V1174" s="84">
        <v>1</v>
      </c>
      <c r="W1174" s="84">
        <v>1</v>
      </c>
      <c r="X1174" s="84">
        <v>1</v>
      </c>
      <c r="Y1174" s="84">
        <v>1</v>
      </c>
      <c r="Z1174" s="132" t="str">
        <f>VLOOKUP(A1174,DB_CAL_Q1_Q4!$A$4:$P$1328,13)</f>
        <v>Ninguna</v>
      </c>
      <c r="AA1174" s="133" t="str">
        <f>VLOOKUP(A1174,DB_ACS_Q1_Q4!$A$4:$AD$1328,13)</f>
        <v>GLP</v>
      </c>
      <c r="AB1174" s="134" t="str">
        <f>VLOOKUP(A1174,DB_REF_Q1_Q4!$A$4:$AD$1328,13)</f>
        <v>AC Eléctrico</v>
      </c>
      <c r="AC1174" s="16"/>
      <c r="AD1174" s="27"/>
      <c r="AE1174" s="27"/>
      <c r="AF1174" s="27"/>
      <c r="AG1174" s="27"/>
      <c r="AH1174" s="27">
        <v>1</v>
      </c>
      <c r="AI1174" s="55"/>
    </row>
    <row r="1175" spans="1:35" ht="12" customHeight="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83">
        <v>1</v>
      </c>
      <c r="N1175" s="84">
        <v>1</v>
      </c>
      <c r="O1175" s="84">
        <v>1</v>
      </c>
      <c r="P1175" s="84">
        <v>1</v>
      </c>
      <c r="Q1175" s="84">
        <v>1</v>
      </c>
      <c r="R1175" s="84">
        <v>1</v>
      </c>
      <c r="S1175" s="84">
        <v>1</v>
      </c>
      <c r="T1175" s="84">
        <v>1</v>
      </c>
      <c r="U1175" s="84">
        <v>1</v>
      </c>
      <c r="V1175" s="84">
        <v>1</v>
      </c>
      <c r="W1175" s="84">
        <v>1</v>
      </c>
      <c r="X1175" s="84">
        <v>1</v>
      </c>
      <c r="Y1175" s="84">
        <v>1</v>
      </c>
      <c r="Z1175" s="132" t="str">
        <f>VLOOKUP(A1175,DB_CAL_Q1_Q4!$A$4:$P$1328,13)</f>
        <v>Electricidad</v>
      </c>
      <c r="AA1175" s="133" t="str">
        <f>VLOOKUP(A1175,DB_ACS_Q1_Q4!$A$4:$AD$1328,13)</f>
        <v>GLP</v>
      </c>
      <c r="AB1175" s="134" t="str">
        <f>VLOOKUP(A1175,DB_REF_Q1_Q4!$A$4:$AD$1328,13)</f>
        <v>AC Eléctrico</v>
      </c>
      <c r="AC1175" s="16"/>
      <c r="AD1175" s="27"/>
      <c r="AE1175" s="27"/>
      <c r="AF1175" s="27"/>
      <c r="AG1175" s="27"/>
      <c r="AH1175" s="27">
        <v>1</v>
      </c>
      <c r="AI1175" s="55"/>
    </row>
    <row r="1176" spans="1:35" ht="12" customHeight="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83">
        <v>1</v>
      </c>
      <c r="N1176" s="84">
        <v>1</v>
      </c>
      <c r="O1176" s="84">
        <v>1</v>
      </c>
      <c r="P1176" s="84">
        <v>1</v>
      </c>
      <c r="Q1176" s="84">
        <v>1</v>
      </c>
      <c r="R1176" s="84">
        <v>1</v>
      </c>
      <c r="S1176" s="84">
        <v>1</v>
      </c>
      <c r="T1176" s="84">
        <v>1</v>
      </c>
      <c r="U1176" s="84">
        <v>1</v>
      </c>
      <c r="V1176" s="84">
        <v>1</v>
      </c>
      <c r="W1176" s="84">
        <v>1</v>
      </c>
      <c r="X1176" s="84">
        <v>1</v>
      </c>
      <c r="Y1176" s="84">
        <v>1</v>
      </c>
      <c r="Z1176" s="132" t="str">
        <f>VLOOKUP(A1176,DB_CAL_Q1_Q4!$A$4:$P$1328,13)</f>
        <v>Ninguna</v>
      </c>
      <c r="AA1176" s="133" t="str">
        <f>VLOOKUP(A1176,DB_ACS_Q1_Q4!$A$4:$AD$1328,13)</f>
        <v>Electricidad</v>
      </c>
      <c r="AB1176" s="134" t="str">
        <f>VLOOKUP(A1176,DB_REF_Q1_Q4!$A$4:$AD$1328,13)</f>
        <v>Ninguno</v>
      </c>
      <c r="AC1176" s="16"/>
      <c r="AD1176" s="27"/>
      <c r="AE1176" s="27"/>
      <c r="AF1176" s="27"/>
      <c r="AG1176" s="27"/>
      <c r="AH1176" s="27">
        <v>1</v>
      </c>
      <c r="AI1176" s="55"/>
    </row>
    <row r="1177" spans="1:35" ht="12" customHeight="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83">
        <v>1</v>
      </c>
      <c r="N1177" s="84">
        <v>1</v>
      </c>
      <c r="O1177" s="84">
        <v>1</v>
      </c>
      <c r="P1177" s="84">
        <v>1</v>
      </c>
      <c r="Q1177" s="84">
        <v>1</v>
      </c>
      <c r="R1177" s="84">
        <v>1</v>
      </c>
      <c r="S1177" s="84">
        <v>1</v>
      </c>
      <c r="T1177" s="84">
        <v>1</v>
      </c>
      <c r="U1177" s="84">
        <v>1</v>
      </c>
      <c r="V1177" s="84">
        <v>1</v>
      </c>
      <c r="W1177" s="84">
        <v>1</v>
      </c>
      <c r="X1177" s="84">
        <v>1</v>
      </c>
      <c r="Y1177" s="84">
        <v>1</v>
      </c>
      <c r="Z1177" s="132" t="str">
        <f>VLOOKUP(A1177,DB_CAL_Q1_Q4!$A$4:$P$1328,13)</f>
        <v>Ninguna</v>
      </c>
      <c r="AA1177" s="133" t="str">
        <f>VLOOKUP(A1177,DB_ACS_Q1_Q4!$A$4:$AD$1328,13)</f>
        <v>Electricidad</v>
      </c>
      <c r="AB1177" s="134" t="str">
        <f>VLOOKUP(A1177,DB_REF_Q1_Q4!$A$4:$AD$1328,13)</f>
        <v>Ninguno</v>
      </c>
      <c r="AC1177" s="16"/>
      <c r="AD1177" s="27"/>
      <c r="AE1177" s="27"/>
      <c r="AF1177" s="27"/>
      <c r="AG1177" s="27"/>
      <c r="AH1177" s="27">
        <v>1</v>
      </c>
      <c r="AI1177" s="55"/>
    </row>
    <row r="1178" spans="1:35" ht="12" customHeight="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83"/>
      <c r="N1178" s="84">
        <v>1</v>
      </c>
      <c r="O1178" s="84">
        <v>1</v>
      </c>
      <c r="P1178" s="84">
        <v>1</v>
      </c>
      <c r="Q1178" s="84">
        <v>1</v>
      </c>
      <c r="R1178" s="84">
        <v>1</v>
      </c>
      <c r="S1178" s="84">
        <v>1</v>
      </c>
      <c r="T1178" s="84">
        <v>1</v>
      </c>
      <c r="U1178" s="84">
        <v>1</v>
      </c>
      <c r="V1178" s="84"/>
      <c r="W1178" s="84">
        <v>1</v>
      </c>
      <c r="X1178" s="84">
        <v>1</v>
      </c>
      <c r="Y1178" s="84">
        <v>1</v>
      </c>
      <c r="Z1178" s="132" t="str">
        <f>VLOOKUP(A1178,DB_CAL_Q1_Q4!$A$4:$P$1328,13)</f>
        <v>Ninguna</v>
      </c>
      <c r="AA1178" s="133" t="str">
        <f>VLOOKUP(A1178,DB_ACS_Q1_Q4!$A$4:$AD$1328,13)</f>
        <v>Electricidad</v>
      </c>
      <c r="AB1178" s="134" t="str">
        <f>VLOOKUP(A1178,DB_REF_Q1_Q4!$A$4:$AD$1328,13)</f>
        <v>Ninguno</v>
      </c>
      <c r="AC1178" s="16"/>
      <c r="AD1178" s="27"/>
      <c r="AE1178" s="27"/>
      <c r="AF1178" s="27"/>
      <c r="AG1178" s="27"/>
      <c r="AH1178" s="27">
        <v>1</v>
      </c>
      <c r="AI1178" s="55"/>
    </row>
    <row r="1179" spans="1:35" ht="12" customHeight="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83">
        <v>1</v>
      </c>
      <c r="N1179" s="84">
        <v>1</v>
      </c>
      <c r="O1179" s="84">
        <v>1</v>
      </c>
      <c r="P1179" s="84">
        <v>1</v>
      </c>
      <c r="Q1179" s="84">
        <v>1</v>
      </c>
      <c r="R1179" s="84">
        <v>1</v>
      </c>
      <c r="S1179" s="84"/>
      <c r="T1179" s="84">
        <v>1</v>
      </c>
      <c r="U1179" s="84">
        <v>1</v>
      </c>
      <c r="V1179" s="84">
        <v>1</v>
      </c>
      <c r="W1179" s="84">
        <v>1</v>
      </c>
      <c r="X1179" s="84">
        <v>1</v>
      </c>
      <c r="Y1179" s="84"/>
      <c r="Z1179" s="132" t="str">
        <f>VLOOKUP(A1179,DB_CAL_Q1_Q4!$A$4:$P$1328,13)</f>
        <v>Ninguna</v>
      </c>
      <c r="AA1179" s="133" t="str">
        <f>VLOOKUP(A1179,DB_ACS_Q1_Q4!$A$4:$AD$1328,13)</f>
        <v>Electricidad</v>
      </c>
      <c r="AB1179" s="134" t="str">
        <f>VLOOKUP(A1179,DB_REF_Q1_Q4!$A$4:$AD$1328,13)</f>
        <v>Ninguno</v>
      </c>
      <c r="AC1179" s="16"/>
      <c r="AD1179" s="27"/>
      <c r="AE1179" s="27"/>
      <c r="AF1179" s="27"/>
      <c r="AG1179" s="27"/>
      <c r="AH1179" s="27">
        <v>1</v>
      </c>
      <c r="AI1179" s="55"/>
    </row>
    <row r="1180" spans="1:35" ht="12" customHeight="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83">
        <v>1</v>
      </c>
      <c r="N1180" s="84">
        <v>1</v>
      </c>
      <c r="O1180" s="84">
        <v>1</v>
      </c>
      <c r="P1180" s="84">
        <v>1</v>
      </c>
      <c r="Q1180" s="84">
        <v>1</v>
      </c>
      <c r="R1180" s="84">
        <v>1</v>
      </c>
      <c r="S1180" s="84">
        <v>1</v>
      </c>
      <c r="T1180" s="84">
        <v>1</v>
      </c>
      <c r="U1180" s="84">
        <v>1</v>
      </c>
      <c r="V1180" s="84">
        <v>1</v>
      </c>
      <c r="W1180" s="84">
        <v>1</v>
      </c>
      <c r="X1180" s="84">
        <v>1</v>
      </c>
      <c r="Y1180" s="84">
        <v>1</v>
      </c>
      <c r="Z1180" s="132" t="str">
        <f>VLOOKUP(A1180,DB_CAL_Q1_Q4!$A$4:$P$1328,13)</f>
        <v>Ninguna</v>
      </c>
      <c r="AA1180" s="133" t="str">
        <f>VLOOKUP(A1180,DB_ACS_Q1_Q4!$A$4:$AD$1328,13)</f>
        <v>GLP</v>
      </c>
      <c r="AB1180" s="134" t="str">
        <f>VLOOKUP(A1180,DB_REF_Q1_Q4!$A$4:$AD$1328,13)</f>
        <v>Ninguno</v>
      </c>
      <c r="AC1180" s="16"/>
      <c r="AD1180" s="27"/>
      <c r="AE1180" s="27"/>
      <c r="AF1180" s="27"/>
      <c r="AG1180" s="27"/>
      <c r="AH1180" s="27">
        <v>1</v>
      </c>
      <c r="AI1180" s="55"/>
    </row>
    <row r="1181" spans="1:35" ht="12" customHeight="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83">
        <v>1</v>
      </c>
      <c r="N1181" s="84">
        <v>1</v>
      </c>
      <c r="O1181" s="84">
        <v>1</v>
      </c>
      <c r="P1181" s="84">
        <v>1</v>
      </c>
      <c r="Q1181" s="84">
        <v>1</v>
      </c>
      <c r="R1181" s="84">
        <v>1</v>
      </c>
      <c r="S1181" s="84">
        <v>1</v>
      </c>
      <c r="T1181" s="84">
        <v>1</v>
      </c>
      <c r="U1181" s="84">
        <v>1</v>
      </c>
      <c r="V1181" s="84">
        <v>1</v>
      </c>
      <c r="W1181" s="84">
        <v>1</v>
      </c>
      <c r="X1181" s="84">
        <v>1</v>
      </c>
      <c r="Y1181" s="84">
        <v>1</v>
      </c>
      <c r="Z1181" s="132" t="str">
        <f>VLOOKUP(A1181,DB_CAL_Q1_Q4!$A$4:$P$1328,13)</f>
        <v>Electricidad</v>
      </c>
      <c r="AA1181" s="133" t="str">
        <f>VLOOKUP(A1181,DB_ACS_Q1_Q4!$A$4:$AD$1328,13)</f>
        <v>GLP</v>
      </c>
      <c r="AB1181" s="134" t="str">
        <f>VLOOKUP(A1181,DB_REF_Q1_Q4!$A$4:$AD$1328,13)</f>
        <v>AC Eléctrico</v>
      </c>
      <c r="AC1181" s="16"/>
      <c r="AD1181" s="27"/>
      <c r="AE1181" s="27"/>
      <c r="AF1181" s="27"/>
      <c r="AG1181" s="27"/>
      <c r="AH1181" s="27">
        <v>1</v>
      </c>
      <c r="AI1181" s="55"/>
    </row>
    <row r="1182" spans="1:35" ht="12" customHeight="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83">
        <v>1</v>
      </c>
      <c r="N1182" s="84">
        <v>1</v>
      </c>
      <c r="O1182" s="84">
        <v>1</v>
      </c>
      <c r="P1182" s="84">
        <v>1</v>
      </c>
      <c r="Q1182" s="84">
        <v>1</v>
      </c>
      <c r="R1182" s="84">
        <v>1</v>
      </c>
      <c r="S1182" s="84">
        <v>1</v>
      </c>
      <c r="T1182" s="84">
        <v>1</v>
      </c>
      <c r="U1182" s="84">
        <v>1</v>
      </c>
      <c r="V1182" s="84">
        <v>1</v>
      </c>
      <c r="W1182" s="84">
        <v>1</v>
      </c>
      <c r="X1182" s="84">
        <v>1</v>
      </c>
      <c r="Y1182" s="84">
        <v>1</v>
      </c>
      <c r="Z1182" s="132" t="str">
        <f>VLOOKUP(A1182,DB_CAL_Q1_Q4!$A$4:$P$1328,13)</f>
        <v>Ninguna</v>
      </c>
      <c r="AA1182" s="133" t="str">
        <f>VLOOKUP(A1182,DB_ACS_Q1_Q4!$A$4:$AD$1328,13)</f>
        <v>Gas Natural</v>
      </c>
      <c r="AB1182" s="134" t="str">
        <f>VLOOKUP(A1182,DB_REF_Q1_Q4!$A$4:$AD$1328,13)</f>
        <v>AC Eléctrico</v>
      </c>
      <c r="AC1182" s="16"/>
      <c r="AD1182" s="27"/>
      <c r="AE1182" s="27"/>
      <c r="AF1182" s="27"/>
      <c r="AG1182" s="27"/>
      <c r="AH1182" s="27"/>
      <c r="AI1182" s="55">
        <v>1</v>
      </c>
    </row>
    <row r="1183" spans="1:35" ht="12" customHeight="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83">
        <v>1</v>
      </c>
      <c r="N1183" s="84">
        <v>1</v>
      </c>
      <c r="O1183" s="84">
        <v>1</v>
      </c>
      <c r="P1183" s="84">
        <v>1</v>
      </c>
      <c r="Q1183" s="84">
        <v>1</v>
      </c>
      <c r="R1183" s="84"/>
      <c r="S1183" s="84">
        <v>1</v>
      </c>
      <c r="T1183" s="84"/>
      <c r="U1183" s="84"/>
      <c r="V1183" s="84"/>
      <c r="W1183" s="84"/>
      <c r="X1183" s="84"/>
      <c r="Y1183" s="84">
        <v>1</v>
      </c>
      <c r="Z1183" s="132" t="str">
        <f>VLOOKUP(A1183,DB_CAL_Q1_Q4!$A$4:$P$1328,13)</f>
        <v>Electricidad</v>
      </c>
      <c r="AA1183" s="133" t="str">
        <f>VLOOKUP(A1183,DB_ACS_Q1_Q4!$A$4:$AD$1328,13)</f>
        <v>Electricidad</v>
      </c>
      <c r="AB1183" s="134" t="str">
        <f>VLOOKUP(A1183,DB_REF_Q1_Q4!$A$4:$AD$1328,13)</f>
        <v>Bomba de calor aire</v>
      </c>
      <c r="AC1183" s="16"/>
      <c r="AD1183" s="27"/>
      <c r="AE1183" s="27"/>
      <c r="AF1183" s="27"/>
      <c r="AG1183" s="27"/>
      <c r="AH1183" s="27"/>
      <c r="AI1183" s="55">
        <v>1</v>
      </c>
    </row>
    <row r="1184" spans="1:35" ht="12" customHeight="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83">
        <v>1</v>
      </c>
      <c r="N1184" s="84">
        <v>1</v>
      </c>
      <c r="O1184" s="84">
        <v>1</v>
      </c>
      <c r="P1184" s="84">
        <v>1</v>
      </c>
      <c r="Q1184" s="84">
        <v>1</v>
      </c>
      <c r="R1184" s="84">
        <v>1</v>
      </c>
      <c r="S1184" s="84">
        <v>1</v>
      </c>
      <c r="T1184" s="84">
        <v>1</v>
      </c>
      <c r="U1184" s="84">
        <v>1</v>
      </c>
      <c r="V1184" s="84">
        <v>1</v>
      </c>
      <c r="W1184" s="84">
        <v>1</v>
      </c>
      <c r="X1184" s="84">
        <v>1</v>
      </c>
      <c r="Y1184" s="84">
        <v>1</v>
      </c>
      <c r="Z1184" s="132" t="str">
        <f>VLOOKUP(A1184,DB_CAL_Q1_Q4!$A$4:$P$1328,13)</f>
        <v>Gas Natural</v>
      </c>
      <c r="AA1184" s="133" t="str">
        <f>VLOOKUP(A1184,DB_ACS_Q1_Q4!$A$4:$AD$1328,13)</f>
        <v>Gas Natural</v>
      </c>
      <c r="AB1184" s="134" t="str">
        <f>VLOOKUP(A1184,DB_REF_Q1_Q4!$A$4:$AD$1328,13)</f>
        <v>Ninguno</v>
      </c>
      <c r="AC1184" s="16"/>
      <c r="AD1184" s="27"/>
      <c r="AE1184" s="27"/>
      <c r="AF1184" s="27"/>
      <c r="AG1184" s="27"/>
      <c r="AH1184" s="27"/>
      <c r="AI1184" s="55">
        <v>1</v>
      </c>
    </row>
    <row r="1185" spans="1:35" ht="12" customHeight="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83">
        <v>1</v>
      </c>
      <c r="N1185" s="84">
        <v>1</v>
      </c>
      <c r="O1185" s="84">
        <v>1</v>
      </c>
      <c r="P1185" s="84">
        <v>1</v>
      </c>
      <c r="Q1185" s="84">
        <v>1</v>
      </c>
      <c r="R1185" s="84">
        <v>1</v>
      </c>
      <c r="S1185" s="84">
        <v>1</v>
      </c>
      <c r="T1185" s="84">
        <v>1</v>
      </c>
      <c r="U1185" s="84">
        <v>1</v>
      </c>
      <c r="V1185" s="84">
        <v>1</v>
      </c>
      <c r="W1185" s="84">
        <v>1</v>
      </c>
      <c r="X1185" s="84">
        <v>1</v>
      </c>
      <c r="Y1185" s="84">
        <v>1</v>
      </c>
      <c r="Z1185" s="132" t="str">
        <f>VLOOKUP(A1185,DB_CAL_Q1_Q4!$A$4:$P$1328,13)</f>
        <v>Electricidad</v>
      </c>
      <c r="AA1185" s="133" t="str">
        <f>VLOOKUP(A1185,DB_ACS_Q1_Q4!$A$4:$AD$1328,13)</f>
        <v>Electricidad</v>
      </c>
      <c r="AB1185" s="134" t="str">
        <f>VLOOKUP(A1185,DB_REF_Q1_Q4!$A$4:$AD$1328,13)</f>
        <v>AC Eléctrico</v>
      </c>
      <c r="AC1185" s="16"/>
      <c r="AD1185" s="27"/>
      <c r="AE1185" s="27"/>
      <c r="AF1185" s="27"/>
      <c r="AG1185" s="27"/>
      <c r="AH1185" s="27"/>
      <c r="AI1185" s="55">
        <v>1</v>
      </c>
    </row>
    <row r="1186" spans="1:35" ht="12" customHeight="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83"/>
      <c r="N1186" s="84">
        <v>1</v>
      </c>
      <c r="O1186" s="84">
        <v>1</v>
      </c>
      <c r="P1186" s="84">
        <v>1</v>
      </c>
      <c r="Q1186" s="84">
        <v>1</v>
      </c>
      <c r="R1186" s="84">
        <v>1</v>
      </c>
      <c r="S1186" s="84"/>
      <c r="T1186" s="84">
        <v>1</v>
      </c>
      <c r="U1186" s="84">
        <v>1</v>
      </c>
      <c r="V1186" s="84">
        <v>1</v>
      </c>
      <c r="W1186" s="84"/>
      <c r="X1186" s="84"/>
      <c r="Y1186" s="84"/>
      <c r="Z1186" s="132" t="str">
        <f>VLOOKUP(A1186,DB_CAL_Q1_Q4!$A$4:$P$1328,13)</f>
        <v>GLP</v>
      </c>
      <c r="AA1186" s="133" t="str">
        <f>VLOOKUP(A1186,DB_ACS_Q1_Q4!$A$4:$AD$1328,13)</f>
        <v>Electricidad</v>
      </c>
      <c r="AB1186" s="134" t="str">
        <f>VLOOKUP(A1186,DB_REF_Q1_Q4!$A$4:$AD$1328,13)</f>
        <v>Ninguno</v>
      </c>
      <c r="AC1186" s="16">
        <v>1</v>
      </c>
      <c r="AD1186" s="27"/>
      <c r="AE1186" s="27"/>
      <c r="AF1186" s="27"/>
      <c r="AG1186" s="27"/>
      <c r="AH1186" s="27"/>
      <c r="AI1186" s="55"/>
    </row>
    <row r="1187" spans="1:35" ht="12" customHeight="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83"/>
      <c r="N1187" s="84">
        <v>1</v>
      </c>
      <c r="O1187" s="84">
        <v>1</v>
      </c>
      <c r="P1187" s="84">
        <v>1</v>
      </c>
      <c r="Q1187" s="84">
        <v>1</v>
      </c>
      <c r="R1187" s="84">
        <v>1</v>
      </c>
      <c r="S1187" s="84"/>
      <c r="T1187" s="84">
        <v>1</v>
      </c>
      <c r="U1187" s="84">
        <v>1</v>
      </c>
      <c r="V1187" s="84">
        <v>1</v>
      </c>
      <c r="W1187" s="84">
        <v>1</v>
      </c>
      <c r="X1187" s="84">
        <v>1</v>
      </c>
      <c r="Y1187" s="84">
        <v>1</v>
      </c>
      <c r="Z1187" s="132" t="str">
        <f>VLOOKUP(A1187,DB_CAL_Q1_Q4!$A$4:$P$1328,13)</f>
        <v>Solar Térmica</v>
      </c>
      <c r="AA1187" s="133" t="str">
        <f>VLOOKUP(A1187,DB_ACS_Q1_Q4!$A$4:$AD$1328,13)</f>
        <v>Solar Térmica</v>
      </c>
      <c r="AB1187" s="134" t="str">
        <f>VLOOKUP(A1187,DB_REF_Q1_Q4!$A$4:$AD$1328,13)</f>
        <v>Bomba de calor aire</v>
      </c>
      <c r="AC1187" s="16">
        <v>1</v>
      </c>
      <c r="AD1187" s="27"/>
      <c r="AE1187" s="27"/>
      <c r="AF1187" s="27"/>
      <c r="AG1187" s="27"/>
      <c r="AH1187" s="27"/>
      <c r="AI1187" s="55"/>
    </row>
    <row r="1188" spans="1:35" ht="12" customHeight="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83"/>
      <c r="N1188" s="84">
        <v>1</v>
      </c>
      <c r="O1188" s="84">
        <v>1</v>
      </c>
      <c r="P1188" s="84">
        <v>1</v>
      </c>
      <c r="Q1188" s="84">
        <v>1</v>
      </c>
      <c r="R1188" s="84"/>
      <c r="S1188" s="84"/>
      <c r="T1188" s="84">
        <v>1</v>
      </c>
      <c r="U1188" s="84"/>
      <c r="V1188" s="84">
        <v>1</v>
      </c>
      <c r="W1188" s="84"/>
      <c r="X1188" s="84"/>
      <c r="Y1188" s="84"/>
      <c r="Z1188" s="132" t="str">
        <f>VLOOKUP(A1188,DB_CAL_Q1_Q4!$A$4:$P$1328,13)</f>
        <v>Gas Natural</v>
      </c>
      <c r="AA1188" s="133" t="str">
        <f>VLOOKUP(A1188,DB_ACS_Q1_Q4!$A$4:$AD$1328,13)</f>
        <v>Gas Natural</v>
      </c>
      <c r="AB1188" s="134" t="str">
        <f>VLOOKUP(A1188,DB_REF_Q1_Q4!$A$4:$AD$1328,13)</f>
        <v>Ninguno</v>
      </c>
      <c r="AC1188" s="16">
        <v>1</v>
      </c>
      <c r="AD1188" s="27"/>
      <c r="AE1188" s="27"/>
      <c r="AF1188" s="27"/>
      <c r="AG1188" s="27"/>
      <c r="AH1188" s="27"/>
      <c r="AI1188" s="55"/>
    </row>
    <row r="1189" spans="1:35" ht="12" customHeight="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83">
        <v>1</v>
      </c>
      <c r="N1189" s="84">
        <v>1</v>
      </c>
      <c r="O1189" s="84">
        <v>1</v>
      </c>
      <c r="P1189" s="84">
        <v>1</v>
      </c>
      <c r="Q1189" s="84">
        <v>1</v>
      </c>
      <c r="R1189" s="84">
        <v>1</v>
      </c>
      <c r="S1189" s="84">
        <v>1</v>
      </c>
      <c r="T1189" s="84">
        <v>1</v>
      </c>
      <c r="U1189" s="84">
        <v>1</v>
      </c>
      <c r="V1189" s="84">
        <v>1</v>
      </c>
      <c r="W1189" s="84">
        <v>1</v>
      </c>
      <c r="X1189" s="84">
        <v>1</v>
      </c>
      <c r="Y1189" s="84">
        <v>1</v>
      </c>
      <c r="Z1189" s="132" t="str">
        <f>VLOOKUP(A1189,DB_CAL_Q1_Q4!$A$4:$P$1328,13)</f>
        <v>Bomba de calor aire</v>
      </c>
      <c r="AA1189" s="133" t="str">
        <f>VLOOKUP(A1189,DB_ACS_Q1_Q4!$A$4:$AD$1328,13)</f>
        <v>GLP</v>
      </c>
      <c r="AB1189" s="134" t="str">
        <f>VLOOKUP(A1189,DB_REF_Q1_Q4!$A$4:$AD$1328,13)</f>
        <v>Bomba de calor aire</v>
      </c>
      <c r="AC1189" s="16"/>
      <c r="AD1189" s="27"/>
      <c r="AE1189" s="27"/>
      <c r="AF1189" s="27"/>
      <c r="AG1189" s="27"/>
      <c r="AH1189" s="27">
        <v>1</v>
      </c>
      <c r="AI1189" s="55"/>
    </row>
    <row r="1190" spans="1:35" ht="12" customHeight="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83">
        <v>1</v>
      </c>
      <c r="N1190" s="84">
        <v>1</v>
      </c>
      <c r="O1190" s="84">
        <v>1</v>
      </c>
      <c r="P1190" s="84">
        <v>1</v>
      </c>
      <c r="Q1190" s="84"/>
      <c r="R1190" s="84">
        <v>1</v>
      </c>
      <c r="S1190" s="84">
        <v>1</v>
      </c>
      <c r="T1190" s="84">
        <v>1</v>
      </c>
      <c r="U1190" s="84"/>
      <c r="V1190" s="84"/>
      <c r="W1190" s="84"/>
      <c r="X1190" s="84"/>
      <c r="Y1190" s="84">
        <v>1</v>
      </c>
      <c r="Z1190" s="132" t="str">
        <f>VLOOKUP(A1190,DB_CAL_Q1_Q4!$A$4:$P$1328,13)</f>
        <v>Bomba de calor aire</v>
      </c>
      <c r="AA1190" s="133" t="str">
        <f>VLOOKUP(A1190,DB_ACS_Q1_Q4!$A$4:$AD$1328,13)</f>
        <v>Electricidad</v>
      </c>
      <c r="AB1190" s="134" t="str">
        <f>VLOOKUP(A1190,DB_REF_Q1_Q4!$A$4:$AD$1328,13)</f>
        <v>Bomba de calor aire</v>
      </c>
      <c r="AC1190" s="16"/>
      <c r="AD1190" s="27"/>
      <c r="AE1190" s="27"/>
      <c r="AF1190" s="27"/>
      <c r="AG1190" s="27"/>
      <c r="AH1190" s="27"/>
      <c r="AI1190" s="55">
        <v>1</v>
      </c>
    </row>
    <row r="1191" spans="1:35" ht="12" customHeight="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83">
        <v>1</v>
      </c>
      <c r="N1191" s="84">
        <v>1</v>
      </c>
      <c r="O1191" s="84">
        <v>1</v>
      </c>
      <c r="P1191" s="84">
        <v>1</v>
      </c>
      <c r="Q1191" s="84"/>
      <c r="R1191" s="84">
        <v>1</v>
      </c>
      <c r="S1191" s="84">
        <v>1</v>
      </c>
      <c r="T1191" s="84">
        <v>1</v>
      </c>
      <c r="U1191" s="84">
        <v>1</v>
      </c>
      <c r="V1191" s="84">
        <v>1</v>
      </c>
      <c r="W1191" s="84">
        <v>1</v>
      </c>
      <c r="X1191" s="84"/>
      <c r="Y1191" s="84">
        <v>1</v>
      </c>
      <c r="Z1191" s="132" t="str">
        <f>VLOOKUP(A1191,DB_CAL_Q1_Q4!$A$4:$P$1328,13)</f>
        <v>Bomba de calor aire</v>
      </c>
      <c r="AA1191" s="133" t="str">
        <f>VLOOKUP(A1191,DB_ACS_Q1_Q4!$A$4:$AD$1328,13)</f>
        <v>Gas Natural</v>
      </c>
      <c r="AB1191" s="134" t="str">
        <f>VLOOKUP(A1191,DB_REF_Q1_Q4!$A$4:$AD$1328,13)</f>
        <v>Bomba de calor aire</v>
      </c>
      <c r="AC1191" s="16">
        <v>1</v>
      </c>
      <c r="AD1191" s="27"/>
      <c r="AE1191" s="27"/>
      <c r="AF1191" s="27"/>
      <c r="AG1191" s="27"/>
      <c r="AH1191" s="27"/>
      <c r="AI1191" s="55"/>
    </row>
    <row r="1192" spans="1:35" ht="12" customHeight="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83">
        <v>1</v>
      </c>
      <c r="N1192" s="84">
        <v>1</v>
      </c>
      <c r="O1192" s="84">
        <v>1</v>
      </c>
      <c r="P1192" s="84">
        <v>1</v>
      </c>
      <c r="Q1192" s="84">
        <v>1</v>
      </c>
      <c r="R1192" s="84">
        <v>1</v>
      </c>
      <c r="S1192" s="84">
        <v>1</v>
      </c>
      <c r="T1192" s="84">
        <v>1</v>
      </c>
      <c r="U1192" s="84">
        <v>1</v>
      </c>
      <c r="V1192" s="84">
        <v>1</v>
      </c>
      <c r="W1192" s="84">
        <v>1</v>
      </c>
      <c r="X1192" s="84">
        <v>1</v>
      </c>
      <c r="Y1192" s="84">
        <v>1</v>
      </c>
      <c r="Z1192" s="132" t="str">
        <f>VLOOKUP(A1192,DB_CAL_Q1_Q4!$A$4:$P$1328,13)</f>
        <v>Electricidad</v>
      </c>
      <c r="AA1192" s="133" t="str">
        <f>VLOOKUP(A1192,DB_ACS_Q1_Q4!$A$4:$AD$1328,13)</f>
        <v>GLP</v>
      </c>
      <c r="AB1192" s="134" t="str">
        <f>VLOOKUP(A1192,DB_REF_Q1_Q4!$A$4:$AD$1328,13)</f>
        <v>AC Eléctrico</v>
      </c>
      <c r="AC1192" s="16"/>
      <c r="AD1192" s="27"/>
      <c r="AE1192" s="27"/>
      <c r="AF1192" s="27"/>
      <c r="AG1192" s="27"/>
      <c r="AH1192" s="27"/>
      <c r="AI1192" s="55">
        <v>1</v>
      </c>
    </row>
    <row r="1193" spans="1:35" ht="12" customHeight="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83"/>
      <c r="N1193" s="84">
        <v>1</v>
      </c>
      <c r="O1193" s="84">
        <v>1</v>
      </c>
      <c r="P1193" s="84">
        <v>1</v>
      </c>
      <c r="Q1193" s="84">
        <v>1</v>
      </c>
      <c r="R1193" s="84">
        <v>1</v>
      </c>
      <c r="S1193" s="84">
        <v>1</v>
      </c>
      <c r="T1193" s="84">
        <v>1</v>
      </c>
      <c r="U1193" s="84">
        <v>1</v>
      </c>
      <c r="V1193" s="84">
        <v>1</v>
      </c>
      <c r="W1193" s="84">
        <v>1</v>
      </c>
      <c r="X1193" s="84">
        <v>1</v>
      </c>
      <c r="Y1193" s="84"/>
      <c r="Z1193" s="132" t="str">
        <f>VLOOKUP(A1193,DB_CAL_Q1_Q4!$A$4:$P$1328,13)</f>
        <v>Bomba de calor aire</v>
      </c>
      <c r="AA1193" s="133" t="str">
        <f>VLOOKUP(A1193,DB_ACS_Q1_Q4!$A$4:$AD$1328,13)</f>
        <v>GLP</v>
      </c>
      <c r="AB1193" s="134" t="str">
        <f>VLOOKUP(A1193,DB_REF_Q1_Q4!$A$4:$AD$1328,13)</f>
        <v>Bomba de calor aire</v>
      </c>
      <c r="AC1193" s="16"/>
      <c r="AD1193" s="27"/>
      <c r="AE1193" s="27"/>
      <c r="AF1193" s="27"/>
      <c r="AG1193" s="27"/>
      <c r="AH1193" s="27">
        <v>1</v>
      </c>
      <c r="AI1193" s="55"/>
    </row>
    <row r="1194" spans="1:35" ht="12" customHeight="1">
      <c r="A1194" s="10">
        <v>1190</v>
      </c>
      <c r="B1194" s="98" t="s">
        <v>167</v>
      </c>
      <c r="C1194" s="98" t="s">
        <v>167</v>
      </c>
      <c r="D1194" s="11" t="s">
        <v>52</v>
      </c>
      <c r="E1194" s="11" t="s">
        <v>304</v>
      </c>
      <c r="F1194" s="12" t="s">
        <v>49</v>
      </c>
      <c r="G1194" s="12" t="s">
        <v>310</v>
      </c>
      <c r="H1194" s="12" t="s">
        <v>306</v>
      </c>
      <c r="I1194" s="11" t="s">
        <v>504</v>
      </c>
      <c r="J1194" s="12" t="str">
        <f t="shared" ref="J1194:J1202" si="40">"≥17h"</f>
        <v>≥17h</v>
      </c>
      <c r="K1194" s="12" t="s">
        <v>512</v>
      </c>
      <c r="L1194" s="69" t="s">
        <v>518</v>
      </c>
      <c r="M1194" s="83">
        <v>1</v>
      </c>
      <c r="N1194" s="84">
        <v>1</v>
      </c>
      <c r="O1194" s="84">
        <v>1</v>
      </c>
      <c r="P1194" s="84">
        <v>1</v>
      </c>
      <c r="Q1194" s="84"/>
      <c r="R1194" s="84">
        <v>1</v>
      </c>
      <c r="S1194" s="84">
        <v>1</v>
      </c>
      <c r="T1194" s="84">
        <v>1</v>
      </c>
      <c r="U1194" s="84"/>
      <c r="V1194" s="84"/>
      <c r="W1194" s="84"/>
      <c r="X1194" s="84"/>
      <c r="Y1194" s="84"/>
      <c r="Z1194" s="132" t="str">
        <f>VLOOKUP(A1194,DB_CAL_Q1_Q4!$A$4:$P$1328,13)</f>
        <v>Gas Natural</v>
      </c>
      <c r="AA1194" s="133" t="str">
        <f>VLOOKUP(A1194,DB_ACS_Q1_Q4!$A$4:$AD$1328,13)</f>
        <v>Gas Natural</v>
      </c>
      <c r="AB1194" s="134" t="str">
        <f>VLOOKUP(A1194,DB_REF_Q1_Q4!$A$4:$AD$1328,13)</f>
        <v>Ninguno</v>
      </c>
      <c r="AC1194" s="16">
        <v>1</v>
      </c>
      <c r="AD1194" s="27"/>
      <c r="AE1194" s="27"/>
      <c r="AF1194" s="27"/>
      <c r="AG1194" s="27"/>
      <c r="AH1194" s="27"/>
      <c r="AI1194" s="55"/>
    </row>
    <row r="1195" spans="1:35" ht="12" customHeight="1">
      <c r="A1195" s="10">
        <v>1191</v>
      </c>
      <c r="B1195" s="98" t="s">
        <v>190</v>
      </c>
      <c r="C1195" s="98" t="s">
        <v>190</v>
      </c>
      <c r="D1195" s="11" t="s">
        <v>52</v>
      </c>
      <c r="E1195" s="11" t="s">
        <v>303</v>
      </c>
      <c r="F1195" s="12" t="s">
        <v>50</v>
      </c>
      <c r="G1195" s="12" t="s">
        <v>310</v>
      </c>
      <c r="H1195" s="12" t="s">
        <v>306</v>
      </c>
      <c r="I1195" s="103" t="s">
        <v>504</v>
      </c>
      <c r="J1195" s="12" t="str">
        <f t="shared" si="40"/>
        <v>≥17h</v>
      </c>
      <c r="K1195" s="12" t="s">
        <v>512</v>
      </c>
      <c r="L1195" s="69" t="s">
        <v>518</v>
      </c>
      <c r="M1195" s="83">
        <v>1</v>
      </c>
      <c r="N1195" s="84">
        <v>1</v>
      </c>
      <c r="O1195" s="84">
        <v>1</v>
      </c>
      <c r="P1195" s="84">
        <v>1</v>
      </c>
      <c r="Q1195" s="84">
        <v>1</v>
      </c>
      <c r="R1195" s="84">
        <v>1</v>
      </c>
      <c r="S1195" s="84">
        <v>1</v>
      </c>
      <c r="T1195" s="84">
        <v>1</v>
      </c>
      <c r="U1195" s="84">
        <v>1</v>
      </c>
      <c r="V1195" s="84">
        <v>1</v>
      </c>
      <c r="W1195" s="84">
        <v>1</v>
      </c>
      <c r="X1195" s="84">
        <v>1</v>
      </c>
      <c r="Y1195" s="84">
        <v>1</v>
      </c>
      <c r="Z1195" s="132" t="str">
        <f>VLOOKUP(A1195,DB_CAL_Q1_Q4!$A$4:$P$1328,13)</f>
        <v>Gasóleo</v>
      </c>
      <c r="AA1195" s="133" t="str">
        <f>VLOOKUP(A1195,DB_ACS_Q1_Q4!$A$4:$AD$1328,13)</f>
        <v>Gas Natural</v>
      </c>
      <c r="AB1195" s="134" t="str">
        <f>VLOOKUP(A1195,DB_REF_Q1_Q4!$A$4:$AD$1328,13)</f>
        <v>AC Eléctrico</v>
      </c>
      <c r="AC1195" s="16"/>
      <c r="AD1195" s="27"/>
      <c r="AE1195" s="27"/>
      <c r="AF1195" s="27"/>
      <c r="AG1195" s="27"/>
      <c r="AH1195" s="27">
        <v>1</v>
      </c>
      <c r="AI1195" s="55"/>
    </row>
    <row r="1196" spans="1:35" ht="12" customHeight="1">
      <c r="A1196" s="10">
        <v>1192</v>
      </c>
      <c r="B1196" s="98" t="s">
        <v>190</v>
      </c>
      <c r="C1196" s="98" t="s">
        <v>190</v>
      </c>
      <c r="D1196" s="11" t="s">
        <v>52</v>
      </c>
      <c r="E1196" s="11" t="s">
        <v>303</v>
      </c>
      <c r="F1196" s="12" t="s">
        <v>49</v>
      </c>
      <c r="G1196" s="12" t="s">
        <v>510</v>
      </c>
      <c r="H1196" s="12" t="s">
        <v>308</v>
      </c>
      <c r="I1196" s="103" t="s">
        <v>505</v>
      </c>
      <c r="J1196" s="12" t="str">
        <f t="shared" si="40"/>
        <v>≥17h</v>
      </c>
      <c r="K1196" s="12" t="s">
        <v>512</v>
      </c>
      <c r="L1196" s="69" t="s">
        <v>518</v>
      </c>
      <c r="M1196" s="83">
        <v>1</v>
      </c>
      <c r="N1196" s="84">
        <v>1</v>
      </c>
      <c r="O1196" s="84">
        <v>1</v>
      </c>
      <c r="P1196" s="84">
        <v>1</v>
      </c>
      <c r="Q1196" s="84">
        <v>1</v>
      </c>
      <c r="R1196" s="84">
        <v>1</v>
      </c>
      <c r="S1196" s="84">
        <v>1</v>
      </c>
      <c r="T1196" s="84">
        <v>1</v>
      </c>
      <c r="U1196" s="84"/>
      <c r="V1196" s="84"/>
      <c r="W1196" s="84">
        <v>1</v>
      </c>
      <c r="X1196" s="84">
        <v>1</v>
      </c>
      <c r="Y1196" s="84">
        <v>1</v>
      </c>
      <c r="Z1196" s="132" t="str">
        <f>VLOOKUP(A1196,DB_CAL_Q1_Q4!$A$4:$P$1328,13)</f>
        <v>Gas Natural</v>
      </c>
      <c r="AA1196" s="133" t="str">
        <f>VLOOKUP(A1196,DB_ACS_Q1_Q4!$A$4:$AD$1328,13)</f>
        <v>Gas Natural</v>
      </c>
      <c r="AB1196" s="134" t="str">
        <f>VLOOKUP(A1196,DB_REF_Q1_Q4!$A$4:$AD$1328,13)</f>
        <v>Ninguno</v>
      </c>
      <c r="AC1196" s="16"/>
      <c r="AD1196" s="27"/>
      <c r="AE1196" s="27"/>
      <c r="AF1196" s="27"/>
      <c r="AG1196" s="27"/>
      <c r="AH1196" s="27"/>
      <c r="AI1196" s="55">
        <v>1</v>
      </c>
    </row>
    <row r="1197" spans="1:35" ht="12" customHeight="1">
      <c r="A1197" s="10">
        <v>1193</v>
      </c>
      <c r="B1197" s="98" t="s">
        <v>67</v>
      </c>
      <c r="C1197" s="98" t="s">
        <v>67</v>
      </c>
      <c r="D1197" s="11" t="s">
        <v>51</v>
      </c>
      <c r="E1197" s="11" t="s">
        <v>303</v>
      </c>
      <c r="F1197" s="12" t="s">
        <v>50</v>
      </c>
      <c r="G1197" s="12" t="s">
        <v>510</v>
      </c>
      <c r="H1197" s="12" t="s">
        <v>308</v>
      </c>
      <c r="I1197" s="11" t="s">
        <v>507</v>
      </c>
      <c r="J1197" s="12" t="str">
        <f t="shared" si="40"/>
        <v>≥17h</v>
      </c>
      <c r="K1197" s="12" t="s">
        <v>513</v>
      </c>
      <c r="L1197" s="69" t="s">
        <v>518</v>
      </c>
      <c r="M1197" s="83">
        <v>1</v>
      </c>
      <c r="N1197" s="84">
        <v>1</v>
      </c>
      <c r="O1197" s="84">
        <v>1</v>
      </c>
      <c r="P1197" s="84">
        <v>1</v>
      </c>
      <c r="Q1197" s="84">
        <v>1</v>
      </c>
      <c r="R1197" s="84">
        <v>1</v>
      </c>
      <c r="S1197" s="84">
        <v>1</v>
      </c>
      <c r="T1197" s="84">
        <v>1</v>
      </c>
      <c r="U1197" s="84">
        <v>1</v>
      </c>
      <c r="V1197" s="84">
        <v>1</v>
      </c>
      <c r="W1197" s="84">
        <v>1</v>
      </c>
      <c r="X1197" s="84">
        <v>1</v>
      </c>
      <c r="Y1197" s="84"/>
      <c r="Z1197" s="132" t="str">
        <f>VLOOKUP(A1197,DB_CAL_Q1_Q4!$A$4:$P$1328,13)</f>
        <v>Electricidad</v>
      </c>
      <c r="AA1197" s="133" t="str">
        <f>VLOOKUP(A1197,DB_ACS_Q1_Q4!$A$4:$AD$1328,13)</f>
        <v>GLP</v>
      </c>
      <c r="AB1197" s="134" t="str">
        <f>VLOOKUP(A1197,DB_REF_Q1_Q4!$A$4:$AD$1328,13)</f>
        <v>Ninguno</v>
      </c>
      <c r="AC1197" s="16">
        <v>1</v>
      </c>
      <c r="AD1197" s="27"/>
      <c r="AE1197" s="27"/>
      <c r="AF1197" s="27"/>
      <c r="AG1197" s="27"/>
      <c r="AH1197" s="27"/>
      <c r="AI1197" s="55"/>
    </row>
    <row r="1198" spans="1:35" ht="12" customHeight="1">
      <c r="A1198" s="10">
        <v>1194</v>
      </c>
      <c r="B1198" s="98" t="s">
        <v>82</v>
      </c>
      <c r="C1198" s="98" t="s">
        <v>82</v>
      </c>
      <c r="D1198" s="11" t="s">
        <v>25</v>
      </c>
      <c r="E1198" s="11" t="s">
        <v>303</v>
      </c>
      <c r="F1198" s="12" t="s">
        <v>48</v>
      </c>
      <c r="G1198" s="12" t="s">
        <v>510</v>
      </c>
      <c r="H1198" s="12" t="s">
        <v>308</v>
      </c>
      <c r="I1198" s="11" t="s">
        <v>507</v>
      </c>
      <c r="J1198" s="12" t="str">
        <f t="shared" si="40"/>
        <v>≥17h</v>
      </c>
      <c r="K1198" s="12" t="s">
        <v>512</v>
      </c>
      <c r="L1198" s="69" t="s">
        <v>518</v>
      </c>
      <c r="M1198" s="83">
        <v>1</v>
      </c>
      <c r="N1198" s="84">
        <v>1</v>
      </c>
      <c r="O1198" s="84">
        <v>1</v>
      </c>
      <c r="P1198" s="84">
        <v>1</v>
      </c>
      <c r="Q1198" s="84">
        <v>1</v>
      </c>
      <c r="R1198" s="84">
        <v>1</v>
      </c>
      <c r="S1198" s="84">
        <v>1</v>
      </c>
      <c r="T1198" s="84">
        <v>1</v>
      </c>
      <c r="U1198" s="84">
        <v>1</v>
      </c>
      <c r="V1198" s="84">
        <v>1</v>
      </c>
      <c r="W1198" s="84">
        <v>1</v>
      </c>
      <c r="X1198" s="84">
        <v>1</v>
      </c>
      <c r="Y1198" s="84">
        <v>1</v>
      </c>
      <c r="Z1198" s="132" t="str">
        <f>VLOOKUP(A1198,DB_CAL_Q1_Q4!$A$4:$P$1328,13)</f>
        <v>Bomba de calor aire</v>
      </c>
      <c r="AA1198" s="133" t="str">
        <f>VLOOKUP(A1198,DB_ACS_Q1_Q4!$A$4:$AD$1328,13)</f>
        <v>Solar Térmica</v>
      </c>
      <c r="AB1198" s="134" t="str">
        <f>VLOOKUP(A1198,DB_REF_Q1_Q4!$A$4:$AD$1328,13)</f>
        <v>Bomba de calor aire</v>
      </c>
      <c r="AC1198" s="16"/>
      <c r="AD1198" s="27"/>
      <c r="AE1198" s="27"/>
      <c r="AF1198" s="27"/>
      <c r="AG1198" s="27"/>
      <c r="AH1198" s="27">
        <v>1</v>
      </c>
      <c r="AI1198" s="55"/>
    </row>
    <row r="1199" spans="1:35" ht="12" customHeight="1">
      <c r="A1199" s="10">
        <v>1195</v>
      </c>
      <c r="B1199" s="98" t="s">
        <v>82</v>
      </c>
      <c r="C1199" s="98" t="s">
        <v>82</v>
      </c>
      <c r="D1199" s="11" t="s">
        <v>51</v>
      </c>
      <c r="E1199" s="11" t="s">
        <v>303</v>
      </c>
      <c r="F1199" s="12" t="s">
        <v>50</v>
      </c>
      <c r="G1199" s="12" t="s">
        <v>510</v>
      </c>
      <c r="H1199" s="12" t="s">
        <v>308</v>
      </c>
      <c r="I1199" s="11" t="s">
        <v>507</v>
      </c>
      <c r="J1199" s="12" t="str">
        <f t="shared" si="40"/>
        <v>≥17h</v>
      </c>
      <c r="K1199" s="12" t="s">
        <v>512</v>
      </c>
      <c r="L1199" s="69" t="s">
        <v>518</v>
      </c>
      <c r="M1199" s="83">
        <v>1</v>
      </c>
      <c r="N1199" s="84">
        <v>1</v>
      </c>
      <c r="O1199" s="84">
        <v>1</v>
      </c>
      <c r="P1199" s="84">
        <v>1</v>
      </c>
      <c r="Q1199" s="84">
        <v>1</v>
      </c>
      <c r="R1199" s="84">
        <v>1</v>
      </c>
      <c r="S1199" s="84">
        <v>1</v>
      </c>
      <c r="T1199" s="84">
        <v>1</v>
      </c>
      <c r="U1199" s="84">
        <v>1</v>
      </c>
      <c r="V1199" s="84">
        <v>1</v>
      </c>
      <c r="W1199" s="84">
        <v>1</v>
      </c>
      <c r="X1199" s="84">
        <v>1</v>
      </c>
      <c r="Y1199" s="84"/>
      <c r="Z1199" s="132" t="str">
        <f>VLOOKUP(A1199,DB_CAL_Q1_Q4!$A$4:$P$1328,13)</f>
        <v>Electricidad</v>
      </c>
      <c r="AA1199" s="133" t="str">
        <f>VLOOKUP(A1199,DB_ACS_Q1_Q4!$A$4:$AD$1328,13)</f>
        <v>GLP</v>
      </c>
      <c r="AB1199" s="134" t="str">
        <f>VLOOKUP(A1199,DB_REF_Q1_Q4!$A$4:$AD$1328,13)</f>
        <v>AC Eléctrico</v>
      </c>
      <c r="AC1199" s="16">
        <v>1</v>
      </c>
      <c r="AD1199" s="27"/>
      <c r="AE1199" s="27"/>
      <c r="AF1199" s="27"/>
      <c r="AG1199" s="27"/>
      <c r="AH1199" s="27"/>
      <c r="AI1199" s="55"/>
    </row>
    <row r="1200" spans="1:35" ht="12" customHeight="1">
      <c r="A1200" s="10">
        <v>1196</v>
      </c>
      <c r="B1200" s="98" t="s">
        <v>67</v>
      </c>
      <c r="C1200" s="98" t="s">
        <v>67</v>
      </c>
      <c r="D1200" s="11" t="s">
        <v>51</v>
      </c>
      <c r="E1200" s="11" t="s">
        <v>303</v>
      </c>
      <c r="F1200" s="12" t="s">
        <v>49</v>
      </c>
      <c r="G1200" s="12" t="s">
        <v>510</v>
      </c>
      <c r="H1200" s="12" t="s">
        <v>306</v>
      </c>
      <c r="I1200" s="11" t="s">
        <v>504</v>
      </c>
      <c r="J1200" s="12" t="str">
        <f t="shared" si="40"/>
        <v>≥17h</v>
      </c>
      <c r="K1200" s="12" t="s">
        <v>47</v>
      </c>
      <c r="L1200" s="69" t="s">
        <v>518</v>
      </c>
      <c r="M1200" s="83"/>
      <c r="N1200" s="84">
        <v>1</v>
      </c>
      <c r="O1200" s="84">
        <v>1</v>
      </c>
      <c r="P1200" s="84">
        <v>1</v>
      </c>
      <c r="Q1200" s="84">
        <v>1</v>
      </c>
      <c r="R1200" s="84">
        <v>1</v>
      </c>
      <c r="S1200" s="84">
        <v>1</v>
      </c>
      <c r="T1200" s="84">
        <v>1</v>
      </c>
      <c r="U1200" s="84">
        <v>1</v>
      </c>
      <c r="V1200" s="84"/>
      <c r="W1200" s="84">
        <v>1</v>
      </c>
      <c r="X1200" s="84">
        <v>1</v>
      </c>
      <c r="Y1200" s="84"/>
      <c r="Z1200" s="132" t="str">
        <f>VLOOKUP(A1200,DB_CAL_Q1_Q4!$A$4:$P$1328,13)</f>
        <v>Ninguna</v>
      </c>
      <c r="AA1200" s="133" t="str">
        <f>VLOOKUP(A1200,DB_ACS_Q1_Q4!$A$4:$AD$1328,13)</f>
        <v>Gas Natural</v>
      </c>
      <c r="AB1200" s="134" t="str">
        <f>VLOOKUP(A1200,DB_REF_Q1_Q4!$A$4:$AD$1328,13)</f>
        <v>AC Eléctrico</v>
      </c>
      <c r="AC1200" s="16"/>
      <c r="AD1200" s="27"/>
      <c r="AE1200" s="27"/>
      <c r="AF1200" s="27"/>
      <c r="AG1200" s="27"/>
      <c r="AH1200" s="27"/>
      <c r="AI1200" s="55">
        <v>1</v>
      </c>
    </row>
    <row r="1201" spans="1:35" ht="12" customHeight="1">
      <c r="A1201" s="10">
        <v>1197</v>
      </c>
      <c r="B1201" s="98" t="s">
        <v>67</v>
      </c>
      <c r="C1201" s="98" t="s">
        <v>67</v>
      </c>
      <c r="D1201" s="11" t="s">
        <v>25</v>
      </c>
      <c r="E1201" s="11" t="s">
        <v>304</v>
      </c>
      <c r="F1201" s="12" t="s">
        <v>48</v>
      </c>
      <c r="G1201" s="12" t="s">
        <v>510</v>
      </c>
      <c r="H1201" s="12" t="s">
        <v>306</v>
      </c>
      <c r="I1201" s="11" t="s">
        <v>507</v>
      </c>
      <c r="J1201" s="12" t="str">
        <f t="shared" si="40"/>
        <v>≥17h</v>
      </c>
      <c r="K1201" s="12" t="s">
        <v>512</v>
      </c>
      <c r="L1201" s="69" t="s">
        <v>518</v>
      </c>
      <c r="M1201" s="83">
        <v>1</v>
      </c>
      <c r="N1201" s="84">
        <v>1</v>
      </c>
      <c r="O1201" s="84">
        <v>1</v>
      </c>
      <c r="P1201" s="84">
        <v>1</v>
      </c>
      <c r="Q1201" s="84">
        <v>1</v>
      </c>
      <c r="R1201" s="84">
        <v>1</v>
      </c>
      <c r="S1201" s="84">
        <v>1</v>
      </c>
      <c r="T1201" s="84">
        <v>1</v>
      </c>
      <c r="U1201" s="84">
        <v>1</v>
      </c>
      <c r="V1201" s="84">
        <v>1</v>
      </c>
      <c r="W1201" s="84">
        <v>1</v>
      </c>
      <c r="X1201" s="84">
        <v>1</v>
      </c>
      <c r="Y1201" s="84">
        <v>1</v>
      </c>
      <c r="Z1201" s="132" t="str">
        <f>VLOOKUP(A1201,DB_CAL_Q1_Q4!$A$4:$P$1328,13)</f>
        <v>Electricidad</v>
      </c>
      <c r="AA1201" s="133" t="str">
        <f>VLOOKUP(A1201,DB_ACS_Q1_Q4!$A$4:$AD$1328,13)</f>
        <v>Gas Natural</v>
      </c>
      <c r="AB1201" s="134" t="str">
        <f>VLOOKUP(A1201,DB_REF_Q1_Q4!$A$4:$AD$1328,13)</f>
        <v>AC Eléctrico</v>
      </c>
      <c r="AC1201" s="16"/>
      <c r="AD1201" s="27"/>
      <c r="AE1201" s="27"/>
      <c r="AF1201" s="27"/>
      <c r="AG1201" s="27"/>
      <c r="AH1201" s="27"/>
      <c r="AI1201" s="55">
        <v>1</v>
      </c>
    </row>
    <row r="1202" spans="1:35" ht="12" customHeight="1">
      <c r="A1202" s="10">
        <v>1198</v>
      </c>
      <c r="B1202" s="98" t="s">
        <v>211</v>
      </c>
      <c r="C1202" s="98" t="s">
        <v>211</v>
      </c>
      <c r="D1202" s="11" t="s">
        <v>25</v>
      </c>
      <c r="E1202" s="11" t="s">
        <v>304</v>
      </c>
      <c r="F1202" s="12" t="s">
        <v>48</v>
      </c>
      <c r="G1202" s="12" t="s">
        <v>310</v>
      </c>
      <c r="H1202" s="12" t="s">
        <v>306</v>
      </c>
      <c r="I1202" s="11" t="s">
        <v>504</v>
      </c>
      <c r="J1202" s="12" t="str">
        <f t="shared" si="40"/>
        <v>≥17h</v>
      </c>
      <c r="K1202" s="12" t="s">
        <v>512</v>
      </c>
      <c r="L1202" s="69" t="s">
        <v>518</v>
      </c>
      <c r="M1202" s="83">
        <v>1</v>
      </c>
      <c r="N1202" s="84">
        <v>1</v>
      </c>
      <c r="O1202" s="84">
        <v>1</v>
      </c>
      <c r="P1202" s="84">
        <v>1</v>
      </c>
      <c r="Q1202" s="84">
        <v>1</v>
      </c>
      <c r="R1202" s="84">
        <v>1</v>
      </c>
      <c r="S1202" s="84">
        <v>1</v>
      </c>
      <c r="T1202" s="84">
        <v>1</v>
      </c>
      <c r="U1202" s="84">
        <v>1</v>
      </c>
      <c r="V1202" s="84">
        <v>1</v>
      </c>
      <c r="W1202" s="84">
        <v>1</v>
      </c>
      <c r="X1202" s="84">
        <v>1</v>
      </c>
      <c r="Y1202" s="84">
        <v>1</v>
      </c>
      <c r="Z1202" s="132" t="str">
        <f>VLOOKUP(A1202,DB_CAL_Q1_Q4!$A$4:$P$1328,13)</f>
        <v>Ninguna</v>
      </c>
      <c r="AA1202" s="133" t="str">
        <f>VLOOKUP(A1202,DB_ACS_Q1_Q4!$A$4:$AD$1328,13)</f>
        <v>GLP</v>
      </c>
      <c r="AB1202" s="134" t="str">
        <f>VLOOKUP(A1202,DB_REF_Q1_Q4!$A$4:$AD$1328,13)</f>
        <v>Ninguno</v>
      </c>
      <c r="AC1202" s="16"/>
      <c r="AD1202" s="27"/>
      <c r="AE1202" s="27"/>
      <c r="AF1202" s="27"/>
      <c r="AG1202" s="27"/>
      <c r="AH1202" s="27"/>
      <c r="AI1202" s="55">
        <v>1</v>
      </c>
    </row>
    <row r="1203" spans="1:35" ht="12" customHeight="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83">
        <v>1</v>
      </c>
      <c r="N1203" s="84">
        <v>1</v>
      </c>
      <c r="O1203" s="84">
        <v>1</v>
      </c>
      <c r="P1203" s="84">
        <v>1</v>
      </c>
      <c r="Q1203" s="84">
        <v>1</v>
      </c>
      <c r="R1203" s="84">
        <v>1</v>
      </c>
      <c r="S1203" s="84">
        <v>1</v>
      </c>
      <c r="T1203" s="84">
        <v>1</v>
      </c>
      <c r="U1203" s="84">
        <v>1</v>
      </c>
      <c r="V1203" s="84">
        <v>1</v>
      </c>
      <c r="W1203" s="84">
        <v>1</v>
      </c>
      <c r="X1203" s="84">
        <v>1</v>
      </c>
      <c r="Y1203" s="84">
        <v>1</v>
      </c>
      <c r="Z1203" s="132" t="str">
        <f>VLOOKUP(A1203,DB_CAL_Q1_Q4!$A$4:$P$1328,13)</f>
        <v>Bomba de calor aire</v>
      </c>
      <c r="AA1203" s="133" t="str">
        <f>VLOOKUP(A1203,DB_ACS_Q1_Q4!$A$4:$AD$1328,13)</f>
        <v>GLP</v>
      </c>
      <c r="AB1203" s="134" t="str">
        <f>VLOOKUP(A1203,DB_REF_Q1_Q4!$A$4:$AD$1328,13)</f>
        <v>AC Eléctrico</v>
      </c>
      <c r="AC1203" s="16"/>
      <c r="AD1203" s="27"/>
      <c r="AE1203" s="27"/>
      <c r="AF1203" s="27"/>
      <c r="AG1203" s="27"/>
      <c r="AH1203" s="27"/>
      <c r="AI1203" s="55">
        <v>1</v>
      </c>
    </row>
    <row r="1204" spans="1:35" ht="12" customHeight="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83">
        <v>1</v>
      </c>
      <c r="N1204" s="84">
        <v>1</v>
      </c>
      <c r="O1204" s="84">
        <v>1</v>
      </c>
      <c r="P1204" s="84">
        <v>1</v>
      </c>
      <c r="Q1204" s="84"/>
      <c r="R1204" s="84"/>
      <c r="S1204" s="84">
        <v>1</v>
      </c>
      <c r="T1204" s="84">
        <v>1</v>
      </c>
      <c r="U1204" s="84">
        <v>1</v>
      </c>
      <c r="V1204" s="84">
        <v>1</v>
      </c>
      <c r="W1204" s="84">
        <v>1</v>
      </c>
      <c r="X1204" s="84">
        <v>1</v>
      </c>
      <c r="Y1204" s="84">
        <v>1</v>
      </c>
      <c r="Z1204" s="132" t="str">
        <f>VLOOKUP(A1204,DB_CAL_Q1_Q4!$A$4:$P$1328,13)</f>
        <v>Bomba de calor aire</v>
      </c>
      <c r="AA1204" s="133" t="str">
        <f>VLOOKUP(A1204,DB_ACS_Q1_Q4!$A$4:$AD$1328,13)</f>
        <v>Electricidad</v>
      </c>
      <c r="AB1204" s="134" t="str">
        <f>VLOOKUP(A1204,DB_REF_Q1_Q4!$A$4:$AD$1328,13)</f>
        <v>Bomba de calor aire</v>
      </c>
      <c r="AC1204" s="16"/>
      <c r="AD1204" s="27"/>
      <c r="AE1204" s="27"/>
      <c r="AF1204" s="27"/>
      <c r="AG1204" s="27"/>
      <c r="AH1204" s="27">
        <v>1</v>
      </c>
      <c r="AI1204" s="55"/>
    </row>
    <row r="1205" spans="1:35" ht="12" customHeight="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83">
        <v>1</v>
      </c>
      <c r="N1205" s="84">
        <v>1</v>
      </c>
      <c r="O1205" s="84">
        <v>1</v>
      </c>
      <c r="P1205" s="84">
        <v>1</v>
      </c>
      <c r="Q1205" s="84">
        <v>1</v>
      </c>
      <c r="R1205" s="84">
        <v>1</v>
      </c>
      <c r="S1205" s="84">
        <v>1</v>
      </c>
      <c r="T1205" s="84">
        <v>1</v>
      </c>
      <c r="U1205" s="84">
        <v>1</v>
      </c>
      <c r="V1205" s="84">
        <v>1</v>
      </c>
      <c r="W1205" s="84">
        <v>1</v>
      </c>
      <c r="X1205" s="84">
        <v>1</v>
      </c>
      <c r="Y1205" s="84"/>
      <c r="Z1205" s="132" t="str">
        <f>VLOOKUP(A1205,DB_CAL_Q1_Q4!$A$4:$P$1328,13)</f>
        <v>Bomba de calor aire</v>
      </c>
      <c r="AA1205" s="133" t="str">
        <f>VLOOKUP(A1205,DB_ACS_Q1_Q4!$A$4:$AD$1328,13)</f>
        <v>Electricidad</v>
      </c>
      <c r="AB1205" s="134" t="str">
        <f>VLOOKUP(A1205,DB_REF_Q1_Q4!$A$4:$AD$1328,13)</f>
        <v>Bomba de calor aire</v>
      </c>
      <c r="AC1205" s="16"/>
      <c r="AD1205" s="27"/>
      <c r="AE1205" s="27"/>
      <c r="AF1205" s="27"/>
      <c r="AG1205" s="27"/>
      <c r="AH1205" s="27">
        <v>1</v>
      </c>
      <c r="AI1205" s="55"/>
    </row>
    <row r="1206" spans="1:35" ht="12" customHeight="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83">
        <v>1</v>
      </c>
      <c r="N1206" s="84">
        <v>1</v>
      </c>
      <c r="O1206" s="84">
        <v>1</v>
      </c>
      <c r="P1206" s="84">
        <v>1</v>
      </c>
      <c r="Q1206" s="84">
        <v>1</v>
      </c>
      <c r="R1206" s="84">
        <v>1</v>
      </c>
      <c r="S1206" s="84">
        <v>1</v>
      </c>
      <c r="T1206" s="84">
        <v>1</v>
      </c>
      <c r="U1206" s="84">
        <v>1</v>
      </c>
      <c r="V1206" s="84">
        <v>1</v>
      </c>
      <c r="W1206" s="84">
        <v>1</v>
      </c>
      <c r="X1206" s="84">
        <v>1</v>
      </c>
      <c r="Y1206" s="84"/>
      <c r="Z1206" s="132" t="str">
        <f>VLOOKUP(A1206,DB_CAL_Q1_Q4!$A$4:$P$1328,13)</f>
        <v>Ninguna</v>
      </c>
      <c r="AA1206" s="133" t="str">
        <f>VLOOKUP(A1206,DB_ACS_Q1_Q4!$A$4:$AD$1328,13)</f>
        <v>Electricidad</v>
      </c>
      <c r="AB1206" s="134" t="str">
        <f>VLOOKUP(A1206,DB_REF_Q1_Q4!$A$4:$AD$1328,13)</f>
        <v>Ninguno</v>
      </c>
      <c r="AC1206" s="16"/>
      <c r="AD1206" s="27"/>
      <c r="AE1206" s="27"/>
      <c r="AF1206" s="27"/>
      <c r="AG1206" s="27"/>
      <c r="AH1206" s="27"/>
      <c r="AI1206" s="55">
        <v>1</v>
      </c>
    </row>
    <row r="1207" spans="1:35" ht="12" customHeight="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83">
        <v>1</v>
      </c>
      <c r="N1207" s="84"/>
      <c r="O1207" s="84">
        <v>1</v>
      </c>
      <c r="P1207" s="84">
        <v>1</v>
      </c>
      <c r="Q1207" s="84">
        <v>1</v>
      </c>
      <c r="R1207" s="84">
        <v>1</v>
      </c>
      <c r="S1207" s="84">
        <v>1</v>
      </c>
      <c r="T1207" s="84"/>
      <c r="U1207" s="84">
        <v>1</v>
      </c>
      <c r="V1207" s="84">
        <v>1</v>
      </c>
      <c r="W1207" s="84">
        <v>1</v>
      </c>
      <c r="X1207" s="84"/>
      <c r="Y1207" s="84">
        <v>1</v>
      </c>
      <c r="Z1207" s="132" t="str">
        <f>VLOOKUP(A1207,DB_CAL_Q1_Q4!$A$4:$P$1328,13)</f>
        <v>Bomba de calor aire</v>
      </c>
      <c r="AA1207" s="133" t="str">
        <f>VLOOKUP(A1207,DB_ACS_Q1_Q4!$A$4:$AD$1328,13)</f>
        <v>Electricidad</v>
      </c>
      <c r="AB1207" s="134" t="str">
        <f>VLOOKUP(A1207,DB_REF_Q1_Q4!$A$4:$AD$1328,13)</f>
        <v>Bomba de calor aire</v>
      </c>
      <c r="AC1207" s="16"/>
      <c r="AD1207" s="27"/>
      <c r="AE1207" s="27"/>
      <c r="AF1207" s="27"/>
      <c r="AG1207" s="27"/>
      <c r="AH1207" s="27"/>
      <c r="AI1207" s="55">
        <v>1</v>
      </c>
    </row>
    <row r="1208" spans="1:35" ht="12" customHeight="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83">
        <v>1</v>
      </c>
      <c r="N1208" s="84">
        <v>1</v>
      </c>
      <c r="O1208" s="84"/>
      <c r="P1208" s="84">
        <v>1</v>
      </c>
      <c r="Q1208" s="84">
        <v>1</v>
      </c>
      <c r="R1208" s="84"/>
      <c r="S1208" s="84"/>
      <c r="T1208" s="84"/>
      <c r="U1208" s="84"/>
      <c r="V1208" s="84"/>
      <c r="W1208" s="84"/>
      <c r="X1208" s="84"/>
      <c r="Y1208" s="84">
        <v>1</v>
      </c>
      <c r="Z1208" s="132" t="str">
        <f>VLOOKUP(A1208,DB_CAL_Q1_Q4!$A$4:$P$1328,13)</f>
        <v>Bomba de calor aire</v>
      </c>
      <c r="AA1208" s="133" t="str">
        <f>VLOOKUP(A1208,DB_ACS_Q1_Q4!$A$4:$AD$1328,13)</f>
        <v>Gas Natural</v>
      </c>
      <c r="AB1208" s="134" t="str">
        <f>VLOOKUP(A1208,DB_REF_Q1_Q4!$A$4:$AD$1328,13)</f>
        <v>Bomba de calor aire</v>
      </c>
      <c r="AC1208" s="16">
        <v>1</v>
      </c>
      <c r="AD1208" s="27"/>
      <c r="AE1208" s="27"/>
      <c r="AF1208" s="27"/>
      <c r="AG1208" s="27"/>
      <c r="AH1208" s="27"/>
      <c r="AI1208" s="55"/>
    </row>
    <row r="1209" spans="1:35" ht="12" customHeight="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83">
        <v>1</v>
      </c>
      <c r="N1209" s="84">
        <v>1</v>
      </c>
      <c r="O1209" s="84">
        <v>1</v>
      </c>
      <c r="P1209" s="84">
        <v>1</v>
      </c>
      <c r="Q1209" s="84">
        <v>1</v>
      </c>
      <c r="R1209" s="84">
        <v>1</v>
      </c>
      <c r="S1209" s="84"/>
      <c r="T1209" s="84">
        <v>1</v>
      </c>
      <c r="U1209" s="84">
        <v>1</v>
      </c>
      <c r="V1209" s="84">
        <v>1</v>
      </c>
      <c r="W1209" s="84">
        <v>1</v>
      </c>
      <c r="X1209" s="84">
        <v>1</v>
      </c>
      <c r="Y1209" s="84"/>
      <c r="Z1209" s="132" t="str">
        <f>VLOOKUP(A1209,DB_CAL_Q1_Q4!$A$4:$P$1328,13)</f>
        <v>Gas Natural</v>
      </c>
      <c r="AA1209" s="133" t="str">
        <f>VLOOKUP(A1209,DB_ACS_Q1_Q4!$A$4:$AD$1328,13)</f>
        <v>Gas Natural</v>
      </c>
      <c r="AB1209" s="134" t="str">
        <f>VLOOKUP(A1209,DB_REF_Q1_Q4!$A$4:$AD$1328,13)</f>
        <v>Bomba de calor aire</v>
      </c>
      <c r="AC1209" s="16"/>
      <c r="AD1209" s="27"/>
      <c r="AE1209" s="27"/>
      <c r="AF1209" s="27"/>
      <c r="AG1209" s="27"/>
      <c r="AH1209" s="27">
        <v>1</v>
      </c>
      <c r="AI1209" s="55"/>
    </row>
    <row r="1210" spans="1:35" ht="12" customHeight="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83">
        <v>1</v>
      </c>
      <c r="N1210" s="84">
        <v>1</v>
      </c>
      <c r="O1210" s="84">
        <v>1</v>
      </c>
      <c r="P1210" s="84">
        <v>1</v>
      </c>
      <c r="Q1210" s="84">
        <v>1</v>
      </c>
      <c r="R1210" s="84">
        <v>1</v>
      </c>
      <c r="S1210" s="84">
        <v>1</v>
      </c>
      <c r="T1210" s="84">
        <v>1</v>
      </c>
      <c r="U1210" s="84">
        <v>1</v>
      </c>
      <c r="V1210" s="84">
        <v>1</v>
      </c>
      <c r="W1210" s="84">
        <v>1</v>
      </c>
      <c r="X1210" s="84">
        <v>1</v>
      </c>
      <c r="Y1210" s="84">
        <v>1</v>
      </c>
      <c r="Z1210" s="132" t="str">
        <f>VLOOKUP(A1210,DB_CAL_Q1_Q4!$A$4:$P$1328,13)</f>
        <v>Electricidad</v>
      </c>
      <c r="AA1210" s="133" t="str">
        <f>VLOOKUP(A1210,DB_ACS_Q1_Q4!$A$4:$AD$1328,13)</f>
        <v>Solar Térmica</v>
      </c>
      <c r="AB1210" s="134" t="str">
        <f>VLOOKUP(A1210,DB_REF_Q1_Q4!$A$4:$AD$1328,13)</f>
        <v>Ninguno</v>
      </c>
      <c r="AC1210" s="16"/>
      <c r="AD1210" s="27">
        <v>1</v>
      </c>
      <c r="AE1210" s="27"/>
      <c r="AF1210" s="27"/>
      <c r="AG1210" s="27"/>
      <c r="AH1210" s="27"/>
      <c r="AI1210" s="55"/>
    </row>
    <row r="1211" spans="1:35" ht="12" customHeight="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83">
        <v>1</v>
      </c>
      <c r="N1211" s="84">
        <v>1</v>
      </c>
      <c r="O1211" s="84">
        <v>1</v>
      </c>
      <c r="P1211" s="84">
        <v>1</v>
      </c>
      <c r="Q1211" s="84"/>
      <c r="R1211" s="84">
        <v>1</v>
      </c>
      <c r="S1211" s="84"/>
      <c r="T1211" s="84">
        <v>1</v>
      </c>
      <c r="U1211" s="84">
        <v>1</v>
      </c>
      <c r="V1211" s="84">
        <v>1</v>
      </c>
      <c r="W1211" s="84">
        <v>1</v>
      </c>
      <c r="X1211" s="84"/>
      <c r="Y1211" s="84"/>
      <c r="Z1211" s="132" t="str">
        <f>VLOOKUP(A1211,DB_CAL_Q1_Q4!$A$4:$P$1328,13)</f>
        <v>Ninguna</v>
      </c>
      <c r="AA1211" s="133" t="str">
        <f>VLOOKUP(A1211,DB_ACS_Q1_Q4!$A$4:$AD$1328,13)</f>
        <v>Gas Natural</v>
      </c>
      <c r="AB1211" s="134" t="str">
        <f>VLOOKUP(A1211,DB_REF_Q1_Q4!$A$4:$AD$1328,13)</f>
        <v>AC Eléctrico</v>
      </c>
      <c r="AC1211" s="16">
        <v>1</v>
      </c>
      <c r="AD1211" s="27"/>
      <c r="AE1211" s="27"/>
      <c r="AF1211" s="27"/>
      <c r="AG1211" s="27"/>
      <c r="AH1211" s="27"/>
      <c r="AI1211" s="55"/>
    </row>
    <row r="1212" spans="1:35" ht="12" customHeight="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83">
        <v>1</v>
      </c>
      <c r="N1212" s="84">
        <v>1</v>
      </c>
      <c r="O1212" s="84">
        <v>1</v>
      </c>
      <c r="P1212" s="84">
        <v>1</v>
      </c>
      <c r="Q1212" s="84">
        <v>1</v>
      </c>
      <c r="R1212" s="84">
        <v>1</v>
      </c>
      <c r="S1212" s="84">
        <v>1</v>
      </c>
      <c r="T1212" s="84">
        <v>1</v>
      </c>
      <c r="U1212" s="84">
        <v>1</v>
      </c>
      <c r="V1212" s="84">
        <v>1</v>
      </c>
      <c r="W1212" s="84">
        <v>1</v>
      </c>
      <c r="X1212" s="84">
        <v>1</v>
      </c>
      <c r="Y1212" s="84">
        <v>1</v>
      </c>
      <c r="Z1212" s="132" t="str">
        <f>VLOOKUP(A1212,DB_CAL_Q1_Q4!$A$4:$P$1328,13)</f>
        <v>Bomba de calor aire</v>
      </c>
      <c r="AA1212" s="133" t="str">
        <f>VLOOKUP(A1212,DB_ACS_Q1_Q4!$A$4:$AD$1328,13)</f>
        <v>Gas Natural</v>
      </c>
      <c r="AB1212" s="134" t="str">
        <f>VLOOKUP(A1212,DB_REF_Q1_Q4!$A$4:$AD$1328,13)</f>
        <v>Bomba de calor aire</v>
      </c>
      <c r="AC1212" s="16"/>
      <c r="AD1212" s="27"/>
      <c r="AE1212" s="27"/>
      <c r="AF1212" s="27"/>
      <c r="AG1212" s="27"/>
      <c r="AH1212" s="27">
        <v>1</v>
      </c>
      <c r="AI1212" s="55"/>
    </row>
    <row r="1213" spans="1:35" ht="12" customHeight="1">
      <c r="A1213" s="10">
        <v>1209</v>
      </c>
      <c r="B1213" s="98" t="s">
        <v>67</v>
      </c>
      <c r="C1213" s="98" t="s">
        <v>67</v>
      </c>
      <c r="D1213" s="11" t="s">
        <v>51</v>
      </c>
      <c r="E1213" s="11" t="s">
        <v>304</v>
      </c>
      <c r="F1213" s="12" t="s">
        <v>48</v>
      </c>
      <c r="G1213" s="12" t="s">
        <v>310</v>
      </c>
      <c r="H1213" s="12" t="s">
        <v>306</v>
      </c>
      <c r="I1213" s="11" t="s">
        <v>504</v>
      </c>
      <c r="J1213" s="12" t="str">
        <f t="shared" ref="J1213:J1218" si="41">"≥17h"</f>
        <v>≥17h</v>
      </c>
      <c r="K1213" s="12" t="s">
        <v>512</v>
      </c>
      <c r="L1213" s="69" t="s">
        <v>518</v>
      </c>
      <c r="M1213" s="83">
        <v>1</v>
      </c>
      <c r="N1213" s="84">
        <v>1</v>
      </c>
      <c r="O1213" s="84">
        <v>1</v>
      </c>
      <c r="P1213" s="84">
        <v>1</v>
      </c>
      <c r="Q1213" s="84">
        <v>1</v>
      </c>
      <c r="R1213" s="84">
        <v>1</v>
      </c>
      <c r="S1213" s="84">
        <v>1</v>
      </c>
      <c r="T1213" s="84">
        <v>1</v>
      </c>
      <c r="U1213" s="84">
        <v>1</v>
      </c>
      <c r="V1213" s="84"/>
      <c r="W1213" s="84">
        <v>1</v>
      </c>
      <c r="X1213" s="84">
        <v>1</v>
      </c>
      <c r="Y1213" s="84"/>
      <c r="Z1213" s="132" t="str">
        <f>VLOOKUP(A1213,DB_CAL_Q1_Q4!$A$4:$P$1328,13)</f>
        <v>Electricidad</v>
      </c>
      <c r="AA1213" s="133" t="str">
        <f>VLOOKUP(A1213,DB_ACS_Q1_Q4!$A$4:$AD$1328,13)</f>
        <v>Electricidad</v>
      </c>
      <c r="AB1213" s="134" t="str">
        <f>VLOOKUP(A1213,DB_REF_Q1_Q4!$A$4:$AD$1328,13)</f>
        <v>AC Eléctrico</v>
      </c>
      <c r="AC1213" s="16"/>
      <c r="AD1213" s="27"/>
      <c r="AE1213" s="27"/>
      <c r="AF1213" s="27"/>
      <c r="AG1213" s="27"/>
      <c r="AH1213" s="27">
        <v>1</v>
      </c>
      <c r="AI1213" s="55"/>
    </row>
    <row r="1214" spans="1:35" ht="12" customHeight="1">
      <c r="A1214" s="10">
        <v>1210</v>
      </c>
      <c r="B1214" s="98" t="s">
        <v>67</v>
      </c>
      <c r="C1214" s="98" t="s">
        <v>67</v>
      </c>
      <c r="D1214" s="11" t="s">
        <v>25</v>
      </c>
      <c r="E1214" s="11" t="s">
        <v>303</v>
      </c>
      <c r="F1214" s="12" t="s">
        <v>50</v>
      </c>
      <c r="G1214" s="12" t="s">
        <v>310</v>
      </c>
      <c r="H1214" s="12" t="s">
        <v>306</v>
      </c>
      <c r="I1214" s="103" t="s">
        <v>505</v>
      </c>
      <c r="J1214" s="12" t="str">
        <f t="shared" si="41"/>
        <v>≥17h</v>
      </c>
      <c r="K1214" s="12" t="s">
        <v>512</v>
      </c>
      <c r="L1214" s="69" t="s">
        <v>518</v>
      </c>
      <c r="M1214" s="83">
        <v>1</v>
      </c>
      <c r="N1214" s="84">
        <v>1</v>
      </c>
      <c r="O1214" s="84">
        <v>1</v>
      </c>
      <c r="P1214" s="84">
        <v>1</v>
      </c>
      <c r="Q1214" s="84">
        <v>1</v>
      </c>
      <c r="R1214" s="84">
        <v>1</v>
      </c>
      <c r="S1214" s="84">
        <v>1</v>
      </c>
      <c r="T1214" s="84">
        <v>1</v>
      </c>
      <c r="U1214" s="84">
        <v>1</v>
      </c>
      <c r="V1214" s="84">
        <v>1</v>
      </c>
      <c r="W1214" s="84">
        <v>1</v>
      </c>
      <c r="X1214" s="84">
        <v>1</v>
      </c>
      <c r="Y1214" s="84">
        <v>1</v>
      </c>
      <c r="Z1214" s="132" t="str">
        <f>VLOOKUP(A1214,DB_CAL_Q1_Q4!$A$4:$P$1328,13)</f>
        <v>Bomba de calor aire</v>
      </c>
      <c r="AA1214" s="133" t="str">
        <f>VLOOKUP(A1214,DB_ACS_Q1_Q4!$A$4:$AD$1328,13)</f>
        <v>Gas Natural</v>
      </c>
      <c r="AB1214" s="134" t="str">
        <f>VLOOKUP(A1214,DB_REF_Q1_Q4!$A$4:$AD$1328,13)</f>
        <v>Bomba de calor agua</v>
      </c>
      <c r="AC1214" s="16">
        <v>1</v>
      </c>
      <c r="AD1214" s="27"/>
      <c r="AE1214" s="27"/>
      <c r="AF1214" s="27"/>
      <c r="AG1214" s="27"/>
      <c r="AH1214" s="27"/>
      <c r="AI1214" s="55"/>
    </row>
    <row r="1215" spans="1:35" ht="12" customHeight="1">
      <c r="A1215" s="10">
        <v>1211</v>
      </c>
      <c r="B1215" s="98" t="s">
        <v>82</v>
      </c>
      <c r="C1215" s="98" t="s">
        <v>82</v>
      </c>
      <c r="D1215" s="11" t="s">
        <v>51</v>
      </c>
      <c r="E1215" s="11" t="s">
        <v>304</v>
      </c>
      <c r="F1215" s="12" t="s">
        <v>48</v>
      </c>
      <c r="G1215" s="12" t="s">
        <v>310</v>
      </c>
      <c r="H1215" s="12" t="s">
        <v>306</v>
      </c>
      <c r="I1215" s="103" t="s">
        <v>505</v>
      </c>
      <c r="J1215" s="12" t="str">
        <f t="shared" si="41"/>
        <v>≥17h</v>
      </c>
      <c r="K1215" s="12" t="s">
        <v>47</v>
      </c>
      <c r="L1215" s="69" t="s">
        <v>518</v>
      </c>
      <c r="M1215" s="83">
        <v>1</v>
      </c>
      <c r="N1215" s="84">
        <v>1</v>
      </c>
      <c r="O1215" s="84">
        <v>1</v>
      </c>
      <c r="P1215" s="84">
        <v>1</v>
      </c>
      <c r="Q1215" s="84">
        <v>1</v>
      </c>
      <c r="R1215" s="84">
        <v>1</v>
      </c>
      <c r="S1215" s="84">
        <v>1</v>
      </c>
      <c r="T1215" s="84">
        <v>1</v>
      </c>
      <c r="U1215" s="84">
        <v>1</v>
      </c>
      <c r="V1215" s="84"/>
      <c r="W1215" s="84">
        <v>1</v>
      </c>
      <c r="X1215" s="84">
        <v>1</v>
      </c>
      <c r="Y1215" s="84">
        <v>1</v>
      </c>
      <c r="Z1215" s="132" t="str">
        <f>VLOOKUP(A1215,DB_CAL_Q1_Q4!$A$4:$P$1328,13)</f>
        <v>Electricidad</v>
      </c>
      <c r="AA1215" s="133" t="str">
        <f>VLOOKUP(A1215,DB_ACS_Q1_Q4!$A$4:$AD$1328,13)</f>
        <v>Gas Natural</v>
      </c>
      <c r="AB1215" s="134" t="str">
        <f>VLOOKUP(A1215,DB_REF_Q1_Q4!$A$4:$AD$1328,13)</f>
        <v>AC Eléctrico</v>
      </c>
      <c r="AC1215" s="16"/>
      <c r="AD1215" s="27"/>
      <c r="AE1215" s="27"/>
      <c r="AF1215" s="27"/>
      <c r="AG1215" s="27"/>
      <c r="AH1215" s="27">
        <v>1</v>
      </c>
      <c r="AI1215" s="55"/>
    </row>
    <row r="1216" spans="1:35" ht="12" customHeight="1">
      <c r="A1216" s="10">
        <v>1212</v>
      </c>
      <c r="B1216" s="98" t="s">
        <v>82</v>
      </c>
      <c r="C1216" s="98" t="s">
        <v>82</v>
      </c>
      <c r="D1216" s="11" t="s">
        <v>25</v>
      </c>
      <c r="E1216" s="11" t="s">
        <v>304</v>
      </c>
      <c r="F1216" s="12" t="s">
        <v>48</v>
      </c>
      <c r="G1216" s="12" t="s">
        <v>310</v>
      </c>
      <c r="H1216" s="12" t="s">
        <v>306</v>
      </c>
      <c r="I1216" s="11" t="s">
        <v>507</v>
      </c>
      <c r="J1216" s="12" t="str">
        <f t="shared" si="41"/>
        <v>≥17h</v>
      </c>
      <c r="K1216" s="12" t="s">
        <v>513</v>
      </c>
      <c r="L1216" s="69" t="s">
        <v>518</v>
      </c>
      <c r="M1216" s="83">
        <v>1</v>
      </c>
      <c r="N1216" s="84">
        <v>1</v>
      </c>
      <c r="O1216" s="84"/>
      <c r="P1216" s="84"/>
      <c r="Q1216" s="84">
        <v>1</v>
      </c>
      <c r="R1216" s="84">
        <v>1</v>
      </c>
      <c r="S1216" s="84">
        <v>1</v>
      </c>
      <c r="T1216" s="84">
        <v>1</v>
      </c>
      <c r="U1216" s="84">
        <v>1</v>
      </c>
      <c r="V1216" s="84"/>
      <c r="W1216" s="84">
        <v>1</v>
      </c>
      <c r="X1216" s="84"/>
      <c r="Y1216" s="84"/>
      <c r="Z1216" s="132" t="str">
        <f>VLOOKUP(A1216,DB_CAL_Q1_Q4!$A$4:$P$1328,13)</f>
        <v>Electricidad</v>
      </c>
      <c r="AA1216" s="133" t="str">
        <f>VLOOKUP(A1216,DB_ACS_Q1_Q4!$A$4:$AD$1328,13)</f>
        <v>Electricidad</v>
      </c>
      <c r="AB1216" s="134" t="str">
        <f>VLOOKUP(A1216,DB_REF_Q1_Q4!$A$4:$AD$1328,13)</f>
        <v>Ninguno</v>
      </c>
      <c r="AC1216" s="16"/>
      <c r="AD1216" s="27"/>
      <c r="AE1216" s="27"/>
      <c r="AF1216" s="27"/>
      <c r="AG1216" s="27"/>
      <c r="AH1216" s="27">
        <v>1</v>
      </c>
      <c r="AI1216" s="55"/>
    </row>
    <row r="1217" spans="1:35" ht="12" customHeight="1">
      <c r="A1217" s="10">
        <v>1213</v>
      </c>
      <c r="B1217" s="98" t="s">
        <v>82</v>
      </c>
      <c r="C1217" s="98" t="s">
        <v>82</v>
      </c>
      <c r="D1217" s="11" t="s">
        <v>51</v>
      </c>
      <c r="E1217" s="11" t="s">
        <v>303</v>
      </c>
      <c r="F1217" s="12" t="s">
        <v>49</v>
      </c>
      <c r="G1217" s="12" t="s">
        <v>510</v>
      </c>
      <c r="H1217" s="12" t="s">
        <v>306</v>
      </c>
      <c r="I1217" s="103" t="s">
        <v>504</v>
      </c>
      <c r="J1217" s="12" t="str">
        <f t="shared" si="41"/>
        <v>≥17h</v>
      </c>
      <c r="K1217" s="12" t="s">
        <v>512</v>
      </c>
      <c r="L1217" s="69" t="s">
        <v>518</v>
      </c>
      <c r="M1217" s="83">
        <v>1</v>
      </c>
      <c r="N1217" s="84">
        <v>1</v>
      </c>
      <c r="O1217" s="84">
        <v>1</v>
      </c>
      <c r="P1217" s="84">
        <v>1</v>
      </c>
      <c r="Q1217" s="84">
        <v>1</v>
      </c>
      <c r="R1217" s="84">
        <v>1</v>
      </c>
      <c r="S1217" s="84">
        <v>1</v>
      </c>
      <c r="T1217" s="84">
        <v>1</v>
      </c>
      <c r="U1217" s="84">
        <v>1</v>
      </c>
      <c r="V1217" s="84">
        <v>1</v>
      </c>
      <c r="W1217" s="84">
        <v>1</v>
      </c>
      <c r="X1217" s="84">
        <v>1</v>
      </c>
      <c r="Y1217" s="84">
        <v>1</v>
      </c>
      <c r="Z1217" s="132" t="str">
        <f>VLOOKUP(A1217,DB_CAL_Q1_Q4!$A$4:$P$1328,13)</f>
        <v>Bomba de calor aire</v>
      </c>
      <c r="AA1217" s="133" t="str">
        <f>VLOOKUP(A1217,DB_ACS_Q1_Q4!$A$4:$AD$1328,13)</f>
        <v>Gas Natural</v>
      </c>
      <c r="AB1217" s="134" t="str">
        <f>VLOOKUP(A1217,DB_REF_Q1_Q4!$A$4:$AD$1328,13)</f>
        <v>Bomba de calor aire</v>
      </c>
      <c r="AC1217" s="16"/>
      <c r="AD1217" s="27"/>
      <c r="AE1217" s="27"/>
      <c r="AF1217" s="27"/>
      <c r="AG1217" s="27"/>
      <c r="AH1217" s="27"/>
      <c r="AI1217" s="55">
        <v>1</v>
      </c>
    </row>
    <row r="1218" spans="1:35" ht="12" customHeight="1">
      <c r="A1218" s="10">
        <v>1214</v>
      </c>
      <c r="B1218" s="98" t="s">
        <v>82</v>
      </c>
      <c r="C1218" s="98" t="s">
        <v>82</v>
      </c>
      <c r="D1218" s="11" t="s">
        <v>52</v>
      </c>
      <c r="E1218" s="11" t="s">
        <v>304</v>
      </c>
      <c r="F1218" s="12" t="s">
        <v>49</v>
      </c>
      <c r="G1218" s="12" t="s">
        <v>510</v>
      </c>
      <c r="H1218" s="12" t="s">
        <v>306</v>
      </c>
      <c r="I1218" s="103" t="s">
        <v>504</v>
      </c>
      <c r="J1218" s="12" t="str">
        <f t="shared" si="41"/>
        <v>≥17h</v>
      </c>
      <c r="K1218" s="12" t="s">
        <v>512</v>
      </c>
      <c r="L1218" s="69" t="s">
        <v>518</v>
      </c>
      <c r="M1218" s="83">
        <v>1</v>
      </c>
      <c r="N1218" s="84">
        <v>1</v>
      </c>
      <c r="O1218" s="84">
        <v>1</v>
      </c>
      <c r="P1218" s="84">
        <v>1</v>
      </c>
      <c r="Q1218" s="84">
        <v>1</v>
      </c>
      <c r="R1218" s="84">
        <v>1</v>
      </c>
      <c r="S1218" s="84">
        <v>1</v>
      </c>
      <c r="T1218" s="84">
        <v>1</v>
      </c>
      <c r="U1218" s="84">
        <v>1</v>
      </c>
      <c r="V1218" s="84">
        <v>1</v>
      </c>
      <c r="W1218" s="84">
        <v>1</v>
      </c>
      <c r="X1218" s="84">
        <v>1</v>
      </c>
      <c r="Y1218" s="84">
        <v>1</v>
      </c>
      <c r="Z1218" s="132" t="str">
        <f>VLOOKUP(A1218,DB_CAL_Q1_Q4!$A$4:$P$1328,13)</f>
        <v>Electricidad</v>
      </c>
      <c r="AA1218" s="133" t="str">
        <f>VLOOKUP(A1218,DB_ACS_Q1_Q4!$A$4:$AD$1328,13)</f>
        <v>GLP</v>
      </c>
      <c r="AB1218" s="134" t="str">
        <f>VLOOKUP(A1218,DB_REF_Q1_Q4!$A$4:$AD$1328,13)</f>
        <v>Ninguno</v>
      </c>
      <c r="AC1218" s="16"/>
      <c r="AD1218" s="27"/>
      <c r="AE1218" s="27"/>
      <c r="AF1218" s="27"/>
      <c r="AG1218" s="27"/>
      <c r="AH1218" s="27"/>
      <c r="AI1218" s="55">
        <v>1</v>
      </c>
    </row>
    <row r="1219" spans="1:35" ht="12" customHeight="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83"/>
      <c r="N1219" s="84">
        <v>1</v>
      </c>
      <c r="O1219" s="84">
        <v>1</v>
      </c>
      <c r="P1219" s="84">
        <v>1</v>
      </c>
      <c r="Q1219" s="84">
        <v>1</v>
      </c>
      <c r="R1219" s="84">
        <v>1</v>
      </c>
      <c r="S1219" s="84"/>
      <c r="T1219" s="84">
        <v>1</v>
      </c>
      <c r="U1219" s="84">
        <v>1</v>
      </c>
      <c r="V1219" s="84">
        <v>1</v>
      </c>
      <c r="W1219" s="84">
        <v>1</v>
      </c>
      <c r="X1219" s="84">
        <v>1</v>
      </c>
      <c r="Y1219" s="84">
        <v>1</v>
      </c>
      <c r="Z1219" s="132" t="str">
        <f>VLOOKUP(A1219,DB_CAL_Q1_Q4!$A$4:$P$1328,13)</f>
        <v>Bomba de calor aire</v>
      </c>
      <c r="AA1219" s="133" t="str">
        <f>VLOOKUP(A1219,DB_ACS_Q1_Q4!$A$4:$AD$1328,13)</f>
        <v>Gas Natural</v>
      </c>
      <c r="AB1219" s="134" t="str">
        <f>VLOOKUP(A1219,DB_REF_Q1_Q4!$A$4:$AD$1328,13)</f>
        <v>Bomba de calor aire</v>
      </c>
      <c r="AC1219" s="16">
        <v>1</v>
      </c>
      <c r="AD1219" s="27"/>
      <c r="AE1219" s="27"/>
      <c r="AF1219" s="27"/>
      <c r="AG1219" s="27"/>
      <c r="AH1219" s="27"/>
      <c r="AI1219" s="55"/>
    </row>
    <row r="1220" spans="1:35" ht="12" customHeight="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83">
        <v>1</v>
      </c>
      <c r="N1220" s="84">
        <v>1</v>
      </c>
      <c r="O1220" s="84">
        <v>1</v>
      </c>
      <c r="P1220" s="84">
        <v>1</v>
      </c>
      <c r="Q1220" s="84">
        <v>1</v>
      </c>
      <c r="R1220" s="84">
        <v>1</v>
      </c>
      <c r="S1220" s="84">
        <v>1</v>
      </c>
      <c r="T1220" s="84">
        <v>1</v>
      </c>
      <c r="U1220" s="84">
        <v>1</v>
      </c>
      <c r="V1220" s="84">
        <v>1</v>
      </c>
      <c r="W1220" s="84">
        <v>1</v>
      </c>
      <c r="X1220" s="84">
        <v>1</v>
      </c>
      <c r="Y1220" s="84">
        <v>1</v>
      </c>
      <c r="Z1220" s="132" t="str">
        <f>VLOOKUP(A1220,DB_CAL_Q1_Q4!$A$4:$P$1328,13)</f>
        <v>GLP</v>
      </c>
      <c r="AA1220" s="133" t="str">
        <f>VLOOKUP(A1220,DB_ACS_Q1_Q4!$A$4:$AD$1328,13)</f>
        <v>Gasóleo</v>
      </c>
      <c r="AB1220" s="134" t="str">
        <f>VLOOKUP(A1220,DB_REF_Q1_Q4!$A$4:$AD$1328,13)</f>
        <v>AC Eléctrico</v>
      </c>
      <c r="AC1220" s="16">
        <v>1</v>
      </c>
      <c r="AD1220" s="27"/>
      <c r="AE1220" s="27"/>
      <c r="AF1220" s="27"/>
      <c r="AG1220" s="27"/>
      <c r="AH1220" s="27"/>
      <c r="AI1220" s="55"/>
    </row>
    <row r="1221" spans="1:35" ht="12" customHeight="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83">
        <v>1</v>
      </c>
      <c r="N1221" s="84">
        <v>1</v>
      </c>
      <c r="O1221" s="84">
        <v>1</v>
      </c>
      <c r="P1221" s="84">
        <v>1</v>
      </c>
      <c r="Q1221" s="84">
        <v>1</v>
      </c>
      <c r="R1221" s="84">
        <v>1</v>
      </c>
      <c r="S1221" s="84">
        <v>1</v>
      </c>
      <c r="T1221" s="84">
        <v>1</v>
      </c>
      <c r="U1221" s="84">
        <v>1</v>
      </c>
      <c r="V1221" s="84">
        <v>1</v>
      </c>
      <c r="W1221" s="84">
        <v>1</v>
      </c>
      <c r="X1221" s="84">
        <v>1</v>
      </c>
      <c r="Y1221" s="84">
        <v>1</v>
      </c>
      <c r="Z1221" s="132" t="str">
        <f>VLOOKUP(A1221,DB_CAL_Q1_Q4!$A$4:$P$1328,13)</f>
        <v>Ninguna</v>
      </c>
      <c r="AA1221" s="133" t="str">
        <f>VLOOKUP(A1221,DB_ACS_Q1_Q4!$A$4:$AD$1328,13)</f>
        <v>Electricidad</v>
      </c>
      <c r="AB1221" s="134" t="str">
        <f>VLOOKUP(A1221,DB_REF_Q1_Q4!$A$4:$AD$1328,13)</f>
        <v>Ninguno</v>
      </c>
      <c r="AC1221" s="16"/>
      <c r="AD1221" s="27"/>
      <c r="AE1221" s="27"/>
      <c r="AF1221" s="27"/>
      <c r="AG1221" s="27"/>
      <c r="AH1221" s="27">
        <v>1</v>
      </c>
      <c r="AI1221" s="55"/>
    </row>
    <row r="1222" spans="1:35" ht="12" customHeight="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83">
        <v>1</v>
      </c>
      <c r="N1222" s="84">
        <v>1</v>
      </c>
      <c r="O1222" s="84">
        <v>1</v>
      </c>
      <c r="P1222" s="84">
        <v>1</v>
      </c>
      <c r="Q1222" s="84">
        <v>1</v>
      </c>
      <c r="R1222" s="84">
        <v>1</v>
      </c>
      <c r="S1222" s="84"/>
      <c r="T1222" s="84">
        <v>1</v>
      </c>
      <c r="U1222" s="84">
        <v>1</v>
      </c>
      <c r="V1222" s="84">
        <v>1</v>
      </c>
      <c r="W1222" s="84">
        <v>1</v>
      </c>
      <c r="X1222" s="84">
        <v>1</v>
      </c>
      <c r="Y1222" s="84">
        <v>1</v>
      </c>
      <c r="Z1222" s="132" t="str">
        <f>VLOOKUP(A1222,DB_CAL_Q1_Q4!$A$4:$P$1328,13)</f>
        <v>Bomba de calor aire</v>
      </c>
      <c r="AA1222" s="133" t="str">
        <f>VLOOKUP(A1222,DB_ACS_Q1_Q4!$A$4:$AD$1328,13)</f>
        <v>Gas Natural</v>
      </c>
      <c r="AB1222" s="134" t="str">
        <f>VLOOKUP(A1222,DB_REF_Q1_Q4!$A$4:$AD$1328,13)</f>
        <v>Bomba de calor aire</v>
      </c>
      <c r="AC1222" s="16">
        <v>1</v>
      </c>
      <c r="AD1222" s="27"/>
      <c r="AE1222" s="27"/>
      <c r="AF1222" s="27"/>
      <c r="AG1222" s="27"/>
      <c r="AH1222" s="27"/>
      <c r="AI1222" s="55"/>
    </row>
    <row r="1223" spans="1:35" ht="12" customHeight="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83">
        <v>1</v>
      </c>
      <c r="N1223" s="84">
        <v>1</v>
      </c>
      <c r="O1223" s="84">
        <v>1</v>
      </c>
      <c r="P1223" s="84">
        <v>1</v>
      </c>
      <c r="Q1223" s="84"/>
      <c r="R1223" s="84">
        <v>1</v>
      </c>
      <c r="S1223" s="84"/>
      <c r="T1223" s="84">
        <v>1</v>
      </c>
      <c r="U1223" s="84">
        <v>1</v>
      </c>
      <c r="V1223" s="84">
        <v>1</v>
      </c>
      <c r="W1223" s="84">
        <v>1</v>
      </c>
      <c r="X1223" s="84"/>
      <c r="Y1223" s="84">
        <v>1</v>
      </c>
      <c r="Z1223" s="132" t="str">
        <f>VLOOKUP(A1223,DB_CAL_Q1_Q4!$A$4:$P$1328,13)</f>
        <v>Gas Natural</v>
      </c>
      <c r="AA1223" s="133" t="str">
        <f>VLOOKUP(A1223,DB_ACS_Q1_Q4!$A$4:$AD$1328,13)</f>
        <v>Gas Natural</v>
      </c>
      <c r="AB1223" s="134" t="str">
        <f>VLOOKUP(A1223,DB_REF_Q1_Q4!$A$4:$AD$1328,13)</f>
        <v>Ninguno</v>
      </c>
      <c r="AC1223" s="16">
        <v>1</v>
      </c>
      <c r="AD1223" s="27"/>
      <c r="AE1223" s="27"/>
      <c r="AF1223" s="27"/>
      <c r="AG1223" s="27"/>
      <c r="AH1223" s="27"/>
      <c r="AI1223" s="55"/>
    </row>
    <row r="1224" spans="1:35" ht="12" customHeight="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83">
        <v>1</v>
      </c>
      <c r="N1224" s="84">
        <v>1</v>
      </c>
      <c r="O1224" s="84">
        <v>1</v>
      </c>
      <c r="P1224" s="84">
        <v>1</v>
      </c>
      <c r="Q1224" s="84"/>
      <c r="R1224" s="84">
        <v>1</v>
      </c>
      <c r="S1224" s="84">
        <v>1</v>
      </c>
      <c r="T1224" s="84">
        <v>1</v>
      </c>
      <c r="U1224" s="84">
        <v>1</v>
      </c>
      <c r="V1224" s="84">
        <v>1</v>
      </c>
      <c r="W1224" s="84">
        <v>1</v>
      </c>
      <c r="X1224" s="84"/>
      <c r="Y1224" s="84">
        <v>1</v>
      </c>
      <c r="Z1224" s="132" t="str">
        <f>VLOOKUP(A1224,DB_CAL_Q1_Q4!$A$4:$P$1328,13)</f>
        <v>Electricidad</v>
      </c>
      <c r="AA1224" s="133" t="str">
        <f>VLOOKUP(A1224,DB_ACS_Q1_Q4!$A$4:$AD$1328,13)</f>
        <v>Gas Natural</v>
      </c>
      <c r="AB1224" s="134" t="str">
        <f>VLOOKUP(A1224,DB_REF_Q1_Q4!$A$4:$AD$1328,13)</f>
        <v>AC Eléctrico</v>
      </c>
      <c r="AC1224" s="16"/>
      <c r="AD1224" s="27"/>
      <c r="AE1224" s="27"/>
      <c r="AF1224" s="27"/>
      <c r="AG1224" s="27"/>
      <c r="AH1224" s="27">
        <v>1</v>
      </c>
      <c r="AI1224" s="55"/>
    </row>
    <row r="1225" spans="1:35" ht="12" customHeight="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83">
        <v>1</v>
      </c>
      <c r="N1225" s="84">
        <v>1</v>
      </c>
      <c r="O1225" s="84">
        <v>1</v>
      </c>
      <c r="P1225" s="84">
        <v>1</v>
      </c>
      <c r="Q1225" s="84">
        <v>1</v>
      </c>
      <c r="R1225" s="84">
        <v>1</v>
      </c>
      <c r="S1225" s="84"/>
      <c r="T1225" s="84">
        <v>1</v>
      </c>
      <c r="U1225" s="84">
        <v>1</v>
      </c>
      <c r="V1225" s="84"/>
      <c r="W1225" s="84">
        <v>1</v>
      </c>
      <c r="X1225" s="84">
        <v>1</v>
      </c>
      <c r="Y1225" s="84">
        <v>1</v>
      </c>
      <c r="Z1225" s="132" t="str">
        <f>VLOOKUP(A1225,DB_CAL_Q1_Q4!$A$4:$P$1328,13)</f>
        <v>Electricidad</v>
      </c>
      <c r="AA1225" s="133" t="str">
        <f>VLOOKUP(A1225,DB_ACS_Q1_Q4!$A$4:$AD$1328,13)</f>
        <v>Gas Natural</v>
      </c>
      <c r="AB1225" s="134" t="str">
        <f>VLOOKUP(A1225,DB_REF_Q1_Q4!$A$4:$AD$1328,13)</f>
        <v>Ninguno</v>
      </c>
      <c r="AC1225" s="16">
        <v>1</v>
      </c>
      <c r="AD1225" s="27"/>
      <c r="AE1225" s="27"/>
      <c r="AF1225" s="27"/>
      <c r="AG1225" s="27"/>
      <c r="AH1225" s="27"/>
      <c r="AI1225" s="55"/>
    </row>
    <row r="1226" spans="1:35" ht="12" customHeight="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83">
        <v>1</v>
      </c>
      <c r="N1226" s="84">
        <v>1</v>
      </c>
      <c r="O1226" s="84">
        <v>1</v>
      </c>
      <c r="P1226" s="84">
        <v>1</v>
      </c>
      <c r="Q1226" s="84">
        <v>1</v>
      </c>
      <c r="R1226" s="84">
        <v>1</v>
      </c>
      <c r="S1226" s="84">
        <v>1</v>
      </c>
      <c r="T1226" s="84">
        <v>1</v>
      </c>
      <c r="U1226" s="84">
        <v>1</v>
      </c>
      <c r="V1226" s="84">
        <v>1</v>
      </c>
      <c r="W1226" s="84">
        <v>1</v>
      </c>
      <c r="X1226" s="84">
        <v>1</v>
      </c>
      <c r="Y1226" s="84"/>
      <c r="Z1226" s="132" t="str">
        <f>VLOOKUP(A1226,DB_CAL_Q1_Q4!$A$4:$P$1328,13)</f>
        <v>Bomba de calor aire</v>
      </c>
      <c r="AA1226" s="133" t="str">
        <f>VLOOKUP(A1226,DB_ACS_Q1_Q4!$A$4:$AD$1328,13)</f>
        <v>Electricidad</v>
      </c>
      <c r="AB1226" s="134" t="str">
        <f>VLOOKUP(A1226,DB_REF_Q1_Q4!$A$4:$AD$1328,13)</f>
        <v>Bomba de calor agua</v>
      </c>
      <c r="AC1226" s="16"/>
      <c r="AD1226" s="27"/>
      <c r="AE1226" s="27"/>
      <c r="AF1226" s="27"/>
      <c r="AG1226" s="27"/>
      <c r="AH1226" s="27">
        <v>1</v>
      </c>
      <c r="AI1226" s="55"/>
    </row>
    <row r="1227" spans="1:35" ht="12" customHeight="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83">
        <v>1</v>
      </c>
      <c r="N1227" s="84">
        <v>1</v>
      </c>
      <c r="O1227" s="84">
        <v>1</v>
      </c>
      <c r="P1227" s="84">
        <v>1</v>
      </c>
      <c r="Q1227" s="84">
        <v>1</v>
      </c>
      <c r="R1227" s="84">
        <v>1</v>
      </c>
      <c r="S1227" s="84">
        <v>1</v>
      </c>
      <c r="T1227" s="84">
        <v>1</v>
      </c>
      <c r="U1227" s="84">
        <v>1</v>
      </c>
      <c r="V1227" s="84">
        <v>1</v>
      </c>
      <c r="W1227" s="84">
        <v>1</v>
      </c>
      <c r="X1227" s="84"/>
      <c r="Y1227" s="84">
        <v>1</v>
      </c>
      <c r="Z1227" s="132" t="str">
        <f>VLOOKUP(A1227,DB_CAL_Q1_Q4!$A$4:$P$1328,13)</f>
        <v>Electricidad</v>
      </c>
      <c r="AA1227" s="133" t="str">
        <f>VLOOKUP(A1227,DB_ACS_Q1_Q4!$A$4:$AD$1328,13)</f>
        <v>Electricidad</v>
      </c>
      <c r="AB1227" s="134" t="str">
        <f>VLOOKUP(A1227,DB_REF_Q1_Q4!$A$4:$AD$1328,13)</f>
        <v>Bomba de calor aire</v>
      </c>
      <c r="AC1227" s="16"/>
      <c r="AD1227" s="27"/>
      <c r="AE1227" s="27"/>
      <c r="AF1227" s="27"/>
      <c r="AG1227" s="27"/>
      <c r="AH1227" s="27">
        <v>1</v>
      </c>
      <c r="AI1227" s="55"/>
    </row>
    <row r="1228" spans="1:35" ht="12" customHeight="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83">
        <v>1</v>
      </c>
      <c r="N1228" s="84">
        <v>1</v>
      </c>
      <c r="O1228" s="84">
        <v>1</v>
      </c>
      <c r="P1228" s="84">
        <v>1</v>
      </c>
      <c r="Q1228" s="84">
        <v>1</v>
      </c>
      <c r="R1228" s="84">
        <v>1</v>
      </c>
      <c r="S1228" s="84">
        <v>1</v>
      </c>
      <c r="T1228" s="84">
        <v>1</v>
      </c>
      <c r="U1228" s="84">
        <v>1</v>
      </c>
      <c r="V1228" s="84">
        <v>1</v>
      </c>
      <c r="W1228" s="84">
        <v>1</v>
      </c>
      <c r="X1228" s="84">
        <v>1</v>
      </c>
      <c r="Y1228" s="84">
        <v>1</v>
      </c>
      <c r="Z1228" s="132" t="str">
        <f>VLOOKUP(A1228,DB_CAL_Q1_Q4!$A$4:$P$1328,13)</f>
        <v>Carbón</v>
      </c>
      <c r="AA1228" s="133" t="str">
        <f>VLOOKUP(A1228,DB_ACS_Q1_Q4!$A$4:$AD$1328,13)</f>
        <v>Electricidad</v>
      </c>
      <c r="AB1228" s="134" t="str">
        <f>VLOOKUP(A1228,DB_REF_Q1_Q4!$A$4:$AD$1328,13)</f>
        <v>Ninguno</v>
      </c>
      <c r="AC1228" s="16"/>
      <c r="AD1228" s="27"/>
      <c r="AE1228" s="27"/>
      <c r="AF1228" s="27"/>
      <c r="AG1228" s="27"/>
      <c r="AH1228" s="27"/>
      <c r="AI1228" s="55">
        <v>1</v>
      </c>
    </row>
    <row r="1229" spans="1:35" ht="12" customHeight="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83">
        <v>1</v>
      </c>
      <c r="N1229" s="84">
        <v>1</v>
      </c>
      <c r="O1229" s="84">
        <v>1</v>
      </c>
      <c r="P1229" s="84">
        <v>1</v>
      </c>
      <c r="Q1229" s="84">
        <v>1</v>
      </c>
      <c r="R1229" s="84">
        <v>1</v>
      </c>
      <c r="S1229" s="84">
        <v>1</v>
      </c>
      <c r="T1229" s="84">
        <v>1</v>
      </c>
      <c r="U1229" s="84">
        <v>1</v>
      </c>
      <c r="V1229" s="84">
        <v>1</v>
      </c>
      <c r="W1229" s="84">
        <v>1</v>
      </c>
      <c r="X1229" s="84">
        <v>1</v>
      </c>
      <c r="Y1229" s="84">
        <v>1</v>
      </c>
      <c r="Z1229" s="132" t="str">
        <f>VLOOKUP(A1229,DB_CAL_Q1_Q4!$A$4:$P$1328,13)</f>
        <v>Bomba de calor aire</v>
      </c>
      <c r="AA1229" s="133" t="str">
        <f>VLOOKUP(A1229,DB_ACS_Q1_Q4!$A$4:$AD$1328,13)</f>
        <v>Gas Natural</v>
      </c>
      <c r="AB1229" s="134" t="str">
        <f>VLOOKUP(A1229,DB_REF_Q1_Q4!$A$4:$AD$1328,13)</f>
        <v>Bomba de calor aire</v>
      </c>
      <c r="AC1229" s="16"/>
      <c r="AD1229" s="27"/>
      <c r="AE1229" s="27"/>
      <c r="AF1229" s="27"/>
      <c r="AG1229" s="27"/>
      <c r="AH1229" s="27"/>
      <c r="AI1229" s="55">
        <v>1</v>
      </c>
    </row>
    <row r="1230" spans="1:35" ht="12" customHeight="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83">
        <v>1</v>
      </c>
      <c r="N1230" s="84">
        <v>1</v>
      </c>
      <c r="O1230" s="84">
        <v>1</v>
      </c>
      <c r="P1230" s="84">
        <v>1</v>
      </c>
      <c r="Q1230" s="84">
        <v>1</v>
      </c>
      <c r="R1230" s="84">
        <v>1</v>
      </c>
      <c r="S1230" s="84">
        <v>1</v>
      </c>
      <c r="T1230" s="84">
        <v>1</v>
      </c>
      <c r="U1230" s="84">
        <v>1</v>
      </c>
      <c r="V1230" s="84">
        <v>1</v>
      </c>
      <c r="W1230" s="84">
        <v>1</v>
      </c>
      <c r="X1230" s="84">
        <v>1</v>
      </c>
      <c r="Y1230" s="84">
        <v>1</v>
      </c>
      <c r="Z1230" s="132" t="str">
        <f>VLOOKUP(A1230,DB_CAL_Q1_Q4!$A$4:$P$1328,13)</f>
        <v>Gas Natural</v>
      </c>
      <c r="AA1230" s="133" t="str">
        <f>VLOOKUP(A1230,DB_ACS_Q1_Q4!$A$4:$AD$1328,13)</f>
        <v>Gas Natural</v>
      </c>
      <c r="AB1230" s="134" t="str">
        <f>VLOOKUP(A1230,DB_REF_Q1_Q4!$A$4:$AD$1328,13)</f>
        <v>Ninguno</v>
      </c>
      <c r="AC1230" s="16"/>
      <c r="AD1230" s="27"/>
      <c r="AE1230" s="27"/>
      <c r="AF1230" s="27"/>
      <c r="AG1230" s="27"/>
      <c r="AH1230" s="27">
        <v>1</v>
      </c>
      <c r="AI1230" s="55"/>
    </row>
    <row r="1231" spans="1:35" ht="12" customHeight="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83">
        <v>1</v>
      </c>
      <c r="N1231" s="84">
        <v>1</v>
      </c>
      <c r="O1231" s="84">
        <v>1</v>
      </c>
      <c r="P1231" s="84">
        <v>1</v>
      </c>
      <c r="Q1231" s="84">
        <v>1</v>
      </c>
      <c r="R1231" s="84">
        <v>1</v>
      </c>
      <c r="S1231" s="84">
        <v>1</v>
      </c>
      <c r="T1231" s="84">
        <v>1</v>
      </c>
      <c r="U1231" s="84">
        <v>1</v>
      </c>
      <c r="V1231" s="84">
        <v>1</v>
      </c>
      <c r="W1231" s="84">
        <v>1</v>
      </c>
      <c r="X1231" s="84"/>
      <c r="Y1231" s="84">
        <v>1</v>
      </c>
      <c r="Z1231" s="132" t="str">
        <f>VLOOKUP(A1231,DB_CAL_Q1_Q4!$A$4:$P$1328,13)</f>
        <v>Ninguna</v>
      </c>
      <c r="AA1231" s="133" t="str">
        <f>VLOOKUP(A1231,DB_ACS_Q1_Q4!$A$4:$AD$1328,13)</f>
        <v>GLP</v>
      </c>
      <c r="AB1231" s="134" t="str">
        <f>VLOOKUP(A1231,DB_REF_Q1_Q4!$A$4:$AD$1328,13)</f>
        <v>AC Eléctrico</v>
      </c>
      <c r="AC1231" s="16"/>
      <c r="AD1231" s="27"/>
      <c r="AE1231" s="27"/>
      <c r="AF1231" s="27"/>
      <c r="AG1231" s="27"/>
      <c r="AH1231" s="27"/>
      <c r="AI1231" s="55">
        <v>1</v>
      </c>
    </row>
    <row r="1232" spans="1:35" ht="12" customHeight="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83">
        <v>1</v>
      </c>
      <c r="N1232" s="84">
        <v>1</v>
      </c>
      <c r="O1232" s="84">
        <v>1</v>
      </c>
      <c r="P1232" s="84">
        <v>1</v>
      </c>
      <c r="Q1232" s="84">
        <v>1</v>
      </c>
      <c r="R1232" s="84">
        <v>1</v>
      </c>
      <c r="S1232" s="84">
        <v>1</v>
      </c>
      <c r="T1232" s="84">
        <v>1</v>
      </c>
      <c r="U1232" s="84">
        <v>1</v>
      </c>
      <c r="V1232" s="84">
        <v>1</v>
      </c>
      <c r="W1232" s="84">
        <v>1</v>
      </c>
      <c r="X1232" s="84">
        <v>1</v>
      </c>
      <c r="Y1232" s="84">
        <v>1</v>
      </c>
      <c r="Z1232" s="132" t="str">
        <f>VLOOKUP(A1232,DB_CAL_Q1_Q4!$A$4:$P$1328,13)</f>
        <v>Ninguna</v>
      </c>
      <c r="AA1232" s="133" t="str">
        <f>VLOOKUP(A1232,DB_ACS_Q1_Q4!$A$4:$AD$1328,13)</f>
        <v>GLP</v>
      </c>
      <c r="AB1232" s="134" t="str">
        <f>VLOOKUP(A1232,DB_REF_Q1_Q4!$A$4:$AD$1328,13)</f>
        <v>Ninguno</v>
      </c>
      <c r="AC1232" s="16"/>
      <c r="AD1232" s="27"/>
      <c r="AE1232" s="27"/>
      <c r="AF1232" s="27"/>
      <c r="AG1232" s="27"/>
      <c r="AH1232" s="27">
        <v>1</v>
      </c>
      <c r="AI1232" s="55"/>
    </row>
    <row r="1233" spans="1:35" ht="12" customHeight="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83">
        <v>1</v>
      </c>
      <c r="N1233" s="84">
        <v>1</v>
      </c>
      <c r="O1233" s="84">
        <v>1</v>
      </c>
      <c r="P1233" s="84">
        <v>1</v>
      </c>
      <c r="Q1233" s="84">
        <v>1</v>
      </c>
      <c r="R1233" s="84">
        <v>1</v>
      </c>
      <c r="S1233" s="84">
        <v>1</v>
      </c>
      <c r="T1233" s="84">
        <v>1</v>
      </c>
      <c r="U1233" s="84">
        <v>1</v>
      </c>
      <c r="V1233" s="84">
        <v>1</v>
      </c>
      <c r="W1233" s="84">
        <v>1</v>
      </c>
      <c r="X1233" s="84"/>
      <c r="Y1233" s="84"/>
      <c r="Z1233" s="132" t="str">
        <f>VLOOKUP(A1233,DB_CAL_Q1_Q4!$A$4:$P$1328,13)</f>
        <v>Otros</v>
      </c>
      <c r="AA1233" s="133" t="str">
        <f>VLOOKUP(A1233,DB_ACS_Q1_Q4!$A$4:$AD$1328,13)</f>
        <v>Electricidad</v>
      </c>
      <c r="AB1233" s="134" t="str">
        <f>VLOOKUP(A1233,DB_REF_Q1_Q4!$A$4:$AD$1328,13)</f>
        <v>AC Eléctrico</v>
      </c>
      <c r="AC1233" s="16"/>
      <c r="AD1233" s="27"/>
      <c r="AE1233" s="27"/>
      <c r="AF1233" s="27"/>
      <c r="AG1233" s="27"/>
      <c r="AH1233" s="27">
        <v>1</v>
      </c>
      <c r="AI1233" s="55"/>
    </row>
    <row r="1234" spans="1:35" ht="12" customHeight="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83">
        <v>1</v>
      </c>
      <c r="N1234" s="84"/>
      <c r="O1234" s="84">
        <v>1</v>
      </c>
      <c r="P1234" s="84"/>
      <c r="Q1234" s="84"/>
      <c r="R1234" s="84">
        <v>1</v>
      </c>
      <c r="S1234" s="84">
        <v>1</v>
      </c>
      <c r="T1234" s="84">
        <v>1</v>
      </c>
      <c r="U1234" s="84">
        <v>1</v>
      </c>
      <c r="V1234" s="84">
        <v>1</v>
      </c>
      <c r="W1234" s="84"/>
      <c r="X1234" s="84">
        <v>1</v>
      </c>
      <c r="Y1234" s="84"/>
      <c r="Z1234" s="132" t="str">
        <f>VLOOKUP(A1234,DB_CAL_Q1_Q4!$A$4:$P$1328,13)</f>
        <v>Ninguna</v>
      </c>
      <c r="AA1234" s="133" t="str">
        <f>VLOOKUP(A1234,DB_ACS_Q1_Q4!$A$4:$AD$1328,13)</f>
        <v>Gas Natural</v>
      </c>
      <c r="AB1234" s="134" t="str">
        <f>VLOOKUP(A1234,DB_REF_Q1_Q4!$A$4:$AD$1328,13)</f>
        <v>AC Eléctrico</v>
      </c>
      <c r="AC1234" s="16">
        <v>1</v>
      </c>
      <c r="AD1234" s="27"/>
      <c r="AE1234" s="27"/>
      <c r="AF1234" s="27"/>
      <c r="AG1234" s="27"/>
      <c r="AH1234" s="27"/>
      <c r="AI1234" s="55"/>
    </row>
    <row r="1235" spans="1:35" ht="12" customHeight="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83">
        <v>1</v>
      </c>
      <c r="N1235" s="84">
        <v>1</v>
      </c>
      <c r="O1235" s="84">
        <v>1</v>
      </c>
      <c r="P1235" s="84">
        <v>1</v>
      </c>
      <c r="Q1235" s="84">
        <v>1</v>
      </c>
      <c r="R1235" s="84">
        <v>1</v>
      </c>
      <c r="S1235" s="84">
        <v>1</v>
      </c>
      <c r="T1235" s="84">
        <v>1</v>
      </c>
      <c r="U1235" s="84">
        <v>1</v>
      </c>
      <c r="V1235" s="84">
        <v>1</v>
      </c>
      <c r="W1235" s="84">
        <v>1</v>
      </c>
      <c r="X1235" s="84">
        <v>1</v>
      </c>
      <c r="Y1235" s="84">
        <v>1</v>
      </c>
      <c r="Z1235" s="132" t="str">
        <f>VLOOKUP(A1235,DB_CAL_Q1_Q4!$A$4:$P$1328,13)</f>
        <v>GLP</v>
      </c>
      <c r="AA1235" s="133" t="str">
        <f>VLOOKUP(A1235,DB_ACS_Q1_Q4!$A$4:$AD$1328,13)</f>
        <v>GLP</v>
      </c>
      <c r="AB1235" s="134" t="str">
        <f>VLOOKUP(A1235,DB_REF_Q1_Q4!$A$4:$AD$1328,13)</f>
        <v>Ninguno</v>
      </c>
      <c r="AC1235" s="16"/>
      <c r="AD1235" s="27"/>
      <c r="AE1235" s="27"/>
      <c r="AF1235" s="27"/>
      <c r="AG1235" s="27"/>
      <c r="AH1235" s="27"/>
      <c r="AI1235" s="55">
        <v>1</v>
      </c>
    </row>
    <row r="1236" spans="1:35" ht="12" customHeight="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83">
        <v>1</v>
      </c>
      <c r="N1236" s="84">
        <v>1</v>
      </c>
      <c r="O1236" s="84">
        <v>1</v>
      </c>
      <c r="P1236" s="84">
        <v>1</v>
      </c>
      <c r="Q1236" s="84">
        <v>1</v>
      </c>
      <c r="R1236" s="84">
        <v>1</v>
      </c>
      <c r="S1236" s="84">
        <v>1</v>
      </c>
      <c r="T1236" s="84">
        <v>1</v>
      </c>
      <c r="U1236" s="84">
        <v>1</v>
      </c>
      <c r="V1236" s="84">
        <v>1</v>
      </c>
      <c r="W1236" s="84">
        <v>1</v>
      </c>
      <c r="X1236" s="84"/>
      <c r="Y1236" s="84">
        <v>1</v>
      </c>
      <c r="Z1236" s="132" t="str">
        <f>VLOOKUP(A1236,DB_CAL_Q1_Q4!$A$4:$P$1328,13)</f>
        <v>Ninguna</v>
      </c>
      <c r="AA1236" s="133" t="str">
        <f>VLOOKUP(A1236,DB_ACS_Q1_Q4!$A$4:$AD$1328,13)</f>
        <v>Electricidad</v>
      </c>
      <c r="AB1236" s="134" t="str">
        <f>VLOOKUP(A1236,DB_REF_Q1_Q4!$A$4:$AD$1328,13)</f>
        <v>Ninguno</v>
      </c>
      <c r="AC1236" s="16"/>
      <c r="AD1236" s="27"/>
      <c r="AE1236" s="27"/>
      <c r="AF1236" s="27"/>
      <c r="AG1236" s="27"/>
      <c r="AH1236" s="27">
        <v>1</v>
      </c>
      <c r="AI1236" s="55"/>
    </row>
    <row r="1237" spans="1:35" ht="12" customHeight="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83">
        <v>1</v>
      </c>
      <c r="N1237" s="84">
        <v>1</v>
      </c>
      <c r="O1237" s="84"/>
      <c r="P1237" s="84">
        <v>1</v>
      </c>
      <c r="Q1237" s="84"/>
      <c r="R1237" s="84">
        <v>1</v>
      </c>
      <c r="S1237" s="84">
        <v>1</v>
      </c>
      <c r="T1237" s="84">
        <v>1</v>
      </c>
      <c r="U1237" s="84">
        <v>1</v>
      </c>
      <c r="V1237" s="84">
        <v>1</v>
      </c>
      <c r="W1237" s="84">
        <v>1</v>
      </c>
      <c r="X1237" s="84">
        <v>1</v>
      </c>
      <c r="Y1237" s="84"/>
      <c r="Z1237" s="132" t="str">
        <f>VLOOKUP(A1237,DB_CAL_Q1_Q4!$A$4:$P$1328,13)</f>
        <v>Electricidad</v>
      </c>
      <c r="AA1237" s="133" t="str">
        <f>VLOOKUP(A1237,DB_ACS_Q1_Q4!$A$4:$AD$1328,13)</f>
        <v>Gas Natural</v>
      </c>
      <c r="AB1237" s="134" t="str">
        <f>VLOOKUP(A1237,DB_REF_Q1_Q4!$A$4:$AD$1328,13)</f>
        <v>AC Eléctrico</v>
      </c>
      <c r="AC1237" s="16">
        <v>1</v>
      </c>
      <c r="AD1237" s="27"/>
      <c r="AE1237" s="27"/>
      <c r="AF1237" s="27"/>
      <c r="AG1237" s="27"/>
      <c r="AH1237" s="27"/>
      <c r="AI1237" s="55"/>
    </row>
    <row r="1238" spans="1:35" ht="12" customHeight="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83">
        <v>1</v>
      </c>
      <c r="N1238" s="84">
        <v>1</v>
      </c>
      <c r="O1238" s="84">
        <v>1</v>
      </c>
      <c r="P1238" s="84">
        <v>1</v>
      </c>
      <c r="Q1238" s="84">
        <v>1</v>
      </c>
      <c r="R1238" s="84">
        <v>1</v>
      </c>
      <c r="S1238" s="84"/>
      <c r="T1238" s="84">
        <v>1</v>
      </c>
      <c r="U1238" s="84">
        <v>1</v>
      </c>
      <c r="V1238" s="84">
        <v>1</v>
      </c>
      <c r="W1238" s="84">
        <v>1</v>
      </c>
      <c r="X1238" s="84">
        <v>1</v>
      </c>
      <c r="Y1238" s="84">
        <v>1</v>
      </c>
      <c r="Z1238" s="132" t="str">
        <f>VLOOKUP(A1238,DB_CAL_Q1_Q4!$A$4:$P$1328,13)</f>
        <v>Ninguna</v>
      </c>
      <c r="AA1238" s="133" t="str">
        <f>VLOOKUP(A1238,DB_ACS_Q1_Q4!$A$4:$AD$1328,13)</f>
        <v>Gas Natural</v>
      </c>
      <c r="AB1238" s="134" t="str">
        <f>VLOOKUP(A1238,DB_REF_Q1_Q4!$A$4:$AD$1328,13)</f>
        <v>AC Eléctrico</v>
      </c>
      <c r="AC1238" s="16">
        <v>1</v>
      </c>
      <c r="AD1238" s="27"/>
      <c r="AE1238" s="27"/>
      <c r="AF1238" s="27"/>
      <c r="AG1238" s="27"/>
      <c r="AH1238" s="27"/>
      <c r="AI1238" s="55"/>
    </row>
    <row r="1239" spans="1:35" ht="12" customHeight="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83">
        <v>1</v>
      </c>
      <c r="N1239" s="84">
        <v>1</v>
      </c>
      <c r="O1239" s="84">
        <v>1</v>
      </c>
      <c r="P1239" s="84">
        <v>1</v>
      </c>
      <c r="Q1239" s="84">
        <v>1</v>
      </c>
      <c r="R1239" s="84">
        <v>1</v>
      </c>
      <c r="S1239" s="84"/>
      <c r="T1239" s="84">
        <v>1</v>
      </c>
      <c r="U1239" s="84">
        <v>1</v>
      </c>
      <c r="V1239" s="84">
        <v>1</v>
      </c>
      <c r="W1239" s="84">
        <v>1</v>
      </c>
      <c r="X1239" s="84"/>
      <c r="Y1239" s="84">
        <v>1</v>
      </c>
      <c r="Z1239" s="132" t="str">
        <f>VLOOKUP(A1239,DB_CAL_Q1_Q4!$A$4:$P$1328,13)</f>
        <v>Gas Natural</v>
      </c>
      <c r="AA1239" s="133" t="str">
        <f>VLOOKUP(A1239,DB_ACS_Q1_Q4!$A$4:$AD$1328,13)</f>
        <v>Gas Natural</v>
      </c>
      <c r="AB1239" s="134" t="str">
        <f>VLOOKUP(A1239,DB_REF_Q1_Q4!$A$4:$AD$1328,13)</f>
        <v>Ninguno</v>
      </c>
      <c r="AC1239" s="16"/>
      <c r="AD1239" s="27"/>
      <c r="AE1239" s="27"/>
      <c r="AF1239" s="27"/>
      <c r="AG1239" s="27"/>
      <c r="AH1239" s="27"/>
      <c r="AI1239" s="55">
        <v>1</v>
      </c>
    </row>
    <row r="1240" spans="1:35" ht="12" customHeight="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83">
        <v>1</v>
      </c>
      <c r="N1240" s="84">
        <v>1</v>
      </c>
      <c r="O1240" s="84">
        <v>1</v>
      </c>
      <c r="P1240" s="84">
        <v>1</v>
      </c>
      <c r="Q1240" s="84">
        <v>1</v>
      </c>
      <c r="R1240" s="84">
        <v>1</v>
      </c>
      <c r="S1240" s="84">
        <v>1</v>
      </c>
      <c r="T1240" s="84">
        <v>1</v>
      </c>
      <c r="U1240" s="84">
        <v>1</v>
      </c>
      <c r="V1240" s="84">
        <v>1</v>
      </c>
      <c r="W1240" s="84">
        <v>1</v>
      </c>
      <c r="X1240" s="84">
        <v>1</v>
      </c>
      <c r="Y1240" s="84">
        <v>1</v>
      </c>
      <c r="Z1240" s="132" t="str">
        <f>VLOOKUP(A1240,DB_CAL_Q1_Q4!$A$4:$P$1328,13)</f>
        <v>Bomba de calor aire</v>
      </c>
      <c r="AA1240" s="133" t="str">
        <f>VLOOKUP(A1240,DB_ACS_Q1_Q4!$A$4:$AD$1328,13)</f>
        <v>Electricidad</v>
      </c>
      <c r="AB1240" s="134" t="str">
        <f>VLOOKUP(A1240,DB_REF_Q1_Q4!$A$4:$AD$1328,13)</f>
        <v>Bomba de calor aire</v>
      </c>
      <c r="AC1240" s="16"/>
      <c r="AD1240" s="27"/>
      <c r="AE1240" s="27"/>
      <c r="AF1240" s="27"/>
      <c r="AG1240" s="27"/>
      <c r="AH1240" s="27"/>
      <c r="AI1240" s="55">
        <v>1</v>
      </c>
    </row>
    <row r="1241" spans="1:35" ht="12" customHeight="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83">
        <v>1</v>
      </c>
      <c r="N1241" s="84">
        <v>1</v>
      </c>
      <c r="O1241" s="84">
        <v>1</v>
      </c>
      <c r="P1241" s="84">
        <v>1</v>
      </c>
      <c r="Q1241" s="84">
        <v>1</v>
      </c>
      <c r="R1241" s="84">
        <v>1</v>
      </c>
      <c r="S1241" s="84"/>
      <c r="T1241" s="84">
        <v>1</v>
      </c>
      <c r="U1241" s="84">
        <v>1</v>
      </c>
      <c r="V1241" s="84">
        <v>1</v>
      </c>
      <c r="W1241" s="84">
        <v>1</v>
      </c>
      <c r="X1241" s="84">
        <v>1</v>
      </c>
      <c r="Y1241" s="84"/>
      <c r="Z1241" s="132" t="str">
        <f>VLOOKUP(A1241,DB_CAL_Q1_Q4!$A$4:$P$1328,13)</f>
        <v>Ninguna</v>
      </c>
      <c r="AA1241" s="133" t="str">
        <f>VLOOKUP(A1241,DB_ACS_Q1_Q4!$A$4:$AD$1328,13)</f>
        <v>Gas Natural</v>
      </c>
      <c r="AB1241" s="134" t="str">
        <f>VLOOKUP(A1241,DB_REF_Q1_Q4!$A$4:$AD$1328,13)</f>
        <v>AC Eléctrico</v>
      </c>
      <c r="AC1241" s="16">
        <v>1</v>
      </c>
      <c r="AD1241" s="27"/>
      <c r="AE1241" s="27"/>
      <c r="AF1241" s="27"/>
      <c r="AG1241" s="27"/>
      <c r="AH1241" s="27"/>
      <c r="AI1241" s="55"/>
    </row>
    <row r="1242" spans="1:35" ht="12" customHeight="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83">
        <v>1</v>
      </c>
      <c r="N1242" s="84">
        <v>1</v>
      </c>
      <c r="O1242" s="84">
        <v>1</v>
      </c>
      <c r="P1242" s="84">
        <v>1</v>
      </c>
      <c r="Q1242" s="84">
        <v>1</v>
      </c>
      <c r="R1242" s="84">
        <v>1</v>
      </c>
      <c r="S1242" s="84">
        <v>1</v>
      </c>
      <c r="T1242" s="84">
        <v>1</v>
      </c>
      <c r="U1242" s="84">
        <v>1</v>
      </c>
      <c r="V1242" s="84">
        <v>1</v>
      </c>
      <c r="W1242" s="84">
        <v>1</v>
      </c>
      <c r="X1242" s="84"/>
      <c r="Y1242" s="84"/>
      <c r="Z1242" s="132" t="str">
        <f>VLOOKUP(A1242,DB_CAL_Q1_Q4!$A$4:$P$1328,13)</f>
        <v>Electricidad</v>
      </c>
      <c r="AA1242" s="133" t="str">
        <f>VLOOKUP(A1242,DB_ACS_Q1_Q4!$A$4:$AD$1328,13)</f>
        <v>Electricidad</v>
      </c>
      <c r="AB1242" s="134" t="str">
        <f>VLOOKUP(A1242,DB_REF_Q1_Q4!$A$4:$AD$1328,13)</f>
        <v>Bomba de calor aire</v>
      </c>
      <c r="AC1242" s="16"/>
      <c r="AD1242" s="27"/>
      <c r="AE1242" s="27"/>
      <c r="AF1242" s="27"/>
      <c r="AG1242" s="27"/>
      <c r="AH1242" s="27"/>
      <c r="AI1242" s="55">
        <v>1</v>
      </c>
    </row>
    <row r="1243" spans="1:35" ht="12" customHeight="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83">
        <v>1</v>
      </c>
      <c r="N1243" s="84">
        <v>1</v>
      </c>
      <c r="O1243" s="84">
        <v>1</v>
      </c>
      <c r="P1243" s="84">
        <v>1</v>
      </c>
      <c r="Q1243" s="84">
        <v>1</v>
      </c>
      <c r="R1243" s="84">
        <v>1</v>
      </c>
      <c r="S1243" s="84">
        <v>1</v>
      </c>
      <c r="T1243" s="84">
        <v>1</v>
      </c>
      <c r="U1243" s="84">
        <v>1</v>
      </c>
      <c r="V1243" s="84">
        <v>1</v>
      </c>
      <c r="W1243" s="84">
        <v>1</v>
      </c>
      <c r="X1243" s="84">
        <v>1</v>
      </c>
      <c r="Y1243" s="84"/>
      <c r="Z1243" s="132" t="str">
        <f>VLOOKUP(A1243,DB_CAL_Q1_Q4!$A$4:$P$1328,13)</f>
        <v>Bomba de calor aire</v>
      </c>
      <c r="AA1243" s="133" t="str">
        <f>VLOOKUP(A1243,DB_ACS_Q1_Q4!$A$4:$AD$1328,13)</f>
        <v>Electricidad</v>
      </c>
      <c r="AB1243" s="134" t="str">
        <f>VLOOKUP(A1243,DB_REF_Q1_Q4!$A$4:$AD$1328,13)</f>
        <v>Bomba de calor aire</v>
      </c>
      <c r="AC1243" s="16"/>
      <c r="AD1243" s="27"/>
      <c r="AE1243" s="27"/>
      <c r="AF1243" s="27"/>
      <c r="AG1243" s="27"/>
      <c r="AH1243" s="27">
        <v>1</v>
      </c>
      <c r="AI1243" s="55"/>
    </row>
    <row r="1244" spans="1:35" ht="12" customHeight="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83">
        <v>1</v>
      </c>
      <c r="N1244" s="84">
        <v>1</v>
      </c>
      <c r="O1244" s="84">
        <v>1</v>
      </c>
      <c r="P1244" s="84">
        <v>1</v>
      </c>
      <c r="Q1244" s="84"/>
      <c r="R1244" s="84">
        <v>1</v>
      </c>
      <c r="S1244" s="84">
        <v>1</v>
      </c>
      <c r="T1244" s="84">
        <v>1</v>
      </c>
      <c r="U1244" s="84">
        <v>1</v>
      </c>
      <c r="V1244" s="84"/>
      <c r="W1244" s="84"/>
      <c r="X1244" s="84"/>
      <c r="Y1244" s="84"/>
      <c r="Z1244" s="132" t="str">
        <f>VLOOKUP(A1244,DB_CAL_Q1_Q4!$A$4:$P$1328,13)</f>
        <v>Electricidad</v>
      </c>
      <c r="AA1244" s="133" t="str">
        <f>VLOOKUP(A1244,DB_ACS_Q1_Q4!$A$4:$AD$1328,13)</f>
        <v>GLP</v>
      </c>
      <c r="AB1244" s="134" t="str">
        <f>VLOOKUP(A1244,DB_REF_Q1_Q4!$A$4:$AD$1328,13)</f>
        <v>Ninguno</v>
      </c>
      <c r="AC1244" s="16"/>
      <c r="AD1244" s="27"/>
      <c r="AE1244" s="27"/>
      <c r="AF1244" s="27"/>
      <c r="AG1244" s="27"/>
      <c r="AH1244" s="27"/>
      <c r="AI1244" s="55">
        <v>1</v>
      </c>
    </row>
    <row r="1245" spans="1:35" ht="12" customHeight="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83">
        <v>1</v>
      </c>
      <c r="N1245" s="84">
        <v>1</v>
      </c>
      <c r="O1245" s="84">
        <v>1</v>
      </c>
      <c r="P1245" s="84">
        <v>1</v>
      </c>
      <c r="Q1245" s="84">
        <v>1</v>
      </c>
      <c r="R1245" s="84">
        <v>1</v>
      </c>
      <c r="S1245" s="84">
        <v>1</v>
      </c>
      <c r="T1245" s="84">
        <v>1</v>
      </c>
      <c r="U1245" s="84">
        <v>1</v>
      </c>
      <c r="V1245" s="84">
        <v>1</v>
      </c>
      <c r="W1245" s="84">
        <v>1</v>
      </c>
      <c r="X1245" s="84">
        <v>1</v>
      </c>
      <c r="Y1245" s="84">
        <v>1</v>
      </c>
      <c r="Z1245" s="132" t="str">
        <f>VLOOKUP(A1245,DB_CAL_Q1_Q4!$A$4:$P$1328,13)</f>
        <v>Electricidad</v>
      </c>
      <c r="AA1245" s="133" t="str">
        <f>VLOOKUP(A1245,DB_ACS_Q1_Q4!$A$4:$AD$1328,13)</f>
        <v>Electricidad</v>
      </c>
      <c r="AB1245" s="134" t="str">
        <f>VLOOKUP(A1245,DB_REF_Q1_Q4!$A$4:$AD$1328,13)</f>
        <v>Bomba de calor aire</v>
      </c>
      <c r="AC1245" s="16">
        <v>1</v>
      </c>
      <c r="AD1245" s="27"/>
      <c r="AE1245" s="27"/>
      <c r="AF1245" s="27"/>
      <c r="AG1245" s="27"/>
      <c r="AH1245" s="27"/>
      <c r="AI1245" s="55"/>
    </row>
    <row r="1246" spans="1:35" ht="12" customHeight="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83">
        <v>1</v>
      </c>
      <c r="N1246" s="84">
        <v>1</v>
      </c>
      <c r="O1246" s="84">
        <v>1</v>
      </c>
      <c r="P1246" s="84">
        <v>1</v>
      </c>
      <c r="Q1246" s="84">
        <v>1</v>
      </c>
      <c r="R1246" s="84">
        <v>1</v>
      </c>
      <c r="S1246" s="84">
        <v>1</v>
      </c>
      <c r="T1246" s="84">
        <v>1</v>
      </c>
      <c r="U1246" s="84">
        <v>1</v>
      </c>
      <c r="V1246" s="84">
        <v>1</v>
      </c>
      <c r="W1246" s="84">
        <v>1</v>
      </c>
      <c r="X1246" s="84">
        <v>1</v>
      </c>
      <c r="Y1246" s="84">
        <v>1</v>
      </c>
      <c r="Z1246" s="132" t="str">
        <f>VLOOKUP(A1246,DB_CAL_Q1_Q4!$A$4:$P$1328,13)</f>
        <v>Bomba de calor aire</v>
      </c>
      <c r="AA1246" s="133" t="str">
        <f>VLOOKUP(A1246,DB_ACS_Q1_Q4!$A$4:$AD$1328,13)</f>
        <v>Gas Natural</v>
      </c>
      <c r="AB1246" s="134" t="str">
        <f>VLOOKUP(A1246,DB_REF_Q1_Q4!$A$4:$AD$1328,13)</f>
        <v>Bomba de calor aire</v>
      </c>
      <c r="AC1246" s="16">
        <v>1</v>
      </c>
      <c r="AD1246" s="27"/>
      <c r="AE1246" s="27"/>
      <c r="AF1246" s="27"/>
      <c r="AG1246" s="27"/>
      <c r="AH1246" s="27"/>
      <c r="AI1246" s="55"/>
    </row>
    <row r="1247" spans="1:35" ht="12" customHeight="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83">
        <v>1</v>
      </c>
      <c r="N1247" s="84">
        <v>1</v>
      </c>
      <c r="O1247" s="84">
        <v>1</v>
      </c>
      <c r="P1247" s="84">
        <v>1</v>
      </c>
      <c r="Q1247" s="84">
        <v>1</v>
      </c>
      <c r="R1247" s="84">
        <v>1</v>
      </c>
      <c r="S1247" s="84">
        <v>1</v>
      </c>
      <c r="T1247" s="84">
        <v>1</v>
      </c>
      <c r="U1247" s="84">
        <v>1</v>
      </c>
      <c r="V1247" s="84">
        <v>1</v>
      </c>
      <c r="W1247" s="84">
        <v>1</v>
      </c>
      <c r="X1247" s="84">
        <v>1</v>
      </c>
      <c r="Y1247" s="84"/>
      <c r="Z1247" s="132" t="str">
        <f>VLOOKUP(A1247,DB_CAL_Q1_Q4!$A$4:$P$1328,13)</f>
        <v>Gas Natural</v>
      </c>
      <c r="AA1247" s="133" t="str">
        <f>VLOOKUP(A1247,DB_ACS_Q1_Q4!$A$4:$AD$1328,13)</f>
        <v>Gas Natural</v>
      </c>
      <c r="AB1247" s="134" t="str">
        <f>VLOOKUP(A1247,DB_REF_Q1_Q4!$A$4:$AD$1328,13)</f>
        <v>Ninguno</v>
      </c>
      <c r="AC1247" s="16"/>
      <c r="AD1247" s="27"/>
      <c r="AE1247" s="27"/>
      <c r="AF1247" s="27"/>
      <c r="AG1247" s="27"/>
      <c r="AH1247" s="27"/>
      <c r="AI1247" s="55">
        <v>1</v>
      </c>
    </row>
    <row r="1248" spans="1:35" ht="12" customHeight="1">
      <c r="A1248" s="10">
        <v>1244</v>
      </c>
      <c r="B1248" s="98" t="s">
        <v>82</v>
      </c>
      <c r="C1248" s="98" t="s">
        <v>82</v>
      </c>
      <c r="D1248" s="11" t="s">
        <v>52</v>
      </c>
      <c r="E1248" s="11" t="s">
        <v>303</v>
      </c>
      <c r="F1248" s="12" t="s">
        <v>49</v>
      </c>
      <c r="G1248" s="12" t="s">
        <v>310</v>
      </c>
      <c r="H1248" s="12" t="s">
        <v>306</v>
      </c>
      <c r="I1248" s="11" t="s">
        <v>507</v>
      </c>
      <c r="J1248" s="11" t="str">
        <f t="shared" ref="J1248:J1253" si="42">"12-16h"</f>
        <v>12-16h</v>
      </c>
      <c r="K1248" s="12" t="s">
        <v>512</v>
      </c>
      <c r="L1248" s="69" t="s">
        <v>518</v>
      </c>
      <c r="M1248" s="83">
        <v>1</v>
      </c>
      <c r="N1248" s="84">
        <v>1</v>
      </c>
      <c r="O1248" s="84">
        <v>1</v>
      </c>
      <c r="P1248" s="84">
        <v>1</v>
      </c>
      <c r="Q1248" s="84">
        <v>1</v>
      </c>
      <c r="R1248" s="84">
        <v>1</v>
      </c>
      <c r="S1248" s="84">
        <v>1</v>
      </c>
      <c r="T1248" s="84">
        <v>1</v>
      </c>
      <c r="U1248" s="84">
        <v>1</v>
      </c>
      <c r="V1248" s="84">
        <v>1</v>
      </c>
      <c r="W1248" s="84">
        <v>1</v>
      </c>
      <c r="X1248" s="84">
        <v>1</v>
      </c>
      <c r="Y1248" s="84"/>
      <c r="Z1248" s="132" t="str">
        <f>VLOOKUP(A1248,DB_CAL_Q1_Q4!$A$4:$P$1328,13)</f>
        <v>Gas Natural</v>
      </c>
      <c r="AA1248" s="133" t="str">
        <f>VLOOKUP(A1248,DB_ACS_Q1_Q4!$A$4:$AD$1328,13)</f>
        <v>Gas Natural</v>
      </c>
      <c r="AB1248" s="134" t="str">
        <f>VLOOKUP(A1248,DB_REF_Q1_Q4!$A$4:$AD$1328,13)</f>
        <v>AC Eléctrico</v>
      </c>
      <c r="AC1248" s="16"/>
      <c r="AD1248" s="27"/>
      <c r="AE1248" s="27"/>
      <c r="AF1248" s="27"/>
      <c r="AG1248" s="27"/>
      <c r="AH1248" s="27"/>
      <c r="AI1248" s="55">
        <v>1</v>
      </c>
    </row>
    <row r="1249" spans="1:1620" ht="12" customHeight="1">
      <c r="A1249" s="10">
        <v>1245</v>
      </c>
      <c r="B1249" s="98" t="s">
        <v>82</v>
      </c>
      <c r="C1249" s="98" t="s">
        <v>82</v>
      </c>
      <c r="D1249" s="11" t="s">
        <v>52</v>
      </c>
      <c r="E1249" s="11" t="s">
        <v>304</v>
      </c>
      <c r="F1249" s="12" t="s">
        <v>50</v>
      </c>
      <c r="G1249" s="12" t="s">
        <v>310</v>
      </c>
      <c r="H1249" s="12" t="s">
        <v>306</v>
      </c>
      <c r="I1249" s="103" t="s">
        <v>505</v>
      </c>
      <c r="J1249" s="11" t="str">
        <f t="shared" si="42"/>
        <v>12-16h</v>
      </c>
      <c r="K1249" s="12" t="s">
        <v>512</v>
      </c>
      <c r="L1249" s="69" t="s">
        <v>518</v>
      </c>
      <c r="M1249" s="83">
        <v>1</v>
      </c>
      <c r="N1249" s="84">
        <v>1</v>
      </c>
      <c r="O1249" s="84">
        <v>1</v>
      </c>
      <c r="P1249" s="84">
        <v>1</v>
      </c>
      <c r="Q1249" s="84">
        <v>1</v>
      </c>
      <c r="R1249" s="84">
        <v>1</v>
      </c>
      <c r="S1249" s="84">
        <v>1</v>
      </c>
      <c r="T1249" s="84">
        <v>1</v>
      </c>
      <c r="U1249" s="84">
        <v>1</v>
      </c>
      <c r="V1249" s="84">
        <v>1</v>
      </c>
      <c r="W1249" s="84">
        <v>1</v>
      </c>
      <c r="X1249" s="84">
        <v>1</v>
      </c>
      <c r="Y1249" s="84">
        <v>1</v>
      </c>
      <c r="Z1249" s="132" t="str">
        <f>VLOOKUP(A1249,DB_CAL_Q1_Q4!$A$4:$P$1328,13)</f>
        <v>Bomba de calor aire</v>
      </c>
      <c r="AA1249" s="133" t="str">
        <f>VLOOKUP(A1249,DB_ACS_Q1_Q4!$A$4:$AD$1328,13)</f>
        <v>Electricidad</v>
      </c>
      <c r="AB1249" s="134" t="str">
        <f>VLOOKUP(A1249,DB_REF_Q1_Q4!$A$4:$AD$1328,13)</f>
        <v>Bomba de calor aire</v>
      </c>
      <c r="AC1249" s="16"/>
      <c r="AD1249" s="27"/>
      <c r="AE1249" s="27"/>
      <c r="AF1249" s="27"/>
      <c r="AG1249" s="27"/>
      <c r="AH1249" s="27"/>
      <c r="AI1249" s="55">
        <v>1</v>
      </c>
    </row>
    <row r="1250" spans="1:1620" ht="12" customHeight="1">
      <c r="A1250" s="10">
        <v>1246</v>
      </c>
      <c r="B1250" s="98" t="s">
        <v>81</v>
      </c>
      <c r="C1250" s="98" t="s">
        <v>81</v>
      </c>
      <c r="D1250" s="11" t="s">
        <v>25</v>
      </c>
      <c r="E1250" s="11" t="s">
        <v>303</v>
      </c>
      <c r="F1250" s="12" t="s">
        <v>50</v>
      </c>
      <c r="G1250" s="12" t="s">
        <v>310</v>
      </c>
      <c r="H1250" s="12" t="s">
        <v>306</v>
      </c>
      <c r="I1250" s="103" t="s">
        <v>504</v>
      </c>
      <c r="J1250" s="11" t="str">
        <f t="shared" si="42"/>
        <v>12-16h</v>
      </c>
      <c r="K1250" s="12" t="s">
        <v>47</v>
      </c>
      <c r="L1250" s="69" t="s">
        <v>518</v>
      </c>
      <c r="M1250" s="83">
        <v>1</v>
      </c>
      <c r="N1250" s="84">
        <v>1</v>
      </c>
      <c r="O1250" s="84">
        <v>1</v>
      </c>
      <c r="P1250" s="84">
        <v>1</v>
      </c>
      <c r="Q1250" s="84">
        <v>1</v>
      </c>
      <c r="R1250" s="84">
        <v>1</v>
      </c>
      <c r="S1250" s="84">
        <v>1</v>
      </c>
      <c r="T1250" s="84">
        <v>1</v>
      </c>
      <c r="U1250" s="84">
        <v>1</v>
      </c>
      <c r="V1250" s="84">
        <v>1</v>
      </c>
      <c r="W1250" s="84">
        <v>1</v>
      </c>
      <c r="X1250" s="84">
        <v>1</v>
      </c>
      <c r="Y1250" s="84">
        <v>1</v>
      </c>
      <c r="Z1250" s="132" t="str">
        <f>VLOOKUP(A1250,DB_CAL_Q1_Q4!$A$4:$P$1328,13)</f>
        <v>Bomba de calor aire</v>
      </c>
      <c r="AA1250" s="133" t="str">
        <f>VLOOKUP(A1250,DB_ACS_Q1_Q4!$A$4:$AD$1328,13)</f>
        <v>Gas Natural</v>
      </c>
      <c r="AB1250" s="134" t="str">
        <f>VLOOKUP(A1250,DB_REF_Q1_Q4!$A$4:$AD$1328,13)</f>
        <v>Bomba de calor aire</v>
      </c>
      <c r="AC1250" s="16"/>
      <c r="AD1250" s="27"/>
      <c r="AE1250" s="27"/>
      <c r="AF1250" s="27"/>
      <c r="AG1250" s="27"/>
      <c r="AH1250" s="27">
        <v>1</v>
      </c>
      <c r="AI1250" s="55"/>
    </row>
    <row r="1251" spans="1:1620" ht="12" customHeight="1">
      <c r="A1251" s="10">
        <v>1247</v>
      </c>
      <c r="B1251" s="98" t="s">
        <v>82</v>
      </c>
      <c r="C1251" s="98" t="s">
        <v>82</v>
      </c>
      <c r="D1251" s="11" t="s">
        <v>52</v>
      </c>
      <c r="E1251" s="11" t="s">
        <v>304</v>
      </c>
      <c r="F1251" s="12" t="s">
        <v>50</v>
      </c>
      <c r="G1251" s="12" t="s">
        <v>310</v>
      </c>
      <c r="H1251" s="12" t="s">
        <v>306</v>
      </c>
      <c r="I1251" s="103" t="s">
        <v>504</v>
      </c>
      <c r="J1251" s="11" t="str">
        <f t="shared" si="42"/>
        <v>12-16h</v>
      </c>
      <c r="K1251" s="12" t="s">
        <v>512</v>
      </c>
      <c r="L1251" s="69" t="s">
        <v>518</v>
      </c>
      <c r="M1251" s="83">
        <v>1</v>
      </c>
      <c r="N1251" s="84">
        <v>1</v>
      </c>
      <c r="O1251" s="84">
        <v>1</v>
      </c>
      <c r="P1251" s="84">
        <v>1</v>
      </c>
      <c r="Q1251" s="84">
        <v>1</v>
      </c>
      <c r="R1251" s="84">
        <v>1</v>
      </c>
      <c r="S1251" s="84">
        <v>1</v>
      </c>
      <c r="T1251" s="84">
        <v>1</v>
      </c>
      <c r="U1251" s="84">
        <v>1</v>
      </c>
      <c r="V1251" s="84">
        <v>1</v>
      </c>
      <c r="W1251" s="84">
        <v>1</v>
      </c>
      <c r="X1251" s="84">
        <v>1</v>
      </c>
      <c r="Y1251" s="84">
        <v>1</v>
      </c>
      <c r="Z1251" s="132" t="str">
        <f>VLOOKUP(A1251,DB_CAL_Q1_Q4!$A$4:$P$1328,13)</f>
        <v>Electricidad</v>
      </c>
      <c r="AA1251" s="133" t="str">
        <f>VLOOKUP(A1251,DB_ACS_Q1_Q4!$A$4:$AD$1328,13)</f>
        <v>Electricidad</v>
      </c>
      <c r="AB1251" s="134" t="str">
        <f>VLOOKUP(A1251,DB_REF_Q1_Q4!$A$4:$AD$1328,13)</f>
        <v>AC Eléctrico</v>
      </c>
      <c r="AC1251" s="16">
        <v>1</v>
      </c>
      <c r="AD1251" s="27"/>
      <c r="AE1251" s="27"/>
      <c r="AF1251" s="27"/>
      <c r="AG1251" s="27"/>
      <c r="AH1251" s="27"/>
      <c r="AI1251" s="55"/>
    </row>
    <row r="1252" spans="1:1620" ht="12" customHeight="1">
      <c r="A1252" s="10">
        <v>1248</v>
      </c>
      <c r="B1252" s="98" t="s">
        <v>63</v>
      </c>
      <c r="C1252" s="98" t="s">
        <v>63</v>
      </c>
      <c r="D1252" s="11" t="s">
        <v>25</v>
      </c>
      <c r="E1252" s="11" t="s">
        <v>304</v>
      </c>
      <c r="F1252" s="12" t="s">
        <v>48</v>
      </c>
      <c r="G1252" s="12" t="s">
        <v>310</v>
      </c>
      <c r="H1252" s="12" t="s">
        <v>306</v>
      </c>
      <c r="I1252" s="103" t="s">
        <v>504</v>
      </c>
      <c r="J1252" s="11" t="str">
        <f t="shared" si="42"/>
        <v>12-16h</v>
      </c>
      <c r="K1252" s="12" t="s">
        <v>513</v>
      </c>
      <c r="L1252" s="69" t="s">
        <v>518</v>
      </c>
      <c r="M1252" s="83">
        <v>1</v>
      </c>
      <c r="N1252" s="84">
        <v>1</v>
      </c>
      <c r="O1252" s="84">
        <v>1</v>
      </c>
      <c r="P1252" s="84">
        <v>1</v>
      </c>
      <c r="Q1252" s="84">
        <v>1</v>
      </c>
      <c r="R1252" s="84">
        <v>1</v>
      </c>
      <c r="S1252" s="84"/>
      <c r="T1252" s="84">
        <v>1</v>
      </c>
      <c r="U1252" s="84">
        <v>1</v>
      </c>
      <c r="V1252" s="84">
        <v>1</v>
      </c>
      <c r="W1252" s="84">
        <v>1</v>
      </c>
      <c r="X1252" s="84">
        <v>1</v>
      </c>
      <c r="Y1252" s="84"/>
      <c r="Z1252" s="132" t="str">
        <f>VLOOKUP(A1252,DB_CAL_Q1_Q4!$A$4:$P$1328,13)</f>
        <v>Bomba de calor aire</v>
      </c>
      <c r="AA1252" s="133" t="str">
        <f>VLOOKUP(A1252,DB_ACS_Q1_Q4!$A$4:$AD$1328,13)</f>
        <v>Gas Natural</v>
      </c>
      <c r="AB1252" s="134" t="str">
        <f>VLOOKUP(A1252,DB_REF_Q1_Q4!$A$4:$AD$1328,13)</f>
        <v>Bomba de calor aire</v>
      </c>
      <c r="AC1252" s="16"/>
      <c r="AD1252" s="27"/>
      <c r="AE1252" s="27"/>
      <c r="AF1252" s="27"/>
      <c r="AG1252" s="27"/>
      <c r="AH1252" s="27"/>
      <c r="AI1252" s="55">
        <v>1</v>
      </c>
    </row>
    <row r="1253" spans="1:1620" ht="12" customHeight="1">
      <c r="A1253" s="10">
        <v>1249</v>
      </c>
      <c r="B1253" s="98" t="s">
        <v>260</v>
      </c>
      <c r="C1253" s="98" t="s">
        <v>260</v>
      </c>
      <c r="D1253" s="11" t="s">
        <v>25</v>
      </c>
      <c r="E1253" s="11" t="s">
        <v>303</v>
      </c>
      <c r="F1253" s="12" t="s">
        <v>50</v>
      </c>
      <c r="G1253" s="12" t="s">
        <v>310</v>
      </c>
      <c r="H1253" s="12" t="s">
        <v>306</v>
      </c>
      <c r="I1253" s="103" t="s">
        <v>504</v>
      </c>
      <c r="J1253" s="11" t="str">
        <f t="shared" si="42"/>
        <v>12-16h</v>
      </c>
      <c r="K1253" s="12" t="s">
        <v>512</v>
      </c>
      <c r="L1253" s="69" t="s">
        <v>519</v>
      </c>
      <c r="M1253" s="83">
        <v>1</v>
      </c>
      <c r="N1253" s="84">
        <v>1</v>
      </c>
      <c r="O1253" s="84">
        <v>1</v>
      </c>
      <c r="P1253" s="84">
        <v>1</v>
      </c>
      <c r="Q1253" s="84">
        <v>1</v>
      </c>
      <c r="R1253" s="84"/>
      <c r="S1253" s="84"/>
      <c r="T1253" s="84"/>
      <c r="U1253" s="84"/>
      <c r="V1253" s="84"/>
      <c r="W1253" s="84"/>
      <c r="X1253" s="84"/>
      <c r="Y1253" s="84"/>
      <c r="Z1253" s="132" t="str">
        <f>VLOOKUP(A1253,DB_CAL_Q1_Q4!$A$4:$P$1328,13)</f>
        <v>Gas Natural</v>
      </c>
      <c r="AA1253" s="133" t="str">
        <f>VLOOKUP(A1253,DB_ACS_Q1_Q4!$A$4:$AD$1328,13)</f>
        <v>Gas Natural</v>
      </c>
      <c r="AB1253" s="134" t="str">
        <f>VLOOKUP(A1253,DB_REF_Q1_Q4!$A$4:$AD$1328,13)</f>
        <v>Ninguno</v>
      </c>
      <c r="AC1253" s="16">
        <v>1</v>
      </c>
      <c r="AD1253" s="27"/>
      <c r="AE1253" s="27"/>
      <c r="AF1253" s="27"/>
      <c r="AG1253" s="27"/>
      <c r="AH1253" s="27"/>
      <c r="AI1253" s="55"/>
    </row>
    <row r="1254" spans="1:1620" ht="12" customHeight="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86">
        <v>1</v>
      </c>
      <c r="N1254" s="87">
        <v>1</v>
      </c>
      <c r="O1254" s="87">
        <v>1</v>
      </c>
      <c r="P1254" s="87">
        <v>1</v>
      </c>
      <c r="Q1254" s="87"/>
      <c r="R1254" s="87">
        <v>1</v>
      </c>
      <c r="S1254" s="87">
        <v>1</v>
      </c>
      <c r="T1254" s="87">
        <v>1</v>
      </c>
      <c r="U1254" s="87">
        <v>1</v>
      </c>
      <c r="V1254" s="87">
        <v>1</v>
      </c>
      <c r="W1254" s="87">
        <v>1</v>
      </c>
      <c r="X1254" s="87"/>
      <c r="Y1254" s="87">
        <v>1</v>
      </c>
      <c r="Z1254" s="135" t="str">
        <f>VLOOKUP(A1254,DB_CAL_Q1_Q4!$A$4:$P$1328,13)</f>
        <v>Gasóleo</v>
      </c>
      <c r="AA1254" s="136" t="str">
        <f>VLOOKUP(A1254,DB_ACS_Q1_Q4!$A$4:$AD$1328,13)</f>
        <v>Gasóleo</v>
      </c>
      <c r="AB1254" s="137" t="str">
        <f>VLOOKUP(A1254,DB_REF_Q1_Q4!$A$4:$AD$1328,13)</f>
        <v>Ninguno</v>
      </c>
      <c r="AC1254" s="29">
        <v>1</v>
      </c>
      <c r="AD1254" s="30"/>
      <c r="AE1254" s="30"/>
      <c r="AF1254" s="30"/>
      <c r="AG1254" s="30"/>
      <c r="AH1254" s="30"/>
      <c r="AI1254" s="56"/>
    </row>
    <row r="1255" spans="1:1620">
      <c r="W1255" s="2">
        <f t="shared" ref="W1255:Y1255" si="43">SUM(W5:W1254)</f>
        <v>1132</v>
      </c>
      <c r="X1255" s="2">
        <f t="shared" si="43"/>
        <v>1050</v>
      </c>
      <c r="Y1255" s="2">
        <f t="shared" si="43"/>
        <v>790</v>
      </c>
      <c r="Z1255" s="2">
        <f t="shared" ref="Z1255:AI1255" si="44">SUM(Z5:Z1220)</f>
        <v>0</v>
      </c>
      <c r="AA1255" s="2">
        <f t="shared" si="44"/>
        <v>0</v>
      </c>
      <c r="AB1255" s="2">
        <f t="shared" si="44"/>
        <v>0</v>
      </c>
      <c r="AC1255" s="2">
        <f t="shared" si="44"/>
        <v>379</v>
      </c>
      <c r="AD1255" s="2">
        <f t="shared" si="44"/>
        <v>63</v>
      </c>
      <c r="AE1255" s="2">
        <f t="shared" si="44"/>
        <v>2</v>
      </c>
      <c r="AF1255" s="2">
        <f t="shared" si="44"/>
        <v>16</v>
      </c>
      <c r="AG1255" s="2">
        <f t="shared" si="44"/>
        <v>0</v>
      </c>
      <c r="AH1255" s="2">
        <f t="shared" si="44"/>
        <v>259</v>
      </c>
      <c r="AI1255" s="2">
        <f t="shared" si="44"/>
        <v>497</v>
      </c>
    </row>
    <row r="1257" spans="1:1620" ht="15.75">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c r="HO1257"/>
      <c r="HP1257"/>
      <c r="HQ1257"/>
      <c r="HR1257"/>
      <c r="HS1257"/>
      <c r="HT1257"/>
      <c r="HU1257"/>
      <c r="HV1257"/>
      <c r="HW1257"/>
      <c r="HX1257"/>
      <c r="HY1257"/>
      <c r="HZ1257"/>
      <c r="IA1257"/>
      <c r="IB1257"/>
      <c r="IC1257"/>
      <c r="ID1257"/>
      <c r="IE1257"/>
      <c r="IF1257"/>
      <c r="IG1257"/>
      <c r="IH1257"/>
      <c r="II1257"/>
      <c r="IJ1257"/>
      <c r="IK1257"/>
      <c r="IL1257"/>
      <c r="IM1257"/>
      <c r="IN1257"/>
      <c r="IO1257"/>
      <c r="IP1257"/>
      <c r="IQ1257"/>
      <c r="IR1257"/>
      <c r="IS1257"/>
      <c r="IT1257"/>
      <c r="IU1257"/>
      <c r="IV1257"/>
      <c r="IW1257"/>
      <c r="IX1257"/>
      <c r="IY1257"/>
      <c r="IZ1257"/>
      <c r="JA1257"/>
      <c r="JB1257"/>
      <c r="JC1257"/>
      <c r="JD1257"/>
      <c r="JE1257"/>
      <c r="JF1257"/>
      <c r="JG1257"/>
      <c r="JH1257"/>
      <c r="JI1257"/>
      <c r="JJ1257"/>
      <c r="JK1257"/>
      <c r="JL1257"/>
      <c r="JM1257"/>
      <c r="JN1257"/>
      <c r="JO1257"/>
      <c r="JP1257"/>
      <c r="JQ1257"/>
      <c r="JR1257"/>
      <c r="JS1257"/>
      <c r="JT1257"/>
      <c r="JU1257"/>
      <c r="JV1257"/>
      <c r="JW1257"/>
      <c r="JX1257"/>
      <c r="JY1257"/>
      <c r="JZ1257"/>
      <c r="KA1257"/>
      <c r="KB1257"/>
      <c r="KC1257"/>
      <c r="KD1257"/>
      <c r="KE1257"/>
      <c r="KF1257"/>
      <c r="KG1257"/>
      <c r="KH1257"/>
      <c r="KI1257"/>
      <c r="KJ1257"/>
      <c r="KK1257"/>
      <c r="KL1257"/>
      <c r="KM1257"/>
      <c r="KN1257"/>
      <c r="KO1257"/>
      <c r="KP1257"/>
      <c r="KQ1257"/>
      <c r="KR1257"/>
      <c r="KS1257"/>
      <c r="KT1257"/>
      <c r="KU1257"/>
      <c r="KV1257"/>
      <c r="KW1257"/>
      <c r="KX1257"/>
      <c r="KY1257"/>
      <c r="KZ1257"/>
      <c r="LA1257"/>
      <c r="LB1257"/>
      <c r="LC1257"/>
      <c r="LD1257"/>
      <c r="LE1257"/>
      <c r="LF1257"/>
      <c r="LG1257"/>
      <c r="LH1257"/>
      <c r="LI1257"/>
      <c r="LJ1257"/>
      <c r="LK1257"/>
      <c r="LL1257"/>
      <c r="LM1257"/>
      <c r="LN1257"/>
      <c r="LO1257"/>
      <c r="LP1257"/>
      <c r="LQ1257"/>
      <c r="LR1257"/>
      <c r="LS1257"/>
      <c r="LT1257"/>
      <c r="LU1257"/>
      <c r="LV1257"/>
      <c r="LW1257"/>
      <c r="LX1257"/>
      <c r="LY1257"/>
      <c r="LZ1257"/>
      <c r="MA1257"/>
      <c r="MB1257"/>
      <c r="MC1257"/>
      <c r="MD1257"/>
      <c r="ME1257"/>
      <c r="MF1257"/>
      <c r="MG1257"/>
      <c r="MH1257"/>
      <c r="MI1257"/>
      <c r="MJ1257"/>
      <c r="MK1257"/>
      <c r="ML1257"/>
      <c r="MM1257"/>
      <c r="MN1257"/>
      <c r="MO1257"/>
      <c r="MP1257"/>
      <c r="MQ1257"/>
      <c r="MR1257"/>
      <c r="MS1257"/>
      <c r="MT1257"/>
      <c r="MU1257"/>
      <c r="MV1257"/>
      <c r="MW1257"/>
      <c r="MX1257"/>
      <c r="MY1257"/>
      <c r="MZ1257"/>
      <c r="NA1257"/>
      <c r="NB1257"/>
      <c r="NC1257"/>
      <c r="ND1257"/>
      <c r="NE1257"/>
      <c r="NF1257"/>
      <c r="NG1257"/>
      <c r="NH1257"/>
      <c r="NI1257"/>
      <c r="NJ1257"/>
      <c r="NK1257"/>
      <c r="NL1257"/>
      <c r="NM1257"/>
      <c r="NN1257"/>
      <c r="NO1257"/>
      <c r="NP1257"/>
      <c r="NQ1257"/>
      <c r="NR1257"/>
      <c r="NS1257"/>
      <c r="NT1257"/>
      <c r="NU1257"/>
      <c r="NV1257"/>
      <c r="NW1257"/>
      <c r="NX1257"/>
      <c r="NY1257"/>
      <c r="NZ1257"/>
      <c r="OA1257"/>
      <c r="OB1257"/>
      <c r="OC1257"/>
      <c r="OD1257"/>
      <c r="OE1257"/>
      <c r="OF1257"/>
      <c r="OG1257"/>
      <c r="OH1257"/>
      <c r="OI1257"/>
      <c r="OJ1257"/>
      <c r="OK1257"/>
      <c r="OL1257"/>
      <c r="OM1257"/>
      <c r="ON1257"/>
      <c r="OO1257"/>
      <c r="OP1257"/>
      <c r="OQ1257"/>
      <c r="OR1257"/>
      <c r="OS1257"/>
      <c r="OT1257"/>
      <c r="OU1257"/>
      <c r="OV1257"/>
      <c r="OW1257"/>
      <c r="OX1257"/>
      <c r="OY1257"/>
      <c r="OZ1257"/>
      <c r="PA1257"/>
      <c r="PB1257"/>
      <c r="PC1257"/>
      <c r="PD1257"/>
      <c r="PE1257"/>
      <c r="PF1257"/>
      <c r="PG1257"/>
      <c r="PH1257"/>
      <c r="PI1257"/>
      <c r="PJ1257"/>
      <c r="PK1257"/>
      <c r="PL1257"/>
      <c r="PM1257"/>
      <c r="PN1257"/>
      <c r="PO1257"/>
      <c r="PP1257"/>
      <c r="PQ1257"/>
      <c r="PR1257"/>
      <c r="PS1257"/>
      <c r="PT1257"/>
      <c r="PU1257"/>
      <c r="PV1257"/>
      <c r="PW1257"/>
      <c r="PX1257"/>
      <c r="PY1257"/>
      <c r="PZ1257"/>
      <c r="QA1257"/>
      <c r="QB1257"/>
      <c r="QC1257"/>
      <c r="QD1257"/>
      <c r="QE1257"/>
      <c r="QF1257"/>
      <c r="QG1257"/>
      <c r="QH1257"/>
      <c r="QI1257"/>
      <c r="QJ1257"/>
      <c r="QK1257"/>
      <c r="QL1257"/>
      <c r="QM1257"/>
      <c r="QN1257"/>
      <c r="QO1257"/>
      <c r="QP1257"/>
      <c r="QQ1257"/>
      <c r="QR1257"/>
      <c r="QS1257"/>
      <c r="QT1257"/>
      <c r="QU1257"/>
      <c r="QV1257"/>
      <c r="QW1257"/>
      <c r="QX1257"/>
      <c r="QY1257"/>
      <c r="QZ1257"/>
      <c r="RA1257"/>
      <c r="RB1257"/>
      <c r="RC1257"/>
      <c r="RD1257"/>
      <c r="RE1257"/>
      <c r="RF1257"/>
      <c r="RG1257"/>
      <c r="RH1257"/>
      <c r="RI1257"/>
      <c r="RJ1257"/>
      <c r="RK1257"/>
      <c r="RL1257"/>
      <c r="RM1257"/>
      <c r="RN1257"/>
      <c r="RO1257"/>
      <c r="RP1257"/>
      <c r="RQ1257"/>
      <c r="RR1257"/>
      <c r="RS1257"/>
      <c r="RT1257"/>
      <c r="RU1257"/>
      <c r="RV1257"/>
      <c r="RW1257"/>
      <c r="RX1257"/>
      <c r="RY1257"/>
      <c r="RZ1257"/>
      <c r="SA1257"/>
      <c r="SB1257"/>
      <c r="SC1257"/>
      <c r="SD1257"/>
      <c r="SE1257"/>
      <c r="SF1257"/>
      <c r="SG1257"/>
      <c r="SH1257"/>
      <c r="SI1257"/>
      <c r="SJ1257"/>
      <c r="SK1257"/>
      <c r="SL1257"/>
      <c r="SM1257"/>
      <c r="SN1257"/>
      <c r="SO1257"/>
      <c r="SP1257"/>
      <c r="SQ1257"/>
      <c r="SR1257"/>
      <c r="SS1257"/>
      <c r="ST1257"/>
      <c r="SU1257"/>
      <c r="SV1257"/>
      <c r="SW1257"/>
      <c r="SX1257"/>
      <c r="SY1257"/>
      <c r="SZ1257"/>
      <c r="TA1257"/>
      <c r="TB1257"/>
      <c r="TC1257"/>
      <c r="TD1257"/>
      <c r="TE1257"/>
      <c r="TF1257"/>
      <c r="TG1257"/>
      <c r="TH1257"/>
      <c r="TI1257"/>
      <c r="TJ1257"/>
      <c r="TK1257"/>
      <c r="TL1257"/>
      <c r="TM1257"/>
      <c r="TN1257"/>
      <c r="TO1257"/>
      <c r="TP1257"/>
      <c r="TQ1257"/>
      <c r="TR1257"/>
      <c r="TS1257"/>
      <c r="TT1257"/>
      <c r="TU1257"/>
      <c r="TV1257"/>
      <c r="TW1257"/>
      <c r="TX1257"/>
      <c r="TY1257"/>
      <c r="TZ1257"/>
      <c r="UA1257"/>
      <c r="UB1257"/>
      <c r="UC1257"/>
      <c r="UD1257"/>
      <c r="UE1257"/>
      <c r="UF1257"/>
      <c r="UG1257"/>
      <c r="UH1257"/>
      <c r="UI1257"/>
      <c r="UJ1257"/>
      <c r="UK1257"/>
      <c r="UL1257"/>
      <c r="UM1257"/>
      <c r="UN1257"/>
      <c r="UO1257"/>
      <c r="UP1257"/>
      <c r="UQ1257"/>
      <c r="UR1257"/>
      <c r="US1257"/>
      <c r="UT1257"/>
      <c r="UU1257"/>
      <c r="UV1257"/>
      <c r="UW1257"/>
      <c r="UX1257"/>
      <c r="UY1257"/>
      <c r="UZ1257"/>
      <c r="VA1257"/>
      <c r="VB1257"/>
      <c r="VC1257"/>
      <c r="VD1257"/>
      <c r="VE1257"/>
      <c r="VF1257"/>
      <c r="VG1257"/>
      <c r="VH1257"/>
      <c r="VI1257"/>
      <c r="VJ1257"/>
      <c r="VK1257"/>
      <c r="VL1257"/>
      <c r="VM1257"/>
      <c r="VN1257"/>
      <c r="VO1257"/>
      <c r="VP1257"/>
      <c r="VQ1257"/>
      <c r="VR1257"/>
      <c r="VS1257"/>
      <c r="VT1257"/>
      <c r="VU1257"/>
      <c r="VV1257"/>
      <c r="VW1257"/>
      <c r="VX1257"/>
      <c r="VY1257"/>
      <c r="VZ1257"/>
      <c r="WA1257"/>
      <c r="WB1257"/>
      <c r="WC1257"/>
      <c r="WD1257"/>
      <c r="WE1257"/>
      <c r="WF1257"/>
      <c r="WG1257"/>
      <c r="WH1257"/>
      <c r="WI1257"/>
      <c r="WJ1257"/>
      <c r="WK1257"/>
      <c r="WL1257"/>
      <c r="WM1257"/>
      <c r="WN1257"/>
      <c r="WO1257"/>
      <c r="WP1257"/>
      <c r="WQ1257"/>
      <c r="WR1257"/>
      <c r="WS1257"/>
      <c r="WT1257"/>
      <c r="WU1257"/>
      <c r="WV1257"/>
      <c r="WW1257"/>
      <c r="WX1257"/>
      <c r="WY1257"/>
      <c r="WZ1257"/>
      <c r="XA1257"/>
      <c r="XB1257"/>
      <c r="XC1257"/>
      <c r="XD1257"/>
      <c r="XE1257"/>
      <c r="XF1257"/>
      <c r="XG1257"/>
      <c r="XH1257"/>
      <c r="XI1257"/>
      <c r="XJ1257"/>
      <c r="XK1257"/>
      <c r="XL1257"/>
      <c r="XM1257"/>
      <c r="XN1257"/>
      <c r="XO1257"/>
      <c r="XP1257"/>
      <c r="XQ1257"/>
      <c r="XR1257"/>
      <c r="XS1257"/>
      <c r="XT1257"/>
      <c r="XU1257"/>
      <c r="XV1257"/>
      <c r="XW1257"/>
      <c r="XX1257"/>
      <c r="XY1257"/>
      <c r="XZ1257"/>
      <c r="YA1257"/>
      <c r="YB1257"/>
      <c r="YC1257"/>
      <c r="YD1257"/>
      <c r="YE1257"/>
      <c r="YF1257"/>
      <c r="YG1257"/>
      <c r="YH1257"/>
      <c r="YI1257"/>
      <c r="YJ1257"/>
      <c r="YK1257"/>
      <c r="YL1257"/>
      <c r="YM1257"/>
      <c r="YN1257"/>
      <c r="YO1257"/>
      <c r="YP1257"/>
      <c r="YQ1257"/>
      <c r="YR1257"/>
      <c r="YS1257"/>
      <c r="YT1257"/>
      <c r="YU1257"/>
      <c r="YV1257"/>
      <c r="YW1257"/>
      <c r="YX1257"/>
      <c r="YY1257"/>
      <c r="YZ1257"/>
      <c r="ZA1257"/>
      <c r="ZB1257"/>
      <c r="ZC1257"/>
      <c r="ZD1257"/>
      <c r="ZE1257"/>
      <c r="ZF1257"/>
      <c r="ZG1257"/>
      <c r="ZH1257"/>
      <c r="ZI1257"/>
      <c r="ZJ1257"/>
      <c r="ZK1257"/>
      <c r="ZL1257"/>
      <c r="ZM1257"/>
      <c r="ZN1257"/>
      <c r="ZO1257"/>
      <c r="ZP1257"/>
      <c r="ZQ1257"/>
      <c r="ZR1257"/>
      <c r="ZS1257"/>
      <c r="ZT1257"/>
      <c r="ZU1257"/>
      <c r="ZV1257"/>
      <c r="ZW1257"/>
      <c r="ZX1257"/>
      <c r="ZY1257"/>
      <c r="ZZ1257"/>
      <c r="AAA1257"/>
      <c r="AAB1257"/>
      <c r="AAC1257"/>
      <c r="AAD1257"/>
      <c r="AAE1257"/>
      <c r="AAF1257"/>
      <c r="AAG1257"/>
      <c r="AAH1257"/>
      <c r="AAI1257"/>
      <c r="AAJ1257"/>
      <c r="AAK1257"/>
      <c r="AAL1257"/>
      <c r="AAM1257"/>
      <c r="AAN1257"/>
      <c r="AAO1257"/>
      <c r="AAP1257"/>
      <c r="AAQ1257"/>
      <c r="AAR1257"/>
      <c r="AAS1257"/>
      <c r="AAT1257"/>
      <c r="AAU1257"/>
      <c r="AAV1257"/>
      <c r="AAW1257"/>
      <c r="AAX1257"/>
      <c r="AAY1257"/>
      <c r="AAZ1257"/>
      <c r="ABA1257"/>
      <c r="ABB1257"/>
      <c r="ABC1257"/>
      <c r="ABD1257"/>
      <c r="ABE1257"/>
      <c r="ABF1257"/>
      <c r="ABG1257"/>
      <c r="ABH1257"/>
      <c r="ABI1257"/>
      <c r="ABJ1257"/>
      <c r="ABK1257"/>
      <c r="ABL1257"/>
      <c r="ABM1257"/>
      <c r="ABN1257"/>
      <c r="ABO1257"/>
      <c r="ABP1257"/>
      <c r="ABQ1257"/>
      <c r="ABR1257"/>
      <c r="ABS1257"/>
      <c r="ABT1257"/>
      <c r="ABU1257"/>
      <c r="ABV1257"/>
      <c r="ABW1257"/>
      <c r="ABX1257"/>
      <c r="ABY1257"/>
      <c r="ABZ1257"/>
      <c r="ACA1257"/>
      <c r="ACB1257"/>
      <c r="ACC1257"/>
      <c r="ACD1257"/>
      <c r="ACE1257"/>
      <c r="ACF1257"/>
      <c r="ACG1257"/>
      <c r="ACH1257"/>
      <c r="ACI1257"/>
      <c r="ACJ1257"/>
      <c r="ACK1257"/>
      <c r="ACL1257"/>
      <c r="ACM1257"/>
      <c r="ACN1257"/>
      <c r="ACO1257"/>
      <c r="ACP1257"/>
      <c r="ACQ1257"/>
      <c r="ACR1257"/>
      <c r="ACS1257"/>
      <c r="ACT1257"/>
      <c r="ACU1257"/>
      <c r="ACV1257"/>
      <c r="ACW1257"/>
      <c r="ACX1257"/>
      <c r="ACY1257"/>
      <c r="ACZ1257"/>
      <c r="ADA1257"/>
      <c r="ADB1257"/>
      <c r="ADC1257"/>
      <c r="ADD1257"/>
      <c r="ADE1257"/>
      <c r="ADF1257"/>
      <c r="ADG1257"/>
      <c r="ADH1257"/>
      <c r="ADI1257"/>
      <c r="ADJ1257"/>
      <c r="ADK1257"/>
      <c r="ADL1257"/>
      <c r="ADM1257"/>
      <c r="ADN1257"/>
      <c r="ADO1257"/>
      <c r="ADP1257"/>
      <c r="ADQ1257"/>
      <c r="ADR1257"/>
      <c r="ADS1257"/>
      <c r="ADT1257"/>
      <c r="ADU1257"/>
      <c r="ADV1257"/>
      <c r="ADW1257"/>
      <c r="ADX1257"/>
      <c r="ADY1257"/>
      <c r="ADZ1257"/>
      <c r="AEA1257"/>
      <c r="AEB1257"/>
      <c r="AEC1257"/>
      <c r="AED1257"/>
      <c r="AEE1257"/>
      <c r="AEF1257"/>
      <c r="AEG1257"/>
      <c r="AEH1257"/>
      <c r="AEI1257"/>
      <c r="AEJ1257"/>
      <c r="AEK1257"/>
      <c r="AEL1257"/>
      <c r="AEM1257"/>
      <c r="AEN1257"/>
      <c r="AEO1257"/>
      <c r="AEP1257"/>
      <c r="AEQ1257"/>
      <c r="AER1257"/>
      <c r="AES1257"/>
      <c r="AET1257"/>
      <c r="AEU1257"/>
      <c r="AEV1257"/>
      <c r="AEW1257"/>
      <c r="AEX1257"/>
      <c r="AEY1257"/>
      <c r="AEZ1257"/>
      <c r="AFA1257"/>
      <c r="AFB1257"/>
      <c r="AFC1257"/>
      <c r="AFD1257"/>
      <c r="AFE1257"/>
      <c r="AFF1257"/>
      <c r="AFG1257"/>
      <c r="AFH1257"/>
      <c r="AFI1257"/>
      <c r="AFJ1257"/>
      <c r="AFK1257"/>
      <c r="AFL1257"/>
      <c r="AFM1257"/>
      <c r="AFN1257"/>
      <c r="AFO1257"/>
      <c r="AFP1257"/>
      <c r="AFQ1257"/>
      <c r="AFR1257"/>
      <c r="AFS1257"/>
      <c r="AFT1257"/>
      <c r="AFU1257"/>
      <c r="AFV1257"/>
      <c r="AFW1257"/>
      <c r="AFX1257"/>
      <c r="AFY1257"/>
      <c r="AFZ1257"/>
      <c r="AGA1257"/>
      <c r="AGB1257"/>
      <c r="AGC1257"/>
      <c r="AGD1257"/>
      <c r="AGE1257"/>
      <c r="AGF1257"/>
      <c r="AGG1257"/>
      <c r="AGH1257"/>
      <c r="AGI1257"/>
      <c r="AGJ1257"/>
      <c r="AGK1257"/>
      <c r="AGL1257"/>
      <c r="AGM1257"/>
      <c r="AGN1257"/>
      <c r="AGO1257"/>
      <c r="AGP1257"/>
      <c r="AGQ1257"/>
      <c r="AGR1257"/>
      <c r="AGS1257"/>
      <c r="AGT1257"/>
      <c r="AGU1257"/>
      <c r="AGV1257"/>
      <c r="AGW1257"/>
      <c r="AGX1257"/>
      <c r="AGY1257"/>
      <c r="AGZ1257"/>
      <c r="AHA1257"/>
      <c r="AHB1257"/>
      <c r="AHC1257"/>
      <c r="AHD1257"/>
      <c r="AHE1257"/>
      <c r="AHF1257"/>
      <c r="AHG1257"/>
      <c r="AHH1257"/>
      <c r="AHI1257"/>
      <c r="AHJ1257"/>
      <c r="AHK1257"/>
      <c r="AHL1257"/>
      <c r="AHM1257"/>
      <c r="AHN1257"/>
      <c r="AHO1257"/>
      <c r="AHP1257"/>
      <c r="AHQ1257"/>
      <c r="AHR1257"/>
      <c r="AHS1257"/>
      <c r="AHT1257"/>
      <c r="AHU1257"/>
      <c r="AHV1257"/>
      <c r="AHW1257"/>
      <c r="AHX1257"/>
      <c r="AHY1257"/>
      <c r="AHZ1257"/>
      <c r="AIA1257"/>
      <c r="AIB1257"/>
      <c r="AIC1257"/>
      <c r="AID1257"/>
      <c r="AIE1257"/>
      <c r="AIF1257"/>
      <c r="AIG1257"/>
      <c r="AIH1257"/>
      <c r="AII1257"/>
      <c r="AIJ1257"/>
      <c r="AIK1257"/>
      <c r="AIL1257"/>
      <c r="AIM1257"/>
      <c r="AIN1257"/>
      <c r="AIO1257"/>
      <c r="AIP1257"/>
      <c r="AIQ1257"/>
      <c r="AIR1257"/>
      <c r="AIS1257"/>
      <c r="AIT1257"/>
      <c r="AIU1257"/>
      <c r="AIV1257"/>
      <c r="AIW1257"/>
      <c r="AIX1257"/>
      <c r="AIY1257"/>
      <c r="AIZ1257"/>
      <c r="AJA1257"/>
      <c r="AJB1257"/>
      <c r="AJC1257"/>
      <c r="AJD1257"/>
      <c r="AJE1257"/>
      <c r="AJF1257"/>
      <c r="AJG1257"/>
      <c r="AJH1257"/>
      <c r="AJI1257"/>
      <c r="AJJ1257"/>
      <c r="AJK1257"/>
      <c r="AJL1257"/>
      <c r="AJM1257"/>
      <c r="AJN1257"/>
      <c r="AJO1257"/>
      <c r="AJP1257"/>
      <c r="AJQ1257"/>
      <c r="AJR1257"/>
      <c r="AJS1257"/>
      <c r="AJT1257"/>
      <c r="AJU1257"/>
      <c r="AJV1257"/>
      <c r="AJW1257"/>
      <c r="AJX1257"/>
      <c r="AJY1257"/>
      <c r="AJZ1257"/>
      <c r="AKA1257"/>
      <c r="AKB1257"/>
      <c r="AKC1257"/>
      <c r="AKD1257"/>
      <c r="AKE1257"/>
      <c r="AKF1257"/>
      <c r="AKG1257"/>
      <c r="AKH1257"/>
      <c r="AKI1257"/>
      <c r="AKJ1257"/>
      <c r="AKK1257"/>
      <c r="AKL1257"/>
      <c r="AKM1257"/>
      <c r="AKN1257"/>
      <c r="AKO1257"/>
      <c r="AKP1257"/>
      <c r="AKQ1257"/>
      <c r="AKR1257"/>
      <c r="AKS1257"/>
      <c r="AKT1257"/>
      <c r="AKU1257"/>
      <c r="AKV1257"/>
      <c r="AKW1257"/>
      <c r="AKX1257"/>
      <c r="AKY1257"/>
      <c r="AKZ1257"/>
      <c r="ALA1257"/>
      <c r="ALB1257"/>
      <c r="ALC1257"/>
      <c r="ALD1257"/>
      <c r="ALE1257"/>
      <c r="ALF1257"/>
      <c r="ALG1257"/>
      <c r="ALH1257"/>
      <c r="ALI1257"/>
      <c r="ALJ1257"/>
      <c r="ALK1257"/>
      <c r="ALL1257"/>
      <c r="ALM1257"/>
      <c r="ALN1257"/>
      <c r="ALO1257"/>
      <c r="ALP1257"/>
      <c r="ALQ1257"/>
      <c r="ALR1257"/>
      <c r="ALS1257"/>
      <c r="ALT1257"/>
      <c r="ALU1257"/>
      <c r="ALV1257"/>
      <c r="ALW1257"/>
      <c r="ALX1257"/>
      <c r="ALY1257"/>
      <c r="ALZ1257"/>
      <c r="AMA1257"/>
      <c r="AMB1257"/>
      <c r="AMC1257"/>
      <c r="AMD1257"/>
      <c r="AME1257"/>
      <c r="AMF1257"/>
      <c r="AMG1257"/>
      <c r="AMH1257"/>
      <c r="AMI1257"/>
      <c r="AMJ1257"/>
      <c r="AMK1257"/>
      <c r="AML1257"/>
      <c r="AMM1257"/>
      <c r="AMN1257"/>
      <c r="AMO1257"/>
      <c r="AMP1257"/>
      <c r="AMQ1257"/>
      <c r="AMR1257"/>
      <c r="AMS1257"/>
      <c r="AMT1257"/>
      <c r="AMU1257"/>
      <c r="AMV1257"/>
      <c r="AMW1257"/>
      <c r="AMX1257"/>
      <c r="AMY1257"/>
      <c r="AMZ1257"/>
      <c r="ANA1257"/>
      <c r="ANB1257"/>
      <c r="ANC1257"/>
      <c r="AND1257"/>
      <c r="ANE1257"/>
      <c r="ANF1257"/>
      <c r="ANG1257"/>
      <c r="ANH1257"/>
      <c r="ANI1257"/>
      <c r="ANJ1257"/>
      <c r="ANK1257"/>
      <c r="ANL1257"/>
      <c r="ANM1257"/>
      <c r="ANN1257"/>
      <c r="ANO1257"/>
      <c r="ANP1257"/>
      <c r="ANQ1257"/>
      <c r="ANR1257"/>
      <c r="ANS1257"/>
      <c r="ANT1257"/>
      <c r="ANU1257"/>
      <c r="ANV1257"/>
      <c r="ANW1257"/>
      <c r="ANX1257"/>
      <c r="ANY1257"/>
      <c r="ANZ1257"/>
      <c r="AOA1257"/>
      <c r="AOB1257"/>
      <c r="AOC1257"/>
      <c r="AOD1257"/>
      <c r="AOE1257"/>
      <c r="AOF1257"/>
      <c r="AOG1257"/>
      <c r="AOH1257"/>
      <c r="AOI1257"/>
      <c r="AOJ1257"/>
      <c r="AOK1257"/>
      <c r="AOL1257"/>
      <c r="AOM1257"/>
      <c r="AON1257"/>
      <c r="AOO1257"/>
      <c r="AOP1257"/>
      <c r="AOQ1257"/>
      <c r="AOR1257"/>
      <c r="AOS1257"/>
      <c r="AOT1257"/>
      <c r="AOU1257"/>
      <c r="AOV1257"/>
      <c r="AOW1257"/>
      <c r="AOX1257"/>
      <c r="AOY1257"/>
      <c r="AOZ1257"/>
      <c r="APA1257"/>
      <c r="APB1257"/>
      <c r="APC1257"/>
      <c r="APD1257"/>
      <c r="APE1257"/>
      <c r="APF1257"/>
      <c r="APG1257"/>
      <c r="APH1257"/>
      <c r="API1257"/>
      <c r="APJ1257"/>
      <c r="APK1257"/>
      <c r="APL1257"/>
      <c r="APM1257"/>
      <c r="APN1257"/>
      <c r="APO1257"/>
      <c r="APP1257"/>
      <c r="APQ1257"/>
      <c r="APR1257"/>
      <c r="APS1257"/>
      <c r="APT1257"/>
      <c r="APU1257"/>
      <c r="APV1257"/>
      <c r="APW1257"/>
      <c r="APX1257"/>
      <c r="APY1257"/>
      <c r="APZ1257"/>
      <c r="AQA1257"/>
      <c r="AQB1257"/>
      <c r="AQC1257"/>
      <c r="AQD1257"/>
      <c r="AQE1257"/>
      <c r="AQF1257"/>
      <c r="AQG1257"/>
      <c r="AQH1257"/>
      <c r="AQI1257"/>
      <c r="AQJ1257"/>
      <c r="AQK1257"/>
      <c r="AQL1257"/>
      <c r="AQM1257"/>
      <c r="AQN1257"/>
      <c r="AQO1257"/>
      <c r="AQP1257"/>
      <c r="AQQ1257"/>
      <c r="AQR1257"/>
      <c r="AQS1257"/>
      <c r="AQT1257"/>
      <c r="AQU1257"/>
      <c r="AQV1257"/>
      <c r="AQW1257"/>
      <c r="AQX1257"/>
      <c r="AQY1257"/>
      <c r="AQZ1257"/>
      <c r="ARA1257"/>
      <c r="ARB1257"/>
      <c r="ARC1257"/>
      <c r="ARD1257"/>
      <c r="ARE1257"/>
      <c r="ARF1257"/>
      <c r="ARG1257"/>
      <c r="ARH1257"/>
      <c r="ARI1257"/>
      <c r="ARJ1257"/>
      <c r="ARK1257"/>
      <c r="ARL1257"/>
      <c r="ARM1257"/>
      <c r="ARN1257"/>
      <c r="ARO1257"/>
      <c r="ARP1257"/>
      <c r="ARQ1257"/>
      <c r="ARR1257"/>
      <c r="ARS1257"/>
      <c r="ART1257"/>
      <c r="ARU1257"/>
      <c r="ARV1257"/>
      <c r="ARW1257"/>
      <c r="ARX1257"/>
      <c r="ARY1257"/>
      <c r="ARZ1257"/>
      <c r="ASA1257"/>
      <c r="ASB1257"/>
      <c r="ASC1257"/>
      <c r="ASD1257"/>
      <c r="ASE1257"/>
      <c r="ASF1257"/>
      <c r="ASG1257"/>
      <c r="ASH1257"/>
      <c r="ASI1257"/>
      <c r="ASJ1257"/>
      <c r="ASK1257"/>
      <c r="ASL1257"/>
      <c r="ASM1257"/>
      <c r="ASN1257"/>
      <c r="ASO1257"/>
      <c r="ASP1257"/>
      <c r="ASQ1257"/>
      <c r="ASR1257"/>
      <c r="ASS1257"/>
      <c r="AST1257"/>
      <c r="ASU1257"/>
      <c r="ASV1257"/>
      <c r="ASW1257"/>
      <c r="ASX1257"/>
      <c r="ASY1257"/>
      <c r="ASZ1257"/>
      <c r="ATA1257"/>
      <c r="ATB1257"/>
      <c r="ATC1257"/>
      <c r="ATD1257"/>
      <c r="ATE1257"/>
      <c r="ATF1257"/>
      <c r="ATG1257"/>
      <c r="ATH1257"/>
      <c r="ATI1257"/>
      <c r="ATJ1257"/>
      <c r="ATK1257"/>
      <c r="ATL1257"/>
      <c r="ATM1257"/>
      <c r="ATN1257"/>
      <c r="ATO1257"/>
      <c r="ATP1257"/>
      <c r="ATQ1257"/>
      <c r="ATR1257"/>
      <c r="ATS1257"/>
      <c r="ATT1257"/>
      <c r="ATU1257"/>
      <c r="ATV1257"/>
      <c r="ATW1257"/>
      <c r="ATX1257"/>
      <c r="ATY1257"/>
      <c r="ATZ1257"/>
      <c r="AUA1257"/>
      <c r="AUB1257"/>
      <c r="AUC1257"/>
      <c r="AUD1257"/>
      <c r="AUE1257"/>
      <c r="AUF1257"/>
      <c r="AUG1257"/>
      <c r="AUH1257"/>
      <c r="AUI1257"/>
      <c r="AUJ1257"/>
      <c r="AUK1257"/>
      <c r="AUL1257"/>
      <c r="AUM1257"/>
      <c r="AUN1257"/>
      <c r="AUO1257"/>
      <c r="AUP1257"/>
      <c r="AUQ1257"/>
      <c r="AUR1257"/>
      <c r="AUS1257"/>
      <c r="AUT1257"/>
      <c r="AUU1257"/>
      <c r="AUV1257"/>
      <c r="AUW1257"/>
      <c r="AUX1257"/>
      <c r="AUY1257"/>
      <c r="AUZ1257"/>
      <c r="AVA1257"/>
      <c r="AVB1257"/>
      <c r="AVC1257"/>
      <c r="AVD1257"/>
      <c r="AVE1257"/>
      <c r="AVF1257"/>
      <c r="AVG1257"/>
      <c r="AVH1257"/>
      <c r="AVI1257"/>
      <c r="AVJ1257"/>
      <c r="AVK1257"/>
      <c r="AVL1257"/>
      <c r="AVM1257"/>
      <c r="AVN1257"/>
      <c r="AVO1257"/>
      <c r="AVP1257"/>
      <c r="AVQ1257"/>
      <c r="AVR1257"/>
      <c r="AVS1257"/>
      <c r="AVT1257"/>
      <c r="AVU1257"/>
      <c r="AVV1257"/>
      <c r="AVW1257"/>
      <c r="AVX1257"/>
      <c r="AVY1257"/>
      <c r="AVZ1257"/>
      <c r="AWA1257"/>
      <c r="AWB1257"/>
      <c r="AWC1257"/>
      <c r="AWD1257"/>
      <c r="AWE1257"/>
      <c r="AWF1257"/>
      <c r="AWG1257"/>
      <c r="AWH1257"/>
      <c r="AWI1257"/>
      <c r="AWJ1257"/>
      <c r="AWK1257"/>
      <c r="AWL1257"/>
      <c r="AWM1257"/>
      <c r="AWN1257"/>
      <c r="AWO1257"/>
      <c r="AWP1257"/>
      <c r="AWQ1257"/>
      <c r="AWR1257"/>
      <c r="AWS1257"/>
      <c r="AWT1257"/>
      <c r="AWU1257"/>
      <c r="AWV1257"/>
      <c r="AWW1257"/>
      <c r="AWX1257"/>
      <c r="AWY1257"/>
      <c r="AWZ1257"/>
      <c r="AXA1257"/>
      <c r="AXB1257"/>
      <c r="AXC1257"/>
      <c r="AXD1257"/>
      <c r="AXE1257"/>
      <c r="AXF1257"/>
      <c r="AXG1257"/>
      <c r="AXH1257"/>
      <c r="AXI1257"/>
      <c r="AXJ1257"/>
      <c r="AXK1257"/>
      <c r="AXL1257"/>
      <c r="AXM1257"/>
      <c r="AXN1257"/>
      <c r="AXO1257"/>
      <c r="AXP1257"/>
      <c r="AXQ1257"/>
      <c r="AXR1257"/>
      <c r="AXS1257"/>
      <c r="AXT1257"/>
      <c r="AXU1257"/>
      <c r="AXV1257"/>
      <c r="AXW1257"/>
      <c r="AXX1257"/>
      <c r="AXY1257"/>
      <c r="AXZ1257"/>
      <c r="AYA1257"/>
      <c r="AYB1257"/>
      <c r="AYC1257"/>
      <c r="AYD1257"/>
      <c r="AYE1257"/>
      <c r="AYF1257"/>
      <c r="AYG1257"/>
      <c r="AYH1257"/>
      <c r="AYI1257"/>
      <c r="AYJ1257"/>
      <c r="AYK1257"/>
      <c r="AYL1257"/>
      <c r="AYM1257"/>
      <c r="AYN1257"/>
      <c r="AYO1257"/>
      <c r="AYP1257"/>
      <c r="AYQ1257"/>
      <c r="AYR1257"/>
      <c r="AYS1257"/>
      <c r="AYT1257"/>
      <c r="AYU1257"/>
      <c r="AYV1257"/>
      <c r="AYW1257"/>
      <c r="AYX1257"/>
      <c r="AYY1257"/>
      <c r="AYZ1257"/>
      <c r="AZA1257"/>
      <c r="AZB1257"/>
      <c r="AZC1257"/>
      <c r="AZD1257"/>
      <c r="AZE1257"/>
      <c r="AZF1257"/>
      <c r="AZG1257"/>
      <c r="AZH1257"/>
      <c r="AZI1257"/>
      <c r="AZJ1257"/>
      <c r="AZK1257"/>
      <c r="AZL1257"/>
      <c r="AZM1257"/>
      <c r="AZN1257"/>
      <c r="AZO1257"/>
      <c r="AZP1257"/>
      <c r="AZQ1257"/>
      <c r="AZR1257"/>
      <c r="AZS1257"/>
      <c r="AZT1257"/>
      <c r="AZU1257"/>
      <c r="AZV1257"/>
      <c r="AZW1257"/>
      <c r="AZX1257"/>
      <c r="AZY1257"/>
      <c r="AZZ1257"/>
      <c r="BAA1257"/>
      <c r="BAB1257"/>
      <c r="BAC1257"/>
      <c r="BAD1257"/>
      <c r="BAE1257"/>
      <c r="BAF1257"/>
      <c r="BAG1257"/>
      <c r="BAH1257"/>
      <c r="BAI1257"/>
      <c r="BAJ1257"/>
      <c r="BAK1257"/>
      <c r="BAL1257"/>
      <c r="BAM1257"/>
      <c r="BAN1257"/>
      <c r="BAO1257"/>
      <c r="BAP1257"/>
      <c r="BAQ1257"/>
      <c r="BAR1257"/>
      <c r="BAS1257"/>
      <c r="BAT1257"/>
      <c r="BAU1257"/>
      <c r="BAV1257"/>
      <c r="BAW1257"/>
      <c r="BAX1257"/>
      <c r="BAY1257"/>
      <c r="BAZ1257"/>
      <c r="BBA1257"/>
      <c r="BBB1257"/>
      <c r="BBC1257"/>
      <c r="BBD1257"/>
      <c r="BBE1257"/>
      <c r="BBF1257"/>
      <c r="BBG1257"/>
      <c r="BBH1257"/>
      <c r="BBI1257"/>
      <c r="BBJ1257"/>
      <c r="BBK1257"/>
      <c r="BBL1257"/>
      <c r="BBM1257"/>
      <c r="BBN1257"/>
      <c r="BBO1257"/>
      <c r="BBP1257"/>
      <c r="BBQ1257"/>
      <c r="BBR1257"/>
      <c r="BBS1257"/>
      <c r="BBT1257"/>
      <c r="BBU1257"/>
      <c r="BBV1257"/>
      <c r="BBW1257"/>
      <c r="BBX1257"/>
      <c r="BBY1257"/>
      <c r="BBZ1257"/>
      <c r="BCA1257"/>
      <c r="BCB1257"/>
      <c r="BCC1257"/>
      <c r="BCD1257"/>
      <c r="BCE1257"/>
      <c r="BCF1257"/>
      <c r="BCG1257"/>
      <c r="BCH1257"/>
      <c r="BCI1257"/>
      <c r="BCJ1257"/>
      <c r="BCK1257"/>
      <c r="BCL1257"/>
      <c r="BCM1257"/>
      <c r="BCN1257"/>
      <c r="BCO1257"/>
      <c r="BCP1257"/>
      <c r="BCQ1257"/>
      <c r="BCR1257"/>
      <c r="BCS1257"/>
      <c r="BCT1257"/>
      <c r="BCU1257"/>
      <c r="BCV1257"/>
      <c r="BCW1257"/>
      <c r="BCX1257"/>
      <c r="BCY1257"/>
      <c r="BCZ1257"/>
      <c r="BDA1257"/>
      <c r="BDB1257"/>
      <c r="BDC1257"/>
      <c r="BDD1257"/>
      <c r="BDE1257"/>
      <c r="BDF1257"/>
      <c r="BDG1257"/>
      <c r="BDH1257"/>
      <c r="BDI1257"/>
      <c r="BDJ1257"/>
      <c r="BDK1257"/>
      <c r="BDL1257"/>
      <c r="BDM1257"/>
      <c r="BDN1257"/>
      <c r="BDO1257"/>
      <c r="BDP1257"/>
      <c r="BDQ1257"/>
      <c r="BDR1257"/>
      <c r="BDS1257"/>
      <c r="BDT1257"/>
      <c r="BDU1257"/>
      <c r="BDV1257"/>
      <c r="BDW1257"/>
      <c r="BDX1257"/>
      <c r="BDY1257"/>
      <c r="BDZ1257"/>
      <c r="BEA1257"/>
      <c r="BEB1257"/>
      <c r="BEC1257"/>
      <c r="BED1257"/>
      <c r="BEE1257"/>
      <c r="BEF1257"/>
      <c r="BEG1257"/>
      <c r="BEH1257"/>
      <c r="BEI1257"/>
      <c r="BEJ1257"/>
      <c r="BEK1257"/>
      <c r="BEL1257"/>
      <c r="BEM1257"/>
      <c r="BEN1257"/>
      <c r="BEO1257"/>
      <c r="BEP1257"/>
      <c r="BEQ1257"/>
      <c r="BER1257"/>
      <c r="BES1257"/>
      <c r="BET1257"/>
      <c r="BEU1257"/>
      <c r="BEV1257"/>
      <c r="BEW1257"/>
      <c r="BEX1257"/>
      <c r="BEY1257"/>
      <c r="BEZ1257"/>
      <c r="BFA1257"/>
      <c r="BFB1257"/>
      <c r="BFC1257"/>
      <c r="BFD1257"/>
      <c r="BFE1257"/>
      <c r="BFF1257"/>
      <c r="BFG1257"/>
      <c r="BFH1257"/>
      <c r="BFI1257"/>
      <c r="BFJ1257"/>
      <c r="BFK1257"/>
      <c r="BFL1257"/>
      <c r="BFM1257"/>
      <c r="BFN1257"/>
      <c r="BFO1257"/>
      <c r="BFP1257"/>
      <c r="BFQ1257"/>
      <c r="BFR1257"/>
      <c r="BFS1257"/>
      <c r="BFT1257"/>
      <c r="BFU1257"/>
      <c r="BFV1257"/>
      <c r="BFW1257"/>
      <c r="BFX1257"/>
      <c r="BFY1257"/>
      <c r="BFZ1257"/>
      <c r="BGA1257"/>
      <c r="BGB1257"/>
      <c r="BGC1257"/>
      <c r="BGD1257"/>
      <c r="BGE1257"/>
      <c r="BGF1257"/>
      <c r="BGG1257"/>
      <c r="BGH1257"/>
      <c r="BGI1257"/>
      <c r="BGJ1257"/>
      <c r="BGK1257"/>
      <c r="BGL1257"/>
      <c r="BGM1257"/>
      <c r="BGN1257"/>
      <c r="BGO1257"/>
      <c r="BGP1257"/>
      <c r="BGQ1257"/>
      <c r="BGR1257"/>
      <c r="BGS1257"/>
      <c r="BGT1257"/>
      <c r="BGU1257"/>
      <c r="BGV1257"/>
      <c r="BGW1257"/>
      <c r="BGX1257"/>
      <c r="BGY1257"/>
      <c r="BGZ1257"/>
      <c r="BHA1257"/>
      <c r="BHB1257"/>
      <c r="BHC1257"/>
      <c r="BHD1257"/>
      <c r="BHE1257"/>
      <c r="BHF1257"/>
      <c r="BHG1257"/>
      <c r="BHH1257"/>
      <c r="BHI1257"/>
      <c r="BHJ1257"/>
      <c r="BHK1257"/>
      <c r="BHL1257"/>
      <c r="BHM1257"/>
      <c r="BHN1257"/>
      <c r="BHO1257"/>
      <c r="BHP1257"/>
      <c r="BHQ1257"/>
      <c r="BHR1257"/>
      <c r="BHS1257"/>
      <c r="BHT1257"/>
      <c r="BHU1257"/>
      <c r="BHV1257"/>
      <c r="BHW1257"/>
      <c r="BHX1257"/>
      <c r="BHY1257"/>
      <c r="BHZ1257"/>
      <c r="BIA1257"/>
      <c r="BIB1257"/>
      <c r="BIC1257"/>
      <c r="BID1257"/>
      <c r="BIE1257"/>
      <c r="BIF1257"/>
      <c r="BIG1257"/>
      <c r="BIH1257"/>
      <c r="BII1257"/>
      <c r="BIJ1257"/>
      <c r="BIK1257"/>
      <c r="BIL1257"/>
      <c r="BIM1257"/>
      <c r="BIN1257"/>
      <c r="BIO1257"/>
      <c r="BIP1257"/>
      <c r="BIQ1257"/>
      <c r="BIR1257"/>
      <c r="BIS1257"/>
      <c r="BIT1257"/>
      <c r="BIU1257"/>
      <c r="BIV1257"/>
      <c r="BIW1257"/>
      <c r="BIX1257"/>
      <c r="BIY1257"/>
      <c r="BIZ1257"/>
      <c r="BJA1257"/>
      <c r="BJB1257"/>
      <c r="BJC1257"/>
      <c r="BJD1257"/>
      <c r="BJE1257"/>
      <c r="BJF1257"/>
      <c r="BJG1257"/>
      <c r="BJH1257"/>
    </row>
    <row r="1258" spans="1:1620" ht="15.75">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c r="HK1258"/>
      <c r="HL1258"/>
      <c r="HM1258"/>
      <c r="HN1258"/>
      <c r="HO1258"/>
      <c r="HP1258"/>
      <c r="HQ1258"/>
      <c r="HR1258"/>
      <c r="HS1258"/>
      <c r="HT1258"/>
      <c r="HU1258"/>
      <c r="HV1258"/>
      <c r="HW1258"/>
      <c r="HX1258"/>
      <c r="HY1258"/>
      <c r="HZ1258"/>
      <c r="IA1258"/>
      <c r="IB1258"/>
      <c r="IC1258"/>
      <c r="ID1258"/>
      <c r="IE1258"/>
      <c r="IF1258"/>
      <c r="IG1258"/>
      <c r="IH1258"/>
      <c r="II1258"/>
      <c r="IJ1258"/>
      <c r="IK1258"/>
      <c r="IL1258"/>
      <c r="IM1258"/>
      <c r="IN1258"/>
      <c r="IO1258"/>
      <c r="IP1258"/>
      <c r="IQ1258"/>
      <c r="IR1258"/>
      <c r="IS1258"/>
      <c r="IT1258"/>
      <c r="IU1258"/>
      <c r="IV1258"/>
      <c r="IW1258"/>
      <c r="IX1258"/>
      <c r="IY1258"/>
      <c r="IZ1258"/>
      <c r="JA1258"/>
      <c r="JB1258"/>
      <c r="JC1258"/>
      <c r="JD1258"/>
      <c r="JE1258"/>
      <c r="JF1258"/>
      <c r="JG1258"/>
      <c r="JH1258"/>
      <c r="JI1258"/>
      <c r="JJ1258"/>
      <c r="JK1258"/>
      <c r="JL1258"/>
      <c r="JM1258"/>
      <c r="JN1258"/>
      <c r="JO1258"/>
      <c r="JP1258"/>
      <c r="JQ1258"/>
      <c r="JR1258"/>
      <c r="JS1258"/>
      <c r="JT1258"/>
      <c r="JU1258"/>
      <c r="JV1258"/>
      <c r="JW1258"/>
      <c r="JX1258"/>
      <c r="JY1258"/>
      <c r="JZ1258"/>
      <c r="KA1258"/>
      <c r="KB1258"/>
      <c r="KC1258"/>
      <c r="KD1258"/>
      <c r="KE1258"/>
      <c r="KF1258"/>
      <c r="KG1258"/>
      <c r="KH1258"/>
      <c r="KI1258"/>
      <c r="KJ1258"/>
      <c r="KK1258"/>
      <c r="KL1258"/>
      <c r="KM1258"/>
      <c r="KN1258"/>
      <c r="KO1258"/>
      <c r="KP1258"/>
      <c r="KQ1258"/>
      <c r="KR1258"/>
      <c r="KS1258"/>
      <c r="KT1258"/>
      <c r="KU1258"/>
      <c r="KV1258"/>
      <c r="KW1258"/>
      <c r="KX1258"/>
      <c r="KY1258"/>
      <c r="KZ1258"/>
      <c r="LA1258"/>
      <c r="LB1258"/>
      <c r="LC1258"/>
      <c r="LD1258"/>
      <c r="LE1258"/>
      <c r="LF1258"/>
      <c r="LG1258"/>
      <c r="LH1258"/>
      <c r="LI1258"/>
      <c r="LJ1258"/>
      <c r="LK1258"/>
      <c r="LL1258"/>
      <c r="LM1258"/>
      <c r="LN1258"/>
      <c r="LO1258"/>
      <c r="LP1258"/>
      <c r="LQ1258"/>
      <c r="LR1258"/>
      <c r="LS1258"/>
      <c r="LT1258"/>
      <c r="LU1258"/>
      <c r="LV1258"/>
      <c r="LW1258"/>
      <c r="LX1258"/>
      <c r="LY1258"/>
      <c r="LZ1258"/>
      <c r="MA1258"/>
      <c r="MB1258"/>
      <c r="MC1258"/>
      <c r="MD1258"/>
      <c r="ME1258"/>
      <c r="MF1258"/>
      <c r="MG1258"/>
      <c r="MH1258"/>
      <c r="MI1258"/>
      <c r="MJ1258"/>
      <c r="MK1258"/>
      <c r="ML1258"/>
      <c r="MM1258"/>
      <c r="MN1258"/>
      <c r="MO1258"/>
      <c r="MP1258"/>
      <c r="MQ1258"/>
      <c r="MR1258"/>
      <c r="MS1258"/>
      <c r="MT1258"/>
      <c r="MU1258"/>
      <c r="MV1258"/>
      <c r="MW1258"/>
      <c r="MX1258"/>
      <c r="MY1258"/>
      <c r="MZ1258"/>
      <c r="NA1258"/>
      <c r="NB1258"/>
      <c r="NC1258"/>
      <c r="ND1258"/>
      <c r="NE1258"/>
      <c r="NF1258"/>
      <c r="NG1258"/>
      <c r="NH1258"/>
      <c r="NI1258"/>
      <c r="NJ1258"/>
      <c r="NK1258"/>
      <c r="NL1258"/>
      <c r="NM1258"/>
      <c r="NN1258"/>
      <c r="NO1258"/>
      <c r="NP1258"/>
      <c r="NQ1258"/>
      <c r="NR1258"/>
      <c r="NS1258"/>
      <c r="NT1258"/>
      <c r="NU1258"/>
      <c r="NV1258"/>
      <c r="NW1258"/>
      <c r="NX1258"/>
      <c r="NY1258"/>
      <c r="NZ1258"/>
      <c r="OA1258"/>
      <c r="OB1258"/>
      <c r="OC1258"/>
      <c r="OD1258"/>
      <c r="OE1258"/>
      <c r="OF1258"/>
      <c r="OG1258"/>
      <c r="OH1258"/>
      <c r="OI1258"/>
      <c r="OJ1258"/>
      <c r="OK1258"/>
      <c r="OL1258"/>
      <c r="OM1258"/>
      <c r="ON1258"/>
      <c r="OO1258"/>
      <c r="OP1258"/>
      <c r="OQ1258"/>
      <c r="OR1258"/>
      <c r="OS1258"/>
      <c r="OT1258"/>
      <c r="OU1258"/>
      <c r="OV1258"/>
      <c r="OW1258"/>
      <c r="OX1258"/>
      <c r="OY1258"/>
      <c r="OZ1258"/>
      <c r="PA1258"/>
      <c r="PB1258"/>
      <c r="PC1258"/>
      <c r="PD1258"/>
      <c r="PE1258"/>
      <c r="PF1258"/>
      <c r="PG1258"/>
      <c r="PH1258"/>
      <c r="PI1258"/>
      <c r="PJ1258"/>
      <c r="PK1258"/>
      <c r="PL1258"/>
      <c r="PM1258"/>
      <c r="PN1258"/>
      <c r="PO1258"/>
      <c r="PP1258"/>
      <c r="PQ1258"/>
      <c r="PR1258"/>
      <c r="PS1258"/>
      <c r="PT1258"/>
      <c r="PU1258"/>
      <c r="PV1258"/>
      <c r="PW1258"/>
      <c r="PX1258"/>
      <c r="PY1258"/>
      <c r="PZ1258"/>
      <c r="QA1258"/>
      <c r="QB1258"/>
      <c r="QC1258"/>
      <c r="QD1258"/>
      <c r="QE1258"/>
      <c r="QF1258"/>
      <c r="QG1258"/>
      <c r="QH1258"/>
      <c r="QI1258"/>
      <c r="QJ1258"/>
      <c r="QK1258"/>
      <c r="QL1258"/>
      <c r="QM1258"/>
      <c r="QN1258"/>
      <c r="QO1258"/>
      <c r="QP1258"/>
      <c r="QQ1258"/>
      <c r="QR1258"/>
      <c r="QS1258"/>
      <c r="QT1258"/>
      <c r="QU1258"/>
      <c r="QV1258"/>
      <c r="QW1258"/>
      <c r="QX1258"/>
      <c r="QY1258"/>
      <c r="QZ1258"/>
      <c r="RA1258"/>
      <c r="RB1258"/>
      <c r="RC1258"/>
      <c r="RD1258"/>
      <c r="RE1258"/>
      <c r="RF1258"/>
      <c r="RG1258"/>
      <c r="RH1258"/>
      <c r="RI1258"/>
      <c r="RJ1258"/>
      <c r="RK1258"/>
      <c r="RL1258"/>
      <c r="RM1258"/>
      <c r="RN1258"/>
      <c r="RO1258"/>
      <c r="RP1258"/>
      <c r="RQ1258"/>
      <c r="RR1258"/>
      <c r="RS1258"/>
      <c r="RT1258"/>
      <c r="RU1258"/>
      <c r="RV1258"/>
      <c r="RW1258"/>
      <c r="RX1258"/>
      <c r="RY1258"/>
      <c r="RZ1258"/>
      <c r="SA1258"/>
      <c r="SB1258"/>
      <c r="SC1258"/>
      <c r="SD1258"/>
      <c r="SE1258"/>
      <c r="SF1258"/>
      <c r="SG1258"/>
      <c r="SH1258"/>
      <c r="SI1258"/>
      <c r="SJ1258"/>
      <c r="SK1258"/>
      <c r="SL1258"/>
      <c r="SM1258"/>
      <c r="SN1258"/>
      <c r="SO1258"/>
      <c r="SP1258"/>
      <c r="SQ1258"/>
      <c r="SR1258"/>
      <c r="SS1258"/>
      <c r="ST1258"/>
      <c r="SU1258"/>
      <c r="SV1258"/>
      <c r="SW1258"/>
      <c r="SX1258"/>
      <c r="SY1258"/>
      <c r="SZ1258"/>
      <c r="TA1258"/>
      <c r="TB1258"/>
      <c r="TC1258"/>
      <c r="TD1258"/>
      <c r="TE1258"/>
      <c r="TF1258"/>
      <c r="TG1258"/>
      <c r="TH1258"/>
      <c r="TI1258"/>
      <c r="TJ1258"/>
      <c r="TK1258"/>
      <c r="TL1258"/>
      <c r="TM1258"/>
      <c r="TN1258"/>
      <c r="TO1258"/>
      <c r="TP1258"/>
      <c r="TQ1258"/>
      <c r="TR1258"/>
      <c r="TS1258"/>
      <c r="TT1258"/>
      <c r="TU1258"/>
      <c r="TV1258"/>
      <c r="TW1258"/>
      <c r="TX1258"/>
      <c r="TY1258"/>
      <c r="TZ1258"/>
      <c r="UA1258"/>
      <c r="UB1258"/>
      <c r="UC1258"/>
      <c r="UD1258"/>
      <c r="UE1258"/>
      <c r="UF1258"/>
      <c r="UG1258"/>
      <c r="UH1258"/>
      <c r="UI1258"/>
      <c r="UJ1258"/>
      <c r="UK1258"/>
      <c r="UL1258"/>
      <c r="UM1258"/>
      <c r="UN1258"/>
      <c r="UO1258"/>
      <c r="UP1258"/>
      <c r="UQ1258"/>
      <c r="UR1258"/>
      <c r="US1258"/>
      <c r="UT1258"/>
      <c r="UU1258"/>
      <c r="UV1258"/>
      <c r="UW1258"/>
      <c r="UX1258"/>
      <c r="UY1258"/>
      <c r="UZ1258"/>
      <c r="VA1258"/>
      <c r="VB1258"/>
      <c r="VC1258"/>
      <c r="VD1258"/>
      <c r="VE1258"/>
      <c r="VF1258"/>
      <c r="VG1258"/>
      <c r="VH1258"/>
      <c r="VI1258"/>
      <c r="VJ1258"/>
      <c r="VK1258"/>
      <c r="VL1258"/>
      <c r="VM1258"/>
      <c r="VN1258"/>
      <c r="VO1258"/>
      <c r="VP1258"/>
      <c r="VQ1258"/>
      <c r="VR1258"/>
      <c r="VS1258"/>
      <c r="VT1258"/>
      <c r="VU1258"/>
      <c r="VV1258"/>
      <c r="VW1258"/>
      <c r="VX1258"/>
      <c r="VY1258"/>
      <c r="VZ1258"/>
      <c r="WA1258"/>
      <c r="WB1258"/>
      <c r="WC1258"/>
      <c r="WD1258"/>
      <c r="WE1258"/>
      <c r="WF1258"/>
      <c r="WG1258"/>
      <c r="WH1258"/>
      <c r="WI1258"/>
      <c r="WJ1258"/>
      <c r="WK1258"/>
      <c r="WL1258"/>
      <c r="WM1258"/>
      <c r="WN1258"/>
      <c r="WO1258"/>
      <c r="WP1258"/>
      <c r="WQ1258"/>
      <c r="WR1258"/>
      <c r="WS1258"/>
      <c r="WT1258"/>
      <c r="WU1258"/>
      <c r="WV1258"/>
      <c r="WW1258"/>
      <c r="WX1258"/>
      <c r="WY1258"/>
      <c r="WZ1258"/>
      <c r="XA1258"/>
      <c r="XB1258"/>
      <c r="XC1258"/>
      <c r="XD1258"/>
      <c r="XE1258"/>
      <c r="XF1258"/>
      <c r="XG1258"/>
      <c r="XH1258"/>
      <c r="XI1258"/>
      <c r="XJ1258"/>
      <c r="XK1258"/>
      <c r="XL1258"/>
      <c r="XM1258"/>
      <c r="XN1258"/>
      <c r="XO1258"/>
      <c r="XP1258"/>
      <c r="XQ1258"/>
      <c r="XR1258"/>
      <c r="XS1258"/>
      <c r="XT1258"/>
      <c r="XU1258"/>
      <c r="XV1258"/>
      <c r="XW1258"/>
      <c r="XX1258"/>
      <c r="XY1258"/>
      <c r="XZ1258"/>
      <c r="YA1258"/>
      <c r="YB1258"/>
      <c r="YC1258"/>
      <c r="YD1258"/>
      <c r="YE1258"/>
      <c r="YF1258"/>
      <c r="YG1258"/>
      <c r="YH1258"/>
      <c r="YI1258"/>
      <c r="YJ1258"/>
      <c r="YK1258"/>
      <c r="YL1258"/>
      <c r="YM1258"/>
      <c r="YN1258"/>
      <c r="YO1258"/>
      <c r="YP1258"/>
      <c r="YQ1258"/>
      <c r="YR1258"/>
      <c r="YS1258"/>
      <c r="YT1258"/>
      <c r="YU1258"/>
      <c r="YV1258"/>
      <c r="YW1258"/>
      <c r="YX1258"/>
      <c r="YY1258"/>
      <c r="YZ1258"/>
      <c r="ZA1258"/>
      <c r="ZB1258"/>
      <c r="ZC1258"/>
      <c r="ZD1258"/>
      <c r="ZE1258"/>
      <c r="ZF1258"/>
      <c r="ZG1258"/>
      <c r="ZH1258"/>
      <c r="ZI1258"/>
      <c r="ZJ1258"/>
      <c r="ZK1258"/>
      <c r="ZL1258"/>
      <c r="ZM1258"/>
      <c r="ZN1258"/>
      <c r="ZO1258"/>
      <c r="ZP1258"/>
      <c r="ZQ1258"/>
      <c r="ZR1258"/>
      <c r="ZS1258"/>
      <c r="ZT1258"/>
      <c r="ZU1258"/>
      <c r="ZV1258"/>
      <c r="ZW1258"/>
      <c r="ZX1258"/>
      <c r="ZY1258"/>
      <c r="ZZ1258"/>
      <c r="AAA1258"/>
      <c r="AAB1258"/>
      <c r="AAC1258"/>
      <c r="AAD1258"/>
      <c r="AAE1258"/>
      <c r="AAF1258"/>
      <c r="AAG1258"/>
      <c r="AAH1258"/>
      <c r="AAI1258"/>
      <c r="AAJ1258"/>
      <c r="AAK1258"/>
      <c r="AAL1258"/>
      <c r="AAM1258"/>
      <c r="AAN1258"/>
      <c r="AAO1258"/>
      <c r="AAP1258"/>
      <c r="AAQ1258"/>
      <c r="AAR1258"/>
      <c r="AAS1258"/>
      <c r="AAT1258"/>
      <c r="AAU1258"/>
      <c r="AAV1258"/>
      <c r="AAW1258"/>
      <c r="AAX1258"/>
      <c r="AAY1258"/>
      <c r="AAZ1258"/>
      <c r="ABA1258"/>
      <c r="ABB1258"/>
      <c r="ABC1258"/>
      <c r="ABD1258"/>
      <c r="ABE1258"/>
      <c r="ABF1258"/>
      <c r="ABG1258"/>
      <c r="ABH1258"/>
      <c r="ABI1258"/>
      <c r="ABJ1258"/>
      <c r="ABK1258"/>
      <c r="ABL1258"/>
      <c r="ABM1258"/>
      <c r="ABN1258"/>
      <c r="ABO1258"/>
      <c r="ABP1258"/>
      <c r="ABQ1258"/>
      <c r="ABR1258"/>
      <c r="ABS1258"/>
      <c r="ABT1258"/>
      <c r="ABU1258"/>
      <c r="ABV1258"/>
      <c r="ABW1258"/>
      <c r="ABX1258"/>
      <c r="ABY1258"/>
      <c r="ABZ1258"/>
      <c r="ACA1258"/>
      <c r="ACB1258"/>
      <c r="ACC1258"/>
      <c r="ACD1258"/>
      <c r="ACE1258"/>
      <c r="ACF1258"/>
      <c r="ACG1258"/>
      <c r="ACH1258"/>
      <c r="ACI1258"/>
      <c r="ACJ1258"/>
      <c r="ACK1258"/>
      <c r="ACL1258"/>
      <c r="ACM1258"/>
      <c r="ACN1258"/>
      <c r="ACO1258"/>
      <c r="ACP1258"/>
      <c r="ACQ1258"/>
      <c r="ACR1258"/>
      <c r="ACS1258"/>
      <c r="ACT1258"/>
      <c r="ACU1258"/>
      <c r="ACV1258"/>
      <c r="ACW1258"/>
      <c r="ACX1258"/>
      <c r="ACY1258"/>
      <c r="ACZ1258"/>
      <c r="ADA1258"/>
      <c r="ADB1258"/>
      <c r="ADC1258"/>
      <c r="ADD1258"/>
      <c r="ADE1258"/>
      <c r="ADF1258"/>
      <c r="ADG1258"/>
      <c r="ADH1258"/>
      <c r="ADI1258"/>
      <c r="ADJ1258"/>
      <c r="ADK1258"/>
      <c r="ADL1258"/>
      <c r="ADM1258"/>
      <c r="ADN1258"/>
      <c r="ADO1258"/>
      <c r="ADP1258"/>
      <c r="ADQ1258"/>
      <c r="ADR1258"/>
      <c r="ADS1258"/>
      <c r="ADT1258"/>
      <c r="ADU1258"/>
      <c r="ADV1258"/>
      <c r="ADW1258"/>
      <c r="ADX1258"/>
      <c r="ADY1258"/>
      <c r="ADZ1258"/>
      <c r="AEA1258"/>
      <c r="AEB1258"/>
      <c r="AEC1258"/>
      <c r="AED1258"/>
      <c r="AEE1258"/>
      <c r="AEF1258"/>
      <c r="AEG1258"/>
      <c r="AEH1258"/>
      <c r="AEI1258"/>
      <c r="AEJ1258"/>
      <c r="AEK1258"/>
      <c r="AEL1258"/>
      <c r="AEM1258"/>
      <c r="AEN1258"/>
      <c r="AEO1258"/>
      <c r="AEP1258"/>
      <c r="AEQ1258"/>
      <c r="AER1258"/>
      <c r="AES1258"/>
      <c r="AET1258"/>
      <c r="AEU1258"/>
      <c r="AEV1258"/>
      <c r="AEW1258"/>
      <c r="AEX1258"/>
      <c r="AEY1258"/>
      <c r="AEZ1258"/>
      <c r="AFA1258"/>
      <c r="AFB1258"/>
      <c r="AFC1258"/>
      <c r="AFD1258"/>
      <c r="AFE1258"/>
      <c r="AFF1258"/>
      <c r="AFG1258"/>
      <c r="AFH1258"/>
      <c r="AFI1258"/>
      <c r="AFJ1258"/>
      <c r="AFK1258"/>
      <c r="AFL1258"/>
      <c r="AFM1258"/>
      <c r="AFN1258"/>
      <c r="AFO1258"/>
      <c r="AFP1258"/>
      <c r="AFQ1258"/>
      <c r="AFR1258"/>
      <c r="AFS1258"/>
      <c r="AFT1258"/>
      <c r="AFU1258"/>
      <c r="AFV1258"/>
      <c r="AFW1258"/>
      <c r="AFX1258"/>
      <c r="AFY1258"/>
      <c r="AFZ1258"/>
      <c r="AGA1258"/>
      <c r="AGB1258"/>
      <c r="AGC1258"/>
      <c r="AGD1258"/>
      <c r="AGE1258"/>
      <c r="AGF1258"/>
      <c r="AGG1258"/>
      <c r="AGH1258"/>
      <c r="AGI1258"/>
      <c r="AGJ1258"/>
      <c r="AGK1258"/>
      <c r="AGL1258"/>
      <c r="AGM1258"/>
      <c r="AGN1258"/>
      <c r="AGO1258"/>
      <c r="AGP1258"/>
      <c r="AGQ1258"/>
      <c r="AGR1258"/>
      <c r="AGS1258"/>
      <c r="AGT1258"/>
      <c r="AGU1258"/>
      <c r="AGV1258"/>
      <c r="AGW1258"/>
      <c r="AGX1258"/>
      <c r="AGY1258"/>
      <c r="AGZ1258"/>
      <c r="AHA1258"/>
      <c r="AHB1258"/>
      <c r="AHC1258"/>
      <c r="AHD1258"/>
      <c r="AHE1258"/>
      <c r="AHF1258"/>
      <c r="AHG1258"/>
      <c r="AHH1258"/>
      <c r="AHI1258"/>
      <c r="AHJ1258"/>
      <c r="AHK1258"/>
      <c r="AHL1258"/>
      <c r="AHM1258"/>
      <c r="AHN1258"/>
      <c r="AHO1258"/>
      <c r="AHP1258"/>
      <c r="AHQ1258"/>
      <c r="AHR1258"/>
      <c r="AHS1258"/>
      <c r="AHT1258"/>
      <c r="AHU1258"/>
      <c r="AHV1258"/>
      <c r="AHW1258"/>
      <c r="AHX1258"/>
      <c r="AHY1258"/>
      <c r="AHZ1258"/>
      <c r="AIA1258"/>
      <c r="AIB1258"/>
      <c r="AIC1258"/>
      <c r="AID1258"/>
      <c r="AIE1258"/>
      <c r="AIF1258"/>
      <c r="AIG1258"/>
      <c r="AIH1258"/>
      <c r="AII1258"/>
      <c r="AIJ1258"/>
      <c r="AIK1258"/>
      <c r="AIL1258"/>
      <c r="AIM1258"/>
      <c r="AIN1258"/>
      <c r="AIO1258"/>
      <c r="AIP1258"/>
      <c r="AIQ1258"/>
      <c r="AIR1258"/>
      <c r="AIS1258"/>
      <c r="AIT1258"/>
      <c r="AIU1258"/>
      <c r="AIV1258"/>
      <c r="AIW1258"/>
      <c r="AIX1258"/>
      <c r="AIY1258"/>
      <c r="AIZ1258"/>
      <c r="AJA1258"/>
      <c r="AJB1258"/>
      <c r="AJC1258"/>
      <c r="AJD1258"/>
      <c r="AJE1258"/>
      <c r="AJF1258"/>
      <c r="AJG1258"/>
      <c r="AJH1258"/>
      <c r="AJI1258"/>
      <c r="AJJ1258"/>
      <c r="AJK1258"/>
      <c r="AJL1258"/>
      <c r="AJM1258"/>
      <c r="AJN1258"/>
      <c r="AJO1258"/>
      <c r="AJP1258"/>
      <c r="AJQ1258"/>
      <c r="AJR1258"/>
      <c r="AJS1258"/>
      <c r="AJT1258"/>
      <c r="AJU1258"/>
      <c r="AJV1258"/>
      <c r="AJW1258"/>
      <c r="AJX1258"/>
      <c r="AJY1258"/>
      <c r="AJZ1258"/>
      <c r="AKA1258"/>
      <c r="AKB1258"/>
      <c r="AKC1258"/>
      <c r="AKD1258"/>
      <c r="AKE1258"/>
      <c r="AKF1258"/>
      <c r="AKG1258"/>
      <c r="AKH1258"/>
      <c r="AKI1258"/>
      <c r="AKJ1258"/>
      <c r="AKK1258"/>
      <c r="AKL1258"/>
      <c r="AKM1258"/>
      <c r="AKN1258"/>
      <c r="AKO1258"/>
      <c r="AKP1258"/>
      <c r="AKQ1258"/>
      <c r="AKR1258"/>
      <c r="AKS1258"/>
      <c r="AKT1258"/>
      <c r="AKU1258"/>
      <c r="AKV1258"/>
      <c r="AKW1258"/>
      <c r="AKX1258"/>
      <c r="AKY1258"/>
      <c r="AKZ1258"/>
      <c r="ALA1258"/>
      <c r="ALB1258"/>
      <c r="ALC1258"/>
      <c r="ALD1258"/>
      <c r="ALE1258"/>
      <c r="ALF1258"/>
      <c r="ALG1258"/>
      <c r="ALH1258"/>
      <c r="ALI1258"/>
      <c r="ALJ1258"/>
      <c r="ALK1258"/>
      <c r="ALL1258"/>
      <c r="ALM1258"/>
      <c r="ALN1258"/>
      <c r="ALO1258"/>
      <c r="ALP1258"/>
      <c r="ALQ1258"/>
      <c r="ALR1258"/>
      <c r="ALS1258"/>
      <c r="ALT1258"/>
      <c r="ALU1258"/>
      <c r="ALV1258"/>
      <c r="ALW1258"/>
      <c r="ALX1258"/>
      <c r="ALY1258"/>
      <c r="ALZ1258"/>
      <c r="AMA1258"/>
      <c r="AMB1258"/>
      <c r="AMC1258"/>
      <c r="AMD1258"/>
      <c r="AME1258"/>
      <c r="AMF1258"/>
      <c r="AMG1258"/>
      <c r="AMH1258"/>
      <c r="AMI1258"/>
      <c r="AMJ1258"/>
      <c r="AMK1258"/>
      <c r="AML1258"/>
      <c r="AMM1258"/>
      <c r="AMN1258"/>
      <c r="AMO1258"/>
      <c r="AMP1258"/>
      <c r="AMQ1258"/>
      <c r="AMR1258"/>
      <c r="AMS1258"/>
      <c r="AMT1258"/>
      <c r="AMU1258"/>
      <c r="AMV1258"/>
      <c r="AMW1258"/>
      <c r="AMX1258"/>
      <c r="AMY1258"/>
      <c r="AMZ1258"/>
      <c r="ANA1258"/>
      <c r="ANB1258"/>
      <c r="ANC1258"/>
      <c r="AND1258"/>
      <c r="ANE1258"/>
      <c r="ANF1258"/>
      <c r="ANG1258"/>
      <c r="ANH1258"/>
      <c r="ANI1258"/>
      <c r="ANJ1258"/>
      <c r="ANK1258"/>
      <c r="ANL1258"/>
      <c r="ANM1258"/>
      <c r="ANN1258"/>
      <c r="ANO1258"/>
      <c r="ANP1258"/>
      <c r="ANQ1258"/>
      <c r="ANR1258"/>
      <c r="ANS1258"/>
      <c r="ANT1258"/>
      <c r="ANU1258"/>
      <c r="ANV1258"/>
      <c r="ANW1258"/>
      <c r="ANX1258"/>
      <c r="ANY1258"/>
      <c r="ANZ1258"/>
      <c r="AOA1258"/>
      <c r="AOB1258"/>
      <c r="AOC1258"/>
      <c r="AOD1258"/>
      <c r="AOE1258"/>
      <c r="AOF1258"/>
      <c r="AOG1258"/>
      <c r="AOH1258"/>
      <c r="AOI1258"/>
      <c r="AOJ1258"/>
      <c r="AOK1258"/>
      <c r="AOL1258"/>
      <c r="AOM1258"/>
      <c r="AON1258"/>
      <c r="AOO1258"/>
      <c r="AOP1258"/>
      <c r="AOQ1258"/>
      <c r="AOR1258"/>
      <c r="AOS1258"/>
      <c r="AOT1258"/>
      <c r="AOU1258"/>
      <c r="AOV1258"/>
      <c r="AOW1258"/>
      <c r="AOX1258"/>
      <c r="AOY1258"/>
      <c r="AOZ1258"/>
      <c r="APA1258"/>
      <c r="APB1258"/>
      <c r="APC1258"/>
      <c r="APD1258"/>
      <c r="APE1258"/>
      <c r="APF1258"/>
      <c r="APG1258"/>
      <c r="APH1258"/>
      <c r="API1258"/>
      <c r="APJ1258"/>
      <c r="APK1258"/>
      <c r="APL1258"/>
      <c r="APM1258"/>
      <c r="APN1258"/>
      <c r="APO1258"/>
      <c r="APP1258"/>
      <c r="APQ1258"/>
      <c r="APR1258"/>
      <c r="APS1258"/>
      <c r="APT1258"/>
      <c r="APU1258"/>
      <c r="APV1258"/>
      <c r="APW1258"/>
      <c r="APX1258"/>
      <c r="APY1258"/>
      <c r="APZ1258"/>
      <c r="AQA1258"/>
      <c r="AQB1258"/>
      <c r="AQC1258"/>
      <c r="AQD1258"/>
      <c r="AQE1258"/>
      <c r="AQF1258"/>
      <c r="AQG1258"/>
      <c r="AQH1258"/>
      <c r="AQI1258"/>
      <c r="AQJ1258"/>
      <c r="AQK1258"/>
      <c r="AQL1258"/>
      <c r="AQM1258"/>
      <c r="AQN1258"/>
      <c r="AQO1258"/>
      <c r="AQP1258"/>
      <c r="AQQ1258"/>
      <c r="AQR1258"/>
      <c r="AQS1258"/>
      <c r="AQT1258"/>
      <c r="AQU1258"/>
      <c r="AQV1258"/>
      <c r="AQW1258"/>
      <c r="AQX1258"/>
      <c r="AQY1258"/>
      <c r="AQZ1258"/>
      <c r="ARA1258"/>
      <c r="ARB1258"/>
      <c r="ARC1258"/>
      <c r="ARD1258"/>
      <c r="ARE1258"/>
      <c r="ARF1258"/>
      <c r="ARG1258"/>
      <c r="ARH1258"/>
      <c r="ARI1258"/>
      <c r="ARJ1258"/>
      <c r="ARK1258"/>
      <c r="ARL1258"/>
      <c r="ARM1258"/>
      <c r="ARN1258"/>
      <c r="ARO1258"/>
      <c r="ARP1258"/>
      <c r="ARQ1258"/>
      <c r="ARR1258"/>
      <c r="ARS1258"/>
      <c r="ART1258"/>
      <c r="ARU1258"/>
      <c r="ARV1258"/>
      <c r="ARW1258"/>
      <c r="ARX1258"/>
      <c r="ARY1258"/>
      <c r="ARZ1258"/>
      <c r="ASA1258"/>
      <c r="ASB1258"/>
      <c r="ASC1258"/>
      <c r="ASD1258"/>
      <c r="ASE1258"/>
      <c r="ASF1258"/>
      <c r="ASG1258"/>
      <c r="ASH1258"/>
      <c r="ASI1258"/>
      <c r="ASJ1258"/>
      <c r="ASK1258"/>
      <c r="ASL1258"/>
      <c r="ASM1258"/>
      <c r="ASN1258"/>
      <c r="ASO1258"/>
      <c r="ASP1258"/>
      <c r="ASQ1258"/>
      <c r="ASR1258"/>
      <c r="ASS1258"/>
      <c r="AST1258"/>
      <c r="ASU1258"/>
      <c r="ASV1258"/>
      <c r="ASW1258"/>
      <c r="ASX1258"/>
      <c r="ASY1258"/>
      <c r="ASZ1258"/>
      <c r="ATA1258"/>
      <c r="ATB1258"/>
      <c r="ATC1258"/>
      <c r="ATD1258"/>
      <c r="ATE1258"/>
      <c r="ATF1258"/>
      <c r="ATG1258"/>
      <c r="ATH1258"/>
      <c r="ATI1258"/>
      <c r="ATJ1258"/>
      <c r="ATK1258"/>
      <c r="ATL1258"/>
      <c r="ATM1258"/>
      <c r="ATN1258"/>
      <c r="ATO1258"/>
      <c r="ATP1258"/>
      <c r="ATQ1258"/>
      <c r="ATR1258"/>
      <c r="ATS1258"/>
      <c r="ATT1258"/>
      <c r="ATU1258"/>
      <c r="ATV1258"/>
      <c r="ATW1258"/>
      <c r="ATX1258"/>
      <c r="ATY1258"/>
      <c r="ATZ1258"/>
      <c r="AUA1258"/>
      <c r="AUB1258"/>
      <c r="AUC1258"/>
      <c r="AUD1258"/>
      <c r="AUE1258"/>
      <c r="AUF1258"/>
      <c r="AUG1258"/>
      <c r="AUH1258"/>
      <c r="AUI1258"/>
      <c r="AUJ1258"/>
      <c r="AUK1258"/>
      <c r="AUL1258"/>
      <c r="AUM1258"/>
      <c r="AUN1258"/>
      <c r="AUO1258"/>
      <c r="AUP1258"/>
      <c r="AUQ1258"/>
      <c r="AUR1258"/>
      <c r="AUS1258"/>
      <c r="AUT1258"/>
      <c r="AUU1258"/>
      <c r="AUV1258"/>
      <c r="AUW1258"/>
      <c r="AUX1258"/>
      <c r="AUY1258"/>
      <c r="AUZ1258"/>
      <c r="AVA1258"/>
      <c r="AVB1258"/>
      <c r="AVC1258"/>
      <c r="AVD1258"/>
      <c r="AVE1258"/>
      <c r="AVF1258"/>
      <c r="AVG1258"/>
      <c r="AVH1258"/>
      <c r="AVI1258"/>
      <c r="AVJ1258"/>
      <c r="AVK1258"/>
      <c r="AVL1258"/>
      <c r="AVM1258"/>
      <c r="AVN1258"/>
      <c r="AVO1258"/>
      <c r="AVP1258"/>
      <c r="AVQ1258"/>
      <c r="AVR1258"/>
      <c r="AVS1258"/>
      <c r="AVT1258"/>
      <c r="AVU1258"/>
      <c r="AVV1258"/>
      <c r="AVW1258"/>
      <c r="AVX1258"/>
      <c r="AVY1258"/>
      <c r="AVZ1258"/>
      <c r="AWA1258"/>
      <c r="AWB1258"/>
      <c r="AWC1258"/>
      <c r="AWD1258"/>
      <c r="AWE1258"/>
      <c r="AWF1258"/>
      <c r="AWG1258"/>
      <c r="AWH1258"/>
      <c r="AWI1258"/>
      <c r="AWJ1258"/>
      <c r="AWK1258"/>
      <c r="AWL1258"/>
      <c r="AWM1258"/>
      <c r="AWN1258"/>
      <c r="AWO1258"/>
      <c r="AWP1258"/>
      <c r="AWQ1258"/>
      <c r="AWR1258"/>
      <c r="AWS1258"/>
      <c r="AWT1258"/>
      <c r="AWU1258"/>
      <c r="AWV1258"/>
      <c r="AWW1258"/>
      <c r="AWX1258"/>
      <c r="AWY1258"/>
      <c r="AWZ1258"/>
      <c r="AXA1258"/>
      <c r="AXB1258"/>
      <c r="AXC1258"/>
      <c r="AXD1258"/>
      <c r="AXE1258"/>
      <c r="AXF1258"/>
      <c r="AXG1258"/>
      <c r="AXH1258"/>
      <c r="AXI1258"/>
      <c r="AXJ1258"/>
      <c r="AXK1258"/>
      <c r="AXL1258"/>
      <c r="AXM1258"/>
      <c r="AXN1258"/>
      <c r="AXO1258"/>
      <c r="AXP1258"/>
      <c r="AXQ1258"/>
      <c r="AXR1258"/>
      <c r="AXS1258"/>
      <c r="AXT1258"/>
      <c r="AXU1258"/>
      <c r="AXV1258"/>
      <c r="AXW1258"/>
      <c r="AXX1258"/>
      <c r="AXY1258"/>
      <c r="AXZ1258"/>
      <c r="AYA1258"/>
      <c r="AYB1258"/>
      <c r="AYC1258"/>
      <c r="AYD1258"/>
      <c r="AYE1258"/>
      <c r="AYF1258"/>
      <c r="AYG1258"/>
      <c r="AYH1258"/>
      <c r="AYI1258"/>
      <c r="AYJ1258"/>
      <c r="AYK1258"/>
      <c r="AYL1258"/>
      <c r="AYM1258"/>
      <c r="AYN1258"/>
      <c r="AYO1258"/>
      <c r="AYP1258"/>
      <c r="AYQ1258"/>
      <c r="AYR1258"/>
      <c r="AYS1258"/>
      <c r="AYT1258"/>
      <c r="AYU1258"/>
      <c r="AYV1258"/>
      <c r="AYW1258"/>
      <c r="AYX1258"/>
      <c r="AYY1258"/>
      <c r="AYZ1258"/>
      <c r="AZA1258"/>
      <c r="AZB1258"/>
      <c r="AZC1258"/>
      <c r="AZD1258"/>
      <c r="AZE1258"/>
      <c r="AZF1258"/>
      <c r="AZG1258"/>
      <c r="AZH1258"/>
      <c r="AZI1258"/>
      <c r="AZJ1258"/>
      <c r="AZK1258"/>
      <c r="AZL1258"/>
      <c r="AZM1258"/>
      <c r="AZN1258"/>
      <c r="AZO1258"/>
      <c r="AZP1258"/>
      <c r="AZQ1258"/>
      <c r="AZR1258"/>
      <c r="AZS1258"/>
      <c r="AZT1258"/>
      <c r="AZU1258"/>
      <c r="AZV1258"/>
      <c r="AZW1258"/>
      <c r="AZX1258"/>
      <c r="AZY1258"/>
      <c r="AZZ1258"/>
      <c r="BAA1258"/>
      <c r="BAB1258"/>
      <c r="BAC1258"/>
      <c r="BAD1258"/>
      <c r="BAE1258"/>
      <c r="BAF1258"/>
      <c r="BAG1258"/>
      <c r="BAH1258"/>
      <c r="BAI1258"/>
      <c r="BAJ1258"/>
      <c r="BAK1258"/>
      <c r="BAL1258"/>
      <c r="BAM1258"/>
      <c r="BAN1258"/>
      <c r="BAO1258"/>
      <c r="BAP1258"/>
      <c r="BAQ1258"/>
      <c r="BAR1258"/>
      <c r="BAS1258"/>
      <c r="BAT1258"/>
      <c r="BAU1258"/>
      <c r="BAV1258"/>
      <c r="BAW1258"/>
      <c r="BAX1258"/>
      <c r="BAY1258"/>
      <c r="BAZ1258"/>
      <c r="BBA1258"/>
      <c r="BBB1258"/>
      <c r="BBC1258"/>
      <c r="BBD1258"/>
      <c r="BBE1258"/>
      <c r="BBF1258"/>
      <c r="BBG1258"/>
      <c r="BBH1258"/>
      <c r="BBI1258"/>
      <c r="BBJ1258"/>
      <c r="BBK1258"/>
      <c r="BBL1258"/>
      <c r="BBM1258"/>
      <c r="BBN1258"/>
      <c r="BBO1258"/>
      <c r="BBP1258"/>
      <c r="BBQ1258"/>
      <c r="BBR1258"/>
      <c r="BBS1258"/>
      <c r="BBT1258"/>
      <c r="BBU1258"/>
      <c r="BBV1258"/>
      <c r="BBW1258"/>
      <c r="BBX1258"/>
      <c r="BBY1258"/>
      <c r="BBZ1258"/>
      <c r="BCA1258"/>
      <c r="BCB1258"/>
      <c r="BCC1258"/>
      <c r="BCD1258"/>
      <c r="BCE1258"/>
      <c r="BCF1258"/>
      <c r="BCG1258"/>
      <c r="BCH1258"/>
      <c r="BCI1258"/>
      <c r="BCJ1258"/>
      <c r="BCK1258"/>
      <c r="BCL1258"/>
      <c r="BCM1258"/>
      <c r="BCN1258"/>
      <c r="BCO1258"/>
      <c r="BCP1258"/>
      <c r="BCQ1258"/>
      <c r="BCR1258"/>
      <c r="BCS1258"/>
      <c r="BCT1258"/>
      <c r="BCU1258"/>
      <c r="BCV1258"/>
      <c r="BCW1258"/>
      <c r="BCX1258"/>
      <c r="BCY1258"/>
      <c r="BCZ1258"/>
      <c r="BDA1258"/>
      <c r="BDB1258"/>
      <c r="BDC1258"/>
      <c r="BDD1258"/>
      <c r="BDE1258"/>
      <c r="BDF1258"/>
      <c r="BDG1258"/>
      <c r="BDH1258"/>
      <c r="BDI1258"/>
      <c r="BDJ1258"/>
      <c r="BDK1258"/>
      <c r="BDL1258"/>
      <c r="BDM1258"/>
      <c r="BDN1258"/>
      <c r="BDO1258"/>
      <c r="BDP1258"/>
      <c r="BDQ1258"/>
      <c r="BDR1258"/>
      <c r="BDS1258"/>
      <c r="BDT1258"/>
      <c r="BDU1258"/>
      <c r="BDV1258"/>
      <c r="BDW1258"/>
      <c r="BDX1258"/>
      <c r="BDY1258"/>
      <c r="BDZ1258"/>
      <c r="BEA1258"/>
      <c r="BEB1258"/>
      <c r="BEC1258"/>
      <c r="BED1258"/>
      <c r="BEE1258"/>
      <c r="BEF1258"/>
      <c r="BEG1258"/>
      <c r="BEH1258"/>
      <c r="BEI1258"/>
      <c r="BEJ1258"/>
      <c r="BEK1258"/>
      <c r="BEL1258"/>
      <c r="BEM1258"/>
      <c r="BEN1258"/>
      <c r="BEO1258"/>
      <c r="BEP1258"/>
      <c r="BEQ1258"/>
      <c r="BER1258"/>
      <c r="BES1258"/>
      <c r="BET1258"/>
      <c r="BEU1258"/>
      <c r="BEV1258"/>
      <c r="BEW1258"/>
      <c r="BEX1258"/>
      <c r="BEY1258"/>
      <c r="BEZ1258"/>
      <c r="BFA1258"/>
      <c r="BFB1258"/>
      <c r="BFC1258"/>
      <c r="BFD1258"/>
      <c r="BFE1258"/>
      <c r="BFF1258"/>
      <c r="BFG1258"/>
      <c r="BFH1258"/>
      <c r="BFI1258"/>
      <c r="BFJ1258"/>
      <c r="BFK1258"/>
      <c r="BFL1258"/>
      <c r="BFM1258"/>
      <c r="BFN1258"/>
      <c r="BFO1258"/>
      <c r="BFP1258"/>
      <c r="BFQ1258"/>
      <c r="BFR1258"/>
      <c r="BFS1258"/>
      <c r="BFT1258"/>
      <c r="BFU1258"/>
      <c r="BFV1258"/>
      <c r="BFW1258"/>
      <c r="BFX1258"/>
      <c r="BFY1258"/>
      <c r="BFZ1258"/>
      <c r="BGA1258"/>
      <c r="BGB1258"/>
      <c r="BGC1258"/>
      <c r="BGD1258"/>
      <c r="BGE1258"/>
      <c r="BGF1258"/>
      <c r="BGG1258"/>
      <c r="BGH1258"/>
      <c r="BGI1258"/>
      <c r="BGJ1258"/>
      <c r="BGK1258"/>
      <c r="BGL1258"/>
      <c r="BGM1258"/>
      <c r="BGN1258"/>
      <c r="BGO1258"/>
      <c r="BGP1258"/>
      <c r="BGQ1258"/>
      <c r="BGR1258"/>
      <c r="BGS1258"/>
      <c r="BGT1258"/>
      <c r="BGU1258"/>
      <c r="BGV1258"/>
      <c r="BGW1258"/>
      <c r="BGX1258"/>
      <c r="BGY1258"/>
      <c r="BGZ1258"/>
      <c r="BHA1258"/>
      <c r="BHB1258"/>
      <c r="BHC1258"/>
      <c r="BHD1258"/>
      <c r="BHE1258"/>
      <c r="BHF1258"/>
      <c r="BHG1258"/>
      <c r="BHH1258"/>
      <c r="BHI1258"/>
      <c r="BHJ1258"/>
      <c r="BHK1258"/>
      <c r="BHL1258"/>
      <c r="BHM1258"/>
      <c r="BHN1258"/>
      <c r="BHO1258"/>
      <c r="BHP1258"/>
      <c r="BHQ1258"/>
      <c r="BHR1258"/>
      <c r="BHS1258"/>
      <c r="BHT1258"/>
      <c r="BHU1258"/>
      <c r="BHV1258"/>
      <c r="BHW1258"/>
      <c r="BHX1258"/>
      <c r="BHY1258"/>
      <c r="BHZ1258"/>
      <c r="BIA1258"/>
      <c r="BIB1258"/>
      <c r="BIC1258"/>
      <c r="BID1258"/>
      <c r="BIE1258"/>
      <c r="BIF1258"/>
      <c r="BIG1258"/>
      <c r="BIH1258"/>
      <c r="BII1258"/>
      <c r="BIJ1258"/>
      <c r="BIK1258"/>
      <c r="BIL1258"/>
      <c r="BIM1258"/>
      <c r="BIN1258"/>
      <c r="BIO1258"/>
      <c r="BIP1258"/>
      <c r="BIQ1258"/>
      <c r="BIR1258"/>
      <c r="BIS1258"/>
      <c r="BIT1258"/>
      <c r="BIU1258"/>
      <c r="BIV1258"/>
      <c r="BIW1258"/>
      <c r="BIX1258"/>
      <c r="BIY1258"/>
      <c r="BIZ1258"/>
      <c r="BJA1258"/>
      <c r="BJB1258"/>
      <c r="BJC1258"/>
      <c r="BJD1258"/>
      <c r="BJE1258"/>
      <c r="BJF1258"/>
      <c r="BJG1258"/>
      <c r="BJH1258"/>
    </row>
    <row r="1259" spans="1:1620" ht="15.75">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c r="HK1259"/>
      <c r="HL1259"/>
      <c r="HM1259"/>
      <c r="HN1259"/>
      <c r="HO1259"/>
      <c r="HP1259"/>
      <c r="HQ1259"/>
      <c r="HR1259"/>
      <c r="HS1259"/>
      <c r="HT1259"/>
      <c r="HU1259"/>
      <c r="HV1259"/>
      <c r="HW1259"/>
      <c r="HX1259"/>
      <c r="HY1259"/>
      <c r="HZ1259"/>
      <c r="IA1259"/>
      <c r="IB1259"/>
      <c r="IC1259"/>
      <c r="ID1259"/>
      <c r="IE1259"/>
      <c r="IF1259"/>
      <c r="IG1259"/>
      <c r="IH1259"/>
      <c r="II1259"/>
      <c r="IJ1259"/>
      <c r="IK1259"/>
      <c r="IL1259"/>
      <c r="IM1259"/>
      <c r="IN1259"/>
      <c r="IO1259"/>
      <c r="IP1259"/>
      <c r="IQ1259"/>
      <c r="IR1259"/>
      <c r="IS1259"/>
      <c r="IT1259"/>
      <c r="IU1259"/>
      <c r="IV1259"/>
      <c r="IW1259"/>
      <c r="IX1259"/>
      <c r="IY1259"/>
      <c r="IZ1259"/>
      <c r="JA1259"/>
      <c r="JB1259"/>
      <c r="JC1259"/>
      <c r="JD1259"/>
      <c r="JE1259"/>
      <c r="JF1259"/>
      <c r="JG1259"/>
      <c r="JH1259"/>
      <c r="JI1259"/>
      <c r="JJ1259"/>
      <c r="JK1259"/>
      <c r="JL1259"/>
      <c r="JM1259"/>
      <c r="JN1259"/>
      <c r="JO1259"/>
      <c r="JP1259"/>
      <c r="JQ1259"/>
      <c r="JR1259"/>
      <c r="JS1259"/>
      <c r="JT1259"/>
      <c r="JU1259"/>
      <c r="JV1259"/>
      <c r="JW1259"/>
      <c r="JX1259"/>
      <c r="JY1259"/>
      <c r="JZ1259"/>
      <c r="KA1259"/>
      <c r="KB1259"/>
      <c r="KC1259"/>
      <c r="KD1259"/>
      <c r="KE1259"/>
      <c r="KF1259"/>
      <c r="KG1259"/>
      <c r="KH1259"/>
      <c r="KI1259"/>
      <c r="KJ1259"/>
      <c r="KK1259"/>
      <c r="KL1259"/>
      <c r="KM1259"/>
      <c r="KN1259"/>
      <c r="KO1259"/>
      <c r="KP1259"/>
      <c r="KQ1259"/>
      <c r="KR1259"/>
      <c r="KS1259"/>
      <c r="KT1259"/>
      <c r="KU1259"/>
      <c r="KV1259"/>
      <c r="KW1259"/>
      <c r="KX1259"/>
      <c r="KY1259"/>
      <c r="KZ1259"/>
      <c r="LA1259"/>
      <c r="LB1259"/>
      <c r="LC1259"/>
      <c r="LD1259"/>
      <c r="LE1259"/>
      <c r="LF1259"/>
      <c r="LG1259"/>
      <c r="LH1259"/>
      <c r="LI1259"/>
      <c r="LJ1259"/>
      <c r="LK1259"/>
      <c r="LL1259"/>
      <c r="LM1259"/>
      <c r="LN1259"/>
      <c r="LO1259"/>
      <c r="LP1259"/>
      <c r="LQ1259"/>
      <c r="LR1259"/>
      <c r="LS1259"/>
      <c r="LT1259"/>
      <c r="LU1259"/>
      <c r="LV1259"/>
      <c r="LW1259"/>
      <c r="LX1259"/>
      <c r="LY1259"/>
      <c r="LZ1259"/>
      <c r="MA1259"/>
      <c r="MB1259"/>
      <c r="MC1259"/>
      <c r="MD1259"/>
      <c r="ME1259"/>
      <c r="MF1259"/>
      <c r="MG1259"/>
      <c r="MH1259"/>
      <c r="MI1259"/>
      <c r="MJ1259"/>
      <c r="MK1259"/>
      <c r="ML1259"/>
      <c r="MM1259"/>
      <c r="MN1259"/>
      <c r="MO1259"/>
      <c r="MP1259"/>
      <c r="MQ1259"/>
      <c r="MR1259"/>
      <c r="MS1259"/>
      <c r="MT1259"/>
      <c r="MU1259"/>
      <c r="MV1259"/>
      <c r="MW1259"/>
      <c r="MX1259"/>
      <c r="MY1259"/>
      <c r="MZ1259"/>
      <c r="NA1259"/>
      <c r="NB1259"/>
      <c r="NC1259"/>
      <c r="ND1259"/>
      <c r="NE1259"/>
      <c r="NF1259"/>
      <c r="NG1259"/>
      <c r="NH1259"/>
      <c r="NI1259"/>
      <c r="NJ1259"/>
      <c r="NK1259"/>
      <c r="NL1259"/>
      <c r="NM1259"/>
      <c r="NN1259"/>
      <c r="NO1259"/>
      <c r="NP1259"/>
      <c r="NQ1259"/>
      <c r="NR1259"/>
      <c r="NS1259"/>
      <c r="NT1259"/>
      <c r="NU1259"/>
      <c r="NV1259"/>
      <c r="NW1259"/>
      <c r="NX1259"/>
      <c r="NY1259"/>
      <c r="NZ1259"/>
      <c r="OA1259"/>
      <c r="OB1259"/>
      <c r="OC1259"/>
      <c r="OD1259"/>
      <c r="OE1259"/>
      <c r="OF1259"/>
      <c r="OG1259"/>
      <c r="OH1259"/>
      <c r="OI1259"/>
      <c r="OJ1259"/>
      <c r="OK1259"/>
      <c r="OL1259"/>
      <c r="OM1259"/>
      <c r="ON1259"/>
      <c r="OO1259"/>
      <c r="OP1259"/>
      <c r="OQ1259"/>
      <c r="OR1259"/>
      <c r="OS1259"/>
      <c r="OT1259"/>
      <c r="OU1259"/>
      <c r="OV1259"/>
      <c r="OW1259"/>
      <c r="OX1259"/>
      <c r="OY1259"/>
      <c r="OZ1259"/>
      <c r="PA1259"/>
      <c r="PB1259"/>
      <c r="PC1259"/>
      <c r="PD1259"/>
      <c r="PE1259"/>
      <c r="PF1259"/>
      <c r="PG1259"/>
      <c r="PH1259"/>
      <c r="PI1259"/>
      <c r="PJ1259"/>
      <c r="PK1259"/>
      <c r="PL1259"/>
      <c r="PM1259"/>
      <c r="PN1259"/>
      <c r="PO1259"/>
      <c r="PP1259"/>
      <c r="PQ1259"/>
      <c r="PR1259"/>
      <c r="PS1259"/>
      <c r="PT1259"/>
      <c r="PU1259"/>
      <c r="PV1259"/>
      <c r="PW1259"/>
      <c r="PX1259"/>
      <c r="PY1259"/>
      <c r="PZ1259"/>
      <c r="QA1259"/>
      <c r="QB1259"/>
      <c r="QC1259"/>
      <c r="QD1259"/>
      <c r="QE1259"/>
      <c r="QF1259"/>
      <c r="QG1259"/>
      <c r="QH1259"/>
      <c r="QI1259"/>
      <c r="QJ1259"/>
      <c r="QK1259"/>
      <c r="QL1259"/>
      <c r="QM1259"/>
      <c r="QN1259"/>
      <c r="QO1259"/>
      <c r="QP1259"/>
      <c r="QQ1259"/>
      <c r="QR1259"/>
      <c r="QS1259"/>
      <c r="QT1259"/>
      <c r="QU1259"/>
      <c r="QV1259"/>
      <c r="QW1259"/>
      <c r="QX1259"/>
      <c r="QY1259"/>
      <c r="QZ1259"/>
      <c r="RA1259"/>
      <c r="RB1259"/>
      <c r="RC1259"/>
      <c r="RD1259"/>
      <c r="RE1259"/>
      <c r="RF1259"/>
      <c r="RG1259"/>
      <c r="RH1259"/>
      <c r="RI1259"/>
      <c r="RJ1259"/>
      <c r="RK1259"/>
      <c r="RL1259"/>
      <c r="RM1259"/>
      <c r="RN1259"/>
      <c r="RO1259"/>
      <c r="RP1259"/>
      <c r="RQ1259"/>
      <c r="RR1259"/>
      <c r="RS1259"/>
      <c r="RT1259"/>
      <c r="RU1259"/>
      <c r="RV1259"/>
      <c r="RW1259"/>
      <c r="RX1259"/>
      <c r="RY1259"/>
      <c r="RZ1259"/>
      <c r="SA1259"/>
      <c r="SB1259"/>
      <c r="SC1259"/>
      <c r="SD1259"/>
      <c r="SE1259"/>
      <c r="SF1259"/>
      <c r="SG1259"/>
      <c r="SH1259"/>
      <c r="SI1259"/>
      <c r="SJ1259"/>
      <c r="SK1259"/>
      <c r="SL1259"/>
      <c r="SM1259"/>
      <c r="SN1259"/>
      <c r="SO1259"/>
      <c r="SP1259"/>
      <c r="SQ1259"/>
      <c r="SR1259"/>
      <c r="SS1259"/>
      <c r="ST1259"/>
      <c r="SU1259"/>
      <c r="SV1259"/>
      <c r="SW1259"/>
      <c r="SX1259"/>
      <c r="SY1259"/>
      <c r="SZ1259"/>
      <c r="TA1259"/>
      <c r="TB1259"/>
      <c r="TC1259"/>
      <c r="TD1259"/>
      <c r="TE1259"/>
      <c r="TF1259"/>
      <c r="TG1259"/>
      <c r="TH1259"/>
      <c r="TI1259"/>
      <c r="TJ1259"/>
      <c r="TK1259"/>
      <c r="TL1259"/>
      <c r="TM1259"/>
      <c r="TN1259"/>
      <c r="TO1259"/>
      <c r="TP1259"/>
      <c r="TQ1259"/>
      <c r="TR1259"/>
      <c r="TS1259"/>
      <c r="TT1259"/>
      <c r="TU1259"/>
      <c r="TV1259"/>
      <c r="TW1259"/>
      <c r="TX1259"/>
      <c r="TY1259"/>
      <c r="TZ1259"/>
      <c r="UA1259"/>
      <c r="UB1259"/>
      <c r="UC1259"/>
      <c r="UD1259"/>
      <c r="UE1259"/>
      <c r="UF1259"/>
      <c r="UG1259"/>
      <c r="UH1259"/>
      <c r="UI1259"/>
      <c r="UJ1259"/>
      <c r="UK1259"/>
      <c r="UL1259"/>
      <c r="UM1259"/>
      <c r="UN1259"/>
      <c r="UO1259"/>
      <c r="UP1259"/>
      <c r="UQ1259"/>
      <c r="UR1259"/>
      <c r="US1259"/>
      <c r="UT1259"/>
      <c r="UU1259"/>
      <c r="UV1259"/>
      <c r="UW1259"/>
      <c r="UX1259"/>
      <c r="UY1259"/>
      <c r="UZ1259"/>
      <c r="VA1259"/>
      <c r="VB1259"/>
      <c r="VC1259"/>
      <c r="VD1259"/>
      <c r="VE1259"/>
      <c r="VF1259"/>
      <c r="VG1259"/>
      <c r="VH1259"/>
      <c r="VI1259"/>
      <c r="VJ1259"/>
      <c r="VK1259"/>
      <c r="VL1259"/>
      <c r="VM1259"/>
      <c r="VN1259"/>
      <c r="VO1259"/>
      <c r="VP1259"/>
      <c r="VQ1259"/>
      <c r="VR1259"/>
      <c r="VS1259"/>
      <c r="VT1259"/>
      <c r="VU1259"/>
      <c r="VV1259"/>
      <c r="VW1259"/>
      <c r="VX1259"/>
      <c r="VY1259"/>
      <c r="VZ1259"/>
      <c r="WA1259"/>
      <c r="WB1259"/>
      <c r="WC1259"/>
      <c r="WD1259"/>
      <c r="WE1259"/>
      <c r="WF1259"/>
      <c r="WG1259"/>
      <c r="WH1259"/>
      <c r="WI1259"/>
      <c r="WJ1259"/>
      <c r="WK1259"/>
      <c r="WL1259"/>
      <c r="WM1259"/>
      <c r="WN1259"/>
      <c r="WO1259"/>
      <c r="WP1259"/>
      <c r="WQ1259"/>
      <c r="WR1259"/>
      <c r="WS1259"/>
      <c r="WT1259"/>
      <c r="WU1259"/>
      <c r="WV1259"/>
      <c r="WW1259"/>
      <c r="WX1259"/>
      <c r="WY1259"/>
      <c r="WZ1259"/>
      <c r="XA1259"/>
      <c r="XB1259"/>
      <c r="XC1259"/>
      <c r="XD1259"/>
      <c r="XE1259"/>
      <c r="XF1259"/>
      <c r="XG1259"/>
      <c r="XH1259"/>
      <c r="XI1259"/>
      <c r="XJ1259"/>
      <c r="XK1259"/>
      <c r="XL1259"/>
      <c r="XM1259"/>
      <c r="XN1259"/>
      <c r="XO1259"/>
      <c r="XP1259"/>
      <c r="XQ1259"/>
      <c r="XR1259"/>
      <c r="XS1259"/>
      <c r="XT1259"/>
      <c r="XU1259"/>
      <c r="XV1259"/>
      <c r="XW1259"/>
      <c r="XX1259"/>
      <c r="XY1259"/>
      <c r="XZ1259"/>
      <c r="YA1259"/>
      <c r="YB1259"/>
      <c r="YC1259"/>
      <c r="YD1259"/>
      <c r="YE1259"/>
      <c r="YF1259"/>
      <c r="YG1259"/>
      <c r="YH1259"/>
      <c r="YI1259"/>
      <c r="YJ1259"/>
      <c r="YK1259"/>
      <c r="YL1259"/>
      <c r="YM1259"/>
      <c r="YN1259"/>
      <c r="YO1259"/>
      <c r="YP1259"/>
      <c r="YQ1259"/>
      <c r="YR1259"/>
      <c r="YS1259"/>
      <c r="YT1259"/>
      <c r="YU1259"/>
      <c r="YV1259"/>
      <c r="YW1259"/>
      <c r="YX1259"/>
      <c r="YY1259"/>
      <c r="YZ1259"/>
      <c r="ZA1259"/>
      <c r="ZB1259"/>
      <c r="ZC1259"/>
      <c r="ZD1259"/>
      <c r="ZE1259"/>
      <c r="ZF1259"/>
      <c r="ZG1259"/>
      <c r="ZH1259"/>
      <c r="ZI1259"/>
      <c r="ZJ1259"/>
      <c r="ZK1259"/>
      <c r="ZL1259"/>
      <c r="ZM1259"/>
      <c r="ZN1259"/>
      <c r="ZO1259"/>
      <c r="ZP1259"/>
      <c r="ZQ1259"/>
      <c r="ZR1259"/>
      <c r="ZS1259"/>
      <c r="ZT1259"/>
      <c r="ZU1259"/>
      <c r="ZV1259"/>
      <c r="ZW1259"/>
      <c r="ZX1259"/>
      <c r="ZY1259"/>
      <c r="ZZ1259"/>
      <c r="AAA1259"/>
      <c r="AAB1259"/>
      <c r="AAC1259"/>
      <c r="AAD1259"/>
      <c r="AAE1259"/>
      <c r="AAF1259"/>
      <c r="AAG1259"/>
      <c r="AAH1259"/>
      <c r="AAI1259"/>
      <c r="AAJ1259"/>
      <c r="AAK1259"/>
      <c r="AAL1259"/>
      <c r="AAM1259"/>
      <c r="AAN1259"/>
      <c r="AAO1259"/>
      <c r="AAP1259"/>
      <c r="AAQ1259"/>
      <c r="AAR1259"/>
      <c r="AAS1259"/>
      <c r="AAT1259"/>
      <c r="AAU1259"/>
      <c r="AAV1259"/>
      <c r="AAW1259"/>
      <c r="AAX1259"/>
      <c r="AAY1259"/>
      <c r="AAZ1259"/>
      <c r="ABA1259"/>
      <c r="ABB1259"/>
      <c r="ABC1259"/>
      <c r="ABD1259"/>
      <c r="ABE1259"/>
      <c r="ABF1259"/>
      <c r="ABG1259"/>
      <c r="ABH1259"/>
      <c r="ABI1259"/>
      <c r="ABJ1259"/>
      <c r="ABK1259"/>
      <c r="ABL1259"/>
      <c r="ABM1259"/>
      <c r="ABN1259"/>
      <c r="ABO1259"/>
      <c r="ABP1259"/>
      <c r="ABQ1259"/>
      <c r="ABR1259"/>
      <c r="ABS1259"/>
      <c r="ABT1259"/>
      <c r="ABU1259"/>
      <c r="ABV1259"/>
      <c r="ABW1259"/>
      <c r="ABX1259"/>
      <c r="ABY1259"/>
      <c r="ABZ1259"/>
      <c r="ACA1259"/>
      <c r="ACB1259"/>
      <c r="ACC1259"/>
      <c r="ACD1259"/>
      <c r="ACE1259"/>
      <c r="ACF1259"/>
      <c r="ACG1259"/>
      <c r="ACH1259"/>
      <c r="ACI1259"/>
      <c r="ACJ1259"/>
      <c r="ACK1259"/>
      <c r="ACL1259"/>
      <c r="ACM1259"/>
      <c r="ACN1259"/>
      <c r="ACO1259"/>
      <c r="ACP1259"/>
      <c r="ACQ1259"/>
      <c r="ACR1259"/>
      <c r="ACS1259"/>
      <c r="ACT1259"/>
      <c r="ACU1259"/>
      <c r="ACV1259"/>
      <c r="ACW1259"/>
      <c r="ACX1259"/>
      <c r="ACY1259"/>
      <c r="ACZ1259"/>
      <c r="ADA1259"/>
      <c r="ADB1259"/>
      <c r="ADC1259"/>
      <c r="ADD1259"/>
      <c r="ADE1259"/>
      <c r="ADF1259"/>
      <c r="ADG1259"/>
      <c r="ADH1259"/>
      <c r="ADI1259"/>
      <c r="ADJ1259"/>
      <c r="ADK1259"/>
      <c r="ADL1259"/>
      <c r="ADM1259"/>
      <c r="ADN1259"/>
      <c r="ADO1259"/>
      <c r="ADP1259"/>
      <c r="ADQ1259"/>
      <c r="ADR1259"/>
      <c r="ADS1259"/>
      <c r="ADT1259"/>
      <c r="ADU1259"/>
      <c r="ADV1259"/>
      <c r="ADW1259"/>
      <c r="ADX1259"/>
      <c r="ADY1259"/>
      <c r="ADZ1259"/>
      <c r="AEA1259"/>
      <c r="AEB1259"/>
      <c r="AEC1259"/>
      <c r="AED1259"/>
      <c r="AEE1259"/>
      <c r="AEF1259"/>
      <c r="AEG1259"/>
      <c r="AEH1259"/>
      <c r="AEI1259"/>
      <c r="AEJ1259"/>
      <c r="AEK1259"/>
      <c r="AEL1259"/>
      <c r="AEM1259"/>
      <c r="AEN1259"/>
      <c r="AEO1259"/>
      <c r="AEP1259"/>
      <c r="AEQ1259"/>
      <c r="AER1259"/>
      <c r="AES1259"/>
      <c r="AET1259"/>
      <c r="AEU1259"/>
      <c r="AEV1259"/>
      <c r="AEW1259"/>
      <c r="AEX1259"/>
      <c r="AEY1259"/>
      <c r="AEZ1259"/>
      <c r="AFA1259"/>
      <c r="AFB1259"/>
      <c r="AFC1259"/>
      <c r="AFD1259"/>
      <c r="AFE1259"/>
      <c r="AFF1259"/>
      <c r="AFG1259"/>
      <c r="AFH1259"/>
      <c r="AFI1259"/>
      <c r="AFJ1259"/>
      <c r="AFK1259"/>
      <c r="AFL1259"/>
      <c r="AFM1259"/>
      <c r="AFN1259"/>
      <c r="AFO1259"/>
      <c r="AFP1259"/>
      <c r="AFQ1259"/>
      <c r="AFR1259"/>
      <c r="AFS1259"/>
      <c r="AFT1259"/>
      <c r="AFU1259"/>
      <c r="AFV1259"/>
      <c r="AFW1259"/>
      <c r="AFX1259"/>
      <c r="AFY1259"/>
      <c r="AFZ1259"/>
      <c r="AGA1259"/>
      <c r="AGB1259"/>
      <c r="AGC1259"/>
      <c r="AGD1259"/>
      <c r="AGE1259"/>
      <c r="AGF1259"/>
      <c r="AGG1259"/>
      <c r="AGH1259"/>
      <c r="AGI1259"/>
      <c r="AGJ1259"/>
      <c r="AGK1259"/>
      <c r="AGL1259"/>
      <c r="AGM1259"/>
      <c r="AGN1259"/>
      <c r="AGO1259"/>
      <c r="AGP1259"/>
      <c r="AGQ1259"/>
      <c r="AGR1259"/>
      <c r="AGS1259"/>
      <c r="AGT1259"/>
      <c r="AGU1259"/>
      <c r="AGV1259"/>
      <c r="AGW1259"/>
      <c r="AGX1259"/>
      <c r="AGY1259"/>
      <c r="AGZ1259"/>
      <c r="AHA1259"/>
      <c r="AHB1259"/>
      <c r="AHC1259"/>
      <c r="AHD1259"/>
      <c r="AHE1259"/>
      <c r="AHF1259"/>
      <c r="AHG1259"/>
      <c r="AHH1259"/>
      <c r="AHI1259"/>
      <c r="AHJ1259"/>
      <c r="AHK1259"/>
      <c r="AHL1259"/>
      <c r="AHM1259"/>
      <c r="AHN1259"/>
      <c r="AHO1259"/>
      <c r="AHP1259"/>
      <c r="AHQ1259"/>
      <c r="AHR1259"/>
      <c r="AHS1259"/>
      <c r="AHT1259"/>
      <c r="AHU1259"/>
      <c r="AHV1259"/>
      <c r="AHW1259"/>
      <c r="AHX1259"/>
      <c r="AHY1259"/>
      <c r="AHZ1259"/>
      <c r="AIA1259"/>
      <c r="AIB1259"/>
      <c r="AIC1259"/>
      <c r="AID1259"/>
      <c r="AIE1259"/>
      <c r="AIF1259"/>
      <c r="AIG1259"/>
      <c r="AIH1259"/>
      <c r="AII1259"/>
      <c r="AIJ1259"/>
      <c r="AIK1259"/>
      <c r="AIL1259"/>
      <c r="AIM1259"/>
      <c r="AIN1259"/>
      <c r="AIO1259"/>
      <c r="AIP1259"/>
      <c r="AIQ1259"/>
      <c r="AIR1259"/>
      <c r="AIS1259"/>
      <c r="AIT1259"/>
      <c r="AIU1259"/>
      <c r="AIV1259"/>
      <c r="AIW1259"/>
      <c r="AIX1259"/>
      <c r="AIY1259"/>
      <c r="AIZ1259"/>
      <c r="AJA1259"/>
      <c r="AJB1259"/>
      <c r="AJC1259"/>
      <c r="AJD1259"/>
      <c r="AJE1259"/>
      <c r="AJF1259"/>
      <c r="AJG1259"/>
      <c r="AJH1259"/>
      <c r="AJI1259"/>
      <c r="AJJ1259"/>
      <c r="AJK1259"/>
      <c r="AJL1259"/>
      <c r="AJM1259"/>
      <c r="AJN1259"/>
      <c r="AJO1259"/>
      <c r="AJP1259"/>
      <c r="AJQ1259"/>
      <c r="AJR1259"/>
      <c r="AJS1259"/>
      <c r="AJT1259"/>
      <c r="AJU1259"/>
      <c r="AJV1259"/>
      <c r="AJW1259"/>
      <c r="AJX1259"/>
      <c r="AJY1259"/>
      <c r="AJZ1259"/>
      <c r="AKA1259"/>
      <c r="AKB1259"/>
      <c r="AKC1259"/>
      <c r="AKD1259"/>
      <c r="AKE1259"/>
      <c r="AKF1259"/>
      <c r="AKG1259"/>
      <c r="AKH1259"/>
      <c r="AKI1259"/>
      <c r="AKJ1259"/>
      <c r="AKK1259"/>
      <c r="AKL1259"/>
      <c r="AKM1259"/>
      <c r="AKN1259"/>
      <c r="AKO1259"/>
      <c r="AKP1259"/>
      <c r="AKQ1259"/>
      <c r="AKR1259"/>
      <c r="AKS1259"/>
      <c r="AKT1259"/>
      <c r="AKU1259"/>
      <c r="AKV1259"/>
      <c r="AKW1259"/>
      <c r="AKX1259"/>
      <c r="AKY1259"/>
      <c r="AKZ1259"/>
      <c r="ALA1259"/>
      <c r="ALB1259"/>
      <c r="ALC1259"/>
      <c r="ALD1259"/>
      <c r="ALE1259"/>
      <c r="ALF1259"/>
      <c r="ALG1259"/>
      <c r="ALH1259"/>
      <c r="ALI1259"/>
      <c r="ALJ1259"/>
      <c r="ALK1259"/>
      <c r="ALL1259"/>
      <c r="ALM1259"/>
      <c r="ALN1259"/>
      <c r="ALO1259"/>
      <c r="ALP1259"/>
      <c r="ALQ1259"/>
      <c r="ALR1259"/>
      <c r="ALS1259"/>
      <c r="ALT1259"/>
      <c r="ALU1259"/>
      <c r="ALV1259"/>
      <c r="ALW1259"/>
      <c r="ALX1259"/>
      <c r="ALY1259"/>
      <c r="ALZ1259"/>
      <c r="AMA1259"/>
      <c r="AMB1259"/>
      <c r="AMC1259"/>
      <c r="AMD1259"/>
      <c r="AME1259"/>
      <c r="AMF1259"/>
      <c r="AMG1259"/>
      <c r="AMH1259"/>
      <c r="AMI1259"/>
      <c r="AMJ1259"/>
      <c r="AMK1259"/>
      <c r="AML1259"/>
      <c r="AMM1259"/>
      <c r="AMN1259"/>
      <c r="AMO1259"/>
      <c r="AMP1259"/>
      <c r="AMQ1259"/>
      <c r="AMR1259"/>
      <c r="AMS1259"/>
      <c r="AMT1259"/>
      <c r="AMU1259"/>
      <c r="AMV1259"/>
      <c r="AMW1259"/>
      <c r="AMX1259"/>
      <c r="AMY1259"/>
      <c r="AMZ1259"/>
      <c r="ANA1259"/>
      <c r="ANB1259"/>
      <c r="ANC1259"/>
      <c r="AND1259"/>
      <c r="ANE1259"/>
      <c r="ANF1259"/>
      <c r="ANG1259"/>
      <c r="ANH1259"/>
      <c r="ANI1259"/>
      <c r="ANJ1259"/>
      <c r="ANK1259"/>
      <c r="ANL1259"/>
      <c r="ANM1259"/>
      <c r="ANN1259"/>
      <c r="ANO1259"/>
      <c r="ANP1259"/>
      <c r="ANQ1259"/>
      <c r="ANR1259"/>
      <c r="ANS1259"/>
      <c r="ANT1259"/>
      <c r="ANU1259"/>
      <c r="ANV1259"/>
      <c r="ANW1259"/>
      <c r="ANX1259"/>
      <c r="ANY1259"/>
      <c r="ANZ1259"/>
      <c r="AOA1259"/>
      <c r="AOB1259"/>
      <c r="AOC1259"/>
      <c r="AOD1259"/>
      <c r="AOE1259"/>
      <c r="AOF1259"/>
      <c r="AOG1259"/>
      <c r="AOH1259"/>
      <c r="AOI1259"/>
      <c r="AOJ1259"/>
      <c r="AOK1259"/>
      <c r="AOL1259"/>
      <c r="AOM1259"/>
      <c r="AON1259"/>
      <c r="AOO1259"/>
      <c r="AOP1259"/>
      <c r="AOQ1259"/>
      <c r="AOR1259"/>
      <c r="AOS1259"/>
      <c r="AOT1259"/>
      <c r="AOU1259"/>
      <c r="AOV1259"/>
      <c r="AOW1259"/>
      <c r="AOX1259"/>
      <c r="AOY1259"/>
      <c r="AOZ1259"/>
      <c r="APA1259"/>
      <c r="APB1259"/>
      <c r="APC1259"/>
      <c r="APD1259"/>
      <c r="APE1259"/>
      <c r="APF1259"/>
      <c r="APG1259"/>
      <c r="APH1259"/>
      <c r="API1259"/>
      <c r="APJ1259"/>
      <c r="APK1259"/>
      <c r="APL1259"/>
      <c r="APM1259"/>
      <c r="APN1259"/>
      <c r="APO1259"/>
      <c r="APP1259"/>
      <c r="APQ1259"/>
      <c r="APR1259"/>
      <c r="APS1259"/>
      <c r="APT1259"/>
      <c r="APU1259"/>
      <c r="APV1259"/>
      <c r="APW1259"/>
      <c r="APX1259"/>
      <c r="APY1259"/>
      <c r="APZ1259"/>
      <c r="AQA1259"/>
      <c r="AQB1259"/>
      <c r="AQC1259"/>
      <c r="AQD1259"/>
      <c r="AQE1259"/>
      <c r="AQF1259"/>
      <c r="AQG1259"/>
      <c r="AQH1259"/>
      <c r="AQI1259"/>
      <c r="AQJ1259"/>
      <c r="AQK1259"/>
      <c r="AQL1259"/>
      <c r="AQM1259"/>
      <c r="AQN1259"/>
      <c r="AQO1259"/>
      <c r="AQP1259"/>
      <c r="AQQ1259"/>
      <c r="AQR1259"/>
      <c r="AQS1259"/>
      <c r="AQT1259"/>
      <c r="AQU1259"/>
      <c r="AQV1259"/>
      <c r="AQW1259"/>
      <c r="AQX1259"/>
      <c r="AQY1259"/>
      <c r="AQZ1259"/>
      <c r="ARA1259"/>
      <c r="ARB1259"/>
      <c r="ARC1259"/>
      <c r="ARD1259"/>
      <c r="ARE1259"/>
      <c r="ARF1259"/>
      <c r="ARG1259"/>
      <c r="ARH1259"/>
      <c r="ARI1259"/>
      <c r="ARJ1259"/>
      <c r="ARK1259"/>
      <c r="ARL1259"/>
      <c r="ARM1259"/>
      <c r="ARN1259"/>
      <c r="ARO1259"/>
      <c r="ARP1259"/>
      <c r="ARQ1259"/>
      <c r="ARR1259"/>
      <c r="ARS1259"/>
      <c r="ART1259"/>
      <c r="ARU1259"/>
      <c r="ARV1259"/>
      <c r="ARW1259"/>
      <c r="ARX1259"/>
      <c r="ARY1259"/>
      <c r="ARZ1259"/>
      <c r="ASA1259"/>
      <c r="ASB1259"/>
      <c r="ASC1259"/>
      <c r="ASD1259"/>
      <c r="ASE1259"/>
      <c r="ASF1259"/>
      <c r="ASG1259"/>
      <c r="ASH1259"/>
      <c r="ASI1259"/>
      <c r="ASJ1259"/>
      <c r="ASK1259"/>
      <c r="ASL1259"/>
      <c r="ASM1259"/>
      <c r="ASN1259"/>
      <c r="ASO1259"/>
      <c r="ASP1259"/>
      <c r="ASQ1259"/>
      <c r="ASR1259"/>
      <c r="ASS1259"/>
      <c r="AST1259"/>
      <c r="ASU1259"/>
      <c r="ASV1259"/>
      <c r="ASW1259"/>
      <c r="ASX1259"/>
      <c r="ASY1259"/>
      <c r="ASZ1259"/>
      <c r="ATA1259"/>
      <c r="ATB1259"/>
      <c r="ATC1259"/>
      <c r="ATD1259"/>
      <c r="ATE1259"/>
      <c r="ATF1259"/>
      <c r="ATG1259"/>
      <c r="ATH1259"/>
      <c r="ATI1259"/>
      <c r="ATJ1259"/>
      <c r="ATK1259"/>
      <c r="ATL1259"/>
      <c r="ATM1259"/>
      <c r="ATN1259"/>
      <c r="ATO1259"/>
      <c r="ATP1259"/>
      <c r="ATQ1259"/>
      <c r="ATR1259"/>
      <c r="ATS1259"/>
      <c r="ATT1259"/>
      <c r="ATU1259"/>
      <c r="ATV1259"/>
      <c r="ATW1259"/>
      <c r="ATX1259"/>
      <c r="ATY1259"/>
      <c r="ATZ1259"/>
      <c r="AUA1259"/>
      <c r="AUB1259"/>
      <c r="AUC1259"/>
      <c r="AUD1259"/>
      <c r="AUE1259"/>
      <c r="AUF1259"/>
      <c r="AUG1259"/>
      <c r="AUH1259"/>
      <c r="AUI1259"/>
      <c r="AUJ1259"/>
      <c r="AUK1259"/>
      <c r="AUL1259"/>
      <c r="AUM1259"/>
      <c r="AUN1259"/>
      <c r="AUO1259"/>
      <c r="AUP1259"/>
      <c r="AUQ1259"/>
      <c r="AUR1259"/>
      <c r="AUS1259"/>
      <c r="AUT1259"/>
      <c r="AUU1259"/>
      <c r="AUV1259"/>
      <c r="AUW1259"/>
      <c r="AUX1259"/>
      <c r="AUY1259"/>
      <c r="AUZ1259"/>
      <c r="AVA1259"/>
      <c r="AVB1259"/>
      <c r="AVC1259"/>
      <c r="AVD1259"/>
      <c r="AVE1259"/>
      <c r="AVF1259"/>
      <c r="AVG1259"/>
      <c r="AVH1259"/>
      <c r="AVI1259"/>
      <c r="AVJ1259"/>
      <c r="AVK1259"/>
      <c r="AVL1259"/>
      <c r="AVM1259"/>
      <c r="AVN1259"/>
      <c r="AVO1259"/>
      <c r="AVP1259"/>
      <c r="AVQ1259"/>
      <c r="AVR1259"/>
      <c r="AVS1259"/>
      <c r="AVT1259"/>
      <c r="AVU1259"/>
      <c r="AVV1259"/>
      <c r="AVW1259"/>
      <c r="AVX1259"/>
      <c r="AVY1259"/>
      <c r="AVZ1259"/>
      <c r="AWA1259"/>
      <c r="AWB1259"/>
      <c r="AWC1259"/>
      <c r="AWD1259"/>
      <c r="AWE1259"/>
      <c r="AWF1259"/>
      <c r="AWG1259"/>
      <c r="AWH1259"/>
      <c r="AWI1259"/>
      <c r="AWJ1259"/>
      <c r="AWK1259"/>
      <c r="AWL1259"/>
      <c r="AWM1259"/>
      <c r="AWN1259"/>
      <c r="AWO1259"/>
      <c r="AWP1259"/>
      <c r="AWQ1259"/>
      <c r="AWR1259"/>
      <c r="AWS1259"/>
      <c r="AWT1259"/>
      <c r="AWU1259"/>
      <c r="AWV1259"/>
      <c r="AWW1259"/>
      <c r="AWX1259"/>
      <c r="AWY1259"/>
      <c r="AWZ1259"/>
      <c r="AXA1259"/>
      <c r="AXB1259"/>
      <c r="AXC1259"/>
      <c r="AXD1259"/>
      <c r="AXE1259"/>
      <c r="AXF1259"/>
      <c r="AXG1259"/>
      <c r="AXH1259"/>
      <c r="AXI1259"/>
      <c r="AXJ1259"/>
      <c r="AXK1259"/>
      <c r="AXL1259"/>
      <c r="AXM1259"/>
      <c r="AXN1259"/>
      <c r="AXO1259"/>
      <c r="AXP1259"/>
      <c r="AXQ1259"/>
      <c r="AXR1259"/>
      <c r="AXS1259"/>
      <c r="AXT1259"/>
      <c r="AXU1259"/>
      <c r="AXV1259"/>
      <c r="AXW1259"/>
      <c r="AXX1259"/>
      <c r="AXY1259"/>
      <c r="AXZ1259"/>
      <c r="AYA1259"/>
      <c r="AYB1259"/>
      <c r="AYC1259"/>
      <c r="AYD1259"/>
      <c r="AYE1259"/>
      <c r="AYF1259"/>
      <c r="AYG1259"/>
      <c r="AYH1259"/>
      <c r="AYI1259"/>
      <c r="AYJ1259"/>
      <c r="AYK1259"/>
      <c r="AYL1259"/>
      <c r="AYM1259"/>
      <c r="AYN1259"/>
      <c r="AYO1259"/>
      <c r="AYP1259"/>
      <c r="AYQ1259"/>
      <c r="AYR1259"/>
      <c r="AYS1259"/>
      <c r="AYT1259"/>
      <c r="AYU1259"/>
      <c r="AYV1259"/>
      <c r="AYW1259"/>
      <c r="AYX1259"/>
      <c r="AYY1259"/>
      <c r="AYZ1259"/>
      <c r="AZA1259"/>
      <c r="AZB1259"/>
      <c r="AZC1259"/>
      <c r="AZD1259"/>
      <c r="AZE1259"/>
      <c r="AZF1259"/>
      <c r="AZG1259"/>
      <c r="AZH1259"/>
      <c r="AZI1259"/>
      <c r="AZJ1259"/>
      <c r="AZK1259"/>
      <c r="AZL1259"/>
      <c r="AZM1259"/>
      <c r="AZN1259"/>
      <c r="AZO1259"/>
      <c r="AZP1259"/>
      <c r="AZQ1259"/>
      <c r="AZR1259"/>
      <c r="AZS1259"/>
      <c r="AZT1259"/>
      <c r="AZU1259"/>
      <c r="AZV1259"/>
      <c r="AZW1259"/>
      <c r="AZX1259"/>
      <c r="AZY1259"/>
      <c r="AZZ1259"/>
      <c r="BAA1259"/>
      <c r="BAB1259"/>
      <c r="BAC1259"/>
      <c r="BAD1259"/>
      <c r="BAE1259"/>
      <c r="BAF1259"/>
      <c r="BAG1259"/>
      <c r="BAH1259"/>
      <c r="BAI1259"/>
      <c r="BAJ1259"/>
      <c r="BAK1259"/>
      <c r="BAL1259"/>
      <c r="BAM1259"/>
      <c r="BAN1259"/>
      <c r="BAO1259"/>
      <c r="BAP1259"/>
      <c r="BAQ1259"/>
      <c r="BAR1259"/>
      <c r="BAS1259"/>
      <c r="BAT1259"/>
      <c r="BAU1259"/>
      <c r="BAV1259"/>
      <c r="BAW1259"/>
      <c r="BAX1259"/>
      <c r="BAY1259"/>
      <c r="BAZ1259"/>
      <c r="BBA1259"/>
      <c r="BBB1259"/>
      <c r="BBC1259"/>
      <c r="BBD1259"/>
      <c r="BBE1259"/>
      <c r="BBF1259"/>
      <c r="BBG1259"/>
      <c r="BBH1259"/>
      <c r="BBI1259"/>
      <c r="BBJ1259"/>
      <c r="BBK1259"/>
      <c r="BBL1259"/>
      <c r="BBM1259"/>
      <c r="BBN1259"/>
      <c r="BBO1259"/>
      <c r="BBP1259"/>
      <c r="BBQ1259"/>
      <c r="BBR1259"/>
      <c r="BBS1259"/>
      <c r="BBT1259"/>
      <c r="BBU1259"/>
      <c r="BBV1259"/>
      <c r="BBW1259"/>
      <c r="BBX1259"/>
      <c r="BBY1259"/>
      <c r="BBZ1259"/>
      <c r="BCA1259"/>
      <c r="BCB1259"/>
      <c r="BCC1259"/>
      <c r="BCD1259"/>
      <c r="BCE1259"/>
      <c r="BCF1259"/>
      <c r="BCG1259"/>
      <c r="BCH1259"/>
      <c r="BCI1259"/>
      <c r="BCJ1259"/>
      <c r="BCK1259"/>
      <c r="BCL1259"/>
      <c r="BCM1259"/>
      <c r="BCN1259"/>
      <c r="BCO1259"/>
      <c r="BCP1259"/>
      <c r="BCQ1259"/>
      <c r="BCR1259"/>
      <c r="BCS1259"/>
      <c r="BCT1259"/>
      <c r="BCU1259"/>
      <c r="BCV1259"/>
      <c r="BCW1259"/>
      <c r="BCX1259"/>
      <c r="BCY1259"/>
      <c r="BCZ1259"/>
      <c r="BDA1259"/>
      <c r="BDB1259"/>
      <c r="BDC1259"/>
      <c r="BDD1259"/>
      <c r="BDE1259"/>
      <c r="BDF1259"/>
      <c r="BDG1259"/>
      <c r="BDH1259"/>
      <c r="BDI1259"/>
      <c r="BDJ1259"/>
      <c r="BDK1259"/>
      <c r="BDL1259"/>
      <c r="BDM1259"/>
      <c r="BDN1259"/>
      <c r="BDO1259"/>
      <c r="BDP1259"/>
      <c r="BDQ1259"/>
      <c r="BDR1259"/>
      <c r="BDS1259"/>
      <c r="BDT1259"/>
      <c r="BDU1259"/>
      <c r="BDV1259"/>
      <c r="BDW1259"/>
      <c r="BDX1259"/>
      <c r="BDY1259"/>
      <c r="BDZ1259"/>
      <c r="BEA1259"/>
      <c r="BEB1259"/>
      <c r="BEC1259"/>
      <c r="BED1259"/>
      <c r="BEE1259"/>
      <c r="BEF1259"/>
      <c r="BEG1259"/>
      <c r="BEH1259"/>
      <c r="BEI1259"/>
      <c r="BEJ1259"/>
      <c r="BEK1259"/>
      <c r="BEL1259"/>
      <c r="BEM1259"/>
      <c r="BEN1259"/>
      <c r="BEO1259"/>
      <c r="BEP1259"/>
      <c r="BEQ1259"/>
      <c r="BER1259"/>
      <c r="BES1259"/>
      <c r="BET1259"/>
      <c r="BEU1259"/>
      <c r="BEV1259"/>
      <c r="BEW1259"/>
      <c r="BEX1259"/>
      <c r="BEY1259"/>
      <c r="BEZ1259"/>
      <c r="BFA1259"/>
      <c r="BFB1259"/>
      <c r="BFC1259"/>
      <c r="BFD1259"/>
      <c r="BFE1259"/>
      <c r="BFF1259"/>
      <c r="BFG1259"/>
      <c r="BFH1259"/>
      <c r="BFI1259"/>
      <c r="BFJ1259"/>
      <c r="BFK1259"/>
      <c r="BFL1259"/>
      <c r="BFM1259"/>
      <c r="BFN1259"/>
      <c r="BFO1259"/>
      <c r="BFP1259"/>
      <c r="BFQ1259"/>
      <c r="BFR1259"/>
      <c r="BFS1259"/>
      <c r="BFT1259"/>
      <c r="BFU1259"/>
      <c r="BFV1259"/>
      <c r="BFW1259"/>
      <c r="BFX1259"/>
      <c r="BFY1259"/>
      <c r="BFZ1259"/>
      <c r="BGA1259"/>
      <c r="BGB1259"/>
      <c r="BGC1259"/>
      <c r="BGD1259"/>
      <c r="BGE1259"/>
      <c r="BGF1259"/>
      <c r="BGG1259"/>
      <c r="BGH1259"/>
      <c r="BGI1259"/>
      <c r="BGJ1259"/>
      <c r="BGK1259"/>
      <c r="BGL1259"/>
      <c r="BGM1259"/>
      <c r="BGN1259"/>
      <c r="BGO1259"/>
      <c r="BGP1259"/>
      <c r="BGQ1259"/>
      <c r="BGR1259"/>
      <c r="BGS1259"/>
      <c r="BGT1259"/>
      <c r="BGU1259"/>
      <c r="BGV1259"/>
      <c r="BGW1259"/>
      <c r="BGX1259"/>
      <c r="BGY1259"/>
      <c r="BGZ1259"/>
      <c r="BHA1259"/>
      <c r="BHB1259"/>
      <c r="BHC1259"/>
      <c r="BHD1259"/>
      <c r="BHE1259"/>
      <c r="BHF1259"/>
      <c r="BHG1259"/>
      <c r="BHH1259"/>
      <c r="BHI1259"/>
      <c r="BHJ1259"/>
      <c r="BHK1259"/>
      <c r="BHL1259"/>
      <c r="BHM1259"/>
      <c r="BHN1259"/>
      <c r="BHO1259"/>
      <c r="BHP1259"/>
      <c r="BHQ1259"/>
      <c r="BHR1259"/>
      <c r="BHS1259"/>
      <c r="BHT1259"/>
      <c r="BHU1259"/>
      <c r="BHV1259"/>
      <c r="BHW1259"/>
      <c r="BHX1259"/>
      <c r="BHY1259"/>
      <c r="BHZ1259"/>
      <c r="BIA1259"/>
      <c r="BIB1259"/>
      <c r="BIC1259"/>
      <c r="BID1259"/>
      <c r="BIE1259"/>
      <c r="BIF1259"/>
      <c r="BIG1259"/>
      <c r="BIH1259"/>
      <c r="BII1259"/>
      <c r="BIJ1259"/>
      <c r="BIK1259"/>
      <c r="BIL1259"/>
      <c r="BIM1259"/>
      <c r="BIN1259"/>
      <c r="BIO1259"/>
      <c r="BIP1259"/>
      <c r="BIQ1259"/>
      <c r="BIR1259"/>
      <c r="BIS1259"/>
      <c r="BIT1259"/>
      <c r="BIU1259"/>
      <c r="BIV1259"/>
      <c r="BIW1259"/>
      <c r="BIX1259"/>
      <c r="BIY1259"/>
      <c r="BIZ1259"/>
      <c r="BJA1259"/>
      <c r="BJB1259"/>
      <c r="BJC1259"/>
      <c r="BJD1259"/>
      <c r="BJE1259"/>
      <c r="BJF1259"/>
      <c r="BJG1259"/>
      <c r="BJH1259"/>
    </row>
    <row r="1260" spans="1:1620" ht="15.75">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c r="HK1260"/>
      <c r="HL1260"/>
      <c r="HM1260"/>
      <c r="HN1260"/>
      <c r="HO1260"/>
      <c r="HP1260"/>
      <c r="HQ1260"/>
      <c r="HR1260"/>
      <c r="HS1260"/>
      <c r="HT1260"/>
      <c r="HU1260"/>
      <c r="HV1260"/>
      <c r="HW1260"/>
      <c r="HX1260"/>
      <c r="HY1260"/>
      <c r="HZ1260"/>
      <c r="IA1260"/>
      <c r="IB1260"/>
      <c r="IC1260"/>
      <c r="ID1260"/>
      <c r="IE1260"/>
      <c r="IF1260"/>
      <c r="IG1260"/>
      <c r="IH1260"/>
      <c r="II1260"/>
      <c r="IJ1260"/>
      <c r="IK1260"/>
      <c r="IL1260"/>
      <c r="IM1260"/>
      <c r="IN1260"/>
      <c r="IO1260"/>
      <c r="IP1260"/>
      <c r="IQ1260"/>
      <c r="IR1260"/>
      <c r="IS1260"/>
      <c r="IT1260"/>
      <c r="IU1260"/>
      <c r="IV1260"/>
      <c r="IW1260"/>
      <c r="IX1260"/>
      <c r="IY1260"/>
      <c r="IZ1260"/>
      <c r="JA1260"/>
      <c r="JB1260"/>
      <c r="JC1260"/>
      <c r="JD1260"/>
      <c r="JE1260"/>
      <c r="JF1260"/>
      <c r="JG1260"/>
      <c r="JH1260"/>
      <c r="JI1260"/>
      <c r="JJ1260"/>
      <c r="JK1260"/>
      <c r="JL1260"/>
      <c r="JM1260"/>
      <c r="JN1260"/>
      <c r="JO1260"/>
      <c r="JP1260"/>
      <c r="JQ1260"/>
      <c r="JR1260"/>
      <c r="JS1260"/>
      <c r="JT1260"/>
      <c r="JU1260"/>
      <c r="JV1260"/>
      <c r="JW1260"/>
      <c r="JX1260"/>
      <c r="JY1260"/>
      <c r="JZ1260"/>
      <c r="KA1260"/>
      <c r="KB1260"/>
      <c r="KC1260"/>
      <c r="KD1260"/>
      <c r="KE1260"/>
      <c r="KF1260"/>
      <c r="KG1260"/>
      <c r="KH1260"/>
      <c r="KI1260"/>
      <c r="KJ1260"/>
      <c r="KK1260"/>
      <c r="KL1260"/>
      <c r="KM1260"/>
      <c r="KN1260"/>
      <c r="KO1260"/>
      <c r="KP1260"/>
      <c r="KQ1260"/>
      <c r="KR1260"/>
      <c r="KS1260"/>
      <c r="KT1260"/>
      <c r="KU1260"/>
      <c r="KV1260"/>
      <c r="KW1260"/>
      <c r="KX1260"/>
      <c r="KY1260"/>
      <c r="KZ1260"/>
      <c r="LA1260"/>
      <c r="LB1260"/>
      <c r="LC1260"/>
      <c r="LD1260"/>
      <c r="LE1260"/>
      <c r="LF1260"/>
      <c r="LG1260"/>
      <c r="LH1260"/>
      <c r="LI1260"/>
      <c r="LJ1260"/>
      <c r="LK1260"/>
      <c r="LL1260"/>
      <c r="LM1260"/>
      <c r="LN1260"/>
      <c r="LO1260"/>
      <c r="LP1260"/>
      <c r="LQ1260"/>
      <c r="LR1260"/>
      <c r="LS1260"/>
      <c r="LT1260"/>
      <c r="LU1260"/>
      <c r="LV1260"/>
      <c r="LW1260"/>
      <c r="LX1260"/>
      <c r="LY1260"/>
      <c r="LZ1260"/>
      <c r="MA1260"/>
      <c r="MB1260"/>
      <c r="MC1260"/>
      <c r="MD1260"/>
      <c r="ME1260"/>
      <c r="MF1260"/>
      <c r="MG1260"/>
      <c r="MH1260"/>
      <c r="MI1260"/>
      <c r="MJ1260"/>
      <c r="MK1260"/>
      <c r="ML1260"/>
      <c r="MM1260"/>
      <c r="MN1260"/>
      <c r="MO1260"/>
      <c r="MP1260"/>
      <c r="MQ1260"/>
      <c r="MR1260"/>
      <c r="MS1260"/>
      <c r="MT1260"/>
      <c r="MU1260"/>
      <c r="MV1260"/>
      <c r="MW1260"/>
      <c r="MX1260"/>
      <c r="MY1260"/>
      <c r="MZ1260"/>
      <c r="NA1260"/>
      <c r="NB1260"/>
      <c r="NC1260"/>
      <c r="ND1260"/>
      <c r="NE1260"/>
      <c r="NF1260"/>
      <c r="NG1260"/>
      <c r="NH1260"/>
      <c r="NI1260"/>
      <c r="NJ1260"/>
      <c r="NK1260"/>
      <c r="NL1260"/>
      <c r="NM1260"/>
      <c r="NN1260"/>
      <c r="NO1260"/>
      <c r="NP1260"/>
      <c r="NQ1260"/>
      <c r="NR1260"/>
      <c r="NS1260"/>
      <c r="NT1260"/>
      <c r="NU1260"/>
      <c r="NV1260"/>
      <c r="NW1260"/>
      <c r="NX1260"/>
      <c r="NY1260"/>
      <c r="NZ1260"/>
      <c r="OA1260"/>
      <c r="OB1260"/>
      <c r="OC1260"/>
      <c r="OD1260"/>
      <c r="OE1260"/>
      <c r="OF1260"/>
      <c r="OG1260"/>
      <c r="OH1260"/>
      <c r="OI1260"/>
      <c r="OJ1260"/>
      <c r="OK1260"/>
      <c r="OL1260"/>
      <c r="OM1260"/>
      <c r="ON1260"/>
      <c r="OO1260"/>
      <c r="OP1260"/>
      <c r="OQ1260"/>
      <c r="OR1260"/>
      <c r="OS1260"/>
      <c r="OT1260"/>
      <c r="OU1260"/>
      <c r="OV1260"/>
      <c r="OW1260"/>
      <c r="OX1260"/>
      <c r="OY1260"/>
      <c r="OZ1260"/>
      <c r="PA1260"/>
      <c r="PB1260"/>
      <c r="PC1260"/>
      <c r="PD1260"/>
      <c r="PE1260"/>
      <c r="PF1260"/>
      <c r="PG1260"/>
      <c r="PH1260"/>
      <c r="PI1260"/>
      <c r="PJ1260"/>
      <c r="PK1260"/>
      <c r="PL1260"/>
      <c r="PM1260"/>
      <c r="PN1260"/>
      <c r="PO1260"/>
      <c r="PP1260"/>
      <c r="PQ1260"/>
      <c r="PR1260"/>
      <c r="PS1260"/>
      <c r="PT1260"/>
      <c r="PU1260"/>
      <c r="PV1260"/>
      <c r="PW1260"/>
      <c r="PX1260"/>
      <c r="PY1260"/>
      <c r="PZ1260"/>
      <c r="QA1260"/>
      <c r="QB1260"/>
      <c r="QC1260"/>
      <c r="QD1260"/>
      <c r="QE1260"/>
      <c r="QF1260"/>
      <c r="QG1260"/>
      <c r="QH1260"/>
      <c r="QI1260"/>
      <c r="QJ1260"/>
      <c r="QK1260"/>
      <c r="QL1260"/>
      <c r="QM1260"/>
      <c r="QN1260"/>
      <c r="QO1260"/>
      <c r="QP1260"/>
      <c r="QQ1260"/>
      <c r="QR1260"/>
      <c r="QS1260"/>
      <c r="QT1260"/>
      <c r="QU1260"/>
      <c r="QV1260"/>
      <c r="QW1260"/>
      <c r="QX1260"/>
      <c r="QY1260"/>
      <c r="QZ1260"/>
      <c r="RA1260"/>
      <c r="RB1260"/>
      <c r="RC1260"/>
      <c r="RD1260"/>
      <c r="RE1260"/>
      <c r="RF1260"/>
      <c r="RG1260"/>
      <c r="RH1260"/>
      <c r="RI1260"/>
      <c r="RJ1260"/>
      <c r="RK1260"/>
      <c r="RL1260"/>
      <c r="RM1260"/>
      <c r="RN1260"/>
      <c r="RO1260"/>
      <c r="RP1260"/>
      <c r="RQ1260"/>
      <c r="RR1260"/>
      <c r="RS1260"/>
      <c r="RT1260"/>
      <c r="RU1260"/>
      <c r="RV1260"/>
      <c r="RW1260"/>
      <c r="RX1260"/>
      <c r="RY1260"/>
      <c r="RZ1260"/>
      <c r="SA1260"/>
      <c r="SB1260"/>
      <c r="SC1260"/>
      <c r="SD1260"/>
      <c r="SE1260"/>
      <c r="SF1260"/>
      <c r="SG1260"/>
      <c r="SH1260"/>
      <c r="SI1260"/>
      <c r="SJ1260"/>
      <c r="SK1260"/>
      <c r="SL1260"/>
      <c r="SM1260"/>
      <c r="SN1260"/>
      <c r="SO1260"/>
      <c r="SP1260"/>
      <c r="SQ1260"/>
      <c r="SR1260"/>
      <c r="SS1260"/>
      <c r="ST1260"/>
      <c r="SU1260"/>
      <c r="SV1260"/>
      <c r="SW1260"/>
      <c r="SX1260"/>
      <c r="SY1260"/>
      <c r="SZ1260"/>
      <c r="TA1260"/>
      <c r="TB1260"/>
      <c r="TC1260"/>
      <c r="TD1260"/>
      <c r="TE1260"/>
      <c r="TF1260"/>
      <c r="TG1260"/>
      <c r="TH1260"/>
      <c r="TI1260"/>
      <c r="TJ1260"/>
      <c r="TK1260"/>
      <c r="TL1260"/>
      <c r="TM1260"/>
      <c r="TN1260"/>
      <c r="TO1260"/>
      <c r="TP1260"/>
      <c r="TQ1260"/>
      <c r="TR1260"/>
      <c r="TS1260"/>
      <c r="TT1260"/>
      <c r="TU1260"/>
      <c r="TV1260"/>
      <c r="TW1260"/>
      <c r="TX1260"/>
      <c r="TY1260"/>
      <c r="TZ1260"/>
      <c r="UA1260"/>
      <c r="UB1260"/>
      <c r="UC1260"/>
      <c r="UD1260"/>
      <c r="UE1260"/>
      <c r="UF1260"/>
      <c r="UG1260"/>
      <c r="UH1260"/>
      <c r="UI1260"/>
      <c r="UJ1260"/>
      <c r="UK1260"/>
      <c r="UL1260"/>
      <c r="UM1260"/>
      <c r="UN1260"/>
      <c r="UO1260"/>
      <c r="UP1260"/>
      <c r="UQ1260"/>
      <c r="UR1260"/>
      <c r="US1260"/>
      <c r="UT1260"/>
      <c r="UU1260"/>
      <c r="UV1260"/>
      <c r="UW1260"/>
      <c r="UX1260"/>
      <c r="UY1260"/>
      <c r="UZ1260"/>
      <c r="VA1260"/>
      <c r="VB1260"/>
      <c r="VC1260"/>
      <c r="VD1260"/>
      <c r="VE1260"/>
      <c r="VF1260"/>
      <c r="VG1260"/>
      <c r="VH1260"/>
      <c r="VI1260"/>
      <c r="VJ1260"/>
      <c r="VK1260"/>
      <c r="VL1260"/>
      <c r="VM1260"/>
      <c r="VN1260"/>
      <c r="VO1260"/>
      <c r="VP1260"/>
      <c r="VQ1260"/>
      <c r="VR1260"/>
      <c r="VS1260"/>
      <c r="VT1260"/>
      <c r="VU1260"/>
      <c r="VV1260"/>
      <c r="VW1260"/>
      <c r="VX1260"/>
      <c r="VY1260"/>
      <c r="VZ1260"/>
      <c r="WA1260"/>
      <c r="WB1260"/>
      <c r="WC1260"/>
      <c r="WD1260"/>
      <c r="WE1260"/>
      <c r="WF1260"/>
      <c r="WG1260"/>
      <c r="WH1260"/>
      <c r="WI1260"/>
      <c r="WJ1260"/>
      <c r="WK1260"/>
      <c r="WL1260"/>
      <c r="WM1260"/>
      <c r="WN1260"/>
      <c r="WO1260"/>
      <c r="WP1260"/>
      <c r="WQ1260"/>
      <c r="WR1260"/>
      <c r="WS1260"/>
      <c r="WT1260"/>
      <c r="WU1260"/>
      <c r="WV1260"/>
      <c r="WW1260"/>
      <c r="WX1260"/>
      <c r="WY1260"/>
      <c r="WZ1260"/>
      <c r="XA1260"/>
      <c r="XB1260"/>
      <c r="XC1260"/>
      <c r="XD1260"/>
      <c r="XE1260"/>
      <c r="XF1260"/>
      <c r="XG1260"/>
      <c r="XH1260"/>
      <c r="XI1260"/>
      <c r="XJ1260"/>
      <c r="XK1260"/>
      <c r="XL1260"/>
      <c r="XM1260"/>
      <c r="XN1260"/>
      <c r="XO1260"/>
      <c r="XP1260"/>
      <c r="XQ1260"/>
      <c r="XR1260"/>
      <c r="XS1260"/>
      <c r="XT1260"/>
      <c r="XU1260"/>
      <c r="XV1260"/>
      <c r="XW1260"/>
      <c r="XX1260"/>
      <c r="XY1260"/>
      <c r="XZ1260"/>
      <c r="YA1260"/>
      <c r="YB1260"/>
      <c r="YC1260"/>
      <c r="YD1260"/>
      <c r="YE1260"/>
      <c r="YF1260"/>
      <c r="YG1260"/>
      <c r="YH1260"/>
      <c r="YI1260"/>
      <c r="YJ1260"/>
      <c r="YK1260"/>
      <c r="YL1260"/>
      <c r="YM1260"/>
      <c r="YN1260"/>
      <c r="YO1260"/>
      <c r="YP1260"/>
      <c r="YQ1260"/>
      <c r="YR1260"/>
      <c r="YS1260"/>
      <c r="YT1260"/>
      <c r="YU1260"/>
      <c r="YV1260"/>
      <c r="YW1260"/>
      <c r="YX1260"/>
      <c r="YY1260"/>
      <c r="YZ1260"/>
      <c r="ZA1260"/>
      <c r="ZB1260"/>
      <c r="ZC1260"/>
      <c r="ZD1260"/>
      <c r="ZE1260"/>
      <c r="ZF1260"/>
      <c r="ZG1260"/>
      <c r="ZH1260"/>
      <c r="ZI1260"/>
      <c r="ZJ1260"/>
      <c r="ZK1260"/>
      <c r="ZL1260"/>
      <c r="ZM1260"/>
      <c r="ZN1260"/>
      <c r="ZO1260"/>
      <c r="ZP1260"/>
      <c r="ZQ1260"/>
      <c r="ZR1260"/>
      <c r="ZS1260"/>
      <c r="ZT1260"/>
      <c r="ZU1260"/>
      <c r="ZV1260"/>
      <c r="ZW1260"/>
      <c r="ZX1260"/>
      <c r="ZY1260"/>
      <c r="ZZ1260"/>
      <c r="AAA1260"/>
      <c r="AAB1260"/>
      <c r="AAC1260"/>
      <c r="AAD1260"/>
      <c r="AAE1260"/>
      <c r="AAF1260"/>
      <c r="AAG1260"/>
      <c r="AAH1260"/>
      <c r="AAI1260"/>
      <c r="AAJ1260"/>
      <c r="AAK1260"/>
      <c r="AAL1260"/>
      <c r="AAM1260"/>
      <c r="AAN1260"/>
      <c r="AAO1260"/>
      <c r="AAP1260"/>
      <c r="AAQ1260"/>
      <c r="AAR1260"/>
      <c r="AAS1260"/>
      <c r="AAT1260"/>
      <c r="AAU1260"/>
      <c r="AAV1260"/>
      <c r="AAW1260"/>
      <c r="AAX1260"/>
      <c r="AAY1260"/>
      <c r="AAZ1260"/>
      <c r="ABA1260"/>
      <c r="ABB1260"/>
      <c r="ABC1260"/>
      <c r="ABD1260"/>
      <c r="ABE1260"/>
      <c r="ABF1260"/>
      <c r="ABG1260"/>
      <c r="ABH1260"/>
      <c r="ABI1260"/>
      <c r="ABJ1260"/>
      <c r="ABK1260"/>
      <c r="ABL1260"/>
      <c r="ABM1260"/>
      <c r="ABN1260"/>
      <c r="ABO1260"/>
      <c r="ABP1260"/>
      <c r="ABQ1260"/>
      <c r="ABR1260"/>
      <c r="ABS1260"/>
      <c r="ABT1260"/>
      <c r="ABU1260"/>
      <c r="ABV1260"/>
      <c r="ABW1260"/>
      <c r="ABX1260"/>
      <c r="ABY1260"/>
      <c r="ABZ1260"/>
      <c r="ACA1260"/>
      <c r="ACB1260"/>
      <c r="ACC1260"/>
      <c r="ACD1260"/>
      <c r="ACE1260"/>
      <c r="ACF1260"/>
      <c r="ACG1260"/>
      <c r="ACH1260"/>
      <c r="ACI1260"/>
      <c r="ACJ1260"/>
      <c r="ACK1260"/>
      <c r="ACL1260"/>
      <c r="ACM1260"/>
      <c r="ACN1260"/>
      <c r="ACO1260"/>
      <c r="ACP1260"/>
      <c r="ACQ1260"/>
      <c r="ACR1260"/>
      <c r="ACS1260"/>
      <c r="ACT1260"/>
      <c r="ACU1260"/>
      <c r="ACV1260"/>
      <c r="ACW1260"/>
      <c r="ACX1260"/>
      <c r="ACY1260"/>
      <c r="ACZ1260"/>
      <c r="ADA1260"/>
      <c r="ADB1260"/>
      <c r="ADC1260"/>
      <c r="ADD1260"/>
      <c r="ADE1260"/>
      <c r="ADF1260"/>
      <c r="ADG1260"/>
      <c r="ADH1260"/>
      <c r="ADI1260"/>
      <c r="ADJ1260"/>
      <c r="ADK1260"/>
      <c r="ADL1260"/>
      <c r="ADM1260"/>
      <c r="ADN1260"/>
      <c r="ADO1260"/>
      <c r="ADP1260"/>
      <c r="ADQ1260"/>
      <c r="ADR1260"/>
      <c r="ADS1260"/>
      <c r="ADT1260"/>
      <c r="ADU1260"/>
      <c r="ADV1260"/>
      <c r="ADW1260"/>
      <c r="ADX1260"/>
      <c r="ADY1260"/>
      <c r="ADZ1260"/>
      <c r="AEA1260"/>
      <c r="AEB1260"/>
      <c r="AEC1260"/>
      <c r="AED1260"/>
      <c r="AEE1260"/>
      <c r="AEF1260"/>
      <c r="AEG1260"/>
      <c r="AEH1260"/>
      <c r="AEI1260"/>
      <c r="AEJ1260"/>
      <c r="AEK1260"/>
      <c r="AEL1260"/>
      <c r="AEM1260"/>
      <c r="AEN1260"/>
      <c r="AEO1260"/>
      <c r="AEP1260"/>
      <c r="AEQ1260"/>
      <c r="AER1260"/>
      <c r="AES1260"/>
      <c r="AET1260"/>
      <c r="AEU1260"/>
      <c r="AEV1260"/>
      <c r="AEW1260"/>
      <c r="AEX1260"/>
      <c r="AEY1260"/>
      <c r="AEZ1260"/>
      <c r="AFA1260"/>
      <c r="AFB1260"/>
      <c r="AFC1260"/>
      <c r="AFD1260"/>
      <c r="AFE1260"/>
      <c r="AFF1260"/>
      <c r="AFG1260"/>
      <c r="AFH1260"/>
      <c r="AFI1260"/>
      <c r="AFJ1260"/>
      <c r="AFK1260"/>
      <c r="AFL1260"/>
      <c r="AFM1260"/>
      <c r="AFN1260"/>
      <c r="AFO1260"/>
      <c r="AFP1260"/>
      <c r="AFQ1260"/>
      <c r="AFR1260"/>
      <c r="AFS1260"/>
      <c r="AFT1260"/>
      <c r="AFU1260"/>
      <c r="AFV1260"/>
      <c r="AFW1260"/>
      <c r="AFX1260"/>
      <c r="AFY1260"/>
      <c r="AFZ1260"/>
      <c r="AGA1260"/>
      <c r="AGB1260"/>
      <c r="AGC1260"/>
      <c r="AGD1260"/>
      <c r="AGE1260"/>
      <c r="AGF1260"/>
      <c r="AGG1260"/>
      <c r="AGH1260"/>
      <c r="AGI1260"/>
      <c r="AGJ1260"/>
      <c r="AGK1260"/>
      <c r="AGL1260"/>
      <c r="AGM1260"/>
      <c r="AGN1260"/>
      <c r="AGO1260"/>
      <c r="AGP1260"/>
      <c r="AGQ1260"/>
      <c r="AGR1260"/>
      <c r="AGS1260"/>
      <c r="AGT1260"/>
      <c r="AGU1260"/>
      <c r="AGV1260"/>
      <c r="AGW1260"/>
      <c r="AGX1260"/>
      <c r="AGY1260"/>
      <c r="AGZ1260"/>
      <c r="AHA1260"/>
      <c r="AHB1260"/>
      <c r="AHC1260"/>
      <c r="AHD1260"/>
      <c r="AHE1260"/>
      <c r="AHF1260"/>
      <c r="AHG1260"/>
      <c r="AHH1260"/>
      <c r="AHI1260"/>
      <c r="AHJ1260"/>
      <c r="AHK1260"/>
      <c r="AHL1260"/>
      <c r="AHM1260"/>
      <c r="AHN1260"/>
      <c r="AHO1260"/>
      <c r="AHP1260"/>
      <c r="AHQ1260"/>
      <c r="AHR1260"/>
      <c r="AHS1260"/>
      <c r="AHT1260"/>
      <c r="AHU1260"/>
      <c r="AHV1260"/>
      <c r="AHW1260"/>
      <c r="AHX1260"/>
      <c r="AHY1260"/>
      <c r="AHZ1260"/>
      <c r="AIA1260"/>
      <c r="AIB1260"/>
      <c r="AIC1260"/>
      <c r="AID1260"/>
      <c r="AIE1260"/>
      <c r="AIF1260"/>
      <c r="AIG1260"/>
      <c r="AIH1260"/>
      <c r="AII1260"/>
      <c r="AIJ1260"/>
      <c r="AIK1260"/>
      <c r="AIL1260"/>
      <c r="AIM1260"/>
      <c r="AIN1260"/>
      <c r="AIO1260"/>
      <c r="AIP1260"/>
      <c r="AIQ1260"/>
      <c r="AIR1260"/>
      <c r="AIS1260"/>
      <c r="AIT1260"/>
      <c r="AIU1260"/>
      <c r="AIV1260"/>
      <c r="AIW1260"/>
      <c r="AIX1260"/>
      <c r="AIY1260"/>
      <c r="AIZ1260"/>
      <c r="AJA1260"/>
      <c r="AJB1260"/>
      <c r="AJC1260"/>
      <c r="AJD1260"/>
      <c r="AJE1260"/>
      <c r="AJF1260"/>
      <c r="AJG1260"/>
      <c r="AJH1260"/>
      <c r="AJI1260"/>
      <c r="AJJ1260"/>
      <c r="AJK1260"/>
      <c r="AJL1260"/>
      <c r="AJM1260"/>
      <c r="AJN1260"/>
      <c r="AJO1260"/>
      <c r="AJP1260"/>
      <c r="AJQ1260"/>
      <c r="AJR1260"/>
      <c r="AJS1260"/>
      <c r="AJT1260"/>
      <c r="AJU1260"/>
      <c r="AJV1260"/>
      <c r="AJW1260"/>
      <c r="AJX1260"/>
      <c r="AJY1260"/>
      <c r="AJZ1260"/>
      <c r="AKA1260"/>
      <c r="AKB1260"/>
      <c r="AKC1260"/>
      <c r="AKD1260"/>
      <c r="AKE1260"/>
      <c r="AKF1260"/>
      <c r="AKG1260"/>
      <c r="AKH1260"/>
      <c r="AKI1260"/>
      <c r="AKJ1260"/>
      <c r="AKK1260"/>
      <c r="AKL1260"/>
      <c r="AKM1260"/>
      <c r="AKN1260"/>
      <c r="AKO1260"/>
      <c r="AKP1260"/>
      <c r="AKQ1260"/>
      <c r="AKR1260"/>
      <c r="AKS1260"/>
      <c r="AKT1260"/>
      <c r="AKU1260"/>
      <c r="AKV1260"/>
      <c r="AKW1260"/>
      <c r="AKX1260"/>
      <c r="AKY1260"/>
      <c r="AKZ1260"/>
      <c r="ALA1260"/>
      <c r="ALB1260"/>
      <c r="ALC1260"/>
      <c r="ALD1260"/>
      <c r="ALE1260"/>
      <c r="ALF1260"/>
      <c r="ALG1260"/>
      <c r="ALH1260"/>
      <c r="ALI1260"/>
      <c r="ALJ1260"/>
      <c r="ALK1260"/>
      <c r="ALL1260"/>
      <c r="ALM1260"/>
      <c r="ALN1260"/>
      <c r="ALO1260"/>
      <c r="ALP1260"/>
      <c r="ALQ1260"/>
      <c r="ALR1260"/>
      <c r="ALS1260"/>
      <c r="ALT1260"/>
      <c r="ALU1260"/>
      <c r="ALV1260"/>
      <c r="ALW1260"/>
      <c r="ALX1260"/>
      <c r="ALY1260"/>
      <c r="ALZ1260"/>
      <c r="AMA1260"/>
      <c r="AMB1260"/>
      <c r="AMC1260"/>
      <c r="AMD1260"/>
      <c r="AME1260"/>
      <c r="AMF1260"/>
      <c r="AMG1260"/>
      <c r="AMH1260"/>
      <c r="AMI1260"/>
      <c r="AMJ1260"/>
      <c r="AMK1260"/>
      <c r="AML1260"/>
      <c r="AMM1260"/>
      <c r="AMN1260"/>
      <c r="AMO1260"/>
      <c r="AMP1260"/>
      <c r="AMQ1260"/>
      <c r="AMR1260"/>
      <c r="AMS1260"/>
      <c r="AMT1260"/>
      <c r="AMU1260"/>
      <c r="AMV1260"/>
      <c r="AMW1260"/>
      <c r="AMX1260"/>
      <c r="AMY1260"/>
      <c r="AMZ1260"/>
      <c r="ANA1260"/>
      <c r="ANB1260"/>
      <c r="ANC1260"/>
      <c r="AND1260"/>
      <c r="ANE1260"/>
      <c r="ANF1260"/>
      <c r="ANG1260"/>
      <c r="ANH1260"/>
      <c r="ANI1260"/>
      <c r="ANJ1260"/>
      <c r="ANK1260"/>
      <c r="ANL1260"/>
      <c r="ANM1260"/>
      <c r="ANN1260"/>
      <c r="ANO1260"/>
      <c r="ANP1260"/>
      <c r="ANQ1260"/>
      <c r="ANR1260"/>
      <c r="ANS1260"/>
      <c r="ANT1260"/>
      <c r="ANU1260"/>
      <c r="ANV1260"/>
      <c r="ANW1260"/>
      <c r="ANX1260"/>
      <c r="ANY1260"/>
      <c r="ANZ1260"/>
      <c r="AOA1260"/>
      <c r="AOB1260"/>
      <c r="AOC1260"/>
      <c r="AOD1260"/>
      <c r="AOE1260"/>
      <c r="AOF1260"/>
      <c r="AOG1260"/>
      <c r="AOH1260"/>
      <c r="AOI1260"/>
      <c r="AOJ1260"/>
      <c r="AOK1260"/>
      <c r="AOL1260"/>
      <c r="AOM1260"/>
      <c r="AON1260"/>
      <c r="AOO1260"/>
      <c r="AOP1260"/>
      <c r="AOQ1260"/>
      <c r="AOR1260"/>
      <c r="AOS1260"/>
      <c r="AOT1260"/>
      <c r="AOU1260"/>
      <c r="AOV1260"/>
      <c r="AOW1260"/>
      <c r="AOX1260"/>
      <c r="AOY1260"/>
      <c r="AOZ1260"/>
      <c r="APA1260"/>
      <c r="APB1260"/>
      <c r="APC1260"/>
      <c r="APD1260"/>
      <c r="APE1260"/>
      <c r="APF1260"/>
      <c r="APG1260"/>
      <c r="APH1260"/>
      <c r="API1260"/>
      <c r="APJ1260"/>
      <c r="APK1260"/>
      <c r="APL1260"/>
      <c r="APM1260"/>
      <c r="APN1260"/>
      <c r="APO1260"/>
      <c r="APP1260"/>
      <c r="APQ1260"/>
      <c r="APR1260"/>
      <c r="APS1260"/>
      <c r="APT1260"/>
      <c r="APU1260"/>
      <c r="APV1260"/>
      <c r="APW1260"/>
      <c r="APX1260"/>
      <c r="APY1260"/>
      <c r="APZ1260"/>
      <c r="AQA1260"/>
      <c r="AQB1260"/>
      <c r="AQC1260"/>
      <c r="AQD1260"/>
      <c r="AQE1260"/>
      <c r="AQF1260"/>
      <c r="AQG1260"/>
      <c r="AQH1260"/>
      <c r="AQI1260"/>
      <c r="AQJ1260"/>
      <c r="AQK1260"/>
      <c r="AQL1260"/>
      <c r="AQM1260"/>
      <c r="AQN1260"/>
      <c r="AQO1260"/>
      <c r="AQP1260"/>
      <c r="AQQ1260"/>
      <c r="AQR1260"/>
      <c r="AQS1260"/>
      <c r="AQT1260"/>
      <c r="AQU1260"/>
      <c r="AQV1260"/>
      <c r="AQW1260"/>
      <c r="AQX1260"/>
      <c r="AQY1260"/>
      <c r="AQZ1260"/>
      <c r="ARA1260"/>
      <c r="ARB1260"/>
      <c r="ARC1260"/>
      <c r="ARD1260"/>
      <c r="ARE1260"/>
      <c r="ARF1260"/>
      <c r="ARG1260"/>
      <c r="ARH1260"/>
      <c r="ARI1260"/>
      <c r="ARJ1260"/>
      <c r="ARK1260"/>
      <c r="ARL1260"/>
      <c r="ARM1260"/>
      <c r="ARN1260"/>
      <c r="ARO1260"/>
      <c r="ARP1260"/>
      <c r="ARQ1260"/>
      <c r="ARR1260"/>
      <c r="ARS1260"/>
      <c r="ART1260"/>
      <c r="ARU1260"/>
      <c r="ARV1260"/>
      <c r="ARW1260"/>
      <c r="ARX1260"/>
      <c r="ARY1260"/>
      <c r="ARZ1260"/>
      <c r="ASA1260"/>
      <c r="ASB1260"/>
      <c r="ASC1260"/>
      <c r="ASD1260"/>
      <c r="ASE1260"/>
      <c r="ASF1260"/>
      <c r="ASG1260"/>
      <c r="ASH1260"/>
      <c r="ASI1260"/>
      <c r="ASJ1260"/>
      <c r="ASK1260"/>
      <c r="ASL1260"/>
      <c r="ASM1260"/>
      <c r="ASN1260"/>
      <c r="ASO1260"/>
      <c r="ASP1260"/>
      <c r="ASQ1260"/>
      <c r="ASR1260"/>
      <c r="ASS1260"/>
      <c r="AST1260"/>
      <c r="ASU1260"/>
      <c r="ASV1260"/>
      <c r="ASW1260"/>
      <c r="ASX1260"/>
      <c r="ASY1260"/>
      <c r="ASZ1260"/>
      <c r="ATA1260"/>
      <c r="ATB1260"/>
      <c r="ATC1260"/>
      <c r="ATD1260"/>
      <c r="ATE1260"/>
      <c r="ATF1260"/>
      <c r="ATG1260"/>
      <c r="ATH1260"/>
      <c r="ATI1260"/>
      <c r="ATJ1260"/>
      <c r="ATK1260"/>
      <c r="ATL1260"/>
      <c r="ATM1260"/>
      <c r="ATN1260"/>
      <c r="ATO1260"/>
      <c r="ATP1260"/>
      <c r="ATQ1260"/>
      <c r="ATR1260"/>
      <c r="ATS1260"/>
      <c r="ATT1260"/>
      <c r="ATU1260"/>
      <c r="ATV1260"/>
      <c r="ATW1260"/>
      <c r="ATX1260"/>
      <c r="ATY1260"/>
      <c r="ATZ1260"/>
      <c r="AUA1260"/>
      <c r="AUB1260"/>
      <c r="AUC1260"/>
      <c r="AUD1260"/>
      <c r="AUE1260"/>
      <c r="AUF1260"/>
      <c r="AUG1260"/>
      <c r="AUH1260"/>
      <c r="AUI1260"/>
      <c r="AUJ1260"/>
      <c r="AUK1260"/>
      <c r="AUL1260"/>
      <c r="AUM1260"/>
      <c r="AUN1260"/>
      <c r="AUO1260"/>
      <c r="AUP1260"/>
      <c r="AUQ1260"/>
      <c r="AUR1260"/>
      <c r="AUS1260"/>
      <c r="AUT1260"/>
      <c r="AUU1260"/>
      <c r="AUV1260"/>
      <c r="AUW1260"/>
      <c r="AUX1260"/>
      <c r="AUY1260"/>
      <c r="AUZ1260"/>
      <c r="AVA1260"/>
      <c r="AVB1260"/>
      <c r="AVC1260"/>
      <c r="AVD1260"/>
      <c r="AVE1260"/>
      <c r="AVF1260"/>
      <c r="AVG1260"/>
      <c r="AVH1260"/>
      <c r="AVI1260"/>
      <c r="AVJ1260"/>
      <c r="AVK1260"/>
      <c r="AVL1260"/>
      <c r="AVM1260"/>
      <c r="AVN1260"/>
      <c r="AVO1260"/>
      <c r="AVP1260"/>
      <c r="AVQ1260"/>
      <c r="AVR1260"/>
      <c r="AVS1260"/>
      <c r="AVT1260"/>
      <c r="AVU1260"/>
      <c r="AVV1260"/>
      <c r="AVW1260"/>
      <c r="AVX1260"/>
      <c r="AVY1260"/>
      <c r="AVZ1260"/>
      <c r="AWA1260"/>
      <c r="AWB1260"/>
      <c r="AWC1260"/>
      <c r="AWD1260"/>
      <c r="AWE1260"/>
      <c r="AWF1260"/>
      <c r="AWG1260"/>
      <c r="AWH1260"/>
      <c r="AWI1260"/>
      <c r="AWJ1260"/>
      <c r="AWK1260"/>
      <c r="AWL1260"/>
      <c r="AWM1260"/>
      <c r="AWN1260"/>
      <c r="AWO1260"/>
      <c r="AWP1260"/>
      <c r="AWQ1260"/>
      <c r="AWR1260"/>
      <c r="AWS1260"/>
      <c r="AWT1260"/>
      <c r="AWU1260"/>
      <c r="AWV1260"/>
      <c r="AWW1260"/>
      <c r="AWX1260"/>
      <c r="AWY1260"/>
      <c r="AWZ1260"/>
      <c r="AXA1260"/>
      <c r="AXB1260"/>
      <c r="AXC1260"/>
      <c r="AXD1260"/>
      <c r="AXE1260"/>
      <c r="AXF1260"/>
      <c r="AXG1260"/>
      <c r="AXH1260"/>
      <c r="AXI1260"/>
      <c r="AXJ1260"/>
      <c r="AXK1260"/>
      <c r="AXL1260"/>
      <c r="AXM1260"/>
      <c r="AXN1260"/>
      <c r="AXO1260"/>
      <c r="AXP1260"/>
      <c r="AXQ1260"/>
      <c r="AXR1260"/>
      <c r="AXS1260"/>
      <c r="AXT1260"/>
      <c r="AXU1260"/>
      <c r="AXV1260"/>
      <c r="AXW1260"/>
      <c r="AXX1260"/>
      <c r="AXY1260"/>
      <c r="AXZ1260"/>
      <c r="AYA1260"/>
      <c r="AYB1260"/>
      <c r="AYC1260"/>
      <c r="AYD1260"/>
      <c r="AYE1260"/>
      <c r="AYF1260"/>
      <c r="AYG1260"/>
      <c r="AYH1260"/>
      <c r="AYI1260"/>
      <c r="AYJ1260"/>
      <c r="AYK1260"/>
      <c r="AYL1260"/>
      <c r="AYM1260"/>
      <c r="AYN1260"/>
      <c r="AYO1260"/>
      <c r="AYP1260"/>
      <c r="AYQ1260"/>
      <c r="AYR1260"/>
      <c r="AYS1260"/>
      <c r="AYT1260"/>
      <c r="AYU1260"/>
      <c r="AYV1260"/>
      <c r="AYW1260"/>
      <c r="AYX1260"/>
      <c r="AYY1260"/>
      <c r="AYZ1260"/>
      <c r="AZA1260"/>
      <c r="AZB1260"/>
      <c r="AZC1260"/>
      <c r="AZD1260"/>
      <c r="AZE1260"/>
      <c r="AZF1260"/>
      <c r="AZG1260"/>
      <c r="AZH1260"/>
      <c r="AZI1260"/>
      <c r="AZJ1260"/>
      <c r="AZK1260"/>
      <c r="AZL1260"/>
      <c r="AZM1260"/>
      <c r="AZN1260"/>
      <c r="AZO1260"/>
      <c r="AZP1260"/>
      <c r="AZQ1260"/>
      <c r="AZR1260"/>
      <c r="AZS1260"/>
      <c r="AZT1260"/>
      <c r="AZU1260"/>
      <c r="AZV1260"/>
      <c r="AZW1260"/>
      <c r="AZX1260"/>
      <c r="AZY1260"/>
      <c r="AZZ1260"/>
      <c r="BAA1260"/>
      <c r="BAB1260"/>
      <c r="BAC1260"/>
      <c r="BAD1260"/>
      <c r="BAE1260"/>
      <c r="BAF1260"/>
      <c r="BAG1260"/>
      <c r="BAH1260"/>
      <c r="BAI1260"/>
      <c r="BAJ1260"/>
      <c r="BAK1260"/>
      <c r="BAL1260"/>
      <c r="BAM1260"/>
      <c r="BAN1260"/>
      <c r="BAO1260"/>
      <c r="BAP1260"/>
      <c r="BAQ1260"/>
      <c r="BAR1260"/>
      <c r="BAS1260"/>
      <c r="BAT1260"/>
      <c r="BAU1260"/>
      <c r="BAV1260"/>
      <c r="BAW1260"/>
      <c r="BAX1260"/>
      <c r="BAY1260"/>
      <c r="BAZ1260"/>
      <c r="BBA1260"/>
      <c r="BBB1260"/>
      <c r="BBC1260"/>
      <c r="BBD1260"/>
      <c r="BBE1260"/>
      <c r="BBF1260"/>
      <c r="BBG1260"/>
      <c r="BBH1260"/>
      <c r="BBI1260"/>
      <c r="BBJ1260"/>
      <c r="BBK1260"/>
      <c r="BBL1260"/>
      <c r="BBM1260"/>
      <c r="BBN1260"/>
      <c r="BBO1260"/>
      <c r="BBP1260"/>
      <c r="BBQ1260"/>
      <c r="BBR1260"/>
      <c r="BBS1260"/>
      <c r="BBT1260"/>
      <c r="BBU1260"/>
      <c r="BBV1260"/>
      <c r="BBW1260"/>
      <c r="BBX1260"/>
      <c r="BBY1260"/>
      <c r="BBZ1260"/>
      <c r="BCA1260"/>
      <c r="BCB1260"/>
      <c r="BCC1260"/>
      <c r="BCD1260"/>
      <c r="BCE1260"/>
      <c r="BCF1260"/>
      <c r="BCG1260"/>
      <c r="BCH1260"/>
      <c r="BCI1260"/>
      <c r="BCJ1260"/>
      <c r="BCK1260"/>
      <c r="BCL1260"/>
      <c r="BCM1260"/>
      <c r="BCN1260"/>
      <c r="BCO1260"/>
      <c r="BCP1260"/>
      <c r="BCQ1260"/>
      <c r="BCR1260"/>
      <c r="BCS1260"/>
      <c r="BCT1260"/>
      <c r="BCU1260"/>
      <c r="BCV1260"/>
      <c r="BCW1260"/>
      <c r="BCX1260"/>
      <c r="BCY1260"/>
      <c r="BCZ1260"/>
      <c r="BDA1260"/>
      <c r="BDB1260"/>
      <c r="BDC1260"/>
      <c r="BDD1260"/>
      <c r="BDE1260"/>
      <c r="BDF1260"/>
      <c r="BDG1260"/>
      <c r="BDH1260"/>
      <c r="BDI1260"/>
      <c r="BDJ1260"/>
      <c r="BDK1260"/>
      <c r="BDL1260"/>
      <c r="BDM1260"/>
      <c r="BDN1260"/>
      <c r="BDO1260"/>
      <c r="BDP1260"/>
      <c r="BDQ1260"/>
      <c r="BDR1260"/>
      <c r="BDS1260"/>
      <c r="BDT1260"/>
      <c r="BDU1260"/>
      <c r="BDV1260"/>
      <c r="BDW1260"/>
      <c r="BDX1260"/>
      <c r="BDY1260"/>
      <c r="BDZ1260"/>
      <c r="BEA1260"/>
      <c r="BEB1260"/>
      <c r="BEC1260"/>
      <c r="BED1260"/>
      <c r="BEE1260"/>
      <c r="BEF1260"/>
      <c r="BEG1260"/>
      <c r="BEH1260"/>
      <c r="BEI1260"/>
      <c r="BEJ1260"/>
      <c r="BEK1260"/>
      <c r="BEL1260"/>
      <c r="BEM1260"/>
      <c r="BEN1260"/>
      <c r="BEO1260"/>
      <c r="BEP1260"/>
      <c r="BEQ1260"/>
      <c r="BER1260"/>
      <c r="BES1260"/>
      <c r="BET1260"/>
      <c r="BEU1260"/>
      <c r="BEV1260"/>
      <c r="BEW1260"/>
      <c r="BEX1260"/>
      <c r="BEY1260"/>
      <c r="BEZ1260"/>
      <c r="BFA1260"/>
      <c r="BFB1260"/>
      <c r="BFC1260"/>
      <c r="BFD1260"/>
      <c r="BFE1260"/>
      <c r="BFF1260"/>
      <c r="BFG1260"/>
      <c r="BFH1260"/>
      <c r="BFI1260"/>
      <c r="BFJ1260"/>
      <c r="BFK1260"/>
      <c r="BFL1260"/>
      <c r="BFM1260"/>
      <c r="BFN1260"/>
      <c r="BFO1260"/>
      <c r="BFP1260"/>
      <c r="BFQ1260"/>
      <c r="BFR1260"/>
      <c r="BFS1260"/>
      <c r="BFT1260"/>
      <c r="BFU1260"/>
      <c r="BFV1260"/>
      <c r="BFW1260"/>
      <c r="BFX1260"/>
      <c r="BFY1260"/>
      <c r="BFZ1260"/>
      <c r="BGA1260"/>
      <c r="BGB1260"/>
      <c r="BGC1260"/>
      <c r="BGD1260"/>
      <c r="BGE1260"/>
      <c r="BGF1260"/>
      <c r="BGG1260"/>
      <c r="BGH1260"/>
      <c r="BGI1260"/>
      <c r="BGJ1260"/>
      <c r="BGK1260"/>
      <c r="BGL1260"/>
      <c r="BGM1260"/>
      <c r="BGN1260"/>
      <c r="BGO1260"/>
      <c r="BGP1260"/>
      <c r="BGQ1260"/>
      <c r="BGR1260"/>
      <c r="BGS1260"/>
      <c r="BGT1260"/>
      <c r="BGU1260"/>
      <c r="BGV1260"/>
      <c r="BGW1260"/>
      <c r="BGX1260"/>
      <c r="BGY1260"/>
      <c r="BGZ1260"/>
      <c r="BHA1260"/>
      <c r="BHB1260"/>
      <c r="BHC1260"/>
      <c r="BHD1260"/>
      <c r="BHE1260"/>
      <c r="BHF1260"/>
      <c r="BHG1260"/>
      <c r="BHH1260"/>
      <c r="BHI1260"/>
      <c r="BHJ1260"/>
      <c r="BHK1260"/>
      <c r="BHL1260"/>
      <c r="BHM1260"/>
      <c r="BHN1260"/>
      <c r="BHO1260"/>
      <c r="BHP1260"/>
      <c r="BHQ1260"/>
      <c r="BHR1260"/>
      <c r="BHS1260"/>
      <c r="BHT1260"/>
      <c r="BHU1260"/>
      <c r="BHV1260"/>
      <c r="BHW1260"/>
      <c r="BHX1260"/>
      <c r="BHY1260"/>
      <c r="BHZ1260"/>
      <c r="BIA1260"/>
      <c r="BIB1260"/>
      <c r="BIC1260"/>
      <c r="BID1260"/>
      <c r="BIE1260"/>
      <c r="BIF1260"/>
      <c r="BIG1260"/>
      <c r="BIH1260"/>
      <c r="BII1260"/>
      <c r="BIJ1260"/>
      <c r="BIK1260"/>
      <c r="BIL1260"/>
      <c r="BIM1260"/>
      <c r="BIN1260"/>
      <c r="BIO1260"/>
      <c r="BIP1260"/>
      <c r="BIQ1260"/>
      <c r="BIR1260"/>
      <c r="BIS1260"/>
      <c r="BIT1260"/>
      <c r="BIU1260"/>
      <c r="BIV1260"/>
      <c r="BIW1260"/>
      <c r="BIX1260"/>
      <c r="BIY1260"/>
      <c r="BIZ1260"/>
      <c r="BJA1260"/>
      <c r="BJB1260"/>
      <c r="BJC1260"/>
      <c r="BJD1260"/>
      <c r="BJE1260"/>
      <c r="BJF1260"/>
      <c r="BJG1260"/>
      <c r="BJH1260"/>
    </row>
    <row r="1261" spans="1:1620" ht="15.75">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c r="HK1261"/>
      <c r="HL1261"/>
      <c r="HM1261"/>
      <c r="HN1261"/>
      <c r="HO1261"/>
      <c r="HP1261"/>
      <c r="HQ1261"/>
      <c r="HR1261"/>
      <c r="HS1261"/>
      <c r="HT1261"/>
      <c r="HU1261"/>
      <c r="HV1261"/>
      <c r="HW1261"/>
      <c r="HX1261"/>
      <c r="HY1261"/>
      <c r="HZ1261"/>
      <c r="IA1261"/>
      <c r="IB1261"/>
      <c r="IC1261"/>
      <c r="ID1261"/>
      <c r="IE1261"/>
      <c r="IF1261"/>
      <c r="IG1261"/>
      <c r="IH1261"/>
      <c r="II1261"/>
      <c r="IJ1261"/>
      <c r="IK1261"/>
      <c r="IL1261"/>
      <c r="IM1261"/>
      <c r="IN1261"/>
      <c r="IO1261"/>
      <c r="IP1261"/>
      <c r="IQ1261"/>
      <c r="IR1261"/>
      <c r="IS1261"/>
      <c r="IT1261"/>
      <c r="IU1261"/>
      <c r="IV1261"/>
      <c r="IW1261"/>
      <c r="IX1261"/>
      <c r="IY1261"/>
      <c r="IZ1261"/>
      <c r="JA1261"/>
      <c r="JB1261"/>
      <c r="JC1261"/>
      <c r="JD1261"/>
      <c r="JE1261"/>
      <c r="JF1261"/>
      <c r="JG1261"/>
      <c r="JH1261"/>
      <c r="JI1261"/>
      <c r="JJ1261"/>
      <c r="JK1261"/>
      <c r="JL1261"/>
      <c r="JM1261"/>
      <c r="JN1261"/>
      <c r="JO1261"/>
      <c r="JP1261"/>
      <c r="JQ1261"/>
      <c r="JR1261"/>
      <c r="JS1261"/>
      <c r="JT1261"/>
      <c r="JU1261"/>
      <c r="JV1261"/>
      <c r="JW1261"/>
      <c r="JX1261"/>
      <c r="JY1261"/>
      <c r="JZ1261"/>
      <c r="KA1261"/>
      <c r="KB1261"/>
      <c r="KC1261"/>
      <c r="KD1261"/>
      <c r="KE1261"/>
      <c r="KF1261"/>
      <c r="KG1261"/>
      <c r="KH1261"/>
      <c r="KI1261"/>
      <c r="KJ1261"/>
      <c r="KK1261"/>
      <c r="KL1261"/>
      <c r="KM1261"/>
      <c r="KN1261"/>
      <c r="KO1261"/>
      <c r="KP1261"/>
      <c r="KQ1261"/>
      <c r="KR1261"/>
      <c r="KS1261"/>
      <c r="KT1261"/>
      <c r="KU1261"/>
      <c r="KV1261"/>
      <c r="KW1261"/>
      <c r="KX1261"/>
      <c r="KY1261"/>
      <c r="KZ1261"/>
      <c r="LA1261"/>
      <c r="LB1261"/>
      <c r="LC1261"/>
      <c r="LD1261"/>
      <c r="LE1261"/>
      <c r="LF1261"/>
      <c r="LG1261"/>
      <c r="LH1261"/>
      <c r="LI1261"/>
      <c r="LJ1261"/>
      <c r="LK1261"/>
      <c r="LL1261"/>
      <c r="LM1261"/>
      <c r="LN1261"/>
      <c r="LO1261"/>
      <c r="LP1261"/>
      <c r="LQ1261"/>
      <c r="LR1261"/>
      <c r="LS1261"/>
      <c r="LT1261"/>
      <c r="LU1261"/>
      <c r="LV1261"/>
      <c r="LW1261"/>
      <c r="LX1261"/>
      <c r="LY1261"/>
      <c r="LZ1261"/>
      <c r="MA1261"/>
      <c r="MB1261"/>
      <c r="MC1261"/>
      <c r="MD1261"/>
      <c r="ME1261"/>
      <c r="MF1261"/>
      <c r="MG1261"/>
      <c r="MH1261"/>
      <c r="MI1261"/>
      <c r="MJ1261"/>
      <c r="MK1261"/>
      <c r="ML1261"/>
      <c r="MM1261"/>
      <c r="MN1261"/>
      <c r="MO1261"/>
      <c r="MP1261"/>
      <c r="MQ1261"/>
      <c r="MR1261"/>
      <c r="MS1261"/>
      <c r="MT1261"/>
      <c r="MU1261"/>
      <c r="MV1261"/>
      <c r="MW1261"/>
      <c r="MX1261"/>
      <c r="MY1261"/>
      <c r="MZ1261"/>
      <c r="NA1261"/>
      <c r="NB1261"/>
      <c r="NC1261"/>
      <c r="ND1261"/>
      <c r="NE1261"/>
      <c r="NF1261"/>
      <c r="NG1261"/>
      <c r="NH1261"/>
      <c r="NI1261"/>
      <c r="NJ1261"/>
      <c r="NK1261"/>
      <c r="NL1261"/>
      <c r="NM1261"/>
      <c r="NN1261"/>
      <c r="NO1261"/>
      <c r="NP1261"/>
      <c r="NQ1261"/>
      <c r="NR1261"/>
      <c r="NS1261"/>
      <c r="NT1261"/>
      <c r="NU1261"/>
      <c r="NV1261"/>
      <c r="NW1261"/>
      <c r="NX1261"/>
      <c r="NY1261"/>
      <c r="NZ1261"/>
      <c r="OA1261"/>
      <c r="OB1261"/>
      <c r="OC1261"/>
      <c r="OD1261"/>
      <c r="OE1261"/>
      <c r="OF1261"/>
      <c r="OG1261"/>
      <c r="OH1261"/>
      <c r="OI1261"/>
      <c r="OJ1261"/>
      <c r="OK1261"/>
      <c r="OL1261"/>
      <c r="OM1261"/>
      <c r="ON1261"/>
      <c r="OO1261"/>
      <c r="OP1261"/>
      <c r="OQ1261"/>
      <c r="OR1261"/>
      <c r="OS1261"/>
      <c r="OT1261"/>
      <c r="OU1261"/>
      <c r="OV1261"/>
      <c r="OW1261"/>
      <c r="OX1261"/>
      <c r="OY1261"/>
      <c r="OZ1261"/>
      <c r="PA1261"/>
      <c r="PB1261"/>
      <c r="PC1261"/>
      <c r="PD1261"/>
      <c r="PE1261"/>
      <c r="PF1261"/>
      <c r="PG1261"/>
      <c r="PH1261"/>
      <c r="PI1261"/>
      <c r="PJ1261"/>
      <c r="PK1261"/>
      <c r="PL1261"/>
      <c r="PM1261"/>
      <c r="PN1261"/>
      <c r="PO1261"/>
      <c r="PP1261"/>
      <c r="PQ1261"/>
      <c r="PR1261"/>
      <c r="PS1261"/>
      <c r="PT1261"/>
      <c r="PU1261"/>
      <c r="PV1261"/>
      <c r="PW1261"/>
      <c r="PX1261"/>
      <c r="PY1261"/>
      <c r="PZ1261"/>
      <c r="QA1261"/>
      <c r="QB1261"/>
      <c r="QC1261"/>
      <c r="QD1261"/>
      <c r="QE1261"/>
      <c r="QF1261"/>
      <c r="QG1261"/>
      <c r="QH1261"/>
      <c r="QI1261"/>
      <c r="QJ1261"/>
      <c r="QK1261"/>
      <c r="QL1261"/>
      <c r="QM1261"/>
      <c r="QN1261"/>
      <c r="QO1261"/>
      <c r="QP1261"/>
      <c r="QQ1261"/>
      <c r="QR1261"/>
      <c r="QS1261"/>
      <c r="QT1261"/>
      <c r="QU1261"/>
      <c r="QV1261"/>
      <c r="QW1261"/>
      <c r="QX1261"/>
      <c r="QY1261"/>
      <c r="QZ1261"/>
      <c r="RA1261"/>
      <c r="RB1261"/>
      <c r="RC1261"/>
      <c r="RD1261"/>
      <c r="RE1261"/>
      <c r="RF1261"/>
      <c r="RG1261"/>
      <c r="RH1261"/>
      <c r="RI1261"/>
      <c r="RJ1261"/>
      <c r="RK1261"/>
      <c r="RL1261"/>
      <c r="RM1261"/>
      <c r="RN1261"/>
      <c r="RO1261"/>
      <c r="RP1261"/>
      <c r="RQ1261"/>
      <c r="RR1261"/>
      <c r="RS1261"/>
      <c r="RT1261"/>
      <c r="RU1261"/>
      <c r="RV1261"/>
      <c r="RW1261"/>
      <c r="RX1261"/>
      <c r="RY1261"/>
      <c r="RZ1261"/>
      <c r="SA1261"/>
      <c r="SB1261"/>
      <c r="SC1261"/>
      <c r="SD1261"/>
      <c r="SE1261"/>
      <c r="SF1261"/>
      <c r="SG1261"/>
      <c r="SH1261"/>
      <c r="SI1261"/>
      <c r="SJ1261"/>
      <c r="SK1261"/>
      <c r="SL1261"/>
      <c r="SM1261"/>
      <c r="SN1261"/>
      <c r="SO1261"/>
      <c r="SP1261"/>
      <c r="SQ1261"/>
      <c r="SR1261"/>
      <c r="SS1261"/>
      <c r="ST1261"/>
      <c r="SU1261"/>
      <c r="SV1261"/>
      <c r="SW1261"/>
      <c r="SX1261"/>
      <c r="SY1261"/>
      <c r="SZ1261"/>
      <c r="TA1261"/>
      <c r="TB1261"/>
      <c r="TC1261"/>
      <c r="TD1261"/>
      <c r="TE1261"/>
      <c r="TF1261"/>
      <c r="TG1261"/>
      <c r="TH1261"/>
      <c r="TI1261"/>
      <c r="TJ1261"/>
      <c r="TK1261"/>
      <c r="TL1261"/>
      <c r="TM1261"/>
      <c r="TN1261"/>
      <c r="TO1261"/>
      <c r="TP1261"/>
      <c r="TQ1261"/>
      <c r="TR1261"/>
      <c r="TS1261"/>
      <c r="TT1261"/>
      <c r="TU1261"/>
      <c r="TV1261"/>
      <c r="TW1261"/>
      <c r="TX1261"/>
      <c r="TY1261"/>
      <c r="TZ1261"/>
      <c r="UA1261"/>
      <c r="UB1261"/>
      <c r="UC1261"/>
      <c r="UD1261"/>
      <c r="UE1261"/>
      <c r="UF1261"/>
      <c r="UG1261"/>
      <c r="UH1261"/>
      <c r="UI1261"/>
      <c r="UJ1261"/>
      <c r="UK1261"/>
      <c r="UL1261"/>
      <c r="UM1261"/>
      <c r="UN1261"/>
      <c r="UO1261"/>
      <c r="UP1261"/>
      <c r="UQ1261"/>
      <c r="UR1261"/>
      <c r="US1261"/>
      <c r="UT1261"/>
      <c r="UU1261"/>
      <c r="UV1261"/>
      <c r="UW1261"/>
      <c r="UX1261"/>
      <c r="UY1261"/>
      <c r="UZ1261"/>
      <c r="VA1261"/>
      <c r="VB1261"/>
      <c r="VC1261"/>
      <c r="VD1261"/>
      <c r="VE1261"/>
      <c r="VF1261"/>
      <c r="VG1261"/>
      <c r="VH1261"/>
      <c r="VI1261"/>
      <c r="VJ1261"/>
      <c r="VK1261"/>
      <c r="VL1261"/>
      <c r="VM1261"/>
      <c r="VN1261"/>
      <c r="VO1261"/>
      <c r="VP1261"/>
      <c r="VQ1261"/>
      <c r="VR1261"/>
      <c r="VS1261"/>
      <c r="VT1261"/>
      <c r="VU1261"/>
      <c r="VV1261"/>
      <c r="VW1261"/>
      <c r="VX1261"/>
      <c r="VY1261"/>
      <c r="VZ1261"/>
      <c r="WA1261"/>
      <c r="WB1261"/>
      <c r="WC1261"/>
      <c r="WD1261"/>
      <c r="WE1261"/>
      <c r="WF1261"/>
      <c r="WG1261"/>
      <c r="WH1261"/>
      <c r="WI1261"/>
      <c r="WJ1261"/>
      <c r="WK1261"/>
      <c r="WL1261"/>
      <c r="WM1261"/>
      <c r="WN1261"/>
      <c r="WO1261"/>
      <c r="WP1261"/>
      <c r="WQ1261"/>
      <c r="WR1261"/>
      <c r="WS1261"/>
      <c r="WT1261"/>
      <c r="WU1261"/>
      <c r="WV1261"/>
      <c r="WW1261"/>
      <c r="WX1261"/>
      <c r="WY1261"/>
      <c r="WZ1261"/>
      <c r="XA1261"/>
      <c r="XB1261"/>
      <c r="XC1261"/>
      <c r="XD1261"/>
      <c r="XE1261"/>
      <c r="XF1261"/>
      <c r="XG1261"/>
      <c r="XH1261"/>
      <c r="XI1261"/>
      <c r="XJ1261"/>
      <c r="XK1261"/>
      <c r="XL1261"/>
      <c r="XM1261"/>
      <c r="XN1261"/>
      <c r="XO1261"/>
      <c r="XP1261"/>
      <c r="XQ1261"/>
      <c r="XR1261"/>
      <c r="XS1261"/>
      <c r="XT1261"/>
      <c r="XU1261"/>
      <c r="XV1261"/>
      <c r="XW1261"/>
      <c r="XX1261"/>
      <c r="XY1261"/>
      <c r="XZ1261"/>
      <c r="YA1261"/>
      <c r="YB1261"/>
      <c r="YC1261"/>
      <c r="YD1261"/>
      <c r="YE1261"/>
      <c r="YF1261"/>
      <c r="YG1261"/>
      <c r="YH1261"/>
      <c r="YI1261"/>
      <c r="YJ1261"/>
      <c r="YK1261"/>
      <c r="YL1261"/>
      <c r="YM1261"/>
      <c r="YN1261"/>
      <c r="YO1261"/>
      <c r="YP1261"/>
      <c r="YQ1261"/>
      <c r="YR1261"/>
      <c r="YS1261"/>
      <c r="YT1261"/>
      <c r="YU1261"/>
      <c r="YV1261"/>
      <c r="YW1261"/>
      <c r="YX1261"/>
      <c r="YY1261"/>
      <c r="YZ1261"/>
      <c r="ZA1261"/>
      <c r="ZB1261"/>
      <c r="ZC1261"/>
      <c r="ZD1261"/>
      <c r="ZE1261"/>
      <c r="ZF1261"/>
      <c r="ZG1261"/>
      <c r="ZH1261"/>
      <c r="ZI1261"/>
      <c r="ZJ1261"/>
      <c r="ZK1261"/>
      <c r="ZL1261"/>
      <c r="ZM1261"/>
      <c r="ZN1261"/>
      <c r="ZO1261"/>
      <c r="ZP1261"/>
      <c r="ZQ1261"/>
      <c r="ZR1261"/>
      <c r="ZS1261"/>
      <c r="ZT1261"/>
      <c r="ZU1261"/>
      <c r="ZV1261"/>
      <c r="ZW1261"/>
      <c r="ZX1261"/>
      <c r="ZY1261"/>
      <c r="ZZ1261"/>
      <c r="AAA1261"/>
      <c r="AAB1261"/>
      <c r="AAC1261"/>
      <c r="AAD1261"/>
      <c r="AAE1261"/>
      <c r="AAF1261"/>
      <c r="AAG1261"/>
      <c r="AAH1261"/>
      <c r="AAI1261"/>
      <c r="AAJ1261"/>
      <c r="AAK1261"/>
      <c r="AAL1261"/>
      <c r="AAM1261"/>
      <c r="AAN1261"/>
      <c r="AAO1261"/>
      <c r="AAP1261"/>
      <c r="AAQ1261"/>
      <c r="AAR1261"/>
      <c r="AAS1261"/>
      <c r="AAT1261"/>
      <c r="AAU1261"/>
      <c r="AAV1261"/>
      <c r="AAW1261"/>
      <c r="AAX1261"/>
      <c r="AAY1261"/>
      <c r="AAZ1261"/>
      <c r="ABA1261"/>
      <c r="ABB1261"/>
      <c r="ABC1261"/>
      <c r="ABD1261"/>
      <c r="ABE1261"/>
      <c r="ABF1261"/>
      <c r="ABG1261"/>
      <c r="ABH1261"/>
      <c r="ABI1261"/>
      <c r="ABJ1261"/>
      <c r="ABK1261"/>
      <c r="ABL1261"/>
      <c r="ABM1261"/>
      <c r="ABN1261"/>
      <c r="ABO1261"/>
      <c r="ABP1261"/>
      <c r="ABQ1261"/>
      <c r="ABR1261"/>
      <c r="ABS1261"/>
      <c r="ABT1261"/>
      <c r="ABU1261"/>
      <c r="ABV1261"/>
      <c r="ABW1261"/>
      <c r="ABX1261"/>
      <c r="ABY1261"/>
      <c r="ABZ1261"/>
      <c r="ACA1261"/>
      <c r="ACB1261"/>
      <c r="ACC1261"/>
      <c r="ACD1261"/>
      <c r="ACE1261"/>
      <c r="ACF1261"/>
      <c r="ACG1261"/>
      <c r="ACH1261"/>
      <c r="ACI1261"/>
      <c r="ACJ1261"/>
      <c r="ACK1261"/>
      <c r="ACL1261"/>
      <c r="ACM1261"/>
      <c r="ACN1261"/>
      <c r="ACO1261"/>
      <c r="ACP1261"/>
      <c r="ACQ1261"/>
      <c r="ACR1261"/>
      <c r="ACS1261"/>
      <c r="ACT1261"/>
      <c r="ACU1261"/>
      <c r="ACV1261"/>
      <c r="ACW1261"/>
      <c r="ACX1261"/>
      <c r="ACY1261"/>
      <c r="ACZ1261"/>
      <c r="ADA1261"/>
      <c r="ADB1261"/>
      <c r="ADC1261"/>
      <c r="ADD1261"/>
      <c r="ADE1261"/>
      <c r="ADF1261"/>
      <c r="ADG1261"/>
      <c r="ADH1261"/>
      <c r="ADI1261"/>
      <c r="ADJ1261"/>
      <c r="ADK1261"/>
      <c r="ADL1261"/>
      <c r="ADM1261"/>
      <c r="ADN1261"/>
      <c r="ADO1261"/>
      <c r="ADP1261"/>
      <c r="ADQ1261"/>
      <c r="ADR1261"/>
      <c r="ADS1261"/>
      <c r="ADT1261"/>
      <c r="ADU1261"/>
      <c r="ADV1261"/>
      <c r="ADW1261"/>
      <c r="ADX1261"/>
      <c r="ADY1261"/>
      <c r="ADZ1261"/>
      <c r="AEA1261"/>
      <c r="AEB1261"/>
      <c r="AEC1261"/>
      <c r="AED1261"/>
      <c r="AEE1261"/>
      <c r="AEF1261"/>
      <c r="AEG1261"/>
      <c r="AEH1261"/>
      <c r="AEI1261"/>
      <c r="AEJ1261"/>
      <c r="AEK1261"/>
      <c r="AEL1261"/>
      <c r="AEM1261"/>
      <c r="AEN1261"/>
      <c r="AEO1261"/>
      <c r="AEP1261"/>
      <c r="AEQ1261"/>
      <c r="AER1261"/>
      <c r="AES1261"/>
      <c r="AET1261"/>
      <c r="AEU1261"/>
      <c r="AEV1261"/>
      <c r="AEW1261"/>
      <c r="AEX1261"/>
      <c r="AEY1261"/>
      <c r="AEZ1261"/>
      <c r="AFA1261"/>
      <c r="AFB1261"/>
      <c r="AFC1261"/>
      <c r="AFD1261"/>
      <c r="AFE1261"/>
      <c r="AFF1261"/>
      <c r="AFG1261"/>
      <c r="AFH1261"/>
      <c r="AFI1261"/>
      <c r="AFJ1261"/>
      <c r="AFK1261"/>
      <c r="AFL1261"/>
      <c r="AFM1261"/>
      <c r="AFN1261"/>
      <c r="AFO1261"/>
      <c r="AFP1261"/>
      <c r="AFQ1261"/>
      <c r="AFR1261"/>
      <c r="AFS1261"/>
      <c r="AFT1261"/>
      <c r="AFU1261"/>
      <c r="AFV1261"/>
      <c r="AFW1261"/>
      <c r="AFX1261"/>
      <c r="AFY1261"/>
      <c r="AFZ1261"/>
      <c r="AGA1261"/>
      <c r="AGB1261"/>
      <c r="AGC1261"/>
      <c r="AGD1261"/>
      <c r="AGE1261"/>
      <c r="AGF1261"/>
      <c r="AGG1261"/>
      <c r="AGH1261"/>
      <c r="AGI1261"/>
      <c r="AGJ1261"/>
      <c r="AGK1261"/>
      <c r="AGL1261"/>
      <c r="AGM1261"/>
      <c r="AGN1261"/>
      <c r="AGO1261"/>
      <c r="AGP1261"/>
      <c r="AGQ1261"/>
      <c r="AGR1261"/>
      <c r="AGS1261"/>
      <c r="AGT1261"/>
      <c r="AGU1261"/>
      <c r="AGV1261"/>
      <c r="AGW1261"/>
      <c r="AGX1261"/>
      <c r="AGY1261"/>
      <c r="AGZ1261"/>
      <c r="AHA1261"/>
      <c r="AHB1261"/>
      <c r="AHC1261"/>
      <c r="AHD1261"/>
      <c r="AHE1261"/>
      <c r="AHF1261"/>
      <c r="AHG1261"/>
      <c r="AHH1261"/>
      <c r="AHI1261"/>
      <c r="AHJ1261"/>
      <c r="AHK1261"/>
      <c r="AHL1261"/>
      <c r="AHM1261"/>
      <c r="AHN1261"/>
      <c r="AHO1261"/>
      <c r="AHP1261"/>
      <c r="AHQ1261"/>
      <c r="AHR1261"/>
      <c r="AHS1261"/>
      <c r="AHT1261"/>
      <c r="AHU1261"/>
      <c r="AHV1261"/>
      <c r="AHW1261"/>
      <c r="AHX1261"/>
      <c r="AHY1261"/>
      <c r="AHZ1261"/>
      <c r="AIA1261"/>
      <c r="AIB1261"/>
      <c r="AIC1261"/>
      <c r="AID1261"/>
      <c r="AIE1261"/>
      <c r="AIF1261"/>
      <c r="AIG1261"/>
      <c r="AIH1261"/>
      <c r="AII1261"/>
      <c r="AIJ1261"/>
      <c r="AIK1261"/>
      <c r="AIL1261"/>
      <c r="AIM1261"/>
      <c r="AIN1261"/>
      <c r="AIO1261"/>
      <c r="AIP1261"/>
      <c r="AIQ1261"/>
      <c r="AIR1261"/>
      <c r="AIS1261"/>
      <c r="AIT1261"/>
      <c r="AIU1261"/>
      <c r="AIV1261"/>
      <c r="AIW1261"/>
      <c r="AIX1261"/>
      <c r="AIY1261"/>
      <c r="AIZ1261"/>
      <c r="AJA1261"/>
      <c r="AJB1261"/>
      <c r="AJC1261"/>
      <c r="AJD1261"/>
      <c r="AJE1261"/>
      <c r="AJF1261"/>
      <c r="AJG1261"/>
      <c r="AJH1261"/>
      <c r="AJI1261"/>
      <c r="AJJ1261"/>
      <c r="AJK1261"/>
      <c r="AJL1261"/>
      <c r="AJM1261"/>
      <c r="AJN1261"/>
      <c r="AJO1261"/>
      <c r="AJP1261"/>
      <c r="AJQ1261"/>
      <c r="AJR1261"/>
      <c r="AJS1261"/>
      <c r="AJT1261"/>
      <c r="AJU1261"/>
      <c r="AJV1261"/>
      <c r="AJW1261"/>
      <c r="AJX1261"/>
      <c r="AJY1261"/>
      <c r="AJZ1261"/>
      <c r="AKA1261"/>
      <c r="AKB1261"/>
      <c r="AKC1261"/>
      <c r="AKD1261"/>
      <c r="AKE1261"/>
      <c r="AKF1261"/>
      <c r="AKG1261"/>
      <c r="AKH1261"/>
      <c r="AKI1261"/>
      <c r="AKJ1261"/>
      <c r="AKK1261"/>
      <c r="AKL1261"/>
      <c r="AKM1261"/>
      <c r="AKN1261"/>
      <c r="AKO1261"/>
      <c r="AKP1261"/>
      <c r="AKQ1261"/>
      <c r="AKR1261"/>
      <c r="AKS1261"/>
      <c r="AKT1261"/>
      <c r="AKU1261"/>
      <c r="AKV1261"/>
      <c r="AKW1261"/>
      <c r="AKX1261"/>
      <c r="AKY1261"/>
      <c r="AKZ1261"/>
      <c r="ALA1261"/>
      <c r="ALB1261"/>
      <c r="ALC1261"/>
      <c r="ALD1261"/>
      <c r="ALE1261"/>
      <c r="ALF1261"/>
      <c r="ALG1261"/>
      <c r="ALH1261"/>
      <c r="ALI1261"/>
      <c r="ALJ1261"/>
      <c r="ALK1261"/>
      <c r="ALL1261"/>
      <c r="ALM1261"/>
      <c r="ALN1261"/>
      <c r="ALO1261"/>
      <c r="ALP1261"/>
      <c r="ALQ1261"/>
      <c r="ALR1261"/>
      <c r="ALS1261"/>
      <c r="ALT1261"/>
      <c r="ALU1261"/>
      <c r="ALV1261"/>
      <c r="ALW1261"/>
      <c r="ALX1261"/>
      <c r="ALY1261"/>
      <c r="ALZ1261"/>
      <c r="AMA1261"/>
      <c r="AMB1261"/>
      <c r="AMC1261"/>
      <c r="AMD1261"/>
      <c r="AME1261"/>
      <c r="AMF1261"/>
      <c r="AMG1261"/>
      <c r="AMH1261"/>
      <c r="AMI1261"/>
      <c r="AMJ1261"/>
      <c r="AMK1261"/>
      <c r="AML1261"/>
      <c r="AMM1261"/>
      <c r="AMN1261"/>
      <c r="AMO1261"/>
      <c r="AMP1261"/>
      <c r="AMQ1261"/>
      <c r="AMR1261"/>
      <c r="AMS1261"/>
      <c r="AMT1261"/>
      <c r="AMU1261"/>
      <c r="AMV1261"/>
      <c r="AMW1261"/>
      <c r="AMX1261"/>
      <c r="AMY1261"/>
      <c r="AMZ1261"/>
      <c r="ANA1261"/>
      <c r="ANB1261"/>
      <c r="ANC1261"/>
      <c r="AND1261"/>
      <c r="ANE1261"/>
      <c r="ANF1261"/>
      <c r="ANG1261"/>
      <c r="ANH1261"/>
      <c r="ANI1261"/>
      <c r="ANJ1261"/>
      <c r="ANK1261"/>
      <c r="ANL1261"/>
      <c r="ANM1261"/>
      <c r="ANN1261"/>
      <c r="ANO1261"/>
      <c r="ANP1261"/>
      <c r="ANQ1261"/>
      <c r="ANR1261"/>
      <c r="ANS1261"/>
      <c r="ANT1261"/>
      <c r="ANU1261"/>
      <c r="ANV1261"/>
      <c r="ANW1261"/>
      <c r="ANX1261"/>
      <c r="ANY1261"/>
      <c r="ANZ1261"/>
      <c r="AOA1261"/>
      <c r="AOB1261"/>
      <c r="AOC1261"/>
      <c r="AOD1261"/>
      <c r="AOE1261"/>
      <c r="AOF1261"/>
      <c r="AOG1261"/>
      <c r="AOH1261"/>
      <c r="AOI1261"/>
      <c r="AOJ1261"/>
      <c r="AOK1261"/>
      <c r="AOL1261"/>
      <c r="AOM1261"/>
      <c r="AON1261"/>
      <c r="AOO1261"/>
      <c r="AOP1261"/>
      <c r="AOQ1261"/>
      <c r="AOR1261"/>
      <c r="AOS1261"/>
      <c r="AOT1261"/>
      <c r="AOU1261"/>
      <c r="AOV1261"/>
      <c r="AOW1261"/>
      <c r="AOX1261"/>
      <c r="AOY1261"/>
      <c r="AOZ1261"/>
      <c r="APA1261"/>
      <c r="APB1261"/>
      <c r="APC1261"/>
      <c r="APD1261"/>
      <c r="APE1261"/>
      <c r="APF1261"/>
      <c r="APG1261"/>
      <c r="APH1261"/>
      <c r="API1261"/>
      <c r="APJ1261"/>
      <c r="APK1261"/>
      <c r="APL1261"/>
      <c r="APM1261"/>
      <c r="APN1261"/>
      <c r="APO1261"/>
      <c r="APP1261"/>
      <c r="APQ1261"/>
      <c r="APR1261"/>
      <c r="APS1261"/>
      <c r="APT1261"/>
      <c r="APU1261"/>
      <c r="APV1261"/>
      <c r="APW1261"/>
      <c r="APX1261"/>
      <c r="APY1261"/>
      <c r="APZ1261"/>
      <c r="AQA1261"/>
      <c r="AQB1261"/>
      <c r="AQC1261"/>
      <c r="AQD1261"/>
      <c r="AQE1261"/>
      <c r="AQF1261"/>
      <c r="AQG1261"/>
      <c r="AQH1261"/>
      <c r="AQI1261"/>
      <c r="AQJ1261"/>
      <c r="AQK1261"/>
      <c r="AQL1261"/>
      <c r="AQM1261"/>
      <c r="AQN1261"/>
      <c r="AQO1261"/>
      <c r="AQP1261"/>
      <c r="AQQ1261"/>
      <c r="AQR1261"/>
      <c r="AQS1261"/>
      <c r="AQT1261"/>
      <c r="AQU1261"/>
      <c r="AQV1261"/>
      <c r="AQW1261"/>
      <c r="AQX1261"/>
      <c r="AQY1261"/>
      <c r="AQZ1261"/>
      <c r="ARA1261"/>
      <c r="ARB1261"/>
      <c r="ARC1261"/>
      <c r="ARD1261"/>
      <c r="ARE1261"/>
      <c r="ARF1261"/>
      <c r="ARG1261"/>
      <c r="ARH1261"/>
      <c r="ARI1261"/>
      <c r="ARJ1261"/>
      <c r="ARK1261"/>
      <c r="ARL1261"/>
      <c r="ARM1261"/>
      <c r="ARN1261"/>
      <c r="ARO1261"/>
      <c r="ARP1261"/>
      <c r="ARQ1261"/>
      <c r="ARR1261"/>
      <c r="ARS1261"/>
      <c r="ART1261"/>
      <c r="ARU1261"/>
      <c r="ARV1261"/>
      <c r="ARW1261"/>
      <c r="ARX1261"/>
      <c r="ARY1261"/>
      <c r="ARZ1261"/>
      <c r="ASA1261"/>
      <c r="ASB1261"/>
      <c r="ASC1261"/>
      <c r="ASD1261"/>
      <c r="ASE1261"/>
      <c r="ASF1261"/>
      <c r="ASG1261"/>
      <c r="ASH1261"/>
      <c r="ASI1261"/>
      <c r="ASJ1261"/>
      <c r="ASK1261"/>
      <c r="ASL1261"/>
      <c r="ASM1261"/>
      <c r="ASN1261"/>
      <c r="ASO1261"/>
      <c r="ASP1261"/>
      <c r="ASQ1261"/>
      <c r="ASR1261"/>
      <c r="ASS1261"/>
      <c r="AST1261"/>
      <c r="ASU1261"/>
      <c r="ASV1261"/>
      <c r="ASW1261"/>
      <c r="ASX1261"/>
      <c r="ASY1261"/>
      <c r="ASZ1261"/>
      <c r="ATA1261"/>
      <c r="ATB1261"/>
      <c r="ATC1261"/>
      <c r="ATD1261"/>
      <c r="ATE1261"/>
      <c r="ATF1261"/>
      <c r="ATG1261"/>
      <c r="ATH1261"/>
      <c r="ATI1261"/>
      <c r="ATJ1261"/>
      <c r="ATK1261"/>
      <c r="ATL1261"/>
      <c r="ATM1261"/>
      <c r="ATN1261"/>
      <c r="ATO1261"/>
      <c r="ATP1261"/>
      <c r="ATQ1261"/>
      <c r="ATR1261"/>
      <c r="ATS1261"/>
      <c r="ATT1261"/>
      <c r="ATU1261"/>
      <c r="ATV1261"/>
      <c r="ATW1261"/>
      <c r="ATX1261"/>
      <c r="ATY1261"/>
      <c r="ATZ1261"/>
      <c r="AUA1261"/>
      <c r="AUB1261"/>
      <c r="AUC1261"/>
      <c r="AUD1261"/>
      <c r="AUE1261"/>
      <c r="AUF1261"/>
      <c r="AUG1261"/>
      <c r="AUH1261"/>
      <c r="AUI1261"/>
      <c r="AUJ1261"/>
      <c r="AUK1261"/>
      <c r="AUL1261"/>
      <c r="AUM1261"/>
      <c r="AUN1261"/>
      <c r="AUO1261"/>
      <c r="AUP1261"/>
      <c r="AUQ1261"/>
      <c r="AUR1261"/>
      <c r="AUS1261"/>
      <c r="AUT1261"/>
      <c r="AUU1261"/>
      <c r="AUV1261"/>
      <c r="AUW1261"/>
      <c r="AUX1261"/>
      <c r="AUY1261"/>
      <c r="AUZ1261"/>
      <c r="AVA1261"/>
      <c r="AVB1261"/>
      <c r="AVC1261"/>
      <c r="AVD1261"/>
      <c r="AVE1261"/>
      <c r="AVF1261"/>
      <c r="AVG1261"/>
      <c r="AVH1261"/>
      <c r="AVI1261"/>
      <c r="AVJ1261"/>
      <c r="AVK1261"/>
      <c r="AVL1261"/>
      <c r="AVM1261"/>
      <c r="AVN1261"/>
      <c r="AVO1261"/>
      <c r="AVP1261"/>
      <c r="AVQ1261"/>
      <c r="AVR1261"/>
      <c r="AVS1261"/>
      <c r="AVT1261"/>
      <c r="AVU1261"/>
      <c r="AVV1261"/>
      <c r="AVW1261"/>
      <c r="AVX1261"/>
      <c r="AVY1261"/>
      <c r="AVZ1261"/>
      <c r="AWA1261"/>
      <c r="AWB1261"/>
      <c r="AWC1261"/>
      <c r="AWD1261"/>
      <c r="AWE1261"/>
      <c r="AWF1261"/>
      <c r="AWG1261"/>
      <c r="AWH1261"/>
      <c r="AWI1261"/>
      <c r="AWJ1261"/>
      <c r="AWK1261"/>
      <c r="AWL1261"/>
      <c r="AWM1261"/>
      <c r="AWN1261"/>
      <c r="AWO1261"/>
      <c r="AWP1261"/>
      <c r="AWQ1261"/>
      <c r="AWR1261"/>
      <c r="AWS1261"/>
      <c r="AWT1261"/>
      <c r="AWU1261"/>
      <c r="AWV1261"/>
      <c r="AWW1261"/>
      <c r="AWX1261"/>
      <c r="AWY1261"/>
      <c r="AWZ1261"/>
      <c r="AXA1261"/>
      <c r="AXB1261"/>
      <c r="AXC1261"/>
      <c r="AXD1261"/>
      <c r="AXE1261"/>
      <c r="AXF1261"/>
      <c r="AXG1261"/>
      <c r="AXH1261"/>
      <c r="AXI1261"/>
      <c r="AXJ1261"/>
      <c r="AXK1261"/>
      <c r="AXL1261"/>
      <c r="AXM1261"/>
      <c r="AXN1261"/>
      <c r="AXO1261"/>
      <c r="AXP1261"/>
      <c r="AXQ1261"/>
      <c r="AXR1261"/>
      <c r="AXS1261"/>
      <c r="AXT1261"/>
      <c r="AXU1261"/>
      <c r="AXV1261"/>
      <c r="AXW1261"/>
      <c r="AXX1261"/>
      <c r="AXY1261"/>
      <c r="AXZ1261"/>
      <c r="AYA1261"/>
      <c r="AYB1261"/>
      <c r="AYC1261"/>
      <c r="AYD1261"/>
      <c r="AYE1261"/>
      <c r="AYF1261"/>
      <c r="AYG1261"/>
      <c r="AYH1261"/>
      <c r="AYI1261"/>
      <c r="AYJ1261"/>
      <c r="AYK1261"/>
      <c r="AYL1261"/>
      <c r="AYM1261"/>
      <c r="AYN1261"/>
      <c r="AYO1261"/>
      <c r="AYP1261"/>
      <c r="AYQ1261"/>
      <c r="AYR1261"/>
      <c r="AYS1261"/>
      <c r="AYT1261"/>
      <c r="AYU1261"/>
      <c r="AYV1261"/>
      <c r="AYW1261"/>
      <c r="AYX1261"/>
      <c r="AYY1261"/>
      <c r="AYZ1261"/>
      <c r="AZA1261"/>
      <c r="AZB1261"/>
      <c r="AZC1261"/>
      <c r="AZD1261"/>
      <c r="AZE1261"/>
      <c r="AZF1261"/>
      <c r="AZG1261"/>
      <c r="AZH1261"/>
      <c r="AZI1261"/>
      <c r="AZJ1261"/>
      <c r="AZK1261"/>
      <c r="AZL1261"/>
      <c r="AZM1261"/>
      <c r="AZN1261"/>
      <c r="AZO1261"/>
      <c r="AZP1261"/>
      <c r="AZQ1261"/>
      <c r="AZR1261"/>
      <c r="AZS1261"/>
      <c r="AZT1261"/>
      <c r="AZU1261"/>
      <c r="AZV1261"/>
      <c r="AZW1261"/>
      <c r="AZX1261"/>
      <c r="AZY1261"/>
      <c r="AZZ1261"/>
      <c r="BAA1261"/>
      <c r="BAB1261"/>
      <c r="BAC1261"/>
      <c r="BAD1261"/>
      <c r="BAE1261"/>
      <c r="BAF1261"/>
      <c r="BAG1261"/>
      <c r="BAH1261"/>
      <c r="BAI1261"/>
      <c r="BAJ1261"/>
      <c r="BAK1261"/>
      <c r="BAL1261"/>
      <c r="BAM1261"/>
      <c r="BAN1261"/>
      <c r="BAO1261"/>
      <c r="BAP1261"/>
      <c r="BAQ1261"/>
      <c r="BAR1261"/>
      <c r="BAS1261"/>
      <c r="BAT1261"/>
      <c r="BAU1261"/>
      <c r="BAV1261"/>
      <c r="BAW1261"/>
      <c r="BAX1261"/>
      <c r="BAY1261"/>
      <c r="BAZ1261"/>
      <c r="BBA1261"/>
      <c r="BBB1261"/>
      <c r="BBC1261"/>
      <c r="BBD1261"/>
      <c r="BBE1261"/>
      <c r="BBF1261"/>
      <c r="BBG1261"/>
      <c r="BBH1261"/>
      <c r="BBI1261"/>
      <c r="BBJ1261"/>
      <c r="BBK1261"/>
      <c r="BBL1261"/>
      <c r="BBM1261"/>
      <c r="BBN1261"/>
      <c r="BBO1261"/>
      <c r="BBP1261"/>
      <c r="BBQ1261"/>
      <c r="BBR1261"/>
      <c r="BBS1261"/>
      <c r="BBT1261"/>
      <c r="BBU1261"/>
      <c r="BBV1261"/>
      <c r="BBW1261"/>
      <c r="BBX1261"/>
      <c r="BBY1261"/>
      <c r="BBZ1261"/>
      <c r="BCA1261"/>
      <c r="BCB1261"/>
      <c r="BCC1261"/>
      <c r="BCD1261"/>
      <c r="BCE1261"/>
      <c r="BCF1261"/>
      <c r="BCG1261"/>
      <c r="BCH1261"/>
      <c r="BCI1261"/>
      <c r="BCJ1261"/>
      <c r="BCK1261"/>
      <c r="BCL1261"/>
      <c r="BCM1261"/>
      <c r="BCN1261"/>
      <c r="BCO1261"/>
      <c r="BCP1261"/>
      <c r="BCQ1261"/>
      <c r="BCR1261"/>
      <c r="BCS1261"/>
      <c r="BCT1261"/>
      <c r="BCU1261"/>
      <c r="BCV1261"/>
      <c r="BCW1261"/>
      <c r="BCX1261"/>
      <c r="BCY1261"/>
      <c r="BCZ1261"/>
      <c r="BDA1261"/>
      <c r="BDB1261"/>
      <c r="BDC1261"/>
      <c r="BDD1261"/>
      <c r="BDE1261"/>
      <c r="BDF1261"/>
      <c r="BDG1261"/>
      <c r="BDH1261"/>
      <c r="BDI1261"/>
      <c r="BDJ1261"/>
      <c r="BDK1261"/>
      <c r="BDL1261"/>
      <c r="BDM1261"/>
      <c r="BDN1261"/>
      <c r="BDO1261"/>
      <c r="BDP1261"/>
      <c r="BDQ1261"/>
      <c r="BDR1261"/>
      <c r="BDS1261"/>
      <c r="BDT1261"/>
      <c r="BDU1261"/>
      <c r="BDV1261"/>
      <c r="BDW1261"/>
      <c r="BDX1261"/>
      <c r="BDY1261"/>
      <c r="BDZ1261"/>
      <c r="BEA1261"/>
      <c r="BEB1261"/>
      <c r="BEC1261"/>
      <c r="BED1261"/>
      <c r="BEE1261"/>
      <c r="BEF1261"/>
      <c r="BEG1261"/>
      <c r="BEH1261"/>
      <c r="BEI1261"/>
      <c r="BEJ1261"/>
      <c r="BEK1261"/>
      <c r="BEL1261"/>
      <c r="BEM1261"/>
      <c r="BEN1261"/>
      <c r="BEO1261"/>
      <c r="BEP1261"/>
      <c r="BEQ1261"/>
      <c r="BER1261"/>
      <c r="BES1261"/>
      <c r="BET1261"/>
      <c r="BEU1261"/>
      <c r="BEV1261"/>
      <c r="BEW1261"/>
      <c r="BEX1261"/>
      <c r="BEY1261"/>
      <c r="BEZ1261"/>
      <c r="BFA1261"/>
      <c r="BFB1261"/>
      <c r="BFC1261"/>
      <c r="BFD1261"/>
      <c r="BFE1261"/>
      <c r="BFF1261"/>
      <c r="BFG1261"/>
      <c r="BFH1261"/>
      <c r="BFI1261"/>
      <c r="BFJ1261"/>
      <c r="BFK1261"/>
      <c r="BFL1261"/>
      <c r="BFM1261"/>
      <c r="BFN1261"/>
      <c r="BFO1261"/>
      <c r="BFP1261"/>
      <c r="BFQ1261"/>
      <c r="BFR1261"/>
      <c r="BFS1261"/>
      <c r="BFT1261"/>
      <c r="BFU1261"/>
      <c r="BFV1261"/>
      <c r="BFW1261"/>
      <c r="BFX1261"/>
      <c r="BFY1261"/>
      <c r="BFZ1261"/>
      <c r="BGA1261"/>
      <c r="BGB1261"/>
      <c r="BGC1261"/>
      <c r="BGD1261"/>
      <c r="BGE1261"/>
      <c r="BGF1261"/>
      <c r="BGG1261"/>
      <c r="BGH1261"/>
      <c r="BGI1261"/>
      <c r="BGJ1261"/>
      <c r="BGK1261"/>
      <c r="BGL1261"/>
      <c r="BGM1261"/>
      <c r="BGN1261"/>
      <c r="BGO1261"/>
      <c r="BGP1261"/>
      <c r="BGQ1261"/>
      <c r="BGR1261"/>
      <c r="BGS1261"/>
      <c r="BGT1261"/>
      <c r="BGU1261"/>
      <c r="BGV1261"/>
      <c r="BGW1261"/>
      <c r="BGX1261"/>
      <c r="BGY1261"/>
      <c r="BGZ1261"/>
      <c r="BHA1261"/>
      <c r="BHB1261"/>
      <c r="BHC1261"/>
      <c r="BHD1261"/>
      <c r="BHE1261"/>
      <c r="BHF1261"/>
      <c r="BHG1261"/>
      <c r="BHH1261"/>
      <c r="BHI1261"/>
      <c r="BHJ1261"/>
      <c r="BHK1261"/>
      <c r="BHL1261"/>
      <c r="BHM1261"/>
      <c r="BHN1261"/>
      <c r="BHO1261"/>
      <c r="BHP1261"/>
      <c r="BHQ1261"/>
      <c r="BHR1261"/>
      <c r="BHS1261"/>
      <c r="BHT1261"/>
      <c r="BHU1261"/>
      <c r="BHV1261"/>
      <c r="BHW1261"/>
      <c r="BHX1261"/>
      <c r="BHY1261"/>
      <c r="BHZ1261"/>
      <c r="BIA1261"/>
      <c r="BIB1261"/>
      <c r="BIC1261"/>
      <c r="BID1261"/>
      <c r="BIE1261"/>
      <c r="BIF1261"/>
      <c r="BIG1261"/>
      <c r="BIH1261"/>
      <c r="BII1261"/>
      <c r="BIJ1261"/>
      <c r="BIK1261"/>
      <c r="BIL1261"/>
      <c r="BIM1261"/>
      <c r="BIN1261"/>
      <c r="BIO1261"/>
      <c r="BIP1261"/>
      <c r="BIQ1261"/>
      <c r="BIR1261"/>
      <c r="BIS1261"/>
      <c r="BIT1261"/>
      <c r="BIU1261"/>
      <c r="BIV1261"/>
      <c r="BIW1261"/>
      <c r="BIX1261"/>
      <c r="BIY1261"/>
      <c r="BIZ1261"/>
      <c r="BJA1261"/>
      <c r="BJB1261"/>
      <c r="BJC1261"/>
      <c r="BJD1261"/>
      <c r="BJE1261"/>
      <c r="BJF1261"/>
      <c r="BJG1261"/>
      <c r="BJH1261"/>
    </row>
    <row r="1262" spans="1:1620" ht="15.75">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c r="HK1262"/>
      <c r="HL1262"/>
      <c r="HM1262"/>
      <c r="HN1262"/>
      <c r="HO1262"/>
      <c r="HP1262"/>
      <c r="HQ1262"/>
      <c r="HR1262"/>
      <c r="HS1262"/>
      <c r="HT1262"/>
      <c r="HU1262"/>
      <c r="HV1262"/>
      <c r="HW1262"/>
      <c r="HX1262"/>
      <c r="HY1262"/>
      <c r="HZ1262"/>
      <c r="IA1262"/>
      <c r="IB1262"/>
      <c r="IC1262"/>
      <c r="ID1262"/>
      <c r="IE1262"/>
      <c r="IF1262"/>
      <c r="IG1262"/>
      <c r="IH1262"/>
      <c r="II1262"/>
      <c r="IJ1262"/>
      <c r="IK1262"/>
      <c r="IL1262"/>
      <c r="IM1262"/>
      <c r="IN1262"/>
      <c r="IO1262"/>
      <c r="IP1262"/>
      <c r="IQ1262"/>
      <c r="IR1262"/>
      <c r="IS1262"/>
      <c r="IT1262"/>
      <c r="IU1262"/>
      <c r="IV1262"/>
      <c r="IW1262"/>
      <c r="IX1262"/>
      <c r="IY1262"/>
      <c r="IZ1262"/>
      <c r="JA1262"/>
      <c r="JB1262"/>
      <c r="JC1262"/>
      <c r="JD1262"/>
      <c r="JE1262"/>
      <c r="JF1262"/>
      <c r="JG1262"/>
      <c r="JH1262"/>
      <c r="JI1262"/>
      <c r="JJ1262"/>
      <c r="JK1262"/>
      <c r="JL1262"/>
      <c r="JM1262"/>
      <c r="JN1262"/>
      <c r="JO1262"/>
      <c r="JP1262"/>
      <c r="JQ1262"/>
      <c r="JR1262"/>
      <c r="JS1262"/>
      <c r="JT1262"/>
      <c r="JU1262"/>
      <c r="JV1262"/>
      <c r="JW1262"/>
      <c r="JX1262"/>
      <c r="JY1262"/>
      <c r="JZ1262"/>
      <c r="KA1262"/>
      <c r="KB1262"/>
      <c r="KC1262"/>
      <c r="KD1262"/>
      <c r="KE1262"/>
      <c r="KF1262"/>
      <c r="KG1262"/>
      <c r="KH1262"/>
      <c r="KI1262"/>
      <c r="KJ1262"/>
      <c r="KK1262"/>
      <c r="KL1262"/>
      <c r="KM1262"/>
      <c r="KN1262"/>
      <c r="KO1262"/>
      <c r="KP1262"/>
      <c r="KQ1262"/>
      <c r="KR1262"/>
      <c r="KS1262"/>
      <c r="KT1262"/>
      <c r="KU1262"/>
      <c r="KV1262"/>
      <c r="KW1262"/>
      <c r="KX1262"/>
      <c r="KY1262"/>
      <c r="KZ1262"/>
      <c r="LA1262"/>
      <c r="LB1262"/>
      <c r="LC1262"/>
      <c r="LD1262"/>
      <c r="LE1262"/>
      <c r="LF1262"/>
      <c r="LG1262"/>
      <c r="LH1262"/>
      <c r="LI1262"/>
      <c r="LJ1262"/>
      <c r="LK1262"/>
      <c r="LL1262"/>
      <c r="LM1262"/>
      <c r="LN1262"/>
      <c r="LO1262"/>
      <c r="LP1262"/>
      <c r="LQ1262"/>
      <c r="LR1262"/>
      <c r="LS1262"/>
      <c r="LT1262"/>
      <c r="LU1262"/>
      <c r="LV1262"/>
      <c r="LW1262"/>
      <c r="LX1262"/>
      <c r="LY1262"/>
      <c r="LZ1262"/>
      <c r="MA1262"/>
      <c r="MB1262"/>
      <c r="MC1262"/>
      <c r="MD1262"/>
      <c r="ME1262"/>
      <c r="MF1262"/>
      <c r="MG1262"/>
      <c r="MH1262"/>
      <c r="MI1262"/>
      <c r="MJ1262"/>
      <c r="MK1262"/>
      <c r="ML1262"/>
      <c r="MM1262"/>
      <c r="MN1262"/>
      <c r="MO1262"/>
      <c r="MP1262"/>
      <c r="MQ1262"/>
      <c r="MR1262"/>
      <c r="MS1262"/>
      <c r="MT1262"/>
      <c r="MU1262"/>
      <c r="MV1262"/>
      <c r="MW1262"/>
      <c r="MX1262"/>
      <c r="MY1262"/>
      <c r="MZ1262"/>
      <c r="NA1262"/>
      <c r="NB1262"/>
      <c r="NC1262"/>
      <c r="ND1262"/>
      <c r="NE1262"/>
      <c r="NF1262"/>
      <c r="NG1262"/>
      <c r="NH1262"/>
      <c r="NI1262"/>
      <c r="NJ1262"/>
      <c r="NK1262"/>
      <c r="NL1262"/>
      <c r="NM1262"/>
      <c r="NN1262"/>
      <c r="NO1262"/>
      <c r="NP1262"/>
      <c r="NQ1262"/>
      <c r="NR1262"/>
      <c r="NS1262"/>
      <c r="NT1262"/>
      <c r="NU1262"/>
      <c r="NV1262"/>
      <c r="NW1262"/>
      <c r="NX1262"/>
      <c r="NY1262"/>
      <c r="NZ1262"/>
      <c r="OA1262"/>
      <c r="OB1262"/>
      <c r="OC1262"/>
      <c r="OD1262"/>
      <c r="OE1262"/>
      <c r="OF1262"/>
      <c r="OG1262"/>
      <c r="OH1262"/>
      <c r="OI1262"/>
      <c r="OJ1262"/>
      <c r="OK1262"/>
      <c r="OL1262"/>
      <c r="OM1262"/>
      <c r="ON1262"/>
      <c r="OO1262"/>
      <c r="OP1262"/>
      <c r="OQ1262"/>
      <c r="OR1262"/>
      <c r="OS1262"/>
      <c r="OT1262"/>
      <c r="OU1262"/>
      <c r="OV1262"/>
      <c r="OW1262"/>
      <c r="OX1262"/>
      <c r="OY1262"/>
      <c r="OZ1262"/>
      <c r="PA1262"/>
      <c r="PB1262"/>
      <c r="PC1262"/>
      <c r="PD1262"/>
      <c r="PE1262"/>
      <c r="PF1262"/>
      <c r="PG1262"/>
      <c r="PH1262"/>
      <c r="PI1262"/>
      <c r="PJ1262"/>
      <c r="PK1262"/>
      <c r="PL1262"/>
      <c r="PM1262"/>
      <c r="PN1262"/>
      <c r="PO1262"/>
      <c r="PP1262"/>
      <c r="PQ1262"/>
      <c r="PR1262"/>
      <c r="PS1262"/>
      <c r="PT1262"/>
      <c r="PU1262"/>
      <c r="PV1262"/>
      <c r="PW1262"/>
      <c r="PX1262"/>
      <c r="PY1262"/>
      <c r="PZ1262"/>
      <c r="QA1262"/>
      <c r="QB1262"/>
      <c r="QC1262"/>
      <c r="QD1262"/>
      <c r="QE1262"/>
      <c r="QF1262"/>
      <c r="QG1262"/>
      <c r="QH1262"/>
      <c r="QI1262"/>
      <c r="QJ1262"/>
      <c r="QK1262"/>
      <c r="QL1262"/>
      <c r="QM1262"/>
      <c r="QN1262"/>
      <c r="QO1262"/>
      <c r="QP1262"/>
      <c r="QQ1262"/>
      <c r="QR1262"/>
      <c r="QS1262"/>
      <c r="QT1262"/>
      <c r="QU1262"/>
      <c r="QV1262"/>
      <c r="QW1262"/>
      <c r="QX1262"/>
      <c r="QY1262"/>
      <c r="QZ1262"/>
      <c r="RA1262"/>
      <c r="RB1262"/>
      <c r="RC1262"/>
      <c r="RD1262"/>
      <c r="RE1262"/>
      <c r="RF1262"/>
      <c r="RG1262"/>
      <c r="RH1262"/>
      <c r="RI1262"/>
      <c r="RJ1262"/>
      <c r="RK1262"/>
      <c r="RL1262"/>
      <c r="RM1262"/>
      <c r="RN1262"/>
      <c r="RO1262"/>
      <c r="RP1262"/>
      <c r="RQ1262"/>
      <c r="RR1262"/>
      <c r="RS1262"/>
      <c r="RT1262"/>
      <c r="RU1262"/>
      <c r="RV1262"/>
      <c r="RW1262"/>
      <c r="RX1262"/>
      <c r="RY1262"/>
      <c r="RZ1262"/>
      <c r="SA1262"/>
      <c r="SB1262"/>
      <c r="SC1262"/>
      <c r="SD1262"/>
      <c r="SE1262"/>
      <c r="SF1262"/>
      <c r="SG1262"/>
      <c r="SH1262"/>
      <c r="SI1262"/>
      <c r="SJ1262"/>
      <c r="SK1262"/>
      <c r="SL1262"/>
      <c r="SM1262"/>
      <c r="SN1262"/>
      <c r="SO1262"/>
      <c r="SP1262"/>
      <c r="SQ1262"/>
      <c r="SR1262"/>
      <c r="SS1262"/>
      <c r="ST1262"/>
      <c r="SU1262"/>
      <c r="SV1262"/>
      <c r="SW1262"/>
      <c r="SX1262"/>
      <c r="SY1262"/>
      <c r="SZ1262"/>
      <c r="TA1262"/>
      <c r="TB1262"/>
      <c r="TC1262"/>
      <c r="TD1262"/>
      <c r="TE1262"/>
      <c r="TF1262"/>
      <c r="TG1262"/>
      <c r="TH1262"/>
      <c r="TI1262"/>
      <c r="TJ1262"/>
      <c r="TK1262"/>
      <c r="TL1262"/>
      <c r="TM1262"/>
      <c r="TN1262"/>
      <c r="TO1262"/>
      <c r="TP1262"/>
      <c r="TQ1262"/>
      <c r="TR1262"/>
      <c r="TS1262"/>
      <c r="TT1262"/>
      <c r="TU1262"/>
      <c r="TV1262"/>
      <c r="TW1262"/>
      <c r="TX1262"/>
      <c r="TY1262"/>
      <c r="TZ1262"/>
      <c r="UA1262"/>
      <c r="UB1262"/>
      <c r="UC1262"/>
      <c r="UD1262"/>
      <c r="UE1262"/>
      <c r="UF1262"/>
      <c r="UG1262"/>
      <c r="UH1262"/>
      <c r="UI1262"/>
      <c r="UJ1262"/>
      <c r="UK1262"/>
      <c r="UL1262"/>
      <c r="UM1262"/>
      <c r="UN1262"/>
      <c r="UO1262"/>
      <c r="UP1262"/>
      <c r="UQ1262"/>
      <c r="UR1262"/>
      <c r="US1262"/>
      <c r="UT1262"/>
      <c r="UU1262"/>
      <c r="UV1262"/>
      <c r="UW1262"/>
      <c r="UX1262"/>
      <c r="UY1262"/>
      <c r="UZ1262"/>
      <c r="VA1262"/>
      <c r="VB1262"/>
      <c r="VC1262"/>
      <c r="VD1262"/>
      <c r="VE1262"/>
      <c r="VF1262"/>
      <c r="VG1262"/>
      <c r="VH1262"/>
      <c r="VI1262"/>
      <c r="VJ1262"/>
      <c r="VK1262"/>
      <c r="VL1262"/>
      <c r="VM1262"/>
      <c r="VN1262"/>
      <c r="VO1262"/>
      <c r="VP1262"/>
      <c r="VQ1262"/>
      <c r="VR1262"/>
      <c r="VS1262"/>
      <c r="VT1262"/>
      <c r="VU1262"/>
      <c r="VV1262"/>
      <c r="VW1262"/>
      <c r="VX1262"/>
      <c r="VY1262"/>
      <c r="VZ1262"/>
      <c r="WA1262"/>
      <c r="WB1262"/>
      <c r="WC1262"/>
      <c r="WD1262"/>
      <c r="WE1262"/>
      <c r="WF1262"/>
      <c r="WG1262"/>
      <c r="WH1262"/>
      <c r="WI1262"/>
      <c r="WJ1262"/>
      <c r="WK1262"/>
      <c r="WL1262"/>
      <c r="WM1262"/>
      <c r="WN1262"/>
      <c r="WO1262"/>
      <c r="WP1262"/>
      <c r="WQ1262"/>
      <c r="WR1262"/>
      <c r="WS1262"/>
      <c r="WT1262"/>
      <c r="WU1262"/>
      <c r="WV1262"/>
      <c r="WW1262"/>
      <c r="WX1262"/>
      <c r="WY1262"/>
      <c r="WZ1262"/>
      <c r="XA1262"/>
      <c r="XB1262"/>
      <c r="XC1262"/>
      <c r="XD1262"/>
      <c r="XE1262"/>
      <c r="XF1262"/>
      <c r="XG1262"/>
      <c r="XH1262"/>
      <c r="XI1262"/>
      <c r="XJ1262"/>
      <c r="XK1262"/>
      <c r="XL1262"/>
      <c r="XM1262"/>
      <c r="XN1262"/>
      <c r="XO1262"/>
      <c r="XP1262"/>
      <c r="XQ1262"/>
      <c r="XR1262"/>
      <c r="XS1262"/>
      <c r="XT1262"/>
      <c r="XU1262"/>
      <c r="XV1262"/>
      <c r="XW1262"/>
      <c r="XX1262"/>
      <c r="XY1262"/>
      <c r="XZ1262"/>
      <c r="YA1262"/>
      <c r="YB1262"/>
      <c r="YC1262"/>
      <c r="YD1262"/>
      <c r="YE1262"/>
      <c r="YF1262"/>
      <c r="YG1262"/>
      <c r="YH1262"/>
      <c r="YI1262"/>
      <c r="YJ1262"/>
      <c r="YK1262"/>
      <c r="YL1262"/>
      <c r="YM1262"/>
      <c r="YN1262"/>
      <c r="YO1262"/>
      <c r="YP1262"/>
      <c r="YQ1262"/>
      <c r="YR1262"/>
      <c r="YS1262"/>
      <c r="YT1262"/>
      <c r="YU1262"/>
      <c r="YV1262"/>
      <c r="YW1262"/>
      <c r="YX1262"/>
      <c r="YY1262"/>
      <c r="YZ1262"/>
      <c r="ZA1262"/>
      <c r="ZB1262"/>
      <c r="ZC1262"/>
      <c r="ZD1262"/>
      <c r="ZE1262"/>
      <c r="ZF1262"/>
      <c r="ZG1262"/>
      <c r="ZH1262"/>
      <c r="ZI1262"/>
      <c r="ZJ1262"/>
      <c r="ZK1262"/>
      <c r="ZL1262"/>
      <c r="ZM1262"/>
      <c r="ZN1262"/>
      <c r="ZO1262"/>
      <c r="ZP1262"/>
      <c r="ZQ1262"/>
      <c r="ZR1262"/>
      <c r="ZS1262"/>
      <c r="ZT1262"/>
      <c r="ZU1262"/>
      <c r="ZV1262"/>
      <c r="ZW1262"/>
      <c r="ZX1262"/>
      <c r="ZY1262"/>
      <c r="ZZ1262"/>
      <c r="AAA1262"/>
      <c r="AAB1262"/>
      <c r="AAC1262"/>
      <c r="AAD1262"/>
      <c r="AAE1262"/>
      <c r="AAF1262"/>
      <c r="AAG1262"/>
      <c r="AAH1262"/>
      <c r="AAI1262"/>
      <c r="AAJ1262"/>
      <c r="AAK1262"/>
      <c r="AAL1262"/>
      <c r="AAM1262"/>
      <c r="AAN1262"/>
      <c r="AAO1262"/>
      <c r="AAP1262"/>
      <c r="AAQ1262"/>
      <c r="AAR1262"/>
      <c r="AAS1262"/>
      <c r="AAT1262"/>
      <c r="AAU1262"/>
      <c r="AAV1262"/>
      <c r="AAW1262"/>
      <c r="AAX1262"/>
      <c r="AAY1262"/>
      <c r="AAZ1262"/>
      <c r="ABA1262"/>
      <c r="ABB1262"/>
      <c r="ABC1262"/>
      <c r="ABD1262"/>
      <c r="ABE1262"/>
      <c r="ABF1262"/>
      <c r="ABG1262"/>
      <c r="ABH1262"/>
      <c r="ABI1262"/>
      <c r="ABJ1262"/>
      <c r="ABK1262"/>
      <c r="ABL1262"/>
      <c r="ABM1262"/>
      <c r="ABN1262"/>
      <c r="ABO1262"/>
      <c r="ABP1262"/>
      <c r="ABQ1262"/>
      <c r="ABR1262"/>
      <c r="ABS1262"/>
      <c r="ABT1262"/>
      <c r="ABU1262"/>
      <c r="ABV1262"/>
      <c r="ABW1262"/>
      <c r="ABX1262"/>
      <c r="ABY1262"/>
      <c r="ABZ1262"/>
      <c r="ACA1262"/>
      <c r="ACB1262"/>
      <c r="ACC1262"/>
      <c r="ACD1262"/>
      <c r="ACE1262"/>
      <c r="ACF1262"/>
      <c r="ACG1262"/>
      <c r="ACH1262"/>
      <c r="ACI1262"/>
      <c r="ACJ1262"/>
      <c r="ACK1262"/>
      <c r="ACL1262"/>
      <c r="ACM1262"/>
      <c r="ACN1262"/>
      <c r="ACO1262"/>
      <c r="ACP1262"/>
      <c r="ACQ1262"/>
      <c r="ACR1262"/>
      <c r="ACS1262"/>
      <c r="ACT1262"/>
      <c r="ACU1262"/>
      <c r="ACV1262"/>
      <c r="ACW1262"/>
      <c r="ACX1262"/>
      <c r="ACY1262"/>
      <c r="ACZ1262"/>
      <c r="ADA1262"/>
      <c r="ADB1262"/>
      <c r="ADC1262"/>
      <c r="ADD1262"/>
      <c r="ADE1262"/>
      <c r="ADF1262"/>
      <c r="ADG1262"/>
      <c r="ADH1262"/>
      <c r="ADI1262"/>
      <c r="ADJ1262"/>
      <c r="ADK1262"/>
      <c r="ADL1262"/>
      <c r="ADM1262"/>
      <c r="ADN1262"/>
      <c r="ADO1262"/>
      <c r="ADP1262"/>
      <c r="ADQ1262"/>
      <c r="ADR1262"/>
      <c r="ADS1262"/>
      <c r="ADT1262"/>
      <c r="ADU1262"/>
      <c r="ADV1262"/>
      <c r="ADW1262"/>
      <c r="ADX1262"/>
      <c r="ADY1262"/>
      <c r="ADZ1262"/>
      <c r="AEA1262"/>
      <c r="AEB1262"/>
      <c r="AEC1262"/>
      <c r="AED1262"/>
      <c r="AEE1262"/>
      <c r="AEF1262"/>
      <c r="AEG1262"/>
      <c r="AEH1262"/>
      <c r="AEI1262"/>
      <c r="AEJ1262"/>
      <c r="AEK1262"/>
      <c r="AEL1262"/>
      <c r="AEM1262"/>
      <c r="AEN1262"/>
      <c r="AEO1262"/>
      <c r="AEP1262"/>
      <c r="AEQ1262"/>
      <c r="AER1262"/>
      <c r="AES1262"/>
      <c r="AET1262"/>
      <c r="AEU1262"/>
      <c r="AEV1262"/>
      <c r="AEW1262"/>
      <c r="AEX1262"/>
      <c r="AEY1262"/>
      <c r="AEZ1262"/>
      <c r="AFA1262"/>
      <c r="AFB1262"/>
      <c r="AFC1262"/>
      <c r="AFD1262"/>
      <c r="AFE1262"/>
      <c r="AFF1262"/>
      <c r="AFG1262"/>
      <c r="AFH1262"/>
      <c r="AFI1262"/>
      <c r="AFJ1262"/>
      <c r="AFK1262"/>
      <c r="AFL1262"/>
      <c r="AFM1262"/>
      <c r="AFN1262"/>
      <c r="AFO1262"/>
      <c r="AFP1262"/>
      <c r="AFQ1262"/>
      <c r="AFR1262"/>
      <c r="AFS1262"/>
      <c r="AFT1262"/>
      <c r="AFU1262"/>
      <c r="AFV1262"/>
      <c r="AFW1262"/>
      <c r="AFX1262"/>
      <c r="AFY1262"/>
      <c r="AFZ1262"/>
      <c r="AGA1262"/>
      <c r="AGB1262"/>
      <c r="AGC1262"/>
      <c r="AGD1262"/>
      <c r="AGE1262"/>
      <c r="AGF1262"/>
      <c r="AGG1262"/>
      <c r="AGH1262"/>
      <c r="AGI1262"/>
      <c r="AGJ1262"/>
      <c r="AGK1262"/>
      <c r="AGL1262"/>
      <c r="AGM1262"/>
      <c r="AGN1262"/>
      <c r="AGO1262"/>
      <c r="AGP1262"/>
      <c r="AGQ1262"/>
      <c r="AGR1262"/>
      <c r="AGS1262"/>
      <c r="AGT1262"/>
      <c r="AGU1262"/>
      <c r="AGV1262"/>
      <c r="AGW1262"/>
      <c r="AGX1262"/>
      <c r="AGY1262"/>
      <c r="AGZ1262"/>
      <c r="AHA1262"/>
      <c r="AHB1262"/>
      <c r="AHC1262"/>
      <c r="AHD1262"/>
      <c r="AHE1262"/>
      <c r="AHF1262"/>
      <c r="AHG1262"/>
      <c r="AHH1262"/>
      <c r="AHI1262"/>
      <c r="AHJ1262"/>
      <c r="AHK1262"/>
      <c r="AHL1262"/>
      <c r="AHM1262"/>
      <c r="AHN1262"/>
      <c r="AHO1262"/>
      <c r="AHP1262"/>
      <c r="AHQ1262"/>
      <c r="AHR1262"/>
      <c r="AHS1262"/>
      <c r="AHT1262"/>
      <c r="AHU1262"/>
      <c r="AHV1262"/>
      <c r="AHW1262"/>
      <c r="AHX1262"/>
      <c r="AHY1262"/>
      <c r="AHZ1262"/>
      <c r="AIA1262"/>
      <c r="AIB1262"/>
      <c r="AIC1262"/>
      <c r="AID1262"/>
      <c r="AIE1262"/>
      <c r="AIF1262"/>
      <c r="AIG1262"/>
      <c r="AIH1262"/>
      <c r="AII1262"/>
      <c r="AIJ1262"/>
      <c r="AIK1262"/>
      <c r="AIL1262"/>
      <c r="AIM1262"/>
      <c r="AIN1262"/>
      <c r="AIO1262"/>
      <c r="AIP1262"/>
      <c r="AIQ1262"/>
      <c r="AIR1262"/>
      <c r="AIS1262"/>
      <c r="AIT1262"/>
      <c r="AIU1262"/>
      <c r="AIV1262"/>
      <c r="AIW1262"/>
      <c r="AIX1262"/>
      <c r="AIY1262"/>
      <c r="AIZ1262"/>
      <c r="AJA1262"/>
      <c r="AJB1262"/>
      <c r="AJC1262"/>
      <c r="AJD1262"/>
      <c r="AJE1262"/>
      <c r="AJF1262"/>
      <c r="AJG1262"/>
      <c r="AJH1262"/>
      <c r="AJI1262"/>
      <c r="AJJ1262"/>
      <c r="AJK1262"/>
      <c r="AJL1262"/>
      <c r="AJM1262"/>
      <c r="AJN1262"/>
      <c r="AJO1262"/>
      <c r="AJP1262"/>
      <c r="AJQ1262"/>
      <c r="AJR1262"/>
      <c r="AJS1262"/>
      <c r="AJT1262"/>
      <c r="AJU1262"/>
      <c r="AJV1262"/>
      <c r="AJW1262"/>
      <c r="AJX1262"/>
      <c r="AJY1262"/>
      <c r="AJZ1262"/>
      <c r="AKA1262"/>
      <c r="AKB1262"/>
      <c r="AKC1262"/>
      <c r="AKD1262"/>
      <c r="AKE1262"/>
      <c r="AKF1262"/>
      <c r="AKG1262"/>
      <c r="AKH1262"/>
      <c r="AKI1262"/>
      <c r="AKJ1262"/>
      <c r="AKK1262"/>
      <c r="AKL1262"/>
      <c r="AKM1262"/>
      <c r="AKN1262"/>
      <c r="AKO1262"/>
      <c r="AKP1262"/>
      <c r="AKQ1262"/>
      <c r="AKR1262"/>
      <c r="AKS1262"/>
      <c r="AKT1262"/>
      <c r="AKU1262"/>
      <c r="AKV1262"/>
      <c r="AKW1262"/>
      <c r="AKX1262"/>
      <c r="AKY1262"/>
      <c r="AKZ1262"/>
      <c r="ALA1262"/>
      <c r="ALB1262"/>
      <c r="ALC1262"/>
      <c r="ALD1262"/>
      <c r="ALE1262"/>
      <c r="ALF1262"/>
      <c r="ALG1262"/>
      <c r="ALH1262"/>
      <c r="ALI1262"/>
      <c r="ALJ1262"/>
      <c r="ALK1262"/>
      <c r="ALL1262"/>
      <c r="ALM1262"/>
      <c r="ALN1262"/>
      <c r="ALO1262"/>
      <c r="ALP1262"/>
      <c r="ALQ1262"/>
      <c r="ALR1262"/>
      <c r="ALS1262"/>
      <c r="ALT1262"/>
      <c r="ALU1262"/>
      <c r="ALV1262"/>
      <c r="ALW1262"/>
      <c r="ALX1262"/>
      <c r="ALY1262"/>
      <c r="ALZ1262"/>
      <c r="AMA1262"/>
      <c r="AMB1262"/>
      <c r="AMC1262"/>
      <c r="AMD1262"/>
      <c r="AME1262"/>
      <c r="AMF1262"/>
      <c r="AMG1262"/>
      <c r="AMH1262"/>
      <c r="AMI1262"/>
      <c r="AMJ1262"/>
      <c r="AMK1262"/>
      <c r="AML1262"/>
      <c r="AMM1262"/>
      <c r="AMN1262"/>
      <c r="AMO1262"/>
      <c r="AMP1262"/>
      <c r="AMQ1262"/>
      <c r="AMR1262"/>
      <c r="AMS1262"/>
      <c r="AMT1262"/>
      <c r="AMU1262"/>
      <c r="AMV1262"/>
      <c r="AMW1262"/>
      <c r="AMX1262"/>
      <c r="AMY1262"/>
      <c r="AMZ1262"/>
      <c r="ANA1262"/>
      <c r="ANB1262"/>
      <c r="ANC1262"/>
      <c r="AND1262"/>
      <c r="ANE1262"/>
      <c r="ANF1262"/>
      <c r="ANG1262"/>
      <c r="ANH1262"/>
      <c r="ANI1262"/>
      <c r="ANJ1262"/>
      <c r="ANK1262"/>
      <c r="ANL1262"/>
      <c r="ANM1262"/>
      <c r="ANN1262"/>
      <c r="ANO1262"/>
      <c r="ANP1262"/>
      <c r="ANQ1262"/>
      <c r="ANR1262"/>
      <c r="ANS1262"/>
      <c r="ANT1262"/>
      <c r="ANU1262"/>
      <c r="ANV1262"/>
      <c r="ANW1262"/>
      <c r="ANX1262"/>
      <c r="ANY1262"/>
      <c r="ANZ1262"/>
      <c r="AOA1262"/>
      <c r="AOB1262"/>
      <c r="AOC1262"/>
      <c r="AOD1262"/>
      <c r="AOE1262"/>
      <c r="AOF1262"/>
      <c r="AOG1262"/>
      <c r="AOH1262"/>
      <c r="AOI1262"/>
      <c r="AOJ1262"/>
      <c r="AOK1262"/>
      <c r="AOL1262"/>
      <c r="AOM1262"/>
      <c r="AON1262"/>
      <c r="AOO1262"/>
      <c r="AOP1262"/>
      <c r="AOQ1262"/>
      <c r="AOR1262"/>
      <c r="AOS1262"/>
      <c r="AOT1262"/>
      <c r="AOU1262"/>
      <c r="AOV1262"/>
      <c r="AOW1262"/>
      <c r="AOX1262"/>
      <c r="AOY1262"/>
      <c r="AOZ1262"/>
      <c r="APA1262"/>
      <c r="APB1262"/>
      <c r="APC1262"/>
      <c r="APD1262"/>
      <c r="APE1262"/>
      <c r="APF1262"/>
      <c r="APG1262"/>
      <c r="APH1262"/>
      <c r="API1262"/>
      <c r="APJ1262"/>
      <c r="APK1262"/>
      <c r="APL1262"/>
      <c r="APM1262"/>
      <c r="APN1262"/>
      <c r="APO1262"/>
      <c r="APP1262"/>
      <c r="APQ1262"/>
      <c r="APR1262"/>
      <c r="APS1262"/>
      <c r="APT1262"/>
      <c r="APU1262"/>
      <c r="APV1262"/>
      <c r="APW1262"/>
      <c r="APX1262"/>
      <c r="APY1262"/>
      <c r="APZ1262"/>
      <c r="AQA1262"/>
      <c r="AQB1262"/>
      <c r="AQC1262"/>
      <c r="AQD1262"/>
      <c r="AQE1262"/>
      <c r="AQF1262"/>
      <c r="AQG1262"/>
      <c r="AQH1262"/>
      <c r="AQI1262"/>
      <c r="AQJ1262"/>
      <c r="AQK1262"/>
      <c r="AQL1262"/>
      <c r="AQM1262"/>
      <c r="AQN1262"/>
      <c r="AQO1262"/>
      <c r="AQP1262"/>
      <c r="AQQ1262"/>
      <c r="AQR1262"/>
      <c r="AQS1262"/>
      <c r="AQT1262"/>
      <c r="AQU1262"/>
      <c r="AQV1262"/>
      <c r="AQW1262"/>
      <c r="AQX1262"/>
      <c r="AQY1262"/>
      <c r="AQZ1262"/>
      <c r="ARA1262"/>
      <c r="ARB1262"/>
      <c r="ARC1262"/>
      <c r="ARD1262"/>
      <c r="ARE1262"/>
      <c r="ARF1262"/>
      <c r="ARG1262"/>
      <c r="ARH1262"/>
      <c r="ARI1262"/>
      <c r="ARJ1262"/>
      <c r="ARK1262"/>
      <c r="ARL1262"/>
      <c r="ARM1262"/>
      <c r="ARN1262"/>
      <c r="ARO1262"/>
      <c r="ARP1262"/>
      <c r="ARQ1262"/>
      <c r="ARR1262"/>
      <c r="ARS1262"/>
      <c r="ART1262"/>
      <c r="ARU1262"/>
      <c r="ARV1262"/>
      <c r="ARW1262"/>
      <c r="ARX1262"/>
      <c r="ARY1262"/>
      <c r="ARZ1262"/>
      <c r="ASA1262"/>
      <c r="ASB1262"/>
      <c r="ASC1262"/>
      <c r="ASD1262"/>
      <c r="ASE1262"/>
      <c r="ASF1262"/>
      <c r="ASG1262"/>
      <c r="ASH1262"/>
      <c r="ASI1262"/>
      <c r="ASJ1262"/>
      <c r="ASK1262"/>
      <c r="ASL1262"/>
      <c r="ASM1262"/>
      <c r="ASN1262"/>
      <c r="ASO1262"/>
      <c r="ASP1262"/>
      <c r="ASQ1262"/>
      <c r="ASR1262"/>
      <c r="ASS1262"/>
      <c r="AST1262"/>
      <c r="ASU1262"/>
      <c r="ASV1262"/>
      <c r="ASW1262"/>
      <c r="ASX1262"/>
      <c r="ASY1262"/>
      <c r="ASZ1262"/>
      <c r="ATA1262"/>
      <c r="ATB1262"/>
      <c r="ATC1262"/>
      <c r="ATD1262"/>
      <c r="ATE1262"/>
      <c r="ATF1262"/>
      <c r="ATG1262"/>
      <c r="ATH1262"/>
      <c r="ATI1262"/>
      <c r="ATJ1262"/>
      <c r="ATK1262"/>
      <c r="ATL1262"/>
      <c r="ATM1262"/>
      <c r="ATN1262"/>
      <c r="ATO1262"/>
      <c r="ATP1262"/>
      <c r="ATQ1262"/>
      <c r="ATR1262"/>
      <c r="ATS1262"/>
      <c r="ATT1262"/>
      <c r="ATU1262"/>
      <c r="ATV1262"/>
      <c r="ATW1262"/>
      <c r="ATX1262"/>
      <c r="ATY1262"/>
      <c r="ATZ1262"/>
      <c r="AUA1262"/>
      <c r="AUB1262"/>
      <c r="AUC1262"/>
      <c r="AUD1262"/>
      <c r="AUE1262"/>
      <c r="AUF1262"/>
      <c r="AUG1262"/>
      <c r="AUH1262"/>
      <c r="AUI1262"/>
      <c r="AUJ1262"/>
      <c r="AUK1262"/>
      <c r="AUL1262"/>
      <c r="AUM1262"/>
      <c r="AUN1262"/>
      <c r="AUO1262"/>
      <c r="AUP1262"/>
      <c r="AUQ1262"/>
      <c r="AUR1262"/>
      <c r="AUS1262"/>
      <c r="AUT1262"/>
      <c r="AUU1262"/>
      <c r="AUV1262"/>
      <c r="AUW1262"/>
      <c r="AUX1262"/>
      <c r="AUY1262"/>
      <c r="AUZ1262"/>
      <c r="AVA1262"/>
      <c r="AVB1262"/>
      <c r="AVC1262"/>
      <c r="AVD1262"/>
      <c r="AVE1262"/>
      <c r="AVF1262"/>
      <c r="AVG1262"/>
      <c r="AVH1262"/>
      <c r="AVI1262"/>
      <c r="AVJ1262"/>
      <c r="AVK1262"/>
      <c r="AVL1262"/>
      <c r="AVM1262"/>
      <c r="AVN1262"/>
      <c r="AVO1262"/>
      <c r="AVP1262"/>
      <c r="AVQ1262"/>
      <c r="AVR1262"/>
      <c r="AVS1262"/>
      <c r="AVT1262"/>
      <c r="AVU1262"/>
      <c r="AVV1262"/>
      <c r="AVW1262"/>
      <c r="AVX1262"/>
      <c r="AVY1262"/>
      <c r="AVZ1262"/>
      <c r="AWA1262"/>
      <c r="AWB1262"/>
      <c r="AWC1262"/>
      <c r="AWD1262"/>
      <c r="AWE1262"/>
      <c r="AWF1262"/>
      <c r="AWG1262"/>
      <c r="AWH1262"/>
      <c r="AWI1262"/>
      <c r="AWJ1262"/>
      <c r="AWK1262"/>
      <c r="AWL1262"/>
      <c r="AWM1262"/>
      <c r="AWN1262"/>
      <c r="AWO1262"/>
      <c r="AWP1262"/>
      <c r="AWQ1262"/>
      <c r="AWR1262"/>
      <c r="AWS1262"/>
      <c r="AWT1262"/>
      <c r="AWU1262"/>
      <c r="AWV1262"/>
      <c r="AWW1262"/>
      <c r="AWX1262"/>
      <c r="AWY1262"/>
      <c r="AWZ1262"/>
      <c r="AXA1262"/>
      <c r="AXB1262"/>
      <c r="AXC1262"/>
      <c r="AXD1262"/>
      <c r="AXE1262"/>
      <c r="AXF1262"/>
      <c r="AXG1262"/>
      <c r="AXH1262"/>
      <c r="AXI1262"/>
      <c r="AXJ1262"/>
      <c r="AXK1262"/>
      <c r="AXL1262"/>
      <c r="AXM1262"/>
      <c r="AXN1262"/>
      <c r="AXO1262"/>
      <c r="AXP1262"/>
      <c r="AXQ1262"/>
      <c r="AXR1262"/>
      <c r="AXS1262"/>
      <c r="AXT1262"/>
      <c r="AXU1262"/>
      <c r="AXV1262"/>
      <c r="AXW1262"/>
      <c r="AXX1262"/>
      <c r="AXY1262"/>
      <c r="AXZ1262"/>
      <c r="AYA1262"/>
      <c r="AYB1262"/>
      <c r="AYC1262"/>
      <c r="AYD1262"/>
      <c r="AYE1262"/>
      <c r="AYF1262"/>
      <c r="AYG1262"/>
      <c r="AYH1262"/>
      <c r="AYI1262"/>
      <c r="AYJ1262"/>
      <c r="AYK1262"/>
      <c r="AYL1262"/>
      <c r="AYM1262"/>
      <c r="AYN1262"/>
      <c r="AYO1262"/>
      <c r="AYP1262"/>
      <c r="AYQ1262"/>
      <c r="AYR1262"/>
      <c r="AYS1262"/>
      <c r="AYT1262"/>
      <c r="AYU1262"/>
      <c r="AYV1262"/>
      <c r="AYW1262"/>
      <c r="AYX1262"/>
      <c r="AYY1262"/>
      <c r="AYZ1262"/>
      <c r="AZA1262"/>
      <c r="AZB1262"/>
      <c r="AZC1262"/>
      <c r="AZD1262"/>
      <c r="AZE1262"/>
      <c r="AZF1262"/>
      <c r="AZG1262"/>
      <c r="AZH1262"/>
      <c r="AZI1262"/>
      <c r="AZJ1262"/>
      <c r="AZK1262"/>
      <c r="AZL1262"/>
      <c r="AZM1262"/>
      <c r="AZN1262"/>
      <c r="AZO1262"/>
      <c r="AZP1262"/>
      <c r="AZQ1262"/>
      <c r="AZR1262"/>
      <c r="AZS1262"/>
      <c r="AZT1262"/>
      <c r="AZU1262"/>
      <c r="AZV1262"/>
      <c r="AZW1262"/>
      <c r="AZX1262"/>
      <c r="AZY1262"/>
      <c r="AZZ1262"/>
      <c r="BAA1262"/>
      <c r="BAB1262"/>
      <c r="BAC1262"/>
      <c r="BAD1262"/>
      <c r="BAE1262"/>
      <c r="BAF1262"/>
      <c r="BAG1262"/>
      <c r="BAH1262"/>
      <c r="BAI1262"/>
      <c r="BAJ1262"/>
      <c r="BAK1262"/>
      <c r="BAL1262"/>
      <c r="BAM1262"/>
      <c r="BAN1262"/>
      <c r="BAO1262"/>
      <c r="BAP1262"/>
      <c r="BAQ1262"/>
      <c r="BAR1262"/>
      <c r="BAS1262"/>
      <c r="BAT1262"/>
      <c r="BAU1262"/>
      <c r="BAV1262"/>
      <c r="BAW1262"/>
      <c r="BAX1262"/>
      <c r="BAY1262"/>
      <c r="BAZ1262"/>
      <c r="BBA1262"/>
      <c r="BBB1262"/>
      <c r="BBC1262"/>
      <c r="BBD1262"/>
      <c r="BBE1262"/>
      <c r="BBF1262"/>
      <c r="BBG1262"/>
      <c r="BBH1262"/>
      <c r="BBI1262"/>
      <c r="BBJ1262"/>
      <c r="BBK1262"/>
      <c r="BBL1262"/>
      <c r="BBM1262"/>
      <c r="BBN1262"/>
      <c r="BBO1262"/>
      <c r="BBP1262"/>
      <c r="BBQ1262"/>
      <c r="BBR1262"/>
      <c r="BBS1262"/>
      <c r="BBT1262"/>
      <c r="BBU1262"/>
      <c r="BBV1262"/>
      <c r="BBW1262"/>
      <c r="BBX1262"/>
      <c r="BBY1262"/>
      <c r="BBZ1262"/>
      <c r="BCA1262"/>
      <c r="BCB1262"/>
      <c r="BCC1262"/>
      <c r="BCD1262"/>
      <c r="BCE1262"/>
      <c r="BCF1262"/>
      <c r="BCG1262"/>
      <c r="BCH1262"/>
      <c r="BCI1262"/>
      <c r="BCJ1262"/>
      <c r="BCK1262"/>
      <c r="BCL1262"/>
      <c r="BCM1262"/>
      <c r="BCN1262"/>
      <c r="BCO1262"/>
      <c r="BCP1262"/>
      <c r="BCQ1262"/>
      <c r="BCR1262"/>
      <c r="BCS1262"/>
      <c r="BCT1262"/>
      <c r="BCU1262"/>
      <c r="BCV1262"/>
      <c r="BCW1262"/>
      <c r="BCX1262"/>
      <c r="BCY1262"/>
      <c r="BCZ1262"/>
      <c r="BDA1262"/>
      <c r="BDB1262"/>
      <c r="BDC1262"/>
      <c r="BDD1262"/>
      <c r="BDE1262"/>
      <c r="BDF1262"/>
      <c r="BDG1262"/>
      <c r="BDH1262"/>
      <c r="BDI1262"/>
      <c r="BDJ1262"/>
      <c r="BDK1262"/>
      <c r="BDL1262"/>
      <c r="BDM1262"/>
      <c r="BDN1262"/>
      <c r="BDO1262"/>
      <c r="BDP1262"/>
      <c r="BDQ1262"/>
      <c r="BDR1262"/>
      <c r="BDS1262"/>
      <c r="BDT1262"/>
      <c r="BDU1262"/>
      <c r="BDV1262"/>
      <c r="BDW1262"/>
      <c r="BDX1262"/>
      <c r="BDY1262"/>
      <c r="BDZ1262"/>
      <c r="BEA1262"/>
      <c r="BEB1262"/>
      <c r="BEC1262"/>
      <c r="BED1262"/>
      <c r="BEE1262"/>
      <c r="BEF1262"/>
      <c r="BEG1262"/>
      <c r="BEH1262"/>
      <c r="BEI1262"/>
      <c r="BEJ1262"/>
      <c r="BEK1262"/>
      <c r="BEL1262"/>
      <c r="BEM1262"/>
      <c r="BEN1262"/>
      <c r="BEO1262"/>
      <c r="BEP1262"/>
      <c r="BEQ1262"/>
      <c r="BER1262"/>
      <c r="BES1262"/>
      <c r="BET1262"/>
      <c r="BEU1262"/>
      <c r="BEV1262"/>
      <c r="BEW1262"/>
      <c r="BEX1262"/>
      <c r="BEY1262"/>
      <c r="BEZ1262"/>
      <c r="BFA1262"/>
      <c r="BFB1262"/>
      <c r="BFC1262"/>
      <c r="BFD1262"/>
      <c r="BFE1262"/>
      <c r="BFF1262"/>
      <c r="BFG1262"/>
      <c r="BFH1262"/>
      <c r="BFI1262"/>
      <c r="BFJ1262"/>
      <c r="BFK1262"/>
      <c r="BFL1262"/>
      <c r="BFM1262"/>
      <c r="BFN1262"/>
      <c r="BFO1262"/>
      <c r="BFP1262"/>
      <c r="BFQ1262"/>
      <c r="BFR1262"/>
      <c r="BFS1262"/>
      <c r="BFT1262"/>
      <c r="BFU1262"/>
      <c r="BFV1262"/>
      <c r="BFW1262"/>
      <c r="BFX1262"/>
      <c r="BFY1262"/>
      <c r="BFZ1262"/>
      <c r="BGA1262"/>
      <c r="BGB1262"/>
      <c r="BGC1262"/>
      <c r="BGD1262"/>
      <c r="BGE1262"/>
      <c r="BGF1262"/>
      <c r="BGG1262"/>
      <c r="BGH1262"/>
      <c r="BGI1262"/>
      <c r="BGJ1262"/>
      <c r="BGK1262"/>
      <c r="BGL1262"/>
      <c r="BGM1262"/>
      <c r="BGN1262"/>
      <c r="BGO1262"/>
      <c r="BGP1262"/>
      <c r="BGQ1262"/>
      <c r="BGR1262"/>
      <c r="BGS1262"/>
      <c r="BGT1262"/>
      <c r="BGU1262"/>
      <c r="BGV1262"/>
      <c r="BGW1262"/>
      <c r="BGX1262"/>
      <c r="BGY1262"/>
      <c r="BGZ1262"/>
      <c r="BHA1262"/>
      <c r="BHB1262"/>
      <c r="BHC1262"/>
      <c r="BHD1262"/>
      <c r="BHE1262"/>
      <c r="BHF1262"/>
      <c r="BHG1262"/>
      <c r="BHH1262"/>
      <c r="BHI1262"/>
      <c r="BHJ1262"/>
      <c r="BHK1262"/>
      <c r="BHL1262"/>
      <c r="BHM1262"/>
      <c r="BHN1262"/>
      <c r="BHO1262"/>
      <c r="BHP1262"/>
      <c r="BHQ1262"/>
      <c r="BHR1262"/>
      <c r="BHS1262"/>
      <c r="BHT1262"/>
      <c r="BHU1262"/>
      <c r="BHV1262"/>
      <c r="BHW1262"/>
      <c r="BHX1262"/>
      <c r="BHY1262"/>
      <c r="BHZ1262"/>
      <c r="BIA1262"/>
      <c r="BIB1262"/>
      <c r="BIC1262"/>
      <c r="BID1262"/>
      <c r="BIE1262"/>
      <c r="BIF1262"/>
      <c r="BIG1262"/>
      <c r="BIH1262"/>
      <c r="BII1262"/>
      <c r="BIJ1262"/>
      <c r="BIK1262"/>
      <c r="BIL1262"/>
      <c r="BIM1262"/>
      <c r="BIN1262"/>
      <c r="BIO1262"/>
      <c r="BIP1262"/>
      <c r="BIQ1262"/>
      <c r="BIR1262"/>
      <c r="BIS1262"/>
      <c r="BIT1262"/>
      <c r="BIU1262"/>
      <c r="BIV1262"/>
      <c r="BIW1262"/>
      <c r="BIX1262"/>
      <c r="BIY1262"/>
      <c r="BIZ1262"/>
      <c r="BJA1262"/>
      <c r="BJB1262"/>
      <c r="BJC1262"/>
      <c r="BJD1262"/>
      <c r="BJE1262"/>
      <c r="BJF1262"/>
      <c r="BJG1262"/>
      <c r="BJH1262"/>
    </row>
    <row r="1263" spans="1:1620" ht="15.75">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c r="HK1263"/>
      <c r="HL1263"/>
      <c r="HM1263"/>
      <c r="HN1263"/>
      <c r="HO1263"/>
      <c r="HP1263"/>
      <c r="HQ1263"/>
      <c r="HR1263"/>
      <c r="HS1263"/>
      <c r="HT1263"/>
      <c r="HU1263"/>
      <c r="HV1263"/>
      <c r="HW1263"/>
      <c r="HX1263"/>
      <c r="HY1263"/>
      <c r="HZ1263"/>
      <c r="IA1263"/>
      <c r="IB1263"/>
      <c r="IC1263"/>
      <c r="ID1263"/>
      <c r="IE1263"/>
      <c r="IF1263"/>
      <c r="IG1263"/>
      <c r="IH1263"/>
      <c r="II1263"/>
      <c r="IJ1263"/>
      <c r="IK1263"/>
      <c r="IL1263"/>
      <c r="IM1263"/>
      <c r="IN1263"/>
      <c r="IO1263"/>
      <c r="IP1263"/>
      <c r="IQ1263"/>
      <c r="IR1263"/>
      <c r="IS1263"/>
      <c r="IT1263"/>
      <c r="IU1263"/>
      <c r="IV1263"/>
      <c r="IW1263"/>
      <c r="IX1263"/>
      <c r="IY1263"/>
      <c r="IZ1263"/>
      <c r="JA1263"/>
      <c r="JB1263"/>
      <c r="JC1263"/>
      <c r="JD1263"/>
      <c r="JE1263"/>
      <c r="JF1263"/>
      <c r="JG1263"/>
      <c r="JH1263"/>
      <c r="JI1263"/>
      <c r="JJ1263"/>
      <c r="JK1263"/>
      <c r="JL1263"/>
      <c r="JM1263"/>
      <c r="JN1263"/>
      <c r="JO1263"/>
      <c r="JP1263"/>
      <c r="JQ1263"/>
      <c r="JR1263"/>
      <c r="JS1263"/>
      <c r="JT1263"/>
      <c r="JU1263"/>
      <c r="JV1263"/>
      <c r="JW1263"/>
      <c r="JX1263"/>
      <c r="JY1263"/>
      <c r="JZ1263"/>
      <c r="KA1263"/>
      <c r="KB1263"/>
      <c r="KC1263"/>
      <c r="KD1263"/>
      <c r="KE1263"/>
      <c r="KF1263"/>
      <c r="KG1263"/>
      <c r="KH1263"/>
      <c r="KI1263"/>
      <c r="KJ1263"/>
      <c r="KK1263"/>
      <c r="KL1263"/>
      <c r="KM1263"/>
      <c r="KN1263"/>
      <c r="KO1263"/>
      <c r="KP1263"/>
      <c r="KQ1263"/>
      <c r="KR1263"/>
      <c r="KS1263"/>
      <c r="KT1263"/>
      <c r="KU1263"/>
      <c r="KV1263"/>
      <c r="KW1263"/>
      <c r="KX1263"/>
      <c r="KY1263"/>
      <c r="KZ1263"/>
      <c r="LA1263"/>
      <c r="LB1263"/>
      <c r="LC1263"/>
      <c r="LD1263"/>
      <c r="LE1263"/>
      <c r="LF1263"/>
      <c r="LG1263"/>
      <c r="LH1263"/>
      <c r="LI1263"/>
      <c r="LJ1263"/>
      <c r="LK1263"/>
      <c r="LL1263"/>
      <c r="LM1263"/>
      <c r="LN1263"/>
      <c r="LO1263"/>
      <c r="LP1263"/>
      <c r="LQ1263"/>
      <c r="LR1263"/>
      <c r="LS1263"/>
      <c r="LT1263"/>
      <c r="LU1263"/>
      <c r="LV1263"/>
      <c r="LW1263"/>
      <c r="LX1263"/>
      <c r="LY1263"/>
      <c r="LZ1263"/>
      <c r="MA1263"/>
      <c r="MB1263"/>
      <c r="MC1263"/>
      <c r="MD1263"/>
      <c r="ME1263"/>
      <c r="MF1263"/>
      <c r="MG1263"/>
      <c r="MH1263"/>
      <c r="MI1263"/>
      <c r="MJ1263"/>
      <c r="MK1263"/>
      <c r="ML1263"/>
      <c r="MM1263"/>
      <c r="MN1263"/>
      <c r="MO1263"/>
      <c r="MP1263"/>
      <c r="MQ1263"/>
      <c r="MR1263"/>
      <c r="MS1263"/>
      <c r="MT1263"/>
      <c r="MU1263"/>
      <c r="MV1263"/>
      <c r="MW1263"/>
      <c r="MX1263"/>
      <c r="MY1263"/>
      <c r="MZ1263"/>
      <c r="NA1263"/>
      <c r="NB1263"/>
      <c r="NC1263"/>
      <c r="ND1263"/>
      <c r="NE1263"/>
      <c r="NF1263"/>
      <c r="NG1263"/>
      <c r="NH1263"/>
      <c r="NI1263"/>
      <c r="NJ1263"/>
      <c r="NK1263"/>
      <c r="NL1263"/>
      <c r="NM1263"/>
      <c r="NN1263"/>
      <c r="NO1263"/>
      <c r="NP1263"/>
      <c r="NQ1263"/>
      <c r="NR1263"/>
      <c r="NS1263"/>
      <c r="NT1263"/>
      <c r="NU1263"/>
      <c r="NV1263"/>
      <c r="NW1263"/>
      <c r="NX1263"/>
      <c r="NY1263"/>
      <c r="NZ1263"/>
      <c r="OA1263"/>
      <c r="OB1263"/>
      <c r="OC1263"/>
      <c r="OD1263"/>
      <c r="OE1263"/>
      <c r="OF1263"/>
      <c r="OG1263"/>
      <c r="OH1263"/>
      <c r="OI1263"/>
      <c r="OJ1263"/>
      <c r="OK1263"/>
      <c r="OL1263"/>
      <c r="OM1263"/>
      <c r="ON1263"/>
      <c r="OO1263"/>
      <c r="OP1263"/>
      <c r="OQ1263"/>
      <c r="OR1263"/>
      <c r="OS1263"/>
      <c r="OT1263"/>
      <c r="OU1263"/>
      <c r="OV1263"/>
      <c r="OW1263"/>
      <c r="OX1263"/>
      <c r="OY1263"/>
      <c r="OZ1263"/>
      <c r="PA1263"/>
      <c r="PB1263"/>
      <c r="PC1263"/>
      <c r="PD1263"/>
      <c r="PE1263"/>
      <c r="PF1263"/>
      <c r="PG1263"/>
      <c r="PH1263"/>
      <c r="PI1263"/>
      <c r="PJ1263"/>
      <c r="PK1263"/>
      <c r="PL1263"/>
      <c r="PM1263"/>
      <c r="PN1263"/>
      <c r="PO1263"/>
      <c r="PP1263"/>
      <c r="PQ1263"/>
      <c r="PR1263"/>
      <c r="PS1263"/>
      <c r="PT1263"/>
      <c r="PU1263"/>
      <c r="PV1263"/>
      <c r="PW1263"/>
      <c r="PX1263"/>
      <c r="PY1263"/>
      <c r="PZ1263"/>
      <c r="QA1263"/>
      <c r="QB1263"/>
      <c r="QC1263"/>
      <c r="QD1263"/>
      <c r="QE1263"/>
      <c r="QF1263"/>
      <c r="QG1263"/>
      <c r="QH1263"/>
      <c r="QI1263"/>
      <c r="QJ1263"/>
      <c r="QK1263"/>
      <c r="QL1263"/>
      <c r="QM1263"/>
      <c r="QN1263"/>
      <c r="QO1263"/>
      <c r="QP1263"/>
      <c r="QQ1263"/>
      <c r="QR1263"/>
      <c r="QS1263"/>
      <c r="QT1263"/>
      <c r="QU1263"/>
      <c r="QV1263"/>
      <c r="QW1263"/>
      <c r="QX1263"/>
      <c r="QY1263"/>
      <c r="QZ1263"/>
      <c r="RA1263"/>
      <c r="RB1263"/>
      <c r="RC1263"/>
      <c r="RD1263"/>
      <c r="RE1263"/>
      <c r="RF1263"/>
      <c r="RG1263"/>
      <c r="RH1263"/>
      <c r="RI1263"/>
      <c r="RJ1263"/>
      <c r="RK1263"/>
      <c r="RL1263"/>
      <c r="RM1263"/>
      <c r="RN1263"/>
      <c r="RO1263"/>
      <c r="RP1263"/>
      <c r="RQ1263"/>
      <c r="RR1263"/>
      <c r="RS1263"/>
      <c r="RT1263"/>
      <c r="RU1263"/>
      <c r="RV1263"/>
      <c r="RW1263"/>
      <c r="RX1263"/>
      <c r="RY1263"/>
      <c r="RZ1263"/>
      <c r="SA1263"/>
      <c r="SB1263"/>
      <c r="SC1263"/>
      <c r="SD1263"/>
      <c r="SE1263"/>
      <c r="SF1263"/>
      <c r="SG1263"/>
      <c r="SH1263"/>
      <c r="SI1263"/>
      <c r="SJ1263"/>
      <c r="SK1263"/>
      <c r="SL1263"/>
      <c r="SM1263"/>
      <c r="SN1263"/>
      <c r="SO1263"/>
      <c r="SP1263"/>
      <c r="SQ1263"/>
      <c r="SR1263"/>
      <c r="SS1263"/>
      <c r="ST1263"/>
      <c r="SU1263"/>
      <c r="SV1263"/>
      <c r="SW1263"/>
      <c r="SX1263"/>
      <c r="SY1263"/>
      <c r="SZ1263"/>
      <c r="TA1263"/>
      <c r="TB1263"/>
      <c r="TC1263"/>
      <c r="TD1263"/>
      <c r="TE1263"/>
      <c r="TF1263"/>
      <c r="TG1263"/>
      <c r="TH1263"/>
      <c r="TI1263"/>
      <c r="TJ1263"/>
      <c r="TK1263"/>
      <c r="TL1263"/>
      <c r="TM1263"/>
      <c r="TN1263"/>
      <c r="TO1263"/>
      <c r="TP1263"/>
      <c r="TQ1263"/>
      <c r="TR1263"/>
      <c r="TS1263"/>
      <c r="TT1263"/>
      <c r="TU1263"/>
      <c r="TV1263"/>
      <c r="TW1263"/>
      <c r="TX1263"/>
      <c r="TY1263"/>
      <c r="TZ1263"/>
      <c r="UA1263"/>
      <c r="UB1263"/>
      <c r="UC1263"/>
      <c r="UD1263"/>
      <c r="UE1263"/>
      <c r="UF1263"/>
      <c r="UG1263"/>
      <c r="UH1263"/>
      <c r="UI1263"/>
      <c r="UJ1263"/>
      <c r="UK1263"/>
      <c r="UL1263"/>
      <c r="UM1263"/>
      <c r="UN1263"/>
      <c r="UO1263"/>
      <c r="UP1263"/>
      <c r="UQ1263"/>
      <c r="UR1263"/>
      <c r="US1263"/>
      <c r="UT1263"/>
      <c r="UU1263"/>
      <c r="UV1263"/>
      <c r="UW1263"/>
      <c r="UX1263"/>
      <c r="UY1263"/>
      <c r="UZ1263"/>
      <c r="VA1263"/>
      <c r="VB1263"/>
      <c r="VC1263"/>
      <c r="VD1263"/>
      <c r="VE1263"/>
      <c r="VF1263"/>
      <c r="VG1263"/>
      <c r="VH1263"/>
      <c r="VI1263"/>
      <c r="VJ1263"/>
      <c r="VK1263"/>
      <c r="VL1263"/>
      <c r="VM1263"/>
      <c r="VN1263"/>
      <c r="VO1263"/>
      <c r="VP1263"/>
      <c r="VQ1263"/>
      <c r="VR1263"/>
      <c r="VS1263"/>
      <c r="VT1263"/>
      <c r="VU1263"/>
      <c r="VV1263"/>
      <c r="VW1263"/>
      <c r="VX1263"/>
      <c r="VY1263"/>
      <c r="VZ1263"/>
      <c r="WA1263"/>
      <c r="WB1263"/>
      <c r="WC1263"/>
      <c r="WD1263"/>
      <c r="WE1263"/>
      <c r="WF1263"/>
      <c r="WG1263"/>
      <c r="WH1263"/>
      <c r="WI1263"/>
      <c r="WJ1263"/>
      <c r="WK1263"/>
      <c r="WL1263"/>
      <c r="WM1263"/>
      <c r="WN1263"/>
      <c r="WO1263"/>
      <c r="WP1263"/>
      <c r="WQ1263"/>
      <c r="WR1263"/>
      <c r="WS1263"/>
      <c r="WT1263"/>
      <c r="WU1263"/>
      <c r="WV1263"/>
      <c r="WW1263"/>
      <c r="WX1263"/>
      <c r="WY1263"/>
      <c r="WZ1263"/>
      <c r="XA1263"/>
      <c r="XB1263"/>
      <c r="XC1263"/>
      <c r="XD1263"/>
      <c r="XE1263"/>
      <c r="XF1263"/>
      <c r="XG1263"/>
      <c r="XH1263"/>
      <c r="XI1263"/>
      <c r="XJ1263"/>
      <c r="XK1263"/>
      <c r="XL1263"/>
      <c r="XM1263"/>
      <c r="XN1263"/>
      <c r="XO1263"/>
      <c r="XP1263"/>
      <c r="XQ1263"/>
      <c r="XR1263"/>
      <c r="XS1263"/>
      <c r="XT1263"/>
      <c r="XU1263"/>
      <c r="XV1263"/>
      <c r="XW1263"/>
      <c r="XX1263"/>
      <c r="XY1263"/>
      <c r="XZ1263"/>
      <c r="YA1263"/>
      <c r="YB1263"/>
      <c r="YC1263"/>
      <c r="YD1263"/>
      <c r="YE1263"/>
      <c r="YF1263"/>
      <c r="YG1263"/>
      <c r="YH1263"/>
      <c r="YI1263"/>
      <c r="YJ1263"/>
      <c r="YK1263"/>
      <c r="YL1263"/>
      <c r="YM1263"/>
      <c r="YN1263"/>
      <c r="YO1263"/>
      <c r="YP1263"/>
      <c r="YQ1263"/>
      <c r="YR1263"/>
      <c r="YS1263"/>
      <c r="YT1263"/>
      <c r="YU1263"/>
      <c r="YV1263"/>
      <c r="YW1263"/>
      <c r="YX1263"/>
      <c r="YY1263"/>
      <c r="YZ1263"/>
      <c r="ZA1263"/>
      <c r="ZB1263"/>
      <c r="ZC1263"/>
      <c r="ZD1263"/>
      <c r="ZE1263"/>
      <c r="ZF1263"/>
      <c r="ZG1263"/>
      <c r="ZH1263"/>
      <c r="ZI1263"/>
      <c r="ZJ1263"/>
      <c r="ZK1263"/>
      <c r="ZL1263"/>
      <c r="ZM1263"/>
      <c r="ZN1263"/>
      <c r="ZO1263"/>
      <c r="ZP1263"/>
      <c r="ZQ1263"/>
      <c r="ZR1263"/>
      <c r="ZS1263"/>
      <c r="ZT1263"/>
      <c r="ZU1263"/>
      <c r="ZV1263"/>
      <c r="ZW1263"/>
      <c r="ZX1263"/>
      <c r="ZY1263"/>
      <c r="ZZ1263"/>
      <c r="AAA1263"/>
      <c r="AAB1263"/>
      <c r="AAC1263"/>
      <c r="AAD1263"/>
      <c r="AAE1263"/>
      <c r="AAF1263"/>
      <c r="AAG1263"/>
      <c r="AAH1263"/>
      <c r="AAI1263"/>
      <c r="AAJ1263"/>
      <c r="AAK1263"/>
      <c r="AAL1263"/>
      <c r="AAM1263"/>
      <c r="AAN1263"/>
      <c r="AAO1263"/>
      <c r="AAP1263"/>
      <c r="AAQ1263"/>
      <c r="AAR1263"/>
      <c r="AAS1263"/>
      <c r="AAT1263"/>
      <c r="AAU1263"/>
      <c r="AAV1263"/>
      <c r="AAW1263"/>
      <c r="AAX1263"/>
      <c r="AAY1263"/>
      <c r="AAZ1263"/>
      <c r="ABA1263"/>
      <c r="ABB1263"/>
      <c r="ABC1263"/>
      <c r="ABD1263"/>
      <c r="ABE1263"/>
      <c r="ABF1263"/>
      <c r="ABG1263"/>
      <c r="ABH1263"/>
      <c r="ABI1263"/>
      <c r="ABJ1263"/>
      <c r="ABK1263"/>
      <c r="ABL1263"/>
      <c r="ABM1263"/>
      <c r="ABN1263"/>
      <c r="ABO1263"/>
      <c r="ABP1263"/>
      <c r="ABQ1263"/>
      <c r="ABR1263"/>
      <c r="ABS1263"/>
      <c r="ABT1263"/>
      <c r="ABU1263"/>
      <c r="ABV1263"/>
      <c r="ABW1263"/>
      <c r="ABX1263"/>
      <c r="ABY1263"/>
      <c r="ABZ1263"/>
      <c r="ACA1263"/>
      <c r="ACB1263"/>
      <c r="ACC1263"/>
      <c r="ACD1263"/>
      <c r="ACE1263"/>
      <c r="ACF1263"/>
      <c r="ACG1263"/>
      <c r="ACH1263"/>
      <c r="ACI1263"/>
      <c r="ACJ1263"/>
      <c r="ACK1263"/>
      <c r="ACL1263"/>
      <c r="ACM1263"/>
      <c r="ACN1263"/>
      <c r="ACO1263"/>
      <c r="ACP1263"/>
      <c r="ACQ1263"/>
      <c r="ACR1263"/>
      <c r="ACS1263"/>
      <c r="ACT1263"/>
      <c r="ACU1263"/>
      <c r="ACV1263"/>
      <c r="ACW1263"/>
      <c r="ACX1263"/>
      <c r="ACY1263"/>
      <c r="ACZ1263"/>
      <c r="ADA1263"/>
      <c r="ADB1263"/>
      <c r="ADC1263"/>
      <c r="ADD1263"/>
      <c r="ADE1263"/>
      <c r="ADF1263"/>
      <c r="ADG1263"/>
      <c r="ADH1263"/>
      <c r="ADI1263"/>
      <c r="ADJ1263"/>
      <c r="ADK1263"/>
      <c r="ADL1263"/>
      <c r="ADM1263"/>
      <c r="ADN1263"/>
      <c r="ADO1263"/>
      <c r="ADP1263"/>
      <c r="ADQ1263"/>
      <c r="ADR1263"/>
      <c r="ADS1263"/>
      <c r="ADT1263"/>
      <c r="ADU1263"/>
      <c r="ADV1263"/>
      <c r="ADW1263"/>
      <c r="ADX1263"/>
      <c r="ADY1263"/>
      <c r="ADZ1263"/>
      <c r="AEA1263"/>
      <c r="AEB1263"/>
      <c r="AEC1263"/>
      <c r="AED1263"/>
      <c r="AEE1263"/>
      <c r="AEF1263"/>
      <c r="AEG1263"/>
      <c r="AEH1263"/>
      <c r="AEI1263"/>
      <c r="AEJ1263"/>
      <c r="AEK1263"/>
      <c r="AEL1263"/>
      <c r="AEM1263"/>
      <c r="AEN1263"/>
      <c r="AEO1263"/>
      <c r="AEP1263"/>
      <c r="AEQ1263"/>
      <c r="AER1263"/>
      <c r="AES1263"/>
      <c r="AET1263"/>
      <c r="AEU1263"/>
      <c r="AEV1263"/>
      <c r="AEW1263"/>
      <c r="AEX1263"/>
      <c r="AEY1263"/>
      <c r="AEZ1263"/>
      <c r="AFA1263"/>
      <c r="AFB1263"/>
      <c r="AFC1263"/>
      <c r="AFD1263"/>
      <c r="AFE1263"/>
      <c r="AFF1263"/>
      <c r="AFG1263"/>
      <c r="AFH1263"/>
      <c r="AFI1263"/>
      <c r="AFJ1263"/>
      <c r="AFK1263"/>
      <c r="AFL1263"/>
      <c r="AFM1263"/>
      <c r="AFN1263"/>
      <c r="AFO1263"/>
      <c r="AFP1263"/>
      <c r="AFQ1263"/>
      <c r="AFR1263"/>
      <c r="AFS1263"/>
      <c r="AFT1263"/>
      <c r="AFU1263"/>
      <c r="AFV1263"/>
      <c r="AFW1263"/>
      <c r="AFX1263"/>
      <c r="AFY1263"/>
      <c r="AFZ1263"/>
      <c r="AGA1263"/>
      <c r="AGB1263"/>
      <c r="AGC1263"/>
      <c r="AGD1263"/>
      <c r="AGE1263"/>
      <c r="AGF1263"/>
      <c r="AGG1263"/>
      <c r="AGH1263"/>
      <c r="AGI1263"/>
      <c r="AGJ1263"/>
      <c r="AGK1263"/>
      <c r="AGL1263"/>
      <c r="AGM1263"/>
      <c r="AGN1263"/>
      <c r="AGO1263"/>
      <c r="AGP1263"/>
      <c r="AGQ1263"/>
      <c r="AGR1263"/>
      <c r="AGS1263"/>
      <c r="AGT1263"/>
      <c r="AGU1263"/>
      <c r="AGV1263"/>
      <c r="AGW1263"/>
      <c r="AGX1263"/>
      <c r="AGY1263"/>
      <c r="AGZ1263"/>
      <c r="AHA1263"/>
      <c r="AHB1263"/>
      <c r="AHC1263"/>
      <c r="AHD1263"/>
      <c r="AHE1263"/>
      <c r="AHF1263"/>
      <c r="AHG1263"/>
      <c r="AHH1263"/>
      <c r="AHI1263"/>
      <c r="AHJ1263"/>
      <c r="AHK1263"/>
      <c r="AHL1263"/>
      <c r="AHM1263"/>
      <c r="AHN1263"/>
      <c r="AHO1263"/>
      <c r="AHP1263"/>
      <c r="AHQ1263"/>
      <c r="AHR1263"/>
      <c r="AHS1263"/>
      <c r="AHT1263"/>
      <c r="AHU1263"/>
      <c r="AHV1263"/>
      <c r="AHW1263"/>
      <c r="AHX1263"/>
      <c r="AHY1263"/>
      <c r="AHZ1263"/>
      <c r="AIA1263"/>
      <c r="AIB1263"/>
      <c r="AIC1263"/>
      <c r="AID1263"/>
      <c r="AIE1263"/>
      <c r="AIF1263"/>
      <c r="AIG1263"/>
      <c r="AIH1263"/>
      <c r="AII1263"/>
      <c r="AIJ1263"/>
      <c r="AIK1263"/>
      <c r="AIL1263"/>
      <c r="AIM1263"/>
      <c r="AIN1263"/>
      <c r="AIO1263"/>
      <c r="AIP1263"/>
      <c r="AIQ1263"/>
      <c r="AIR1263"/>
      <c r="AIS1263"/>
      <c r="AIT1263"/>
      <c r="AIU1263"/>
      <c r="AIV1263"/>
      <c r="AIW1263"/>
      <c r="AIX1263"/>
      <c r="AIY1263"/>
      <c r="AIZ1263"/>
      <c r="AJA1263"/>
      <c r="AJB1263"/>
      <c r="AJC1263"/>
      <c r="AJD1263"/>
      <c r="AJE1263"/>
      <c r="AJF1263"/>
      <c r="AJG1263"/>
      <c r="AJH1263"/>
      <c r="AJI1263"/>
      <c r="AJJ1263"/>
      <c r="AJK1263"/>
      <c r="AJL1263"/>
      <c r="AJM1263"/>
      <c r="AJN1263"/>
      <c r="AJO1263"/>
      <c r="AJP1263"/>
      <c r="AJQ1263"/>
      <c r="AJR1263"/>
      <c r="AJS1263"/>
      <c r="AJT1263"/>
      <c r="AJU1263"/>
      <c r="AJV1263"/>
      <c r="AJW1263"/>
      <c r="AJX1263"/>
      <c r="AJY1263"/>
      <c r="AJZ1263"/>
      <c r="AKA1263"/>
      <c r="AKB1263"/>
      <c r="AKC1263"/>
      <c r="AKD1263"/>
      <c r="AKE1263"/>
      <c r="AKF1263"/>
      <c r="AKG1263"/>
      <c r="AKH1263"/>
      <c r="AKI1263"/>
      <c r="AKJ1263"/>
      <c r="AKK1263"/>
      <c r="AKL1263"/>
      <c r="AKM1263"/>
      <c r="AKN1263"/>
      <c r="AKO1263"/>
      <c r="AKP1263"/>
      <c r="AKQ1263"/>
      <c r="AKR1263"/>
      <c r="AKS1263"/>
      <c r="AKT1263"/>
      <c r="AKU1263"/>
      <c r="AKV1263"/>
      <c r="AKW1263"/>
      <c r="AKX1263"/>
      <c r="AKY1263"/>
      <c r="AKZ1263"/>
      <c r="ALA1263"/>
      <c r="ALB1263"/>
      <c r="ALC1263"/>
      <c r="ALD1263"/>
      <c r="ALE1263"/>
      <c r="ALF1263"/>
      <c r="ALG1263"/>
      <c r="ALH1263"/>
      <c r="ALI1263"/>
      <c r="ALJ1263"/>
      <c r="ALK1263"/>
      <c r="ALL1263"/>
      <c r="ALM1263"/>
      <c r="ALN1263"/>
      <c r="ALO1263"/>
      <c r="ALP1263"/>
      <c r="ALQ1263"/>
      <c r="ALR1263"/>
      <c r="ALS1263"/>
      <c r="ALT1263"/>
      <c r="ALU1263"/>
      <c r="ALV1263"/>
      <c r="ALW1263"/>
      <c r="ALX1263"/>
      <c r="ALY1263"/>
      <c r="ALZ1263"/>
      <c r="AMA1263"/>
      <c r="AMB1263"/>
      <c r="AMC1263"/>
      <c r="AMD1263"/>
      <c r="AME1263"/>
      <c r="AMF1263"/>
      <c r="AMG1263"/>
      <c r="AMH1263"/>
      <c r="AMI1263"/>
      <c r="AMJ1263"/>
      <c r="AMK1263"/>
      <c r="AML1263"/>
      <c r="AMM1263"/>
      <c r="AMN1263"/>
      <c r="AMO1263"/>
      <c r="AMP1263"/>
      <c r="AMQ1263"/>
      <c r="AMR1263"/>
      <c r="AMS1263"/>
      <c r="AMT1263"/>
      <c r="AMU1263"/>
      <c r="AMV1263"/>
      <c r="AMW1263"/>
      <c r="AMX1263"/>
      <c r="AMY1263"/>
      <c r="AMZ1263"/>
      <c r="ANA1263"/>
      <c r="ANB1263"/>
      <c r="ANC1263"/>
      <c r="AND1263"/>
      <c r="ANE1263"/>
      <c r="ANF1263"/>
      <c r="ANG1263"/>
      <c r="ANH1263"/>
      <c r="ANI1263"/>
      <c r="ANJ1263"/>
      <c r="ANK1263"/>
      <c r="ANL1263"/>
      <c r="ANM1263"/>
      <c r="ANN1263"/>
      <c r="ANO1263"/>
      <c r="ANP1263"/>
      <c r="ANQ1263"/>
      <c r="ANR1263"/>
      <c r="ANS1263"/>
      <c r="ANT1263"/>
      <c r="ANU1263"/>
      <c r="ANV1263"/>
      <c r="ANW1263"/>
      <c r="ANX1263"/>
      <c r="ANY1263"/>
      <c r="ANZ1263"/>
      <c r="AOA1263"/>
      <c r="AOB1263"/>
      <c r="AOC1263"/>
      <c r="AOD1263"/>
      <c r="AOE1263"/>
      <c r="AOF1263"/>
      <c r="AOG1263"/>
      <c r="AOH1263"/>
      <c r="AOI1263"/>
      <c r="AOJ1263"/>
      <c r="AOK1263"/>
      <c r="AOL1263"/>
      <c r="AOM1263"/>
      <c r="AON1263"/>
      <c r="AOO1263"/>
      <c r="AOP1263"/>
      <c r="AOQ1263"/>
      <c r="AOR1263"/>
      <c r="AOS1263"/>
      <c r="AOT1263"/>
      <c r="AOU1263"/>
      <c r="AOV1263"/>
      <c r="AOW1263"/>
      <c r="AOX1263"/>
      <c r="AOY1263"/>
      <c r="AOZ1263"/>
      <c r="APA1263"/>
      <c r="APB1263"/>
      <c r="APC1263"/>
      <c r="APD1263"/>
      <c r="APE1263"/>
      <c r="APF1263"/>
      <c r="APG1263"/>
      <c r="APH1263"/>
      <c r="API1263"/>
      <c r="APJ1263"/>
      <c r="APK1263"/>
      <c r="APL1263"/>
      <c r="APM1263"/>
      <c r="APN1263"/>
      <c r="APO1263"/>
      <c r="APP1263"/>
      <c r="APQ1263"/>
      <c r="APR1263"/>
      <c r="APS1263"/>
      <c r="APT1263"/>
      <c r="APU1263"/>
      <c r="APV1263"/>
      <c r="APW1263"/>
      <c r="APX1263"/>
      <c r="APY1263"/>
      <c r="APZ1263"/>
      <c r="AQA1263"/>
      <c r="AQB1263"/>
      <c r="AQC1263"/>
      <c r="AQD1263"/>
      <c r="AQE1263"/>
      <c r="AQF1263"/>
      <c r="AQG1263"/>
      <c r="AQH1263"/>
      <c r="AQI1263"/>
      <c r="AQJ1263"/>
      <c r="AQK1263"/>
      <c r="AQL1263"/>
      <c r="AQM1263"/>
      <c r="AQN1263"/>
      <c r="AQO1263"/>
      <c r="AQP1263"/>
      <c r="AQQ1263"/>
      <c r="AQR1263"/>
      <c r="AQS1263"/>
      <c r="AQT1263"/>
      <c r="AQU1263"/>
      <c r="AQV1263"/>
      <c r="AQW1263"/>
      <c r="AQX1263"/>
      <c r="AQY1263"/>
      <c r="AQZ1263"/>
      <c r="ARA1263"/>
      <c r="ARB1263"/>
      <c r="ARC1263"/>
      <c r="ARD1263"/>
      <c r="ARE1263"/>
      <c r="ARF1263"/>
      <c r="ARG1263"/>
      <c r="ARH1263"/>
      <c r="ARI1263"/>
      <c r="ARJ1263"/>
      <c r="ARK1263"/>
      <c r="ARL1263"/>
      <c r="ARM1263"/>
      <c r="ARN1263"/>
      <c r="ARO1263"/>
      <c r="ARP1263"/>
      <c r="ARQ1263"/>
      <c r="ARR1263"/>
      <c r="ARS1263"/>
      <c r="ART1263"/>
      <c r="ARU1263"/>
      <c r="ARV1263"/>
      <c r="ARW1263"/>
      <c r="ARX1263"/>
      <c r="ARY1263"/>
      <c r="ARZ1263"/>
      <c r="ASA1263"/>
      <c r="ASB1263"/>
      <c r="ASC1263"/>
      <c r="ASD1263"/>
      <c r="ASE1263"/>
      <c r="ASF1263"/>
      <c r="ASG1263"/>
      <c r="ASH1263"/>
      <c r="ASI1263"/>
      <c r="ASJ1263"/>
      <c r="ASK1263"/>
      <c r="ASL1263"/>
      <c r="ASM1263"/>
      <c r="ASN1263"/>
      <c r="ASO1263"/>
      <c r="ASP1263"/>
      <c r="ASQ1263"/>
      <c r="ASR1263"/>
      <c r="ASS1263"/>
      <c r="AST1263"/>
      <c r="ASU1263"/>
      <c r="ASV1263"/>
      <c r="ASW1263"/>
      <c r="ASX1263"/>
      <c r="ASY1263"/>
      <c r="ASZ1263"/>
      <c r="ATA1263"/>
      <c r="ATB1263"/>
      <c r="ATC1263"/>
      <c r="ATD1263"/>
      <c r="ATE1263"/>
      <c r="ATF1263"/>
      <c r="ATG1263"/>
      <c r="ATH1263"/>
      <c r="ATI1263"/>
      <c r="ATJ1263"/>
      <c r="ATK1263"/>
      <c r="ATL1263"/>
      <c r="ATM1263"/>
      <c r="ATN1263"/>
      <c r="ATO1263"/>
      <c r="ATP1263"/>
      <c r="ATQ1263"/>
      <c r="ATR1263"/>
      <c r="ATS1263"/>
      <c r="ATT1263"/>
      <c r="ATU1263"/>
      <c r="ATV1263"/>
      <c r="ATW1263"/>
      <c r="ATX1263"/>
      <c r="ATY1263"/>
      <c r="ATZ1263"/>
      <c r="AUA1263"/>
      <c r="AUB1263"/>
      <c r="AUC1263"/>
      <c r="AUD1263"/>
      <c r="AUE1263"/>
      <c r="AUF1263"/>
      <c r="AUG1263"/>
      <c r="AUH1263"/>
      <c r="AUI1263"/>
      <c r="AUJ1263"/>
      <c r="AUK1263"/>
      <c r="AUL1263"/>
      <c r="AUM1263"/>
      <c r="AUN1263"/>
      <c r="AUO1263"/>
      <c r="AUP1263"/>
      <c r="AUQ1263"/>
      <c r="AUR1263"/>
      <c r="AUS1263"/>
      <c r="AUT1263"/>
      <c r="AUU1263"/>
      <c r="AUV1263"/>
      <c r="AUW1263"/>
      <c r="AUX1263"/>
      <c r="AUY1263"/>
      <c r="AUZ1263"/>
      <c r="AVA1263"/>
      <c r="AVB1263"/>
      <c r="AVC1263"/>
      <c r="AVD1263"/>
      <c r="AVE1263"/>
      <c r="AVF1263"/>
      <c r="AVG1263"/>
      <c r="AVH1263"/>
      <c r="AVI1263"/>
      <c r="AVJ1263"/>
      <c r="AVK1263"/>
      <c r="AVL1263"/>
      <c r="AVM1263"/>
      <c r="AVN1263"/>
      <c r="AVO1263"/>
      <c r="AVP1263"/>
      <c r="AVQ1263"/>
      <c r="AVR1263"/>
      <c r="AVS1263"/>
      <c r="AVT1263"/>
      <c r="AVU1263"/>
      <c r="AVV1263"/>
      <c r="AVW1263"/>
      <c r="AVX1263"/>
      <c r="AVY1263"/>
      <c r="AVZ1263"/>
      <c r="AWA1263"/>
      <c r="AWB1263"/>
      <c r="AWC1263"/>
      <c r="AWD1263"/>
      <c r="AWE1263"/>
      <c r="AWF1263"/>
      <c r="AWG1263"/>
      <c r="AWH1263"/>
      <c r="AWI1263"/>
      <c r="AWJ1263"/>
      <c r="AWK1263"/>
      <c r="AWL1263"/>
      <c r="AWM1263"/>
      <c r="AWN1263"/>
      <c r="AWO1263"/>
      <c r="AWP1263"/>
      <c r="AWQ1263"/>
      <c r="AWR1263"/>
      <c r="AWS1263"/>
      <c r="AWT1263"/>
      <c r="AWU1263"/>
      <c r="AWV1263"/>
      <c r="AWW1263"/>
      <c r="AWX1263"/>
      <c r="AWY1263"/>
      <c r="AWZ1263"/>
      <c r="AXA1263"/>
      <c r="AXB1263"/>
      <c r="AXC1263"/>
      <c r="AXD1263"/>
      <c r="AXE1263"/>
      <c r="AXF1263"/>
      <c r="AXG1263"/>
      <c r="AXH1263"/>
      <c r="AXI1263"/>
      <c r="AXJ1263"/>
      <c r="AXK1263"/>
      <c r="AXL1263"/>
      <c r="AXM1263"/>
      <c r="AXN1263"/>
      <c r="AXO1263"/>
      <c r="AXP1263"/>
      <c r="AXQ1263"/>
      <c r="AXR1263"/>
      <c r="AXS1263"/>
      <c r="AXT1263"/>
      <c r="AXU1263"/>
      <c r="AXV1263"/>
      <c r="AXW1263"/>
      <c r="AXX1263"/>
      <c r="AXY1263"/>
      <c r="AXZ1263"/>
      <c r="AYA1263"/>
      <c r="AYB1263"/>
      <c r="AYC1263"/>
      <c r="AYD1263"/>
      <c r="AYE1263"/>
      <c r="AYF1263"/>
      <c r="AYG1263"/>
      <c r="AYH1263"/>
      <c r="AYI1263"/>
      <c r="AYJ1263"/>
      <c r="AYK1263"/>
      <c r="AYL1263"/>
      <c r="AYM1263"/>
      <c r="AYN1263"/>
      <c r="AYO1263"/>
      <c r="AYP1263"/>
      <c r="AYQ1263"/>
      <c r="AYR1263"/>
      <c r="AYS1263"/>
      <c r="AYT1263"/>
      <c r="AYU1263"/>
      <c r="AYV1263"/>
      <c r="AYW1263"/>
      <c r="AYX1263"/>
      <c r="AYY1263"/>
      <c r="AYZ1263"/>
      <c r="AZA1263"/>
      <c r="AZB1263"/>
      <c r="AZC1263"/>
      <c r="AZD1263"/>
      <c r="AZE1263"/>
      <c r="AZF1263"/>
      <c r="AZG1263"/>
      <c r="AZH1263"/>
      <c r="AZI1263"/>
      <c r="AZJ1263"/>
      <c r="AZK1263"/>
      <c r="AZL1263"/>
      <c r="AZM1263"/>
      <c r="AZN1263"/>
      <c r="AZO1263"/>
      <c r="AZP1263"/>
      <c r="AZQ1263"/>
      <c r="AZR1263"/>
      <c r="AZS1263"/>
      <c r="AZT1263"/>
      <c r="AZU1263"/>
      <c r="AZV1263"/>
      <c r="AZW1263"/>
      <c r="AZX1263"/>
      <c r="AZY1263"/>
      <c r="AZZ1263"/>
      <c r="BAA1263"/>
      <c r="BAB1263"/>
      <c r="BAC1263"/>
      <c r="BAD1263"/>
      <c r="BAE1263"/>
      <c r="BAF1263"/>
      <c r="BAG1263"/>
      <c r="BAH1263"/>
      <c r="BAI1263"/>
      <c r="BAJ1263"/>
      <c r="BAK1263"/>
      <c r="BAL1263"/>
      <c r="BAM1263"/>
      <c r="BAN1263"/>
      <c r="BAO1263"/>
      <c r="BAP1263"/>
      <c r="BAQ1263"/>
      <c r="BAR1263"/>
      <c r="BAS1263"/>
      <c r="BAT1263"/>
      <c r="BAU1263"/>
      <c r="BAV1263"/>
      <c r="BAW1263"/>
      <c r="BAX1263"/>
      <c r="BAY1263"/>
      <c r="BAZ1263"/>
      <c r="BBA1263"/>
      <c r="BBB1263"/>
      <c r="BBC1263"/>
      <c r="BBD1263"/>
      <c r="BBE1263"/>
      <c r="BBF1263"/>
      <c r="BBG1263"/>
      <c r="BBH1263"/>
      <c r="BBI1263"/>
      <c r="BBJ1263"/>
      <c r="BBK1263"/>
      <c r="BBL1263"/>
      <c r="BBM1263"/>
      <c r="BBN1263"/>
      <c r="BBO1263"/>
      <c r="BBP1263"/>
      <c r="BBQ1263"/>
      <c r="BBR1263"/>
      <c r="BBS1263"/>
      <c r="BBT1263"/>
      <c r="BBU1263"/>
      <c r="BBV1263"/>
      <c r="BBW1263"/>
      <c r="BBX1263"/>
      <c r="BBY1263"/>
      <c r="BBZ1263"/>
      <c r="BCA1263"/>
      <c r="BCB1263"/>
      <c r="BCC1263"/>
      <c r="BCD1263"/>
      <c r="BCE1263"/>
      <c r="BCF1263"/>
      <c r="BCG1263"/>
      <c r="BCH1263"/>
      <c r="BCI1263"/>
      <c r="BCJ1263"/>
      <c r="BCK1263"/>
      <c r="BCL1263"/>
      <c r="BCM1263"/>
      <c r="BCN1263"/>
      <c r="BCO1263"/>
      <c r="BCP1263"/>
      <c r="BCQ1263"/>
      <c r="BCR1263"/>
      <c r="BCS1263"/>
      <c r="BCT1263"/>
      <c r="BCU1263"/>
      <c r="BCV1263"/>
      <c r="BCW1263"/>
      <c r="BCX1263"/>
      <c r="BCY1263"/>
      <c r="BCZ1263"/>
      <c r="BDA1263"/>
      <c r="BDB1263"/>
      <c r="BDC1263"/>
      <c r="BDD1263"/>
      <c r="BDE1263"/>
      <c r="BDF1263"/>
      <c r="BDG1263"/>
      <c r="BDH1263"/>
      <c r="BDI1263"/>
      <c r="BDJ1263"/>
      <c r="BDK1263"/>
      <c r="BDL1263"/>
      <c r="BDM1263"/>
      <c r="BDN1263"/>
      <c r="BDO1263"/>
      <c r="BDP1263"/>
      <c r="BDQ1263"/>
      <c r="BDR1263"/>
      <c r="BDS1263"/>
      <c r="BDT1263"/>
      <c r="BDU1263"/>
      <c r="BDV1263"/>
      <c r="BDW1263"/>
      <c r="BDX1263"/>
      <c r="BDY1263"/>
      <c r="BDZ1263"/>
      <c r="BEA1263"/>
      <c r="BEB1263"/>
      <c r="BEC1263"/>
      <c r="BED1263"/>
      <c r="BEE1263"/>
      <c r="BEF1263"/>
      <c r="BEG1263"/>
      <c r="BEH1263"/>
      <c r="BEI1263"/>
      <c r="BEJ1263"/>
      <c r="BEK1263"/>
      <c r="BEL1263"/>
      <c r="BEM1263"/>
      <c r="BEN1263"/>
      <c r="BEO1263"/>
      <c r="BEP1263"/>
      <c r="BEQ1263"/>
      <c r="BER1263"/>
      <c r="BES1263"/>
      <c r="BET1263"/>
      <c r="BEU1263"/>
      <c r="BEV1263"/>
      <c r="BEW1263"/>
      <c r="BEX1263"/>
      <c r="BEY1263"/>
      <c r="BEZ1263"/>
      <c r="BFA1263"/>
      <c r="BFB1263"/>
      <c r="BFC1263"/>
      <c r="BFD1263"/>
      <c r="BFE1263"/>
      <c r="BFF1263"/>
      <c r="BFG1263"/>
      <c r="BFH1263"/>
      <c r="BFI1263"/>
      <c r="BFJ1263"/>
      <c r="BFK1263"/>
      <c r="BFL1263"/>
      <c r="BFM1263"/>
      <c r="BFN1263"/>
      <c r="BFO1263"/>
      <c r="BFP1263"/>
      <c r="BFQ1263"/>
      <c r="BFR1263"/>
      <c r="BFS1263"/>
      <c r="BFT1263"/>
      <c r="BFU1263"/>
      <c r="BFV1263"/>
      <c r="BFW1263"/>
      <c r="BFX1263"/>
      <c r="BFY1263"/>
      <c r="BFZ1263"/>
      <c r="BGA1263"/>
      <c r="BGB1263"/>
      <c r="BGC1263"/>
      <c r="BGD1263"/>
      <c r="BGE1263"/>
      <c r="BGF1263"/>
      <c r="BGG1263"/>
      <c r="BGH1263"/>
      <c r="BGI1263"/>
      <c r="BGJ1263"/>
      <c r="BGK1263"/>
      <c r="BGL1263"/>
      <c r="BGM1263"/>
      <c r="BGN1263"/>
      <c r="BGO1263"/>
      <c r="BGP1263"/>
      <c r="BGQ1263"/>
      <c r="BGR1263"/>
      <c r="BGS1263"/>
      <c r="BGT1263"/>
      <c r="BGU1263"/>
      <c r="BGV1263"/>
      <c r="BGW1263"/>
      <c r="BGX1263"/>
      <c r="BGY1263"/>
      <c r="BGZ1263"/>
      <c r="BHA1263"/>
      <c r="BHB1263"/>
      <c r="BHC1263"/>
      <c r="BHD1263"/>
      <c r="BHE1263"/>
      <c r="BHF1263"/>
      <c r="BHG1263"/>
      <c r="BHH1263"/>
      <c r="BHI1263"/>
      <c r="BHJ1263"/>
      <c r="BHK1263"/>
      <c r="BHL1263"/>
      <c r="BHM1263"/>
      <c r="BHN1263"/>
      <c r="BHO1263"/>
      <c r="BHP1263"/>
      <c r="BHQ1263"/>
      <c r="BHR1263"/>
      <c r="BHS1263"/>
      <c r="BHT1263"/>
      <c r="BHU1263"/>
      <c r="BHV1263"/>
      <c r="BHW1263"/>
      <c r="BHX1263"/>
      <c r="BHY1263"/>
      <c r="BHZ1263"/>
      <c r="BIA1263"/>
      <c r="BIB1263"/>
      <c r="BIC1263"/>
      <c r="BID1263"/>
      <c r="BIE1263"/>
      <c r="BIF1263"/>
      <c r="BIG1263"/>
      <c r="BIH1263"/>
      <c r="BII1263"/>
      <c r="BIJ1263"/>
      <c r="BIK1263"/>
      <c r="BIL1263"/>
      <c r="BIM1263"/>
      <c r="BIN1263"/>
      <c r="BIO1263"/>
      <c r="BIP1263"/>
      <c r="BIQ1263"/>
      <c r="BIR1263"/>
      <c r="BIS1263"/>
      <c r="BIT1263"/>
      <c r="BIU1263"/>
      <c r="BIV1263"/>
      <c r="BIW1263"/>
      <c r="BIX1263"/>
      <c r="BIY1263"/>
      <c r="BIZ1263"/>
      <c r="BJA1263"/>
      <c r="BJB1263"/>
      <c r="BJC1263"/>
      <c r="BJD1263"/>
      <c r="BJE1263"/>
      <c r="BJF1263"/>
      <c r="BJG1263"/>
      <c r="BJH1263"/>
    </row>
    <row r="1264" spans="1:1620" ht="15.75">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c r="HK1264"/>
      <c r="HL1264"/>
      <c r="HM1264"/>
      <c r="HN1264"/>
      <c r="HO1264"/>
      <c r="HP1264"/>
      <c r="HQ1264"/>
      <c r="HR1264"/>
      <c r="HS1264"/>
      <c r="HT1264"/>
      <c r="HU1264"/>
      <c r="HV1264"/>
      <c r="HW1264"/>
      <c r="HX1264"/>
      <c r="HY1264"/>
      <c r="HZ1264"/>
      <c r="IA1264"/>
      <c r="IB1264"/>
      <c r="IC1264"/>
      <c r="ID1264"/>
      <c r="IE1264"/>
      <c r="IF1264"/>
      <c r="IG1264"/>
      <c r="IH1264"/>
      <c r="II1264"/>
      <c r="IJ1264"/>
      <c r="IK1264"/>
      <c r="IL1264"/>
      <c r="IM1264"/>
      <c r="IN1264"/>
      <c r="IO1264"/>
      <c r="IP1264"/>
      <c r="IQ1264"/>
      <c r="IR1264"/>
      <c r="IS1264"/>
      <c r="IT1264"/>
      <c r="IU1264"/>
      <c r="IV1264"/>
      <c r="IW1264"/>
      <c r="IX1264"/>
      <c r="IY1264"/>
      <c r="IZ1264"/>
      <c r="JA1264"/>
      <c r="JB1264"/>
      <c r="JC1264"/>
      <c r="JD1264"/>
      <c r="JE1264"/>
      <c r="JF1264"/>
      <c r="JG1264"/>
      <c r="JH1264"/>
      <c r="JI1264"/>
      <c r="JJ1264"/>
      <c r="JK1264"/>
      <c r="JL1264"/>
      <c r="JM1264"/>
      <c r="JN1264"/>
      <c r="JO1264"/>
      <c r="JP1264"/>
      <c r="JQ1264"/>
      <c r="JR1264"/>
      <c r="JS1264"/>
      <c r="JT1264"/>
      <c r="JU1264"/>
      <c r="JV1264"/>
      <c r="JW1264"/>
      <c r="JX1264"/>
      <c r="JY1264"/>
      <c r="JZ1264"/>
      <c r="KA1264"/>
      <c r="KB1264"/>
      <c r="KC1264"/>
      <c r="KD1264"/>
      <c r="KE1264"/>
      <c r="KF1264"/>
      <c r="KG1264"/>
      <c r="KH1264"/>
      <c r="KI1264"/>
      <c r="KJ1264"/>
      <c r="KK1264"/>
      <c r="KL1264"/>
      <c r="KM1264"/>
      <c r="KN1264"/>
      <c r="KO1264"/>
      <c r="KP1264"/>
      <c r="KQ1264"/>
      <c r="KR1264"/>
      <c r="KS1264"/>
      <c r="KT1264"/>
      <c r="KU1264"/>
      <c r="KV1264"/>
      <c r="KW1264"/>
      <c r="KX1264"/>
      <c r="KY1264"/>
      <c r="KZ1264"/>
      <c r="LA1264"/>
      <c r="LB1264"/>
      <c r="LC1264"/>
      <c r="LD1264"/>
      <c r="LE1264"/>
      <c r="LF1264"/>
      <c r="LG1264"/>
      <c r="LH1264"/>
      <c r="LI1264"/>
      <c r="LJ1264"/>
      <c r="LK1264"/>
      <c r="LL1264"/>
      <c r="LM1264"/>
      <c r="LN1264"/>
      <c r="LO1264"/>
      <c r="LP1264"/>
      <c r="LQ1264"/>
      <c r="LR1264"/>
      <c r="LS1264"/>
      <c r="LT1264"/>
      <c r="LU1264"/>
      <c r="LV1264"/>
      <c r="LW1264"/>
      <c r="LX1264"/>
      <c r="LY1264"/>
      <c r="LZ1264"/>
      <c r="MA1264"/>
      <c r="MB1264"/>
      <c r="MC1264"/>
      <c r="MD1264"/>
      <c r="ME1264"/>
      <c r="MF1264"/>
      <c r="MG1264"/>
      <c r="MH1264"/>
      <c r="MI1264"/>
      <c r="MJ1264"/>
      <c r="MK1264"/>
      <c r="ML1264"/>
      <c r="MM1264"/>
      <c r="MN1264"/>
      <c r="MO1264"/>
      <c r="MP1264"/>
      <c r="MQ1264"/>
      <c r="MR1264"/>
      <c r="MS1264"/>
      <c r="MT1264"/>
      <c r="MU1264"/>
      <c r="MV1264"/>
      <c r="MW1264"/>
      <c r="MX1264"/>
      <c r="MY1264"/>
      <c r="MZ1264"/>
      <c r="NA1264"/>
      <c r="NB1264"/>
      <c r="NC1264"/>
      <c r="ND1264"/>
      <c r="NE1264"/>
      <c r="NF1264"/>
      <c r="NG1264"/>
      <c r="NH1264"/>
      <c r="NI1264"/>
      <c r="NJ1264"/>
      <c r="NK1264"/>
      <c r="NL1264"/>
      <c r="NM1264"/>
      <c r="NN1264"/>
      <c r="NO1264"/>
      <c r="NP1264"/>
      <c r="NQ1264"/>
      <c r="NR1264"/>
      <c r="NS1264"/>
      <c r="NT1264"/>
      <c r="NU1264"/>
      <c r="NV1264"/>
      <c r="NW1264"/>
      <c r="NX1264"/>
      <c r="NY1264"/>
      <c r="NZ1264"/>
      <c r="OA1264"/>
      <c r="OB1264"/>
      <c r="OC1264"/>
      <c r="OD1264"/>
      <c r="OE1264"/>
      <c r="OF1264"/>
      <c r="OG1264"/>
      <c r="OH1264"/>
      <c r="OI1264"/>
      <c r="OJ1264"/>
      <c r="OK1264"/>
      <c r="OL1264"/>
      <c r="OM1264"/>
      <c r="ON1264"/>
      <c r="OO1264"/>
      <c r="OP1264"/>
      <c r="OQ1264"/>
      <c r="OR1264"/>
      <c r="OS1264"/>
      <c r="OT1264"/>
      <c r="OU1264"/>
      <c r="OV1264"/>
      <c r="OW1264"/>
      <c r="OX1264"/>
      <c r="OY1264"/>
      <c r="OZ1264"/>
      <c r="PA1264"/>
      <c r="PB1264"/>
      <c r="PC1264"/>
      <c r="PD1264"/>
      <c r="PE1264"/>
      <c r="PF1264"/>
      <c r="PG1264"/>
      <c r="PH1264"/>
      <c r="PI1264"/>
      <c r="PJ1264"/>
      <c r="PK1264"/>
      <c r="PL1264"/>
      <c r="PM1264"/>
      <c r="PN1264"/>
      <c r="PO1264"/>
      <c r="PP1264"/>
      <c r="PQ1264"/>
      <c r="PR1264"/>
      <c r="PS1264"/>
      <c r="PT1264"/>
      <c r="PU1264"/>
      <c r="PV1264"/>
      <c r="PW1264"/>
      <c r="PX1264"/>
      <c r="PY1264"/>
      <c r="PZ1264"/>
      <c r="QA1264"/>
      <c r="QB1264"/>
      <c r="QC1264"/>
      <c r="QD1264"/>
      <c r="QE1264"/>
      <c r="QF1264"/>
      <c r="QG1264"/>
      <c r="QH1264"/>
      <c r="QI1264"/>
      <c r="QJ1264"/>
      <c r="QK1264"/>
      <c r="QL1264"/>
      <c r="QM1264"/>
      <c r="QN1264"/>
      <c r="QO1264"/>
      <c r="QP1264"/>
      <c r="QQ1264"/>
      <c r="QR1264"/>
      <c r="QS1264"/>
      <c r="QT1264"/>
      <c r="QU1264"/>
      <c r="QV1264"/>
      <c r="QW1264"/>
      <c r="QX1264"/>
      <c r="QY1264"/>
      <c r="QZ1264"/>
      <c r="RA1264"/>
      <c r="RB1264"/>
      <c r="RC1264"/>
      <c r="RD1264"/>
      <c r="RE1264"/>
      <c r="RF1264"/>
      <c r="RG1264"/>
      <c r="RH1264"/>
      <c r="RI1264"/>
      <c r="RJ1264"/>
      <c r="RK1264"/>
      <c r="RL1264"/>
      <c r="RM1264"/>
      <c r="RN1264"/>
      <c r="RO1264"/>
      <c r="RP1264"/>
      <c r="RQ1264"/>
      <c r="RR1264"/>
      <c r="RS1264"/>
      <c r="RT1264"/>
      <c r="RU1264"/>
      <c r="RV1264"/>
      <c r="RW1264"/>
      <c r="RX1264"/>
      <c r="RY1264"/>
      <c r="RZ1264"/>
      <c r="SA1264"/>
      <c r="SB1264"/>
      <c r="SC1264"/>
      <c r="SD1264"/>
      <c r="SE1264"/>
      <c r="SF1264"/>
      <c r="SG1264"/>
      <c r="SH1264"/>
      <c r="SI1264"/>
      <c r="SJ1264"/>
      <c r="SK1264"/>
      <c r="SL1264"/>
      <c r="SM1264"/>
      <c r="SN1264"/>
      <c r="SO1264"/>
      <c r="SP1264"/>
      <c r="SQ1264"/>
      <c r="SR1264"/>
      <c r="SS1264"/>
      <c r="ST1264"/>
      <c r="SU1264"/>
      <c r="SV1264"/>
      <c r="SW1264"/>
      <c r="SX1264"/>
      <c r="SY1264"/>
      <c r="SZ1264"/>
      <c r="TA1264"/>
      <c r="TB1264"/>
      <c r="TC1264"/>
      <c r="TD1264"/>
      <c r="TE1264"/>
      <c r="TF1264"/>
      <c r="TG1264"/>
      <c r="TH1264"/>
      <c r="TI1264"/>
      <c r="TJ1264"/>
      <c r="TK1264"/>
      <c r="TL1264"/>
      <c r="TM1264"/>
      <c r="TN1264"/>
      <c r="TO1264"/>
      <c r="TP1264"/>
      <c r="TQ1264"/>
      <c r="TR1264"/>
      <c r="TS1264"/>
      <c r="TT1264"/>
      <c r="TU1264"/>
      <c r="TV1264"/>
      <c r="TW1264"/>
      <c r="TX1264"/>
      <c r="TY1264"/>
      <c r="TZ1264"/>
      <c r="UA1264"/>
      <c r="UB1264"/>
      <c r="UC1264"/>
      <c r="UD1264"/>
      <c r="UE1264"/>
      <c r="UF1264"/>
      <c r="UG1264"/>
      <c r="UH1264"/>
      <c r="UI1264"/>
      <c r="UJ1264"/>
      <c r="UK1264"/>
      <c r="UL1264"/>
      <c r="UM1264"/>
      <c r="UN1264"/>
      <c r="UO1264"/>
      <c r="UP1264"/>
      <c r="UQ1264"/>
      <c r="UR1264"/>
      <c r="US1264"/>
      <c r="UT1264"/>
      <c r="UU1264"/>
      <c r="UV1264"/>
      <c r="UW1264"/>
      <c r="UX1264"/>
      <c r="UY1264"/>
      <c r="UZ1264"/>
      <c r="VA1264"/>
      <c r="VB1264"/>
      <c r="VC1264"/>
      <c r="VD1264"/>
      <c r="VE1264"/>
      <c r="VF1264"/>
      <c r="VG1264"/>
      <c r="VH1264"/>
      <c r="VI1264"/>
      <c r="VJ1264"/>
      <c r="VK1264"/>
      <c r="VL1264"/>
      <c r="VM1264"/>
      <c r="VN1264"/>
      <c r="VO1264"/>
      <c r="VP1264"/>
      <c r="VQ1264"/>
      <c r="VR1264"/>
      <c r="VS1264"/>
      <c r="VT1264"/>
      <c r="VU1264"/>
      <c r="VV1264"/>
      <c r="VW1264"/>
      <c r="VX1264"/>
      <c r="VY1264"/>
      <c r="VZ1264"/>
      <c r="WA1264"/>
      <c r="WB1264"/>
      <c r="WC1264"/>
      <c r="WD1264"/>
      <c r="WE1264"/>
      <c r="WF1264"/>
      <c r="WG1264"/>
      <c r="WH1264"/>
      <c r="WI1264"/>
      <c r="WJ1264"/>
      <c r="WK1264"/>
      <c r="WL1264"/>
      <c r="WM1264"/>
      <c r="WN1264"/>
      <c r="WO1264"/>
      <c r="WP1264"/>
      <c r="WQ1264"/>
      <c r="WR1264"/>
      <c r="WS1264"/>
      <c r="WT1264"/>
      <c r="WU1264"/>
      <c r="WV1264"/>
      <c r="WW1264"/>
      <c r="WX1264"/>
      <c r="WY1264"/>
      <c r="WZ1264"/>
      <c r="XA1264"/>
      <c r="XB1264"/>
      <c r="XC1264"/>
      <c r="XD1264"/>
      <c r="XE1264"/>
      <c r="XF1264"/>
      <c r="XG1264"/>
      <c r="XH1264"/>
      <c r="XI1264"/>
      <c r="XJ1264"/>
      <c r="XK1264"/>
      <c r="XL1264"/>
      <c r="XM1264"/>
      <c r="XN1264"/>
      <c r="XO1264"/>
      <c r="XP1264"/>
      <c r="XQ1264"/>
      <c r="XR1264"/>
      <c r="XS1264"/>
      <c r="XT1264"/>
      <c r="XU1264"/>
      <c r="XV1264"/>
      <c r="XW1264"/>
      <c r="XX1264"/>
      <c r="XY1264"/>
      <c r="XZ1264"/>
      <c r="YA1264"/>
      <c r="YB1264"/>
      <c r="YC1264"/>
      <c r="YD1264"/>
      <c r="YE1264"/>
      <c r="YF1264"/>
      <c r="YG1264"/>
      <c r="YH1264"/>
      <c r="YI1264"/>
      <c r="YJ1264"/>
      <c r="YK1264"/>
      <c r="YL1264"/>
      <c r="YM1264"/>
      <c r="YN1264"/>
      <c r="YO1264"/>
      <c r="YP1264"/>
      <c r="YQ1264"/>
      <c r="YR1264"/>
      <c r="YS1264"/>
      <c r="YT1264"/>
      <c r="YU1264"/>
      <c r="YV1264"/>
      <c r="YW1264"/>
      <c r="YX1264"/>
      <c r="YY1264"/>
      <c r="YZ1264"/>
      <c r="ZA1264"/>
      <c r="ZB1264"/>
      <c r="ZC1264"/>
      <c r="ZD1264"/>
      <c r="ZE1264"/>
      <c r="ZF1264"/>
      <c r="ZG1264"/>
      <c r="ZH1264"/>
      <c r="ZI1264"/>
      <c r="ZJ1264"/>
      <c r="ZK1264"/>
      <c r="ZL1264"/>
      <c r="ZM1264"/>
      <c r="ZN1264"/>
      <c r="ZO1264"/>
      <c r="ZP1264"/>
      <c r="ZQ1264"/>
      <c r="ZR1264"/>
      <c r="ZS1264"/>
      <c r="ZT1264"/>
      <c r="ZU1264"/>
      <c r="ZV1264"/>
      <c r="ZW1264"/>
      <c r="ZX1264"/>
      <c r="ZY1264"/>
      <c r="ZZ1264"/>
      <c r="AAA1264"/>
      <c r="AAB1264"/>
      <c r="AAC1264"/>
      <c r="AAD1264"/>
      <c r="AAE1264"/>
      <c r="AAF1264"/>
      <c r="AAG1264"/>
      <c r="AAH1264"/>
      <c r="AAI1264"/>
      <c r="AAJ1264"/>
      <c r="AAK1264"/>
      <c r="AAL1264"/>
      <c r="AAM1264"/>
      <c r="AAN1264"/>
      <c r="AAO1264"/>
      <c r="AAP1264"/>
      <c r="AAQ1264"/>
      <c r="AAR1264"/>
      <c r="AAS1264"/>
      <c r="AAT1264"/>
      <c r="AAU1264"/>
      <c r="AAV1264"/>
      <c r="AAW1264"/>
      <c r="AAX1264"/>
      <c r="AAY1264"/>
      <c r="AAZ1264"/>
      <c r="ABA1264"/>
      <c r="ABB1264"/>
      <c r="ABC1264"/>
      <c r="ABD1264"/>
      <c r="ABE1264"/>
      <c r="ABF1264"/>
      <c r="ABG1264"/>
      <c r="ABH1264"/>
      <c r="ABI1264"/>
      <c r="ABJ1264"/>
      <c r="ABK1264"/>
      <c r="ABL1264"/>
      <c r="ABM1264"/>
      <c r="ABN1264"/>
      <c r="ABO1264"/>
      <c r="ABP1264"/>
      <c r="ABQ1264"/>
      <c r="ABR1264"/>
      <c r="ABS1264"/>
      <c r="ABT1264"/>
      <c r="ABU1264"/>
      <c r="ABV1264"/>
      <c r="ABW1264"/>
      <c r="ABX1264"/>
      <c r="ABY1264"/>
      <c r="ABZ1264"/>
      <c r="ACA1264"/>
      <c r="ACB1264"/>
      <c r="ACC1264"/>
      <c r="ACD1264"/>
      <c r="ACE1264"/>
      <c r="ACF1264"/>
      <c r="ACG1264"/>
      <c r="ACH1264"/>
      <c r="ACI1264"/>
      <c r="ACJ1264"/>
      <c r="ACK1264"/>
      <c r="ACL1264"/>
      <c r="ACM1264"/>
      <c r="ACN1264"/>
      <c r="ACO1264"/>
      <c r="ACP1264"/>
      <c r="ACQ1264"/>
      <c r="ACR1264"/>
      <c r="ACS1264"/>
      <c r="ACT1264"/>
      <c r="ACU1264"/>
      <c r="ACV1264"/>
      <c r="ACW1264"/>
      <c r="ACX1264"/>
      <c r="ACY1264"/>
      <c r="ACZ1264"/>
      <c r="ADA1264"/>
      <c r="ADB1264"/>
      <c r="ADC1264"/>
      <c r="ADD1264"/>
      <c r="ADE1264"/>
      <c r="ADF1264"/>
      <c r="ADG1264"/>
      <c r="ADH1264"/>
      <c r="ADI1264"/>
      <c r="ADJ1264"/>
      <c r="ADK1264"/>
      <c r="ADL1264"/>
      <c r="ADM1264"/>
      <c r="ADN1264"/>
      <c r="ADO1264"/>
      <c r="ADP1264"/>
      <c r="ADQ1264"/>
      <c r="ADR1264"/>
      <c r="ADS1264"/>
      <c r="ADT1264"/>
      <c r="ADU1264"/>
      <c r="ADV1264"/>
      <c r="ADW1264"/>
      <c r="ADX1264"/>
      <c r="ADY1264"/>
      <c r="ADZ1264"/>
      <c r="AEA1264"/>
      <c r="AEB1264"/>
      <c r="AEC1264"/>
      <c r="AED1264"/>
      <c r="AEE1264"/>
      <c r="AEF1264"/>
      <c r="AEG1264"/>
      <c r="AEH1264"/>
      <c r="AEI1264"/>
      <c r="AEJ1264"/>
      <c r="AEK1264"/>
      <c r="AEL1264"/>
      <c r="AEM1264"/>
      <c r="AEN1264"/>
      <c r="AEO1264"/>
      <c r="AEP1264"/>
      <c r="AEQ1264"/>
      <c r="AER1264"/>
      <c r="AES1264"/>
      <c r="AET1264"/>
      <c r="AEU1264"/>
      <c r="AEV1264"/>
      <c r="AEW1264"/>
      <c r="AEX1264"/>
      <c r="AEY1264"/>
      <c r="AEZ1264"/>
      <c r="AFA1264"/>
      <c r="AFB1264"/>
      <c r="AFC1264"/>
      <c r="AFD1264"/>
      <c r="AFE1264"/>
      <c r="AFF1264"/>
      <c r="AFG1264"/>
      <c r="AFH1264"/>
      <c r="AFI1264"/>
      <c r="AFJ1264"/>
      <c r="AFK1264"/>
      <c r="AFL1264"/>
      <c r="AFM1264"/>
      <c r="AFN1264"/>
      <c r="AFO1264"/>
      <c r="AFP1264"/>
      <c r="AFQ1264"/>
      <c r="AFR1264"/>
      <c r="AFS1264"/>
      <c r="AFT1264"/>
      <c r="AFU1264"/>
      <c r="AFV1264"/>
      <c r="AFW1264"/>
      <c r="AFX1264"/>
      <c r="AFY1264"/>
      <c r="AFZ1264"/>
      <c r="AGA1264"/>
      <c r="AGB1264"/>
      <c r="AGC1264"/>
      <c r="AGD1264"/>
      <c r="AGE1264"/>
      <c r="AGF1264"/>
      <c r="AGG1264"/>
      <c r="AGH1264"/>
      <c r="AGI1264"/>
      <c r="AGJ1264"/>
      <c r="AGK1264"/>
      <c r="AGL1264"/>
      <c r="AGM1264"/>
      <c r="AGN1264"/>
      <c r="AGO1264"/>
      <c r="AGP1264"/>
      <c r="AGQ1264"/>
      <c r="AGR1264"/>
      <c r="AGS1264"/>
      <c r="AGT1264"/>
      <c r="AGU1264"/>
      <c r="AGV1264"/>
      <c r="AGW1264"/>
      <c r="AGX1264"/>
      <c r="AGY1264"/>
      <c r="AGZ1264"/>
      <c r="AHA1264"/>
      <c r="AHB1264"/>
      <c r="AHC1264"/>
      <c r="AHD1264"/>
      <c r="AHE1264"/>
      <c r="AHF1264"/>
      <c r="AHG1264"/>
      <c r="AHH1264"/>
      <c r="AHI1264"/>
      <c r="AHJ1264"/>
      <c r="AHK1264"/>
      <c r="AHL1264"/>
      <c r="AHM1264"/>
      <c r="AHN1264"/>
      <c r="AHO1264"/>
      <c r="AHP1264"/>
      <c r="AHQ1264"/>
      <c r="AHR1264"/>
      <c r="AHS1264"/>
      <c r="AHT1264"/>
      <c r="AHU1264"/>
      <c r="AHV1264"/>
      <c r="AHW1264"/>
      <c r="AHX1264"/>
      <c r="AHY1264"/>
      <c r="AHZ1264"/>
      <c r="AIA1264"/>
      <c r="AIB1264"/>
      <c r="AIC1264"/>
      <c r="AID1264"/>
      <c r="AIE1264"/>
      <c r="AIF1264"/>
      <c r="AIG1264"/>
      <c r="AIH1264"/>
      <c r="AII1264"/>
      <c r="AIJ1264"/>
      <c r="AIK1264"/>
      <c r="AIL1264"/>
      <c r="AIM1264"/>
      <c r="AIN1264"/>
      <c r="AIO1264"/>
      <c r="AIP1264"/>
      <c r="AIQ1264"/>
      <c r="AIR1264"/>
      <c r="AIS1264"/>
      <c r="AIT1264"/>
      <c r="AIU1264"/>
      <c r="AIV1264"/>
      <c r="AIW1264"/>
      <c r="AIX1264"/>
      <c r="AIY1264"/>
      <c r="AIZ1264"/>
      <c r="AJA1264"/>
      <c r="AJB1264"/>
      <c r="AJC1264"/>
      <c r="AJD1264"/>
      <c r="AJE1264"/>
      <c r="AJF1264"/>
      <c r="AJG1264"/>
      <c r="AJH1264"/>
      <c r="AJI1264"/>
      <c r="AJJ1264"/>
      <c r="AJK1264"/>
      <c r="AJL1264"/>
      <c r="AJM1264"/>
      <c r="AJN1264"/>
      <c r="AJO1264"/>
      <c r="AJP1264"/>
      <c r="AJQ1264"/>
      <c r="AJR1264"/>
      <c r="AJS1264"/>
      <c r="AJT1264"/>
      <c r="AJU1264"/>
      <c r="AJV1264"/>
      <c r="AJW1264"/>
      <c r="AJX1264"/>
      <c r="AJY1264"/>
      <c r="AJZ1264"/>
      <c r="AKA1264"/>
      <c r="AKB1264"/>
      <c r="AKC1264"/>
      <c r="AKD1264"/>
      <c r="AKE1264"/>
      <c r="AKF1264"/>
      <c r="AKG1264"/>
      <c r="AKH1264"/>
      <c r="AKI1264"/>
      <c r="AKJ1264"/>
      <c r="AKK1264"/>
      <c r="AKL1264"/>
      <c r="AKM1264"/>
      <c r="AKN1264"/>
      <c r="AKO1264"/>
      <c r="AKP1264"/>
      <c r="AKQ1264"/>
      <c r="AKR1264"/>
      <c r="AKS1264"/>
      <c r="AKT1264"/>
      <c r="AKU1264"/>
      <c r="AKV1264"/>
      <c r="AKW1264"/>
      <c r="AKX1264"/>
      <c r="AKY1264"/>
      <c r="AKZ1264"/>
      <c r="ALA1264"/>
      <c r="ALB1264"/>
      <c r="ALC1264"/>
      <c r="ALD1264"/>
      <c r="ALE1264"/>
      <c r="ALF1264"/>
      <c r="ALG1264"/>
      <c r="ALH1264"/>
      <c r="ALI1264"/>
      <c r="ALJ1264"/>
      <c r="ALK1264"/>
      <c r="ALL1264"/>
      <c r="ALM1264"/>
      <c r="ALN1264"/>
      <c r="ALO1264"/>
      <c r="ALP1264"/>
      <c r="ALQ1264"/>
      <c r="ALR1264"/>
      <c r="ALS1264"/>
      <c r="ALT1264"/>
      <c r="ALU1264"/>
      <c r="ALV1264"/>
      <c r="ALW1264"/>
      <c r="ALX1264"/>
      <c r="ALY1264"/>
      <c r="ALZ1264"/>
      <c r="AMA1264"/>
      <c r="AMB1264"/>
      <c r="AMC1264"/>
      <c r="AMD1264"/>
      <c r="AME1264"/>
      <c r="AMF1264"/>
      <c r="AMG1264"/>
      <c r="AMH1264"/>
      <c r="AMI1264"/>
      <c r="AMJ1264"/>
      <c r="AMK1264"/>
      <c r="AML1264"/>
      <c r="AMM1264"/>
      <c r="AMN1264"/>
      <c r="AMO1264"/>
      <c r="AMP1264"/>
      <c r="AMQ1264"/>
      <c r="AMR1264"/>
      <c r="AMS1264"/>
      <c r="AMT1264"/>
      <c r="AMU1264"/>
      <c r="AMV1264"/>
      <c r="AMW1264"/>
      <c r="AMX1264"/>
      <c r="AMY1264"/>
      <c r="AMZ1264"/>
      <c r="ANA1264"/>
      <c r="ANB1264"/>
      <c r="ANC1264"/>
      <c r="AND1264"/>
      <c r="ANE1264"/>
      <c r="ANF1264"/>
      <c r="ANG1264"/>
      <c r="ANH1264"/>
      <c r="ANI1264"/>
      <c r="ANJ1264"/>
      <c r="ANK1264"/>
      <c r="ANL1264"/>
      <c r="ANM1264"/>
      <c r="ANN1264"/>
      <c r="ANO1264"/>
      <c r="ANP1264"/>
      <c r="ANQ1264"/>
      <c r="ANR1264"/>
      <c r="ANS1264"/>
      <c r="ANT1264"/>
      <c r="ANU1264"/>
      <c r="ANV1264"/>
      <c r="ANW1264"/>
      <c r="ANX1264"/>
      <c r="ANY1264"/>
      <c r="ANZ1264"/>
      <c r="AOA1264"/>
      <c r="AOB1264"/>
      <c r="AOC1264"/>
      <c r="AOD1264"/>
      <c r="AOE1264"/>
      <c r="AOF1264"/>
      <c r="AOG1264"/>
      <c r="AOH1264"/>
      <c r="AOI1264"/>
      <c r="AOJ1264"/>
      <c r="AOK1264"/>
      <c r="AOL1264"/>
      <c r="AOM1264"/>
      <c r="AON1264"/>
      <c r="AOO1264"/>
      <c r="AOP1264"/>
      <c r="AOQ1264"/>
      <c r="AOR1264"/>
      <c r="AOS1264"/>
      <c r="AOT1264"/>
      <c r="AOU1264"/>
      <c r="AOV1264"/>
      <c r="AOW1264"/>
      <c r="AOX1264"/>
      <c r="AOY1264"/>
      <c r="AOZ1264"/>
      <c r="APA1264"/>
      <c r="APB1264"/>
      <c r="APC1264"/>
      <c r="APD1264"/>
      <c r="APE1264"/>
      <c r="APF1264"/>
      <c r="APG1264"/>
      <c r="APH1264"/>
      <c r="API1264"/>
      <c r="APJ1264"/>
      <c r="APK1264"/>
      <c r="APL1264"/>
      <c r="APM1264"/>
      <c r="APN1264"/>
      <c r="APO1264"/>
      <c r="APP1264"/>
      <c r="APQ1264"/>
      <c r="APR1264"/>
      <c r="APS1264"/>
      <c r="APT1264"/>
      <c r="APU1264"/>
      <c r="APV1264"/>
      <c r="APW1264"/>
      <c r="APX1264"/>
      <c r="APY1264"/>
      <c r="APZ1264"/>
      <c r="AQA1264"/>
      <c r="AQB1264"/>
      <c r="AQC1264"/>
      <c r="AQD1264"/>
      <c r="AQE1264"/>
      <c r="AQF1264"/>
      <c r="AQG1264"/>
      <c r="AQH1264"/>
      <c r="AQI1264"/>
      <c r="AQJ1264"/>
      <c r="AQK1264"/>
      <c r="AQL1264"/>
      <c r="AQM1264"/>
      <c r="AQN1264"/>
      <c r="AQO1264"/>
      <c r="AQP1264"/>
      <c r="AQQ1264"/>
      <c r="AQR1264"/>
      <c r="AQS1264"/>
      <c r="AQT1264"/>
      <c r="AQU1264"/>
      <c r="AQV1264"/>
      <c r="AQW1264"/>
      <c r="AQX1264"/>
      <c r="AQY1264"/>
      <c r="AQZ1264"/>
      <c r="ARA1264"/>
      <c r="ARB1264"/>
      <c r="ARC1264"/>
      <c r="ARD1264"/>
      <c r="ARE1264"/>
      <c r="ARF1264"/>
      <c r="ARG1264"/>
      <c r="ARH1264"/>
      <c r="ARI1264"/>
      <c r="ARJ1264"/>
      <c r="ARK1264"/>
      <c r="ARL1264"/>
      <c r="ARM1264"/>
      <c r="ARN1264"/>
      <c r="ARO1264"/>
      <c r="ARP1264"/>
      <c r="ARQ1264"/>
      <c r="ARR1264"/>
      <c r="ARS1264"/>
      <c r="ART1264"/>
      <c r="ARU1264"/>
      <c r="ARV1264"/>
      <c r="ARW1264"/>
      <c r="ARX1264"/>
      <c r="ARY1264"/>
      <c r="ARZ1264"/>
      <c r="ASA1264"/>
      <c r="ASB1264"/>
      <c r="ASC1264"/>
      <c r="ASD1264"/>
      <c r="ASE1264"/>
      <c r="ASF1264"/>
      <c r="ASG1264"/>
      <c r="ASH1264"/>
      <c r="ASI1264"/>
      <c r="ASJ1264"/>
      <c r="ASK1264"/>
      <c r="ASL1264"/>
      <c r="ASM1264"/>
      <c r="ASN1264"/>
      <c r="ASO1264"/>
      <c r="ASP1264"/>
      <c r="ASQ1264"/>
      <c r="ASR1264"/>
      <c r="ASS1264"/>
      <c r="AST1264"/>
      <c r="ASU1264"/>
      <c r="ASV1264"/>
      <c r="ASW1264"/>
      <c r="ASX1264"/>
      <c r="ASY1264"/>
      <c r="ASZ1264"/>
      <c r="ATA1264"/>
      <c r="ATB1264"/>
      <c r="ATC1264"/>
      <c r="ATD1264"/>
      <c r="ATE1264"/>
      <c r="ATF1264"/>
      <c r="ATG1264"/>
      <c r="ATH1264"/>
      <c r="ATI1264"/>
      <c r="ATJ1264"/>
      <c r="ATK1264"/>
      <c r="ATL1264"/>
      <c r="ATM1264"/>
      <c r="ATN1264"/>
      <c r="ATO1264"/>
      <c r="ATP1264"/>
      <c r="ATQ1264"/>
      <c r="ATR1264"/>
      <c r="ATS1264"/>
      <c r="ATT1264"/>
      <c r="ATU1264"/>
      <c r="ATV1264"/>
      <c r="ATW1264"/>
      <c r="ATX1264"/>
      <c r="ATY1264"/>
      <c r="ATZ1264"/>
      <c r="AUA1264"/>
      <c r="AUB1264"/>
      <c r="AUC1264"/>
      <c r="AUD1264"/>
      <c r="AUE1264"/>
      <c r="AUF1264"/>
      <c r="AUG1264"/>
      <c r="AUH1264"/>
      <c r="AUI1264"/>
      <c r="AUJ1264"/>
      <c r="AUK1264"/>
      <c r="AUL1264"/>
      <c r="AUM1264"/>
      <c r="AUN1264"/>
      <c r="AUO1264"/>
      <c r="AUP1264"/>
      <c r="AUQ1264"/>
      <c r="AUR1264"/>
      <c r="AUS1264"/>
      <c r="AUT1264"/>
      <c r="AUU1264"/>
      <c r="AUV1264"/>
      <c r="AUW1264"/>
      <c r="AUX1264"/>
      <c r="AUY1264"/>
      <c r="AUZ1264"/>
      <c r="AVA1264"/>
      <c r="AVB1264"/>
      <c r="AVC1264"/>
      <c r="AVD1264"/>
      <c r="AVE1264"/>
      <c r="AVF1264"/>
      <c r="AVG1264"/>
      <c r="AVH1264"/>
      <c r="AVI1264"/>
      <c r="AVJ1264"/>
      <c r="AVK1264"/>
      <c r="AVL1264"/>
      <c r="AVM1264"/>
      <c r="AVN1264"/>
      <c r="AVO1264"/>
      <c r="AVP1264"/>
      <c r="AVQ1264"/>
      <c r="AVR1264"/>
      <c r="AVS1264"/>
      <c r="AVT1264"/>
      <c r="AVU1264"/>
      <c r="AVV1264"/>
      <c r="AVW1264"/>
      <c r="AVX1264"/>
      <c r="AVY1264"/>
      <c r="AVZ1264"/>
      <c r="AWA1264"/>
      <c r="AWB1264"/>
      <c r="AWC1264"/>
      <c r="AWD1264"/>
      <c r="AWE1264"/>
      <c r="AWF1264"/>
      <c r="AWG1264"/>
      <c r="AWH1264"/>
      <c r="AWI1264"/>
      <c r="AWJ1264"/>
      <c r="AWK1264"/>
      <c r="AWL1264"/>
      <c r="AWM1264"/>
      <c r="AWN1264"/>
      <c r="AWO1264"/>
      <c r="AWP1264"/>
      <c r="AWQ1264"/>
      <c r="AWR1264"/>
      <c r="AWS1264"/>
      <c r="AWT1264"/>
      <c r="AWU1264"/>
      <c r="AWV1264"/>
      <c r="AWW1264"/>
      <c r="AWX1264"/>
      <c r="AWY1264"/>
      <c r="AWZ1264"/>
      <c r="AXA1264"/>
      <c r="AXB1264"/>
      <c r="AXC1264"/>
      <c r="AXD1264"/>
      <c r="AXE1264"/>
      <c r="AXF1264"/>
      <c r="AXG1264"/>
      <c r="AXH1264"/>
      <c r="AXI1264"/>
      <c r="AXJ1264"/>
      <c r="AXK1264"/>
      <c r="AXL1264"/>
      <c r="AXM1264"/>
      <c r="AXN1264"/>
      <c r="AXO1264"/>
      <c r="AXP1264"/>
      <c r="AXQ1264"/>
      <c r="AXR1264"/>
      <c r="AXS1264"/>
      <c r="AXT1264"/>
      <c r="AXU1264"/>
      <c r="AXV1264"/>
      <c r="AXW1264"/>
      <c r="AXX1264"/>
      <c r="AXY1264"/>
      <c r="AXZ1264"/>
      <c r="AYA1264"/>
      <c r="AYB1264"/>
      <c r="AYC1264"/>
      <c r="AYD1264"/>
      <c r="AYE1264"/>
      <c r="AYF1264"/>
      <c r="AYG1264"/>
      <c r="AYH1264"/>
      <c r="AYI1264"/>
      <c r="AYJ1264"/>
      <c r="AYK1264"/>
      <c r="AYL1264"/>
      <c r="AYM1264"/>
      <c r="AYN1264"/>
      <c r="AYO1264"/>
      <c r="AYP1264"/>
      <c r="AYQ1264"/>
      <c r="AYR1264"/>
      <c r="AYS1264"/>
      <c r="AYT1264"/>
      <c r="AYU1264"/>
      <c r="AYV1264"/>
      <c r="AYW1264"/>
      <c r="AYX1264"/>
      <c r="AYY1264"/>
      <c r="AYZ1264"/>
      <c r="AZA1264"/>
      <c r="AZB1264"/>
      <c r="AZC1264"/>
      <c r="AZD1264"/>
      <c r="AZE1264"/>
      <c r="AZF1264"/>
      <c r="AZG1264"/>
      <c r="AZH1264"/>
      <c r="AZI1264"/>
      <c r="AZJ1264"/>
      <c r="AZK1264"/>
      <c r="AZL1264"/>
      <c r="AZM1264"/>
      <c r="AZN1264"/>
      <c r="AZO1264"/>
      <c r="AZP1264"/>
      <c r="AZQ1264"/>
      <c r="AZR1264"/>
      <c r="AZS1264"/>
      <c r="AZT1264"/>
      <c r="AZU1264"/>
      <c r="AZV1264"/>
      <c r="AZW1264"/>
      <c r="AZX1264"/>
      <c r="AZY1264"/>
      <c r="AZZ1264"/>
      <c r="BAA1264"/>
      <c r="BAB1264"/>
      <c r="BAC1264"/>
      <c r="BAD1264"/>
      <c r="BAE1264"/>
      <c r="BAF1264"/>
      <c r="BAG1264"/>
      <c r="BAH1264"/>
      <c r="BAI1264"/>
      <c r="BAJ1264"/>
      <c r="BAK1264"/>
      <c r="BAL1264"/>
      <c r="BAM1264"/>
      <c r="BAN1264"/>
      <c r="BAO1264"/>
      <c r="BAP1264"/>
      <c r="BAQ1264"/>
      <c r="BAR1264"/>
      <c r="BAS1264"/>
      <c r="BAT1264"/>
      <c r="BAU1264"/>
      <c r="BAV1264"/>
      <c r="BAW1264"/>
      <c r="BAX1264"/>
      <c r="BAY1264"/>
      <c r="BAZ1264"/>
      <c r="BBA1264"/>
      <c r="BBB1264"/>
      <c r="BBC1264"/>
      <c r="BBD1264"/>
      <c r="BBE1264"/>
      <c r="BBF1264"/>
      <c r="BBG1264"/>
      <c r="BBH1264"/>
      <c r="BBI1264"/>
      <c r="BBJ1264"/>
      <c r="BBK1264"/>
      <c r="BBL1264"/>
      <c r="BBM1264"/>
      <c r="BBN1264"/>
      <c r="BBO1264"/>
      <c r="BBP1264"/>
      <c r="BBQ1264"/>
      <c r="BBR1264"/>
      <c r="BBS1264"/>
      <c r="BBT1264"/>
      <c r="BBU1264"/>
      <c r="BBV1264"/>
      <c r="BBW1264"/>
      <c r="BBX1264"/>
      <c r="BBY1264"/>
      <c r="BBZ1264"/>
      <c r="BCA1264"/>
      <c r="BCB1264"/>
      <c r="BCC1264"/>
      <c r="BCD1264"/>
      <c r="BCE1264"/>
      <c r="BCF1264"/>
      <c r="BCG1264"/>
      <c r="BCH1264"/>
      <c r="BCI1264"/>
      <c r="BCJ1264"/>
      <c r="BCK1264"/>
      <c r="BCL1264"/>
      <c r="BCM1264"/>
      <c r="BCN1264"/>
      <c r="BCO1264"/>
      <c r="BCP1264"/>
      <c r="BCQ1264"/>
      <c r="BCR1264"/>
      <c r="BCS1264"/>
      <c r="BCT1264"/>
      <c r="BCU1264"/>
      <c r="BCV1264"/>
      <c r="BCW1264"/>
      <c r="BCX1264"/>
      <c r="BCY1264"/>
      <c r="BCZ1264"/>
      <c r="BDA1264"/>
      <c r="BDB1264"/>
      <c r="BDC1264"/>
      <c r="BDD1264"/>
      <c r="BDE1264"/>
      <c r="BDF1264"/>
      <c r="BDG1264"/>
      <c r="BDH1264"/>
      <c r="BDI1264"/>
      <c r="BDJ1264"/>
      <c r="BDK1264"/>
      <c r="BDL1264"/>
      <c r="BDM1264"/>
      <c r="BDN1264"/>
      <c r="BDO1264"/>
      <c r="BDP1264"/>
      <c r="BDQ1264"/>
      <c r="BDR1264"/>
      <c r="BDS1264"/>
      <c r="BDT1264"/>
      <c r="BDU1264"/>
      <c r="BDV1264"/>
      <c r="BDW1264"/>
      <c r="BDX1264"/>
      <c r="BDY1264"/>
      <c r="BDZ1264"/>
      <c r="BEA1264"/>
      <c r="BEB1264"/>
      <c r="BEC1264"/>
      <c r="BED1264"/>
      <c r="BEE1264"/>
      <c r="BEF1264"/>
      <c r="BEG1264"/>
      <c r="BEH1264"/>
      <c r="BEI1264"/>
      <c r="BEJ1264"/>
      <c r="BEK1264"/>
      <c r="BEL1264"/>
      <c r="BEM1264"/>
      <c r="BEN1264"/>
      <c r="BEO1264"/>
      <c r="BEP1264"/>
      <c r="BEQ1264"/>
      <c r="BER1264"/>
      <c r="BES1264"/>
      <c r="BET1264"/>
      <c r="BEU1264"/>
      <c r="BEV1264"/>
      <c r="BEW1264"/>
      <c r="BEX1264"/>
      <c r="BEY1264"/>
      <c r="BEZ1264"/>
      <c r="BFA1264"/>
      <c r="BFB1264"/>
      <c r="BFC1264"/>
      <c r="BFD1264"/>
      <c r="BFE1264"/>
      <c r="BFF1264"/>
      <c r="BFG1264"/>
      <c r="BFH1264"/>
      <c r="BFI1264"/>
      <c r="BFJ1264"/>
      <c r="BFK1264"/>
      <c r="BFL1264"/>
      <c r="BFM1264"/>
      <c r="BFN1264"/>
      <c r="BFO1264"/>
      <c r="BFP1264"/>
      <c r="BFQ1264"/>
      <c r="BFR1264"/>
      <c r="BFS1264"/>
      <c r="BFT1264"/>
      <c r="BFU1264"/>
      <c r="BFV1264"/>
      <c r="BFW1264"/>
      <c r="BFX1264"/>
      <c r="BFY1264"/>
      <c r="BFZ1264"/>
      <c r="BGA1264"/>
      <c r="BGB1264"/>
      <c r="BGC1264"/>
      <c r="BGD1264"/>
      <c r="BGE1264"/>
      <c r="BGF1264"/>
      <c r="BGG1264"/>
      <c r="BGH1264"/>
      <c r="BGI1264"/>
      <c r="BGJ1264"/>
      <c r="BGK1264"/>
      <c r="BGL1264"/>
      <c r="BGM1264"/>
      <c r="BGN1264"/>
      <c r="BGO1264"/>
      <c r="BGP1264"/>
      <c r="BGQ1264"/>
      <c r="BGR1264"/>
      <c r="BGS1264"/>
      <c r="BGT1264"/>
      <c r="BGU1264"/>
      <c r="BGV1264"/>
      <c r="BGW1264"/>
      <c r="BGX1264"/>
      <c r="BGY1264"/>
      <c r="BGZ1264"/>
      <c r="BHA1264"/>
      <c r="BHB1264"/>
      <c r="BHC1264"/>
      <c r="BHD1264"/>
      <c r="BHE1264"/>
      <c r="BHF1264"/>
      <c r="BHG1264"/>
      <c r="BHH1264"/>
      <c r="BHI1264"/>
      <c r="BHJ1264"/>
      <c r="BHK1264"/>
      <c r="BHL1264"/>
      <c r="BHM1264"/>
      <c r="BHN1264"/>
      <c r="BHO1264"/>
      <c r="BHP1264"/>
      <c r="BHQ1264"/>
      <c r="BHR1264"/>
      <c r="BHS1264"/>
      <c r="BHT1264"/>
      <c r="BHU1264"/>
      <c r="BHV1264"/>
      <c r="BHW1264"/>
      <c r="BHX1264"/>
      <c r="BHY1264"/>
      <c r="BHZ1264"/>
      <c r="BIA1264"/>
      <c r="BIB1264"/>
      <c r="BIC1264"/>
      <c r="BID1264"/>
      <c r="BIE1264"/>
      <c r="BIF1264"/>
      <c r="BIG1264"/>
      <c r="BIH1264"/>
      <c r="BII1264"/>
      <c r="BIJ1264"/>
      <c r="BIK1264"/>
      <c r="BIL1264"/>
      <c r="BIM1264"/>
      <c r="BIN1264"/>
      <c r="BIO1264"/>
      <c r="BIP1264"/>
      <c r="BIQ1264"/>
      <c r="BIR1264"/>
      <c r="BIS1264"/>
      <c r="BIT1264"/>
      <c r="BIU1264"/>
      <c r="BIV1264"/>
      <c r="BIW1264"/>
      <c r="BIX1264"/>
      <c r="BIY1264"/>
      <c r="BIZ1264"/>
      <c r="BJA1264"/>
      <c r="BJB1264"/>
      <c r="BJC1264"/>
      <c r="BJD1264"/>
      <c r="BJE1264"/>
      <c r="BJF1264"/>
      <c r="BJG1264"/>
      <c r="BJH1264"/>
    </row>
    <row r="1265" spans="7:1620" ht="15.7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c r="HO1265"/>
      <c r="HP1265"/>
      <c r="HQ1265"/>
      <c r="HR1265"/>
      <c r="HS1265"/>
      <c r="HT1265"/>
      <c r="HU1265"/>
      <c r="HV1265"/>
      <c r="HW1265"/>
      <c r="HX1265"/>
      <c r="HY1265"/>
      <c r="HZ1265"/>
      <c r="IA1265"/>
      <c r="IB1265"/>
      <c r="IC1265"/>
      <c r="ID1265"/>
      <c r="IE1265"/>
      <c r="IF1265"/>
      <c r="IG1265"/>
      <c r="IH1265"/>
      <c r="II1265"/>
      <c r="IJ1265"/>
      <c r="IK1265"/>
      <c r="IL1265"/>
      <c r="IM1265"/>
      <c r="IN1265"/>
      <c r="IO1265"/>
      <c r="IP1265"/>
      <c r="IQ1265"/>
      <c r="IR1265"/>
      <c r="IS1265"/>
      <c r="IT1265"/>
      <c r="IU1265"/>
      <c r="IV1265"/>
      <c r="IW1265"/>
      <c r="IX1265"/>
      <c r="IY1265"/>
      <c r="IZ1265"/>
      <c r="JA1265"/>
      <c r="JB1265"/>
      <c r="JC1265"/>
      <c r="JD1265"/>
      <c r="JE1265"/>
      <c r="JF1265"/>
      <c r="JG1265"/>
      <c r="JH1265"/>
      <c r="JI1265"/>
      <c r="JJ1265"/>
      <c r="JK1265"/>
      <c r="JL1265"/>
      <c r="JM1265"/>
      <c r="JN1265"/>
      <c r="JO1265"/>
      <c r="JP1265"/>
      <c r="JQ1265"/>
      <c r="JR1265"/>
      <c r="JS1265"/>
      <c r="JT1265"/>
      <c r="JU1265"/>
      <c r="JV1265"/>
      <c r="JW1265"/>
      <c r="JX1265"/>
      <c r="JY1265"/>
      <c r="JZ1265"/>
      <c r="KA1265"/>
      <c r="KB1265"/>
      <c r="KC1265"/>
      <c r="KD1265"/>
      <c r="KE1265"/>
      <c r="KF1265"/>
      <c r="KG1265"/>
      <c r="KH1265"/>
      <c r="KI1265"/>
      <c r="KJ1265"/>
      <c r="KK1265"/>
      <c r="KL1265"/>
      <c r="KM1265"/>
      <c r="KN1265"/>
      <c r="KO1265"/>
      <c r="KP1265"/>
      <c r="KQ1265"/>
      <c r="KR1265"/>
      <c r="KS1265"/>
      <c r="KT1265"/>
      <c r="KU1265"/>
      <c r="KV1265"/>
      <c r="KW1265"/>
      <c r="KX1265"/>
      <c r="KY1265"/>
      <c r="KZ1265"/>
      <c r="LA1265"/>
      <c r="LB1265"/>
      <c r="LC1265"/>
      <c r="LD1265"/>
      <c r="LE1265"/>
      <c r="LF1265"/>
      <c r="LG1265"/>
      <c r="LH1265"/>
      <c r="LI1265"/>
      <c r="LJ1265"/>
      <c r="LK1265"/>
      <c r="LL1265"/>
      <c r="LM1265"/>
      <c r="LN1265"/>
      <c r="LO1265"/>
      <c r="LP1265"/>
      <c r="LQ1265"/>
      <c r="LR1265"/>
      <c r="LS1265"/>
      <c r="LT1265"/>
      <c r="LU1265"/>
      <c r="LV1265"/>
      <c r="LW1265"/>
      <c r="LX1265"/>
      <c r="LY1265"/>
      <c r="LZ1265"/>
      <c r="MA1265"/>
      <c r="MB1265"/>
      <c r="MC1265"/>
      <c r="MD1265"/>
      <c r="ME1265"/>
      <c r="MF1265"/>
      <c r="MG1265"/>
      <c r="MH1265"/>
      <c r="MI1265"/>
      <c r="MJ1265"/>
      <c r="MK1265"/>
      <c r="ML1265"/>
      <c r="MM1265"/>
      <c r="MN1265"/>
      <c r="MO1265"/>
      <c r="MP1265"/>
      <c r="MQ1265"/>
      <c r="MR1265"/>
      <c r="MS1265"/>
      <c r="MT1265"/>
      <c r="MU1265"/>
      <c r="MV1265"/>
      <c r="MW1265"/>
      <c r="MX1265"/>
      <c r="MY1265"/>
      <c r="MZ1265"/>
      <c r="NA1265"/>
      <c r="NB1265"/>
      <c r="NC1265"/>
      <c r="ND1265"/>
      <c r="NE1265"/>
      <c r="NF1265"/>
      <c r="NG1265"/>
      <c r="NH1265"/>
      <c r="NI1265"/>
      <c r="NJ1265"/>
      <c r="NK1265"/>
      <c r="NL1265"/>
      <c r="NM1265"/>
      <c r="NN1265"/>
      <c r="NO1265"/>
      <c r="NP1265"/>
      <c r="NQ1265"/>
      <c r="NR1265"/>
      <c r="NS1265"/>
      <c r="NT1265"/>
      <c r="NU1265"/>
      <c r="NV1265"/>
      <c r="NW1265"/>
      <c r="NX1265"/>
      <c r="NY1265"/>
      <c r="NZ1265"/>
      <c r="OA1265"/>
      <c r="OB1265"/>
      <c r="OC1265"/>
      <c r="OD1265"/>
      <c r="OE1265"/>
      <c r="OF1265"/>
      <c r="OG1265"/>
      <c r="OH1265"/>
      <c r="OI1265"/>
      <c r="OJ1265"/>
      <c r="OK1265"/>
      <c r="OL1265"/>
      <c r="OM1265"/>
      <c r="ON1265"/>
      <c r="OO1265"/>
      <c r="OP1265"/>
      <c r="OQ1265"/>
      <c r="OR1265"/>
      <c r="OS1265"/>
      <c r="OT1265"/>
      <c r="OU1265"/>
      <c r="OV1265"/>
      <c r="OW1265"/>
      <c r="OX1265"/>
      <c r="OY1265"/>
      <c r="OZ1265"/>
      <c r="PA1265"/>
      <c r="PB1265"/>
      <c r="PC1265"/>
      <c r="PD1265"/>
      <c r="PE1265"/>
      <c r="PF1265"/>
      <c r="PG1265"/>
      <c r="PH1265"/>
      <c r="PI1265"/>
      <c r="PJ1265"/>
      <c r="PK1265"/>
      <c r="PL1265"/>
      <c r="PM1265"/>
      <c r="PN1265"/>
      <c r="PO1265"/>
      <c r="PP1265"/>
      <c r="PQ1265"/>
      <c r="PR1265"/>
      <c r="PS1265"/>
      <c r="PT1265"/>
      <c r="PU1265"/>
      <c r="PV1265"/>
      <c r="PW1265"/>
      <c r="PX1265"/>
      <c r="PY1265"/>
      <c r="PZ1265"/>
      <c r="QA1265"/>
      <c r="QB1265"/>
      <c r="QC1265"/>
      <c r="QD1265"/>
      <c r="QE1265"/>
      <c r="QF1265"/>
      <c r="QG1265"/>
      <c r="QH1265"/>
      <c r="QI1265"/>
      <c r="QJ1265"/>
      <c r="QK1265"/>
      <c r="QL1265"/>
      <c r="QM1265"/>
      <c r="QN1265"/>
      <c r="QO1265"/>
      <c r="QP1265"/>
      <c r="QQ1265"/>
      <c r="QR1265"/>
      <c r="QS1265"/>
      <c r="QT1265"/>
      <c r="QU1265"/>
      <c r="QV1265"/>
      <c r="QW1265"/>
      <c r="QX1265"/>
      <c r="QY1265"/>
      <c r="QZ1265"/>
      <c r="RA1265"/>
      <c r="RB1265"/>
      <c r="RC1265"/>
      <c r="RD1265"/>
      <c r="RE1265"/>
      <c r="RF1265"/>
      <c r="RG1265"/>
      <c r="RH1265"/>
      <c r="RI1265"/>
      <c r="RJ1265"/>
      <c r="RK1265"/>
      <c r="RL1265"/>
      <c r="RM1265"/>
      <c r="RN1265"/>
      <c r="RO1265"/>
      <c r="RP1265"/>
      <c r="RQ1265"/>
      <c r="RR1265"/>
      <c r="RS1265"/>
      <c r="RT1265"/>
      <c r="RU1265"/>
      <c r="RV1265"/>
      <c r="RW1265"/>
      <c r="RX1265"/>
      <c r="RY1265"/>
      <c r="RZ1265"/>
      <c r="SA1265"/>
      <c r="SB1265"/>
      <c r="SC1265"/>
      <c r="SD1265"/>
      <c r="SE1265"/>
      <c r="SF1265"/>
      <c r="SG1265"/>
      <c r="SH1265"/>
      <c r="SI1265"/>
      <c r="SJ1265"/>
      <c r="SK1265"/>
      <c r="SL1265"/>
      <c r="SM1265"/>
      <c r="SN1265"/>
      <c r="SO1265"/>
      <c r="SP1265"/>
      <c r="SQ1265"/>
      <c r="SR1265"/>
      <c r="SS1265"/>
      <c r="ST1265"/>
      <c r="SU1265"/>
      <c r="SV1265"/>
      <c r="SW1265"/>
      <c r="SX1265"/>
      <c r="SY1265"/>
      <c r="SZ1265"/>
      <c r="TA1265"/>
      <c r="TB1265"/>
      <c r="TC1265"/>
      <c r="TD1265"/>
      <c r="TE1265"/>
      <c r="TF1265"/>
      <c r="TG1265"/>
      <c r="TH1265"/>
      <c r="TI1265"/>
      <c r="TJ1265"/>
      <c r="TK1265"/>
      <c r="TL1265"/>
      <c r="TM1265"/>
      <c r="TN1265"/>
      <c r="TO1265"/>
      <c r="TP1265"/>
      <c r="TQ1265"/>
      <c r="TR1265"/>
      <c r="TS1265"/>
      <c r="TT1265"/>
      <c r="TU1265"/>
      <c r="TV1265"/>
      <c r="TW1265"/>
      <c r="TX1265"/>
      <c r="TY1265"/>
      <c r="TZ1265"/>
      <c r="UA1265"/>
      <c r="UB1265"/>
      <c r="UC1265"/>
      <c r="UD1265"/>
      <c r="UE1265"/>
      <c r="UF1265"/>
      <c r="UG1265"/>
      <c r="UH1265"/>
      <c r="UI1265"/>
      <c r="UJ1265"/>
      <c r="UK1265"/>
      <c r="UL1265"/>
      <c r="UM1265"/>
      <c r="UN1265"/>
      <c r="UO1265"/>
      <c r="UP1265"/>
      <c r="UQ1265"/>
      <c r="UR1265"/>
      <c r="US1265"/>
      <c r="UT1265"/>
      <c r="UU1265"/>
      <c r="UV1265"/>
      <c r="UW1265"/>
      <c r="UX1265"/>
      <c r="UY1265"/>
      <c r="UZ1265"/>
      <c r="VA1265"/>
      <c r="VB1265"/>
      <c r="VC1265"/>
      <c r="VD1265"/>
      <c r="VE1265"/>
      <c r="VF1265"/>
      <c r="VG1265"/>
      <c r="VH1265"/>
      <c r="VI1265"/>
      <c r="VJ1265"/>
      <c r="VK1265"/>
      <c r="VL1265"/>
      <c r="VM1265"/>
      <c r="VN1265"/>
      <c r="VO1265"/>
      <c r="VP1265"/>
      <c r="VQ1265"/>
      <c r="VR1265"/>
      <c r="VS1265"/>
      <c r="VT1265"/>
      <c r="VU1265"/>
      <c r="VV1265"/>
      <c r="VW1265"/>
      <c r="VX1265"/>
      <c r="VY1265"/>
      <c r="VZ1265"/>
      <c r="WA1265"/>
      <c r="WB1265"/>
      <c r="WC1265"/>
      <c r="WD1265"/>
      <c r="WE1265"/>
      <c r="WF1265"/>
      <c r="WG1265"/>
      <c r="WH1265"/>
      <c r="WI1265"/>
      <c r="WJ1265"/>
      <c r="WK1265"/>
      <c r="WL1265"/>
      <c r="WM1265"/>
      <c r="WN1265"/>
      <c r="WO1265"/>
      <c r="WP1265"/>
      <c r="WQ1265"/>
      <c r="WR1265"/>
      <c r="WS1265"/>
      <c r="WT1265"/>
      <c r="WU1265"/>
      <c r="WV1265"/>
      <c r="WW1265"/>
      <c r="WX1265"/>
      <c r="WY1265"/>
      <c r="WZ1265"/>
      <c r="XA1265"/>
      <c r="XB1265"/>
      <c r="XC1265"/>
      <c r="XD1265"/>
      <c r="XE1265"/>
      <c r="XF1265"/>
      <c r="XG1265"/>
      <c r="XH1265"/>
      <c r="XI1265"/>
      <c r="XJ1265"/>
      <c r="XK1265"/>
      <c r="XL1265"/>
      <c r="XM1265"/>
      <c r="XN1265"/>
      <c r="XO1265"/>
      <c r="XP1265"/>
      <c r="XQ1265"/>
      <c r="XR1265"/>
      <c r="XS1265"/>
      <c r="XT1265"/>
      <c r="XU1265"/>
      <c r="XV1265"/>
      <c r="XW1265"/>
      <c r="XX1265"/>
      <c r="XY1265"/>
      <c r="XZ1265"/>
      <c r="YA1265"/>
      <c r="YB1265"/>
      <c r="YC1265"/>
      <c r="YD1265"/>
      <c r="YE1265"/>
      <c r="YF1265"/>
      <c r="YG1265"/>
      <c r="YH1265"/>
      <c r="YI1265"/>
      <c r="YJ1265"/>
      <c r="YK1265"/>
      <c r="YL1265"/>
      <c r="YM1265"/>
      <c r="YN1265"/>
      <c r="YO1265"/>
      <c r="YP1265"/>
      <c r="YQ1265"/>
      <c r="YR1265"/>
      <c r="YS1265"/>
      <c r="YT1265"/>
      <c r="YU1265"/>
      <c r="YV1265"/>
      <c r="YW1265"/>
      <c r="YX1265"/>
      <c r="YY1265"/>
      <c r="YZ1265"/>
      <c r="ZA1265"/>
      <c r="ZB1265"/>
      <c r="ZC1265"/>
      <c r="ZD1265"/>
      <c r="ZE1265"/>
      <c r="ZF1265"/>
      <c r="ZG1265"/>
      <c r="ZH1265"/>
      <c r="ZI1265"/>
      <c r="ZJ1265"/>
      <c r="ZK1265"/>
      <c r="ZL1265"/>
      <c r="ZM1265"/>
      <c r="ZN1265"/>
      <c r="ZO1265"/>
      <c r="ZP1265"/>
      <c r="ZQ1265"/>
      <c r="ZR1265"/>
      <c r="ZS1265"/>
      <c r="ZT1265"/>
      <c r="ZU1265"/>
      <c r="ZV1265"/>
      <c r="ZW1265"/>
      <c r="ZX1265"/>
      <c r="ZY1265"/>
      <c r="ZZ1265"/>
      <c r="AAA1265"/>
      <c r="AAB1265"/>
      <c r="AAC1265"/>
      <c r="AAD1265"/>
      <c r="AAE1265"/>
      <c r="AAF1265"/>
      <c r="AAG1265"/>
      <c r="AAH1265"/>
      <c r="AAI1265"/>
      <c r="AAJ1265"/>
      <c r="AAK1265"/>
      <c r="AAL1265"/>
      <c r="AAM1265"/>
      <c r="AAN1265"/>
      <c r="AAO1265"/>
      <c r="AAP1265"/>
      <c r="AAQ1265"/>
      <c r="AAR1265"/>
      <c r="AAS1265"/>
      <c r="AAT1265"/>
      <c r="AAU1265"/>
      <c r="AAV1265"/>
      <c r="AAW1265"/>
      <c r="AAX1265"/>
      <c r="AAY1265"/>
      <c r="AAZ1265"/>
      <c r="ABA1265"/>
      <c r="ABB1265"/>
      <c r="ABC1265"/>
      <c r="ABD1265"/>
      <c r="ABE1265"/>
      <c r="ABF1265"/>
      <c r="ABG1265"/>
      <c r="ABH1265"/>
      <c r="ABI1265"/>
      <c r="ABJ1265"/>
      <c r="ABK1265"/>
      <c r="ABL1265"/>
      <c r="ABM1265"/>
      <c r="ABN1265"/>
      <c r="ABO1265"/>
      <c r="ABP1265"/>
      <c r="ABQ1265"/>
      <c r="ABR1265"/>
      <c r="ABS1265"/>
      <c r="ABT1265"/>
      <c r="ABU1265"/>
      <c r="ABV1265"/>
      <c r="ABW1265"/>
      <c r="ABX1265"/>
      <c r="ABY1265"/>
      <c r="ABZ1265"/>
      <c r="ACA1265"/>
      <c r="ACB1265"/>
      <c r="ACC1265"/>
      <c r="ACD1265"/>
      <c r="ACE1265"/>
      <c r="ACF1265"/>
      <c r="ACG1265"/>
      <c r="ACH1265"/>
      <c r="ACI1265"/>
      <c r="ACJ1265"/>
      <c r="ACK1265"/>
      <c r="ACL1265"/>
      <c r="ACM1265"/>
      <c r="ACN1265"/>
      <c r="ACO1265"/>
      <c r="ACP1265"/>
      <c r="ACQ1265"/>
      <c r="ACR1265"/>
      <c r="ACS1265"/>
      <c r="ACT1265"/>
      <c r="ACU1265"/>
      <c r="ACV1265"/>
      <c r="ACW1265"/>
      <c r="ACX1265"/>
      <c r="ACY1265"/>
      <c r="ACZ1265"/>
      <c r="ADA1265"/>
      <c r="ADB1265"/>
      <c r="ADC1265"/>
      <c r="ADD1265"/>
      <c r="ADE1265"/>
      <c r="ADF1265"/>
      <c r="ADG1265"/>
      <c r="ADH1265"/>
      <c r="ADI1265"/>
      <c r="ADJ1265"/>
      <c r="ADK1265"/>
      <c r="ADL1265"/>
      <c r="ADM1265"/>
      <c r="ADN1265"/>
      <c r="ADO1265"/>
      <c r="ADP1265"/>
      <c r="ADQ1265"/>
      <c r="ADR1265"/>
      <c r="ADS1265"/>
      <c r="ADT1265"/>
      <c r="ADU1265"/>
      <c r="ADV1265"/>
      <c r="ADW1265"/>
      <c r="ADX1265"/>
      <c r="ADY1265"/>
      <c r="ADZ1265"/>
      <c r="AEA1265"/>
      <c r="AEB1265"/>
      <c r="AEC1265"/>
      <c r="AED1265"/>
      <c r="AEE1265"/>
      <c r="AEF1265"/>
      <c r="AEG1265"/>
      <c r="AEH1265"/>
      <c r="AEI1265"/>
      <c r="AEJ1265"/>
      <c r="AEK1265"/>
      <c r="AEL1265"/>
      <c r="AEM1265"/>
      <c r="AEN1265"/>
      <c r="AEO1265"/>
      <c r="AEP1265"/>
      <c r="AEQ1265"/>
      <c r="AER1265"/>
      <c r="AES1265"/>
      <c r="AET1265"/>
      <c r="AEU1265"/>
      <c r="AEV1265"/>
      <c r="AEW1265"/>
      <c r="AEX1265"/>
      <c r="AEY1265"/>
      <c r="AEZ1265"/>
      <c r="AFA1265"/>
      <c r="AFB1265"/>
      <c r="AFC1265"/>
      <c r="AFD1265"/>
      <c r="AFE1265"/>
      <c r="AFF1265"/>
      <c r="AFG1265"/>
      <c r="AFH1265"/>
      <c r="AFI1265"/>
      <c r="AFJ1265"/>
      <c r="AFK1265"/>
      <c r="AFL1265"/>
      <c r="AFM1265"/>
      <c r="AFN1265"/>
      <c r="AFO1265"/>
      <c r="AFP1265"/>
      <c r="AFQ1265"/>
      <c r="AFR1265"/>
      <c r="AFS1265"/>
      <c r="AFT1265"/>
      <c r="AFU1265"/>
      <c r="AFV1265"/>
      <c r="AFW1265"/>
      <c r="AFX1265"/>
      <c r="AFY1265"/>
      <c r="AFZ1265"/>
      <c r="AGA1265"/>
      <c r="AGB1265"/>
      <c r="AGC1265"/>
      <c r="AGD1265"/>
      <c r="AGE1265"/>
      <c r="AGF1265"/>
      <c r="AGG1265"/>
      <c r="AGH1265"/>
      <c r="AGI1265"/>
      <c r="AGJ1265"/>
      <c r="AGK1265"/>
      <c r="AGL1265"/>
      <c r="AGM1265"/>
      <c r="AGN1265"/>
      <c r="AGO1265"/>
      <c r="AGP1265"/>
      <c r="AGQ1265"/>
      <c r="AGR1265"/>
      <c r="AGS1265"/>
      <c r="AGT1265"/>
      <c r="AGU1265"/>
      <c r="AGV1265"/>
      <c r="AGW1265"/>
      <c r="AGX1265"/>
      <c r="AGY1265"/>
      <c r="AGZ1265"/>
      <c r="AHA1265"/>
      <c r="AHB1265"/>
      <c r="AHC1265"/>
      <c r="AHD1265"/>
      <c r="AHE1265"/>
      <c r="AHF1265"/>
      <c r="AHG1265"/>
      <c r="AHH1265"/>
      <c r="AHI1265"/>
      <c r="AHJ1265"/>
      <c r="AHK1265"/>
      <c r="AHL1265"/>
      <c r="AHM1265"/>
      <c r="AHN1265"/>
      <c r="AHO1265"/>
      <c r="AHP1265"/>
      <c r="AHQ1265"/>
      <c r="AHR1265"/>
      <c r="AHS1265"/>
      <c r="AHT1265"/>
      <c r="AHU1265"/>
      <c r="AHV1265"/>
      <c r="AHW1265"/>
      <c r="AHX1265"/>
      <c r="AHY1265"/>
      <c r="AHZ1265"/>
      <c r="AIA1265"/>
      <c r="AIB1265"/>
      <c r="AIC1265"/>
      <c r="AID1265"/>
      <c r="AIE1265"/>
      <c r="AIF1265"/>
      <c r="AIG1265"/>
      <c r="AIH1265"/>
      <c r="AII1265"/>
      <c r="AIJ1265"/>
      <c r="AIK1265"/>
      <c r="AIL1265"/>
      <c r="AIM1265"/>
      <c r="AIN1265"/>
      <c r="AIO1265"/>
      <c r="AIP1265"/>
      <c r="AIQ1265"/>
      <c r="AIR1265"/>
      <c r="AIS1265"/>
      <c r="AIT1265"/>
      <c r="AIU1265"/>
      <c r="AIV1265"/>
      <c r="AIW1265"/>
      <c r="AIX1265"/>
      <c r="AIY1265"/>
      <c r="AIZ1265"/>
      <c r="AJA1265"/>
      <c r="AJB1265"/>
      <c r="AJC1265"/>
      <c r="AJD1265"/>
      <c r="AJE1265"/>
      <c r="AJF1265"/>
      <c r="AJG1265"/>
      <c r="AJH1265"/>
      <c r="AJI1265"/>
      <c r="AJJ1265"/>
      <c r="AJK1265"/>
      <c r="AJL1265"/>
      <c r="AJM1265"/>
      <c r="AJN1265"/>
      <c r="AJO1265"/>
      <c r="AJP1265"/>
      <c r="AJQ1265"/>
      <c r="AJR1265"/>
      <c r="AJS1265"/>
      <c r="AJT1265"/>
      <c r="AJU1265"/>
      <c r="AJV1265"/>
      <c r="AJW1265"/>
      <c r="AJX1265"/>
      <c r="AJY1265"/>
      <c r="AJZ1265"/>
      <c r="AKA1265"/>
      <c r="AKB1265"/>
      <c r="AKC1265"/>
      <c r="AKD1265"/>
      <c r="AKE1265"/>
      <c r="AKF1265"/>
      <c r="AKG1265"/>
      <c r="AKH1265"/>
      <c r="AKI1265"/>
      <c r="AKJ1265"/>
      <c r="AKK1265"/>
      <c r="AKL1265"/>
      <c r="AKM1265"/>
      <c r="AKN1265"/>
      <c r="AKO1265"/>
      <c r="AKP1265"/>
      <c r="AKQ1265"/>
      <c r="AKR1265"/>
      <c r="AKS1265"/>
      <c r="AKT1265"/>
      <c r="AKU1265"/>
      <c r="AKV1265"/>
      <c r="AKW1265"/>
      <c r="AKX1265"/>
      <c r="AKY1265"/>
      <c r="AKZ1265"/>
      <c r="ALA1265"/>
      <c r="ALB1265"/>
      <c r="ALC1265"/>
      <c r="ALD1265"/>
      <c r="ALE1265"/>
      <c r="ALF1265"/>
      <c r="ALG1265"/>
      <c r="ALH1265"/>
      <c r="ALI1265"/>
      <c r="ALJ1265"/>
      <c r="ALK1265"/>
      <c r="ALL1265"/>
      <c r="ALM1265"/>
      <c r="ALN1265"/>
      <c r="ALO1265"/>
      <c r="ALP1265"/>
      <c r="ALQ1265"/>
      <c r="ALR1265"/>
      <c r="ALS1265"/>
      <c r="ALT1265"/>
      <c r="ALU1265"/>
      <c r="ALV1265"/>
      <c r="ALW1265"/>
      <c r="ALX1265"/>
      <c r="ALY1265"/>
      <c r="ALZ1265"/>
      <c r="AMA1265"/>
      <c r="AMB1265"/>
      <c r="AMC1265"/>
      <c r="AMD1265"/>
      <c r="AME1265"/>
      <c r="AMF1265"/>
      <c r="AMG1265"/>
      <c r="AMH1265"/>
      <c r="AMI1265"/>
      <c r="AMJ1265"/>
      <c r="AMK1265"/>
      <c r="AML1265"/>
      <c r="AMM1265"/>
      <c r="AMN1265"/>
      <c r="AMO1265"/>
      <c r="AMP1265"/>
      <c r="AMQ1265"/>
      <c r="AMR1265"/>
      <c r="AMS1265"/>
      <c r="AMT1265"/>
      <c r="AMU1265"/>
      <c r="AMV1265"/>
      <c r="AMW1265"/>
      <c r="AMX1265"/>
      <c r="AMY1265"/>
      <c r="AMZ1265"/>
      <c r="ANA1265"/>
      <c r="ANB1265"/>
      <c r="ANC1265"/>
      <c r="AND1265"/>
      <c r="ANE1265"/>
      <c r="ANF1265"/>
      <c r="ANG1265"/>
      <c r="ANH1265"/>
      <c r="ANI1265"/>
      <c r="ANJ1265"/>
      <c r="ANK1265"/>
      <c r="ANL1265"/>
      <c r="ANM1265"/>
      <c r="ANN1265"/>
      <c r="ANO1265"/>
      <c r="ANP1265"/>
      <c r="ANQ1265"/>
      <c r="ANR1265"/>
      <c r="ANS1265"/>
      <c r="ANT1265"/>
      <c r="ANU1265"/>
      <c r="ANV1265"/>
      <c r="ANW1265"/>
      <c r="ANX1265"/>
      <c r="ANY1265"/>
      <c r="ANZ1265"/>
      <c r="AOA1265"/>
      <c r="AOB1265"/>
      <c r="AOC1265"/>
      <c r="AOD1265"/>
      <c r="AOE1265"/>
      <c r="AOF1265"/>
      <c r="AOG1265"/>
      <c r="AOH1265"/>
      <c r="AOI1265"/>
      <c r="AOJ1265"/>
      <c r="AOK1265"/>
      <c r="AOL1265"/>
      <c r="AOM1265"/>
      <c r="AON1265"/>
      <c r="AOO1265"/>
      <c r="AOP1265"/>
      <c r="AOQ1265"/>
      <c r="AOR1265"/>
      <c r="AOS1265"/>
      <c r="AOT1265"/>
      <c r="AOU1265"/>
      <c r="AOV1265"/>
      <c r="AOW1265"/>
      <c r="AOX1265"/>
      <c r="AOY1265"/>
      <c r="AOZ1265"/>
      <c r="APA1265"/>
      <c r="APB1265"/>
      <c r="APC1265"/>
      <c r="APD1265"/>
      <c r="APE1265"/>
      <c r="APF1265"/>
      <c r="APG1265"/>
      <c r="APH1265"/>
      <c r="API1265"/>
      <c r="APJ1265"/>
      <c r="APK1265"/>
      <c r="APL1265"/>
      <c r="APM1265"/>
      <c r="APN1265"/>
      <c r="APO1265"/>
      <c r="APP1265"/>
      <c r="APQ1265"/>
      <c r="APR1265"/>
      <c r="APS1265"/>
      <c r="APT1265"/>
      <c r="APU1265"/>
      <c r="APV1265"/>
      <c r="APW1265"/>
      <c r="APX1265"/>
      <c r="APY1265"/>
      <c r="APZ1265"/>
      <c r="AQA1265"/>
      <c r="AQB1265"/>
      <c r="AQC1265"/>
      <c r="AQD1265"/>
      <c r="AQE1265"/>
      <c r="AQF1265"/>
      <c r="AQG1265"/>
      <c r="AQH1265"/>
      <c r="AQI1265"/>
      <c r="AQJ1265"/>
      <c r="AQK1265"/>
      <c r="AQL1265"/>
      <c r="AQM1265"/>
      <c r="AQN1265"/>
      <c r="AQO1265"/>
      <c r="AQP1265"/>
      <c r="AQQ1265"/>
      <c r="AQR1265"/>
      <c r="AQS1265"/>
      <c r="AQT1265"/>
      <c r="AQU1265"/>
      <c r="AQV1265"/>
      <c r="AQW1265"/>
      <c r="AQX1265"/>
      <c r="AQY1265"/>
      <c r="AQZ1265"/>
      <c r="ARA1265"/>
      <c r="ARB1265"/>
      <c r="ARC1265"/>
      <c r="ARD1265"/>
      <c r="ARE1265"/>
      <c r="ARF1265"/>
      <c r="ARG1265"/>
      <c r="ARH1265"/>
      <c r="ARI1265"/>
      <c r="ARJ1265"/>
      <c r="ARK1265"/>
      <c r="ARL1265"/>
      <c r="ARM1265"/>
      <c r="ARN1265"/>
      <c r="ARO1265"/>
      <c r="ARP1265"/>
      <c r="ARQ1265"/>
      <c r="ARR1265"/>
      <c r="ARS1265"/>
      <c r="ART1265"/>
      <c r="ARU1265"/>
      <c r="ARV1265"/>
      <c r="ARW1265"/>
      <c r="ARX1265"/>
      <c r="ARY1265"/>
      <c r="ARZ1265"/>
      <c r="ASA1265"/>
      <c r="ASB1265"/>
      <c r="ASC1265"/>
      <c r="ASD1265"/>
      <c r="ASE1265"/>
      <c r="ASF1265"/>
      <c r="ASG1265"/>
      <c r="ASH1265"/>
      <c r="ASI1265"/>
      <c r="ASJ1265"/>
      <c r="ASK1265"/>
      <c r="ASL1265"/>
      <c r="ASM1265"/>
      <c r="ASN1265"/>
      <c r="ASO1265"/>
      <c r="ASP1265"/>
      <c r="ASQ1265"/>
      <c r="ASR1265"/>
      <c r="ASS1265"/>
      <c r="AST1265"/>
      <c r="ASU1265"/>
      <c r="ASV1265"/>
      <c r="ASW1265"/>
      <c r="ASX1265"/>
      <c r="ASY1265"/>
      <c r="ASZ1265"/>
      <c r="ATA1265"/>
      <c r="ATB1265"/>
      <c r="ATC1265"/>
      <c r="ATD1265"/>
      <c r="ATE1265"/>
      <c r="ATF1265"/>
      <c r="ATG1265"/>
      <c r="ATH1265"/>
      <c r="ATI1265"/>
      <c r="ATJ1265"/>
      <c r="ATK1265"/>
      <c r="ATL1265"/>
      <c r="ATM1265"/>
      <c r="ATN1265"/>
      <c r="ATO1265"/>
      <c r="ATP1265"/>
      <c r="ATQ1265"/>
      <c r="ATR1265"/>
      <c r="ATS1265"/>
      <c r="ATT1265"/>
      <c r="ATU1265"/>
      <c r="ATV1265"/>
      <c r="ATW1265"/>
      <c r="ATX1265"/>
      <c r="ATY1265"/>
      <c r="ATZ1265"/>
      <c r="AUA1265"/>
      <c r="AUB1265"/>
      <c r="AUC1265"/>
      <c r="AUD1265"/>
      <c r="AUE1265"/>
      <c r="AUF1265"/>
      <c r="AUG1265"/>
      <c r="AUH1265"/>
      <c r="AUI1265"/>
      <c r="AUJ1265"/>
      <c r="AUK1265"/>
      <c r="AUL1265"/>
      <c r="AUM1265"/>
      <c r="AUN1265"/>
      <c r="AUO1265"/>
      <c r="AUP1265"/>
      <c r="AUQ1265"/>
      <c r="AUR1265"/>
      <c r="AUS1265"/>
      <c r="AUT1265"/>
      <c r="AUU1265"/>
      <c r="AUV1265"/>
      <c r="AUW1265"/>
      <c r="AUX1265"/>
      <c r="AUY1265"/>
      <c r="AUZ1265"/>
      <c r="AVA1265"/>
      <c r="AVB1265"/>
      <c r="AVC1265"/>
      <c r="AVD1265"/>
      <c r="AVE1265"/>
      <c r="AVF1265"/>
      <c r="AVG1265"/>
      <c r="AVH1265"/>
      <c r="AVI1265"/>
      <c r="AVJ1265"/>
      <c r="AVK1265"/>
      <c r="AVL1265"/>
      <c r="AVM1265"/>
      <c r="AVN1265"/>
      <c r="AVO1265"/>
      <c r="AVP1265"/>
      <c r="AVQ1265"/>
      <c r="AVR1265"/>
      <c r="AVS1265"/>
      <c r="AVT1265"/>
      <c r="AVU1265"/>
      <c r="AVV1265"/>
      <c r="AVW1265"/>
      <c r="AVX1265"/>
      <c r="AVY1265"/>
      <c r="AVZ1265"/>
      <c r="AWA1265"/>
      <c r="AWB1265"/>
      <c r="AWC1265"/>
      <c r="AWD1265"/>
      <c r="AWE1265"/>
      <c r="AWF1265"/>
      <c r="AWG1265"/>
      <c r="AWH1265"/>
      <c r="AWI1265"/>
      <c r="AWJ1265"/>
      <c r="AWK1265"/>
      <c r="AWL1265"/>
      <c r="AWM1265"/>
      <c r="AWN1265"/>
      <c r="AWO1265"/>
      <c r="AWP1265"/>
      <c r="AWQ1265"/>
      <c r="AWR1265"/>
      <c r="AWS1265"/>
      <c r="AWT1265"/>
      <c r="AWU1265"/>
      <c r="AWV1265"/>
      <c r="AWW1265"/>
      <c r="AWX1265"/>
      <c r="AWY1265"/>
      <c r="AWZ1265"/>
      <c r="AXA1265"/>
      <c r="AXB1265"/>
      <c r="AXC1265"/>
      <c r="AXD1265"/>
      <c r="AXE1265"/>
      <c r="AXF1265"/>
      <c r="AXG1265"/>
      <c r="AXH1265"/>
      <c r="AXI1265"/>
      <c r="AXJ1265"/>
      <c r="AXK1265"/>
      <c r="AXL1265"/>
      <c r="AXM1265"/>
      <c r="AXN1265"/>
      <c r="AXO1265"/>
      <c r="AXP1265"/>
      <c r="AXQ1265"/>
      <c r="AXR1265"/>
      <c r="AXS1265"/>
      <c r="AXT1265"/>
      <c r="AXU1265"/>
      <c r="AXV1265"/>
      <c r="AXW1265"/>
      <c r="AXX1265"/>
      <c r="AXY1265"/>
      <c r="AXZ1265"/>
      <c r="AYA1265"/>
      <c r="AYB1265"/>
      <c r="AYC1265"/>
      <c r="AYD1265"/>
      <c r="AYE1265"/>
      <c r="AYF1265"/>
      <c r="AYG1265"/>
      <c r="AYH1265"/>
      <c r="AYI1265"/>
      <c r="AYJ1265"/>
      <c r="AYK1265"/>
      <c r="AYL1265"/>
      <c r="AYM1265"/>
      <c r="AYN1265"/>
      <c r="AYO1265"/>
      <c r="AYP1265"/>
      <c r="AYQ1265"/>
      <c r="AYR1265"/>
      <c r="AYS1265"/>
      <c r="AYT1265"/>
      <c r="AYU1265"/>
      <c r="AYV1265"/>
      <c r="AYW1265"/>
      <c r="AYX1265"/>
      <c r="AYY1265"/>
      <c r="AYZ1265"/>
      <c r="AZA1265"/>
      <c r="AZB1265"/>
      <c r="AZC1265"/>
      <c r="AZD1265"/>
      <c r="AZE1265"/>
      <c r="AZF1265"/>
      <c r="AZG1265"/>
      <c r="AZH1265"/>
      <c r="AZI1265"/>
      <c r="AZJ1265"/>
      <c r="AZK1265"/>
      <c r="AZL1265"/>
      <c r="AZM1265"/>
      <c r="AZN1265"/>
      <c r="AZO1265"/>
      <c r="AZP1265"/>
      <c r="AZQ1265"/>
      <c r="AZR1265"/>
      <c r="AZS1265"/>
      <c r="AZT1265"/>
      <c r="AZU1265"/>
      <c r="AZV1265"/>
      <c r="AZW1265"/>
      <c r="AZX1265"/>
      <c r="AZY1265"/>
      <c r="AZZ1265"/>
      <c r="BAA1265"/>
      <c r="BAB1265"/>
      <c r="BAC1265"/>
      <c r="BAD1265"/>
      <c r="BAE1265"/>
      <c r="BAF1265"/>
      <c r="BAG1265"/>
      <c r="BAH1265"/>
      <c r="BAI1265"/>
      <c r="BAJ1265"/>
      <c r="BAK1265"/>
      <c r="BAL1265"/>
      <c r="BAM1265"/>
      <c r="BAN1265"/>
      <c r="BAO1265"/>
      <c r="BAP1265"/>
      <c r="BAQ1265"/>
      <c r="BAR1265"/>
      <c r="BAS1265"/>
      <c r="BAT1265"/>
      <c r="BAU1265"/>
      <c r="BAV1265"/>
      <c r="BAW1265"/>
      <c r="BAX1265"/>
      <c r="BAY1265"/>
      <c r="BAZ1265"/>
      <c r="BBA1265"/>
      <c r="BBB1265"/>
      <c r="BBC1265"/>
      <c r="BBD1265"/>
      <c r="BBE1265"/>
      <c r="BBF1265"/>
      <c r="BBG1265"/>
      <c r="BBH1265"/>
      <c r="BBI1265"/>
      <c r="BBJ1265"/>
      <c r="BBK1265"/>
      <c r="BBL1265"/>
      <c r="BBM1265"/>
      <c r="BBN1265"/>
      <c r="BBO1265"/>
      <c r="BBP1265"/>
      <c r="BBQ1265"/>
      <c r="BBR1265"/>
      <c r="BBS1265"/>
      <c r="BBT1265"/>
      <c r="BBU1265"/>
      <c r="BBV1265"/>
      <c r="BBW1265"/>
      <c r="BBX1265"/>
      <c r="BBY1265"/>
      <c r="BBZ1265"/>
      <c r="BCA1265"/>
      <c r="BCB1265"/>
      <c r="BCC1265"/>
      <c r="BCD1265"/>
      <c r="BCE1265"/>
      <c r="BCF1265"/>
      <c r="BCG1265"/>
      <c r="BCH1265"/>
      <c r="BCI1265"/>
      <c r="BCJ1265"/>
      <c r="BCK1265"/>
      <c r="BCL1265"/>
      <c r="BCM1265"/>
      <c r="BCN1265"/>
      <c r="BCO1265"/>
      <c r="BCP1265"/>
      <c r="BCQ1265"/>
      <c r="BCR1265"/>
      <c r="BCS1265"/>
      <c r="BCT1265"/>
      <c r="BCU1265"/>
      <c r="BCV1265"/>
      <c r="BCW1265"/>
      <c r="BCX1265"/>
      <c r="BCY1265"/>
      <c r="BCZ1265"/>
      <c r="BDA1265"/>
      <c r="BDB1265"/>
      <c r="BDC1265"/>
      <c r="BDD1265"/>
      <c r="BDE1265"/>
      <c r="BDF1265"/>
      <c r="BDG1265"/>
      <c r="BDH1265"/>
      <c r="BDI1265"/>
      <c r="BDJ1265"/>
      <c r="BDK1265"/>
      <c r="BDL1265"/>
      <c r="BDM1265"/>
      <c r="BDN1265"/>
      <c r="BDO1265"/>
      <c r="BDP1265"/>
      <c r="BDQ1265"/>
      <c r="BDR1265"/>
      <c r="BDS1265"/>
      <c r="BDT1265"/>
      <c r="BDU1265"/>
      <c r="BDV1265"/>
      <c r="BDW1265"/>
      <c r="BDX1265"/>
      <c r="BDY1265"/>
      <c r="BDZ1265"/>
      <c r="BEA1265"/>
      <c r="BEB1265"/>
      <c r="BEC1265"/>
      <c r="BED1265"/>
      <c r="BEE1265"/>
      <c r="BEF1265"/>
      <c r="BEG1265"/>
      <c r="BEH1265"/>
      <c r="BEI1265"/>
      <c r="BEJ1265"/>
      <c r="BEK1265"/>
      <c r="BEL1265"/>
      <c r="BEM1265"/>
      <c r="BEN1265"/>
      <c r="BEO1265"/>
      <c r="BEP1265"/>
      <c r="BEQ1265"/>
      <c r="BER1265"/>
      <c r="BES1265"/>
      <c r="BET1265"/>
      <c r="BEU1265"/>
      <c r="BEV1265"/>
      <c r="BEW1265"/>
      <c r="BEX1265"/>
      <c r="BEY1265"/>
      <c r="BEZ1265"/>
      <c r="BFA1265"/>
      <c r="BFB1265"/>
      <c r="BFC1265"/>
      <c r="BFD1265"/>
      <c r="BFE1265"/>
      <c r="BFF1265"/>
      <c r="BFG1265"/>
      <c r="BFH1265"/>
      <c r="BFI1265"/>
      <c r="BFJ1265"/>
      <c r="BFK1265"/>
      <c r="BFL1265"/>
      <c r="BFM1265"/>
      <c r="BFN1265"/>
      <c r="BFO1265"/>
      <c r="BFP1265"/>
      <c r="BFQ1265"/>
      <c r="BFR1265"/>
      <c r="BFS1265"/>
      <c r="BFT1265"/>
      <c r="BFU1265"/>
      <c r="BFV1265"/>
      <c r="BFW1265"/>
      <c r="BFX1265"/>
      <c r="BFY1265"/>
      <c r="BFZ1265"/>
      <c r="BGA1265"/>
      <c r="BGB1265"/>
      <c r="BGC1265"/>
      <c r="BGD1265"/>
      <c r="BGE1265"/>
      <c r="BGF1265"/>
      <c r="BGG1265"/>
      <c r="BGH1265"/>
      <c r="BGI1265"/>
      <c r="BGJ1265"/>
      <c r="BGK1265"/>
      <c r="BGL1265"/>
      <c r="BGM1265"/>
      <c r="BGN1265"/>
      <c r="BGO1265"/>
      <c r="BGP1265"/>
      <c r="BGQ1265"/>
      <c r="BGR1265"/>
      <c r="BGS1265"/>
      <c r="BGT1265"/>
      <c r="BGU1265"/>
      <c r="BGV1265"/>
      <c r="BGW1265"/>
      <c r="BGX1265"/>
      <c r="BGY1265"/>
      <c r="BGZ1265"/>
      <c r="BHA1265"/>
      <c r="BHB1265"/>
      <c r="BHC1265"/>
      <c r="BHD1265"/>
      <c r="BHE1265"/>
      <c r="BHF1265"/>
      <c r="BHG1265"/>
      <c r="BHH1265"/>
      <c r="BHI1265"/>
      <c r="BHJ1265"/>
      <c r="BHK1265"/>
      <c r="BHL1265"/>
      <c r="BHM1265"/>
      <c r="BHN1265"/>
      <c r="BHO1265"/>
      <c r="BHP1265"/>
      <c r="BHQ1265"/>
      <c r="BHR1265"/>
      <c r="BHS1265"/>
      <c r="BHT1265"/>
      <c r="BHU1265"/>
      <c r="BHV1265"/>
      <c r="BHW1265"/>
      <c r="BHX1265"/>
      <c r="BHY1265"/>
      <c r="BHZ1265"/>
      <c r="BIA1265"/>
      <c r="BIB1265"/>
      <c r="BIC1265"/>
      <c r="BID1265"/>
      <c r="BIE1265"/>
      <c r="BIF1265"/>
      <c r="BIG1265"/>
      <c r="BIH1265"/>
      <c r="BII1265"/>
      <c r="BIJ1265"/>
      <c r="BIK1265"/>
      <c r="BIL1265"/>
      <c r="BIM1265"/>
      <c r="BIN1265"/>
      <c r="BIO1265"/>
      <c r="BIP1265"/>
      <c r="BIQ1265"/>
      <c r="BIR1265"/>
      <c r="BIS1265"/>
      <c r="BIT1265"/>
      <c r="BIU1265"/>
      <c r="BIV1265"/>
      <c r="BIW1265"/>
      <c r="BIX1265"/>
      <c r="BIY1265"/>
      <c r="BIZ1265"/>
      <c r="BJA1265"/>
      <c r="BJB1265"/>
      <c r="BJC1265"/>
      <c r="BJD1265"/>
      <c r="BJE1265"/>
      <c r="BJF1265"/>
      <c r="BJG1265"/>
      <c r="BJH1265"/>
    </row>
    <row r="1266" spans="7:1620" ht="15.75">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c r="HO1266"/>
      <c r="HP1266"/>
      <c r="HQ1266"/>
      <c r="HR1266"/>
      <c r="HS1266"/>
      <c r="HT1266"/>
      <c r="HU1266"/>
      <c r="HV1266"/>
      <c r="HW1266"/>
      <c r="HX1266"/>
      <c r="HY1266"/>
      <c r="HZ1266"/>
      <c r="IA1266"/>
      <c r="IB1266"/>
      <c r="IC1266"/>
      <c r="ID1266"/>
      <c r="IE1266"/>
      <c r="IF1266"/>
      <c r="IG1266"/>
      <c r="IH1266"/>
      <c r="II1266"/>
      <c r="IJ1266"/>
      <c r="IK1266"/>
      <c r="IL1266"/>
      <c r="IM1266"/>
      <c r="IN1266"/>
      <c r="IO1266"/>
      <c r="IP1266"/>
      <c r="IQ1266"/>
      <c r="IR1266"/>
      <c r="IS1266"/>
      <c r="IT1266"/>
      <c r="IU1266"/>
      <c r="IV1266"/>
      <c r="IW1266"/>
      <c r="IX1266"/>
      <c r="IY1266"/>
      <c r="IZ1266"/>
      <c r="JA1266"/>
      <c r="JB1266"/>
      <c r="JC1266"/>
      <c r="JD1266"/>
      <c r="JE1266"/>
      <c r="JF1266"/>
      <c r="JG1266"/>
      <c r="JH1266"/>
      <c r="JI1266"/>
      <c r="JJ1266"/>
      <c r="JK1266"/>
      <c r="JL1266"/>
      <c r="JM1266"/>
      <c r="JN1266"/>
      <c r="JO1266"/>
      <c r="JP1266"/>
      <c r="JQ1266"/>
      <c r="JR1266"/>
      <c r="JS1266"/>
      <c r="JT1266"/>
      <c r="JU1266"/>
      <c r="JV1266"/>
      <c r="JW1266"/>
      <c r="JX1266"/>
      <c r="JY1266"/>
      <c r="JZ1266"/>
      <c r="KA1266"/>
      <c r="KB1266"/>
      <c r="KC1266"/>
      <c r="KD1266"/>
      <c r="KE1266"/>
      <c r="KF1266"/>
      <c r="KG1266"/>
      <c r="KH1266"/>
      <c r="KI1266"/>
      <c r="KJ1266"/>
      <c r="KK1266"/>
      <c r="KL1266"/>
      <c r="KM1266"/>
      <c r="KN1266"/>
      <c r="KO1266"/>
      <c r="KP1266"/>
      <c r="KQ1266"/>
      <c r="KR1266"/>
      <c r="KS1266"/>
      <c r="KT1266"/>
      <c r="KU1266"/>
      <c r="KV1266"/>
      <c r="KW1266"/>
      <c r="KX1266"/>
      <c r="KY1266"/>
      <c r="KZ1266"/>
      <c r="LA1266"/>
      <c r="LB1266"/>
      <c r="LC1266"/>
      <c r="LD1266"/>
      <c r="LE1266"/>
      <c r="LF1266"/>
      <c r="LG1266"/>
      <c r="LH1266"/>
      <c r="LI1266"/>
      <c r="LJ1266"/>
      <c r="LK1266"/>
      <c r="LL1266"/>
      <c r="LM1266"/>
      <c r="LN1266"/>
      <c r="LO1266"/>
      <c r="LP1266"/>
      <c r="LQ1266"/>
      <c r="LR1266"/>
      <c r="LS1266"/>
      <c r="LT1266"/>
      <c r="LU1266"/>
      <c r="LV1266"/>
      <c r="LW1266"/>
      <c r="LX1266"/>
      <c r="LY1266"/>
      <c r="LZ1266"/>
      <c r="MA1266"/>
      <c r="MB1266"/>
      <c r="MC1266"/>
      <c r="MD1266"/>
      <c r="ME1266"/>
      <c r="MF1266"/>
      <c r="MG1266"/>
      <c r="MH1266"/>
      <c r="MI1266"/>
      <c r="MJ1266"/>
      <c r="MK1266"/>
      <c r="ML1266"/>
      <c r="MM1266"/>
      <c r="MN1266"/>
      <c r="MO1266"/>
      <c r="MP1266"/>
      <c r="MQ1266"/>
      <c r="MR1266"/>
      <c r="MS1266"/>
      <c r="MT1266"/>
      <c r="MU1266"/>
      <c r="MV1266"/>
      <c r="MW1266"/>
      <c r="MX1266"/>
      <c r="MY1266"/>
      <c r="MZ1266"/>
      <c r="NA1266"/>
      <c r="NB1266"/>
      <c r="NC1266"/>
      <c r="ND1266"/>
      <c r="NE1266"/>
      <c r="NF1266"/>
      <c r="NG1266"/>
      <c r="NH1266"/>
      <c r="NI1266"/>
      <c r="NJ1266"/>
      <c r="NK1266"/>
      <c r="NL1266"/>
      <c r="NM1266"/>
      <c r="NN1266"/>
      <c r="NO1266"/>
      <c r="NP1266"/>
      <c r="NQ1266"/>
      <c r="NR1266"/>
      <c r="NS1266"/>
      <c r="NT1266"/>
      <c r="NU1266"/>
      <c r="NV1266"/>
      <c r="NW1266"/>
      <c r="NX1266"/>
      <c r="NY1266"/>
      <c r="NZ1266"/>
      <c r="OA1266"/>
      <c r="OB1266"/>
      <c r="OC1266"/>
      <c r="OD1266"/>
      <c r="OE1266"/>
      <c r="OF1266"/>
      <c r="OG1266"/>
      <c r="OH1266"/>
      <c r="OI1266"/>
      <c r="OJ1266"/>
      <c r="OK1266"/>
      <c r="OL1266"/>
      <c r="OM1266"/>
      <c r="ON1266"/>
      <c r="OO1266"/>
      <c r="OP1266"/>
      <c r="OQ1266"/>
      <c r="OR1266"/>
      <c r="OS1266"/>
      <c r="OT1266"/>
      <c r="OU1266"/>
      <c r="OV1266"/>
      <c r="OW1266"/>
      <c r="OX1266"/>
      <c r="OY1266"/>
      <c r="OZ1266"/>
      <c r="PA1266"/>
      <c r="PB1266"/>
      <c r="PC1266"/>
      <c r="PD1266"/>
      <c r="PE1266"/>
      <c r="PF1266"/>
      <c r="PG1266"/>
      <c r="PH1266"/>
      <c r="PI1266"/>
      <c r="PJ1266"/>
      <c r="PK1266"/>
      <c r="PL1266"/>
      <c r="PM1266"/>
      <c r="PN1266"/>
      <c r="PO1266"/>
      <c r="PP1266"/>
      <c r="PQ1266"/>
      <c r="PR1266"/>
      <c r="PS1266"/>
      <c r="PT1266"/>
      <c r="PU1266"/>
      <c r="PV1266"/>
      <c r="PW1266"/>
      <c r="PX1266"/>
      <c r="PY1266"/>
      <c r="PZ1266"/>
      <c r="QA1266"/>
      <c r="QB1266"/>
      <c r="QC1266"/>
      <c r="QD1266"/>
      <c r="QE1266"/>
      <c r="QF1266"/>
      <c r="QG1266"/>
      <c r="QH1266"/>
      <c r="QI1266"/>
      <c r="QJ1266"/>
      <c r="QK1266"/>
      <c r="QL1266"/>
      <c r="QM1266"/>
      <c r="QN1266"/>
      <c r="QO1266"/>
      <c r="QP1266"/>
      <c r="QQ1266"/>
      <c r="QR1266"/>
      <c r="QS1266"/>
      <c r="QT1266"/>
      <c r="QU1266"/>
      <c r="QV1266"/>
      <c r="QW1266"/>
      <c r="QX1266"/>
      <c r="QY1266"/>
      <c r="QZ1266"/>
      <c r="RA1266"/>
      <c r="RB1266"/>
      <c r="RC1266"/>
      <c r="RD1266"/>
      <c r="RE1266"/>
      <c r="RF1266"/>
      <c r="RG1266"/>
      <c r="RH1266"/>
      <c r="RI1266"/>
      <c r="RJ1266"/>
      <c r="RK1266"/>
      <c r="RL1266"/>
      <c r="RM1266"/>
      <c r="RN1266"/>
      <c r="RO1266"/>
      <c r="RP1266"/>
      <c r="RQ1266"/>
      <c r="RR1266"/>
      <c r="RS1266"/>
      <c r="RT1266"/>
      <c r="RU1266"/>
      <c r="RV1266"/>
      <c r="RW1266"/>
      <c r="RX1266"/>
      <c r="RY1266"/>
      <c r="RZ1266"/>
      <c r="SA1266"/>
      <c r="SB1266"/>
      <c r="SC1266"/>
      <c r="SD1266"/>
      <c r="SE1266"/>
      <c r="SF1266"/>
      <c r="SG1266"/>
      <c r="SH1266"/>
      <c r="SI1266"/>
      <c r="SJ1266"/>
      <c r="SK1266"/>
      <c r="SL1266"/>
      <c r="SM1266"/>
      <c r="SN1266"/>
      <c r="SO1266"/>
      <c r="SP1266"/>
      <c r="SQ1266"/>
      <c r="SR1266"/>
      <c r="SS1266"/>
      <c r="ST1266"/>
      <c r="SU1266"/>
      <c r="SV1266"/>
      <c r="SW1266"/>
      <c r="SX1266"/>
      <c r="SY1266"/>
      <c r="SZ1266"/>
      <c r="TA1266"/>
      <c r="TB1266"/>
      <c r="TC1266"/>
      <c r="TD1266"/>
      <c r="TE1266"/>
      <c r="TF1266"/>
      <c r="TG1266"/>
      <c r="TH1266"/>
      <c r="TI1266"/>
      <c r="TJ1266"/>
      <c r="TK1266"/>
      <c r="TL1266"/>
      <c r="TM1266"/>
      <c r="TN1266"/>
      <c r="TO1266"/>
      <c r="TP1266"/>
      <c r="TQ1266"/>
      <c r="TR1266"/>
      <c r="TS1266"/>
      <c r="TT1266"/>
      <c r="TU1266"/>
      <c r="TV1266"/>
      <c r="TW1266"/>
      <c r="TX1266"/>
      <c r="TY1266"/>
      <c r="TZ1266"/>
      <c r="UA1266"/>
      <c r="UB1266"/>
      <c r="UC1266"/>
      <c r="UD1266"/>
      <c r="UE1266"/>
      <c r="UF1266"/>
      <c r="UG1266"/>
      <c r="UH1266"/>
      <c r="UI1266"/>
      <c r="UJ1266"/>
      <c r="UK1266"/>
      <c r="UL1266"/>
      <c r="UM1266"/>
      <c r="UN1266"/>
      <c r="UO1266"/>
      <c r="UP1266"/>
      <c r="UQ1266"/>
      <c r="UR1266"/>
      <c r="US1266"/>
      <c r="UT1266"/>
      <c r="UU1266"/>
      <c r="UV1266"/>
      <c r="UW1266"/>
      <c r="UX1266"/>
      <c r="UY1266"/>
      <c r="UZ1266"/>
      <c r="VA1266"/>
      <c r="VB1266"/>
      <c r="VC1266"/>
      <c r="VD1266"/>
      <c r="VE1266"/>
      <c r="VF1266"/>
      <c r="VG1266"/>
      <c r="VH1266"/>
      <c r="VI1266"/>
      <c r="VJ1266"/>
      <c r="VK1266"/>
      <c r="VL1266"/>
      <c r="VM1266"/>
      <c r="VN1266"/>
      <c r="VO1266"/>
      <c r="VP1266"/>
      <c r="VQ1266"/>
      <c r="VR1266"/>
      <c r="VS1266"/>
      <c r="VT1266"/>
      <c r="VU1266"/>
      <c r="VV1266"/>
      <c r="VW1266"/>
      <c r="VX1266"/>
      <c r="VY1266"/>
      <c r="VZ1266"/>
      <c r="WA1266"/>
      <c r="WB1266"/>
      <c r="WC1266"/>
      <c r="WD1266"/>
      <c r="WE1266"/>
      <c r="WF1266"/>
      <c r="WG1266"/>
      <c r="WH1266"/>
      <c r="WI1266"/>
      <c r="WJ1266"/>
      <c r="WK1266"/>
      <c r="WL1266"/>
      <c r="WM1266"/>
      <c r="WN1266"/>
      <c r="WO1266"/>
      <c r="WP1266"/>
      <c r="WQ1266"/>
      <c r="WR1266"/>
      <c r="WS1266"/>
      <c r="WT1266"/>
      <c r="WU1266"/>
      <c r="WV1266"/>
      <c r="WW1266"/>
      <c r="WX1266"/>
      <c r="WY1266"/>
      <c r="WZ1266"/>
      <c r="XA1266"/>
      <c r="XB1266"/>
      <c r="XC1266"/>
      <c r="XD1266"/>
      <c r="XE1266"/>
      <c r="XF1266"/>
      <c r="XG1266"/>
      <c r="XH1266"/>
      <c r="XI1266"/>
      <c r="XJ1266"/>
      <c r="XK1266"/>
      <c r="XL1266"/>
      <c r="XM1266"/>
      <c r="XN1266"/>
      <c r="XO1266"/>
      <c r="XP1266"/>
      <c r="XQ1266"/>
      <c r="XR1266"/>
      <c r="XS1266"/>
      <c r="XT1266"/>
      <c r="XU1266"/>
      <c r="XV1266"/>
      <c r="XW1266"/>
      <c r="XX1266"/>
      <c r="XY1266"/>
      <c r="XZ1266"/>
      <c r="YA1266"/>
      <c r="YB1266"/>
      <c r="YC1266"/>
      <c r="YD1266"/>
      <c r="YE1266"/>
      <c r="YF1266"/>
      <c r="YG1266"/>
      <c r="YH1266"/>
      <c r="YI1266"/>
      <c r="YJ1266"/>
      <c r="YK1266"/>
      <c r="YL1266"/>
      <c r="YM1266"/>
      <c r="YN1266"/>
      <c r="YO1266"/>
      <c r="YP1266"/>
      <c r="YQ1266"/>
      <c r="YR1266"/>
      <c r="YS1266"/>
      <c r="YT1266"/>
      <c r="YU1266"/>
      <c r="YV1266"/>
      <c r="YW1266"/>
      <c r="YX1266"/>
      <c r="YY1266"/>
      <c r="YZ1266"/>
      <c r="ZA1266"/>
      <c r="ZB1266"/>
      <c r="ZC1266"/>
      <c r="ZD1266"/>
      <c r="ZE1266"/>
      <c r="ZF1266"/>
      <c r="ZG1266"/>
      <c r="ZH1266"/>
      <c r="ZI1266"/>
      <c r="ZJ1266"/>
      <c r="ZK1266"/>
      <c r="ZL1266"/>
      <c r="ZM1266"/>
      <c r="ZN1266"/>
      <c r="ZO1266"/>
      <c r="ZP1266"/>
      <c r="ZQ1266"/>
      <c r="ZR1266"/>
      <c r="ZS1266"/>
      <c r="ZT1266"/>
      <c r="ZU1266"/>
      <c r="ZV1266"/>
      <c r="ZW1266"/>
      <c r="ZX1266"/>
      <c r="ZY1266"/>
      <c r="ZZ1266"/>
      <c r="AAA1266"/>
      <c r="AAB1266"/>
      <c r="AAC1266"/>
      <c r="AAD1266"/>
      <c r="AAE1266"/>
      <c r="AAF1266"/>
      <c r="AAG1266"/>
      <c r="AAH1266"/>
      <c r="AAI1266"/>
      <c r="AAJ1266"/>
      <c r="AAK1266"/>
      <c r="AAL1266"/>
      <c r="AAM1266"/>
      <c r="AAN1266"/>
      <c r="AAO1266"/>
      <c r="AAP1266"/>
      <c r="AAQ1266"/>
      <c r="AAR1266"/>
      <c r="AAS1266"/>
      <c r="AAT1266"/>
      <c r="AAU1266"/>
      <c r="AAV1266"/>
      <c r="AAW1266"/>
      <c r="AAX1266"/>
      <c r="AAY1266"/>
      <c r="AAZ1266"/>
      <c r="ABA1266"/>
      <c r="ABB1266"/>
      <c r="ABC1266"/>
      <c r="ABD1266"/>
      <c r="ABE1266"/>
      <c r="ABF1266"/>
      <c r="ABG1266"/>
      <c r="ABH1266"/>
      <c r="ABI1266"/>
      <c r="ABJ1266"/>
      <c r="ABK1266"/>
      <c r="ABL1266"/>
      <c r="ABM1266"/>
      <c r="ABN1266"/>
      <c r="ABO1266"/>
      <c r="ABP1266"/>
      <c r="ABQ1266"/>
      <c r="ABR1266"/>
      <c r="ABS1266"/>
      <c r="ABT1266"/>
      <c r="ABU1266"/>
      <c r="ABV1266"/>
      <c r="ABW1266"/>
      <c r="ABX1266"/>
      <c r="ABY1266"/>
      <c r="ABZ1266"/>
      <c r="ACA1266"/>
      <c r="ACB1266"/>
      <c r="ACC1266"/>
      <c r="ACD1266"/>
      <c r="ACE1266"/>
      <c r="ACF1266"/>
      <c r="ACG1266"/>
      <c r="ACH1266"/>
      <c r="ACI1266"/>
      <c r="ACJ1266"/>
      <c r="ACK1266"/>
      <c r="ACL1266"/>
      <c r="ACM1266"/>
      <c r="ACN1266"/>
      <c r="ACO1266"/>
      <c r="ACP1266"/>
      <c r="ACQ1266"/>
      <c r="ACR1266"/>
      <c r="ACS1266"/>
      <c r="ACT1266"/>
      <c r="ACU1266"/>
      <c r="ACV1266"/>
      <c r="ACW1266"/>
      <c r="ACX1266"/>
      <c r="ACY1266"/>
      <c r="ACZ1266"/>
      <c r="ADA1266"/>
      <c r="ADB1266"/>
      <c r="ADC1266"/>
      <c r="ADD1266"/>
      <c r="ADE1266"/>
      <c r="ADF1266"/>
      <c r="ADG1266"/>
      <c r="ADH1266"/>
      <c r="ADI1266"/>
      <c r="ADJ1266"/>
      <c r="ADK1266"/>
      <c r="ADL1266"/>
      <c r="ADM1266"/>
      <c r="ADN1266"/>
      <c r="ADO1266"/>
      <c r="ADP1266"/>
      <c r="ADQ1266"/>
      <c r="ADR1266"/>
      <c r="ADS1266"/>
      <c r="ADT1266"/>
      <c r="ADU1266"/>
      <c r="ADV1266"/>
      <c r="ADW1266"/>
      <c r="ADX1266"/>
      <c r="ADY1266"/>
      <c r="ADZ1266"/>
      <c r="AEA1266"/>
      <c r="AEB1266"/>
      <c r="AEC1266"/>
      <c r="AED1266"/>
      <c r="AEE1266"/>
      <c r="AEF1266"/>
      <c r="AEG1266"/>
      <c r="AEH1266"/>
      <c r="AEI1266"/>
      <c r="AEJ1266"/>
      <c r="AEK1266"/>
      <c r="AEL1266"/>
      <c r="AEM1266"/>
      <c r="AEN1266"/>
      <c r="AEO1266"/>
      <c r="AEP1266"/>
      <c r="AEQ1266"/>
      <c r="AER1266"/>
      <c r="AES1266"/>
      <c r="AET1266"/>
      <c r="AEU1266"/>
      <c r="AEV1266"/>
      <c r="AEW1266"/>
      <c r="AEX1266"/>
      <c r="AEY1266"/>
      <c r="AEZ1266"/>
      <c r="AFA1266"/>
      <c r="AFB1266"/>
      <c r="AFC1266"/>
      <c r="AFD1266"/>
      <c r="AFE1266"/>
      <c r="AFF1266"/>
      <c r="AFG1266"/>
      <c r="AFH1266"/>
      <c r="AFI1266"/>
      <c r="AFJ1266"/>
      <c r="AFK1266"/>
      <c r="AFL1266"/>
      <c r="AFM1266"/>
      <c r="AFN1266"/>
      <c r="AFO1266"/>
      <c r="AFP1266"/>
      <c r="AFQ1266"/>
      <c r="AFR1266"/>
      <c r="AFS1266"/>
      <c r="AFT1266"/>
      <c r="AFU1266"/>
      <c r="AFV1266"/>
      <c r="AFW1266"/>
      <c r="AFX1266"/>
      <c r="AFY1266"/>
      <c r="AFZ1266"/>
      <c r="AGA1266"/>
      <c r="AGB1266"/>
      <c r="AGC1266"/>
      <c r="AGD1266"/>
      <c r="AGE1266"/>
      <c r="AGF1266"/>
      <c r="AGG1266"/>
      <c r="AGH1266"/>
      <c r="AGI1266"/>
      <c r="AGJ1266"/>
      <c r="AGK1266"/>
      <c r="AGL1266"/>
      <c r="AGM1266"/>
      <c r="AGN1266"/>
      <c r="AGO1266"/>
      <c r="AGP1266"/>
      <c r="AGQ1266"/>
      <c r="AGR1266"/>
      <c r="AGS1266"/>
      <c r="AGT1266"/>
      <c r="AGU1266"/>
      <c r="AGV1266"/>
      <c r="AGW1266"/>
      <c r="AGX1266"/>
      <c r="AGY1266"/>
      <c r="AGZ1266"/>
      <c r="AHA1266"/>
      <c r="AHB1266"/>
      <c r="AHC1266"/>
      <c r="AHD1266"/>
      <c r="AHE1266"/>
      <c r="AHF1266"/>
      <c r="AHG1266"/>
      <c r="AHH1266"/>
      <c r="AHI1266"/>
      <c r="AHJ1266"/>
      <c r="AHK1266"/>
      <c r="AHL1266"/>
      <c r="AHM1266"/>
      <c r="AHN1266"/>
      <c r="AHO1266"/>
      <c r="AHP1266"/>
      <c r="AHQ1266"/>
      <c r="AHR1266"/>
      <c r="AHS1266"/>
      <c r="AHT1266"/>
      <c r="AHU1266"/>
      <c r="AHV1266"/>
      <c r="AHW1266"/>
      <c r="AHX1266"/>
      <c r="AHY1266"/>
      <c r="AHZ1266"/>
      <c r="AIA1266"/>
      <c r="AIB1266"/>
      <c r="AIC1266"/>
      <c r="AID1266"/>
      <c r="AIE1266"/>
      <c r="AIF1266"/>
      <c r="AIG1266"/>
      <c r="AIH1266"/>
      <c r="AII1266"/>
      <c r="AIJ1266"/>
      <c r="AIK1266"/>
      <c r="AIL1266"/>
      <c r="AIM1266"/>
      <c r="AIN1266"/>
      <c r="AIO1266"/>
      <c r="AIP1266"/>
      <c r="AIQ1266"/>
      <c r="AIR1266"/>
      <c r="AIS1266"/>
      <c r="AIT1266"/>
      <c r="AIU1266"/>
      <c r="AIV1266"/>
      <c r="AIW1266"/>
      <c r="AIX1266"/>
      <c r="AIY1266"/>
      <c r="AIZ1266"/>
      <c r="AJA1266"/>
      <c r="AJB1266"/>
      <c r="AJC1266"/>
      <c r="AJD1266"/>
      <c r="AJE1266"/>
      <c r="AJF1266"/>
      <c r="AJG1266"/>
      <c r="AJH1266"/>
      <c r="AJI1266"/>
      <c r="AJJ1266"/>
      <c r="AJK1266"/>
      <c r="AJL1266"/>
      <c r="AJM1266"/>
      <c r="AJN1266"/>
      <c r="AJO1266"/>
      <c r="AJP1266"/>
      <c r="AJQ1266"/>
      <c r="AJR1266"/>
      <c r="AJS1266"/>
      <c r="AJT1266"/>
      <c r="AJU1266"/>
      <c r="AJV1266"/>
      <c r="AJW1266"/>
      <c r="AJX1266"/>
      <c r="AJY1266"/>
      <c r="AJZ1266"/>
      <c r="AKA1266"/>
      <c r="AKB1266"/>
      <c r="AKC1266"/>
      <c r="AKD1266"/>
      <c r="AKE1266"/>
      <c r="AKF1266"/>
      <c r="AKG1266"/>
      <c r="AKH1266"/>
      <c r="AKI1266"/>
      <c r="AKJ1266"/>
      <c r="AKK1266"/>
      <c r="AKL1266"/>
      <c r="AKM1266"/>
      <c r="AKN1266"/>
      <c r="AKO1266"/>
      <c r="AKP1266"/>
      <c r="AKQ1266"/>
      <c r="AKR1266"/>
      <c r="AKS1266"/>
      <c r="AKT1266"/>
      <c r="AKU1266"/>
      <c r="AKV1266"/>
      <c r="AKW1266"/>
      <c r="AKX1266"/>
      <c r="AKY1266"/>
      <c r="AKZ1266"/>
      <c r="ALA1266"/>
      <c r="ALB1266"/>
      <c r="ALC1266"/>
      <c r="ALD1266"/>
      <c r="ALE1266"/>
      <c r="ALF1266"/>
      <c r="ALG1266"/>
      <c r="ALH1266"/>
      <c r="ALI1266"/>
      <c r="ALJ1266"/>
      <c r="ALK1266"/>
      <c r="ALL1266"/>
      <c r="ALM1266"/>
      <c r="ALN1266"/>
      <c r="ALO1266"/>
      <c r="ALP1266"/>
      <c r="ALQ1266"/>
      <c r="ALR1266"/>
      <c r="ALS1266"/>
      <c r="ALT1266"/>
      <c r="ALU1266"/>
      <c r="ALV1266"/>
      <c r="ALW1266"/>
      <c r="ALX1266"/>
      <c r="ALY1266"/>
      <c r="ALZ1266"/>
      <c r="AMA1266"/>
      <c r="AMB1266"/>
      <c r="AMC1266"/>
      <c r="AMD1266"/>
      <c r="AME1266"/>
      <c r="AMF1266"/>
      <c r="AMG1266"/>
      <c r="AMH1266"/>
      <c r="AMI1266"/>
      <c r="AMJ1266"/>
      <c r="AMK1266"/>
      <c r="AML1266"/>
      <c r="AMM1266"/>
      <c r="AMN1266"/>
      <c r="AMO1266"/>
      <c r="AMP1266"/>
      <c r="AMQ1266"/>
      <c r="AMR1266"/>
      <c r="AMS1266"/>
      <c r="AMT1266"/>
      <c r="AMU1266"/>
      <c r="AMV1266"/>
      <c r="AMW1266"/>
      <c r="AMX1266"/>
      <c r="AMY1266"/>
      <c r="AMZ1266"/>
      <c r="ANA1266"/>
      <c r="ANB1266"/>
      <c r="ANC1266"/>
      <c r="AND1266"/>
      <c r="ANE1266"/>
      <c r="ANF1266"/>
      <c r="ANG1266"/>
      <c r="ANH1266"/>
      <c r="ANI1266"/>
      <c r="ANJ1266"/>
      <c r="ANK1266"/>
      <c r="ANL1266"/>
      <c r="ANM1266"/>
      <c r="ANN1266"/>
      <c r="ANO1266"/>
      <c r="ANP1266"/>
      <c r="ANQ1266"/>
      <c r="ANR1266"/>
      <c r="ANS1266"/>
      <c r="ANT1266"/>
      <c r="ANU1266"/>
      <c r="ANV1266"/>
      <c r="ANW1266"/>
      <c r="ANX1266"/>
      <c r="ANY1266"/>
      <c r="ANZ1266"/>
      <c r="AOA1266"/>
      <c r="AOB1266"/>
      <c r="AOC1266"/>
      <c r="AOD1266"/>
      <c r="AOE1266"/>
      <c r="AOF1266"/>
      <c r="AOG1266"/>
      <c r="AOH1266"/>
      <c r="AOI1266"/>
      <c r="AOJ1266"/>
      <c r="AOK1266"/>
      <c r="AOL1266"/>
      <c r="AOM1266"/>
      <c r="AON1266"/>
      <c r="AOO1266"/>
      <c r="AOP1266"/>
      <c r="AOQ1266"/>
      <c r="AOR1266"/>
      <c r="AOS1266"/>
      <c r="AOT1266"/>
      <c r="AOU1266"/>
      <c r="AOV1266"/>
      <c r="AOW1266"/>
      <c r="AOX1266"/>
      <c r="AOY1266"/>
      <c r="AOZ1266"/>
      <c r="APA1266"/>
      <c r="APB1266"/>
      <c r="APC1266"/>
      <c r="APD1266"/>
      <c r="APE1266"/>
      <c r="APF1266"/>
      <c r="APG1266"/>
      <c r="APH1266"/>
      <c r="API1266"/>
      <c r="APJ1266"/>
      <c r="APK1266"/>
      <c r="APL1266"/>
      <c r="APM1266"/>
      <c r="APN1266"/>
      <c r="APO1266"/>
      <c r="APP1266"/>
      <c r="APQ1266"/>
      <c r="APR1266"/>
      <c r="APS1266"/>
      <c r="APT1266"/>
      <c r="APU1266"/>
      <c r="APV1266"/>
      <c r="APW1266"/>
      <c r="APX1266"/>
      <c r="APY1266"/>
      <c r="APZ1266"/>
      <c r="AQA1266"/>
      <c r="AQB1266"/>
      <c r="AQC1266"/>
      <c r="AQD1266"/>
      <c r="AQE1266"/>
      <c r="AQF1266"/>
      <c r="AQG1266"/>
      <c r="AQH1266"/>
      <c r="AQI1266"/>
      <c r="AQJ1266"/>
      <c r="AQK1266"/>
      <c r="AQL1266"/>
      <c r="AQM1266"/>
      <c r="AQN1266"/>
      <c r="AQO1266"/>
      <c r="AQP1266"/>
      <c r="AQQ1266"/>
      <c r="AQR1266"/>
      <c r="AQS1266"/>
      <c r="AQT1266"/>
      <c r="AQU1266"/>
      <c r="AQV1266"/>
      <c r="AQW1266"/>
      <c r="AQX1266"/>
      <c r="AQY1266"/>
      <c r="AQZ1266"/>
      <c r="ARA1266"/>
      <c r="ARB1266"/>
      <c r="ARC1266"/>
      <c r="ARD1266"/>
      <c r="ARE1266"/>
      <c r="ARF1266"/>
      <c r="ARG1266"/>
      <c r="ARH1266"/>
      <c r="ARI1266"/>
      <c r="ARJ1266"/>
      <c r="ARK1266"/>
      <c r="ARL1266"/>
      <c r="ARM1266"/>
      <c r="ARN1266"/>
      <c r="ARO1266"/>
      <c r="ARP1266"/>
      <c r="ARQ1266"/>
      <c r="ARR1266"/>
      <c r="ARS1266"/>
      <c r="ART1266"/>
      <c r="ARU1266"/>
      <c r="ARV1266"/>
      <c r="ARW1266"/>
      <c r="ARX1266"/>
      <c r="ARY1266"/>
      <c r="ARZ1266"/>
      <c r="ASA1266"/>
      <c r="ASB1266"/>
      <c r="ASC1266"/>
      <c r="ASD1266"/>
      <c r="ASE1266"/>
      <c r="ASF1266"/>
      <c r="ASG1266"/>
      <c r="ASH1266"/>
      <c r="ASI1266"/>
      <c r="ASJ1266"/>
      <c r="ASK1266"/>
      <c r="ASL1266"/>
      <c r="ASM1266"/>
      <c r="ASN1266"/>
      <c r="ASO1266"/>
      <c r="ASP1266"/>
      <c r="ASQ1266"/>
      <c r="ASR1266"/>
      <c r="ASS1266"/>
      <c r="AST1266"/>
      <c r="ASU1266"/>
      <c r="ASV1266"/>
      <c r="ASW1266"/>
      <c r="ASX1266"/>
      <c r="ASY1266"/>
      <c r="ASZ1266"/>
      <c r="ATA1266"/>
      <c r="ATB1266"/>
      <c r="ATC1266"/>
      <c r="ATD1266"/>
      <c r="ATE1266"/>
      <c r="ATF1266"/>
      <c r="ATG1266"/>
      <c r="ATH1266"/>
      <c r="ATI1266"/>
      <c r="ATJ1266"/>
      <c r="ATK1266"/>
      <c r="ATL1266"/>
      <c r="ATM1266"/>
      <c r="ATN1266"/>
      <c r="ATO1266"/>
      <c r="ATP1266"/>
      <c r="ATQ1266"/>
      <c r="ATR1266"/>
      <c r="ATS1266"/>
      <c r="ATT1266"/>
      <c r="ATU1266"/>
      <c r="ATV1266"/>
      <c r="ATW1266"/>
      <c r="ATX1266"/>
      <c r="ATY1266"/>
      <c r="ATZ1266"/>
      <c r="AUA1266"/>
      <c r="AUB1266"/>
      <c r="AUC1266"/>
      <c r="AUD1266"/>
      <c r="AUE1266"/>
      <c r="AUF1266"/>
      <c r="AUG1266"/>
      <c r="AUH1266"/>
      <c r="AUI1266"/>
      <c r="AUJ1266"/>
      <c r="AUK1266"/>
      <c r="AUL1266"/>
      <c r="AUM1266"/>
      <c r="AUN1266"/>
      <c r="AUO1266"/>
      <c r="AUP1266"/>
      <c r="AUQ1266"/>
      <c r="AUR1266"/>
      <c r="AUS1266"/>
      <c r="AUT1266"/>
      <c r="AUU1266"/>
      <c r="AUV1266"/>
      <c r="AUW1266"/>
      <c r="AUX1266"/>
      <c r="AUY1266"/>
      <c r="AUZ1266"/>
      <c r="AVA1266"/>
      <c r="AVB1266"/>
      <c r="AVC1266"/>
      <c r="AVD1266"/>
      <c r="AVE1266"/>
      <c r="AVF1266"/>
      <c r="AVG1266"/>
      <c r="AVH1266"/>
      <c r="AVI1266"/>
      <c r="AVJ1266"/>
      <c r="AVK1266"/>
      <c r="AVL1266"/>
      <c r="AVM1266"/>
      <c r="AVN1266"/>
      <c r="AVO1266"/>
      <c r="AVP1266"/>
      <c r="AVQ1266"/>
      <c r="AVR1266"/>
      <c r="AVS1266"/>
      <c r="AVT1266"/>
      <c r="AVU1266"/>
      <c r="AVV1266"/>
      <c r="AVW1266"/>
      <c r="AVX1266"/>
      <c r="AVY1266"/>
      <c r="AVZ1266"/>
      <c r="AWA1266"/>
      <c r="AWB1266"/>
      <c r="AWC1266"/>
      <c r="AWD1266"/>
      <c r="AWE1266"/>
      <c r="AWF1266"/>
      <c r="AWG1266"/>
      <c r="AWH1266"/>
      <c r="AWI1266"/>
      <c r="AWJ1266"/>
      <c r="AWK1266"/>
      <c r="AWL1266"/>
      <c r="AWM1266"/>
      <c r="AWN1266"/>
      <c r="AWO1266"/>
      <c r="AWP1266"/>
      <c r="AWQ1266"/>
      <c r="AWR1266"/>
      <c r="AWS1266"/>
      <c r="AWT1266"/>
      <c r="AWU1266"/>
      <c r="AWV1266"/>
      <c r="AWW1266"/>
      <c r="AWX1266"/>
      <c r="AWY1266"/>
      <c r="AWZ1266"/>
      <c r="AXA1266"/>
      <c r="AXB1266"/>
      <c r="AXC1266"/>
      <c r="AXD1266"/>
      <c r="AXE1266"/>
      <c r="AXF1266"/>
      <c r="AXG1266"/>
      <c r="AXH1266"/>
      <c r="AXI1266"/>
      <c r="AXJ1266"/>
      <c r="AXK1266"/>
      <c r="AXL1266"/>
      <c r="AXM1266"/>
      <c r="AXN1266"/>
      <c r="AXO1266"/>
      <c r="AXP1266"/>
      <c r="AXQ1266"/>
      <c r="AXR1266"/>
      <c r="AXS1266"/>
      <c r="AXT1266"/>
      <c r="AXU1266"/>
      <c r="AXV1266"/>
      <c r="AXW1266"/>
      <c r="AXX1266"/>
      <c r="AXY1266"/>
      <c r="AXZ1266"/>
      <c r="AYA1266"/>
      <c r="AYB1266"/>
      <c r="AYC1266"/>
      <c r="AYD1266"/>
      <c r="AYE1266"/>
      <c r="AYF1266"/>
      <c r="AYG1266"/>
      <c r="AYH1266"/>
      <c r="AYI1266"/>
      <c r="AYJ1266"/>
      <c r="AYK1266"/>
      <c r="AYL1266"/>
      <c r="AYM1266"/>
      <c r="AYN1266"/>
      <c r="AYO1266"/>
      <c r="AYP1266"/>
      <c r="AYQ1266"/>
      <c r="AYR1266"/>
      <c r="AYS1266"/>
      <c r="AYT1266"/>
      <c r="AYU1266"/>
      <c r="AYV1266"/>
      <c r="AYW1266"/>
      <c r="AYX1266"/>
      <c r="AYY1266"/>
      <c r="AYZ1266"/>
      <c r="AZA1266"/>
      <c r="AZB1266"/>
      <c r="AZC1266"/>
      <c r="AZD1266"/>
      <c r="AZE1266"/>
      <c r="AZF1266"/>
      <c r="AZG1266"/>
      <c r="AZH1266"/>
      <c r="AZI1266"/>
      <c r="AZJ1266"/>
      <c r="AZK1266"/>
      <c r="AZL1266"/>
      <c r="AZM1266"/>
      <c r="AZN1266"/>
      <c r="AZO1266"/>
      <c r="AZP1266"/>
      <c r="AZQ1266"/>
      <c r="AZR1266"/>
      <c r="AZS1266"/>
      <c r="AZT1266"/>
      <c r="AZU1266"/>
      <c r="AZV1266"/>
      <c r="AZW1266"/>
      <c r="AZX1266"/>
      <c r="AZY1266"/>
      <c r="AZZ1266"/>
      <c r="BAA1266"/>
      <c r="BAB1266"/>
      <c r="BAC1266"/>
      <c r="BAD1266"/>
      <c r="BAE1266"/>
      <c r="BAF1266"/>
      <c r="BAG1266"/>
      <c r="BAH1266"/>
      <c r="BAI1266"/>
      <c r="BAJ1266"/>
      <c r="BAK1266"/>
      <c r="BAL1266"/>
      <c r="BAM1266"/>
      <c r="BAN1266"/>
      <c r="BAO1266"/>
      <c r="BAP1266"/>
      <c r="BAQ1266"/>
      <c r="BAR1266"/>
      <c r="BAS1266"/>
      <c r="BAT1266"/>
      <c r="BAU1266"/>
      <c r="BAV1266"/>
      <c r="BAW1266"/>
      <c r="BAX1266"/>
      <c r="BAY1266"/>
      <c r="BAZ1266"/>
      <c r="BBA1266"/>
      <c r="BBB1266"/>
      <c r="BBC1266"/>
      <c r="BBD1266"/>
      <c r="BBE1266"/>
      <c r="BBF1266"/>
      <c r="BBG1266"/>
      <c r="BBH1266"/>
      <c r="BBI1266"/>
      <c r="BBJ1266"/>
      <c r="BBK1266"/>
      <c r="BBL1266"/>
      <c r="BBM1266"/>
      <c r="BBN1266"/>
      <c r="BBO1266"/>
      <c r="BBP1266"/>
      <c r="BBQ1266"/>
      <c r="BBR1266"/>
      <c r="BBS1266"/>
      <c r="BBT1266"/>
      <c r="BBU1266"/>
      <c r="BBV1266"/>
      <c r="BBW1266"/>
      <c r="BBX1266"/>
      <c r="BBY1266"/>
      <c r="BBZ1266"/>
      <c r="BCA1266"/>
      <c r="BCB1266"/>
      <c r="BCC1266"/>
      <c r="BCD1266"/>
      <c r="BCE1266"/>
      <c r="BCF1266"/>
      <c r="BCG1266"/>
      <c r="BCH1266"/>
      <c r="BCI1266"/>
      <c r="BCJ1266"/>
      <c r="BCK1266"/>
      <c r="BCL1266"/>
      <c r="BCM1266"/>
      <c r="BCN1266"/>
      <c r="BCO1266"/>
      <c r="BCP1266"/>
      <c r="BCQ1266"/>
      <c r="BCR1266"/>
      <c r="BCS1266"/>
      <c r="BCT1266"/>
      <c r="BCU1266"/>
      <c r="BCV1266"/>
      <c r="BCW1266"/>
      <c r="BCX1266"/>
      <c r="BCY1266"/>
      <c r="BCZ1266"/>
      <c r="BDA1266"/>
      <c r="BDB1266"/>
      <c r="BDC1266"/>
      <c r="BDD1266"/>
      <c r="BDE1266"/>
      <c r="BDF1266"/>
      <c r="BDG1266"/>
      <c r="BDH1266"/>
      <c r="BDI1266"/>
      <c r="BDJ1266"/>
      <c r="BDK1266"/>
      <c r="BDL1266"/>
      <c r="BDM1266"/>
      <c r="BDN1266"/>
      <c r="BDO1266"/>
      <c r="BDP1266"/>
      <c r="BDQ1266"/>
      <c r="BDR1266"/>
      <c r="BDS1266"/>
      <c r="BDT1266"/>
      <c r="BDU1266"/>
      <c r="BDV1266"/>
      <c r="BDW1266"/>
      <c r="BDX1266"/>
      <c r="BDY1266"/>
      <c r="BDZ1266"/>
      <c r="BEA1266"/>
      <c r="BEB1266"/>
      <c r="BEC1266"/>
      <c r="BED1266"/>
      <c r="BEE1266"/>
      <c r="BEF1266"/>
      <c r="BEG1266"/>
      <c r="BEH1266"/>
      <c r="BEI1266"/>
      <c r="BEJ1266"/>
      <c r="BEK1266"/>
      <c r="BEL1266"/>
      <c r="BEM1266"/>
      <c r="BEN1266"/>
      <c r="BEO1266"/>
      <c r="BEP1266"/>
      <c r="BEQ1266"/>
      <c r="BER1266"/>
      <c r="BES1266"/>
      <c r="BET1266"/>
      <c r="BEU1266"/>
      <c r="BEV1266"/>
      <c r="BEW1266"/>
      <c r="BEX1266"/>
      <c r="BEY1266"/>
      <c r="BEZ1266"/>
      <c r="BFA1266"/>
      <c r="BFB1266"/>
      <c r="BFC1266"/>
      <c r="BFD1266"/>
      <c r="BFE1266"/>
      <c r="BFF1266"/>
      <c r="BFG1266"/>
      <c r="BFH1266"/>
      <c r="BFI1266"/>
      <c r="BFJ1266"/>
      <c r="BFK1266"/>
      <c r="BFL1266"/>
      <c r="BFM1266"/>
      <c r="BFN1266"/>
      <c r="BFO1266"/>
      <c r="BFP1266"/>
      <c r="BFQ1266"/>
      <c r="BFR1266"/>
      <c r="BFS1266"/>
      <c r="BFT1266"/>
      <c r="BFU1266"/>
      <c r="BFV1266"/>
      <c r="BFW1266"/>
      <c r="BFX1266"/>
      <c r="BFY1266"/>
      <c r="BFZ1266"/>
      <c r="BGA1266"/>
      <c r="BGB1266"/>
      <c r="BGC1266"/>
      <c r="BGD1266"/>
      <c r="BGE1266"/>
      <c r="BGF1266"/>
      <c r="BGG1266"/>
      <c r="BGH1266"/>
      <c r="BGI1266"/>
      <c r="BGJ1266"/>
      <c r="BGK1266"/>
      <c r="BGL1266"/>
      <c r="BGM1266"/>
      <c r="BGN1266"/>
      <c r="BGO1266"/>
      <c r="BGP1266"/>
      <c r="BGQ1266"/>
      <c r="BGR1266"/>
      <c r="BGS1266"/>
      <c r="BGT1266"/>
      <c r="BGU1266"/>
      <c r="BGV1266"/>
      <c r="BGW1266"/>
      <c r="BGX1266"/>
      <c r="BGY1266"/>
      <c r="BGZ1266"/>
      <c r="BHA1266"/>
      <c r="BHB1266"/>
      <c r="BHC1266"/>
      <c r="BHD1266"/>
      <c r="BHE1266"/>
      <c r="BHF1266"/>
      <c r="BHG1266"/>
      <c r="BHH1266"/>
      <c r="BHI1266"/>
      <c r="BHJ1266"/>
      <c r="BHK1266"/>
      <c r="BHL1266"/>
      <c r="BHM1266"/>
      <c r="BHN1266"/>
      <c r="BHO1266"/>
      <c r="BHP1266"/>
      <c r="BHQ1266"/>
      <c r="BHR1266"/>
      <c r="BHS1266"/>
      <c r="BHT1266"/>
      <c r="BHU1266"/>
      <c r="BHV1266"/>
      <c r="BHW1266"/>
      <c r="BHX1266"/>
      <c r="BHY1266"/>
      <c r="BHZ1266"/>
      <c r="BIA1266"/>
      <c r="BIB1266"/>
      <c r="BIC1266"/>
      <c r="BID1266"/>
      <c r="BIE1266"/>
      <c r="BIF1266"/>
      <c r="BIG1266"/>
      <c r="BIH1266"/>
      <c r="BII1266"/>
      <c r="BIJ1266"/>
      <c r="BIK1266"/>
      <c r="BIL1266"/>
      <c r="BIM1266"/>
      <c r="BIN1266"/>
      <c r="BIO1266"/>
      <c r="BIP1266"/>
      <c r="BIQ1266"/>
      <c r="BIR1266"/>
      <c r="BIS1266"/>
      <c r="BIT1266"/>
      <c r="BIU1266"/>
      <c r="BIV1266"/>
      <c r="BIW1266"/>
      <c r="BIX1266"/>
      <c r="BIY1266"/>
      <c r="BIZ1266"/>
      <c r="BJA1266"/>
      <c r="BJB1266"/>
      <c r="BJC1266"/>
      <c r="BJD1266"/>
      <c r="BJE1266"/>
      <c r="BJF1266"/>
      <c r="BJG1266"/>
      <c r="BJH1266"/>
    </row>
    <row r="1267" spans="7:1620" ht="15.75">
      <c r="J1267" s="232" t="s">
        <v>17</v>
      </c>
      <c r="K1267" t="s">
        <v>558</v>
      </c>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c r="HO1267"/>
      <c r="HP1267"/>
      <c r="HQ1267"/>
      <c r="HR1267"/>
      <c r="HS1267"/>
      <c r="HT1267"/>
      <c r="HU1267"/>
      <c r="HV1267"/>
      <c r="HW1267"/>
      <c r="HX1267"/>
      <c r="HY1267"/>
      <c r="HZ1267"/>
      <c r="IA1267"/>
      <c r="IB1267"/>
      <c r="IC1267"/>
      <c r="ID1267"/>
      <c r="IE1267"/>
      <c r="IF1267"/>
      <c r="IG1267"/>
      <c r="IH1267"/>
      <c r="II1267"/>
      <c r="IJ1267"/>
      <c r="IK1267"/>
      <c r="IL1267"/>
      <c r="IM1267"/>
      <c r="IN1267"/>
      <c r="IO1267"/>
      <c r="IP1267"/>
      <c r="IQ1267"/>
      <c r="IR1267"/>
      <c r="IS1267"/>
      <c r="IT1267"/>
      <c r="IU1267"/>
      <c r="IV1267"/>
      <c r="IW1267"/>
      <c r="IX1267"/>
      <c r="IY1267"/>
      <c r="IZ1267"/>
      <c r="JA1267"/>
      <c r="JB1267"/>
      <c r="JC1267"/>
      <c r="JD1267"/>
      <c r="JE1267"/>
      <c r="JF1267"/>
      <c r="JG1267"/>
      <c r="JH1267"/>
      <c r="JI1267"/>
      <c r="JJ1267"/>
      <c r="JK1267"/>
      <c r="JL1267"/>
      <c r="JM1267"/>
      <c r="JN1267"/>
      <c r="JO1267"/>
      <c r="JP1267"/>
      <c r="JQ1267"/>
      <c r="JR1267"/>
      <c r="JS1267"/>
      <c r="JT1267"/>
      <c r="JU1267"/>
      <c r="JV1267"/>
      <c r="JW1267"/>
      <c r="JX1267"/>
      <c r="JY1267"/>
      <c r="JZ1267"/>
      <c r="KA1267"/>
      <c r="KB1267"/>
      <c r="KC1267"/>
      <c r="KD1267"/>
      <c r="KE1267"/>
      <c r="KF1267"/>
      <c r="KG1267"/>
      <c r="KH1267"/>
      <c r="KI1267"/>
      <c r="KJ1267"/>
      <c r="KK1267"/>
      <c r="KL1267"/>
      <c r="KM1267"/>
      <c r="KN1267"/>
      <c r="KO1267"/>
      <c r="KP1267"/>
      <c r="KQ1267"/>
      <c r="KR1267"/>
      <c r="KS1267"/>
      <c r="KT1267"/>
      <c r="KU1267"/>
      <c r="KV1267"/>
      <c r="KW1267"/>
      <c r="KX1267"/>
      <c r="KY1267"/>
      <c r="KZ1267"/>
      <c r="LA1267"/>
      <c r="LB1267"/>
      <c r="LC1267"/>
      <c r="LD1267"/>
      <c r="LE1267"/>
      <c r="LF1267"/>
      <c r="LG1267"/>
      <c r="LH1267"/>
      <c r="LI1267"/>
      <c r="LJ1267"/>
      <c r="LK1267"/>
      <c r="LL1267"/>
      <c r="LM1267"/>
      <c r="LN1267"/>
      <c r="LO1267"/>
      <c r="LP1267"/>
      <c r="LQ1267"/>
      <c r="LR1267"/>
      <c r="LS1267"/>
      <c r="LT1267"/>
      <c r="LU1267"/>
      <c r="LV1267"/>
      <c r="LW1267"/>
      <c r="LX1267"/>
      <c r="LY1267"/>
      <c r="LZ1267"/>
      <c r="MA1267"/>
      <c r="MB1267"/>
      <c r="MC1267"/>
      <c r="MD1267"/>
      <c r="ME1267"/>
      <c r="MF1267"/>
      <c r="MG1267"/>
      <c r="MH1267"/>
      <c r="MI1267"/>
      <c r="MJ1267"/>
      <c r="MK1267"/>
      <c r="ML1267"/>
      <c r="MM1267"/>
      <c r="MN1267"/>
      <c r="MO1267"/>
      <c r="MP1267"/>
      <c r="MQ1267"/>
      <c r="MR1267"/>
      <c r="MS1267"/>
      <c r="MT1267"/>
      <c r="MU1267"/>
      <c r="MV1267"/>
      <c r="MW1267"/>
      <c r="MX1267"/>
      <c r="MY1267"/>
      <c r="MZ1267"/>
      <c r="NA1267"/>
      <c r="NB1267"/>
      <c r="NC1267"/>
      <c r="ND1267"/>
      <c r="NE1267"/>
      <c r="NF1267"/>
      <c r="NG1267"/>
      <c r="NH1267"/>
      <c r="NI1267"/>
      <c r="NJ1267"/>
      <c r="NK1267"/>
      <c r="NL1267"/>
      <c r="NM1267"/>
      <c r="NN1267"/>
      <c r="NO1267"/>
      <c r="NP1267"/>
      <c r="NQ1267"/>
      <c r="NR1267"/>
      <c r="NS1267"/>
      <c r="NT1267"/>
      <c r="NU1267"/>
      <c r="NV1267"/>
      <c r="NW1267"/>
      <c r="NX1267"/>
      <c r="NY1267"/>
      <c r="NZ1267"/>
      <c r="OA1267"/>
      <c r="OB1267"/>
      <c r="OC1267"/>
      <c r="OD1267"/>
      <c r="OE1267"/>
      <c r="OF1267"/>
      <c r="OG1267"/>
      <c r="OH1267"/>
      <c r="OI1267"/>
      <c r="OJ1267"/>
      <c r="OK1267"/>
      <c r="OL1267"/>
      <c r="OM1267"/>
      <c r="ON1267"/>
      <c r="OO1267"/>
      <c r="OP1267"/>
      <c r="OQ1267"/>
      <c r="OR1267"/>
      <c r="OS1267"/>
      <c r="OT1267"/>
      <c r="OU1267"/>
      <c r="OV1267"/>
      <c r="OW1267"/>
      <c r="OX1267"/>
      <c r="OY1267"/>
      <c r="OZ1267"/>
      <c r="PA1267"/>
      <c r="PB1267"/>
      <c r="PC1267"/>
      <c r="PD1267"/>
      <c r="PE1267"/>
      <c r="PF1267"/>
      <c r="PG1267"/>
      <c r="PH1267"/>
      <c r="PI1267"/>
      <c r="PJ1267"/>
      <c r="PK1267"/>
      <c r="PL1267"/>
      <c r="PM1267"/>
      <c r="PN1267"/>
      <c r="PO1267"/>
      <c r="PP1267"/>
      <c r="PQ1267"/>
      <c r="PR1267"/>
      <c r="PS1267"/>
      <c r="PT1267"/>
      <c r="PU1267"/>
      <c r="PV1267"/>
      <c r="PW1267"/>
      <c r="PX1267"/>
      <c r="PY1267"/>
      <c r="PZ1267"/>
      <c r="QA1267"/>
      <c r="QB1267"/>
      <c r="QC1267"/>
      <c r="QD1267"/>
      <c r="QE1267"/>
      <c r="QF1267"/>
      <c r="QG1267"/>
      <c r="QH1267"/>
      <c r="QI1267"/>
      <c r="QJ1267"/>
      <c r="QK1267"/>
      <c r="QL1267"/>
      <c r="QM1267"/>
      <c r="QN1267"/>
      <c r="QO1267"/>
      <c r="QP1267"/>
      <c r="QQ1267"/>
      <c r="QR1267"/>
      <c r="QS1267"/>
      <c r="QT1267"/>
      <c r="QU1267"/>
      <c r="QV1267"/>
      <c r="QW1267"/>
      <c r="QX1267"/>
      <c r="QY1267"/>
      <c r="QZ1267"/>
      <c r="RA1267"/>
      <c r="RB1267"/>
      <c r="RC1267"/>
      <c r="RD1267"/>
      <c r="RE1267"/>
      <c r="RF1267"/>
      <c r="RG1267"/>
      <c r="RH1267"/>
      <c r="RI1267"/>
      <c r="RJ1267"/>
      <c r="RK1267"/>
      <c r="RL1267"/>
      <c r="RM1267"/>
      <c r="RN1267"/>
      <c r="RO1267"/>
      <c r="RP1267"/>
      <c r="RQ1267"/>
      <c r="RR1267"/>
      <c r="RS1267"/>
      <c r="RT1267"/>
      <c r="RU1267"/>
      <c r="RV1267"/>
      <c r="RW1267"/>
      <c r="RX1267"/>
      <c r="RY1267"/>
      <c r="RZ1267"/>
      <c r="SA1267"/>
      <c r="SB1267"/>
      <c r="SC1267"/>
      <c r="SD1267"/>
      <c r="SE1267"/>
      <c r="SF1267"/>
      <c r="SG1267"/>
      <c r="SH1267"/>
      <c r="SI1267"/>
      <c r="SJ1267"/>
      <c r="SK1267"/>
      <c r="SL1267"/>
      <c r="SM1267"/>
      <c r="SN1267"/>
      <c r="SO1267"/>
      <c r="SP1267"/>
      <c r="SQ1267"/>
      <c r="SR1267"/>
      <c r="SS1267"/>
      <c r="ST1267"/>
      <c r="SU1267"/>
      <c r="SV1267"/>
      <c r="SW1267"/>
      <c r="SX1267"/>
      <c r="SY1267"/>
      <c r="SZ1267"/>
      <c r="TA1267"/>
      <c r="TB1267"/>
      <c r="TC1267"/>
      <c r="TD1267"/>
      <c r="TE1267"/>
      <c r="TF1267"/>
      <c r="TG1267"/>
      <c r="TH1267"/>
      <c r="TI1267"/>
      <c r="TJ1267"/>
      <c r="TK1267"/>
      <c r="TL1267"/>
      <c r="TM1267"/>
      <c r="TN1267"/>
      <c r="TO1267"/>
      <c r="TP1267"/>
      <c r="TQ1267"/>
      <c r="TR1267"/>
      <c r="TS1267"/>
      <c r="TT1267"/>
      <c r="TU1267"/>
      <c r="TV1267"/>
      <c r="TW1267"/>
      <c r="TX1267"/>
      <c r="TY1267"/>
      <c r="TZ1267"/>
      <c r="UA1267"/>
      <c r="UB1267"/>
      <c r="UC1267"/>
      <c r="UD1267"/>
      <c r="UE1267"/>
      <c r="UF1267"/>
      <c r="UG1267"/>
      <c r="UH1267"/>
      <c r="UI1267"/>
      <c r="UJ1267"/>
      <c r="UK1267"/>
      <c r="UL1267"/>
      <c r="UM1267"/>
      <c r="UN1267"/>
      <c r="UO1267"/>
      <c r="UP1267"/>
      <c r="UQ1267"/>
      <c r="UR1267"/>
      <c r="US1267"/>
      <c r="UT1267"/>
      <c r="UU1267"/>
      <c r="UV1267"/>
      <c r="UW1267"/>
      <c r="UX1267"/>
      <c r="UY1267"/>
      <c r="UZ1267"/>
      <c r="VA1267"/>
      <c r="VB1267"/>
      <c r="VC1267"/>
      <c r="VD1267"/>
      <c r="VE1267"/>
      <c r="VF1267"/>
      <c r="VG1267"/>
      <c r="VH1267"/>
      <c r="VI1267"/>
      <c r="VJ1267"/>
      <c r="VK1267"/>
      <c r="VL1267"/>
      <c r="VM1267"/>
      <c r="VN1267"/>
      <c r="VO1267"/>
      <c r="VP1267"/>
      <c r="VQ1267"/>
      <c r="VR1267"/>
      <c r="VS1267"/>
      <c r="VT1267"/>
      <c r="VU1267"/>
      <c r="VV1267"/>
      <c r="VW1267"/>
      <c r="VX1267"/>
      <c r="VY1267"/>
      <c r="VZ1267"/>
      <c r="WA1267"/>
      <c r="WB1267"/>
      <c r="WC1267"/>
      <c r="WD1267"/>
      <c r="WE1267"/>
      <c r="WF1267"/>
      <c r="WG1267"/>
      <c r="WH1267"/>
      <c r="WI1267"/>
      <c r="WJ1267"/>
      <c r="WK1267"/>
      <c r="WL1267"/>
      <c r="WM1267"/>
      <c r="WN1267"/>
      <c r="WO1267"/>
      <c r="WP1267"/>
      <c r="WQ1267"/>
      <c r="WR1267"/>
      <c r="WS1267"/>
      <c r="WT1267"/>
      <c r="WU1267"/>
      <c r="WV1267"/>
      <c r="WW1267"/>
      <c r="WX1267"/>
      <c r="WY1267"/>
      <c r="WZ1267"/>
      <c r="XA1267"/>
      <c r="XB1267"/>
      <c r="XC1267"/>
      <c r="XD1267"/>
      <c r="XE1267"/>
      <c r="XF1267"/>
      <c r="XG1267"/>
      <c r="XH1267"/>
      <c r="XI1267"/>
      <c r="XJ1267"/>
      <c r="XK1267"/>
      <c r="XL1267"/>
      <c r="XM1267"/>
      <c r="XN1267"/>
      <c r="XO1267"/>
      <c r="XP1267"/>
      <c r="XQ1267"/>
      <c r="XR1267"/>
      <c r="XS1267"/>
      <c r="XT1267"/>
      <c r="XU1267"/>
      <c r="XV1267"/>
      <c r="XW1267"/>
      <c r="XX1267"/>
      <c r="XY1267"/>
      <c r="XZ1267"/>
      <c r="YA1267"/>
      <c r="YB1267"/>
      <c r="YC1267"/>
      <c r="YD1267"/>
      <c r="YE1267"/>
      <c r="YF1267"/>
      <c r="YG1267"/>
      <c r="YH1267"/>
      <c r="YI1267"/>
      <c r="YJ1267"/>
      <c r="YK1267"/>
      <c r="YL1267"/>
      <c r="YM1267"/>
      <c r="YN1267"/>
      <c r="YO1267"/>
      <c r="YP1267"/>
      <c r="YQ1267"/>
      <c r="YR1267"/>
      <c r="YS1267"/>
      <c r="YT1267"/>
      <c r="YU1267"/>
      <c r="YV1267"/>
      <c r="YW1267"/>
      <c r="YX1267"/>
      <c r="YY1267"/>
      <c r="YZ1267"/>
      <c r="ZA1267"/>
      <c r="ZB1267"/>
      <c r="ZC1267"/>
      <c r="ZD1267"/>
      <c r="ZE1267"/>
      <c r="ZF1267"/>
      <c r="ZG1267"/>
      <c r="ZH1267"/>
      <c r="ZI1267"/>
      <c r="ZJ1267"/>
      <c r="ZK1267"/>
      <c r="ZL1267"/>
      <c r="ZM1267"/>
      <c r="ZN1267"/>
      <c r="ZO1267"/>
      <c r="ZP1267"/>
      <c r="ZQ1267"/>
      <c r="ZR1267"/>
      <c r="ZS1267"/>
      <c r="ZT1267"/>
      <c r="ZU1267"/>
      <c r="ZV1267"/>
      <c r="ZW1267"/>
      <c r="ZX1267"/>
      <c r="ZY1267"/>
      <c r="ZZ1267"/>
      <c r="AAA1267"/>
      <c r="AAB1267"/>
      <c r="AAC1267"/>
      <c r="AAD1267"/>
      <c r="AAE1267"/>
      <c r="AAF1267"/>
      <c r="AAG1267"/>
      <c r="AAH1267"/>
      <c r="AAI1267"/>
      <c r="AAJ1267"/>
      <c r="AAK1267"/>
      <c r="AAL1267"/>
      <c r="AAM1267"/>
      <c r="AAN1267"/>
      <c r="AAO1267"/>
      <c r="AAP1267"/>
      <c r="AAQ1267"/>
      <c r="AAR1267"/>
      <c r="AAS1267"/>
      <c r="AAT1267"/>
      <c r="AAU1267"/>
      <c r="AAV1267"/>
      <c r="AAW1267"/>
      <c r="AAX1267"/>
      <c r="AAY1267"/>
      <c r="AAZ1267"/>
      <c r="ABA1267"/>
      <c r="ABB1267"/>
      <c r="ABC1267"/>
      <c r="ABD1267"/>
      <c r="ABE1267"/>
      <c r="ABF1267"/>
      <c r="ABG1267"/>
      <c r="ABH1267"/>
      <c r="ABI1267"/>
      <c r="ABJ1267"/>
      <c r="ABK1267"/>
      <c r="ABL1267"/>
      <c r="ABM1267"/>
      <c r="ABN1267"/>
      <c r="ABO1267"/>
      <c r="ABP1267"/>
      <c r="ABQ1267"/>
      <c r="ABR1267"/>
      <c r="ABS1267"/>
      <c r="ABT1267"/>
      <c r="ABU1267"/>
      <c r="ABV1267"/>
      <c r="ABW1267"/>
      <c r="ABX1267"/>
      <c r="ABY1267"/>
      <c r="ABZ1267"/>
      <c r="ACA1267"/>
      <c r="ACB1267"/>
      <c r="ACC1267"/>
      <c r="ACD1267"/>
      <c r="ACE1267"/>
      <c r="ACF1267"/>
      <c r="ACG1267"/>
      <c r="ACH1267"/>
      <c r="ACI1267"/>
      <c r="ACJ1267"/>
      <c r="ACK1267"/>
      <c r="ACL1267"/>
      <c r="ACM1267"/>
      <c r="ACN1267"/>
      <c r="ACO1267"/>
      <c r="ACP1267"/>
      <c r="ACQ1267"/>
      <c r="ACR1267"/>
      <c r="ACS1267"/>
      <c r="ACT1267"/>
      <c r="ACU1267"/>
      <c r="ACV1267"/>
      <c r="ACW1267"/>
      <c r="ACX1267"/>
      <c r="ACY1267"/>
      <c r="ACZ1267"/>
      <c r="ADA1267"/>
      <c r="ADB1267"/>
      <c r="ADC1267"/>
      <c r="ADD1267"/>
      <c r="ADE1267"/>
      <c r="ADF1267"/>
      <c r="ADG1267"/>
      <c r="ADH1267"/>
      <c r="ADI1267"/>
      <c r="ADJ1267"/>
      <c r="ADK1267"/>
      <c r="ADL1267"/>
      <c r="ADM1267"/>
      <c r="ADN1267"/>
      <c r="ADO1267"/>
      <c r="ADP1267"/>
      <c r="ADQ1267"/>
      <c r="ADR1267"/>
      <c r="ADS1267"/>
      <c r="ADT1267"/>
      <c r="ADU1267"/>
      <c r="ADV1267"/>
      <c r="ADW1267"/>
      <c r="ADX1267"/>
      <c r="ADY1267"/>
      <c r="ADZ1267"/>
      <c r="AEA1267"/>
      <c r="AEB1267"/>
      <c r="AEC1267"/>
      <c r="AED1267"/>
      <c r="AEE1267"/>
      <c r="AEF1267"/>
      <c r="AEG1267"/>
      <c r="AEH1267"/>
      <c r="AEI1267"/>
      <c r="AEJ1267"/>
      <c r="AEK1267"/>
      <c r="AEL1267"/>
      <c r="AEM1267"/>
      <c r="AEN1267"/>
      <c r="AEO1267"/>
      <c r="AEP1267"/>
      <c r="AEQ1267"/>
      <c r="AER1267"/>
      <c r="AES1267"/>
      <c r="AET1267"/>
      <c r="AEU1267"/>
      <c r="AEV1267"/>
      <c r="AEW1267"/>
      <c r="AEX1267"/>
      <c r="AEY1267"/>
      <c r="AEZ1267"/>
      <c r="AFA1267"/>
      <c r="AFB1267"/>
      <c r="AFC1267"/>
      <c r="AFD1267"/>
      <c r="AFE1267"/>
      <c r="AFF1267"/>
      <c r="AFG1267"/>
      <c r="AFH1267"/>
      <c r="AFI1267"/>
      <c r="AFJ1267"/>
      <c r="AFK1267"/>
      <c r="AFL1267"/>
      <c r="AFM1267"/>
      <c r="AFN1267"/>
      <c r="AFO1267"/>
      <c r="AFP1267"/>
      <c r="AFQ1267"/>
      <c r="AFR1267"/>
      <c r="AFS1267"/>
      <c r="AFT1267"/>
      <c r="AFU1267"/>
      <c r="AFV1267"/>
      <c r="AFW1267"/>
      <c r="AFX1267"/>
      <c r="AFY1267"/>
      <c r="AFZ1267"/>
      <c r="AGA1267"/>
      <c r="AGB1267"/>
      <c r="AGC1267"/>
      <c r="AGD1267"/>
      <c r="AGE1267"/>
      <c r="AGF1267"/>
      <c r="AGG1267"/>
      <c r="AGH1267"/>
      <c r="AGI1267"/>
      <c r="AGJ1267"/>
      <c r="AGK1267"/>
      <c r="AGL1267"/>
      <c r="AGM1267"/>
      <c r="AGN1267"/>
      <c r="AGO1267"/>
      <c r="AGP1267"/>
      <c r="AGQ1267"/>
      <c r="AGR1267"/>
      <c r="AGS1267"/>
      <c r="AGT1267"/>
      <c r="AGU1267"/>
      <c r="AGV1267"/>
      <c r="AGW1267"/>
      <c r="AGX1267"/>
      <c r="AGY1267"/>
      <c r="AGZ1267"/>
      <c r="AHA1267"/>
      <c r="AHB1267"/>
      <c r="AHC1267"/>
      <c r="AHD1267"/>
      <c r="AHE1267"/>
      <c r="AHF1267"/>
      <c r="AHG1267"/>
      <c r="AHH1267"/>
      <c r="AHI1267"/>
      <c r="AHJ1267"/>
      <c r="AHK1267"/>
      <c r="AHL1267"/>
      <c r="AHM1267"/>
      <c r="AHN1267"/>
      <c r="AHO1267"/>
      <c r="AHP1267"/>
      <c r="AHQ1267"/>
      <c r="AHR1267"/>
      <c r="AHS1267"/>
      <c r="AHT1267"/>
      <c r="AHU1267"/>
      <c r="AHV1267"/>
      <c r="AHW1267"/>
      <c r="AHX1267"/>
      <c r="AHY1267"/>
      <c r="AHZ1267"/>
      <c r="AIA1267"/>
      <c r="AIB1267"/>
      <c r="AIC1267"/>
      <c r="AID1267"/>
      <c r="AIE1267"/>
      <c r="AIF1267"/>
      <c r="AIG1267"/>
      <c r="AIH1267"/>
      <c r="AII1267"/>
      <c r="AIJ1267"/>
      <c r="AIK1267"/>
      <c r="AIL1267"/>
      <c r="AIM1267"/>
      <c r="AIN1267"/>
      <c r="AIO1267"/>
      <c r="AIP1267"/>
      <c r="AIQ1267"/>
      <c r="AIR1267"/>
      <c r="AIS1267"/>
      <c r="AIT1267"/>
      <c r="AIU1267"/>
      <c r="AIV1267"/>
      <c r="AIW1267"/>
      <c r="AIX1267"/>
      <c r="AIY1267"/>
      <c r="AIZ1267"/>
      <c r="AJA1267"/>
      <c r="AJB1267"/>
      <c r="AJC1267"/>
      <c r="AJD1267"/>
      <c r="AJE1267"/>
      <c r="AJF1267"/>
      <c r="AJG1267"/>
      <c r="AJH1267"/>
      <c r="AJI1267"/>
      <c r="AJJ1267"/>
      <c r="AJK1267"/>
      <c r="AJL1267"/>
      <c r="AJM1267"/>
      <c r="AJN1267"/>
      <c r="AJO1267"/>
      <c r="AJP1267"/>
      <c r="AJQ1267"/>
      <c r="AJR1267"/>
      <c r="AJS1267"/>
      <c r="AJT1267"/>
      <c r="AJU1267"/>
      <c r="AJV1267"/>
      <c r="AJW1267"/>
      <c r="AJX1267"/>
      <c r="AJY1267"/>
      <c r="AJZ1267"/>
      <c r="AKA1267"/>
      <c r="AKB1267"/>
      <c r="AKC1267"/>
      <c r="AKD1267"/>
      <c r="AKE1267"/>
      <c r="AKF1267"/>
      <c r="AKG1267"/>
      <c r="AKH1267"/>
      <c r="AKI1267"/>
      <c r="AKJ1267"/>
      <c r="AKK1267"/>
      <c r="AKL1267"/>
      <c r="AKM1267"/>
      <c r="AKN1267"/>
      <c r="AKO1267"/>
      <c r="AKP1267"/>
      <c r="AKQ1267"/>
      <c r="AKR1267"/>
      <c r="AKS1267"/>
      <c r="AKT1267"/>
      <c r="AKU1267"/>
      <c r="AKV1267"/>
      <c r="AKW1267"/>
      <c r="AKX1267"/>
      <c r="AKY1267"/>
      <c r="AKZ1267"/>
      <c r="ALA1267"/>
      <c r="ALB1267"/>
      <c r="ALC1267"/>
      <c r="ALD1267"/>
      <c r="ALE1267"/>
      <c r="ALF1267"/>
      <c r="ALG1267"/>
      <c r="ALH1267"/>
      <c r="ALI1267"/>
      <c r="ALJ1267"/>
      <c r="ALK1267"/>
      <c r="ALL1267"/>
      <c r="ALM1267"/>
      <c r="ALN1267"/>
      <c r="ALO1267"/>
      <c r="ALP1267"/>
      <c r="ALQ1267"/>
      <c r="ALR1267"/>
      <c r="ALS1267"/>
      <c r="ALT1267"/>
      <c r="ALU1267"/>
      <c r="ALV1267"/>
      <c r="ALW1267"/>
      <c r="ALX1267"/>
      <c r="ALY1267"/>
      <c r="ALZ1267"/>
      <c r="AMA1267"/>
      <c r="AMB1267"/>
      <c r="AMC1267"/>
      <c r="AMD1267"/>
      <c r="AME1267"/>
      <c r="AMF1267"/>
      <c r="AMG1267"/>
      <c r="AMH1267"/>
      <c r="AMI1267"/>
      <c r="AMJ1267"/>
      <c r="AMK1267"/>
      <c r="AML1267"/>
      <c r="AMM1267"/>
      <c r="AMN1267"/>
      <c r="AMO1267"/>
      <c r="AMP1267"/>
      <c r="AMQ1267"/>
      <c r="AMR1267"/>
      <c r="AMS1267"/>
      <c r="AMT1267"/>
      <c r="AMU1267"/>
      <c r="AMV1267"/>
      <c r="AMW1267"/>
      <c r="AMX1267"/>
      <c r="AMY1267"/>
      <c r="AMZ1267"/>
      <c r="ANA1267"/>
      <c r="ANB1267"/>
      <c r="ANC1267"/>
      <c r="AND1267"/>
      <c r="ANE1267"/>
      <c r="ANF1267"/>
      <c r="ANG1267"/>
      <c r="ANH1267"/>
      <c r="ANI1267"/>
      <c r="ANJ1267"/>
      <c r="ANK1267"/>
      <c r="ANL1267"/>
      <c r="ANM1267"/>
      <c r="ANN1267"/>
      <c r="ANO1267"/>
      <c r="ANP1267"/>
      <c r="ANQ1267"/>
      <c r="ANR1267"/>
      <c r="ANS1267"/>
      <c r="ANT1267"/>
      <c r="ANU1267"/>
      <c r="ANV1267"/>
      <c r="ANW1267"/>
      <c r="ANX1267"/>
      <c r="ANY1267"/>
      <c r="ANZ1267"/>
      <c r="AOA1267"/>
      <c r="AOB1267"/>
      <c r="AOC1267"/>
      <c r="AOD1267"/>
      <c r="AOE1267"/>
      <c r="AOF1267"/>
      <c r="AOG1267"/>
      <c r="AOH1267"/>
      <c r="AOI1267"/>
      <c r="AOJ1267"/>
      <c r="AOK1267"/>
      <c r="AOL1267"/>
      <c r="AOM1267"/>
      <c r="AON1267"/>
      <c r="AOO1267"/>
      <c r="AOP1267"/>
      <c r="AOQ1267"/>
      <c r="AOR1267"/>
      <c r="AOS1267"/>
      <c r="AOT1267"/>
      <c r="AOU1267"/>
      <c r="AOV1267"/>
      <c r="AOW1267"/>
      <c r="AOX1267"/>
      <c r="AOY1267"/>
      <c r="AOZ1267"/>
      <c r="APA1267"/>
      <c r="APB1267"/>
      <c r="APC1267"/>
      <c r="APD1267"/>
      <c r="APE1267"/>
      <c r="APF1267"/>
      <c r="APG1267"/>
      <c r="APH1267"/>
      <c r="API1267"/>
      <c r="APJ1267"/>
      <c r="APK1267"/>
      <c r="APL1267"/>
      <c r="APM1267"/>
      <c r="APN1267"/>
      <c r="APO1267"/>
      <c r="APP1267"/>
      <c r="APQ1267"/>
      <c r="APR1267"/>
      <c r="APS1267"/>
      <c r="APT1267"/>
      <c r="APU1267"/>
      <c r="APV1267"/>
      <c r="APW1267"/>
      <c r="APX1267"/>
      <c r="APY1267"/>
      <c r="APZ1267"/>
      <c r="AQA1267"/>
      <c r="AQB1267"/>
      <c r="AQC1267"/>
      <c r="AQD1267"/>
      <c r="AQE1267"/>
      <c r="AQF1267"/>
      <c r="AQG1267"/>
      <c r="AQH1267"/>
      <c r="AQI1267"/>
      <c r="AQJ1267"/>
      <c r="AQK1267"/>
      <c r="AQL1267"/>
      <c r="AQM1267"/>
      <c r="AQN1267"/>
      <c r="AQO1267"/>
      <c r="AQP1267"/>
      <c r="AQQ1267"/>
      <c r="AQR1267"/>
      <c r="AQS1267"/>
      <c r="AQT1267"/>
      <c r="AQU1267"/>
      <c r="AQV1267"/>
      <c r="AQW1267"/>
      <c r="AQX1267"/>
      <c r="AQY1267"/>
      <c r="AQZ1267"/>
      <c r="ARA1267"/>
      <c r="ARB1267"/>
      <c r="ARC1267"/>
      <c r="ARD1267"/>
      <c r="ARE1267"/>
      <c r="ARF1267"/>
      <c r="ARG1267"/>
      <c r="ARH1267"/>
      <c r="ARI1267"/>
      <c r="ARJ1267"/>
      <c r="ARK1267"/>
      <c r="ARL1267"/>
      <c r="ARM1267"/>
      <c r="ARN1267"/>
      <c r="ARO1267"/>
      <c r="ARP1267"/>
      <c r="ARQ1267"/>
      <c r="ARR1267"/>
      <c r="ARS1267"/>
      <c r="ART1267"/>
      <c r="ARU1267"/>
      <c r="ARV1267"/>
      <c r="ARW1267"/>
      <c r="ARX1267"/>
      <c r="ARY1267"/>
      <c r="ARZ1267"/>
      <c r="ASA1267"/>
      <c r="ASB1267"/>
      <c r="ASC1267"/>
      <c r="ASD1267"/>
      <c r="ASE1267"/>
      <c r="ASF1267"/>
      <c r="ASG1267"/>
      <c r="ASH1267"/>
      <c r="ASI1267"/>
      <c r="ASJ1267"/>
      <c r="ASK1267"/>
      <c r="ASL1267"/>
      <c r="ASM1267"/>
      <c r="ASN1267"/>
      <c r="ASO1267"/>
      <c r="ASP1267"/>
      <c r="ASQ1267"/>
      <c r="ASR1267"/>
      <c r="ASS1267"/>
      <c r="AST1267"/>
      <c r="ASU1267"/>
      <c r="ASV1267"/>
      <c r="ASW1267"/>
      <c r="ASX1267"/>
      <c r="ASY1267"/>
      <c r="ASZ1267"/>
      <c r="ATA1267"/>
      <c r="ATB1267"/>
      <c r="ATC1267"/>
      <c r="ATD1267"/>
      <c r="ATE1267"/>
      <c r="ATF1267"/>
      <c r="ATG1267"/>
      <c r="ATH1267"/>
      <c r="ATI1267"/>
      <c r="ATJ1267"/>
      <c r="ATK1267"/>
      <c r="ATL1267"/>
      <c r="ATM1267"/>
      <c r="ATN1267"/>
      <c r="ATO1267"/>
      <c r="ATP1267"/>
      <c r="ATQ1267"/>
      <c r="ATR1267"/>
      <c r="ATS1267"/>
      <c r="ATT1267"/>
      <c r="ATU1267"/>
      <c r="ATV1267"/>
      <c r="ATW1267"/>
      <c r="ATX1267"/>
      <c r="ATY1267"/>
      <c r="ATZ1267"/>
      <c r="AUA1267"/>
      <c r="AUB1267"/>
      <c r="AUC1267"/>
      <c r="AUD1267"/>
      <c r="AUE1267"/>
      <c r="AUF1267"/>
      <c r="AUG1267"/>
      <c r="AUH1267"/>
      <c r="AUI1267"/>
      <c r="AUJ1267"/>
      <c r="AUK1267"/>
      <c r="AUL1267"/>
      <c r="AUM1267"/>
      <c r="AUN1267"/>
      <c r="AUO1267"/>
      <c r="AUP1267"/>
      <c r="AUQ1267"/>
      <c r="AUR1267"/>
      <c r="AUS1267"/>
      <c r="AUT1267"/>
      <c r="AUU1267"/>
      <c r="AUV1267"/>
      <c r="AUW1267"/>
      <c r="AUX1267"/>
      <c r="AUY1267"/>
      <c r="AUZ1267"/>
      <c r="AVA1267"/>
      <c r="AVB1267"/>
      <c r="AVC1267"/>
      <c r="AVD1267"/>
      <c r="AVE1267"/>
      <c r="AVF1267"/>
      <c r="AVG1267"/>
      <c r="AVH1267"/>
      <c r="AVI1267"/>
      <c r="AVJ1267"/>
      <c r="AVK1267"/>
      <c r="AVL1267"/>
      <c r="AVM1267"/>
      <c r="AVN1267"/>
      <c r="AVO1267"/>
      <c r="AVP1267"/>
      <c r="AVQ1267"/>
      <c r="AVR1267"/>
      <c r="AVS1267"/>
      <c r="AVT1267"/>
      <c r="AVU1267"/>
      <c r="AVV1267"/>
      <c r="AVW1267"/>
      <c r="AVX1267"/>
      <c r="AVY1267"/>
      <c r="AVZ1267"/>
      <c r="AWA1267"/>
      <c r="AWB1267"/>
      <c r="AWC1267"/>
      <c r="AWD1267"/>
      <c r="AWE1267"/>
      <c r="AWF1267"/>
      <c r="AWG1267"/>
      <c r="AWH1267"/>
      <c r="AWI1267"/>
      <c r="AWJ1267"/>
      <c r="AWK1267"/>
      <c r="AWL1267"/>
      <c r="AWM1267"/>
      <c r="AWN1267"/>
      <c r="AWO1267"/>
      <c r="AWP1267"/>
      <c r="AWQ1267"/>
      <c r="AWR1267"/>
      <c r="AWS1267"/>
      <c r="AWT1267"/>
      <c r="AWU1267"/>
      <c r="AWV1267"/>
      <c r="AWW1267"/>
      <c r="AWX1267"/>
      <c r="AWY1267"/>
      <c r="AWZ1267"/>
      <c r="AXA1267"/>
      <c r="AXB1267"/>
      <c r="AXC1267"/>
      <c r="AXD1267"/>
      <c r="AXE1267"/>
      <c r="AXF1267"/>
      <c r="AXG1267"/>
      <c r="AXH1267"/>
      <c r="AXI1267"/>
      <c r="AXJ1267"/>
      <c r="AXK1267"/>
      <c r="AXL1267"/>
      <c r="AXM1267"/>
      <c r="AXN1267"/>
      <c r="AXO1267"/>
      <c r="AXP1267"/>
      <c r="AXQ1267"/>
      <c r="AXR1267"/>
      <c r="AXS1267"/>
      <c r="AXT1267"/>
      <c r="AXU1267"/>
      <c r="AXV1267"/>
      <c r="AXW1267"/>
      <c r="AXX1267"/>
      <c r="AXY1267"/>
      <c r="AXZ1267"/>
      <c r="AYA1267"/>
      <c r="AYB1267"/>
      <c r="AYC1267"/>
      <c r="AYD1267"/>
      <c r="AYE1267"/>
      <c r="AYF1267"/>
      <c r="AYG1267"/>
      <c r="AYH1267"/>
      <c r="AYI1267"/>
      <c r="AYJ1267"/>
      <c r="AYK1267"/>
      <c r="AYL1267"/>
      <c r="AYM1267"/>
      <c r="AYN1267"/>
      <c r="AYO1267"/>
      <c r="AYP1267"/>
      <c r="AYQ1267"/>
      <c r="AYR1267"/>
      <c r="AYS1267"/>
      <c r="AYT1267"/>
      <c r="AYU1267"/>
      <c r="AYV1267"/>
      <c r="AYW1267"/>
      <c r="AYX1267"/>
      <c r="AYY1267"/>
      <c r="AYZ1267"/>
      <c r="AZA1267"/>
      <c r="AZB1267"/>
      <c r="AZC1267"/>
      <c r="AZD1267"/>
      <c r="AZE1267"/>
      <c r="AZF1267"/>
      <c r="AZG1267"/>
      <c r="AZH1267"/>
      <c r="AZI1267"/>
      <c r="AZJ1267"/>
      <c r="AZK1267"/>
      <c r="AZL1267"/>
      <c r="AZM1267"/>
      <c r="AZN1267"/>
      <c r="AZO1267"/>
      <c r="AZP1267"/>
      <c r="AZQ1267"/>
      <c r="AZR1267"/>
      <c r="AZS1267"/>
      <c r="AZT1267"/>
      <c r="AZU1267"/>
      <c r="AZV1267"/>
      <c r="AZW1267"/>
      <c r="AZX1267"/>
      <c r="AZY1267"/>
      <c r="AZZ1267"/>
      <c r="BAA1267"/>
      <c r="BAB1267"/>
      <c r="BAC1267"/>
      <c r="BAD1267"/>
      <c r="BAE1267"/>
      <c r="BAF1267"/>
      <c r="BAG1267"/>
      <c r="BAH1267"/>
      <c r="BAI1267"/>
      <c r="BAJ1267"/>
      <c r="BAK1267"/>
      <c r="BAL1267"/>
      <c r="BAM1267"/>
      <c r="BAN1267"/>
      <c r="BAO1267"/>
      <c r="BAP1267"/>
      <c r="BAQ1267"/>
      <c r="BAR1267"/>
      <c r="BAS1267"/>
      <c r="BAT1267"/>
      <c r="BAU1267"/>
      <c r="BAV1267"/>
      <c r="BAW1267"/>
      <c r="BAX1267"/>
      <c r="BAY1267"/>
      <c r="BAZ1267"/>
      <c r="BBA1267"/>
      <c r="BBB1267"/>
      <c r="BBC1267"/>
      <c r="BBD1267"/>
      <c r="BBE1267"/>
      <c r="BBF1267"/>
      <c r="BBG1267"/>
      <c r="BBH1267"/>
      <c r="BBI1267"/>
      <c r="BBJ1267"/>
      <c r="BBK1267"/>
      <c r="BBL1267"/>
      <c r="BBM1267"/>
      <c r="BBN1267"/>
      <c r="BBO1267"/>
      <c r="BBP1267"/>
      <c r="BBQ1267"/>
      <c r="BBR1267"/>
      <c r="BBS1267"/>
      <c r="BBT1267"/>
      <c r="BBU1267"/>
      <c r="BBV1267"/>
      <c r="BBW1267"/>
      <c r="BBX1267"/>
      <c r="BBY1267"/>
      <c r="BBZ1267"/>
      <c r="BCA1267"/>
      <c r="BCB1267"/>
      <c r="BCC1267"/>
      <c r="BCD1267"/>
      <c r="BCE1267"/>
      <c r="BCF1267"/>
      <c r="BCG1267"/>
      <c r="BCH1267"/>
      <c r="BCI1267"/>
      <c r="BCJ1267"/>
      <c r="BCK1267"/>
      <c r="BCL1267"/>
      <c r="BCM1267"/>
      <c r="BCN1267"/>
      <c r="BCO1267"/>
      <c r="BCP1267"/>
      <c r="BCQ1267"/>
      <c r="BCR1267"/>
      <c r="BCS1267"/>
      <c r="BCT1267"/>
      <c r="BCU1267"/>
      <c r="BCV1267"/>
      <c r="BCW1267"/>
      <c r="BCX1267"/>
      <c r="BCY1267"/>
      <c r="BCZ1267"/>
      <c r="BDA1267"/>
      <c r="BDB1267"/>
      <c r="BDC1267"/>
      <c r="BDD1267"/>
      <c r="BDE1267"/>
      <c r="BDF1267"/>
      <c r="BDG1267"/>
      <c r="BDH1267"/>
      <c r="BDI1267"/>
      <c r="BDJ1267"/>
      <c r="BDK1267"/>
      <c r="BDL1267"/>
      <c r="BDM1267"/>
      <c r="BDN1267"/>
      <c r="BDO1267"/>
      <c r="BDP1267"/>
      <c r="BDQ1267"/>
      <c r="BDR1267"/>
      <c r="BDS1267"/>
      <c r="BDT1267"/>
      <c r="BDU1267"/>
      <c r="BDV1267"/>
      <c r="BDW1267"/>
      <c r="BDX1267"/>
      <c r="BDY1267"/>
      <c r="BDZ1267"/>
      <c r="BEA1267"/>
      <c r="BEB1267"/>
      <c r="BEC1267"/>
      <c r="BED1267"/>
      <c r="BEE1267"/>
      <c r="BEF1267"/>
      <c r="BEG1267"/>
      <c r="BEH1267"/>
      <c r="BEI1267"/>
      <c r="BEJ1267"/>
      <c r="BEK1267"/>
      <c r="BEL1267"/>
      <c r="BEM1267"/>
      <c r="BEN1267"/>
      <c r="BEO1267"/>
      <c r="BEP1267"/>
      <c r="BEQ1267"/>
      <c r="BER1267"/>
      <c r="BES1267"/>
      <c r="BET1267"/>
      <c r="BEU1267"/>
      <c r="BEV1267"/>
      <c r="BEW1267"/>
      <c r="BEX1267"/>
      <c r="BEY1267"/>
      <c r="BEZ1267"/>
      <c r="BFA1267"/>
      <c r="BFB1267"/>
      <c r="BFC1267"/>
      <c r="BFD1267"/>
      <c r="BFE1267"/>
      <c r="BFF1267"/>
      <c r="BFG1267"/>
      <c r="BFH1267"/>
      <c r="BFI1267"/>
      <c r="BFJ1267"/>
      <c r="BFK1267"/>
      <c r="BFL1267"/>
      <c r="BFM1267"/>
      <c r="BFN1267"/>
      <c r="BFO1267"/>
      <c r="BFP1267"/>
      <c r="BFQ1267"/>
      <c r="BFR1267"/>
      <c r="BFS1267"/>
      <c r="BFT1267"/>
      <c r="BFU1267"/>
      <c r="BFV1267"/>
      <c r="BFW1267"/>
      <c r="BFX1267"/>
      <c r="BFY1267"/>
      <c r="BFZ1267"/>
      <c r="BGA1267"/>
      <c r="BGB1267"/>
      <c r="BGC1267"/>
      <c r="BGD1267"/>
      <c r="BGE1267"/>
      <c r="BGF1267"/>
      <c r="BGG1267"/>
      <c r="BGH1267"/>
      <c r="BGI1267"/>
      <c r="BGJ1267"/>
      <c r="BGK1267"/>
      <c r="BGL1267"/>
      <c r="BGM1267"/>
      <c r="BGN1267"/>
      <c r="BGO1267"/>
      <c r="BGP1267"/>
      <c r="BGQ1267"/>
      <c r="BGR1267"/>
      <c r="BGS1267"/>
      <c r="BGT1267"/>
      <c r="BGU1267"/>
      <c r="BGV1267"/>
      <c r="BGW1267"/>
      <c r="BGX1267"/>
      <c r="BGY1267"/>
      <c r="BGZ1267"/>
      <c r="BHA1267"/>
      <c r="BHB1267"/>
      <c r="BHC1267"/>
      <c r="BHD1267"/>
      <c r="BHE1267"/>
      <c r="BHF1267"/>
      <c r="BHG1267"/>
      <c r="BHH1267"/>
      <c r="BHI1267"/>
      <c r="BHJ1267"/>
      <c r="BHK1267"/>
      <c r="BHL1267"/>
      <c r="BHM1267"/>
      <c r="BHN1267"/>
      <c r="BHO1267"/>
      <c r="BHP1267"/>
      <c r="BHQ1267"/>
      <c r="BHR1267"/>
      <c r="BHS1267"/>
      <c r="BHT1267"/>
      <c r="BHU1267"/>
      <c r="BHV1267"/>
      <c r="BHW1267"/>
      <c r="BHX1267"/>
      <c r="BHY1267"/>
      <c r="BHZ1267"/>
      <c r="BIA1267"/>
      <c r="BIB1267"/>
      <c r="BIC1267"/>
      <c r="BID1267"/>
      <c r="BIE1267"/>
      <c r="BIF1267"/>
      <c r="BIG1267"/>
      <c r="BIH1267"/>
      <c r="BII1267"/>
      <c r="BIJ1267"/>
      <c r="BIK1267"/>
      <c r="BIL1267"/>
      <c r="BIM1267"/>
      <c r="BIN1267"/>
      <c r="BIO1267"/>
      <c r="BIP1267"/>
      <c r="BIQ1267"/>
      <c r="BIR1267"/>
      <c r="BIS1267"/>
      <c r="BIT1267"/>
      <c r="BIU1267"/>
      <c r="BIV1267"/>
      <c r="BIW1267"/>
      <c r="BIX1267"/>
      <c r="BIY1267"/>
      <c r="BIZ1267"/>
      <c r="BJA1267"/>
      <c r="BJB1267"/>
      <c r="BJC1267"/>
      <c r="BJD1267"/>
      <c r="BJE1267"/>
      <c r="BJF1267"/>
      <c r="BJG1267"/>
      <c r="BJH1267"/>
    </row>
    <row r="1268" spans="7:1620" ht="15.75">
      <c r="J1268" s="232" t="s">
        <v>18</v>
      </c>
      <c r="K1268" t="s">
        <v>558</v>
      </c>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c r="HK1268"/>
      <c r="HL1268"/>
      <c r="HM1268"/>
      <c r="HN1268"/>
      <c r="HO1268"/>
      <c r="HP1268"/>
      <c r="HQ1268"/>
      <c r="HR1268"/>
      <c r="HS1268"/>
      <c r="HT1268"/>
      <c r="HU1268"/>
      <c r="HV1268"/>
      <c r="HW1268"/>
      <c r="HX1268"/>
      <c r="HY1268"/>
      <c r="HZ1268"/>
      <c r="IA1268"/>
      <c r="IB1268"/>
      <c r="IC1268"/>
      <c r="ID1268"/>
      <c r="IE1268"/>
      <c r="IF1268"/>
      <c r="IG1268"/>
      <c r="IH1268"/>
      <c r="II1268"/>
      <c r="IJ1268"/>
      <c r="IK1268"/>
      <c r="IL1268"/>
      <c r="IM1268"/>
      <c r="IN1268"/>
      <c r="IO1268"/>
      <c r="IP1268"/>
      <c r="IQ1268"/>
      <c r="IR1268"/>
      <c r="IS1268"/>
      <c r="IT1268"/>
      <c r="IU1268"/>
      <c r="IV1268"/>
      <c r="IW1268"/>
      <c r="IX1268"/>
      <c r="IY1268"/>
      <c r="IZ1268"/>
      <c r="JA1268"/>
      <c r="JB1268"/>
      <c r="JC1268"/>
      <c r="JD1268"/>
      <c r="JE1268"/>
      <c r="JF1268"/>
      <c r="JG1268"/>
      <c r="JH1268"/>
      <c r="JI1268"/>
      <c r="JJ1268"/>
      <c r="JK1268"/>
      <c r="JL1268"/>
      <c r="JM1268"/>
      <c r="JN1268"/>
      <c r="JO1268"/>
      <c r="JP1268"/>
      <c r="JQ1268"/>
      <c r="JR1268"/>
      <c r="JS1268"/>
      <c r="JT1268"/>
      <c r="JU1268"/>
      <c r="JV1268"/>
      <c r="JW1268"/>
      <c r="JX1268"/>
      <c r="JY1268"/>
      <c r="JZ1268"/>
      <c r="KA1268"/>
      <c r="KB1268"/>
      <c r="KC1268"/>
      <c r="KD1268"/>
      <c r="KE1268"/>
      <c r="KF1268"/>
      <c r="KG1268"/>
      <c r="KH1268"/>
      <c r="KI1268"/>
      <c r="KJ1268"/>
      <c r="KK1268"/>
      <c r="KL1268"/>
      <c r="KM1268"/>
      <c r="KN1268"/>
      <c r="KO1268"/>
      <c r="KP1268"/>
      <c r="KQ1268"/>
      <c r="KR1268"/>
      <c r="KS1268"/>
      <c r="KT1268"/>
      <c r="KU1268"/>
      <c r="KV1268"/>
      <c r="KW1268"/>
      <c r="KX1268"/>
      <c r="KY1268"/>
      <c r="KZ1268"/>
      <c r="LA1268"/>
      <c r="LB1268"/>
      <c r="LC1268"/>
      <c r="LD1268"/>
      <c r="LE1268"/>
      <c r="LF1268"/>
      <c r="LG1268"/>
      <c r="LH1268"/>
      <c r="LI1268"/>
      <c r="LJ1268"/>
      <c r="LK1268"/>
      <c r="LL1268"/>
      <c r="LM1268"/>
      <c r="LN1268"/>
      <c r="LO1268"/>
      <c r="LP1268"/>
      <c r="LQ1268"/>
      <c r="LR1268"/>
      <c r="LS1268"/>
      <c r="LT1268"/>
      <c r="LU1268"/>
      <c r="LV1268"/>
      <c r="LW1268"/>
      <c r="LX1268"/>
      <c r="LY1268"/>
      <c r="LZ1268"/>
      <c r="MA1268"/>
      <c r="MB1268"/>
      <c r="MC1268"/>
      <c r="MD1268"/>
      <c r="ME1268"/>
      <c r="MF1268"/>
      <c r="MG1268"/>
      <c r="MH1268"/>
      <c r="MI1268"/>
      <c r="MJ1268"/>
      <c r="MK1268"/>
      <c r="ML1268"/>
      <c r="MM1268"/>
      <c r="MN1268"/>
      <c r="MO1268"/>
      <c r="MP1268"/>
      <c r="MQ1268"/>
      <c r="MR1268"/>
      <c r="MS1268"/>
      <c r="MT1268"/>
      <c r="MU1268"/>
      <c r="MV1268"/>
      <c r="MW1268"/>
      <c r="MX1268"/>
      <c r="MY1268"/>
      <c r="MZ1268"/>
      <c r="NA1268"/>
      <c r="NB1268"/>
      <c r="NC1268"/>
      <c r="ND1268"/>
      <c r="NE1268"/>
      <c r="NF1268"/>
      <c r="NG1268"/>
      <c r="NH1268"/>
      <c r="NI1268"/>
      <c r="NJ1268"/>
      <c r="NK1268"/>
      <c r="NL1268"/>
      <c r="NM1268"/>
      <c r="NN1268"/>
      <c r="NO1268"/>
      <c r="NP1268"/>
      <c r="NQ1268"/>
      <c r="NR1268"/>
      <c r="NS1268"/>
      <c r="NT1268"/>
      <c r="NU1268"/>
      <c r="NV1268"/>
      <c r="NW1268"/>
      <c r="NX1268"/>
      <c r="NY1268"/>
      <c r="NZ1268"/>
      <c r="OA1268"/>
      <c r="OB1268"/>
      <c r="OC1268"/>
      <c r="OD1268"/>
      <c r="OE1268"/>
      <c r="OF1268"/>
      <c r="OG1268"/>
      <c r="OH1268"/>
      <c r="OI1268"/>
      <c r="OJ1268"/>
      <c r="OK1268"/>
      <c r="OL1268"/>
      <c r="OM1268"/>
      <c r="ON1268"/>
      <c r="OO1268"/>
      <c r="OP1268"/>
      <c r="OQ1268"/>
      <c r="OR1268"/>
      <c r="OS1268"/>
      <c r="OT1268"/>
      <c r="OU1268"/>
      <c r="OV1268"/>
      <c r="OW1268"/>
      <c r="OX1268"/>
      <c r="OY1268"/>
      <c r="OZ1268"/>
      <c r="PA1268"/>
      <c r="PB1268"/>
      <c r="PC1268"/>
      <c r="PD1268"/>
      <c r="PE1268"/>
      <c r="PF1268"/>
      <c r="PG1268"/>
      <c r="PH1268"/>
      <c r="PI1268"/>
      <c r="PJ1268"/>
      <c r="PK1268"/>
      <c r="PL1268"/>
      <c r="PM1268"/>
      <c r="PN1268"/>
      <c r="PO1268"/>
      <c r="PP1268"/>
      <c r="PQ1268"/>
      <c r="PR1268"/>
      <c r="PS1268"/>
      <c r="PT1268"/>
      <c r="PU1268"/>
      <c r="PV1268"/>
      <c r="PW1268"/>
      <c r="PX1268"/>
      <c r="PY1268"/>
      <c r="PZ1268"/>
      <c r="QA1268"/>
      <c r="QB1268"/>
      <c r="QC1268"/>
      <c r="QD1268"/>
      <c r="QE1268"/>
      <c r="QF1268"/>
      <c r="QG1268"/>
      <c r="QH1268"/>
      <c r="QI1268"/>
      <c r="QJ1268"/>
      <c r="QK1268"/>
      <c r="QL1268"/>
      <c r="QM1268"/>
      <c r="QN1268"/>
      <c r="QO1268"/>
      <c r="QP1268"/>
      <c r="QQ1268"/>
      <c r="QR1268"/>
      <c r="QS1268"/>
      <c r="QT1268"/>
      <c r="QU1268"/>
      <c r="QV1268"/>
      <c r="QW1268"/>
      <c r="QX1268"/>
      <c r="QY1268"/>
      <c r="QZ1268"/>
      <c r="RA1268"/>
      <c r="RB1268"/>
      <c r="RC1268"/>
      <c r="RD1268"/>
      <c r="RE1268"/>
      <c r="RF1268"/>
      <c r="RG1268"/>
      <c r="RH1268"/>
      <c r="RI1268"/>
      <c r="RJ1268"/>
      <c r="RK1268"/>
      <c r="RL1268"/>
      <c r="RM1268"/>
      <c r="RN1268"/>
      <c r="RO1268"/>
      <c r="RP1268"/>
      <c r="RQ1268"/>
      <c r="RR1268"/>
      <c r="RS1268"/>
      <c r="RT1268"/>
      <c r="RU1268"/>
      <c r="RV1268"/>
      <c r="RW1268"/>
      <c r="RX1268"/>
      <c r="RY1268"/>
      <c r="RZ1268"/>
      <c r="SA1268"/>
      <c r="SB1268"/>
      <c r="SC1268"/>
      <c r="SD1268"/>
      <c r="SE1268"/>
      <c r="SF1268"/>
      <c r="SG1268"/>
      <c r="SH1268"/>
      <c r="SI1268"/>
      <c r="SJ1268"/>
      <c r="SK1268"/>
      <c r="SL1268"/>
      <c r="SM1268"/>
      <c r="SN1268"/>
      <c r="SO1268"/>
      <c r="SP1268"/>
      <c r="SQ1268"/>
      <c r="SR1268"/>
      <c r="SS1268"/>
      <c r="ST1268"/>
      <c r="SU1268"/>
      <c r="SV1268"/>
      <c r="SW1268"/>
      <c r="SX1268"/>
      <c r="SY1268"/>
      <c r="SZ1268"/>
      <c r="TA1268"/>
      <c r="TB1268"/>
      <c r="TC1268"/>
      <c r="TD1268"/>
      <c r="TE1268"/>
      <c r="TF1268"/>
      <c r="TG1268"/>
      <c r="TH1268"/>
      <c r="TI1268"/>
      <c r="TJ1268"/>
      <c r="TK1268"/>
      <c r="TL1268"/>
      <c r="TM1268"/>
      <c r="TN1268"/>
      <c r="TO1268"/>
      <c r="TP1268"/>
      <c r="TQ1268"/>
      <c r="TR1268"/>
      <c r="TS1268"/>
      <c r="TT1268"/>
      <c r="TU1268"/>
      <c r="TV1268"/>
      <c r="TW1268"/>
      <c r="TX1268"/>
      <c r="TY1268"/>
      <c r="TZ1268"/>
      <c r="UA1268"/>
      <c r="UB1268"/>
      <c r="UC1268"/>
      <c r="UD1268"/>
      <c r="UE1268"/>
      <c r="UF1268"/>
      <c r="UG1268"/>
      <c r="UH1268"/>
      <c r="UI1268"/>
      <c r="UJ1268"/>
      <c r="UK1268"/>
      <c r="UL1268"/>
      <c r="UM1268"/>
      <c r="UN1268"/>
      <c r="UO1268"/>
      <c r="UP1268"/>
      <c r="UQ1268"/>
      <c r="UR1268"/>
      <c r="US1268"/>
      <c r="UT1268"/>
      <c r="UU1268"/>
      <c r="UV1268"/>
      <c r="UW1268"/>
      <c r="UX1268"/>
      <c r="UY1268"/>
      <c r="UZ1268"/>
      <c r="VA1268"/>
      <c r="VB1268"/>
      <c r="VC1268"/>
      <c r="VD1268"/>
      <c r="VE1268"/>
      <c r="VF1268"/>
      <c r="VG1268"/>
      <c r="VH1268"/>
      <c r="VI1268"/>
      <c r="VJ1268"/>
      <c r="VK1268"/>
      <c r="VL1268"/>
      <c r="VM1268"/>
      <c r="VN1268"/>
      <c r="VO1268"/>
      <c r="VP1268"/>
      <c r="VQ1268"/>
      <c r="VR1268"/>
      <c r="VS1268"/>
      <c r="VT1268"/>
      <c r="VU1268"/>
      <c r="VV1268"/>
      <c r="VW1268"/>
      <c r="VX1268"/>
      <c r="VY1268"/>
      <c r="VZ1268"/>
      <c r="WA1268"/>
      <c r="WB1268"/>
      <c r="WC1268"/>
      <c r="WD1268"/>
      <c r="WE1268"/>
      <c r="WF1268"/>
      <c r="WG1268"/>
      <c r="WH1268"/>
      <c r="WI1268"/>
      <c r="WJ1268"/>
      <c r="WK1268"/>
      <c r="WL1268"/>
      <c r="WM1268"/>
      <c r="WN1268"/>
      <c r="WO1268"/>
      <c r="WP1268"/>
      <c r="WQ1268"/>
      <c r="WR1268"/>
      <c r="WS1268"/>
      <c r="WT1268"/>
      <c r="WU1268"/>
      <c r="WV1268"/>
      <c r="WW1268"/>
      <c r="WX1268"/>
      <c r="WY1268"/>
      <c r="WZ1268"/>
      <c r="XA1268"/>
      <c r="XB1268"/>
      <c r="XC1268"/>
      <c r="XD1268"/>
      <c r="XE1268"/>
      <c r="XF1268"/>
      <c r="XG1268"/>
      <c r="XH1268"/>
      <c r="XI1268"/>
      <c r="XJ1268"/>
      <c r="XK1268"/>
      <c r="XL1268"/>
      <c r="XM1268"/>
      <c r="XN1268"/>
      <c r="XO1268"/>
      <c r="XP1268"/>
      <c r="XQ1268"/>
      <c r="XR1268"/>
      <c r="XS1268"/>
      <c r="XT1268"/>
      <c r="XU1268"/>
      <c r="XV1268"/>
      <c r="XW1268"/>
      <c r="XX1268"/>
      <c r="XY1268"/>
      <c r="XZ1268"/>
      <c r="YA1268"/>
      <c r="YB1268"/>
      <c r="YC1268"/>
      <c r="YD1268"/>
      <c r="YE1268"/>
      <c r="YF1268"/>
      <c r="YG1268"/>
      <c r="YH1268"/>
      <c r="YI1268"/>
      <c r="YJ1268"/>
      <c r="YK1268"/>
      <c r="YL1268"/>
      <c r="YM1268"/>
      <c r="YN1268"/>
      <c r="YO1268"/>
      <c r="YP1268"/>
      <c r="YQ1268"/>
      <c r="YR1268"/>
      <c r="YS1268"/>
      <c r="YT1268"/>
      <c r="YU1268"/>
      <c r="YV1268"/>
      <c r="YW1268"/>
      <c r="YX1268"/>
      <c r="YY1268"/>
      <c r="YZ1268"/>
      <c r="ZA1268"/>
      <c r="ZB1268"/>
      <c r="ZC1268"/>
      <c r="ZD1268"/>
      <c r="ZE1268"/>
      <c r="ZF1268"/>
      <c r="ZG1268"/>
      <c r="ZH1268"/>
      <c r="ZI1268"/>
      <c r="ZJ1268"/>
      <c r="ZK1268"/>
      <c r="ZL1268"/>
      <c r="ZM1268"/>
      <c r="ZN1268"/>
      <c r="ZO1268"/>
      <c r="ZP1268"/>
      <c r="ZQ1268"/>
      <c r="ZR1268"/>
      <c r="ZS1268"/>
      <c r="ZT1268"/>
      <c r="ZU1268"/>
      <c r="ZV1268"/>
      <c r="ZW1268"/>
      <c r="ZX1268"/>
      <c r="ZY1268"/>
      <c r="ZZ1268"/>
      <c r="AAA1268"/>
      <c r="AAB1268"/>
      <c r="AAC1268"/>
      <c r="AAD1268"/>
      <c r="AAE1268"/>
      <c r="AAF1268"/>
      <c r="AAG1268"/>
      <c r="AAH1268"/>
      <c r="AAI1268"/>
      <c r="AAJ1268"/>
      <c r="AAK1268"/>
      <c r="AAL1268"/>
      <c r="AAM1268"/>
      <c r="AAN1268"/>
      <c r="AAO1268"/>
      <c r="AAP1268"/>
      <c r="AAQ1268"/>
      <c r="AAR1268"/>
      <c r="AAS1268"/>
      <c r="AAT1268"/>
      <c r="AAU1268"/>
      <c r="AAV1268"/>
      <c r="AAW1268"/>
      <c r="AAX1268"/>
      <c r="AAY1268"/>
      <c r="AAZ1268"/>
      <c r="ABA1268"/>
      <c r="ABB1268"/>
      <c r="ABC1268"/>
      <c r="ABD1268"/>
      <c r="ABE1268"/>
      <c r="ABF1268"/>
      <c r="ABG1268"/>
      <c r="ABH1268"/>
      <c r="ABI1268"/>
      <c r="ABJ1268"/>
      <c r="ABK1268"/>
      <c r="ABL1268"/>
      <c r="ABM1268"/>
      <c r="ABN1268"/>
      <c r="ABO1268"/>
      <c r="ABP1268"/>
      <c r="ABQ1268"/>
      <c r="ABR1268"/>
      <c r="ABS1268"/>
      <c r="ABT1268"/>
      <c r="ABU1268"/>
      <c r="ABV1268"/>
      <c r="ABW1268"/>
      <c r="ABX1268"/>
      <c r="ABY1268"/>
      <c r="ABZ1268"/>
      <c r="ACA1268"/>
      <c r="ACB1268"/>
      <c r="ACC1268"/>
      <c r="ACD1268"/>
      <c r="ACE1268"/>
      <c r="ACF1268"/>
      <c r="ACG1268"/>
      <c r="ACH1268"/>
      <c r="ACI1268"/>
      <c r="ACJ1268"/>
      <c r="ACK1268"/>
      <c r="ACL1268"/>
      <c r="ACM1268"/>
      <c r="ACN1268"/>
      <c r="ACO1268"/>
      <c r="ACP1268"/>
      <c r="ACQ1268"/>
      <c r="ACR1268"/>
      <c r="ACS1268"/>
      <c r="ACT1268"/>
      <c r="ACU1268"/>
      <c r="ACV1268"/>
      <c r="ACW1268"/>
      <c r="ACX1268"/>
      <c r="ACY1268"/>
      <c r="ACZ1268"/>
      <c r="ADA1268"/>
      <c r="ADB1268"/>
      <c r="ADC1268"/>
      <c r="ADD1268"/>
      <c r="ADE1268"/>
      <c r="ADF1268"/>
      <c r="ADG1268"/>
      <c r="ADH1268"/>
      <c r="ADI1268"/>
      <c r="ADJ1268"/>
      <c r="ADK1268"/>
      <c r="ADL1268"/>
      <c r="ADM1268"/>
      <c r="ADN1268"/>
      <c r="ADO1268"/>
      <c r="ADP1268"/>
      <c r="ADQ1268"/>
      <c r="ADR1268"/>
      <c r="ADS1268"/>
      <c r="ADT1268"/>
      <c r="ADU1268"/>
      <c r="ADV1268"/>
      <c r="ADW1268"/>
      <c r="ADX1268"/>
      <c r="ADY1268"/>
      <c r="ADZ1268"/>
      <c r="AEA1268"/>
      <c r="AEB1268"/>
      <c r="AEC1268"/>
      <c r="AED1268"/>
      <c r="AEE1268"/>
      <c r="AEF1268"/>
      <c r="AEG1268"/>
      <c r="AEH1268"/>
      <c r="AEI1268"/>
      <c r="AEJ1268"/>
      <c r="AEK1268"/>
      <c r="AEL1268"/>
      <c r="AEM1268"/>
      <c r="AEN1268"/>
      <c r="AEO1268"/>
      <c r="AEP1268"/>
      <c r="AEQ1268"/>
      <c r="AER1268"/>
      <c r="AES1268"/>
      <c r="AET1268"/>
      <c r="AEU1268"/>
      <c r="AEV1268"/>
      <c r="AEW1268"/>
      <c r="AEX1268"/>
      <c r="AEY1268"/>
      <c r="AEZ1268"/>
      <c r="AFA1268"/>
      <c r="AFB1268"/>
      <c r="AFC1268"/>
      <c r="AFD1268"/>
      <c r="AFE1268"/>
      <c r="AFF1268"/>
      <c r="AFG1268"/>
      <c r="AFH1268"/>
      <c r="AFI1268"/>
      <c r="AFJ1268"/>
      <c r="AFK1268"/>
      <c r="AFL1268"/>
      <c r="AFM1268"/>
      <c r="AFN1268"/>
      <c r="AFO1268"/>
      <c r="AFP1268"/>
      <c r="AFQ1268"/>
      <c r="AFR1268"/>
      <c r="AFS1268"/>
      <c r="AFT1268"/>
      <c r="AFU1268"/>
      <c r="AFV1268"/>
      <c r="AFW1268"/>
      <c r="AFX1268"/>
      <c r="AFY1268"/>
      <c r="AFZ1268"/>
      <c r="AGA1268"/>
      <c r="AGB1268"/>
      <c r="AGC1268"/>
      <c r="AGD1268"/>
      <c r="AGE1268"/>
      <c r="AGF1268"/>
      <c r="AGG1268"/>
      <c r="AGH1268"/>
      <c r="AGI1268"/>
      <c r="AGJ1268"/>
      <c r="AGK1268"/>
      <c r="AGL1268"/>
      <c r="AGM1268"/>
      <c r="AGN1268"/>
      <c r="AGO1268"/>
      <c r="AGP1268"/>
      <c r="AGQ1268"/>
      <c r="AGR1268"/>
      <c r="AGS1268"/>
      <c r="AGT1268"/>
      <c r="AGU1268"/>
      <c r="AGV1268"/>
      <c r="AGW1268"/>
      <c r="AGX1268"/>
      <c r="AGY1268"/>
      <c r="AGZ1268"/>
      <c r="AHA1268"/>
      <c r="AHB1268"/>
      <c r="AHC1268"/>
      <c r="AHD1268"/>
      <c r="AHE1268"/>
      <c r="AHF1268"/>
      <c r="AHG1268"/>
      <c r="AHH1268"/>
      <c r="AHI1268"/>
      <c r="AHJ1268"/>
      <c r="AHK1268"/>
      <c r="AHL1268"/>
      <c r="AHM1268"/>
      <c r="AHN1268"/>
      <c r="AHO1268"/>
      <c r="AHP1268"/>
      <c r="AHQ1268"/>
      <c r="AHR1268"/>
      <c r="AHS1268"/>
      <c r="AHT1268"/>
      <c r="AHU1268"/>
      <c r="AHV1268"/>
      <c r="AHW1268"/>
      <c r="AHX1268"/>
      <c r="AHY1268"/>
      <c r="AHZ1268"/>
      <c r="AIA1268"/>
      <c r="AIB1268"/>
      <c r="AIC1268"/>
      <c r="AID1268"/>
      <c r="AIE1268"/>
      <c r="AIF1268"/>
      <c r="AIG1268"/>
      <c r="AIH1268"/>
      <c r="AII1268"/>
      <c r="AIJ1268"/>
      <c r="AIK1268"/>
      <c r="AIL1268"/>
      <c r="AIM1268"/>
      <c r="AIN1268"/>
      <c r="AIO1268"/>
      <c r="AIP1268"/>
      <c r="AIQ1268"/>
      <c r="AIR1268"/>
      <c r="AIS1268"/>
      <c r="AIT1268"/>
      <c r="AIU1268"/>
      <c r="AIV1268"/>
      <c r="AIW1268"/>
      <c r="AIX1268"/>
      <c r="AIY1268"/>
      <c r="AIZ1268"/>
      <c r="AJA1268"/>
      <c r="AJB1268"/>
      <c r="AJC1268"/>
      <c r="AJD1268"/>
      <c r="AJE1268"/>
      <c r="AJF1268"/>
      <c r="AJG1268"/>
      <c r="AJH1268"/>
      <c r="AJI1268"/>
      <c r="AJJ1268"/>
      <c r="AJK1268"/>
      <c r="AJL1268"/>
      <c r="AJM1268"/>
      <c r="AJN1268"/>
      <c r="AJO1268"/>
      <c r="AJP1268"/>
      <c r="AJQ1268"/>
      <c r="AJR1268"/>
      <c r="AJS1268"/>
      <c r="AJT1268"/>
      <c r="AJU1268"/>
      <c r="AJV1268"/>
      <c r="AJW1268"/>
      <c r="AJX1268"/>
      <c r="AJY1268"/>
      <c r="AJZ1268"/>
      <c r="AKA1268"/>
      <c r="AKB1268"/>
      <c r="AKC1268"/>
      <c r="AKD1268"/>
      <c r="AKE1268"/>
      <c r="AKF1268"/>
      <c r="AKG1268"/>
      <c r="AKH1268"/>
      <c r="AKI1268"/>
      <c r="AKJ1268"/>
      <c r="AKK1268"/>
      <c r="AKL1268"/>
      <c r="AKM1268"/>
      <c r="AKN1268"/>
      <c r="AKO1268"/>
      <c r="AKP1268"/>
      <c r="AKQ1268"/>
      <c r="AKR1268"/>
      <c r="AKS1268"/>
      <c r="AKT1268"/>
      <c r="AKU1268"/>
      <c r="AKV1268"/>
      <c r="AKW1268"/>
      <c r="AKX1268"/>
      <c r="AKY1268"/>
      <c r="AKZ1268"/>
      <c r="ALA1268"/>
      <c r="ALB1268"/>
      <c r="ALC1268"/>
      <c r="ALD1268"/>
      <c r="ALE1268"/>
      <c r="ALF1268"/>
      <c r="ALG1268"/>
      <c r="ALH1268"/>
      <c r="ALI1268"/>
      <c r="ALJ1268"/>
      <c r="ALK1268"/>
      <c r="ALL1268"/>
      <c r="ALM1268"/>
      <c r="ALN1268"/>
      <c r="ALO1268"/>
      <c r="ALP1268"/>
      <c r="ALQ1268"/>
      <c r="ALR1268"/>
      <c r="ALS1268"/>
      <c r="ALT1268"/>
      <c r="ALU1268"/>
      <c r="ALV1268"/>
      <c r="ALW1268"/>
      <c r="ALX1268"/>
      <c r="ALY1268"/>
      <c r="ALZ1268"/>
      <c r="AMA1268"/>
      <c r="AMB1268"/>
      <c r="AMC1268"/>
      <c r="AMD1268"/>
      <c r="AME1268"/>
      <c r="AMF1268"/>
      <c r="AMG1268"/>
      <c r="AMH1268"/>
      <c r="AMI1268"/>
      <c r="AMJ1268"/>
      <c r="AMK1268"/>
      <c r="AML1268"/>
      <c r="AMM1268"/>
      <c r="AMN1268"/>
      <c r="AMO1268"/>
      <c r="AMP1268"/>
      <c r="AMQ1268"/>
      <c r="AMR1268"/>
      <c r="AMS1268"/>
      <c r="AMT1268"/>
      <c r="AMU1268"/>
      <c r="AMV1268"/>
      <c r="AMW1268"/>
      <c r="AMX1268"/>
      <c r="AMY1268"/>
      <c r="AMZ1268"/>
      <c r="ANA1268"/>
      <c r="ANB1268"/>
      <c r="ANC1268"/>
      <c r="AND1268"/>
      <c r="ANE1268"/>
      <c r="ANF1268"/>
      <c r="ANG1268"/>
      <c r="ANH1268"/>
      <c r="ANI1268"/>
      <c r="ANJ1268"/>
      <c r="ANK1268"/>
      <c r="ANL1268"/>
      <c r="ANM1268"/>
      <c r="ANN1268"/>
      <c r="ANO1268"/>
      <c r="ANP1268"/>
      <c r="ANQ1268"/>
      <c r="ANR1268"/>
      <c r="ANS1268"/>
      <c r="ANT1268"/>
      <c r="ANU1268"/>
      <c r="ANV1268"/>
      <c r="ANW1268"/>
      <c r="ANX1268"/>
      <c r="ANY1268"/>
      <c r="ANZ1268"/>
      <c r="AOA1268"/>
      <c r="AOB1268"/>
      <c r="AOC1268"/>
      <c r="AOD1268"/>
      <c r="AOE1268"/>
      <c r="AOF1268"/>
      <c r="AOG1268"/>
      <c r="AOH1268"/>
      <c r="AOI1268"/>
      <c r="AOJ1268"/>
      <c r="AOK1268"/>
      <c r="AOL1268"/>
      <c r="AOM1268"/>
      <c r="AON1268"/>
      <c r="AOO1268"/>
      <c r="AOP1268"/>
      <c r="AOQ1268"/>
      <c r="AOR1268"/>
      <c r="AOS1268"/>
      <c r="AOT1268"/>
      <c r="AOU1268"/>
      <c r="AOV1268"/>
      <c r="AOW1268"/>
      <c r="AOX1268"/>
      <c r="AOY1268"/>
      <c r="AOZ1268"/>
      <c r="APA1268"/>
      <c r="APB1268"/>
      <c r="APC1268"/>
      <c r="APD1268"/>
      <c r="APE1268"/>
      <c r="APF1268"/>
      <c r="APG1268"/>
      <c r="APH1268"/>
      <c r="API1268"/>
      <c r="APJ1268"/>
      <c r="APK1268"/>
      <c r="APL1268"/>
      <c r="APM1268"/>
      <c r="APN1268"/>
      <c r="APO1268"/>
      <c r="APP1268"/>
      <c r="APQ1268"/>
      <c r="APR1268"/>
      <c r="APS1268"/>
      <c r="APT1268"/>
      <c r="APU1268"/>
      <c r="APV1268"/>
      <c r="APW1268"/>
      <c r="APX1268"/>
      <c r="APY1268"/>
      <c r="APZ1268"/>
      <c r="AQA1268"/>
      <c r="AQB1268"/>
      <c r="AQC1268"/>
      <c r="AQD1268"/>
      <c r="AQE1268"/>
      <c r="AQF1268"/>
      <c r="AQG1268"/>
      <c r="AQH1268"/>
      <c r="AQI1268"/>
      <c r="AQJ1268"/>
      <c r="AQK1268"/>
      <c r="AQL1268"/>
      <c r="AQM1268"/>
      <c r="AQN1268"/>
      <c r="AQO1268"/>
      <c r="AQP1268"/>
      <c r="AQQ1268"/>
      <c r="AQR1268"/>
      <c r="AQS1268"/>
      <c r="AQT1268"/>
      <c r="AQU1268"/>
      <c r="AQV1268"/>
      <c r="AQW1268"/>
      <c r="AQX1268"/>
      <c r="AQY1268"/>
      <c r="AQZ1268"/>
      <c r="ARA1268"/>
      <c r="ARB1268"/>
      <c r="ARC1268"/>
      <c r="ARD1268"/>
      <c r="ARE1268"/>
      <c r="ARF1268"/>
      <c r="ARG1268"/>
      <c r="ARH1268"/>
      <c r="ARI1268"/>
      <c r="ARJ1268"/>
      <c r="ARK1268"/>
      <c r="ARL1268"/>
      <c r="ARM1268"/>
      <c r="ARN1268"/>
      <c r="ARO1268"/>
      <c r="ARP1268"/>
      <c r="ARQ1268"/>
      <c r="ARR1268"/>
      <c r="ARS1268"/>
      <c r="ART1268"/>
      <c r="ARU1268"/>
      <c r="ARV1268"/>
      <c r="ARW1268"/>
      <c r="ARX1268"/>
      <c r="ARY1268"/>
      <c r="ARZ1268"/>
      <c r="ASA1268"/>
      <c r="ASB1268"/>
      <c r="ASC1268"/>
      <c r="ASD1268"/>
      <c r="ASE1268"/>
      <c r="ASF1268"/>
      <c r="ASG1268"/>
      <c r="ASH1268"/>
      <c r="ASI1268"/>
      <c r="ASJ1268"/>
      <c r="ASK1268"/>
      <c r="ASL1268"/>
      <c r="ASM1268"/>
      <c r="ASN1268"/>
      <c r="ASO1268"/>
      <c r="ASP1268"/>
      <c r="ASQ1268"/>
      <c r="ASR1268"/>
      <c r="ASS1268"/>
      <c r="AST1268"/>
      <c r="ASU1268"/>
      <c r="ASV1268"/>
      <c r="ASW1268"/>
      <c r="ASX1268"/>
      <c r="ASY1268"/>
      <c r="ASZ1268"/>
      <c r="ATA1268"/>
      <c r="ATB1268"/>
      <c r="ATC1268"/>
      <c r="ATD1268"/>
      <c r="ATE1268"/>
      <c r="ATF1268"/>
      <c r="ATG1268"/>
      <c r="ATH1268"/>
      <c r="ATI1268"/>
      <c r="ATJ1268"/>
      <c r="ATK1268"/>
      <c r="ATL1268"/>
      <c r="ATM1268"/>
      <c r="ATN1268"/>
      <c r="ATO1268"/>
      <c r="ATP1268"/>
      <c r="ATQ1268"/>
      <c r="ATR1268"/>
      <c r="ATS1268"/>
      <c r="ATT1268"/>
      <c r="ATU1268"/>
      <c r="ATV1268"/>
      <c r="ATW1268"/>
      <c r="ATX1268"/>
      <c r="ATY1268"/>
      <c r="ATZ1268"/>
      <c r="AUA1268"/>
      <c r="AUB1268"/>
      <c r="AUC1268"/>
      <c r="AUD1268"/>
      <c r="AUE1268"/>
      <c r="AUF1268"/>
      <c r="AUG1268"/>
      <c r="AUH1268"/>
      <c r="AUI1268"/>
      <c r="AUJ1268"/>
      <c r="AUK1268"/>
      <c r="AUL1268"/>
      <c r="AUM1268"/>
      <c r="AUN1268"/>
      <c r="AUO1268"/>
      <c r="AUP1268"/>
      <c r="AUQ1268"/>
      <c r="AUR1268"/>
      <c r="AUS1268"/>
      <c r="AUT1268"/>
      <c r="AUU1268"/>
      <c r="AUV1268"/>
      <c r="AUW1268"/>
      <c r="AUX1268"/>
      <c r="AUY1268"/>
      <c r="AUZ1268"/>
      <c r="AVA1268"/>
      <c r="AVB1268"/>
      <c r="AVC1268"/>
      <c r="AVD1268"/>
      <c r="AVE1268"/>
      <c r="AVF1268"/>
      <c r="AVG1268"/>
      <c r="AVH1268"/>
      <c r="AVI1268"/>
      <c r="AVJ1268"/>
      <c r="AVK1268"/>
      <c r="AVL1268"/>
      <c r="AVM1268"/>
      <c r="AVN1268"/>
      <c r="AVO1268"/>
      <c r="AVP1268"/>
      <c r="AVQ1268"/>
      <c r="AVR1268"/>
      <c r="AVS1268"/>
      <c r="AVT1268"/>
      <c r="AVU1268"/>
      <c r="AVV1268"/>
      <c r="AVW1268"/>
      <c r="AVX1268"/>
      <c r="AVY1268"/>
      <c r="AVZ1268"/>
      <c r="AWA1268"/>
      <c r="AWB1268"/>
      <c r="AWC1268"/>
      <c r="AWD1268"/>
      <c r="AWE1268"/>
      <c r="AWF1268"/>
      <c r="AWG1268"/>
      <c r="AWH1268"/>
      <c r="AWI1268"/>
      <c r="AWJ1268"/>
      <c r="AWK1268"/>
      <c r="AWL1268"/>
      <c r="AWM1268"/>
      <c r="AWN1268"/>
      <c r="AWO1268"/>
      <c r="AWP1268"/>
      <c r="AWQ1268"/>
      <c r="AWR1268"/>
      <c r="AWS1268"/>
      <c r="AWT1268"/>
      <c r="AWU1268"/>
      <c r="AWV1268"/>
      <c r="AWW1268"/>
      <c r="AWX1268"/>
      <c r="AWY1268"/>
      <c r="AWZ1268"/>
      <c r="AXA1268"/>
      <c r="AXB1268"/>
      <c r="AXC1268"/>
      <c r="AXD1268"/>
      <c r="AXE1268"/>
      <c r="AXF1268"/>
      <c r="AXG1268"/>
      <c r="AXH1268"/>
      <c r="AXI1268"/>
      <c r="AXJ1268"/>
      <c r="AXK1268"/>
      <c r="AXL1268"/>
      <c r="AXM1268"/>
      <c r="AXN1268"/>
      <c r="AXO1268"/>
      <c r="AXP1268"/>
      <c r="AXQ1268"/>
      <c r="AXR1268"/>
      <c r="AXS1268"/>
      <c r="AXT1268"/>
      <c r="AXU1268"/>
      <c r="AXV1268"/>
      <c r="AXW1268"/>
      <c r="AXX1268"/>
      <c r="AXY1268"/>
      <c r="AXZ1268"/>
      <c r="AYA1268"/>
      <c r="AYB1268"/>
      <c r="AYC1268"/>
      <c r="AYD1268"/>
      <c r="AYE1268"/>
      <c r="AYF1268"/>
      <c r="AYG1268"/>
      <c r="AYH1268"/>
      <c r="AYI1268"/>
      <c r="AYJ1268"/>
      <c r="AYK1268"/>
      <c r="AYL1268"/>
      <c r="AYM1268"/>
      <c r="AYN1268"/>
      <c r="AYO1268"/>
      <c r="AYP1268"/>
      <c r="AYQ1268"/>
      <c r="AYR1268"/>
      <c r="AYS1268"/>
      <c r="AYT1268"/>
      <c r="AYU1268"/>
      <c r="AYV1268"/>
      <c r="AYW1268"/>
      <c r="AYX1268"/>
      <c r="AYY1268"/>
      <c r="AYZ1268"/>
      <c r="AZA1268"/>
      <c r="AZB1268"/>
      <c r="AZC1268"/>
      <c r="AZD1268"/>
      <c r="AZE1268"/>
      <c r="AZF1268"/>
      <c r="AZG1268"/>
      <c r="AZH1268"/>
      <c r="AZI1268"/>
      <c r="AZJ1268"/>
      <c r="AZK1268"/>
      <c r="AZL1268"/>
      <c r="AZM1268"/>
      <c r="AZN1268"/>
      <c r="AZO1268"/>
      <c r="AZP1268"/>
      <c r="AZQ1268"/>
      <c r="AZR1268"/>
      <c r="AZS1268"/>
      <c r="AZT1268"/>
      <c r="AZU1268"/>
      <c r="AZV1268"/>
      <c r="AZW1268"/>
      <c r="AZX1268"/>
      <c r="AZY1268"/>
      <c r="AZZ1268"/>
      <c r="BAA1268"/>
      <c r="BAB1268"/>
      <c r="BAC1268"/>
      <c r="BAD1268"/>
      <c r="BAE1268"/>
      <c r="BAF1268"/>
      <c r="BAG1268"/>
      <c r="BAH1268"/>
      <c r="BAI1268"/>
      <c r="BAJ1268"/>
      <c r="BAK1268"/>
      <c r="BAL1268"/>
      <c r="BAM1268"/>
      <c r="BAN1268"/>
      <c r="BAO1268"/>
      <c r="BAP1268"/>
      <c r="BAQ1268"/>
      <c r="BAR1268"/>
      <c r="BAS1268"/>
      <c r="BAT1268"/>
      <c r="BAU1268"/>
      <c r="BAV1268"/>
      <c r="BAW1268"/>
      <c r="BAX1268"/>
      <c r="BAY1268"/>
      <c r="BAZ1268"/>
      <c r="BBA1268"/>
      <c r="BBB1268"/>
      <c r="BBC1268"/>
      <c r="BBD1268"/>
      <c r="BBE1268"/>
      <c r="BBF1268"/>
      <c r="BBG1268"/>
      <c r="BBH1268"/>
      <c r="BBI1268"/>
      <c r="BBJ1268"/>
      <c r="BBK1268"/>
      <c r="BBL1268"/>
      <c r="BBM1268"/>
      <c r="BBN1268"/>
      <c r="BBO1268"/>
      <c r="BBP1268"/>
      <c r="BBQ1268"/>
      <c r="BBR1268"/>
      <c r="BBS1268"/>
      <c r="BBT1268"/>
      <c r="BBU1268"/>
      <c r="BBV1268"/>
      <c r="BBW1268"/>
      <c r="BBX1268"/>
      <c r="BBY1268"/>
      <c r="BBZ1268"/>
      <c r="BCA1268"/>
      <c r="BCB1268"/>
      <c r="BCC1268"/>
      <c r="BCD1268"/>
      <c r="BCE1268"/>
      <c r="BCF1268"/>
      <c r="BCG1268"/>
      <c r="BCH1268"/>
      <c r="BCI1268"/>
      <c r="BCJ1268"/>
      <c r="BCK1268"/>
      <c r="BCL1268"/>
      <c r="BCM1268"/>
      <c r="BCN1268"/>
      <c r="BCO1268"/>
      <c r="BCP1268"/>
      <c r="BCQ1268"/>
      <c r="BCR1268"/>
      <c r="BCS1268"/>
      <c r="BCT1268"/>
      <c r="BCU1268"/>
      <c r="BCV1268"/>
      <c r="BCW1268"/>
      <c r="BCX1268"/>
      <c r="BCY1268"/>
      <c r="BCZ1268"/>
      <c r="BDA1268"/>
      <c r="BDB1268"/>
      <c r="BDC1268"/>
      <c r="BDD1268"/>
      <c r="BDE1268"/>
      <c r="BDF1268"/>
      <c r="BDG1268"/>
      <c r="BDH1268"/>
      <c r="BDI1268"/>
      <c r="BDJ1268"/>
      <c r="BDK1268"/>
      <c r="BDL1268"/>
      <c r="BDM1268"/>
      <c r="BDN1268"/>
      <c r="BDO1268"/>
      <c r="BDP1268"/>
      <c r="BDQ1268"/>
      <c r="BDR1268"/>
      <c r="BDS1268"/>
      <c r="BDT1268"/>
      <c r="BDU1268"/>
      <c r="BDV1268"/>
      <c r="BDW1268"/>
      <c r="BDX1268"/>
      <c r="BDY1268"/>
      <c r="BDZ1268"/>
      <c r="BEA1268"/>
      <c r="BEB1268"/>
      <c r="BEC1268"/>
      <c r="BED1268"/>
      <c r="BEE1268"/>
      <c r="BEF1268"/>
      <c r="BEG1268"/>
      <c r="BEH1268"/>
      <c r="BEI1268"/>
      <c r="BEJ1268"/>
      <c r="BEK1268"/>
      <c r="BEL1268"/>
      <c r="BEM1268"/>
      <c r="BEN1268"/>
      <c r="BEO1268"/>
      <c r="BEP1268"/>
      <c r="BEQ1268"/>
      <c r="BER1268"/>
      <c r="BES1268"/>
      <c r="BET1268"/>
      <c r="BEU1268"/>
      <c r="BEV1268"/>
      <c r="BEW1268"/>
      <c r="BEX1268"/>
      <c r="BEY1268"/>
      <c r="BEZ1268"/>
      <c r="BFA1268"/>
      <c r="BFB1268"/>
      <c r="BFC1268"/>
      <c r="BFD1268"/>
      <c r="BFE1268"/>
      <c r="BFF1268"/>
      <c r="BFG1268"/>
      <c r="BFH1268"/>
      <c r="BFI1268"/>
      <c r="BFJ1268"/>
      <c r="BFK1268"/>
      <c r="BFL1268"/>
      <c r="BFM1268"/>
      <c r="BFN1268"/>
      <c r="BFO1268"/>
      <c r="BFP1268"/>
      <c r="BFQ1268"/>
      <c r="BFR1268"/>
      <c r="BFS1268"/>
      <c r="BFT1268"/>
      <c r="BFU1268"/>
      <c r="BFV1268"/>
      <c r="BFW1268"/>
      <c r="BFX1268"/>
      <c r="BFY1268"/>
      <c r="BFZ1268"/>
      <c r="BGA1268"/>
      <c r="BGB1268"/>
      <c r="BGC1268"/>
      <c r="BGD1268"/>
      <c r="BGE1268"/>
      <c r="BGF1268"/>
      <c r="BGG1268"/>
      <c r="BGH1268"/>
      <c r="BGI1268"/>
      <c r="BGJ1268"/>
      <c r="BGK1268"/>
      <c r="BGL1268"/>
      <c r="BGM1268"/>
      <c r="BGN1268"/>
      <c r="BGO1268"/>
      <c r="BGP1268"/>
      <c r="BGQ1268"/>
      <c r="BGR1268"/>
      <c r="BGS1268"/>
      <c r="BGT1268"/>
      <c r="BGU1268"/>
      <c r="BGV1268"/>
      <c r="BGW1268"/>
      <c r="BGX1268"/>
      <c r="BGY1268"/>
      <c r="BGZ1268"/>
      <c r="BHA1268"/>
      <c r="BHB1268"/>
      <c r="BHC1268"/>
      <c r="BHD1268"/>
      <c r="BHE1268"/>
      <c r="BHF1268"/>
      <c r="BHG1268"/>
      <c r="BHH1268"/>
      <c r="BHI1268"/>
      <c r="BHJ1268"/>
      <c r="BHK1268"/>
      <c r="BHL1268"/>
      <c r="BHM1268"/>
      <c r="BHN1268"/>
      <c r="BHO1268"/>
      <c r="BHP1268"/>
      <c r="BHQ1268"/>
      <c r="BHR1268"/>
      <c r="BHS1268"/>
      <c r="BHT1268"/>
      <c r="BHU1268"/>
      <c r="BHV1268"/>
      <c r="BHW1268"/>
      <c r="BHX1268"/>
      <c r="BHY1268"/>
      <c r="BHZ1268"/>
      <c r="BIA1268"/>
      <c r="BIB1268"/>
      <c r="BIC1268"/>
      <c r="BID1268"/>
      <c r="BIE1268"/>
      <c r="BIF1268"/>
      <c r="BIG1268"/>
      <c r="BIH1268"/>
      <c r="BII1268"/>
      <c r="BIJ1268"/>
      <c r="BIK1268"/>
      <c r="BIL1268"/>
      <c r="BIM1268"/>
      <c r="BIN1268"/>
      <c r="BIO1268"/>
      <c r="BIP1268"/>
      <c r="BIQ1268"/>
      <c r="BIR1268"/>
      <c r="BIS1268"/>
      <c r="BIT1268"/>
      <c r="BIU1268"/>
      <c r="BIV1268"/>
      <c r="BIW1268"/>
      <c r="BIX1268"/>
      <c r="BIY1268"/>
      <c r="BIZ1268"/>
      <c r="BJA1268"/>
      <c r="BJB1268"/>
      <c r="BJC1268"/>
      <c r="BJD1268"/>
      <c r="BJE1268"/>
      <c r="BJF1268"/>
      <c r="BJG1268"/>
      <c r="BJH1268"/>
    </row>
    <row r="1269" spans="7:1620" ht="15.75">
      <c r="G1269" s="5" t="s">
        <v>573</v>
      </c>
      <c r="H1269" s="2" t="s">
        <v>577</v>
      </c>
      <c r="J1269" s="232" t="s">
        <v>19</v>
      </c>
      <c r="K1269" s="233">
        <v>1</v>
      </c>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c r="HK1269"/>
      <c r="HL1269"/>
      <c r="HM1269"/>
      <c r="HN1269"/>
      <c r="HO1269"/>
      <c r="HP1269"/>
      <c r="HQ1269"/>
      <c r="HR1269"/>
      <c r="HS1269"/>
      <c r="HT1269"/>
      <c r="HU1269"/>
      <c r="HV1269"/>
      <c r="HW1269"/>
      <c r="HX1269"/>
      <c r="HY1269"/>
      <c r="HZ1269"/>
      <c r="IA1269"/>
      <c r="IB1269"/>
      <c r="IC1269"/>
      <c r="ID1269"/>
      <c r="IE1269"/>
      <c r="IF1269"/>
      <c r="IG1269"/>
      <c r="IH1269"/>
      <c r="II1269"/>
      <c r="IJ1269"/>
      <c r="IK1269"/>
      <c r="IL1269"/>
      <c r="IM1269"/>
      <c r="IN1269"/>
      <c r="IO1269"/>
      <c r="IP1269"/>
      <c r="IQ1269"/>
      <c r="IR1269"/>
      <c r="IS1269"/>
      <c r="IT1269"/>
      <c r="IU1269"/>
      <c r="IV1269"/>
      <c r="IW1269"/>
      <c r="IX1269"/>
      <c r="IY1269"/>
      <c r="IZ1269"/>
      <c r="JA1269"/>
      <c r="JB1269"/>
      <c r="JC1269"/>
      <c r="JD1269"/>
      <c r="JE1269"/>
      <c r="JF1269"/>
      <c r="JG1269"/>
      <c r="JH1269"/>
      <c r="JI1269"/>
      <c r="JJ1269"/>
      <c r="JK1269"/>
      <c r="JL1269"/>
      <c r="JM1269"/>
      <c r="JN1269"/>
      <c r="JO1269"/>
      <c r="JP1269"/>
      <c r="JQ1269"/>
      <c r="JR1269"/>
      <c r="JS1269"/>
      <c r="JT1269"/>
      <c r="JU1269"/>
      <c r="JV1269"/>
      <c r="JW1269"/>
      <c r="JX1269"/>
      <c r="JY1269"/>
      <c r="JZ1269"/>
      <c r="KA1269"/>
      <c r="KB1269"/>
      <c r="KC1269"/>
      <c r="KD1269"/>
      <c r="KE1269"/>
      <c r="KF1269"/>
      <c r="KG1269"/>
      <c r="KH1269"/>
      <c r="KI1269"/>
      <c r="KJ1269"/>
      <c r="KK1269"/>
      <c r="KL1269"/>
      <c r="KM1269"/>
      <c r="KN1269"/>
      <c r="KO1269"/>
      <c r="KP1269"/>
      <c r="KQ1269"/>
      <c r="KR1269"/>
      <c r="KS1269"/>
      <c r="KT1269"/>
      <c r="KU1269"/>
      <c r="KV1269"/>
      <c r="KW1269"/>
      <c r="KX1269"/>
      <c r="KY1269"/>
      <c r="KZ1269"/>
      <c r="LA1269"/>
      <c r="LB1269"/>
      <c r="LC1269"/>
      <c r="LD1269"/>
      <c r="LE1269"/>
      <c r="LF1269"/>
      <c r="LG1269"/>
      <c r="LH1269"/>
      <c r="LI1269"/>
      <c r="LJ1269"/>
      <c r="LK1269"/>
      <c r="LL1269"/>
      <c r="LM1269"/>
      <c r="LN1269"/>
      <c r="LO1269"/>
      <c r="LP1269"/>
      <c r="LQ1269"/>
      <c r="LR1269"/>
      <c r="LS1269"/>
      <c r="LT1269"/>
      <c r="LU1269"/>
      <c r="LV1269"/>
      <c r="LW1269"/>
      <c r="LX1269"/>
      <c r="LY1269"/>
      <c r="LZ1269"/>
      <c r="MA1269"/>
      <c r="MB1269"/>
      <c r="MC1269"/>
      <c r="MD1269"/>
      <c r="ME1269"/>
      <c r="MF1269"/>
      <c r="MG1269"/>
      <c r="MH1269"/>
      <c r="MI1269"/>
      <c r="MJ1269"/>
      <c r="MK1269"/>
      <c r="ML1269"/>
      <c r="MM1269"/>
      <c r="MN1269"/>
      <c r="MO1269"/>
      <c r="MP1269"/>
      <c r="MQ1269"/>
      <c r="MR1269"/>
      <c r="MS1269"/>
      <c r="MT1269"/>
      <c r="MU1269"/>
      <c r="MV1269"/>
      <c r="MW1269"/>
      <c r="MX1269"/>
      <c r="MY1269"/>
      <c r="MZ1269"/>
      <c r="NA1269"/>
      <c r="NB1269"/>
      <c r="NC1269"/>
      <c r="ND1269"/>
      <c r="NE1269"/>
      <c r="NF1269"/>
      <c r="NG1269"/>
      <c r="NH1269"/>
      <c r="NI1269"/>
      <c r="NJ1269"/>
      <c r="NK1269"/>
      <c r="NL1269"/>
      <c r="NM1269"/>
      <c r="NN1269"/>
      <c r="NO1269"/>
      <c r="NP1269"/>
      <c r="NQ1269"/>
      <c r="NR1269"/>
      <c r="NS1269"/>
      <c r="NT1269"/>
      <c r="NU1269"/>
      <c r="NV1269"/>
      <c r="NW1269"/>
      <c r="NX1269"/>
      <c r="NY1269"/>
      <c r="NZ1269"/>
      <c r="OA1269"/>
      <c r="OB1269"/>
      <c r="OC1269"/>
      <c r="OD1269"/>
      <c r="OE1269"/>
      <c r="OF1269"/>
      <c r="OG1269"/>
      <c r="OH1269"/>
      <c r="OI1269"/>
      <c r="OJ1269"/>
      <c r="OK1269"/>
      <c r="OL1269"/>
      <c r="OM1269"/>
      <c r="ON1269"/>
      <c r="OO1269"/>
      <c r="OP1269"/>
      <c r="OQ1269"/>
      <c r="OR1269"/>
      <c r="OS1269"/>
      <c r="OT1269"/>
      <c r="OU1269"/>
      <c r="OV1269"/>
      <c r="OW1269"/>
      <c r="OX1269"/>
      <c r="OY1269"/>
      <c r="OZ1269"/>
      <c r="PA1269"/>
      <c r="PB1269"/>
      <c r="PC1269"/>
      <c r="PD1269"/>
      <c r="PE1269"/>
      <c r="PF1269"/>
      <c r="PG1269"/>
      <c r="PH1269"/>
      <c r="PI1269"/>
      <c r="PJ1269"/>
      <c r="PK1269"/>
      <c r="PL1269"/>
      <c r="PM1269"/>
      <c r="PN1269"/>
      <c r="PO1269"/>
      <c r="PP1269"/>
      <c r="PQ1269"/>
      <c r="PR1269"/>
      <c r="PS1269"/>
      <c r="PT1269"/>
      <c r="PU1269"/>
      <c r="PV1269"/>
      <c r="PW1269"/>
      <c r="PX1269"/>
      <c r="PY1269"/>
      <c r="PZ1269"/>
      <c r="QA1269"/>
      <c r="QB1269"/>
      <c r="QC1269"/>
      <c r="QD1269"/>
      <c r="QE1269"/>
      <c r="QF1269"/>
      <c r="QG1269"/>
      <c r="QH1269"/>
      <c r="QI1269"/>
      <c r="QJ1269"/>
      <c r="QK1269"/>
      <c r="QL1269"/>
      <c r="QM1269"/>
      <c r="QN1269"/>
      <c r="QO1269"/>
      <c r="QP1269"/>
      <c r="QQ1269"/>
      <c r="QR1269"/>
      <c r="QS1269"/>
      <c r="QT1269"/>
      <c r="QU1269"/>
      <c r="QV1269"/>
      <c r="QW1269"/>
      <c r="QX1269"/>
      <c r="QY1269"/>
      <c r="QZ1269"/>
      <c r="RA1269"/>
      <c r="RB1269"/>
      <c r="RC1269"/>
      <c r="RD1269"/>
      <c r="RE1269"/>
      <c r="RF1269"/>
      <c r="RG1269"/>
      <c r="RH1269"/>
      <c r="RI1269"/>
      <c r="RJ1269"/>
      <c r="RK1269"/>
      <c r="RL1269"/>
      <c r="RM1269"/>
      <c r="RN1269"/>
      <c r="RO1269"/>
      <c r="RP1269"/>
      <c r="RQ1269"/>
      <c r="RR1269"/>
      <c r="RS1269"/>
      <c r="RT1269"/>
      <c r="RU1269"/>
      <c r="RV1269"/>
      <c r="RW1269"/>
      <c r="RX1269"/>
      <c r="RY1269"/>
      <c r="RZ1269"/>
      <c r="SA1269"/>
      <c r="SB1269"/>
      <c r="SC1269"/>
      <c r="SD1269"/>
      <c r="SE1269"/>
      <c r="SF1269"/>
      <c r="SG1269"/>
      <c r="SH1269"/>
      <c r="SI1269"/>
      <c r="SJ1269"/>
      <c r="SK1269"/>
      <c r="SL1269"/>
      <c r="SM1269"/>
      <c r="SN1269"/>
      <c r="SO1269"/>
      <c r="SP1269"/>
      <c r="SQ1269"/>
      <c r="SR1269"/>
      <c r="SS1269"/>
      <c r="ST1269"/>
      <c r="SU1269"/>
      <c r="SV1269"/>
      <c r="SW1269"/>
      <c r="SX1269"/>
      <c r="SY1269"/>
      <c r="SZ1269"/>
      <c r="TA1269"/>
      <c r="TB1269"/>
      <c r="TC1269"/>
      <c r="TD1269"/>
      <c r="TE1269"/>
      <c r="TF1269"/>
      <c r="TG1269"/>
      <c r="TH1269"/>
      <c r="TI1269"/>
      <c r="TJ1269"/>
      <c r="TK1269"/>
      <c r="TL1269"/>
      <c r="TM1269"/>
      <c r="TN1269"/>
      <c r="TO1269"/>
      <c r="TP1269"/>
      <c r="TQ1269"/>
      <c r="TR1269"/>
      <c r="TS1269"/>
      <c r="TT1269"/>
      <c r="TU1269"/>
      <c r="TV1269"/>
      <c r="TW1269"/>
      <c r="TX1269"/>
      <c r="TY1269"/>
      <c r="TZ1269"/>
      <c r="UA1269"/>
      <c r="UB1269"/>
      <c r="UC1269"/>
      <c r="UD1269"/>
      <c r="UE1269"/>
      <c r="UF1269"/>
      <c r="UG1269"/>
      <c r="UH1269"/>
      <c r="UI1269"/>
      <c r="UJ1269"/>
      <c r="UK1269"/>
      <c r="UL1269"/>
      <c r="UM1269"/>
      <c r="UN1269"/>
      <c r="UO1269"/>
      <c r="UP1269"/>
      <c r="UQ1269"/>
      <c r="UR1269"/>
      <c r="US1269"/>
      <c r="UT1269"/>
      <c r="UU1269"/>
      <c r="UV1269"/>
      <c r="UW1269"/>
      <c r="UX1269"/>
      <c r="UY1269"/>
      <c r="UZ1269"/>
      <c r="VA1269"/>
      <c r="VB1269"/>
      <c r="VC1269"/>
      <c r="VD1269"/>
      <c r="VE1269"/>
      <c r="VF1269"/>
      <c r="VG1269"/>
      <c r="VH1269"/>
      <c r="VI1269"/>
      <c r="VJ1269"/>
      <c r="VK1269"/>
      <c r="VL1269"/>
      <c r="VM1269"/>
      <c r="VN1269"/>
      <c r="VO1269"/>
      <c r="VP1269"/>
      <c r="VQ1269"/>
      <c r="VR1269"/>
      <c r="VS1269"/>
      <c r="VT1269"/>
      <c r="VU1269"/>
      <c r="VV1269"/>
      <c r="VW1269"/>
      <c r="VX1269"/>
      <c r="VY1269"/>
      <c r="VZ1269"/>
      <c r="WA1269"/>
      <c r="WB1269"/>
      <c r="WC1269"/>
      <c r="WD1269"/>
      <c r="WE1269"/>
      <c r="WF1269"/>
      <c r="WG1269"/>
      <c r="WH1269"/>
      <c r="WI1269"/>
      <c r="WJ1269"/>
      <c r="WK1269"/>
      <c r="WL1269"/>
      <c r="WM1269"/>
      <c r="WN1269"/>
      <c r="WO1269"/>
      <c r="WP1269"/>
      <c r="WQ1269"/>
      <c r="WR1269"/>
      <c r="WS1269"/>
      <c r="WT1269"/>
      <c r="WU1269"/>
      <c r="WV1269"/>
      <c r="WW1269"/>
      <c r="WX1269"/>
      <c r="WY1269"/>
      <c r="WZ1269"/>
      <c r="XA1269"/>
      <c r="XB1269"/>
      <c r="XC1269"/>
      <c r="XD1269"/>
      <c r="XE1269"/>
      <c r="XF1269"/>
      <c r="XG1269"/>
      <c r="XH1269"/>
      <c r="XI1269"/>
      <c r="XJ1269"/>
      <c r="XK1269"/>
      <c r="XL1269"/>
      <c r="XM1269"/>
      <c r="XN1269"/>
      <c r="XO1269"/>
      <c r="XP1269"/>
      <c r="XQ1269"/>
      <c r="XR1269"/>
      <c r="XS1269"/>
      <c r="XT1269"/>
      <c r="XU1269"/>
      <c r="XV1269"/>
      <c r="XW1269"/>
      <c r="XX1269"/>
      <c r="XY1269"/>
      <c r="XZ1269"/>
      <c r="YA1269"/>
      <c r="YB1269"/>
      <c r="YC1269"/>
      <c r="YD1269"/>
      <c r="YE1269"/>
      <c r="YF1269"/>
      <c r="YG1269"/>
      <c r="YH1269"/>
      <c r="YI1269"/>
      <c r="YJ1269"/>
      <c r="YK1269"/>
      <c r="YL1269"/>
      <c r="YM1269"/>
      <c r="YN1269"/>
      <c r="YO1269"/>
      <c r="YP1269"/>
      <c r="YQ1269"/>
      <c r="YR1269"/>
      <c r="YS1269"/>
      <c r="YT1269"/>
      <c r="YU1269"/>
      <c r="YV1269"/>
      <c r="YW1269"/>
      <c r="YX1269"/>
      <c r="YY1269"/>
      <c r="YZ1269"/>
      <c r="ZA1269"/>
      <c r="ZB1269"/>
      <c r="ZC1269"/>
      <c r="ZD1269"/>
      <c r="ZE1269"/>
      <c r="ZF1269"/>
      <c r="ZG1269"/>
      <c r="ZH1269"/>
      <c r="ZI1269"/>
      <c r="ZJ1269"/>
      <c r="ZK1269"/>
      <c r="ZL1269"/>
      <c r="ZM1269"/>
      <c r="ZN1269"/>
      <c r="ZO1269"/>
      <c r="ZP1269"/>
      <c r="ZQ1269"/>
      <c r="ZR1269"/>
      <c r="ZS1269"/>
      <c r="ZT1269"/>
      <c r="ZU1269"/>
      <c r="ZV1269"/>
      <c r="ZW1269"/>
      <c r="ZX1269"/>
      <c r="ZY1269"/>
      <c r="ZZ1269"/>
      <c r="AAA1269"/>
      <c r="AAB1269"/>
      <c r="AAC1269"/>
      <c r="AAD1269"/>
      <c r="AAE1269"/>
      <c r="AAF1269"/>
      <c r="AAG1269"/>
      <c r="AAH1269"/>
      <c r="AAI1269"/>
      <c r="AAJ1269"/>
      <c r="AAK1269"/>
      <c r="AAL1269"/>
      <c r="AAM1269"/>
      <c r="AAN1269"/>
      <c r="AAO1269"/>
      <c r="AAP1269"/>
      <c r="AAQ1269"/>
      <c r="AAR1269"/>
      <c r="AAS1269"/>
      <c r="AAT1269"/>
      <c r="AAU1269"/>
      <c r="AAV1269"/>
      <c r="AAW1269"/>
      <c r="AAX1269"/>
      <c r="AAY1269"/>
      <c r="AAZ1269"/>
      <c r="ABA1269"/>
      <c r="ABB1269"/>
      <c r="ABC1269"/>
      <c r="ABD1269"/>
      <c r="ABE1269"/>
      <c r="ABF1269"/>
      <c r="ABG1269"/>
      <c r="ABH1269"/>
      <c r="ABI1269"/>
      <c r="ABJ1269"/>
      <c r="ABK1269"/>
      <c r="ABL1269"/>
      <c r="ABM1269"/>
      <c r="ABN1269"/>
      <c r="ABO1269"/>
      <c r="ABP1269"/>
      <c r="ABQ1269"/>
      <c r="ABR1269"/>
      <c r="ABS1269"/>
      <c r="ABT1269"/>
      <c r="ABU1269"/>
      <c r="ABV1269"/>
      <c r="ABW1269"/>
      <c r="ABX1269"/>
      <c r="ABY1269"/>
      <c r="ABZ1269"/>
      <c r="ACA1269"/>
      <c r="ACB1269"/>
      <c r="ACC1269"/>
      <c r="ACD1269"/>
      <c r="ACE1269"/>
      <c r="ACF1269"/>
      <c r="ACG1269"/>
      <c r="ACH1269"/>
      <c r="ACI1269"/>
      <c r="ACJ1269"/>
      <c r="ACK1269"/>
      <c r="ACL1269"/>
      <c r="ACM1269"/>
      <c r="ACN1269"/>
      <c r="ACO1269"/>
      <c r="ACP1269"/>
      <c r="ACQ1269"/>
      <c r="ACR1269"/>
      <c r="ACS1269"/>
      <c r="ACT1269"/>
      <c r="ACU1269"/>
      <c r="ACV1269"/>
      <c r="ACW1269"/>
      <c r="ACX1269"/>
      <c r="ACY1269"/>
      <c r="ACZ1269"/>
      <c r="ADA1269"/>
      <c r="ADB1269"/>
      <c r="ADC1269"/>
      <c r="ADD1269"/>
      <c r="ADE1269"/>
      <c r="ADF1269"/>
      <c r="ADG1269"/>
      <c r="ADH1269"/>
      <c r="ADI1269"/>
      <c r="ADJ1269"/>
      <c r="ADK1269"/>
      <c r="ADL1269"/>
      <c r="ADM1269"/>
      <c r="ADN1269"/>
      <c r="ADO1269"/>
      <c r="ADP1269"/>
      <c r="ADQ1269"/>
      <c r="ADR1269"/>
      <c r="ADS1269"/>
      <c r="ADT1269"/>
      <c r="ADU1269"/>
      <c r="ADV1269"/>
      <c r="ADW1269"/>
      <c r="ADX1269"/>
      <c r="ADY1269"/>
      <c r="ADZ1269"/>
      <c r="AEA1269"/>
      <c r="AEB1269"/>
      <c r="AEC1269"/>
      <c r="AED1269"/>
      <c r="AEE1269"/>
      <c r="AEF1269"/>
      <c r="AEG1269"/>
      <c r="AEH1269"/>
      <c r="AEI1269"/>
      <c r="AEJ1269"/>
      <c r="AEK1269"/>
      <c r="AEL1269"/>
      <c r="AEM1269"/>
      <c r="AEN1269"/>
      <c r="AEO1269"/>
      <c r="AEP1269"/>
      <c r="AEQ1269"/>
      <c r="AER1269"/>
      <c r="AES1269"/>
      <c r="AET1269"/>
      <c r="AEU1269"/>
      <c r="AEV1269"/>
      <c r="AEW1269"/>
      <c r="AEX1269"/>
      <c r="AEY1269"/>
      <c r="AEZ1269"/>
      <c r="AFA1269"/>
      <c r="AFB1269"/>
      <c r="AFC1269"/>
      <c r="AFD1269"/>
      <c r="AFE1269"/>
      <c r="AFF1269"/>
      <c r="AFG1269"/>
      <c r="AFH1269"/>
      <c r="AFI1269"/>
      <c r="AFJ1269"/>
      <c r="AFK1269"/>
      <c r="AFL1269"/>
      <c r="AFM1269"/>
      <c r="AFN1269"/>
      <c r="AFO1269"/>
      <c r="AFP1269"/>
      <c r="AFQ1269"/>
      <c r="AFR1269"/>
      <c r="AFS1269"/>
      <c r="AFT1269"/>
      <c r="AFU1269"/>
      <c r="AFV1269"/>
      <c r="AFW1269"/>
      <c r="AFX1269"/>
      <c r="AFY1269"/>
      <c r="AFZ1269"/>
      <c r="AGA1269"/>
      <c r="AGB1269"/>
      <c r="AGC1269"/>
      <c r="AGD1269"/>
      <c r="AGE1269"/>
      <c r="AGF1269"/>
      <c r="AGG1269"/>
      <c r="AGH1269"/>
      <c r="AGI1269"/>
      <c r="AGJ1269"/>
      <c r="AGK1269"/>
      <c r="AGL1269"/>
      <c r="AGM1269"/>
      <c r="AGN1269"/>
      <c r="AGO1269"/>
      <c r="AGP1269"/>
      <c r="AGQ1269"/>
      <c r="AGR1269"/>
      <c r="AGS1269"/>
      <c r="AGT1269"/>
      <c r="AGU1269"/>
      <c r="AGV1269"/>
      <c r="AGW1269"/>
      <c r="AGX1269"/>
      <c r="AGY1269"/>
      <c r="AGZ1269"/>
      <c r="AHA1269"/>
      <c r="AHB1269"/>
      <c r="AHC1269"/>
      <c r="AHD1269"/>
      <c r="AHE1269"/>
      <c r="AHF1269"/>
      <c r="AHG1269"/>
      <c r="AHH1269"/>
      <c r="AHI1269"/>
      <c r="AHJ1269"/>
      <c r="AHK1269"/>
      <c r="AHL1269"/>
      <c r="AHM1269"/>
      <c r="AHN1269"/>
      <c r="AHO1269"/>
      <c r="AHP1269"/>
      <c r="AHQ1269"/>
      <c r="AHR1269"/>
      <c r="AHS1269"/>
      <c r="AHT1269"/>
      <c r="AHU1269"/>
      <c r="AHV1269"/>
      <c r="AHW1269"/>
      <c r="AHX1269"/>
      <c r="AHY1269"/>
      <c r="AHZ1269"/>
      <c r="AIA1269"/>
      <c r="AIB1269"/>
      <c r="AIC1269"/>
      <c r="AID1269"/>
      <c r="AIE1269"/>
      <c r="AIF1269"/>
      <c r="AIG1269"/>
      <c r="AIH1269"/>
      <c r="AII1269"/>
      <c r="AIJ1269"/>
      <c r="AIK1269"/>
      <c r="AIL1269"/>
      <c r="AIM1269"/>
      <c r="AIN1269"/>
      <c r="AIO1269"/>
      <c r="AIP1269"/>
      <c r="AIQ1269"/>
      <c r="AIR1269"/>
      <c r="AIS1269"/>
      <c r="AIT1269"/>
      <c r="AIU1269"/>
      <c r="AIV1269"/>
      <c r="AIW1269"/>
      <c r="AIX1269"/>
      <c r="AIY1269"/>
      <c r="AIZ1269"/>
      <c r="AJA1269"/>
      <c r="AJB1269"/>
      <c r="AJC1269"/>
      <c r="AJD1269"/>
      <c r="AJE1269"/>
      <c r="AJF1269"/>
      <c r="AJG1269"/>
      <c r="AJH1269"/>
      <c r="AJI1269"/>
      <c r="AJJ1269"/>
      <c r="AJK1269"/>
      <c r="AJL1269"/>
      <c r="AJM1269"/>
      <c r="AJN1269"/>
      <c r="AJO1269"/>
      <c r="AJP1269"/>
      <c r="AJQ1269"/>
      <c r="AJR1269"/>
      <c r="AJS1269"/>
      <c r="AJT1269"/>
      <c r="AJU1269"/>
      <c r="AJV1269"/>
      <c r="AJW1269"/>
      <c r="AJX1269"/>
      <c r="AJY1269"/>
      <c r="AJZ1269"/>
      <c r="AKA1269"/>
      <c r="AKB1269"/>
      <c r="AKC1269"/>
      <c r="AKD1269"/>
      <c r="AKE1269"/>
      <c r="AKF1269"/>
      <c r="AKG1269"/>
      <c r="AKH1269"/>
      <c r="AKI1269"/>
      <c r="AKJ1269"/>
      <c r="AKK1269"/>
      <c r="AKL1269"/>
      <c r="AKM1269"/>
      <c r="AKN1269"/>
      <c r="AKO1269"/>
      <c r="AKP1269"/>
      <c r="AKQ1269"/>
      <c r="AKR1269"/>
      <c r="AKS1269"/>
      <c r="AKT1269"/>
      <c r="AKU1269"/>
      <c r="AKV1269"/>
      <c r="AKW1269"/>
      <c r="AKX1269"/>
      <c r="AKY1269"/>
      <c r="AKZ1269"/>
      <c r="ALA1269"/>
      <c r="ALB1269"/>
      <c r="ALC1269"/>
      <c r="ALD1269"/>
      <c r="ALE1269"/>
      <c r="ALF1269"/>
      <c r="ALG1269"/>
      <c r="ALH1269"/>
      <c r="ALI1269"/>
      <c r="ALJ1269"/>
      <c r="ALK1269"/>
      <c r="ALL1269"/>
      <c r="ALM1269"/>
      <c r="ALN1269"/>
      <c r="ALO1269"/>
      <c r="ALP1269"/>
      <c r="ALQ1269"/>
      <c r="ALR1269"/>
      <c r="ALS1269"/>
      <c r="ALT1269"/>
      <c r="ALU1269"/>
      <c r="ALV1269"/>
      <c r="ALW1269"/>
      <c r="ALX1269"/>
      <c r="ALY1269"/>
      <c r="ALZ1269"/>
      <c r="AMA1269"/>
      <c r="AMB1269"/>
      <c r="AMC1269"/>
      <c r="AMD1269"/>
      <c r="AME1269"/>
      <c r="AMF1269"/>
      <c r="AMG1269"/>
      <c r="AMH1269"/>
      <c r="AMI1269"/>
      <c r="AMJ1269"/>
      <c r="AMK1269"/>
      <c r="AML1269"/>
      <c r="AMM1269"/>
      <c r="AMN1269"/>
      <c r="AMO1269"/>
      <c r="AMP1269"/>
      <c r="AMQ1269"/>
      <c r="AMR1269"/>
      <c r="AMS1269"/>
      <c r="AMT1269"/>
      <c r="AMU1269"/>
      <c r="AMV1269"/>
      <c r="AMW1269"/>
      <c r="AMX1269"/>
      <c r="AMY1269"/>
      <c r="AMZ1269"/>
      <c r="ANA1269"/>
      <c r="ANB1269"/>
      <c r="ANC1269"/>
      <c r="AND1269"/>
      <c r="ANE1269"/>
      <c r="ANF1269"/>
      <c r="ANG1269"/>
      <c r="ANH1269"/>
      <c r="ANI1269"/>
      <c r="ANJ1269"/>
      <c r="ANK1269"/>
      <c r="ANL1269"/>
      <c r="ANM1269"/>
      <c r="ANN1269"/>
      <c r="ANO1269"/>
      <c r="ANP1269"/>
      <c r="ANQ1269"/>
      <c r="ANR1269"/>
      <c r="ANS1269"/>
      <c r="ANT1269"/>
      <c r="ANU1269"/>
      <c r="ANV1269"/>
      <c r="ANW1269"/>
      <c r="ANX1269"/>
      <c r="ANY1269"/>
      <c r="ANZ1269"/>
      <c r="AOA1269"/>
      <c r="AOB1269"/>
      <c r="AOC1269"/>
      <c r="AOD1269"/>
      <c r="AOE1269"/>
      <c r="AOF1269"/>
      <c r="AOG1269"/>
      <c r="AOH1269"/>
      <c r="AOI1269"/>
      <c r="AOJ1269"/>
      <c r="AOK1269"/>
      <c r="AOL1269"/>
      <c r="AOM1269"/>
      <c r="AON1269"/>
      <c r="AOO1269"/>
      <c r="AOP1269"/>
      <c r="AOQ1269"/>
      <c r="AOR1269"/>
      <c r="AOS1269"/>
      <c r="AOT1269"/>
      <c r="AOU1269"/>
      <c r="AOV1269"/>
      <c r="AOW1269"/>
      <c r="AOX1269"/>
      <c r="AOY1269"/>
      <c r="AOZ1269"/>
      <c r="APA1269"/>
      <c r="APB1269"/>
      <c r="APC1269"/>
      <c r="APD1269"/>
      <c r="APE1269"/>
      <c r="APF1269"/>
      <c r="APG1269"/>
      <c r="APH1269"/>
      <c r="API1269"/>
      <c r="APJ1269"/>
      <c r="APK1269"/>
      <c r="APL1269"/>
      <c r="APM1269"/>
      <c r="APN1269"/>
      <c r="APO1269"/>
      <c r="APP1269"/>
      <c r="APQ1269"/>
      <c r="APR1269"/>
      <c r="APS1269"/>
      <c r="APT1269"/>
      <c r="APU1269"/>
      <c r="APV1269"/>
      <c r="APW1269"/>
      <c r="APX1269"/>
      <c r="APY1269"/>
      <c r="APZ1269"/>
      <c r="AQA1269"/>
      <c r="AQB1269"/>
      <c r="AQC1269"/>
      <c r="AQD1269"/>
      <c r="AQE1269"/>
      <c r="AQF1269"/>
      <c r="AQG1269"/>
      <c r="AQH1269"/>
      <c r="AQI1269"/>
      <c r="AQJ1269"/>
      <c r="AQK1269"/>
      <c r="AQL1269"/>
      <c r="AQM1269"/>
      <c r="AQN1269"/>
      <c r="AQO1269"/>
      <c r="AQP1269"/>
      <c r="AQQ1269"/>
      <c r="AQR1269"/>
      <c r="AQS1269"/>
      <c r="AQT1269"/>
      <c r="AQU1269"/>
      <c r="AQV1269"/>
      <c r="AQW1269"/>
      <c r="AQX1269"/>
      <c r="AQY1269"/>
      <c r="AQZ1269"/>
      <c r="ARA1269"/>
      <c r="ARB1269"/>
      <c r="ARC1269"/>
      <c r="ARD1269"/>
      <c r="ARE1269"/>
      <c r="ARF1269"/>
      <c r="ARG1269"/>
      <c r="ARH1269"/>
      <c r="ARI1269"/>
      <c r="ARJ1269"/>
      <c r="ARK1269"/>
      <c r="ARL1269"/>
      <c r="ARM1269"/>
      <c r="ARN1269"/>
      <c r="ARO1269"/>
      <c r="ARP1269"/>
      <c r="ARQ1269"/>
      <c r="ARR1269"/>
      <c r="ARS1269"/>
      <c r="ART1269"/>
      <c r="ARU1269"/>
      <c r="ARV1269"/>
      <c r="ARW1269"/>
      <c r="ARX1269"/>
      <c r="ARY1269"/>
      <c r="ARZ1269"/>
      <c r="ASA1269"/>
      <c r="ASB1269"/>
      <c r="ASC1269"/>
      <c r="ASD1269"/>
      <c r="ASE1269"/>
      <c r="ASF1269"/>
      <c r="ASG1269"/>
      <c r="ASH1269"/>
      <c r="ASI1269"/>
      <c r="ASJ1269"/>
      <c r="ASK1269"/>
      <c r="ASL1269"/>
      <c r="ASM1269"/>
      <c r="ASN1269"/>
      <c r="ASO1269"/>
      <c r="ASP1269"/>
      <c r="ASQ1269"/>
      <c r="ASR1269"/>
      <c r="ASS1269"/>
      <c r="AST1269"/>
      <c r="ASU1269"/>
      <c r="ASV1269"/>
      <c r="ASW1269"/>
      <c r="ASX1269"/>
      <c r="ASY1269"/>
      <c r="ASZ1269"/>
      <c r="ATA1269"/>
      <c r="ATB1269"/>
      <c r="ATC1269"/>
      <c r="ATD1269"/>
      <c r="ATE1269"/>
      <c r="ATF1269"/>
      <c r="ATG1269"/>
      <c r="ATH1269"/>
      <c r="ATI1269"/>
      <c r="ATJ1269"/>
      <c r="ATK1269"/>
      <c r="ATL1269"/>
      <c r="ATM1269"/>
      <c r="ATN1269"/>
      <c r="ATO1269"/>
      <c r="ATP1269"/>
      <c r="ATQ1269"/>
      <c r="ATR1269"/>
      <c r="ATS1269"/>
      <c r="ATT1269"/>
      <c r="ATU1269"/>
      <c r="ATV1269"/>
      <c r="ATW1269"/>
      <c r="ATX1269"/>
      <c r="ATY1269"/>
      <c r="ATZ1269"/>
      <c r="AUA1269"/>
      <c r="AUB1269"/>
      <c r="AUC1269"/>
      <c r="AUD1269"/>
      <c r="AUE1269"/>
      <c r="AUF1269"/>
      <c r="AUG1269"/>
      <c r="AUH1269"/>
      <c r="AUI1269"/>
      <c r="AUJ1269"/>
      <c r="AUK1269"/>
      <c r="AUL1269"/>
      <c r="AUM1269"/>
      <c r="AUN1269"/>
      <c r="AUO1269"/>
      <c r="AUP1269"/>
      <c r="AUQ1269"/>
      <c r="AUR1269"/>
      <c r="AUS1269"/>
      <c r="AUT1269"/>
      <c r="AUU1269"/>
      <c r="AUV1269"/>
      <c r="AUW1269"/>
      <c r="AUX1269"/>
      <c r="AUY1269"/>
      <c r="AUZ1269"/>
      <c r="AVA1269"/>
      <c r="AVB1269"/>
      <c r="AVC1269"/>
      <c r="AVD1269"/>
      <c r="AVE1269"/>
      <c r="AVF1269"/>
      <c r="AVG1269"/>
      <c r="AVH1269"/>
      <c r="AVI1269"/>
      <c r="AVJ1269"/>
      <c r="AVK1269"/>
      <c r="AVL1269"/>
      <c r="AVM1269"/>
      <c r="AVN1269"/>
      <c r="AVO1269"/>
      <c r="AVP1269"/>
      <c r="AVQ1269"/>
      <c r="AVR1269"/>
      <c r="AVS1269"/>
      <c r="AVT1269"/>
      <c r="AVU1269"/>
      <c r="AVV1269"/>
      <c r="AVW1269"/>
      <c r="AVX1269"/>
      <c r="AVY1269"/>
      <c r="AVZ1269"/>
      <c r="AWA1269"/>
      <c r="AWB1269"/>
      <c r="AWC1269"/>
      <c r="AWD1269"/>
      <c r="AWE1269"/>
      <c r="AWF1269"/>
      <c r="AWG1269"/>
      <c r="AWH1269"/>
      <c r="AWI1269"/>
      <c r="AWJ1269"/>
      <c r="AWK1269"/>
      <c r="AWL1269"/>
      <c r="AWM1269"/>
      <c r="AWN1269"/>
      <c r="AWO1269"/>
      <c r="AWP1269"/>
      <c r="AWQ1269"/>
      <c r="AWR1269"/>
      <c r="AWS1269"/>
      <c r="AWT1269"/>
      <c r="AWU1269"/>
      <c r="AWV1269"/>
      <c r="AWW1269"/>
      <c r="AWX1269"/>
      <c r="AWY1269"/>
      <c r="AWZ1269"/>
      <c r="AXA1269"/>
      <c r="AXB1269"/>
      <c r="AXC1269"/>
      <c r="AXD1269"/>
      <c r="AXE1269"/>
      <c r="AXF1269"/>
      <c r="AXG1269"/>
      <c r="AXH1269"/>
      <c r="AXI1269"/>
      <c r="AXJ1269"/>
      <c r="AXK1269"/>
      <c r="AXL1269"/>
      <c r="AXM1269"/>
      <c r="AXN1269"/>
      <c r="AXO1269"/>
      <c r="AXP1269"/>
      <c r="AXQ1269"/>
      <c r="AXR1269"/>
      <c r="AXS1269"/>
      <c r="AXT1269"/>
      <c r="AXU1269"/>
      <c r="AXV1269"/>
      <c r="AXW1269"/>
      <c r="AXX1269"/>
      <c r="AXY1269"/>
      <c r="AXZ1269"/>
      <c r="AYA1269"/>
      <c r="AYB1269"/>
      <c r="AYC1269"/>
      <c r="AYD1269"/>
      <c r="AYE1269"/>
      <c r="AYF1269"/>
      <c r="AYG1269"/>
      <c r="AYH1269"/>
      <c r="AYI1269"/>
      <c r="AYJ1269"/>
      <c r="AYK1269"/>
      <c r="AYL1269"/>
      <c r="AYM1269"/>
      <c r="AYN1269"/>
      <c r="AYO1269"/>
      <c r="AYP1269"/>
      <c r="AYQ1269"/>
      <c r="AYR1269"/>
      <c r="AYS1269"/>
      <c r="AYT1269"/>
      <c r="AYU1269"/>
      <c r="AYV1269"/>
      <c r="AYW1269"/>
      <c r="AYX1269"/>
      <c r="AYY1269"/>
      <c r="AYZ1269"/>
      <c r="AZA1269"/>
      <c r="AZB1269"/>
      <c r="AZC1269"/>
      <c r="AZD1269"/>
      <c r="AZE1269"/>
      <c r="AZF1269"/>
      <c r="AZG1269"/>
      <c r="AZH1269"/>
      <c r="AZI1269"/>
      <c r="AZJ1269"/>
      <c r="AZK1269"/>
      <c r="AZL1269"/>
      <c r="AZM1269"/>
      <c r="AZN1269"/>
      <c r="AZO1269"/>
      <c r="AZP1269"/>
      <c r="AZQ1269"/>
      <c r="AZR1269"/>
      <c r="AZS1269"/>
      <c r="AZT1269"/>
      <c r="AZU1269"/>
      <c r="AZV1269"/>
      <c r="AZW1269"/>
      <c r="AZX1269"/>
      <c r="AZY1269"/>
      <c r="AZZ1269"/>
      <c r="BAA1269"/>
      <c r="BAB1269"/>
      <c r="BAC1269"/>
      <c r="BAD1269"/>
      <c r="BAE1269"/>
      <c r="BAF1269"/>
      <c r="BAG1269"/>
      <c r="BAH1269"/>
      <c r="BAI1269"/>
      <c r="BAJ1269"/>
      <c r="BAK1269"/>
      <c r="BAL1269"/>
      <c r="BAM1269"/>
      <c r="BAN1269"/>
      <c r="BAO1269"/>
      <c r="BAP1269"/>
      <c r="BAQ1269"/>
      <c r="BAR1269"/>
      <c r="BAS1269"/>
      <c r="BAT1269"/>
      <c r="BAU1269"/>
      <c r="BAV1269"/>
      <c r="BAW1269"/>
      <c r="BAX1269"/>
      <c r="BAY1269"/>
      <c r="BAZ1269"/>
      <c r="BBA1269"/>
      <c r="BBB1269"/>
      <c r="BBC1269"/>
      <c r="BBD1269"/>
      <c r="BBE1269"/>
      <c r="BBF1269"/>
      <c r="BBG1269"/>
      <c r="BBH1269"/>
      <c r="BBI1269"/>
      <c r="BBJ1269"/>
      <c r="BBK1269"/>
      <c r="BBL1269"/>
      <c r="BBM1269"/>
      <c r="BBN1269"/>
      <c r="BBO1269"/>
      <c r="BBP1269"/>
      <c r="BBQ1269"/>
      <c r="BBR1269"/>
      <c r="BBS1269"/>
      <c r="BBT1269"/>
      <c r="BBU1269"/>
      <c r="BBV1269"/>
      <c r="BBW1269"/>
      <c r="BBX1269"/>
      <c r="BBY1269"/>
      <c r="BBZ1269"/>
      <c r="BCA1269"/>
      <c r="BCB1269"/>
      <c r="BCC1269"/>
      <c r="BCD1269"/>
      <c r="BCE1269"/>
      <c r="BCF1269"/>
      <c r="BCG1269"/>
      <c r="BCH1269"/>
      <c r="BCI1269"/>
      <c r="BCJ1269"/>
      <c r="BCK1269"/>
      <c r="BCL1269"/>
      <c r="BCM1269"/>
      <c r="BCN1269"/>
      <c r="BCO1269"/>
      <c r="BCP1269"/>
      <c r="BCQ1269"/>
      <c r="BCR1269"/>
      <c r="BCS1269"/>
      <c r="BCT1269"/>
      <c r="BCU1269"/>
      <c r="BCV1269"/>
      <c r="BCW1269"/>
      <c r="BCX1269"/>
      <c r="BCY1269"/>
      <c r="BCZ1269"/>
      <c r="BDA1269"/>
      <c r="BDB1269"/>
      <c r="BDC1269"/>
      <c r="BDD1269"/>
      <c r="BDE1269"/>
      <c r="BDF1269"/>
      <c r="BDG1269"/>
      <c r="BDH1269"/>
      <c r="BDI1269"/>
      <c r="BDJ1269"/>
      <c r="BDK1269"/>
      <c r="BDL1269"/>
      <c r="BDM1269"/>
      <c r="BDN1269"/>
      <c r="BDO1269"/>
      <c r="BDP1269"/>
      <c r="BDQ1269"/>
      <c r="BDR1269"/>
      <c r="BDS1269"/>
      <c r="BDT1269"/>
      <c r="BDU1269"/>
      <c r="BDV1269"/>
      <c r="BDW1269"/>
      <c r="BDX1269"/>
      <c r="BDY1269"/>
      <c r="BDZ1269"/>
      <c r="BEA1269"/>
      <c r="BEB1269"/>
      <c r="BEC1269"/>
      <c r="BED1269"/>
      <c r="BEE1269"/>
      <c r="BEF1269"/>
      <c r="BEG1269"/>
      <c r="BEH1269"/>
      <c r="BEI1269"/>
      <c r="BEJ1269"/>
      <c r="BEK1269"/>
      <c r="BEL1269"/>
      <c r="BEM1269"/>
      <c r="BEN1269"/>
      <c r="BEO1269"/>
      <c r="BEP1269"/>
      <c r="BEQ1269"/>
      <c r="BER1269"/>
      <c r="BES1269"/>
      <c r="BET1269"/>
      <c r="BEU1269"/>
      <c r="BEV1269"/>
      <c r="BEW1269"/>
      <c r="BEX1269"/>
      <c r="BEY1269"/>
      <c r="BEZ1269"/>
      <c r="BFA1269"/>
      <c r="BFB1269"/>
      <c r="BFC1269"/>
      <c r="BFD1269"/>
      <c r="BFE1269"/>
      <c r="BFF1269"/>
      <c r="BFG1269"/>
      <c r="BFH1269"/>
      <c r="BFI1269"/>
      <c r="BFJ1269"/>
      <c r="BFK1269"/>
      <c r="BFL1269"/>
      <c r="BFM1269"/>
      <c r="BFN1269"/>
      <c r="BFO1269"/>
      <c r="BFP1269"/>
      <c r="BFQ1269"/>
      <c r="BFR1269"/>
      <c r="BFS1269"/>
      <c r="BFT1269"/>
      <c r="BFU1269"/>
      <c r="BFV1269"/>
      <c r="BFW1269"/>
      <c r="BFX1269"/>
      <c r="BFY1269"/>
      <c r="BFZ1269"/>
      <c r="BGA1269"/>
      <c r="BGB1269"/>
      <c r="BGC1269"/>
      <c r="BGD1269"/>
      <c r="BGE1269"/>
      <c r="BGF1269"/>
      <c r="BGG1269"/>
      <c r="BGH1269"/>
      <c r="BGI1269"/>
      <c r="BGJ1269"/>
      <c r="BGK1269"/>
      <c r="BGL1269"/>
      <c r="BGM1269"/>
      <c r="BGN1269"/>
      <c r="BGO1269"/>
      <c r="BGP1269"/>
      <c r="BGQ1269"/>
      <c r="BGR1269"/>
      <c r="BGS1269"/>
      <c r="BGT1269"/>
      <c r="BGU1269"/>
      <c r="BGV1269"/>
      <c r="BGW1269"/>
      <c r="BGX1269"/>
      <c r="BGY1269"/>
      <c r="BGZ1269"/>
      <c r="BHA1269"/>
      <c r="BHB1269"/>
      <c r="BHC1269"/>
      <c r="BHD1269"/>
      <c r="BHE1269"/>
      <c r="BHF1269"/>
      <c r="BHG1269"/>
      <c r="BHH1269"/>
      <c r="BHI1269"/>
      <c r="BHJ1269"/>
      <c r="BHK1269"/>
      <c r="BHL1269"/>
      <c r="BHM1269"/>
      <c r="BHN1269"/>
      <c r="BHO1269"/>
      <c r="BHP1269"/>
      <c r="BHQ1269"/>
      <c r="BHR1269"/>
      <c r="BHS1269"/>
      <c r="BHT1269"/>
      <c r="BHU1269"/>
      <c r="BHV1269"/>
      <c r="BHW1269"/>
      <c r="BHX1269"/>
      <c r="BHY1269"/>
      <c r="BHZ1269"/>
      <c r="BIA1269"/>
      <c r="BIB1269"/>
      <c r="BIC1269"/>
      <c r="BID1269"/>
      <c r="BIE1269"/>
      <c r="BIF1269"/>
      <c r="BIG1269"/>
      <c r="BIH1269"/>
      <c r="BII1269"/>
      <c r="BIJ1269"/>
      <c r="BIK1269"/>
      <c r="BIL1269"/>
      <c r="BIM1269"/>
      <c r="BIN1269"/>
      <c r="BIO1269"/>
      <c r="BIP1269"/>
      <c r="BIQ1269"/>
      <c r="BIR1269"/>
      <c r="BIS1269"/>
      <c r="BIT1269"/>
      <c r="BIU1269"/>
      <c r="BIV1269"/>
      <c r="BIW1269"/>
      <c r="BIX1269"/>
      <c r="BIY1269"/>
      <c r="BIZ1269"/>
      <c r="BJA1269"/>
      <c r="BJB1269"/>
      <c r="BJC1269"/>
      <c r="BJD1269"/>
      <c r="BJE1269"/>
      <c r="BJF1269"/>
      <c r="BJG1269"/>
      <c r="BJH1269"/>
    </row>
    <row r="1270" spans="7:1620" ht="15.75">
      <c r="G1270" s="5" t="s">
        <v>574</v>
      </c>
      <c r="H1270" s="5" t="s">
        <v>574</v>
      </c>
      <c r="J1270" s="232" t="s">
        <v>20</v>
      </c>
      <c r="K1270" t="s">
        <v>558</v>
      </c>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c r="HO1270"/>
      <c r="HP1270"/>
      <c r="HQ1270"/>
      <c r="HR1270"/>
      <c r="HS1270"/>
      <c r="HT1270"/>
      <c r="HU1270"/>
      <c r="HV1270"/>
      <c r="HW1270"/>
      <c r="HX1270"/>
      <c r="HY1270"/>
      <c r="HZ1270"/>
      <c r="IA1270"/>
      <c r="IB1270"/>
      <c r="IC1270"/>
      <c r="ID1270"/>
      <c r="IE1270"/>
      <c r="IF1270"/>
      <c r="IG1270"/>
      <c r="IH1270"/>
      <c r="II1270"/>
      <c r="IJ1270"/>
      <c r="IK1270"/>
      <c r="IL1270"/>
      <c r="IM1270"/>
      <c r="IN1270"/>
      <c r="IO1270"/>
      <c r="IP1270"/>
      <c r="IQ1270"/>
      <c r="IR1270"/>
      <c r="IS1270"/>
      <c r="IT1270"/>
      <c r="IU1270"/>
      <c r="IV1270"/>
      <c r="IW1270"/>
      <c r="IX1270"/>
      <c r="IY1270"/>
      <c r="IZ1270"/>
      <c r="JA1270"/>
      <c r="JB1270"/>
      <c r="JC1270"/>
      <c r="JD1270"/>
      <c r="JE1270"/>
      <c r="JF1270"/>
      <c r="JG1270"/>
      <c r="JH1270"/>
      <c r="JI1270"/>
      <c r="JJ1270"/>
      <c r="JK1270"/>
      <c r="JL1270"/>
      <c r="JM1270"/>
      <c r="JN1270"/>
      <c r="JO1270"/>
      <c r="JP1270"/>
      <c r="JQ1270"/>
      <c r="JR1270"/>
      <c r="JS1270"/>
      <c r="JT1270"/>
      <c r="JU1270"/>
      <c r="JV1270"/>
      <c r="JW1270"/>
      <c r="JX1270"/>
      <c r="JY1270"/>
      <c r="JZ1270"/>
      <c r="KA1270"/>
      <c r="KB1270"/>
      <c r="KC1270"/>
      <c r="KD1270"/>
      <c r="KE1270"/>
      <c r="KF1270"/>
      <c r="KG1270"/>
      <c r="KH1270"/>
      <c r="KI1270"/>
      <c r="KJ1270"/>
      <c r="KK1270"/>
      <c r="KL1270"/>
      <c r="KM1270"/>
      <c r="KN1270"/>
      <c r="KO1270"/>
      <c r="KP1270"/>
      <c r="KQ1270"/>
      <c r="KR1270"/>
      <c r="KS1270"/>
      <c r="KT1270"/>
      <c r="KU1270"/>
      <c r="KV1270"/>
      <c r="KW1270"/>
      <c r="KX1270"/>
      <c r="KY1270"/>
      <c r="KZ1270"/>
      <c r="LA1270"/>
      <c r="LB1270"/>
      <c r="LC1270"/>
      <c r="LD1270"/>
      <c r="LE1270"/>
      <c r="LF1270"/>
      <c r="LG1270"/>
      <c r="LH1270"/>
      <c r="LI1270"/>
      <c r="LJ1270"/>
      <c r="LK1270"/>
      <c r="LL1270"/>
      <c r="LM1270"/>
      <c r="LN1270"/>
      <c r="LO1270"/>
      <c r="LP1270"/>
      <c r="LQ1270"/>
      <c r="LR1270"/>
      <c r="LS1270"/>
      <c r="LT1270"/>
      <c r="LU1270"/>
      <c r="LV1270"/>
      <c r="LW1270"/>
      <c r="LX1270"/>
      <c r="LY1270"/>
      <c r="LZ1270"/>
      <c r="MA1270"/>
      <c r="MB1270"/>
      <c r="MC1270"/>
      <c r="MD1270"/>
      <c r="ME1270"/>
      <c r="MF1270"/>
      <c r="MG1270"/>
      <c r="MH1270"/>
      <c r="MI1270"/>
      <c r="MJ1270"/>
      <c r="MK1270"/>
      <c r="ML1270"/>
      <c r="MM1270"/>
      <c r="MN1270"/>
      <c r="MO1270"/>
      <c r="MP1270"/>
      <c r="MQ1270"/>
      <c r="MR1270"/>
      <c r="MS1270"/>
      <c r="MT1270"/>
      <c r="MU1270"/>
      <c r="MV1270"/>
      <c r="MW1270"/>
      <c r="MX1270"/>
      <c r="MY1270"/>
      <c r="MZ1270"/>
      <c r="NA1270"/>
      <c r="NB1270"/>
      <c r="NC1270"/>
      <c r="ND1270"/>
      <c r="NE1270"/>
      <c r="NF1270"/>
      <c r="NG1270"/>
      <c r="NH1270"/>
      <c r="NI1270"/>
      <c r="NJ1270"/>
      <c r="NK1270"/>
      <c r="NL1270"/>
      <c r="NM1270"/>
      <c r="NN1270"/>
      <c r="NO1270"/>
      <c r="NP1270"/>
      <c r="NQ1270"/>
      <c r="NR1270"/>
      <c r="NS1270"/>
      <c r="NT1270"/>
      <c r="NU1270"/>
      <c r="NV1270"/>
      <c r="NW1270"/>
      <c r="NX1270"/>
      <c r="NY1270"/>
      <c r="NZ1270"/>
      <c r="OA1270"/>
      <c r="OB1270"/>
      <c r="OC1270"/>
      <c r="OD1270"/>
      <c r="OE1270"/>
      <c r="OF1270"/>
      <c r="OG1270"/>
      <c r="OH1270"/>
      <c r="OI1270"/>
      <c r="OJ1270"/>
      <c r="OK1270"/>
      <c r="OL1270"/>
      <c r="OM1270"/>
      <c r="ON1270"/>
      <c r="OO1270"/>
      <c r="OP1270"/>
      <c r="OQ1270"/>
      <c r="OR1270"/>
      <c r="OS1270"/>
      <c r="OT1270"/>
      <c r="OU1270"/>
      <c r="OV1270"/>
      <c r="OW1270"/>
      <c r="OX1270"/>
      <c r="OY1270"/>
      <c r="OZ1270"/>
      <c r="PA1270"/>
      <c r="PB1270"/>
      <c r="PC1270"/>
      <c r="PD1270"/>
      <c r="PE1270"/>
      <c r="PF1270"/>
      <c r="PG1270"/>
      <c r="PH1270"/>
      <c r="PI1270"/>
      <c r="PJ1270"/>
      <c r="PK1270"/>
      <c r="PL1270"/>
      <c r="PM1270"/>
      <c r="PN1270"/>
      <c r="PO1270"/>
      <c r="PP1270"/>
      <c r="PQ1270"/>
      <c r="PR1270"/>
      <c r="PS1270"/>
      <c r="PT1270"/>
      <c r="PU1270"/>
      <c r="PV1270"/>
      <c r="PW1270"/>
      <c r="PX1270"/>
      <c r="PY1270"/>
      <c r="PZ1270"/>
      <c r="QA1270"/>
      <c r="QB1270"/>
      <c r="QC1270"/>
      <c r="QD1270"/>
      <c r="QE1270"/>
      <c r="QF1270"/>
      <c r="QG1270"/>
      <c r="QH1270"/>
      <c r="QI1270"/>
      <c r="QJ1270"/>
      <c r="QK1270"/>
      <c r="QL1270"/>
      <c r="QM1270"/>
      <c r="QN1270"/>
      <c r="QO1270"/>
      <c r="QP1270"/>
      <c r="QQ1270"/>
      <c r="QR1270"/>
      <c r="QS1270"/>
      <c r="QT1270"/>
      <c r="QU1270"/>
      <c r="QV1270"/>
      <c r="QW1270"/>
      <c r="QX1270"/>
      <c r="QY1270"/>
      <c r="QZ1270"/>
      <c r="RA1270"/>
      <c r="RB1270"/>
      <c r="RC1270"/>
      <c r="RD1270"/>
      <c r="RE1270"/>
      <c r="RF1270"/>
      <c r="RG1270"/>
      <c r="RH1270"/>
      <c r="RI1270"/>
      <c r="RJ1270"/>
      <c r="RK1270"/>
      <c r="RL1270"/>
      <c r="RM1270"/>
      <c r="RN1270"/>
      <c r="RO1270"/>
      <c r="RP1270"/>
      <c r="RQ1270"/>
      <c r="RR1270"/>
      <c r="RS1270"/>
      <c r="RT1270"/>
      <c r="RU1270"/>
      <c r="RV1270"/>
      <c r="RW1270"/>
      <c r="RX1270"/>
      <c r="RY1270"/>
      <c r="RZ1270"/>
      <c r="SA1270"/>
      <c r="SB1270"/>
      <c r="SC1270"/>
      <c r="SD1270"/>
      <c r="SE1270"/>
      <c r="SF1270"/>
      <c r="SG1270"/>
      <c r="SH1270"/>
      <c r="SI1270"/>
      <c r="SJ1270"/>
      <c r="SK1270"/>
      <c r="SL1270"/>
      <c r="SM1270"/>
      <c r="SN1270"/>
      <c r="SO1270"/>
      <c r="SP1270"/>
      <c r="SQ1270"/>
      <c r="SR1270"/>
      <c r="SS1270"/>
      <c r="ST1270"/>
      <c r="SU1270"/>
      <c r="SV1270"/>
      <c r="SW1270"/>
      <c r="SX1270"/>
      <c r="SY1270"/>
      <c r="SZ1270"/>
      <c r="TA1270"/>
      <c r="TB1270"/>
      <c r="TC1270"/>
      <c r="TD1270"/>
      <c r="TE1270"/>
      <c r="TF1270"/>
      <c r="TG1270"/>
      <c r="TH1270"/>
      <c r="TI1270"/>
      <c r="TJ1270"/>
      <c r="TK1270"/>
      <c r="TL1270"/>
      <c r="TM1270"/>
      <c r="TN1270"/>
      <c r="TO1270"/>
      <c r="TP1270"/>
      <c r="TQ1270"/>
      <c r="TR1270"/>
      <c r="TS1270"/>
      <c r="TT1270"/>
      <c r="TU1270"/>
      <c r="TV1270"/>
      <c r="TW1270"/>
      <c r="TX1270"/>
      <c r="TY1270"/>
      <c r="TZ1270"/>
      <c r="UA1270"/>
      <c r="UB1270"/>
      <c r="UC1270"/>
      <c r="UD1270"/>
      <c r="UE1270"/>
      <c r="UF1270"/>
      <c r="UG1270"/>
      <c r="UH1270"/>
      <c r="UI1270"/>
      <c r="UJ1270"/>
      <c r="UK1270"/>
      <c r="UL1270"/>
      <c r="UM1270"/>
      <c r="UN1270"/>
      <c r="UO1270"/>
      <c r="UP1270"/>
      <c r="UQ1270"/>
      <c r="UR1270"/>
      <c r="US1270"/>
      <c r="UT1270"/>
      <c r="UU1270"/>
      <c r="UV1270"/>
      <c r="UW1270"/>
      <c r="UX1270"/>
      <c r="UY1270"/>
      <c r="UZ1270"/>
      <c r="VA1270"/>
      <c r="VB1270"/>
      <c r="VC1270"/>
      <c r="VD1270"/>
      <c r="VE1270"/>
      <c r="VF1270"/>
      <c r="VG1270"/>
      <c r="VH1270"/>
      <c r="VI1270"/>
      <c r="VJ1270"/>
      <c r="VK1270"/>
      <c r="VL1270"/>
      <c r="VM1270"/>
      <c r="VN1270"/>
      <c r="VO1270"/>
      <c r="VP1270"/>
      <c r="VQ1270"/>
      <c r="VR1270"/>
      <c r="VS1270"/>
      <c r="VT1270"/>
      <c r="VU1270"/>
      <c r="VV1270"/>
      <c r="VW1270"/>
      <c r="VX1270"/>
      <c r="VY1270"/>
      <c r="VZ1270"/>
      <c r="WA1270"/>
      <c r="WB1270"/>
      <c r="WC1270"/>
      <c r="WD1270"/>
      <c r="WE1270"/>
      <c r="WF1270"/>
      <c r="WG1270"/>
      <c r="WH1270"/>
      <c r="WI1270"/>
      <c r="WJ1270"/>
      <c r="WK1270"/>
      <c r="WL1270"/>
      <c r="WM1270"/>
      <c r="WN1270"/>
      <c r="WO1270"/>
      <c r="WP1270"/>
      <c r="WQ1270"/>
      <c r="WR1270"/>
      <c r="WS1270"/>
      <c r="WT1270"/>
      <c r="WU1270"/>
      <c r="WV1270"/>
      <c r="WW1270"/>
      <c r="WX1270"/>
      <c r="WY1270"/>
      <c r="WZ1270"/>
      <c r="XA1270"/>
      <c r="XB1270"/>
      <c r="XC1270"/>
      <c r="XD1270"/>
      <c r="XE1270"/>
      <c r="XF1270"/>
      <c r="XG1270"/>
      <c r="XH1270"/>
      <c r="XI1270"/>
      <c r="XJ1270"/>
      <c r="XK1270"/>
      <c r="XL1270"/>
      <c r="XM1270"/>
      <c r="XN1270"/>
      <c r="XO1270"/>
      <c r="XP1270"/>
      <c r="XQ1270"/>
      <c r="XR1270"/>
      <c r="XS1270"/>
      <c r="XT1270"/>
      <c r="XU1270"/>
      <c r="XV1270"/>
      <c r="XW1270"/>
      <c r="XX1270"/>
      <c r="XY1270"/>
      <c r="XZ1270"/>
      <c r="YA1270"/>
      <c r="YB1270"/>
      <c r="YC1270"/>
      <c r="YD1270"/>
      <c r="YE1270"/>
      <c r="YF1270"/>
      <c r="YG1270"/>
      <c r="YH1270"/>
      <c r="YI1270"/>
      <c r="YJ1270"/>
      <c r="YK1270"/>
      <c r="YL1270"/>
      <c r="YM1270"/>
      <c r="YN1270"/>
      <c r="YO1270"/>
      <c r="YP1270"/>
      <c r="YQ1270"/>
      <c r="YR1270"/>
      <c r="YS1270"/>
      <c r="YT1270"/>
      <c r="YU1270"/>
      <c r="YV1270"/>
      <c r="YW1270"/>
      <c r="YX1270"/>
      <c r="YY1270"/>
      <c r="YZ1270"/>
      <c r="ZA1270"/>
      <c r="ZB1270"/>
      <c r="ZC1270"/>
      <c r="ZD1270"/>
      <c r="ZE1270"/>
      <c r="ZF1270"/>
      <c r="ZG1270"/>
      <c r="ZH1270"/>
      <c r="ZI1270"/>
      <c r="ZJ1270"/>
      <c r="ZK1270"/>
      <c r="ZL1270"/>
      <c r="ZM1270"/>
      <c r="ZN1270"/>
      <c r="ZO1270"/>
      <c r="ZP1270"/>
      <c r="ZQ1270"/>
      <c r="ZR1270"/>
      <c r="ZS1270"/>
      <c r="ZT1270"/>
      <c r="ZU1270"/>
      <c r="ZV1270"/>
      <c r="ZW1270"/>
      <c r="ZX1270"/>
      <c r="ZY1270"/>
      <c r="ZZ1270"/>
      <c r="AAA1270"/>
      <c r="AAB1270"/>
      <c r="AAC1270"/>
      <c r="AAD1270"/>
      <c r="AAE1270"/>
      <c r="AAF1270"/>
      <c r="AAG1270"/>
      <c r="AAH1270"/>
      <c r="AAI1270"/>
      <c r="AAJ1270"/>
      <c r="AAK1270"/>
      <c r="AAL1270"/>
      <c r="AAM1270"/>
      <c r="AAN1270"/>
      <c r="AAO1270"/>
      <c r="AAP1270"/>
      <c r="AAQ1270"/>
      <c r="AAR1270"/>
      <c r="AAS1270"/>
      <c r="AAT1270"/>
      <c r="AAU1270"/>
      <c r="AAV1270"/>
      <c r="AAW1270"/>
      <c r="AAX1270"/>
      <c r="AAY1270"/>
      <c r="AAZ1270"/>
      <c r="ABA1270"/>
      <c r="ABB1270"/>
      <c r="ABC1270"/>
      <c r="ABD1270"/>
      <c r="ABE1270"/>
      <c r="ABF1270"/>
      <c r="ABG1270"/>
      <c r="ABH1270"/>
      <c r="ABI1270"/>
      <c r="ABJ1270"/>
      <c r="ABK1270"/>
      <c r="ABL1270"/>
      <c r="ABM1270"/>
      <c r="ABN1270"/>
      <c r="ABO1270"/>
      <c r="ABP1270"/>
      <c r="ABQ1270"/>
      <c r="ABR1270"/>
      <c r="ABS1270"/>
      <c r="ABT1270"/>
      <c r="ABU1270"/>
      <c r="ABV1270"/>
      <c r="ABW1270"/>
      <c r="ABX1270"/>
      <c r="ABY1270"/>
      <c r="ABZ1270"/>
      <c r="ACA1270"/>
      <c r="ACB1270"/>
      <c r="ACC1270"/>
      <c r="ACD1270"/>
      <c r="ACE1270"/>
      <c r="ACF1270"/>
      <c r="ACG1270"/>
      <c r="ACH1270"/>
      <c r="ACI1270"/>
      <c r="ACJ1270"/>
      <c r="ACK1270"/>
      <c r="ACL1270"/>
      <c r="ACM1270"/>
      <c r="ACN1270"/>
      <c r="ACO1270"/>
      <c r="ACP1270"/>
      <c r="ACQ1270"/>
      <c r="ACR1270"/>
      <c r="ACS1270"/>
      <c r="ACT1270"/>
      <c r="ACU1270"/>
      <c r="ACV1270"/>
      <c r="ACW1270"/>
      <c r="ACX1270"/>
      <c r="ACY1270"/>
      <c r="ACZ1270"/>
      <c r="ADA1270"/>
      <c r="ADB1270"/>
      <c r="ADC1270"/>
      <c r="ADD1270"/>
      <c r="ADE1270"/>
      <c r="ADF1270"/>
      <c r="ADG1270"/>
      <c r="ADH1270"/>
      <c r="ADI1270"/>
      <c r="ADJ1270"/>
      <c r="ADK1270"/>
      <c r="ADL1270"/>
      <c r="ADM1270"/>
      <c r="ADN1270"/>
      <c r="ADO1270"/>
      <c r="ADP1270"/>
      <c r="ADQ1270"/>
      <c r="ADR1270"/>
      <c r="ADS1270"/>
      <c r="ADT1270"/>
      <c r="ADU1270"/>
      <c r="ADV1270"/>
      <c r="ADW1270"/>
      <c r="ADX1270"/>
      <c r="ADY1270"/>
      <c r="ADZ1270"/>
      <c r="AEA1270"/>
      <c r="AEB1270"/>
      <c r="AEC1270"/>
      <c r="AED1270"/>
      <c r="AEE1270"/>
      <c r="AEF1270"/>
      <c r="AEG1270"/>
      <c r="AEH1270"/>
      <c r="AEI1270"/>
      <c r="AEJ1270"/>
      <c r="AEK1270"/>
      <c r="AEL1270"/>
      <c r="AEM1270"/>
      <c r="AEN1270"/>
      <c r="AEO1270"/>
      <c r="AEP1270"/>
      <c r="AEQ1270"/>
      <c r="AER1270"/>
      <c r="AES1270"/>
      <c r="AET1270"/>
      <c r="AEU1270"/>
      <c r="AEV1270"/>
      <c r="AEW1270"/>
      <c r="AEX1270"/>
      <c r="AEY1270"/>
      <c r="AEZ1270"/>
      <c r="AFA1270"/>
      <c r="AFB1270"/>
      <c r="AFC1270"/>
      <c r="AFD1270"/>
      <c r="AFE1270"/>
      <c r="AFF1270"/>
      <c r="AFG1270"/>
      <c r="AFH1270"/>
      <c r="AFI1270"/>
      <c r="AFJ1270"/>
      <c r="AFK1270"/>
      <c r="AFL1270"/>
      <c r="AFM1270"/>
      <c r="AFN1270"/>
      <c r="AFO1270"/>
      <c r="AFP1270"/>
      <c r="AFQ1270"/>
      <c r="AFR1270"/>
      <c r="AFS1270"/>
      <c r="AFT1270"/>
      <c r="AFU1270"/>
      <c r="AFV1270"/>
      <c r="AFW1270"/>
      <c r="AFX1270"/>
      <c r="AFY1270"/>
      <c r="AFZ1270"/>
      <c r="AGA1270"/>
      <c r="AGB1270"/>
      <c r="AGC1270"/>
      <c r="AGD1270"/>
      <c r="AGE1270"/>
      <c r="AGF1270"/>
      <c r="AGG1270"/>
      <c r="AGH1270"/>
      <c r="AGI1270"/>
      <c r="AGJ1270"/>
      <c r="AGK1270"/>
      <c r="AGL1270"/>
      <c r="AGM1270"/>
      <c r="AGN1270"/>
      <c r="AGO1270"/>
      <c r="AGP1270"/>
      <c r="AGQ1270"/>
      <c r="AGR1270"/>
      <c r="AGS1270"/>
      <c r="AGT1270"/>
      <c r="AGU1270"/>
      <c r="AGV1270"/>
      <c r="AGW1270"/>
      <c r="AGX1270"/>
      <c r="AGY1270"/>
      <c r="AGZ1270"/>
      <c r="AHA1270"/>
      <c r="AHB1270"/>
      <c r="AHC1270"/>
      <c r="AHD1270"/>
      <c r="AHE1270"/>
      <c r="AHF1270"/>
      <c r="AHG1270"/>
      <c r="AHH1270"/>
      <c r="AHI1270"/>
      <c r="AHJ1270"/>
      <c r="AHK1270"/>
      <c r="AHL1270"/>
      <c r="AHM1270"/>
      <c r="AHN1270"/>
      <c r="AHO1270"/>
      <c r="AHP1270"/>
      <c r="AHQ1270"/>
      <c r="AHR1270"/>
      <c r="AHS1270"/>
      <c r="AHT1270"/>
      <c r="AHU1270"/>
      <c r="AHV1270"/>
      <c r="AHW1270"/>
      <c r="AHX1270"/>
      <c r="AHY1270"/>
      <c r="AHZ1270"/>
      <c r="AIA1270"/>
      <c r="AIB1270"/>
      <c r="AIC1270"/>
      <c r="AID1270"/>
      <c r="AIE1270"/>
      <c r="AIF1270"/>
      <c r="AIG1270"/>
      <c r="AIH1270"/>
      <c r="AII1270"/>
      <c r="AIJ1270"/>
      <c r="AIK1270"/>
      <c r="AIL1270"/>
      <c r="AIM1270"/>
      <c r="AIN1270"/>
      <c r="AIO1270"/>
      <c r="AIP1270"/>
      <c r="AIQ1270"/>
      <c r="AIR1270"/>
      <c r="AIS1270"/>
      <c r="AIT1270"/>
      <c r="AIU1270"/>
      <c r="AIV1270"/>
      <c r="AIW1270"/>
      <c r="AIX1270"/>
      <c r="AIY1270"/>
      <c r="AIZ1270"/>
      <c r="AJA1270"/>
      <c r="AJB1270"/>
      <c r="AJC1270"/>
      <c r="AJD1270"/>
      <c r="AJE1270"/>
      <c r="AJF1270"/>
      <c r="AJG1270"/>
      <c r="AJH1270"/>
      <c r="AJI1270"/>
      <c r="AJJ1270"/>
      <c r="AJK1270"/>
      <c r="AJL1270"/>
      <c r="AJM1270"/>
      <c r="AJN1270"/>
      <c r="AJO1270"/>
      <c r="AJP1270"/>
      <c r="AJQ1270"/>
      <c r="AJR1270"/>
      <c r="AJS1270"/>
      <c r="AJT1270"/>
      <c r="AJU1270"/>
      <c r="AJV1270"/>
      <c r="AJW1270"/>
      <c r="AJX1270"/>
      <c r="AJY1270"/>
      <c r="AJZ1270"/>
      <c r="AKA1270"/>
      <c r="AKB1270"/>
      <c r="AKC1270"/>
      <c r="AKD1270"/>
      <c r="AKE1270"/>
      <c r="AKF1270"/>
      <c r="AKG1270"/>
      <c r="AKH1270"/>
      <c r="AKI1270"/>
      <c r="AKJ1270"/>
      <c r="AKK1270"/>
      <c r="AKL1270"/>
      <c r="AKM1270"/>
      <c r="AKN1270"/>
      <c r="AKO1270"/>
      <c r="AKP1270"/>
      <c r="AKQ1270"/>
      <c r="AKR1270"/>
      <c r="AKS1270"/>
      <c r="AKT1270"/>
      <c r="AKU1270"/>
      <c r="AKV1270"/>
      <c r="AKW1270"/>
      <c r="AKX1270"/>
      <c r="AKY1270"/>
      <c r="AKZ1270"/>
      <c r="ALA1270"/>
      <c r="ALB1270"/>
      <c r="ALC1270"/>
      <c r="ALD1270"/>
      <c r="ALE1270"/>
      <c r="ALF1270"/>
      <c r="ALG1270"/>
      <c r="ALH1270"/>
      <c r="ALI1270"/>
      <c r="ALJ1270"/>
      <c r="ALK1270"/>
      <c r="ALL1270"/>
      <c r="ALM1270"/>
      <c r="ALN1270"/>
      <c r="ALO1270"/>
      <c r="ALP1270"/>
      <c r="ALQ1270"/>
      <c r="ALR1270"/>
      <c r="ALS1270"/>
      <c r="ALT1270"/>
      <c r="ALU1270"/>
      <c r="ALV1270"/>
      <c r="ALW1270"/>
      <c r="ALX1270"/>
      <c r="ALY1270"/>
      <c r="ALZ1270"/>
      <c r="AMA1270"/>
      <c r="AMB1270"/>
      <c r="AMC1270"/>
      <c r="AMD1270"/>
      <c r="AME1270"/>
      <c r="AMF1270"/>
      <c r="AMG1270"/>
      <c r="AMH1270"/>
      <c r="AMI1270"/>
      <c r="AMJ1270"/>
      <c r="AMK1270"/>
      <c r="AML1270"/>
      <c r="AMM1270"/>
      <c r="AMN1270"/>
      <c r="AMO1270"/>
      <c r="AMP1270"/>
      <c r="AMQ1270"/>
      <c r="AMR1270"/>
      <c r="AMS1270"/>
      <c r="AMT1270"/>
      <c r="AMU1270"/>
      <c r="AMV1270"/>
      <c r="AMW1270"/>
      <c r="AMX1270"/>
      <c r="AMY1270"/>
      <c r="AMZ1270"/>
      <c r="ANA1270"/>
      <c r="ANB1270"/>
      <c r="ANC1270"/>
      <c r="AND1270"/>
      <c r="ANE1270"/>
      <c r="ANF1270"/>
      <c r="ANG1270"/>
      <c r="ANH1270"/>
      <c r="ANI1270"/>
      <c r="ANJ1270"/>
      <c r="ANK1270"/>
      <c r="ANL1270"/>
      <c r="ANM1270"/>
      <c r="ANN1270"/>
      <c r="ANO1270"/>
      <c r="ANP1270"/>
      <c r="ANQ1270"/>
      <c r="ANR1270"/>
      <c r="ANS1270"/>
      <c r="ANT1270"/>
      <c r="ANU1270"/>
      <c r="ANV1270"/>
      <c r="ANW1270"/>
      <c r="ANX1270"/>
      <c r="ANY1270"/>
      <c r="ANZ1270"/>
      <c r="AOA1270"/>
      <c r="AOB1270"/>
      <c r="AOC1270"/>
      <c r="AOD1270"/>
      <c r="AOE1270"/>
      <c r="AOF1270"/>
      <c r="AOG1270"/>
      <c r="AOH1270"/>
      <c r="AOI1270"/>
      <c r="AOJ1270"/>
      <c r="AOK1270"/>
      <c r="AOL1270"/>
      <c r="AOM1270"/>
      <c r="AON1270"/>
      <c r="AOO1270"/>
      <c r="AOP1270"/>
      <c r="AOQ1270"/>
      <c r="AOR1270"/>
      <c r="AOS1270"/>
      <c r="AOT1270"/>
      <c r="AOU1270"/>
      <c r="AOV1270"/>
      <c r="AOW1270"/>
      <c r="AOX1270"/>
      <c r="AOY1270"/>
      <c r="AOZ1270"/>
      <c r="APA1270"/>
      <c r="APB1270"/>
      <c r="APC1270"/>
      <c r="APD1270"/>
      <c r="APE1270"/>
      <c r="APF1270"/>
      <c r="APG1270"/>
      <c r="APH1270"/>
      <c r="API1270"/>
      <c r="APJ1270"/>
      <c r="APK1270"/>
      <c r="APL1270"/>
      <c r="APM1270"/>
      <c r="APN1270"/>
      <c r="APO1270"/>
      <c r="APP1270"/>
      <c r="APQ1270"/>
      <c r="APR1270"/>
      <c r="APS1270"/>
      <c r="APT1270"/>
      <c r="APU1270"/>
      <c r="APV1270"/>
      <c r="APW1270"/>
      <c r="APX1270"/>
      <c r="APY1270"/>
      <c r="APZ1270"/>
      <c r="AQA1270"/>
      <c r="AQB1270"/>
      <c r="AQC1270"/>
      <c r="AQD1270"/>
      <c r="AQE1270"/>
      <c r="AQF1270"/>
      <c r="AQG1270"/>
      <c r="AQH1270"/>
      <c r="AQI1270"/>
      <c r="AQJ1270"/>
      <c r="AQK1270"/>
      <c r="AQL1270"/>
      <c r="AQM1270"/>
      <c r="AQN1270"/>
      <c r="AQO1270"/>
      <c r="AQP1270"/>
      <c r="AQQ1270"/>
      <c r="AQR1270"/>
      <c r="AQS1270"/>
      <c r="AQT1270"/>
      <c r="AQU1270"/>
      <c r="AQV1270"/>
      <c r="AQW1270"/>
      <c r="AQX1270"/>
      <c r="AQY1270"/>
      <c r="AQZ1270"/>
      <c r="ARA1270"/>
      <c r="ARB1270"/>
      <c r="ARC1270"/>
      <c r="ARD1270"/>
      <c r="ARE1270"/>
      <c r="ARF1270"/>
      <c r="ARG1270"/>
      <c r="ARH1270"/>
      <c r="ARI1270"/>
      <c r="ARJ1270"/>
      <c r="ARK1270"/>
      <c r="ARL1270"/>
      <c r="ARM1270"/>
      <c r="ARN1270"/>
      <c r="ARO1270"/>
      <c r="ARP1270"/>
      <c r="ARQ1270"/>
      <c r="ARR1270"/>
      <c r="ARS1270"/>
      <c r="ART1270"/>
      <c r="ARU1270"/>
      <c r="ARV1270"/>
      <c r="ARW1270"/>
      <c r="ARX1270"/>
      <c r="ARY1270"/>
      <c r="ARZ1270"/>
      <c r="ASA1270"/>
      <c r="ASB1270"/>
      <c r="ASC1270"/>
      <c r="ASD1270"/>
      <c r="ASE1270"/>
      <c r="ASF1270"/>
      <c r="ASG1270"/>
      <c r="ASH1270"/>
      <c r="ASI1270"/>
      <c r="ASJ1270"/>
      <c r="ASK1270"/>
      <c r="ASL1270"/>
      <c r="ASM1270"/>
      <c r="ASN1270"/>
      <c r="ASO1270"/>
      <c r="ASP1270"/>
      <c r="ASQ1270"/>
      <c r="ASR1270"/>
      <c r="ASS1270"/>
      <c r="AST1270"/>
      <c r="ASU1270"/>
      <c r="ASV1270"/>
      <c r="ASW1270"/>
      <c r="ASX1270"/>
      <c r="ASY1270"/>
      <c r="ASZ1270"/>
      <c r="ATA1270"/>
      <c r="ATB1270"/>
      <c r="ATC1270"/>
      <c r="ATD1270"/>
      <c r="ATE1270"/>
      <c r="ATF1270"/>
      <c r="ATG1270"/>
      <c r="ATH1270"/>
      <c r="ATI1270"/>
      <c r="ATJ1270"/>
      <c r="ATK1270"/>
      <c r="ATL1270"/>
      <c r="ATM1270"/>
      <c r="ATN1270"/>
      <c r="ATO1270"/>
      <c r="ATP1270"/>
      <c r="ATQ1270"/>
      <c r="ATR1270"/>
      <c r="ATS1270"/>
      <c r="ATT1270"/>
      <c r="ATU1270"/>
      <c r="ATV1270"/>
      <c r="ATW1270"/>
      <c r="ATX1270"/>
      <c r="ATY1270"/>
      <c r="ATZ1270"/>
      <c r="AUA1270"/>
      <c r="AUB1270"/>
      <c r="AUC1270"/>
      <c r="AUD1270"/>
      <c r="AUE1270"/>
      <c r="AUF1270"/>
      <c r="AUG1270"/>
      <c r="AUH1270"/>
      <c r="AUI1270"/>
      <c r="AUJ1270"/>
      <c r="AUK1270"/>
      <c r="AUL1270"/>
      <c r="AUM1270"/>
      <c r="AUN1270"/>
      <c r="AUO1270"/>
      <c r="AUP1270"/>
      <c r="AUQ1270"/>
      <c r="AUR1270"/>
      <c r="AUS1270"/>
      <c r="AUT1270"/>
      <c r="AUU1270"/>
      <c r="AUV1270"/>
      <c r="AUW1270"/>
      <c r="AUX1270"/>
      <c r="AUY1270"/>
      <c r="AUZ1270"/>
      <c r="AVA1270"/>
      <c r="AVB1270"/>
      <c r="AVC1270"/>
      <c r="AVD1270"/>
      <c r="AVE1270"/>
      <c r="AVF1270"/>
      <c r="AVG1270"/>
      <c r="AVH1270"/>
      <c r="AVI1270"/>
      <c r="AVJ1270"/>
      <c r="AVK1270"/>
      <c r="AVL1270"/>
      <c r="AVM1270"/>
      <c r="AVN1270"/>
      <c r="AVO1270"/>
      <c r="AVP1270"/>
      <c r="AVQ1270"/>
      <c r="AVR1270"/>
      <c r="AVS1270"/>
      <c r="AVT1270"/>
      <c r="AVU1270"/>
      <c r="AVV1270"/>
      <c r="AVW1270"/>
      <c r="AVX1270"/>
      <c r="AVY1270"/>
      <c r="AVZ1270"/>
      <c r="AWA1270"/>
      <c r="AWB1270"/>
      <c r="AWC1270"/>
      <c r="AWD1270"/>
      <c r="AWE1270"/>
      <c r="AWF1270"/>
      <c r="AWG1270"/>
      <c r="AWH1270"/>
      <c r="AWI1270"/>
      <c r="AWJ1270"/>
      <c r="AWK1270"/>
      <c r="AWL1270"/>
      <c r="AWM1270"/>
      <c r="AWN1270"/>
      <c r="AWO1270"/>
      <c r="AWP1270"/>
      <c r="AWQ1270"/>
      <c r="AWR1270"/>
      <c r="AWS1270"/>
      <c r="AWT1270"/>
      <c r="AWU1270"/>
      <c r="AWV1270"/>
      <c r="AWW1270"/>
      <c r="AWX1270"/>
      <c r="AWY1270"/>
      <c r="AWZ1270"/>
      <c r="AXA1270"/>
      <c r="AXB1270"/>
      <c r="AXC1270"/>
      <c r="AXD1270"/>
      <c r="AXE1270"/>
      <c r="AXF1270"/>
      <c r="AXG1270"/>
      <c r="AXH1270"/>
      <c r="AXI1270"/>
      <c r="AXJ1270"/>
      <c r="AXK1270"/>
      <c r="AXL1270"/>
      <c r="AXM1270"/>
      <c r="AXN1270"/>
      <c r="AXO1270"/>
      <c r="AXP1270"/>
      <c r="AXQ1270"/>
      <c r="AXR1270"/>
      <c r="AXS1270"/>
      <c r="AXT1270"/>
      <c r="AXU1270"/>
      <c r="AXV1270"/>
      <c r="AXW1270"/>
      <c r="AXX1270"/>
      <c r="AXY1270"/>
      <c r="AXZ1270"/>
      <c r="AYA1270"/>
      <c r="AYB1270"/>
      <c r="AYC1270"/>
      <c r="AYD1270"/>
      <c r="AYE1270"/>
      <c r="AYF1270"/>
      <c r="AYG1270"/>
      <c r="AYH1270"/>
      <c r="AYI1270"/>
      <c r="AYJ1270"/>
      <c r="AYK1270"/>
      <c r="AYL1270"/>
      <c r="AYM1270"/>
      <c r="AYN1270"/>
      <c r="AYO1270"/>
      <c r="AYP1270"/>
      <c r="AYQ1270"/>
      <c r="AYR1270"/>
      <c r="AYS1270"/>
      <c r="AYT1270"/>
      <c r="AYU1270"/>
      <c r="AYV1270"/>
      <c r="AYW1270"/>
      <c r="AYX1270"/>
      <c r="AYY1270"/>
      <c r="AYZ1270"/>
      <c r="AZA1270"/>
      <c r="AZB1270"/>
      <c r="AZC1270"/>
      <c r="AZD1270"/>
      <c r="AZE1270"/>
      <c r="AZF1270"/>
      <c r="AZG1270"/>
      <c r="AZH1270"/>
      <c r="AZI1270"/>
      <c r="AZJ1270"/>
      <c r="AZK1270"/>
      <c r="AZL1270"/>
      <c r="AZM1270"/>
      <c r="AZN1270"/>
      <c r="AZO1270"/>
      <c r="AZP1270"/>
      <c r="AZQ1270"/>
      <c r="AZR1270"/>
      <c r="AZS1270"/>
      <c r="AZT1270"/>
      <c r="AZU1270"/>
      <c r="AZV1270"/>
      <c r="AZW1270"/>
      <c r="AZX1270"/>
      <c r="AZY1270"/>
      <c r="AZZ1270"/>
      <c r="BAA1270"/>
      <c r="BAB1270"/>
      <c r="BAC1270"/>
      <c r="BAD1270"/>
      <c r="BAE1270"/>
      <c r="BAF1270"/>
      <c r="BAG1270"/>
      <c r="BAH1270"/>
      <c r="BAI1270"/>
      <c r="BAJ1270"/>
      <c r="BAK1270"/>
      <c r="BAL1270"/>
      <c r="BAM1270"/>
      <c r="BAN1270"/>
      <c r="BAO1270"/>
      <c r="BAP1270"/>
      <c r="BAQ1270"/>
      <c r="BAR1270"/>
      <c r="BAS1270"/>
      <c r="BAT1270"/>
      <c r="BAU1270"/>
      <c r="BAV1270"/>
      <c r="BAW1270"/>
      <c r="BAX1270"/>
      <c r="BAY1270"/>
      <c r="BAZ1270"/>
      <c r="BBA1270"/>
      <c r="BBB1270"/>
      <c r="BBC1270"/>
      <c r="BBD1270"/>
      <c r="BBE1270"/>
      <c r="BBF1270"/>
      <c r="BBG1270"/>
      <c r="BBH1270"/>
      <c r="BBI1270"/>
      <c r="BBJ1270"/>
      <c r="BBK1270"/>
      <c r="BBL1270"/>
      <c r="BBM1270"/>
      <c r="BBN1270"/>
      <c r="BBO1270"/>
      <c r="BBP1270"/>
      <c r="BBQ1270"/>
      <c r="BBR1270"/>
      <c r="BBS1270"/>
      <c r="BBT1270"/>
      <c r="BBU1270"/>
      <c r="BBV1270"/>
      <c r="BBW1270"/>
      <c r="BBX1270"/>
      <c r="BBY1270"/>
      <c r="BBZ1270"/>
      <c r="BCA1270"/>
      <c r="BCB1270"/>
      <c r="BCC1270"/>
      <c r="BCD1270"/>
      <c r="BCE1270"/>
    </row>
    <row r="1271" spans="7:1620" ht="15.75">
      <c r="G1271" s="5" t="s">
        <v>575</v>
      </c>
      <c r="H1271" s="5" t="s">
        <v>575</v>
      </c>
      <c r="J1271" s="232" t="s">
        <v>21</v>
      </c>
      <c r="K1271" t="s">
        <v>558</v>
      </c>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c r="HO1271"/>
      <c r="HP1271"/>
      <c r="HQ1271"/>
      <c r="HR1271"/>
      <c r="HS1271"/>
      <c r="HT1271"/>
      <c r="HU1271"/>
      <c r="HV1271"/>
      <c r="HW1271"/>
      <c r="HX1271"/>
      <c r="HY1271"/>
      <c r="HZ1271"/>
      <c r="IA1271"/>
      <c r="IB1271"/>
      <c r="IC1271"/>
      <c r="ID1271"/>
      <c r="IE1271"/>
      <c r="IF1271"/>
      <c r="IG1271"/>
      <c r="IH1271"/>
      <c r="II1271"/>
      <c r="IJ1271"/>
      <c r="IK1271"/>
      <c r="IL1271"/>
      <c r="IM1271"/>
      <c r="IN1271"/>
      <c r="IO1271"/>
      <c r="IP1271"/>
      <c r="IQ1271"/>
      <c r="IR1271"/>
      <c r="IS1271"/>
      <c r="IT1271"/>
      <c r="IU1271"/>
      <c r="IV1271"/>
      <c r="IW1271"/>
      <c r="IX1271"/>
      <c r="IY1271"/>
      <c r="IZ1271"/>
      <c r="JA1271"/>
      <c r="JB1271"/>
      <c r="JC1271"/>
      <c r="JD1271"/>
      <c r="JE1271"/>
      <c r="JF1271"/>
      <c r="JG1271"/>
      <c r="JH1271"/>
      <c r="JI1271"/>
      <c r="JJ1271"/>
      <c r="JK1271"/>
      <c r="JL1271"/>
      <c r="JM1271"/>
      <c r="JN1271"/>
      <c r="JO1271"/>
      <c r="JP1271"/>
      <c r="JQ1271"/>
      <c r="JR1271"/>
      <c r="JS1271"/>
      <c r="JT1271"/>
      <c r="JU1271"/>
      <c r="JV1271"/>
      <c r="JW1271"/>
      <c r="JX1271"/>
      <c r="JY1271"/>
      <c r="JZ1271"/>
      <c r="KA1271"/>
      <c r="KB1271"/>
      <c r="KC1271"/>
      <c r="KD1271"/>
      <c r="KE1271"/>
      <c r="KF1271"/>
      <c r="KG1271"/>
      <c r="KH1271"/>
      <c r="KI1271"/>
      <c r="KJ1271"/>
      <c r="KK1271"/>
      <c r="KL1271"/>
      <c r="KM1271"/>
      <c r="KN1271"/>
      <c r="KO1271"/>
      <c r="KP1271"/>
      <c r="KQ1271"/>
      <c r="KR1271"/>
      <c r="KS1271"/>
      <c r="KT1271"/>
      <c r="KU1271"/>
      <c r="KV1271"/>
      <c r="KW1271"/>
      <c r="KX1271"/>
      <c r="KY1271"/>
      <c r="KZ1271"/>
      <c r="LA1271"/>
      <c r="LB1271"/>
      <c r="LC1271"/>
      <c r="LD1271"/>
      <c r="LE1271"/>
      <c r="LF1271"/>
      <c r="LG1271"/>
      <c r="LH1271"/>
      <c r="LI1271"/>
      <c r="LJ1271"/>
      <c r="LK1271"/>
      <c r="LL1271"/>
      <c r="LM1271"/>
      <c r="LN1271"/>
      <c r="LO1271"/>
      <c r="LP1271"/>
      <c r="LQ1271"/>
      <c r="LR1271"/>
      <c r="LS1271"/>
      <c r="LT1271"/>
      <c r="LU1271"/>
      <c r="LV1271"/>
      <c r="LW1271"/>
      <c r="LX1271"/>
      <c r="LY1271"/>
      <c r="LZ1271"/>
      <c r="MA1271"/>
      <c r="MB1271"/>
      <c r="MC1271"/>
      <c r="MD1271"/>
      <c r="ME1271"/>
      <c r="MF1271"/>
      <c r="MG1271"/>
      <c r="MH1271"/>
      <c r="MI1271"/>
      <c r="MJ1271"/>
      <c r="MK1271"/>
      <c r="ML1271"/>
      <c r="MM1271"/>
      <c r="MN1271"/>
      <c r="MO1271"/>
      <c r="MP1271"/>
      <c r="MQ1271"/>
      <c r="MR1271"/>
      <c r="MS1271"/>
      <c r="MT1271"/>
      <c r="MU1271"/>
      <c r="MV1271"/>
      <c r="MW1271"/>
      <c r="MX1271"/>
      <c r="MY1271"/>
      <c r="MZ1271"/>
      <c r="NA1271"/>
      <c r="NB1271"/>
      <c r="NC1271"/>
      <c r="ND1271"/>
      <c r="NE1271"/>
      <c r="NF1271"/>
      <c r="NG1271"/>
      <c r="NH1271"/>
      <c r="NI1271"/>
      <c r="NJ1271"/>
      <c r="NK1271"/>
      <c r="NL1271"/>
      <c r="NM1271"/>
      <c r="NN1271"/>
      <c r="NO1271"/>
      <c r="NP1271"/>
      <c r="NQ1271"/>
      <c r="NR1271"/>
      <c r="NS1271"/>
      <c r="NT1271"/>
      <c r="NU1271"/>
      <c r="NV1271"/>
      <c r="NW1271"/>
      <c r="NX1271"/>
      <c r="NY1271"/>
      <c r="NZ1271"/>
      <c r="OA1271"/>
      <c r="OB1271"/>
      <c r="OC1271"/>
      <c r="OD1271"/>
      <c r="OE1271"/>
      <c r="OF1271"/>
      <c r="OG1271"/>
      <c r="OH1271"/>
      <c r="OI1271"/>
      <c r="OJ1271"/>
      <c r="OK1271"/>
      <c r="OL1271"/>
      <c r="OM1271"/>
      <c r="ON1271"/>
      <c r="OO1271"/>
      <c r="OP1271"/>
      <c r="OQ1271"/>
      <c r="OR1271"/>
      <c r="OS1271"/>
      <c r="OT1271"/>
      <c r="OU1271"/>
      <c r="OV1271"/>
      <c r="OW1271"/>
      <c r="OX1271"/>
      <c r="OY1271"/>
      <c r="OZ1271"/>
      <c r="PA1271"/>
      <c r="PB1271"/>
      <c r="PC1271"/>
      <c r="PD1271"/>
      <c r="PE1271"/>
      <c r="PF1271"/>
      <c r="PG1271"/>
      <c r="PH1271"/>
      <c r="PI1271"/>
      <c r="PJ1271"/>
      <c r="PK1271"/>
      <c r="PL1271"/>
      <c r="PM1271"/>
      <c r="PN1271"/>
      <c r="PO1271"/>
      <c r="PP1271"/>
      <c r="PQ1271"/>
      <c r="PR1271"/>
      <c r="PS1271"/>
      <c r="PT1271"/>
      <c r="PU1271"/>
      <c r="PV1271"/>
      <c r="PW1271"/>
      <c r="PX1271"/>
      <c r="PY1271"/>
      <c r="PZ1271"/>
      <c r="QA1271"/>
      <c r="QB1271"/>
      <c r="QC1271"/>
      <c r="QD1271"/>
      <c r="QE1271"/>
      <c r="QF1271"/>
      <c r="QG1271"/>
      <c r="QH1271"/>
      <c r="QI1271"/>
      <c r="QJ1271"/>
      <c r="QK1271"/>
      <c r="QL1271"/>
      <c r="QM1271"/>
      <c r="QN1271"/>
      <c r="QO1271"/>
      <c r="QP1271"/>
      <c r="QQ1271"/>
      <c r="QR1271"/>
      <c r="QS1271"/>
      <c r="QT1271"/>
      <c r="QU1271"/>
      <c r="QV1271"/>
      <c r="QW1271"/>
      <c r="QX1271"/>
      <c r="QY1271"/>
      <c r="QZ1271"/>
      <c r="RA1271"/>
      <c r="RB1271"/>
      <c r="RC1271"/>
      <c r="RD1271"/>
      <c r="RE1271"/>
      <c r="RF1271"/>
      <c r="RG1271"/>
      <c r="RH1271"/>
      <c r="RI1271"/>
      <c r="RJ1271"/>
      <c r="RK1271"/>
      <c r="RL1271"/>
      <c r="RM1271"/>
      <c r="RN1271"/>
      <c r="RO1271"/>
      <c r="RP1271"/>
      <c r="RQ1271"/>
      <c r="RR1271"/>
      <c r="RS1271"/>
      <c r="RT1271"/>
      <c r="RU1271"/>
      <c r="RV1271"/>
      <c r="RW1271"/>
      <c r="RX1271"/>
      <c r="RY1271"/>
      <c r="RZ1271"/>
      <c r="SA1271"/>
      <c r="SB1271"/>
      <c r="SC1271"/>
      <c r="SD1271"/>
      <c r="SE1271"/>
      <c r="SF1271"/>
      <c r="SG1271"/>
      <c r="SH1271"/>
      <c r="SI1271"/>
      <c r="SJ1271"/>
      <c r="SK1271"/>
      <c r="SL1271"/>
      <c r="SM1271"/>
      <c r="SN1271"/>
      <c r="SO1271"/>
      <c r="SP1271"/>
      <c r="SQ1271"/>
      <c r="SR1271"/>
      <c r="SS1271"/>
      <c r="ST1271"/>
      <c r="SU1271"/>
      <c r="SV1271"/>
      <c r="SW1271"/>
      <c r="SX1271"/>
      <c r="SY1271"/>
      <c r="SZ1271"/>
      <c r="TA1271"/>
      <c r="TB1271"/>
      <c r="TC1271"/>
      <c r="TD1271"/>
      <c r="TE1271"/>
      <c r="TF1271"/>
      <c r="TG1271"/>
      <c r="TH1271"/>
      <c r="TI1271"/>
      <c r="TJ1271"/>
      <c r="TK1271"/>
      <c r="TL1271"/>
      <c r="TM1271"/>
      <c r="TN1271"/>
      <c r="TO1271"/>
      <c r="TP1271"/>
      <c r="TQ1271"/>
      <c r="TR1271"/>
      <c r="TS1271"/>
      <c r="TT1271"/>
      <c r="TU1271"/>
      <c r="TV1271"/>
      <c r="TW1271"/>
      <c r="TX1271"/>
      <c r="TY1271"/>
      <c r="TZ1271"/>
      <c r="UA1271"/>
      <c r="UB1271"/>
      <c r="UC1271"/>
      <c r="UD1271"/>
      <c r="UE1271"/>
      <c r="UF1271"/>
      <c r="UG1271"/>
      <c r="UH1271"/>
      <c r="UI1271"/>
      <c r="UJ1271"/>
      <c r="UK1271"/>
      <c r="UL1271"/>
      <c r="UM1271"/>
      <c r="UN1271"/>
      <c r="UO1271"/>
      <c r="UP1271"/>
      <c r="UQ1271"/>
      <c r="UR1271"/>
      <c r="US1271"/>
      <c r="UT1271"/>
      <c r="UU1271"/>
      <c r="UV1271"/>
      <c r="UW1271"/>
      <c r="UX1271"/>
      <c r="UY1271"/>
      <c r="UZ1271"/>
      <c r="VA1271"/>
      <c r="VB1271"/>
      <c r="VC1271"/>
      <c r="VD1271"/>
      <c r="VE1271"/>
      <c r="VF1271"/>
      <c r="VG1271"/>
      <c r="VH1271"/>
      <c r="VI1271"/>
      <c r="VJ1271"/>
      <c r="VK1271"/>
      <c r="VL1271"/>
      <c r="VM1271"/>
      <c r="VN1271"/>
      <c r="VO1271"/>
      <c r="VP1271"/>
      <c r="VQ1271"/>
      <c r="VR1271"/>
      <c r="VS1271"/>
      <c r="VT1271"/>
      <c r="VU1271"/>
      <c r="VV1271"/>
      <c r="VW1271"/>
      <c r="VX1271"/>
      <c r="VY1271"/>
      <c r="VZ1271"/>
      <c r="WA1271"/>
      <c r="WB1271"/>
      <c r="WC1271"/>
      <c r="WD1271"/>
      <c r="WE1271"/>
      <c r="WF1271"/>
      <c r="WG1271"/>
      <c r="WH1271"/>
      <c r="WI1271"/>
      <c r="WJ1271"/>
      <c r="WK1271"/>
      <c r="WL1271"/>
      <c r="WM1271"/>
      <c r="WN1271"/>
      <c r="WO1271"/>
      <c r="WP1271"/>
      <c r="WQ1271"/>
      <c r="WR1271"/>
      <c r="WS1271"/>
      <c r="WT1271"/>
      <c r="WU1271"/>
      <c r="WV1271"/>
      <c r="WW1271"/>
      <c r="WX1271"/>
      <c r="WY1271"/>
      <c r="WZ1271"/>
      <c r="XA1271"/>
      <c r="XB1271"/>
      <c r="XC1271"/>
      <c r="XD1271"/>
      <c r="XE1271"/>
      <c r="XF1271"/>
      <c r="XG1271"/>
      <c r="XH1271"/>
      <c r="XI1271"/>
      <c r="XJ1271"/>
      <c r="XK1271"/>
      <c r="XL1271"/>
      <c r="XM1271"/>
      <c r="XN1271"/>
      <c r="XO1271"/>
      <c r="XP1271"/>
      <c r="XQ1271"/>
      <c r="XR1271"/>
      <c r="XS1271"/>
      <c r="XT1271"/>
      <c r="XU1271"/>
      <c r="XV1271"/>
      <c r="XW1271"/>
      <c r="XX1271"/>
      <c r="XY1271"/>
      <c r="XZ1271"/>
      <c r="YA1271"/>
      <c r="YB1271"/>
      <c r="YC1271"/>
      <c r="YD1271"/>
      <c r="YE1271"/>
      <c r="YF1271"/>
      <c r="YG1271"/>
      <c r="YH1271"/>
      <c r="YI1271"/>
      <c r="YJ1271"/>
      <c r="YK1271"/>
      <c r="YL1271"/>
      <c r="YM1271"/>
      <c r="YN1271"/>
      <c r="YO1271"/>
      <c r="YP1271"/>
      <c r="YQ1271"/>
      <c r="YR1271"/>
      <c r="YS1271"/>
      <c r="YT1271"/>
      <c r="YU1271"/>
      <c r="YV1271"/>
      <c r="YW1271"/>
      <c r="YX1271"/>
      <c r="YY1271"/>
      <c r="YZ1271"/>
      <c r="ZA1271"/>
      <c r="ZB1271"/>
      <c r="ZC1271"/>
      <c r="ZD1271"/>
      <c r="ZE1271"/>
      <c r="ZF1271"/>
      <c r="ZG1271"/>
      <c r="ZH1271"/>
      <c r="ZI1271"/>
      <c r="ZJ1271"/>
      <c r="ZK1271"/>
      <c r="ZL1271"/>
      <c r="ZM1271"/>
      <c r="ZN1271"/>
      <c r="ZO1271"/>
      <c r="ZP1271"/>
      <c r="ZQ1271"/>
      <c r="ZR1271"/>
      <c r="ZS1271"/>
      <c r="ZT1271"/>
      <c r="ZU1271"/>
      <c r="ZV1271"/>
      <c r="ZW1271"/>
      <c r="ZX1271"/>
      <c r="ZY1271"/>
      <c r="ZZ1271"/>
      <c r="AAA1271"/>
      <c r="AAB1271"/>
      <c r="AAC1271"/>
      <c r="AAD1271"/>
      <c r="AAE1271"/>
      <c r="AAF1271"/>
      <c r="AAG1271"/>
      <c r="AAH1271"/>
      <c r="AAI1271"/>
      <c r="AAJ1271"/>
      <c r="AAK1271"/>
      <c r="AAL1271"/>
      <c r="AAM1271"/>
      <c r="AAN1271"/>
      <c r="AAO1271"/>
      <c r="AAP1271"/>
      <c r="AAQ1271"/>
      <c r="AAR1271"/>
      <c r="AAS1271"/>
      <c r="AAT1271"/>
      <c r="AAU1271"/>
      <c r="AAV1271"/>
      <c r="AAW1271"/>
      <c r="AAX1271"/>
      <c r="AAY1271"/>
      <c r="AAZ1271"/>
      <c r="ABA1271"/>
      <c r="ABB1271"/>
      <c r="ABC1271"/>
      <c r="ABD1271"/>
      <c r="ABE1271"/>
      <c r="ABF1271"/>
      <c r="ABG1271"/>
      <c r="ABH1271"/>
      <c r="ABI1271"/>
      <c r="ABJ1271"/>
      <c r="ABK1271"/>
      <c r="ABL1271"/>
      <c r="ABM1271"/>
      <c r="ABN1271"/>
      <c r="ABO1271"/>
      <c r="ABP1271"/>
      <c r="ABQ1271"/>
      <c r="ABR1271"/>
      <c r="ABS1271"/>
      <c r="ABT1271"/>
      <c r="ABU1271"/>
      <c r="ABV1271"/>
      <c r="ABW1271"/>
      <c r="ABX1271"/>
      <c r="ABY1271"/>
      <c r="ABZ1271"/>
      <c r="ACA1271"/>
      <c r="ACB1271"/>
      <c r="ACC1271"/>
      <c r="ACD1271"/>
      <c r="ACE1271"/>
      <c r="ACF1271"/>
      <c r="ACG1271"/>
      <c r="ACH1271"/>
      <c r="ACI1271"/>
      <c r="ACJ1271"/>
      <c r="ACK1271"/>
      <c r="ACL1271"/>
      <c r="ACM1271"/>
      <c r="ACN1271"/>
      <c r="ACO1271"/>
      <c r="ACP1271"/>
      <c r="ACQ1271"/>
      <c r="ACR1271"/>
      <c r="ACS1271"/>
      <c r="ACT1271"/>
      <c r="ACU1271"/>
      <c r="ACV1271"/>
      <c r="ACW1271"/>
      <c r="ACX1271"/>
      <c r="ACY1271"/>
      <c r="ACZ1271"/>
      <c r="ADA1271"/>
      <c r="ADB1271"/>
      <c r="ADC1271"/>
      <c r="ADD1271"/>
      <c r="ADE1271"/>
      <c r="ADF1271"/>
      <c r="ADG1271"/>
      <c r="ADH1271"/>
      <c r="ADI1271"/>
      <c r="ADJ1271"/>
      <c r="ADK1271"/>
      <c r="ADL1271"/>
      <c r="ADM1271"/>
      <c r="ADN1271"/>
      <c r="ADO1271"/>
      <c r="ADP1271"/>
      <c r="ADQ1271"/>
      <c r="ADR1271"/>
      <c r="ADS1271"/>
      <c r="ADT1271"/>
      <c r="ADU1271"/>
      <c r="ADV1271"/>
      <c r="ADW1271"/>
      <c r="ADX1271"/>
      <c r="ADY1271"/>
      <c r="ADZ1271"/>
      <c r="AEA1271"/>
      <c r="AEB1271"/>
      <c r="AEC1271"/>
      <c r="AED1271"/>
      <c r="AEE1271"/>
      <c r="AEF1271"/>
      <c r="AEG1271"/>
      <c r="AEH1271"/>
      <c r="AEI1271"/>
      <c r="AEJ1271"/>
      <c r="AEK1271"/>
      <c r="AEL1271"/>
      <c r="AEM1271"/>
      <c r="AEN1271"/>
      <c r="AEO1271"/>
      <c r="AEP1271"/>
      <c r="AEQ1271"/>
      <c r="AER1271"/>
      <c r="AES1271"/>
      <c r="AET1271"/>
      <c r="AEU1271"/>
      <c r="AEV1271"/>
      <c r="AEW1271"/>
      <c r="AEX1271"/>
      <c r="AEY1271"/>
      <c r="AEZ1271"/>
      <c r="AFA1271"/>
      <c r="AFB1271"/>
      <c r="AFC1271"/>
      <c r="AFD1271"/>
      <c r="AFE1271"/>
      <c r="AFF1271"/>
      <c r="AFG1271"/>
      <c r="AFH1271"/>
      <c r="AFI1271"/>
      <c r="AFJ1271"/>
      <c r="AFK1271"/>
      <c r="AFL1271"/>
      <c r="AFM1271"/>
      <c r="AFN1271"/>
      <c r="AFO1271"/>
      <c r="AFP1271"/>
      <c r="AFQ1271"/>
      <c r="AFR1271"/>
      <c r="AFS1271"/>
      <c r="AFT1271"/>
      <c r="AFU1271"/>
      <c r="AFV1271"/>
      <c r="AFW1271"/>
      <c r="AFX1271"/>
      <c r="AFY1271"/>
      <c r="AFZ1271"/>
      <c r="AGA1271"/>
      <c r="AGB1271"/>
      <c r="AGC1271"/>
      <c r="AGD1271"/>
      <c r="AGE1271"/>
      <c r="AGF1271"/>
      <c r="AGG1271"/>
      <c r="AGH1271"/>
      <c r="AGI1271"/>
      <c r="AGJ1271"/>
      <c r="AGK1271"/>
      <c r="AGL1271"/>
      <c r="AGM1271"/>
      <c r="AGN1271"/>
      <c r="AGO1271"/>
      <c r="AGP1271"/>
      <c r="AGQ1271"/>
      <c r="AGR1271"/>
      <c r="AGS1271"/>
      <c r="AGT1271"/>
      <c r="AGU1271"/>
      <c r="AGV1271"/>
      <c r="AGW1271"/>
      <c r="AGX1271"/>
      <c r="AGY1271"/>
      <c r="AGZ1271"/>
      <c r="AHA1271"/>
      <c r="AHB1271"/>
      <c r="AHC1271"/>
      <c r="AHD1271"/>
      <c r="AHE1271"/>
      <c r="AHF1271"/>
      <c r="AHG1271"/>
      <c r="AHH1271"/>
      <c r="AHI1271"/>
      <c r="AHJ1271"/>
      <c r="AHK1271"/>
      <c r="AHL1271"/>
      <c r="AHM1271"/>
      <c r="AHN1271"/>
      <c r="AHO1271"/>
      <c r="AHP1271"/>
      <c r="AHQ1271"/>
      <c r="AHR1271"/>
      <c r="AHS1271"/>
      <c r="AHT1271"/>
      <c r="AHU1271"/>
      <c r="AHV1271"/>
      <c r="AHW1271"/>
      <c r="AHX1271"/>
      <c r="AHY1271"/>
      <c r="AHZ1271"/>
      <c r="AIA1271"/>
      <c r="AIB1271"/>
      <c r="AIC1271"/>
      <c r="AID1271"/>
      <c r="AIE1271"/>
      <c r="AIF1271"/>
      <c r="AIG1271"/>
      <c r="AIH1271"/>
      <c r="AII1271"/>
      <c r="AIJ1271"/>
      <c r="AIK1271"/>
      <c r="AIL1271"/>
      <c r="AIM1271"/>
      <c r="AIN1271"/>
      <c r="AIO1271"/>
      <c r="AIP1271"/>
    </row>
    <row r="1272" spans="7:1620" ht="15.75">
      <c r="G1272" s="5" t="s">
        <v>576</v>
      </c>
      <c r="H1272" s="5" t="s">
        <v>576</v>
      </c>
      <c r="J1272" s="232" t="s">
        <v>22</v>
      </c>
      <c r="K1272" t="s">
        <v>558</v>
      </c>
      <c r="M1272" s="2">
        <f t="shared" ref="M1272:V1272" si="45">SUM(M5:M1254)</f>
        <v>1144</v>
      </c>
      <c r="N1272" s="2">
        <f t="shared" si="45"/>
        <v>1184</v>
      </c>
      <c r="O1272" s="2">
        <f t="shared" si="45"/>
        <v>1178</v>
      </c>
      <c r="P1272" s="2">
        <f t="shared" si="45"/>
        <v>1205</v>
      </c>
      <c r="Q1272" s="2">
        <f t="shared" si="45"/>
        <v>1065</v>
      </c>
      <c r="R1272" s="2">
        <f t="shared" si="45"/>
        <v>1037</v>
      </c>
      <c r="S1272" s="2">
        <f t="shared" si="45"/>
        <v>883</v>
      </c>
      <c r="T1272" s="2">
        <f t="shared" si="45"/>
        <v>1141</v>
      </c>
      <c r="U1272" s="2">
        <f t="shared" si="45"/>
        <v>1021</v>
      </c>
      <c r="V1272" s="2">
        <f t="shared" si="45"/>
        <v>1052</v>
      </c>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c r="HO1272"/>
      <c r="HP1272"/>
      <c r="HQ1272"/>
      <c r="HR1272"/>
      <c r="HS1272"/>
      <c r="HT1272"/>
      <c r="HU1272"/>
      <c r="HV1272"/>
      <c r="HW1272"/>
      <c r="HX1272"/>
      <c r="HY1272"/>
      <c r="HZ1272"/>
      <c r="IA1272"/>
      <c r="IB1272"/>
      <c r="IC1272"/>
      <c r="ID1272"/>
      <c r="IE1272"/>
      <c r="IF1272"/>
      <c r="IG1272"/>
      <c r="IH1272"/>
      <c r="II1272"/>
      <c r="IJ1272"/>
      <c r="IK1272"/>
      <c r="IL1272"/>
      <c r="IM1272"/>
      <c r="IN1272"/>
      <c r="IO1272"/>
      <c r="IP1272"/>
      <c r="IQ1272"/>
      <c r="IR1272"/>
      <c r="IS1272"/>
      <c r="IT1272"/>
      <c r="IU1272"/>
      <c r="IV1272"/>
      <c r="IW1272"/>
      <c r="IX1272"/>
      <c r="IY1272"/>
      <c r="IZ1272"/>
      <c r="JA1272"/>
      <c r="JB1272"/>
      <c r="JC1272"/>
      <c r="JD1272"/>
      <c r="JE1272"/>
      <c r="JF1272"/>
      <c r="JG1272"/>
      <c r="JH1272"/>
      <c r="JI1272"/>
      <c r="JJ1272"/>
      <c r="JK1272"/>
      <c r="JL1272"/>
      <c r="JM1272"/>
      <c r="JN1272"/>
      <c r="JO1272"/>
      <c r="JP1272"/>
      <c r="JQ1272"/>
      <c r="JR1272"/>
      <c r="JS1272"/>
      <c r="JT1272"/>
      <c r="JU1272"/>
      <c r="JV1272"/>
      <c r="JW1272"/>
      <c r="JX1272"/>
      <c r="JY1272"/>
      <c r="JZ1272"/>
      <c r="KA1272"/>
      <c r="KB1272"/>
      <c r="KC1272"/>
      <c r="KD1272"/>
      <c r="KE1272"/>
      <c r="KF1272"/>
      <c r="KG1272"/>
      <c r="KH1272"/>
      <c r="KI1272"/>
      <c r="KJ1272"/>
      <c r="KK1272"/>
      <c r="KL1272"/>
      <c r="KM1272"/>
      <c r="KN1272"/>
      <c r="KO1272"/>
      <c r="KP1272"/>
      <c r="KQ1272"/>
      <c r="KR1272"/>
      <c r="KS1272"/>
      <c r="KT1272"/>
      <c r="KU1272"/>
      <c r="KV1272"/>
      <c r="KW1272"/>
      <c r="KX1272"/>
      <c r="KY1272"/>
      <c r="KZ1272"/>
      <c r="LA1272"/>
      <c r="LB1272"/>
      <c r="LC1272"/>
      <c r="LD1272"/>
      <c r="LE1272"/>
      <c r="LF1272"/>
      <c r="LG1272"/>
      <c r="LH1272"/>
      <c r="LI1272"/>
      <c r="LJ1272"/>
      <c r="LK1272"/>
      <c r="LL1272"/>
      <c r="LM1272"/>
      <c r="LN1272"/>
      <c r="LO1272"/>
      <c r="LP1272"/>
      <c r="LQ1272"/>
      <c r="LR1272"/>
      <c r="LS1272"/>
      <c r="LT1272"/>
      <c r="LU1272"/>
      <c r="LV1272"/>
      <c r="LW1272"/>
      <c r="LX1272"/>
      <c r="LY1272"/>
      <c r="LZ1272"/>
      <c r="MA1272"/>
      <c r="MB1272"/>
      <c r="MC1272"/>
      <c r="MD1272"/>
      <c r="ME1272"/>
      <c r="MF1272"/>
      <c r="MG1272"/>
      <c r="MH1272"/>
      <c r="MI1272"/>
      <c r="MJ1272"/>
      <c r="MK1272"/>
      <c r="ML1272"/>
      <c r="MM1272"/>
      <c r="MN1272"/>
      <c r="MO1272"/>
      <c r="MP1272"/>
      <c r="MQ1272"/>
      <c r="MR1272"/>
      <c r="MS1272"/>
      <c r="MT1272"/>
      <c r="MU1272"/>
      <c r="MV1272"/>
      <c r="MW1272"/>
      <c r="MX1272"/>
      <c r="MY1272"/>
      <c r="MZ1272"/>
      <c r="NA1272"/>
      <c r="NB1272"/>
      <c r="NC1272"/>
      <c r="ND1272"/>
      <c r="NE1272"/>
      <c r="NF1272"/>
      <c r="NG1272"/>
      <c r="NH1272"/>
      <c r="NI1272"/>
      <c r="NJ1272"/>
      <c r="NK1272"/>
      <c r="NL1272"/>
      <c r="NM1272"/>
      <c r="NN1272"/>
      <c r="NO1272"/>
      <c r="NP1272"/>
      <c r="NQ1272"/>
      <c r="NR1272"/>
      <c r="NS1272"/>
      <c r="NT1272"/>
      <c r="NU1272"/>
      <c r="NV1272"/>
      <c r="NW1272"/>
      <c r="NX1272"/>
      <c r="NY1272"/>
      <c r="NZ1272"/>
      <c r="OA1272"/>
      <c r="OB1272"/>
      <c r="OC1272"/>
      <c r="OD1272"/>
      <c r="OE1272"/>
      <c r="OF1272"/>
      <c r="OG1272"/>
      <c r="OH1272"/>
      <c r="OI1272"/>
      <c r="OJ1272"/>
      <c r="OK1272"/>
      <c r="OL1272"/>
      <c r="OM1272"/>
      <c r="ON1272"/>
      <c r="OO1272"/>
      <c r="OP1272"/>
      <c r="OQ1272"/>
      <c r="OR1272"/>
      <c r="OS1272"/>
      <c r="OT1272"/>
      <c r="OU1272"/>
      <c r="OV1272"/>
      <c r="OW1272"/>
      <c r="OX1272"/>
      <c r="OY1272"/>
      <c r="OZ1272"/>
      <c r="PA1272"/>
      <c r="PB1272"/>
      <c r="PC1272"/>
      <c r="PD1272"/>
      <c r="PE1272"/>
      <c r="PF1272"/>
      <c r="PG1272"/>
      <c r="PH1272"/>
      <c r="PI1272"/>
      <c r="PJ1272"/>
      <c r="PK1272"/>
      <c r="PL1272"/>
      <c r="PM1272"/>
      <c r="PN1272"/>
      <c r="PO1272"/>
      <c r="PP1272"/>
      <c r="PQ1272"/>
      <c r="PR1272"/>
      <c r="PS1272"/>
      <c r="PT1272"/>
      <c r="PU1272"/>
      <c r="PV1272"/>
      <c r="PW1272"/>
      <c r="PX1272"/>
      <c r="PY1272"/>
      <c r="PZ1272"/>
      <c r="QA1272"/>
      <c r="QB1272"/>
      <c r="QC1272"/>
      <c r="QD1272"/>
      <c r="QE1272"/>
      <c r="QF1272"/>
      <c r="QG1272"/>
      <c r="QH1272"/>
      <c r="QI1272"/>
      <c r="QJ1272"/>
      <c r="QK1272"/>
      <c r="QL1272"/>
      <c r="QM1272"/>
      <c r="QN1272"/>
      <c r="QO1272"/>
      <c r="QP1272"/>
      <c r="QQ1272"/>
      <c r="QR1272"/>
      <c r="QS1272"/>
      <c r="QT1272"/>
      <c r="QU1272"/>
      <c r="QV1272"/>
      <c r="QW1272"/>
      <c r="QX1272"/>
      <c r="QY1272"/>
      <c r="QZ1272"/>
      <c r="RA1272"/>
      <c r="RB1272"/>
      <c r="RC1272"/>
      <c r="RD1272"/>
      <c r="RE1272"/>
      <c r="RF1272"/>
      <c r="RG1272"/>
      <c r="RH1272"/>
      <c r="RI1272"/>
      <c r="RJ1272"/>
      <c r="RK1272"/>
      <c r="RL1272"/>
      <c r="RM1272"/>
      <c r="RN1272"/>
      <c r="RO1272"/>
      <c r="RP1272"/>
      <c r="RQ1272"/>
      <c r="RR1272"/>
      <c r="RS1272"/>
      <c r="RT1272"/>
      <c r="RU1272"/>
      <c r="RV1272"/>
      <c r="RW1272"/>
      <c r="RX1272"/>
      <c r="RY1272"/>
      <c r="RZ1272"/>
      <c r="SA1272"/>
      <c r="SB1272"/>
      <c r="SC1272"/>
      <c r="SD1272"/>
      <c r="SE1272"/>
      <c r="SF1272"/>
      <c r="SG1272"/>
      <c r="SH1272"/>
      <c r="SI1272"/>
      <c r="SJ1272"/>
      <c r="SK1272"/>
      <c r="SL1272"/>
      <c r="SM1272"/>
      <c r="SN1272"/>
      <c r="SO1272"/>
      <c r="SP1272"/>
      <c r="SQ1272"/>
      <c r="SR1272"/>
      <c r="SS1272"/>
      <c r="ST1272"/>
      <c r="SU1272"/>
      <c r="SV1272"/>
      <c r="SW1272"/>
      <c r="SX1272"/>
      <c r="SY1272"/>
      <c r="SZ1272"/>
      <c r="TA1272"/>
      <c r="TB1272"/>
      <c r="TC1272"/>
      <c r="TD1272"/>
      <c r="TE1272"/>
      <c r="TF1272"/>
      <c r="TG1272"/>
      <c r="TH1272"/>
      <c r="TI1272"/>
      <c r="TJ1272"/>
      <c r="TK1272"/>
      <c r="TL1272"/>
      <c r="TM1272"/>
      <c r="TN1272"/>
      <c r="TO1272"/>
      <c r="TP1272"/>
      <c r="TQ1272"/>
      <c r="TR1272"/>
      <c r="TS1272"/>
      <c r="TT1272"/>
      <c r="TU1272"/>
      <c r="TV1272"/>
      <c r="TW1272"/>
      <c r="TX1272"/>
      <c r="TY1272"/>
      <c r="TZ1272"/>
      <c r="UA1272"/>
      <c r="UB1272"/>
      <c r="UC1272"/>
      <c r="UD1272"/>
      <c r="UE1272"/>
      <c r="UF1272"/>
      <c r="UG1272"/>
      <c r="UH1272"/>
      <c r="UI1272"/>
      <c r="UJ1272"/>
      <c r="UK1272"/>
      <c r="UL1272"/>
      <c r="UM1272"/>
      <c r="UN1272"/>
      <c r="UO1272"/>
      <c r="UP1272"/>
      <c r="UQ1272"/>
      <c r="UR1272"/>
      <c r="US1272"/>
      <c r="UT1272"/>
      <c r="UU1272"/>
      <c r="UV1272"/>
      <c r="UW1272"/>
      <c r="UX1272"/>
      <c r="UY1272"/>
      <c r="UZ1272"/>
      <c r="VA1272"/>
      <c r="VB1272"/>
      <c r="VC1272"/>
      <c r="VD1272"/>
      <c r="VE1272"/>
      <c r="VF1272"/>
      <c r="VG1272"/>
      <c r="VH1272"/>
      <c r="VI1272"/>
      <c r="VJ1272"/>
      <c r="VK1272"/>
      <c r="VL1272"/>
      <c r="VM1272"/>
      <c r="VN1272"/>
      <c r="VO1272"/>
      <c r="VP1272"/>
      <c r="VQ1272"/>
      <c r="VR1272"/>
      <c r="VS1272"/>
      <c r="VT1272"/>
      <c r="VU1272"/>
      <c r="VV1272"/>
      <c r="VW1272"/>
      <c r="VX1272"/>
      <c r="VY1272"/>
      <c r="VZ1272"/>
      <c r="WA1272"/>
      <c r="WB1272"/>
      <c r="WC1272"/>
      <c r="WD1272"/>
      <c r="WE1272"/>
      <c r="WF1272"/>
      <c r="WG1272"/>
      <c r="WH1272"/>
      <c r="WI1272"/>
      <c r="WJ1272"/>
      <c r="WK1272"/>
      <c r="WL1272"/>
      <c r="WM1272"/>
      <c r="WN1272"/>
      <c r="WO1272"/>
      <c r="WP1272"/>
      <c r="WQ1272"/>
      <c r="WR1272"/>
      <c r="WS1272"/>
      <c r="WT1272"/>
      <c r="WU1272"/>
      <c r="WV1272"/>
      <c r="WW1272"/>
      <c r="WX1272"/>
      <c r="WY1272"/>
      <c r="WZ1272"/>
      <c r="XA1272"/>
      <c r="XB1272"/>
      <c r="XC1272"/>
      <c r="XD1272"/>
      <c r="XE1272"/>
      <c r="XF1272"/>
      <c r="XG1272"/>
      <c r="XH1272"/>
      <c r="XI1272"/>
      <c r="XJ1272"/>
      <c r="XK1272"/>
      <c r="XL1272"/>
      <c r="XM1272"/>
      <c r="XN1272"/>
      <c r="XO1272"/>
      <c r="XP1272"/>
      <c r="XQ1272"/>
      <c r="XR1272"/>
      <c r="XS1272"/>
      <c r="XT1272"/>
      <c r="XU1272"/>
      <c r="XV1272"/>
      <c r="XW1272"/>
      <c r="XX1272"/>
      <c r="XY1272"/>
      <c r="XZ1272"/>
      <c r="YA1272"/>
      <c r="YB1272"/>
      <c r="YC1272"/>
      <c r="YD1272"/>
      <c r="YE1272"/>
      <c r="YF1272"/>
      <c r="YG1272"/>
      <c r="YH1272"/>
      <c r="YI1272"/>
      <c r="YJ1272"/>
      <c r="YK1272"/>
      <c r="YL1272"/>
      <c r="YM1272"/>
      <c r="YN1272"/>
      <c r="YO1272"/>
      <c r="YP1272"/>
      <c r="YQ1272"/>
      <c r="YR1272"/>
      <c r="YS1272"/>
      <c r="YT1272"/>
      <c r="YU1272"/>
      <c r="YV1272"/>
      <c r="YW1272"/>
      <c r="YX1272"/>
      <c r="YY1272"/>
      <c r="YZ1272"/>
      <c r="ZA1272"/>
      <c r="ZB1272"/>
      <c r="ZC1272"/>
      <c r="ZD1272"/>
      <c r="ZE1272"/>
      <c r="ZF1272"/>
      <c r="ZG1272"/>
      <c r="ZH1272"/>
      <c r="ZI1272"/>
      <c r="ZJ1272"/>
      <c r="ZK1272"/>
      <c r="ZL1272"/>
      <c r="ZM1272"/>
      <c r="ZN1272"/>
      <c r="ZO1272"/>
      <c r="ZP1272"/>
      <c r="ZQ1272"/>
      <c r="ZR1272"/>
      <c r="ZS1272"/>
      <c r="ZT1272"/>
      <c r="ZU1272"/>
      <c r="ZV1272"/>
      <c r="ZW1272"/>
      <c r="ZX1272"/>
      <c r="ZY1272"/>
      <c r="ZZ1272"/>
      <c r="AAA1272"/>
      <c r="AAB1272"/>
      <c r="AAC1272"/>
      <c r="AAD1272"/>
      <c r="AAE1272"/>
      <c r="AAF1272"/>
      <c r="AAG1272"/>
      <c r="AAH1272"/>
      <c r="AAI1272"/>
      <c r="AAJ1272"/>
      <c r="AAK1272"/>
      <c r="AAL1272"/>
      <c r="AAM1272"/>
      <c r="AAN1272"/>
      <c r="AAO1272"/>
      <c r="AAP1272"/>
      <c r="AAQ1272"/>
      <c r="AAR1272"/>
      <c r="AAS1272"/>
      <c r="AAT1272"/>
      <c r="AAU1272"/>
      <c r="AAV1272"/>
      <c r="AAW1272"/>
      <c r="AAX1272"/>
      <c r="AAY1272"/>
      <c r="AAZ1272"/>
      <c r="ABA1272"/>
      <c r="ABB1272"/>
      <c r="ABC1272"/>
      <c r="ABD1272"/>
      <c r="ABE1272"/>
      <c r="ABF1272"/>
      <c r="ABG1272"/>
      <c r="ABH1272"/>
      <c r="ABI1272"/>
      <c r="ABJ1272"/>
      <c r="ABK1272"/>
      <c r="ABL1272"/>
      <c r="ABM1272"/>
      <c r="ABN1272"/>
      <c r="ABO1272"/>
      <c r="ABP1272"/>
      <c r="ABQ1272"/>
      <c r="ABR1272"/>
      <c r="ABS1272"/>
      <c r="ABT1272"/>
      <c r="ABU1272"/>
      <c r="ABV1272"/>
      <c r="ABW1272"/>
      <c r="ABX1272"/>
      <c r="ABY1272"/>
      <c r="ABZ1272"/>
      <c r="ACA1272"/>
      <c r="ACB1272"/>
      <c r="ACC1272"/>
      <c r="ACD1272"/>
      <c r="ACE1272"/>
      <c r="ACF1272"/>
      <c r="ACG1272"/>
      <c r="ACH1272"/>
      <c r="ACI1272"/>
      <c r="ACJ1272"/>
      <c r="ACK1272"/>
      <c r="ACL1272"/>
      <c r="ACM1272"/>
      <c r="ACN1272"/>
      <c r="ACO1272"/>
      <c r="ACP1272"/>
      <c r="ACQ1272"/>
      <c r="ACR1272"/>
      <c r="ACS1272"/>
      <c r="ACT1272"/>
      <c r="ACU1272"/>
      <c r="ACV1272"/>
      <c r="ACW1272"/>
      <c r="ACX1272"/>
      <c r="ACY1272"/>
      <c r="ACZ1272"/>
      <c r="ADA1272"/>
      <c r="ADB1272"/>
      <c r="ADC1272"/>
      <c r="ADD1272"/>
      <c r="ADE1272"/>
      <c r="ADF1272"/>
      <c r="ADG1272"/>
      <c r="ADH1272"/>
      <c r="ADI1272"/>
      <c r="ADJ1272"/>
      <c r="ADK1272"/>
      <c r="ADL1272"/>
      <c r="ADM1272"/>
      <c r="ADN1272"/>
      <c r="ADO1272"/>
      <c r="ADP1272"/>
      <c r="ADQ1272"/>
      <c r="ADR1272"/>
      <c r="ADS1272"/>
      <c r="ADT1272"/>
      <c r="ADU1272"/>
      <c r="ADV1272"/>
      <c r="ADW1272"/>
      <c r="ADX1272"/>
      <c r="ADY1272"/>
      <c r="ADZ1272"/>
      <c r="AEA1272"/>
      <c r="AEB1272"/>
      <c r="AEC1272"/>
      <c r="AED1272"/>
      <c r="AEE1272"/>
      <c r="AEF1272"/>
      <c r="AEG1272"/>
      <c r="AEH1272"/>
      <c r="AEI1272"/>
      <c r="AEJ1272"/>
      <c r="AEK1272"/>
      <c r="AEL1272"/>
      <c r="AEM1272"/>
      <c r="AEN1272"/>
      <c r="AEO1272"/>
      <c r="AEP1272"/>
      <c r="AEQ1272"/>
      <c r="AER1272"/>
      <c r="AES1272"/>
      <c r="AET1272"/>
      <c r="AEU1272"/>
      <c r="AEV1272"/>
      <c r="AEW1272"/>
      <c r="AEX1272"/>
      <c r="AEY1272"/>
      <c r="AEZ1272"/>
      <c r="AFA1272"/>
      <c r="AFB1272"/>
      <c r="AFC1272"/>
      <c r="AFD1272"/>
      <c r="AFE1272"/>
      <c r="AFF1272"/>
      <c r="AFG1272"/>
      <c r="AFH1272"/>
      <c r="AFI1272"/>
      <c r="AFJ1272"/>
      <c r="AFK1272"/>
      <c r="AFL1272"/>
      <c r="AFM1272"/>
      <c r="AFN1272"/>
      <c r="AFO1272"/>
      <c r="AFP1272"/>
      <c r="AFQ1272"/>
      <c r="AFR1272"/>
      <c r="AFS1272"/>
      <c r="AFT1272"/>
      <c r="AFU1272"/>
      <c r="AFV1272"/>
      <c r="AFW1272"/>
      <c r="AFX1272"/>
      <c r="AFY1272"/>
      <c r="AFZ1272"/>
      <c r="AGA1272"/>
      <c r="AGB1272"/>
      <c r="AGC1272"/>
      <c r="AGD1272"/>
      <c r="AGE1272"/>
      <c r="AGF1272"/>
      <c r="AGG1272"/>
      <c r="AGH1272"/>
      <c r="AGI1272"/>
      <c r="AGJ1272"/>
      <c r="AGK1272"/>
      <c r="AGL1272"/>
      <c r="AGM1272"/>
      <c r="AGN1272"/>
      <c r="AGO1272"/>
      <c r="AGP1272"/>
      <c r="AGQ1272"/>
      <c r="AGR1272"/>
      <c r="AGS1272"/>
      <c r="AGT1272"/>
      <c r="AGU1272"/>
      <c r="AGV1272"/>
      <c r="AGW1272"/>
      <c r="AGX1272"/>
      <c r="AGY1272"/>
      <c r="AGZ1272"/>
      <c r="AHA1272"/>
      <c r="AHB1272"/>
      <c r="AHC1272"/>
      <c r="AHD1272"/>
      <c r="AHE1272"/>
      <c r="AHF1272"/>
      <c r="AHG1272"/>
      <c r="AHH1272"/>
      <c r="AHI1272"/>
      <c r="AHJ1272"/>
      <c r="AHK1272"/>
      <c r="AHL1272"/>
      <c r="AHM1272"/>
      <c r="AHN1272"/>
      <c r="AHO1272"/>
      <c r="AHP1272"/>
      <c r="AHQ1272"/>
      <c r="AHR1272"/>
      <c r="AHS1272"/>
      <c r="AHT1272"/>
      <c r="AHU1272"/>
      <c r="AHV1272"/>
      <c r="AHW1272"/>
      <c r="AHX1272"/>
      <c r="AHY1272"/>
      <c r="AHZ1272"/>
      <c r="AIA1272"/>
      <c r="AIB1272"/>
      <c r="AIC1272"/>
      <c r="AID1272"/>
      <c r="AIE1272"/>
      <c r="AIF1272"/>
      <c r="AIG1272"/>
      <c r="AIH1272"/>
      <c r="AII1272"/>
      <c r="AIJ1272"/>
      <c r="AIK1272"/>
      <c r="AIL1272"/>
      <c r="AIM1272"/>
      <c r="AIN1272"/>
      <c r="AIO1272"/>
      <c r="AIP1272"/>
    </row>
    <row r="1273" spans="7:1620" ht="15.75">
      <c r="M1273" s="2">
        <f>SUM(M5:M1252)</f>
        <v>1142</v>
      </c>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c r="HO1273"/>
      <c r="HP1273"/>
      <c r="HQ1273"/>
      <c r="HR1273"/>
      <c r="HS1273"/>
      <c r="HT1273"/>
      <c r="HU1273"/>
      <c r="HV1273"/>
      <c r="HW1273"/>
      <c r="HX1273"/>
      <c r="HY1273"/>
      <c r="HZ1273"/>
      <c r="IA1273"/>
      <c r="IB1273"/>
      <c r="IC1273"/>
      <c r="ID1273"/>
      <c r="IE1273"/>
      <c r="IF1273"/>
      <c r="IG1273"/>
      <c r="IH1273"/>
      <c r="II1273"/>
      <c r="IJ1273"/>
      <c r="IK1273"/>
      <c r="IL1273"/>
      <c r="IM1273"/>
      <c r="IN1273"/>
      <c r="IO1273"/>
      <c r="IP1273"/>
      <c r="IQ1273"/>
      <c r="IR1273"/>
      <c r="IS1273"/>
      <c r="IT1273"/>
      <c r="IU1273"/>
      <c r="IV1273"/>
      <c r="IW1273"/>
      <c r="IX1273"/>
      <c r="IY1273"/>
      <c r="IZ1273"/>
      <c r="JA1273"/>
      <c r="JB1273"/>
      <c r="JC1273"/>
      <c r="JD1273"/>
      <c r="JE1273"/>
      <c r="JF1273"/>
      <c r="JG1273"/>
      <c r="JH1273"/>
      <c r="JI1273"/>
      <c r="JJ1273"/>
      <c r="JK1273"/>
      <c r="JL1273"/>
      <c r="JM1273"/>
      <c r="JN1273"/>
      <c r="JO1273"/>
      <c r="JP1273"/>
      <c r="JQ1273"/>
      <c r="JR1273"/>
      <c r="JS1273"/>
      <c r="JT1273"/>
      <c r="JU1273"/>
      <c r="JV1273"/>
      <c r="JW1273"/>
      <c r="JX1273"/>
      <c r="JY1273"/>
      <c r="JZ1273"/>
      <c r="KA1273"/>
      <c r="KB1273"/>
      <c r="KC1273"/>
      <c r="KD1273"/>
      <c r="KE1273"/>
      <c r="KF1273"/>
      <c r="KG1273"/>
      <c r="KH1273"/>
      <c r="KI1273"/>
      <c r="KJ1273"/>
      <c r="KK1273"/>
      <c r="KL1273"/>
      <c r="KM1273"/>
      <c r="KN1273"/>
      <c r="KO1273"/>
      <c r="KP1273"/>
      <c r="KQ1273"/>
      <c r="KR1273"/>
      <c r="KS1273"/>
      <c r="KT1273"/>
      <c r="KU1273"/>
      <c r="KV1273"/>
      <c r="KW1273"/>
      <c r="KX1273"/>
      <c r="KY1273"/>
      <c r="KZ1273"/>
      <c r="LA1273"/>
      <c r="LB1273"/>
      <c r="LC1273"/>
      <c r="LD1273"/>
      <c r="LE1273"/>
      <c r="LF1273"/>
      <c r="LG1273"/>
      <c r="LH1273"/>
      <c r="LI1273"/>
      <c r="LJ1273"/>
      <c r="LK1273"/>
      <c r="LL1273"/>
      <c r="LM1273"/>
      <c r="LN1273"/>
      <c r="LO1273"/>
      <c r="LP1273"/>
      <c r="LQ1273"/>
      <c r="LR1273"/>
      <c r="LS1273"/>
      <c r="LT1273"/>
      <c r="LU1273"/>
      <c r="LV1273"/>
      <c r="LW1273"/>
      <c r="LX1273"/>
      <c r="LY1273"/>
      <c r="LZ1273"/>
      <c r="MA1273"/>
      <c r="MB1273"/>
      <c r="MC1273"/>
      <c r="MD1273"/>
      <c r="ME1273"/>
      <c r="MF1273"/>
      <c r="MG1273"/>
      <c r="MH1273"/>
      <c r="MI1273"/>
      <c r="MJ1273"/>
      <c r="MK1273"/>
      <c r="ML1273"/>
      <c r="MM1273"/>
      <c r="MN1273"/>
      <c r="MO1273"/>
      <c r="MP1273"/>
      <c r="MQ1273"/>
      <c r="MR1273"/>
      <c r="MS1273"/>
      <c r="MT1273"/>
      <c r="MU1273"/>
      <c r="MV1273"/>
      <c r="MW1273"/>
      <c r="MX1273"/>
      <c r="MY1273"/>
      <c r="MZ1273"/>
      <c r="NA1273"/>
      <c r="NB1273"/>
      <c r="NC1273"/>
      <c r="ND1273"/>
      <c r="NE1273"/>
      <c r="NF1273"/>
      <c r="NG1273"/>
      <c r="NH1273"/>
      <c r="NI1273"/>
      <c r="NJ1273"/>
      <c r="NK1273"/>
      <c r="NL1273"/>
      <c r="NM1273"/>
      <c r="NN1273"/>
      <c r="NO1273"/>
      <c r="NP1273"/>
      <c r="NQ1273"/>
      <c r="NR1273"/>
      <c r="NS1273"/>
      <c r="NT1273"/>
      <c r="NU1273"/>
      <c r="NV1273"/>
      <c r="NW1273"/>
      <c r="NX1273"/>
      <c r="NY1273"/>
      <c r="NZ1273"/>
      <c r="OA1273"/>
      <c r="OB1273"/>
      <c r="OC1273"/>
      <c r="OD1273"/>
      <c r="OE1273"/>
      <c r="OF1273"/>
      <c r="OG1273"/>
      <c r="OH1273"/>
      <c r="OI1273"/>
      <c r="OJ1273"/>
      <c r="OK1273"/>
      <c r="OL1273"/>
      <c r="OM1273"/>
      <c r="ON1273"/>
      <c r="OO1273"/>
      <c r="OP1273"/>
      <c r="OQ1273"/>
      <c r="OR1273"/>
      <c r="OS1273"/>
      <c r="OT1273"/>
      <c r="OU1273"/>
      <c r="OV1273"/>
      <c r="OW1273"/>
      <c r="OX1273"/>
      <c r="OY1273"/>
      <c r="OZ1273"/>
      <c r="PA1273"/>
      <c r="PB1273"/>
      <c r="PC1273"/>
      <c r="PD1273"/>
      <c r="PE1273"/>
      <c r="PF1273"/>
      <c r="PG1273"/>
      <c r="PH1273"/>
      <c r="PI1273"/>
      <c r="PJ1273"/>
      <c r="PK1273"/>
      <c r="PL1273"/>
      <c r="PM1273"/>
      <c r="PN1273"/>
      <c r="PO1273"/>
      <c r="PP1273"/>
      <c r="PQ1273"/>
      <c r="PR1273"/>
      <c r="PS1273"/>
      <c r="PT1273"/>
      <c r="PU1273"/>
      <c r="PV1273"/>
      <c r="PW1273"/>
      <c r="PX1273"/>
      <c r="PY1273"/>
      <c r="PZ1273"/>
      <c r="QA1273"/>
      <c r="QB1273"/>
      <c r="QC1273"/>
      <c r="QD1273"/>
      <c r="QE1273"/>
      <c r="QF1273"/>
      <c r="QG1273"/>
      <c r="QH1273"/>
      <c r="QI1273"/>
      <c r="QJ1273"/>
      <c r="QK1273"/>
      <c r="QL1273"/>
      <c r="QM1273"/>
      <c r="QN1273"/>
      <c r="QO1273"/>
      <c r="QP1273"/>
      <c r="QQ1273"/>
      <c r="QR1273"/>
      <c r="QS1273"/>
      <c r="QT1273"/>
      <c r="QU1273"/>
      <c r="QV1273"/>
      <c r="QW1273"/>
      <c r="QX1273"/>
      <c r="QY1273"/>
      <c r="QZ1273"/>
      <c r="RA1273"/>
      <c r="RB1273"/>
      <c r="RC1273"/>
      <c r="RD1273"/>
      <c r="RE1273"/>
      <c r="RF1273"/>
      <c r="RG1273"/>
      <c r="RH1273"/>
      <c r="RI1273"/>
      <c r="RJ1273"/>
      <c r="RK1273"/>
      <c r="RL1273"/>
      <c r="RM1273"/>
      <c r="RN1273"/>
      <c r="RO1273"/>
      <c r="RP1273"/>
      <c r="RQ1273"/>
      <c r="RR1273"/>
      <c r="RS1273"/>
      <c r="RT1273"/>
      <c r="RU1273"/>
      <c r="RV1273"/>
      <c r="RW1273"/>
      <c r="RX1273"/>
      <c r="RY1273"/>
      <c r="RZ1273"/>
      <c r="SA1273"/>
      <c r="SB1273"/>
      <c r="SC1273"/>
      <c r="SD1273"/>
      <c r="SE1273"/>
      <c r="SF1273"/>
      <c r="SG1273"/>
      <c r="SH1273"/>
      <c r="SI1273"/>
      <c r="SJ1273"/>
      <c r="SK1273"/>
      <c r="SL1273"/>
      <c r="SM1273"/>
      <c r="SN1273"/>
      <c r="SO1273"/>
      <c r="SP1273"/>
      <c r="SQ1273"/>
      <c r="SR1273"/>
      <c r="SS1273"/>
      <c r="ST1273"/>
      <c r="SU1273"/>
      <c r="SV1273"/>
      <c r="SW1273"/>
      <c r="SX1273"/>
      <c r="SY1273"/>
      <c r="SZ1273"/>
      <c r="TA1273"/>
      <c r="TB1273"/>
      <c r="TC1273"/>
      <c r="TD1273"/>
      <c r="TE1273"/>
      <c r="TF1273"/>
      <c r="TG1273"/>
      <c r="TH1273"/>
      <c r="TI1273"/>
      <c r="TJ1273"/>
      <c r="TK1273"/>
      <c r="TL1273"/>
      <c r="TM1273"/>
      <c r="TN1273"/>
      <c r="TO1273"/>
      <c r="TP1273"/>
      <c r="TQ1273"/>
      <c r="TR1273"/>
      <c r="TS1273"/>
      <c r="TT1273"/>
      <c r="TU1273"/>
      <c r="TV1273"/>
      <c r="TW1273"/>
      <c r="TX1273"/>
      <c r="TY1273"/>
      <c r="TZ1273"/>
      <c r="UA1273"/>
      <c r="UB1273"/>
      <c r="UC1273"/>
      <c r="UD1273"/>
      <c r="UE1273"/>
      <c r="UF1273"/>
      <c r="UG1273"/>
      <c r="UH1273"/>
      <c r="UI1273"/>
      <c r="UJ1273"/>
      <c r="UK1273"/>
      <c r="UL1273"/>
      <c r="UM1273"/>
      <c r="UN1273"/>
      <c r="UO1273"/>
      <c r="UP1273"/>
      <c r="UQ1273"/>
      <c r="UR1273"/>
      <c r="US1273"/>
      <c r="UT1273"/>
      <c r="UU1273"/>
      <c r="UV1273"/>
      <c r="UW1273"/>
      <c r="UX1273"/>
      <c r="UY1273"/>
      <c r="UZ1273"/>
      <c r="VA1273"/>
      <c r="VB1273"/>
      <c r="VC1273"/>
      <c r="VD1273"/>
      <c r="VE1273"/>
      <c r="VF1273"/>
      <c r="VG1273"/>
      <c r="VH1273"/>
      <c r="VI1273"/>
      <c r="VJ1273"/>
      <c r="VK1273"/>
      <c r="VL1273"/>
      <c r="VM1273"/>
      <c r="VN1273"/>
      <c r="VO1273"/>
      <c r="VP1273"/>
      <c r="VQ1273"/>
      <c r="VR1273"/>
      <c r="VS1273"/>
      <c r="VT1273"/>
      <c r="VU1273"/>
      <c r="VV1273"/>
      <c r="VW1273"/>
      <c r="VX1273"/>
      <c r="VY1273"/>
      <c r="VZ1273"/>
      <c r="WA1273"/>
      <c r="WB1273"/>
      <c r="WC1273"/>
      <c r="WD1273"/>
      <c r="WE1273"/>
      <c r="WF1273"/>
      <c r="WG1273"/>
      <c r="WH1273"/>
      <c r="WI1273"/>
      <c r="WJ1273"/>
      <c r="WK1273"/>
      <c r="WL1273"/>
      <c r="WM1273"/>
      <c r="WN1273"/>
      <c r="WO1273"/>
      <c r="WP1273"/>
      <c r="WQ1273"/>
      <c r="WR1273"/>
      <c r="WS1273"/>
      <c r="WT1273"/>
      <c r="WU1273"/>
      <c r="WV1273"/>
      <c r="WW1273"/>
      <c r="WX1273"/>
      <c r="WY1273"/>
      <c r="WZ1273"/>
      <c r="XA1273"/>
      <c r="XB1273"/>
      <c r="XC1273"/>
      <c r="XD1273"/>
      <c r="XE1273"/>
      <c r="XF1273"/>
      <c r="XG1273"/>
      <c r="XH1273"/>
      <c r="XI1273"/>
      <c r="XJ1273"/>
      <c r="XK1273"/>
      <c r="XL1273"/>
      <c r="XM1273"/>
      <c r="XN1273"/>
      <c r="XO1273"/>
      <c r="XP1273"/>
      <c r="XQ1273"/>
      <c r="XR1273"/>
      <c r="XS1273"/>
      <c r="XT1273"/>
      <c r="XU1273"/>
      <c r="XV1273"/>
      <c r="XW1273"/>
      <c r="XX1273"/>
      <c r="XY1273"/>
      <c r="XZ1273"/>
      <c r="YA1273"/>
      <c r="YB1273"/>
      <c r="YC1273"/>
      <c r="YD1273"/>
      <c r="YE1273"/>
      <c r="YF1273"/>
      <c r="YG1273"/>
      <c r="YH1273"/>
      <c r="YI1273"/>
      <c r="YJ1273"/>
      <c r="YK1273"/>
      <c r="YL1273"/>
      <c r="YM1273"/>
      <c r="YN1273"/>
      <c r="YO1273"/>
      <c r="YP1273"/>
      <c r="YQ1273"/>
      <c r="YR1273"/>
      <c r="YS1273"/>
      <c r="YT1273"/>
      <c r="YU1273"/>
      <c r="YV1273"/>
      <c r="YW1273"/>
      <c r="YX1273"/>
      <c r="YY1273"/>
      <c r="YZ1273"/>
      <c r="ZA1273"/>
      <c r="ZB1273"/>
      <c r="ZC1273"/>
      <c r="ZD1273"/>
      <c r="ZE1273"/>
      <c r="ZF1273"/>
      <c r="ZG1273"/>
      <c r="ZH1273"/>
      <c r="ZI1273"/>
      <c r="ZJ1273"/>
      <c r="ZK1273"/>
      <c r="ZL1273"/>
      <c r="ZM1273"/>
      <c r="ZN1273"/>
      <c r="ZO1273"/>
      <c r="ZP1273"/>
      <c r="ZQ1273"/>
      <c r="ZR1273"/>
      <c r="ZS1273"/>
      <c r="ZT1273"/>
      <c r="ZU1273"/>
      <c r="ZV1273"/>
      <c r="ZW1273"/>
      <c r="ZX1273"/>
      <c r="ZY1273"/>
      <c r="ZZ1273"/>
      <c r="AAA1273"/>
      <c r="AAB1273"/>
      <c r="AAC1273"/>
      <c r="AAD1273"/>
      <c r="AAE1273"/>
      <c r="AAF1273"/>
      <c r="AAG1273"/>
      <c r="AAH1273"/>
      <c r="AAI1273"/>
      <c r="AAJ1273"/>
      <c r="AAK1273"/>
      <c r="AAL1273"/>
      <c r="AAM1273"/>
      <c r="AAN1273"/>
      <c r="AAO1273"/>
      <c r="AAP1273"/>
      <c r="AAQ1273"/>
      <c r="AAR1273"/>
      <c r="AAS1273"/>
      <c r="AAT1273"/>
      <c r="AAU1273"/>
    </row>
    <row r="1274" spans="7:1620" ht="15.75">
      <c r="J1274" s="232" t="s">
        <v>571</v>
      </c>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c r="HO1274"/>
      <c r="HP1274"/>
      <c r="HQ1274"/>
      <c r="HR1274"/>
      <c r="HS1274"/>
      <c r="HT1274"/>
      <c r="HU1274"/>
      <c r="HV1274"/>
      <c r="HW1274"/>
      <c r="HX1274"/>
      <c r="HY1274"/>
      <c r="HZ1274"/>
      <c r="IA1274"/>
      <c r="IB1274"/>
      <c r="IC1274"/>
      <c r="ID1274"/>
      <c r="IE1274"/>
      <c r="IF1274"/>
      <c r="IG1274"/>
      <c r="IH1274"/>
      <c r="II1274"/>
      <c r="IJ1274"/>
      <c r="IK1274"/>
      <c r="IL1274"/>
      <c r="IM1274"/>
      <c r="IN1274"/>
      <c r="IO1274"/>
      <c r="IP1274"/>
      <c r="IQ1274"/>
      <c r="IR1274"/>
      <c r="IS1274"/>
      <c r="IT1274"/>
      <c r="IU1274"/>
      <c r="IV1274"/>
      <c r="IW1274"/>
      <c r="IX1274"/>
      <c r="IY1274"/>
      <c r="IZ1274"/>
      <c r="JA1274"/>
      <c r="JB1274"/>
      <c r="JC1274"/>
      <c r="JD1274"/>
      <c r="JE1274"/>
      <c r="JF1274"/>
      <c r="JG1274"/>
      <c r="JH1274"/>
      <c r="JI1274"/>
      <c r="JJ1274"/>
      <c r="JK1274"/>
      <c r="JL1274"/>
      <c r="JM1274"/>
      <c r="JN1274"/>
      <c r="JO1274"/>
      <c r="JP1274"/>
      <c r="JQ1274"/>
      <c r="JR1274"/>
      <c r="JS1274"/>
      <c r="JT1274"/>
      <c r="JU1274"/>
      <c r="JV1274"/>
      <c r="JW1274"/>
      <c r="JX1274"/>
      <c r="JY1274"/>
      <c r="JZ1274"/>
      <c r="KA1274"/>
      <c r="KB1274"/>
      <c r="KC1274"/>
      <c r="KD1274"/>
      <c r="KE1274"/>
      <c r="KF1274"/>
      <c r="KG1274"/>
      <c r="KH1274"/>
      <c r="KI1274"/>
      <c r="KJ1274"/>
      <c r="KK1274"/>
      <c r="KL1274"/>
      <c r="KM1274"/>
      <c r="KN1274"/>
      <c r="KO1274"/>
      <c r="KP1274"/>
      <c r="KQ1274"/>
      <c r="KR1274"/>
      <c r="KS1274"/>
      <c r="KT1274"/>
      <c r="KU1274"/>
      <c r="KV1274"/>
      <c r="KW1274"/>
      <c r="KX1274"/>
      <c r="KY1274"/>
      <c r="KZ1274"/>
      <c r="LA1274"/>
      <c r="LB1274"/>
      <c r="LC1274"/>
      <c r="LD1274"/>
      <c r="LE1274"/>
      <c r="LF1274"/>
      <c r="LG1274"/>
      <c r="LH1274"/>
      <c r="LI1274"/>
      <c r="LJ1274"/>
      <c r="LK1274"/>
      <c r="LL1274"/>
      <c r="LM1274"/>
      <c r="LN1274"/>
      <c r="LO1274"/>
      <c r="LP1274"/>
      <c r="LQ1274"/>
      <c r="LR1274"/>
      <c r="LS1274"/>
      <c r="LT1274"/>
      <c r="LU1274"/>
      <c r="LV1274"/>
      <c r="LW1274"/>
      <c r="LX1274"/>
      <c r="LY1274"/>
      <c r="LZ1274"/>
      <c r="MA1274"/>
      <c r="MB1274"/>
      <c r="MC1274"/>
      <c r="MD1274"/>
      <c r="ME1274"/>
      <c r="MF1274"/>
      <c r="MG1274"/>
      <c r="MH1274"/>
      <c r="MI1274"/>
      <c r="MJ1274"/>
      <c r="MK1274"/>
      <c r="ML1274"/>
      <c r="MM1274"/>
      <c r="MN1274"/>
      <c r="MO1274"/>
      <c r="MP1274"/>
      <c r="MQ1274"/>
      <c r="MR1274"/>
      <c r="MS1274"/>
      <c r="MT1274"/>
      <c r="MU1274"/>
      <c r="MV1274"/>
      <c r="MW1274"/>
      <c r="MX1274"/>
      <c r="MY1274"/>
      <c r="MZ1274"/>
      <c r="NA1274"/>
      <c r="NB1274"/>
      <c r="NC1274"/>
      <c r="ND1274"/>
      <c r="NE1274"/>
      <c r="NF1274"/>
      <c r="NG1274"/>
      <c r="NH1274"/>
      <c r="NI1274"/>
      <c r="NJ1274"/>
      <c r="NK1274"/>
      <c r="NL1274"/>
      <c r="NM1274"/>
      <c r="NN1274"/>
      <c r="NO1274"/>
      <c r="NP1274"/>
      <c r="NQ1274"/>
      <c r="NR1274"/>
      <c r="NS1274"/>
      <c r="NT1274"/>
      <c r="NU1274"/>
      <c r="NV1274"/>
      <c r="NW1274"/>
      <c r="NX1274"/>
      <c r="NY1274"/>
      <c r="NZ1274"/>
      <c r="OA1274"/>
      <c r="OB1274"/>
      <c r="OC1274"/>
      <c r="OD1274"/>
      <c r="OE1274"/>
      <c r="OF1274"/>
      <c r="OG1274"/>
      <c r="OH1274"/>
      <c r="OI1274"/>
      <c r="OJ1274"/>
      <c r="OK1274"/>
      <c r="OL1274"/>
      <c r="OM1274"/>
      <c r="ON1274"/>
      <c r="OO1274"/>
      <c r="OP1274"/>
      <c r="OQ1274"/>
      <c r="OR1274"/>
      <c r="OS1274"/>
      <c r="OT1274"/>
      <c r="OU1274"/>
      <c r="OV1274"/>
      <c r="OW1274"/>
      <c r="OX1274"/>
      <c r="OY1274"/>
      <c r="OZ1274"/>
      <c r="PA1274"/>
      <c r="PB1274"/>
      <c r="PC1274"/>
      <c r="PD1274"/>
      <c r="PE1274"/>
      <c r="PF1274"/>
      <c r="PG1274"/>
      <c r="PH1274"/>
      <c r="PI1274"/>
      <c r="PJ1274"/>
      <c r="PK1274"/>
      <c r="PL1274"/>
      <c r="PM1274"/>
      <c r="PN1274"/>
      <c r="PO1274"/>
      <c r="PP1274"/>
      <c r="PQ1274"/>
      <c r="PR1274"/>
      <c r="PS1274"/>
      <c r="PT1274"/>
      <c r="PU1274"/>
      <c r="PV1274"/>
      <c r="PW1274"/>
      <c r="PX1274"/>
      <c r="PY1274"/>
      <c r="PZ1274"/>
      <c r="QA1274"/>
      <c r="QB1274"/>
      <c r="QC1274"/>
      <c r="QD1274"/>
      <c r="QE1274"/>
      <c r="QF1274"/>
      <c r="QG1274"/>
      <c r="QH1274"/>
      <c r="QI1274"/>
      <c r="QJ1274"/>
      <c r="QK1274"/>
      <c r="QL1274"/>
      <c r="QM1274"/>
      <c r="QN1274"/>
      <c r="QO1274"/>
      <c r="QP1274"/>
      <c r="QQ1274"/>
      <c r="QR1274"/>
      <c r="QS1274"/>
      <c r="QT1274"/>
      <c r="QU1274"/>
      <c r="QV1274"/>
      <c r="QW1274"/>
      <c r="QX1274"/>
      <c r="QY1274"/>
      <c r="QZ1274"/>
      <c r="RA1274"/>
      <c r="RB1274"/>
      <c r="RC1274"/>
      <c r="RD1274"/>
      <c r="RE1274"/>
      <c r="RF1274"/>
      <c r="RG1274"/>
      <c r="RH1274"/>
      <c r="RI1274"/>
      <c r="RJ1274"/>
      <c r="RK1274"/>
      <c r="RL1274"/>
      <c r="RM1274"/>
      <c r="RN1274"/>
      <c r="RO1274"/>
      <c r="RP1274"/>
      <c r="RQ1274"/>
      <c r="RR1274"/>
      <c r="RS1274"/>
      <c r="RT1274"/>
      <c r="RU1274"/>
      <c r="RV1274"/>
      <c r="RW1274"/>
      <c r="RX1274"/>
      <c r="RY1274"/>
      <c r="RZ1274"/>
      <c r="SA1274"/>
      <c r="SB1274"/>
      <c r="SC1274"/>
      <c r="SD1274"/>
      <c r="SE1274"/>
      <c r="SF1274"/>
      <c r="SG1274"/>
      <c r="SH1274"/>
      <c r="SI1274"/>
      <c r="SJ1274"/>
      <c r="SK1274"/>
      <c r="SL1274"/>
      <c r="SM1274"/>
      <c r="SN1274"/>
      <c r="SO1274"/>
      <c r="SP1274"/>
      <c r="SQ1274"/>
      <c r="SR1274"/>
      <c r="SS1274"/>
      <c r="ST1274"/>
      <c r="SU1274"/>
      <c r="SV1274"/>
      <c r="SW1274"/>
      <c r="SX1274"/>
      <c r="SY1274"/>
      <c r="SZ1274"/>
      <c r="TA1274"/>
      <c r="TB1274"/>
      <c r="TC1274"/>
      <c r="TD1274"/>
      <c r="TE1274"/>
      <c r="TF1274"/>
      <c r="TG1274"/>
      <c r="TH1274"/>
      <c r="TI1274"/>
      <c r="TJ1274"/>
      <c r="TK1274"/>
      <c r="TL1274"/>
      <c r="TM1274"/>
      <c r="TN1274"/>
      <c r="TO1274"/>
      <c r="TP1274"/>
      <c r="TQ1274"/>
      <c r="TR1274"/>
      <c r="TS1274"/>
      <c r="TT1274"/>
      <c r="TU1274"/>
      <c r="TV1274"/>
      <c r="TW1274"/>
      <c r="TX1274"/>
      <c r="TY1274"/>
      <c r="TZ1274"/>
      <c r="UA1274"/>
      <c r="UB1274"/>
      <c r="UC1274"/>
      <c r="UD1274"/>
      <c r="UE1274"/>
      <c r="UF1274"/>
      <c r="UG1274"/>
      <c r="UH1274"/>
      <c r="UI1274"/>
      <c r="UJ1274"/>
      <c r="UK1274"/>
      <c r="UL1274"/>
      <c r="UM1274"/>
      <c r="UN1274"/>
      <c r="UO1274"/>
      <c r="UP1274"/>
      <c r="UQ1274"/>
      <c r="UR1274"/>
      <c r="US1274"/>
      <c r="UT1274"/>
      <c r="UU1274"/>
      <c r="UV1274"/>
      <c r="UW1274"/>
      <c r="UX1274"/>
      <c r="UY1274"/>
      <c r="UZ1274"/>
      <c r="VA1274"/>
      <c r="VB1274"/>
      <c r="VC1274"/>
      <c r="VD1274"/>
      <c r="VE1274"/>
      <c r="VF1274"/>
      <c r="VG1274"/>
      <c r="VH1274"/>
      <c r="VI1274"/>
      <c r="VJ1274"/>
      <c r="VK1274"/>
      <c r="VL1274"/>
      <c r="VM1274"/>
      <c r="VN1274"/>
      <c r="VO1274"/>
      <c r="VP1274"/>
      <c r="VQ1274"/>
      <c r="VR1274"/>
      <c r="VS1274"/>
      <c r="VT1274"/>
      <c r="VU1274"/>
      <c r="VV1274"/>
      <c r="VW1274"/>
      <c r="VX1274"/>
      <c r="VY1274"/>
      <c r="VZ1274"/>
      <c r="WA1274"/>
      <c r="WB1274"/>
      <c r="WC1274"/>
      <c r="WD1274"/>
      <c r="WE1274"/>
      <c r="WF1274"/>
      <c r="WG1274"/>
      <c r="WH1274"/>
      <c r="WI1274"/>
      <c r="WJ1274"/>
      <c r="WK1274"/>
      <c r="WL1274"/>
      <c r="WM1274"/>
      <c r="WN1274"/>
      <c r="WO1274"/>
      <c r="WP1274"/>
      <c r="WQ1274"/>
      <c r="WR1274"/>
      <c r="WS1274"/>
      <c r="WT1274"/>
      <c r="WU1274"/>
      <c r="WV1274"/>
      <c r="WW1274"/>
      <c r="WX1274"/>
      <c r="WY1274"/>
      <c r="WZ1274"/>
      <c r="XA1274"/>
      <c r="XB1274"/>
      <c r="XC1274"/>
      <c r="XD1274"/>
      <c r="XE1274"/>
      <c r="XF1274"/>
      <c r="XG1274"/>
      <c r="XH1274"/>
      <c r="XI1274"/>
      <c r="XJ1274"/>
      <c r="XK1274"/>
      <c r="XL1274"/>
      <c r="XM1274"/>
      <c r="XN1274"/>
      <c r="XO1274"/>
      <c r="XP1274"/>
      <c r="XQ1274"/>
      <c r="XR1274"/>
      <c r="XS1274"/>
      <c r="XT1274"/>
      <c r="XU1274"/>
      <c r="XV1274"/>
      <c r="XW1274"/>
      <c r="XX1274"/>
      <c r="XY1274"/>
      <c r="XZ1274"/>
      <c r="YA1274"/>
      <c r="YB1274"/>
      <c r="YC1274"/>
      <c r="YD1274"/>
      <c r="YE1274"/>
      <c r="YF1274"/>
      <c r="YG1274"/>
      <c r="YH1274"/>
      <c r="YI1274"/>
      <c r="YJ1274"/>
      <c r="YK1274"/>
      <c r="YL1274"/>
      <c r="YM1274"/>
      <c r="YN1274"/>
      <c r="YO1274"/>
      <c r="YP1274"/>
      <c r="YQ1274"/>
      <c r="YR1274"/>
      <c r="YS1274"/>
      <c r="YT1274"/>
      <c r="YU1274"/>
      <c r="YV1274"/>
      <c r="YW1274"/>
      <c r="YX1274"/>
      <c r="YY1274"/>
      <c r="YZ1274"/>
      <c r="ZA1274"/>
      <c r="ZB1274"/>
      <c r="ZC1274"/>
      <c r="ZD1274"/>
      <c r="ZE1274"/>
      <c r="ZF1274"/>
      <c r="ZG1274"/>
      <c r="ZH1274"/>
      <c r="ZI1274"/>
      <c r="ZJ1274"/>
      <c r="ZK1274"/>
      <c r="ZL1274"/>
      <c r="ZM1274"/>
      <c r="ZN1274"/>
      <c r="ZO1274"/>
      <c r="ZP1274"/>
      <c r="ZQ1274"/>
      <c r="ZR1274"/>
      <c r="ZS1274"/>
      <c r="ZT1274"/>
      <c r="ZU1274"/>
      <c r="ZV1274"/>
      <c r="ZW1274"/>
      <c r="ZX1274"/>
      <c r="ZY1274"/>
      <c r="ZZ1274"/>
      <c r="AAA1274"/>
      <c r="AAB1274"/>
      <c r="AAC1274"/>
      <c r="AAD1274"/>
      <c r="AAE1274"/>
      <c r="AAF1274"/>
      <c r="AAG1274"/>
      <c r="AAH1274"/>
      <c r="AAI1274"/>
      <c r="AAJ1274"/>
      <c r="AAK1274"/>
      <c r="AAL1274"/>
      <c r="AAM1274"/>
      <c r="AAN1274"/>
      <c r="AAO1274"/>
      <c r="AAP1274"/>
      <c r="AAQ1274"/>
      <c r="AAR1274"/>
      <c r="AAS1274"/>
      <c r="AAT1274"/>
      <c r="AAU1274"/>
    </row>
    <row r="1275" spans="7:1620" ht="15.75">
      <c r="J1275" t="s">
        <v>570</v>
      </c>
      <c r="K1275" t="s">
        <v>561</v>
      </c>
      <c r="L1275" t="s">
        <v>568</v>
      </c>
      <c r="M1275" t="s">
        <v>564</v>
      </c>
      <c r="N1275" t="s">
        <v>565</v>
      </c>
      <c r="O1275" t="s">
        <v>560</v>
      </c>
      <c r="P1275" t="s">
        <v>559</v>
      </c>
      <c r="Q1275" t="s">
        <v>563</v>
      </c>
      <c r="R1275" t="s">
        <v>569</v>
      </c>
      <c r="S1275" t="s">
        <v>566</v>
      </c>
      <c r="T1275" t="s">
        <v>567</v>
      </c>
      <c r="U1275" t="s">
        <v>572</v>
      </c>
      <c r="V1275" t="s">
        <v>562</v>
      </c>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c r="HO1275"/>
      <c r="HP1275"/>
      <c r="HQ1275"/>
      <c r="HR1275"/>
      <c r="HS1275"/>
      <c r="HT1275"/>
      <c r="HU1275"/>
      <c r="HV1275"/>
      <c r="HW1275"/>
      <c r="HX1275"/>
      <c r="HY1275"/>
      <c r="HZ1275"/>
      <c r="IA1275"/>
      <c r="IB1275"/>
      <c r="IC1275"/>
      <c r="ID1275"/>
      <c r="IE1275"/>
      <c r="IF1275"/>
      <c r="IG1275"/>
      <c r="IH1275"/>
      <c r="II1275"/>
      <c r="IJ1275"/>
      <c r="IK1275"/>
      <c r="IL1275"/>
      <c r="IM1275"/>
      <c r="IN1275"/>
      <c r="IO1275"/>
      <c r="IP1275"/>
      <c r="IQ1275"/>
      <c r="IR1275"/>
      <c r="IS1275"/>
      <c r="IT1275"/>
      <c r="IU1275"/>
      <c r="IV1275"/>
      <c r="IW1275"/>
      <c r="IX1275"/>
      <c r="IY1275"/>
      <c r="IZ1275"/>
      <c r="JA1275"/>
      <c r="JB1275"/>
      <c r="JC1275"/>
      <c r="JD1275"/>
      <c r="JE1275"/>
      <c r="JF1275"/>
      <c r="JG1275"/>
      <c r="JH1275"/>
      <c r="JI1275"/>
      <c r="JJ1275"/>
      <c r="JK1275"/>
      <c r="JL1275"/>
      <c r="JM1275"/>
      <c r="JN1275"/>
      <c r="JO1275"/>
      <c r="JP1275"/>
      <c r="JQ1275"/>
      <c r="JR1275"/>
      <c r="JS1275"/>
      <c r="JT1275"/>
      <c r="JU1275"/>
      <c r="JV1275"/>
      <c r="JW1275"/>
      <c r="JX1275"/>
      <c r="JY1275"/>
      <c r="JZ1275"/>
      <c r="KA1275"/>
      <c r="KB1275"/>
      <c r="KC1275"/>
      <c r="KD1275"/>
      <c r="KE1275"/>
      <c r="KF1275"/>
      <c r="KG1275"/>
      <c r="KH1275"/>
      <c r="KI1275"/>
      <c r="KJ1275"/>
      <c r="KK1275"/>
      <c r="KL1275"/>
      <c r="KM1275"/>
      <c r="KN1275"/>
      <c r="KO1275"/>
      <c r="KP1275"/>
      <c r="KQ1275"/>
      <c r="KR1275"/>
      <c r="KS1275"/>
      <c r="KT1275"/>
      <c r="KU1275"/>
      <c r="KV1275"/>
      <c r="KW1275"/>
      <c r="KX1275"/>
      <c r="KY1275"/>
      <c r="KZ1275"/>
      <c r="LA1275"/>
      <c r="LB1275"/>
      <c r="LC1275"/>
      <c r="LD1275"/>
      <c r="LE1275"/>
      <c r="LF1275"/>
      <c r="LG1275"/>
      <c r="LH1275"/>
      <c r="LI1275"/>
      <c r="LJ1275"/>
      <c r="LK1275"/>
      <c r="LL1275"/>
      <c r="LM1275"/>
      <c r="LN1275"/>
      <c r="LO1275"/>
      <c r="LP1275"/>
      <c r="LQ1275"/>
      <c r="LR1275"/>
      <c r="LS1275"/>
      <c r="LT1275"/>
      <c r="LU1275"/>
      <c r="LV1275"/>
      <c r="LW1275"/>
      <c r="LX1275"/>
      <c r="LY1275"/>
      <c r="LZ1275"/>
      <c r="MA1275"/>
      <c r="MB1275"/>
      <c r="MC1275"/>
      <c r="MD1275"/>
      <c r="ME1275"/>
      <c r="MF1275"/>
      <c r="MG1275"/>
      <c r="MH1275"/>
      <c r="MI1275"/>
      <c r="MJ1275"/>
      <c r="MK1275"/>
      <c r="ML1275"/>
      <c r="MM1275"/>
      <c r="MN1275"/>
      <c r="MO1275"/>
      <c r="MP1275"/>
      <c r="MQ1275"/>
      <c r="MR1275"/>
      <c r="MS1275"/>
      <c r="MT1275"/>
      <c r="MU1275"/>
      <c r="MV1275"/>
      <c r="MW1275"/>
      <c r="MX1275"/>
      <c r="MY1275"/>
      <c r="MZ1275"/>
      <c r="NA1275"/>
      <c r="NB1275"/>
      <c r="NC1275"/>
      <c r="ND1275"/>
      <c r="NE1275"/>
      <c r="NF1275"/>
      <c r="NG1275"/>
      <c r="NH1275"/>
      <c r="NI1275"/>
      <c r="NJ1275"/>
      <c r="NK1275"/>
      <c r="NL1275"/>
      <c r="NM1275"/>
      <c r="NN1275"/>
      <c r="NO1275"/>
      <c r="NP1275"/>
      <c r="NQ1275"/>
      <c r="NR1275"/>
      <c r="NS1275"/>
      <c r="NT1275"/>
      <c r="NU1275"/>
      <c r="NV1275"/>
      <c r="NW1275"/>
      <c r="NX1275"/>
      <c r="NY1275"/>
      <c r="NZ1275"/>
      <c r="OA1275"/>
      <c r="OB1275"/>
      <c r="OC1275"/>
      <c r="OD1275"/>
      <c r="OE1275"/>
      <c r="OF1275"/>
      <c r="OG1275"/>
      <c r="OH1275"/>
      <c r="OI1275"/>
      <c r="OJ1275"/>
      <c r="OK1275"/>
      <c r="OL1275"/>
      <c r="OM1275"/>
      <c r="ON1275"/>
      <c r="OO1275"/>
      <c r="OP1275"/>
      <c r="OQ1275"/>
      <c r="OR1275"/>
      <c r="OS1275"/>
      <c r="OT1275"/>
      <c r="OU1275"/>
      <c r="OV1275"/>
      <c r="OW1275"/>
      <c r="OX1275"/>
      <c r="OY1275"/>
      <c r="OZ1275"/>
      <c r="PA1275"/>
      <c r="PB1275"/>
      <c r="PC1275"/>
      <c r="PD1275"/>
      <c r="PE1275"/>
      <c r="PF1275"/>
      <c r="PG1275"/>
      <c r="PH1275"/>
      <c r="PI1275"/>
      <c r="PJ1275"/>
      <c r="PK1275"/>
      <c r="PL1275"/>
      <c r="PM1275"/>
      <c r="PN1275"/>
      <c r="PO1275"/>
      <c r="PP1275"/>
      <c r="PQ1275"/>
      <c r="PR1275"/>
      <c r="PS1275"/>
      <c r="PT1275"/>
      <c r="PU1275"/>
      <c r="PV1275"/>
      <c r="PW1275"/>
      <c r="PX1275"/>
      <c r="PY1275"/>
      <c r="PZ1275"/>
      <c r="QA1275"/>
      <c r="QB1275"/>
      <c r="QC1275"/>
      <c r="QD1275"/>
      <c r="QE1275"/>
      <c r="QF1275"/>
      <c r="QG1275"/>
      <c r="QH1275"/>
      <c r="QI1275"/>
      <c r="QJ1275"/>
      <c r="QK1275"/>
      <c r="QL1275"/>
      <c r="QM1275"/>
      <c r="QN1275"/>
      <c r="QO1275"/>
      <c r="QP1275"/>
      <c r="QQ1275"/>
      <c r="QR1275"/>
      <c r="QS1275"/>
      <c r="QT1275"/>
      <c r="QU1275"/>
      <c r="QV1275"/>
      <c r="QW1275"/>
      <c r="QX1275"/>
      <c r="QY1275"/>
      <c r="QZ1275"/>
      <c r="RA1275"/>
      <c r="RB1275"/>
      <c r="RC1275"/>
      <c r="RD1275"/>
      <c r="RE1275"/>
      <c r="RF1275"/>
      <c r="RG1275"/>
      <c r="RH1275"/>
      <c r="RI1275"/>
      <c r="RJ1275"/>
      <c r="RK1275"/>
      <c r="RL1275"/>
      <c r="RM1275"/>
      <c r="RN1275"/>
      <c r="RO1275"/>
      <c r="RP1275"/>
      <c r="RQ1275"/>
      <c r="RR1275"/>
      <c r="RS1275"/>
      <c r="RT1275"/>
      <c r="RU1275"/>
      <c r="RV1275"/>
      <c r="RW1275"/>
      <c r="RX1275"/>
      <c r="RY1275"/>
      <c r="RZ1275"/>
      <c r="SA1275"/>
      <c r="SB1275"/>
      <c r="SC1275"/>
      <c r="SD1275"/>
      <c r="SE1275"/>
      <c r="SF1275"/>
      <c r="SG1275"/>
      <c r="SH1275"/>
      <c r="SI1275"/>
      <c r="SJ1275"/>
      <c r="SK1275"/>
      <c r="SL1275"/>
      <c r="SM1275"/>
      <c r="SN1275"/>
      <c r="SO1275"/>
      <c r="SP1275"/>
      <c r="SQ1275"/>
      <c r="SR1275"/>
      <c r="SS1275"/>
      <c r="ST1275"/>
      <c r="SU1275"/>
      <c r="SV1275"/>
      <c r="SW1275"/>
      <c r="SX1275"/>
      <c r="SY1275"/>
      <c r="SZ1275"/>
      <c r="TA1275"/>
      <c r="TB1275"/>
      <c r="TC1275"/>
      <c r="TD1275"/>
      <c r="TE1275"/>
      <c r="TF1275"/>
      <c r="TG1275"/>
      <c r="TH1275"/>
      <c r="TI1275"/>
      <c r="TJ1275"/>
      <c r="TK1275"/>
      <c r="TL1275"/>
      <c r="TM1275"/>
      <c r="TN1275"/>
      <c r="TO1275"/>
      <c r="TP1275"/>
      <c r="TQ1275"/>
      <c r="TR1275"/>
      <c r="TS1275"/>
      <c r="TT1275"/>
      <c r="TU1275"/>
      <c r="TV1275"/>
      <c r="TW1275"/>
      <c r="TX1275"/>
      <c r="TY1275"/>
      <c r="TZ1275"/>
      <c r="UA1275"/>
      <c r="UB1275"/>
      <c r="UC1275"/>
      <c r="UD1275"/>
      <c r="UE1275"/>
      <c r="UF1275"/>
      <c r="UG1275"/>
      <c r="UH1275"/>
      <c r="UI1275"/>
      <c r="UJ1275"/>
      <c r="UK1275"/>
      <c r="UL1275"/>
      <c r="UM1275"/>
      <c r="UN1275"/>
      <c r="UO1275"/>
      <c r="UP1275"/>
      <c r="UQ1275"/>
      <c r="UR1275"/>
      <c r="US1275"/>
      <c r="UT1275"/>
      <c r="UU1275"/>
      <c r="UV1275"/>
      <c r="UW1275"/>
      <c r="UX1275"/>
      <c r="UY1275"/>
      <c r="UZ1275"/>
      <c r="VA1275"/>
      <c r="VB1275"/>
      <c r="VC1275"/>
      <c r="VD1275"/>
      <c r="VE1275"/>
      <c r="VF1275"/>
      <c r="VG1275"/>
      <c r="VH1275"/>
      <c r="VI1275"/>
      <c r="VJ1275"/>
      <c r="VK1275"/>
      <c r="VL1275"/>
      <c r="VM1275"/>
      <c r="VN1275"/>
      <c r="VO1275"/>
      <c r="VP1275"/>
      <c r="VQ1275"/>
      <c r="VR1275"/>
      <c r="VS1275"/>
      <c r="VT1275"/>
      <c r="VU1275"/>
      <c r="VV1275"/>
      <c r="VW1275"/>
      <c r="VX1275"/>
      <c r="VY1275"/>
      <c r="VZ1275"/>
      <c r="WA1275"/>
      <c r="WB1275"/>
      <c r="WC1275"/>
      <c r="WD1275"/>
      <c r="WE1275"/>
      <c r="WF1275"/>
      <c r="WG1275"/>
      <c r="WH1275"/>
      <c r="WI1275"/>
      <c r="WJ1275"/>
      <c r="WK1275"/>
      <c r="WL1275"/>
      <c r="WM1275"/>
      <c r="WN1275"/>
      <c r="WO1275"/>
      <c r="WP1275"/>
      <c r="WQ1275"/>
      <c r="WR1275"/>
      <c r="WS1275"/>
      <c r="WT1275"/>
      <c r="WU1275"/>
      <c r="WV1275"/>
      <c r="WW1275"/>
      <c r="WX1275"/>
      <c r="WY1275"/>
      <c r="WZ1275"/>
      <c r="XA1275"/>
      <c r="XB1275"/>
      <c r="XC1275"/>
      <c r="XD1275"/>
      <c r="XE1275"/>
      <c r="XF1275"/>
      <c r="XG1275"/>
      <c r="XH1275"/>
      <c r="XI1275"/>
      <c r="XJ1275"/>
      <c r="XK1275"/>
      <c r="XL1275"/>
      <c r="XM1275"/>
      <c r="XN1275"/>
      <c r="XO1275"/>
      <c r="XP1275"/>
      <c r="XQ1275"/>
      <c r="XR1275"/>
      <c r="XS1275"/>
      <c r="XT1275"/>
      <c r="XU1275"/>
      <c r="XV1275"/>
      <c r="XW1275"/>
      <c r="XX1275"/>
      <c r="XY1275"/>
      <c r="XZ1275"/>
      <c r="YA1275"/>
      <c r="YB1275"/>
      <c r="YC1275"/>
      <c r="YD1275"/>
      <c r="YE1275"/>
      <c r="YF1275"/>
      <c r="YG1275"/>
      <c r="YH1275"/>
      <c r="YI1275"/>
      <c r="YJ1275"/>
      <c r="YK1275"/>
      <c r="YL1275"/>
      <c r="YM1275"/>
      <c r="YN1275"/>
      <c r="YO1275"/>
      <c r="YP1275"/>
      <c r="YQ1275"/>
      <c r="YR1275"/>
      <c r="YS1275"/>
      <c r="YT1275"/>
      <c r="YU1275"/>
      <c r="YV1275"/>
      <c r="YW1275"/>
      <c r="YX1275"/>
      <c r="YY1275"/>
      <c r="YZ1275"/>
      <c r="ZA1275"/>
      <c r="ZB1275"/>
      <c r="ZC1275"/>
      <c r="ZD1275"/>
      <c r="ZE1275"/>
      <c r="ZF1275"/>
      <c r="ZG1275"/>
      <c r="ZH1275"/>
      <c r="ZI1275"/>
      <c r="ZJ1275"/>
      <c r="ZK1275"/>
      <c r="ZL1275"/>
      <c r="ZM1275"/>
      <c r="ZN1275"/>
      <c r="ZO1275"/>
      <c r="ZP1275"/>
      <c r="ZQ1275"/>
      <c r="ZR1275"/>
      <c r="ZS1275"/>
      <c r="ZT1275"/>
      <c r="ZU1275"/>
      <c r="ZV1275"/>
      <c r="ZW1275"/>
      <c r="ZX1275"/>
      <c r="ZY1275"/>
      <c r="ZZ1275"/>
      <c r="AAA1275"/>
      <c r="AAB1275"/>
      <c r="AAC1275"/>
      <c r="AAD1275"/>
      <c r="AAE1275"/>
      <c r="AAF1275"/>
      <c r="AAG1275"/>
      <c r="AAH1275"/>
      <c r="AAI1275"/>
      <c r="AAJ1275"/>
      <c r="AAK1275"/>
      <c r="AAL1275"/>
      <c r="AAM1275"/>
      <c r="AAN1275"/>
      <c r="AAO1275"/>
      <c r="AAP1275"/>
      <c r="AAQ1275"/>
      <c r="AAR1275"/>
      <c r="AAS1275"/>
      <c r="AAT1275"/>
      <c r="AAU1275"/>
    </row>
    <row r="1276" spans="7:1620" ht="15.75">
      <c r="J1276" s="234">
        <v>2</v>
      </c>
      <c r="K1276" s="234">
        <v>2</v>
      </c>
      <c r="L1276" s="234">
        <v>2</v>
      </c>
      <c r="M1276" s="234">
        <v>2</v>
      </c>
      <c r="N1276" s="234">
        <v>1</v>
      </c>
      <c r="O1276" s="234">
        <v>2</v>
      </c>
      <c r="P1276" s="234">
        <v>2</v>
      </c>
      <c r="Q1276" s="234">
        <v>1</v>
      </c>
      <c r="R1276" s="234">
        <v>2</v>
      </c>
      <c r="S1276" s="234">
        <v>1</v>
      </c>
      <c r="T1276" s="234">
        <v>2</v>
      </c>
      <c r="U1276" s="234">
        <v>1</v>
      </c>
      <c r="V1276" s="234">
        <v>2</v>
      </c>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c r="HO1276"/>
      <c r="HP1276"/>
      <c r="HQ1276"/>
      <c r="HR1276"/>
      <c r="HS1276"/>
      <c r="HT1276"/>
      <c r="HU1276"/>
      <c r="HV1276"/>
      <c r="HW1276"/>
      <c r="HX1276"/>
      <c r="HY1276"/>
      <c r="HZ1276"/>
      <c r="IA1276"/>
      <c r="IB1276"/>
      <c r="IC1276"/>
      <c r="ID1276"/>
      <c r="IE1276"/>
      <c r="IF1276"/>
      <c r="IG1276"/>
      <c r="IH1276"/>
      <c r="II1276"/>
      <c r="IJ1276"/>
      <c r="IK1276"/>
      <c r="IL1276"/>
      <c r="IM1276"/>
      <c r="IN1276"/>
      <c r="IO1276"/>
      <c r="IP1276"/>
      <c r="IQ1276"/>
      <c r="IR1276"/>
      <c r="IS1276"/>
      <c r="IT1276"/>
      <c r="IU1276"/>
      <c r="IV1276"/>
      <c r="IW1276"/>
      <c r="IX1276"/>
      <c r="IY1276"/>
      <c r="IZ1276"/>
      <c r="JA1276"/>
      <c r="JB1276"/>
      <c r="JC1276"/>
      <c r="JD1276"/>
      <c r="JE1276"/>
      <c r="JF1276"/>
      <c r="JG1276"/>
      <c r="JH1276"/>
      <c r="JI1276"/>
      <c r="JJ1276"/>
      <c r="JK1276"/>
      <c r="JL1276"/>
      <c r="JM1276"/>
      <c r="JN1276"/>
      <c r="JO1276"/>
      <c r="JP1276"/>
      <c r="JQ1276"/>
      <c r="JR1276"/>
      <c r="JS1276"/>
      <c r="JT1276"/>
      <c r="JU1276"/>
      <c r="JV1276"/>
      <c r="JW1276"/>
      <c r="JX1276"/>
      <c r="JY1276"/>
      <c r="JZ1276"/>
      <c r="KA1276"/>
      <c r="KB1276"/>
      <c r="KC1276"/>
      <c r="KD1276"/>
      <c r="KE1276"/>
      <c r="KF1276"/>
      <c r="KG1276"/>
      <c r="KH1276"/>
      <c r="KI1276"/>
      <c r="KJ1276"/>
      <c r="KK1276"/>
      <c r="KL1276"/>
      <c r="KM1276"/>
      <c r="KN1276"/>
      <c r="KO1276"/>
      <c r="KP1276"/>
      <c r="KQ1276"/>
      <c r="KR1276"/>
      <c r="KS1276"/>
      <c r="KT1276"/>
      <c r="KU1276"/>
      <c r="KV1276"/>
      <c r="KW1276"/>
      <c r="KX1276"/>
      <c r="KY1276"/>
      <c r="KZ1276"/>
      <c r="LA1276"/>
      <c r="LB1276"/>
      <c r="LC1276"/>
      <c r="LD1276"/>
      <c r="LE1276"/>
      <c r="LF1276"/>
      <c r="LG1276"/>
      <c r="LH1276"/>
      <c r="LI1276"/>
      <c r="LJ1276"/>
      <c r="LK1276"/>
      <c r="LL1276"/>
      <c r="LM1276"/>
      <c r="LN1276"/>
      <c r="LO1276"/>
      <c r="LP1276"/>
      <c r="LQ1276"/>
      <c r="LR1276"/>
      <c r="LS1276"/>
      <c r="LT1276"/>
      <c r="LU1276"/>
      <c r="LV1276"/>
      <c r="LW1276"/>
      <c r="LX1276"/>
      <c r="LY1276"/>
      <c r="LZ1276"/>
      <c r="MA1276"/>
      <c r="MB1276"/>
      <c r="MC1276"/>
      <c r="MD1276"/>
      <c r="ME1276"/>
      <c r="MF1276"/>
      <c r="MG1276"/>
      <c r="MH1276"/>
      <c r="MI1276"/>
      <c r="MJ1276"/>
      <c r="MK1276"/>
      <c r="ML1276"/>
      <c r="MM1276"/>
      <c r="MN1276"/>
      <c r="MO1276"/>
      <c r="MP1276"/>
      <c r="MQ1276"/>
      <c r="MR1276"/>
      <c r="MS1276"/>
      <c r="MT1276"/>
      <c r="MU1276"/>
      <c r="MV1276"/>
      <c r="MW1276"/>
      <c r="MX1276"/>
      <c r="MY1276"/>
      <c r="MZ1276"/>
      <c r="NA1276"/>
      <c r="NB1276"/>
      <c r="NC1276"/>
      <c r="ND1276"/>
      <c r="NE1276"/>
      <c r="NF1276"/>
      <c r="NG1276"/>
      <c r="NH1276"/>
      <c r="NI1276"/>
      <c r="NJ1276"/>
      <c r="NK1276"/>
      <c r="NL1276"/>
      <c r="NM1276"/>
      <c r="NN1276"/>
      <c r="NO1276"/>
      <c r="NP1276"/>
      <c r="NQ1276"/>
      <c r="NR1276"/>
      <c r="NS1276"/>
      <c r="NT1276"/>
      <c r="NU1276"/>
      <c r="NV1276"/>
      <c r="NW1276"/>
      <c r="NX1276"/>
      <c r="NY1276"/>
      <c r="NZ1276"/>
      <c r="OA1276"/>
      <c r="OB1276"/>
      <c r="OC1276"/>
      <c r="OD1276"/>
      <c r="OE1276"/>
      <c r="OF1276"/>
      <c r="OG1276"/>
      <c r="OH1276"/>
      <c r="OI1276"/>
      <c r="OJ1276"/>
      <c r="OK1276"/>
      <c r="OL1276"/>
      <c r="OM1276"/>
      <c r="ON1276"/>
      <c r="OO1276"/>
      <c r="OP1276"/>
      <c r="OQ1276"/>
      <c r="OR1276"/>
      <c r="OS1276"/>
      <c r="OT1276"/>
      <c r="OU1276"/>
      <c r="OV1276"/>
      <c r="OW1276"/>
      <c r="OX1276"/>
      <c r="OY1276"/>
      <c r="OZ1276"/>
      <c r="PA1276"/>
      <c r="PB1276"/>
      <c r="PC1276"/>
      <c r="PD1276"/>
      <c r="PE1276"/>
      <c r="PF1276"/>
      <c r="PG1276"/>
      <c r="PH1276"/>
      <c r="PI1276"/>
      <c r="PJ1276"/>
      <c r="PK1276"/>
      <c r="PL1276"/>
      <c r="PM1276"/>
      <c r="PN1276"/>
      <c r="PO1276"/>
      <c r="PP1276"/>
      <c r="PQ1276"/>
      <c r="PR1276"/>
      <c r="PS1276"/>
      <c r="PT1276"/>
      <c r="PU1276"/>
      <c r="PV1276"/>
      <c r="PW1276"/>
      <c r="PX1276"/>
      <c r="PY1276"/>
      <c r="PZ1276"/>
      <c r="QA1276"/>
      <c r="QB1276"/>
      <c r="QC1276"/>
      <c r="QD1276"/>
      <c r="QE1276"/>
      <c r="QF1276"/>
      <c r="QG1276"/>
      <c r="QH1276"/>
      <c r="QI1276"/>
      <c r="QJ1276"/>
      <c r="QK1276"/>
      <c r="QL1276"/>
      <c r="QM1276"/>
      <c r="QN1276"/>
      <c r="QO1276"/>
      <c r="QP1276"/>
      <c r="QQ1276"/>
      <c r="QR1276"/>
      <c r="QS1276"/>
      <c r="QT1276"/>
      <c r="QU1276"/>
      <c r="QV1276"/>
      <c r="QW1276"/>
      <c r="QX1276"/>
      <c r="QY1276"/>
      <c r="QZ1276"/>
      <c r="RA1276"/>
      <c r="RB1276"/>
      <c r="RC1276"/>
      <c r="RD1276"/>
      <c r="RE1276"/>
      <c r="RF1276"/>
      <c r="RG1276"/>
      <c r="RH1276"/>
      <c r="RI1276"/>
      <c r="RJ1276"/>
      <c r="RK1276"/>
      <c r="RL1276"/>
      <c r="RM1276"/>
      <c r="RN1276"/>
      <c r="RO1276"/>
      <c r="RP1276"/>
      <c r="RQ1276"/>
      <c r="RR1276"/>
      <c r="RS1276"/>
      <c r="RT1276"/>
      <c r="RU1276"/>
      <c r="RV1276"/>
      <c r="RW1276"/>
      <c r="RX1276"/>
      <c r="RY1276"/>
      <c r="RZ1276"/>
      <c r="SA1276"/>
      <c r="SB1276"/>
      <c r="SC1276"/>
      <c r="SD1276"/>
      <c r="SE1276"/>
      <c r="SF1276"/>
      <c r="SG1276"/>
      <c r="SH1276"/>
      <c r="SI1276"/>
      <c r="SJ1276"/>
      <c r="SK1276"/>
      <c r="SL1276"/>
      <c r="SM1276"/>
      <c r="SN1276"/>
      <c r="SO1276"/>
      <c r="SP1276"/>
      <c r="SQ1276"/>
      <c r="SR1276"/>
      <c r="SS1276"/>
      <c r="ST1276"/>
      <c r="SU1276"/>
      <c r="SV1276"/>
      <c r="SW1276"/>
      <c r="SX1276"/>
      <c r="SY1276"/>
      <c r="SZ1276"/>
      <c r="TA1276"/>
    </row>
    <row r="1277" spans="7:1620" ht="15.75">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c r="HO1277"/>
      <c r="HP1277"/>
      <c r="HQ1277"/>
      <c r="HR1277"/>
      <c r="HS1277"/>
      <c r="HT1277"/>
      <c r="HU1277"/>
      <c r="HV1277"/>
      <c r="HW1277"/>
      <c r="HX1277"/>
      <c r="HY1277"/>
      <c r="HZ1277"/>
      <c r="IA1277"/>
      <c r="IB1277"/>
      <c r="IC1277"/>
      <c r="ID1277"/>
      <c r="IE1277"/>
      <c r="IF1277"/>
      <c r="IG1277"/>
      <c r="IH1277"/>
      <c r="II1277"/>
      <c r="IJ1277"/>
      <c r="IK1277"/>
      <c r="IL1277"/>
      <c r="IM1277"/>
      <c r="IN1277"/>
      <c r="IO1277"/>
      <c r="IP1277"/>
      <c r="IQ1277"/>
      <c r="IR1277"/>
      <c r="IS1277"/>
      <c r="IT1277"/>
      <c r="IU1277"/>
      <c r="IV1277"/>
      <c r="IW1277"/>
      <c r="IX1277"/>
      <c r="IY1277"/>
      <c r="IZ1277"/>
      <c r="JA1277"/>
      <c r="JB1277"/>
      <c r="JC1277"/>
      <c r="JD1277"/>
      <c r="JE1277"/>
      <c r="JF1277"/>
      <c r="JG1277"/>
      <c r="JH1277"/>
      <c r="JI1277"/>
      <c r="JJ1277"/>
      <c r="JK1277"/>
      <c r="JL1277"/>
      <c r="JM1277"/>
      <c r="JN1277"/>
      <c r="JO1277"/>
      <c r="JP1277"/>
      <c r="JQ1277"/>
      <c r="JR1277"/>
      <c r="JS1277"/>
      <c r="JT1277"/>
      <c r="JU1277"/>
      <c r="JV1277"/>
      <c r="JW1277"/>
      <c r="JX1277"/>
      <c r="JY1277"/>
      <c r="JZ1277"/>
      <c r="KA1277"/>
      <c r="KB1277"/>
      <c r="KC1277"/>
      <c r="KD1277"/>
      <c r="KE1277"/>
      <c r="KF1277"/>
      <c r="KG1277"/>
      <c r="KH1277"/>
      <c r="KI1277"/>
      <c r="KJ1277"/>
      <c r="KK1277"/>
      <c r="KL1277"/>
      <c r="KM1277"/>
      <c r="KN1277"/>
      <c r="KO1277"/>
      <c r="KP1277"/>
      <c r="KQ1277"/>
      <c r="KR1277"/>
      <c r="KS1277"/>
      <c r="KT1277"/>
      <c r="KU1277"/>
      <c r="KV1277"/>
      <c r="KW1277"/>
      <c r="KX1277"/>
      <c r="KY1277"/>
      <c r="KZ1277"/>
      <c r="LA1277"/>
      <c r="LB1277"/>
      <c r="LC1277"/>
      <c r="LD1277"/>
      <c r="LE1277"/>
      <c r="LF1277"/>
      <c r="LG1277"/>
      <c r="LH1277"/>
      <c r="LI1277"/>
      <c r="LJ1277"/>
      <c r="LK1277"/>
      <c r="LL1277"/>
      <c r="LM1277"/>
      <c r="LN1277"/>
      <c r="LO1277"/>
      <c r="LP1277"/>
      <c r="LQ1277"/>
      <c r="LR1277"/>
      <c r="LS1277"/>
      <c r="LT1277"/>
      <c r="LU1277"/>
      <c r="LV1277"/>
      <c r="LW1277"/>
      <c r="LX1277"/>
      <c r="LY1277"/>
      <c r="LZ1277"/>
      <c r="MA1277"/>
      <c r="MB1277"/>
      <c r="MC1277"/>
      <c r="MD1277"/>
      <c r="ME1277"/>
      <c r="MF1277"/>
      <c r="MG1277"/>
      <c r="MH1277"/>
      <c r="MI1277"/>
      <c r="MJ1277"/>
      <c r="MK1277"/>
      <c r="ML1277"/>
      <c r="MM1277"/>
      <c r="MN1277"/>
      <c r="MO1277"/>
      <c r="MP1277"/>
      <c r="MQ1277"/>
      <c r="MR1277"/>
      <c r="MS1277"/>
      <c r="MT1277"/>
      <c r="MU1277"/>
      <c r="MV1277"/>
      <c r="MW1277"/>
      <c r="MX1277"/>
      <c r="MY1277"/>
      <c r="MZ1277"/>
      <c r="NA1277"/>
      <c r="NB1277"/>
      <c r="NC1277"/>
      <c r="ND1277"/>
      <c r="NE1277"/>
      <c r="NF1277"/>
      <c r="NG1277"/>
      <c r="NH1277"/>
      <c r="NI1277"/>
      <c r="NJ1277"/>
      <c r="NK1277"/>
      <c r="NL1277"/>
      <c r="NM1277"/>
      <c r="NN1277"/>
      <c r="NO1277"/>
      <c r="NP1277"/>
      <c r="NQ1277"/>
      <c r="NR1277"/>
      <c r="NS1277"/>
      <c r="NT1277"/>
      <c r="NU1277"/>
      <c r="NV1277"/>
      <c r="NW1277"/>
      <c r="NX1277"/>
      <c r="NY1277"/>
      <c r="NZ1277"/>
      <c r="OA1277"/>
      <c r="OB1277"/>
      <c r="OC1277"/>
      <c r="OD1277"/>
      <c r="OE1277"/>
      <c r="OF1277"/>
      <c r="OG1277"/>
      <c r="OH1277"/>
      <c r="OI1277"/>
      <c r="OJ1277"/>
      <c r="OK1277"/>
      <c r="OL1277"/>
      <c r="OM1277"/>
      <c r="ON1277"/>
      <c r="OO1277"/>
      <c r="OP1277"/>
      <c r="OQ1277"/>
      <c r="OR1277"/>
      <c r="OS1277"/>
      <c r="OT1277"/>
      <c r="OU1277"/>
      <c r="OV1277"/>
      <c r="OW1277"/>
      <c r="OX1277"/>
      <c r="OY1277"/>
      <c r="OZ1277"/>
      <c r="PA1277"/>
      <c r="PB1277"/>
      <c r="PC1277"/>
      <c r="PD1277"/>
      <c r="PE1277"/>
      <c r="PF1277"/>
      <c r="PG1277"/>
      <c r="PH1277"/>
      <c r="PI1277"/>
      <c r="PJ1277"/>
      <c r="PK1277"/>
      <c r="PL1277"/>
      <c r="PM1277"/>
      <c r="PN1277"/>
      <c r="PO1277"/>
      <c r="PP1277"/>
      <c r="PQ1277"/>
      <c r="PR1277"/>
      <c r="PS1277"/>
      <c r="PT1277"/>
      <c r="PU1277"/>
      <c r="PV1277"/>
      <c r="PW1277"/>
      <c r="PX1277"/>
      <c r="PY1277"/>
      <c r="PZ1277"/>
      <c r="QA1277"/>
      <c r="QB1277"/>
      <c r="QC1277"/>
      <c r="QD1277"/>
      <c r="QE1277"/>
      <c r="QF1277"/>
      <c r="QG1277"/>
      <c r="QH1277"/>
      <c r="QI1277"/>
      <c r="QJ1277"/>
      <c r="QK1277"/>
      <c r="QL1277"/>
      <c r="QM1277"/>
      <c r="QN1277"/>
      <c r="QO1277"/>
      <c r="QP1277"/>
      <c r="QQ1277"/>
      <c r="QR1277"/>
      <c r="QS1277"/>
      <c r="QT1277"/>
      <c r="QU1277"/>
      <c r="QV1277"/>
      <c r="QW1277"/>
      <c r="QX1277"/>
      <c r="QY1277"/>
      <c r="QZ1277"/>
      <c r="RA1277"/>
      <c r="RB1277"/>
      <c r="RC1277"/>
      <c r="RD1277"/>
      <c r="RE1277"/>
      <c r="RF1277"/>
      <c r="RG1277"/>
      <c r="RH1277"/>
      <c r="RI1277"/>
      <c r="RJ1277"/>
      <c r="RK1277"/>
      <c r="RL1277"/>
      <c r="RM1277"/>
      <c r="RN1277"/>
      <c r="RO1277"/>
      <c r="RP1277"/>
      <c r="RQ1277"/>
      <c r="RR1277"/>
      <c r="RS1277"/>
      <c r="RT1277"/>
      <c r="RU1277"/>
      <c r="RV1277"/>
      <c r="RW1277"/>
      <c r="RX1277"/>
      <c r="RY1277"/>
      <c r="RZ1277"/>
      <c r="SA1277"/>
      <c r="SB1277"/>
      <c r="SC1277"/>
      <c r="SD1277"/>
      <c r="SE1277"/>
      <c r="SF1277"/>
      <c r="SG1277"/>
      <c r="SH1277"/>
      <c r="SI1277"/>
      <c r="SJ1277"/>
      <c r="SK1277"/>
      <c r="SL1277"/>
      <c r="SM1277"/>
      <c r="SN1277"/>
      <c r="SO1277"/>
      <c r="SP1277"/>
      <c r="SQ1277"/>
      <c r="SR1277"/>
      <c r="SS1277"/>
      <c r="ST1277"/>
      <c r="SU1277"/>
      <c r="SV1277"/>
      <c r="SW1277"/>
      <c r="SX1277"/>
      <c r="SY1277"/>
      <c r="SZ1277"/>
      <c r="TA1277"/>
    </row>
    <row r="1278" spans="7:1620" ht="15.75">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c r="HO1278"/>
      <c r="HP1278"/>
      <c r="HQ1278"/>
      <c r="HR1278"/>
      <c r="HS1278"/>
      <c r="HT1278"/>
      <c r="HU1278"/>
      <c r="HV1278"/>
      <c r="HW1278"/>
      <c r="HX1278"/>
      <c r="HY1278"/>
      <c r="HZ1278"/>
      <c r="IA1278"/>
      <c r="IB1278"/>
      <c r="IC1278"/>
      <c r="ID1278"/>
      <c r="IE1278"/>
      <c r="IF1278"/>
      <c r="IG1278"/>
      <c r="IH1278"/>
      <c r="II1278"/>
      <c r="IJ1278"/>
      <c r="IK1278"/>
      <c r="IL1278"/>
      <c r="IM1278"/>
      <c r="IN1278"/>
      <c r="IO1278"/>
      <c r="IP1278"/>
      <c r="IQ1278"/>
      <c r="IR1278"/>
      <c r="IS1278"/>
      <c r="IT1278"/>
      <c r="IU1278"/>
      <c r="IV1278"/>
      <c r="IW1278"/>
      <c r="IX1278"/>
      <c r="IY1278"/>
      <c r="IZ1278"/>
      <c r="JA1278"/>
      <c r="JB1278"/>
      <c r="JC1278"/>
      <c r="JD1278"/>
      <c r="JE1278"/>
      <c r="JF1278"/>
      <c r="JG1278"/>
      <c r="JH1278"/>
      <c r="JI1278"/>
      <c r="JJ1278"/>
      <c r="JK1278"/>
      <c r="JL1278"/>
      <c r="JM1278"/>
      <c r="JN1278"/>
      <c r="JO1278"/>
      <c r="JP1278"/>
      <c r="JQ1278"/>
      <c r="JR1278"/>
      <c r="JS1278"/>
      <c r="JT1278"/>
      <c r="JU1278"/>
      <c r="JV1278"/>
      <c r="JW1278"/>
      <c r="JX1278"/>
      <c r="JY1278"/>
      <c r="JZ1278"/>
      <c r="KA1278"/>
      <c r="KB1278"/>
      <c r="KC1278"/>
      <c r="KD1278"/>
      <c r="KE1278"/>
      <c r="KF1278"/>
      <c r="KG1278"/>
      <c r="KH1278"/>
      <c r="KI1278"/>
      <c r="KJ1278"/>
      <c r="KK1278"/>
      <c r="KL1278"/>
      <c r="KM1278"/>
      <c r="KN1278"/>
      <c r="KO1278"/>
      <c r="KP1278"/>
      <c r="KQ1278"/>
      <c r="KR1278"/>
      <c r="KS1278"/>
      <c r="KT1278"/>
      <c r="KU1278"/>
      <c r="KV1278"/>
      <c r="KW1278"/>
      <c r="KX1278"/>
      <c r="KY1278"/>
      <c r="KZ1278"/>
      <c r="LA1278"/>
      <c r="LB1278"/>
      <c r="LC1278"/>
      <c r="LD1278"/>
      <c r="LE1278"/>
      <c r="LF1278"/>
      <c r="LG1278"/>
      <c r="LH1278"/>
      <c r="LI1278"/>
      <c r="LJ1278"/>
      <c r="LK1278"/>
      <c r="LL1278"/>
      <c r="LM1278"/>
      <c r="LN1278"/>
      <c r="LO1278"/>
      <c r="LP1278"/>
      <c r="LQ1278"/>
      <c r="LR1278"/>
      <c r="LS1278"/>
      <c r="LT1278"/>
      <c r="LU1278"/>
      <c r="LV1278"/>
      <c r="LW1278"/>
      <c r="LX1278"/>
      <c r="LY1278"/>
      <c r="LZ1278"/>
      <c r="MA1278"/>
      <c r="MB1278"/>
      <c r="MC1278"/>
      <c r="MD1278"/>
      <c r="ME1278"/>
      <c r="MF1278"/>
      <c r="MG1278"/>
      <c r="MH1278"/>
      <c r="MI1278"/>
      <c r="MJ1278"/>
      <c r="MK1278"/>
      <c r="ML1278"/>
      <c r="MM1278"/>
      <c r="MN1278"/>
      <c r="MO1278"/>
      <c r="MP1278"/>
      <c r="MQ1278"/>
      <c r="MR1278"/>
      <c r="MS1278"/>
      <c r="MT1278"/>
      <c r="MU1278"/>
      <c r="MV1278"/>
      <c r="MW1278"/>
      <c r="MX1278"/>
      <c r="MY1278"/>
      <c r="MZ1278"/>
      <c r="NA1278"/>
      <c r="NB1278"/>
      <c r="NC1278"/>
      <c r="ND1278"/>
      <c r="NE1278"/>
      <c r="NF1278"/>
      <c r="NG1278"/>
      <c r="NH1278"/>
      <c r="NI1278"/>
      <c r="NJ1278"/>
      <c r="NK1278"/>
      <c r="NL1278"/>
      <c r="NM1278"/>
      <c r="NN1278"/>
      <c r="NO1278"/>
      <c r="NP1278"/>
      <c r="NQ1278"/>
      <c r="NR1278"/>
      <c r="NS1278"/>
      <c r="NT1278"/>
      <c r="NU1278"/>
      <c r="NV1278"/>
      <c r="NW1278"/>
      <c r="NX1278"/>
      <c r="NY1278"/>
      <c r="NZ1278"/>
      <c r="OA1278"/>
      <c r="OB1278"/>
      <c r="OC1278"/>
      <c r="OD1278"/>
      <c r="OE1278"/>
      <c r="OF1278"/>
      <c r="OG1278"/>
      <c r="OH1278"/>
      <c r="OI1278"/>
      <c r="OJ1278"/>
      <c r="OK1278"/>
      <c r="OL1278"/>
      <c r="OM1278"/>
      <c r="ON1278"/>
      <c r="OO1278"/>
      <c r="OP1278"/>
      <c r="OQ1278"/>
      <c r="OR1278"/>
      <c r="OS1278"/>
      <c r="OT1278"/>
      <c r="OU1278"/>
      <c r="OV1278"/>
      <c r="OW1278"/>
      <c r="OX1278"/>
      <c r="OY1278"/>
      <c r="OZ1278"/>
      <c r="PA1278"/>
      <c r="PB1278"/>
      <c r="PC1278"/>
      <c r="PD1278"/>
      <c r="PE1278"/>
      <c r="PF1278"/>
      <c r="PG1278"/>
      <c r="PH1278"/>
      <c r="PI1278"/>
      <c r="PJ1278"/>
      <c r="PK1278"/>
      <c r="PL1278"/>
      <c r="PM1278"/>
      <c r="PN1278"/>
      <c r="PO1278"/>
      <c r="PP1278"/>
      <c r="PQ1278"/>
      <c r="PR1278"/>
      <c r="PS1278"/>
      <c r="PT1278"/>
      <c r="PU1278"/>
      <c r="PV1278"/>
      <c r="PW1278"/>
      <c r="PX1278"/>
      <c r="PY1278"/>
      <c r="PZ1278"/>
      <c r="QA1278"/>
      <c r="QB1278"/>
      <c r="QC1278"/>
      <c r="QD1278"/>
      <c r="QE1278"/>
      <c r="QF1278"/>
      <c r="QG1278"/>
      <c r="QH1278"/>
      <c r="QI1278"/>
      <c r="QJ1278"/>
      <c r="QK1278"/>
      <c r="QL1278"/>
      <c r="QM1278"/>
      <c r="QN1278"/>
      <c r="QO1278"/>
      <c r="QP1278"/>
      <c r="QQ1278"/>
      <c r="QR1278"/>
      <c r="QS1278"/>
      <c r="QT1278"/>
      <c r="QU1278"/>
      <c r="QV1278"/>
      <c r="QW1278"/>
      <c r="QX1278"/>
      <c r="QY1278"/>
      <c r="QZ1278"/>
      <c r="RA1278"/>
      <c r="RB1278"/>
      <c r="RC1278"/>
      <c r="RD1278"/>
      <c r="RE1278"/>
      <c r="RF1278"/>
      <c r="RG1278"/>
      <c r="RH1278"/>
      <c r="RI1278"/>
      <c r="RJ1278"/>
      <c r="RK1278"/>
      <c r="RL1278"/>
      <c r="RM1278"/>
      <c r="RN1278"/>
      <c r="RO1278"/>
      <c r="RP1278"/>
      <c r="RQ1278"/>
      <c r="RR1278"/>
      <c r="RS1278"/>
      <c r="RT1278"/>
      <c r="RU1278"/>
      <c r="RV1278"/>
      <c r="RW1278"/>
      <c r="RX1278"/>
      <c r="RY1278"/>
      <c r="RZ1278"/>
      <c r="SA1278"/>
      <c r="SB1278"/>
      <c r="SC1278"/>
      <c r="SD1278"/>
      <c r="SE1278"/>
      <c r="SF1278"/>
      <c r="SG1278"/>
      <c r="SH1278"/>
      <c r="SI1278"/>
      <c r="SJ1278"/>
      <c r="SK1278"/>
      <c r="SL1278"/>
      <c r="SM1278"/>
      <c r="SN1278"/>
      <c r="SO1278"/>
      <c r="SP1278"/>
      <c r="SQ1278"/>
      <c r="SR1278"/>
      <c r="SS1278"/>
      <c r="ST1278"/>
      <c r="SU1278"/>
      <c r="SV1278"/>
      <c r="SW1278"/>
      <c r="SX1278"/>
      <c r="SY1278"/>
      <c r="SZ1278"/>
      <c r="TA1278"/>
    </row>
    <row r="1279" spans="7:1620" ht="15.75">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c r="HO1279"/>
      <c r="HP1279"/>
      <c r="HQ1279"/>
      <c r="HR1279"/>
      <c r="HS1279"/>
      <c r="HT1279"/>
      <c r="HU1279"/>
      <c r="HV1279"/>
      <c r="HW1279"/>
      <c r="HX1279"/>
      <c r="HY1279"/>
      <c r="HZ1279"/>
      <c r="IA1279"/>
      <c r="IB1279"/>
      <c r="IC1279"/>
      <c r="ID1279"/>
      <c r="IE1279"/>
      <c r="IF1279"/>
      <c r="IG1279"/>
      <c r="IH1279"/>
      <c r="II1279"/>
      <c r="IJ1279"/>
      <c r="IK1279"/>
      <c r="IL1279"/>
      <c r="IM1279"/>
      <c r="IN1279"/>
      <c r="IO1279"/>
      <c r="IP1279"/>
      <c r="IQ1279"/>
      <c r="IR1279"/>
      <c r="IS1279"/>
      <c r="IT1279"/>
      <c r="IU1279"/>
      <c r="IV1279"/>
      <c r="IW1279"/>
      <c r="IX1279"/>
      <c r="IY1279"/>
      <c r="IZ1279"/>
      <c r="JA1279"/>
      <c r="JB1279"/>
      <c r="JC1279"/>
      <c r="JD1279"/>
      <c r="JE1279"/>
      <c r="JF1279"/>
      <c r="JG1279"/>
      <c r="JH1279"/>
      <c r="JI1279"/>
      <c r="JJ1279"/>
      <c r="JK1279"/>
      <c r="JL1279"/>
      <c r="JM1279"/>
      <c r="JN1279"/>
      <c r="JO1279"/>
      <c r="JP1279"/>
      <c r="JQ1279"/>
      <c r="JR1279"/>
      <c r="JS1279"/>
      <c r="JT1279"/>
      <c r="JU1279"/>
      <c r="JV1279"/>
      <c r="JW1279"/>
      <c r="JX1279"/>
      <c r="JY1279"/>
      <c r="JZ1279"/>
      <c r="KA1279"/>
      <c r="KB1279"/>
      <c r="KC1279"/>
      <c r="KD1279"/>
      <c r="KE1279"/>
      <c r="KF1279"/>
      <c r="KG1279"/>
      <c r="KH1279"/>
      <c r="KI1279"/>
      <c r="KJ1279"/>
      <c r="KK1279"/>
      <c r="KL1279"/>
      <c r="KM1279"/>
      <c r="KN1279"/>
      <c r="KO1279"/>
      <c r="KP1279"/>
      <c r="KQ1279"/>
      <c r="KR1279"/>
      <c r="KS1279"/>
      <c r="KT1279"/>
      <c r="KU1279"/>
      <c r="KV1279"/>
      <c r="KW1279"/>
      <c r="KX1279"/>
      <c r="KY1279"/>
      <c r="KZ1279"/>
      <c r="LA1279"/>
      <c r="LB1279"/>
      <c r="LC1279"/>
      <c r="LD1279"/>
      <c r="LE1279"/>
      <c r="LF1279"/>
      <c r="LG1279"/>
      <c r="LH1279"/>
      <c r="LI1279"/>
      <c r="LJ1279"/>
      <c r="LK1279"/>
      <c r="LL1279"/>
      <c r="LM1279"/>
      <c r="LN1279"/>
      <c r="LO1279"/>
      <c r="LP1279"/>
      <c r="LQ1279"/>
      <c r="LR1279"/>
      <c r="LS1279"/>
      <c r="LT1279"/>
      <c r="LU1279"/>
      <c r="LV1279"/>
      <c r="LW1279"/>
      <c r="LX1279"/>
      <c r="LY1279"/>
      <c r="LZ1279"/>
      <c r="MA1279"/>
      <c r="MB1279"/>
      <c r="MC1279"/>
      <c r="MD1279"/>
      <c r="ME1279"/>
      <c r="MF1279"/>
      <c r="MG1279"/>
      <c r="MH1279"/>
      <c r="MI1279"/>
      <c r="MJ1279"/>
      <c r="MK1279"/>
      <c r="ML1279"/>
      <c r="MM1279"/>
      <c r="MN1279"/>
      <c r="MO1279"/>
      <c r="MP1279"/>
      <c r="MQ1279"/>
      <c r="MR1279"/>
      <c r="MS1279"/>
      <c r="MT1279"/>
      <c r="MU1279"/>
      <c r="MV1279"/>
      <c r="MW1279"/>
      <c r="MX1279"/>
      <c r="MY1279"/>
      <c r="MZ1279"/>
      <c r="NA1279"/>
      <c r="NB1279"/>
      <c r="NC1279"/>
      <c r="ND1279"/>
      <c r="NE1279"/>
      <c r="NF1279"/>
      <c r="NG1279"/>
      <c r="NH1279"/>
      <c r="NI1279"/>
      <c r="NJ1279"/>
      <c r="NK1279"/>
      <c r="NL1279"/>
      <c r="NM1279"/>
      <c r="NN1279"/>
      <c r="NO1279"/>
      <c r="NP1279"/>
      <c r="NQ1279"/>
      <c r="NR1279"/>
      <c r="NS1279"/>
      <c r="NT1279"/>
      <c r="NU1279"/>
      <c r="NV1279"/>
      <c r="NW1279"/>
      <c r="NX1279"/>
      <c r="NY1279"/>
      <c r="NZ1279"/>
      <c r="OA1279"/>
      <c r="OB1279"/>
      <c r="OC1279"/>
      <c r="OD1279"/>
      <c r="OE1279"/>
      <c r="OF1279"/>
      <c r="OG1279"/>
      <c r="OH1279"/>
      <c r="OI1279"/>
      <c r="OJ1279"/>
      <c r="OK1279"/>
      <c r="OL1279"/>
      <c r="OM1279"/>
      <c r="ON1279"/>
      <c r="OO1279"/>
      <c r="OP1279"/>
      <c r="OQ1279"/>
      <c r="OR1279"/>
      <c r="OS1279"/>
      <c r="OT1279"/>
      <c r="OU1279"/>
      <c r="OV1279"/>
      <c r="OW1279"/>
      <c r="OX1279"/>
      <c r="OY1279"/>
      <c r="OZ1279"/>
      <c r="PA1279"/>
      <c r="PB1279"/>
      <c r="PC1279"/>
      <c r="PD1279"/>
      <c r="PE1279"/>
      <c r="PF1279"/>
      <c r="PG1279"/>
      <c r="PH1279"/>
      <c r="PI1279"/>
      <c r="PJ1279"/>
      <c r="PK1279"/>
      <c r="PL1279"/>
      <c r="PM1279"/>
      <c r="PN1279"/>
      <c r="PO1279"/>
      <c r="PP1279"/>
      <c r="PQ1279"/>
      <c r="PR1279"/>
      <c r="PS1279"/>
      <c r="PT1279"/>
      <c r="PU1279"/>
      <c r="PV1279"/>
      <c r="PW1279"/>
      <c r="PX1279"/>
      <c r="PY1279"/>
      <c r="PZ1279"/>
      <c r="QA1279"/>
      <c r="QB1279"/>
      <c r="QC1279"/>
      <c r="QD1279"/>
      <c r="QE1279"/>
      <c r="QF1279"/>
      <c r="QG1279"/>
      <c r="QH1279"/>
      <c r="QI1279"/>
      <c r="QJ1279"/>
      <c r="QK1279"/>
      <c r="QL1279"/>
      <c r="QM1279"/>
      <c r="QN1279"/>
      <c r="QO1279"/>
      <c r="QP1279"/>
      <c r="QQ1279"/>
      <c r="QR1279"/>
      <c r="QS1279"/>
      <c r="QT1279"/>
      <c r="QU1279"/>
      <c r="QV1279"/>
      <c r="QW1279"/>
      <c r="QX1279"/>
      <c r="QY1279"/>
      <c r="QZ1279"/>
      <c r="RA1279"/>
      <c r="RB1279"/>
      <c r="RC1279"/>
      <c r="RD1279"/>
      <c r="RE1279"/>
      <c r="RF1279"/>
      <c r="RG1279"/>
      <c r="RH1279"/>
      <c r="RI1279"/>
      <c r="RJ1279"/>
      <c r="RK1279"/>
      <c r="RL1279"/>
      <c r="RM1279"/>
      <c r="RN1279"/>
      <c r="RO1279"/>
      <c r="RP1279"/>
      <c r="RQ1279"/>
      <c r="RR1279"/>
      <c r="RS1279"/>
      <c r="RT1279"/>
      <c r="RU1279"/>
      <c r="RV1279"/>
      <c r="RW1279"/>
      <c r="RX1279"/>
      <c r="RY1279"/>
      <c r="RZ1279"/>
      <c r="SA1279"/>
      <c r="SB1279"/>
      <c r="SC1279"/>
      <c r="SD1279"/>
      <c r="SE1279"/>
      <c r="SF1279"/>
      <c r="SG1279"/>
      <c r="SH1279"/>
      <c r="SI1279"/>
      <c r="SJ1279"/>
      <c r="SK1279"/>
      <c r="SL1279"/>
      <c r="SM1279"/>
      <c r="SN1279"/>
      <c r="SO1279"/>
      <c r="SP1279"/>
      <c r="SQ1279"/>
      <c r="SR1279"/>
      <c r="SS1279"/>
      <c r="ST1279"/>
      <c r="SU1279"/>
      <c r="SV1279"/>
      <c r="SW1279"/>
      <c r="SX1279"/>
      <c r="SY1279"/>
      <c r="SZ1279"/>
      <c r="TA1279"/>
    </row>
    <row r="1280" spans="7:1620" ht="15.75">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c r="HO1280"/>
      <c r="HP1280"/>
      <c r="HQ1280"/>
      <c r="HR1280"/>
      <c r="HS1280"/>
      <c r="HT1280"/>
      <c r="HU1280"/>
      <c r="HV1280"/>
      <c r="HW1280"/>
      <c r="HX1280"/>
      <c r="HY1280"/>
      <c r="HZ1280"/>
      <c r="IA1280"/>
      <c r="IB1280"/>
      <c r="IC1280"/>
      <c r="ID1280"/>
      <c r="IE1280"/>
      <c r="IF1280"/>
      <c r="IG1280"/>
      <c r="IH1280"/>
      <c r="II1280"/>
      <c r="IJ1280"/>
      <c r="IK1280"/>
      <c r="IL1280"/>
      <c r="IM1280"/>
      <c r="IN1280"/>
      <c r="IO1280"/>
      <c r="IP1280"/>
      <c r="IQ1280"/>
      <c r="IR1280"/>
      <c r="IS1280"/>
      <c r="IT1280"/>
      <c r="IU1280"/>
      <c r="IV1280"/>
      <c r="IW1280"/>
      <c r="IX1280"/>
      <c r="IY1280"/>
      <c r="IZ1280"/>
      <c r="JA1280"/>
      <c r="JB1280"/>
      <c r="JC1280"/>
      <c r="JD1280"/>
      <c r="JE1280"/>
      <c r="JF1280"/>
      <c r="JG1280"/>
      <c r="JH1280"/>
      <c r="JI1280"/>
      <c r="JJ1280"/>
      <c r="JK1280"/>
      <c r="JL1280"/>
      <c r="JM1280"/>
      <c r="JN1280"/>
      <c r="JO1280"/>
      <c r="JP1280"/>
      <c r="JQ1280"/>
      <c r="JR1280"/>
      <c r="JS1280"/>
      <c r="JT1280"/>
      <c r="JU1280"/>
      <c r="JV1280"/>
      <c r="JW1280"/>
      <c r="JX1280"/>
      <c r="JY1280"/>
      <c r="JZ1280"/>
      <c r="KA1280"/>
      <c r="KB1280"/>
      <c r="KC1280"/>
      <c r="KD1280"/>
      <c r="KE1280"/>
      <c r="KF1280"/>
      <c r="KG1280"/>
      <c r="KH1280"/>
      <c r="KI1280"/>
      <c r="KJ1280"/>
      <c r="KK1280"/>
      <c r="KL1280"/>
      <c r="KM1280"/>
      <c r="KN1280"/>
      <c r="KO1280"/>
      <c r="KP1280"/>
      <c r="KQ1280"/>
      <c r="KR1280"/>
      <c r="KS1280"/>
      <c r="KT1280"/>
      <c r="KU1280"/>
      <c r="KV1280"/>
      <c r="KW1280"/>
      <c r="KX1280"/>
      <c r="KY1280"/>
      <c r="KZ1280"/>
      <c r="LA1280"/>
      <c r="LB1280"/>
      <c r="LC1280"/>
      <c r="LD1280"/>
      <c r="LE1280"/>
      <c r="LF1280"/>
      <c r="LG1280"/>
      <c r="LH1280"/>
      <c r="LI1280"/>
      <c r="LJ1280"/>
      <c r="LK1280"/>
      <c r="LL1280"/>
      <c r="LM1280"/>
      <c r="LN1280"/>
      <c r="LO1280"/>
      <c r="LP1280"/>
      <c r="LQ1280"/>
      <c r="LR1280"/>
      <c r="LS1280"/>
      <c r="LT1280"/>
      <c r="LU1280"/>
      <c r="LV1280"/>
      <c r="LW1280"/>
      <c r="LX1280"/>
      <c r="LY1280"/>
      <c r="LZ1280"/>
      <c r="MA1280"/>
      <c r="MB1280"/>
      <c r="MC1280"/>
      <c r="MD1280"/>
      <c r="ME1280"/>
      <c r="MF1280"/>
      <c r="MG1280"/>
      <c r="MH1280"/>
      <c r="MI1280"/>
      <c r="MJ1280"/>
      <c r="MK1280"/>
      <c r="ML1280"/>
      <c r="MM1280"/>
      <c r="MN1280"/>
      <c r="MO1280"/>
      <c r="MP1280"/>
      <c r="MQ1280"/>
      <c r="MR1280"/>
      <c r="MS1280"/>
      <c r="MT1280"/>
      <c r="MU1280"/>
      <c r="MV1280"/>
      <c r="MW1280"/>
      <c r="MX1280"/>
      <c r="MY1280"/>
      <c r="MZ1280"/>
      <c r="NA1280"/>
      <c r="NB1280"/>
      <c r="NC1280"/>
      <c r="ND1280"/>
      <c r="NE1280"/>
      <c r="NF1280"/>
      <c r="NG1280"/>
      <c r="NH1280"/>
      <c r="NI1280"/>
      <c r="NJ1280"/>
      <c r="NK1280"/>
      <c r="NL1280"/>
      <c r="NM1280"/>
      <c r="NN1280"/>
      <c r="NO1280"/>
      <c r="NP1280"/>
      <c r="NQ1280"/>
      <c r="NR1280"/>
      <c r="NS1280"/>
      <c r="NT1280"/>
      <c r="NU1280"/>
      <c r="NV1280"/>
      <c r="NW1280"/>
      <c r="NX1280"/>
      <c r="NY1280"/>
      <c r="NZ1280"/>
      <c r="OA1280"/>
      <c r="OB1280"/>
      <c r="OC1280"/>
      <c r="OD1280"/>
      <c r="OE1280"/>
      <c r="OF1280"/>
      <c r="OG1280"/>
      <c r="OH1280"/>
      <c r="OI1280"/>
      <c r="OJ1280"/>
      <c r="OK1280"/>
      <c r="OL1280"/>
      <c r="OM1280"/>
      <c r="ON1280"/>
      <c r="OO1280"/>
      <c r="OP1280"/>
      <c r="OQ1280"/>
      <c r="OR1280"/>
      <c r="OS1280"/>
      <c r="OT1280"/>
      <c r="OU1280"/>
      <c r="OV1280"/>
      <c r="OW1280"/>
      <c r="OX1280"/>
      <c r="OY1280"/>
      <c r="OZ1280"/>
      <c r="PA1280"/>
      <c r="PB1280"/>
      <c r="PC1280"/>
      <c r="PD1280"/>
      <c r="PE1280"/>
      <c r="PF1280"/>
      <c r="PG1280"/>
      <c r="PH1280"/>
      <c r="PI1280"/>
      <c r="PJ1280"/>
      <c r="PK1280"/>
      <c r="PL1280"/>
      <c r="PM1280"/>
      <c r="PN1280"/>
      <c r="PO1280"/>
      <c r="PP1280"/>
      <c r="PQ1280"/>
      <c r="PR1280"/>
      <c r="PS1280"/>
      <c r="PT1280"/>
      <c r="PU1280"/>
      <c r="PV1280"/>
      <c r="PW1280"/>
      <c r="PX1280"/>
      <c r="PY1280"/>
      <c r="PZ1280"/>
      <c r="QA1280"/>
      <c r="QB1280"/>
      <c r="QC1280"/>
      <c r="QD1280"/>
      <c r="QE1280"/>
      <c r="QF1280"/>
      <c r="QG1280"/>
      <c r="QH1280"/>
      <c r="QI1280"/>
      <c r="QJ1280"/>
      <c r="QK1280"/>
      <c r="QL1280"/>
      <c r="QM1280"/>
      <c r="QN1280"/>
      <c r="QO1280"/>
      <c r="QP1280"/>
      <c r="QQ1280"/>
      <c r="QR1280"/>
      <c r="QS1280"/>
      <c r="QT1280"/>
      <c r="QU1280"/>
      <c r="QV1280"/>
      <c r="QW1280"/>
      <c r="QX1280"/>
      <c r="QY1280"/>
      <c r="QZ1280"/>
      <c r="RA1280"/>
      <c r="RB1280"/>
      <c r="RC1280"/>
      <c r="RD1280"/>
      <c r="RE1280"/>
      <c r="RF1280"/>
      <c r="RG1280"/>
      <c r="RH1280"/>
      <c r="RI1280"/>
      <c r="RJ1280"/>
      <c r="RK1280"/>
      <c r="RL1280"/>
      <c r="RM1280"/>
      <c r="RN1280"/>
      <c r="RO1280"/>
      <c r="RP1280"/>
      <c r="RQ1280"/>
      <c r="RR1280"/>
      <c r="RS1280"/>
      <c r="RT1280"/>
      <c r="RU1280"/>
      <c r="RV1280"/>
      <c r="RW1280"/>
      <c r="RX1280"/>
      <c r="RY1280"/>
      <c r="RZ1280"/>
      <c r="SA1280"/>
      <c r="SB1280"/>
      <c r="SC1280"/>
      <c r="SD1280"/>
      <c r="SE1280"/>
      <c r="SF1280"/>
      <c r="SG1280"/>
      <c r="SH1280"/>
      <c r="SI1280"/>
      <c r="SJ1280"/>
      <c r="SK1280"/>
      <c r="SL1280"/>
      <c r="SM1280"/>
      <c r="SN1280"/>
      <c r="SO1280"/>
      <c r="SP1280"/>
      <c r="SQ1280"/>
      <c r="SR1280"/>
      <c r="SS1280"/>
      <c r="ST1280"/>
      <c r="SU1280"/>
      <c r="SV1280"/>
      <c r="SW1280"/>
      <c r="SX1280"/>
      <c r="SY1280"/>
      <c r="SZ1280"/>
      <c r="TA1280"/>
    </row>
    <row r="1281" spans="10:521" ht="15.75">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c r="HO1281"/>
      <c r="HP1281"/>
      <c r="HQ1281"/>
      <c r="HR1281"/>
      <c r="HS1281"/>
      <c r="HT1281"/>
      <c r="HU1281"/>
      <c r="HV1281"/>
      <c r="HW1281"/>
      <c r="HX1281"/>
      <c r="HY1281"/>
      <c r="HZ1281"/>
      <c r="IA1281"/>
      <c r="IB1281"/>
      <c r="IC1281"/>
      <c r="ID1281"/>
      <c r="IE1281"/>
      <c r="IF1281"/>
      <c r="IG1281"/>
      <c r="IH1281"/>
      <c r="II1281"/>
      <c r="IJ1281"/>
      <c r="IK1281"/>
      <c r="IL1281"/>
      <c r="IM1281"/>
      <c r="IN1281"/>
      <c r="IO1281"/>
      <c r="IP1281"/>
      <c r="IQ1281"/>
      <c r="IR1281"/>
      <c r="IS1281"/>
      <c r="IT1281"/>
      <c r="IU1281"/>
      <c r="IV1281"/>
      <c r="IW1281"/>
      <c r="IX1281"/>
      <c r="IY1281"/>
      <c r="IZ1281"/>
      <c r="JA1281"/>
      <c r="JB1281"/>
      <c r="JC1281"/>
      <c r="JD1281"/>
      <c r="JE1281"/>
      <c r="JF1281"/>
      <c r="JG1281"/>
      <c r="JH1281"/>
      <c r="JI1281"/>
      <c r="JJ1281"/>
      <c r="JK1281"/>
      <c r="JL1281"/>
      <c r="JM1281"/>
      <c r="JN1281"/>
      <c r="JO1281"/>
      <c r="JP1281"/>
      <c r="JQ1281"/>
      <c r="JR1281"/>
      <c r="JS1281"/>
      <c r="JT1281"/>
      <c r="JU1281"/>
      <c r="JV1281"/>
      <c r="JW1281"/>
      <c r="JX1281"/>
      <c r="JY1281"/>
      <c r="JZ1281"/>
      <c r="KA1281"/>
      <c r="KB1281"/>
      <c r="KC1281"/>
      <c r="KD1281"/>
      <c r="KE1281"/>
      <c r="KF1281"/>
      <c r="KG1281"/>
      <c r="KH1281"/>
      <c r="KI1281"/>
      <c r="KJ1281"/>
      <c r="KK1281"/>
      <c r="KL1281"/>
      <c r="KM1281"/>
      <c r="KN1281"/>
      <c r="KO1281"/>
      <c r="KP1281"/>
      <c r="KQ1281"/>
      <c r="KR1281"/>
      <c r="KS1281"/>
      <c r="KT1281"/>
      <c r="KU1281"/>
      <c r="KV1281"/>
      <c r="KW1281"/>
      <c r="KX1281"/>
      <c r="KY1281"/>
      <c r="KZ1281"/>
      <c r="LA1281"/>
      <c r="LB1281"/>
      <c r="LC1281"/>
      <c r="LD1281"/>
      <c r="LE1281"/>
      <c r="LF1281"/>
      <c r="LG1281"/>
      <c r="LH1281"/>
      <c r="LI1281"/>
      <c r="LJ1281"/>
      <c r="LK1281"/>
      <c r="LL1281"/>
      <c r="LM1281"/>
      <c r="LN1281"/>
      <c r="LO1281"/>
      <c r="LP1281"/>
      <c r="LQ1281"/>
      <c r="LR1281"/>
      <c r="LS1281"/>
      <c r="LT1281"/>
      <c r="LU1281"/>
      <c r="LV1281"/>
      <c r="LW1281"/>
      <c r="LX1281"/>
      <c r="LY1281"/>
      <c r="LZ1281"/>
      <c r="MA1281"/>
      <c r="MB1281"/>
      <c r="MC1281"/>
      <c r="MD1281"/>
      <c r="ME1281"/>
      <c r="MF1281"/>
      <c r="MG1281"/>
      <c r="MH1281"/>
      <c r="MI1281"/>
      <c r="MJ1281"/>
      <c r="MK1281"/>
      <c r="ML1281"/>
      <c r="MM1281"/>
      <c r="MN1281"/>
      <c r="MO1281"/>
      <c r="MP1281"/>
      <c r="MQ1281"/>
      <c r="MR1281"/>
      <c r="MS1281"/>
      <c r="MT1281"/>
      <c r="MU1281"/>
      <c r="MV1281"/>
      <c r="MW1281"/>
      <c r="MX1281"/>
      <c r="MY1281"/>
      <c r="MZ1281"/>
      <c r="NA1281"/>
      <c r="NB1281"/>
      <c r="NC1281"/>
      <c r="ND1281"/>
      <c r="NE1281"/>
      <c r="NF1281"/>
      <c r="NG1281"/>
      <c r="NH1281"/>
      <c r="NI1281"/>
      <c r="NJ1281"/>
      <c r="NK1281"/>
      <c r="NL1281"/>
      <c r="NM1281"/>
      <c r="NN1281"/>
      <c r="NO1281"/>
      <c r="NP1281"/>
      <c r="NQ1281"/>
      <c r="NR1281"/>
      <c r="NS1281"/>
      <c r="NT1281"/>
      <c r="NU1281"/>
      <c r="NV1281"/>
      <c r="NW1281"/>
      <c r="NX1281"/>
      <c r="NY1281"/>
      <c r="NZ1281"/>
      <c r="OA1281"/>
      <c r="OB1281"/>
      <c r="OC1281"/>
      <c r="OD1281"/>
      <c r="OE1281"/>
      <c r="OF1281"/>
      <c r="OG1281"/>
      <c r="OH1281"/>
      <c r="OI1281"/>
      <c r="OJ1281"/>
      <c r="OK1281"/>
      <c r="OL1281"/>
      <c r="OM1281"/>
      <c r="ON1281"/>
      <c r="OO1281"/>
      <c r="OP1281"/>
      <c r="OQ1281"/>
      <c r="OR1281"/>
      <c r="OS1281"/>
      <c r="OT1281"/>
      <c r="OU1281"/>
      <c r="OV1281"/>
      <c r="OW1281"/>
      <c r="OX1281"/>
      <c r="OY1281"/>
      <c r="OZ1281"/>
      <c r="PA1281"/>
      <c r="PB1281"/>
      <c r="PC1281"/>
      <c r="PD1281"/>
      <c r="PE1281"/>
      <c r="PF1281"/>
      <c r="PG1281"/>
      <c r="PH1281"/>
      <c r="PI1281"/>
      <c r="PJ1281"/>
      <c r="PK1281"/>
      <c r="PL1281"/>
      <c r="PM1281"/>
      <c r="PN1281"/>
      <c r="PO1281"/>
      <c r="PP1281"/>
      <c r="PQ1281"/>
      <c r="PR1281"/>
      <c r="PS1281"/>
      <c r="PT1281"/>
      <c r="PU1281"/>
      <c r="PV1281"/>
      <c r="PW1281"/>
      <c r="PX1281"/>
      <c r="PY1281"/>
      <c r="PZ1281"/>
      <c r="QA1281"/>
      <c r="QB1281"/>
      <c r="QC1281"/>
      <c r="QD1281"/>
      <c r="QE1281"/>
      <c r="QF1281"/>
      <c r="QG1281"/>
      <c r="QH1281"/>
      <c r="QI1281"/>
      <c r="QJ1281"/>
      <c r="QK1281"/>
      <c r="QL1281"/>
      <c r="QM1281"/>
      <c r="QN1281"/>
      <c r="QO1281"/>
      <c r="QP1281"/>
      <c r="QQ1281"/>
      <c r="QR1281"/>
      <c r="QS1281"/>
      <c r="QT1281"/>
      <c r="QU1281"/>
      <c r="QV1281"/>
      <c r="QW1281"/>
      <c r="QX1281"/>
      <c r="QY1281"/>
      <c r="QZ1281"/>
      <c r="RA1281"/>
      <c r="RB1281"/>
      <c r="RC1281"/>
      <c r="RD1281"/>
      <c r="RE1281"/>
      <c r="RF1281"/>
      <c r="RG1281"/>
      <c r="RH1281"/>
      <c r="RI1281"/>
      <c r="RJ1281"/>
      <c r="RK1281"/>
      <c r="RL1281"/>
      <c r="RM1281"/>
      <c r="RN1281"/>
      <c r="RO1281"/>
      <c r="RP1281"/>
      <c r="RQ1281"/>
      <c r="RR1281"/>
      <c r="RS1281"/>
      <c r="RT1281"/>
      <c r="RU1281"/>
      <c r="RV1281"/>
      <c r="RW1281"/>
      <c r="RX1281"/>
      <c r="RY1281"/>
      <c r="RZ1281"/>
      <c r="SA1281"/>
      <c r="SB1281"/>
      <c r="SC1281"/>
      <c r="SD1281"/>
      <c r="SE1281"/>
      <c r="SF1281"/>
      <c r="SG1281"/>
      <c r="SH1281"/>
      <c r="SI1281"/>
      <c r="SJ1281"/>
      <c r="SK1281"/>
      <c r="SL1281"/>
      <c r="SM1281"/>
      <c r="SN1281"/>
      <c r="SO1281"/>
      <c r="SP1281"/>
      <c r="SQ1281"/>
      <c r="SR1281"/>
      <c r="SS1281"/>
      <c r="ST1281"/>
      <c r="SU1281"/>
      <c r="SV1281"/>
      <c r="SW1281"/>
      <c r="SX1281"/>
      <c r="SY1281"/>
      <c r="SZ1281"/>
      <c r="TA1281"/>
    </row>
    <row r="1282" spans="10:521" ht="15.75">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c r="HO1282"/>
      <c r="HP1282"/>
      <c r="HQ1282"/>
      <c r="HR1282"/>
      <c r="HS1282"/>
      <c r="HT1282"/>
      <c r="HU1282"/>
      <c r="HV1282"/>
      <c r="HW1282"/>
      <c r="HX1282"/>
      <c r="HY1282"/>
      <c r="HZ1282"/>
      <c r="IA1282"/>
      <c r="IB1282"/>
      <c r="IC1282"/>
      <c r="ID1282"/>
      <c r="IE1282"/>
      <c r="IF1282"/>
      <c r="IG1282"/>
      <c r="IH1282"/>
      <c r="II1282"/>
      <c r="IJ1282"/>
      <c r="IK1282"/>
      <c r="IL1282"/>
      <c r="IM1282"/>
      <c r="IN1282"/>
      <c r="IO1282"/>
      <c r="IP1282"/>
      <c r="IQ1282"/>
      <c r="IR1282"/>
      <c r="IS1282"/>
      <c r="IT1282"/>
      <c r="IU1282"/>
      <c r="IV1282"/>
      <c r="IW1282"/>
      <c r="IX1282"/>
      <c r="IY1282"/>
      <c r="IZ1282"/>
      <c r="JA1282"/>
      <c r="JB1282"/>
      <c r="JC1282"/>
      <c r="JD1282"/>
      <c r="JE1282"/>
      <c r="JF1282"/>
      <c r="JG1282"/>
      <c r="JH1282"/>
      <c r="JI1282"/>
      <c r="JJ1282"/>
      <c r="JK1282"/>
      <c r="JL1282"/>
      <c r="JM1282"/>
      <c r="JN1282"/>
      <c r="JO1282"/>
      <c r="JP1282"/>
      <c r="JQ1282"/>
      <c r="JR1282"/>
      <c r="JS1282"/>
      <c r="JT1282"/>
      <c r="JU1282"/>
      <c r="JV1282"/>
      <c r="JW1282"/>
      <c r="JX1282"/>
      <c r="JY1282"/>
      <c r="JZ1282"/>
      <c r="KA1282"/>
      <c r="KB1282"/>
      <c r="KC1282"/>
      <c r="KD1282"/>
      <c r="KE1282"/>
      <c r="KF1282"/>
      <c r="KG1282"/>
      <c r="KH1282"/>
      <c r="KI1282"/>
      <c r="KJ1282"/>
      <c r="KK1282"/>
      <c r="KL1282"/>
      <c r="KM1282"/>
      <c r="KN1282"/>
      <c r="KO1282"/>
      <c r="KP1282"/>
      <c r="KQ1282"/>
      <c r="KR1282"/>
      <c r="KS1282"/>
      <c r="KT1282"/>
      <c r="KU1282"/>
      <c r="KV1282"/>
      <c r="KW1282"/>
      <c r="KX1282"/>
      <c r="KY1282"/>
      <c r="KZ1282"/>
      <c r="LA1282"/>
      <c r="LB1282"/>
      <c r="LC1282"/>
      <c r="LD1282"/>
      <c r="LE1282"/>
      <c r="LF1282"/>
      <c r="LG1282"/>
      <c r="LH1282"/>
      <c r="LI1282"/>
      <c r="LJ1282"/>
      <c r="LK1282"/>
      <c r="LL1282"/>
      <c r="LM1282"/>
      <c r="LN1282"/>
      <c r="LO1282"/>
      <c r="LP1282"/>
      <c r="LQ1282"/>
      <c r="LR1282"/>
      <c r="LS1282"/>
      <c r="LT1282"/>
      <c r="LU1282"/>
      <c r="LV1282"/>
      <c r="LW1282"/>
      <c r="LX1282"/>
      <c r="LY1282"/>
      <c r="LZ1282"/>
      <c r="MA1282"/>
      <c r="MB1282"/>
      <c r="MC1282"/>
      <c r="MD1282"/>
      <c r="ME1282"/>
      <c r="MF1282"/>
      <c r="MG1282"/>
      <c r="MH1282"/>
      <c r="MI1282"/>
      <c r="MJ1282"/>
      <c r="MK1282"/>
      <c r="ML1282"/>
      <c r="MM1282"/>
      <c r="MN1282"/>
      <c r="MO1282"/>
      <c r="MP1282"/>
      <c r="MQ1282"/>
      <c r="MR1282"/>
      <c r="MS1282"/>
      <c r="MT1282"/>
      <c r="MU1282"/>
      <c r="MV1282"/>
      <c r="MW1282"/>
      <c r="MX1282"/>
      <c r="MY1282"/>
      <c r="MZ1282"/>
      <c r="NA1282"/>
      <c r="NB1282"/>
      <c r="NC1282"/>
      <c r="ND1282"/>
      <c r="NE1282"/>
      <c r="NF1282"/>
      <c r="NG1282"/>
      <c r="NH1282"/>
      <c r="NI1282"/>
      <c r="NJ1282"/>
      <c r="NK1282"/>
      <c r="NL1282"/>
      <c r="NM1282"/>
      <c r="NN1282"/>
      <c r="NO1282"/>
      <c r="NP1282"/>
      <c r="NQ1282"/>
      <c r="NR1282"/>
      <c r="NS1282"/>
      <c r="NT1282"/>
      <c r="NU1282"/>
      <c r="NV1282"/>
      <c r="NW1282"/>
      <c r="NX1282"/>
      <c r="NY1282"/>
      <c r="NZ1282"/>
      <c r="OA1282"/>
      <c r="OB1282"/>
      <c r="OC1282"/>
      <c r="OD1282"/>
      <c r="OE1282"/>
      <c r="OF1282"/>
      <c r="OG1282"/>
      <c r="OH1282"/>
      <c r="OI1282"/>
      <c r="OJ1282"/>
      <c r="OK1282"/>
      <c r="OL1282"/>
      <c r="OM1282"/>
      <c r="ON1282"/>
      <c r="OO1282"/>
      <c r="OP1282"/>
      <c r="OQ1282"/>
      <c r="OR1282"/>
      <c r="OS1282"/>
      <c r="OT1282"/>
      <c r="OU1282"/>
      <c r="OV1282"/>
      <c r="OW1282"/>
      <c r="OX1282"/>
      <c r="OY1282"/>
      <c r="OZ1282"/>
      <c r="PA1282"/>
      <c r="PB1282"/>
      <c r="PC1282"/>
      <c r="PD1282"/>
      <c r="PE1282"/>
      <c r="PF1282"/>
      <c r="PG1282"/>
      <c r="PH1282"/>
      <c r="PI1282"/>
      <c r="PJ1282"/>
      <c r="PK1282"/>
      <c r="PL1282"/>
      <c r="PM1282"/>
      <c r="PN1282"/>
      <c r="PO1282"/>
      <c r="PP1282"/>
      <c r="PQ1282"/>
      <c r="PR1282"/>
      <c r="PS1282"/>
      <c r="PT1282"/>
      <c r="PU1282"/>
      <c r="PV1282"/>
      <c r="PW1282"/>
      <c r="PX1282"/>
      <c r="PY1282"/>
      <c r="PZ1282"/>
      <c r="QA1282"/>
      <c r="QB1282"/>
      <c r="QC1282"/>
      <c r="QD1282"/>
      <c r="QE1282"/>
      <c r="QF1282"/>
      <c r="QG1282"/>
      <c r="QH1282"/>
      <c r="QI1282"/>
      <c r="QJ1282"/>
      <c r="QK1282"/>
      <c r="QL1282"/>
      <c r="QM1282"/>
      <c r="QN1282"/>
      <c r="QO1282"/>
      <c r="QP1282"/>
      <c r="QQ1282"/>
      <c r="QR1282"/>
      <c r="QS1282"/>
      <c r="QT1282"/>
      <c r="QU1282"/>
      <c r="QV1282"/>
      <c r="QW1282"/>
      <c r="QX1282"/>
      <c r="QY1282"/>
      <c r="QZ1282"/>
      <c r="RA1282"/>
      <c r="RB1282"/>
      <c r="RC1282"/>
      <c r="RD1282"/>
      <c r="RE1282"/>
      <c r="RF1282"/>
      <c r="RG1282"/>
      <c r="RH1282"/>
      <c r="RI1282"/>
      <c r="RJ1282"/>
      <c r="RK1282"/>
      <c r="RL1282"/>
      <c r="RM1282"/>
      <c r="RN1282"/>
      <c r="RO1282"/>
      <c r="RP1282"/>
      <c r="RQ1282"/>
      <c r="RR1282"/>
      <c r="RS1282"/>
      <c r="RT1282"/>
      <c r="RU1282"/>
      <c r="RV1282"/>
      <c r="RW1282"/>
      <c r="RX1282"/>
      <c r="RY1282"/>
      <c r="RZ1282"/>
      <c r="SA1282"/>
      <c r="SB1282"/>
      <c r="SC1282"/>
      <c r="SD1282"/>
      <c r="SE1282"/>
      <c r="SF1282"/>
      <c r="SG1282"/>
      <c r="SH1282"/>
      <c r="SI1282"/>
      <c r="SJ1282"/>
      <c r="SK1282"/>
      <c r="SL1282"/>
      <c r="SM1282"/>
      <c r="SN1282"/>
      <c r="SO1282"/>
      <c r="SP1282"/>
      <c r="SQ1282"/>
      <c r="SR1282"/>
      <c r="SS1282"/>
      <c r="ST1282"/>
      <c r="SU1282"/>
      <c r="SV1282"/>
      <c r="SW1282"/>
      <c r="SX1282"/>
      <c r="SY1282"/>
      <c r="SZ1282"/>
      <c r="TA1282"/>
    </row>
    <row r="1283" spans="10:521" ht="15.75">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c r="HO1283"/>
      <c r="HP1283"/>
      <c r="HQ1283"/>
      <c r="HR1283"/>
      <c r="HS1283"/>
      <c r="HT1283"/>
      <c r="HU1283"/>
      <c r="HV1283"/>
      <c r="HW1283"/>
      <c r="HX1283"/>
      <c r="HY1283"/>
      <c r="HZ1283"/>
      <c r="IA1283"/>
      <c r="IB1283"/>
      <c r="IC1283"/>
      <c r="ID1283"/>
      <c r="IE1283"/>
      <c r="IF1283"/>
      <c r="IG1283"/>
      <c r="IH1283"/>
      <c r="II1283"/>
      <c r="IJ1283"/>
      <c r="IK1283"/>
      <c r="IL1283"/>
      <c r="IM1283"/>
      <c r="IN1283"/>
      <c r="IO1283"/>
      <c r="IP1283"/>
      <c r="IQ1283"/>
      <c r="IR1283"/>
      <c r="IS1283"/>
      <c r="IT1283"/>
      <c r="IU1283"/>
      <c r="IV1283"/>
      <c r="IW1283"/>
      <c r="IX1283"/>
      <c r="IY1283"/>
      <c r="IZ1283"/>
      <c r="JA1283"/>
      <c r="JB1283"/>
      <c r="JC1283"/>
      <c r="JD1283"/>
      <c r="JE1283"/>
      <c r="JF1283"/>
      <c r="JG1283"/>
      <c r="JH1283"/>
      <c r="JI1283"/>
      <c r="JJ1283"/>
      <c r="JK1283"/>
      <c r="JL1283"/>
      <c r="JM1283"/>
      <c r="JN1283"/>
      <c r="JO1283"/>
      <c r="JP1283"/>
      <c r="JQ1283"/>
      <c r="JR1283"/>
      <c r="JS1283"/>
      <c r="JT1283"/>
      <c r="JU1283"/>
      <c r="JV1283"/>
      <c r="JW1283"/>
      <c r="JX1283"/>
      <c r="JY1283"/>
      <c r="JZ1283"/>
      <c r="KA1283"/>
      <c r="KB1283"/>
      <c r="KC1283"/>
      <c r="KD1283"/>
      <c r="KE1283"/>
      <c r="KF1283"/>
      <c r="KG1283"/>
      <c r="KH1283"/>
      <c r="KI1283"/>
      <c r="KJ1283"/>
      <c r="KK1283"/>
      <c r="KL1283"/>
      <c r="KM1283"/>
      <c r="KN1283"/>
      <c r="KO1283"/>
      <c r="KP1283"/>
      <c r="KQ1283"/>
      <c r="KR1283"/>
      <c r="KS1283"/>
      <c r="KT1283"/>
      <c r="KU1283"/>
      <c r="KV1283"/>
      <c r="KW1283"/>
      <c r="KX1283"/>
      <c r="KY1283"/>
      <c r="KZ1283"/>
      <c r="LA1283"/>
      <c r="LB1283"/>
      <c r="LC1283"/>
      <c r="LD1283"/>
      <c r="LE1283"/>
      <c r="LF1283"/>
      <c r="LG1283"/>
      <c r="LH1283"/>
      <c r="LI1283"/>
      <c r="LJ1283"/>
      <c r="LK1283"/>
      <c r="LL1283"/>
      <c r="LM1283"/>
      <c r="LN1283"/>
      <c r="LO1283"/>
      <c r="LP1283"/>
      <c r="LQ1283"/>
      <c r="LR1283"/>
      <c r="LS1283"/>
      <c r="LT1283"/>
      <c r="LU1283"/>
      <c r="LV1283"/>
      <c r="LW1283"/>
      <c r="LX1283"/>
      <c r="LY1283"/>
      <c r="LZ1283"/>
      <c r="MA1283"/>
      <c r="MB1283"/>
      <c r="MC1283"/>
      <c r="MD1283"/>
      <c r="ME1283"/>
      <c r="MF1283"/>
      <c r="MG1283"/>
      <c r="MH1283"/>
      <c r="MI1283"/>
      <c r="MJ1283"/>
      <c r="MK1283"/>
      <c r="ML1283"/>
      <c r="MM1283"/>
      <c r="MN1283"/>
      <c r="MO1283"/>
      <c r="MP1283"/>
      <c r="MQ1283"/>
      <c r="MR1283"/>
      <c r="MS1283"/>
      <c r="MT1283"/>
      <c r="MU1283"/>
      <c r="MV1283"/>
      <c r="MW1283"/>
      <c r="MX1283"/>
      <c r="MY1283"/>
      <c r="MZ1283"/>
      <c r="NA1283"/>
      <c r="NB1283"/>
      <c r="NC1283"/>
      <c r="ND1283"/>
      <c r="NE1283"/>
      <c r="NF1283"/>
      <c r="NG1283"/>
      <c r="NH1283"/>
      <c r="NI1283"/>
      <c r="NJ1283"/>
      <c r="NK1283"/>
    </row>
    <row r="1284" spans="10:521" ht="15.75">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c r="HX1284"/>
      <c r="HY1284"/>
      <c r="HZ1284"/>
      <c r="IA1284"/>
      <c r="IB1284"/>
      <c r="IC1284"/>
      <c r="ID1284"/>
      <c r="IE1284"/>
      <c r="IF1284"/>
      <c r="IG1284"/>
      <c r="IH1284"/>
      <c r="II1284"/>
      <c r="IJ1284"/>
      <c r="IK1284"/>
      <c r="IL1284"/>
      <c r="IM1284"/>
      <c r="IN1284"/>
      <c r="IO1284"/>
      <c r="IP1284"/>
      <c r="IQ1284"/>
      <c r="IR1284"/>
      <c r="IS1284"/>
      <c r="IT1284"/>
      <c r="IU1284"/>
      <c r="IV1284"/>
      <c r="IW1284"/>
      <c r="IX1284"/>
      <c r="IY1284"/>
      <c r="IZ1284"/>
      <c r="JA1284"/>
      <c r="JB1284"/>
      <c r="JC1284"/>
      <c r="JD1284"/>
      <c r="JE1284"/>
      <c r="JF1284"/>
      <c r="JG1284"/>
      <c r="JH1284"/>
      <c r="JI1284"/>
      <c r="JJ1284"/>
      <c r="JK1284"/>
      <c r="JL1284"/>
      <c r="JM1284"/>
      <c r="JN1284"/>
      <c r="JO1284"/>
      <c r="JP1284"/>
      <c r="JQ1284"/>
      <c r="JR1284"/>
      <c r="JS1284"/>
      <c r="JT1284"/>
      <c r="JU1284"/>
      <c r="JV1284"/>
      <c r="JW1284"/>
      <c r="JX1284"/>
      <c r="JY1284"/>
      <c r="JZ1284"/>
      <c r="KA1284"/>
      <c r="KB1284"/>
      <c r="KC1284"/>
      <c r="KD1284"/>
      <c r="KE1284"/>
      <c r="KF1284"/>
      <c r="KG1284"/>
      <c r="KH1284"/>
      <c r="KI1284"/>
      <c r="KJ1284"/>
      <c r="KK1284"/>
      <c r="KL1284"/>
      <c r="KM1284"/>
      <c r="KN1284"/>
      <c r="KO1284"/>
      <c r="KP1284"/>
      <c r="KQ1284"/>
      <c r="KR1284"/>
      <c r="KS1284"/>
      <c r="KT1284"/>
      <c r="KU1284"/>
      <c r="KV1284"/>
      <c r="KW1284"/>
      <c r="KX1284"/>
      <c r="KY1284"/>
      <c r="KZ1284"/>
      <c r="LA1284"/>
      <c r="LB1284"/>
      <c r="LC1284"/>
      <c r="LD1284"/>
      <c r="LE1284"/>
      <c r="LF1284"/>
      <c r="LG1284"/>
      <c r="LH1284"/>
      <c r="LI1284"/>
      <c r="LJ1284"/>
      <c r="LK1284"/>
      <c r="LL1284"/>
      <c r="LM1284"/>
      <c r="LN1284"/>
      <c r="LO1284"/>
      <c r="LP1284"/>
      <c r="LQ1284"/>
      <c r="LR1284"/>
      <c r="LS1284"/>
      <c r="LT1284"/>
      <c r="LU1284"/>
      <c r="LV1284"/>
      <c r="LW1284"/>
      <c r="LX1284"/>
      <c r="LY1284"/>
      <c r="LZ1284"/>
      <c r="MA1284"/>
      <c r="MB1284"/>
      <c r="MC1284"/>
      <c r="MD1284"/>
      <c r="ME1284"/>
      <c r="MF1284"/>
      <c r="MG1284"/>
      <c r="MH1284"/>
      <c r="MI1284"/>
      <c r="MJ1284"/>
      <c r="MK1284"/>
      <c r="ML1284"/>
      <c r="MM1284"/>
      <c r="MN1284"/>
      <c r="MO1284"/>
      <c r="MP1284"/>
      <c r="MQ1284"/>
      <c r="MR1284"/>
      <c r="MS1284"/>
      <c r="MT1284"/>
      <c r="MU1284"/>
      <c r="MV1284"/>
      <c r="MW1284"/>
      <c r="MX1284"/>
      <c r="MY1284"/>
      <c r="MZ1284"/>
      <c r="NA1284"/>
      <c r="NB1284"/>
      <c r="NC1284"/>
      <c r="ND1284"/>
      <c r="NE1284"/>
      <c r="NF1284"/>
      <c r="NG1284"/>
      <c r="NH1284"/>
      <c r="NI1284"/>
      <c r="NJ1284"/>
      <c r="NK1284"/>
    </row>
    <row r="1285" spans="10:521" ht="15.7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c r="HX1285"/>
      <c r="HY1285"/>
      <c r="HZ1285"/>
      <c r="IA1285"/>
      <c r="IB1285"/>
      <c r="IC1285"/>
      <c r="ID1285"/>
      <c r="IE1285"/>
      <c r="IF1285"/>
      <c r="IG1285"/>
      <c r="IH1285"/>
      <c r="II1285"/>
      <c r="IJ1285"/>
      <c r="IK1285"/>
      <c r="IL1285"/>
      <c r="IM1285"/>
      <c r="IN1285"/>
      <c r="IO1285"/>
      <c r="IP1285"/>
      <c r="IQ1285"/>
      <c r="IR1285"/>
      <c r="IS1285"/>
      <c r="IT1285"/>
      <c r="IU1285"/>
      <c r="IV1285"/>
      <c r="IW1285"/>
      <c r="IX1285"/>
      <c r="IY1285"/>
      <c r="IZ1285"/>
      <c r="JA1285"/>
      <c r="JB1285"/>
      <c r="JC1285"/>
      <c r="JD1285"/>
      <c r="JE1285"/>
      <c r="JF1285"/>
      <c r="JG1285"/>
      <c r="JH1285"/>
      <c r="JI1285"/>
      <c r="JJ1285"/>
      <c r="JK1285"/>
      <c r="JL1285"/>
      <c r="JM1285"/>
      <c r="JN1285"/>
      <c r="JO1285"/>
      <c r="JP1285"/>
      <c r="JQ1285"/>
      <c r="JR1285"/>
      <c r="JS1285"/>
      <c r="JT1285"/>
      <c r="JU1285"/>
      <c r="JV1285"/>
      <c r="JW1285"/>
      <c r="JX1285"/>
      <c r="JY1285"/>
      <c r="JZ1285"/>
      <c r="KA1285"/>
      <c r="KB1285"/>
      <c r="KC1285"/>
      <c r="KD1285"/>
      <c r="KE1285"/>
      <c r="KF1285"/>
      <c r="KG1285"/>
      <c r="KH1285"/>
      <c r="KI1285"/>
      <c r="KJ1285"/>
      <c r="KK1285"/>
      <c r="KL1285"/>
      <c r="KM1285"/>
      <c r="KN1285"/>
      <c r="KO1285"/>
      <c r="KP1285"/>
      <c r="KQ1285"/>
      <c r="KR1285"/>
      <c r="KS1285"/>
      <c r="KT1285"/>
      <c r="KU1285"/>
      <c r="KV1285"/>
      <c r="KW1285"/>
      <c r="KX1285"/>
      <c r="KY1285"/>
      <c r="KZ1285"/>
      <c r="LA1285"/>
      <c r="LB1285"/>
      <c r="LC1285"/>
      <c r="LD1285"/>
      <c r="LE1285"/>
      <c r="LF1285"/>
      <c r="LG1285"/>
      <c r="LH1285"/>
      <c r="LI1285"/>
      <c r="LJ1285"/>
      <c r="LK1285"/>
      <c r="LL1285"/>
      <c r="LM1285"/>
      <c r="LN1285"/>
      <c r="LO1285"/>
      <c r="LP1285"/>
      <c r="LQ1285"/>
      <c r="LR1285"/>
      <c r="LS1285"/>
      <c r="LT1285"/>
      <c r="LU1285"/>
      <c r="LV1285"/>
      <c r="LW1285"/>
      <c r="LX1285"/>
      <c r="LY1285"/>
      <c r="LZ1285"/>
      <c r="MA1285"/>
      <c r="MB1285"/>
      <c r="MC1285"/>
      <c r="MD1285"/>
      <c r="ME1285"/>
      <c r="MF1285"/>
      <c r="MG1285"/>
      <c r="MH1285"/>
      <c r="MI1285"/>
      <c r="MJ1285"/>
      <c r="MK1285"/>
      <c r="ML1285"/>
      <c r="MM1285"/>
      <c r="MN1285"/>
      <c r="MO1285"/>
      <c r="MP1285"/>
      <c r="MQ1285"/>
      <c r="MR1285"/>
      <c r="MS1285"/>
      <c r="MT1285"/>
      <c r="MU1285"/>
      <c r="MV1285"/>
      <c r="MW1285"/>
      <c r="MX1285"/>
      <c r="MY1285"/>
      <c r="MZ1285"/>
      <c r="NA1285"/>
      <c r="NB1285"/>
      <c r="NC1285"/>
      <c r="ND1285"/>
      <c r="NE1285"/>
      <c r="NF1285"/>
      <c r="NG1285"/>
      <c r="NH1285"/>
      <c r="NI1285"/>
      <c r="NJ1285"/>
      <c r="NK1285"/>
    </row>
    <row r="1286" spans="10:521" ht="15.75">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c r="HX1286"/>
      <c r="HY1286"/>
      <c r="HZ1286"/>
      <c r="IA1286"/>
      <c r="IB1286"/>
      <c r="IC1286"/>
      <c r="ID1286"/>
      <c r="IE1286"/>
      <c r="IF1286"/>
      <c r="IG1286"/>
      <c r="IH1286"/>
      <c r="II1286"/>
      <c r="IJ1286"/>
      <c r="IK1286"/>
      <c r="IL1286"/>
      <c r="IM1286"/>
      <c r="IN1286"/>
      <c r="IO1286"/>
      <c r="IP1286"/>
      <c r="IQ1286"/>
      <c r="IR1286"/>
      <c r="IS1286"/>
      <c r="IT1286"/>
      <c r="IU1286"/>
      <c r="IV1286"/>
      <c r="IW1286"/>
      <c r="IX1286"/>
      <c r="IY1286"/>
      <c r="IZ1286"/>
      <c r="JA1286"/>
      <c r="JB1286"/>
      <c r="JC1286"/>
      <c r="JD1286"/>
      <c r="JE1286"/>
      <c r="JF1286"/>
      <c r="JG1286"/>
      <c r="JH1286"/>
      <c r="JI1286"/>
      <c r="JJ1286"/>
      <c r="JK1286"/>
      <c r="JL1286"/>
      <c r="JM1286"/>
      <c r="JN1286"/>
      <c r="JO1286"/>
      <c r="JP1286"/>
      <c r="JQ1286"/>
      <c r="JR1286"/>
      <c r="JS1286"/>
      <c r="JT1286"/>
      <c r="JU1286"/>
      <c r="JV1286"/>
      <c r="JW1286"/>
      <c r="JX1286"/>
      <c r="JY1286"/>
      <c r="JZ1286"/>
      <c r="KA1286"/>
      <c r="KB1286"/>
      <c r="KC1286"/>
      <c r="KD1286"/>
      <c r="KE1286"/>
      <c r="KF1286"/>
      <c r="KG1286"/>
      <c r="KH1286"/>
      <c r="KI1286"/>
      <c r="KJ1286"/>
      <c r="KK1286"/>
      <c r="KL1286"/>
      <c r="KM1286"/>
      <c r="KN1286"/>
      <c r="KO1286"/>
      <c r="KP1286"/>
      <c r="KQ1286"/>
      <c r="KR1286"/>
      <c r="KS1286"/>
      <c r="KT1286"/>
      <c r="KU1286"/>
      <c r="KV1286"/>
      <c r="KW1286"/>
      <c r="KX1286"/>
      <c r="KY1286"/>
      <c r="KZ1286"/>
      <c r="LA1286"/>
      <c r="LB1286"/>
      <c r="LC1286"/>
      <c r="LD1286"/>
      <c r="LE1286"/>
      <c r="LF1286"/>
      <c r="LG1286"/>
      <c r="LH1286"/>
      <c r="LI1286"/>
      <c r="LJ1286"/>
      <c r="LK1286"/>
      <c r="LL1286"/>
      <c r="LM1286"/>
      <c r="LN1286"/>
      <c r="LO1286"/>
      <c r="LP1286"/>
      <c r="LQ1286"/>
      <c r="LR1286"/>
      <c r="LS1286"/>
      <c r="LT1286"/>
      <c r="LU1286"/>
      <c r="LV1286"/>
      <c r="LW1286"/>
      <c r="LX1286"/>
      <c r="LY1286"/>
      <c r="LZ1286"/>
      <c r="MA1286"/>
      <c r="MB1286"/>
      <c r="MC1286"/>
      <c r="MD1286"/>
      <c r="ME1286"/>
      <c r="MF1286"/>
      <c r="MG1286"/>
      <c r="MH1286"/>
      <c r="MI1286"/>
      <c r="MJ1286"/>
      <c r="MK1286"/>
      <c r="ML1286"/>
      <c r="MM1286"/>
      <c r="MN1286"/>
      <c r="MO1286"/>
      <c r="MP1286"/>
      <c r="MQ1286"/>
      <c r="MR1286"/>
      <c r="MS1286"/>
      <c r="MT1286"/>
      <c r="MU1286"/>
      <c r="MV1286"/>
      <c r="MW1286"/>
      <c r="MX1286"/>
      <c r="MY1286"/>
      <c r="MZ1286"/>
      <c r="NA1286"/>
      <c r="NB1286"/>
      <c r="NC1286"/>
      <c r="ND1286"/>
      <c r="NE1286"/>
      <c r="NF1286"/>
      <c r="NG1286"/>
      <c r="NH1286"/>
      <c r="NI1286"/>
      <c r="NJ1286"/>
      <c r="NK1286"/>
    </row>
    <row r="1287" spans="10:521" ht="15.75">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c r="HO1287"/>
      <c r="HP1287"/>
      <c r="HQ1287"/>
      <c r="HR1287"/>
      <c r="HS1287"/>
      <c r="HT1287"/>
      <c r="HU1287"/>
      <c r="HV1287"/>
      <c r="HW1287"/>
      <c r="HX1287"/>
      <c r="HY1287"/>
      <c r="HZ1287"/>
      <c r="IA1287"/>
      <c r="IB1287"/>
      <c r="IC1287"/>
      <c r="ID1287"/>
      <c r="IE1287"/>
      <c r="IF1287"/>
      <c r="IG1287"/>
      <c r="IH1287"/>
      <c r="II1287"/>
      <c r="IJ1287"/>
      <c r="IK1287"/>
      <c r="IL1287"/>
      <c r="IM1287"/>
      <c r="IN1287"/>
      <c r="IO1287"/>
      <c r="IP1287"/>
      <c r="IQ1287"/>
      <c r="IR1287"/>
      <c r="IS1287"/>
      <c r="IT1287"/>
      <c r="IU1287"/>
      <c r="IV1287"/>
      <c r="IW1287"/>
      <c r="IX1287"/>
      <c r="IY1287"/>
      <c r="IZ1287"/>
      <c r="JA1287"/>
      <c r="JB1287"/>
      <c r="JC1287"/>
      <c r="JD1287"/>
      <c r="JE1287"/>
      <c r="JF1287"/>
      <c r="JG1287"/>
      <c r="JH1287"/>
      <c r="JI1287"/>
      <c r="JJ1287"/>
      <c r="JK1287"/>
      <c r="JL1287"/>
      <c r="JM1287"/>
      <c r="JN1287"/>
      <c r="JO1287"/>
      <c r="JP1287"/>
      <c r="JQ1287"/>
      <c r="JR1287"/>
      <c r="JS1287"/>
      <c r="JT1287"/>
      <c r="JU1287"/>
      <c r="JV1287"/>
      <c r="JW1287"/>
      <c r="JX1287"/>
      <c r="JY1287"/>
      <c r="JZ1287"/>
      <c r="KA1287"/>
      <c r="KB1287"/>
      <c r="KC1287"/>
      <c r="KD1287"/>
      <c r="KE1287"/>
      <c r="KF1287"/>
      <c r="KG1287"/>
      <c r="KH1287"/>
      <c r="KI1287"/>
      <c r="KJ1287"/>
      <c r="KK1287"/>
      <c r="KL1287"/>
      <c r="KM1287"/>
      <c r="KN1287"/>
      <c r="KO1287"/>
      <c r="KP1287"/>
      <c r="KQ1287"/>
      <c r="KR1287"/>
      <c r="KS1287"/>
      <c r="KT1287"/>
      <c r="KU1287"/>
      <c r="KV1287"/>
      <c r="KW1287"/>
      <c r="KX1287"/>
      <c r="KY1287"/>
      <c r="KZ1287"/>
      <c r="LA1287"/>
      <c r="LB1287"/>
      <c r="LC1287"/>
      <c r="LD1287"/>
      <c r="LE1287"/>
      <c r="LF1287"/>
      <c r="LG1287"/>
      <c r="LH1287"/>
      <c r="LI1287"/>
      <c r="LJ1287"/>
      <c r="LK1287"/>
      <c r="LL1287"/>
      <c r="LM1287"/>
      <c r="LN1287"/>
      <c r="LO1287"/>
      <c r="LP1287"/>
      <c r="LQ1287"/>
      <c r="LR1287"/>
      <c r="LS1287"/>
      <c r="LT1287"/>
      <c r="LU1287"/>
      <c r="LV1287"/>
      <c r="LW1287"/>
      <c r="LX1287"/>
      <c r="LY1287"/>
      <c r="LZ1287"/>
      <c r="MA1287"/>
      <c r="MB1287"/>
      <c r="MC1287"/>
      <c r="MD1287"/>
      <c r="ME1287"/>
      <c r="MF1287"/>
      <c r="MG1287"/>
      <c r="MH1287"/>
      <c r="MI1287"/>
      <c r="MJ1287"/>
      <c r="MK1287"/>
      <c r="ML1287"/>
      <c r="MM1287"/>
      <c r="MN1287"/>
      <c r="MO1287"/>
      <c r="MP1287"/>
      <c r="MQ1287"/>
      <c r="MR1287"/>
      <c r="MS1287"/>
      <c r="MT1287"/>
      <c r="MU1287"/>
      <c r="MV1287"/>
      <c r="MW1287"/>
      <c r="MX1287"/>
      <c r="MY1287"/>
      <c r="MZ1287"/>
      <c r="NA1287"/>
      <c r="NB1287"/>
      <c r="NC1287"/>
      <c r="ND1287"/>
      <c r="NE1287"/>
      <c r="NF1287"/>
      <c r="NG1287"/>
      <c r="NH1287"/>
      <c r="NI1287"/>
      <c r="NJ1287"/>
      <c r="NK1287"/>
    </row>
    <row r="1288" spans="10:521" ht="15.75">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c r="HX1288"/>
      <c r="HY1288"/>
      <c r="HZ1288"/>
      <c r="IA1288"/>
      <c r="IB1288"/>
      <c r="IC1288"/>
      <c r="ID1288"/>
      <c r="IE1288"/>
      <c r="IF1288"/>
      <c r="IG1288"/>
      <c r="IH1288"/>
      <c r="II1288"/>
      <c r="IJ1288"/>
      <c r="IK1288"/>
      <c r="IL1288"/>
      <c r="IM1288"/>
      <c r="IN1288"/>
      <c r="IO1288"/>
      <c r="IP1288"/>
      <c r="IQ1288"/>
      <c r="IR1288"/>
      <c r="IS1288"/>
      <c r="IT1288"/>
      <c r="IU1288"/>
      <c r="IV1288"/>
      <c r="IW1288"/>
      <c r="IX1288"/>
      <c r="IY1288"/>
      <c r="IZ1288"/>
      <c r="JA1288"/>
      <c r="JB1288"/>
      <c r="JC1288"/>
      <c r="JD1288"/>
      <c r="JE1288"/>
      <c r="JF1288"/>
      <c r="JG1288"/>
      <c r="JH1288"/>
      <c r="JI1288"/>
      <c r="JJ1288"/>
      <c r="JK1288"/>
      <c r="JL1288"/>
      <c r="JM1288"/>
      <c r="JN1288"/>
      <c r="JO1288"/>
      <c r="JP1288"/>
      <c r="JQ1288"/>
      <c r="JR1288"/>
      <c r="JS1288"/>
      <c r="JT1288"/>
      <c r="JU1288"/>
      <c r="JV1288"/>
      <c r="JW1288"/>
      <c r="JX1288"/>
      <c r="JY1288"/>
      <c r="JZ1288"/>
      <c r="KA1288"/>
      <c r="KB1288"/>
      <c r="KC1288"/>
      <c r="KD1288"/>
      <c r="KE1288"/>
      <c r="KF1288"/>
      <c r="KG1288"/>
      <c r="KH1288"/>
      <c r="KI1288"/>
      <c r="KJ1288"/>
      <c r="KK1288"/>
      <c r="KL1288"/>
      <c r="KM1288"/>
      <c r="KN1288"/>
      <c r="KO1288"/>
      <c r="KP1288"/>
      <c r="KQ1288"/>
      <c r="KR1288"/>
      <c r="KS1288"/>
      <c r="KT1288"/>
      <c r="KU1288"/>
      <c r="KV1288"/>
      <c r="KW1288"/>
      <c r="KX1288"/>
      <c r="KY1288"/>
      <c r="KZ1288"/>
      <c r="LA1288"/>
      <c r="LB1288"/>
      <c r="LC1288"/>
      <c r="LD1288"/>
      <c r="LE1288"/>
      <c r="LF1288"/>
      <c r="LG1288"/>
      <c r="LH1288"/>
      <c r="LI1288"/>
      <c r="LJ1288"/>
      <c r="LK1288"/>
      <c r="LL1288"/>
      <c r="LM1288"/>
      <c r="LN1288"/>
      <c r="LO1288"/>
      <c r="LP1288"/>
      <c r="LQ1288"/>
      <c r="LR1288"/>
      <c r="LS1288"/>
      <c r="LT1288"/>
      <c r="LU1288"/>
      <c r="LV1288"/>
      <c r="LW1288"/>
      <c r="LX1288"/>
      <c r="LY1288"/>
      <c r="LZ1288"/>
      <c r="MA1288"/>
      <c r="MB1288"/>
      <c r="MC1288"/>
      <c r="MD1288"/>
      <c r="ME1288"/>
      <c r="MF1288"/>
      <c r="MG1288"/>
      <c r="MH1288"/>
      <c r="MI1288"/>
      <c r="MJ1288"/>
      <c r="MK1288"/>
      <c r="ML1288"/>
      <c r="MM1288"/>
      <c r="MN1288"/>
      <c r="MO1288"/>
      <c r="MP1288"/>
      <c r="MQ1288"/>
      <c r="MR1288"/>
      <c r="MS1288"/>
      <c r="MT1288"/>
      <c r="MU1288"/>
      <c r="MV1288"/>
      <c r="MW1288"/>
      <c r="MX1288"/>
      <c r="MY1288"/>
      <c r="MZ1288"/>
      <c r="NA1288"/>
      <c r="NB1288"/>
      <c r="NC1288"/>
      <c r="ND1288"/>
      <c r="NE1288"/>
      <c r="NF1288"/>
      <c r="NG1288"/>
      <c r="NH1288"/>
      <c r="NI1288"/>
      <c r="NJ1288"/>
      <c r="NK1288"/>
    </row>
    <row r="1289" spans="10:521" ht="15.75">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c r="HX1289"/>
      <c r="HY1289"/>
      <c r="HZ1289"/>
      <c r="IA1289"/>
      <c r="IB1289"/>
      <c r="IC1289"/>
      <c r="ID1289"/>
      <c r="IE1289"/>
      <c r="IF1289"/>
      <c r="IG1289"/>
      <c r="IH1289"/>
      <c r="II1289"/>
      <c r="IJ1289"/>
      <c r="IK1289"/>
      <c r="IL1289"/>
      <c r="IM1289"/>
      <c r="IN1289"/>
      <c r="IO1289"/>
      <c r="IP1289"/>
      <c r="IQ1289"/>
      <c r="IR1289"/>
      <c r="IS1289"/>
      <c r="IT1289"/>
      <c r="IU1289"/>
      <c r="IV1289"/>
      <c r="IW1289"/>
      <c r="IX1289"/>
      <c r="IY1289"/>
      <c r="IZ1289"/>
      <c r="JA1289"/>
      <c r="JB1289"/>
      <c r="JC1289"/>
      <c r="JD1289"/>
      <c r="JE1289"/>
      <c r="JF1289"/>
      <c r="JG1289"/>
      <c r="JH1289"/>
      <c r="JI1289"/>
      <c r="JJ1289"/>
      <c r="JK1289"/>
      <c r="JL1289"/>
      <c r="JM1289"/>
      <c r="JN1289"/>
      <c r="JO1289"/>
      <c r="JP1289"/>
      <c r="JQ1289"/>
      <c r="JR1289"/>
      <c r="JS1289"/>
      <c r="JT1289"/>
      <c r="JU1289"/>
      <c r="JV1289"/>
      <c r="JW1289"/>
      <c r="JX1289"/>
      <c r="JY1289"/>
      <c r="JZ1289"/>
      <c r="KA1289"/>
      <c r="KB1289"/>
      <c r="KC1289"/>
      <c r="KD1289"/>
      <c r="KE1289"/>
      <c r="KF1289"/>
      <c r="KG1289"/>
      <c r="KH1289"/>
      <c r="KI1289"/>
      <c r="KJ1289"/>
      <c r="KK1289"/>
      <c r="KL1289"/>
      <c r="KM1289"/>
      <c r="KN1289"/>
      <c r="KO1289"/>
      <c r="KP1289"/>
      <c r="KQ1289"/>
      <c r="KR1289"/>
      <c r="KS1289"/>
      <c r="KT1289"/>
      <c r="KU1289"/>
      <c r="KV1289"/>
      <c r="KW1289"/>
      <c r="KX1289"/>
      <c r="KY1289"/>
      <c r="KZ1289"/>
      <c r="LA1289"/>
      <c r="LB1289"/>
      <c r="LC1289"/>
      <c r="LD1289"/>
      <c r="LE1289"/>
      <c r="LF1289"/>
      <c r="LG1289"/>
      <c r="LH1289"/>
      <c r="LI1289"/>
      <c r="LJ1289"/>
      <c r="LK1289"/>
      <c r="LL1289"/>
      <c r="LM1289"/>
      <c r="LN1289"/>
      <c r="LO1289"/>
      <c r="LP1289"/>
      <c r="LQ1289"/>
      <c r="LR1289"/>
      <c r="LS1289"/>
      <c r="LT1289"/>
      <c r="LU1289"/>
      <c r="LV1289"/>
      <c r="LW1289"/>
      <c r="LX1289"/>
      <c r="LY1289"/>
      <c r="LZ1289"/>
      <c r="MA1289"/>
      <c r="MB1289"/>
      <c r="MC1289"/>
      <c r="MD1289"/>
      <c r="ME1289"/>
      <c r="MF1289"/>
      <c r="MG1289"/>
      <c r="MH1289"/>
      <c r="MI1289"/>
      <c r="MJ1289"/>
      <c r="MK1289"/>
      <c r="ML1289"/>
      <c r="MM1289"/>
      <c r="MN1289"/>
      <c r="MO1289"/>
      <c r="MP1289"/>
      <c r="MQ1289"/>
      <c r="MR1289"/>
      <c r="MS1289"/>
      <c r="MT1289"/>
      <c r="MU1289"/>
      <c r="MV1289"/>
      <c r="MW1289"/>
      <c r="MX1289"/>
      <c r="MY1289"/>
      <c r="MZ1289"/>
      <c r="NA1289"/>
      <c r="NB1289"/>
      <c r="NC1289"/>
      <c r="ND1289"/>
      <c r="NE1289"/>
      <c r="NF1289"/>
      <c r="NG1289"/>
      <c r="NH1289"/>
      <c r="NI1289"/>
      <c r="NJ1289"/>
      <c r="NK1289"/>
    </row>
    <row r="1290" spans="10:521" ht="15.75">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c r="HO1290"/>
      <c r="HP1290"/>
      <c r="HQ1290"/>
      <c r="HR1290"/>
      <c r="HS1290"/>
      <c r="HT1290"/>
      <c r="HU1290"/>
      <c r="HV1290"/>
      <c r="HW1290"/>
      <c r="HX1290"/>
      <c r="HY1290"/>
      <c r="HZ1290"/>
      <c r="IA1290"/>
      <c r="IB1290"/>
      <c r="IC1290"/>
      <c r="ID1290"/>
      <c r="IE1290"/>
      <c r="IF1290"/>
      <c r="IG1290"/>
      <c r="IH1290"/>
      <c r="II1290"/>
      <c r="IJ1290"/>
      <c r="IK1290"/>
      <c r="IL1290"/>
      <c r="IM1290"/>
      <c r="IN1290"/>
      <c r="IO1290"/>
      <c r="IP1290"/>
      <c r="IQ1290"/>
      <c r="IR1290"/>
      <c r="IS1290"/>
      <c r="IT1290"/>
      <c r="IU1290"/>
      <c r="IV1290"/>
      <c r="IW1290"/>
      <c r="IX1290"/>
      <c r="IY1290"/>
      <c r="IZ1290"/>
      <c r="JA1290"/>
      <c r="JB1290"/>
      <c r="JC1290"/>
      <c r="JD1290"/>
      <c r="JE1290"/>
      <c r="JF1290"/>
      <c r="JG1290"/>
      <c r="JH1290"/>
      <c r="JI1290"/>
      <c r="JJ1290"/>
      <c r="JK1290"/>
      <c r="JL1290"/>
      <c r="JM1290"/>
      <c r="JN1290"/>
      <c r="JO1290"/>
      <c r="JP1290"/>
      <c r="JQ1290"/>
      <c r="JR1290"/>
      <c r="JS1290"/>
      <c r="JT1290"/>
      <c r="JU1290"/>
      <c r="JV1290"/>
      <c r="JW1290"/>
      <c r="JX1290"/>
      <c r="JY1290"/>
      <c r="JZ1290"/>
      <c r="KA1290"/>
      <c r="KB1290"/>
      <c r="KC1290"/>
      <c r="KD1290"/>
      <c r="KE1290"/>
      <c r="KF1290"/>
      <c r="KG1290"/>
      <c r="KH1290"/>
      <c r="KI1290"/>
      <c r="KJ1290"/>
      <c r="KK1290"/>
      <c r="KL1290"/>
      <c r="KM1290"/>
      <c r="KN1290"/>
      <c r="KO1290"/>
      <c r="KP1290"/>
      <c r="KQ1290"/>
      <c r="KR1290"/>
      <c r="KS1290"/>
      <c r="KT1290"/>
      <c r="KU1290"/>
      <c r="KV1290"/>
      <c r="KW1290"/>
      <c r="KX1290"/>
      <c r="KY1290"/>
      <c r="KZ1290"/>
      <c r="LA1290"/>
      <c r="LB1290"/>
      <c r="LC1290"/>
      <c r="LD1290"/>
      <c r="LE1290"/>
      <c r="LF1290"/>
      <c r="LG1290"/>
      <c r="LH1290"/>
      <c r="LI1290"/>
      <c r="LJ1290"/>
      <c r="LK1290"/>
      <c r="LL1290"/>
      <c r="LM1290"/>
      <c r="LN1290"/>
      <c r="LO1290"/>
      <c r="LP1290"/>
      <c r="LQ1290"/>
      <c r="LR1290"/>
      <c r="LS1290"/>
      <c r="LT1290"/>
      <c r="LU1290"/>
      <c r="LV1290"/>
      <c r="LW1290"/>
      <c r="LX1290"/>
      <c r="LY1290"/>
      <c r="LZ1290"/>
      <c r="MA1290"/>
      <c r="MB1290"/>
      <c r="MC1290"/>
      <c r="MD1290"/>
      <c r="ME1290"/>
      <c r="MF1290"/>
      <c r="MG1290"/>
      <c r="MH1290"/>
      <c r="MI1290"/>
      <c r="MJ1290"/>
      <c r="MK1290"/>
      <c r="ML1290"/>
      <c r="MM1290"/>
      <c r="MN1290"/>
      <c r="MO1290"/>
      <c r="MP1290"/>
      <c r="MQ1290"/>
      <c r="MR1290"/>
      <c r="MS1290"/>
      <c r="MT1290"/>
      <c r="MU1290"/>
      <c r="MV1290"/>
      <c r="MW1290"/>
      <c r="MX1290"/>
      <c r="MY1290"/>
      <c r="MZ1290"/>
      <c r="NA1290"/>
      <c r="NB1290"/>
      <c r="NC1290"/>
      <c r="ND1290"/>
      <c r="NE1290"/>
      <c r="NF1290"/>
      <c r="NG1290"/>
      <c r="NH1290"/>
      <c r="NI1290"/>
      <c r="NJ1290"/>
      <c r="NK1290"/>
    </row>
    <row r="1291" spans="10:521" ht="15.75">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c r="HO1291"/>
      <c r="HP1291"/>
      <c r="HQ1291"/>
      <c r="HR1291"/>
      <c r="HS1291"/>
      <c r="HT1291"/>
      <c r="HU1291"/>
      <c r="HV1291"/>
      <c r="HW1291"/>
      <c r="HX1291"/>
      <c r="HY1291"/>
      <c r="HZ1291"/>
      <c r="IA1291"/>
      <c r="IB1291"/>
      <c r="IC1291"/>
      <c r="ID1291"/>
      <c r="IE1291"/>
      <c r="IF1291"/>
      <c r="IG1291"/>
      <c r="IH1291"/>
      <c r="II1291"/>
      <c r="IJ1291"/>
      <c r="IK1291"/>
      <c r="IL1291"/>
      <c r="IM1291"/>
      <c r="IN1291"/>
      <c r="IO1291"/>
      <c r="IP1291"/>
      <c r="IQ1291"/>
      <c r="IR1291"/>
      <c r="IS1291"/>
      <c r="IT1291"/>
      <c r="IU1291"/>
      <c r="IV1291"/>
      <c r="IW1291"/>
      <c r="IX1291"/>
      <c r="IY1291"/>
      <c r="IZ1291"/>
      <c r="JA1291"/>
      <c r="JB1291"/>
      <c r="JC1291"/>
      <c r="JD1291"/>
      <c r="JE1291"/>
      <c r="JF1291"/>
      <c r="JG1291"/>
      <c r="JH1291"/>
      <c r="JI1291"/>
      <c r="JJ1291"/>
      <c r="JK1291"/>
      <c r="JL1291"/>
      <c r="JM1291"/>
      <c r="JN1291"/>
      <c r="JO1291"/>
      <c r="JP1291"/>
      <c r="JQ1291"/>
      <c r="JR1291"/>
      <c r="JS1291"/>
      <c r="JT1291"/>
      <c r="JU1291"/>
      <c r="JV1291"/>
      <c r="JW1291"/>
      <c r="JX1291"/>
      <c r="JY1291"/>
      <c r="JZ1291"/>
      <c r="KA1291"/>
      <c r="KB1291"/>
      <c r="KC1291"/>
      <c r="KD1291"/>
      <c r="KE1291"/>
      <c r="KF1291"/>
      <c r="KG1291"/>
      <c r="KH1291"/>
      <c r="KI1291"/>
      <c r="KJ1291"/>
      <c r="KK1291"/>
      <c r="KL1291"/>
      <c r="KM1291"/>
      <c r="KN1291"/>
      <c r="KO1291"/>
      <c r="KP1291"/>
      <c r="KQ1291"/>
      <c r="KR1291"/>
      <c r="KS1291"/>
      <c r="KT1291"/>
      <c r="KU1291"/>
      <c r="KV1291"/>
      <c r="KW1291"/>
      <c r="KX1291"/>
      <c r="KY1291"/>
      <c r="KZ1291"/>
      <c r="LA1291"/>
      <c r="LB1291"/>
      <c r="LC1291"/>
      <c r="LD1291"/>
      <c r="LE1291"/>
      <c r="LF1291"/>
      <c r="LG1291"/>
      <c r="LH1291"/>
      <c r="LI1291"/>
      <c r="LJ1291"/>
      <c r="LK1291"/>
      <c r="LL1291"/>
      <c r="LM1291"/>
      <c r="LN1291"/>
      <c r="LO1291"/>
      <c r="LP1291"/>
      <c r="LQ1291"/>
      <c r="LR1291"/>
      <c r="LS1291"/>
      <c r="LT1291"/>
      <c r="LU1291"/>
      <c r="LV1291"/>
      <c r="LW1291"/>
      <c r="LX1291"/>
      <c r="LY1291"/>
      <c r="LZ1291"/>
      <c r="MA1291"/>
      <c r="MB1291"/>
      <c r="MC1291"/>
      <c r="MD1291"/>
      <c r="ME1291"/>
      <c r="MF1291"/>
      <c r="MG1291"/>
      <c r="MH1291"/>
      <c r="MI1291"/>
      <c r="MJ1291"/>
      <c r="MK1291"/>
      <c r="ML1291"/>
      <c r="MM1291"/>
      <c r="MN1291"/>
      <c r="MO1291"/>
      <c r="MP1291"/>
      <c r="MQ1291"/>
      <c r="MR1291"/>
      <c r="MS1291"/>
      <c r="MT1291"/>
      <c r="MU1291"/>
      <c r="MV1291"/>
      <c r="MW1291"/>
      <c r="MX1291"/>
      <c r="MY1291"/>
      <c r="MZ1291"/>
      <c r="NA1291"/>
      <c r="NB1291"/>
      <c r="NC1291"/>
      <c r="ND1291"/>
      <c r="NE1291"/>
      <c r="NF1291"/>
      <c r="NG1291"/>
      <c r="NH1291"/>
      <c r="NI1291"/>
      <c r="NJ1291"/>
      <c r="NK1291"/>
    </row>
    <row r="1292" spans="10:521" ht="15.75">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c r="JS1292"/>
      <c r="JT1292"/>
      <c r="JU1292"/>
      <c r="JV1292"/>
      <c r="JW1292"/>
      <c r="JX1292"/>
      <c r="JY1292"/>
      <c r="JZ1292"/>
      <c r="KA1292"/>
      <c r="KB1292"/>
      <c r="KC1292"/>
      <c r="KD1292"/>
      <c r="KE1292"/>
      <c r="KF1292"/>
      <c r="KG1292"/>
      <c r="KH1292"/>
      <c r="KI1292"/>
      <c r="KJ1292"/>
      <c r="KK1292"/>
      <c r="KL1292"/>
      <c r="KM1292"/>
      <c r="KN1292"/>
      <c r="KO1292"/>
      <c r="KP1292"/>
      <c r="KQ1292"/>
      <c r="KR1292"/>
      <c r="KS1292"/>
      <c r="KT1292"/>
      <c r="KU1292"/>
      <c r="KV1292"/>
      <c r="KW1292"/>
      <c r="KX1292"/>
      <c r="KY1292"/>
      <c r="KZ1292"/>
      <c r="LA1292"/>
      <c r="LB1292"/>
      <c r="LC1292"/>
      <c r="LD1292"/>
      <c r="LE1292"/>
      <c r="LF1292"/>
      <c r="LG1292"/>
      <c r="LH1292"/>
      <c r="LI1292"/>
      <c r="LJ1292"/>
      <c r="LK1292"/>
      <c r="LL1292"/>
      <c r="LM1292"/>
      <c r="LN1292"/>
      <c r="LO1292"/>
      <c r="LP1292"/>
      <c r="LQ1292"/>
      <c r="LR1292"/>
      <c r="LS1292"/>
      <c r="LT1292"/>
      <c r="LU1292"/>
      <c r="LV1292"/>
      <c r="LW1292"/>
      <c r="LX1292"/>
      <c r="LY1292"/>
      <c r="LZ1292"/>
      <c r="MA1292"/>
      <c r="MB1292"/>
      <c r="MC1292"/>
      <c r="MD1292"/>
      <c r="ME1292"/>
      <c r="MF1292"/>
      <c r="MG1292"/>
      <c r="MH1292"/>
      <c r="MI1292"/>
      <c r="MJ1292"/>
      <c r="MK1292"/>
      <c r="ML1292"/>
      <c r="MM1292"/>
      <c r="MN1292"/>
      <c r="MO1292"/>
      <c r="MP1292"/>
      <c r="MQ1292"/>
      <c r="MR1292"/>
      <c r="MS1292"/>
      <c r="MT1292"/>
      <c r="MU1292"/>
      <c r="MV1292"/>
      <c r="MW1292"/>
      <c r="MX1292"/>
      <c r="MY1292"/>
      <c r="MZ1292"/>
      <c r="NA1292"/>
      <c r="NB1292"/>
      <c r="NC1292"/>
      <c r="ND1292"/>
      <c r="NE1292"/>
      <c r="NF1292"/>
      <c r="NG1292"/>
      <c r="NH1292"/>
      <c r="NI1292"/>
      <c r="NJ1292"/>
      <c r="NK1292"/>
    </row>
    <row r="1293" spans="10:521" ht="15.75">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c r="IW1293"/>
      <c r="IX1293"/>
      <c r="IY1293"/>
      <c r="IZ1293"/>
      <c r="JA1293"/>
      <c r="JB1293"/>
      <c r="JC1293"/>
      <c r="JD1293"/>
      <c r="JE1293"/>
      <c r="JF1293"/>
      <c r="JG1293"/>
      <c r="JH1293"/>
      <c r="JI1293"/>
      <c r="JJ1293"/>
      <c r="JK1293"/>
      <c r="JL1293"/>
      <c r="JM1293"/>
      <c r="JN1293"/>
      <c r="JO1293"/>
      <c r="JP1293"/>
      <c r="JQ1293"/>
      <c r="JR1293"/>
      <c r="JS1293"/>
      <c r="JT1293"/>
      <c r="JU1293"/>
      <c r="JV1293"/>
      <c r="JW1293"/>
      <c r="JX1293"/>
      <c r="JY1293"/>
      <c r="JZ1293"/>
      <c r="KA1293"/>
      <c r="KB1293"/>
      <c r="KC1293"/>
      <c r="KD1293"/>
      <c r="KE1293"/>
      <c r="KF1293"/>
      <c r="KG1293"/>
      <c r="KH1293"/>
      <c r="KI1293"/>
      <c r="KJ1293"/>
      <c r="KK1293"/>
      <c r="KL1293"/>
      <c r="KM1293"/>
      <c r="KN1293"/>
      <c r="KO1293"/>
      <c r="KP1293"/>
      <c r="KQ1293"/>
      <c r="KR1293"/>
      <c r="KS1293"/>
      <c r="KT1293"/>
      <c r="KU1293"/>
      <c r="KV1293"/>
      <c r="KW1293"/>
      <c r="KX1293"/>
      <c r="KY1293"/>
      <c r="KZ1293"/>
      <c r="LA1293"/>
      <c r="LB1293"/>
      <c r="LC1293"/>
      <c r="LD1293"/>
      <c r="LE1293"/>
      <c r="LF1293"/>
      <c r="LG1293"/>
      <c r="LH1293"/>
      <c r="LI1293"/>
      <c r="LJ1293"/>
      <c r="LK1293"/>
      <c r="LL1293"/>
      <c r="LM1293"/>
      <c r="LN1293"/>
      <c r="LO1293"/>
      <c r="LP1293"/>
      <c r="LQ1293"/>
      <c r="LR1293"/>
      <c r="LS1293"/>
      <c r="LT1293"/>
      <c r="LU1293"/>
      <c r="LV1293"/>
      <c r="LW1293"/>
      <c r="LX1293"/>
      <c r="LY1293"/>
      <c r="LZ1293"/>
      <c r="MA1293"/>
      <c r="MB1293"/>
      <c r="MC1293"/>
      <c r="MD1293"/>
      <c r="ME1293"/>
      <c r="MF1293"/>
      <c r="MG1293"/>
      <c r="MH1293"/>
      <c r="MI1293"/>
      <c r="MJ1293"/>
      <c r="MK1293"/>
      <c r="ML1293"/>
      <c r="MM1293"/>
      <c r="MN1293"/>
      <c r="MO1293"/>
      <c r="MP1293"/>
      <c r="MQ1293"/>
      <c r="MR1293"/>
      <c r="MS1293"/>
      <c r="MT1293"/>
      <c r="MU1293"/>
      <c r="MV1293"/>
      <c r="MW1293"/>
      <c r="MX1293"/>
      <c r="MY1293"/>
      <c r="MZ1293"/>
      <c r="NA1293"/>
      <c r="NB1293"/>
      <c r="NC1293"/>
      <c r="ND1293"/>
      <c r="NE1293"/>
      <c r="NF1293"/>
      <c r="NG1293"/>
      <c r="NH1293"/>
      <c r="NI1293"/>
      <c r="NJ1293"/>
      <c r="NK1293"/>
    </row>
    <row r="1294" spans="10:521" ht="15.75">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c r="HO1294"/>
      <c r="HP1294"/>
      <c r="HQ1294"/>
      <c r="HR1294"/>
      <c r="HS1294"/>
      <c r="HT1294"/>
      <c r="HU1294"/>
      <c r="HV1294"/>
      <c r="HW1294"/>
      <c r="HX1294"/>
      <c r="HY1294"/>
      <c r="HZ1294"/>
      <c r="IA1294"/>
      <c r="IB1294"/>
      <c r="IC1294"/>
      <c r="ID1294"/>
      <c r="IE1294"/>
      <c r="IF1294"/>
      <c r="IG1294"/>
      <c r="IH1294"/>
      <c r="II1294"/>
      <c r="IJ1294"/>
      <c r="IK1294"/>
      <c r="IL1294"/>
      <c r="IM1294"/>
      <c r="IN1294"/>
      <c r="IO1294"/>
      <c r="IP1294"/>
      <c r="IQ1294"/>
      <c r="IR1294"/>
      <c r="IS1294"/>
      <c r="IT1294"/>
      <c r="IU1294"/>
      <c r="IV1294"/>
      <c r="IW1294"/>
      <c r="IX1294"/>
      <c r="IY1294"/>
      <c r="IZ1294"/>
      <c r="JA1294"/>
      <c r="JB1294"/>
      <c r="JC1294"/>
      <c r="JD1294"/>
      <c r="JE1294"/>
      <c r="JF1294"/>
      <c r="JG1294"/>
      <c r="JH1294"/>
      <c r="JI1294"/>
      <c r="JJ1294"/>
      <c r="JK1294"/>
      <c r="JL1294"/>
      <c r="JM1294"/>
      <c r="JN1294"/>
      <c r="JO1294"/>
      <c r="JP1294"/>
      <c r="JQ1294"/>
      <c r="JR1294"/>
      <c r="JS1294"/>
      <c r="JT1294"/>
      <c r="JU1294"/>
      <c r="JV1294"/>
      <c r="JW1294"/>
      <c r="JX1294"/>
      <c r="JY1294"/>
      <c r="JZ1294"/>
      <c r="KA1294"/>
      <c r="KB1294"/>
      <c r="KC1294"/>
      <c r="KD1294"/>
      <c r="KE1294"/>
      <c r="KF1294"/>
      <c r="KG1294"/>
      <c r="KH1294"/>
      <c r="KI1294"/>
      <c r="KJ1294"/>
      <c r="KK1294"/>
      <c r="KL1294"/>
      <c r="KM1294"/>
      <c r="KN1294"/>
      <c r="KO1294"/>
      <c r="KP1294"/>
      <c r="KQ1294"/>
      <c r="KR1294"/>
      <c r="KS1294"/>
      <c r="KT1294"/>
      <c r="KU1294"/>
      <c r="KV1294"/>
      <c r="KW1294"/>
      <c r="KX1294"/>
      <c r="KY1294"/>
      <c r="KZ1294"/>
      <c r="LA1294"/>
      <c r="LB1294"/>
      <c r="LC1294"/>
      <c r="LD1294"/>
      <c r="LE1294"/>
      <c r="LF1294"/>
      <c r="LG1294"/>
      <c r="LH1294"/>
      <c r="LI1294"/>
      <c r="LJ1294"/>
      <c r="LK1294"/>
      <c r="LL1294"/>
      <c r="LM1294"/>
      <c r="LN1294"/>
      <c r="LO1294"/>
      <c r="LP1294"/>
      <c r="LQ1294"/>
      <c r="LR1294"/>
      <c r="LS1294"/>
      <c r="LT1294"/>
      <c r="LU1294"/>
      <c r="LV1294"/>
      <c r="LW1294"/>
      <c r="LX1294"/>
      <c r="LY1294"/>
      <c r="LZ1294"/>
      <c r="MA1294"/>
      <c r="MB1294"/>
      <c r="MC1294"/>
      <c r="MD1294"/>
      <c r="ME1294"/>
      <c r="MF1294"/>
      <c r="MG1294"/>
      <c r="MH1294"/>
      <c r="MI1294"/>
      <c r="MJ1294"/>
      <c r="MK1294"/>
      <c r="ML1294"/>
      <c r="MM1294"/>
      <c r="MN1294"/>
      <c r="MO1294"/>
      <c r="MP1294"/>
      <c r="MQ1294"/>
      <c r="MR1294"/>
      <c r="MS1294"/>
      <c r="MT1294"/>
      <c r="MU1294"/>
      <c r="MV1294"/>
      <c r="MW1294"/>
      <c r="MX1294"/>
      <c r="MY1294"/>
      <c r="MZ1294"/>
      <c r="NA1294"/>
      <c r="NB1294"/>
      <c r="NC1294"/>
      <c r="ND1294"/>
      <c r="NE1294"/>
      <c r="NF1294"/>
      <c r="NG1294"/>
      <c r="NH1294"/>
      <c r="NI1294"/>
      <c r="NJ1294"/>
      <c r="NK1294"/>
    </row>
    <row r="1295" spans="10:521" ht="15.7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c r="HO1295"/>
      <c r="HP1295"/>
      <c r="HQ1295"/>
      <c r="HR1295"/>
      <c r="HS1295"/>
      <c r="HT1295"/>
      <c r="HU1295"/>
      <c r="HV1295"/>
      <c r="HW1295"/>
      <c r="HX1295"/>
      <c r="HY1295"/>
      <c r="HZ1295"/>
      <c r="IA1295"/>
      <c r="IB1295"/>
      <c r="IC1295"/>
      <c r="ID1295"/>
      <c r="IE1295"/>
      <c r="IF1295"/>
      <c r="IG1295"/>
      <c r="IH1295"/>
      <c r="II1295"/>
      <c r="IJ1295"/>
      <c r="IK1295"/>
      <c r="IL1295"/>
      <c r="IM1295"/>
      <c r="IN1295"/>
      <c r="IO1295"/>
      <c r="IP1295"/>
      <c r="IQ1295"/>
      <c r="IR1295"/>
      <c r="IS1295"/>
      <c r="IT1295"/>
      <c r="IU1295"/>
      <c r="IV1295"/>
      <c r="IW1295"/>
      <c r="IX1295"/>
      <c r="IY1295"/>
      <c r="IZ1295"/>
      <c r="JA1295"/>
      <c r="JB1295"/>
      <c r="JC1295"/>
      <c r="JD1295"/>
      <c r="JE1295"/>
      <c r="JF1295"/>
      <c r="JG1295"/>
      <c r="JH1295"/>
      <c r="JI1295"/>
      <c r="JJ1295"/>
      <c r="JK1295"/>
      <c r="JL1295"/>
      <c r="JM1295"/>
      <c r="JN1295"/>
      <c r="JO1295"/>
      <c r="JP1295"/>
      <c r="JQ1295"/>
      <c r="JR1295"/>
      <c r="JS1295"/>
      <c r="JT1295"/>
      <c r="JU1295"/>
      <c r="JV1295"/>
      <c r="JW1295"/>
      <c r="JX1295"/>
      <c r="JY1295"/>
      <c r="JZ1295"/>
      <c r="KA1295"/>
      <c r="KB1295"/>
      <c r="KC1295"/>
      <c r="KD1295"/>
      <c r="KE1295"/>
      <c r="KF1295"/>
      <c r="KG1295"/>
      <c r="KH1295"/>
      <c r="KI1295"/>
      <c r="KJ1295"/>
      <c r="KK1295"/>
      <c r="KL1295"/>
      <c r="KM1295"/>
      <c r="KN1295"/>
      <c r="KO1295"/>
      <c r="KP1295"/>
      <c r="KQ1295"/>
      <c r="KR1295"/>
      <c r="KS1295"/>
      <c r="KT1295"/>
      <c r="KU1295"/>
      <c r="KV1295"/>
      <c r="KW1295"/>
      <c r="KX1295"/>
      <c r="KY1295"/>
      <c r="KZ1295"/>
      <c r="LA1295"/>
      <c r="LB1295"/>
      <c r="LC1295"/>
      <c r="LD1295"/>
      <c r="LE1295"/>
      <c r="LF1295"/>
      <c r="LG1295"/>
      <c r="LH1295"/>
      <c r="LI1295"/>
      <c r="LJ1295"/>
      <c r="LK1295"/>
      <c r="LL1295"/>
      <c r="LM1295"/>
      <c r="LN1295"/>
      <c r="LO1295"/>
      <c r="LP1295"/>
      <c r="LQ1295"/>
      <c r="LR1295"/>
      <c r="LS1295"/>
      <c r="LT1295"/>
      <c r="LU1295"/>
      <c r="LV1295"/>
      <c r="LW1295"/>
      <c r="LX1295"/>
      <c r="LY1295"/>
      <c r="LZ1295"/>
      <c r="MA1295"/>
      <c r="MB1295"/>
      <c r="MC1295"/>
      <c r="MD1295"/>
      <c r="ME1295"/>
      <c r="MF1295"/>
      <c r="MG1295"/>
      <c r="MH1295"/>
      <c r="MI1295"/>
      <c r="MJ1295"/>
      <c r="MK1295"/>
      <c r="ML1295"/>
      <c r="MM1295"/>
      <c r="MN1295"/>
      <c r="MO1295"/>
      <c r="MP1295"/>
      <c r="MQ1295"/>
      <c r="MR1295"/>
      <c r="MS1295"/>
      <c r="MT1295"/>
      <c r="MU1295"/>
      <c r="MV1295"/>
      <c r="MW1295"/>
      <c r="MX1295"/>
      <c r="MY1295"/>
      <c r="MZ1295"/>
      <c r="NA1295"/>
      <c r="NB1295"/>
      <c r="NC1295"/>
      <c r="ND1295"/>
      <c r="NE1295"/>
      <c r="NF1295"/>
      <c r="NG1295"/>
      <c r="NH1295"/>
      <c r="NI1295"/>
      <c r="NJ1295"/>
      <c r="NK1295"/>
    </row>
    <row r="1296" spans="10:521" ht="15.75">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c r="HO1296"/>
      <c r="HP1296"/>
      <c r="HQ1296"/>
      <c r="HR1296"/>
      <c r="HS1296"/>
      <c r="HT1296"/>
      <c r="HU1296"/>
      <c r="HV1296"/>
      <c r="HW1296"/>
      <c r="HX1296"/>
      <c r="HY1296"/>
      <c r="HZ1296"/>
      <c r="IA1296"/>
      <c r="IB1296"/>
      <c r="IC1296"/>
      <c r="ID1296"/>
      <c r="IE1296"/>
      <c r="IF1296"/>
      <c r="IG1296"/>
      <c r="IH1296"/>
      <c r="II1296"/>
      <c r="IJ1296"/>
      <c r="IK1296"/>
      <c r="IL1296"/>
      <c r="IM1296"/>
      <c r="IN1296"/>
      <c r="IO1296"/>
      <c r="IP1296"/>
      <c r="IQ1296"/>
      <c r="IR1296"/>
      <c r="IS1296"/>
      <c r="IT1296"/>
      <c r="IU1296"/>
      <c r="IV1296"/>
      <c r="IW1296"/>
      <c r="IX1296"/>
      <c r="IY1296"/>
      <c r="IZ1296"/>
      <c r="JA1296"/>
      <c r="JB1296"/>
      <c r="JC1296"/>
      <c r="JD1296"/>
      <c r="JE1296"/>
      <c r="JF1296"/>
      <c r="JG1296"/>
      <c r="JH1296"/>
      <c r="JI1296"/>
      <c r="JJ1296"/>
      <c r="JK1296"/>
      <c r="JL1296"/>
      <c r="JM1296"/>
      <c r="JN1296"/>
      <c r="JO1296"/>
      <c r="JP1296"/>
      <c r="JQ1296"/>
      <c r="JR1296"/>
      <c r="JS1296"/>
      <c r="JT1296"/>
      <c r="JU1296"/>
      <c r="JV1296"/>
      <c r="JW1296"/>
      <c r="JX1296"/>
      <c r="JY1296"/>
      <c r="JZ1296"/>
      <c r="KA1296"/>
      <c r="KB1296"/>
      <c r="KC1296"/>
      <c r="KD1296"/>
      <c r="KE1296"/>
      <c r="KF1296"/>
      <c r="KG1296"/>
      <c r="KH1296"/>
      <c r="KI1296"/>
      <c r="KJ1296"/>
      <c r="KK1296"/>
      <c r="KL1296"/>
      <c r="KM1296"/>
      <c r="KN1296"/>
      <c r="KO1296"/>
      <c r="KP1296"/>
      <c r="KQ1296"/>
      <c r="KR1296"/>
      <c r="KS1296"/>
      <c r="KT1296"/>
      <c r="KU1296"/>
      <c r="KV1296"/>
      <c r="KW1296"/>
      <c r="KX1296"/>
      <c r="KY1296"/>
      <c r="KZ1296"/>
      <c r="LA1296"/>
      <c r="LB1296"/>
      <c r="LC1296"/>
      <c r="LD1296"/>
      <c r="LE1296"/>
      <c r="LF1296"/>
      <c r="LG1296"/>
      <c r="LH1296"/>
      <c r="LI1296"/>
      <c r="LJ1296"/>
      <c r="LK1296"/>
      <c r="LL1296"/>
      <c r="LM1296"/>
      <c r="LN1296"/>
      <c r="LO1296"/>
      <c r="LP1296"/>
      <c r="LQ1296"/>
      <c r="LR1296"/>
      <c r="LS1296"/>
      <c r="LT1296"/>
      <c r="LU1296"/>
      <c r="LV1296"/>
      <c r="LW1296"/>
      <c r="LX1296"/>
      <c r="LY1296"/>
      <c r="LZ1296"/>
      <c r="MA1296"/>
      <c r="MB1296"/>
      <c r="MC1296"/>
      <c r="MD1296"/>
      <c r="ME1296"/>
      <c r="MF1296"/>
      <c r="MG1296"/>
      <c r="MH1296"/>
      <c r="MI1296"/>
      <c r="MJ1296"/>
      <c r="MK1296"/>
      <c r="ML1296"/>
      <c r="MM1296"/>
      <c r="MN1296"/>
      <c r="MO1296"/>
      <c r="MP1296"/>
      <c r="MQ1296"/>
      <c r="MR1296"/>
      <c r="MS1296"/>
      <c r="MT1296"/>
      <c r="MU1296"/>
      <c r="MV1296"/>
      <c r="MW1296"/>
      <c r="MX1296"/>
      <c r="MY1296"/>
      <c r="MZ1296"/>
      <c r="NA1296"/>
      <c r="NB1296"/>
      <c r="NC1296"/>
      <c r="ND1296"/>
      <c r="NE1296"/>
      <c r="NF1296"/>
      <c r="NG1296"/>
      <c r="NH1296"/>
      <c r="NI1296"/>
      <c r="NJ1296"/>
      <c r="NK1296"/>
    </row>
    <row r="1297" spans="10:375" ht="15.75">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c r="HO1297"/>
      <c r="HP1297"/>
      <c r="HQ1297"/>
      <c r="HR1297"/>
      <c r="HS1297"/>
      <c r="HT1297"/>
      <c r="HU1297"/>
      <c r="HV1297"/>
      <c r="HW1297"/>
      <c r="HX1297"/>
      <c r="HY1297"/>
      <c r="HZ1297"/>
      <c r="IA1297"/>
      <c r="IB1297"/>
      <c r="IC1297"/>
      <c r="ID1297"/>
      <c r="IE1297"/>
      <c r="IF1297"/>
      <c r="IG1297"/>
      <c r="IH1297"/>
      <c r="II1297"/>
      <c r="IJ1297"/>
      <c r="IK1297"/>
      <c r="IL1297"/>
      <c r="IM1297"/>
      <c r="IN1297"/>
      <c r="IO1297"/>
      <c r="IP1297"/>
      <c r="IQ1297"/>
      <c r="IR1297"/>
      <c r="IS1297"/>
      <c r="IT1297"/>
      <c r="IU1297"/>
      <c r="IV1297"/>
      <c r="IW1297"/>
      <c r="IX1297"/>
      <c r="IY1297"/>
      <c r="IZ1297"/>
      <c r="JA1297"/>
      <c r="JB1297"/>
      <c r="JC1297"/>
      <c r="JD1297"/>
      <c r="JE1297"/>
      <c r="JF1297"/>
      <c r="JG1297"/>
      <c r="JH1297"/>
      <c r="JI1297"/>
      <c r="JJ1297"/>
      <c r="JK1297"/>
      <c r="JL1297"/>
      <c r="JM1297"/>
      <c r="JN1297"/>
      <c r="JO1297"/>
      <c r="JP1297"/>
      <c r="JQ1297"/>
      <c r="JR1297"/>
      <c r="JS1297"/>
      <c r="JT1297"/>
      <c r="JU1297"/>
      <c r="JV1297"/>
      <c r="JW1297"/>
      <c r="JX1297"/>
      <c r="JY1297"/>
      <c r="JZ1297"/>
      <c r="KA1297"/>
      <c r="KB1297"/>
      <c r="KC1297"/>
      <c r="KD1297"/>
      <c r="KE1297"/>
      <c r="KF1297"/>
      <c r="KG1297"/>
      <c r="KH1297"/>
      <c r="KI1297"/>
      <c r="KJ1297"/>
      <c r="KK1297"/>
      <c r="KL1297"/>
      <c r="KM1297"/>
      <c r="KN1297"/>
      <c r="KO1297"/>
      <c r="KP1297"/>
      <c r="KQ1297"/>
      <c r="KR1297"/>
      <c r="KS1297"/>
      <c r="KT1297"/>
      <c r="KU1297"/>
      <c r="KV1297"/>
      <c r="KW1297"/>
      <c r="KX1297"/>
      <c r="KY1297"/>
      <c r="KZ1297"/>
      <c r="LA1297"/>
      <c r="LB1297"/>
      <c r="LC1297"/>
      <c r="LD1297"/>
      <c r="LE1297"/>
      <c r="LF1297"/>
      <c r="LG1297"/>
      <c r="LH1297"/>
      <c r="LI1297"/>
      <c r="LJ1297"/>
      <c r="LK1297"/>
      <c r="LL1297"/>
      <c r="LM1297"/>
      <c r="LN1297"/>
      <c r="LO1297"/>
      <c r="LP1297"/>
      <c r="LQ1297"/>
      <c r="LR1297"/>
      <c r="LS1297"/>
      <c r="LT1297"/>
      <c r="LU1297"/>
      <c r="LV1297"/>
      <c r="LW1297"/>
      <c r="LX1297"/>
      <c r="LY1297"/>
      <c r="LZ1297"/>
      <c r="MA1297"/>
      <c r="MB1297"/>
      <c r="MC1297"/>
      <c r="MD1297"/>
      <c r="ME1297"/>
      <c r="MF1297"/>
      <c r="MG1297"/>
      <c r="MH1297"/>
      <c r="MI1297"/>
      <c r="MJ1297"/>
      <c r="MK1297"/>
      <c r="ML1297"/>
      <c r="MM1297"/>
      <c r="MN1297"/>
      <c r="MO1297"/>
      <c r="MP1297"/>
      <c r="MQ1297"/>
      <c r="MR1297"/>
      <c r="MS1297"/>
      <c r="MT1297"/>
      <c r="MU1297"/>
      <c r="MV1297"/>
      <c r="MW1297"/>
      <c r="MX1297"/>
      <c r="MY1297"/>
      <c r="MZ1297"/>
      <c r="NA1297"/>
      <c r="NB1297"/>
      <c r="NC1297"/>
      <c r="ND1297"/>
      <c r="NE1297"/>
      <c r="NF1297"/>
      <c r="NG1297"/>
      <c r="NH1297"/>
      <c r="NI1297"/>
      <c r="NJ1297"/>
      <c r="NK1297"/>
    </row>
    <row r="1298" spans="10:375" ht="15.75">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c r="HO1298"/>
      <c r="HP1298"/>
      <c r="HQ1298"/>
      <c r="HR1298"/>
      <c r="HS1298"/>
      <c r="HT1298"/>
      <c r="HU1298"/>
      <c r="HV1298"/>
      <c r="HW1298"/>
      <c r="HX1298"/>
      <c r="HY1298"/>
      <c r="HZ1298"/>
      <c r="IA1298"/>
      <c r="IB1298"/>
      <c r="IC1298"/>
      <c r="ID1298"/>
      <c r="IE1298"/>
      <c r="IF1298"/>
      <c r="IG1298"/>
      <c r="IH1298"/>
      <c r="II1298"/>
      <c r="IJ1298"/>
      <c r="IK1298"/>
      <c r="IL1298"/>
      <c r="IM1298"/>
      <c r="IN1298"/>
      <c r="IO1298"/>
      <c r="IP1298"/>
      <c r="IQ1298"/>
      <c r="IR1298"/>
      <c r="IS1298"/>
      <c r="IT1298"/>
      <c r="IU1298"/>
      <c r="IV1298"/>
      <c r="IW1298"/>
      <c r="IX1298"/>
      <c r="IY1298"/>
      <c r="IZ1298"/>
      <c r="JA1298"/>
      <c r="JB1298"/>
      <c r="JC1298"/>
      <c r="JD1298"/>
      <c r="JE1298"/>
      <c r="JF1298"/>
      <c r="JG1298"/>
      <c r="JH1298"/>
      <c r="JI1298"/>
      <c r="JJ1298"/>
      <c r="JK1298"/>
      <c r="JL1298"/>
      <c r="JM1298"/>
      <c r="JN1298"/>
    </row>
    <row r="1299" spans="10:375" ht="15.75">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c r="HO1299"/>
      <c r="HP1299"/>
      <c r="HQ1299"/>
      <c r="HR1299"/>
      <c r="HS1299"/>
      <c r="HT1299"/>
      <c r="HU1299"/>
      <c r="HV1299"/>
      <c r="HW1299"/>
      <c r="HX1299"/>
      <c r="HY1299"/>
      <c r="HZ1299"/>
      <c r="IA1299"/>
      <c r="IB1299"/>
      <c r="IC1299"/>
      <c r="ID1299"/>
      <c r="IE1299"/>
      <c r="IF1299"/>
      <c r="IG1299"/>
      <c r="IH1299"/>
      <c r="II1299"/>
      <c r="IJ1299"/>
      <c r="IK1299"/>
      <c r="IL1299"/>
      <c r="IM1299"/>
      <c r="IN1299"/>
      <c r="IO1299"/>
      <c r="IP1299"/>
      <c r="IQ1299"/>
      <c r="IR1299"/>
      <c r="IS1299"/>
      <c r="IT1299"/>
      <c r="IU1299"/>
      <c r="IV1299"/>
      <c r="IW1299"/>
      <c r="IX1299"/>
      <c r="IY1299"/>
      <c r="IZ1299"/>
      <c r="JA1299"/>
      <c r="JB1299"/>
      <c r="JC1299"/>
      <c r="JD1299"/>
      <c r="JE1299"/>
      <c r="JF1299"/>
      <c r="JG1299"/>
      <c r="JH1299"/>
      <c r="JI1299"/>
      <c r="JJ1299"/>
      <c r="JK1299"/>
      <c r="JL1299"/>
      <c r="JM1299"/>
      <c r="JN1299"/>
    </row>
    <row r="1300" spans="10:375" ht="15.75">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c r="HO1300"/>
      <c r="HP1300"/>
      <c r="HQ1300"/>
      <c r="HR1300"/>
      <c r="HS1300"/>
      <c r="HT1300"/>
      <c r="HU1300"/>
      <c r="HV1300"/>
      <c r="HW1300"/>
      <c r="HX1300"/>
      <c r="HY1300"/>
      <c r="HZ1300"/>
      <c r="IA1300"/>
      <c r="IB1300"/>
      <c r="IC1300"/>
      <c r="ID1300"/>
      <c r="IE1300"/>
      <c r="IF1300"/>
      <c r="IG1300"/>
      <c r="IH1300"/>
      <c r="II1300"/>
      <c r="IJ1300"/>
      <c r="IK1300"/>
      <c r="IL1300"/>
      <c r="IM1300"/>
      <c r="IN1300"/>
      <c r="IO1300"/>
      <c r="IP1300"/>
      <c r="IQ1300"/>
      <c r="IR1300"/>
      <c r="IS1300"/>
      <c r="IT1300"/>
      <c r="IU1300"/>
      <c r="IV1300"/>
      <c r="IW1300"/>
      <c r="IX1300"/>
      <c r="IY1300"/>
      <c r="IZ1300"/>
      <c r="JA1300"/>
      <c r="JB1300"/>
      <c r="JC1300"/>
      <c r="JD1300"/>
      <c r="JE1300"/>
      <c r="JF1300"/>
      <c r="JG1300"/>
      <c r="JH1300"/>
      <c r="JI1300"/>
      <c r="JJ1300"/>
      <c r="JK1300"/>
      <c r="JL1300"/>
      <c r="JM1300"/>
      <c r="JN1300"/>
    </row>
    <row r="1301" spans="10:375" ht="15.75">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c r="HO1301"/>
      <c r="HP1301"/>
      <c r="HQ1301"/>
      <c r="HR1301"/>
      <c r="HS1301"/>
      <c r="HT1301"/>
      <c r="HU1301"/>
      <c r="HV1301"/>
      <c r="HW1301"/>
      <c r="HX1301"/>
      <c r="HY1301"/>
      <c r="HZ1301"/>
      <c r="IA1301"/>
      <c r="IB1301"/>
      <c r="IC1301"/>
      <c r="ID1301"/>
      <c r="IE1301"/>
      <c r="IF1301"/>
      <c r="IG1301"/>
      <c r="IH1301"/>
      <c r="II1301"/>
      <c r="IJ1301"/>
      <c r="IK1301"/>
      <c r="IL1301"/>
      <c r="IM1301"/>
      <c r="IN1301"/>
      <c r="IO1301"/>
      <c r="IP1301"/>
      <c r="IQ1301"/>
      <c r="IR1301"/>
      <c r="IS1301"/>
      <c r="IT1301"/>
      <c r="IU1301"/>
      <c r="IV1301"/>
      <c r="IW1301"/>
      <c r="IX1301"/>
      <c r="IY1301"/>
      <c r="IZ1301"/>
      <c r="JA1301"/>
      <c r="JB1301"/>
      <c r="JC1301"/>
      <c r="JD1301"/>
      <c r="JE1301"/>
      <c r="JF1301"/>
      <c r="JG1301"/>
      <c r="JH1301"/>
      <c r="JI1301"/>
      <c r="JJ1301"/>
      <c r="JK1301"/>
      <c r="JL1301"/>
      <c r="JM1301"/>
      <c r="JN1301"/>
    </row>
    <row r="1302" spans="10:375" ht="15.75">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c r="HU1302"/>
      <c r="HV1302"/>
      <c r="HW1302"/>
      <c r="HX1302"/>
      <c r="HY1302"/>
      <c r="HZ1302"/>
      <c r="IA1302"/>
      <c r="IB1302"/>
      <c r="IC1302"/>
      <c r="ID1302"/>
      <c r="IE1302"/>
      <c r="IF1302"/>
      <c r="IG1302"/>
      <c r="IH1302"/>
      <c r="II1302"/>
      <c r="IJ1302"/>
      <c r="IK1302"/>
      <c r="IL1302"/>
      <c r="IM1302"/>
      <c r="IN1302"/>
      <c r="IO1302"/>
      <c r="IP1302"/>
      <c r="IQ1302"/>
      <c r="IR1302"/>
      <c r="IS1302"/>
      <c r="IT1302"/>
      <c r="IU1302"/>
      <c r="IV1302"/>
      <c r="IW1302"/>
      <c r="IX1302"/>
      <c r="IY1302"/>
      <c r="IZ1302"/>
      <c r="JA1302"/>
      <c r="JB1302"/>
      <c r="JC1302"/>
      <c r="JD1302"/>
      <c r="JE1302"/>
      <c r="JF1302"/>
      <c r="JG1302"/>
      <c r="JH1302"/>
      <c r="JI1302"/>
      <c r="JJ1302"/>
      <c r="JK1302"/>
      <c r="JL1302"/>
      <c r="JM1302"/>
      <c r="JN1302"/>
    </row>
    <row r="1303" spans="10:375" ht="15.75">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c r="HU1303"/>
      <c r="HV1303"/>
      <c r="HW1303"/>
      <c r="HX1303"/>
      <c r="HY1303"/>
      <c r="HZ1303"/>
      <c r="IA1303"/>
      <c r="IB1303"/>
      <c r="IC1303"/>
      <c r="ID1303"/>
      <c r="IE1303"/>
      <c r="IF1303"/>
      <c r="IG1303"/>
      <c r="IH1303"/>
      <c r="II1303"/>
      <c r="IJ1303"/>
      <c r="IK1303"/>
      <c r="IL1303"/>
      <c r="IM1303"/>
      <c r="IN1303"/>
      <c r="IO1303"/>
      <c r="IP1303"/>
      <c r="IQ1303"/>
      <c r="IR1303"/>
      <c r="IS1303"/>
      <c r="IT1303"/>
      <c r="IU1303"/>
      <c r="IV1303"/>
      <c r="IW1303"/>
      <c r="IX1303"/>
      <c r="IY1303"/>
      <c r="IZ1303"/>
      <c r="JA1303"/>
      <c r="JB1303"/>
      <c r="JC1303"/>
      <c r="JD1303"/>
      <c r="JE1303"/>
      <c r="JF1303"/>
      <c r="JG1303"/>
      <c r="JH1303"/>
      <c r="JI1303"/>
      <c r="JJ1303"/>
      <c r="JK1303"/>
      <c r="JL1303"/>
      <c r="JM1303"/>
      <c r="JN1303"/>
    </row>
    <row r="1304" spans="10:375" ht="15.75">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c r="HU1304"/>
      <c r="HV1304"/>
      <c r="HW1304"/>
      <c r="HX1304"/>
      <c r="HY1304"/>
      <c r="HZ1304"/>
      <c r="IA1304"/>
      <c r="IB1304"/>
      <c r="IC1304"/>
      <c r="ID1304"/>
      <c r="IE1304"/>
      <c r="IF1304"/>
      <c r="IG1304"/>
      <c r="IH1304"/>
      <c r="II1304"/>
      <c r="IJ1304"/>
      <c r="IK1304"/>
      <c r="IL1304"/>
      <c r="IM1304"/>
      <c r="IN1304"/>
      <c r="IO1304"/>
      <c r="IP1304"/>
      <c r="IQ1304"/>
      <c r="IR1304"/>
      <c r="IS1304"/>
      <c r="IT1304"/>
      <c r="IU1304"/>
      <c r="IV1304"/>
      <c r="IW1304"/>
      <c r="IX1304"/>
      <c r="IY1304"/>
      <c r="IZ1304"/>
      <c r="JA1304"/>
      <c r="JB1304"/>
      <c r="JC1304"/>
      <c r="JD1304"/>
      <c r="JE1304"/>
      <c r="JF1304"/>
      <c r="JG1304"/>
      <c r="JH1304"/>
      <c r="JI1304"/>
      <c r="JJ1304"/>
      <c r="JK1304"/>
      <c r="JL1304"/>
      <c r="JM1304"/>
      <c r="JN1304"/>
    </row>
    <row r="1305" spans="10:375" ht="15.7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c r="HO1305"/>
      <c r="HP1305"/>
      <c r="HQ1305"/>
      <c r="HR1305"/>
      <c r="HS1305"/>
      <c r="HT1305"/>
      <c r="HU1305"/>
      <c r="HV1305"/>
      <c r="HW1305"/>
      <c r="HX1305"/>
      <c r="HY1305"/>
      <c r="HZ1305"/>
      <c r="IA1305"/>
      <c r="IB1305"/>
      <c r="IC1305"/>
      <c r="ID1305"/>
      <c r="IE1305"/>
      <c r="IF1305"/>
      <c r="IG1305"/>
      <c r="IH1305"/>
      <c r="II1305"/>
      <c r="IJ1305"/>
      <c r="IK1305"/>
      <c r="IL1305"/>
      <c r="IM1305"/>
      <c r="IN1305"/>
      <c r="IO1305"/>
      <c r="IP1305"/>
      <c r="IQ1305"/>
      <c r="IR1305"/>
      <c r="IS1305"/>
      <c r="IT1305"/>
      <c r="IU1305"/>
      <c r="IV1305"/>
      <c r="IW1305"/>
      <c r="IX1305"/>
      <c r="IY1305"/>
      <c r="IZ1305"/>
      <c r="JA1305"/>
      <c r="JB1305"/>
      <c r="JC1305"/>
      <c r="JD1305"/>
      <c r="JE1305"/>
      <c r="JF1305"/>
      <c r="JG1305"/>
      <c r="JH1305"/>
      <c r="JI1305"/>
      <c r="JJ1305"/>
      <c r="JK1305"/>
      <c r="JL1305"/>
      <c r="JM1305"/>
      <c r="JN1305"/>
    </row>
    <row r="1306" spans="10:375" ht="15.75">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c r="HO1306"/>
      <c r="HP1306"/>
      <c r="HQ1306"/>
      <c r="HR1306"/>
      <c r="HS1306"/>
      <c r="HT1306"/>
      <c r="HU1306"/>
      <c r="HV1306"/>
      <c r="HW1306"/>
      <c r="HX1306"/>
      <c r="HY1306"/>
      <c r="HZ1306"/>
      <c r="IA1306"/>
      <c r="IB1306"/>
      <c r="IC1306"/>
      <c r="ID1306"/>
      <c r="IE1306"/>
      <c r="IF1306"/>
      <c r="IG1306"/>
      <c r="IH1306"/>
      <c r="II1306"/>
      <c r="IJ1306"/>
      <c r="IK1306"/>
      <c r="IL1306"/>
      <c r="IM1306"/>
      <c r="IN1306"/>
      <c r="IO1306"/>
      <c r="IP1306"/>
      <c r="IQ1306"/>
      <c r="IR1306"/>
      <c r="IS1306"/>
      <c r="IT1306"/>
      <c r="IU1306"/>
      <c r="IV1306"/>
      <c r="IW1306"/>
      <c r="IX1306"/>
      <c r="IY1306"/>
      <c r="IZ1306"/>
      <c r="JA1306"/>
      <c r="JB1306"/>
      <c r="JC1306"/>
      <c r="JD1306"/>
      <c r="JE1306"/>
      <c r="JF1306"/>
      <c r="JG1306"/>
      <c r="JH1306"/>
      <c r="JI1306"/>
      <c r="JJ1306"/>
      <c r="JK1306"/>
      <c r="JL1306"/>
      <c r="JM1306"/>
      <c r="JN1306"/>
    </row>
    <row r="1307" spans="10:375" ht="15.75">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c r="HO1307"/>
      <c r="HP1307"/>
      <c r="HQ1307"/>
      <c r="HR1307"/>
      <c r="HS1307"/>
      <c r="HT1307"/>
      <c r="HU1307"/>
      <c r="HV1307"/>
      <c r="HW1307"/>
      <c r="HX1307"/>
      <c r="HY1307"/>
      <c r="HZ1307"/>
      <c r="IA1307"/>
      <c r="IB1307"/>
      <c r="IC1307"/>
      <c r="ID1307"/>
      <c r="IE1307"/>
      <c r="IF1307"/>
      <c r="IG1307"/>
      <c r="IH1307"/>
      <c r="II1307"/>
      <c r="IJ1307"/>
      <c r="IK1307"/>
      <c r="IL1307"/>
      <c r="IM1307"/>
      <c r="IN1307"/>
      <c r="IO1307"/>
      <c r="IP1307"/>
      <c r="IQ1307"/>
      <c r="IR1307"/>
      <c r="IS1307"/>
      <c r="IT1307"/>
      <c r="IU1307"/>
      <c r="IV1307"/>
      <c r="IW1307"/>
      <c r="IX1307"/>
      <c r="IY1307"/>
      <c r="IZ1307"/>
      <c r="JA1307"/>
      <c r="JB1307"/>
      <c r="JC1307"/>
      <c r="JD1307"/>
      <c r="JE1307"/>
      <c r="JF1307"/>
      <c r="JG1307"/>
      <c r="JH1307"/>
      <c r="JI1307"/>
      <c r="JJ1307"/>
      <c r="JK1307"/>
      <c r="JL1307"/>
      <c r="JM1307"/>
      <c r="JN1307"/>
    </row>
    <row r="1308" spans="10:375" ht="15.75">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c r="HO1308"/>
      <c r="HP1308"/>
      <c r="HQ1308"/>
      <c r="HR1308"/>
      <c r="HS1308"/>
      <c r="HT1308"/>
      <c r="HU1308"/>
      <c r="HV1308"/>
      <c r="HW1308"/>
      <c r="HX1308"/>
      <c r="HY1308"/>
      <c r="HZ1308"/>
      <c r="IA1308"/>
      <c r="IB1308"/>
      <c r="IC1308"/>
      <c r="ID1308"/>
      <c r="IE1308"/>
      <c r="IF1308"/>
      <c r="IG1308"/>
      <c r="IH1308"/>
      <c r="II1308"/>
      <c r="IJ1308"/>
      <c r="IK1308"/>
      <c r="IL1308"/>
      <c r="IM1308"/>
      <c r="IN1308"/>
      <c r="IO1308"/>
      <c r="IP1308"/>
      <c r="IQ1308"/>
      <c r="IR1308"/>
      <c r="IS1308"/>
      <c r="IT1308"/>
      <c r="IU1308"/>
      <c r="IV1308"/>
      <c r="IW1308"/>
      <c r="IX1308"/>
      <c r="IY1308"/>
      <c r="IZ1308"/>
      <c r="JA1308"/>
      <c r="JB1308"/>
      <c r="JC1308"/>
      <c r="JD1308"/>
      <c r="JE1308"/>
      <c r="JF1308"/>
      <c r="JG1308"/>
      <c r="JH1308"/>
      <c r="JI1308"/>
      <c r="JJ1308"/>
      <c r="JK1308"/>
      <c r="JL1308"/>
      <c r="JM1308"/>
      <c r="JN1308"/>
    </row>
    <row r="1309" spans="10:375" ht="15.75">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c r="HO1309"/>
      <c r="HP1309"/>
      <c r="HQ1309"/>
      <c r="HR1309"/>
      <c r="HS1309"/>
      <c r="HT1309"/>
      <c r="HU1309"/>
      <c r="HV1309"/>
      <c r="HW1309"/>
      <c r="HX1309"/>
      <c r="HY1309"/>
      <c r="HZ1309"/>
      <c r="IA1309"/>
      <c r="IB1309"/>
      <c r="IC1309"/>
      <c r="ID1309"/>
      <c r="IE1309"/>
      <c r="IF1309"/>
      <c r="IG1309"/>
      <c r="IH1309"/>
      <c r="II1309"/>
      <c r="IJ1309"/>
      <c r="IK1309"/>
      <c r="IL1309"/>
      <c r="IM1309"/>
      <c r="IN1309"/>
      <c r="IO1309"/>
      <c r="IP1309"/>
      <c r="IQ1309"/>
      <c r="IR1309"/>
      <c r="IS1309"/>
      <c r="IT1309"/>
      <c r="IU1309"/>
      <c r="IV1309"/>
      <c r="IW1309"/>
      <c r="IX1309"/>
      <c r="IY1309"/>
      <c r="IZ1309"/>
      <c r="JA1309"/>
      <c r="JB1309"/>
      <c r="JC1309"/>
      <c r="JD1309"/>
      <c r="JE1309"/>
      <c r="JF1309"/>
      <c r="JG1309"/>
      <c r="JH1309"/>
      <c r="JI1309"/>
      <c r="JJ1309"/>
      <c r="JK1309"/>
      <c r="JL1309"/>
      <c r="JM1309"/>
      <c r="JN1309"/>
    </row>
    <row r="1310" spans="10:375" ht="15.75">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c r="HO1310"/>
      <c r="HP1310"/>
      <c r="HQ1310"/>
      <c r="HR1310"/>
      <c r="HS1310"/>
      <c r="HT1310"/>
      <c r="HU1310"/>
      <c r="HV1310"/>
      <c r="HW1310"/>
      <c r="HX1310"/>
      <c r="HY1310"/>
      <c r="HZ1310"/>
      <c r="IA1310"/>
      <c r="IB1310"/>
      <c r="IC1310"/>
      <c r="ID1310"/>
      <c r="IE1310"/>
      <c r="IF1310"/>
      <c r="IG1310"/>
      <c r="IH1310"/>
      <c r="II1310"/>
      <c r="IJ1310"/>
      <c r="IK1310"/>
      <c r="IL1310"/>
      <c r="IM1310"/>
      <c r="IN1310"/>
      <c r="IO1310"/>
      <c r="IP1310"/>
      <c r="IQ1310"/>
      <c r="IR1310"/>
      <c r="IS1310"/>
      <c r="IT1310"/>
      <c r="IU1310"/>
      <c r="IV1310"/>
      <c r="IW1310"/>
      <c r="IX1310"/>
      <c r="IY1310"/>
      <c r="IZ1310"/>
      <c r="JA1310"/>
      <c r="JB1310"/>
      <c r="JC1310"/>
      <c r="JD1310"/>
      <c r="JE1310"/>
      <c r="JF1310"/>
      <c r="JG1310"/>
      <c r="JH1310"/>
      <c r="JI1310"/>
      <c r="JJ1310"/>
      <c r="JK1310"/>
      <c r="JL1310"/>
      <c r="JM1310"/>
      <c r="JN1310"/>
    </row>
    <row r="1311" spans="10:375" ht="15.75">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c r="HO1311"/>
      <c r="HP1311"/>
      <c r="HQ1311"/>
      <c r="HR1311"/>
      <c r="HS1311"/>
      <c r="HT1311"/>
      <c r="HU1311"/>
      <c r="HV1311"/>
      <c r="HW1311"/>
      <c r="HX1311"/>
      <c r="HY1311"/>
      <c r="HZ1311"/>
      <c r="IA1311"/>
      <c r="IB1311"/>
      <c r="IC1311"/>
      <c r="ID1311"/>
      <c r="IE1311"/>
      <c r="IF1311"/>
      <c r="IG1311"/>
      <c r="IH1311"/>
      <c r="II1311"/>
      <c r="IJ1311"/>
      <c r="IK1311"/>
      <c r="IL1311"/>
      <c r="IM1311"/>
      <c r="IN1311"/>
      <c r="IO1311"/>
      <c r="IP1311"/>
      <c r="IQ1311"/>
      <c r="IR1311"/>
      <c r="IS1311"/>
      <c r="IT1311"/>
      <c r="IU1311"/>
      <c r="IV1311"/>
      <c r="IW1311"/>
      <c r="IX1311"/>
      <c r="IY1311"/>
      <c r="IZ1311"/>
      <c r="JA1311"/>
      <c r="JB1311"/>
      <c r="JC1311"/>
      <c r="JD1311"/>
      <c r="JE1311"/>
      <c r="JF1311"/>
      <c r="JG1311"/>
      <c r="JH1311"/>
      <c r="JI1311"/>
      <c r="JJ1311"/>
      <c r="JK1311"/>
      <c r="JL1311"/>
      <c r="JM1311"/>
      <c r="JN1311"/>
    </row>
    <row r="1312" spans="10:375" ht="15.75">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c r="HO1312"/>
      <c r="HP1312"/>
      <c r="HQ1312"/>
      <c r="HR1312"/>
      <c r="HS1312"/>
      <c r="HT1312"/>
      <c r="HU1312"/>
      <c r="HV1312"/>
      <c r="HW1312"/>
      <c r="HX1312"/>
      <c r="HY1312"/>
      <c r="HZ1312"/>
      <c r="IA1312"/>
      <c r="IB1312"/>
      <c r="IC1312"/>
      <c r="ID1312"/>
      <c r="IE1312"/>
      <c r="IF1312"/>
      <c r="IG1312"/>
      <c r="IH1312"/>
      <c r="II1312"/>
      <c r="IJ1312"/>
      <c r="IK1312"/>
      <c r="IL1312"/>
      <c r="IM1312"/>
      <c r="IN1312"/>
      <c r="IO1312"/>
      <c r="IP1312"/>
      <c r="IQ1312"/>
      <c r="IR1312"/>
      <c r="IS1312"/>
      <c r="IT1312"/>
      <c r="IU1312"/>
      <c r="IV1312"/>
      <c r="IW1312"/>
      <c r="IX1312"/>
      <c r="IY1312"/>
      <c r="IZ1312"/>
      <c r="JA1312"/>
      <c r="JB1312"/>
      <c r="JC1312"/>
      <c r="JD1312"/>
      <c r="JE1312"/>
      <c r="JF1312"/>
      <c r="JG1312"/>
      <c r="JH1312"/>
      <c r="JI1312"/>
      <c r="JJ1312"/>
      <c r="JK1312"/>
      <c r="JL1312"/>
      <c r="JM1312"/>
      <c r="JN1312"/>
    </row>
    <row r="1313" spans="10:274" ht="15.75">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c r="HO1313"/>
      <c r="HP1313"/>
      <c r="HQ1313"/>
      <c r="HR1313"/>
      <c r="HS1313"/>
      <c r="HT1313"/>
      <c r="HU1313"/>
      <c r="HV1313"/>
      <c r="HW1313"/>
      <c r="HX1313"/>
      <c r="HY1313"/>
      <c r="HZ1313"/>
      <c r="IA1313"/>
      <c r="IB1313"/>
      <c r="IC1313"/>
      <c r="ID1313"/>
      <c r="IE1313"/>
      <c r="IF1313"/>
      <c r="IG1313"/>
      <c r="IH1313"/>
      <c r="II1313"/>
      <c r="IJ1313"/>
      <c r="IK1313"/>
      <c r="IL1313"/>
      <c r="IM1313"/>
      <c r="IN1313"/>
      <c r="IO1313"/>
      <c r="IP1313"/>
      <c r="IQ1313"/>
      <c r="IR1313"/>
      <c r="IS1313"/>
      <c r="IT1313"/>
      <c r="IU1313"/>
      <c r="IV1313"/>
      <c r="IW1313"/>
      <c r="IX1313"/>
      <c r="IY1313"/>
      <c r="IZ1313"/>
      <c r="JA1313"/>
      <c r="JB1313"/>
      <c r="JC1313"/>
      <c r="JD1313"/>
      <c r="JE1313"/>
      <c r="JF1313"/>
      <c r="JG1313"/>
      <c r="JH1313"/>
      <c r="JI1313"/>
      <c r="JJ1313"/>
      <c r="JK1313"/>
      <c r="JL1313"/>
      <c r="JM1313"/>
      <c r="JN1313"/>
    </row>
    <row r="1314" spans="10:274" ht="15.75">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c r="HO1314"/>
      <c r="HP1314"/>
      <c r="HQ1314"/>
      <c r="HR1314"/>
      <c r="HS1314"/>
      <c r="HT1314"/>
      <c r="HU1314"/>
      <c r="HV1314"/>
      <c r="HW1314"/>
      <c r="HX1314"/>
      <c r="HY1314"/>
      <c r="HZ1314"/>
      <c r="IA1314"/>
      <c r="IB1314"/>
      <c r="IC1314"/>
      <c r="ID1314"/>
      <c r="IE1314"/>
      <c r="IF1314"/>
      <c r="IG1314"/>
      <c r="IH1314"/>
      <c r="II1314"/>
      <c r="IJ1314"/>
      <c r="IK1314"/>
      <c r="IL1314"/>
      <c r="IM1314"/>
      <c r="IN1314"/>
      <c r="IO1314"/>
      <c r="IP1314"/>
      <c r="IQ1314"/>
      <c r="IR1314"/>
      <c r="IS1314"/>
      <c r="IT1314"/>
      <c r="IU1314"/>
      <c r="IV1314"/>
      <c r="IW1314"/>
      <c r="IX1314"/>
      <c r="IY1314"/>
      <c r="IZ1314"/>
      <c r="JA1314"/>
      <c r="JB1314"/>
      <c r="JC1314"/>
      <c r="JD1314"/>
      <c r="JE1314"/>
      <c r="JF1314"/>
      <c r="JG1314"/>
      <c r="JH1314"/>
      <c r="JI1314"/>
      <c r="JJ1314"/>
      <c r="JK1314"/>
      <c r="JL1314"/>
      <c r="JM1314"/>
      <c r="JN1314"/>
    </row>
    <row r="1315" spans="10:274" ht="15.7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c r="HO1315"/>
      <c r="HP1315"/>
      <c r="HQ1315"/>
      <c r="HR1315"/>
      <c r="HS1315"/>
      <c r="HT1315"/>
      <c r="HU1315"/>
      <c r="HV1315"/>
      <c r="HW1315"/>
      <c r="HX1315"/>
      <c r="HY1315"/>
      <c r="HZ1315"/>
      <c r="IA1315"/>
      <c r="IB1315"/>
      <c r="IC1315"/>
      <c r="ID1315"/>
      <c r="IE1315"/>
      <c r="IF1315"/>
      <c r="IG1315"/>
      <c r="IH1315"/>
      <c r="II1315"/>
      <c r="IJ1315"/>
      <c r="IK1315"/>
      <c r="IL1315"/>
      <c r="IM1315"/>
      <c r="IN1315"/>
      <c r="IO1315"/>
      <c r="IP1315"/>
      <c r="IQ1315"/>
      <c r="IR1315"/>
      <c r="IS1315"/>
      <c r="IT1315"/>
      <c r="IU1315"/>
      <c r="IV1315"/>
      <c r="IW1315"/>
      <c r="IX1315"/>
      <c r="IY1315"/>
      <c r="IZ1315"/>
      <c r="JA1315"/>
      <c r="JB1315"/>
      <c r="JC1315"/>
      <c r="JD1315"/>
      <c r="JE1315"/>
      <c r="JF1315"/>
      <c r="JG1315"/>
      <c r="JH1315"/>
      <c r="JI1315"/>
      <c r="JJ1315"/>
      <c r="JK1315"/>
      <c r="JL1315"/>
      <c r="JM1315"/>
      <c r="JN1315"/>
    </row>
    <row r="1316" spans="10:274" ht="15.75">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c r="HO1316"/>
      <c r="HP1316"/>
      <c r="HQ1316"/>
      <c r="HR1316"/>
      <c r="HS1316"/>
      <c r="HT1316"/>
      <c r="HU1316"/>
      <c r="HV1316"/>
      <c r="HW1316"/>
      <c r="HX1316"/>
      <c r="HY1316"/>
      <c r="HZ1316"/>
      <c r="IA1316"/>
      <c r="IB1316"/>
      <c r="IC1316"/>
      <c r="ID1316"/>
      <c r="IE1316"/>
      <c r="IF1316"/>
      <c r="IG1316"/>
      <c r="IH1316"/>
      <c r="II1316"/>
      <c r="IJ1316"/>
      <c r="IK1316"/>
      <c r="IL1316"/>
      <c r="IM1316"/>
      <c r="IN1316"/>
      <c r="IO1316"/>
      <c r="IP1316"/>
      <c r="IQ1316"/>
      <c r="IR1316"/>
      <c r="IS1316"/>
      <c r="IT1316"/>
      <c r="IU1316"/>
      <c r="IV1316"/>
      <c r="IW1316"/>
      <c r="IX1316"/>
      <c r="IY1316"/>
      <c r="IZ1316"/>
      <c r="JA1316"/>
      <c r="JB1316"/>
      <c r="JC1316"/>
      <c r="JD1316"/>
      <c r="JE1316"/>
      <c r="JF1316"/>
      <c r="JG1316"/>
      <c r="JH1316"/>
      <c r="JI1316"/>
      <c r="JJ1316"/>
      <c r="JK1316"/>
      <c r="JL1316"/>
      <c r="JM1316"/>
      <c r="JN1316"/>
    </row>
    <row r="1317" spans="10:274" ht="15.75">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c r="HO1317"/>
      <c r="HP1317"/>
      <c r="HQ1317"/>
      <c r="HR1317"/>
      <c r="HS1317"/>
      <c r="HT1317"/>
      <c r="HU1317"/>
      <c r="HV1317"/>
      <c r="HW1317"/>
      <c r="HX1317"/>
      <c r="HY1317"/>
      <c r="HZ1317"/>
      <c r="IA1317"/>
      <c r="IB1317"/>
      <c r="IC1317"/>
      <c r="ID1317"/>
      <c r="IE1317"/>
      <c r="IF1317"/>
      <c r="IG1317"/>
      <c r="IH1317"/>
      <c r="II1317"/>
      <c r="IJ1317"/>
      <c r="IK1317"/>
      <c r="IL1317"/>
      <c r="IM1317"/>
      <c r="IN1317"/>
      <c r="IO1317"/>
      <c r="IP1317"/>
      <c r="IQ1317"/>
      <c r="IR1317"/>
      <c r="IS1317"/>
      <c r="IT1317"/>
      <c r="IU1317"/>
      <c r="IV1317"/>
      <c r="IW1317"/>
      <c r="IX1317"/>
      <c r="IY1317"/>
      <c r="IZ1317"/>
      <c r="JA1317"/>
      <c r="JB1317"/>
      <c r="JC1317"/>
      <c r="JD1317"/>
      <c r="JE1317"/>
      <c r="JF1317"/>
      <c r="JG1317"/>
      <c r="JH1317"/>
      <c r="JI1317"/>
      <c r="JJ1317"/>
      <c r="JK1317"/>
      <c r="JL1317"/>
      <c r="JM1317"/>
      <c r="JN1317"/>
    </row>
    <row r="1318" spans="10:274" ht="15.75">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c r="HO1318"/>
      <c r="HP1318"/>
      <c r="HQ1318"/>
      <c r="HR1318"/>
      <c r="HS1318"/>
      <c r="HT1318"/>
      <c r="HU1318"/>
      <c r="HV1318"/>
      <c r="HW1318"/>
      <c r="HX1318"/>
      <c r="HY1318"/>
      <c r="HZ1318"/>
      <c r="IA1318"/>
      <c r="IB1318"/>
      <c r="IC1318"/>
      <c r="ID1318"/>
      <c r="IE1318"/>
      <c r="IF1318"/>
      <c r="IG1318"/>
      <c r="IH1318"/>
      <c r="II1318"/>
      <c r="IJ1318"/>
      <c r="IK1318"/>
      <c r="IL1318"/>
      <c r="IM1318"/>
      <c r="IN1318"/>
      <c r="IO1318"/>
      <c r="IP1318"/>
      <c r="IQ1318"/>
      <c r="IR1318"/>
      <c r="IS1318"/>
      <c r="IT1318"/>
      <c r="IU1318"/>
      <c r="IV1318"/>
      <c r="IW1318"/>
      <c r="IX1318"/>
      <c r="IY1318"/>
      <c r="IZ1318"/>
      <c r="JA1318"/>
      <c r="JB1318"/>
      <c r="JC1318"/>
      <c r="JD1318"/>
      <c r="JE1318"/>
      <c r="JF1318"/>
      <c r="JG1318"/>
      <c r="JH1318"/>
      <c r="JI1318"/>
      <c r="JJ1318"/>
      <c r="JK1318"/>
      <c r="JL1318"/>
      <c r="JM1318"/>
      <c r="JN1318"/>
    </row>
    <row r="1319" spans="10:274" ht="15.75">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c r="HO1319"/>
      <c r="HP1319"/>
      <c r="HQ1319"/>
      <c r="HR1319"/>
      <c r="HS1319"/>
      <c r="HT1319"/>
      <c r="HU1319"/>
      <c r="HV1319"/>
      <c r="HW1319"/>
      <c r="HX1319"/>
      <c r="HY1319"/>
      <c r="HZ1319"/>
      <c r="IA1319"/>
      <c r="IB1319"/>
      <c r="IC1319"/>
      <c r="ID1319"/>
      <c r="IE1319"/>
      <c r="IF1319"/>
      <c r="IG1319"/>
      <c r="IH1319"/>
      <c r="II1319"/>
      <c r="IJ1319"/>
      <c r="IK1319"/>
      <c r="IL1319"/>
      <c r="IM1319"/>
      <c r="IN1319"/>
      <c r="IO1319"/>
      <c r="IP1319"/>
      <c r="IQ1319"/>
      <c r="IR1319"/>
      <c r="IS1319"/>
      <c r="IT1319"/>
      <c r="IU1319"/>
      <c r="IV1319"/>
      <c r="IW1319"/>
      <c r="IX1319"/>
      <c r="IY1319"/>
      <c r="IZ1319"/>
      <c r="JA1319"/>
      <c r="JB1319"/>
      <c r="JC1319"/>
      <c r="JD1319"/>
      <c r="JE1319"/>
      <c r="JF1319"/>
      <c r="JG1319"/>
      <c r="JH1319"/>
      <c r="JI1319"/>
      <c r="JJ1319"/>
      <c r="JK1319"/>
      <c r="JL1319"/>
      <c r="JM1319"/>
      <c r="JN1319"/>
    </row>
    <row r="1320" spans="10:274" ht="15.75">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c r="IW1320"/>
      <c r="IX1320"/>
      <c r="IY1320"/>
      <c r="IZ1320"/>
      <c r="JA1320"/>
      <c r="JB1320"/>
      <c r="JC1320"/>
      <c r="JD1320"/>
      <c r="JE1320"/>
      <c r="JF1320"/>
      <c r="JG1320"/>
      <c r="JH1320"/>
      <c r="JI1320"/>
      <c r="JJ1320"/>
      <c r="JK1320"/>
      <c r="JL1320"/>
      <c r="JM1320"/>
      <c r="JN1320"/>
    </row>
    <row r="1321" spans="10:274" ht="15.75">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row>
    <row r="1322" spans="10:274" ht="15.75">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row>
    <row r="1323" spans="10:274" ht="15.75">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row>
    <row r="1324" spans="10:274" ht="15.75">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row>
    <row r="1325" spans="10:274" ht="15.7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row>
    <row r="1326" spans="10:274" ht="15.75">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row>
    <row r="1327" spans="10:274" ht="15.75">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row>
    <row r="1328" spans="10:274" ht="15.75">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row>
    <row r="1329" spans="10:178" ht="15.75">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row>
    <row r="1330" spans="10:178" ht="15.75">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row>
    <row r="1331" spans="10:178" ht="15.75">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row>
    <row r="1332" spans="10:178" ht="15.75">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row>
    <row r="1333" spans="10:178" ht="15.75">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row>
    <row r="1334" spans="10:178" ht="15.75">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row>
    <row r="1335" spans="10:178" ht="15.7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row>
    <row r="1336" spans="10:178" ht="15.75">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row>
    <row r="1337" spans="10:178" ht="15.75">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row>
    <row r="1338" spans="10:178" ht="15.75">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row>
    <row r="1339" spans="10:178" ht="15.75">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row>
    <row r="1340" spans="10:178" ht="15.75">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row>
    <row r="1341" spans="10:178" ht="15.75">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row>
    <row r="1342" spans="10:178" ht="15.75">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row>
    <row r="1343" spans="10:178" ht="15.75">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row>
    <row r="1344" spans="10:178" ht="15.75">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row>
    <row r="1345" spans="10:178" ht="15.7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row>
    <row r="1346" spans="10:178" ht="15.75">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row>
    <row r="1347" spans="10:178" ht="15.75">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row>
    <row r="1348" spans="10:178" ht="15.75">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row>
    <row r="1349" spans="10:178" ht="15.75">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row>
    <row r="1350" spans="10:178" ht="15.75">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row>
    <row r="1351" spans="10:178" ht="15.75">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row>
    <row r="1352" spans="10:178" ht="15.75">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row>
    <row r="1353" spans="10:178" ht="15.75">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row>
    <row r="1354" spans="10:178" ht="15.75">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row>
    <row r="1355" spans="10:178" ht="15.7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row>
    <row r="1356" spans="10:178" ht="15.75">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row>
    <row r="1357" spans="10:178" ht="15.75">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row>
    <row r="1358" spans="10:178" ht="15.75">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row>
    <row r="1359" spans="10:178" ht="15.75">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row>
    <row r="1360" spans="10:178" ht="15.75">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row>
    <row r="1361" spans="10:178" ht="15.75">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row>
    <row r="1362" spans="10:178" ht="15.75">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row>
    <row r="1363" spans="10:178" ht="15.75">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row>
    <row r="1364" spans="10:178" ht="15.75">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row>
    <row r="1365" spans="10:178" ht="15.7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row>
    <row r="1366" spans="10:178" ht="15.75">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row>
    <row r="1367" spans="10:178" ht="15.75">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row>
    <row r="1368" spans="10:178" ht="15.75">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row>
    <row r="1369" spans="10:178" ht="15.75">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row>
    <row r="1370" spans="10:178" ht="15.75">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row>
    <row r="1371" spans="10:178" ht="15.75">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row>
    <row r="1372" spans="10:178" ht="15.75">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row>
    <row r="1373" spans="10:178" ht="15.75">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row>
    <row r="1374" spans="10:178" ht="15.75">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row>
    <row r="1375" spans="10:178" ht="15.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row>
    <row r="1376" spans="10:178" ht="15.75">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row>
    <row r="1377" spans="10:117" ht="15.75">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row>
    <row r="1378" spans="10:117" ht="15.75">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row>
    <row r="1379" spans="10:117" ht="15.75">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row>
    <row r="1380" spans="10:117" ht="15.75">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row>
    <row r="1381" spans="10:117" ht="15.75">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row>
    <row r="1382" spans="10:117" ht="15.75">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row>
    <row r="1383" spans="10:117" ht="15.75">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row>
    <row r="1384" spans="10:117" ht="15.75">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row>
    <row r="1385" spans="10:117" ht="15.7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row>
    <row r="1386" spans="10:117" ht="15.75">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row>
    <row r="1387" spans="10:117" ht="15.75">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row>
    <row r="1388" spans="10:117" ht="15.75">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row>
    <row r="1389" spans="10:117" ht="15.75">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row>
    <row r="1390" spans="10:117" ht="15.75">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row>
    <row r="1391" spans="10:117" ht="15.75">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row>
    <row r="1392" spans="10:117" ht="15.75">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row>
    <row r="1393" spans="10:117" ht="15.75">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row>
    <row r="1394" spans="10:117" ht="15.75">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row>
    <row r="1395" spans="10:117" ht="15.7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row>
    <row r="1396" spans="10:117" ht="15.75">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row>
    <row r="1397" spans="10:117" ht="15.75">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row>
    <row r="1398" spans="10:117" ht="15.75">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row>
    <row r="1399" spans="10:117" ht="15.75">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row>
    <row r="1400" spans="10:117" ht="15.75">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row>
    <row r="1401" spans="10:117" ht="15.75">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row>
    <row r="1402" spans="10:117" ht="15.75">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row>
    <row r="1403" spans="10:117" ht="15.75">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row>
    <row r="1404" spans="10:117" ht="15.75">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row>
    <row r="1405" spans="10:117" ht="15.7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row>
    <row r="1406" spans="10:117" ht="15.75">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row>
    <row r="1407" spans="10:117" ht="15.75">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row>
    <row r="1408" spans="10:117" ht="15.75">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row>
    <row r="1409" spans="10:117" ht="15.75">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row>
    <row r="1410" spans="10:117" ht="15.75">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row>
    <row r="1411" spans="10:117" ht="15.75">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row>
    <row r="1412" spans="10:117" ht="15.75">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row>
    <row r="1413" spans="10:117" ht="15.75">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row>
    <row r="1414" spans="10:117" ht="15.75">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row>
    <row r="1415" spans="10:117" ht="15.7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row>
    <row r="1416" spans="10:117" ht="15.75">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row>
    <row r="1417" spans="10:117" ht="15.75">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row>
    <row r="1418" spans="10:117" ht="15.75">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row>
    <row r="1419" spans="10:117" ht="15.75">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row>
    <row r="1420" spans="10:117" ht="15.75">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row>
    <row r="1421" spans="10:117" ht="15.75">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row>
    <row r="1422" spans="10:117" ht="15.75">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row>
    <row r="1423" spans="10:117" ht="15.75">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row>
    <row r="1424" spans="10:117" ht="15.75">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row>
    <row r="1425" spans="10:117" ht="15.7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row>
    <row r="1426" spans="10:117" ht="15.75">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row>
    <row r="1427" spans="10:117" ht="15.75">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row>
    <row r="1428" spans="10:117" ht="15.75">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row>
    <row r="1429" spans="10:117" ht="15.75">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row>
    <row r="1430" spans="10:117" ht="15.75">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row>
    <row r="1431" spans="10:117" ht="15.75">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row>
    <row r="1432" spans="10:117" ht="15.75">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row>
    <row r="1433" spans="10:117" ht="15.75">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row>
    <row r="1434" spans="10:117" ht="15.75">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row>
    <row r="1435" spans="10:117" ht="15.7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row>
    <row r="1436" spans="10:117" ht="15.75">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row>
    <row r="1437" spans="10:117" ht="15.75">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row>
    <row r="1438" spans="10:117" ht="15.75">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row>
    <row r="1439" spans="10:117" ht="15.75">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row>
    <row r="1440" spans="10:117" ht="15.75">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row>
    <row r="1441" spans="10:117" ht="15.75">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row>
    <row r="1442" spans="10:117" ht="15.75">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row>
    <row r="1443" spans="10:117" ht="15.75">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row>
    <row r="1444" spans="10:117" ht="15.75">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row>
    <row r="1445" spans="10:117" ht="15.7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row>
    <row r="1446" spans="10:117" ht="15.75">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row>
    <row r="1447" spans="10:117" ht="15.75">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row>
    <row r="1448" spans="10:117" ht="15.75">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row>
    <row r="1449" spans="10:117" ht="15.75">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row>
    <row r="1450" spans="10:117" ht="15.75">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row>
    <row r="1451" spans="10:117" ht="15.75">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row>
    <row r="1452" spans="10:117" ht="15.75">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row>
    <row r="1453" spans="10:117" ht="15.75">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row>
    <row r="1454" spans="10:117" ht="15.75">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row>
    <row r="1455" spans="10:117" ht="15.7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row>
    <row r="1456" spans="10:117" ht="15.75">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row>
    <row r="1457" spans="10:68" ht="15.75">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row>
    <row r="1458" spans="10:68" ht="15.75">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row>
    <row r="1459" spans="10:68" ht="15.75">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row>
    <row r="1460" spans="10:68" ht="15.75">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row>
    <row r="1461" spans="10:68" ht="15.75">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row>
    <row r="1462" spans="10:68" ht="15.75">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row>
    <row r="1463" spans="10:68" ht="15.75">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row>
    <row r="1464" spans="10:68" ht="15.75">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row>
    <row r="1465" spans="10:68" ht="15.7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row>
    <row r="1466" spans="10:68" ht="15.75">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row>
    <row r="1467" spans="10:68" ht="15.75">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row>
    <row r="1468" spans="10:68" ht="15.75">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row>
    <row r="1469" spans="10:68" ht="15.75">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row>
    <row r="1470" spans="10:68" ht="15.75">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row>
    <row r="1471" spans="10:68" ht="15.75">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row>
    <row r="1472" spans="10:68" ht="15.75">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row>
    <row r="1473" spans="10:68" ht="15.75">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row>
    <row r="1474" spans="10:68" ht="15.75">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row>
    <row r="1475" spans="10:68" ht="15.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row>
    <row r="1476" spans="10:68" ht="15.75">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row>
    <row r="1477" spans="10:68" ht="15.75">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row>
    <row r="1478" spans="10:68" ht="15.75">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row>
    <row r="1479" spans="10:68" ht="15.75">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row>
    <row r="1480" spans="10:68" ht="15.75">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row>
    <row r="1481" spans="10:68" ht="15.75">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row>
    <row r="1482" spans="10:68" ht="15.75">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row>
    <row r="1483" spans="10:68" ht="15.75">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row>
    <row r="1484" spans="10:68" ht="15.75">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row>
    <row r="1485" spans="10:68" ht="15.7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row>
    <row r="1486" spans="10:68" ht="15.75">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row>
    <row r="1487" spans="10:68" ht="15.75">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row>
    <row r="1488" spans="10:68" ht="15.75">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row>
    <row r="1489" spans="10:68" ht="15.75">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row>
    <row r="1490" spans="10:68" ht="15.75">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row>
    <row r="1491" spans="10:68" ht="15.75">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row>
    <row r="1492" spans="10:68" ht="15.75">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row>
    <row r="1493" spans="10:68" ht="15.75">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row>
    <row r="1494" spans="10:68" ht="15.75">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row>
    <row r="1495" spans="10:68" ht="15.7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row>
    <row r="1496" spans="10:68" ht="15.75">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row>
    <row r="1497" spans="10:68" ht="15.75">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row>
    <row r="1498" spans="10:68" ht="15.75">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row>
    <row r="1499" spans="10:68" ht="15.75">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row>
    <row r="1500" spans="10:68" ht="15.75">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row>
    <row r="1501" spans="10:68" ht="15.75">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row>
    <row r="1502" spans="10:68" ht="15.75">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row>
    <row r="1503" spans="10:68" ht="15.75">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row>
    <row r="1504" spans="10:68" ht="15.75">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row>
    <row r="1505" spans="10:68" ht="15.7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row>
    <row r="1506" spans="10:68" ht="15.75">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row>
    <row r="1507" spans="10:68" ht="15.75">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row>
    <row r="1508" spans="10:68" ht="15.75">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row>
    <row r="1509" spans="10:68" ht="15.75">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row>
    <row r="1510" spans="10:68" ht="15.75">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row>
    <row r="1511" spans="10:68" ht="15.75">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row>
    <row r="1512" spans="10:68" ht="15.75">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row>
    <row r="1513" spans="10:68" ht="15.75">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row>
    <row r="1514" spans="10:68" ht="15.75">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row>
    <row r="1515" spans="10:68" ht="15.7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row>
    <row r="1516" spans="10:68" ht="15.75">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row>
    <row r="1517" spans="10:68" ht="15.75">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row>
    <row r="1518" spans="10:68" ht="15.75">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row>
    <row r="1519" spans="10:68" ht="15.75">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row>
    <row r="1520" spans="10:68" ht="15.75">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row>
    <row r="1521" spans="10:68" ht="15.75">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row>
    <row r="1522" spans="10:68" ht="15.75">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row>
    <row r="1523" spans="10:68" ht="15.75">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row>
    <row r="1524" spans="10:68" ht="15.75">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row>
    <row r="1525" spans="10:68" ht="15.7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row>
    <row r="1526" spans="10:68" ht="15.75">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row>
    <row r="1527" spans="10:68" ht="15.75">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row>
    <row r="1528" spans="10:68" ht="15.75">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row>
    <row r="1529" spans="10:68" ht="15.75">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row>
    <row r="1530" spans="10:68" ht="15.75">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row>
    <row r="1531" spans="10:68" ht="15.75">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row>
    <row r="1532" spans="10:68" ht="15.75">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row>
    <row r="1533" spans="10:68" ht="15.75">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row>
    <row r="1534" spans="10:68" ht="15.75">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row>
    <row r="1535" spans="10:68" ht="15.7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row>
    <row r="1536" spans="10:68" ht="15.75">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row>
    <row r="1537" spans="10:68" ht="15.75">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row>
    <row r="1538" spans="10:68" ht="15.75">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row>
    <row r="1539" spans="10:68" ht="15.75">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row>
    <row r="1540" spans="10:68" ht="15.75">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row>
    <row r="1541" spans="10:68" ht="15.75">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row>
    <row r="1542" spans="10:68" ht="15.75">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row>
    <row r="1543" spans="10:68" ht="15.75">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row>
    <row r="1544" spans="10:68" ht="15.75">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row>
    <row r="1545" spans="10:68" ht="15.7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row>
    <row r="1546" spans="10:68" ht="15.75">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row>
    <row r="1547" spans="10:68" ht="15.75">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row>
    <row r="1548" spans="10:68" ht="15.75">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row>
    <row r="1549" spans="10:68" ht="15.75">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row>
    <row r="1550" spans="10:68" ht="15.75">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row>
    <row r="1551" spans="10:68" ht="15.75">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row>
    <row r="1552" spans="10:68" ht="15.75">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row>
    <row r="1553" spans="10:40" ht="15.75">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row>
    <row r="1554" spans="10:40" ht="15.75">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row>
    <row r="1555" spans="10:40" ht="15.7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row>
    <row r="1556" spans="10:40" ht="15.75">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row>
    <row r="1557" spans="10:40" ht="15.75">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row>
    <row r="1558" spans="10:40" ht="15.75">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row>
    <row r="1559" spans="10:40" ht="15.75">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row>
    <row r="1560" spans="10:40" ht="15.75">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row>
    <row r="1561" spans="10:40" ht="15.75">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row>
    <row r="1562" spans="10:40" ht="15.75">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row>
    <row r="1563" spans="10:40" ht="15.75">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row>
    <row r="1564" spans="10:40" ht="15.75">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row>
    <row r="1565" spans="10:40" ht="15.7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row>
    <row r="1566" spans="10:40" ht="15.75">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row>
    <row r="1567" spans="10:40" ht="15.75">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row>
    <row r="1568" spans="10:40" ht="15.75">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row>
    <row r="1569" spans="10:40" ht="15.75">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row>
    <row r="1570" spans="10:40" ht="15.75">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row>
    <row r="1571" spans="10:40" ht="15.75">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row>
    <row r="1572" spans="10:40" ht="15.75">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row>
    <row r="1573" spans="10:40" ht="15.75">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row>
    <row r="1574" spans="10:40" ht="15.75">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row>
    <row r="1575" spans="10:40" ht="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row>
    <row r="1576" spans="10:40" ht="15.75">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row>
    <row r="1577" spans="10:40" ht="15.75">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row>
    <row r="1578" spans="10:40" ht="15.75">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row>
    <row r="1579" spans="10:40" ht="15.75">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row>
    <row r="1580" spans="10:40" ht="15.75">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row>
    <row r="1581" spans="10:40" ht="15.75">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row>
    <row r="1582" spans="10:40" ht="15.75">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row>
    <row r="1583" spans="10:40" ht="15.75">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row>
    <row r="1584" spans="10:40" ht="15.75">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row>
    <row r="1585" spans="10:40" ht="15.7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row>
    <row r="1586" spans="10:40" ht="15.75">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row>
    <row r="1587" spans="10:40" ht="15.75">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row>
    <row r="1588" spans="10:40" ht="15.75">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row>
    <row r="1589" spans="10:40" ht="15.75">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row>
    <row r="1590" spans="10:40" ht="15.75">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row>
    <row r="1591" spans="10:40" ht="15.75">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row>
    <row r="1592" spans="10:40" ht="15.75">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row>
    <row r="1593" spans="10:40" ht="15.75">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row>
    <row r="1594" spans="10:40" ht="15.75">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row>
    <row r="1595" spans="10:40" ht="15.7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row>
    <row r="1596" spans="10:40" ht="15.75">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row>
    <row r="1597" spans="10:40" ht="15.75">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row>
    <row r="1598" spans="10:40" ht="15.75">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row>
    <row r="1599" spans="10:40" ht="15.75">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row>
    <row r="1600" spans="10:40" ht="15.75">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row>
    <row r="1601" spans="10:40" ht="15.75">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row>
    <row r="1602" spans="10:40" ht="15.75">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row>
    <row r="1603" spans="10:40" ht="15.75">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row>
    <row r="1604" spans="10:40" ht="15.75">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row>
    <row r="1605" spans="10:40" ht="15.7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row>
    <row r="1606" spans="10:40" ht="15.75">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row>
    <row r="1607" spans="10:40" ht="15.75">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row>
    <row r="1608" spans="10:40" ht="15.75">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row>
    <row r="1609" spans="10:40" ht="15.75">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row>
    <row r="1610" spans="10:40" ht="15.75">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row>
    <row r="1611" spans="10:40" ht="15.75">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row>
    <row r="1612" spans="10:40" ht="15.75">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row>
    <row r="1613" spans="10:40" ht="15.75">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row>
    <row r="1614" spans="10:40" ht="15.75">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row>
    <row r="1615" spans="10:40" ht="15.7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row>
    <row r="1616" spans="10:40" ht="15.75">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row>
    <row r="1617" spans="10:40" ht="15.75">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row>
    <row r="1618" spans="10:40" ht="15.75">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row>
    <row r="1619" spans="10:40" ht="15.75">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row>
    <row r="1620" spans="10:40" ht="15.75">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row>
    <row r="1621" spans="10:40" ht="15.75">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row>
    <row r="1622" spans="10:40" ht="15.75">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row>
    <row r="1623" spans="10:40" ht="15.75">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row>
    <row r="1624" spans="10:40" ht="15.75">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row>
    <row r="1625" spans="10:40" ht="15.7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row>
    <row r="1626" spans="10:40" ht="15.75">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row>
    <row r="1627" spans="10:40" ht="15.75">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row>
    <row r="1628" spans="10:40" ht="15.75">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row>
    <row r="1629" spans="10:40" ht="15.75">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row>
    <row r="1630" spans="10:40" ht="15.75">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row>
    <row r="1631" spans="10:40" ht="15.75">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row>
    <row r="1632" spans="10:40" ht="15.75">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row>
    <row r="1633" spans="10:40" ht="15.75">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row>
    <row r="1634" spans="10:40" ht="15.75">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row>
    <row r="1635" spans="10:40" ht="15.7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row>
    <row r="1636" spans="10:40" ht="15.75">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row>
    <row r="1637" spans="10:40" ht="15.75">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row>
    <row r="1638" spans="10:40" ht="15.75">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row>
    <row r="1639" spans="10:40" ht="15.75">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row>
    <row r="1640" spans="10:40" ht="15.75">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row>
    <row r="1641" spans="10:40" ht="15.75">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row>
    <row r="1642" spans="10:40" ht="15.75">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row>
    <row r="1643" spans="10:40" ht="15.75">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row>
    <row r="1644" spans="10:40" ht="15.75">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row>
    <row r="1645" spans="10:40" ht="15.7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row>
    <row r="1646" spans="10:40" ht="15.75">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row>
    <row r="1647" spans="10:40" ht="15.75">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row>
    <row r="1648" spans="10:40" ht="15.75">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row>
    <row r="1649" spans="10:40" ht="15.75">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row>
    <row r="1650" spans="10:40" ht="15.75">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row>
    <row r="1651" spans="10:40" ht="15.75">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row>
    <row r="1652" spans="10:40" ht="15.75">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row>
    <row r="1653" spans="10:40" ht="15.75">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row>
    <row r="1654" spans="10:40" ht="15.75">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row>
    <row r="1655" spans="10:40" ht="15.7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row>
    <row r="1656" spans="10:40" ht="15.75">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row>
    <row r="1657" spans="10:40" ht="15.75">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row>
    <row r="1658" spans="10:40" ht="15.75">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row>
    <row r="1659" spans="10:40" ht="15.75">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row>
    <row r="1660" spans="10:40" ht="15.75">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row>
    <row r="1661" spans="10:40" ht="15.75">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row>
    <row r="1662" spans="10:40" ht="15.75">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row>
    <row r="1663" spans="10:40" ht="15.75">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row>
    <row r="1664" spans="10:40" ht="15.75">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row>
    <row r="1665" spans="10:40" ht="15.7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row>
    <row r="1666" spans="10:40" ht="15.75">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row>
    <row r="1667" spans="10:40" ht="15.75">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row>
    <row r="1668" spans="10:40" ht="15.75">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row>
    <row r="1669" spans="10:40" ht="15.75">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row>
    <row r="1670" spans="10:40" ht="15.75">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row>
    <row r="1671" spans="10:40" ht="15.75">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row>
    <row r="1672" spans="10:40" ht="15.75">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row>
    <row r="1673" spans="10:40" ht="15.75">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row>
    <row r="1674" spans="10:40" ht="15.75">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row>
    <row r="1675" spans="10:40" ht="15.75">
      <c r="J1675"/>
      <c r="K1675"/>
      <c r="L1675"/>
      <c r="M1675"/>
      <c r="N1675"/>
      <c r="O1675"/>
      <c r="P1675"/>
      <c r="Q1675"/>
      <c r="R1675"/>
      <c r="S1675"/>
      <c r="T1675"/>
      <c r="U1675"/>
      <c r="V1675"/>
      <c r="W1675"/>
      <c r="X1675"/>
      <c r="Y1675"/>
    </row>
    <row r="1676" spans="10:40" ht="15.75">
      <c r="J1676"/>
      <c r="K1676"/>
      <c r="L1676"/>
      <c r="M1676"/>
      <c r="N1676"/>
      <c r="O1676"/>
      <c r="P1676"/>
      <c r="Q1676"/>
      <c r="R1676"/>
      <c r="S1676"/>
      <c r="T1676"/>
      <c r="U1676"/>
      <c r="V1676"/>
      <c r="W1676"/>
      <c r="X1676"/>
      <c r="Y1676"/>
    </row>
    <row r="1677" spans="10:40" ht="15.75">
      <c r="J1677"/>
      <c r="K1677"/>
      <c r="L1677"/>
      <c r="M1677"/>
      <c r="N1677"/>
      <c r="O1677"/>
      <c r="P1677"/>
      <c r="Q1677"/>
      <c r="R1677"/>
      <c r="S1677"/>
      <c r="T1677"/>
      <c r="U1677"/>
      <c r="V1677"/>
      <c r="W1677"/>
      <c r="X1677"/>
      <c r="Y1677"/>
    </row>
    <row r="1678" spans="10:40" ht="15.75">
      <c r="J1678"/>
      <c r="K1678"/>
      <c r="L1678"/>
      <c r="M1678"/>
      <c r="N1678"/>
      <c r="O1678"/>
      <c r="P1678"/>
      <c r="Q1678"/>
      <c r="R1678"/>
      <c r="S1678"/>
      <c r="T1678"/>
      <c r="U1678"/>
      <c r="V1678"/>
      <c r="W1678"/>
      <c r="X1678"/>
      <c r="Y1678"/>
    </row>
    <row r="1679" spans="10:40" ht="15.75">
      <c r="J1679"/>
      <c r="K1679"/>
      <c r="L1679"/>
      <c r="M1679"/>
      <c r="N1679"/>
      <c r="O1679"/>
      <c r="P1679"/>
      <c r="Q1679"/>
      <c r="R1679"/>
      <c r="S1679"/>
      <c r="T1679"/>
      <c r="U1679"/>
      <c r="V1679"/>
      <c r="W1679"/>
      <c r="X1679"/>
      <c r="Y1679"/>
    </row>
    <row r="1680" spans="10:40" ht="15.75">
      <c r="J1680"/>
      <c r="K1680"/>
      <c r="L1680"/>
      <c r="M1680"/>
      <c r="N1680"/>
      <c r="O1680"/>
      <c r="P1680"/>
      <c r="Q1680"/>
      <c r="R1680"/>
      <c r="S1680"/>
      <c r="T1680"/>
      <c r="U1680"/>
      <c r="V1680"/>
      <c r="W1680"/>
      <c r="X1680"/>
      <c r="Y1680"/>
    </row>
    <row r="1681" spans="10:25" ht="15.75">
      <c r="J1681"/>
      <c r="K1681"/>
      <c r="L1681"/>
      <c r="M1681"/>
      <c r="N1681"/>
      <c r="O1681"/>
      <c r="P1681"/>
      <c r="Q1681"/>
      <c r="R1681"/>
      <c r="S1681"/>
      <c r="T1681"/>
      <c r="U1681"/>
      <c r="V1681"/>
      <c r="W1681"/>
      <c r="X1681"/>
      <c r="Y1681"/>
    </row>
    <row r="1682" spans="10:25" ht="15.75">
      <c r="J1682"/>
      <c r="K1682"/>
      <c r="L1682"/>
      <c r="M1682"/>
      <c r="N1682"/>
      <c r="O1682"/>
      <c r="P1682"/>
      <c r="Q1682"/>
      <c r="R1682"/>
      <c r="S1682"/>
      <c r="T1682"/>
      <c r="U1682"/>
      <c r="V1682"/>
      <c r="W1682"/>
      <c r="X1682"/>
      <c r="Y1682"/>
    </row>
    <row r="1683" spans="10:25" ht="15.75">
      <c r="J1683"/>
      <c r="K1683"/>
      <c r="L1683"/>
      <c r="M1683"/>
      <c r="N1683"/>
      <c r="O1683"/>
      <c r="P1683"/>
      <c r="Q1683"/>
      <c r="R1683"/>
      <c r="S1683"/>
      <c r="T1683"/>
      <c r="U1683"/>
      <c r="V1683"/>
      <c r="W1683"/>
      <c r="X1683"/>
      <c r="Y1683"/>
    </row>
    <row r="1684" spans="10:25" ht="15.75">
      <c r="J1684"/>
      <c r="K1684"/>
      <c r="L1684"/>
      <c r="M1684"/>
      <c r="N1684"/>
      <c r="O1684"/>
      <c r="P1684"/>
      <c r="Q1684"/>
      <c r="R1684"/>
      <c r="S1684"/>
      <c r="T1684"/>
      <c r="U1684"/>
      <c r="V1684"/>
      <c r="W1684"/>
      <c r="X1684"/>
      <c r="Y1684"/>
    </row>
    <row r="1685" spans="10:25" ht="15.75">
      <c r="J1685"/>
      <c r="K1685"/>
      <c r="L1685"/>
      <c r="M1685"/>
      <c r="N1685"/>
      <c r="O1685"/>
      <c r="P1685"/>
      <c r="Q1685"/>
      <c r="R1685"/>
      <c r="S1685"/>
      <c r="T1685"/>
      <c r="U1685"/>
      <c r="V1685"/>
      <c r="W1685"/>
      <c r="X1685"/>
      <c r="Y1685"/>
    </row>
    <row r="1686" spans="10:25" ht="15.75">
      <c r="J1686"/>
      <c r="K1686"/>
      <c r="L1686"/>
      <c r="M1686"/>
      <c r="N1686"/>
      <c r="O1686"/>
      <c r="P1686"/>
      <c r="Q1686"/>
      <c r="R1686"/>
      <c r="S1686"/>
      <c r="T1686"/>
      <c r="U1686"/>
      <c r="V1686"/>
      <c r="W1686"/>
      <c r="X1686"/>
      <c r="Y1686"/>
    </row>
    <row r="1687" spans="10:25" ht="15.75">
      <c r="J1687"/>
      <c r="K1687"/>
      <c r="L1687"/>
      <c r="M1687"/>
      <c r="N1687"/>
      <c r="O1687"/>
      <c r="P1687"/>
      <c r="Q1687"/>
      <c r="R1687"/>
      <c r="S1687"/>
      <c r="T1687"/>
      <c r="U1687"/>
      <c r="V1687"/>
      <c r="W1687"/>
      <c r="X1687"/>
      <c r="Y1687"/>
    </row>
    <row r="1688" spans="10:25" ht="15.75">
      <c r="J1688"/>
      <c r="K1688"/>
      <c r="L1688"/>
      <c r="M1688"/>
      <c r="N1688"/>
      <c r="O1688"/>
      <c r="P1688"/>
      <c r="Q1688"/>
      <c r="R1688"/>
      <c r="S1688"/>
      <c r="T1688"/>
      <c r="U1688"/>
      <c r="V1688"/>
      <c r="W1688"/>
      <c r="X1688"/>
      <c r="Y1688"/>
    </row>
    <row r="1689" spans="10:25" ht="15.75">
      <c r="J1689"/>
      <c r="K1689"/>
      <c r="L1689"/>
      <c r="M1689"/>
      <c r="N1689"/>
      <c r="O1689"/>
      <c r="P1689"/>
      <c r="Q1689"/>
      <c r="R1689"/>
      <c r="S1689"/>
      <c r="T1689"/>
      <c r="U1689"/>
      <c r="V1689"/>
      <c r="W1689"/>
      <c r="X1689"/>
      <c r="Y1689"/>
    </row>
    <row r="1690" spans="10:25" ht="15.75">
      <c r="J1690"/>
      <c r="K1690"/>
      <c r="L1690"/>
      <c r="M1690"/>
      <c r="N1690"/>
      <c r="O1690"/>
      <c r="P1690"/>
      <c r="Q1690"/>
      <c r="R1690"/>
      <c r="S1690"/>
      <c r="T1690"/>
      <c r="U1690"/>
      <c r="V1690"/>
      <c r="W1690"/>
      <c r="X1690"/>
      <c r="Y1690"/>
    </row>
    <row r="1691" spans="10:25" ht="15.75">
      <c r="J1691"/>
      <c r="K1691"/>
      <c r="L1691"/>
      <c r="M1691"/>
      <c r="N1691"/>
      <c r="O1691"/>
      <c r="P1691"/>
      <c r="Q1691"/>
      <c r="R1691"/>
      <c r="S1691"/>
      <c r="T1691"/>
      <c r="U1691"/>
      <c r="V1691"/>
      <c r="W1691"/>
      <c r="X1691"/>
      <c r="Y1691"/>
    </row>
    <row r="1692" spans="10:25" ht="15.75">
      <c r="J1692"/>
      <c r="K1692"/>
      <c r="L1692"/>
      <c r="M1692"/>
      <c r="N1692"/>
      <c r="O1692"/>
      <c r="P1692"/>
      <c r="Q1692"/>
      <c r="R1692"/>
      <c r="S1692"/>
      <c r="T1692"/>
      <c r="U1692"/>
      <c r="V1692"/>
      <c r="W1692"/>
      <c r="X1692"/>
      <c r="Y1692"/>
    </row>
    <row r="1693" spans="10:25" ht="15.75">
      <c r="J1693"/>
      <c r="K1693"/>
      <c r="L1693"/>
      <c r="M1693"/>
      <c r="N1693"/>
      <c r="O1693"/>
      <c r="P1693"/>
      <c r="Q1693"/>
      <c r="R1693"/>
      <c r="S1693"/>
      <c r="T1693"/>
      <c r="U1693"/>
      <c r="V1693"/>
      <c r="W1693"/>
      <c r="X1693"/>
      <c r="Y1693"/>
    </row>
    <row r="1694" spans="10:25" ht="15.75">
      <c r="J1694"/>
      <c r="K1694"/>
      <c r="L1694"/>
      <c r="M1694"/>
      <c r="N1694"/>
      <c r="O1694"/>
      <c r="P1694"/>
      <c r="Q1694"/>
      <c r="R1694"/>
      <c r="S1694"/>
      <c r="T1694"/>
      <c r="U1694"/>
      <c r="V1694"/>
      <c r="W1694"/>
      <c r="X1694"/>
      <c r="Y1694"/>
    </row>
    <row r="1695" spans="10:25" ht="15.75">
      <c r="J1695"/>
      <c r="K1695"/>
      <c r="L1695"/>
      <c r="M1695"/>
      <c r="N1695"/>
      <c r="O1695"/>
      <c r="P1695"/>
      <c r="Q1695"/>
      <c r="R1695"/>
      <c r="S1695"/>
      <c r="T1695"/>
      <c r="U1695"/>
      <c r="V1695"/>
      <c r="W1695"/>
      <c r="X1695"/>
      <c r="Y1695"/>
    </row>
    <row r="1696" spans="10:25" ht="15.75">
      <c r="J1696"/>
      <c r="K1696"/>
      <c r="L1696"/>
      <c r="M1696"/>
      <c r="N1696"/>
      <c r="O1696"/>
      <c r="P1696"/>
      <c r="Q1696"/>
      <c r="R1696"/>
      <c r="S1696"/>
      <c r="T1696"/>
      <c r="U1696"/>
      <c r="V1696"/>
      <c r="W1696"/>
      <c r="X1696"/>
      <c r="Y1696"/>
    </row>
    <row r="1697" spans="10:25" ht="15.75">
      <c r="J1697"/>
      <c r="K1697"/>
      <c r="L1697"/>
      <c r="M1697"/>
      <c r="N1697"/>
      <c r="O1697"/>
      <c r="P1697"/>
      <c r="Q1697"/>
      <c r="R1697"/>
      <c r="S1697"/>
      <c r="T1697"/>
      <c r="U1697"/>
      <c r="V1697"/>
      <c r="W1697"/>
      <c r="X1697"/>
      <c r="Y1697"/>
    </row>
    <row r="1698" spans="10:25" ht="15.75">
      <c r="J1698"/>
      <c r="K1698"/>
      <c r="L1698"/>
      <c r="M1698"/>
      <c r="N1698"/>
      <c r="O1698"/>
      <c r="P1698"/>
      <c r="Q1698"/>
      <c r="R1698"/>
      <c r="S1698"/>
      <c r="T1698"/>
      <c r="U1698"/>
      <c r="V1698"/>
      <c r="W1698"/>
      <c r="X1698"/>
      <c r="Y1698"/>
    </row>
    <row r="1699" spans="10:25" ht="15.75">
      <c r="J1699"/>
      <c r="K1699"/>
      <c r="L1699"/>
      <c r="M1699"/>
      <c r="N1699"/>
      <c r="O1699"/>
      <c r="P1699"/>
      <c r="Q1699"/>
      <c r="R1699"/>
      <c r="S1699"/>
      <c r="T1699"/>
      <c r="U1699"/>
      <c r="V1699"/>
      <c r="W1699"/>
      <c r="X1699"/>
      <c r="Y1699"/>
    </row>
    <row r="1700" spans="10:25" ht="15.75">
      <c r="J1700"/>
      <c r="K1700"/>
      <c r="L1700"/>
      <c r="M1700"/>
      <c r="N1700"/>
      <c r="O1700"/>
      <c r="P1700"/>
      <c r="Q1700"/>
      <c r="R1700"/>
      <c r="S1700"/>
      <c r="T1700"/>
      <c r="U1700"/>
      <c r="V1700"/>
      <c r="W1700"/>
      <c r="X1700"/>
      <c r="Y1700"/>
    </row>
    <row r="1701" spans="10:25" ht="15.75">
      <c r="J1701"/>
      <c r="K1701"/>
      <c r="L1701"/>
      <c r="M1701"/>
      <c r="N1701"/>
      <c r="O1701"/>
      <c r="P1701"/>
      <c r="Q1701"/>
      <c r="R1701"/>
      <c r="S1701"/>
      <c r="T1701"/>
      <c r="U1701"/>
      <c r="V1701"/>
      <c r="W1701"/>
      <c r="X1701"/>
      <c r="Y1701"/>
    </row>
    <row r="1702" spans="10:25" ht="15.75">
      <c r="J1702"/>
      <c r="K1702"/>
      <c r="L1702"/>
      <c r="M1702"/>
      <c r="N1702"/>
      <c r="O1702"/>
      <c r="P1702"/>
      <c r="Q1702"/>
      <c r="R1702"/>
      <c r="S1702"/>
      <c r="T1702"/>
      <c r="U1702"/>
      <c r="V1702"/>
      <c r="W1702"/>
      <c r="X1702"/>
      <c r="Y1702"/>
    </row>
    <row r="1703" spans="10:25" ht="15.75">
      <c r="J1703"/>
      <c r="K1703"/>
      <c r="L1703"/>
      <c r="M1703"/>
      <c r="N1703"/>
      <c r="O1703"/>
      <c r="P1703"/>
      <c r="Q1703"/>
      <c r="R1703"/>
      <c r="S1703"/>
      <c r="T1703"/>
      <c r="U1703"/>
      <c r="V1703"/>
      <c r="W1703"/>
      <c r="X1703"/>
      <c r="Y1703"/>
    </row>
    <row r="1704" spans="10:25" ht="15.75">
      <c r="J1704"/>
      <c r="K1704"/>
      <c r="L1704"/>
      <c r="M1704"/>
      <c r="N1704"/>
      <c r="O1704"/>
      <c r="P1704"/>
      <c r="Q1704"/>
      <c r="R1704"/>
      <c r="S1704"/>
      <c r="T1704"/>
      <c r="U1704"/>
      <c r="V1704"/>
      <c r="W1704"/>
      <c r="X1704"/>
      <c r="Y1704"/>
    </row>
    <row r="1705" spans="10:25" ht="15.75">
      <c r="J1705"/>
      <c r="K1705"/>
      <c r="L1705"/>
      <c r="M1705"/>
      <c r="N1705"/>
      <c r="O1705"/>
      <c r="P1705"/>
      <c r="Q1705"/>
      <c r="R1705"/>
      <c r="S1705"/>
      <c r="T1705"/>
      <c r="U1705"/>
      <c r="V1705"/>
      <c r="W1705"/>
      <c r="X1705"/>
      <c r="Y1705"/>
    </row>
    <row r="1706" spans="10:25" ht="15.75">
      <c r="J1706"/>
      <c r="K1706"/>
      <c r="L1706"/>
      <c r="M1706"/>
      <c r="N1706"/>
      <c r="O1706"/>
      <c r="P1706"/>
      <c r="Q1706"/>
      <c r="R1706"/>
      <c r="S1706"/>
      <c r="T1706"/>
      <c r="U1706"/>
      <c r="V1706"/>
      <c r="W1706"/>
      <c r="X1706"/>
      <c r="Y1706"/>
    </row>
    <row r="1707" spans="10:25" ht="15.75">
      <c r="J1707"/>
      <c r="K1707"/>
      <c r="L1707"/>
      <c r="M1707"/>
      <c r="N1707"/>
      <c r="O1707"/>
      <c r="P1707"/>
      <c r="Q1707"/>
      <c r="R1707"/>
      <c r="S1707"/>
      <c r="T1707"/>
      <c r="U1707"/>
      <c r="V1707"/>
      <c r="W1707"/>
      <c r="X1707"/>
      <c r="Y1707"/>
    </row>
    <row r="1708" spans="10:25" ht="15.75">
      <c r="J1708"/>
      <c r="K1708"/>
      <c r="L1708"/>
      <c r="M1708"/>
      <c r="N1708"/>
      <c r="O1708"/>
      <c r="P1708"/>
      <c r="Q1708"/>
      <c r="R1708"/>
      <c r="S1708"/>
      <c r="T1708"/>
      <c r="U1708"/>
      <c r="V1708"/>
      <c r="W1708"/>
      <c r="X1708"/>
      <c r="Y1708"/>
    </row>
    <row r="1709" spans="10:25" ht="15.75">
      <c r="J1709"/>
      <c r="K1709"/>
      <c r="L1709"/>
      <c r="M1709"/>
      <c r="N1709"/>
      <c r="O1709"/>
      <c r="P1709"/>
      <c r="Q1709"/>
      <c r="R1709"/>
      <c r="S1709"/>
      <c r="T1709"/>
      <c r="U1709"/>
      <c r="V1709"/>
      <c r="W1709"/>
      <c r="X1709"/>
      <c r="Y1709"/>
    </row>
    <row r="1710" spans="10:25" ht="15.75">
      <c r="J1710"/>
      <c r="K1710"/>
      <c r="L1710"/>
      <c r="M1710"/>
      <c r="N1710"/>
      <c r="O1710"/>
      <c r="P1710"/>
      <c r="Q1710"/>
      <c r="R1710"/>
      <c r="S1710"/>
      <c r="T1710"/>
      <c r="U1710"/>
      <c r="V1710"/>
      <c r="W1710"/>
      <c r="X1710"/>
      <c r="Y1710"/>
    </row>
    <row r="1711" spans="10:25" ht="15.75">
      <c r="J1711"/>
      <c r="K1711"/>
      <c r="L1711"/>
      <c r="M1711"/>
      <c r="N1711"/>
      <c r="O1711"/>
      <c r="P1711"/>
      <c r="Q1711"/>
      <c r="R1711"/>
      <c r="S1711"/>
      <c r="T1711"/>
      <c r="U1711"/>
      <c r="V1711"/>
      <c r="W1711"/>
      <c r="X1711"/>
      <c r="Y1711"/>
    </row>
    <row r="1712" spans="10:25" ht="15.75">
      <c r="J1712"/>
      <c r="K1712"/>
      <c r="L1712"/>
      <c r="M1712"/>
      <c r="N1712"/>
      <c r="O1712"/>
      <c r="P1712"/>
      <c r="Q1712"/>
      <c r="R1712"/>
      <c r="S1712"/>
      <c r="T1712"/>
      <c r="U1712"/>
      <c r="V1712"/>
      <c r="W1712"/>
      <c r="X1712"/>
      <c r="Y1712"/>
    </row>
    <row r="1713" spans="10:25" ht="15.75">
      <c r="J1713"/>
      <c r="K1713"/>
      <c r="L1713"/>
      <c r="M1713"/>
      <c r="N1713"/>
      <c r="O1713"/>
      <c r="P1713"/>
      <c r="Q1713"/>
      <c r="R1713"/>
      <c r="S1713"/>
      <c r="T1713"/>
      <c r="U1713"/>
      <c r="V1713"/>
      <c r="W1713"/>
      <c r="X1713"/>
      <c r="Y1713"/>
    </row>
    <row r="1714" spans="10:25" ht="15.75">
      <c r="J1714"/>
      <c r="K1714"/>
      <c r="L1714"/>
      <c r="M1714"/>
      <c r="N1714"/>
      <c r="O1714"/>
      <c r="P1714"/>
      <c r="Q1714"/>
      <c r="R1714"/>
      <c r="S1714"/>
      <c r="T1714"/>
      <c r="U1714"/>
      <c r="V1714"/>
      <c r="W1714"/>
      <c r="X1714"/>
      <c r="Y1714"/>
    </row>
    <row r="1715" spans="10:25" ht="15.75">
      <c r="J1715"/>
      <c r="K1715"/>
      <c r="L1715"/>
      <c r="M1715"/>
      <c r="N1715"/>
      <c r="O1715"/>
      <c r="P1715"/>
      <c r="Q1715"/>
      <c r="R1715"/>
      <c r="S1715"/>
      <c r="T1715"/>
      <c r="U1715"/>
      <c r="V1715"/>
      <c r="W1715"/>
      <c r="X1715"/>
      <c r="Y1715"/>
    </row>
    <row r="1716" spans="10:25" ht="15.75">
      <c r="J1716"/>
      <c r="K1716"/>
      <c r="L1716"/>
      <c r="M1716"/>
      <c r="N1716"/>
      <c r="O1716"/>
      <c r="P1716"/>
      <c r="Q1716"/>
      <c r="R1716"/>
      <c r="S1716"/>
      <c r="T1716"/>
      <c r="U1716"/>
      <c r="V1716"/>
      <c r="W1716"/>
      <c r="X1716"/>
      <c r="Y1716"/>
    </row>
    <row r="1717" spans="10:25" ht="15.75">
      <c r="J1717"/>
      <c r="K1717"/>
      <c r="L1717"/>
      <c r="M1717"/>
      <c r="N1717"/>
      <c r="O1717"/>
      <c r="P1717"/>
      <c r="Q1717"/>
      <c r="R1717"/>
      <c r="S1717"/>
      <c r="T1717"/>
      <c r="U1717"/>
      <c r="V1717"/>
      <c r="W1717"/>
      <c r="X1717"/>
      <c r="Y1717"/>
    </row>
    <row r="1718" spans="10:25" ht="15.75">
      <c r="J1718"/>
      <c r="K1718"/>
      <c r="L1718"/>
      <c r="M1718"/>
      <c r="N1718"/>
      <c r="O1718"/>
      <c r="P1718"/>
      <c r="Q1718"/>
      <c r="R1718"/>
      <c r="S1718"/>
      <c r="T1718"/>
      <c r="U1718"/>
      <c r="V1718"/>
      <c r="W1718"/>
      <c r="X1718"/>
      <c r="Y1718"/>
    </row>
    <row r="1719" spans="10:25" ht="15.75">
      <c r="J1719"/>
      <c r="K1719"/>
      <c r="L1719"/>
      <c r="M1719"/>
      <c r="N1719"/>
      <c r="O1719"/>
      <c r="P1719"/>
      <c r="Q1719"/>
      <c r="R1719"/>
      <c r="S1719"/>
      <c r="T1719"/>
      <c r="U1719"/>
      <c r="V1719"/>
      <c r="W1719"/>
      <c r="X1719"/>
      <c r="Y1719"/>
    </row>
    <row r="1720" spans="10:25" ht="15.75">
      <c r="J1720"/>
      <c r="K1720"/>
      <c r="L1720"/>
      <c r="M1720"/>
      <c r="N1720"/>
      <c r="O1720"/>
      <c r="P1720"/>
      <c r="Q1720"/>
      <c r="R1720"/>
      <c r="S1720"/>
      <c r="T1720"/>
      <c r="U1720"/>
      <c r="V1720"/>
      <c r="W1720"/>
      <c r="X1720"/>
      <c r="Y1720"/>
    </row>
    <row r="1721" spans="10:25" ht="15.75">
      <c r="J1721"/>
      <c r="K1721"/>
      <c r="L1721"/>
      <c r="M1721"/>
      <c r="N1721"/>
      <c r="O1721"/>
      <c r="P1721"/>
      <c r="Q1721"/>
      <c r="R1721"/>
      <c r="S1721"/>
      <c r="T1721"/>
      <c r="U1721"/>
      <c r="V1721"/>
      <c r="W1721"/>
      <c r="X1721"/>
      <c r="Y1721"/>
    </row>
    <row r="1722" spans="10:25" ht="15.75">
      <c r="J1722"/>
      <c r="K1722"/>
      <c r="L1722"/>
      <c r="M1722"/>
      <c r="N1722"/>
      <c r="O1722"/>
      <c r="P1722"/>
      <c r="Q1722"/>
      <c r="R1722"/>
      <c r="S1722"/>
      <c r="T1722"/>
      <c r="U1722"/>
      <c r="V1722"/>
      <c r="W1722"/>
      <c r="X1722"/>
      <c r="Y1722"/>
    </row>
    <row r="1723" spans="10:25" ht="15.75">
      <c r="J1723"/>
      <c r="K1723"/>
      <c r="L1723"/>
      <c r="M1723"/>
      <c r="N1723"/>
      <c r="O1723"/>
      <c r="P1723"/>
      <c r="Q1723"/>
      <c r="R1723"/>
      <c r="S1723"/>
      <c r="T1723"/>
      <c r="U1723"/>
      <c r="V1723"/>
      <c r="W1723"/>
      <c r="X1723"/>
      <c r="Y1723"/>
    </row>
    <row r="1724" spans="10:25" ht="15.75">
      <c r="J1724"/>
      <c r="K1724"/>
      <c r="L1724"/>
      <c r="M1724"/>
      <c r="N1724"/>
      <c r="O1724"/>
      <c r="P1724"/>
      <c r="Q1724"/>
      <c r="R1724"/>
      <c r="S1724"/>
      <c r="T1724"/>
      <c r="U1724"/>
      <c r="V1724"/>
      <c r="W1724"/>
      <c r="X1724"/>
      <c r="Y1724"/>
    </row>
    <row r="1725" spans="10:25" ht="15.75">
      <c r="J1725"/>
      <c r="K1725"/>
      <c r="L1725"/>
      <c r="M1725"/>
      <c r="N1725"/>
      <c r="O1725"/>
      <c r="P1725"/>
      <c r="Q1725"/>
      <c r="R1725"/>
      <c r="S1725"/>
      <c r="T1725"/>
      <c r="U1725"/>
      <c r="V1725"/>
      <c r="W1725"/>
      <c r="X1725"/>
      <c r="Y1725"/>
    </row>
    <row r="1726" spans="10:25" ht="15.75">
      <c r="J1726"/>
      <c r="K1726"/>
      <c r="L1726"/>
      <c r="M1726"/>
      <c r="N1726"/>
      <c r="O1726"/>
      <c r="P1726"/>
      <c r="Q1726"/>
      <c r="R1726"/>
      <c r="S1726"/>
      <c r="T1726"/>
      <c r="U1726"/>
      <c r="V1726"/>
      <c r="W1726"/>
      <c r="X1726"/>
      <c r="Y1726"/>
    </row>
    <row r="1727" spans="10:25" ht="15.75">
      <c r="J1727"/>
      <c r="K1727"/>
      <c r="L1727"/>
      <c r="M1727"/>
      <c r="N1727"/>
      <c r="O1727"/>
      <c r="P1727"/>
      <c r="Q1727"/>
      <c r="R1727"/>
      <c r="S1727"/>
      <c r="T1727"/>
      <c r="U1727"/>
      <c r="V1727"/>
      <c r="W1727"/>
      <c r="X1727"/>
      <c r="Y1727"/>
    </row>
    <row r="1728" spans="10:25" ht="15.75">
      <c r="J1728"/>
      <c r="K1728"/>
      <c r="L1728"/>
      <c r="M1728"/>
      <c r="N1728"/>
      <c r="O1728"/>
      <c r="P1728"/>
      <c r="Q1728"/>
      <c r="R1728"/>
      <c r="S1728"/>
      <c r="T1728"/>
      <c r="U1728"/>
      <c r="V1728"/>
      <c r="W1728"/>
      <c r="X1728"/>
      <c r="Y1728"/>
    </row>
    <row r="1729" spans="10:25" ht="15.75">
      <c r="J1729"/>
      <c r="K1729"/>
      <c r="L1729"/>
      <c r="M1729"/>
      <c r="N1729"/>
      <c r="O1729"/>
      <c r="P1729"/>
      <c r="Q1729"/>
      <c r="R1729"/>
      <c r="S1729"/>
      <c r="T1729"/>
      <c r="U1729"/>
      <c r="V1729"/>
      <c r="W1729"/>
      <c r="X1729"/>
      <c r="Y1729"/>
    </row>
    <row r="1730" spans="10:25" ht="15.75">
      <c r="J1730"/>
      <c r="K1730"/>
      <c r="L1730"/>
      <c r="M1730"/>
      <c r="N1730"/>
      <c r="O1730"/>
      <c r="P1730"/>
      <c r="Q1730"/>
      <c r="R1730"/>
      <c r="S1730"/>
      <c r="T1730"/>
      <c r="U1730"/>
      <c r="V1730"/>
      <c r="W1730"/>
      <c r="X1730"/>
      <c r="Y1730"/>
    </row>
    <row r="1731" spans="10:25" ht="15.75">
      <c r="J1731"/>
      <c r="K1731"/>
      <c r="L1731"/>
      <c r="M1731"/>
      <c r="N1731"/>
      <c r="O1731"/>
      <c r="P1731"/>
      <c r="Q1731"/>
      <c r="R1731"/>
      <c r="S1731"/>
      <c r="T1731"/>
      <c r="U1731"/>
      <c r="V1731"/>
      <c r="W1731"/>
      <c r="X1731"/>
      <c r="Y1731"/>
    </row>
    <row r="1732" spans="10:25" ht="15.75">
      <c r="J1732"/>
      <c r="K1732"/>
      <c r="L1732"/>
      <c r="M1732"/>
      <c r="N1732"/>
      <c r="O1732"/>
      <c r="P1732"/>
      <c r="Q1732"/>
      <c r="R1732"/>
      <c r="S1732"/>
      <c r="T1732"/>
      <c r="U1732"/>
      <c r="V1732"/>
      <c r="W1732"/>
      <c r="X1732"/>
      <c r="Y1732"/>
    </row>
    <row r="1733" spans="10:25" ht="15.75">
      <c r="J1733"/>
      <c r="K1733"/>
      <c r="L1733"/>
      <c r="M1733"/>
      <c r="N1733"/>
      <c r="O1733"/>
      <c r="P1733"/>
      <c r="Q1733"/>
      <c r="R1733"/>
      <c r="S1733"/>
      <c r="T1733"/>
      <c r="U1733"/>
      <c r="V1733"/>
      <c r="W1733"/>
      <c r="X1733"/>
      <c r="Y1733"/>
    </row>
    <row r="1734" spans="10:25" ht="15.75">
      <c r="J1734"/>
      <c r="K1734"/>
      <c r="L1734"/>
      <c r="M1734"/>
      <c r="N1734"/>
      <c r="O1734"/>
      <c r="P1734"/>
      <c r="Q1734"/>
      <c r="R1734"/>
      <c r="S1734"/>
      <c r="T1734"/>
      <c r="U1734"/>
      <c r="V1734"/>
      <c r="W1734"/>
      <c r="X1734"/>
      <c r="Y1734"/>
    </row>
    <row r="1735" spans="10:25" ht="15.75">
      <c r="J1735"/>
      <c r="K1735"/>
      <c r="L1735"/>
      <c r="M1735"/>
      <c r="N1735"/>
      <c r="O1735"/>
      <c r="P1735"/>
      <c r="Q1735"/>
      <c r="R1735"/>
      <c r="S1735"/>
      <c r="T1735"/>
      <c r="U1735"/>
      <c r="V1735"/>
      <c r="W1735"/>
      <c r="X1735"/>
      <c r="Y1735"/>
    </row>
    <row r="1736" spans="10:25" ht="15.75">
      <c r="J1736"/>
      <c r="K1736"/>
      <c r="L1736"/>
      <c r="M1736"/>
      <c r="N1736"/>
      <c r="O1736"/>
      <c r="P1736"/>
      <c r="Q1736"/>
      <c r="R1736"/>
      <c r="S1736"/>
      <c r="T1736"/>
      <c r="U1736"/>
      <c r="V1736"/>
      <c r="W1736"/>
      <c r="X1736"/>
      <c r="Y1736"/>
    </row>
    <row r="1737" spans="10:25" ht="15.75">
      <c r="J1737"/>
      <c r="K1737"/>
      <c r="L1737"/>
      <c r="M1737"/>
      <c r="N1737"/>
      <c r="O1737"/>
      <c r="P1737"/>
      <c r="Q1737"/>
      <c r="R1737"/>
      <c r="S1737"/>
      <c r="T1737"/>
      <c r="U1737"/>
      <c r="V1737"/>
      <c r="W1737"/>
      <c r="X1737"/>
      <c r="Y1737"/>
    </row>
    <row r="1738" spans="10:25" ht="15.75">
      <c r="J1738"/>
      <c r="K1738"/>
      <c r="L1738"/>
      <c r="M1738"/>
      <c r="N1738"/>
      <c r="O1738"/>
      <c r="P1738"/>
      <c r="Q1738"/>
      <c r="R1738"/>
      <c r="S1738"/>
      <c r="T1738"/>
      <c r="U1738"/>
      <c r="V1738"/>
      <c r="W1738"/>
      <c r="X1738"/>
      <c r="Y1738"/>
    </row>
    <row r="1739" spans="10:25" ht="15.75">
      <c r="J1739"/>
      <c r="K1739"/>
      <c r="L1739"/>
      <c r="M1739"/>
      <c r="N1739"/>
      <c r="O1739"/>
      <c r="P1739"/>
      <c r="Q1739"/>
      <c r="R1739"/>
      <c r="S1739"/>
      <c r="T1739"/>
      <c r="U1739"/>
      <c r="V1739"/>
      <c r="W1739"/>
      <c r="X1739"/>
      <c r="Y1739"/>
    </row>
    <row r="1740" spans="10:25" ht="15.75">
      <c r="J1740"/>
      <c r="K1740"/>
      <c r="L1740"/>
      <c r="M1740"/>
      <c r="N1740"/>
      <c r="O1740"/>
      <c r="P1740"/>
      <c r="Q1740"/>
      <c r="R1740"/>
      <c r="S1740"/>
      <c r="T1740"/>
      <c r="U1740"/>
      <c r="V1740"/>
      <c r="W1740"/>
      <c r="X1740"/>
      <c r="Y1740"/>
    </row>
    <row r="1741" spans="10:25" ht="15.75">
      <c r="J1741"/>
      <c r="K1741"/>
      <c r="L1741"/>
      <c r="M1741"/>
      <c r="N1741"/>
      <c r="O1741"/>
      <c r="P1741"/>
      <c r="Q1741"/>
      <c r="R1741"/>
      <c r="S1741"/>
      <c r="T1741"/>
      <c r="U1741"/>
      <c r="V1741"/>
      <c r="W1741"/>
      <c r="X1741"/>
      <c r="Y1741"/>
    </row>
    <row r="1742" spans="10:25" ht="15.75">
      <c r="J1742"/>
      <c r="K1742"/>
      <c r="L1742"/>
      <c r="M1742"/>
      <c r="N1742"/>
      <c r="O1742"/>
      <c r="P1742"/>
      <c r="Q1742"/>
      <c r="R1742"/>
      <c r="S1742"/>
      <c r="T1742"/>
      <c r="U1742"/>
      <c r="V1742"/>
      <c r="W1742"/>
      <c r="X1742"/>
      <c r="Y1742"/>
    </row>
    <row r="1743" spans="10:25" ht="15.75">
      <c r="J1743"/>
      <c r="K1743"/>
      <c r="L1743"/>
      <c r="M1743"/>
      <c r="N1743"/>
      <c r="O1743"/>
      <c r="P1743"/>
      <c r="Q1743"/>
      <c r="R1743"/>
      <c r="S1743"/>
      <c r="T1743"/>
      <c r="U1743"/>
      <c r="V1743"/>
      <c r="W1743"/>
      <c r="X1743"/>
      <c r="Y1743"/>
    </row>
    <row r="1744" spans="10:25" ht="15.75">
      <c r="J1744"/>
      <c r="K1744"/>
      <c r="L1744"/>
      <c r="M1744"/>
      <c r="N1744"/>
      <c r="O1744"/>
      <c r="P1744"/>
      <c r="Q1744"/>
      <c r="R1744"/>
      <c r="S1744"/>
      <c r="T1744"/>
      <c r="U1744"/>
      <c r="V1744"/>
      <c r="W1744"/>
      <c r="X1744"/>
      <c r="Y1744"/>
    </row>
    <row r="1745" spans="10:25" ht="15.75">
      <c r="J1745"/>
      <c r="K1745"/>
      <c r="L1745"/>
      <c r="M1745"/>
      <c r="N1745"/>
      <c r="O1745"/>
      <c r="P1745"/>
      <c r="Q1745"/>
      <c r="R1745"/>
      <c r="S1745"/>
      <c r="T1745"/>
      <c r="U1745"/>
      <c r="V1745"/>
      <c r="W1745"/>
      <c r="X1745"/>
      <c r="Y1745"/>
    </row>
    <row r="1746" spans="10:25" ht="15.75">
      <c r="J1746"/>
      <c r="K1746"/>
      <c r="L1746"/>
      <c r="M1746"/>
      <c r="N1746"/>
      <c r="O1746"/>
      <c r="P1746"/>
      <c r="Q1746"/>
      <c r="R1746"/>
      <c r="S1746"/>
      <c r="T1746"/>
      <c r="U1746"/>
      <c r="V1746"/>
      <c r="W1746"/>
      <c r="X1746"/>
      <c r="Y1746"/>
    </row>
    <row r="1747" spans="10:25" ht="15.75">
      <c r="J1747"/>
      <c r="K1747"/>
      <c r="L1747"/>
      <c r="M1747"/>
      <c r="N1747"/>
      <c r="O1747"/>
      <c r="P1747"/>
      <c r="Q1747"/>
      <c r="R1747"/>
      <c r="S1747"/>
      <c r="T1747"/>
      <c r="U1747"/>
      <c r="V1747"/>
      <c r="W1747"/>
      <c r="X1747"/>
      <c r="Y1747"/>
    </row>
    <row r="1748" spans="10:25" ht="15.75">
      <c r="J1748"/>
      <c r="K1748"/>
      <c r="L1748"/>
      <c r="M1748"/>
      <c r="N1748"/>
      <c r="O1748"/>
      <c r="P1748"/>
      <c r="Q1748"/>
      <c r="R1748"/>
      <c r="S1748"/>
      <c r="T1748"/>
      <c r="U1748"/>
      <c r="V1748"/>
      <c r="W1748"/>
      <c r="X1748"/>
      <c r="Y1748"/>
    </row>
    <row r="1749" spans="10:25" ht="15.75">
      <c r="J1749"/>
      <c r="K1749"/>
      <c r="L1749"/>
      <c r="M1749"/>
      <c r="N1749"/>
      <c r="O1749"/>
      <c r="P1749"/>
      <c r="Q1749"/>
      <c r="R1749"/>
      <c r="S1749"/>
      <c r="T1749"/>
      <c r="U1749"/>
      <c r="V1749"/>
      <c r="W1749"/>
      <c r="X1749"/>
      <c r="Y1749"/>
    </row>
    <row r="1750" spans="10:25" ht="15.75">
      <c r="J1750"/>
      <c r="K1750"/>
      <c r="L1750"/>
      <c r="M1750"/>
      <c r="N1750"/>
      <c r="O1750"/>
      <c r="P1750"/>
      <c r="Q1750"/>
      <c r="R1750"/>
      <c r="S1750"/>
      <c r="T1750"/>
      <c r="U1750"/>
      <c r="V1750"/>
      <c r="W1750"/>
      <c r="X1750"/>
      <c r="Y1750"/>
    </row>
    <row r="1751" spans="10:25" ht="15.75">
      <c r="J1751"/>
      <c r="K1751"/>
      <c r="L1751"/>
      <c r="M1751"/>
      <c r="N1751"/>
      <c r="O1751"/>
      <c r="P1751"/>
      <c r="Q1751"/>
      <c r="R1751"/>
      <c r="S1751"/>
      <c r="T1751"/>
      <c r="U1751"/>
      <c r="V1751"/>
      <c r="W1751"/>
      <c r="X1751"/>
      <c r="Y1751"/>
    </row>
    <row r="1752" spans="10:25" ht="15.75">
      <c r="J1752"/>
      <c r="K1752"/>
      <c r="L1752"/>
      <c r="M1752"/>
      <c r="N1752"/>
      <c r="O1752"/>
      <c r="P1752"/>
      <c r="Q1752"/>
      <c r="R1752"/>
      <c r="S1752"/>
      <c r="T1752"/>
      <c r="U1752"/>
      <c r="V1752"/>
      <c r="W1752"/>
      <c r="X1752"/>
      <c r="Y1752"/>
    </row>
    <row r="1753" spans="10:25" ht="15.75">
      <c r="J1753"/>
      <c r="K1753"/>
      <c r="L1753"/>
      <c r="M1753"/>
      <c r="N1753"/>
      <c r="O1753"/>
      <c r="P1753"/>
      <c r="Q1753"/>
      <c r="R1753"/>
      <c r="S1753"/>
      <c r="T1753"/>
      <c r="U1753"/>
      <c r="V1753"/>
      <c r="W1753"/>
      <c r="X1753"/>
      <c r="Y1753"/>
    </row>
    <row r="1754" spans="10:25" ht="15.75">
      <c r="J1754"/>
      <c r="K1754"/>
      <c r="L1754"/>
      <c r="M1754"/>
      <c r="N1754"/>
      <c r="O1754"/>
      <c r="P1754"/>
      <c r="Q1754"/>
      <c r="R1754"/>
      <c r="S1754"/>
      <c r="T1754"/>
      <c r="U1754"/>
      <c r="V1754"/>
      <c r="W1754"/>
      <c r="X1754"/>
      <c r="Y1754"/>
    </row>
    <row r="1755" spans="10:25" ht="15.75">
      <c r="J1755"/>
      <c r="K1755"/>
      <c r="L1755"/>
      <c r="M1755"/>
      <c r="N1755"/>
      <c r="O1755"/>
      <c r="P1755"/>
      <c r="Q1755"/>
      <c r="R1755"/>
      <c r="S1755"/>
      <c r="T1755"/>
      <c r="U1755"/>
      <c r="V1755"/>
      <c r="W1755"/>
      <c r="X1755"/>
      <c r="Y1755"/>
    </row>
    <row r="1756" spans="10:25" ht="15.75">
      <c r="J1756"/>
      <c r="K1756"/>
      <c r="L1756"/>
      <c r="M1756"/>
      <c r="N1756"/>
      <c r="O1756"/>
      <c r="P1756"/>
      <c r="Q1756"/>
      <c r="R1756"/>
      <c r="S1756"/>
      <c r="T1756"/>
      <c r="U1756"/>
      <c r="V1756"/>
      <c r="W1756"/>
      <c r="X1756"/>
      <c r="Y1756"/>
    </row>
    <row r="1757" spans="10:25" ht="15.75">
      <c r="J1757"/>
      <c r="K1757"/>
      <c r="L1757"/>
      <c r="M1757"/>
      <c r="N1757"/>
      <c r="O1757"/>
      <c r="P1757"/>
      <c r="Q1757"/>
      <c r="R1757"/>
      <c r="S1757"/>
      <c r="T1757"/>
      <c r="U1757"/>
      <c r="V1757"/>
      <c r="W1757"/>
      <c r="X1757"/>
      <c r="Y1757"/>
    </row>
    <row r="1758" spans="10:25" ht="15.75">
      <c r="J1758"/>
      <c r="K1758"/>
      <c r="L1758"/>
      <c r="M1758"/>
      <c r="N1758"/>
      <c r="O1758"/>
      <c r="P1758"/>
      <c r="Q1758"/>
      <c r="R1758"/>
      <c r="S1758"/>
      <c r="T1758"/>
      <c r="U1758"/>
      <c r="V1758"/>
      <c r="W1758"/>
      <c r="X1758"/>
      <c r="Y1758"/>
    </row>
    <row r="1759" spans="10:25" ht="15.75">
      <c r="J1759"/>
      <c r="K1759"/>
      <c r="L1759"/>
      <c r="M1759"/>
      <c r="N1759"/>
      <c r="O1759"/>
      <c r="P1759"/>
      <c r="Q1759"/>
      <c r="R1759"/>
      <c r="S1759"/>
      <c r="T1759"/>
      <c r="U1759"/>
      <c r="V1759"/>
      <c r="W1759"/>
      <c r="X1759"/>
      <c r="Y1759"/>
    </row>
    <row r="1760" spans="10:25" ht="15.75">
      <c r="J1760"/>
      <c r="K1760"/>
      <c r="L1760"/>
      <c r="M1760"/>
      <c r="N1760"/>
      <c r="O1760"/>
      <c r="P1760"/>
      <c r="Q1760"/>
      <c r="R1760"/>
      <c r="S1760"/>
      <c r="T1760"/>
      <c r="U1760"/>
      <c r="V1760"/>
      <c r="W1760"/>
      <c r="X1760"/>
      <c r="Y1760"/>
    </row>
    <row r="1761" spans="10:25" ht="15.75">
      <c r="J1761"/>
      <c r="K1761"/>
      <c r="L1761"/>
      <c r="M1761"/>
      <c r="N1761"/>
      <c r="O1761"/>
      <c r="P1761"/>
      <c r="Q1761"/>
      <c r="R1761"/>
      <c r="S1761"/>
      <c r="T1761"/>
      <c r="U1761"/>
      <c r="V1761"/>
      <c r="W1761"/>
      <c r="X1761"/>
      <c r="Y1761"/>
    </row>
    <row r="1762" spans="10:25" ht="15.75">
      <c r="J1762"/>
      <c r="K1762"/>
      <c r="L1762"/>
      <c r="M1762"/>
      <c r="N1762"/>
      <c r="O1762"/>
      <c r="P1762"/>
      <c r="Q1762"/>
      <c r="R1762"/>
      <c r="S1762"/>
      <c r="T1762"/>
      <c r="U1762"/>
      <c r="V1762"/>
      <c r="W1762"/>
      <c r="X1762"/>
      <c r="Y1762"/>
    </row>
    <row r="1763" spans="10:25" ht="15.75">
      <c r="J1763"/>
      <c r="K1763"/>
      <c r="L1763"/>
      <c r="M1763"/>
      <c r="N1763"/>
      <c r="O1763"/>
      <c r="P1763"/>
      <c r="Q1763"/>
      <c r="R1763"/>
      <c r="S1763"/>
      <c r="T1763"/>
      <c r="U1763"/>
      <c r="V1763"/>
      <c r="W1763"/>
      <c r="X1763"/>
      <c r="Y1763"/>
    </row>
    <row r="1764" spans="10:25" ht="15.75">
      <c r="J1764"/>
      <c r="K1764"/>
      <c r="L1764"/>
      <c r="M1764"/>
      <c r="N1764"/>
      <c r="O1764"/>
      <c r="P1764"/>
      <c r="Q1764"/>
      <c r="R1764"/>
      <c r="S1764"/>
      <c r="T1764"/>
      <c r="U1764"/>
      <c r="V1764"/>
      <c r="W1764"/>
      <c r="X1764"/>
      <c r="Y1764"/>
    </row>
    <row r="1765" spans="10:25" ht="15.75">
      <c r="J1765"/>
      <c r="K1765"/>
      <c r="L1765"/>
      <c r="M1765"/>
      <c r="N1765"/>
      <c r="O1765"/>
      <c r="P1765"/>
      <c r="Q1765"/>
      <c r="R1765"/>
      <c r="S1765"/>
      <c r="T1765"/>
      <c r="U1765"/>
      <c r="V1765"/>
      <c r="W1765"/>
      <c r="X1765"/>
      <c r="Y1765"/>
    </row>
    <row r="1766" spans="10:25" ht="15.75">
      <c r="J1766"/>
      <c r="K1766"/>
      <c r="L1766"/>
      <c r="M1766"/>
      <c r="N1766"/>
      <c r="O1766"/>
      <c r="P1766"/>
      <c r="Q1766"/>
      <c r="R1766"/>
      <c r="S1766"/>
      <c r="T1766"/>
      <c r="U1766"/>
      <c r="V1766"/>
      <c r="W1766"/>
      <c r="X1766"/>
      <c r="Y1766"/>
    </row>
    <row r="1767" spans="10:25" ht="15.75">
      <c r="J1767"/>
      <c r="K1767"/>
      <c r="L1767"/>
      <c r="M1767"/>
      <c r="N1767"/>
      <c r="O1767"/>
      <c r="P1767"/>
      <c r="Q1767"/>
      <c r="R1767"/>
      <c r="S1767"/>
      <c r="T1767"/>
      <c r="U1767"/>
      <c r="V1767"/>
      <c r="W1767"/>
      <c r="X1767"/>
      <c r="Y1767"/>
    </row>
    <row r="1768" spans="10:25" ht="15.75">
      <c r="J1768"/>
      <c r="K1768"/>
      <c r="L1768"/>
      <c r="M1768"/>
      <c r="N1768"/>
      <c r="O1768"/>
      <c r="P1768"/>
      <c r="Q1768"/>
      <c r="R1768"/>
      <c r="S1768"/>
      <c r="T1768"/>
      <c r="U1768"/>
      <c r="V1768"/>
      <c r="W1768"/>
      <c r="X1768"/>
      <c r="Y1768"/>
    </row>
    <row r="1769" spans="10:25" ht="15.75">
      <c r="J1769"/>
      <c r="K1769"/>
      <c r="L1769"/>
      <c r="M1769"/>
      <c r="N1769"/>
      <c r="O1769"/>
      <c r="P1769"/>
      <c r="Q1769"/>
      <c r="R1769"/>
      <c r="S1769"/>
      <c r="T1769"/>
      <c r="U1769"/>
      <c r="V1769"/>
      <c r="W1769"/>
      <c r="X1769"/>
      <c r="Y1769"/>
    </row>
    <row r="1770" spans="10:25" ht="15.75">
      <c r="J1770"/>
      <c r="K1770"/>
      <c r="L1770"/>
      <c r="M1770"/>
      <c r="N1770"/>
      <c r="O1770"/>
      <c r="P1770"/>
      <c r="Q1770"/>
      <c r="R1770"/>
      <c r="S1770"/>
      <c r="T1770"/>
      <c r="U1770"/>
      <c r="V1770"/>
      <c r="W1770"/>
      <c r="X1770"/>
      <c r="Y1770"/>
    </row>
    <row r="1771" spans="10:25" ht="15.75">
      <c r="J1771"/>
      <c r="K1771"/>
      <c r="L1771"/>
      <c r="M1771"/>
      <c r="N1771"/>
      <c r="O1771"/>
      <c r="P1771"/>
      <c r="Q1771"/>
    </row>
    <row r="1772" spans="10:25" ht="15.75">
      <c r="J1772"/>
      <c r="K1772"/>
      <c r="L1772"/>
      <c r="M1772"/>
      <c r="N1772"/>
      <c r="O1772"/>
      <c r="P1772"/>
      <c r="Q1772"/>
    </row>
    <row r="1773" spans="10:25" ht="15.75">
      <c r="J1773"/>
      <c r="K1773"/>
      <c r="L1773"/>
      <c r="M1773"/>
      <c r="N1773"/>
      <c r="O1773"/>
      <c r="P1773"/>
      <c r="Q1773"/>
    </row>
    <row r="1774" spans="10:25" ht="15.75">
      <c r="J1774"/>
      <c r="K1774"/>
      <c r="L1774"/>
      <c r="M1774"/>
      <c r="N1774"/>
      <c r="O1774"/>
      <c r="P1774"/>
      <c r="Q1774"/>
    </row>
    <row r="1775" spans="10:25" ht="15.75">
      <c r="J1775"/>
      <c r="K1775"/>
      <c r="L1775"/>
      <c r="M1775"/>
      <c r="N1775"/>
      <c r="O1775"/>
      <c r="P1775"/>
      <c r="Q1775"/>
    </row>
    <row r="1776" spans="10:25" ht="15.75">
      <c r="J1776"/>
      <c r="K1776"/>
      <c r="L1776"/>
      <c r="M1776"/>
      <c r="N1776"/>
      <c r="O1776"/>
      <c r="P1776"/>
      <c r="Q1776"/>
    </row>
    <row r="1777" spans="10:17" ht="15.75">
      <c r="J1777"/>
      <c r="K1777"/>
      <c r="L1777"/>
      <c r="M1777"/>
      <c r="N1777"/>
      <c r="O1777"/>
      <c r="P1777"/>
      <c r="Q1777"/>
    </row>
    <row r="1778" spans="10:17" ht="15.75">
      <c r="J1778"/>
      <c r="K1778"/>
      <c r="L1778"/>
      <c r="M1778"/>
      <c r="N1778"/>
      <c r="O1778"/>
      <c r="P1778"/>
      <c r="Q1778"/>
    </row>
    <row r="1779" spans="10:17" ht="15.75">
      <c r="J1779"/>
      <c r="K1779"/>
      <c r="L1779"/>
      <c r="M1779"/>
      <c r="N1779"/>
      <c r="O1779"/>
      <c r="P1779"/>
      <c r="Q1779"/>
    </row>
    <row r="1780" spans="10:17" ht="15.75">
      <c r="J1780"/>
      <c r="K1780"/>
      <c r="L1780"/>
      <c r="M1780"/>
      <c r="N1780"/>
      <c r="O1780"/>
      <c r="P1780"/>
      <c r="Q1780"/>
    </row>
    <row r="1781" spans="10:17" ht="15.75">
      <c r="J1781"/>
      <c r="K1781"/>
      <c r="L1781"/>
      <c r="M1781"/>
      <c r="N1781"/>
      <c r="O1781"/>
      <c r="P1781"/>
      <c r="Q1781"/>
    </row>
    <row r="1782" spans="10:17" ht="15.75">
      <c r="J1782"/>
      <c r="K1782"/>
      <c r="L1782"/>
      <c r="M1782"/>
      <c r="N1782"/>
      <c r="O1782"/>
      <c r="P1782"/>
      <c r="Q1782"/>
    </row>
    <row r="1783" spans="10:17" ht="15.75">
      <c r="J1783"/>
      <c r="K1783"/>
      <c r="L1783"/>
      <c r="M1783"/>
      <c r="N1783"/>
      <c r="O1783"/>
      <c r="P1783"/>
      <c r="Q1783"/>
    </row>
    <row r="1784" spans="10:17" ht="15.75">
      <c r="J1784"/>
      <c r="K1784"/>
      <c r="L1784"/>
      <c r="M1784"/>
      <c r="N1784"/>
      <c r="O1784"/>
      <c r="P1784"/>
      <c r="Q1784"/>
    </row>
    <row r="1785" spans="10:17" ht="15.75">
      <c r="J1785"/>
      <c r="K1785"/>
      <c r="L1785"/>
      <c r="M1785"/>
      <c r="N1785"/>
      <c r="O1785"/>
      <c r="P1785"/>
      <c r="Q1785"/>
    </row>
    <row r="1786" spans="10:17" ht="15.75">
      <c r="J1786"/>
      <c r="K1786"/>
      <c r="L1786"/>
      <c r="M1786"/>
      <c r="N1786"/>
      <c r="O1786"/>
      <c r="P1786"/>
      <c r="Q1786"/>
    </row>
    <row r="1787" spans="10:17" ht="15.75">
      <c r="J1787"/>
      <c r="K1787"/>
      <c r="L1787"/>
      <c r="M1787"/>
      <c r="N1787"/>
      <c r="O1787"/>
      <c r="P1787"/>
      <c r="Q1787"/>
    </row>
    <row r="1788" spans="10:17" ht="15.75">
      <c r="J1788"/>
      <c r="K1788"/>
      <c r="L1788"/>
      <c r="M1788"/>
      <c r="N1788"/>
      <c r="O1788"/>
      <c r="P1788"/>
      <c r="Q1788"/>
    </row>
    <row r="1789" spans="10:17" ht="15.75">
      <c r="J1789"/>
      <c r="K1789"/>
      <c r="L1789"/>
      <c r="M1789"/>
      <c r="N1789"/>
      <c r="O1789"/>
      <c r="P1789"/>
      <c r="Q1789"/>
    </row>
    <row r="1790" spans="10:17" ht="15.75">
      <c r="J1790"/>
      <c r="K1790"/>
      <c r="L1790"/>
      <c r="M1790"/>
      <c r="N1790"/>
      <c r="O1790"/>
      <c r="P1790"/>
      <c r="Q1790"/>
    </row>
    <row r="1791" spans="10:17" ht="15.75">
      <c r="J1791"/>
      <c r="K1791"/>
      <c r="L1791"/>
      <c r="M1791"/>
      <c r="N1791"/>
      <c r="O1791"/>
      <c r="P1791"/>
      <c r="Q1791"/>
    </row>
    <row r="1792" spans="10:17" ht="15.75">
      <c r="J1792"/>
      <c r="K1792"/>
      <c r="L1792"/>
      <c r="M1792"/>
      <c r="N1792"/>
      <c r="O1792"/>
      <c r="P1792"/>
      <c r="Q1792"/>
    </row>
    <row r="1793" spans="10:17" ht="15.75">
      <c r="J1793"/>
      <c r="K1793"/>
      <c r="L1793"/>
      <c r="M1793"/>
      <c r="N1793"/>
      <c r="O1793"/>
      <c r="P1793"/>
      <c r="Q1793"/>
    </row>
    <row r="1794" spans="10:17" ht="15.75">
      <c r="J1794"/>
      <c r="K1794"/>
      <c r="L1794"/>
      <c r="M1794"/>
      <c r="N1794"/>
      <c r="O1794"/>
      <c r="P1794"/>
      <c r="Q1794"/>
    </row>
    <row r="1795" spans="10:17" ht="15.75">
      <c r="J1795"/>
      <c r="K1795"/>
      <c r="L1795"/>
      <c r="M1795"/>
      <c r="N1795"/>
      <c r="O1795"/>
      <c r="P1795"/>
      <c r="Q1795"/>
    </row>
    <row r="1796" spans="10:17" ht="15.75">
      <c r="J1796"/>
      <c r="K1796"/>
      <c r="L1796"/>
      <c r="M1796"/>
      <c r="N1796"/>
      <c r="O1796"/>
      <c r="P1796"/>
      <c r="Q1796"/>
    </row>
    <row r="1797" spans="10:17" ht="15.75">
      <c r="J1797"/>
      <c r="K1797"/>
      <c r="L1797"/>
      <c r="M1797"/>
      <c r="N1797"/>
      <c r="O1797"/>
      <c r="P1797"/>
      <c r="Q1797"/>
    </row>
    <row r="1798" spans="10:17" ht="15.75">
      <c r="J1798"/>
      <c r="K1798"/>
      <c r="L1798"/>
      <c r="M1798"/>
      <c r="N1798"/>
      <c r="O1798"/>
      <c r="P1798"/>
      <c r="Q1798"/>
    </row>
    <row r="1799" spans="10:17" ht="15.75">
      <c r="J1799"/>
      <c r="K1799"/>
      <c r="L1799"/>
      <c r="M1799"/>
      <c r="N1799"/>
      <c r="O1799"/>
      <c r="P1799"/>
      <c r="Q1799"/>
    </row>
    <row r="1800" spans="10:17" ht="15.75">
      <c r="J1800"/>
      <c r="K1800"/>
      <c r="L1800"/>
      <c r="M1800"/>
      <c r="N1800"/>
      <c r="O1800"/>
      <c r="P1800"/>
      <c r="Q1800"/>
    </row>
    <row r="1801" spans="10:17" ht="15.75">
      <c r="J1801"/>
      <c r="K1801"/>
      <c r="L1801"/>
      <c r="M1801"/>
      <c r="N1801"/>
      <c r="O1801"/>
      <c r="P1801"/>
      <c r="Q1801"/>
    </row>
    <row r="1802" spans="10:17" ht="15.75">
      <c r="J1802"/>
      <c r="K1802"/>
      <c r="L1802"/>
      <c r="M1802"/>
      <c r="N1802"/>
      <c r="O1802"/>
      <c r="P1802"/>
      <c r="Q1802"/>
    </row>
    <row r="1803" spans="10:17" ht="15.75">
      <c r="J1803"/>
      <c r="K1803"/>
      <c r="L1803"/>
      <c r="M1803"/>
      <c r="N1803"/>
      <c r="O1803"/>
      <c r="P1803"/>
      <c r="Q1803"/>
    </row>
    <row r="1804" spans="10:17" ht="15.75">
      <c r="J1804"/>
      <c r="K1804"/>
      <c r="L1804"/>
      <c r="M1804"/>
      <c r="N1804"/>
      <c r="O1804"/>
      <c r="P1804"/>
      <c r="Q1804"/>
    </row>
    <row r="1805" spans="10:17" ht="15.75">
      <c r="J1805"/>
      <c r="K1805"/>
      <c r="L1805"/>
      <c r="M1805"/>
      <c r="N1805"/>
      <c r="O1805"/>
      <c r="P1805"/>
      <c r="Q1805"/>
    </row>
    <row r="1806" spans="10:17" ht="15.75">
      <c r="J1806"/>
      <c r="K1806"/>
      <c r="L1806"/>
      <c r="M1806"/>
      <c r="N1806"/>
      <c r="O1806"/>
      <c r="P1806"/>
      <c r="Q1806"/>
    </row>
    <row r="1807" spans="10:17" ht="15.75">
      <c r="J1807"/>
      <c r="K1807"/>
      <c r="L1807"/>
      <c r="M1807"/>
      <c r="N1807"/>
      <c r="O1807"/>
      <c r="P1807"/>
      <c r="Q1807"/>
    </row>
    <row r="1808" spans="10:17" ht="15.75">
      <c r="J1808"/>
      <c r="K1808"/>
      <c r="L1808"/>
      <c r="M1808"/>
      <c r="N1808"/>
      <c r="O1808"/>
      <c r="P1808"/>
      <c r="Q1808"/>
    </row>
    <row r="1809" spans="10:17" ht="15.75">
      <c r="J1809"/>
      <c r="K1809"/>
      <c r="L1809"/>
      <c r="M1809"/>
      <c r="N1809"/>
      <c r="O1809"/>
      <c r="P1809"/>
      <c r="Q1809"/>
    </row>
    <row r="1810" spans="10:17" ht="15.75">
      <c r="J1810"/>
      <c r="K1810"/>
      <c r="L1810"/>
      <c r="M1810"/>
      <c r="N1810"/>
      <c r="O1810"/>
      <c r="P1810"/>
      <c r="Q1810"/>
    </row>
    <row r="1811" spans="10:17" ht="15.75">
      <c r="J1811"/>
      <c r="K1811"/>
      <c r="L1811"/>
      <c r="M1811"/>
      <c r="N1811"/>
      <c r="O1811"/>
      <c r="P1811"/>
      <c r="Q1811"/>
    </row>
    <row r="1812" spans="10:17" ht="15.75">
      <c r="J1812"/>
      <c r="K1812"/>
      <c r="L1812"/>
      <c r="M1812"/>
      <c r="N1812"/>
      <c r="O1812"/>
      <c r="P1812"/>
      <c r="Q1812"/>
    </row>
    <row r="1813" spans="10:17" ht="15.75">
      <c r="J1813"/>
      <c r="K1813"/>
      <c r="L1813"/>
      <c r="M1813"/>
      <c r="N1813"/>
      <c r="O1813"/>
      <c r="P1813"/>
      <c r="Q1813"/>
    </row>
    <row r="1814" spans="10:17" ht="15.75">
      <c r="J1814"/>
      <c r="K1814"/>
      <c r="L1814"/>
      <c r="M1814"/>
      <c r="N1814"/>
      <c r="O1814"/>
      <c r="P1814"/>
      <c r="Q1814"/>
    </row>
    <row r="1815" spans="10:17" ht="15.75">
      <c r="J1815"/>
      <c r="K1815"/>
      <c r="L1815"/>
      <c r="M1815"/>
      <c r="N1815"/>
      <c r="O1815"/>
      <c r="P1815"/>
      <c r="Q1815"/>
    </row>
    <row r="1816" spans="10:17" ht="15.75">
      <c r="J1816"/>
      <c r="K1816"/>
      <c r="L1816"/>
      <c r="M1816"/>
      <c r="N1816"/>
      <c r="O1816"/>
      <c r="P1816"/>
      <c r="Q1816"/>
    </row>
    <row r="1817" spans="10:17" ht="15.75">
      <c r="J1817"/>
      <c r="K1817"/>
      <c r="L1817"/>
      <c r="M1817"/>
      <c r="N1817"/>
      <c r="O1817"/>
      <c r="P1817"/>
      <c r="Q1817"/>
    </row>
    <row r="1818" spans="10:17" ht="15.75">
      <c r="J1818"/>
      <c r="K1818"/>
      <c r="L1818"/>
      <c r="M1818"/>
      <c r="N1818"/>
      <c r="O1818"/>
      <c r="P1818"/>
      <c r="Q1818"/>
    </row>
    <row r="1819" spans="10:17" ht="15.75">
      <c r="J1819"/>
      <c r="K1819"/>
      <c r="L1819"/>
      <c r="M1819"/>
      <c r="N1819"/>
      <c r="O1819"/>
      <c r="P1819"/>
      <c r="Q1819"/>
    </row>
    <row r="1820" spans="10:17" ht="15.75">
      <c r="J1820"/>
      <c r="K1820"/>
      <c r="L1820"/>
      <c r="M1820"/>
      <c r="N1820"/>
      <c r="O1820"/>
      <c r="P1820"/>
      <c r="Q1820"/>
    </row>
    <row r="1821" spans="10:17" ht="15.75">
      <c r="J1821"/>
      <c r="K1821"/>
      <c r="L1821"/>
      <c r="M1821"/>
      <c r="N1821"/>
      <c r="O1821"/>
      <c r="P1821"/>
      <c r="Q1821"/>
    </row>
    <row r="1822" spans="10:17" ht="15.75">
      <c r="J1822"/>
      <c r="K1822"/>
      <c r="L1822"/>
      <c r="M1822"/>
      <c r="N1822"/>
      <c r="O1822"/>
      <c r="P1822"/>
      <c r="Q1822"/>
    </row>
    <row r="1823" spans="10:17" ht="15.75">
      <c r="J1823"/>
      <c r="K1823"/>
      <c r="L1823"/>
      <c r="M1823"/>
      <c r="N1823"/>
      <c r="O1823"/>
      <c r="P1823"/>
      <c r="Q1823"/>
    </row>
    <row r="1824" spans="10:17" ht="15.75">
      <c r="J1824"/>
      <c r="K1824"/>
      <c r="L1824"/>
      <c r="M1824"/>
      <c r="N1824"/>
      <c r="O1824"/>
      <c r="P1824"/>
      <c r="Q1824"/>
    </row>
    <row r="1825" spans="10:17" ht="15.75">
      <c r="J1825"/>
      <c r="K1825"/>
      <c r="L1825"/>
      <c r="M1825"/>
      <c r="N1825"/>
      <c r="O1825"/>
      <c r="P1825"/>
      <c r="Q1825"/>
    </row>
    <row r="1826" spans="10:17" ht="15.75">
      <c r="J1826"/>
      <c r="K1826"/>
      <c r="L1826"/>
      <c r="M1826"/>
      <c r="N1826"/>
      <c r="O1826"/>
      <c r="P1826"/>
      <c r="Q1826"/>
    </row>
    <row r="1827" spans="10:17" ht="15.75">
      <c r="J1827"/>
      <c r="K1827"/>
      <c r="L1827"/>
      <c r="M1827"/>
      <c r="N1827"/>
      <c r="O1827"/>
      <c r="P1827"/>
      <c r="Q1827"/>
    </row>
    <row r="1828" spans="10:17" ht="15.75">
      <c r="J1828"/>
      <c r="K1828"/>
      <c r="L1828"/>
      <c r="M1828"/>
      <c r="N1828"/>
      <c r="O1828"/>
      <c r="P1828"/>
      <c r="Q1828"/>
    </row>
    <row r="1829" spans="10:17" ht="15.75">
      <c r="J1829"/>
      <c r="K1829"/>
      <c r="L1829"/>
      <c r="M1829"/>
      <c r="N1829"/>
      <c r="O1829"/>
      <c r="P1829"/>
      <c r="Q1829"/>
    </row>
    <row r="1830" spans="10:17" ht="15.75">
      <c r="J1830"/>
      <c r="K1830"/>
      <c r="L1830"/>
      <c r="M1830"/>
      <c r="N1830"/>
      <c r="O1830"/>
      <c r="P1830"/>
      <c r="Q1830"/>
    </row>
    <row r="1831" spans="10:17" ht="15.75">
      <c r="J1831"/>
      <c r="K1831"/>
      <c r="L1831"/>
      <c r="M1831"/>
      <c r="N1831"/>
      <c r="O1831"/>
      <c r="P1831"/>
      <c r="Q1831"/>
    </row>
    <row r="1832" spans="10:17" ht="15.75">
      <c r="J1832"/>
      <c r="K1832"/>
      <c r="L1832"/>
      <c r="M1832"/>
      <c r="N1832"/>
      <c r="O1832"/>
      <c r="P1832"/>
      <c r="Q1832"/>
    </row>
    <row r="1833" spans="10:17" ht="15.75">
      <c r="J1833"/>
      <c r="K1833"/>
      <c r="L1833"/>
      <c r="M1833"/>
      <c r="N1833"/>
      <c r="O1833"/>
      <c r="P1833"/>
      <c r="Q1833"/>
    </row>
    <row r="1834" spans="10:17" ht="15.75">
      <c r="J1834"/>
      <c r="K1834"/>
      <c r="L1834"/>
      <c r="M1834"/>
      <c r="N1834"/>
      <c r="O1834"/>
      <c r="P1834"/>
      <c r="Q1834"/>
    </row>
    <row r="1835" spans="10:17" ht="15.75">
      <c r="J1835"/>
      <c r="K1835"/>
      <c r="L1835"/>
      <c r="M1835"/>
      <c r="N1835"/>
      <c r="O1835"/>
      <c r="P1835"/>
      <c r="Q1835"/>
    </row>
    <row r="1836" spans="10:17" ht="15.75">
      <c r="J1836"/>
      <c r="K1836"/>
      <c r="L1836"/>
      <c r="M1836"/>
      <c r="N1836"/>
      <c r="O1836"/>
      <c r="P1836"/>
      <c r="Q1836"/>
    </row>
    <row r="1837" spans="10:17" ht="15.75">
      <c r="J1837"/>
      <c r="K1837"/>
      <c r="L1837"/>
      <c r="M1837"/>
      <c r="N1837"/>
      <c r="O1837"/>
      <c r="P1837"/>
      <c r="Q1837"/>
    </row>
    <row r="1838" spans="10:17" ht="15.75">
      <c r="J1838"/>
      <c r="K1838"/>
      <c r="L1838"/>
      <c r="M1838"/>
      <c r="N1838"/>
      <c r="O1838"/>
      <c r="P1838"/>
      <c r="Q1838"/>
    </row>
    <row r="1839" spans="10:17" ht="15.75">
      <c r="J1839"/>
      <c r="K1839"/>
      <c r="L1839"/>
      <c r="M1839"/>
      <c r="N1839"/>
      <c r="O1839"/>
      <c r="P1839"/>
      <c r="Q1839"/>
    </row>
    <row r="1840" spans="10:17" ht="15.75">
      <c r="J1840"/>
      <c r="K1840"/>
      <c r="L1840"/>
      <c r="M1840"/>
      <c r="N1840"/>
      <c r="O1840"/>
      <c r="P1840"/>
      <c r="Q1840"/>
    </row>
    <row r="1841" spans="10:17" ht="15.75">
      <c r="J1841"/>
      <c r="K1841"/>
      <c r="L1841"/>
      <c r="M1841"/>
      <c r="N1841"/>
      <c r="O1841"/>
      <c r="P1841"/>
      <c r="Q1841"/>
    </row>
    <row r="1842" spans="10:17" ht="15.75">
      <c r="J1842"/>
      <c r="K1842"/>
      <c r="L1842"/>
      <c r="M1842"/>
      <c r="N1842"/>
      <c r="O1842"/>
      <c r="P1842"/>
      <c r="Q1842"/>
    </row>
    <row r="1843" spans="10:17" ht="15.75">
      <c r="J1843"/>
      <c r="K1843"/>
      <c r="L1843"/>
      <c r="M1843"/>
      <c r="N1843"/>
      <c r="O1843"/>
      <c r="P1843"/>
      <c r="Q1843"/>
    </row>
    <row r="1844" spans="10:17" ht="15.75">
      <c r="J1844"/>
      <c r="K1844"/>
      <c r="L1844"/>
      <c r="M1844"/>
      <c r="N1844"/>
      <c r="O1844"/>
      <c r="P1844"/>
      <c r="Q1844"/>
    </row>
    <row r="1845" spans="10:17" ht="15.75">
      <c r="J1845"/>
      <c r="K1845"/>
      <c r="L1845"/>
      <c r="M1845"/>
      <c r="N1845"/>
      <c r="O1845"/>
      <c r="P1845"/>
      <c r="Q1845"/>
    </row>
    <row r="1846" spans="10:17" ht="15.75">
      <c r="J1846"/>
      <c r="K1846"/>
      <c r="L1846"/>
      <c r="M1846"/>
      <c r="N1846"/>
      <c r="O1846"/>
      <c r="P1846"/>
      <c r="Q1846"/>
    </row>
    <row r="1847" spans="10:17" ht="15.75">
      <c r="J1847"/>
      <c r="K1847"/>
      <c r="L1847"/>
      <c r="M1847"/>
      <c r="N1847"/>
      <c r="O1847"/>
      <c r="P1847"/>
      <c r="Q1847"/>
    </row>
    <row r="1848" spans="10:17" ht="15.75">
      <c r="J1848"/>
      <c r="K1848"/>
      <c r="L1848"/>
      <c r="M1848"/>
      <c r="N1848"/>
      <c r="O1848"/>
      <c r="P1848"/>
      <c r="Q1848"/>
    </row>
    <row r="1849" spans="10:17" ht="15.75">
      <c r="J1849"/>
      <c r="K1849"/>
      <c r="L1849"/>
      <c r="M1849"/>
      <c r="N1849"/>
      <c r="O1849"/>
      <c r="P1849"/>
      <c r="Q1849"/>
    </row>
    <row r="1850" spans="10:17" ht="15.75">
      <c r="J1850"/>
      <c r="K1850"/>
      <c r="L1850"/>
      <c r="M1850"/>
      <c r="N1850"/>
      <c r="O1850"/>
      <c r="P1850"/>
      <c r="Q1850"/>
    </row>
    <row r="1851" spans="10:17" ht="15.75">
      <c r="J1851"/>
      <c r="K1851"/>
      <c r="L1851"/>
      <c r="M1851"/>
      <c r="N1851"/>
      <c r="O1851"/>
      <c r="P1851"/>
      <c r="Q1851"/>
    </row>
    <row r="1852" spans="10:17" ht="15.75">
      <c r="J1852"/>
      <c r="K1852"/>
      <c r="L1852"/>
      <c r="M1852"/>
      <c r="N1852"/>
      <c r="O1852"/>
      <c r="P1852"/>
      <c r="Q1852"/>
    </row>
    <row r="1853" spans="10:17" ht="15.75">
      <c r="J1853"/>
      <c r="K1853"/>
      <c r="L1853"/>
      <c r="M1853"/>
      <c r="N1853"/>
      <c r="O1853"/>
      <c r="P1853"/>
      <c r="Q1853"/>
    </row>
    <row r="1854" spans="10:17" ht="15.75">
      <c r="J1854"/>
      <c r="K1854"/>
      <c r="L1854"/>
      <c r="M1854"/>
      <c r="N1854"/>
      <c r="O1854"/>
      <c r="P1854"/>
      <c r="Q1854"/>
    </row>
    <row r="1855" spans="10:17" ht="15.75">
      <c r="J1855"/>
      <c r="K1855"/>
      <c r="L1855"/>
      <c r="M1855"/>
      <c r="N1855"/>
      <c r="O1855"/>
      <c r="P1855"/>
      <c r="Q1855"/>
    </row>
    <row r="1856" spans="10:17" ht="15.75">
      <c r="J1856"/>
      <c r="K1856"/>
      <c r="L1856"/>
      <c r="M1856"/>
      <c r="N1856"/>
      <c r="O1856"/>
      <c r="P1856"/>
      <c r="Q1856"/>
    </row>
    <row r="1857" spans="10:17" ht="15.75">
      <c r="J1857"/>
      <c r="K1857"/>
      <c r="L1857"/>
      <c r="M1857"/>
      <c r="N1857"/>
      <c r="O1857"/>
      <c r="P1857"/>
      <c r="Q1857"/>
    </row>
    <row r="1858" spans="10:17" ht="15.75">
      <c r="J1858"/>
      <c r="K1858"/>
      <c r="L1858"/>
      <c r="M1858"/>
      <c r="N1858"/>
      <c r="O1858"/>
      <c r="P1858"/>
      <c r="Q1858"/>
    </row>
    <row r="1859" spans="10:17" ht="15.75">
      <c r="J1859"/>
      <c r="K1859"/>
      <c r="L1859"/>
      <c r="M1859"/>
      <c r="N1859"/>
      <c r="O1859"/>
      <c r="P1859"/>
      <c r="Q1859"/>
    </row>
    <row r="1860" spans="10:17" ht="15.75">
      <c r="J1860"/>
      <c r="K1860"/>
      <c r="L1860"/>
      <c r="M1860"/>
      <c r="N1860"/>
      <c r="O1860"/>
      <c r="P1860"/>
      <c r="Q1860"/>
    </row>
    <row r="1861" spans="10:17" ht="15.75">
      <c r="J1861"/>
      <c r="K1861"/>
      <c r="L1861"/>
      <c r="M1861"/>
      <c r="N1861"/>
      <c r="O1861"/>
      <c r="P1861"/>
      <c r="Q1861"/>
    </row>
    <row r="1862" spans="10:17" ht="15.75">
      <c r="J1862"/>
      <c r="K1862"/>
      <c r="L1862"/>
      <c r="M1862"/>
      <c r="N1862"/>
      <c r="O1862"/>
      <c r="P1862"/>
      <c r="Q1862"/>
    </row>
    <row r="1863" spans="10:17" ht="15.75">
      <c r="J1863"/>
      <c r="K1863"/>
      <c r="L1863"/>
      <c r="M1863"/>
      <c r="N1863"/>
      <c r="O1863"/>
      <c r="P1863"/>
      <c r="Q1863"/>
    </row>
    <row r="1864" spans="10:17" ht="15.75">
      <c r="J1864"/>
      <c r="K1864"/>
      <c r="L1864"/>
      <c r="M1864"/>
      <c r="N1864"/>
      <c r="O1864"/>
      <c r="P1864"/>
      <c r="Q1864"/>
    </row>
    <row r="1865" spans="10:17" ht="15.75">
      <c r="J1865"/>
      <c r="K1865"/>
      <c r="L1865"/>
      <c r="M1865"/>
      <c r="N1865"/>
      <c r="O1865"/>
      <c r="P1865"/>
      <c r="Q1865"/>
    </row>
    <row r="1866" spans="10:17" ht="15.75">
      <c r="J1866"/>
      <c r="K1866"/>
      <c r="L1866"/>
      <c r="M1866"/>
      <c r="N1866"/>
      <c r="O1866"/>
      <c r="P1866"/>
      <c r="Q1866"/>
    </row>
    <row r="1867" spans="10:17" ht="15.75">
      <c r="J1867"/>
      <c r="K1867"/>
      <c r="L1867"/>
      <c r="M1867"/>
      <c r="N1867"/>
      <c r="O1867"/>
      <c r="P1867"/>
      <c r="Q1867"/>
    </row>
    <row r="1868" spans="10:17" ht="15.75">
      <c r="J1868"/>
      <c r="K1868"/>
      <c r="L1868"/>
      <c r="M1868"/>
      <c r="N1868"/>
      <c r="O1868"/>
      <c r="P1868"/>
      <c r="Q1868"/>
    </row>
    <row r="1869" spans="10:17" ht="15.75">
      <c r="J1869"/>
      <c r="K1869"/>
      <c r="L1869"/>
      <c r="M1869"/>
      <c r="N1869"/>
      <c r="O1869"/>
      <c r="P1869"/>
      <c r="Q1869"/>
    </row>
    <row r="1870" spans="10:17" ht="15.75">
      <c r="J1870"/>
      <c r="K1870"/>
      <c r="L1870"/>
      <c r="M1870"/>
      <c r="N1870"/>
      <c r="O1870"/>
      <c r="P1870"/>
      <c r="Q1870"/>
    </row>
    <row r="1871" spans="10:17" ht="15.75">
      <c r="J1871"/>
      <c r="K1871"/>
      <c r="L1871"/>
      <c r="M1871"/>
      <c r="N1871"/>
      <c r="O1871"/>
      <c r="P1871"/>
      <c r="Q1871"/>
    </row>
    <row r="1872" spans="10:17" ht="15.75">
      <c r="J1872"/>
      <c r="K1872"/>
      <c r="L1872"/>
      <c r="M1872"/>
      <c r="N1872"/>
      <c r="O1872"/>
      <c r="P1872"/>
      <c r="Q1872"/>
    </row>
    <row r="1873" spans="10:17" ht="15.75">
      <c r="J1873"/>
      <c r="K1873"/>
      <c r="L1873"/>
      <c r="M1873"/>
      <c r="N1873"/>
      <c r="O1873"/>
      <c r="P1873"/>
      <c r="Q1873"/>
    </row>
    <row r="1874" spans="10:17" ht="15.75">
      <c r="J1874"/>
      <c r="K1874"/>
      <c r="L1874"/>
      <c r="M1874"/>
      <c r="N1874"/>
      <c r="O1874"/>
      <c r="P1874"/>
      <c r="Q1874"/>
    </row>
    <row r="1875" spans="10:17" ht="15.75">
      <c r="J1875"/>
      <c r="K1875"/>
      <c r="L1875"/>
      <c r="M1875"/>
      <c r="N1875"/>
      <c r="O1875"/>
      <c r="P1875"/>
      <c r="Q1875"/>
    </row>
    <row r="1876" spans="10:17" ht="15.75">
      <c r="J1876"/>
      <c r="K1876"/>
      <c r="L1876"/>
      <c r="M1876"/>
      <c r="N1876"/>
      <c r="O1876"/>
      <c r="P1876"/>
      <c r="Q1876"/>
    </row>
    <row r="1877" spans="10:17" ht="15.75">
      <c r="J1877"/>
      <c r="K1877"/>
      <c r="L1877"/>
      <c r="M1877"/>
      <c r="N1877"/>
      <c r="O1877"/>
      <c r="P1877"/>
      <c r="Q1877"/>
    </row>
    <row r="1878" spans="10:17" ht="15.75">
      <c r="J1878"/>
      <c r="K1878"/>
      <c r="L1878"/>
      <c r="M1878"/>
      <c r="N1878"/>
      <c r="O1878"/>
      <c r="P1878"/>
      <c r="Q1878"/>
    </row>
    <row r="1879" spans="10:17" ht="15.75">
      <c r="J1879"/>
      <c r="K1879"/>
      <c r="L1879"/>
      <c r="M1879"/>
      <c r="N1879"/>
      <c r="O1879"/>
      <c r="P1879"/>
      <c r="Q1879"/>
    </row>
    <row r="1880" spans="10:17" ht="15.75">
      <c r="J1880"/>
      <c r="K1880"/>
      <c r="L1880"/>
      <c r="M1880"/>
      <c r="N1880"/>
      <c r="O1880"/>
      <c r="P1880"/>
      <c r="Q1880"/>
    </row>
    <row r="1881" spans="10:17" ht="15.75">
      <c r="J1881"/>
      <c r="K1881"/>
      <c r="L1881"/>
      <c r="M1881"/>
      <c r="N1881"/>
      <c r="O1881"/>
      <c r="P1881"/>
      <c r="Q1881"/>
    </row>
    <row r="1882" spans="10:17" ht="15.75">
      <c r="J1882"/>
      <c r="K1882"/>
      <c r="L1882"/>
      <c r="M1882"/>
      <c r="N1882"/>
      <c r="O1882"/>
      <c r="P1882"/>
      <c r="Q1882"/>
    </row>
    <row r="1883" spans="10:17" ht="15.75">
      <c r="J1883"/>
      <c r="K1883"/>
      <c r="L1883"/>
      <c r="M1883"/>
      <c r="N1883"/>
      <c r="O1883"/>
      <c r="P1883"/>
      <c r="Q1883"/>
    </row>
    <row r="1884" spans="10:17" ht="15.75">
      <c r="J1884"/>
      <c r="K1884"/>
      <c r="L1884"/>
      <c r="M1884"/>
      <c r="N1884"/>
      <c r="O1884"/>
      <c r="P1884"/>
      <c r="Q1884"/>
    </row>
    <row r="1885" spans="10:17" ht="15.75">
      <c r="J1885"/>
      <c r="K1885"/>
      <c r="L1885"/>
      <c r="M1885"/>
      <c r="N1885"/>
      <c r="O1885"/>
      <c r="P1885"/>
      <c r="Q1885"/>
    </row>
    <row r="1886" spans="10:17" ht="15.75">
      <c r="J1886"/>
      <c r="K1886"/>
      <c r="L1886"/>
      <c r="M1886"/>
      <c r="N1886"/>
      <c r="O1886"/>
      <c r="P1886"/>
      <c r="Q1886"/>
    </row>
    <row r="1887" spans="10:17" ht="15.75">
      <c r="J1887"/>
      <c r="K1887"/>
      <c r="L1887"/>
      <c r="M1887"/>
      <c r="N1887"/>
      <c r="O1887"/>
      <c r="P1887"/>
      <c r="Q1887"/>
    </row>
    <row r="1888" spans="10:17" ht="15.75">
      <c r="J1888"/>
      <c r="K1888"/>
      <c r="L1888"/>
      <c r="M1888"/>
      <c r="N1888"/>
      <c r="O1888"/>
      <c r="P1888"/>
      <c r="Q1888"/>
    </row>
    <row r="1889" spans="10:17" ht="15.75">
      <c r="J1889"/>
      <c r="K1889"/>
      <c r="L1889"/>
      <c r="M1889"/>
      <c r="N1889"/>
      <c r="O1889"/>
      <c r="P1889"/>
      <c r="Q1889"/>
    </row>
    <row r="1890" spans="10:17" ht="15.75">
      <c r="J1890"/>
      <c r="K1890"/>
      <c r="L1890"/>
      <c r="M1890"/>
      <c r="N1890"/>
      <c r="O1890"/>
      <c r="P1890"/>
      <c r="Q1890"/>
    </row>
    <row r="1891" spans="10:17" ht="15.75">
      <c r="J1891"/>
      <c r="K1891"/>
      <c r="L1891"/>
      <c r="M1891"/>
      <c r="N1891"/>
      <c r="O1891"/>
      <c r="P1891"/>
      <c r="Q1891"/>
    </row>
    <row r="1892" spans="10:17" ht="15.75">
      <c r="J1892"/>
      <c r="K1892"/>
      <c r="L1892"/>
      <c r="M1892"/>
      <c r="N1892"/>
      <c r="O1892"/>
      <c r="P1892"/>
      <c r="Q1892"/>
    </row>
    <row r="1893" spans="10:17" ht="15.75">
      <c r="J1893"/>
      <c r="K1893"/>
      <c r="L1893"/>
      <c r="M1893"/>
      <c r="N1893"/>
      <c r="O1893"/>
      <c r="P1893"/>
      <c r="Q1893"/>
    </row>
    <row r="1894" spans="10:17" ht="15.75">
      <c r="J1894"/>
      <c r="K1894"/>
      <c r="L1894"/>
      <c r="M1894"/>
      <c r="N1894"/>
      <c r="O1894"/>
      <c r="P1894"/>
      <c r="Q1894"/>
    </row>
    <row r="1895" spans="10:17" ht="15.75">
      <c r="J1895"/>
      <c r="K1895"/>
      <c r="L1895"/>
      <c r="M1895"/>
      <c r="N1895"/>
      <c r="O1895"/>
      <c r="P1895"/>
      <c r="Q1895"/>
    </row>
    <row r="1896" spans="10:17" ht="15.75">
      <c r="J1896"/>
      <c r="K1896"/>
      <c r="L1896"/>
      <c r="M1896"/>
      <c r="N1896"/>
      <c r="O1896"/>
      <c r="P1896"/>
      <c r="Q1896"/>
    </row>
    <row r="1897" spans="10:17" ht="15.75">
      <c r="J1897"/>
      <c r="K1897"/>
      <c r="L1897"/>
      <c r="M1897"/>
      <c r="N1897"/>
      <c r="O1897"/>
      <c r="P1897"/>
      <c r="Q1897"/>
    </row>
    <row r="1898" spans="10:17" ht="15.75">
      <c r="J1898"/>
      <c r="K1898"/>
      <c r="L1898"/>
      <c r="M1898"/>
      <c r="N1898"/>
      <c r="O1898"/>
      <c r="P1898"/>
      <c r="Q1898"/>
    </row>
    <row r="1899" spans="10:17" ht="15.75">
      <c r="J1899"/>
      <c r="K1899"/>
      <c r="L1899"/>
      <c r="M1899"/>
      <c r="N1899"/>
      <c r="O1899"/>
      <c r="P1899"/>
      <c r="Q1899"/>
    </row>
    <row r="1900" spans="10:17" ht="15.75">
      <c r="J1900"/>
      <c r="K1900"/>
      <c r="L1900"/>
      <c r="M1900"/>
      <c r="N1900"/>
      <c r="O1900"/>
      <c r="P1900"/>
      <c r="Q1900"/>
    </row>
    <row r="1901" spans="10:17" ht="15.75">
      <c r="J1901"/>
      <c r="K1901"/>
      <c r="L1901"/>
      <c r="M1901"/>
      <c r="N1901"/>
      <c r="O1901"/>
      <c r="P1901"/>
      <c r="Q1901"/>
    </row>
    <row r="1902" spans="10:17" ht="15.75">
      <c r="J1902"/>
      <c r="K1902"/>
      <c r="L1902"/>
      <c r="M1902"/>
      <c r="N1902"/>
      <c r="O1902"/>
      <c r="P1902"/>
      <c r="Q1902"/>
    </row>
    <row r="1903" spans="10:17" ht="15.75">
      <c r="J1903"/>
      <c r="K1903"/>
      <c r="L1903"/>
      <c r="M1903"/>
      <c r="N1903"/>
      <c r="O1903"/>
      <c r="P1903"/>
      <c r="Q1903"/>
    </row>
    <row r="1904" spans="10:17" ht="15.75">
      <c r="J1904"/>
      <c r="K1904"/>
      <c r="L1904"/>
      <c r="M1904"/>
      <c r="N1904"/>
      <c r="O1904"/>
      <c r="P1904"/>
      <c r="Q1904"/>
    </row>
    <row r="1905" spans="10:17" ht="15.75">
      <c r="J1905"/>
      <c r="K1905"/>
      <c r="L1905"/>
      <c r="M1905"/>
      <c r="N1905"/>
      <c r="O1905"/>
      <c r="P1905"/>
      <c r="Q1905"/>
    </row>
    <row r="1906" spans="10:17" ht="15.75">
      <c r="J1906"/>
      <c r="K1906"/>
      <c r="L1906"/>
      <c r="M1906"/>
      <c r="N1906"/>
      <c r="O1906"/>
      <c r="P1906"/>
      <c r="Q1906"/>
    </row>
    <row r="1907" spans="10:17" ht="15.75">
      <c r="J1907"/>
      <c r="K1907"/>
      <c r="L1907"/>
      <c r="M1907"/>
      <c r="N1907"/>
      <c r="O1907"/>
      <c r="P1907"/>
      <c r="Q1907"/>
    </row>
    <row r="1908" spans="10:17" ht="15.75">
      <c r="J1908"/>
      <c r="K1908"/>
      <c r="L1908"/>
      <c r="M1908"/>
      <c r="N1908"/>
      <c r="O1908"/>
      <c r="P1908"/>
      <c r="Q1908"/>
    </row>
    <row r="1909" spans="10:17" ht="15.75">
      <c r="J1909"/>
      <c r="K1909"/>
      <c r="L1909"/>
      <c r="M1909"/>
      <c r="N1909"/>
      <c r="O1909"/>
      <c r="P1909"/>
      <c r="Q1909"/>
    </row>
    <row r="1910" spans="10:17" ht="15.75">
      <c r="J1910"/>
      <c r="K1910"/>
      <c r="L1910"/>
      <c r="M1910"/>
      <c r="N1910"/>
      <c r="O1910"/>
      <c r="P1910"/>
      <c r="Q1910"/>
    </row>
    <row r="1911" spans="10:17" ht="15.75">
      <c r="J1911"/>
      <c r="K1911"/>
      <c r="L1911"/>
      <c r="M1911"/>
      <c r="N1911"/>
      <c r="O1911"/>
      <c r="P1911"/>
      <c r="Q1911"/>
    </row>
    <row r="1912" spans="10:17" ht="15.75">
      <c r="J1912"/>
      <c r="K1912"/>
      <c r="L1912"/>
      <c r="M1912"/>
      <c r="N1912"/>
      <c r="O1912"/>
      <c r="P1912"/>
      <c r="Q1912"/>
    </row>
    <row r="1913" spans="10:17" ht="15.75">
      <c r="J1913"/>
      <c r="K1913"/>
      <c r="L1913"/>
      <c r="M1913"/>
      <c r="N1913"/>
      <c r="O1913"/>
      <c r="P1913"/>
      <c r="Q1913"/>
    </row>
    <row r="1914" spans="10:17" ht="15.75">
      <c r="J1914"/>
      <c r="K1914"/>
      <c r="L1914"/>
      <c r="M1914"/>
      <c r="N1914"/>
      <c r="O1914"/>
      <c r="P1914"/>
      <c r="Q1914"/>
    </row>
    <row r="1915" spans="10:17" ht="15.75">
      <c r="J1915"/>
      <c r="K1915"/>
      <c r="L1915"/>
      <c r="M1915"/>
      <c r="N1915"/>
      <c r="O1915"/>
      <c r="P1915"/>
      <c r="Q1915"/>
    </row>
    <row r="1916" spans="10:17" ht="15.75">
      <c r="J1916"/>
      <c r="K1916"/>
      <c r="L1916"/>
      <c r="M1916"/>
      <c r="N1916"/>
      <c r="O1916"/>
      <c r="P1916"/>
      <c r="Q1916"/>
    </row>
    <row r="1917" spans="10:17" ht="15.75">
      <c r="J1917"/>
      <c r="K1917"/>
      <c r="L1917"/>
      <c r="M1917"/>
      <c r="N1917"/>
      <c r="O1917"/>
      <c r="P1917"/>
      <c r="Q1917"/>
    </row>
    <row r="1918" spans="10:17" ht="15.75">
      <c r="J1918"/>
      <c r="K1918"/>
      <c r="L1918"/>
      <c r="M1918"/>
      <c r="N1918"/>
      <c r="O1918"/>
      <c r="P1918"/>
      <c r="Q1918"/>
    </row>
    <row r="1919" spans="10:17" ht="15.75">
      <c r="J1919"/>
      <c r="K1919"/>
      <c r="L1919"/>
      <c r="M1919"/>
      <c r="N1919"/>
      <c r="O1919"/>
      <c r="P1919"/>
      <c r="Q1919"/>
    </row>
    <row r="1920" spans="10:17" ht="15.75">
      <c r="J1920"/>
      <c r="K1920"/>
      <c r="L1920"/>
      <c r="M1920"/>
      <c r="N1920"/>
      <c r="O1920"/>
      <c r="P1920"/>
      <c r="Q1920"/>
    </row>
    <row r="1921" spans="10:17" ht="15.75">
      <c r="J1921"/>
      <c r="K1921"/>
      <c r="L1921"/>
      <c r="M1921"/>
      <c r="N1921"/>
      <c r="O1921"/>
      <c r="P1921"/>
      <c r="Q1921"/>
    </row>
    <row r="1922" spans="10:17" ht="15.75">
      <c r="J1922"/>
      <c r="K1922"/>
      <c r="L1922"/>
      <c r="M1922"/>
      <c r="N1922"/>
      <c r="O1922"/>
      <c r="P1922"/>
      <c r="Q1922"/>
    </row>
    <row r="1923" spans="10:17" ht="15.75">
      <c r="J1923"/>
      <c r="K1923"/>
      <c r="L1923"/>
      <c r="M1923"/>
      <c r="N1923"/>
      <c r="O1923"/>
      <c r="P1923"/>
      <c r="Q1923"/>
    </row>
    <row r="1924" spans="10:17" ht="15.75">
      <c r="J1924"/>
      <c r="K1924"/>
      <c r="L1924"/>
      <c r="M1924"/>
      <c r="N1924"/>
      <c r="O1924"/>
      <c r="P1924"/>
      <c r="Q1924"/>
    </row>
    <row r="1925" spans="10:17" ht="15.75">
      <c r="J1925"/>
      <c r="K1925"/>
      <c r="L1925"/>
      <c r="M1925"/>
      <c r="N1925"/>
      <c r="O1925"/>
      <c r="P1925"/>
      <c r="Q1925"/>
    </row>
    <row r="1926" spans="10:17" ht="15.75">
      <c r="J1926"/>
      <c r="K1926"/>
      <c r="L1926"/>
      <c r="M1926"/>
      <c r="N1926"/>
      <c r="O1926"/>
      <c r="P1926"/>
      <c r="Q1926"/>
    </row>
    <row r="1927" spans="10:17" ht="15.75">
      <c r="J1927"/>
      <c r="K1927"/>
      <c r="L1927"/>
      <c r="M1927"/>
      <c r="N1927"/>
      <c r="O1927"/>
      <c r="P1927"/>
      <c r="Q1927"/>
    </row>
    <row r="1928" spans="10:17" ht="15.75">
      <c r="J1928"/>
      <c r="K1928"/>
      <c r="L1928"/>
      <c r="M1928"/>
    </row>
    <row r="1929" spans="10:17" ht="15.75">
      <c r="J1929"/>
      <c r="K1929"/>
      <c r="L1929"/>
      <c r="M1929"/>
    </row>
    <row r="1930" spans="10:17" ht="15.75">
      <c r="J1930"/>
      <c r="K1930"/>
      <c r="L1930"/>
      <c r="M1930"/>
    </row>
    <row r="1931" spans="10:17" ht="15.75">
      <c r="J1931"/>
      <c r="K1931"/>
      <c r="L1931"/>
      <c r="M1931"/>
    </row>
    <row r="1932" spans="10:17" ht="15.75">
      <c r="J1932"/>
      <c r="K1932"/>
      <c r="L1932"/>
      <c r="M1932"/>
    </row>
    <row r="1933" spans="10:17" ht="15.75">
      <c r="J1933"/>
      <c r="K1933"/>
      <c r="L1933"/>
      <c r="M1933"/>
    </row>
    <row r="1934" spans="10:17" ht="15.75">
      <c r="J1934"/>
      <c r="K1934"/>
      <c r="L1934"/>
      <c r="M1934"/>
    </row>
    <row r="1935" spans="10:17" ht="15.75">
      <c r="J1935"/>
      <c r="K1935"/>
      <c r="L1935"/>
      <c r="M1935"/>
    </row>
    <row r="1936" spans="10:17" ht="15.75">
      <c r="J1936"/>
      <c r="K1936"/>
      <c r="L1936"/>
      <c r="M1936"/>
    </row>
    <row r="1937" spans="10:13" ht="15.75">
      <c r="J1937"/>
      <c r="K1937"/>
      <c r="L1937"/>
      <c r="M1937"/>
    </row>
    <row r="1938" spans="10:13" ht="15.75">
      <c r="J1938"/>
      <c r="K1938"/>
      <c r="L1938"/>
      <c r="M1938"/>
    </row>
    <row r="1939" spans="10:13" ht="15.75">
      <c r="J1939"/>
      <c r="K1939"/>
      <c r="L1939"/>
      <c r="M1939"/>
    </row>
    <row r="1940" spans="10:13" ht="15.75">
      <c r="J1940"/>
      <c r="K1940"/>
      <c r="L1940"/>
      <c r="M1940"/>
    </row>
    <row r="1941" spans="10:13" ht="15.75">
      <c r="J1941"/>
      <c r="K1941"/>
      <c r="L1941"/>
      <c r="M1941"/>
    </row>
    <row r="1942" spans="10:13" ht="15.75">
      <c r="J1942"/>
      <c r="K1942"/>
      <c r="L1942"/>
      <c r="M1942"/>
    </row>
    <row r="1943" spans="10:13" ht="15.75">
      <c r="J1943"/>
      <c r="K1943"/>
      <c r="L1943"/>
      <c r="M1943"/>
    </row>
    <row r="1944" spans="10:13" ht="15.75">
      <c r="J1944"/>
      <c r="K1944"/>
      <c r="L1944"/>
      <c r="M1944"/>
    </row>
    <row r="1945" spans="10:13" ht="15.75">
      <c r="J1945"/>
      <c r="K1945"/>
      <c r="L1945"/>
      <c r="M1945"/>
    </row>
    <row r="1946" spans="10:13" ht="15.75">
      <c r="J1946"/>
      <c r="K1946"/>
      <c r="L1946"/>
      <c r="M1946"/>
    </row>
    <row r="1947" spans="10:13" ht="15.75">
      <c r="J1947"/>
      <c r="K1947"/>
      <c r="L1947"/>
      <c r="M1947"/>
    </row>
    <row r="1948" spans="10:13" ht="15.75">
      <c r="J1948"/>
      <c r="K1948"/>
      <c r="L1948"/>
      <c r="M1948"/>
    </row>
    <row r="1949" spans="10:13" ht="15.75">
      <c r="J1949"/>
      <c r="K1949"/>
      <c r="L1949"/>
      <c r="M1949"/>
    </row>
    <row r="1950" spans="10:13" ht="15.75">
      <c r="J1950"/>
      <c r="K1950"/>
      <c r="L1950"/>
      <c r="M1950"/>
    </row>
    <row r="1951" spans="10:13" ht="15.75">
      <c r="J1951"/>
      <c r="K1951"/>
      <c r="L1951"/>
      <c r="M1951"/>
    </row>
    <row r="1952" spans="10:13" ht="15.75">
      <c r="J1952"/>
      <c r="K1952"/>
      <c r="L1952"/>
      <c r="M1952"/>
    </row>
    <row r="1953" spans="10:13" ht="15.75">
      <c r="J1953"/>
      <c r="K1953"/>
      <c r="L1953"/>
      <c r="M1953"/>
    </row>
    <row r="1954" spans="10:13" ht="15.75">
      <c r="J1954"/>
      <c r="K1954"/>
      <c r="L1954"/>
      <c r="M1954"/>
    </row>
    <row r="1955" spans="10:13" ht="15.75">
      <c r="J1955"/>
      <c r="K1955"/>
      <c r="L1955"/>
      <c r="M1955"/>
    </row>
    <row r="1956" spans="10:13" ht="15.75">
      <c r="J1956"/>
      <c r="K1956"/>
      <c r="L1956"/>
      <c r="M1956"/>
    </row>
    <row r="1957" spans="10:13" ht="15.75">
      <c r="J1957"/>
      <c r="K1957"/>
      <c r="L1957"/>
      <c r="M1957"/>
    </row>
    <row r="1958" spans="10:13" ht="15.75">
      <c r="J1958"/>
      <c r="K1958"/>
      <c r="L1958"/>
      <c r="M1958"/>
    </row>
    <row r="1959" spans="10:13" ht="15.75">
      <c r="J1959"/>
      <c r="K1959"/>
      <c r="L1959"/>
      <c r="M1959"/>
    </row>
    <row r="1960" spans="10:13" ht="15.75">
      <c r="J1960"/>
      <c r="K1960"/>
      <c r="L1960"/>
      <c r="M1960"/>
    </row>
    <row r="1961" spans="10:13" ht="15.75">
      <c r="J1961"/>
      <c r="K1961"/>
      <c r="L1961"/>
      <c r="M1961"/>
    </row>
    <row r="1962" spans="10:13" ht="15.75">
      <c r="J1962"/>
      <c r="K1962"/>
      <c r="L1962"/>
      <c r="M1962"/>
    </row>
    <row r="1963" spans="10:13" ht="15.75">
      <c r="J1963"/>
      <c r="K1963"/>
      <c r="L1963"/>
      <c r="M1963"/>
    </row>
    <row r="1964" spans="10:13" ht="15.75">
      <c r="J1964"/>
      <c r="K1964"/>
      <c r="L1964"/>
      <c r="M1964"/>
    </row>
    <row r="1965" spans="10:13" ht="15.75">
      <c r="J1965"/>
      <c r="K1965"/>
      <c r="L1965"/>
      <c r="M1965"/>
    </row>
    <row r="1966" spans="10:13" ht="15.75">
      <c r="J1966"/>
      <c r="K1966"/>
      <c r="L1966"/>
      <c r="M1966"/>
    </row>
    <row r="1967" spans="10:13" ht="15.75">
      <c r="J1967"/>
      <c r="K1967"/>
      <c r="L1967"/>
      <c r="M1967"/>
    </row>
    <row r="1968" spans="10:13" ht="15.75">
      <c r="J1968"/>
      <c r="K1968"/>
      <c r="L1968"/>
      <c r="M1968"/>
    </row>
    <row r="1969" spans="10:13" ht="15.75">
      <c r="J1969"/>
      <c r="K1969"/>
      <c r="L1969"/>
      <c r="M1969"/>
    </row>
    <row r="1970" spans="10:13" ht="15.75">
      <c r="J1970"/>
      <c r="K1970"/>
      <c r="L1970"/>
      <c r="M1970"/>
    </row>
    <row r="1971" spans="10:13" ht="15.75">
      <c r="J1971"/>
      <c r="K1971"/>
      <c r="L1971"/>
      <c r="M1971"/>
    </row>
    <row r="1972" spans="10:13" ht="15.75">
      <c r="J1972"/>
      <c r="K1972"/>
      <c r="L1972"/>
      <c r="M1972"/>
    </row>
    <row r="1973" spans="10:13" ht="15.75">
      <c r="J1973"/>
      <c r="K1973"/>
      <c r="L1973"/>
      <c r="M1973"/>
    </row>
    <row r="1974" spans="10:13" ht="15.75">
      <c r="J1974"/>
      <c r="K1974"/>
      <c r="L1974"/>
      <c r="M1974"/>
    </row>
    <row r="1975" spans="10:13" ht="15.75">
      <c r="J1975"/>
      <c r="K1975"/>
      <c r="L1975"/>
      <c r="M1975"/>
    </row>
    <row r="1976" spans="10:13" ht="15.75">
      <c r="J1976"/>
      <c r="K1976"/>
      <c r="L1976"/>
      <c r="M1976"/>
    </row>
    <row r="1977" spans="10:13" ht="15.75">
      <c r="J1977"/>
      <c r="K1977"/>
      <c r="L1977"/>
      <c r="M1977"/>
    </row>
    <row r="1978" spans="10:13" ht="15.75">
      <c r="J1978"/>
      <c r="K1978"/>
      <c r="L1978"/>
      <c r="M1978"/>
    </row>
    <row r="1979" spans="10:13" ht="15.75">
      <c r="J1979"/>
      <c r="K1979"/>
      <c r="L1979"/>
      <c r="M1979"/>
    </row>
    <row r="1980" spans="10:13" ht="15.75">
      <c r="J1980"/>
      <c r="K1980"/>
      <c r="L1980"/>
      <c r="M1980"/>
    </row>
    <row r="1981" spans="10:13" ht="15.75">
      <c r="J1981"/>
      <c r="K1981"/>
      <c r="L1981"/>
      <c r="M1981"/>
    </row>
    <row r="1982" spans="10:13" ht="15.75">
      <c r="J1982"/>
      <c r="K1982"/>
      <c r="L1982"/>
      <c r="M1982"/>
    </row>
    <row r="1983" spans="10:13" ht="15.75">
      <c r="J1983"/>
      <c r="K1983"/>
      <c r="L1983"/>
      <c r="M1983"/>
    </row>
    <row r="1984" spans="10:13" ht="15.75">
      <c r="J1984"/>
      <c r="K1984"/>
      <c r="L1984"/>
      <c r="M1984"/>
    </row>
    <row r="1985" spans="10:13" ht="15.75">
      <c r="J1985"/>
      <c r="K1985"/>
      <c r="L1985"/>
      <c r="M1985"/>
    </row>
    <row r="1986" spans="10:13" ht="15.75">
      <c r="J1986"/>
      <c r="K1986"/>
      <c r="L1986"/>
      <c r="M1986"/>
    </row>
    <row r="1987" spans="10:13" ht="15.75">
      <c r="J1987"/>
      <c r="K1987"/>
      <c r="L1987"/>
      <c r="M1987"/>
    </row>
    <row r="1988" spans="10:13" ht="15.75">
      <c r="J1988"/>
      <c r="K1988"/>
      <c r="L1988"/>
      <c r="M1988"/>
    </row>
    <row r="1989" spans="10:13" ht="15.75">
      <c r="J1989"/>
      <c r="K1989"/>
      <c r="L1989"/>
      <c r="M1989"/>
    </row>
    <row r="1990" spans="10:13" ht="15.75">
      <c r="J1990"/>
      <c r="K1990"/>
      <c r="L1990"/>
      <c r="M1990"/>
    </row>
    <row r="1991" spans="10:13" ht="15.75">
      <c r="J1991"/>
      <c r="K1991"/>
      <c r="L1991"/>
      <c r="M1991"/>
    </row>
    <row r="1992" spans="10:13" ht="15.75">
      <c r="J1992"/>
      <c r="K1992"/>
      <c r="L1992"/>
      <c r="M1992"/>
    </row>
    <row r="1993" spans="10:13" ht="15.75">
      <c r="J1993"/>
      <c r="K1993"/>
      <c r="L1993"/>
      <c r="M1993"/>
    </row>
    <row r="1994" spans="10:13" ht="15.75">
      <c r="J1994"/>
      <c r="K1994"/>
      <c r="L1994"/>
      <c r="M1994"/>
    </row>
    <row r="1995" spans="10:13" ht="15.75">
      <c r="J1995"/>
      <c r="K1995"/>
      <c r="L1995"/>
      <c r="M1995"/>
    </row>
    <row r="1996" spans="10:13" ht="15.75">
      <c r="J1996"/>
      <c r="K1996"/>
      <c r="L1996"/>
      <c r="M1996"/>
    </row>
    <row r="1997" spans="10:13" ht="15.75">
      <c r="J1997"/>
      <c r="K1997"/>
      <c r="L1997"/>
      <c r="M1997"/>
    </row>
    <row r="1998" spans="10:13" ht="15.75">
      <c r="J1998"/>
      <c r="K1998"/>
      <c r="L1998"/>
      <c r="M1998"/>
    </row>
    <row r="1999" spans="10:13" ht="15.75">
      <c r="J1999"/>
      <c r="K1999"/>
      <c r="L1999"/>
      <c r="M1999"/>
    </row>
    <row r="2000" spans="10:13" ht="15.75">
      <c r="J2000"/>
      <c r="K2000"/>
      <c r="L2000"/>
      <c r="M2000"/>
    </row>
    <row r="2001" spans="10:13" ht="15.75">
      <c r="J2001"/>
      <c r="K2001"/>
      <c r="L2001"/>
      <c r="M2001"/>
    </row>
    <row r="2002" spans="10:13" ht="15.75">
      <c r="J2002"/>
      <c r="K2002"/>
      <c r="L2002"/>
      <c r="M2002"/>
    </row>
    <row r="2003" spans="10:13" ht="15.75">
      <c r="J2003"/>
      <c r="K2003"/>
      <c r="L2003"/>
      <c r="M2003"/>
    </row>
    <row r="2004" spans="10:13" ht="15.75">
      <c r="J2004"/>
      <c r="K2004"/>
      <c r="L2004"/>
      <c r="M2004"/>
    </row>
    <row r="2005" spans="10:13" ht="15.75">
      <c r="J2005"/>
      <c r="K2005"/>
      <c r="L2005"/>
      <c r="M2005"/>
    </row>
    <row r="2006" spans="10:13" ht="15.75">
      <c r="J2006"/>
      <c r="K2006"/>
      <c r="L2006"/>
      <c r="M2006"/>
    </row>
    <row r="2007" spans="10:13" ht="15.75">
      <c r="J2007"/>
      <c r="K2007"/>
      <c r="L2007"/>
      <c r="M2007"/>
    </row>
    <row r="2008" spans="10:13" ht="15.75">
      <c r="J2008"/>
      <c r="K2008"/>
      <c r="L2008"/>
      <c r="M2008"/>
    </row>
    <row r="2009" spans="10:13" ht="15.75">
      <c r="J2009"/>
      <c r="K2009"/>
      <c r="L2009"/>
      <c r="M2009"/>
    </row>
    <row r="2010" spans="10:13" ht="15.75">
      <c r="J2010"/>
      <c r="K2010"/>
      <c r="L2010"/>
      <c r="M2010"/>
    </row>
    <row r="2011" spans="10:13" ht="15.75">
      <c r="J2011"/>
      <c r="K2011"/>
      <c r="L2011"/>
      <c r="M2011"/>
    </row>
    <row r="2012" spans="10:13" ht="15.75">
      <c r="J2012"/>
      <c r="K2012"/>
      <c r="L2012"/>
      <c r="M2012"/>
    </row>
    <row r="2013" spans="10:13" ht="15.75">
      <c r="J2013"/>
      <c r="K2013"/>
      <c r="L2013"/>
      <c r="M2013"/>
    </row>
    <row r="2014" spans="10:13" ht="15.75">
      <c r="J2014"/>
      <c r="K2014"/>
      <c r="L2014"/>
      <c r="M2014"/>
    </row>
    <row r="2015" spans="10:13" ht="15.75">
      <c r="J2015"/>
      <c r="K2015"/>
      <c r="L2015"/>
      <c r="M2015"/>
    </row>
    <row r="2016" spans="10:13" ht="15.75">
      <c r="J2016"/>
      <c r="K2016"/>
      <c r="L2016"/>
      <c r="M2016"/>
    </row>
    <row r="2017" spans="10:13" ht="15.75">
      <c r="J2017"/>
      <c r="K2017"/>
      <c r="L2017"/>
      <c r="M2017"/>
    </row>
    <row r="2018" spans="10:13" ht="15.75">
      <c r="J2018"/>
      <c r="K2018"/>
      <c r="L2018"/>
      <c r="M2018"/>
    </row>
    <row r="2019" spans="10:13" ht="15.75">
      <c r="J2019"/>
      <c r="K2019"/>
      <c r="L2019"/>
      <c r="M2019"/>
    </row>
    <row r="2020" spans="10:13" ht="15.75">
      <c r="J2020"/>
      <c r="K2020"/>
      <c r="L2020"/>
      <c r="M2020"/>
    </row>
    <row r="2021" spans="10:13" ht="15.75">
      <c r="J2021"/>
      <c r="K2021"/>
      <c r="L2021"/>
      <c r="M2021"/>
    </row>
    <row r="2022" spans="10:13" ht="15.75">
      <c r="J2022"/>
      <c r="K2022"/>
      <c r="L2022"/>
      <c r="M2022"/>
    </row>
    <row r="2023" spans="10:13" ht="15.75">
      <c r="J2023"/>
      <c r="K2023"/>
      <c r="L2023"/>
      <c r="M2023"/>
    </row>
    <row r="2024" spans="10:13" ht="15.75">
      <c r="J2024"/>
      <c r="K2024"/>
      <c r="L2024"/>
      <c r="M2024"/>
    </row>
    <row r="2025" spans="10:13" ht="15.75">
      <c r="J2025"/>
      <c r="K2025"/>
      <c r="L2025"/>
      <c r="M2025"/>
    </row>
    <row r="2026" spans="10:13" ht="15.75">
      <c r="J2026"/>
      <c r="K2026"/>
      <c r="L2026"/>
      <c r="M2026"/>
    </row>
    <row r="2027" spans="10:13" ht="15.75">
      <c r="J2027"/>
      <c r="K2027"/>
      <c r="L2027"/>
      <c r="M2027"/>
    </row>
    <row r="2028" spans="10:13" ht="15.75">
      <c r="J2028"/>
      <c r="K2028"/>
      <c r="L2028"/>
      <c r="M2028"/>
    </row>
    <row r="2029" spans="10:13" ht="15.75">
      <c r="J2029"/>
      <c r="K2029"/>
      <c r="L2029"/>
      <c r="M2029"/>
    </row>
    <row r="2030" spans="10:13" ht="15.75">
      <c r="J2030"/>
      <c r="K2030"/>
      <c r="L2030"/>
      <c r="M2030"/>
    </row>
    <row r="2031" spans="10:13" ht="15.75">
      <c r="J2031"/>
      <c r="K2031"/>
      <c r="L2031"/>
      <c r="M2031"/>
    </row>
    <row r="2032" spans="10:13" ht="15.75">
      <c r="J2032"/>
      <c r="K2032"/>
      <c r="L2032"/>
      <c r="M2032"/>
    </row>
    <row r="2033" spans="10:13" ht="15.75">
      <c r="J2033"/>
      <c r="K2033"/>
      <c r="L2033"/>
      <c r="M2033"/>
    </row>
    <row r="2034" spans="10:13" ht="15.75">
      <c r="J2034"/>
      <c r="K2034"/>
      <c r="L2034"/>
      <c r="M2034"/>
    </row>
    <row r="2035" spans="10:13" ht="15.75">
      <c r="J2035"/>
      <c r="K2035"/>
      <c r="L2035"/>
      <c r="M2035"/>
    </row>
    <row r="2036" spans="10:13" ht="15.75">
      <c r="J2036"/>
      <c r="K2036"/>
      <c r="L2036"/>
      <c r="M2036"/>
    </row>
    <row r="2037" spans="10:13" ht="15.75">
      <c r="J2037"/>
      <c r="K2037"/>
      <c r="L2037"/>
      <c r="M2037"/>
    </row>
    <row r="2038" spans="10:13" ht="15.75">
      <c r="J2038"/>
      <c r="K2038"/>
      <c r="L2038"/>
      <c r="M2038"/>
    </row>
    <row r="2039" spans="10:13" ht="15.75">
      <c r="J2039"/>
      <c r="K2039"/>
      <c r="L2039"/>
      <c r="M2039"/>
    </row>
    <row r="2040" spans="10:13" ht="15.75">
      <c r="J2040"/>
      <c r="K2040"/>
      <c r="L2040"/>
      <c r="M2040"/>
    </row>
    <row r="2041" spans="10:13" ht="15.75">
      <c r="J2041"/>
      <c r="K2041"/>
      <c r="L2041"/>
      <c r="M2041"/>
    </row>
    <row r="2042" spans="10:13" ht="15.75">
      <c r="J2042"/>
      <c r="K2042"/>
      <c r="L2042"/>
      <c r="M2042"/>
    </row>
    <row r="2043" spans="10:13" ht="15.75">
      <c r="J2043"/>
      <c r="K2043"/>
      <c r="L2043"/>
      <c r="M2043"/>
    </row>
    <row r="2044" spans="10:13" ht="15.75">
      <c r="J2044"/>
      <c r="K2044"/>
      <c r="L2044"/>
      <c r="M2044"/>
    </row>
    <row r="2045" spans="10:13" ht="15.75">
      <c r="J2045"/>
      <c r="K2045"/>
      <c r="L2045"/>
      <c r="M2045"/>
    </row>
    <row r="2046" spans="10:13" ht="15.75">
      <c r="J2046"/>
      <c r="K2046"/>
      <c r="L2046"/>
      <c r="M2046"/>
    </row>
    <row r="2047" spans="10:13" ht="15.75">
      <c r="J2047"/>
      <c r="K2047"/>
      <c r="L2047"/>
      <c r="M2047"/>
    </row>
    <row r="2048" spans="10:13" ht="15.75">
      <c r="J2048"/>
      <c r="K2048"/>
      <c r="L2048"/>
      <c r="M2048"/>
    </row>
    <row r="2049" spans="10:13" ht="15.75">
      <c r="J2049"/>
      <c r="K2049"/>
      <c r="L2049"/>
      <c r="M2049"/>
    </row>
    <row r="2050" spans="10:13" ht="15.75">
      <c r="J2050"/>
      <c r="K2050"/>
      <c r="L2050"/>
      <c r="M2050"/>
    </row>
    <row r="2051" spans="10:13" ht="15.75">
      <c r="J2051"/>
      <c r="K2051"/>
      <c r="L2051"/>
      <c r="M2051"/>
    </row>
    <row r="2052" spans="10:13" ht="15.75">
      <c r="J2052"/>
      <c r="K2052"/>
      <c r="L2052"/>
      <c r="M2052"/>
    </row>
    <row r="2053" spans="10:13" ht="15.75">
      <c r="J2053"/>
      <c r="K2053"/>
      <c r="L2053"/>
      <c r="M2053"/>
    </row>
    <row r="2054" spans="10:13" ht="15.75">
      <c r="J2054"/>
      <c r="K2054"/>
      <c r="L2054"/>
      <c r="M2054"/>
    </row>
    <row r="2055" spans="10:13" ht="15.75">
      <c r="J2055"/>
      <c r="K2055"/>
      <c r="L2055"/>
      <c r="M2055"/>
    </row>
    <row r="2056" spans="10:13" ht="15.75">
      <c r="J2056"/>
      <c r="K2056"/>
      <c r="L2056"/>
      <c r="M2056"/>
    </row>
    <row r="2057" spans="10:13" ht="15.75">
      <c r="J2057"/>
      <c r="K2057"/>
      <c r="L2057"/>
      <c r="M2057"/>
    </row>
    <row r="2058" spans="10:13" ht="15.75">
      <c r="J2058"/>
      <c r="K2058"/>
      <c r="L2058"/>
      <c r="M2058"/>
    </row>
    <row r="2059" spans="10:13" ht="15.75">
      <c r="J2059"/>
      <c r="K2059"/>
      <c r="L2059"/>
      <c r="M2059"/>
    </row>
    <row r="2060" spans="10:13" ht="15.75">
      <c r="J2060"/>
      <c r="K2060"/>
      <c r="L2060"/>
      <c r="M2060"/>
    </row>
    <row r="2061" spans="10:13" ht="15.75">
      <c r="J2061"/>
      <c r="K2061"/>
      <c r="L2061"/>
      <c r="M2061"/>
    </row>
    <row r="2062" spans="10:13" ht="15.75">
      <c r="J2062"/>
      <c r="K2062"/>
      <c r="L2062"/>
      <c r="M2062"/>
    </row>
    <row r="2063" spans="10:13" ht="15.75">
      <c r="J2063"/>
      <c r="K2063"/>
      <c r="L2063"/>
      <c r="M2063"/>
    </row>
    <row r="2064" spans="10:13" ht="15.75">
      <c r="J2064"/>
      <c r="K2064"/>
      <c r="L2064"/>
      <c r="M2064"/>
    </row>
    <row r="2065" spans="10:13" ht="15.75">
      <c r="J2065"/>
      <c r="K2065"/>
      <c r="L2065"/>
      <c r="M2065"/>
    </row>
    <row r="2066" spans="10:13" ht="15.75">
      <c r="J2066"/>
      <c r="K2066"/>
      <c r="L2066"/>
      <c r="M2066"/>
    </row>
    <row r="2067" spans="10:13" ht="15.75">
      <c r="J2067"/>
      <c r="K2067"/>
      <c r="L2067"/>
      <c r="M2067"/>
    </row>
    <row r="2068" spans="10:13" ht="15.75">
      <c r="J2068"/>
      <c r="K2068"/>
      <c r="L2068"/>
      <c r="M2068"/>
    </row>
    <row r="2069" spans="10:13" ht="15.75">
      <c r="J2069"/>
      <c r="K2069"/>
      <c r="L2069"/>
      <c r="M2069"/>
    </row>
    <row r="2070" spans="10:13" ht="15.75">
      <c r="J2070"/>
      <c r="K2070"/>
      <c r="L2070"/>
      <c r="M2070"/>
    </row>
    <row r="2071" spans="10:13" ht="15.75">
      <c r="J2071"/>
      <c r="K2071"/>
      <c r="L2071"/>
      <c r="M2071"/>
    </row>
    <row r="2072" spans="10:13" ht="15.75">
      <c r="J2072"/>
      <c r="K2072"/>
      <c r="L2072"/>
      <c r="M2072"/>
    </row>
    <row r="2073" spans="10:13" ht="15.75">
      <c r="J2073"/>
      <c r="K2073"/>
      <c r="L2073"/>
      <c r="M2073"/>
    </row>
    <row r="2074" spans="10:13" ht="15.75">
      <c r="J2074"/>
      <c r="K2074"/>
      <c r="L2074"/>
      <c r="M2074"/>
    </row>
    <row r="2075" spans="10:13" ht="15.75">
      <c r="J2075"/>
      <c r="K2075"/>
      <c r="L2075"/>
      <c r="M2075"/>
    </row>
    <row r="2076" spans="10:13" ht="15.75">
      <c r="J2076"/>
      <c r="K2076"/>
      <c r="L2076"/>
      <c r="M2076"/>
    </row>
    <row r="2077" spans="10:13" ht="15.75">
      <c r="J2077"/>
      <c r="K2077"/>
      <c r="L2077"/>
      <c r="M2077"/>
    </row>
    <row r="2078" spans="10:13" ht="15.75">
      <c r="J2078"/>
      <c r="K2078"/>
      <c r="L2078"/>
      <c r="M2078"/>
    </row>
    <row r="2079" spans="10:13" ht="15.75">
      <c r="J2079"/>
      <c r="K2079"/>
      <c r="L2079"/>
      <c r="M2079"/>
    </row>
    <row r="2080" spans="10:13" ht="15.75">
      <c r="J2080"/>
      <c r="K2080"/>
      <c r="L2080"/>
      <c r="M2080"/>
    </row>
    <row r="2081" spans="10:13" ht="15.75">
      <c r="J2081"/>
      <c r="K2081"/>
      <c r="L2081"/>
      <c r="M2081"/>
    </row>
    <row r="2082" spans="10:13" ht="15.75">
      <c r="J2082"/>
      <c r="K2082"/>
      <c r="L2082"/>
      <c r="M2082"/>
    </row>
    <row r="2083" spans="10:13" ht="15.75">
      <c r="J2083"/>
    </row>
    <row r="2084" spans="10:13" ht="15.75">
      <c r="J2084"/>
    </row>
    <row r="2085" spans="10:13" ht="15.75">
      <c r="J2085"/>
    </row>
    <row r="2086" spans="10:13" ht="15.75">
      <c r="J2086"/>
    </row>
    <row r="2087" spans="10:13" ht="15.75">
      <c r="J2087"/>
    </row>
    <row r="2088" spans="10:13" ht="15.75">
      <c r="J2088"/>
    </row>
    <row r="2089" spans="10:13" ht="15.75">
      <c r="J2089"/>
    </row>
    <row r="2090" spans="10:13" ht="15.75">
      <c r="J2090"/>
    </row>
    <row r="2091" spans="10:13" ht="15.75">
      <c r="J2091"/>
    </row>
    <row r="2092" spans="10:13" ht="15.75">
      <c r="J2092"/>
    </row>
    <row r="2093" spans="10:13" ht="15.75">
      <c r="J2093"/>
    </row>
    <row r="2094" spans="10:13" ht="15.75">
      <c r="J2094"/>
    </row>
    <row r="2095" spans="10:13" ht="15.75">
      <c r="J2095"/>
    </row>
    <row r="2096" spans="10:13" ht="15.75">
      <c r="J2096"/>
    </row>
    <row r="2097" spans="10:10" ht="15.75">
      <c r="J2097"/>
    </row>
    <row r="2098" spans="10:10" ht="15.75">
      <c r="J2098"/>
    </row>
    <row r="2099" spans="10:10" ht="15.75">
      <c r="J2099"/>
    </row>
    <row r="2100" spans="10:10" ht="15.75">
      <c r="J2100"/>
    </row>
    <row r="2101" spans="10:10" ht="15.75">
      <c r="J2101"/>
    </row>
    <row r="2102" spans="10:10" ht="15.75">
      <c r="J2102"/>
    </row>
    <row r="2103" spans="10:10" ht="15.75">
      <c r="J2103"/>
    </row>
    <row r="2104" spans="10:10" ht="15.75">
      <c r="J2104"/>
    </row>
    <row r="2105" spans="10:10" ht="15.75">
      <c r="J2105"/>
    </row>
    <row r="2106" spans="10:10" ht="15.75">
      <c r="J2106"/>
    </row>
    <row r="2107" spans="10:10" ht="15.75">
      <c r="J2107"/>
    </row>
    <row r="2108" spans="10:10" ht="15.75">
      <c r="J2108"/>
    </row>
    <row r="2109" spans="10:10" ht="15.75">
      <c r="J2109"/>
    </row>
    <row r="2110" spans="10:10" ht="15.75">
      <c r="J2110"/>
    </row>
    <row r="2111" spans="10:10" ht="15.75">
      <c r="J2111"/>
    </row>
    <row r="2112" spans="10:10" ht="15.75">
      <c r="J2112"/>
    </row>
    <row r="2113" spans="10:10" ht="15.75">
      <c r="J2113"/>
    </row>
    <row r="2114" spans="10:10" ht="15.75">
      <c r="J2114"/>
    </row>
    <row r="2115" spans="10:10" ht="15.75">
      <c r="J2115"/>
    </row>
    <row r="2116" spans="10:10" ht="15.75">
      <c r="J2116"/>
    </row>
    <row r="2117" spans="10:10" ht="15.75">
      <c r="J2117"/>
    </row>
    <row r="2118" spans="10:10" ht="15.75">
      <c r="J2118"/>
    </row>
    <row r="2119" spans="10:10" ht="15.75">
      <c r="J2119"/>
    </row>
    <row r="2120" spans="10:10" ht="15.75">
      <c r="J2120"/>
    </row>
    <row r="2121" spans="10:10" ht="15.75">
      <c r="J2121"/>
    </row>
    <row r="2122" spans="10:10" ht="15.75">
      <c r="J2122"/>
    </row>
    <row r="2123" spans="10:10" ht="15.75">
      <c r="J2123"/>
    </row>
    <row r="2124" spans="10:10" ht="15.75">
      <c r="J2124"/>
    </row>
    <row r="2125" spans="10:10" ht="15.75">
      <c r="J2125"/>
    </row>
    <row r="2126" spans="10:10" ht="15.75">
      <c r="J2126"/>
    </row>
    <row r="2127" spans="10:10" ht="15.75">
      <c r="J2127"/>
    </row>
    <row r="2128" spans="10:10" ht="15.75">
      <c r="J2128"/>
    </row>
    <row r="2129" spans="10:10" ht="15.75">
      <c r="J2129"/>
    </row>
    <row r="2130" spans="10:10" ht="15.75">
      <c r="J2130"/>
    </row>
    <row r="2131" spans="10:10" ht="15.75">
      <c r="J2131"/>
    </row>
    <row r="2132" spans="10:10" ht="15.75">
      <c r="J2132"/>
    </row>
    <row r="2133" spans="10:10" ht="15.75">
      <c r="J2133"/>
    </row>
    <row r="2134" spans="10:10" ht="15.75">
      <c r="J2134"/>
    </row>
    <row r="2135" spans="10:10" ht="15.75">
      <c r="J2135"/>
    </row>
    <row r="2136" spans="10:10" ht="15.75">
      <c r="J2136"/>
    </row>
    <row r="2137" spans="10:10" ht="15.75">
      <c r="J2137"/>
    </row>
    <row r="2138" spans="10:10" ht="15.75">
      <c r="J2138"/>
    </row>
    <row r="2139" spans="10:10" ht="15.75">
      <c r="J2139"/>
    </row>
    <row r="2140" spans="10:10" ht="15.75">
      <c r="J2140"/>
    </row>
    <row r="2141" spans="10:10" ht="15.75">
      <c r="J2141"/>
    </row>
    <row r="2142" spans="10:10" ht="15.75">
      <c r="J2142"/>
    </row>
    <row r="2143" spans="10:10" ht="15.75">
      <c r="J2143"/>
    </row>
    <row r="2144" spans="10:10" ht="15.75">
      <c r="J2144"/>
    </row>
    <row r="2145" spans="10:10" ht="15.75">
      <c r="J2145"/>
    </row>
    <row r="2146" spans="10:10" ht="15.75">
      <c r="J2146"/>
    </row>
    <row r="2147" spans="10:10" ht="15.75">
      <c r="J2147"/>
    </row>
    <row r="2148" spans="10:10" ht="15.75">
      <c r="J2148"/>
    </row>
    <row r="2149" spans="10:10" ht="15.75">
      <c r="J2149"/>
    </row>
    <row r="2150" spans="10:10" ht="15.75">
      <c r="J2150"/>
    </row>
    <row r="2151" spans="10:10" ht="15.75">
      <c r="J2151"/>
    </row>
    <row r="2152" spans="10:10" ht="15.75">
      <c r="J2152"/>
    </row>
    <row r="2153" spans="10:10" ht="15.75">
      <c r="J2153"/>
    </row>
    <row r="2154" spans="10:10" ht="15.75">
      <c r="J2154"/>
    </row>
    <row r="2155" spans="10:10" ht="15.75">
      <c r="J2155"/>
    </row>
    <row r="2156" spans="10:10" ht="15.75">
      <c r="J2156"/>
    </row>
    <row r="2157" spans="10:10" ht="15.75">
      <c r="J2157"/>
    </row>
    <row r="2158" spans="10:10" ht="15.75">
      <c r="J2158"/>
    </row>
    <row r="2159" spans="10:10" ht="15.75">
      <c r="J2159"/>
    </row>
    <row r="2160" spans="10:10" ht="15.75">
      <c r="J2160"/>
    </row>
    <row r="2161" spans="10:10" ht="15.75">
      <c r="J2161"/>
    </row>
    <row r="2162" spans="10:10" ht="15.75">
      <c r="J2162"/>
    </row>
    <row r="2163" spans="10:10" ht="15.75">
      <c r="J2163"/>
    </row>
    <row r="2164" spans="10:10" ht="15.75">
      <c r="J2164"/>
    </row>
    <row r="2165" spans="10:10" ht="15.75">
      <c r="J2165"/>
    </row>
    <row r="2166" spans="10:10" ht="15.75">
      <c r="J2166"/>
    </row>
    <row r="2167" spans="10:10" ht="15.75">
      <c r="J2167"/>
    </row>
    <row r="2168" spans="10:10" ht="15.75">
      <c r="J2168"/>
    </row>
    <row r="2169" spans="10:10" ht="15.75">
      <c r="J2169"/>
    </row>
    <row r="2170" spans="10:10" ht="15.75">
      <c r="J2170"/>
    </row>
    <row r="2171" spans="10:10" ht="15.75">
      <c r="J2171"/>
    </row>
    <row r="2172" spans="10:10" ht="15.75">
      <c r="J2172"/>
    </row>
    <row r="2173" spans="10:10" ht="15.75">
      <c r="J2173"/>
    </row>
    <row r="2174" spans="10:10" ht="15.75">
      <c r="J2174"/>
    </row>
    <row r="2175" spans="10:10" ht="15.75">
      <c r="J2175"/>
    </row>
    <row r="2176" spans="10:10" ht="15.75">
      <c r="J2176"/>
    </row>
    <row r="2177" spans="10:10" ht="15.75">
      <c r="J2177"/>
    </row>
    <row r="2178" spans="10:10" ht="15.75">
      <c r="J2178"/>
    </row>
    <row r="2179" spans="10:10" ht="15.75">
      <c r="J2179"/>
    </row>
    <row r="2180" spans="10:10" ht="15.75">
      <c r="J2180"/>
    </row>
    <row r="2181" spans="10:10" ht="15.75">
      <c r="J2181"/>
    </row>
    <row r="2182" spans="10:10" ht="15.75">
      <c r="J2182"/>
    </row>
    <row r="2183" spans="10:10" ht="15.75">
      <c r="J2183"/>
    </row>
    <row r="2184" spans="10:10" ht="15.75">
      <c r="J2184"/>
    </row>
    <row r="2185" spans="10:10" ht="15.75">
      <c r="J2185"/>
    </row>
    <row r="2186" spans="10:10" ht="15.75">
      <c r="J2186"/>
    </row>
    <row r="2187" spans="10:10" ht="15.75">
      <c r="J2187"/>
    </row>
    <row r="2188" spans="10:10" ht="15.75">
      <c r="J2188"/>
    </row>
    <row r="2189" spans="10:10" ht="15.75">
      <c r="J2189"/>
    </row>
    <row r="2190" spans="10:10" ht="15.75">
      <c r="J2190"/>
    </row>
    <row r="2191" spans="10:10" ht="15.75">
      <c r="J2191"/>
    </row>
    <row r="2192" spans="10:10" ht="15.75">
      <c r="J2192"/>
    </row>
    <row r="2193" spans="10:10" ht="15.75">
      <c r="J2193"/>
    </row>
    <row r="2194" spans="10:10" ht="15.75">
      <c r="J2194"/>
    </row>
    <row r="2195" spans="10:10" ht="15.75">
      <c r="J2195"/>
    </row>
    <row r="2196" spans="10:10" ht="15.75">
      <c r="J2196"/>
    </row>
    <row r="2197" spans="10:10" ht="15.75">
      <c r="J2197"/>
    </row>
    <row r="2198" spans="10:10" ht="15.75">
      <c r="J2198"/>
    </row>
    <row r="2199" spans="10:10" ht="15.75">
      <c r="J2199"/>
    </row>
    <row r="2200" spans="10:10" ht="15.75">
      <c r="J2200"/>
    </row>
    <row r="2201" spans="10:10" ht="15.75">
      <c r="J2201"/>
    </row>
    <row r="2202" spans="10:10" ht="15.75">
      <c r="J2202"/>
    </row>
    <row r="2203" spans="10:10" ht="15.75">
      <c r="J2203"/>
    </row>
    <row r="2204" spans="10:10" ht="15.75">
      <c r="J2204"/>
    </row>
    <row r="2205" spans="10:10" ht="15.75">
      <c r="J2205"/>
    </row>
    <row r="2206" spans="10:10" ht="15.75">
      <c r="J2206"/>
    </row>
    <row r="2207" spans="10:10" ht="15.75">
      <c r="J2207"/>
    </row>
    <row r="2208" spans="10:10" ht="15.75">
      <c r="J2208"/>
    </row>
    <row r="2209" spans="10:10" ht="15.75">
      <c r="J2209"/>
    </row>
    <row r="2210" spans="10:10" ht="15.75">
      <c r="J2210"/>
    </row>
    <row r="2211" spans="10:10" ht="15.75">
      <c r="J2211"/>
    </row>
    <row r="2212" spans="10:10" ht="15.75">
      <c r="J2212"/>
    </row>
    <row r="2213" spans="10:10" ht="15.75">
      <c r="J2213"/>
    </row>
    <row r="2214" spans="10:10" ht="15.75">
      <c r="J2214"/>
    </row>
    <row r="2215" spans="10:10" ht="15.75">
      <c r="J2215"/>
    </row>
    <row r="2216" spans="10:10" ht="15.75">
      <c r="J2216"/>
    </row>
    <row r="2217" spans="10:10" ht="15.75">
      <c r="J2217"/>
    </row>
    <row r="2218" spans="10:10" ht="15.75">
      <c r="J2218"/>
    </row>
    <row r="2219" spans="10:10" ht="15.75">
      <c r="J2219"/>
    </row>
    <row r="2220" spans="10:10" ht="15.75">
      <c r="J2220"/>
    </row>
    <row r="2221" spans="10:10" ht="15.75">
      <c r="J2221"/>
    </row>
    <row r="2222" spans="10:10" ht="15.75">
      <c r="J2222"/>
    </row>
    <row r="2223" spans="10:10" ht="15.75">
      <c r="J2223"/>
    </row>
    <row r="2224" spans="10:10" ht="15.75">
      <c r="J2224"/>
    </row>
    <row r="2225" spans="10:10" ht="15.75">
      <c r="J2225"/>
    </row>
    <row r="2226" spans="10:10" ht="15.75">
      <c r="J2226"/>
    </row>
    <row r="2227" spans="10:10" ht="15.75">
      <c r="J2227"/>
    </row>
    <row r="2228" spans="10:10" ht="15.75">
      <c r="J2228"/>
    </row>
    <row r="2229" spans="10:10" ht="15.75">
      <c r="J2229"/>
    </row>
    <row r="2230" spans="10:10" ht="15.75">
      <c r="J2230"/>
    </row>
    <row r="2231" spans="10:10" ht="15.75">
      <c r="J2231"/>
    </row>
    <row r="2232" spans="10:10" ht="15.75">
      <c r="J2232"/>
    </row>
    <row r="2233" spans="10:10" ht="15.75">
      <c r="J2233"/>
    </row>
    <row r="2234" spans="10:10" ht="15.75">
      <c r="J2234"/>
    </row>
    <row r="2235" spans="10:10" ht="15.75">
      <c r="J2235"/>
    </row>
    <row r="2236" spans="10:10" ht="15.75">
      <c r="J2236"/>
    </row>
    <row r="2237" spans="10:10" ht="15.75">
      <c r="J2237"/>
    </row>
    <row r="2238" spans="10:10" ht="15.75">
      <c r="J2238"/>
    </row>
    <row r="2239" spans="10:10" ht="15.75">
      <c r="J2239"/>
    </row>
    <row r="2240" spans="10:10" ht="15.75">
      <c r="J2240"/>
    </row>
    <row r="2241" spans="10:10" ht="15.75">
      <c r="J2241"/>
    </row>
    <row r="2242" spans="10:10" ht="15.75">
      <c r="J2242"/>
    </row>
    <row r="2243" spans="10:10" ht="15.75">
      <c r="J2243"/>
    </row>
    <row r="2244" spans="10:10" ht="15.75">
      <c r="J2244"/>
    </row>
    <row r="2245" spans="10:10" ht="15.75">
      <c r="J2245"/>
    </row>
    <row r="2246" spans="10:10" ht="15.75">
      <c r="J2246"/>
    </row>
    <row r="2247" spans="10:10" ht="15.75">
      <c r="J2247"/>
    </row>
    <row r="2248" spans="10:10" ht="15.75">
      <c r="J2248"/>
    </row>
    <row r="2249" spans="10:10" ht="15.75">
      <c r="J2249"/>
    </row>
    <row r="2250" spans="10:10" ht="15.75">
      <c r="J2250"/>
    </row>
    <row r="2251" spans="10:10" ht="15.75">
      <c r="J2251"/>
    </row>
    <row r="2252" spans="10:10" ht="15.75">
      <c r="J2252"/>
    </row>
    <row r="2253" spans="10:10" ht="15.75">
      <c r="J2253"/>
    </row>
    <row r="2254" spans="10:10" ht="15.75">
      <c r="J2254"/>
    </row>
    <row r="2255" spans="10:10" ht="15.75">
      <c r="J2255"/>
    </row>
    <row r="2256" spans="10:10" ht="15.75">
      <c r="J2256"/>
    </row>
    <row r="2257" spans="10:10" ht="15.75">
      <c r="J2257"/>
    </row>
    <row r="2258" spans="10:10" ht="15.75">
      <c r="J2258"/>
    </row>
    <row r="2259" spans="10:10" ht="15.75">
      <c r="J2259"/>
    </row>
    <row r="2260" spans="10:10" ht="15.75">
      <c r="J2260"/>
    </row>
    <row r="2261" spans="10:10" ht="15.75">
      <c r="J2261"/>
    </row>
    <row r="2262" spans="10:10" ht="15.75">
      <c r="J2262"/>
    </row>
    <row r="2263" spans="10:10" ht="15.75">
      <c r="J2263"/>
    </row>
    <row r="2264" spans="10:10" ht="15.75">
      <c r="J2264"/>
    </row>
    <row r="2265" spans="10:10" ht="15.75">
      <c r="J2265"/>
    </row>
    <row r="2266" spans="10:10" ht="15.75">
      <c r="J2266"/>
    </row>
    <row r="2267" spans="10:10" ht="15.75">
      <c r="J2267"/>
    </row>
    <row r="2268" spans="10:10" ht="15.75">
      <c r="J2268"/>
    </row>
    <row r="2269" spans="10:10" ht="15.75">
      <c r="J2269"/>
    </row>
    <row r="2270" spans="10:10" ht="15.75">
      <c r="J2270"/>
    </row>
    <row r="2271" spans="10:10" ht="15.75">
      <c r="J2271"/>
    </row>
    <row r="2272" spans="10:10" ht="15.75">
      <c r="J2272"/>
    </row>
    <row r="2273" spans="10:10" ht="15.75">
      <c r="J2273"/>
    </row>
    <row r="2274" spans="10:10" ht="15.75">
      <c r="J2274"/>
    </row>
    <row r="2275" spans="10:10" ht="15.75">
      <c r="J2275"/>
    </row>
    <row r="2276" spans="10:10" ht="15.75">
      <c r="J2276"/>
    </row>
    <row r="2277" spans="10:10" ht="15.75">
      <c r="J2277"/>
    </row>
    <row r="2278" spans="10:10" ht="15.75">
      <c r="J2278"/>
    </row>
    <row r="2279" spans="10:10" ht="15.75">
      <c r="J2279"/>
    </row>
    <row r="2280" spans="10:10" ht="15.75">
      <c r="J2280"/>
    </row>
    <row r="2281" spans="10:10" ht="15.75">
      <c r="J2281"/>
    </row>
    <row r="2282" spans="10:10" ht="15.75">
      <c r="J2282"/>
    </row>
    <row r="2283" spans="10:10" ht="15.75">
      <c r="J2283"/>
    </row>
    <row r="2284" spans="10:10" ht="15.75">
      <c r="J2284"/>
    </row>
    <row r="2285" spans="10:10" ht="15.75">
      <c r="J2285"/>
    </row>
    <row r="2286" spans="10:10" ht="15.75">
      <c r="J2286"/>
    </row>
    <row r="2287" spans="10:10" ht="15.75">
      <c r="J2287"/>
    </row>
    <row r="2288" spans="10:10" ht="15.75">
      <c r="J2288"/>
    </row>
    <row r="2289" spans="10:10" ht="15.75">
      <c r="J2289"/>
    </row>
    <row r="2290" spans="10:10" ht="15.75">
      <c r="J2290"/>
    </row>
    <row r="2291" spans="10:10" ht="15.75">
      <c r="J2291"/>
    </row>
    <row r="2292" spans="10:10" ht="15.75">
      <c r="J2292"/>
    </row>
    <row r="2293" spans="10:10" ht="15.75">
      <c r="J2293"/>
    </row>
    <row r="2294" spans="10:10" ht="15.75">
      <c r="J2294"/>
    </row>
    <row r="2295" spans="10:10" ht="15.75">
      <c r="J2295"/>
    </row>
    <row r="2296" spans="10:10" ht="15.75">
      <c r="J2296"/>
    </row>
    <row r="2297" spans="10:10" ht="15.75">
      <c r="J2297"/>
    </row>
    <row r="2298" spans="10:10" ht="15.75">
      <c r="J2298"/>
    </row>
    <row r="2299" spans="10:10" ht="15.75">
      <c r="J2299"/>
    </row>
    <row r="2300" spans="10:10" ht="15.75">
      <c r="J2300"/>
    </row>
    <row r="2301" spans="10:10" ht="15.75">
      <c r="J2301"/>
    </row>
    <row r="2302" spans="10:10" ht="15.75">
      <c r="J2302"/>
    </row>
    <row r="2303" spans="10:10" ht="15.75">
      <c r="J2303"/>
    </row>
    <row r="2304" spans="10:10" ht="15.75">
      <c r="J2304"/>
    </row>
    <row r="2305" spans="10:10" ht="15.75">
      <c r="J2305"/>
    </row>
    <row r="2306" spans="10:10" ht="15.75">
      <c r="J2306"/>
    </row>
    <row r="2307" spans="10:10" ht="15.75">
      <c r="J2307"/>
    </row>
    <row r="2308" spans="10:10" ht="15.75">
      <c r="J2308"/>
    </row>
    <row r="2309" spans="10:10" ht="15.75">
      <c r="J2309"/>
    </row>
    <row r="2310" spans="10:10" ht="15.75">
      <c r="J2310"/>
    </row>
    <row r="2311" spans="10:10" ht="15.75">
      <c r="J2311"/>
    </row>
    <row r="2312" spans="10:10" ht="15.75">
      <c r="J2312"/>
    </row>
    <row r="2313" spans="10:10" ht="15.75">
      <c r="J2313"/>
    </row>
    <row r="2314" spans="10:10" ht="15.75">
      <c r="J2314"/>
    </row>
    <row r="2315" spans="10:10" ht="15.75">
      <c r="J2315"/>
    </row>
    <row r="2316" spans="10:10" ht="15.75">
      <c r="J2316"/>
    </row>
    <row r="2317" spans="10:10" ht="15.75">
      <c r="J2317"/>
    </row>
    <row r="2318" spans="10:10" ht="15.75">
      <c r="J2318"/>
    </row>
    <row r="2319" spans="10:10" ht="15.75">
      <c r="J2319"/>
    </row>
    <row r="2320" spans="10:10" ht="15.75">
      <c r="J2320"/>
    </row>
    <row r="2321" spans="10:10" ht="15.75">
      <c r="J2321"/>
    </row>
    <row r="2322" spans="10:10" ht="15.75">
      <c r="J2322"/>
    </row>
    <row r="2323" spans="10:10" ht="15.75">
      <c r="J2323"/>
    </row>
    <row r="2324" spans="10:10" ht="15.75">
      <c r="J2324"/>
    </row>
    <row r="2325" spans="10:10" ht="15.75">
      <c r="J2325"/>
    </row>
    <row r="2326" spans="10:10" ht="15.75">
      <c r="J2326"/>
    </row>
    <row r="2327" spans="10:10" ht="15.75">
      <c r="J2327"/>
    </row>
    <row r="2328" spans="10:10" ht="15.75">
      <c r="J2328"/>
    </row>
    <row r="2329" spans="10:10" ht="15.75">
      <c r="J2329"/>
    </row>
    <row r="2330" spans="10:10" ht="15.75">
      <c r="J2330"/>
    </row>
    <row r="2331" spans="10:10" ht="15.75">
      <c r="J2331"/>
    </row>
    <row r="2332" spans="10:10" ht="15.75">
      <c r="J2332"/>
    </row>
    <row r="2333" spans="10:10" ht="15.75">
      <c r="J2333"/>
    </row>
    <row r="2334" spans="10:10" ht="15.75">
      <c r="J2334"/>
    </row>
    <row r="2335" spans="10:10" ht="15.75">
      <c r="J2335"/>
    </row>
    <row r="2336" spans="10:10" ht="15.75">
      <c r="J2336"/>
    </row>
    <row r="2337" spans="10:10" ht="15.75">
      <c r="J2337"/>
    </row>
    <row r="2338" spans="10:10" ht="15.75">
      <c r="J2338"/>
    </row>
    <row r="2339" spans="10:10" ht="15.75">
      <c r="J2339"/>
    </row>
    <row r="2340" spans="10:10" ht="15.75">
      <c r="J2340"/>
    </row>
    <row r="2341" spans="10:10" ht="15.75">
      <c r="J2341"/>
    </row>
    <row r="2342" spans="10:10" ht="15.75">
      <c r="J2342"/>
    </row>
    <row r="2343" spans="10:10" ht="15.75">
      <c r="J2343"/>
    </row>
    <row r="2344" spans="10:10" ht="15.75">
      <c r="J2344"/>
    </row>
    <row r="2345" spans="10:10" ht="15.75">
      <c r="J2345"/>
    </row>
    <row r="2346" spans="10:10" ht="15.75">
      <c r="J2346"/>
    </row>
    <row r="2347" spans="10:10" ht="15.75">
      <c r="J2347"/>
    </row>
    <row r="2348" spans="10:10" ht="15.75">
      <c r="J2348"/>
    </row>
    <row r="2349" spans="10:10" ht="15.75">
      <c r="J2349"/>
    </row>
    <row r="2350" spans="10:10" ht="15.75">
      <c r="J2350"/>
    </row>
    <row r="2351" spans="10:10" ht="15.75">
      <c r="J2351"/>
    </row>
    <row r="2352" spans="10:10" ht="15.75">
      <c r="J2352"/>
    </row>
    <row r="2353" spans="10:10" ht="15.75">
      <c r="J2353"/>
    </row>
    <row r="2354" spans="10:10" ht="15.75">
      <c r="J2354"/>
    </row>
    <row r="2355" spans="10:10" ht="15.75">
      <c r="J2355"/>
    </row>
    <row r="2356" spans="10:10" ht="15.75">
      <c r="J2356"/>
    </row>
    <row r="2357" spans="10:10" ht="15.75">
      <c r="J2357"/>
    </row>
    <row r="2358" spans="10:10" ht="15.75">
      <c r="J2358"/>
    </row>
    <row r="2359" spans="10:10" ht="15.75">
      <c r="J2359"/>
    </row>
    <row r="2360" spans="10:10" ht="15.75">
      <c r="J2360"/>
    </row>
    <row r="2361" spans="10:10" ht="15.75">
      <c r="J2361"/>
    </row>
    <row r="2362" spans="10:10" ht="15.75">
      <c r="J2362"/>
    </row>
    <row r="2363" spans="10:10" ht="15.75">
      <c r="J2363"/>
    </row>
    <row r="2364" spans="10:10" ht="15.75">
      <c r="J2364"/>
    </row>
    <row r="2365" spans="10:10" ht="15.75">
      <c r="J2365"/>
    </row>
    <row r="2366" spans="10:10" ht="15.75">
      <c r="J2366"/>
    </row>
  </sheetData>
  <sortState columnSort="1" ref="J1274:V1276">
    <sortCondition descending="1" ref="V1276"/>
  </sortState>
  <mergeCells count="5">
    <mergeCell ref="Z2:Z3"/>
    <mergeCell ref="AA2:AA3"/>
    <mergeCell ref="AB2:AB3"/>
    <mergeCell ref="M3:Y3"/>
    <mergeCell ref="M2:Y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1254"/>
  <sheetViews>
    <sheetView showGridLines="0" zoomScale="82" zoomScaleNormal="82" workbookViewId="0">
      <pane xSplit="1" ySplit="4" topLeftCell="B1178" activePane="bottomRight" state="frozen"/>
      <selection pane="topRight" activeCell="B1" sqref="B1"/>
      <selection pane="bottomLeft" activeCell="A5" sqref="A5"/>
      <selection pane="bottomRight" activeCell="M1" sqref="M1:M1048576"/>
    </sheetView>
  </sheetViews>
  <sheetFormatPr baseColWidth="10" defaultColWidth="9" defaultRowHeight="15.75"/>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0.25" style="2" bestFit="1" customWidth="1"/>
    <col min="14" max="19" width="8.375" style="2" customWidth="1"/>
    <col min="20" max="24" width="9.125" style="2" bestFit="1" customWidth="1"/>
    <col min="25" max="25" width="9.125" style="2" customWidth="1"/>
    <col min="26" max="28" width="15.25" style="127" bestFit="1" customWidth="1"/>
    <col min="29" max="39" width="9" style="2"/>
    <col min="41" max="16384" width="9" style="2"/>
  </cols>
  <sheetData>
    <row r="1" spans="1:28" s="1" customFormat="1" ht="12" customHeight="1">
      <c r="A1" s="8"/>
      <c r="B1" s="194" t="s">
        <v>410</v>
      </c>
      <c r="C1" s="195"/>
      <c r="D1" s="195"/>
      <c r="E1" s="195"/>
      <c r="F1" s="195"/>
      <c r="G1" s="195"/>
      <c r="H1" s="195"/>
      <c r="I1" s="195"/>
      <c r="J1" s="195"/>
      <c r="K1" s="195"/>
      <c r="L1" s="195"/>
      <c r="M1" s="33"/>
      <c r="N1" s="97"/>
      <c r="O1" s="97"/>
      <c r="P1" s="97"/>
      <c r="Q1" s="97"/>
      <c r="R1" s="97"/>
      <c r="S1" s="97"/>
      <c r="T1" s="97"/>
      <c r="U1" s="97"/>
      <c r="V1" s="97"/>
      <c r="W1" s="97"/>
      <c r="X1" s="97"/>
      <c r="Y1" s="108"/>
      <c r="Z1" s="128"/>
      <c r="AA1" s="128"/>
      <c r="AB1" s="128"/>
    </row>
    <row r="2" spans="1:28" s="1" customFormat="1" ht="12" customHeight="1">
      <c r="A2" s="9"/>
      <c r="B2" s="189"/>
      <c r="C2" s="176"/>
      <c r="D2" s="176"/>
      <c r="E2" s="176"/>
      <c r="F2" s="176"/>
      <c r="G2" s="176"/>
      <c r="H2" s="176"/>
      <c r="I2" s="176"/>
      <c r="J2" s="176"/>
      <c r="K2" s="176"/>
      <c r="L2" s="176"/>
      <c r="M2" s="1161" t="s">
        <v>7</v>
      </c>
      <c r="N2" s="1136" t="s">
        <v>14</v>
      </c>
      <c r="O2" s="1162"/>
      <c r="P2" s="1162"/>
      <c r="Q2" s="1162"/>
      <c r="R2" s="1162"/>
      <c r="S2" s="1162"/>
      <c r="T2" s="1162"/>
      <c r="U2" s="1162"/>
      <c r="V2" s="1162"/>
      <c r="W2" s="1162"/>
      <c r="X2" s="1162"/>
      <c r="Y2" s="1138"/>
      <c r="Z2" s="1151" t="s">
        <v>1</v>
      </c>
      <c r="AA2" s="1151" t="s">
        <v>2</v>
      </c>
      <c r="AB2" s="1151" t="s">
        <v>3</v>
      </c>
    </row>
    <row r="3" spans="1:28" s="1" customFormat="1" ht="12" customHeight="1">
      <c r="A3" s="9"/>
      <c r="B3" s="191"/>
      <c r="C3" s="179"/>
      <c r="D3" s="192"/>
      <c r="E3" s="179"/>
      <c r="F3" s="192"/>
      <c r="G3" s="179"/>
      <c r="H3" s="192"/>
      <c r="I3" s="179"/>
      <c r="J3" s="192"/>
      <c r="K3" s="179"/>
      <c r="L3" s="179"/>
      <c r="M3" s="1161"/>
      <c r="N3" s="1139" t="s">
        <v>530</v>
      </c>
      <c r="O3" s="1140"/>
      <c r="P3" s="1140"/>
      <c r="Q3" s="1140"/>
      <c r="R3" s="1140"/>
      <c r="S3" s="1141"/>
      <c r="T3" s="1139" t="s">
        <v>531</v>
      </c>
      <c r="U3" s="1160"/>
      <c r="V3" s="1160"/>
      <c r="W3" s="1160"/>
      <c r="X3" s="1160"/>
      <c r="Y3" s="1141"/>
      <c r="Z3" s="1151"/>
      <c r="AA3" s="1151"/>
      <c r="AB3" s="1151"/>
    </row>
    <row r="4" spans="1:28" s="1" customFormat="1" ht="24">
      <c r="A4" s="7" t="s">
        <v>0</v>
      </c>
      <c r="B4" s="34" t="s">
        <v>389</v>
      </c>
      <c r="C4" s="34" t="s">
        <v>390</v>
      </c>
      <c r="D4" s="35" t="s">
        <v>391</v>
      </c>
      <c r="E4" s="35" t="s">
        <v>296</v>
      </c>
      <c r="F4" s="35" t="s">
        <v>392</v>
      </c>
      <c r="G4" s="35" t="s">
        <v>393</v>
      </c>
      <c r="H4" s="35" t="s">
        <v>299</v>
      </c>
      <c r="I4" s="35" t="s">
        <v>394</v>
      </c>
      <c r="J4" s="35" t="s">
        <v>301</v>
      </c>
      <c r="K4" s="36" t="s">
        <v>302</v>
      </c>
      <c r="L4" s="34" t="s">
        <v>294</v>
      </c>
      <c r="M4" s="6" t="s">
        <v>476</v>
      </c>
      <c r="N4" s="37" t="s">
        <v>30</v>
      </c>
      <c r="O4" s="38" t="s">
        <v>31</v>
      </c>
      <c r="P4" s="38" t="s">
        <v>32</v>
      </c>
      <c r="Q4" s="38" t="s">
        <v>33</v>
      </c>
      <c r="R4" s="39" t="s">
        <v>34</v>
      </c>
      <c r="S4" s="107" t="s">
        <v>54</v>
      </c>
      <c r="T4" s="110" t="s">
        <v>35</v>
      </c>
      <c r="U4" s="111" t="s">
        <v>36</v>
      </c>
      <c r="V4" s="111" t="s">
        <v>37</v>
      </c>
      <c r="W4" s="111" t="s">
        <v>38</v>
      </c>
      <c r="X4" s="112" t="s">
        <v>39</v>
      </c>
      <c r="Y4" s="109" t="s">
        <v>55</v>
      </c>
      <c r="Z4" s="46" t="s">
        <v>400</v>
      </c>
      <c r="AA4" s="125" t="s">
        <v>401</v>
      </c>
      <c r="AB4" s="126" t="s">
        <v>402</v>
      </c>
    </row>
    <row r="5" spans="1:28" ht="12" customHeight="1">
      <c r="A5" s="10">
        <v>1</v>
      </c>
      <c r="B5" s="99" t="s">
        <v>125</v>
      </c>
      <c r="C5" s="99" t="s">
        <v>59</v>
      </c>
      <c r="D5" s="23" t="s">
        <v>52</v>
      </c>
      <c r="E5" s="23" t="s">
        <v>304</v>
      </c>
      <c r="F5" s="24" t="s">
        <v>49</v>
      </c>
      <c r="G5" s="12" t="s">
        <v>310</v>
      </c>
      <c r="H5" s="12" t="s">
        <v>306</v>
      </c>
      <c r="I5" s="102" t="s">
        <v>504</v>
      </c>
      <c r="J5" s="11" t="str">
        <f>"12-16h"</f>
        <v>12-16h</v>
      </c>
      <c r="K5" s="24" t="s">
        <v>512</v>
      </c>
      <c r="L5" s="68" t="s">
        <v>518</v>
      </c>
      <c r="M5" s="24"/>
      <c r="N5" s="89"/>
      <c r="O5" s="90"/>
      <c r="P5" s="90"/>
      <c r="Q5" s="90"/>
      <c r="R5" s="90"/>
      <c r="S5" s="115">
        <v>1</v>
      </c>
      <c r="T5" s="90"/>
      <c r="U5" s="90"/>
      <c r="V5" s="90"/>
      <c r="W5" s="90"/>
      <c r="X5" s="90"/>
      <c r="Y5" s="91">
        <v>1</v>
      </c>
      <c r="Z5" s="129" t="str">
        <f>VLOOKUP(A5,DB_CAL_Q1_Q4!$A$4:$P$1328,13)</f>
        <v>Electricidad</v>
      </c>
      <c r="AA5" s="130" t="str">
        <f>VLOOKUP(A5,DB_ACS_Q1_Q4!$A$4:$AD$1328,13)</f>
        <v>Electricidad</v>
      </c>
      <c r="AB5" s="131" t="str">
        <f>VLOOKUP(A5,DB_REF_Q1_Q4!$A$4:$AD$1328,13)</f>
        <v>AC Eléctrico</v>
      </c>
    </row>
    <row r="6" spans="1:28"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12">
        <v>1</v>
      </c>
      <c r="N6" s="92">
        <v>1</v>
      </c>
      <c r="O6" s="93">
        <v>1</v>
      </c>
      <c r="P6" s="93"/>
      <c r="Q6" s="93">
        <v>1</v>
      </c>
      <c r="R6" s="93"/>
      <c r="S6" s="113"/>
      <c r="T6" s="93"/>
      <c r="U6" s="93"/>
      <c r="V6" s="93"/>
      <c r="W6" s="93"/>
      <c r="X6" s="93"/>
      <c r="Y6" s="75">
        <v>1</v>
      </c>
      <c r="Z6" s="132" t="str">
        <f>VLOOKUP(A6,DB_CAL_Q1_Q4!$A$4:$P$1328,13)</f>
        <v>Bomba de calor aire</v>
      </c>
      <c r="AA6" s="133" t="str">
        <f>VLOOKUP(A6,DB_ACS_Q1_Q4!$A$4:$AD$1328,13)</f>
        <v>Gas Natural</v>
      </c>
      <c r="AB6" s="134" t="str">
        <f>VLOOKUP(A6,DB_REF_Q1_Q4!$A$4:$AD$1328,13)</f>
        <v>Bomba de calor aire</v>
      </c>
    </row>
    <row r="7" spans="1:28"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12">
        <v>1</v>
      </c>
      <c r="N7" s="92">
        <v>1</v>
      </c>
      <c r="O7" s="93">
        <v>1</v>
      </c>
      <c r="P7" s="93"/>
      <c r="Q7" s="93"/>
      <c r="R7" s="93"/>
      <c r="S7" s="113"/>
      <c r="T7" s="93"/>
      <c r="U7" s="93"/>
      <c r="V7" s="93"/>
      <c r="W7" s="93"/>
      <c r="X7" s="93"/>
      <c r="Y7" s="75">
        <v>1</v>
      </c>
      <c r="Z7" s="132" t="str">
        <f>VLOOKUP(A7,DB_CAL_Q1_Q4!$A$4:$P$1328,13)</f>
        <v>Gas Natural</v>
      </c>
      <c r="AA7" s="133" t="str">
        <f>VLOOKUP(A7,DB_ACS_Q1_Q4!$A$4:$AD$1328,13)</f>
        <v>Gas Natural</v>
      </c>
      <c r="AB7" s="134" t="str">
        <f>VLOOKUP(A7,DB_REF_Q1_Q4!$A$4:$AD$1328,13)</f>
        <v>AC Eléctrico</v>
      </c>
    </row>
    <row r="8" spans="1:28"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12">
        <v>1</v>
      </c>
      <c r="N8" s="92">
        <v>1</v>
      </c>
      <c r="O8" s="93">
        <v>1</v>
      </c>
      <c r="P8" s="93"/>
      <c r="Q8" s="93"/>
      <c r="R8" s="93"/>
      <c r="S8" s="113"/>
      <c r="T8" s="93"/>
      <c r="U8" s="93"/>
      <c r="V8" s="93"/>
      <c r="W8" s="93"/>
      <c r="X8" s="93"/>
      <c r="Y8" s="75">
        <v>1</v>
      </c>
      <c r="Z8" s="132" t="str">
        <f>VLOOKUP(A8,DB_CAL_Q1_Q4!$A$4:$P$1328,13)</f>
        <v>Electricidad</v>
      </c>
      <c r="AA8" s="133" t="str">
        <f>VLOOKUP(A8,DB_ACS_Q1_Q4!$A$4:$AD$1328,13)</f>
        <v>Electricidad</v>
      </c>
      <c r="AB8" s="134" t="str">
        <f>VLOOKUP(A8,DB_REF_Q1_Q4!$A$4:$AD$1328,13)</f>
        <v>Bomba de calor aire</v>
      </c>
    </row>
    <row r="9" spans="1:28"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12">
        <v>1</v>
      </c>
      <c r="N9" s="92">
        <v>1</v>
      </c>
      <c r="O9" s="93">
        <v>1</v>
      </c>
      <c r="P9" s="93"/>
      <c r="Q9" s="93"/>
      <c r="R9" s="93"/>
      <c r="S9" s="113"/>
      <c r="T9" s="93">
        <v>1</v>
      </c>
      <c r="U9" s="93">
        <v>1</v>
      </c>
      <c r="V9" s="93"/>
      <c r="W9" s="93"/>
      <c r="X9" s="93"/>
      <c r="Y9" s="75"/>
      <c r="Z9" s="132" t="str">
        <f>VLOOKUP(A9,DB_CAL_Q1_Q4!$A$4:$P$1328,13)</f>
        <v>Gas Natural</v>
      </c>
      <c r="AA9" s="133" t="str">
        <f>VLOOKUP(A9,DB_ACS_Q1_Q4!$A$4:$AD$1328,13)</f>
        <v>Gas Natural</v>
      </c>
      <c r="AB9" s="134" t="str">
        <f>VLOOKUP(A9,DB_REF_Q1_Q4!$A$4:$AD$1328,13)</f>
        <v>AC Eléctrico</v>
      </c>
    </row>
    <row r="10" spans="1:28"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12">
        <v>1</v>
      </c>
      <c r="N10" s="92">
        <v>1</v>
      </c>
      <c r="O10" s="93">
        <v>1</v>
      </c>
      <c r="P10" s="93"/>
      <c r="Q10" s="93">
        <v>1</v>
      </c>
      <c r="R10" s="93"/>
      <c r="S10" s="113"/>
      <c r="T10" s="93"/>
      <c r="U10" s="93"/>
      <c r="V10" s="93"/>
      <c r="W10" s="93"/>
      <c r="X10" s="93"/>
      <c r="Y10" s="75">
        <v>1</v>
      </c>
      <c r="Z10" s="132" t="str">
        <f>VLOOKUP(A10,DB_CAL_Q1_Q4!$A$4:$P$1328,13)</f>
        <v>Gas Natural</v>
      </c>
      <c r="AA10" s="133" t="str">
        <f>VLOOKUP(A10,DB_ACS_Q1_Q4!$A$4:$AD$1328,13)</f>
        <v>Gas Natural</v>
      </c>
      <c r="AB10" s="134" t="str">
        <f>VLOOKUP(A10,DB_REF_Q1_Q4!$A$4:$AD$1328,13)</f>
        <v>Bomba de calor aire</v>
      </c>
    </row>
    <row r="11" spans="1:28"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12">
        <v>1</v>
      </c>
      <c r="N11" s="92">
        <v>1</v>
      </c>
      <c r="O11" s="93">
        <v>1</v>
      </c>
      <c r="P11" s="93">
        <v>1</v>
      </c>
      <c r="Q11" s="93">
        <v>1</v>
      </c>
      <c r="R11" s="93">
        <v>1</v>
      </c>
      <c r="S11" s="113"/>
      <c r="T11" s="93">
        <v>1</v>
      </c>
      <c r="U11" s="93">
        <v>1</v>
      </c>
      <c r="V11" s="93">
        <v>1</v>
      </c>
      <c r="W11" s="93">
        <v>1</v>
      </c>
      <c r="X11" s="93">
        <v>1</v>
      </c>
      <c r="Y11" s="75"/>
      <c r="Z11" s="132" t="str">
        <f>VLOOKUP(A11,DB_CAL_Q1_Q4!$A$4:$P$1328,13)</f>
        <v>Gas Natural</v>
      </c>
      <c r="AA11" s="133" t="str">
        <f>VLOOKUP(A11,DB_ACS_Q1_Q4!$A$4:$AD$1328,13)</f>
        <v>Gas Natural</v>
      </c>
      <c r="AB11" s="134" t="str">
        <f>VLOOKUP(A11,DB_REF_Q1_Q4!$A$4:$AD$1328,13)</f>
        <v>Bomba de calor aire</v>
      </c>
    </row>
    <row r="12" spans="1:28"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12">
        <v>1</v>
      </c>
      <c r="N12" s="92">
        <v>1</v>
      </c>
      <c r="O12" s="93">
        <v>1</v>
      </c>
      <c r="P12" s="93"/>
      <c r="Q12" s="93"/>
      <c r="R12" s="93"/>
      <c r="S12" s="113"/>
      <c r="T12" s="93"/>
      <c r="U12" s="93">
        <v>1</v>
      </c>
      <c r="V12" s="93"/>
      <c r="W12" s="93"/>
      <c r="X12" s="93"/>
      <c r="Y12" s="75"/>
      <c r="Z12" s="132" t="str">
        <f>VLOOKUP(A12,DB_CAL_Q1_Q4!$A$4:$P$1328,13)</f>
        <v>Bomba de calor aire</v>
      </c>
      <c r="AA12" s="133" t="str">
        <f>VLOOKUP(A12,DB_ACS_Q1_Q4!$A$4:$AD$1328,13)</f>
        <v>Gas Natural</v>
      </c>
      <c r="AB12" s="134" t="str">
        <f>VLOOKUP(A12,DB_REF_Q1_Q4!$A$4:$AD$1328,13)</f>
        <v>Bomba de calor aire</v>
      </c>
    </row>
    <row r="13" spans="1:28"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12">
        <v>1</v>
      </c>
      <c r="N13" s="92">
        <v>1</v>
      </c>
      <c r="O13" s="93">
        <v>1</v>
      </c>
      <c r="P13" s="93"/>
      <c r="Q13" s="93">
        <v>1</v>
      </c>
      <c r="R13" s="93"/>
      <c r="S13" s="113"/>
      <c r="T13" s="93"/>
      <c r="U13" s="93"/>
      <c r="V13" s="93"/>
      <c r="W13" s="93"/>
      <c r="X13" s="93"/>
      <c r="Y13" s="75">
        <v>1</v>
      </c>
      <c r="Z13" s="132" t="str">
        <f>VLOOKUP(A13,DB_CAL_Q1_Q4!$A$4:$P$1328,13)</f>
        <v>Bomba de calor aire</v>
      </c>
      <c r="AA13" s="133" t="str">
        <f>VLOOKUP(A13,DB_ACS_Q1_Q4!$A$4:$AD$1328,13)</f>
        <v>Gas Natural</v>
      </c>
      <c r="AB13" s="134" t="str">
        <f>VLOOKUP(A13,DB_REF_Q1_Q4!$A$4:$AD$1328,13)</f>
        <v>Bomba de calor aire</v>
      </c>
    </row>
    <row r="14" spans="1:28"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12">
        <v>1</v>
      </c>
      <c r="N14" s="92">
        <v>1</v>
      </c>
      <c r="O14" s="93"/>
      <c r="P14" s="93"/>
      <c r="Q14" s="93">
        <v>1</v>
      </c>
      <c r="R14" s="93"/>
      <c r="S14" s="113"/>
      <c r="T14" s="93">
        <v>1</v>
      </c>
      <c r="U14" s="93"/>
      <c r="V14" s="93"/>
      <c r="W14" s="93">
        <v>1</v>
      </c>
      <c r="X14" s="93"/>
      <c r="Y14" s="75"/>
      <c r="Z14" s="132" t="str">
        <f>VLOOKUP(A14,DB_CAL_Q1_Q4!$A$4:$P$1328,13)</f>
        <v>GLP</v>
      </c>
      <c r="AA14" s="133" t="str">
        <f>VLOOKUP(A14,DB_ACS_Q1_Q4!$A$4:$AD$1328,13)</f>
        <v>GLP</v>
      </c>
      <c r="AB14" s="134" t="str">
        <f>VLOOKUP(A14,DB_REF_Q1_Q4!$A$4:$AD$1328,13)</f>
        <v>Ninguno</v>
      </c>
    </row>
    <row r="15" spans="1:28"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12"/>
      <c r="N15" s="92"/>
      <c r="O15" s="93"/>
      <c r="P15" s="93"/>
      <c r="Q15" s="93"/>
      <c r="R15" s="93"/>
      <c r="S15" s="113">
        <v>1</v>
      </c>
      <c r="T15" s="93"/>
      <c r="U15" s="93"/>
      <c r="V15" s="93"/>
      <c r="W15" s="93"/>
      <c r="X15" s="93"/>
      <c r="Y15" s="75">
        <v>1</v>
      </c>
      <c r="Z15" s="132" t="str">
        <f>VLOOKUP(A15,DB_CAL_Q1_Q4!$A$4:$P$1328,13)</f>
        <v>Electricidad</v>
      </c>
      <c r="AA15" s="133" t="str">
        <f>VLOOKUP(A15,DB_ACS_Q1_Q4!$A$4:$AD$1328,13)</f>
        <v>Electricidad</v>
      </c>
      <c r="AB15" s="134" t="str">
        <f>VLOOKUP(A15,DB_REF_Q1_Q4!$A$4:$AD$1328,13)</f>
        <v>AC Eléctrico</v>
      </c>
    </row>
    <row r="16" spans="1:28"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12"/>
      <c r="N16" s="92"/>
      <c r="O16" s="93"/>
      <c r="P16" s="93"/>
      <c r="Q16" s="93"/>
      <c r="R16" s="93"/>
      <c r="S16" s="113">
        <v>1</v>
      </c>
      <c r="T16" s="93"/>
      <c r="U16" s="93"/>
      <c r="V16" s="93"/>
      <c r="W16" s="93"/>
      <c r="X16" s="93"/>
      <c r="Y16" s="75">
        <v>1</v>
      </c>
      <c r="Z16" s="132" t="str">
        <f>VLOOKUP(A16,DB_CAL_Q1_Q4!$A$4:$P$1328,13)</f>
        <v>Gas Natural</v>
      </c>
      <c r="AA16" s="133" t="str">
        <f>VLOOKUP(A16,DB_ACS_Q1_Q4!$A$4:$AD$1328,13)</f>
        <v>Gas Natural</v>
      </c>
      <c r="AB16" s="134" t="str">
        <f>VLOOKUP(A16,DB_REF_Q1_Q4!$A$4:$AD$1328,13)</f>
        <v>Ninguno</v>
      </c>
    </row>
    <row r="17" spans="1:28"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12">
        <v>1</v>
      </c>
      <c r="N17" s="92">
        <v>1</v>
      </c>
      <c r="O17" s="93">
        <v>1</v>
      </c>
      <c r="P17" s="93"/>
      <c r="Q17" s="93"/>
      <c r="R17" s="93"/>
      <c r="S17" s="113"/>
      <c r="T17" s="93"/>
      <c r="U17" s="93"/>
      <c r="V17" s="93"/>
      <c r="W17" s="93"/>
      <c r="X17" s="93"/>
      <c r="Y17" s="75">
        <v>1</v>
      </c>
      <c r="Z17" s="132" t="str">
        <f>VLOOKUP(A17,DB_CAL_Q1_Q4!$A$4:$P$1328,13)</f>
        <v>Bomba de calor aire</v>
      </c>
      <c r="AA17" s="133" t="str">
        <f>VLOOKUP(A17,DB_ACS_Q1_Q4!$A$4:$AD$1328,13)</f>
        <v>Gas Natural</v>
      </c>
      <c r="AB17" s="134" t="str">
        <f>VLOOKUP(A17,DB_REF_Q1_Q4!$A$4:$AD$1328,13)</f>
        <v>Bomba de calor aire</v>
      </c>
    </row>
    <row r="18" spans="1:28"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12"/>
      <c r="N18" s="92"/>
      <c r="O18" s="93"/>
      <c r="P18" s="93"/>
      <c r="Q18" s="93"/>
      <c r="R18" s="93"/>
      <c r="S18" s="113">
        <v>1</v>
      </c>
      <c r="T18" s="93"/>
      <c r="U18" s="93"/>
      <c r="V18" s="93"/>
      <c r="W18" s="93"/>
      <c r="X18" s="93"/>
      <c r="Y18" s="75">
        <v>1</v>
      </c>
      <c r="Z18" s="132" t="str">
        <f>VLOOKUP(A18,DB_CAL_Q1_Q4!$A$4:$P$1328,13)</f>
        <v>Gas Natural</v>
      </c>
      <c r="AA18" s="133" t="str">
        <f>VLOOKUP(A18,DB_ACS_Q1_Q4!$A$4:$AD$1328,13)</f>
        <v>Gas Natural</v>
      </c>
      <c r="AB18" s="134" t="str">
        <f>VLOOKUP(A18,DB_REF_Q1_Q4!$A$4:$AD$1328,13)</f>
        <v>Ninguno</v>
      </c>
    </row>
    <row r="19" spans="1:28"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12">
        <v>1</v>
      </c>
      <c r="N19" s="92">
        <v>1</v>
      </c>
      <c r="O19" s="93">
        <v>1</v>
      </c>
      <c r="P19" s="93"/>
      <c r="Q19" s="93"/>
      <c r="R19" s="93"/>
      <c r="S19" s="113"/>
      <c r="T19" s="93"/>
      <c r="U19" s="93"/>
      <c r="V19" s="93"/>
      <c r="W19" s="93"/>
      <c r="X19" s="93"/>
      <c r="Y19" s="75">
        <v>1</v>
      </c>
      <c r="Z19" s="132" t="str">
        <f>VLOOKUP(A19,DB_CAL_Q1_Q4!$A$4:$P$1328,13)</f>
        <v>Otros</v>
      </c>
      <c r="AA19" s="133" t="str">
        <f>VLOOKUP(A19,DB_ACS_Q1_Q4!$A$4:$AD$1328,13)</f>
        <v>Otros</v>
      </c>
      <c r="AB19" s="134" t="str">
        <f>VLOOKUP(A19,DB_REF_Q1_Q4!$A$4:$AD$1328,13)</f>
        <v>Ninguno</v>
      </c>
    </row>
    <row r="20" spans="1:28"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12"/>
      <c r="N20" s="92"/>
      <c r="O20" s="93"/>
      <c r="P20" s="93"/>
      <c r="Q20" s="93"/>
      <c r="R20" s="93"/>
      <c r="S20" s="113">
        <v>1</v>
      </c>
      <c r="T20" s="93"/>
      <c r="U20" s="93"/>
      <c r="V20" s="93"/>
      <c r="W20" s="93"/>
      <c r="X20" s="93"/>
      <c r="Y20" s="75">
        <v>1</v>
      </c>
      <c r="Z20" s="132" t="str">
        <f>VLOOKUP(A20,DB_CAL_Q1_Q4!$A$4:$P$1328,13)</f>
        <v>Gas Natural</v>
      </c>
      <c r="AA20" s="133" t="str">
        <f>VLOOKUP(A20,DB_ACS_Q1_Q4!$A$4:$AD$1328,13)</f>
        <v>Gas Natural</v>
      </c>
      <c r="AB20" s="134" t="str">
        <f>VLOOKUP(A20,DB_REF_Q1_Q4!$A$4:$AD$1328,13)</f>
        <v>Ninguno</v>
      </c>
    </row>
    <row r="21" spans="1:28"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12">
        <v>1</v>
      </c>
      <c r="N21" s="92">
        <v>1</v>
      </c>
      <c r="O21" s="93">
        <v>1</v>
      </c>
      <c r="P21" s="93"/>
      <c r="Q21" s="93"/>
      <c r="R21" s="93"/>
      <c r="S21" s="113"/>
      <c r="T21" s="93"/>
      <c r="U21" s="93"/>
      <c r="V21" s="93"/>
      <c r="W21" s="93"/>
      <c r="X21" s="93"/>
      <c r="Y21" s="75">
        <v>1</v>
      </c>
      <c r="Z21" s="132" t="str">
        <f>VLOOKUP(A21,DB_CAL_Q1_Q4!$A$4:$P$1328,13)</f>
        <v>Gas Natural</v>
      </c>
      <c r="AA21" s="133" t="str">
        <f>VLOOKUP(A21,DB_ACS_Q1_Q4!$A$4:$AD$1328,13)</f>
        <v>Gas Natural</v>
      </c>
      <c r="AB21" s="134" t="str">
        <f>VLOOKUP(A21,DB_REF_Q1_Q4!$A$4:$AD$1328,13)</f>
        <v>Ninguno</v>
      </c>
    </row>
    <row r="22" spans="1:28" ht="12" customHeight="1">
      <c r="A22" s="10">
        <v>18</v>
      </c>
      <c r="B22" s="98" t="s">
        <v>115</v>
      </c>
      <c r="C22" s="98" t="s">
        <v>72</v>
      </c>
      <c r="D22" s="11" t="s">
        <v>52</v>
      </c>
      <c r="E22" s="11" t="s">
        <v>304</v>
      </c>
      <c r="F22" s="12" t="s">
        <v>49</v>
      </c>
      <c r="G22" s="11" t="s">
        <v>511</v>
      </c>
      <c r="H22" s="12" t="s">
        <v>308</v>
      </c>
      <c r="I22" s="103" t="s">
        <v>505</v>
      </c>
      <c r="J22" s="12" t="str">
        <f t="shared" ref="J22:J43" si="0">"≥17h"</f>
        <v>≥17h</v>
      </c>
      <c r="K22" s="12" t="s">
        <v>512</v>
      </c>
      <c r="L22" s="69" t="s">
        <v>519</v>
      </c>
      <c r="M22" s="12">
        <v>1</v>
      </c>
      <c r="N22" s="92">
        <v>1</v>
      </c>
      <c r="O22" s="93"/>
      <c r="P22" s="93"/>
      <c r="Q22" s="93"/>
      <c r="R22" s="93"/>
      <c r="S22" s="113"/>
      <c r="T22" s="93">
        <v>1</v>
      </c>
      <c r="U22" s="93"/>
      <c r="V22" s="93"/>
      <c r="W22" s="93"/>
      <c r="X22" s="93"/>
      <c r="Y22" s="75"/>
      <c r="Z22" s="132" t="str">
        <f>VLOOKUP(A22,DB_CAL_Q1_Q4!$A$4:$P$1328,13)</f>
        <v>Otros</v>
      </c>
      <c r="AA22" s="133" t="str">
        <f>VLOOKUP(A22,DB_ACS_Q1_Q4!$A$4:$AD$1328,13)</f>
        <v>Electricidad</v>
      </c>
      <c r="AB22" s="134" t="str">
        <f>VLOOKUP(A22,DB_REF_Q1_Q4!$A$4:$AD$1328,13)</f>
        <v>Ninguno</v>
      </c>
    </row>
    <row r="23" spans="1:28" ht="12" customHeight="1">
      <c r="A23" s="10">
        <v>19</v>
      </c>
      <c r="B23" s="98" t="s">
        <v>116</v>
      </c>
      <c r="C23" s="98" t="s">
        <v>72</v>
      </c>
      <c r="D23" s="11" t="s">
        <v>52</v>
      </c>
      <c r="E23" s="11" t="s">
        <v>303</v>
      </c>
      <c r="F23" s="12" t="s">
        <v>49</v>
      </c>
      <c r="G23" s="11" t="s">
        <v>511</v>
      </c>
      <c r="H23" s="12" t="s">
        <v>307</v>
      </c>
      <c r="I23" s="12" t="s">
        <v>505</v>
      </c>
      <c r="J23" s="12" t="str">
        <f t="shared" si="0"/>
        <v>≥17h</v>
      </c>
      <c r="K23" s="12" t="s">
        <v>512</v>
      </c>
      <c r="L23" s="69" t="s">
        <v>519</v>
      </c>
      <c r="M23" s="12"/>
      <c r="N23" s="92"/>
      <c r="O23" s="93"/>
      <c r="P23" s="93"/>
      <c r="Q23" s="93"/>
      <c r="R23" s="93"/>
      <c r="S23" s="113">
        <v>1</v>
      </c>
      <c r="T23" s="93"/>
      <c r="U23" s="93"/>
      <c r="V23" s="93"/>
      <c r="W23" s="93"/>
      <c r="X23" s="93"/>
      <c r="Y23" s="75">
        <v>1</v>
      </c>
      <c r="Z23" s="132" t="str">
        <f>VLOOKUP(A23,DB_CAL_Q1_Q4!$A$4:$P$1328,13)</f>
        <v>Gasóleo</v>
      </c>
      <c r="AA23" s="133" t="str">
        <f>VLOOKUP(A23,DB_ACS_Q1_Q4!$A$4:$AD$1328,13)</f>
        <v>Gasóleo</v>
      </c>
      <c r="AB23" s="134" t="str">
        <f>VLOOKUP(A23,DB_REF_Q1_Q4!$A$4:$AD$1328,13)</f>
        <v>AC Eléctrico</v>
      </c>
    </row>
    <row r="24" spans="1:28" ht="12" customHeight="1">
      <c r="A24" s="10">
        <v>20</v>
      </c>
      <c r="B24" s="98" t="s">
        <v>292</v>
      </c>
      <c r="C24" s="98" t="s">
        <v>292</v>
      </c>
      <c r="D24" s="11" t="s">
        <v>25</v>
      </c>
      <c r="E24" s="11" t="s">
        <v>303</v>
      </c>
      <c r="F24" s="12" t="s">
        <v>48</v>
      </c>
      <c r="G24" s="12" t="s">
        <v>510</v>
      </c>
      <c r="H24" s="12" t="s">
        <v>306</v>
      </c>
      <c r="I24" s="11" t="s">
        <v>507</v>
      </c>
      <c r="J24" s="12" t="str">
        <f t="shared" si="0"/>
        <v>≥17h</v>
      </c>
      <c r="K24" s="12" t="s">
        <v>512</v>
      </c>
      <c r="L24" s="69" t="s">
        <v>518</v>
      </c>
      <c r="M24" s="12">
        <v>1</v>
      </c>
      <c r="N24" s="92">
        <v>1</v>
      </c>
      <c r="O24" s="93">
        <v>1</v>
      </c>
      <c r="P24" s="93"/>
      <c r="Q24" s="93">
        <v>1</v>
      </c>
      <c r="R24" s="93"/>
      <c r="S24" s="113"/>
      <c r="T24" s="93"/>
      <c r="U24" s="93"/>
      <c r="V24" s="93"/>
      <c r="W24" s="93"/>
      <c r="X24" s="93"/>
      <c r="Y24" s="75">
        <v>1</v>
      </c>
      <c r="Z24" s="132" t="str">
        <f>VLOOKUP(A24,DB_CAL_Q1_Q4!$A$4:$P$1328,13)</f>
        <v>Gas Natural</v>
      </c>
      <c r="AA24" s="133" t="str">
        <f>VLOOKUP(A24,DB_ACS_Q1_Q4!$A$4:$AD$1328,13)</f>
        <v>Gas Natural</v>
      </c>
      <c r="AB24" s="134" t="str">
        <f>VLOOKUP(A24,DB_REF_Q1_Q4!$A$4:$AD$1328,13)</f>
        <v>Bomba de calor aire</v>
      </c>
    </row>
    <row r="25" spans="1:28" ht="12" customHeight="1">
      <c r="A25" s="10">
        <v>21</v>
      </c>
      <c r="B25" s="98" t="s">
        <v>212</v>
      </c>
      <c r="C25" s="98" t="s">
        <v>69</v>
      </c>
      <c r="D25" s="11" t="s">
        <v>52</v>
      </c>
      <c r="E25" s="11" t="s">
        <v>303</v>
      </c>
      <c r="F25" s="12" t="s">
        <v>49</v>
      </c>
      <c r="G25" s="11" t="s">
        <v>511</v>
      </c>
      <c r="H25" s="12" t="s">
        <v>307</v>
      </c>
      <c r="I25" s="11" t="s">
        <v>507</v>
      </c>
      <c r="J25" s="12" t="str">
        <f t="shared" si="0"/>
        <v>≥17h</v>
      </c>
      <c r="K25" s="12" t="s">
        <v>512</v>
      </c>
      <c r="L25" s="69" t="s">
        <v>518</v>
      </c>
      <c r="M25" s="12"/>
      <c r="N25" s="92"/>
      <c r="O25" s="93"/>
      <c r="P25" s="93"/>
      <c r="Q25" s="93"/>
      <c r="R25" s="93"/>
      <c r="S25" s="113">
        <v>1</v>
      </c>
      <c r="T25" s="93"/>
      <c r="U25" s="93"/>
      <c r="V25" s="93"/>
      <c r="W25" s="93"/>
      <c r="X25" s="93"/>
      <c r="Y25" s="75">
        <v>1</v>
      </c>
      <c r="Z25" s="132" t="str">
        <f>VLOOKUP(A25,DB_CAL_Q1_Q4!$A$4:$P$1328,13)</f>
        <v>Carbón</v>
      </c>
      <c r="AA25" s="133" t="str">
        <f>VLOOKUP(A25,DB_ACS_Q1_Q4!$A$4:$AD$1328,13)</f>
        <v>Electricidad</v>
      </c>
      <c r="AB25" s="134" t="str">
        <f>VLOOKUP(A25,DB_REF_Q1_Q4!$A$4:$AD$1328,13)</f>
        <v>Ninguno</v>
      </c>
    </row>
    <row r="26" spans="1:28" ht="12" customHeight="1">
      <c r="A26" s="10">
        <v>22</v>
      </c>
      <c r="B26" s="98" t="s">
        <v>213</v>
      </c>
      <c r="C26" s="98" t="s">
        <v>69</v>
      </c>
      <c r="D26" s="11" t="s">
        <v>51</v>
      </c>
      <c r="E26" s="11" t="s">
        <v>304</v>
      </c>
      <c r="F26" s="12" t="s">
        <v>50</v>
      </c>
      <c r="G26" s="12" t="s">
        <v>310</v>
      </c>
      <c r="H26" s="12" t="s">
        <v>306</v>
      </c>
      <c r="I26" s="103" t="s">
        <v>504</v>
      </c>
      <c r="J26" s="12" t="str">
        <f t="shared" si="0"/>
        <v>≥17h</v>
      </c>
      <c r="K26" s="12" t="s">
        <v>47</v>
      </c>
      <c r="L26" s="69" t="s">
        <v>518</v>
      </c>
      <c r="M26" s="12"/>
      <c r="N26" s="92"/>
      <c r="O26" s="93"/>
      <c r="P26" s="93"/>
      <c r="Q26" s="93"/>
      <c r="R26" s="93"/>
      <c r="S26" s="113">
        <v>1</v>
      </c>
      <c r="T26" s="93"/>
      <c r="U26" s="93"/>
      <c r="V26" s="93"/>
      <c r="W26" s="93"/>
      <c r="X26" s="93"/>
      <c r="Y26" s="75">
        <v>1</v>
      </c>
      <c r="Z26" s="132" t="str">
        <f>VLOOKUP(A26,DB_CAL_Q1_Q4!$A$4:$P$1328,13)</f>
        <v>Bomba de calor agua</v>
      </c>
      <c r="AA26" s="133" t="str">
        <f>VLOOKUP(A26,DB_ACS_Q1_Q4!$A$4:$AD$1328,13)</f>
        <v>Bomba de calor agua</v>
      </c>
      <c r="AB26" s="134" t="str">
        <f>VLOOKUP(A26,DB_REF_Q1_Q4!$A$4:$AD$1328,13)</f>
        <v>Bomba de calor agua</v>
      </c>
    </row>
    <row r="27" spans="1:28" ht="12" customHeight="1">
      <c r="A27" s="10">
        <v>23</v>
      </c>
      <c r="B27" s="98" t="s">
        <v>131</v>
      </c>
      <c r="C27" s="98" t="s">
        <v>131</v>
      </c>
      <c r="D27" s="11" t="s">
        <v>52</v>
      </c>
      <c r="E27" s="11" t="s">
        <v>303</v>
      </c>
      <c r="F27" s="12" t="s">
        <v>48</v>
      </c>
      <c r="G27" s="12" t="s">
        <v>310</v>
      </c>
      <c r="H27" s="12" t="s">
        <v>306</v>
      </c>
      <c r="I27" s="103" t="s">
        <v>504</v>
      </c>
      <c r="J27" s="12" t="str">
        <f t="shared" si="0"/>
        <v>≥17h</v>
      </c>
      <c r="K27" s="12" t="s">
        <v>513</v>
      </c>
      <c r="L27" s="69" t="s">
        <v>519</v>
      </c>
      <c r="M27" s="12">
        <v>1</v>
      </c>
      <c r="N27" s="92"/>
      <c r="O27" s="93">
        <v>1</v>
      </c>
      <c r="P27" s="93"/>
      <c r="Q27" s="93"/>
      <c r="R27" s="93"/>
      <c r="S27" s="113"/>
      <c r="T27" s="93"/>
      <c r="U27" s="93">
        <v>1</v>
      </c>
      <c r="V27" s="93"/>
      <c r="W27" s="93"/>
      <c r="X27" s="93"/>
      <c r="Y27" s="75"/>
      <c r="Z27" s="132" t="str">
        <f>VLOOKUP(A27,DB_CAL_Q1_Q4!$A$4:$P$1328,13)</f>
        <v>Gas Natural</v>
      </c>
      <c r="AA27" s="133" t="str">
        <f>VLOOKUP(A27,DB_ACS_Q1_Q4!$A$4:$AD$1328,13)</f>
        <v>Gas Natural</v>
      </c>
      <c r="AB27" s="134" t="str">
        <f>VLOOKUP(A27,DB_REF_Q1_Q4!$A$4:$AD$1328,13)</f>
        <v>AC Eléctrico</v>
      </c>
    </row>
    <row r="28" spans="1:28" ht="12" customHeight="1">
      <c r="A28" s="10">
        <v>24</v>
      </c>
      <c r="B28" s="98" t="s">
        <v>213</v>
      </c>
      <c r="C28" s="98" t="s">
        <v>69</v>
      </c>
      <c r="D28" s="11" t="s">
        <v>52</v>
      </c>
      <c r="E28" s="11" t="s">
        <v>304</v>
      </c>
      <c r="F28" s="12" t="s">
        <v>49</v>
      </c>
      <c r="G28" s="12" t="s">
        <v>310</v>
      </c>
      <c r="H28" s="12" t="s">
        <v>306</v>
      </c>
      <c r="I28" s="103" t="s">
        <v>504</v>
      </c>
      <c r="J28" s="12" t="str">
        <f t="shared" si="0"/>
        <v>≥17h</v>
      </c>
      <c r="K28" s="12" t="s">
        <v>512</v>
      </c>
      <c r="L28" s="69" t="s">
        <v>518</v>
      </c>
      <c r="M28" s="12"/>
      <c r="N28" s="92"/>
      <c r="O28" s="93"/>
      <c r="P28" s="93"/>
      <c r="Q28" s="93"/>
      <c r="R28" s="93"/>
      <c r="S28" s="113">
        <v>1</v>
      </c>
      <c r="T28" s="93"/>
      <c r="U28" s="93"/>
      <c r="V28" s="93"/>
      <c r="W28" s="93"/>
      <c r="X28" s="93"/>
      <c r="Y28" s="75">
        <v>1</v>
      </c>
      <c r="Z28" s="132" t="str">
        <f>VLOOKUP(A28,DB_CAL_Q1_Q4!$A$4:$P$1328,13)</f>
        <v>Gas Natural</v>
      </c>
      <c r="AA28" s="133" t="str">
        <f>VLOOKUP(A28,DB_ACS_Q1_Q4!$A$4:$AD$1328,13)</f>
        <v>Gas Natural</v>
      </c>
      <c r="AB28" s="134" t="str">
        <f>VLOOKUP(A28,DB_REF_Q1_Q4!$A$4:$AD$1328,13)</f>
        <v>Bomba de calor aire</v>
      </c>
    </row>
    <row r="29" spans="1:28" ht="12" customHeight="1">
      <c r="A29" s="10">
        <v>25</v>
      </c>
      <c r="B29" s="98" t="s">
        <v>213</v>
      </c>
      <c r="C29" s="98" t="s">
        <v>69</v>
      </c>
      <c r="D29" s="11" t="s">
        <v>52</v>
      </c>
      <c r="E29" s="11" t="s">
        <v>304</v>
      </c>
      <c r="F29" s="12" t="s">
        <v>49</v>
      </c>
      <c r="G29" s="12" t="s">
        <v>510</v>
      </c>
      <c r="H29" s="12" t="s">
        <v>306</v>
      </c>
      <c r="I29" s="103" t="s">
        <v>505</v>
      </c>
      <c r="J29" s="12" t="str">
        <f t="shared" si="0"/>
        <v>≥17h</v>
      </c>
      <c r="K29" s="12" t="s">
        <v>512</v>
      </c>
      <c r="L29" s="69" t="s">
        <v>518</v>
      </c>
      <c r="M29" s="12"/>
      <c r="N29" s="92"/>
      <c r="O29" s="93"/>
      <c r="P29" s="93"/>
      <c r="Q29" s="93"/>
      <c r="R29" s="93"/>
      <c r="S29" s="113">
        <v>1</v>
      </c>
      <c r="T29" s="93"/>
      <c r="U29" s="93"/>
      <c r="V29" s="93"/>
      <c r="W29" s="93"/>
      <c r="X29" s="93"/>
      <c r="Y29" s="75">
        <v>1</v>
      </c>
      <c r="Z29" s="132" t="str">
        <f>VLOOKUP(A29,DB_CAL_Q1_Q4!$A$4:$P$1328,13)</f>
        <v>Bomba de calor aire</v>
      </c>
      <c r="AA29" s="133" t="str">
        <f>VLOOKUP(A29,DB_ACS_Q1_Q4!$A$4:$AD$1328,13)</f>
        <v>GLP</v>
      </c>
      <c r="AB29" s="134" t="str">
        <f>VLOOKUP(A29,DB_REF_Q1_Q4!$A$4:$AD$1328,13)</f>
        <v>Bomba de calor aire</v>
      </c>
    </row>
    <row r="30" spans="1:28" ht="12" customHeight="1">
      <c r="A30" s="10">
        <v>26</v>
      </c>
      <c r="B30" s="98" t="s">
        <v>211</v>
      </c>
      <c r="C30" s="98" t="s">
        <v>211</v>
      </c>
      <c r="D30" s="11" t="s">
        <v>51</v>
      </c>
      <c r="E30" s="11" t="s">
        <v>304</v>
      </c>
      <c r="F30" s="12" t="s">
        <v>48</v>
      </c>
      <c r="G30" s="12" t="s">
        <v>310</v>
      </c>
      <c r="H30" s="12" t="s">
        <v>306</v>
      </c>
      <c r="I30" s="11" t="s">
        <v>507</v>
      </c>
      <c r="J30" s="12" t="str">
        <f t="shared" si="0"/>
        <v>≥17h</v>
      </c>
      <c r="K30" s="12" t="s">
        <v>513</v>
      </c>
      <c r="L30" s="69" t="s">
        <v>518</v>
      </c>
      <c r="M30" s="12">
        <v>1</v>
      </c>
      <c r="N30" s="92">
        <v>1</v>
      </c>
      <c r="O30" s="93">
        <v>1</v>
      </c>
      <c r="P30" s="93"/>
      <c r="Q30" s="93">
        <v>1</v>
      </c>
      <c r="R30" s="93"/>
      <c r="S30" s="113"/>
      <c r="T30" s="93"/>
      <c r="U30" s="93"/>
      <c r="V30" s="93"/>
      <c r="W30" s="93"/>
      <c r="X30" s="93"/>
      <c r="Y30" s="75">
        <v>1</v>
      </c>
      <c r="Z30" s="132" t="str">
        <f>VLOOKUP(A30,DB_CAL_Q1_Q4!$A$4:$P$1328,13)</f>
        <v>Bomba de calor aire</v>
      </c>
      <c r="AA30" s="133" t="str">
        <f>VLOOKUP(A30,DB_ACS_Q1_Q4!$A$4:$AD$1328,13)</f>
        <v>GLP</v>
      </c>
      <c r="AB30" s="134" t="str">
        <f>VLOOKUP(A30,DB_REF_Q1_Q4!$A$4:$AD$1328,13)</f>
        <v>Bomba de calor aire</v>
      </c>
    </row>
    <row r="31" spans="1:28" ht="12" customHeight="1">
      <c r="A31" s="10">
        <v>27</v>
      </c>
      <c r="B31" s="98" t="s">
        <v>74</v>
      </c>
      <c r="C31" s="98" t="s">
        <v>75</v>
      </c>
      <c r="D31" s="11" t="s">
        <v>25</v>
      </c>
      <c r="E31" s="11" t="s">
        <v>304</v>
      </c>
      <c r="F31" s="12" t="s">
        <v>50</v>
      </c>
      <c r="G31" s="12" t="s">
        <v>310</v>
      </c>
      <c r="H31" s="12" t="s">
        <v>306</v>
      </c>
      <c r="I31" s="12" t="s">
        <v>505</v>
      </c>
      <c r="J31" s="12" t="str">
        <f t="shared" si="0"/>
        <v>≥17h</v>
      </c>
      <c r="K31" s="12" t="s">
        <v>513</v>
      </c>
      <c r="L31" s="69" t="s">
        <v>519</v>
      </c>
      <c r="M31" s="12"/>
      <c r="N31" s="92"/>
      <c r="O31" s="93"/>
      <c r="P31" s="93"/>
      <c r="Q31" s="93"/>
      <c r="R31" s="93"/>
      <c r="S31" s="113">
        <v>1</v>
      </c>
      <c r="T31" s="93"/>
      <c r="U31" s="93"/>
      <c r="V31" s="93"/>
      <c r="W31" s="93"/>
      <c r="X31" s="93"/>
      <c r="Y31" s="75">
        <v>1</v>
      </c>
      <c r="Z31" s="132" t="str">
        <f>VLOOKUP(A31,DB_CAL_Q1_Q4!$A$4:$P$1328,13)</f>
        <v>Gas Natural</v>
      </c>
      <c r="AA31" s="133" t="str">
        <f>VLOOKUP(A31,DB_ACS_Q1_Q4!$A$4:$AD$1328,13)</f>
        <v>Gas Natural</v>
      </c>
      <c r="AB31" s="134" t="str">
        <f>VLOOKUP(A31,DB_REF_Q1_Q4!$A$4:$AD$1328,13)</f>
        <v>Ninguno</v>
      </c>
    </row>
    <row r="32" spans="1:28" ht="12" customHeight="1">
      <c r="A32" s="10">
        <v>28</v>
      </c>
      <c r="B32" s="98" t="s">
        <v>74</v>
      </c>
      <c r="C32" s="98" t="s">
        <v>75</v>
      </c>
      <c r="D32" s="11" t="s">
        <v>51</v>
      </c>
      <c r="E32" s="11" t="s">
        <v>303</v>
      </c>
      <c r="F32" s="12" t="s">
        <v>50</v>
      </c>
      <c r="G32" s="12" t="s">
        <v>310</v>
      </c>
      <c r="H32" s="12" t="s">
        <v>306</v>
      </c>
      <c r="I32" s="103" t="s">
        <v>505</v>
      </c>
      <c r="J32" s="12" t="str">
        <f t="shared" si="0"/>
        <v>≥17h</v>
      </c>
      <c r="K32" s="12" t="s">
        <v>513</v>
      </c>
      <c r="L32" s="69" t="s">
        <v>519</v>
      </c>
      <c r="M32" s="12">
        <v>1</v>
      </c>
      <c r="N32" s="92">
        <v>1</v>
      </c>
      <c r="O32" s="93">
        <v>1</v>
      </c>
      <c r="P32" s="93"/>
      <c r="Q32" s="93"/>
      <c r="R32" s="93"/>
      <c r="S32" s="113"/>
      <c r="T32" s="93">
        <v>1</v>
      </c>
      <c r="U32" s="93">
        <v>1</v>
      </c>
      <c r="V32" s="93"/>
      <c r="W32" s="93"/>
      <c r="X32" s="93"/>
      <c r="Y32" s="75"/>
      <c r="Z32" s="132" t="str">
        <f>VLOOKUP(A32,DB_CAL_Q1_Q4!$A$4:$P$1328,13)</f>
        <v>Gas Natural</v>
      </c>
      <c r="AA32" s="133" t="str">
        <f>VLOOKUP(A32,DB_ACS_Q1_Q4!$A$4:$AD$1328,13)</f>
        <v>Gas Natural</v>
      </c>
      <c r="AB32" s="134" t="str">
        <f>VLOOKUP(A32,DB_REF_Q1_Q4!$A$4:$AD$1328,13)</f>
        <v>Ninguno</v>
      </c>
    </row>
    <row r="33" spans="1:28" ht="12" customHeight="1">
      <c r="A33" s="10">
        <v>29</v>
      </c>
      <c r="B33" s="98" t="s">
        <v>74</v>
      </c>
      <c r="C33" s="98" t="s">
        <v>75</v>
      </c>
      <c r="D33" s="11" t="s">
        <v>51</v>
      </c>
      <c r="E33" s="11" t="s">
        <v>304</v>
      </c>
      <c r="F33" s="12" t="s">
        <v>49</v>
      </c>
      <c r="G33" s="12" t="s">
        <v>510</v>
      </c>
      <c r="H33" s="12" t="s">
        <v>306</v>
      </c>
      <c r="I33" s="103" t="s">
        <v>505</v>
      </c>
      <c r="J33" s="12" t="str">
        <f t="shared" si="0"/>
        <v>≥17h</v>
      </c>
      <c r="K33" s="12" t="s">
        <v>512</v>
      </c>
      <c r="L33" s="69" t="s">
        <v>519</v>
      </c>
      <c r="M33" s="12"/>
      <c r="N33" s="92"/>
      <c r="O33" s="93"/>
      <c r="P33" s="93"/>
      <c r="Q33" s="93"/>
      <c r="R33" s="93"/>
      <c r="S33" s="113">
        <v>1</v>
      </c>
      <c r="T33" s="93"/>
      <c r="U33" s="93"/>
      <c r="V33" s="93"/>
      <c r="W33" s="93"/>
      <c r="X33" s="93"/>
      <c r="Y33" s="75">
        <v>1</v>
      </c>
      <c r="Z33" s="132" t="str">
        <f>VLOOKUP(A33,DB_CAL_Q1_Q4!$A$4:$P$1328,13)</f>
        <v>Gas Natural</v>
      </c>
      <c r="AA33" s="133" t="str">
        <f>VLOOKUP(A33,DB_ACS_Q1_Q4!$A$4:$AD$1328,13)</f>
        <v>Gas Natural</v>
      </c>
      <c r="AB33" s="134" t="str">
        <f>VLOOKUP(A33,DB_REF_Q1_Q4!$A$4:$AD$1328,13)</f>
        <v>Ninguno</v>
      </c>
    </row>
    <row r="34" spans="1:28" ht="12" customHeight="1">
      <c r="A34" s="10">
        <v>30</v>
      </c>
      <c r="B34" s="98" t="s">
        <v>82</v>
      </c>
      <c r="C34" s="98" t="s">
        <v>82</v>
      </c>
      <c r="D34" s="11" t="s">
        <v>52</v>
      </c>
      <c r="E34" s="11" t="s">
        <v>304</v>
      </c>
      <c r="F34" s="12" t="s">
        <v>49</v>
      </c>
      <c r="G34" s="12" t="s">
        <v>310</v>
      </c>
      <c r="H34" s="12" t="s">
        <v>306</v>
      </c>
      <c r="I34" s="103" t="s">
        <v>504</v>
      </c>
      <c r="J34" s="12" t="str">
        <f t="shared" si="0"/>
        <v>≥17h</v>
      </c>
      <c r="K34" s="12" t="s">
        <v>512</v>
      </c>
      <c r="L34" s="69" t="s">
        <v>518</v>
      </c>
      <c r="M34" s="12"/>
      <c r="N34" s="92"/>
      <c r="O34" s="93"/>
      <c r="P34" s="93"/>
      <c r="Q34" s="93"/>
      <c r="R34" s="93"/>
      <c r="S34" s="113">
        <v>1</v>
      </c>
      <c r="T34" s="93"/>
      <c r="U34" s="93"/>
      <c r="V34" s="93"/>
      <c r="W34" s="93"/>
      <c r="X34" s="93"/>
      <c r="Y34" s="75">
        <v>1</v>
      </c>
      <c r="Z34" s="132" t="str">
        <f>VLOOKUP(A34,DB_CAL_Q1_Q4!$A$4:$P$1328,13)</f>
        <v>Gas Natural</v>
      </c>
      <c r="AA34" s="133" t="str">
        <f>VLOOKUP(A34,DB_ACS_Q1_Q4!$A$4:$AD$1328,13)</f>
        <v>Electricidad</v>
      </c>
      <c r="AB34" s="134" t="str">
        <f>VLOOKUP(A34,DB_REF_Q1_Q4!$A$4:$AD$1328,13)</f>
        <v>Ninguno</v>
      </c>
    </row>
    <row r="35" spans="1:28" ht="12" customHeight="1">
      <c r="A35" s="10">
        <v>31</v>
      </c>
      <c r="B35" s="98" t="s">
        <v>74</v>
      </c>
      <c r="C35" s="98" t="s">
        <v>75</v>
      </c>
      <c r="D35" s="11" t="s">
        <v>25</v>
      </c>
      <c r="E35" s="11" t="s">
        <v>303</v>
      </c>
      <c r="F35" s="12" t="s">
        <v>48</v>
      </c>
      <c r="G35" s="12" t="s">
        <v>310</v>
      </c>
      <c r="H35" s="12" t="s">
        <v>306</v>
      </c>
      <c r="I35" s="103" t="s">
        <v>505</v>
      </c>
      <c r="J35" s="12" t="str">
        <f t="shared" si="0"/>
        <v>≥17h</v>
      </c>
      <c r="K35" s="12" t="s">
        <v>513</v>
      </c>
      <c r="L35" s="69" t="s">
        <v>519</v>
      </c>
      <c r="M35" s="12">
        <v>1</v>
      </c>
      <c r="N35" s="92">
        <v>1</v>
      </c>
      <c r="O35" s="93">
        <v>1</v>
      </c>
      <c r="P35" s="93"/>
      <c r="Q35" s="93">
        <v>1</v>
      </c>
      <c r="R35" s="93"/>
      <c r="S35" s="113"/>
      <c r="T35" s="93">
        <v>1</v>
      </c>
      <c r="U35" s="93">
        <v>1</v>
      </c>
      <c r="V35" s="93"/>
      <c r="W35" s="93">
        <v>1</v>
      </c>
      <c r="X35" s="93"/>
      <c r="Y35" s="75"/>
      <c r="Z35" s="132" t="str">
        <f>VLOOKUP(A35,DB_CAL_Q1_Q4!$A$4:$P$1328,13)</f>
        <v>Gas Natural</v>
      </c>
      <c r="AA35" s="133" t="str">
        <f>VLOOKUP(A35,DB_ACS_Q1_Q4!$A$4:$AD$1328,13)</f>
        <v>Gas Natural</v>
      </c>
      <c r="AB35" s="134" t="str">
        <f>VLOOKUP(A35,DB_REF_Q1_Q4!$A$4:$AD$1328,13)</f>
        <v>Ninguno</v>
      </c>
    </row>
    <row r="36" spans="1:28" ht="12" customHeight="1">
      <c r="A36" s="10">
        <v>32</v>
      </c>
      <c r="B36" s="98" t="s">
        <v>82</v>
      </c>
      <c r="C36" s="98" t="s">
        <v>82</v>
      </c>
      <c r="D36" s="11" t="s">
        <v>25</v>
      </c>
      <c r="E36" s="11" t="s">
        <v>304</v>
      </c>
      <c r="F36" s="12" t="s">
        <v>48</v>
      </c>
      <c r="G36" s="12" t="s">
        <v>510</v>
      </c>
      <c r="H36" s="12" t="s">
        <v>306</v>
      </c>
      <c r="I36" s="103" t="s">
        <v>504</v>
      </c>
      <c r="J36" s="12" t="str">
        <f t="shared" si="0"/>
        <v>≥17h</v>
      </c>
      <c r="K36" s="12" t="s">
        <v>513</v>
      </c>
      <c r="L36" s="69" t="s">
        <v>518</v>
      </c>
      <c r="M36" s="12">
        <v>1</v>
      </c>
      <c r="N36" s="92">
        <v>1</v>
      </c>
      <c r="O36" s="93">
        <v>1</v>
      </c>
      <c r="P36" s="93"/>
      <c r="Q36" s="93"/>
      <c r="R36" s="93"/>
      <c r="S36" s="113"/>
      <c r="T36" s="93"/>
      <c r="U36" s="93"/>
      <c r="V36" s="93"/>
      <c r="W36" s="93"/>
      <c r="X36" s="93"/>
      <c r="Y36" s="75">
        <v>1</v>
      </c>
      <c r="Z36" s="132" t="str">
        <f>VLOOKUP(A36,DB_CAL_Q1_Q4!$A$4:$P$1328,13)</f>
        <v>Gas Natural</v>
      </c>
      <c r="AA36" s="133" t="str">
        <f>VLOOKUP(A36,DB_ACS_Q1_Q4!$A$4:$AD$1328,13)</f>
        <v>Gas Natural</v>
      </c>
      <c r="AB36" s="134" t="str">
        <f>VLOOKUP(A36,DB_REF_Q1_Q4!$A$4:$AD$1328,13)</f>
        <v>Bomba de calor aire</v>
      </c>
    </row>
    <row r="37" spans="1:28" ht="12" customHeight="1">
      <c r="A37" s="10">
        <v>33</v>
      </c>
      <c r="B37" s="98" t="s">
        <v>67</v>
      </c>
      <c r="C37" s="98" t="s">
        <v>67</v>
      </c>
      <c r="D37" s="11" t="s">
        <v>51</v>
      </c>
      <c r="E37" s="11" t="s">
        <v>304</v>
      </c>
      <c r="F37" s="12" t="s">
        <v>48</v>
      </c>
      <c r="G37" s="12" t="s">
        <v>310</v>
      </c>
      <c r="H37" s="12" t="s">
        <v>306</v>
      </c>
      <c r="I37" s="103" t="s">
        <v>504</v>
      </c>
      <c r="J37" s="12" t="str">
        <f t="shared" si="0"/>
        <v>≥17h</v>
      </c>
      <c r="K37" s="12" t="s">
        <v>513</v>
      </c>
      <c r="L37" s="69" t="s">
        <v>518</v>
      </c>
      <c r="M37" s="12">
        <v>1</v>
      </c>
      <c r="N37" s="92">
        <v>1</v>
      </c>
      <c r="O37" s="93">
        <v>1</v>
      </c>
      <c r="P37" s="93"/>
      <c r="Q37" s="93"/>
      <c r="R37" s="93"/>
      <c r="S37" s="113"/>
      <c r="T37" s="93"/>
      <c r="U37" s="93"/>
      <c r="V37" s="93"/>
      <c r="W37" s="93"/>
      <c r="X37" s="93"/>
      <c r="Y37" s="75">
        <v>1</v>
      </c>
      <c r="Z37" s="132" t="str">
        <f>VLOOKUP(A37,DB_CAL_Q1_Q4!$A$4:$P$1328,13)</f>
        <v>Ninguna</v>
      </c>
      <c r="AA37" s="133" t="str">
        <f>VLOOKUP(A37,DB_ACS_Q1_Q4!$A$4:$AD$1328,13)</f>
        <v>GLP</v>
      </c>
      <c r="AB37" s="134" t="str">
        <f>VLOOKUP(A37,DB_REF_Q1_Q4!$A$4:$AD$1328,13)</f>
        <v>Ninguno</v>
      </c>
    </row>
    <row r="38" spans="1:28" ht="12" customHeight="1">
      <c r="A38" s="10">
        <v>34</v>
      </c>
      <c r="B38" s="98" t="s">
        <v>243</v>
      </c>
      <c r="C38" s="98" t="s">
        <v>85</v>
      </c>
      <c r="D38" s="11" t="s">
        <v>52</v>
      </c>
      <c r="E38" s="11" t="s">
        <v>304</v>
      </c>
      <c r="F38" s="12" t="s">
        <v>48</v>
      </c>
      <c r="G38" s="12" t="s">
        <v>310</v>
      </c>
      <c r="H38" s="12" t="s">
        <v>306</v>
      </c>
      <c r="I38" s="103" t="s">
        <v>504</v>
      </c>
      <c r="J38" s="12" t="str">
        <f t="shared" si="0"/>
        <v>≥17h</v>
      </c>
      <c r="K38" s="12" t="s">
        <v>512</v>
      </c>
      <c r="L38" s="69" t="s">
        <v>518</v>
      </c>
      <c r="M38" s="12">
        <v>1</v>
      </c>
      <c r="N38" s="92">
        <v>1</v>
      </c>
      <c r="O38" s="93">
        <v>1</v>
      </c>
      <c r="P38" s="93"/>
      <c r="Q38" s="93">
        <v>1</v>
      </c>
      <c r="R38" s="93"/>
      <c r="S38" s="113"/>
      <c r="T38" s="93"/>
      <c r="U38" s="93"/>
      <c r="V38" s="93"/>
      <c r="W38" s="93"/>
      <c r="X38" s="93"/>
      <c r="Y38" s="75">
        <v>1</v>
      </c>
      <c r="Z38" s="132" t="str">
        <f>VLOOKUP(A38,DB_CAL_Q1_Q4!$A$4:$P$1328,13)</f>
        <v>Ninguna</v>
      </c>
      <c r="AA38" s="133" t="str">
        <f>VLOOKUP(A38,DB_ACS_Q1_Q4!$A$4:$AD$1328,13)</f>
        <v>Electricidad</v>
      </c>
      <c r="AB38" s="134" t="str">
        <f>VLOOKUP(A38,DB_REF_Q1_Q4!$A$4:$AD$1328,13)</f>
        <v>Ninguno</v>
      </c>
    </row>
    <row r="39" spans="1:28" ht="12" customHeight="1">
      <c r="A39" s="10">
        <v>35</v>
      </c>
      <c r="B39" s="98" t="s">
        <v>70</v>
      </c>
      <c r="C39" s="98" t="s">
        <v>71</v>
      </c>
      <c r="D39" s="11" t="s">
        <v>51</v>
      </c>
      <c r="E39" s="11" t="s">
        <v>304</v>
      </c>
      <c r="F39" s="12" t="s">
        <v>50</v>
      </c>
      <c r="G39" s="12" t="s">
        <v>310</v>
      </c>
      <c r="H39" s="12" t="s">
        <v>306</v>
      </c>
      <c r="I39" s="103" t="s">
        <v>505</v>
      </c>
      <c r="J39" s="12" t="str">
        <f t="shared" si="0"/>
        <v>≥17h</v>
      </c>
      <c r="K39" s="12" t="s">
        <v>513</v>
      </c>
      <c r="L39" s="69" t="s">
        <v>520</v>
      </c>
      <c r="M39" s="12">
        <v>1</v>
      </c>
      <c r="N39" s="92">
        <v>1</v>
      </c>
      <c r="O39" s="93"/>
      <c r="P39" s="93"/>
      <c r="Q39" s="93"/>
      <c r="R39" s="93"/>
      <c r="S39" s="113"/>
      <c r="T39" s="93">
        <v>1</v>
      </c>
      <c r="U39" s="93"/>
      <c r="V39" s="93"/>
      <c r="W39" s="93"/>
      <c r="X39" s="93"/>
      <c r="Y39" s="75"/>
      <c r="Z39" s="132" t="str">
        <f>VLOOKUP(A39,DB_CAL_Q1_Q4!$A$4:$P$1328,13)</f>
        <v>Gas Natural</v>
      </c>
      <c r="AA39" s="133" t="str">
        <f>VLOOKUP(A39,DB_ACS_Q1_Q4!$A$4:$AD$1328,13)</f>
        <v>Gas Natural</v>
      </c>
      <c r="AB39" s="134" t="str">
        <f>VLOOKUP(A39,DB_REF_Q1_Q4!$A$4:$AD$1328,13)</f>
        <v>Ninguno</v>
      </c>
    </row>
    <row r="40" spans="1:28" ht="12" customHeight="1">
      <c r="A40" s="10">
        <v>36</v>
      </c>
      <c r="B40" s="98" t="s">
        <v>106</v>
      </c>
      <c r="C40" s="98" t="s">
        <v>71</v>
      </c>
      <c r="D40" s="11" t="s">
        <v>52</v>
      </c>
      <c r="E40" s="11" t="s">
        <v>304</v>
      </c>
      <c r="F40" s="12" t="s">
        <v>49</v>
      </c>
      <c r="G40" s="12" t="s">
        <v>310</v>
      </c>
      <c r="H40" s="12" t="s">
        <v>306</v>
      </c>
      <c r="I40" s="103" t="s">
        <v>505</v>
      </c>
      <c r="J40" s="12" t="str">
        <f t="shared" si="0"/>
        <v>≥17h</v>
      </c>
      <c r="K40" s="12" t="s">
        <v>512</v>
      </c>
      <c r="L40" s="69" t="s">
        <v>520</v>
      </c>
      <c r="M40" s="12"/>
      <c r="N40" s="92"/>
      <c r="O40" s="93"/>
      <c r="P40" s="93"/>
      <c r="Q40" s="93"/>
      <c r="R40" s="93"/>
      <c r="S40" s="113">
        <v>1</v>
      </c>
      <c r="T40" s="93"/>
      <c r="U40" s="93"/>
      <c r="V40" s="93"/>
      <c r="W40" s="93"/>
      <c r="X40" s="93"/>
      <c r="Y40" s="75">
        <v>1</v>
      </c>
      <c r="Z40" s="132" t="str">
        <f>VLOOKUP(A40,DB_CAL_Q1_Q4!$A$4:$P$1328,13)</f>
        <v>Gas Natural</v>
      </c>
      <c r="AA40" s="133" t="str">
        <f>VLOOKUP(A40,DB_ACS_Q1_Q4!$A$4:$AD$1328,13)</f>
        <v>Gas Natural</v>
      </c>
      <c r="AB40" s="134" t="str">
        <f>VLOOKUP(A40,DB_REF_Q1_Q4!$A$4:$AD$1328,13)</f>
        <v>Ninguno</v>
      </c>
    </row>
    <row r="41" spans="1:28" ht="12" customHeight="1">
      <c r="A41" s="10">
        <v>37</v>
      </c>
      <c r="B41" s="98" t="s">
        <v>125</v>
      </c>
      <c r="C41" s="98" t="s">
        <v>59</v>
      </c>
      <c r="D41" s="11" t="s">
        <v>25</v>
      </c>
      <c r="E41" s="11" t="s">
        <v>304</v>
      </c>
      <c r="F41" s="12" t="s">
        <v>48</v>
      </c>
      <c r="G41" s="12" t="s">
        <v>310</v>
      </c>
      <c r="H41" s="12" t="s">
        <v>306</v>
      </c>
      <c r="I41" s="103" t="s">
        <v>504</v>
      </c>
      <c r="J41" s="12" t="str">
        <f t="shared" si="0"/>
        <v>≥17h</v>
      </c>
      <c r="K41" s="12" t="s">
        <v>47</v>
      </c>
      <c r="L41" s="69" t="s">
        <v>518</v>
      </c>
      <c r="M41" s="12">
        <v>1</v>
      </c>
      <c r="N41" s="92">
        <v>1</v>
      </c>
      <c r="O41" s="93">
        <v>1</v>
      </c>
      <c r="P41" s="93"/>
      <c r="Q41" s="93"/>
      <c r="R41" s="93"/>
      <c r="S41" s="113"/>
      <c r="T41" s="93">
        <v>1</v>
      </c>
      <c r="U41" s="93">
        <v>1</v>
      </c>
      <c r="V41" s="93"/>
      <c r="W41" s="93"/>
      <c r="X41" s="93"/>
      <c r="Y41" s="75"/>
      <c r="Z41" s="132" t="str">
        <f>VLOOKUP(A41,DB_CAL_Q1_Q4!$A$4:$P$1328,13)</f>
        <v>Gas Natural</v>
      </c>
      <c r="AA41" s="133" t="str">
        <f>VLOOKUP(A41,DB_ACS_Q1_Q4!$A$4:$AD$1328,13)</f>
        <v>Gas Natural</v>
      </c>
      <c r="AB41" s="134" t="str">
        <f>VLOOKUP(A41,DB_REF_Q1_Q4!$A$4:$AD$1328,13)</f>
        <v>Ninguno</v>
      </c>
    </row>
    <row r="42" spans="1:28" ht="12" customHeight="1">
      <c r="A42" s="10">
        <v>38</v>
      </c>
      <c r="B42" s="98" t="s">
        <v>61</v>
      </c>
      <c r="C42" s="98" t="s">
        <v>198</v>
      </c>
      <c r="D42" s="11" t="s">
        <v>52</v>
      </c>
      <c r="E42" s="11" t="s">
        <v>304</v>
      </c>
      <c r="F42" s="12" t="s">
        <v>48</v>
      </c>
      <c r="G42" s="11" t="s">
        <v>511</v>
      </c>
      <c r="H42" s="12" t="s">
        <v>306</v>
      </c>
      <c r="I42" s="103" t="s">
        <v>505</v>
      </c>
      <c r="J42" s="12" t="str">
        <f t="shared" si="0"/>
        <v>≥17h</v>
      </c>
      <c r="K42" s="12" t="s">
        <v>512</v>
      </c>
      <c r="L42" s="69" t="s">
        <v>520</v>
      </c>
      <c r="M42" s="12"/>
      <c r="N42" s="92"/>
      <c r="O42" s="93"/>
      <c r="P42" s="93"/>
      <c r="Q42" s="93"/>
      <c r="R42" s="93"/>
      <c r="S42" s="113">
        <v>1</v>
      </c>
      <c r="T42" s="93"/>
      <c r="U42" s="93"/>
      <c r="V42" s="93"/>
      <c r="W42" s="93"/>
      <c r="X42" s="93"/>
      <c r="Y42" s="75">
        <v>1</v>
      </c>
      <c r="Z42" s="132" t="str">
        <f>VLOOKUP(A42,DB_CAL_Q1_Q4!$A$4:$P$1328,13)</f>
        <v>Electricidad</v>
      </c>
      <c r="AA42" s="133" t="str">
        <f>VLOOKUP(A42,DB_ACS_Q1_Q4!$A$4:$AD$1328,13)</f>
        <v>GLP</v>
      </c>
      <c r="AB42" s="134" t="str">
        <f>VLOOKUP(A42,DB_REF_Q1_Q4!$A$4:$AD$1328,13)</f>
        <v>Ninguno</v>
      </c>
    </row>
    <row r="43" spans="1:28" ht="12" customHeight="1">
      <c r="A43" s="10">
        <v>39</v>
      </c>
      <c r="B43" s="98" t="s">
        <v>133</v>
      </c>
      <c r="C43" s="98" t="s">
        <v>131</v>
      </c>
      <c r="D43" s="11" t="s">
        <v>52</v>
      </c>
      <c r="E43" s="11" t="s">
        <v>304</v>
      </c>
      <c r="F43" s="12" t="s">
        <v>49</v>
      </c>
      <c r="G43" s="12" t="s">
        <v>510</v>
      </c>
      <c r="H43" s="12" t="s">
        <v>306</v>
      </c>
      <c r="I43" s="103" t="s">
        <v>504</v>
      </c>
      <c r="J43" s="12" t="str">
        <f t="shared" si="0"/>
        <v>≥17h</v>
      </c>
      <c r="K43" s="12" t="s">
        <v>47</v>
      </c>
      <c r="L43" s="69" t="s">
        <v>519</v>
      </c>
      <c r="M43" s="12"/>
      <c r="N43" s="92"/>
      <c r="O43" s="93"/>
      <c r="P43" s="93"/>
      <c r="Q43" s="93"/>
      <c r="R43" s="93"/>
      <c r="S43" s="113">
        <v>1</v>
      </c>
      <c r="T43" s="93"/>
      <c r="U43" s="93"/>
      <c r="V43" s="93"/>
      <c r="W43" s="93"/>
      <c r="X43" s="93"/>
      <c r="Y43" s="75">
        <v>1</v>
      </c>
      <c r="Z43" s="132" t="str">
        <f>VLOOKUP(A43,DB_CAL_Q1_Q4!$A$4:$P$1328,13)</f>
        <v>Gas Natural</v>
      </c>
      <c r="AA43" s="133" t="str">
        <f>VLOOKUP(A43,DB_ACS_Q1_Q4!$A$4:$AD$1328,13)</f>
        <v>Gas Natural</v>
      </c>
      <c r="AB43" s="134" t="str">
        <f>VLOOKUP(A43,DB_REF_Q1_Q4!$A$4:$AD$1328,13)</f>
        <v>Ninguno</v>
      </c>
    </row>
    <row r="44" spans="1:28" ht="12" customHeight="1">
      <c r="A44" s="10">
        <v>40</v>
      </c>
      <c r="B44" s="98" t="s">
        <v>81</v>
      </c>
      <c r="C44" s="98" t="s">
        <v>81</v>
      </c>
      <c r="D44" s="11" t="s">
        <v>51</v>
      </c>
      <c r="E44" s="11" t="s">
        <v>303</v>
      </c>
      <c r="F44" s="75" t="s">
        <v>47</v>
      </c>
      <c r="G44" s="12" t="s">
        <v>310</v>
      </c>
      <c r="H44" s="12" t="s">
        <v>306</v>
      </c>
      <c r="I44" s="103" t="s">
        <v>504</v>
      </c>
      <c r="J44" s="11" t="str">
        <f>"12-16h"</f>
        <v>12-16h</v>
      </c>
      <c r="K44" s="12" t="s">
        <v>512</v>
      </c>
      <c r="L44" s="69" t="s">
        <v>518</v>
      </c>
      <c r="M44" s="12">
        <v>1</v>
      </c>
      <c r="N44" s="92">
        <v>1</v>
      </c>
      <c r="O44" s="93">
        <v>1</v>
      </c>
      <c r="P44" s="93"/>
      <c r="Q44" s="93"/>
      <c r="R44" s="93"/>
      <c r="S44" s="113"/>
      <c r="T44" s="93"/>
      <c r="U44" s="93"/>
      <c r="V44" s="93"/>
      <c r="W44" s="93"/>
      <c r="X44" s="93"/>
      <c r="Y44" s="75">
        <v>1</v>
      </c>
      <c r="Z44" s="132" t="str">
        <f>VLOOKUP(A44,DB_CAL_Q1_Q4!$A$4:$P$1328,13)</f>
        <v>Bomba de calor aire</v>
      </c>
      <c r="AA44" s="133" t="str">
        <f>VLOOKUP(A44,DB_ACS_Q1_Q4!$A$4:$AD$1328,13)</f>
        <v>GLP</v>
      </c>
      <c r="AB44" s="134" t="str">
        <f>VLOOKUP(A44,DB_REF_Q1_Q4!$A$4:$AD$1328,13)</f>
        <v>Bomba de calor aire</v>
      </c>
    </row>
    <row r="45" spans="1:28" ht="12" customHeight="1">
      <c r="A45" s="10">
        <v>41</v>
      </c>
      <c r="B45" s="98" t="s">
        <v>117</v>
      </c>
      <c r="C45" s="98" t="s">
        <v>72</v>
      </c>
      <c r="D45" s="11" t="s">
        <v>51</v>
      </c>
      <c r="E45" s="11" t="s">
        <v>303</v>
      </c>
      <c r="F45" s="12" t="s">
        <v>48</v>
      </c>
      <c r="G45" s="11" t="s">
        <v>511</v>
      </c>
      <c r="H45" s="12" t="s">
        <v>308</v>
      </c>
      <c r="I45" s="103" t="s">
        <v>504</v>
      </c>
      <c r="J45" s="12" t="str">
        <f>"≥17h"</f>
        <v>≥17h</v>
      </c>
      <c r="K45" s="12" t="s">
        <v>47</v>
      </c>
      <c r="L45" s="69" t="s">
        <v>519</v>
      </c>
      <c r="M45" s="12">
        <v>1</v>
      </c>
      <c r="N45" s="92">
        <v>1</v>
      </c>
      <c r="O45" s="93">
        <v>1</v>
      </c>
      <c r="P45" s="93"/>
      <c r="Q45" s="93"/>
      <c r="R45" s="93"/>
      <c r="S45" s="113"/>
      <c r="T45" s="93"/>
      <c r="U45" s="93"/>
      <c r="V45" s="93"/>
      <c r="W45" s="93"/>
      <c r="X45" s="93"/>
      <c r="Y45" s="75">
        <v>1</v>
      </c>
      <c r="Z45" s="132" t="str">
        <f>VLOOKUP(A45,DB_CAL_Q1_Q4!$A$4:$P$1328,13)</f>
        <v>Otros</v>
      </c>
      <c r="AA45" s="133" t="str">
        <f>VLOOKUP(A45,DB_ACS_Q1_Q4!$A$4:$AD$1328,13)</f>
        <v>Electricidad</v>
      </c>
      <c r="AB45" s="134" t="str">
        <f>VLOOKUP(A45,DB_REF_Q1_Q4!$A$4:$AD$1328,13)</f>
        <v>Ninguno</v>
      </c>
    </row>
    <row r="46" spans="1:28" ht="12" customHeight="1">
      <c r="A46" s="10">
        <v>42</v>
      </c>
      <c r="B46" s="98" t="s">
        <v>81</v>
      </c>
      <c r="C46" s="98" t="s">
        <v>81</v>
      </c>
      <c r="D46" s="11" t="s">
        <v>51</v>
      </c>
      <c r="E46" s="11" t="s">
        <v>304</v>
      </c>
      <c r="F46" s="12" t="s">
        <v>48</v>
      </c>
      <c r="G46" s="12" t="s">
        <v>310</v>
      </c>
      <c r="H46" s="12" t="s">
        <v>306</v>
      </c>
      <c r="I46" s="11" t="s">
        <v>504</v>
      </c>
      <c r="J46" s="11" t="str">
        <f>"12-16h"</f>
        <v>12-16h</v>
      </c>
      <c r="K46" s="12" t="s">
        <v>512</v>
      </c>
      <c r="L46" s="69" t="s">
        <v>518</v>
      </c>
      <c r="M46" s="12">
        <v>1</v>
      </c>
      <c r="N46" s="92">
        <v>1</v>
      </c>
      <c r="O46" s="93">
        <v>1</v>
      </c>
      <c r="P46" s="93"/>
      <c r="Q46" s="93"/>
      <c r="R46" s="93"/>
      <c r="S46" s="113"/>
      <c r="T46" s="93"/>
      <c r="U46" s="93"/>
      <c r="V46" s="93"/>
      <c r="W46" s="93"/>
      <c r="X46" s="93"/>
      <c r="Y46" s="75">
        <v>1</v>
      </c>
      <c r="Z46" s="132" t="str">
        <f>VLOOKUP(A46,DB_CAL_Q1_Q4!$A$4:$P$1328,13)</f>
        <v>Bomba de calor aire</v>
      </c>
      <c r="AA46" s="133" t="str">
        <f>VLOOKUP(A46,DB_ACS_Q1_Q4!$A$4:$AD$1328,13)</f>
        <v>Gas Natural</v>
      </c>
      <c r="AB46" s="134" t="str">
        <f>VLOOKUP(A46,DB_REF_Q1_Q4!$A$4:$AD$1328,13)</f>
        <v>Bomba de calor aire</v>
      </c>
    </row>
    <row r="47" spans="1:28" ht="12" customHeight="1">
      <c r="A47" s="10">
        <v>43</v>
      </c>
      <c r="B47" s="98" t="s">
        <v>74</v>
      </c>
      <c r="C47" s="98" t="s">
        <v>75</v>
      </c>
      <c r="D47" s="11" t="s">
        <v>51</v>
      </c>
      <c r="E47" s="11" t="s">
        <v>304</v>
      </c>
      <c r="F47" s="12" t="s">
        <v>48</v>
      </c>
      <c r="G47" s="12" t="s">
        <v>510</v>
      </c>
      <c r="H47" s="12" t="s">
        <v>306</v>
      </c>
      <c r="I47" s="103" t="s">
        <v>505</v>
      </c>
      <c r="J47" s="11" t="str">
        <f>"12-16h"</f>
        <v>12-16h</v>
      </c>
      <c r="K47" s="12" t="s">
        <v>47</v>
      </c>
      <c r="L47" s="69" t="s">
        <v>519</v>
      </c>
      <c r="M47" s="12"/>
      <c r="N47" s="92"/>
      <c r="O47" s="93"/>
      <c r="P47" s="93"/>
      <c r="Q47" s="93"/>
      <c r="R47" s="93"/>
      <c r="S47" s="113">
        <v>1</v>
      </c>
      <c r="T47" s="93"/>
      <c r="U47" s="93"/>
      <c r="V47" s="93"/>
      <c r="W47" s="93"/>
      <c r="X47" s="93"/>
      <c r="Y47" s="75">
        <v>1</v>
      </c>
      <c r="Z47" s="132" t="str">
        <f>VLOOKUP(A47,DB_CAL_Q1_Q4!$A$4:$P$1328,13)</f>
        <v>Gas Natural</v>
      </c>
      <c r="AA47" s="133" t="str">
        <f>VLOOKUP(A47,DB_ACS_Q1_Q4!$A$4:$AD$1328,13)</f>
        <v>Gas Natural</v>
      </c>
      <c r="AB47" s="134" t="str">
        <f>VLOOKUP(A47,DB_REF_Q1_Q4!$A$4:$AD$1328,13)</f>
        <v>Ninguno</v>
      </c>
    </row>
    <row r="48" spans="1:28" ht="12" customHeight="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12">
        <v>1</v>
      </c>
      <c r="N48" s="92">
        <v>1</v>
      </c>
      <c r="O48" s="93">
        <v>1</v>
      </c>
      <c r="P48" s="93"/>
      <c r="Q48" s="93"/>
      <c r="R48" s="93"/>
      <c r="S48" s="113"/>
      <c r="T48" s="93">
        <v>1</v>
      </c>
      <c r="U48" s="93"/>
      <c r="V48" s="93"/>
      <c r="W48" s="93"/>
      <c r="X48" s="93"/>
      <c r="Y48" s="75"/>
      <c r="Z48" s="132" t="str">
        <f>VLOOKUP(A48,DB_CAL_Q1_Q4!$A$4:$P$1328,13)</f>
        <v>GLP</v>
      </c>
      <c r="AA48" s="133" t="str">
        <f>VLOOKUP(A48,DB_ACS_Q1_Q4!$A$4:$AD$1328,13)</f>
        <v>Electricidad</v>
      </c>
      <c r="AB48" s="134" t="str">
        <f>VLOOKUP(A48,DB_REF_Q1_Q4!$A$4:$AD$1328,13)</f>
        <v>Bomba de calor aire</v>
      </c>
    </row>
    <row r="49" spans="1:28" ht="12" customHeight="1">
      <c r="A49" s="10">
        <v>45</v>
      </c>
      <c r="B49" s="98" t="s">
        <v>92</v>
      </c>
      <c r="C49" s="98" t="s">
        <v>89</v>
      </c>
      <c r="D49" s="11" t="s">
        <v>51</v>
      </c>
      <c r="E49" s="11" t="s">
        <v>303</v>
      </c>
      <c r="F49" s="12" t="s">
        <v>50</v>
      </c>
      <c r="G49" s="12" t="s">
        <v>310</v>
      </c>
      <c r="H49" s="12" t="s">
        <v>306</v>
      </c>
      <c r="I49" s="12" t="s">
        <v>505</v>
      </c>
      <c r="J49" s="12" t="str">
        <f>"≥17h"</f>
        <v>≥17h</v>
      </c>
      <c r="K49" s="12" t="s">
        <v>513</v>
      </c>
      <c r="L49" s="69" t="s">
        <v>520</v>
      </c>
      <c r="M49" s="12">
        <v>1</v>
      </c>
      <c r="N49" s="92">
        <v>1</v>
      </c>
      <c r="O49" s="93"/>
      <c r="P49" s="93"/>
      <c r="Q49" s="93"/>
      <c r="R49" s="93"/>
      <c r="S49" s="113"/>
      <c r="T49" s="93"/>
      <c r="U49" s="93"/>
      <c r="V49" s="93"/>
      <c r="W49" s="93"/>
      <c r="X49" s="93"/>
      <c r="Y49" s="75">
        <v>1</v>
      </c>
      <c r="Z49" s="132" t="str">
        <f>VLOOKUP(A49,DB_CAL_Q1_Q4!$A$4:$P$1328,13)</f>
        <v>Gas Natural</v>
      </c>
      <c r="AA49" s="133" t="str">
        <f>VLOOKUP(A49,DB_ACS_Q1_Q4!$A$4:$AD$1328,13)</f>
        <v>Gas Natural</v>
      </c>
      <c r="AB49" s="134" t="str">
        <f>VLOOKUP(A49,DB_REF_Q1_Q4!$A$4:$AD$1328,13)</f>
        <v>Bomba de calor aire</v>
      </c>
    </row>
    <row r="50" spans="1:28" ht="12" customHeight="1">
      <c r="A50" s="10">
        <v>46</v>
      </c>
      <c r="B50" s="98" t="s">
        <v>125</v>
      </c>
      <c r="C50" s="98" t="s">
        <v>59</v>
      </c>
      <c r="D50" s="11" t="s">
        <v>52</v>
      </c>
      <c r="E50" s="11" t="s">
        <v>303</v>
      </c>
      <c r="F50" s="12" t="s">
        <v>50</v>
      </c>
      <c r="G50" s="12" t="s">
        <v>310</v>
      </c>
      <c r="H50" s="12" t="s">
        <v>306</v>
      </c>
      <c r="I50" s="103" t="s">
        <v>504</v>
      </c>
      <c r="J50" s="12" t="str">
        <f>"≥17h"</f>
        <v>≥17h</v>
      </c>
      <c r="K50" s="12" t="s">
        <v>512</v>
      </c>
      <c r="L50" s="69" t="s">
        <v>518</v>
      </c>
      <c r="M50" s="12"/>
      <c r="N50" s="92"/>
      <c r="O50" s="93"/>
      <c r="P50" s="93"/>
      <c r="Q50" s="93"/>
      <c r="R50" s="93"/>
      <c r="S50" s="113">
        <v>1</v>
      </c>
      <c r="T50" s="93"/>
      <c r="U50" s="93"/>
      <c r="V50" s="93"/>
      <c r="W50" s="93"/>
      <c r="X50" s="93"/>
      <c r="Y50" s="75">
        <v>1</v>
      </c>
      <c r="Z50" s="132" t="str">
        <f>VLOOKUP(A50,DB_CAL_Q1_Q4!$A$4:$P$1328,13)</f>
        <v>Bomba de calor aire</v>
      </c>
      <c r="AA50" s="133" t="str">
        <f>VLOOKUP(A50,DB_ACS_Q1_Q4!$A$4:$AD$1328,13)</f>
        <v>Gas Natural</v>
      </c>
      <c r="AB50" s="134" t="str">
        <f>VLOOKUP(A50,DB_REF_Q1_Q4!$A$4:$AD$1328,13)</f>
        <v>Bomba de calor aire</v>
      </c>
    </row>
    <row r="51" spans="1:28" ht="12" customHeight="1">
      <c r="A51" s="10">
        <v>47</v>
      </c>
      <c r="B51" s="98" t="s">
        <v>125</v>
      </c>
      <c r="C51" s="98" t="s">
        <v>59</v>
      </c>
      <c r="D51" s="11" t="s">
        <v>52</v>
      </c>
      <c r="E51" s="11" t="s">
        <v>304</v>
      </c>
      <c r="F51" s="12" t="s">
        <v>49</v>
      </c>
      <c r="G51" s="12" t="s">
        <v>310</v>
      </c>
      <c r="H51" s="12" t="s">
        <v>308</v>
      </c>
      <c r="I51" s="103" t="s">
        <v>504</v>
      </c>
      <c r="J51" s="12" t="str">
        <f>"≥17h"</f>
        <v>≥17h</v>
      </c>
      <c r="K51" s="12" t="s">
        <v>512</v>
      </c>
      <c r="L51" s="69" t="s">
        <v>518</v>
      </c>
      <c r="M51" s="12"/>
      <c r="N51" s="92"/>
      <c r="O51" s="93"/>
      <c r="P51" s="93"/>
      <c r="Q51" s="93"/>
      <c r="R51" s="93"/>
      <c r="S51" s="113">
        <v>1</v>
      </c>
      <c r="T51" s="93"/>
      <c r="U51" s="93"/>
      <c r="V51" s="93"/>
      <c r="W51" s="93"/>
      <c r="X51" s="93"/>
      <c r="Y51" s="75">
        <v>1</v>
      </c>
      <c r="Z51" s="132" t="str">
        <f>VLOOKUP(A51,DB_CAL_Q1_Q4!$A$4:$P$1328,13)</f>
        <v>Bomba de calor aire</v>
      </c>
      <c r="AA51" s="133" t="str">
        <f>VLOOKUP(A51,DB_ACS_Q1_Q4!$A$4:$AD$1328,13)</f>
        <v>Electricidad</v>
      </c>
      <c r="AB51" s="134" t="str">
        <f>VLOOKUP(A51,DB_REF_Q1_Q4!$A$4:$AD$1328,13)</f>
        <v>Bomba de calor aire</v>
      </c>
    </row>
    <row r="52" spans="1:28" ht="12" customHeight="1">
      <c r="A52" s="10">
        <v>48</v>
      </c>
      <c r="B52" s="98" t="s">
        <v>270</v>
      </c>
      <c r="C52" s="98" t="s">
        <v>89</v>
      </c>
      <c r="D52" s="11" t="s">
        <v>52</v>
      </c>
      <c r="E52" s="11" t="s">
        <v>304</v>
      </c>
      <c r="F52" s="12" t="s">
        <v>48</v>
      </c>
      <c r="G52" s="12" t="s">
        <v>510</v>
      </c>
      <c r="H52" s="12" t="s">
        <v>306</v>
      </c>
      <c r="I52" s="103" t="s">
        <v>504</v>
      </c>
      <c r="J52" s="12" t="str">
        <f>"≥17h"</f>
        <v>≥17h</v>
      </c>
      <c r="K52" s="12" t="s">
        <v>47</v>
      </c>
      <c r="L52" s="69" t="s">
        <v>520</v>
      </c>
      <c r="M52" s="12">
        <v>1</v>
      </c>
      <c r="N52" s="92">
        <v>1</v>
      </c>
      <c r="O52" s="93"/>
      <c r="P52" s="93"/>
      <c r="Q52" s="93"/>
      <c r="R52" s="93"/>
      <c r="S52" s="113"/>
      <c r="T52" s="93"/>
      <c r="U52" s="93"/>
      <c r="V52" s="93"/>
      <c r="W52" s="93"/>
      <c r="X52" s="93"/>
      <c r="Y52" s="75">
        <v>1</v>
      </c>
      <c r="Z52" s="132" t="str">
        <f>VLOOKUP(A52,DB_CAL_Q1_Q4!$A$4:$P$1328,13)</f>
        <v>Gasóleo</v>
      </c>
      <c r="AA52" s="133" t="str">
        <f>VLOOKUP(A52,DB_ACS_Q1_Q4!$A$4:$AD$1328,13)</f>
        <v>Gasóleo</v>
      </c>
      <c r="AB52" s="134" t="str">
        <f>VLOOKUP(A52,DB_REF_Q1_Q4!$A$4:$AD$1328,13)</f>
        <v>Ninguno</v>
      </c>
    </row>
    <row r="53" spans="1:28" ht="12" customHeight="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12">
        <v>1</v>
      </c>
      <c r="N53" s="92">
        <v>1</v>
      </c>
      <c r="O53" s="93">
        <v>1</v>
      </c>
      <c r="P53" s="93"/>
      <c r="Q53" s="93"/>
      <c r="R53" s="93"/>
      <c r="S53" s="113"/>
      <c r="T53" s="93">
        <v>1</v>
      </c>
      <c r="U53" s="93">
        <v>1</v>
      </c>
      <c r="V53" s="93"/>
      <c r="W53" s="93"/>
      <c r="X53" s="93"/>
      <c r="Y53" s="75"/>
      <c r="Z53" s="132" t="str">
        <f>VLOOKUP(A53,DB_CAL_Q1_Q4!$A$4:$P$1328,13)</f>
        <v>Gasóleo</v>
      </c>
      <c r="AA53" s="133" t="str">
        <f>VLOOKUP(A53,DB_ACS_Q1_Q4!$A$4:$AD$1328,13)</f>
        <v>Electricidad</v>
      </c>
      <c r="AB53" s="134" t="str">
        <f>VLOOKUP(A53,DB_REF_Q1_Q4!$A$4:$AD$1328,13)</f>
        <v>Ninguno</v>
      </c>
    </row>
    <row r="54" spans="1:28" ht="12" customHeight="1">
      <c r="A54" s="10">
        <v>50</v>
      </c>
      <c r="B54" s="98" t="s">
        <v>270</v>
      </c>
      <c r="C54" s="98" t="s">
        <v>89</v>
      </c>
      <c r="D54" s="11" t="s">
        <v>52</v>
      </c>
      <c r="E54" s="11" t="s">
        <v>304</v>
      </c>
      <c r="F54" s="12" t="s">
        <v>48</v>
      </c>
      <c r="G54" s="12" t="s">
        <v>510</v>
      </c>
      <c r="H54" s="12" t="s">
        <v>306</v>
      </c>
      <c r="I54" s="103" t="s">
        <v>504</v>
      </c>
      <c r="J54" s="12" t="str">
        <f t="shared" ref="J54:J60" si="1">"≥17h"</f>
        <v>≥17h</v>
      </c>
      <c r="K54" s="12" t="s">
        <v>513</v>
      </c>
      <c r="L54" s="69" t="s">
        <v>520</v>
      </c>
      <c r="M54" s="12">
        <v>1</v>
      </c>
      <c r="N54" s="92">
        <v>1</v>
      </c>
      <c r="O54" s="93"/>
      <c r="P54" s="93"/>
      <c r="Q54" s="93"/>
      <c r="R54" s="93"/>
      <c r="S54" s="113"/>
      <c r="T54" s="93"/>
      <c r="U54" s="93"/>
      <c r="V54" s="93"/>
      <c r="W54" s="93"/>
      <c r="X54" s="93"/>
      <c r="Y54" s="75">
        <v>1</v>
      </c>
      <c r="Z54" s="132" t="str">
        <f>VLOOKUP(A54,DB_CAL_Q1_Q4!$A$4:$P$1328,13)</f>
        <v>Gasóleo</v>
      </c>
      <c r="AA54" s="133" t="str">
        <f>VLOOKUP(A54,DB_ACS_Q1_Q4!$A$4:$AD$1328,13)</f>
        <v>Gasóleo</v>
      </c>
      <c r="AB54" s="134" t="str">
        <f>VLOOKUP(A54,DB_REF_Q1_Q4!$A$4:$AD$1328,13)</f>
        <v>Ninguno</v>
      </c>
    </row>
    <row r="55" spans="1:28" ht="12" customHeight="1">
      <c r="A55" s="10">
        <v>51</v>
      </c>
      <c r="B55" s="98" t="s">
        <v>270</v>
      </c>
      <c r="C55" s="98" t="s">
        <v>89</v>
      </c>
      <c r="D55" s="11" t="s">
        <v>52</v>
      </c>
      <c r="E55" s="11" t="s">
        <v>304</v>
      </c>
      <c r="F55" s="12" t="s">
        <v>49</v>
      </c>
      <c r="G55" s="12" t="s">
        <v>310</v>
      </c>
      <c r="H55" s="12" t="s">
        <v>306</v>
      </c>
      <c r="I55" s="103" t="s">
        <v>505</v>
      </c>
      <c r="J55" s="12" t="str">
        <f t="shared" si="1"/>
        <v>≥17h</v>
      </c>
      <c r="K55" s="12" t="s">
        <v>47</v>
      </c>
      <c r="L55" s="69" t="s">
        <v>520</v>
      </c>
      <c r="M55" s="12"/>
      <c r="N55" s="92"/>
      <c r="O55" s="93"/>
      <c r="P55" s="93"/>
      <c r="Q55" s="93"/>
      <c r="R55" s="93"/>
      <c r="S55" s="113">
        <v>1</v>
      </c>
      <c r="T55" s="93"/>
      <c r="U55" s="93"/>
      <c r="V55" s="93"/>
      <c r="W55" s="93"/>
      <c r="X55" s="93"/>
      <c r="Y55" s="75">
        <v>1</v>
      </c>
      <c r="Z55" s="132" t="str">
        <f>VLOOKUP(A55,DB_CAL_Q1_Q4!$A$4:$P$1328,13)</f>
        <v>Gasóleo</v>
      </c>
      <c r="AA55" s="133" t="str">
        <f>VLOOKUP(A55,DB_ACS_Q1_Q4!$A$4:$AD$1328,13)</f>
        <v>Gasóleo</v>
      </c>
      <c r="AB55" s="134" t="str">
        <f>VLOOKUP(A55,DB_REF_Q1_Q4!$A$4:$AD$1328,13)</f>
        <v>Ninguno</v>
      </c>
    </row>
    <row r="56" spans="1:28" ht="12" customHeight="1">
      <c r="A56" s="10">
        <v>52</v>
      </c>
      <c r="B56" s="98" t="s">
        <v>271</v>
      </c>
      <c r="C56" s="98" t="s">
        <v>89</v>
      </c>
      <c r="D56" s="11" t="s">
        <v>52</v>
      </c>
      <c r="E56" s="11" t="s">
        <v>303</v>
      </c>
      <c r="F56" s="12" t="s">
        <v>48</v>
      </c>
      <c r="G56" s="12" t="s">
        <v>510</v>
      </c>
      <c r="H56" s="12" t="s">
        <v>307</v>
      </c>
      <c r="I56" s="103" t="s">
        <v>505</v>
      </c>
      <c r="J56" s="12" t="str">
        <f t="shared" si="1"/>
        <v>≥17h</v>
      </c>
      <c r="K56" s="12" t="s">
        <v>513</v>
      </c>
      <c r="L56" s="69" t="s">
        <v>520</v>
      </c>
      <c r="M56" s="12">
        <v>1</v>
      </c>
      <c r="N56" s="92">
        <v>1</v>
      </c>
      <c r="O56" s="93"/>
      <c r="P56" s="93"/>
      <c r="Q56" s="93"/>
      <c r="R56" s="93"/>
      <c r="S56" s="113"/>
      <c r="T56" s="93"/>
      <c r="U56" s="93"/>
      <c r="V56" s="93"/>
      <c r="W56" s="93"/>
      <c r="X56" s="93"/>
      <c r="Y56" s="75">
        <v>1</v>
      </c>
      <c r="Z56" s="132" t="str">
        <f>VLOOKUP(A56,DB_CAL_Q1_Q4!$A$4:$P$1328,13)</f>
        <v>Gas Natural</v>
      </c>
      <c r="AA56" s="133" t="str">
        <f>VLOOKUP(A56,DB_ACS_Q1_Q4!$A$4:$AD$1328,13)</f>
        <v>Gas Natural</v>
      </c>
      <c r="AB56" s="134" t="str">
        <f>VLOOKUP(A56,DB_REF_Q1_Q4!$A$4:$AD$1328,13)</f>
        <v>Ninguno</v>
      </c>
    </row>
    <row r="57" spans="1:28" ht="12" customHeight="1">
      <c r="A57" s="10">
        <v>53</v>
      </c>
      <c r="B57" s="98" t="s">
        <v>270</v>
      </c>
      <c r="C57" s="98" t="s">
        <v>89</v>
      </c>
      <c r="D57" s="11" t="s">
        <v>52</v>
      </c>
      <c r="E57" s="11" t="s">
        <v>304</v>
      </c>
      <c r="F57" s="12" t="s">
        <v>49</v>
      </c>
      <c r="G57" s="12" t="s">
        <v>310</v>
      </c>
      <c r="H57" s="12" t="s">
        <v>306</v>
      </c>
      <c r="I57" s="103" t="s">
        <v>505</v>
      </c>
      <c r="J57" s="12" t="str">
        <f t="shared" si="1"/>
        <v>≥17h</v>
      </c>
      <c r="K57" s="12" t="s">
        <v>512</v>
      </c>
      <c r="L57" s="69" t="s">
        <v>520</v>
      </c>
      <c r="M57" s="12"/>
      <c r="N57" s="92"/>
      <c r="O57" s="93"/>
      <c r="P57" s="93"/>
      <c r="Q57" s="93"/>
      <c r="R57" s="93"/>
      <c r="S57" s="113">
        <v>1</v>
      </c>
      <c r="T57" s="93"/>
      <c r="U57" s="93"/>
      <c r="V57" s="93"/>
      <c r="W57" s="93"/>
      <c r="X57" s="93"/>
      <c r="Y57" s="75">
        <v>1</v>
      </c>
      <c r="Z57" s="132" t="str">
        <f>VLOOKUP(A57,DB_CAL_Q1_Q4!$A$4:$P$1328,13)</f>
        <v>Gasóleo</v>
      </c>
      <c r="AA57" s="133" t="str">
        <f>VLOOKUP(A57,DB_ACS_Q1_Q4!$A$4:$AD$1328,13)</f>
        <v>Gasóleo</v>
      </c>
      <c r="AB57" s="134" t="str">
        <f>VLOOKUP(A57,DB_REF_Q1_Q4!$A$4:$AD$1328,13)</f>
        <v>Ninguno</v>
      </c>
    </row>
    <row r="58" spans="1:28" ht="12" customHeight="1">
      <c r="A58" s="10">
        <v>54</v>
      </c>
      <c r="B58" s="98" t="s">
        <v>81</v>
      </c>
      <c r="C58" s="98" t="s">
        <v>81</v>
      </c>
      <c r="D58" s="11" t="s">
        <v>25</v>
      </c>
      <c r="E58" s="11" t="s">
        <v>304</v>
      </c>
      <c r="F58" s="12" t="s">
        <v>48</v>
      </c>
      <c r="G58" s="12" t="s">
        <v>310</v>
      </c>
      <c r="H58" s="12" t="s">
        <v>306</v>
      </c>
      <c r="I58" s="103" t="s">
        <v>504</v>
      </c>
      <c r="J58" s="12" t="str">
        <f t="shared" si="1"/>
        <v>≥17h</v>
      </c>
      <c r="K58" s="12" t="s">
        <v>512</v>
      </c>
      <c r="L58" s="69" t="s">
        <v>518</v>
      </c>
      <c r="M58" s="12">
        <v>1</v>
      </c>
      <c r="N58" s="92">
        <v>1</v>
      </c>
      <c r="O58" s="93">
        <v>1</v>
      </c>
      <c r="P58" s="93"/>
      <c r="Q58" s="93"/>
      <c r="R58" s="93"/>
      <c r="S58" s="113"/>
      <c r="T58" s="93">
        <v>1</v>
      </c>
      <c r="U58" s="93"/>
      <c r="V58" s="93"/>
      <c r="W58" s="93"/>
      <c r="X58" s="93"/>
      <c r="Y58" s="75"/>
      <c r="Z58" s="132" t="str">
        <f>VLOOKUP(A58,DB_CAL_Q1_Q4!$A$4:$P$1328,13)</f>
        <v>Electricidad</v>
      </c>
      <c r="AA58" s="133" t="str">
        <f>VLOOKUP(A58,DB_ACS_Q1_Q4!$A$4:$AD$1328,13)</f>
        <v>Electricidad</v>
      </c>
      <c r="AB58" s="134" t="str">
        <f>VLOOKUP(A58,DB_REF_Q1_Q4!$A$4:$AD$1328,13)</f>
        <v>Bomba de calor aire</v>
      </c>
    </row>
    <row r="59" spans="1:28" ht="12" customHeight="1">
      <c r="A59" s="10">
        <v>55</v>
      </c>
      <c r="B59" s="98" t="s">
        <v>113</v>
      </c>
      <c r="C59" s="98" t="s">
        <v>71</v>
      </c>
      <c r="D59" s="11" t="s">
        <v>51</v>
      </c>
      <c r="E59" s="11" t="s">
        <v>303</v>
      </c>
      <c r="F59" s="12" t="s">
        <v>49</v>
      </c>
      <c r="G59" s="12" t="s">
        <v>310</v>
      </c>
      <c r="H59" s="12" t="s">
        <v>306</v>
      </c>
      <c r="I59" s="103" t="s">
        <v>505</v>
      </c>
      <c r="J59" s="12" t="str">
        <f t="shared" si="1"/>
        <v>≥17h</v>
      </c>
      <c r="K59" s="12" t="s">
        <v>512</v>
      </c>
      <c r="L59" s="69" t="s">
        <v>520</v>
      </c>
      <c r="M59" s="12"/>
      <c r="N59" s="92"/>
      <c r="O59" s="93"/>
      <c r="P59" s="93"/>
      <c r="Q59" s="93"/>
      <c r="R59" s="93"/>
      <c r="S59" s="113">
        <v>1</v>
      </c>
      <c r="T59" s="93"/>
      <c r="U59" s="93"/>
      <c r="V59" s="93"/>
      <c r="W59" s="93"/>
      <c r="X59" s="93"/>
      <c r="Y59" s="75">
        <v>1</v>
      </c>
      <c r="Z59" s="132" t="str">
        <f>VLOOKUP(A59,DB_CAL_Q1_Q4!$A$4:$P$1328,13)</f>
        <v>Electricidad</v>
      </c>
      <c r="AA59" s="133" t="str">
        <f>VLOOKUP(A59,DB_ACS_Q1_Q4!$A$4:$AD$1328,13)</f>
        <v>GLP</v>
      </c>
      <c r="AB59" s="134" t="str">
        <f>VLOOKUP(A59,DB_REF_Q1_Q4!$A$4:$AD$1328,13)</f>
        <v>Ninguno</v>
      </c>
    </row>
    <row r="60" spans="1:28" ht="12" customHeight="1">
      <c r="A60" s="10">
        <v>56</v>
      </c>
      <c r="B60" s="98" t="s">
        <v>81</v>
      </c>
      <c r="C60" s="98" t="s">
        <v>81</v>
      </c>
      <c r="D60" s="11" t="s">
        <v>25</v>
      </c>
      <c r="E60" s="11" t="s">
        <v>304</v>
      </c>
      <c r="F60" s="12" t="s">
        <v>49</v>
      </c>
      <c r="G60" s="12" t="s">
        <v>310</v>
      </c>
      <c r="H60" s="12" t="s">
        <v>306</v>
      </c>
      <c r="I60" s="103" t="s">
        <v>504</v>
      </c>
      <c r="J60" s="12" t="str">
        <f t="shared" si="1"/>
        <v>≥17h</v>
      </c>
      <c r="K60" s="12" t="s">
        <v>512</v>
      </c>
      <c r="L60" s="69" t="s">
        <v>518</v>
      </c>
      <c r="M60" s="12">
        <v>1</v>
      </c>
      <c r="N60" s="92">
        <v>1</v>
      </c>
      <c r="O60" s="93">
        <v>1</v>
      </c>
      <c r="P60" s="93"/>
      <c r="Q60" s="93"/>
      <c r="R60" s="93"/>
      <c r="S60" s="113"/>
      <c r="T60" s="93">
        <v>1</v>
      </c>
      <c r="U60" s="93"/>
      <c r="V60" s="93"/>
      <c r="W60" s="93"/>
      <c r="X60" s="93"/>
      <c r="Y60" s="75"/>
      <c r="Z60" s="132" t="str">
        <f>VLOOKUP(A60,DB_CAL_Q1_Q4!$A$4:$P$1328,13)</f>
        <v>Ninguna</v>
      </c>
      <c r="AA60" s="133" t="str">
        <f>VLOOKUP(A60,DB_ACS_Q1_Q4!$A$4:$AD$1328,13)</f>
        <v>GLP</v>
      </c>
      <c r="AB60" s="134" t="str">
        <f>VLOOKUP(A60,DB_REF_Q1_Q4!$A$4:$AD$1328,13)</f>
        <v>Ninguno</v>
      </c>
    </row>
    <row r="61" spans="1:28" ht="12" customHeight="1">
      <c r="A61" s="10">
        <v>57</v>
      </c>
      <c r="B61" s="98" t="s">
        <v>213</v>
      </c>
      <c r="C61" s="98" t="s">
        <v>69</v>
      </c>
      <c r="D61" s="11" t="s">
        <v>51</v>
      </c>
      <c r="E61" s="11" t="s">
        <v>304</v>
      </c>
      <c r="F61" s="12" t="s">
        <v>50</v>
      </c>
      <c r="G61" s="12" t="s">
        <v>510</v>
      </c>
      <c r="H61" s="12" t="s">
        <v>306</v>
      </c>
      <c r="I61" s="103" t="s">
        <v>504</v>
      </c>
      <c r="J61" s="11" t="str">
        <f>"≤12h"</f>
        <v>≤12h</v>
      </c>
      <c r="K61" s="12" t="s">
        <v>512</v>
      </c>
      <c r="L61" s="69" t="s">
        <v>518</v>
      </c>
      <c r="M61" s="12">
        <v>1</v>
      </c>
      <c r="N61" s="92">
        <v>1</v>
      </c>
      <c r="O61" s="93">
        <v>1</v>
      </c>
      <c r="P61" s="93"/>
      <c r="Q61" s="93"/>
      <c r="R61" s="93"/>
      <c r="S61" s="113"/>
      <c r="T61" s="93">
        <v>1</v>
      </c>
      <c r="U61" s="93"/>
      <c r="V61" s="93"/>
      <c r="W61" s="93"/>
      <c r="X61" s="93"/>
      <c r="Y61" s="75"/>
      <c r="Z61" s="132" t="str">
        <f>VLOOKUP(A61,DB_CAL_Q1_Q4!$A$4:$P$1328,13)</f>
        <v>Bomba de calor aire</v>
      </c>
      <c r="AA61" s="133" t="str">
        <f>VLOOKUP(A61,DB_ACS_Q1_Q4!$A$4:$AD$1328,13)</f>
        <v>GLP</v>
      </c>
      <c r="AB61" s="134" t="str">
        <f>VLOOKUP(A61,DB_REF_Q1_Q4!$A$4:$AD$1328,13)</f>
        <v>Bomba de calor aire</v>
      </c>
    </row>
    <row r="62" spans="1:28" ht="12" customHeight="1">
      <c r="A62" s="10">
        <v>58</v>
      </c>
      <c r="B62" s="98" t="s">
        <v>112</v>
      </c>
      <c r="C62" s="98" t="s">
        <v>71</v>
      </c>
      <c r="D62" s="11" t="s">
        <v>51</v>
      </c>
      <c r="E62" s="11" t="s">
        <v>303</v>
      </c>
      <c r="F62" s="12" t="s">
        <v>50</v>
      </c>
      <c r="G62" s="12" t="s">
        <v>310</v>
      </c>
      <c r="H62" s="12" t="s">
        <v>306</v>
      </c>
      <c r="I62" s="12" t="s">
        <v>505</v>
      </c>
      <c r="J62" s="12" t="str">
        <f>"≥17h"</f>
        <v>≥17h</v>
      </c>
      <c r="K62" s="12" t="s">
        <v>512</v>
      </c>
      <c r="L62" s="69" t="s">
        <v>520</v>
      </c>
      <c r="M62" s="12">
        <v>1</v>
      </c>
      <c r="N62" s="92">
        <v>1</v>
      </c>
      <c r="O62" s="93">
        <v>1</v>
      </c>
      <c r="P62" s="93"/>
      <c r="Q62" s="93"/>
      <c r="R62" s="93"/>
      <c r="S62" s="113"/>
      <c r="T62" s="93"/>
      <c r="U62" s="93"/>
      <c r="V62" s="93"/>
      <c r="W62" s="93"/>
      <c r="X62" s="93"/>
      <c r="Y62" s="75">
        <v>1</v>
      </c>
      <c r="Z62" s="132" t="str">
        <f>VLOOKUP(A62,DB_CAL_Q1_Q4!$A$4:$P$1328,13)</f>
        <v>Electricidad</v>
      </c>
      <c r="AA62" s="133" t="str">
        <f>VLOOKUP(A62,DB_ACS_Q1_Q4!$A$4:$AD$1328,13)</f>
        <v>Electricidad</v>
      </c>
      <c r="AB62" s="134" t="str">
        <f>VLOOKUP(A62,DB_REF_Q1_Q4!$A$4:$AD$1328,13)</f>
        <v>Ninguno</v>
      </c>
    </row>
    <row r="63" spans="1:28" ht="12" customHeight="1">
      <c r="A63" s="10">
        <v>59</v>
      </c>
      <c r="B63" s="98" t="s">
        <v>213</v>
      </c>
      <c r="C63" s="98" t="s">
        <v>69</v>
      </c>
      <c r="D63" s="11" t="s">
        <v>51</v>
      </c>
      <c r="E63" s="11" t="s">
        <v>304</v>
      </c>
      <c r="F63" s="12" t="s">
        <v>50</v>
      </c>
      <c r="G63" s="12" t="s">
        <v>510</v>
      </c>
      <c r="H63" s="12" t="s">
        <v>306</v>
      </c>
      <c r="I63" s="11" t="s">
        <v>504</v>
      </c>
      <c r="J63" s="12" t="str">
        <f>"≥17h"</f>
        <v>≥17h</v>
      </c>
      <c r="K63" s="12" t="s">
        <v>512</v>
      </c>
      <c r="L63" s="69" t="s">
        <v>518</v>
      </c>
      <c r="M63" s="12">
        <v>1</v>
      </c>
      <c r="N63" s="92">
        <v>1</v>
      </c>
      <c r="O63" s="93">
        <v>1</v>
      </c>
      <c r="P63" s="93"/>
      <c r="Q63" s="93"/>
      <c r="R63" s="93"/>
      <c r="S63" s="113"/>
      <c r="T63" s="93"/>
      <c r="U63" s="93"/>
      <c r="V63" s="93"/>
      <c r="W63" s="93"/>
      <c r="X63" s="93"/>
      <c r="Y63" s="75">
        <v>1</v>
      </c>
      <c r="Z63" s="132" t="str">
        <f>VLOOKUP(A63,DB_CAL_Q1_Q4!$A$4:$P$1328,13)</f>
        <v>Electricidad</v>
      </c>
      <c r="AA63" s="133" t="str">
        <f>VLOOKUP(A63,DB_ACS_Q1_Q4!$A$4:$AD$1328,13)</f>
        <v>Electricidad</v>
      </c>
      <c r="AB63" s="134" t="str">
        <f>VLOOKUP(A63,DB_REF_Q1_Q4!$A$4:$AD$1328,13)</f>
        <v>AC Eléctrico</v>
      </c>
    </row>
    <row r="64" spans="1:28" ht="12" customHeight="1">
      <c r="A64" s="10">
        <v>60</v>
      </c>
      <c r="B64" s="98" t="s">
        <v>113</v>
      </c>
      <c r="C64" s="98" t="s">
        <v>71</v>
      </c>
      <c r="D64" s="11" t="s">
        <v>51</v>
      </c>
      <c r="E64" s="11" t="s">
        <v>303</v>
      </c>
      <c r="F64" s="12" t="s">
        <v>48</v>
      </c>
      <c r="G64" s="12" t="s">
        <v>310</v>
      </c>
      <c r="H64" s="12" t="s">
        <v>306</v>
      </c>
      <c r="I64" s="103" t="s">
        <v>505</v>
      </c>
      <c r="J64" s="12" t="str">
        <f>"≥17h"</f>
        <v>≥17h</v>
      </c>
      <c r="K64" s="12" t="s">
        <v>47</v>
      </c>
      <c r="L64" s="69" t="s">
        <v>520</v>
      </c>
      <c r="M64" s="12">
        <v>1</v>
      </c>
      <c r="N64" s="92">
        <v>1</v>
      </c>
      <c r="O64" s="93">
        <v>1</v>
      </c>
      <c r="P64" s="93"/>
      <c r="Q64" s="93">
        <v>1</v>
      </c>
      <c r="R64" s="93"/>
      <c r="S64" s="113"/>
      <c r="T64" s="93">
        <v>1</v>
      </c>
      <c r="U64" s="93">
        <v>1</v>
      </c>
      <c r="V64" s="93"/>
      <c r="W64" s="93">
        <v>1</v>
      </c>
      <c r="X64" s="93"/>
      <c r="Y64" s="75"/>
      <c r="Z64" s="132" t="str">
        <f>VLOOKUP(A64,DB_CAL_Q1_Q4!$A$4:$P$1328,13)</f>
        <v>Gasóleo</v>
      </c>
      <c r="AA64" s="133" t="str">
        <f>VLOOKUP(A64,DB_ACS_Q1_Q4!$A$4:$AD$1328,13)</f>
        <v>Gasóleo</v>
      </c>
      <c r="AB64" s="134" t="str">
        <f>VLOOKUP(A64,DB_REF_Q1_Q4!$A$4:$AD$1328,13)</f>
        <v>Ninguno</v>
      </c>
    </row>
    <row r="65" spans="1:28" ht="12" customHeight="1">
      <c r="A65" s="10">
        <v>61</v>
      </c>
      <c r="B65" s="98" t="s">
        <v>213</v>
      </c>
      <c r="C65" s="98" t="s">
        <v>69</v>
      </c>
      <c r="D65" s="11" t="s">
        <v>51</v>
      </c>
      <c r="E65" s="11" t="s">
        <v>304</v>
      </c>
      <c r="F65" s="12" t="s">
        <v>50</v>
      </c>
      <c r="G65" s="12" t="s">
        <v>510</v>
      </c>
      <c r="H65" s="12" t="s">
        <v>307</v>
      </c>
      <c r="I65" s="11" t="s">
        <v>504</v>
      </c>
      <c r="J65" s="12" t="str">
        <f>"≥17h"</f>
        <v>≥17h</v>
      </c>
      <c r="K65" s="12" t="s">
        <v>512</v>
      </c>
      <c r="L65" s="69" t="s">
        <v>518</v>
      </c>
      <c r="M65" s="12"/>
      <c r="N65" s="92"/>
      <c r="O65" s="93"/>
      <c r="P65" s="93"/>
      <c r="Q65" s="93"/>
      <c r="R65" s="93"/>
      <c r="S65" s="113">
        <v>1</v>
      </c>
      <c r="T65" s="93"/>
      <c r="U65" s="93"/>
      <c r="V65" s="93"/>
      <c r="W65" s="93"/>
      <c r="X65" s="93"/>
      <c r="Y65" s="75">
        <v>1</v>
      </c>
      <c r="Z65" s="132" t="str">
        <f>VLOOKUP(A65,DB_CAL_Q1_Q4!$A$4:$P$1328,13)</f>
        <v>Ninguna</v>
      </c>
      <c r="AA65" s="133" t="str">
        <f>VLOOKUP(A65,DB_ACS_Q1_Q4!$A$4:$AD$1328,13)</f>
        <v>GLP</v>
      </c>
      <c r="AB65" s="134" t="str">
        <f>VLOOKUP(A65,DB_REF_Q1_Q4!$A$4:$AD$1328,13)</f>
        <v>Ninguno</v>
      </c>
    </row>
    <row r="66" spans="1:28" ht="12" customHeight="1">
      <c r="A66" s="10">
        <v>62</v>
      </c>
      <c r="B66" s="98" t="s">
        <v>210</v>
      </c>
      <c r="C66" s="98" t="s">
        <v>198</v>
      </c>
      <c r="D66" s="11" t="s">
        <v>52</v>
      </c>
      <c r="E66" s="11" t="s">
        <v>304</v>
      </c>
      <c r="F66" s="12" t="s">
        <v>49</v>
      </c>
      <c r="G66" s="11" t="s">
        <v>511</v>
      </c>
      <c r="H66" s="12" t="s">
        <v>308</v>
      </c>
      <c r="I66" s="11" t="s">
        <v>507</v>
      </c>
      <c r="J66" s="12" t="str">
        <f>"≥17h"</f>
        <v>≥17h</v>
      </c>
      <c r="K66" s="12" t="s">
        <v>512</v>
      </c>
      <c r="L66" s="69" t="s">
        <v>520</v>
      </c>
      <c r="M66" s="12"/>
      <c r="N66" s="92"/>
      <c r="O66" s="93"/>
      <c r="P66" s="93"/>
      <c r="Q66" s="93"/>
      <c r="R66" s="93"/>
      <c r="S66" s="113">
        <v>1</v>
      </c>
      <c r="T66" s="93"/>
      <c r="U66" s="93"/>
      <c r="V66" s="93"/>
      <c r="W66" s="93"/>
      <c r="X66" s="93"/>
      <c r="Y66" s="75">
        <v>1</v>
      </c>
      <c r="Z66" s="132" t="str">
        <f>VLOOKUP(A66,DB_CAL_Q1_Q4!$A$4:$P$1328,13)</f>
        <v>Ninguna</v>
      </c>
      <c r="AA66" s="133" t="str">
        <f>VLOOKUP(A66,DB_ACS_Q1_Q4!$A$4:$AD$1328,13)</f>
        <v>Electricidad</v>
      </c>
      <c r="AB66" s="134" t="str">
        <f>VLOOKUP(A66,DB_REF_Q1_Q4!$A$4:$AD$1328,13)</f>
        <v>Ninguno</v>
      </c>
    </row>
    <row r="67" spans="1:28" ht="12" customHeight="1">
      <c r="A67" s="10">
        <v>63</v>
      </c>
      <c r="B67" s="98" t="s">
        <v>67</v>
      </c>
      <c r="C67" s="98" t="s">
        <v>67</v>
      </c>
      <c r="D67" s="11" t="s">
        <v>52</v>
      </c>
      <c r="E67" s="11" t="s">
        <v>303</v>
      </c>
      <c r="F67" s="12" t="s">
        <v>48</v>
      </c>
      <c r="G67" s="12" t="s">
        <v>510</v>
      </c>
      <c r="H67" s="12" t="s">
        <v>306</v>
      </c>
      <c r="I67" s="11" t="s">
        <v>507</v>
      </c>
      <c r="J67" s="11" t="str">
        <f>"12-16h"</f>
        <v>12-16h</v>
      </c>
      <c r="K67" s="12" t="s">
        <v>512</v>
      </c>
      <c r="L67" s="69" t="s">
        <v>518</v>
      </c>
      <c r="M67" s="12">
        <v>1</v>
      </c>
      <c r="N67" s="92">
        <v>1</v>
      </c>
      <c r="O67" s="93">
        <v>1</v>
      </c>
      <c r="P67" s="93"/>
      <c r="Q67" s="93"/>
      <c r="R67" s="93"/>
      <c r="S67" s="113"/>
      <c r="T67" s="93">
        <v>1</v>
      </c>
      <c r="U67" s="93"/>
      <c r="V67" s="93"/>
      <c r="W67" s="93"/>
      <c r="X67" s="93"/>
      <c r="Y67" s="75"/>
      <c r="Z67" s="132" t="str">
        <f>VLOOKUP(A67,DB_CAL_Q1_Q4!$A$4:$P$1328,13)</f>
        <v>Bomba de calor aire</v>
      </c>
      <c r="AA67" s="133" t="str">
        <f>VLOOKUP(A67,DB_ACS_Q1_Q4!$A$4:$AD$1328,13)</f>
        <v>Electricidad</v>
      </c>
      <c r="AB67" s="134" t="str">
        <f>VLOOKUP(A67,DB_REF_Q1_Q4!$A$4:$AD$1328,13)</f>
        <v>Bomba de calor aire</v>
      </c>
    </row>
    <row r="68" spans="1:28" ht="12" customHeight="1">
      <c r="A68" s="10">
        <v>64</v>
      </c>
      <c r="B68" s="98" t="s">
        <v>82</v>
      </c>
      <c r="C68" s="98" t="s">
        <v>82</v>
      </c>
      <c r="D68" s="11" t="s">
        <v>51</v>
      </c>
      <c r="E68" s="11" t="s">
        <v>303</v>
      </c>
      <c r="F68" s="12" t="s">
        <v>50</v>
      </c>
      <c r="G68" s="12" t="s">
        <v>310</v>
      </c>
      <c r="H68" s="12" t="s">
        <v>306</v>
      </c>
      <c r="I68" s="103" t="s">
        <v>505</v>
      </c>
      <c r="J68" s="12" t="str">
        <f t="shared" ref="J68:J76" si="2">"≥17h"</f>
        <v>≥17h</v>
      </c>
      <c r="K68" s="12" t="s">
        <v>512</v>
      </c>
      <c r="L68" s="69" t="s">
        <v>518</v>
      </c>
      <c r="M68" s="12">
        <v>1</v>
      </c>
      <c r="N68" s="92">
        <v>1</v>
      </c>
      <c r="O68" s="93">
        <v>1</v>
      </c>
      <c r="P68" s="93"/>
      <c r="Q68" s="93"/>
      <c r="R68" s="93"/>
      <c r="S68" s="113"/>
      <c r="T68" s="93">
        <v>1</v>
      </c>
      <c r="U68" s="93"/>
      <c r="V68" s="93"/>
      <c r="W68" s="93"/>
      <c r="X68" s="93"/>
      <c r="Y68" s="75"/>
      <c r="Z68" s="132" t="str">
        <f>VLOOKUP(A68,DB_CAL_Q1_Q4!$A$4:$P$1328,13)</f>
        <v>Bomba de calor aire</v>
      </c>
      <c r="AA68" s="133" t="str">
        <f>VLOOKUP(A68,DB_ACS_Q1_Q4!$A$4:$AD$1328,13)</f>
        <v>Electricidad</v>
      </c>
      <c r="AB68" s="134" t="str">
        <f>VLOOKUP(A68,DB_REF_Q1_Q4!$A$4:$AD$1328,13)</f>
        <v>Bomba de calor agua</v>
      </c>
    </row>
    <row r="69" spans="1:28" ht="12" customHeight="1">
      <c r="A69" s="10">
        <v>65</v>
      </c>
      <c r="B69" s="98" t="s">
        <v>72</v>
      </c>
      <c r="C69" s="98" t="s">
        <v>72</v>
      </c>
      <c r="D69" s="11" t="s">
        <v>51</v>
      </c>
      <c r="E69" s="11" t="s">
        <v>303</v>
      </c>
      <c r="F69" s="12" t="s">
        <v>50</v>
      </c>
      <c r="G69" s="12" t="s">
        <v>510</v>
      </c>
      <c r="H69" s="12" t="s">
        <v>306</v>
      </c>
      <c r="I69" s="12" t="s">
        <v>505</v>
      </c>
      <c r="J69" s="12" t="str">
        <f t="shared" si="2"/>
        <v>≥17h</v>
      </c>
      <c r="K69" s="12" t="s">
        <v>512</v>
      </c>
      <c r="L69" s="69" t="s">
        <v>519</v>
      </c>
      <c r="M69" s="12">
        <v>1</v>
      </c>
      <c r="N69" s="92">
        <v>1</v>
      </c>
      <c r="O69" s="93"/>
      <c r="P69" s="93"/>
      <c r="Q69" s="93"/>
      <c r="R69" s="93"/>
      <c r="S69" s="113"/>
      <c r="T69" s="93"/>
      <c r="U69" s="93"/>
      <c r="V69" s="93"/>
      <c r="W69" s="93"/>
      <c r="X69" s="93"/>
      <c r="Y69" s="75">
        <v>1</v>
      </c>
      <c r="Z69" s="132" t="str">
        <f>VLOOKUP(A69,DB_CAL_Q1_Q4!$A$4:$P$1328,13)</f>
        <v>Gas Natural</v>
      </c>
      <c r="AA69" s="133" t="str">
        <f>VLOOKUP(A69,DB_ACS_Q1_Q4!$A$4:$AD$1328,13)</f>
        <v>Gas Natural</v>
      </c>
      <c r="AB69" s="134" t="str">
        <f>VLOOKUP(A69,DB_REF_Q1_Q4!$A$4:$AD$1328,13)</f>
        <v>Ninguno</v>
      </c>
    </row>
    <row r="70" spans="1:28" ht="12" customHeight="1">
      <c r="A70" s="10">
        <v>66</v>
      </c>
      <c r="B70" s="98" t="s">
        <v>94</v>
      </c>
      <c r="C70" s="98" t="s">
        <v>75</v>
      </c>
      <c r="D70" s="11" t="s">
        <v>51</v>
      </c>
      <c r="E70" s="11" t="s">
        <v>304</v>
      </c>
      <c r="F70" s="12" t="s">
        <v>50</v>
      </c>
      <c r="G70" s="11" t="s">
        <v>511</v>
      </c>
      <c r="H70" s="12" t="s">
        <v>308</v>
      </c>
      <c r="I70" s="103" t="s">
        <v>504</v>
      </c>
      <c r="J70" s="12" t="str">
        <f t="shared" si="2"/>
        <v>≥17h</v>
      </c>
      <c r="K70" s="12" t="s">
        <v>513</v>
      </c>
      <c r="L70" s="69" t="s">
        <v>519</v>
      </c>
      <c r="M70" s="12">
        <v>1</v>
      </c>
      <c r="N70" s="92">
        <v>1</v>
      </c>
      <c r="O70" s="93"/>
      <c r="P70" s="93"/>
      <c r="Q70" s="93"/>
      <c r="R70" s="93"/>
      <c r="S70" s="113"/>
      <c r="T70" s="93"/>
      <c r="U70" s="93"/>
      <c r="V70" s="93"/>
      <c r="W70" s="93"/>
      <c r="X70" s="93"/>
      <c r="Y70" s="75">
        <v>1</v>
      </c>
      <c r="Z70" s="132" t="str">
        <f>VLOOKUP(A70,DB_CAL_Q1_Q4!$A$4:$P$1328,13)</f>
        <v>Gasóleo</v>
      </c>
      <c r="AA70" s="133" t="str">
        <f>VLOOKUP(A70,DB_ACS_Q1_Q4!$A$4:$AD$1328,13)</f>
        <v>Gasóleo</v>
      </c>
      <c r="AB70" s="134" t="str">
        <f>VLOOKUP(A70,DB_REF_Q1_Q4!$A$4:$AD$1328,13)</f>
        <v>Ninguno</v>
      </c>
    </row>
    <row r="71" spans="1:28" ht="12" customHeight="1">
      <c r="A71" s="10">
        <v>67</v>
      </c>
      <c r="B71" s="98" t="s">
        <v>95</v>
      </c>
      <c r="C71" s="98" t="s">
        <v>75</v>
      </c>
      <c r="D71" s="11" t="s">
        <v>52</v>
      </c>
      <c r="E71" s="11" t="s">
        <v>304</v>
      </c>
      <c r="F71" s="12" t="s">
        <v>50</v>
      </c>
      <c r="G71" s="11" t="s">
        <v>511</v>
      </c>
      <c r="H71" s="12" t="s">
        <v>308</v>
      </c>
      <c r="I71" s="103" t="s">
        <v>505</v>
      </c>
      <c r="J71" s="12" t="str">
        <f t="shared" si="2"/>
        <v>≥17h</v>
      </c>
      <c r="K71" s="12" t="s">
        <v>47</v>
      </c>
      <c r="L71" s="69" t="s">
        <v>519</v>
      </c>
      <c r="M71" s="12"/>
      <c r="N71" s="92"/>
      <c r="O71" s="93"/>
      <c r="P71" s="93"/>
      <c r="Q71" s="93"/>
      <c r="R71" s="93"/>
      <c r="S71" s="113">
        <v>1</v>
      </c>
      <c r="T71" s="93"/>
      <c r="U71" s="93"/>
      <c r="V71" s="93"/>
      <c r="W71" s="93"/>
      <c r="X71" s="93"/>
      <c r="Y71" s="75">
        <v>1</v>
      </c>
      <c r="Z71" s="132" t="str">
        <f>VLOOKUP(A71,DB_CAL_Q1_Q4!$A$4:$P$1328,13)</f>
        <v>Gasóleo</v>
      </c>
      <c r="AA71" s="133" t="str">
        <f>VLOOKUP(A71,DB_ACS_Q1_Q4!$A$4:$AD$1328,13)</f>
        <v>Gasóleo</v>
      </c>
      <c r="AB71" s="134" t="str">
        <f>VLOOKUP(A71,DB_REF_Q1_Q4!$A$4:$AD$1328,13)</f>
        <v>Ninguno</v>
      </c>
    </row>
    <row r="72" spans="1:28" ht="12" customHeight="1">
      <c r="A72" s="10">
        <v>68</v>
      </c>
      <c r="B72" s="98" t="s">
        <v>82</v>
      </c>
      <c r="C72" s="98" t="s">
        <v>82</v>
      </c>
      <c r="D72" s="11" t="s">
        <v>52</v>
      </c>
      <c r="E72" s="11" t="s">
        <v>304</v>
      </c>
      <c r="F72" s="12" t="s">
        <v>49</v>
      </c>
      <c r="G72" s="12" t="s">
        <v>310</v>
      </c>
      <c r="H72" s="12" t="s">
        <v>306</v>
      </c>
      <c r="I72" s="103" t="s">
        <v>504</v>
      </c>
      <c r="J72" s="12" t="str">
        <f t="shared" si="2"/>
        <v>≥17h</v>
      </c>
      <c r="K72" s="12" t="s">
        <v>512</v>
      </c>
      <c r="L72" s="69" t="s">
        <v>518</v>
      </c>
      <c r="M72" s="12"/>
      <c r="N72" s="92"/>
      <c r="O72" s="93"/>
      <c r="P72" s="93"/>
      <c r="Q72" s="93"/>
      <c r="R72" s="93"/>
      <c r="S72" s="113">
        <v>1</v>
      </c>
      <c r="T72" s="93"/>
      <c r="U72" s="93"/>
      <c r="V72" s="93"/>
      <c r="W72" s="93"/>
      <c r="X72" s="93"/>
      <c r="Y72" s="75">
        <v>1</v>
      </c>
      <c r="Z72" s="132" t="str">
        <f>VLOOKUP(A72,DB_CAL_Q1_Q4!$A$4:$P$1328,13)</f>
        <v>Gas Natural</v>
      </c>
      <c r="AA72" s="133" t="str">
        <f>VLOOKUP(A72,DB_ACS_Q1_Q4!$A$4:$AD$1328,13)</f>
        <v>Gas Natural</v>
      </c>
      <c r="AB72" s="134" t="str">
        <f>VLOOKUP(A72,DB_REF_Q1_Q4!$A$4:$AD$1328,13)</f>
        <v>Ninguno</v>
      </c>
    </row>
    <row r="73" spans="1:28" ht="12" customHeight="1">
      <c r="A73" s="10">
        <v>69</v>
      </c>
      <c r="B73" s="98" t="s">
        <v>65</v>
      </c>
      <c r="C73" s="98" t="s">
        <v>65</v>
      </c>
      <c r="D73" s="11" t="s">
        <v>52</v>
      </c>
      <c r="E73" s="11" t="s">
        <v>304</v>
      </c>
      <c r="F73" s="12" t="s">
        <v>49</v>
      </c>
      <c r="G73" s="12" t="s">
        <v>310</v>
      </c>
      <c r="H73" s="12" t="s">
        <v>306</v>
      </c>
      <c r="I73" s="103" t="s">
        <v>505</v>
      </c>
      <c r="J73" s="12" t="str">
        <f t="shared" si="2"/>
        <v>≥17h</v>
      </c>
      <c r="K73" s="12" t="s">
        <v>512</v>
      </c>
      <c r="L73" s="69" t="s">
        <v>518</v>
      </c>
      <c r="M73" s="12"/>
      <c r="N73" s="92"/>
      <c r="O73" s="93"/>
      <c r="P73" s="93"/>
      <c r="Q73" s="93"/>
      <c r="R73" s="93"/>
      <c r="S73" s="113">
        <v>1</v>
      </c>
      <c r="T73" s="93"/>
      <c r="U73" s="93"/>
      <c r="V73" s="93"/>
      <c r="W73" s="93"/>
      <c r="X73" s="93"/>
      <c r="Y73" s="75">
        <v>1</v>
      </c>
      <c r="Z73" s="132" t="str">
        <f>VLOOKUP(A73,DB_CAL_Q1_Q4!$A$4:$P$1328,13)</f>
        <v>Ninguna</v>
      </c>
      <c r="AA73" s="133" t="str">
        <f>VLOOKUP(A73,DB_ACS_Q1_Q4!$A$4:$AD$1328,13)</f>
        <v>Electricidad</v>
      </c>
      <c r="AB73" s="134" t="str">
        <f>VLOOKUP(A73,DB_REF_Q1_Q4!$A$4:$AD$1328,13)</f>
        <v>Ninguno</v>
      </c>
    </row>
    <row r="74" spans="1:28" ht="12" customHeight="1">
      <c r="A74" s="10">
        <v>70</v>
      </c>
      <c r="B74" s="98" t="s">
        <v>134</v>
      </c>
      <c r="C74" s="98" t="s">
        <v>131</v>
      </c>
      <c r="D74" s="11" t="s">
        <v>51</v>
      </c>
      <c r="E74" s="11" t="s">
        <v>304</v>
      </c>
      <c r="F74" s="12" t="s">
        <v>50</v>
      </c>
      <c r="G74" s="11" t="s">
        <v>511</v>
      </c>
      <c r="H74" s="12" t="s">
        <v>306</v>
      </c>
      <c r="I74" s="11" t="s">
        <v>504</v>
      </c>
      <c r="J74" s="12" t="str">
        <f t="shared" si="2"/>
        <v>≥17h</v>
      </c>
      <c r="K74" s="12" t="s">
        <v>512</v>
      </c>
      <c r="L74" s="69" t="s">
        <v>519</v>
      </c>
      <c r="M74" s="12">
        <v>1</v>
      </c>
      <c r="N74" s="92">
        <v>1</v>
      </c>
      <c r="O74" s="93"/>
      <c r="P74" s="93"/>
      <c r="Q74" s="93"/>
      <c r="R74" s="93"/>
      <c r="S74" s="113"/>
      <c r="T74" s="93"/>
      <c r="U74" s="93"/>
      <c r="V74" s="93"/>
      <c r="W74" s="93"/>
      <c r="X74" s="93"/>
      <c r="Y74" s="75">
        <v>1</v>
      </c>
      <c r="Z74" s="132" t="str">
        <f>VLOOKUP(A74,DB_CAL_Q1_Q4!$A$4:$P$1328,13)</f>
        <v>Gas Natural</v>
      </c>
      <c r="AA74" s="133" t="str">
        <f>VLOOKUP(A74,DB_ACS_Q1_Q4!$A$4:$AD$1328,13)</f>
        <v>Gas Natural</v>
      </c>
      <c r="AB74" s="134" t="str">
        <f>VLOOKUP(A74,DB_REF_Q1_Q4!$A$4:$AD$1328,13)</f>
        <v>Ninguno</v>
      </c>
    </row>
    <row r="75" spans="1:28" ht="12" customHeight="1">
      <c r="A75" s="10">
        <v>71</v>
      </c>
      <c r="B75" s="98" t="s">
        <v>134</v>
      </c>
      <c r="C75" s="98" t="s">
        <v>131</v>
      </c>
      <c r="D75" s="11" t="s">
        <v>51</v>
      </c>
      <c r="E75" s="11" t="s">
        <v>304</v>
      </c>
      <c r="F75" s="12" t="s">
        <v>48</v>
      </c>
      <c r="G75" s="11" t="s">
        <v>511</v>
      </c>
      <c r="H75" s="12" t="s">
        <v>306</v>
      </c>
      <c r="I75" s="103" t="s">
        <v>505</v>
      </c>
      <c r="J75" s="12" t="str">
        <f t="shared" si="2"/>
        <v>≥17h</v>
      </c>
      <c r="K75" s="12" t="s">
        <v>47</v>
      </c>
      <c r="L75" s="69" t="s">
        <v>519</v>
      </c>
      <c r="M75" s="12">
        <v>1</v>
      </c>
      <c r="N75" s="92">
        <v>1</v>
      </c>
      <c r="O75" s="93"/>
      <c r="P75" s="93"/>
      <c r="Q75" s="93"/>
      <c r="R75" s="93"/>
      <c r="S75" s="113"/>
      <c r="T75" s="93"/>
      <c r="U75" s="93"/>
      <c r="V75" s="93"/>
      <c r="W75" s="93"/>
      <c r="X75" s="93"/>
      <c r="Y75" s="75">
        <v>1</v>
      </c>
      <c r="Z75" s="132" t="str">
        <f>VLOOKUP(A75,DB_CAL_Q1_Q4!$A$4:$P$1328,13)</f>
        <v>Gas Natural</v>
      </c>
      <c r="AA75" s="133" t="str">
        <f>VLOOKUP(A75,DB_ACS_Q1_Q4!$A$4:$AD$1328,13)</f>
        <v>Gas Natural</v>
      </c>
      <c r="AB75" s="134" t="str">
        <f>VLOOKUP(A75,DB_REF_Q1_Q4!$A$4:$AD$1328,13)</f>
        <v>Ninguno</v>
      </c>
    </row>
    <row r="76" spans="1:28" ht="12" customHeight="1">
      <c r="A76" s="10">
        <v>72</v>
      </c>
      <c r="B76" s="98" t="s">
        <v>106</v>
      </c>
      <c r="C76" s="98" t="s">
        <v>71</v>
      </c>
      <c r="D76" s="11" t="s">
        <v>25</v>
      </c>
      <c r="E76" s="11" t="s">
        <v>304</v>
      </c>
      <c r="F76" s="12" t="s">
        <v>49</v>
      </c>
      <c r="G76" s="12" t="s">
        <v>510</v>
      </c>
      <c r="H76" s="12" t="s">
        <v>308</v>
      </c>
      <c r="I76" s="103" t="s">
        <v>505</v>
      </c>
      <c r="J76" s="12" t="str">
        <f t="shared" si="2"/>
        <v>≥17h</v>
      </c>
      <c r="K76" s="12" t="s">
        <v>512</v>
      </c>
      <c r="L76" s="69" t="s">
        <v>520</v>
      </c>
      <c r="M76" s="12"/>
      <c r="N76" s="92"/>
      <c r="O76" s="93"/>
      <c r="P76" s="93"/>
      <c r="Q76" s="93"/>
      <c r="R76" s="93"/>
      <c r="S76" s="113">
        <v>1</v>
      </c>
      <c r="T76" s="93"/>
      <c r="U76" s="93"/>
      <c r="V76" s="93"/>
      <c r="W76" s="93"/>
      <c r="X76" s="93"/>
      <c r="Y76" s="75">
        <v>1</v>
      </c>
      <c r="Z76" s="132" t="str">
        <f>VLOOKUP(A76,DB_CAL_Q1_Q4!$A$4:$P$1328,13)</f>
        <v>Gas Natural</v>
      </c>
      <c r="AA76" s="133" t="str">
        <f>VLOOKUP(A76,DB_ACS_Q1_Q4!$A$4:$AD$1328,13)</f>
        <v>Gas Natural</v>
      </c>
      <c r="AB76" s="134" t="str">
        <f>VLOOKUP(A76,DB_REF_Q1_Q4!$A$4:$AD$1328,13)</f>
        <v>Ninguno</v>
      </c>
    </row>
    <row r="77" spans="1:28" ht="12" customHeight="1">
      <c r="A77" s="10">
        <v>73</v>
      </c>
      <c r="B77" s="98" t="s">
        <v>292</v>
      </c>
      <c r="C77" s="98" t="s">
        <v>292</v>
      </c>
      <c r="D77" s="11" t="s">
        <v>51</v>
      </c>
      <c r="E77" s="11" t="s">
        <v>304</v>
      </c>
      <c r="F77" s="12" t="s">
        <v>48</v>
      </c>
      <c r="G77" s="12" t="s">
        <v>310</v>
      </c>
      <c r="H77" s="12" t="s">
        <v>306</v>
      </c>
      <c r="I77" s="11" t="s">
        <v>504</v>
      </c>
      <c r="J77" s="11" t="str">
        <f>"≤12h"</f>
        <v>≤12h</v>
      </c>
      <c r="K77" s="12" t="s">
        <v>512</v>
      </c>
      <c r="L77" s="69" t="s">
        <v>518</v>
      </c>
      <c r="M77" s="12">
        <v>1</v>
      </c>
      <c r="N77" s="92">
        <v>1</v>
      </c>
      <c r="O77" s="93">
        <v>1</v>
      </c>
      <c r="P77" s="93"/>
      <c r="Q77" s="93"/>
      <c r="R77" s="93"/>
      <c r="S77" s="113"/>
      <c r="T77" s="93">
        <v>1</v>
      </c>
      <c r="U77" s="93"/>
      <c r="V77" s="93"/>
      <c r="W77" s="93"/>
      <c r="X77" s="93"/>
      <c r="Y77" s="75"/>
      <c r="Z77" s="132" t="str">
        <f>VLOOKUP(A77,DB_CAL_Q1_Q4!$A$4:$P$1328,13)</f>
        <v>Gas Natural</v>
      </c>
      <c r="AA77" s="133" t="str">
        <f>VLOOKUP(A77,DB_ACS_Q1_Q4!$A$4:$AD$1328,13)</f>
        <v>Gas Natural</v>
      </c>
      <c r="AB77" s="134" t="str">
        <f>VLOOKUP(A77,DB_REF_Q1_Q4!$A$4:$AD$1328,13)</f>
        <v>Bomba de calor aire</v>
      </c>
    </row>
    <row r="78" spans="1:28" ht="12" customHeight="1">
      <c r="A78" s="10">
        <v>74</v>
      </c>
      <c r="B78" s="98" t="s">
        <v>106</v>
      </c>
      <c r="C78" s="98" t="s">
        <v>71</v>
      </c>
      <c r="D78" s="11" t="s">
        <v>25</v>
      </c>
      <c r="E78" s="11" t="s">
        <v>304</v>
      </c>
      <c r="F78" s="12" t="s">
        <v>50</v>
      </c>
      <c r="G78" s="12" t="s">
        <v>310</v>
      </c>
      <c r="H78" s="12" t="s">
        <v>306</v>
      </c>
      <c r="I78" s="12" t="s">
        <v>505</v>
      </c>
      <c r="J78" s="12" t="str">
        <f>"≥17h"</f>
        <v>≥17h</v>
      </c>
      <c r="K78" s="12" t="s">
        <v>512</v>
      </c>
      <c r="L78" s="69" t="s">
        <v>520</v>
      </c>
      <c r="M78" s="12">
        <v>1</v>
      </c>
      <c r="N78" s="92">
        <v>1</v>
      </c>
      <c r="O78" s="93"/>
      <c r="P78" s="93"/>
      <c r="Q78" s="93"/>
      <c r="R78" s="93"/>
      <c r="S78" s="113"/>
      <c r="T78" s="93"/>
      <c r="U78" s="93"/>
      <c r="V78" s="93"/>
      <c r="W78" s="93"/>
      <c r="X78" s="93"/>
      <c r="Y78" s="75">
        <v>1</v>
      </c>
      <c r="Z78" s="132" t="str">
        <f>VLOOKUP(A78,DB_CAL_Q1_Q4!$A$4:$P$1328,13)</f>
        <v>Gas Natural</v>
      </c>
      <c r="AA78" s="133" t="str">
        <f>VLOOKUP(A78,DB_ACS_Q1_Q4!$A$4:$AD$1328,13)</f>
        <v>Gas Natural</v>
      </c>
      <c r="AB78" s="134" t="str">
        <f>VLOOKUP(A78,DB_REF_Q1_Q4!$A$4:$AD$1328,13)</f>
        <v>Ninguno</v>
      </c>
    </row>
    <row r="79" spans="1:28" ht="12" customHeight="1">
      <c r="A79" s="10">
        <v>75</v>
      </c>
      <c r="B79" s="98" t="s">
        <v>211</v>
      </c>
      <c r="C79" s="98" t="s">
        <v>211</v>
      </c>
      <c r="D79" s="11" t="s">
        <v>51</v>
      </c>
      <c r="E79" s="11" t="s">
        <v>303</v>
      </c>
      <c r="F79" s="12" t="s">
        <v>49</v>
      </c>
      <c r="G79" s="12" t="s">
        <v>310</v>
      </c>
      <c r="H79" s="12" t="s">
        <v>306</v>
      </c>
      <c r="I79" s="103" t="s">
        <v>504</v>
      </c>
      <c r="J79" s="12" t="str">
        <f>"≥17h"</f>
        <v>≥17h</v>
      </c>
      <c r="K79" s="12" t="s">
        <v>512</v>
      </c>
      <c r="L79" s="69" t="s">
        <v>518</v>
      </c>
      <c r="M79" s="12">
        <v>1</v>
      </c>
      <c r="N79" s="92">
        <v>1</v>
      </c>
      <c r="O79" s="93">
        <v>1</v>
      </c>
      <c r="P79" s="93"/>
      <c r="Q79" s="93"/>
      <c r="R79" s="93"/>
      <c r="S79" s="113"/>
      <c r="T79" s="93">
        <v>1</v>
      </c>
      <c r="U79" s="93">
        <v>1</v>
      </c>
      <c r="V79" s="93"/>
      <c r="W79" s="93"/>
      <c r="X79" s="93"/>
      <c r="Y79" s="75"/>
      <c r="Z79" s="132" t="str">
        <f>VLOOKUP(A79,DB_CAL_Q1_Q4!$A$4:$P$1328,13)</f>
        <v>Ninguna</v>
      </c>
      <c r="AA79" s="133" t="str">
        <f>VLOOKUP(A79,DB_ACS_Q1_Q4!$A$4:$AD$1328,13)</f>
        <v>GLP</v>
      </c>
      <c r="AB79" s="134" t="str">
        <f>VLOOKUP(A79,DB_REF_Q1_Q4!$A$4:$AD$1328,13)</f>
        <v>AC Eléctrico</v>
      </c>
    </row>
    <row r="80" spans="1:28" ht="12" customHeight="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12">
        <v>1</v>
      </c>
      <c r="N80" s="92">
        <v>1</v>
      </c>
      <c r="O80" s="93"/>
      <c r="P80" s="93"/>
      <c r="Q80" s="93"/>
      <c r="R80" s="93"/>
      <c r="S80" s="113"/>
      <c r="T80" s="93">
        <v>1</v>
      </c>
      <c r="U80" s="93"/>
      <c r="V80" s="93"/>
      <c r="W80" s="93"/>
      <c r="X80" s="93"/>
      <c r="Y80" s="75"/>
      <c r="Z80" s="132" t="str">
        <f>VLOOKUP(A80,DB_CAL_Q1_Q4!$A$4:$P$1328,13)</f>
        <v>Electricidad</v>
      </c>
      <c r="AA80" s="133" t="str">
        <f>VLOOKUP(A80,DB_ACS_Q1_Q4!$A$4:$AD$1328,13)</f>
        <v>GLP</v>
      </c>
      <c r="AB80" s="134" t="str">
        <f>VLOOKUP(A80,DB_REF_Q1_Q4!$A$4:$AD$1328,13)</f>
        <v>AC Eléctrico</v>
      </c>
    </row>
    <row r="81" spans="1:28" ht="12" customHeight="1">
      <c r="A81" s="10">
        <v>77</v>
      </c>
      <c r="B81" s="98" t="s">
        <v>106</v>
      </c>
      <c r="C81" s="98" t="s">
        <v>71</v>
      </c>
      <c r="D81" s="11" t="s">
        <v>25</v>
      </c>
      <c r="E81" s="11" t="s">
        <v>304</v>
      </c>
      <c r="F81" s="12" t="s">
        <v>48</v>
      </c>
      <c r="G81" s="12" t="s">
        <v>310</v>
      </c>
      <c r="H81" s="12" t="s">
        <v>306</v>
      </c>
      <c r="I81" s="103" t="s">
        <v>504</v>
      </c>
      <c r="J81" s="12" t="str">
        <f>"≥17h"</f>
        <v>≥17h</v>
      </c>
      <c r="K81" s="12" t="s">
        <v>513</v>
      </c>
      <c r="L81" s="69" t="s">
        <v>520</v>
      </c>
      <c r="M81" s="12">
        <v>1</v>
      </c>
      <c r="N81" s="92">
        <v>1</v>
      </c>
      <c r="O81" s="93"/>
      <c r="P81" s="93"/>
      <c r="Q81" s="93"/>
      <c r="R81" s="93"/>
      <c r="S81" s="113"/>
      <c r="T81" s="93"/>
      <c r="U81" s="93"/>
      <c r="V81" s="93"/>
      <c r="W81" s="93"/>
      <c r="X81" s="93"/>
      <c r="Y81" s="75">
        <v>1</v>
      </c>
      <c r="Z81" s="132" t="str">
        <f>VLOOKUP(A81,DB_CAL_Q1_Q4!$A$4:$P$1328,13)</f>
        <v>Gas Natural</v>
      </c>
      <c r="AA81" s="133" t="str">
        <f>VLOOKUP(A81,DB_ACS_Q1_Q4!$A$4:$AD$1328,13)</f>
        <v>Gas Natural</v>
      </c>
      <c r="AB81" s="134" t="str">
        <f>VLOOKUP(A81,DB_REF_Q1_Q4!$A$4:$AD$1328,13)</f>
        <v>Ninguno</v>
      </c>
    </row>
    <row r="82" spans="1:28" ht="12" customHeight="1">
      <c r="A82" s="10">
        <v>78</v>
      </c>
      <c r="B82" s="98" t="s">
        <v>211</v>
      </c>
      <c r="C82" s="98" t="s">
        <v>211</v>
      </c>
      <c r="D82" s="11" t="s">
        <v>52</v>
      </c>
      <c r="E82" s="11" t="s">
        <v>303</v>
      </c>
      <c r="F82" s="12" t="s">
        <v>48</v>
      </c>
      <c r="G82" s="12" t="s">
        <v>510</v>
      </c>
      <c r="H82" s="12" t="s">
        <v>307</v>
      </c>
      <c r="I82" s="103" t="s">
        <v>504</v>
      </c>
      <c r="J82" s="12" t="str">
        <f>"≥17h"</f>
        <v>≥17h</v>
      </c>
      <c r="K82" s="12" t="s">
        <v>513</v>
      </c>
      <c r="L82" s="69" t="s">
        <v>518</v>
      </c>
      <c r="M82" s="12">
        <v>1</v>
      </c>
      <c r="N82" s="92">
        <v>1</v>
      </c>
      <c r="O82" s="93">
        <v>1</v>
      </c>
      <c r="P82" s="93"/>
      <c r="Q82" s="93"/>
      <c r="R82" s="93"/>
      <c r="S82" s="113"/>
      <c r="T82" s="93">
        <v>1</v>
      </c>
      <c r="U82" s="93"/>
      <c r="V82" s="93"/>
      <c r="W82" s="93"/>
      <c r="X82" s="93"/>
      <c r="Y82" s="75"/>
      <c r="Z82" s="132" t="str">
        <f>VLOOKUP(A82,DB_CAL_Q1_Q4!$A$4:$P$1328,13)</f>
        <v>Bomba de calor aire</v>
      </c>
      <c r="AA82" s="133" t="str">
        <f>VLOOKUP(A82,DB_ACS_Q1_Q4!$A$4:$AD$1328,13)</f>
        <v>GLP</v>
      </c>
      <c r="AB82" s="134" t="str">
        <f>VLOOKUP(A82,DB_REF_Q1_Q4!$A$4:$AD$1328,13)</f>
        <v>Bomba de calor aire</v>
      </c>
    </row>
    <row r="83" spans="1:28" ht="12" customHeight="1">
      <c r="A83" s="10">
        <v>79</v>
      </c>
      <c r="B83" s="98" t="s">
        <v>108</v>
      </c>
      <c r="C83" s="98" t="s">
        <v>71</v>
      </c>
      <c r="D83" s="11" t="s">
        <v>25</v>
      </c>
      <c r="E83" s="11" t="s">
        <v>304</v>
      </c>
      <c r="F83" s="12" t="s">
        <v>48</v>
      </c>
      <c r="G83" s="11" t="s">
        <v>511</v>
      </c>
      <c r="H83" s="12" t="s">
        <v>308</v>
      </c>
      <c r="I83" s="11" t="s">
        <v>504</v>
      </c>
      <c r="J83" s="12" t="str">
        <f>"≥17h"</f>
        <v>≥17h</v>
      </c>
      <c r="K83" s="12" t="s">
        <v>513</v>
      </c>
      <c r="L83" s="69" t="s">
        <v>520</v>
      </c>
      <c r="M83" s="12"/>
      <c r="N83" s="92"/>
      <c r="O83" s="93"/>
      <c r="P83" s="93"/>
      <c r="Q83" s="93"/>
      <c r="R83" s="93"/>
      <c r="S83" s="113">
        <v>1</v>
      </c>
      <c r="T83" s="93"/>
      <c r="U83" s="93"/>
      <c r="V83" s="93"/>
      <c r="W83" s="93"/>
      <c r="X83" s="93"/>
      <c r="Y83" s="75">
        <v>1</v>
      </c>
      <c r="Z83" s="132" t="str">
        <f>VLOOKUP(A83,DB_CAL_Q1_Q4!$A$4:$P$1328,13)</f>
        <v>Gasóleo</v>
      </c>
      <c r="AA83" s="133" t="str">
        <f>VLOOKUP(A83,DB_ACS_Q1_Q4!$A$4:$AD$1328,13)</f>
        <v>Gasóleo</v>
      </c>
      <c r="AB83" s="134" t="str">
        <f>VLOOKUP(A83,DB_REF_Q1_Q4!$A$4:$AD$1328,13)</f>
        <v>Ninguno</v>
      </c>
    </row>
    <row r="84" spans="1:28" ht="12" customHeight="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12">
        <v>1</v>
      </c>
      <c r="N84" s="92">
        <v>1</v>
      </c>
      <c r="O84" s="93"/>
      <c r="P84" s="93"/>
      <c r="Q84" s="93"/>
      <c r="R84" s="93"/>
      <c r="S84" s="113"/>
      <c r="T84" s="93">
        <v>1</v>
      </c>
      <c r="U84" s="93"/>
      <c r="V84" s="93"/>
      <c r="W84" s="93"/>
      <c r="X84" s="93"/>
      <c r="Y84" s="75"/>
      <c r="Z84" s="132" t="str">
        <f>VLOOKUP(A84,DB_CAL_Q1_Q4!$A$4:$P$1328,13)</f>
        <v>Electricidad</v>
      </c>
      <c r="AA84" s="133" t="str">
        <f>VLOOKUP(A84,DB_ACS_Q1_Q4!$A$4:$AD$1328,13)</f>
        <v>GLP</v>
      </c>
      <c r="AB84" s="134" t="str">
        <f>VLOOKUP(A84,DB_REF_Q1_Q4!$A$4:$AD$1328,13)</f>
        <v>Bomba de calor aire</v>
      </c>
    </row>
    <row r="85" spans="1:28" ht="12" customHeight="1">
      <c r="A85" s="10">
        <v>81</v>
      </c>
      <c r="B85" s="98" t="s">
        <v>250</v>
      </c>
      <c r="C85" s="98" t="s">
        <v>245</v>
      </c>
      <c r="D85" s="11" t="s">
        <v>52</v>
      </c>
      <c r="E85" s="11" t="s">
        <v>303</v>
      </c>
      <c r="F85" s="12" t="s">
        <v>48</v>
      </c>
      <c r="G85" s="11" t="s">
        <v>511</v>
      </c>
      <c r="H85" s="12" t="s">
        <v>306</v>
      </c>
      <c r="I85" s="103" t="s">
        <v>504</v>
      </c>
      <c r="J85" s="12" t="str">
        <f>"≥17h"</f>
        <v>≥17h</v>
      </c>
      <c r="K85" s="12" t="s">
        <v>512</v>
      </c>
      <c r="L85" s="69" t="s">
        <v>520</v>
      </c>
      <c r="M85" s="12"/>
      <c r="N85" s="92"/>
      <c r="O85" s="93"/>
      <c r="P85" s="93"/>
      <c r="Q85" s="93"/>
      <c r="R85" s="93"/>
      <c r="S85" s="113">
        <v>1</v>
      </c>
      <c r="T85" s="93"/>
      <c r="U85" s="93"/>
      <c r="V85" s="93"/>
      <c r="W85" s="93"/>
      <c r="X85" s="93"/>
      <c r="Y85" s="75">
        <v>1</v>
      </c>
      <c r="Z85" s="132" t="str">
        <f>VLOOKUP(A85,DB_CAL_Q1_Q4!$A$4:$P$1328,13)</f>
        <v>Electricidad</v>
      </c>
      <c r="AA85" s="133" t="str">
        <f>VLOOKUP(A85,DB_ACS_Q1_Q4!$A$4:$AD$1328,13)</f>
        <v>GLP</v>
      </c>
      <c r="AB85" s="134" t="str">
        <f>VLOOKUP(A85,DB_REF_Q1_Q4!$A$4:$AD$1328,13)</f>
        <v>Ninguno</v>
      </c>
    </row>
    <row r="86" spans="1:28" ht="12" customHeight="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12">
        <v>1</v>
      </c>
      <c r="N86" s="92">
        <v>1</v>
      </c>
      <c r="O86" s="93">
        <v>1</v>
      </c>
      <c r="P86" s="93"/>
      <c r="Q86" s="93"/>
      <c r="R86" s="93"/>
      <c r="S86" s="113"/>
      <c r="T86" s="93">
        <v>1</v>
      </c>
      <c r="U86" s="93">
        <v>1</v>
      </c>
      <c r="V86" s="93"/>
      <c r="W86" s="93"/>
      <c r="X86" s="93"/>
      <c r="Y86" s="75"/>
      <c r="Z86" s="132" t="str">
        <f>VLOOKUP(A86,DB_CAL_Q1_Q4!$A$4:$P$1328,13)</f>
        <v>Ninguna</v>
      </c>
      <c r="AA86" s="133" t="str">
        <f>VLOOKUP(A86,DB_ACS_Q1_Q4!$A$4:$AD$1328,13)</f>
        <v>Electricidad</v>
      </c>
      <c r="AB86" s="134" t="str">
        <f>VLOOKUP(A86,DB_REF_Q1_Q4!$A$4:$AD$1328,13)</f>
        <v>Ninguno</v>
      </c>
    </row>
    <row r="87" spans="1:28" ht="12" customHeight="1">
      <c r="A87" s="10">
        <v>83</v>
      </c>
      <c r="B87" s="98" t="s">
        <v>243</v>
      </c>
      <c r="C87" s="98" t="s">
        <v>85</v>
      </c>
      <c r="D87" s="11" t="s">
        <v>51</v>
      </c>
      <c r="E87" s="11" t="s">
        <v>304</v>
      </c>
      <c r="F87" s="12" t="s">
        <v>50</v>
      </c>
      <c r="G87" s="12" t="s">
        <v>310</v>
      </c>
      <c r="H87" s="12" t="s">
        <v>306</v>
      </c>
      <c r="I87" s="103" t="s">
        <v>504</v>
      </c>
      <c r="J87" s="12" t="str">
        <f>"≥17h"</f>
        <v>≥17h</v>
      </c>
      <c r="K87" s="12" t="s">
        <v>512</v>
      </c>
      <c r="L87" s="69" t="s">
        <v>518</v>
      </c>
      <c r="M87" s="12">
        <v>1</v>
      </c>
      <c r="N87" s="92">
        <v>1</v>
      </c>
      <c r="O87" s="93"/>
      <c r="P87" s="93"/>
      <c r="Q87" s="93"/>
      <c r="R87" s="93"/>
      <c r="S87" s="113"/>
      <c r="T87" s="93">
        <v>1</v>
      </c>
      <c r="U87" s="93"/>
      <c r="V87" s="93"/>
      <c r="W87" s="93"/>
      <c r="X87" s="93"/>
      <c r="Y87" s="75"/>
      <c r="Z87" s="132" t="str">
        <f>VLOOKUP(A87,DB_CAL_Q1_Q4!$A$4:$P$1328,13)</f>
        <v>Ninguna</v>
      </c>
      <c r="AA87" s="133" t="str">
        <f>VLOOKUP(A87,DB_ACS_Q1_Q4!$A$4:$AD$1328,13)</f>
        <v>Electricidad</v>
      </c>
      <c r="AB87" s="134" t="str">
        <f>VLOOKUP(A87,DB_REF_Q1_Q4!$A$4:$AD$1328,13)</f>
        <v>Ninguno</v>
      </c>
    </row>
    <row r="88" spans="1:28" ht="12" customHeight="1">
      <c r="A88" s="10">
        <v>84</v>
      </c>
      <c r="B88" s="98" t="s">
        <v>248</v>
      </c>
      <c r="C88" s="98" t="s">
        <v>245</v>
      </c>
      <c r="D88" s="11" t="s">
        <v>51</v>
      </c>
      <c r="E88" s="11" t="s">
        <v>303</v>
      </c>
      <c r="F88" s="12" t="s">
        <v>48</v>
      </c>
      <c r="G88" s="12" t="s">
        <v>310</v>
      </c>
      <c r="H88" s="12" t="s">
        <v>306</v>
      </c>
      <c r="I88" s="103" t="s">
        <v>505</v>
      </c>
      <c r="J88" s="12" t="str">
        <f>"≥17h"</f>
        <v>≥17h</v>
      </c>
      <c r="K88" s="12" t="s">
        <v>47</v>
      </c>
      <c r="L88" s="69" t="s">
        <v>520</v>
      </c>
      <c r="M88" s="12">
        <v>1</v>
      </c>
      <c r="N88" s="92">
        <v>1</v>
      </c>
      <c r="O88" s="93"/>
      <c r="P88" s="93"/>
      <c r="Q88" s="93"/>
      <c r="R88" s="93"/>
      <c r="S88" s="113"/>
      <c r="T88" s="93"/>
      <c r="U88" s="93"/>
      <c r="V88" s="93"/>
      <c r="W88" s="93"/>
      <c r="X88" s="93"/>
      <c r="Y88" s="75">
        <v>1</v>
      </c>
      <c r="Z88" s="132" t="str">
        <f>VLOOKUP(A88,DB_CAL_Q1_Q4!$A$4:$P$1328,13)</f>
        <v>Gas Natural</v>
      </c>
      <c r="AA88" s="133" t="str">
        <f>VLOOKUP(A88,DB_ACS_Q1_Q4!$A$4:$AD$1328,13)</f>
        <v>Gas Natural</v>
      </c>
      <c r="AB88" s="134" t="str">
        <f>VLOOKUP(A88,DB_REF_Q1_Q4!$A$4:$AD$1328,13)</f>
        <v>Ninguno</v>
      </c>
    </row>
    <row r="89" spans="1:28" ht="12" customHeight="1">
      <c r="A89" s="10">
        <v>85</v>
      </c>
      <c r="B89" s="98" t="s">
        <v>243</v>
      </c>
      <c r="C89" s="98" t="s">
        <v>85</v>
      </c>
      <c r="D89" s="11" t="s">
        <v>25</v>
      </c>
      <c r="E89" s="11" t="s">
        <v>304</v>
      </c>
      <c r="F89" s="12" t="s">
        <v>50</v>
      </c>
      <c r="G89" s="12" t="s">
        <v>310</v>
      </c>
      <c r="H89" s="12" t="s">
        <v>306</v>
      </c>
      <c r="I89" s="12" t="s">
        <v>505</v>
      </c>
      <c r="J89" s="11" t="str">
        <f>"≤12h"</f>
        <v>≤12h</v>
      </c>
      <c r="K89" s="12" t="s">
        <v>512</v>
      </c>
      <c r="L89" s="69" t="s">
        <v>518</v>
      </c>
      <c r="M89" s="12">
        <v>1</v>
      </c>
      <c r="N89" s="92">
        <v>1</v>
      </c>
      <c r="O89" s="93"/>
      <c r="P89" s="93"/>
      <c r="Q89" s="93"/>
      <c r="R89" s="93"/>
      <c r="S89" s="113"/>
      <c r="T89" s="93">
        <v>1</v>
      </c>
      <c r="U89" s="93"/>
      <c r="V89" s="93"/>
      <c r="W89" s="93"/>
      <c r="X89" s="93"/>
      <c r="Y89" s="75"/>
      <c r="Z89" s="132" t="str">
        <f>VLOOKUP(A89,DB_CAL_Q1_Q4!$A$4:$P$1328,13)</f>
        <v>Ninguna</v>
      </c>
      <c r="AA89" s="133" t="str">
        <f>VLOOKUP(A89,DB_ACS_Q1_Q4!$A$4:$AD$1328,13)</f>
        <v>Electricidad</v>
      </c>
      <c r="AB89" s="134" t="str">
        <f>VLOOKUP(A89,DB_REF_Q1_Q4!$A$4:$AD$1328,13)</f>
        <v>Ninguno</v>
      </c>
    </row>
    <row r="90" spans="1:28" ht="12" customHeight="1">
      <c r="A90" s="10">
        <v>86</v>
      </c>
      <c r="B90" s="98" t="s">
        <v>65</v>
      </c>
      <c r="C90" s="98" t="s">
        <v>65</v>
      </c>
      <c r="D90" s="11" t="s">
        <v>25</v>
      </c>
      <c r="E90" s="11" t="s">
        <v>303</v>
      </c>
      <c r="F90" s="12" t="s">
        <v>48</v>
      </c>
      <c r="G90" s="12" t="s">
        <v>310</v>
      </c>
      <c r="H90" s="12" t="s">
        <v>306</v>
      </c>
      <c r="I90" s="103" t="s">
        <v>505</v>
      </c>
      <c r="J90" s="11" t="str">
        <f>"≤12h"</f>
        <v>≤12h</v>
      </c>
      <c r="K90" s="12" t="s">
        <v>513</v>
      </c>
      <c r="L90" s="69" t="s">
        <v>518</v>
      </c>
      <c r="M90" s="12">
        <v>1</v>
      </c>
      <c r="N90" s="92">
        <v>1</v>
      </c>
      <c r="O90" s="93"/>
      <c r="P90" s="93"/>
      <c r="Q90" s="93"/>
      <c r="R90" s="93"/>
      <c r="S90" s="113"/>
      <c r="T90" s="93">
        <v>1</v>
      </c>
      <c r="U90" s="93"/>
      <c r="V90" s="93"/>
      <c r="W90" s="93"/>
      <c r="X90" s="93"/>
      <c r="Y90" s="75"/>
      <c r="Z90" s="132" t="str">
        <f>VLOOKUP(A90,DB_CAL_Q1_Q4!$A$4:$P$1328,13)</f>
        <v>Ninguna</v>
      </c>
      <c r="AA90" s="133" t="str">
        <f>VLOOKUP(A90,DB_ACS_Q1_Q4!$A$4:$AD$1328,13)</f>
        <v>Electricidad</v>
      </c>
      <c r="AB90" s="134" t="str">
        <f>VLOOKUP(A90,DB_REF_Q1_Q4!$A$4:$AD$1328,13)</f>
        <v>Ninguno</v>
      </c>
    </row>
    <row r="91" spans="1:28" ht="12" customHeight="1">
      <c r="A91" s="10">
        <v>87</v>
      </c>
      <c r="B91" s="98" t="s">
        <v>134</v>
      </c>
      <c r="C91" s="98" t="s">
        <v>131</v>
      </c>
      <c r="D91" s="11" t="s">
        <v>51</v>
      </c>
      <c r="E91" s="11" t="s">
        <v>304</v>
      </c>
      <c r="F91" s="12" t="s">
        <v>50</v>
      </c>
      <c r="G91" s="11" t="s">
        <v>511</v>
      </c>
      <c r="H91" s="12" t="s">
        <v>306</v>
      </c>
      <c r="I91" s="103" t="s">
        <v>504</v>
      </c>
      <c r="J91" s="12" t="str">
        <f t="shared" ref="J91:J99" si="3">"≥17h"</f>
        <v>≥17h</v>
      </c>
      <c r="K91" s="12" t="s">
        <v>47</v>
      </c>
      <c r="L91" s="69" t="s">
        <v>519</v>
      </c>
      <c r="M91" s="12"/>
      <c r="N91" s="92"/>
      <c r="O91" s="93"/>
      <c r="P91" s="93"/>
      <c r="Q91" s="93"/>
      <c r="R91" s="93"/>
      <c r="S91" s="113">
        <v>1</v>
      </c>
      <c r="T91" s="93"/>
      <c r="U91" s="93"/>
      <c r="V91" s="93"/>
      <c r="W91" s="93"/>
      <c r="X91" s="93"/>
      <c r="Y91" s="75">
        <v>1</v>
      </c>
      <c r="Z91" s="132" t="str">
        <f>VLOOKUP(A91,DB_CAL_Q1_Q4!$A$4:$P$1328,13)</f>
        <v>Gasóleo</v>
      </c>
      <c r="AA91" s="133" t="str">
        <f>VLOOKUP(A91,DB_ACS_Q1_Q4!$A$4:$AD$1328,13)</f>
        <v>Gasóleo</v>
      </c>
      <c r="AB91" s="134" t="str">
        <f>VLOOKUP(A91,DB_REF_Q1_Q4!$A$4:$AD$1328,13)</f>
        <v>Bomba de calor aire</v>
      </c>
    </row>
    <row r="92" spans="1:28" ht="12" customHeight="1">
      <c r="A92" s="10">
        <v>88</v>
      </c>
      <c r="B92" s="98" t="s">
        <v>134</v>
      </c>
      <c r="C92" s="98" t="s">
        <v>131</v>
      </c>
      <c r="D92" s="11" t="s">
        <v>51</v>
      </c>
      <c r="E92" s="11" t="s">
        <v>303</v>
      </c>
      <c r="F92" s="12" t="s">
        <v>49</v>
      </c>
      <c r="G92" s="11" t="s">
        <v>511</v>
      </c>
      <c r="H92" s="12" t="s">
        <v>307</v>
      </c>
      <c r="I92" s="103" t="s">
        <v>504</v>
      </c>
      <c r="J92" s="12" t="str">
        <f t="shared" si="3"/>
        <v>≥17h</v>
      </c>
      <c r="K92" s="12" t="s">
        <v>47</v>
      </c>
      <c r="L92" s="69" t="s">
        <v>519</v>
      </c>
      <c r="M92" s="12"/>
      <c r="N92" s="92"/>
      <c r="O92" s="93"/>
      <c r="P92" s="93"/>
      <c r="Q92" s="93"/>
      <c r="R92" s="93"/>
      <c r="S92" s="113">
        <v>1</v>
      </c>
      <c r="T92" s="93"/>
      <c r="U92" s="93"/>
      <c r="V92" s="93"/>
      <c r="W92" s="93"/>
      <c r="X92" s="93"/>
      <c r="Y92" s="75">
        <v>1</v>
      </c>
      <c r="Z92" s="132" t="str">
        <f>VLOOKUP(A92,DB_CAL_Q1_Q4!$A$4:$P$1328,13)</f>
        <v>Gas Natural</v>
      </c>
      <c r="AA92" s="133" t="str">
        <f>VLOOKUP(A92,DB_ACS_Q1_Q4!$A$4:$AD$1328,13)</f>
        <v>Gas Natural</v>
      </c>
      <c r="AB92" s="134" t="str">
        <f>VLOOKUP(A92,DB_REF_Q1_Q4!$A$4:$AD$1328,13)</f>
        <v>Ninguno</v>
      </c>
    </row>
    <row r="93" spans="1:28" ht="12" customHeight="1">
      <c r="A93" s="10">
        <v>89</v>
      </c>
      <c r="B93" s="98" t="s">
        <v>67</v>
      </c>
      <c r="C93" s="98" t="s">
        <v>67</v>
      </c>
      <c r="D93" s="11" t="s">
        <v>51</v>
      </c>
      <c r="E93" s="11" t="s">
        <v>304</v>
      </c>
      <c r="F93" s="12" t="s">
        <v>50</v>
      </c>
      <c r="G93" s="12" t="s">
        <v>310</v>
      </c>
      <c r="H93" s="12" t="s">
        <v>306</v>
      </c>
      <c r="I93" s="103" t="s">
        <v>504</v>
      </c>
      <c r="J93" s="12" t="str">
        <f t="shared" si="3"/>
        <v>≥17h</v>
      </c>
      <c r="K93" s="12" t="s">
        <v>512</v>
      </c>
      <c r="L93" s="69" t="s">
        <v>518</v>
      </c>
      <c r="M93" s="12">
        <v>1</v>
      </c>
      <c r="N93" s="92">
        <v>1</v>
      </c>
      <c r="O93" s="93"/>
      <c r="P93" s="93"/>
      <c r="Q93" s="93"/>
      <c r="R93" s="93"/>
      <c r="S93" s="113"/>
      <c r="T93" s="93">
        <v>1</v>
      </c>
      <c r="U93" s="93"/>
      <c r="V93" s="93"/>
      <c r="W93" s="93"/>
      <c r="X93" s="93"/>
      <c r="Y93" s="75"/>
      <c r="Z93" s="132" t="str">
        <f>VLOOKUP(A93,DB_CAL_Q1_Q4!$A$4:$P$1328,13)</f>
        <v>Bomba de calor aire</v>
      </c>
      <c r="AA93" s="133" t="str">
        <f>VLOOKUP(A93,DB_ACS_Q1_Q4!$A$4:$AD$1328,13)</f>
        <v>GLP</v>
      </c>
      <c r="AB93" s="134" t="str">
        <f>VLOOKUP(A93,DB_REF_Q1_Q4!$A$4:$AD$1328,13)</f>
        <v>Bomba de calor agua</v>
      </c>
    </row>
    <row r="94" spans="1:28" ht="12" customHeight="1">
      <c r="A94" s="10">
        <v>90</v>
      </c>
      <c r="B94" s="98" t="s">
        <v>139</v>
      </c>
      <c r="C94" s="98" t="s">
        <v>131</v>
      </c>
      <c r="D94" s="11" t="s">
        <v>52</v>
      </c>
      <c r="E94" s="11" t="s">
        <v>304</v>
      </c>
      <c r="F94" s="12" t="s">
        <v>50</v>
      </c>
      <c r="G94" s="11" t="s">
        <v>511</v>
      </c>
      <c r="H94" s="12" t="s">
        <v>306</v>
      </c>
      <c r="I94" s="103" t="s">
        <v>505</v>
      </c>
      <c r="J94" s="12" t="str">
        <f t="shared" si="3"/>
        <v>≥17h</v>
      </c>
      <c r="K94" s="12" t="s">
        <v>47</v>
      </c>
      <c r="L94" s="69" t="s">
        <v>519</v>
      </c>
      <c r="M94" s="12"/>
      <c r="N94" s="92"/>
      <c r="O94" s="93"/>
      <c r="P94" s="93"/>
      <c r="Q94" s="93"/>
      <c r="R94" s="93"/>
      <c r="S94" s="113">
        <v>1</v>
      </c>
      <c r="T94" s="93"/>
      <c r="U94" s="93"/>
      <c r="V94" s="93"/>
      <c r="W94" s="93"/>
      <c r="X94" s="93"/>
      <c r="Y94" s="75">
        <v>1</v>
      </c>
      <c r="Z94" s="132" t="str">
        <f>VLOOKUP(A94,DB_CAL_Q1_Q4!$A$4:$P$1328,13)</f>
        <v>Gasóleo</v>
      </c>
      <c r="AA94" s="133" t="str">
        <f>VLOOKUP(A94,DB_ACS_Q1_Q4!$A$4:$AD$1328,13)</f>
        <v>Gasóleo</v>
      </c>
      <c r="AB94" s="134" t="str">
        <f>VLOOKUP(A94,DB_REF_Q1_Q4!$A$4:$AD$1328,13)</f>
        <v>Ninguno</v>
      </c>
    </row>
    <row r="95" spans="1:28" ht="12" customHeight="1">
      <c r="A95" s="10">
        <v>91</v>
      </c>
      <c r="B95" s="98" t="s">
        <v>225</v>
      </c>
      <c r="C95" s="98" t="s">
        <v>69</v>
      </c>
      <c r="D95" s="11" t="s">
        <v>52</v>
      </c>
      <c r="E95" s="11" t="s">
        <v>303</v>
      </c>
      <c r="F95" s="12" t="s">
        <v>49</v>
      </c>
      <c r="G95" s="11" t="s">
        <v>511</v>
      </c>
      <c r="H95" s="12" t="s">
        <v>306</v>
      </c>
      <c r="I95" s="11" t="s">
        <v>504</v>
      </c>
      <c r="J95" s="12" t="str">
        <f t="shared" si="3"/>
        <v>≥17h</v>
      </c>
      <c r="K95" s="12" t="s">
        <v>512</v>
      </c>
      <c r="L95" s="69" t="s">
        <v>518</v>
      </c>
      <c r="M95" s="12"/>
      <c r="N95" s="92"/>
      <c r="O95" s="93"/>
      <c r="P95" s="93"/>
      <c r="Q95" s="93"/>
      <c r="R95" s="93"/>
      <c r="S95" s="113">
        <v>1</v>
      </c>
      <c r="T95" s="93"/>
      <c r="U95" s="93"/>
      <c r="V95" s="93"/>
      <c r="W95" s="93"/>
      <c r="X95" s="93"/>
      <c r="Y95" s="75">
        <v>1</v>
      </c>
      <c r="Z95" s="132" t="str">
        <f>VLOOKUP(A95,DB_CAL_Q1_Q4!$A$4:$P$1328,13)</f>
        <v>Electricidad</v>
      </c>
      <c r="AA95" s="133" t="str">
        <f>VLOOKUP(A95,DB_ACS_Q1_Q4!$A$4:$AD$1328,13)</f>
        <v>Electricidad</v>
      </c>
      <c r="AB95" s="134" t="str">
        <f>VLOOKUP(A95,DB_REF_Q1_Q4!$A$4:$AD$1328,13)</f>
        <v>Bomba de calor aire</v>
      </c>
    </row>
    <row r="96" spans="1:28" ht="12" customHeight="1">
      <c r="A96" s="10">
        <v>92</v>
      </c>
      <c r="B96" s="98" t="s">
        <v>74</v>
      </c>
      <c r="C96" s="98" t="s">
        <v>75</v>
      </c>
      <c r="D96" s="11" t="s">
        <v>51</v>
      </c>
      <c r="E96" s="11" t="s">
        <v>304</v>
      </c>
      <c r="F96" s="12" t="s">
        <v>48</v>
      </c>
      <c r="G96" s="12" t="s">
        <v>310</v>
      </c>
      <c r="H96" s="12" t="s">
        <v>306</v>
      </c>
      <c r="I96" s="103" t="s">
        <v>505</v>
      </c>
      <c r="J96" s="12" t="str">
        <f t="shared" si="3"/>
        <v>≥17h</v>
      </c>
      <c r="K96" s="12" t="s">
        <v>47</v>
      </c>
      <c r="L96" s="69" t="s">
        <v>519</v>
      </c>
      <c r="M96" s="12"/>
      <c r="N96" s="92"/>
      <c r="O96" s="93"/>
      <c r="P96" s="93"/>
      <c r="Q96" s="93"/>
      <c r="R96" s="93"/>
      <c r="S96" s="113">
        <v>1</v>
      </c>
      <c r="T96" s="93"/>
      <c r="U96" s="93"/>
      <c r="V96" s="93"/>
      <c r="W96" s="93"/>
      <c r="X96" s="93"/>
      <c r="Y96" s="75">
        <v>1</v>
      </c>
      <c r="Z96" s="132" t="str">
        <f>VLOOKUP(A96,DB_CAL_Q1_Q4!$A$4:$P$1328,13)</f>
        <v>Gas Natural</v>
      </c>
      <c r="AA96" s="133" t="str">
        <f>VLOOKUP(A96,DB_ACS_Q1_Q4!$A$4:$AD$1328,13)</f>
        <v>Gas Natural</v>
      </c>
      <c r="AB96" s="134" t="str">
        <f>VLOOKUP(A96,DB_REF_Q1_Q4!$A$4:$AD$1328,13)</f>
        <v>Ninguno</v>
      </c>
    </row>
    <row r="97" spans="1:28" ht="12" customHeight="1">
      <c r="A97" s="10">
        <v>93</v>
      </c>
      <c r="B97" s="98" t="s">
        <v>74</v>
      </c>
      <c r="C97" s="98" t="s">
        <v>75</v>
      </c>
      <c r="D97" s="11" t="s">
        <v>25</v>
      </c>
      <c r="E97" s="11" t="s">
        <v>303</v>
      </c>
      <c r="F97" s="12" t="s">
        <v>50</v>
      </c>
      <c r="G97" s="12" t="s">
        <v>510</v>
      </c>
      <c r="H97" s="12" t="s">
        <v>306</v>
      </c>
      <c r="I97" s="103" t="s">
        <v>505</v>
      </c>
      <c r="J97" s="12" t="str">
        <f t="shared" si="3"/>
        <v>≥17h</v>
      </c>
      <c r="K97" s="12" t="s">
        <v>512</v>
      </c>
      <c r="L97" s="69" t="s">
        <v>519</v>
      </c>
      <c r="M97" s="12">
        <v>1</v>
      </c>
      <c r="N97" s="92">
        <v>1</v>
      </c>
      <c r="O97" s="93"/>
      <c r="P97" s="93"/>
      <c r="Q97" s="93"/>
      <c r="R97" s="93"/>
      <c r="S97" s="113"/>
      <c r="T97" s="93"/>
      <c r="U97" s="93"/>
      <c r="V97" s="93"/>
      <c r="W97" s="93">
        <v>1</v>
      </c>
      <c r="X97" s="93"/>
      <c r="Y97" s="75"/>
      <c r="Z97" s="132" t="str">
        <f>VLOOKUP(A97,DB_CAL_Q1_Q4!$A$4:$P$1328,13)</f>
        <v>Gas Natural</v>
      </c>
      <c r="AA97" s="133" t="str">
        <f>VLOOKUP(A97,DB_ACS_Q1_Q4!$A$4:$AD$1328,13)</f>
        <v>Gas Natural</v>
      </c>
      <c r="AB97" s="134" t="str">
        <f>VLOOKUP(A97,DB_REF_Q1_Q4!$A$4:$AD$1328,13)</f>
        <v>Ninguno</v>
      </c>
    </row>
    <row r="98" spans="1:28" ht="12" customHeight="1">
      <c r="A98" s="10">
        <v>94</v>
      </c>
      <c r="B98" s="98" t="s">
        <v>213</v>
      </c>
      <c r="C98" s="98" t="s">
        <v>69</v>
      </c>
      <c r="D98" s="11" t="s">
        <v>52</v>
      </c>
      <c r="E98" s="11" t="s">
        <v>304</v>
      </c>
      <c r="F98" s="12" t="s">
        <v>49</v>
      </c>
      <c r="G98" s="12" t="s">
        <v>310</v>
      </c>
      <c r="H98" s="12" t="s">
        <v>306</v>
      </c>
      <c r="I98" s="11" t="s">
        <v>504</v>
      </c>
      <c r="J98" s="12" t="str">
        <f t="shared" si="3"/>
        <v>≥17h</v>
      </c>
      <c r="K98" s="12" t="s">
        <v>512</v>
      </c>
      <c r="L98" s="69" t="s">
        <v>518</v>
      </c>
      <c r="M98" s="12"/>
      <c r="N98" s="92"/>
      <c r="O98" s="93"/>
      <c r="P98" s="93"/>
      <c r="Q98" s="93"/>
      <c r="R98" s="93"/>
      <c r="S98" s="113">
        <v>1</v>
      </c>
      <c r="T98" s="93"/>
      <c r="U98" s="93"/>
      <c r="V98" s="93"/>
      <c r="W98" s="93"/>
      <c r="X98" s="93"/>
      <c r="Y98" s="75">
        <v>1</v>
      </c>
      <c r="Z98" s="132" t="str">
        <f>VLOOKUP(A98,DB_CAL_Q1_Q4!$A$4:$P$1328,13)</f>
        <v>Electricidad</v>
      </c>
      <c r="AA98" s="133" t="str">
        <f>VLOOKUP(A98,DB_ACS_Q1_Q4!$A$4:$AD$1328,13)</f>
        <v>Electricidad</v>
      </c>
      <c r="AB98" s="134" t="str">
        <f>VLOOKUP(A98,DB_REF_Q1_Q4!$A$4:$AD$1328,13)</f>
        <v>AC Eléctrico</v>
      </c>
    </row>
    <row r="99" spans="1:28" ht="12" customHeight="1">
      <c r="A99" s="10">
        <v>95</v>
      </c>
      <c r="B99" s="98" t="s">
        <v>97</v>
      </c>
      <c r="C99" s="98" t="s">
        <v>75</v>
      </c>
      <c r="D99" s="11" t="s">
        <v>51</v>
      </c>
      <c r="E99" s="11" t="s">
        <v>304</v>
      </c>
      <c r="F99" s="12" t="s">
        <v>48</v>
      </c>
      <c r="G99" s="12" t="s">
        <v>310</v>
      </c>
      <c r="H99" s="12" t="s">
        <v>306</v>
      </c>
      <c r="I99" s="103" t="s">
        <v>504</v>
      </c>
      <c r="J99" s="12" t="str">
        <f t="shared" si="3"/>
        <v>≥17h</v>
      </c>
      <c r="K99" s="12" t="s">
        <v>513</v>
      </c>
      <c r="L99" s="69" t="s">
        <v>519</v>
      </c>
      <c r="M99" s="12"/>
      <c r="N99" s="92"/>
      <c r="O99" s="93"/>
      <c r="P99" s="93"/>
      <c r="Q99" s="93"/>
      <c r="R99" s="93"/>
      <c r="S99" s="113">
        <v>1</v>
      </c>
      <c r="T99" s="93"/>
      <c r="U99" s="93"/>
      <c r="V99" s="93"/>
      <c r="W99" s="93"/>
      <c r="X99" s="93"/>
      <c r="Y99" s="75">
        <v>1</v>
      </c>
      <c r="Z99" s="132" t="str">
        <f>VLOOKUP(A99,DB_CAL_Q1_Q4!$A$4:$P$1328,13)</f>
        <v>Gas Natural</v>
      </c>
      <c r="AA99" s="133" t="str">
        <f>VLOOKUP(A99,DB_ACS_Q1_Q4!$A$4:$AD$1328,13)</f>
        <v>Gas Natural</v>
      </c>
      <c r="AB99" s="134" t="str">
        <f>VLOOKUP(A99,DB_REF_Q1_Q4!$A$4:$AD$1328,13)</f>
        <v>Ninguno</v>
      </c>
    </row>
    <row r="100" spans="1:28" ht="12" customHeight="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12">
        <v>1</v>
      </c>
      <c r="N100" s="92">
        <v>1</v>
      </c>
      <c r="O100" s="93"/>
      <c r="P100" s="93"/>
      <c r="Q100" s="93"/>
      <c r="R100" s="93"/>
      <c r="S100" s="113"/>
      <c r="T100" s="93">
        <v>1</v>
      </c>
      <c r="U100" s="93"/>
      <c r="V100" s="93"/>
      <c r="W100" s="93"/>
      <c r="X100" s="93"/>
      <c r="Y100" s="75"/>
      <c r="Z100" s="132" t="str">
        <f>VLOOKUP(A100,DB_CAL_Q1_Q4!$A$4:$P$1328,13)</f>
        <v>Ninguna</v>
      </c>
      <c r="AA100" s="133" t="str">
        <f>VLOOKUP(A100,DB_ACS_Q1_Q4!$A$4:$AD$1328,13)</f>
        <v>GLP</v>
      </c>
      <c r="AB100" s="134" t="str">
        <f>VLOOKUP(A100,DB_REF_Q1_Q4!$A$4:$AD$1328,13)</f>
        <v>Ninguno</v>
      </c>
    </row>
    <row r="101" spans="1:28" ht="12" customHeight="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12">
        <v>1</v>
      </c>
      <c r="N101" s="92">
        <v>1</v>
      </c>
      <c r="O101" s="93">
        <v>1</v>
      </c>
      <c r="P101" s="93"/>
      <c r="Q101" s="93"/>
      <c r="R101" s="93"/>
      <c r="S101" s="113"/>
      <c r="T101" s="93">
        <v>1</v>
      </c>
      <c r="U101" s="93"/>
      <c r="V101" s="93"/>
      <c r="W101" s="93"/>
      <c r="X101" s="93"/>
      <c r="Y101" s="75"/>
      <c r="Z101" s="132" t="str">
        <f>VLOOKUP(A101,DB_CAL_Q1_Q4!$A$4:$P$1328,13)</f>
        <v>Electricidad</v>
      </c>
      <c r="AA101" s="133" t="str">
        <f>VLOOKUP(A101,DB_ACS_Q1_Q4!$A$4:$AD$1328,13)</f>
        <v>GLP</v>
      </c>
      <c r="AB101" s="134" t="str">
        <f>VLOOKUP(A101,DB_REF_Q1_Q4!$A$4:$AD$1328,13)</f>
        <v>AC Eléctrico</v>
      </c>
    </row>
    <row r="102" spans="1:28" ht="12" customHeight="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12"/>
      <c r="N102" s="92"/>
      <c r="O102" s="93"/>
      <c r="P102" s="93"/>
      <c r="Q102" s="93"/>
      <c r="R102" s="93"/>
      <c r="S102" s="113">
        <v>1</v>
      </c>
      <c r="T102" s="93"/>
      <c r="U102" s="93"/>
      <c r="V102" s="93"/>
      <c r="W102" s="93"/>
      <c r="X102" s="93"/>
      <c r="Y102" s="75">
        <v>1</v>
      </c>
      <c r="Z102" s="132" t="str">
        <f>VLOOKUP(A102,DB_CAL_Q1_Q4!$A$4:$P$1328,13)</f>
        <v>Ninguna</v>
      </c>
      <c r="AA102" s="133" t="str">
        <f>VLOOKUP(A102,DB_ACS_Q1_Q4!$A$4:$AD$1328,13)</f>
        <v>Gas Natural</v>
      </c>
      <c r="AB102" s="134" t="str">
        <f>VLOOKUP(A102,DB_REF_Q1_Q4!$A$4:$AD$1328,13)</f>
        <v>AC Eléctrico</v>
      </c>
    </row>
    <row r="103" spans="1:28" ht="12" customHeight="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12"/>
      <c r="N103" s="92"/>
      <c r="O103" s="93"/>
      <c r="P103" s="93"/>
      <c r="Q103" s="93"/>
      <c r="R103" s="93"/>
      <c r="S103" s="113">
        <v>1</v>
      </c>
      <c r="T103" s="93"/>
      <c r="U103" s="93"/>
      <c r="V103" s="93"/>
      <c r="W103" s="93"/>
      <c r="X103" s="93"/>
      <c r="Y103" s="75">
        <v>1</v>
      </c>
      <c r="Z103" s="132" t="str">
        <f>VLOOKUP(A103,DB_CAL_Q1_Q4!$A$4:$P$1328,13)</f>
        <v>Electricidad</v>
      </c>
      <c r="AA103" s="133" t="str">
        <f>VLOOKUP(A103,DB_ACS_Q1_Q4!$A$4:$AD$1328,13)</f>
        <v>Electricidad</v>
      </c>
      <c r="AB103" s="134" t="str">
        <f>VLOOKUP(A103,DB_REF_Q1_Q4!$A$4:$AD$1328,13)</f>
        <v>Ninguno</v>
      </c>
    </row>
    <row r="104" spans="1:28" ht="12" customHeight="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12"/>
      <c r="N104" s="92"/>
      <c r="O104" s="93"/>
      <c r="P104" s="93"/>
      <c r="Q104" s="93"/>
      <c r="R104" s="93"/>
      <c r="S104" s="113">
        <v>1</v>
      </c>
      <c r="T104" s="93"/>
      <c r="U104" s="93"/>
      <c r="V104" s="93"/>
      <c r="W104" s="93"/>
      <c r="X104" s="93"/>
      <c r="Y104" s="75">
        <v>1</v>
      </c>
      <c r="Z104" s="132" t="str">
        <f>VLOOKUP(A104,DB_CAL_Q1_Q4!$A$4:$P$1328,13)</f>
        <v>Electricidad</v>
      </c>
      <c r="AA104" s="133" t="str">
        <f>VLOOKUP(A104,DB_ACS_Q1_Q4!$A$4:$AD$1328,13)</f>
        <v>GLP</v>
      </c>
      <c r="AB104" s="134" t="str">
        <f>VLOOKUP(A104,DB_REF_Q1_Q4!$A$4:$AD$1328,13)</f>
        <v>Bomba de calor agua</v>
      </c>
    </row>
    <row r="105" spans="1:28" ht="12" customHeight="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12"/>
      <c r="N105" s="92"/>
      <c r="O105" s="93"/>
      <c r="P105" s="93"/>
      <c r="Q105" s="93"/>
      <c r="R105" s="93"/>
      <c r="S105" s="113">
        <v>1</v>
      </c>
      <c r="T105" s="93"/>
      <c r="U105" s="93"/>
      <c r="V105" s="93"/>
      <c r="W105" s="93"/>
      <c r="X105" s="93"/>
      <c r="Y105" s="75">
        <v>1</v>
      </c>
      <c r="Z105" s="132" t="str">
        <f>VLOOKUP(A105,DB_CAL_Q1_Q4!$A$4:$P$1328,13)</f>
        <v>Gas Natural</v>
      </c>
      <c r="AA105" s="133" t="str">
        <f>VLOOKUP(A105,DB_ACS_Q1_Q4!$A$4:$AD$1328,13)</f>
        <v>Gas Natural</v>
      </c>
      <c r="AB105" s="134" t="str">
        <f>VLOOKUP(A105,DB_REF_Q1_Q4!$A$4:$AD$1328,13)</f>
        <v>Ninguno</v>
      </c>
    </row>
    <row r="106" spans="1:28" ht="12" customHeight="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12">
        <v>1</v>
      </c>
      <c r="N106" s="92">
        <v>1</v>
      </c>
      <c r="O106" s="93">
        <v>1</v>
      </c>
      <c r="P106" s="93"/>
      <c r="Q106" s="93"/>
      <c r="R106" s="93"/>
      <c r="S106" s="113"/>
      <c r="T106" s="93">
        <v>1</v>
      </c>
      <c r="U106" s="93"/>
      <c r="V106" s="93"/>
      <c r="W106" s="93"/>
      <c r="X106" s="93"/>
      <c r="Y106" s="75"/>
      <c r="Z106" s="132" t="str">
        <f>VLOOKUP(A106,DB_CAL_Q1_Q4!$A$4:$P$1328,13)</f>
        <v>Electricidad</v>
      </c>
      <c r="AA106" s="133" t="str">
        <f>VLOOKUP(A106,DB_ACS_Q1_Q4!$A$4:$AD$1328,13)</f>
        <v>Electricidad</v>
      </c>
      <c r="AB106" s="134" t="str">
        <f>VLOOKUP(A106,DB_REF_Q1_Q4!$A$4:$AD$1328,13)</f>
        <v>Bomba de calor agua</v>
      </c>
    </row>
    <row r="107" spans="1:28" ht="12" customHeight="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12"/>
      <c r="N107" s="92"/>
      <c r="O107" s="93"/>
      <c r="P107" s="93"/>
      <c r="Q107" s="93"/>
      <c r="R107" s="93"/>
      <c r="S107" s="113">
        <v>1</v>
      </c>
      <c r="T107" s="93"/>
      <c r="U107" s="93"/>
      <c r="V107" s="93"/>
      <c r="W107" s="93"/>
      <c r="X107" s="93"/>
      <c r="Y107" s="75">
        <v>1</v>
      </c>
      <c r="Z107" s="132" t="str">
        <f>VLOOKUP(A107,DB_CAL_Q1_Q4!$A$4:$P$1328,13)</f>
        <v>Gasóleo</v>
      </c>
      <c r="AA107" s="133" t="str">
        <f>VLOOKUP(A107,DB_ACS_Q1_Q4!$A$4:$AD$1328,13)</f>
        <v>Gasóleo</v>
      </c>
      <c r="AB107" s="134" t="str">
        <f>VLOOKUP(A107,DB_REF_Q1_Q4!$A$4:$AD$1328,13)</f>
        <v>Ninguno</v>
      </c>
    </row>
    <row r="108" spans="1:28" ht="12" customHeight="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12"/>
      <c r="N108" s="92"/>
      <c r="O108" s="93"/>
      <c r="P108" s="93"/>
      <c r="Q108" s="93"/>
      <c r="R108" s="93"/>
      <c r="S108" s="113">
        <v>1</v>
      </c>
      <c r="T108" s="93"/>
      <c r="U108" s="93"/>
      <c r="V108" s="93"/>
      <c r="W108" s="93"/>
      <c r="X108" s="93"/>
      <c r="Y108" s="75">
        <v>1</v>
      </c>
      <c r="Z108" s="132" t="str">
        <f>VLOOKUP(A108,DB_CAL_Q1_Q4!$A$4:$P$1328,13)</f>
        <v>Electricidad</v>
      </c>
      <c r="AA108" s="133" t="str">
        <f>VLOOKUP(A108,DB_ACS_Q1_Q4!$A$4:$AD$1328,13)</f>
        <v>Electricidad</v>
      </c>
      <c r="AB108" s="134" t="str">
        <f>VLOOKUP(A108,DB_REF_Q1_Q4!$A$4:$AD$1328,13)</f>
        <v>Bomba de calor aire</v>
      </c>
    </row>
    <row r="109" spans="1:28" ht="12" customHeight="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12">
        <v>1</v>
      </c>
      <c r="N109" s="92">
        <v>1</v>
      </c>
      <c r="O109" s="93"/>
      <c r="P109" s="93"/>
      <c r="Q109" s="93"/>
      <c r="R109" s="93"/>
      <c r="S109" s="113"/>
      <c r="T109" s="93">
        <v>1</v>
      </c>
      <c r="U109" s="93"/>
      <c r="V109" s="93"/>
      <c r="W109" s="93"/>
      <c r="X109" s="93"/>
      <c r="Y109" s="75"/>
      <c r="Z109" s="132" t="str">
        <f>VLOOKUP(A109,DB_CAL_Q1_Q4!$A$4:$P$1328,13)</f>
        <v>Gas Natural</v>
      </c>
      <c r="AA109" s="133" t="str">
        <f>VLOOKUP(A109,DB_ACS_Q1_Q4!$A$4:$AD$1328,13)</f>
        <v>Gas Natural</v>
      </c>
      <c r="AB109" s="134" t="str">
        <f>VLOOKUP(A109,DB_REF_Q1_Q4!$A$4:$AD$1328,13)</f>
        <v>Ninguno</v>
      </c>
    </row>
    <row r="110" spans="1:28" ht="12" customHeight="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12"/>
      <c r="N110" s="92"/>
      <c r="O110" s="93"/>
      <c r="P110" s="93"/>
      <c r="Q110" s="93"/>
      <c r="R110" s="93"/>
      <c r="S110" s="113">
        <v>1</v>
      </c>
      <c r="T110" s="93"/>
      <c r="U110" s="93"/>
      <c r="V110" s="93"/>
      <c r="W110" s="93"/>
      <c r="X110" s="93"/>
      <c r="Y110" s="75">
        <v>1</v>
      </c>
      <c r="Z110" s="132" t="str">
        <f>VLOOKUP(A110,DB_CAL_Q1_Q4!$A$4:$P$1328,13)</f>
        <v>Gas Natural</v>
      </c>
      <c r="AA110" s="133" t="str">
        <f>VLOOKUP(A110,DB_ACS_Q1_Q4!$A$4:$AD$1328,13)</f>
        <v>Gas Natural</v>
      </c>
      <c r="AB110" s="134" t="str">
        <f>VLOOKUP(A110,DB_REF_Q1_Q4!$A$4:$AD$1328,13)</f>
        <v>Ninguno</v>
      </c>
    </row>
    <row r="111" spans="1:28" ht="12" customHeight="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12"/>
      <c r="N111" s="92"/>
      <c r="O111" s="93"/>
      <c r="P111" s="93"/>
      <c r="Q111" s="93"/>
      <c r="R111" s="93"/>
      <c r="S111" s="113">
        <v>1</v>
      </c>
      <c r="T111" s="93"/>
      <c r="U111" s="93"/>
      <c r="V111" s="93"/>
      <c r="W111" s="93"/>
      <c r="X111" s="93"/>
      <c r="Y111" s="75">
        <v>1</v>
      </c>
      <c r="Z111" s="132" t="str">
        <f>VLOOKUP(A111,DB_CAL_Q1_Q4!$A$4:$P$1328,13)</f>
        <v>Gas Natural</v>
      </c>
      <c r="AA111" s="133" t="str">
        <f>VLOOKUP(A111,DB_ACS_Q1_Q4!$A$4:$AD$1328,13)</f>
        <v>Gas Natural</v>
      </c>
      <c r="AB111" s="134" t="str">
        <f>VLOOKUP(A111,DB_REF_Q1_Q4!$A$4:$AD$1328,13)</f>
        <v>Ninguno</v>
      </c>
    </row>
    <row r="112" spans="1:28" ht="12" customHeight="1">
      <c r="A112" s="10">
        <v>108</v>
      </c>
      <c r="B112" s="98" t="s">
        <v>125</v>
      </c>
      <c r="C112" s="98" t="s">
        <v>59</v>
      </c>
      <c r="D112" s="11" t="s">
        <v>51</v>
      </c>
      <c r="E112" s="11" t="s">
        <v>304</v>
      </c>
      <c r="F112" s="12" t="s">
        <v>50</v>
      </c>
      <c r="G112" s="12" t="s">
        <v>310</v>
      </c>
      <c r="H112" s="12" t="s">
        <v>306</v>
      </c>
      <c r="I112" s="11" t="s">
        <v>504</v>
      </c>
      <c r="J112" s="12" t="str">
        <f t="shared" ref="J112:J117" si="4">"≥17h"</f>
        <v>≥17h</v>
      </c>
      <c r="K112" s="12" t="s">
        <v>512</v>
      </c>
      <c r="L112" s="69" t="s">
        <v>518</v>
      </c>
      <c r="M112" s="12">
        <v>1</v>
      </c>
      <c r="N112" s="92">
        <v>1</v>
      </c>
      <c r="O112" s="93">
        <v>1</v>
      </c>
      <c r="P112" s="93"/>
      <c r="Q112" s="93"/>
      <c r="R112" s="93"/>
      <c r="S112" s="113"/>
      <c r="T112" s="93">
        <v>1</v>
      </c>
      <c r="U112" s="93"/>
      <c r="V112" s="93"/>
      <c r="W112" s="93"/>
      <c r="X112" s="93"/>
      <c r="Y112" s="75"/>
      <c r="Z112" s="132" t="str">
        <f>VLOOKUP(A112,DB_CAL_Q1_Q4!$A$4:$P$1328,13)</f>
        <v>Bomba de calor aire</v>
      </c>
      <c r="AA112" s="133" t="str">
        <f>VLOOKUP(A112,DB_ACS_Q1_Q4!$A$4:$AD$1328,13)</f>
        <v>Gas Natural</v>
      </c>
      <c r="AB112" s="134" t="str">
        <f>VLOOKUP(A112,DB_REF_Q1_Q4!$A$4:$AD$1328,13)</f>
        <v>Bomba de calor agua</v>
      </c>
    </row>
    <row r="113" spans="1:28" ht="12" customHeight="1">
      <c r="A113" s="10">
        <v>109</v>
      </c>
      <c r="B113" s="98" t="s">
        <v>88</v>
      </c>
      <c r="C113" s="98" t="s">
        <v>89</v>
      </c>
      <c r="D113" s="11" t="s">
        <v>51</v>
      </c>
      <c r="E113" s="11" t="s">
        <v>304</v>
      </c>
      <c r="F113" s="12" t="s">
        <v>49</v>
      </c>
      <c r="G113" s="12" t="s">
        <v>310</v>
      </c>
      <c r="H113" s="12" t="s">
        <v>306</v>
      </c>
      <c r="I113" s="12" t="s">
        <v>505</v>
      </c>
      <c r="J113" s="12" t="str">
        <f t="shared" si="4"/>
        <v>≥17h</v>
      </c>
      <c r="K113" s="12" t="s">
        <v>512</v>
      </c>
      <c r="L113" s="69" t="s">
        <v>520</v>
      </c>
      <c r="M113" s="12"/>
      <c r="N113" s="92"/>
      <c r="O113" s="93"/>
      <c r="P113" s="93"/>
      <c r="Q113" s="93"/>
      <c r="R113" s="93"/>
      <c r="S113" s="113">
        <v>1</v>
      </c>
      <c r="T113" s="93"/>
      <c r="U113" s="93"/>
      <c r="V113" s="93"/>
      <c r="W113" s="93"/>
      <c r="X113" s="93"/>
      <c r="Y113" s="75">
        <v>1</v>
      </c>
      <c r="Z113" s="132" t="str">
        <f>VLOOKUP(A113,DB_CAL_Q1_Q4!$A$4:$P$1328,13)</f>
        <v>Electricidad</v>
      </c>
      <c r="AA113" s="133" t="str">
        <f>VLOOKUP(A113,DB_ACS_Q1_Q4!$A$4:$AD$1328,13)</f>
        <v>GLP</v>
      </c>
      <c r="AB113" s="134" t="str">
        <f>VLOOKUP(A113,DB_REF_Q1_Q4!$A$4:$AD$1328,13)</f>
        <v>Ninguno</v>
      </c>
    </row>
    <row r="114" spans="1:28" ht="12" customHeight="1">
      <c r="A114" s="10">
        <v>110</v>
      </c>
      <c r="B114" s="98" t="s">
        <v>90</v>
      </c>
      <c r="C114" s="98" t="s">
        <v>89</v>
      </c>
      <c r="D114" s="11" t="s">
        <v>25</v>
      </c>
      <c r="E114" s="11" t="s">
        <v>304</v>
      </c>
      <c r="F114" s="12" t="s">
        <v>49</v>
      </c>
      <c r="G114" s="12" t="s">
        <v>510</v>
      </c>
      <c r="H114" s="12" t="s">
        <v>306</v>
      </c>
      <c r="I114" s="103" t="s">
        <v>505</v>
      </c>
      <c r="J114" s="12" t="str">
        <f t="shared" si="4"/>
        <v>≥17h</v>
      </c>
      <c r="K114" s="12" t="s">
        <v>512</v>
      </c>
      <c r="L114" s="69" t="s">
        <v>520</v>
      </c>
      <c r="M114" s="12">
        <v>1</v>
      </c>
      <c r="N114" s="92">
        <v>1</v>
      </c>
      <c r="O114" s="93"/>
      <c r="P114" s="93"/>
      <c r="Q114" s="93"/>
      <c r="R114" s="93"/>
      <c r="S114" s="113"/>
      <c r="T114" s="93"/>
      <c r="U114" s="93"/>
      <c r="V114" s="93"/>
      <c r="W114" s="93"/>
      <c r="X114" s="93"/>
      <c r="Y114" s="75">
        <v>1</v>
      </c>
      <c r="Z114" s="132" t="str">
        <f>VLOOKUP(A114,DB_CAL_Q1_Q4!$A$4:$P$1328,13)</f>
        <v>Gas Natural</v>
      </c>
      <c r="AA114" s="133" t="str">
        <f>VLOOKUP(A114,DB_ACS_Q1_Q4!$A$4:$AD$1328,13)</f>
        <v>Gas Natural</v>
      </c>
      <c r="AB114" s="134" t="str">
        <f>VLOOKUP(A114,DB_REF_Q1_Q4!$A$4:$AD$1328,13)</f>
        <v>Ninguno</v>
      </c>
    </row>
    <row r="115" spans="1:28" ht="12" customHeight="1">
      <c r="A115" s="10">
        <v>111</v>
      </c>
      <c r="B115" s="98" t="s">
        <v>241</v>
      </c>
      <c r="C115" s="98" t="s">
        <v>241</v>
      </c>
      <c r="D115" s="11" t="s">
        <v>51</v>
      </c>
      <c r="E115" s="11" t="s">
        <v>304</v>
      </c>
      <c r="F115" s="12" t="s">
        <v>48</v>
      </c>
      <c r="G115" s="12" t="s">
        <v>510</v>
      </c>
      <c r="H115" s="12" t="s">
        <v>308</v>
      </c>
      <c r="I115" s="11" t="s">
        <v>504</v>
      </c>
      <c r="J115" s="12" t="str">
        <f t="shared" si="4"/>
        <v>≥17h</v>
      </c>
      <c r="K115" s="12" t="s">
        <v>513</v>
      </c>
      <c r="L115" s="69" t="s">
        <v>519</v>
      </c>
      <c r="M115" s="12">
        <v>1</v>
      </c>
      <c r="N115" s="92">
        <v>1</v>
      </c>
      <c r="O115" s="93">
        <v>1</v>
      </c>
      <c r="P115" s="93"/>
      <c r="Q115" s="93"/>
      <c r="R115" s="93"/>
      <c r="S115" s="113"/>
      <c r="T115" s="93">
        <v>1</v>
      </c>
      <c r="U115" s="93"/>
      <c r="V115" s="93"/>
      <c r="W115" s="93"/>
      <c r="X115" s="93"/>
      <c r="Y115" s="75"/>
      <c r="Z115" s="132" t="str">
        <f>VLOOKUP(A115,DB_CAL_Q1_Q4!$A$4:$P$1328,13)</f>
        <v>Gas Natural</v>
      </c>
      <c r="AA115" s="133" t="str">
        <f>VLOOKUP(A115,DB_ACS_Q1_Q4!$A$4:$AD$1328,13)</f>
        <v>Gas Natural</v>
      </c>
      <c r="AB115" s="134" t="str">
        <f>VLOOKUP(A115,DB_REF_Q1_Q4!$A$4:$AD$1328,13)</f>
        <v>Ninguno</v>
      </c>
    </row>
    <row r="116" spans="1:28" ht="12" customHeight="1">
      <c r="A116" s="10">
        <v>112</v>
      </c>
      <c r="B116" s="98" t="s">
        <v>242</v>
      </c>
      <c r="C116" s="98" t="s">
        <v>241</v>
      </c>
      <c r="D116" s="11" t="s">
        <v>51</v>
      </c>
      <c r="E116" s="11" t="s">
        <v>304</v>
      </c>
      <c r="F116" s="12" t="s">
        <v>49</v>
      </c>
      <c r="G116" s="11" t="s">
        <v>511</v>
      </c>
      <c r="H116" s="12" t="s">
        <v>308</v>
      </c>
      <c r="I116" s="11" t="s">
        <v>507</v>
      </c>
      <c r="J116" s="12" t="str">
        <f t="shared" si="4"/>
        <v>≥17h</v>
      </c>
      <c r="K116" s="12" t="s">
        <v>512</v>
      </c>
      <c r="L116" s="69" t="s">
        <v>519</v>
      </c>
      <c r="M116" s="12">
        <v>1</v>
      </c>
      <c r="N116" s="92">
        <v>1</v>
      </c>
      <c r="O116" s="93">
        <v>1</v>
      </c>
      <c r="P116" s="93"/>
      <c r="Q116" s="93"/>
      <c r="R116" s="93"/>
      <c r="S116" s="113"/>
      <c r="T116" s="93">
        <v>1</v>
      </c>
      <c r="U116" s="93"/>
      <c r="V116" s="93"/>
      <c r="W116" s="93"/>
      <c r="X116" s="93"/>
      <c r="Y116" s="75"/>
      <c r="Z116" s="132" t="str">
        <f>VLOOKUP(A116,DB_CAL_Q1_Q4!$A$4:$P$1328,13)</f>
        <v>Gas Natural</v>
      </c>
      <c r="AA116" s="133" t="str">
        <f>VLOOKUP(A116,DB_ACS_Q1_Q4!$A$4:$AD$1328,13)</f>
        <v>Gas Natural</v>
      </c>
      <c r="AB116" s="134" t="str">
        <f>VLOOKUP(A116,DB_REF_Q1_Q4!$A$4:$AD$1328,13)</f>
        <v>Ninguno</v>
      </c>
    </row>
    <row r="117" spans="1:28" ht="12" customHeight="1">
      <c r="A117" s="10">
        <v>113</v>
      </c>
      <c r="B117" s="98" t="s">
        <v>90</v>
      </c>
      <c r="C117" s="98" t="s">
        <v>89</v>
      </c>
      <c r="D117" s="11" t="s">
        <v>25</v>
      </c>
      <c r="E117" s="11" t="s">
        <v>303</v>
      </c>
      <c r="F117" s="12" t="s">
        <v>50</v>
      </c>
      <c r="G117" s="12" t="s">
        <v>310</v>
      </c>
      <c r="H117" s="12" t="s">
        <v>306</v>
      </c>
      <c r="I117" s="103" t="s">
        <v>505</v>
      </c>
      <c r="J117" s="12" t="str">
        <f t="shared" si="4"/>
        <v>≥17h</v>
      </c>
      <c r="K117" s="12" t="s">
        <v>47</v>
      </c>
      <c r="L117" s="69" t="s">
        <v>520</v>
      </c>
      <c r="M117" s="12">
        <v>1</v>
      </c>
      <c r="N117" s="92">
        <v>1</v>
      </c>
      <c r="O117" s="93"/>
      <c r="P117" s="93"/>
      <c r="Q117" s="93"/>
      <c r="R117" s="93"/>
      <c r="S117" s="113"/>
      <c r="T117" s="93"/>
      <c r="U117" s="93"/>
      <c r="V117" s="93"/>
      <c r="W117" s="93"/>
      <c r="X117" s="93"/>
      <c r="Y117" s="75">
        <v>1</v>
      </c>
      <c r="Z117" s="132" t="str">
        <f>VLOOKUP(A117,DB_CAL_Q1_Q4!$A$4:$P$1328,13)</f>
        <v>Electricidad</v>
      </c>
      <c r="AA117" s="133" t="str">
        <f>VLOOKUP(A117,DB_ACS_Q1_Q4!$A$4:$AD$1328,13)</f>
        <v>Electricidad</v>
      </c>
      <c r="AB117" s="134" t="str">
        <f>VLOOKUP(A117,DB_REF_Q1_Q4!$A$4:$AD$1328,13)</f>
        <v>Ninguno</v>
      </c>
    </row>
    <row r="118" spans="1:28" ht="12" customHeight="1">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12">
        <v>1</v>
      </c>
      <c r="N118" s="92">
        <v>1</v>
      </c>
      <c r="O118" s="93"/>
      <c r="P118" s="93"/>
      <c r="Q118" s="93"/>
      <c r="R118" s="93"/>
      <c r="S118" s="113"/>
      <c r="T118" s="93">
        <v>1</v>
      </c>
      <c r="U118" s="93"/>
      <c r="V118" s="93"/>
      <c r="W118" s="93"/>
      <c r="X118" s="93"/>
      <c r="Y118" s="75"/>
      <c r="Z118" s="132" t="str">
        <f>VLOOKUP(A118,DB_CAL_Q1_Q4!$A$4:$P$1328,13)</f>
        <v>Gas Natural</v>
      </c>
      <c r="AA118" s="133" t="str">
        <f>VLOOKUP(A118,DB_ACS_Q1_Q4!$A$4:$AD$1328,13)</f>
        <v>Gas Natural</v>
      </c>
      <c r="AB118" s="134" t="str">
        <f>VLOOKUP(A118,DB_REF_Q1_Q4!$A$4:$AD$1328,13)</f>
        <v>Bomba de calor aire</v>
      </c>
    </row>
    <row r="119" spans="1:28" ht="12" customHeight="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12"/>
      <c r="N119" s="92"/>
      <c r="O119" s="93"/>
      <c r="P119" s="93"/>
      <c r="Q119" s="93"/>
      <c r="R119" s="93"/>
      <c r="S119" s="113">
        <v>1</v>
      </c>
      <c r="T119" s="93"/>
      <c r="U119" s="93"/>
      <c r="V119" s="93"/>
      <c r="W119" s="93"/>
      <c r="X119" s="93"/>
      <c r="Y119" s="75">
        <v>1</v>
      </c>
      <c r="Z119" s="132" t="str">
        <f>VLOOKUP(A119,DB_CAL_Q1_Q4!$A$4:$P$1328,13)</f>
        <v>Gas Natural</v>
      </c>
      <c r="AA119" s="133" t="str">
        <f>VLOOKUP(A119,DB_ACS_Q1_Q4!$A$4:$AD$1328,13)</f>
        <v>Gas Natural</v>
      </c>
      <c r="AB119" s="134" t="str">
        <f>VLOOKUP(A119,DB_REF_Q1_Q4!$A$4:$AD$1328,13)</f>
        <v>Ninguno</v>
      </c>
    </row>
    <row r="120" spans="1:28" ht="12" customHeight="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12"/>
      <c r="N120" s="92"/>
      <c r="O120" s="93"/>
      <c r="P120" s="93"/>
      <c r="Q120" s="93"/>
      <c r="R120" s="93"/>
      <c r="S120" s="113">
        <v>1</v>
      </c>
      <c r="T120" s="93"/>
      <c r="U120" s="93"/>
      <c r="V120" s="93"/>
      <c r="W120" s="93"/>
      <c r="X120" s="93"/>
      <c r="Y120" s="75">
        <v>1</v>
      </c>
      <c r="Z120" s="132" t="str">
        <f>VLOOKUP(A120,DB_CAL_Q1_Q4!$A$4:$P$1328,13)</f>
        <v>Gas Natural</v>
      </c>
      <c r="AA120" s="133" t="str">
        <f>VLOOKUP(A120,DB_ACS_Q1_Q4!$A$4:$AD$1328,13)</f>
        <v>Gas Natural</v>
      </c>
      <c r="AB120" s="134" t="str">
        <f>VLOOKUP(A120,DB_REF_Q1_Q4!$A$4:$AD$1328,13)</f>
        <v>Ninguno</v>
      </c>
    </row>
    <row r="121" spans="1:28" ht="12" customHeight="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12"/>
      <c r="N121" s="92"/>
      <c r="O121" s="93"/>
      <c r="P121" s="93"/>
      <c r="Q121" s="93"/>
      <c r="R121" s="93"/>
      <c r="S121" s="113">
        <v>1</v>
      </c>
      <c r="T121" s="93"/>
      <c r="U121" s="93"/>
      <c r="V121" s="93"/>
      <c r="W121" s="93"/>
      <c r="X121" s="93"/>
      <c r="Y121" s="75">
        <v>1</v>
      </c>
      <c r="Z121" s="132" t="str">
        <f>VLOOKUP(A121,DB_CAL_Q1_Q4!$A$4:$P$1328,13)</f>
        <v>Gasóleo</v>
      </c>
      <c r="AA121" s="133" t="str">
        <f>VLOOKUP(A121,DB_ACS_Q1_Q4!$A$4:$AD$1328,13)</f>
        <v>Gasóleo</v>
      </c>
      <c r="AB121" s="134" t="str">
        <f>VLOOKUP(A121,DB_REF_Q1_Q4!$A$4:$AD$1328,13)</f>
        <v>Ninguno</v>
      </c>
    </row>
    <row r="122" spans="1:28" ht="12" customHeight="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12"/>
      <c r="N122" s="92"/>
      <c r="O122" s="93"/>
      <c r="P122" s="93"/>
      <c r="Q122" s="93"/>
      <c r="R122" s="93"/>
      <c r="S122" s="113">
        <v>1</v>
      </c>
      <c r="T122" s="93"/>
      <c r="U122" s="93"/>
      <c r="V122" s="93"/>
      <c r="W122" s="93"/>
      <c r="X122" s="93"/>
      <c r="Y122" s="75">
        <v>1</v>
      </c>
      <c r="Z122" s="132" t="str">
        <f>VLOOKUP(A122,DB_CAL_Q1_Q4!$A$4:$P$1328,13)</f>
        <v>Gas Natural</v>
      </c>
      <c r="AA122" s="133" t="str">
        <f>VLOOKUP(A122,DB_ACS_Q1_Q4!$A$4:$AD$1328,13)</f>
        <v>Gas Natural</v>
      </c>
      <c r="AB122" s="134" t="str">
        <f>VLOOKUP(A122,DB_REF_Q1_Q4!$A$4:$AD$1328,13)</f>
        <v>Ninguno</v>
      </c>
    </row>
    <row r="123" spans="1:28" ht="12" customHeight="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12">
        <v>1</v>
      </c>
      <c r="N123" s="92">
        <v>1</v>
      </c>
      <c r="O123" s="93">
        <v>1</v>
      </c>
      <c r="P123" s="93"/>
      <c r="Q123" s="93"/>
      <c r="R123" s="93"/>
      <c r="S123" s="113"/>
      <c r="T123" s="93"/>
      <c r="U123" s="93">
        <v>1</v>
      </c>
      <c r="V123" s="93"/>
      <c r="W123" s="93"/>
      <c r="X123" s="93"/>
      <c r="Y123" s="75"/>
      <c r="Z123" s="132" t="str">
        <f>VLOOKUP(A123,DB_CAL_Q1_Q4!$A$4:$P$1328,13)</f>
        <v>Gas Natural</v>
      </c>
      <c r="AA123" s="133" t="str">
        <f>VLOOKUP(A123,DB_ACS_Q1_Q4!$A$4:$AD$1328,13)</f>
        <v>Gas Natural</v>
      </c>
      <c r="AB123" s="134" t="str">
        <f>VLOOKUP(A123,DB_REF_Q1_Q4!$A$4:$AD$1328,13)</f>
        <v>Ninguno</v>
      </c>
    </row>
    <row r="124" spans="1:28" ht="12" customHeight="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12">
        <v>1</v>
      </c>
      <c r="N124" s="92">
        <v>1</v>
      </c>
      <c r="O124" s="93">
        <v>1</v>
      </c>
      <c r="P124" s="93"/>
      <c r="Q124" s="93"/>
      <c r="R124" s="93"/>
      <c r="S124" s="113"/>
      <c r="T124" s="93">
        <v>1</v>
      </c>
      <c r="U124" s="93">
        <v>1</v>
      </c>
      <c r="V124" s="93"/>
      <c r="W124" s="93"/>
      <c r="X124" s="93"/>
      <c r="Y124" s="75"/>
      <c r="Z124" s="132" t="str">
        <f>VLOOKUP(A124,DB_CAL_Q1_Q4!$A$4:$P$1328,13)</f>
        <v>Gas Natural</v>
      </c>
      <c r="AA124" s="133" t="str">
        <f>VLOOKUP(A124,DB_ACS_Q1_Q4!$A$4:$AD$1328,13)</f>
        <v>Gas Natural</v>
      </c>
      <c r="AB124" s="134" t="str">
        <f>VLOOKUP(A124,DB_REF_Q1_Q4!$A$4:$AD$1328,13)</f>
        <v>Ninguno</v>
      </c>
    </row>
    <row r="125" spans="1:28" ht="12" customHeight="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12"/>
      <c r="N125" s="92"/>
      <c r="O125" s="93"/>
      <c r="P125" s="93"/>
      <c r="Q125" s="93"/>
      <c r="R125" s="93"/>
      <c r="S125" s="113">
        <v>1</v>
      </c>
      <c r="T125" s="93"/>
      <c r="U125" s="93"/>
      <c r="V125" s="93"/>
      <c r="W125" s="93"/>
      <c r="X125" s="93"/>
      <c r="Y125" s="75">
        <v>1</v>
      </c>
      <c r="Z125" s="132" t="str">
        <f>VLOOKUP(A125,DB_CAL_Q1_Q4!$A$4:$P$1328,13)</f>
        <v>Gasóleo</v>
      </c>
      <c r="AA125" s="133" t="str">
        <f>VLOOKUP(A125,DB_ACS_Q1_Q4!$A$4:$AD$1328,13)</f>
        <v>Gasóleo</v>
      </c>
      <c r="AB125" s="134" t="str">
        <f>VLOOKUP(A125,DB_REF_Q1_Q4!$A$4:$AD$1328,13)</f>
        <v>Ninguno</v>
      </c>
    </row>
    <row r="126" spans="1:28" ht="12" customHeight="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12">
        <v>1</v>
      </c>
      <c r="N126" s="92">
        <v>1</v>
      </c>
      <c r="O126" s="93">
        <v>1</v>
      </c>
      <c r="P126" s="93"/>
      <c r="Q126" s="93"/>
      <c r="R126" s="93"/>
      <c r="S126" s="113"/>
      <c r="T126" s="93">
        <v>1</v>
      </c>
      <c r="U126" s="93"/>
      <c r="V126" s="93"/>
      <c r="W126" s="93"/>
      <c r="X126" s="93"/>
      <c r="Y126" s="75"/>
      <c r="Z126" s="132" t="str">
        <f>VLOOKUP(A126,DB_CAL_Q1_Q4!$A$4:$P$1328,13)</f>
        <v>Gas Natural</v>
      </c>
      <c r="AA126" s="133" t="str">
        <f>VLOOKUP(A126,DB_ACS_Q1_Q4!$A$4:$AD$1328,13)</f>
        <v>Gas Natural</v>
      </c>
      <c r="AB126" s="134" t="str">
        <f>VLOOKUP(A126,DB_REF_Q1_Q4!$A$4:$AD$1328,13)</f>
        <v>Ninguno</v>
      </c>
    </row>
    <row r="127" spans="1:28" ht="12" customHeight="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12">
        <v>1</v>
      </c>
      <c r="N127" s="92">
        <v>1</v>
      </c>
      <c r="O127" s="93">
        <v>1</v>
      </c>
      <c r="P127" s="93"/>
      <c r="Q127" s="93"/>
      <c r="R127" s="93"/>
      <c r="S127" s="113"/>
      <c r="T127" s="93">
        <v>1</v>
      </c>
      <c r="U127" s="93"/>
      <c r="V127" s="93"/>
      <c r="W127" s="93"/>
      <c r="X127" s="93"/>
      <c r="Y127" s="75"/>
      <c r="Z127" s="132" t="str">
        <f>VLOOKUP(A127,DB_CAL_Q1_Q4!$A$4:$P$1328,13)</f>
        <v>Gas Natural</v>
      </c>
      <c r="AA127" s="133" t="str">
        <f>VLOOKUP(A127,DB_ACS_Q1_Q4!$A$4:$AD$1328,13)</f>
        <v>Gas Natural</v>
      </c>
      <c r="AB127" s="134" t="str">
        <f>VLOOKUP(A127,DB_REF_Q1_Q4!$A$4:$AD$1328,13)</f>
        <v>Ninguno</v>
      </c>
    </row>
    <row r="128" spans="1:28" ht="12" customHeight="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12"/>
      <c r="N128" s="92"/>
      <c r="O128" s="93"/>
      <c r="P128" s="93"/>
      <c r="Q128" s="93"/>
      <c r="R128" s="93"/>
      <c r="S128" s="113">
        <v>1</v>
      </c>
      <c r="T128" s="93"/>
      <c r="U128" s="93"/>
      <c r="V128" s="93"/>
      <c r="W128" s="93"/>
      <c r="X128" s="93"/>
      <c r="Y128" s="75">
        <v>1</v>
      </c>
      <c r="Z128" s="132" t="str">
        <f>VLOOKUP(A128,DB_CAL_Q1_Q4!$A$4:$P$1328,13)</f>
        <v>Gasóleo</v>
      </c>
      <c r="AA128" s="133" t="str">
        <f>VLOOKUP(A128,DB_ACS_Q1_Q4!$A$4:$AD$1328,13)</f>
        <v>Gasóleo</v>
      </c>
      <c r="AB128" s="134" t="str">
        <f>VLOOKUP(A128,DB_REF_Q1_Q4!$A$4:$AD$1328,13)</f>
        <v>Ninguno</v>
      </c>
    </row>
    <row r="129" spans="1:28" ht="12" customHeight="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12"/>
      <c r="N129" s="92"/>
      <c r="O129" s="93"/>
      <c r="P129" s="93"/>
      <c r="Q129" s="93"/>
      <c r="R129" s="93"/>
      <c r="S129" s="113">
        <v>1</v>
      </c>
      <c r="T129" s="93"/>
      <c r="U129" s="93"/>
      <c r="V129" s="93"/>
      <c r="W129" s="93"/>
      <c r="X129" s="93"/>
      <c r="Y129" s="75">
        <v>1</v>
      </c>
      <c r="Z129" s="132" t="str">
        <f>VLOOKUP(A129,DB_CAL_Q1_Q4!$A$4:$P$1328,13)</f>
        <v>Gasóleo</v>
      </c>
      <c r="AA129" s="133" t="str">
        <f>VLOOKUP(A129,DB_ACS_Q1_Q4!$A$4:$AD$1328,13)</f>
        <v>Gasóleo</v>
      </c>
      <c r="AB129" s="134" t="str">
        <f>VLOOKUP(A129,DB_REF_Q1_Q4!$A$4:$AD$1328,13)</f>
        <v>Ninguno</v>
      </c>
    </row>
    <row r="130" spans="1:28" ht="12" customHeight="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12">
        <v>1</v>
      </c>
      <c r="N130" s="92">
        <v>1</v>
      </c>
      <c r="O130" s="93">
        <v>1</v>
      </c>
      <c r="P130" s="93"/>
      <c r="Q130" s="93"/>
      <c r="R130" s="93"/>
      <c r="S130" s="113"/>
      <c r="T130" s="93">
        <v>1</v>
      </c>
      <c r="U130" s="93">
        <v>1</v>
      </c>
      <c r="V130" s="93"/>
      <c r="W130" s="93"/>
      <c r="X130" s="93"/>
      <c r="Y130" s="75"/>
      <c r="Z130" s="132" t="str">
        <f>VLOOKUP(A130,DB_CAL_Q1_Q4!$A$4:$P$1328,13)</f>
        <v>Gas Natural</v>
      </c>
      <c r="AA130" s="133" t="str">
        <f>VLOOKUP(A130,DB_ACS_Q1_Q4!$A$4:$AD$1328,13)</f>
        <v>Gas Natural</v>
      </c>
      <c r="AB130" s="134" t="str">
        <f>VLOOKUP(A130,DB_REF_Q1_Q4!$A$4:$AD$1328,13)</f>
        <v>Ninguno</v>
      </c>
    </row>
    <row r="131" spans="1:28" ht="12" customHeight="1">
      <c r="A131" s="10">
        <v>127</v>
      </c>
      <c r="B131" s="98" t="s">
        <v>119</v>
      </c>
      <c r="C131" s="98" t="s">
        <v>72</v>
      </c>
      <c r="D131" s="11" t="s">
        <v>52</v>
      </c>
      <c r="E131" s="11" t="s">
        <v>304</v>
      </c>
      <c r="F131" s="12" t="s">
        <v>49</v>
      </c>
      <c r="G131" s="12" t="s">
        <v>510</v>
      </c>
      <c r="H131" s="12" t="s">
        <v>307</v>
      </c>
      <c r="I131" s="103" t="s">
        <v>504</v>
      </c>
      <c r="J131" s="12" t="str">
        <f t="shared" ref="J131:J136" si="5">"≥17h"</f>
        <v>≥17h</v>
      </c>
      <c r="K131" s="12" t="s">
        <v>512</v>
      </c>
      <c r="L131" s="69" t="s">
        <v>519</v>
      </c>
      <c r="M131" s="12"/>
      <c r="N131" s="92"/>
      <c r="O131" s="93"/>
      <c r="P131" s="93"/>
      <c r="Q131" s="93"/>
      <c r="R131" s="93"/>
      <c r="S131" s="113">
        <v>1</v>
      </c>
      <c r="T131" s="93"/>
      <c r="U131" s="93"/>
      <c r="V131" s="93"/>
      <c r="W131" s="93"/>
      <c r="X131" s="93"/>
      <c r="Y131" s="75">
        <v>1</v>
      </c>
      <c r="Z131" s="132" t="str">
        <f>VLOOKUP(A131,DB_CAL_Q1_Q4!$A$4:$P$1328,13)</f>
        <v>Gasóleo</v>
      </c>
      <c r="AA131" s="133" t="str">
        <f>VLOOKUP(A131,DB_ACS_Q1_Q4!$A$4:$AD$1328,13)</f>
        <v>Gasóleo</v>
      </c>
      <c r="AB131" s="134" t="str">
        <f>VLOOKUP(A131,DB_REF_Q1_Q4!$A$4:$AD$1328,13)</f>
        <v>Ninguno</v>
      </c>
    </row>
    <row r="132" spans="1:28" ht="12" customHeight="1">
      <c r="A132" s="10">
        <v>128</v>
      </c>
      <c r="B132" s="98" t="s">
        <v>193</v>
      </c>
      <c r="C132" s="98" t="s">
        <v>193</v>
      </c>
      <c r="D132" s="11" t="s">
        <v>52</v>
      </c>
      <c r="E132" s="11" t="s">
        <v>304</v>
      </c>
      <c r="F132" s="12" t="s">
        <v>49</v>
      </c>
      <c r="G132" s="12" t="s">
        <v>510</v>
      </c>
      <c r="H132" s="12" t="s">
        <v>306</v>
      </c>
      <c r="I132" s="103" t="s">
        <v>504</v>
      </c>
      <c r="J132" s="12" t="str">
        <f t="shared" si="5"/>
        <v>≥17h</v>
      </c>
      <c r="K132" s="12" t="s">
        <v>512</v>
      </c>
      <c r="L132" s="69" t="s">
        <v>519</v>
      </c>
      <c r="M132" s="12">
        <v>1</v>
      </c>
      <c r="N132" s="92">
        <v>1</v>
      </c>
      <c r="O132" s="93">
        <v>1</v>
      </c>
      <c r="P132" s="93"/>
      <c r="Q132" s="93"/>
      <c r="R132" s="93"/>
      <c r="S132" s="113"/>
      <c r="T132" s="93">
        <v>1</v>
      </c>
      <c r="U132" s="93"/>
      <c r="V132" s="93"/>
      <c r="W132" s="93"/>
      <c r="X132" s="93"/>
      <c r="Y132" s="75"/>
      <c r="Z132" s="132" t="str">
        <f>VLOOKUP(A132,DB_CAL_Q1_Q4!$A$4:$P$1328,13)</f>
        <v>Gasóleo</v>
      </c>
      <c r="AA132" s="133" t="str">
        <f>VLOOKUP(A132,DB_ACS_Q1_Q4!$A$4:$AD$1328,13)</f>
        <v>Gasóleo</v>
      </c>
      <c r="AB132" s="134" t="str">
        <f>VLOOKUP(A132,DB_REF_Q1_Q4!$A$4:$AD$1328,13)</f>
        <v>Ninguno</v>
      </c>
    </row>
    <row r="133" spans="1:28" ht="12" customHeight="1">
      <c r="A133" s="10">
        <v>129</v>
      </c>
      <c r="B133" s="98" t="s">
        <v>196</v>
      </c>
      <c r="C133" s="98" t="s">
        <v>196</v>
      </c>
      <c r="D133" s="11" t="s">
        <v>51</v>
      </c>
      <c r="E133" s="11" t="s">
        <v>303</v>
      </c>
      <c r="F133" s="12" t="s">
        <v>48</v>
      </c>
      <c r="G133" s="12" t="s">
        <v>310</v>
      </c>
      <c r="H133" s="12" t="s">
        <v>306</v>
      </c>
      <c r="I133" s="12" t="s">
        <v>505</v>
      </c>
      <c r="J133" s="12" t="str">
        <f t="shared" si="5"/>
        <v>≥17h</v>
      </c>
      <c r="K133" s="12" t="s">
        <v>512</v>
      </c>
      <c r="L133" s="69" t="s">
        <v>519</v>
      </c>
      <c r="M133" s="12">
        <v>1</v>
      </c>
      <c r="N133" s="92">
        <v>1</v>
      </c>
      <c r="O133" s="93">
        <v>1</v>
      </c>
      <c r="P133" s="93">
        <v>1</v>
      </c>
      <c r="Q133" s="93">
        <v>1</v>
      </c>
      <c r="R133" s="93">
        <v>1</v>
      </c>
      <c r="S133" s="113"/>
      <c r="T133" s="93">
        <v>1</v>
      </c>
      <c r="U133" s="93">
        <v>1</v>
      </c>
      <c r="V133" s="93">
        <v>1</v>
      </c>
      <c r="W133" s="93">
        <v>1</v>
      </c>
      <c r="X133" s="93">
        <v>1</v>
      </c>
      <c r="Y133" s="75"/>
      <c r="Z133" s="132" t="str">
        <f>VLOOKUP(A133,DB_CAL_Q1_Q4!$A$4:$P$1328,13)</f>
        <v>Bomba de calor aire</v>
      </c>
      <c r="AA133" s="133" t="str">
        <f>VLOOKUP(A133,DB_ACS_Q1_Q4!$A$4:$AD$1328,13)</f>
        <v>Electricidad</v>
      </c>
      <c r="AB133" s="134" t="str">
        <f>VLOOKUP(A133,DB_REF_Q1_Q4!$A$4:$AD$1328,13)</f>
        <v>Bomba de calor aire</v>
      </c>
    </row>
    <row r="134" spans="1:28" ht="12" customHeight="1">
      <c r="A134" s="10">
        <v>130</v>
      </c>
      <c r="B134" s="98" t="s">
        <v>120</v>
      </c>
      <c r="C134" s="98" t="s">
        <v>72</v>
      </c>
      <c r="D134" s="11" t="s">
        <v>52</v>
      </c>
      <c r="E134" s="11" t="s">
        <v>304</v>
      </c>
      <c r="F134" s="12" t="s">
        <v>49</v>
      </c>
      <c r="G134" s="11" t="s">
        <v>511</v>
      </c>
      <c r="H134" s="12" t="s">
        <v>308</v>
      </c>
      <c r="I134" s="103" t="s">
        <v>504</v>
      </c>
      <c r="J134" s="12" t="str">
        <f t="shared" si="5"/>
        <v>≥17h</v>
      </c>
      <c r="K134" s="12" t="s">
        <v>512</v>
      </c>
      <c r="L134" s="69" t="s">
        <v>519</v>
      </c>
      <c r="M134" s="12">
        <v>1</v>
      </c>
      <c r="N134" s="92"/>
      <c r="O134" s="93">
        <v>1</v>
      </c>
      <c r="P134" s="93"/>
      <c r="Q134" s="93"/>
      <c r="R134" s="93"/>
      <c r="S134" s="113"/>
      <c r="T134" s="93"/>
      <c r="U134" s="93"/>
      <c r="V134" s="93"/>
      <c r="W134" s="93"/>
      <c r="X134" s="93"/>
      <c r="Y134" s="75">
        <v>1</v>
      </c>
      <c r="Z134" s="132" t="str">
        <f>VLOOKUP(A134,DB_CAL_Q1_Q4!$A$4:$P$1328,13)</f>
        <v>Electricidad</v>
      </c>
      <c r="AA134" s="133" t="str">
        <f>VLOOKUP(A134,DB_ACS_Q1_Q4!$A$4:$AD$1328,13)</f>
        <v>GLP</v>
      </c>
      <c r="AB134" s="134" t="str">
        <f>VLOOKUP(A134,DB_REF_Q1_Q4!$A$4:$AD$1328,13)</f>
        <v>Ninguno</v>
      </c>
    </row>
    <row r="135" spans="1:28" ht="12" customHeight="1">
      <c r="A135" s="10">
        <v>131</v>
      </c>
      <c r="B135" s="98" t="s">
        <v>236</v>
      </c>
      <c r="C135" s="98" t="s">
        <v>235</v>
      </c>
      <c r="D135" s="11" t="s">
        <v>25</v>
      </c>
      <c r="E135" s="11" t="s">
        <v>303</v>
      </c>
      <c r="F135" s="12" t="s">
        <v>48</v>
      </c>
      <c r="G135" s="12" t="s">
        <v>510</v>
      </c>
      <c r="H135" s="12" t="s">
        <v>306</v>
      </c>
      <c r="I135" s="103" t="s">
        <v>504</v>
      </c>
      <c r="J135" s="12" t="str">
        <f t="shared" si="5"/>
        <v>≥17h</v>
      </c>
      <c r="K135" s="12" t="s">
        <v>47</v>
      </c>
      <c r="L135" s="69" t="s">
        <v>519</v>
      </c>
      <c r="M135" s="12"/>
      <c r="N135" s="92"/>
      <c r="O135" s="93"/>
      <c r="P135" s="93"/>
      <c r="Q135" s="93"/>
      <c r="R135" s="93"/>
      <c r="S135" s="113">
        <v>1</v>
      </c>
      <c r="T135" s="93"/>
      <c r="U135" s="93"/>
      <c r="V135" s="93"/>
      <c r="W135" s="93"/>
      <c r="X135" s="93"/>
      <c r="Y135" s="75">
        <v>1</v>
      </c>
      <c r="Z135" s="132" t="str">
        <f>VLOOKUP(A135,DB_CAL_Q1_Q4!$A$4:$P$1328,13)</f>
        <v>Gas Natural</v>
      </c>
      <c r="AA135" s="133" t="str">
        <f>VLOOKUP(A135,DB_ACS_Q1_Q4!$A$4:$AD$1328,13)</f>
        <v>Gas Natural</v>
      </c>
      <c r="AB135" s="134" t="str">
        <f>VLOOKUP(A135,DB_REF_Q1_Q4!$A$4:$AD$1328,13)</f>
        <v>Ninguno</v>
      </c>
    </row>
    <row r="136" spans="1:28" ht="12" customHeight="1">
      <c r="A136" s="10">
        <v>132</v>
      </c>
      <c r="B136" s="98" t="s">
        <v>121</v>
      </c>
      <c r="C136" s="98" t="s">
        <v>72</v>
      </c>
      <c r="D136" s="11" t="s">
        <v>52</v>
      </c>
      <c r="E136" s="11" t="s">
        <v>304</v>
      </c>
      <c r="F136" s="12" t="s">
        <v>49</v>
      </c>
      <c r="G136" s="11" t="s">
        <v>511</v>
      </c>
      <c r="H136" s="12" t="s">
        <v>308</v>
      </c>
      <c r="I136" s="103" t="s">
        <v>505</v>
      </c>
      <c r="J136" s="12" t="str">
        <f t="shared" si="5"/>
        <v>≥17h</v>
      </c>
      <c r="K136" s="12" t="s">
        <v>512</v>
      </c>
      <c r="L136" s="69" t="s">
        <v>519</v>
      </c>
      <c r="M136" s="12"/>
      <c r="N136" s="92"/>
      <c r="O136" s="93"/>
      <c r="P136" s="93"/>
      <c r="Q136" s="93"/>
      <c r="R136" s="93"/>
      <c r="S136" s="113">
        <v>1</v>
      </c>
      <c r="T136" s="93"/>
      <c r="U136" s="93"/>
      <c r="V136" s="93"/>
      <c r="W136" s="93"/>
      <c r="X136" s="93"/>
      <c r="Y136" s="75">
        <v>1</v>
      </c>
      <c r="Z136" s="132" t="str">
        <f>VLOOKUP(A136,DB_CAL_Q1_Q4!$A$4:$P$1328,13)</f>
        <v>Electricidad</v>
      </c>
      <c r="AA136" s="133" t="str">
        <f>VLOOKUP(A136,DB_ACS_Q1_Q4!$A$4:$AD$1328,13)</f>
        <v>Electricidad</v>
      </c>
      <c r="AB136" s="134" t="str">
        <f>VLOOKUP(A136,DB_REF_Q1_Q4!$A$4:$AD$1328,13)</f>
        <v>Ninguno</v>
      </c>
    </row>
    <row r="137" spans="1:28" ht="12" customHeight="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12">
        <v>1</v>
      </c>
      <c r="N137" s="92">
        <v>1</v>
      </c>
      <c r="O137" s="93"/>
      <c r="P137" s="93"/>
      <c r="Q137" s="93"/>
      <c r="R137" s="93"/>
      <c r="S137" s="113"/>
      <c r="T137" s="93">
        <v>1</v>
      </c>
      <c r="U137" s="93"/>
      <c r="V137" s="93"/>
      <c r="W137" s="93"/>
      <c r="X137" s="93"/>
      <c r="Y137" s="75"/>
      <c r="Z137" s="132" t="str">
        <f>VLOOKUP(A137,DB_CAL_Q1_Q4!$A$4:$P$1328,13)</f>
        <v>Gas Natural</v>
      </c>
      <c r="AA137" s="133" t="str">
        <f>VLOOKUP(A137,DB_ACS_Q1_Q4!$A$4:$AD$1328,13)</f>
        <v>Gas Natural</v>
      </c>
      <c r="AB137" s="134" t="str">
        <f>VLOOKUP(A137,DB_REF_Q1_Q4!$A$4:$AD$1328,13)</f>
        <v>Ninguno</v>
      </c>
    </row>
    <row r="138" spans="1:28" ht="12" customHeight="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12"/>
      <c r="N138" s="92"/>
      <c r="O138" s="93"/>
      <c r="P138" s="93"/>
      <c r="Q138" s="93"/>
      <c r="R138" s="93"/>
      <c r="S138" s="113">
        <v>1</v>
      </c>
      <c r="T138" s="93"/>
      <c r="U138" s="93"/>
      <c r="V138" s="93"/>
      <c r="W138" s="93"/>
      <c r="X138" s="93"/>
      <c r="Y138" s="75">
        <v>1</v>
      </c>
      <c r="Z138" s="132" t="str">
        <f>VLOOKUP(A138,DB_CAL_Q1_Q4!$A$4:$P$1328,13)</f>
        <v>Otros</v>
      </c>
      <c r="AA138" s="133" t="str">
        <f>VLOOKUP(A138,DB_ACS_Q1_Q4!$A$4:$AD$1328,13)</f>
        <v>Electricidad</v>
      </c>
      <c r="AB138" s="134" t="str">
        <f>VLOOKUP(A138,DB_REF_Q1_Q4!$A$4:$AD$1328,13)</f>
        <v>Ninguno</v>
      </c>
    </row>
    <row r="139" spans="1:28" ht="12" customHeight="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12">
        <v>1</v>
      </c>
      <c r="N139" s="92">
        <v>1</v>
      </c>
      <c r="O139" s="93">
        <v>1</v>
      </c>
      <c r="P139" s="93"/>
      <c r="Q139" s="93"/>
      <c r="R139" s="93"/>
      <c r="S139" s="113"/>
      <c r="T139" s="93">
        <v>1</v>
      </c>
      <c r="U139" s="93"/>
      <c r="V139" s="93"/>
      <c r="W139" s="93"/>
      <c r="X139" s="93"/>
      <c r="Y139" s="75"/>
      <c r="Z139" s="132" t="str">
        <f>VLOOKUP(A139,DB_CAL_Q1_Q4!$A$4:$P$1328,13)</f>
        <v>Carbón</v>
      </c>
      <c r="AA139" s="133" t="str">
        <f>VLOOKUP(A139,DB_ACS_Q1_Q4!$A$4:$AD$1328,13)</f>
        <v>GLP</v>
      </c>
      <c r="AB139" s="134" t="str">
        <f>VLOOKUP(A139,DB_REF_Q1_Q4!$A$4:$AD$1328,13)</f>
        <v>Ninguno</v>
      </c>
    </row>
    <row r="140" spans="1:28" ht="12" customHeight="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12">
        <v>1</v>
      </c>
      <c r="N140" s="92">
        <v>1</v>
      </c>
      <c r="O140" s="93">
        <v>1</v>
      </c>
      <c r="P140" s="93"/>
      <c r="Q140" s="93"/>
      <c r="R140" s="93"/>
      <c r="S140" s="113"/>
      <c r="T140" s="93"/>
      <c r="U140" s="93"/>
      <c r="V140" s="93"/>
      <c r="W140" s="93"/>
      <c r="X140" s="93"/>
      <c r="Y140" s="75">
        <v>1</v>
      </c>
      <c r="Z140" s="132" t="str">
        <f>VLOOKUP(A140,DB_CAL_Q1_Q4!$A$4:$P$1328,13)</f>
        <v>Gasóleo</v>
      </c>
      <c r="AA140" s="133" t="str">
        <f>VLOOKUP(A140,DB_ACS_Q1_Q4!$A$4:$AD$1328,13)</f>
        <v>Gasóleo</v>
      </c>
      <c r="AB140" s="134" t="str">
        <f>VLOOKUP(A140,DB_REF_Q1_Q4!$A$4:$AD$1328,13)</f>
        <v>Ninguno</v>
      </c>
    </row>
    <row r="141" spans="1:28" ht="12" customHeight="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12">
        <v>1</v>
      </c>
      <c r="N141" s="92">
        <v>1</v>
      </c>
      <c r="O141" s="93">
        <v>1</v>
      </c>
      <c r="P141" s="93"/>
      <c r="Q141" s="93">
        <v>1</v>
      </c>
      <c r="R141" s="93"/>
      <c r="S141" s="113"/>
      <c r="T141" s="93">
        <v>1</v>
      </c>
      <c r="U141" s="93">
        <v>1</v>
      </c>
      <c r="V141" s="93"/>
      <c r="W141" s="93">
        <v>1</v>
      </c>
      <c r="X141" s="93"/>
      <c r="Y141" s="75"/>
      <c r="Z141" s="132" t="str">
        <f>VLOOKUP(A141,DB_CAL_Q1_Q4!$A$4:$P$1328,13)</f>
        <v>Gasóleo</v>
      </c>
      <c r="AA141" s="133" t="str">
        <f>VLOOKUP(A141,DB_ACS_Q1_Q4!$A$4:$AD$1328,13)</f>
        <v>Gasóleo</v>
      </c>
      <c r="AB141" s="134" t="str">
        <f>VLOOKUP(A141,DB_REF_Q1_Q4!$A$4:$AD$1328,13)</f>
        <v>Ninguno</v>
      </c>
    </row>
    <row r="142" spans="1:28" ht="12" customHeight="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12"/>
      <c r="N142" s="92"/>
      <c r="O142" s="93"/>
      <c r="P142" s="93"/>
      <c r="Q142" s="93"/>
      <c r="R142" s="93"/>
      <c r="S142" s="113">
        <v>1</v>
      </c>
      <c r="T142" s="93"/>
      <c r="U142" s="93"/>
      <c r="V142" s="93"/>
      <c r="W142" s="93"/>
      <c r="X142" s="93"/>
      <c r="Y142" s="75">
        <v>1</v>
      </c>
      <c r="Z142" s="132" t="str">
        <f>VLOOKUP(A142,DB_CAL_Q1_Q4!$A$4:$P$1328,13)</f>
        <v>Gas Natural</v>
      </c>
      <c r="AA142" s="133" t="str">
        <f>VLOOKUP(A142,DB_ACS_Q1_Q4!$A$4:$AD$1328,13)</f>
        <v>Gas Natural</v>
      </c>
      <c r="AB142" s="134" t="str">
        <f>VLOOKUP(A142,DB_REF_Q1_Q4!$A$4:$AD$1328,13)</f>
        <v>Ninguno</v>
      </c>
    </row>
    <row r="143" spans="1:28" ht="12" customHeight="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12"/>
      <c r="N143" s="92"/>
      <c r="O143" s="93"/>
      <c r="P143" s="93"/>
      <c r="Q143" s="93"/>
      <c r="R143" s="93"/>
      <c r="S143" s="113">
        <v>1</v>
      </c>
      <c r="T143" s="93"/>
      <c r="U143" s="93"/>
      <c r="V143" s="93"/>
      <c r="W143" s="93"/>
      <c r="X143" s="93"/>
      <c r="Y143" s="75">
        <v>1</v>
      </c>
      <c r="Z143" s="132" t="str">
        <f>VLOOKUP(A143,DB_CAL_Q1_Q4!$A$4:$P$1328,13)</f>
        <v>Gasóleo</v>
      </c>
      <c r="AA143" s="133" t="str">
        <f>VLOOKUP(A143,DB_ACS_Q1_Q4!$A$4:$AD$1328,13)</f>
        <v>Gasóleo</v>
      </c>
      <c r="AB143" s="134" t="str">
        <f>VLOOKUP(A143,DB_REF_Q1_Q4!$A$4:$AD$1328,13)</f>
        <v>Ninguno</v>
      </c>
    </row>
    <row r="144" spans="1:28" ht="12" customHeight="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12">
        <v>1</v>
      </c>
      <c r="N144" s="92">
        <v>1</v>
      </c>
      <c r="O144" s="93"/>
      <c r="P144" s="93"/>
      <c r="Q144" s="93"/>
      <c r="R144" s="93"/>
      <c r="S144" s="113"/>
      <c r="T144" s="93"/>
      <c r="U144" s="93"/>
      <c r="V144" s="93"/>
      <c r="W144" s="93"/>
      <c r="X144" s="93"/>
      <c r="Y144" s="75">
        <v>1</v>
      </c>
      <c r="Z144" s="132" t="str">
        <f>VLOOKUP(A144,DB_CAL_Q1_Q4!$A$4:$P$1328,13)</f>
        <v>Gas Natural</v>
      </c>
      <c r="AA144" s="133" t="str">
        <f>VLOOKUP(A144,DB_ACS_Q1_Q4!$A$4:$AD$1328,13)</f>
        <v>Gas Natural</v>
      </c>
      <c r="AB144" s="134" t="str">
        <f>VLOOKUP(A144,DB_REF_Q1_Q4!$A$4:$AD$1328,13)</f>
        <v>Ninguno</v>
      </c>
    </row>
    <row r="145" spans="1:28" ht="12" customHeight="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12"/>
      <c r="N145" s="92"/>
      <c r="O145" s="93"/>
      <c r="P145" s="93"/>
      <c r="Q145" s="93"/>
      <c r="R145" s="93"/>
      <c r="S145" s="113">
        <v>1</v>
      </c>
      <c r="T145" s="93"/>
      <c r="U145" s="93"/>
      <c r="V145" s="93"/>
      <c r="W145" s="93"/>
      <c r="X145" s="93"/>
      <c r="Y145" s="75">
        <v>1</v>
      </c>
      <c r="Z145" s="132" t="str">
        <f>VLOOKUP(A145,DB_CAL_Q1_Q4!$A$4:$P$1328,13)</f>
        <v>Carbón</v>
      </c>
      <c r="AA145" s="133" t="str">
        <f>VLOOKUP(A145,DB_ACS_Q1_Q4!$A$4:$AD$1328,13)</f>
        <v>GLP</v>
      </c>
      <c r="AB145" s="134" t="str">
        <f>VLOOKUP(A145,DB_REF_Q1_Q4!$A$4:$AD$1328,13)</f>
        <v>Ninguno</v>
      </c>
    </row>
    <row r="146" spans="1:28" ht="12" customHeight="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12"/>
      <c r="N146" s="92"/>
      <c r="O146" s="93"/>
      <c r="P146" s="93"/>
      <c r="Q146" s="93"/>
      <c r="R146" s="93"/>
      <c r="S146" s="113">
        <v>1</v>
      </c>
      <c r="T146" s="93"/>
      <c r="U146" s="93"/>
      <c r="V146" s="93"/>
      <c r="W146" s="93"/>
      <c r="X146" s="93"/>
      <c r="Y146" s="75">
        <v>1</v>
      </c>
      <c r="Z146" s="132" t="str">
        <f>VLOOKUP(A146,DB_CAL_Q1_Q4!$A$4:$P$1328,13)</f>
        <v>Bomba de calor aire</v>
      </c>
      <c r="AA146" s="133" t="str">
        <f>VLOOKUP(A146,DB_ACS_Q1_Q4!$A$4:$AD$1328,13)</f>
        <v>GLP</v>
      </c>
      <c r="AB146" s="134" t="str">
        <f>VLOOKUP(A146,DB_REF_Q1_Q4!$A$4:$AD$1328,13)</f>
        <v>Bomba de calor aire</v>
      </c>
    </row>
    <row r="147" spans="1:28" ht="12" customHeight="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12">
        <v>1</v>
      </c>
      <c r="N147" s="92">
        <v>1</v>
      </c>
      <c r="O147" s="93"/>
      <c r="P147" s="93"/>
      <c r="Q147" s="93">
        <v>1</v>
      </c>
      <c r="R147" s="93"/>
      <c r="S147" s="113"/>
      <c r="T147" s="93"/>
      <c r="U147" s="93"/>
      <c r="V147" s="93"/>
      <c r="W147" s="93"/>
      <c r="X147" s="93"/>
      <c r="Y147" s="75">
        <v>1</v>
      </c>
      <c r="Z147" s="132" t="str">
        <f>VLOOKUP(A147,DB_CAL_Q1_Q4!$A$4:$P$1328,13)</f>
        <v>Gas Natural</v>
      </c>
      <c r="AA147" s="133" t="str">
        <f>VLOOKUP(A147,DB_ACS_Q1_Q4!$A$4:$AD$1328,13)</f>
        <v>Gas Natural</v>
      </c>
      <c r="AB147" s="134" t="str">
        <f>VLOOKUP(A147,DB_REF_Q1_Q4!$A$4:$AD$1328,13)</f>
        <v>Ninguno</v>
      </c>
    </row>
    <row r="148" spans="1:28" ht="12" customHeight="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12"/>
      <c r="N148" s="92"/>
      <c r="O148" s="93"/>
      <c r="P148" s="93"/>
      <c r="Q148" s="93"/>
      <c r="R148" s="93"/>
      <c r="S148" s="113">
        <v>1</v>
      </c>
      <c r="T148" s="93"/>
      <c r="U148" s="93"/>
      <c r="V148" s="93"/>
      <c r="W148" s="93"/>
      <c r="X148" s="93"/>
      <c r="Y148" s="75">
        <v>1</v>
      </c>
      <c r="Z148" s="132" t="str">
        <f>VLOOKUP(A148,DB_CAL_Q1_Q4!$A$4:$P$1328,13)</f>
        <v>Electricidad</v>
      </c>
      <c r="AA148" s="133" t="str">
        <f>VLOOKUP(A148,DB_ACS_Q1_Q4!$A$4:$AD$1328,13)</f>
        <v>Electricidad</v>
      </c>
      <c r="AB148" s="134" t="str">
        <f>VLOOKUP(A148,DB_REF_Q1_Q4!$A$4:$AD$1328,13)</f>
        <v>AC Eléctrico</v>
      </c>
    </row>
    <row r="149" spans="1:28" ht="12" customHeight="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12"/>
      <c r="N149" s="92"/>
      <c r="O149" s="93"/>
      <c r="P149" s="93"/>
      <c r="Q149" s="93"/>
      <c r="R149" s="93"/>
      <c r="S149" s="113">
        <v>1</v>
      </c>
      <c r="T149" s="93"/>
      <c r="U149" s="93"/>
      <c r="V149" s="93"/>
      <c r="W149" s="93"/>
      <c r="X149" s="93"/>
      <c r="Y149" s="75">
        <v>1</v>
      </c>
      <c r="Z149" s="132" t="str">
        <f>VLOOKUP(A149,DB_CAL_Q1_Q4!$A$4:$P$1328,13)</f>
        <v>Gas Natural</v>
      </c>
      <c r="AA149" s="133" t="str">
        <f>VLOOKUP(A149,DB_ACS_Q1_Q4!$A$4:$AD$1328,13)</f>
        <v>Gas Natural</v>
      </c>
      <c r="AB149" s="134" t="str">
        <f>VLOOKUP(A149,DB_REF_Q1_Q4!$A$4:$AD$1328,13)</f>
        <v>Ninguno</v>
      </c>
    </row>
    <row r="150" spans="1:28" ht="12" customHeight="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12">
        <v>1</v>
      </c>
      <c r="N150" s="92">
        <v>1</v>
      </c>
      <c r="O150" s="93">
        <v>1</v>
      </c>
      <c r="P150" s="93"/>
      <c r="Q150" s="93"/>
      <c r="R150" s="93"/>
      <c r="S150" s="113"/>
      <c r="T150" s="93">
        <v>1</v>
      </c>
      <c r="U150" s="93"/>
      <c r="V150" s="93"/>
      <c r="W150" s="93"/>
      <c r="X150" s="93"/>
      <c r="Y150" s="75"/>
      <c r="Z150" s="132" t="str">
        <f>VLOOKUP(A150,DB_CAL_Q1_Q4!$A$4:$P$1328,13)</f>
        <v>GLP</v>
      </c>
      <c r="AA150" s="133" t="str">
        <f>VLOOKUP(A150,DB_ACS_Q1_Q4!$A$4:$AD$1328,13)</f>
        <v>Electricidad</v>
      </c>
      <c r="AB150" s="134" t="str">
        <f>VLOOKUP(A150,DB_REF_Q1_Q4!$A$4:$AD$1328,13)</f>
        <v>Ninguno</v>
      </c>
    </row>
    <row r="151" spans="1:28" ht="12" customHeight="1">
      <c r="A151" s="10">
        <v>147</v>
      </c>
      <c r="B151" s="98" t="s">
        <v>97</v>
      </c>
      <c r="C151" s="98" t="s">
        <v>75</v>
      </c>
      <c r="D151" s="11" t="s">
        <v>52</v>
      </c>
      <c r="E151" s="11" t="s">
        <v>304</v>
      </c>
      <c r="F151" s="12" t="s">
        <v>50</v>
      </c>
      <c r="G151" s="12" t="s">
        <v>310</v>
      </c>
      <c r="H151" s="12" t="s">
        <v>306</v>
      </c>
      <c r="I151" s="103" t="s">
        <v>504</v>
      </c>
      <c r="J151" s="12" t="str">
        <f t="shared" ref="J151:J158" si="6">"≥17h"</f>
        <v>≥17h</v>
      </c>
      <c r="K151" s="12" t="s">
        <v>512</v>
      </c>
      <c r="L151" s="69" t="s">
        <v>519</v>
      </c>
      <c r="M151" s="12">
        <v>1</v>
      </c>
      <c r="N151" s="92">
        <v>1</v>
      </c>
      <c r="O151" s="93"/>
      <c r="P151" s="93">
        <v>1</v>
      </c>
      <c r="Q151" s="93"/>
      <c r="R151" s="93"/>
      <c r="S151" s="113"/>
      <c r="T151" s="93"/>
      <c r="U151" s="93"/>
      <c r="V151" s="93"/>
      <c r="W151" s="93"/>
      <c r="X151" s="93"/>
      <c r="Y151" s="75">
        <v>1</v>
      </c>
      <c r="Z151" s="132" t="str">
        <f>VLOOKUP(A151,DB_CAL_Q1_Q4!$A$4:$P$1328,13)</f>
        <v>Electricidad</v>
      </c>
      <c r="AA151" s="133" t="str">
        <f>VLOOKUP(A151,DB_ACS_Q1_Q4!$A$4:$AD$1328,13)</f>
        <v>GLP</v>
      </c>
      <c r="AB151" s="134" t="str">
        <f>VLOOKUP(A151,DB_REF_Q1_Q4!$A$4:$AD$1328,13)</f>
        <v>Ninguno</v>
      </c>
    </row>
    <row r="152" spans="1:28" ht="12" customHeight="1">
      <c r="A152" s="10">
        <v>148</v>
      </c>
      <c r="B152" s="98" t="s">
        <v>273</v>
      </c>
      <c r="C152" s="98" t="s">
        <v>89</v>
      </c>
      <c r="D152" s="11" t="s">
        <v>51</v>
      </c>
      <c r="E152" s="11" t="s">
        <v>304</v>
      </c>
      <c r="F152" s="12" t="s">
        <v>48</v>
      </c>
      <c r="G152" s="11" t="s">
        <v>511</v>
      </c>
      <c r="H152" s="12" t="s">
        <v>307</v>
      </c>
      <c r="I152" s="12" t="s">
        <v>505</v>
      </c>
      <c r="J152" s="12" t="str">
        <f t="shared" si="6"/>
        <v>≥17h</v>
      </c>
      <c r="K152" s="12" t="s">
        <v>513</v>
      </c>
      <c r="L152" s="69" t="s">
        <v>520</v>
      </c>
      <c r="M152" s="12">
        <v>1</v>
      </c>
      <c r="N152" s="92">
        <v>1</v>
      </c>
      <c r="O152" s="93"/>
      <c r="P152" s="93"/>
      <c r="Q152" s="93">
        <v>1</v>
      </c>
      <c r="R152" s="93"/>
      <c r="S152" s="113"/>
      <c r="T152" s="93">
        <v>1</v>
      </c>
      <c r="U152" s="93"/>
      <c r="V152" s="93"/>
      <c r="W152" s="93">
        <v>1</v>
      </c>
      <c r="X152" s="93"/>
      <c r="Y152" s="75"/>
      <c r="Z152" s="132" t="str">
        <f>VLOOKUP(A152,DB_CAL_Q1_Q4!$A$4:$P$1328,13)</f>
        <v>Gas Natural</v>
      </c>
      <c r="AA152" s="133" t="str">
        <f>VLOOKUP(A152,DB_ACS_Q1_Q4!$A$4:$AD$1328,13)</f>
        <v>Gas Natural</v>
      </c>
      <c r="AB152" s="134" t="str">
        <f>VLOOKUP(A152,DB_REF_Q1_Q4!$A$4:$AD$1328,13)</f>
        <v>Ninguno</v>
      </c>
    </row>
    <row r="153" spans="1:28" ht="12" customHeight="1">
      <c r="A153" s="10">
        <v>149</v>
      </c>
      <c r="B153" s="98" t="s">
        <v>99</v>
      </c>
      <c r="C153" s="98" t="s">
        <v>83</v>
      </c>
      <c r="D153" s="11" t="s">
        <v>51</v>
      </c>
      <c r="E153" s="11" t="s">
        <v>303</v>
      </c>
      <c r="F153" s="12" t="s">
        <v>48</v>
      </c>
      <c r="G153" s="12" t="s">
        <v>510</v>
      </c>
      <c r="H153" s="12" t="s">
        <v>308</v>
      </c>
      <c r="I153" s="11" t="s">
        <v>507</v>
      </c>
      <c r="J153" s="12" t="str">
        <f t="shared" si="6"/>
        <v>≥17h</v>
      </c>
      <c r="K153" s="12" t="s">
        <v>513</v>
      </c>
      <c r="L153" s="69" t="s">
        <v>518</v>
      </c>
      <c r="M153" s="12">
        <v>1</v>
      </c>
      <c r="N153" s="92">
        <v>1</v>
      </c>
      <c r="O153" s="93"/>
      <c r="P153" s="93"/>
      <c r="Q153" s="93"/>
      <c r="R153" s="93"/>
      <c r="S153" s="113"/>
      <c r="T153" s="93">
        <v>1</v>
      </c>
      <c r="U153" s="93"/>
      <c r="V153" s="93"/>
      <c r="W153" s="93"/>
      <c r="X153" s="93"/>
      <c r="Y153" s="75"/>
      <c r="Z153" s="132" t="str">
        <f>VLOOKUP(A153,DB_CAL_Q1_Q4!$A$4:$P$1328,13)</f>
        <v>Solar Térmica</v>
      </c>
      <c r="AA153" s="133" t="str">
        <f>VLOOKUP(A153,DB_ACS_Q1_Q4!$A$4:$AD$1328,13)</f>
        <v>Solar Térmica</v>
      </c>
      <c r="AB153" s="134" t="str">
        <f>VLOOKUP(A153,DB_REF_Q1_Q4!$A$4:$AD$1328,13)</f>
        <v>Bomba de calor aire</v>
      </c>
    </row>
    <row r="154" spans="1:28" ht="12" customHeight="1">
      <c r="A154" s="10">
        <v>150</v>
      </c>
      <c r="B154" s="98" t="s">
        <v>126</v>
      </c>
      <c r="C154" s="98" t="s">
        <v>126</v>
      </c>
      <c r="D154" s="11" t="s">
        <v>25</v>
      </c>
      <c r="E154" s="11" t="s">
        <v>303</v>
      </c>
      <c r="F154" s="12" t="s">
        <v>48</v>
      </c>
      <c r="G154" s="12" t="s">
        <v>310</v>
      </c>
      <c r="H154" s="12" t="s">
        <v>306</v>
      </c>
      <c r="I154" s="103" t="s">
        <v>505</v>
      </c>
      <c r="J154" s="12" t="str">
        <f t="shared" si="6"/>
        <v>≥17h</v>
      </c>
      <c r="K154" s="12" t="s">
        <v>513</v>
      </c>
      <c r="L154" s="69" t="s">
        <v>518</v>
      </c>
      <c r="M154" s="12">
        <v>1</v>
      </c>
      <c r="N154" s="92">
        <v>1</v>
      </c>
      <c r="O154" s="93">
        <v>1</v>
      </c>
      <c r="P154" s="93">
        <v>1</v>
      </c>
      <c r="Q154" s="93">
        <v>1</v>
      </c>
      <c r="R154" s="93">
        <v>1</v>
      </c>
      <c r="S154" s="113"/>
      <c r="T154" s="93">
        <v>1</v>
      </c>
      <c r="U154" s="93">
        <v>1</v>
      </c>
      <c r="V154" s="93">
        <v>1</v>
      </c>
      <c r="W154" s="93">
        <v>1</v>
      </c>
      <c r="X154" s="93">
        <v>1</v>
      </c>
      <c r="Y154" s="75"/>
      <c r="Z154" s="132" t="str">
        <f>VLOOKUP(A154,DB_CAL_Q1_Q4!$A$4:$P$1328,13)</f>
        <v>Gas Natural</v>
      </c>
      <c r="AA154" s="133" t="str">
        <f>VLOOKUP(A154,DB_ACS_Q1_Q4!$A$4:$AD$1328,13)</f>
        <v>Gas Natural</v>
      </c>
      <c r="AB154" s="134" t="str">
        <f>VLOOKUP(A154,DB_REF_Q1_Q4!$A$4:$AD$1328,13)</f>
        <v>Ninguno</v>
      </c>
    </row>
    <row r="155" spans="1:28" ht="12" customHeight="1">
      <c r="A155" s="10">
        <v>151</v>
      </c>
      <c r="B155" s="98" t="s">
        <v>141</v>
      </c>
      <c r="C155" s="98" t="s">
        <v>141</v>
      </c>
      <c r="D155" s="11" t="s">
        <v>52</v>
      </c>
      <c r="E155" s="11" t="s">
        <v>303</v>
      </c>
      <c r="F155" s="12" t="s">
        <v>49</v>
      </c>
      <c r="G155" s="12" t="s">
        <v>310</v>
      </c>
      <c r="H155" s="12" t="s">
        <v>306</v>
      </c>
      <c r="I155" s="103" t="s">
        <v>504</v>
      </c>
      <c r="J155" s="12" t="str">
        <f t="shared" si="6"/>
        <v>≥17h</v>
      </c>
      <c r="K155" s="12" t="s">
        <v>512</v>
      </c>
      <c r="L155" s="69" t="s">
        <v>518</v>
      </c>
      <c r="M155" s="12">
        <v>1</v>
      </c>
      <c r="N155" s="92">
        <v>1</v>
      </c>
      <c r="O155" s="93"/>
      <c r="P155" s="93"/>
      <c r="Q155" s="93"/>
      <c r="R155" s="93"/>
      <c r="S155" s="113"/>
      <c r="T155" s="93">
        <v>1</v>
      </c>
      <c r="U155" s="93"/>
      <c r="V155" s="93"/>
      <c r="W155" s="93"/>
      <c r="X155" s="93"/>
      <c r="Y155" s="75"/>
      <c r="Z155" s="132" t="str">
        <f>VLOOKUP(A155,DB_CAL_Q1_Q4!$A$4:$P$1328,13)</f>
        <v>Bomba de calor aire</v>
      </c>
      <c r="AA155" s="133" t="str">
        <f>VLOOKUP(A155,DB_ACS_Q1_Q4!$A$4:$AD$1328,13)</f>
        <v>GLP</v>
      </c>
      <c r="AB155" s="134" t="str">
        <f>VLOOKUP(A155,DB_REF_Q1_Q4!$A$4:$AD$1328,13)</f>
        <v>Bomba de calor aire</v>
      </c>
    </row>
    <row r="156" spans="1:28" ht="12" customHeight="1">
      <c r="A156" s="10">
        <v>152</v>
      </c>
      <c r="B156" s="98" t="s">
        <v>273</v>
      </c>
      <c r="C156" s="98" t="s">
        <v>89</v>
      </c>
      <c r="D156" s="11" t="s">
        <v>51</v>
      </c>
      <c r="E156" s="11" t="s">
        <v>304</v>
      </c>
      <c r="F156" s="12" t="s">
        <v>50</v>
      </c>
      <c r="G156" s="12" t="s">
        <v>510</v>
      </c>
      <c r="H156" s="12" t="s">
        <v>306</v>
      </c>
      <c r="I156" s="103" t="s">
        <v>505</v>
      </c>
      <c r="J156" s="12" t="str">
        <f t="shared" si="6"/>
        <v>≥17h</v>
      </c>
      <c r="K156" s="12" t="s">
        <v>47</v>
      </c>
      <c r="L156" s="69" t="s">
        <v>520</v>
      </c>
      <c r="M156" s="12"/>
      <c r="N156" s="92"/>
      <c r="O156" s="93"/>
      <c r="P156" s="93"/>
      <c r="Q156" s="93"/>
      <c r="R156" s="93"/>
      <c r="S156" s="113">
        <v>1</v>
      </c>
      <c r="T156" s="93"/>
      <c r="U156" s="93"/>
      <c r="V156" s="93"/>
      <c r="W156" s="93"/>
      <c r="X156" s="93"/>
      <c r="Y156" s="75">
        <v>1</v>
      </c>
      <c r="Z156" s="132" t="str">
        <f>VLOOKUP(A156,DB_CAL_Q1_Q4!$A$4:$P$1328,13)</f>
        <v>Gas Natural</v>
      </c>
      <c r="AA156" s="133" t="str">
        <f>VLOOKUP(A156,DB_ACS_Q1_Q4!$A$4:$AD$1328,13)</f>
        <v>Gas Natural</v>
      </c>
      <c r="AB156" s="134" t="str">
        <f>VLOOKUP(A156,DB_REF_Q1_Q4!$A$4:$AD$1328,13)</f>
        <v>AC Eléctrico</v>
      </c>
    </row>
    <row r="157" spans="1:28" ht="12" customHeight="1">
      <c r="A157" s="10">
        <v>153</v>
      </c>
      <c r="B157" s="98" t="s">
        <v>67</v>
      </c>
      <c r="C157" s="98" t="s">
        <v>67</v>
      </c>
      <c r="D157" s="11" t="s">
        <v>52</v>
      </c>
      <c r="E157" s="11" t="s">
        <v>304</v>
      </c>
      <c r="F157" s="12" t="s">
        <v>48</v>
      </c>
      <c r="G157" s="12" t="s">
        <v>310</v>
      </c>
      <c r="H157" s="12" t="s">
        <v>306</v>
      </c>
      <c r="I157" s="103" t="s">
        <v>504</v>
      </c>
      <c r="J157" s="12" t="str">
        <f t="shared" si="6"/>
        <v>≥17h</v>
      </c>
      <c r="K157" s="12" t="s">
        <v>512</v>
      </c>
      <c r="L157" s="69" t="s">
        <v>518</v>
      </c>
      <c r="M157" s="12">
        <v>1</v>
      </c>
      <c r="N157" s="92">
        <v>1</v>
      </c>
      <c r="O157" s="93"/>
      <c r="P157" s="93"/>
      <c r="Q157" s="93"/>
      <c r="R157" s="93"/>
      <c r="S157" s="113"/>
      <c r="T157" s="93"/>
      <c r="U157" s="93"/>
      <c r="V157" s="93"/>
      <c r="W157" s="93"/>
      <c r="X157" s="93"/>
      <c r="Y157" s="75">
        <v>1</v>
      </c>
      <c r="Z157" s="132" t="str">
        <f>VLOOKUP(A157,DB_CAL_Q1_Q4!$A$4:$P$1328,13)</f>
        <v>Electricidad</v>
      </c>
      <c r="AA157" s="133" t="str">
        <f>VLOOKUP(A157,DB_ACS_Q1_Q4!$A$4:$AD$1328,13)</f>
        <v>Gas Natural</v>
      </c>
      <c r="AB157" s="134" t="str">
        <f>VLOOKUP(A157,DB_REF_Q1_Q4!$A$4:$AD$1328,13)</f>
        <v>AC Eléctrico</v>
      </c>
    </row>
    <row r="158" spans="1:28" ht="12" customHeight="1">
      <c r="A158" s="10">
        <v>154</v>
      </c>
      <c r="B158" s="98" t="s">
        <v>63</v>
      </c>
      <c r="C158" s="98" t="s">
        <v>63</v>
      </c>
      <c r="D158" s="11" t="s">
        <v>51</v>
      </c>
      <c r="E158" s="11" t="s">
        <v>304</v>
      </c>
      <c r="F158" s="12" t="s">
        <v>49</v>
      </c>
      <c r="G158" s="12" t="s">
        <v>310</v>
      </c>
      <c r="H158" s="12" t="s">
        <v>306</v>
      </c>
      <c r="I158" s="12" t="s">
        <v>505</v>
      </c>
      <c r="J158" s="12" t="str">
        <f t="shared" si="6"/>
        <v>≥17h</v>
      </c>
      <c r="K158" s="12" t="s">
        <v>512</v>
      </c>
      <c r="L158" s="69" t="s">
        <v>518</v>
      </c>
      <c r="M158" s="12"/>
      <c r="N158" s="92"/>
      <c r="O158" s="93"/>
      <c r="P158" s="93"/>
      <c r="Q158" s="93"/>
      <c r="R158" s="93"/>
      <c r="S158" s="113">
        <v>1</v>
      </c>
      <c r="T158" s="93"/>
      <c r="U158" s="93"/>
      <c r="V158" s="93"/>
      <c r="W158" s="93"/>
      <c r="X158" s="93"/>
      <c r="Y158" s="75">
        <v>1</v>
      </c>
      <c r="Z158" s="132" t="str">
        <f>VLOOKUP(A158,DB_CAL_Q1_Q4!$A$4:$P$1328,13)</f>
        <v>Bomba de calor aire</v>
      </c>
      <c r="AA158" s="133" t="str">
        <f>VLOOKUP(A158,DB_ACS_Q1_Q4!$A$4:$AD$1328,13)</f>
        <v>Electricidad</v>
      </c>
      <c r="AB158" s="134" t="str">
        <f>VLOOKUP(A158,DB_REF_Q1_Q4!$A$4:$AD$1328,13)</f>
        <v>Bomba de calor aire</v>
      </c>
    </row>
    <row r="159" spans="1:28" ht="12" customHeight="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12">
        <v>1</v>
      </c>
      <c r="N159" s="92">
        <v>1</v>
      </c>
      <c r="O159" s="93"/>
      <c r="P159" s="93"/>
      <c r="Q159" s="93"/>
      <c r="R159" s="93"/>
      <c r="S159" s="113"/>
      <c r="T159" s="93">
        <v>1</v>
      </c>
      <c r="U159" s="93"/>
      <c r="V159" s="93"/>
      <c r="W159" s="93"/>
      <c r="X159" s="93"/>
      <c r="Y159" s="75"/>
      <c r="Z159" s="132" t="str">
        <f>VLOOKUP(A159,DB_CAL_Q1_Q4!$A$4:$P$1328,13)</f>
        <v>Bomba de calor aire</v>
      </c>
      <c r="AA159" s="133" t="str">
        <f>VLOOKUP(A159,DB_ACS_Q1_Q4!$A$4:$AD$1328,13)</f>
        <v>Gas Natural</v>
      </c>
      <c r="AB159" s="134" t="str">
        <f>VLOOKUP(A159,DB_REF_Q1_Q4!$A$4:$AD$1328,13)</f>
        <v>Bomba de calor aire</v>
      </c>
    </row>
    <row r="160" spans="1:28" ht="12" customHeight="1">
      <c r="A160" s="10">
        <v>156</v>
      </c>
      <c r="B160" s="98" t="s">
        <v>291</v>
      </c>
      <c r="C160" s="98" t="s">
        <v>291</v>
      </c>
      <c r="D160" s="11" t="s">
        <v>52</v>
      </c>
      <c r="E160" s="11" t="s">
        <v>304</v>
      </c>
      <c r="F160" s="12" t="s">
        <v>50</v>
      </c>
      <c r="G160" s="12" t="s">
        <v>510</v>
      </c>
      <c r="H160" s="12" t="s">
        <v>307</v>
      </c>
      <c r="I160" s="11" t="s">
        <v>507</v>
      </c>
      <c r="J160" s="12" t="str">
        <f t="shared" ref="J160:J166" si="7">"≥17h"</f>
        <v>≥17h</v>
      </c>
      <c r="K160" s="12" t="s">
        <v>512</v>
      </c>
      <c r="L160" s="69" t="s">
        <v>519</v>
      </c>
      <c r="M160" s="12">
        <v>1</v>
      </c>
      <c r="N160" s="92">
        <v>1</v>
      </c>
      <c r="O160" s="93"/>
      <c r="P160" s="93"/>
      <c r="Q160" s="93"/>
      <c r="R160" s="93"/>
      <c r="S160" s="113"/>
      <c r="T160" s="93"/>
      <c r="U160" s="93"/>
      <c r="V160" s="93"/>
      <c r="W160" s="93"/>
      <c r="X160" s="93"/>
      <c r="Y160" s="75">
        <v>1</v>
      </c>
      <c r="Z160" s="132" t="str">
        <f>VLOOKUP(A160,DB_CAL_Q1_Q4!$A$4:$P$1328,13)</f>
        <v>Gasóleo</v>
      </c>
      <c r="AA160" s="133" t="str">
        <f>VLOOKUP(A160,DB_ACS_Q1_Q4!$A$4:$AD$1328,13)</f>
        <v>Gasóleo</v>
      </c>
      <c r="AB160" s="134" t="str">
        <f>VLOOKUP(A160,DB_REF_Q1_Q4!$A$4:$AD$1328,13)</f>
        <v>Ninguno</v>
      </c>
    </row>
    <row r="161" spans="1:28" ht="12" customHeight="1">
      <c r="A161" s="10">
        <v>157</v>
      </c>
      <c r="B161" s="98" t="s">
        <v>291</v>
      </c>
      <c r="C161" s="98" t="s">
        <v>291</v>
      </c>
      <c r="D161" s="11" t="s">
        <v>52</v>
      </c>
      <c r="E161" s="11" t="s">
        <v>303</v>
      </c>
      <c r="F161" s="12" t="s">
        <v>49</v>
      </c>
      <c r="G161" s="12" t="s">
        <v>310</v>
      </c>
      <c r="H161" s="12" t="s">
        <v>306</v>
      </c>
      <c r="I161" s="12" t="s">
        <v>505</v>
      </c>
      <c r="J161" s="12" t="str">
        <f t="shared" si="7"/>
        <v>≥17h</v>
      </c>
      <c r="K161" s="12" t="s">
        <v>513</v>
      </c>
      <c r="L161" s="69" t="s">
        <v>519</v>
      </c>
      <c r="M161" s="12">
        <v>1</v>
      </c>
      <c r="N161" s="92">
        <v>1</v>
      </c>
      <c r="O161" s="93"/>
      <c r="P161" s="93"/>
      <c r="Q161" s="93"/>
      <c r="R161" s="93"/>
      <c r="S161" s="113"/>
      <c r="T161" s="93"/>
      <c r="U161" s="93"/>
      <c r="V161" s="93"/>
      <c r="W161" s="93"/>
      <c r="X161" s="93"/>
      <c r="Y161" s="75">
        <v>1</v>
      </c>
      <c r="Z161" s="132" t="str">
        <f>VLOOKUP(A161,DB_CAL_Q1_Q4!$A$4:$P$1328,13)</f>
        <v>Gasóleo</v>
      </c>
      <c r="AA161" s="133" t="str">
        <f>VLOOKUP(A161,DB_ACS_Q1_Q4!$A$4:$AD$1328,13)</f>
        <v>Gasóleo</v>
      </c>
      <c r="AB161" s="134" t="str">
        <f>VLOOKUP(A161,DB_REF_Q1_Q4!$A$4:$AD$1328,13)</f>
        <v>Ninguno</v>
      </c>
    </row>
    <row r="162" spans="1:28" ht="12" customHeight="1">
      <c r="A162" s="10">
        <v>158</v>
      </c>
      <c r="B162" s="98" t="s">
        <v>63</v>
      </c>
      <c r="C162" s="98" t="s">
        <v>63</v>
      </c>
      <c r="D162" s="11" t="s">
        <v>52</v>
      </c>
      <c r="E162" s="11" t="s">
        <v>304</v>
      </c>
      <c r="F162" s="12" t="s">
        <v>49</v>
      </c>
      <c r="G162" s="12" t="s">
        <v>310</v>
      </c>
      <c r="H162" s="12" t="s">
        <v>306</v>
      </c>
      <c r="I162" s="103" t="s">
        <v>504</v>
      </c>
      <c r="J162" s="12" t="str">
        <f t="shared" si="7"/>
        <v>≥17h</v>
      </c>
      <c r="K162" s="12" t="s">
        <v>512</v>
      </c>
      <c r="L162" s="69" t="s">
        <v>518</v>
      </c>
      <c r="M162" s="12"/>
      <c r="N162" s="92"/>
      <c r="O162" s="93"/>
      <c r="P162" s="93"/>
      <c r="Q162" s="93"/>
      <c r="R162" s="93"/>
      <c r="S162" s="113">
        <v>1</v>
      </c>
      <c r="T162" s="93"/>
      <c r="U162" s="93"/>
      <c r="V162" s="93"/>
      <c r="W162" s="93"/>
      <c r="X162" s="93"/>
      <c r="Y162" s="75">
        <v>1</v>
      </c>
      <c r="Z162" s="132" t="str">
        <f>VLOOKUP(A162,DB_CAL_Q1_Q4!$A$4:$P$1328,13)</f>
        <v>Gas Natural</v>
      </c>
      <c r="AA162" s="133" t="str">
        <f>VLOOKUP(A162,DB_ACS_Q1_Q4!$A$4:$AD$1328,13)</f>
        <v>Gas Natural</v>
      </c>
      <c r="AB162" s="134" t="str">
        <f>VLOOKUP(A162,DB_REF_Q1_Q4!$A$4:$AD$1328,13)</f>
        <v>Ninguno</v>
      </c>
    </row>
    <row r="163" spans="1:28" ht="12" customHeight="1">
      <c r="A163" s="10">
        <v>159</v>
      </c>
      <c r="B163" s="98" t="s">
        <v>63</v>
      </c>
      <c r="C163" s="98" t="s">
        <v>63</v>
      </c>
      <c r="D163" s="11" t="s">
        <v>52</v>
      </c>
      <c r="E163" s="11" t="s">
        <v>304</v>
      </c>
      <c r="F163" s="12" t="s">
        <v>49</v>
      </c>
      <c r="G163" s="12" t="s">
        <v>310</v>
      </c>
      <c r="H163" s="12" t="s">
        <v>306</v>
      </c>
      <c r="I163" s="103" t="s">
        <v>504</v>
      </c>
      <c r="J163" s="12" t="str">
        <f t="shared" si="7"/>
        <v>≥17h</v>
      </c>
      <c r="K163" s="12" t="s">
        <v>512</v>
      </c>
      <c r="L163" s="69" t="s">
        <v>518</v>
      </c>
      <c r="M163" s="12"/>
      <c r="N163" s="92"/>
      <c r="O163" s="93"/>
      <c r="P163" s="93"/>
      <c r="Q163" s="93"/>
      <c r="R163" s="93"/>
      <c r="S163" s="113">
        <v>1</v>
      </c>
      <c r="T163" s="93"/>
      <c r="U163" s="93"/>
      <c r="V163" s="93"/>
      <c r="W163" s="93"/>
      <c r="X163" s="93"/>
      <c r="Y163" s="75">
        <v>1</v>
      </c>
      <c r="Z163" s="132" t="str">
        <f>VLOOKUP(A163,DB_CAL_Q1_Q4!$A$4:$P$1328,13)</f>
        <v>Electricidad</v>
      </c>
      <c r="AA163" s="133" t="str">
        <f>VLOOKUP(A163,DB_ACS_Q1_Q4!$A$4:$AD$1328,13)</f>
        <v>GLP</v>
      </c>
      <c r="AB163" s="134" t="str">
        <f>VLOOKUP(A163,DB_REF_Q1_Q4!$A$4:$AD$1328,13)</f>
        <v>Bomba de calor aire</v>
      </c>
    </row>
    <row r="164" spans="1:28" ht="12" customHeight="1">
      <c r="A164" s="10">
        <v>160</v>
      </c>
      <c r="B164" s="98" t="s">
        <v>64</v>
      </c>
      <c r="C164" s="98" t="s">
        <v>64</v>
      </c>
      <c r="D164" s="11" t="s">
        <v>52</v>
      </c>
      <c r="E164" s="11" t="s">
        <v>304</v>
      </c>
      <c r="F164" s="12" t="s">
        <v>50</v>
      </c>
      <c r="G164" s="12" t="s">
        <v>310</v>
      </c>
      <c r="H164" s="12" t="s">
        <v>306</v>
      </c>
      <c r="I164" s="103" t="s">
        <v>504</v>
      </c>
      <c r="J164" s="12" t="str">
        <f t="shared" si="7"/>
        <v>≥17h</v>
      </c>
      <c r="K164" s="12" t="s">
        <v>512</v>
      </c>
      <c r="L164" s="69" t="s">
        <v>518</v>
      </c>
      <c r="M164" s="12"/>
      <c r="N164" s="92"/>
      <c r="O164" s="93"/>
      <c r="P164" s="93"/>
      <c r="Q164" s="93"/>
      <c r="R164" s="93"/>
      <c r="S164" s="113">
        <v>1</v>
      </c>
      <c r="T164" s="93"/>
      <c r="U164" s="93"/>
      <c r="V164" s="93"/>
      <c r="W164" s="93"/>
      <c r="X164" s="93"/>
      <c r="Y164" s="75">
        <v>1</v>
      </c>
      <c r="Z164" s="132" t="str">
        <f>VLOOKUP(A164,DB_CAL_Q1_Q4!$A$4:$P$1328,13)</f>
        <v>Electricidad</v>
      </c>
      <c r="AA164" s="133" t="str">
        <f>VLOOKUP(A164,DB_ACS_Q1_Q4!$A$4:$AD$1328,13)</f>
        <v>GLP</v>
      </c>
      <c r="AB164" s="134" t="str">
        <f>VLOOKUP(A164,DB_REF_Q1_Q4!$A$4:$AD$1328,13)</f>
        <v>AC Eléctrico</v>
      </c>
    </row>
    <row r="165" spans="1:28" ht="12" customHeight="1">
      <c r="A165" s="10">
        <v>161</v>
      </c>
      <c r="B165" s="98" t="s">
        <v>291</v>
      </c>
      <c r="C165" s="98" t="s">
        <v>291</v>
      </c>
      <c r="D165" s="11" t="s">
        <v>52</v>
      </c>
      <c r="E165" s="11" t="s">
        <v>303</v>
      </c>
      <c r="F165" s="12" t="s">
        <v>49</v>
      </c>
      <c r="G165" s="12" t="s">
        <v>310</v>
      </c>
      <c r="H165" s="12" t="s">
        <v>308</v>
      </c>
      <c r="I165" s="11" t="s">
        <v>504</v>
      </c>
      <c r="J165" s="12" t="str">
        <f t="shared" si="7"/>
        <v>≥17h</v>
      </c>
      <c r="K165" s="12" t="s">
        <v>47</v>
      </c>
      <c r="L165" s="69" t="s">
        <v>519</v>
      </c>
      <c r="M165" s="12"/>
      <c r="N165" s="92"/>
      <c r="O165" s="93"/>
      <c r="P165" s="93"/>
      <c r="Q165" s="93"/>
      <c r="R165" s="93"/>
      <c r="S165" s="113">
        <v>1</v>
      </c>
      <c r="T165" s="93"/>
      <c r="U165" s="93"/>
      <c r="V165" s="93"/>
      <c r="W165" s="93"/>
      <c r="X165" s="93"/>
      <c r="Y165" s="75">
        <v>1</v>
      </c>
      <c r="Z165" s="132" t="str">
        <f>VLOOKUP(A165,DB_CAL_Q1_Q4!$A$4:$P$1328,13)</f>
        <v>Gasóleo</v>
      </c>
      <c r="AA165" s="133" t="str">
        <f>VLOOKUP(A165,DB_ACS_Q1_Q4!$A$4:$AD$1328,13)</f>
        <v>Gasóleo</v>
      </c>
      <c r="AB165" s="134" t="str">
        <f>VLOOKUP(A165,DB_REF_Q1_Q4!$A$4:$AD$1328,13)</f>
        <v>Ninguno</v>
      </c>
    </row>
    <row r="166" spans="1:28" ht="12" customHeight="1">
      <c r="A166" s="10">
        <v>162</v>
      </c>
      <c r="B166" s="98" t="s">
        <v>64</v>
      </c>
      <c r="C166" s="98" t="s">
        <v>64</v>
      </c>
      <c r="D166" s="11" t="s">
        <v>52</v>
      </c>
      <c r="E166" s="11" t="s">
        <v>304</v>
      </c>
      <c r="F166" s="12" t="s">
        <v>49</v>
      </c>
      <c r="G166" s="12" t="s">
        <v>310</v>
      </c>
      <c r="H166" s="12" t="s">
        <v>306</v>
      </c>
      <c r="I166" s="103" t="s">
        <v>505</v>
      </c>
      <c r="J166" s="12" t="str">
        <f t="shared" si="7"/>
        <v>≥17h</v>
      </c>
      <c r="K166" s="12" t="s">
        <v>512</v>
      </c>
      <c r="L166" s="69" t="s">
        <v>518</v>
      </c>
      <c r="M166" s="12"/>
      <c r="N166" s="92"/>
      <c r="O166" s="93"/>
      <c r="P166" s="93"/>
      <c r="Q166" s="93"/>
      <c r="R166" s="93"/>
      <c r="S166" s="113">
        <v>1</v>
      </c>
      <c r="T166" s="93"/>
      <c r="U166" s="93"/>
      <c r="V166" s="93"/>
      <c r="W166" s="93"/>
      <c r="X166" s="93"/>
      <c r="Y166" s="75">
        <v>1</v>
      </c>
      <c r="Z166" s="132" t="str">
        <f>VLOOKUP(A166,DB_CAL_Q1_Q4!$A$4:$P$1328,13)</f>
        <v>Electricidad</v>
      </c>
      <c r="AA166" s="133" t="str">
        <f>VLOOKUP(A166,DB_ACS_Q1_Q4!$A$4:$AD$1328,13)</f>
        <v>GLP</v>
      </c>
      <c r="AB166" s="134" t="str">
        <f>VLOOKUP(A166,DB_REF_Q1_Q4!$A$4:$AD$1328,13)</f>
        <v>Bomba de calor aire</v>
      </c>
    </row>
    <row r="167" spans="1:28" ht="12" customHeight="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12">
        <v>1</v>
      </c>
      <c r="N167" s="92">
        <v>1</v>
      </c>
      <c r="O167" s="93"/>
      <c r="P167" s="93"/>
      <c r="Q167" s="93"/>
      <c r="R167" s="93"/>
      <c r="S167" s="113"/>
      <c r="T167" s="93">
        <v>1</v>
      </c>
      <c r="U167" s="93"/>
      <c r="V167" s="93"/>
      <c r="W167" s="93"/>
      <c r="X167" s="93"/>
      <c r="Y167" s="75"/>
      <c r="Z167" s="132" t="str">
        <f>VLOOKUP(A167,DB_CAL_Q1_Q4!$A$4:$P$1328,13)</f>
        <v>Gas Natural</v>
      </c>
      <c r="AA167" s="133" t="str">
        <f>VLOOKUP(A167,DB_ACS_Q1_Q4!$A$4:$AD$1328,13)</f>
        <v>Gas Natural</v>
      </c>
      <c r="AB167" s="134" t="str">
        <f>VLOOKUP(A167,DB_REF_Q1_Q4!$A$4:$AD$1328,13)</f>
        <v>Ninguno</v>
      </c>
    </row>
    <row r="168" spans="1:28" ht="12" customHeight="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12">
        <v>1</v>
      </c>
      <c r="N168" s="92">
        <v>1</v>
      </c>
      <c r="O168" s="93"/>
      <c r="P168" s="93"/>
      <c r="Q168" s="93"/>
      <c r="R168" s="93"/>
      <c r="S168" s="113"/>
      <c r="T168" s="93">
        <v>1</v>
      </c>
      <c r="U168" s="93"/>
      <c r="V168" s="93"/>
      <c r="W168" s="93"/>
      <c r="X168" s="93"/>
      <c r="Y168" s="75"/>
      <c r="Z168" s="132" t="str">
        <f>VLOOKUP(A168,DB_CAL_Q1_Q4!$A$4:$P$1328,13)</f>
        <v>Gas Natural</v>
      </c>
      <c r="AA168" s="133" t="str">
        <f>VLOOKUP(A168,DB_ACS_Q1_Q4!$A$4:$AD$1328,13)</f>
        <v>Gas Natural</v>
      </c>
      <c r="AB168" s="134" t="str">
        <f>VLOOKUP(A168,DB_REF_Q1_Q4!$A$4:$AD$1328,13)</f>
        <v>Bomba de calor aire</v>
      </c>
    </row>
    <row r="169" spans="1:28" ht="12" customHeight="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12">
        <v>1</v>
      </c>
      <c r="N169" s="92">
        <v>1</v>
      </c>
      <c r="O169" s="93"/>
      <c r="P169" s="93"/>
      <c r="Q169" s="93"/>
      <c r="R169" s="93"/>
      <c r="S169" s="113"/>
      <c r="T169" s="93"/>
      <c r="U169" s="93"/>
      <c r="V169" s="93"/>
      <c r="W169" s="93"/>
      <c r="X169" s="93"/>
      <c r="Y169" s="75">
        <v>1</v>
      </c>
      <c r="Z169" s="132" t="str">
        <f>VLOOKUP(A169,DB_CAL_Q1_Q4!$A$4:$P$1328,13)</f>
        <v>Gasóleo</v>
      </c>
      <c r="AA169" s="133" t="str">
        <f>VLOOKUP(A169,DB_ACS_Q1_Q4!$A$4:$AD$1328,13)</f>
        <v>Gasóleo</v>
      </c>
      <c r="AB169" s="134" t="str">
        <f>VLOOKUP(A169,DB_REF_Q1_Q4!$A$4:$AD$1328,13)</f>
        <v>Ninguno</v>
      </c>
    </row>
    <row r="170" spans="1:28" ht="12" customHeight="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12">
        <v>1</v>
      </c>
      <c r="N170" s="92">
        <v>1</v>
      </c>
      <c r="O170" s="93"/>
      <c r="P170" s="93"/>
      <c r="Q170" s="93"/>
      <c r="R170" s="93"/>
      <c r="S170" s="113"/>
      <c r="T170" s="93"/>
      <c r="U170" s="93"/>
      <c r="V170" s="93"/>
      <c r="W170" s="93"/>
      <c r="X170" s="93"/>
      <c r="Y170" s="75">
        <v>1</v>
      </c>
      <c r="Z170" s="132" t="str">
        <f>VLOOKUP(A170,DB_CAL_Q1_Q4!$A$4:$P$1328,13)</f>
        <v>Gas Natural</v>
      </c>
      <c r="AA170" s="133" t="str">
        <f>VLOOKUP(A170,DB_ACS_Q1_Q4!$A$4:$AD$1328,13)</f>
        <v>Gas Natural</v>
      </c>
      <c r="AB170" s="134" t="str">
        <f>VLOOKUP(A170,DB_REF_Q1_Q4!$A$4:$AD$1328,13)</f>
        <v>Ninguno</v>
      </c>
    </row>
    <row r="171" spans="1:28" ht="12" customHeight="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12">
        <v>1</v>
      </c>
      <c r="N171" s="92">
        <v>1</v>
      </c>
      <c r="O171" s="93"/>
      <c r="P171" s="93"/>
      <c r="Q171" s="93"/>
      <c r="R171" s="93"/>
      <c r="S171" s="113"/>
      <c r="T171" s="93">
        <v>1</v>
      </c>
      <c r="U171" s="93"/>
      <c r="V171" s="93"/>
      <c r="W171" s="93"/>
      <c r="X171" s="93"/>
      <c r="Y171" s="75"/>
      <c r="Z171" s="132" t="str">
        <f>VLOOKUP(A171,DB_CAL_Q1_Q4!$A$4:$P$1328,13)</f>
        <v>Bomba de calor aire</v>
      </c>
      <c r="AA171" s="133" t="str">
        <f>VLOOKUP(A171,DB_ACS_Q1_Q4!$A$4:$AD$1328,13)</f>
        <v>GLP</v>
      </c>
      <c r="AB171" s="134" t="str">
        <f>VLOOKUP(A171,DB_REF_Q1_Q4!$A$4:$AD$1328,13)</f>
        <v>Bomba de calor aire</v>
      </c>
    </row>
    <row r="172" spans="1:28" ht="12" customHeight="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12">
        <v>1</v>
      </c>
      <c r="N172" s="92">
        <v>1</v>
      </c>
      <c r="O172" s="93"/>
      <c r="P172" s="93"/>
      <c r="Q172" s="93"/>
      <c r="R172" s="93"/>
      <c r="S172" s="113"/>
      <c r="T172" s="93">
        <v>1</v>
      </c>
      <c r="U172" s="93"/>
      <c r="V172" s="93"/>
      <c r="W172" s="93"/>
      <c r="X172" s="93"/>
      <c r="Y172" s="75"/>
      <c r="Z172" s="132" t="str">
        <f>VLOOKUP(A172,DB_CAL_Q1_Q4!$A$4:$P$1328,13)</f>
        <v>Gas Natural</v>
      </c>
      <c r="AA172" s="133" t="str">
        <f>VLOOKUP(A172,DB_ACS_Q1_Q4!$A$4:$AD$1328,13)</f>
        <v>Gas Natural</v>
      </c>
      <c r="AB172" s="134" t="str">
        <f>VLOOKUP(A172,DB_REF_Q1_Q4!$A$4:$AD$1328,13)</f>
        <v>Ninguno</v>
      </c>
    </row>
    <row r="173" spans="1:28" ht="12" customHeight="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12">
        <v>1</v>
      </c>
      <c r="N173" s="92">
        <v>1</v>
      </c>
      <c r="O173" s="93"/>
      <c r="P173" s="93"/>
      <c r="Q173" s="93"/>
      <c r="R173" s="93"/>
      <c r="S173" s="113"/>
      <c r="T173" s="93"/>
      <c r="U173" s="93"/>
      <c r="V173" s="93"/>
      <c r="W173" s="93"/>
      <c r="X173" s="93"/>
      <c r="Y173" s="75">
        <v>1</v>
      </c>
      <c r="Z173" s="132" t="str">
        <f>VLOOKUP(A173,DB_CAL_Q1_Q4!$A$4:$P$1328,13)</f>
        <v>Gas Natural</v>
      </c>
      <c r="AA173" s="133" t="str">
        <f>VLOOKUP(A173,DB_ACS_Q1_Q4!$A$4:$AD$1328,13)</f>
        <v>Gas Natural</v>
      </c>
      <c r="AB173" s="134" t="str">
        <f>VLOOKUP(A173,DB_REF_Q1_Q4!$A$4:$AD$1328,13)</f>
        <v>Ninguno</v>
      </c>
    </row>
    <row r="174" spans="1:28" ht="12" customHeight="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12">
        <v>1</v>
      </c>
      <c r="N174" s="92">
        <v>1</v>
      </c>
      <c r="O174" s="93"/>
      <c r="P174" s="93"/>
      <c r="Q174" s="93"/>
      <c r="R174" s="93"/>
      <c r="S174" s="113"/>
      <c r="T174" s="93">
        <v>1</v>
      </c>
      <c r="U174" s="93"/>
      <c r="V174" s="93"/>
      <c r="W174" s="93"/>
      <c r="X174" s="93"/>
      <c r="Y174" s="75"/>
      <c r="Z174" s="132" t="str">
        <f>VLOOKUP(A174,DB_CAL_Q1_Q4!$A$4:$P$1328,13)</f>
        <v>Ninguna</v>
      </c>
      <c r="AA174" s="133" t="str">
        <f>VLOOKUP(A174,DB_ACS_Q1_Q4!$A$4:$AD$1328,13)</f>
        <v>GLP</v>
      </c>
      <c r="AB174" s="134" t="str">
        <f>VLOOKUP(A174,DB_REF_Q1_Q4!$A$4:$AD$1328,13)</f>
        <v>Ninguno</v>
      </c>
    </row>
    <row r="175" spans="1:28" ht="12" customHeight="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12"/>
      <c r="N175" s="92"/>
      <c r="O175" s="93"/>
      <c r="P175" s="93"/>
      <c r="Q175" s="93"/>
      <c r="R175" s="93"/>
      <c r="S175" s="113">
        <v>1</v>
      </c>
      <c r="T175" s="93"/>
      <c r="U175" s="93"/>
      <c r="V175" s="93"/>
      <c r="W175" s="93"/>
      <c r="X175" s="93"/>
      <c r="Y175" s="75">
        <v>1</v>
      </c>
      <c r="Z175" s="132" t="str">
        <f>VLOOKUP(A175,DB_CAL_Q1_Q4!$A$4:$P$1328,13)</f>
        <v>Gasóleo</v>
      </c>
      <c r="AA175" s="133" t="str">
        <f>VLOOKUP(A175,DB_ACS_Q1_Q4!$A$4:$AD$1328,13)</f>
        <v>Gasóleo</v>
      </c>
      <c r="AB175" s="134" t="str">
        <f>VLOOKUP(A175,DB_REF_Q1_Q4!$A$4:$AD$1328,13)</f>
        <v>Ninguno</v>
      </c>
    </row>
    <row r="176" spans="1:28" ht="12" customHeight="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12">
        <v>1</v>
      </c>
      <c r="N176" s="92">
        <v>1</v>
      </c>
      <c r="O176" s="93">
        <v>1</v>
      </c>
      <c r="P176" s="93"/>
      <c r="Q176" s="93"/>
      <c r="R176" s="93"/>
      <c r="S176" s="113"/>
      <c r="T176" s="93">
        <v>1</v>
      </c>
      <c r="U176" s="93">
        <v>1</v>
      </c>
      <c r="V176" s="93"/>
      <c r="W176" s="93"/>
      <c r="X176" s="93"/>
      <c r="Y176" s="75"/>
      <c r="Z176" s="132" t="str">
        <f>VLOOKUP(A176,DB_CAL_Q1_Q4!$A$4:$P$1328,13)</f>
        <v>Gasóleo</v>
      </c>
      <c r="AA176" s="133" t="str">
        <f>VLOOKUP(A176,DB_ACS_Q1_Q4!$A$4:$AD$1328,13)</f>
        <v>Gasóleo</v>
      </c>
      <c r="AB176" s="134" t="str">
        <f>VLOOKUP(A176,DB_REF_Q1_Q4!$A$4:$AD$1328,13)</f>
        <v>Ninguno</v>
      </c>
    </row>
    <row r="177" spans="1:28" ht="12" customHeight="1">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12">
        <v>1</v>
      </c>
      <c r="N177" s="92">
        <v>1</v>
      </c>
      <c r="O177" s="93">
        <v>1</v>
      </c>
      <c r="P177" s="93"/>
      <c r="Q177" s="93">
        <v>1</v>
      </c>
      <c r="R177" s="93"/>
      <c r="S177" s="113"/>
      <c r="T177" s="93">
        <v>1</v>
      </c>
      <c r="U177" s="93">
        <v>1</v>
      </c>
      <c r="V177" s="93"/>
      <c r="W177" s="93"/>
      <c r="X177" s="93"/>
      <c r="Y177" s="75"/>
      <c r="Z177" s="132" t="str">
        <f>VLOOKUP(A177,DB_CAL_Q1_Q4!$A$4:$P$1328,13)</f>
        <v>Gasóleo</v>
      </c>
      <c r="AA177" s="133" t="str">
        <f>VLOOKUP(A177,DB_ACS_Q1_Q4!$A$4:$AD$1328,13)</f>
        <v>Gasóleo</v>
      </c>
      <c r="AB177" s="134" t="str">
        <f>VLOOKUP(A177,DB_REF_Q1_Q4!$A$4:$AD$1328,13)</f>
        <v>Bomba de calor aire</v>
      </c>
    </row>
    <row r="178" spans="1:28" ht="12" customHeight="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12">
        <v>1</v>
      </c>
      <c r="N178" s="92"/>
      <c r="O178" s="93">
        <v>1</v>
      </c>
      <c r="P178" s="93"/>
      <c r="Q178" s="93"/>
      <c r="R178" s="93"/>
      <c r="S178" s="113"/>
      <c r="T178" s="93"/>
      <c r="U178" s="93"/>
      <c r="V178" s="93"/>
      <c r="W178" s="93"/>
      <c r="X178" s="93"/>
      <c r="Y178" s="75">
        <v>1</v>
      </c>
      <c r="Z178" s="132" t="str">
        <f>VLOOKUP(A178,DB_CAL_Q1_Q4!$A$4:$P$1328,13)</f>
        <v>Gasóleo</v>
      </c>
      <c r="AA178" s="133" t="str">
        <f>VLOOKUP(A178,DB_ACS_Q1_Q4!$A$4:$AD$1328,13)</f>
        <v>Gasóleo</v>
      </c>
      <c r="AB178" s="134" t="str">
        <f>VLOOKUP(A178,DB_REF_Q1_Q4!$A$4:$AD$1328,13)</f>
        <v>Ninguno</v>
      </c>
    </row>
    <row r="179" spans="1:28" ht="12" customHeight="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12"/>
      <c r="N179" s="92"/>
      <c r="O179" s="93"/>
      <c r="P179" s="93"/>
      <c r="Q179" s="93"/>
      <c r="R179" s="93"/>
      <c r="S179" s="113">
        <v>1</v>
      </c>
      <c r="T179" s="93"/>
      <c r="U179" s="93"/>
      <c r="V179" s="93"/>
      <c r="W179" s="93"/>
      <c r="X179" s="93"/>
      <c r="Y179" s="75">
        <v>1</v>
      </c>
      <c r="Z179" s="132" t="str">
        <f>VLOOKUP(A179,DB_CAL_Q1_Q4!$A$4:$P$1328,13)</f>
        <v>Gasóleo</v>
      </c>
      <c r="AA179" s="133" t="str">
        <f>VLOOKUP(A179,DB_ACS_Q1_Q4!$A$4:$AD$1328,13)</f>
        <v>Gasóleo</v>
      </c>
      <c r="AB179" s="134" t="str">
        <f>VLOOKUP(A179,DB_REF_Q1_Q4!$A$4:$AD$1328,13)</f>
        <v>Ninguno</v>
      </c>
    </row>
    <row r="180" spans="1:28" ht="12" customHeight="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12">
        <v>1</v>
      </c>
      <c r="N180" s="92">
        <v>1</v>
      </c>
      <c r="O180" s="93">
        <v>1</v>
      </c>
      <c r="P180" s="93">
        <v>1</v>
      </c>
      <c r="Q180" s="93">
        <v>1</v>
      </c>
      <c r="R180" s="93"/>
      <c r="S180" s="113"/>
      <c r="T180" s="93">
        <v>1</v>
      </c>
      <c r="U180" s="93">
        <v>1</v>
      </c>
      <c r="V180" s="93"/>
      <c r="W180" s="93"/>
      <c r="X180" s="93"/>
      <c r="Y180" s="75"/>
      <c r="Z180" s="132" t="str">
        <f>VLOOKUP(A180,DB_CAL_Q1_Q4!$A$4:$P$1328,13)</f>
        <v>Gasóleo</v>
      </c>
      <c r="AA180" s="133" t="str">
        <f>VLOOKUP(A180,DB_ACS_Q1_Q4!$A$4:$AD$1328,13)</f>
        <v>Gasóleo</v>
      </c>
      <c r="AB180" s="134" t="str">
        <f>VLOOKUP(A180,DB_REF_Q1_Q4!$A$4:$AD$1328,13)</f>
        <v>Ninguno</v>
      </c>
    </row>
    <row r="181" spans="1:28" ht="12" customHeight="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12"/>
      <c r="N181" s="92"/>
      <c r="O181" s="93"/>
      <c r="P181" s="93"/>
      <c r="Q181" s="93"/>
      <c r="R181" s="93"/>
      <c r="S181" s="113">
        <v>1</v>
      </c>
      <c r="T181" s="93"/>
      <c r="U181" s="93"/>
      <c r="V181" s="93"/>
      <c r="W181" s="93"/>
      <c r="X181" s="93"/>
      <c r="Y181" s="75">
        <v>1</v>
      </c>
      <c r="Z181" s="132" t="str">
        <f>VLOOKUP(A181,DB_CAL_Q1_Q4!$A$4:$P$1328,13)</f>
        <v>Electricidad</v>
      </c>
      <c r="AA181" s="133" t="str">
        <f>VLOOKUP(A181,DB_ACS_Q1_Q4!$A$4:$AD$1328,13)</f>
        <v>Electricidad</v>
      </c>
      <c r="AB181" s="134" t="str">
        <f>VLOOKUP(A181,DB_REF_Q1_Q4!$A$4:$AD$1328,13)</f>
        <v>Ninguno</v>
      </c>
    </row>
    <row r="182" spans="1:28" ht="12" customHeight="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12"/>
      <c r="N182" s="92"/>
      <c r="O182" s="93"/>
      <c r="P182" s="93"/>
      <c r="Q182" s="93"/>
      <c r="R182" s="93"/>
      <c r="S182" s="113">
        <v>1</v>
      </c>
      <c r="T182" s="93"/>
      <c r="U182" s="93"/>
      <c r="V182" s="93"/>
      <c r="W182" s="93"/>
      <c r="X182" s="93"/>
      <c r="Y182" s="75">
        <v>1</v>
      </c>
      <c r="Z182" s="132" t="str">
        <f>VLOOKUP(A182,DB_CAL_Q1_Q4!$A$4:$P$1328,13)</f>
        <v>Gasóleo</v>
      </c>
      <c r="AA182" s="133" t="str">
        <f>VLOOKUP(A182,DB_ACS_Q1_Q4!$A$4:$AD$1328,13)</f>
        <v>Gasóleo</v>
      </c>
      <c r="AB182" s="134" t="str">
        <f>VLOOKUP(A182,DB_REF_Q1_Q4!$A$4:$AD$1328,13)</f>
        <v>Ninguno</v>
      </c>
    </row>
    <row r="183" spans="1:28" ht="12" customHeight="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12"/>
      <c r="N183" s="92"/>
      <c r="O183" s="93"/>
      <c r="P183" s="93"/>
      <c r="Q183" s="93"/>
      <c r="R183" s="93"/>
      <c r="S183" s="113">
        <v>1</v>
      </c>
      <c r="T183" s="93"/>
      <c r="U183" s="93"/>
      <c r="V183" s="93"/>
      <c r="W183" s="93"/>
      <c r="X183" s="93"/>
      <c r="Y183" s="75">
        <v>1</v>
      </c>
      <c r="Z183" s="132" t="str">
        <f>VLOOKUP(A183,DB_CAL_Q1_Q4!$A$4:$P$1328,13)</f>
        <v>Gas Natural</v>
      </c>
      <c r="AA183" s="133" t="str">
        <f>VLOOKUP(A183,DB_ACS_Q1_Q4!$A$4:$AD$1328,13)</f>
        <v>Gas Natural</v>
      </c>
      <c r="AB183" s="134" t="str">
        <f>VLOOKUP(A183,DB_REF_Q1_Q4!$A$4:$AD$1328,13)</f>
        <v>Ninguno</v>
      </c>
    </row>
    <row r="184" spans="1:28" ht="12" customHeight="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12">
        <v>1</v>
      </c>
      <c r="N184" s="92">
        <v>1</v>
      </c>
      <c r="O184" s="93"/>
      <c r="P184" s="93"/>
      <c r="Q184" s="93"/>
      <c r="R184" s="93"/>
      <c r="S184" s="113"/>
      <c r="T184" s="93">
        <v>1</v>
      </c>
      <c r="U184" s="93"/>
      <c r="V184" s="93"/>
      <c r="W184" s="93"/>
      <c r="X184" s="93"/>
      <c r="Y184" s="75"/>
      <c r="Z184" s="132" t="str">
        <f>VLOOKUP(A184,DB_CAL_Q1_Q4!$A$4:$P$1328,13)</f>
        <v>Gas Natural</v>
      </c>
      <c r="AA184" s="133" t="str">
        <f>VLOOKUP(A184,DB_ACS_Q1_Q4!$A$4:$AD$1328,13)</f>
        <v>Gas Natural</v>
      </c>
      <c r="AB184" s="134" t="str">
        <f>VLOOKUP(A184,DB_REF_Q1_Q4!$A$4:$AD$1328,13)</f>
        <v>Ninguno</v>
      </c>
    </row>
    <row r="185" spans="1:28" ht="12" customHeight="1">
      <c r="A185" s="10">
        <v>181</v>
      </c>
      <c r="B185" s="98" t="s">
        <v>245</v>
      </c>
      <c r="C185" s="98" t="s">
        <v>245</v>
      </c>
      <c r="D185" s="11" t="s">
        <v>51</v>
      </c>
      <c r="E185" s="11" t="s">
        <v>304</v>
      </c>
      <c r="F185" s="12" t="s">
        <v>48</v>
      </c>
      <c r="G185" s="12" t="s">
        <v>310</v>
      </c>
      <c r="H185" s="12" t="s">
        <v>306</v>
      </c>
      <c r="I185" s="103" t="s">
        <v>505</v>
      </c>
      <c r="J185" s="11" t="str">
        <f t="shared" ref="J185:J190" si="8">"12-16h"</f>
        <v>12-16h</v>
      </c>
      <c r="K185" s="12" t="s">
        <v>513</v>
      </c>
      <c r="L185" s="69" t="s">
        <v>520</v>
      </c>
      <c r="M185" s="12">
        <v>1</v>
      </c>
      <c r="N185" s="92">
        <v>1</v>
      </c>
      <c r="O185" s="93"/>
      <c r="P185" s="93"/>
      <c r="Q185" s="93"/>
      <c r="R185" s="93"/>
      <c r="S185" s="113"/>
      <c r="T185" s="93"/>
      <c r="U185" s="93"/>
      <c r="V185" s="93"/>
      <c r="W185" s="93"/>
      <c r="X185" s="93"/>
      <c r="Y185" s="75">
        <v>1</v>
      </c>
      <c r="Z185" s="132" t="str">
        <f>VLOOKUP(A185,DB_CAL_Q1_Q4!$A$4:$P$1328,13)</f>
        <v>Gasóleo</v>
      </c>
      <c r="AA185" s="133" t="str">
        <f>VLOOKUP(A185,DB_ACS_Q1_Q4!$A$4:$AD$1328,13)</f>
        <v>Gasóleo</v>
      </c>
      <c r="AB185" s="134" t="str">
        <f>VLOOKUP(A185,DB_REF_Q1_Q4!$A$4:$AD$1328,13)</f>
        <v>Ninguno</v>
      </c>
    </row>
    <row r="186" spans="1:28" ht="12" customHeight="1">
      <c r="A186" s="10">
        <v>182</v>
      </c>
      <c r="B186" s="98" t="s">
        <v>252</v>
      </c>
      <c r="C186" s="98" t="s">
        <v>245</v>
      </c>
      <c r="D186" s="11" t="s">
        <v>52</v>
      </c>
      <c r="E186" s="11" t="s">
        <v>304</v>
      </c>
      <c r="F186" s="12" t="s">
        <v>50</v>
      </c>
      <c r="G186" s="11" t="s">
        <v>511</v>
      </c>
      <c r="H186" s="12" t="s">
        <v>308</v>
      </c>
      <c r="I186" s="11" t="s">
        <v>504</v>
      </c>
      <c r="J186" s="11" t="str">
        <f t="shared" si="8"/>
        <v>12-16h</v>
      </c>
      <c r="K186" s="12" t="s">
        <v>513</v>
      </c>
      <c r="L186" s="69" t="s">
        <v>520</v>
      </c>
      <c r="M186" s="12">
        <v>1</v>
      </c>
      <c r="N186" s="92">
        <v>1</v>
      </c>
      <c r="O186" s="93">
        <v>1</v>
      </c>
      <c r="P186" s="93"/>
      <c r="Q186" s="93">
        <v>1</v>
      </c>
      <c r="R186" s="93"/>
      <c r="S186" s="113"/>
      <c r="T186" s="93"/>
      <c r="U186" s="93"/>
      <c r="V186" s="93"/>
      <c r="W186" s="93"/>
      <c r="X186" s="93"/>
      <c r="Y186" s="75">
        <v>1</v>
      </c>
      <c r="Z186" s="132" t="str">
        <f>VLOOKUP(A186,DB_CAL_Q1_Q4!$A$4:$P$1328,13)</f>
        <v>Gasóleo</v>
      </c>
      <c r="AA186" s="133" t="str">
        <f>VLOOKUP(A186,DB_ACS_Q1_Q4!$A$4:$AD$1328,13)</f>
        <v>Gasóleo</v>
      </c>
      <c r="AB186" s="134" t="str">
        <f>VLOOKUP(A186,DB_REF_Q1_Q4!$A$4:$AD$1328,13)</f>
        <v>Ninguno</v>
      </c>
    </row>
    <row r="187" spans="1:28" ht="12" customHeight="1">
      <c r="A187" s="10">
        <v>183</v>
      </c>
      <c r="B187" s="98" t="s">
        <v>192</v>
      </c>
      <c r="C187" s="98" t="s">
        <v>191</v>
      </c>
      <c r="D187" s="11" t="s">
        <v>51</v>
      </c>
      <c r="E187" s="11" t="s">
        <v>303</v>
      </c>
      <c r="F187" s="12" t="s">
        <v>50</v>
      </c>
      <c r="G187" s="12" t="s">
        <v>510</v>
      </c>
      <c r="H187" s="12" t="s">
        <v>306</v>
      </c>
      <c r="I187" s="11" t="s">
        <v>504</v>
      </c>
      <c r="J187" s="11" t="str">
        <f t="shared" si="8"/>
        <v>12-16h</v>
      </c>
      <c r="K187" s="12" t="s">
        <v>513</v>
      </c>
      <c r="L187" s="69" t="s">
        <v>519</v>
      </c>
      <c r="M187" s="12">
        <v>1</v>
      </c>
      <c r="N187" s="92">
        <v>1</v>
      </c>
      <c r="O187" s="93">
        <v>1</v>
      </c>
      <c r="P187" s="93"/>
      <c r="Q187" s="93"/>
      <c r="R187" s="93"/>
      <c r="S187" s="113"/>
      <c r="T187" s="93">
        <v>1</v>
      </c>
      <c r="U187" s="93">
        <v>1</v>
      </c>
      <c r="V187" s="93"/>
      <c r="W187" s="93"/>
      <c r="X187" s="93"/>
      <c r="Y187" s="75"/>
      <c r="Z187" s="132" t="str">
        <f>VLOOKUP(A187,DB_CAL_Q1_Q4!$A$4:$P$1328,13)</f>
        <v>Gas Natural</v>
      </c>
      <c r="AA187" s="133" t="str">
        <f>VLOOKUP(A187,DB_ACS_Q1_Q4!$A$4:$AD$1328,13)</f>
        <v>Gas Natural</v>
      </c>
      <c r="AB187" s="134" t="str">
        <f>VLOOKUP(A187,DB_REF_Q1_Q4!$A$4:$AD$1328,13)</f>
        <v>Bomba de calor agua</v>
      </c>
    </row>
    <row r="188" spans="1:28" ht="12" customHeight="1">
      <c r="A188" s="10">
        <v>184</v>
      </c>
      <c r="B188" s="98" t="s">
        <v>253</v>
      </c>
      <c r="C188" s="98" t="s">
        <v>245</v>
      </c>
      <c r="D188" s="11" t="s">
        <v>51</v>
      </c>
      <c r="E188" s="11" t="s">
        <v>303</v>
      </c>
      <c r="F188" s="12" t="s">
        <v>50</v>
      </c>
      <c r="G188" s="11" t="s">
        <v>511</v>
      </c>
      <c r="H188" s="12" t="s">
        <v>307</v>
      </c>
      <c r="I188" s="11" t="s">
        <v>504</v>
      </c>
      <c r="J188" s="11" t="str">
        <f t="shared" si="8"/>
        <v>12-16h</v>
      </c>
      <c r="K188" s="12" t="s">
        <v>513</v>
      </c>
      <c r="L188" s="69" t="s">
        <v>520</v>
      </c>
      <c r="M188" s="12">
        <v>1</v>
      </c>
      <c r="N188" s="92">
        <v>1</v>
      </c>
      <c r="O188" s="93"/>
      <c r="P188" s="93"/>
      <c r="Q188" s="93"/>
      <c r="R188" s="93"/>
      <c r="S188" s="113"/>
      <c r="T188" s="93"/>
      <c r="U188" s="93"/>
      <c r="V188" s="93"/>
      <c r="W188" s="93"/>
      <c r="X188" s="93"/>
      <c r="Y188" s="75">
        <v>1</v>
      </c>
      <c r="Z188" s="132" t="str">
        <f>VLOOKUP(A188,DB_CAL_Q1_Q4!$A$4:$P$1328,13)</f>
        <v>Gas Natural</v>
      </c>
      <c r="AA188" s="133" t="str">
        <f>VLOOKUP(A188,DB_ACS_Q1_Q4!$A$4:$AD$1328,13)</f>
        <v>Gas Natural</v>
      </c>
      <c r="AB188" s="134" t="str">
        <f>VLOOKUP(A188,DB_REF_Q1_Q4!$A$4:$AD$1328,13)</f>
        <v>Ninguno</v>
      </c>
    </row>
    <row r="189" spans="1:28" ht="12" customHeight="1">
      <c r="A189" s="10">
        <v>185</v>
      </c>
      <c r="B189" s="98" t="s">
        <v>192</v>
      </c>
      <c r="C189" s="98" t="s">
        <v>191</v>
      </c>
      <c r="D189" s="11" t="s">
        <v>51</v>
      </c>
      <c r="E189" s="11" t="s">
        <v>303</v>
      </c>
      <c r="F189" s="12" t="s">
        <v>48</v>
      </c>
      <c r="G189" s="12" t="s">
        <v>510</v>
      </c>
      <c r="H189" s="12" t="s">
        <v>306</v>
      </c>
      <c r="I189" s="11" t="s">
        <v>504</v>
      </c>
      <c r="J189" s="11" t="str">
        <f t="shared" si="8"/>
        <v>12-16h</v>
      </c>
      <c r="K189" s="12" t="s">
        <v>47</v>
      </c>
      <c r="L189" s="69" t="s">
        <v>519</v>
      </c>
      <c r="M189" s="12">
        <v>1</v>
      </c>
      <c r="N189" s="92">
        <v>1</v>
      </c>
      <c r="O189" s="93">
        <v>1</v>
      </c>
      <c r="P189" s="93"/>
      <c r="Q189" s="93"/>
      <c r="R189" s="93"/>
      <c r="S189" s="113"/>
      <c r="T189" s="93">
        <v>1</v>
      </c>
      <c r="U189" s="93">
        <v>1</v>
      </c>
      <c r="V189" s="93"/>
      <c r="W189" s="93"/>
      <c r="X189" s="93"/>
      <c r="Y189" s="75"/>
      <c r="Z189" s="132" t="str">
        <f>VLOOKUP(A189,DB_CAL_Q1_Q4!$A$4:$P$1328,13)</f>
        <v>Gas Natural</v>
      </c>
      <c r="AA189" s="133" t="str">
        <f>VLOOKUP(A189,DB_ACS_Q1_Q4!$A$4:$AD$1328,13)</f>
        <v>Gas Natural</v>
      </c>
      <c r="AB189" s="134" t="str">
        <f>VLOOKUP(A189,DB_REF_Q1_Q4!$A$4:$AD$1328,13)</f>
        <v>Ninguno</v>
      </c>
    </row>
    <row r="190" spans="1:28" ht="12" customHeight="1">
      <c r="A190" s="10">
        <v>186</v>
      </c>
      <c r="B190" s="98" t="s">
        <v>253</v>
      </c>
      <c r="C190" s="98" t="s">
        <v>245</v>
      </c>
      <c r="D190" s="11" t="s">
        <v>52</v>
      </c>
      <c r="E190" s="11" t="s">
        <v>304</v>
      </c>
      <c r="F190" s="12" t="s">
        <v>48</v>
      </c>
      <c r="G190" s="11" t="s">
        <v>511</v>
      </c>
      <c r="H190" s="12" t="s">
        <v>307</v>
      </c>
      <c r="I190" s="103" t="s">
        <v>505</v>
      </c>
      <c r="J190" s="11" t="str">
        <f t="shared" si="8"/>
        <v>12-16h</v>
      </c>
      <c r="K190" s="12" t="s">
        <v>513</v>
      </c>
      <c r="L190" s="69" t="s">
        <v>520</v>
      </c>
      <c r="M190" s="12"/>
      <c r="N190" s="92"/>
      <c r="O190" s="93"/>
      <c r="P190" s="93"/>
      <c r="Q190" s="93"/>
      <c r="R190" s="93"/>
      <c r="S190" s="113">
        <v>1</v>
      </c>
      <c r="T190" s="93"/>
      <c r="U190" s="93"/>
      <c r="V190" s="93"/>
      <c r="W190" s="93"/>
      <c r="X190" s="93"/>
      <c r="Y190" s="75">
        <v>1</v>
      </c>
      <c r="Z190" s="132" t="str">
        <f>VLOOKUP(A190,DB_CAL_Q1_Q4!$A$4:$P$1328,13)</f>
        <v>GLP</v>
      </c>
      <c r="AA190" s="133" t="str">
        <f>VLOOKUP(A190,DB_ACS_Q1_Q4!$A$4:$AD$1328,13)</f>
        <v>GLP</v>
      </c>
      <c r="AB190" s="134" t="str">
        <f>VLOOKUP(A190,DB_REF_Q1_Q4!$A$4:$AD$1328,13)</f>
        <v>Ninguno</v>
      </c>
    </row>
    <row r="191" spans="1:28" ht="12" customHeight="1">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12"/>
      <c r="N191" s="92"/>
      <c r="O191" s="93"/>
      <c r="P191" s="93"/>
      <c r="Q191" s="93"/>
      <c r="R191" s="93"/>
      <c r="S191" s="113">
        <v>1</v>
      </c>
      <c r="T191" s="93"/>
      <c r="U191" s="93"/>
      <c r="V191" s="93"/>
      <c r="W191" s="93"/>
      <c r="X191" s="93"/>
      <c r="Y191" s="75">
        <v>1</v>
      </c>
      <c r="Z191" s="132" t="str">
        <f>VLOOKUP(A191,DB_CAL_Q1_Q4!$A$4:$P$1328,13)</f>
        <v>Electricidad</v>
      </c>
      <c r="AA191" s="133" t="str">
        <f>VLOOKUP(A191,DB_ACS_Q1_Q4!$A$4:$AD$1328,13)</f>
        <v>Electricidad</v>
      </c>
      <c r="AB191" s="134" t="str">
        <f>VLOOKUP(A191,DB_REF_Q1_Q4!$A$4:$AD$1328,13)</f>
        <v>AC Eléctrico</v>
      </c>
    </row>
    <row r="192" spans="1:28" ht="12" customHeight="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12"/>
      <c r="N192" s="92"/>
      <c r="O192" s="93"/>
      <c r="P192" s="93"/>
      <c r="Q192" s="93"/>
      <c r="R192" s="93"/>
      <c r="S192" s="113">
        <v>1</v>
      </c>
      <c r="T192" s="93"/>
      <c r="U192" s="93"/>
      <c r="V192" s="93"/>
      <c r="W192" s="93"/>
      <c r="X192" s="93"/>
      <c r="Y192" s="75">
        <v>1</v>
      </c>
      <c r="Z192" s="132" t="str">
        <f>VLOOKUP(A192,DB_CAL_Q1_Q4!$A$4:$P$1328,13)</f>
        <v>Otros</v>
      </c>
      <c r="AA192" s="133" t="str">
        <f>VLOOKUP(A192,DB_ACS_Q1_Q4!$A$4:$AD$1328,13)</f>
        <v>Otros</v>
      </c>
      <c r="AB192" s="134" t="str">
        <f>VLOOKUP(A192,DB_REF_Q1_Q4!$A$4:$AD$1328,13)</f>
        <v>Ninguno</v>
      </c>
    </row>
    <row r="193" spans="1:28" ht="12" customHeight="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12">
        <v>1</v>
      </c>
      <c r="N193" s="92">
        <v>1</v>
      </c>
      <c r="O193" s="93"/>
      <c r="P193" s="93"/>
      <c r="Q193" s="93"/>
      <c r="R193" s="93"/>
      <c r="S193" s="113"/>
      <c r="T193" s="93"/>
      <c r="U193" s="93"/>
      <c r="V193" s="93"/>
      <c r="W193" s="93"/>
      <c r="X193" s="93"/>
      <c r="Y193" s="75">
        <v>1</v>
      </c>
      <c r="Z193" s="132" t="str">
        <f>VLOOKUP(A193,DB_CAL_Q1_Q4!$A$4:$P$1328,13)</f>
        <v>Gas Natural</v>
      </c>
      <c r="AA193" s="133" t="str">
        <f>VLOOKUP(A193,DB_ACS_Q1_Q4!$A$4:$AD$1328,13)</f>
        <v>Gas Natural</v>
      </c>
      <c r="AB193" s="134" t="str">
        <f>VLOOKUP(A193,DB_REF_Q1_Q4!$A$4:$AD$1328,13)</f>
        <v>Ninguno</v>
      </c>
    </row>
    <row r="194" spans="1:28" ht="12" customHeight="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12">
        <v>1</v>
      </c>
      <c r="N194" s="92">
        <v>1</v>
      </c>
      <c r="O194" s="93">
        <v>1</v>
      </c>
      <c r="P194" s="93"/>
      <c r="Q194" s="93"/>
      <c r="R194" s="93"/>
      <c r="S194" s="113"/>
      <c r="T194" s="93">
        <v>1</v>
      </c>
      <c r="U194" s="93">
        <v>1</v>
      </c>
      <c r="V194" s="93"/>
      <c r="W194" s="93"/>
      <c r="X194" s="93"/>
      <c r="Y194" s="75"/>
      <c r="Z194" s="132" t="str">
        <f>VLOOKUP(A194,DB_CAL_Q1_Q4!$A$4:$P$1328,13)</f>
        <v>Gas Natural</v>
      </c>
      <c r="AA194" s="133" t="str">
        <f>VLOOKUP(A194,DB_ACS_Q1_Q4!$A$4:$AD$1328,13)</f>
        <v>Gas Natural</v>
      </c>
      <c r="AB194" s="134" t="str">
        <f>VLOOKUP(A194,DB_REF_Q1_Q4!$A$4:$AD$1328,13)</f>
        <v>Ninguno</v>
      </c>
    </row>
    <row r="195" spans="1:28" ht="12" customHeight="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12">
        <v>1</v>
      </c>
      <c r="N195" s="92">
        <v>1</v>
      </c>
      <c r="O195" s="93">
        <v>1</v>
      </c>
      <c r="P195" s="93"/>
      <c r="Q195" s="93"/>
      <c r="R195" s="93"/>
      <c r="S195" s="113"/>
      <c r="T195" s="93">
        <v>1</v>
      </c>
      <c r="U195" s="93">
        <v>1</v>
      </c>
      <c r="V195" s="93"/>
      <c r="W195" s="93"/>
      <c r="X195" s="93"/>
      <c r="Y195" s="75"/>
      <c r="Z195" s="132" t="str">
        <f>VLOOKUP(A195,DB_CAL_Q1_Q4!$A$4:$P$1328,13)</f>
        <v>Gasóleo</v>
      </c>
      <c r="AA195" s="133" t="str">
        <f>VLOOKUP(A195,DB_ACS_Q1_Q4!$A$4:$AD$1328,13)</f>
        <v>Gasóleo</v>
      </c>
      <c r="AB195" s="134" t="str">
        <f>VLOOKUP(A195,DB_REF_Q1_Q4!$A$4:$AD$1328,13)</f>
        <v>Ninguno</v>
      </c>
    </row>
    <row r="196" spans="1:28" ht="12" customHeight="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12">
        <v>1</v>
      </c>
      <c r="N196" s="92">
        <v>1</v>
      </c>
      <c r="O196" s="93">
        <v>1</v>
      </c>
      <c r="P196" s="93"/>
      <c r="Q196" s="93"/>
      <c r="R196" s="93"/>
      <c r="S196" s="113"/>
      <c r="T196" s="93">
        <v>1</v>
      </c>
      <c r="U196" s="93">
        <v>1</v>
      </c>
      <c r="V196" s="93"/>
      <c r="W196" s="93"/>
      <c r="X196" s="93"/>
      <c r="Y196" s="75"/>
      <c r="Z196" s="132" t="str">
        <f>VLOOKUP(A196,DB_CAL_Q1_Q4!$A$4:$P$1328,13)</f>
        <v>Carbón</v>
      </c>
      <c r="AA196" s="133" t="str">
        <f>VLOOKUP(A196,DB_ACS_Q1_Q4!$A$4:$AD$1328,13)</f>
        <v>Carbón</v>
      </c>
      <c r="AB196" s="134" t="str">
        <f>VLOOKUP(A196,DB_REF_Q1_Q4!$A$4:$AD$1328,13)</f>
        <v>Ninguno</v>
      </c>
    </row>
    <row r="197" spans="1:28" ht="12" customHeight="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12"/>
      <c r="N197" s="92"/>
      <c r="O197" s="93"/>
      <c r="P197" s="93"/>
      <c r="Q197" s="93"/>
      <c r="R197" s="93"/>
      <c r="S197" s="113">
        <v>1</v>
      </c>
      <c r="T197" s="93"/>
      <c r="U197" s="93"/>
      <c r="V197" s="93"/>
      <c r="W197" s="93"/>
      <c r="X197" s="93"/>
      <c r="Y197" s="75">
        <v>1</v>
      </c>
      <c r="Z197" s="132" t="str">
        <f>VLOOKUP(A197,DB_CAL_Q1_Q4!$A$4:$P$1328,13)</f>
        <v>Gas Natural</v>
      </c>
      <c r="AA197" s="133" t="str">
        <f>VLOOKUP(A197,DB_ACS_Q1_Q4!$A$4:$AD$1328,13)</f>
        <v>Gas Natural</v>
      </c>
      <c r="AB197" s="134" t="str">
        <f>VLOOKUP(A197,DB_REF_Q1_Q4!$A$4:$AD$1328,13)</f>
        <v>Ninguno</v>
      </c>
    </row>
    <row r="198" spans="1:28" ht="12" customHeight="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12">
        <v>1</v>
      </c>
      <c r="N198" s="92">
        <v>1</v>
      </c>
      <c r="O198" s="93"/>
      <c r="P198" s="93"/>
      <c r="Q198" s="93"/>
      <c r="R198" s="93"/>
      <c r="S198" s="113"/>
      <c r="T198" s="93"/>
      <c r="U198" s="93"/>
      <c r="V198" s="93"/>
      <c r="W198" s="93"/>
      <c r="X198" s="93"/>
      <c r="Y198" s="75">
        <v>1</v>
      </c>
      <c r="Z198" s="132" t="str">
        <f>VLOOKUP(A198,DB_CAL_Q1_Q4!$A$4:$P$1328,13)</f>
        <v>Gas Natural</v>
      </c>
      <c r="AA198" s="133" t="str">
        <f>VLOOKUP(A198,DB_ACS_Q1_Q4!$A$4:$AD$1328,13)</f>
        <v>Gas Natural</v>
      </c>
      <c r="AB198" s="134" t="str">
        <f>VLOOKUP(A198,DB_REF_Q1_Q4!$A$4:$AD$1328,13)</f>
        <v>Ninguno</v>
      </c>
    </row>
    <row r="199" spans="1:28" ht="12" customHeight="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12">
        <v>1</v>
      </c>
      <c r="N199" s="92">
        <v>1</v>
      </c>
      <c r="O199" s="93"/>
      <c r="P199" s="93"/>
      <c r="Q199" s="93"/>
      <c r="R199" s="93"/>
      <c r="S199" s="113"/>
      <c r="T199" s="93"/>
      <c r="U199" s="93"/>
      <c r="V199" s="93"/>
      <c r="W199" s="93"/>
      <c r="X199" s="93"/>
      <c r="Y199" s="75">
        <v>1</v>
      </c>
      <c r="Z199" s="132" t="str">
        <f>VLOOKUP(A199,DB_CAL_Q1_Q4!$A$4:$P$1328,13)</f>
        <v>Gas Natural</v>
      </c>
      <c r="AA199" s="133" t="str">
        <f>VLOOKUP(A199,DB_ACS_Q1_Q4!$A$4:$AD$1328,13)</f>
        <v>Gas Natural</v>
      </c>
      <c r="AB199" s="134" t="str">
        <f>VLOOKUP(A199,DB_REF_Q1_Q4!$A$4:$AD$1328,13)</f>
        <v>Ninguno</v>
      </c>
    </row>
    <row r="200" spans="1:28" ht="12" customHeight="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12">
        <v>1</v>
      </c>
      <c r="N200" s="92">
        <v>1</v>
      </c>
      <c r="O200" s="93">
        <v>1</v>
      </c>
      <c r="P200" s="93"/>
      <c r="Q200" s="93">
        <v>1</v>
      </c>
      <c r="R200" s="93"/>
      <c r="S200" s="113"/>
      <c r="T200" s="93">
        <v>1</v>
      </c>
      <c r="U200" s="93">
        <v>1</v>
      </c>
      <c r="V200" s="93"/>
      <c r="W200" s="93">
        <v>1</v>
      </c>
      <c r="X200" s="93"/>
      <c r="Y200" s="75"/>
      <c r="Z200" s="132" t="str">
        <f>VLOOKUP(A200,DB_CAL_Q1_Q4!$A$4:$P$1328,13)</f>
        <v>Electricidad</v>
      </c>
      <c r="AA200" s="133" t="str">
        <f>VLOOKUP(A200,DB_ACS_Q1_Q4!$A$4:$AD$1328,13)</f>
        <v>Electricidad</v>
      </c>
      <c r="AB200" s="134" t="str">
        <f>VLOOKUP(A200,DB_REF_Q1_Q4!$A$4:$AD$1328,13)</f>
        <v>Ninguno</v>
      </c>
    </row>
    <row r="201" spans="1:28" ht="12" customHeight="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12"/>
      <c r="N201" s="92"/>
      <c r="O201" s="93"/>
      <c r="P201" s="93"/>
      <c r="Q201" s="93"/>
      <c r="R201" s="93"/>
      <c r="S201" s="113">
        <v>1</v>
      </c>
      <c r="T201" s="93"/>
      <c r="U201" s="93"/>
      <c r="V201" s="93"/>
      <c r="W201" s="93"/>
      <c r="X201" s="93"/>
      <c r="Y201" s="75">
        <v>1</v>
      </c>
      <c r="Z201" s="132" t="str">
        <f>VLOOKUP(A201,DB_CAL_Q1_Q4!$A$4:$P$1328,13)</f>
        <v>Gas Natural</v>
      </c>
      <c r="AA201" s="133" t="str">
        <f>VLOOKUP(A201,DB_ACS_Q1_Q4!$A$4:$AD$1328,13)</f>
        <v>Gas Natural</v>
      </c>
      <c r="AB201" s="134" t="str">
        <f>VLOOKUP(A201,DB_REF_Q1_Q4!$A$4:$AD$1328,13)</f>
        <v>Ninguno</v>
      </c>
    </row>
    <row r="202" spans="1:28" ht="12" customHeight="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12">
        <v>1</v>
      </c>
      <c r="N202" s="92">
        <v>1</v>
      </c>
      <c r="O202" s="93"/>
      <c r="P202" s="93"/>
      <c r="Q202" s="93"/>
      <c r="R202" s="93"/>
      <c r="S202" s="113"/>
      <c r="T202" s="93"/>
      <c r="U202" s="93"/>
      <c r="V202" s="93"/>
      <c r="W202" s="93"/>
      <c r="X202" s="93"/>
      <c r="Y202" s="75">
        <v>1</v>
      </c>
      <c r="Z202" s="132" t="str">
        <f>VLOOKUP(A202,DB_CAL_Q1_Q4!$A$4:$P$1328,13)</f>
        <v>Gasóleo</v>
      </c>
      <c r="AA202" s="133" t="str">
        <f>VLOOKUP(A202,DB_ACS_Q1_Q4!$A$4:$AD$1328,13)</f>
        <v>Gasóleo</v>
      </c>
      <c r="AB202" s="134" t="str">
        <f>VLOOKUP(A202,DB_REF_Q1_Q4!$A$4:$AD$1328,13)</f>
        <v>Ninguno</v>
      </c>
    </row>
    <row r="203" spans="1:28" ht="12" customHeight="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12">
        <v>1</v>
      </c>
      <c r="N203" s="92">
        <v>1</v>
      </c>
      <c r="O203" s="93"/>
      <c r="P203" s="93"/>
      <c r="Q203" s="93"/>
      <c r="R203" s="93"/>
      <c r="S203" s="113"/>
      <c r="T203" s="93">
        <v>1</v>
      </c>
      <c r="U203" s="93"/>
      <c r="V203" s="93"/>
      <c r="W203" s="93"/>
      <c r="X203" s="93"/>
      <c r="Y203" s="75"/>
      <c r="Z203" s="132" t="str">
        <f>VLOOKUP(A203,DB_CAL_Q1_Q4!$A$4:$P$1328,13)</f>
        <v>Gas Natural</v>
      </c>
      <c r="AA203" s="133" t="str">
        <f>VLOOKUP(A203,DB_ACS_Q1_Q4!$A$4:$AD$1328,13)</f>
        <v>Gas Natural</v>
      </c>
      <c r="AB203" s="134" t="str">
        <f>VLOOKUP(A203,DB_REF_Q1_Q4!$A$4:$AD$1328,13)</f>
        <v>Ninguno</v>
      </c>
    </row>
    <row r="204" spans="1:28" ht="12" customHeight="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12">
        <v>1</v>
      </c>
      <c r="N204" s="92">
        <v>1</v>
      </c>
      <c r="O204" s="93">
        <v>1</v>
      </c>
      <c r="P204" s="93"/>
      <c r="Q204" s="93"/>
      <c r="R204" s="93"/>
      <c r="S204" s="113"/>
      <c r="T204" s="93">
        <v>1</v>
      </c>
      <c r="U204" s="93">
        <v>1</v>
      </c>
      <c r="V204" s="93"/>
      <c r="W204" s="93"/>
      <c r="X204" s="93"/>
      <c r="Y204" s="75"/>
      <c r="Z204" s="132" t="str">
        <f>VLOOKUP(A204,DB_CAL_Q1_Q4!$A$4:$P$1328,13)</f>
        <v>Gasóleo</v>
      </c>
      <c r="AA204" s="133" t="str">
        <f>VLOOKUP(A204,DB_ACS_Q1_Q4!$A$4:$AD$1328,13)</f>
        <v>GLP</v>
      </c>
      <c r="AB204" s="134" t="str">
        <f>VLOOKUP(A204,DB_REF_Q1_Q4!$A$4:$AD$1328,13)</f>
        <v>Ninguno</v>
      </c>
    </row>
    <row r="205" spans="1:28" ht="12" customHeight="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12">
        <v>1</v>
      </c>
      <c r="N205" s="92">
        <v>1</v>
      </c>
      <c r="O205" s="93"/>
      <c r="P205" s="93"/>
      <c r="Q205" s="93"/>
      <c r="R205" s="93"/>
      <c r="S205" s="113"/>
      <c r="T205" s="93"/>
      <c r="U205" s="93"/>
      <c r="V205" s="93"/>
      <c r="W205" s="93"/>
      <c r="X205" s="93"/>
      <c r="Y205" s="75">
        <v>1</v>
      </c>
      <c r="Z205" s="132" t="str">
        <f>VLOOKUP(A205,DB_CAL_Q1_Q4!$A$4:$P$1328,13)</f>
        <v>Gasóleo</v>
      </c>
      <c r="AA205" s="133" t="str">
        <f>VLOOKUP(A205,DB_ACS_Q1_Q4!$A$4:$AD$1328,13)</f>
        <v>Gasóleo</v>
      </c>
      <c r="AB205" s="134" t="str">
        <f>VLOOKUP(A205,DB_REF_Q1_Q4!$A$4:$AD$1328,13)</f>
        <v>Ninguno</v>
      </c>
    </row>
    <row r="206" spans="1:28" ht="12" customHeight="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12"/>
      <c r="N206" s="92"/>
      <c r="O206" s="93"/>
      <c r="P206" s="93"/>
      <c r="Q206" s="93"/>
      <c r="R206" s="93"/>
      <c r="S206" s="113">
        <v>1</v>
      </c>
      <c r="T206" s="93"/>
      <c r="U206" s="93"/>
      <c r="V206" s="93"/>
      <c r="W206" s="93"/>
      <c r="X206" s="93"/>
      <c r="Y206" s="75">
        <v>1</v>
      </c>
      <c r="Z206" s="132" t="str">
        <f>VLOOKUP(A206,DB_CAL_Q1_Q4!$A$4:$P$1328,13)</f>
        <v>Gas Natural</v>
      </c>
      <c r="AA206" s="133" t="str">
        <f>VLOOKUP(A206,DB_ACS_Q1_Q4!$A$4:$AD$1328,13)</f>
        <v>Gas Natural</v>
      </c>
      <c r="AB206" s="134" t="str">
        <f>VLOOKUP(A206,DB_REF_Q1_Q4!$A$4:$AD$1328,13)</f>
        <v>AC Eléctrico</v>
      </c>
    </row>
    <row r="207" spans="1:28" ht="12" customHeight="1">
      <c r="A207" s="10">
        <v>203</v>
      </c>
      <c r="B207" s="98" t="s">
        <v>238</v>
      </c>
      <c r="C207" s="98" t="s">
        <v>238</v>
      </c>
      <c r="D207" s="11" t="s">
        <v>25</v>
      </c>
      <c r="E207" s="11" t="s">
        <v>304</v>
      </c>
      <c r="F207" s="12" t="s">
        <v>50</v>
      </c>
      <c r="G207" s="12" t="s">
        <v>310</v>
      </c>
      <c r="H207" s="12" t="s">
        <v>306</v>
      </c>
      <c r="I207" s="103" t="s">
        <v>504</v>
      </c>
      <c r="J207" s="12" t="str">
        <f t="shared" ref="J207:J212" si="9">"≥17h"</f>
        <v>≥17h</v>
      </c>
      <c r="K207" s="12" t="s">
        <v>512</v>
      </c>
      <c r="L207" s="69" t="s">
        <v>519</v>
      </c>
      <c r="M207" s="12">
        <v>1</v>
      </c>
      <c r="N207" s="92">
        <v>1</v>
      </c>
      <c r="O207" s="93"/>
      <c r="P207" s="93"/>
      <c r="Q207" s="93"/>
      <c r="R207" s="93"/>
      <c r="S207" s="113"/>
      <c r="T207" s="93">
        <v>1</v>
      </c>
      <c r="U207" s="93"/>
      <c r="V207" s="93"/>
      <c r="W207" s="93"/>
      <c r="X207" s="93"/>
      <c r="Y207" s="75"/>
      <c r="Z207" s="132" t="str">
        <f>VLOOKUP(A207,DB_CAL_Q1_Q4!$A$4:$P$1328,13)</f>
        <v>Electricidad</v>
      </c>
      <c r="AA207" s="133" t="str">
        <f>VLOOKUP(A207,DB_ACS_Q1_Q4!$A$4:$AD$1328,13)</f>
        <v>Electricidad</v>
      </c>
      <c r="AB207" s="134" t="str">
        <f>VLOOKUP(A207,DB_REF_Q1_Q4!$A$4:$AD$1328,13)</f>
        <v>Ninguno</v>
      </c>
    </row>
    <row r="208" spans="1:28" ht="12" customHeight="1">
      <c r="A208" s="10">
        <v>204</v>
      </c>
      <c r="B208" s="98" t="s">
        <v>258</v>
      </c>
      <c r="C208" s="98" t="s">
        <v>256</v>
      </c>
      <c r="D208" s="11" t="s">
        <v>52</v>
      </c>
      <c r="E208" s="11" t="s">
        <v>303</v>
      </c>
      <c r="F208" s="12" t="s">
        <v>49</v>
      </c>
      <c r="G208" s="11" t="s">
        <v>511</v>
      </c>
      <c r="H208" s="12" t="s">
        <v>307</v>
      </c>
      <c r="I208" s="103" t="s">
        <v>505</v>
      </c>
      <c r="J208" s="12" t="str">
        <f t="shared" si="9"/>
        <v>≥17h</v>
      </c>
      <c r="K208" s="12" t="s">
        <v>512</v>
      </c>
      <c r="L208" s="69" t="s">
        <v>519</v>
      </c>
      <c r="M208" s="12">
        <v>1</v>
      </c>
      <c r="N208" s="92">
        <v>1</v>
      </c>
      <c r="O208" s="93">
        <v>1</v>
      </c>
      <c r="P208" s="93"/>
      <c r="Q208" s="93"/>
      <c r="R208" s="93"/>
      <c r="S208" s="113"/>
      <c r="T208" s="93"/>
      <c r="U208" s="93"/>
      <c r="V208" s="93"/>
      <c r="W208" s="93"/>
      <c r="X208" s="93"/>
      <c r="Y208" s="75">
        <v>1</v>
      </c>
      <c r="Z208" s="132" t="str">
        <f>VLOOKUP(A208,DB_CAL_Q1_Q4!$A$4:$P$1328,13)</f>
        <v>Biomasa</v>
      </c>
      <c r="AA208" s="133" t="str">
        <f>VLOOKUP(A208,DB_ACS_Q1_Q4!$A$4:$AD$1328,13)</f>
        <v>Biomasa</v>
      </c>
      <c r="AB208" s="134" t="str">
        <f>VLOOKUP(A208,DB_REF_Q1_Q4!$A$4:$AD$1328,13)</f>
        <v>Ninguno</v>
      </c>
    </row>
    <row r="209" spans="1:28" ht="12" customHeight="1">
      <c r="A209" s="10">
        <v>205</v>
      </c>
      <c r="B209" s="98" t="s">
        <v>140</v>
      </c>
      <c r="C209" s="98" t="s">
        <v>131</v>
      </c>
      <c r="D209" s="11" t="s">
        <v>52</v>
      </c>
      <c r="E209" s="11" t="s">
        <v>303</v>
      </c>
      <c r="F209" s="12" t="s">
        <v>49</v>
      </c>
      <c r="G209" s="11" t="s">
        <v>511</v>
      </c>
      <c r="H209" s="12" t="s">
        <v>308</v>
      </c>
      <c r="I209" s="103" t="s">
        <v>504</v>
      </c>
      <c r="J209" s="12" t="str">
        <f t="shared" si="9"/>
        <v>≥17h</v>
      </c>
      <c r="K209" s="12" t="s">
        <v>512</v>
      </c>
      <c r="L209" s="69" t="s">
        <v>519</v>
      </c>
      <c r="M209" s="12"/>
      <c r="N209" s="92"/>
      <c r="O209" s="93"/>
      <c r="P209" s="93"/>
      <c r="Q209" s="93"/>
      <c r="R209" s="93"/>
      <c r="S209" s="113">
        <v>1</v>
      </c>
      <c r="T209" s="93"/>
      <c r="U209" s="93"/>
      <c r="V209" s="93"/>
      <c r="W209" s="93"/>
      <c r="X209" s="93"/>
      <c r="Y209" s="75">
        <v>1</v>
      </c>
      <c r="Z209" s="132" t="str">
        <f>VLOOKUP(A209,DB_CAL_Q1_Q4!$A$4:$P$1328,13)</f>
        <v>Gasóleo</v>
      </c>
      <c r="AA209" s="133" t="str">
        <f>VLOOKUP(A209,DB_ACS_Q1_Q4!$A$4:$AD$1328,13)</f>
        <v>Gasóleo</v>
      </c>
      <c r="AB209" s="134" t="str">
        <f>VLOOKUP(A209,DB_REF_Q1_Q4!$A$4:$AD$1328,13)</f>
        <v>Ninguno</v>
      </c>
    </row>
    <row r="210" spans="1:28" ht="12" customHeight="1">
      <c r="A210" s="10">
        <v>206</v>
      </c>
      <c r="B210" s="98" t="s">
        <v>241</v>
      </c>
      <c r="C210" s="98" t="s">
        <v>241</v>
      </c>
      <c r="D210" s="11" t="s">
        <v>51</v>
      </c>
      <c r="E210" s="11" t="s">
        <v>303</v>
      </c>
      <c r="F210" s="12" t="s">
        <v>50</v>
      </c>
      <c r="G210" s="12" t="s">
        <v>510</v>
      </c>
      <c r="H210" s="12" t="s">
        <v>306</v>
      </c>
      <c r="I210" s="11" t="s">
        <v>507</v>
      </c>
      <c r="J210" s="12" t="str">
        <f t="shared" si="9"/>
        <v>≥17h</v>
      </c>
      <c r="K210" s="12" t="s">
        <v>47</v>
      </c>
      <c r="L210" s="69" t="s">
        <v>519</v>
      </c>
      <c r="M210" s="12">
        <v>1</v>
      </c>
      <c r="N210" s="92">
        <v>1</v>
      </c>
      <c r="O210" s="93">
        <v>1</v>
      </c>
      <c r="P210" s="93"/>
      <c r="Q210" s="93"/>
      <c r="R210" s="93"/>
      <c r="S210" s="113"/>
      <c r="T210" s="93">
        <v>1</v>
      </c>
      <c r="U210" s="93"/>
      <c r="V210" s="93"/>
      <c r="W210" s="93"/>
      <c r="X210" s="93"/>
      <c r="Y210" s="75"/>
      <c r="Z210" s="132" t="str">
        <f>VLOOKUP(A210,DB_CAL_Q1_Q4!$A$4:$P$1328,13)</f>
        <v>Gas Natural</v>
      </c>
      <c r="AA210" s="133" t="str">
        <f>VLOOKUP(A210,DB_ACS_Q1_Q4!$A$4:$AD$1328,13)</f>
        <v>Gas Natural</v>
      </c>
      <c r="AB210" s="134" t="str">
        <f>VLOOKUP(A210,DB_REF_Q1_Q4!$A$4:$AD$1328,13)</f>
        <v>Ninguno</v>
      </c>
    </row>
    <row r="211" spans="1:28" ht="12" customHeight="1">
      <c r="A211" s="10">
        <v>207</v>
      </c>
      <c r="B211" s="98" t="s">
        <v>190</v>
      </c>
      <c r="C211" s="98" t="s">
        <v>190</v>
      </c>
      <c r="D211" s="11" t="s">
        <v>52</v>
      </c>
      <c r="E211" s="11" t="s">
        <v>303</v>
      </c>
      <c r="F211" s="12" t="s">
        <v>50</v>
      </c>
      <c r="G211" s="12" t="s">
        <v>310</v>
      </c>
      <c r="H211" s="12" t="s">
        <v>306</v>
      </c>
      <c r="I211" s="103" t="s">
        <v>504</v>
      </c>
      <c r="J211" s="12" t="str">
        <f t="shared" si="9"/>
        <v>≥17h</v>
      </c>
      <c r="K211" s="12" t="s">
        <v>47</v>
      </c>
      <c r="L211" s="69" t="s">
        <v>518</v>
      </c>
      <c r="M211" s="12">
        <v>1</v>
      </c>
      <c r="N211" s="92">
        <v>1</v>
      </c>
      <c r="O211" s="93"/>
      <c r="P211" s="93"/>
      <c r="Q211" s="93"/>
      <c r="R211" s="93"/>
      <c r="S211" s="113"/>
      <c r="T211" s="93">
        <v>1</v>
      </c>
      <c r="U211" s="93"/>
      <c r="V211" s="93"/>
      <c r="W211" s="93"/>
      <c r="X211" s="93"/>
      <c r="Y211" s="75"/>
      <c r="Z211" s="132" t="str">
        <f>VLOOKUP(A211,DB_CAL_Q1_Q4!$A$4:$P$1328,13)</f>
        <v>Gasóleo</v>
      </c>
      <c r="AA211" s="133" t="str">
        <f>VLOOKUP(A211,DB_ACS_Q1_Q4!$A$4:$AD$1328,13)</f>
        <v>Gas Natural</v>
      </c>
      <c r="AB211" s="134" t="str">
        <f>VLOOKUP(A211,DB_REF_Q1_Q4!$A$4:$AD$1328,13)</f>
        <v>AC Eléctrico</v>
      </c>
    </row>
    <row r="212" spans="1:28" ht="12" customHeight="1">
      <c r="A212" s="10">
        <v>208</v>
      </c>
      <c r="B212" s="98" t="s">
        <v>140</v>
      </c>
      <c r="C212" s="98" t="s">
        <v>131</v>
      </c>
      <c r="D212" s="11" t="s">
        <v>52</v>
      </c>
      <c r="E212" s="11" t="s">
        <v>303</v>
      </c>
      <c r="F212" s="12" t="s">
        <v>49</v>
      </c>
      <c r="G212" s="11" t="s">
        <v>511</v>
      </c>
      <c r="H212" s="12" t="s">
        <v>308</v>
      </c>
      <c r="I212" s="103" t="s">
        <v>504</v>
      </c>
      <c r="J212" s="12" t="str">
        <f t="shared" si="9"/>
        <v>≥17h</v>
      </c>
      <c r="K212" s="12" t="s">
        <v>512</v>
      </c>
      <c r="L212" s="69" t="s">
        <v>519</v>
      </c>
      <c r="M212" s="12"/>
      <c r="N212" s="92"/>
      <c r="O212" s="93"/>
      <c r="P212" s="93"/>
      <c r="Q212" s="93"/>
      <c r="R212" s="93"/>
      <c r="S212" s="113">
        <v>1</v>
      </c>
      <c r="T212" s="93"/>
      <c r="U212" s="93"/>
      <c r="V212" s="93"/>
      <c r="W212" s="93"/>
      <c r="X212" s="93"/>
      <c r="Y212" s="75">
        <v>1</v>
      </c>
      <c r="Z212" s="132" t="str">
        <f>VLOOKUP(A212,DB_CAL_Q1_Q4!$A$4:$P$1328,13)</f>
        <v>Electricidad</v>
      </c>
      <c r="AA212" s="133" t="str">
        <f>VLOOKUP(A212,DB_ACS_Q1_Q4!$A$4:$AD$1328,13)</f>
        <v>Electricidad</v>
      </c>
      <c r="AB212" s="134" t="str">
        <f>VLOOKUP(A212,DB_REF_Q1_Q4!$A$4:$AD$1328,13)</f>
        <v>Ninguno</v>
      </c>
    </row>
    <row r="213" spans="1:28" ht="12" customHeight="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12"/>
      <c r="N213" s="92"/>
      <c r="O213" s="93"/>
      <c r="P213" s="93"/>
      <c r="Q213" s="93"/>
      <c r="R213" s="93"/>
      <c r="S213" s="113">
        <v>1</v>
      </c>
      <c r="T213" s="93"/>
      <c r="U213" s="93"/>
      <c r="V213" s="93"/>
      <c r="W213" s="93"/>
      <c r="X213" s="93"/>
      <c r="Y213" s="75">
        <v>1</v>
      </c>
      <c r="Z213" s="132" t="str">
        <f>VLOOKUP(A213,DB_CAL_Q1_Q4!$A$4:$P$1328,13)</f>
        <v>Gas Natural</v>
      </c>
      <c r="AA213" s="133" t="str">
        <f>VLOOKUP(A213,DB_ACS_Q1_Q4!$A$4:$AD$1328,13)</f>
        <v>Gas Natural</v>
      </c>
      <c r="AB213" s="134" t="str">
        <f>VLOOKUP(A213,DB_REF_Q1_Q4!$A$4:$AD$1328,13)</f>
        <v>Ninguno</v>
      </c>
    </row>
    <row r="214" spans="1:28" ht="12" customHeight="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12">
        <v>1</v>
      </c>
      <c r="N214" s="92">
        <v>1</v>
      </c>
      <c r="O214" s="93"/>
      <c r="P214" s="93"/>
      <c r="Q214" s="93"/>
      <c r="R214" s="93"/>
      <c r="S214" s="113"/>
      <c r="T214" s="93">
        <v>1</v>
      </c>
      <c r="U214" s="93"/>
      <c r="V214" s="93"/>
      <c r="W214" s="93"/>
      <c r="X214" s="93"/>
      <c r="Y214" s="75"/>
      <c r="Z214" s="132" t="str">
        <f>VLOOKUP(A214,DB_CAL_Q1_Q4!$A$4:$P$1328,13)</f>
        <v>Gasóleo</v>
      </c>
      <c r="AA214" s="133" t="str">
        <f>VLOOKUP(A214,DB_ACS_Q1_Q4!$A$4:$AD$1328,13)</f>
        <v>Electricidad</v>
      </c>
      <c r="AB214" s="134" t="str">
        <f>VLOOKUP(A214,DB_REF_Q1_Q4!$A$4:$AD$1328,13)</f>
        <v>AC Eléctrico</v>
      </c>
    </row>
    <row r="215" spans="1:28" ht="12" customHeight="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12">
        <v>1</v>
      </c>
      <c r="N215" s="92">
        <v>1</v>
      </c>
      <c r="O215" s="93"/>
      <c r="P215" s="93"/>
      <c r="Q215" s="93"/>
      <c r="R215" s="93"/>
      <c r="S215" s="113"/>
      <c r="T215" s="93">
        <v>1</v>
      </c>
      <c r="U215" s="93"/>
      <c r="V215" s="93"/>
      <c r="W215" s="93"/>
      <c r="X215" s="93"/>
      <c r="Y215" s="75"/>
      <c r="Z215" s="132" t="str">
        <f>VLOOKUP(A215,DB_CAL_Q1_Q4!$A$4:$P$1328,13)</f>
        <v>Ninguna</v>
      </c>
      <c r="AA215" s="133" t="str">
        <f>VLOOKUP(A215,DB_ACS_Q1_Q4!$A$4:$AD$1328,13)</f>
        <v>Gas Natural</v>
      </c>
      <c r="AB215" s="134" t="str">
        <f>VLOOKUP(A215,DB_REF_Q1_Q4!$A$4:$AD$1328,13)</f>
        <v>AC Eléctrico</v>
      </c>
    </row>
    <row r="216" spans="1:28" ht="12" customHeight="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12"/>
      <c r="N216" s="92"/>
      <c r="O216" s="93"/>
      <c r="P216" s="93"/>
      <c r="Q216" s="93"/>
      <c r="R216" s="93"/>
      <c r="S216" s="113">
        <v>1</v>
      </c>
      <c r="T216" s="93"/>
      <c r="U216" s="93"/>
      <c r="V216" s="93"/>
      <c r="W216" s="93"/>
      <c r="X216" s="93"/>
      <c r="Y216" s="75">
        <v>1</v>
      </c>
      <c r="Z216" s="132" t="str">
        <f>VLOOKUP(A216,DB_CAL_Q1_Q4!$A$4:$P$1328,13)</f>
        <v>Gas Natural</v>
      </c>
      <c r="AA216" s="133" t="str">
        <f>VLOOKUP(A216,DB_ACS_Q1_Q4!$A$4:$AD$1328,13)</f>
        <v>Gas Natural</v>
      </c>
      <c r="AB216" s="134" t="str">
        <f>VLOOKUP(A216,DB_REF_Q1_Q4!$A$4:$AD$1328,13)</f>
        <v>Ninguno</v>
      </c>
    </row>
    <row r="217" spans="1:28" ht="12" customHeight="1">
      <c r="A217" s="10">
        <v>213</v>
      </c>
      <c r="B217" s="98" t="s">
        <v>172</v>
      </c>
      <c r="C217" s="98" t="s">
        <v>168</v>
      </c>
      <c r="D217" s="11" t="s">
        <v>51</v>
      </c>
      <c r="E217" s="11" t="s">
        <v>304</v>
      </c>
      <c r="F217" s="12" t="s">
        <v>48</v>
      </c>
      <c r="G217" s="12" t="s">
        <v>510</v>
      </c>
      <c r="H217" s="12" t="s">
        <v>306</v>
      </c>
      <c r="I217" s="103" t="s">
        <v>505</v>
      </c>
      <c r="J217" s="12" t="str">
        <f t="shared" ref="J217:J224" si="10">"≥17h"</f>
        <v>≥17h</v>
      </c>
      <c r="K217" s="12" t="s">
        <v>47</v>
      </c>
      <c r="L217" s="69" t="s">
        <v>520</v>
      </c>
      <c r="M217" s="12">
        <v>1</v>
      </c>
      <c r="N217" s="92">
        <v>1</v>
      </c>
      <c r="O217" s="93"/>
      <c r="P217" s="93"/>
      <c r="Q217" s="93"/>
      <c r="R217" s="93"/>
      <c r="S217" s="113"/>
      <c r="T217" s="93"/>
      <c r="U217" s="93"/>
      <c r="V217" s="93"/>
      <c r="W217" s="93"/>
      <c r="X217" s="93"/>
      <c r="Y217" s="75">
        <v>1</v>
      </c>
      <c r="Z217" s="132" t="str">
        <f>VLOOKUP(A217,DB_CAL_Q1_Q4!$A$4:$P$1328,13)</f>
        <v>Electricidad</v>
      </c>
      <c r="AA217" s="133" t="str">
        <f>VLOOKUP(A217,DB_ACS_Q1_Q4!$A$4:$AD$1328,13)</f>
        <v>Electricidad</v>
      </c>
      <c r="AB217" s="134" t="str">
        <f>VLOOKUP(A217,DB_REF_Q1_Q4!$A$4:$AD$1328,13)</f>
        <v>Ninguno</v>
      </c>
    </row>
    <row r="218" spans="1:28" ht="12" customHeight="1">
      <c r="A218" s="10">
        <v>214</v>
      </c>
      <c r="B218" s="98" t="s">
        <v>192</v>
      </c>
      <c r="C218" s="98" t="s">
        <v>191</v>
      </c>
      <c r="D218" s="11" t="s">
        <v>51</v>
      </c>
      <c r="E218" s="11" t="s">
        <v>304</v>
      </c>
      <c r="F218" s="12" t="s">
        <v>48</v>
      </c>
      <c r="G218" s="12" t="s">
        <v>510</v>
      </c>
      <c r="H218" s="12" t="s">
        <v>306</v>
      </c>
      <c r="I218" s="11" t="s">
        <v>504</v>
      </c>
      <c r="J218" s="12" t="str">
        <f t="shared" si="10"/>
        <v>≥17h</v>
      </c>
      <c r="K218" s="12" t="s">
        <v>512</v>
      </c>
      <c r="L218" s="69" t="s">
        <v>519</v>
      </c>
      <c r="M218" s="12">
        <v>1</v>
      </c>
      <c r="N218" s="92">
        <v>1</v>
      </c>
      <c r="O218" s="93">
        <v>1</v>
      </c>
      <c r="P218" s="93">
        <v>1</v>
      </c>
      <c r="Q218" s="93">
        <v>1</v>
      </c>
      <c r="R218" s="93">
        <v>1</v>
      </c>
      <c r="S218" s="113"/>
      <c r="T218" s="93">
        <v>1</v>
      </c>
      <c r="U218" s="93">
        <v>1</v>
      </c>
      <c r="V218" s="93">
        <v>1</v>
      </c>
      <c r="W218" s="93">
        <v>1</v>
      </c>
      <c r="X218" s="93">
        <v>1</v>
      </c>
      <c r="Y218" s="75"/>
      <c r="Z218" s="132" t="str">
        <f>VLOOKUP(A218,DB_CAL_Q1_Q4!$A$4:$P$1328,13)</f>
        <v>Gas Natural</v>
      </c>
      <c r="AA218" s="133" t="str">
        <f>VLOOKUP(A218,DB_ACS_Q1_Q4!$A$4:$AD$1328,13)</f>
        <v>Gas Natural</v>
      </c>
      <c r="AB218" s="134" t="str">
        <f>VLOOKUP(A218,DB_REF_Q1_Q4!$A$4:$AD$1328,13)</f>
        <v>Ninguno</v>
      </c>
    </row>
    <row r="219" spans="1:28" ht="12" customHeight="1">
      <c r="A219" s="10">
        <v>215</v>
      </c>
      <c r="B219" s="98" t="s">
        <v>172</v>
      </c>
      <c r="C219" s="98" t="s">
        <v>168</v>
      </c>
      <c r="D219" s="11" t="s">
        <v>25</v>
      </c>
      <c r="E219" s="11" t="s">
        <v>304</v>
      </c>
      <c r="F219" s="12" t="s">
        <v>50</v>
      </c>
      <c r="G219" s="12" t="s">
        <v>310</v>
      </c>
      <c r="H219" s="12" t="s">
        <v>306</v>
      </c>
      <c r="I219" s="103" t="s">
        <v>504</v>
      </c>
      <c r="J219" s="12" t="str">
        <f t="shared" si="10"/>
        <v>≥17h</v>
      </c>
      <c r="K219" s="12" t="s">
        <v>512</v>
      </c>
      <c r="L219" s="69" t="s">
        <v>520</v>
      </c>
      <c r="M219" s="12"/>
      <c r="N219" s="92"/>
      <c r="O219" s="93"/>
      <c r="P219" s="93"/>
      <c r="Q219" s="93"/>
      <c r="R219" s="93"/>
      <c r="S219" s="113">
        <v>1</v>
      </c>
      <c r="T219" s="93"/>
      <c r="U219" s="93"/>
      <c r="V219" s="93"/>
      <c r="W219" s="93"/>
      <c r="X219" s="93"/>
      <c r="Y219" s="75">
        <v>1</v>
      </c>
      <c r="Z219" s="132" t="str">
        <f>VLOOKUP(A219,DB_CAL_Q1_Q4!$A$4:$P$1328,13)</f>
        <v>Gas Natural</v>
      </c>
      <c r="AA219" s="133" t="str">
        <f>VLOOKUP(A219,DB_ACS_Q1_Q4!$A$4:$AD$1328,13)</f>
        <v>Gas Natural</v>
      </c>
      <c r="AB219" s="134" t="str">
        <f>VLOOKUP(A219,DB_REF_Q1_Q4!$A$4:$AD$1328,13)</f>
        <v>Ninguno</v>
      </c>
    </row>
    <row r="220" spans="1:28" ht="12" customHeight="1">
      <c r="A220" s="10">
        <v>216</v>
      </c>
      <c r="B220" s="98" t="s">
        <v>190</v>
      </c>
      <c r="C220" s="98" t="s">
        <v>190</v>
      </c>
      <c r="D220" s="11" t="s">
        <v>51</v>
      </c>
      <c r="E220" s="11" t="s">
        <v>304</v>
      </c>
      <c r="F220" s="12" t="s">
        <v>48</v>
      </c>
      <c r="G220" s="12" t="s">
        <v>310</v>
      </c>
      <c r="H220" s="12" t="s">
        <v>306</v>
      </c>
      <c r="I220" s="11" t="s">
        <v>507</v>
      </c>
      <c r="J220" s="12" t="str">
        <f t="shared" si="10"/>
        <v>≥17h</v>
      </c>
      <c r="K220" s="12" t="s">
        <v>513</v>
      </c>
      <c r="L220" s="69" t="s">
        <v>518</v>
      </c>
      <c r="M220" s="12">
        <v>1</v>
      </c>
      <c r="N220" s="92">
        <v>1</v>
      </c>
      <c r="O220" s="93"/>
      <c r="P220" s="93"/>
      <c r="Q220" s="93"/>
      <c r="R220" s="93"/>
      <c r="S220" s="113"/>
      <c r="T220" s="93">
        <v>1</v>
      </c>
      <c r="U220" s="93"/>
      <c r="V220" s="93"/>
      <c r="W220" s="93"/>
      <c r="X220" s="93"/>
      <c r="Y220" s="75"/>
      <c r="Z220" s="132" t="str">
        <f>VLOOKUP(A220,DB_CAL_Q1_Q4!$A$4:$P$1328,13)</f>
        <v>Gas Natural</v>
      </c>
      <c r="AA220" s="133" t="str">
        <f>VLOOKUP(A220,DB_ACS_Q1_Q4!$A$4:$AD$1328,13)</f>
        <v>Gas Natural</v>
      </c>
      <c r="AB220" s="134" t="str">
        <f>VLOOKUP(A220,DB_REF_Q1_Q4!$A$4:$AD$1328,13)</f>
        <v>AC Eléctrico</v>
      </c>
    </row>
    <row r="221" spans="1:28" ht="12" customHeight="1">
      <c r="A221" s="10">
        <v>217</v>
      </c>
      <c r="B221" s="98" t="s">
        <v>291</v>
      </c>
      <c r="C221" s="98" t="s">
        <v>291</v>
      </c>
      <c r="D221" s="11" t="s">
        <v>52</v>
      </c>
      <c r="E221" s="11" t="s">
        <v>304</v>
      </c>
      <c r="F221" s="12" t="s">
        <v>49</v>
      </c>
      <c r="G221" s="12" t="s">
        <v>510</v>
      </c>
      <c r="H221" s="12" t="s">
        <v>307</v>
      </c>
      <c r="I221" s="11" t="s">
        <v>504</v>
      </c>
      <c r="J221" s="12" t="str">
        <f t="shared" si="10"/>
        <v>≥17h</v>
      </c>
      <c r="K221" s="12" t="s">
        <v>512</v>
      </c>
      <c r="L221" s="69" t="s">
        <v>519</v>
      </c>
      <c r="M221" s="12">
        <v>1</v>
      </c>
      <c r="N221" s="92">
        <v>1</v>
      </c>
      <c r="O221" s="93">
        <v>1</v>
      </c>
      <c r="P221" s="93"/>
      <c r="Q221" s="93">
        <v>1</v>
      </c>
      <c r="R221" s="93"/>
      <c r="S221" s="113"/>
      <c r="T221" s="93">
        <v>1</v>
      </c>
      <c r="U221" s="93">
        <v>1</v>
      </c>
      <c r="V221" s="93"/>
      <c r="W221" s="93">
        <v>1</v>
      </c>
      <c r="X221" s="93"/>
      <c r="Y221" s="75"/>
      <c r="Z221" s="132" t="str">
        <f>VLOOKUP(A221,DB_CAL_Q1_Q4!$A$4:$P$1328,13)</f>
        <v>Gasóleo</v>
      </c>
      <c r="AA221" s="133" t="str">
        <f>VLOOKUP(A221,DB_ACS_Q1_Q4!$A$4:$AD$1328,13)</f>
        <v>Gasóleo</v>
      </c>
      <c r="AB221" s="134" t="str">
        <f>VLOOKUP(A221,DB_REF_Q1_Q4!$A$4:$AD$1328,13)</f>
        <v>Ninguno</v>
      </c>
    </row>
    <row r="222" spans="1:28" ht="12" customHeight="1">
      <c r="A222" s="10">
        <v>218</v>
      </c>
      <c r="B222" s="98" t="s">
        <v>189</v>
      </c>
      <c r="C222" s="98" t="s">
        <v>189</v>
      </c>
      <c r="D222" s="11" t="s">
        <v>52</v>
      </c>
      <c r="E222" s="11" t="s">
        <v>303</v>
      </c>
      <c r="F222" s="12" t="s">
        <v>49</v>
      </c>
      <c r="G222" s="12" t="s">
        <v>510</v>
      </c>
      <c r="H222" s="12" t="s">
        <v>306</v>
      </c>
      <c r="I222" s="103" t="s">
        <v>504</v>
      </c>
      <c r="J222" s="12" t="str">
        <f t="shared" si="10"/>
        <v>≥17h</v>
      </c>
      <c r="K222" s="12" t="s">
        <v>47</v>
      </c>
      <c r="L222" s="69" t="s">
        <v>519</v>
      </c>
      <c r="M222" s="12">
        <v>1</v>
      </c>
      <c r="N222" s="92">
        <v>1</v>
      </c>
      <c r="O222" s="93"/>
      <c r="P222" s="93"/>
      <c r="Q222" s="93"/>
      <c r="R222" s="93"/>
      <c r="S222" s="113"/>
      <c r="T222" s="93">
        <v>1</v>
      </c>
      <c r="U222" s="93"/>
      <c r="V222" s="93"/>
      <c r="W222" s="93"/>
      <c r="X222" s="93"/>
      <c r="Y222" s="75"/>
      <c r="Z222" s="132" t="str">
        <f>VLOOKUP(A222,DB_CAL_Q1_Q4!$A$4:$P$1328,13)</f>
        <v>Gas Natural</v>
      </c>
      <c r="AA222" s="133" t="str">
        <f>VLOOKUP(A222,DB_ACS_Q1_Q4!$A$4:$AD$1328,13)</f>
        <v>Gas Natural</v>
      </c>
      <c r="AB222" s="134" t="str">
        <f>VLOOKUP(A222,DB_REF_Q1_Q4!$A$4:$AD$1328,13)</f>
        <v>Ninguno</v>
      </c>
    </row>
    <row r="223" spans="1:28" ht="12" customHeight="1">
      <c r="A223" s="10">
        <v>219</v>
      </c>
      <c r="B223" s="98" t="s">
        <v>181</v>
      </c>
      <c r="C223" s="98" t="s">
        <v>168</v>
      </c>
      <c r="D223" s="11" t="s">
        <v>52</v>
      </c>
      <c r="E223" s="11" t="s">
        <v>303</v>
      </c>
      <c r="F223" s="12" t="s">
        <v>49</v>
      </c>
      <c r="G223" s="11" t="s">
        <v>511</v>
      </c>
      <c r="H223" s="12" t="s">
        <v>307</v>
      </c>
      <c r="I223" s="103" t="s">
        <v>504</v>
      </c>
      <c r="J223" s="12" t="str">
        <f t="shared" si="10"/>
        <v>≥17h</v>
      </c>
      <c r="K223" s="12" t="s">
        <v>512</v>
      </c>
      <c r="L223" s="69" t="s">
        <v>520</v>
      </c>
      <c r="M223" s="12">
        <v>1</v>
      </c>
      <c r="N223" s="92">
        <v>1</v>
      </c>
      <c r="O223" s="93"/>
      <c r="P223" s="93"/>
      <c r="Q223" s="93"/>
      <c r="R223" s="93"/>
      <c r="S223" s="113"/>
      <c r="T223" s="93"/>
      <c r="U223" s="93"/>
      <c r="V223" s="93"/>
      <c r="W223" s="93"/>
      <c r="X223" s="93"/>
      <c r="Y223" s="75">
        <v>1</v>
      </c>
      <c r="Z223" s="132" t="str">
        <f>VLOOKUP(A223,DB_CAL_Q1_Q4!$A$4:$P$1328,13)</f>
        <v>Gas Natural</v>
      </c>
      <c r="AA223" s="133" t="str">
        <f>VLOOKUP(A223,DB_ACS_Q1_Q4!$A$4:$AD$1328,13)</f>
        <v>Gas Natural</v>
      </c>
      <c r="AB223" s="134" t="str">
        <f>VLOOKUP(A223,DB_REF_Q1_Q4!$A$4:$AD$1328,13)</f>
        <v>Ninguno</v>
      </c>
    </row>
    <row r="224" spans="1:28" ht="12" customHeight="1">
      <c r="A224" s="10">
        <v>220</v>
      </c>
      <c r="B224" s="98" t="s">
        <v>189</v>
      </c>
      <c r="C224" s="98" t="s">
        <v>189</v>
      </c>
      <c r="D224" s="11" t="s">
        <v>51</v>
      </c>
      <c r="E224" s="11" t="s">
        <v>304</v>
      </c>
      <c r="F224" s="12" t="s">
        <v>48</v>
      </c>
      <c r="G224" s="12" t="s">
        <v>310</v>
      </c>
      <c r="H224" s="12" t="s">
        <v>306</v>
      </c>
      <c r="I224" s="11" t="s">
        <v>504</v>
      </c>
      <c r="J224" s="12" t="str">
        <f t="shared" si="10"/>
        <v>≥17h</v>
      </c>
      <c r="K224" s="12" t="s">
        <v>513</v>
      </c>
      <c r="L224" s="69" t="s">
        <v>519</v>
      </c>
      <c r="M224" s="12"/>
      <c r="N224" s="92"/>
      <c r="O224" s="93"/>
      <c r="P224" s="93"/>
      <c r="Q224" s="93"/>
      <c r="R224" s="93"/>
      <c r="S224" s="113">
        <v>1</v>
      </c>
      <c r="T224" s="93"/>
      <c r="U224" s="93"/>
      <c r="V224" s="93"/>
      <c r="W224" s="93"/>
      <c r="X224" s="93"/>
      <c r="Y224" s="75">
        <v>1</v>
      </c>
      <c r="Z224" s="132" t="str">
        <f>VLOOKUP(A224,DB_CAL_Q1_Q4!$A$4:$P$1328,13)</f>
        <v>Gas Natural</v>
      </c>
      <c r="AA224" s="133" t="str">
        <f>VLOOKUP(A224,DB_ACS_Q1_Q4!$A$4:$AD$1328,13)</f>
        <v>Gas Natural</v>
      </c>
      <c r="AB224" s="134" t="str">
        <f>VLOOKUP(A224,DB_REF_Q1_Q4!$A$4:$AD$1328,13)</f>
        <v>Ninguno</v>
      </c>
    </row>
    <row r="225" spans="1:28" ht="12" customHeight="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12">
        <v>1</v>
      </c>
      <c r="N225" s="92">
        <v>1</v>
      </c>
      <c r="O225" s="93">
        <v>1</v>
      </c>
      <c r="P225" s="93"/>
      <c r="Q225" s="93"/>
      <c r="R225" s="93"/>
      <c r="S225" s="113"/>
      <c r="T225" s="93"/>
      <c r="U225" s="93"/>
      <c r="V225" s="93"/>
      <c r="W225" s="93"/>
      <c r="X225" s="93"/>
      <c r="Y225" s="75">
        <v>1</v>
      </c>
      <c r="Z225" s="132" t="str">
        <f>VLOOKUP(A225,DB_CAL_Q1_Q4!$A$4:$P$1328,13)</f>
        <v>Electricidad</v>
      </c>
      <c r="AA225" s="133" t="str">
        <f>VLOOKUP(A225,DB_ACS_Q1_Q4!$A$4:$AD$1328,13)</f>
        <v>GLP</v>
      </c>
      <c r="AB225" s="134" t="str">
        <f>VLOOKUP(A225,DB_REF_Q1_Q4!$A$4:$AD$1328,13)</f>
        <v>Ninguno</v>
      </c>
    </row>
    <row r="226" spans="1:28" ht="12" customHeight="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12"/>
      <c r="N226" s="92"/>
      <c r="O226" s="93"/>
      <c r="P226" s="93"/>
      <c r="Q226" s="93"/>
      <c r="R226" s="93"/>
      <c r="S226" s="113">
        <v>1</v>
      </c>
      <c r="T226" s="93"/>
      <c r="U226" s="93"/>
      <c r="V226" s="93"/>
      <c r="W226" s="93"/>
      <c r="X226" s="93"/>
      <c r="Y226" s="75">
        <v>1</v>
      </c>
      <c r="Z226" s="132" t="str">
        <f>VLOOKUP(A226,DB_CAL_Q1_Q4!$A$4:$P$1328,13)</f>
        <v>Gas Natural</v>
      </c>
      <c r="AA226" s="133" t="str">
        <f>VLOOKUP(A226,DB_ACS_Q1_Q4!$A$4:$AD$1328,13)</f>
        <v>Gas Natural</v>
      </c>
      <c r="AB226" s="134" t="str">
        <f>VLOOKUP(A226,DB_REF_Q1_Q4!$A$4:$AD$1328,13)</f>
        <v>Ninguno</v>
      </c>
    </row>
    <row r="227" spans="1:28" ht="12" customHeight="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12">
        <v>1</v>
      </c>
      <c r="N227" s="92">
        <v>1</v>
      </c>
      <c r="O227" s="93"/>
      <c r="P227" s="93"/>
      <c r="Q227" s="93"/>
      <c r="R227" s="93"/>
      <c r="S227" s="113"/>
      <c r="T227" s="93">
        <v>1</v>
      </c>
      <c r="U227" s="93"/>
      <c r="V227" s="93"/>
      <c r="W227" s="93"/>
      <c r="X227" s="93"/>
      <c r="Y227" s="75"/>
      <c r="Z227" s="132" t="str">
        <f>VLOOKUP(A227,DB_CAL_Q1_Q4!$A$4:$P$1328,13)</f>
        <v>Gasóleo</v>
      </c>
      <c r="AA227" s="133" t="str">
        <f>VLOOKUP(A227,DB_ACS_Q1_Q4!$A$4:$AD$1328,13)</f>
        <v>Electricidad</v>
      </c>
      <c r="AB227" s="134" t="str">
        <f>VLOOKUP(A227,DB_REF_Q1_Q4!$A$4:$AD$1328,13)</f>
        <v>Ninguno</v>
      </c>
    </row>
    <row r="228" spans="1:28" ht="12" customHeight="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12">
        <v>1</v>
      </c>
      <c r="N228" s="92">
        <v>1</v>
      </c>
      <c r="O228" s="93"/>
      <c r="P228" s="93"/>
      <c r="Q228" s="93"/>
      <c r="R228" s="93"/>
      <c r="S228" s="113"/>
      <c r="T228" s="93">
        <v>1</v>
      </c>
      <c r="U228" s="93"/>
      <c r="V228" s="93"/>
      <c r="W228" s="93"/>
      <c r="X228" s="93"/>
      <c r="Y228" s="75"/>
      <c r="Z228" s="132" t="str">
        <f>VLOOKUP(A228,DB_CAL_Q1_Q4!$A$4:$P$1328,13)</f>
        <v>Gas Natural</v>
      </c>
      <c r="AA228" s="133" t="str">
        <f>VLOOKUP(A228,DB_ACS_Q1_Q4!$A$4:$AD$1328,13)</f>
        <v>Gas Natural</v>
      </c>
      <c r="AB228" s="134" t="str">
        <f>VLOOKUP(A228,DB_REF_Q1_Q4!$A$4:$AD$1328,13)</f>
        <v>Ninguno</v>
      </c>
    </row>
    <row r="229" spans="1:28" ht="12" customHeight="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12">
        <v>1</v>
      </c>
      <c r="N229" s="92">
        <v>1</v>
      </c>
      <c r="O229" s="93">
        <v>1</v>
      </c>
      <c r="P229" s="93"/>
      <c r="Q229" s="93">
        <v>1</v>
      </c>
      <c r="R229" s="93"/>
      <c r="S229" s="113"/>
      <c r="T229" s="93"/>
      <c r="U229" s="93"/>
      <c r="V229" s="93"/>
      <c r="W229" s="93"/>
      <c r="X229" s="93"/>
      <c r="Y229" s="75">
        <v>1</v>
      </c>
      <c r="Z229" s="132" t="str">
        <f>VLOOKUP(A229,DB_CAL_Q1_Q4!$A$4:$P$1328,13)</f>
        <v>Gas Natural</v>
      </c>
      <c r="AA229" s="133" t="str">
        <f>VLOOKUP(A229,DB_ACS_Q1_Q4!$A$4:$AD$1328,13)</f>
        <v>Gas Natural</v>
      </c>
      <c r="AB229" s="134" t="str">
        <f>VLOOKUP(A229,DB_REF_Q1_Q4!$A$4:$AD$1328,13)</f>
        <v>Ninguno</v>
      </c>
    </row>
    <row r="230" spans="1:28" ht="12" customHeight="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12">
        <v>1</v>
      </c>
      <c r="N230" s="92">
        <v>1</v>
      </c>
      <c r="O230" s="93">
        <v>1</v>
      </c>
      <c r="P230" s="93">
        <v>1</v>
      </c>
      <c r="Q230" s="93">
        <v>1</v>
      </c>
      <c r="R230" s="93">
        <v>1</v>
      </c>
      <c r="S230" s="113"/>
      <c r="T230" s="93">
        <v>1</v>
      </c>
      <c r="U230" s="93">
        <v>1</v>
      </c>
      <c r="V230" s="93">
        <v>1</v>
      </c>
      <c r="W230" s="93">
        <v>1</v>
      </c>
      <c r="X230" s="93">
        <v>1</v>
      </c>
      <c r="Y230" s="75"/>
      <c r="Z230" s="132" t="str">
        <f>VLOOKUP(A230,DB_CAL_Q1_Q4!$A$4:$P$1328,13)</f>
        <v>Ninguna</v>
      </c>
      <c r="AA230" s="133" t="str">
        <f>VLOOKUP(A230,DB_ACS_Q1_Q4!$A$4:$AD$1328,13)</f>
        <v>Gas Natural</v>
      </c>
      <c r="AB230" s="134" t="str">
        <f>VLOOKUP(A230,DB_REF_Q1_Q4!$A$4:$AD$1328,13)</f>
        <v>Ninguno</v>
      </c>
    </row>
    <row r="231" spans="1:28" ht="12" customHeight="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12"/>
      <c r="N231" s="92"/>
      <c r="O231" s="93"/>
      <c r="P231" s="93"/>
      <c r="Q231" s="93"/>
      <c r="R231" s="93"/>
      <c r="S231" s="113">
        <v>1</v>
      </c>
      <c r="T231" s="93"/>
      <c r="U231" s="93"/>
      <c r="V231" s="93"/>
      <c r="W231" s="93"/>
      <c r="X231" s="93"/>
      <c r="Y231" s="75">
        <v>1</v>
      </c>
      <c r="Z231" s="132" t="str">
        <f>VLOOKUP(A231,DB_CAL_Q1_Q4!$A$4:$P$1328,13)</f>
        <v>Gas Natural</v>
      </c>
      <c r="AA231" s="133" t="str">
        <f>VLOOKUP(A231,DB_ACS_Q1_Q4!$A$4:$AD$1328,13)</f>
        <v>Gas Natural</v>
      </c>
      <c r="AB231" s="134" t="str">
        <f>VLOOKUP(A231,DB_REF_Q1_Q4!$A$4:$AD$1328,13)</f>
        <v>Ninguno</v>
      </c>
    </row>
    <row r="232" spans="1:28" ht="12" customHeight="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12">
        <v>1</v>
      </c>
      <c r="N232" s="92">
        <v>1</v>
      </c>
      <c r="O232" s="93"/>
      <c r="P232" s="93"/>
      <c r="Q232" s="93"/>
      <c r="R232" s="93"/>
      <c r="S232" s="113"/>
      <c r="T232" s="93"/>
      <c r="U232" s="93"/>
      <c r="V232" s="93"/>
      <c r="W232" s="93"/>
      <c r="X232" s="93"/>
      <c r="Y232" s="75">
        <v>1</v>
      </c>
      <c r="Z232" s="132" t="str">
        <f>VLOOKUP(A232,DB_CAL_Q1_Q4!$A$4:$P$1328,13)</f>
        <v>Gas Natural</v>
      </c>
      <c r="AA232" s="133" t="str">
        <f>VLOOKUP(A232,DB_ACS_Q1_Q4!$A$4:$AD$1328,13)</f>
        <v>Gas Natural</v>
      </c>
      <c r="AB232" s="134" t="str">
        <f>VLOOKUP(A232,DB_REF_Q1_Q4!$A$4:$AD$1328,13)</f>
        <v>Ninguno</v>
      </c>
    </row>
    <row r="233" spans="1:28" ht="12" customHeight="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12">
        <v>1</v>
      </c>
      <c r="N233" s="92">
        <v>1</v>
      </c>
      <c r="O233" s="93"/>
      <c r="P233" s="93"/>
      <c r="Q233" s="93"/>
      <c r="R233" s="93"/>
      <c r="S233" s="113"/>
      <c r="T233" s="93">
        <v>1</v>
      </c>
      <c r="U233" s="93"/>
      <c r="V233" s="93"/>
      <c r="W233" s="93"/>
      <c r="X233" s="93"/>
      <c r="Y233" s="75"/>
      <c r="Z233" s="132" t="str">
        <f>VLOOKUP(A233,DB_CAL_Q1_Q4!$A$4:$P$1328,13)</f>
        <v>Gas Natural</v>
      </c>
      <c r="AA233" s="133" t="str">
        <f>VLOOKUP(A233,DB_ACS_Q1_Q4!$A$4:$AD$1328,13)</f>
        <v>Gas Natural</v>
      </c>
      <c r="AB233" s="134" t="str">
        <f>VLOOKUP(A233,DB_REF_Q1_Q4!$A$4:$AD$1328,13)</f>
        <v>Ninguno</v>
      </c>
    </row>
    <row r="234" spans="1:28" ht="12" customHeight="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12">
        <v>1</v>
      </c>
      <c r="N234" s="92">
        <v>1</v>
      </c>
      <c r="O234" s="93">
        <v>1</v>
      </c>
      <c r="P234" s="93"/>
      <c r="Q234" s="93"/>
      <c r="R234" s="93"/>
      <c r="S234" s="113"/>
      <c r="T234" s="93"/>
      <c r="U234" s="93"/>
      <c r="V234" s="93"/>
      <c r="W234" s="93"/>
      <c r="X234" s="93"/>
      <c r="Y234" s="75">
        <v>1</v>
      </c>
      <c r="Z234" s="132" t="str">
        <f>VLOOKUP(A234,DB_CAL_Q1_Q4!$A$4:$P$1328,13)</f>
        <v>Gasóleo</v>
      </c>
      <c r="AA234" s="133" t="str">
        <f>VLOOKUP(A234,DB_ACS_Q1_Q4!$A$4:$AD$1328,13)</f>
        <v>Gasóleo</v>
      </c>
      <c r="AB234" s="134" t="str">
        <f>VLOOKUP(A234,DB_REF_Q1_Q4!$A$4:$AD$1328,13)</f>
        <v>Ninguno</v>
      </c>
    </row>
    <row r="235" spans="1:28" ht="12" customHeight="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12">
        <v>1</v>
      </c>
      <c r="N235" s="92">
        <v>1</v>
      </c>
      <c r="O235" s="93"/>
      <c r="P235" s="93"/>
      <c r="Q235" s="93"/>
      <c r="R235" s="93"/>
      <c r="S235" s="113"/>
      <c r="T235" s="93">
        <v>1</v>
      </c>
      <c r="U235" s="93"/>
      <c r="V235" s="93"/>
      <c r="W235" s="93"/>
      <c r="X235" s="93"/>
      <c r="Y235" s="75"/>
      <c r="Z235" s="132" t="str">
        <f>VLOOKUP(A235,DB_CAL_Q1_Q4!$A$4:$P$1328,13)</f>
        <v>Ninguna</v>
      </c>
      <c r="AA235" s="133" t="str">
        <f>VLOOKUP(A235,DB_ACS_Q1_Q4!$A$4:$AD$1328,13)</f>
        <v>Gas Natural</v>
      </c>
      <c r="AB235" s="134" t="str">
        <f>VLOOKUP(A235,DB_REF_Q1_Q4!$A$4:$AD$1328,13)</f>
        <v>Ninguno</v>
      </c>
    </row>
    <row r="236" spans="1:28" ht="12" customHeight="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12"/>
      <c r="N236" s="92"/>
      <c r="O236" s="93"/>
      <c r="P236" s="93"/>
      <c r="Q236" s="93"/>
      <c r="R236" s="93"/>
      <c r="S236" s="113">
        <v>1</v>
      </c>
      <c r="T236" s="93"/>
      <c r="U236" s="93"/>
      <c r="V236" s="93"/>
      <c r="W236" s="93"/>
      <c r="X236" s="93"/>
      <c r="Y236" s="75">
        <v>1</v>
      </c>
      <c r="Z236" s="132" t="str">
        <f>VLOOKUP(A236,DB_CAL_Q1_Q4!$A$4:$P$1328,13)</f>
        <v>Gas Natural</v>
      </c>
      <c r="AA236" s="133" t="str">
        <f>VLOOKUP(A236,DB_ACS_Q1_Q4!$A$4:$AD$1328,13)</f>
        <v>Gas Natural</v>
      </c>
      <c r="AB236" s="134" t="str">
        <f>VLOOKUP(A236,DB_REF_Q1_Q4!$A$4:$AD$1328,13)</f>
        <v>Ninguno</v>
      </c>
    </row>
    <row r="237" spans="1:28" ht="12" customHeight="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12">
        <v>1</v>
      </c>
      <c r="N237" s="92">
        <v>1</v>
      </c>
      <c r="O237" s="93"/>
      <c r="P237" s="93"/>
      <c r="Q237" s="93"/>
      <c r="R237" s="93"/>
      <c r="S237" s="113"/>
      <c r="T237" s="93"/>
      <c r="U237" s="93"/>
      <c r="V237" s="93"/>
      <c r="W237" s="93"/>
      <c r="X237" s="93"/>
      <c r="Y237" s="75">
        <v>1</v>
      </c>
      <c r="Z237" s="132" t="str">
        <f>VLOOKUP(A237,DB_CAL_Q1_Q4!$A$4:$P$1328,13)</f>
        <v>Ninguna</v>
      </c>
      <c r="AA237" s="133" t="str">
        <f>VLOOKUP(A237,DB_ACS_Q1_Q4!$A$4:$AD$1328,13)</f>
        <v>Otros</v>
      </c>
      <c r="AB237" s="134" t="str">
        <f>VLOOKUP(A237,DB_REF_Q1_Q4!$A$4:$AD$1328,13)</f>
        <v>Ninguno</v>
      </c>
    </row>
    <row r="238" spans="1:28" ht="12" customHeight="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12"/>
      <c r="N238" s="92"/>
      <c r="O238" s="93"/>
      <c r="P238" s="93"/>
      <c r="Q238" s="93"/>
      <c r="R238" s="93"/>
      <c r="S238" s="113">
        <v>1</v>
      </c>
      <c r="T238" s="93"/>
      <c r="U238" s="93"/>
      <c r="V238" s="93"/>
      <c r="W238" s="93"/>
      <c r="X238" s="93"/>
      <c r="Y238" s="75">
        <v>1</v>
      </c>
      <c r="Z238" s="132" t="str">
        <f>VLOOKUP(A238,DB_CAL_Q1_Q4!$A$4:$P$1328,13)</f>
        <v>Gas Natural</v>
      </c>
      <c r="AA238" s="133" t="str">
        <f>VLOOKUP(A238,DB_ACS_Q1_Q4!$A$4:$AD$1328,13)</f>
        <v>Gas Natural</v>
      </c>
      <c r="AB238" s="134" t="str">
        <f>VLOOKUP(A238,DB_REF_Q1_Q4!$A$4:$AD$1328,13)</f>
        <v>Ninguno</v>
      </c>
    </row>
    <row r="239" spans="1:28" ht="12" customHeight="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12">
        <v>1</v>
      </c>
      <c r="N239" s="92">
        <v>1</v>
      </c>
      <c r="O239" s="93"/>
      <c r="P239" s="93"/>
      <c r="Q239" s="93"/>
      <c r="R239" s="93"/>
      <c r="S239" s="113"/>
      <c r="T239" s="93"/>
      <c r="U239" s="93"/>
      <c r="V239" s="93"/>
      <c r="W239" s="93"/>
      <c r="X239" s="93"/>
      <c r="Y239" s="75">
        <v>1</v>
      </c>
      <c r="Z239" s="132" t="str">
        <f>VLOOKUP(A239,DB_CAL_Q1_Q4!$A$4:$P$1328,13)</f>
        <v>Electricidad</v>
      </c>
      <c r="AA239" s="133" t="str">
        <f>VLOOKUP(A239,DB_ACS_Q1_Q4!$A$4:$AD$1328,13)</f>
        <v>Electricidad</v>
      </c>
      <c r="AB239" s="134" t="str">
        <f>VLOOKUP(A239,DB_REF_Q1_Q4!$A$4:$AD$1328,13)</f>
        <v>Ninguno</v>
      </c>
    </row>
    <row r="240" spans="1:28" ht="12" customHeight="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12">
        <v>1</v>
      </c>
      <c r="N240" s="92">
        <v>1</v>
      </c>
      <c r="O240" s="93"/>
      <c r="P240" s="93"/>
      <c r="Q240" s="93"/>
      <c r="R240" s="93"/>
      <c r="S240" s="113"/>
      <c r="T240" s="93"/>
      <c r="U240" s="93"/>
      <c r="V240" s="93"/>
      <c r="W240" s="93"/>
      <c r="X240" s="93"/>
      <c r="Y240" s="75">
        <v>1</v>
      </c>
      <c r="Z240" s="132" t="str">
        <f>VLOOKUP(A240,DB_CAL_Q1_Q4!$A$4:$P$1328,13)</f>
        <v>Electricidad</v>
      </c>
      <c r="AA240" s="133" t="str">
        <f>VLOOKUP(A240,DB_ACS_Q1_Q4!$A$4:$AD$1328,13)</f>
        <v>GLP</v>
      </c>
      <c r="AB240" s="134" t="str">
        <f>VLOOKUP(A240,DB_REF_Q1_Q4!$A$4:$AD$1328,13)</f>
        <v>Ninguno</v>
      </c>
    </row>
    <row r="241" spans="1:28" ht="12" customHeight="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12">
        <v>1</v>
      </c>
      <c r="N241" s="92">
        <v>1</v>
      </c>
      <c r="O241" s="93"/>
      <c r="P241" s="93"/>
      <c r="Q241" s="93"/>
      <c r="R241" s="93"/>
      <c r="S241" s="113"/>
      <c r="T241" s="93"/>
      <c r="U241" s="93"/>
      <c r="V241" s="93"/>
      <c r="W241" s="93"/>
      <c r="X241" s="93"/>
      <c r="Y241" s="75">
        <v>1</v>
      </c>
      <c r="Z241" s="132" t="str">
        <f>VLOOKUP(A241,DB_CAL_Q1_Q4!$A$4:$P$1328,13)</f>
        <v>Electricidad</v>
      </c>
      <c r="AA241" s="133" t="str">
        <f>VLOOKUP(A241,DB_ACS_Q1_Q4!$A$4:$AD$1328,13)</f>
        <v>Electricidad</v>
      </c>
      <c r="AB241" s="134" t="str">
        <f>VLOOKUP(A241,DB_REF_Q1_Q4!$A$4:$AD$1328,13)</f>
        <v>AC Eléctrico</v>
      </c>
    </row>
    <row r="242" spans="1:28" ht="12" customHeight="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12"/>
      <c r="N242" s="92"/>
      <c r="O242" s="93"/>
      <c r="P242" s="93"/>
      <c r="Q242" s="93"/>
      <c r="R242" s="93"/>
      <c r="S242" s="113">
        <v>1</v>
      </c>
      <c r="T242" s="93"/>
      <c r="U242" s="93"/>
      <c r="V242" s="93"/>
      <c r="W242" s="93"/>
      <c r="X242" s="93"/>
      <c r="Y242" s="75">
        <v>1</v>
      </c>
      <c r="Z242" s="132" t="str">
        <f>VLOOKUP(A242,DB_CAL_Q1_Q4!$A$4:$P$1328,13)</f>
        <v>Bomba de calor aire</v>
      </c>
      <c r="AA242" s="133" t="str">
        <f>VLOOKUP(A242,DB_ACS_Q1_Q4!$A$4:$AD$1328,13)</f>
        <v>Gas Natural</v>
      </c>
      <c r="AB242" s="134" t="str">
        <f>VLOOKUP(A242,DB_REF_Q1_Q4!$A$4:$AD$1328,13)</f>
        <v>Bomba de calor aire</v>
      </c>
    </row>
    <row r="243" spans="1:28" ht="12" customHeight="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12">
        <v>1</v>
      </c>
      <c r="N243" s="92">
        <v>1</v>
      </c>
      <c r="O243" s="93"/>
      <c r="P243" s="93"/>
      <c r="Q243" s="93"/>
      <c r="R243" s="93"/>
      <c r="S243" s="113"/>
      <c r="T243" s="93"/>
      <c r="U243" s="93"/>
      <c r="V243" s="93"/>
      <c r="W243" s="93"/>
      <c r="X243" s="93"/>
      <c r="Y243" s="75">
        <v>1</v>
      </c>
      <c r="Z243" s="132" t="str">
        <f>VLOOKUP(A243,DB_CAL_Q1_Q4!$A$4:$P$1328,13)</f>
        <v>Gas Natural</v>
      </c>
      <c r="AA243" s="133" t="str">
        <f>VLOOKUP(A243,DB_ACS_Q1_Q4!$A$4:$AD$1328,13)</f>
        <v>Gas Natural</v>
      </c>
      <c r="AB243" s="134" t="str">
        <f>VLOOKUP(A243,DB_REF_Q1_Q4!$A$4:$AD$1328,13)</f>
        <v>Ninguno</v>
      </c>
    </row>
    <row r="244" spans="1:28" ht="12" customHeight="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12">
        <v>1</v>
      </c>
      <c r="N244" s="92">
        <v>1</v>
      </c>
      <c r="O244" s="93">
        <v>1</v>
      </c>
      <c r="P244" s="93"/>
      <c r="Q244" s="93">
        <v>1</v>
      </c>
      <c r="R244" s="93"/>
      <c r="S244" s="113"/>
      <c r="T244" s="93"/>
      <c r="U244" s="93"/>
      <c r="V244" s="93">
        <v>1</v>
      </c>
      <c r="W244" s="93"/>
      <c r="X244" s="93"/>
      <c r="Y244" s="75"/>
      <c r="Z244" s="132" t="str">
        <f>VLOOKUP(A244,DB_CAL_Q1_Q4!$A$4:$P$1328,13)</f>
        <v>Gas Natural</v>
      </c>
      <c r="AA244" s="133" t="str">
        <f>VLOOKUP(A244,DB_ACS_Q1_Q4!$A$4:$AD$1328,13)</f>
        <v>Gas Natural</v>
      </c>
      <c r="AB244" s="134" t="str">
        <f>VLOOKUP(A244,DB_REF_Q1_Q4!$A$4:$AD$1328,13)</f>
        <v>Ninguno</v>
      </c>
    </row>
    <row r="245" spans="1:28" ht="12" customHeight="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12"/>
      <c r="N245" s="92"/>
      <c r="O245" s="93"/>
      <c r="P245" s="93"/>
      <c r="Q245" s="93"/>
      <c r="R245" s="93"/>
      <c r="S245" s="113">
        <v>1</v>
      </c>
      <c r="T245" s="93"/>
      <c r="U245" s="93"/>
      <c r="V245" s="93"/>
      <c r="W245" s="93"/>
      <c r="X245" s="93"/>
      <c r="Y245" s="75">
        <v>1</v>
      </c>
      <c r="Z245" s="132" t="str">
        <f>VLOOKUP(A245,DB_CAL_Q1_Q4!$A$4:$P$1328,13)</f>
        <v>Electricidad</v>
      </c>
      <c r="AA245" s="133" t="str">
        <f>VLOOKUP(A245,DB_ACS_Q1_Q4!$A$4:$AD$1328,13)</f>
        <v>Electricidad</v>
      </c>
      <c r="AB245" s="134" t="str">
        <f>VLOOKUP(A245,DB_REF_Q1_Q4!$A$4:$AD$1328,13)</f>
        <v>Ninguno</v>
      </c>
    </row>
    <row r="246" spans="1:28" ht="12" customHeight="1">
      <c r="A246" s="10">
        <v>242</v>
      </c>
      <c r="B246" s="98" t="s">
        <v>110</v>
      </c>
      <c r="C246" s="98" t="s">
        <v>71</v>
      </c>
      <c r="D246" s="11" t="s">
        <v>51</v>
      </c>
      <c r="E246" s="11" t="s">
        <v>303</v>
      </c>
      <c r="F246" s="12" t="s">
        <v>50</v>
      </c>
      <c r="G246" s="11" t="s">
        <v>511</v>
      </c>
      <c r="H246" s="12" t="s">
        <v>308</v>
      </c>
      <c r="I246" s="103" t="s">
        <v>504</v>
      </c>
      <c r="J246" s="12" t="str">
        <f t="shared" ref="J246:J251" si="11">"≥17h"</f>
        <v>≥17h</v>
      </c>
      <c r="K246" s="12" t="s">
        <v>47</v>
      </c>
      <c r="L246" s="69" t="s">
        <v>520</v>
      </c>
      <c r="M246" s="12"/>
      <c r="N246" s="92"/>
      <c r="O246" s="93"/>
      <c r="P246" s="93"/>
      <c r="Q246" s="93"/>
      <c r="R246" s="93"/>
      <c r="S246" s="113">
        <v>1</v>
      </c>
      <c r="T246" s="93"/>
      <c r="U246" s="93"/>
      <c r="V246" s="93"/>
      <c r="W246" s="93"/>
      <c r="X246" s="93"/>
      <c r="Y246" s="75">
        <v>1</v>
      </c>
      <c r="Z246" s="132" t="str">
        <f>VLOOKUP(A246,DB_CAL_Q1_Q4!$A$4:$P$1328,13)</f>
        <v>Gasóleo</v>
      </c>
      <c r="AA246" s="133" t="str">
        <f>VLOOKUP(A246,DB_ACS_Q1_Q4!$A$4:$AD$1328,13)</f>
        <v>Gasóleo</v>
      </c>
      <c r="AB246" s="134" t="str">
        <f>VLOOKUP(A246,DB_REF_Q1_Q4!$A$4:$AD$1328,13)</f>
        <v>Ninguno</v>
      </c>
    </row>
    <row r="247" spans="1:28" ht="12" customHeight="1">
      <c r="A247" s="10">
        <v>243</v>
      </c>
      <c r="B247" s="98" t="s">
        <v>82</v>
      </c>
      <c r="C247" s="98" t="s">
        <v>82</v>
      </c>
      <c r="D247" s="11" t="s">
        <v>25</v>
      </c>
      <c r="E247" s="11" t="s">
        <v>303</v>
      </c>
      <c r="F247" s="12" t="s">
        <v>48</v>
      </c>
      <c r="G247" s="12" t="s">
        <v>510</v>
      </c>
      <c r="H247" s="12" t="s">
        <v>308</v>
      </c>
      <c r="I247" s="11" t="s">
        <v>507</v>
      </c>
      <c r="J247" s="12" t="str">
        <f t="shared" si="11"/>
        <v>≥17h</v>
      </c>
      <c r="K247" s="12" t="s">
        <v>512</v>
      </c>
      <c r="L247" s="69" t="s">
        <v>518</v>
      </c>
      <c r="M247" s="12">
        <v>1</v>
      </c>
      <c r="N247" s="92">
        <v>1</v>
      </c>
      <c r="O247" s="93"/>
      <c r="P247" s="93"/>
      <c r="Q247" s="93"/>
      <c r="R247" s="93"/>
      <c r="S247" s="113"/>
      <c r="T247" s="93">
        <v>1</v>
      </c>
      <c r="U247" s="93"/>
      <c r="V247" s="93"/>
      <c r="W247" s="93"/>
      <c r="X247" s="93"/>
      <c r="Y247" s="75"/>
      <c r="Z247" s="132" t="str">
        <f>VLOOKUP(A247,DB_CAL_Q1_Q4!$A$4:$P$1328,13)</f>
        <v>Bomba de calor aire</v>
      </c>
      <c r="AA247" s="133" t="str">
        <f>VLOOKUP(A247,DB_ACS_Q1_Q4!$A$4:$AD$1328,13)</f>
        <v>Solar Térmica</v>
      </c>
      <c r="AB247" s="134" t="str">
        <f>VLOOKUP(A247,DB_REF_Q1_Q4!$A$4:$AD$1328,13)</f>
        <v>Bomba de calor aire</v>
      </c>
    </row>
    <row r="248" spans="1:28" ht="12" customHeight="1">
      <c r="A248" s="10">
        <v>244</v>
      </c>
      <c r="B248" s="98" t="s">
        <v>112</v>
      </c>
      <c r="C248" s="98" t="s">
        <v>71</v>
      </c>
      <c r="D248" s="11" t="s">
        <v>51</v>
      </c>
      <c r="E248" s="11" t="s">
        <v>304</v>
      </c>
      <c r="F248" s="12" t="s">
        <v>50</v>
      </c>
      <c r="G248" s="12" t="s">
        <v>310</v>
      </c>
      <c r="H248" s="12" t="s">
        <v>306</v>
      </c>
      <c r="I248" s="103" t="s">
        <v>505</v>
      </c>
      <c r="J248" s="12" t="str">
        <f t="shared" si="11"/>
        <v>≥17h</v>
      </c>
      <c r="K248" s="12" t="s">
        <v>513</v>
      </c>
      <c r="L248" s="69" t="s">
        <v>520</v>
      </c>
      <c r="M248" s="12">
        <v>1</v>
      </c>
      <c r="N248" s="92">
        <v>1</v>
      </c>
      <c r="O248" s="93">
        <v>1</v>
      </c>
      <c r="P248" s="93"/>
      <c r="Q248" s="93"/>
      <c r="R248" s="93"/>
      <c r="S248" s="113"/>
      <c r="T248" s="93"/>
      <c r="U248" s="93"/>
      <c r="V248" s="93"/>
      <c r="W248" s="93"/>
      <c r="X248" s="93"/>
      <c r="Y248" s="75">
        <v>1</v>
      </c>
      <c r="Z248" s="132" t="str">
        <f>VLOOKUP(A248,DB_CAL_Q1_Q4!$A$4:$P$1328,13)</f>
        <v>Electricidad</v>
      </c>
      <c r="AA248" s="133" t="str">
        <f>VLOOKUP(A248,DB_ACS_Q1_Q4!$A$4:$AD$1328,13)</f>
        <v>Electricidad</v>
      </c>
      <c r="AB248" s="134" t="str">
        <f>VLOOKUP(A248,DB_REF_Q1_Q4!$A$4:$AD$1328,13)</f>
        <v>Ninguno</v>
      </c>
    </row>
    <row r="249" spans="1:28" ht="12" customHeight="1">
      <c r="A249" s="10">
        <v>245</v>
      </c>
      <c r="B249" s="98" t="s">
        <v>284</v>
      </c>
      <c r="C249" s="98" t="s">
        <v>281</v>
      </c>
      <c r="D249" s="11" t="s">
        <v>52</v>
      </c>
      <c r="E249" s="11" t="s">
        <v>304</v>
      </c>
      <c r="F249" s="12" t="s">
        <v>49</v>
      </c>
      <c r="G249" s="11" t="s">
        <v>511</v>
      </c>
      <c r="H249" s="12" t="s">
        <v>307</v>
      </c>
      <c r="I249" s="11" t="s">
        <v>504</v>
      </c>
      <c r="J249" s="12" t="str">
        <f t="shared" si="11"/>
        <v>≥17h</v>
      </c>
      <c r="K249" s="12" t="s">
        <v>512</v>
      </c>
      <c r="L249" s="69" t="s">
        <v>519</v>
      </c>
      <c r="M249" s="12">
        <v>1</v>
      </c>
      <c r="N249" s="92">
        <v>1</v>
      </c>
      <c r="O249" s="93">
        <v>1</v>
      </c>
      <c r="P249" s="93"/>
      <c r="Q249" s="93">
        <v>1</v>
      </c>
      <c r="R249" s="93"/>
      <c r="S249" s="113"/>
      <c r="T249" s="93"/>
      <c r="U249" s="93"/>
      <c r="V249" s="93"/>
      <c r="W249" s="93"/>
      <c r="X249" s="93"/>
      <c r="Y249" s="75">
        <v>1</v>
      </c>
      <c r="Z249" s="132" t="str">
        <f>VLOOKUP(A249,DB_CAL_Q1_Q4!$A$4:$P$1328,13)</f>
        <v>Gas Natural</v>
      </c>
      <c r="AA249" s="133" t="str">
        <f>VLOOKUP(A249,DB_ACS_Q1_Q4!$A$4:$AD$1328,13)</f>
        <v>Gas Natural</v>
      </c>
      <c r="AB249" s="134" t="str">
        <f>VLOOKUP(A249,DB_REF_Q1_Q4!$A$4:$AD$1328,13)</f>
        <v>Ninguno</v>
      </c>
    </row>
    <row r="250" spans="1:28" ht="12" customHeight="1">
      <c r="A250" s="10">
        <v>246</v>
      </c>
      <c r="B250" s="98" t="s">
        <v>189</v>
      </c>
      <c r="C250" s="98" t="s">
        <v>189</v>
      </c>
      <c r="D250" s="11" t="s">
        <v>52</v>
      </c>
      <c r="E250" s="11" t="s">
        <v>304</v>
      </c>
      <c r="F250" s="12" t="s">
        <v>49</v>
      </c>
      <c r="G250" s="12" t="s">
        <v>310</v>
      </c>
      <c r="H250" s="12" t="s">
        <v>306</v>
      </c>
      <c r="I250" s="103" t="s">
        <v>505</v>
      </c>
      <c r="J250" s="12" t="str">
        <f t="shared" si="11"/>
        <v>≥17h</v>
      </c>
      <c r="K250" s="12" t="s">
        <v>512</v>
      </c>
      <c r="L250" s="69" t="s">
        <v>519</v>
      </c>
      <c r="M250" s="12"/>
      <c r="N250" s="92"/>
      <c r="O250" s="93"/>
      <c r="P250" s="93"/>
      <c r="Q250" s="93"/>
      <c r="R250" s="93"/>
      <c r="S250" s="113">
        <v>1</v>
      </c>
      <c r="T250" s="93"/>
      <c r="U250" s="93"/>
      <c r="V250" s="93"/>
      <c r="W250" s="93"/>
      <c r="X250" s="93"/>
      <c r="Y250" s="75">
        <v>1</v>
      </c>
      <c r="Z250" s="132" t="str">
        <f>VLOOKUP(A250,DB_CAL_Q1_Q4!$A$4:$P$1328,13)</f>
        <v>Gas Natural</v>
      </c>
      <c r="AA250" s="133" t="str">
        <f>VLOOKUP(A250,DB_ACS_Q1_Q4!$A$4:$AD$1328,13)</f>
        <v>Gas Natural</v>
      </c>
      <c r="AB250" s="134" t="str">
        <f>VLOOKUP(A250,DB_REF_Q1_Q4!$A$4:$AD$1328,13)</f>
        <v>Ninguno</v>
      </c>
    </row>
    <row r="251" spans="1:28" ht="12" customHeight="1">
      <c r="A251" s="10">
        <v>247</v>
      </c>
      <c r="B251" s="98" t="s">
        <v>73</v>
      </c>
      <c r="C251" s="98" t="s">
        <v>72</v>
      </c>
      <c r="D251" s="11" t="s">
        <v>51</v>
      </c>
      <c r="E251" s="11" t="s">
        <v>304</v>
      </c>
      <c r="F251" s="12" t="s">
        <v>50</v>
      </c>
      <c r="G251" s="11" t="s">
        <v>511</v>
      </c>
      <c r="H251" s="12" t="s">
        <v>307</v>
      </c>
      <c r="I251" s="103" t="s">
        <v>504</v>
      </c>
      <c r="J251" s="12" t="str">
        <f t="shared" si="11"/>
        <v>≥17h</v>
      </c>
      <c r="K251" s="12" t="s">
        <v>513</v>
      </c>
      <c r="L251" s="69" t="s">
        <v>519</v>
      </c>
      <c r="M251" s="12">
        <v>1</v>
      </c>
      <c r="N251" s="92">
        <v>1</v>
      </c>
      <c r="O251" s="93"/>
      <c r="P251" s="93"/>
      <c r="Q251" s="93"/>
      <c r="R251" s="93"/>
      <c r="S251" s="113"/>
      <c r="T251" s="93">
        <v>1</v>
      </c>
      <c r="U251" s="93"/>
      <c r="V251" s="93"/>
      <c r="W251" s="93"/>
      <c r="X251" s="93"/>
      <c r="Y251" s="75"/>
      <c r="Z251" s="132" t="str">
        <f>VLOOKUP(A251,DB_CAL_Q1_Q4!$A$4:$P$1328,13)</f>
        <v>Gasóleo</v>
      </c>
      <c r="AA251" s="133" t="str">
        <f>VLOOKUP(A251,DB_ACS_Q1_Q4!$A$4:$AD$1328,13)</f>
        <v>Gasóleo</v>
      </c>
      <c r="AB251" s="134" t="str">
        <f>VLOOKUP(A251,DB_REF_Q1_Q4!$A$4:$AD$1328,13)</f>
        <v>AC Eléctrico</v>
      </c>
    </row>
    <row r="252" spans="1:28" ht="12" customHeight="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12">
        <v>1</v>
      </c>
      <c r="N252" s="92">
        <v>1</v>
      </c>
      <c r="O252" s="93"/>
      <c r="P252" s="93"/>
      <c r="Q252" s="93"/>
      <c r="R252" s="93"/>
      <c r="S252" s="113"/>
      <c r="T252" s="93"/>
      <c r="U252" s="93"/>
      <c r="V252" s="93"/>
      <c r="W252" s="93"/>
      <c r="X252" s="93"/>
      <c r="Y252" s="75">
        <v>1</v>
      </c>
      <c r="Z252" s="132" t="str">
        <f>VLOOKUP(A252,DB_CAL_Q1_Q4!$A$4:$P$1328,13)</f>
        <v>Gas Natural</v>
      </c>
      <c r="AA252" s="133" t="str">
        <f>VLOOKUP(A252,DB_ACS_Q1_Q4!$A$4:$AD$1328,13)</f>
        <v>Gas Natural</v>
      </c>
      <c r="AB252" s="134" t="str">
        <f>VLOOKUP(A252,DB_REF_Q1_Q4!$A$4:$AD$1328,13)</f>
        <v>Ninguno</v>
      </c>
    </row>
    <row r="253" spans="1:28" ht="12" customHeight="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12">
        <v>1</v>
      </c>
      <c r="N253" s="92">
        <v>1</v>
      </c>
      <c r="O253" s="93"/>
      <c r="P253" s="93"/>
      <c r="Q253" s="93"/>
      <c r="R253" s="93"/>
      <c r="S253" s="113"/>
      <c r="T253" s="93">
        <v>1</v>
      </c>
      <c r="U253" s="93"/>
      <c r="V253" s="93"/>
      <c r="W253" s="93"/>
      <c r="X253" s="93"/>
      <c r="Y253" s="75"/>
      <c r="Z253" s="132" t="str">
        <f>VLOOKUP(A253,DB_CAL_Q1_Q4!$A$4:$P$1328,13)</f>
        <v>Gas Natural</v>
      </c>
      <c r="AA253" s="133" t="str">
        <f>VLOOKUP(A253,DB_ACS_Q1_Q4!$A$4:$AD$1328,13)</f>
        <v>Gas Natural</v>
      </c>
      <c r="AB253" s="134" t="str">
        <f>VLOOKUP(A253,DB_REF_Q1_Q4!$A$4:$AD$1328,13)</f>
        <v>Ninguno</v>
      </c>
    </row>
    <row r="254" spans="1:28" ht="12" customHeight="1">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12">
        <v>1</v>
      </c>
      <c r="N254" s="92">
        <v>1</v>
      </c>
      <c r="O254" s="93"/>
      <c r="P254" s="93"/>
      <c r="Q254" s="93">
        <v>1</v>
      </c>
      <c r="R254" s="93"/>
      <c r="S254" s="113"/>
      <c r="T254" s="93"/>
      <c r="U254" s="93"/>
      <c r="V254" s="93"/>
      <c r="W254" s="93"/>
      <c r="X254" s="93"/>
      <c r="Y254" s="75">
        <v>1</v>
      </c>
      <c r="Z254" s="132" t="str">
        <f>VLOOKUP(A254,DB_CAL_Q1_Q4!$A$4:$P$1328,13)</f>
        <v>Gasóleo</v>
      </c>
      <c r="AA254" s="133" t="str">
        <f>VLOOKUP(A254,DB_ACS_Q1_Q4!$A$4:$AD$1328,13)</f>
        <v>Gasóleo</v>
      </c>
      <c r="AB254" s="134" t="str">
        <f>VLOOKUP(A254,DB_REF_Q1_Q4!$A$4:$AD$1328,13)</f>
        <v>AC Eléctrico</v>
      </c>
    </row>
    <row r="255" spans="1:28" ht="12" customHeight="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12">
        <v>1</v>
      </c>
      <c r="N255" s="92">
        <v>1</v>
      </c>
      <c r="O255" s="93"/>
      <c r="P255" s="93"/>
      <c r="Q255" s="93"/>
      <c r="R255" s="93"/>
      <c r="S255" s="113"/>
      <c r="T255" s="93">
        <v>1</v>
      </c>
      <c r="U255" s="93"/>
      <c r="V255" s="93"/>
      <c r="W255" s="93"/>
      <c r="X255" s="93"/>
      <c r="Y255" s="75"/>
      <c r="Z255" s="132" t="str">
        <f>VLOOKUP(A255,DB_CAL_Q1_Q4!$A$4:$P$1328,13)</f>
        <v>Gas Natural</v>
      </c>
      <c r="AA255" s="133" t="str">
        <f>VLOOKUP(A255,DB_ACS_Q1_Q4!$A$4:$AD$1328,13)</f>
        <v>Gas Natural</v>
      </c>
      <c r="AB255" s="134" t="str">
        <f>VLOOKUP(A255,DB_REF_Q1_Q4!$A$4:$AD$1328,13)</f>
        <v>Ninguno</v>
      </c>
    </row>
    <row r="256" spans="1:28" ht="12" customHeight="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12"/>
      <c r="N256" s="92"/>
      <c r="O256" s="93"/>
      <c r="P256" s="93"/>
      <c r="Q256" s="93"/>
      <c r="R256" s="93"/>
      <c r="S256" s="113">
        <v>1</v>
      </c>
      <c r="T256" s="93"/>
      <c r="U256" s="93"/>
      <c r="V256" s="93"/>
      <c r="W256" s="93"/>
      <c r="X256" s="93"/>
      <c r="Y256" s="75">
        <v>1</v>
      </c>
      <c r="Z256" s="132" t="str">
        <f>VLOOKUP(A256,DB_CAL_Q1_Q4!$A$4:$P$1328,13)</f>
        <v>Gas Natural</v>
      </c>
      <c r="AA256" s="133" t="str">
        <f>VLOOKUP(A256,DB_ACS_Q1_Q4!$A$4:$AD$1328,13)</f>
        <v>Gas Natural</v>
      </c>
      <c r="AB256" s="134" t="str">
        <f>VLOOKUP(A256,DB_REF_Q1_Q4!$A$4:$AD$1328,13)</f>
        <v>Ninguno</v>
      </c>
    </row>
    <row r="257" spans="1:28" ht="12" customHeight="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12">
        <v>1</v>
      </c>
      <c r="N257" s="92">
        <v>1</v>
      </c>
      <c r="O257" s="93"/>
      <c r="P257" s="93"/>
      <c r="Q257" s="93"/>
      <c r="R257" s="93"/>
      <c r="S257" s="113"/>
      <c r="T257" s="93"/>
      <c r="U257" s="93"/>
      <c r="V257" s="93"/>
      <c r="W257" s="93"/>
      <c r="X257" s="93"/>
      <c r="Y257" s="75">
        <v>1</v>
      </c>
      <c r="Z257" s="132" t="str">
        <f>VLOOKUP(A257,DB_CAL_Q1_Q4!$A$4:$P$1328,13)</f>
        <v>Gas Natural</v>
      </c>
      <c r="AA257" s="133" t="str">
        <f>VLOOKUP(A257,DB_ACS_Q1_Q4!$A$4:$AD$1328,13)</f>
        <v>Gas Natural</v>
      </c>
      <c r="AB257" s="134" t="str">
        <f>VLOOKUP(A257,DB_REF_Q1_Q4!$A$4:$AD$1328,13)</f>
        <v>Ninguno</v>
      </c>
    </row>
    <row r="258" spans="1:28" ht="12" customHeight="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12">
        <v>1</v>
      </c>
      <c r="N258" s="92">
        <v>1</v>
      </c>
      <c r="O258" s="93">
        <v>1</v>
      </c>
      <c r="P258" s="93"/>
      <c r="Q258" s="93">
        <v>1</v>
      </c>
      <c r="R258" s="93"/>
      <c r="S258" s="113"/>
      <c r="T258" s="93"/>
      <c r="U258" s="93"/>
      <c r="V258" s="93"/>
      <c r="W258" s="93"/>
      <c r="X258" s="93"/>
      <c r="Y258" s="75">
        <v>1</v>
      </c>
      <c r="Z258" s="132" t="str">
        <f>VLOOKUP(A258,DB_CAL_Q1_Q4!$A$4:$P$1328,13)</f>
        <v>Gas Natural</v>
      </c>
      <c r="AA258" s="133" t="str">
        <f>VLOOKUP(A258,DB_ACS_Q1_Q4!$A$4:$AD$1328,13)</f>
        <v>Gas Natural</v>
      </c>
      <c r="AB258" s="134" t="str">
        <f>VLOOKUP(A258,DB_REF_Q1_Q4!$A$4:$AD$1328,13)</f>
        <v>Ninguno</v>
      </c>
    </row>
    <row r="259" spans="1:28" ht="12" customHeight="1">
      <c r="A259" s="10">
        <v>255</v>
      </c>
      <c r="B259" s="98" t="s">
        <v>74</v>
      </c>
      <c r="C259" s="98" t="s">
        <v>75</v>
      </c>
      <c r="D259" s="11" t="s">
        <v>25</v>
      </c>
      <c r="E259" s="11" t="s">
        <v>304</v>
      </c>
      <c r="F259" s="12" t="s">
        <v>50</v>
      </c>
      <c r="G259" s="12" t="s">
        <v>310</v>
      </c>
      <c r="H259" s="12" t="s">
        <v>306</v>
      </c>
      <c r="I259" s="103" t="s">
        <v>505</v>
      </c>
      <c r="J259" s="12" t="str">
        <f t="shared" ref="J259:J266" si="12">"≥17h"</f>
        <v>≥17h</v>
      </c>
      <c r="K259" s="12" t="s">
        <v>513</v>
      </c>
      <c r="L259" s="69" t="s">
        <v>519</v>
      </c>
      <c r="M259" s="12">
        <v>1</v>
      </c>
      <c r="N259" s="92">
        <v>1</v>
      </c>
      <c r="O259" s="93"/>
      <c r="P259" s="93"/>
      <c r="Q259" s="93"/>
      <c r="R259" s="93"/>
      <c r="S259" s="113"/>
      <c r="T259" s="93"/>
      <c r="U259" s="93"/>
      <c r="V259" s="93"/>
      <c r="W259" s="93"/>
      <c r="X259" s="93"/>
      <c r="Y259" s="75">
        <v>1</v>
      </c>
      <c r="Z259" s="132" t="str">
        <f>VLOOKUP(A259,DB_CAL_Q1_Q4!$A$4:$P$1328,13)</f>
        <v>Gas Natural</v>
      </c>
      <c r="AA259" s="133" t="str">
        <f>VLOOKUP(A259,DB_ACS_Q1_Q4!$A$4:$AD$1328,13)</f>
        <v>Gas Natural</v>
      </c>
      <c r="AB259" s="134" t="str">
        <f>VLOOKUP(A259,DB_REF_Q1_Q4!$A$4:$AD$1328,13)</f>
        <v>Ninguno</v>
      </c>
    </row>
    <row r="260" spans="1:28" ht="12" customHeight="1">
      <c r="A260" s="10">
        <v>256</v>
      </c>
      <c r="B260" s="98" t="s">
        <v>82</v>
      </c>
      <c r="C260" s="98" t="s">
        <v>82</v>
      </c>
      <c r="D260" s="11" t="s">
        <v>51</v>
      </c>
      <c r="E260" s="11" t="s">
        <v>303</v>
      </c>
      <c r="F260" s="12" t="s">
        <v>50</v>
      </c>
      <c r="G260" s="12" t="s">
        <v>510</v>
      </c>
      <c r="H260" s="12" t="s">
        <v>308</v>
      </c>
      <c r="I260" s="11" t="s">
        <v>507</v>
      </c>
      <c r="J260" s="12" t="str">
        <f t="shared" si="12"/>
        <v>≥17h</v>
      </c>
      <c r="K260" s="12" t="s">
        <v>512</v>
      </c>
      <c r="L260" s="69" t="s">
        <v>518</v>
      </c>
      <c r="M260" s="12">
        <v>1</v>
      </c>
      <c r="N260" s="92">
        <v>1</v>
      </c>
      <c r="O260" s="93"/>
      <c r="P260" s="93"/>
      <c r="Q260" s="93"/>
      <c r="R260" s="93"/>
      <c r="S260" s="113"/>
      <c r="T260" s="93">
        <v>1</v>
      </c>
      <c r="U260" s="93"/>
      <c r="V260" s="93"/>
      <c r="W260" s="93"/>
      <c r="X260" s="93"/>
      <c r="Y260" s="75"/>
      <c r="Z260" s="132" t="str">
        <f>VLOOKUP(A260,DB_CAL_Q1_Q4!$A$4:$P$1328,13)</f>
        <v>Electricidad</v>
      </c>
      <c r="AA260" s="133" t="str">
        <f>VLOOKUP(A260,DB_ACS_Q1_Q4!$A$4:$AD$1328,13)</f>
        <v>GLP</v>
      </c>
      <c r="AB260" s="134" t="str">
        <f>VLOOKUP(A260,DB_REF_Q1_Q4!$A$4:$AD$1328,13)</f>
        <v>AC Eléctrico</v>
      </c>
    </row>
    <row r="261" spans="1:28" ht="12" customHeight="1">
      <c r="A261" s="10">
        <v>257</v>
      </c>
      <c r="B261" s="98" t="s">
        <v>284</v>
      </c>
      <c r="C261" s="98" t="s">
        <v>281</v>
      </c>
      <c r="D261" s="11" t="s">
        <v>52</v>
      </c>
      <c r="E261" s="11" t="s">
        <v>304</v>
      </c>
      <c r="F261" s="12" t="s">
        <v>49</v>
      </c>
      <c r="G261" s="11" t="s">
        <v>511</v>
      </c>
      <c r="H261" s="12" t="s">
        <v>307</v>
      </c>
      <c r="I261" s="11" t="s">
        <v>504</v>
      </c>
      <c r="J261" s="12" t="str">
        <f t="shared" si="12"/>
        <v>≥17h</v>
      </c>
      <c r="K261" s="12" t="s">
        <v>512</v>
      </c>
      <c r="L261" s="69" t="s">
        <v>519</v>
      </c>
      <c r="M261" s="12"/>
      <c r="N261" s="92"/>
      <c r="O261" s="93"/>
      <c r="P261" s="93"/>
      <c r="Q261" s="93"/>
      <c r="R261" s="93"/>
      <c r="S261" s="113">
        <v>1</v>
      </c>
      <c r="T261" s="93"/>
      <c r="U261" s="93"/>
      <c r="V261" s="93"/>
      <c r="W261" s="93"/>
      <c r="X261" s="93"/>
      <c r="Y261" s="75">
        <v>1</v>
      </c>
      <c r="Z261" s="132" t="str">
        <f>VLOOKUP(A261,DB_CAL_Q1_Q4!$A$4:$P$1328,13)</f>
        <v>Gas Natural</v>
      </c>
      <c r="AA261" s="133" t="str">
        <f>VLOOKUP(A261,DB_ACS_Q1_Q4!$A$4:$AD$1328,13)</f>
        <v>Gas Natural</v>
      </c>
      <c r="AB261" s="134" t="str">
        <f>VLOOKUP(A261,DB_REF_Q1_Q4!$A$4:$AD$1328,13)</f>
        <v>Ninguno</v>
      </c>
    </row>
    <row r="262" spans="1:28" ht="12" customHeight="1">
      <c r="A262" s="10">
        <v>258</v>
      </c>
      <c r="B262" s="98" t="s">
        <v>76</v>
      </c>
      <c r="C262" s="98" t="s">
        <v>75</v>
      </c>
      <c r="D262" s="11" t="s">
        <v>51</v>
      </c>
      <c r="E262" s="11" t="s">
        <v>304</v>
      </c>
      <c r="F262" s="12" t="s">
        <v>50</v>
      </c>
      <c r="G262" s="12" t="s">
        <v>310</v>
      </c>
      <c r="H262" s="12" t="s">
        <v>306</v>
      </c>
      <c r="I262" s="12" t="s">
        <v>505</v>
      </c>
      <c r="J262" s="12" t="str">
        <f t="shared" si="12"/>
        <v>≥17h</v>
      </c>
      <c r="K262" s="12" t="s">
        <v>512</v>
      </c>
      <c r="L262" s="69" t="s">
        <v>519</v>
      </c>
      <c r="M262" s="12">
        <v>1</v>
      </c>
      <c r="N262" s="92">
        <v>1</v>
      </c>
      <c r="O262" s="93"/>
      <c r="P262" s="93"/>
      <c r="Q262" s="93"/>
      <c r="R262" s="93"/>
      <c r="S262" s="113"/>
      <c r="T262" s="93"/>
      <c r="U262" s="93"/>
      <c r="V262" s="93"/>
      <c r="W262" s="93"/>
      <c r="X262" s="93"/>
      <c r="Y262" s="75">
        <v>1</v>
      </c>
      <c r="Z262" s="132" t="str">
        <f>VLOOKUP(A262,DB_CAL_Q1_Q4!$A$4:$P$1328,13)</f>
        <v>Gas Natural</v>
      </c>
      <c r="AA262" s="133" t="str">
        <f>VLOOKUP(A262,DB_ACS_Q1_Q4!$A$4:$AD$1328,13)</f>
        <v>Gas Natural</v>
      </c>
      <c r="AB262" s="134" t="str">
        <f>VLOOKUP(A262,DB_REF_Q1_Q4!$A$4:$AD$1328,13)</f>
        <v>Ninguno</v>
      </c>
    </row>
    <row r="263" spans="1:28" ht="12" customHeight="1">
      <c r="A263" s="10">
        <v>259</v>
      </c>
      <c r="B263" s="98" t="s">
        <v>76</v>
      </c>
      <c r="C263" s="98" t="s">
        <v>75</v>
      </c>
      <c r="D263" s="11" t="s">
        <v>51</v>
      </c>
      <c r="E263" s="11" t="s">
        <v>304</v>
      </c>
      <c r="F263" s="12" t="s">
        <v>48</v>
      </c>
      <c r="G263" s="12" t="s">
        <v>510</v>
      </c>
      <c r="H263" s="12" t="s">
        <v>306</v>
      </c>
      <c r="I263" s="12" t="s">
        <v>505</v>
      </c>
      <c r="J263" s="12" t="str">
        <f t="shared" si="12"/>
        <v>≥17h</v>
      </c>
      <c r="K263" s="12" t="s">
        <v>513</v>
      </c>
      <c r="L263" s="69" t="s">
        <v>519</v>
      </c>
      <c r="M263" s="12">
        <v>1</v>
      </c>
      <c r="N263" s="92">
        <v>1</v>
      </c>
      <c r="O263" s="93"/>
      <c r="P263" s="93"/>
      <c r="Q263" s="93"/>
      <c r="R263" s="93"/>
      <c r="S263" s="113"/>
      <c r="T263" s="93"/>
      <c r="U263" s="93"/>
      <c r="V263" s="93"/>
      <c r="W263" s="93"/>
      <c r="X263" s="93"/>
      <c r="Y263" s="75">
        <v>1</v>
      </c>
      <c r="Z263" s="132" t="str">
        <f>VLOOKUP(A263,DB_CAL_Q1_Q4!$A$4:$P$1328,13)</f>
        <v>Gas Natural</v>
      </c>
      <c r="AA263" s="133" t="str">
        <f>VLOOKUP(A263,DB_ACS_Q1_Q4!$A$4:$AD$1328,13)</f>
        <v>Gas Natural</v>
      </c>
      <c r="AB263" s="134" t="str">
        <f>VLOOKUP(A263,DB_REF_Q1_Q4!$A$4:$AD$1328,13)</f>
        <v>Ninguno</v>
      </c>
    </row>
    <row r="264" spans="1:28" ht="12" customHeight="1">
      <c r="A264" s="10">
        <v>260</v>
      </c>
      <c r="B264" s="98" t="s">
        <v>284</v>
      </c>
      <c r="C264" s="98" t="s">
        <v>281</v>
      </c>
      <c r="D264" s="11" t="s">
        <v>52</v>
      </c>
      <c r="E264" s="11" t="s">
        <v>304</v>
      </c>
      <c r="F264" s="12" t="s">
        <v>49</v>
      </c>
      <c r="G264" s="11" t="s">
        <v>511</v>
      </c>
      <c r="H264" s="12" t="s">
        <v>307</v>
      </c>
      <c r="I264" s="103" t="s">
        <v>505</v>
      </c>
      <c r="J264" s="12" t="str">
        <f t="shared" si="12"/>
        <v>≥17h</v>
      </c>
      <c r="K264" s="12" t="s">
        <v>47</v>
      </c>
      <c r="L264" s="69" t="s">
        <v>519</v>
      </c>
      <c r="M264" s="12">
        <v>1</v>
      </c>
      <c r="N264" s="92">
        <v>1</v>
      </c>
      <c r="O264" s="93">
        <v>1</v>
      </c>
      <c r="P264" s="93"/>
      <c r="Q264" s="93"/>
      <c r="R264" s="93"/>
      <c r="S264" s="113"/>
      <c r="T264" s="93"/>
      <c r="U264" s="93"/>
      <c r="V264" s="93"/>
      <c r="W264" s="93"/>
      <c r="X264" s="93"/>
      <c r="Y264" s="75">
        <v>1</v>
      </c>
      <c r="Z264" s="132" t="str">
        <f>VLOOKUP(A264,DB_CAL_Q1_Q4!$A$4:$P$1328,13)</f>
        <v>Gasóleo</v>
      </c>
      <c r="AA264" s="133" t="str">
        <f>VLOOKUP(A264,DB_ACS_Q1_Q4!$A$4:$AD$1328,13)</f>
        <v>Gasóleo</v>
      </c>
      <c r="AB264" s="134" t="str">
        <f>VLOOKUP(A264,DB_REF_Q1_Q4!$A$4:$AD$1328,13)</f>
        <v>Ninguno</v>
      </c>
    </row>
    <row r="265" spans="1:28" ht="12" customHeight="1">
      <c r="A265" s="10">
        <v>261</v>
      </c>
      <c r="B265" s="98" t="s">
        <v>113</v>
      </c>
      <c r="C265" s="98" t="s">
        <v>71</v>
      </c>
      <c r="D265" s="11" t="s">
        <v>51</v>
      </c>
      <c r="E265" s="11" t="s">
        <v>303</v>
      </c>
      <c r="F265" s="12" t="s">
        <v>48</v>
      </c>
      <c r="G265" s="12" t="s">
        <v>310</v>
      </c>
      <c r="H265" s="12" t="s">
        <v>306</v>
      </c>
      <c r="I265" s="103" t="s">
        <v>505</v>
      </c>
      <c r="J265" s="12" t="str">
        <f t="shared" si="12"/>
        <v>≥17h</v>
      </c>
      <c r="K265" s="12" t="s">
        <v>513</v>
      </c>
      <c r="L265" s="69" t="s">
        <v>520</v>
      </c>
      <c r="M265" s="12">
        <v>1</v>
      </c>
      <c r="N265" s="92">
        <v>1</v>
      </c>
      <c r="O265" s="93">
        <v>1</v>
      </c>
      <c r="P265" s="93"/>
      <c r="Q265" s="93"/>
      <c r="R265" s="93"/>
      <c r="S265" s="113"/>
      <c r="T265" s="93">
        <v>1</v>
      </c>
      <c r="U265" s="93"/>
      <c r="V265" s="93"/>
      <c r="W265" s="93"/>
      <c r="X265" s="93"/>
      <c r="Y265" s="75"/>
      <c r="Z265" s="132" t="str">
        <f>VLOOKUP(A265,DB_CAL_Q1_Q4!$A$4:$P$1328,13)</f>
        <v>Gas Natural</v>
      </c>
      <c r="AA265" s="133" t="str">
        <f>VLOOKUP(A265,DB_ACS_Q1_Q4!$A$4:$AD$1328,13)</f>
        <v>Gas Natural</v>
      </c>
      <c r="AB265" s="134" t="str">
        <f>VLOOKUP(A265,DB_REF_Q1_Q4!$A$4:$AD$1328,13)</f>
        <v>Ninguno</v>
      </c>
    </row>
    <row r="266" spans="1:28" ht="12" customHeight="1">
      <c r="A266" s="10">
        <v>262</v>
      </c>
      <c r="B266" s="98" t="s">
        <v>76</v>
      </c>
      <c r="C266" s="98" t="s">
        <v>75</v>
      </c>
      <c r="D266" s="11" t="s">
        <v>51</v>
      </c>
      <c r="E266" s="11" t="s">
        <v>304</v>
      </c>
      <c r="F266" s="12" t="s">
        <v>49</v>
      </c>
      <c r="G266" s="12" t="s">
        <v>310</v>
      </c>
      <c r="H266" s="12" t="s">
        <v>306</v>
      </c>
      <c r="I266" s="103" t="s">
        <v>505</v>
      </c>
      <c r="J266" s="12" t="str">
        <f t="shared" si="12"/>
        <v>≥17h</v>
      </c>
      <c r="K266" s="12" t="s">
        <v>512</v>
      </c>
      <c r="L266" s="69" t="s">
        <v>519</v>
      </c>
      <c r="M266" s="12"/>
      <c r="N266" s="92"/>
      <c r="O266" s="93"/>
      <c r="P266" s="93"/>
      <c r="Q266" s="93"/>
      <c r="R266" s="93"/>
      <c r="S266" s="113">
        <v>1</v>
      </c>
      <c r="T266" s="93"/>
      <c r="U266" s="93"/>
      <c r="V266" s="93"/>
      <c r="W266" s="93"/>
      <c r="X266" s="93"/>
      <c r="Y266" s="75">
        <v>1</v>
      </c>
      <c r="Z266" s="132" t="str">
        <f>VLOOKUP(A266,DB_CAL_Q1_Q4!$A$4:$P$1328,13)</f>
        <v>Gasóleo</v>
      </c>
      <c r="AA266" s="133" t="str">
        <f>VLOOKUP(A266,DB_ACS_Q1_Q4!$A$4:$AD$1328,13)</f>
        <v>Gasóleo</v>
      </c>
      <c r="AB266" s="134" t="str">
        <f>VLOOKUP(A266,DB_REF_Q1_Q4!$A$4:$AD$1328,13)</f>
        <v>Ninguno</v>
      </c>
    </row>
    <row r="267" spans="1:28" ht="12" customHeight="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12">
        <v>1</v>
      </c>
      <c r="N267" s="92">
        <v>1</v>
      </c>
      <c r="O267" s="93"/>
      <c r="P267" s="93"/>
      <c r="Q267" s="93">
        <v>1</v>
      </c>
      <c r="R267" s="93"/>
      <c r="S267" s="113"/>
      <c r="T267" s="93">
        <v>1</v>
      </c>
      <c r="U267" s="93"/>
      <c r="V267" s="93"/>
      <c r="W267" s="93">
        <v>1</v>
      </c>
      <c r="X267" s="93"/>
      <c r="Y267" s="75"/>
      <c r="Z267" s="132" t="str">
        <f>VLOOKUP(A267,DB_CAL_Q1_Q4!$A$4:$P$1328,13)</f>
        <v>Gas Natural</v>
      </c>
      <c r="AA267" s="133" t="str">
        <f>VLOOKUP(A267,DB_ACS_Q1_Q4!$A$4:$AD$1328,13)</f>
        <v>Gas Natural</v>
      </c>
      <c r="AB267" s="134" t="str">
        <f>VLOOKUP(A267,DB_REF_Q1_Q4!$A$4:$AD$1328,13)</f>
        <v>Ninguno</v>
      </c>
    </row>
    <row r="268" spans="1:28" ht="12" customHeight="1">
      <c r="A268" s="10">
        <v>264</v>
      </c>
      <c r="B268" s="98" t="s">
        <v>67</v>
      </c>
      <c r="C268" s="98" t="s">
        <v>67</v>
      </c>
      <c r="D268" s="11" t="s">
        <v>51</v>
      </c>
      <c r="E268" s="11" t="s">
        <v>303</v>
      </c>
      <c r="F268" s="12" t="s">
        <v>49</v>
      </c>
      <c r="G268" s="12" t="s">
        <v>310</v>
      </c>
      <c r="H268" s="12" t="s">
        <v>306</v>
      </c>
      <c r="I268" s="11" t="s">
        <v>504</v>
      </c>
      <c r="J268" s="12" t="str">
        <f t="shared" ref="J268:J275" si="13">"≥17h"</f>
        <v>≥17h</v>
      </c>
      <c r="K268" s="12" t="s">
        <v>47</v>
      </c>
      <c r="L268" s="69" t="s">
        <v>518</v>
      </c>
      <c r="M268" s="12"/>
      <c r="N268" s="92"/>
      <c r="O268" s="93"/>
      <c r="P268" s="93"/>
      <c r="Q268" s="93"/>
      <c r="R268" s="93"/>
      <c r="S268" s="113">
        <v>1</v>
      </c>
      <c r="T268" s="93"/>
      <c r="U268" s="93"/>
      <c r="V268" s="93"/>
      <c r="W268" s="93"/>
      <c r="X268" s="93"/>
      <c r="Y268" s="75">
        <v>1</v>
      </c>
      <c r="Z268" s="132" t="str">
        <f>VLOOKUP(A268,DB_CAL_Q1_Q4!$A$4:$P$1328,13)</f>
        <v>Ninguna</v>
      </c>
      <c r="AA268" s="133" t="str">
        <f>VLOOKUP(A268,DB_ACS_Q1_Q4!$A$4:$AD$1328,13)</f>
        <v>Gas Natural</v>
      </c>
      <c r="AB268" s="134" t="str">
        <f>VLOOKUP(A268,DB_REF_Q1_Q4!$A$4:$AD$1328,13)</f>
        <v>AC Eléctrico</v>
      </c>
    </row>
    <row r="269" spans="1:28" ht="12" customHeight="1">
      <c r="A269" s="10">
        <v>265</v>
      </c>
      <c r="B269" s="98" t="s">
        <v>194</v>
      </c>
      <c r="C269" s="98" t="s">
        <v>193</v>
      </c>
      <c r="D269" s="11" t="s">
        <v>25</v>
      </c>
      <c r="E269" s="11" t="s">
        <v>304</v>
      </c>
      <c r="F269" s="12" t="s">
        <v>50</v>
      </c>
      <c r="G269" s="12" t="s">
        <v>310</v>
      </c>
      <c r="H269" s="12" t="s">
        <v>306</v>
      </c>
      <c r="I269" s="11" t="s">
        <v>504</v>
      </c>
      <c r="J269" s="12" t="str">
        <f t="shared" si="13"/>
        <v>≥17h</v>
      </c>
      <c r="K269" s="12" t="s">
        <v>512</v>
      </c>
      <c r="L269" s="69" t="s">
        <v>519</v>
      </c>
      <c r="M269" s="12">
        <v>1</v>
      </c>
      <c r="N269" s="92">
        <v>1</v>
      </c>
      <c r="O269" s="93">
        <v>1</v>
      </c>
      <c r="P269" s="93"/>
      <c r="Q269" s="93">
        <v>1</v>
      </c>
      <c r="R269" s="93"/>
      <c r="S269" s="113"/>
      <c r="T269" s="93">
        <v>1</v>
      </c>
      <c r="U269" s="93">
        <v>1</v>
      </c>
      <c r="V269" s="93"/>
      <c r="W269" s="93">
        <v>1</v>
      </c>
      <c r="X269" s="93"/>
      <c r="Y269" s="75"/>
      <c r="Z269" s="132" t="str">
        <f>VLOOKUP(A269,DB_CAL_Q1_Q4!$A$4:$P$1328,13)</f>
        <v>Gas Natural</v>
      </c>
      <c r="AA269" s="133" t="str">
        <f>VLOOKUP(A269,DB_ACS_Q1_Q4!$A$4:$AD$1328,13)</f>
        <v>Gas Natural</v>
      </c>
      <c r="AB269" s="134" t="str">
        <f>VLOOKUP(A269,DB_REF_Q1_Q4!$A$4:$AD$1328,13)</f>
        <v>Ninguno</v>
      </c>
    </row>
    <row r="270" spans="1:28" ht="12" customHeight="1">
      <c r="A270" s="10">
        <v>266</v>
      </c>
      <c r="B270" s="98" t="s">
        <v>113</v>
      </c>
      <c r="C270" s="98" t="s">
        <v>71</v>
      </c>
      <c r="D270" s="11" t="s">
        <v>51</v>
      </c>
      <c r="E270" s="11" t="s">
        <v>304</v>
      </c>
      <c r="F270" s="12" t="s">
        <v>48</v>
      </c>
      <c r="G270" s="12" t="s">
        <v>310</v>
      </c>
      <c r="H270" s="12" t="s">
        <v>306</v>
      </c>
      <c r="I270" s="11" t="s">
        <v>507</v>
      </c>
      <c r="J270" s="12" t="str">
        <f t="shared" si="13"/>
        <v>≥17h</v>
      </c>
      <c r="K270" s="12" t="s">
        <v>513</v>
      </c>
      <c r="L270" s="69" t="s">
        <v>520</v>
      </c>
      <c r="M270" s="12">
        <v>1</v>
      </c>
      <c r="N270" s="92">
        <v>1</v>
      </c>
      <c r="O270" s="93"/>
      <c r="P270" s="93"/>
      <c r="Q270" s="93"/>
      <c r="R270" s="93"/>
      <c r="S270" s="113"/>
      <c r="T270" s="93">
        <v>1</v>
      </c>
      <c r="U270" s="93"/>
      <c r="V270" s="93"/>
      <c r="W270" s="93"/>
      <c r="X270" s="93"/>
      <c r="Y270" s="75"/>
      <c r="Z270" s="132" t="str">
        <f>VLOOKUP(A270,DB_CAL_Q1_Q4!$A$4:$P$1328,13)</f>
        <v>Gasóleo</v>
      </c>
      <c r="AA270" s="133" t="str">
        <f>VLOOKUP(A270,DB_ACS_Q1_Q4!$A$4:$AD$1328,13)</f>
        <v>Gasóleo</v>
      </c>
      <c r="AB270" s="134" t="str">
        <f>VLOOKUP(A270,DB_REF_Q1_Q4!$A$4:$AD$1328,13)</f>
        <v>Ninguno</v>
      </c>
    </row>
    <row r="271" spans="1:28" ht="12" customHeight="1">
      <c r="A271" s="10">
        <v>267</v>
      </c>
      <c r="B271" s="98" t="s">
        <v>76</v>
      </c>
      <c r="C271" s="98" t="s">
        <v>75</v>
      </c>
      <c r="D271" s="11" t="s">
        <v>51</v>
      </c>
      <c r="E271" s="11" t="s">
        <v>304</v>
      </c>
      <c r="F271" s="12" t="s">
        <v>50</v>
      </c>
      <c r="G271" s="12" t="s">
        <v>310</v>
      </c>
      <c r="H271" s="12" t="s">
        <v>306</v>
      </c>
      <c r="I271" s="103" t="s">
        <v>505</v>
      </c>
      <c r="J271" s="12" t="str">
        <f t="shared" si="13"/>
        <v>≥17h</v>
      </c>
      <c r="K271" s="12" t="s">
        <v>513</v>
      </c>
      <c r="L271" s="69" t="s">
        <v>519</v>
      </c>
      <c r="M271" s="12"/>
      <c r="N271" s="92"/>
      <c r="O271" s="93"/>
      <c r="P271" s="93"/>
      <c r="Q271" s="93"/>
      <c r="R271" s="93"/>
      <c r="S271" s="113">
        <v>1</v>
      </c>
      <c r="T271" s="93"/>
      <c r="U271" s="93"/>
      <c r="V271" s="93"/>
      <c r="W271" s="93"/>
      <c r="X271" s="93"/>
      <c r="Y271" s="75">
        <v>1</v>
      </c>
      <c r="Z271" s="132" t="str">
        <f>VLOOKUP(A271,DB_CAL_Q1_Q4!$A$4:$P$1328,13)</f>
        <v>Gas Natural</v>
      </c>
      <c r="AA271" s="133" t="str">
        <f>VLOOKUP(A271,DB_ACS_Q1_Q4!$A$4:$AD$1328,13)</f>
        <v>Gas Natural</v>
      </c>
      <c r="AB271" s="134" t="str">
        <f>VLOOKUP(A271,DB_REF_Q1_Q4!$A$4:$AD$1328,13)</f>
        <v>Ninguno</v>
      </c>
    </row>
    <row r="272" spans="1:28" ht="12" customHeight="1">
      <c r="A272" s="10">
        <v>268</v>
      </c>
      <c r="B272" s="98" t="s">
        <v>76</v>
      </c>
      <c r="C272" s="98" t="s">
        <v>75</v>
      </c>
      <c r="D272" s="11" t="s">
        <v>52</v>
      </c>
      <c r="E272" s="11" t="s">
        <v>303</v>
      </c>
      <c r="F272" s="12" t="s">
        <v>48</v>
      </c>
      <c r="G272" s="12" t="s">
        <v>310</v>
      </c>
      <c r="H272" s="12" t="s">
        <v>306</v>
      </c>
      <c r="I272" s="103" t="s">
        <v>504</v>
      </c>
      <c r="J272" s="12" t="str">
        <f t="shared" si="13"/>
        <v>≥17h</v>
      </c>
      <c r="K272" s="12" t="s">
        <v>512</v>
      </c>
      <c r="L272" s="69" t="s">
        <v>519</v>
      </c>
      <c r="M272" s="12"/>
      <c r="N272" s="92"/>
      <c r="O272" s="93"/>
      <c r="P272" s="93"/>
      <c r="Q272" s="93"/>
      <c r="R272" s="93"/>
      <c r="S272" s="113">
        <v>1</v>
      </c>
      <c r="T272" s="93"/>
      <c r="U272" s="93"/>
      <c r="V272" s="93"/>
      <c r="W272" s="93"/>
      <c r="X272" s="93"/>
      <c r="Y272" s="75">
        <v>1</v>
      </c>
      <c r="Z272" s="132" t="str">
        <f>VLOOKUP(A272,DB_CAL_Q1_Q4!$A$4:$P$1328,13)</f>
        <v>Gas Natural</v>
      </c>
      <c r="AA272" s="133" t="str">
        <f>VLOOKUP(A272,DB_ACS_Q1_Q4!$A$4:$AD$1328,13)</f>
        <v>Gas Natural</v>
      </c>
      <c r="AB272" s="134" t="str">
        <f>VLOOKUP(A272,DB_REF_Q1_Q4!$A$4:$AD$1328,13)</f>
        <v>Ninguno</v>
      </c>
    </row>
    <row r="273" spans="1:28" ht="12" customHeight="1">
      <c r="A273" s="10">
        <v>269</v>
      </c>
      <c r="B273" s="98" t="s">
        <v>195</v>
      </c>
      <c r="C273" s="98" t="s">
        <v>193</v>
      </c>
      <c r="D273" s="11" t="s">
        <v>51</v>
      </c>
      <c r="E273" s="11" t="s">
        <v>303</v>
      </c>
      <c r="F273" s="12" t="s">
        <v>50</v>
      </c>
      <c r="G273" s="12" t="s">
        <v>510</v>
      </c>
      <c r="H273" s="12" t="s">
        <v>306</v>
      </c>
      <c r="I273" s="11" t="s">
        <v>507</v>
      </c>
      <c r="J273" s="12" t="str">
        <f t="shared" si="13"/>
        <v>≥17h</v>
      </c>
      <c r="K273" s="12" t="s">
        <v>47</v>
      </c>
      <c r="L273" s="69" t="s">
        <v>519</v>
      </c>
      <c r="M273" s="12">
        <v>1</v>
      </c>
      <c r="N273" s="92">
        <v>1</v>
      </c>
      <c r="O273" s="93">
        <v>1</v>
      </c>
      <c r="P273" s="93"/>
      <c r="Q273" s="93"/>
      <c r="R273" s="93"/>
      <c r="S273" s="113"/>
      <c r="T273" s="93">
        <v>1</v>
      </c>
      <c r="U273" s="93">
        <v>1</v>
      </c>
      <c r="V273" s="93"/>
      <c r="W273" s="93"/>
      <c r="X273" s="93"/>
      <c r="Y273" s="75"/>
      <c r="Z273" s="132" t="str">
        <f>VLOOKUP(A273,DB_CAL_Q1_Q4!$A$4:$P$1328,13)</f>
        <v>Gas Natural</v>
      </c>
      <c r="AA273" s="133" t="str">
        <f>VLOOKUP(A273,DB_ACS_Q1_Q4!$A$4:$AD$1328,13)</f>
        <v>Gas Natural</v>
      </c>
      <c r="AB273" s="134" t="str">
        <f>VLOOKUP(A273,DB_REF_Q1_Q4!$A$4:$AD$1328,13)</f>
        <v>Ninguno</v>
      </c>
    </row>
    <row r="274" spans="1:28" ht="12" customHeight="1">
      <c r="A274" s="10">
        <v>270</v>
      </c>
      <c r="B274" s="98" t="s">
        <v>284</v>
      </c>
      <c r="C274" s="98" t="s">
        <v>281</v>
      </c>
      <c r="D274" s="11" t="s">
        <v>51</v>
      </c>
      <c r="E274" s="11" t="s">
        <v>304</v>
      </c>
      <c r="F274" s="12" t="s">
        <v>49</v>
      </c>
      <c r="G274" s="11" t="s">
        <v>511</v>
      </c>
      <c r="H274" s="12" t="s">
        <v>307</v>
      </c>
      <c r="I274" s="103" t="s">
        <v>504</v>
      </c>
      <c r="J274" s="12" t="str">
        <f t="shared" si="13"/>
        <v>≥17h</v>
      </c>
      <c r="K274" s="12" t="s">
        <v>512</v>
      </c>
      <c r="L274" s="69" t="s">
        <v>519</v>
      </c>
      <c r="M274" s="12">
        <v>1</v>
      </c>
      <c r="N274" s="92">
        <v>1</v>
      </c>
      <c r="O274" s="93"/>
      <c r="P274" s="93"/>
      <c r="Q274" s="93"/>
      <c r="R274" s="93"/>
      <c r="S274" s="113"/>
      <c r="T274" s="93"/>
      <c r="U274" s="93"/>
      <c r="V274" s="93"/>
      <c r="W274" s="93"/>
      <c r="X274" s="93"/>
      <c r="Y274" s="75">
        <v>1</v>
      </c>
      <c r="Z274" s="132" t="str">
        <f>VLOOKUP(A274,DB_CAL_Q1_Q4!$A$4:$P$1328,13)</f>
        <v>Gas Natural</v>
      </c>
      <c r="AA274" s="133" t="str">
        <f>VLOOKUP(A274,DB_ACS_Q1_Q4!$A$4:$AD$1328,13)</f>
        <v>Gas Natural</v>
      </c>
      <c r="AB274" s="134" t="str">
        <f>VLOOKUP(A274,DB_REF_Q1_Q4!$A$4:$AD$1328,13)</f>
        <v>Ninguno</v>
      </c>
    </row>
    <row r="275" spans="1:28" ht="12" customHeight="1">
      <c r="A275" s="10">
        <v>271</v>
      </c>
      <c r="B275" s="98" t="s">
        <v>76</v>
      </c>
      <c r="C275" s="98" t="s">
        <v>75</v>
      </c>
      <c r="D275" s="11" t="s">
        <v>52</v>
      </c>
      <c r="E275" s="11" t="s">
        <v>304</v>
      </c>
      <c r="F275" s="12" t="s">
        <v>50</v>
      </c>
      <c r="G275" s="12" t="s">
        <v>310</v>
      </c>
      <c r="H275" s="12" t="s">
        <v>306</v>
      </c>
      <c r="I275" s="12" t="s">
        <v>505</v>
      </c>
      <c r="J275" s="12" t="str">
        <f t="shared" si="13"/>
        <v>≥17h</v>
      </c>
      <c r="K275" s="12" t="s">
        <v>512</v>
      </c>
      <c r="L275" s="69" t="s">
        <v>519</v>
      </c>
      <c r="M275" s="12"/>
      <c r="N275" s="92"/>
      <c r="O275" s="93"/>
      <c r="P275" s="93"/>
      <c r="Q275" s="93"/>
      <c r="R275" s="93"/>
      <c r="S275" s="113">
        <v>1</v>
      </c>
      <c r="T275" s="93"/>
      <c r="U275" s="93"/>
      <c r="V275" s="93"/>
      <c r="W275" s="93"/>
      <c r="X275" s="93"/>
      <c r="Y275" s="75">
        <v>1</v>
      </c>
      <c r="Z275" s="132" t="str">
        <f>VLOOKUP(A275,DB_CAL_Q1_Q4!$A$4:$P$1328,13)</f>
        <v>Gasóleo</v>
      </c>
      <c r="AA275" s="133" t="str">
        <f>VLOOKUP(A275,DB_ACS_Q1_Q4!$A$4:$AD$1328,13)</f>
        <v>Gasóleo</v>
      </c>
      <c r="AB275" s="134" t="str">
        <f>VLOOKUP(A275,DB_REF_Q1_Q4!$A$4:$AD$1328,13)</f>
        <v>Ninguno</v>
      </c>
    </row>
    <row r="276" spans="1:28" ht="12" customHeight="1">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12">
        <v>1</v>
      </c>
      <c r="N276" s="92">
        <v>1</v>
      </c>
      <c r="O276" s="93">
        <v>1</v>
      </c>
      <c r="P276" s="93"/>
      <c r="Q276" s="93"/>
      <c r="R276" s="93"/>
      <c r="S276" s="113"/>
      <c r="T276" s="93">
        <v>1</v>
      </c>
      <c r="U276" s="93">
        <v>1</v>
      </c>
      <c r="V276" s="93"/>
      <c r="W276" s="93"/>
      <c r="X276" s="93"/>
      <c r="Y276" s="75"/>
      <c r="Z276" s="132" t="str">
        <f>VLOOKUP(A276,DB_CAL_Q1_Q4!$A$4:$P$1328,13)</f>
        <v>Gas Natural</v>
      </c>
      <c r="AA276" s="133" t="str">
        <f>VLOOKUP(A276,DB_ACS_Q1_Q4!$A$4:$AD$1328,13)</f>
        <v>Gas Natural</v>
      </c>
      <c r="AB276" s="134" t="str">
        <f>VLOOKUP(A276,DB_REF_Q1_Q4!$A$4:$AD$1328,13)</f>
        <v>AC Eléctrico</v>
      </c>
    </row>
    <row r="277" spans="1:28" ht="12" customHeight="1">
      <c r="A277" s="10">
        <v>273</v>
      </c>
      <c r="B277" s="98" t="s">
        <v>76</v>
      </c>
      <c r="C277" s="98" t="s">
        <v>75</v>
      </c>
      <c r="D277" s="11" t="s">
        <v>52</v>
      </c>
      <c r="E277" s="11" t="s">
        <v>303</v>
      </c>
      <c r="F277" s="12" t="s">
        <v>50</v>
      </c>
      <c r="G277" s="12" t="s">
        <v>310</v>
      </c>
      <c r="H277" s="12" t="s">
        <v>306</v>
      </c>
      <c r="I277" s="103" t="s">
        <v>505</v>
      </c>
      <c r="J277" s="12" t="str">
        <f t="shared" ref="J277:J285" si="14">"≥17h"</f>
        <v>≥17h</v>
      </c>
      <c r="K277" s="12" t="s">
        <v>513</v>
      </c>
      <c r="L277" s="69" t="s">
        <v>519</v>
      </c>
      <c r="M277" s="12">
        <v>1</v>
      </c>
      <c r="N277" s="92">
        <v>1</v>
      </c>
      <c r="O277" s="93"/>
      <c r="P277" s="93"/>
      <c r="Q277" s="93"/>
      <c r="R277" s="93"/>
      <c r="S277" s="113"/>
      <c r="T277" s="93"/>
      <c r="U277" s="93"/>
      <c r="V277" s="93"/>
      <c r="W277" s="93"/>
      <c r="X277" s="93"/>
      <c r="Y277" s="75">
        <v>1</v>
      </c>
      <c r="Z277" s="132" t="str">
        <f>VLOOKUP(A277,DB_CAL_Q1_Q4!$A$4:$P$1328,13)</f>
        <v>Gas Natural</v>
      </c>
      <c r="AA277" s="133" t="str">
        <f>VLOOKUP(A277,DB_ACS_Q1_Q4!$A$4:$AD$1328,13)</f>
        <v>Gas Natural</v>
      </c>
      <c r="AB277" s="134" t="str">
        <f>VLOOKUP(A277,DB_REF_Q1_Q4!$A$4:$AD$1328,13)</f>
        <v>Ninguno</v>
      </c>
    </row>
    <row r="278" spans="1:28" ht="12" customHeight="1">
      <c r="A278" s="10">
        <v>274</v>
      </c>
      <c r="B278" s="98" t="s">
        <v>248</v>
      </c>
      <c r="C278" s="98" t="s">
        <v>245</v>
      </c>
      <c r="D278" s="11" t="s">
        <v>52</v>
      </c>
      <c r="E278" s="11" t="s">
        <v>303</v>
      </c>
      <c r="F278" s="12" t="s">
        <v>48</v>
      </c>
      <c r="G278" s="12" t="s">
        <v>310</v>
      </c>
      <c r="H278" s="12" t="s">
        <v>306</v>
      </c>
      <c r="I278" s="11" t="s">
        <v>504</v>
      </c>
      <c r="J278" s="12" t="str">
        <f t="shared" si="14"/>
        <v>≥17h</v>
      </c>
      <c r="K278" s="12" t="s">
        <v>47</v>
      </c>
      <c r="L278" s="69" t="s">
        <v>520</v>
      </c>
      <c r="M278" s="12">
        <v>1</v>
      </c>
      <c r="N278" s="92">
        <v>1</v>
      </c>
      <c r="O278" s="93"/>
      <c r="P278" s="93"/>
      <c r="Q278" s="93"/>
      <c r="R278" s="93"/>
      <c r="S278" s="113"/>
      <c r="T278" s="93"/>
      <c r="U278" s="93"/>
      <c r="V278" s="93"/>
      <c r="W278" s="93"/>
      <c r="X278" s="93"/>
      <c r="Y278" s="75">
        <v>1</v>
      </c>
      <c r="Z278" s="132" t="str">
        <f>VLOOKUP(A278,DB_CAL_Q1_Q4!$A$4:$P$1328,13)</f>
        <v>Gasóleo</v>
      </c>
      <c r="AA278" s="133" t="str">
        <f>VLOOKUP(A278,DB_ACS_Q1_Q4!$A$4:$AD$1328,13)</f>
        <v>Gasóleo</v>
      </c>
      <c r="AB278" s="134" t="str">
        <f>VLOOKUP(A278,DB_REF_Q1_Q4!$A$4:$AD$1328,13)</f>
        <v>Ninguno</v>
      </c>
    </row>
    <row r="279" spans="1:28" ht="12" customHeight="1">
      <c r="A279" s="10">
        <v>275</v>
      </c>
      <c r="B279" s="98" t="s">
        <v>76</v>
      </c>
      <c r="C279" s="98" t="s">
        <v>75</v>
      </c>
      <c r="D279" s="11" t="s">
        <v>51</v>
      </c>
      <c r="E279" s="11" t="s">
        <v>303</v>
      </c>
      <c r="F279" s="12" t="s">
        <v>50</v>
      </c>
      <c r="G279" s="12" t="s">
        <v>310</v>
      </c>
      <c r="H279" s="12" t="s">
        <v>306</v>
      </c>
      <c r="I279" s="103" t="s">
        <v>505</v>
      </c>
      <c r="J279" s="12" t="str">
        <f t="shared" si="14"/>
        <v>≥17h</v>
      </c>
      <c r="K279" s="12" t="s">
        <v>513</v>
      </c>
      <c r="L279" s="69" t="s">
        <v>519</v>
      </c>
      <c r="M279" s="12"/>
      <c r="N279" s="92"/>
      <c r="O279" s="93"/>
      <c r="P279" s="93"/>
      <c r="Q279" s="93"/>
      <c r="R279" s="93"/>
      <c r="S279" s="113">
        <v>1</v>
      </c>
      <c r="T279" s="93"/>
      <c r="U279" s="93"/>
      <c r="V279" s="93"/>
      <c r="W279" s="93"/>
      <c r="X279" s="93"/>
      <c r="Y279" s="75">
        <v>1</v>
      </c>
      <c r="Z279" s="132" t="str">
        <f>VLOOKUP(A279,DB_CAL_Q1_Q4!$A$4:$P$1328,13)</f>
        <v>Gas Natural</v>
      </c>
      <c r="AA279" s="133" t="str">
        <f>VLOOKUP(A279,DB_ACS_Q1_Q4!$A$4:$AD$1328,13)</f>
        <v>Gas Natural</v>
      </c>
      <c r="AB279" s="134" t="str">
        <f>VLOOKUP(A279,DB_REF_Q1_Q4!$A$4:$AD$1328,13)</f>
        <v>Ninguno</v>
      </c>
    </row>
    <row r="280" spans="1:28" ht="12" customHeight="1">
      <c r="A280" s="10">
        <v>276</v>
      </c>
      <c r="B280" s="98" t="s">
        <v>76</v>
      </c>
      <c r="C280" s="98" t="s">
        <v>75</v>
      </c>
      <c r="D280" s="11" t="s">
        <v>52</v>
      </c>
      <c r="E280" s="11" t="s">
        <v>303</v>
      </c>
      <c r="F280" s="12" t="s">
        <v>49</v>
      </c>
      <c r="G280" s="12" t="s">
        <v>310</v>
      </c>
      <c r="H280" s="12" t="s">
        <v>306</v>
      </c>
      <c r="I280" s="103" t="s">
        <v>505</v>
      </c>
      <c r="J280" s="12" t="str">
        <f t="shared" si="14"/>
        <v>≥17h</v>
      </c>
      <c r="K280" s="12" t="s">
        <v>47</v>
      </c>
      <c r="L280" s="69" t="s">
        <v>519</v>
      </c>
      <c r="M280" s="12"/>
      <c r="N280" s="92"/>
      <c r="O280" s="93"/>
      <c r="P280" s="93"/>
      <c r="Q280" s="93"/>
      <c r="R280" s="93"/>
      <c r="S280" s="113">
        <v>1</v>
      </c>
      <c r="T280" s="93"/>
      <c r="U280" s="93"/>
      <c r="V280" s="93"/>
      <c r="W280" s="93"/>
      <c r="X280" s="93"/>
      <c r="Y280" s="75">
        <v>1</v>
      </c>
      <c r="Z280" s="132" t="str">
        <f>VLOOKUP(A280,DB_CAL_Q1_Q4!$A$4:$P$1328,13)</f>
        <v>Gas Natural</v>
      </c>
      <c r="AA280" s="133" t="str">
        <f>VLOOKUP(A280,DB_ACS_Q1_Q4!$A$4:$AD$1328,13)</f>
        <v>Gas Natural</v>
      </c>
      <c r="AB280" s="134" t="str">
        <f>VLOOKUP(A280,DB_REF_Q1_Q4!$A$4:$AD$1328,13)</f>
        <v>Ninguno</v>
      </c>
    </row>
    <row r="281" spans="1:28" ht="12" customHeight="1">
      <c r="A281" s="10">
        <v>277</v>
      </c>
      <c r="B281" s="98" t="s">
        <v>67</v>
      </c>
      <c r="C281" s="98" t="s">
        <v>67</v>
      </c>
      <c r="D281" s="11" t="s">
        <v>25</v>
      </c>
      <c r="E281" s="11" t="s">
        <v>304</v>
      </c>
      <c r="F281" s="12" t="s">
        <v>48</v>
      </c>
      <c r="G281" s="12" t="s">
        <v>310</v>
      </c>
      <c r="H281" s="12" t="s">
        <v>306</v>
      </c>
      <c r="I281" s="11" t="s">
        <v>507</v>
      </c>
      <c r="J281" s="12" t="str">
        <f t="shared" si="14"/>
        <v>≥17h</v>
      </c>
      <c r="K281" s="12" t="s">
        <v>512</v>
      </c>
      <c r="L281" s="69" t="s">
        <v>518</v>
      </c>
      <c r="M281" s="12"/>
      <c r="N281" s="92"/>
      <c r="O281" s="93"/>
      <c r="P281" s="93"/>
      <c r="Q281" s="93"/>
      <c r="R281" s="93"/>
      <c r="S281" s="113">
        <v>1</v>
      </c>
      <c r="T281" s="93"/>
      <c r="U281" s="93"/>
      <c r="V281" s="93"/>
      <c r="W281" s="93"/>
      <c r="X281" s="93"/>
      <c r="Y281" s="75">
        <v>1</v>
      </c>
      <c r="Z281" s="132" t="str">
        <f>VLOOKUP(A281,DB_CAL_Q1_Q4!$A$4:$P$1328,13)</f>
        <v>Electricidad</v>
      </c>
      <c r="AA281" s="133" t="str">
        <f>VLOOKUP(A281,DB_ACS_Q1_Q4!$A$4:$AD$1328,13)</f>
        <v>Gas Natural</v>
      </c>
      <c r="AB281" s="134" t="str">
        <f>VLOOKUP(A281,DB_REF_Q1_Q4!$A$4:$AD$1328,13)</f>
        <v>AC Eléctrico</v>
      </c>
    </row>
    <row r="282" spans="1:28" ht="12" customHeight="1">
      <c r="A282" s="10">
        <v>278</v>
      </c>
      <c r="B282" s="98" t="s">
        <v>77</v>
      </c>
      <c r="C282" s="98" t="s">
        <v>60</v>
      </c>
      <c r="D282" s="11" t="s">
        <v>51</v>
      </c>
      <c r="E282" s="11" t="s">
        <v>304</v>
      </c>
      <c r="F282" s="12" t="s">
        <v>50</v>
      </c>
      <c r="G282" s="11" t="s">
        <v>511</v>
      </c>
      <c r="H282" s="12" t="s">
        <v>308</v>
      </c>
      <c r="I282" s="11" t="s">
        <v>507</v>
      </c>
      <c r="J282" s="12" t="str">
        <f t="shared" si="14"/>
        <v>≥17h</v>
      </c>
      <c r="K282" s="12" t="s">
        <v>512</v>
      </c>
      <c r="L282" s="69" t="s">
        <v>520</v>
      </c>
      <c r="M282" s="12">
        <v>1</v>
      </c>
      <c r="N282" s="92">
        <v>1</v>
      </c>
      <c r="O282" s="93"/>
      <c r="P282" s="93"/>
      <c r="Q282" s="93"/>
      <c r="R282" s="93"/>
      <c r="S282" s="113"/>
      <c r="T282" s="93">
        <v>1</v>
      </c>
      <c r="U282" s="93"/>
      <c r="V282" s="93"/>
      <c r="W282" s="93"/>
      <c r="X282" s="93"/>
      <c r="Y282" s="75"/>
      <c r="Z282" s="132" t="str">
        <f>VLOOKUP(A282,DB_CAL_Q1_Q4!$A$4:$P$1328,13)</f>
        <v>Gasóleo</v>
      </c>
      <c r="AA282" s="133" t="str">
        <f>VLOOKUP(A282,DB_ACS_Q1_Q4!$A$4:$AD$1328,13)</f>
        <v>Gasóleo</v>
      </c>
      <c r="AB282" s="134" t="str">
        <f>VLOOKUP(A282,DB_REF_Q1_Q4!$A$4:$AD$1328,13)</f>
        <v>Ninguno</v>
      </c>
    </row>
    <row r="283" spans="1:28" ht="12" customHeight="1">
      <c r="A283" s="10">
        <v>279</v>
      </c>
      <c r="B283" s="98" t="s">
        <v>196</v>
      </c>
      <c r="C283" s="98" t="s">
        <v>196</v>
      </c>
      <c r="D283" s="11" t="s">
        <v>25</v>
      </c>
      <c r="E283" s="11" t="s">
        <v>303</v>
      </c>
      <c r="F283" s="12" t="s">
        <v>50</v>
      </c>
      <c r="G283" s="12" t="s">
        <v>310</v>
      </c>
      <c r="H283" s="12" t="s">
        <v>306</v>
      </c>
      <c r="I283" s="103" t="s">
        <v>505</v>
      </c>
      <c r="J283" s="12" t="str">
        <f t="shared" si="14"/>
        <v>≥17h</v>
      </c>
      <c r="K283" s="12" t="s">
        <v>47</v>
      </c>
      <c r="L283" s="69" t="s">
        <v>519</v>
      </c>
      <c r="M283" s="12">
        <v>1</v>
      </c>
      <c r="N283" s="92">
        <v>1</v>
      </c>
      <c r="O283" s="93">
        <v>1</v>
      </c>
      <c r="P283" s="93"/>
      <c r="Q283" s="93"/>
      <c r="R283" s="93"/>
      <c r="S283" s="113"/>
      <c r="T283" s="93">
        <v>1</v>
      </c>
      <c r="U283" s="93">
        <v>1</v>
      </c>
      <c r="V283" s="93"/>
      <c r="W283" s="93"/>
      <c r="X283" s="93"/>
      <c r="Y283" s="75"/>
      <c r="Z283" s="132" t="str">
        <f>VLOOKUP(A283,DB_CAL_Q1_Q4!$A$4:$P$1328,13)</f>
        <v>Bomba de calor aire</v>
      </c>
      <c r="AA283" s="133" t="str">
        <f>VLOOKUP(A283,DB_ACS_Q1_Q4!$A$4:$AD$1328,13)</f>
        <v>Electricidad</v>
      </c>
      <c r="AB283" s="134" t="str">
        <f>VLOOKUP(A283,DB_REF_Q1_Q4!$A$4:$AD$1328,13)</f>
        <v>Bomba de calor aire</v>
      </c>
    </row>
    <row r="284" spans="1:28" ht="12" customHeight="1">
      <c r="A284" s="10">
        <v>280</v>
      </c>
      <c r="B284" s="98" t="s">
        <v>291</v>
      </c>
      <c r="C284" s="98" t="s">
        <v>291</v>
      </c>
      <c r="D284" s="11" t="s">
        <v>25</v>
      </c>
      <c r="E284" s="11" t="s">
        <v>304</v>
      </c>
      <c r="F284" s="12" t="s">
        <v>50</v>
      </c>
      <c r="G284" s="12" t="s">
        <v>310</v>
      </c>
      <c r="H284" s="12" t="s">
        <v>306</v>
      </c>
      <c r="I284" s="11" t="s">
        <v>504</v>
      </c>
      <c r="J284" s="12" t="str">
        <f t="shared" si="14"/>
        <v>≥17h</v>
      </c>
      <c r="K284" s="12" t="s">
        <v>47</v>
      </c>
      <c r="L284" s="69" t="s">
        <v>519</v>
      </c>
      <c r="M284" s="12">
        <v>1</v>
      </c>
      <c r="N284" s="92">
        <v>1</v>
      </c>
      <c r="O284" s="93"/>
      <c r="P284" s="93"/>
      <c r="Q284" s="93"/>
      <c r="R284" s="93"/>
      <c r="S284" s="113"/>
      <c r="T284" s="93"/>
      <c r="U284" s="93"/>
      <c r="V284" s="93"/>
      <c r="W284" s="93"/>
      <c r="X284" s="93"/>
      <c r="Y284" s="75">
        <v>1</v>
      </c>
      <c r="Z284" s="132" t="str">
        <f>VLOOKUP(A284,DB_CAL_Q1_Q4!$A$4:$P$1328,13)</f>
        <v>Gas Natural</v>
      </c>
      <c r="AA284" s="133" t="str">
        <f>VLOOKUP(A284,DB_ACS_Q1_Q4!$A$4:$AD$1328,13)</f>
        <v>Gas Natural</v>
      </c>
      <c r="AB284" s="134" t="str">
        <f>VLOOKUP(A284,DB_REF_Q1_Q4!$A$4:$AD$1328,13)</f>
        <v>Ninguno</v>
      </c>
    </row>
    <row r="285" spans="1:28" ht="12" customHeight="1">
      <c r="A285" s="10">
        <v>281</v>
      </c>
      <c r="B285" s="98" t="s">
        <v>78</v>
      </c>
      <c r="C285" s="98" t="s">
        <v>79</v>
      </c>
      <c r="D285" s="11" t="s">
        <v>51</v>
      </c>
      <c r="E285" s="11" t="s">
        <v>304</v>
      </c>
      <c r="F285" s="12" t="s">
        <v>50</v>
      </c>
      <c r="G285" s="12" t="s">
        <v>510</v>
      </c>
      <c r="H285" s="12" t="s">
        <v>306</v>
      </c>
      <c r="I285" s="103" t="s">
        <v>504</v>
      </c>
      <c r="J285" s="12" t="str">
        <f t="shared" si="14"/>
        <v>≥17h</v>
      </c>
      <c r="K285" s="12" t="s">
        <v>512</v>
      </c>
      <c r="L285" s="69" t="s">
        <v>520</v>
      </c>
      <c r="M285" s="12"/>
      <c r="N285" s="92"/>
      <c r="O285" s="93"/>
      <c r="P285" s="93"/>
      <c r="Q285" s="93"/>
      <c r="R285" s="93"/>
      <c r="S285" s="113">
        <v>1</v>
      </c>
      <c r="T285" s="93"/>
      <c r="U285" s="93"/>
      <c r="V285" s="93"/>
      <c r="W285" s="93"/>
      <c r="X285" s="93"/>
      <c r="Y285" s="75">
        <v>1</v>
      </c>
      <c r="Z285" s="132" t="str">
        <f>VLOOKUP(A285,DB_CAL_Q1_Q4!$A$4:$P$1328,13)</f>
        <v>Gas Natural</v>
      </c>
      <c r="AA285" s="133" t="str">
        <f>VLOOKUP(A285,DB_ACS_Q1_Q4!$A$4:$AD$1328,13)</f>
        <v>Gas Natural</v>
      </c>
      <c r="AB285" s="134" t="str">
        <f>VLOOKUP(A285,DB_REF_Q1_Q4!$A$4:$AD$1328,13)</f>
        <v>Ninguno</v>
      </c>
    </row>
    <row r="286" spans="1:28" ht="12" customHeight="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12">
        <v>1</v>
      </c>
      <c r="N286" s="92">
        <v>1</v>
      </c>
      <c r="O286" s="93"/>
      <c r="P286" s="93"/>
      <c r="Q286" s="93"/>
      <c r="R286" s="93"/>
      <c r="S286" s="113"/>
      <c r="T286" s="93"/>
      <c r="U286" s="93"/>
      <c r="V286" s="93"/>
      <c r="W286" s="93"/>
      <c r="X286" s="93"/>
      <c r="Y286" s="75">
        <v>1</v>
      </c>
      <c r="Z286" s="132" t="str">
        <f>VLOOKUP(A286,DB_CAL_Q1_Q4!$A$4:$P$1328,13)</f>
        <v>Gas Natural</v>
      </c>
      <c r="AA286" s="133" t="str">
        <f>VLOOKUP(A286,DB_ACS_Q1_Q4!$A$4:$AD$1328,13)</f>
        <v>Gas Natural</v>
      </c>
      <c r="AB286" s="134" t="str">
        <f>VLOOKUP(A286,DB_REF_Q1_Q4!$A$4:$AD$1328,13)</f>
        <v>Ninguno</v>
      </c>
    </row>
    <row r="287" spans="1:28" ht="12" customHeight="1">
      <c r="A287" s="10">
        <v>283</v>
      </c>
      <c r="B287" s="98" t="s">
        <v>80</v>
      </c>
      <c r="C287" s="98" t="s">
        <v>79</v>
      </c>
      <c r="D287" s="11" t="s">
        <v>25</v>
      </c>
      <c r="E287" s="11" t="s">
        <v>304</v>
      </c>
      <c r="F287" s="12" t="s">
        <v>48</v>
      </c>
      <c r="G287" s="11" t="s">
        <v>511</v>
      </c>
      <c r="H287" s="12" t="s">
        <v>306</v>
      </c>
      <c r="I287" s="12" t="s">
        <v>505</v>
      </c>
      <c r="J287" s="12" t="str">
        <f t="shared" ref="J287:J293" si="15">"≥17h"</f>
        <v>≥17h</v>
      </c>
      <c r="K287" s="12" t="s">
        <v>512</v>
      </c>
      <c r="L287" s="69" t="s">
        <v>520</v>
      </c>
      <c r="M287" s="12">
        <v>1</v>
      </c>
      <c r="N287" s="92">
        <v>1</v>
      </c>
      <c r="O287" s="93"/>
      <c r="P287" s="93"/>
      <c r="Q287" s="93"/>
      <c r="R287" s="93"/>
      <c r="S287" s="113"/>
      <c r="T287" s="93">
        <v>1</v>
      </c>
      <c r="U287" s="93"/>
      <c r="V287" s="93"/>
      <c r="W287" s="93"/>
      <c r="X287" s="93"/>
      <c r="Y287" s="75"/>
      <c r="Z287" s="132" t="str">
        <f>VLOOKUP(A287,DB_CAL_Q1_Q4!$A$4:$P$1328,13)</f>
        <v>Gas Natural</v>
      </c>
      <c r="AA287" s="133" t="str">
        <f>VLOOKUP(A287,DB_ACS_Q1_Q4!$A$4:$AD$1328,13)</f>
        <v>Gas Natural</v>
      </c>
      <c r="AB287" s="134" t="str">
        <f>VLOOKUP(A287,DB_REF_Q1_Q4!$A$4:$AD$1328,13)</f>
        <v>Ninguno</v>
      </c>
    </row>
    <row r="288" spans="1:28" ht="12" customHeight="1">
      <c r="A288" s="10">
        <v>284</v>
      </c>
      <c r="B288" s="98" t="s">
        <v>286</v>
      </c>
      <c r="C288" s="98" t="s">
        <v>281</v>
      </c>
      <c r="D288" s="11" t="s">
        <v>51</v>
      </c>
      <c r="E288" s="11" t="s">
        <v>303</v>
      </c>
      <c r="F288" s="12" t="s">
        <v>49</v>
      </c>
      <c r="G288" s="11" t="s">
        <v>511</v>
      </c>
      <c r="H288" s="12" t="s">
        <v>307</v>
      </c>
      <c r="I288" s="103" t="s">
        <v>504</v>
      </c>
      <c r="J288" s="12" t="str">
        <f t="shared" si="15"/>
        <v>≥17h</v>
      </c>
      <c r="K288" s="12" t="s">
        <v>47</v>
      </c>
      <c r="L288" s="69" t="s">
        <v>519</v>
      </c>
      <c r="M288" s="12"/>
      <c r="N288" s="92"/>
      <c r="O288" s="93"/>
      <c r="P288" s="93"/>
      <c r="Q288" s="93"/>
      <c r="R288" s="93"/>
      <c r="S288" s="113">
        <v>1</v>
      </c>
      <c r="T288" s="93"/>
      <c r="U288" s="93"/>
      <c r="V288" s="93"/>
      <c r="W288" s="93"/>
      <c r="X288" s="93"/>
      <c r="Y288" s="75">
        <v>1</v>
      </c>
      <c r="Z288" s="132" t="str">
        <f>VLOOKUP(A288,DB_CAL_Q1_Q4!$A$4:$P$1328,13)</f>
        <v>Gas Natural</v>
      </c>
      <c r="AA288" s="133" t="str">
        <f>VLOOKUP(A288,DB_ACS_Q1_Q4!$A$4:$AD$1328,13)</f>
        <v>Gas Natural</v>
      </c>
      <c r="AB288" s="134" t="str">
        <f>VLOOKUP(A288,DB_REF_Q1_Q4!$A$4:$AD$1328,13)</f>
        <v>Ninguno</v>
      </c>
    </row>
    <row r="289" spans="1:28" ht="12" customHeight="1">
      <c r="A289" s="10">
        <v>285</v>
      </c>
      <c r="B289" s="98" t="s">
        <v>196</v>
      </c>
      <c r="C289" s="98" t="s">
        <v>196</v>
      </c>
      <c r="D289" s="11" t="s">
        <v>52</v>
      </c>
      <c r="E289" s="11" t="s">
        <v>304</v>
      </c>
      <c r="F289" s="12" t="s">
        <v>49</v>
      </c>
      <c r="G289" s="12" t="s">
        <v>310</v>
      </c>
      <c r="H289" s="12" t="s">
        <v>306</v>
      </c>
      <c r="I289" s="103" t="s">
        <v>504</v>
      </c>
      <c r="J289" s="12" t="str">
        <f t="shared" si="15"/>
        <v>≥17h</v>
      </c>
      <c r="K289" s="12" t="s">
        <v>512</v>
      </c>
      <c r="L289" s="69" t="s">
        <v>519</v>
      </c>
      <c r="M289" s="12"/>
      <c r="N289" s="92"/>
      <c r="O289" s="93"/>
      <c r="P289" s="93"/>
      <c r="Q289" s="93"/>
      <c r="R289" s="93"/>
      <c r="S289" s="113">
        <v>1</v>
      </c>
      <c r="T289" s="93"/>
      <c r="U289" s="93"/>
      <c r="V289" s="93"/>
      <c r="W289" s="93"/>
      <c r="X289" s="93"/>
      <c r="Y289" s="75">
        <v>1</v>
      </c>
      <c r="Z289" s="132" t="str">
        <f>VLOOKUP(A289,DB_CAL_Q1_Q4!$A$4:$P$1328,13)</f>
        <v>Gas Natural</v>
      </c>
      <c r="AA289" s="133" t="str">
        <f>VLOOKUP(A289,DB_ACS_Q1_Q4!$A$4:$AD$1328,13)</f>
        <v>Gas Natural</v>
      </c>
      <c r="AB289" s="134" t="str">
        <f>VLOOKUP(A289,DB_REF_Q1_Q4!$A$4:$AD$1328,13)</f>
        <v>Ninguno</v>
      </c>
    </row>
    <row r="290" spans="1:28" ht="12" customHeight="1">
      <c r="A290" s="10">
        <v>286</v>
      </c>
      <c r="B290" s="98" t="s">
        <v>286</v>
      </c>
      <c r="C290" s="98" t="s">
        <v>281</v>
      </c>
      <c r="D290" s="11" t="s">
        <v>25</v>
      </c>
      <c r="E290" s="11" t="s">
        <v>304</v>
      </c>
      <c r="F290" s="12" t="s">
        <v>49</v>
      </c>
      <c r="G290" s="11" t="s">
        <v>511</v>
      </c>
      <c r="H290" s="12" t="s">
        <v>306</v>
      </c>
      <c r="I290" s="103" t="s">
        <v>505</v>
      </c>
      <c r="J290" s="12" t="str">
        <f t="shared" si="15"/>
        <v>≥17h</v>
      </c>
      <c r="K290" s="12" t="s">
        <v>512</v>
      </c>
      <c r="L290" s="69" t="s">
        <v>519</v>
      </c>
      <c r="M290" s="12">
        <v>1</v>
      </c>
      <c r="N290" s="92">
        <v>1</v>
      </c>
      <c r="O290" s="93">
        <v>1</v>
      </c>
      <c r="P290" s="93"/>
      <c r="Q290" s="93"/>
      <c r="R290" s="93"/>
      <c r="S290" s="113"/>
      <c r="T290" s="93"/>
      <c r="U290" s="93"/>
      <c r="V290" s="93"/>
      <c r="W290" s="93"/>
      <c r="X290" s="93"/>
      <c r="Y290" s="75">
        <v>1</v>
      </c>
      <c r="Z290" s="132" t="str">
        <f>VLOOKUP(A290,DB_CAL_Q1_Q4!$A$4:$P$1328,13)</f>
        <v>Gas Natural</v>
      </c>
      <c r="AA290" s="133" t="str">
        <f>VLOOKUP(A290,DB_ACS_Q1_Q4!$A$4:$AD$1328,13)</f>
        <v>Gas Natural</v>
      </c>
      <c r="AB290" s="134" t="str">
        <f>VLOOKUP(A290,DB_REF_Q1_Q4!$A$4:$AD$1328,13)</f>
        <v>Ninguno</v>
      </c>
    </row>
    <row r="291" spans="1:28" ht="12" customHeight="1">
      <c r="A291" s="10">
        <v>287</v>
      </c>
      <c r="B291" s="98" t="s">
        <v>211</v>
      </c>
      <c r="C291" s="98" t="s">
        <v>211</v>
      </c>
      <c r="D291" s="11" t="s">
        <v>51</v>
      </c>
      <c r="E291" s="11" t="s">
        <v>304</v>
      </c>
      <c r="F291" s="12" t="s">
        <v>49</v>
      </c>
      <c r="G291" s="12" t="s">
        <v>310</v>
      </c>
      <c r="H291" s="12" t="s">
        <v>306</v>
      </c>
      <c r="I291" s="103" t="s">
        <v>505</v>
      </c>
      <c r="J291" s="12" t="str">
        <f t="shared" si="15"/>
        <v>≥17h</v>
      </c>
      <c r="K291" s="12" t="s">
        <v>512</v>
      </c>
      <c r="L291" s="69" t="s">
        <v>518</v>
      </c>
      <c r="M291" s="12">
        <v>1</v>
      </c>
      <c r="N291" s="92">
        <v>1</v>
      </c>
      <c r="O291" s="93"/>
      <c r="P291" s="93"/>
      <c r="Q291" s="93"/>
      <c r="R291" s="93"/>
      <c r="S291" s="113"/>
      <c r="T291" s="93">
        <v>1</v>
      </c>
      <c r="U291" s="93"/>
      <c r="V291" s="93"/>
      <c r="W291" s="93"/>
      <c r="X291" s="93"/>
      <c r="Y291" s="75"/>
      <c r="Z291" s="132" t="str">
        <f>VLOOKUP(A291,DB_CAL_Q1_Q4!$A$4:$P$1328,13)</f>
        <v>Ninguna</v>
      </c>
      <c r="AA291" s="133" t="str">
        <f>VLOOKUP(A291,DB_ACS_Q1_Q4!$A$4:$AD$1328,13)</f>
        <v>GLP</v>
      </c>
      <c r="AB291" s="134" t="str">
        <f>VLOOKUP(A291,DB_REF_Q1_Q4!$A$4:$AD$1328,13)</f>
        <v>Ninguno</v>
      </c>
    </row>
    <row r="292" spans="1:28" ht="12" customHeight="1">
      <c r="A292" s="10">
        <v>288</v>
      </c>
      <c r="B292" s="98" t="s">
        <v>286</v>
      </c>
      <c r="C292" s="98" t="s">
        <v>281</v>
      </c>
      <c r="D292" s="11" t="s">
        <v>51</v>
      </c>
      <c r="E292" s="11" t="s">
        <v>304</v>
      </c>
      <c r="F292" s="12" t="s">
        <v>49</v>
      </c>
      <c r="G292" s="11" t="s">
        <v>511</v>
      </c>
      <c r="H292" s="12" t="s">
        <v>306</v>
      </c>
      <c r="I292" s="12" t="s">
        <v>505</v>
      </c>
      <c r="J292" s="12" t="str">
        <f t="shared" si="15"/>
        <v>≥17h</v>
      </c>
      <c r="K292" s="12" t="s">
        <v>47</v>
      </c>
      <c r="L292" s="69" t="s">
        <v>519</v>
      </c>
      <c r="M292" s="12"/>
      <c r="N292" s="92"/>
      <c r="O292" s="93"/>
      <c r="P292" s="93"/>
      <c r="Q292" s="93"/>
      <c r="R292" s="93"/>
      <c r="S292" s="113">
        <v>1</v>
      </c>
      <c r="T292" s="93"/>
      <c r="U292" s="93"/>
      <c r="V292" s="93"/>
      <c r="W292" s="93"/>
      <c r="X292" s="93"/>
      <c r="Y292" s="75">
        <v>1</v>
      </c>
      <c r="Z292" s="132" t="str">
        <f>VLOOKUP(A292,DB_CAL_Q1_Q4!$A$4:$P$1328,13)</f>
        <v>Gas Natural</v>
      </c>
      <c r="AA292" s="133" t="str">
        <f>VLOOKUP(A292,DB_ACS_Q1_Q4!$A$4:$AD$1328,13)</f>
        <v>Gas Natural</v>
      </c>
      <c r="AB292" s="134" t="str">
        <f>VLOOKUP(A292,DB_REF_Q1_Q4!$A$4:$AD$1328,13)</f>
        <v>Ninguno</v>
      </c>
    </row>
    <row r="293" spans="1:28" ht="12" customHeight="1">
      <c r="A293" s="10">
        <v>289</v>
      </c>
      <c r="B293" s="98" t="s">
        <v>196</v>
      </c>
      <c r="C293" s="98" t="s">
        <v>196</v>
      </c>
      <c r="D293" s="11" t="s">
        <v>25</v>
      </c>
      <c r="E293" s="11" t="s">
        <v>304</v>
      </c>
      <c r="F293" s="12" t="s">
        <v>48</v>
      </c>
      <c r="G293" s="12" t="s">
        <v>310</v>
      </c>
      <c r="H293" s="12" t="s">
        <v>306</v>
      </c>
      <c r="I293" s="11" t="s">
        <v>507</v>
      </c>
      <c r="J293" s="12" t="str">
        <f t="shared" si="15"/>
        <v>≥17h</v>
      </c>
      <c r="K293" s="12" t="s">
        <v>47</v>
      </c>
      <c r="L293" s="69" t="s">
        <v>519</v>
      </c>
      <c r="M293" s="12">
        <v>1</v>
      </c>
      <c r="N293" s="92">
        <v>1</v>
      </c>
      <c r="O293" s="93">
        <v>1</v>
      </c>
      <c r="P293" s="93"/>
      <c r="Q293" s="93"/>
      <c r="R293" s="93"/>
      <c r="S293" s="113"/>
      <c r="T293" s="93">
        <v>1</v>
      </c>
      <c r="U293" s="93"/>
      <c r="V293" s="93"/>
      <c r="W293" s="93"/>
      <c r="X293" s="93"/>
      <c r="Y293" s="75"/>
      <c r="Z293" s="132" t="str">
        <f>VLOOKUP(A293,DB_CAL_Q1_Q4!$A$4:$P$1328,13)</f>
        <v>Gas Natural</v>
      </c>
      <c r="AA293" s="133" t="str">
        <f>VLOOKUP(A293,DB_ACS_Q1_Q4!$A$4:$AD$1328,13)</f>
        <v>Gas Natural</v>
      </c>
      <c r="AB293" s="134" t="str">
        <f>VLOOKUP(A293,DB_REF_Q1_Q4!$A$4:$AD$1328,13)</f>
        <v>Bomba de calor agua</v>
      </c>
    </row>
    <row r="294" spans="1:28" ht="12" customHeight="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12"/>
      <c r="N294" s="92"/>
      <c r="O294" s="93"/>
      <c r="P294" s="93"/>
      <c r="Q294" s="93"/>
      <c r="R294" s="93"/>
      <c r="S294" s="113">
        <v>1</v>
      </c>
      <c r="T294" s="93"/>
      <c r="U294" s="93"/>
      <c r="V294" s="93"/>
      <c r="W294" s="93"/>
      <c r="X294" s="93"/>
      <c r="Y294" s="75">
        <v>1</v>
      </c>
      <c r="Z294" s="132" t="str">
        <f>VLOOKUP(A294,DB_CAL_Q1_Q4!$A$4:$P$1328,13)</f>
        <v>Gasóleo</v>
      </c>
      <c r="AA294" s="133" t="str">
        <f>VLOOKUP(A294,DB_ACS_Q1_Q4!$A$4:$AD$1328,13)</f>
        <v>Gasóleo</v>
      </c>
      <c r="AB294" s="134" t="str">
        <f>VLOOKUP(A294,DB_REF_Q1_Q4!$A$4:$AD$1328,13)</f>
        <v>Ninguno</v>
      </c>
    </row>
    <row r="295" spans="1:28" ht="12" customHeight="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12"/>
      <c r="N295" s="92"/>
      <c r="O295" s="93"/>
      <c r="P295" s="93"/>
      <c r="Q295" s="93"/>
      <c r="R295" s="93"/>
      <c r="S295" s="113">
        <v>1</v>
      </c>
      <c r="T295" s="93"/>
      <c r="U295" s="93"/>
      <c r="V295" s="93"/>
      <c r="W295" s="93"/>
      <c r="X295" s="93"/>
      <c r="Y295" s="75">
        <v>1</v>
      </c>
      <c r="Z295" s="132" t="str">
        <f>VLOOKUP(A295,DB_CAL_Q1_Q4!$A$4:$P$1328,13)</f>
        <v>Ninguna</v>
      </c>
      <c r="AA295" s="133" t="str">
        <f>VLOOKUP(A295,DB_ACS_Q1_Q4!$A$4:$AD$1328,13)</f>
        <v>GLP</v>
      </c>
      <c r="AB295" s="134" t="str">
        <f>VLOOKUP(A295,DB_REF_Q1_Q4!$A$4:$AD$1328,13)</f>
        <v>AC Eléctrico</v>
      </c>
    </row>
    <row r="296" spans="1:28" ht="12" customHeight="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12">
        <v>1</v>
      </c>
      <c r="N296" s="92">
        <v>1</v>
      </c>
      <c r="O296" s="93">
        <v>1</v>
      </c>
      <c r="P296" s="93">
        <v>1</v>
      </c>
      <c r="Q296" s="93">
        <v>1</v>
      </c>
      <c r="R296" s="93"/>
      <c r="S296" s="113"/>
      <c r="T296" s="93"/>
      <c r="U296" s="93"/>
      <c r="V296" s="93">
        <v>1</v>
      </c>
      <c r="W296" s="93">
        <v>1</v>
      </c>
      <c r="X296" s="93"/>
      <c r="Y296" s="75"/>
      <c r="Z296" s="132" t="str">
        <f>VLOOKUP(A296,DB_CAL_Q1_Q4!$A$4:$P$1328,13)</f>
        <v>Gasóleo</v>
      </c>
      <c r="AA296" s="133" t="str">
        <f>VLOOKUP(A296,DB_ACS_Q1_Q4!$A$4:$AD$1328,13)</f>
        <v>Gasóleo</v>
      </c>
      <c r="AB296" s="134" t="str">
        <f>VLOOKUP(A296,DB_REF_Q1_Q4!$A$4:$AD$1328,13)</f>
        <v>Ninguno</v>
      </c>
    </row>
    <row r="297" spans="1:28" ht="12" customHeight="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12">
        <v>1</v>
      </c>
      <c r="N297" s="92">
        <v>1</v>
      </c>
      <c r="O297" s="93"/>
      <c r="P297" s="93"/>
      <c r="Q297" s="93"/>
      <c r="R297" s="93"/>
      <c r="S297" s="113"/>
      <c r="T297" s="93">
        <v>1</v>
      </c>
      <c r="U297" s="93"/>
      <c r="V297" s="93"/>
      <c r="W297" s="93"/>
      <c r="X297" s="93"/>
      <c r="Y297" s="75"/>
      <c r="Z297" s="132" t="str">
        <f>VLOOKUP(A297,DB_CAL_Q1_Q4!$A$4:$P$1328,13)</f>
        <v>Ninguna</v>
      </c>
      <c r="AA297" s="133" t="str">
        <f>VLOOKUP(A297,DB_ACS_Q1_Q4!$A$4:$AD$1328,13)</f>
        <v>GLP</v>
      </c>
      <c r="AB297" s="134" t="str">
        <f>VLOOKUP(A297,DB_REF_Q1_Q4!$A$4:$AD$1328,13)</f>
        <v>AC Eléctrico</v>
      </c>
    </row>
    <row r="298" spans="1:28" ht="12" customHeight="1">
      <c r="A298" s="10">
        <v>294</v>
      </c>
      <c r="B298" s="98" t="s">
        <v>286</v>
      </c>
      <c r="C298" s="98" t="s">
        <v>281</v>
      </c>
      <c r="D298" s="11" t="s">
        <v>52</v>
      </c>
      <c r="E298" s="11" t="s">
        <v>304</v>
      </c>
      <c r="F298" s="12" t="s">
        <v>49</v>
      </c>
      <c r="G298" s="11" t="s">
        <v>511</v>
      </c>
      <c r="H298" s="12" t="s">
        <v>307</v>
      </c>
      <c r="I298" s="103" t="s">
        <v>505</v>
      </c>
      <c r="J298" s="12" t="str">
        <f t="shared" ref="J298:J304" si="16">"≥17h"</f>
        <v>≥17h</v>
      </c>
      <c r="K298" s="12" t="s">
        <v>512</v>
      </c>
      <c r="L298" s="69" t="s">
        <v>519</v>
      </c>
      <c r="M298" s="12">
        <v>1</v>
      </c>
      <c r="N298" s="92">
        <v>1</v>
      </c>
      <c r="O298" s="93">
        <v>1</v>
      </c>
      <c r="P298" s="93"/>
      <c r="Q298" s="93"/>
      <c r="R298" s="93"/>
      <c r="S298" s="113"/>
      <c r="T298" s="93"/>
      <c r="U298" s="93"/>
      <c r="V298" s="93"/>
      <c r="W298" s="93"/>
      <c r="X298" s="93"/>
      <c r="Y298" s="75">
        <v>1</v>
      </c>
      <c r="Z298" s="132" t="str">
        <f>VLOOKUP(A298,DB_CAL_Q1_Q4!$A$4:$P$1328,13)</f>
        <v>Gasóleo</v>
      </c>
      <c r="AA298" s="133" t="str">
        <f>VLOOKUP(A298,DB_ACS_Q1_Q4!$A$4:$AD$1328,13)</f>
        <v>Gasóleo</v>
      </c>
      <c r="AB298" s="134" t="str">
        <f>VLOOKUP(A298,DB_REF_Q1_Q4!$A$4:$AD$1328,13)</f>
        <v>Ninguno</v>
      </c>
    </row>
    <row r="299" spans="1:28" ht="12" customHeight="1">
      <c r="A299" s="10">
        <v>295</v>
      </c>
      <c r="B299" s="98" t="s">
        <v>196</v>
      </c>
      <c r="C299" s="98" t="s">
        <v>196</v>
      </c>
      <c r="D299" s="11" t="s">
        <v>51</v>
      </c>
      <c r="E299" s="11" t="s">
        <v>304</v>
      </c>
      <c r="F299" s="12" t="s">
        <v>50</v>
      </c>
      <c r="G299" s="12" t="s">
        <v>310</v>
      </c>
      <c r="H299" s="12" t="s">
        <v>306</v>
      </c>
      <c r="I299" s="11" t="s">
        <v>507</v>
      </c>
      <c r="J299" s="12" t="str">
        <f t="shared" si="16"/>
        <v>≥17h</v>
      </c>
      <c r="K299" s="12" t="s">
        <v>513</v>
      </c>
      <c r="L299" s="69" t="s">
        <v>519</v>
      </c>
      <c r="M299" s="12">
        <v>1</v>
      </c>
      <c r="N299" s="92">
        <v>1</v>
      </c>
      <c r="O299" s="93">
        <v>1</v>
      </c>
      <c r="P299" s="93"/>
      <c r="Q299" s="93"/>
      <c r="R299" s="93"/>
      <c r="S299" s="113"/>
      <c r="T299" s="93">
        <v>1</v>
      </c>
      <c r="U299" s="93">
        <v>1</v>
      </c>
      <c r="V299" s="93"/>
      <c r="W299" s="93"/>
      <c r="X299" s="93"/>
      <c r="Y299" s="75"/>
      <c r="Z299" s="132" t="str">
        <f>VLOOKUP(A299,DB_CAL_Q1_Q4!$A$4:$P$1328,13)</f>
        <v>Gas Natural</v>
      </c>
      <c r="AA299" s="133" t="str">
        <f>VLOOKUP(A299,DB_ACS_Q1_Q4!$A$4:$AD$1328,13)</f>
        <v>Gas Natural</v>
      </c>
      <c r="AB299" s="134" t="str">
        <f>VLOOKUP(A299,DB_REF_Q1_Q4!$A$4:$AD$1328,13)</f>
        <v>Bomba de calor aire</v>
      </c>
    </row>
    <row r="300" spans="1:28" ht="12" customHeight="1">
      <c r="A300" s="10">
        <v>296</v>
      </c>
      <c r="B300" s="98" t="s">
        <v>133</v>
      </c>
      <c r="C300" s="98" t="s">
        <v>131</v>
      </c>
      <c r="D300" s="11" t="s">
        <v>51</v>
      </c>
      <c r="E300" s="11" t="s">
        <v>303</v>
      </c>
      <c r="F300" s="12" t="s">
        <v>50</v>
      </c>
      <c r="G300" s="12" t="s">
        <v>310</v>
      </c>
      <c r="H300" s="12" t="s">
        <v>306</v>
      </c>
      <c r="I300" s="103" t="s">
        <v>504</v>
      </c>
      <c r="J300" s="12" t="str">
        <f t="shared" si="16"/>
        <v>≥17h</v>
      </c>
      <c r="K300" s="12" t="s">
        <v>47</v>
      </c>
      <c r="L300" s="69" t="s">
        <v>519</v>
      </c>
      <c r="M300" s="12">
        <v>1</v>
      </c>
      <c r="N300" s="92">
        <v>1</v>
      </c>
      <c r="O300" s="93"/>
      <c r="P300" s="93"/>
      <c r="Q300" s="93"/>
      <c r="R300" s="93"/>
      <c r="S300" s="113"/>
      <c r="T300" s="93"/>
      <c r="U300" s="93"/>
      <c r="V300" s="93"/>
      <c r="W300" s="93"/>
      <c r="X300" s="93"/>
      <c r="Y300" s="75">
        <v>1</v>
      </c>
      <c r="Z300" s="132" t="str">
        <f>VLOOKUP(A300,DB_CAL_Q1_Q4!$A$4:$P$1328,13)</f>
        <v>Gas Natural</v>
      </c>
      <c r="AA300" s="133" t="str">
        <f>VLOOKUP(A300,DB_ACS_Q1_Q4!$A$4:$AD$1328,13)</f>
        <v>Gas Natural</v>
      </c>
      <c r="AB300" s="134" t="str">
        <f>VLOOKUP(A300,DB_REF_Q1_Q4!$A$4:$AD$1328,13)</f>
        <v>Ninguno</v>
      </c>
    </row>
    <row r="301" spans="1:28" ht="12" customHeight="1">
      <c r="A301" s="10">
        <v>297</v>
      </c>
      <c r="B301" s="98" t="s">
        <v>236</v>
      </c>
      <c r="C301" s="98" t="s">
        <v>235</v>
      </c>
      <c r="D301" s="11" t="s">
        <v>51</v>
      </c>
      <c r="E301" s="11" t="s">
        <v>304</v>
      </c>
      <c r="F301" s="12" t="s">
        <v>48</v>
      </c>
      <c r="G301" s="12" t="s">
        <v>510</v>
      </c>
      <c r="H301" s="12" t="s">
        <v>306</v>
      </c>
      <c r="I301" s="11" t="s">
        <v>504</v>
      </c>
      <c r="J301" s="12" t="str">
        <f t="shared" si="16"/>
        <v>≥17h</v>
      </c>
      <c r="K301" s="12" t="s">
        <v>513</v>
      </c>
      <c r="L301" s="69" t="s">
        <v>519</v>
      </c>
      <c r="M301" s="12">
        <v>1</v>
      </c>
      <c r="N301" s="92">
        <v>1</v>
      </c>
      <c r="O301" s="93">
        <v>1</v>
      </c>
      <c r="P301" s="93"/>
      <c r="Q301" s="93"/>
      <c r="R301" s="93"/>
      <c r="S301" s="113"/>
      <c r="T301" s="93">
        <v>1</v>
      </c>
      <c r="U301" s="93"/>
      <c r="V301" s="93"/>
      <c r="W301" s="93"/>
      <c r="X301" s="93"/>
      <c r="Y301" s="75"/>
      <c r="Z301" s="132" t="str">
        <f>VLOOKUP(A301,DB_CAL_Q1_Q4!$A$4:$P$1328,13)</f>
        <v>Gas Natural</v>
      </c>
      <c r="AA301" s="133" t="str">
        <f>VLOOKUP(A301,DB_ACS_Q1_Q4!$A$4:$AD$1328,13)</f>
        <v>Gas Natural</v>
      </c>
      <c r="AB301" s="134" t="str">
        <f>VLOOKUP(A301,DB_REF_Q1_Q4!$A$4:$AD$1328,13)</f>
        <v>Ninguno</v>
      </c>
    </row>
    <row r="302" spans="1:28" ht="12" customHeight="1">
      <c r="A302" s="10">
        <v>298</v>
      </c>
      <c r="B302" s="98" t="s">
        <v>211</v>
      </c>
      <c r="C302" s="98" t="s">
        <v>211</v>
      </c>
      <c r="D302" s="11" t="s">
        <v>25</v>
      </c>
      <c r="E302" s="11" t="s">
        <v>304</v>
      </c>
      <c r="F302" s="12" t="s">
        <v>48</v>
      </c>
      <c r="G302" s="12" t="s">
        <v>310</v>
      </c>
      <c r="H302" s="12" t="s">
        <v>306</v>
      </c>
      <c r="I302" s="11" t="s">
        <v>504</v>
      </c>
      <c r="J302" s="12" t="str">
        <f t="shared" si="16"/>
        <v>≥17h</v>
      </c>
      <c r="K302" s="12" t="s">
        <v>512</v>
      </c>
      <c r="L302" s="69" t="s">
        <v>518</v>
      </c>
      <c r="M302" s="12"/>
      <c r="N302" s="92"/>
      <c r="O302" s="93"/>
      <c r="P302" s="93"/>
      <c r="Q302" s="93"/>
      <c r="R302" s="93"/>
      <c r="S302" s="113">
        <v>1</v>
      </c>
      <c r="T302" s="93"/>
      <c r="U302" s="93"/>
      <c r="V302" s="93"/>
      <c r="W302" s="93"/>
      <c r="X302" s="93"/>
      <c r="Y302" s="75">
        <v>1</v>
      </c>
      <c r="Z302" s="132" t="str">
        <f>VLOOKUP(A302,DB_CAL_Q1_Q4!$A$4:$P$1328,13)</f>
        <v>Ninguna</v>
      </c>
      <c r="AA302" s="133" t="str">
        <f>VLOOKUP(A302,DB_ACS_Q1_Q4!$A$4:$AD$1328,13)</f>
        <v>GLP</v>
      </c>
      <c r="AB302" s="134" t="str">
        <f>VLOOKUP(A302,DB_REF_Q1_Q4!$A$4:$AD$1328,13)</f>
        <v>Ninguno</v>
      </c>
    </row>
    <row r="303" spans="1:28" ht="12" customHeight="1">
      <c r="A303" s="10">
        <v>299</v>
      </c>
      <c r="B303" s="98" t="s">
        <v>286</v>
      </c>
      <c r="C303" s="98" t="s">
        <v>281</v>
      </c>
      <c r="D303" s="11" t="s">
        <v>51</v>
      </c>
      <c r="E303" s="11" t="s">
        <v>304</v>
      </c>
      <c r="F303" s="12" t="s">
        <v>48</v>
      </c>
      <c r="G303" s="11" t="s">
        <v>511</v>
      </c>
      <c r="H303" s="12" t="s">
        <v>307</v>
      </c>
      <c r="I303" s="11" t="s">
        <v>504</v>
      </c>
      <c r="J303" s="12" t="str">
        <f t="shared" si="16"/>
        <v>≥17h</v>
      </c>
      <c r="K303" s="12" t="s">
        <v>512</v>
      </c>
      <c r="L303" s="69" t="s">
        <v>519</v>
      </c>
      <c r="M303" s="12">
        <v>1</v>
      </c>
      <c r="N303" s="92">
        <v>1</v>
      </c>
      <c r="O303" s="93">
        <v>1</v>
      </c>
      <c r="P303" s="93"/>
      <c r="Q303" s="93"/>
      <c r="R303" s="93"/>
      <c r="S303" s="113"/>
      <c r="T303" s="93"/>
      <c r="U303" s="93"/>
      <c r="V303" s="93"/>
      <c r="W303" s="93"/>
      <c r="X303" s="93"/>
      <c r="Y303" s="75">
        <v>1</v>
      </c>
      <c r="Z303" s="132" t="str">
        <f>VLOOKUP(A303,DB_CAL_Q1_Q4!$A$4:$P$1328,13)</f>
        <v>Gas Natural</v>
      </c>
      <c r="AA303" s="133" t="str">
        <f>VLOOKUP(A303,DB_ACS_Q1_Q4!$A$4:$AD$1328,13)</f>
        <v>Gas Natural</v>
      </c>
      <c r="AB303" s="134" t="str">
        <f>VLOOKUP(A303,DB_REF_Q1_Q4!$A$4:$AD$1328,13)</f>
        <v>Ninguno</v>
      </c>
    </row>
    <row r="304" spans="1:28" ht="12" customHeight="1">
      <c r="A304" s="10">
        <v>300</v>
      </c>
      <c r="B304" s="98" t="s">
        <v>133</v>
      </c>
      <c r="C304" s="98" t="s">
        <v>131</v>
      </c>
      <c r="D304" s="11" t="s">
        <v>51</v>
      </c>
      <c r="E304" s="11" t="s">
        <v>304</v>
      </c>
      <c r="F304" s="12" t="s">
        <v>48</v>
      </c>
      <c r="G304" s="12" t="s">
        <v>310</v>
      </c>
      <c r="H304" s="12" t="s">
        <v>306</v>
      </c>
      <c r="I304" s="103" t="s">
        <v>504</v>
      </c>
      <c r="J304" s="12" t="str">
        <f t="shared" si="16"/>
        <v>≥17h</v>
      </c>
      <c r="K304" s="12" t="s">
        <v>47</v>
      </c>
      <c r="L304" s="69" t="s">
        <v>519</v>
      </c>
      <c r="M304" s="12">
        <v>1</v>
      </c>
      <c r="N304" s="92">
        <v>1</v>
      </c>
      <c r="O304" s="93"/>
      <c r="P304" s="93"/>
      <c r="Q304" s="93"/>
      <c r="R304" s="93"/>
      <c r="S304" s="113"/>
      <c r="T304" s="93"/>
      <c r="U304" s="93"/>
      <c r="V304" s="93"/>
      <c r="W304" s="93"/>
      <c r="X304" s="93"/>
      <c r="Y304" s="75">
        <v>1</v>
      </c>
      <c r="Z304" s="132" t="str">
        <f>VLOOKUP(A304,DB_CAL_Q1_Q4!$A$4:$P$1328,13)</f>
        <v>Gas Natural</v>
      </c>
      <c r="AA304" s="133" t="str">
        <f>VLOOKUP(A304,DB_ACS_Q1_Q4!$A$4:$AD$1328,13)</f>
        <v>Gas Natural</v>
      </c>
      <c r="AB304" s="134" t="str">
        <f>VLOOKUP(A304,DB_REF_Q1_Q4!$A$4:$AD$1328,13)</f>
        <v>Ninguno</v>
      </c>
    </row>
    <row r="305" spans="1:28" ht="12" customHeight="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12"/>
      <c r="N305" s="92"/>
      <c r="O305" s="93"/>
      <c r="P305" s="93"/>
      <c r="Q305" s="93"/>
      <c r="R305" s="93"/>
      <c r="S305" s="113">
        <v>1</v>
      </c>
      <c r="T305" s="93"/>
      <c r="U305" s="93"/>
      <c r="V305" s="93"/>
      <c r="W305" s="93"/>
      <c r="X305" s="93"/>
      <c r="Y305" s="75">
        <v>1</v>
      </c>
      <c r="Z305" s="132" t="str">
        <f>VLOOKUP(A305,DB_CAL_Q1_Q4!$A$4:$P$1328,13)</f>
        <v>Bomba de calor aire</v>
      </c>
      <c r="AA305" s="133" t="str">
        <f>VLOOKUP(A305,DB_ACS_Q1_Q4!$A$4:$AD$1328,13)</f>
        <v>GLP</v>
      </c>
      <c r="AB305" s="134" t="str">
        <f>VLOOKUP(A305,DB_REF_Q1_Q4!$A$4:$AD$1328,13)</f>
        <v>AC Eléctrico</v>
      </c>
    </row>
    <row r="306" spans="1:28" ht="12" customHeight="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12">
        <v>1</v>
      </c>
      <c r="N306" s="92">
        <v>1</v>
      </c>
      <c r="O306" s="93">
        <v>1</v>
      </c>
      <c r="P306" s="93">
        <v>1</v>
      </c>
      <c r="Q306" s="93">
        <v>1</v>
      </c>
      <c r="R306" s="93">
        <v>1</v>
      </c>
      <c r="S306" s="113"/>
      <c r="T306" s="93">
        <v>1</v>
      </c>
      <c r="U306" s="93">
        <v>1</v>
      </c>
      <c r="V306" s="93">
        <v>1</v>
      </c>
      <c r="W306" s="93">
        <v>1</v>
      </c>
      <c r="X306" s="93">
        <v>1</v>
      </c>
      <c r="Y306" s="75"/>
      <c r="Z306" s="132" t="str">
        <f>VLOOKUP(A306,DB_CAL_Q1_Q4!$A$4:$P$1328,13)</f>
        <v>Gas Natural</v>
      </c>
      <c r="AA306" s="133" t="str">
        <f>VLOOKUP(A306,DB_ACS_Q1_Q4!$A$4:$AD$1328,13)</f>
        <v>Gas Natural</v>
      </c>
      <c r="AB306" s="134" t="str">
        <f>VLOOKUP(A306,DB_REF_Q1_Q4!$A$4:$AD$1328,13)</f>
        <v>Ninguno</v>
      </c>
    </row>
    <row r="307" spans="1:28" ht="12" customHeight="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12">
        <v>1</v>
      </c>
      <c r="N307" s="92">
        <v>1</v>
      </c>
      <c r="O307" s="93"/>
      <c r="P307" s="93"/>
      <c r="Q307" s="93"/>
      <c r="R307" s="93"/>
      <c r="S307" s="113"/>
      <c r="T307" s="93"/>
      <c r="U307" s="93"/>
      <c r="V307" s="93"/>
      <c r="W307" s="93"/>
      <c r="X307" s="93"/>
      <c r="Y307" s="75">
        <v>1</v>
      </c>
      <c r="Z307" s="132" t="str">
        <f>VLOOKUP(A307,DB_CAL_Q1_Q4!$A$4:$P$1328,13)</f>
        <v>Gasóleo</v>
      </c>
      <c r="AA307" s="133" t="str">
        <f>VLOOKUP(A307,DB_ACS_Q1_Q4!$A$4:$AD$1328,13)</f>
        <v>Gasóleo</v>
      </c>
      <c r="AB307" s="134" t="str">
        <f>VLOOKUP(A307,DB_REF_Q1_Q4!$A$4:$AD$1328,13)</f>
        <v>Ninguno</v>
      </c>
    </row>
    <row r="308" spans="1:28" ht="12" customHeight="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12"/>
      <c r="N308" s="92"/>
      <c r="O308" s="93"/>
      <c r="P308" s="93"/>
      <c r="Q308" s="93"/>
      <c r="R308" s="93"/>
      <c r="S308" s="113">
        <v>1</v>
      </c>
      <c r="T308" s="93"/>
      <c r="U308" s="93"/>
      <c r="V308" s="93"/>
      <c r="W308" s="93"/>
      <c r="X308" s="93"/>
      <c r="Y308" s="75">
        <v>1</v>
      </c>
      <c r="Z308" s="132" t="str">
        <f>VLOOKUP(A308,DB_CAL_Q1_Q4!$A$4:$P$1328,13)</f>
        <v>Gas Natural</v>
      </c>
      <c r="AA308" s="133" t="str">
        <f>VLOOKUP(A308,DB_ACS_Q1_Q4!$A$4:$AD$1328,13)</f>
        <v>Gas Natural</v>
      </c>
      <c r="AB308" s="134" t="str">
        <f>VLOOKUP(A308,DB_REF_Q1_Q4!$A$4:$AD$1328,13)</f>
        <v>Ninguno</v>
      </c>
    </row>
    <row r="309" spans="1:28" ht="12" customHeight="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12">
        <v>1</v>
      </c>
      <c r="N309" s="92"/>
      <c r="O309" s="93"/>
      <c r="P309" s="93"/>
      <c r="Q309" s="93">
        <v>1</v>
      </c>
      <c r="R309" s="93"/>
      <c r="S309" s="113"/>
      <c r="T309" s="93"/>
      <c r="U309" s="93"/>
      <c r="V309" s="93"/>
      <c r="W309" s="93">
        <v>1</v>
      </c>
      <c r="X309" s="93"/>
      <c r="Y309" s="75"/>
      <c r="Z309" s="132" t="str">
        <f>VLOOKUP(A309,DB_CAL_Q1_Q4!$A$4:$P$1328,13)</f>
        <v>Gas Natural</v>
      </c>
      <c r="AA309" s="133" t="str">
        <f>VLOOKUP(A309,DB_ACS_Q1_Q4!$A$4:$AD$1328,13)</f>
        <v>Gas Natural</v>
      </c>
      <c r="AB309" s="134" t="str">
        <f>VLOOKUP(A309,DB_REF_Q1_Q4!$A$4:$AD$1328,13)</f>
        <v>Ninguno</v>
      </c>
    </row>
    <row r="310" spans="1:28" ht="12" customHeight="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12"/>
      <c r="N310" s="92"/>
      <c r="O310" s="93"/>
      <c r="P310" s="93"/>
      <c r="Q310" s="93"/>
      <c r="R310" s="93"/>
      <c r="S310" s="113">
        <v>1</v>
      </c>
      <c r="T310" s="93"/>
      <c r="U310" s="93"/>
      <c r="V310" s="93"/>
      <c r="W310" s="93"/>
      <c r="X310" s="93"/>
      <c r="Y310" s="75">
        <v>1</v>
      </c>
      <c r="Z310" s="132" t="str">
        <f>VLOOKUP(A310,DB_CAL_Q1_Q4!$A$4:$P$1328,13)</f>
        <v>Gas Natural</v>
      </c>
      <c r="AA310" s="133" t="str">
        <f>VLOOKUP(A310,DB_ACS_Q1_Q4!$A$4:$AD$1328,13)</f>
        <v>Gas Natural</v>
      </c>
      <c r="AB310" s="134" t="str">
        <f>VLOOKUP(A310,DB_REF_Q1_Q4!$A$4:$AD$1328,13)</f>
        <v>Ninguno</v>
      </c>
    </row>
    <row r="311" spans="1:28" ht="12" customHeight="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12">
        <v>1</v>
      </c>
      <c r="N311" s="92">
        <v>1</v>
      </c>
      <c r="O311" s="93"/>
      <c r="P311" s="93"/>
      <c r="Q311" s="93"/>
      <c r="R311" s="93"/>
      <c r="S311" s="113"/>
      <c r="T311" s="93">
        <v>1</v>
      </c>
      <c r="U311" s="93"/>
      <c r="V311" s="93"/>
      <c r="W311" s="93"/>
      <c r="X311" s="93"/>
      <c r="Y311" s="75"/>
      <c r="Z311" s="132" t="str">
        <f>VLOOKUP(A311,DB_CAL_Q1_Q4!$A$4:$P$1328,13)</f>
        <v>Bomba de calor aire</v>
      </c>
      <c r="AA311" s="133" t="str">
        <f>VLOOKUP(A311,DB_ACS_Q1_Q4!$A$4:$AD$1328,13)</f>
        <v>Electricidad</v>
      </c>
      <c r="AB311" s="134" t="str">
        <f>VLOOKUP(A311,DB_REF_Q1_Q4!$A$4:$AD$1328,13)</f>
        <v>Bomba de calor aire</v>
      </c>
    </row>
    <row r="312" spans="1:28" ht="12" customHeight="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12">
        <v>1</v>
      </c>
      <c r="N312" s="92">
        <v>1</v>
      </c>
      <c r="O312" s="93"/>
      <c r="P312" s="93"/>
      <c r="Q312" s="93"/>
      <c r="R312" s="93"/>
      <c r="S312" s="113"/>
      <c r="T312" s="93">
        <v>1</v>
      </c>
      <c r="U312" s="93"/>
      <c r="V312" s="93"/>
      <c r="W312" s="93"/>
      <c r="X312" s="93"/>
      <c r="Y312" s="75"/>
      <c r="Z312" s="132" t="str">
        <f>VLOOKUP(A312,DB_CAL_Q1_Q4!$A$4:$P$1328,13)</f>
        <v>Gasóleo</v>
      </c>
      <c r="AA312" s="133" t="str">
        <f>VLOOKUP(A312,DB_ACS_Q1_Q4!$A$4:$AD$1328,13)</f>
        <v>Gasóleo</v>
      </c>
      <c r="AB312" s="134" t="str">
        <f>VLOOKUP(A312,DB_REF_Q1_Q4!$A$4:$AD$1328,13)</f>
        <v>Ninguno</v>
      </c>
    </row>
    <row r="313" spans="1:28" ht="12" customHeight="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12">
        <v>1</v>
      </c>
      <c r="N313" s="92">
        <v>1</v>
      </c>
      <c r="O313" s="93">
        <v>1</v>
      </c>
      <c r="P313" s="93"/>
      <c r="Q313" s="93"/>
      <c r="R313" s="93"/>
      <c r="S313" s="113"/>
      <c r="T313" s="93">
        <v>1</v>
      </c>
      <c r="U313" s="93"/>
      <c r="V313" s="93"/>
      <c r="W313" s="93"/>
      <c r="X313" s="93"/>
      <c r="Y313" s="75"/>
      <c r="Z313" s="132" t="str">
        <f>VLOOKUP(A313,DB_CAL_Q1_Q4!$A$4:$P$1328,13)</f>
        <v>Gas Natural</v>
      </c>
      <c r="AA313" s="133" t="str">
        <f>VLOOKUP(A313,DB_ACS_Q1_Q4!$A$4:$AD$1328,13)</f>
        <v>Gas Natural</v>
      </c>
      <c r="AB313" s="134" t="str">
        <f>VLOOKUP(A313,DB_REF_Q1_Q4!$A$4:$AD$1328,13)</f>
        <v>Ninguno</v>
      </c>
    </row>
    <row r="314" spans="1:28" ht="12" customHeight="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12"/>
      <c r="N314" s="92"/>
      <c r="O314" s="93"/>
      <c r="P314" s="93"/>
      <c r="Q314" s="93"/>
      <c r="R314" s="93"/>
      <c r="S314" s="113">
        <v>1</v>
      </c>
      <c r="T314" s="93"/>
      <c r="U314" s="93"/>
      <c r="V314" s="93"/>
      <c r="W314" s="93"/>
      <c r="X314" s="93"/>
      <c r="Y314" s="75">
        <v>1</v>
      </c>
      <c r="Z314" s="132" t="str">
        <f>VLOOKUP(A314,DB_CAL_Q1_Q4!$A$4:$P$1328,13)</f>
        <v>Gas Natural</v>
      </c>
      <c r="AA314" s="133" t="str">
        <f>VLOOKUP(A314,DB_ACS_Q1_Q4!$A$4:$AD$1328,13)</f>
        <v>Gas Natural</v>
      </c>
      <c r="AB314" s="134" t="str">
        <f>VLOOKUP(A314,DB_REF_Q1_Q4!$A$4:$AD$1328,13)</f>
        <v>Ninguno</v>
      </c>
    </row>
    <row r="315" spans="1:28" ht="12" customHeight="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12">
        <v>1</v>
      </c>
      <c r="N315" s="92">
        <v>1</v>
      </c>
      <c r="O315" s="93"/>
      <c r="P315" s="93"/>
      <c r="Q315" s="93"/>
      <c r="R315" s="93"/>
      <c r="S315" s="113"/>
      <c r="T315" s="93">
        <v>1</v>
      </c>
      <c r="U315" s="93"/>
      <c r="V315" s="93"/>
      <c r="W315" s="93"/>
      <c r="X315" s="93"/>
      <c r="Y315" s="75"/>
      <c r="Z315" s="132" t="str">
        <f>VLOOKUP(A315,DB_CAL_Q1_Q4!$A$4:$P$1328,13)</f>
        <v>Bomba de calor aire</v>
      </c>
      <c r="AA315" s="133" t="str">
        <f>VLOOKUP(A315,DB_ACS_Q1_Q4!$A$4:$AD$1328,13)</f>
        <v>Electricidad</v>
      </c>
      <c r="AB315" s="134" t="str">
        <f>VLOOKUP(A315,DB_REF_Q1_Q4!$A$4:$AD$1328,13)</f>
        <v>Bomba de calor aire</v>
      </c>
    </row>
    <row r="316" spans="1:28" ht="12" customHeight="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12">
        <v>1</v>
      </c>
      <c r="N316" s="92">
        <v>1</v>
      </c>
      <c r="O316" s="93"/>
      <c r="P316" s="93"/>
      <c r="Q316" s="93"/>
      <c r="R316" s="93"/>
      <c r="S316" s="113"/>
      <c r="T316" s="93">
        <v>1</v>
      </c>
      <c r="U316" s="93"/>
      <c r="V316" s="93"/>
      <c r="W316" s="93"/>
      <c r="X316" s="93"/>
      <c r="Y316" s="75"/>
      <c r="Z316" s="132" t="str">
        <f>VLOOKUP(A316,DB_CAL_Q1_Q4!$A$4:$P$1328,13)</f>
        <v>Gas Natural</v>
      </c>
      <c r="AA316" s="133" t="str">
        <f>VLOOKUP(A316,DB_ACS_Q1_Q4!$A$4:$AD$1328,13)</f>
        <v>Gas Natural</v>
      </c>
      <c r="AB316" s="134" t="str">
        <f>VLOOKUP(A316,DB_REF_Q1_Q4!$A$4:$AD$1328,13)</f>
        <v>Ninguno</v>
      </c>
    </row>
    <row r="317" spans="1:28" ht="12" customHeight="1">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12"/>
      <c r="N317" s="92"/>
      <c r="O317" s="93"/>
      <c r="P317" s="93"/>
      <c r="Q317" s="93"/>
      <c r="R317" s="93"/>
      <c r="S317" s="113">
        <v>1</v>
      </c>
      <c r="T317" s="93"/>
      <c r="U317" s="93"/>
      <c r="V317" s="93"/>
      <c r="W317" s="93"/>
      <c r="X317" s="93"/>
      <c r="Y317" s="75">
        <v>1</v>
      </c>
      <c r="Z317" s="132" t="str">
        <f>VLOOKUP(A317,DB_CAL_Q1_Q4!$A$4:$P$1328,13)</f>
        <v>Gas Natural</v>
      </c>
      <c r="AA317" s="133" t="str">
        <f>VLOOKUP(A317,DB_ACS_Q1_Q4!$A$4:$AD$1328,13)</f>
        <v>Gas Natural</v>
      </c>
      <c r="AB317" s="134" t="str">
        <f>VLOOKUP(A317,DB_REF_Q1_Q4!$A$4:$AD$1328,13)</f>
        <v>AC Eléctrico</v>
      </c>
    </row>
    <row r="318" spans="1:28" ht="12" customHeight="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12">
        <v>1</v>
      </c>
      <c r="N318" s="92">
        <v>1</v>
      </c>
      <c r="O318" s="93">
        <v>1</v>
      </c>
      <c r="P318" s="93"/>
      <c r="Q318" s="93"/>
      <c r="R318" s="93"/>
      <c r="S318" s="113"/>
      <c r="T318" s="93">
        <v>1</v>
      </c>
      <c r="U318" s="93"/>
      <c r="V318" s="93"/>
      <c r="W318" s="93"/>
      <c r="X318" s="93"/>
      <c r="Y318" s="75"/>
      <c r="Z318" s="132" t="str">
        <f>VLOOKUP(A318,DB_CAL_Q1_Q4!$A$4:$P$1328,13)</f>
        <v>Gas Natural</v>
      </c>
      <c r="AA318" s="133" t="str">
        <f>VLOOKUP(A318,DB_ACS_Q1_Q4!$A$4:$AD$1328,13)</f>
        <v>Gas Natural</v>
      </c>
      <c r="AB318" s="134" t="str">
        <f>VLOOKUP(A318,DB_REF_Q1_Q4!$A$4:$AD$1328,13)</f>
        <v>Ninguno</v>
      </c>
    </row>
    <row r="319" spans="1:28" ht="12" customHeight="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12"/>
      <c r="N319" s="92"/>
      <c r="O319" s="93"/>
      <c r="P319" s="93"/>
      <c r="Q319" s="93"/>
      <c r="R319" s="93"/>
      <c r="S319" s="113">
        <v>1</v>
      </c>
      <c r="T319" s="93"/>
      <c r="U319" s="93"/>
      <c r="V319" s="93"/>
      <c r="W319" s="93"/>
      <c r="X319" s="93"/>
      <c r="Y319" s="75">
        <v>1</v>
      </c>
      <c r="Z319" s="132" t="str">
        <f>VLOOKUP(A319,DB_CAL_Q1_Q4!$A$4:$P$1328,13)</f>
        <v>Ninguna</v>
      </c>
      <c r="AA319" s="133" t="str">
        <f>VLOOKUP(A319,DB_ACS_Q1_Q4!$A$4:$AD$1328,13)</f>
        <v>Electricidad</v>
      </c>
      <c r="AB319" s="134" t="str">
        <f>VLOOKUP(A319,DB_REF_Q1_Q4!$A$4:$AD$1328,13)</f>
        <v>Ninguno</v>
      </c>
    </row>
    <row r="320" spans="1:28" ht="12" customHeight="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12">
        <v>1</v>
      </c>
      <c r="N320" s="92">
        <v>1</v>
      </c>
      <c r="O320" s="93"/>
      <c r="P320" s="93"/>
      <c r="Q320" s="93"/>
      <c r="R320" s="93"/>
      <c r="S320" s="113"/>
      <c r="T320" s="93">
        <v>1</v>
      </c>
      <c r="U320" s="93"/>
      <c r="V320" s="93"/>
      <c r="W320" s="93"/>
      <c r="X320" s="93"/>
      <c r="Y320" s="75"/>
      <c r="Z320" s="132" t="str">
        <f>VLOOKUP(A320,DB_CAL_Q1_Q4!$A$4:$P$1328,13)</f>
        <v>Gas Natural</v>
      </c>
      <c r="AA320" s="133" t="str">
        <f>VLOOKUP(A320,DB_ACS_Q1_Q4!$A$4:$AD$1328,13)</f>
        <v>Solar Térmica</v>
      </c>
      <c r="AB320" s="134" t="str">
        <f>VLOOKUP(A320,DB_REF_Q1_Q4!$A$4:$AD$1328,13)</f>
        <v>Ninguno</v>
      </c>
    </row>
    <row r="321" spans="1:28" ht="12" customHeight="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12">
        <v>1</v>
      </c>
      <c r="N321" s="92"/>
      <c r="O321" s="93">
        <v>1</v>
      </c>
      <c r="P321" s="93"/>
      <c r="Q321" s="93"/>
      <c r="R321" s="93"/>
      <c r="S321" s="113"/>
      <c r="T321" s="93"/>
      <c r="U321" s="93"/>
      <c r="V321" s="93"/>
      <c r="W321" s="93"/>
      <c r="X321" s="93"/>
      <c r="Y321" s="75">
        <v>1</v>
      </c>
      <c r="Z321" s="132" t="str">
        <f>VLOOKUP(A321,DB_CAL_Q1_Q4!$A$4:$P$1328,13)</f>
        <v>Gas Natural</v>
      </c>
      <c r="AA321" s="133" t="str">
        <f>VLOOKUP(A321,DB_ACS_Q1_Q4!$A$4:$AD$1328,13)</f>
        <v>Gas Natural</v>
      </c>
      <c r="AB321" s="134" t="str">
        <f>VLOOKUP(A321,DB_REF_Q1_Q4!$A$4:$AD$1328,13)</f>
        <v>Ninguno</v>
      </c>
    </row>
    <row r="322" spans="1:28" ht="12" customHeight="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12">
        <v>1</v>
      </c>
      <c r="N322" s="92">
        <v>1</v>
      </c>
      <c r="O322" s="93"/>
      <c r="P322" s="93"/>
      <c r="Q322" s="93"/>
      <c r="R322" s="93"/>
      <c r="S322" s="113"/>
      <c r="T322" s="93">
        <v>1</v>
      </c>
      <c r="U322" s="93"/>
      <c r="V322" s="93"/>
      <c r="W322" s="93"/>
      <c r="X322" s="93"/>
      <c r="Y322" s="75"/>
      <c r="Z322" s="132" t="str">
        <f>VLOOKUP(A322,DB_CAL_Q1_Q4!$A$4:$P$1328,13)</f>
        <v>GLP</v>
      </c>
      <c r="AA322" s="133" t="str">
        <f>VLOOKUP(A322,DB_ACS_Q1_Q4!$A$4:$AD$1328,13)</f>
        <v>GLP</v>
      </c>
      <c r="AB322" s="134" t="str">
        <f>VLOOKUP(A322,DB_REF_Q1_Q4!$A$4:$AD$1328,13)</f>
        <v>Ninguno</v>
      </c>
    </row>
    <row r="323" spans="1:28" ht="12" customHeight="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12">
        <v>1</v>
      </c>
      <c r="N323" s="92">
        <v>1</v>
      </c>
      <c r="O323" s="93">
        <v>1</v>
      </c>
      <c r="P323" s="93"/>
      <c r="Q323" s="93"/>
      <c r="R323" s="93"/>
      <c r="S323" s="113"/>
      <c r="T323" s="93"/>
      <c r="U323" s="93"/>
      <c r="V323" s="93"/>
      <c r="W323" s="93"/>
      <c r="X323" s="93"/>
      <c r="Y323" s="75">
        <v>1</v>
      </c>
      <c r="Z323" s="132" t="str">
        <f>VLOOKUP(A323,DB_CAL_Q1_Q4!$A$4:$P$1328,13)</f>
        <v>Gasóleo</v>
      </c>
      <c r="AA323" s="133" t="str">
        <f>VLOOKUP(A323,DB_ACS_Q1_Q4!$A$4:$AD$1328,13)</f>
        <v>Gasóleo</v>
      </c>
      <c r="AB323" s="134" t="str">
        <f>VLOOKUP(A323,DB_REF_Q1_Q4!$A$4:$AD$1328,13)</f>
        <v>Ninguno</v>
      </c>
    </row>
    <row r="324" spans="1:28" ht="12" customHeight="1">
      <c r="A324" s="10">
        <v>320</v>
      </c>
      <c r="B324" s="98" t="s">
        <v>173</v>
      </c>
      <c r="C324" s="98" t="s">
        <v>168</v>
      </c>
      <c r="D324" s="11" t="s">
        <v>51</v>
      </c>
      <c r="E324" s="11" t="s">
        <v>304</v>
      </c>
      <c r="F324" s="12" t="s">
        <v>49</v>
      </c>
      <c r="G324" s="12" t="s">
        <v>310</v>
      </c>
      <c r="H324" s="12" t="s">
        <v>306</v>
      </c>
      <c r="I324" s="103" t="s">
        <v>504</v>
      </c>
      <c r="J324" s="12" t="str">
        <f t="shared" ref="J324:J340" si="17">"≥17h"</f>
        <v>≥17h</v>
      </c>
      <c r="K324" s="12" t="s">
        <v>512</v>
      </c>
      <c r="L324" s="69" t="s">
        <v>520</v>
      </c>
      <c r="M324" s="12">
        <v>1</v>
      </c>
      <c r="N324" s="92">
        <v>1</v>
      </c>
      <c r="O324" s="93"/>
      <c r="P324" s="93"/>
      <c r="Q324" s="93"/>
      <c r="R324" s="93"/>
      <c r="S324" s="113"/>
      <c r="T324" s="93"/>
      <c r="U324" s="93"/>
      <c r="V324" s="93"/>
      <c r="W324" s="93"/>
      <c r="X324" s="93"/>
      <c r="Y324" s="75">
        <v>1</v>
      </c>
      <c r="Z324" s="132" t="str">
        <f>VLOOKUP(A324,DB_CAL_Q1_Q4!$A$4:$P$1328,13)</f>
        <v>Electricidad</v>
      </c>
      <c r="AA324" s="133" t="str">
        <f>VLOOKUP(A324,DB_ACS_Q1_Q4!$A$4:$AD$1328,13)</f>
        <v>Gas Natural</v>
      </c>
      <c r="AB324" s="134" t="str">
        <f>VLOOKUP(A324,DB_REF_Q1_Q4!$A$4:$AD$1328,13)</f>
        <v>Ninguno</v>
      </c>
    </row>
    <row r="325" spans="1:28" ht="12" customHeight="1">
      <c r="A325" s="10">
        <v>321</v>
      </c>
      <c r="B325" s="98" t="s">
        <v>287</v>
      </c>
      <c r="C325" s="98" t="s">
        <v>281</v>
      </c>
      <c r="D325" s="11" t="s">
        <v>52</v>
      </c>
      <c r="E325" s="11" t="s">
        <v>304</v>
      </c>
      <c r="F325" s="12" t="s">
        <v>49</v>
      </c>
      <c r="G325" s="11" t="s">
        <v>511</v>
      </c>
      <c r="H325" s="12" t="s">
        <v>307</v>
      </c>
      <c r="I325" s="11" t="s">
        <v>507</v>
      </c>
      <c r="J325" s="12" t="str">
        <f t="shared" si="17"/>
        <v>≥17h</v>
      </c>
      <c r="K325" s="12" t="s">
        <v>47</v>
      </c>
      <c r="L325" s="69" t="s">
        <v>519</v>
      </c>
      <c r="M325" s="12"/>
      <c r="N325" s="92"/>
      <c r="O325" s="93"/>
      <c r="P325" s="93"/>
      <c r="Q325" s="93"/>
      <c r="R325" s="93"/>
      <c r="S325" s="113">
        <v>1</v>
      </c>
      <c r="T325" s="93"/>
      <c r="U325" s="93"/>
      <c r="V325" s="93"/>
      <c r="W325" s="93"/>
      <c r="X325" s="93"/>
      <c r="Y325" s="75">
        <v>1</v>
      </c>
      <c r="Z325" s="132" t="str">
        <f>VLOOKUP(A325,DB_CAL_Q1_Q4!$A$4:$P$1328,13)</f>
        <v>Gasóleo</v>
      </c>
      <c r="AA325" s="133" t="str">
        <f>VLOOKUP(A325,DB_ACS_Q1_Q4!$A$4:$AD$1328,13)</f>
        <v>Gasóleo</v>
      </c>
      <c r="AB325" s="134" t="str">
        <f>VLOOKUP(A325,DB_REF_Q1_Q4!$A$4:$AD$1328,13)</f>
        <v>Ninguno</v>
      </c>
    </row>
    <row r="326" spans="1:28" ht="12" customHeight="1">
      <c r="A326" s="10">
        <v>322</v>
      </c>
      <c r="B326" s="98" t="s">
        <v>292</v>
      </c>
      <c r="C326" s="98" t="s">
        <v>292</v>
      </c>
      <c r="D326" s="11" t="s">
        <v>52</v>
      </c>
      <c r="E326" s="11" t="s">
        <v>303</v>
      </c>
      <c r="F326" s="12" t="s">
        <v>49</v>
      </c>
      <c r="G326" s="12" t="s">
        <v>310</v>
      </c>
      <c r="H326" s="12" t="s">
        <v>306</v>
      </c>
      <c r="I326" s="12" t="s">
        <v>505</v>
      </c>
      <c r="J326" s="12" t="str">
        <f t="shared" si="17"/>
        <v>≥17h</v>
      </c>
      <c r="K326" s="12" t="s">
        <v>47</v>
      </c>
      <c r="L326" s="69" t="s">
        <v>518</v>
      </c>
      <c r="M326" s="12"/>
      <c r="N326" s="92"/>
      <c r="O326" s="93"/>
      <c r="P326" s="93"/>
      <c r="Q326" s="93"/>
      <c r="R326" s="93"/>
      <c r="S326" s="113">
        <v>1</v>
      </c>
      <c r="T326" s="93"/>
      <c r="U326" s="93"/>
      <c r="V326" s="93"/>
      <c r="W326" s="93"/>
      <c r="X326" s="93"/>
      <c r="Y326" s="75">
        <v>1</v>
      </c>
      <c r="Z326" s="132" t="str">
        <f>VLOOKUP(A326,DB_CAL_Q1_Q4!$A$4:$P$1328,13)</f>
        <v>Bomba de calor aire</v>
      </c>
      <c r="AA326" s="133" t="str">
        <f>VLOOKUP(A326,DB_ACS_Q1_Q4!$A$4:$AD$1328,13)</f>
        <v>Electricidad</v>
      </c>
      <c r="AB326" s="134" t="str">
        <f>VLOOKUP(A326,DB_REF_Q1_Q4!$A$4:$AD$1328,13)</f>
        <v>Bomba de calor aire</v>
      </c>
    </row>
    <row r="327" spans="1:28" ht="12" customHeight="1">
      <c r="A327" s="10">
        <v>323</v>
      </c>
      <c r="B327" s="98" t="s">
        <v>287</v>
      </c>
      <c r="C327" s="98" t="s">
        <v>281</v>
      </c>
      <c r="D327" s="11" t="s">
        <v>52</v>
      </c>
      <c r="E327" s="11" t="s">
        <v>303</v>
      </c>
      <c r="F327" s="12" t="s">
        <v>50</v>
      </c>
      <c r="G327" s="11" t="s">
        <v>511</v>
      </c>
      <c r="H327" s="12" t="s">
        <v>307</v>
      </c>
      <c r="I327" s="11" t="s">
        <v>504</v>
      </c>
      <c r="J327" s="12" t="str">
        <f t="shared" si="17"/>
        <v>≥17h</v>
      </c>
      <c r="K327" s="12" t="s">
        <v>513</v>
      </c>
      <c r="L327" s="69" t="s">
        <v>519</v>
      </c>
      <c r="M327" s="12">
        <v>1</v>
      </c>
      <c r="N327" s="92"/>
      <c r="O327" s="93">
        <v>1</v>
      </c>
      <c r="P327" s="93"/>
      <c r="Q327" s="93"/>
      <c r="R327" s="93"/>
      <c r="S327" s="113"/>
      <c r="T327" s="93"/>
      <c r="U327" s="93"/>
      <c r="V327" s="93"/>
      <c r="W327" s="93"/>
      <c r="X327" s="93"/>
      <c r="Y327" s="75">
        <v>1</v>
      </c>
      <c r="Z327" s="132" t="str">
        <f>VLOOKUP(A327,DB_CAL_Q1_Q4!$A$4:$P$1328,13)</f>
        <v>Gasóleo</v>
      </c>
      <c r="AA327" s="133" t="str">
        <f>VLOOKUP(A327,DB_ACS_Q1_Q4!$A$4:$AD$1328,13)</f>
        <v>Gasóleo</v>
      </c>
      <c r="AB327" s="134" t="str">
        <f>VLOOKUP(A327,DB_REF_Q1_Q4!$A$4:$AD$1328,13)</f>
        <v>Ninguno</v>
      </c>
    </row>
    <row r="328" spans="1:28" ht="12" customHeight="1">
      <c r="A328" s="10">
        <v>324</v>
      </c>
      <c r="B328" s="98" t="s">
        <v>173</v>
      </c>
      <c r="C328" s="98" t="s">
        <v>168</v>
      </c>
      <c r="D328" s="11" t="s">
        <v>52</v>
      </c>
      <c r="E328" s="11" t="s">
        <v>304</v>
      </c>
      <c r="F328" s="12" t="s">
        <v>49</v>
      </c>
      <c r="G328" s="12" t="s">
        <v>310</v>
      </c>
      <c r="H328" s="12" t="s">
        <v>306</v>
      </c>
      <c r="I328" s="11" t="s">
        <v>504</v>
      </c>
      <c r="J328" s="12" t="str">
        <f t="shared" si="17"/>
        <v>≥17h</v>
      </c>
      <c r="K328" s="12" t="s">
        <v>47</v>
      </c>
      <c r="L328" s="69" t="s">
        <v>520</v>
      </c>
      <c r="M328" s="12"/>
      <c r="N328" s="92"/>
      <c r="O328" s="93"/>
      <c r="P328" s="93"/>
      <c r="Q328" s="93"/>
      <c r="R328" s="93"/>
      <c r="S328" s="113">
        <v>1</v>
      </c>
      <c r="T328" s="93"/>
      <c r="U328" s="93"/>
      <c r="V328" s="93"/>
      <c r="W328" s="93"/>
      <c r="X328" s="93"/>
      <c r="Y328" s="75">
        <v>1</v>
      </c>
      <c r="Z328" s="132" t="str">
        <f>VLOOKUP(A328,DB_CAL_Q1_Q4!$A$4:$P$1328,13)</f>
        <v>Electricidad</v>
      </c>
      <c r="AA328" s="133" t="str">
        <f>VLOOKUP(A328,DB_ACS_Q1_Q4!$A$4:$AD$1328,13)</f>
        <v>Electricidad</v>
      </c>
      <c r="AB328" s="134" t="str">
        <f>VLOOKUP(A328,DB_REF_Q1_Q4!$A$4:$AD$1328,13)</f>
        <v>Ninguno</v>
      </c>
    </row>
    <row r="329" spans="1:28" ht="12" customHeight="1">
      <c r="A329" s="10">
        <v>325</v>
      </c>
      <c r="B329" s="98" t="s">
        <v>238</v>
      </c>
      <c r="C329" s="98" t="s">
        <v>238</v>
      </c>
      <c r="D329" s="11" t="s">
        <v>52</v>
      </c>
      <c r="E329" s="11" t="s">
        <v>303</v>
      </c>
      <c r="F329" s="12" t="s">
        <v>49</v>
      </c>
      <c r="G329" s="12" t="s">
        <v>310</v>
      </c>
      <c r="H329" s="12" t="s">
        <v>306</v>
      </c>
      <c r="I329" s="11" t="s">
        <v>504</v>
      </c>
      <c r="J329" s="12" t="str">
        <f t="shared" si="17"/>
        <v>≥17h</v>
      </c>
      <c r="K329" s="12" t="s">
        <v>512</v>
      </c>
      <c r="L329" s="69" t="s">
        <v>519</v>
      </c>
      <c r="M329" s="12">
        <v>1</v>
      </c>
      <c r="N329" s="92">
        <v>1</v>
      </c>
      <c r="O329" s="93"/>
      <c r="P329" s="93"/>
      <c r="Q329" s="93"/>
      <c r="R329" s="93"/>
      <c r="S329" s="113"/>
      <c r="T329" s="93">
        <v>1</v>
      </c>
      <c r="U329" s="93"/>
      <c r="V329" s="93"/>
      <c r="W329" s="93"/>
      <c r="X329" s="93"/>
      <c r="Y329" s="75"/>
      <c r="Z329" s="132" t="str">
        <f>VLOOKUP(A329,DB_CAL_Q1_Q4!$A$4:$P$1328,13)</f>
        <v>Gas Natural</v>
      </c>
      <c r="AA329" s="133" t="str">
        <f>VLOOKUP(A329,DB_ACS_Q1_Q4!$A$4:$AD$1328,13)</f>
        <v>Gas Natural</v>
      </c>
      <c r="AB329" s="134" t="str">
        <f>VLOOKUP(A329,DB_REF_Q1_Q4!$A$4:$AD$1328,13)</f>
        <v>Ninguno</v>
      </c>
    </row>
    <row r="330" spans="1:28" ht="12" customHeight="1">
      <c r="A330" s="10">
        <v>326</v>
      </c>
      <c r="B330" s="98" t="s">
        <v>287</v>
      </c>
      <c r="C330" s="98" t="s">
        <v>281</v>
      </c>
      <c r="D330" s="11" t="s">
        <v>52</v>
      </c>
      <c r="E330" s="11" t="s">
        <v>304</v>
      </c>
      <c r="F330" s="12" t="s">
        <v>49</v>
      </c>
      <c r="G330" s="11" t="s">
        <v>511</v>
      </c>
      <c r="H330" s="12" t="s">
        <v>308</v>
      </c>
      <c r="I330" s="103" t="s">
        <v>504</v>
      </c>
      <c r="J330" s="12" t="str">
        <f t="shared" si="17"/>
        <v>≥17h</v>
      </c>
      <c r="K330" s="12" t="s">
        <v>47</v>
      </c>
      <c r="L330" s="69" t="s">
        <v>519</v>
      </c>
      <c r="M330" s="12"/>
      <c r="N330" s="92"/>
      <c r="O330" s="93"/>
      <c r="P330" s="93"/>
      <c r="Q330" s="93"/>
      <c r="R330" s="93"/>
      <c r="S330" s="113">
        <v>1</v>
      </c>
      <c r="T330" s="93"/>
      <c r="U330" s="93"/>
      <c r="V330" s="93"/>
      <c r="W330" s="93"/>
      <c r="X330" s="93"/>
      <c r="Y330" s="75">
        <v>1</v>
      </c>
      <c r="Z330" s="132" t="str">
        <f>VLOOKUP(A330,DB_CAL_Q1_Q4!$A$4:$P$1328,13)</f>
        <v>Gasóleo</v>
      </c>
      <c r="AA330" s="133" t="str">
        <f>VLOOKUP(A330,DB_ACS_Q1_Q4!$A$4:$AD$1328,13)</f>
        <v>Gasóleo</v>
      </c>
      <c r="AB330" s="134" t="str">
        <f>VLOOKUP(A330,DB_REF_Q1_Q4!$A$4:$AD$1328,13)</f>
        <v>AC Eléctrico</v>
      </c>
    </row>
    <row r="331" spans="1:28" ht="12" customHeight="1">
      <c r="A331" s="10">
        <v>327</v>
      </c>
      <c r="B331" s="98" t="s">
        <v>290</v>
      </c>
      <c r="C331" s="98" t="s">
        <v>281</v>
      </c>
      <c r="D331" s="11" t="s">
        <v>25</v>
      </c>
      <c r="E331" s="11" t="s">
        <v>303</v>
      </c>
      <c r="F331" s="12" t="s">
        <v>48</v>
      </c>
      <c r="G331" s="11" t="s">
        <v>511</v>
      </c>
      <c r="H331" s="12" t="s">
        <v>308</v>
      </c>
      <c r="I331" s="103" t="s">
        <v>504</v>
      </c>
      <c r="J331" s="12" t="str">
        <f t="shared" si="17"/>
        <v>≥17h</v>
      </c>
      <c r="K331" s="12" t="s">
        <v>512</v>
      </c>
      <c r="L331" s="69" t="s">
        <v>519</v>
      </c>
      <c r="M331" s="12">
        <v>1</v>
      </c>
      <c r="N331" s="92">
        <v>1</v>
      </c>
      <c r="O331" s="93"/>
      <c r="P331" s="93"/>
      <c r="Q331" s="93"/>
      <c r="R331" s="93"/>
      <c r="S331" s="113"/>
      <c r="T331" s="93"/>
      <c r="U331" s="93"/>
      <c r="V331" s="93"/>
      <c r="W331" s="93"/>
      <c r="X331" s="93"/>
      <c r="Y331" s="75">
        <v>1</v>
      </c>
      <c r="Z331" s="132" t="str">
        <f>VLOOKUP(A331,DB_CAL_Q1_Q4!$A$4:$P$1328,13)</f>
        <v>Gasóleo</v>
      </c>
      <c r="AA331" s="133" t="str">
        <f>VLOOKUP(A331,DB_ACS_Q1_Q4!$A$4:$AD$1328,13)</f>
        <v>Gasóleo</v>
      </c>
      <c r="AB331" s="134" t="str">
        <f>VLOOKUP(A331,DB_REF_Q1_Q4!$A$4:$AD$1328,13)</f>
        <v>Ninguno</v>
      </c>
    </row>
    <row r="332" spans="1:28" ht="12" customHeight="1">
      <c r="A332" s="10">
        <v>328</v>
      </c>
      <c r="B332" s="98" t="s">
        <v>238</v>
      </c>
      <c r="C332" s="98" t="s">
        <v>238</v>
      </c>
      <c r="D332" s="11" t="s">
        <v>52</v>
      </c>
      <c r="E332" s="11" t="s">
        <v>304</v>
      </c>
      <c r="F332" s="12" t="s">
        <v>49</v>
      </c>
      <c r="G332" s="12" t="s">
        <v>310</v>
      </c>
      <c r="H332" s="12" t="s">
        <v>306</v>
      </c>
      <c r="I332" s="103" t="s">
        <v>504</v>
      </c>
      <c r="J332" s="12" t="str">
        <f t="shared" si="17"/>
        <v>≥17h</v>
      </c>
      <c r="K332" s="12" t="s">
        <v>512</v>
      </c>
      <c r="L332" s="69" t="s">
        <v>519</v>
      </c>
      <c r="M332" s="12"/>
      <c r="N332" s="92"/>
      <c r="O332" s="93"/>
      <c r="P332" s="93"/>
      <c r="Q332" s="93"/>
      <c r="R332" s="93"/>
      <c r="S332" s="113">
        <v>1</v>
      </c>
      <c r="T332" s="93"/>
      <c r="U332" s="93"/>
      <c r="V332" s="93"/>
      <c r="W332" s="93"/>
      <c r="X332" s="93"/>
      <c r="Y332" s="75">
        <v>1</v>
      </c>
      <c r="Z332" s="132" t="str">
        <f>VLOOKUP(A332,DB_CAL_Q1_Q4!$A$4:$P$1328,13)</f>
        <v>Gas Natural</v>
      </c>
      <c r="AA332" s="133" t="str">
        <f>VLOOKUP(A332,DB_ACS_Q1_Q4!$A$4:$AD$1328,13)</f>
        <v>Gas Natural</v>
      </c>
      <c r="AB332" s="134" t="str">
        <f>VLOOKUP(A332,DB_REF_Q1_Q4!$A$4:$AD$1328,13)</f>
        <v>Ninguno</v>
      </c>
    </row>
    <row r="333" spans="1:28" ht="12" customHeight="1">
      <c r="A333" s="10">
        <v>329</v>
      </c>
      <c r="B333" s="98" t="s">
        <v>173</v>
      </c>
      <c r="C333" s="98" t="s">
        <v>168</v>
      </c>
      <c r="D333" s="11" t="s">
        <v>51</v>
      </c>
      <c r="E333" s="11" t="s">
        <v>303</v>
      </c>
      <c r="F333" s="12" t="s">
        <v>50</v>
      </c>
      <c r="G333" s="12" t="s">
        <v>310</v>
      </c>
      <c r="H333" s="12" t="s">
        <v>306</v>
      </c>
      <c r="I333" s="11" t="s">
        <v>507</v>
      </c>
      <c r="J333" s="12" t="str">
        <f t="shared" si="17"/>
        <v>≥17h</v>
      </c>
      <c r="K333" s="12" t="s">
        <v>513</v>
      </c>
      <c r="L333" s="69" t="s">
        <v>520</v>
      </c>
      <c r="M333" s="12">
        <v>1</v>
      </c>
      <c r="N333" s="92">
        <v>1</v>
      </c>
      <c r="O333" s="93"/>
      <c r="P333" s="93"/>
      <c r="Q333" s="93"/>
      <c r="R333" s="93"/>
      <c r="S333" s="113"/>
      <c r="T333" s="93"/>
      <c r="U333" s="93"/>
      <c r="V333" s="93"/>
      <c r="W333" s="93"/>
      <c r="X333" s="93"/>
      <c r="Y333" s="75">
        <v>1</v>
      </c>
      <c r="Z333" s="132" t="str">
        <f>VLOOKUP(A333,DB_CAL_Q1_Q4!$A$4:$P$1328,13)</f>
        <v>Gas Natural</v>
      </c>
      <c r="AA333" s="133" t="str">
        <f>VLOOKUP(A333,DB_ACS_Q1_Q4!$A$4:$AD$1328,13)</f>
        <v>Gas Natural</v>
      </c>
      <c r="AB333" s="134" t="str">
        <f>VLOOKUP(A333,DB_REF_Q1_Q4!$A$4:$AD$1328,13)</f>
        <v>Ninguno</v>
      </c>
    </row>
    <row r="334" spans="1:28" ht="12" customHeight="1">
      <c r="A334" s="10">
        <v>330</v>
      </c>
      <c r="B334" s="98" t="s">
        <v>238</v>
      </c>
      <c r="C334" s="98" t="s">
        <v>238</v>
      </c>
      <c r="D334" s="11" t="s">
        <v>52</v>
      </c>
      <c r="E334" s="11" t="s">
        <v>304</v>
      </c>
      <c r="F334" s="12" t="s">
        <v>50</v>
      </c>
      <c r="G334" s="12" t="s">
        <v>310</v>
      </c>
      <c r="H334" s="12" t="s">
        <v>306</v>
      </c>
      <c r="I334" s="11" t="s">
        <v>504</v>
      </c>
      <c r="J334" s="12" t="str">
        <f t="shared" si="17"/>
        <v>≥17h</v>
      </c>
      <c r="K334" s="12" t="s">
        <v>512</v>
      </c>
      <c r="L334" s="69" t="s">
        <v>519</v>
      </c>
      <c r="M334" s="12"/>
      <c r="N334" s="92"/>
      <c r="O334" s="93"/>
      <c r="P334" s="93"/>
      <c r="Q334" s="93"/>
      <c r="R334" s="93"/>
      <c r="S334" s="113">
        <v>1</v>
      </c>
      <c r="T334" s="93"/>
      <c r="U334" s="93"/>
      <c r="V334" s="93"/>
      <c r="W334" s="93"/>
      <c r="X334" s="93"/>
      <c r="Y334" s="75">
        <v>1</v>
      </c>
      <c r="Z334" s="132" t="str">
        <f>VLOOKUP(A334,DB_CAL_Q1_Q4!$A$4:$P$1328,13)</f>
        <v>Gas Natural</v>
      </c>
      <c r="AA334" s="133" t="str">
        <f>VLOOKUP(A334,DB_ACS_Q1_Q4!$A$4:$AD$1328,13)</f>
        <v>Gas Natural</v>
      </c>
      <c r="AB334" s="134" t="str">
        <f>VLOOKUP(A334,DB_REF_Q1_Q4!$A$4:$AD$1328,13)</f>
        <v>Ninguno</v>
      </c>
    </row>
    <row r="335" spans="1:28" ht="12" customHeight="1">
      <c r="A335" s="10">
        <v>331</v>
      </c>
      <c r="B335" s="98" t="s">
        <v>190</v>
      </c>
      <c r="C335" s="98" t="s">
        <v>190</v>
      </c>
      <c r="D335" s="11" t="s">
        <v>52</v>
      </c>
      <c r="E335" s="11" t="s">
        <v>304</v>
      </c>
      <c r="F335" s="12" t="s">
        <v>49</v>
      </c>
      <c r="G335" s="12" t="s">
        <v>310</v>
      </c>
      <c r="H335" s="12" t="s">
        <v>306</v>
      </c>
      <c r="I335" s="103" t="s">
        <v>505</v>
      </c>
      <c r="J335" s="12" t="str">
        <f t="shared" si="17"/>
        <v>≥17h</v>
      </c>
      <c r="K335" s="12" t="s">
        <v>512</v>
      </c>
      <c r="L335" s="69" t="s">
        <v>518</v>
      </c>
      <c r="M335" s="12"/>
      <c r="N335" s="92"/>
      <c r="O335" s="93"/>
      <c r="P335" s="93"/>
      <c r="Q335" s="93"/>
      <c r="R335" s="93"/>
      <c r="S335" s="113">
        <v>1</v>
      </c>
      <c r="T335" s="93"/>
      <c r="U335" s="93"/>
      <c r="V335" s="93"/>
      <c r="W335" s="93"/>
      <c r="X335" s="93"/>
      <c r="Y335" s="75">
        <v>1</v>
      </c>
      <c r="Z335" s="132" t="str">
        <f>VLOOKUP(A335,DB_CAL_Q1_Q4!$A$4:$P$1328,13)</f>
        <v>Electricidad</v>
      </c>
      <c r="AA335" s="133" t="str">
        <f>VLOOKUP(A335,DB_ACS_Q1_Q4!$A$4:$AD$1328,13)</f>
        <v>GLP</v>
      </c>
      <c r="AB335" s="134" t="str">
        <f>VLOOKUP(A335,DB_REF_Q1_Q4!$A$4:$AD$1328,13)</f>
        <v>AC Eléctrico</v>
      </c>
    </row>
    <row r="336" spans="1:28" ht="12" customHeight="1">
      <c r="A336" s="10">
        <v>332</v>
      </c>
      <c r="B336" s="98" t="s">
        <v>173</v>
      </c>
      <c r="C336" s="98" t="s">
        <v>168</v>
      </c>
      <c r="D336" s="11" t="s">
        <v>25</v>
      </c>
      <c r="E336" s="11" t="s">
        <v>303</v>
      </c>
      <c r="F336" s="12" t="s">
        <v>48</v>
      </c>
      <c r="G336" s="12" t="s">
        <v>310</v>
      </c>
      <c r="H336" s="12" t="s">
        <v>306</v>
      </c>
      <c r="I336" s="11" t="s">
        <v>504</v>
      </c>
      <c r="J336" s="12" t="str">
        <f t="shared" si="17"/>
        <v>≥17h</v>
      </c>
      <c r="K336" s="12" t="s">
        <v>513</v>
      </c>
      <c r="L336" s="69" t="s">
        <v>520</v>
      </c>
      <c r="M336" s="12">
        <v>1</v>
      </c>
      <c r="N336" s="92">
        <v>1</v>
      </c>
      <c r="O336" s="93"/>
      <c r="P336" s="93"/>
      <c r="Q336" s="93"/>
      <c r="R336" s="93"/>
      <c r="S336" s="113"/>
      <c r="T336" s="93">
        <v>1</v>
      </c>
      <c r="U336" s="93"/>
      <c r="V336" s="93"/>
      <c r="W336" s="93"/>
      <c r="X336" s="93"/>
      <c r="Y336" s="75"/>
      <c r="Z336" s="132" t="str">
        <f>VLOOKUP(A336,DB_CAL_Q1_Q4!$A$4:$P$1328,13)</f>
        <v>Gas Natural</v>
      </c>
      <c r="AA336" s="133" t="str">
        <f>VLOOKUP(A336,DB_ACS_Q1_Q4!$A$4:$AD$1328,13)</f>
        <v>Gas Natural</v>
      </c>
      <c r="AB336" s="134" t="str">
        <f>VLOOKUP(A336,DB_REF_Q1_Q4!$A$4:$AD$1328,13)</f>
        <v>Ninguno</v>
      </c>
    </row>
    <row r="337" spans="1:28" ht="12" customHeight="1">
      <c r="A337" s="10">
        <v>333</v>
      </c>
      <c r="B337" s="98" t="s">
        <v>241</v>
      </c>
      <c r="C337" s="98" t="s">
        <v>241</v>
      </c>
      <c r="D337" s="11" t="s">
        <v>25</v>
      </c>
      <c r="E337" s="11" t="s">
        <v>304</v>
      </c>
      <c r="F337" s="12" t="s">
        <v>49</v>
      </c>
      <c r="G337" s="12" t="s">
        <v>310</v>
      </c>
      <c r="H337" s="12" t="s">
        <v>306</v>
      </c>
      <c r="I337" s="103" t="s">
        <v>504</v>
      </c>
      <c r="J337" s="12" t="str">
        <f t="shared" si="17"/>
        <v>≥17h</v>
      </c>
      <c r="K337" s="12" t="s">
        <v>512</v>
      </c>
      <c r="L337" s="69" t="s">
        <v>519</v>
      </c>
      <c r="M337" s="12">
        <v>1</v>
      </c>
      <c r="N337" s="92">
        <v>1</v>
      </c>
      <c r="O337" s="93"/>
      <c r="P337" s="93"/>
      <c r="Q337" s="93"/>
      <c r="R337" s="93"/>
      <c r="S337" s="113"/>
      <c r="T337" s="93">
        <v>1</v>
      </c>
      <c r="U337" s="93"/>
      <c r="V337" s="93"/>
      <c r="W337" s="93"/>
      <c r="X337" s="93"/>
      <c r="Y337" s="75"/>
      <c r="Z337" s="132" t="str">
        <f>VLOOKUP(A337,DB_CAL_Q1_Q4!$A$4:$P$1328,13)</f>
        <v>Gas Natural</v>
      </c>
      <c r="AA337" s="133" t="str">
        <f>VLOOKUP(A337,DB_ACS_Q1_Q4!$A$4:$AD$1328,13)</f>
        <v>Gas Natural</v>
      </c>
      <c r="AB337" s="134" t="str">
        <f>VLOOKUP(A337,DB_REF_Q1_Q4!$A$4:$AD$1328,13)</f>
        <v>Ninguno</v>
      </c>
    </row>
    <row r="338" spans="1:28" ht="12" customHeight="1">
      <c r="A338" s="10">
        <v>334</v>
      </c>
      <c r="B338" s="98" t="s">
        <v>287</v>
      </c>
      <c r="C338" s="98" t="s">
        <v>281</v>
      </c>
      <c r="D338" s="11" t="s">
        <v>52</v>
      </c>
      <c r="E338" s="11" t="s">
        <v>304</v>
      </c>
      <c r="F338" s="12" t="s">
        <v>49</v>
      </c>
      <c r="G338" s="11" t="s">
        <v>511</v>
      </c>
      <c r="H338" s="12" t="s">
        <v>308</v>
      </c>
      <c r="I338" s="11" t="s">
        <v>507</v>
      </c>
      <c r="J338" s="12" t="str">
        <f t="shared" si="17"/>
        <v>≥17h</v>
      </c>
      <c r="K338" s="12" t="s">
        <v>512</v>
      </c>
      <c r="L338" s="69" t="s">
        <v>519</v>
      </c>
      <c r="M338" s="12">
        <v>1</v>
      </c>
      <c r="N338" s="92">
        <v>1</v>
      </c>
      <c r="O338" s="93"/>
      <c r="P338" s="93"/>
      <c r="Q338" s="93"/>
      <c r="R338" s="93"/>
      <c r="S338" s="113"/>
      <c r="T338" s="93"/>
      <c r="U338" s="93"/>
      <c r="V338" s="93"/>
      <c r="W338" s="93"/>
      <c r="X338" s="93"/>
      <c r="Y338" s="75">
        <v>1</v>
      </c>
      <c r="Z338" s="132" t="str">
        <f>VLOOKUP(A338,DB_CAL_Q1_Q4!$A$4:$P$1328,13)</f>
        <v>Gasóleo</v>
      </c>
      <c r="AA338" s="133" t="str">
        <f>VLOOKUP(A338,DB_ACS_Q1_Q4!$A$4:$AD$1328,13)</f>
        <v>Gasóleo</v>
      </c>
      <c r="AB338" s="134" t="str">
        <f>VLOOKUP(A338,DB_REF_Q1_Q4!$A$4:$AD$1328,13)</f>
        <v>Ninguno</v>
      </c>
    </row>
    <row r="339" spans="1:28" ht="12" customHeight="1">
      <c r="A339" s="10">
        <v>335</v>
      </c>
      <c r="B339" s="98" t="s">
        <v>173</v>
      </c>
      <c r="C339" s="98" t="s">
        <v>168</v>
      </c>
      <c r="D339" s="11" t="s">
        <v>52</v>
      </c>
      <c r="E339" s="11" t="s">
        <v>304</v>
      </c>
      <c r="F339" s="12" t="s">
        <v>50</v>
      </c>
      <c r="G339" s="12" t="s">
        <v>310</v>
      </c>
      <c r="H339" s="12" t="s">
        <v>306</v>
      </c>
      <c r="I339" s="11" t="s">
        <v>504</v>
      </c>
      <c r="J339" s="12" t="str">
        <f t="shared" si="17"/>
        <v>≥17h</v>
      </c>
      <c r="K339" s="12" t="s">
        <v>47</v>
      </c>
      <c r="L339" s="69" t="s">
        <v>520</v>
      </c>
      <c r="M339" s="12">
        <v>1</v>
      </c>
      <c r="N339" s="92">
        <v>1</v>
      </c>
      <c r="O339" s="93"/>
      <c r="P339" s="93"/>
      <c r="Q339" s="93"/>
      <c r="R339" s="93"/>
      <c r="S339" s="113"/>
      <c r="T339" s="93">
        <v>1</v>
      </c>
      <c r="U339" s="93"/>
      <c r="V339" s="93"/>
      <c r="W339" s="93"/>
      <c r="X339" s="93"/>
      <c r="Y339" s="75"/>
      <c r="Z339" s="132" t="str">
        <f>VLOOKUP(A339,DB_CAL_Q1_Q4!$A$4:$P$1328,13)</f>
        <v>Gas Natural</v>
      </c>
      <c r="AA339" s="133" t="str">
        <f>VLOOKUP(A339,DB_ACS_Q1_Q4!$A$4:$AD$1328,13)</f>
        <v>Gas Natural</v>
      </c>
      <c r="AB339" s="134" t="str">
        <f>VLOOKUP(A339,DB_REF_Q1_Q4!$A$4:$AD$1328,13)</f>
        <v>Ninguno</v>
      </c>
    </row>
    <row r="340" spans="1:28" ht="12" customHeight="1">
      <c r="A340" s="10">
        <v>336</v>
      </c>
      <c r="B340" s="98" t="s">
        <v>241</v>
      </c>
      <c r="C340" s="98" t="s">
        <v>241</v>
      </c>
      <c r="D340" s="11" t="s">
        <v>51</v>
      </c>
      <c r="E340" s="11" t="s">
        <v>303</v>
      </c>
      <c r="F340" s="12" t="s">
        <v>48</v>
      </c>
      <c r="G340" s="12" t="s">
        <v>310</v>
      </c>
      <c r="H340" s="12" t="s">
        <v>306</v>
      </c>
      <c r="I340" s="11" t="s">
        <v>504</v>
      </c>
      <c r="J340" s="12" t="str">
        <f t="shared" si="17"/>
        <v>≥17h</v>
      </c>
      <c r="K340" s="12" t="s">
        <v>513</v>
      </c>
      <c r="L340" s="69" t="s">
        <v>519</v>
      </c>
      <c r="M340" s="12">
        <v>1</v>
      </c>
      <c r="N340" s="92">
        <v>1</v>
      </c>
      <c r="O340" s="93">
        <v>1</v>
      </c>
      <c r="P340" s="93"/>
      <c r="Q340" s="93"/>
      <c r="R340" s="93"/>
      <c r="S340" s="113"/>
      <c r="T340" s="93">
        <v>1</v>
      </c>
      <c r="U340" s="93">
        <v>1</v>
      </c>
      <c r="V340" s="93"/>
      <c r="W340" s="93"/>
      <c r="X340" s="93"/>
      <c r="Y340" s="75"/>
      <c r="Z340" s="132" t="str">
        <f>VLOOKUP(A340,DB_CAL_Q1_Q4!$A$4:$P$1328,13)</f>
        <v>Gas Natural</v>
      </c>
      <c r="AA340" s="133" t="str">
        <f>VLOOKUP(A340,DB_ACS_Q1_Q4!$A$4:$AD$1328,13)</f>
        <v>Gas Natural</v>
      </c>
      <c r="AB340" s="134" t="str">
        <f>VLOOKUP(A340,DB_REF_Q1_Q4!$A$4:$AD$1328,13)</f>
        <v>Ninguno</v>
      </c>
    </row>
    <row r="341" spans="1:28" ht="12" customHeight="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12">
        <v>1</v>
      </c>
      <c r="N341" s="92">
        <v>1</v>
      </c>
      <c r="O341" s="93">
        <v>1</v>
      </c>
      <c r="P341" s="93"/>
      <c r="Q341" s="93"/>
      <c r="R341" s="93"/>
      <c r="S341" s="113"/>
      <c r="T341" s="93">
        <v>1</v>
      </c>
      <c r="U341" s="93"/>
      <c r="V341" s="93"/>
      <c r="W341" s="93"/>
      <c r="X341" s="93"/>
      <c r="Y341" s="75"/>
      <c r="Z341" s="132" t="str">
        <f>VLOOKUP(A341,DB_CAL_Q1_Q4!$A$4:$P$1328,13)</f>
        <v>Bomba de calor aire</v>
      </c>
      <c r="AA341" s="133" t="str">
        <f>VLOOKUP(A341,DB_ACS_Q1_Q4!$A$4:$AD$1328,13)</f>
        <v>Gas Natural</v>
      </c>
      <c r="AB341" s="134" t="str">
        <f>VLOOKUP(A341,DB_REF_Q1_Q4!$A$4:$AD$1328,13)</f>
        <v>Bomba de calor aire</v>
      </c>
    </row>
    <row r="342" spans="1:28" ht="12" customHeight="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12">
        <v>1</v>
      </c>
      <c r="N342" s="92">
        <v>1</v>
      </c>
      <c r="O342" s="93"/>
      <c r="P342" s="93"/>
      <c r="Q342" s="93"/>
      <c r="R342" s="93"/>
      <c r="S342" s="113"/>
      <c r="T342" s="93">
        <v>1</v>
      </c>
      <c r="U342" s="93"/>
      <c r="V342" s="93"/>
      <c r="W342" s="93"/>
      <c r="X342" s="93"/>
      <c r="Y342" s="75"/>
      <c r="Z342" s="132" t="str">
        <f>VLOOKUP(A342,DB_CAL_Q1_Q4!$A$4:$P$1328,13)</f>
        <v>GLP</v>
      </c>
      <c r="AA342" s="133" t="str">
        <f>VLOOKUP(A342,DB_ACS_Q1_Q4!$A$4:$AD$1328,13)</f>
        <v>Gas Natural</v>
      </c>
      <c r="AB342" s="134" t="str">
        <f>VLOOKUP(A342,DB_REF_Q1_Q4!$A$4:$AD$1328,13)</f>
        <v>Bomba de calor aire</v>
      </c>
    </row>
    <row r="343" spans="1:28" ht="12" customHeight="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12">
        <v>1</v>
      </c>
      <c r="N343" s="92">
        <v>1</v>
      </c>
      <c r="O343" s="93"/>
      <c r="P343" s="93"/>
      <c r="Q343" s="93"/>
      <c r="R343" s="93"/>
      <c r="S343" s="113"/>
      <c r="T343" s="93">
        <v>1</v>
      </c>
      <c r="U343" s="93"/>
      <c r="V343" s="93"/>
      <c r="W343" s="93"/>
      <c r="X343" s="93"/>
      <c r="Y343" s="75"/>
      <c r="Z343" s="132" t="str">
        <f>VLOOKUP(A343,DB_CAL_Q1_Q4!$A$4:$P$1328,13)</f>
        <v>Gas Natural</v>
      </c>
      <c r="AA343" s="133" t="str">
        <f>VLOOKUP(A343,DB_ACS_Q1_Q4!$A$4:$AD$1328,13)</f>
        <v>Gas Natural</v>
      </c>
      <c r="AB343" s="134" t="str">
        <f>VLOOKUP(A343,DB_REF_Q1_Q4!$A$4:$AD$1328,13)</f>
        <v>Ninguno</v>
      </c>
    </row>
    <row r="344" spans="1:28" ht="12" customHeight="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12"/>
      <c r="N344" s="92"/>
      <c r="O344" s="93"/>
      <c r="P344" s="93"/>
      <c r="Q344" s="93"/>
      <c r="R344" s="93"/>
      <c r="S344" s="113">
        <v>1</v>
      </c>
      <c r="T344" s="93"/>
      <c r="U344" s="93"/>
      <c r="V344" s="93"/>
      <c r="W344" s="93"/>
      <c r="X344" s="93"/>
      <c r="Y344" s="75">
        <v>1</v>
      </c>
      <c r="Z344" s="132" t="str">
        <f>VLOOKUP(A344,DB_CAL_Q1_Q4!$A$4:$P$1328,13)</f>
        <v>Gasóleo</v>
      </c>
      <c r="AA344" s="133" t="str">
        <f>VLOOKUP(A344,DB_ACS_Q1_Q4!$A$4:$AD$1328,13)</f>
        <v>Gasóleo</v>
      </c>
      <c r="AB344" s="134" t="str">
        <f>VLOOKUP(A344,DB_REF_Q1_Q4!$A$4:$AD$1328,13)</f>
        <v>Ninguno</v>
      </c>
    </row>
    <row r="345" spans="1:28" ht="12" customHeight="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12">
        <v>1</v>
      </c>
      <c r="N345" s="92"/>
      <c r="O345" s="93">
        <v>1</v>
      </c>
      <c r="P345" s="93"/>
      <c r="Q345" s="93"/>
      <c r="R345" s="93"/>
      <c r="S345" s="113"/>
      <c r="T345" s="93"/>
      <c r="U345" s="93"/>
      <c r="V345" s="93"/>
      <c r="W345" s="93"/>
      <c r="X345" s="93"/>
      <c r="Y345" s="75">
        <v>1</v>
      </c>
      <c r="Z345" s="132" t="str">
        <f>VLOOKUP(A345,DB_CAL_Q1_Q4!$A$4:$P$1328,13)</f>
        <v>Gas Natural</v>
      </c>
      <c r="AA345" s="133" t="str">
        <f>VLOOKUP(A345,DB_ACS_Q1_Q4!$A$4:$AD$1328,13)</f>
        <v>Gas Natural</v>
      </c>
      <c r="AB345" s="134" t="str">
        <f>VLOOKUP(A345,DB_REF_Q1_Q4!$A$4:$AD$1328,13)</f>
        <v>Ninguno</v>
      </c>
    </row>
    <row r="346" spans="1:28" ht="12" customHeight="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12">
        <v>1</v>
      </c>
      <c r="N346" s="92">
        <v>1</v>
      </c>
      <c r="O346" s="93"/>
      <c r="P346" s="93"/>
      <c r="Q346" s="93"/>
      <c r="R346" s="93"/>
      <c r="S346" s="113"/>
      <c r="T346" s="93">
        <v>1</v>
      </c>
      <c r="U346" s="93"/>
      <c r="V346" s="93"/>
      <c r="W346" s="93"/>
      <c r="X346" s="93"/>
      <c r="Y346" s="75"/>
      <c r="Z346" s="132" t="str">
        <f>VLOOKUP(A346,DB_CAL_Q1_Q4!$A$4:$P$1328,13)</f>
        <v>Electricidad</v>
      </c>
      <c r="AA346" s="133" t="str">
        <f>VLOOKUP(A346,DB_ACS_Q1_Q4!$A$4:$AD$1328,13)</f>
        <v>GLP</v>
      </c>
      <c r="AB346" s="134" t="str">
        <f>VLOOKUP(A346,DB_REF_Q1_Q4!$A$4:$AD$1328,13)</f>
        <v>Ninguno</v>
      </c>
    </row>
    <row r="347" spans="1:28" ht="12" customHeight="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12">
        <v>1</v>
      </c>
      <c r="N347" s="92">
        <v>1</v>
      </c>
      <c r="O347" s="93"/>
      <c r="P347" s="93"/>
      <c r="Q347" s="93"/>
      <c r="R347" s="93"/>
      <c r="S347" s="113"/>
      <c r="T347" s="93">
        <v>1</v>
      </c>
      <c r="U347" s="93"/>
      <c r="V347" s="93"/>
      <c r="W347" s="93"/>
      <c r="X347" s="93"/>
      <c r="Y347" s="75"/>
      <c r="Z347" s="132" t="str">
        <f>VLOOKUP(A347,DB_CAL_Q1_Q4!$A$4:$P$1328,13)</f>
        <v>Gas Natural</v>
      </c>
      <c r="AA347" s="133" t="str">
        <f>VLOOKUP(A347,DB_ACS_Q1_Q4!$A$4:$AD$1328,13)</f>
        <v>Gas Natural</v>
      </c>
      <c r="AB347" s="134" t="str">
        <f>VLOOKUP(A347,DB_REF_Q1_Q4!$A$4:$AD$1328,13)</f>
        <v>Bomba de calor aire</v>
      </c>
    </row>
    <row r="348" spans="1:28" ht="12" customHeight="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12">
        <v>1</v>
      </c>
      <c r="N348" s="92"/>
      <c r="O348" s="93">
        <v>1</v>
      </c>
      <c r="P348" s="93"/>
      <c r="Q348" s="93"/>
      <c r="R348" s="93"/>
      <c r="S348" s="113"/>
      <c r="T348" s="93"/>
      <c r="U348" s="93">
        <v>1</v>
      </c>
      <c r="V348" s="93"/>
      <c r="W348" s="93"/>
      <c r="X348" s="93"/>
      <c r="Y348" s="75"/>
      <c r="Z348" s="132" t="str">
        <f>VLOOKUP(A348,DB_CAL_Q1_Q4!$A$4:$P$1328,13)</f>
        <v>Electricidad</v>
      </c>
      <c r="AA348" s="133" t="str">
        <f>VLOOKUP(A348,DB_ACS_Q1_Q4!$A$4:$AD$1328,13)</f>
        <v>Solar Térmica</v>
      </c>
      <c r="AB348" s="134" t="str">
        <f>VLOOKUP(A348,DB_REF_Q1_Q4!$A$4:$AD$1328,13)</f>
        <v>Ninguno</v>
      </c>
    </row>
    <row r="349" spans="1:28" ht="12" customHeight="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12">
        <v>1</v>
      </c>
      <c r="N349" s="92">
        <v>1</v>
      </c>
      <c r="O349" s="93">
        <v>1</v>
      </c>
      <c r="P349" s="93"/>
      <c r="Q349" s="93"/>
      <c r="R349" s="93"/>
      <c r="S349" s="113"/>
      <c r="T349" s="93">
        <v>1</v>
      </c>
      <c r="U349" s="93"/>
      <c r="V349" s="93"/>
      <c r="W349" s="93"/>
      <c r="X349" s="93"/>
      <c r="Y349" s="75"/>
      <c r="Z349" s="132" t="str">
        <f>VLOOKUP(A349,DB_CAL_Q1_Q4!$A$4:$P$1328,13)</f>
        <v>Electricidad</v>
      </c>
      <c r="AA349" s="133" t="str">
        <f>VLOOKUP(A349,DB_ACS_Q1_Q4!$A$4:$AD$1328,13)</f>
        <v>GLP</v>
      </c>
      <c r="AB349" s="134" t="str">
        <f>VLOOKUP(A349,DB_REF_Q1_Q4!$A$4:$AD$1328,13)</f>
        <v>Ninguno</v>
      </c>
    </row>
    <row r="350" spans="1:28" ht="12" customHeight="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12">
        <v>1</v>
      </c>
      <c r="N350" s="92">
        <v>1</v>
      </c>
      <c r="O350" s="93">
        <v>1</v>
      </c>
      <c r="P350" s="93"/>
      <c r="Q350" s="93"/>
      <c r="R350" s="93"/>
      <c r="S350" s="113"/>
      <c r="T350" s="93">
        <v>1</v>
      </c>
      <c r="U350" s="93">
        <v>1</v>
      </c>
      <c r="V350" s="93"/>
      <c r="W350" s="93"/>
      <c r="X350" s="93"/>
      <c r="Y350" s="75"/>
      <c r="Z350" s="132" t="str">
        <f>VLOOKUP(A350,DB_CAL_Q1_Q4!$A$4:$P$1328,13)</f>
        <v>Ninguna</v>
      </c>
      <c r="AA350" s="133" t="str">
        <f>VLOOKUP(A350,DB_ACS_Q1_Q4!$A$4:$AD$1328,13)</f>
        <v>Gas Natural</v>
      </c>
      <c r="AB350" s="134" t="str">
        <f>VLOOKUP(A350,DB_REF_Q1_Q4!$A$4:$AD$1328,13)</f>
        <v>AC Eléctrico</v>
      </c>
    </row>
    <row r="351" spans="1:28" ht="12" customHeight="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12"/>
      <c r="N351" s="92"/>
      <c r="O351" s="93"/>
      <c r="P351" s="93"/>
      <c r="Q351" s="93"/>
      <c r="R351" s="93"/>
      <c r="S351" s="113">
        <v>1</v>
      </c>
      <c r="T351" s="93"/>
      <c r="U351" s="93"/>
      <c r="V351" s="93"/>
      <c r="W351" s="93"/>
      <c r="X351" s="93"/>
      <c r="Y351" s="75">
        <v>1</v>
      </c>
      <c r="Z351" s="132" t="str">
        <f>VLOOKUP(A351,DB_CAL_Q1_Q4!$A$4:$P$1328,13)</f>
        <v>Gas Natural</v>
      </c>
      <c r="AA351" s="133" t="str">
        <f>VLOOKUP(A351,DB_ACS_Q1_Q4!$A$4:$AD$1328,13)</f>
        <v>Gas Natural</v>
      </c>
      <c r="AB351" s="134" t="str">
        <f>VLOOKUP(A351,DB_REF_Q1_Q4!$A$4:$AD$1328,13)</f>
        <v>Ninguno</v>
      </c>
    </row>
    <row r="352" spans="1:28" ht="12" customHeight="1">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12">
        <v>1</v>
      </c>
      <c r="N352" s="92">
        <v>1</v>
      </c>
      <c r="O352" s="93"/>
      <c r="P352" s="93"/>
      <c r="Q352" s="93">
        <v>1</v>
      </c>
      <c r="R352" s="93"/>
      <c r="S352" s="113"/>
      <c r="T352" s="93">
        <v>1</v>
      </c>
      <c r="U352" s="93"/>
      <c r="V352" s="93"/>
      <c r="W352" s="93">
        <v>1</v>
      </c>
      <c r="X352" s="93"/>
      <c r="Y352" s="75"/>
      <c r="Z352" s="132" t="str">
        <f>VLOOKUP(A352,DB_CAL_Q1_Q4!$A$4:$P$1328,13)</f>
        <v>Gasóleo</v>
      </c>
      <c r="AA352" s="133" t="str">
        <f>VLOOKUP(A352,DB_ACS_Q1_Q4!$A$4:$AD$1328,13)</f>
        <v>Gasóleo</v>
      </c>
      <c r="AB352" s="134" t="str">
        <f>VLOOKUP(A352,DB_REF_Q1_Q4!$A$4:$AD$1328,13)</f>
        <v>Bomba de calor aire</v>
      </c>
    </row>
    <row r="353" spans="1:28" ht="12" customHeight="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12">
        <v>1</v>
      </c>
      <c r="N353" s="92">
        <v>1</v>
      </c>
      <c r="O353" s="93"/>
      <c r="P353" s="93"/>
      <c r="Q353" s="93"/>
      <c r="R353" s="93"/>
      <c r="S353" s="113"/>
      <c r="T353" s="93"/>
      <c r="U353" s="93"/>
      <c r="V353" s="93"/>
      <c r="W353" s="93"/>
      <c r="X353" s="93"/>
      <c r="Y353" s="75">
        <v>1</v>
      </c>
      <c r="Z353" s="132" t="str">
        <f>VLOOKUP(A353,DB_CAL_Q1_Q4!$A$4:$P$1328,13)</f>
        <v>Gasóleo</v>
      </c>
      <c r="AA353" s="133" t="str">
        <f>VLOOKUP(A353,DB_ACS_Q1_Q4!$A$4:$AD$1328,13)</f>
        <v>Gasóleo</v>
      </c>
      <c r="AB353" s="134" t="str">
        <f>VLOOKUP(A353,DB_REF_Q1_Q4!$A$4:$AD$1328,13)</f>
        <v>Ninguno</v>
      </c>
    </row>
    <row r="354" spans="1:28" ht="12" customHeight="1">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12"/>
      <c r="N354" s="92"/>
      <c r="O354" s="93"/>
      <c r="P354" s="93"/>
      <c r="Q354" s="93"/>
      <c r="R354" s="93"/>
      <c r="S354" s="113">
        <v>1</v>
      </c>
      <c r="T354" s="93"/>
      <c r="U354" s="93"/>
      <c r="V354" s="93"/>
      <c r="W354" s="93"/>
      <c r="X354" s="93"/>
      <c r="Y354" s="75">
        <v>1</v>
      </c>
      <c r="Z354" s="132" t="str">
        <f>VLOOKUP(A354,DB_CAL_Q1_Q4!$A$4:$P$1328,13)</f>
        <v>Gas Natural</v>
      </c>
      <c r="AA354" s="133" t="str">
        <f>VLOOKUP(A354,DB_ACS_Q1_Q4!$A$4:$AD$1328,13)</f>
        <v>Gas Natural</v>
      </c>
      <c r="AB354" s="134" t="str">
        <f>VLOOKUP(A354,DB_REF_Q1_Q4!$A$4:$AD$1328,13)</f>
        <v>AC Eléctrico</v>
      </c>
    </row>
    <row r="355" spans="1:28" ht="12" customHeight="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12">
        <v>1</v>
      </c>
      <c r="N355" s="92">
        <v>1</v>
      </c>
      <c r="O355" s="93">
        <v>1</v>
      </c>
      <c r="P355" s="93"/>
      <c r="Q355" s="93"/>
      <c r="R355" s="93"/>
      <c r="S355" s="113"/>
      <c r="T355" s="93">
        <v>1</v>
      </c>
      <c r="U355" s="93"/>
      <c r="V355" s="93"/>
      <c r="W355" s="93"/>
      <c r="X355" s="93"/>
      <c r="Y355" s="75"/>
      <c r="Z355" s="132" t="str">
        <f>VLOOKUP(A355,DB_CAL_Q1_Q4!$A$4:$P$1328,13)</f>
        <v>Otros</v>
      </c>
      <c r="AA355" s="133" t="str">
        <f>VLOOKUP(A355,DB_ACS_Q1_Q4!$A$4:$AD$1328,13)</f>
        <v>Gas Natural</v>
      </c>
      <c r="AB355" s="134" t="str">
        <f>VLOOKUP(A355,DB_REF_Q1_Q4!$A$4:$AD$1328,13)</f>
        <v>AC Eléctrico</v>
      </c>
    </row>
    <row r="356" spans="1:28" ht="12" customHeight="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12">
        <v>1</v>
      </c>
      <c r="N356" s="92">
        <v>1</v>
      </c>
      <c r="O356" s="93"/>
      <c r="P356" s="93"/>
      <c r="Q356" s="93"/>
      <c r="R356" s="93"/>
      <c r="S356" s="113"/>
      <c r="T356" s="93"/>
      <c r="U356" s="93"/>
      <c r="V356" s="93"/>
      <c r="W356" s="93"/>
      <c r="X356" s="93"/>
      <c r="Y356" s="75">
        <v>1</v>
      </c>
      <c r="Z356" s="132" t="str">
        <f>VLOOKUP(A356,DB_CAL_Q1_Q4!$A$4:$P$1328,13)</f>
        <v>Gas Natural</v>
      </c>
      <c r="AA356" s="133" t="str">
        <f>VLOOKUP(A356,DB_ACS_Q1_Q4!$A$4:$AD$1328,13)</f>
        <v>Gas Natural</v>
      </c>
      <c r="AB356" s="134" t="str">
        <f>VLOOKUP(A356,DB_REF_Q1_Q4!$A$4:$AD$1328,13)</f>
        <v>Ninguno</v>
      </c>
    </row>
    <row r="357" spans="1:28" ht="12" customHeight="1">
      <c r="A357" s="10">
        <v>353</v>
      </c>
      <c r="B357" s="98" t="s">
        <v>189</v>
      </c>
      <c r="C357" s="98" t="s">
        <v>189</v>
      </c>
      <c r="D357" s="11" t="s">
        <v>52</v>
      </c>
      <c r="E357" s="11" t="s">
        <v>304</v>
      </c>
      <c r="F357" s="12" t="s">
        <v>49</v>
      </c>
      <c r="G357" s="12" t="s">
        <v>310</v>
      </c>
      <c r="H357" s="12" t="s">
        <v>306</v>
      </c>
      <c r="I357" s="103" t="s">
        <v>504</v>
      </c>
      <c r="J357" s="12" t="str">
        <f t="shared" ref="J357:J363" si="18">"≥17h"</f>
        <v>≥17h</v>
      </c>
      <c r="K357" s="12" t="s">
        <v>512</v>
      </c>
      <c r="L357" s="69" t="s">
        <v>519</v>
      </c>
      <c r="M357" s="12"/>
      <c r="N357" s="92"/>
      <c r="O357" s="93"/>
      <c r="P357" s="93"/>
      <c r="Q357" s="93"/>
      <c r="R357" s="93"/>
      <c r="S357" s="113">
        <v>1</v>
      </c>
      <c r="T357" s="93"/>
      <c r="U357" s="93"/>
      <c r="V357" s="93"/>
      <c r="W357" s="93"/>
      <c r="X357" s="93"/>
      <c r="Y357" s="75">
        <v>1</v>
      </c>
      <c r="Z357" s="132" t="str">
        <f>VLOOKUP(A357,DB_CAL_Q1_Q4!$A$4:$P$1328,13)</f>
        <v>Gasóleo</v>
      </c>
      <c r="AA357" s="133" t="str">
        <f>VLOOKUP(A357,DB_ACS_Q1_Q4!$A$4:$AD$1328,13)</f>
        <v>Gasóleo</v>
      </c>
      <c r="AB357" s="134" t="str">
        <f>VLOOKUP(A357,DB_REF_Q1_Q4!$A$4:$AD$1328,13)</f>
        <v>AC Eléctrico</v>
      </c>
    </row>
    <row r="358" spans="1:28" ht="12" customHeight="1">
      <c r="A358" s="10">
        <v>354</v>
      </c>
      <c r="B358" s="98" t="s">
        <v>69</v>
      </c>
      <c r="C358" s="98" t="s">
        <v>69</v>
      </c>
      <c r="D358" s="11" t="s">
        <v>52</v>
      </c>
      <c r="E358" s="11" t="s">
        <v>303</v>
      </c>
      <c r="F358" s="12" t="s">
        <v>48</v>
      </c>
      <c r="G358" s="12" t="s">
        <v>310</v>
      </c>
      <c r="H358" s="12" t="s">
        <v>306</v>
      </c>
      <c r="I358" s="11" t="s">
        <v>507</v>
      </c>
      <c r="J358" s="12" t="str">
        <f t="shared" si="18"/>
        <v>≥17h</v>
      </c>
      <c r="K358" s="12" t="s">
        <v>512</v>
      </c>
      <c r="L358" s="69" t="s">
        <v>518</v>
      </c>
      <c r="M358" s="12"/>
      <c r="N358" s="92"/>
      <c r="O358" s="93"/>
      <c r="P358" s="93"/>
      <c r="Q358" s="93"/>
      <c r="R358" s="93"/>
      <c r="S358" s="113">
        <v>1</v>
      </c>
      <c r="T358" s="93"/>
      <c r="U358" s="93"/>
      <c r="V358" s="93"/>
      <c r="W358" s="93"/>
      <c r="X358" s="93"/>
      <c r="Y358" s="75">
        <v>1</v>
      </c>
      <c r="Z358" s="132" t="str">
        <f>VLOOKUP(A358,DB_CAL_Q1_Q4!$A$4:$P$1328,13)</f>
        <v>Gas Natural</v>
      </c>
      <c r="AA358" s="133" t="str">
        <f>VLOOKUP(A358,DB_ACS_Q1_Q4!$A$4:$AD$1328,13)</f>
        <v>Gas Natural</v>
      </c>
      <c r="AB358" s="134" t="str">
        <f>VLOOKUP(A358,DB_REF_Q1_Q4!$A$4:$AD$1328,13)</f>
        <v>AC Eléctrico</v>
      </c>
    </row>
    <row r="359" spans="1:28" ht="12" customHeight="1">
      <c r="A359" s="10">
        <v>355</v>
      </c>
      <c r="B359" s="98" t="s">
        <v>291</v>
      </c>
      <c r="C359" s="98" t="s">
        <v>291</v>
      </c>
      <c r="D359" s="11" t="s">
        <v>51</v>
      </c>
      <c r="E359" s="11" t="s">
        <v>303</v>
      </c>
      <c r="F359" s="12" t="s">
        <v>50</v>
      </c>
      <c r="G359" s="12" t="s">
        <v>310</v>
      </c>
      <c r="H359" s="12" t="s">
        <v>306</v>
      </c>
      <c r="I359" s="11" t="s">
        <v>504</v>
      </c>
      <c r="J359" s="12" t="str">
        <f t="shared" si="18"/>
        <v>≥17h</v>
      </c>
      <c r="K359" s="12" t="s">
        <v>47</v>
      </c>
      <c r="L359" s="69" t="s">
        <v>519</v>
      </c>
      <c r="M359" s="12">
        <v>1</v>
      </c>
      <c r="N359" s="92">
        <v>1</v>
      </c>
      <c r="O359" s="93">
        <v>1</v>
      </c>
      <c r="P359" s="93"/>
      <c r="Q359" s="93"/>
      <c r="R359" s="93"/>
      <c r="S359" s="113"/>
      <c r="T359" s="93"/>
      <c r="U359" s="93"/>
      <c r="V359" s="93"/>
      <c r="W359" s="93"/>
      <c r="X359" s="93"/>
      <c r="Y359" s="75">
        <v>1</v>
      </c>
      <c r="Z359" s="132" t="str">
        <f>VLOOKUP(A359,DB_CAL_Q1_Q4!$A$4:$P$1328,13)</f>
        <v>Gas Natural</v>
      </c>
      <c r="AA359" s="133" t="str">
        <f>VLOOKUP(A359,DB_ACS_Q1_Q4!$A$4:$AD$1328,13)</f>
        <v>Gas Natural</v>
      </c>
      <c r="AB359" s="134" t="str">
        <f>VLOOKUP(A359,DB_REF_Q1_Q4!$A$4:$AD$1328,13)</f>
        <v>Ninguno</v>
      </c>
    </row>
    <row r="360" spans="1:28" ht="12" customHeight="1">
      <c r="A360" s="10">
        <v>356</v>
      </c>
      <c r="B360" s="98" t="s">
        <v>189</v>
      </c>
      <c r="C360" s="98" t="s">
        <v>189</v>
      </c>
      <c r="D360" s="11" t="s">
        <v>52</v>
      </c>
      <c r="E360" s="11" t="s">
        <v>304</v>
      </c>
      <c r="F360" s="12" t="s">
        <v>50</v>
      </c>
      <c r="G360" s="12" t="s">
        <v>310</v>
      </c>
      <c r="H360" s="12" t="s">
        <v>306</v>
      </c>
      <c r="I360" s="11" t="s">
        <v>504</v>
      </c>
      <c r="J360" s="12" t="str">
        <f t="shared" si="18"/>
        <v>≥17h</v>
      </c>
      <c r="K360" s="12" t="s">
        <v>512</v>
      </c>
      <c r="L360" s="69" t="s">
        <v>519</v>
      </c>
      <c r="M360" s="12"/>
      <c r="N360" s="92"/>
      <c r="O360" s="93"/>
      <c r="P360" s="93"/>
      <c r="Q360" s="93"/>
      <c r="R360" s="93"/>
      <c r="S360" s="113">
        <v>1</v>
      </c>
      <c r="T360" s="93"/>
      <c r="U360" s="93"/>
      <c r="V360" s="93"/>
      <c r="W360" s="93"/>
      <c r="X360" s="93"/>
      <c r="Y360" s="75">
        <v>1</v>
      </c>
      <c r="Z360" s="132" t="str">
        <f>VLOOKUP(A360,DB_CAL_Q1_Q4!$A$4:$P$1328,13)</f>
        <v>Gas Natural</v>
      </c>
      <c r="AA360" s="133" t="str">
        <f>VLOOKUP(A360,DB_ACS_Q1_Q4!$A$4:$AD$1328,13)</f>
        <v>Gasóleo</v>
      </c>
      <c r="AB360" s="134" t="str">
        <f>VLOOKUP(A360,DB_REF_Q1_Q4!$A$4:$AD$1328,13)</f>
        <v>Ninguno</v>
      </c>
    </row>
    <row r="361" spans="1:28" ht="12" customHeight="1">
      <c r="A361" s="10">
        <v>357</v>
      </c>
      <c r="B361" s="98" t="s">
        <v>192</v>
      </c>
      <c r="C361" s="98" t="s">
        <v>191</v>
      </c>
      <c r="D361" s="11" t="s">
        <v>25</v>
      </c>
      <c r="E361" s="11" t="s">
        <v>304</v>
      </c>
      <c r="F361" s="12" t="s">
        <v>50</v>
      </c>
      <c r="G361" s="12" t="s">
        <v>510</v>
      </c>
      <c r="H361" s="12" t="s">
        <v>306</v>
      </c>
      <c r="I361" s="11" t="s">
        <v>504</v>
      </c>
      <c r="J361" s="12" t="str">
        <f t="shared" si="18"/>
        <v>≥17h</v>
      </c>
      <c r="K361" s="12" t="s">
        <v>513</v>
      </c>
      <c r="L361" s="69" t="s">
        <v>519</v>
      </c>
      <c r="M361" s="12">
        <v>1</v>
      </c>
      <c r="N361" s="92">
        <v>1</v>
      </c>
      <c r="O361" s="93"/>
      <c r="P361" s="93"/>
      <c r="Q361" s="93"/>
      <c r="R361" s="93"/>
      <c r="S361" s="113"/>
      <c r="T361" s="93">
        <v>1</v>
      </c>
      <c r="U361" s="93"/>
      <c r="V361" s="93"/>
      <c r="W361" s="93"/>
      <c r="X361" s="93"/>
      <c r="Y361" s="75"/>
      <c r="Z361" s="132" t="str">
        <f>VLOOKUP(A361,DB_CAL_Q1_Q4!$A$4:$P$1328,13)</f>
        <v>Gas Natural</v>
      </c>
      <c r="AA361" s="133" t="str">
        <f>VLOOKUP(A361,DB_ACS_Q1_Q4!$A$4:$AD$1328,13)</f>
        <v>Gas Natural</v>
      </c>
      <c r="AB361" s="134" t="str">
        <f>VLOOKUP(A361,DB_REF_Q1_Q4!$A$4:$AD$1328,13)</f>
        <v>Ninguno</v>
      </c>
    </row>
    <row r="362" spans="1:28" ht="12" customHeight="1">
      <c r="A362" s="10">
        <v>358</v>
      </c>
      <c r="B362" s="98" t="s">
        <v>291</v>
      </c>
      <c r="C362" s="98" t="s">
        <v>291</v>
      </c>
      <c r="D362" s="11" t="s">
        <v>52</v>
      </c>
      <c r="E362" s="11" t="s">
        <v>304</v>
      </c>
      <c r="F362" s="12" t="s">
        <v>49</v>
      </c>
      <c r="G362" s="12" t="s">
        <v>510</v>
      </c>
      <c r="H362" s="12" t="s">
        <v>307</v>
      </c>
      <c r="I362" s="11" t="s">
        <v>507</v>
      </c>
      <c r="J362" s="12" t="str">
        <f t="shared" si="18"/>
        <v>≥17h</v>
      </c>
      <c r="K362" s="12" t="s">
        <v>47</v>
      </c>
      <c r="L362" s="69" t="s">
        <v>519</v>
      </c>
      <c r="M362" s="12"/>
      <c r="N362" s="92"/>
      <c r="O362" s="93"/>
      <c r="P362" s="93"/>
      <c r="Q362" s="93"/>
      <c r="R362" s="93"/>
      <c r="S362" s="113">
        <v>1</v>
      </c>
      <c r="T362" s="93"/>
      <c r="U362" s="93"/>
      <c r="V362" s="93"/>
      <c r="W362" s="93"/>
      <c r="X362" s="93"/>
      <c r="Y362" s="75">
        <v>1</v>
      </c>
      <c r="Z362" s="132" t="str">
        <f>VLOOKUP(A362,DB_CAL_Q1_Q4!$A$4:$P$1328,13)</f>
        <v>Gasóleo</v>
      </c>
      <c r="AA362" s="133" t="str">
        <f>VLOOKUP(A362,DB_ACS_Q1_Q4!$A$4:$AD$1328,13)</f>
        <v>Gasóleo</v>
      </c>
      <c r="AB362" s="134" t="str">
        <f>VLOOKUP(A362,DB_REF_Q1_Q4!$A$4:$AD$1328,13)</f>
        <v>Ninguno</v>
      </c>
    </row>
    <row r="363" spans="1:28" ht="12" customHeight="1">
      <c r="A363" s="10">
        <v>359</v>
      </c>
      <c r="B363" s="98" t="s">
        <v>291</v>
      </c>
      <c r="C363" s="98" t="s">
        <v>291</v>
      </c>
      <c r="D363" s="11" t="s">
        <v>51</v>
      </c>
      <c r="E363" s="11" t="s">
        <v>304</v>
      </c>
      <c r="F363" s="12" t="s">
        <v>50</v>
      </c>
      <c r="G363" s="12" t="s">
        <v>310</v>
      </c>
      <c r="H363" s="12" t="s">
        <v>306</v>
      </c>
      <c r="I363" s="11" t="s">
        <v>507</v>
      </c>
      <c r="J363" s="12" t="str">
        <f t="shared" si="18"/>
        <v>≥17h</v>
      </c>
      <c r="K363" s="12" t="s">
        <v>513</v>
      </c>
      <c r="L363" s="69" t="s">
        <v>519</v>
      </c>
      <c r="M363" s="12">
        <v>1</v>
      </c>
      <c r="N363" s="92">
        <v>1</v>
      </c>
      <c r="O363" s="93"/>
      <c r="P363" s="93"/>
      <c r="Q363" s="93"/>
      <c r="R363" s="93"/>
      <c r="S363" s="113"/>
      <c r="T363" s="93"/>
      <c r="U363" s="93"/>
      <c r="V363" s="93"/>
      <c r="W363" s="93"/>
      <c r="X363" s="93"/>
      <c r="Y363" s="75">
        <v>1</v>
      </c>
      <c r="Z363" s="132" t="str">
        <f>VLOOKUP(A363,DB_CAL_Q1_Q4!$A$4:$P$1328,13)</f>
        <v>Gas Natural</v>
      </c>
      <c r="AA363" s="133" t="str">
        <f>VLOOKUP(A363,DB_ACS_Q1_Q4!$A$4:$AD$1328,13)</f>
        <v>Gas Natural</v>
      </c>
      <c r="AB363" s="134" t="str">
        <f>VLOOKUP(A363,DB_REF_Q1_Q4!$A$4:$AD$1328,13)</f>
        <v>Ninguno</v>
      </c>
    </row>
    <row r="364" spans="1:28" ht="12" customHeight="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12"/>
      <c r="N364" s="92"/>
      <c r="O364" s="93"/>
      <c r="P364" s="93"/>
      <c r="Q364" s="93"/>
      <c r="R364" s="93"/>
      <c r="S364" s="113">
        <v>1</v>
      </c>
      <c r="T364" s="93"/>
      <c r="U364" s="93"/>
      <c r="V364" s="93"/>
      <c r="W364" s="93"/>
      <c r="X364" s="93"/>
      <c r="Y364" s="75">
        <v>1</v>
      </c>
      <c r="Z364" s="132" t="str">
        <f>VLOOKUP(A364,DB_CAL_Q1_Q4!$A$4:$P$1328,13)</f>
        <v>Electricidad</v>
      </c>
      <c r="AA364" s="133" t="str">
        <f>VLOOKUP(A364,DB_ACS_Q1_Q4!$A$4:$AD$1328,13)</f>
        <v>Electricidad</v>
      </c>
      <c r="AB364" s="134" t="str">
        <f>VLOOKUP(A364,DB_REF_Q1_Q4!$A$4:$AD$1328,13)</f>
        <v>Ninguno</v>
      </c>
    </row>
    <row r="365" spans="1:28" ht="12" customHeight="1">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12">
        <v>1</v>
      </c>
      <c r="N365" s="92">
        <v>1</v>
      </c>
      <c r="O365" s="93">
        <v>1</v>
      </c>
      <c r="P365" s="93"/>
      <c r="Q365" s="93"/>
      <c r="R365" s="93"/>
      <c r="S365" s="113"/>
      <c r="T365" s="93">
        <v>1</v>
      </c>
      <c r="U365" s="93">
        <v>1</v>
      </c>
      <c r="V365" s="93"/>
      <c r="W365" s="93"/>
      <c r="X365" s="93"/>
      <c r="Y365" s="75"/>
      <c r="Z365" s="132" t="str">
        <f>VLOOKUP(A365,DB_CAL_Q1_Q4!$A$4:$P$1328,13)</f>
        <v>Gas Natural</v>
      </c>
      <c r="AA365" s="133" t="str">
        <f>VLOOKUP(A365,DB_ACS_Q1_Q4!$A$4:$AD$1328,13)</f>
        <v>Gas Natural</v>
      </c>
      <c r="AB365" s="134" t="str">
        <f>VLOOKUP(A365,DB_REF_Q1_Q4!$A$4:$AD$1328,13)</f>
        <v>AC Eléctrico</v>
      </c>
    </row>
    <row r="366" spans="1:28" ht="12" customHeight="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12">
        <v>1</v>
      </c>
      <c r="N366" s="92">
        <v>1</v>
      </c>
      <c r="O366" s="93"/>
      <c r="P366" s="93"/>
      <c r="Q366" s="93"/>
      <c r="R366" s="93"/>
      <c r="S366" s="113"/>
      <c r="T366" s="93"/>
      <c r="U366" s="93"/>
      <c r="V366" s="93"/>
      <c r="W366" s="93"/>
      <c r="X366" s="93"/>
      <c r="Y366" s="75">
        <v>1</v>
      </c>
      <c r="Z366" s="132" t="str">
        <f>VLOOKUP(A366,DB_CAL_Q1_Q4!$A$4:$P$1328,13)</f>
        <v>Gasóleo</v>
      </c>
      <c r="AA366" s="133" t="str">
        <f>VLOOKUP(A366,DB_ACS_Q1_Q4!$A$4:$AD$1328,13)</f>
        <v>Gasóleo</v>
      </c>
      <c r="AB366" s="134" t="str">
        <f>VLOOKUP(A366,DB_REF_Q1_Q4!$A$4:$AD$1328,13)</f>
        <v>Ninguno</v>
      </c>
    </row>
    <row r="367" spans="1:28" ht="12" customHeight="1">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12"/>
      <c r="N367" s="92"/>
      <c r="O367" s="93"/>
      <c r="P367" s="93"/>
      <c r="Q367" s="93"/>
      <c r="R367" s="93"/>
      <c r="S367" s="113">
        <v>1</v>
      </c>
      <c r="T367" s="93"/>
      <c r="U367" s="93"/>
      <c r="V367" s="93"/>
      <c r="W367" s="93"/>
      <c r="X367" s="93"/>
      <c r="Y367" s="75">
        <v>1</v>
      </c>
      <c r="Z367" s="132" t="str">
        <f>VLOOKUP(A367,DB_CAL_Q1_Q4!$A$4:$P$1328,13)</f>
        <v>Gas Natural</v>
      </c>
      <c r="AA367" s="133" t="str">
        <f>VLOOKUP(A367,DB_ACS_Q1_Q4!$A$4:$AD$1328,13)</f>
        <v>Gas Natural</v>
      </c>
      <c r="AB367" s="134" t="str">
        <f>VLOOKUP(A367,DB_REF_Q1_Q4!$A$4:$AD$1328,13)</f>
        <v>Bomba de calor aire</v>
      </c>
    </row>
    <row r="368" spans="1:28" ht="12" customHeight="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12">
        <v>1</v>
      </c>
      <c r="N368" s="92">
        <v>1</v>
      </c>
      <c r="O368" s="93"/>
      <c r="P368" s="93"/>
      <c r="Q368" s="93"/>
      <c r="R368" s="93"/>
      <c r="S368" s="113"/>
      <c r="T368" s="93">
        <v>1</v>
      </c>
      <c r="U368" s="93"/>
      <c r="V368" s="93"/>
      <c r="W368" s="93"/>
      <c r="X368" s="93"/>
      <c r="Y368" s="75"/>
      <c r="Z368" s="132" t="str">
        <f>VLOOKUP(A368,DB_CAL_Q1_Q4!$A$4:$P$1328,13)</f>
        <v>Bomba de calor aire</v>
      </c>
      <c r="AA368" s="133" t="str">
        <f>VLOOKUP(A368,DB_ACS_Q1_Q4!$A$4:$AD$1328,13)</f>
        <v>Gas Natural</v>
      </c>
      <c r="AB368" s="134" t="str">
        <f>VLOOKUP(A368,DB_REF_Q1_Q4!$A$4:$AD$1328,13)</f>
        <v>Bomba de calor aire</v>
      </c>
    </row>
    <row r="369" spans="1:28" ht="12" customHeight="1">
      <c r="A369" s="10">
        <v>365</v>
      </c>
      <c r="B369" s="98" t="s">
        <v>291</v>
      </c>
      <c r="C369" s="98" t="s">
        <v>291</v>
      </c>
      <c r="D369" s="11" t="s">
        <v>51</v>
      </c>
      <c r="E369" s="11" t="s">
        <v>303</v>
      </c>
      <c r="F369" s="12" t="s">
        <v>50</v>
      </c>
      <c r="G369" s="12" t="s">
        <v>510</v>
      </c>
      <c r="H369" s="12" t="s">
        <v>307</v>
      </c>
      <c r="I369" s="11" t="s">
        <v>507</v>
      </c>
      <c r="J369" s="12" t="str">
        <f t="shared" ref="J369:J376" si="19">"≥17h"</f>
        <v>≥17h</v>
      </c>
      <c r="K369" s="12" t="s">
        <v>513</v>
      </c>
      <c r="L369" s="69" t="s">
        <v>519</v>
      </c>
      <c r="M369" s="12">
        <v>1</v>
      </c>
      <c r="N369" s="92">
        <v>1</v>
      </c>
      <c r="O369" s="93"/>
      <c r="P369" s="93"/>
      <c r="Q369" s="93"/>
      <c r="R369" s="93"/>
      <c r="S369" s="113"/>
      <c r="T369" s="93"/>
      <c r="U369" s="93"/>
      <c r="V369" s="93"/>
      <c r="W369" s="93"/>
      <c r="X369" s="93"/>
      <c r="Y369" s="75">
        <v>1</v>
      </c>
      <c r="Z369" s="132" t="str">
        <f>VLOOKUP(A369,DB_CAL_Q1_Q4!$A$4:$P$1328,13)</f>
        <v>Gasóleo</v>
      </c>
      <c r="AA369" s="133" t="str">
        <f>VLOOKUP(A369,DB_ACS_Q1_Q4!$A$4:$AD$1328,13)</f>
        <v>Gasóleo</v>
      </c>
      <c r="AB369" s="134" t="str">
        <f>VLOOKUP(A369,DB_REF_Q1_Q4!$A$4:$AD$1328,13)</f>
        <v>Ninguno</v>
      </c>
    </row>
    <row r="370" spans="1:28" ht="12" customHeight="1">
      <c r="A370" s="10">
        <v>366</v>
      </c>
      <c r="B370" s="98" t="s">
        <v>106</v>
      </c>
      <c r="C370" s="98" t="s">
        <v>71</v>
      </c>
      <c r="D370" s="11" t="s">
        <v>51</v>
      </c>
      <c r="E370" s="11" t="s">
        <v>304</v>
      </c>
      <c r="F370" s="12" t="s">
        <v>50</v>
      </c>
      <c r="G370" s="12" t="s">
        <v>510</v>
      </c>
      <c r="H370" s="12" t="s">
        <v>306</v>
      </c>
      <c r="I370" s="11" t="s">
        <v>504</v>
      </c>
      <c r="J370" s="12" t="str">
        <f t="shared" si="19"/>
        <v>≥17h</v>
      </c>
      <c r="K370" s="12" t="s">
        <v>47</v>
      </c>
      <c r="L370" s="69" t="s">
        <v>520</v>
      </c>
      <c r="M370" s="12"/>
      <c r="N370" s="92"/>
      <c r="O370" s="93"/>
      <c r="P370" s="93"/>
      <c r="Q370" s="93"/>
      <c r="R370" s="93"/>
      <c r="S370" s="113">
        <v>1</v>
      </c>
      <c r="T370" s="93"/>
      <c r="U370" s="93"/>
      <c r="V370" s="93"/>
      <c r="W370" s="93"/>
      <c r="X370" s="93"/>
      <c r="Y370" s="75">
        <v>1</v>
      </c>
      <c r="Z370" s="132" t="str">
        <f>VLOOKUP(A370,DB_CAL_Q1_Q4!$A$4:$P$1328,13)</f>
        <v>Gasóleo</v>
      </c>
      <c r="AA370" s="133" t="str">
        <f>VLOOKUP(A370,DB_ACS_Q1_Q4!$A$4:$AD$1328,13)</f>
        <v>Gasóleo</v>
      </c>
      <c r="AB370" s="134" t="str">
        <f>VLOOKUP(A370,DB_REF_Q1_Q4!$A$4:$AD$1328,13)</f>
        <v>Ninguno</v>
      </c>
    </row>
    <row r="371" spans="1:28" ht="12" customHeight="1">
      <c r="A371" s="10">
        <v>367</v>
      </c>
      <c r="B371" s="98" t="s">
        <v>192</v>
      </c>
      <c r="C371" s="98" t="s">
        <v>191</v>
      </c>
      <c r="D371" s="11" t="s">
        <v>51</v>
      </c>
      <c r="E371" s="11" t="s">
        <v>303</v>
      </c>
      <c r="F371" s="12" t="s">
        <v>50</v>
      </c>
      <c r="G371" s="12" t="s">
        <v>510</v>
      </c>
      <c r="H371" s="12" t="s">
        <v>306</v>
      </c>
      <c r="I371" s="12" t="s">
        <v>505</v>
      </c>
      <c r="J371" s="12" t="str">
        <f t="shared" si="19"/>
        <v>≥17h</v>
      </c>
      <c r="K371" s="12" t="s">
        <v>513</v>
      </c>
      <c r="L371" s="69" t="s">
        <v>519</v>
      </c>
      <c r="M371" s="12">
        <v>1</v>
      </c>
      <c r="N371" s="92">
        <v>1</v>
      </c>
      <c r="O371" s="93"/>
      <c r="P371" s="93"/>
      <c r="Q371" s="93"/>
      <c r="R371" s="93"/>
      <c r="S371" s="113"/>
      <c r="T371" s="93">
        <v>1</v>
      </c>
      <c r="U371" s="93"/>
      <c r="V371" s="93"/>
      <c r="W371" s="93"/>
      <c r="X371" s="93"/>
      <c r="Y371" s="75"/>
      <c r="Z371" s="132" t="str">
        <f>VLOOKUP(A371,DB_CAL_Q1_Q4!$A$4:$P$1328,13)</f>
        <v>Gas Natural</v>
      </c>
      <c r="AA371" s="133" t="str">
        <f>VLOOKUP(A371,DB_ACS_Q1_Q4!$A$4:$AD$1328,13)</f>
        <v>Gas Natural</v>
      </c>
      <c r="AB371" s="134" t="str">
        <f>VLOOKUP(A371,DB_REF_Q1_Q4!$A$4:$AD$1328,13)</f>
        <v>Bomba de calor aire</v>
      </c>
    </row>
    <row r="372" spans="1:28" ht="12" customHeight="1">
      <c r="A372" s="10">
        <v>368</v>
      </c>
      <c r="B372" s="98" t="s">
        <v>106</v>
      </c>
      <c r="C372" s="98" t="s">
        <v>71</v>
      </c>
      <c r="D372" s="11" t="s">
        <v>51</v>
      </c>
      <c r="E372" s="11" t="s">
        <v>304</v>
      </c>
      <c r="F372" s="12" t="s">
        <v>49</v>
      </c>
      <c r="G372" s="12" t="s">
        <v>310</v>
      </c>
      <c r="H372" s="12" t="s">
        <v>306</v>
      </c>
      <c r="I372" s="103" t="s">
        <v>505</v>
      </c>
      <c r="J372" s="12" t="str">
        <f t="shared" si="19"/>
        <v>≥17h</v>
      </c>
      <c r="K372" s="12" t="s">
        <v>47</v>
      </c>
      <c r="L372" s="69" t="s">
        <v>520</v>
      </c>
      <c r="M372" s="12"/>
      <c r="N372" s="92"/>
      <c r="O372" s="93"/>
      <c r="P372" s="93"/>
      <c r="Q372" s="93"/>
      <c r="R372" s="93"/>
      <c r="S372" s="113">
        <v>1</v>
      </c>
      <c r="T372" s="93"/>
      <c r="U372" s="93"/>
      <c r="V372" s="93"/>
      <c r="W372" s="93"/>
      <c r="X372" s="93"/>
      <c r="Y372" s="75">
        <v>1</v>
      </c>
      <c r="Z372" s="132" t="str">
        <f>VLOOKUP(A372,DB_CAL_Q1_Q4!$A$4:$P$1328,13)</f>
        <v>Gas Natural</v>
      </c>
      <c r="AA372" s="133" t="str">
        <f>VLOOKUP(A372,DB_ACS_Q1_Q4!$A$4:$AD$1328,13)</f>
        <v>Gas Natural</v>
      </c>
      <c r="AB372" s="134" t="str">
        <f>VLOOKUP(A372,DB_REF_Q1_Q4!$A$4:$AD$1328,13)</f>
        <v>Ninguno</v>
      </c>
    </row>
    <row r="373" spans="1:28" ht="12" customHeight="1">
      <c r="A373" s="10">
        <v>369</v>
      </c>
      <c r="B373" s="98" t="s">
        <v>193</v>
      </c>
      <c r="C373" s="98" t="s">
        <v>193</v>
      </c>
      <c r="D373" s="11" t="s">
        <v>52</v>
      </c>
      <c r="E373" s="11" t="s">
        <v>304</v>
      </c>
      <c r="F373" s="12" t="s">
        <v>49</v>
      </c>
      <c r="G373" s="12" t="s">
        <v>310</v>
      </c>
      <c r="H373" s="12" t="s">
        <v>306</v>
      </c>
      <c r="I373" s="11" t="s">
        <v>504</v>
      </c>
      <c r="J373" s="12" t="str">
        <f t="shared" si="19"/>
        <v>≥17h</v>
      </c>
      <c r="K373" s="12" t="s">
        <v>512</v>
      </c>
      <c r="L373" s="69" t="s">
        <v>519</v>
      </c>
      <c r="M373" s="12"/>
      <c r="N373" s="92"/>
      <c r="O373" s="93"/>
      <c r="P373" s="93"/>
      <c r="Q373" s="93"/>
      <c r="R373" s="93"/>
      <c r="S373" s="113">
        <v>1</v>
      </c>
      <c r="T373" s="93"/>
      <c r="U373" s="93"/>
      <c r="V373" s="93"/>
      <c r="W373" s="93"/>
      <c r="X373" s="93"/>
      <c r="Y373" s="75">
        <v>1</v>
      </c>
      <c r="Z373" s="132" t="str">
        <f>VLOOKUP(A373,DB_CAL_Q1_Q4!$A$4:$P$1328,13)</f>
        <v>Gasóleo</v>
      </c>
      <c r="AA373" s="133" t="str">
        <f>VLOOKUP(A373,DB_ACS_Q1_Q4!$A$4:$AD$1328,13)</f>
        <v>Gasóleo</v>
      </c>
      <c r="AB373" s="134" t="str">
        <f>VLOOKUP(A373,DB_REF_Q1_Q4!$A$4:$AD$1328,13)</f>
        <v>Ninguno</v>
      </c>
    </row>
    <row r="374" spans="1:28" ht="12" customHeight="1">
      <c r="A374" s="10">
        <v>370</v>
      </c>
      <c r="B374" s="98" t="s">
        <v>67</v>
      </c>
      <c r="C374" s="98" t="s">
        <v>67</v>
      </c>
      <c r="D374" s="11" t="s">
        <v>51</v>
      </c>
      <c r="E374" s="11" t="s">
        <v>304</v>
      </c>
      <c r="F374" s="12" t="s">
        <v>48</v>
      </c>
      <c r="G374" s="12" t="s">
        <v>310</v>
      </c>
      <c r="H374" s="12" t="s">
        <v>306</v>
      </c>
      <c r="I374" s="11" t="s">
        <v>504</v>
      </c>
      <c r="J374" s="12" t="str">
        <f t="shared" si="19"/>
        <v>≥17h</v>
      </c>
      <c r="K374" s="12" t="s">
        <v>512</v>
      </c>
      <c r="L374" s="69" t="s">
        <v>518</v>
      </c>
      <c r="M374" s="12">
        <v>1</v>
      </c>
      <c r="N374" s="92">
        <v>1</v>
      </c>
      <c r="O374" s="93">
        <v>1</v>
      </c>
      <c r="P374" s="93">
        <v>1</v>
      </c>
      <c r="Q374" s="93"/>
      <c r="R374" s="93"/>
      <c r="S374" s="113"/>
      <c r="T374" s="93">
        <v>1</v>
      </c>
      <c r="U374" s="93">
        <v>1</v>
      </c>
      <c r="V374" s="93">
        <v>1</v>
      </c>
      <c r="W374" s="93"/>
      <c r="X374" s="93"/>
      <c r="Y374" s="75"/>
      <c r="Z374" s="132" t="str">
        <f>VLOOKUP(A374,DB_CAL_Q1_Q4!$A$4:$P$1328,13)</f>
        <v>Electricidad</v>
      </c>
      <c r="AA374" s="133" t="str">
        <f>VLOOKUP(A374,DB_ACS_Q1_Q4!$A$4:$AD$1328,13)</f>
        <v>Electricidad</v>
      </c>
      <c r="AB374" s="134" t="str">
        <f>VLOOKUP(A374,DB_REF_Q1_Q4!$A$4:$AD$1328,13)</f>
        <v>AC Eléctrico</v>
      </c>
    </row>
    <row r="375" spans="1:28" ht="12" customHeight="1">
      <c r="A375" s="10">
        <v>371</v>
      </c>
      <c r="B375" s="98" t="s">
        <v>106</v>
      </c>
      <c r="C375" s="98" t="s">
        <v>71</v>
      </c>
      <c r="D375" s="11" t="s">
        <v>52</v>
      </c>
      <c r="E375" s="11" t="s">
        <v>304</v>
      </c>
      <c r="F375" s="12" t="s">
        <v>49</v>
      </c>
      <c r="G375" s="12" t="s">
        <v>510</v>
      </c>
      <c r="H375" s="12" t="s">
        <v>308</v>
      </c>
      <c r="I375" s="103" t="s">
        <v>504</v>
      </c>
      <c r="J375" s="12" t="str">
        <f t="shared" si="19"/>
        <v>≥17h</v>
      </c>
      <c r="K375" s="12" t="s">
        <v>512</v>
      </c>
      <c r="L375" s="69" t="s">
        <v>520</v>
      </c>
      <c r="M375" s="12">
        <v>1</v>
      </c>
      <c r="N375" s="92">
        <v>1</v>
      </c>
      <c r="O375" s="93"/>
      <c r="P375" s="93"/>
      <c r="Q375" s="93"/>
      <c r="R375" s="93"/>
      <c r="S375" s="113"/>
      <c r="T375" s="93"/>
      <c r="U375" s="93"/>
      <c r="V375" s="93"/>
      <c r="W375" s="93"/>
      <c r="X375" s="93"/>
      <c r="Y375" s="75">
        <v>1</v>
      </c>
      <c r="Z375" s="132" t="str">
        <f>VLOOKUP(A375,DB_CAL_Q1_Q4!$A$4:$P$1328,13)</f>
        <v>Gas Natural</v>
      </c>
      <c r="AA375" s="133" t="str">
        <f>VLOOKUP(A375,DB_ACS_Q1_Q4!$A$4:$AD$1328,13)</f>
        <v>Gas Natural</v>
      </c>
      <c r="AB375" s="134" t="str">
        <f>VLOOKUP(A375,DB_REF_Q1_Q4!$A$4:$AD$1328,13)</f>
        <v>Ninguno</v>
      </c>
    </row>
    <row r="376" spans="1:28" ht="12" customHeight="1">
      <c r="A376" s="10">
        <v>372</v>
      </c>
      <c r="B376" s="98" t="s">
        <v>67</v>
      </c>
      <c r="C376" s="98" t="s">
        <v>67</v>
      </c>
      <c r="D376" s="11" t="s">
        <v>25</v>
      </c>
      <c r="E376" s="11" t="s">
        <v>303</v>
      </c>
      <c r="F376" s="12" t="s">
        <v>50</v>
      </c>
      <c r="G376" s="12" t="s">
        <v>310</v>
      </c>
      <c r="H376" s="12" t="s">
        <v>306</v>
      </c>
      <c r="I376" s="103" t="s">
        <v>505</v>
      </c>
      <c r="J376" s="12" t="str">
        <f t="shared" si="19"/>
        <v>≥17h</v>
      </c>
      <c r="K376" s="12" t="s">
        <v>512</v>
      </c>
      <c r="L376" s="69" t="s">
        <v>518</v>
      </c>
      <c r="M376" s="12">
        <v>1</v>
      </c>
      <c r="N376" s="92">
        <v>1</v>
      </c>
      <c r="O376" s="93"/>
      <c r="P376" s="93"/>
      <c r="Q376" s="93"/>
      <c r="R376" s="93"/>
      <c r="S376" s="113"/>
      <c r="T376" s="93">
        <v>1</v>
      </c>
      <c r="U376" s="93"/>
      <c r="V376" s="93"/>
      <c r="W376" s="93"/>
      <c r="X376" s="93"/>
      <c r="Y376" s="75"/>
      <c r="Z376" s="132" t="str">
        <f>VLOOKUP(A376,DB_CAL_Q1_Q4!$A$4:$P$1328,13)</f>
        <v>Bomba de calor aire</v>
      </c>
      <c r="AA376" s="133" t="str">
        <f>VLOOKUP(A376,DB_ACS_Q1_Q4!$A$4:$AD$1328,13)</f>
        <v>Gas Natural</v>
      </c>
      <c r="AB376" s="134" t="str">
        <f>VLOOKUP(A376,DB_REF_Q1_Q4!$A$4:$AD$1328,13)</f>
        <v>Bomba de calor agua</v>
      </c>
    </row>
    <row r="377" spans="1:28" ht="12" customHeight="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12">
        <v>1</v>
      </c>
      <c r="N377" s="92">
        <v>1</v>
      </c>
      <c r="O377" s="93"/>
      <c r="P377" s="93"/>
      <c r="Q377" s="93"/>
      <c r="R377" s="93"/>
      <c r="S377" s="113"/>
      <c r="T377" s="93">
        <v>1</v>
      </c>
      <c r="U377" s="93"/>
      <c r="V377" s="93"/>
      <c r="W377" s="93"/>
      <c r="X377" s="93"/>
      <c r="Y377" s="75"/>
      <c r="Z377" s="132" t="str">
        <f>VLOOKUP(A377,DB_CAL_Q1_Q4!$A$4:$P$1328,13)</f>
        <v>Bomba de calor aire</v>
      </c>
      <c r="AA377" s="133" t="str">
        <f>VLOOKUP(A377,DB_ACS_Q1_Q4!$A$4:$AD$1328,13)</f>
        <v>Gas Natural</v>
      </c>
      <c r="AB377" s="134" t="str">
        <f>VLOOKUP(A377,DB_REF_Q1_Q4!$A$4:$AD$1328,13)</f>
        <v>Bomba de calor aire</v>
      </c>
    </row>
    <row r="378" spans="1:28" ht="12" customHeight="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12">
        <v>1</v>
      </c>
      <c r="N378" s="92">
        <v>1</v>
      </c>
      <c r="O378" s="93"/>
      <c r="P378" s="93"/>
      <c r="Q378" s="93"/>
      <c r="R378" s="93"/>
      <c r="S378" s="113"/>
      <c r="T378" s="93">
        <v>1</v>
      </c>
      <c r="U378" s="93"/>
      <c r="V378" s="93"/>
      <c r="W378" s="93"/>
      <c r="X378" s="93"/>
      <c r="Y378" s="75"/>
      <c r="Z378" s="132" t="str">
        <f>VLOOKUP(A378,DB_CAL_Q1_Q4!$A$4:$P$1328,13)</f>
        <v>Otros</v>
      </c>
      <c r="AA378" s="133" t="str">
        <f>VLOOKUP(A378,DB_ACS_Q1_Q4!$A$4:$AD$1328,13)</f>
        <v>GLP</v>
      </c>
      <c r="AB378" s="134" t="str">
        <f>VLOOKUP(A378,DB_REF_Q1_Q4!$A$4:$AD$1328,13)</f>
        <v>Bomba de calor aire</v>
      </c>
    </row>
    <row r="379" spans="1:28" ht="12" customHeight="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12">
        <v>1</v>
      </c>
      <c r="N379" s="92">
        <v>1</v>
      </c>
      <c r="O379" s="93"/>
      <c r="P379" s="93"/>
      <c r="Q379" s="93">
        <v>1</v>
      </c>
      <c r="R379" s="93"/>
      <c r="S379" s="113"/>
      <c r="T379" s="93">
        <v>1</v>
      </c>
      <c r="U379" s="93"/>
      <c r="V379" s="93"/>
      <c r="W379" s="93">
        <v>1</v>
      </c>
      <c r="X379" s="93"/>
      <c r="Y379" s="75"/>
      <c r="Z379" s="132" t="str">
        <f>VLOOKUP(A379,DB_CAL_Q1_Q4!$A$4:$P$1328,13)</f>
        <v>Gas Natural</v>
      </c>
      <c r="AA379" s="133" t="str">
        <f>VLOOKUP(A379,DB_ACS_Q1_Q4!$A$4:$AD$1328,13)</f>
        <v>Gas Natural</v>
      </c>
      <c r="AB379" s="134" t="str">
        <f>VLOOKUP(A379,DB_REF_Q1_Q4!$A$4:$AD$1328,13)</f>
        <v>Ninguno</v>
      </c>
    </row>
    <row r="380" spans="1:28" ht="12" customHeight="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12">
        <v>1</v>
      </c>
      <c r="N380" s="92">
        <v>1</v>
      </c>
      <c r="O380" s="93"/>
      <c r="P380" s="93"/>
      <c r="Q380" s="93"/>
      <c r="R380" s="93"/>
      <c r="S380" s="113"/>
      <c r="T380" s="93"/>
      <c r="U380" s="93"/>
      <c r="V380" s="93"/>
      <c r="W380" s="93"/>
      <c r="X380" s="93"/>
      <c r="Y380" s="75">
        <v>1</v>
      </c>
      <c r="Z380" s="132" t="str">
        <f>VLOOKUP(A380,DB_CAL_Q1_Q4!$A$4:$P$1328,13)</f>
        <v>Gas Natural</v>
      </c>
      <c r="AA380" s="133" t="str">
        <f>VLOOKUP(A380,DB_ACS_Q1_Q4!$A$4:$AD$1328,13)</f>
        <v>Electricidad</v>
      </c>
      <c r="AB380" s="134" t="str">
        <f>VLOOKUP(A380,DB_REF_Q1_Q4!$A$4:$AD$1328,13)</f>
        <v>Ninguno</v>
      </c>
    </row>
    <row r="381" spans="1:28" ht="12" customHeight="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12"/>
      <c r="N381" s="92"/>
      <c r="O381" s="93"/>
      <c r="P381" s="93"/>
      <c r="Q381" s="93"/>
      <c r="R381" s="93"/>
      <c r="S381" s="113">
        <v>1</v>
      </c>
      <c r="T381" s="93"/>
      <c r="U381" s="93"/>
      <c r="V381" s="93"/>
      <c r="W381" s="93"/>
      <c r="X381" s="93"/>
      <c r="Y381" s="75">
        <v>1</v>
      </c>
      <c r="Z381" s="132" t="str">
        <f>VLOOKUP(A381,DB_CAL_Q1_Q4!$A$4:$P$1328,13)</f>
        <v>Gas Natural</v>
      </c>
      <c r="AA381" s="133" t="str">
        <f>VLOOKUP(A381,DB_ACS_Q1_Q4!$A$4:$AD$1328,13)</f>
        <v>Gas Natural</v>
      </c>
      <c r="AB381" s="134" t="str">
        <f>VLOOKUP(A381,DB_REF_Q1_Q4!$A$4:$AD$1328,13)</f>
        <v>Ninguno</v>
      </c>
    </row>
    <row r="382" spans="1:28" ht="12" customHeight="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12">
        <v>1</v>
      </c>
      <c r="N382" s="92">
        <v>1</v>
      </c>
      <c r="O382" s="93"/>
      <c r="P382" s="93"/>
      <c r="Q382" s="93"/>
      <c r="R382" s="93"/>
      <c r="S382" s="113"/>
      <c r="T382" s="93"/>
      <c r="U382" s="93"/>
      <c r="V382" s="93"/>
      <c r="W382" s="93"/>
      <c r="X382" s="93"/>
      <c r="Y382" s="75">
        <v>1</v>
      </c>
      <c r="Z382" s="132" t="str">
        <f>VLOOKUP(A382,DB_CAL_Q1_Q4!$A$4:$P$1328,13)</f>
        <v>Gasóleo</v>
      </c>
      <c r="AA382" s="133" t="str">
        <f>VLOOKUP(A382,DB_ACS_Q1_Q4!$A$4:$AD$1328,13)</f>
        <v>Electricidad</v>
      </c>
      <c r="AB382" s="134" t="str">
        <f>VLOOKUP(A382,DB_REF_Q1_Q4!$A$4:$AD$1328,13)</f>
        <v>Ninguno</v>
      </c>
    </row>
    <row r="383" spans="1:28" ht="12" customHeight="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12">
        <v>1</v>
      </c>
      <c r="N383" s="92">
        <v>1</v>
      </c>
      <c r="O383" s="93"/>
      <c r="P383" s="93"/>
      <c r="Q383" s="93"/>
      <c r="R383" s="93"/>
      <c r="S383" s="113"/>
      <c r="T383" s="93">
        <v>1</v>
      </c>
      <c r="U383" s="93"/>
      <c r="V383" s="93"/>
      <c r="W383" s="93"/>
      <c r="X383" s="93"/>
      <c r="Y383" s="75"/>
      <c r="Z383" s="132" t="str">
        <f>VLOOKUP(A383,DB_CAL_Q1_Q4!$A$4:$P$1328,13)</f>
        <v>Gas Natural</v>
      </c>
      <c r="AA383" s="133" t="str">
        <f>VLOOKUP(A383,DB_ACS_Q1_Q4!$A$4:$AD$1328,13)</f>
        <v>Gas Natural</v>
      </c>
      <c r="AB383" s="134" t="str">
        <f>VLOOKUP(A383,DB_REF_Q1_Q4!$A$4:$AD$1328,13)</f>
        <v>Ninguno</v>
      </c>
    </row>
    <row r="384" spans="1:28" ht="12" customHeight="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12">
        <v>1</v>
      </c>
      <c r="N384" s="92">
        <v>1</v>
      </c>
      <c r="O384" s="93">
        <v>1</v>
      </c>
      <c r="P384" s="93"/>
      <c r="Q384" s="93"/>
      <c r="R384" s="93"/>
      <c r="S384" s="113"/>
      <c r="T384" s="93"/>
      <c r="U384" s="93"/>
      <c r="V384" s="93"/>
      <c r="W384" s="93"/>
      <c r="X384" s="93"/>
      <c r="Y384" s="75">
        <v>1</v>
      </c>
      <c r="Z384" s="132" t="str">
        <f>VLOOKUP(A384,DB_CAL_Q1_Q4!$A$4:$P$1328,13)</f>
        <v>Gas Natural</v>
      </c>
      <c r="AA384" s="133" t="str">
        <f>VLOOKUP(A384,DB_ACS_Q1_Q4!$A$4:$AD$1328,13)</f>
        <v>Gas Natural</v>
      </c>
      <c r="AB384" s="134" t="str">
        <f>VLOOKUP(A384,DB_REF_Q1_Q4!$A$4:$AD$1328,13)</f>
        <v>Ninguno</v>
      </c>
    </row>
    <row r="385" spans="1:28" ht="12" customHeight="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12">
        <v>1</v>
      </c>
      <c r="N385" s="92">
        <v>1</v>
      </c>
      <c r="O385" s="93"/>
      <c r="P385" s="93"/>
      <c r="Q385" s="93">
        <v>1</v>
      </c>
      <c r="R385" s="93"/>
      <c r="S385" s="113"/>
      <c r="T385" s="93"/>
      <c r="U385" s="93"/>
      <c r="V385" s="93"/>
      <c r="W385" s="93"/>
      <c r="X385" s="93"/>
      <c r="Y385" s="75">
        <v>1</v>
      </c>
      <c r="Z385" s="132" t="str">
        <f>VLOOKUP(A385,DB_CAL_Q1_Q4!$A$4:$P$1328,13)</f>
        <v>Ninguna</v>
      </c>
      <c r="AA385" s="133" t="str">
        <f>VLOOKUP(A385,DB_ACS_Q1_Q4!$A$4:$AD$1328,13)</f>
        <v>GLP</v>
      </c>
      <c r="AB385" s="134" t="str">
        <f>VLOOKUP(A385,DB_REF_Q1_Q4!$A$4:$AD$1328,13)</f>
        <v>Ninguno</v>
      </c>
    </row>
    <row r="386" spans="1:28" ht="12" customHeight="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12"/>
      <c r="N386" s="92"/>
      <c r="O386" s="93"/>
      <c r="P386" s="93"/>
      <c r="Q386" s="93"/>
      <c r="R386" s="93"/>
      <c r="S386" s="113">
        <v>1</v>
      </c>
      <c r="T386" s="93"/>
      <c r="U386" s="93"/>
      <c r="V386" s="93"/>
      <c r="W386" s="93"/>
      <c r="X386" s="93"/>
      <c r="Y386" s="75">
        <v>1</v>
      </c>
      <c r="Z386" s="132" t="str">
        <f>VLOOKUP(A386,DB_CAL_Q1_Q4!$A$4:$P$1328,13)</f>
        <v>Gas Natural</v>
      </c>
      <c r="AA386" s="133" t="str">
        <f>VLOOKUP(A386,DB_ACS_Q1_Q4!$A$4:$AD$1328,13)</f>
        <v>Solar Térmica</v>
      </c>
      <c r="AB386" s="134" t="str">
        <f>VLOOKUP(A386,DB_REF_Q1_Q4!$A$4:$AD$1328,13)</f>
        <v>AC Eléctrico</v>
      </c>
    </row>
    <row r="387" spans="1:28" ht="12" customHeight="1">
      <c r="A387" s="10">
        <v>383</v>
      </c>
      <c r="B387" s="98" t="s">
        <v>196</v>
      </c>
      <c r="C387" s="98" t="s">
        <v>196</v>
      </c>
      <c r="D387" s="11" t="s">
        <v>52</v>
      </c>
      <c r="E387" s="11" t="s">
        <v>304</v>
      </c>
      <c r="F387" s="12" t="s">
        <v>49</v>
      </c>
      <c r="G387" s="12" t="s">
        <v>310</v>
      </c>
      <c r="H387" s="12" t="s">
        <v>306</v>
      </c>
      <c r="I387" s="103" t="s">
        <v>505</v>
      </c>
      <c r="J387" s="12" t="str">
        <f t="shared" ref="J387:J396" si="20">"≥17h"</f>
        <v>≥17h</v>
      </c>
      <c r="K387" s="12" t="s">
        <v>512</v>
      </c>
      <c r="L387" s="69" t="s">
        <v>519</v>
      </c>
      <c r="M387" s="12"/>
      <c r="N387" s="92"/>
      <c r="O387" s="93"/>
      <c r="P387" s="93"/>
      <c r="Q387" s="93"/>
      <c r="R387" s="93"/>
      <c r="S387" s="113">
        <v>1</v>
      </c>
      <c r="T387" s="93"/>
      <c r="U387" s="93"/>
      <c r="V387" s="93"/>
      <c r="W387" s="93"/>
      <c r="X387" s="93"/>
      <c r="Y387" s="75">
        <v>1</v>
      </c>
      <c r="Z387" s="132" t="str">
        <f>VLOOKUP(A387,DB_CAL_Q1_Q4!$A$4:$P$1328,13)</f>
        <v>Gas Natural</v>
      </c>
      <c r="AA387" s="133" t="str">
        <f>VLOOKUP(A387,DB_ACS_Q1_Q4!$A$4:$AD$1328,13)</f>
        <v>Gas Natural</v>
      </c>
      <c r="AB387" s="134" t="str">
        <f>VLOOKUP(A387,DB_REF_Q1_Q4!$A$4:$AD$1328,13)</f>
        <v>Bomba de calor aire</v>
      </c>
    </row>
    <row r="388" spans="1:28" ht="12" customHeight="1">
      <c r="A388" s="10">
        <v>384</v>
      </c>
      <c r="B388" s="98" t="s">
        <v>82</v>
      </c>
      <c r="C388" s="98" t="s">
        <v>82</v>
      </c>
      <c r="D388" s="11" t="s">
        <v>51</v>
      </c>
      <c r="E388" s="11" t="s">
        <v>304</v>
      </c>
      <c r="F388" s="12" t="s">
        <v>48</v>
      </c>
      <c r="G388" s="12" t="s">
        <v>310</v>
      </c>
      <c r="H388" s="12" t="s">
        <v>306</v>
      </c>
      <c r="I388" s="103" t="s">
        <v>505</v>
      </c>
      <c r="J388" s="12" t="str">
        <f t="shared" si="20"/>
        <v>≥17h</v>
      </c>
      <c r="K388" s="12" t="s">
        <v>47</v>
      </c>
      <c r="L388" s="69" t="s">
        <v>518</v>
      </c>
      <c r="M388" s="12">
        <v>1</v>
      </c>
      <c r="N388" s="92">
        <v>1</v>
      </c>
      <c r="O388" s="93"/>
      <c r="P388" s="93"/>
      <c r="Q388" s="93"/>
      <c r="R388" s="93"/>
      <c r="S388" s="113"/>
      <c r="T388" s="93">
        <v>1</v>
      </c>
      <c r="U388" s="93"/>
      <c r="V388" s="93"/>
      <c r="W388" s="93"/>
      <c r="X388" s="93"/>
      <c r="Y388" s="75"/>
      <c r="Z388" s="132" t="str">
        <f>VLOOKUP(A388,DB_CAL_Q1_Q4!$A$4:$P$1328,13)</f>
        <v>Electricidad</v>
      </c>
      <c r="AA388" s="133" t="str">
        <f>VLOOKUP(A388,DB_ACS_Q1_Q4!$A$4:$AD$1328,13)</f>
        <v>Gas Natural</v>
      </c>
      <c r="AB388" s="134" t="str">
        <f>VLOOKUP(A388,DB_REF_Q1_Q4!$A$4:$AD$1328,13)</f>
        <v>AC Eléctrico</v>
      </c>
    </row>
    <row r="389" spans="1:28" ht="12" customHeight="1">
      <c r="A389" s="10">
        <v>385</v>
      </c>
      <c r="B389" s="98" t="s">
        <v>281</v>
      </c>
      <c r="C389" s="98" t="s">
        <v>281</v>
      </c>
      <c r="D389" s="11" t="s">
        <v>52</v>
      </c>
      <c r="E389" s="11" t="s">
        <v>304</v>
      </c>
      <c r="F389" s="12" t="s">
        <v>49</v>
      </c>
      <c r="G389" s="12" t="s">
        <v>310</v>
      </c>
      <c r="H389" s="12" t="s">
        <v>306</v>
      </c>
      <c r="I389" s="103" t="s">
        <v>504</v>
      </c>
      <c r="J389" s="12" t="str">
        <f t="shared" si="20"/>
        <v>≥17h</v>
      </c>
      <c r="K389" s="12" t="s">
        <v>512</v>
      </c>
      <c r="L389" s="69" t="s">
        <v>519</v>
      </c>
      <c r="M389" s="12"/>
      <c r="N389" s="92"/>
      <c r="O389" s="93"/>
      <c r="P389" s="93"/>
      <c r="Q389" s="93"/>
      <c r="R389" s="93"/>
      <c r="S389" s="113">
        <v>1</v>
      </c>
      <c r="T389" s="93"/>
      <c r="U389" s="93"/>
      <c r="V389" s="93"/>
      <c r="W389" s="93"/>
      <c r="X389" s="93"/>
      <c r="Y389" s="75">
        <v>1</v>
      </c>
      <c r="Z389" s="132" t="str">
        <f>VLOOKUP(A389,DB_CAL_Q1_Q4!$A$4:$P$1328,13)</f>
        <v>Gas Natural</v>
      </c>
      <c r="AA389" s="133" t="str">
        <f>VLOOKUP(A389,DB_ACS_Q1_Q4!$A$4:$AD$1328,13)</f>
        <v>Gas Natural</v>
      </c>
      <c r="AB389" s="134" t="str">
        <f>VLOOKUP(A389,DB_REF_Q1_Q4!$A$4:$AD$1328,13)</f>
        <v>Ninguno</v>
      </c>
    </row>
    <row r="390" spans="1:28" ht="12" customHeight="1">
      <c r="A390" s="10">
        <v>386</v>
      </c>
      <c r="B390" s="98" t="s">
        <v>82</v>
      </c>
      <c r="C390" s="98" t="s">
        <v>82</v>
      </c>
      <c r="D390" s="11" t="s">
        <v>25</v>
      </c>
      <c r="E390" s="11" t="s">
        <v>304</v>
      </c>
      <c r="F390" s="12" t="s">
        <v>48</v>
      </c>
      <c r="G390" s="12" t="s">
        <v>310</v>
      </c>
      <c r="H390" s="12" t="s">
        <v>306</v>
      </c>
      <c r="I390" s="11" t="s">
        <v>507</v>
      </c>
      <c r="J390" s="12" t="str">
        <f t="shared" si="20"/>
        <v>≥17h</v>
      </c>
      <c r="K390" s="12" t="s">
        <v>513</v>
      </c>
      <c r="L390" s="69" t="s">
        <v>518</v>
      </c>
      <c r="M390" s="12">
        <v>1</v>
      </c>
      <c r="N390" s="92">
        <v>1</v>
      </c>
      <c r="O390" s="93"/>
      <c r="P390" s="93"/>
      <c r="Q390" s="93"/>
      <c r="R390" s="93"/>
      <c r="S390" s="113"/>
      <c r="T390" s="93">
        <v>1</v>
      </c>
      <c r="U390" s="93"/>
      <c r="V390" s="93"/>
      <c r="W390" s="93"/>
      <c r="X390" s="93"/>
      <c r="Y390" s="75"/>
      <c r="Z390" s="132" t="str">
        <f>VLOOKUP(A390,DB_CAL_Q1_Q4!$A$4:$P$1328,13)</f>
        <v>Electricidad</v>
      </c>
      <c r="AA390" s="133" t="str">
        <f>VLOOKUP(A390,DB_ACS_Q1_Q4!$A$4:$AD$1328,13)</f>
        <v>Electricidad</v>
      </c>
      <c r="AB390" s="134" t="str">
        <f>VLOOKUP(A390,DB_REF_Q1_Q4!$A$4:$AD$1328,13)</f>
        <v>Ninguno</v>
      </c>
    </row>
    <row r="391" spans="1:28" ht="12" customHeight="1">
      <c r="A391" s="10">
        <v>387</v>
      </c>
      <c r="B391" s="98" t="s">
        <v>236</v>
      </c>
      <c r="C391" s="98" t="s">
        <v>235</v>
      </c>
      <c r="D391" s="11" t="s">
        <v>52</v>
      </c>
      <c r="E391" s="11" t="s">
        <v>304</v>
      </c>
      <c r="F391" s="12" t="s">
        <v>49</v>
      </c>
      <c r="G391" s="12" t="s">
        <v>310</v>
      </c>
      <c r="H391" s="12" t="s">
        <v>306</v>
      </c>
      <c r="I391" s="11" t="s">
        <v>507</v>
      </c>
      <c r="J391" s="12" t="str">
        <f t="shared" si="20"/>
        <v>≥17h</v>
      </c>
      <c r="K391" s="12" t="s">
        <v>512</v>
      </c>
      <c r="L391" s="69" t="s">
        <v>519</v>
      </c>
      <c r="M391" s="12"/>
      <c r="N391" s="92"/>
      <c r="O391" s="93"/>
      <c r="P391" s="93"/>
      <c r="Q391" s="93"/>
      <c r="R391" s="93"/>
      <c r="S391" s="113">
        <v>1</v>
      </c>
      <c r="T391" s="93"/>
      <c r="U391" s="93"/>
      <c r="V391" s="93"/>
      <c r="W391" s="93"/>
      <c r="X391" s="93"/>
      <c r="Y391" s="75">
        <v>1</v>
      </c>
      <c r="Z391" s="132" t="str">
        <f>VLOOKUP(A391,DB_CAL_Q1_Q4!$A$4:$P$1328,13)</f>
        <v>Gas Natural</v>
      </c>
      <c r="AA391" s="133" t="str">
        <f>VLOOKUP(A391,DB_ACS_Q1_Q4!$A$4:$AD$1328,13)</f>
        <v>Gas Natural</v>
      </c>
      <c r="AB391" s="134" t="str">
        <f>VLOOKUP(A391,DB_REF_Q1_Q4!$A$4:$AD$1328,13)</f>
        <v>Ninguno</v>
      </c>
    </row>
    <row r="392" spans="1:28" ht="12" customHeight="1">
      <c r="A392" s="10">
        <v>388</v>
      </c>
      <c r="B392" s="98" t="s">
        <v>273</v>
      </c>
      <c r="C392" s="98" t="s">
        <v>89</v>
      </c>
      <c r="D392" s="11" t="s">
        <v>25</v>
      </c>
      <c r="E392" s="11" t="s">
        <v>304</v>
      </c>
      <c r="F392" s="12" t="s">
        <v>50</v>
      </c>
      <c r="G392" s="12" t="s">
        <v>310</v>
      </c>
      <c r="H392" s="12" t="s">
        <v>306</v>
      </c>
      <c r="I392" s="103" t="s">
        <v>504</v>
      </c>
      <c r="J392" s="12" t="str">
        <f t="shared" si="20"/>
        <v>≥17h</v>
      </c>
      <c r="K392" s="12" t="s">
        <v>47</v>
      </c>
      <c r="L392" s="69" t="s">
        <v>520</v>
      </c>
      <c r="M392" s="12"/>
      <c r="N392" s="92"/>
      <c r="O392" s="93"/>
      <c r="P392" s="93"/>
      <c r="Q392" s="93"/>
      <c r="R392" s="93"/>
      <c r="S392" s="113">
        <v>1</v>
      </c>
      <c r="T392" s="93"/>
      <c r="U392" s="93"/>
      <c r="V392" s="93"/>
      <c r="W392" s="93"/>
      <c r="X392" s="93"/>
      <c r="Y392" s="75">
        <v>1</v>
      </c>
      <c r="Z392" s="132" t="str">
        <f>VLOOKUP(A392,DB_CAL_Q1_Q4!$A$4:$P$1328,13)</f>
        <v>Electricidad</v>
      </c>
      <c r="AA392" s="133" t="str">
        <f>VLOOKUP(A392,DB_ACS_Q1_Q4!$A$4:$AD$1328,13)</f>
        <v>Electricidad</v>
      </c>
      <c r="AB392" s="134" t="str">
        <f>VLOOKUP(A392,DB_REF_Q1_Q4!$A$4:$AD$1328,13)</f>
        <v>Ninguno</v>
      </c>
    </row>
    <row r="393" spans="1:28" ht="12" customHeight="1">
      <c r="A393" s="10">
        <v>389</v>
      </c>
      <c r="B393" s="98" t="s">
        <v>82</v>
      </c>
      <c r="C393" s="98" t="s">
        <v>82</v>
      </c>
      <c r="D393" s="11" t="s">
        <v>51</v>
      </c>
      <c r="E393" s="11" t="s">
        <v>303</v>
      </c>
      <c r="F393" s="12" t="s">
        <v>49</v>
      </c>
      <c r="G393" s="12" t="s">
        <v>310</v>
      </c>
      <c r="H393" s="12" t="s">
        <v>306</v>
      </c>
      <c r="I393" s="103" t="s">
        <v>504</v>
      </c>
      <c r="J393" s="12" t="str">
        <f t="shared" si="20"/>
        <v>≥17h</v>
      </c>
      <c r="K393" s="12" t="s">
        <v>512</v>
      </c>
      <c r="L393" s="69" t="s">
        <v>518</v>
      </c>
      <c r="M393" s="12"/>
      <c r="N393" s="92"/>
      <c r="O393" s="93"/>
      <c r="P393" s="93"/>
      <c r="Q393" s="93"/>
      <c r="R393" s="93"/>
      <c r="S393" s="113">
        <v>1</v>
      </c>
      <c r="T393" s="93"/>
      <c r="U393" s="93"/>
      <c r="V393" s="93"/>
      <c r="W393" s="93"/>
      <c r="X393" s="93"/>
      <c r="Y393" s="75">
        <v>1</v>
      </c>
      <c r="Z393" s="132" t="str">
        <f>VLOOKUP(A393,DB_CAL_Q1_Q4!$A$4:$P$1328,13)</f>
        <v>Bomba de calor aire</v>
      </c>
      <c r="AA393" s="133" t="str">
        <f>VLOOKUP(A393,DB_ACS_Q1_Q4!$A$4:$AD$1328,13)</f>
        <v>Gas Natural</v>
      </c>
      <c r="AB393" s="134" t="str">
        <f>VLOOKUP(A393,DB_REF_Q1_Q4!$A$4:$AD$1328,13)</f>
        <v>Bomba de calor aire</v>
      </c>
    </row>
    <row r="394" spans="1:28" ht="12" customHeight="1">
      <c r="A394" s="10">
        <v>390</v>
      </c>
      <c r="B394" s="98" t="s">
        <v>82</v>
      </c>
      <c r="C394" s="98" t="s">
        <v>82</v>
      </c>
      <c r="D394" s="11" t="s">
        <v>52</v>
      </c>
      <c r="E394" s="11" t="s">
        <v>304</v>
      </c>
      <c r="F394" s="12" t="s">
        <v>49</v>
      </c>
      <c r="G394" s="12" t="s">
        <v>310</v>
      </c>
      <c r="H394" s="12" t="s">
        <v>306</v>
      </c>
      <c r="I394" s="103" t="s">
        <v>504</v>
      </c>
      <c r="J394" s="12" t="str">
        <f t="shared" si="20"/>
        <v>≥17h</v>
      </c>
      <c r="K394" s="12" t="s">
        <v>512</v>
      </c>
      <c r="L394" s="69" t="s">
        <v>518</v>
      </c>
      <c r="M394" s="12"/>
      <c r="N394" s="92"/>
      <c r="O394" s="93"/>
      <c r="P394" s="93"/>
      <c r="Q394" s="93"/>
      <c r="R394" s="93"/>
      <c r="S394" s="113">
        <v>1</v>
      </c>
      <c r="T394" s="93"/>
      <c r="U394" s="93"/>
      <c r="V394" s="93"/>
      <c r="W394" s="93"/>
      <c r="X394" s="93"/>
      <c r="Y394" s="75">
        <v>1</v>
      </c>
      <c r="Z394" s="132" t="str">
        <f>VLOOKUP(A394,DB_CAL_Q1_Q4!$A$4:$P$1328,13)</f>
        <v>Electricidad</v>
      </c>
      <c r="AA394" s="133" t="str">
        <f>VLOOKUP(A394,DB_ACS_Q1_Q4!$A$4:$AD$1328,13)</f>
        <v>GLP</v>
      </c>
      <c r="AB394" s="134" t="str">
        <f>VLOOKUP(A394,DB_REF_Q1_Q4!$A$4:$AD$1328,13)</f>
        <v>Ninguno</v>
      </c>
    </row>
    <row r="395" spans="1:28" ht="12" customHeight="1">
      <c r="A395" s="10">
        <v>391</v>
      </c>
      <c r="B395" s="98" t="s">
        <v>273</v>
      </c>
      <c r="C395" s="98" t="s">
        <v>89</v>
      </c>
      <c r="D395" s="11" t="s">
        <v>51</v>
      </c>
      <c r="E395" s="11" t="s">
        <v>303</v>
      </c>
      <c r="F395" s="12" t="s">
        <v>48</v>
      </c>
      <c r="G395" s="12" t="s">
        <v>310</v>
      </c>
      <c r="H395" s="12" t="s">
        <v>306</v>
      </c>
      <c r="I395" s="103" t="s">
        <v>505</v>
      </c>
      <c r="J395" s="12" t="str">
        <f t="shared" si="20"/>
        <v>≥17h</v>
      </c>
      <c r="K395" s="12" t="s">
        <v>512</v>
      </c>
      <c r="L395" s="69" t="s">
        <v>520</v>
      </c>
      <c r="M395" s="12">
        <v>1</v>
      </c>
      <c r="N395" s="92">
        <v>1</v>
      </c>
      <c r="O395" s="93"/>
      <c r="P395" s="93"/>
      <c r="Q395" s="93"/>
      <c r="R395" s="93"/>
      <c r="S395" s="113"/>
      <c r="T395" s="93">
        <v>1</v>
      </c>
      <c r="U395" s="93"/>
      <c r="V395" s="93"/>
      <c r="W395" s="93"/>
      <c r="X395" s="93"/>
      <c r="Y395" s="75"/>
      <c r="Z395" s="132" t="str">
        <f>VLOOKUP(A395,DB_CAL_Q1_Q4!$A$4:$P$1328,13)</f>
        <v>Electricidad</v>
      </c>
      <c r="AA395" s="133" t="str">
        <f>VLOOKUP(A395,DB_ACS_Q1_Q4!$A$4:$AD$1328,13)</f>
        <v>Electricidad</v>
      </c>
      <c r="AB395" s="134" t="str">
        <f>VLOOKUP(A395,DB_REF_Q1_Q4!$A$4:$AD$1328,13)</f>
        <v>Ninguno</v>
      </c>
    </row>
    <row r="396" spans="1:28" ht="12" customHeight="1">
      <c r="A396" s="10">
        <v>392</v>
      </c>
      <c r="B396" s="98" t="s">
        <v>236</v>
      </c>
      <c r="C396" s="98" t="s">
        <v>235</v>
      </c>
      <c r="D396" s="11" t="s">
        <v>52</v>
      </c>
      <c r="E396" s="11" t="s">
        <v>304</v>
      </c>
      <c r="F396" s="12" t="s">
        <v>49</v>
      </c>
      <c r="G396" s="12" t="s">
        <v>310</v>
      </c>
      <c r="H396" s="12" t="s">
        <v>306</v>
      </c>
      <c r="I396" s="103" t="s">
        <v>504</v>
      </c>
      <c r="J396" s="12" t="str">
        <f t="shared" si="20"/>
        <v>≥17h</v>
      </c>
      <c r="K396" s="12" t="s">
        <v>512</v>
      </c>
      <c r="L396" s="69" t="s">
        <v>519</v>
      </c>
      <c r="M396" s="12"/>
      <c r="N396" s="92"/>
      <c r="O396" s="93"/>
      <c r="P396" s="93"/>
      <c r="Q396" s="93"/>
      <c r="R396" s="93"/>
      <c r="S396" s="113">
        <v>1</v>
      </c>
      <c r="T396" s="93"/>
      <c r="U396" s="93"/>
      <c r="V396" s="93"/>
      <c r="W396" s="93"/>
      <c r="X396" s="93"/>
      <c r="Y396" s="75">
        <v>1</v>
      </c>
      <c r="Z396" s="132" t="str">
        <f>VLOOKUP(A396,DB_CAL_Q1_Q4!$A$4:$P$1328,13)</f>
        <v>Gas Natural</v>
      </c>
      <c r="AA396" s="133" t="str">
        <f>VLOOKUP(A396,DB_ACS_Q1_Q4!$A$4:$AD$1328,13)</f>
        <v>Gas Natural</v>
      </c>
      <c r="AB396" s="134" t="str">
        <f>VLOOKUP(A396,DB_REF_Q1_Q4!$A$4:$AD$1328,13)</f>
        <v>Ninguno</v>
      </c>
    </row>
    <row r="397" spans="1:28" ht="12" customHeight="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12">
        <v>1</v>
      </c>
      <c r="N397" s="92">
        <v>1</v>
      </c>
      <c r="O397" s="93"/>
      <c r="P397" s="93"/>
      <c r="Q397" s="93"/>
      <c r="R397" s="93"/>
      <c r="S397" s="113"/>
      <c r="T397" s="93">
        <v>1</v>
      </c>
      <c r="U397" s="93"/>
      <c r="V397" s="93"/>
      <c r="W397" s="93"/>
      <c r="X397" s="93"/>
      <c r="Y397" s="75"/>
      <c r="Z397" s="132" t="str">
        <f>VLOOKUP(A397,DB_CAL_Q1_Q4!$A$4:$P$1328,13)</f>
        <v>Bomba de calor aire</v>
      </c>
      <c r="AA397" s="133" t="str">
        <f>VLOOKUP(A397,DB_ACS_Q1_Q4!$A$4:$AD$1328,13)</f>
        <v>Gas Natural</v>
      </c>
      <c r="AB397" s="134" t="str">
        <f>VLOOKUP(A397,DB_REF_Q1_Q4!$A$4:$AD$1328,13)</f>
        <v>Bomba de calor aire</v>
      </c>
    </row>
    <row r="398" spans="1:28" ht="12" customHeight="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12"/>
      <c r="N398" s="92"/>
      <c r="O398" s="93"/>
      <c r="P398" s="93"/>
      <c r="Q398" s="93"/>
      <c r="R398" s="93"/>
      <c r="S398" s="113">
        <v>1</v>
      </c>
      <c r="T398" s="93"/>
      <c r="U398" s="93"/>
      <c r="V398" s="93"/>
      <c r="W398" s="93"/>
      <c r="X398" s="93"/>
      <c r="Y398" s="75">
        <v>1</v>
      </c>
      <c r="Z398" s="132" t="str">
        <f>VLOOKUP(A398,DB_CAL_Q1_Q4!$A$4:$P$1328,13)</f>
        <v>Gas Natural</v>
      </c>
      <c r="AA398" s="133" t="str">
        <f>VLOOKUP(A398,DB_ACS_Q1_Q4!$A$4:$AD$1328,13)</f>
        <v>Gas Natural</v>
      </c>
      <c r="AB398" s="134" t="str">
        <f>VLOOKUP(A398,DB_REF_Q1_Q4!$A$4:$AD$1328,13)</f>
        <v>Ninguno</v>
      </c>
    </row>
    <row r="399" spans="1:28" ht="12" customHeight="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12">
        <v>1</v>
      </c>
      <c r="N399" s="92">
        <v>1</v>
      </c>
      <c r="O399" s="93"/>
      <c r="P399" s="93"/>
      <c r="Q399" s="93"/>
      <c r="R399" s="93"/>
      <c r="S399" s="113"/>
      <c r="T399" s="93"/>
      <c r="U399" s="93"/>
      <c r="V399" s="93"/>
      <c r="W399" s="93"/>
      <c r="X399" s="93"/>
      <c r="Y399" s="75">
        <v>1</v>
      </c>
      <c r="Z399" s="132" t="str">
        <f>VLOOKUP(A399,DB_CAL_Q1_Q4!$A$4:$P$1328,13)</f>
        <v>Gas Natural</v>
      </c>
      <c r="AA399" s="133" t="str">
        <f>VLOOKUP(A399,DB_ACS_Q1_Q4!$A$4:$AD$1328,13)</f>
        <v>Gas Natural</v>
      </c>
      <c r="AB399" s="134" t="str">
        <f>VLOOKUP(A399,DB_REF_Q1_Q4!$A$4:$AD$1328,13)</f>
        <v>Ninguno</v>
      </c>
    </row>
    <row r="400" spans="1:28" ht="12" customHeight="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12"/>
      <c r="N400" s="92"/>
      <c r="O400" s="93"/>
      <c r="P400" s="93"/>
      <c r="Q400" s="93"/>
      <c r="R400" s="93"/>
      <c r="S400" s="113">
        <v>1</v>
      </c>
      <c r="T400" s="93"/>
      <c r="U400" s="93"/>
      <c r="V400" s="93"/>
      <c r="W400" s="93"/>
      <c r="X400" s="93"/>
      <c r="Y400" s="75">
        <v>1</v>
      </c>
      <c r="Z400" s="132" t="str">
        <f>VLOOKUP(A400,DB_CAL_Q1_Q4!$A$4:$P$1328,13)</f>
        <v>Gas Natural</v>
      </c>
      <c r="AA400" s="133" t="str">
        <f>VLOOKUP(A400,DB_ACS_Q1_Q4!$A$4:$AD$1328,13)</f>
        <v>Gas Natural</v>
      </c>
      <c r="AB400" s="134" t="str">
        <f>VLOOKUP(A400,DB_REF_Q1_Q4!$A$4:$AD$1328,13)</f>
        <v>Ninguno</v>
      </c>
    </row>
    <row r="401" spans="1:28" ht="12" customHeight="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12"/>
      <c r="N401" s="92"/>
      <c r="O401" s="93"/>
      <c r="P401" s="93"/>
      <c r="Q401" s="93"/>
      <c r="R401" s="93"/>
      <c r="S401" s="113">
        <v>1</v>
      </c>
      <c r="T401" s="93"/>
      <c r="U401" s="93"/>
      <c r="V401" s="93"/>
      <c r="W401" s="93"/>
      <c r="X401" s="93"/>
      <c r="Y401" s="75">
        <v>1</v>
      </c>
      <c r="Z401" s="132" t="str">
        <f>VLOOKUP(A401,DB_CAL_Q1_Q4!$A$4:$P$1328,13)</f>
        <v>Gas Natural</v>
      </c>
      <c r="AA401" s="133" t="str">
        <f>VLOOKUP(A401,DB_ACS_Q1_Q4!$A$4:$AD$1328,13)</f>
        <v>Gas Natural</v>
      </c>
      <c r="AB401" s="134" t="str">
        <f>VLOOKUP(A401,DB_REF_Q1_Q4!$A$4:$AD$1328,13)</f>
        <v>Ninguno</v>
      </c>
    </row>
    <row r="402" spans="1:28" ht="12" customHeight="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12">
        <v>1</v>
      </c>
      <c r="N402" s="92">
        <v>1</v>
      </c>
      <c r="O402" s="93"/>
      <c r="P402" s="93"/>
      <c r="Q402" s="93"/>
      <c r="R402" s="93"/>
      <c r="S402" s="113"/>
      <c r="T402" s="93">
        <v>1</v>
      </c>
      <c r="U402" s="93"/>
      <c r="V402" s="93"/>
      <c r="W402" s="93"/>
      <c r="X402" s="93"/>
      <c r="Y402" s="75"/>
      <c r="Z402" s="132" t="str">
        <f>VLOOKUP(A402,DB_CAL_Q1_Q4!$A$4:$P$1328,13)</f>
        <v>Ninguna</v>
      </c>
      <c r="AA402" s="133" t="str">
        <f>VLOOKUP(A402,DB_ACS_Q1_Q4!$A$4:$AD$1328,13)</f>
        <v>Electricidad</v>
      </c>
      <c r="AB402" s="134" t="str">
        <f>VLOOKUP(A402,DB_REF_Q1_Q4!$A$4:$AD$1328,13)</f>
        <v>Ninguno</v>
      </c>
    </row>
    <row r="403" spans="1:28" ht="12" customHeight="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12"/>
      <c r="N403" s="92"/>
      <c r="O403" s="93"/>
      <c r="P403" s="93"/>
      <c r="Q403" s="93"/>
      <c r="R403" s="93"/>
      <c r="S403" s="113">
        <v>1</v>
      </c>
      <c r="T403" s="93"/>
      <c r="U403" s="93"/>
      <c r="V403" s="93"/>
      <c r="W403" s="93"/>
      <c r="X403" s="93"/>
      <c r="Y403" s="75">
        <v>1</v>
      </c>
      <c r="Z403" s="132" t="str">
        <f>VLOOKUP(A403,DB_CAL_Q1_Q4!$A$4:$P$1328,13)</f>
        <v>Gas Natural</v>
      </c>
      <c r="AA403" s="133" t="str">
        <f>VLOOKUP(A403,DB_ACS_Q1_Q4!$A$4:$AD$1328,13)</f>
        <v>Gas Natural</v>
      </c>
      <c r="AB403" s="134" t="str">
        <f>VLOOKUP(A403,DB_REF_Q1_Q4!$A$4:$AD$1328,13)</f>
        <v>Ninguno</v>
      </c>
    </row>
    <row r="404" spans="1:28" ht="12" customHeight="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12">
        <v>1</v>
      </c>
      <c r="N404" s="92">
        <v>1</v>
      </c>
      <c r="O404" s="93"/>
      <c r="P404" s="93"/>
      <c r="Q404" s="93"/>
      <c r="R404" s="93"/>
      <c r="S404" s="113"/>
      <c r="T404" s="93"/>
      <c r="U404" s="93"/>
      <c r="V404" s="93"/>
      <c r="W404" s="93"/>
      <c r="X404" s="93"/>
      <c r="Y404" s="75">
        <v>1</v>
      </c>
      <c r="Z404" s="132" t="str">
        <f>VLOOKUP(A404,DB_CAL_Q1_Q4!$A$4:$P$1328,13)</f>
        <v>Gas Natural</v>
      </c>
      <c r="AA404" s="133" t="str">
        <f>VLOOKUP(A404,DB_ACS_Q1_Q4!$A$4:$AD$1328,13)</f>
        <v>Gas Natural</v>
      </c>
      <c r="AB404" s="134" t="str">
        <f>VLOOKUP(A404,DB_REF_Q1_Q4!$A$4:$AD$1328,13)</f>
        <v>Ninguno</v>
      </c>
    </row>
    <row r="405" spans="1:28" ht="12" customHeight="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12"/>
      <c r="N405" s="92"/>
      <c r="O405" s="93"/>
      <c r="P405" s="93"/>
      <c r="Q405" s="93"/>
      <c r="R405" s="93"/>
      <c r="S405" s="113">
        <v>1</v>
      </c>
      <c r="T405" s="93"/>
      <c r="U405" s="93"/>
      <c r="V405" s="93"/>
      <c r="W405" s="93"/>
      <c r="X405" s="93"/>
      <c r="Y405" s="75">
        <v>1</v>
      </c>
      <c r="Z405" s="132" t="str">
        <f>VLOOKUP(A405,DB_CAL_Q1_Q4!$A$4:$P$1328,13)</f>
        <v>Gas Natural</v>
      </c>
      <c r="AA405" s="133" t="str">
        <f>VLOOKUP(A405,DB_ACS_Q1_Q4!$A$4:$AD$1328,13)</f>
        <v>Gas Natural</v>
      </c>
      <c r="AB405" s="134" t="str">
        <f>VLOOKUP(A405,DB_REF_Q1_Q4!$A$4:$AD$1328,13)</f>
        <v>Ninguno</v>
      </c>
    </row>
    <row r="406" spans="1:28" ht="12" customHeight="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12">
        <v>1</v>
      </c>
      <c r="N406" s="92">
        <v>1</v>
      </c>
      <c r="O406" s="93"/>
      <c r="P406" s="93"/>
      <c r="Q406" s="93"/>
      <c r="R406" s="93"/>
      <c r="S406" s="113"/>
      <c r="T406" s="93"/>
      <c r="U406" s="93"/>
      <c r="V406" s="93"/>
      <c r="W406" s="93"/>
      <c r="X406" s="93"/>
      <c r="Y406" s="75">
        <v>1</v>
      </c>
      <c r="Z406" s="132" t="str">
        <f>VLOOKUP(A406,DB_CAL_Q1_Q4!$A$4:$P$1328,13)</f>
        <v>Gas Natural</v>
      </c>
      <c r="AA406" s="133" t="str">
        <f>VLOOKUP(A406,DB_ACS_Q1_Q4!$A$4:$AD$1328,13)</f>
        <v>Gas Natural</v>
      </c>
      <c r="AB406" s="134" t="str">
        <f>VLOOKUP(A406,DB_REF_Q1_Q4!$A$4:$AD$1328,13)</f>
        <v>Ninguno</v>
      </c>
    </row>
    <row r="407" spans="1:28" ht="12" customHeight="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12">
        <v>1</v>
      </c>
      <c r="N407" s="92">
        <v>1</v>
      </c>
      <c r="O407" s="93"/>
      <c r="P407" s="93"/>
      <c r="Q407" s="93"/>
      <c r="R407" s="93"/>
      <c r="S407" s="113"/>
      <c r="T407" s="93">
        <v>1</v>
      </c>
      <c r="U407" s="93"/>
      <c r="V407" s="93"/>
      <c r="W407" s="93"/>
      <c r="X407" s="93"/>
      <c r="Y407" s="75"/>
      <c r="Z407" s="132" t="str">
        <f>VLOOKUP(A407,DB_CAL_Q1_Q4!$A$4:$P$1328,13)</f>
        <v>GLP</v>
      </c>
      <c r="AA407" s="133" t="str">
        <f>VLOOKUP(A407,DB_ACS_Q1_Q4!$A$4:$AD$1328,13)</f>
        <v>Gasóleo</v>
      </c>
      <c r="AB407" s="134" t="str">
        <f>VLOOKUP(A407,DB_REF_Q1_Q4!$A$4:$AD$1328,13)</f>
        <v>AC Eléctrico</v>
      </c>
    </row>
    <row r="408" spans="1:28" ht="12" customHeight="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12">
        <v>1</v>
      </c>
      <c r="N408" s="92">
        <v>1</v>
      </c>
      <c r="O408" s="93"/>
      <c r="P408" s="93"/>
      <c r="Q408" s="93"/>
      <c r="R408" s="93"/>
      <c r="S408" s="113"/>
      <c r="T408" s="93">
        <v>1</v>
      </c>
      <c r="U408" s="93"/>
      <c r="V408" s="93"/>
      <c r="W408" s="93"/>
      <c r="X408" s="93"/>
      <c r="Y408" s="75"/>
      <c r="Z408" s="132" t="str">
        <f>VLOOKUP(A408,DB_CAL_Q1_Q4!$A$4:$P$1328,13)</f>
        <v>Ninguna</v>
      </c>
      <c r="AA408" s="133" t="str">
        <f>VLOOKUP(A408,DB_ACS_Q1_Q4!$A$4:$AD$1328,13)</f>
        <v>Electricidad</v>
      </c>
      <c r="AB408" s="134" t="str">
        <f>VLOOKUP(A408,DB_REF_Q1_Q4!$A$4:$AD$1328,13)</f>
        <v>Ninguno</v>
      </c>
    </row>
    <row r="409" spans="1:28" ht="12" customHeight="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12">
        <v>1</v>
      </c>
      <c r="N409" s="92">
        <v>1</v>
      </c>
      <c r="O409" s="93">
        <v>1</v>
      </c>
      <c r="P409" s="93"/>
      <c r="Q409" s="93"/>
      <c r="R409" s="93"/>
      <c r="S409" s="113"/>
      <c r="T409" s="93"/>
      <c r="U409" s="93"/>
      <c r="V409" s="93"/>
      <c r="W409" s="93"/>
      <c r="X409" s="93"/>
      <c r="Y409" s="75">
        <v>1</v>
      </c>
      <c r="Z409" s="132" t="str">
        <f>VLOOKUP(A409,DB_CAL_Q1_Q4!$A$4:$P$1328,13)</f>
        <v>Gas Natural</v>
      </c>
      <c r="AA409" s="133" t="str">
        <f>VLOOKUP(A409,DB_ACS_Q1_Q4!$A$4:$AD$1328,13)</f>
        <v>Gas Natural</v>
      </c>
      <c r="AB409" s="134" t="str">
        <f>VLOOKUP(A409,DB_REF_Q1_Q4!$A$4:$AD$1328,13)</f>
        <v>Ninguno</v>
      </c>
    </row>
    <row r="410" spans="1:28" ht="12" customHeight="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12"/>
      <c r="N410" s="92"/>
      <c r="O410" s="93"/>
      <c r="P410" s="93"/>
      <c r="Q410" s="93"/>
      <c r="R410" s="93"/>
      <c r="S410" s="113">
        <v>1</v>
      </c>
      <c r="T410" s="93"/>
      <c r="U410" s="93"/>
      <c r="V410" s="93"/>
      <c r="W410" s="93"/>
      <c r="X410" s="93"/>
      <c r="Y410" s="75">
        <v>1</v>
      </c>
      <c r="Z410" s="132" t="str">
        <f>VLOOKUP(A410,DB_CAL_Q1_Q4!$A$4:$P$1328,13)</f>
        <v>Gas Natural</v>
      </c>
      <c r="AA410" s="133" t="str">
        <f>VLOOKUP(A410,DB_ACS_Q1_Q4!$A$4:$AD$1328,13)</f>
        <v>Gas Natural</v>
      </c>
      <c r="AB410" s="134" t="str">
        <f>VLOOKUP(A410,DB_REF_Q1_Q4!$A$4:$AD$1328,13)</f>
        <v>Ninguno</v>
      </c>
    </row>
    <row r="411" spans="1:28" ht="12" customHeight="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12">
        <v>1</v>
      </c>
      <c r="N411" s="92">
        <v>1</v>
      </c>
      <c r="O411" s="93"/>
      <c r="P411" s="93"/>
      <c r="Q411" s="93"/>
      <c r="R411" s="93"/>
      <c r="S411" s="113"/>
      <c r="T411" s="93"/>
      <c r="U411" s="93"/>
      <c r="V411" s="93"/>
      <c r="W411" s="93"/>
      <c r="X411" s="93"/>
      <c r="Y411" s="75">
        <v>1</v>
      </c>
      <c r="Z411" s="132" t="str">
        <f>VLOOKUP(A411,DB_CAL_Q1_Q4!$A$4:$P$1328,13)</f>
        <v>Electricidad</v>
      </c>
      <c r="AA411" s="133" t="str">
        <f>VLOOKUP(A411,DB_ACS_Q1_Q4!$A$4:$AD$1328,13)</f>
        <v>Electricidad</v>
      </c>
      <c r="AB411" s="134" t="str">
        <f>VLOOKUP(A411,DB_REF_Q1_Q4!$A$4:$AD$1328,13)</f>
        <v>Ninguno</v>
      </c>
    </row>
    <row r="412" spans="1:28" ht="12" customHeight="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12">
        <v>1</v>
      </c>
      <c r="N412" s="92">
        <v>1</v>
      </c>
      <c r="O412" s="93"/>
      <c r="P412" s="93"/>
      <c r="Q412" s="93"/>
      <c r="R412" s="93"/>
      <c r="S412" s="113"/>
      <c r="T412" s="93">
        <v>1</v>
      </c>
      <c r="U412" s="93"/>
      <c r="V412" s="93"/>
      <c r="W412" s="93"/>
      <c r="X412" s="93"/>
      <c r="Y412" s="75"/>
      <c r="Z412" s="132" t="str">
        <f>VLOOKUP(A412,DB_CAL_Q1_Q4!$A$4:$P$1328,13)</f>
        <v>Ninguna</v>
      </c>
      <c r="AA412" s="133" t="str">
        <f>VLOOKUP(A412,DB_ACS_Q1_Q4!$A$4:$AD$1328,13)</f>
        <v>Electricidad</v>
      </c>
      <c r="AB412" s="134" t="str">
        <f>VLOOKUP(A412,DB_REF_Q1_Q4!$A$4:$AD$1328,13)</f>
        <v>Ninguno</v>
      </c>
    </row>
    <row r="413" spans="1:28" ht="12" customHeight="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12">
        <v>1</v>
      </c>
      <c r="N413" s="92">
        <v>1</v>
      </c>
      <c r="O413" s="93"/>
      <c r="P413" s="93"/>
      <c r="Q413" s="93"/>
      <c r="R413" s="93"/>
      <c r="S413" s="113"/>
      <c r="T413" s="93">
        <v>1</v>
      </c>
      <c r="U413" s="93"/>
      <c r="V413" s="93"/>
      <c r="W413" s="93"/>
      <c r="X413" s="93"/>
      <c r="Y413" s="75"/>
      <c r="Z413" s="132" t="str">
        <f>VLOOKUP(A413,DB_CAL_Q1_Q4!$A$4:$P$1328,13)</f>
        <v>Bomba de calor aire</v>
      </c>
      <c r="AA413" s="133" t="str">
        <f>VLOOKUP(A413,DB_ACS_Q1_Q4!$A$4:$AD$1328,13)</f>
        <v>Gas Natural</v>
      </c>
      <c r="AB413" s="134" t="str">
        <f>VLOOKUP(A413,DB_REF_Q1_Q4!$A$4:$AD$1328,13)</f>
        <v>Bomba de calor aire</v>
      </c>
    </row>
    <row r="414" spans="1:28" ht="12" customHeight="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12"/>
      <c r="N414" s="92"/>
      <c r="O414" s="93"/>
      <c r="P414" s="93"/>
      <c r="Q414" s="93"/>
      <c r="R414" s="93"/>
      <c r="S414" s="113">
        <v>1</v>
      </c>
      <c r="T414" s="93"/>
      <c r="U414" s="93"/>
      <c r="V414" s="93"/>
      <c r="W414" s="93"/>
      <c r="X414" s="93"/>
      <c r="Y414" s="75">
        <v>1</v>
      </c>
      <c r="Z414" s="132" t="str">
        <f>VLOOKUP(A414,DB_CAL_Q1_Q4!$A$4:$P$1328,13)</f>
        <v>Gasóleo</v>
      </c>
      <c r="AA414" s="133" t="str">
        <f>VLOOKUP(A414,DB_ACS_Q1_Q4!$A$4:$AD$1328,13)</f>
        <v>GLP</v>
      </c>
      <c r="AB414" s="134" t="str">
        <f>VLOOKUP(A414,DB_REF_Q1_Q4!$A$4:$AD$1328,13)</f>
        <v>Ninguno</v>
      </c>
    </row>
    <row r="415" spans="1:28" ht="12" customHeight="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12">
        <v>1</v>
      </c>
      <c r="N415" s="92">
        <v>1</v>
      </c>
      <c r="O415" s="93"/>
      <c r="P415" s="93"/>
      <c r="Q415" s="93"/>
      <c r="R415" s="93"/>
      <c r="S415" s="113"/>
      <c r="T415" s="93">
        <v>1</v>
      </c>
      <c r="U415" s="93"/>
      <c r="V415" s="93"/>
      <c r="W415" s="93"/>
      <c r="X415" s="93"/>
      <c r="Y415" s="75"/>
      <c r="Z415" s="132" t="str">
        <f>VLOOKUP(A415,DB_CAL_Q1_Q4!$A$4:$P$1328,13)</f>
        <v>Gas Natural</v>
      </c>
      <c r="AA415" s="133" t="str">
        <f>VLOOKUP(A415,DB_ACS_Q1_Q4!$A$4:$AD$1328,13)</f>
        <v>Gas Natural</v>
      </c>
      <c r="AB415" s="134" t="str">
        <f>VLOOKUP(A415,DB_REF_Q1_Q4!$A$4:$AD$1328,13)</f>
        <v>Ninguno</v>
      </c>
    </row>
    <row r="416" spans="1:28" ht="12" customHeight="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12">
        <v>1</v>
      </c>
      <c r="N416" s="92">
        <v>1</v>
      </c>
      <c r="O416" s="93"/>
      <c r="P416" s="93"/>
      <c r="Q416" s="93"/>
      <c r="R416" s="93"/>
      <c r="S416" s="113"/>
      <c r="T416" s="93"/>
      <c r="U416" s="93"/>
      <c r="V416" s="93"/>
      <c r="W416" s="93"/>
      <c r="X416" s="93"/>
      <c r="Y416" s="75">
        <v>1</v>
      </c>
      <c r="Z416" s="132" t="str">
        <f>VLOOKUP(A416,DB_CAL_Q1_Q4!$A$4:$P$1328,13)</f>
        <v>Gas Natural</v>
      </c>
      <c r="AA416" s="133" t="str">
        <f>VLOOKUP(A416,DB_ACS_Q1_Q4!$A$4:$AD$1328,13)</f>
        <v>Gas Natural</v>
      </c>
      <c r="AB416" s="134" t="str">
        <f>VLOOKUP(A416,DB_REF_Q1_Q4!$A$4:$AD$1328,13)</f>
        <v>Ninguno</v>
      </c>
    </row>
    <row r="417" spans="1:28" ht="12" customHeight="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12">
        <v>1</v>
      </c>
      <c r="N417" s="92">
        <v>1</v>
      </c>
      <c r="O417" s="93"/>
      <c r="P417" s="93"/>
      <c r="Q417" s="93"/>
      <c r="R417" s="93"/>
      <c r="S417" s="113"/>
      <c r="T417" s="93"/>
      <c r="U417" s="93"/>
      <c r="V417" s="93"/>
      <c r="W417" s="93"/>
      <c r="X417" s="93"/>
      <c r="Y417" s="75">
        <v>1</v>
      </c>
      <c r="Z417" s="132" t="str">
        <f>VLOOKUP(A417,DB_CAL_Q1_Q4!$A$4:$P$1328,13)</f>
        <v>Gas Natural</v>
      </c>
      <c r="AA417" s="133" t="str">
        <f>VLOOKUP(A417,DB_ACS_Q1_Q4!$A$4:$AD$1328,13)</f>
        <v>Gas Natural</v>
      </c>
      <c r="AB417" s="134" t="str">
        <f>VLOOKUP(A417,DB_REF_Q1_Q4!$A$4:$AD$1328,13)</f>
        <v>Ninguno</v>
      </c>
    </row>
    <row r="418" spans="1:28" ht="12" customHeight="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12">
        <v>1</v>
      </c>
      <c r="N418" s="92">
        <v>1</v>
      </c>
      <c r="O418" s="93"/>
      <c r="P418" s="93"/>
      <c r="Q418" s="93">
        <v>1</v>
      </c>
      <c r="R418" s="93"/>
      <c r="S418" s="113"/>
      <c r="T418" s="93"/>
      <c r="U418" s="93"/>
      <c r="V418" s="93"/>
      <c r="W418" s="93"/>
      <c r="X418" s="93"/>
      <c r="Y418" s="75">
        <v>1</v>
      </c>
      <c r="Z418" s="132" t="str">
        <f>VLOOKUP(A418,DB_CAL_Q1_Q4!$A$4:$P$1328,13)</f>
        <v>Gas Natural</v>
      </c>
      <c r="AA418" s="133" t="str">
        <f>VLOOKUP(A418,DB_ACS_Q1_Q4!$A$4:$AD$1328,13)</f>
        <v>Gas Natural</v>
      </c>
      <c r="AB418" s="134" t="str">
        <f>VLOOKUP(A418,DB_REF_Q1_Q4!$A$4:$AD$1328,13)</f>
        <v>Ninguno</v>
      </c>
    </row>
    <row r="419" spans="1:28" ht="12" customHeight="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12"/>
      <c r="N419" s="92"/>
      <c r="O419" s="93"/>
      <c r="P419" s="93"/>
      <c r="Q419" s="93"/>
      <c r="R419" s="93"/>
      <c r="S419" s="113">
        <v>1</v>
      </c>
      <c r="T419" s="93"/>
      <c r="U419" s="93"/>
      <c r="V419" s="93"/>
      <c r="W419" s="93"/>
      <c r="X419" s="93"/>
      <c r="Y419" s="75">
        <v>1</v>
      </c>
      <c r="Z419" s="132" t="str">
        <f>VLOOKUP(A419,DB_CAL_Q1_Q4!$A$4:$P$1328,13)</f>
        <v>Gas Natural</v>
      </c>
      <c r="AA419" s="133" t="str">
        <f>VLOOKUP(A419,DB_ACS_Q1_Q4!$A$4:$AD$1328,13)</f>
        <v>Gas Natural</v>
      </c>
      <c r="AB419" s="134" t="str">
        <f>VLOOKUP(A419,DB_REF_Q1_Q4!$A$4:$AD$1328,13)</f>
        <v>Ninguno</v>
      </c>
    </row>
    <row r="420" spans="1:28" ht="12" customHeight="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12">
        <v>1</v>
      </c>
      <c r="N420" s="92">
        <v>1</v>
      </c>
      <c r="O420" s="93"/>
      <c r="P420" s="93"/>
      <c r="Q420" s="93"/>
      <c r="R420" s="93"/>
      <c r="S420" s="113"/>
      <c r="T420" s="93">
        <v>1</v>
      </c>
      <c r="U420" s="93"/>
      <c r="V420" s="93"/>
      <c r="W420" s="93"/>
      <c r="X420" s="93"/>
      <c r="Y420" s="75"/>
      <c r="Z420" s="132" t="str">
        <f>VLOOKUP(A420,DB_CAL_Q1_Q4!$A$4:$P$1328,13)</f>
        <v>Gas Natural</v>
      </c>
      <c r="AA420" s="133" t="str">
        <f>VLOOKUP(A420,DB_ACS_Q1_Q4!$A$4:$AD$1328,13)</f>
        <v>Gas Natural</v>
      </c>
      <c r="AB420" s="134" t="str">
        <f>VLOOKUP(A420,DB_REF_Q1_Q4!$A$4:$AD$1328,13)</f>
        <v>Ninguno</v>
      </c>
    </row>
    <row r="421" spans="1:28" ht="12" customHeight="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12">
        <v>1</v>
      </c>
      <c r="N421" s="92">
        <v>1</v>
      </c>
      <c r="O421" s="93">
        <v>1</v>
      </c>
      <c r="P421" s="93"/>
      <c r="Q421" s="93"/>
      <c r="R421" s="93"/>
      <c r="S421" s="113"/>
      <c r="T421" s="93"/>
      <c r="U421" s="93"/>
      <c r="V421" s="93"/>
      <c r="W421" s="93"/>
      <c r="X421" s="93"/>
      <c r="Y421" s="75">
        <v>1</v>
      </c>
      <c r="Z421" s="132" t="str">
        <f>VLOOKUP(A421,DB_CAL_Q1_Q4!$A$4:$P$1328,13)</f>
        <v>Gas Natural</v>
      </c>
      <c r="AA421" s="133" t="str">
        <f>VLOOKUP(A421,DB_ACS_Q1_Q4!$A$4:$AD$1328,13)</f>
        <v>Gas Natural</v>
      </c>
      <c r="AB421" s="134" t="str">
        <f>VLOOKUP(A421,DB_REF_Q1_Q4!$A$4:$AD$1328,13)</f>
        <v>Ninguno</v>
      </c>
    </row>
    <row r="422" spans="1:28" ht="12" customHeight="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12"/>
      <c r="N422" s="92"/>
      <c r="O422" s="93"/>
      <c r="P422" s="93"/>
      <c r="Q422" s="93"/>
      <c r="R422" s="93"/>
      <c r="S422" s="113">
        <v>1</v>
      </c>
      <c r="T422" s="93"/>
      <c r="U422" s="93"/>
      <c r="V422" s="93"/>
      <c r="W422" s="93"/>
      <c r="X422" s="93"/>
      <c r="Y422" s="75">
        <v>1</v>
      </c>
      <c r="Z422" s="132" t="str">
        <f>VLOOKUP(A422,DB_CAL_Q1_Q4!$A$4:$P$1328,13)</f>
        <v>Electricidad</v>
      </c>
      <c r="AA422" s="133" t="str">
        <f>VLOOKUP(A422,DB_ACS_Q1_Q4!$A$4:$AD$1328,13)</f>
        <v>GLP</v>
      </c>
      <c r="AB422" s="134" t="str">
        <f>VLOOKUP(A422,DB_REF_Q1_Q4!$A$4:$AD$1328,13)</f>
        <v>AC Eléctrico</v>
      </c>
    </row>
    <row r="423" spans="1:28" ht="12" customHeight="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12">
        <v>1</v>
      </c>
      <c r="N423" s="92">
        <v>1</v>
      </c>
      <c r="O423" s="93"/>
      <c r="P423" s="93"/>
      <c r="Q423" s="93"/>
      <c r="R423" s="93"/>
      <c r="S423" s="113"/>
      <c r="T423" s="93"/>
      <c r="U423" s="93"/>
      <c r="V423" s="93"/>
      <c r="W423" s="93"/>
      <c r="X423" s="93"/>
      <c r="Y423" s="75">
        <v>1</v>
      </c>
      <c r="Z423" s="132" t="str">
        <f>VLOOKUP(A423,DB_CAL_Q1_Q4!$A$4:$P$1328,13)</f>
        <v>Gasóleo</v>
      </c>
      <c r="AA423" s="133" t="str">
        <f>VLOOKUP(A423,DB_ACS_Q1_Q4!$A$4:$AD$1328,13)</f>
        <v>Gasóleo</v>
      </c>
      <c r="AB423" s="134" t="str">
        <f>VLOOKUP(A423,DB_REF_Q1_Q4!$A$4:$AD$1328,13)</f>
        <v>Ninguno</v>
      </c>
    </row>
    <row r="424" spans="1:28" ht="12" customHeight="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12"/>
      <c r="N424" s="92"/>
      <c r="O424" s="93"/>
      <c r="P424" s="93"/>
      <c r="Q424" s="93"/>
      <c r="R424" s="93"/>
      <c r="S424" s="113">
        <v>1</v>
      </c>
      <c r="T424" s="93"/>
      <c r="U424" s="93"/>
      <c r="V424" s="93"/>
      <c r="W424" s="93"/>
      <c r="X424" s="93"/>
      <c r="Y424" s="75">
        <v>1</v>
      </c>
      <c r="Z424" s="132" t="str">
        <f>VLOOKUP(A424,DB_CAL_Q1_Q4!$A$4:$P$1328,13)</f>
        <v>Gas Natural</v>
      </c>
      <c r="AA424" s="133" t="str">
        <f>VLOOKUP(A424,DB_ACS_Q1_Q4!$A$4:$AD$1328,13)</f>
        <v>Gas Natural</v>
      </c>
      <c r="AB424" s="134" t="str">
        <f>VLOOKUP(A424,DB_REF_Q1_Q4!$A$4:$AD$1328,13)</f>
        <v>Bomba de calor aire</v>
      </c>
    </row>
    <row r="425" spans="1:28" ht="12" customHeight="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12">
        <v>1</v>
      </c>
      <c r="N425" s="92">
        <v>1</v>
      </c>
      <c r="O425" s="93">
        <v>1</v>
      </c>
      <c r="P425" s="93"/>
      <c r="Q425" s="93"/>
      <c r="R425" s="93"/>
      <c r="S425" s="113"/>
      <c r="T425" s="93">
        <v>1</v>
      </c>
      <c r="U425" s="93">
        <v>1</v>
      </c>
      <c r="V425" s="93"/>
      <c r="W425" s="93"/>
      <c r="X425" s="93"/>
      <c r="Y425" s="75"/>
      <c r="Z425" s="132" t="str">
        <f>VLOOKUP(A425,DB_CAL_Q1_Q4!$A$4:$P$1328,13)</f>
        <v>Gasóleo</v>
      </c>
      <c r="AA425" s="133" t="str">
        <f>VLOOKUP(A425,DB_ACS_Q1_Q4!$A$4:$AD$1328,13)</f>
        <v>Gas Natural</v>
      </c>
      <c r="AB425" s="134" t="str">
        <f>VLOOKUP(A425,DB_REF_Q1_Q4!$A$4:$AD$1328,13)</f>
        <v>AC Eléctrico</v>
      </c>
    </row>
    <row r="426" spans="1:28" ht="12" customHeight="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12"/>
      <c r="N426" s="92"/>
      <c r="O426" s="93"/>
      <c r="P426" s="93"/>
      <c r="Q426" s="93"/>
      <c r="R426" s="93"/>
      <c r="S426" s="113">
        <v>1</v>
      </c>
      <c r="T426" s="93"/>
      <c r="U426" s="93"/>
      <c r="V426" s="93"/>
      <c r="W426" s="93"/>
      <c r="X426" s="93"/>
      <c r="Y426" s="75">
        <v>1</v>
      </c>
      <c r="Z426" s="132" t="str">
        <f>VLOOKUP(A426,DB_CAL_Q1_Q4!$A$4:$P$1328,13)</f>
        <v>Electricidad</v>
      </c>
      <c r="AA426" s="133" t="str">
        <f>VLOOKUP(A426,DB_ACS_Q1_Q4!$A$4:$AD$1328,13)</f>
        <v>Electricidad</v>
      </c>
      <c r="AB426" s="134" t="str">
        <f>VLOOKUP(A426,DB_REF_Q1_Q4!$A$4:$AD$1328,13)</f>
        <v>Ninguno</v>
      </c>
    </row>
    <row r="427" spans="1:28" ht="12" customHeight="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12">
        <v>1</v>
      </c>
      <c r="N427" s="92">
        <v>1</v>
      </c>
      <c r="O427" s="93"/>
      <c r="P427" s="93"/>
      <c r="Q427" s="93"/>
      <c r="R427" s="93"/>
      <c r="S427" s="113"/>
      <c r="T427" s="93"/>
      <c r="U427" s="93"/>
      <c r="V427" s="93"/>
      <c r="W427" s="93"/>
      <c r="X427" s="93"/>
      <c r="Y427" s="75">
        <v>1</v>
      </c>
      <c r="Z427" s="132" t="str">
        <f>VLOOKUP(A427,DB_CAL_Q1_Q4!$A$4:$P$1328,13)</f>
        <v>Gasóleo</v>
      </c>
      <c r="AA427" s="133" t="str">
        <f>VLOOKUP(A427,DB_ACS_Q1_Q4!$A$4:$AD$1328,13)</f>
        <v>Gasóleo</v>
      </c>
      <c r="AB427" s="134" t="str">
        <f>VLOOKUP(A427,DB_REF_Q1_Q4!$A$4:$AD$1328,13)</f>
        <v>Ninguno</v>
      </c>
    </row>
    <row r="428" spans="1:28" ht="12" customHeight="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12">
        <v>1</v>
      </c>
      <c r="N428" s="92"/>
      <c r="O428" s="93">
        <v>1</v>
      </c>
      <c r="P428" s="93"/>
      <c r="Q428" s="93"/>
      <c r="R428" s="93"/>
      <c r="S428" s="113"/>
      <c r="T428" s="93"/>
      <c r="U428" s="93"/>
      <c r="V428" s="93"/>
      <c r="W428" s="93"/>
      <c r="X428" s="93"/>
      <c r="Y428" s="75">
        <v>1</v>
      </c>
      <c r="Z428" s="132" t="str">
        <f>VLOOKUP(A428,DB_CAL_Q1_Q4!$A$4:$P$1328,13)</f>
        <v>Gas Natural</v>
      </c>
      <c r="AA428" s="133" t="str">
        <f>VLOOKUP(A428,DB_ACS_Q1_Q4!$A$4:$AD$1328,13)</f>
        <v>Gas Natural</v>
      </c>
      <c r="AB428" s="134" t="str">
        <f>VLOOKUP(A428,DB_REF_Q1_Q4!$A$4:$AD$1328,13)</f>
        <v>Ninguno</v>
      </c>
    </row>
    <row r="429" spans="1:28" ht="12" customHeight="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12">
        <v>1</v>
      </c>
      <c r="N429" s="92">
        <v>1</v>
      </c>
      <c r="O429" s="93">
        <v>1</v>
      </c>
      <c r="P429" s="93"/>
      <c r="Q429" s="93"/>
      <c r="R429" s="93"/>
      <c r="S429" s="113"/>
      <c r="T429" s="93">
        <v>1</v>
      </c>
      <c r="U429" s="93">
        <v>1</v>
      </c>
      <c r="V429" s="93"/>
      <c r="W429" s="93"/>
      <c r="X429" s="93"/>
      <c r="Y429" s="75"/>
      <c r="Z429" s="132" t="str">
        <f>VLOOKUP(A429,DB_CAL_Q1_Q4!$A$4:$P$1328,13)</f>
        <v>Electricidad</v>
      </c>
      <c r="AA429" s="133" t="str">
        <f>VLOOKUP(A429,DB_ACS_Q1_Q4!$A$4:$AD$1328,13)</f>
        <v>Gas Natural</v>
      </c>
      <c r="AB429" s="134" t="str">
        <f>VLOOKUP(A429,DB_REF_Q1_Q4!$A$4:$AD$1328,13)</f>
        <v>AC Eléctrico</v>
      </c>
    </row>
    <row r="430" spans="1:28" ht="12" customHeight="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12">
        <v>1</v>
      </c>
      <c r="N430" s="92">
        <v>1</v>
      </c>
      <c r="O430" s="93"/>
      <c r="P430" s="93"/>
      <c r="Q430" s="93"/>
      <c r="R430" s="93"/>
      <c r="S430" s="113"/>
      <c r="T430" s="93"/>
      <c r="U430" s="93"/>
      <c r="V430" s="93"/>
      <c r="W430" s="93"/>
      <c r="X430" s="93"/>
      <c r="Y430" s="75">
        <v>1</v>
      </c>
      <c r="Z430" s="132" t="str">
        <f>VLOOKUP(A430,DB_CAL_Q1_Q4!$A$4:$P$1328,13)</f>
        <v>Gas Natural</v>
      </c>
      <c r="AA430" s="133" t="str">
        <f>VLOOKUP(A430,DB_ACS_Q1_Q4!$A$4:$AD$1328,13)</f>
        <v>Gas Natural</v>
      </c>
      <c r="AB430" s="134" t="str">
        <f>VLOOKUP(A430,DB_REF_Q1_Q4!$A$4:$AD$1328,13)</f>
        <v>Ninguno</v>
      </c>
    </row>
    <row r="431" spans="1:28" ht="12" customHeight="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12">
        <v>1</v>
      </c>
      <c r="N431" s="92">
        <v>1</v>
      </c>
      <c r="O431" s="93"/>
      <c r="P431" s="93"/>
      <c r="Q431" s="93"/>
      <c r="R431" s="93"/>
      <c r="S431" s="113"/>
      <c r="T431" s="93"/>
      <c r="U431" s="93"/>
      <c r="V431" s="93"/>
      <c r="W431" s="93"/>
      <c r="X431" s="93"/>
      <c r="Y431" s="75">
        <v>1</v>
      </c>
      <c r="Z431" s="132" t="str">
        <f>VLOOKUP(A431,DB_CAL_Q1_Q4!$A$4:$P$1328,13)</f>
        <v>Gas Natural</v>
      </c>
      <c r="AA431" s="133" t="str">
        <f>VLOOKUP(A431,DB_ACS_Q1_Q4!$A$4:$AD$1328,13)</f>
        <v>Gas Natural</v>
      </c>
      <c r="AB431" s="134" t="str">
        <f>VLOOKUP(A431,DB_REF_Q1_Q4!$A$4:$AD$1328,13)</f>
        <v>Ninguno</v>
      </c>
    </row>
    <row r="432" spans="1:28" ht="12" customHeight="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12">
        <v>1</v>
      </c>
      <c r="N432" s="92">
        <v>1</v>
      </c>
      <c r="O432" s="93"/>
      <c r="P432" s="93"/>
      <c r="Q432" s="93"/>
      <c r="R432" s="93"/>
      <c r="S432" s="113"/>
      <c r="T432" s="93"/>
      <c r="U432" s="93"/>
      <c r="V432" s="93"/>
      <c r="W432" s="93"/>
      <c r="X432" s="93"/>
      <c r="Y432" s="75">
        <v>1</v>
      </c>
      <c r="Z432" s="132" t="str">
        <f>VLOOKUP(A432,DB_CAL_Q1_Q4!$A$4:$P$1328,13)</f>
        <v>Gas Natural</v>
      </c>
      <c r="AA432" s="133" t="str">
        <f>VLOOKUP(A432,DB_ACS_Q1_Q4!$A$4:$AD$1328,13)</f>
        <v>Gas Natural</v>
      </c>
      <c r="AB432" s="134" t="str">
        <f>VLOOKUP(A432,DB_REF_Q1_Q4!$A$4:$AD$1328,13)</f>
        <v>Ninguno</v>
      </c>
    </row>
    <row r="433" spans="1:28" ht="12" customHeight="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12">
        <v>1</v>
      </c>
      <c r="N433" s="92">
        <v>1</v>
      </c>
      <c r="O433" s="93">
        <v>1</v>
      </c>
      <c r="P433" s="93"/>
      <c r="Q433" s="93"/>
      <c r="R433" s="93"/>
      <c r="S433" s="113"/>
      <c r="T433" s="93">
        <v>1</v>
      </c>
      <c r="U433" s="93">
        <v>1</v>
      </c>
      <c r="V433" s="93"/>
      <c r="W433" s="93"/>
      <c r="X433" s="93"/>
      <c r="Y433" s="75"/>
      <c r="Z433" s="132" t="str">
        <f>VLOOKUP(A433,DB_CAL_Q1_Q4!$A$4:$P$1328,13)</f>
        <v>Gas Natural</v>
      </c>
      <c r="AA433" s="133" t="str">
        <f>VLOOKUP(A433,DB_ACS_Q1_Q4!$A$4:$AD$1328,13)</f>
        <v>Gas Natural</v>
      </c>
      <c r="AB433" s="134" t="str">
        <f>VLOOKUP(A433,DB_REF_Q1_Q4!$A$4:$AD$1328,13)</f>
        <v>Ninguno</v>
      </c>
    </row>
    <row r="434" spans="1:28" ht="12" customHeight="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12">
        <v>1</v>
      </c>
      <c r="N434" s="92">
        <v>1</v>
      </c>
      <c r="O434" s="93"/>
      <c r="P434" s="93"/>
      <c r="Q434" s="93"/>
      <c r="R434" s="93"/>
      <c r="S434" s="113"/>
      <c r="T434" s="93"/>
      <c r="U434" s="93"/>
      <c r="V434" s="93"/>
      <c r="W434" s="93"/>
      <c r="X434" s="93"/>
      <c r="Y434" s="75">
        <v>1</v>
      </c>
      <c r="Z434" s="132" t="str">
        <f>VLOOKUP(A434,DB_CAL_Q1_Q4!$A$4:$P$1328,13)</f>
        <v>Electricidad</v>
      </c>
      <c r="AA434" s="133" t="str">
        <f>VLOOKUP(A434,DB_ACS_Q1_Q4!$A$4:$AD$1328,13)</f>
        <v>Gas Natural</v>
      </c>
      <c r="AB434" s="134" t="str">
        <f>VLOOKUP(A434,DB_REF_Q1_Q4!$A$4:$AD$1328,13)</f>
        <v>Ninguno</v>
      </c>
    </row>
    <row r="435" spans="1:28" ht="12" customHeight="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12">
        <v>1</v>
      </c>
      <c r="N435" s="92">
        <v>1</v>
      </c>
      <c r="O435" s="93"/>
      <c r="P435" s="93"/>
      <c r="Q435" s="93"/>
      <c r="R435" s="93"/>
      <c r="S435" s="113"/>
      <c r="T435" s="93"/>
      <c r="U435" s="93"/>
      <c r="V435" s="93"/>
      <c r="W435" s="93"/>
      <c r="X435" s="93"/>
      <c r="Y435" s="75">
        <v>1</v>
      </c>
      <c r="Z435" s="132" t="str">
        <f>VLOOKUP(A435,DB_CAL_Q1_Q4!$A$4:$P$1328,13)</f>
        <v>Gasóleo</v>
      </c>
      <c r="AA435" s="133" t="str">
        <f>VLOOKUP(A435,DB_ACS_Q1_Q4!$A$4:$AD$1328,13)</f>
        <v>Gasóleo</v>
      </c>
      <c r="AB435" s="134" t="str">
        <f>VLOOKUP(A435,DB_REF_Q1_Q4!$A$4:$AD$1328,13)</f>
        <v>Ninguno</v>
      </c>
    </row>
    <row r="436" spans="1:28" ht="12" customHeight="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12"/>
      <c r="N436" s="92"/>
      <c r="O436" s="93"/>
      <c r="P436" s="93"/>
      <c r="Q436" s="93"/>
      <c r="R436" s="93"/>
      <c r="S436" s="113">
        <v>1</v>
      </c>
      <c r="T436" s="93"/>
      <c r="U436" s="93"/>
      <c r="V436" s="93"/>
      <c r="W436" s="93"/>
      <c r="X436" s="93"/>
      <c r="Y436" s="75">
        <v>1</v>
      </c>
      <c r="Z436" s="132" t="str">
        <f>VLOOKUP(A436,DB_CAL_Q1_Q4!$A$4:$P$1328,13)</f>
        <v>Gas Natural</v>
      </c>
      <c r="AA436" s="133" t="str">
        <f>VLOOKUP(A436,DB_ACS_Q1_Q4!$A$4:$AD$1328,13)</f>
        <v>Gas Natural</v>
      </c>
      <c r="AB436" s="134" t="str">
        <f>VLOOKUP(A436,DB_REF_Q1_Q4!$A$4:$AD$1328,13)</f>
        <v>Ninguno</v>
      </c>
    </row>
    <row r="437" spans="1:28" ht="12" customHeight="1">
      <c r="A437" s="10">
        <v>433</v>
      </c>
      <c r="B437" s="98" t="s">
        <v>241</v>
      </c>
      <c r="C437" s="98" t="s">
        <v>241</v>
      </c>
      <c r="D437" s="11" t="s">
        <v>51</v>
      </c>
      <c r="E437" s="11" t="s">
        <v>304</v>
      </c>
      <c r="F437" s="12" t="s">
        <v>48</v>
      </c>
      <c r="G437" s="12" t="s">
        <v>310</v>
      </c>
      <c r="H437" s="12" t="s">
        <v>306</v>
      </c>
      <c r="I437" s="11" t="s">
        <v>504</v>
      </c>
      <c r="J437" s="12" t="str">
        <f t="shared" ref="J437:J442" si="21">"≥17h"</f>
        <v>≥17h</v>
      </c>
      <c r="K437" s="12" t="s">
        <v>513</v>
      </c>
      <c r="L437" s="69" t="s">
        <v>519</v>
      </c>
      <c r="M437" s="12">
        <v>1</v>
      </c>
      <c r="N437" s="92">
        <v>1</v>
      </c>
      <c r="O437" s="93"/>
      <c r="P437" s="93"/>
      <c r="Q437" s="93"/>
      <c r="R437" s="93"/>
      <c r="S437" s="113"/>
      <c r="T437" s="93">
        <v>1</v>
      </c>
      <c r="U437" s="93"/>
      <c r="V437" s="93"/>
      <c r="W437" s="93"/>
      <c r="X437" s="93"/>
      <c r="Y437" s="75"/>
      <c r="Z437" s="132" t="str">
        <f>VLOOKUP(A437,DB_CAL_Q1_Q4!$A$4:$P$1328,13)</f>
        <v>Gas Natural</v>
      </c>
      <c r="AA437" s="133" t="str">
        <f>VLOOKUP(A437,DB_ACS_Q1_Q4!$A$4:$AD$1328,13)</f>
        <v>Gas Natural</v>
      </c>
      <c r="AB437" s="134" t="str">
        <f>VLOOKUP(A437,DB_REF_Q1_Q4!$A$4:$AD$1328,13)</f>
        <v>Ninguno</v>
      </c>
    </row>
    <row r="438" spans="1:28" ht="12" customHeight="1">
      <c r="A438" s="10">
        <v>434</v>
      </c>
      <c r="B438" s="98" t="s">
        <v>166</v>
      </c>
      <c r="C438" s="98" t="s">
        <v>166</v>
      </c>
      <c r="D438" s="11" t="s">
        <v>25</v>
      </c>
      <c r="E438" s="11" t="s">
        <v>303</v>
      </c>
      <c r="F438" s="12" t="s">
        <v>48</v>
      </c>
      <c r="G438" s="12" t="s">
        <v>310</v>
      </c>
      <c r="H438" s="12" t="s">
        <v>307</v>
      </c>
      <c r="I438" s="12" t="s">
        <v>505</v>
      </c>
      <c r="J438" s="12" t="str">
        <f t="shared" si="21"/>
        <v>≥17h</v>
      </c>
      <c r="K438" s="12" t="s">
        <v>47</v>
      </c>
      <c r="L438" s="69" t="s">
        <v>518</v>
      </c>
      <c r="M438" s="12">
        <v>1</v>
      </c>
      <c r="N438" s="92">
        <v>1</v>
      </c>
      <c r="O438" s="93"/>
      <c r="P438" s="93"/>
      <c r="Q438" s="93"/>
      <c r="R438" s="93"/>
      <c r="S438" s="113"/>
      <c r="T438" s="93"/>
      <c r="U438" s="93"/>
      <c r="V438" s="93"/>
      <c r="W438" s="93"/>
      <c r="X438" s="93"/>
      <c r="Y438" s="75">
        <v>1</v>
      </c>
      <c r="Z438" s="132" t="str">
        <f>VLOOKUP(A438,DB_CAL_Q1_Q4!$A$4:$P$1328,13)</f>
        <v>Bomba de calor aire</v>
      </c>
      <c r="AA438" s="133" t="str">
        <f>VLOOKUP(A438,DB_ACS_Q1_Q4!$A$4:$AD$1328,13)</f>
        <v>Electricidad</v>
      </c>
      <c r="AB438" s="134" t="str">
        <f>VLOOKUP(A438,DB_REF_Q1_Q4!$A$4:$AD$1328,13)</f>
        <v>Bomba de calor agua</v>
      </c>
    </row>
    <row r="439" spans="1:28" ht="12" customHeight="1">
      <c r="A439" s="10">
        <v>435</v>
      </c>
      <c r="B439" s="98" t="s">
        <v>136</v>
      </c>
      <c r="C439" s="98" t="s">
        <v>131</v>
      </c>
      <c r="D439" s="11" t="s">
        <v>51</v>
      </c>
      <c r="E439" s="11" t="s">
        <v>304</v>
      </c>
      <c r="F439" s="12" t="s">
        <v>50</v>
      </c>
      <c r="G439" s="11" t="s">
        <v>511</v>
      </c>
      <c r="H439" s="12" t="s">
        <v>308</v>
      </c>
      <c r="I439" s="11" t="s">
        <v>507</v>
      </c>
      <c r="J439" s="12" t="str">
        <f t="shared" si="21"/>
        <v>≥17h</v>
      </c>
      <c r="K439" s="12" t="s">
        <v>512</v>
      </c>
      <c r="L439" s="69" t="s">
        <v>519</v>
      </c>
      <c r="M439" s="12"/>
      <c r="N439" s="92"/>
      <c r="O439" s="93"/>
      <c r="P439" s="93"/>
      <c r="Q439" s="93"/>
      <c r="R439" s="93"/>
      <c r="S439" s="113">
        <v>1</v>
      </c>
      <c r="T439" s="93"/>
      <c r="U439" s="93"/>
      <c r="V439" s="93"/>
      <c r="W439" s="93"/>
      <c r="X439" s="93"/>
      <c r="Y439" s="75">
        <v>1</v>
      </c>
      <c r="Z439" s="132" t="str">
        <f>VLOOKUP(A439,DB_CAL_Q1_Q4!$A$4:$P$1328,13)</f>
        <v>Gasóleo</v>
      </c>
      <c r="AA439" s="133" t="str">
        <f>VLOOKUP(A439,DB_ACS_Q1_Q4!$A$4:$AD$1328,13)</f>
        <v>Gasóleo</v>
      </c>
      <c r="AB439" s="134" t="str">
        <f>VLOOKUP(A439,DB_REF_Q1_Q4!$A$4:$AD$1328,13)</f>
        <v>Ninguno</v>
      </c>
    </row>
    <row r="440" spans="1:28" ht="12" customHeight="1">
      <c r="A440" s="10">
        <v>436</v>
      </c>
      <c r="B440" s="98" t="s">
        <v>281</v>
      </c>
      <c r="C440" s="98" t="s">
        <v>281</v>
      </c>
      <c r="D440" s="11" t="s">
        <v>52</v>
      </c>
      <c r="E440" s="11" t="s">
        <v>304</v>
      </c>
      <c r="F440" s="12" t="s">
        <v>49</v>
      </c>
      <c r="G440" s="12" t="s">
        <v>310</v>
      </c>
      <c r="H440" s="12" t="s">
        <v>306</v>
      </c>
      <c r="I440" s="103" t="s">
        <v>505</v>
      </c>
      <c r="J440" s="12" t="str">
        <f t="shared" si="21"/>
        <v>≥17h</v>
      </c>
      <c r="K440" s="12" t="s">
        <v>47</v>
      </c>
      <c r="L440" s="69" t="s">
        <v>519</v>
      </c>
      <c r="M440" s="12">
        <v>1</v>
      </c>
      <c r="N440" s="92"/>
      <c r="O440" s="93">
        <v>1</v>
      </c>
      <c r="P440" s="93"/>
      <c r="Q440" s="93"/>
      <c r="R440" s="93"/>
      <c r="S440" s="113"/>
      <c r="T440" s="93"/>
      <c r="U440" s="93"/>
      <c r="V440" s="93"/>
      <c r="W440" s="93"/>
      <c r="X440" s="93"/>
      <c r="Y440" s="75">
        <v>1</v>
      </c>
      <c r="Z440" s="132" t="str">
        <f>VLOOKUP(A440,DB_CAL_Q1_Q4!$A$4:$P$1328,13)</f>
        <v>Biomasa</v>
      </c>
      <c r="AA440" s="133" t="str">
        <f>VLOOKUP(A440,DB_ACS_Q1_Q4!$A$4:$AD$1328,13)</f>
        <v>Biomasa</v>
      </c>
      <c r="AB440" s="134" t="str">
        <f>VLOOKUP(A440,DB_REF_Q1_Q4!$A$4:$AD$1328,13)</f>
        <v>Ninguno</v>
      </c>
    </row>
    <row r="441" spans="1:28" ht="12" customHeight="1">
      <c r="A441" s="10">
        <v>437</v>
      </c>
      <c r="B441" s="98" t="s">
        <v>190</v>
      </c>
      <c r="C441" s="98" t="s">
        <v>190</v>
      </c>
      <c r="D441" s="11" t="s">
        <v>25</v>
      </c>
      <c r="E441" s="11" t="s">
        <v>304</v>
      </c>
      <c r="F441" s="12" t="s">
        <v>48</v>
      </c>
      <c r="G441" s="12" t="s">
        <v>310</v>
      </c>
      <c r="H441" s="12" t="s">
        <v>306</v>
      </c>
      <c r="I441" s="11" t="s">
        <v>507</v>
      </c>
      <c r="J441" s="12" t="str">
        <f t="shared" si="21"/>
        <v>≥17h</v>
      </c>
      <c r="K441" s="12" t="s">
        <v>512</v>
      </c>
      <c r="L441" s="69" t="s">
        <v>518</v>
      </c>
      <c r="M441" s="12">
        <v>1</v>
      </c>
      <c r="N441" s="92">
        <v>1</v>
      </c>
      <c r="O441" s="93"/>
      <c r="P441" s="93"/>
      <c r="Q441" s="93"/>
      <c r="R441" s="93"/>
      <c r="S441" s="113"/>
      <c r="T441" s="93">
        <v>1</v>
      </c>
      <c r="U441" s="93"/>
      <c r="V441" s="93"/>
      <c r="W441" s="93"/>
      <c r="X441" s="93"/>
      <c r="Y441" s="75"/>
      <c r="Z441" s="132" t="str">
        <f>VLOOKUP(A441,DB_CAL_Q1_Q4!$A$4:$P$1328,13)</f>
        <v>Electricidad</v>
      </c>
      <c r="AA441" s="133" t="str">
        <f>VLOOKUP(A441,DB_ACS_Q1_Q4!$A$4:$AD$1328,13)</f>
        <v>Electricidad</v>
      </c>
      <c r="AB441" s="134" t="str">
        <f>VLOOKUP(A441,DB_REF_Q1_Q4!$A$4:$AD$1328,13)</f>
        <v>Bomba de calor aire</v>
      </c>
    </row>
    <row r="442" spans="1:28" ht="12" customHeight="1">
      <c r="A442" s="10">
        <v>438</v>
      </c>
      <c r="B442" s="98" t="s">
        <v>136</v>
      </c>
      <c r="C442" s="98" t="s">
        <v>131</v>
      </c>
      <c r="D442" s="11" t="s">
        <v>25</v>
      </c>
      <c r="E442" s="11" t="s">
        <v>304</v>
      </c>
      <c r="F442" s="12" t="s">
        <v>48</v>
      </c>
      <c r="G442" s="11" t="s">
        <v>511</v>
      </c>
      <c r="H442" s="12" t="s">
        <v>307</v>
      </c>
      <c r="I442" s="103" t="s">
        <v>505</v>
      </c>
      <c r="J442" s="12" t="str">
        <f t="shared" si="21"/>
        <v>≥17h</v>
      </c>
      <c r="K442" s="12" t="s">
        <v>512</v>
      </c>
      <c r="L442" s="69" t="s">
        <v>519</v>
      </c>
      <c r="M442" s="12">
        <v>1</v>
      </c>
      <c r="N442" s="92">
        <v>1</v>
      </c>
      <c r="O442" s="93"/>
      <c r="P442" s="93"/>
      <c r="Q442" s="93"/>
      <c r="R442" s="93"/>
      <c r="S442" s="113"/>
      <c r="T442" s="93"/>
      <c r="U442" s="93"/>
      <c r="V442" s="93"/>
      <c r="W442" s="93"/>
      <c r="X442" s="93"/>
      <c r="Y442" s="75">
        <v>1</v>
      </c>
      <c r="Z442" s="132" t="str">
        <f>VLOOKUP(A442,DB_CAL_Q1_Q4!$A$4:$P$1328,13)</f>
        <v>Gasóleo</v>
      </c>
      <c r="AA442" s="133" t="str">
        <f>VLOOKUP(A442,DB_ACS_Q1_Q4!$A$4:$AD$1328,13)</f>
        <v>Gasóleo</v>
      </c>
      <c r="AB442" s="134" t="str">
        <f>VLOOKUP(A442,DB_REF_Q1_Q4!$A$4:$AD$1328,13)</f>
        <v>Ninguno</v>
      </c>
    </row>
    <row r="443" spans="1:28" ht="12" customHeight="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12">
        <v>1</v>
      </c>
      <c r="N443" s="92">
        <v>1</v>
      </c>
      <c r="O443" s="93"/>
      <c r="P443" s="93"/>
      <c r="Q443" s="93"/>
      <c r="R443" s="93"/>
      <c r="S443" s="113"/>
      <c r="T443" s="93"/>
      <c r="U443" s="93"/>
      <c r="V443" s="93"/>
      <c r="W443" s="93"/>
      <c r="X443" s="93"/>
      <c r="Y443" s="75">
        <v>1</v>
      </c>
      <c r="Z443" s="132" t="str">
        <f>VLOOKUP(A443,DB_CAL_Q1_Q4!$A$4:$P$1328,13)</f>
        <v>Gas Natural</v>
      </c>
      <c r="AA443" s="133" t="str">
        <f>VLOOKUP(A443,DB_ACS_Q1_Q4!$A$4:$AD$1328,13)</f>
        <v>Gas Natural</v>
      </c>
      <c r="AB443" s="134" t="str">
        <f>VLOOKUP(A443,DB_REF_Q1_Q4!$A$4:$AD$1328,13)</f>
        <v>Ninguno</v>
      </c>
    </row>
    <row r="444" spans="1:28" ht="12" customHeight="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12">
        <v>1</v>
      </c>
      <c r="N444" s="92">
        <v>1</v>
      </c>
      <c r="O444" s="93">
        <v>1</v>
      </c>
      <c r="P444" s="93"/>
      <c r="Q444" s="93"/>
      <c r="R444" s="93"/>
      <c r="S444" s="113"/>
      <c r="T444" s="93"/>
      <c r="U444" s="93"/>
      <c r="V444" s="93"/>
      <c r="W444" s="93"/>
      <c r="X444" s="93"/>
      <c r="Y444" s="75">
        <v>1</v>
      </c>
      <c r="Z444" s="132" t="str">
        <f>VLOOKUP(A444,DB_CAL_Q1_Q4!$A$4:$P$1328,13)</f>
        <v>Gasóleo</v>
      </c>
      <c r="AA444" s="133" t="str">
        <f>VLOOKUP(A444,DB_ACS_Q1_Q4!$A$4:$AD$1328,13)</f>
        <v>Gasóleo</v>
      </c>
      <c r="AB444" s="134" t="str">
        <f>VLOOKUP(A444,DB_REF_Q1_Q4!$A$4:$AD$1328,13)</f>
        <v>Ninguno</v>
      </c>
    </row>
    <row r="445" spans="1:28" ht="12" customHeight="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12">
        <v>1</v>
      </c>
      <c r="N445" s="92">
        <v>1</v>
      </c>
      <c r="O445" s="93"/>
      <c r="P445" s="93"/>
      <c r="Q445" s="93"/>
      <c r="R445" s="93"/>
      <c r="S445" s="113"/>
      <c r="T445" s="93"/>
      <c r="U445" s="93"/>
      <c r="V445" s="93"/>
      <c r="W445" s="93"/>
      <c r="X445" s="93"/>
      <c r="Y445" s="75">
        <v>1</v>
      </c>
      <c r="Z445" s="132" t="str">
        <f>VLOOKUP(A445,DB_CAL_Q1_Q4!$A$4:$P$1328,13)</f>
        <v>Carbón</v>
      </c>
      <c r="AA445" s="133" t="str">
        <f>VLOOKUP(A445,DB_ACS_Q1_Q4!$A$4:$AD$1328,13)</f>
        <v>Electricidad</v>
      </c>
      <c r="AB445" s="134" t="str">
        <f>VLOOKUP(A445,DB_REF_Q1_Q4!$A$4:$AD$1328,13)</f>
        <v>Ninguno</v>
      </c>
    </row>
    <row r="446" spans="1:28" ht="12" customHeight="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12"/>
      <c r="N446" s="92"/>
      <c r="O446" s="93"/>
      <c r="P446" s="93"/>
      <c r="Q446" s="93"/>
      <c r="R446" s="93"/>
      <c r="S446" s="113">
        <v>1</v>
      </c>
      <c r="T446" s="93"/>
      <c r="U446" s="93"/>
      <c r="V446" s="93"/>
      <c r="W446" s="93"/>
      <c r="X446" s="93"/>
      <c r="Y446" s="75">
        <v>1</v>
      </c>
      <c r="Z446" s="132" t="str">
        <f>VLOOKUP(A446,DB_CAL_Q1_Q4!$A$4:$P$1328,13)</f>
        <v>Gas Natural</v>
      </c>
      <c r="AA446" s="133" t="str">
        <f>VLOOKUP(A446,DB_ACS_Q1_Q4!$A$4:$AD$1328,13)</f>
        <v>Gas Natural</v>
      </c>
      <c r="AB446" s="134" t="str">
        <f>VLOOKUP(A446,DB_REF_Q1_Q4!$A$4:$AD$1328,13)</f>
        <v>Ninguno</v>
      </c>
    </row>
    <row r="447" spans="1:28" ht="12" customHeight="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12"/>
      <c r="N447" s="92"/>
      <c r="O447" s="93"/>
      <c r="P447" s="93"/>
      <c r="Q447" s="93"/>
      <c r="R447" s="93"/>
      <c r="S447" s="113">
        <v>1</v>
      </c>
      <c r="T447" s="93"/>
      <c r="U447" s="93"/>
      <c r="V447" s="93"/>
      <c r="W447" s="93"/>
      <c r="X447" s="93"/>
      <c r="Y447" s="75">
        <v>1</v>
      </c>
      <c r="Z447" s="132" t="str">
        <f>VLOOKUP(A447,DB_CAL_Q1_Q4!$A$4:$P$1328,13)</f>
        <v>Bomba de calor aire</v>
      </c>
      <c r="AA447" s="133" t="str">
        <f>VLOOKUP(A447,DB_ACS_Q1_Q4!$A$4:$AD$1328,13)</f>
        <v>Gas Natural</v>
      </c>
      <c r="AB447" s="134" t="str">
        <f>VLOOKUP(A447,DB_REF_Q1_Q4!$A$4:$AD$1328,13)</f>
        <v>Bomba de calor aire</v>
      </c>
    </row>
    <row r="448" spans="1:28" ht="12" customHeight="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12">
        <v>1</v>
      </c>
      <c r="N448" s="92">
        <v>1</v>
      </c>
      <c r="O448" s="93"/>
      <c r="P448" s="93"/>
      <c r="Q448" s="93"/>
      <c r="R448" s="93"/>
      <c r="S448" s="113"/>
      <c r="T448" s="93">
        <v>1</v>
      </c>
      <c r="U448" s="93"/>
      <c r="V448" s="93"/>
      <c r="W448" s="93"/>
      <c r="X448" s="93"/>
      <c r="Y448" s="75"/>
      <c r="Z448" s="132" t="str">
        <f>VLOOKUP(A448,DB_CAL_Q1_Q4!$A$4:$P$1328,13)</f>
        <v>Ninguna</v>
      </c>
      <c r="AA448" s="133" t="str">
        <f>VLOOKUP(A448,DB_ACS_Q1_Q4!$A$4:$AD$1328,13)</f>
        <v>Gas Natural</v>
      </c>
      <c r="AB448" s="134" t="str">
        <f>VLOOKUP(A448,DB_REF_Q1_Q4!$A$4:$AD$1328,13)</f>
        <v>Bomba de calor aire</v>
      </c>
    </row>
    <row r="449" spans="1:28" ht="12" customHeight="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12"/>
      <c r="N449" s="92"/>
      <c r="O449" s="93"/>
      <c r="P449" s="93"/>
      <c r="Q449" s="93"/>
      <c r="R449" s="93"/>
      <c r="S449" s="113">
        <v>1</v>
      </c>
      <c r="T449" s="93"/>
      <c r="U449" s="93"/>
      <c r="V449" s="93"/>
      <c r="W449" s="93"/>
      <c r="X449" s="93"/>
      <c r="Y449" s="75">
        <v>1</v>
      </c>
      <c r="Z449" s="132" t="str">
        <f>VLOOKUP(A449,DB_CAL_Q1_Q4!$A$4:$P$1328,13)</f>
        <v>Gas Natural</v>
      </c>
      <c r="AA449" s="133" t="str">
        <f>VLOOKUP(A449,DB_ACS_Q1_Q4!$A$4:$AD$1328,13)</f>
        <v>Gas Natural</v>
      </c>
      <c r="AB449" s="134" t="str">
        <f>VLOOKUP(A449,DB_REF_Q1_Q4!$A$4:$AD$1328,13)</f>
        <v>Ninguno</v>
      </c>
    </row>
    <row r="450" spans="1:28" ht="12" customHeight="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12">
        <v>1</v>
      </c>
      <c r="N450" s="92">
        <v>1</v>
      </c>
      <c r="O450" s="93"/>
      <c r="P450" s="93"/>
      <c r="Q450" s="93"/>
      <c r="R450" s="93"/>
      <c r="S450" s="113"/>
      <c r="T450" s="93">
        <v>1</v>
      </c>
      <c r="U450" s="93"/>
      <c r="V450" s="93"/>
      <c r="W450" s="93"/>
      <c r="X450" s="93"/>
      <c r="Y450" s="75"/>
      <c r="Z450" s="132" t="str">
        <f>VLOOKUP(A450,DB_CAL_Q1_Q4!$A$4:$P$1328,13)</f>
        <v>Gas Natural</v>
      </c>
      <c r="AA450" s="133" t="str">
        <f>VLOOKUP(A450,DB_ACS_Q1_Q4!$A$4:$AD$1328,13)</f>
        <v>Gas Natural</v>
      </c>
      <c r="AB450" s="134" t="str">
        <f>VLOOKUP(A450,DB_REF_Q1_Q4!$A$4:$AD$1328,13)</f>
        <v>Ninguno</v>
      </c>
    </row>
    <row r="451" spans="1:28" ht="12" customHeight="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12"/>
      <c r="N451" s="92"/>
      <c r="O451" s="93"/>
      <c r="P451" s="93"/>
      <c r="Q451" s="93"/>
      <c r="R451" s="93"/>
      <c r="S451" s="113">
        <v>1</v>
      </c>
      <c r="T451" s="93"/>
      <c r="U451" s="93"/>
      <c r="V451" s="93"/>
      <c r="W451" s="93"/>
      <c r="X451" s="93"/>
      <c r="Y451" s="75">
        <v>1</v>
      </c>
      <c r="Z451" s="132" t="str">
        <f>VLOOKUP(A451,DB_CAL_Q1_Q4!$A$4:$P$1328,13)</f>
        <v>Electricidad</v>
      </c>
      <c r="AA451" s="133" t="str">
        <f>VLOOKUP(A451,DB_ACS_Q1_Q4!$A$4:$AD$1328,13)</f>
        <v>Electricidad</v>
      </c>
      <c r="AB451" s="134" t="str">
        <f>VLOOKUP(A451,DB_REF_Q1_Q4!$A$4:$AD$1328,13)</f>
        <v>Ninguno</v>
      </c>
    </row>
    <row r="452" spans="1:28" ht="12" customHeight="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12"/>
      <c r="N452" s="92"/>
      <c r="O452" s="93"/>
      <c r="P452" s="93"/>
      <c r="Q452" s="93"/>
      <c r="R452" s="93"/>
      <c r="S452" s="113">
        <v>1</v>
      </c>
      <c r="T452" s="93"/>
      <c r="U452" s="93"/>
      <c r="V452" s="93"/>
      <c r="W452" s="93"/>
      <c r="X452" s="93"/>
      <c r="Y452" s="75">
        <v>1</v>
      </c>
      <c r="Z452" s="132" t="str">
        <f>VLOOKUP(A452,DB_CAL_Q1_Q4!$A$4:$P$1328,13)</f>
        <v>Gasóleo</v>
      </c>
      <c r="AA452" s="133" t="str">
        <f>VLOOKUP(A452,DB_ACS_Q1_Q4!$A$4:$AD$1328,13)</f>
        <v>Gasóleo</v>
      </c>
      <c r="AB452" s="134" t="str">
        <f>VLOOKUP(A452,DB_REF_Q1_Q4!$A$4:$AD$1328,13)</f>
        <v>Ninguno</v>
      </c>
    </row>
    <row r="453" spans="1:28" ht="12" customHeight="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12"/>
      <c r="N453" s="92"/>
      <c r="O453" s="93"/>
      <c r="P453" s="93"/>
      <c r="Q453" s="93"/>
      <c r="R453" s="93"/>
      <c r="S453" s="113">
        <v>1</v>
      </c>
      <c r="T453" s="93"/>
      <c r="U453" s="93"/>
      <c r="V453" s="93"/>
      <c r="W453" s="93"/>
      <c r="X453" s="93"/>
      <c r="Y453" s="75">
        <v>1</v>
      </c>
      <c r="Z453" s="132" t="str">
        <f>VLOOKUP(A453,DB_CAL_Q1_Q4!$A$4:$P$1328,13)</f>
        <v>Ninguna</v>
      </c>
      <c r="AA453" s="133" t="str">
        <f>VLOOKUP(A453,DB_ACS_Q1_Q4!$A$4:$AD$1328,13)</f>
        <v>GLP</v>
      </c>
      <c r="AB453" s="134" t="str">
        <f>VLOOKUP(A453,DB_REF_Q1_Q4!$A$4:$AD$1328,13)</f>
        <v>AC Eléctrico</v>
      </c>
    </row>
    <row r="454" spans="1:28" ht="12" customHeight="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12">
        <v>1</v>
      </c>
      <c r="N454" s="92">
        <v>1</v>
      </c>
      <c r="O454" s="93"/>
      <c r="P454" s="93"/>
      <c r="Q454" s="93"/>
      <c r="R454" s="93"/>
      <c r="S454" s="113"/>
      <c r="T454" s="93">
        <v>1</v>
      </c>
      <c r="U454" s="93"/>
      <c r="V454" s="93"/>
      <c r="W454" s="93"/>
      <c r="X454" s="93"/>
      <c r="Y454" s="75"/>
      <c r="Z454" s="132" t="str">
        <f>VLOOKUP(A454,DB_CAL_Q1_Q4!$A$4:$P$1328,13)</f>
        <v>Bomba de calor aire</v>
      </c>
      <c r="AA454" s="133" t="str">
        <f>VLOOKUP(A454,DB_ACS_Q1_Q4!$A$4:$AD$1328,13)</f>
        <v>Gas Natural</v>
      </c>
      <c r="AB454" s="134" t="str">
        <f>VLOOKUP(A454,DB_REF_Q1_Q4!$A$4:$AD$1328,13)</f>
        <v>Bomba de calor agua</v>
      </c>
    </row>
    <row r="455" spans="1:28" ht="12" customHeight="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12">
        <v>1</v>
      </c>
      <c r="N455" s="92">
        <v>1</v>
      </c>
      <c r="O455" s="93"/>
      <c r="P455" s="93"/>
      <c r="Q455" s="93"/>
      <c r="R455" s="93"/>
      <c r="S455" s="113"/>
      <c r="T455" s="93">
        <v>1</v>
      </c>
      <c r="U455" s="93"/>
      <c r="V455" s="93"/>
      <c r="W455" s="93"/>
      <c r="X455" s="93"/>
      <c r="Y455" s="75"/>
      <c r="Z455" s="132" t="str">
        <f>VLOOKUP(A455,DB_CAL_Q1_Q4!$A$4:$P$1328,13)</f>
        <v>Ninguna</v>
      </c>
      <c r="AA455" s="133" t="str">
        <f>VLOOKUP(A455,DB_ACS_Q1_Q4!$A$4:$AD$1328,13)</f>
        <v>GLP</v>
      </c>
      <c r="AB455" s="134" t="str">
        <f>VLOOKUP(A455,DB_REF_Q1_Q4!$A$4:$AD$1328,13)</f>
        <v>Ninguno</v>
      </c>
    </row>
    <row r="456" spans="1:28" ht="12" customHeight="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12"/>
      <c r="N456" s="92"/>
      <c r="O456" s="93"/>
      <c r="P456" s="93"/>
      <c r="Q456" s="93"/>
      <c r="R456" s="93"/>
      <c r="S456" s="113">
        <v>1</v>
      </c>
      <c r="T456" s="93"/>
      <c r="U456" s="93"/>
      <c r="V456" s="93"/>
      <c r="W456" s="93"/>
      <c r="X456" s="93"/>
      <c r="Y456" s="75">
        <v>1</v>
      </c>
      <c r="Z456" s="132" t="str">
        <f>VLOOKUP(A456,DB_CAL_Q1_Q4!$A$4:$P$1328,13)</f>
        <v>Gas Natural</v>
      </c>
      <c r="AA456" s="133" t="str">
        <f>VLOOKUP(A456,DB_ACS_Q1_Q4!$A$4:$AD$1328,13)</f>
        <v>Gas Natural</v>
      </c>
      <c r="AB456" s="134" t="str">
        <f>VLOOKUP(A456,DB_REF_Q1_Q4!$A$4:$AD$1328,13)</f>
        <v>Ninguno</v>
      </c>
    </row>
    <row r="457" spans="1:28" ht="12" customHeight="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12"/>
      <c r="N457" s="92"/>
      <c r="O457" s="93"/>
      <c r="P457" s="93"/>
      <c r="Q457" s="93"/>
      <c r="R457" s="93"/>
      <c r="S457" s="113">
        <v>1</v>
      </c>
      <c r="T457" s="93"/>
      <c r="U457" s="93"/>
      <c r="V457" s="93"/>
      <c r="W457" s="93"/>
      <c r="X457" s="93"/>
      <c r="Y457" s="75">
        <v>1</v>
      </c>
      <c r="Z457" s="132" t="str">
        <f>VLOOKUP(A457,DB_CAL_Q1_Q4!$A$4:$P$1328,13)</f>
        <v>Gas Natural</v>
      </c>
      <c r="AA457" s="133" t="str">
        <f>VLOOKUP(A457,DB_ACS_Q1_Q4!$A$4:$AD$1328,13)</f>
        <v>Gas Natural</v>
      </c>
      <c r="AB457" s="134" t="str">
        <f>VLOOKUP(A457,DB_REF_Q1_Q4!$A$4:$AD$1328,13)</f>
        <v>Ninguno</v>
      </c>
    </row>
    <row r="458" spans="1:28" ht="12" customHeight="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12"/>
      <c r="N458" s="92"/>
      <c r="O458" s="93"/>
      <c r="P458" s="93"/>
      <c r="Q458" s="93"/>
      <c r="R458" s="93"/>
      <c r="S458" s="113">
        <v>1</v>
      </c>
      <c r="T458" s="93"/>
      <c r="U458" s="93"/>
      <c r="V458" s="93"/>
      <c r="W458" s="93"/>
      <c r="X458" s="93"/>
      <c r="Y458" s="75">
        <v>1</v>
      </c>
      <c r="Z458" s="132" t="str">
        <f>VLOOKUP(A458,DB_CAL_Q1_Q4!$A$4:$P$1328,13)</f>
        <v>Gas Natural</v>
      </c>
      <c r="AA458" s="133" t="str">
        <f>VLOOKUP(A458,DB_ACS_Q1_Q4!$A$4:$AD$1328,13)</f>
        <v>Gas Natural</v>
      </c>
      <c r="AB458" s="134" t="str">
        <f>VLOOKUP(A458,DB_REF_Q1_Q4!$A$4:$AD$1328,13)</f>
        <v>Ninguno</v>
      </c>
    </row>
    <row r="459" spans="1:28" ht="12" customHeight="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12">
        <v>1</v>
      </c>
      <c r="N459" s="92">
        <v>1</v>
      </c>
      <c r="O459" s="93"/>
      <c r="P459" s="93"/>
      <c r="Q459" s="93"/>
      <c r="R459" s="93"/>
      <c r="S459" s="113"/>
      <c r="T459" s="93">
        <v>1</v>
      </c>
      <c r="U459" s="93"/>
      <c r="V459" s="93"/>
      <c r="W459" s="93"/>
      <c r="X459" s="93"/>
      <c r="Y459" s="75"/>
      <c r="Z459" s="132" t="str">
        <f>VLOOKUP(A459,DB_CAL_Q1_Q4!$A$4:$P$1328,13)</f>
        <v>Otros</v>
      </c>
      <c r="AA459" s="133" t="str">
        <f>VLOOKUP(A459,DB_ACS_Q1_Q4!$A$4:$AD$1328,13)</f>
        <v>Electricidad</v>
      </c>
      <c r="AB459" s="134" t="str">
        <f>VLOOKUP(A459,DB_REF_Q1_Q4!$A$4:$AD$1328,13)</f>
        <v>AC Eléctrico</v>
      </c>
    </row>
    <row r="460" spans="1:28" ht="12" customHeight="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12"/>
      <c r="N460" s="92"/>
      <c r="O460" s="93"/>
      <c r="P460" s="93"/>
      <c r="Q460" s="93"/>
      <c r="R460" s="93"/>
      <c r="S460" s="113">
        <v>1</v>
      </c>
      <c r="T460" s="93"/>
      <c r="U460" s="93"/>
      <c r="V460" s="93"/>
      <c r="W460" s="93"/>
      <c r="X460" s="93"/>
      <c r="Y460" s="75">
        <v>1</v>
      </c>
      <c r="Z460" s="132" t="str">
        <f>VLOOKUP(A460,DB_CAL_Q1_Q4!$A$4:$P$1328,13)</f>
        <v>Gas Natural</v>
      </c>
      <c r="AA460" s="133" t="str">
        <f>VLOOKUP(A460,DB_ACS_Q1_Q4!$A$4:$AD$1328,13)</f>
        <v>Gas Natural</v>
      </c>
      <c r="AB460" s="134" t="str">
        <f>VLOOKUP(A460,DB_REF_Q1_Q4!$A$4:$AD$1328,13)</f>
        <v>Ninguno</v>
      </c>
    </row>
    <row r="461" spans="1:28" ht="12" customHeight="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12">
        <v>1</v>
      </c>
      <c r="N461" s="92">
        <v>1</v>
      </c>
      <c r="O461" s="93"/>
      <c r="P461" s="93"/>
      <c r="Q461" s="93"/>
      <c r="R461" s="93"/>
      <c r="S461" s="113"/>
      <c r="T461" s="93">
        <v>1</v>
      </c>
      <c r="U461" s="93"/>
      <c r="V461" s="93"/>
      <c r="W461" s="93"/>
      <c r="X461" s="93"/>
      <c r="Y461" s="75"/>
      <c r="Z461" s="132" t="str">
        <f>VLOOKUP(A461,DB_CAL_Q1_Q4!$A$4:$P$1328,13)</f>
        <v>Ninguna</v>
      </c>
      <c r="AA461" s="133" t="str">
        <f>VLOOKUP(A461,DB_ACS_Q1_Q4!$A$4:$AD$1328,13)</f>
        <v>Electricidad</v>
      </c>
      <c r="AB461" s="134" t="str">
        <f>VLOOKUP(A461,DB_REF_Q1_Q4!$A$4:$AD$1328,13)</f>
        <v>Ninguno</v>
      </c>
    </row>
    <row r="462" spans="1:28" ht="12" customHeight="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12">
        <v>1</v>
      </c>
      <c r="N462" s="92">
        <v>1</v>
      </c>
      <c r="O462" s="93"/>
      <c r="P462" s="93"/>
      <c r="Q462" s="93"/>
      <c r="R462" s="93"/>
      <c r="S462" s="113"/>
      <c r="T462" s="93">
        <v>1</v>
      </c>
      <c r="U462" s="93"/>
      <c r="V462" s="93"/>
      <c r="W462" s="93"/>
      <c r="X462" s="93"/>
      <c r="Y462" s="75"/>
      <c r="Z462" s="132" t="str">
        <f>VLOOKUP(A462,DB_CAL_Q1_Q4!$A$4:$P$1328,13)</f>
        <v>Ninguna</v>
      </c>
      <c r="AA462" s="133" t="str">
        <f>VLOOKUP(A462,DB_ACS_Q1_Q4!$A$4:$AD$1328,13)</f>
        <v>Gas Natural</v>
      </c>
      <c r="AB462" s="134" t="str">
        <f>VLOOKUP(A462,DB_REF_Q1_Q4!$A$4:$AD$1328,13)</f>
        <v>AC Eléctrico</v>
      </c>
    </row>
    <row r="463" spans="1:28" ht="12" customHeight="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12">
        <v>1</v>
      </c>
      <c r="N463" s="92">
        <v>1</v>
      </c>
      <c r="O463" s="93"/>
      <c r="P463" s="93"/>
      <c r="Q463" s="93"/>
      <c r="R463" s="93"/>
      <c r="S463" s="113"/>
      <c r="T463" s="93">
        <v>1</v>
      </c>
      <c r="U463" s="93"/>
      <c r="V463" s="93"/>
      <c r="W463" s="93"/>
      <c r="X463" s="93"/>
      <c r="Y463" s="75"/>
      <c r="Z463" s="132" t="str">
        <f>VLOOKUP(A463,DB_CAL_Q1_Q4!$A$4:$P$1328,13)</f>
        <v>Carbón</v>
      </c>
      <c r="AA463" s="133" t="str">
        <f>VLOOKUP(A463,DB_ACS_Q1_Q4!$A$4:$AD$1328,13)</f>
        <v>GLP</v>
      </c>
      <c r="AB463" s="134" t="str">
        <f>VLOOKUP(A463,DB_REF_Q1_Q4!$A$4:$AD$1328,13)</f>
        <v>Ninguno</v>
      </c>
    </row>
    <row r="464" spans="1:28" ht="12" customHeight="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12">
        <v>1</v>
      </c>
      <c r="N464" s="92"/>
      <c r="O464" s="93">
        <v>1</v>
      </c>
      <c r="P464" s="93"/>
      <c r="Q464" s="93"/>
      <c r="R464" s="93"/>
      <c r="S464" s="113"/>
      <c r="T464" s="93"/>
      <c r="U464" s="93"/>
      <c r="V464" s="93"/>
      <c r="W464" s="93"/>
      <c r="X464" s="93"/>
      <c r="Y464" s="75">
        <v>1</v>
      </c>
      <c r="Z464" s="132" t="str">
        <f>VLOOKUP(A464,DB_CAL_Q1_Q4!$A$4:$P$1328,13)</f>
        <v>Gas Natural</v>
      </c>
      <c r="AA464" s="133" t="str">
        <f>VLOOKUP(A464,DB_ACS_Q1_Q4!$A$4:$AD$1328,13)</f>
        <v>Gas Natural</v>
      </c>
      <c r="AB464" s="134" t="str">
        <f>VLOOKUP(A464,DB_REF_Q1_Q4!$A$4:$AD$1328,13)</f>
        <v>Ninguno</v>
      </c>
    </row>
    <row r="465" spans="1:28" ht="12" customHeight="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12">
        <v>1</v>
      </c>
      <c r="N465" s="92">
        <v>1</v>
      </c>
      <c r="O465" s="93"/>
      <c r="P465" s="93"/>
      <c r="Q465" s="93"/>
      <c r="R465" s="93"/>
      <c r="S465" s="113"/>
      <c r="T465" s="93"/>
      <c r="U465" s="93"/>
      <c r="V465" s="93"/>
      <c r="W465" s="93"/>
      <c r="X465" s="93"/>
      <c r="Y465" s="75">
        <v>1</v>
      </c>
      <c r="Z465" s="132" t="str">
        <f>VLOOKUP(A465,DB_CAL_Q1_Q4!$A$4:$P$1328,13)</f>
        <v>Gasóleo</v>
      </c>
      <c r="AA465" s="133" t="str">
        <f>VLOOKUP(A465,DB_ACS_Q1_Q4!$A$4:$AD$1328,13)</f>
        <v>Gasóleo</v>
      </c>
      <c r="AB465" s="134" t="str">
        <f>VLOOKUP(A465,DB_REF_Q1_Q4!$A$4:$AD$1328,13)</f>
        <v>Ninguno</v>
      </c>
    </row>
    <row r="466" spans="1:28" ht="12" customHeight="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12">
        <v>1</v>
      </c>
      <c r="N466" s="92">
        <v>1</v>
      </c>
      <c r="O466" s="93"/>
      <c r="P466" s="93"/>
      <c r="Q466" s="93"/>
      <c r="R466" s="93"/>
      <c r="S466" s="113"/>
      <c r="T466" s="93"/>
      <c r="U466" s="93"/>
      <c r="V466" s="93"/>
      <c r="W466" s="93"/>
      <c r="X466" s="93"/>
      <c r="Y466" s="75">
        <v>1</v>
      </c>
      <c r="Z466" s="132" t="str">
        <f>VLOOKUP(A466,DB_CAL_Q1_Q4!$A$4:$P$1328,13)</f>
        <v>DH no renovable</v>
      </c>
      <c r="AA466" s="133" t="str">
        <f>VLOOKUP(A466,DB_ACS_Q1_Q4!$A$4:$AD$1328,13)</f>
        <v>DH no renovable</v>
      </c>
      <c r="AB466" s="134" t="str">
        <f>VLOOKUP(A466,DB_REF_Q1_Q4!$A$4:$AD$1328,13)</f>
        <v>Ninguno</v>
      </c>
    </row>
    <row r="467" spans="1:28" ht="12" customHeight="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12">
        <v>1</v>
      </c>
      <c r="N467" s="92">
        <v>1</v>
      </c>
      <c r="O467" s="93"/>
      <c r="P467" s="93"/>
      <c r="Q467" s="93"/>
      <c r="R467" s="93"/>
      <c r="S467" s="113"/>
      <c r="T467" s="93">
        <v>1</v>
      </c>
      <c r="U467" s="93"/>
      <c r="V467" s="93"/>
      <c r="W467" s="93"/>
      <c r="X467" s="93"/>
      <c r="Y467" s="75"/>
      <c r="Z467" s="132" t="str">
        <f>VLOOKUP(A467,DB_CAL_Q1_Q4!$A$4:$P$1328,13)</f>
        <v>Ninguna</v>
      </c>
      <c r="AA467" s="133" t="str">
        <f>VLOOKUP(A467,DB_ACS_Q1_Q4!$A$4:$AD$1328,13)</f>
        <v>GLP</v>
      </c>
      <c r="AB467" s="134" t="str">
        <f>VLOOKUP(A467,DB_REF_Q1_Q4!$A$4:$AD$1328,13)</f>
        <v>Ninguno</v>
      </c>
    </row>
    <row r="468" spans="1:28" ht="12" customHeight="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12"/>
      <c r="N468" s="92"/>
      <c r="O468" s="93"/>
      <c r="P468" s="93"/>
      <c r="Q468" s="93"/>
      <c r="R468" s="93"/>
      <c r="S468" s="113">
        <v>1</v>
      </c>
      <c r="T468" s="93"/>
      <c r="U468" s="93"/>
      <c r="V468" s="93"/>
      <c r="W468" s="93"/>
      <c r="X468" s="93"/>
      <c r="Y468" s="75">
        <v>1</v>
      </c>
      <c r="Z468" s="132" t="str">
        <f>VLOOKUP(A468,DB_CAL_Q1_Q4!$A$4:$P$1328,13)</f>
        <v>GLP</v>
      </c>
      <c r="AA468" s="133" t="str">
        <f>VLOOKUP(A468,DB_ACS_Q1_Q4!$A$4:$AD$1328,13)</f>
        <v>Electricidad</v>
      </c>
      <c r="AB468" s="134" t="str">
        <f>VLOOKUP(A468,DB_REF_Q1_Q4!$A$4:$AD$1328,13)</f>
        <v>AC Eléctrico</v>
      </c>
    </row>
    <row r="469" spans="1:28" ht="12" customHeight="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12">
        <v>1</v>
      </c>
      <c r="N469" s="92">
        <v>1</v>
      </c>
      <c r="O469" s="93"/>
      <c r="P469" s="93"/>
      <c r="Q469" s="93"/>
      <c r="R469" s="93"/>
      <c r="S469" s="113"/>
      <c r="T469" s="93">
        <v>1</v>
      </c>
      <c r="U469" s="93"/>
      <c r="V469" s="93"/>
      <c r="W469" s="93"/>
      <c r="X469" s="93"/>
      <c r="Y469" s="75"/>
      <c r="Z469" s="132" t="str">
        <f>VLOOKUP(A469,DB_CAL_Q1_Q4!$A$4:$P$1328,13)</f>
        <v>Electricidad</v>
      </c>
      <c r="AA469" s="133" t="str">
        <f>VLOOKUP(A469,DB_ACS_Q1_Q4!$A$4:$AD$1328,13)</f>
        <v>Gas Natural</v>
      </c>
      <c r="AB469" s="134" t="str">
        <f>VLOOKUP(A469,DB_REF_Q1_Q4!$A$4:$AD$1328,13)</f>
        <v>Ninguno</v>
      </c>
    </row>
    <row r="470" spans="1:28" ht="12" customHeight="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12"/>
      <c r="N470" s="92"/>
      <c r="O470" s="93"/>
      <c r="P470" s="93"/>
      <c r="Q470" s="93"/>
      <c r="R470" s="93"/>
      <c r="S470" s="113">
        <v>1</v>
      </c>
      <c r="T470" s="93"/>
      <c r="U470" s="93"/>
      <c r="V470" s="93"/>
      <c r="W470" s="93"/>
      <c r="X470" s="93"/>
      <c r="Y470" s="75">
        <v>1</v>
      </c>
      <c r="Z470" s="132" t="str">
        <f>VLOOKUP(A470,DB_CAL_Q1_Q4!$A$4:$P$1328,13)</f>
        <v>Gas Natural</v>
      </c>
      <c r="AA470" s="133" t="str">
        <f>VLOOKUP(A470,DB_ACS_Q1_Q4!$A$4:$AD$1328,13)</f>
        <v>Electricidad</v>
      </c>
      <c r="AB470" s="134" t="str">
        <f>VLOOKUP(A470,DB_REF_Q1_Q4!$A$4:$AD$1328,13)</f>
        <v>Ninguno</v>
      </c>
    </row>
    <row r="471" spans="1:28" ht="12" customHeight="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12"/>
      <c r="N471" s="92"/>
      <c r="O471" s="93"/>
      <c r="P471" s="93"/>
      <c r="Q471" s="93"/>
      <c r="R471" s="93"/>
      <c r="S471" s="113">
        <v>1</v>
      </c>
      <c r="T471" s="93"/>
      <c r="U471" s="93"/>
      <c r="V471" s="93"/>
      <c r="W471" s="93"/>
      <c r="X471" s="93"/>
      <c r="Y471" s="75">
        <v>1</v>
      </c>
      <c r="Z471" s="132" t="str">
        <f>VLOOKUP(A471,DB_CAL_Q1_Q4!$A$4:$P$1328,13)</f>
        <v>Gas Natural</v>
      </c>
      <c r="AA471" s="133" t="str">
        <f>VLOOKUP(A471,DB_ACS_Q1_Q4!$A$4:$AD$1328,13)</f>
        <v>Gas Natural</v>
      </c>
      <c r="AB471" s="134" t="str">
        <f>VLOOKUP(A471,DB_REF_Q1_Q4!$A$4:$AD$1328,13)</f>
        <v>Ninguno</v>
      </c>
    </row>
    <row r="472" spans="1:28" ht="12" customHeight="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12">
        <v>1</v>
      </c>
      <c r="N472" s="92">
        <v>1</v>
      </c>
      <c r="O472" s="93"/>
      <c r="P472" s="93"/>
      <c r="Q472" s="93"/>
      <c r="R472" s="93"/>
      <c r="S472" s="113"/>
      <c r="T472" s="93">
        <v>1</v>
      </c>
      <c r="U472" s="93"/>
      <c r="V472" s="93"/>
      <c r="W472" s="93"/>
      <c r="X472" s="93"/>
      <c r="Y472" s="75"/>
      <c r="Z472" s="132" t="str">
        <f>VLOOKUP(A472,DB_CAL_Q1_Q4!$A$4:$P$1328,13)</f>
        <v>Gas Natural</v>
      </c>
      <c r="AA472" s="133" t="str">
        <f>VLOOKUP(A472,DB_ACS_Q1_Q4!$A$4:$AD$1328,13)</f>
        <v>Gas Natural</v>
      </c>
      <c r="AB472" s="134" t="str">
        <f>VLOOKUP(A472,DB_REF_Q1_Q4!$A$4:$AD$1328,13)</f>
        <v>Ninguno</v>
      </c>
    </row>
    <row r="473" spans="1:28" ht="12" customHeight="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12"/>
      <c r="N473" s="92"/>
      <c r="O473" s="93"/>
      <c r="P473" s="93"/>
      <c r="Q473" s="93"/>
      <c r="R473" s="93"/>
      <c r="S473" s="113">
        <v>1</v>
      </c>
      <c r="T473" s="93"/>
      <c r="U473" s="93"/>
      <c r="V473" s="93"/>
      <c r="W473" s="93"/>
      <c r="X473" s="93"/>
      <c r="Y473" s="75">
        <v>1</v>
      </c>
      <c r="Z473" s="132" t="str">
        <f>VLOOKUP(A473,DB_CAL_Q1_Q4!$A$4:$P$1328,13)</f>
        <v>GLP</v>
      </c>
      <c r="AA473" s="133" t="str">
        <f>VLOOKUP(A473,DB_ACS_Q1_Q4!$A$4:$AD$1328,13)</f>
        <v>GLP</v>
      </c>
      <c r="AB473" s="134" t="str">
        <f>VLOOKUP(A473,DB_REF_Q1_Q4!$A$4:$AD$1328,13)</f>
        <v>Ninguno</v>
      </c>
    </row>
    <row r="474" spans="1:28" ht="12" customHeight="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12">
        <v>1</v>
      </c>
      <c r="N474" s="92">
        <v>1</v>
      </c>
      <c r="O474" s="93"/>
      <c r="P474" s="93"/>
      <c r="Q474" s="93"/>
      <c r="R474" s="93"/>
      <c r="S474" s="113"/>
      <c r="T474" s="93"/>
      <c r="U474" s="93"/>
      <c r="V474" s="93"/>
      <c r="W474" s="93"/>
      <c r="X474" s="93"/>
      <c r="Y474" s="75">
        <v>1</v>
      </c>
      <c r="Z474" s="132" t="str">
        <f>VLOOKUP(A474,DB_CAL_Q1_Q4!$A$4:$P$1328,13)</f>
        <v>Ninguna</v>
      </c>
      <c r="AA474" s="133" t="str">
        <f>VLOOKUP(A474,DB_ACS_Q1_Q4!$A$4:$AD$1328,13)</f>
        <v>Electricidad</v>
      </c>
      <c r="AB474" s="134" t="str">
        <f>VLOOKUP(A474,DB_REF_Q1_Q4!$A$4:$AD$1328,13)</f>
        <v>Ninguno</v>
      </c>
    </row>
    <row r="475" spans="1:28" ht="12" customHeight="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12">
        <v>1</v>
      </c>
      <c r="N475" s="92">
        <v>1</v>
      </c>
      <c r="O475" s="93"/>
      <c r="P475" s="93"/>
      <c r="Q475" s="93"/>
      <c r="R475" s="93"/>
      <c r="S475" s="113"/>
      <c r="T475" s="93">
        <v>1</v>
      </c>
      <c r="U475" s="93"/>
      <c r="V475" s="93"/>
      <c r="W475" s="93"/>
      <c r="X475" s="93"/>
      <c r="Y475" s="75"/>
      <c r="Z475" s="132" t="str">
        <f>VLOOKUP(A475,DB_CAL_Q1_Q4!$A$4:$P$1328,13)</f>
        <v>Electricidad</v>
      </c>
      <c r="AA475" s="133" t="str">
        <f>VLOOKUP(A475,DB_ACS_Q1_Q4!$A$4:$AD$1328,13)</f>
        <v>Gas Natural</v>
      </c>
      <c r="AB475" s="134" t="str">
        <f>VLOOKUP(A475,DB_REF_Q1_Q4!$A$4:$AD$1328,13)</f>
        <v>AC Eléctrico</v>
      </c>
    </row>
    <row r="476" spans="1:28" ht="12" customHeight="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12"/>
      <c r="N476" s="92"/>
      <c r="O476" s="93"/>
      <c r="P476" s="93"/>
      <c r="Q476" s="93"/>
      <c r="R476" s="93"/>
      <c r="S476" s="113">
        <v>1</v>
      </c>
      <c r="T476" s="93"/>
      <c r="U476" s="93"/>
      <c r="V476" s="93"/>
      <c r="W476" s="93"/>
      <c r="X476" s="93"/>
      <c r="Y476" s="75">
        <v>1</v>
      </c>
      <c r="Z476" s="132" t="str">
        <f>VLOOKUP(A476,DB_CAL_Q1_Q4!$A$4:$P$1328,13)</f>
        <v>Gas Natural</v>
      </c>
      <c r="AA476" s="133" t="str">
        <f>VLOOKUP(A476,DB_ACS_Q1_Q4!$A$4:$AD$1328,13)</f>
        <v>Gas Natural</v>
      </c>
      <c r="AB476" s="134" t="str">
        <f>VLOOKUP(A476,DB_REF_Q1_Q4!$A$4:$AD$1328,13)</f>
        <v>Ninguno</v>
      </c>
    </row>
    <row r="477" spans="1:28" ht="12" customHeight="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12">
        <v>1</v>
      </c>
      <c r="N477" s="92">
        <v>1</v>
      </c>
      <c r="O477" s="93"/>
      <c r="P477" s="93"/>
      <c r="Q477" s="93"/>
      <c r="R477" s="93"/>
      <c r="S477" s="113"/>
      <c r="T477" s="93"/>
      <c r="U477" s="93"/>
      <c r="V477" s="93"/>
      <c r="W477" s="93"/>
      <c r="X477" s="93"/>
      <c r="Y477" s="75">
        <v>1</v>
      </c>
      <c r="Z477" s="132" t="str">
        <f>VLOOKUP(A477,DB_CAL_Q1_Q4!$A$4:$P$1328,13)</f>
        <v>Gas Natural</v>
      </c>
      <c r="AA477" s="133" t="str">
        <f>VLOOKUP(A477,DB_ACS_Q1_Q4!$A$4:$AD$1328,13)</f>
        <v>Gas Natural</v>
      </c>
      <c r="AB477" s="134" t="str">
        <f>VLOOKUP(A477,DB_REF_Q1_Q4!$A$4:$AD$1328,13)</f>
        <v>Ninguno</v>
      </c>
    </row>
    <row r="478" spans="1:28" ht="12" customHeight="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12">
        <v>1</v>
      </c>
      <c r="N478" s="92">
        <v>1</v>
      </c>
      <c r="O478" s="93"/>
      <c r="P478" s="93"/>
      <c r="Q478" s="93"/>
      <c r="R478" s="93"/>
      <c r="S478" s="113"/>
      <c r="T478" s="93"/>
      <c r="U478" s="93"/>
      <c r="V478" s="93"/>
      <c r="W478" s="93"/>
      <c r="X478" s="93"/>
      <c r="Y478" s="75">
        <v>1</v>
      </c>
      <c r="Z478" s="132" t="str">
        <f>VLOOKUP(A478,DB_CAL_Q1_Q4!$A$4:$P$1328,13)</f>
        <v>Gasóleo</v>
      </c>
      <c r="AA478" s="133" t="str">
        <f>VLOOKUP(A478,DB_ACS_Q1_Q4!$A$4:$AD$1328,13)</f>
        <v>Gasóleo</v>
      </c>
      <c r="AB478" s="134" t="str">
        <f>VLOOKUP(A478,DB_REF_Q1_Q4!$A$4:$AD$1328,13)</f>
        <v>Ninguno</v>
      </c>
    </row>
    <row r="479" spans="1:28" ht="12" customHeight="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12">
        <v>1</v>
      </c>
      <c r="N479" s="92">
        <v>1</v>
      </c>
      <c r="O479" s="93"/>
      <c r="P479" s="93"/>
      <c r="Q479" s="93"/>
      <c r="R479" s="93"/>
      <c r="S479" s="113"/>
      <c r="T479" s="93"/>
      <c r="U479" s="93"/>
      <c r="V479" s="93"/>
      <c r="W479" s="93"/>
      <c r="X479" s="93"/>
      <c r="Y479" s="75">
        <v>1</v>
      </c>
      <c r="Z479" s="132" t="str">
        <f>VLOOKUP(A479,DB_CAL_Q1_Q4!$A$4:$P$1328,13)</f>
        <v>Gas Natural</v>
      </c>
      <c r="AA479" s="133" t="str">
        <f>VLOOKUP(A479,DB_ACS_Q1_Q4!$A$4:$AD$1328,13)</f>
        <v>Gas Natural</v>
      </c>
      <c r="AB479" s="134" t="str">
        <f>VLOOKUP(A479,DB_REF_Q1_Q4!$A$4:$AD$1328,13)</f>
        <v>Ninguno</v>
      </c>
    </row>
    <row r="480" spans="1:28" ht="12" customHeight="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12">
        <v>1</v>
      </c>
      <c r="N480" s="92">
        <v>1</v>
      </c>
      <c r="O480" s="93"/>
      <c r="P480" s="93"/>
      <c r="Q480" s="93">
        <v>1</v>
      </c>
      <c r="R480" s="93"/>
      <c r="S480" s="113"/>
      <c r="T480" s="93">
        <v>1</v>
      </c>
      <c r="U480" s="93"/>
      <c r="V480" s="93"/>
      <c r="W480" s="93">
        <v>1</v>
      </c>
      <c r="X480" s="93"/>
      <c r="Y480" s="75"/>
      <c r="Z480" s="132" t="str">
        <f>VLOOKUP(A480,DB_CAL_Q1_Q4!$A$4:$P$1328,13)</f>
        <v>Gas Natural</v>
      </c>
      <c r="AA480" s="133" t="str">
        <f>VLOOKUP(A480,DB_ACS_Q1_Q4!$A$4:$AD$1328,13)</f>
        <v>Gas Natural</v>
      </c>
      <c r="AB480" s="134" t="str">
        <f>VLOOKUP(A480,DB_REF_Q1_Q4!$A$4:$AD$1328,13)</f>
        <v>AC Eléctrico</v>
      </c>
    </row>
    <row r="481" spans="1:28" ht="12" customHeight="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12"/>
      <c r="N481" s="92"/>
      <c r="O481" s="93"/>
      <c r="P481" s="93"/>
      <c r="Q481" s="93"/>
      <c r="R481" s="93"/>
      <c r="S481" s="113">
        <v>1</v>
      </c>
      <c r="T481" s="93"/>
      <c r="U481" s="93"/>
      <c r="V481" s="93"/>
      <c r="W481" s="93"/>
      <c r="X481" s="93"/>
      <c r="Y481" s="75">
        <v>1</v>
      </c>
      <c r="Z481" s="132" t="str">
        <f>VLOOKUP(A481,DB_CAL_Q1_Q4!$A$4:$P$1328,13)</f>
        <v>Gas Natural</v>
      </c>
      <c r="AA481" s="133" t="str">
        <f>VLOOKUP(A481,DB_ACS_Q1_Q4!$A$4:$AD$1328,13)</f>
        <v>Gas Natural</v>
      </c>
      <c r="AB481" s="134" t="str">
        <f>VLOOKUP(A481,DB_REF_Q1_Q4!$A$4:$AD$1328,13)</f>
        <v>Ninguno</v>
      </c>
    </row>
    <row r="482" spans="1:28" ht="12" customHeight="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12">
        <v>1</v>
      </c>
      <c r="N482" s="92">
        <v>1</v>
      </c>
      <c r="O482" s="93"/>
      <c r="P482" s="93"/>
      <c r="Q482" s="93"/>
      <c r="R482" s="93"/>
      <c r="S482" s="113"/>
      <c r="T482" s="93">
        <v>1</v>
      </c>
      <c r="U482" s="93"/>
      <c r="V482" s="93"/>
      <c r="W482" s="93"/>
      <c r="X482" s="93"/>
      <c r="Y482" s="75"/>
      <c r="Z482" s="132" t="str">
        <f>VLOOKUP(A482,DB_CAL_Q1_Q4!$A$4:$P$1328,13)</f>
        <v>Electricidad</v>
      </c>
      <c r="AA482" s="133" t="str">
        <f>VLOOKUP(A482,DB_ACS_Q1_Q4!$A$4:$AD$1328,13)</f>
        <v>Gas Natural</v>
      </c>
      <c r="AB482" s="134" t="str">
        <f>VLOOKUP(A482,DB_REF_Q1_Q4!$A$4:$AD$1328,13)</f>
        <v>Bomba de calor aire</v>
      </c>
    </row>
    <row r="483" spans="1:28" ht="12" customHeight="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12">
        <v>1</v>
      </c>
      <c r="N483" s="92">
        <v>1</v>
      </c>
      <c r="O483" s="93"/>
      <c r="P483" s="93"/>
      <c r="Q483" s="93"/>
      <c r="R483" s="93"/>
      <c r="S483" s="113"/>
      <c r="T483" s="93"/>
      <c r="U483" s="93"/>
      <c r="V483" s="93"/>
      <c r="W483" s="93"/>
      <c r="X483" s="93"/>
      <c r="Y483" s="75">
        <v>1</v>
      </c>
      <c r="Z483" s="132" t="str">
        <f>VLOOKUP(A483,DB_CAL_Q1_Q4!$A$4:$P$1328,13)</f>
        <v>Gas Natural</v>
      </c>
      <c r="AA483" s="133" t="str">
        <f>VLOOKUP(A483,DB_ACS_Q1_Q4!$A$4:$AD$1328,13)</f>
        <v>Gas Natural</v>
      </c>
      <c r="AB483" s="134" t="str">
        <f>VLOOKUP(A483,DB_REF_Q1_Q4!$A$4:$AD$1328,13)</f>
        <v>Ninguno</v>
      </c>
    </row>
    <row r="484" spans="1:28" ht="12" customHeight="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12">
        <v>1</v>
      </c>
      <c r="N484" s="92">
        <v>1</v>
      </c>
      <c r="O484" s="93"/>
      <c r="P484" s="93"/>
      <c r="Q484" s="93"/>
      <c r="R484" s="93"/>
      <c r="S484" s="113"/>
      <c r="T484" s="93">
        <v>1</v>
      </c>
      <c r="U484" s="93"/>
      <c r="V484" s="93"/>
      <c r="W484" s="93"/>
      <c r="X484" s="93"/>
      <c r="Y484" s="75"/>
      <c r="Z484" s="132" t="str">
        <f>VLOOKUP(A484,DB_CAL_Q1_Q4!$A$4:$P$1328,13)</f>
        <v>Gas Natural</v>
      </c>
      <c r="AA484" s="133" t="str">
        <f>VLOOKUP(A484,DB_ACS_Q1_Q4!$A$4:$AD$1328,13)</f>
        <v>Electricidad</v>
      </c>
      <c r="AB484" s="134" t="str">
        <f>VLOOKUP(A484,DB_REF_Q1_Q4!$A$4:$AD$1328,13)</f>
        <v>AC Eléctrico</v>
      </c>
    </row>
    <row r="485" spans="1:28" ht="12" customHeight="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12"/>
      <c r="N485" s="92"/>
      <c r="O485" s="93"/>
      <c r="P485" s="93"/>
      <c r="Q485" s="93"/>
      <c r="R485" s="93"/>
      <c r="S485" s="113">
        <v>1</v>
      </c>
      <c r="T485" s="93"/>
      <c r="U485" s="93"/>
      <c r="V485" s="93"/>
      <c r="W485" s="93"/>
      <c r="X485" s="93"/>
      <c r="Y485" s="75">
        <v>1</v>
      </c>
      <c r="Z485" s="132" t="str">
        <f>VLOOKUP(A485,DB_CAL_Q1_Q4!$A$4:$P$1328,13)</f>
        <v>Gas Natural</v>
      </c>
      <c r="AA485" s="133" t="str">
        <f>VLOOKUP(A485,DB_ACS_Q1_Q4!$A$4:$AD$1328,13)</f>
        <v>Gas Natural</v>
      </c>
      <c r="AB485" s="134" t="str">
        <f>VLOOKUP(A485,DB_REF_Q1_Q4!$A$4:$AD$1328,13)</f>
        <v>Ninguno</v>
      </c>
    </row>
    <row r="486" spans="1:28" ht="12" customHeight="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12"/>
      <c r="N486" s="92"/>
      <c r="O486" s="93"/>
      <c r="P486" s="93"/>
      <c r="Q486" s="93"/>
      <c r="R486" s="93"/>
      <c r="S486" s="113">
        <v>1</v>
      </c>
      <c r="T486" s="93"/>
      <c r="U486" s="93"/>
      <c r="V486" s="93"/>
      <c r="W486" s="93"/>
      <c r="X486" s="93"/>
      <c r="Y486" s="75">
        <v>1</v>
      </c>
      <c r="Z486" s="132" t="str">
        <f>VLOOKUP(A486,DB_CAL_Q1_Q4!$A$4:$P$1328,13)</f>
        <v>Gasóleo</v>
      </c>
      <c r="AA486" s="133" t="str">
        <f>VLOOKUP(A486,DB_ACS_Q1_Q4!$A$4:$AD$1328,13)</f>
        <v>Gasóleo</v>
      </c>
      <c r="AB486" s="134" t="str">
        <f>VLOOKUP(A486,DB_REF_Q1_Q4!$A$4:$AD$1328,13)</f>
        <v>Ninguno</v>
      </c>
    </row>
    <row r="487" spans="1:28" ht="12" customHeight="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12"/>
      <c r="N487" s="92"/>
      <c r="O487" s="93"/>
      <c r="P487" s="93"/>
      <c r="Q487" s="93"/>
      <c r="R487" s="93"/>
      <c r="S487" s="113">
        <v>1</v>
      </c>
      <c r="T487" s="93"/>
      <c r="U487" s="93"/>
      <c r="V487" s="93"/>
      <c r="W487" s="93"/>
      <c r="X487" s="93"/>
      <c r="Y487" s="75">
        <v>1</v>
      </c>
      <c r="Z487" s="132" t="str">
        <f>VLOOKUP(A487,DB_CAL_Q1_Q4!$A$4:$P$1328,13)</f>
        <v>Gasóleo</v>
      </c>
      <c r="AA487" s="133" t="str">
        <f>VLOOKUP(A487,DB_ACS_Q1_Q4!$A$4:$AD$1328,13)</f>
        <v>Gasóleo</v>
      </c>
      <c r="AB487" s="134" t="str">
        <f>VLOOKUP(A487,DB_REF_Q1_Q4!$A$4:$AD$1328,13)</f>
        <v>Ninguno</v>
      </c>
    </row>
    <row r="488" spans="1:28" ht="12" customHeight="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12"/>
      <c r="N488" s="92"/>
      <c r="O488" s="93"/>
      <c r="P488" s="93"/>
      <c r="Q488" s="93"/>
      <c r="R488" s="93"/>
      <c r="S488" s="113">
        <v>1</v>
      </c>
      <c r="T488" s="93"/>
      <c r="U488" s="93"/>
      <c r="V488" s="93"/>
      <c r="W488" s="93"/>
      <c r="X488" s="93"/>
      <c r="Y488" s="75">
        <v>1</v>
      </c>
      <c r="Z488" s="132" t="str">
        <f>VLOOKUP(A488,DB_CAL_Q1_Q4!$A$4:$P$1328,13)</f>
        <v>Ninguna</v>
      </c>
      <c r="AA488" s="133" t="str">
        <f>VLOOKUP(A488,DB_ACS_Q1_Q4!$A$4:$AD$1328,13)</f>
        <v>GLP</v>
      </c>
      <c r="AB488" s="134" t="str">
        <f>VLOOKUP(A488,DB_REF_Q1_Q4!$A$4:$AD$1328,13)</f>
        <v>AC Eléctrico</v>
      </c>
    </row>
    <row r="489" spans="1:28" ht="12" customHeight="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12"/>
      <c r="N489" s="92"/>
      <c r="O489" s="93"/>
      <c r="P489" s="93"/>
      <c r="Q489" s="93"/>
      <c r="R489" s="93"/>
      <c r="S489" s="113">
        <v>1</v>
      </c>
      <c r="T489" s="93"/>
      <c r="U489" s="93"/>
      <c r="V489" s="93"/>
      <c r="W489" s="93"/>
      <c r="X489" s="93"/>
      <c r="Y489" s="75">
        <v>1</v>
      </c>
      <c r="Z489" s="132" t="str">
        <f>VLOOKUP(A489,DB_CAL_Q1_Q4!$A$4:$P$1328,13)</f>
        <v>Gasóleo</v>
      </c>
      <c r="AA489" s="133" t="str">
        <f>VLOOKUP(A489,DB_ACS_Q1_Q4!$A$4:$AD$1328,13)</f>
        <v>Gasóleo</v>
      </c>
      <c r="AB489" s="134" t="str">
        <f>VLOOKUP(A489,DB_REF_Q1_Q4!$A$4:$AD$1328,13)</f>
        <v>Ninguno</v>
      </c>
    </row>
    <row r="490" spans="1:28" ht="12" customHeight="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12">
        <v>1</v>
      </c>
      <c r="N490" s="92">
        <v>1</v>
      </c>
      <c r="O490" s="93"/>
      <c r="P490" s="93"/>
      <c r="Q490" s="93"/>
      <c r="R490" s="93"/>
      <c r="S490" s="113"/>
      <c r="T490" s="93"/>
      <c r="U490" s="93"/>
      <c r="V490" s="93"/>
      <c r="W490" s="93"/>
      <c r="X490" s="93"/>
      <c r="Y490" s="75">
        <v>1</v>
      </c>
      <c r="Z490" s="132" t="str">
        <f>VLOOKUP(A490,DB_CAL_Q1_Q4!$A$4:$P$1328,13)</f>
        <v>Bomba de calor aire</v>
      </c>
      <c r="AA490" s="133" t="str">
        <f>VLOOKUP(A490,DB_ACS_Q1_Q4!$A$4:$AD$1328,13)</f>
        <v>Gas Natural</v>
      </c>
      <c r="AB490" s="134" t="str">
        <f>VLOOKUP(A490,DB_REF_Q1_Q4!$A$4:$AD$1328,13)</f>
        <v>Bomba de calor aire</v>
      </c>
    </row>
    <row r="491" spans="1:28" ht="12" customHeight="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12">
        <v>1</v>
      </c>
      <c r="N491" s="92">
        <v>1</v>
      </c>
      <c r="O491" s="93"/>
      <c r="P491" s="93"/>
      <c r="Q491" s="93"/>
      <c r="R491" s="93"/>
      <c r="S491" s="113"/>
      <c r="T491" s="93"/>
      <c r="U491" s="93"/>
      <c r="V491" s="93"/>
      <c r="W491" s="93"/>
      <c r="X491" s="93"/>
      <c r="Y491" s="75">
        <v>1</v>
      </c>
      <c r="Z491" s="132" t="str">
        <f>VLOOKUP(A491,DB_CAL_Q1_Q4!$A$4:$P$1328,13)</f>
        <v>Otros</v>
      </c>
      <c r="AA491" s="133" t="str">
        <f>VLOOKUP(A491,DB_ACS_Q1_Q4!$A$4:$AD$1328,13)</f>
        <v>Electricidad</v>
      </c>
      <c r="AB491" s="134" t="str">
        <f>VLOOKUP(A491,DB_REF_Q1_Q4!$A$4:$AD$1328,13)</f>
        <v>Ninguno</v>
      </c>
    </row>
    <row r="492" spans="1:28" ht="12" customHeight="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12"/>
      <c r="N492" s="92"/>
      <c r="O492" s="93"/>
      <c r="P492" s="93"/>
      <c r="Q492" s="93"/>
      <c r="R492" s="93"/>
      <c r="S492" s="113">
        <v>1</v>
      </c>
      <c r="T492" s="93"/>
      <c r="U492" s="93"/>
      <c r="V492" s="93"/>
      <c r="W492" s="93"/>
      <c r="X492" s="93"/>
      <c r="Y492" s="75">
        <v>1</v>
      </c>
      <c r="Z492" s="132" t="str">
        <f>VLOOKUP(A492,DB_CAL_Q1_Q4!$A$4:$P$1328,13)</f>
        <v>Gas Natural</v>
      </c>
      <c r="AA492" s="133" t="str">
        <f>VLOOKUP(A492,DB_ACS_Q1_Q4!$A$4:$AD$1328,13)</f>
        <v>Gas Natural</v>
      </c>
      <c r="AB492" s="134" t="str">
        <f>VLOOKUP(A492,DB_REF_Q1_Q4!$A$4:$AD$1328,13)</f>
        <v>Ninguno</v>
      </c>
    </row>
    <row r="493" spans="1:28" ht="12" customHeight="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12"/>
      <c r="N493" s="92"/>
      <c r="O493" s="93"/>
      <c r="P493" s="93"/>
      <c r="Q493" s="93"/>
      <c r="R493" s="93"/>
      <c r="S493" s="113">
        <v>1</v>
      </c>
      <c r="T493" s="93"/>
      <c r="U493" s="93"/>
      <c r="V493" s="93"/>
      <c r="W493" s="93"/>
      <c r="X493" s="93"/>
      <c r="Y493" s="75">
        <v>1</v>
      </c>
      <c r="Z493" s="132" t="str">
        <f>VLOOKUP(A493,DB_CAL_Q1_Q4!$A$4:$P$1328,13)</f>
        <v>Electricidad</v>
      </c>
      <c r="AA493" s="133" t="str">
        <f>VLOOKUP(A493,DB_ACS_Q1_Q4!$A$4:$AD$1328,13)</f>
        <v>Electricidad</v>
      </c>
      <c r="AB493" s="134" t="str">
        <f>VLOOKUP(A493,DB_REF_Q1_Q4!$A$4:$AD$1328,13)</f>
        <v>AC Eléctrico</v>
      </c>
    </row>
    <row r="494" spans="1:28" ht="12" customHeight="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12">
        <v>1</v>
      </c>
      <c r="N494" s="92">
        <v>1</v>
      </c>
      <c r="O494" s="93"/>
      <c r="P494" s="93"/>
      <c r="Q494" s="93"/>
      <c r="R494" s="93"/>
      <c r="S494" s="113"/>
      <c r="T494" s="93">
        <v>1</v>
      </c>
      <c r="U494" s="93"/>
      <c r="V494" s="93"/>
      <c r="W494" s="93"/>
      <c r="X494" s="93"/>
      <c r="Y494" s="75"/>
      <c r="Z494" s="132" t="str">
        <f>VLOOKUP(A494,DB_CAL_Q1_Q4!$A$4:$P$1328,13)</f>
        <v>Ninguna</v>
      </c>
      <c r="AA494" s="133" t="str">
        <f>VLOOKUP(A494,DB_ACS_Q1_Q4!$A$4:$AD$1328,13)</f>
        <v>Gas Natural</v>
      </c>
      <c r="AB494" s="134" t="str">
        <f>VLOOKUP(A494,DB_REF_Q1_Q4!$A$4:$AD$1328,13)</f>
        <v>Bomba de calor agua</v>
      </c>
    </row>
    <row r="495" spans="1:28" ht="12" customHeight="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12"/>
      <c r="N495" s="92"/>
      <c r="O495" s="93"/>
      <c r="P495" s="93"/>
      <c r="Q495" s="93"/>
      <c r="R495" s="93"/>
      <c r="S495" s="113">
        <v>1</v>
      </c>
      <c r="T495" s="93"/>
      <c r="U495" s="93"/>
      <c r="V495" s="93"/>
      <c r="W495" s="93"/>
      <c r="X495" s="93"/>
      <c r="Y495" s="75">
        <v>1</v>
      </c>
      <c r="Z495" s="132" t="str">
        <f>VLOOKUP(A495,DB_CAL_Q1_Q4!$A$4:$P$1328,13)</f>
        <v>Gasóleo</v>
      </c>
      <c r="AA495" s="133" t="str">
        <f>VLOOKUP(A495,DB_ACS_Q1_Q4!$A$4:$AD$1328,13)</f>
        <v>Gasóleo</v>
      </c>
      <c r="AB495" s="134" t="str">
        <f>VLOOKUP(A495,DB_REF_Q1_Q4!$A$4:$AD$1328,13)</f>
        <v>Ninguno</v>
      </c>
    </row>
    <row r="496" spans="1:28" ht="12" customHeight="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12"/>
      <c r="N496" s="92"/>
      <c r="O496" s="93"/>
      <c r="P496" s="93"/>
      <c r="Q496" s="93"/>
      <c r="R496" s="93"/>
      <c r="S496" s="113">
        <v>1</v>
      </c>
      <c r="T496" s="93"/>
      <c r="U496" s="93"/>
      <c r="V496" s="93"/>
      <c r="W496" s="93"/>
      <c r="X496" s="93"/>
      <c r="Y496" s="75">
        <v>1</v>
      </c>
      <c r="Z496" s="132" t="str">
        <f>VLOOKUP(A496,DB_CAL_Q1_Q4!$A$4:$P$1328,13)</f>
        <v>Biomasa</v>
      </c>
      <c r="AA496" s="133" t="str">
        <f>VLOOKUP(A496,DB_ACS_Q1_Q4!$A$4:$AD$1328,13)</f>
        <v>Electricidad</v>
      </c>
      <c r="AB496" s="134" t="str">
        <f>VLOOKUP(A496,DB_REF_Q1_Q4!$A$4:$AD$1328,13)</f>
        <v>Ninguno</v>
      </c>
    </row>
    <row r="497" spans="1:28" ht="12" customHeight="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12"/>
      <c r="N497" s="92"/>
      <c r="O497" s="93"/>
      <c r="P497" s="93"/>
      <c r="Q497" s="93"/>
      <c r="R497" s="93"/>
      <c r="S497" s="113">
        <v>1</v>
      </c>
      <c r="T497" s="93"/>
      <c r="U497" s="93"/>
      <c r="V497" s="93"/>
      <c r="W497" s="93"/>
      <c r="X497" s="93"/>
      <c r="Y497" s="75">
        <v>1</v>
      </c>
      <c r="Z497" s="132" t="str">
        <f>VLOOKUP(A497,DB_CAL_Q1_Q4!$A$4:$P$1328,13)</f>
        <v>Biomasa</v>
      </c>
      <c r="AA497" s="133" t="str">
        <f>VLOOKUP(A497,DB_ACS_Q1_Q4!$A$4:$AD$1328,13)</f>
        <v>GLP</v>
      </c>
      <c r="AB497" s="134" t="str">
        <f>VLOOKUP(A497,DB_REF_Q1_Q4!$A$4:$AD$1328,13)</f>
        <v>Ninguno</v>
      </c>
    </row>
    <row r="498" spans="1:28" ht="12" customHeight="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12"/>
      <c r="N498" s="92"/>
      <c r="O498" s="93"/>
      <c r="P498" s="93"/>
      <c r="Q498" s="93"/>
      <c r="R498" s="93"/>
      <c r="S498" s="113">
        <v>1</v>
      </c>
      <c r="T498" s="93"/>
      <c r="U498" s="93"/>
      <c r="V498" s="93"/>
      <c r="W498" s="93"/>
      <c r="X498" s="93"/>
      <c r="Y498" s="75">
        <v>1</v>
      </c>
      <c r="Z498" s="132" t="str">
        <f>VLOOKUP(A498,DB_CAL_Q1_Q4!$A$4:$P$1328,13)</f>
        <v>Bomba de calor aire</v>
      </c>
      <c r="AA498" s="133" t="str">
        <f>VLOOKUP(A498,DB_ACS_Q1_Q4!$A$4:$AD$1328,13)</f>
        <v>Electricidad</v>
      </c>
      <c r="AB498" s="134" t="str">
        <f>VLOOKUP(A498,DB_REF_Q1_Q4!$A$4:$AD$1328,13)</f>
        <v>Bomba de calor aire</v>
      </c>
    </row>
    <row r="499" spans="1:28" ht="12" customHeight="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12">
        <v>1</v>
      </c>
      <c r="N499" s="92">
        <v>1</v>
      </c>
      <c r="O499" s="93"/>
      <c r="P499" s="93"/>
      <c r="Q499" s="93"/>
      <c r="R499" s="93"/>
      <c r="S499" s="113"/>
      <c r="T499" s="93">
        <v>1</v>
      </c>
      <c r="U499" s="93"/>
      <c r="V499" s="93"/>
      <c r="W499" s="93"/>
      <c r="X499" s="93"/>
      <c r="Y499" s="75"/>
      <c r="Z499" s="132" t="str">
        <f>VLOOKUP(A499,DB_CAL_Q1_Q4!$A$4:$P$1328,13)</f>
        <v>Ninguna</v>
      </c>
      <c r="AA499" s="133" t="str">
        <f>VLOOKUP(A499,DB_ACS_Q1_Q4!$A$4:$AD$1328,13)</f>
        <v>Gas Natural</v>
      </c>
      <c r="AB499" s="134" t="str">
        <f>VLOOKUP(A499,DB_REF_Q1_Q4!$A$4:$AD$1328,13)</f>
        <v>AC Eléctrico</v>
      </c>
    </row>
    <row r="500" spans="1:28" ht="12" customHeight="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12">
        <v>1</v>
      </c>
      <c r="N500" s="92">
        <v>1</v>
      </c>
      <c r="O500" s="93"/>
      <c r="P500" s="93"/>
      <c r="Q500" s="93"/>
      <c r="R500" s="93"/>
      <c r="S500" s="113"/>
      <c r="T500" s="93"/>
      <c r="U500" s="93"/>
      <c r="V500" s="93"/>
      <c r="W500" s="93"/>
      <c r="X500" s="93"/>
      <c r="Y500" s="75">
        <v>1</v>
      </c>
      <c r="Z500" s="132" t="str">
        <f>VLOOKUP(A500,DB_CAL_Q1_Q4!$A$4:$P$1328,13)</f>
        <v>Gas Natural</v>
      </c>
      <c r="AA500" s="133" t="str">
        <f>VLOOKUP(A500,DB_ACS_Q1_Q4!$A$4:$AD$1328,13)</f>
        <v>Gas Natural</v>
      </c>
      <c r="AB500" s="134" t="str">
        <f>VLOOKUP(A500,DB_REF_Q1_Q4!$A$4:$AD$1328,13)</f>
        <v>Ninguno</v>
      </c>
    </row>
    <row r="501" spans="1:28" ht="12" customHeight="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12">
        <v>1</v>
      </c>
      <c r="N501" s="92">
        <v>1</v>
      </c>
      <c r="O501" s="93"/>
      <c r="P501" s="93"/>
      <c r="Q501" s="93"/>
      <c r="R501" s="93"/>
      <c r="S501" s="113"/>
      <c r="T501" s="93"/>
      <c r="U501" s="93"/>
      <c r="V501" s="93"/>
      <c r="W501" s="93"/>
      <c r="X501" s="93"/>
      <c r="Y501" s="75">
        <v>1</v>
      </c>
      <c r="Z501" s="132" t="str">
        <f>VLOOKUP(A501,DB_CAL_Q1_Q4!$A$4:$P$1328,13)</f>
        <v>Gasóleo</v>
      </c>
      <c r="AA501" s="133" t="str">
        <f>VLOOKUP(A501,DB_ACS_Q1_Q4!$A$4:$AD$1328,13)</f>
        <v>Gasóleo</v>
      </c>
      <c r="AB501" s="134" t="str">
        <f>VLOOKUP(A501,DB_REF_Q1_Q4!$A$4:$AD$1328,13)</f>
        <v>Ninguno</v>
      </c>
    </row>
    <row r="502" spans="1:28" ht="12" customHeight="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12"/>
      <c r="N502" s="92"/>
      <c r="O502" s="93"/>
      <c r="P502" s="93"/>
      <c r="Q502" s="93"/>
      <c r="R502" s="93"/>
      <c r="S502" s="113">
        <v>1</v>
      </c>
      <c r="T502" s="93"/>
      <c r="U502" s="93"/>
      <c r="V502" s="93"/>
      <c r="W502" s="93"/>
      <c r="X502" s="93"/>
      <c r="Y502" s="75">
        <v>1</v>
      </c>
      <c r="Z502" s="132" t="str">
        <f>VLOOKUP(A502,DB_CAL_Q1_Q4!$A$4:$P$1328,13)</f>
        <v>Gas Natural</v>
      </c>
      <c r="AA502" s="133" t="str">
        <f>VLOOKUP(A502,DB_ACS_Q1_Q4!$A$4:$AD$1328,13)</f>
        <v>Gas Natural</v>
      </c>
      <c r="AB502" s="134" t="str">
        <f>VLOOKUP(A502,DB_REF_Q1_Q4!$A$4:$AD$1328,13)</f>
        <v>Ninguno</v>
      </c>
    </row>
    <row r="503" spans="1:28" ht="12" customHeight="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12">
        <v>1</v>
      </c>
      <c r="N503" s="92">
        <v>1</v>
      </c>
      <c r="O503" s="93"/>
      <c r="P503" s="93"/>
      <c r="Q503" s="93"/>
      <c r="R503" s="93"/>
      <c r="S503" s="113"/>
      <c r="T503" s="93">
        <v>1</v>
      </c>
      <c r="U503" s="93"/>
      <c r="V503" s="93"/>
      <c r="W503" s="93"/>
      <c r="X503" s="93"/>
      <c r="Y503" s="75"/>
      <c r="Z503" s="132" t="str">
        <f>VLOOKUP(A503,DB_CAL_Q1_Q4!$A$4:$P$1328,13)</f>
        <v>Ninguna</v>
      </c>
      <c r="AA503" s="133" t="str">
        <f>VLOOKUP(A503,DB_ACS_Q1_Q4!$A$4:$AD$1328,13)</f>
        <v>Electricidad</v>
      </c>
      <c r="AB503" s="134" t="str">
        <f>VLOOKUP(A503,DB_REF_Q1_Q4!$A$4:$AD$1328,13)</f>
        <v>Bomba de calor aire</v>
      </c>
    </row>
    <row r="504" spans="1:28" ht="12" customHeight="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12">
        <v>1</v>
      </c>
      <c r="N504" s="92">
        <v>1</v>
      </c>
      <c r="O504" s="93"/>
      <c r="P504" s="93"/>
      <c r="Q504" s="93"/>
      <c r="R504" s="93"/>
      <c r="S504" s="113"/>
      <c r="T504" s="93"/>
      <c r="U504" s="93"/>
      <c r="V504" s="93"/>
      <c r="W504" s="93"/>
      <c r="X504" s="93"/>
      <c r="Y504" s="75">
        <v>1</v>
      </c>
      <c r="Z504" s="132" t="str">
        <f>VLOOKUP(A504,DB_CAL_Q1_Q4!$A$4:$P$1328,13)</f>
        <v>Bomba de calor aire</v>
      </c>
      <c r="AA504" s="133" t="str">
        <f>VLOOKUP(A504,DB_ACS_Q1_Q4!$A$4:$AD$1328,13)</f>
        <v>Electricidad</v>
      </c>
      <c r="AB504" s="134" t="str">
        <f>VLOOKUP(A504,DB_REF_Q1_Q4!$A$4:$AD$1328,13)</f>
        <v>Bomba de calor aire</v>
      </c>
    </row>
    <row r="505" spans="1:28" ht="12" customHeight="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12">
        <v>1</v>
      </c>
      <c r="N505" s="92">
        <v>1</v>
      </c>
      <c r="O505" s="93"/>
      <c r="P505" s="93"/>
      <c r="Q505" s="93"/>
      <c r="R505" s="93"/>
      <c r="S505" s="113"/>
      <c r="T505" s="93">
        <v>1</v>
      </c>
      <c r="U505" s="93"/>
      <c r="V505" s="93"/>
      <c r="W505" s="93"/>
      <c r="X505" s="93"/>
      <c r="Y505" s="75"/>
      <c r="Z505" s="132" t="str">
        <f>VLOOKUP(A505,DB_CAL_Q1_Q4!$A$4:$P$1328,13)</f>
        <v>Ninguna</v>
      </c>
      <c r="AA505" s="133" t="str">
        <f>VLOOKUP(A505,DB_ACS_Q1_Q4!$A$4:$AD$1328,13)</f>
        <v>Gas Natural</v>
      </c>
      <c r="AB505" s="134" t="str">
        <f>VLOOKUP(A505,DB_REF_Q1_Q4!$A$4:$AD$1328,13)</f>
        <v>AC Eléctrico</v>
      </c>
    </row>
    <row r="506" spans="1:28" ht="12" customHeight="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12">
        <v>1</v>
      </c>
      <c r="N506" s="92">
        <v>1</v>
      </c>
      <c r="O506" s="93"/>
      <c r="P506" s="93"/>
      <c r="Q506" s="93"/>
      <c r="R506" s="93"/>
      <c r="S506" s="113"/>
      <c r="T506" s="93">
        <v>1</v>
      </c>
      <c r="U506" s="93"/>
      <c r="V506" s="93"/>
      <c r="W506" s="93"/>
      <c r="X506" s="93"/>
      <c r="Y506" s="75"/>
      <c r="Z506" s="132" t="str">
        <f>VLOOKUP(A506,DB_CAL_Q1_Q4!$A$4:$P$1328,13)</f>
        <v>Ninguna</v>
      </c>
      <c r="AA506" s="133" t="str">
        <f>VLOOKUP(A506,DB_ACS_Q1_Q4!$A$4:$AD$1328,13)</f>
        <v>Electricidad</v>
      </c>
      <c r="AB506" s="134" t="str">
        <f>VLOOKUP(A506,DB_REF_Q1_Q4!$A$4:$AD$1328,13)</f>
        <v>Ninguno</v>
      </c>
    </row>
    <row r="507" spans="1:28" ht="12" customHeight="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12">
        <v>1</v>
      </c>
      <c r="N507" s="92">
        <v>1</v>
      </c>
      <c r="O507" s="93"/>
      <c r="P507" s="93"/>
      <c r="Q507" s="93"/>
      <c r="R507" s="93"/>
      <c r="S507" s="113"/>
      <c r="T507" s="93">
        <v>1</v>
      </c>
      <c r="U507" s="93"/>
      <c r="V507" s="93"/>
      <c r="W507" s="93"/>
      <c r="X507" s="93"/>
      <c r="Y507" s="75"/>
      <c r="Z507" s="132" t="str">
        <f>VLOOKUP(A507,DB_CAL_Q1_Q4!$A$4:$P$1328,13)</f>
        <v>Electricidad</v>
      </c>
      <c r="AA507" s="133" t="str">
        <f>VLOOKUP(A507,DB_ACS_Q1_Q4!$A$4:$AD$1328,13)</f>
        <v>Electricidad</v>
      </c>
      <c r="AB507" s="134" t="str">
        <f>VLOOKUP(A507,DB_REF_Q1_Q4!$A$4:$AD$1328,13)</f>
        <v>Bomba de calor aire</v>
      </c>
    </row>
    <row r="508" spans="1:28" ht="12" customHeight="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12">
        <v>1</v>
      </c>
      <c r="N508" s="92"/>
      <c r="O508" s="93">
        <v>1</v>
      </c>
      <c r="P508" s="93"/>
      <c r="Q508" s="93"/>
      <c r="R508" s="93"/>
      <c r="S508" s="113"/>
      <c r="T508" s="93"/>
      <c r="U508" s="93"/>
      <c r="V508" s="93"/>
      <c r="W508" s="93"/>
      <c r="X508" s="93"/>
      <c r="Y508" s="75">
        <v>1</v>
      </c>
      <c r="Z508" s="132" t="str">
        <f>VLOOKUP(A508,DB_CAL_Q1_Q4!$A$4:$P$1328,13)</f>
        <v>Gasóleo</v>
      </c>
      <c r="AA508" s="133" t="str">
        <f>VLOOKUP(A508,DB_ACS_Q1_Q4!$A$4:$AD$1328,13)</f>
        <v>Gasóleo</v>
      </c>
      <c r="AB508" s="134" t="str">
        <f>VLOOKUP(A508,DB_REF_Q1_Q4!$A$4:$AD$1328,13)</f>
        <v>Ninguno</v>
      </c>
    </row>
    <row r="509" spans="1:28" ht="12" customHeight="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12">
        <v>1</v>
      </c>
      <c r="N509" s="92">
        <v>1</v>
      </c>
      <c r="O509" s="93"/>
      <c r="P509" s="93"/>
      <c r="Q509" s="93"/>
      <c r="R509" s="93"/>
      <c r="S509" s="113"/>
      <c r="T509" s="93">
        <v>1</v>
      </c>
      <c r="U509" s="93"/>
      <c r="V509" s="93"/>
      <c r="W509" s="93"/>
      <c r="X509" s="93"/>
      <c r="Y509" s="75"/>
      <c r="Z509" s="132" t="str">
        <f>VLOOKUP(A509,DB_CAL_Q1_Q4!$A$4:$P$1328,13)</f>
        <v>Bomba de calor aire</v>
      </c>
      <c r="AA509" s="133" t="str">
        <f>VLOOKUP(A509,DB_ACS_Q1_Q4!$A$4:$AD$1328,13)</f>
        <v>Electricidad</v>
      </c>
      <c r="AB509" s="134" t="str">
        <f>VLOOKUP(A509,DB_REF_Q1_Q4!$A$4:$AD$1328,13)</f>
        <v>Bomba de calor aire</v>
      </c>
    </row>
    <row r="510" spans="1:28" ht="12" customHeight="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12">
        <v>1</v>
      </c>
      <c r="N510" s="92">
        <v>1</v>
      </c>
      <c r="O510" s="93"/>
      <c r="P510" s="93"/>
      <c r="Q510" s="93"/>
      <c r="R510" s="93"/>
      <c r="S510" s="113"/>
      <c r="T510" s="93"/>
      <c r="U510" s="93"/>
      <c r="V510" s="93"/>
      <c r="W510" s="93"/>
      <c r="X510" s="93"/>
      <c r="Y510" s="75">
        <v>1</v>
      </c>
      <c r="Z510" s="132" t="str">
        <f>VLOOKUP(A510,DB_CAL_Q1_Q4!$A$4:$P$1328,13)</f>
        <v>Gasóleo</v>
      </c>
      <c r="AA510" s="133" t="str">
        <f>VLOOKUP(A510,DB_ACS_Q1_Q4!$A$4:$AD$1328,13)</f>
        <v>Gasóleo</v>
      </c>
      <c r="AB510" s="134" t="str">
        <f>VLOOKUP(A510,DB_REF_Q1_Q4!$A$4:$AD$1328,13)</f>
        <v>Ninguno</v>
      </c>
    </row>
    <row r="511" spans="1:28" ht="12" customHeight="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12">
        <v>1</v>
      </c>
      <c r="N511" s="92">
        <v>1</v>
      </c>
      <c r="O511" s="93"/>
      <c r="P511" s="93"/>
      <c r="Q511" s="93"/>
      <c r="R511" s="93"/>
      <c r="S511" s="113"/>
      <c r="T511" s="93">
        <v>1</v>
      </c>
      <c r="U511" s="93"/>
      <c r="V511" s="93"/>
      <c r="W511" s="93"/>
      <c r="X511" s="93"/>
      <c r="Y511" s="75"/>
      <c r="Z511" s="132" t="str">
        <f>VLOOKUP(A511,DB_CAL_Q1_Q4!$A$4:$P$1328,13)</f>
        <v>Electricidad</v>
      </c>
      <c r="AA511" s="133" t="str">
        <f>VLOOKUP(A511,DB_ACS_Q1_Q4!$A$4:$AD$1328,13)</f>
        <v>GLP</v>
      </c>
      <c r="AB511" s="134" t="str">
        <f>VLOOKUP(A511,DB_REF_Q1_Q4!$A$4:$AD$1328,13)</f>
        <v>Bomba de calor aire</v>
      </c>
    </row>
    <row r="512" spans="1:28" ht="12" customHeight="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12">
        <v>1</v>
      </c>
      <c r="N512" s="92">
        <v>1</v>
      </c>
      <c r="O512" s="93"/>
      <c r="P512" s="93"/>
      <c r="Q512" s="93"/>
      <c r="R512" s="93"/>
      <c r="S512" s="113"/>
      <c r="T512" s="93"/>
      <c r="U512" s="93"/>
      <c r="V512" s="93"/>
      <c r="W512" s="93"/>
      <c r="X512" s="93"/>
      <c r="Y512" s="75">
        <v>1</v>
      </c>
      <c r="Z512" s="132" t="str">
        <f>VLOOKUP(A512,DB_CAL_Q1_Q4!$A$4:$P$1328,13)</f>
        <v>Electricidad</v>
      </c>
      <c r="AA512" s="133" t="str">
        <f>VLOOKUP(A512,DB_ACS_Q1_Q4!$A$4:$AD$1328,13)</f>
        <v>GLP</v>
      </c>
      <c r="AB512" s="134" t="str">
        <f>VLOOKUP(A512,DB_REF_Q1_Q4!$A$4:$AD$1328,13)</f>
        <v>Ninguno</v>
      </c>
    </row>
    <row r="513" spans="1:28" ht="12" customHeight="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12"/>
      <c r="N513" s="92"/>
      <c r="O513" s="93"/>
      <c r="P513" s="93"/>
      <c r="Q513" s="93"/>
      <c r="R513" s="93"/>
      <c r="S513" s="113">
        <v>1</v>
      </c>
      <c r="T513" s="93"/>
      <c r="U513" s="93"/>
      <c r="V513" s="93"/>
      <c r="W513" s="93"/>
      <c r="X513" s="93"/>
      <c r="Y513" s="75">
        <v>1</v>
      </c>
      <c r="Z513" s="132" t="str">
        <f>VLOOKUP(A513,DB_CAL_Q1_Q4!$A$4:$P$1328,13)</f>
        <v>Electricidad</v>
      </c>
      <c r="AA513" s="133" t="str">
        <f>VLOOKUP(A513,DB_ACS_Q1_Q4!$A$4:$AD$1328,13)</f>
        <v>GLP</v>
      </c>
      <c r="AB513" s="134" t="str">
        <f>VLOOKUP(A513,DB_REF_Q1_Q4!$A$4:$AD$1328,13)</f>
        <v>Ninguno</v>
      </c>
    </row>
    <row r="514" spans="1:28" ht="12" customHeight="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12"/>
      <c r="N514" s="92"/>
      <c r="O514" s="93"/>
      <c r="P514" s="93"/>
      <c r="Q514" s="93"/>
      <c r="R514" s="93"/>
      <c r="S514" s="113">
        <v>1</v>
      </c>
      <c r="T514" s="93"/>
      <c r="U514" s="93"/>
      <c r="V514" s="93"/>
      <c r="W514" s="93"/>
      <c r="X514" s="93"/>
      <c r="Y514" s="75">
        <v>1</v>
      </c>
      <c r="Z514" s="132" t="str">
        <f>VLOOKUP(A514,DB_CAL_Q1_Q4!$A$4:$P$1328,13)</f>
        <v>Electricidad</v>
      </c>
      <c r="AA514" s="133" t="str">
        <f>VLOOKUP(A514,DB_ACS_Q1_Q4!$A$4:$AD$1328,13)</f>
        <v>Electricidad</v>
      </c>
      <c r="AB514" s="134" t="str">
        <f>VLOOKUP(A514,DB_REF_Q1_Q4!$A$4:$AD$1328,13)</f>
        <v>Bomba de calor aire</v>
      </c>
    </row>
    <row r="515" spans="1:28" ht="12" customHeight="1">
      <c r="A515" s="10">
        <v>511</v>
      </c>
      <c r="B515" s="98" t="s">
        <v>265</v>
      </c>
      <c r="C515" s="98" t="s">
        <v>264</v>
      </c>
      <c r="D515" s="11" t="s">
        <v>52</v>
      </c>
      <c r="E515" s="11" t="s">
        <v>304</v>
      </c>
      <c r="F515" s="12" t="s">
        <v>49</v>
      </c>
      <c r="G515" s="11" t="s">
        <v>511</v>
      </c>
      <c r="H515" s="12" t="s">
        <v>308</v>
      </c>
      <c r="I515" s="11" t="s">
        <v>507</v>
      </c>
      <c r="J515" s="12" t="str">
        <f t="shared" ref="J515:J524" si="22">"≥17h"</f>
        <v>≥17h</v>
      </c>
      <c r="K515" s="12" t="s">
        <v>512</v>
      </c>
      <c r="L515" s="69" t="s">
        <v>519</v>
      </c>
      <c r="M515" s="12"/>
      <c r="N515" s="92"/>
      <c r="O515" s="93"/>
      <c r="P515" s="93"/>
      <c r="Q515" s="93"/>
      <c r="R515" s="93"/>
      <c r="S515" s="113">
        <v>1</v>
      </c>
      <c r="T515" s="93"/>
      <c r="U515" s="93"/>
      <c r="V515" s="93"/>
      <c r="W515" s="93"/>
      <c r="X515" s="93"/>
      <c r="Y515" s="75">
        <v>1</v>
      </c>
      <c r="Z515" s="132" t="str">
        <f>VLOOKUP(A515,DB_CAL_Q1_Q4!$A$4:$P$1328,13)</f>
        <v>Gasóleo</v>
      </c>
      <c r="AA515" s="133" t="str">
        <f>VLOOKUP(A515,DB_ACS_Q1_Q4!$A$4:$AD$1328,13)</f>
        <v>Gasóleo</v>
      </c>
      <c r="AB515" s="134" t="str">
        <f>VLOOKUP(A515,DB_REF_Q1_Q4!$A$4:$AD$1328,13)</f>
        <v>Ninguno</v>
      </c>
    </row>
    <row r="516" spans="1:28" ht="12" customHeight="1">
      <c r="A516" s="10">
        <v>512</v>
      </c>
      <c r="B516" s="98" t="s">
        <v>228</v>
      </c>
      <c r="C516" s="98" t="s">
        <v>69</v>
      </c>
      <c r="D516" s="11" t="s">
        <v>52</v>
      </c>
      <c r="E516" s="11" t="s">
        <v>304</v>
      </c>
      <c r="F516" s="12" t="s">
        <v>49</v>
      </c>
      <c r="G516" s="11" t="s">
        <v>511</v>
      </c>
      <c r="H516" s="12" t="s">
        <v>307</v>
      </c>
      <c r="I516" s="11" t="s">
        <v>504</v>
      </c>
      <c r="J516" s="12" t="str">
        <f t="shared" si="22"/>
        <v>≥17h</v>
      </c>
      <c r="K516" s="12" t="s">
        <v>47</v>
      </c>
      <c r="L516" s="69" t="s">
        <v>518</v>
      </c>
      <c r="M516" s="12">
        <v>1</v>
      </c>
      <c r="N516" s="92">
        <v>1</v>
      </c>
      <c r="O516" s="93"/>
      <c r="P516" s="93"/>
      <c r="Q516" s="93"/>
      <c r="R516" s="93"/>
      <c r="S516" s="113"/>
      <c r="T516" s="93">
        <v>1</v>
      </c>
      <c r="U516" s="93"/>
      <c r="V516" s="93"/>
      <c r="W516" s="93"/>
      <c r="X516" s="93"/>
      <c r="Y516" s="75"/>
      <c r="Z516" s="132" t="str">
        <f>VLOOKUP(A516,DB_CAL_Q1_Q4!$A$4:$P$1328,13)</f>
        <v>Bomba de calor aire</v>
      </c>
      <c r="AA516" s="133" t="str">
        <f>VLOOKUP(A516,DB_ACS_Q1_Q4!$A$4:$AD$1328,13)</f>
        <v>Electricidad</v>
      </c>
      <c r="AB516" s="134" t="str">
        <f>VLOOKUP(A516,DB_REF_Q1_Q4!$A$4:$AD$1328,13)</f>
        <v>Bomba de calor aire</v>
      </c>
    </row>
    <row r="517" spans="1:28" ht="12" customHeight="1">
      <c r="A517" s="10">
        <v>513</v>
      </c>
      <c r="B517" s="98" t="s">
        <v>148</v>
      </c>
      <c r="C517" s="98" t="s">
        <v>79</v>
      </c>
      <c r="D517" s="11" t="s">
        <v>51</v>
      </c>
      <c r="E517" s="11" t="s">
        <v>303</v>
      </c>
      <c r="F517" s="12" t="s">
        <v>49</v>
      </c>
      <c r="G517" s="11" t="s">
        <v>511</v>
      </c>
      <c r="H517" s="12" t="s">
        <v>308</v>
      </c>
      <c r="I517" s="103" t="s">
        <v>505</v>
      </c>
      <c r="J517" s="12" t="str">
        <f t="shared" si="22"/>
        <v>≥17h</v>
      </c>
      <c r="K517" s="12" t="s">
        <v>47</v>
      </c>
      <c r="L517" s="69" t="s">
        <v>520</v>
      </c>
      <c r="M517" s="12"/>
      <c r="N517" s="92"/>
      <c r="O517" s="93"/>
      <c r="P517" s="93"/>
      <c r="Q517" s="93"/>
      <c r="R517" s="93"/>
      <c r="S517" s="113">
        <v>1</v>
      </c>
      <c r="T517" s="93"/>
      <c r="U517" s="93"/>
      <c r="V517" s="93"/>
      <c r="W517" s="93"/>
      <c r="X517" s="93"/>
      <c r="Y517" s="75">
        <v>1</v>
      </c>
      <c r="Z517" s="132" t="str">
        <f>VLOOKUP(A517,DB_CAL_Q1_Q4!$A$4:$P$1328,13)</f>
        <v>Gasóleo</v>
      </c>
      <c r="AA517" s="133" t="str">
        <f>VLOOKUP(A517,DB_ACS_Q1_Q4!$A$4:$AD$1328,13)</f>
        <v>Gasóleo</v>
      </c>
      <c r="AB517" s="134" t="str">
        <f>VLOOKUP(A517,DB_REF_Q1_Q4!$A$4:$AD$1328,13)</f>
        <v>Ninguno</v>
      </c>
    </row>
    <row r="518" spans="1:28" ht="12" customHeight="1">
      <c r="A518" s="10">
        <v>514</v>
      </c>
      <c r="B518" s="98" t="s">
        <v>83</v>
      </c>
      <c r="C518" s="98" t="s">
        <v>83</v>
      </c>
      <c r="D518" s="11" t="s">
        <v>52</v>
      </c>
      <c r="E518" s="11" t="s">
        <v>303</v>
      </c>
      <c r="F518" s="12" t="s">
        <v>48</v>
      </c>
      <c r="G518" s="12" t="s">
        <v>510</v>
      </c>
      <c r="H518" s="12" t="s">
        <v>306</v>
      </c>
      <c r="I518" s="103" t="s">
        <v>505</v>
      </c>
      <c r="J518" s="12" t="str">
        <f t="shared" si="22"/>
        <v>≥17h</v>
      </c>
      <c r="K518" s="12" t="s">
        <v>513</v>
      </c>
      <c r="L518" s="69" t="s">
        <v>518</v>
      </c>
      <c r="M518" s="12">
        <v>1</v>
      </c>
      <c r="N518" s="92">
        <v>1</v>
      </c>
      <c r="O518" s="93"/>
      <c r="P518" s="93"/>
      <c r="Q518" s="93"/>
      <c r="R518" s="93"/>
      <c r="S518" s="113"/>
      <c r="T518" s="93"/>
      <c r="U518" s="93"/>
      <c r="V518" s="93"/>
      <c r="W518" s="93"/>
      <c r="X518" s="93"/>
      <c r="Y518" s="75">
        <v>1</v>
      </c>
      <c r="Z518" s="132" t="str">
        <f>VLOOKUP(A518,DB_CAL_Q1_Q4!$A$4:$P$1328,13)</f>
        <v>Bomba de calor aire</v>
      </c>
      <c r="AA518" s="133" t="str">
        <f>VLOOKUP(A518,DB_ACS_Q1_Q4!$A$4:$AD$1328,13)</f>
        <v>Solar Térmica</v>
      </c>
      <c r="AB518" s="134" t="str">
        <f>VLOOKUP(A518,DB_REF_Q1_Q4!$A$4:$AD$1328,13)</f>
        <v>Bomba de calor aire</v>
      </c>
    </row>
    <row r="519" spans="1:28" ht="12" customHeight="1">
      <c r="A519" s="10">
        <v>515</v>
      </c>
      <c r="B519" s="98" t="s">
        <v>265</v>
      </c>
      <c r="C519" s="98" t="s">
        <v>264</v>
      </c>
      <c r="D519" s="11" t="s">
        <v>52</v>
      </c>
      <c r="E519" s="11" t="s">
        <v>304</v>
      </c>
      <c r="F519" s="12" t="s">
        <v>49</v>
      </c>
      <c r="G519" s="11" t="s">
        <v>511</v>
      </c>
      <c r="H519" s="12" t="s">
        <v>307</v>
      </c>
      <c r="I519" s="11" t="s">
        <v>504</v>
      </c>
      <c r="J519" s="12" t="str">
        <f t="shared" si="22"/>
        <v>≥17h</v>
      </c>
      <c r="K519" s="12" t="s">
        <v>512</v>
      </c>
      <c r="L519" s="69" t="s">
        <v>519</v>
      </c>
      <c r="M519" s="12"/>
      <c r="N519" s="92"/>
      <c r="O519" s="93"/>
      <c r="P519" s="93"/>
      <c r="Q519" s="93"/>
      <c r="R519" s="93"/>
      <c r="S519" s="113">
        <v>1</v>
      </c>
      <c r="T519" s="93"/>
      <c r="U519" s="93"/>
      <c r="V519" s="93"/>
      <c r="W519" s="93"/>
      <c r="X519" s="93"/>
      <c r="Y519" s="75">
        <v>1</v>
      </c>
      <c r="Z519" s="132" t="str">
        <f>VLOOKUP(A519,DB_CAL_Q1_Q4!$A$4:$P$1328,13)</f>
        <v>Gasóleo</v>
      </c>
      <c r="AA519" s="133" t="str">
        <f>VLOOKUP(A519,DB_ACS_Q1_Q4!$A$4:$AD$1328,13)</f>
        <v>Gasóleo</v>
      </c>
      <c r="AB519" s="134" t="str">
        <f>VLOOKUP(A519,DB_REF_Q1_Q4!$A$4:$AD$1328,13)</f>
        <v>Ninguno</v>
      </c>
    </row>
    <row r="520" spans="1:28" ht="12" customHeight="1">
      <c r="A520" s="10">
        <v>516</v>
      </c>
      <c r="B520" s="98" t="s">
        <v>228</v>
      </c>
      <c r="C520" s="98" t="s">
        <v>69</v>
      </c>
      <c r="D520" s="11" t="s">
        <v>51</v>
      </c>
      <c r="E520" s="11" t="s">
        <v>304</v>
      </c>
      <c r="F520" s="12" t="s">
        <v>48</v>
      </c>
      <c r="G520" s="11" t="s">
        <v>511</v>
      </c>
      <c r="H520" s="12" t="s">
        <v>308</v>
      </c>
      <c r="I520" s="11" t="s">
        <v>507</v>
      </c>
      <c r="J520" s="12" t="str">
        <f t="shared" si="22"/>
        <v>≥17h</v>
      </c>
      <c r="K520" s="12" t="s">
        <v>513</v>
      </c>
      <c r="L520" s="69" t="s">
        <v>518</v>
      </c>
      <c r="M520" s="12">
        <v>1</v>
      </c>
      <c r="N520" s="92">
        <v>1</v>
      </c>
      <c r="O520" s="93"/>
      <c r="P520" s="93"/>
      <c r="Q520" s="93"/>
      <c r="R520" s="93"/>
      <c r="S520" s="113"/>
      <c r="T520" s="93"/>
      <c r="U520" s="93"/>
      <c r="V520" s="93"/>
      <c r="W520" s="93"/>
      <c r="X520" s="93"/>
      <c r="Y520" s="75">
        <v>1</v>
      </c>
      <c r="Z520" s="132" t="str">
        <f>VLOOKUP(A520,DB_CAL_Q1_Q4!$A$4:$P$1328,13)</f>
        <v>Bomba de calor aire</v>
      </c>
      <c r="AA520" s="133" t="str">
        <f>VLOOKUP(A520,DB_ACS_Q1_Q4!$A$4:$AD$1328,13)</f>
        <v>Electricidad</v>
      </c>
      <c r="AB520" s="134" t="str">
        <f>VLOOKUP(A520,DB_REF_Q1_Q4!$A$4:$AD$1328,13)</f>
        <v>Bomba de calor aire</v>
      </c>
    </row>
    <row r="521" spans="1:28" ht="12" customHeight="1">
      <c r="A521" s="10">
        <v>517</v>
      </c>
      <c r="B521" s="98" t="s">
        <v>149</v>
      </c>
      <c r="C521" s="98" t="s">
        <v>79</v>
      </c>
      <c r="D521" s="11" t="s">
        <v>25</v>
      </c>
      <c r="E521" s="11" t="s">
        <v>304</v>
      </c>
      <c r="F521" s="12" t="s">
        <v>50</v>
      </c>
      <c r="G521" s="11" t="s">
        <v>511</v>
      </c>
      <c r="H521" s="12" t="s">
        <v>308</v>
      </c>
      <c r="I521" s="11" t="s">
        <v>507</v>
      </c>
      <c r="J521" s="12" t="str">
        <f t="shared" si="22"/>
        <v>≥17h</v>
      </c>
      <c r="K521" s="12" t="s">
        <v>47</v>
      </c>
      <c r="L521" s="69" t="s">
        <v>520</v>
      </c>
      <c r="M521" s="12">
        <v>1</v>
      </c>
      <c r="N521" s="92">
        <v>1</v>
      </c>
      <c r="O521" s="93">
        <v>1</v>
      </c>
      <c r="P521" s="93"/>
      <c r="Q521" s="93"/>
      <c r="R521" s="93"/>
      <c r="S521" s="113"/>
      <c r="T521" s="93"/>
      <c r="U521" s="93"/>
      <c r="V521" s="93"/>
      <c r="W521" s="93"/>
      <c r="X521" s="93"/>
      <c r="Y521" s="75">
        <v>1</v>
      </c>
      <c r="Z521" s="132" t="str">
        <f>VLOOKUP(A521,DB_CAL_Q1_Q4!$A$4:$P$1328,13)</f>
        <v>Gasóleo</v>
      </c>
      <c r="AA521" s="133" t="str">
        <f>VLOOKUP(A521,DB_ACS_Q1_Q4!$A$4:$AD$1328,13)</f>
        <v>Gasóleo</v>
      </c>
      <c r="AB521" s="134" t="str">
        <f>VLOOKUP(A521,DB_REF_Q1_Q4!$A$4:$AD$1328,13)</f>
        <v>Ninguno</v>
      </c>
    </row>
    <row r="522" spans="1:28" ht="12" customHeight="1">
      <c r="A522" s="10">
        <v>518</v>
      </c>
      <c r="B522" s="98" t="s">
        <v>265</v>
      </c>
      <c r="C522" s="98" t="s">
        <v>264</v>
      </c>
      <c r="D522" s="11" t="s">
        <v>51</v>
      </c>
      <c r="E522" s="11" t="s">
        <v>303</v>
      </c>
      <c r="F522" s="12" t="s">
        <v>49</v>
      </c>
      <c r="G522" s="11" t="s">
        <v>511</v>
      </c>
      <c r="H522" s="12" t="s">
        <v>308</v>
      </c>
      <c r="I522" s="11" t="s">
        <v>507</v>
      </c>
      <c r="J522" s="12" t="str">
        <f t="shared" si="22"/>
        <v>≥17h</v>
      </c>
      <c r="K522" s="12" t="s">
        <v>513</v>
      </c>
      <c r="L522" s="69" t="s">
        <v>519</v>
      </c>
      <c r="M522" s="12">
        <v>1</v>
      </c>
      <c r="N522" s="92">
        <v>1</v>
      </c>
      <c r="O522" s="93">
        <v>1</v>
      </c>
      <c r="P522" s="93"/>
      <c r="Q522" s="93">
        <v>1</v>
      </c>
      <c r="R522" s="93"/>
      <c r="S522" s="113"/>
      <c r="T522" s="93"/>
      <c r="U522" s="93"/>
      <c r="V522" s="93"/>
      <c r="W522" s="93"/>
      <c r="X522" s="93"/>
      <c r="Y522" s="75">
        <v>1</v>
      </c>
      <c r="Z522" s="132" t="str">
        <f>VLOOKUP(A522,DB_CAL_Q1_Q4!$A$4:$P$1328,13)</f>
        <v>Gasóleo</v>
      </c>
      <c r="AA522" s="133" t="str">
        <f>VLOOKUP(A522,DB_ACS_Q1_Q4!$A$4:$AD$1328,13)</f>
        <v>Gasóleo</v>
      </c>
      <c r="AB522" s="134" t="str">
        <f>VLOOKUP(A522,DB_REF_Q1_Q4!$A$4:$AD$1328,13)</f>
        <v>Ninguno</v>
      </c>
    </row>
    <row r="523" spans="1:28" ht="12" customHeight="1">
      <c r="A523" s="10">
        <v>519</v>
      </c>
      <c r="B523" s="98" t="s">
        <v>126</v>
      </c>
      <c r="C523" s="98" t="s">
        <v>126</v>
      </c>
      <c r="D523" s="11" t="s">
        <v>52</v>
      </c>
      <c r="E523" s="11" t="s">
        <v>303</v>
      </c>
      <c r="F523" s="12" t="s">
        <v>49</v>
      </c>
      <c r="G523" s="12" t="s">
        <v>310</v>
      </c>
      <c r="H523" s="12" t="s">
        <v>306</v>
      </c>
      <c r="I523" s="103" t="s">
        <v>504</v>
      </c>
      <c r="J523" s="12" t="str">
        <f t="shared" si="22"/>
        <v>≥17h</v>
      </c>
      <c r="K523" s="12" t="s">
        <v>512</v>
      </c>
      <c r="L523" s="69" t="s">
        <v>518</v>
      </c>
      <c r="M523" s="12"/>
      <c r="N523" s="92"/>
      <c r="O523" s="93"/>
      <c r="P523" s="93"/>
      <c r="Q523" s="93"/>
      <c r="R523" s="93"/>
      <c r="S523" s="113">
        <v>1</v>
      </c>
      <c r="T523" s="93"/>
      <c r="U523" s="93"/>
      <c r="V523" s="93"/>
      <c r="W523" s="93"/>
      <c r="X523" s="93"/>
      <c r="Y523" s="75">
        <v>1</v>
      </c>
      <c r="Z523" s="132" t="str">
        <f>VLOOKUP(A523,DB_CAL_Q1_Q4!$A$4:$P$1328,13)</f>
        <v>Electricidad</v>
      </c>
      <c r="AA523" s="133" t="str">
        <f>VLOOKUP(A523,DB_ACS_Q1_Q4!$A$4:$AD$1328,13)</f>
        <v>Gas Natural</v>
      </c>
      <c r="AB523" s="134" t="str">
        <f>VLOOKUP(A523,DB_REF_Q1_Q4!$A$4:$AD$1328,13)</f>
        <v>Ninguno</v>
      </c>
    </row>
    <row r="524" spans="1:28" ht="12" customHeight="1">
      <c r="A524" s="10">
        <v>520</v>
      </c>
      <c r="B524" s="98" t="s">
        <v>150</v>
      </c>
      <c r="C524" s="98" t="s">
        <v>79</v>
      </c>
      <c r="D524" s="11" t="s">
        <v>25</v>
      </c>
      <c r="E524" s="11" t="s">
        <v>304</v>
      </c>
      <c r="F524" s="12" t="s">
        <v>49</v>
      </c>
      <c r="G524" s="11" t="s">
        <v>511</v>
      </c>
      <c r="H524" s="12" t="s">
        <v>307</v>
      </c>
      <c r="I524" s="103" t="s">
        <v>505</v>
      </c>
      <c r="J524" s="12" t="str">
        <f t="shared" si="22"/>
        <v>≥17h</v>
      </c>
      <c r="K524" s="12" t="s">
        <v>512</v>
      </c>
      <c r="L524" s="69" t="s">
        <v>520</v>
      </c>
      <c r="M524" s="12"/>
      <c r="N524" s="92"/>
      <c r="O524" s="93"/>
      <c r="P524" s="93"/>
      <c r="Q524" s="93"/>
      <c r="R524" s="93"/>
      <c r="S524" s="113">
        <v>1</v>
      </c>
      <c r="T524" s="93"/>
      <c r="U524" s="93"/>
      <c r="V524" s="93"/>
      <c r="W524" s="93"/>
      <c r="X524" s="93"/>
      <c r="Y524" s="75">
        <v>1</v>
      </c>
      <c r="Z524" s="132" t="str">
        <f>VLOOKUP(A524,DB_CAL_Q1_Q4!$A$4:$P$1328,13)</f>
        <v>Electricidad</v>
      </c>
      <c r="AA524" s="133" t="str">
        <f>VLOOKUP(A524,DB_ACS_Q1_Q4!$A$4:$AD$1328,13)</f>
        <v>GLP</v>
      </c>
      <c r="AB524" s="134" t="str">
        <f>VLOOKUP(A524,DB_REF_Q1_Q4!$A$4:$AD$1328,13)</f>
        <v>Ninguno</v>
      </c>
    </row>
    <row r="525" spans="1:28" ht="12" customHeight="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12"/>
      <c r="N525" s="92"/>
      <c r="O525" s="93"/>
      <c r="P525" s="93"/>
      <c r="Q525" s="93"/>
      <c r="R525" s="93"/>
      <c r="S525" s="113">
        <v>1</v>
      </c>
      <c r="T525" s="93"/>
      <c r="U525" s="93"/>
      <c r="V525" s="93"/>
      <c r="W525" s="93"/>
      <c r="X525" s="93"/>
      <c r="Y525" s="75">
        <v>1</v>
      </c>
      <c r="Z525" s="132" t="str">
        <f>VLOOKUP(A525,DB_CAL_Q1_Q4!$A$4:$P$1328,13)</f>
        <v>Electricidad</v>
      </c>
      <c r="AA525" s="133" t="str">
        <f>VLOOKUP(A525,DB_ACS_Q1_Q4!$A$4:$AD$1328,13)</f>
        <v>Electricidad</v>
      </c>
      <c r="AB525" s="134" t="str">
        <f>VLOOKUP(A525,DB_REF_Q1_Q4!$A$4:$AD$1328,13)</f>
        <v>AC Eléctrico</v>
      </c>
    </row>
    <row r="526" spans="1:28" ht="12" customHeight="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12">
        <v>1</v>
      </c>
      <c r="N526" s="92">
        <v>1</v>
      </c>
      <c r="O526" s="93"/>
      <c r="P526" s="93"/>
      <c r="Q526" s="93"/>
      <c r="R526" s="93"/>
      <c r="S526" s="113"/>
      <c r="T526" s="93"/>
      <c r="U526" s="93"/>
      <c r="V526" s="93"/>
      <c r="W526" s="93"/>
      <c r="X526" s="93"/>
      <c r="Y526" s="75">
        <v>1</v>
      </c>
      <c r="Z526" s="132" t="str">
        <f>VLOOKUP(A526,DB_CAL_Q1_Q4!$A$4:$P$1328,13)</f>
        <v>Otros</v>
      </c>
      <c r="AA526" s="133" t="str">
        <f>VLOOKUP(A526,DB_ACS_Q1_Q4!$A$4:$AD$1328,13)</f>
        <v>GLP</v>
      </c>
      <c r="AB526" s="134" t="str">
        <f>VLOOKUP(A526,DB_REF_Q1_Q4!$A$4:$AD$1328,13)</f>
        <v>Ninguno</v>
      </c>
    </row>
    <row r="527" spans="1:28" ht="12" customHeight="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12"/>
      <c r="N527" s="92"/>
      <c r="O527" s="93"/>
      <c r="P527" s="93"/>
      <c r="Q527" s="93"/>
      <c r="R527" s="93"/>
      <c r="S527" s="113">
        <v>1</v>
      </c>
      <c r="T527" s="93"/>
      <c r="U527" s="93"/>
      <c r="V527" s="93"/>
      <c r="W527" s="93"/>
      <c r="X527" s="93"/>
      <c r="Y527" s="75">
        <v>1</v>
      </c>
      <c r="Z527" s="132" t="str">
        <f>VLOOKUP(A527,DB_CAL_Q1_Q4!$A$4:$P$1328,13)</f>
        <v>Gas Natural</v>
      </c>
      <c r="AA527" s="133" t="str">
        <f>VLOOKUP(A527,DB_ACS_Q1_Q4!$A$4:$AD$1328,13)</f>
        <v>Gas Natural</v>
      </c>
      <c r="AB527" s="134" t="str">
        <f>VLOOKUP(A527,DB_REF_Q1_Q4!$A$4:$AD$1328,13)</f>
        <v>Ninguno</v>
      </c>
    </row>
    <row r="528" spans="1:28" ht="12" customHeight="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12">
        <v>1</v>
      </c>
      <c r="N528" s="92">
        <v>1</v>
      </c>
      <c r="O528" s="93"/>
      <c r="P528" s="93"/>
      <c r="Q528" s="93"/>
      <c r="R528" s="93"/>
      <c r="S528" s="113"/>
      <c r="T528" s="93">
        <v>1</v>
      </c>
      <c r="U528" s="93"/>
      <c r="V528" s="93"/>
      <c r="W528" s="93"/>
      <c r="X528" s="93"/>
      <c r="Y528" s="75"/>
      <c r="Z528" s="132" t="str">
        <f>VLOOKUP(A528,DB_CAL_Q1_Q4!$A$4:$P$1328,13)</f>
        <v>Electricidad</v>
      </c>
      <c r="AA528" s="133" t="str">
        <f>VLOOKUP(A528,DB_ACS_Q1_Q4!$A$4:$AD$1328,13)</f>
        <v>Electricidad</v>
      </c>
      <c r="AB528" s="134" t="str">
        <f>VLOOKUP(A528,DB_REF_Q1_Q4!$A$4:$AD$1328,13)</f>
        <v>Bomba de calor aire</v>
      </c>
    </row>
    <row r="529" spans="1:28" ht="12" customHeight="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12"/>
      <c r="N529" s="92"/>
      <c r="O529" s="93"/>
      <c r="P529" s="93"/>
      <c r="Q529" s="93"/>
      <c r="R529" s="93"/>
      <c r="S529" s="113">
        <v>1</v>
      </c>
      <c r="T529" s="93"/>
      <c r="U529" s="93"/>
      <c r="V529" s="93"/>
      <c r="W529" s="93"/>
      <c r="X529" s="93"/>
      <c r="Y529" s="75">
        <v>1</v>
      </c>
      <c r="Z529" s="132" t="str">
        <f>VLOOKUP(A529,DB_CAL_Q1_Q4!$A$4:$P$1328,13)</f>
        <v>Gas Natural</v>
      </c>
      <c r="AA529" s="133" t="str">
        <f>VLOOKUP(A529,DB_ACS_Q1_Q4!$A$4:$AD$1328,13)</f>
        <v>Gas Natural</v>
      </c>
      <c r="AB529" s="134" t="str">
        <f>VLOOKUP(A529,DB_REF_Q1_Q4!$A$4:$AD$1328,13)</f>
        <v>Ninguno</v>
      </c>
    </row>
    <row r="530" spans="1:28" ht="12" customHeight="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12"/>
      <c r="N530" s="92"/>
      <c r="O530" s="93"/>
      <c r="P530" s="93"/>
      <c r="Q530" s="93"/>
      <c r="R530" s="93"/>
      <c r="S530" s="113">
        <v>1</v>
      </c>
      <c r="T530" s="93"/>
      <c r="U530" s="93"/>
      <c r="V530" s="93"/>
      <c r="W530" s="93"/>
      <c r="X530" s="93"/>
      <c r="Y530" s="75">
        <v>1</v>
      </c>
      <c r="Z530" s="132" t="str">
        <f>VLOOKUP(A530,DB_CAL_Q1_Q4!$A$4:$P$1328,13)</f>
        <v>Gas Natural</v>
      </c>
      <c r="AA530" s="133" t="str">
        <f>VLOOKUP(A530,DB_ACS_Q1_Q4!$A$4:$AD$1328,13)</f>
        <v>Gas Natural</v>
      </c>
      <c r="AB530" s="134" t="str">
        <f>VLOOKUP(A530,DB_REF_Q1_Q4!$A$4:$AD$1328,13)</f>
        <v>AC Eléctrico</v>
      </c>
    </row>
    <row r="531" spans="1:28" ht="12" customHeight="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12">
        <v>1</v>
      </c>
      <c r="N531" s="92">
        <v>1</v>
      </c>
      <c r="O531" s="93"/>
      <c r="P531" s="93"/>
      <c r="Q531" s="93"/>
      <c r="R531" s="93"/>
      <c r="S531" s="113"/>
      <c r="T531" s="93">
        <v>1</v>
      </c>
      <c r="U531" s="93"/>
      <c r="V531" s="93"/>
      <c r="W531" s="93"/>
      <c r="X531" s="93"/>
      <c r="Y531" s="75"/>
      <c r="Z531" s="132" t="str">
        <f>VLOOKUP(A531,DB_CAL_Q1_Q4!$A$4:$P$1328,13)</f>
        <v>Bomba de calor aire</v>
      </c>
      <c r="AA531" s="133" t="str">
        <f>VLOOKUP(A531,DB_ACS_Q1_Q4!$A$4:$AD$1328,13)</f>
        <v>Gas Natural</v>
      </c>
      <c r="AB531" s="134" t="str">
        <f>VLOOKUP(A531,DB_REF_Q1_Q4!$A$4:$AD$1328,13)</f>
        <v>Bomba de calor aire</v>
      </c>
    </row>
    <row r="532" spans="1:28" ht="12" customHeight="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12"/>
      <c r="N532" s="92"/>
      <c r="O532" s="93"/>
      <c r="P532" s="93"/>
      <c r="Q532" s="93"/>
      <c r="R532" s="93"/>
      <c r="S532" s="113">
        <v>1</v>
      </c>
      <c r="T532" s="93"/>
      <c r="U532" s="93"/>
      <c r="V532" s="93"/>
      <c r="W532" s="93"/>
      <c r="X532" s="93"/>
      <c r="Y532" s="75">
        <v>1</v>
      </c>
      <c r="Z532" s="132" t="str">
        <f>VLOOKUP(A532,DB_CAL_Q1_Q4!$A$4:$P$1328,13)</f>
        <v>Gas Natural</v>
      </c>
      <c r="AA532" s="133" t="str">
        <f>VLOOKUP(A532,DB_ACS_Q1_Q4!$A$4:$AD$1328,13)</f>
        <v>Gas Natural</v>
      </c>
      <c r="AB532" s="134" t="str">
        <f>VLOOKUP(A532,DB_REF_Q1_Q4!$A$4:$AD$1328,13)</f>
        <v>Ninguno</v>
      </c>
    </row>
    <row r="533" spans="1:28" ht="12" customHeight="1">
      <c r="A533" s="10">
        <v>529</v>
      </c>
      <c r="B533" s="98" t="s">
        <v>125</v>
      </c>
      <c r="C533" s="98" t="s">
        <v>59</v>
      </c>
      <c r="D533" s="11" t="s">
        <v>52</v>
      </c>
      <c r="E533" s="11" t="s">
        <v>304</v>
      </c>
      <c r="F533" s="12" t="s">
        <v>48</v>
      </c>
      <c r="G533" s="12" t="s">
        <v>310</v>
      </c>
      <c r="H533" s="12" t="s">
        <v>306</v>
      </c>
      <c r="I533" s="11" t="s">
        <v>507</v>
      </c>
      <c r="J533" s="11" t="str">
        <f t="shared" ref="J533:J539" si="23">"12-16h"</f>
        <v>12-16h</v>
      </c>
      <c r="K533" s="12" t="s">
        <v>512</v>
      </c>
      <c r="L533" s="69" t="s">
        <v>518</v>
      </c>
      <c r="M533" s="12">
        <v>1</v>
      </c>
      <c r="N533" s="92">
        <v>1</v>
      </c>
      <c r="O533" s="93"/>
      <c r="P533" s="93"/>
      <c r="Q533" s="93"/>
      <c r="R533" s="93"/>
      <c r="S533" s="113"/>
      <c r="T533" s="93">
        <v>1</v>
      </c>
      <c r="U533" s="93"/>
      <c r="V533" s="93"/>
      <c r="W533" s="93"/>
      <c r="X533" s="93"/>
      <c r="Y533" s="75"/>
      <c r="Z533" s="132" t="str">
        <f>VLOOKUP(A533,DB_CAL_Q1_Q4!$A$4:$P$1328,13)</f>
        <v>Gas Natural</v>
      </c>
      <c r="AA533" s="133" t="str">
        <f>VLOOKUP(A533,DB_ACS_Q1_Q4!$A$4:$AD$1328,13)</f>
        <v>Gas Natural</v>
      </c>
      <c r="AB533" s="134" t="str">
        <f>VLOOKUP(A533,DB_REF_Q1_Q4!$A$4:$AD$1328,13)</f>
        <v>AC Eléctrico</v>
      </c>
    </row>
    <row r="534" spans="1:28" ht="12" customHeight="1">
      <c r="A534" s="10">
        <v>530</v>
      </c>
      <c r="B534" s="98" t="s">
        <v>282</v>
      </c>
      <c r="C534" s="98" t="s">
        <v>281</v>
      </c>
      <c r="D534" s="11" t="s">
        <v>51</v>
      </c>
      <c r="E534" s="11" t="s">
        <v>304</v>
      </c>
      <c r="F534" s="12" t="s">
        <v>50</v>
      </c>
      <c r="G534" s="11" t="s">
        <v>511</v>
      </c>
      <c r="H534" s="12" t="s">
        <v>307</v>
      </c>
      <c r="I534" s="11" t="s">
        <v>504</v>
      </c>
      <c r="J534" s="11" t="str">
        <f t="shared" si="23"/>
        <v>12-16h</v>
      </c>
      <c r="K534" s="12" t="s">
        <v>512</v>
      </c>
      <c r="L534" s="69" t="s">
        <v>519</v>
      </c>
      <c r="M534" s="12">
        <v>1</v>
      </c>
      <c r="N534" s="92">
        <v>1</v>
      </c>
      <c r="O534" s="93"/>
      <c r="P534" s="93"/>
      <c r="Q534" s="93"/>
      <c r="R534" s="93"/>
      <c r="S534" s="113"/>
      <c r="T534" s="93"/>
      <c r="U534" s="93"/>
      <c r="V534" s="93"/>
      <c r="W534" s="93"/>
      <c r="X534" s="93"/>
      <c r="Y534" s="75">
        <v>1</v>
      </c>
      <c r="Z534" s="132" t="str">
        <f>VLOOKUP(A534,DB_CAL_Q1_Q4!$A$4:$P$1328,13)</f>
        <v>Otros</v>
      </c>
      <c r="AA534" s="133" t="str">
        <f>VLOOKUP(A534,DB_ACS_Q1_Q4!$A$4:$AD$1328,13)</f>
        <v>Gasóleo</v>
      </c>
      <c r="AB534" s="134" t="str">
        <f>VLOOKUP(A534,DB_REF_Q1_Q4!$A$4:$AD$1328,13)</f>
        <v>Ninguno</v>
      </c>
    </row>
    <row r="535" spans="1:28" ht="12" customHeight="1">
      <c r="A535" s="10">
        <v>531</v>
      </c>
      <c r="B535" s="98" t="s">
        <v>82</v>
      </c>
      <c r="C535" s="98" t="s">
        <v>82</v>
      </c>
      <c r="D535" s="11" t="s">
        <v>52</v>
      </c>
      <c r="E535" s="11" t="s">
        <v>303</v>
      </c>
      <c r="F535" s="12" t="s">
        <v>49</v>
      </c>
      <c r="G535" s="12" t="s">
        <v>310</v>
      </c>
      <c r="H535" s="12" t="s">
        <v>306</v>
      </c>
      <c r="I535" s="11" t="s">
        <v>507</v>
      </c>
      <c r="J535" s="11" t="str">
        <f t="shared" si="23"/>
        <v>12-16h</v>
      </c>
      <c r="K535" s="12" t="s">
        <v>512</v>
      </c>
      <c r="L535" s="69" t="s">
        <v>518</v>
      </c>
      <c r="M535" s="12"/>
      <c r="N535" s="92"/>
      <c r="O535" s="93"/>
      <c r="P535" s="93"/>
      <c r="Q535" s="93"/>
      <c r="R535" s="93"/>
      <c r="S535" s="113">
        <v>1</v>
      </c>
      <c r="T535" s="93"/>
      <c r="U535" s="93"/>
      <c r="V535" s="93"/>
      <c r="W535" s="93"/>
      <c r="X535" s="93"/>
      <c r="Y535" s="75">
        <v>1</v>
      </c>
      <c r="Z535" s="132" t="str">
        <f>VLOOKUP(A535,DB_CAL_Q1_Q4!$A$4:$P$1328,13)</f>
        <v>Gas Natural</v>
      </c>
      <c r="AA535" s="133" t="str">
        <f>VLOOKUP(A535,DB_ACS_Q1_Q4!$A$4:$AD$1328,13)</f>
        <v>Gas Natural</v>
      </c>
      <c r="AB535" s="134" t="str">
        <f>VLOOKUP(A535,DB_REF_Q1_Q4!$A$4:$AD$1328,13)</f>
        <v>AC Eléctrico</v>
      </c>
    </row>
    <row r="536" spans="1:28" ht="12" customHeight="1">
      <c r="A536" s="10">
        <v>532</v>
      </c>
      <c r="B536" s="98" t="s">
        <v>145</v>
      </c>
      <c r="C536" s="98" t="s">
        <v>79</v>
      </c>
      <c r="D536" s="11" t="s">
        <v>51</v>
      </c>
      <c r="E536" s="11" t="s">
        <v>304</v>
      </c>
      <c r="F536" s="12" t="s">
        <v>50</v>
      </c>
      <c r="G536" s="11" t="s">
        <v>511</v>
      </c>
      <c r="H536" s="12" t="s">
        <v>306</v>
      </c>
      <c r="I536" s="103" t="s">
        <v>504</v>
      </c>
      <c r="J536" s="11" t="str">
        <f t="shared" si="23"/>
        <v>12-16h</v>
      </c>
      <c r="K536" s="12" t="s">
        <v>47</v>
      </c>
      <c r="L536" s="69" t="s">
        <v>520</v>
      </c>
      <c r="M536" s="12">
        <v>1</v>
      </c>
      <c r="N536" s="92">
        <v>1</v>
      </c>
      <c r="O536" s="93"/>
      <c r="P536" s="93"/>
      <c r="Q536" s="93"/>
      <c r="R536" s="93"/>
      <c r="S536" s="113"/>
      <c r="T536" s="93"/>
      <c r="U536" s="93"/>
      <c r="V536" s="93"/>
      <c r="W536" s="93"/>
      <c r="X536" s="93"/>
      <c r="Y536" s="75">
        <v>1</v>
      </c>
      <c r="Z536" s="132" t="str">
        <f>VLOOKUP(A536,DB_CAL_Q1_Q4!$A$4:$P$1328,13)</f>
        <v>Otros</v>
      </c>
      <c r="AA536" s="133" t="str">
        <f>VLOOKUP(A536,DB_ACS_Q1_Q4!$A$4:$AD$1328,13)</f>
        <v>GLP</v>
      </c>
      <c r="AB536" s="134" t="str">
        <f>VLOOKUP(A536,DB_REF_Q1_Q4!$A$4:$AD$1328,13)</f>
        <v>Ninguno</v>
      </c>
    </row>
    <row r="537" spans="1:28" ht="12" customHeight="1">
      <c r="A537" s="10">
        <v>533</v>
      </c>
      <c r="B537" s="98" t="s">
        <v>282</v>
      </c>
      <c r="C537" s="98" t="s">
        <v>281</v>
      </c>
      <c r="D537" s="11" t="s">
        <v>51</v>
      </c>
      <c r="E537" s="11" t="s">
        <v>304</v>
      </c>
      <c r="F537" s="12" t="s">
        <v>49</v>
      </c>
      <c r="G537" s="11" t="s">
        <v>511</v>
      </c>
      <c r="H537" s="12" t="s">
        <v>306</v>
      </c>
      <c r="I537" s="11" t="s">
        <v>504</v>
      </c>
      <c r="J537" s="11" t="str">
        <f t="shared" si="23"/>
        <v>12-16h</v>
      </c>
      <c r="K537" s="12" t="s">
        <v>512</v>
      </c>
      <c r="L537" s="69" t="s">
        <v>519</v>
      </c>
      <c r="M537" s="12"/>
      <c r="N537" s="92"/>
      <c r="O537" s="93"/>
      <c r="P537" s="93"/>
      <c r="Q537" s="93"/>
      <c r="R537" s="93"/>
      <c r="S537" s="113">
        <v>1</v>
      </c>
      <c r="T537" s="93"/>
      <c r="U537" s="93"/>
      <c r="V537" s="93"/>
      <c r="W537" s="93"/>
      <c r="X537" s="93"/>
      <c r="Y537" s="75">
        <v>1</v>
      </c>
      <c r="Z537" s="132" t="str">
        <f>VLOOKUP(A537,DB_CAL_Q1_Q4!$A$4:$P$1328,13)</f>
        <v>Gasóleo</v>
      </c>
      <c r="AA537" s="133" t="str">
        <f>VLOOKUP(A537,DB_ACS_Q1_Q4!$A$4:$AD$1328,13)</f>
        <v>GLP</v>
      </c>
      <c r="AB537" s="134" t="str">
        <f>VLOOKUP(A537,DB_REF_Q1_Q4!$A$4:$AD$1328,13)</f>
        <v>Ninguno</v>
      </c>
    </row>
    <row r="538" spans="1:28" ht="12" customHeight="1">
      <c r="A538" s="10">
        <v>534</v>
      </c>
      <c r="B538" s="98" t="s">
        <v>82</v>
      </c>
      <c r="C538" s="98" t="s">
        <v>82</v>
      </c>
      <c r="D538" s="11" t="s">
        <v>52</v>
      </c>
      <c r="E538" s="11" t="s">
        <v>304</v>
      </c>
      <c r="F538" s="12" t="s">
        <v>50</v>
      </c>
      <c r="G538" s="12" t="s">
        <v>310</v>
      </c>
      <c r="H538" s="12" t="s">
        <v>306</v>
      </c>
      <c r="I538" s="103" t="s">
        <v>505</v>
      </c>
      <c r="J538" s="11" t="str">
        <f t="shared" si="23"/>
        <v>12-16h</v>
      </c>
      <c r="K538" s="12" t="s">
        <v>512</v>
      </c>
      <c r="L538" s="69" t="s">
        <v>518</v>
      </c>
      <c r="M538" s="12"/>
      <c r="N538" s="92"/>
      <c r="O538" s="93"/>
      <c r="P538" s="93"/>
      <c r="Q538" s="93"/>
      <c r="R538" s="93"/>
      <c r="S538" s="113">
        <v>1</v>
      </c>
      <c r="T538" s="93"/>
      <c r="U538" s="93"/>
      <c r="V538" s="93"/>
      <c r="W538" s="93"/>
      <c r="X538" s="93"/>
      <c r="Y538" s="75">
        <v>1</v>
      </c>
      <c r="Z538" s="132" t="str">
        <f>VLOOKUP(A538,DB_CAL_Q1_Q4!$A$4:$P$1328,13)</f>
        <v>Bomba de calor aire</v>
      </c>
      <c r="AA538" s="133" t="str">
        <f>VLOOKUP(A538,DB_ACS_Q1_Q4!$A$4:$AD$1328,13)</f>
        <v>Electricidad</v>
      </c>
      <c r="AB538" s="134" t="str">
        <f>VLOOKUP(A538,DB_REF_Q1_Q4!$A$4:$AD$1328,13)</f>
        <v>Bomba de calor aire</v>
      </c>
    </row>
    <row r="539" spans="1:28" ht="12" customHeight="1">
      <c r="A539" s="10">
        <v>535</v>
      </c>
      <c r="B539" s="98" t="s">
        <v>81</v>
      </c>
      <c r="C539" s="98" t="s">
        <v>81</v>
      </c>
      <c r="D539" s="11" t="s">
        <v>25</v>
      </c>
      <c r="E539" s="11" t="s">
        <v>304</v>
      </c>
      <c r="F539" s="12" t="s">
        <v>50</v>
      </c>
      <c r="G539" s="12" t="s">
        <v>310</v>
      </c>
      <c r="H539" s="12" t="s">
        <v>306</v>
      </c>
      <c r="I539" s="103" t="s">
        <v>504</v>
      </c>
      <c r="J539" s="11" t="str">
        <f t="shared" si="23"/>
        <v>12-16h</v>
      </c>
      <c r="K539" s="12" t="s">
        <v>47</v>
      </c>
      <c r="L539" s="69" t="s">
        <v>518</v>
      </c>
      <c r="M539" s="12">
        <v>1</v>
      </c>
      <c r="N539" s="92">
        <v>1</v>
      </c>
      <c r="O539" s="93"/>
      <c r="P539" s="93"/>
      <c r="Q539" s="93"/>
      <c r="R539" s="93"/>
      <c r="S539" s="113"/>
      <c r="T539" s="93">
        <v>1</v>
      </c>
      <c r="U539" s="93"/>
      <c r="V539" s="93"/>
      <c r="W539" s="93"/>
      <c r="X539" s="93"/>
      <c r="Y539" s="75"/>
      <c r="Z539" s="132" t="str">
        <f>VLOOKUP(A539,DB_CAL_Q1_Q4!$A$4:$P$1328,13)</f>
        <v>Bomba de calor aire</v>
      </c>
      <c r="AA539" s="133" t="str">
        <f>VLOOKUP(A539,DB_ACS_Q1_Q4!$A$4:$AD$1328,13)</f>
        <v>Gas Natural</v>
      </c>
      <c r="AB539" s="134" t="str">
        <f>VLOOKUP(A539,DB_REF_Q1_Q4!$A$4:$AD$1328,13)</f>
        <v>Bomba de calor aire</v>
      </c>
    </row>
    <row r="540" spans="1:28" ht="12" customHeight="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12">
        <v>1</v>
      </c>
      <c r="N540" s="92">
        <v>1</v>
      </c>
      <c r="O540" s="93">
        <v>1</v>
      </c>
      <c r="P540" s="93"/>
      <c r="Q540" s="93">
        <v>1</v>
      </c>
      <c r="R540" s="93"/>
      <c r="S540" s="113"/>
      <c r="T540" s="93">
        <v>1</v>
      </c>
      <c r="U540" s="93"/>
      <c r="V540" s="93"/>
      <c r="W540" s="93">
        <v>1</v>
      </c>
      <c r="X540" s="93"/>
      <c r="Y540" s="75"/>
      <c r="Z540" s="132" t="str">
        <f>VLOOKUP(A540,DB_CAL_Q1_Q4!$A$4:$P$1328,13)</f>
        <v>Electricidad</v>
      </c>
      <c r="AA540" s="133" t="str">
        <f>VLOOKUP(A540,DB_ACS_Q1_Q4!$A$4:$AD$1328,13)</f>
        <v>GLP</v>
      </c>
      <c r="AB540" s="134" t="str">
        <f>VLOOKUP(A540,DB_REF_Q1_Q4!$A$4:$AD$1328,13)</f>
        <v>Ninguno</v>
      </c>
    </row>
    <row r="541" spans="1:28" ht="12" customHeight="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12">
        <v>1</v>
      </c>
      <c r="N541" s="92">
        <v>1</v>
      </c>
      <c r="O541" s="93"/>
      <c r="P541" s="93"/>
      <c r="Q541" s="93"/>
      <c r="R541" s="93"/>
      <c r="S541" s="113"/>
      <c r="T541" s="93">
        <v>1</v>
      </c>
      <c r="U541" s="93"/>
      <c r="V541" s="93"/>
      <c r="W541" s="93"/>
      <c r="X541" s="93"/>
      <c r="Y541" s="75"/>
      <c r="Z541" s="132" t="str">
        <f>VLOOKUP(A541,DB_CAL_Q1_Q4!$A$4:$P$1328,13)</f>
        <v>Bomba de calor aire</v>
      </c>
      <c r="AA541" s="133" t="str">
        <f>VLOOKUP(A541,DB_ACS_Q1_Q4!$A$4:$AD$1328,13)</f>
        <v>Gas Natural</v>
      </c>
      <c r="AB541" s="134" t="str">
        <f>VLOOKUP(A541,DB_REF_Q1_Q4!$A$4:$AD$1328,13)</f>
        <v>Bomba de calor aire</v>
      </c>
    </row>
    <row r="542" spans="1:28" ht="12" customHeight="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12">
        <v>1</v>
      </c>
      <c r="N542" s="92">
        <v>1</v>
      </c>
      <c r="O542" s="93">
        <v>1</v>
      </c>
      <c r="P542" s="93"/>
      <c r="Q542" s="93">
        <v>1</v>
      </c>
      <c r="R542" s="93"/>
      <c r="S542" s="113"/>
      <c r="T542" s="93"/>
      <c r="U542" s="93"/>
      <c r="V542" s="93"/>
      <c r="W542" s="93"/>
      <c r="X542" s="93"/>
      <c r="Y542" s="75">
        <v>1</v>
      </c>
      <c r="Z542" s="132" t="str">
        <f>VLOOKUP(A542,DB_CAL_Q1_Q4!$A$4:$P$1328,13)</f>
        <v>Gasóleo</v>
      </c>
      <c r="AA542" s="133" t="str">
        <f>VLOOKUP(A542,DB_ACS_Q1_Q4!$A$4:$AD$1328,13)</f>
        <v>Gasóleo</v>
      </c>
      <c r="AB542" s="134" t="str">
        <f>VLOOKUP(A542,DB_REF_Q1_Q4!$A$4:$AD$1328,13)</f>
        <v>Ninguno</v>
      </c>
    </row>
    <row r="543" spans="1:28" ht="12" customHeight="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12"/>
      <c r="N543" s="92"/>
      <c r="O543" s="93"/>
      <c r="P543" s="93"/>
      <c r="Q543" s="93"/>
      <c r="R543" s="93"/>
      <c r="S543" s="113">
        <v>1</v>
      </c>
      <c r="T543" s="93"/>
      <c r="U543" s="93"/>
      <c r="V543" s="93"/>
      <c r="W543" s="93"/>
      <c r="X543" s="93"/>
      <c r="Y543" s="75">
        <v>1</v>
      </c>
      <c r="Z543" s="132" t="str">
        <f>VLOOKUP(A543,DB_CAL_Q1_Q4!$A$4:$P$1328,13)</f>
        <v>Gas Natural</v>
      </c>
      <c r="AA543" s="133" t="str">
        <f>VLOOKUP(A543,DB_ACS_Q1_Q4!$A$4:$AD$1328,13)</f>
        <v>Gas Natural</v>
      </c>
      <c r="AB543" s="134" t="str">
        <f>VLOOKUP(A543,DB_REF_Q1_Q4!$A$4:$AD$1328,13)</f>
        <v>Ninguno</v>
      </c>
    </row>
    <row r="544" spans="1:28" ht="12" customHeight="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12"/>
      <c r="N544" s="92"/>
      <c r="O544" s="93"/>
      <c r="P544" s="93"/>
      <c r="Q544" s="93"/>
      <c r="R544" s="93"/>
      <c r="S544" s="113">
        <v>1</v>
      </c>
      <c r="T544" s="93"/>
      <c r="U544" s="93"/>
      <c r="V544" s="93"/>
      <c r="W544" s="93"/>
      <c r="X544" s="93"/>
      <c r="Y544" s="75">
        <v>1</v>
      </c>
      <c r="Z544" s="132" t="str">
        <f>VLOOKUP(A544,DB_CAL_Q1_Q4!$A$4:$P$1328,13)</f>
        <v>Gas Natural</v>
      </c>
      <c r="AA544" s="133" t="str">
        <f>VLOOKUP(A544,DB_ACS_Q1_Q4!$A$4:$AD$1328,13)</f>
        <v>Gas Natural</v>
      </c>
      <c r="AB544" s="134" t="str">
        <f>VLOOKUP(A544,DB_REF_Q1_Q4!$A$4:$AD$1328,13)</f>
        <v>Ninguno</v>
      </c>
    </row>
    <row r="545" spans="1:28" ht="12" customHeight="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12"/>
      <c r="N545" s="92"/>
      <c r="O545" s="93"/>
      <c r="P545" s="93"/>
      <c r="Q545" s="93"/>
      <c r="R545" s="93"/>
      <c r="S545" s="113">
        <v>1</v>
      </c>
      <c r="T545" s="93"/>
      <c r="U545" s="93"/>
      <c r="V545" s="93"/>
      <c r="W545" s="93"/>
      <c r="X545" s="93"/>
      <c r="Y545" s="75">
        <v>1</v>
      </c>
      <c r="Z545" s="132" t="str">
        <f>VLOOKUP(A545,DB_CAL_Q1_Q4!$A$4:$P$1328,13)</f>
        <v>Ninguna</v>
      </c>
      <c r="AA545" s="133" t="str">
        <f>VLOOKUP(A545,DB_ACS_Q1_Q4!$A$4:$AD$1328,13)</f>
        <v>Electricidad</v>
      </c>
      <c r="AB545" s="134" t="str">
        <f>VLOOKUP(A545,DB_REF_Q1_Q4!$A$4:$AD$1328,13)</f>
        <v>Ninguno</v>
      </c>
    </row>
    <row r="546" spans="1:28" ht="12" customHeight="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12">
        <v>1</v>
      </c>
      <c r="N546" s="92">
        <v>1</v>
      </c>
      <c r="O546" s="93"/>
      <c r="P546" s="93"/>
      <c r="Q546" s="93">
        <v>1</v>
      </c>
      <c r="R546" s="93"/>
      <c r="S546" s="113"/>
      <c r="T546" s="93">
        <v>1</v>
      </c>
      <c r="U546" s="93"/>
      <c r="V546" s="93"/>
      <c r="W546" s="93">
        <v>1</v>
      </c>
      <c r="X546" s="93"/>
      <c r="Y546" s="75"/>
      <c r="Z546" s="132" t="str">
        <f>VLOOKUP(A546,DB_CAL_Q1_Q4!$A$4:$P$1328,13)</f>
        <v>Gas Natural</v>
      </c>
      <c r="AA546" s="133" t="str">
        <f>VLOOKUP(A546,DB_ACS_Q1_Q4!$A$4:$AD$1328,13)</f>
        <v>Electricidad</v>
      </c>
      <c r="AB546" s="134" t="str">
        <f>VLOOKUP(A546,DB_REF_Q1_Q4!$A$4:$AD$1328,13)</f>
        <v>AC Eléctrico</v>
      </c>
    </row>
    <row r="547" spans="1:28" ht="12" customHeight="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12">
        <v>1</v>
      </c>
      <c r="N547" s="92"/>
      <c r="O547" s="93">
        <v>1</v>
      </c>
      <c r="P547" s="93"/>
      <c r="Q547" s="93"/>
      <c r="R547" s="93"/>
      <c r="S547" s="113"/>
      <c r="T547" s="93"/>
      <c r="U547" s="93"/>
      <c r="V547" s="93"/>
      <c r="W547" s="93"/>
      <c r="X547" s="93"/>
      <c r="Y547" s="75">
        <v>1</v>
      </c>
      <c r="Z547" s="132" t="str">
        <f>VLOOKUP(A547,DB_CAL_Q1_Q4!$A$4:$P$1328,13)</f>
        <v>Gasóleo</v>
      </c>
      <c r="AA547" s="133" t="str">
        <f>VLOOKUP(A547,DB_ACS_Q1_Q4!$A$4:$AD$1328,13)</f>
        <v>Gasóleo</v>
      </c>
      <c r="AB547" s="134" t="str">
        <f>VLOOKUP(A547,DB_REF_Q1_Q4!$A$4:$AD$1328,13)</f>
        <v>Ninguno</v>
      </c>
    </row>
    <row r="548" spans="1:28" ht="12" customHeight="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12">
        <v>1</v>
      </c>
      <c r="N548" s="92">
        <v>1</v>
      </c>
      <c r="O548" s="93"/>
      <c r="P548" s="93"/>
      <c r="Q548" s="93"/>
      <c r="R548" s="93"/>
      <c r="S548" s="113"/>
      <c r="T548" s="93">
        <v>1</v>
      </c>
      <c r="U548" s="93"/>
      <c r="V548" s="93"/>
      <c r="W548" s="93"/>
      <c r="X548" s="93"/>
      <c r="Y548" s="75"/>
      <c r="Z548" s="132" t="str">
        <f>VLOOKUP(A548,DB_CAL_Q1_Q4!$A$4:$P$1328,13)</f>
        <v>Electricidad</v>
      </c>
      <c r="AA548" s="133" t="str">
        <f>VLOOKUP(A548,DB_ACS_Q1_Q4!$A$4:$AD$1328,13)</f>
        <v>Electricidad</v>
      </c>
      <c r="AB548" s="134" t="str">
        <f>VLOOKUP(A548,DB_REF_Q1_Q4!$A$4:$AD$1328,13)</f>
        <v>AC Eléctrico</v>
      </c>
    </row>
    <row r="549" spans="1:28" ht="12" customHeight="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12"/>
      <c r="N549" s="92"/>
      <c r="O549" s="93"/>
      <c r="P549" s="93"/>
      <c r="Q549" s="93"/>
      <c r="R549" s="93"/>
      <c r="S549" s="113">
        <v>1</v>
      </c>
      <c r="T549" s="93"/>
      <c r="U549" s="93"/>
      <c r="V549" s="93"/>
      <c r="W549" s="93"/>
      <c r="X549" s="93"/>
      <c r="Y549" s="75">
        <v>1</v>
      </c>
      <c r="Z549" s="132" t="str">
        <f>VLOOKUP(A549,DB_CAL_Q1_Q4!$A$4:$P$1328,13)</f>
        <v>Electricidad</v>
      </c>
      <c r="AA549" s="133" t="str">
        <f>VLOOKUP(A549,DB_ACS_Q1_Q4!$A$4:$AD$1328,13)</f>
        <v>Electricidad</v>
      </c>
      <c r="AB549" s="134" t="str">
        <f>VLOOKUP(A549,DB_REF_Q1_Q4!$A$4:$AD$1328,13)</f>
        <v>Ninguno</v>
      </c>
    </row>
    <row r="550" spans="1:28" ht="12" customHeight="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12"/>
      <c r="N550" s="92"/>
      <c r="O550" s="93"/>
      <c r="P550" s="93"/>
      <c r="Q550" s="93"/>
      <c r="R550" s="93"/>
      <c r="S550" s="113">
        <v>1</v>
      </c>
      <c r="T550" s="93"/>
      <c r="U550" s="93"/>
      <c r="V550" s="93"/>
      <c r="W550" s="93"/>
      <c r="X550" s="93"/>
      <c r="Y550" s="75">
        <v>1</v>
      </c>
      <c r="Z550" s="132" t="str">
        <f>VLOOKUP(A550,DB_CAL_Q1_Q4!$A$4:$P$1328,13)</f>
        <v>Gasóleo</v>
      </c>
      <c r="AA550" s="133" t="str">
        <f>VLOOKUP(A550,DB_ACS_Q1_Q4!$A$4:$AD$1328,13)</f>
        <v>Gasóleo</v>
      </c>
      <c r="AB550" s="134" t="str">
        <f>VLOOKUP(A550,DB_REF_Q1_Q4!$A$4:$AD$1328,13)</f>
        <v>Ninguno</v>
      </c>
    </row>
    <row r="551" spans="1:28" ht="12" customHeight="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12"/>
      <c r="N551" s="92"/>
      <c r="O551" s="93"/>
      <c r="P551" s="93"/>
      <c r="Q551" s="93"/>
      <c r="R551" s="93"/>
      <c r="S551" s="113">
        <v>1</v>
      </c>
      <c r="T551" s="93"/>
      <c r="U551" s="93"/>
      <c r="V551" s="93"/>
      <c r="W551" s="93"/>
      <c r="X551" s="93"/>
      <c r="Y551" s="75">
        <v>1</v>
      </c>
      <c r="Z551" s="132" t="str">
        <f>VLOOKUP(A551,DB_CAL_Q1_Q4!$A$4:$P$1328,13)</f>
        <v>Gas Natural</v>
      </c>
      <c r="AA551" s="133" t="str">
        <f>VLOOKUP(A551,DB_ACS_Q1_Q4!$A$4:$AD$1328,13)</f>
        <v>Gas Natural</v>
      </c>
      <c r="AB551" s="134" t="str">
        <f>VLOOKUP(A551,DB_REF_Q1_Q4!$A$4:$AD$1328,13)</f>
        <v>AC Eléctrico</v>
      </c>
    </row>
    <row r="552" spans="1:28" ht="12" customHeight="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12">
        <v>1</v>
      </c>
      <c r="N552" s="92">
        <v>1</v>
      </c>
      <c r="O552" s="93"/>
      <c r="P552" s="93"/>
      <c r="Q552" s="93"/>
      <c r="R552" s="93"/>
      <c r="S552" s="113"/>
      <c r="T552" s="93">
        <v>1</v>
      </c>
      <c r="U552" s="93"/>
      <c r="V552" s="93"/>
      <c r="W552" s="93"/>
      <c r="X552" s="93"/>
      <c r="Y552" s="75"/>
      <c r="Z552" s="132" t="str">
        <f>VLOOKUP(A552,DB_CAL_Q1_Q4!$A$4:$P$1328,13)</f>
        <v>Gas Natural</v>
      </c>
      <c r="AA552" s="133" t="str">
        <f>VLOOKUP(A552,DB_ACS_Q1_Q4!$A$4:$AD$1328,13)</f>
        <v>Gas Natural</v>
      </c>
      <c r="AB552" s="134" t="str">
        <f>VLOOKUP(A552,DB_REF_Q1_Q4!$A$4:$AD$1328,13)</f>
        <v>AC Eléctrico</v>
      </c>
    </row>
    <row r="553" spans="1:28" ht="12" customHeight="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12">
        <v>1</v>
      </c>
      <c r="N553" s="92">
        <v>1</v>
      </c>
      <c r="O553" s="93"/>
      <c r="P553" s="93"/>
      <c r="Q553" s="93"/>
      <c r="R553" s="93"/>
      <c r="S553" s="113"/>
      <c r="T553" s="93"/>
      <c r="U553" s="93"/>
      <c r="V553" s="93"/>
      <c r="W553" s="93"/>
      <c r="X553" s="93"/>
      <c r="Y553" s="75">
        <v>1</v>
      </c>
      <c r="Z553" s="132" t="str">
        <f>VLOOKUP(A553,DB_CAL_Q1_Q4!$A$4:$P$1328,13)</f>
        <v>Gas Natural</v>
      </c>
      <c r="AA553" s="133" t="str">
        <f>VLOOKUP(A553,DB_ACS_Q1_Q4!$A$4:$AD$1328,13)</f>
        <v>Gas Natural</v>
      </c>
      <c r="AB553" s="134" t="str">
        <f>VLOOKUP(A553,DB_REF_Q1_Q4!$A$4:$AD$1328,13)</f>
        <v>Ninguno</v>
      </c>
    </row>
    <row r="554" spans="1:28" ht="12" customHeight="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12">
        <v>1</v>
      </c>
      <c r="N554" s="92">
        <v>1</v>
      </c>
      <c r="O554" s="93"/>
      <c r="P554" s="93"/>
      <c r="Q554" s="93"/>
      <c r="R554" s="93"/>
      <c r="S554" s="113"/>
      <c r="T554" s="93"/>
      <c r="U554" s="93"/>
      <c r="V554" s="93"/>
      <c r="W554" s="93"/>
      <c r="X554" s="93"/>
      <c r="Y554" s="75">
        <v>1</v>
      </c>
      <c r="Z554" s="132" t="str">
        <f>VLOOKUP(A554,DB_CAL_Q1_Q4!$A$4:$P$1328,13)</f>
        <v>Gasóleo</v>
      </c>
      <c r="AA554" s="133" t="str">
        <f>VLOOKUP(A554,DB_ACS_Q1_Q4!$A$4:$AD$1328,13)</f>
        <v>Gasóleo</v>
      </c>
      <c r="AB554" s="134" t="str">
        <f>VLOOKUP(A554,DB_REF_Q1_Q4!$A$4:$AD$1328,13)</f>
        <v>Ninguno</v>
      </c>
    </row>
    <row r="555" spans="1:28" ht="12" customHeight="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12">
        <v>1</v>
      </c>
      <c r="N555" s="92">
        <v>1</v>
      </c>
      <c r="O555" s="93"/>
      <c r="P555" s="93"/>
      <c r="Q555" s="93"/>
      <c r="R555" s="93"/>
      <c r="S555" s="113"/>
      <c r="T555" s="93">
        <v>1</v>
      </c>
      <c r="U555" s="93"/>
      <c r="V555" s="93"/>
      <c r="W555" s="93"/>
      <c r="X555" s="93"/>
      <c r="Y555" s="75"/>
      <c r="Z555" s="132" t="str">
        <f>VLOOKUP(A555,DB_CAL_Q1_Q4!$A$4:$P$1328,13)</f>
        <v>Electricidad</v>
      </c>
      <c r="AA555" s="133" t="str">
        <f>VLOOKUP(A555,DB_ACS_Q1_Q4!$A$4:$AD$1328,13)</f>
        <v>Electricidad</v>
      </c>
      <c r="AB555" s="134" t="str">
        <f>VLOOKUP(A555,DB_REF_Q1_Q4!$A$4:$AD$1328,13)</f>
        <v>AC Eléctrico</v>
      </c>
    </row>
    <row r="556" spans="1:28" ht="12" customHeight="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12"/>
      <c r="N556" s="92"/>
      <c r="O556" s="93"/>
      <c r="P556" s="93"/>
      <c r="Q556" s="93"/>
      <c r="R556" s="93"/>
      <c r="S556" s="113">
        <v>1</v>
      </c>
      <c r="T556" s="93"/>
      <c r="U556" s="93"/>
      <c r="V556" s="93"/>
      <c r="W556" s="93"/>
      <c r="X556" s="93"/>
      <c r="Y556" s="75">
        <v>1</v>
      </c>
      <c r="Z556" s="132" t="str">
        <f>VLOOKUP(A556,DB_CAL_Q1_Q4!$A$4:$P$1328,13)</f>
        <v>Bomba de calor aire</v>
      </c>
      <c r="AA556" s="133" t="str">
        <f>VLOOKUP(A556,DB_ACS_Q1_Q4!$A$4:$AD$1328,13)</f>
        <v>Gas Natural</v>
      </c>
      <c r="AB556" s="134" t="str">
        <f>VLOOKUP(A556,DB_REF_Q1_Q4!$A$4:$AD$1328,13)</f>
        <v>Bomba de calor aire</v>
      </c>
    </row>
    <row r="557" spans="1:28" ht="12" customHeight="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12"/>
      <c r="N557" s="92"/>
      <c r="O557" s="93"/>
      <c r="P557" s="93"/>
      <c r="Q557" s="93"/>
      <c r="R557" s="93"/>
      <c r="S557" s="113">
        <v>1</v>
      </c>
      <c r="T557" s="93"/>
      <c r="U557" s="93"/>
      <c r="V557" s="93"/>
      <c r="W557" s="93"/>
      <c r="X557" s="93"/>
      <c r="Y557" s="75">
        <v>1</v>
      </c>
      <c r="Z557" s="132" t="str">
        <f>VLOOKUP(A557,DB_CAL_Q1_Q4!$A$4:$P$1328,13)</f>
        <v>Ninguna</v>
      </c>
      <c r="AA557" s="133" t="str">
        <f>VLOOKUP(A557,DB_ACS_Q1_Q4!$A$4:$AD$1328,13)</f>
        <v>Electricidad</v>
      </c>
      <c r="AB557" s="134" t="str">
        <f>VLOOKUP(A557,DB_REF_Q1_Q4!$A$4:$AD$1328,13)</f>
        <v>AC Eléctrico</v>
      </c>
    </row>
    <row r="558" spans="1:28" ht="12" customHeight="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12"/>
      <c r="N558" s="92"/>
      <c r="O558" s="93"/>
      <c r="P558" s="93"/>
      <c r="Q558" s="93"/>
      <c r="R558" s="93"/>
      <c r="S558" s="113">
        <v>1</v>
      </c>
      <c r="T558" s="93"/>
      <c r="U558" s="93"/>
      <c r="V558" s="93"/>
      <c r="W558" s="93"/>
      <c r="X558" s="93"/>
      <c r="Y558" s="75">
        <v>1</v>
      </c>
      <c r="Z558" s="132" t="str">
        <f>VLOOKUP(A558,DB_CAL_Q1_Q4!$A$4:$P$1328,13)</f>
        <v>Electricidad</v>
      </c>
      <c r="AA558" s="133" t="str">
        <f>VLOOKUP(A558,DB_ACS_Q1_Q4!$A$4:$AD$1328,13)</f>
        <v>Gas Natural</v>
      </c>
      <c r="AB558" s="134" t="str">
        <f>VLOOKUP(A558,DB_REF_Q1_Q4!$A$4:$AD$1328,13)</f>
        <v>Ninguno</v>
      </c>
    </row>
    <row r="559" spans="1:28" ht="12" customHeight="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12"/>
      <c r="N559" s="92"/>
      <c r="O559" s="93"/>
      <c r="P559" s="93"/>
      <c r="Q559" s="93"/>
      <c r="R559" s="93"/>
      <c r="S559" s="113">
        <v>1</v>
      </c>
      <c r="T559" s="93"/>
      <c r="U559" s="93"/>
      <c r="V559" s="93"/>
      <c r="W559" s="93"/>
      <c r="X559" s="93"/>
      <c r="Y559" s="75">
        <v>1</v>
      </c>
      <c r="Z559" s="132" t="str">
        <f>VLOOKUP(A559,DB_CAL_Q1_Q4!$A$4:$P$1328,13)</f>
        <v>Gasóleo</v>
      </c>
      <c r="AA559" s="133" t="str">
        <f>VLOOKUP(A559,DB_ACS_Q1_Q4!$A$4:$AD$1328,13)</f>
        <v>Gasóleo</v>
      </c>
      <c r="AB559" s="134" t="str">
        <f>VLOOKUP(A559,DB_REF_Q1_Q4!$A$4:$AD$1328,13)</f>
        <v>Ninguno</v>
      </c>
    </row>
    <row r="560" spans="1:28" ht="12" customHeight="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12">
        <v>1</v>
      </c>
      <c r="N560" s="92">
        <v>1</v>
      </c>
      <c r="O560" s="93"/>
      <c r="P560" s="93"/>
      <c r="Q560" s="93"/>
      <c r="R560" s="93"/>
      <c r="S560" s="113"/>
      <c r="T560" s="93">
        <v>1</v>
      </c>
      <c r="U560" s="93"/>
      <c r="V560" s="93"/>
      <c r="W560" s="93"/>
      <c r="X560" s="93"/>
      <c r="Y560" s="75"/>
      <c r="Z560" s="132" t="str">
        <f>VLOOKUP(A560,DB_CAL_Q1_Q4!$A$4:$P$1328,13)</f>
        <v>Gas Natural</v>
      </c>
      <c r="AA560" s="133" t="str">
        <f>VLOOKUP(A560,DB_ACS_Q1_Q4!$A$4:$AD$1328,13)</f>
        <v>Gas Natural</v>
      </c>
      <c r="AB560" s="134" t="str">
        <f>VLOOKUP(A560,DB_REF_Q1_Q4!$A$4:$AD$1328,13)</f>
        <v>AC Eléctrico</v>
      </c>
    </row>
    <row r="561" spans="1:28" ht="12" customHeight="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12"/>
      <c r="N561" s="92"/>
      <c r="O561" s="93"/>
      <c r="P561" s="93"/>
      <c r="Q561" s="93"/>
      <c r="R561" s="93"/>
      <c r="S561" s="113">
        <v>1</v>
      </c>
      <c r="T561" s="93"/>
      <c r="U561" s="93"/>
      <c r="V561" s="93"/>
      <c r="W561" s="93"/>
      <c r="X561" s="93"/>
      <c r="Y561" s="75">
        <v>1</v>
      </c>
      <c r="Z561" s="132" t="str">
        <f>VLOOKUP(A561,DB_CAL_Q1_Q4!$A$4:$P$1328,13)</f>
        <v>Ninguna</v>
      </c>
      <c r="AA561" s="133" t="str">
        <f>VLOOKUP(A561,DB_ACS_Q1_Q4!$A$4:$AD$1328,13)</f>
        <v>Electricidad</v>
      </c>
      <c r="AB561" s="134" t="str">
        <f>VLOOKUP(A561,DB_REF_Q1_Q4!$A$4:$AD$1328,13)</f>
        <v>AC Eléctrico</v>
      </c>
    </row>
    <row r="562" spans="1:28" ht="12" customHeight="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12">
        <v>1</v>
      </c>
      <c r="N562" s="92">
        <v>1</v>
      </c>
      <c r="O562" s="93"/>
      <c r="P562" s="93"/>
      <c r="Q562" s="93"/>
      <c r="R562" s="93"/>
      <c r="S562" s="113"/>
      <c r="T562" s="93"/>
      <c r="U562" s="93"/>
      <c r="V562" s="93"/>
      <c r="W562" s="93"/>
      <c r="X562" s="93"/>
      <c r="Y562" s="75">
        <v>1</v>
      </c>
      <c r="Z562" s="132" t="str">
        <f>VLOOKUP(A562,DB_CAL_Q1_Q4!$A$4:$P$1328,13)</f>
        <v>Gasóleo</v>
      </c>
      <c r="AA562" s="133" t="str">
        <f>VLOOKUP(A562,DB_ACS_Q1_Q4!$A$4:$AD$1328,13)</f>
        <v>Gasóleo</v>
      </c>
      <c r="AB562" s="134" t="str">
        <f>VLOOKUP(A562,DB_REF_Q1_Q4!$A$4:$AD$1328,13)</f>
        <v>Ninguno</v>
      </c>
    </row>
    <row r="563" spans="1:28" ht="12" customHeight="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12">
        <v>1</v>
      </c>
      <c r="N563" s="92">
        <v>1</v>
      </c>
      <c r="O563" s="93"/>
      <c r="P563" s="93"/>
      <c r="Q563" s="93"/>
      <c r="R563" s="93"/>
      <c r="S563" s="113"/>
      <c r="T563" s="93">
        <v>1</v>
      </c>
      <c r="U563" s="93"/>
      <c r="V563" s="93"/>
      <c r="W563" s="93"/>
      <c r="X563" s="93"/>
      <c r="Y563" s="75"/>
      <c r="Z563" s="132" t="str">
        <f>VLOOKUP(A563,DB_CAL_Q1_Q4!$A$4:$P$1328,13)</f>
        <v>Electricidad</v>
      </c>
      <c r="AA563" s="133" t="str">
        <f>VLOOKUP(A563,DB_ACS_Q1_Q4!$A$4:$AD$1328,13)</f>
        <v>Gas Natural</v>
      </c>
      <c r="AB563" s="134" t="str">
        <f>VLOOKUP(A563,DB_REF_Q1_Q4!$A$4:$AD$1328,13)</f>
        <v>AC Eléctrico</v>
      </c>
    </row>
    <row r="564" spans="1:28" ht="12" customHeight="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12"/>
      <c r="N564" s="92"/>
      <c r="O564" s="93"/>
      <c r="P564" s="93"/>
      <c r="Q564" s="93"/>
      <c r="R564" s="93"/>
      <c r="S564" s="113">
        <v>1</v>
      </c>
      <c r="T564" s="93"/>
      <c r="U564" s="93"/>
      <c r="V564" s="93"/>
      <c r="W564" s="93"/>
      <c r="X564" s="93"/>
      <c r="Y564" s="75">
        <v>1</v>
      </c>
      <c r="Z564" s="132" t="str">
        <f>VLOOKUP(A564,DB_CAL_Q1_Q4!$A$4:$P$1328,13)</f>
        <v>Gasóleo</v>
      </c>
      <c r="AA564" s="133" t="str">
        <f>VLOOKUP(A564,DB_ACS_Q1_Q4!$A$4:$AD$1328,13)</f>
        <v>Gasóleo</v>
      </c>
      <c r="AB564" s="134" t="str">
        <f>VLOOKUP(A564,DB_REF_Q1_Q4!$A$4:$AD$1328,13)</f>
        <v>Ninguno</v>
      </c>
    </row>
    <row r="565" spans="1:28" ht="12" customHeight="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12">
        <v>1</v>
      </c>
      <c r="N565" s="92">
        <v>1</v>
      </c>
      <c r="O565" s="93"/>
      <c r="P565" s="93"/>
      <c r="Q565" s="93"/>
      <c r="R565" s="93"/>
      <c r="S565" s="113"/>
      <c r="T565" s="93">
        <v>1</v>
      </c>
      <c r="U565" s="93"/>
      <c r="V565" s="93"/>
      <c r="W565" s="93"/>
      <c r="X565" s="93"/>
      <c r="Y565" s="75"/>
      <c r="Z565" s="132" t="str">
        <f>VLOOKUP(A565,DB_CAL_Q1_Q4!$A$4:$P$1328,13)</f>
        <v>Bomba de calor aire</v>
      </c>
      <c r="AA565" s="133" t="str">
        <f>VLOOKUP(A565,DB_ACS_Q1_Q4!$A$4:$AD$1328,13)</f>
        <v>Electricidad</v>
      </c>
      <c r="AB565" s="134" t="str">
        <f>VLOOKUP(A565,DB_REF_Q1_Q4!$A$4:$AD$1328,13)</f>
        <v>Bomba de calor aire</v>
      </c>
    </row>
    <row r="566" spans="1:28" ht="12" customHeight="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12">
        <v>1</v>
      </c>
      <c r="N566" s="92"/>
      <c r="O566" s="93">
        <v>1</v>
      </c>
      <c r="P566" s="93"/>
      <c r="Q566" s="93"/>
      <c r="R566" s="93"/>
      <c r="S566" s="113"/>
      <c r="T566" s="93"/>
      <c r="U566" s="93"/>
      <c r="V566" s="93"/>
      <c r="W566" s="93"/>
      <c r="X566" s="93"/>
      <c r="Y566" s="75">
        <v>1</v>
      </c>
      <c r="Z566" s="132" t="str">
        <f>VLOOKUP(A566,DB_CAL_Q1_Q4!$A$4:$P$1328,13)</f>
        <v>Gas Natural</v>
      </c>
      <c r="AA566" s="133" t="str">
        <f>VLOOKUP(A566,DB_ACS_Q1_Q4!$A$4:$AD$1328,13)</f>
        <v>Gas Natural</v>
      </c>
      <c r="AB566" s="134" t="str">
        <f>VLOOKUP(A566,DB_REF_Q1_Q4!$A$4:$AD$1328,13)</f>
        <v>Ninguno</v>
      </c>
    </row>
    <row r="567" spans="1:28" ht="12" customHeight="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12">
        <v>1</v>
      </c>
      <c r="N567" s="92">
        <v>1</v>
      </c>
      <c r="O567" s="93"/>
      <c r="P567" s="93"/>
      <c r="Q567" s="93"/>
      <c r="R567" s="93"/>
      <c r="S567" s="113"/>
      <c r="T567" s="93">
        <v>1</v>
      </c>
      <c r="U567" s="93"/>
      <c r="V567" s="93"/>
      <c r="W567" s="93"/>
      <c r="X567" s="93"/>
      <c r="Y567" s="75"/>
      <c r="Z567" s="132" t="str">
        <f>VLOOKUP(A567,DB_CAL_Q1_Q4!$A$4:$P$1328,13)</f>
        <v>Gas Natural</v>
      </c>
      <c r="AA567" s="133" t="str">
        <f>VLOOKUP(A567,DB_ACS_Q1_Q4!$A$4:$AD$1328,13)</f>
        <v>Gas Natural</v>
      </c>
      <c r="AB567" s="134" t="str">
        <f>VLOOKUP(A567,DB_REF_Q1_Q4!$A$4:$AD$1328,13)</f>
        <v>AC Eléctrico</v>
      </c>
    </row>
    <row r="568" spans="1:28" ht="12" customHeight="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12"/>
      <c r="N568" s="92"/>
      <c r="O568" s="93"/>
      <c r="P568" s="93"/>
      <c r="Q568" s="93"/>
      <c r="R568" s="93"/>
      <c r="S568" s="113">
        <v>1</v>
      </c>
      <c r="T568" s="93"/>
      <c r="U568" s="93"/>
      <c r="V568" s="93"/>
      <c r="W568" s="93"/>
      <c r="X568" s="93"/>
      <c r="Y568" s="75">
        <v>1</v>
      </c>
      <c r="Z568" s="132" t="str">
        <f>VLOOKUP(A568,DB_CAL_Q1_Q4!$A$4:$P$1328,13)</f>
        <v>Gas Natural</v>
      </c>
      <c r="AA568" s="133" t="str">
        <f>VLOOKUP(A568,DB_ACS_Q1_Q4!$A$4:$AD$1328,13)</f>
        <v>Gas Natural</v>
      </c>
      <c r="AB568" s="134" t="str">
        <f>VLOOKUP(A568,DB_REF_Q1_Q4!$A$4:$AD$1328,13)</f>
        <v>Ninguno</v>
      </c>
    </row>
    <row r="569" spans="1:28" ht="12" customHeight="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12"/>
      <c r="N569" s="92"/>
      <c r="O569" s="93"/>
      <c r="P569" s="93"/>
      <c r="Q569" s="93"/>
      <c r="R569" s="93"/>
      <c r="S569" s="113">
        <v>1</v>
      </c>
      <c r="T569" s="93"/>
      <c r="U569" s="93"/>
      <c r="V569" s="93"/>
      <c r="W569" s="93"/>
      <c r="X569" s="93"/>
      <c r="Y569" s="75">
        <v>1</v>
      </c>
      <c r="Z569" s="132" t="str">
        <f>VLOOKUP(A569,DB_CAL_Q1_Q4!$A$4:$P$1328,13)</f>
        <v>Gas Natural</v>
      </c>
      <c r="AA569" s="133" t="str">
        <f>VLOOKUP(A569,DB_ACS_Q1_Q4!$A$4:$AD$1328,13)</f>
        <v>Gas Natural</v>
      </c>
      <c r="AB569" s="134" t="str">
        <f>VLOOKUP(A569,DB_REF_Q1_Q4!$A$4:$AD$1328,13)</f>
        <v>Ninguno</v>
      </c>
    </row>
    <row r="570" spans="1:28" ht="12" customHeight="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12">
        <v>1</v>
      </c>
      <c r="N570" s="92">
        <v>1</v>
      </c>
      <c r="O570" s="93"/>
      <c r="P570" s="93"/>
      <c r="Q570" s="93"/>
      <c r="R570" s="93"/>
      <c r="S570" s="113"/>
      <c r="T570" s="93"/>
      <c r="U570" s="93"/>
      <c r="V570" s="93"/>
      <c r="W570" s="93"/>
      <c r="X570" s="93"/>
      <c r="Y570" s="75">
        <v>1</v>
      </c>
      <c r="Z570" s="132" t="str">
        <f>VLOOKUP(A570,DB_CAL_Q1_Q4!$A$4:$P$1328,13)</f>
        <v>Gas Natural</v>
      </c>
      <c r="AA570" s="133" t="str">
        <f>VLOOKUP(A570,DB_ACS_Q1_Q4!$A$4:$AD$1328,13)</f>
        <v>Gas Natural</v>
      </c>
      <c r="AB570" s="134" t="str">
        <f>VLOOKUP(A570,DB_REF_Q1_Q4!$A$4:$AD$1328,13)</f>
        <v>Ninguno</v>
      </c>
    </row>
    <row r="571" spans="1:28" ht="12" customHeight="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12"/>
      <c r="N571" s="92"/>
      <c r="O571" s="93"/>
      <c r="P571" s="93"/>
      <c r="Q571" s="93"/>
      <c r="R571" s="93"/>
      <c r="S571" s="113">
        <v>1</v>
      </c>
      <c r="T571" s="93"/>
      <c r="U571" s="93"/>
      <c r="V571" s="93"/>
      <c r="W571" s="93"/>
      <c r="X571" s="93"/>
      <c r="Y571" s="75">
        <v>1</v>
      </c>
      <c r="Z571" s="132" t="str">
        <f>VLOOKUP(A571,DB_CAL_Q1_Q4!$A$4:$P$1328,13)</f>
        <v>Ninguna</v>
      </c>
      <c r="AA571" s="133" t="str">
        <f>VLOOKUP(A571,DB_ACS_Q1_Q4!$A$4:$AD$1328,13)</f>
        <v>Electricidad</v>
      </c>
      <c r="AB571" s="134" t="str">
        <f>VLOOKUP(A571,DB_REF_Q1_Q4!$A$4:$AD$1328,13)</f>
        <v>AC Eléctrico</v>
      </c>
    </row>
    <row r="572" spans="1:28" ht="12" customHeight="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12">
        <v>1</v>
      </c>
      <c r="N572" s="92">
        <v>1</v>
      </c>
      <c r="O572" s="93"/>
      <c r="P572" s="93"/>
      <c r="Q572" s="93"/>
      <c r="R572" s="93"/>
      <c r="S572" s="113"/>
      <c r="T572" s="93">
        <v>1</v>
      </c>
      <c r="U572" s="93"/>
      <c r="V572" s="93"/>
      <c r="W572" s="93"/>
      <c r="X572" s="93"/>
      <c r="Y572" s="75"/>
      <c r="Z572" s="132" t="str">
        <f>VLOOKUP(A572,DB_CAL_Q1_Q4!$A$4:$P$1328,13)</f>
        <v>GLP</v>
      </c>
      <c r="AA572" s="133" t="str">
        <f>VLOOKUP(A572,DB_ACS_Q1_Q4!$A$4:$AD$1328,13)</f>
        <v>GLP</v>
      </c>
      <c r="AB572" s="134" t="str">
        <f>VLOOKUP(A572,DB_REF_Q1_Q4!$A$4:$AD$1328,13)</f>
        <v>Ninguno</v>
      </c>
    </row>
    <row r="573" spans="1:28" ht="12" customHeight="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12"/>
      <c r="N573" s="92"/>
      <c r="O573" s="93"/>
      <c r="P573" s="93"/>
      <c r="Q573" s="93"/>
      <c r="R573" s="93"/>
      <c r="S573" s="113">
        <v>1</v>
      </c>
      <c r="T573" s="93"/>
      <c r="U573" s="93"/>
      <c r="V573" s="93"/>
      <c r="W573" s="93"/>
      <c r="X573" s="93"/>
      <c r="Y573" s="75">
        <v>1</v>
      </c>
      <c r="Z573" s="132" t="str">
        <f>VLOOKUP(A573,DB_CAL_Q1_Q4!$A$4:$P$1328,13)</f>
        <v>Gas Natural</v>
      </c>
      <c r="AA573" s="133" t="str">
        <f>VLOOKUP(A573,DB_ACS_Q1_Q4!$A$4:$AD$1328,13)</f>
        <v>Gas Natural</v>
      </c>
      <c r="AB573" s="134" t="str">
        <f>VLOOKUP(A573,DB_REF_Q1_Q4!$A$4:$AD$1328,13)</f>
        <v>Ninguno</v>
      </c>
    </row>
    <row r="574" spans="1:28" ht="12" customHeight="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12">
        <v>1</v>
      </c>
      <c r="N574" s="92">
        <v>1</v>
      </c>
      <c r="O574" s="93"/>
      <c r="P574" s="93"/>
      <c r="Q574" s="93"/>
      <c r="R574" s="93"/>
      <c r="S574" s="113"/>
      <c r="T574" s="93"/>
      <c r="U574" s="93"/>
      <c r="V574" s="93"/>
      <c r="W574" s="93"/>
      <c r="X574" s="93"/>
      <c r="Y574" s="75">
        <v>1</v>
      </c>
      <c r="Z574" s="132" t="str">
        <f>VLOOKUP(A574,DB_CAL_Q1_Q4!$A$4:$P$1328,13)</f>
        <v>Gas Natural</v>
      </c>
      <c r="AA574" s="133" t="str">
        <f>VLOOKUP(A574,DB_ACS_Q1_Q4!$A$4:$AD$1328,13)</f>
        <v>Gas Natural</v>
      </c>
      <c r="AB574" s="134" t="str">
        <f>VLOOKUP(A574,DB_REF_Q1_Q4!$A$4:$AD$1328,13)</f>
        <v>Ninguno</v>
      </c>
    </row>
    <row r="575" spans="1:28" ht="12" customHeight="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12"/>
      <c r="N575" s="92"/>
      <c r="O575" s="93"/>
      <c r="P575" s="93"/>
      <c r="Q575" s="93"/>
      <c r="R575" s="93"/>
      <c r="S575" s="113">
        <v>1</v>
      </c>
      <c r="T575" s="93"/>
      <c r="U575" s="93"/>
      <c r="V575" s="93"/>
      <c r="W575" s="93"/>
      <c r="X575" s="93"/>
      <c r="Y575" s="75">
        <v>1</v>
      </c>
      <c r="Z575" s="132" t="str">
        <f>VLOOKUP(A575,DB_CAL_Q1_Q4!$A$4:$P$1328,13)</f>
        <v>Gas Natural</v>
      </c>
      <c r="AA575" s="133" t="str">
        <f>VLOOKUP(A575,DB_ACS_Q1_Q4!$A$4:$AD$1328,13)</f>
        <v>Gas Natural</v>
      </c>
      <c r="AB575" s="134" t="str">
        <f>VLOOKUP(A575,DB_REF_Q1_Q4!$A$4:$AD$1328,13)</f>
        <v>AC Eléctrico</v>
      </c>
    </row>
    <row r="576" spans="1:28" ht="12" customHeight="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12"/>
      <c r="N576" s="92"/>
      <c r="O576" s="93"/>
      <c r="P576" s="93"/>
      <c r="Q576" s="93"/>
      <c r="R576" s="93"/>
      <c r="S576" s="113">
        <v>1</v>
      </c>
      <c r="T576" s="93"/>
      <c r="U576" s="93"/>
      <c r="V576" s="93"/>
      <c r="W576" s="93"/>
      <c r="X576" s="93"/>
      <c r="Y576" s="75">
        <v>1</v>
      </c>
      <c r="Z576" s="132" t="str">
        <f>VLOOKUP(A576,DB_CAL_Q1_Q4!$A$4:$P$1328,13)</f>
        <v>Ninguna</v>
      </c>
      <c r="AA576" s="133" t="str">
        <f>VLOOKUP(A576,DB_ACS_Q1_Q4!$A$4:$AD$1328,13)</f>
        <v>GLP</v>
      </c>
      <c r="AB576" s="134" t="str">
        <f>VLOOKUP(A576,DB_REF_Q1_Q4!$A$4:$AD$1328,13)</f>
        <v>AC Eléctrico</v>
      </c>
    </row>
    <row r="577" spans="1:28" ht="12" customHeight="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12"/>
      <c r="N577" s="92"/>
      <c r="O577" s="93"/>
      <c r="P577" s="93"/>
      <c r="Q577" s="93"/>
      <c r="R577" s="93"/>
      <c r="S577" s="113">
        <v>1</v>
      </c>
      <c r="T577" s="93"/>
      <c r="U577" s="93"/>
      <c r="V577" s="93"/>
      <c r="W577" s="93"/>
      <c r="X577" s="93"/>
      <c r="Y577" s="75">
        <v>1</v>
      </c>
      <c r="Z577" s="132" t="str">
        <f>VLOOKUP(A577,DB_CAL_Q1_Q4!$A$4:$P$1328,13)</f>
        <v>Gasóleo</v>
      </c>
      <c r="AA577" s="133" t="str">
        <f>VLOOKUP(A577,DB_ACS_Q1_Q4!$A$4:$AD$1328,13)</f>
        <v>Electricidad</v>
      </c>
      <c r="AB577" s="134" t="str">
        <f>VLOOKUP(A577,DB_REF_Q1_Q4!$A$4:$AD$1328,13)</f>
        <v>Ninguno</v>
      </c>
    </row>
    <row r="578" spans="1:28" ht="12" customHeight="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12">
        <v>1</v>
      </c>
      <c r="N578" s="92">
        <v>1</v>
      </c>
      <c r="O578" s="93"/>
      <c r="P578" s="93"/>
      <c r="Q578" s="93"/>
      <c r="R578" s="93"/>
      <c r="S578" s="113"/>
      <c r="T578" s="93"/>
      <c r="U578" s="93"/>
      <c r="V578" s="93"/>
      <c r="W578" s="93"/>
      <c r="X578" s="93"/>
      <c r="Y578" s="75">
        <v>1</v>
      </c>
      <c r="Z578" s="132" t="str">
        <f>VLOOKUP(A578,DB_CAL_Q1_Q4!$A$4:$P$1328,13)</f>
        <v>Gasóleo</v>
      </c>
      <c r="AA578" s="133" t="str">
        <f>VLOOKUP(A578,DB_ACS_Q1_Q4!$A$4:$AD$1328,13)</f>
        <v>Gas Natural</v>
      </c>
      <c r="AB578" s="134" t="str">
        <f>VLOOKUP(A578,DB_REF_Q1_Q4!$A$4:$AD$1328,13)</f>
        <v>Ninguno</v>
      </c>
    </row>
    <row r="579" spans="1:28" ht="12" customHeight="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12">
        <v>1</v>
      </c>
      <c r="N579" s="92">
        <v>1</v>
      </c>
      <c r="O579" s="93"/>
      <c r="P579" s="93"/>
      <c r="Q579" s="93"/>
      <c r="R579" s="93"/>
      <c r="S579" s="113"/>
      <c r="T579" s="93">
        <v>1</v>
      </c>
      <c r="U579" s="93"/>
      <c r="V579" s="93"/>
      <c r="W579" s="93"/>
      <c r="X579" s="93"/>
      <c r="Y579" s="75"/>
      <c r="Z579" s="132" t="str">
        <f>VLOOKUP(A579,DB_CAL_Q1_Q4!$A$4:$P$1328,13)</f>
        <v>Ninguna</v>
      </c>
      <c r="AA579" s="133" t="str">
        <f>VLOOKUP(A579,DB_ACS_Q1_Q4!$A$4:$AD$1328,13)</f>
        <v>GLP</v>
      </c>
      <c r="AB579" s="134" t="str">
        <f>VLOOKUP(A579,DB_REF_Q1_Q4!$A$4:$AD$1328,13)</f>
        <v>Ninguno</v>
      </c>
    </row>
    <row r="580" spans="1:28" ht="12" customHeight="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12"/>
      <c r="N580" s="92"/>
      <c r="O580" s="93"/>
      <c r="P580" s="93"/>
      <c r="Q580" s="93"/>
      <c r="R580" s="93"/>
      <c r="S580" s="113">
        <v>1</v>
      </c>
      <c r="T580" s="93"/>
      <c r="U580" s="93"/>
      <c r="V580" s="93"/>
      <c r="W580" s="93"/>
      <c r="X580" s="93"/>
      <c r="Y580" s="75">
        <v>1</v>
      </c>
      <c r="Z580" s="132" t="str">
        <f>VLOOKUP(A580,DB_CAL_Q1_Q4!$A$4:$P$1328,13)</f>
        <v>Ninguna</v>
      </c>
      <c r="AA580" s="133" t="str">
        <f>VLOOKUP(A580,DB_ACS_Q1_Q4!$A$4:$AD$1328,13)</f>
        <v>Gas Natural</v>
      </c>
      <c r="AB580" s="134" t="str">
        <f>VLOOKUP(A580,DB_REF_Q1_Q4!$A$4:$AD$1328,13)</f>
        <v>AC Eléctrico</v>
      </c>
    </row>
    <row r="581" spans="1:28" ht="12" customHeight="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12">
        <v>1</v>
      </c>
      <c r="N581" s="92">
        <v>1</v>
      </c>
      <c r="O581" s="93"/>
      <c r="P581" s="93"/>
      <c r="Q581" s="93"/>
      <c r="R581" s="93"/>
      <c r="S581" s="113"/>
      <c r="T581" s="93">
        <v>1</v>
      </c>
      <c r="U581" s="93"/>
      <c r="V581" s="93"/>
      <c r="W581" s="93"/>
      <c r="X581" s="93"/>
      <c r="Y581" s="75"/>
      <c r="Z581" s="132" t="str">
        <f>VLOOKUP(A581,DB_CAL_Q1_Q4!$A$4:$P$1328,13)</f>
        <v>GLP</v>
      </c>
      <c r="AA581" s="133" t="str">
        <f>VLOOKUP(A581,DB_ACS_Q1_Q4!$A$4:$AD$1328,13)</f>
        <v>GLP</v>
      </c>
      <c r="AB581" s="134" t="str">
        <f>VLOOKUP(A581,DB_REF_Q1_Q4!$A$4:$AD$1328,13)</f>
        <v>Ninguno</v>
      </c>
    </row>
    <row r="582" spans="1:28" ht="12" customHeight="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12">
        <v>1</v>
      </c>
      <c r="N582" s="92"/>
      <c r="O582" s="93">
        <v>1</v>
      </c>
      <c r="P582" s="93"/>
      <c r="Q582" s="93"/>
      <c r="R582" s="93"/>
      <c r="S582" s="113"/>
      <c r="T582" s="93"/>
      <c r="U582" s="93"/>
      <c r="V582" s="93"/>
      <c r="W582" s="93"/>
      <c r="X582" s="93"/>
      <c r="Y582" s="75">
        <v>1</v>
      </c>
      <c r="Z582" s="132" t="str">
        <f>VLOOKUP(A582,DB_CAL_Q1_Q4!$A$4:$P$1328,13)</f>
        <v>Gasóleo</v>
      </c>
      <c r="AA582" s="133" t="str">
        <f>VLOOKUP(A582,DB_ACS_Q1_Q4!$A$4:$AD$1328,13)</f>
        <v>Electricidad</v>
      </c>
      <c r="AB582" s="134" t="str">
        <f>VLOOKUP(A582,DB_REF_Q1_Q4!$A$4:$AD$1328,13)</f>
        <v>Ninguno</v>
      </c>
    </row>
    <row r="583" spans="1:28" ht="12" customHeight="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12">
        <v>1</v>
      </c>
      <c r="N583" s="92">
        <v>1</v>
      </c>
      <c r="O583" s="93"/>
      <c r="P583" s="93"/>
      <c r="Q583" s="93"/>
      <c r="R583" s="93"/>
      <c r="S583" s="113"/>
      <c r="T583" s="93">
        <v>1</v>
      </c>
      <c r="U583" s="93"/>
      <c r="V583" s="93"/>
      <c r="W583" s="93"/>
      <c r="X583" s="93"/>
      <c r="Y583" s="75"/>
      <c r="Z583" s="132" t="str">
        <f>VLOOKUP(A583,DB_CAL_Q1_Q4!$A$4:$P$1328,13)</f>
        <v>Electricidad</v>
      </c>
      <c r="AA583" s="133" t="str">
        <f>VLOOKUP(A583,DB_ACS_Q1_Q4!$A$4:$AD$1328,13)</f>
        <v>GLP</v>
      </c>
      <c r="AB583" s="134" t="str">
        <f>VLOOKUP(A583,DB_REF_Q1_Q4!$A$4:$AD$1328,13)</f>
        <v>AC Eléctrico</v>
      </c>
    </row>
    <row r="584" spans="1:28" ht="12" customHeight="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12">
        <v>1</v>
      </c>
      <c r="N584" s="92">
        <v>1</v>
      </c>
      <c r="O584" s="93"/>
      <c r="P584" s="93"/>
      <c r="Q584" s="93">
        <v>1</v>
      </c>
      <c r="R584" s="93"/>
      <c r="S584" s="113"/>
      <c r="T584" s="93">
        <v>1</v>
      </c>
      <c r="U584" s="93"/>
      <c r="V584" s="93"/>
      <c r="W584" s="93">
        <v>1</v>
      </c>
      <c r="X584" s="93"/>
      <c r="Y584" s="75"/>
      <c r="Z584" s="132" t="str">
        <f>VLOOKUP(A584,DB_CAL_Q1_Q4!$A$4:$P$1328,13)</f>
        <v>Gas Natural</v>
      </c>
      <c r="AA584" s="133" t="str">
        <f>VLOOKUP(A584,DB_ACS_Q1_Q4!$A$4:$AD$1328,13)</f>
        <v>Gas Natural</v>
      </c>
      <c r="AB584" s="134" t="str">
        <f>VLOOKUP(A584,DB_REF_Q1_Q4!$A$4:$AD$1328,13)</f>
        <v>AC Eléctrico</v>
      </c>
    </row>
    <row r="585" spans="1:28" ht="12" customHeight="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12"/>
      <c r="N585" s="92"/>
      <c r="O585" s="93"/>
      <c r="P585" s="93"/>
      <c r="Q585" s="93"/>
      <c r="R585" s="93"/>
      <c r="S585" s="113">
        <v>1</v>
      </c>
      <c r="T585" s="93"/>
      <c r="U585" s="93"/>
      <c r="V585" s="93"/>
      <c r="W585" s="93"/>
      <c r="X585" s="93"/>
      <c r="Y585" s="75">
        <v>1</v>
      </c>
      <c r="Z585" s="132" t="str">
        <f>VLOOKUP(A585,DB_CAL_Q1_Q4!$A$4:$P$1328,13)</f>
        <v>Gas Natural</v>
      </c>
      <c r="AA585" s="133" t="str">
        <f>VLOOKUP(A585,DB_ACS_Q1_Q4!$A$4:$AD$1328,13)</f>
        <v>Gas Natural</v>
      </c>
      <c r="AB585" s="134" t="str">
        <f>VLOOKUP(A585,DB_REF_Q1_Q4!$A$4:$AD$1328,13)</f>
        <v>Ninguno</v>
      </c>
    </row>
    <row r="586" spans="1:28" ht="12" customHeight="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12"/>
      <c r="N586" s="92"/>
      <c r="O586" s="93"/>
      <c r="P586" s="93"/>
      <c r="Q586" s="93"/>
      <c r="R586" s="93"/>
      <c r="S586" s="113">
        <v>1</v>
      </c>
      <c r="T586" s="93"/>
      <c r="U586" s="93"/>
      <c r="V586" s="93"/>
      <c r="W586" s="93"/>
      <c r="X586" s="93"/>
      <c r="Y586" s="75">
        <v>1</v>
      </c>
      <c r="Z586" s="132" t="str">
        <f>VLOOKUP(A586,DB_CAL_Q1_Q4!$A$4:$P$1328,13)</f>
        <v>Gas Natural</v>
      </c>
      <c r="AA586" s="133" t="str">
        <f>VLOOKUP(A586,DB_ACS_Q1_Q4!$A$4:$AD$1328,13)</f>
        <v>Gas Natural</v>
      </c>
      <c r="AB586" s="134" t="str">
        <f>VLOOKUP(A586,DB_REF_Q1_Q4!$A$4:$AD$1328,13)</f>
        <v>Ninguno</v>
      </c>
    </row>
    <row r="587" spans="1:28" ht="12" customHeight="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12">
        <v>1</v>
      </c>
      <c r="N587" s="92">
        <v>1</v>
      </c>
      <c r="O587" s="93"/>
      <c r="P587" s="93"/>
      <c r="Q587" s="93"/>
      <c r="R587" s="93"/>
      <c r="S587" s="113"/>
      <c r="T587" s="93">
        <v>1</v>
      </c>
      <c r="U587" s="93"/>
      <c r="V587" s="93"/>
      <c r="W587" s="93"/>
      <c r="X587" s="93"/>
      <c r="Y587" s="75"/>
      <c r="Z587" s="132" t="str">
        <f>VLOOKUP(A587,DB_CAL_Q1_Q4!$A$4:$P$1328,13)</f>
        <v>GLP</v>
      </c>
      <c r="AA587" s="133" t="str">
        <f>VLOOKUP(A587,DB_ACS_Q1_Q4!$A$4:$AD$1328,13)</f>
        <v>GLP</v>
      </c>
      <c r="AB587" s="134" t="str">
        <f>VLOOKUP(A587,DB_REF_Q1_Q4!$A$4:$AD$1328,13)</f>
        <v>Ninguno</v>
      </c>
    </row>
    <row r="588" spans="1:28" ht="12" customHeight="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12">
        <v>1</v>
      </c>
      <c r="N588" s="92">
        <v>1</v>
      </c>
      <c r="O588" s="93"/>
      <c r="P588" s="93"/>
      <c r="Q588" s="93"/>
      <c r="R588" s="93"/>
      <c r="S588" s="113"/>
      <c r="T588" s="93">
        <v>1</v>
      </c>
      <c r="U588" s="93"/>
      <c r="V588" s="93"/>
      <c r="W588" s="93"/>
      <c r="X588" s="93"/>
      <c r="Y588" s="75"/>
      <c r="Z588" s="132" t="str">
        <f>VLOOKUP(A588,DB_CAL_Q1_Q4!$A$4:$P$1328,13)</f>
        <v>Gas Natural</v>
      </c>
      <c r="AA588" s="133" t="str">
        <f>VLOOKUP(A588,DB_ACS_Q1_Q4!$A$4:$AD$1328,13)</f>
        <v>Gas Natural</v>
      </c>
      <c r="AB588" s="134" t="str">
        <f>VLOOKUP(A588,DB_REF_Q1_Q4!$A$4:$AD$1328,13)</f>
        <v>Bomba de calor aire</v>
      </c>
    </row>
    <row r="589" spans="1:28" ht="12" customHeight="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12">
        <v>1</v>
      </c>
      <c r="N589" s="92">
        <v>1</v>
      </c>
      <c r="O589" s="93"/>
      <c r="P589" s="93"/>
      <c r="Q589" s="93"/>
      <c r="R589" s="93"/>
      <c r="S589" s="113"/>
      <c r="T589" s="93">
        <v>1</v>
      </c>
      <c r="U589" s="93"/>
      <c r="V589" s="93"/>
      <c r="W589" s="93"/>
      <c r="X589" s="93"/>
      <c r="Y589" s="75"/>
      <c r="Z589" s="132" t="str">
        <f>VLOOKUP(A589,DB_CAL_Q1_Q4!$A$4:$P$1328,13)</f>
        <v>Electricidad</v>
      </c>
      <c r="AA589" s="133" t="str">
        <f>VLOOKUP(A589,DB_ACS_Q1_Q4!$A$4:$AD$1328,13)</f>
        <v>Electricidad</v>
      </c>
      <c r="AB589" s="134" t="str">
        <f>VLOOKUP(A589,DB_REF_Q1_Q4!$A$4:$AD$1328,13)</f>
        <v>AC Eléctrico</v>
      </c>
    </row>
    <row r="590" spans="1:28" ht="12" customHeight="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12"/>
      <c r="N590" s="92"/>
      <c r="O590" s="93"/>
      <c r="P590" s="93"/>
      <c r="Q590" s="93"/>
      <c r="R590" s="93"/>
      <c r="S590" s="113">
        <v>1</v>
      </c>
      <c r="T590" s="93"/>
      <c r="U590" s="93"/>
      <c r="V590" s="93"/>
      <c r="W590" s="93"/>
      <c r="X590" s="93"/>
      <c r="Y590" s="75">
        <v>1</v>
      </c>
      <c r="Z590" s="132" t="str">
        <f>VLOOKUP(A590,DB_CAL_Q1_Q4!$A$4:$P$1328,13)</f>
        <v>Gas Natural</v>
      </c>
      <c r="AA590" s="133" t="str">
        <f>VLOOKUP(A590,DB_ACS_Q1_Q4!$A$4:$AD$1328,13)</f>
        <v>Gas Natural</v>
      </c>
      <c r="AB590" s="134" t="str">
        <f>VLOOKUP(A590,DB_REF_Q1_Q4!$A$4:$AD$1328,13)</f>
        <v>Ninguno</v>
      </c>
    </row>
    <row r="591" spans="1:28" ht="12" customHeight="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12">
        <v>1</v>
      </c>
      <c r="N591" s="92">
        <v>1</v>
      </c>
      <c r="O591" s="93"/>
      <c r="P591" s="93"/>
      <c r="Q591" s="93"/>
      <c r="R591" s="93"/>
      <c r="S591" s="113"/>
      <c r="T591" s="93"/>
      <c r="U591" s="93"/>
      <c r="V591" s="93"/>
      <c r="W591" s="93"/>
      <c r="X591" s="93"/>
      <c r="Y591" s="75">
        <v>1</v>
      </c>
      <c r="Z591" s="132" t="str">
        <f>VLOOKUP(A591,DB_CAL_Q1_Q4!$A$4:$P$1328,13)</f>
        <v>Gas Natural</v>
      </c>
      <c r="AA591" s="133" t="str">
        <f>VLOOKUP(A591,DB_ACS_Q1_Q4!$A$4:$AD$1328,13)</f>
        <v>Gas Natural</v>
      </c>
      <c r="AB591" s="134" t="str">
        <f>VLOOKUP(A591,DB_REF_Q1_Q4!$A$4:$AD$1328,13)</f>
        <v>Ninguno</v>
      </c>
    </row>
    <row r="592" spans="1:28" ht="12" customHeight="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12">
        <v>1</v>
      </c>
      <c r="N592" s="92">
        <v>1</v>
      </c>
      <c r="O592" s="93">
        <v>1</v>
      </c>
      <c r="P592" s="93"/>
      <c r="Q592" s="93"/>
      <c r="R592" s="93"/>
      <c r="S592" s="113"/>
      <c r="T592" s="93">
        <v>1</v>
      </c>
      <c r="U592" s="93"/>
      <c r="V592" s="93"/>
      <c r="W592" s="93"/>
      <c r="X592" s="93"/>
      <c r="Y592" s="75"/>
      <c r="Z592" s="132" t="str">
        <f>VLOOKUP(A592,DB_CAL_Q1_Q4!$A$4:$P$1328,13)</f>
        <v>Electricidad</v>
      </c>
      <c r="AA592" s="133" t="str">
        <f>VLOOKUP(A592,DB_ACS_Q1_Q4!$A$4:$AD$1328,13)</f>
        <v>Electricidad</v>
      </c>
      <c r="AB592" s="134" t="str">
        <f>VLOOKUP(A592,DB_REF_Q1_Q4!$A$4:$AD$1328,13)</f>
        <v>AC Eléctrico</v>
      </c>
    </row>
    <row r="593" spans="1:28" ht="12" customHeight="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12"/>
      <c r="N593" s="92"/>
      <c r="O593" s="93"/>
      <c r="P593" s="93"/>
      <c r="Q593" s="93"/>
      <c r="R593" s="93"/>
      <c r="S593" s="113">
        <v>1</v>
      </c>
      <c r="T593" s="93"/>
      <c r="U593" s="93"/>
      <c r="V593" s="93"/>
      <c r="W593" s="93"/>
      <c r="X593" s="93"/>
      <c r="Y593" s="75">
        <v>1</v>
      </c>
      <c r="Z593" s="132" t="str">
        <f>VLOOKUP(A593,DB_CAL_Q1_Q4!$A$4:$P$1328,13)</f>
        <v>Ninguna</v>
      </c>
      <c r="AA593" s="133" t="str">
        <f>VLOOKUP(A593,DB_ACS_Q1_Q4!$A$4:$AD$1328,13)</f>
        <v>GLP</v>
      </c>
      <c r="AB593" s="134" t="str">
        <f>VLOOKUP(A593,DB_REF_Q1_Q4!$A$4:$AD$1328,13)</f>
        <v>AC Eléctrico</v>
      </c>
    </row>
    <row r="594" spans="1:28" ht="12" customHeight="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12">
        <v>1</v>
      </c>
      <c r="N594" s="92">
        <v>1</v>
      </c>
      <c r="O594" s="93">
        <v>1</v>
      </c>
      <c r="P594" s="93"/>
      <c r="Q594" s="93"/>
      <c r="R594" s="93"/>
      <c r="S594" s="113"/>
      <c r="T594" s="93"/>
      <c r="U594" s="93"/>
      <c r="V594" s="93"/>
      <c r="W594" s="93"/>
      <c r="X594" s="93"/>
      <c r="Y594" s="75">
        <v>1</v>
      </c>
      <c r="Z594" s="132" t="str">
        <f>VLOOKUP(A594,DB_CAL_Q1_Q4!$A$4:$P$1328,13)</f>
        <v>Gas Natural</v>
      </c>
      <c r="AA594" s="133" t="str">
        <f>VLOOKUP(A594,DB_ACS_Q1_Q4!$A$4:$AD$1328,13)</f>
        <v>Gas Natural</v>
      </c>
      <c r="AB594" s="134" t="str">
        <f>VLOOKUP(A594,DB_REF_Q1_Q4!$A$4:$AD$1328,13)</f>
        <v>Ninguno</v>
      </c>
    </row>
    <row r="595" spans="1:28" ht="12" customHeight="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12">
        <v>1</v>
      </c>
      <c r="N595" s="92">
        <v>1</v>
      </c>
      <c r="O595" s="93"/>
      <c r="P595" s="93"/>
      <c r="Q595" s="93"/>
      <c r="R595" s="93"/>
      <c r="S595" s="113"/>
      <c r="T595" s="93">
        <v>1</v>
      </c>
      <c r="U595" s="93"/>
      <c r="V595" s="93"/>
      <c r="W595" s="93"/>
      <c r="X595" s="93"/>
      <c r="Y595" s="75"/>
      <c r="Z595" s="132" t="str">
        <f>VLOOKUP(A595,DB_CAL_Q1_Q4!$A$4:$P$1328,13)</f>
        <v>Electricidad</v>
      </c>
      <c r="AA595" s="133" t="str">
        <f>VLOOKUP(A595,DB_ACS_Q1_Q4!$A$4:$AD$1328,13)</f>
        <v>GLP</v>
      </c>
      <c r="AB595" s="134" t="str">
        <f>VLOOKUP(A595,DB_REF_Q1_Q4!$A$4:$AD$1328,13)</f>
        <v>AC Eléctrico</v>
      </c>
    </row>
    <row r="596" spans="1:28" ht="12" customHeight="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12"/>
      <c r="N596" s="92"/>
      <c r="O596" s="93"/>
      <c r="P596" s="93"/>
      <c r="Q596" s="93"/>
      <c r="R596" s="93"/>
      <c r="S596" s="113">
        <v>1</v>
      </c>
      <c r="T596" s="93"/>
      <c r="U596" s="93"/>
      <c r="V596" s="93"/>
      <c r="W596" s="93"/>
      <c r="X596" s="93"/>
      <c r="Y596" s="75">
        <v>1</v>
      </c>
      <c r="Z596" s="132" t="str">
        <f>VLOOKUP(A596,DB_CAL_Q1_Q4!$A$4:$P$1328,13)</f>
        <v>Otros</v>
      </c>
      <c r="AA596" s="133" t="str">
        <f>VLOOKUP(A596,DB_ACS_Q1_Q4!$A$4:$AD$1328,13)</f>
        <v>Otros</v>
      </c>
      <c r="AB596" s="134" t="str">
        <f>VLOOKUP(A596,DB_REF_Q1_Q4!$A$4:$AD$1328,13)</f>
        <v>Ninguno</v>
      </c>
    </row>
    <row r="597" spans="1:28" ht="12" customHeight="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12">
        <v>1</v>
      </c>
      <c r="N597" s="92"/>
      <c r="O597" s="93">
        <v>1</v>
      </c>
      <c r="P597" s="93"/>
      <c r="Q597" s="93"/>
      <c r="R597" s="93"/>
      <c r="S597" s="113"/>
      <c r="T597" s="93"/>
      <c r="U597" s="93"/>
      <c r="V597" s="93"/>
      <c r="W597" s="93"/>
      <c r="X597" s="93"/>
      <c r="Y597" s="75">
        <v>1</v>
      </c>
      <c r="Z597" s="132" t="str">
        <f>VLOOKUP(A597,DB_CAL_Q1_Q4!$A$4:$P$1328,13)</f>
        <v>Gas Natural</v>
      </c>
      <c r="AA597" s="133" t="str">
        <f>VLOOKUP(A597,DB_ACS_Q1_Q4!$A$4:$AD$1328,13)</f>
        <v>Gas Natural</v>
      </c>
      <c r="AB597" s="134" t="str">
        <f>VLOOKUP(A597,DB_REF_Q1_Q4!$A$4:$AD$1328,13)</f>
        <v>Ninguno</v>
      </c>
    </row>
    <row r="598" spans="1:28" ht="12" customHeight="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12">
        <v>1</v>
      </c>
      <c r="N598" s="92">
        <v>1</v>
      </c>
      <c r="O598" s="93"/>
      <c r="P598" s="93"/>
      <c r="Q598" s="93"/>
      <c r="R598" s="93"/>
      <c r="S598" s="113"/>
      <c r="T598" s="93">
        <v>1</v>
      </c>
      <c r="U598" s="93"/>
      <c r="V598" s="93"/>
      <c r="W598" s="93"/>
      <c r="X598" s="93"/>
      <c r="Y598" s="75"/>
      <c r="Z598" s="132" t="str">
        <f>VLOOKUP(A598,DB_CAL_Q1_Q4!$A$4:$P$1328,13)</f>
        <v>Electricidad</v>
      </c>
      <c r="AA598" s="133" t="str">
        <f>VLOOKUP(A598,DB_ACS_Q1_Q4!$A$4:$AD$1328,13)</f>
        <v>GLP</v>
      </c>
      <c r="AB598" s="134" t="str">
        <f>VLOOKUP(A598,DB_REF_Q1_Q4!$A$4:$AD$1328,13)</f>
        <v>Ninguno</v>
      </c>
    </row>
    <row r="599" spans="1:28" ht="12" customHeight="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12">
        <v>1</v>
      </c>
      <c r="N599" s="92"/>
      <c r="O599" s="93">
        <v>1</v>
      </c>
      <c r="P599" s="93"/>
      <c r="Q599" s="93"/>
      <c r="R599" s="93"/>
      <c r="S599" s="113"/>
      <c r="T599" s="93"/>
      <c r="U599" s="93"/>
      <c r="V599" s="93"/>
      <c r="W599" s="93"/>
      <c r="X599" s="93"/>
      <c r="Y599" s="75">
        <v>1</v>
      </c>
      <c r="Z599" s="132" t="str">
        <f>VLOOKUP(A599,DB_CAL_Q1_Q4!$A$4:$P$1328,13)</f>
        <v>Gas Natural</v>
      </c>
      <c r="AA599" s="133" t="str">
        <f>VLOOKUP(A599,DB_ACS_Q1_Q4!$A$4:$AD$1328,13)</f>
        <v>Gas Natural</v>
      </c>
      <c r="AB599" s="134" t="str">
        <f>VLOOKUP(A599,DB_REF_Q1_Q4!$A$4:$AD$1328,13)</f>
        <v>Ninguno</v>
      </c>
    </row>
    <row r="600" spans="1:28" ht="12" customHeight="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12">
        <v>1</v>
      </c>
      <c r="N600" s="92">
        <v>1</v>
      </c>
      <c r="O600" s="93"/>
      <c r="P600" s="93"/>
      <c r="Q600" s="93"/>
      <c r="R600" s="93"/>
      <c r="S600" s="113"/>
      <c r="T600" s="93">
        <v>1</v>
      </c>
      <c r="U600" s="93"/>
      <c r="V600" s="93"/>
      <c r="W600" s="93"/>
      <c r="X600" s="93"/>
      <c r="Y600" s="75"/>
      <c r="Z600" s="132" t="str">
        <f>VLOOKUP(A600,DB_CAL_Q1_Q4!$A$4:$P$1328,13)</f>
        <v>Gasóleo</v>
      </c>
      <c r="AA600" s="133" t="str">
        <f>VLOOKUP(A600,DB_ACS_Q1_Q4!$A$4:$AD$1328,13)</f>
        <v>Gasóleo</v>
      </c>
      <c r="AB600" s="134" t="str">
        <f>VLOOKUP(A600,DB_REF_Q1_Q4!$A$4:$AD$1328,13)</f>
        <v>Ninguno</v>
      </c>
    </row>
    <row r="601" spans="1:28" ht="12" customHeight="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12">
        <v>1</v>
      </c>
      <c r="N601" s="92">
        <v>1</v>
      </c>
      <c r="O601" s="93"/>
      <c r="P601" s="93"/>
      <c r="Q601" s="93"/>
      <c r="R601" s="93"/>
      <c r="S601" s="113"/>
      <c r="T601" s="93">
        <v>1</v>
      </c>
      <c r="U601" s="93"/>
      <c r="V601" s="93"/>
      <c r="W601" s="93"/>
      <c r="X601" s="93"/>
      <c r="Y601" s="75"/>
      <c r="Z601" s="132" t="str">
        <f>VLOOKUP(A601,DB_CAL_Q1_Q4!$A$4:$P$1328,13)</f>
        <v>Bomba de calor aire</v>
      </c>
      <c r="AA601" s="133" t="str">
        <f>VLOOKUP(A601,DB_ACS_Q1_Q4!$A$4:$AD$1328,13)</f>
        <v>Gas Natural</v>
      </c>
      <c r="AB601" s="134" t="str">
        <f>VLOOKUP(A601,DB_REF_Q1_Q4!$A$4:$AD$1328,13)</f>
        <v>Bomba de calor aire</v>
      </c>
    </row>
    <row r="602" spans="1:28" ht="12" customHeight="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12">
        <v>1</v>
      </c>
      <c r="N602" s="92">
        <v>1</v>
      </c>
      <c r="O602" s="93">
        <v>1</v>
      </c>
      <c r="P602" s="93"/>
      <c r="Q602" s="93"/>
      <c r="R602" s="93"/>
      <c r="S602" s="113"/>
      <c r="T602" s="93">
        <v>1</v>
      </c>
      <c r="U602" s="93">
        <v>1</v>
      </c>
      <c r="V602" s="93"/>
      <c r="W602" s="93"/>
      <c r="X602" s="93"/>
      <c r="Y602" s="75"/>
      <c r="Z602" s="132" t="str">
        <f>VLOOKUP(A602,DB_CAL_Q1_Q4!$A$4:$P$1328,13)</f>
        <v>Biomasa</v>
      </c>
      <c r="AA602" s="133" t="str">
        <f>VLOOKUP(A602,DB_ACS_Q1_Q4!$A$4:$AD$1328,13)</f>
        <v>GLP</v>
      </c>
      <c r="AB602" s="134" t="str">
        <f>VLOOKUP(A602,DB_REF_Q1_Q4!$A$4:$AD$1328,13)</f>
        <v>AC Eléctrico</v>
      </c>
    </row>
    <row r="603" spans="1:28" ht="12" customHeight="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12"/>
      <c r="N603" s="92"/>
      <c r="O603" s="93"/>
      <c r="P603" s="93"/>
      <c r="Q603" s="93"/>
      <c r="R603" s="93"/>
      <c r="S603" s="113">
        <v>1</v>
      </c>
      <c r="T603" s="93"/>
      <c r="U603" s="93"/>
      <c r="V603" s="93"/>
      <c r="W603" s="93"/>
      <c r="X603" s="93"/>
      <c r="Y603" s="75">
        <v>1</v>
      </c>
      <c r="Z603" s="132" t="str">
        <f>VLOOKUP(A603,DB_CAL_Q1_Q4!$A$4:$P$1328,13)</f>
        <v>Gas Natural</v>
      </c>
      <c r="AA603" s="133" t="str">
        <f>VLOOKUP(A603,DB_ACS_Q1_Q4!$A$4:$AD$1328,13)</f>
        <v>GLP</v>
      </c>
      <c r="AB603" s="134" t="str">
        <f>VLOOKUP(A603,DB_REF_Q1_Q4!$A$4:$AD$1328,13)</f>
        <v>Ninguno</v>
      </c>
    </row>
    <row r="604" spans="1:28" ht="12" customHeight="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12">
        <v>1</v>
      </c>
      <c r="N604" s="92">
        <v>1</v>
      </c>
      <c r="O604" s="93">
        <v>1</v>
      </c>
      <c r="P604" s="93"/>
      <c r="Q604" s="93"/>
      <c r="R604" s="93"/>
      <c r="S604" s="113"/>
      <c r="T604" s="93"/>
      <c r="U604" s="93"/>
      <c r="V604" s="93"/>
      <c r="W604" s="93"/>
      <c r="X604" s="93"/>
      <c r="Y604" s="75">
        <v>1</v>
      </c>
      <c r="Z604" s="132" t="str">
        <f>VLOOKUP(A604,DB_CAL_Q1_Q4!$A$4:$P$1328,13)</f>
        <v>Gasóleo</v>
      </c>
      <c r="AA604" s="133" t="str">
        <f>VLOOKUP(A604,DB_ACS_Q1_Q4!$A$4:$AD$1328,13)</f>
        <v>Gasóleo</v>
      </c>
      <c r="AB604" s="134" t="str">
        <f>VLOOKUP(A604,DB_REF_Q1_Q4!$A$4:$AD$1328,13)</f>
        <v>Ninguno</v>
      </c>
    </row>
    <row r="605" spans="1:28" ht="12" customHeight="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12"/>
      <c r="N605" s="92"/>
      <c r="O605" s="93"/>
      <c r="P605" s="93"/>
      <c r="Q605" s="93"/>
      <c r="R605" s="93"/>
      <c r="S605" s="113">
        <v>1</v>
      </c>
      <c r="T605" s="93"/>
      <c r="U605" s="93"/>
      <c r="V605" s="93"/>
      <c r="W605" s="93"/>
      <c r="X605" s="93"/>
      <c r="Y605" s="75">
        <v>1</v>
      </c>
      <c r="Z605" s="132" t="str">
        <f>VLOOKUP(A605,DB_CAL_Q1_Q4!$A$4:$P$1328,13)</f>
        <v>Gas Natural</v>
      </c>
      <c r="AA605" s="133" t="str">
        <f>VLOOKUP(A605,DB_ACS_Q1_Q4!$A$4:$AD$1328,13)</f>
        <v>Gas Natural</v>
      </c>
      <c r="AB605" s="134" t="str">
        <f>VLOOKUP(A605,DB_REF_Q1_Q4!$A$4:$AD$1328,13)</f>
        <v>Bomba de calor aire</v>
      </c>
    </row>
    <row r="606" spans="1:28" ht="12" customHeight="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12"/>
      <c r="N606" s="92"/>
      <c r="O606" s="93"/>
      <c r="P606" s="93"/>
      <c r="Q606" s="93"/>
      <c r="R606" s="93"/>
      <c r="S606" s="113">
        <v>1</v>
      </c>
      <c r="T606" s="93"/>
      <c r="U606" s="93"/>
      <c r="V606" s="93"/>
      <c r="W606" s="93"/>
      <c r="X606" s="93"/>
      <c r="Y606" s="75">
        <v>1</v>
      </c>
      <c r="Z606" s="132" t="str">
        <f>VLOOKUP(A606,DB_CAL_Q1_Q4!$A$4:$P$1328,13)</f>
        <v>Electricidad</v>
      </c>
      <c r="AA606" s="133" t="str">
        <f>VLOOKUP(A606,DB_ACS_Q1_Q4!$A$4:$AD$1328,13)</f>
        <v>GLP</v>
      </c>
      <c r="AB606" s="134" t="str">
        <f>VLOOKUP(A606,DB_REF_Q1_Q4!$A$4:$AD$1328,13)</f>
        <v>AC Eléctrico</v>
      </c>
    </row>
    <row r="607" spans="1:28" ht="12" customHeight="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12">
        <v>1</v>
      </c>
      <c r="N607" s="92"/>
      <c r="O607" s="93">
        <v>1</v>
      </c>
      <c r="P607" s="93"/>
      <c r="Q607" s="93"/>
      <c r="R607" s="93"/>
      <c r="S607" s="113"/>
      <c r="T607" s="93"/>
      <c r="U607" s="93"/>
      <c r="V607" s="93"/>
      <c r="W607" s="93"/>
      <c r="X607" s="93"/>
      <c r="Y607" s="75">
        <v>1</v>
      </c>
      <c r="Z607" s="132" t="str">
        <f>VLOOKUP(A607,DB_CAL_Q1_Q4!$A$4:$P$1328,13)</f>
        <v>Electricidad</v>
      </c>
      <c r="AA607" s="133" t="str">
        <f>VLOOKUP(A607,DB_ACS_Q1_Q4!$A$4:$AD$1328,13)</f>
        <v>Electricidad</v>
      </c>
      <c r="AB607" s="134" t="str">
        <f>VLOOKUP(A607,DB_REF_Q1_Q4!$A$4:$AD$1328,13)</f>
        <v>Ninguno</v>
      </c>
    </row>
    <row r="608" spans="1:28" ht="12" customHeight="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12">
        <v>1</v>
      </c>
      <c r="N608" s="92">
        <v>1</v>
      </c>
      <c r="O608" s="93">
        <v>1</v>
      </c>
      <c r="P608" s="93"/>
      <c r="Q608" s="93"/>
      <c r="R608" s="93"/>
      <c r="S608" s="113"/>
      <c r="T608" s="93"/>
      <c r="U608" s="93"/>
      <c r="V608" s="93"/>
      <c r="W608" s="93"/>
      <c r="X608" s="93"/>
      <c r="Y608" s="75">
        <v>1</v>
      </c>
      <c r="Z608" s="132" t="str">
        <f>VLOOKUP(A608,DB_CAL_Q1_Q4!$A$4:$P$1328,13)</f>
        <v>Electricidad</v>
      </c>
      <c r="AA608" s="133" t="str">
        <f>VLOOKUP(A608,DB_ACS_Q1_Q4!$A$4:$AD$1328,13)</f>
        <v>Electricidad</v>
      </c>
      <c r="AB608" s="134" t="str">
        <f>VLOOKUP(A608,DB_REF_Q1_Q4!$A$4:$AD$1328,13)</f>
        <v>Ninguno</v>
      </c>
    </row>
    <row r="609" spans="1:28" ht="12" customHeight="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12"/>
      <c r="N609" s="92"/>
      <c r="O609" s="93"/>
      <c r="P609" s="93"/>
      <c r="Q609" s="93"/>
      <c r="R609" s="93"/>
      <c r="S609" s="113">
        <v>1</v>
      </c>
      <c r="T609" s="93"/>
      <c r="U609" s="93"/>
      <c r="V609" s="93"/>
      <c r="W609" s="93"/>
      <c r="X609" s="93"/>
      <c r="Y609" s="75">
        <v>1</v>
      </c>
      <c r="Z609" s="132" t="str">
        <f>VLOOKUP(A609,DB_CAL_Q1_Q4!$A$4:$P$1328,13)</f>
        <v>Bomba de calor aire</v>
      </c>
      <c r="AA609" s="133" t="str">
        <f>VLOOKUP(A609,DB_ACS_Q1_Q4!$A$4:$AD$1328,13)</f>
        <v>Gas Natural</v>
      </c>
      <c r="AB609" s="134" t="str">
        <f>VLOOKUP(A609,DB_REF_Q1_Q4!$A$4:$AD$1328,13)</f>
        <v>Bomba de calor aire</v>
      </c>
    </row>
    <row r="610" spans="1:28" ht="12" customHeight="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12"/>
      <c r="N610" s="92"/>
      <c r="O610" s="93"/>
      <c r="P610" s="93"/>
      <c r="Q610" s="93"/>
      <c r="R610" s="93"/>
      <c r="S610" s="113">
        <v>1</v>
      </c>
      <c r="T610" s="93"/>
      <c r="U610" s="93"/>
      <c r="V610" s="93"/>
      <c r="W610" s="93"/>
      <c r="X610" s="93"/>
      <c r="Y610" s="75">
        <v>1</v>
      </c>
      <c r="Z610" s="132" t="str">
        <f>VLOOKUP(A610,DB_CAL_Q1_Q4!$A$4:$P$1328,13)</f>
        <v>Ninguna</v>
      </c>
      <c r="AA610" s="133" t="str">
        <f>VLOOKUP(A610,DB_ACS_Q1_Q4!$A$4:$AD$1328,13)</f>
        <v>GLP</v>
      </c>
      <c r="AB610" s="134" t="str">
        <f>VLOOKUP(A610,DB_REF_Q1_Q4!$A$4:$AD$1328,13)</f>
        <v>Ninguno</v>
      </c>
    </row>
    <row r="611" spans="1:28" ht="12" customHeight="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12"/>
      <c r="N611" s="92"/>
      <c r="O611" s="93"/>
      <c r="P611" s="93"/>
      <c r="Q611" s="93"/>
      <c r="R611" s="93"/>
      <c r="S611" s="113">
        <v>1</v>
      </c>
      <c r="T611" s="93"/>
      <c r="U611" s="93"/>
      <c r="V611" s="93"/>
      <c r="W611" s="93"/>
      <c r="X611" s="93"/>
      <c r="Y611" s="75">
        <v>1</v>
      </c>
      <c r="Z611" s="132" t="str">
        <f>VLOOKUP(A611,DB_CAL_Q1_Q4!$A$4:$P$1328,13)</f>
        <v>Gasóleo</v>
      </c>
      <c r="AA611" s="133" t="str">
        <f>VLOOKUP(A611,DB_ACS_Q1_Q4!$A$4:$AD$1328,13)</f>
        <v>Gasóleo</v>
      </c>
      <c r="AB611" s="134" t="str">
        <f>VLOOKUP(A611,DB_REF_Q1_Q4!$A$4:$AD$1328,13)</f>
        <v>Ninguno</v>
      </c>
    </row>
    <row r="612" spans="1:28" ht="12" customHeight="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12">
        <v>1</v>
      </c>
      <c r="N612" s="92">
        <v>1</v>
      </c>
      <c r="O612" s="93"/>
      <c r="P612" s="93"/>
      <c r="Q612" s="93"/>
      <c r="R612" s="93"/>
      <c r="S612" s="113"/>
      <c r="T612" s="93">
        <v>1</v>
      </c>
      <c r="U612" s="93"/>
      <c r="V612" s="93"/>
      <c r="W612" s="93"/>
      <c r="X612" s="93"/>
      <c r="Y612" s="75"/>
      <c r="Z612" s="132" t="str">
        <f>VLOOKUP(A612,DB_CAL_Q1_Q4!$A$4:$P$1328,13)</f>
        <v>Electricidad</v>
      </c>
      <c r="AA612" s="133" t="str">
        <f>VLOOKUP(A612,DB_ACS_Q1_Q4!$A$4:$AD$1328,13)</f>
        <v>Gas Natural</v>
      </c>
      <c r="AB612" s="134" t="str">
        <f>VLOOKUP(A612,DB_REF_Q1_Q4!$A$4:$AD$1328,13)</f>
        <v>Ninguno</v>
      </c>
    </row>
    <row r="613" spans="1:28" ht="12" customHeight="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12">
        <v>1</v>
      </c>
      <c r="N613" s="92">
        <v>1</v>
      </c>
      <c r="O613" s="93"/>
      <c r="P613" s="93"/>
      <c r="Q613" s="93"/>
      <c r="R613" s="93"/>
      <c r="S613" s="113"/>
      <c r="T613" s="93">
        <v>1</v>
      </c>
      <c r="U613" s="93"/>
      <c r="V613" s="93"/>
      <c r="W613" s="93"/>
      <c r="X613" s="93"/>
      <c r="Y613" s="75"/>
      <c r="Z613" s="132" t="str">
        <f>VLOOKUP(A613,DB_CAL_Q1_Q4!$A$4:$P$1328,13)</f>
        <v>Ninguna</v>
      </c>
      <c r="AA613" s="133" t="str">
        <f>VLOOKUP(A613,DB_ACS_Q1_Q4!$A$4:$AD$1328,13)</f>
        <v>GLP</v>
      </c>
      <c r="AB613" s="134" t="str">
        <f>VLOOKUP(A613,DB_REF_Q1_Q4!$A$4:$AD$1328,13)</f>
        <v>AC Eléctrico</v>
      </c>
    </row>
    <row r="614" spans="1:28" ht="12" customHeight="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12"/>
      <c r="N614" s="92"/>
      <c r="O614" s="93"/>
      <c r="P614" s="93"/>
      <c r="Q614" s="93"/>
      <c r="R614" s="93"/>
      <c r="S614" s="113">
        <v>1</v>
      </c>
      <c r="T614" s="93"/>
      <c r="U614" s="93"/>
      <c r="V614" s="93"/>
      <c r="W614" s="93"/>
      <c r="X614" s="93"/>
      <c r="Y614" s="75">
        <v>1</v>
      </c>
      <c r="Z614" s="132" t="str">
        <f>VLOOKUP(A614,DB_CAL_Q1_Q4!$A$4:$P$1328,13)</f>
        <v>Electricidad</v>
      </c>
      <c r="AA614" s="133" t="str">
        <f>VLOOKUP(A614,DB_ACS_Q1_Q4!$A$4:$AD$1328,13)</f>
        <v>GLP</v>
      </c>
      <c r="AB614" s="134" t="str">
        <f>VLOOKUP(A614,DB_REF_Q1_Q4!$A$4:$AD$1328,13)</f>
        <v>Ninguno</v>
      </c>
    </row>
    <row r="615" spans="1:28" ht="12" customHeight="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12">
        <v>1</v>
      </c>
      <c r="N615" s="92">
        <v>1</v>
      </c>
      <c r="O615" s="93"/>
      <c r="P615" s="93"/>
      <c r="Q615" s="93"/>
      <c r="R615" s="93"/>
      <c r="S615" s="113"/>
      <c r="T615" s="93">
        <v>1</v>
      </c>
      <c r="U615" s="93"/>
      <c r="V615" s="93"/>
      <c r="W615" s="93"/>
      <c r="X615" s="93"/>
      <c r="Y615" s="75"/>
      <c r="Z615" s="132" t="str">
        <f>VLOOKUP(A615,DB_CAL_Q1_Q4!$A$4:$P$1328,13)</f>
        <v>Bomba de calor aire</v>
      </c>
      <c r="AA615" s="133" t="str">
        <f>VLOOKUP(A615,DB_ACS_Q1_Q4!$A$4:$AD$1328,13)</f>
        <v>Electricidad</v>
      </c>
      <c r="AB615" s="134" t="str">
        <f>VLOOKUP(A615,DB_REF_Q1_Q4!$A$4:$AD$1328,13)</f>
        <v>Bomba de calor aire</v>
      </c>
    </row>
    <row r="616" spans="1:28" ht="12" customHeight="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12">
        <v>1</v>
      </c>
      <c r="N616" s="92">
        <v>1</v>
      </c>
      <c r="O616" s="93"/>
      <c r="P616" s="93"/>
      <c r="Q616" s="93"/>
      <c r="R616" s="93"/>
      <c r="S616" s="113"/>
      <c r="T616" s="93">
        <v>1</v>
      </c>
      <c r="U616" s="93"/>
      <c r="V616" s="93"/>
      <c r="W616" s="93"/>
      <c r="X616" s="93"/>
      <c r="Y616" s="75"/>
      <c r="Z616" s="132" t="str">
        <f>VLOOKUP(A616,DB_CAL_Q1_Q4!$A$4:$P$1328,13)</f>
        <v>GLP</v>
      </c>
      <c r="AA616" s="133" t="str">
        <f>VLOOKUP(A616,DB_ACS_Q1_Q4!$A$4:$AD$1328,13)</f>
        <v>GLP</v>
      </c>
      <c r="AB616" s="134" t="str">
        <f>VLOOKUP(A616,DB_REF_Q1_Q4!$A$4:$AD$1328,13)</f>
        <v>Ninguno</v>
      </c>
    </row>
    <row r="617" spans="1:28" ht="12" customHeight="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12">
        <v>1</v>
      </c>
      <c r="N617" s="92">
        <v>1</v>
      </c>
      <c r="O617" s="93"/>
      <c r="P617" s="93"/>
      <c r="Q617" s="93"/>
      <c r="R617" s="93"/>
      <c r="S617" s="113"/>
      <c r="T617" s="93"/>
      <c r="U617" s="93"/>
      <c r="V617" s="93"/>
      <c r="W617" s="93"/>
      <c r="X617" s="93"/>
      <c r="Y617" s="75">
        <v>1</v>
      </c>
      <c r="Z617" s="132" t="str">
        <f>VLOOKUP(A617,DB_CAL_Q1_Q4!$A$4:$P$1328,13)</f>
        <v>Gasóleo</v>
      </c>
      <c r="AA617" s="133" t="str">
        <f>VLOOKUP(A617,DB_ACS_Q1_Q4!$A$4:$AD$1328,13)</f>
        <v>Gasóleo</v>
      </c>
      <c r="AB617" s="134" t="str">
        <f>VLOOKUP(A617,DB_REF_Q1_Q4!$A$4:$AD$1328,13)</f>
        <v>Ninguno</v>
      </c>
    </row>
    <row r="618" spans="1:28" ht="12" customHeight="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12">
        <v>1</v>
      </c>
      <c r="N618" s="92">
        <v>1</v>
      </c>
      <c r="O618" s="93"/>
      <c r="P618" s="93"/>
      <c r="Q618" s="93"/>
      <c r="R618" s="93"/>
      <c r="S618" s="113"/>
      <c r="T618" s="93">
        <v>1</v>
      </c>
      <c r="U618" s="93"/>
      <c r="V618" s="93"/>
      <c r="W618" s="93"/>
      <c r="X618" s="93"/>
      <c r="Y618" s="75"/>
      <c r="Z618" s="132" t="str">
        <f>VLOOKUP(A618,DB_CAL_Q1_Q4!$A$4:$P$1328,13)</f>
        <v>Gas Natural</v>
      </c>
      <c r="AA618" s="133" t="str">
        <f>VLOOKUP(A618,DB_ACS_Q1_Q4!$A$4:$AD$1328,13)</f>
        <v>Gas Natural</v>
      </c>
      <c r="AB618" s="134" t="str">
        <f>VLOOKUP(A618,DB_REF_Q1_Q4!$A$4:$AD$1328,13)</f>
        <v>AC Eléctrico</v>
      </c>
    </row>
    <row r="619" spans="1:28" ht="12" customHeight="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12"/>
      <c r="N619" s="92"/>
      <c r="O619" s="93"/>
      <c r="P619" s="93"/>
      <c r="Q619" s="93"/>
      <c r="R619" s="93"/>
      <c r="S619" s="113">
        <v>1</v>
      </c>
      <c r="T619" s="93"/>
      <c r="U619" s="93"/>
      <c r="V619" s="93"/>
      <c r="W619" s="93"/>
      <c r="X619" s="93"/>
      <c r="Y619" s="75">
        <v>1</v>
      </c>
      <c r="Z619" s="132" t="str">
        <f>VLOOKUP(A619,DB_CAL_Q1_Q4!$A$4:$P$1328,13)</f>
        <v>Gas Natural</v>
      </c>
      <c r="AA619" s="133" t="str">
        <f>VLOOKUP(A619,DB_ACS_Q1_Q4!$A$4:$AD$1328,13)</f>
        <v>Gas Natural</v>
      </c>
      <c r="AB619" s="134" t="str">
        <f>VLOOKUP(A619,DB_REF_Q1_Q4!$A$4:$AD$1328,13)</f>
        <v>Ninguno</v>
      </c>
    </row>
    <row r="620" spans="1:28" ht="12" customHeight="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12"/>
      <c r="N620" s="92"/>
      <c r="O620" s="93"/>
      <c r="P620" s="93"/>
      <c r="Q620" s="93"/>
      <c r="R620" s="93"/>
      <c r="S620" s="113">
        <v>1</v>
      </c>
      <c r="T620" s="93"/>
      <c r="U620" s="93"/>
      <c r="V620" s="93"/>
      <c r="W620" s="93"/>
      <c r="X620" s="93"/>
      <c r="Y620" s="75">
        <v>1</v>
      </c>
      <c r="Z620" s="132" t="str">
        <f>VLOOKUP(A620,DB_CAL_Q1_Q4!$A$4:$P$1328,13)</f>
        <v>Gasóleo</v>
      </c>
      <c r="AA620" s="133" t="str">
        <f>VLOOKUP(A620,DB_ACS_Q1_Q4!$A$4:$AD$1328,13)</f>
        <v>Gasóleo</v>
      </c>
      <c r="AB620" s="134" t="str">
        <f>VLOOKUP(A620,DB_REF_Q1_Q4!$A$4:$AD$1328,13)</f>
        <v>Ninguno</v>
      </c>
    </row>
    <row r="621" spans="1:28" ht="12" customHeight="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12">
        <v>1</v>
      </c>
      <c r="N621" s="92">
        <v>1</v>
      </c>
      <c r="O621" s="93"/>
      <c r="P621" s="93"/>
      <c r="Q621" s="93"/>
      <c r="R621" s="93"/>
      <c r="S621" s="113"/>
      <c r="T621" s="93">
        <v>1</v>
      </c>
      <c r="U621" s="93"/>
      <c r="V621" s="93"/>
      <c r="W621" s="93"/>
      <c r="X621" s="93"/>
      <c r="Y621" s="75"/>
      <c r="Z621" s="132" t="str">
        <f>VLOOKUP(A621,DB_CAL_Q1_Q4!$A$4:$P$1328,13)</f>
        <v>Bomba de calor aire</v>
      </c>
      <c r="AA621" s="133" t="str">
        <f>VLOOKUP(A621,DB_ACS_Q1_Q4!$A$4:$AD$1328,13)</f>
        <v>Gas Natural</v>
      </c>
      <c r="AB621" s="134" t="str">
        <f>VLOOKUP(A621,DB_REF_Q1_Q4!$A$4:$AD$1328,13)</f>
        <v>Bomba de calor aire</v>
      </c>
    </row>
    <row r="622" spans="1:28" ht="12" customHeight="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12">
        <v>1</v>
      </c>
      <c r="N622" s="92">
        <v>1</v>
      </c>
      <c r="O622" s="93"/>
      <c r="P622" s="93"/>
      <c r="Q622" s="93"/>
      <c r="R622" s="93"/>
      <c r="S622" s="113"/>
      <c r="T622" s="93"/>
      <c r="U622" s="93"/>
      <c r="V622" s="93"/>
      <c r="W622" s="93"/>
      <c r="X622" s="93"/>
      <c r="Y622" s="75">
        <v>1</v>
      </c>
      <c r="Z622" s="132" t="str">
        <f>VLOOKUP(A622,DB_CAL_Q1_Q4!$A$4:$P$1328,13)</f>
        <v>Electricidad</v>
      </c>
      <c r="AA622" s="133" t="str">
        <f>VLOOKUP(A622,DB_ACS_Q1_Q4!$A$4:$AD$1328,13)</f>
        <v>GLP</v>
      </c>
      <c r="AB622" s="134" t="str">
        <f>VLOOKUP(A622,DB_REF_Q1_Q4!$A$4:$AD$1328,13)</f>
        <v>Ninguno</v>
      </c>
    </row>
    <row r="623" spans="1:28" ht="12" customHeight="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12"/>
      <c r="N623" s="92"/>
      <c r="O623" s="93"/>
      <c r="P623" s="93"/>
      <c r="Q623" s="93"/>
      <c r="R623" s="93"/>
      <c r="S623" s="113">
        <v>1</v>
      </c>
      <c r="T623" s="93"/>
      <c r="U623" s="93"/>
      <c r="V623" s="93"/>
      <c r="W623" s="93"/>
      <c r="X623" s="93"/>
      <c r="Y623" s="75">
        <v>1</v>
      </c>
      <c r="Z623" s="132" t="str">
        <f>VLOOKUP(A623,DB_CAL_Q1_Q4!$A$4:$P$1328,13)</f>
        <v>Gasóleo</v>
      </c>
      <c r="AA623" s="133" t="str">
        <f>VLOOKUP(A623,DB_ACS_Q1_Q4!$A$4:$AD$1328,13)</f>
        <v>Gasóleo</v>
      </c>
      <c r="AB623" s="134" t="str">
        <f>VLOOKUP(A623,DB_REF_Q1_Q4!$A$4:$AD$1328,13)</f>
        <v>Ninguno</v>
      </c>
    </row>
    <row r="624" spans="1:28" ht="12" customHeight="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12">
        <v>1</v>
      </c>
      <c r="N624" s="92">
        <v>1</v>
      </c>
      <c r="O624" s="93">
        <v>1</v>
      </c>
      <c r="P624" s="93"/>
      <c r="Q624" s="93">
        <v>1</v>
      </c>
      <c r="R624" s="93"/>
      <c r="S624" s="113"/>
      <c r="T624" s="93"/>
      <c r="U624" s="93"/>
      <c r="V624" s="93"/>
      <c r="W624" s="93"/>
      <c r="X624" s="93"/>
      <c r="Y624" s="75">
        <v>1</v>
      </c>
      <c r="Z624" s="132" t="str">
        <f>VLOOKUP(A624,DB_CAL_Q1_Q4!$A$4:$P$1328,13)</f>
        <v>Electricidad</v>
      </c>
      <c r="AA624" s="133" t="str">
        <f>VLOOKUP(A624,DB_ACS_Q1_Q4!$A$4:$AD$1328,13)</f>
        <v>Electricidad</v>
      </c>
      <c r="AB624" s="134" t="str">
        <f>VLOOKUP(A624,DB_REF_Q1_Q4!$A$4:$AD$1328,13)</f>
        <v>Ninguno</v>
      </c>
    </row>
    <row r="625" spans="1:28" ht="12" customHeight="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12">
        <v>1</v>
      </c>
      <c r="N625" s="92">
        <v>1</v>
      </c>
      <c r="O625" s="93"/>
      <c r="P625" s="93"/>
      <c r="Q625" s="93"/>
      <c r="R625" s="93"/>
      <c r="S625" s="113"/>
      <c r="T625" s="93">
        <v>1</v>
      </c>
      <c r="U625" s="93"/>
      <c r="V625" s="93"/>
      <c r="W625" s="93"/>
      <c r="X625" s="93"/>
      <c r="Y625" s="75"/>
      <c r="Z625" s="132" t="str">
        <f>VLOOKUP(A625,DB_CAL_Q1_Q4!$A$4:$P$1328,13)</f>
        <v>Ninguna</v>
      </c>
      <c r="AA625" s="133" t="str">
        <f>VLOOKUP(A625,DB_ACS_Q1_Q4!$A$4:$AD$1328,13)</f>
        <v>Electricidad</v>
      </c>
      <c r="AB625" s="134" t="str">
        <f>VLOOKUP(A625,DB_REF_Q1_Q4!$A$4:$AD$1328,13)</f>
        <v>Ninguno</v>
      </c>
    </row>
    <row r="626" spans="1:28" ht="12" customHeight="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12"/>
      <c r="N626" s="92"/>
      <c r="O626" s="93"/>
      <c r="P626" s="93"/>
      <c r="Q626" s="93"/>
      <c r="R626" s="93"/>
      <c r="S626" s="113">
        <v>1</v>
      </c>
      <c r="T626" s="93"/>
      <c r="U626" s="93"/>
      <c r="V626" s="93"/>
      <c r="W626" s="93"/>
      <c r="X626" s="93"/>
      <c r="Y626" s="75">
        <v>1</v>
      </c>
      <c r="Z626" s="132" t="str">
        <f>VLOOKUP(A626,DB_CAL_Q1_Q4!$A$4:$P$1328,13)</f>
        <v>Electricidad</v>
      </c>
      <c r="AA626" s="133" t="str">
        <f>VLOOKUP(A626,DB_ACS_Q1_Q4!$A$4:$AD$1328,13)</f>
        <v>GLP</v>
      </c>
      <c r="AB626" s="134" t="str">
        <f>VLOOKUP(A626,DB_REF_Q1_Q4!$A$4:$AD$1328,13)</f>
        <v>Ninguno</v>
      </c>
    </row>
    <row r="627" spans="1:28" ht="12" customHeight="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12">
        <v>1</v>
      </c>
      <c r="N627" s="92">
        <v>1</v>
      </c>
      <c r="O627" s="93"/>
      <c r="P627" s="93"/>
      <c r="Q627" s="93"/>
      <c r="R627" s="93"/>
      <c r="S627" s="113"/>
      <c r="T627" s="93"/>
      <c r="U627" s="93"/>
      <c r="V627" s="93"/>
      <c r="W627" s="93"/>
      <c r="X627" s="93"/>
      <c r="Y627" s="75">
        <v>1</v>
      </c>
      <c r="Z627" s="132" t="str">
        <f>VLOOKUP(A627,DB_CAL_Q1_Q4!$A$4:$P$1328,13)</f>
        <v>Gas Natural</v>
      </c>
      <c r="AA627" s="133" t="str">
        <f>VLOOKUP(A627,DB_ACS_Q1_Q4!$A$4:$AD$1328,13)</f>
        <v>Gas Natural</v>
      </c>
      <c r="AB627" s="134" t="str">
        <f>VLOOKUP(A627,DB_REF_Q1_Q4!$A$4:$AD$1328,13)</f>
        <v>Ninguno</v>
      </c>
    </row>
    <row r="628" spans="1:28" ht="12" customHeight="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12">
        <v>1</v>
      </c>
      <c r="N628" s="92"/>
      <c r="O628" s="93">
        <v>1</v>
      </c>
      <c r="P628" s="93"/>
      <c r="Q628" s="93"/>
      <c r="R628" s="93"/>
      <c r="S628" s="113"/>
      <c r="T628" s="93"/>
      <c r="U628" s="93"/>
      <c r="V628" s="93"/>
      <c r="W628" s="93"/>
      <c r="X628" s="93"/>
      <c r="Y628" s="75">
        <v>1</v>
      </c>
      <c r="Z628" s="132" t="str">
        <f>VLOOKUP(A628,DB_CAL_Q1_Q4!$A$4:$P$1328,13)</f>
        <v>Gasóleo</v>
      </c>
      <c r="AA628" s="133" t="str">
        <f>VLOOKUP(A628,DB_ACS_Q1_Q4!$A$4:$AD$1328,13)</f>
        <v>Gasóleo</v>
      </c>
      <c r="AB628" s="134" t="str">
        <f>VLOOKUP(A628,DB_REF_Q1_Q4!$A$4:$AD$1328,13)</f>
        <v>Ninguno</v>
      </c>
    </row>
    <row r="629" spans="1:28" ht="12" customHeight="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12"/>
      <c r="N629" s="92"/>
      <c r="O629" s="93"/>
      <c r="P629" s="93"/>
      <c r="Q629" s="93"/>
      <c r="R629" s="93"/>
      <c r="S629" s="113">
        <v>1</v>
      </c>
      <c r="T629" s="93"/>
      <c r="U629" s="93"/>
      <c r="V629" s="93"/>
      <c r="W629" s="93"/>
      <c r="X629" s="93"/>
      <c r="Y629" s="75">
        <v>1</v>
      </c>
      <c r="Z629" s="132" t="str">
        <f>VLOOKUP(A629,DB_CAL_Q1_Q4!$A$4:$P$1328,13)</f>
        <v>Ninguna</v>
      </c>
      <c r="AA629" s="133" t="str">
        <f>VLOOKUP(A629,DB_ACS_Q1_Q4!$A$4:$AD$1328,13)</f>
        <v>Gas Natural</v>
      </c>
      <c r="AB629" s="134" t="str">
        <f>VLOOKUP(A629,DB_REF_Q1_Q4!$A$4:$AD$1328,13)</f>
        <v>Ninguno</v>
      </c>
    </row>
    <row r="630" spans="1:28" ht="12" customHeight="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12">
        <v>1</v>
      </c>
      <c r="N630" s="92">
        <v>1</v>
      </c>
      <c r="O630" s="93"/>
      <c r="P630" s="93"/>
      <c r="Q630" s="93"/>
      <c r="R630" s="93"/>
      <c r="S630" s="113"/>
      <c r="T630" s="93">
        <v>1</v>
      </c>
      <c r="U630" s="93"/>
      <c r="V630" s="93"/>
      <c r="W630" s="93"/>
      <c r="X630" s="93"/>
      <c r="Y630" s="75"/>
      <c r="Z630" s="132" t="str">
        <f>VLOOKUP(A630,DB_CAL_Q1_Q4!$A$4:$P$1328,13)</f>
        <v>Gas Natural</v>
      </c>
      <c r="AA630" s="133" t="str">
        <f>VLOOKUP(A630,DB_ACS_Q1_Q4!$A$4:$AD$1328,13)</f>
        <v>Gas Natural</v>
      </c>
      <c r="AB630" s="134" t="str">
        <f>VLOOKUP(A630,DB_REF_Q1_Q4!$A$4:$AD$1328,13)</f>
        <v>AC Eléctrico</v>
      </c>
    </row>
    <row r="631" spans="1:28" ht="12" customHeight="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12">
        <v>1</v>
      </c>
      <c r="N631" s="92">
        <v>1</v>
      </c>
      <c r="O631" s="93"/>
      <c r="P631" s="93"/>
      <c r="Q631" s="93"/>
      <c r="R631" s="93"/>
      <c r="S631" s="113"/>
      <c r="T631" s="93"/>
      <c r="U631" s="93"/>
      <c r="V631" s="93"/>
      <c r="W631" s="93"/>
      <c r="X631" s="93"/>
      <c r="Y631" s="75">
        <v>1</v>
      </c>
      <c r="Z631" s="132" t="str">
        <f>VLOOKUP(A631,DB_CAL_Q1_Q4!$A$4:$P$1328,13)</f>
        <v>Biomasa</v>
      </c>
      <c r="AA631" s="133" t="str">
        <f>VLOOKUP(A631,DB_ACS_Q1_Q4!$A$4:$AD$1328,13)</f>
        <v>GLP</v>
      </c>
      <c r="AB631" s="134" t="str">
        <f>VLOOKUP(A631,DB_REF_Q1_Q4!$A$4:$AD$1328,13)</f>
        <v>Ninguno</v>
      </c>
    </row>
    <row r="632" spans="1:28" ht="12" customHeight="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12">
        <v>1</v>
      </c>
      <c r="N632" s="92">
        <v>1</v>
      </c>
      <c r="O632" s="93"/>
      <c r="P632" s="93"/>
      <c r="Q632" s="93"/>
      <c r="R632" s="93"/>
      <c r="S632" s="113"/>
      <c r="T632" s="93">
        <v>1</v>
      </c>
      <c r="U632" s="93"/>
      <c r="V632" s="93"/>
      <c r="W632" s="93"/>
      <c r="X632" s="93"/>
      <c r="Y632" s="75"/>
      <c r="Z632" s="132" t="str">
        <f>VLOOKUP(A632,DB_CAL_Q1_Q4!$A$4:$P$1328,13)</f>
        <v>Electricidad</v>
      </c>
      <c r="AA632" s="133" t="str">
        <f>VLOOKUP(A632,DB_ACS_Q1_Q4!$A$4:$AD$1328,13)</f>
        <v>Gas Natural</v>
      </c>
      <c r="AB632" s="134" t="str">
        <f>VLOOKUP(A632,DB_REF_Q1_Q4!$A$4:$AD$1328,13)</f>
        <v>Bomba de calor aire</v>
      </c>
    </row>
    <row r="633" spans="1:28" ht="12" customHeight="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12"/>
      <c r="N633" s="92"/>
      <c r="O633" s="93"/>
      <c r="P633" s="93"/>
      <c r="Q633" s="93"/>
      <c r="R633" s="93"/>
      <c r="S633" s="113">
        <v>1</v>
      </c>
      <c r="T633" s="93"/>
      <c r="U633" s="93"/>
      <c r="V633" s="93"/>
      <c r="W633" s="93"/>
      <c r="X633" s="93"/>
      <c r="Y633" s="75">
        <v>1</v>
      </c>
      <c r="Z633" s="132" t="str">
        <f>VLOOKUP(A633,DB_CAL_Q1_Q4!$A$4:$P$1328,13)</f>
        <v>Electricidad</v>
      </c>
      <c r="AA633" s="133" t="str">
        <f>VLOOKUP(A633,DB_ACS_Q1_Q4!$A$4:$AD$1328,13)</f>
        <v>Electricidad</v>
      </c>
      <c r="AB633" s="134" t="str">
        <f>VLOOKUP(A633,DB_REF_Q1_Q4!$A$4:$AD$1328,13)</f>
        <v>AC Eléctrico</v>
      </c>
    </row>
    <row r="634" spans="1:28" ht="12" customHeight="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12"/>
      <c r="N634" s="92"/>
      <c r="O634" s="93"/>
      <c r="P634" s="93"/>
      <c r="Q634" s="93"/>
      <c r="R634" s="93"/>
      <c r="S634" s="113">
        <v>1</v>
      </c>
      <c r="T634" s="93"/>
      <c r="U634" s="93"/>
      <c r="V634" s="93"/>
      <c r="W634" s="93"/>
      <c r="X634" s="93"/>
      <c r="Y634" s="75">
        <v>1</v>
      </c>
      <c r="Z634" s="132" t="str">
        <f>VLOOKUP(A634,DB_CAL_Q1_Q4!$A$4:$P$1328,13)</f>
        <v>Electricidad</v>
      </c>
      <c r="AA634" s="133" t="str">
        <f>VLOOKUP(A634,DB_ACS_Q1_Q4!$A$4:$AD$1328,13)</f>
        <v>GLP</v>
      </c>
      <c r="AB634" s="134" t="str">
        <f>VLOOKUP(A634,DB_REF_Q1_Q4!$A$4:$AD$1328,13)</f>
        <v>Ninguno</v>
      </c>
    </row>
    <row r="635" spans="1:28" ht="12" customHeight="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12"/>
      <c r="N635" s="92"/>
      <c r="O635" s="93"/>
      <c r="P635" s="93"/>
      <c r="Q635" s="93"/>
      <c r="R635" s="93"/>
      <c r="S635" s="113">
        <v>1</v>
      </c>
      <c r="T635" s="93"/>
      <c r="U635" s="93"/>
      <c r="V635" s="93"/>
      <c r="W635" s="93"/>
      <c r="X635" s="93"/>
      <c r="Y635" s="75">
        <v>1</v>
      </c>
      <c r="Z635" s="132" t="str">
        <f>VLOOKUP(A635,DB_CAL_Q1_Q4!$A$4:$P$1328,13)</f>
        <v>Gas Natural</v>
      </c>
      <c r="AA635" s="133" t="str">
        <f>VLOOKUP(A635,DB_ACS_Q1_Q4!$A$4:$AD$1328,13)</f>
        <v>Gas Natural</v>
      </c>
      <c r="AB635" s="134" t="str">
        <f>VLOOKUP(A635,DB_REF_Q1_Q4!$A$4:$AD$1328,13)</f>
        <v>Ninguno</v>
      </c>
    </row>
    <row r="636" spans="1:28" ht="12" customHeight="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12">
        <v>1</v>
      </c>
      <c r="N636" s="92">
        <v>1</v>
      </c>
      <c r="O636" s="93">
        <v>1</v>
      </c>
      <c r="P636" s="93"/>
      <c r="Q636" s="93"/>
      <c r="R636" s="93"/>
      <c r="S636" s="113"/>
      <c r="T636" s="93"/>
      <c r="U636" s="93"/>
      <c r="V636" s="93"/>
      <c r="W636" s="93"/>
      <c r="X636" s="93"/>
      <c r="Y636" s="75">
        <v>1</v>
      </c>
      <c r="Z636" s="132" t="str">
        <f>VLOOKUP(A636,DB_CAL_Q1_Q4!$A$4:$P$1328,13)</f>
        <v>Biomasa</v>
      </c>
      <c r="AA636" s="133" t="str">
        <f>VLOOKUP(A636,DB_ACS_Q1_Q4!$A$4:$AD$1328,13)</f>
        <v>Solar Térmica</v>
      </c>
      <c r="AB636" s="134" t="str">
        <f>VLOOKUP(A636,DB_REF_Q1_Q4!$A$4:$AD$1328,13)</f>
        <v>Ninguno</v>
      </c>
    </row>
    <row r="637" spans="1:28" ht="12" customHeight="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12">
        <v>1</v>
      </c>
      <c r="N637" s="92">
        <v>1</v>
      </c>
      <c r="O637" s="93"/>
      <c r="P637" s="93"/>
      <c r="Q637" s="93"/>
      <c r="R637" s="93"/>
      <c r="S637" s="113"/>
      <c r="T637" s="93">
        <v>1</v>
      </c>
      <c r="U637" s="93"/>
      <c r="V637" s="93"/>
      <c r="W637" s="93"/>
      <c r="X637" s="93"/>
      <c r="Y637" s="75"/>
      <c r="Z637" s="132" t="str">
        <f>VLOOKUP(A637,DB_CAL_Q1_Q4!$A$4:$P$1328,13)</f>
        <v>Electricidad</v>
      </c>
      <c r="AA637" s="133" t="str">
        <f>VLOOKUP(A637,DB_ACS_Q1_Q4!$A$4:$AD$1328,13)</f>
        <v>GLP</v>
      </c>
      <c r="AB637" s="134" t="str">
        <f>VLOOKUP(A637,DB_REF_Q1_Q4!$A$4:$AD$1328,13)</f>
        <v>AC Eléctrico</v>
      </c>
    </row>
    <row r="638" spans="1:28" ht="12" customHeight="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12">
        <v>1</v>
      </c>
      <c r="N638" s="92">
        <v>1</v>
      </c>
      <c r="O638" s="93"/>
      <c r="P638" s="93"/>
      <c r="Q638" s="93"/>
      <c r="R638" s="93"/>
      <c r="S638" s="113"/>
      <c r="T638" s="93"/>
      <c r="U638" s="93"/>
      <c r="V638" s="93"/>
      <c r="W638" s="93"/>
      <c r="X638" s="93"/>
      <c r="Y638" s="75">
        <v>1</v>
      </c>
      <c r="Z638" s="132" t="str">
        <f>VLOOKUP(A638,DB_CAL_Q1_Q4!$A$4:$P$1328,13)</f>
        <v>Gas Natural</v>
      </c>
      <c r="AA638" s="133" t="str">
        <f>VLOOKUP(A638,DB_ACS_Q1_Q4!$A$4:$AD$1328,13)</f>
        <v>Gas Natural</v>
      </c>
      <c r="AB638" s="134" t="str">
        <f>VLOOKUP(A638,DB_REF_Q1_Q4!$A$4:$AD$1328,13)</f>
        <v>Ninguno</v>
      </c>
    </row>
    <row r="639" spans="1:28" ht="12" customHeight="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12"/>
      <c r="N639" s="92"/>
      <c r="O639" s="93"/>
      <c r="P639" s="93"/>
      <c r="Q639" s="93"/>
      <c r="R639" s="93"/>
      <c r="S639" s="113">
        <v>1</v>
      </c>
      <c r="T639" s="93"/>
      <c r="U639" s="93"/>
      <c r="V639" s="93"/>
      <c r="W639" s="93"/>
      <c r="X639" s="93"/>
      <c r="Y639" s="75">
        <v>1</v>
      </c>
      <c r="Z639" s="132" t="str">
        <f>VLOOKUP(A639,DB_CAL_Q1_Q4!$A$4:$P$1328,13)</f>
        <v>Gas Natural</v>
      </c>
      <c r="AA639" s="133" t="str">
        <f>VLOOKUP(A639,DB_ACS_Q1_Q4!$A$4:$AD$1328,13)</f>
        <v>Gas Natural</v>
      </c>
      <c r="AB639" s="134" t="str">
        <f>VLOOKUP(A639,DB_REF_Q1_Q4!$A$4:$AD$1328,13)</f>
        <v>Ninguno</v>
      </c>
    </row>
    <row r="640" spans="1:28" ht="12" customHeight="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12"/>
      <c r="N640" s="92"/>
      <c r="O640" s="93"/>
      <c r="P640" s="93"/>
      <c r="Q640" s="93"/>
      <c r="R640" s="93"/>
      <c r="S640" s="113">
        <v>1</v>
      </c>
      <c r="T640" s="93"/>
      <c r="U640" s="93"/>
      <c r="V640" s="93"/>
      <c r="W640" s="93"/>
      <c r="X640" s="93"/>
      <c r="Y640" s="75">
        <v>1</v>
      </c>
      <c r="Z640" s="132" t="str">
        <f>VLOOKUP(A640,DB_CAL_Q1_Q4!$A$4:$P$1328,13)</f>
        <v>Ninguna</v>
      </c>
      <c r="AA640" s="133" t="str">
        <f>VLOOKUP(A640,DB_ACS_Q1_Q4!$A$4:$AD$1328,13)</f>
        <v>GLP</v>
      </c>
      <c r="AB640" s="134" t="str">
        <f>VLOOKUP(A640,DB_REF_Q1_Q4!$A$4:$AD$1328,13)</f>
        <v>Ninguno</v>
      </c>
    </row>
    <row r="641" spans="1:28" ht="12" customHeight="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12"/>
      <c r="N641" s="92"/>
      <c r="O641" s="93"/>
      <c r="P641" s="93"/>
      <c r="Q641" s="93"/>
      <c r="R641" s="93"/>
      <c r="S641" s="113">
        <v>1</v>
      </c>
      <c r="T641" s="93"/>
      <c r="U641" s="93"/>
      <c r="V641" s="93"/>
      <c r="W641" s="93"/>
      <c r="X641" s="93"/>
      <c r="Y641" s="75">
        <v>1</v>
      </c>
      <c r="Z641" s="132" t="str">
        <f>VLOOKUP(A641,DB_CAL_Q1_Q4!$A$4:$P$1328,13)</f>
        <v>Gas Natural</v>
      </c>
      <c r="AA641" s="133" t="str">
        <f>VLOOKUP(A641,DB_ACS_Q1_Q4!$A$4:$AD$1328,13)</f>
        <v>Gas Natural</v>
      </c>
      <c r="AB641" s="134" t="str">
        <f>VLOOKUP(A641,DB_REF_Q1_Q4!$A$4:$AD$1328,13)</f>
        <v>AC Eléctrico</v>
      </c>
    </row>
    <row r="642" spans="1:28" ht="12" customHeight="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12"/>
      <c r="N642" s="92"/>
      <c r="O642" s="93"/>
      <c r="P642" s="93"/>
      <c r="Q642" s="93"/>
      <c r="R642" s="93"/>
      <c r="S642" s="113">
        <v>1</v>
      </c>
      <c r="T642" s="93"/>
      <c r="U642" s="93"/>
      <c r="V642" s="93"/>
      <c r="W642" s="93"/>
      <c r="X642" s="93"/>
      <c r="Y642" s="75">
        <v>1</v>
      </c>
      <c r="Z642" s="132" t="str">
        <f>VLOOKUP(A642,DB_CAL_Q1_Q4!$A$4:$P$1328,13)</f>
        <v>Electricidad</v>
      </c>
      <c r="AA642" s="133" t="str">
        <f>VLOOKUP(A642,DB_ACS_Q1_Q4!$A$4:$AD$1328,13)</f>
        <v>GLP</v>
      </c>
      <c r="AB642" s="134" t="str">
        <f>VLOOKUP(A642,DB_REF_Q1_Q4!$A$4:$AD$1328,13)</f>
        <v>Ninguno</v>
      </c>
    </row>
    <row r="643" spans="1:28" ht="12" customHeight="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12"/>
      <c r="N643" s="92"/>
      <c r="O643" s="93"/>
      <c r="P643" s="93"/>
      <c r="Q643" s="93"/>
      <c r="R643" s="93"/>
      <c r="S643" s="113">
        <v>1</v>
      </c>
      <c r="T643" s="93"/>
      <c r="U643" s="93"/>
      <c r="V643" s="93"/>
      <c r="W643" s="93"/>
      <c r="X643" s="93"/>
      <c r="Y643" s="75">
        <v>1</v>
      </c>
      <c r="Z643" s="132" t="str">
        <f>VLOOKUP(A643,DB_CAL_Q1_Q4!$A$4:$P$1328,13)</f>
        <v>Ninguna</v>
      </c>
      <c r="AA643" s="133" t="str">
        <f>VLOOKUP(A643,DB_ACS_Q1_Q4!$A$4:$AD$1328,13)</f>
        <v>GLP</v>
      </c>
      <c r="AB643" s="134" t="str">
        <f>VLOOKUP(A643,DB_REF_Q1_Q4!$A$4:$AD$1328,13)</f>
        <v>AC Eléctrico</v>
      </c>
    </row>
    <row r="644" spans="1:28" ht="12" customHeight="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12">
        <v>1</v>
      </c>
      <c r="N644" s="92">
        <v>1</v>
      </c>
      <c r="O644" s="93"/>
      <c r="P644" s="93"/>
      <c r="Q644" s="93"/>
      <c r="R644" s="93"/>
      <c r="S644" s="113"/>
      <c r="T644" s="93">
        <v>1</v>
      </c>
      <c r="U644" s="93"/>
      <c r="V644" s="93"/>
      <c r="W644" s="93"/>
      <c r="X644" s="93"/>
      <c r="Y644" s="75"/>
      <c r="Z644" s="132" t="str">
        <f>VLOOKUP(A644,DB_CAL_Q1_Q4!$A$4:$P$1328,13)</f>
        <v>Electricidad</v>
      </c>
      <c r="AA644" s="133" t="str">
        <f>VLOOKUP(A644,DB_ACS_Q1_Q4!$A$4:$AD$1328,13)</f>
        <v>GLP</v>
      </c>
      <c r="AB644" s="134" t="str">
        <f>VLOOKUP(A644,DB_REF_Q1_Q4!$A$4:$AD$1328,13)</f>
        <v>AC Eléctrico</v>
      </c>
    </row>
    <row r="645" spans="1:28" ht="12" customHeight="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12"/>
      <c r="N645" s="92"/>
      <c r="O645" s="93"/>
      <c r="P645" s="93"/>
      <c r="Q645" s="93"/>
      <c r="R645" s="93"/>
      <c r="S645" s="113">
        <v>1</v>
      </c>
      <c r="T645" s="93"/>
      <c r="U645" s="93"/>
      <c r="V645" s="93"/>
      <c r="W645" s="93"/>
      <c r="X645" s="93"/>
      <c r="Y645" s="75">
        <v>1</v>
      </c>
      <c r="Z645" s="132" t="str">
        <f>VLOOKUP(A645,DB_CAL_Q1_Q4!$A$4:$P$1328,13)</f>
        <v>Electricidad</v>
      </c>
      <c r="AA645" s="133" t="str">
        <f>VLOOKUP(A645,DB_ACS_Q1_Q4!$A$4:$AD$1328,13)</f>
        <v>Electricidad</v>
      </c>
      <c r="AB645" s="134" t="str">
        <f>VLOOKUP(A645,DB_REF_Q1_Q4!$A$4:$AD$1328,13)</f>
        <v>Ninguno</v>
      </c>
    </row>
    <row r="646" spans="1:28" ht="12" customHeight="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12"/>
      <c r="N646" s="92"/>
      <c r="O646" s="93"/>
      <c r="P646" s="93"/>
      <c r="Q646" s="93"/>
      <c r="R646" s="93"/>
      <c r="S646" s="113">
        <v>1</v>
      </c>
      <c r="T646" s="93"/>
      <c r="U646" s="93"/>
      <c r="V646" s="93"/>
      <c r="W646" s="93"/>
      <c r="X646" s="93"/>
      <c r="Y646" s="75">
        <v>1</v>
      </c>
      <c r="Z646" s="132" t="str">
        <f>VLOOKUP(A646,DB_CAL_Q1_Q4!$A$4:$P$1328,13)</f>
        <v>Gasóleo</v>
      </c>
      <c r="AA646" s="133" t="str">
        <f>VLOOKUP(A646,DB_ACS_Q1_Q4!$A$4:$AD$1328,13)</f>
        <v>Gasóleo</v>
      </c>
      <c r="AB646" s="134" t="str">
        <f>VLOOKUP(A646,DB_REF_Q1_Q4!$A$4:$AD$1328,13)</f>
        <v>AC Eléctrico</v>
      </c>
    </row>
    <row r="647" spans="1:28" ht="12" customHeight="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12"/>
      <c r="N647" s="92"/>
      <c r="O647" s="93"/>
      <c r="P647" s="93"/>
      <c r="Q647" s="93"/>
      <c r="R647" s="93"/>
      <c r="S647" s="113">
        <v>1</v>
      </c>
      <c r="T647" s="93"/>
      <c r="U647" s="93"/>
      <c r="V647" s="93"/>
      <c r="W647" s="93"/>
      <c r="X647" s="93"/>
      <c r="Y647" s="75">
        <v>1</v>
      </c>
      <c r="Z647" s="132" t="str">
        <f>VLOOKUP(A647,DB_CAL_Q1_Q4!$A$4:$P$1328,13)</f>
        <v>Gasóleo</v>
      </c>
      <c r="AA647" s="133" t="str">
        <f>VLOOKUP(A647,DB_ACS_Q1_Q4!$A$4:$AD$1328,13)</f>
        <v>Gasóleo</v>
      </c>
      <c r="AB647" s="134" t="str">
        <f>VLOOKUP(A647,DB_REF_Q1_Q4!$A$4:$AD$1328,13)</f>
        <v>Ninguno</v>
      </c>
    </row>
    <row r="648" spans="1:28" ht="12" customHeight="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12">
        <v>1</v>
      </c>
      <c r="N648" s="92">
        <v>1</v>
      </c>
      <c r="O648" s="93"/>
      <c r="P648" s="93"/>
      <c r="Q648" s="93"/>
      <c r="R648" s="93"/>
      <c r="S648" s="113"/>
      <c r="T648" s="93">
        <v>1</v>
      </c>
      <c r="U648" s="93"/>
      <c r="V648" s="93"/>
      <c r="W648" s="93"/>
      <c r="X648" s="93"/>
      <c r="Y648" s="75"/>
      <c r="Z648" s="132" t="str">
        <f>VLOOKUP(A648,DB_CAL_Q1_Q4!$A$4:$P$1328,13)</f>
        <v>Gasóleo</v>
      </c>
      <c r="AA648" s="133" t="str">
        <f>VLOOKUP(A648,DB_ACS_Q1_Q4!$A$4:$AD$1328,13)</f>
        <v>Gasóleo</v>
      </c>
      <c r="AB648" s="134" t="str">
        <f>VLOOKUP(A648,DB_REF_Q1_Q4!$A$4:$AD$1328,13)</f>
        <v>Ninguno</v>
      </c>
    </row>
    <row r="649" spans="1:28" ht="12" customHeight="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12">
        <v>1</v>
      </c>
      <c r="N649" s="92">
        <v>1</v>
      </c>
      <c r="O649" s="93"/>
      <c r="P649" s="93"/>
      <c r="Q649" s="93"/>
      <c r="R649" s="93"/>
      <c r="S649" s="113"/>
      <c r="T649" s="93">
        <v>1</v>
      </c>
      <c r="U649" s="93"/>
      <c r="V649" s="93"/>
      <c r="W649" s="93"/>
      <c r="X649" s="93"/>
      <c r="Y649" s="75"/>
      <c r="Z649" s="132" t="str">
        <f>VLOOKUP(A649,DB_CAL_Q1_Q4!$A$4:$P$1328,13)</f>
        <v>Electricidad</v>
      </c>
      <c r="AA649" s="133" t="str">
        <f>VLOOKUP(A649,DB_ACS_Q1_Q4!$A$4:$AD$1328,13)</f>
        <v>GLP</v>
      </c>
      <c r="AB649" s="134" t="str">
        <f>VLOOKUP(A649,DB_REF_Q1_Q4!$A$4:$AD$1328,13)</f>
        <v>AC Eléctrico</v>
      </c>
    </row>
    <row r="650" spans="1:28" ht="12" customHeight="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12"/>
      <c r="N650" s="92"/>
      <c r="O650" s="93"/>
      <c r="P650" s="93"/>
      <c r="Q650" s="93"/>
      <c r="R650" s="93"/>
      <c r="S650" s="113">
        <v>1</v>
      </c>
      <c r="T650" s="93"/>
      <c r="U650" s="93"/>
      <c r="V650" s="93"/>
      <c r="W650" s="93"/>
      <c r="X650" s="93"/>
      <c r="Y650" s="75">
        <v>1</v>
      </c>
      <c r="Z650" s="132" t="str">
        <f>VLOOKUP(A650,DB_CAL_Q1_Q4!$A$4:$P$1328,13)</f>
        <v>Electricidad</v>
      </c>
      <c r="AA650" s="133" t="str">
        <f>VLOOKUP(A650,DB_ACS_Q1_Q4!$A$4:$AD$1328,13)</f>
        <v>Gas Natural</v>
      </c>
      <c r="AB650" s="134" t="str">
        <f>VLOOKUP(A650,DB_REF_Q1_Q4!$A$4:$AD$1328,13)</f>
        <v>Ninguno</v>
      </c>
    </row>
    <row r="651" spans="1:28" ht="12" customHeight="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12">
        <v>1</v>
      </c>
      <c r="N651" s="92">
        <v>1</v>
      </c>
      <c r="O651" s="93"/>
      <c r="P651" s="93"/>
      <c r="Q651" s="93"/>
      <c r="R651" s="93"/>
      <c r="S651" s="113"/>
      <c r="T651" s="93"/>
      <c r="U651" s="93"/>
      <c r="V651" s="93"/>
      <c r="W651" s="93"/>
      <c r="X651" s="93"/>
      <c r="Y651" s="75">
        <v>1</v>
      </c>
      <c r="Z651" s="132" t="str">
        <f>VLOOKUP(A651,DB_CAL_Q1_Q4!$A$4:$P$1328,13)</f>
        <v>Otros</v>
      </c>
      <c r="AA651" s="133" t="str">
        <f>VLOOKUP(A651,DB_ACS_Q1_Q4!$A$4:$AD$1328,13)</f>
        <v>Otros</v>
      </c>
      <c r="AB651" s="134" t="str">
        <f>VLOOKUP(A651,DB_REF_Q1_Q4!$A$4:$AD$1328,13)</f>
        <v>Ninguno</v>
      </c>
    </row>
    <row r="652" spans="1:28" ht="12" customHeight="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12">
        <v>1</v>
      </c>
      <c r="N652" s="92">
        <v>1</v>
      </c>
      <c r="O652" s="93"/>
      <c r="P652" s="93"/>
      <c r="Q652" s="93"/>
      <c r="R652" s="93"/>
      <c r="S652" s="113"/>
      <c r="T652" s="93">
        <v>1</v>
      </c>
      <c r="U652" s="93"/>
      <c r="V652" s="93"/>
      <c r="W652" s="93"/>
      <c r="X652" s="93"/>
      <c r="Y652" s="75"/>
      <c r="Z652" s="132" t="str">
        <f>VLOOKUP(A652,DB_CAL_Q1_Q4!$A$4:$P$1328,13)</f>
        <v>Electricidad</v>
      </c>
      <c r="AA652" s="133" t="str">
        <f>VLOOKUP(A652,DB_ACS_Q1_Q4!$A$4:$AD$1328,13)</f>
        <v>Electricidad</v>
      </c>
      <c r="AB652" s="134" t="str">
        <f>VLOOKUP(A652,DB_REF_Q1_Q4!$A$4:$AD$1328,13)</f>
        <v>AC Eléctrico</v>
      </c>
    </row>
    <row r="653" spans="1:28" ht="12" customHeight="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12"/>
      <c r="N653" s="92"/>
      <c r="O653" s="93"/>
      <c r="P653" s="93"/>
      <c r="Q653" s="93"/>
      <c r="R653" s="93"/>
      <c r="S653" s="113">
        <v>1</v>
      </c>
      <c r="T653" s="93"/>
      <c r="U653" s="93"/>
      <c r="V653" s="93"/>
      <c r="W653" s="93"/>
      <c r="X653" s="93"/>
      <c r="Y653" s="75">
        <v>1</v>
      </c>
      <c r="Z653" s="132" t="str">
        <f>VLOOKUP(A653,DB_CAL_Q1_Q4!$A$4:$P$1328,13)</f>
        <v>Gas Natural</v>
      </c>
      <c r="AA653" s="133" t="str">
        <f>VLOOKUP(A653,DB_ACS_Q1_Q4!$A$4:$AD$1328,13)</f>
        <v>Gas Natural</v>
      </c>
      <c r="AB653" s="134" t="str">
        <f>VLOOKUP(A653,DB_REF_Q1_Q4!$A$4:$AD$1328,13)</f>
        <v>Ninguno</v>
      </c>
    </row>
    <row r="654" spans="1:28" ht="12" customHeight="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12">
        <v>1</v>
      </c>
      <c r="N654" s="92">
        <v>1</v>
      </c>
      <c r="O654" s="93"/>
      <c r="P654" s="93"/>
      <c r="Q654" s="93"/>
      <c r="R654" s="93"/>
      <c r="S654" s="113"/>
      <c r="T654" s="93">
        <v>1</v>
      </c>
      <c r="U654" s="93"/>
      <c r="V654" s="93"/>
      <c r="W654" s="93"/>
      <c r="X654" s="93"/>
      <c r="Y654" s="75"/>
      <c r="Z654" s="132" t="str">
        <f>VLOOKUP(A654,DB_CAL_Q1_Q4!$A$4:$P$1328,13)</f>
        <v>Electricidad</v>
      </c>
      <c r="AA654" s="133" t="str">
        <f>VLOOKUP(A654,DB_ACS_Q1_Q4!$A$4:$AD$1328,13)</f>
        <v>Electricidad</v>
      </c>
      <c r="AB654" s="134" t="str">
        <f>VLOOKUP(A654,DB_REF_Q1_Q4!$A$4:$AD$1328,13)</f>
        <v>AC Eléctrico</v>
      </c>
    </row>
    <row r="655" spans="1:28" ht="12" customHeight="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12">
        <v>1</v>
      </c>
      <c r="N655" s="92">
        <v>1</v>
      </c>
      <c r="O655" s="93"/>
      <c r="P655" s="93"/>
      <c r="Q655" s="93"/>
      <c r="R655" s="93"/>
      <c r="S655" s="113"/>
      <c r="T655" s="93">
        <v>1</v>
      </c>
      <c r="U655" s="93"/>
      <c r="V655" s="93"/>
      <c r="W655" s="93"/>
      <c r="X655" s="93"/>
      <c r="Y655" s="75"/>
      <c r="Z655" s="132" t="str">
        <f>VLOOKUP(A655,DB_CAL_Q1_Q4!$A$4:$P$1328,13)</f>
        <v>Gas Natural</v>
      </c>
      <c r="AA655" s="133" t="str">
        <f>VLOOKUP(A655,DB_ACS_Q1_Q4!$A$4:$AD$1328,13)</f>
        <v>Gas Natural</v>
      </c>
      <c r="AB655" s="134" t="str">
        <f>VLOOKUP(A655,DB_REF_Q1_Q4!$A$4:$AD$1328,13)</f>
        <v>AC Eléctrico</v>
      </c>
    </row>
    <row r="656" spans="1:28" ht="12" customHeight="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12"/>
      <c r="N656" s="92"/>
      <c r="O656" s="93"/>
      <c r="P656" s="93"/>
      <c r="Q656" s="93"/>
      <c r="R656" s="93"/>
      <c r="S656" s="113">
        <v>1</v>
      </c>
      <c r="T656" s="93"/>
      <c r="U656" s="93"/>
      <c r="V656" s="93"/>
      <c r="W656" s="93"/>
      <c r="X656" s="93"/>
      <c r="Y656" s="75">
        <v>1</v>
      </c>
      <c r="Z656" s="132" t="str">
        <f>VLOOKUP(A656,DB_CAL_Q1_Q4!$A$4:$P$1328,13)</f>
        <v>Gas Natural</v>
      </c>
      <c r="AA656" s="133" t="str">
        <f>VLOOKUP(A656,DB_ACS_Q1_Q4!$A$4:$AD$1328,13)</f>
        <v>Gas Natural</v>
      </c>
      <c r="AB656" s="134" t="str">
        <f>VLOOKUP(A656,DB_REF_Q1_Q4!$A$4:$AD$1328,13)</f>
        <v>Ninguno</v>
      </c>
    </row>
    <row r="657" spans="1:28" ht="12" customHeight="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12">
        <v>1</v>
      </c>
      <c r="N657" s="92">
        <v>1</v>
      </c>
      <c r="O657" s="93"/>
      <c r="P657" s="93"/>
      <c r="Q657" s="93"/>
      <c r="R657" s="93"/>
      <c r="S657" s="113"/>
      <c r="T657" s="93">
        <v>1</v>
      </c>
      <c r="U657" s="93"/>
      <c r="V657" s="93"/>
      <c r="W657" s="93"/>
      <c r="X657" s="93"/>
      <c r="Y657" s="75"/>
      <c r="Z657" s="132" t="str">
        <f>VLOOKUP(A657,DB_CAL_Q1_Q4!$A$4:$P$1328,13)</f>
        <v>GLP</v>
      </c>
      <c r="AA657" s="133" t="str">
        <f>VLOOKUP(A657,DB_ACS_Q1_Q4!$A$4:$AD$1328,13)</f>
        <v>GLP</v>
      </c>
      <c r="AB657" s="134" t="str">
        <f>VLOOKUP(A657,DB_REF_Q1_Q4!$A$4:$AD$1328,13)</f>
        <v>Ninguno</v>
      </c>
    </row>
    <row r="658" spans="1:28" ht="12" customHeight="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12"/>
      <c r="N658" s="92"/>
      <c r="O658" s="93"/>
      <c r="P658" s="93"/>
      <c r="Q658" s="93"/>
      <c r="R658" s="93"/>
      <c r="S658" s="113">
        <v>1</v>
      </c>
      <c r="T658" s="93"/>
      <c r="U658" s="93"/>
      <c r="V658" s="93"/>
      <c r="W658" s="93"/>
      <c r="X658" s="93"/>
      <c r="Y658" s="75">
        <v>1</v>
      </c>
      <c r="Z658" s="132" t="str">
        <f>VLOOKUP(A658,DB_CAL_Q1_Q4!$A$4:$P$1328,13)</f>
        <v>Bomba de calor aire</v>
      </c>
      <c r="AA658" s="133" t="str">
        <f>VLOOKUP(A658,DB_ACS_Q1_Q4!$A$4:$AD$1328,13)</f>
        <v>Electricidad</v>
      </c>
      <c r="AB658" s="134" t="str">
        <f>VLOOKUP(A658,DB_REF_Q1_Q4!$A$4:$AD$1328,13)</f>
        <v>Bomba de calor aire</v>
      </c>
    </row>
    <row r="659" spans="1:28" ht="12" customHeight="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12"/>
      <c r="N659" s="92"/>
      <c r="O659" s="93"/>
      <c r="P659" s="93"/>
      <c r="Q659" s="93"/>
      <c r="R659" s="93"/>
      <c r="S659" s="113">
        <v>1</v>
      </c>
      <c r="T659" s="93"/>
      <c r="U659" s="93"/>
      <c r="V659" s="93"/>
      <c r="W659" s="93"/>
      <c r="X659" s="93"/>
      <c r="Y659" s="75">
        <v>1</v>
      </c>
      <c r="Z659" s="132" t="str">
        <f>VLOOKUP(A659,DB_CAL_Q1_Q4!$A$4:$P$1328,13)</f>
        <v>Gas Natural</v>
      </c>
      <c r="AA659" s="133" t="str">
        <f>VLOOKUP(A659,DB_ACS_Q1_Q4!$A$4:$AD$1328,13)</f>
        <v>Gas Natural</v>
      </c>
      <c r="AB659" s="134" t="str">
        <f>VLOOKUP(A659,DB_REF_Q1_Q4!$A$4:$AD$1328,13)</f>
        <v>AC Eléctrico</v>
      </c>
    </row>
    <row r="660" spans="1:28" ht="12" customHeight="1">
      <c r="A660" s="10">
        <v>656</v>
      </c>
      <c r="B660" s="98" t="s">
        <v>218</v>
      </c>
      <c r="C660" s="98" t="s">
        <v>69</v>
      </c>
      <c r="D660" s="11" t="s">
        <v>51</v>
      </c>
      <c r="E660" s="11" t="s">
        <v>303</v>
      </c>
      <c r="F660" s="12" t="s">
        <v>48</v>
      </c>
      <c r="G660" s="11" t="s">
        <v>511</v>
      </c>
      <c r="H660" s="12" t="s">
        <v>308</v>
      </c>
      <c r="I660" s="11" t="s">
        <v>507</v>
      </c>
      <c r="J660" s="12" t="str">
        <f t="shared" ref="J660:J666" si="24">"≥17h"</f>
        <v>≥17h</v>
      </c>
      <c r="K660" s="12" t="s">
        <v>513</v>
      </c>
      <c r="L660" s="69" t="s">
        <v>518</v>
      </c>
      <c r="M660" s="12">
        <v>1</v>
      </c>
      <c r="N660" s="92">
        <v>1</v>
      </c>
      <c r="O660" s="93"/>
      <c r="P660" s="93"/>
      <c r="Q660" s="93"/>
      <c r="R660" s="93"/>
      <c r="S660" s="113"/>
      <c r="T660" s="93">
        <v>1</v>
      </c>
      <c r="U660" s="93"/>
      <c r="V660" s="93"/>
      <c r="W660" s="93"/>
      <c r="X660" s="93"/>
      <c r="Y660" s="75"/>
      <c r="Z660" s="132" t="str">
        <f>VLOOKUP(A660,DB_CAL_Q1_Q4!$A$4:$P$1328,13)</f>
        <v>GLP</v>
      </c>
      <c r="AA660" s="133" t="str">
        <f>VLOOKUP(A660,DB_ACS_Q1_Q4!$A$4:$AD$1328,13)</f>
        <v>GLP</v>
      </c>
      <c r="AB660" s="134" t="str">
        <f>VLOOKUP(A660,DB_REF_Q1_Q4!$A$4:$AD$1328,13)</f>
        <v>AC Eléctrico</v>
      </c>
    </row>
    <row r="661" spans="1:28" ht="12" customHeight="1">
      <c r="A661" s="10">
        <v>657</v>
      </c>
      <c r="B661" s="98" t="s">
        <v>183</v>
      </c>
      <c r="C661" s="98" t="s">
        <v>168</v>
      </c>
      <c r="D661" s="11" t="s">
        <v>51</v>
      </c>
      <c r="E661" s="11" t="s">
        <v>304</v>
      </c>
      <c r="F661" s="75" t="s">
        <v>47</v>
      </c>
      <c r="G661" s="11" t="s">
        <v>511</v>
      </c>
      <c r="H661" s="12" t="s">
        <v>306</v>
      </c>
      <c r="I661" s="103" t="s">
        <v>504</v>
      </c>
      <c r="J661" s="12" t="str">
        <f t="shared" si="24"/>
        <v>≥17h</v>
      </c>
      <c r="K661" s="12" t="s">
        <v>47</v>
      </c>
      <c r="L661" s="69" t="s">
        <v>520</v>
      </c>
      <c r="M661" s="12"/>
      <c r="N661" s="92"/>
      <c r="O661" s="93"/>
      <c r="P661" s="93"/>
      <c r="Q661" s="93"/>
      <c r="R661" s="93"/>
      <c r="S661" s="113">
        <v>1</v>
      </c>
      <c r="T661" s="93"/>
      <c r="U661" s="93"/>
      <c r="V661" s="93"/>
      <c r="W661" s="93"/>
      <c r="X661" s="93"/>
      <c r="Y661" s="75">
        <v>1</v>
      </c>
      <c r="Z661" s="132" t="str">
        <f>VLOOKUP(A661,DB_CAL_Q1_Q4!$A$4:$P$1328,13)</f>
        <v>Gas Natural</v>
      </c>
      <c r="AA661" s="133" t="str">
        <f>VLOOKUP(A661,DB_ACS_Q1_Q4!$A$4:$AD$1328,13)</f>
        <v>Gas Natural</v>
      </c>
      <c r="AB661" s="134" t="str">
        <f>VLOOKUP(A661,DB_REF_Q1_Q4!$A$4:$AD$1328,13)</f>
        <v>Ninguno</v>
      </c>
    </row>
    <row r="662" spans="1:28" ht="12" customHeight="1">
      <c r="A662" s="10">
        <v>658</v>
      </c>
      <c r="B662" s="98" t="s">
        <v>128</v>
      </c>
      <c r="C662" s="98" t="s">
        <v>126</v>
      </c>
      <c r="D662" s="11" t="s">
        <v>51</v>
      </c>
      <c r="E662" s="11" t="s">
        <v>304</v>
      </c>
      <c r="F662" s="12" t="s">
        <v>49</v>
      </c>
      <c r="G662" s="11" t="s">
        <v>511</v>
      </c>
      <c r="H662" s="12" t="s">
        <v>306</v>
      </c>
      <c r="I662" s="103" t="s">
        <v>505</v>
      </c>
      <c r="J662" s="12" t="str">
        <f t="shared" si="24"/>
        <v>≥17h</v>
      </c>
      <c r="K662" s="12" t="s">
        <v>47</v>
      </c>
      <c r="L662" s="69" t="s">
        <v>518</v>
      </c>
      <c r="M662" s="12"/>
      <c r="N662" s="92"/>
      <c r="O662" s="93"/>
      <c r="P662" s="93"/>
      <c r="Q662" s="93"/>
      <c r="R662" s="93"/>
      <c r="S662" s="113">
        <v>1</v>
      </c>
      <c r="T662" s="93"/>
      <c r="U662" s="93"/>
      <c r="V662" s="93"/>
      <c r="W662" s="93"/>
      <c r="X662" s="93"/>
      <c r="Y662" s="75">
        <v>1</v>
      </c>
      <c r="Z662" s="132" t="str">
        <f>VLOOKUP(A662,DB_CAL_Q1_Q4!$A$4:$P$1328,13)</f>
        <v>Gas Natural</v>
      </c>
      <c r="AA662" s="133" t="str">
        <f>VLOOKUP(A662,DB_ACS_Q1_Q4!$A$4:$AD$1328,13)</f>
        <v>Gas Natural</v>
      </c>
      <c r="AB662" s="134" t="str">
        <f>VLOOKUP(A662,DB_REF_Q1_Q4!$A$4:$AD$1328,13)</f>
        <v>AC Eléctrico</v>
      </c>
    </row>
    <row r="663" spans="1:28" ht="12" customHeight="1">
      <c r="A663" s="10">
        <v>659</v>
      </c>
      <c r="B663" s="98" t="s">
        <v>218</v>
      </c>
      <c r="C663" s="98" t="s">
        <v>69</v>
      </c>
      <c r="D663" s="11" t="s">
        <v>52</v>
      </c>
      <c r="E663" s="11" t="s">
        <v>303</v>
      </c>
      <c r="F663" s="12" t="s">
        <v>48</v>
      </c>
      <c r="G663" s="11" t="s">
        <v>511</v>
      </c>
      <c r="H663" s="12" t="s">
        <v>307</v>
      </c>
      <c r="I663" s="11" t="s">
        <v>507</v>
      </c>
      <c r="J663" s="12" t="str">
        <f t="shared" si="24"/>
        <v>≥17h</v>
      </c>
      <c r="K663" s="12" t="s">
        <v>513</v>
      </c>
      <c r="L663" s="69" t="s">
        <v>518</v>
      </c>
      <c r="M663" s="12"/>
      <c r="N663" s="92"/>
      <c r="O663" s="93"/>
      <c r="P663" s="93"/>
      <c r="Q663" s="93"/>
      <c r="R663" s="93"/>
      <c r="S663" s="113">
        <v>1</v>
      </c>
      <c r="T663" s="93"/>
      <c r="U663" s="93"/>
      <c r="V663" s="93"/>
      <c r="W663" s="93"/>
      <c r="X663" s="93"/>
      <c r="Y663" s="75">
        <v>1</v>
      </c>
      <c r="Z663" s="132" t="str">
        <f>VLOOKUP(A663,DB_CAL_Q1_Q4!$A$4:$P$1328,13)</f>
        <v>Ninguna</v>
      </c>
      <c r="AA663" s="133" t="str">
        <f>VLOOKUP(A663,DB_ACS_Q1_Q4!$A$4:$AD$1328,13)</f>
        <v>Gas Natural</v>
      </c>
      <c r="AB663" s="134" t="str">
        <f>VLOOKUP(A663,DB_REF_Q1_Q4!$A$4:$AD$1328,13)</f>
        <v>AC Eléctrico</v>
      </c>
    </row>
    <row r="664" spans="1:28" ht="12" customHeight="1">
      <c r="A664" s="10">
        <v>660</v>
      </c>
      <c r="B664" s="98" t="s">
        <v>128</v>
      </c>
      <c r="C664" s="98" t="s">
        <v>126</v>
      </c>
      <c r="D664" s="11" t="s">
        <v>51</v>
      </c>
      <c r="E664" s="11" t="s">
        <v>304</v>
      </c>
      <c r="F664" s="12" t="s">
        <v>49</v>
      </c>
      <c r="G664" s="11" t="s">
        <v>511</v>
      </c>
      <c r="H664" s="12" t="s">
        <v>306</v>
      </c>
      <c r="I664" s="11" t="s">
        <v>504</v>
      </c>
      <c r="J664" s="12" t="str">
        <f t="shared" si="24"/>
        <v>≥17h</v>
      </c>
      <c r="K664" s="12" t="s">
        <v>47</v>
      </c>
      <c r="L664" s="69" t="s">
        <v>518</v>
      </c>
      <c r="M664" s="12"/>
      <c r="N664" s="92"/>
      <c r="O664" s="93"/>
      <c r="P664" s="93"/>
      <c r="Q664" s="93"/>
      <c r="R664" s="93"/>
      <c r="S664" s="113">
        <v>1</v>
      </c>
      <c r="T664" s="93"/>
      <c r="U664" s="93"/>
      <c r="V664" s="93"/>
      <c r="W664" s="93"/>
      <c r="X664" s="93"/>
      <c r="Y664" s="75">
        <v>1</v>
      </c>
      <c r="Z664" s="132" t="str">
        <f>VLOOKUP(A664,DB_CAL_Q1_Q4!$A$4:$P$1328,13)</f>
        <v>Gas Natural</v>
      </c>
      <c r="AA664" s="133" t="str">
        <f>VLOOKUP(A664,DB_ACS_Q1_Q4!$A$4:$AD$1328,13)</f>
        <v>Gas Natural</v>
      </c>
      <c r="AB664" s="134" t="str">
        <f>VLOOKUP(A664,DB_REF_Q1_Q4!$A$4:$AD$1328,13)</f>
        <v>Ninguno</v>
      </c>
    </row>
    <row r="665" spans="1:28" ht="12" customHeight="1">
      <c r="A665" s="10">
        <v>661</v>
      </c>
      <c r="B665" s="98" t="s">
        <v>183</v>
      </c>
      <c r="C665" s="98" t="s">
        <v>168</v>
      </c>
      <c r="D665" s="11" t="s">
        <v>25</v>
      </c>
      <c r="E665" s="11" t="s">
        <v>304</v>
      </c>
      <c r="F665" s="12" t="s">
        <v>49</v>
      </c>
      <c r="G665" s="11" t="s">
        <v>511</v>
      </c>
      <c r="H665" s="12" t="s">
        <v>306</v>
      </c>
      <c r="I665" s="103" t="s">
        <v>504</v>
      </c>
      <c r="J665" s="12" t="str">
        <f t="shared" si="24"/>
        <v>≥17h</v>
      </c>
      <c r="K665" s="12" t="s">
        <v>512</v>
      </c>
      <c r="L665" s="69" t="s">
        <v>520</v>
      </c>
      <c r="M665" s="12">
        <v>1</v>
      </c>
      <c r="N665" s="92">
        <v>1</v>
      </c>
      <c r="O665" s="93"/>
      <c r="P665" s="93"/>
      <c r="Q665" s="93"/>
      <c r="R665" s="93"/>
      <c r="S665" s="113"/>
      <c r="T665" s="93">
        <v>1</v>
      </c>
      <c r="U665" s="93"/>
      <c r="V665" s="93"/>
      <c r="W665" s="93"/>
      <c r="X665" s="93"/>
      <c r="Y665" s="75"/>
      <c r="Z665" s="132" t="str">
        <f>VLOOKUP(A665,DB_CAL_Q1_Q4!$A$4:$P$1328,13)</f>
        <v>Gas Natural</v>
      </c>
      <c r="AA665" s="133" t="str">
        <f>VLOOKUP(A665,DB_ACS_Q1_Q4!$A$4:$AD$1328,13)</f>
        <v>Gas Natural</v>
      </c>
      <c r="AB665" s="134" t="str">
        <f>VLOOKUP(A665,DB_REF_Q1_Q4!$A$4:$AD$1328,13)</f>
        <v>Ninguno</v>
      </c>
    </row>
    <row r="666" spans="1:28" ht="12" customHeight="1">
      <c r="A666" s="10">
        <v>662</v>
      </c>
      <c r="B666" s="98" t="s">
        <v>218</v>
      </c>
      <c r="C666" s="98" t="s">
        <v>69</v>
      </c>
      <c r="D666" s="11" t="s">
        <v>51</v>
      </c>
      <c r="E666" s="11" t="s">
        <v>304</v>
      </c>
      <c r="F666" s="12" t="s">
        <v>48</v>
      </c>
      <c r="G666" s="11" t="s">
        <v>511</v>
      </c>
      <c r="H666" s="12" t="s">
        <v>307</v>
      </c>
      <c r="I666" s="11" t="s">
        <v>504</v>
      </c>
      <c r="J666" s="12" t="str">
        <f t="shared" si="24"/>
        <v>≥17h</v>
      </c>
      <c r="K666" s="12" t="s">
        <v>512</v>
      </c>
      <c r="L666" s="69" t="s">
        <v>518</v>
      </c>
      <c r="M666" s="12">
        <v>1</v>
      </c>
      <c r="N666" s="92">
        <v>1</v>
      </c>
      <c r="O666" s="93"/>
      <c r="P666" s="93"/>
      <c r="Q666" s="93"/>
      <c r="R666" s="93"/>
      <c r="S666" s="113"/>
      <c r="T666" s="93">
        <v>1</v>
      </c>
      <c r="U666" s="93"/>
      <c r="V666" s="93"/>
      <c r="W666" s="93"/>
      <c r="X666" s="93"/>
      <c r="Y666" s="75"/>
      <c r="Z666" s="132" t="str">
        <f>VLOOKUP(A666,DB_CAL_Q1_Q4!$A$4:$P$1328,13)</f>
        <v>Gasóleo</v>
      </c>
      <c r="AA666" s="133" t="str">
        <f>VLOOKUP(A666,DB_ACS_Q1_Q4!$A$4:$AD$1328,13)</f>
        <v>Gasóleo</v>
      </c>
      <c r="AB666" s="134" t="str">
        <f>VLOOKUP(A666,DB_REF_Q1_Q4!$A$4:$AD$1328,13)</f>
        <v>Ninguno</v>
      </c>
    </row>
    <row r="667" spans="1:28" ht="12" customHeight="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12"/>
      <c r="N667" s="92"/>
      <c r="O667" s="93"/>
      <c r="P667" s="93"/>
      <c r="Q667" s="93"/>
      <c r="R667" s="93"/>
      <c r="S667" s="113">
        <v>1</v>
      </c>
      <c r="T667" s="93"/>
      <c r="U667" s="93"/>
      <c r="V667" s="93"/>
      <c r="W667" s="93"/>
      <c r="X667" s="93"/>
      <c r="Y667" s="75">
        <v>1</v>
      </c>
      <c r="Z667" s="132" t="str">
        <f>VLOOKUP(A667,DB_CAL_Q1_Q4!$A$4:$P$1328,13)</f>
        <v>GLP</v>
      </c>
      <c r="AA667" s="133" t="str">
        <f>VLOOKUP(A667,DB_ACS_Q1_Q4!$A$4:$AD$1328,13)</f>
        <v>GLP</v>
      </c>
      <c r="AB667" s="134" t="str">
        <f>VLOOKUP(A667,DB_REF_Q1_Q4!$A$4:$AD$1328,13)</f>
        <v>AC Eléctrico</v>
      </c>
    </row>
    <row r="668" spans="1:28" ht="12" customHeight="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12">
        <v>1</v>
      </c>
      <c r="N668" s="92">
        <v>1</v>
      </c>
      <c r="O668" s="93"/>
      <c r="P668" s="93"/>
      <c r="Q668" s="93"/>
      <c r="R668" s="93"/>
      <c r="S668" s="113"/>
      <c r="T668" s="93"/>
      <c r="U668" s="93"/>
      <c r="V668" s="93"/>
      <c r="W668" s="93"/>
      <c r="X668" s="93"/>
      <c r="Y668" s="75">
        <v>1</v>
      </c>
      <c r="Z668" s="132" t="str">
        <f>VLOOKUP(A668,DB_CAL_Q1_Q4!$A$4:$P$1328,13)</f>
        <v>Ninguna</v>
      </c>
      <c r="AA668" s="133" t="str">
        <f>VLOOKUP(A668,DB_ACS_Q1_Q4!$A$4:$AD$1328,13)</f>
        <v>Solar Térmica</v>
      </c>
      <c r="AB668" s="134" t="str">
        <f>VLOOKUP(A668,DB_REF_Q1_Q4!$A$4:$AD$1328,13)</f>
        <v>Bomba de calor aire</v>
      </c>
    </row>
    <row r="669" spans="1:28" ht="12" customHeight="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12">
        <v>1</v>
      </c>
      <c r="N669" s="92">
        <v>1</v>
      </c>
      <c r="O669" s="93"/>
      <c r="P669" s="93"/>
      <c r="Q669" s="93"/>
      <c r="R669" s="93"/>
      <c r="S669" s="113"/>
      <c r="T669" s="93"/>
      <c r="U669" s="93"/>
      <c r="V669" s="93"/>
      <c r="W669" s="93"/>
      <c r="X669" s="93"/>
      <c r="Y669" s="75">
        <v>1</v>
      </c>
      <c r="Z669" s="132" t="str">
        <f>VLOOKUP(A669,DB_CAL_Q1_Q4!$A$4:$P$1328,13)</f>
        <v>Gas Natural</v>
      </c>
      <c r="AA669" s="133" t="str">
        <f>VLOOKUP(A669,DB_ACS_Q1_Q4!$A$4:$AD$1328,13)</f>
        <v>Gas Natural</v>
      </c>
      <c r="AB669" s="134" t="str">
        <f>VLOOKUP(A669,DB_REF_Q1_Q4!$A$4:$AD$1328,13)</f>
        <v>Ninguno</v>
      </c>
    </row>
    <row r="670" spans="1:28" ht="12" customHeight="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12">
        <v>1</v>
      </c>
      <c r="N670" s="92">
        <v>1</v>
      </c>
      <c r="O670" s="93"/>
      <c r="P670" s="93"/>
      <c r="Q670" s="93"/>
      <c r="R670" s="93"/>
      <c r="S670" s="113"/>
      <c r="T670" s="93">
        <v>1</v>
      </c>
      <c r="U670" s="93"/>
      <c r="V670" s="93"/>
      <c r="W670" s="93"/>
      <c r="X670" s="93"/>
      <c r="Y670" s="75"/>
      <c r="Z670" s="132" t="str">
        <f>VLOOKUP(A670,DB_CAL_Q1_Q4!$A$4:$P$1328,13)</f>
        <v>Electricidad</v>
      </c>
      <c r="AA670" s="133" t="str">
        <f>VLOOKUP(A670,DB_ACS_Q1_Q4!$A$4:$AD$1328,13)</f>
        <v>Electricidad</v>
      </c>
      <c r="AB670" s="134" t="str">
        <f>VLOOKUP(A670,DB_REF_Q1_Q4!$A$4:$AD$1328,13)</f>
        <v>AC Eléctrico</v>
      </c>
    </row>
    <row r="671" spans="1:28" ht="12" customHeight="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12">
        <v>1</v>
      </c>
      <c r="N671" s="92">
        <v>1</v>
      </c>
      <c r="O671" s="93"/>
      <c r="P671" s="93"/>
      <c r="Q671" s="93"/>
      <c r="R671" s="93"/>
      <c r="S671" s="113"/>
      <c r="T671" s="93"/>
      <c r="U671" s="93"/>
      <c r="V671" s="93"/>
      <c r="W671" s="93"/>
      <c r="X671" s="93"/>
      <c r="Y671" s="75">
        <v>1</v>
      </c>
      <c r="Z671" s="132" t="str">
        <f>VLOOKUP(A671,DB_CAL_Q1_Q4!$A$4:$P$1328,13)</f>
        <v>Electricidad</v>
      </c>
      <c r="AA671" s="133" t="str">
        <f>VLOOKUP(A671,DB_ACS_Q1_Q4!$A$4:$AD$1328,13)</f>
        <v>Electricidad</v>
      </c>
      <c r="AB671" s="134" t="str">
        <f>VLOOKUP(A671,DB_REF_Q1_Q4!$A$4:$AD$1328,13)</f>
        <v>Ninguno</v>
      </c>
    </row>
    <row r="672" spans="1:28" ht="12" customHeight="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12"/>
      <c r="N672" s="92"/>
      <c r="O672" s="93"/>
      <c r="P672" s="93"/>
      <c r="Q672" s="93"/>
      <c r="R672" s="93"/>
      <c r="S672" s="113">
        <v>1</v>
      </c>
      <c r="T672" s="93"/>
      <c r="U672" s="93"/>
      <c r="V672" s="93"/>
      <c r="W672" s="93"/>
      <c r="X672" s="93"/>
      <c r="Y672" s="75">
        <v>1</v>
      </c>
      <c r="Z672" s="132" t="str">
        <f>VLOOKUP(A672,DB_CAL_Q1_Q4!$A$4:$P$1328,13)</f>
        <v>Gas Natural</v>
      </c>
      <c r="AA672" s="133" t="str">
        <f>VLOOKUP(A672,DB_ACS_Q1_Q4!$A$4:$AD$1328,13)</f>
        <v>Gas Natural</v>
      </c>
      <c r="AB672" s="134" t="str">
        <f>VLOOKUP(A672,DB_REF_Q1_Q4!$A$4:$AD$1328,13)</f>
        <v>Ninguno</v>
      </c>
    </row>
    <row r="673" spans="1:28" ht="12" customHeight="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12">
        <v>1</v>
      </c>
      <c r="N673" s="92">
        <v>1</v>
      </c>
      <c r="O673" s="93"/>
      <c r="P673" s="93"/>
      <c r="Q673" s="93"/>
      <c r="R673" s="93"/>
      <c r="S673" s="113"/>
      <c r="T673" s="93">
        <v>1</v>
      </c>
      <c r="U673" s="93"/>
      <c r="V673" s="93"/>
      <c r="W673" s="93"/>
      <c r="X673" s="93"/>
      <c r="Y673" s="75"/>
      <c r="Z673" s="132" t="str">
        <f>VLOOKUP(A673,DB_CAL_Q1_Q4!$A$4:$P$1328,13)</f>
        <v>Electricidad</v>
      </c>
      <c r="AA673" s="133" t="str">
        <f>VLOOKUP(A673,DB_ACS_Q1_Q4!$A$4:$AD$1328,13)</f>
        <v>Gas Natural</v>
      </c>
      <c r="AB673" s="134" t="str">
        <f>VLOOKUP(A673,DB_REF_Q1_Q4!$A$4:$AD$1328,13)</f>
        <v>AC Eléctrico</v>
      </c>
    </row>
    <row r="674" spans="1:28" ht="12" customHeight="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12">
        <v>1</v>
      </c>
      <c r="N674" s="92">
        <v>1</v>
      </c>
      <c r="O674" s="93"/>
      <c r="P674" s="93"/>
      <c r="Q674" s="93"/>
      <c r="R674" s="93"/>
      <c r="S674" s="113"/>
      <c r="T674" s="93">
        <v>1</v>
      </c>
      <c r="U674" s="93"/>
      <c r="V674" s="93"/>
      <c r="W674" s="93"/>
      <c r="X674" s="93"/>
      <c r="Y674" s="75"/>
      <c r="Z674" s="132" t="str">
        <f>VLOOKUP(A674,DB_CAL_Q1_Q4!$A$4:$P$1328,13)</f>
        <v>Gas Natural</v>
      </c>
      <c r="AA674" s="133" t="str">
        <f>VLOOKUP(A674,DB_ACS_Q1_Q4!$A$4:$AD$1328,13)</f>
        <v>Gas Natural</v>
      </c>
      <c r="AB674" s="134" t="str">
        <f>VLOOKUP(A674,DB_REF_Q1_Q4!$A$4:$AD$1328,13)</f>
        <v>Ninguno</v>
      </c>
    </row>
    <row r="675" spans="1:28" ht="12" customHeight="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12"/>
      <c r="N675" s="92"/>
      <c r="O675" s="93"/>
      <c r="P675" s="93"/>
      <c r="Q675" s="93"/>
      <c r="R675" s="93"/>
      <c r="S675" s="113">
        <v>1</v>
      </c>
      <c r="T675" s="93"/>
      <c r="U675" s="93"/>
      <c r="V675" s="93"/>
      <c r="W675" s="93"/>
      <c r="X675" s="93"/>
      <c r="Y675" s="75">
        <v>1</v>
      </c>
      <c r="Z675" s="132" t="str">
        <f>VLOOKUP(A675,DB_CAL_Q1_Q4!$A$4:$P$1328,13)</f>
        <v>GLP</v>
      </c>
      <c r="AA675" s="133" t="str">
        <f>VLOOKUP(A675,DB_ACS_Q1_Q4!$A$4:$AD$1328,13)</f>
        <v>GLP</v>
      </c>
      <c r="AB675" s="134" t="str">
        <f>VLOOKUP(A675,DB_REF_Q1_Q4!$A$4:$AD$1328,13)</f>
        <v>AC Eléctrico</v>
      </c>
    </row>
    <row r="676" spans="1:28" ht="12" customHeight="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12">
        <v>1</v>
      </c>
      <c r="N676" s="92">
        <v>1</v>
      </c>
      <c r="O676" s="93"/>
      <c r="P676" s="93"/>
      <c r="Q676" s="93">
        <v>1</v>
      </c>
      <c r="R676" s="93"/>
      <c r="S676" s="113"/>
      <c r="T676" s="93"/>
      <c r="U676" s="93"/>
      <c r="V676" s="93"/>
      <c r="W676" s="93"/>
      <c r="X676" s="93"/>
      <c r="Y676" s="75">
        <v>1</v>
      </c>
      <c r="Z676" s="132" t="str">
        <f>VLOOKUP(A676,DB_CAL_Q1_Q4!$A$4:$P$1328,13)</f>
        <v>Gas Natural</v>
      </c>
      <c r="AA676" s="133" t="str">
        <f>VLOOKUP(A676,DB_ACS_Q1_Q4!$A$4:$AD$1328,13)</f>
        <v>Gas Natural</v>
      </c>
      <c r="AB676" s="134" t="str">
        <f>VLOOKUP(A676,DB_REF_Q1_Q4!$A$4:$AD$1328,13)</f>
        <v>Ninguno</v>
      </c>
    </row>
    <row r="677" spans="1:28" ht="12" customHeight="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12">
        <v>1</v>
      </c>
      <c r="N677" s="92">
        <v>1</v>
      </c>
      <c r="O677" s="93"/>
      <c r="P677" s="93"/>
      <c r="Q677" s="93"/>
      <c r="R677" s="93"/>
      <c r="S677" s="113"/>
      <c r="T677" s="93"/>
      <c r="U677" s="93"/>
      <c r="V677" s="93"/>
      <c r="W677" s="93"/>
      <c r="X677" s="93"/>
      <c r="Y677" s="75">
        <v>1</v>
      </c>
      <c r="Z677" s="132" t="str">
        <f>VLOOKUP(A677,DB_CAL_Q1_Q4!$A$4:$P$1328,13)</f>
        <v>Gas Natural</v>
      </c>
      <c r="AA677" s="133" t="str">
        <f>VLOOKUP(A677,DB_ACS_Q1_Q4!$A$4:$AD$1328,13)</f>
        <v>Gas Natural</v>
      </c>
      <c r="AB677" s="134" t="str">
        <f>VLOOKUP(A677,DB_REF_Q1_Q4!$A$4:$AD$1328,13)</f>
        <v>Ninguno</v>
      </c>
    </row>
    <row r="678" spans="1:28" ht="12" customHeight="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12">
        <v>1</v>
      </c>
      <c r="N678" s="92">
        <v>1</v>
      </c>
      <c r="O678" s="93"/>
      <c r="P678" s="93"/>
      <c r="Q678" s="93"/>
      <c r="R678" s="93"/>
      <c r="S678" s="113"/>
      <c r="T678" s="93">
        <v>1</v>
      </c>
      <c r="U678" s="93"/>
      <c r="V678" s="93"/>
      <c r="W678" s="93"/>
      <c r="X678" s="93"/>
      <c r="Y678" s="75"/>
      <c r="Z678" s="132" t="str">
        <f>VLOOKUP(A678,DB_CAL_Q1_Q4!$A$4:$P$1328,13)</f>
        <v>Ninguna</v>
      </c>
      <c r="AA678" s="133" t="str">
        <f>VLOOKUP(A678,DB_ACS_Q1_Q4!$A$4:$AD$1328,13)</f>
        <v>GLP</v>
      </c>
      <c r="AB678" s="134" t="str">
        <f>VLOOKUP(A678,DB_REF_Q1_Q4!$A$4:$AD$1328,13)</f>
        <v>Ninguno</v>
      </c>
    </row>
    <row r="679" spans="1:28" ht="12" customHeight="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12">
        <v>1</v>
      </c>
      <c r="N679" s="92">
        <v>1</v>
      </c>
      <c r="O679" s="93"/>
      <c r="P679" s="93"/>
      <c r="Q679" s="93"/>
      <c r="R679" s="93"/>
      <c r="S679" s="113"/>
      <c r="T679" s="93">
        <v>1</v>
      </c>
      <c r="U679" s="93"/>
      <c r="V679" s="93"/>
      <c r="W679" s="93"/>
      <c r="X679" s="93"/>
      <c r="Y679" s="75"/>
      <c r="Z679" s="132" t="str">
        <f>VLOOKUP(A679,DB_CAL_Q1_Q4!$A$4:$P$1328,13)</f>
        <v>Ninguna</v>
      </c>
      <c r="AA679" s="133" t="str">
        <f>VLOOKUP(A679,DB_ACS_Q1_Q4!$A$4:$AD$1328,13)</f>
        <v>Electricidad</v>
      </c>
      <c r="AB679" s="134" t="str">
        <f>VLOOKUP(A679,DB_REF_Q1_Q4!$A$4:$AD$1328,13)</f>
        <v>Ninguno</v>
      </c>
    </row>
    <row r="680" spans="1:28" ht="12" customHeight="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12">
        <v>1</v>
      </c>
      <c r="N680" s="92">
        <v>1</v>
      </c>
      <c r="O680" s="93"/>
      <c r="P680" s="93"/>
      <c r="Q680" s="93"/>
      <c r="R680" s="93"/>
      <c r="S680" s="113"/>
      <c r="T680" s="93"/>
      <c r="U680" s="93"/>
      <c r="V680" s="93"/>
      <c r="W680" s="93"/>
      <c r="X680" s="93"/>
      <c r="Y680" s="75">
        <v>1</v>
      </c>
      <c r="Z680" s="132" t="str">
        <f>VLOOKUP(A680,DB_CAL_Q1_Q4!$A$4:$P$1328,13)</f>
        <v>Ninguna</v>
      </c>
      <c r="AA680" s="133" t="str">
        <f>VLOOKUP(A680,DB_ACS_Q1_Q4!$A$4:$AD$1328,13)</f>
        <v>Electricidad</v>
      </c>
      <c r="AB680" s="134" t="str">
        <f>VLOOKUP(A680,DB_REF_Q1_Q4!$A$4:$AD$1328,13)</f>
        <v>Ninguno</v>
      </c>
    </row>
    <row r="681" spans="1:28" ht="12" customHeight="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12">
        <v>1</v>
      </c>
      <c r="N681" s="92">
        <v>1</v>
      </c>
      <c r="O681" s="93"/>
      <c r="P681" s="93"/>
      <c r="Q681" s="93"/>
      <c r="R681" s="93"/>
      <c r="S681" s="113"/>
      <c r="T681" s="93">
        <v>1</v>
      </c>
      <c r="U681" s="93"/>
      <c r="V681" s="93"/>
      <c r="W681" s="93"/>
      <c r="X681" s="93"/>
      <c r="Y681" s="75"/>
      <c r="Z681" s="132" t="str">
        <f>VLOOKUP(A681,DB_CAL_Q1_Q4!$A$4:$P$1328,13)</f>
        <v>Gas Natural</v>
      </c>
      <c r="AA681" s="133" t="str">
        <f>VLOOKUP(A681,DB_ACS_Q1_Q4!$A$4:$AD$1328,13)</f>
        <v>Gas Natural</v>
      </c>
      <c r="AB681" s="134" t="str">
        <f>VLOOKUP(A681,DB_REF_Q1_Q4!$A$4:$AD$1328,13)</f>
        <v>Bomba de calor aire</v>
      </c>
    </row>
    <row r="682" spans="1:28" ht="12" customHeight="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12">
        <v>1</v>
      </c>
      <c r="N682" s="92">
        <v>1</v>
      </c>
      <c r="O682" s="93"/>
      <c r="P682" s="93"/>
      <c r="Q682" s="93"/>
      <c r="R682" s="93"/>
      <c r="S682" s="113"/>
      <c r="T682" s="93">
        <v>1</v>
      </c>
      <c r="U682" s="93"/>
      <c r="V682" s="93"/>
      <c r="W682" s="93"/>
      <c r="X682" s="93"/>
      <c r="Y682" s="75"/>
      <c r="Z682" s="132" t="str">
        <f>VLOOKUP(A682,DB_CAL_Q1_Q4!$A$4:$P$1328,13)</f>
        <v>Electricidad</v>
      </c>
      <c r="AA682" s="133" t="str">
        <f>VLOOKUP(A682,DB_ACS_Q1_Q4!$A$4:$AD$1328,13)</f>
        <v>Gas Natural</v>
      </c>
      <c r="AB682" s="134" t="str">
        <f>VLOOKUP(A682,DB_REF_Q1_Q4!$A$4:$AD$1328,13)</f>
        <v>AC Eléctrico</v>
      </c>
    </row>
    <row r="683" spans="1:28" ht="12" customHeight="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12">
        <v>1</v>
      </c>
      <c r="N683" s="92">
        <v>1</v>
      </c>
      <c r="O683" s="93"/>
      <c r="P683" s="93"/>
      <c r="Q683" s="93"/>
      <c r="R683" s="93"/>
      <c r="S683" s="113"/>
      <c r="T683" s="93">
        <v>1</v>
      </c>
      <c r="U683" s="93"/>
      <c r="V683" s="93"/>
      <c r="W683" s="93"/>
      <c r="X683" s="93"/>
      <c r="Y683" s="75"/>
      <c r="Z683" s="132" t="str">
        <f>VLOOKUP(A683,DB_CAL_Q1_Q4!$A$4:$P$1328,13)</f>
        <v>Bomba de calor aire</v>
      </c>
      <c r="AA683" s="133" t="str">
        <f>VLOOKUP(A683,DB_ACS_Q1_Q4!$A$4:$AD$1328,13)</f>
        <v>Gas Natural</v>
      </c>
      <c r="AB683" s="134" t="str">
        <f>VLOOKUP(A683,DB_REF_Q1_Q4!$A$4:$AD$1328,13)</f>
        <v>Bomba de calor aire</v>
      </c>
    </row>
    <row r="684" spans="1:28" ht="12" customHeight="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12"/>
      <c r="N684" s="92"/>
      <c r="O684" s="93"/>
      <c r="P684" s="93"/>
      <c r="Q684" s="93"/>
      <c r="R684" s="93"/>
      <c r="S684" s="113">
        <v>1</v>
      </c>
      <c r="T684" s="93"/>
      <c r="U684" s="93"/>
      <c r="V684" s="93"/>
      <c r="W684" s="93"/>
      <c r="X684" s="93"/>
      <c r="Y684" s="75">
        <v>1</v>
      </c>
      <c r="Z684" s="132" t="str">
        <f>VLOOKUP(A684,DB_CAL_Q1_Q4!$A$4:$P$1328,13)</f>
        <v>Gas Natural</v>
      </c>
      <c r="AA684" s="133" t="str">
        <f>VLOOKUP(A684,DB_ACS_Q1_Q4!$A$4:$AD$1328,13)</f>
        <v>Gas Natural</v>
      </c>
      <c r="AB684" s="134" t="str">
        <f>VLOOKUP(A684,DB_REF_Q1_Q4!$A$4:$AD$1328,13)</f>
        <v>Ninguno</v>
      </c>
    </row>
    <row r="685" spans="1:28" ht="12" customHeight="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12"/>
      <c r="N685" s="92"/>
      <c r="O685" s="93"/>
      <c r="P685" s="93"/>
      <c r="Q685" s="93"/>
      <c r="R685" s="93"/>
      <c r="S685" s="113">
        <v>1</v>
      </c>
      <c r="T685" s="93"/>
      <c r="U685" s="93"/>
      <c r="V685" s="93"/>
      <c r="W685" s="93"/>
      <c r="X685" s="93"/>
      <c r="Y685" s="75">
        <v>1</v>
      </c>
      <c r="Z685" s="132" t="str">
        <f>VLOOKUP(A685,DB_CAL_Q1_Q4!$A$4:$P$1328,13)</f>
        <v>Electricidad</v>
      </c>
      <c r="AA685" s="133" t="str">
        <f>VLOOKUP(A685,DB_ACS_Q1_Q4!$A$4:$AD$1328,13)</f>
        <v>Gas Natural</v>
      </c>
      <c r="AB685" s="134" t="str">
        <f>VLOOKUP(A685,DB_REF_Q1_Q4!$A$4:$AD$1328,13)</f>
        <v>AC Eléctrico</v>
      </c>
    </row>
    <row r="686" spans="1:28" ht="12" customHeight="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12"/>
      <c r="N686" s="92"/>
      <c r="O686" s="93"/>
      <c r="P686" s="93"/>
      <c r="Q686" s="93"/>
      <c r="R686" s="93"/>
      <c r="S686" s="113">
        <v>1</v>
      </c>
      <c r="T686" s="93"/>
      <c r="U686" s="93"/>
      <c r="V686" s="93"/>
      <c r="W686" s="93"/>
      <c r="X686" s="93"/>
      <c r="Y686" s="75">
        <v>1</v>
      </c>
      <c r="Z686" s="132" t="str">
        <f>VLOOKUP(A686,DB_CAL_Q1_Q4!$A$4:$P$1328,13)</f>
        <v>Ninguna</v>
      </c>
      <c r="AA686" s="133" t="str">
        <f>VLOOKUP(A686,DB_ACS_Q1_Q4!$A$4:$AD$1328,13)</f>
        <v>Electricidad</v>
      </c>
      <c r="AB686" s="134" t="str">
        <f>VLOOKUP(A686,DB_REF_Q1_Q4!$A$4:$AD$1328,13)</f>
        <v>Bomba de calor aire</v>
      </c>
    </row>
    <row r="687" spans="1:28" ht="12" customHeight="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12">
        <v>1</v>
      </c>
      <c r="N687" s="92">
        <v>1</v>
      </c>
      <c r="O687" s="93"/>
      <c r="P687" s="93"/>
      <c r="Q687" s="93"/>
      <c r="R687" s="93"/>
      <c r="S687" s="113"/>
      <c r="T687" s="93"/>
      <c r="U687" s="93"/>
      <c r="V687" s="93"/>
      <c r="W687" s="93"/>
      <c r="X687" s="93"/>
      <c r="Y687" s="75">
        <v>1</v>
      </c>
      <c r="Z687" s="132" t="str">
        <f>VLOOKUP(A687,DB_CAL_Q1_Q4!$A$4:$P$1328,13)</f>
        <v>Electricidad</v>
      </c>
      <c r="AA687" s="133" t="str">
        <f>VLOOKUP(A687,DB_ACS_Q1_Q4!$A$4:$AD$1328,13)</f>
        <v>GLP</v>
      </c>
      <c r="AB687" s="134" t="str">
        <f>VLOOKUP(A687,DB_REF_Q1_Q4!$A$4:$AD$1328,13)</f>
        <v>Ninguno</v>
      </c>
    </row>
    <row r="688" spans="1:28" ht="12" customHeight="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12">
        <v>1</v>
      </c>
      <c r="N688" s="92">
        <v>1</v>
      </c>
      <c r="O688" s="93"/>
      <c r="P688" s="93"/>
      <c r="Q688" s="93"/>
      <c r="R688" s="93"/>
      <c r="S688" s="113"/>
      <c r="T688" s="93">
        <v>1</v>
      </c>
      <c r="U688" s="93"/>
      <c r="V688" s="93"/>
      <c r="W688" s="93"/>
      <c r="X688" s="93"/>
      <c r="Y688" s="75"/>
      <c r="Z688" s="132" t="str">
        <f>VLOOKUP(A688,DB_CAL_Q1_Q4!$A$4:$P$1328,13)</f>
        <v>Electricidad</v>
      </c>
      <c r="AA688" s="133" t="str">
        <f>VLOOKUP(A688,DB_ACS_Q1_Q4!$A$4:$AD$1328,13)</f>
        <v>Electricidad</v>
      </c>
      <c r="AB688" s="134" t="str">
        <f>VLOOKUP(A688,DB_REF_Q1_Q4!$A$4:$AD$1328,13)</f>
        <v>AC Eléctrico</v>
      </c>
    </row>
    <row r="689" spans="1:28" ht="12" customHeight="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12"/>
      <c r="N689" s="92"/>
      <c r="O689" s="93"/>
      <c r="P689" s="93"/>
      <c r="Q689" s="93"/>
      <c r="R689" s="93"/>
      <c r="S689" s="113">
        <v>1</v>
      </c>
      <c r="T689" s="93"/>
      <c r="U689" s="93"/>
      <c r="V689" s="93"/>
      <c r="W689" s="93"/>
      <c r="X689" s="93"/>
      <c r="Y689" s="75">
        <v>1</v>
      </c>
      <c r="Z689" s="132" t="str">
        <f>VLOOKUP(A689,DB_CAL_Q1_Q4!$A$4:$P$1328,13)</f>
        <v>Electricidad</v>
      </c>
      <c r="AA689" s="133" t="str">
        <f>VLOOKUP(A689,DB_ACS_Q1_Q4!$A$4:$AD$1328,13)</f>
        <v>Electricidad</v>
      </c>
      <c r="AB689" s="134" t="str">
        <f>VLOOKUP(A689,DB_REF_Q1_Q4!$A$4:$AD$1328,13)</f>
        <v>AC Eléctrico</v>
      </c>
    </row>
    <row r="690" spans="1:28" ht="12" customHeight="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12">
        <v>1</v>
      </c>
      <c r="N690" s="92">
        <v>1</v>
      </c>
      <c r="O690" s="93"/>
      <c r="P690" s="93"/>
      <c r="Q690" s="93"/>
      <c r="R690" s="93"/>
      <c r="S690" s="113"/>
      <c r="T690" s="93">
        <v>1</v>
      </c>
      <c r="U690" s="93"/>
      <c r="V690" s="93"/>
      <c r="W690" s="93"/>
      <c r="X690" s="93"/>
      <c r="Y690" s="75"/>
      <c r="Z690" s="132" t="str">
        <f>VLOOKUP(A690,DB_CAL_Q1_Q4!$A$4:$P$1328,13)</f>
        <v>GLP</v>
      </c>
      <c r="AA690" s="133" t="str">
        <f>VLOOKUP(A690,DB_ACS_Q1_Q4!$A$4:$AD$1328,13)</f>
        <v>Gas Natural</v>
      </c>
      <c r="AB690" s="134" t="str">
        <f>VLOOKUP(A690,DB_REF_Q1_Q4!$A$4:$AD$1328,13)</f>
        <v>AC Eléctrico</v>
      </c>
    </row>
    <row r="691" spans="1:28" ht="12" customHeight="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12">
        <v>1</v>
      </c>
      <c r="N691" s="92">
        <v>1</v>
      </c>
      <c r="O691" s="93"/>
      <c r="P691" s="93"/>
      <c r="Q691" s="93"/>
      <c r="R691" s="93"/>
      <c r="S691" s="113"/>
      <c r="T691" s="93">
        <v>1</v>
      </c>
      <c r="U691" s="93"/>
      <c r="V691" s="93"/>
      <c r="W691" s="93"/>
      <c r="X691" s="93"/>
      <c r="Y691" s="75"/>
      <c r="Z691" s="132" t="str">
        <f>VLOOKUP(A691,DB_CAL_Q1_Q4!$A$4:$P$1328,13)</f>
        <v>Electricidad</v>
      </c>
      <c r="AA691" s="133" t="str">
        <f>VLOOKUP(A691,DB_ACS_Q1_Q4!$A$4:$AD$1328,13)</f>
        <v>Gas Natural</v>
      </c>
      <c r="AB691" s="134" t="str">
        <f>VLOOKUP(A691,DB_REF_Q1_Q4!$A$4:$AD$1328,13)</f>
        <v>AC Eléctrico</v>
      </c>
    </row>
    <row r="692" spans="1:28" ht="12" customHeight="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12">
        <v>1</v>
      </c>
      <c r="N692" s="92">
        <v>1</v>
      </c>
      <c r="O692" s="93"/>
      <c r="P692" s="93"/>
      <c r="Q692" s="93"/>
      <c r="R692" s="93"/>
      <c r="S692" s="113"/>
      <c r="T692" s="93"/>
      <c r="U692" s="93"/>
      <c r="V692" s="93"/>
      <c r="W692" s="93"/>
      <c r="X692" s="93"/>
      <c r="Y692" s="75">
        <v>1</v>
      </c>
      <c r="Z692" s="132" t="str">
        <f>VLOOKUP(A692,DB_CAL_Q1_Q4!$A$4:$P$1328,13)</f>
        <v>Electricidad</v>
      </c>
      <c r="AA692" s="133" t="str">
        <f>VLOOKUP(A692,DB_ACS_Q1_Q4!$A$4:$AD$1328,13)</f>
        <v>Gas Natural</v>
      </c>
      <c r="AB692" s="134" t="str">
        <f>VLOOKUP(A692,DB_REF_Q1_Q4!$A$4:$AD$1328,13)</f>
        <v>AC Eléctrico</v>
      </c>
    </row>
    <row r="693" spans="1:28" ht="12" customHeight="1">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12"/>
      <c r="N693" s="92"/>
      <c r="O693" s="93"/>
      <c r="P693" s="93"/>
      <c r="Q693" s="93"/>
      <c r="R693" s="93"/>
      <c r="S693" s="113">
        <v>1</v>
      </c>
      <c r="T693" s="93"/>
      <c r="U693" s="93"/>
      <c r="V693" s="93"/>
      <c r="W693" s="93"/>
      <c r="X693" s="93"/>
      <c r="Y693" s="75">
        <v>1</v>
      </c>
      <c r="Z693" s="132" t="str">
        <f>VLOOKUP(A693,DB_CAL_Q1_Q4!$A$4:$P$1328,13)</f>
        <v>Gasóleo</v>
      </c>
      <c r="AA693" s="133" t="str">
        <f>VLOOKUP(A693,DB_ACS_Q1_Q4!$A$4:$AD$1328,13)</f>
        <v>Gasóleo</v>
      </c>
      <c r="AB693" s="134" t="str">
        <f>VLOOKUP(A693,DB_REF_Q1_Q4!$A$4:$AD$1328,13)</f>
        <v>AC Eléctrico</v>
      </c>
    </row>
    <row r="694" spans="1:28" ht="12" customHeight="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12">
        <v>1</v>
      </c>
      <c r="N694" s="92">
        <v>1</v>
      </c>
      <c r="O694" s="93"/>
      <c r="P694" s="93"/>
      <c r="Q694" s="93"/>
      <c r="R694" s="93"/>
      <c r="S694" s="113"/>
      <c r="T694" s="93"/>
      <c r="U694" s="93"/>
      <c r="V694" s="93"/>
      <c r="W694" s="93"/>
      <c r="X694" s="93"/>
      <c r="Y694" s="75">
        <v>1</v>
      </c>
      <c r="Z694" s="132" t="str">
        <f>VLOOKUP(A694,DB_CAL_Q1_Q4!$A$4:$P$1328,13)</f>
        <v>Ninguna</v>
      </c>
      <c r="AA694" s="133" t="str">
        <f>VLOOKUP(A694,DB_ACS_Q1_Q4!$A$4:$AD$1328,13)</f>
        <v>GLP</v>
      </c>
      <c r="AB694" s="134" t="str">
        <f>VLOOKUP(A694,DB_REF_Q1_Q4!$A$4:$AD$1328,13)</f>
        <v>AC Eléctrico</v>
      </c>
    </row>
    <row r="695" spans="1:28" ht="12" customHeight="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12"/>
      <c r="N695" s="92"/>
      <c r="O695" s="93"/>
      <c r="P695" s="93"/>
      <c r="Q695" s="93"/>
      <c r="R695" s="93"/>
      <c r="S695" s="113">
        <v>1</v>
      </c>
      <c r="T695" s="93"/>
      <c r="U695" s="93"/>
      <c r="V695" s="93"/>
      <c r="W695" s="93"/>
      <c r="X695" s="93"/>
      <c r="Y695" s="75">
        <v>1</v>
      </c>
      <c r="Z695" s="132" t="str">
        <f>VLOOKUP(A695,DB_CAL_Q1_Q4!$A$4:$P$1328,13)</f>
        <v>Gas Natural</v>
      </c>
      <c r="AA695" s="133" t="str">
        <f>VLOOKUP(A695,DB_ACS_Q1_Q4!$A$4:$AD$1328,13)</f>
        <v>Gas Natural</v>
      </c>
      <c r="AB695" s="134" t="str">
        <f>VLOOKUP(A695,DB_REF_Q1_Q4!$A$4:$AD$1328,13)</f>
        <v>Ninguno</v>
      </c>
    </row>
    <row r="696" spans="1:28" ht="12" customHeight="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12">
        <v>1</v>
      </c>
      <c r="N696" s="92">
        <v>1</v>
      </c>
      <c r="O696" s="93"/>
      <c r="P696" s="93"/>
      <c r="Q696" s="93"/>
      <c r="R696" s="93"/>
      <c r="S696" s="113"/>
      <c r="T696" s="93">
        <v>1</v>
      </c>
      <c r="U696" s="93"/>
      <c r="V696" s="93"/>
      <c r="W696" s="93"/>
      <c r="X696" s="93"/>
      <c r="Y696" s="75"/>
      <c r="Z696" s="132" t="str">
        <f>VLOOKUP(A696,DB_CAL_Q1_Q4!$A$4:$P$1328,13)</f>
        <v>Ninguna</v>
      </c>
      <c r="AA696" s="133" t="str">
        <f>VLOOKUP(A696,DB_ACS_Q1_Q4!$A$4:$AD$1328,13)</f>
        <v>GLP</v>
      </c>
      <c r="AB696" s="134" t="str">
        <f>VLOOKUP(A696,DB_REF_Q1_Q4!$A$4:$AD$1328,13)</f>
        <v>Ninguno</v>
      </c>
    </row>
    <row r="697" spans="1:28" ht="12" customHeight="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12">
        <v>1</v>
      </c>
      <c r="N697" s="92">
        <v>1</v>
      </c>
      <c r="O697" s="93"/>
      <c r="P697" s="93"/>
      <c r="Q697" s="93"/>
      <c r="R697" s="93"/>
      <c r="S697" s="113"/>
      <c r="T697" s="93"/>
      <c r="U697" s="93"/>
      <c r="V697" s="93"/>
      <c r="W697" s="93"/>
      <c r="X697" s="93"/>
      <c r="Y697" s="75">
        <v>1</v>
      </c>
      <c r="Z697" s="132" t="str">
        <f>VLOOKUP(A697,DB_CAL_Q1_Q4!$A$4:$P$1328,13)</f>
        <v>Ninguna</v>
      </c>
      <c r="AA697" s="133" t="str">
        <f>VLOOKUP(A697,DB_ACS_Q1_Q4!$A$4:$AD$1328,13)</f>
        <v>Gas Natural</v>
      </c>
      <c r="AB697" s="134" t="str">
        <f>VLOOKUP(A697,DB_REF_Q1_Q4!$A$4:$AD$1328,13)</f>
        <v>Bomba de calor aire</v>
      </c>
    </row>
    <row r="698" spans="1:28" ht="12" customHeight="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12">
        <v>1</v>
      </c>
      <c r="N698" s="92">
        <v>1</v>
      </c>
      <c r="O698" s="93"/>
      <c r="P698" s="93"/>
      <c r="Q698" s="93"/>
      <c r="R698" s="93"/>
      <c r="S698" s="113"/>
      <c r="T698" s="93">
        <v>1</v>
      </c>
      <c r="U698" s="93"/>
      <c r="V698" s="93"/>
      <c r="W698" s="93"/>
      <c r="X698" s="93"/>
      <c r="Y698" s="75"/>
      <c r="Z698" s="132" t="str">
        <f>VLOOKUP(A698,DB_CAL_Q1_Q4!$A$4:$P$1328,13)</f>
        <v>Gas Natural</v>
      </c>
      <c r="AA698" s="133" t="str">
        <f>VLOOKUP(A698,DB_ACS_Q1_Q4!$A$4:$AD$1328,13)</f>
        <v>Gas Natural</v>
      </c>
      <c r="AB698" s="134" t="str">
        <f>VLOOKUP(A698,DB_REF_Q1_Q4!$A$4:$AD$1328,13)</f>
        <v>Ninguno</v>
      </c>
    </row>
    <row r="699" spans="1:28" ht="12" customHeight="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12">
        <v>1</v>
      </c>
      <c r="N699" s="92">
        <v>1</v>
      </c>
      <c r="O699" s="93"/>
      <c r="P699" s="93"/>
      <c r="Q699" s="93"/>
      <c r="R699" s="93"/>
      <c r="S699" s="113"/>
      <c r="T699" s="93">
        <v>1</v>
      </c>
      <c r="U699" s="93"/>
      <c r="V699" s="93"/>
      <c r="W699" s="93"/>
      <c r="X699" s="93"/>
      <c r="Y699" s="75"/>
      <c r="Z699" s="132" t="str">
        <f>VLOOKUP(A699,DB_CAL_Q1_Q4!$A$4:$P$1328,13)</f>
        <v>Electricidad</v>
      </c>
      <c r="AA699" s="133" t="str">
        <f>VLOOKUP(A699,DB_ACS_Q1_Q4!$A$4:$AD$1328,13)</f>
        <v>Electricidad</v>
      </c>
      <c r="AB699" s="134" t="str">
        <f>VLOOKUP(A699,DB_REF_Q1_Q4!$A$4:$AD$1328,13)</f>
        <v>AC Eléctrico</v>
      </c>
    </row>
    <row r="700" spans="1:28" ht="12" customHeight="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12">
        <v>1</v>
      </c>
      <c r="N700" s="92">
        <v>1</v>
      </c>
      <c r="O700" s="93">
        <v>1</v>
      </c>
      <c r="P700" s="93"/>
      <c r="Q700" s="93"/>
      <c r="R700" s="93"/>
      <c r="S700" s="113"/>
      <c r="T700" s="93"/>
      <c r="U700" s="93"/>
      <c r="V700" s="93"/>
      <c r="W700" s="93"/>
      <c r="X700" s="93"/>
      <c r="Y700" s="75">
        <v>1</v>
      </c>
      <c r="Z700" s="132" t="str">
        <f>VLOOKUP(A700,DB_CAL_Q1_Q4!$A$4:$P$1328,13)</f>
        <v>Gasóleo</v>
      </c>
      <c r="AA700" s="133" t="str">
        <f>VLOOKUP(A700,DB_ACS_Q1_Q4!$A$4:$AD$1328,13)</f>
        <v>Gasóleo</v>
      </c>
      <c r="AB700" s="134" t="str">
        <f>VLOOKUP(A700,DB_REF_Q1_Q4!$A$4:$AD$1328,13)</f>
        <v>Ninguno</v>
      </c>
    </row>
    <row r="701" spans="1:28" ht="12" customHeight="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12"/>
      <c r="N701" s="92"/>
      <c r="O701" s="93"/>
      <c r="P701" s="93"/>
      <c r="Q701" s="93"/>
      <c r="R701" s="93"/>
      <c r="S701" s="113">
        <v>1</v>
      </c>
      <c r="T701" s="93"/>
      <c r="U701" s="93"/>
      <c r="V701" s="93"/>
      <c r="W701" s="93"/>
      <c r="X701" s="93"/>
      <c r="Y701" s="75">
        <v>1</v>
      </c>
      <c r="Z701" s="132" t="str">
        <f>VLOOKUP(A701,DB_CAL_Q1_Q4!$A$4:$P$1328,13)</f>
        <v>Gas Natural</v>
      </c>
      <c r="AA701" s="133" t="str">
        <f>VLOOKUP(A701,DB_ACS_Q1_Q4!$A$4:$AD$1328,13)</f>
        <v>Gas Natural</v>
      </c>
      <c r="AB701" s="134" t="str">
        <f>VLOOKUP(A701,DB_REF_Q1_Q4!$A$4:$AD$1328,13)</f>
        <v>AC Eléctrico</v>
      </c>
    </row>
    <row r="702" spans="1:28" ht="12" customHeight="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12">
        <v>1</v>
      </c>
      <c r="N702" s="92">
        <v>1</v>
      </c>
      <c r="O702" s="93">
        <v>1</v>
      </c>
      <c r="P702" s="93"/>
      <c r="Q702" s="93">
        <v>1</v>
      </c>
      <c r="R702" s="93"/>
      <c r="S702" s="113"/>
      <c r="T702" s="93">
        <v>1</v>
      </c>
      <c r="U702" s="93">
        <v>1</v>
      </c>
      <c r="V702" s="93"/>
      <c r="W702" s="93">
        <v>1</v>
      </c>
      <c r="X702" s="93"/>
      <c r="Y702" s="75"/>
      <c r="Z702" s="132" t="str">
        <f>VLOOKUP(A702,DB_CAL_Q1_Q4!$A$4:$P$1328,13)</f>
        <v>Gas Natural</v>
      </c>
      <c r="AA702" s="133" t="str">
        <f>VLOOKUP(A702,DB_ACS_Q1_Q4!$A$4:$AD$1328,13)</f>
        <v>Gas Natural</v>
      </c>
      <c r="AB702" s="134" t="str">
        <f>VLOOKUP(A702,DB_REF_Q1_Q4!$A$4:$AD$1328,13)</f>
        <v>Ninguno</v>
      </c>
    </row>
    <row r="703" spans="1:28" ht="12" customHeight="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12">
        <v>1</v>
      </c>
      <c r="N703" s="92">
        <v>1</v>
      </c>
      <c r="O703" s="93"/>
      <c r="P703" s="93"/>
      <c r="Q703" s="93"/>
      <c r="R703" s="93"/>
      <c r="S703" s="113"/>
      <c r="T703" s="93">
        <v>1</v>
      </c>
      <c r="U703" s="93"/>
      <c r="V703" s="93"/>
      <c r="W703" s="93"/>
      <c r="X703" s="93"/>
      <c r="Y703" s="75"/>
      <c r="Z703" s="132" t="str">
        <f>VLOOKUP(A703,DB_CAL_Q1_Q4!$A$4:$P$1328,13)</f>
        <v>Ninguna</v>
      </c>
      <c r="AA703" s="133" t="str">
        <f>VLOOKUP(A703,DB_ACS_Q1_Q4!$A$4:$AD$1328,13)</f>
        <v>Electricidad</v>
      </c>
      <c r="AB703" s="134" t="str">
        <f>VLOOKUP(A703,DB_REF_Q1_Q4!$A$4:$AD$1328,13)</f>
        <v>AC Eléctrico</v>
      </c>
    </row>
    <row r="704" spans="1:28" ht="12" customHeight="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12">
        <v>1</v>
      </c>
      <c r="N704" s="92">
        <v>1</v>
      </c>
      <c r="O704" s="93"/>
      <c r="P704" s="93"/>
      <c r="Q704" s="93"/>
      <c r="R704" s="93"/>
      <c r="S704" s="113"/>
      <c r="T704" s="93">
        <v>1</v>
      </c>
      <c r="U704" s="93"/>
      <c r="V704" s="93"/>
      <c r="W704" s="93"/>
      <c r="X704" s="93"/>
      <c r="Y704" s="75"/>
      <c r="Z704" s="132" t="str">
        <f>VLOOKUP(A704,DB_CAL_Q1_Q4!$A$4:$P$1328,13)</f>
        <v>Electricidad</v>
      </c>
      <c r="AA704" s="133" t="str">
        <f>VLOOKUP(A704,DB_ACS_Q1_Q4!$A$4:$AD$1328,13)</f>
        <v>Gas Natural</v>
      </c>
      <c r="AB704" s="134" t="str">
        <f>VLOOKUP(A704,DB_REF_Q1_Q4!$A$4:$AD$1328,13)</f>
        <v>AC Eléctrico</v>
      </c>
    </row>
    <row r="705" spans="1:28" ht="12" customHeight="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12"/>
      <c r="N705" s="92"/>
      <c r="O705" s="93"/>
      <c r="P705" s="93"/>
      <c r="Q705" s="93"/>
      <c r="R705" s="93"/>
      <c r="S705" s="113">
        <v>1</v>
      </c>
      <c r="T705" s="93"/>
      <c r="U705" s="93"/>
      <c r="V705" s="93"/>
      <c r="W705" s="93"/>
      <c r="X705" s="93"/>
      <c r="Y705" s="75">
        <v>1</v>
      </c>
      <c r="Z705" s="132" t="str">
        <f>VLOOKUP(A705,DB_CAL_Q1_Q4!$A$4:$P$1328,13)</f>
        <v>Gasóleo</v>
      </c>
      <c r="AA705" s="133" t="str">
        <f>VLOOKUP(A705,DB_ACS_Q1_Q4!$A$4:$AD$1328,13)</f>
        <v>Gasóleo</v>
      </c>
      <c r="AB705" s="134" t="str">
        <f>VLOOKUP(A705,DB_REF_Q1_Q4!$A$4:$AD$1328,13)</f>
        <v>Ninguno</v>
      </c>
    </row>
    <row r="706" spans="1:28" ht="12" customHeight="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12">
        <v>1</v>
      </c>
      <c r="N706" s="92">
        <v>1</v>
      </c>
      <c r="O706" s="93"/>
      <c r="P706" s="93"/>
      <c r="Q706" s="93"/>
      <c r="R706" s="93"/>
      <c r="S706" s="113"/>
      <c r="T706" s="93"/>
      <c r="U706" s="93"/>
      <c r="V706" s="93"/>
      <c r="W706" s="93"/>
      <c r="X706" s="93"/>
      <c r="Y706" s="75">
        <v>1</v>
      </c>
      <c r="Z706" s="132" t="str">
        <f>VLOOKUP(A706,DB_CAL_Q1_Q4!$A$4:$P$1328,13)</f>
        <v>Gas Natural</v>
      </c>
      <c r="AA706" s="133" t="str">
        <f>VLOOKUP(A706,DB_ACS_Q1_Q4!$A$4:$AD$1328,13)</f>
        <v>Solar Térmica</v>
      </c>
      <c r="AB706" s="134" t="str">
        <f>VLOOKUP(A706,DB_REF_Q1_Q4!$A$4:$AD$1328,13)</f>
        <v>Ninguno</v>
      </c>
    </row>
    <row r="707" spans="1:28" ht="12" customHeight="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12">
        <v>1</v>
      </c>
      <c r="N707" s="92">
        <v>1</v>
      </c>
      <c r="O707" s="93"/>
      <c r="P707" s="93"/>
      <c r="Q707" s="93"/>
      <c r="R707" s="93"/>
      <c r="S707" s="113"/>
      <c r="T707" s="93">
        <v>1</v>
      </c>
      <c r="U707" s="93"/>
      <c r="V707" s="93"/>
      <c r="W707" s="93"/>
      <c r="X707" s="93"/>
      <c r="Y707" s="75"/>
      <c r="Z707" s="132" t="str">
        <f>VLOOKUP(A707,DB_CAL_Q1_Q4!$A$4:$P$1328,13)</f>
        <v>Gas Natural</v>
      </c>
      <c r="AA707" s="133" t="str">
        <f>VLOOKUP(A707,DB_ACS_Q1_Q4!$A$4:$AD$1328,13)</f>
        <v>Gas Natural</v>
      </c>
      <c r="AB707" s="134" t="str">
        <f>VLOOKUP(A707,DB_REF_Q1_Q4!$A$4:$AD$1328,13)</f>
        <v>AC Eléctrico</v>
      </c>
    </row>
    <row r="708" spans="1:28" ht="12" customHeight="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12"/>
      <c r="N708" s="92"/>
      <c r="O708" s="93"/>
      <c r="P708" s="93"/>
      <c r="Q708" s="93"/>
      <c r="R708" s="93"/>
      <c r="S708" s="113">
        <v>1</v>
      </c>
      <c r="T708" s="93"/>
      <c r="U708" s="93"/>
      <c r="V708" s="93"/>
      <c r="W708" s="93"/>
      <c r="X708" s="93"/>
      <c r="Y708" s="75">
        <v>1</v>
      </c>
      <c r="Z708" s="132" t="str">
        <f>VLOOKUP(A708,DB_CAL_Q1_Q4!$A$4:$P$1328,13)</f>
        <v>Gas Natural</v>
      </c>
      <c r="AA708" s="133" t="str">
        <f>VLOOKUP(A708,DB_ACS_Q1_Q4!$A$4:$AD$1328,13)</f>
        <v>Gas Natural</v>
      </c>
      <c r="AB708" s="134" t="str">
        <f>VLOOKUP(A708,DB_REF_Q1_Q4!$A$4:$AD$1328,13)</f>
        <v>AC Eléctrico</v>
      </c>
    </row>
    <row r="709" spans="1:28" ht="12" customHeight="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12"/>
      <c r="N709" s="92"/>
      <c r="O709" s="93"/>
      <c r="P709" s="93"/>
      <c r="Q709" s="93"/>
      <c r="R709" s="93"/>
      <c r="S709" s="113">
        <v>1</v>
      </c>
      <c r="T709" s="93"/>
      <c r="U709" s="93"/>
      <c r="V709" s="93"/>
      <c r="W709" s="93"/>
      <c r="X709" s="93"/>
      <c r="Y709" s="75">
        <v>1</v>
      </c>
      <c r="Z709" s="132" t="str">
        <f>VLOOKUP(A709,DB_CAL_Q1_Q4!$A$4:$P$1328,13)</f>
        <v>Gasóleo</v>
      </c>
      <c r="AA709" s="133" t="str">
        <f>VLOOKUP(A709,DB_ACS_Q1_Q4!$A$4:$AD$1328,13)</f>
        <v>Electricidad</v>
      </c>
      <c r="AB709" s="134" t="str">
        <f>VLOOKUP(A709,DB_REF_Q1_Q4!$A$4:$AD$1328,13)</f>
        <v>AC Eléctrico</v>
      </c>
    </row>
    <row r="710" spans="1:28" ht="12" customHeight="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12"/>
      <c r="N710" s="92"/>
      <c r="O710" s="93"/>
      <c r="P710" s="93"/>
      <c r="Q710" s="93"/>
      <c r="R710" s="93"/>
      <c r="S710" s="113">
        <v>1</v>
      </c>
      <c r="T710" s="93"/>
      <c r="U710" s="93"/>
      <c r="V710" s="93"/>
      <c r="W710" s="93"/>
      <c r="X710" s="93"/>
      <c r="Y710" s="75">
        <v>1</v>
      </c>
      <c r="Z710" s="132" t="str">
        <f>VLOOKUP(A710,DB_CAL_Q1_Q4!$A$4:$P$1328,13)</f>
        <v>Gas Natural</v>
      </c>
      <c r="AA710" s="133" t="str">
        <f>VLOOKUP(A710,DB_ACS_Q1_Q4!$A$4:$AD$1328,13)</f>
        <v>Gas Natural</v>
      </c>
      <c r="AB710" s="134" t="str">
        <f>VLOOKUP(A710,DB_REF_Q1_Q4!$A$4:$AD$1328,13)</f>
        <v>Ninguno</v>
      </c>
    </row>
    <row r="711" spans="1:28" ht="12" customHeight="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12"/>
      <c r="N711" s="92"/>
      <c r="O711" s="93"/>
      <c r="P711" s="93"/>
      <c r="Q711" s="93"/>
      <c r="R711" s="93"/>
      <c r="S711" s="113">
        <v>1</v>
      </c>
      <c r="T711" s="93"/>
      <c r="U711" s="93"/>
      <c r="V711" s="93"/>
      <c r="W711" s="93"/>
      <c r="X711" s="93"/>
      <c r="Y711" s="75">
        <v>1</v>
      </c>
      <c r="Z711" s="132" t="str">
        <f>VLOOKUP(A711,DB_CAL_Q1_Q4!$A$4:$P$1328,13)</f>
        <v>Ninguna</v>
      </c>
      <c r="AA711" s="133" t="str">
        <f>VLOOKUP(A711,DB_ACS_Q1_Q4!$A$4:$AD$1328,13)</f>
        <v>Electricidad</v>
      </c>
      <c r="AB711" s="134" t="str">
        <f>VLOOKUP(A711,DB_REF_Q1_Q4!$A$4:$AD$1328,13)</f>
        <v>Bomba de calor aire</v>
      </c>
    </row>
    <row r="712" spans="1:28" ht="12" customHeight="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12"/>
      <c r="N712" s="92"/>
      <c r="O712" s="93"/>
      <c r="P712" s="93"/>
      <c r="Q712" s="93"/>
      <c r="R712" s="93"/>
      <c r="S712" s="113">
        <v>1</v>
      </c>
      <c r="T712" s="93"/>
      <c r="U712" s="93"/>
      <c r="V712" s="93"/>
      <c r="W712" s="93"/>
      <c r="X712" s="93"/>
      <c r="Y712" s="75">
        <v>1</v>
      </c>
      <c r="Z712" s="132" t="str">
        <f>VLOOKUP(A712,DB_CAL_Q1_Q4!$A$4:$P$1328,13)</f>
        <v>Gas Natural</v>
      </c>
      <c r="AA712" s="133" t="str">
        <f>VLOOKUP(A712,DB_ACS_Q1_Q4!$A$4:$AD$1328,13)</f>
        <v>Gas Natural</v>
      </c>
      <c r="AB712" s="134" t="str">
        <f>VLOOKUP(A712,DB_REF_Q1_Q4!$A$4:$AD$1328,13)</f>
        <v>Ninguno</v>
      </c>
    </row>
    <row r="713" spans="1:28" ht="12" customHeight="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12">
        <v>1</v>
      </c>
      <c r="N713" s="92">
        <v>1</v>
      </c>
      <c r="O713" s="93"/>
      <c r="P713" s="93"/>
      <c r="Q713" s="93"/>
      <c r="R713" s="93"/>
      <c r="S713" s="113"/>
      <c r="T713" s="93">
        <v>1</v>
      </c>
      <c r="U713" s="93"/>
      <c r="V713" s="93"/>
      <c r="W713" s="93"/>
      <c r="X713" s="93"/>
      <c r="Y713" s="75"/>
      <c r="Z713" s="132" t="str">
        <f>VLOOKUP(A713,DB_CAL_Q1_Q4!$A$4:$P$1328,13)</f>
        <v>Electricidad</v>
      </c>
      <c r="AA713" s="133" t="str">
        <f>VLOOKUP(A713,DB_ACS_Q1_Q4!$A$4:$AD$1328,13)</f>
        <v>GLP</v>
      </c>
      <c r="AB713" s="134" t="str">
        <f>VLOOKUP(A713,DB_REF_Q1_Q4!$A$4:$AD$1328,13)</f>
        <v>AC Eléctrico</v>
      </c>
    </row>
    <row r="714" spans="1:28" ht="12" customHeight="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12">
        <v>1</v>
      </c>
      <c r="N714" s="92">
        <v>1</v>
      </c>
      <c r="O714" s="93"/>
      <c r="P714" s="93"/>
      <c r="Q714" s="93"/>
      <c r="R714" s="93"/>
      <c r="S714" s="113"/>
      <c r="T714" s="93"/>
      <c r="U714" s="93"/>
      <c r="V714" s="93"/>
      <c r="W714" s="93"/>
      <c r="X714" s="93"/>
      <c r="Y714" s="75">
        <v>1</v>
      </c>
      <c r="Z714" s="132" t="str">
        <f>VLOOKUP(A714,DB_CAL_Q1_Q4!$A$4:$P$1328,13)</f>
        <v>Ninguna</v>
      </c>
      <c r="AA714" s="133" t="str">
        <f>VLOOKUP(A714,DB_ACS_Q1_Q4!$A$4:$AD$1328,13)</f>
        <v>Electricidad</v>
      </c>
      <c r="AB714" s="134" t="str">
        <f>VLOOKUP(A714,DB_REF_Q1_Q4!$A$4:$AD$1328,13)</f>
        <v>Ninguno</v>
      </c>
    </row>
    <row r="715" spans="1:28" ht="12" customHeight="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12"/>
      <c r="N715" s="92"/>
      <c r="O715" s="93"/>
      <c r="P715" s="93"/>
      <c r="Q715" s="93"/>
      <c r="R715" s="93"/>
      <c r="S715" s="113">
        <v>1</v>
      </c>
      <c r="T715" s="93"/>
      <c r="U715" s="93"/>
      <c r="V715" s="93"/>
      <c r="W715" s="93"/>
      <c r="X715" s="93"/>
      <c r="Y715" s="75">
        <v>1</v>
      </c>
      <c r="Z715" s="132" t="str">
        <f>VLOOKUP(A715,DB_CAL_Q1_Q4!$A$4:$P$1328,13)</f>
        <v>Ninguna</v>
      </c>
      <c r="AA715" s="133" t="str">
        <f>VLOOKUP(A715,DB_ACS_Q1_Q4!$A$4:$AD$1328,13)</f>
        <v>Electricidad</v>
      </c>
      <c r="AB715" s="134" t="str">
        <f>VLOOKUP(A715,DB_REF_Q1_Q4!$A$4:$AD$1328,13)</f>
        <v>AC Eléctrico</v>
      </c>
    </row>
    <row r="716" spans="1:28" ht="12" customHeight="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12">
        <v>1</v>
      </c>
      <c r="N716" s="92">
        <v>1</v>
      </c>
      <c r="O716" s="93"/>
      <c r="P716" s="93"/>
      <c r="Q716" s="93"/>
      <c r="R716" s="93"/>
      <c r="S716" s="113"/>
      <c r="T716" s="93"/>
      <c r="U716" s="93"/>
      <c r="V716" s="93"/>
      <c r="W716" s="93"/>
      <c r="X716" s="93"/>
      <c r="Y716" s="75">
        <v>1</v>
      </c>
      <c r="Z716" s="132" t="str">
        <f>VLOOKUP(A716,DB_CAL_Q1_Q4!$A$4:$P$1328,13)</f>
        <v>Gasóleo</v>
      </c>
      <c r="AA716" s="133" t="str">
        <f>VLOOKUP(A716,DB_ACS_Q1_Q4!$A$4:$AD$1328,13)</f>
        <v>Gasóleo</v>
      </c>
      <c r="AB716" s="134" t="str">
        <f>VLOOKUP(A716,DB_REF_Q1_Q4!$A$4:$AD$1328,13)</f>
        <v>Ninguno</v>
      </c>
    </row>
    <row r="717" spans="1:28" ht="12" customHeight="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12">
        <v>1</v>
      </c>
      <c r="N717" s="92">
        <v>1</v>
      </c>
      <c r="O717" s="93"/>
      <c r="P717" s="93"/>
      <c r="Q717" s="93"/>
      <c r="R717" s="93"/>
      <c r="S717" s="113"/>
      <c r="T717" s="93">
        <v>1</v>
      </c>
      <c r="U717" s="93"/>
      <c r="V717" s="93"/>
      <c r="W717" s="93"/>
      <c r="X717" s="93"/>
      <c r="Y717" s="75"/>
      <c r="Z717" s="132" t="str">
        <f>VLOOKUP(A717,DB_CAL_Q1_Q4!$A$4:$P$1328,13)</f>
        <v>Gas Natural</v>
      </c>
      <c r="AA717" s="133" t="str">
        <f>VLOOKUP(A717,DB_ACS_Q1_Q4!$A$4:$AD$1328,13)</f>
        <v>Gas Natural</v>
      </c>
      <c r="AB717" s="134" t="str">
        <f>VLOOKUP(A717,DB_REF_Q1_Q4!$A$4:$AD$1328,13)</f>
        <v>AC Eléctrico</v>
      </c>
    </row>
    <row r="718" spans="1:28" ht="12" customHeight="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12"/>
      <c r="N718" s="92"/>
      <c r="O718" s="93"/>
      <c r="P718" s="93"/>
      <c r="Q718" s="93"/>
      <c r="R718" s="93"/>
      <c r="S718" s="113">
        <v>1</v>
      </c>
      <c r="T718" s="93"/>
      <c r="U718" s="93"/>
      <c r="V718" s="93"/>
      <c r="W718" s="93"/>
      <c r="X718" s="93"/>
      <c r="Y718" s="75">
        <v>1</v>
      </c>
      <c r="Z718" s="132" t="str">
        <f>VLOOKUP(A718,DB_CAL_Q1_Q4!$A$4:$P$1328,13)</f>
        <v>Ninguna</v>
      </c>
      <c r="AA718" s="133" t="str">
        <f>VLOOKUP(A718,DB_ACS_Q1_Q4!$A$4:$AD$1328,13)</f>
        <v>Electricidad</v>
      </c>
      <c r="AB718" s="134" t="str">
        <f>VLOOKUP(A718,DB_REF_Q1_Q4!$A$4:$AD$1328,13)</f>
        <v>Ninguno</v>
      </c>
    </row>
    <row r="719" spans="1:28" ht="12" customHeight="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12">
        <v>1</v>
      </c>
      <c r="N719" s="92">
        <v>1</v>
      </c>
      <c r="O719" s="93"/>
      <c r="P719" s="93"/>
      <c r="Q719" s="93"/>
      <c r="R719" s="93"/>
      <c r="S719" s="113"/>
      <c r="T719" s="93">
        <v>1</v>
      </c>
      <c r="U719" s="93"/>
      <c r="V719" s="93"/>
      <c r="W719" s="93"/>
      <c r="X719" s="93"/>
      <c r="Y719" s="75"/>
      <c r="Z719" s="132" t="str">
        <f>VLOOKUP(A719,DB_CAL_Q1_Q4!$A$4:$P$1328,13)</f>
        <v>Electricidad</v>
      </c>
      <c r="AA719" s="133" t="str">
        <f>VLOOKUP(A719,DB_ACS_Q1_Q4!$A$4:$AD$1328,13)</f>
        <v>GLP</v>
      </c>
      <c r="AB719" s="134" t="str">
        <f>VLOOKUP(A719,DB_REF_Q1_Q4!$A$4:$AD$1328,13)</f>
        <v>AC Eléctrico</v>
      </c>
    </row>
    <row r="720" spans="1:28" ht="12" customHeight="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12"/>
      <c r="N720" s="92"/>
      <c r="O720" s="93"/>
      <c r="P720" s="93"/>
      <c r="Q720" s="93"/>
      <c r="R720" s="93"/>
      <c r="S720" s="113">
        <v>1</v>
      </c>
      <c r="T720" s="93"/>
      <c r="U720" s="93"/>
      <c r="V720" s="93"/>
      <c r="W720" s="93"/>
      <c r="X720" s="93"/>
      <c r="Y720" s="75">
        <v>1</v>
      </c>
      <c r="Z720" s="132" t="str">
        <f>VLOOKUP(A720,DB_CAL_Q1_Q4!$A$4:$P$1328,13)</f>
        <v>Electricidad</v>
      </c>
      <c r="AA720" s="133" t="str">
        <f>VLOOKUP(A720,DB_ACS_Q1_Q4!$A$4:$AD$1328,13)</f>
        <v>GLP</v>
      </c>
      <c r="AB720" s="134" t="str">
        <f>VLOOKUP(A720,DB_REF_Q1_Q4!$A$4:$AD$1328,13)</f>
        <v>AC Eléctrico</v>
      </c>
    </row>
    <row r="721" spans="1:28" ht="12" customHeight="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12"/>
      <c r="N721" s="92"/>
      <c r="O721" s="93"/>
      <c r="P721" s="93"/>
      <c r="Q721" s="93"/>
      <c r="R721" s="93"/>
      <c r="S721" s="113">
        <v>1</v>
      </c>
      <c r="T721" s="93"/>
      <c r="U721" s="93"/>
      <c r="V721" s="93"/>
      <c r="W721" s="93"/>
      <c r="X721" s="93"/>
      <c r="Y721" s="75">
        <v>1</v>
      </c>
      <c r="Z721" s="132" t="str">
        <f>VLOOKUP(A721,DB_CAL_Q1_Q4!$A$4:$P$1328,13)</f>
        <v>Gas Natural</v>
      </c>
      <c r="AA721" s="133" t="str">
        <f>VLOOKUP(A721,DB_ACS_Q1_Q4!$A$4:$AD$1328,13)</f>
        <v>Gas Natural</v>
      </c>
      <c r="AB721" s="134" t="str">
        <f>VLOOKUP(A721,DB_REF_Q1_Q4!$A$4:$AD$1328,13)</f>
        <v>Ninguno</v>
      </c>
    </row>
    <row r="722" spans="1:28" ht="12" customHeight="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12"/>
      <c r="N722" s="92"/>
      <c r="O722" s="93"/>
      <c r="P722" s="93"/>
      <c r="Q722" s="93"/>
      <c r="R722" s="93"/>
      <c r="S722" s="113">
        <v>1</v>
      </c>
      <c r="T722" s="93"/>
      <c r="U722" s="93"/>
      <c r="V722" s="93"/>
      <c r="W722" s="93"/>
      <c r="X722" s="93"/>
      <c r="Y722" s="75">
        <v>1</v>
      </c>
      <c r="Z722" s="132" t="str">
        <f>VLOOKUP(A722,DB_CAL_Q1_Q4!$A$4:$P$1328,13)</f>
        <v>Gas Natural</v>
      </c>
      <c r="AA722" s="133" t="str">
        <f>VLOOKUP(A722,DB_ACS_Q1_Q4!$A$4:$AD$1328,13)</f>
        <v>Gas Natural</v>
      </c>
      <c r="AB722" s="134" t="str">
        <f>VLOOKUP(A722,DB_REF_Q1_Q4!$A$4:$AD$1328,13)</f>
        <v>AC Eléctrico</v>
      </c>
    </row>
    <row r="723" spans="1:28" ht="12" customHeight="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12"/>
      <c r="N723" s="92"/>
      <c r="O723" s="93"/>
      <c r="P723" s="93"/>
      <c r="Q723" s="93"/>
      <c r="R723" s="93"/>
      <c r="S723" s="113">
        <v>1</v>
      </c>
      <c r="T723" s="93"/>
      <c r="U723" s="93"/>
      <c r="V723" s="93"/>
      <c r="W723" s="93"/>
      <c r="X723" s="93"/>
      <c r="Y723" s="75">
        <v>1</v>
      </c>
      <c r="Z723" s="132" t="str">
        <f>VLOOKUP(A723,DB_CAL_Q1_Q4!$A$4:$P$1328,13)</f>
        <v>Gas Natural</v>
      </c>
      <c r="AA723" s="133" t="str">
        <f>VLOOKUP(A723,DB_ACS_Q1_Q4!$A$4:$AD$1328,13)</f>
        <v>Gas Natural</v>
      </c>
      <c r="AB723" s="134" t="str">
        <f>VLOOKUP(A723,DB_REF_Q1_Q4!$A$4:$AD$1328,13)</f>
        <v>AC Eléctrico</v>
      </c>
    </row>
    <row r="724" spans="1:28" ht="12" customHeight="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12"/>
      <c r="N724" s="92"/>
      <c r="O724" s="93"/>
      <c r="P724" s="93"/>
      <c r="Q724" s="93"/>
      <c r="R724" s="93"/>
      <c r="S724" s="113">
        <v>1</v>
      </c>
      <c r="T724" s="93"/>
      <c r="U724" s="93"/>
      <c r="V724" s="93"/>
      <c r="W724" s="93"/>
      <c r="X724" s="93"/>
      <c r="Y724" s="75">
        <v>1</v>
      </c>
      <c r="Z724" s="132" t="str">
        <f>VLOOKUP(A724,DB_CAL_Q1_Q4!$A$4:$P$1328,13)</f>
        <v>Electricidad</v>
      </c>
      <c r="AA724" s="133" t="str">
        <f>VLOOKUP(A724,DB_ACS_Q1_Q4!$A$4:$AD$1328,13)</f>
        <v>Gas Natural</v>
      </c>
      <c r="AB724" s="134" t="str">
        <f>VLOOKUP(A724,DB_REF_Q1_Q4!$A$4:$AD$1328,13)</f>
        <v>Bomba de calor aire</v>
      </c>
    </row>
    <row r="725" spans="1:28" ht="12" customHeight="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12">
        <v>1</v>
      </c>
      <c r="N725" s="92">
        <v>1</v>
      </c>
      <c r="O725" s="93"/>
      <c r="P725" s="93"/>
      <c r="Q725" s="93"/>
      <c r="R725" s="93"/>
      <c r="S725" s="113"/>
      <c r="T725" s="93"/>
      <c r="U725" s="93"/>
      <c r="V725" s="93"/>
      <c r="W725" s="93"/>
      <c r="X725" s="93"/>
      <c r="Y725" s="75">
        <v>1</v>
      </c>
      <c r="Z725" s="132" t="str">
        <f>VLOOKUP(A725,DB_CAL_Q1_Q4!$A$4:$P$1328,13)</f>
        <v>Gas Natural</v>
      </c>
      <c r="AA725" s="133" t="str">
        <f>VLOOKUP(A725,DB_ACS_Q1_Q4!$A$4:$AD$1328,13)</f>
        <v>Gas Natural</v>
      </c>
      <c r="AB725" s="134" t="str">
        <f>VLOOKUP(A725,DB_REF_Q1_Q4!$A$4:$AD$1328,13)</f>
        <v>AC Eléctrico</v>
      </c>
    </row>
    <row r="726" spans="1:28" ht="12" customHeight="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12"/>
      <c r="N726" s="92"/>
      <c r="O726" s="93"/>
      <c r="P726" s="93"/>
      <c r="Q726" s="93"/>
      <c r="R726" s="93"/>
      <c r="S726" s="113">
        <v>1</v>
      </c>
      <c r="T726" s="93"/>
      <c r="U726" s="93"/>
      <c r="V726" s="93"/>
      <c r="W726" s="93"/>
      <c r="X726" s="93"/>
      <c r="Y726" s="75">
        <v>1</v>
      </c>
      <c r="Z726" s="132" t="str">
        <f>VLOOKUP(A726,DB_CAL_Q1_Q4!$A$4:$P$1328,13)</f>
        <v>Electricidad</v>
      </c>
      <c r="AA726" s="133" t="str">
        <f>VLOOKUP(A726,DB_ACS_Q1_Q4!$A$4:$AD$1328,13)</f>
        <v>Gas Natural</v>
      </c>
      <c r="AB726" s="134" t="str">
        <f>VLOOKUP(A726,DB_REF_Q1_Q4!$A$4:$AD$1328,13)</f>
        <v>AC Eléctrico</v>
      </c>
    </row>
    <row r="727" spans="1:28" ht="12" customHeight="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12">
        <v>1</v>
      </c>
      <c r="N727" s="92">
        <v>1</v>
      </c>
      <c r="O727" s="93"/>
      <c r="P727" s="93"/>
      <c r="Q727" s="93"/>
      <c r="R727" s="93"/>
      <c r="S727" s="113"/>
      <c r="T727" s="93"/>
      <c r="U727" s="93"/>
      <c r="V727" s="93"/>
      <c r="W727" s="93"/>
      <c r="X727" s="93"/>
      <c r="Y727" s="75">
        <v>1</v>
      </c>
      <c r="Z727" s="132" t="str">
        <f>VLOOKUP(A727,DB_CAL_Q1_Q4!$A$4:$P$1328,13)</f>
        <v>GLP</v>
      </c>
      <c r="AA727" s="133" t="str">
        <f>VLOOKUP(A727,DB_ACS_Q1_Q4!$A$4:$AD$1328,13)</f>
        <v>GLP</v>
      </c>
      <c r="AB727" s="134" t="str">
        <f>VLOOKUP(A727,DB_REF_Q1_Q4!$A$4:$AD$1328,13)</f>
        <v>Ninguno</v>
      </c>
    </row>
    <row r="728" spans="1:28" ht="12" customHeight="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12">
        <v>1</v>
      </c>
      <c r="N728" s="92">
        <v>1</v>
      </c>
      <c r="O728" s="93"/>
      <c r="P728" s="93"/>
      <c r="Q728" s="93"/>
      <c r="R728" s="93"/>
      <c r="S728" s="113"/>
      <c r="T728" s="93"/>
      <c r="U728" s="93"/>
      <c r="V728" s="93"/>
      <c r="W728" s="93"/>
      <c r="X728" s="93"/>
      <c r="Y728" s="75">
        <v>1</v>
      </c>
      <c r="Z728" s="132" t="str">
        <f>VLOOKUP(A728,DB_CAL_Q1_Q4!$A$4:$P$1328,13)</f>
        <v>Gas Natural</v>
      </c>
      <c r="AA728" s="133" t="str">
        <f>VLOOKUP(A728,DB_ACS_Q1_Q4!$A$4:$AD$1328,13)</f>
        <v>Gas Natural</v>
      </c>
      <c r="AB728" s="134" t="str">
        <f>VLOOKUP(A728,DB_REF_Q1_Q4!$A$4:$AD$1328,13)</f>
        <v>AC Eléctrico</v>
      </c>
    </row>
    <row r="729" spans="1:28" ht="12" customHeight="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12"/>
      <c r="N729" s="92"/>
      <c r="O729" s="93"/>
      <c r="P729" s="93"/>
      <c r="Q729" s="93"/>
      <c r="R729" s="93"/>
      <c r="S729" s="113">
        <v>1</v>
      </c>
      <c r="T729" s="93"/>
      <c r="U729" s="93"/>
      <c r="V729" s="93"/>
      <c r="W729" s="93"/>
      <c r="X729" s="93"/>
      <c r="Y729" s="75">
        <v>1</v>
      </c>
      <c r="Z729" s="132" t="str">
        <f>VLOOKUP(A729,DB_CAL_Q1_Q4!$A$4:$P$1328,13)</f>
        <v>GLP</v>
      </c>
      <c r="AA729" s="133" t="str">
        <f>VLOOKUP(A729,DB_ACS_Q1_Q4!$A$4:$AD$1328,13)</f>
        <v>GLP</v>
      </c>
      <c r="AB729" s="134" t="str">
        <f>VLOOKUP(A729,DB_REF_Q1_Q4!$A$4:$AD$1328,13)</f>
        <v>Ninguno</v>
      </c>
    </row>
    <row r="730" spans="1:28" ht="12" customHeight="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12">
        <v>1</v>
      </c>
      <c r="N730" s="92">
        <v>1</v>
      </c>
      <c r="O730" s="93"/>
      <c r="P730" s="93"/>
      <c r="Q730" s="93"/>
      <c r="R730" s="93"/>
      <c r="S730" s="113"/>
      <c r="T730" s="93">
        <v>1</v>
      </c>
      <c r="U730" s="93"/>
      <c r="V730" s="93"/>
      <c r="W730" s="93"/>
      <c r="X730" s="93"/>
      <c r="Y730" s="75"/>
      <c r="Z730" s="132" t="str">
        <f>VLOOKUP(A730,DB_CAL_Q1_Q4!$A$4:$P$1328,13)</f>
        <v>Electricidad</v>
      </c>
      <c r="AA730" s="133" t="str">
        <f>VLOOKUP(A730,DB_ACS_Q1_Q4!$A$4:$AD$1328,13)</f>
        <v>Electricidad</v>
      </c>
      <c r="AB730" s="134" t="str">
        <f>VLOOKUP(A730,DB_REF_Q1_Q4!$A$4:$AD$1328,13)</f>
        <v>AC Eléctrico</v>
      </c>
    </row>
    <row r="731" spans="1:28" ht="12" customHeight="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12">
        <v>1</v>
      </c>
      <c r="N731" s="92">
        <v>1</v>
      </c>
      <c r="O731" s="93"/>
      <c r="P731" s="93"/>
      <c r="Q731" s="93"/>
      <c r="R731" s="93"/>
      <c r="S731" s="113"/>
      <c r="T731" s="93"/>
      <c r="U731" s="93"/>
      <c r="V731" s="93"/>
      <c r="W731" s="93"/>
      <c r="X731" s="93"/>
      <c r="Y731" s="75">
        <v>1</v>
      </c>
      <c r="Z731" s="132" t="str">
        <f>VLOOKUP(A731,DB_CAL_Q1_Q4!$A$4:$P$1328,13)</f>
        <v>Ninguna</v>
      </c>
      <c r="AA731" s="133" t="str">
        <f>VLOOKUP(A731,DB_ACS_Q1_Q4!$A$4:$AD$1328,13)</f>
        <v>Electricidad</v>
      </c>
      <c r="AB731" s="134" t="str">
        <f>VLOOKUP(A731,DB_REF_Q1_Q4!$A$4:$AD$1328,13)</f>
        <v>Bomba de calor aire</v>
      </c>
    </row>
    <row r="732" spans="1:28" ht="12" customHeight="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12">
        <v>1</v>
      </c>
      <c r="N732" s="92">
        <v>1</v>
      </c>
      <c r="O732" s="93">
        <v>1</v>
      </c>
      <c r="P732" s="93"/>
      <c r="Q732" s="93"/>
      <c r="R732" s="93"/>
      <c r="S732" s="113"/>
      <c r="T732" s="93"/>
      <c r="U732" s="93"/>
      <c r="V732" s="93"/>
      <c r="W732" s="93"/>
      <c r="X732" s="93"/>
      <c r="Y732" s="75">
        <v>1</v>
      </c>
      <c r="Z732" s="132" t="str">
        <f>VLOOKUP(A732,DB_CAL_Q1_Q4!$A$4:$P$1328,13)</f>
        <v>Gas Natural</v>
      </c>
      <c r="AA732" s="133" t="str">
        <f>VLOOKUP(A732,DB_ACS_Q1_Q4!$A$4:$AD$1328,13)</f>
        <v>Gas Natural</v>
      </c>
      <c r="AB732" s="134" t="str">
        <f>VLOOKUP(A732,DB_REF_Q1_Q4!$A$4:$AD$1328,13)</f>
        <v>Ninguno</v>
      </c>
    </row>
    <row r="733" spans="1:28" ht="12" customHeight="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12">
        <v>1</v>
      </c>
      <c r="N733" s="92">
        <v>1</v>
      </c>
      <c r="O733" s="93"/>
      <c r="P733" s="93"/>
      <c r="Q733" s="93"/>
      <c r="R733" s="93"/>
      <c r="S733" s="113"/>
      <c r="T733" s="93"/>
      <c r="U733" s="93"/>
      <c r="V733" s="93"/>
      <c r="W733" s="93"/>
      <c r="X733" s="93"/>
      <c r="Y733" s="75">
        <v>1</v>
      </c>
      <c r="Z733" s="132" t="str">
        <f>VLOOKUP(A733,DB_CAL_Q1_Q4!$A$4:$P$1328,13)</f>
        <v>Gas Natural</v>
      </c>
      <c r="AA733" s="133" t="str">
        <f>VLOOKUP(A733,DB_ACS_Q1_Q4!$A$4:$AD$1328,13)</f>
        <v>Gas Natural</v>
      </c>
      <c r="AB733" s="134" t="str">
        <f>VLOOKUP(A733,DB_REF_Q1_Q4!$A$4:$AD$1328,13)</f>
        <v>Ninguno</v>
      </c>
    </row>
    <row r="734" spans="1:28" ht="12" customHeight="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12">
        <v>1</v>
      </c>
      <c r="N734" s="92">
        <v>1</v>
      </c>
      <c r="O734" s="93"/>
      <c r="P734" s="93"/>
      <c r="Q734" s="93"/>
      <c r="R734" s="93"/>
      <c r="S734" s="113"/>
      <c r="T734" s="93">
        <v>1</v>
      </c>
      <c r="U734" s="93"/>
      <c r="V734" s="93"/>
      <c r="W734" s="93"/>
      <c r="X734" s="93"/>
      <c r="Y734" s="75"/>
      <c r="Z734" s="132" t="str">
        <f>VLOOKUP(A734,DB_CAL_Q1_Q4!$A$4:$P$1328,13)</f>
        <v>GLP</v>
      </c>
      <c r="AA734" s="133" t="str">
        <f>VLOOKUP(A734,DB_ACS_Q1_Q4!$A$4:$AD$1328,13)</f>
        <v>GLP</v>
      </c>
      <c r="AB734" s="134" t="str">
        <f>VLOOKUP(A734,DB_REF_Q1_Q4!$A$4:$AD$1328,13)</f>
        <v>AC Eléctrico</v>
      </c>
    </row>
    <row r="735" spans="1:28" ht="12" customHeight="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12">
        <v>1</v>
      </c>
      <c r="N735" s="92">
        <v>1</v>
      </c>
      <c r="O735" s="93"/>
      <c r="P735" s="93"/>
      <c r="Q735" s="93"/>
      <c r="R735" s="93"/>
      <c r="S735" s="113"/>
      <c r="T735" s="93"/>
      <c r="U735" s="93"/>
      <c r="V735" s="93"/>
      <c r="W735" s="93"/>
      <c r="X735" s="93"/>
      <c r="Y735" s="75">
        <v>1</v>
      </c>
      <c r="Z735" s="132" t="str">
        <f>VLOOKUP(A735,DB_CAL_Q1_Q4!$A$4:$P$1328,13)</f>
        <v>Electricidad</v>
      </c>
      <c r="AA735" s="133" t="str">
        <f>VLOOKUP(A735,DB_ACS_Q1_Q4!$A$4:$AD$1328,13)</f>
        <v>Electricidad</v>
      </c>
      <c r="AB735" s="134" t="str">
        <f>VLOOKUP(A735,DB_REF_Q1_Q4!$A$4:$AD$1328,13)</f>
        <v>AC Eléctrico</v>
      </c>
    </row>
    <row r="736" spans="1:28" ht="12" customHeight="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12">
        <v>1</v>
      </c>
      <c r="N736" s="92">
        <v>1</v>
      </c>
      <c r="O736" s="93"/>
      <c r="P736" s="93"/>
      <c r="Q736" s="93"/>
      <c r="R736" s="93"/>
      <c r="S736" s="113"/>
      <c r="T736" s="93">
        <v>1</v>
      </c>
      <c r="U736" s="93"/>
      <c r="V736" s="93"/>
      <c r="W736" s="93"/>
      <c r="X736" s="93"/>
      <c r="Y736" s="75"/>
      <c r="Z736" s="132" t="str">
        <f>VLOOKUP(A736,DB_CAL_Q1_Q4!$A$4:$P$1328,13)</f>
        <v>Electricidad</v>
      </c>
      <c r="AA736" s="133" t="str">
        <f>VLOOKUP(A736,DB_ACS_Q1_Q4!$A$4:$AD$1328,13)</f>
        <v>Gas Natural</v>
      </c>
      <c r="AB736" s="134" t="str">
        <f>VLOOKUP(A736,DB_REF_Q1_Q4!$A$4:$AD$1328,13)</f>
        <v>AC Eléctrico</v>
      </c>
    </row>
    <row r="737" spans="1:28" ht="12" customHeight="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12"/>
      <c r="N737" s="92"/>
      <c r="O737" s="93"/>
      <c r="P737" s="93"/>
      <c r="Q737" s="93"/>
      <c r="R737" s="93"/>
      <c r="S737" s="113">
        <v>1</v>
      </c>
      <c r="T737" s="93"/>
      <c r="U737" s="93"/>
      <c r="V737" s="93"/>
      <c r="W737" s="93"/>
      <c r="X737" s="93"/>
      <c r="Y737" s="75">
        <v>1</v>
      </c>
      <c r="Z737" s="132" t="str">
        <f>VLOOKUP(A737,DB_CAL_Q1_Q4!$A$4:$P$1328,13)</f>
        <v>Ninguna</v>
      </c>
      <c r="AA737" s="133" t="str">
        <f>VLOOKUP(A737,DB_ACS_Q1_Q4!$A$4:$AD$1328,13)</f>
        <v>Electricidad</v>
      </c>
      <c r="AB737" s="134" t="str">
        <f>VLOOKUP(A737,DB_REF_Q1_Q4!$A$4:$AD$1328,13)</f>
        <v>Ninguno</v>
      </c>
    </row>
    <row r="738" spans="1:28" ht="12" customHeight="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12"/>
      <c r="N738" s="92"/>
      <c r="O738" s="93"/>
      <c r="P738" s="93"/>
      <c r="Q738" s="93"/>
      <c r="R738" s="93"/>
      <c r="S738" s="113">
        <v>1</v>
      </c>
      <c r="T738" s="93"/>
      <c r="U738" s="93"/>
      <c r="V738" s="93"/>
      <c r="W738" s="93"/>
      <c r="X738" s="93"/>
      <c r="Y738" s="75">
        <v>1</v>
      </c>
      <c r="Z738" s="132" t="str">
        <f>VLOOKUP(A738,DB_CAL_Q1_Q4!$A$4:$P$1328,13)</f>
        <v>Electricidad</v>
      </c>
      <c r="AA738" s="133" t="str">
        <f>VLOOKUP(A738,DB_ACS_Q1_Q4!$A$4:$AD$1328,13)</f>
        <v>Electricidad</v>
      </c>
      <c r="AB738" s="134" t="str">
        <f>VLOOKUP(A738,DB_REF_Q1_Q4!$A$4:$AD$1328,13)</f>
        <v>AC Eléctrico</v>
      </c>
    </row>
    <row r="739" spans="1:28" ht="12" customHeight="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12">
        <v>1</v>
      </c>
      <c r="N739" s="92">
        <v>1</v>
      </c>
      <c r="O739" s="93"/>
      <c r="P739" s="93"/>
      <c r="Q739" s="93"/>
      <c r="R739" s="93"/>
      <c r="S739" s="113"/>
      <c r="T739" s="93"/>
      <c r="U739" s="93"/>
      <c r="V739" s="93"/>
      <c r="W739" s="93"/>
      <c r="X739" s="93"/>
      <c r="Y739" s="75">
        <v>1</v>
      </c>
      <c r="Z739" s="132" t="str">
        <f>VLOOKUP(A739,DB_CAL_Q1_Q4!$A$4:$P$1328,13)</f>
        <v>Otros</v>
      </c>
      <c r="AA739" s="133" t="str">
        <f>VLOOKUP(A739,DB_ACS_Q1_Q4!$A$4:$AD$1328,13)</f>
        <v>Electricidad</v>
      </c>
      <c r="AB739" s="134" t="str">
        <f>VLOOKUP(A739,DB_REF_Q1_Q4!$A$4:$AD$1328,13)</f>
        <v>Bomba de calor aire</v>
      </c>
    </row>
    <row r="740" spans="1:28" ht="12" customHeight="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12">
        <v>1</v>
      </c>
      <c r="N740" s="92">
        <v>1</v>
      </c>
      <c r="O740" s="93"/>
      <c r="P740" s="93"/>
      <c r="Q740" s="93"/>
      <c r="R740" s="93"/>
      <c r="S740" s="113"/>
      <c r="T740" s="93"/>
      <c r="U740" s="93"/>
      <c r="V740" s="93"/>
      <c r="W740" s="93"/>
      <c r="X740" s="93"/>
      <c r="Y740" s="75">
        <v>1</v>
      </c>
      <c r="Z740" s="132" t="str">
        <f>VLOOKUP(A740,DB_CAL_Q1_Q4!$A$4:$P$1328,13)</f>
        <v>Bomba de calor aire</v>
      </c>
      <c r="AA740" s="133" t="str">
        <f>VLOOKUP(A740,DB_ACS_Q1_Q4!$A$4:$AD$1328,13)</f>
        <v>Electricidad</v>
      </c>
      <c r="AB740" s="134" t="str">
        <f>VLOOKUP(A740,DB_REF_Q1_Q4!$A$4:$AD$1328,13)</f>
        <v>Bomba de calor aire</v>
      </c>
    </row>
    <row r="741" spans="1:28" ht="12" customHeight="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12">
        <v>1</v>
      </c>
      <c r="N741" s="92">
        <v>1</v>
      </c>
      <c r="O741" s="93"/>
      <c r="P741" s="93"/>
      <c r="Q741" s="93"/>
      <c r="R741" s="93"/>
      <c r="S741" s="113"/>
      <c r="T741" s="93">
        <v>1</v>
      </c>
      <c r="U741" s="93"/>
      <c r="V741" s="93"/>
      <c r="W741" s="93"/>
      <c r="X741" s="93"/>
      <c r="Y741" s="75"/>
      <c r="Z741" s="132" t="str">
        <f>VLOOKUP(A741,DB_CAL_Q1_Q4!$A$4:$P$1328,13)</f>
        <v>Electricidad</v>
      </c>
      <c r="AA741" s="133" t="str">
        <f>VLOOKUP(A741,DB_ACS_Q1_Q4!$A$4:$AD$1328,13)</f>
        <v>GLP</v>
      </c>
      <c r="AB741" s="134" t="str">
        <f>VLOOKUP(A741,DB_REF_Q1_Q4!$A$4:$AD$1328,13)</f>
        <v>Ninguno</v>
      </c>
    </row>
    <row r="742" spans="1:28" ht="12" customHeight="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12">
        <v>1</v>
      </c>
      <c r="N742" s="92">
        <v>1</v>
      </c>
      <c r="O742" s="93"/>
      <c r="P742" s="93"/>
      <c r="Q742" s="93"/>
      <c r="R742" s="93"/>
      <c r="S742" s="113"/>
      <c r="T742" s="93"/>
      <c r="U742" s="93"/>
      <c r="V742" s="93"/>
      <c r="W742" s="93"/>
      <c r="X742" s="93"/>
      <c r="Y742" s="75">
        <v>1</v>
      </c>
      <c r="Z742" s="132" t="str">
        <f>VLOOKUP(A742,DB_CAL_Q1_Q4!$A$4:$P$1328,13)</f>
        <v>Electricidad</v>
      </c>
      <c r="AA742" s="133" t="str">
        <f>VLOOKUP(A742,DB_ACS_Q1_Q4!$A$4:$AD$1328,13)</f>
        <v>GLP</v>
      </c>
      <c r="AB742" s="134" t="str">
        <f>VLOOKUP(A742,DB_REF_Q1_Q4!$A$4:$AD$1328,13)</f>
        <v>AC Eléctrico</v>
      </c>
    </row>
    <row r="743" spans="1:28" ht="12" customHeight="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12"/>
      <c r="N743" s="92"/>
      <c r="O743" s="93"/>
      <c r="P743" s="93"/>
      <c r="Q743" s="93"/>
      <c r="R743" s="93"/>
      <c r="S743" s="113">
        <v>1</v>
      </c>
      <c r="T743" s="93"/>
      <c r="U743" s="93"/>
      <c r="V743" s="93"/>
      <c r="W743" s="93"/>
      <c r="X743" s="93"/>
      <c r="Y743" s="75">
        <v>1</v>
      </c>
      <c r="Z743" s="132" t="str">
        <f>VLOOKUP(A743,DB_CAL_Q1_Q4!$A$4:$P$1328,13)</f>
        <v>Gas Natural</v>
      </c>
      <c r="AA743" s="133" t="str">
        <f>VLOOKUP(A743,DB_ACS_Q1_Q4!$A$4:$AD$1328,13)</f>
        <v>Gas Natural</v>
      </c>
      <c r="AB743" s="134" t="str">
        <f>VLOOKUP(A743,DB_REF_Q1_Q4!$A$4:$AD$1328,13)</f>
        <v>Ninguno</v>
      </c>
    </row>
    <row r="744" spans="1:28" ht="12" customHeight="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12">
        <v>1</v>
      </c>
      <c r="N744" s="92">
        <v>1</v>
      </c>
      <c r="O744" s="93"/>
      <c r="P744" s="93"/>
      <c r="Q744" s="93"/>
      <c r="R744" s="93"/>
      <c r="S744" s="113"/>
      <c r="T744" s="93">
        <v>1</v>
      </c>
      <c r="U744" s="93"/>
      <c r="V744" s="93"/>
      <c r="W744" s="93"/>
      <c r="X744" s="93"/>
      <c r="Y744" s="75"/>
      <c r="Z744" s="132" t="str">
        <f>VLOOKUP(A744,DB_CAL_Q1_Q4!$A$4:$P$1328,13)</f>
        <v>Electricidad</v>
      </c>
      <c r="AA744" s="133" t="str">
        <f>VLOOKUP(A744,DB_ACS_Q1_Q4!$A$4:$AD$1328,13)</f>
        <v>Electricidad</v>
      </c>
      <c r="AB744" s="134" t="str">
        <f>VLOOKUP(A744,DB_REF_Q1_Q4!$A$4:$AD$1328,13)</f>
        <v>AC Eléctrico</v>
      </c>
    </row>
    <row r="745" spans="1:28" ht="12" customHeight="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12">
        <v>1</v>
      </c>
      <c r="N745" s="92">
        <v>1</v>
      </c>
      <c r="O745" s="93"/>
      <c r="P745" s="93"/>
      <c r="Q745" s="93"/>
      <c r="R745" s="93"/>
      <c r="S745" s="113"/>
      <c r="T745" s="93"/>
      <c r="U745" s="93"/>
      <c r="V745" s="93"/>
      <c r="W745" s="93"/>
      <c r="X745" s="93"/>
      <c r="Y745" s="75">
        <v>1</v>
      </c>
      <c r="Z745" s="132" t="str">
        <f>VLOOKUP(A745,DB_CAL_Q1_Q4!$A$4:$P$1328,13)</f>
        <v>Electricidad</v>
      </c>
      <c r="AA745" s="133" t="str">
        <f>VLOOKUP(A745,DB_ACS_Q1_Q4!$A$4:$AD$1328,13)</f>
        <v>Electricidad</v>
      </c>
      <c r="AB745" s="134" t="str">
        <f>VLOOKUP(A745,DB_REF_Q1_Q4!$A$4:$AD$1328,13)</f>
        <v>AC Eléctrico</v>
      </c>
    </row>
    <row r="746" spans="1:28" ht="12" customHeight="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12">
        <v>1</v>
      </c>
      <c r="N746" s="92">
        <v>1</v>
      </c>
      <c r="O746" s="93"/>
      <c r="P746" s="93"/>
      <c r="Q746" s="93"/>
      <c r="R746" s="93"/>
      <c r="S746" s="113"/>
      <c r="T746" s="93"/>
      <c r="U746" s="93"/>
      <c r="V746" s="93"/>
      <c r="W746" s="93"/>
      <c r="X746" s="93"/>
      <c r="Y746" s="75">
        <v>1</v>
      </c>
      <c r="Z746" s="132" t="str">
        <f>VLOOKUP(A746,DB_CAL_Q1_Q4!$A$4:$P$1328,13)</f>
        <v>Gas Natural</v>
      </c>
      <c r="AA746" s="133" t="str">
        <f>VLOOKUP(A746,DB_ACS_Q1_Q4!$A$4:$AD$1328,13)</f>
        <v>Gas Natural</v>
      </c>
      <c r="AB746" s="134" t="str">
        <f>VLOOKUP(A746,DB_REF_Q1_Q4!$A$4:$AD$1328,13)</f>
        <v>AC Eléctrico</v>
      </c>
    </row>
    <row r="747" spans="1:28" ht="12" customHeight="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12">
        <v>1</v>
      </c>
      <c r="N747" s="92">
        <v>1</v>
      </c>
      <c r="O747" s="93"/>
      <c r="P747" s="93"/>
      <c r="Q747" s="93"/>
      <c r="R747" s="93"/>
      <c r="S747" s="113"/>
      <c r="T747" s="93"/>
      <c r="U747" s="93"/>
      <c r="V747" s="93"/>
      <c r="W747" s="93"/>
      <c r="X747" s="93"/>
      <c r="Y747" s="75">
        <v>1</v>
      </c>
      <c r="Z747" s="132" t="str">
        <f>VLOOKUP(A747,DB_CAL_Q1_Q4!$A$4:$P$1328,13)</f>
        <v>Bomba de calor aire</v>
      </c>
      <c r="AA747" s="133" t="str">
        <f>VLOOKUP(A747,DB_ACS_Q1_Q4!$A$4:$AD$1328,13)</f>
        <v>Electricidad</v>
      </c>
      <c r="AB747" s="134" t="str">
        <f>VLOOKUP(A747,DB_REF_Q1_Q4!$A$4:$AD$1328,13)</f>
        <v>Bomba de calor aire</v>
      </c>
    </row>
    <row r="748" spans="1:28" ht="12" customHeight="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12"/>
      <c r="N748" s="92"/>
      <c r="O748" s="93"/>
      <c r="P748" s="93"/>
      <c r="Q748" s="93"/>
      <c r="R748" s="93"/>
      <c r="S748" s="113">
        <v>1</v>
      </c>
      <c r="T748" s="93"/>
      <c r="U748" s="93"/>
      <c r="V748" s="93"/>
      <c r="W748" s="93"/>
      <c r="X748" s="93"/>
      <c r="Y748" s="75">
        <v>1</v>
      </c>
      <c r="Z748" s="132" t="str">
        <f>VLOOKUP(A748,DB_CAL_Q1_Q4!$A$4:$P$1328,13)</f>
        <v>Gas Natural</v>
      </c>
      <c r="AA748" s="133" t="str">
        <f>VLOOKUP(A748,DB_ACS_Q1_Q4!$A$4:$AD$1328,13)</f>
        <v>Gas Natural</v>
      </c>
      <c r="AB748" s="134" t="str">
        <f>VLOOKUP(A748,DB_REF_Q1_Q4!$A$4:$AD$1328,13)</f>
        <v>Ninguno</v>
      </c>
    </row>
    <row r="749" spans="1:28" ht="12" customHeight="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12">
        <v>1</v>
      </c>
      <c r="N749" s="92">
        <v>1</v>
      </c>
      <c r="O749" s="93"/>
      <c r="P749" s="93"/>
      <c r="Q749" s="93"/>
      <c r="R749" s="93"/>
      <c r="S749" s="113"/>
      <c r="T749" s="93"/>
      <c r="U749" s="93"/>
      <c r="V749" s="93"/>
      <c r="W749" s="93"/>
      <c r="X749" s="93"/>
      <c r="Y749" s="75">
        <v>1</v>
      </c>
      <c r="Z749" s="132" t="str">
        <f>VLOOKUP(A749,DB_CAL_Q1_Q4!$A$4:$P$1328,13)</f>
        <v>Bomba de calor aire</v>
      </c>
      <c r="AA749" s="133" t="str">
        <f>VLOOKUP(A749,DB_ACS_Q1_Q4!$A$4:$AD$1328,13)</f>
        <v>Solar Térmica</v>
      </c>
      <c r="AB749" s="134" t="str">
        <f>VLOOKUP(A749,DB_REF_Q1_Q4!$A$4:$AD$1328,13)</f>
        <v>Bomba de calor aire</v>
      </c>
    </row>
    <row r="750" spans="1:28" ht="12" customHeight="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12"/>
      <c r="N750" s="92"/>
      <c r="O750" s="93"/>
      <c r="P750" s="93"/>
      <c r="Q750" s="93"/>
      <c r="R750" s="93"/>
      <c r="S750" s="113">
        <v>1</v>
      </c>
      <c r="T750" s="93"/>
      <c r="U750" s="93"/>
      <c r="V750" s="93"/>
      <c r="W750" s="93"/>
      <c r="X750" s="93"/>
      <c r="Y750" s="75">
        <v>1</v>
      </c>
      <c r="Z750" s="132" t="str">
        <f>VLOOKUP(A750,DB_CAL_Q1_Q4!$A$4:$P$1328,13)</f>
        <v>Electricidad</v>
      </c>
      <c r="AA750" s="133" t="str">
        <f>VLOOKUP(A750,DB_ACS_Q1_Q4!$A$4:$AD$1328,13)</f>
        <v>Gas Natural</v>
      </c>
      <c r="AB750" s="134" t="str">
        <f>VLOOKUP(A750,DB_REF_Q1_Q4!$A$4:$AD$1328,13)</f>
        <v>AC Eléctrico</v>
      </c>
    </row>
    <row r="751" spans="1:28" ht="12" customHeight="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12">
        <v>1</v>
      </c>
      <c r="N751" s="92">
        <v>1</v>
      </c>
      <c r="O751" s="93"/>
      <c r="P751" s="93"/>
      <c r="Q751" s="93"/>
      <c r="R751" s="93"/>
      <c r="S751" s="113"/>
      <c r="T751" s="93"/>
      <c r="U751" s="93"/>
      <c r="V751" s="93"/>
      <c r="W751" s="93"/>
      <c r="X751" s="93"/>
      <c r="Y751" s="75">
        <v>1</v>
      </c>
      <c r="Z751" s="132" t="str">
        <f>VLOOKUP(A751,DB_CAL_Q1_Q4!$A$4:$P$1328,13)</f>
        <v>GLP</v>
      </c>
      <c r="AA751" s="133" t="str">
        <f>VLOOKUP(A751,DB_ACS_Q1_Q4!$A$4:$AD$1328,13)</f>
        <v>Gas Natural</v>
      </c>
      <c r="AB751" s="134" t="str">
        <f>VLOOKUP(A751,DB_REF_Q1_Q4!$A$4:$AD$1328,13)</f>
        <v>AC Eléctrico</v>
      </c>
    </row>
    <row r="752" spans="1:28" ht="12" customHeight="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12"/>
      <c r="N752" s="92"/>
      <c r="O752" s="93"/>
      <c r="P752" s="93"/>
      <c r="Q752" s="93"/>
      <c r="R752" s="93"/>
      <c r="S752" s="113">
        <v>1</v>
      </c>
      <c r="T752" s="93"/>
      <c r="U752" s="93"/>
      <c r="V752" s="93"/>
      <c r="W752" s="93"/>
      <c r="X752" s="93"/>
      <c r="Y752" s="75">
        <v>1</v>
      </c>
      <c r="Z752" s="132" t="str">
        <f>VLOOKUP(A752,DB_CAL_Q1_Q4!$A$4:$P$1328,13)</f>
        <v>Electricidad</v>
      </c>
      <c r="AA752" s="133" t="str">
        <f>VLOOKUP(A752,DB_ACS_Q1_Q4!$A$4:$AD$1328,13)</f>
        <v>Electricidad</v>
      </c>
      <c r="AB752" s="134" t="str">
        <f>VLOOKUP(A752,DB_REF_Q1_Q4!$A$4:$AD$1328,13)</f>
        <v>AC Eléctrico</v>
      </c>
    </row>
    <row r="753" spans="1:28" ht="12" customHeight="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12">
        <v>1</v>
      </c>
      <c r="N753" s="92">
        <v>1</v>
      </c>
      <c r="O753" s="93"/>
      <c r="P753" s="93"/>
      <c r="Q753" s="93"/>
      <c r="R753" s="93"/>
      <c r="S753" s="113"/>
      <c r="T753" s="93">
        <v>1</v>
      </c>
      <c r="U753" s="93"/>
      <c r="V753" s="93"/>
      <c r="W753" s="93"/>
      <c r="X753" s="93"/>
      <c r="Y753" s="75"/>
      <c r="Z753" s="132" t="str">
        <f>VLOOKUP(A753,DB_CAL_Q1_Q4!$A$4:$P$1328,13)</f>
        <v>Electricidad</v>
      </c>
      <c r="AA753" s="133" t="str">
        <f>VLOOKUP(A753,DB_ACS_Q1_Q4!$A$4:$AD$1328,13)</f>
        <v>Electricidad</v>
      </c>
      <c r="AB753" s="134" t="str">
        <f>VLOOKUP(A753,DB_REF_Q1_Q4!$A$4:$AD$1328,13)</f>
        <v>Ninguno</v>
      </c>
    </row>
    <row r="754" spans="1:28" ht="12" customHeight="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12">
        <v>1</v>
      </c>
      <c r="N754" s="92">
        <v>1</v>
      </c>
      <c r="O754" s="93"/>
      <c r="P754" s="93"/>
      <c r="Q754" s="93"/>
      <c r="R754" s="93"/>
      <c r="S754" s="113"/>
      <c r="T754" s="93"/>
      <c r="U754" s="93"/>
      <c r="V754" s="93"/>
      <c r="W754" s="93"/>
      <c r="X754" s="93"/>
      <c r="Y754" s="75">
        <v>1</v>
      </c>
      <c r="Z754" s="132" t="str">
        <f>VLOOKUP(A754,DB_CAL_Q1_Q4!$A$4:$P$1328,13)</f>
        <v>Electricidad</v>
      </c>
      <c r="AA754" s="133" t="str">
        <f>VLOOKUP(A754,DB_ACS_Q1_Q4!$A$4:$AD$1328,13)</f>
        <v>Gas Natural</v>
      </c>
      <c r="AB754" s="134" t="str">
        <f>VLOOKUP(A754,DB_REF_Q1_Q4!$A$4:$AD$1328,13)</f>
        <v>AC Eléctrico</v>
      </c>
    </row>
    <row r="755" spans="1:28" ht="12" customHeight="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12">
        <v>1</v>
      </c>
      <c r="N755" s="92">
        <v>1</v>
      </c>
      <c r="O755" s="93"/>
      <c r="P755" s="93"/>
      <c r="Q755" s="93"/>
      <c r="R755" s="93"/>
      <c r="S755" s="113"/>
      <c r="T755" s="93">
        <v>1</v>
      </c>
      <c r="U755" s="93"/>
      <c r="V755" s="93"/>
      <c r="W755" s="93"/>
      <c r="X755" s="93"/>
      <c r="Y755" s="75"/>
      <c r="Z755" s="132" t="str">
        <f>VLOOKUP(A755,DB_CAL_Q1_Q4!$A$4:$P$1328,13)</f>
        <v>Gas Natural</v>
      </c>
      <c r="AA755" s="133" t="str">
        <f>VLOOKUP(A755,DB_ACS_Q1_Q4!$A$4:$AD$1328,13)</f>
        <v>Gas Natural</v>
      </c>
      <c r="AB755" s="134" t="str">
        <f>VLOOKUP(A755,DB_REF_Q1_Q4!$A$4:$AD$1328,13)</f>
        <v>Ninguno</v>
      </c>
    </row>
    <row r="756" spans="1:28" ht="12" customHeight="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12">
        <v>1</v>
      </c>
      <c r="N756" s="92">
        <v>1</v>
      </c>
      <c r="O756" s="93"/>
      <c r="P756" s="93"/>
      <c r="Q756" s="93">
        <v>1</v>
      </c>
      <c r="R756" s="93"/>
      <c r="S756" s="113"/>
      <c r="T756" s="93"/>
      <c r="U756" s="93"/>
      <c r="V756" s="93"/>
      <c r="W756" s="93"/>
      <c r="X756" s="93"/>
      <c r="Y756" s="75">
        <v>1</v>
      </c>
      <c r="Z756" s="132" t="str">
        <f>VLOOKUP(A756,DB_CAL_Q1_Q4!$A$4:$P$1328,13)</f>
        <v>Gas Natural</v>
      </c>
      <c r="AA756" s="133" t="str">
        <f>VLOOKUP(A756,DB_ACS_Q1_Q4!$A$4:$AD$1328,13)</f>
        <v>Gas Natural</v>
      </c>
      <c r="AB756" s="134" t="str">
        <f>VLOOKUP(A756,DB_REF_Q1_Q4!$A$4:$AD$1328,13)</f>
        <v>Ninguno</v>
      </c>
    </row>
    <row r="757" spans="1:28" ht="12" customHeight="1">
      <c r="A757" s="10">
        <v>753</v>
      </c>
      <c r="B757" s="98" t="s">
        <v>223</v>
      </c>
      <c r="C757" s="98" t="s">
        <v>69</v>
      </c>
      <c r="D757" s="11" t="s">
        <v>52</v>
      </c>
      <c r="E757" s="11" t="s">
        <v>303</v>
      </c>
      <c r="F757" s="12" t="s">
        <v>49</v>
      </c>
      <c r="G757" s="11" t="s">
        <v>511</v>
      </c>
      <c r="H757" s="12" t="s">
        <v>307</v>
      </c>
      <c r="I757" s="103" t="s">
        <v>504</v>
      </c>
      <c r="J757" s="12" t="str">
        <f t="shared" ref="J757:J762" si="25">"≥17h"</f>
        <v>≥17h</v>
      </c>
      <c r="K757" s="12" t="s">
        <v>512</v>
      </c>
      <c r="L757" s="69" t="s">
        <v>518</v>
      </c>
      <c r="M757" s="12"/>
      <c r="N757" s="92"/>
      <c r="O757" s="93"/>
      <c r="P757" s="93"/>
      <c r="Q757" s="93"/>
      <c r="R757" s="93"/>
      <c r="S757" s="113">
        <v>1</v>
      </c>
      <c r="T757" s="93"/>
      <c r="U757" s="93"/>
      <c r="V757" s="93"/>
      <c r="W757" s="93"/>
      <c r="X757" s="93"/>
      <c r="Y757" s="75">
        <v>1</v>
      </c>
      <c r="Z757" s="132" t="str">
        <f>VLOOKUP(A757,DB_CAL_Q1_Q4!$A$4:$P$1328,13)</f>
        <v>Bomba de calor aire</v>
      </c>
      <c r="AA757" s="133" t="str">
        <f>VLOOKUP(A757,DB_ACS_Q1_Q4!$A$4:$AD$1328,13)</f>
        <v>GLP</v>
      </c>
      <c r="AB757" s="134" t="str">
        <f>VLOOKUP(A757,DB_REF_Q1_Q4!$A$4:$AD$1328,13)</f>
        <v>Bomba de calor aire</v>
      </c>
    </row>
    <row r="758" spans="1:28" ht="12" customHeight="1">
      <c r="A758" s="10">
        <v>754</v>
      </c>
      <c r="B758" s="98" t="s">
        <v>114</v>
      </c>
      <c r="C758" s="98" t="s">
        <v>71</v>
      </c>
      <c r="D758" s="11" t="s">
        <v>51</v>
      </c>
      <c r="E758" s="11" t="s">
        <v>303</v>
      </c>
      <c r="F758" s="12" t="s">
        <v>48</v>
      </c>
      <c r="G758" s="12" t="s">
        <v>310</v>
      </c>
      <c r="H758" s="12" t="s">
        <v>306</v>
      </c>
      <c r="I758" s="103" t="s">
        <v>505</v>
      </c>
      <c r="J758" s="12" t="str">
        <f t="shared" si="25"/>
        <v>≥17h</v>
      </c>
      <c r="K758" s="12" t="s">
        <v>513</v>
      </c>
      <c r="L758" s="69" t="s">
        <v>520</v>
      </c>
      <c r="M758" s="12">
        <v>1</v>
      </c>
      <c r="N758" s="92">
        <v>1</v>
      </c>
      <c r="O758" s="93"/>
      <c r="P758" s="93"/>
      <c r="Q758" s="93"/>
      <c r="R758" s="93"/>
      <c r="S758" s="113"/>
      <c r="T758" s="93">
        <v>1</v>
      </c>
      <c r="U758" s="93"/>
      <c r="V758" s="93"/>
      <c r="W758" s="93"/>
      <c r="X758" s="93"/>
      <c r="Y758" s="75"/>
      <c r="Z758" s="132" t="str">
        <f>VLOOKUP(A758,DB_CAL_Q1_Q4!$A$4:$P$1328,13)</f>
        <v>GLP</v>
      </c>
      <c r="AA758" s="133" t="str">
        <f>VLOOKUP(A758,DB_ACS_Q1_Q4!$A$4:$AD$1328,13)</f>
        <v>GLP</v>
      </c>
      <c r="AB758" s="134" t="str">
        <f>VLOOKUP(A758,DB_REF_Q1_Q4!$A$4:$AD$1328,13)</f>
        <v>Ninguno</v>
      </c>
    </row>
    <row r="759" spans="1:28" ht="12" customHeight="1">
      <c r="A759" s="10">
        <v>755</v>
      </c>
      <c r="B759" s="98" t="s">
        <v>90</v>
      </c>
      <c r="C759" s="98" t="s">
        <v>89</v>
      </c>
      <c r="D759" s="11" t="s">
        <v>51</v>
      </c>
      <c r="E759" s="11" t="s">
        <v>304</v>
      </c>
      <c r="F759" s="12" t="s">
        <v>50</v>
      </c>
      <c r="G759" s="12" t="s">
        <v>310</v>
      </c>
      <c r="H759" s="12" t="s">
        <v>306</v>
      </c>
      <c r="I759" s="103" t="s">
        <v>504</v>
      </c>
      <c r="J759" s="12" t="str">
        <f t="shared" si="25"/>
        <v>≥17h</v>
      </c>
      <c r="K759" s="12" t="s">
        <v>47</v>
      </c>
      <c r="L759" s="69" t="s">
        <v>520</v>
      </c>
      <c r="M759" s="12"/>
      <c r="N759" s="92"/>
      <c r="O759" s="93"/>
      <c r="P759" s="93"/>
      <c r="Q759" s="93"/>
      <c r="R759" s="93"/>
      <c r="S759" s="113">
        <v>1</v>
      </c>
      <c r="T759" s="93"/>
      <c r="U759" s="93"/>
      <c r="V759" s="93"/>
      <c r="W759" s="93"/>
      <c r="X759" s="93"/>
      <c r="Y759" s="75">
        <v>1</v>
      </c>
      <c r="Z759" s="132" t="str">
        <f>VLOOKUP(A759,DB_CAL_Q1_Q4!$A$4:$P$1328,13)</f>
        <v>Gasóleo</v>
      </c>
      <c r="AA759" s="133" t="str">
        <f>VLOOKUP(A759,DB_ACS_Q1_Q4!$A$4:$AD$1328,13)</f>
        <v>Gasóleo</v>
      </c>
      <c r="AB759" s="134" t="str">
        <f>VLOOKUP(A759,DB_REF_Q1_Q4!$A$4:$AD$1328,13)</f>
        <v>Ninguno</v>
      </c>
    </row>
    <row r="760" spans="1:28" ht="12" customHeight="1">
      <c r="A760" s="10">
        <v>756</v>
      </c>
      <c r="B760" s="98" t="s">
        <v>90</v>
      </c>
      <c r="C760" s="98" t="s">
        <v>89</v>
      </c>
      <c r="D760" s="11" t="s">
        <v>51</v>
      </c>
      <c r="E760" s="11" t="s">
        <v>303</v>
      </c>
      <c r="F760" s="12" t="s">
        <v>48</v>
      </c>
      <c r="G760" s="12" t="s">
        <v>310</v>
      </c>
      <c r="H760" s="12" t="s">
        <v>306</v>
      </c>
      <c r="I760" s="103" t="s">
        <v>504</v>
      </c>
      <c r="J760" s="12" t="str">
        <f t="shared" si="25"/>
        <v>≥17h</v>
      </c>
      <c r="K760" s="12" t="s">
        <v>47</v>
      </c>
      <c r="L760" s="69" t="s">
        <v>520</v>
      </c>
      <c r="M760" s="12">
        <v>1</v>
      </c>
      <c r="N760" s="92">
        <v>1</v>
      </c>
      <c r="O760" s="93"/>
      <c r="P760" s="93"/>
      <c r="Q760" s="93"/>
      <c r="R760" s="93"/>
      <c r="S760" s="113"/>
      <c r="T760" s="93"/>
      <c r="U760" s="93"/>
      <c r="V760" s="93"/>
      <c r="W760" s="93"/>
      <c r="X760" s="93"/>
      <c r="Y760" s="75">
        <v>1</v>
      </c>
      <c r="Z760" s="132" t="str">
        <f>VLOOKUP(A760,DB_CAL_Q1_Q4!$A$4:$P$1328,13)</f>
        <v>Electricidad</v>
      </c>
      <c r="AA760" s="133" t="str">
        <f>VLOOKUP(A760,DB_ACS_Q1_Q4!$A$4:$AD$1328,13)</f>
        <v>GLP</v>
      </c>
      <c r="AB760" s="134" t="str">
        <f>VLOOKUP(A760,DB_REF_Q1_Q4!$A$4:$AD$1328,13)</f>
        <v>Ninguno</v>
      </c>
    </row>
    <row r="761" spans="1:28" ht="12" customHeight="1">
      <c r="A761" s="10">
        <v>757</v>
      </c>
      <c r="B761" s="98" t="s">
        <v>114</v>
      </c>
      <c r="C761" s="98" t="s">
        <v>71</v>
      </c>
      <c r="D761" s="11" t="s">
        <v>25</v>
      </c>
      <c r="E761" s="11" t="s">
        <v>303</v>
      </c>
      <c r="F761" s="12" t="s">
        <v>48</v>
      </c>
      <c r="G761" s="12" t="s">
        <v>310</v>
      </c>
      <c r="H761" s="12" t="s">
        <v>306</v>
      </c>
      <c r="I761" s="103" t="s">
        <v>504</v>
      </c>
      <c r="J761" s="12" t="str">
        <f t="shared" si="25"/>
        <v>≥17h</v>
      </c>
      <c r="K761" s="12" t="s">
        <v>512</v>
      </c>
      <c r="L761" s="69" t="s">
        <v>520</v>
      </c>
      <c r="M761" s="12">
        <v>1</v>
      </c>
      <c r="N761" s="92">
        <v>1</v>
      </c>
      <c r="O761" s="93"/>
      <c r="P761" s="93"/>
      <c r="Q761" s="93"/>
      <c r="R761" s="93"/>
      <c r="S761" s="113"/>
      <c r="T761" s="93"/>
      <c r="U761" s="93"/>
      <c r="V761" s="93"/>
      <c r="W761" s="93"/>
      <c r="X761" s="93"/>
      <c r="Y761" s="75">
        <v>1</v>
      </c>
      <c r="Z761" s="132" t="str">
        <f>VLOOKUP(A761,DB_CAL_Q1_Q4!$A$4:$P$1328,13)</f>
        <v>Electricidad</v>
      </c>
      <c r="AA761" s="133" t="str">
        <f>VLOOKUP(A761,DB_ACS_Q1_Q4!$A$4:$AD$1328,13)</f>
        <v>Gas Natural</v>
      </c>
      <c r="AB761" s="134" t="str">
        <f>VLOOKUP(A761,DB_REF_Q1_Q4!$A$4:$AD$1328,13)</f>
        <v>Ninguno</v>
      </c>
    </row>
    <row r="762" spans="1:28" ht="12" customHeight="1">
      <c r="A762" s="10">
        <v>758</v>
      </c>
      <c r="B762" s="98" t="s">
        <v>90</v>
      </c>
      <c r="C762" s="98" t="s">
        <v>89</v>
      </c>
      <c r="D762" s="11" t="s">
        <v>51</v>
      </c>
      <c r="E762" s="11" t="s">
        <v>303</v>
      </c>
      <c r="F762" s="12" t="s">
        <v>48</v>
      </c>
      <c r="G762" s="12" t="s">
        <v>310</v>
      </c>
      <c r="H762" s="12" t="s">
        <v>306</v>
      </c>
      <c r="I762" s="11" t="s">
        <v>507</v>
      </c>
      <c r="J762" s="12" t="str">
        <f t="shared" si="25"/>
        <v>≥17h</v>
      </c>
      <c r="K762" s="12" t="s">
        <v>47</v>
      </c>
      <c r="L762" s="69" t="s">
        <v>520</v>
      </c>
      <c r="M762" s="12">
        <v>1</v>
      </c>
      <c r="N762" s="92">
        <v>1</v>
      </c>
      <c r="O762" s="93"/>
      <c r="P762" s="93"/>
      <c r="Q762" s="93"/>
      <c r="R762" s="93"/>
      <c r="S762" s="113"/>
      <c r="T762" s="93"/>
      <c r="U762" s="93"/>
      <c r="V762" s="93"/>
      <c r="W762" s="93"/>
      <c r="X762" s="93"/>
      <c r="Y762" s="75">
        <v>1</v>
      </c>
      <c r="Z762" s="132" t="str">
        <f>VLOOKUP(A762,DB_CAL_Q1_Q4!$A$4:$P$1328,13)</f>
        <v>Electricidad</v>
      </c>
      <c r="AA762" s="133" t="str">
        <f>VLOOKUP(A762,DB_ACS_Q1_Q4!$A$4:$AD$1328,13)</f>
        <v>Electricidad</v>
      </c>
      <c r="AB762" s="134" t="str">
        <f>VLOOKUP(A762,DB_REF_Q1_Q4!$A$4:$AD$1328,13)</f>
        <v>Ninguno</v>
      </c>
    </row>
    <row r="763" spans="1:28" ht="12" customHeight="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12">
        <v>1</v>
      </c>
      <c r="N763" s="92">
        <v>1</v>
      </c>
      <c r="O763" s="93"/>
      <c r="P763" s="93"/>
      <c r="Q763" s="93"/>
      <c r="R763" s="93"/>
      <c r="S763" s="113"/>
      <c r="T763" s="93"/>
      <c r="U763" s="93"/>
      <c r="V763" s="93"/>
      <c r="W763" s="93"/>
      <c r="X763" s="93"/>
      <c r="Y763" s="75">
        <v>1</v>
      </c>
      <c r="Z763" s="132" t="str">
        <f>VLOOKUP(A763,DB_CAL_Q1_Q4!$A$4:$P$1328,13)</f>
        <v>GLP</v>
      </c>
      <c r="AA763" s="133" t="str">
        <f>VLOOKUP(A763,DB_ACS_Q1_Q4!$A$4:$AD$1328,13)</f>
        <v>Electricidad</v>
      </c>
      <c r="AB763" s="134" t="str">
        <f>VLOOKUP(A763,DB_REF_Q1_Q4!$A$4:$AD$1328,13)</f>
        <v>Ninguno</v>
      </c>
    </row>
    <row r="764" spans="1:28" ht="12" customHeight="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12"/>
      <c r="N764" s="92"/>
      <c r="O764" s="93"/>
      <c r="P764" s="93"/>
      <c r="Q764" s="93"/>
      <c r="R764" s="93"/>
      <c r="S764" s="113">
        <v>1</v>
      </c>
      <c r="T764" s="93"/>
      <c r="U764" s="93"/>
      <c r="V764" s="93"/>
      <c r="W764" s="93"/>
      <c r="X764" s="93"/>
      <c r="Y764" s="75">
        <v>1</v>
      </c>
      <c r="Z764" s="132" t="str">
        <f>VLOOKUP(A764,DB_CAL_Q1_Q4!$A$4:$P$1328,13)</f>
        <v>Gasóleo</v>
      </c>
      <c r="AA764" s="133" t="str">
        <f>VLOOKUP(A764,DB_ACS_Q1_Q4!$A$4:$AD$1328,13)</f>
        <v>Gasóleo</v>
      </c>
      <c r="AB764" s="134" t="str">
        <f>VLOOKUP(A764,DB_REF_Q1_Q4!$A$4:$AD$1328,13)</f>
        <v>Ninguno</v>
      </c>
    </row>
    <row r="765" spans="1:28" ht="12" customHeight="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12"/>
      <c r="N765" s="92"/>
      <c r="O765" s="93"/>
      <c r="P765" s="93"/>
      <c r="Q765" s="93"/>
      <c r="R765" s="93"/>
      <c r="S765" s="113">
        <v>1</v>
      </c>
      <c r="T765" s="93"/>
      <c r="U765" s="93"/>
      <c r="V765" s="93"/>
      <c r="W765" s="93"/>
      <c r="X765" s="93"/>
      <c r="Y765" s="75">
        <v>1</v>
      </c>
      <c r="Z765" s="132" t="str">
        <f>VLOOKUP(A765,DB_CAL_Q1_Q4!$A$4:$P$1328,13)</f>
        <v>Ninguna</v>
      </c>
      <c r="AA765" s="133" t="str">
        <f>VLOOKUP(A765,DB_ACS_Q1_Q4!$A$4:$AD$1328,13)</f>
        <v>Electricidad</v>
      </c>
      <c r="AB765" s="134" t="str">
        <f>VLOOKUP(A765,DB_REF_Q1_Q4!$A$4:$AD$1328,13)</f>
        <v>Ninguno</v>
      </c>
    </row>
    <row r="766" spans="1:28" ht="12" customHeight="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12"/>
      <c r="N766" s="92"/>
      <c r="O766" s="93"/>
      <c r="P766" s="93"/>
      <c r="Q766" s="93"/>
      <c r="R766" s="93"/>
      <c r="S766" s="113">
        <v>1</v>
      </c>
      <c r="T766" s="93"/>
      <c r="U766" s="93"/>
      <c r="V766" s="93"/>
      <c r="W766" s="93"/>
      <c r="X766" s="93"/>
      <c r="Y766" s="75">
        <v>1</v>
      </c>
      <c r="Z766" s="132" t="str">
        <f>VLOOKUP(A766,DB_CAL_Q1_Q4!$A$4:$P$1328,13)</f>
        <v>Electricidad</v>
      </c>
      <c r="AA766" s="133" t="str">
        <f>VLOOKUP(A766,DB_ACS_Q1_Q4!$A$4:$AD$1328,13)</f>
        <v>Electricidad</v>
      </c>
      <c r="AB766" s="134" t="str">
        <f>VLOOKUP(A766,DB_REF_Q1_Q4!$A$4:$AD$1328,13)</f>
        <v>Ninguno</v>
      </c>
    </row>
    <row r="767" spans="1:28" ht="12" customHeight="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12">
        <v>1</v>
      </c>
      <c r="N767" s="92">
        <v>1</v>
      </c>
      <c r="O767" s="93"/>
      <c r="P767" s="93"/>
      <c r="Q767" s="93"/>
      <c r="R767" s="93"/>
      <c r="S767" s="113"/>
      <c r="T767" s="93"/>
      <c r="U767" s="93"/>
      <c r="V767" s="93"/>
      <c r="W767" s="93"/>
      <c r="X767" s="93"/>
      <c r="Y767" s="75">
        <v>1</v>
      </c>
      <c r="Z767" s="132" t="str">
        <f>VLOOKUP(A767,DB_CAL_Q1_Q4!$A$4:$P$1328,13)</f>
        <v>Electricidad</v>
      </c>
      <c r="AA767" s="133" t="str">
        <f>VLOOKUP(A767,DB_ACS_Q1_Q4!$A$4:$AD$1328,13)</f>
        <v>Gas Natural</v>
      </c>
      <c r="AB767" s="134" t="str">
        <f>VLOOKUP(A767,DB_REF_Q1_Q4!$A$4:$AD$1328,13)</f>
        <v>Ninguno</v>
      </c>
    </row>
    <row r="768" spans="1:28" ht="12" customHeight="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12">
        <v>1</v>
      </c>
      <c r="N768" s="92">
        <v>1</v>
      </c>
      <c r="O768" s="93"/>
      <c r="P768" s="93"/>
      <c r="Q768" s="93"/>
      <c r="R768" s="93"/>
      <c r="S768" s="113"/>
      <c r="T768" s="93"/>
      <c r="U768" s="93"/>
      <c r="V768" s="93"/>
      <c r="W768" s="93"/>
      <c r="X768" s="93"/>
      <c r="Y768" s="75">
        <v>1</v>
      </c>
      <c r="Z768" s="132" t="str">
        <f>VLOOKUP(A768,DB_CAL_Q1_Q4!$A$4:$P$1328,13)</f>
        <v>Gasóleo</v>
      </c>
      <c r="AA768" s="133" t="str">
        <f>VLOOKUP(A768,DB_ACS_Q1_Q4!$A$4:$AD$1328,13)</f>
        <v>Gasóleo</v>
      </c>
      <c r="AB768" s="134" t="str">
        <f>VLOOKUP(A768,DB_REF_Q1_Q4!$A$4:$AD$1328,13)</f>
        <v>Ninguno</v>
      </c>
    </row>
    <row r="769" spans="1:28" ht="12" customHeight="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12">
        <v>1</v>
      </c>
      <c r="N769" s="92">
        <v>1</v>
      </c>
      <c r="O769" s="93">
        <v>1</v>
      </c>
      <c r="P769" s="93"/>
      <c r="Q769" s="93"/>
      <c r="R769" s="93"/>
      <c r="S769" s="113"/>
      <c r="T769" s="93"/>
      <c r="U769" s="93"/>
      <c r="V769" s="93"/>
      <c r="W769" s="93"/>
      <c r="X769" s="93"/>
      <c r="Y769" s="75">
        <v>1</v>
      </c>
      <c r="Z769" s="132" t="str">
        <f>VLOOKUP(A769,DB_CAL_Q1_Q4!$A$4:$P$1328,13)</f>
        <v>Electricidad</v>
      </c>
      <c r="AA769" s="133" t="str">
        <f>VLOOKUP(A769,DB_ACS_Q1_Q4!$A$4:$AD$1328,13)</f>
        <v>Solar Térmica</v>
      </c>
      <c r="AB769" s="134" t="str">
        <f>VLOOKUP(A769,DB_REF_Q1_Q4!$A$4:$AD$1328,13)</f>
        <v>Bomba de calor aire</v>
      </c>
    </row>
    <row r="770" spans="1:28" ht="12" customHeight="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12">
        <v>1</v>
      </c>
      <c r="N770" s="92">
        <v>1</v>
      </c>
      <c r="O770" s="93"/>
      <c r="P770" s="93"/>
      <c r="Q770" s="93"/>
      <c r="R770" s="93"/>
      <c r="S770" s="113"/>
      <c r="T770" s="93"/>
      <c r="U770" s="93"/>
      <c r="V770" s="93"/>
      <c r="W770" s="93"/>
      <c r="X770" s="93"/>
      <c r="Y770" s="75">
        <v>1</v>
      </c>
      <c r="Z770" s="132" t="str">
        <f>VLOOKUP(A770,DB_CAL_Q1_Q4!$A$4:$P$1328,13)</f>
        <v>Electricidad</v>
      </c>
      <c r="AA770" s="133" t="str">
        <f>VLOOKUP(A770,DB_ACS_Q1_Q4!$A$4:$AD$1328,13)</f>
        <v>Gas Natural</v>
      </c>
      <c r="AB770" s="134" t="str">
        <f>VLOOKUP(A770,DB_REF_Q1_Q4!$A$4:$AD$1328,13)</f>
        <v>AC Eléctrico</v>
      </c>
    </row>
    <row r="771" spans="1:28" ht="12" customHeight="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12"/>
      <c r="N771" s="92"/>
      <c r="O771" s="93"/>
      <c r="P771" s="93"/>
      <c r="Q771" s="93"/>
      <c r="R771" s="93"/>
      <c r="S771" s="113">
        <v>1</v>
      </c>
      <c r="T771" s="93"/>
      <c r="U771" s="93"/>
      <c r="V771" s="93"/>
      <c r="W771" s="93"/>
      <c r="X771" s="93"/>
      <c r="Y771" s="75">
        <v>1</v>
      </c>
      <c r="Z771" s="132" t="str">
        <f>VLOOKUP(A771,DB_CAL_Q1_Q4!$A$4:$P$1328,13)</f>
        <v>Biomasa</v>
      </c>
      <c r="AA771" s="133" t="str">
        <f>VLOOKUP(A771,DB_ACS_Q1_Q4!$A$4:$AD$1328,13)</f>
        <v>GLP</v>
      </c>
      <c r="AB771" s="134" t="str">
        <f>VLOOKUP(A771,DB_REF_Q1_Q4!$A$4:$AD$1328,13)</f>
        <v>AC Eléctrico</v>
      </c>
    </row>
    <row r="772" spans="1:28" ht="12" customHeight="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12">
        <v>1</v>
      </c>
      <c r="N772" s="92">
        <v>1</v>
      </c>
      <c r="O772" s="93"/>
      <c r="P772" s="93"/>
      <c r="Q772" s="93"/>
      <c r="R772" s="93"/>
      <c r="S772" s="113"/>
      <c r="T772" s="93"/>
      <c r="U772" s="93"/>
      <c r="V772" s="93"/>
      <c r="W772" s="93"/>
      <c r="X772" s="93"/>
      <c r="Y772" s="75">
        <v>1</v>
      </c>
      <c r="Z772" s="132" t="str">
        <f>VLOOKUP(A772,DB_CAL_Q1_Q4!$A$4:$P$1328,13)</f>
        <v>Electricidad</v>
      </c>
      <c r="AA772" s="133" t="str">
        <f>VLOOKUP(A772,DB_ACS_Q1_Q4!$A$4:$AD$1328,13)</f>
        <v>GLP</v>
      </c>
      <c r="AB772" s="134" t="str">
        <f>VLOOKUP(A772,DB_REF_Q1_Q4!$A$4:$AD$1328,13)</f>
        <v>Bomba de calor aire</v>
      </c>
    </row>
    <row r="773" spans="1:28" ht="12" customHeight="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12"/>
      <c r="N773" s="92"/>
      <c r="O773" s="93"/>
      <c r="P773" s="93"/>
      <c r="Q773" s="93"/>
      <c r="R773" s="93"/>
      <c r="S773" s="113">
        <v>1</v>
      </c>
      <c r="T773" s="93"/>
      <c r="U773" s="93"/>
      <c r="V773" s="93"/>
      <c r="W773" s="93"/>
      <c r="X773" s="93"/>
      <c r="Y773" s="75">
        <v>1</v>
      </c>
      <c r="Z773" s="132" t="str">
        <f>VLOOKUP(A773,DB_CAL_Q1_Q4!$A$4:$P$1328,13)</f>
        <v>Electricidad</v>
      </c>
      <c r="AA773" s="133" t="str">
        <f>VLOOKUP(A773,DB_ACS_Q1_Q4!$A$4:$AD$1328,13)</f>
        <v>GLP</v>
      </c>
      <c r="AB773" s="134" t="str">
        <f>VLOOKUP(A773,DB_REF_Q1_Q4!$A$4:$AD$1328,13)</f>
        <v>Ninguno</v>
      </c>
    </row>
    <row r="774" spans="1:28" ht="12" customHeight="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12">
        <v>1</v>
      </c>
      <c r="N774" s="92">
        <v>1</v>
      </c>
      <c r="O774" s="93"/>
      <c r="P774" s="93"/>
      <c r="Q774" s="93"/>
      <c r="R774" s="93"/>
      <c r="S774" s="113"/>
      <c r="T774" s="93"/>
      <c r="U774" s="93"/>
      <c r="V774" s="93"/>
      <c r="W774" s="93"/>
      <c r="X774" s="93"/>
      <c r="Y774" s="75">
        <v>1</v>
      </c>
      <c r="Z774" s="132" t="str">
        <f>VLOOKUP(A774,DB_CAL_Q1_Q4!$A$4:$P$1328,13)</f>
        <v>Gas Natural</v>
      </c>
      <c r="AA774" s="133" t="str">
        <f>VLOOKUP(A774,DB_ACS_Q1_Q4!$A$4:$AD$1328,13)</f>
        <v>Gas Natural</v>
      </c>
      <c r="AB774" s="134" t="str">
        <f>VLOOKUP(A774,DB_REF_Q1_Q4!$A$4:$AD$1328,13)</f>
        <v>Ninguno</v>
      </c>
    </row>
    <row r="775" spans="1:28" ht="12" customHeight="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12"/>
      <c r="N775" s="92"/>
      <c r="O775" s="93"/>
      <c r="P775" s="93"/>
      <c r="Q775" s="93"/>
      <c r="R775" s="93"/>
      <c r="S775" s="113">
        <v>1</v>
      </c>
      <c r="T775" s="93"/>
      <c r="U775" s="93"/>
      <c r="V775" s="93"/>
      <c r="W775" s="93"/>
      <c r="X775" s="93"/>
      <c r="Y775" s="75">
        <v>1</v>
      </c>
      <c r="Z775" s="132" t="str">
        <f>VLOOKUP(A775,DB_CAL_Q1_Q4!$A$4:$P$1328,13)</f>
        <v>Electricidad</v>
      </c>
      <c r="AA775" s="133" t="str">
        <f>VLOOKUP(A775,DB_ACS_Q1_Q4!$A$4:$AD$1328,13)</f>
        <v>GLP</v>
      </c>
      <c r="AB775" s="134" t="str">
        <f>VLOOKUP(A775,DB_REF_Q1_Q4!$A$4:$AD$1328,13)</f>
        <v>Ninguno</v>
      </c>
    </row>
    <row r="776" spans="1:28" ht="12" customHeight="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12">
        <v>1</v>
      </c>
      <c r="N776" s="92">
        <v>1</v>
      </c>
      <c r="O776" s="93"/>
      <c r="P776" s="93"/>
      <c r="Q776" s="93"/>
      <c r="R776" s="93"/>
      <c r="S776" s="113"/>
      <c r="T776" s="93"/>
      <c r="U776" s="93"/>
      <c r="V776" s="93"/>
      <c r="W776" s="93"/>
      <c r="X776" s="93"/>
      <c r="Y776" s="75">
        <v>1</v>
      </c>
      <c r="Z776" s="132" t="str">
        <f>VLOOKUP(A776,DB_CAL_Q1_Q4!$A$4:$P$1328,13)</f>
        <v>GLP</v>
      </c>
      <c r="AA776" s="133" t="str">
        <f>VLOOKUP(A776,DB_ACS_Q1_Q4!$A$4:$AD$1328,13)</f>
        <v>GLP</v>
      </c>
      <c r="AB776" s="134" t="str">
        <f>VLOOKUP(A776,DB_REF_Q1_Q4!$A$4:$AD$1328,13)</f>
        <v>AC Eléctrico</v>
      </c>
    </row>
    <row r="777" spans="1:28" ht="12" customHeight="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12"/>
      <c r="N777" s="92"/>
      <c r="O777" s="93"/>
      <c r="P777" s="93"/>
      <c r="Q777" s="93"/>
      <c r="R777" s="93"/>
      <c r="S777" s="113">
        <v>1</v>
      </c>
      <c r="T777" s="93"/>
      <c r="U777" s="93"/>
      <c r="V777" s="93"/>
      <c r="W777" s="93"/>
      <c r="X777" s="93"/>
      <c r="Y777" s="75">
        <v>1</v>
      </c>
      <c r="Z777" s="132" t="str">
        <f>VLOOKUP(A777,DB_CAL_Q1_Q4!$A$4:$P$1328,13)</f>
        <v>Electricidad</v>
      </c>
      <c r="AA777" s="133" t="str">
        <f>VLOOKUP(A777,DB_ACS_Q1_Q4!$A$4:$AD$1328,13)</f>
        <v>Electricidad</v>
      </c>
      <c r="AB777" s="134" t="str">
        <f>VLOOKUP(A777,DB_REF_Q1_Q4!$A$4:$AD$1328,13)</f>
        <v>Ninguno</v>
      </c>
    </row>
    <row r="778" spans="1:28" ht="12" customHeight="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12">
        <v>1</v>
      </c>
      <c r="N778" s="92">
        <v>1</v>
      </c>
      <c r="O778" s="93">
        <v>1</v>
      </c>
      <c r="P778" s="93"/>
      <c r="Q778" s="93">
        <v>1</v>
      </c>
      <c r="R778" s="93"/>
      <c r="S778" s="113"/>
      <c r="T778" s="93"/>
      <c r="U778" s="93"/>
      <c r="V778" s="93"/>
      <c r="W778" s="93"/>
      <c r="X778" s="93"/>
      <c r="Y778" s="75">
        <v>1</v>
      </c>
      <c r="Z778" s="132" t="str">
        <f>VLOOKUP(A778,DB_CAL_Q1_Q4!$A$4:$P$1328,13)</f>
        <v>Electricidad</v>
      </c>
      <c r="AA778" s="133" t="str">
        <f>VLOOKUP(A778,DB_ACS_Q1_Q4!$A$4:$AD$1328,13)</f>
        <v>Electricidad</v>
      </c>
      <c r="AB778" s="134" t="str">
        <f>VLOOKUP(A778,DB_REF_Q1_Q4!$A$4:$AD$1328,13)</f>
        <v>Ninguno</v>
      </c>
    </row>
    <row r="779" spans="1:28" ht="12" customHeight="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12">
        <v>1</v>
      </c>
      <c r="N779" s="92">
        <v>1</v>
      </c>
      <c r="O779" s="93"/>
      <c r="P779" s="93"/>
      <c r="Q779" s="93"/>
      <c r="R779" s="93"/>
      <c r="S779" s="113"/>
      <c r="T779" s="93"/>
      <c r="U779" s="93"/>
      <c r="V779" s="93"/>
      <c r="W779" s="93"/>
      <c r="X779" s="93"/>
      <c r="Y779" s="75">
        <v>1</v>
      </c>
      <c r="Z779" s="132" t="str">
        <f>VLOOKUP(A779,DB_CAL_Q1_Q4!$A$4:$P$1328,13)</f>
        <v>Otros</v>
      </c>
      <c r="AA779" s="133" t="str">
        <f>VLOOKUP(A779,DB_ACS_Q1_Q4!$A$4:$AD$1328,13)</f>
        <v>Otros</v>
      </c>
      <c r="AB779" s="134" t="str">
        <f>VLOOKUP(A779,DB_REF_Q1_Q4!$A$4:$AD$1328,13)</f>
        <v>Ninguno</v>
      </c>
    </row>
    <row r="780" spans="1:28" ht="12" customHeight="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12">
        <v>1</v>
      </c>
      <c r="N780" s="92">
        <v>1</v>
      </c>
      <c r="O780" s="93"/>
      <c r="P780" s="93"/>
      <c r="Q780" s="93"/>
      <c r="R780" s="93"/>
      <c r="S780" s="113"/>
      <c r="T780" s="93"/>
      <c r="U780" s="93"/>
      <c r="V780" s="93"/>
      <c r="W780" s="93"/>
      <c r="X780" s="93"/>
      <c r="Y780" s="75">
        <v>1</v>
      </c>
      <c r="Z780" s="132" t="str">
        <f>VLOOKUP(A780,DB_CAL_Q1_Q4!$A$4:$P$1328,13)</f>
        <v>Gas Natural</v>
      </c>
      <c r="AA780" s="133" t="str">
        <f>VLOOKUP(A780,DB_ACS_Q1_Q4!$A$4:$AD$1328,13)</f>
        <v>Gas Natural</v>
      </c>
      <c r="AB780" s="134" t="str">
        <f>VLOOKUP(A780,DB_REF_Q1_Q4!$A$4:$AD$1328,13)</f>
        <v>AC Eléctrico</v>
      </c>
    </row>
    <row r="781" spans="1:28" ht="12" customHeight="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12">
        <v>1</v>
      </c>
      <c r="N781" s="92">
        <v>1</v>
      </c>
      <c r="O781" s="93"/>
      <c r="P781" s="93"/>
      <c r="Q781" s="93"/>
      <c r="R781" s="93"/>
      <c r="S781" s="113"/>
      <c r="T781" s="93"/>
      <c r="U781" s="93"/>
      <c r="V781" s="93"/>
      <c r="W781" s="93"/>
      <c r="X781" s="93"/>
      <c r="Y781" s="75">
        <v>1</v>
      </c>
      <c r="Z781" s="132" t="str">
        <f>VLOOKUP(A781,DB_CAL_Q1_Q4!$A$4:$P$1328,13)</f>
        <v>Ninguna</v>
      </c>
      <c r="AA781" s="133" t="str">
        <f>VLOOKUP(A781,DB_ACS_Q1_Q4!$A$4:$AD$1328,13)</f>
        <v>GLP</v>
      </c>
      <c r="AB781" s="134" t="str">
        <f>VLOOKUP(A781,DB_REF_Q1_Q4!$A$4:$AD$1328,13)</f>
        <v>AC Eléctrico</v>
      </c>
    </row>
    <row r="782" spans="1:28" ht="12" customHeight="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12">
        <v>1</v>
      </c>
      <c r="N782" s="92">
        <v>1</v>
      </c>
      <c r="O782" s="93"/>
      <c r="P782" s="93"/>
      <c r="Q782" s="93">
        <v>1</v>
      </c>
      <c r="R782" s="93"/>
      <c r="S782" s="113"/>
      <c r="T782" s="93"/>
      <c r="U782" s="93"/>
      <c r="V782" s="93"/>
      <c r="W782" s="93"/>
      <c r="X782" s="93"/>
      <c r="Y782" s="75">
        <v>1</v>
      </c>
      <c r="Z782" s="132" t="str">
        <f>VLOOKUP(A782,DB_CAL_Q1_Q4!$A$4:$P$1328,13)</f>
        <v>Gas Natural</v>
      </c>
      <c r="AA782" s="133" t="str">
        <f>VLOOKUP(A782,DB_ACS_Q1_Q4!$A$4:$AD$1328,13)</f>
        <v>Gas Natural</v>
      </c>
      <c r="AB782" s="134" t="str">
        <f>VLOOKUP(A782,DB_REF_Q1_Q4!$A$4:$AD$1328,13)</f>
        <v>Ninguno</v>
      </c>
    </row>
    <row r="783" spans="1:28" ht="12" customHeight="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12">
        <v>1</v>
      </c>
      <c r="N783" s="92">
        <v>1</v>
      </c>
      <c r="O783" s="93"/>
      <c r="P783" s="93"/>
      <c r="Q783" s="93"/>
      <c r="R783" s="93"/>
      <c r="S783" s="113"/>
      <c r="T783" s="93"/>
      <c r="U783" s="93"/>
      <c r="V783" s="93"/>
      <c r="W783" s="93"/>
      <c r="X783" s="93"/>
      <c r="Y783" s="75">
        <v>1</v>
      </c>
      <c r="Z783" s="132" t="str">
        <f>VLOOKUP(A783,DB_CAL_Q1_Q4!$A$4:$P$1328,13)</f>
        <v>Electricidad</v>
      </c>
      <c r="AA783" s="133" t="str">
        <f>VLOOKUP(A783,DB_ACS_Q1_Q4!$A$4:$AD$1328,13)</f>
        <v>Electricidad</v>
      </c>
      <c r="AB783" s="134" t="str">
        <f>VLOOKUP(A783,DB_REF_Q1_Q4!$A$4:$AD$1328,13)</f>
        <v>Ninguno</v>
      </c>
    </row>
    <row r="784" spans="1:28" ht="12" customHeight="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12">
        <v>1</v>
      </c>
      <c r="N784" s="92">
        <v>1</v>
      </c>
      <c r="O784" s="93">
        <v>1</v>
      </c>
      <c r="P784" s="93">
        <v>1</v>
      </c>
      <c r="Q784" s="93"/>
      <c r="R784" s="93"/>
      <c r="S784" s="113"/>
      <c r="T784" s="93"/>
      <c r="U784" s="93"/>
      <c r="V784" s="93"/>
      <c r="W784" s="93"/>
      <c r="X784" s="93"/>
      <c r="Y784" s="75">
        <v>1</v>
      </c>
      <c r="Z784" s="132" t="str">
        <f>VLOOKUP(A784,DB_CAL_Q1_Q4!$A$4:$P$1328,13)</f>
        <v>Ninguna</v>
      </c>
      <c r="AA784" s="133" t="str">
        <f>VLOOKUP(A784,DB_ACS_Q1_Q4!$A$4:$AD$1328,13)</f>
        <v>Electricidad</v>
      </c>
      <c r="AB784" s="134" t="str">
        <f>VLOOKUP(A784,DB_REF_Q1_Q4!$A$4:$AD$1328,13)</f>
        <v>Ninguno</v>
      </c>
    </row>
    <row r="785" spans="1:28" ht="12" customHeight="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12">
        <v>1</v>
      </c>
      <c r="N785" s="92">
        <v>1</v>
      </c>
      <c r="O785" s="93"/>
      <c r="P785" s="93"/>
      <c r="Q785" s="93"/>
      <c r="R785" s="93"/>
      <c r="S785" s="113"/>
      <c r="T785" s="93"/>
      <c r="U785" s="93"/>
      <c r="V785" s="93"/>
      <c r="W785" s="93"/>
      <c r="X785" s="93"/>
      <c r="Y785" s="75">
        <v>1</v>
      </c>
      <c r="Z785" s="132" t="str">
        <f>VLOOKUP(A785,DB_CAL_Q1_Q4!$A$4:$P$1328,13)</f>
        <v>Electricidad</v>
      </c>
      <c r="AA785" s="133" t="str">
        <f>VLOOKUP(A785,DB_ACS_Q1_Q4!$A$4:$AD$1328,13)</f>
        <v>Gas Natural</v>
      </c>
      <c r="AB785" s="134" t="str">
        <f>VLOOKUP(A785,DB_REF_Q1_Q4!$A$4:$AD$1328,13)</f>
        <v>AC Eléctrico</v>
      </c>
    </row>
    <row r="786" spans="1:28" ht="12" customHeight="1">
      <c r="A786" s="10">
        <v>782</v>
      </c>
      <c r="B786" s="98" t="s">
        <v>247</v>
      </c>
      <c r="C786" s="98" t="s">
        <v>245</v>
      </c>
      <c r="D786" s="11" t="s">
        <v>52</v>
      </c>
      <c r="E786" s="11" t="s">
        <v>303</v>
      </c>
      <c r="F786" s="12" t="s">
        <v>48</v>
      </c>
      <c r="G786" s="12" t="s">
        <v>510</v>
      </c>
      <c r="H786" s="12" t="s">
        <v>307</v>
      </c>
      <c r="I786" s="11" t="s">
        <v>504</v>
      </c>
      <c r="J786" s="12" t="str">
        <f t="shared" ref="J786:J791" si="26">"≥17h"</f>
        <v>≥17h</v>
      </c>
      <c r="K786" s="12" t="s">
        <v>47</v>
      </c>
      <c r="L786" s="69" t="s">
        <v>520</v>
      </c>
      <c r="M786" s="12">
        <v>1</v>
      </c>
      <c r="N786" s="92">
        <v>1</v>
      </c>
      <c r="O786" s="93"/>
      <c r="P786" s="93"/>
      <c r="Q786" s="93"/>
      <c r="R786" s="93"/>
      <c r="S786" s="113"/>
      <c r="T786" s="93"/>
      <c r="U786" s="93"/>
      <c r="V786" s="93"/>
      <c r="W786" s="93"/>
      <c r="X786" s="93"/>
      <c r="Y786" s="75">
        <v>1</v>
      </c>
      <c r="Z786" s="132" t="str">
        <f>VLOOKUP(A786,DB_CAL_Q1_Q4!$A$4:$P$1328,13)</f>
        <v>Gas Natural</v>
      </c>
      <c r="AA786" s="133" t="str">
        <f>VLOOKUP(A786,DB_ACS_Q1_Q4!$A$4:$AD$1328,13)</f>
        <v>Gas Natural</v>
      </c>
      <c r="AB786" s="134" t="str">
        <f>VLOOKUP(A786,DB_REF_Q1_Q4!$A$4:$AD$1328,13)</f>
        <v>Ninguno</v>
      </c>
    </row>
    <row r="787" spans="1:28" ht="12" customHeight="1">
      <c r="A787" s="10">
        <v>783</v>
      </c>
      <c r="B787" s="98" t="s">
        <v>153</v>
      </c>
      <c r="C787" s="98" t="s">
        <v>79</v>
      </c>
      <c r="D787" s="11" t="s">
        <v>51</v>
      </c>
      <c r="E787" s="11" t="s">
        <v>304</v>
      </c>
      <c r="F787" s="12" t="s">
        <v>50</v>
      </c>
      <c r="G787" s="11" t="s">
        <v>511</v>
      </c>
      <c r="H787" s="12" t="s">
        <v>306</v>
      </c>
      <c r="I787" s="103" t="s">
        <v>504</v>
      </c>
      <c r="J787" s="12" t="str">
        <f t="shared" si="26"/>
        <v>≥17h</v>
      </c>
      <c r="K787" s="12" t="s">
        <v>512</v>
      </c>
      <c r="L787" s="69" t="s">
        <v>520</v>
      </c>
      <c r="M787" s="12">
        <v>1</v>
      </c>
      <c r="N787" s="92">
        <v>1</v>
      </c>
      <c r="O787" s="93"/>
      <c r="P787" s="93"/>
      <c r="Q787" s="93"/>
      <c r="R787" s="93"/>
      <c r="S787" s="113"/>
      <c r="T787" s="93">
        <v>1</v>
      </c>
      <c r="U787" s="93"/>
      <c r="V787" s="93"/>
      <c r="W787" s="93"/>
      <c r="X787" s="93"/>
      <c r="Y787" s="75"/>
      <c r="Z787" s="132" t="str">
        <f>VLOOKUP(A787,DB_CAL_Q1_Q4!$A$4:$P$1328,13)</f>
        <v>Gas Natural</v>
      </c>
      <c r="AA787" s="133" t="str">
        <f>VLOOKUP(A787,DB_ACS_Q1_Q4!$A$4:$AD$1328,13)</f>
        <v>Gas Natural</v>
      </c>
      <c r="AB787" s="134" t="str">
        <f>VLOOKUP(A787,DB_REF_Q1_Q4!$A$4:$AD$1328,13)</f>
        <v>Ninguno</v>
      </c>
    </row>
    <row r="788" spans="1:28" ht="12" customHeight="1">
      <c r="A788" s="10">
        <v>784</v>
      </c>
      <c r="B788" s="98" t="s">
        <v>82</v>
      </c>
      <c r="C788" s="98" t="s">
        <v>82</v>
      </c>
      <c r="D788" s="11" t="s">
        <v>25</v>
      </c>
      <c r="E788" s="11" t="s">
        <v>303</v>
      </c>
      <c r="F788" s="12" t="s">
        <v>48</v>
      </c>
      <c r="G788" s="12" t="s">
        <v>310</v>
      </c>
      <c r="H788" s="12" t="s">
        <v>306</v>
      </c>
      <c r="I788" s="11" t="s">
        <v>504</v>
      </c>
      <c r="J788" s="12" t="str">
        <f t="shared" si="26"/>
        <v>≥17h</v>
      </c>
      <c r="K788" s="12" t="s">
        <v>513</v>
      </c>
      <c r="L788" s="69" t="s">
        <v>518</v>
      </c>
      <c r="M788" s="12">
        <v>1</v>
      </c>
      <c r="N788" s="92">
        <v>1</v>
      </c>
      <c r="O788" s="93"/>
      <c r="P788" s="93"/>
      <c r="Q788" s="93"/>
      <c r="R788" s="93"/>
      <c r="S788" s="113"/>
      <c r="T788" s="93"/>
      <c r="U788" s="93"/>
      <c r="V788" s="93"/>
      <c r="W788" s="93"/>
      <c r="X788" s="93"/>
      <c r="Y788" s="75">
        <v>1</v>
      </c>
      <c r="Z788" s="132" t="str">
        <f>VLOOKUP(A788,DB_CAL_Q1_Q4!$A$4:$P$1328,13)</f>
        <v>Electricidad</v>
      </c>
      <c r="AA788" s="133" t="str">
        <f>VLOOKUP(A788,DB_ACS_Q1_Q4!$A$4:$AD$1328,13)</f>
        <v>Gas Natural</v>
      </c>
      <c r="AB788" s="134" t="str">
        <f>VLOOKUP(A788,DB_REF_Q1_Q4!$A$4:$AD$1328,13)</f>
        <v>AC Eléctrico</v>
      </c>
    </row>
    <row r="789" spans="1:28" ht="12" customHeight="1">
      <c r="A789" s="10">
        <v>785</v>
      </c>
      <c r="B789" s="98" t="s">
        <v>154</v>
      </c>
      <c r="C789" s="98" t="s">
        <v>79</v>
      </c>
      <c r="D789" s="11" t="s">
        <v>52</v>
      </c>
      <c r="E789" s="11" t="s">
        <v>303</v>
      </c>
      <c r="F789" s="12" t="s">
        <v>49</v>
      </c>
      <c r="G789" s="11" t="s">
        <v>511</v>
      </c>
      <c r="H789" s="12" t="s">
        <v>308</v>
      </c>
      <c r="I789" s="11" t="s">
        <v>504</v>
      </c>
      <c r="J789" s="12" t="str">
        <f t="shared" si="26"/>
        <v>≥17h</v>
      </c>
      <c r="K789" s="12" t="s">
        <v>512</v>
      </c>
      <c r="L789" s="69" t="s">
        <v>520</v>
      </c>
      <c r="M789" s="12">
        <v>1</v>
      </c>
      <c r="N789" s="92">
        <v>1</v>
      </c>
      <c r="O789" s="93"/>
      <c r="P789" s="93"/>
      <c r="Q789" s="93"/>
      <c r="R789" s="93"/>
      <c r="S789" s="113"/>
      <c r="T789" s="93"/>
      <c r="U789" s="93"/>
      <c r="V789" s="93"/>
      <c r="W789" s="93"/>
      <c r="X789" s="93"/>
      <c r="Y789" s="75">
        <v>1</v>
      </c>
      <c r="Z789" s="132" t="str">
        <f>VLOOKUP(A789,DB_CAL_Q1_Q4!$A$4:$P$1328,13)</f>
        <v>Gas Natural</v>
      </c>
      <c r="AA789" s="133" t="str">
        <f>VLOOKUP(A789,DB_ACS_Q1_Q4!$A$4:$AD$1328,13)</f>
        <v>Gas Natural</v>
      </c>
      <c r="AB789" s="134" t="str">
        <f>VLOOKUP(A789,DB_REF_Q1_Q4!$A$4:$AD$1328,13)</f>
        <v>Ninguno</v>
      </c>
    </row>
    <row r="790" spans="1:28" ht="12" customHeight="1">
      <c r="A790" s="10">
        <v>786</v>
      </c>
      <c r="B790" s="98" t="s">
        <v>247</v>
      </c>
      <c r="C790" s="98" t="s">
        <v>245</v>
      </c>
      <c r="D790" s="11" t="s">
        <v>51</v>
      </c>
      <c r="E790" s="11" t="s">
        <v>303</v>
      </c>
      <c r="F790" s="12" t="s">
        <v>49</v>
      </c>
      <c r="G790" s="12" t="s">
        <v>310</v>
      </c>
      <c r="H790" s="12" t="s">
        <v>306</v>
      </c>
      <c r="I790" s="103" t="s">
        <v>504</v>
      </c>
      <c r="J790" s="12" t="str">
        <f t="shared" si="26"/>
        <v>≥17h</v>
      </c>
      <c r="K790" s="12" t="s">
        <v>47</v>
      </c>
      <c r="L790" s="69" t="s">
        <v>520</v>
      </c>
      <c r="M790" s="12">
        <v>1</v>
      </c>
      <c r="N790" s="92">
        <v>1</v>
      </c>
      <c r="O790" s="93"/>
      <c r="P790" s="93"/>
      <c r="Q790" s="93"/>
      <c r="R790" s="93"/>
      <c r="S790" s="113"/>
      <c r="T790" s="93"/>
      <c r="U790" s="93"/>
      <c r="V790" s="93"/>
      <c r="W790" s="93"/>
      <c r="X790" s="93"/>
      <c r="Y790" s="75">
        <v>1</v>
      </c>
      <c r="Z790" s="132" t="str">
        <f>VLOOKUP(A790,DB_CAL_Q1_Q4!$A$4:$P$1328,13)</f>
        <v>Electricidad</v>
      </c>
      <c r="AA790" s="133" t="str">
        <f>VLOOKUP(A790,DB_ACS_Q1_Q4!$A$4:$AD$1328,13)</f>
        <v>Electricidad</v>
      </c>
      <c r="AB790" s="134" t="str">
        <f>VLOOKUP(A790,DB_REF_Q1_Q4!$A$4:$AD$1328,13)</f>
        <v>Ninguno</v>
      </c>
    </row>
    <row r="791" spans="1:28" ht="12" customHeight="1">
      <c r="A791" s="10">
        <v>787</v>
      </c>
      <c r="B791" s="98" t="s">
        <v>243</v>
      </c>
      <c r="C791" s="98" t="s">
        <v>85</v>
      </c>
      <c r="D791" s="11" t="s">
        <v>52</v>
      </c>
      <c r="E791" s="11" t="s">
        <v>303</v>
      </c>
      <c r="F791" s="12" t="s">
        <v>50</v>
      </c>
      <c r="G791" s="12" t="s">
        <v>310</v>
      </c>
      <c r="H791" s="12" t="s">
        <v>308</v>
      </c>
      <c r="I791" s="103" t="s">
        <v>504</v>
      </c>
      <c r="J791" s="12" t="str">
        <f t="shared" si="26"/>
        <v>≥17h</v>
      </c>
      <c r="K791" s="12" t="s">
        <v>47</v>
      </c>
      <c r="L791" s="69" t="s">
        <v>518</v>
      </c>
      <c r="M791" s="12"/>
      <c r="N791" s="92"/>
      <c r="O791" s="93"/>
      <c r="P791" s="93"/>
      <c r="Q791" s="93"/>
      <c r="R791" s="93"/>
      <c r="S791" s="113">
        <v>1</v>
      </c>
      <c r="T791" s="93"/>
      <c r="U791" s="93"/>
      <c r="V791" s="93"/>
      <c r="W791" s="93"/>
      <c r="X791" s="93"/>
      <c r="Y791" s="75">
        <v>1</v>
      </c>
      <c r="Z791" s="132" t="str">
        <f>VLOOKUP(A791,DB_CAL_Q1_Q4!$A$4:$P$1328,13)</f>
        <v>Ninguna</v>
      </c>
      <c r="AA791" s="133" t="str">
        <f>VLOOKUP(A791,DB_ACS_Q1_Q4!$A$4:$AD$1328,13)</f>
        <v>Electricidad</v>
      </c>
      <c r="AB791" s="134" t="str">
        <f>VLOOKUP(A791,DB_REF_Q1_Q4!$A$4:$AD$1328,13)</f>
        <v>Ninguno</v>
      </c>
    </row>
    <row r="792" spans="1:28" ht="12" customHeight="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12">
        <v>1</v>
      </c>
      <c r="N792" s="92">
        <v>1</v>
      </c>
      <c r="O792" s="93"/>
      <c r="P792" s="93"/>
      <c r="Q792" s="93"/>
      <c r="R792" s="93"/>
      <c r="S792" s="113"/>
      <c r="T792" s="93"/>
      <c r="U792" s="93"/>
      <c r="V792" s="93"/>
      <c r="W792" s="93"/>
      <c r="X792" s="93"/>
      <c r="Y792" s="75">
        <v>1</v>
      </c>
      <c r="Z792" s="132" t="str">
        <f>VLOOKUP(A792,DB_CAL_Q1_Q4!$A$4:$P$1328,13)</f>
        <v>GLP</v>
      </c>
      <c r="AA792" s="133" t="str">
        <f>VLOOKUP(A792,DB_ACS_Q1_Q4!$A$4:$AD$1328,13)</f>
        <v>Electricidad</v>
      </c>
      <c r="AB792" s="134" t="str">
        <f>VLOOKUP(A792,DB_REF_Q1_Q4!$A$4:$AD$1328,13)</f>
        <v>AC Eléctrico</v>
      </c>
    </row>
    <row r="793" spans="1:28" ht="12" customHeight="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12"/>
      <c r="N793" s="92"/>
      <c r="O793" s="93"/>
      <c r="P793" s="93"/>
      <c r="Q793" s="93"/>
      <c r="R793" s="93"/>
      <c r="S793" s="113">
        <v>1</v>
      </c>
      <c r="T793" s="93"/>
      <c r="U793" s="93"/>
      <c r="V793" s="93"/>
      <c r="W793" s="93"/>
      <c r="X793" s="93"/>
      <c r="Y793" s="75">
        <v>1</v>
      </c>
      <c r="Z793" s="132" t="str">
        <f>VLOOKUP(A793,DB_CAL_Q1_Q4!$A$4:$P$1328,13)</f>
        <v>Gasóleo</v>
      </c>
      <c r="AA793" s="133" t="str">
        <f>VLOOKUP(A793,DB_ACS_Q1_Q4!$A$4:$AD$1328,13)</f>
        <v>Gasóleo</v>
      </c>
      <c r="AB793" s="134" t="str">
        <f>VLOOKUP(A793,DB_REF_Q1_Q4!$A$4:$AD$1328,13)</f>
        <v>Ninguno</v>
      </c>
    </row>
    <row r="794" spans="1:28" ht="12" customHeight="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12">
        <v>1</v>
      </c>
      <c r="N794" s="92">
        <v>1</v>
      </c>
      <c r="O794" s="93"/>
      <c r="P794" s="93"/>
      <c r="Q794" s="93"/>
      <c r="R794" s="93"/>
      <c r="S794" s="113"/>
      <c r="T794" s="93"/>
      <c r="U794" s="93"/>
      <c r="V794" s="93"/>
      <c r="W794" s="93"/>
      <c r="X794" s="93"/>
      <c r="Y794" s="75">
        <v>1</v>
      </c>
      <c r="Z794" s="132" t="str">
        <f>VLOOKUP(A794,DB_CAL_Q1_Q4!$A$4:$P$1328,13)</f>
        <v>Electricidad</v>
      </c>
      <c r="AA794" s="133" t="str">
        <f>VLOOKUP(A794,DB_ACS_Q1_Q4!$A$4:$AD$1328,13)</f>
        <v>GLP</v>
      </c>
      <c r="AB794" s="134" t="str">
        <f>VLOOKUP(A794,DB_REF_Q1_Q4!$A$4:$AD$1328,13)</f>
        <v>Ninguno</v>
      </c>
    </row>
    <row r="795" spans="1:28" ht="12" customHeight="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12">
        <v>1</v>
      </c>
      <c r="N795" s="92">
        <v>1</v>
      </c>
      <c r="O795" s="93"/>
      <c r="P795" s="93"/>
      <c r="Q795" s="93"/>
      <c r="R795" s="93"/>
      <c r="S795" s="113"/>
      <c r="T795" s="93"/>
      <c r="U795" s="93"/>
      <c r="V795" s="93"/>
      <c r="W795" s="93"/>
      <c r="X795" s="93"/>
      <c r="Y795" s="75">
        <v>1</v>
      </c>
      <c r="Z795" s="132" t="str">
        <f>VLOOKUP(A795,DB_CAL_Q1_Q4!$A$4:$P$1328,13)</f>
        <v>Gas Natural</v>
      </c>
      <c r="AA795" s="133" t="str">
        <f>VLOOKUP(A795,DB_ACS_Q1_Q4!$A$4:$AD$1328,13)</f>
        <v>Gas Natural</v>
      </c>
      <c r="AB795" s="134" t="str">
        <f>VLOOKUP(A795,DB_REF_Q1_Q4!$A$4:$AD$1328,13)</f>
        <v>Ninguno</v>
      </c>
    </row>
    <row r="796" spans="1:28" ht="12" customHeight="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12"/>
      <c r="N796" s="92"/>
      <c r="O796" s="93"/>
      <c r="P796" s="93"/>
      <c r="Q796" s="93"/>
      <c r="R796" s="93"/>
      <c r="S796" s="113">
        <v>1</v>
      </c>
      <c r="T796" s="93"/>
      <c r="U796" s="93"/>
      <c r="V796" s="93"/>
      <c r="W796" s="93"/>
      <c r="X796" s="93"/>
      <c r="Y796" s="75">
        <v>1</v>
      </c>
      <c r="Z796" s="132" t="str">
        <f>VLOOKUP(A796,DB_CAL_Q1_Q4!$A$4:$P$1328,13)</f>
        <v>Gasóleo</v>
      </c>
      <c r="AA796" s="133" t="str">
        <f>VLOOKUP(A796,DB_ACS_Q1_Q4!$A$4:$AD$1328,13)</f>
        <v>Gasóleo</v>
      </c>
      <c r="AB796" s="134" t="str">
        <f>VLOOKUP(A796,DB_REF_Q1_Q4!$A$4:$AD$1328,13)</f>
        <v>Ninguno</v>
      </c>
    </row>
    <row r="797" spans="1:28" ht="12" customHeight="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12">
        <v>1</v>
      </c>
      <c r="N797" s="92">
        <v>1</v>
      </c>
      <c r="O797" s="93">
        <v>1</v>
      </c>
      <c r="P797" s="93"/>
      <c r="Q797" s="93"/>
      <c r="R797" s="93"/>
      <c r="S797" s="113"/>
      <c r="T797" s="93"/>
      <c r="U797" s="93"/>
      <c r="V797" s="93"/>
      <c r="W797" s="93"/>
      <c r="X797" s="93"/>
      <c r="Y797" s="75">
        <v>1</v>
      </c>
      <c r="Z797" s="132" t="str">
        <f>VLOOKUP(A797,DB_CAL_Q1_Q4!$A$4:$P$1328,13)</f>
        <v>Gasóleo</v>
      </c>
      <c r="AA797" s="133" t="str">
        <f>VLOOKUP(A797,DB_ACS_Q1_Q4!$A$4:$AD$1328,13)</f>
        <v>Gasóleo</v>
      </c>
      <c r="AB797" s="134" t="str">
        <f>VLOOKUP(A797,DB_REF_Q1_Q4!$A$4:$AD$1328,13)</f>
        <v>Ninguno</v>
      </c>
    </row>
    <row r="798" spans="1:28" ht="12" customHeight="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12">
        <v>1</v>
      </c>
      <c r="N798" s="92"/>
      <c r="O798" s="93">
        <v>1</v>
      </c>
      <c r="P798" s="93"/>
      <c r="Q798" s="93"/>
      <c r="R798" s="93"/>
      <c r="S798" s="113"/>
      <c r="T798" s="93"/>
      <c r="U798" s="93"/>
      <c r="V798" s="93"/>
      <c r="W798" s="93"/>
      <c r="X798" s="93"/>
      <c r="Y798" s="75">
        <v>1</v>
      </c>
      <c r="Z798" s="132" t="str">
        <f>VLOOKUP(A798,DB_CAL_Q1_Q4!$A$4:$P$1328,13)</f>
        <v>Gasóleo</v>
      </c>
      <c r="AA798" s="133" t="str">
        <f>VLOOKUP(A798,DB_ACS_Q1_Q4!$A$4:$AD$1328,13)</f>
        <v>Gasóleo</v>
      </c>
      <c r="AB798" s="134" t="str">
        <f>VLOOKUP(A798,DB_REF_Q1_Q4!$A$4:$AD$1328,13)</f>
        <v>Ninguno</v>
      </c>
    </row>
    <row r="799" spans="1:28" ht="12" customHeight="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12"/>
      <c r="N799" s="92"/>
      <c r="O799" s="93"/>
      <c r="P799" s="93"/>
      <c r="Q799" s="93"/>
      <c r="R799" s="93"/>
      <c r="S799" s="113">
        <v>1</v>
      </c>
      <c r="T799" s="93"/>
      <c r="U799" s="93"/>
      <c r="V799" s="93"/>
      <c r="W799" s="93"/>
      <c r="X799" s="93"/>
      <c r="Y799" s="75">
        <v>1</v>
      </c>
      <c r="Z799" s="132" t="str">
        <f>VLOOKUP(A799,DB_CAL_Q1_Q4!$A$4:$P$1328,13)</f>
        <v>Gas Natural</v>
      </c>
      <c r="AA799" s="133" t="str">
        <f>VLOOKUP(A799,DB_ACS_Q1_Q4!$A$4:$AD$1328,13)</f>
        <v>Gas Natural</v>
      </c>
      <c r="AB799" s="134" t="str">
        <f>VLOOKUP(A799,DB_REF_Q1_Q4!$A$4:$AD$1328,13)</f>
        <v>Ninguno</v>
      </c>
    </row>
    <row r="800" spans="1:28" ht="12" customHeight="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12">
        <v>1</v>
      </c>
      <c r="N800" s="92">
        <v>1</v>
      </c>
      <c r="O800" s="93">
        <v>1</v>
      </c>
      <c r="P800" s="93"/>
      <c r="Q800" s="93"/>
      <c r="R800" s="93"/>
      <c r="S800" s="113"/>
      <c r="T800" s="93"/>
      <c r="U800" s="93"/>
      <c r="V800" s="93"/>
      <c r="W800" s="93"/>
      <c r="X800" s="93"/>
      <c r="Y800" s="75">
        <v>1</v>
      </c>
      <c r="Z800" s="132" t="str">
        <f>VLOOKUP(A800,DB_CAL_Q1_Q4!$A$4:$P$1328,13)</f>
        <v>Biomasa</v>
      </c>
      <c r="AA800" s="133" t="str">
        <f>VLOOKUP(A800,DB_ACS_Q1_Q4!$A$4:$AD$1328,13)</f>
        <v>Gas Natural</v>
      </c>
      <c r="AB800" s="134" t="str">
        <f>VLOOKUP(A800,DB_REF_Q1_Q4!$A$4:$AD$1328,13)</f>
        <v>Ninguno</v>
      </c>
    </row>
    <row r="801" spans="1:28" ht="12" customHeight="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12">
        <v>1</v>
      </c>
      <c r="N801" s="92">
        <v>1</v>
      </c>
      <c r="O801" s="93"/>
      <c r="P801" s="93"/>
      <c r="Q801" s="93"/>
      <c r="R801" s="93"/>
      <c r="S801" s="113"/>
      <c r="T801" s="93"/>
      <c r="U801" s="93"/>
      <c r="V801" s="93"/>
      <c r="W801" s="93"/>
      <c r="X801" s="93"/>
      <c r="Y801" s="75">
        <v>1</v>
      </c>
      <c r="Z801" s="132" t="str">
        <f>VLOOKUP(A801,DB_CAL_Q1_Q4!$A$4:$P$1328,13)</f>
        <v>Gas Natural</v>
      </c>
      <c r="AA801" s="133" t="str">
        <f>VLOOKUP(A801,DB_ACS_Q1_Q4!$A$4:$AD$1328,13)</f>
        <v>Gas Natural</v>
      </c>
      <c r="AB801" s="134" t="str">
        <f>VLOOKUP(A801,DB_REF_Q1_Q4!$A$4:$AD$1328,13)</f>
        <v>Ninguno</v>
      </c>
    </row>
    <row r="802" spans="1:28" ht="12" customHeight="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12"/>
      <c r="N802" s="92"/>
      <c r="O802" s="93"/>
      <c r="P802" s="93"/>
      <c r="Q802" s="93"/>
      <c r="R802" s="93"/>
      <c r="S802" s="113">
        <v>1</v>
      </c>
      <c r="T802" s="93"/>
      <c r="U802" s="93"/>
      <c r="V802" s="93"/>
      <c r="W802" s="93"/>
      <c r="X802" s="93"/>
      <c r="Y802" s="75">
        <v>1</v>
      </c>
      <c r="Z802" s="132" t="str">
        <f>VLOOKUP(A802,DB_CAL_Q1_Q4!$A$4:$P$1328,13)</f>
        <v>Electricidad</v>
      </c>
      <c r="AA802" s="133" t="str">
        <f>VLOOKUP(A802,DB_ACS_Q1_Q4!$A$4:$AD$1328,13)</f>
        <v>Electricidad</v>
      </c>
      <c r="AB802" s="134" t="str">
        <f>VLOOKUP(A802,DB_REF_Q1_Q4!$A$4:$AD$1328,13)</f>
        <v>Ninguno</v>
      </c>
    </row>
    <row r="803" spans="1:28" ht="12" customHeight="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12"/>
      <c r="N803" s="92"/>
      <c r="O803" s="93"/>
      <c r="P803" s="93"/>
      <c r="Q803" s="93"/>
      <c r="R803" s="93"/>
      <c r="S803" s="113">
        <v>1</v>
      </c>
      <c r="T803" s="93"/>
      <c r="U803" s="93"/>
      <c r="V803" s="93"/>
      <c r="W803" s="93"/>
      <c r="X803" s="93"/>
      <c r="Y803" s="75">
        <v>1</v>
      </c>
      <c r="Z803" s="132" t="str">
        <f>VLOOKUP(A803,DB_CAL_Q1_Q4!$A$4:$P$1328,13)</f>
        <v>Gasóleo</v>
      </c>
      <c r="AA803" s="133" t="str">
        <f>VLOOKUP(A803,DB_ACS_Q1_Q4!$A$4:$AD$1328,13)</f>
        <v>Gas Natural</v>
      </c>
      <c r="AB803" s="134" t="str">
        <f>VLOOKUP(A803,DB_REF_Q1_Q4!$A$4:$AD$1328,13)</f>
        <v>Ninguno</v>
      </c>
    </row>
    <row r="804" spans="1:28" ht="12" customHeight="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12">
        <v>1</v>
      </c>
      <c r="N804" s="92">
        <v>1</v>
      </c>
      <c r="O804" s="93">
        <v>1</v>
      </c>
      <c r="P804" s="93"/>
      <c r="Q804" s="93">
        <v>1</v>
      </c>
      <c r="R804" s="93"/>
      <c r="S804" s="113"/>
      <c r="T804" s="93">
        <v>1</v>
      </c>
      <c r="U804" s="93">
        <v>1</v>
      </c>
      <c r="V804" s="93"/>
      <c r="W804" s="93">
        <v>1</v>
      </c>
      <c r="X804" s="93"/>
      <c r="Y804" s="75"/>
      <c r="Z804" s="132" t="str">
        <f>VLOOKUP(A804,DB_CAL_Q1_Q4!$A$4:$P$1328,13)</f>
        <v>Electricidad</v>
      </c>
      <c r="AA804" s="133" t="str">
        <f>VLOOKUP(A804,DB_ACS_Q1_Q4!$A$4:$AD$1328,13)</f>
        <v>Electricidad</v>
      </c>
      <c r="AB804" s="134" t="str">
        <f>VLOOKUP(A804,DB_REF_Q1_Q4!$A$4:$AD$1328,13)</f>
        <v>Ninguno</v>
      </c>
    </row>
    <row r="805" spans="1:28" ht="12" customHeight="1">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12"/>
      <c r="N805" s="92"/>
      <c r="O805" s="93"/>
      <c r="P805" s="93"/>
      <c r="Q805" s="93"/>
      <c r="R805" s="93"/>
      <c r="S805" s="113">
        <v>1</v>
      </c>
      <c r="T805" s="93"/>
      <c r="U805" s="93"/>
      <c r="V805" s="93"/>
      <c r="W805" s="93"/>
      <c r="X805" s="93"/>
      <c r="Y805" s="75">
        <v>1</v>
      </c>
      <c r="Z805" s="132" t="str">
        <f>VLOOKUP(A805,DB_CAL_Q1_Q4!$A$4:$P$1328,13)</f>
        <v>Gasóleo</v>
      </c>
      <c r="AA805" s="133" t="str">
        <f>VLOOKUP(A805,DB_ACS_Q1_Q4!$A$4:$AD$1328,13)</f>
        <v>GLP</v>
      </c>
      <c r="AB805" s="134" t="str">
        <f>VLOOKUP(A805,DB_REF_Q1_Q4!$A$4:$AD$1328,13)</f>
        <v>AC Eléctrico</v>
      </c>
    </row>
    <row r="806" spans="1:28" ht="12" customHeight="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12">
        <v>1</v>
      </c>
      <c r="N806" s="92">
        <v>1</v>
      </c>
      <c r="O806" s="93"/>
      <c r="P806" s="93"/>
      <c r="Q806" s="93"/>
      <c r="R806" s="93"/>
      <c r="S806" s="113"/>
      <c r="T806" s="93"/>
      <c r="U806" s="93"/>
      <c r="V806" s="93"/>
      <c r="W806" s="93"/>
      <c r="X806" s="93"/>
      <c r="Y806" s="75">
        <v>1</v>
      </c>
      <c r="Z806" s="132" t="str">
        <f>VLOOKUP(A806,DB_CAL_Q1_Q4!$A$4:$P$1328,13)</f>
        <v>Gasóleo</v>
      </c>
      <c r="AA806" s="133" t="str">
        <f>VLOOKUP(A806,DB_ACS_Q1_Q4!$A$4:$AD$1328,13)</f>
        <v>GLP</v>
      </c>
      <c r="AB806" s="134" t="str">
        <f>VLOOKUP(A806,DB_REF_Q1_Q4!$A$4:$AD$1328,13)</f>
        <v>Ninguno</v>
      </c>
    </row>
    <row r="807" spans="1:28" ht="12" customHeight="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12"/>
      <c r="N807" s="92"/>
      <c r="O807" s="93"/>
      <c r="P807" s="93"/>
      <c r="Q807" s="93"/>
      <c r="R807" s="93"/>
      <c r="S807" s="113">
        <v>1</v>
      </c>
      <c r="T807" s="93"/>
      <c r="U807" s="93"/>
      <c r="V807" s="93"/>
      <c r="W807" s="93"/>
      <c r="X807" s="93"/>
      <c r="Y807" s="75">
        <v>1</v>
      </c>
      <c r="Z807" s="132" t="str">
        <f>VLOOKUP(A807,DB_CAL_Q1_Q4!$A$4:$P$1328,13)</f>
        <v>Gas Natural</v>
      </c>
      <c r="AA807" s="133" t="str">
        <f>VLOOKUP(A807,DB_ACS_Q1_Q4!$A$4:$AD$1328,13)</f>
        <v>Gas Natural</v>
      </c>
      <c r="AB807" s="134" t="str">
        <f>VLOOKUP(A807,DB_REF_Q1_Q4!$A$4:$AD$1328,13)</f>
        <v>Ninguno</v>
      </c>
    </row>
    <row r="808" spans="1:28" ht="12" customHeight="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12"/>
      <c r="N808" s="92"/>
      <c r="O808" s="93"/>
      <c r="P808" s="93"/>
      <c r="Q808" s="93"/>
      <c r="R808" s="93"/>
      <c r="S808" s="113">
        <v>1</v>
      </c>
      <c r="T808" s="93"/>
      <c r="U808" s="93"/>
      <c r="V808" s="93"/>
      <c r="W808" s="93"/>
      <c r="X808" s="93"/>
      <c r="Y808" s="75">
        <v>1</v>
      </c>
      <c r="Z808" s="132" t="str">
        <f>VLOOKUP(A808,DB_CAL_Q1_Q4!$A$4:$P$1328,13)</f>
        <v>Ninguna</v>
      </c>
      <c r="AA808" s="133" t="str">
        <f>VLOOKUP(A808,DB_ACS_Q1_Q4!$A$4:$AD$1328,13)</f>
        <v>GLP</v>
      </c>
      <c r="AB808" s="134" t="str">
        <f>VLOOKUP(A808,DB_REF_Q1_Q4!$A$4:$AD$1328,13)</f>
        <v>Ninguno</v>
      </c>
    </row>
    <row r="809" spans="1:28" ht="12" customHeight="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12"/>
      <c r="N809" s="92"/>
      <c r="O809" s="93"/>
      <c r="P809" s="93"/>
      <c r="Q809" s="93"/>
      <c r="R809" s="93"/>
      <c r="S809" s="113">
        <v>1</v>
      </c>
      <c r="T809" s="93"/>
      <c r="U809" s="93"/>
      <c r="V809" s="93"/>
      <c r="W809" s="93"/>
      <c r="X809" s="93"/>
      <c r="Y809" s="75">
        <v>1</v>
      </c>
      <c r="Z809" s="132" t="str">
        <f>VLOOKUP(A809,DB_CAL_Q1_Q4!$A$4:$P$1328,13)</f>
        <v>Electricidad</v>
      </c>
      <c r="AA809" s="133" t="str">
        <f>VLOOKUP(A809,DB_ACS_Q1_Q4!$A$4:$AD$1328,13)</f>
        <v>Electricidad</v>
      </c>
      <c r="AB809" s="134" t="str">
        <f>VLOOKUP(A809,DB_REF_Q1_Q4!$A$4:$AD$1328,13)</f>
        <v>Ninguno</v>
      </c>
    </row>
    <row r="810" spans="1:28" ht="12" customHeight="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12">
        <v>1</v>
      </c>
      <c r="N810" s="92">
        <v>1</v>
      </c>
      <c r="O810" s="93"/>
      <c r="P810" s="93"/>
      <c r="Q810" s="93">
        <v>1</v>
      </c>
      <c r="R810" s="93"/>
      <c r="S810" s="113"/>
      <c r="T810" s="93"/>
      <c r="U810" s="93"/>
      <c r="V810" s="93"/>
      <c r="W810" s="93"/>
      <c r="X810" s="93"/>
      <c r="Y810" s="75">
        <v>1</v>
      </c>
      <c r="Z810" s="132" t="str">
        <f>VLOOKUP(A810,DB_CAL_Q1_Q4!$A$4:$P$1328,13)</f>
        <v>Gas Natural</v>
      </c>
      <c r="AA810" s="133" t="str">
        <f>VLOOKUP(A810,DB_ACS_Q1_Q4!$A$4:$AD$1328,13)</f>
        <v>Gas Natural</v>
      </c>
      <c r="AB810" s="134" t="str">
        <f>VLOOKUP(A810,DB_REF_Q1_Q4!$A$4:$AD$1328,13)</f>
        <v>Ninguno</v>
      </c>
    </row>
    <row r="811" spans="1:28" ht="12" customHeight="1">
      <c r="A811" s="10">
        <v>807</v>
      </c>
      <c r="B811" s="98" t="s">
        <v>107</v>
      </c>
      <c r="C811" s="98" t="s">
        <v>71</v>
      </c>
      <c r="D811" s="11" t="s">
        <v>51</v>
      </c>
      <c r="E811" s="11" t="s">
        <v>304</v>
      </c>
      <c r="F811" s="12" t="s">
        <v>50</v>
      </c>
      <c r="G811" s="11" t="s">
        <v>511</v>
      </c>
      <c r="H811" s="12" t="s">
        <v>308</v>
      </c>
      <c r="I811" s="103" t="s">
        <v>505</v>
      </c>
      <c r="J811" s="12" t="str">
        <f t="shared" ref="J811:J819" si="27">"≥17h"</f>
        <v>≥17h</v>
      </c>
      <c r="K811" s="12" t="s">
        <v>512</v>
      </c>
      <c r="L811" s="69" t="s">
        <v>520</v>
      </c>
      <c r="M811" s="12">
        <v>1</v>
      </c>
      <c r="N811" s="92">
        <v>1</v>
      </c>
      <c r="O811" s="93"/>
      <c r="P811" s="93">
        <v>1</v>
      </c>
      <c r="Q811" s="93">
        <v>1</v>
      </c>
      <c r="R811" s="93"/>
      <c r="S811" s="113"/>
      <c r="T811" s="93"/>
      <c r="U811" s="93"/>
      <c r="V811" s="93">
        <v>1</v>
      </c>
      <c r="W811" s="93">
        <v>1</v>
      </c>
      <c r="X811" s="93"/>
      <c r="Y811" s="75"/>
      <c r="Z811" s="132" t="str">
        <f>VLOOKUP(A811,DB_CAL_Q1_Q4!$A$4:$P$1328,13)</f>
        <v>Gasóleo</v>
      </c>
      <c r="AA811" s="133" t="str">
        <f>VLOOKUP(A811,DB_ACS_Q1_Q4!$A$4:$AD$1328,13)</f>
        <v>Gasóleo</v>
      </c>
      <c r="AB811" s="134" t="str">
        <f>VLOOKUP(A811,DB_REF_Q1_Q4!$A$4:$AD$1328,13)</f>
        <v>Ninguno</v>
      </c>
    </row>
    <row r="812" spans="1:28" ht="12" customHeight="1">
      <c r="A812" s="10">
        <v>808</v>
      </c>
      <c r="B812" s="98" t="s">
        <v>256</v>
      </c>
      <c r="C812" s="98" t="s">
        <v>256</v>
      </c>
      <c r="D812" s="11" t="s">
        <v>52</v>
      </c>
      <c r="E812" s="11" t="s">
        <v>303</v>
      </c>
      <c r="F812" s="12" t="s">
        <v>49</v>
      </c>
      <c r="G812" s="12" t="s">
        <v>310</v>
      </c>
      <c r="H812" s="12" t="s">
        <v>306</v>
      </c>
      <c r="I812" s="11" t="s">
        <v>504</v>
      </c>
      <c r="J812" s="12" t="str">
        <f t="shared" si="27"/>
        <v>≥17h</v>
      </c>
      <c r="K812" s="12" t="s">
        <v>512</v>
      </c>
      <c r="L812" s="69" t="s">
        <v>519</v>
      </c>
      <c r="M812" s="12">
        <v>1</v>
      </c>
      <c r="N812" s="92">
        <v>1</v>
      </c>
      <c r="O812" s="93">
        <v>1</v>
      </c>
      <c r="P812" s="93"/>
      <c r="Q812" s="93"/>
      <c r="R812" s="93"/>
      <c r="S812" s="113"/>
      <c r="T812" s="93"/>
      <c r="U812" s="93"/>
      <c r="V812" s="93"/>
      <c r="W812" s="93"/>
      <c r="X812" s="93"/>
      <c r="Y812" s="75">
        <v>1</v>
      </c>
      <c r="Z812" s="132" t="str">
        <f>VLOOKUP(A812,DB_CAL_Q1_Q4!$A$4:$P$1328,13)</f>
        <v>Gasóleo</v>
      </c>
      <c r="AA812" s="133" t="str">
        <f>VLOOKUP(A812,DB_ACS_Q1_Q4!$A$4:$AD$1328,13)</f>
        <v>Gasóleo</v>
      </c>
      <c r="AB812" s="134" t="str">
        <f>VLOOKUP(A812,DB_REF_Q1_Q4!$A$4:$AD$1328,13)</f>
        <v>Ninguno</v>
      </c>
    </row>
    <row r="813" spans="1:28" ht="12" customHeight="1">
      <c r="A813" s="10">
        <v>809</v>
      </c>
      <c r="B813" s="98" t="s">
        <v>155</v>
      </c>
      <c r="C813" s="98" t="s">
        <v>79</v>
      </c>
      <c r="D813" s="11" t="s">
        <v>51</v>
      </c>
      <c r="E813" s="11" t="s">
        <v>304</v>
      </c>
      <c r="F813" s="12" t="s">
        <v>48</v>
      </c>
      <c r="G813" s="11" t="s">
        <v>511</v>
      </c>
      <c r="H813" s="12" t="s">
        <v>306</v>
      </c>
      <c r="I813" s="11" t="s">
        <v>504</v>
      </c>
      <c r="J813" s="12" t="str">
        <f t="shared" si="27"/>
        <v>≥17h</v>
      </c>
      <c r="K813" s="12" t="s">
        <v>47</v>
      </c>
      <c r="L813" s="69" t="s">
        <v>520</v>
      </c>
      <c r="M813" s="12"/>
      <c r="N813" s="92"/>
      <c r="O813" s="93"/>
      <c r="P813" s="93"/>
      <c r="Q813" s="93"/>
      <c r="R813" s="93"/>
      <c r="S813" s="113">
        <v>1</v>
      </c>
      <c r="T813" s="93"/>
      <c r="U813" s="93"/>
      <c r="V813" s="93"/>
      <c r="W813" s="93"/>
      <c r="X813" s="93"/>
      <c r="Y813" s="75">
        <v>1</v>
      </c>
      <c r="Z813" s="132" t="str">
        <f>VLOOKUP(A813,DB_CAL_Q1_Q4!$A$4:$P$1328,13)</f>
        <v>Gasóleo</v>
      </c>
      <c r="AA813" s="133" t="str">
        <f>VLOOKUP(A813,DB_ACS_Q1_Q4!$A$4:$AD$1328,13)</f>
        <v>Gasóleo</v>
      </c>
      <c r="AB813" s="134" t="str">
        <f>VLOOKUP(A813,DB_REF_Q1_Q4!$A$4:$AD$1328,13)</f>
        <v>Ninguno</v>
      </c>
    </row>
    <row r="814" spans="1:28" ht="12" customHeight="1">
      <c r="A814" s="10">
        <v>810</v>
      </c>
      <c r="B814" s="98" t="s">
        <v>198</v>
      </c>
      <c r="C814" s="98" t="s">
        <v>198</v>
      </c>
      <c r="D814" s="11" t="s">
        <v>25</v>
      </c>
      <c r="E814" s="11" t="s">
        <v>304</v>
      </c>
      <c r="F814" s="12" t="s">
        <v>48</v>
      </c>
      <c r="G814" s="12" t="s">
        <v>310</v>
      </c>
      <c r="H814" s="12" t="s">
        <v>306</v>
      </c>
      <c r="I814" s="11" t="s">
        <v>504</v>
      </c>
      <c r="J814" s="12" t="str">
        <f t="shared" si="27"/>
        <v>≥17h</v>
      </c>
      <c r="K814" s="12" t="s">
        <v>512</v>
      </c>
      <c r="L814" s="69" t="s">
        <v>520</v>
      </c>
      <c r="M814" s="12">
        <v>1</v>
      </c>
      <c r="N814" s="92">
        <v>1</v>
      </c>
      <c r="O814" s="93"/>
      <c r="P814" s="93"/>
      <c r="Q814" s="93"/>
      <c r="R814" s="93"/>
      <c r="S814" s="113"/>
      <c r="T814" s="93"/>
      <c r="U814" s="93"/>
      <c r="V814" s="93"/>
      <c r="W814" s="93"/>
      <c r="X814" s="93"/>
      <c r="Y814" s="75">
        <v>1</v>
      </c>
      <c r="Z814" s="132" t="str">
        <f>VLOOKUP(A814,DB_CAL_Q1_Q4!$A$4:$P$1328,13)</f>
        <v>Gas Natural</v>
      </c>
      <c r="AA814" s="133" t="str">
        <f>VLOOKUP(A814,DB_ACS_Q1_Q4!$A$4:$AD$1328,13)</f>
        <v>Gas Natural</v>
      </c>
      <c r="AB814" s="134" t="str">
        <f>VLOOKUP(A814,DB_REF_Q1_Q4!$A$4:$AD$1328,13)</f>
        <v>Ninguno</v>
      </c>
    </row>
    <row r="815" spans="1:28" ht="12" customHeight="1">
      <c r="A815" s="10">
        <v>811</v>
      </c>
      <c r="B815" s="98" t="s">
        <v>256</v>
      </c>
      <c r="C815" s="98" t="s">
        <v>256</v>
      </c>
      <c r="D815" s="11" t="s">
        <v>52</v>
      </c>
      <c r="E815" s="11" t="s">
        <v>304</v>
      </c>
      <c r="F815" s="12" t="s">
        <v>49</v>
      </c>
      <c r="G815" s="12" t="s">
        <v>310</v>
      </c>
      <c r="H815" s="12" t="s">
        <v>306</v>
      </c>
      <c r="I815" s="11" t="s">
        <v>507</v>
      </c>
      <c r="J815" s="12" t="str">
        <f t="shared" si="27"/>
        <v>≥17h</v>
      </c>
      <c r="K815" s="12" t="s">
        <v>47</v>
      </c>
      <c r="L815" s="69" t="s">
        <v>519</v>
      </c>
      <c r="M815" s="12"/>
      <c r="N815" s="92"/>
      <c r="O815" s="93"/>
      <c r="P815" s="93"/>
      <c r="Q815" s="93"/>
      <c r="R815" s="93"/>
      <c r="S815" s="113">
        <v>1</v>
      </c>
      <c r="T815" s="93"/>
      <c r="U815" s="93"/>
      <c r="V815" s="93"/>
      <c r="W815" s="93"/>
      <c r="X815" s="93"/>
      <c r="Y815" s="75">
        <v>1</v>
      </c>
      <c r="Z815" s="132" t="str">
        <f>VLOOKUP(A815,DB_CAL_Q1_Q4!$A$4:$P$1328,13)</f>
        <v>Gas Natural</v>
      </c>
      <c r="AA815" s="133" t="str">
        <f>VLOOKUP(A815,DB_ACS_Q1_Q4!$A$4:$AD$1328,13)</f>
        <v>Gas Natural</v>
      </c>
      <c r="AB815" s="134" t="str">
        <f>VLOOKUP(A815,DB_REF_Q1_Q4!$A$4:$AD$1328,13)</f>
        <v>Ninguno</v>
      </c>
    </row>
    <row r="816" spans="1:28" ht="12" customHeight="1">
      <c r="A816" s="10">
        <v>812</v>
      </c>
      <c r="B816" s="98" t="s">
        <v>155</v>
      </c>
      <c r="C816" s="98" t="s">
        <v>79</v>
      </c>
      <c r="D816" s="11" t="s">
        <v>52</v>
      </c>
      <c r="E816" s="11" t="s">
        <v>304</v>
      </c>
      <c r="F816" s="12" t="s">
        <v>49</v>
      </c>
      <c r="G816" s="11" t="s">
        <v>511</v>
      </c>
      <c r="H816" s="12" t="s">
        <v>306</v>
      </c>
      <c r="I816" s="103" t="s">
        <v>504</v>
      </c>
      <c r="J816" s="12" t="str">
        <f t="shared" si="27"/>
        <v>≥17h</v>
      </c>
      <c r="K816" s="12" t="s">
        <v>512</v>
      </c>
      <c r="L816" s="69" t="s">
        <v>520</v>
      </c>
      <c r="M816" s="12">
        <v>1</v>
      </c>
      <c r="N816" s="92"/>
      <c r="O816" s="93"/>
      <c r="P816" s="93"/>
      <c r="Q816" s="93">
        <v>1</v>
      </c>
      <c r="R816" s="93"/>
      <c r="S816" s="113"/>
      <c r="T816" s="93"/>
      <c r="U816" s="93"/>
      <c r="V816" s="93"/>
      <c r="W816" s="93"/>
      <c r="X816" s="93"/>
      <c r="Y816" s="75">
        <v>1</v>
      </c>
      <c r="Z816" s="132" t="str">
        <f>VLOOKUP(A816,DB_CAL_Q1_Q4!$A$4:$P$1328,13)</f>
        <v>Gas Natural</v>
      </c>
      <c r="AA816" s="133" t="str">
        <f>VLOOKUP(A816,DB_ACS_Q1_Q4!$A$4:$AD$1328,13)</f>
        <v>Gasóleo</v>
      </c>
      <c r="AB816" s="134" t="str">
        <f>VLOOKUP(A816,DB_REF_Q1_Q4!$A$4:$AD$1328,13)</f>
        <v>Ninguno</v>
      </c>
    </row>
    <row r="817" spans="1:28" ht="12" customHeight="1">
      <c r="A817" s="10">
        <v>813</v>
      </c>
      <c r="B817" s="98" t="s">
        <v>198</v>
      </c>
      <c r="C817" s="98" t="s">
        <v>198</v>
      </c>
      <c r="D817" s="11" t="s">
        <v>25</v>
      </c>
      <c r="E817" s="11" t="s">
        <v>303</v>
      </c>
      <c r="F817" s="12" t="s">
        <v>48</v>
      </c>
      <c r="G817" s="12" t="s">
        <v>310</v>
      </c>
      <c r="H817" s="12" t="s">
        <v>306</v>
      </c>
      <c r="I817" s="11" t="s">
        <v>507</v>
      </c>
      <c r="J817" s="12" t="str">
        <f t="shared" si="27"/>
        <v>≥17h</v>
      </c>
      <c r="K817" s="12" t="s">
        <v>513</v>
      </c>
      <c r="L817" s="69" t="s">
        <v>520</v>
      </c>
      <c r="M817" s="12">
        <v>1</v>
      </c>
      <c r="N817" s="92">
        <v>1</v>
      </c>
      <c r="O817" s="93"/>
      <c r="P817" s="93"/>
      <c r="Q817" s="93"/>
      <c r="R817" s="93"/>
      <c r="S817" s="113"/>
      <c r="T817" s="93"/>
      <c r="U817" s="93"/>
      <c r="V817" s="93"/>
      <c r="W817" s="93"/>
      <c r="X817" s="93"/>
      <c r="Y817" s="75">
        <v>1</v>
      </c>
      <c r="Z817" s="132" t="str">
        <f>VLOOKUP(A817,DB_CAL_Q1_Q4!$A$4:$P$1328,13)</f>
        <v>Gasóleo</v>
      </c>
      <c r="AA817" s="133" t="str">
        <f>VLOOKUP(A817,DB_ACS_Q1_Q4!$A$4:$AD$1328,13)</f>
        <v>Electricidad</v>
      </c>
      <c r="AB817" s="134" t="str">
        <f>VLOOKUP(A817,DB_REF_Q1_Q4!$A$4:$AD$1328,13)</f>
        <v>Ninguno</v>
      </c>
    </row>
    <row r="818" spans="1:28" ht="12" customHeight="1">
      <c r="A818" s="10">
        <v>814</v>
      </c>
      <c r="B818" s="98" t="s">
        <v>256</v>
      </c>
      <c r="C818" s="98" t="s">
        <v>256</v>
      </c>
      <c r="D818" s="11" t="s">
        <v>52</v>
      </c>
      <c r="E818" s="11" t="s">
        <v>304</v>
      </c>
      <c r="F818" s="12" t="s">
        <v>49</v>
      </c>
      <c r="G818" s="12" t="s">
        <v>310</v>
      </c>
      <c r="H818" s="12" t="s">
        <v>306</v>
      </c>
      <c r="I818" s="11" t="s">
        <v>504</v>
      </c>
      <c r="J818" s="12" t="str">
        <f t="shared" si="27"/>
        <v>≥17h</v>
      </c>
      <c r="K818" s="12" t="s">
        <v>512</v>
      </c>
      <c r="L818" s="69" t="s">
        <v>519</v>
      </c>
      <c r="M818" s="12"/>
      <c r="N818" s="92"/>
      <c r="O818" s="93"/>
      <c r="P818" s="93"/>
      <c r="Q818" s="93"/>
      <c r="R818" s="93"/>
      <c r="S818" s="113">
        <v>1</v>
      </c>
      <c r="T818" s="93"/>
      <c r="U818" s="93"/>
      <c r="V818" s="93"/>
      <c r="W818" s="93"/>
      <c r="X818" s="93"/>
      <c r="Y818" s="75">
        <v>1</v>
      </c>
      <c r="Z818" s="132" t="str">
        <f>VLOOKUP(A818,DB_CAL_Q1_Q4!$A$4:$P$1328,13)</f>
        <v>Gas Natural</v>
      </c>
      <c r="AA818" s="133" t="str">
        <f>VLOOKUP(A818,DB_ACS_Q1_Q4!$A$4:$AD$1328,13)</f>
        <v>Gas Natural</v>
      </c>
      <c r="AB818" s="134" t="str">
        <f>VLOOKUP(A818,DB_REF_Q1_Q4!$A$4:$AD$1328,13)</f>
        <v>Ninguno</v>
      </c>
    </row>
    <row r="819" spans="1:28" ht="12" customHeight="1">
      <c r="A819" s="10">
        <v>815</v>
      </c>
      <c r="B819" s="98" t="s">
        <v>155</v>
      </c>
      <c r="C819" s="98" t="s">
        <v>79</v>
      </c>
      <c r="D819" s="11" t="s">
        <v>52</v>
      </c>
      <c r="E819" s="11" t="s">
        <v>304</v>
      </c>
      <c r="F819" s="12" t="s">
        <v>49</v>
      </c>
      <c r="G819" s="11" t="s">
        <v>511</v>
      </c>
      <c r="H819" s="12" t="s">
        <v>308</v>
      </c>
      <c r="I819" s="11" t="s">
        <v>507</v>
      </c>
      <c r="J819" s="12" t="str">
        <f t="shared" si="27"/>
        <v>≥17h</v>
      </c>
      <c r="K819" s="12" t="s">
        <v>512</v>
      </c>
      <c r="L819" s="69" t="s">
        <v>520</v>
      </c>
      <c r="M819" s="12"/>
      <c r="N819" s="92"/>
      <c r="O819" s="93"/>
      <c r="P819" s="93"/>
      <c r="Q819" s="93"/>
      <c r="R819" s="93"/>
      <c r="S819" s="113">
        <v>1</v>
      </c>
      <c r="T819" s="93"/>
      <c r="U819" s="93"/>
      <c r="V819" s="93"/>
      <c r="W819" s="93"/>
      <c r="X819" s="93"/>
      <c r="Y819" s="75">
        <v>1</v>
      </c>
      <c r="Z819" s="132" t="str">
        <f>VLOOKUP(A819,DB_CAL_Q1_Q4!$A$4:$P$1328,13)</f>
        <v>Gasóleo</v>
      </c>
      <c r="AA819" s="133" t="str">
        <f>VLOOKUP(A819,DB_ACS_Q1_Q4!$A$4:$AD$1328,13)</f>
        <v>Gasóleo</v>
      </c>
      <c r="AB819" s="134" t="str">
        <f>VLOOKUP(A819,DB_REF_Q1_Q4!$A$4:$AD$1328,13)</f>
        <v>Ninguno</v>
      </c>
    </row>
    <row r="820" spans="1:28" ht="12" customHeight="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12">
        <v>1</v>
      </c>
      <c r="N820" s="92">
        <v>1</v>
      </c>
      <c r="O820" s="93"/>
      <c r="P820" s="93"/>
      <c r="Q820" s="93"/>
      <c r="R820" s="93"/>
      <c r="S820" s="113"/>
      <c r="T820" s="93"/>
      <c r="U820" s="93"/>
      <c r="V820" s="93"/>
      <c r="W820" s="93"/>
      <c r="X820" s="93"/>
      <c r="Y820" s="75">
        <v>1</v>
      </c>
      <c r="Z820" s="132" t="str">
        <f>VLOOKUP(A820,DB_CAL_Q1_Q4!$A$4:$P$1328,13)</f>
        <v>Gas Natural</v>
      </c>
      <c r="AA820" s="133" t="str">
        <f>VLOOKUP(A820,DB_ACS_Q1_Q4!$A$4:$AD$1328,13)</f>
        <v>Gas Natural</v>
      </c>
      <c r="AB820" s="134" t="str">
        <f>VLOOKUP(A820,DB_REF_Q1_Q4!$A$4:$AD$1328,13)</f>
        <v>Ninguno</v>
      </c>
    </row>
    <row r="821" spans="1:28" ht="12" customHeight="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12">
        <v>1</v>
      </c>
      <c r="N821" s="92">
        <v>1</v>
      </c>
      <c r="O821" s="93"/>
      <c r="P821" s="93"/>
      <c r="Q821" s="93"/>
      <c r="R821" s="93"/>
      <c r="S821" s="113"/>
      <c r="T821" s="93"/>
      <c r="U821" s="93"/>
      <c r="V821" s="93"/>
      <c r="W821" s="93"/>
      <c r="X821" s="93"/>
      <c r="Y821" s="75">
        <v>1</v>
      </c>
      <c r="Z821" s="132" t="str">
        <f>VLOOKUP(A821,DB_CAL_Q1_Q4!$A$4:$P$1328,13)</f>
        <v>Otros</v>
      </c>
      <c r="AA821" s="133" t="str">
        <f>VLOOKUP(A821,DB_ACS_Q1_Q4!$A$4:$AD$1328,13)</f>
        <v>Electricidad</v>
      </c>
      <c r="AB821" s="134" t="str">
        <f>VLOOKUP(A821,DB_REF_Q1_Q4!$A$4:$AD$1328,13)</f>
        <v>Ninguno</v>
      </c>
    </row>
    <row r="822" spans="1:28" ht="12" customHeight="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12">
        <v>1</v>
      </c>
      <c r="N822" s="92">
        <v>1</v>
      </c>
      <c r="O822" s="93"/>
      <c r="P822" s="93"/>
      <c r="Q822" s="93"/>
      <c r="R822" s="93"/>
      <c r="S822" s="113"/>
      <c r="T822" s="93"/>
      <c r="U822" s="93"/>
      <c r="V822" s="93"/>
      <c r="W822" s="93"/>
      <c r="X822" s="93"/>
      <c r="Y822" s="75">
        <v>1</v>
      </c>
      <c r="Z822" s="132" t="str">
        <f>VLOOKUP(A822,DB_CAL_Q1_Q4!$A$4:$P$1328,13)</f>
        <v>Gas Natural</v>
      </c>
      <c r="AA822" s="133" t="str">
        <f>VLOOKUP(A822,DB_ACS_Q1_Q4!$A$4:$AD$1328,13)</f>
        <v>Gas Natural</v>
      </c>
      <c r="AB822" s="134" t="str">
        <f>VLOOKUP(A822,DB_REF_Q1_Q4!$A$4:$AD$1328,13)</f>
        <v>Ninguno</v>
      </c>
    </row>
    <row r="823" spans="1:28" ht="12" customHeight="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12">
        <v>1</v>
      </c>
      <c r="N823" s="92">
        <v>1</v>
      </c>
      <c r="O823" s="93"/>
      <c r="P823" s="93"/>
      <c r="Q823" s="93"/>
      <c r="R823" s="93"/>
      <c r="S823" s="113"/>
      <c r="T823" s="93"/>
      <c r="U823" s="93"/>
      <c r="V823" s="93"/>
      <c r="W823" s="93"/>
      <c r="X823" s="93"/>
      <c r="Y823" s="75">
        <v>1</v>
      </c>
      <c r="Z823" s="132" t="str">
        <f>VLOOKUP(A823,DB_CAL_Q1_Q4!$A$4:$P$1328,13)</f>
        <v>Gas Natural</v>
      </c>
      <c r="AA823" s="133" t="str">
        <f>VLOOKUP(A823,DB_ACS_Q1_Q4!$A$4:$AD$1328,13)</f>
        <v>Gas Natural</v>
      </c>
      <c r="AB823" s="134" t="str">
        <f>VLOOKUP(A823,DB_REF_Q1_Q4!$A$4:$AD$1328,13)</f>
        <v>Ninguno</v>
      </c>
    </row>
    <row r="824" spans="1:28" ht="12" customHeight="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12">
        <v>1</v>
      </c>
      <c r="N824" s="92">
        <v>1</v>
      </c>
      <c r="O824" s="93"/>
      <c r="P824" s="93"/>
      <c r="Q824" s="93"/>
      <c r="R824" s="93"/>
      <c r="S824" s="113"/>
      <c r="T824" s="93"/>
      <c r="U824" s="93"/>
      <c r="V824" s="93"/>
      <c r="W824" s="93"/>
      <c r="X824" s="93"/>
      <c r="Y824" s="75">
        <v>1</v>
      </c>
      <c r="Z824" s="132" t="str">
        <f>VLOOKUP(A824,DB_CAL_Q1_Q4!$A$4:$P$1328,13)</f>
        <v>Electricidad</v>
      </c>
      <c r="AA824" s="133" t="str">
        <f>VLOOKUP(A824,DB_ACS_Q1_Q4!$A$4:$AD$1328,13)</f>
        <v>Electricidad</v>
      </c>
      <c r="AB824" s="134" t="str">
        <f>VLOOKUP(A824,DB_REF_Q1_Q4!$A$4:$AD$1328,13)</f>
        <v>Ninguno</v>
      </c>
    </row>
    <row r="825" spans="1:28" ht="12" customHeight="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12">
        <v>1</v>
      </c>
      <c r="N825" s="92">
        <v>1</v>
      </c>
      <c r="O825" s="93"/>
      <c r="P825" s="93"/>
      <c r="Q825" s="93"/>
      <c r="R825" s="93"/>
      <c r="S825" s="113"/>
      <c r="T825" s="93"/>
      <c r="U825" s="93"/>
      <c r="V825" s="93"/>
      <c r="W825" s="93"/>
      <c r="X825" s="93"/>
      <c r="Y825" s="75">
        <v>1</v>
      </c>
      <c r="Z825" s="132" t="str">
        <f>VLOOKUP(A825,DB_CAL_Q1_Q4!$A$4:$P$1328,13)</f>
        <v>Gasóleo</v>
      </c>
      <c r="AA825" s="133" t="str">
        <f>VLOOKUP(A825,DB_ACS_Q1_Q4!$A$4:$AD$1328,13)</f>
        <v>Gasóleo</v>
      </c>
      <c r="AB825" s="134" t="str">
        <f>VLOOKUP(A825,DB_REF_Q1_Q4!$A$4:$AD$1328,13)</f>
        <v>Ninguno</v>
      </c>
    </row>
    <row r="826" spans="1:28" ht="12" customHeight="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12">
        <v>1</v>
      </c>
      <c r="N826" s="92">
        <v>1</v>
      </c>
      <c r="O826" s="93"/>
      <c r="P826" s="93"/>
      <c r="Q826" s="93"/>
      <c r="R826" s="93"/>
      <c r="S826" s="113"/>
      <c r="T826" s="93"/>
      <c r="U826" s="93"/>
      <c r="V826" s="93"/>
      <c r="W826" s="93"/>
      <c r="X826" s="93"/>
      <c r="Y826" s="75">
        <v>1</v>
      </c>
      <c r="Z826" s="132" t="str">
        <f>VLOOKUP(A826,DB_CAL_Q1_Q4!$A$4:$P$1328,13)</f>
        <v>Gas Natural</v>
      </c>
      <c r="AA826" s="133" t="str">
        <f>VLOOKUP(A826,DB_ACS_Q1_Q4!$A$4:$AD$1328,13)</f>
        <v>Gas Natural</v>
      </c>
      <c r="AB826" s="134" t="str">
        <f>VLOOKUP(A826,DB_REF_Q1_Q4!$A$4:$AD$1328,13)</f>
        <v>Ninguno</v>
      </c>
    </row>
    <row r="827" spans="1:28" ht="12" customHeight="1">
      <c r="A827" s="10">
        <v>823</v>
      </c>
      <c r="B827" s="98" t="s">
        <v>156</v>
      </c>
      <c r="C827" s="98" t="s">
        <v>79</v>
      </c>
      <c r="D827" s="11" t="s">
        <v>51</v>
      </c>
      <c r="E827" s="11" t="s">
        <v>304</v>
      </c>
      <c r="F827" s="12" t="s">
        <v>49</v>
      </c>
      <c r="G827" s="11" t="s">
        <v>511</v>
      </c>
      <c r="H827" s="12" t="s">
        <v>307</v>
      </c>
      <c r="I827" s="11" t="s">
        <v>504</v>
      </c>
      <c r="J827" s="12" t="str">
        <f t="shared" ref="J827:J832" si="28">"≥17h"</f>
        <v>≥17h</v>
      </c>
      <c r="K827" s="12" t="s">
        <v>513</v>
      </c>
      <c r="L827" s="69" t="s">
        <v>520</v>
      </c>
      <c r="M827" s="12"/>
      <c r="N827" s="92"/>
      <c r="O827" s="93"/>
      <c r="P827" s="93"/>
      <c r="Q827" s="93"/>
      <c r="R827" s="93"/>
      <c r="S827" s="113">
        <v>1</v>
      </c>
      <c r="T827" s="93"/>
      <c r="U827" s="93"/>
      <c r="V827" s="93"/>
      <c r="W827" s="93"/>
      <c r="X827" s="93"/>
      <c r="Y827" s="75">
        <v>1</v>
      </c>
      <c r="Z827" s="132" t="str">
        <f>VLOOKUP(A827,DB_CAL_Q1_Q4!$A$4:$P$1328,13)</f>
        <v>Gasóleo</v>
      </c>
      <c r="AA827" s="133" t="str">
        <f>VLOOKUP(A827,DB_ACS_Q1_Q4!$A$4:$AD$1328,13)</f>
        <v>Gasóleo</v>
      </c>
      <c r="AB827" s="134" t="str">
        <f>VLOOKUP(A827,DB_REF_Q1_Q4!$A$4:$AD$1328,13)</f>
        <v>Ninguno</v>
      </c>
    </row>
    <row r="828" spans="1:28" ht="12" customHeight="1">
      <c r="A828" s="10">
        <v>824</v>
      </c>
      <c r="B828" s="98" t="s">
        <v>199</v>
      </c>
      <c r="C828" s="98" t="s">
        <v>198</v>
      </c>
      <c r="D828" s="11" t="s">
        <v>25</v>
      </c>
      <c r="E828" s="11" t="s">
        <v>304</v>
      </c>
      <c r="F828" s="12" t="s">
        <v>48</v>
      </c>
      <c r="G828" s="12" t="s">
        <v>310</v>
      </c>
      <c r="H828" s="12" t="s">
        <v>306</v>
      </c>
      <c r="I828" s="11" t="s">
        <v>507</v>
      </c>
      <c r="J828" s="12" t="str">
        <f t="shared" si="28"/>
        <v>≥17h</v>
      </c>
      <c r="K828" s="12" t="s">
        <v>47</v>
      </c>
      <c r="L828" s="69" t="s">
        <v>520</v>
      </c>
      <c r="M828" s="12">
        <v>1</v>
      </c>
      <c r="N828" s="92">
        <v>1</v>
      </c>
      <c r="O828" s="93"/>
      <c r="P828" s="93"/>
      <c r="Q828" s="93"/>
      <c r="R828" s="93"/>
      <c r="S828" s="113"/>
      <c r="T828" s="93"/>
      <c r="U828" s="93"/>
      <c r="V828" s="93"/>
      <c r="W828" s="93"/>
      <c r="X828" s="93"/>
      <c r="Y828" s="75">
        <v>1</v>
      </c>
      <c r="Z828" s="132" t="str">
        <f>VLOOKUP(A828,DB_CAL_Q1_Q4!$A$4:$P$1328,13)</f>
        <v>Gasóleo</v>
      </c>
      <c r="AA828" s="133" t="str">
        <f>VLOOKUP(A828,DB_ACS_Q1_Q4!$A$4:$AD$1328,13)</f>
        <v>GLP</v>
      </c>
      <c r="AB828" s="134" t="str">
        <f>VLOOKUP(A828,DB_REF_Q1_Q4!$A$4:$AD$1328,13)</f>
        <v>Ninguno</v>
      </c>
    </row>
    <row r="829" spans="1:28" ht="12" customHeight="1">
      <c r="A829" s="10">
        <v>825</v>
      </c>
      <c r="B829" s="98" t="s">
        <v>264</v>
      </c>
      <c r="C829" s="98" t="s">
        <v>264</v>
      </c>
      <c r="D829" s="11" t="s">
        <v>51</v>
      </c>
      <c r="E829" s="11" t="s">
        <v>304</v>
      </c>
      <c r="F829" s="12" t="s">
        <v>48</v>
      </c>
      <c r="G829" s="12" t="s">
        <v>510</v>
      </c>
      <c r="H829" s="12" t="s">
        <v>308</v>
      </c>
      <c r="I829" s="11" t="s">
        <v>504</v>
      </c>
      <c r="J829" s="12" t="str">
        <f t="shared" si="28"/>
        <v>≥17h</v>
      </c>
      <c r="K829" s="12" t="s">
        <v>513</v>
      </c>
      <c r="L829" s="69" t="s">
        <v>519</v>
      </c>
      <c r="M829" s="12">
        <v>1</v>
      </c>
      <c r="N829" s="92">
        <v>1</v>
      </c>
      <c r="O829" s="93">
        <v>1</v>
      </c>
      <c r="P829" s="93"/>
      <c r="Q829" s="93"/>
      <c r="R829" s="93"/>
      <c r="S829" s="113"/>
      <c r="T829" s="93"/>
      <c r="U829" s="93"/>
      <c r="V829" s="93"/>
      <c r="W829" s="93"/>
      <c r="X829" s="93"/>
      <c r="Y829" s="75">
        <v>1</v>
      </c>
      <c r="Z829" s="132" t="str">
        <f>VLOOKUP(A829,DB_CAL_Q1_Q4!$A$4:$P$1328,13)</f>
        <v>Gasóleo</v>
      </c>
      <c r="AA829" s="133" t="str">
        <f>VLOOKUP(A829,DB_ACS_Q1_Q4!$A$4:$AD$1328,13)</f>
        <v>Solar Térmica</v>
      </c>
      <c r="AB829" s="134" t="str">
        <f>VLOOKUP(A829,DB_REF_Q1_Q4!$A$4:$AD$1328,13)</f>
        <v>Ninguno</v>
      </c>
    </row>
    <row r="830" spans="1:28" ht="12" customHeight="1">
      <c r="A830" s="10">
        <v>826</v>
      </c>
      <c r="B830" s="98" t="s">
        <v>199</v>
      </c>
      <c r="C830" s="98" t="s">
        <v>198</v>
      </c>
      <c r="D830" s="11" t="s">
        <v>25</v>
      </c>
      <c r="E830" s="11" t="s">
        <v>304</v>
      </c>
      <c r="F830" s="12" t="s">
        <v>50</v>
      </c>
      <c r="G830" s="12" t="s">
        <v>510</v>
      </c>
      <c r="H830" s="12" t="s">
        <v>307</v>
      </c>
      <c r="I830" s="11" t="s">
        <v>504</v>
      </c>
      <c r="J830" s="12" t="str">
        <f t="shared" si="28"/>
        <v>≥17h</v>
      </c>
      <c r="K830" s="12" t="s">
        <v>47</v>
      </c>
      <c r="L830" s="69" t="s">
        <v>520</v>
      </c>
      <c r="M830" s="12">
        <v>1</v>
      </c>
      <c r="N830" s="92">
        <v>1</v>
      </c>
      <c r="O830" s="93"/>
      <c r="P830" s="93"/>
      <c r="Q830" s="93"/>
      <c r="R830" s="93"/>
      <c r="S830" s="113"/>
      <c r="T830" s="93"/>
      <c r="U830" s="93"/>
      <c r="V830" s="93"/>
      <c r="W830" s="93"/>
      <c r="X830" s="93"/>
      <c r="Y830" s="75">
        <v>1</v>
      </c>
      <c r="Z830" s="132" t="str">
        <f>VLOOKUP(A830,DB_CAL_Q1_Q4!$A$4:$P$1328,13)</f>
        <v>Gasóleo</v>
      </c>
      <c r="AA830" s="133" t="str">
        <f>VLOOKUP(A830,DB_ACS_Q1_Q4!$A$4:$AD$1328,13)</f>
        <v>GLP</v>
      </c>
      <c r="AB830" s="134" t="str">
        <f>VLOOKUP(A830,DB_REF_Q1_Q4!$A$4:$AD$1328,13)</f>
        <v>Ninguno</v>
      </c>
    </row>
    <row r="831" spans="1:28" ht="12" customHeight="1">
      <c r="A831" s="10">
        <v>827</v>
      </c>
      <c r="B831" s="98" t="s">
        <v>87</v>
      </c>
      <c r="C831" s="98" t="s">
        <v>71</v>
      </c>
      <c r="D831" s="11" t="s">
        <v>25</v>
      </c>
      <c r="E831" s="11" t="s">
        <v>303</v>
      </c>
      <c r="F831" s="12" t="s">
        <v>50</v>
      </c>
      <c r="G831" s="12" t="s">
        <v>310</v>
      </c>
      <c r="H831" s="12" t="s">
        <v>306</v>
      </c>
      <c r="I831" s="103" t="s">
        <v>505</v>
      </c>
      <c r="J831" s="12" t="str">
        <f t="shared" si="28"/>
        <v>≥17h</v>
      </c>
      <c r="K831" s="12" t="s">
        <v>47</v>
      </c>
      <c r="L831" s="69" t="s">
        <v>520</v>
      </c>
      <c r="M831" s="12">
        <v>1</v>
      </c>
      <c r="N831" s="92"/>
      <c r="O831" s="93">
        <v>1</v>
      </c>
      <c r="P831" s="93"/>
      <c r="Q831" s="93">
        <v>1</v>
      </c>
      <c r="R831" s="93"/>
      <c r="S831" s="113"/>
      <c r="T831" s="93"/>
      <c r="U831" s="93"/>
      <c r="V831" s="93"/>
      <c r="W831" s="93"/>
      <c r="X831" s="93"/>
      <c r="Y831" s="75">
        <v>1</v>
      </c>
      <c r="Z831" s="132" t="str">
        <f>VLOOKUP(A831,DB_CAL_Q1_Q4!$A$4:$P$1328,13)</f>
        <v>Gas Natural</v>
      </c>
      <c r="AA831" s="133" t="str">
        <f>VLOOKUP(A831,DB_ACS_Q1_Q4!$A$4:$AD$1328,13)</f>
        <v>Gas Natural</v>
      </c>
      <c r="AB831" s="134" t="str">
        <f>VLOOKUP(A831,DB_REF_Q1_Q4!$A$4:$AD$1328,13)</f>
        <v>Ninguno</v>
      </c>
    </row>
    <row r="832" spans="1:28" ht="12" customHeight="1">
      <c r="A832" s="10">
        <v>828</v>
      </c>
      <c r="B832" s="98" t="s">
        <v>199</v>
      </c>
      <c r="C832" s="98" t="s">
        <v>198</v>
      </c>
      <c r="D832" s="11" t="s">
        <v>25</v>
      </c>
      <c r="E832" s="11" t="s">
        <v>304</v>
      </c>
      <c r="F832" s="12" t="s">
        <v>49</v>
      </c>
      <c r="G832" s="12" t="s">
        <v>310</v>
      </c>
      <c r="H832" s="12" t="s">
        <v>306</v>
      </c>
      <c r="I832" s="11" t="s">
        <v>507</v>
      </c>
      <c r="J832" s="12" t="str">
        <f t="shared" si="28"/>
        <v>≥17h</v>
      </c>
      <c r="K832" s="12" t="s">
        <v>512</v>
      </c>
      <c r="L832" s="69" t="s">
        <v>520</v>
      </c>
      <c r="M832" s="12"/>
      <c r="N832" s="92"/>
      <c r="O832" s="93"/>
      <c r="P832" s="93"/>
      <c r="Q832" s="93"/>
      <c r="R832" s="93"/>
      <c r="S832" s="113">
        <v>1</v>
      </c>
      <c r="T832" s="93"/>
      <c r="U832" s="93"/>
      <c r="V832" s="93"/>
      <c r="W832" s="93"/>
      <c r="X832" s="93"/>
      <c r="Y832" s="75">
        <v>1</v>
      </c>
      <c r="Z832" s="132" t="str">
        <f>VLOOKUP(A832,DB_CAL_Q1_Q4!$A$4:$P$1328,13)</f>
        <v>Electricidad</v>
      </c>
      <c r="AA832" s="133" t="str">
        <f>VLOOKUP(A832,DB_ACS_Q1_Q4!$A$4:$AD$1328,13)</f>
        <v>GLP</v>
      </c>
      <c r="AB832" s="134" t="str">
        <f>VLOOKUP(A832,DB_REF_Q1_Q4!$A$4:$AD$1328,13)</f>
        <v>Ninguno</v>
      </c>
    </row>
    <row r="833" spans="1:28" ht="12" customHeight="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12">
        <v>1</v>
      </c>
      <c r="N833" s="92">
        <v>1</v>
      </c>
      <c r="O833" s="93"/>
      <c r="P833" s="93"/>
      <c r="Q833" s="93"/>
      <c r="R833" s="93"/>
      <c r="S833" s="113"/>
      <c r="T833" s="93"/>
      <c r="U833" s="93"/>
      <c r="V833" s="93"/>
      <c r="W833" s="93"/>
      <c r="X833" s="93"/>
      <c r="Y833" s="75">
        <v>1</v>
      </c>
      <c r="Z833" s="132" t="str">
        <f>VLOOKUP(A833,DB_CAL_Q1_Q4!$A$4:$P$1328,13)</f>
        <v>Gas Natural</v>
      </c>
      <c r="AA833" s="133" t="str">
        <f>VLOOKUP(A833,DB_ACS_Q1_Q4!$A$4:$AD$1328,13)</f>
        <v>Gas Natural</v>
      </c>
      <c r="AB833" s="134" t="str">
        <f>VLOOKUP(A833,DB_REF_Q1_Q4!$A$4:$AD$1328,13)</f>
        <v>Ninguno</v>
      </c>
    </row>
    <row r="834" spans="1:28" ht="12" customHeight="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12"/>
      <c r="N834" s="92"/>
      <c r="O834" s="93"/>
      <c r="P834" s="93"/>
      <c r="Q834" s="93"/>
      <c r="R834" s="93"/>
      <c r="S834" s="113">
        <v>1</v>
      </c>
      <c r="T834" s="93"/>
      <c r="U834" s="93"/>
      <c r="V834" s="93"/>
      <c r="W834" s="93"/>
      <c r="X834" s="93"/>
      <c r="Y834" s="75">
        <v>1</v>
      </c>
      <c r="Z834" s="132" t="str">
        <f>VLOOKUP(A834,DB_CAL_Q1_Q4!$A$4:$P$1328,13)</f>
        <v>Electricidad</v>
      </c>
      <c r="AA834" s="133" t="str">
        <f>VLOOKUP(A834,DB_ACS_Q1_Q4!$A$4:$AD$1328,13)</f>
        <v>Gas Natural</v>
      </c>
      <c r="AB834" s="134" t="str">
        <f>VLOOKUP(A834,DB_REF_Q1_Q4!$A$4:$AD$1328,13)</f>
        <v>Ninguno</v>
      </c>
    </row>
    <row r="835" spans="1:28" ht="12" customHeight="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12"/>
      <c r="N835" s="92"/>
      <c r="O835" s="93"/>
      <c r="P835" s="93"/>
      <c r="Q835" s="93"/>
      <c r="R835" s="93"/>
      <c r="S835" s="113">
        <v>1</v>
      </c>
      <c r="T835" s="93"/>
      <c r="U835" s="93"/>
      <c r="V835" s="93"/>
      <c r="W835" s="93"/>
      <c r="X835" s="93"/>
      <c r="Y835" s="75">
        <v>1</v>
      </c>
      <c r="Z835" s="132" t="str">
        <f>VLOOKUP(A835,DB_CAL_Q1_Q4!$A$4:$P$1328,13)</f>
        <v>Gasóleo</v>
      </c>
      <c r="AA835" s="133" t="str">
        <f>VLOOKUP(A835,DB_ACS_Q1_Q4!$A$4:$AD$1328,13)</f>
        <v>Gasóleo</v>
      </c>
      <c r="AB835" s="134" t="str">
        <f>VLOOKUP(A835,DB_REF_Q1_Q4!$A$4:$AD$1328,13)</f>
        <v>Ninguno</v>
      </c>
    </row>
    <row r="836" spans="1:28" ht="12" customHeight="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12"/>
      <c r="N836" s="92"/>
      <c r="O836" s="93"/>
      <c r="P836" s="93"/>
      <c r="Q836" s="93"/>
      <c r="R836" s="93"/>
      <c r="S836" s="113">
        <v>1</v>
      </c>
      <c r="T836" s="93"/>
      <c r="U836" s="93"/>
      <c r="V836" s="93"/>
      <c r="W836" s="93"/>
      <c r="X836" s="93"/>
      <c r="Y836" s="75">
        <v>1</v>
      </c>
      <c r="Z836" s="132" t="str">
        <f>VLOOKUP(A836,DB_CAL_Q1_Q4!$A$4:$P$1328,13)</f>
        <v>Electricidad</v>
      </c>
      <c r="AA836" s="133" t="str">
        <f>VLOOKUP(A836,DB_ACS_Q1_Q4!$A$4:$AD$1328,13)</f>
        <v>GLP</v>
      </c>
      <c r="AB836" s="134" t="str">
        <f>VLOOKUP(A836,DB_REF_Q1_Q4!$A$4:$AD$1328,13)</f>
        <v>Ninguno</v>
      </c>
    </row>
    <row r="837" spans="1:28" ht="12" customHeight="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12"/>
      <c r="N837" s="92"/>
      <c r="O837" s="93"/>
      <c r="P837" s="93"/>
      <c r="Q837" s="93"/>
      <c r="R837" s="93"/>
      <c r="S837" s="113">
        <v>1</v>
      </c>
      <c r="T837" s="93"/>
      <c r="U837" s="93"/>
      <c r="V837" s="93"/>
      <c r="W837" s="93"/>
      <c r="X837" s="93"/>
      <c r="Y837" s="75">
        <v>1</v>
      </c>
      <c r="Z837" s="132" t="str">
        <f>VLOOKUP(A837,DB_CAL_Q1_Q4!$A$4:$P$1328,13)</f>
        <v>Electricidad</v>
      </c>
      <c r="AA837" s="133" t="str">
        <f>VLOOKUP(A837,DB_ACS_Q1_Q4!$A$4:$AD$1328,13)</f>
        <v>Electricidad</v>
      </c>
      <c r="AB837" s="134" t="str">
        <f>VLOOKUP(A837,DB_REF_Q1_Q4!$A$4:$AD$1328,13)</f>
        <v>Ninguno</v>
      </c>
    </row>
    <row r="838" spans="1:28" ht="12" customHeight="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12"/>
      <c r="N838" s="92"/>
      <c r="O838" s="93"/>
      <c r="P838" s="93"/>
      <c r="Q838" s="93"/>
      <c r="R838" s="93"/>
      <c r="S838" s="113">
        <v>1</v>
      </c>
      <c r="T838" s="93"/>
      <c r="U838" s="93"/>
      <c r="V838" s="93"/>
      <c r="W838" s="93"/>
      <c r="X838" s="93"/>
      <c r="Y838" s="75">
        <v>1</v>
      </c>
      <c r="Z838" s="132" t="str">
        <f>VLOOKUP(A838,DB_CAL_Q1_Q4!$A$4:$P$1328,13)</f>
        <v>Gas Natural</v>
      </c>
      <c r="AA838" s="133" t="str">
        <f>VLOOKUP(A838,DB_ACS_Q1_Q4!$A$4:$AD$1328,13)</f>
        <v>Gas Natural</v>
      </c>
      <c r="AB838" s="134" t="str">
        <f>VLOOKUP(A838,DB_REF_Q1_Q4!$A$4:$AD$1328,13)</f>
        <v>Ninguno</v>
      </c>
    </row>
    <row r="839" spans="1:28" ht="12" customHeight="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12">
        <v>1</v>
      </c>
      <c r="N839" s="92">
        <v>1</v>
      </c>
      <c r="O839" s="93"/>
      <c r="P839" s="93"/>
      <c r="Q839" s="93"/>
      <c r="R839" s="93"/>
      <c r="S839" s="113"/>
      <c r="T839" s="93"/>
      <c r="U839" s="93"/>
      <c r="V839" s="93"/>
      <c r="W839" s="93"/>
      <c r="X839" s="93"/>
      <c r="Y839" s="75">
        <v>1</v>
      </c>
      <c r="Z839" s="132" t="str">
        <f>VLOOKUP(A839,DB_CAL_Q1_Q4!$A$4:$P$1328,13)</f>
        <v>Gas Natural</v>
      </c>
      <c r="AA839" s="133" t="str">
        <f>VLOOKUP(A839,DB_ACS_Q1_Q4!$A$4:$AD$1328,13)</f>
        <v>Gas Natural</v>
      </c>
      <c r="AB839" s="134" t="str">
        <f>VLOOKUP(A839,DB_REF_Q1_Q4!$A$4:$AD$1328,13)</f>
        <v>Ninguno</v>
      </c>
    </row>
    <row r="840" spans="1:28" ht="12" customHeight="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12">
        <v>1</v>
      </c>
      <c r="N840" s="92">
        <v>1</v>
      </c>
      <c r="O840" s="93"/>
      <c r="P840" s="93"/>
      <c r="Q840" s="93"/>
      <c r="R840" s="93"/>
      <c r="S840" s="113"/>
      <c r="T840" s="93"/>
      <c r="U840" s="93"/>
      <c r="V840" s="93"/>
      <c r="W840" s="93"/>
      <c r="X840" s="93"/>
      <c r="Y840" s="75">
        <v>1</v>
      </c>
      <c r="Z840" s="132" t="str">
        <f>VLOOKUP(A840,DB_CAL_Q1_Q4!$A$4:$P$1328,13)</f>
        <v>Gas Natural</v>
      </c>
      <c r="AA840" s="133" t="str">
        <f>VLOOKUP(A840,DB_ACS_Q1_Q4!$A$4:$AD$1328,13)</f>
        <v>Gas Natural</v>
      </c>
      <c r="AB840" s="134" t="str">
        <f>VLOOKUP(A840,DB_REF_Q1_Q4!$A$4:$AD$1328,13)</f>
        <v>Ninguno</v>
      </c>
    </row>
    <row r="841" spans="1:28" ht="12" customHeight="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12"/>
      <c r="N841" s="92"/>
      <c r="O841" s="93"/>
      <c r="P841" s="93"/>
      <c r="Q841" s="93"/>
      <c r="R841" s="93"/>
      <c r="S841" s="113">
        <v>1</v>
      </c>
      <c r="T841" s="93"/>
      <c r="U841" s="93"/>
      <c r="V841" s="93"/>
      <c r="W841" s="93"/>
      <c r="X841" s="93"/>
      <c r="Y841" s="75">
        <v>1</v>
      </c>
      <c r="Z841" s="132" t="str">
        <f>VLOOKUP(A841,DB_CAL_Q1_Q4!$A$4:$P$1328,13)</f>
        <v>Gas Natural</v>
      </c>
      <c r="AA841" s="133" t="str">
        <f>VLOOKUP(A841,DB_ACS_Q1_Q4!$A$4:$AD$1328,13)</f>
        <v>Gas Natural</v>
      </c>
      <c r="AB841" s="134" t="str">
        <f>VLOOKUP(A841,DB_REF_Q1_Q4!$A$4:$AD$1328,13)</f>
        <v>Ninguno</v>
      </c>
    </row>
    <row r="842" spans="1:28" ht="12" customHeight="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12">
        <v>1</v>
      </c>
      <c r="N842" s="92">
        <v>1</v>
      </c>
      <c r="O842" s="93">
        <v>1</v>
      </c>
      <c r="P842" s="93"/>
      <c r="Q842" s="93"/>
      <c r="R842" s="93"/>
      <c r="S842" s="113"/>
      <c r="T842" s="93"/>
      <c r="U842" s="93"/>
      <c r="V842" s="93"/>
      <c r="W842" s="93"/>
      <c r="X842" s="93"/>
      <c r="Y842" s="75">
        <v>1</v>
      </c>
      <c r="Z842" s="132" t="str">
        <f>VLOOKUP(A842,DB_CAL_Q1_Q4!$A$4:$P$1328,13)</f>
        <v>Electricidad</v>
      </c>
      <c r="AA842" s="133" t="str">
        <f>VLOOKUP(A842,DB_ACS_Q1_Q4!$A$4:$AD$1328,13)</f>
        <v>Solar Térmica</v>
      </c>
      <c r="AB842" s="134" t="str">
        <f>VLOOKUP(A842,DB_REF_Q1_Q4!$A$4:$AD$1328,13)</f>
        <v>Ninguno</v>
      </c>
    </row>
    <row r="843" spans="1:28" ht="12" customHeight="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12"/>
      <c r="N843" s="92"/>
      <c r="O843" s="93"/>
      <c r="P843" s="93"/>
      <c r="Q843" s="93"/>
      <c r="R843" s="93"/>
      <c r="S843" s="113">
        <v>1</v>
      </c>
      <c r="T843" s="93"/>
      <c r="U843" s="93"/>
      <c r="V843" s="93"/>
      <c r="W843" s="93"/>
      <c r="X843" s="93"/>
      <c r="Y843" s="75">
        <v>1</v>
      </c>
      <c r="Z843" s="132" t="str">
        <f>VLOOKUP(A843,DB_CAL_Q1_Q4!$A$4:$P$1328,13)</f>
        <v>Electricidad</v>
      </c>
      <c r="AA843" s="133" t="str">
        <f>VLOOKUP(A843,DB_ACS_Q1_Q4!$A$4:$AD$1328,13)</f>
        <v>Gas Natural</v>
      </c>
      <c r="AB843" s="134" t="str">
        <f>VLOOKUP(A843,DB_REF_Q1_Q4!$A$4:$AD$1328,13)</f>
        <v>Ninguno</v>
      </c>
    </row>
    <row r="844" spans="1:28" ht="12" customHeight="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12">
        <v>1</v>
      </c>
      <c r="N844" s="92">
        <v>1</v>
      </c>
      <c r="O844" s="93"/>
      <c r="P844" s="93"/>
      <c r="Q844" s="93"/>
      <c r="R844" s="93"/>
      <c r="S844" s="113"/>
      <c r="T844" s="93"/>
      <c r="U844" s="93"/>
      <c r="V844" s="93"/>
      <c r="W844" s="93"/>
      <c r="X844" s="93"/>
      <c r="Y844" s="75">
        <v>1</v>
      </c>
      <c r="Z844" s="132" t="str">
        <f>VLOOKUP(A844,DB_CAL_Q1_Q4!$A$4:$P$1328,13)</f>
        <v>Gas Natural</v>
      </c>
      <c r="AA844" s="133" t="str">
        <f>VLOOKUP(A844,DB_ACS_Q1_Q4!$A$4:$AD$1328,13)</f>
        <v>Gas Natural</v>
      </c>
      <c r="AB844" s="134" t="str">
        <f>VLOOKUP(A844,DB_REF_Q1_Q4!$A$4:$AD$1328,13)</f>
        <v>Ninguno</v>
      </c>
    </row>
    <row r="845" spans="1:28" ht="12" customHeight="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12">
        <v>1</v>
      </c>
      <c r="N845" s="92">
        <v>1</v>
      </c>
      <c r="O845" s="93"/>
      <c r="P845" s="93"/>
      <c r="Q845" s="93"/>
      <c r="R845" s="93"/>
      <c r="S845" s="113"/>
      <c r="T845" s="93">
        <v>1</v>
      </c>
      <c r="U845" s="93"/>
      <c r="V845" s="93"/>
      <c r="W845" s="93"/>
      <c r="X845" s="93"/>
      <c r="Y845" s="75"/>
      <c r="Z845" s="132" t="str">
        <f>VLOOKUP(A845,DB_CAL_Q1_Q4!$A$4:$P$1328,13)</f>
        <v>Ninguna</v>
      </c>
      <c r="AA845" s="133" t="str">
        <f>VLOOKUP(A845,DB_ACS_Q1_Q4!$A$4:$AD$1328,13)</f>
        <v>Electricidad</v>
      </c>
      <c r="AB845" s="134" t="str">
        <f>VLOOKUP(A845,DB_REF_Q1_Q4!$A$4:$AD$1328,13)</f>
        <v>Ninguno</v>
      </c>
    </row>
    <row r="846" spans="1:28" ht="12" customHeight="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12"/>
      <c r="N846" s="92"/>
      <c r="O846" s="93"/>
      <c r="P846" s="93"/>
      <c r="Q846" s="93"/>
      <c r="R846" s="93"/>
      <c r="S846" s="113">
        <v>1</v>
      </c>
      <c r="T846" s="93"/>
      <c r="U846" s="93"/>
      <c r="V846" s="93"/>
      <c r="W846" s="93"/>
      <c r="X846" s="93"/>
      <c r="Y846" s="75">
        <v>1</v>
      </c>
      <c r="Z846" s="132" t="str">
        <f>VLOOKUP(A846,DB_CAL_Q1_Q4!$A$4:$P$1328,13)</f>
        <v>Gasóleo</v>
      </c>
      <c r="AA846" s="133" t="str">
        <f>VLOOKUP(A846,DB_ACS_Q1_Q4!$A$4:$AD$1328,13)</f>
        <v>Gasóleo</v>
      </c>
      <c r="AB846" s="134" t="str">
        <f>VLOOKUP(A846,DB_REF_Q1_Q4!$A$4:$AD$1328,13)</f>
        <v>Ninguno</v>
      </c>
    </row>
    <row r="847" spans="1:28" ht="12" customHeight="1">
      <c r="A847" s="10">
        <v>843</v>
      </c>
      <c r="B847" s="98" t="s">
        <v>74</v>
      </c>
      <c r="C847" s="98" t="s">
        <v>75</v>
      </c>
      <c r="D847" s="11" t="s">
        <v>51</v>
      </c>
      <c r="E847" s="11" t="s">
        <v>303</v>
      </c>
      <c r="F847" s="12" t="s">
        <v>50</v>
      </c>
      <c r="G847" s="12" t="s">
        <v>310</v>
      </c>
      <c r="H847" s="12" t="s">
        <v>306</v>
      </c>
      <c r="I847" s="103" t="s">
        <v>504</v>
      </c>
      <c r="J847" s="11" t="str">
        <f t="shared" ref="J847:J852" si="29">"12-16h"</f>
        <v>12-16h</v>
      </c>
      <c r="K847" s="12" t="s">
        <v>513</v>
      </c>
      <c r="L847" s="69" t="s">
        <v>519</v>
      </c>
      <c r="M847" s="12">
        <v>1</v>
      </c>
      <c r="N847" s="92">
        <v>1</v>
      </c>
      <c r="O847" s="93">
        <v>1</v>
      </c>
      <c r="P847" s="93"/>
      <c r="Q847" s="93"/>
      <c r="R847" s="93"/>
      <c r="S847" s="113"/>
      <c r="T847" s="93"/>
      <c r="U847" s="93"/>
      <c r="V847" s="93"/>
      <c r="W847" s="93"/>
      <c r="X847" s="93"/>
      <c r="Y847" s="75">
        <v>1</v>
      </c>
      <c r="Z847" s="132" t="str">
        <f>VLOOKUP(A847,DB_CAL_Q1_Q4!$A$4:$P$1328,13)</f>
        <v>Gas Natural</v>
      </c>
      <c r="AA847" s="133" t="str">
        <f>VLOOKUP(A847,DB_ACS_Q1_Q4!$A$4:$AD$1328,13)</f>
        <v>Gas Natural</v>
      </c>
      <c r="AB847" s="134" t="str">
        <f>VLOOKUP(A847,DB_REF_Q1_Q4!$A$4:$AD$1328,13)</f>
        <v>Ninguno</v>
      </c>
    </row>
    <row r="848" spans="1:28" ht="12" customHeight="1">
      <c r="A848" s="10">
        <v>844</v>
      </c>
      <c r="B848" s="98" t="s">
        <v>269</v>
      </c>
      <c r="C848" s="98" t="s">
        <v>264</v>
      </c>
      <c r="D848" s="11" t="s">
        <v>51</v>
      </c>
      <c r="E848" s="11" t="s">
        <v>304</v>
      </c>
      <c r="F848" s="12" t="s">
        <v>49</v>
      </c>
      <c r="G848" s="11" t="s">
        <v>511</v>
      </c>
      <c r="H848" s="12" t="s">
        <v>307</v>
      </c>
      <c r="I848" s="11" t="s">
        <v>507</v>
      </c>
      <c r="J848" s="11" t="str">
        <f t="shared" si="29"/>
        <v>12-16h</v>
      </c>
      <c r="K848" s="12" t="s">
        <v>513</v>
      </c>
      <c r="L848" s="69" t="s">
        <v>519</v>
      </c>
      <c r="M848" s="12">
        <v>1</v>
      </c>
      <c r="N848" s="92"/>
      <c r="O848" s="93">
        <v>1</v>
      </c>
      <c r="P848" s="93"/>
      <c r="Q848" s="93"/>
      <c r="R848" s="93"/>
      <c r="S848" s="113"/>
      <c r="T848" s="93"/>
      <c r="U848" s="93"/>
      <c r="V848" s="93"/>
      <c r="W848" s="93"/>
      <c r="X848" s="93"/>
      <c r="Y848" s="75">
        <v>1</v>
      </c>
      <c r="Z848" s="132" t="str">
        <f>VLOOKUP(A848,DB_CAL_Q1_Q4!$A$4:$P$1328,13)</f>
        <v>Gasóleo</v>
      </c>
      <c r="AA848" s="133" t="str">
        <f>VLOOKUP(A848,DB_ACS_Q1_Q4!$A$4:$AD$1328,13)</f>
        <v>Gasóleo</v>
      </c>
      <c r="AB848" s="134" t="str">
        <f>VLOOKUP(A848,DB_REF_Q1_Q4!$A$4:$AD$1328,13)</f>
        <v>Ninguno</v>
      </c>
    </row>
    <row r="849" spans="1:28" ht="12" customHeight="1">
      <c r="A849" s="10">
        <v>845</v>
      </c>
      <c r="B849" s="98" t="s">
        <v>74</v>
      </c>
      <c r="C849" s="98" t="s">
        <v>75</v>
      </c>
      <c r="D849" s="11" t="s">
        <v>25</v>
      </c>
      <c r="E849" s="11" t="s">
        <v>304</v>
      </c>
      <c r="F849" s="12" t="s">
        <v>49</v>
      </c>
      <c r="G849" s="12" t="s">
        <v>310</v>
      </c>
      <c r="H849" s="12" t="s">
        <v>306</v>
      </c>
      <c r="I849" s="103" t="s">
        <v>504</v>
      </c>
      <c r="J849" s="11" t="str">
        <f t="shared" si="29"/>
        <v>12-16h</v>
      </c>
      <c r="K849" s="12" t="s">
        <v>47</v>
      </c>
      <c r="L849" s="69" t="s">
        <v>519</v>
      </c>
      <c r="M849" s="12">
        <v>1</v>
      </c>
      <c r="N849" s="92">
        <v>1</v>
      </c>
      <c r="O849" s="93"/>
      <c r="P849" s="93"/>
      <c r="Q849" s="93"/>
      <c r="R849" s="93"/>
      <c r="S849" s="113"/>
      <c r="T849" s="93"/>
      <c r="U849" s="93"/>
      <c r="V849" s="93"/>
      <c r="W849" s="93"/>
      <c r="X849" s="93"/>
      <c r="Y849" s="75">
        <v>1</v>
      </c>
      <c r="Z849" s="132" t="str">
        <f>VLOOKUP(A849,DB_CAL_Q1_Q4!$A$4:$P$1328,13)</f>
        <v>Gas Natural</v>
      </c>
      <c r="AA849" s="133" t="str">
        <f>VLOOKUP(A849,DB_ACS_Q1_Q4!$A$4:$AD$1328,13)</f>
        <v>Gas Natural</v>
      </c>
      <c r="AB849" s="134" t="str">
        <f>VLOOKUP(A849,DB_REF_Q1_Q4!$A$4:$AD$1328,13)</f>
        <v>Ninguno</v>
      </c>
    </row>
    <row r="850" spans="1:28" ht="12" customHeight="1">
      <c r="A850" s="10">
        <v>846</v>
      </c>
      <c r="B850" s="98" t="s">
        <v>199</v>
      </c>
      <c r="C850" s="98" t="s">
        <v>198</v>
      </c>
      <c r="D850" s="11" t="s">
        <v>51</v>
      </c>
      <c r="E850" s="11" t="s">
        <v>303</v>
      </c>
      <c r="F850" s="12" t="s">
        <v>50</v>
      </c>
      <c r="G850" s="12" t="s">
        <v>310</v>
      </c>
      <c r="H850" s="12" t="s">
        <v>306</v>
      </c>
      <c r="I850" s="103" t="s">
        <v>504</v>
      </c>
      <c r="J850" s="11" t="str">
        <f t="shared" si="29"/>
        <v>12-16h</v>
      </c>
      <c r="K850" s="12" t="s">
        <v>512</v>
      </c>
      <c r="L850" s="69" t="s">
        <v>520</v>
      </c>
      <c r="M850" s="12"/>
      <c r="N850" s="92"/>
      <c r="O850" s="93"/>
      <c r="P850" s="93"/>
      <c r="Q850" s="93"/>
      <c r="R850" s="93"/>
      <c r="S850" s="113">
        <v>1</v>
      </c>
      <c r="T850" s="93"/>
      <c r="U850" s="93"/>
      <c r="V850" s="93"/>
      <c r="W850" s="93"/>
      <c r="X850" s="93"/>
      <c r="Y850" s="75">
        <v>1</v>
      </c>
      <c r="Z850" s="132" t="str">
        <f>VLOOKUP(A850,DB_CAL_Q1_Q4!$A$4:$P$1328,13)</f>
        <v>Gasóleo</v>
      </c>
      <c r="AA850" s="133" t="str">
        <f>VLOOKUP(A850,DB_ACS_Q1_Q4!$A$4:$AD$1328,13)</f>
        <v>GLP</v>
      </c>
      <c r="AB850" s="134" t="str">
        <f>VLOOKUP(A850,DB_REF_Q1_Q4!$A$4:$AD$1328,13)</f>
        <v>Ninguno</v>
      </c>
    </row>
    <row r="851" spans="1:28" ht="12" customHeight="1">
      <c r="A851" s="10">
        <v>847</v>
      </c>
      <c r="B851" s="98" t="s">
        <v>72</v>
      </c>
      <c r="C851" s="98" t="s">
        <v>72</v>
      </c>
      <c r="D851" s="11" t="s">
        <v>51</v>
      </c>
      <c r="E851" s="11" t="s">
        <v>303</v>
      </c>
      <c r="F851" s="12" t="s">
        <v>49</v>
      </c>
      <c r="G851" s="12" t="s">
        <v>310</v>
      </c>
      <c r="H851" s="12" t="s">
        <v>306</v>
      </c>
      <c r="I851" s="11" t="s">
        <v>504</v>
      </c>
      <c r="J851" s="11" t="str">
        <f t="shared" si="29"/>
        <v>12-16h</v>
      </c>
      <c r="K851" s="12" t="s">
        <v>513</v>
      </c>
      <c r="L851" s="69" t="s">
        <v>519</v>
      </c>
      <c r="M851" s="12">
        <v>1</v>
      </c>
      <c r="N851" s="92">
        <v>1</v>
      </c>
      <c r="O851" s="93"/>
      <c r="P851" s="93"/>
      <c r="Q851" s="93"/>
      <c r="R851" s="93"/>
      <c r="S851" s="113"/>
      <c r="T851" s="93"/>
      <c r="U851" s="93"/>
      <c r="V851" s="93"/>
      <c r="W851" s="93"/>
      <c r="X851" s="93"/>
      <c r="Y851" s="75">
        <v>1</v>
      </c>
      <c r="Z851" s="132" t="str">
        <f>VLOOKUP(A851,DB_CAL_Q1_Q4!$A$4:$P$1328,13)</f>
        <v>Gas Natural</v>
      </c>
      <c r="AA851" s="133" t="str">
        <f>VLOOKUP(A851,DB_ACS_Q1_Q4!$A$4:$AD$1328,13)</f>
        <v>Gas Natural</v>
      </c>
      <c r="AB851" s="134" t="str">
        <f>VLOOKUP(A851,DB_REF_Q1_Q4!$A$4:$AD$1328,13)</f>
        <v>Ninguno</v>
      </c>
    </row>
    <row r="852" spans="1:28" ht="12" customHeight="1">
      <c r="A852" s="10">
        <v>848</v>
      </c>
      <c r="B852" s="98" t="s">
        <v>260</v>
      </c>
      <c r="C852" s="98" t="s">
        <v>260</v>
      </c>
      <c r="D852" s="11" t="s">
        <v>25</v>
      </c>
      <c r="E852" s="11" t="s">
        <v>303</v>
      </c>
      <c r="F852" s="12" t="s">
        <v>50</v>
      </c>
      <c r="G852" s="12" t="s">
        <v>310</v>
      </c>
      <c r="H852" s="12" t="s">
        <v>306</v>
      </c>
      <c r="I852" s="103" t="s">
        <v>504</v>
      </c>
      <c r="J852" s="11" t="str">
        <f t="shared" si="29"/>
        <v>12-16h</v>
      </c>
      <c r="K852" s="12" t="s">
        <v>512</v>
      </c>
      <c r="L852" s="69" t="s">
        <v>519</v>
      </c>
      <c r="M852" s="12">
        <v>1</v>
      </c>
      <c r="N852" s="92">
        <v>1</v>
      </c>
      <c r="O852" s="93">
        <v>1</v>
      </c>
      <c r="P852" s="93"/>
      <c r="Q852" s="93"/>
      <c r="R852" s="93"/>
      <c r="S852" s="113"/>
      <c r="T852" s="93"/>
      <c r="U852" s="93"/>
      <c r="V852" s="93"/>
      <c r="W852" s="93"/>
      <c r="X852" s="93"/>
      <c r="Y852" s="75">
        <v>1</v>
      </c>
      <c r="Z852" s="132" t="str">
        <f>VLOOKUP(A852,DB_CAL_Q1_Q4!$A$4:$P$1328,13)</f>
        <v>Gas Natural</v>
      </c>
      <c r="AA852" s="133" t="str">
        <f>VLOOKUP(A852,DB_ACS_Q1_Q4!$A$4:$AD$1328,13)</f>
        <v>Gas Natural</v>
      </c>
      <c r="AB852" s="134" t="str">
        <f>VLOOKUP(A852,DB_REF_Q1_Q4!$A$4:$AD$1328,13)</f>
        <v>Ninguno</v>
      </c>
    </row>
    <row r="853" spans="1:28" ht="12" customHeight="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12"/>
      <c r="N853" s="92"/>
      <c r="O853" s="93"/>
      <c r="P853" s="93"/>
      <c r="Q853" s="93"/>
      <c r="R853" s="93"/>
      <c r="S853" s="113">
        <v>1</v>
      </c>
      <c r="T853" s="93"/>
      <c r="U853" s="93"/>
      <c r="V853" s="93"/>
      <c r="W853" s="93"/>
      <c r="X853" s="93"/>
      <c r="Y853" s="75">
        <v>1</v>
      </c>
      <c r="Z853" s="132" t="str">
        <f>VLOOKUP(A853,DB_CAL_Q1_Q4!$A$4:$P$1328,13)</f>
        <v>Gas Natural</v>
      </c>
      <c r="AA853" s="133" t="str">
        <f>VLOOKUP(A853,DB_ACS_Q1_Q4!$A$4:$AD$1328,13)</f>
        <v>Gas Natural</v>
      </c>
      <c r="AB853" s="134" t="str">
        <f>VLOOKUP(A853,DB_REF_Q1_Q4!$A$4:$AD$1328,13)</f>
        <v>Ninguno</v>
      </c>
    </row>
    <row r="854" spans="1:28" ht="12" customHeight="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12">
        <v>1</v>
      </c>
      <c r="N854" s="92"/>
      <c r="O854" s="93">
        <v>1</v>
      </c>
      <c r="P854" s="93"/>
      <c r="Q854" s="93"/>
      <c r="R854" s="93"/>
      <c r="S854" s="113"/>
      <c r="T854" s="93"/>
      <c r="U854" s="93"/>
      <c r="V854" s="93"/>
      <c r="W854" s="93"/>
      <c r="X854" s="93"/>
      <c r="Y854" s="75">
        <v>1</v>
      </c>
      <c r="Z854" s="132" t="str">
        <f>VLOOKUP(A854,DB_CAL_Q1_Q4!$A$4:$P$1328,13)</f>
        <v>Gas Natural</v>
      </c>
      <c r="AA854" s="133" t="str">
        <f>VLOOKUP(A854,DB_ACS_Q1_Q4!$A$4:$AD$1328,13)</f>
        <v>Gas Natural</v>
      </c>
      <c r="AB854" s="134" t="str">
        <f>VLOOKUP(A854,DB_REF_Q1_Q4!$A$4:$AD$1328,13)</f>
        <v>Ninguno</v>
      </c>
    </row>
    <row r="855" spans="1:28" ht="12" customHeight="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12"/>
      <c r="N855" s="92"/>
      <c r="O855" s="93"/>
      <c r="P855" s="93"/>
      <c r="Q855" s="93"/>
      <c r="R855" s="93"/>
      <c r="S855" s="113">
        <v>1</v>
      </c>
      <c r="T855" s="93"/>
      <c r="U855" s="93"/>
      <c r="V855" s="93"/>
      <c r="W855" s="93"/>
      <c r="X855" s="93"/>
      <c r="Y855" s="75">
        <v>1</v>
      </c>
      <c r="Z855" s="132" t="str">
        <f>VLOOKUP(A855,DB_CAL_Q1_Q4!$A$4:$P$1328,13)</f>
        <v>Gasóleo</v>
      </c>
      <c r="AA855" s="133" t="str">
        <f>VLOOKUP(A855,DB_ACS_Q1_Q4!$A$4:$AD$1328,13)</f>
        <v>Gasóleo</v>
      </c>
      <c r="AB855" s="134" t="str">
        <f>VLOOKUP(A855,DB_REF_Q1_Q4!$A$4:$AD$1328,13)</f>
        <v>Ninguno</v>
      </c>
    </row>
    <row r="856" spans="1:28" ht="12" customHeight="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12">
        <v>1</v>
      </c>
      <c r="N856" s="92">
        <v>1</v>
      </c>
      <c r="O856" s="93"/>
      <c r="P856" s="93"/>
      <c r="Q856" s="93"/>
      <c r="R856" s="93"/>
      <c r="S856" s="113"/>
      <c r="T856" s="93"/>
      <c r="U856" s="93"/>
      <c r="V856" s="93"/>
      <c r="W856" s="93"/>
      <c r="X856" s="93"/>
      <c r="Y856" s="75">
        <v>1</v>
      </c>
      <c r="Z856" s="132" t="str">
        <f>VLOOKUP(A856,DB_CAL_Q1_Q4!$A$4:$P$1328,13)</f>
        <v>Gas Natural</v>
      </c>
      <c r="AA856" s="133" t="str">
        <f>VLOOKUP(A856,DB_ACS_Q1_Q4!$A$4:$AD$1328,13)</f>
        <v>Gas Natural</v>
      </c>
      <c r="AB856" s="134" t="str">
        <f>VLOOKUP(A856,DB_REF_Q1_Q4!$A$4:$AD$1328,13)</f>
        <v>Ninguno</v>
      </c>
    </row>
    <row r="857" spans="1:28" ht="12" customHeight="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12"/>
      <c r="N857" s="92"/>
      <c r="O857" s="93"/>
      <c r="P857" s="93"/>
      <c r="Q857" s="93"/>
      <c r="R857" s="93"/>
      <c r="S857" s="113">
        <v>1</v>
      </c>
      <c r="T857" s="93"/>
      <c r="U857" s="93"/>
      <c r="V857" s="93"/>
      <c r="W857" s="93"/>
      <c r="X857" s="93"/>
      <c r="Y857" s="75">
        <v>1</v>
      </c>
      <c r="Z857" s="132" t="str">
        <f>VLOOKUP(A857,DB_CAL_Q1_Q4!$A$4:$P$1328,13)</f>
        <v>Gasóleo</v>
      </c>
      <c r="AA857" s="133" t="str">
        <f>VLOOKUP(A857,DB_ACS_Q1_Q4!$A$4:$AD$1328,13)</f>
        <v>Gasóleo</v>
      </c>
      <c r="AB857" s="134" t="str">
        <f>VLOOKUP(A857,DB_REF_Q1_Q4!$A$4:$AD$1328,13)</f>
        <v>Ninguno</v>
      </c>
    </row>
    <row r="858" spans="1:28" ht="12" customHeight="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12">
        <v>1</v>
      </c>
      <c r="N858" s="92">
        <v>1</v>
      </c>
      <c r="O858" s="93"/>
      <c r="P858" s="93"/>
      <c r="Q858" s="93"/>
      <c r="R858" s="93"/>
      <c r="S858" s="113"/>
      <c r="T858" s="93"/>
      <c r="U858" s="93"/>
      <c r="V858" s="93"/>
      <c r="W858" s="93"/>
      <c r="X858" s="93"/>
      <c r="Y858" s="75">
        <v>1</v>
      </c>
      <c r="Z858" s="132" t="str">
        <f>VLOOKUP(A858,DB_CAL_Q1_Q4!$A$4:$P$1328,13)</f>
        <v>Gasóleo</v>
      </c>
      <c r="AA858" s="133" t="str">
        <f>VLOOKUP(A858,DB_ACS_Q1_Q4!$A$4:$AD$1328,13)</f>
        <v>Gasóleo</v>
      </c>
      <c r="AB858" s="134" t="str">
        <f>VLOOKUP(A858,DB_REF_Q1_Q4!$A$4:$AD$1328,13)</f>
        <v>Ninguno</v>
      </c>
    </row>
    <row r="859" spans="1:28" ht="12" customHeight="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12"/>
      <c r="N859" s="92"/>
      <c r="O859" s="93"/>
      <c r="P859" s="93"/>
      <c r="Q859" s="93"/>
      <c r="R859" s="93"/>
      <c r="S859" s="113">
        <v>1</v>
      </c>
      <c r="T859" s="93"/>
      <c r="U859" s="93"/>
      <c r="V859" s="93"/>
      <c r="W859" s="93"/>
      <c r="X859" s="93"/>
      <c r="Y859" s="75">
        <v>1</v>
      </c>
      <c r="Z859" s="132" t="str">
        <f>VLOOKUP(A859,DB_CAL_Q1_Q4!$A$4:$P$1328,13)</f>
        <v>Gas Natural</v>
      </c>
      <c r="AA859" s="133" t="str">
        <f>VLOOKUP(A859,DB_ACS_Q1_Q4!$A$4:$AD$1328,13)</f>
        <v>Gas Natural</v>
      </c>
      <c r="AB859" s="134" t="str">
        <f>VLOOKUP(A859,DB_REF_Q1_Q4!$A$4:$AD$1328,13)</f>
        <v>Ninguno</v>
      </c>
    </row>
    <row r="860" spans="1:28" ht="12" customHeight="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12">
        <v>1</v>
      </c>
      <c r="N860" s="92">
        <v>1</v>
      </c>
      <c r="O860" s="93"/>
      <c r="P860" s="93"/>
      <c r="Q860" s="93"/>
      <c r="R860" s="93"/>
      <c r="S860" s="113"/>
      <c r="T860" s="93"/>
      <c r="U860" s="93"/>
      <c r="V860" s="93"/>
      <c r="W860" s="93"/>
      <c r="X860" s="93"/>
      <c r="Y860" s="75">
        <v>1</v>
      </c>
      <c r="Z860" s="132" t="str">
        <f>VLOOKUP(A860,DB_CAL_Q1_Q4!$A$4:$P$1328,13)</f>
        <v>Gas Natural</v>
      </c>
      <c r="AA860" s="133" t="str">
        <f>VLOOKUP(A860,DB_ACS_Q1_Q4!$A$4:$AD$1328,13)</f>
        <v>Gas Natural</v>
      </c>
      <c r="AB860" s="134" t="str">
        <f>VLOOKUP(A860,DB_REF_Q1_Q4!$A$4:$AD$1328,13)</f>
        <v>Ninguno</v>
      </c>
    </row>
    <row r="861" spans="1:28" ht="12" customHeight="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12"/>
      <c r="N861" s="92"/>
      <c r="O861" s="93"/>
      <c r="P861" s="93"/>
      <c r="Q861" s="93"/>
      <c r="R861" s="93"/>
      <c r="S861" s="113">
        <v>1</v>
      </c>
      <c r="T861" s="93"/>
      <c r="U861" s="93"/>
      <c r="V861" s="93"/>
      <c r="W861" s="93"/>
      <c r="X861" s="93"/>
      <c r="Y861" s="75">
        <v>1</v>
      </c>
      <c r="Z861" s="132" t="str">
        <f>VLOOKUP(A861,DB_CAL_Q1_Q4!$A$4:$P$1328,13)</f>
        <v>Electricidad</v>
      </c>
      <c r="AA861" s="133" t="str">
        <f>VLOOKUP(A861,DB_ACS_Q1_Q4!$A$4:$AD$1328,13)</f>
        <v>Electricidad</v>
      </c>
      <c r="AB861" s="134" t="str">
        <f>VLOOKUP(A861,DB_REF_Q1_Q4!$A$4:$AD$1328,13)</f>
        <v>Ninguno</v>
      </c>
    </row>
    <row r="862" spans="1:28" ht="12" customHeight="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12">
        <v>1</v>
      </c>
      <c r="N862" s="92">
        <v>1</v>
      </c>
      <c r="O862" s="93">
        <v>1</v>
      </c>
      <c r="P862" s="93"/>
      <c r="Q862" s="93"/>
      <c r="R862" s="93"/>
      <c r="S862" s="113"/>
      <c r="T862" s="93"/>
      <c r="U862" s="93"/>
      <c r="V862" s="93"/>
      <c r="W862" s="93"/>
      <c r="X862" s="93"/>
      <c r="Y862" s="75">
        <v>1</v>
      </c>
      <c r="Z862" s="132" t="str">
        <f>VLOOKUP(A862,DB_CAL_Q1_Q4!$A$4:$P$1328,13)</f>
        <v>Gasóleo</v>
      </c>
      <c r="AA862" s="133" t="str">
        <f>VLOOKUP(A862,DB_ACS_Q1_Q4!$A$4:$AD$1328,13)</f>
        <v>Gasóleo</v>
      </c>
      <c r="AB862" s="134" t="str">
        <f>VLOOKUP(A862,DB_REF_Q1_Q4!$A$4:$AD$1328,13)</f>
        <v>Ninguno</v>
      </c>
    </row>
    <row r="863" spans="1:28" ht="12" customHeight="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12">
        <v>1</v>
      </c>
      <c r="N863" s="92">
        <v>1</v>
      </c>
      <c r="O863" s="93"/>
      <c r="P863" s="93"/>
      <c r="Q863" s="93"/>
      <c r="R863" s="93"/>
      <c r="S863" s="113"/>
      <c r="T863" s="93"/>
      <c r="U863" s="93"/>
      <c r="V863" s="93"/>
      <c r="W863" s="93"/>
      <c r="X863" s="93"/>
      <c r="Y863" s="75">
        <v>1</v>
      </c>
      <c r="Z863" s="132" t="str">
        <f>VLOOKUP(A863,DB_CAL_Q1_Q4!$A$4:$P$1328,13)</f>
        <v>GLP</v>
      </c>
      <c r="AA863" s="133" t="str">
        <f>VLOOKUP(A863,DB_ACS_Q1_Q4!$A$4:$AD$1328,13)</f>
        <v>GLP</v>
      </c>
      <c r="AB863" s="134" t="str">
        <f>VLOOKUP(A863,DB_REF_Q1_Q4!$A$4:$AD$1328,13)</f>
        <v>Ninguno</v>
      </c>
    </row>
    <row r="864" spans="1:28" ht="12" customHeight="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12"/>
      <c r="N864" s="92"/>
      <c r="O864" s="93"/>
      <c r="P864" s="93"/>
      <c r="Q864" s="93"/>
      <c r="R864" s="93"/>
      <c r="S864" s="113">
        <v>1</v>
      </c>
      <c r="T864" s="93"/>
      <c r="U864" s="93"/>
      <c r="V864" s="93"/>
      <c r="W864" s="93"/>
      <c r="X864" s="93"/>
      <c r="Y864" s="75">
        <v>1</v>
      </c>
      <c r="Z864" s="132" t="str">
        <f>VLOOKUP(A864,DB_CAL_Q1_Q4!$A$4:$P$1328,13)</f>
        <v>Gas Natural</v>
      </c>
      <c r="AA864" s="133" t="str">
        <f>VLOOKUP(A864,DB_ACS_Q1_Q4!$A$4:$AD$1328,13)</f>
        <v>Gas Natural</v>
      </c>
      <c r="AB864" s="134" t="str">
        <f>VLOOKUP(A864,DB_REF_Q1_Q4!$A$4:$AD$1328,13)</f>
        <v>Ninguno</v>
      </c>
    </row>
    <row r="865" spans="1:28" ht="12" customHeight="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12">
        <v>1</v>
      </c>
      <c r="N865" s="92">
        <v>1</v>
      </c>
      <c r="O865" s="93"/>
      <c r="P865" s="93"/>
      <c r="Q865" s="93"/>
      <c r="R865" s="93"/>
      <c r="S865" s="113"/>
      <c r="T865" s="93"/>
      <c r="U865" s="93"/>
      <c r="V865" s="93"/>
      <c r="W865" s="93"/>
      <c r="X865" s="93"/>
      <c r="Y865" s="75">
        <v>1</v>
      </c>
      <c r="Z865" s="132" t="str">
        <f>VLOOKUP(A865,DB_CAL_Q1_Q4!$A$4:$P$1328,13)</f>
        <v>Electricidad</v>
      </c>
      <c r="AA865" s="133" t="str">
        <f>VLOOKUP(A865,DB_ACS_Q1_Q4!$A$4:$AD$1328,13)</f>
        <v>Electricidad</v>
      </c>
      <c r="AB865" s="134" t="str">
        <f>VLOOKUP(A865,DB_REF_Q1_Q4!$A$4:$AD$1328,13)</f>
        <v>Ninguno</v>
      </c>
    </row>
    <row r="866" spans="1:28" ht="12" customHeight="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12">
        <v>1</v>
      </c>
      <c r="N866" s="92">
        <v>1</v>
      </c>
      <c r="O866" s="93"/>
      <c r="P866" s="93"/>
      <c r="Q866" s="93"/>
      <c r="R866" s="93"/>
      <c r="S866" s="113"/>
      <c r="T866" s="93">
        <v>1</v>
      </c>
      <c r="U866" s="93"/>
      <c r="V866" s="93"/>
      <c r="W866" s="93"/>
      <c r="X866" s="93"/>
      <c r="Y866" s="75"/>
      <c r="Z866" s="132" t="str">
        <f>VLOOKUP(A866,DB_CAL_Q1_Q4!$A$4:$P$1328,13)</f>
        <v>Gas Natural</v>
      </c>
      <c r="AA866" s="133" t="str">
        <f>VLOOKUP(A866,DB_ACS_Q1_Q4!$A$4:$AD$1328,13)</f>
        <v>Gas Natural</v>
      </c>
      <c r="AB866" s="134" t="str">
        <f>VLOOKUP(A866,DB_REF_Q1_Q4!$A$4:$AD$1328,13)</f>
        <v>Ninguno</v>
      </c>
    </row>
    <row r="867" spans="1:28" ht="12" customHeight="1">
      <c r="A867" s="10">
        <v>863</v>
      </c>
      <c r="B867" s="98" t="s">
        <v>260</v>
      </c>
      <c r="C867" s="98" t="s">
        <v>260</v>
      </c>
      <c r="D867" s="11" t="s">
        <v>52</v>
      </c>
      <c r="E867" s="11" t="s">
        <v>304</v>
      </c>
      <c r="F867" s="12" t="s">
        <v>50</v>
      </c>
      <c r="G867" s="12" t="s">
        <v>310</v>
      </c>
      <c r="H867" s="12" t="s">
        <v>306</v>
      </c>
      <c r="I867" s="11" t="s">
        <v>507</v>
      </c>
      <c r="J867" s="12" t="str">
        <f t="shared" ref="J867:J877" si="30">"≥17h"</f>
        <v>≥17h</v>
      </c>
      <c r="K867" s="12" t="s">
        <v>513</v>
      </c>
      <c r="L867" s="69" t="s">
        <v>519</v>
      </c>
      <c r="M867" s="12">
        <v>1</v>
      </c>
      <c r="N867" s="92"/>
      <c r="O867" s="93">
        <v>1</v>
      </c>
      <c r="P867" s="93"/>
      <c r="Q867" s="93"/>
      <c r="R867" s="93"/>
      <c r="S867" s="113"/>
      <c r="T867" s="93"/>
      <c r="U867" s="93"/>
      <c r="V867" s="93"/>
      <c r="W867" s="93"/>
      <c r="X867" s="93"/>
      <c r="Y867" s="75">
        <v>1</v>
      </c>
      <c r="Z867" s="132" t="str">
        <f>VLOOKUP(A867,DB_CAL_Q1_Q4!$A$4:$P$1328,13)</f>
        <v>Gas Natural</v>
      </c>
      <c r="AA867" s="133" t="str">
        <f>VLOOKUP(A867,DB_ACS_Q1_Q4!$A$4:$AD$1328,13)</f>
        <v>Gas Natural</v>
      </c>
      <c r="AB867" s="134" t="str">
        <f>VLOOKUP(A867,DB_REF_Q1_Q4!$A$4:$AD$1328,13)</f>
        <v>Ninguno</v>
      </c>
    </row>
    <row r="868" spans="1:28" ht="12" customHeight="1">
      <c r="A868" s="10">
        <v>864</v>
      </c>
      <c r="B868" s="98" t="s">
        <v>88</v>
      </c>
      <c r="C868" s="98" t="s">
        <v>89</v>
      </c>
      <c r="D868" s="11" t="s">
        <v>51</v>
      </c>
      <c r="E868" s="11" t="s">
        <v>303</v>
      </c>
      <c r="F868" s="12" t="s">
        <v>49</v>
      </c>
      <c r="G868" s="12" t="s">
        <v>310</v>
      </c>
      <c r="H868" s="12" t="s">
        <v>306</v>
      </c>
      <c r="I868" s="103" t="s">
        <v>504</v>
      </c>
      <c r="J868" s="12" t="str">
        <f t="shared" si="30"/>
        <v>≥17h</v>
      </c>
      <c r="K868" s="12" t="s">
        <v>513</v>
      </c>
      <c r="L868" s="69" t="s">
        <v>520</v>
      </c>
      <c r="M868" s="12">
        <v>1</v>
      </c>
      <c r="N868" s="92">
        <v>1</v>
      </c>
      <c r="O868" s="93"/>
      <c r="P868" s="93"/>
      <c r="Q868" s="93"/>
      <c r="R868" s="93"/>
      <c r="S868" s="113"/>
      <c r="T868" s="93"/>
      <c r="U868" s="93"/>
      <c r="V868" s="93"/>
      <c r="W868" s="93"/>
      <c r="X868" s="93"/>
      <c r="Y868" s="75">
        <v>1</v>
      </c>
      <c r="Z868" s="132" t="str">
        <f>VLOOKUP(A868,DB_CAL_Q1_Q4!$A$4:$P$1328,13)</f>
        <v>Gas Natural</v>
      </c>
      <c r="AA868" s="133" t="str">
        <f>VLOOKUP(A868,DB_ACS_Q1_Q4!$A$4:$AD$1328,13)</f>
        <v>Gas Natural</v>
      </c>
      <c r="AB868" s="134" t="str">
        <f>VLOOKUP(A868,DB_REF_Q1_Q4!$A$4:$AD$1328,13)</f>
        <v>Ninguno</v>
      </c>
    </row>
    <row r="869" spans="1:28" ht="12" customHeight="1">
      <c r="A869" s="10">
        <v>865</v>
      </c>
      <c r="B869" s="98" t="s">
        <v>260</v>
      </c>
      <c r="C869" s="98" t="s">
        <v>260</v>
      </c>
      <c r="D869" s="11" t="s">
        <v>52</v>
      </c>
      <c r="E869" s="11" t="s">
        <v>304</v>
      </c>
      <c r="F869" s="12" t="s">
        <v>50</v>
      </c>
      <c r="G869" s="12" t="s">
        <v>310</v>
      </c>
      <c r="H869" s="12" t="s">
        <v>306</v>
      </c>
      <c r="I869" s="11" t="s">
        <v>504</v>
      </c>
      <c r="J869" s="12" t="str">
        <f t="shared" si="30"/>
        <v>≥17h</v>
      </c>
      <c r="K869" s="12" t="s">
        <v>512</v>
      </c>
      <c r="L869" s="69" t="s">
        <v>519</v>
      </c>
      <c r="M869" s="12">
        <v>1</v>
      </c>
      <c r="N869" s="92"/>
      <c r="O869" s="93">
        <v>1</v>
      </c>
      <c r="P869" s="93"/>
      <c r="Q869" s="93"/>
      <c r="R869" s="93"/>
      <c r="S869" s="113"/>
      <c r="T869" s="93"/>
      <c r="U869" s="93"/>
      <c r="V869" s="93"/>
      <c r="W869" s="93"/>
      <c r="X869" s="93"/>
      <c r="Y869" s="75">
        <v>1</v>
      </c>
      <c r="Z869" s="132" t="str">
        <f>VLOOKUP(A869,DB_CAL_Q1_Q4!$A$4:$P$1328,13)</f>
        <v>Gasóleo</v>
      </c>
      <c r="AA869" s="133" t="str">
        <f>VLOOKUP(A869,DB_ACS_Q1_Q4!$A$4:$AD$1328,13)</f>
        <v>Gasóleo</v>
      </c>
      <c r="AB869" s="134" t="str">
        <f>VLOOKUP(A869,DB_REF_Q1_Q4!$A$4:$AD$1328,13)</f>
        <v>Ninguno</v>
      </c>
    </row>
    <row r="870" spans="1:28" ht="12" customHeight="1">
      <c r="A870" s="10">
        <v>866</v>
      </c>
      <c r="B870" s="98" t="s">
        <v>199</v>
      </c>
      <c r="C870" s="98" t="s">
        <v>198</v>
      </c>
      <c r="D870" s="11" t="s">
        <v>52</v>
      </c>
      <c r="E870" s="11" t="s">
        <v>303</v>
      </c>
      <c r="F870" s="12" t="s">
        <v>49</v>
      </c>
      <c r="G870" s="12" t="s">
        <v>310</v>
      </c>
      <c r="H870" s="12" t="s">
        <v>306</v>
      </c>
      <c r="I870" s="103" t="s">
        <v>504</v>
      </c>
      <c r="J870" s="12" t="str">
        <f t="shared" si="30"/>
        <v>≥17h</v>
      </c>
      <c r="K870" s="12" t="s">
        <v>512</v>
      </c>
      <c r="L870" s="69" t="s">
        <v>520</v>
      </c>
      <c r="M870" s="12"/>
      <c r="N870" s="92"/>
      <c r="O870" s="93"/>
      <c r="P870" s="93"/>
      <c r="Q870" s="93"/>
      <c r="R870" s="93"/>
      <c r="S870" s="113">
        <v>1</v>
      </c>
      <c r="T870" s="93"/>
      <c r="U870" s="93"/>
      <c r="V870" s="93"/>
      <c r="W870" s="93"/>
      <c r="X870" s="93"/>
      <c r="Y870" s="75">
        <v>1</v>
      </c>
      <c r="Z870" s="132" t="str">
        <f>VLOOKUP(A870,DB_CAL_Q1_Q4!$A$4:$P$1328,13)</f>
        <v>GLP</v>
      </c>
      <c r="AA870" s="133" t="str">
        <f>VLOOKUP(A870,DB_ACS_Q1_Q4!$A$4:$AD$1328,13)</f>
        <v>GLP</v>
      </c>
      <c r="AB870" s="134" t="str">
        <f>VLOOKUP(A870,DB_REF_Q1_Q4!$A$4:$AD$1328,13)</f>
        <v>Ninguno</v>
      </c>
    </row>
    <row r="871" spans="1:28" ht="12" customHeight="1">
      <c r="A871" s="10">
        <v>867</v>
      </c>
      <c r="B871" s="98" t="s">
        <v>185</v>
      </c>
      <c r="C871" s="98" t="s">
        <v>168</v>
      </c>
      <c r="D871" s="11" t="s">
        <v>52</v>
      </c>
      <c r="E871" s="11" t="s">
        <v>304</v>
      </c>
      <c r="F871" s="12" t="s">
        <v>50</v>
      </c>
      <c r="G871" s="11" t="s">
        <v>511</v>
      </c>
      <c r="H871" s="12" t="s">
        <v>306</v>
      </c>
      <c r="I871" s="11" t="s">
        <v>504</v>
      </c>
      <c r="J871" s="12" t="str">
        <f t="shared" si="30"/>
        <v>≥17h</v>
      </c>
      <c r="K871" s="12" t="s">
        <v>47</v>
      </c>
      <c r="L871" s="69" t="s">
        <v>520</v>
      </c>
      <c r="M871" s="12">
        <v>1</v>
      </c>
      <c r="N871" s="92">
        <v>1</v>
      </c>
      <c r="O871" s="93"/>
      <c r="P871" s="93"/>
      <c r="Q871" s="93"/>
      <c r="R871" s="93"/>
      <c r="S871" s="113"/>
      <c r="T871" s="93"/>
      <c r="U871" s="93"/>
      <c r="V871" s="93"/>
      <c r="W871" s="93"/>
      <c r="X871" s="93"/>
      <c r="Y871" s="75">
        <v>1</v>
      </c>
      <c r="Z871" s="132" t="str">
        <f>VLOOKUP(A871,DB_CAL_Q1_Q4!$A$4:$P$1328,13)</f>
        <v>Gas Natural</v>
      </c>
      <c r="AA871" s="133" t="str">
        <f>VLOOKUP(A871,DB_ACS_Q1_Q4!$A$4:$AD$1328,13)</f>
        <v>Gas Natural</v>
      </c>
      <c r="AB871" s="134" t="str">
        <f>VLOOKUP(A871,DB_REF_Q1_Q4!$A$4:$AD$1328,13)</f>
        <v>Ninguno</v>
      </c>
    </row>
    <row r="872" spans="1:28" ht="12" customHeight="1">
      <c r="A872" s="10">
        <v>868</v>
      </c>
      <c r="B872" s="98" t="s">
        <v>88</v>
      </c>
      <c r="C872" s="98" t="s">
        <v>89</v>
      </c>
      <c r="D872" s="11" t="s">
        <v>51</v>
      </c>
      <c r="E872" s="11" t="s">
        <v>304</v>
      </c>
      <c r="F872" s="12" t="s">
        <v>50</v>
      </c>
      <c r="G872" s="12" t="s">
        <v>310</v>
      </c>
      <c r="H872" s="12" t="s">
        <v>306</v>
      </c>
      <c r="I872" s="12" t="s">
        <v>505</v>
      </c>
      <c r="J872" s="12" t="str">
        <f t="shared" si="30"/>
        <v>≥17h</v>
      </c>
      <c r="K872" s="12" t="s">
        <v>47</v>
      </c>
      <c r="L872" s="69" t="s">
        <v>520</v>
      </c>
      <c r="M872" s="12"/>
      <c r="N872" s="92"/>
      <c r="O872" s="93"/>
      <c r="P872" s="93"/>
      <c r="Q872" s="93"/>
      <c r="R872" s="93"/>
      <c r="S872" s="113">
        <v>1</v>
      </c>
      <c r="T872" s="93"/>
      <c r="U872" s="93"/>
      <c r="V872" s="93"/>
      <c r="W872" s="93"/>
      <c r="X872" s="93"/>
      <c r="Y872" s="75">
        <v>1</v>
      </c>
      <c r="Z872" s="132" t="str">
        <f>VLOOKUP(A872,DB_CAL_Q1_Q4!$A$4:$P$1328,13)</f>
        <v>Bomba de calor aire</v>
      </c>
      <c r="AA872" s="133" t="str">
        <f>VLOOKUP(A872,DB_ACS_Q1_Q4!$A$4:$AD$1328,13)</f>
        <v>Electricidad</v>
      </c>
      <c r="AB872" s="134" t="str">
        <f>VLOOKUP(A872,DB_REF_Q1_Q4!$A$4:$AD$1328,13)</f>
        <v>Bomba de calor aire</v>
      </c>
    </row>
    <row r="873" spans="1:28" ht="12" customHeight="1">
      <c r="A873" s="10">
        <v>869</v>
      </c>
      <c r="B873" s="98" t="s">
        <v>88</v>
      </c>
      <c r="C873" s="98" t="s">
        <v>89</v>
      </c>
      <c r="D873" s="11" t="s">
        <v>52</v>
      </c>
      <c r="E873" s="11" t="s">
        <v>304</v>
      </c>
      <c r="F873" s="75" t="s">
        <v>47</v>
      </c>
      <c r="G873" s="12" t="s">
        <v>310</v>
      </c>
      <c r="H873" s="12" t="s">
        <v>306</v>
      </c>
      <c r="I873" s="103" t="s">
        <v>505</v>
      </c>
      <c r="J873" s="12" t="str">
        <f t="shared" si="30"/>
        <v>≥17h</v>
      </c>
      <c r="K873" s="12" t="s">
        <v>47</v>
      </c>
      <c r="L873" s="69" t="s">
        <v>520</v>
      </c>
      <c r="M873" s="12"/>
      <c r="N873" s="92"/>
      <c r="O873" s="93"/>
      <c r="P873" s="93"/>
      <c r="Q873" s="93"/>
      <c r="R873" s="93"/>
      <c r="S873" s="113">
        <v>1</v>
      </c>
      <c r="T873" s="93"/>
      <c r="U873" s="93"/>
      <c r="V873" s="93"/>
      <c r="W873" s="93"/>
      <c r="X873" s="93"/>
      <c r="Y873" s="75">
        <v>1</v>
      </c>
      <c r="Z873" s="132" t="str">
        <f>VLOOKUP(A873,DB_CAL_Q1_Q4!$A$4:$P$1328,13)</f>
        <v>Electricidad</v>
      </c>
      <c r="AA873" s="133" t="str">
        <f>VLOOKUP(A873,DB_ACS_Q1_Q4!$A$4:$AD$1328,13)</f>
        <v>Electricidad</v>
      </c>
      <c r="AB873" s="134" t="str">
        <f>VLOOKUP(A873,DB_REF_Q1_Q4!$A$4:$AD$1328,13)</f>
        <v>Ninguno</v>
      </c>
    </row>
    <row r="874" spans="1:28" ht="12" customHeight="1">
      <c r="A874" s="10">
        <v>870</v>
      </c>
      <c r="B874" s="98" t="s">
        <v>262</v>
      </c>
      <c r="C874" s="98" t="s">
        <v>260</v>
      </c>
      <c r="D874" s="11" t="s">
        <v>52</v>
      </c>
      <c r="E874" s="11" t="s">
        <v>304</v>
      </c>
      <c r="F874" s="12" t="s">
        <v>49</v>
      </c>
      <c r="G874" s="11" t="s">
        <v>511</v>
      </c>
      <c r="H874" s="12" t="s">
        <v>307</v>
      </c>
      <c r="I874" s="11" t="s">
        <v>504</v>
      </c>
      <c r="J874" s="12" t="str">
        <f t="shared" si="30"/>
        <v>≥17h</v>
      </c>
      <c r="K874" s="12" t="s">
        <v>47</v>
      </c>
      <c r="L874" s="69" t="s">
        <v>519</v>
      </c>
      <c r="M874" s="12"/>
      <c r="N874" s="92"/>
      <c r="O874" s="93"/>
      <c r="P874" s="93"/>
      <c r="Q874" s="93"/>
      <c r="R874" s="93"/>
      <c r="S874" s="113">
        <v>1</v>
      </c>
      <c r="T874" s="93"/>
      <c r="U874" s="93"/>
      <c r="V874" s="93"/>
      <c r="W874" s="93"/>
      <c r="X874" s="93"/>
      <c r="Y874" s="75">
        <v>1</v>
      </c>
      <c r="Z874" s="132" t="str">
        <f>VLOOKUP(A874,DB_CAL_Q1_Q4!$A$4:$P$1328,13)</f>
        <v>Gasóleo</v>
      </c>
      <c r="AA874" s="133" t="str">
        <f>VLOOKUP(A874,DB_ACS_Q1_Q4!$A$4:$AD$1328,13)</f>
        <v>Gasóleo</v>
      </c>
      <c r="AB874" s="134" t="str">
        <f>VLOOKUP(A874,DB_REF_Q1_Q4!$A$4:$AD$1328,13)</f>
        <v>Ninguno</v>
      </c>
    </row>
    <row r="875" spans="1:28" ht="12" customHeight="1">
      <c r="A875" s="10">
        <v>871</v>
      </c>
      <c r="B875" s="98" t="s">
        <v>183</v>
      </c>
      <c r="C875" s="98" t="s">
        <v>168</v>
      </c>
      <c r="D875" s="11" t="s">
        <v>52</v>
      </c>
      <c r="E875" s="11" t="s">
        <v>304</v>
      </c>
      <c r="F875" s="12" t="s">
        <v>49</v>
      </c>
      <c r="G875" s="11" t="s">
        <v>511</v>
      </c>
      <c r="H875" s="12" t="s">
        <v>306</v>
      </c>
      <c r="I875" s="103" t="s">
        <v>505</v>
      </c>
      <c r="J875" s="12" t="str">
        <f t="shared" si="30"/>
        <v>≥17h</v>
      </c>
      <c r="K875" s="12" t="s">
        <v>512</v>
      </c>
      <c r="L875" s="69" t="s">
        <v>520</v>
      </c>
      <c r="M875" s="12"/>
      <c r="N875" s="92"/>
      <c r="O875" s="93"/>
      <c r="P875" s="93"/>
      <c r="Q875" s="93"/>
      <c r="R875" s="93"/>
      <c r="S875" s="113">
        <v>1</v>
      </c>
      <c r="T875" s="93"/>
      <c r="U875" s="93"/>
      <c r="V875" s="93"/>
      <c r="W875" s="93"/>
      <c r="X875" s="93"/>
      <c r="Y875" s="75">
        <v>1</v>
      </c>
      <c r="Z875" s="132" t="str">
        <f>VLOOKUP(A875,DB_CAL_Q1_Q4!$A$4:$P$1328,13)</f>
        <v>Electricidad</v>
      </c>
      <c r="AA875" s="133" t="str">
        <f>VLOOKUP(A875,DB_ACS_Q1_Q4!$A$4:$AD$1328,13)</f>
        <v>Electricidad</v>
      </c>
      <c r="AB875" s="134" t="str">
        <f>VLOOKUP(A875,DB_REF_Q1_Q4!$A$4:$AD$1328,13)</f>
        <v>Ninguno</v>
      </c>
    </row>
    <row r="876" spans="1:28" ht="12" customHeight="1">
      <c r="A876" s="10">
        <v>872</v>
      </c>
      <c r="B876" s="98" t="s">
        <v>263</v>
      </c>
      <c r="C876" s="98" t="s">
        <v>260</v>
      </c>
      <c r="D876" s="11" t="s">
        <v>52</v>
      </c>
      <c r="E876" s="11" t="s">
        <v>304</v>
      </c>
      <c r="F876" s="12" t="s">
        <v>49</v>
      </c>
      <c r="G876" s="11" t="s">
        <v>511</v>
      </c>
      <c r="H876" s="12" t="s">
        <v>308</v>
      </c>
      <c r="I876" s="11" t="s">
        <v>507</v>
      </c>
      <c r="J876" s="12" t="str">
        <f t="shared" si="30"/>
        <v>≥17h</v>
      </c>
      <c r="K876" s="12" t="s">
        <v>47</v>
      </c>
      <c r="L876" s="69" t="s">
        <v>519</v>
      </c>
      <c r="M876" s="12"/>
      <c r="N876" s="92"/>
      <c r="O876" s="93"/>
      <c r="P876" s="93"/>
      <c r="Q876" s="93"/>
      <c r="R876" s="93"/>
      <c r="S876" s="113">
        <v>1</v>
      </c>
      <c r="T876" s="93"/>
      <c r="U876" s="93"/>
      <c r="V876" s="93"/>
      <c r="W876" s="93"/>
      <c r="X876" s="93"/>
      <c r="Y876" s="75">
        <v>1</v>
      </c>
      <c r="Z876" s="132" t="str">
        <f>VLOOKUP(A876,DB_CAL_Q1_Q4!$A$4:$P$1328,13)</f>
        <v>Biomasa</v>
      </c>
      <c r="AA876" s="133" t="str">
        <f>VLOOKUP(A876,DB_ACS_Q1_Q4!$A$4:$AD$1328,13)</f>
        <v>GLP</v>
      </c>
      <c r="AB876" s="134" t="str">
        <f>VLOOKUP(A876,DB_REF_Q1_Q4!$A$4:$AD$1328,13)</f>
        <v>Ninguno</v>
      </c>
    </row>
    <row r="877" spans="1:28" ht="12" customHeight="1">
      <c r="A877" s="10">
        <v>873</v>
      </c>
      <c r="B877" s="98" t="s">
        <v>199</v>
      </c>
      <c r="C877" s="98" t="s">
        <v>198</v>
      </c>
      <c r="D877" s="11" t="s">
        <v>52</v>
      </c>
      <c r="E877" s="11" t="s">
        <v>304</v>
      </c>
      <c r="F877" s="12" t="s">
        <v>49</v>
      </c>
      <c r="G877" s="12" t="s">
        <v>310</v>
      </c>
      <c r="H877" s="12" t="s">
        <v>307</v>
      </c>
      <c r="I877" s="11" t="s">
        <v>504</v>
      </c>
      <c r="J877" s="12" t="str">
        <f t="shared" si="30"/>
        <v>≥17h</v>
      </c>
      <c r="K877" s="12" t="s">
        <v>512</v>
      </c>
      <c r="L877" s="69" t="s">
        <v>520</v>
      </c>
      <c r="M877" s="12"/>
      <c r="N877" s="92"/>
      <c r="O877" s="93"/>
      <c r="P877" s="93"/>
      <c r="Q877" s="93"/>
      <c r="R877" s="93"/>
      <c r="S877" s="113">
        <v>1</v>
      </c>
      <c r="T877" s="93"/>
      <c r="U877" s="93"/>
      <c r="V877" s="93"/>
      <c r="W877" s="93"/>
      <c r="X877" s="93"/>
      <c r="Y877" s="75">
        <v>1</v>
      </c>
      <c r="Z877" s="132" t="str">
        <f>VLOOKUP(A877,DB_CAL_Q1_Q4!$A$4:$P$1328,13)</f>
        <v>Ninguna</v>
      </c>
      <c r="AA877" s="133" t="str">
        <f>VLOOKUP(A877,DB_ACS_Q1_Q4!$A$4:$AD$1328,13)</f>
        <v>GLP</v>
      </c>
      <c r="AB877" s="134" t="str">
        <f>VLOOKUP(A877,DB_REF_Q1_Q4!$A$4:$AD$1328,13)</f>
        <v>Ninguno</v>
      </c>
    </row>
    <row r="878" spans="1:28" ht="12" customHeight="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12">
        <v>1</v>
      </c>
      <c r="N878" s="92">
        <v>1</v>
      </c>
      <c r="O878" s="93"/>
      <c r="P878" s="93"/>
      <c r="Q878" s="93"/>
      <c r="R878" s="93"/>
      <c r="S878" s="113"/>
      <c r="T878" s="93"/>
      <c r="U878" s="93"/>
      <c r="V878" s="93"/>
      <c r="W878" s="93"/>
      <c r="X878" s="93"/>
      <c r="Y878" s="75">
        <v>1</v>
      </c>
      <c r="Z878" s="132" t="str">
        <f>VLOOKUP(A878,DB_CAL_Q1_Q4!$A$4:$P$1328,13)</f>
        <v>Gas Natural</v>
      </c>
      <c r="AA878" s="133" t="str">
        <f>VLOOKUP(A878,DB_ACS_Q1_Q4!$A$4:$AD$1328,13)</f>
        <v>Gas Natural</v>
      </c>
      <c r="AB878" s="134" t="str">
        <f>VLOOKUP(A878,DB_REF_Q1_Q4!$A$4:$AD$1328,13)</f>
        <v>Ninguno</v>
      </c>
    </row>
    <row r="879" spans="1:28" ht="12" customHeight="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12"/>
      <c r="N879" s="92"/>
      <c r="O879" s="93"/>
      <c r="P879" s="93"/>
      <c r="Q879" s="93"/>
      <c r="R879" s="93"/>
      <c r="S879" s="113">
        <v>1</v>
      </c>
      <c r="T879" s="93"/>
      <c r="U879" s="93"/>
      <c r="V879" s="93"/>
      <c r="W879" s="93"/>
      <c r="X879" s="93"/>
      <c r="Y879" s="75">
        <v>1</v>
      </c>
      <c r="Z879" s="132" t="str">
        <f>VLOOKUP(A879,DB_CAL_Q1_Q4!$A$4:$P$1328,13)</f>
        <v>Gas Natural</v>
      </c>
      <c r="AA879" s="133" t="str">
        <f>VLOOKUP(A879,DB_ACS_Q1_Q4!$A$4:$AD$1328,13)</f>
        <v>Gas Natural</v>
      </c>
      <c r="AB879" s="134" t="str">
        <f>VLOOKUP(A879,DB_REF_Q1_Q4!$A$4:$AD$1328,13)</f>
        <v>Ninguno</v>
      </c>
    </row>
    <row r="880" spans="1:28" ht="12" customHeight="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12"/>
      <c r="N880" s="92"/>
      <c r="O880" s="93"/>
      <c r="P880" s="93"/>
      <c r="Q880" s="93"/>
      <c r="R880" s="93"/>
      <c r="S880" s="113">
        <v>1</v>
      </c>
      <c r="T880" s="93"/>
      <c r="U880" s="93"/>
      <c r="V880" s="93"/>
      <c r="W880" s="93"/>
      <c r="X880" s="93"/>
      <c r="Y880" s="75">
        <v>1</v>
      </c>
      <c r="Z880" s="132" t="str">
        <f>VLOOKUP(A880,DB_CAL_Q1_Q4!$A$4:$P$1328,13)</f>
        <v>Biomasa</v>
      </c>
      <c r="AA880" s="133" t="str">
        <f>VLOOKUP(A880,DB_ACS_Q1_Q4!$A$4:$AD$1328,13)</f>
        <v>Electricidad</v>
      </c>
      <c r="AB880" s="134" t="str">
        <f>VLOOKUP(A880,DB_REF_Q1_Q4!$A$4:$AD$1328,13)</f>
        <v>Ninguno</v>
      </c>
    </row>
    <row r="881" spans="1:28" ht="12" customHeight="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12">
        <v>1</v>
      </c>
      <c r="N881" s="92"/>
      <c r="O881" s="93">
        <v>1</v>
      </c>
      <c r="P881" s="93"/>
      <c r="Q881" s="93">
        <v>1</v>
      </c>
      <c r="R881" s="93"/>
      <c r="S881" s="113"/>
      <c r="T881" s="93"/>
      <c r="U881" s="93">
        <v>1</v>
      </c>
      <c r="V881" s="93"/>
      <c r="W881" s="93">
        <v>1</v>
      </c>
      <c r="X881" s="93"/>
      <c r="Y881" s="75"/>
      <c r="Z881" s="132" t="str">
        <f>VLOOKUP(A881,DB_CAL_Q1_Q4!$A$4:$P$1328,13)</f>
        <v>Electricidad</v>
      </c>
      <c r="AA881" s="133" t="str">
        <f>VLOOKUP(A881,DB_ACS_Q1_Q4!$A$4:$AD$1328,13)</f>
        <v>GLP</v>
      </c>
      <c r="AB881" s="134" t="str">
        <f>VLOOKUP(A881,DB_REF_Q1_Q4!$A$4:$AD$1328,13)</f>
        <v>AC Eléctrico</v>
      </c>
    </row>
    <row r="882" spans="1:28" ht="12" customHeight="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12"/>
      <c r="N882" s="92"/>
      <c r="O882" s="93"/>
      <c r="P882" s="93"/>
      <c r="Q882" s="93"/>
      <c r="R882" s="93"/>
      <c r="S882" s="113">
        <v>1</v>
      </c>
      <c r="T882" s="93"/>
      <c r="U882" s="93"/>
      <c r="V882" s="93"/>
      <c r="W882" s="93"/>
      <c r="X882" s="93"/>
      <c r="Y882" s="75">
        <v>1</v>
      </c>
      <c r="Z882" s="132" t="str">
        <f>VLOOKUP(A882,DB_CAL_Q1_Q4!$A$4:$P$1328,13)</f>
        <v>Gas Natural</v>
      </c>
      <c r="AA882" s="133" t="str">
        <f>VLOOKUP(A882,DB_ACS_Q1_Q4!$A$4:$AD$1328,13)</f>
        <v>Gas Natural</v>
      </c>
      <c r="AB882" s="134" t="str">
        <f>VLOOKUP(A882,DB_REF_Q1_Q4!$A$4:$AD$1328,13)</f>
        <v>Ninguno</v>
      </c>
    </row>
    <row r="883" spans="1:28" ht="12" customHeight="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12">
        <v>1</v>
      </c>
      <c r="N883" s="92">
        <v>1</v>
      </c>
      <c r="O883" s="93">
        <v>1</v>
      </c>
      <c r="P883" s="93">
        <v>1</v>
      </c>
      <c r="Q883" s="93">
        <v>1</v>
      </c>
      <c r="R883" s="93">
        <v>1</v>
      </c>
      <c r="S883" s="113"/>
      <c r="T883" s="93">
        <v>1</v>
      </c>
      <c r="U883" s="93">
        <v>1</v>
      </c>
      <c r="V883" s="93">
        <v>1</v>
      </c>
      <c r="W883" s="93">
        <v>1</v>
      </c>
      <c r="X883" s="93">
        <v>1</v>
      </c>
      <c r="Y883" s="75"/>
      <c r="Z883" s="132" t="str">
        <f>VLOOKUP(A883,DB_CAL_Q1_Q4!$A$4:$P$1328,13)</f>
        <v>Gas Natural</v>
      </c>
      <c r="AA883" s="133" t="str">
        <f>VLOOKUP(A883,DB_ACS_Q1_Q4!$A$4:$AD$1328,13)</f>
        <v>Gas Natural</v>
      </c>
      <c r="AB883" s="134" t="str">
        <f>VLOOKUP(A883,DB_REF_Q1_Q4!$A$4:$AD$1328,13)</f>
        <v>Ninguno</v>
      </c>
    </row>
    <row r="884" spans="1:28" ht="12" customHeight="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12">
        <v>1</v>
      </c>
      <c r="N884" s="92">
        <v>1</v>
      </c>
      <c r="O884" s="93">
        <v>1</v>
      </c>
      <c r="P884" s="93"/>
      <c r="Q884" s="93"/>
      <c r="R884" s="93"/>
      <c r="S884" s="113"/>
      <c r="T884" s="93"/>
      <c r="U884" s="93"/>
      <c r="V884" s="93"/>
      <c r="W884" s="93"/>
      <c r="X884" s="93"/>
      <c r="Y884" s="75">
        <v>1</v>
      </c>
      <c r="Z884" s="132" t="str">
        <f>VLOOKUP(A884,DB_CAL_Q1_Q4!$A$4:$P$1328,13)</f>
        <v>Gasóleo</v>
      </c>
      <c r="AA884" s="133" t="str">
        <f>VLOOKUP(A884,DB_ACS_Q1_Q4!$A$4:$AD$1328,13)</f>
        <v>Gasóleo</v>
      </c>
      <c r="AB884" s="134" t="str">
        <f>VLOOKUP(A884,DB_REF_Q1_Q4!$A$4:$AD$1328,13)</f>
        <v>Ninguno</v>
      </c>
    </row>
    <row r="885" spans="1:28" ht="12" customHeight="1">
      <c r="A885" s="10">
        <v>881</v>
      </c>
      <c r="B885" s="98" t="s">
        <v>163</v>
      </c>
      <c r="C885" s="98" t="s">
        <v>60</v>
      </c>
      <c r="D885" s="11" t="s">
        <v>51</v>
      </c>
      <c r="E885" s="11" t="s">
        <v>303</v>
      </c>
      <c r="F885" s="12" t="s">
        <v>49</v>
      </c>
      <c r="G885" s="12" t="s">
        <v>310</v>
      </c>
      <c r="H885" s="12" t="s">
        <v>306</v>
      </c>
      <c r="I885" s="11" t="s">
        <v>504</v>
      </c>
      <c r="J885" s="12" t="str">
        <f t="shared" ref="J885:J891" si="31">"≥17h"</f>
        <v>≥17h</v>
      </c>
      <c r="K885" s="12" t="s">
        <v>47</v>
      </c>
      <c r="L885" s="69" t="s">
        <v>520</v>
      </c>
      <c r="M885" s="12">
        <v>1</v>
      </c>
      <c r="N885" s="92"/>
      <c r="O885" s="93"/>
      <c r="P885" s="93"/>
      <c r="Q885" s="93">
        <v>1</v>
      </c>
      <c r="R885" s="93"/>
      <c r="S885" s="113"/>
      <c r="T885" s="93"/>
      <c r="U885" s="93"/>
      <c r="V885" s="93"/>
      <c r="W885" s="93">
        <v>1</v>
      </c>
      <c r="X885" s="93"/>
      <c r="Y885" s="75"/>
      <c r="Z885" s="132" t="str">
        <f>VLOOKUP(A885,DB_CAL_Q1_Q4!$A$4:$P$1328,13)</f>
        <v>Electricidad</v>
      </c>
      <c r="AA885" s="133" t="str">
        <f>VLOOKUP(A885,DB_ACS_Q1_Q4!$A$4:$AD$1328,13)</f>
        <v>Gas Natural</v>
      </c>
      <c r="AB885" s="134" t="str">
        <f>VLOOKUP(A885,DB_REF_Q1_Q4!$A$4:$AD$1328,13)</f>
        <v>Ninguno</v>
      </c>
    </row>
    <row r="886" spans="1:28" ht="12" customHeight="1">
      <c r="A886" s="10">
        <v>882</v>
      </c>
      <c r="B886" s="98" t="s">
        <v>88</v>
      </c>
      <c r="C886" s="98" t="s">
        <v>89</v>
      </c>
      <c r="D886" s="11" t="s">
        <v>52</v>
      </c>
      <c r="E886" s="11" t="s">
        <v>304</v>
      </c>
      <c r="F886" s="12" t="s">
        <v>48</v>
      </c>
      <c r="G886" s="12" t="s">
        <v>310</v>
      </c>
      <c r="H886" s="12" t="s">
        <v>306</v>
      </c>
      <c r="I886" s="11" t="s">
        <v>504</v>
      </c>
      <c r="J886" s="12" t="str">
        <f t="shared" si="31"/>
        <v>≥17h</v>
      </c>
      <c r="K886" s="12" t="s">
        <v>513</v>
      </c>
      <c r="L886" s="69" t="s">
        <v>520</v>
      </c>
      <c r="M886" s="12">
        <v>1</v>
      </c>
      <c r="N886" s="92">
        <v>1</v>
      </c>
      <c r="O886" s="93"/>
      <c r="P886" s="93"/>
      <c r="Q886" s="93"/>
      <c r="R886" s="93"/>
      <c r="S886" s="113"/>
      <c r="T886" s="93"/>
      <c r="U886" s="93"/>
      <c r="V886" s="93"/>
      <c r="W886" s="93"/>
      <c r="X886" s="93"/>
      <c r="Y886" s="75">
        <v>1</v>
      </c>
      <c r="Z886" s="132" t="str">
        <f>VLOOKUP(A886,DB_CAL_Q1_Q4!$A$4:$P$1328,13)</f>
        <v>Gas Natural</v>
      </c>
      <c r="AA886" s="133" t="str">
        <f>VLOOKUP(A886,DB_ACS_Q1_Q4!$A$4:$AD$1328,13)</f>
        <v>Gas Natural</v>
      </c>
      <c r="AB886" s="134" t="str">
        <f>VLOOKUP(A886,DB_REF_Q1_Q4!$A$4:$AD$1328,13)</f>
        <v>Ninguno</v>
      </c>
    </row>
    <row r="887" spans="1:28" ht="12" customHeight="1">
      <c r="A887" s="10">
        <v>883</v>
      </c>
      <c r="B887" s="98" t="s">
        <v>291</v>
      </c>
      <c r="C887" s="98" t="s">
        <v>291</v>
      </c>
      <c r="D887" s="11" t="s">
        <v>51</v>
      </c>
      <c r="E887" s="11" t="s">
        <v>304</v>
      </c>
      <c r="F887" s="12" t="s">
        <v>50</v>
      </c>
      <c r="G887" s="12" t="s">
        <v>310</v>
      </c>
      <c r="H887" s="12" t="s">
        <v>306</v>
      </c>
      <c r="I887" s="103" t="s">
        <v>504</v>
      </c>
      <c r="J887" s="12" t="str">
        <f t="shared" si="31"/>
        <v>≥17h</v>
      </c>
      <c r="K887" s="12" t="s">
        <v>47</v>
      </c>
      <c r="L887" s="69" t="s">
        <v>519</v>
      </c>
      <c r="M887" s="12"/>
      <c r="N887" s="92"/>
      <c r="O887" s="93"/>
      <c r="P887" s="93"/>
      <c r="Q887" s="93"/>
      <c r="R887" s="93"/>
      <c r="S887" s="113">
        <v>1</v>
      </c>
      <c r="T887" s="93"/>
      <c r="U887" s="93"/>
      <c r="V887" s="93"/>
      <c r="W887" s="93"/>
      <c r="X887" s="93"/>
      <c r="Y887" s="75">
        <v>1</v>
      </c>
      <c r="Z887" s="132" t="str">
        <f>VLOOKUP(A887,DB_CAL_Q1_Q4!$A$4:$P$1328,13)</f>
        <v>Electricidad</v>
      </c>
      <c r="AA887" s="133" t="str">
        <f>VLOOKUP(A887,DB_ACS_Q1_Q4!$A$4:$AD$1328,13)</f>
        <v>Electricidad</v>
      </c>
      <c r="AB887" s="134" t="str">
        <f>VLOOKUP(A887,DB_REF_Q1_Q4!$A$4:$AD$1328,13)</f>
        <v>Ninguno</v>
      </c>
    </row>
    <row r="888" spans="1:28" ht="12" customHeight="1">
      <c r="A888" s="10">
        <v>884</v>
      </c>
      <c r="B888" s="98" t="s">
        <v>199</v>
      </c>
      <c r="C888" s="98" t="s">
        <v>198</v>
      </c>
      <c r="D888" s="11" t="s">
        <v>52</v>
      </c>
      <c r="E888" s="11" t="s">
        <v>304</v>
      </c>
      <c r="F888" s="12" t="s">
        <v>49</v>
      </c>
      <c r="G888" s="12" t="s">
        <v>310</v>
      </c>
      <c r="H888" s="12" t="s">
        <v>306</v>
      </c>
      <c r="I888" s="11" t="s">
        <v>507</v>
      </c>
      <c r="J888" s="12" t="str">
        <f t="shared" si="31"/>
        <v>≥17h</v>
      </c>
      <c r="K888" s="12" t="s">
        <v>47</v>
      </c>
      <c r="L888" s="69" t="s">
        <v>520</v>
      </c>
      <c r="M888" s="12"/>
      <c r="N888" s="92"/>
      <c r="O888" s="93"/>
      <c r="P888" s="93"/>
      <c r="Q888" s="93"/>
      <c r="R888" s="93"/>
      <c r="S888" s="113">
        <v>1</v>
      </c>
      <c r="T888" s="93"/>
      <c r="U888" s="93"/>
      <c r="V888" s="93"/>
      <c r="W888" s="93"/>
      <c r="X888" s="93"/>
      <c r="Y888" s="75">
        <v>1</v>
      </c>
      <c r="Z888" s="132" t="str">
        <f>VLOOKUP(A888,DB_CAL_Q1_Q4!$A$4:$P$1328,13)</f>
        <v>Electricidad</v>
      </c>
      <c r="AA888" s="133" t="str">
        <f>VLOOKUP(A888,DB_ACS_Q1_Q4!$A$4:$AD$1328,13)</f>
        <v>Gas Natural</v>
      </c>
      <c r="AB888" s="134" t="str">
        <f>VLOOKUP(A888,DB_REF_Q1_Q4!$A$4:$AD$1328,13)</f>
        <v>Ninguno</v>
      </c>
    </row>
    <row r="889" spans="1:28" ht="12" customHeight="1">
      <c r="A889" s="10">
        <v>885</v>
      </c>
      <c r="B889" s="98" t="s">
        <v>291</v>
      </c>
      <c r="C889" s="98" t="s">
        <v>291</v>
      </c>
      <c r="D889" s="11" t="s">
        <v>25</v>
      </c>
      <c r="E889" s="11" t="s">
        <v>304</v>
      </c>
      <c r="F889" s="12" t="s">
        <v>48</v>
      </c>
      <c r="G889" s="12" t="s">
        <v>310</v>
      </c>
      <c r="H889" s="12" t="s">
        <v>306</v>
      </c>
      <c r="I889" s="11" t="s">
        <v>504</v>
      </c>
      <c r="J889" s="12" t="str">
        <f t="shared" si="31"/>
        <v>≥17h</v>
      </c>
      <c r="K889" s="12" t="s">
        <v>512</v>
      </c>
      <c r="L889" s="69" t="s">
        <v>519</v>
      </c>
      <c r="M889" s="12">
        <v>1</v>
      </c>
      <c r="N889" s="92">
        <v>1</v>
      </c>
      <c r="O889" s="93">
        <v>1</v>
      </c>
      <c r="P889" s="93"/>
      <c r="Q889" s="93">
        <v>1</v>
      </c>
      <c r="R889" s="93"/>
      <c r="S889" s="113"/>
      <c r="T889" s="93"/>
      <c r="U889" s="93"/>
      <c r="V889" s="93"/>
      <c r="W889" s="93"/>
      <c r="X889" s="93"/>
      <c r="Y889" s="75">
        <v>1</v>
      </c>
      <c r="Z889" s="132" t="str">
        <f>VLOOKUP(A889,DB_CAL_Q1_Q4!$A$4:$P$1328,13)</f>
        <v>Gas Natural</v>
      </c>
      <c r="AA889" s="133" t="str">
        <f>VLOOKUP(A889,DB_ACS_Q1_Q4!$A$4:$AD$1328,13)</f>
        <v>Gas Natural</v>
      </c>
      <c r="AB889" s="134" t="str">
        <f>VLOOKUP(A889,DB_REF_Q1_Q4!$A$4:$AD$1328,13)</f>
        <v>Ninguno</v>
      </c>
    </row>
    <row r="890" spans="1:28" ht="12" customHeight="1">
      <c r="A890" s="10">
        <v>886</v>
      </c>
      <c r="B890" s="98" t="s">
        <v>164</v>
      </c>
      <c r="C890" s="98" t="s">
        <v>60</v>
      </c>
      <c r="D890" s="11" t="s">
        <v>25</v>
      </c>
      <c r="E890" s="11" t="s">
        <v>303</v>
      </c>
      <c r="F890" s="12" t="s">
        <v>48</v>
      </c>
      <c r="G890" s="12" t="s">
        <v>510</v>
      </c>
      <c r="H890" s="12" t="s">
        <v>308</v>
      </c>
      <c r="I890" s="103" t="s">
        <v>504</v>
      </c>
      <c r="J890" s="12" t="str">
        <f t="shared" si="31"/>
        <v>≥17h</v>
      </c>
      <c r="K890" s="12" t="s">
        <v>512</v>
      </c>
      <c r="L890" s="69" t="s">
        <v>520</v>
      </c>
      <c r="M890" s="12">
        <v>1</v>
      </c>
      <c r="N890" s="92">
        <v>1</v>
      </c>
      <c r="O890" s="93"/>
      <c r="P890" s="93"/>
      <c r="Q890" s="93"/>
      <c r="R890" s="93"/>
      <c r="S890" s="113"/>
      <c r="T890" s="93"/>
      <c r="U890" s="93"/>
      <c r="V890" s="93"/>
      <c r="W890" s="93"/>
      <c r="X890" s="93"/>
      <c r="Y890" s="75">
        <v>1</v>
      </c>
      <c r="Z890" s="132" t="str">
        <f>VLOOKUP(A890,DB_CAL_Q1_Q4!$A$4:$P$1328,13)</f>
        <v>Electricidad</v>
      </c>
      <c r="AA890" s="133" t="str">
        <f>VLOOKUP(A890,DB_ACS_Q1_Q4!$A$4:$AD$1328,13)</f>
        <v>Electricidad</v>
      </c>
      <c r="AB890" s="134" t="str">
        <f>VLOOKUP(A890,DB_REF_Q1_Q4!$A$4:$AD$1328,13)</f>
        <v>Ninguno</v>
      </c>
    </row>
    <row r="891" spans="1:28" ht="12" customHeight="1">
      <c r="A891" s="10">
        <v>887</v>
      </c>
      <c r="B891" s="98" t="s">
        <v>199</v>
      </c>
      <c r="C891" s="98" t="s">
        <v>198</v>
      </c>
      <c r="D891" s="11" t="s">
        <v>51</v>
      </c>
      <c r="E891" s="11" t="s">
        <v>303</v>
      </c>
      <c r="F891" s="12" t="s">
        <v>49</v>
      </c>
      <c r="G891" s="12" t="s">
        <v>310</v>
      </c>
      <c r="H891" s="12" t="s">
        <v>308</v>
      </c>
      <c r="I891" s="11" t="s">
        <v>507</v>
      </c>
      <c r="J891" s="12" t="str">
        <f t="shared" si="31"/>
        <v>≥17h</v>
      </c>
      <c r="K891" s="12" t="s">
        <v>47</v>
      </c>
      <c r="L891" s="69" t="s">
        <v>520</v>
      </c>
      <c r="M891" s="12"/>
      <c r="N891" s="92"/>
      <c r="O891" s="93"/>
      <c r="P891" s="93"/>
      <c r="Q891" s="93"/>
      <c r="R891" s="93"/>
      <c r="S891" s="113">
        <v>1</v>
      </c>
      <c r="T891" s="93"/>
      <c r="U891" s="93"/>
      <c r="V891" s="93"/>
      <c r="W891" s="93"/>
      <c r="X891" s="93"/>
      <c r="Y891" s="75">
        <v>1</v>
      </c>
      <c r="Z891" s="132" t="str">
        <f>VLOOKUP(A891,DB_CAL_Q1_Q4!$A$4:$P$1328,13)</f>
        <v>Ninguna</v>
      </c>
      <c r="AA891" s="133" t="str">
        <f>VLOOKUP(A891,DB_ACS_Q1_Q4!$A$4:$AD$1328,13)</f>
        <v>GLP</v>
      </c>
      <c r="AB891" s="134" t="str">
        <f>VLOOKUP(A891,DB_REF_Q1_Q4!$A$4:$AD$1328,13)</f>
        <v>Ninguno</v>
      </c>
    </row>
    <row r="892" spans="1:28" ht="12" customHeight="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12">
        <v>1</v>
      </c>
      <c r="N892" s="92">
        <v>1</v>
      </c>
      <c r="O892" s="93"/>
      <c r="P892" s="93"/>
      <c r="Q892" s="93"/>
      <c r="R892" s="93"/>
      <c r="S892" s="113"/>
      <c r="T892" s="93"/>
      <c r="U892" s="93"/>
      <c r="V892" s="93"/>
      <c r="W892" s="93"/>
      <c r="X892" s="93"/>
      <c r="Y892" s="75">
        <v>1</v>
      </c>
      <c r="Z892" s="132" t="str">
        <f>VLOOKUP(A892,DB_CAL_Q1_Q4!$A$4:$P$1328,13)</f>
        <v>Electricidad</v>
      </c>
      <c r="AA892" s="133" t="str">
        <f>VLOOKUP(A892,DB_ACS_Q1_Q4!$A$4:$AD$1328,13)</f>
        <v>GLP</v>
      </c>
      <c r="AB892" s="134" t="str">
        <f>VLOOKUP(A892,DB_REF_Q1_Q4!$A$4:$AD$1328,13)</f>
        <v>Ninguno</v>
      </c>
    </row>
    <row r="893" spans="1:28" ht="12" customHeight="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12">
        <v>1</v>
      </c>
      <c r="N893" s="92">
        <v>1</v>
      </c>
      <c r="O893" s="93">
        <v>1</v>
      </c>
      <c r="P893" s="93"/>
      <c r="Q893" s="93">
        <v>1</v>
      </c>
      <c r="R893" s="93"/>
      <c r="S893" s="113"/>
      <c r="T893" s="93"/>
      <c r="U893" s="93"/>
      <c r="V893" s="93"/>
      <c r="W893" s="93"/>
      <c r="X893" s="93"/>
      <c r="Y893" s="75">
        <v>1</v>
      </c>
      <c r="Z893" s="132" t="str">
        <f>VLOOKUP(A893,DB_CAL_Q1_Q4!$A$4:$P$1328,13)</f>
        <v>Bomba de calor aire</v>
      </c>
      <c r="AA893" s="133" t="str">
        <f>VLOOKUP(A893,DB_ACS_Q1_Q4!$A$4:$AD$1328,13)</f>
        <v>Bomba de calor agua</v>
      </c>
      <c r="AB893" s="134" t="str">
        <f>VLOOKUP(A893,DB_REF_Q1_Q4!$A$4:$AD$1328,13)</f>
        <v>Ninguno</v>
      </c>
    </row>
    <row r="894" spans="1:28" ht="12" customHeight="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12">
        <v>1</v>
      </c>
      <c r="N894" s="92"/>
      <c r="O894" s="93">
        <v>1</v>
      </c>
      <c r="P894" s="93"/>
      <c r="Q894" s="93"/>
      <c r="R894" s="93"/>
      <c r="S894" s="113"/>
      <c r="T894" s="93"/>
      <c r="U894" s="93"/>
      <c r="V894" s="93"/>
      <c r="W894" s="93"/>
      <c r="X894" s="93"/>
      <c r="Y894" s="75">
        <v>1</v>
      </c>
      <c r="Z894" s="132" t="str">
        <f>VLOOKUP(A894,DB_CAL_Q1_Q4!$A$4:$P$1328,13)</f>
        <v>Biomasa</v>
      </c>
      <c r="AA894" s="133" t="str">
        <f>VLOOKUP(A894,DB_ACS_Q1_Q4!$A$4:$AD$1328,13)</f>
        <v>GLP</v>
      </c>
      <c r="AB894" s="134" t="str">
        <f>VLOOKUP(A894,DB_REF_Q1_Q4!$A$4:$AD$1328,13)</f>
        <v>Ninguno</v>
      </c>
    </row>
    <row r="895" spans="1:28" ht="12" customHeight="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12">
        <v>1</v>
      </c>
      <c r="N895" s="92">
        <v>1</v>
      </c>
      <c r="O895" s="93">
        <v>1</v>
      </c>
      <c r="P895" s="93">
        <v>1</v>
      </c>
      <c r="Q895" s="93">
        <v>1</v>
      </c>
      <c r="R895" s="93">
        <v>1</v>
      </c>
      <c r="S895" s="113"/>
      <c r="T895" s="93"/>
      <c r="U895" s="93"/>
      <c r="V895" s="93">
        <v>1</v>
      </c>
      <c r="W895" s="93">
        <v>1</v>
      </c>
      <c r="X895" s="93"/>
      <c r="Y895" s="75"/>
      <c r="Z895" s="132" t="str">
        <f>VLOOKUP(A895,DB_CAL_Q1_Q4!$A$4:$P$1328,13)</f>
        <v>Gas Natural</v>
      </c>
      <c r="AA895" s="133" t="str">
        <f>VLOOKUP(A895,DB_ACS_Q1_Q4!$A$4:$AD$1328,13)</f>
        <v>Gas Natural</v>
      </c>
      <c r="AB895" s="134" t="str">
        <f>VLOOKUP(A895,DB_REF_Q1_Q4!$A$4:$AD$1328,13)</f>
        <v>Ninguno</v>
      </c>
    </row>
    <row r="896" spans="1:28" ht="12" customHeight="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12"/>
      <c r="N896" s="92"/>
      <c r="O896" s="93"/>
      <c r="P896" s="93"/>
      <c r="Q896" s="93"/>
      <c r="R896" s="93"/>
      <c r="S896" s="113">
        <v>1</v>
      </c>
      <c r="T896" s="93"/>
      <c r="U896" s="93"/>
      <c r="V896" s="93"/>
      <c r="W896" s="93"/>
      <c r="X896" s="93"/>
      <c r="Y896" s="75">
        <v>1</v>
      </c>
      <c r="Z896" s="132" t="str">
        <f>VLOOKUP(A896,DB_CAL_Q1_Q4!$A$4:$P$1328,13)</f>
        <v>GLP</v>
      </c>
      <c r="AA896" s="133" t="str">
        <f>VLOOKUP(A896,DB_ACS_Q1_Q4!$A$4:$AD$1328,13)</f>
        <v>GLP</v>
      </c>
      <c r="AB896" s="134" t="str">
        <f>VLOOKUP(A896,DB_REF_Q1_Q4!$A$4:$AD$1328,13)</f>
        <v>Ninguno</v>
      </c>
    </row>
    <row r="897" spans="1:28" ht="12" customHeight="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12"/>
      <c r="N897" s="92"/>
      <c r="O897" s="93"/>
      <c r="P897" s="93"/>
      <c r="Q897" s="93"/>
      <c r="R897" s="93"/>
      <c r="S897" s="113">
        <v>1</v>
      </c>
      <c r="T897" s="93"/>
      <c r="U897" s="93"/>
      <c r="V897" s="93"/>
      <c r="W897" s="93"/>
      <c r="X897" s="93"/>
      <c r="Y897" s="75">
        <v>1</v>
      </c>
      <c r="Z897" s="132" t="str">
        <f>VLOOKUP(A897,DB_CAL_Q1_Q4!$A$4:$P$1328,13)</f>
        <v>Electricidad</v>
      </c>
      <c r="AA897" s="133" t="str">
        <f>VLOOKUP(A897,DB_ACS_Q1_Q4!$A$4:$AD$1328,13)</f>
        <v>Electricidad</v>
      </c>
      <c r="AB897" s="134" t="str">
        <f>VLOOKUP(A897,DB_REF_Q1_Q4!$A$4:$AD$1328,13)</f>
        <v>Ninguno</v>
      </c>
    </row>
    <row r="898" spans="1:28" ht="12" customHeight="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12">
        <v>1</v>
      </c>
      <c r="N898" s="92">
        <v>1</v>
      </c>
      <c r="O898" s="93">
        <v>1</v>
      </c>
      <c r="P898" s="93">
        <v>1</v>
      </c>
      <c r="Q898" s="93">
        <v>1</v>
      </c>
      <c r="R898" s="93"/>
      <c r="S898" s="113"/>
      <c r="T898" s="93"/>
      <c r="U898" s="93"/>
      <c r="V898" s="93">
        <v>1</v>
      </c>
      <c r="W898" s="93">
        <v>1</v>
      </c>
      <c r="X898" s="93"/>
      <c r="Y898" s="75"/>
      <c r="Z898" s="132" t="str">
        <f>VLOOKUP(A898,DB_CAL_Q1_Q4!$A$4:$P$1328,13)</f>
        <v>Gas Natural</v>
      </c>
      <c r="AA898" s="133" t="str">
        <f>VLOOKUP(A898,DB_ACS_Q1_Q4!$A$4:$AD$1328,13)</f>
        <v>Gas Natural</v>
      </c>
      <c r="AB898" s="134" t="str">
        <f>VLOOKUP(A898,DB_REF_Q1_Q4!$A$4:$AD$1328,13)</f>
        <v>Ninguno</v>
      </c>
    </row>
    <row r="899" spans="1:28" ht="12" customHeight="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12">
        <v>1</v>
      </c>
      <c r="N899" s="92">
        <v>1</v>
      </c>
      <c r="O899" s="93">
        <v>1</v>
      </c>
      <c r="P899" s="93"/>
      <c r="Q899" s="93"/>
      <c r="R899" s="93"/>
      <c r="S899" s="113"/>
      <c r="T899" s="93"/>
      <c r="U899" s="93"/>
      <c r="V899" s="93"/>
      <c r="W899" s="93"/>
      <c r="X899" s="93"/>
      <c r="Y899" s="75">
        <v>1</v>
      </c>
      <c r="Z899" s="132" t="str">
        <f>VLOOKUP(A899,DB_CAL_Q1_Q4!$A$4:$P$1328,13)</f>
        <v>Gas Natural</v>
      </c>
      <c r="AA899" s="133" t="str">
        <f>VLOOKUP(A899,DB_ACS_Q1_Q4!$A$4:$AD$1328,13)</f>
        <v>Gas Natural</v>
      </c>
      <c r="AB899" s="134" t="str">
        <f>VLOOKUP(A899,DB_REF_Q1_Q4!$A$4:$AD$1328,13)</f>
        <v>Ninguno</v>
      </c>
    </row>
    <row r="900" spans="1:28" ht="12" customHeight="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12">
        <v>1</v>
      </c>
      <c r="N900" s="92">
        <v>1</v>
      </c>
      <c r="O900" s="93"/>
      <c r="P900" s="93"/>
      <c r="Q900" s="93"/>
      <c r="R900" s="93"/>
      <c r="S900" s="113"/>
      <c r="T900" s="93"/>
      <c r="U900" s="93"/>
      <c r="V900" s="93"/>
      <c r="W900" s="93"/>
      <c r="X900" s="93"/>
      <c r="Y900" s="75">
        <v>1</v>
      </c>
      <c r="Z900" s="132" t="str">
        <f>VLOOKUP(A900,DB_CAL_Q1_Q4!$A$4:$P$1328,13)</f>
        <v>Gas Natural</v>
      </c>
      <c r="AA900" s="133" t="str">
        <f>VLOOKUP(A900,DB_ACS_Q1_Q4!$A$4:$AD$1328,13)</f>
        <v>Gas Natural</v>
      </c>
      <c r="AB900" s="134" t="str">
        <f>VLOOKUP(A900,DB_REF_Q1_Q4!$A$4:$AD$1328,13)</f>
        <v>AC Eléctrico</v>
      </c>
    </row>
    <row r="901" spans="1:28" ht="12" customHeight="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12">
        <v>1</v>
      </c>
      <c r="N901" s="92">
        <v>1</v>
      </c>
      <c r="O901" s="93"/>
      <c r="P901" s="93"/>
      <c r="Q901" s="93"/>
      <c r="R901" s="93"/>
      <c r="S901" s="113"/>
      <c r="T901" s="93"/>
      <c r="U901" s="93"/>
      <c r="V901" s="93"/>
      <c r="W901" s="93"/>
      <c r="X901" s="93"/>
      <c r="Y901" s="75">
        <v>1</v>
      </c>
      <c r="Z901" s="132" t="str">
        <f>VLOOKUP(A901,DB_CAL_Q1_Q4!$A$4:$P$1328,13)</f>
        <v>Gas Natural</v>
      </c>
      <c r="AA901" s="133" t="str">
        <f>VLOOKUP(A901,DB_ACS_Q1_Q4!$A$4:$AD$1328,13)</f>
        <v>Gas Natural</v>
      </c>
      <c r="AB901" s="134" t="str">
        <f>VLOOKUP(A901,DB_REF_Q1_Q4!$A$4:$AD$1328,13)</f>
        <v>Ninguno</v>
      </c>
    </row>
    <row r="902" spans="1:28" ht="12" customHeight="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12">
        <v>1</v>
      </c>
      <c r="N902" s="92">
        <v>1</v>
      </c>
      <c r="O902" s="93">
        <v>1</v>
      </c>
      <c r="P902" s="93">
        <v>1</v>
      </c>
      <c r="Q902" s="93">
        <v>1</v>
      </c>
      <c r="R902" s="93">
        <v>1</v>
      </c>
      <c r="S902" s="113"/>
      <c r="T902" s="93"/>
      <c r="U902" s="93"/>
      <c r="V902" s="93">
        <v>1</v>
      </c>
      <c r="W902" s="93">
        <v>1</v>
      </c>
      <c r="X902" s="93"/>
      <c r="Y902" s="75"/>
      <c r="Z902" s="132" t="str">
        <f>VLOOKUP(A902,DB_CAL_Q1_Q4!$A$4:$P$1328,13)</f>
        <v>Gas Natural</v>
      </c>
      <c r="AA902" s="133" t="str">
        <f>VLOOKUP(A902,DB_ACS_Q1_Q4!$A$4:$AD$1328,13)</f>
        <v>Gas Natural</v>
      </c>
      <c r="AB902" s="134" t="str">
        <f>VLOOKUP(A902,DB_REF_Q1_Q4!$A$4:$AD$1328,13)</f>
        <v>Ninguno</v>
      </c>
    </row>
    <row r="903" spans="1:28" ht="12" customHeight="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12">
        <v>1</v>
      </c>
      <c r="N903" s="92">
        <v>1</v>
      </c>
      <c r="O903" s="93"/>
      <c r="P903" s="93"/>
      <c r="Q903" s="93"/>
      <c r="R903" s="93"/>
      <c r="S903" s="113"/>
      <c r="T903" s="93">
        <v>1</v>
      </c>
      <c r="U903" s="93"/>
      <c r="V903" s="93"/>
      <c r="W903" s="93"/>
      <c r="X903" s="93"/>
      <c r="Y903" s="75"/>
      <c r="Z903" s="132" t="str">
        <f>VLOOKUP(A903,DB_CAL_Q1_Q4!$A$4:$P$1328,13)</f>
        <v>Gasóleo</v>
      </c>
      <c r="AA903" s="133" t="str">
        <f>VLOOKUP(A903,DB_ACS_Q1_Q4!$A$4:$AD$1328,13)</f>
        <v>Gasóleo</v>
      </c>
      <c r="AB903" s="134" t="str">
        <f>VLOOKUP(A903,DB_REF_Q1_Q4!$A$4:$AD$1328,13)</f>
        <v>Ninguno</v>
      </c>
    </row>
    <row r="904" spans="1:28" ht="12" customHeight="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12">
        <v>1</v>
      </c>
      <c r="N904" s="92">
        <v>1</v>
      </c>
      <c r="O904" s="93">
        <v>1</v>
      </c>
      <c r="P904" s="93"/>
      <c r="Q904" s="93">
        <v>1</v>
      </c>
      <c r="R904" s="93"/>
      <c r="S904" s="113"/>
      <c r="T904" s="93"/>
      <c r="U904" s="93"/>
      <c r="V904" s="93">
        <v>1</v>
      </c>
      <c r="W904" s="93"/>
      <c r="X904" s="93"/>
      <c r="Y904" s="75"/>
      <c r="Z904" s="132" t="str">
        <f>VLOOKUP(A904,DB_CAL_Q1_Q4!$A$4:$P$1328,13)</f>
        <v>Gas Natural</v>
      </c>
      <c r="AA904" s="133" t="str">
        <f>VLOOKUP(A904,DB_ACS_Q1_Q4!$A$4:$AD$1328,13)</f>
        <v>Electricidad</v>
      </c>
      <c r="AB904" s="134" t="str">
        <f>VLOOKUP(A904,DB_REF_Q1_Q4!$A$4:$AD$1328,13)</f>
        <v>Ninguno</v>
      </c>
    </row>
    <row r="905" spans="1:28" ht="12" customHeight="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12">
        <v>1</v>
      </c>
      <c r="N905" s="92">
        <v>1</v>
      </c>
      <c r="O905" s="93">
        <v>1</v>
      </c>
      <c r="P905" s="93"/>
      <c r="Q905" s="93"/>
      <c r="R905" s="93"/>
      <c r="S905" s="113"/>
      <c r="T905" s="93"/>
      <c r="U905" s="93"/>
      <c r="V905" s="93"/>
      <c r="W905" s="93"/>
      <c r="X905" s="93"/>
      <c r="Y905" s="75">
        <v>1</v>
      </c>
      <c r="Z905" s="132" t="str">
        <f>VLOOKUP(A905,DB_CAL_Q1_Q4!$A$4:$P$1328,13)</f>
        <v>Gasóleo</v>
      </c>
      <c r="AA905" s="133" t="str">
        <f>VLOOKUP(A905,DB_ACS_Q1_Q4!$A$4:$AD$1328,13)</f>
        <v>Gasóleo</v>
      </c>
      <c r="AB905" s="134" t="str">
        <f>VLOOKUP(A905,DB_REF_Q1_Q4!$A$4:$AD$1328,13)</f>
        <v>Ninguno</v>
      </c>
    </row>
    <row r="906" spans="1:28" ht="12" customHeight="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12">
        <v>1</v>
      </c>
      <c r="N906" s="92">
        <v>1</v>
      </c>
      <c r="O906" s="93"/>
      <c r="P906" s="93"/>
      <c r="Q906" s="93"/>
      <c r="R906" s="93"/>
      <c r="S906" s="113"/>
      <c r="T906" s="93"/>
      <c r="U906" s="93"/>
      <c r="V906" s="93"/>
      <c r="W906" s="93"/>
      <c r="X906" s="93"/>
      <c r="Y906" s="75">
        <v>1</v>
      </c>
      <c r="Z906" s="132" t="str">
        <f>VLOOKUP(A906,DB_CAL_Q1_Q4!$A$4:$P$1328,13)</f>
        <v>Electricidad</v>
      </c>
      <c r="AA906" s="133" t="str">
        <f>VLOOKUP(A906,DB_ACS_Q1_Q4!$A$4:$AD$1328,13)</f>
        <v>Electricidad</v>
      </c>
      <c r="AB906" s="134" t="str">
        <f>VLOOKUP(A906,DB_REF_Q1_Q4!$A$4:$AD$1328,13)</f>
        <v>Ninguno</v>
      </c>
    </row>
    <row r="907" spans="1:28" ht="12" customHeight="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12">
        <v>1</v>
      </c>
      <c r="N907" s="92">
        <v>1</v>
      </c>
      <c r="O907" s="93">
        <v>1</v>
      </c>
      <c r="P907" s="93"/>
      <c r="Q907" s="93"/>
      <c r="R907" s="93"/>
      <c r="S907" s="113"/>
      <c r="T907" s="93"/>
      <c r="U907" s="93"/>
      <c r="V907" s="93"/>
      <c r="W907" s="93"/>
      <c r="X907" s="93"/>
      <c r="Y907" s="75">
        <v>1</v>
      </c>
      <c r="Z907" s="132" t="str">
        <f>VLOOKUP(A907,DB_CAL_Q1_Q4!$A$4:$P$1328,13)</f>
        <v>Gas Natural</v>
      </c>
      <c r="AA907" s="133" t="str">
        <f>VLOOKUP(A907,DB_ACS_Q1_Q4!$A$4:$AD$1328,13)</f>
        <v>Gas Natural</v>
      </c>
      <c r="AB907" s="134" t="str">
        <f>VLOOKUP(A907,DB_REF_Q1_Q4!$A$4:$AD$1328,13)</f>
        <v>Ninguno</v>
      </c>
    </row>
    <row r="908" spans="1:28" ht="12" customHeight="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12"/>
      <c r="N908" s="92"/>
      <c r="O908" s="93"/>
      <c r="P908" s="93"/>
      <c r="Q908" s="93"/>
      <c r="R908" s="93"/>
      <c r="S908" s="113">
        <v>1</v>
      </c>
      <c r="T908" s="93"/>
      <c r="U908" s="93"/>
      <c r="V908" s="93"/>
      <c r="W908" s="93"/>
      <c r="X908" s="93"/>
      <c r="Y908" s="75">
        <v>1</v>
      </c>
      <c r="Z908" s="132" t="str">
        <f>VLOOKUP(A908,DB_CAL_Q1_Q4!$A$4:$P$1328,13)</f>
        <v>Gas Natural</v>
      </c>
      <c r="AA908" s="133" t="str">
        <f>VLOOKUP(A908,DB_ACS_Q1_Q4!$A$4:$AD$1328,13)</f>
        <v>Gas Natural</v>
      </c>
      <c r="AB908" s="134" t="str">
        <f>VLOOKUP(A908,DB_REF_Q1_Q4!$A$4:$AD$1328,13)</f>
        <v>Ninguno</v>
      </c>
    </row>
    <row r="909" spans="1:28" ht="12" customHeight="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12">
        <v>1</v>
      </c>
      <c r="N909" s="92"/>
      <c r="O909" s="93">
        <v>1</v>
      </c>
      <c r="P909" s="93"/>
      <c r="Q909" s="93"/>
      <c r="R909" s="93"/>
      <c r="S909" s="113"/>
      <c r="T909" s="93"/>
      <c r="U909" s="93"/>
      <c r="V909" s="93"/>
      <c r="W909" s="93"/>
      <c r="X909" s="93"/>
      <c r="Y909" s="75">
        <v>1</v>
      </c>
      <c r="Z909" s="132" t="str">
        <f>VLOOKUP(A909,DB_CAL_Q1_Q4!$A$4:$P$1328,13)</f>
        <v>Gasóleo</v>
      </c>
      <c r="AA909" s="133" t="str">
        <f>VLOOKUP(A909,DB_ACS_Q1_Q4!$A$4:$AD$1328,13)</f>
        <v>GLP</v>
      </c>
      <c r="AB909" s="134" t="str">
        <f>VLOOKUP(A909,DB_REF_Q1_Q4!$A$4:$AD$1328,13)</f>
        <v>Ninguno</v>
      </c>
    </row>
    <row r="910" spans="1:28" ht="12" customHeight="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12">
        <v>1</v>
      </c>
      <c r="N910" s="92">
        <v>1</v>
      </c>
      <c r="O910" s="93">
        <v>1</v>
      </c>
      <c r="P910" s="93"/>
      <c r="Q910" s="93"/>
      <c r="R910" s="93"/>
      <c r="S910" s="113"/>
      <c r="T910" s="93"/>
      <c r="U910" s="93"/>
      <c r="V910" s="93"/>
      <c r="W910" s="93"/>
      <c r="X910" s="93"/>
      <c r="Y910" s="75">
        <v>1</v>
      </c>
      <c r="Z910" s="132" t="str">
        <f>VLOOKUP(A910,DB_CAL_Q1_Q4!$A$4:$P$1328,13)</f>
        <v>Gas Natural</v>
      </c>
      <c r="AA910" s="133" t="str">
        <f>VLOOKUP(A910,DB_ACS_Q1_Q4!$A$4:$AD$1328,13)</f>
        <v>Gas Natural</v>
      </c>
      <c r="AB910" s="134" t="str">
        <f>VLOOKUP(A910,DB_REF_Q1_Q4!$A$4:$AD$1328,13)</f>
        <v>Ninguno</v>
      </c>
    </row>
    <row r="911" spans="1:28" ht="12" customHeight="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12">
        <v>1</v>
      </c>
      <c r="N911" s="92">
        <v>1</v>
      </c>
      <c r="O911" s="93"/>
      <c r="P911" s="93"/>
      <c r="Q911" s="93"/>
      <c r="R911" s="93"/>
      <c r="S911" s="113"/>
      <c r="T911" s="93"/>
      <c r="U911" s="93"/>
      <c r="V911" s="93"/>
      <c r="W911" s="93"/>
      <c r="X911" s="93"/>
      <c r="Y911" s="75">
        <v>1</v>
      </c>
      <c r="Z911" s="132" t="str">
        <f>VLOOKUP(A911,DB_CAL_Q1_Q4!$A$4:$P$1328,13)</f>
        <v>Gas Natural</v>
      </c>
      <c r="AA911" s="133" t="str">
        <f>VLOOKUP(A911,DB_ACS_Q1_Q4!$A$4:$AD$1328,13)</f>
        <v>Gas Natural</v>
      </c>
      <c r="AB911" s="134" t="str">
        <f>VLOOKUP(A911,DB_REF_Q1_Q4!$A$4:$AD$1328,13)</f>
        <v>Ninguno</v>
      </c>
    </row>
    <row r="912" spans="1:28" ht="12" customHeight="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12">
        <v>1</v>
      </c>
      <c r="N912" s="92">
        <v>1</v>
      </c>
      <c r="O912" s="93"/>
      <c r="P912" s="93"/>
      <c r="Q912" s="93"/>
      <c r="R912" s="93"/>
      <c r="S912" s="113"/>
      <c r="T912" s="93"/>
      <c r="U912" s="93"/>
      <c r="V912" s="93"/>
      <c r="W912" s="93"/>
      <c r="X912" s="93"/>
      <c r="Y912" s="75">
        <v>1</v>
      </c>
      <c r="Z912" s="132" t="str">
        <f>VLOOKUP(A912,DB_CAL_Q1_Q4!$A$4:$P$1328,13)</f>
        <v>Gas Natural</v>
      </c>
      <c r="AA912" s="133" t="str">
        <f>VLOOKUP(A912,DB_ACS_Q1_Q4!$A$4:$AD$1328,13)</f>
        <v>Gas Natural</v>
      </c>
      <c r="AB912" s="134" t="str">
        <f>VLOOKUP(A912,DB_REF_Q1_Q4!$A$4:$AD$1328,13)</f>
        <v>Ninguno</v>
      </c>
    </row>
    <row r="913" spans="1:28" ht="12" customHeight="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12">
        <v>1</v>
      </c>
      <c r="N913" s="92">
        <v>1</v>
      </c>
      <c r="O913" s="93"/>
      <c r="P913" s="93"/>
      <c r="Q913" s="93"/>
      <c r="R913" s="93"/>
      <c r="S913" s="113"/>
      <c r="T913" s="93"/>
      <c r="U913" s="93"/>
      <c r="V913" s="93"/>
      <c r="W913" s="93"/>
      <c r="X913" s="93"/>
      <c r="Y913" s="75">
        <v>1</v>
      </c>
      <c r="Z913" s="132" t="str">
        <f>VLOOKUP(A913,DB_CAL_Q1_Q4!$A$4:$P$1328,13)</f>
        <v>Electricidad</v>
      </c>
      <c r="AA913" s="133" t="str">
        <f>VLOOKUP(A913,DB_ACS_Q1_Q4!$A$4:$AD$1328,13)</f>
        <v>Electricidad</v>
      </c>
      <c r="AB913" s="134" t="str">
        <f>VLOOKUP(A913,DB_REF_Q1_Q4!$A$4:$AD$1328,13)</f>
        <v>Ninguno</v>
      </c>
    </row>
    <row r="914" spans="1:28" ht="12" customHeight="1">
      <c r="A914" s="10">
        <v>910</v>
      </c>
      <c r="B914" s="98" t="s">
        <v>157</v>
      </c>
      <c r="C914" s="98" t="s">
        <v>60</v>
      </c>
      <c r="D914" s="11" t="s">
        <v>52</v>
      </c>
      <c r="E914" s="11" t="s">
        <v>303</v>
      </c>
      <c r="F914" s="12" t="s">
        <v>48</v>
      </c>
      <c r="G914" s="12" t="s">
        <v>310</v>
      </c>
      <c r="H914" s="12" t="s">
        <v>306</v>
      </c>
      <c r="I914" s="11" t="s">
        <v>507</v>
      </c>
      <c r="J914" s="12" t="str">
        <f t="shared" ref="J914:J919" si="32">"≥17h"</f>
        <v>≥17h</v>
      </c>
      <c r="K914" s="12" t="s">
        <v>513</v>
      </c>
      <c r="L914" s="69" t="s">
        <v>520</v>
      </c>
      <c r="M914" s="12">
        <v>1</v>
      </c>
      <c r="N914" s="92">
        <v>1</v>
      </c>
      <c r="O914" s="93"/>
      <c r="P914" s="93"/>
      <c r="Q914" s="93"/>
      <c r="R914" s="93"/>
      <c r="S914" s="113"/>
      <c r="T914" s="93"/>
      <c r="U914" s="93"/>
      <c r="V914" s="93"/>
      <c r="W914" s="93"/>
      <c r="X914" s="93"/>
      <c r="Y914" s="75">
        <v>1</v>
      </c>
      <c r="Z914" s="132" t="str">
        <f>VLOOKUP(A914,DB_CAL_Q1_Q4!$A$4:$P$1328,13)</f>
        <v>Electricidad</v>
      </c>
      <c r="AA914" s="133" t="str">
        <f>VLOOKUP(A914,DB_ACS_Q1_Q4!$A$4:$AD$1328,13)</f>
        <v>Electricidad</v>
      </c>
      <c r="AB914" s="134" t="str">
        <f>VLOOKUP(A914,DB_REF_Q1_Q4!$A$4:$AD$1328,13)</f>
        <v>Ninguno</v>
      </c>
    </row>
    <row r="915" spans="1:28" ht="12" customHeight="1">
      <c r="A915" s="10">
        <v>911</v>
      </c>
      <c r="B915" s="98" t="s">
        <v>276</v>
      </c>
      <c r="C915" s="98" t="s">
        <v>89</v>
      </c>
      <c r="D915" s="11" t="s">
        <v>52</v>
      </c>
      <c r="E915" s="11" t="s">
        <v>303</v>
      </c>
      <c r="F915" s="12" t="s">
        <v>49</v>
      </c>
      <c r="G915" s="12" t="s">
        <v>310</v>
      </c>
      <c r="H915" s="12" t="s">
        <v>306</v>
      </c>
      <c r="I915" s="103" t="s">
        <v>504</v>
      </c>
      <c r="J915" s="12" t="str">
        <f t="shared" si="32"/>
        <v>≥17h</v>
      </c>
      <c r="K915" s="12" t="s">
        <v>47</v>
      </c>
      <c r="L915" s="69" t="s">
        <v>520</v>
      </c>
      <c r="M915" s="12"/>
      <c r="N915" s="92"/>
      <c r="O915" s="93"/>
      <c r="P915" s="93"/>
      <c r="Q915" s="93"/>
      <c r="R915" s="93"/>
      <c r="S915" s="113">
        <v>1</v>
      </c>
      <c r="T915" s="93"/>
      <c r="U915" s="93"/>
      <c r="V915" s="93"/>
      <c r="W915" s="93"/>
      <c r="X915" s="93"/>
      <c r="Y915" s="75">
        <v>1</v>
      </c>
      <c r="Z915" s="132" t="str">
        <f>VLOOKUP(A915,DB_CAL_Q1_Q4!$A$4:$P$1328,13)</f>
        <v>Electricidad</v>
      </c>
      <c r="AA915" s="133" t="str">
        <f>VLOOKUP(A915,DB_ACS_Q1_Q4!$A$4:$AD$1328,13)</f>
        <v>Electricidad</v>
      </c>
      <c r="AB915" s="134" t="str">
        <f>VLOOKUP(A915,DB_REF_Q1_Q4!$A$4:$AD$1328,13)</f>
        <v>Ninguno</v>
      </c>
    </row>
    <row r="916" spans="1:28" ht="12" customHeight="1">
      <c r="A916" s="10">
        <v>912</v>
      </c>
      <c r="B916" s="98" t="s">
        <v>174</v>
      </c>
      <c r="C916" s="98" t="s">
        <v>168</v>
      </c>
      <c r="D916" s="11" t="s">
        <v>52</v>
      </c>
      <c r="E916" s="11" t="s">
        <v>303</v>
      </c>
      <c r="F916" s="12" t="s">
        <v>48</v>
      </c>
      <c r="G916" s="12" t="s">
        <v>510</v>
      </c>
      <c r="H916" s="12" t="s">
        <v>308</v>
      </c>
      <c r="I916" s="11" t="s">
        <v>504</v>
      </c>
      <c r="J916" s="12" t="str">
        <f t="shared" si="32"/>
        <v>≥17h</v>
      </c>
      <c r="K916" s="12" t="s">
        <v>513</v>
      </c>
      <c r="L916" s="69" t="s">
        <v>520</v>
      </c>
      <c r="M916" s="12">
        <v>1</v>
      </c>
      <c r="N916" s="92">
        <v>1</v>
      </c>
      <c r="O916" s="93"/>
      <c r="P916" s="93"/>
      <c r="Q916" s="93"/>
      <c r="R916" s="93"/>
      <c r="S916" s="113"/>
      <c r="T916" s="93">
        <v>1</v>
      </c>
      <c r="U916" s="93"/>
      <c r="V916" s="93"/>
      <c r="W916" s="93"/>
      <c r="X916" s="93"/>
      <c r="Y916" s="75"/>
      <c r="Z916" s="132" t="str">
        <f>VLOOKUP(A916,DB_CAL_Q1_Q4!$A$4:$P$1328,13)</f>
        <v>Gasóleo</v>
      </c>
      <c r="AA916" s="133" t="str">
        <f>VLOOKUP(A916,DB_ACS_Q1_Q4!$A$4:$AD$1328,13)</f>
        <v>Gasóleo</v>
      </c>
      <c r="AB916" s="134" t="str">
        <f>VLOOKUP(A916,DB_REF_Q1_Q4!$A$4:$AD$1328,13)</f>
        <v>Ninguno</v>
      </c>
    </row>
    <row r="917" spans="1:28" ht="12" customHeight="1">
      <c r="A917" s="10">
        <v>913</v>
      </c>
      <c r="B917" s="98" t="s">
        <v>276</v>
      </c>
      <c r="C917" s="98" t="s">
        <v>89</v>
      </c>
      <c r="D917" s="11" t="s">
        <v>51</v>
      </c>
      <c r="E917" s="11" t="s">
        <v>304</v>
      </c>
      <c r="F917" s="12" t="s">
        <v>50</v>
      </c>
      <c r="G917" s="12" t="s">
        <v>310</v>
      </c>
      <c r="H917" s="12" t="s">
        <v>306</v>
      </c>
      <c r="I917" s="11" t="s">
        <v>504</v>
      </c>
      <c r="J917" s="12" t="str">
        <f t="shared" si="32"/>
        <v>≥17h</v>
      </c>
      <c r="K917" s="12" t="s">
        <v>512</v>
      </c>
      <c r="L917" s="69" t="s">
        <v>520</v>
      </c>
      <c r="M917" s="12"/>
      <c r="N917" s="92"/>
      <c r="O917" s="93"/>
      <c r="P917" s="93"/>
      <c r="Q917" s="93"/>
      <c r="R917" s="93"/>
      <c r="S917" s="113">
        <v>1</v>
      </c>
      <c r="T917" s="93"/>
      <c r="U917" s="93"/>
      <c r="V917" s="93"/>
      <c r="W917" s="93"/>
      <c r="X917" s="93"/>
      <c r="Y917" s="75">
        <v>1</v>
      </c>
      <c r="Z917" s="132" t="str">
        <f>VLOOKUP(A917,DB_CAL_Q1_Q4!$A$4:$P$1328,13)</f>
        <v>Electricidad</v>
      </c>
      <c r="AA917" s="133" t="str">
        <f>VLOOKUP(A917,DB_ACS_Q1_Q4!$A$4:$AD$1328,13)</f>
        <v>Gas Natural</v>
      </c>
      <c r="AB917" s="134" t="str">
        <f>VLOOKUP(A917,DB_REF_Q1_Q4!$A$4:$AD$1328,13)</f>
        <v>Ninguno</v>
      </c>
    </row>
    <row r="918" spans="1:28" ht="12" customHeight="1">
      <c r="A918" s="10">
        <v>914</v>
      </c>
      <c r="B918" s="98" t="s">
        <v>276</v>
      </c>
      <c r="C918" s="98" t="s">
        <v>89</v>
      </c>
      <c r="D918" s="11" t="s">
        <v>51</v>
      </c>
      <c r="E918" s="11" t="s">
        <v>304</v>
      </c>
      <c r="F918" s="12" t="s">
        <v>50</v>
      </c>
      <c r="G918" s="12" t="s">
        <v>310</v>
      </c>
      <c r="H918" s="12" t="s">
        <v>306</v>
      </c>
      <c r="I918" s="11" t="s">
        <v>504</v>
      </c>
      <c r="J918" s="12" t="str">
        <f t="shared" si="32"/>
        <v>≥17h</v>
      </c>
      <c r="K918" s="12" t="s">
        <v>47</v>
      </c>
      <c r="L918" s="69" t="s">
        <v>520</v>
      </c>
      <c r="M918" s="12"/>
      <c r="N918" s="92"/>
      <c r="O918" s="93"/>
      <c r="P918" s="93"/>
      <c r="Q918" s="93"/>
      <c r="R918" s="93"/>
      <c r="S918" s="113">
        <v>1</v>
      </c>
      <c r="T918" s="93"/>
      <c r="U918" s="93"/>
      <c r="V918" s="93"/>
      <c r="W918" s="93"/>
      <c r="X918" s="93"/>
      <c r="Y918" s="75">
        <v>1</v>
      </c>
      <c r="Z918" s="132" t="str">
        <f>VLOOKUP(A918,DB_CAL_Q1_Q4!$A$4:$P$1328,13)</f>
        <v>Gas Natural</v>
      </c>
      <c r="AA918" s="133" t="str">
        <f>VLOOKUP(A918,DB_ACS_Q1_Q4!$A$4:$AD$1328,13)</f>
        <v>Gas Natural</v>
      </c>
      <c r="AB918" s="134" t="str">
        <f>VLOOKUP(A918,DB_REF_Q1_Q4!$A$4:$AD$1328,13)</f>
        <v>Ninguno</v>
      </c>
    </row>
    <row r="919" spans="1:28" ht="12" customHeight="1">
      <c r="A919" s="10">
        <v>915</v>
      </c>
      <c r="B919" s="98" t="s">
        <v>276</v>
      </c>
      <c r="C919" s="98" t="s">
        <v>89</v>
      </c>
      <c r="D919" s="11" t="s">
        <v>51</v>
      </c>
      <c r="E919" s="11" t="s">
        <v>304</v>
      </c>
      <c r="F919" s="12" t="s">
        <v>50</v>
      </c>
      <c r="G919" s="12" t="s">
        <v>310</v>
      </c>
      <c r="H919" s="12" t="s">
        <v>306</v>
      </c>
      <c r="I919" s="103" t="s">
        <v>504</v>
      </c>
      <c r="J919" s="12" t="str">
        <f t="shared" si="32"/>
        <v>≥17h</v>
      </c>
      <c r="K919" s="12" t="s">
        <v>47</v>
      </c>
      <c r="L919" s="69" t="s">
        <v>520</v>
      </c>
      <c r="M919" s="12">
        <v>1</v>
      </c>
      <c r="N919" s="92">
        <v>1</v>
      </c>
      <c r="O919" s="93"/>
      <c r="P919" s="93"/>
      <c r="Q919" s="93"/>
      <c r="R919" s="93"/>
      <c r="S919" s="113"/>
      <c r="T919" s="93"/>
      <c r="U919" s="93"/>
      <c r="V919" s="93"/>
      <c r="W919" s="93"/>
      <c r="X919" s="93"/>
      <c r="Y919" s="75">
        <v>1</v>
      </c>
      <c r="Z919" s="132" t="str">
        <f>VLOOKUP(A919,DB_CAL_Q1_Q4!$A$4:$P$1328,13)</f>
        <v>Gas Natural</v>
      </c>
      <c r="AA919" s="133" t="str">
        <f>VLOOKUP(A919,DB_ACS_Q1_Q4!$A$4:$AD$1328,13)</f>
        <v>Gas Natural</v>
      </c>
      <c r="AB919" s="134" t="str">
        <f>VLOOKUP(A919,DB_REF_Q1_Q4!$A$4:$AD$1328,13)</f>
        <v>Ninguno</v>
      </c>
    </row>
    <row r="920" spans="1:28" ht="12" customHeight="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12"/>
      <c r="N920" s="92"/>
      <c r="O920" s="93"/>
      <c r="P920" s="93"/>
      <c r="Q920" s="93"/>
      <c r="R920" s="93"/>
      <c r="S920" s="113">
        <v>1</v>
      </c>
      <c r="T920" s="93"/>
      <c r="U920" s="93"/>
      <c r="V920" s="93"/>
      <c r="W920" s="93"/>
      <c r="X920" s="93"/>
      <c r="Y920" s="75">
        <v>1</v>
      </c>
      <c r="Z920" s="132" t="str">
        <f>VLOOKUP(A920,DB_CAL_Q1_Q4!$A$4:$P$1328,13)</f>
        <v>Gas Natural</v>
      </c>
      <c r="AA920" s="133" t="str">
        <f>VLOOKUP(A920,DB_ACS_Q1_Q4!$A$4:$AD$1328,13)</f>
        <v>Gas Natural</v>
      </c>
      <c r="AB920" s="134" t="str">
        <f>VLOOKUP(A920,DB_REF_Q1_Q4!$A$4:$AD$1328,13)</f>
        <v>Ninguno</v>
      </c>
    </row>
    <row r="921" spans="1:28" ht="12" customHeight="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12"/>
      <c r="N921" s="92"/>
      <c r="O921" s="93"/>
      <c r="P921" s="93"/>
      <c r="Q921" s="93"/>
      <c r="R921" s="93"/>
      <c r="S921" s="113">
        <v>1</v>
      </c>
      <c r="T921" s="93"/>
      <c r="U921" s="93"/>
      <c r="V921" s="93"/>
      <c r="W921" s="93"/>
      <c r="X921" s="93"/>
      <c r="Y921" s="75">
        <v>1</v>
      </c>
      <c r="Z921" s="132" t="str">
        <f>VLOOKUP(A921,DB_CAL_Q1_Q4!$A$4:$P$1328,13)</f>
        <v>Electricidad</v>
      </c>
      <c r="AA921" s="133" t="str">
        <f>VLOOKUP(A921,DB_ACS_Q1_Q4!$A$4:$AD$1328,13)</f>
        <v>Electricidad</v>
      </c>
      <c r="AB921" s="134" t="str">
        <f>VLOOKUP(A921,DB_REF_Q1_Q4!$A$4:$AD$1328,13)</f>
        <v>Ninguno</v>
      </c>
    </row>
    <row r="922" spans="1:28" ht="12" customHeight="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12"/>
      <c r="N922" s="92"/>
      <c r="O922" s="93"/>
      <c r="P922" s="93"/>
      <c r="Q922" s="93"/>
      <c r="R922" s="93"/>
      <c r="S922" s="113">
        <v>1</v>
      </c>
      <c r="T922" s="93"/>
      <c r="U922" s="93"/>
      <c r="V922" s="93"/>
      <c r="W922" s="93"/>
      <c r="X922" s="93"/>
      <c r="Y922" s="75">
        <v>1</v>
      </c>
      <c r="Z922" s="132" t="str">
        <f>VLOOKUP(A922,DB_CAL_Q1_Q4!$A$4:$P$1328,13)</f>
        <v>Gas Natural</v>
      </c>
      <c r="AA922" s="133" t="str">
        <f>VLOOKUP(A922,DB_ACS_Q1_Q4!$A$4:$AD$1328,13)</f>
        <v>Gas Natural</v>
      </c>
      <c r="AB922" s="134" t="str">
        <f>VLOOKUP(A922,DB_REF_Q1_Q4!$A$4:$AD$1328,13)</f>
        <v>Ninguno</v>
      </c>
    </row>
    <row r="923" spans="1:28" ht="12" customHeight="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12">
        <v>1</v>
      </c>
      <c r="N923" s="92">
        <v>1</v>
      </c>
      <c r="O923" s="93"/>
      <c r="P923" s="93"/>
      <c r="Q923" s="93"/>
      <c r="R923" s="93"/>
      <c r="S923" s="113"/>
      <c r="T923" s="93"/>
      <c r="U923" s="93"/>
      <c r="V923" s="93"/>
      <c r="W923" s="93"/>
      <c r="X923" s="93"/>
      <c r="Y923" s="75">
        <v>1</v>
      </c>
      <c r="Z923" s="132" t="str">
        <f>VLOOKUP(A923,DB_CAL_Q1_Q4!$A$4:$P$1328,13)</f>
        <v>Gas Natural</v>
      </c>
      <c r="AA923" s="133" t="str">
        <f>VLOOKUP(A923,DB_ACS_Q1_Q4!$A$4:$AD$1328,13)</f>
        <v>Gas Natural</v>
      </c>
      <c r="AB923" s="134" t="str">
        <f>VLOOKUP(A923,DB_REF_Q1_Q4!$A$4:$AD$1328,13)</f>
        <v>Ninguno</v>
      </c>
    </row>
    <row r="924" spans="1:28" ht="12" customHeight="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12"/>
      <c r="N924" s="92"/>
      <c r="O924" s="93"/>
      <c r="P924" s="93"/>
      <c r="Q924" s="93"/>
      <c r="R924" s="93"/>
      <c r="S924" s="113">
        <v>1</v>
      </c>
      <c r="T924" s="93"/>
      <c r="U924" s="93"/>
      <c r="V924" s="93"/>
      <c r="W924" s="93"/>
      <c r="X924" s="93"/>
      <c r="Y924" s="75">
        <v>1</v>
      </c>
      <c r="Z924" s="132" t="str">
        <f>VLOOKUP(A924,DB_CAL_Q1_Q4!$A$4:$P$1328,13)</f>
        <v>GLP</v>
      </c>
      <c r="AA924" s="133" t="str">
        <f>VLOOKUP(A924,DB_ACS_Q1_Q4!$A$4:$AD$1328,13)</f>
        <v>GLP</v>
      </c>
      <c r="AB924" s="134" t="str">
        <f>VLOOKUP(A924,DB_REF_Q1_Q4!$A$4:$AD$1328,13)</f>
        <v>Ninguno</v>
      </c>
    </row>
    <row r="925" spans="1:28" ht="12" customHeight="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12"/>
      <c r="N925" s="92"/>
      <c r="O925" s="93"/>
      <c r="P925" s="93"/>
      <c r="Q925" s="93"/>
      <c r="R925" s="93"/>
      <c r="S925" s="113">
        <v>1</v>
      </c>
      <c r="T925" s="93"/>
      <c r="U925" s="93"/>
      <c r="V925" s="93"/>
      <c r="W925" s="93"/>
      <c r="X925" s="93"/>
      <c r="Y925" s="75">
        <v>1</v>
      </c>
      <c r="Z925" s="132" t="str">
        <f>VLOOKUP(A925,DB_CAL_Q1_Q4!$A$4:$P$1328,13)</f>
        <v>Gas Natural</v>
      </c>
      <c r="AA925" s="133" t="str">
        <f>VLOOKUP(A925,DB_ACS_Q1_Q4!$A$4:$AD$1328,13)</f>
        <v>Gas Natural</v>
      </c>
      <c r="AB925" s="134" t="str">
        <f>VLOOKUP(A925,DB_REF_Q1_Q4!$A$4:$AD$1328,13)</f>
        <v>Ninguno</v>
      </c>
    </row>
    <row r="926" spans="1:28" ht="12" customHeight="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12">
        <v>1</v>
      </c>
      <c r="N926" s="92">
        <v>1</v>
      </c>
      <c r="O926" s="93"/>
      <c r="P926" s="93"/>
      <c r="Q926" s="93"/>
      <c r="R926" s="93"/>
      <c r="S926" s="113"/>
      <c r="T926" s="93"/>
      <c r="U926" s="93"/>
      <c r="V926" s="93"/>
      <c r="W926" s="93"/>
      <c r="X926" s="93"/>
      <c r="Y926" s="75">
        <v>1</v>
      </c>
      <c r="Z926" s="132" t="str">
        <f>VLOOKUP(A926,DB_CAL_Q1_Q4!$A$4:$P$1328,13)</f>
        <v>Electricidad</v>
      </c>
      <c r="AA926" s="133" t="str">
        <f>VLOOKUP(A926,DB_ACS_Q1_Q4!$A$4:$AD$1328,13)</f>
        <v>Electricidad</v>
      </c>
      <c r="AB926" s="134" t="str">
        <f>VLOOKUP(A926,DB_REF_Q1_Q4!$A$4:$AD$1328,13)</f>
        <v>AC Eléctrico</v>
      </c>
    </row>
    <row r="927" spans="1:28" ht="12" customHeight="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12"/>
      <c r="N927" s="92"/>
      <c r="O927" s="93"/>
      <c r="P927" s="93"/>
      <c r="Q927" s="93"/>
      <c r="R927" s="93"/>
      <c r="S927" s="113">
        <v>1</v>
      </c>
      <c r="T927" s="93"/>
      <c r="U927" s="93"/>
      <c r="V927" s="93"/>
      <c r="W927" s="93"/>
      <c r="X927" s="93"/>
      <c r="Y927" s="75">
        <v>1</v>
      </c>
      <c r="Z927" s="132" t="str">
        <f>VLOOKUP(A927,DB_CAL_Q1_Q4!$A$4:$P$1328,13)</f>
        <v>GLP</v>
      </c>
      <c r="AA927" s="133" t="str">
        <f>VLOOKUP(A927,DB_ACS_Q1_Q4!$A$4:$AD$1328,13)</f>
        <v>GLP</v>
      </c>
      <c r="AB927" s="134" t="str">
        <f>VLOOKUP(A927,DB_REF_Q1_Q4!$A$4:$AD$1328,13)</f>
        <v>Ninguno</v>
      </c>
    </row>
    <row r="928" spans="1:28" ht="12" customHeight="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12">
        <v>1</v>
      </c>
      <c r="N928" s="92">
        <v>1</v>
      </c>
      <c r="O928" s="93"/>
      <c r="P928" s="93"/>
      <c r="Q928" s="93"/>
      <c r="R928" s="93"/>
      <c r="S928" s="113"/>
      <c r="T928" s="93"/>
      <c r="U928" s="93"/>
      <c r="V928" s="93"/>
      <c r="W928" s="93"/>
      <c r="X928" s="93"/>
      <c r="Y928" s="75">
        <v>1</v>
      </c>
      <c r="Z928" s="132" t="str">
        <f>VLOOKUP(A928,DB_CAL_Q1_Q4!$A$4:$P$1328,13)</f>
        <v>Gas Natural</v>
      </c>
      <c r="AA928" s="133" t="str">
        <f>VLOOKUP(A928,DB_ACS_Q1_Q4!$A$4:$AD$1328,13)</f>
        <v>Gas Natural</v>
      </c>
      <c r="AB928" s="134" t="str">
        <f>VLOOKUP(A928,DB_REF_Q1_Q4!$A$4:$AD$1328,13)</f>
        <v>Ninguno</v>
      </c>
    </row>
    <row r="929" spans="1:28" ht="12" customHeight="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12">
        <v>1</v>
      </c>
      <c r="N929" s="92">
        <v>1</v>
      </c>
      <c r="O929" s="93"/>
      <c r="P929" s="93"/>
      <c r="Q929" s="93"/>
      <c r="R929" s="93"/>
      <c r="S929" s="113"/>
      <c r="T929" s="93"/>
      <c r="U929" s="93"/>
      <c r="V929" s="93"/>
      <c r="W929" s="93"/>
      <c r="X929" s="93"/>
      <c r="Y929" s="75">
        <v>1</v>
      </c>
      <c r="Z929" s="132" t="str">
        <f>VLOOKUP(A929,DB_CAL_Q1_Q4!$A$4:$P$1328,13)</f>
        <v>Electricidad</v>
      </c>
      <c r="AA929" s="133" t="str">
        <f>VLOOKUP(A929,DB_ACS_Q1_Q4!$A$4:$AD$1328,13)</f>
        <v>Electricidad</v>
      </c>
      <c r="AB929" s="134" t="str">
        <f>VLOOKUP(A929,DB_REF_Q1_Q4!$A$4:$AD$1328,13)</f>
        <v>Bomba de calor aire</v>
      </c>
    </row>
    <row r="930" spans="1:28" ht="12" customHeight="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12"/>
      <c r="N930" s="92"/>
      <c r="O930" s="93"/>
      <c r="P930" s="93"/>
      <c r="Q930" s="93"/>
      <c r="R930" s="93"/>
      <c r="S930" s="113">
        <v>1</v>
      </c>
      <c r="T930" s="93"/>
      <c r="U930" s="93"/>
      <c r="V930" s="93"/>
      <c r="W930" s="93"/>
      <c r="X930" s="93"/>
      <c r="Y930" s="75">
        <v>1</v>
      </c>
      <c r="Z930" s="132" t="str">
        <f>VLOOKUP(A930,DB_CAL_Q1_Q4!$A$4:$P$1328,13)</f>
        <v>Gas Natural</v>
      </c>
      <c r="AA930" s="133" t="str">
        <f>VLOOKUP(A930,DB_ACS_Q1_Q4!$A$4:$AD$1328,13)</f>
        <v>Gas Natural</v>
      </c>
      <c r="AB930" s="134" t="str">
        <f>VLOOKUP(A930,DB_REF_Q1_Q4!$A$4:$AD$1328,13)</f>
        <v>Ninguno</v>
      </c>
    </row>
    <row r="931" spans="1:28" ht="12" customHeight="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12">
        <v>1</v>
      </c>
      <c r="N931" s="92">
        <v>1</v>
      </c>
      <c r="O931" s="93"/>
      <c r="P931" s="93"/>
      <c r="Q931" s="93"/>
      <c r="R931" s="93"/>
      <c r="S931" s="113"/>
      <c r="T931" s="93"/>
      <c r="U931" s="93"/>
      <c r="V931" s="93"/>
      <c r="W931" s="93"/>
      <c r="X931" s="93"/>
      <c r="Y931" s="75">
        <v>1</v>
      </c>
      <c r="Z931" s="132" t="str">
        <f>VLOOKUP(A931,DB_CAL_Q1_Q4!$A$4:$P$1328,13)</f>
        <v>Electricidad</v>
      </c>
      <c r="AA931" s="133" t="str">
        <f>VLOOKUP(A931,DB_ACS_Q1_Q4!$A$4:$AD$1328,13)</f>
        <v>Electricidad</v>
      </c>
      <c r="AB931" s="134" t="str">
        <f>VLOOKUP(A931,DB_REF_Q1_Q4!$A$4:$AD$1328,13)</f>
        <v>Ninguno</v>
      </c>
    </row>
    <row r="932" spans="1:28" ht="12" customHeight="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12">
        <v>1</v>
      </c>
      <c r="N932" s="92">
        <v>1</v>
      </c>
      <c r="O932" s="93"/>
      <c r="P932" s="93"/>
      <c r="Q932" s="93"/>
      <c r="R932" s="93"/>
      <c r="S932" s="113"/>
      <c r="T932" s="93"/>
      <c r="U932" s="93"/>
      <c r="V932" s="93"/>
      <c r="W932" s="93"/>
      <c r="X932" s="93"/>
      <c r="Y932" s="75">
        <v>1</v>
      </c>
      <c r="Z932" s="132" t="str">
        <f>VLOOKUP(A932,DB_CAL_Q1_Q4!$A$4:$P$1328,13)</f>
        <v>Gasóleo</v>
      </c>
      <c r="AA932" s="133" t="str">
        <f>VLOOKUP(A932,DB_ACS_Q1_Q4!$A$4:$AD$1328,13)</f>
        <v>Gasóleo</v>
      </c>
      <c r="AB932" s="134" t="str">
        <f>VLOOKUP(A932,DB_REF_Q1_Q4!$A$4:$AD$1328,13)</f>
        <v>Ninguno</v>
      </c>
    </row>
    <row r="933" spans="1:28" ht="12" customHeight="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12"/>
      <c r="N933" s="92"/>
      <c r="O933" s="93"/>
      <c r="P933" s="93"/>
      <c r="Q933" s="93"/>
      <c r="R933" s="93"/>
      <c r="S933" s="113">
        <v>1</v>
      </c>
      <c r="T933" s="93"/>
      <c r="U933" s="93"/>
      <c r="V933" s="93"/>
      <c r="W933" s="93"/>
      <c r="X933" s="93"/>
      <c r="Y933" s="75">
        <v>1</v>
      </c>
      <c r="Z933" s="132" t="str">
        <f>VLOOKUP(A933,DB_CAL_Q1_Q4!$A$4:$P$1328,13)</f>
        <v>Electricidad</v>
      </c>
      <c r="AA933" s="133" t="str">
        <f>VLOOKUP(A933,DB_ACS_Q1_Q4!$A$4:$AD$1328,13)</f>
        <v>GLP</v>
      </c>
      <c r="AB933" s="134" t="str">
        <f>VLOOKUP(A933,DB_REF_Q1_Q4!$A$4:$AD$1328,13)</f>
        <v>Ninguno</v>
      </c>
    </row>
    <row r="934" spans="1:28" ht="12" customHeight="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12"/>
      <c r="N934" s="92"/>
      <c r="O934" s="93"/>
      <c r="P934" s="93"/>
      <c r="Q934" s="93"/>
      <c r="R934" s="93"/>
      <c r="S934" s="113">
        <v>1</v>
      </c>
      <c r="T934" s="93"/>
      <c r="U934" s="93"/>
      <c r="V934" s="93"/>
      <c r="W934" s="93"/>
      <c r="X934" s="93"/>
      <c r="Y934" s="75">
        <v>1</v>
      </c>
      <c r="Z934" s="132" t="str">
        <f>VLOOKUP(A934,DB_CAL_Q1_Q4!$A$4:$P$1328,13)</f>
        <v>Electricidad</v>
      </c>
      <c r="AA934" s="133" t="str">
        <f>VLOOKUP(A934,DB_ACS_Q1_Q4!$A$4:$AD$1328,13)</f>
        <v>GLP</v>
      </c>
      <c r="AB934" s="134" t="str">
        <f>VLOOKUP(A934,DB_REF_Q1_Q4!$A$4:$AD$1328,13)</f>
        <v>Ninguno</v>
      </c>
    </row>
    <row r="935" spans="1:28" ht="12" customHeight="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12">
        <v>1</v>
      </c>
      <c r="N935" s="92">
        <v>1</v>
      </c>
      <c r="O935" s="93"/>
      <c r="P935" s="93"/>
      <c r="Q935" s="93"/>
      <c r="R935" s="93"/>
      <c r="S935" s="113"/>
      <c r="T935" s="93"/>
      <c r="U935" s="93"/>
      <c r="V935" s="93"/>
      <c r="W935" s="93"/>
      <c r="X935" s="93"/>
      <c r="Y935" s="75">
        <v>1</v>
      </c>
      <c r="Z935" s="132" t="str">
        <f>VLOOKUP(A935,DB_CAL_Q1_Q4!$A$4:$P$1328,13)</f>
        <v>Gas Natural</v>
      </c>
      <c r="AA935" s="133" t="str">
        <f>VLOOKUP(A935,DB_ACS_Q1_Q4!$A$4:$AD$1328,13)</f>
        <v>Gas Natural</v>
      </c>
      <c r="AB935" s="134" t="str">
        <f>VLOOKUP(A935,DB_REF_Q1_Q4!$A$4:$AD$1328,13)</f>
        <v>Ninguno</v>
      </c>
    </row>
    <row r="936" spans="1:28" ht="12" customHeight="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12"/>
      <c r="N936" s="92"/>
      <c r="O936" s="93"/>
      <c r="P936" s="93"/>
      <c r="Q936" s="93"/>
      <c r="R936" s="93"/>
      <c r="S936" s="113">
        <v>1</v>
      </c>
      <c r="T936" s="93"/>
      <c r="U936" s="93"/>
      <c r="V936" s="93"/>
      <c r="W936" s="93"/>
      <c r="X936" s="93"/>
      <c r="Y936" s="75">
        <v>1</v>
      </c>
      <c r="Z936" s="132" t="str">
        <f>VLOOKUP(A936,DB_CAL_Q1_Q4!$A$4:$P$1328,13)</f>
        <v>GLP</v>
      </c>
      <c r="AA936" s="133" t="str">
        <f>VLOOKUP(A936,DB_ACS_Q1_Q4!$A$4:$AD$1328,13)</f>
        <v>GLP</v>
      </c>
      <c r="AB936" s="134" t="str">
        <f>VLOOKUP(A936,DB_REF_Q1_Q4!$A$4:$AD$1328,13)</f>
        <v>Ninguno</v>
      </c>
    </row>
    <row r="937" spans="1:28" ht="12" customHeight="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12">
        <v>1</v>
      </c>
      <c r="N937" s="92">
        <v>1</v>
      </c>
      <c r="O937" s="93"/>
      <c r="P937" s="93"/>
      <c r="Q937" s="93"/>
      <c r="R937" s="93"/>
      <c r="S937" s="113"/>
      <c r="T937" s="93"/>
      <c r="U937" s="93"/>
      <c r="V937" s="93"/>
      <c r="W937" s="93"/>
      <c r="X937" s="93"/>
      <c r="Y937" s="75">
        <v>1</v>
      </c>
      <c r="Z937" s="132" t="str">
        <f>VLOOKUP(A937,DB_CAL_Q1_Q4!$A$4:$P$1328,13)</f>
        <v>Gasóleo</v>
      </c>
      <c r="AA937" s="133" t="str">
        <f>VLOOKUP(A937,DB_ACS_Q1_Q4!$A$4:$AD$1328,13)</f>
        <v>Gasóleo</v>
      </c>
      <c r="AB937" s="134" t="str">
        <f>VLOOKUP(A937,DB_REF_Q1_Q4!$A$4:$AD$1328,13)</f>
        <v>Ninguno</v>
      </c>
    </row>
    <row r="938" spans="1:28" ht="12" customHeight="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12">
        <v>1</v>
      </c>
      <c r="N938" s="92">
        <v>1</v>
      </c>
      <c r="O938" s="93"/>
      <c r="P938" s="93"/>
      <c r="Q938" s="93"/>
      <c r="R938" s="93"/>
      <c r="S938" s="113"/>
      <c r="T938" s="93"/>
      <c r="U938" s="93"/>
      <c r="V938" s="93"/>
      <c r="W938" s="93"/>
      <c r="X938" s="93"/>
      <c r="Y938" s="75">
        <v>1</v>
      </c>
      <c r="Z938" s="132" t="str">
        <f>VLOOKUP(A938,DB_CAL_Q1_Q4!$A$4:$P$1328,13)</f>
        <v>Gas Natural</v>
      </c>
      <c r="AA938" s="133" t="str">
        <f>VLOOKUP(A938,DB_ACS_Q1_Q4!$A$4:$AD$1328,13)</f>
        <v>Gas Natural</v>
      </c>
      <c r="AB938" s="134" t="str">
        <f>VLOOKUP(A938,DB_REF_Q1_Q4!$A$4:$AD$1328,13)</f>
        <v>Ninguno</v>
      </c>
    </row>
    <row r="939" spans="1:28" ht="12" customHeight="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12">
        <v>1</v>
      </c>
      <c r="N939" s="92">
        <v>1</v>
      </c>
      <c r="O939" s="93"/>
      <c r="P939" s="93"/>
      <c r="Q939" s="93"/>
      <c r="R939" s="93"/>
      <c r="S939" s="113"/>
      <c r="T939" s="93"/>
      <c r="U939" s="93"/>
      <c r="V939" s="93"/>
      <c r="W939" s="93"/>
      <c r="X939" s="93"/>
      <c r="Y939" s="75">
        <v>1</v>
      </c>
      <c r="Z939" s="132" t="str">
        <f>VLOOKUP(A939,DB_CAL_Q1_Q4!$A$4:$P$1328,13)</f>
        <v>Gasóleo</v>
      </c>
      <c r="AA939" s="133" t="str">
        <f>VLOOKUP(A939,DB_ACS_Q1_Q4!$A$4:$AD$1328,13)</f>
        <v>Gasóleo</v>
      </c>
      <c r="AB939" s="134" t="str">
        <f>VLOOKUP(A939,DB_REF_Q1_Q4!$A$4:$AD$1328,13)</f>
        <v>Ninguno</v>
      </c>
    </row>
    <row r="940" spans="1:28" ht="12" customHeight="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12"/>
      <c r="N940" s="92"/>
      <c r="O940" s="93"/>
      <c r="P940" s="93"/>
      <c r="Q940" s="93"/>
      <c r="R940" s="93"/>
      <c r="S940" s="113">
        <v>1</v>
      </c>
      <c r="T940" s="93"/>
      <c r="U940" s="93"/>
      <c r="V940" s="93"/>
      <c r="W940" s="93"/>
      <c r="X940" s="93"/>
      <c r="Y940" s="75">
        <v>1</v>
      </c>
      <c r="Z940" s="132" t="str">
        <f>VLOOKUP(A940,DB_CAL_Q1_Q4!$A$4:$P$1328,13)</f>
        <v>Gasóleo</v>
      </c>
      <c r="AA940" s="133" t="str">
        <f>VLOOKUP(A940,DB_ACS_Q1_Q4!$A$4:$AD$1328,13)</f>
        <v>Gasóleo</v>
      </c>
      <c r="AB940" s="134" t="str">
        <f>VLOOKUP(A940,DB_REF_Q1_Q4!$A$4:$AD$1328,13)</f>
        <v>Ninguno</v>
      </c>
    </row>
    <row r="941" spans="1:28" ht="12" customHeight="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12"/>
      <c r="N941" s="92"/>
      <c r="O941" s="93"/>
      <c r="P941" s="93"/>
      <c r="Q941" s="93"/>
      <c r="R941" s="93"/>
      <c r="S941" s="113">
        <v>1</v>
      </c>
      <c r="T941" s="93"/>
      <c r="U941" s="93"/>
      <c r="V941" s="93"/>
      <c r="W941" s="93"/>
      <c r="X941" s="93"/>
      <c r="Y941" s="75">
        <v>1</v>
      </c>
      <c r="Z941" s="132" t="str">
        <f>VLOOKUP(A941,DB_CAL_Q1_Q4!$A$4:$P$1328,13)</f>
        <v>Electricidad</v>
      </c>
      <c r="AA941" s="133" t="str">
        <f>VLOOKUP(A941,DB_ACS_Q1_Q4!$A$4:$AD$1328,13)</f>
        <v>GLP</v>
      </c>
      <c r="AB941" s="134" t="str">
        <f>VLOOKUP(A941,DB_REF_Q1_Q4!$A$4:$AD$1328,13)</f>
        <v>Ninguno</v>
      </c>
    </row>
    <row r="942" spans="1:28" ht="12" customHeight="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12"/>
      <c r="N942" s="92"/>
      <c r="O942" s="93"/>
      <c r="P942" s="93"/>
      <c r="Q942" s="93"/>
      <c r="R942" s="93"/>
      <c r="S942" s="113">
        <v>1</v>
      </c>
      <c r="T942" s="93"/>
      <c r="U942" s="93"/>
      <c r="V942" s="93"/>
      <c r="W942" s="93"/>
      <c r="X942" s="93"/>
      <c r="Y942" s="75">
        <v>1</v>
      </c>
      <c r="Z942" s="132" t="str">
        <f>VLOOKUP(A942,DB_CAL_Q1_Q4!$A$4:$P$1328,13)</f>
        <v>Gasóleo</v>
      </c>
      <c r="AA942" s="133" t="str">
        <f>VLOOKUP(A942,DB_ACS_Q1_Q4!$A$4:$AD$1328,13)</f>
        <v>Gas Natural</v>
      </c>
      <c r="AB942" s="134" t="str">
        <f>VLOOKUP(A942,DB_REF_Q1_Q4!$A$4:$AD$1328,13)</f>
        <v>Ninguno</v>
      </c>
    </row>
    <row r="943" spans="1:28" ht="12" customHeight="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12">
        <v>1</v>
      </c>
      <c r="N943" s="92">
        <v>1</v>
      </c>
      <c r="O943" s="93"/>
      <c r="P943" s="93"/>
      <c r="Q943" s="93"/>
      <c r="R943" s="93"/>
      <c r="S943" s="113"/>
      <c r="T943" s="93"/>
      <c r="U943" s="93"/>
      <c r="V943" s="93"/>
      <c r="W943" s="93"/>
      <c r="X943" s="93"/>
      <c r="Y943" s="75">
        <v>1</v>
      </c>
      <c r="Z943" s="132" t="str">
        <f>VLOOKUP(A943,DB_CAL_Q1_Q4!$A$4:$P$1328,13)</f>
        <v>Gasóleo</v>
      </c>
      <c r="AA943" s="133" t="str">
        <f>VLOOKUP(A943,DB_ACS_Q1_Q4!$A$4:$AD$1328,13)</f>
        <v>Gasóleo</v>
      </c>
      <c r="AB943" s="134" t="str">
        <f>VLOOKUP(A943,DB_REF_Q1_Q4!$A$4:$AD$1328,13)</f>
        <v>Ninguno</v>
      </c>
    </row>
    <row r="944" spans="1:28" ht="12" customHeight="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12"/>
      <c r="N944" s="92"/>
      <c r="O944" s="93"/>
      <c r="P944" s="93"/>
      <c r="Q944" s="93"/>
      <c r="R944" s="93"/>
      <c r="S944" s="113">
        <v>1</v>
      </c>
      <c r="T944" s="93"/>
      <c r="U944" s="93"/>
      <c r="V944" s="93"/>
      <c r="W944" s="93"/>
      <c r="X944" s="93"/>
      <c r="Y944" s="75">
        <v>1</v>
      </c>
      <c r="Z944" s="132" t="str">
        <f>VLOOKUP(A944,DB_CAL_Q1_Q4!$A$4:$P$1328,13)</f>
        <v>Gas Natural</v>
      </c>
      <c r="AA944" s="133" t="str">
        <f>VLOOKUP(A944,DB_ACS_Q1_Q4!$A$4:$AD$1328,13)</f>
        <v>Gas Natural</v>
      </c>
      <c r="AB944" s="134" t="str">
        <f>VLOOKUP(A944,DB_REF_Q1_Q4!$A$4:$AD$1328,13)</f>
        <v>Ninguno</v>
      </c>
    </row>
    <row r="945" spans="1:28" ht="12" customHeight="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12">
        <v>1</v>
      </c>
      <c r="N945" s="92">
        <v>1</v>
      </c>
      <c r="O945" s="93"/>
      <c r="P945" s="93"/>
      <c r="Q945" s="93"/>
      <c r="R945" s="93"/>
      <c r="S945" s="113"/>
      <c r="T945" s="93"/>
      <c r="U945" s="93"/>
      <c r="V945" s="93"/>
      <c r="W945" s="93"/>
      <c r="X945" s="93"/>
      <c r="Y945" s="75">
        <v>1</v>
      </c>
      <c r="Z945" s="132" t="str">
        <f>VLOOKUP(A945,DB_CAL_Q1_Q4!$A$4:$P$1328,13)</f>
        <v>Gas Natural</v>
      </c>
      <c r="AA945" s="133" t="str">
        <f>VLOOKUP(A945,DB_ACS_Q1_Q4!$A$4:$AD$1328,13)</f>
        <v>Gas Natural</v>
      </c>
      <c r="AB945" s="134" t="str">
        <f>VLOOKUP(A945,DB_REF_Q1_Q4!$A$4:$AD$1328,13)</f>
        <v>Ninguno</v>
      </c>
    </row>
    <row r="946" spans="1:28" ht="12" customHeight="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12">
        <v>1</v>
      </c>
      <c r="N946" s="92">
        <v>1</v>
      </c>
      <c r="O946" s="93"/>
      <c r="P946" s="93"/>
      <c r="Q946" s="93"/>
      <c r="R946" s="93"/>
      <c r="S946" s="113"/>
      <c r="T946" s="93"/>
      <c r="U946" s="93"/>
      <c r="V946" s="93"/>
      <c r="W946" s="93"/>
      <c r="X946" s="93"/>
      <c r="Y946" s="75">
        <v>1</v>
      </c>
      <c r="Z946" s="132" t="str">
        <f>VLOOKUP(A946,DB_CAL_Q1_Q4!$A$4:$P$1328,13)</f>
        <v>Gas Natural</v>
      </c>
      <c r="AA946" s="133" t="str">
        <f>VLOOKUP(A946,DB_ACS_Q1_Q4!$A$4:$AD$1328,13)</f>
        <v>Gas Natural</v>
      </c>
      <c r="AB946" s="134" t="str">
        <f>VLOOKUP(A946,DB_REF_Q1_Q4!$A$4:$AD$1328,13)</f>
        <v>Ninguno</v>
      </c>
    </row>
    <row r="947" spans="1:28" ht="12" customHeight="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12">
        <v>1</v>
      </c>
      <c r="N947" s="92">
        <v>1</v>
      </c>
      <c r="O947" s="93"/>
      <c r="P947" s="93"/>
      <c r="Q947" s="93"/>
      <c r="R947" s="93"/>
      <c r="S947" s="113"/>
      <c r="T947" s="93"/>
      <c r="U947" s="93"/>
      <c r="V947" s="93"/>
      <c r="W947" s="93"/>
      <c r="X947" s="93"/>
      <c r="Y947" s="75">
        <v>1</v>
      </c>
      <c r="Z947" s="132" t="str">
        <f>VLOOKUP(A947,DB_CAL_Q1_Q4!$A$4:$P$1328,13)</f>
        <v>Gas Natural</v>
      </c>
      <c r="AA947" s="133" t="str">
        <f>VLOOKUP(A947,DB_ACS_Q1_Q4!$A$4:$AD$1328,13)</f>
        <v>Gas Natural</v>
      </c>
      <c r="AB947" s="134" t="str">
        <f>VLOOKUP(A947,DB_REF_Q1_Q4!$A$4:$AD$1328,13)</f>
        <v>Ninguno</v>
      </c>
    </row>
    <row r="948" spans="1:28" ht="12" customHeight="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12">
        <v>1</v>
      </c>
      <c r="N948" s="92">
        <v>1</v>
      </c>
      <c r="O948" s="93"/>
      <c r="P948" s="93"/>
      <c r="Q948" s="93"/>
      <c r="R948" s="93"/>
      <c r="S948" s="113"/>
      <c r="T948" s="93"/>
      <c r="U948" s="93"/>
      <c r="V948" s="93"/>
      <c r="W948" s="93"/>
      <c r="X948" s="93"/>
      <c r="Y948" s="75">
        <v>1</v>
      </c>
      <c r="Z948" s="132" t="str">
        <f>VLOOKUP(A948,DB_CAL_Q1_Q4!$A$4:$P$1328,13)</f>
        <v>Gas Natural</v>
      </c>
      <c r="AA948" s="133" t="str">
        <f>VLOOKUP(A948,DB_ACS_Q1_Q4!$A$4:$AD$1328,13)</f>
        <v>Gas Natural</v>
      </c>
      <c r="AB948" s="134" t="str">
        <f>VLOOKUP(A948,DB_REF_Q1_Q4!$A$4:$AD$1328,13)</f>
        <v>Ninguno</v>
      </c>
    </row>
    <row r="949" spans="1:28" ht="12" customHeight="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12">
        <v>1</v>
      </c>
      <c r="N949" s="92">
        <v>1</v>
      </c>
      <c r="O949" s="93"/>
      <c r="P949" s="93"/>
      <c r="Q949" s="93"/>
      <c r="R949" s="93"/>
      <c r="S949" s="113"/>
      <c r="T949" s="93"/>
      <c r="U949" s="93"/>
      <c r="V949" s="93"/>
      <c r="W949" s="93"/>
      <c r="X949" s="93"/>
      <c r="Y949" s="75">
        <v>1</v>
      </c>
      <c r="Z949" s="132" t="str">
        <f>VLOOKUP(A949,DB_CAL_Q1_Q4!$A$4:$P$1328,13)</f>
        <v>Gas Natural</v>
      </c>
      <c r="AA949" s="133" t="str">
        <f>VLOOKUP(A949,DB_ACS_Q1_Q4!$A$4:$AD$1328,13)</f>
        <v>Gas Natural</v>
      </c>
      <c r="AB949" s="134" t="str">
        <f>VLOOKUP(A949,DB_REF_Q1_Q4!$A$4:$AD$1328,13)</f>
        <v>Ninguno</v>
      </c>
    </row>
    <row r="950" spans="1:28" ht="12" customHeight="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12">
        <v>1</v>
      </c>
      <c r="N950" s="92">
        <v>1</v>
      </c>
      <c r="O950" s="93"/>
      <c r="P950" s="93"/>
      <c r="Q950" s="93"/>
      <c r="R950" s="93"/>
      <c r="S950" s="113"/>
      <c r="T950" s="93">
        <v>1</v>
      </c>
      <c r="U950" s="93"/>
      <c r="V950" s="93"/>
      <c r="W950" s="93"/>
      <c r="X950" s="93"/>
      <c r="Y950" s="75"/>
      <c r="Z950" s="132" t="str">
        <f>VLOOKUP(A950,DB_CAL_Q1_Q4!$A$4:$P$1328,13)</f>
        <v>Gas Natural</v>
      </c>
      <c r="AA950" s="133" t="str">
        <f>VLOOKUP(A950,DB_ACS_Q1_Q4!$A$4:$AD$1328,13)</f>
        <v>Gas Natural</v>
      </c>
      <c r="AB950" s="134" t="str">
        <f>VLOOKUP(A950,DB_REF_Q1_Q4!$A$4:$AD$1328,13)</f>
        <v>Ninguno</v>
      </c>
    </row>
    <row r="951" spans="1:28" ht="12" customHeight="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12">
        <v>1</v>
      </c>
      <c r="N951" s="92">
        <v>1</v>
      </c>
      <c r="O951" s="93"/>
      <c r="P951" s="93"/>
      <c r="Q951" s="93"/>
      <c r="R951" s="93"/>
      <c r="S951" s="113"/>
      <c r="T951" s="93">
        <v>1</v>
      </c>
      <c r="U951" s="93"/>
      <c r="V951" s="93"/>
      <c r="W951" s="93"/>
      <c r="X951" s="93"/>
      <c r="Y951" s="75"/>
      <c r="Z951" s="132" t="str">
        <f>VLOOKUP(A951,DB_CAL_Q1_Q4!$A$4:$P$1328,13)</f>
        <v>Gas Natural</v>
      </c>
      <c r="AA951" s="133" t="str">
        <f>VLOOKUP(A951,DB_ACS_Q1_Q4!$A$4:$AD$1328,13)</f>
        <v>Gas Natural</v>
      </c>
      <c r="AB951" s="134" t="str">
        <f>VLOOKUP(A951,DB_REF_Q1_Q4!$A$4:$AD$1328,13)</f>
        <v>Ninguno</v>
      </c>
    </row>
    <row r="952" spans="1:28" ht="12" customHeight="1">
      <c r="A952" s="10">
        <v>948</v>
      </c>
      <c r="B952" s="98" t="s">
        <v>276</v>
      </c>
      <c r="C952" s="98" t="s">
        <v>89</v>
      </c>
      <c r="D952" s="11" t="s">
        <v>25</v>
      </c>
      <c r="E952" s="11" t="s">
        <v>303</v>
      </c>
      <c r="F952" s="12" t="s">
        <v>50</v>
      </c>
      <c r="G952" s="12" t="s">
        <v>510</v>
      </c>
      <c r="H952" s="12" t="s">
        <v>308</v>
      </c>
      <c r="I952" s="103" t="s">
        <v>505</v>
      </c>
      <c r="J952" s="12" t="str">
        <f t="shared" ref="J952:J957" si="33">"≥17h"</f>
        <v>≥17h</v>
      </c>
      <c r="K952" s="12" t="s">
        <v>47</v>
      </c>
      <c r="L952" s="69" t="s">
        <v>520</v>
      </c>
      <c r="M952" s="12">
        <v>1</v>
      </c>
      <c r="N952" s="92">
        <v>1</v>
      </c>
      <c r="O952" s="93"/>
      <c r="P952" s="93"/>
      <c r="Q952" s="93"/>
      <c r="R952" s="93"/>
      <c r="S952" s="113"/>
      <c r="T952" s="93"/>
      <c r="U952" s="93"/>
      <c r="V952" s="93"/>
      <c r="W952" s="93"/>
      <c r="X952" s="93"/>
      <c r="Y952" s="75">
        <v>1</v>
      </c>
      <c r="Z952" s="132" t="str">
        <f>VLOOKUP(A952,DB_CAL_Q1_Q4!$A$4:$P$1328,13)</f>
        <v>Biomasa</v>
      </c>
      <c r="AA952" s="133" t="str">
        <f>VLOOKUP(A952,DB_ACS_Q1_Q4!$A$4:$AD$1328,13)</f>
        <v>Gasóleo</v>
      </c>
      <c r="AB952" s="134" t="str">
        <f>VLOOKUP(A952,DB_REF_Q1_Q4!$A$4:$AD$1328,13)</f>
        <v>Ninguno</v>
      </c>
    </row>
    <row r="953" spans="1:28" ht="12" customHeight="1">
      <c r="A953" s="10">
        <v>949</v>
      </c>
      <c r="B953" s="98" t="s">
        <v>93</v>
      </c>
      <c r="C953" s="98" t="s">
        <v>89</v>
      </c>
      <c r="D953" s="11" t="s">
        <v>52</v>
      </c>
      <c r="E953" s="11" t="s">
        <v>304</v>
      </c>
      <c r="F953" s="12" t="s">
        <v>49</v>
      </c>
      <c r="G953" s="12" t="s">
        <v>310</v>
      </c>
      <c r="H953" s="12" t="s">
        <v>306</v>
      </c>
      <c r="I953" s="11" t="s">
        <v>504</v>
      </c>
      <c r="J953" s="12" t="str">
        <f t="shared" si="33"/>
        <v>≥17h</v>
      </c>
      <c r="K953" s="12" t="s">
        <v>47</v>
      </c>
      <c r="L953" s="69" t="s">
        <v>520</v>
      </c>
      <c r="M953" s="12"/>
      <c r="N953" s="92"/>
      <c r="O953" s="93"/>
      <c r="P953" s="93"/>
      <c r="Q953" s="93"/>
      <c r="R953" s="93"/>
      <c r="S953" s="113">
        <v>1</v>
      </c>
      <c r="T953" s="93"/>
      <c r="U953" s="93"/>
      <c r="V953" s="93"/>
      <c r="W953" s="93"/>
      <c r="X953" s="93"/>
      <c r="Y953" s="75">
        <v>1</v>
      </c>
      <c r="Z953" s="132" t="str">
        <f>VLOOKUP(A953,DB_CAL_Q1_Q4!$A$4:$P$1328,13)</f>
        <v>Electricidad</v>
      </c>
      <c r="AA953" s="133" t="str">
        <f>VLOOKUP(A953,DB_ACS_Q1_Q4!$A$4:$AD$1328,13)</f>
        <v>Electricidad</v>
      </c>
      <c r="AB953" s="134" t="str">
        <f>VLOOKUP(A953,DB_REF_Q1_Q4!$A$4:$AD$1328,13)</f>
        <v>Ninguno</v>
      </c>
    </row>
    <row r="954" spans="1:28" ht="12" customHeight="1">
      <c r="A954" s="10">
        <v>950</v>
      </c>
      <c r="B954" s="98" t="s">
        <v>172</v>
      </c>
      <c r="C954" s="98" t="s">
        <v>168</v>
      </c>
      <c r="D954" s="11" t="s">
        <v>51</v>
      </c>
      <c r="E954" s="11" t="s">
        <v>304</v>
      </c>
      <c r="F954" s="12" t="s">
        <v>48</v>
      </c>
      <c r="G954" s="12" t="s">
        <v>310</v>
      </c>
      <c r="H954" s="12" t="s">
        <v>306</v>
      </c>
      <c r="I954" s="11" t="s">
        <v>504</v>
      </c>
      <c r="J954" s="12" t="str">
        <f t="shared" si="33"/>
        <v>≥17h</v>
      </c>
      <c r="K954" s="12" t="s">
        <v>512</v>
      </c>
      <c r="L954" s="69" t="s">
        <v>520</v>
      </c>
      <c r="M954" s="12">
        <v>1</v>
      </c>
      <c r="N954" s="92">
        <v>1</v>
      </c>
      <c r="O954" s="93"/>
      <c r="P954" s="93"/>
      <c r="Q954" s="93"/>
      <c r="R954" s="93"/>
      <c r="S954" s="113"/>
      <c r="T954" s="93">
        <v>1</v>
      </c>
      <c r="U954" s="93"/>
      <c r="V954" s="93"/>
      <c r="W954" s="93"/>
      <c r="X954" s="93"/>
      <c r="Y954" s="75"/>
      <c r="Z954" s="132" t="str">
        <f>VLOOKUP(A954,DB_CAL_Q1_Q4!$A$4:$P$1328,13)</f>
        <v>Gas Natural</v>
      </c>
      <c r="AA954" s="133" t="str">
        <f>VLOOKUP(A954,DB_ACS_Q1_Q4!$A$4:$AD$1328,13)</f>
        <v>Gas Natural</v>
      </c>
      <c r="AB954" s="134" t="str">
        <f>VLOOKUP(A954,DB_REF_Q1_Q4!$A$4:$AD$1328,13)</f>
        <v>Ninguno</v>
      </c>
    </row>
    <row r="955" spans="1:28" ht="12" customHeight="1">
      <c r="A955" s="10">
        <v>951</v>
      </c>
      <c r="B955" s="98" t="s">
        <v>172</v>
      </c>
      <c r="C955" s="98" t="s">
        <v>168</v>
      </c>
      <c r="D955" s="11" t="s">
        <v>51</v>
      </c>
      <c r="E955" s="11" t="s">
        <v>304</v>
      </c>
      <c r="F955" s="12" t="s">
        <v>50</v>
      </c>
      <c r="G955" s="12" t="s">
        <v>310</v>
      </c>
      <c r="H955" s="12" t="s">
        <v>306</v>
      </c>
      <c r="I955" s="11" t="s">
        <v>504</v>
      </c>
      <c r="J955" s="12" t="str">
        <f t="shared" si="33"/>
        <v>≥17h</v>
      </c>
      <c r="K955" s="12" t="s">
        <v>512</v>
      </c>
      <c r="L955" s="69" t="s">
        <v>520</v>
      </c>
      <c r="M955" s="12">
        <v>1</v>
      </c>
      <c r="N955" s="92">
        <v>1</v>
      </c>
      <c r="O955" s="93"/>
      <c r="P955" s="93"/>
      <c r="Q955" s="93"/>
      <c r="R955" s="93"/>
      <c r="S955" s="113"/>
      <c r="T955" s="93"/>
      <c r="U955" s="93"/>
      <c r="V955" s="93"/>
      <c r="W955" s="93"/>
      <c r="X955" s="93"/>
      <c r="Y955" s="75">
        <v>1</v>
      </c>
      <c r="Z955" s="132" t="str">
        <f>VLOOKUP(A955,DB_CAL_Q1_Q4!$A$4:$P$1328,13)</f>
        <v>Gas Natural</v>
      </c>
      <c r="AA955" s="133" t="str">
        <f>VLOOKUP(A955,DB_ACS_Q1_Q4!$A$4:$AD$1328,13)</f>
        <v>Gas Natural</v>
      </c>
      <c r="AB955" s="134" t="str">
        <f>VLOOKUP(A955,DB_REF_Q1_Q4!$A$4:$AD$1328,13)</f>
        <v>Ninguno</v>
      </c>
    </row>
    <row r="956" spans="1:28" ht="12" customHeight="1">
      <c r="A956" s="10">
        <v>952</v>
      </c>
      <c r="B956" s="98" t="s">
        <v>172</v>
      </c>
      <c r="C956" s="98" t="s">
        <v>168</v>
      </c>
      <c r="D956" s="11" t="s">
        <v>52</v>
      </c>
      <c r="E956" s="11" t="s">
        <v>304</v>
      </c>
      <c r="F956" s="12" t="s">
        <v>50</v>
      </c>
      <c r="G956" s="12" t="s">
        <v>310</v>
      </c>
      <c r="H956" s="12" t="s">
        <v>306</v>
      </c>
      <c r="I956" s="12" t="s">
        <v>505</v>
      </c>
      <c r="J956" s="12" t="str">
        <f t="shared" si="33"/>
        <v>≥17h</v>
      </c>
      <c r="K956" s="12" t="s">
        <v>512</v>
      </c>
      <c r="L956" s="69" t="s">
        <v>520</v>
      </c>
      <c r="M956" s="12">
        <v>1</v>
      </c>
      <c r="N956" s="92">
        <v>1</v>
      </c>
      <c r="O956" s="93"/>
      <c r="P956" s="93"/>
      <c r="Q956" s="93"/>
      <c r="R956" s="93"/>
      <c r="S956" s="113"/>
      <c r="T956" s="93"/>
      <c r="U956" s="93"/>
      <c r="V956" s="93"/>
      <c r="W956" s="93"/>
      <c r="X956" s="93"/>
      <c r="Y956" s="75">
        <v>1</v>
      </c>
      <c r="Z956" s="132" t="str">
        <f>VLOOKUP(A956,DB_CAL_Q1_Q4!$A$4:$P$1328,13)</f>
        <v>Electricidad</v>
      </c>
      <c r="AA956" s="133" t="str">
        <f>VLOOKUP(A956,DB_ACS_Q1_Q4!$A$4:$AD$1328,13)</f>
        <v>Electricidad</v>
      </c>
      <c r="AB956" s="134" t="str">
        <f>VLOOKUP(A956,DB_REF_Q1_Q4!$A$4:$AD$1328,13)</f>
        <v>Ninguno</v>
      </c>
    </row>
    <row r="957" spans="1:28" ht="12" customHeight="1">
      <c r="A957" s="10">
        <v>953</v>
      </c>
      <c r="B957" s="98" t="s">
        <v>276</v>
      </c>
      <c r="C957" s="98" t="s">
        <v>89</v>
      </c>
      <c r="D957" s="11" t="s">
        <v>52</v>
      </c>
      <c r="E957" s="11" t="s">
        <v>304</v>
      </c>
      <c r="F957" s="12" t="s">
        <v>49</v>
      </c>
      <c r="G957" s="12" t="s">
        <v>310</v>
      </c>
      <c r="H957" s="12" t="s">
        <v>306</v>
      </c>
      <c r="I957" s="11" t="s">
        <v>504</v>
      </c>
      <c r="J957" s="12" t="str">
        <f t="shared" si="33"/>
        <v>≥17h</v>
      </c>
      <c r="K957" s="12" t="s">
        <v>512</v>
      </c>
      <c r="L957" s="69" t="s">
        <v>520</v>
      </c>
      <c r="M957" s="12">
        <v>1</v>
      </c>
      <c r="N957" s="92">
        <v>1</v>
      </c>
      <c r="O957" s="93"/>
      <c r="P957" s="93"/>
      <c r="Q957" s="93"/>
      <c r="R957" s="93"/>
      <c r="S957" s="113"/>
      <c r="T957" s="93"/>
      <c r="U957" s="93"/>
      <c r="V957" s="93"/>
      <c r="W957" s="93"/>
      <c r="X957" s="93"/>
      <c r="Y957" s="75">
        <v>1</v>
      </c>
      <c r="Z957" s="132" t="str">
        <f>VLOOKUP(A957,DB_CAL_Q1_Q4!$A$4:$P$1328,13)</f>
        <v>Gas Natural</v>
      </c>
      <c r="AA957" s="133" t="str">
        <f>VLOOKUP(A957,DB_ACS_Q1_Q4!$A$4:$AD$1328,13)</f>
        <v>Gas Natural</v>
      </c>
      <c r="AB957" s="134" t="str">
        <f>VLOOKUP(A957,DB_REF_Q1_Q4!$A$4:$AD$1328,13)</f>
        <v>Ninguno</v>
      </c>
    </row>
    <row r="958" spans="1:28" ht="12" customHeight="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12"/>
      <c r="N958" s="92"/>
      <c r="O958" s="93"/>
      <c r="P958" s="93"/>
      <c r="Q958" s="93"/>
      <c r="R958" s="93"/>
      <c r="S958" s="113">
        <v>1</v>
      </c>
      <c r="T958" s="93"/>
      <c r="U958" s="93"/>
      <c r="V958" s="93"/>
      <c r="W958" s="93"/>
      <c r="X958" s="93"/>
      <c r="Y958" s="75">
        <v>1</v>
      </c>
      <c r="Z958" s="132" t="str">
        <f>VLOOKUP(A958,DB_CAL_Q1_Q4!$A$4:$P$1328,13)</f>
        <v>Gas Natural</v>
      </c>
      <c r="AA958" s="133" t="str">
        <f>VLOOKUP(A958,DB_ACS_Q1_Q4!$A$4:$AD$1328,13)</f>
        <v>Gas Natural</v>
      </c>
      <c r="AB958" s="134" t="str">
        <f>VLOOKUP(A958,DB_REF_Q1_Q4!$A$4:$AD$1328,13)</f>
        <v>Ninguno</v>
      </c>
    </row>
    <row r="959" spans="1:28" ht="12" customHeight="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12"/>
      <c r="N959" s="92"/>
      <c r="O959" s="93"/>
      <c r="P959" s="93"/>
      <c r="Q959" s="93"/>
      <c r="R959" s="93"/>
      <c r="S959" s="113">
        <v>1</v>
      </c>
      <c r="T959" s="93"/>
      <c r="U959" s="93"/>
      <c r="V959" s="93"/>
      <c r="W959" s="93"/>
      <c r="X959" s="93"/>
      <c r="Y959" s="75">
        <v>1</v>
      </c>
      <c r="Z959" s="132" t="str">
        <f>VLOOKUP(A959,DB_CAL_Q1_Q4!$A$4:$P$1328,13)</f>
        <v>Gas Natural</v>
      </c>
      <c r="AA959" s="133" t="str">
        <f>VLOOKUP(A959,DB_ACS_Q1_Q4!$A$4:$AD$1328,13)</f>
        <v>Gas Natural</v>
      </c>
      <c r="AB959" s="134" t="str">
        <f>VLOOKUP(A959,DB_REF_Q1_Q4!$A$4:$AD$1328,13)</f>
        <v>Ninguno</v>
      </c>
    </row>
    <row r="960" spans="1:28" ht="12" customHeight="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12">
        <v>1</v>
      </c>
      <c r="N960" s="92">
        <v>1</v>
      </c>
      <c r="O960" s="93"/>
      <c r="P960" s="93"/>
      <c r="Q960" s="93"/>
      <c r="R960" s="93"/>
      <c r="S960" s="113"/>
      <c r="T960" s="93"/>
      <c r="U960" s="93"/>
      <c r="V960" s="93"/>
      <c r="W960" s="93"/>
      <c r="X960" s="93"/>
      <c r="Y960" s="75">
        <v>1</v>
      </c>
      <c r="Z960" s="132" t="str">
        <f>VLOOKUP(A960,DB_CAL_Q1_Q4!$A$4:$P$1328,13)</f>
        <v>Gas Natural</v>
      </c>
      <c r="AA960" s="133" t="str">
        <f>VLOOKUP(A960,DB_ACS_Q1_Q4!$A$4:$AD$1328,13)</f>
        <v>Gas Natural</v>
      </c>
      <c r="AB960" s="134" t="str">
        <f>VLOOKUP(A960,DB_REF_Q1_Q4!$A$4:$AD$1328,13)</f>
        <v>Ninguno</v>
      </c>
    </row>
    <row r="961" spans="1:28" ht="12" customHeight="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12"/>
      <c r="N961" s="92"/>
      <c r="O961" s="93"/>
      <c r="P961" s="93"/>
      <c r="Q961" s="93"/>
      <c r="R961" s="93"/>
      <c r="S961" s="113">
        <v>1</v>
      </c>
      <c r="T961" s="93"/>
      <c r="U961" s="93"/>
      <c r="V961" s="93"/>
      <c r="W961" s="93"/>
      <c r="X961" s="93"/>
      <c r="Y961" s="75">
        <v>1</v>
      </c>
      <c r="Z961" s="132" t="str">
        <f>VLOOKUP(A961,DB_CAL_Q1_Q4!$A$4:$P$1328,13)</f>
        <v>Electricidad</v>
      </c>
      <c r="AA961" s="133" t="str">
        <f>VLOOKUP(A961,DB_ACS_Q1_Q4!$A$4:$AD$1328,13)</f>
        <v>Electricidad</v>
      </c>
      <c r="AB961" s="134" t="str">
        <f>VLOOKUP(A961,DB_REF_Q1_Q4!$A$4:$AD$1328,13)</f>
        <v>Ninguno</v>
      </c>
    </row>
    <row r="962" spans="1:28" ht="12" customHeight="1">
      <c r="A962" s="10">
        <v>958</v>
      </c>
      <c r="B962" s="98" t="s">
        <v>272</v>
      </c>
      <c r="C962" s="98" t="s">
        <v>89</v>
      </c>
      <c r="D962" s="11" t="s">
        <v>52</v>
      </c>
      <c r="E962" s="11" t="s">
        <v>303</v>
      </c>
      <c r="F962" s="12" t="s">
        <v>49</v>
      </c>
      <c r="G962" s="12" t="s">
        <v>310</v>
      </c>
      <c r="H962" s="12" t="s">
        <v>306</v>
      </c>
      <c r="I962" s="11" t="s">
        <v>504</v>
      </c>
      <c r="J962" s="12" t="str">
        <f t="shared" ref="J962:J972" si="34">"≥17h"</f>
        <v>≥17h</v>
      </c>
      <c r="K962" s="12" t="s">
        <v>513</v>
      </c>
      <c r="L962" s="69" t="s">
        <v>520</v>
      </c>
      <c r="M962" s="12"/>
      <c r="N962" s="92"/>
      <c r="O962" s="93"/>
      <c r="P962" s="93"/>
      <c r="Q962" s="93"/>
      <c r="R962" s="93"/>
      <c r="S962" s="113">
        <v>1</v>
      </c>
      <c r="T962" s="93"/>
      <c r="U962" s="93"/>
      <c r="V962" s="93"/>
      <c r="W962" s="93"/>
      <c r="X962" s="93"/>
      <c r="Y962" s="75">
        <v>1</v>
      </c>
      <c r="Z962" s="132" t="str">
        <f>VLOOKUP(A962,DB_CAL_Q1_Q4!$A$4:$P$1328,13)</f>
        <v>Gas Natural</v>
      </c>
      <c r="AA962" s="133" t="str">
        <f>VLOOKUP(A962,DB_ACS_Q1_Q4!$A$4:$AD$1328,13)</f>
        <v>Gas Natural</v>
      </c>
      <c r="AB962" s="134" t="str">
        <f>VLOOKUP(A962,DB_REF_Q1_Q4!$A$4:$AD$1328,13)</f>
        <v>Ninguno</v>
      </c>
    </row>
    <row r="963" spans="1:28" ht="12" customHeight="1">
      <c r="A963" s="10">
        <v>959</v>
      </c>
      <c r="B963" s="98" t="s">
        <v>172</v>
      </c>
      <c r="C963" s="98" t="s">
        <v>168</v>
      </c>
      <c r="D963" s="11" t="s">
        <v>51</v>
      </c>
      <c r="E963" s="11" t="s">
        <v>304</v>
      </c>
      <c r="F963" s="12" t="s">
        <v>50</v>
      </c>
      <c r="G963" s="12" t="s">
        <v>310</v>
      </c>
      <c r="H963" s="12" t="s">
        <v>306</v>
      </c>
      <c r="I963" s="103" t="s">
        <v>504</v>
      </c>
      <c r="J963" s="12" t="str">
        <f t="shared" si="34"/>
        <v>≥17h</v>
      </c>
      <c r="K963" s="12" t="s">
        <v>47</v>
      </c>
      <c r="L963" s="69" t="s">
        <v>520</v>
      </c>
      <c r="M963" s="12"/>
      <c r="N963" s="92"/>
      <c r="O963" s="93"/>
      <c r="P963" s="93"/>
      <c r="Q963" s="93"/>
      <c r="R963" s="93"/>
      <c r="S963" s="113">
        <v>1</v>
      </c>
      <c r="T963" s="93"/>
      <c r="U963" s="93"/>
      <c r="V963" s="93"/>
      <c r="W963" s="93"/>
      <c r="X963" s="93"/>
      <c r="Y963" s="75">
        <v>1</v>
      </c>
      <c r="Z963" s="132" t="str">
        <f>VLOOKUP(A963,DB_CAL_Q1_Q4!$A$4:$P$1328,13)</f>
        <v>Gas Natural</v>
      </c>
      <c r="AA963" s="133" t="str">
        <f>VLOOKUP(A963,DB_ACS_Q1_Q4!$A$4:$AD$1328,13)</f>
        <v>Gas Natural</v>
      </c>
      <c r="AB963" s="134" t="str">
        <f>VLOOKUP(A963,DB_REF_Q1_Q4!$A$4:$AD$1328,13)</f>
        <v>Ninguno</v>
      </c>
    </row>
    <row r="964" spans="1:28" ht="12" customHeight="1">
      <c r="A964" s="10">
        <v>960</v>
      </c>
      <c r="B964" s="98" t="s">
        <v>93</v>
      </c>
      <c r="C964" s="98" t="s">
        <v>89</v>
      </c>
      <c r="D964" s="11" t="s">
        <v>52</v>
      </c>
      <c r="E964" s="11" t="s">
        <v>304</v>
      </c>
      <c r="F964" s="12" t="s">
        <v>49</v>
      </c>
      <c r="G964" s="12" t="s">
        <v>310</v>
      </c>
      <c r="H964" s="12" t="s">
        <v>306</v>
      </c>
      <c r="I964" s="103" t="s">
        <v>504</v>
      </c>
      <c r="J964" s="12" t="str">
        <f t="shared" si="34"/>
        <v>≥17h</v>
      </c>
      <c r="K964" s="12" t="s">
        <v>512</v>
      </c>
      <c r="L964" s="69" t="s">
        <v>520</v>
      </c>
      <c r="M964" s="12">
        <v>1</v>
      </c>
      <c r="N964" s="92">
        <v>1</v>
      </c>
      <c r="O964" s="93">
        <v>1</v>
      </c>
      <c r="P964" s="93"/>
      <c r="Q964" s="93"/>
      <c r="R964" s="93"/>
      <c r="S964" s="113"/>
      <c r="T964" s="93"/>
      <c r="U964" s="93"/>
      <c r="V964" s="93"/>
      <c r="W964" s="93"/>
      <c r="X964" s="93"/>
      <c r="Y964" s="75">
        <v>1</v>
      </c>
      <c r="Z964" s="132" t="str">
        <f>VLOOKUP(A964,DB_CAL_Q1_Q4!$A$4:$P$1328,13)</f>
        <v>Electricidad</v>
      </c>
      <c r="AA964" s="133" t="str">
        <f>VLOOKUP(A964,DB_ACS_Q1_Q4!$A$4:$AD$1328,13)</f>
        <v>GLP</v>
      </c>
      <c r="AB964" s="134" t="str">
        <f>VLOOKUP(A964,DB_REF_Q1_Q4!$A$4:$AD$1328,13)</f>
        <v>Ninguno</v>
      </c>
    </row>
    <row r="965" spans="1:28" ht="12" customHeight="1">
      <c r="A965" s="10">
        <v>961</v>
      </c>
      <c r="B965" s="98" t="s">
        <v>173</v>
      </c>
      <c r="C965" s="98" t="s">
        <v>168</v>
      </c>
      <c r="D965" s="11" t="s">
        <v>52</v>
      </c>
      <c r="E965" s="11" t="s">
        <v>304</v>
      </c>
      <c r="F965" s="12" t="s">
        <v>50</v>
      </c>
      <c r="G965" s="12" t="s">
        <v>310</v>
      </c>
      <c r="H965" s="12" t="s">
        <v>306</v>
      </c>
      <c r="I965" s="103" t="s">
        <v>505</v>
      </c>
      <c r="J965" s="12" t="str">
        <f t="shared" si="34"/>
        <v>≥17h</v>
      </c>
      <c r="K965" s="12" t="s">
        <v>513</v>
      </c>
      <c r="L965" s="69" t="s">
        <v>520</v>
      </c>
      <c r="M965" s="12">
        <v>1</v>
      </c>
      <c r="N965" s="92">
        <v>1</v>
      </c>
      <c r="O965" s="93"/>
      <c r="P965" s="93"/>
      <c r="Q965" s="93"/>
      <c r="R965" s="93"/>
      <c r="S965" s="113"/>
      <c r="T965" s="93">
        <v>1</v>
      </c>
      <c r="U965" s="93"/>
      <c r="V965" s="93"/>
      <c r="W965" s="93"/>
      <c r="X965" s="93"/>
      <c r="Y965" s="75"/>
      <c r="Z965" s="132" t="str">
        <f>VLOOKUP(A965,DB_CAL_Q1_Q4!$A$4:$P$1328,13)</f>
        <v>Electricidad</v>
      </c>
      <c r="AA965" s="133" t="str">
        <f>VLOOKUP(A965,DB_ACS_Q1_Q4!$A$4:$AD$1328,13)</f>
        <v>Gas Natural</v>
      </c>
      <c r="AB965" s="134" t="str">
        <f>VLOOKUP(A965,DB_REF_Q1_Q4!$A$4:$AD$1328,13)</f>
        <v>Ninguno</v>
      </c>
    </row>
    <row r="966" spans="1:28" ht="12" customHeight="1">
      <c r="A966" s="10">
        <v>962</v>
      </c>
      <c r="B966" s="98" t="s">
        <v>279</v>
      </c>
      <c r="C966" s="98" t="s">
        <v>89</v>
      </c>
      <c r="D966" s="11" t="s">
        <v>25</v>
      </c>
      <c r="E966" s="11" t="s">
        <v>304</v>
      </c>
      <c r="F966" s="12" t="s">
        <v>48</v>
      </c>
      <c r="G966" s="12" t="s">
        <v>310</v>
      </c>
      <c r="H966" s="12" t="s">
        <v>306</v>
      </c>
      <c r="I966" s="11" t="s">
        <v>504</v>
      </c>
      <c r="J966" s="12" t="str">
        <f t="shared" si="34"/>
        <v>≥17h</v>
      </c>
      <c r="K966" s="12" t="s">
        <v>47</v>
      </c>
      <c r="L966" s="69" t="s">
        <v>520</v>
      </c>
      <c r="M966" s="12"/>
      <c r="N966" s="92"/>
      <c r="O966" s="93"/>
      <c r="P966" s="93"/>
      <c r="Q966" s="93"/>
      <c r="R966" s="93"/>
      <c r="S966" s="113">
        <v>1</v>
      </c>
      <c r="T966" s="93"/>
      <c r="U966" s="93"/>
      <c r="V966" s="93"/>
      <c r="W966" s="93"/>
      <c r="X966" s="93"/>
      <c r="Y966" s="75">
        <v>1</v>
      </c>
      <c r="Z966" s="132" t="str">
        <f>VLOOKUP(A966,DB_CAL_Q1_Q4!$A$4:$P$1328,13)</f>
        <v>Gas Natural</v>
      </c>
      <c r="AA966" s="133" t="str">
        <f>VLOOKUP(A966,DB_ACS_Q1_Q4!$A$4:$AD$1328,13)</f>
        <v>Gas Natural</v>
      </c>
      <c r="AB966" s="134" t="str">
        <f>VLOOKUP(A966,DB_REF_Q1_Q4!$A$4:$AD$1328,13)</f>
        <v>Ninguno</v>
      </c>
    </row>
    <row r="967" spans="1:28" ht="12" customHeight="1">
      <c r="A967" s="10">
        <v>963</v>
      </c>
      <c r="B967" s="98" t="s">
        <v>279</v>
      </c>
      <c r="C967" s="98" t="s">
        <v>89</v>
      </c>
      <c r="D967" s="11" t="s">
        <v>52</v>
      </c>
      <c r="E967" s="11" t="s">
        <v>304</v>
      </c>
      <c r="F967" s="12" t="s">
        <v>49</v>
      </c>
      <c r="G967" s="12" t="s">
        <v>310</v>
      </c>
      <c r="H967" s="12" t="s">
        <v>306</v>
      </c>
      <c r="I967" s="11" t="s">
        <v>507</v>
      </c>
      <c r="J967" s="12" t="str">
        <f t="shared" si="34"/>
        <v>≥17h</v>
      </c>
      <c r="K967" s="12" t="s">
        <v>512</v>
      </c>
      <c r="L967" s="69" t="s">
        <v>520</v>
      </c>
      <c r="M967" s="12"/>
      <c r="N967" s="92"/>
      <c r="O967" s="93"/>
      <c r="P967" s="93"/>
      <c r="Q967" s="93"/>
      <c r="R967" s="93"/>
      <c r="S967" s="113">
        <v>1</v>
      </c>
      <c r="T967" s="93"/>
      <c r="U967" s="93"/>
      <c r="V967" s="93"/>
      <c r="W967" s="93"/>
      <c r="X967" s="93"/>
      <c r="Y967" s="75">
        <v>1</v>
      </c>
      <c r="Z967" s="132" t="str">
        <f>VLOOKUP(A967,DB_CAL_Q1_Q4!$A$4:$P$1328,13)</f>
        <v>Gas Natural</v>
      </c>
      <c r="AA967" s="133" t="str">
        <f>VLOOKUP(A967,DB_ACS_Q1_Q4!$A$4:$AD$1328,13)</f>
        <v>Gas Natural</v>
      </c>
      <c r="AB967" s="134" t="str">
        <f>VLOOKUP(A967,DB_REF_Q1_Q4!$A$4:$AD$1328,13)</f>
        <v>Ninguno</v>
      </c>
    </row>
    <row r="968" spans="1:28" ht="12" customHeight="1">
      <c r="A968" s="10">
        <v>964</v>
      </c>
      <c r="B968" s="98" t="s">
        <v>93</v>
      </c>
      <c r="C968" s="98" t="s">
        <v>89</v>
      </c>
      <c r="D968" s="11" t="s">
        <v>51</v>
      </c>
      <c r="E968" s="11" t="s">
        <v>304</v>
      </c>
      <c r="F968" s="12" t="s">
        <v>50</v>
      </c>
      <c r="G968" s="12" t="s">
        <v>310</v>
      </c>
      <c r="H968" s="12" t="s">
        <v>306</v>
      </c>
      <c r="I968" s="11" t="s">
        <v>504</v>
      </c>
      <c r="J968" s="12" t="str">
        <f t="shared" si="34"/>
        <v>≥17h</v>
      </c>
      <c r="K968" s="12" t="s">
        <v>512</v>
      </c>
      <c r="L968" s="69" t="s">
        <v>520</v>
      </c>
      <c r="M968" s="12">
        <v>1</v>
      </c>
      <c r="N968" s="92">
        <v>1</v>
      </c>
      <c r="O968" s="93"/>
      <c r="P968" s="93"/>
      <c r="Q968" s="93"/>
      <c r="R968" s="93"/>
      <c r="S968" s="113"/>
      <c r="T968" s="93"/>
      <c r="U968" s="93"/>
      <c r="V968" s="93"/>
      <c r="W968" s="93"/>
      <c r="X968" s="93"/>
      <c r="Y968" s="75">
        <v>1</v>
      </c>
      <c r="Z968" s="132" t="str">
        <f>VLOOKUP(A968,DB_CAL_Q1_Q4!$A$4:$P$1328,13)</f>
        <v>Gas Natural</v>
      </c>
      <c r="AA968" s="133" t="str">
        <f>VLOOKUP(A968,DB_ACS_Q1_Q4!$A$4:$AD$1328,13)</f>
        <v>Gas Natural</v>
      </c>
      <c r="AB968" s="134" t="str">
        <f>VLOOKUP(A968,DB_REF_Q1_Q4!$A$4:$AD$1328,13)</f>
        <v>Ninguno</v>
      </c>
    </row>
    <row r="969" spans="1:28" ht="12" customHeight="1">
      <c r="A969" s="10">
        <v>965</v>
      </c>
      <c r="B969" s="98" t="s">
        <v>279</v>
      </c>
      <c r="C969" s="98" t="s">
        <v>89</v>
      </c>
      <c r="D969" s="11" t="s">
        <v>51</v>
      </c>
      <c r="E969" s="11" t="s">
        <v>304</v>
      </c>
      <c r="F969" s="12" t="s">
        <v>50</v>
      </c>
      <c r="G969" s="12" t="s">
        <v>310</v>
      </c>
      <c r="H969" s="12" t="s">
        <v>306</v>
      </c>
      <c r="I969" s="11" t="s">
        <v>504</v>
      </c>
      <c r="J969" s="12" t="str">
        <f t="shared" si="34"/>
        <v>≥17h</v>
      </c>
      <c r="K969" s="12" t="s">
        <v>47</v>
      </c>
      <c r="L969" s="69" t="s">
        <v>520</v>
      </c>
      <c r="M969" s="12"/>
      <c r="N969" s="92"/>
      <c r="O969" s="93"/>
      <c r="P969" s="93"/>
      <c r="Q969" s="93"/>
      <c r="R969" s="93"/>
      <c r="S969" s="113">
        <v>1</v>
      </c>
      <c r="T969" s="93"/>
      <c r="U969" s="93"/>
      <c r="V969" s="93"/>
      <c r="W969" s="93"/>
      <c r="X969" s="93"/>
      <c r="Y969" s="75">
        <v>1</v>
      </c>
      <c r="Z969" s="132" t="str">
        <f>VLOOKUP(A969,DB_CAL_Q1_Q4!$A$4:$P$1328,13)</f>
        <v>Gas Natural</v>
      </c>
      <c r="AA969" s="133" t="str">
        <f>VLOOKUP(A969,DB_ACS_Q1_Q4!$A$4:$AD$1328,13)</f>
        <v>Gas Natural</v>
      </c>
      <c r="AB969" s="134" t="str">
        <f>VLOOKUP(A969,DB_REF_Q1_Q4!$A$4:$AD$1328,13)</f>
        <v>Ninguno</v>
      </c>
    </row>
    <row r="970" spans="1:28" ht="12" customHeight="1">
      <c r="A970" s="10">
        <v>966</v>
      </c>
      <c r="B970" s="98" t="s">
        <v>279</v>
      </c>
      <c r="C970" s="98" t="s">
        <v>89</v>
      </c>
      <c r="D970" s="11" t="s">
        <v>52</v>
      </c>
      <c r="E970" s="11" t="s">
        <v>304</v>
      </c>
      <c r="F970" s="12" t="s">
        <v>49</v>
      </c>
      <c r="G970" s="12" t="s">
        <v>310</v>
      </c>
      <c r="H970" s="12" t="s">
        <v>306</v>
      </c>
      <c r="I970" s="11" t="s">
        <v>504</v>
      </c>
      <c r="J970" s="12" t="str">
        <f t="shared" si="34"/>
        <v>≥17h</v>
      </c>
      <c r="K970" s="12" t="s">
        <v>512</v>
      </c>
      <c r="L970" s="69" t="s">
        <v>520</v>
      </c>
      <c r="M970" s="12"/>
      <c r="N970" s="92"/>
      <c r="O970" s="93"/>
      <c r="P970" s="93"/>
      <c r="Q970" s="93"/>
      <c r="R970" s="93"/>
      <c r="S970" s="113">
        <v>1</v>
      </c>
      <c r="T970" s="93"/>
      <c r="U970" s="93"/>
      <c r="V970" s="93"/>
      <c r="W970" s="93"/>
      <c r="X970" s="93"/>
      <c r="Y970" s="75">
        <v>1</v>
      </c>
      <c r="Z970" s="132" t="str">
        <f>VLOOKUP(A970,DB_CAL_Q1_Q4!$A$4:$P$1328,13)</f>
        <v>Electricidad</v>
      </c>
      <c r="AA970" s="133" t="str">
        <f>VLOOKUP(A970,DB_ACS_Q1_Q4!$A$4:$AD$1328,13)</f>
        <v>Electricidad</v>
      </c>
      <c r="AB970" s="134" t="str">
        <f>VLOOKUP(A970,DB_REF_Q1_Q4!$A$4:$AD$1328,13)</f>
        <v>Ninguno</v>
      </c>
    </row>
    <row r="971" spans="1:28" ht="12" customHeight="1">
      <c r="A971" s="10">
        <v>967</v>
      </c>
      <c r="B971" s="98" t="s">
        <v>173</v>
      </c>
      <c r="C971" s="98" t="s">
        <v>168</v>
      </c>
      <c r="D971" s="11" t="s">
        <v>52</v>
      </c>
      <c r="E971" s="11" t="s">
        <v>304</v>
      </c>
      <c r="F971" s="12" t="s">
        <v>49</v>
      </c>
      <c r="G971" s="12" t="s">
        <v>510</v>
      </c>
      <c r="H971" s="12" t="s">
        <v>306</v>
      </c>
      <c r="I971" s="11" t="s">
        <v>507</v>
      </c>
      <c r="J971" s="12" t="str">
        <f t="shared" si="34"/>
        <v>≥17h</v>
      </c>
      <c r="K971" s="12" t="s">
        <v>47</v>
      </c>
      <c r="L971" s="69" t="s">
        <v>520</v>
      </c>
      <c r="M971" s="12">
        <v>1</v>
      </c>
      <c r="N971" s="92">
        <v>1</v>
      </c>
      <c r="O971" s="93"/>
      <c r="P971" s="93"/>
      <c r="Q971" s="93"/>
      <c r="R971" s="93"/>
      <c r="S971" s="113"/>
      <c r="T971" s="93"/>
      <c r="U971" s="93"/>
      <c r="V971" s="93"/>
      <c r="W971" s="93"/>
      <c r="X971" s="93"/>
      <c r="Y971" s="75">
        <v>1</v>
      </c>
      <c r="Z971" s="132" t="str">
        <f>VLOOKUP(A971,DB_CAL_Q1_Q4!$A$4:$P$1328,13)</f>
        <v>Gas Natural</v>
      </c>
      <c r="AA971" s="133" t="str">
        <f>VLOOKUP(A971,DB_ACS_Q1_Q4!$A$4:$AD$1328,13)</f>
        <v>Gas Natural</v>
      </c>
      <c r="AB971" s="134" t="str">
        <f>VLOOKUP(A971,DB_REF_Q1_Q4!$A$4:$AD$1328,13)</f>
        <v>Ninguno</v>
      </c>
    </row>
    <row r="972" spans="1:28" ht="12" customHeight="1">
      <c r="A972" s="10">
        <v>968</v>
      </c>
      <c r="B972" s="98" t="s">
        <v>279</v>
      </c>
      <c r="C972" s="98" t="s">
        <v>89</v>
      </c>
      <c r="D972" s="11" t="s">
        <v>52</v>
      </c>
      <c r="E972" s="11" t="s">
        <v>304</v>
      </c>
      <c r="F972" s="12" t="s">
        <v>49</v>
      </c>
      <c r="G972" s="12" t="s">
        <v>310</v>
      </c>
      <c r="H972" s="12" t="s">
        <v>306</v>
      </c>
      <c r="I972" s="11" t="s">
        <v>504</v>
      </c>
      <c r="J972" s="12" t="str">
        <f t="shared" si="34"/>
        <v>≥17h</v>
      </c>
      <c r="K972" s="12" t="s">
        <v>513</v>
      </c>
      <c r="L972" s="69" t="s">
        <v>520</v>
      </c>
      <c r="M972" s="12"/>
      <c r="N972" s="92"/>
      <c r="O972" s="93"/>
      <c r="P972" s="93"/>
      <c r="Q972" s="93"/>
      <c r="R972" s="93"/>
      <c r="S972" s="113">
        <v>1</v>
      </c>
      <c r="T972" s="93"/>
      <c r="U972" s="93"/>
      <c r="V972" s="93"/>
      <c r="W972" s="93"/>
      <c r="X972" s="93"/>
      <c r="Y972" s="75">
        <v>1</v>
      </c>
      <c r="Z972" s="132" t="str">
        <f>VLOOKUP(A972,DB_CAL_Q1_Q4!$A$4:$P$1328,13)</f>
        <v>Gasóleo</v>
      </c>
      <c r="AA972" s="133" t="str">
        <f>VLOOKUP(A972,DB_ACS_Q1_Q4!$A$4:$AD$1328,13)</f>
        <v>Gasóleo</v>
      </c>
      <c r="AB972" s="134" t="str">
        <f>VLOOKUP(A972,DB_REF_Q1_Q4!$A$4:$AD$1328,13)</f>
        <v>Ninguno</v>
      </c>
    </row>
    <row r="973" spans="1:28" ht="12" customHeight="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12">
        <v>1</v>
      </c>
      <c r="N973" s="92">
        <v>1</v>
      </c>
      <c r="O973" s="93"/>
      <c r="P973" s="93"/>
      <c r="Q973" s="93"/>
      <c r="R973" s="93"/>
      <c r="S973" s="113"/>
      <c r="T973" s="93"/>
      <c r="U973" s="93"/>
      <c r="V973" s="93"/>
      <c r="W973" s="93"/>
      <c r="X973" s="93"/>
      <c r="Y973" s="75">
        <v>1</v>
      </c>
      <c r="Z973" s="132" t="str">
        <f>VLOOKUP(A973,DB_CAL_Q1_Q4!$A$4:$P$1328,13)</f>
        <v>Gas Natural</v>
      </c>
      <c r="AA973" s="133" t="str">
        <f>VLOOKUP(A973,DB_ACS_Q1_Q4!$A$4:$AD$1328,13)</f>
        <v>Gas Natural</v>
      </c>
      <c r="AB973" s="134" t="str">
        <f>VLOOKUP(A973,DB_REF_Q1_Q4!$A$4:$AD$1328,13)</f>
        <v>Ninguno</v>
      </c>
    </row>
    <row r="974" spans="1:28" ht="12" customHeight="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12"/>
      <c r="N974" s="92"/>
      <c r="O974" s="93"/>
      <c r="P974" s="93"/>
      <c r="Q974" s="93"/>
      <c r="R974" s="93"/>
      <c r="S974" s="113">
        <v>1</v>
      </c>
      <c r="T974" s="93"/>
      <c r="U974" s="93"/>
      <c r="V974" s="93"/>
      <c r="W974" s="93"/>
      <c r="X974" s="93"/>
      <c r="Y974" s="75">
        <v>1</v>
      </c>
      <c r="Z974" s="132" t="str">
        <f>VLOOKUP(A974,DB_CAL_Q1_Q4!$A$4:$P$1328,13)</f>
        <v>Gas Natural</v>
      </c>
      <c r="AA974" s="133" t="str">
        <f>VLOOKUP(A974,DB_ACS_Q1_Q4!$A$4:$AD$1328,13)</f>
        <v>Gas Natural</v>
      </c>
      <c r="AB974" s="134" t="str">
        <f>VLOOKUP(A974,DB_REF_Q1_Q4!$A$4:$AD$1328,13)</f>
        <v>Ninguno</v>
      </c>
    </row>
    <row r="975" spans="1:28" ht="12" customHeight="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12">
        <v>1</v>
      </c>
      <c r="N975" s="92">
        <v>1</v>
      </c>
      <c r="O975" s="93"/>
      <c r="P975" s="93"/>
      <c r="Q975" s="93"/>
      <c r="R975" s="93"/>
      <c r="S975" s="113"/>
      <c r="T975" s="93"/>
      <c r="U975" s="93"/>
      <c r="V975" s="93"/>
      <c r="W975" s="93"/>
      <c r="X975" s="93"/>
      <c r="Y975" s="75">
        <v>1</v>
      </c>
      <c r="Z975" s="132" t="str">
        <f>VLOOKUP(A975,DB_CAL_Q1_Q4!$A$4:$P$1328,13)</f>
        <v>Gas Natural</v>
      </c>
      <c r="AA975" s="133" t="str">
        <f>VLOOKUP(A975,DB_ACS_Q1_Q4!$A$4:$AD$1328,13)</f>
        <v>Gas Natural</v>
      </c>
      <c r="AB975" s="134" t="str">
        <f>VLOOKUP(A975,DB_REF_Q1_Q4!$A$4:$AD$1328,13)</f>
        <v>Ninguno</v>
      </c>
    </row>
    <row r="976" spans="1:28" ht="12" customHeight="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12"/>
      <c r="N976" s="92"/>
      <c r="O976" s="93"/>
      <c r="P976" s="93"/>
      <c r="Q976" s="93"/>
      <c r="R976" s="93"/>
      <c r="S976" s="113">
        <v>1</v>
      </c>
      <c r="T976" s="93"/>
      <c r="U976" s="93"/>
      <c r="V976" s="93"/>
      <c r="W976" s="93"/>
      <c r="X976" s="93"/>
      <c r="Y976" s="75">
        <v>1</v>
      </c>
      <c r="Z976" s="132" t="str">
        <f>VLOOKUP(A976,DB_CAL_Q1_Q4!$A$4:$P$1328,13)</f>
        <v>Gas Natural</v>
      </c>
      <c r="AA976" s="133" t="str">
        <f>VLOOKUP(A976,DB_ACS_Q1_Q4!$A$4:$AD$1328,13)</f>
        <v>Gas Natural</v>
      </c>
      <c r="AB976" s="134" t="str">
        <f>VLOOKUP(A976,DB_REF_Q1_Q4!$A$4:$AD$1328,13)</f>
        <v>Ninguno</v>
      </c>
    </row>
    <row r="977" spans="1:28" ht="12" customHeight="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12">
        <v>1</v>
      </c>
      <c r="N977" s="92">
        <v>1</v>
      </c>
      <c r="O977" s="93"/>
      <c r="P977" s="93"/>
      <c r="Q977" s="93"/>
      <c r="R977" s="93"/>
      <c r="S977" s="113"/>
      <c r="T977" s="93"/>
      <c r="U977" s="93"/>
      <c r="V977" s="93"/>
      <c r="W977" s="93"/>
      <c r="X977" s="93"/>
      <c r="Y977" s="75">
        <v>1</v>
      </c>
      <c r="Z977" s="132" t="str">
        <f>VLOOKUP(A977,DB_CAL_Q1_Q4!$A$4:$P$1328,13)</f>
        <v>Gas Natural</v>
      </c>
      <c r="AA977" s="133" t="str">
        <f>VLOOKUP(A977,DB_ACS_Q1_Q4!$A$4:$AD$1328,13)</f>
        <v>Gas Natural</v>
      </c>
      <c r="AB977" s="134" t="str">
        <f>VLOOKUP(A977,DB_REF_Q1_Q4!$A$4:$AD$1328,13)</f>
        <v>Ninguno</v>
      </c>
    </row>
    <row r="978" spans="1:28" ht="12" customHeight="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12">
        <v>1</v>
      </c>
      <c r="N978" s="92">
        <v>1</v>
      </c>
      <c r="O978" s="93"/>
      <c r="P978" s="93"/>
      <c r="Q978" s="93"/>
      <c r="R978" s="93"/>
      <c r="S978" s="113"/>
      <c r="T978" s="93"/>
      <c r="U978" s="93"/>
      <c r="V978" s="93"/>
      <c r="W978" s="93"/>
      <c r="X978" s="93"/>
      <c r="Y978" s="75">
        <v>1</v>
      </c>
      <c r="Z978" s="132" t="str">
        <f>VLOOKUP(A978,DB_CAL_Q1_Q4!$A$4:$P$1328,13)</f>
        <v>Electricidad</v>
      </c>
      <c r="AA978" s="133" t="str">
        <f>VLOOKUP(A978,DB_ACS_Q1_Q4!$A$4:$AD$1328,13)</f>
        <v>Electricidad</v>
      </c>
      <c r="AB978" s="134" t="str">
        <f>VLOOKUP(A978,DB_REF_Q1_Q4!$A$4:$AD$1328,13)</f>
        <v>Ninguno</v>
      </c>
    </row>
    <row r="979" spans="1:28" ht="12" customHeight="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12">
        <v>1</v>
      </c>
      <c r="N979" s="92">
        <v>1</v>
      </c>
      <c r="O979" s="93"/>
      <c r="P979" s="93"/>
      <c r="Q979" s="93"/>
      <c r="R979" s="93"/>
      <c r="S979" s="113"/>
      <c r="T979" s="93"/>
      <c r="U979" s="93"/>
      <c r="V979" s="93"/>
      <c r="W979" s="93"/>
      <c r="X979" s="93"/>
      <c r="Y979" s="75">
        <v>1</v>
      </c>
      <c r="Z979" s="132" t="str">
        <f>VLOOKUP(A979,DB_CAL_Q1_Q4!$A$4:$P$1328,13)</f>
        <v>Electricidad</v>
      </c>
      <c r="AA979" s="133" t="str">
        <f>VLOOKUP(A979,DB_ACS_Q1_Q4!$A$4:$AD$1328,13)</f>
        <v>Electricidad</v>
      </c>
      <c r="AB979" s="134" t="str">
        <f>VLOOKUP(A979,DB_REF_Q1_Q4!$A$4:$AD$1328,13)</f>
        <v>Ninguno</v>
      </c>
    </row>
    <row r="980" spans="1:28" ht="12" customHeight="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12"/>
      <c r="N980" s="92"/>
      <c r="O980" s="93"/>
      <c r="P980" s="93"/>
      <c r="Q980" s="93"/>
      <c r="R980" s="93"/>
      <c r="S980" s="113">
        <v>1</v>
      </c>
      <c r="T980" s="93"/>
      <c r="U980" s="93"/>
      <c r="V980" s="93"/>
      <c r="W980" s="93"/>
      <c r="X980" s="93"/>
      <c r="Y980" s="75">
        <v>1</v>
      </c>
      <c r="Z980" s="132" t="str">
        <f>VLOOKUP(A980,DB_CAL_Q1_Q4!$A$4:$P$1328,13)</f>
        <v>Gas Natural</v>
      </c>
      <c r="AA980" s="133" t="str">
        <f>VLOOKUP(A980,DB_ACS_Q1_Q4!$A$4:$AD$1328,13)</f>
        <v>Gas Natural</v>
      </c>
      <c r="AB980" s="134" t="str">
        <f>VLOOKUP(A980,DB_REF_Q1_Q4!$A$4:$AD$1328,13)</f>
        <v>Ninguno</v>
      </c>
    </row>
    <row r="981" spans="1:28" ht="12" customHeight="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12"/>
      <c r="N981" s="92"/>
      <c r="O981" s="93"/>
      <c r="P981" s="93"/>
      <c r="Q981" s="93"/>
      <c r="R981" s="93"/>
      <c r="S981" s="113">
        <v>1</v>
      </c>
      <c r="T981" s="93"/>
      <c r="U981" s="93"/>
      <c r="V981" s="93"/>
      <c r="W981" s="93"/>
      <c r="X981" s="93"/>
      <c r="Y981" s="75">
        <v>1</v>
      </c>
      <c r="Z981" s="132" t="str">
        <f>VLOOKUP(A981,DB_CAL_Q1_Q4!$A$4:$P$1328,13)</f>
        <v>Gas Natural</v>
      </c>
      <c r="AA981" s="133" t="str">
        <f>VLOOKUP(A981,DB_ACS_Q1_Q4!$A$4:$AD$1328,13)</f>
        <v>Gas Natural</v>
      </c>
      <c r="AB981" s="134" t="str">
        <f>VLOOKUP(A981,DB_REF_Q1_Q4!$A$4:$AD$1328,13)</f>
        <v>Ninguno</v>
      </c>
    </row>
    <row r="982" spans="1:28" ht="12" customHeight="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12">
        <v>1</v>
      </c>
      <c r="N982" s="92">
        <v>1</v>
      </c>
      <c r="O982" s="93"/>
      <c r="P982" s="93"/>
      <c r="Q982" s="93"/>
      <c r="R982" s="93"/>
      <c r="S982" s="113"/>
      <c r="T982" s="93"/>
      <c r="U982" s="93"/>
      <c r="V982" s="93"/>
      <c r="W982" s="93"/>
      <c r="X982" s="93"/>
      <c r="Y982" s="75">
        <v>1</v>
      </c>
      <c r="Z982" s="132" t="str">
        <f>VLOOKUP(A982,DB_CAL_Q1_Q4!$A$4:$P$1328,13)</f>
        <v>Gas Natural</v>
      </c>
      <c r="AA982" s="133" t="str">
        <f>VLOOKUP(A982,DB_ACS_Q1_Q4!$A$4:$AD$1328,13)</f>
        <v>Gas Natural</v>
      </c>
      <c r="AB982" s="134" t="str">
        <f>VLOOKUP(A982,DB_REF_Q1_Q4!$A$4:$AD$1328,13)</f>
        <v>Ninguno</v>
      </c>
    </row>
    <row r="983" spans="1:28" ht="12" customHeight="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12"/>
      <c r="N983" s="92"/>
      <c r="O983" s="93"/>
      <c r="P983" s="93"/>
      <c r="Q983" s="93"/>
      <c r="R983" s="93"/>
      <c r="S983" s="113">
        <v>1</v>
      </c>
      <c r="T983" s="93"/>
      <c r="U983" s="93"/>
      <c r="V983" s="93"/>
      <c r="W983" s="93"/>
      <c r="X983" s="93"/>
      <c r="Y983" s="75">
        <v>1</v>
      </c>
      <c r="Z983" s="132" t="str">
        <f>VLOOKUP(A983,DB_CAL_Q1_Q4!$A$4:$P$1328,13)</f>
        <v>Gas Natural</v>
      </c>
      <c r="AA983" s="133" t="str">
        <f>VLOOKUP(A983,DB_ACS_Q1_Q4!$A$4:$AD$1328,13)</f>
        <v>Gas Natural</v>
      </c>
      <c r="AB983" s="134" t="str">
        <f>VLOOKUP(A983,DB_REF_Q1_Q4!$A$4:$AD$1328,13)</f>
        <v>Ninguno</v>
      </c>
    </row>
    <row r="984" spans="1:28" ht="12" customHeight="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12">
        <v>1</v>
      </c>
      <c r="N984" s="92">
        <v>1</v>
      </c>
      <c r="O984" s="93"/>
      <c r="P984" s="93"/>
      <c r="Q984" s="93"/>
      <c r="R984" s="93"/>
      <c r="S984" s="113"/>
      <c r="T984" s="93">
        <v>1</v>
      </c>
      <c r="U984" s="93"/>
      <c r="V984" s="93"/>
      <c r="W984" s="93"/>
      <c r="X984" s="93"/>
      <c r="Y984" s="75"/>
      <c r="Z984" s="132" t="str">
        <f>VLOOKUP(A984,DB_CAL_Q1_Q4!$A$4:$P$1328,13)</f>
        <v>Gas Natural</v>
      </c>
      <c r="AA984" s="133" t="str">
        <f>VLOOKUP(A984,DB_ACS_Q1_Q4!$A$4:$AD$1328,13)</f>
        <v>Gas Natural</v>
      </c>
      <c r="AB984" s="134" t="str">
        <f>VLOOKUP(A984,DB_REF_Q1_Q4!$A$4:$AD$1328,13)</f>
        <v>Ninguno</v>
      </c>
    </row>
    <row r="985" spans="1:28" ht="12" customHeight="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12">
        <v>1</v>
      </c>
      <c r="N985" s="92">
        <v>1</v>
      </c>
      <c r="O985" s="93"/>
      <c r="P985" s="93"/>
      <c r="Q985" s="93"/>
      <c r="R985" s="93"/>
      <c r="S985" s="113"/>
      <c r="T985" s="93"/>
      <c r="U985" s="93"/>
      <c r="V985" s="93"/>
      <c r="W985" s="93"/>
      <c r="X985" s="93"/>
      <c r="Y985" s="75">
        <v>1</v>
      </c>
      <c r="Z985" s="132" t="str">
        <f>VLOOKUP(A985,DB_CAL_Q1_Q4!$A$4:$P$1328,13)</f>
        <v>Gas Natural</v>
      </c>
      <c r="AA985" s="133" t="str">
        <f>VLOOKUP(A985,DB_ACS_Q1_Q4!$A$4:$AD$1328,13)</f>
        <v>Gas Natural</v>
      </c>
      <c r="AB985" s="134" t="str">
        <f>VLOOKUP(A985,DB_REF_Q1_Q4!$A$4:$AD$1328,13)</f>
        <v>Ninguno</v>
      </c>
    </row>
    <row r="986" spans="1:28" ht="12" customHeight="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12">
        <v>1</v>
      </c>
      <c r="N986" s="92">
        <v>1</v>
      </c>
      <c r="O986" s="93"/>
      <c r="P986" s="93"/>
      <c r="Q986" s="93"/>
      <c r="R986" s="93"/>
      <c r="S986" s="113"/>
      <c r="T986" s="93"/>
      <c r="U986" s="93"/>
      <c r="V986" s="93"/>
      <c r="W986" s="93"/>
      <c r="X986" s="93"/>
      <c r="Y986" s="75">
        <v>1</v>
      </c>
      <c r="Z986" s="132" t="str">
        <f>VLOOKUP(A986,DB_CAL_Q1_Q4!$A$4:$P$1328,13)</f>
        <v>Gas Natural</v>
      </c>
      <c r="AA986" s="133" t="str">
        <f>VLOOKUP(A986,DB_ACS_Q1_Q4!$A$4:$AD$1328,13)</f>
        <v>Gas Natural</v>
      </c>
      <c r="AB986" s="134" t="str">
        <f>VLOOKUP(A986,DB_REF_Q1_Q4!$A$4:$AD$1328,13)</f>
        <v>Ninguno</v>
      </c>
    </row>
    <row r="987" spans="1:28" ht="12" customHeight="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12"/>
      <c r="N987" s="92"/>
      <c r="O987" s="93"/>
      <c r="P987" s="93"/>
      <c r="Q987" s="93"/>
      <c r="R987" s="93"/>
      <c r="S987" s="113">
        <v>1</v>
      </c>
      <c r="T987" s="93"/>
      <c r="U987" s="93"/>
      <c r="V987" s="93"/>
      <c r="W987" s="93"/>
      <c r="X987" s="93"/>
      <c r="Y987" s="75">
        <v>1</v>
      </c>
      <c r="Z987" s="132" t="str">
        <f>VLOOKUP(A987,DB_CAL_Q1_Q4!$A$4:$P$1328,13)</f>
        <v>Gasóleo</v>
      </c>
      <c r="AA987" s="133" t="str">
        <f>VLOOKUP(A987,DB_ACS_Q1_Q4!$A$4:$AD$1328,13)</f>
        <v>Electricidad</v>
      </c>
      <c r="AB987" s="134" t="str">
        <f>VLOOKUP(A987,DB_REF_Q1_Q4!$A$4:$AD$1328,13)</f>
        <v>Ninguno</v>
      </c>
    </row>
    <row r="988" spans="1:28" ht="12" customHeight="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12"/>
      <c r="N988" s="92"/>
      <c r="O988" s="93"/>
      <c r="P988" s="93"/>
      <c r="Q988" s="93"/>
      <c r="R988" s="93"/>
      <c r="S988" s="113">
        <v>1</v>
      </c>
      <c r="T988" s="93"/>
      <c r="U988" s="93"/>
      <c r="V988" s="93"/>
      <c r="W988" s="93"/>
      <c r="X988" s="93"/>
      <c r="Y988" s="75">
        <v>1</v>
      </c>
      <c r="Z988" s="132" t="str">
        <f>VLOOKUP(A988,DB_CAL_Q1_Q4!$A$4:$P$1328,13)</f>
        <v>Electricidad</v>
      </c>
      <c r="AA988" s="133" t="str">
        <f>VLOOKUP(A988,DB_ACS_Q1_Q4!$A$4:$AD$1328,13)</f>
        <v>Electricidad</v>
      </c>
      <c r="AB988" s="134" t="str">
        <f>VLOOKUP(A988,DB_REF_Q1_Q4!$A$4:$AD$1328,13)</f>
        <v>Ninguno</v>
      </c>
    </row>
    <row r="989" spans="1:28" ht="12" customHeight="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12"/>
      <c r="N989" s="92"/>
      <c r="O989" s="93"/>
      <c r="P989" s="93"/>
      <c r="Q989" s="93"/>
      <c r="R989" s="93"/>
      <c r="S989" s="113">
        <v>1</v>
      </c>
      <c r="T989" s="93"/>
      <c r="U989" s="93"/>
      <c r="V989" s="93"/>
      <c r="W989" s="93"/>
      <c r="X989" s="93"/>
      <c r="Y989" s="75">
        <v>1</v>
      </c>
      <c r="Z989" s="132" t="str">
        <f>VLOOKUP(A989,DB_CAL_Q1_Q4!$A$4:$P$1328,13)</f>
        <v>Gas Natural</v>
      </c>
      <c r="AA989" s="133" t="str">
        <f>VLOOKUP(A989,DB_ACS_Q1_Q4!$A$4:$AD$1328,13)</f>
        <v>Gas Natural</v>
      </c>
      <c r="AB989" s="134" t="str">
        <f>VLOOKUP(A989,DB_REF_Q1_Q4!$A$4:$AD$1328,13)</f>
        <v>Ninguno</v>
      </c>
    </row>
    <row r="990" spans="1:28" ht="12" customHeight="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12"/>
      <c r="N990" s="92"/>
      <c r="O990" s="93"/>
      <c r="P990" s="93"/>
      <c r="Q990" s="93"/>
      <c r="R990" s="93"/>
      <c r="S990" s="113">
        <v>1</v>
      </c>
      <c r="T990" s="93"/>
      <c r="U990" s="93"/>
      <c r="V990" s="93"/>
      <c r="W990" s="93"/>
      <c r="X990" s="93"/>
      <c r="Y990" s="75">
        <v>1</v>
      </c>
      <c r="Z990" s="132" t="str">
        <f>VLOOKUP(A990,DB_CAL_Q1_Q4!$A$4:$P$1328,13)</f>
        <v>Electricidad</v>
      </c>
      <c r="AA990" s="133" t="str">
        <f>VLOOKUP(A990,DB_ACS_Q1_Q4!$A$4:$AD$1328,13)</f>
        <v>Electricidad</v>
      </c>
      <c r="AB990" s="134" t="str">
        <f>VLOOKUP(A990,DB_REF_Q1_Q4!$A$4:$AD$1328,13)</f>
        <v>Ninguno</v>
      </c>
    </row>
    <row r="991" spans="1:28" ht="12" customHeight="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12"/>
      <c r="N991" s="92"/>
      <c r="O991" s="93"/>
      <c r="P991" s="93"/>
      <c r="Q991" s="93"/>
      <c r="R991" s="93"/>
      <c r="S991" s="113">
        <v>1</v>
      </c>
      <c r="T991" s="93"/>
      <c r="U991" s="93"/>
      <c r="V991" s="93"/>
      <c r="W991" s="93"/>
      <c r="X991" s="93"/>
      <c r="Y991" s="75">
        <v>1</v>
      </c>
      <c r="Z991" s="132" t="str">
        <f>VLOOKUP(A991,DB_CAL_Q1_Q4!$A$4:$P$1328,13)</f>
        <v>Electricidad</v>
      </c>
      <c r="AA991" s="133" t="str">
        <f>VLOOKUP(A991,DB_ACS_Q1_Q4!$A$4:$AD$1328,13)</f>
        <v>Electricidad</v>
      </c>
      <c r="AB991" s="134" t="str">
        <f>VLOOKUP(A991,DB_REF_Q1_Q4!$A$4:$AD$1328,13)</f>
        <v>Ninguno</v>
      </c>
    </row>
    <row r="992" spans="1:28" ht="12" customHeight="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12"/>
      <c r="N992" s="92"/>
      <c r="O992" s="93"/>
      <c r="P992" s="93"/>
      <c r="Q992" s="93"/>
      <c r="R992" s="93"/>
      <c r="S992" s="113">
        <v>1</v>
      </c>
      <c r="T992" s="93"/>
      <c r="U992" s="93"/>
      <c r="V992" s="93"/>
      <c r="W992" s="93"/>
      <c r="X992" s="93"/>
      <c r="Y992" s="75">
        <v>1</v>
      </c>
      <c r="Z992" s="132" t="str">
        <f>VLOOKUP(A992,DB_CAL_Q1_Q4!$A$4:$P$1328,13)</f>
        <v>Electricidad</v>
      </c>
      <c r="AA992" s="133" t="str">
        <f>VLOOKUP(A992,DB_ACS_Q1_Q4!$A$4:$AD$1328,13)</f>
        <v>GLP</v>
      </c>
      <c r="AB992" s="134" t="str">
        <f>VLOOKUP(A992,DB_REF_Q1_Q4!$A$4:$AD$1328,13)</f>
        <v>Ninguno</v>
      </c>
    </row>
    <row r="993" spans="1:28" ht="12" customHeight="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12"/>
      <c r="N993" s="92"/>
      <c r="O993" s="93"/>
      <c r="P993" s="93"/>
      <c r="Q993" s="93"/>
      <c r="R993" s="93"/>
      <c r="S993" s="113">
        <v>1</v>
      </c>
      <c r="T993" s="93"/>
      <c r="U993" s="93"/>
      <c r="V993" s="93"/>
      <c r="W993" s="93"/>
      <c r="X993" s="93"/>
      <c r="Y993" s="75">
        <v>1</v>
      </c>
      <c r="Z993" s="132" t="str">
        <f>VLOOKUP(A993,DB_CAL_Q1_Q4!$A$4:$P$1328,13)</f>
        <v>Gas Natural</v>
      </c>
      <c r="AA993" s="133" t="str">
        <f>VLOOKUP(A993,DB_ACS_Q1_Q4!$A$4:$AD$1328,13)</f>
        <v>Gas Natural</v>
      </c>
      <c r="AB993" s="134" t="str">
        <f>VLOOKUP(A993,DB_REF_Q1_Q4!$A$4:$AD$1328,13)</f>
        <v>Ninguno</v>
      </c>
    </row>
    <row r="994" spans="1:28" ht="12" customHeight="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12"/>
      <c r="N994" s="92"/>
      <c r="O994" s="93"/>
      <c r="P994" s="93"/>
      <c r="Q994" s="93"/>
      <c r="R994" s="93"/>
      <c r="S994" s="113">
        <v>1</v>
      </c>
      <c r="T994" s="93"/>
      <c r="U994" s="93"/>
      <c r="V994" s="93"/>
      <c r="W994" s="93"/>
      <c r="X994" s="93"/>
      <c r="Y994" s="75">
        <v>1</v>
      </c>
      <c r="Z994" s="132" t="str">
        <f>VLOOKUP(A994,DB_CAL_Q1_Q4!$A$4:$P$1328,13)</f>
        <v>Gas Natural</v>
      </c>
      <c r="AA994" s="133" t="str">
        <f>VLOOKUP(A994,DB_ACS_Q1_Q4!$A$4:$AD$1328,13)</f>
        <v>Gas Natural</v>
      </c>
      <c r="AB994" s="134" t="str">
        <f>VLOOKUP(A994,DB_REF_Q1_Q4!$A$4:$AD$1328,13)</f>
        <v>Ninguno</v>
      </c>
    </row>
    <row r="995" spans="1:28" ht="12" customHeight="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12">
        <v>1</v>
      </c>
      <c r="N995" s="92">
        <v>1</v>
      </c>
      <c r="O995" s="93"/>
      <c r="P995" s="93"/>
      <c r="Q995" s="93"/>
      <c r="R995" s="93"/>
      <c r="S995" s="113"/>
      <c r="T995" s="93">
        <v>1</v>
      </c>
      <c r="U995" s="93"/>
      <c r="V995" s="93"/>
      <c r="W995" s="93"/>
      <c r="X995" s="93"/>
      <c r="Y995" s="75"/>
      <c r="Z995" s="132" t="str">
        <f>VLOOKUP(A995,DB_CAL_Q1_Q4!$A$4:$P$1328,13)</f>
        <v>Gas Natural</v>
      </c>
      <c r="AA995" s="133" t="str">
        <f>VLOOKUP(A995,DB_ACS_Q1_Q4!$A$4:$AD$1328,13)</f>
        <v>Gas Natural</v>
      </c>
      <c r="AB995" s="134" t="str">
        <f>VLOOKUP(A995,DB_REF_Q1_Q4!$A$4:$AD$1328,13)</f>
        <v>Ninguno</v>
      </c>
    </row>
    <row r="996" spans="1:28" ht="12" customHeight="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12"/>
      <c r="N996" s="92"/>
      <c r="O996" s="93"/>
      <c r="P996" s="93"/>
      <c r="Q996" s="93"/>
      <c r="R996" s="93"/>
      <c r="S996" s="113">
        <v>1</v>
      </c>
      <c r="T996" s="93"/>
      <c r="U996" s="93"/>
      <c r="V996" s="93"/>
      <c r="W996" s="93"/>
      <c r="X996" s="93"/>
      <c r="Y996" s="75">
        <v>1</v>
      </c>
      <c r="Z996" s="132" t="str">
        <f>VLOOKUP(A996,DB_CAL_Q1_Q4!$A$4:$P$1328,13)</f>
        <v>Electricidad</v>
      </c>
      <c r="AA996" s="133" t="str">
        <f>VLOOKUP(A996,DB_ACS_Q1_Q4!$A$4:$AD$1328,13)</f>
        <v>Electricidad</v>
      </c>
      <c r="AB996" s="134" t="str">
        <f>VLOOKUP(A996,DB_REF_Q1_Q4!$A$4:$AD$1328,13)</f>
        <v>Ninguno</v>
      </c>
    </row>
    <row r="997" spans="1:28" ht="12" customHeight="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12">
        <v>1</v>
      </c>
      <c r="N997" s="92">
        <v>1</v>
      </c>
      <c r="O997" s="93"/>
      <c r="P997" s="93"/>
      <c r="Q997" s="93"/>
      <c r="R997" s="93"/>
      <c r="S997" s="113"/>
      <c r="T997" s="93">
        <v>1</v>
      </c>
      <c r="U997" s="93"/>
      <c r="V997" s="93"/>
      <c r="W997" s="93"/>
      <c r="X997" s="93"/>
      <c r="Y997" s="75"/>
      <c r="Z997" s="132" t="str">
        <f>VLOOKUP(A997,DB_CAL_Q1_Q4!$A$4:$P$1328,13)</f>
        <v>Gas Natural</v>
      </c>
      <c r="AA997" s="133" t="str">
        <f>VLOOKUP(A997,DB_ACS_Q1_Q4!$A$4:$AD$1328,13)</f>
        <v>Gas Natural</v>
      </c>
      <c r="AB997" s="134" t="str">
        <f>VLOOKUP(A997,DB_REF_Q1_Q4!$A$4:$AD$1328,13)</f>
        <v>Ninguno</v>
      </c>
    </row>
    <row r="998" spans="1:28" ht="12" customHeight="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12"/>
      <c r="N998" s="92"/>
      <c r="O998" s="93"/>
      <c r="P998" s="93"/>
      <c r="Q998" s="93"/>
      <c r="R998" s="93"/>
      <c r="S998" s="113">
        <v>1</v>
      </c>
      <c r="T998" s="93"/>
      <c r="U998" s="93"/>
      <c r="V998" s="93"/>
      <c r="W998" s="93"/>
      <c r="X998" s="93"/>
      <c r="Y998" s="75">
        <v>1</v>
      </c>
      <c r="Z998" s="132" t="str">
        <f>VLOOKUP(A998,DB_CAL_Q1_Q4!$A$4:$P$1328,13)</f>
        <v>Electricidad</v>
      </c>
      <c r="AA998" s="133" t="str">
        <f>VLOOKUP(A998,DB_ACS_Q1_Q4!$A$4:$AD$1328,13)</f>
        <v>Electricidad</v>
      </c>
      <c r="AB998" s="134" t="str">
        <f>VLOOKUP(A998,DB_REF_Q1_Q4!$A$4:$AD$1328,13)</f>
        <v>Ninguno</v>
      </c>
    </row>
    <row r="999" spans="1:28" ht="12" customHeight="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12">
        <v>1</v>
      </c>
      <c r="N999" s="92">
        <v>1</v>
      </c>
      <c r="O999" s="93"/>
      <c r="P999" s="93"/>
      <c r="Q999" s="93"/>
      <c r="R999" s="93"/>
      <c r="S999" s="113"/>
      <c r="T999" s="93"/>
      <c r="U999" s="93"/>
      <c r="V999" s="93"/>
      <c r="W999" s="93"/>
      <c r="X999" s="93"/>
      <c r="Y999" s="75">
        <v>1</v>
      </c>
      <c r="Z999" s="132" t="str">
        <f>VLOOKUP(A999,DB_CAL_Q1_Q4!$A$4:$P$1328,13)</f>
        <v>Gas Natural</v>
      </c>
      <c r="AA999" s="133" t="str">
        <f>VLOOKUP(A999,DB_ACS_Q1_Q4!$A$4:$AD$1328,13)</f>
        <v>Gas Natural</v>
      </c>
      <c r="AB999" s="134" t="str">
        <f>VLOOKUP(A999,DB_REF_Q1_Q4!$A$4:$AD$1328,13)</f>
        <v>Ninguno</v>
      </c>
    </row>
    <row r="1000" spans="1:28" ht="12" customHeight="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12">
        <v>1</v>
      </c>
      <c r="N1000" s="92">
        <v>1</v>
      </c>
      <c r="O1000" s="93"/>
      <c r="P1000" s="93"/>
      <c r="Q1000" s="93"/>
      <c r="R1000" s="93"/>
      <c r="S1000" s="113"/>
      <c r="T1000" s="93"/>
      <c r="U1000" s="93"/>
      <c r="V1000" s="93"/>
      <c r="W1000" s="93"/>
      <c r="X1000" s="93"/>
      <c r="Y1000" s="75">
        <v>1</v>
      </c>
      <c r="Z1000" s="132" t="str">
        <f>VLOOKUP(A1000,DB_CAL_Q1_Q4!$A$4:$P$1328,13)</f>
        <v>Gas Natural</v>
      </c>
      <c r="AA1000" s="133" t="str">
        <f>VLOOKUP(A1000,DB_ACS_Q1_Q4!$A$4:$AD$1328,13)</f>
        <v>Gas Natural</v>
      </c>
      <c r="AB1000" s="134" t="str">
        <f>VLOOKUP(A1000,DB_REF_Q1_Q4!$A$4:$AD$1328,13)</f>
        <v>Ninguno</v>
      </c>
    </row>
    <row r="1001" spans="1:28" ht="12" customHeight="1">
      <c r="A1001" s="10">
        <v>997</v>
      </c>
      <c r="B1001" s="98" t="s">
        <v>106</v>
      </c>
      <c r="C1001" s="98" t="s">
        <v>71</v>
      </c>
      <c r="D1001" s="11" t="s">
        <v>25</v>
      </c>
      <c r="E1001" s="11" t="s">
        <v>304</v>
      </c>
      <c r="F1001" s="12" t="s">
        <v>49</v>
      </c>
      <c r="G1001" s="12" t="s">
        <v>510</v>
      </c>
      <c r="H1001" s="12" t="s">
        <v>308</v>
      </c>
      <c r="I1001" s="103" t="s">
        <v>505</v>
      </c>
      <c r="J1001" s="12" t="str">
        <f t="shared" ref="J1001:J1007" si="35">"≥17h"</f>
        <v>≥17h</v>
      </c>
      <c r="K1001" s="12" t="s">
        <v>512</v>
      </c>
      <c r="L1001" s="69" t="s">
        <v>520</v>
      </c>
      <c r="M1001" s="12"/>
      <c r="N1001" s="92"/>
      <c r="O1001" s="93"/>
      <c r="P1001" s="93"/>
      <c r="Q1001" s="93"/>
      <c r="R1001" s="93"/>
      <c r="S1001" s="113">
        <v>1</v>
      </c>
      <c r="T1001" s="93"/>
      <c r="U1001" s="93"/>
      <c r="V1001" s="93"/>
      <c r="W1001" s="93"/>
      <c r="X1001" s="93"/>
      <c r="Y1001" s="75">
        <v>1</v>
      </c>
      <c r="Z1001" s="132" t="str">
        <f>VLOOKUP(A1001,DB_CAL_Q1_Q4!$A$4:$P$1328,13)</f>
        <v>Gas Natural</v>
      </c>
      <c r="AA1001" s="133" t="str">
        <f>VLOOKUP(A1001,DB_ACS_Q1_Q4!$A$4:$AD$1328,13)</f>
        <v>Gas Natural</v>
      </c>
      <c r="AB1001" s="134" t="str">
        <f>VLOOKUP(A1001,DB_REF_Q1_Q4!$A$4:$AD$1328,13)</f>
        <v>Ninguno</v>
      </c>
    </row>
    <row r="1002" spans="1:28" ht="12" customHeight="1">
      <c r="A1002" s="10">
        <v>998</v>
      </c>
      <c r="B1002" s="98" t="s">
        <v>106</v>
      </c>
      <c r="C1002" s="98" t="s">
        <v>71</v>
      </c>
      <c r="D1002" s="11" t="s">
        <v>25</v>
      </c>
      <c r="E1002" s="11" t="s">
        <v>303</v>
      </c>
      <c r="F1002" s="12" t="s">
        <v>50</v>
      </c>
      <c r="G1002" s="12" t="s">
        <v>310</v>
      </c>
      <c r="H1002" s="12" t="s">
        <v>306</v>
      </c>
      <c r="I1002" s="12" t="s">
        <v>505</v>
      </c>
      <c r="J1002" s="12" t="str">
        <f t="shared" si="35"/>
        <v>≥17h</v>
      </c>
      <c r="K1002" s="12" t="s">
        <v>512</v>
      </c>
      <c r="L1002" s="69" t="s">
        <v>520</v>
      </c>
      <c r="M1002" s="12">
        <v>1</v>
      </c>
      <c r="N1002" s="92">
        <v>1</v>
      </c>
      <c r="O1002" s="93"/>
      <c r="P1002" s="93"/>
      <c r="Q1002" s="93"/>
      <c r="R1002" s="93"/>
      <c r="S1002" s="113"/>
      <c r="T1002" s="93"/>
      <c r="U1002" s="93"/>
      <c r="V1002" s="93"/>
      <c r="W1002" s="93"/>
      <c r="X1002" s="93"/>
      <c r="Y1002" s="75">
        <v>1</v>
      </c>
      <c r="Z1002" s="132" t="str">
        <f>VLOOKUP(A1002,DB_CAL_Q1_Q4!$A$4:$P$1328,13)</f>
        <v>Gas Natural</v>
      </c>
      <c r="AA1002" s="133" t="str">
        <f>VLOOKUP(A1002,DB_ACS_Q1_Q4!$A$4:$AD$1328,13)</f>
        <v>Gas Natural</v>
      </c>
      <c r="AB1002" s="134" t="str">
        <f>VLOOKUP(A1002,DB_REF_Q1_Q4!$A$4:$AD$1328,13)</f>
        <v>Ninguno</v>
      </c>
    </row>
    <row r="1003" spans="1:28" ht="12" customHeight="1">
      <c r="A1003" s="10">
        <v>999</v>
      </c>
      <c r="B1003" s="98" t="s">
        <v>106</v>
      </c>
      <c r="C1003" s="98" t="s">
        <v>71</v>
      </c>
      <c r="D1003" s="11" t="s">
        <v>25</v>
      </c>
      <c r="E1003" s="11" t="s">
        <v>304</v>
      </c>
      <c r="F1003" s="12" t="s">
        <v>48</v>
      </c>
      <c r="G1003" s="12" t="s">
        <v>310</v>
      </c>
      <c r="H1003" s="12" t="s">
        <v>306</v>
      </c>
      <c r="I1003" s="103" t="s">
        <v>504</v>
      </c>
      <c r="J1003" s="12" t="str">
        <f t="shared" si="35"/>
        <v>≥17h</v>
      </c>
      <c r="K1003" s="12" t="s">
        <v>513</v>
      </c>
      <c r="L1003" s="69" t="s">
        <v>520</v>
      </c>
      <c r="M1003" s="12">
        <v>1</v>
      </c>
      <c r="N1003" s="92">
        <v>1</v>
      </c>
      <c r="O1003" s="93"/>
      <c r="P1003" s="93"/>
      <c r="Q1003" s="93"/>
      <c r="R1003" s="93"/>
      <c r="S1003" s="113"/>
      <c r="T1003" s="93"/>
      <c r="U1003" s="93"/>
      <c r="V1003" s="93"/>
      <c r="W1003" s="93"/>
      <c r="X1003" s="93"/>
      <c r="Y1003" s="75">
        <v>1</v>
      </c>
      <c r="Z1003" s="132" t="str">
        <f>VLOOKUP(A1003,DB_CAL_Q1_Q4!$A$4:$P$1328,13)</f>
        <v>Gas Natural</v>
      </c>
      <c r="AA1003" s="133" t="str">
        <f>VLOOKUP(A1003,DB_ACS_Q1_Q4!$A$4:$AD$1328,13)</f>
        <v>Gas Natural</v>
      </c>
      <c r="AB1003" s="134" t="str">
        <f>VLOOKUP(A1003,DB_REF_Q1_Q4!$A$4:$AD$1328,13)</f>
        <v>Ninguno</v>
      </c>
    </row>
    <row r="1004" spans="1:28" ht="12" customHeight="1">
      <c r="A1004" s="10">
        <v>1000</v>
      </c>
      <c r="B1004" s="98" t="s">
        <v>90</v>
      </c>
      <c r="C1004" s="98" t="s">
        <v>89</v>
      </c>
      <c r="D1004" s="11" t="s">
        <v>25</v>
      </c>
      <c r="E1004" s="11" t="s">
        <v>304</v>
      </c>
      <c r="F1004" s="12" t="s">
        <v>49</v>
      </c>
      <c r="G1004" s="12" t="s">
        <v>510</v>
      </c>
      <c r="H1004" s="12" t="s">
        <v>306</v>
      </c>
      <c r="I1004" s="103" t="s">
        <v>505</v>
      </c>
      <c r="J1004" s="12" t="str">
        <f t="shared" si="35"/>
        <v>≥17h</v>
      </c>
      <c r="K1004" s="12" t="s">
        <v>512</v>
      </c>
      <c r="L1004" s="69" t="s">
        <v>520</v>
      </c>
      <c r="M1004" s="12">
        <v>1</v>
      </c>
      <c r="N1004" s="92">
        <v>1</v>
      </c>
      <c r="O1004" s="93"/>
      <c r="P1004" s="93"/>
      <c r="Q1004" s="93"/>
      <c r="R1004" s="93"/>
      <c r="S1004" s="113"/>
      <c r="T1004" s="93"/>
      <c r="U1004" s="93"/>
      <c r="V1004" s="93"/>
      <c r="W1004" s="93"/>
      <c r="X1004" s="93"/>
      <c r="Y1004" s="75">
        <v>1</v>
      </c>
      <c r="Z1004" s="132" t="str">
        <f>VLOOKUP(A1004,DB_CAL_Q1_Q4!$A$4:$P$1328,13)</f>
        <v>Gas Natural</v>
      </c>
      <c r="AA1004" s="133" t="str">
        <f>VLOOKUP(A1004,DB_ACS_Q1_Q4!$A$4:$AD$1328,13)</f>
        <v>Gas Natural</v>
      </c>
      <c r="AB1004" s="134" t="str">
        <f>VLOOKUP(A1004,DB_REF_Q1_Q4!$A$4:$AD$1328,13)</f>
        <v>Ninguno</v>
      </c>
    </row>
    <row r="1005" spans="1:28" ht="12" customHeight="1">
      <c r="A1005" s="10">
        <v>1001</v>
      </c>
      <c r="B1005" s="98" t="s">
        <v>90</v>
      </c>
      <c r="C1005" s="98" t="s">
        <v>89</v>
      </c>
      <c r="D1005" s="11" t="s">
        <v>25</v>
      </c>
      <c r="E1005" s="11" t="s">
        <v>303</v>
      </c>
      <c r="F1005" s="12" t="s">
        <v>50</v>
      </c>
      <c r="G1005" s="12" t="s">
        <v>310</v>
      </c>
      <c r="H1005" s="12" t="s">
        <v>306</v>
      </c>
      <c r="I1005" s="103" t="s">
        <v>505</v>
      </c>
      <c r="J1005" s="12" t="str">
        <f t="shared" si="35"/>
        <v>≥17h</v>
      </c>
      <c r="K1005" s="12" t="s">
        <v>47</v>
      </c>
      <c r="L1005" s="69" t="s">
        <v>520</v>
      </c>
      <c r="M1005" s="12">
        <v>1</v>
      </c>
      <c r="N1005" s="92">
        <v>1</v>
      </c>
      <c r="O1005" s="93"/>
      <c r="P1005" s="93"/>
      <c r="Q1005" s="93"/>
      <c r="R1005" s="93"/>
      <c r="S1005" s="113"/>
      <c r="T1005" s="93"/>
      <c r="U1005" s="93"/>
      <c r="V1005" s="93"/>
      <c r="W1005" s="93"/>
      <c r="X1005" s="93"/>
      <c r="Y1005" s="75">
        <v>1</v>
      </c>
      <c r="Z1005" s="132" t="str">
        <f>VLOOKUP(A1005,DB_CAL_Q1_Q4!$A$4:$P$1328,13)</f>
        <v>Electricidad</v>
      </c>
      <c r="AA1005" s="133" t="str">
        <f>VLOOKUP(A1005,DB_ACS_Q1_Q4!$A$4:$AD$1328,13)</f>
        <v>Electricidad</v>
      </c>
      <c r="AB1005" s="134" t="str">
        <f>VLOOKUP(A1005,DB_REF_Q1_Q4!$A$4:$AD$1328,13)</f>
        <v>Ninguno</v>
      </c>
    </row>
    <row r="1006" spans="1:28" ht="12" customHeight="1">
      <c r="A1006" s="10">
        <v>1002</v>
      </c>
      <c r="B1006" s="98" t="s">
        <v>172</v>
      </c>
      <c r="C1006" s="98" t="s">
        <v>168</v>
      </c>
      <c r="D1006" s="11" t="s">
        <v>51</v>
      </c>
      <c r="E1006" s="11" t="s">
        <v>304</v>
      </c>
      <c r="F1006" s="12" t="s">
        <v>48</v>
      </c>
      <c r="G1006" s="12" t="s">
        <v>510</v>
      </c>
      <c r="H1006" s="12" t="s">
        <v>306</v>
      </c>
      <c r="I1006" s="103" t="s">
        <v>505</v>
      </c>
      <c r="J1006" s="12" t="str">
        <f t="shared" si="35"/>
        <v>≥17h</v>
      </c>
      <c r="K1006" s="12" t="s">
        <v>47</v>
      </c>
      <c r="L1006" s="69" t="s">
        <v>520</v>
      </c>
      <c r="M1006" s="12">
        <v>1</v>
      </c>
      <c r="N1006" s="92">
        <v>1</v>
      </c>
      <c r="O1006" s="93"/>
      <c r="P1006" s="93"/>
      <c r="Q1006" s="93"/>
      <c r="R1006" s="93"/>
      <c r="S1006" s="113"/>
      <c r="T1006" s="93"/>
      <c r="U1006" s="93"/>
      <c r="V1006" s="93"/>
      <c r="W1006" s="93"/>
      <c r="X1006" s="93"/>
      <c r="Y1006" s="75">
        <v>1</v>
      </c>
      <c r="Z1006" s="132" t="str">
        <f>VLOOKUP(A1006,DB_CAL_Q1_Q4!$A$4:$P$1328,13)</f>
        <v>Electricidad</v>
      </c>
      <c r="AA1006" s="133" t="str">
        <f>VLOOKUP(A1006,DB_ACS_Q1_Q4!$A$4:$AD$1328,13)</f>
        <v>Electricidad</v>
      </c>
      <c r="AB1006" s="134" t="str">
        <f>VLOOKUP(A1006,DB_REF_Q1_Q4!$A$4:$AD$1328,13)</f>
        <v>Ninguno</v>
      </c>
    </row>
    <row r="1007" spans="1:28" ht="12" customHeight="1">
      <c r="A1007" s="10">
        <v>1003</v>
      </c>
      <c r="B1007" s="98" t="s">
        <v>172</v>
      </c>
      <c r="C1007" s="98" t="s">
        <v>168</v>
      </c>
      <c r="D1007" s="11" t="s">
        <v>25</v>
      </c>
      <c r="E1007" s="11" t="s">
        <v>303</v>
      </c>
      <c r="F1007" s="12" t="s">
        <v>50</v>
      </c>
      <c r="G1007" s="12" t="s">
        <v>310</v>
      </c>
      <c r="H1007" s="12" t="s">
        <v>306</v>
      </c>
      <c r="I1007" s="103" t="s">
        <v>504</v>
      </c>
      <c r="J1007" s="12" t="str">
        <f t="shared" si="35"/>
        <v>≥17h</v>
      </c>
      <c r="K1007" s="12" t="s">
        <v>512</v>
      </c>
      <c r="L1007" s="69" t="s">
        <v>520</v>
      </c>
      <c r="M1007" s="12"/>
      <c r="N1007" s="92"/>
      <c r="O1007" s="93"/>
      <c r="P1007" s="93"/>
      <c r="Q1007" s="93"/>
      <c r="R1007" s="93"/>
      <c r="S1007" s="113">
        <v>1</v>
      </c>
      <c r="T1007" s="93"/>
      <c r="U1007" s="93"/>
      <c r="V1007" s="93"/>
      <c r="W1007" s="93"/>
      <c r="X1007" s="93"/>
      <c r="Y1007" s="75">
        <v>1</v>
      </c>
      <c r="Z1007" s="132" t="str">
        <f>VLOOKUP(A1007,DB_CAL_Q1_Q4!$A$4:$P$1328,13)</f>
        <v>Gas Natural</v>
      </c>
      <c r="AA1007" s="133" t="str">
        <f>VLOOKUP(A1007,DB_ACS_Q1_Q4!$A$4:$AD$1328,13)</f>
        <v>Gas Natural</v>
      </c>
      <c r="AB1007" s="134" t="str">
        <f>VLOOKUP(A1007,DB_REF_Q1_Q4!$A$4:$AD$1328,13)</f>
        <v>Ninguno</v>
      </c>
    </row>
    <row r="1008" spans="1:28" ht="12" customHeight="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12">
        <v>1</v>
      </c>
      <c r="N1008" s="92">
        <v>1</v>
      </c>
      <c r="O1008" s="93"/>
      <c r="P1008" s="93"/>
      <c r="Q1008" s="93"/>
      <c r="R1008" s="93"/>
      <c r="S1008" s="113"/>
      <c r="T1008" s="93">
        <v>1</v>
      </c>
      <c r="U1008" s="93"/>
      <c r="V1008" s="93"/>
      <c r="W1008" s="93"/>
      <c r="X1008" s="93"/>
      <c r="Y1008" s="75"/>
      <c r="Z1008" s="132" t="str">
        <f>VLOOKUP(A1008,DB_CAL_Q1_Q4!$A$4:$P$1328,13)</f>
        <v>Gas Natural</v>
      </c>
      <c r="AA1008" s="133" t="str">
        <f>VLOOKUP(A1008,DB_ACS_Q1_Q4!$A$4:$AD$1328,13)</f>
        <v>Gas Natural</v>
      </c>
      <c r="AB1008" s="134" t="str">
        <f>VLOOKUP(A1008,DB_REF_Q1_Q4!$A$4:$AD$1328,13)</f>
        <v>Ninguno</v>
      </c>
    </row>
    <row r="1009" spans="1:28" ht="12" customHeight="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12">
        <v>1</v>
      </c>
      <c r="N1009" s="92">
        <v>1</v>
      </c>
      <c r="O1009" s="93"/>
      <c r="P1009" s="93"/>
      <c r="Q1009" s="93"/>
      <c r="R1009" s="93"/>
      <c r="S1009" s="113"/>
      <c r="T1009" s="93"/>
      <c r="U1009" s="93"/>
      <c r="V1009" s="93"/>
      <c r="W1009" s="93"/>
      <c r="X1009" s="93"/>
      <c r="Y1009" s="75">
        <v>1</v>
      </c>
      <c r="Z1009" s="132" t="str">
        <f>VLOOKUP(A1009,DB_CAL_Q1_Q4!$A$4:$P$1328,13)</f>
        <v>Electricidad</v>
      </c>
      <c r="AA1009" s="133" t="str">
        <f>VLOOKUP(A1009,DB_ACS_Q1_Q4!$A$4:$AD$1328,13)</f>
        <v>Electricidad</v>
      </c>
      <c r="AB1009" s="134" t="str">
        <f>VLOOKUP(A1009,DB_REF_Q1_Q4!$A$4:$AD$1328,13)</f>
        <v>Ninguno</v>
      </c>
    </row>
    <row r="1010" spans="1:28" ht="12" customHeight="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12">
        <v>1</v>
      </c>
      <c r="N1010" s="92">
        <v>1</v>
      </c>
      <c r="O1010" s="93">
        <v>1</v>
      </c>
      <c r="P1010" s="93"/>
      <c r="Q1010" s="93"/>
      <c r="R1010" s="93"/>
      <c r="S1010" s="113"/>
      <c r="T1010" s="93"/>
      <c r="U1010" s="93"/>
      <c r="V1010" s="93"/>
      <c r="W1010" s="93"/>
      <c r="X1010" s="93"/>
      <c r="Y1010" s="75">
        <v>1</v>
      </c>
      <c r="Z1010" s="132" t="str">
        <f>VLOOKUP(A1010,DB_CAL_Q1_Q4!$A$4:$P$1328,13)</f>
        <v>Electricidad</v>
      </c>
      <c r="AA1010" s="133" t="str">
        <f>VLOOKUP(A1010,DB_ACS_Q1_Q4!$A$4:$AD$1328,13)</f>
        <v>Electricidad</v>
      </c>
      <c r="AB1010" s="134" t="str">
        <f>VLOOKUP(A1010,DB_REF_Q1_Q4!$A$4:$AD$1328,13)</f>
        <v>Ninguno</v>
      </c>
    </row>
    <row r="1011" spans="1:28" ht="12" customHeight="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12">
        <v>1</v>
      </c>
      <c r="N1011" s="92">
        <v>1</v>
      </c>
      <c r="O1011" s="93"/>
      <c r="P1011" s="93"/>
      <c r="Q1011" s="93"/>
      <c r="R1011" s="93"/>
      <c r="S1011" s="113"/>
      <c r="T1011" s="93"/>
      <c r="U1011" s="93"/>
      <c r="V1011" s="93"/>
      <c r="W1011" s="93"/>
      <c r="X1011" s="93"/>
      <c r="Y1011" s="75">
        <v>1</v>
      </c>
      <c r="Z1011" s="132" t="str">
        <f>VLOOKUP(A1011,DB_CAL_Q1_Q4!$A$4:$P$1328,13)</f>
        <v>Gas Natural</v>
      </c>
      <c r="AA1011" s="133" t="str">
        <f>VLOOKUP(A1011,DB_ACS_Q1_Q4!$A$4:$AD$1328,13)</f>
        <v>Gas Natural</v>
      </c>
      <c r="AB1011" s="134" t="str">
        <f>VLOOKUP(A1011,DB_REF_Q1_Q4!$A$4:$AD$1328,13)</f>
        <v>Ninguno</v>
      </c>
    </row>
    <row r="1012" spans="1:28" ht="12" customHeight="1">
      <c r="A1012" s="10">
        <v>1008</v>
      </c>
      <c r="B1012" s="98" t="s">
        <v>249</v>
      </c>
      <c r="C1012" s="98" t="s">
        <v>245</v>
      </c>
      <c r="D1012" s="11" t="s">
        <v>25</v>
      </c>
      <c r="E1012" s="11" t="s">
        <v>303</v>
      </c>
      <c r="F1012" s="12" t="s">
        <v>48</v>
      </c>
      <c r="G1012" s="12" t="s">
        <v>310</v>
      </c>
      <c r="H1012" s="12" t="s">
        <v>308</v>
      </c>
      <c r="I1012" s="103" t="s">
        <v>504</v>
      </c>
      <c r="J1012" s="12" t="str">
        <f t="shared" ref="J1012:J1018" si="36">"≥17h"</f>
        <v>≥17h</v>
      </c>
      <c r="K1012" s="12" t="s">
        <v>513</v>
      </c>
      <c r="L1012" s="69" t="s">
        <v>520</v>
      </c>
      <c r="M1012" s="12">
        <v>1</v>
      </c>
      <c r="N1012" s="92">
        <v>1</v>
      </c>
      <c r="O1012" s="93"/>
      <c r="P1012" s="93"/>
      <c r="Q1012" s="93">
        <v>1</v>
      </c>
      <c r="R1012" s="93"/>
      <c r="S1012" s="113"/>
      <c r="T1012" s="93"/>
      <c r="U1012" s="93"/>
      <c r="V1012" s="93"/>
      <c r="W1012" s="93"/>
      <c r="X1012" s="93"/>
      <c r="Y1012" s="75">
        <v>1</v>
      </c>
      <c r="Z1012" s="132" t="str">
        <f>VLOOKUP(A1012,DB_CAL_Q1_Q4!$A$4:$P$1328,13)</f>
        <v>Ninguna</v>
      </c>
      <c r="AA1012" s="133" t="str">
        <f>VLOOKUP(A1012,DB_ACS_Q1_Q4!$A$4:$AD$1328,13)</f>
        <v>GLP</v>
      </c>
      <c r="AB1012" s="134" t="str">
        <f>VLOOKUP(A1012,DB_REF_Q1_Q4!$A$4:$AD$1328,13)</f>
        <v>Ninguno</v>
      </c>
    </row>
    <row r="1013" spans="1:28" ht="12" customHeight="1">
      <c r="A1013" s="10">
        <v>1009</v>
      </c>
      <c r="B1013" s="98" t="s">
        <v>273</v>
      </c>
      <c r="C1013" s="98" t="s">
        <v>89</v>
      </c>
      <c r="D1013" s="11" t="s">
        <v>25</v>
      </c>
      <c r="E1013" s="11" t="s">
        <v>304</v>
      </c>
      <c r="F1013" s="12" t="s">
        <v>50</v>
      </c>
      <c r="G1013" s="12" t="s">
        <v>310</v>
      </c>
      <c r="H1013" s="12" t="s">
        <v>306</v>
      </c>
      <c r="I1013" s="103" t="s">
        <v>504</v>
      </c>
      <c r="J1013" s="12" t="str">
        <f t="shared" si="36"/>
        <v>≥17h</v>
      </c>
      <c r="K1013" s="12" t="s">
        <v>47</v>
      </c>
      <c r="L1013" s="69" t="s">
        <v>520</v>
      </c>
      <c r="M1013" s="12"/>
      <c r="N1013" s="92"/>
      <c r="O1013" s="93"/>
      <c r="P1013" s="93"/>
      <c r="Q1013" s="93"/>
      <c r="R1013" s="93"/>
      <c r="S1013" s="113">
        <v>1</v>
      </c>
      <c r="T1013" s="93"/>
      <c r="U1013" s="93"/>
      <c r="V1013" s="93"/>
      <c r="W1013" s="93"/>
      <c r="X1013" s="93"/>
      <c r="Y1013" s="75">
        <v>1</v>
      </c>
      <c r="Z1013" s="132" t="str">
        <f>VLOOKUP(A1013,DB_CAL_Q1_Q4!$A$4:$P$1328,13)</f>
        <v>Electricidad</v>
      </c>
      <c r="AA1013" s="133" t="str">
        <f>VLOOKUP(A1013,DB_ACS_Q1_Q4!$A$4:$AD$1328,13)</f>
        <v>Electricidad</v>
      </c>
      <c r="AB1013" s="134" t="str">
        <f>VLOOKUP(A1013,DB_REF_Q1_Q4!$A$4:$AD$1328,13)</f>
        <v>Ninguno</v>
      </c>
    </row>
    <row r="1014" spans="1:28" ht="12" customHeight="1">
      <c r="A1014" s="10">
        <v>1010</v>
      </c>
      <c r="B1014" s="98" t="s">
        <v>273</v>
      </c>
      <c r="C1014" s="98" t="s">
        <v>89</v>
      </c>
      <c r="D1014" s="11" t="s">
        <v>51</v>
      </c>
      <c r="E1014" s="11" t="s">
        <v>303</v>
      </c>
      <c r="F1014" s="12" t="s">
        <v>48</v>
      </c>
      <c r="G1014" s="12" t="s">
        <v>310</v>
      </c>
      <c r="H1014" s="12" t="s">
        <v>306</v>
      </c>
      <c r="I1014" s="103" t="s">
        <v>505</v>
      </c>
      <c r="J1014" s="12" t="str">
        <f t="shared" si="36"/>
        <v>≥17h</v>
      </c>
      <c r="K1014" s="12" t="s">
        <v>512</v>
      </c>
      <c r="L1014" s="69" t="s">
        <v>520</v>
      </c>
      <c r="M1014" s="12">
        <v>1</v>
      </c>
      <c r="N1014" s="92">
        <v>1</v>
      </c>
      <c r="O1014" s="93"/>
      <c r="P1014" s="93"/>
      <c r="Q1014" s="93"/>
      <c r="R1014" s="93"/>
      <c r="S1014" s="113"/>
      <c r="T1014" s="93">
        <v>1</v>
      </c>
      <c r="U1014" s="93"/>
      <c r="V1014" s="93"/>
      <c r="W1014" s="93"/>
      <c r="X1014" s="93"/>
      <c r="Y1014" s="75"/>
      <c r="Z1014" s="132" t="str">
        <f>VLOOKUP(A1014,DB_CAL_Q1_Q4!$A$4:$P$1328,13)</f>
        <v>Electricidad</v>
      </c>
      <c r="AA1014" s="133" t="str">
        <f>VLOOKUP(A1014,DB_ACS_Q1_Q4!$A$4:$AD$1328,13)</f>
        <v>Electricidad</v>
      </c>
      <c r="AB1014" s="134" t="str">
        <f>VLOOKUP(A1014,DB_REF_Q1_Q4!$A$4:$AD$1328,13)</f>
        <v>Ninguno</v>
      </c>
    </row>
    <row r="1015" spans="1:28" ht="12" customHeight="1">
      <c r="A1015" s="10">
        <v>1011</v>
      </c>
      <c r="B1015" s="98" t="s">
        <v>92</v>
      </c>
      <c r="C1015" s="98" t="s">
        <v>89</v>
      </c>
      <c r="D1015" s="11" t="s">
        <v>25</v>
      </c>
      <c r="E1015" s="11" t="s">
        <v>304</v>
      </c>
      <c r="F1015" s="12" t="s">
        <v>48</v>
      </c>
      <c r="G1015" s="12" t="s">
        <v>310</v>
      </c>
      <c r="H1015" s="12" t="s">
        <v>306</v>
      </c>
      <c r="I1015" s="11" t="s">
        <v>507</v>
      </c>
      <c r="J1015" s="12" t="str">
        <f t="shared" si="36"/>
        <v>≥17h</v>
      </c>
      <c r="K1015" s="12" t="s">
        <v>513</v>
      </c>
      <c r="L1015" s="69" t="s">
        <v>520</v>
      </c>
      <c r="M1015" s="12">
        <v>1</v>
      </c>
      <c r="N1015" s="92">
        <v>1</v>
      </c>
      <c r="O1015" s="93"/>
      <c r="P1015" s="93"/>
      <c r="Q1015" s="93"/>
      <c r="R1015" s="93"/>
      <c r="S1015" s="113"/>
      <c r="T1015" s="93">
        <v>1</v>
      </c>
      <c r="U1015" s="93"/>
      <c r="V1015" s="93"/>
      <c r="W1015" s="93"/>
      <c r="X1015" s="93"/>
      <c r="Y1015" s="75"/>
      <c r="Z1015" s="132" t="str">
        <f>VLOOKUP(A1015,DB_CAL_Q1_Q4!$A$4:$P$1328,13)</f>
        <v>Ninguna</v>
      </c>
      <c r="AA1015" s="133" t="str">
        <f>VLOOKUP(A1015,DB_ACS_Q1_Q4!$A$4:$AD$1328,13)</f>
        <v>Electricidad</v>
      </c>
      <c r="AB1015" s="134" t="str">
        <f>VLOOKUP(A1015,DB_REF_Q1_Q4!$A$4:$AD$1328,13)</f>
        <v>Ninguno</v>
      </c>
    </row>
    <row r="1016" spans="1:28" ht="12" customHeight="1">
      <c r="A1016" s="10">
        <v>1012</v>
      </c>
      <c r="B1016" s="98" t="s">
        <v>92</v>
      </c>
      <c r="C1016" s="98" t="s">
        <v>89</v>
      </c>
      <c r="D1016" s="11" t="s">
        <v>25</v>
      </c>
      <c r="E1016" s="11" t="s">
        <v>303</v>
      </c>
      <c r="F1016" s="12" t="s">
        <v>48</v>
      </c>
      <c r="G1016" s="12" t="s">
        <v>310</v>
      </c>
      <c r="H1016" s="12" t="s">
        <v>306</v>
      </c>
      <c r="I1016" s="103" t="s">
        <v>504</v>
      </c>
      <c r="J1016" s="12" t="str">
        <f t="shared" si="36"/>
        <v>≥17h</v>
      </c>
      <c r="K1016" s="12" t="s">
        <v>47</v>
      </c>
      <c r="L1016" s="69" t="s">
        <v>520</v>
      </c>
      <c r="M1016" s="12">
        <v>1</v>
      </c>
      <c r="N1016" s="92">
        <v>1</v>
      </c>
      <c r="O1016" s="93"/>
      <c r="P1016" s="93"/>
      <c r="Q1016" s="93"/>
      <c r="R1016" s="93"/>
      <c r="S1016" s="113"/>
      <c r="T1016" s="93"/>
      <c r="U1016" s="93"/>
      <c r="V1016" s="93"/>
      <c r="W1016" s="93"/>
      <c r="X1016" s="93"/>
      <c r="Y1016" s="75">
        <v>1</v>
      </c>
      <c r="Z1016" s="132" t="str">
        <f>VLOOKUP(A1016,DB_CAL_Q1_Q4!$A$4:$P$1328,13)</f>
        <v>Electricidad</v>
      </c>
      <c r="AA1016" s="133" t="str">
        <f>VLOOKUP(A1016,DB_ACS_Q1_Q4!$A$4:$AD$1328,13)</f>
        <v>Electricidad</v>
      </c>
      <c r="AB1016" s="134" t="str">
        <f>VLOOKUP(A1016,DB_REF_Q1_Q4!$A$4:$AD$1328,13)</f>
        <v>Ninguno</v>
      </c>
    </row>
    <row r="1017" spans="1:28" ht="12" customHeight="1">
      <c r="A1017" s="10">
        <v>1013</v>
      </c>
      <c r="B1017" s="98" t="s">
        <v>106</v>
      </c>
      <c r="C1017" s="98" t="s">
        <v>71</v>
      </c>
      <c r="D1017" s="11" t="s">
        <v>25</v>
      </c>
      <c r="E1017" s="11" t="s">
        <v>303</v>
      </c>
      <c r="F1017" s="12" t="s">
        <v>50</v>
      </c>
      <c r="G1017" s="12" t="s">
        <v>510</v>
      </c>
      <c r="H1017" s="12" t="s">
        <v>306</v>
      </c>
      <c r="I1017" s="11" t="s">
        <v>507</v>
      </c>
      <c r="J1017" s="12" t="str">
        <f t="shared" si="36"/>
        <v>≥17h</v>
      </c>
      <c r="K1017" s="12" t="s">
        <v>47</v>
      </c>
      <c r="L1017" s="69" t="s">
        <v>520</v>
      </c>
      <c r="M1017" s="12"/>
      <c r="N1017" s="92"/>
      <c r="O1017" s="93"/>
      <c r="P1017" s="93"/>
      <c r="Q1017" s="93"/>
      <c r="R1017" s="93"/>
      <c r="S1017" s="113">
        <v>1</v>
      </c>
      <c r="T1017" s="93"/>
      <c r="U1017" s="93"/>
      <c r="V1017" s="93"/>
      <c r="W1017" s="93"/>
      <c r="X1017" s="93"/>
      <c r="Y1017" s="75">
        <v>1</v>
      </c>
      <c r="Z1017" s="132" t="str">
        <f>VLOOKUP(A1017,DB_CAL_Q1_Q4!$A$4:$P$1328,13)</f>
        <v>Gas Natural</v>
      </c>
      <c r="AA1017" s="133" t="str">
        <f>VLOOKUP(A1017,DB_ACS_Q1_Q4!$A$4:$AD$1328,13)</f>
        <v>Gas Natural</v>
      </c>
      <c r="AB1017" s="134" t="str">
        <f>VLOOKUP(A1017,DB_REF_Q1_Q4!$A$4:$AD$1328,13)</f>
        <v>Ninguno</v>
      </c>
    </row>
    <row r="1018" spans="1:28" ht="12" customHeight="1">
      <c r="A1018" s="10">
        <v>1014</v>
      </c>
      <c r="B1018" s="98" t="s">
        <v>106</v>
      </c>
      <c r="C1018" s="98" t="s">
        <v>71</v>
      </c>
      <c r="D1018" s="11" t="s">
        <v>51</v>
      </c>
      <c r="E1018" s="11" t="s">
        <v>304</v>
      </c>
      <c r="F1018" s="12" t="s">
        <v>49</v>
      </c>
      <c r="G1018" s="12" t="s">
        <v>510</v>
      </c>
      <c r="H1018" s="12" t="s">
        <v>306</v>
      </c>
      <c r="I1018" s="11" t="s">
        <v>504</v>
      </c>
      <c r="J1018" s="12" t="str">
        <f t="shared" si="36"/>
        <v>≥17h</v>
      </c>
      <c r="K1018" s="12" t="s">
        <v>512</v>
      </c>
      <c r="L1018" s="69" t="s">
        <v>520</v>
      </c>
      <c r="M1018" s="12">
        <v>1</v>
      </c>
      <c r="N1018" s="92">
        <v>1</v>
      </c>
      <c r="O1018" s="93"/>
      <c r="P1018" s="93"/>
      <c r="Q1018" s="93"/>
      <c r="R1018" s="93"/>
      <c r="S1018" s="113"/>
      <c r="T1018" s="93">
        <v>1</v>
      </c>
      <c r="U1018" s="93"/>
      <c r="V1018" s="93"/>
      <c r="W1018" s="93"/>
      <c r="X1018" s="93"/>
      <c r="Y1018" s="75"/>
      <c r="Z1018" s="132" t="str">
        <f>VLOOKUP(A1018,DB_CAL_Q1_Q4!$A$4:$P$1328,13)</f>
        <v>Gas Natural</v>
      </c>
      <c r="AA1018" s="133" t="str">
        <f>VLOOKUP(A1018,DB_ACS_Q1_Q4!$A$4:$AD$1328,13)</f>
        <v>Gas Natural</v>
      </c>
      <c r="AB1018" s="134" t="str">
        <f>VLOOKUP(A1018,DB_REF_Q1_Q4!$A$4:$AD$1328,13)</f>
        <v>Ninguno</v>
      </c>
    </row>
    <row r="1019" spans="1:28" ht="12" customHeight="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12">
        <v>1</v>
      </c>
      <c r="N1019" s="92">
        <v>1</v>
      </c>
      <c r="O1019" s="93"/>
      <c r="P1019" s="93"/>
      <c r="Q1019" s="93">
        <v>1</v>
      </c>
      <c r="R1019" s="93"/>
      <c r="S1019" s="113"/>
      <c r="T1019" s="93"/>
      <c r="U1019" s="93"/>
      <c r="V1019" s="93"/>
      <c r="W1019" s="93"/>
      <c r="X1019" s="93"/>
      <c r="Y1019" s="75">
        <v>1</v>
      </c>
      <c r="Z1019" s="132" t="str">
        <f>VLOOKUP(A1019,DB_CAL_Q1_Q4!$A$4:$P$1328,13)</f>
        <v>Gas Natural</v>
      </c>
      <c r="AA1019" s="133" t="str">
        <f>VLOOKUP(A1019,DB_ACS_Q1_Q4!$A$4:$AD$1328,13)</f>
        <v>Gas Natural</v>
      </c>
      <c r="AB1019" s="134" t="str">
        <f>VLOOKUP(A1019,DB_REF_Q1_Q4!$A$4:$AD$1328,13)</f>
        <v>Ninguno</v>
      </c>
    </row>
    <row r="1020" spans="1:28" ht="12" customHeight="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12">
        <v>1</v>
      </c>
      <c r="N1020" s="92">
        <v>1</v>
      </c>
      <c r="O1020" s="93"/>
      <c r="P1020" s="93"/>
      <c r="Q1020" s="93"/>
      <c r="R1020" s="93"/>
      <c r="S1020" s="113"/>
      <c r="T1020" s="93">
        <v>1</v>
      </c>
      <c r="U1020" s="93"/>
      <c r="V1020" s="93"/>
      <c r="W1020" s="93"/>
      <c r="X1020" s="93"/>
      <c r="Y1020" s="75"/>
      <c r="Z1020" s="132" t="str">
        <f>VLOOKUP(A1020,DB_CAL_Q1_Q4!$A$4:$P$1328,13)</f>
        <v>GLP</v>
      </c>
      <c r="AA1020" s="133" t="str">
        <f>VLOOKUP(A1020,DB_ACS_Q1_Q4!$A$4:$AD$1328,13)</f>
        <v>GLP</v>
      </c>
      <c r="AB1020" s="134" t="str">
        <f>VLOOKUP(A1020,DB_REF_Q1_Q4!$A$4:$AD$1328,13)</f>
        <v>Ninguno</v>
      </c>
    </row>
    <row r="1021" spans="1:28" ht="12" customHeight="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12">
        <v>1</v>
      </c>
      <c r="N1021" s="92">
        <v>1</v>
      </c>
      <c r="O1021" s="93"/>
      <c r="P1021" s="93"/>
      <c r="Q1021" s="93"/>
      <c r="R1021" s="93"/>
      <c r="S1021" s="113"/>
      <c r="T1021" s="93"/>
      <c r="U1021" s="93"/>
      <c r="V1021" s="93"/>
      <c r="W1021" s="93"/>
      <c r="X1021" s="93"/>
      <c r="Y1021" s="75">
        <v>1</v>
      </c>
      <c r="Z1021" s="132" t="str">
        <f>VLOOKUP(A1021,DB_CAL_Q1_Q4!$A$4:$P$1328,13)</f>
        <v>Electricidad</v>
      </c>
      <c r="AA1021" s="133" t="str">
        <f>VLOOKUP(A1021,DB_ACS_Q1_Q4!$A$4:$AD$1328,13)</f>
        <v>Gas Natural</v>
      </c>
      <c r="AB1021" s="134" t="str">
        <f>VLOOKUP(A1021,DB_REF_Q1_Q4!$A$4:$AD$1328,13)</f>
        <v>Ninguno</v>
      </c>
    </row>
    <row r="1022" spans="1:28" ht="12" customHeight="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12">
        <v>1</v>
      </c>
      <c r="N1022" s="92">
        <v>1</v>
      </c>
      <c r="O1022" s="93"/>
      <c r="P1022" s="93"/>
      <c r="Q1022" s="93"/>
      <c r="R1022" s="93"/>
      <c r="S1022" s="113"/>
      <c r="T1022" s="93"/>
      <c r="U1022" s="93"/>
      <c r="V1022" s="93"/>
      <c r="W1022" s="93"/>
      <c r="X1022" s="93"/>
      <c r="Y1022" s="75">
        <v>1</v>
      </c>
      <c r="Z1022" s="132" t="str">
        <f>VLOOKUP(A1022,DB_CAL_Q1_Q4!$A$4:$P$1328,13)</f>
        <v>Gasóleo</v>
      </c>
      <c r="AA1022" s="133" t="str">
        <f>VLOOKUP(A1022,DB_ACS_Q1_Q4!$A$4:$AD$1328,13)</f>
        <v>Gasóleo</v>
      </c>
      <c r="AB1022" s="134" t="str">
        <f>VLOOKUP(A1022,DB_REF_Q1_Q4!$A$4:$AD$1328,13)</f>
        <v>Ninguno</v>
      </c>
    </row>
    <row r="1023" spans="1:28" ht="12" customHeight="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12">
        <v>1</v>
      </c>
      <c r="N1023" s="92">
        <v>1</v>
      </c>
      <c r="O1023" s="93"/>
      <c r="P1023" s="93"/>
      <c r="Q1023" s="93"/>
      <c r="R1023" s="93"/>
      <c r="S1023" s="113"/>
      <c r="T1023" s="93"/>
      <c r="U1023" s="93"/>
      <c r="V1023" s="93"/>
      <c r="W1023" s="93"/>
      <c r="X1023" s="93"/>
      <c r="Y1023" s="75">
        <v>1</v>
      </c>
      <c r="Z1023" s="132" t="str">
        <f>VLOOKUP(A1023,DB_CAL_Q1_Q4!$A$4:$P$1328,13)</f>
        <v>Gas Natural</v>
      </c>
      <c r="AA1023" s="133" t="str">
        <f>VLOOKUP(A1023,DB_ACS_Q1_Q4!$A$4:$AD$1328,13)</f>
        <v>Gas Natural</v>
      </c>
      <c r="AB1023" s="134" t="str">
        <f>VLOOKUP(A1023,DB_REF_Q1_Q4!$A$4:$AD$1328,13)</f>
        <v>Ninguno</v>
      </c>
    </row>
    <row r="1024" spans="1:28" ht="12" customHeight="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12">
        <v>1</v>
      </c>
      <c r="N1024" s="92">
        <v>1</v>
      </c>
      <c r="O1024" s="93"/>
      <c r="P1024" s="93"/>
      <c r="Q1024" s="93"/>
      <c r="R1024" s="93"/>
      <c r="S1024" s="113"/>
      <c r="T1024" s="93"/>
      <c r="U1024" s="93"/>
      <c r="V1024" s="93"/>
      <c r="W1024" s="93"/>
      <c r="X1024" s="93"/>
      <c r="Y1024" s="75">
        <v>1</v>
      </c>
      <c r="Z1024" s="132" t="str">
        <f>VLOOKUP(A1024,DB_CAL_Q1_Q4!$A$4:$P$1328,13)</f>
        <v>Otros</v>
      </c>
      <c r="AA1024" s="133" t="str">
        <f>VLOOKUP(A1024,DB_ACS_Q1_Q4!$A$4:$AD$1328,13)</f>
        <v>Otros</v>
      </c>
      <c r="AB1024" s="134" t="str">
        <f>VLOOKUP(A1024,DB_REF_Q1_Q4!$A$4:$AD$1328,13)</f>
        <v>Ninguno</v>
      </c>
    </row>
    <row r="1025" spans="1:28" ht="12" customHeight="1">
      <c r="A1025" s="10">
        <v>1021</v>
      </c>
      <c r="B1025" s="98" t="s">
        <v>247</v>
      </c>
      <c r="C1025" s="98" t="s">
        <v>245</v>
      </c>
      <c r="D1025" s="11" t="s">
        <v>52</v>
      </c>
      <c r="E1025" s="11" t="s">
        <v>303</v>
      </c>
      <c r="F1025" s="12" t="s">
        <v>48</v>
      </c>
      <c r="G1025" s="12" t="s">
        <v>510</v>
      </c>
      <c r="H1025" s="12" t="s">
        <v>307</v>
      </c>
      <c r="I1025" s="11" t="s">
        <v>504</v>
      </c>
      <c r="J1025" s="12" t="str">
        <f t="shared" ref="J1025:J1031" si="37">"≥17h"</f>
        <v>≥17h</v>
      </c>
      <c r="K1025" s="12" t="s">
        <v>47</v>
      </c>
      <c r="L1025" s="69" t="s">
        <v>520</v>
      </c>
      <c r="M1025" s="12">
        <v>1</v>
      </c>
      <c r="N1025" s="92">
        <v>1</v>
      </c>
      <c r="O1025" s="93"/>
      <c r="P1025" s="93"/>
      <c r="Q1025" s="93"/>
      <c r="R1025" s="93"/>
      <c r="S1025" s="113"/>
      <c r="T1025" s="93"/>
      <c r="U1025" s="93"/>
      <c r="V1025" s="93"/>
      <c r="W1025" s="93"/>
      <c r="X1025" s="93"/>
      <c r="Y1025" s="75">
        <v>1</v>
      </c>
      <c r="Z1025" s="132" t="str">
        <f>VLOOKUP(A1025,DB_CAL_Q1_Q4!$A$4:$P$1328,13)</f>
        <v>Gas Natural</v>
      </c>
      <c r="AA1025" s="133" t="str">
        <f>VLOOKUP(A1025,DB_ACS_Q1_Q4!$A$4:$AD$1328,13)</f>
        <v>Gas Natural</v>
      </c>
      <c r="AB1025" s="134" t="str">
        <f>VLOOKUP(A1025,DB_REF_Q1_Q4!$A$4:$AD$1328,13)</f>
        <v>Ninguno</v>
      </c>
    </row>
    <row r="1026" spans="1:28" ht="12" customHeight="1">
      <c r="A1026" s="10">
        <v>1022</v>
      </c>
      <c r="B1026" s="98" t="s">
        <v>199</v>
      </c>
      <c r="C1026" s="98" t="s">
        <v>198</v>
      </c>
      <c r="D1026" s="11" t="s">
        <v>25</v>
      </c>
      <c r="E1026" s="11" t="s">
        <v>304</v>
      </c>
      <c r="F1026" s="12" t="s">
        <v>48</v>
      </c>
      <c r="G1026" s="12" t="s">
        <v>310</v>
      </c>
      <c r="H1026" s="12" t="s">
        <v>306</v>
      </c>
      <c r="I1026" s="11" t="s">
        <v>507</v>
      </c>
      <c r="J1026" s="12" t="str">
        <f t="shared" si="37"/>
        <v>≥17h</v>
      </c>
      <c r="K1026" s="12" t="s">
        <v>47</v>
      </c>
      <c r="L1026" s="69" t="s">
        <v>520</v>
      </c>
      <c r="M1026" s="12">
        <v>1</v>
      </c>
      <c r="N1026" s="92">
        <v>1</v>
      </c>
      <c r="O1026" s="93"/>
      <c r="P1026" s="93"/>
      <c r="Q1026" s="93"/>
      <c r="R1026" s="93"/>
      <c r="S1026" s="113"/>
      <c r="T1026" s="93"/>
      <c r="U1026" s="93"/>
      <c r="V1026" s="93"/>
      <c r="W1026" s="93"/>
      <c r="X1026" s="93"/>
      <c r="Y1026" s="75">
        <v>1</v>
      </c>
      <c r="Z1026" s="132" t="str">
        <f>VLOOKUP(A1026,DB_CAL_Q1_Q4!$A$4:$P$1328,13)</f>
        <v>Gasóleo</v>
      </c>
      <c r="AA1026" s="133" t="str">
        <f>VLOOKUP(A1026,DB_ACS_Q1_Q4!$A$4:$AD$1328,13)</f>
        <v>GLP</v>
      </c>
      <c r="AB1026" s="134" t="str">
        <f>VLOOKUP(A1026,DB_REF_Q1_Q4!$A$4:$AD$1328,13)</f>
        <v>Ninguno</v>
      </c>
    </row>
    <row r="1027" spans="1:28" ht="12" customHeight="1">
      <c r="A1027" s="10">
        <v>1023</v>
      </c>
      <c r="B1027" s="98" t="s">
        <v>199</v>
      </c>
      <c r="C1027" s="98" t="s">
        <v>198</v>
      </c>
      <c r="D1027" s="11" t="s">
        <v>25</v>
      </c>
      <c r="E1027" s="11" t="s">
        <v>304</v>
      </c>
      <c r="F1027" s="12" t="s">
        <v>50</v>
      </c>
      <c r="G1027" s="12" t="s">
        <v>510</v>
      </c>
      <c r="H1027" s="12" t="s">
        <v>307</v>
      </c>
      <c r="I1027" s="11" t="s">
        <v>504</v>
      </c>
      <c r="J1027" s="12" t="str">
        <f t="shared" si="37"/>
        <v>≥17h</v>
      </c>
      <c r="K1027" s="12" t="s">
        <v>47</v>
      </c>
      <c r="L1027" s="69" t="s">
        <v>520</v>
      </c>
      <c r="M1027" s="12">
        <v>1</v>
      </c>
      <c r="N1027" s="92">
        <v>1</v>
      </c>
      <c r="O1027" s="93"/>
      <c r="P1027" s="93"/>
      <c r="Q1027" s="93"/>
      <c r="R1027" s="93"/>
      <c r="S1027" s="113"/>
      <c r="T1027" s="93"/>
      <c r="U1027" s="93"/>
      <c r="V1027" s="93"/>
      <c r="W1027" s="93"/>
      <c r="X1027" s="93"/>
      <c r="Y1027" s="75">
        <v>1</v>
      </c>
      <c r="Z1027" s="132" t="str">
        <f>VLOOKUP(A1027,DB_CAL_Q1_Q4!$A$4:$P$1328,13)</f>
        <v>Gasóleo</v>
      </c>
      <c r="AA1027" s="133" t="str">
        <f>VLOOKUP(A1027,DB_ACS_Q1_Q4!$A$4:$AD$1328,13)</f>
        <v>GLP</v>
      </c>
      <c r="AB1027" s="134" t="str">
        <f>VLOOKUP(A1027,DB_REF_Q1_Q4!$A$4:$AD$1328,13)</f>
        <v>Ninguno</v>
      </c>
    </row>
    <row r="1028" spans="1:28" ht="12" customHeight="1">
      <c r="A1028" s="10">
        <v>1024</v>
      </c>
      <c r="B1028" s="98" t="s">
        <v>87</v>
      </c>
      <c r="C1028" s="98" t="s">
        <v>71</v>
      </c>
      <c r="D1028" s="11" t="s">
        <v>25</v>
      </c>
      <c r="E1028" s="11" t="s">
        <v>303</v>
      </c>
      <c r="F1028" s="12" t="s">
        <v>50</v>
      </c>
      <c r="G1028" s="12" t="s">
        <v>310</v>
      </c>
      <c r="H1028" s="12" t="s">
        <v>306</v>
      </c>
      <c r="I1028" s="103" t="s">
        <v>505</v>
      </c>
      <c r="J1028" s="12" t="str">
        <f t="shared" si="37"/>
        <v>≥17h</v>
      </c>
      <c r="K1028" s="12" t="s">
        <v>47</v>
      </c>
      <c r="L1028" s="69" t="s">
        <v>520</v>
      </c>
      <c r="M1028" s="12">
        <v>1</v>
      </c>
      <c r="N1028" s="92"/>
      <c r="O1028" s="93">
        <v>1</v>
      </c>
      <c r="P1028" s="93"/>
      <c r="Q1028" s="93">
        <v>1</v>
      </c>
      <c r="R1028" s="93"/>
      <c r="S1028" s="113"/>
      <c r="T1028" s="93"/>
      <c r="U1028" s="93"/>
      <c r="V1028" s="93"/>
      <c r="W1028" s="93"/>
      <c r="X1028" s="93"/>
      <c r="Y1028" s="75">
        <v>1</v>
      </c>
      <c r="Z1028" s="132" t="str">
        <f>VLOOKUP(A1028,DB_CAL_Q1_Q4!$A$4:$P$1328,13)</f>
        <v>Gas Natural</v>
      </c>
      <c r="AA1028" s="133" t="str">
        <f>VLOOKUP(A1028,DB_ACS_Q1_Q4!$A$4:$AD$1328,13)</f>
        <v>Gas Natural</v>
      </c>
      <c r="AB1028" s="134" t="str">
        <f>VLOOKUP(A1028,DB_REF_Q1_Q4!$A$4:$AD$1328,13)</f>
        <v>Ninguno</v>
      </c>
    </row>
    <row r="1029" spans="1:28" ht="12" customHeight="1">
      <c r="A1029" s="10">
        <v>1025</v>
      </c>
      <c r="B1029" s="98" t="s">
        <v>199</v>
      </c>
      <c r="C1029" s="98" t="s">
        <v>198</v>
      </c>
      <c r="D1029" s="11" t="s">
        <v>25</v>
      </c>
      <c r="E1029" s="11" t="s">
        <v>304</v>
      </c>
      <c r="F1029" s="12" t="s">
        <v>49</v>
      </c>
      <c r="G1029" s="12" t="s">
        <v>310</v>
      </c>
      <c r="H1029" s="12" t="s">
        <v>306</v>
      </c>
      <c r="I1029" s="11" t="s">
        <v>507</v>
      </c>
      <c r="J1029" s="12" t="str">
        <f t="shared" si="37"/>
        <v>≥17h</v>
      </c>
      <c r="K1029" s="12" t="s">
        <v>512</v>
      </c>
      <c r="L1029" s="69" t="s">
        <v>520</v>
      </c>
      <c r="M1029" s="12"/>
      <c r="N1029" s="92"/>
      <c r="O1029" s="93"/>
      <c r="P1029" s="93"/>
      <c r="Q1029" s="93"/>
      <c r="R1029" s="93"/>
      <c r="S1029" s="113">
        <v>1</v>
      </c>
      <c r="T1029" s="93"/>
      <c r="U1029" s="93"/>
      <c r="V1029" s="93"/>
      <c r="W1029" s="93"/>
      <c r="X1029" s="93"/>
      <c r="Y1029" s="75">
        <v>1</v>
      </c>
      <c r="Z1029" s="132" t="str">
        <f>VLOOKUP(A1029,DB_CAL_Q1_Q4!$A$4:$P$1328,13)</f>
        <v>Electricidad</v>
      </c>
      <c r="AA1029" s="133" t="str">
        <f>VLOOKUP(A1029,DB_ACS_Q1_Q4!$A$4:$AD$1328,13)</f>
        <v>GLP</v>
      </c>
      <c r="AB1029" s="134" t="str">
        <f>VLOOKUP(A1029,DB_REF_Q1_Q4!$A$4:$AD$1328,13)</f>
        <v>Ninguno</v>
      </c>
    </row>
    <row r="1030" spans="1:28" ht="12" customHeight="1">
      <c r="A1030" s="10">
        <v>1026</v>
      </c>
      <c r="B1030" s="98" t="s">
        <v>111</v>
      </c>
      <c r="C1030" s="98" t="s">
        <v>71</v>
      </c>
      <c r="D1030" s="11" t="s">
        <v>25</v>
      </c>
      <c r="E1030" s="11" t="s">
        <v>304</v>
      </c>
      <c r="F1030" s="12" t="s">
        <v>50</v>
      </c>
      <c r="G1030" s="12" t="s">
        <v>310</v>
      </c>
      <c r="H1030" s="12" t="s">
        <v>306</v>
      </c>
      <c r="I1030" s="103" t="s">
        <v>504</v>
      </c>
      <c r="J1030" s="12" t="str">
        <f t="shared" si="37"/>
        <v>≥17h</v>
      </c>
      <c r="K1030" s="12" t="s">
        <v>512</v>
      </c>
      <c r="L1030" s="69" t="s">
        <v>520</v>
      </c>
      <c r="M1030" s="12"/>
      <c r="N1030" s="92"/>
      <c r="O1030" s="93"/>
      <c r="P1030" s="93"/>
      <c r="Q1030" s="93"/>
      <c r="R1030" s="93"/>
      <c r="S1030" s="113">
        <v>1</v>
      </c>
      <c r="T1030" s="93"/>
      <c r="U1030" s="93"/>
      <c r="V1030" s="93"/>
      <c r="W1030" s="93"/>
      <c r="X1030" s="93"/>
      <c r="Y1030" s="75">
        <v>1</v>
      </c>
      <c r="Z1030" s="132" t="str">
        <f>VLOOKUP(A1030,DB_CAL_Q1_Q4!$A$4:$P$1328,13)</f>
        <v>Electricidad</v>
      </c>
      <c r="AA1030" s="133" t="str">
        <f>VLOOKUP(A1030,DB_ACS_Q1_Q4!$A$4:$AD$1328,13)</f>
        <v>Gas Natural</v>
      </c>
      <c r="AB1030" s="134" t="str">
        <f>VLOOKUP(A1030,DB_REF_Q1_Q4!$A$4:$AD$1328,13)</f>
        <v>Ninguno</v>
      </c>
    </row>
    <row r="1031" spans="1:28" ht="12" customHeight="1">
      <c r="A1031" s="10">
        <v>1027</v>
      </c>
      <c r="B1031" s="98" t="s">
        <v>106</v>
      </c>
      <c r="C1031" s="98" t="s">
        <v>71</v>
      </c>
      <c r="D1031" s="11" t="s">
        <v>51</v>
      </c>
      <c r="E1031" s="11" t="s">
        <v>304</v>
      </c>
      <c r="F1031" s="12" t="s">
        <v>50</v>
      </c>
      <c r="G1031" s="12" t="s">
        <v>310</v>
      </c>
      <c r="H1031" s="12" t="s">
        <v>306</v>
      </c>
      <c r="I1031" s="103" t="s">
        <v>504</v>
      </c>
      <c r="J1031" s="12" t="str">
        <f t="shared" si="37"/>
        <v>≥17h</v>
      </c>
      <c r="K1031" s="12" t="s">
        <v>512</v>
      </c>
      <c r="L1031" s="69" t="s">
        <v>520</v>
      </c>
      <c r="M1031" s="12">
        <v>1</v>
      </c>
      <c r="N1031" s="92">
        <v>1</v>
      </c>
      <c r="O1031" s="93"/>
      <c r="P1031" s="93"/>
      <c r="Q1031" s="93"/>
      <c r="R1031" s="93"/>
      <c r="S1031" s="113"/>
      <c r="T1031" s="93">
        <v>1</v>
      </c>
      <c r="U1031" s="93"/>
      <c r="V1031" s="93"/>
      <c r="W1031" s="93"/>
      <c r="X1031" s="93"/>
      <c r="Y1031" s="75"/>
      <c r="Z1031" s="132" t="str">
        <f>VLOOKUP(A1031,DB_CAL_Q1_Q4!$A$4:$P$1328,13)</f>
        <v>Ninguna</v>
      </c>
      <c r="AA1031" s="133" t="str">
        <f>VLOOKUP(A1031,DB_ACS_Q1_Q4!$A$4:$AD$1328,13)</f>
        <v>Electricidad</v>
      </c>
      <c r="AB1031" s="134" t="str">
        <f>VLOOKUP(A1031,DB_REF_Q1_Q4!$A$4:$AD$1328,13)</f>
        <v>Ninguno</v>
      </c>
    </row>
    <row r="1032" spans="1:28" ht="12" customHeight="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12"/>
      <c r="N1032" s="92"/>
      <c r="O1032" s="93"/>
      <c r="P1032" s="93"/>
      <c r="Q1032" s="93"/>
      <c r="R1032" s="93"/>
      <c r="S1032" s="113">
        <v>1</v>
      </c>
      <c r="T1032" s="93"/>
      <c r="U1032" s="93"/>
      <c r="V1032" s="93"/>
      <c r="W1032" s="93"/>
      <c r="X1032" s="93"/>
      <c r="Y1032" s="75">
        <v>1</v>
      </c>
      <c r="Z1032" s="132" t="str">
        <f>VLOOKUP(A1032,DB_CAL_Q1_Q4!$A$4:$P$1328,13)</f>
        <v>Gasóleo</v>
      </c>
      <c r="AA1032" s="133" t="str">
        <f>VLOOKUP(A1032,DB_ACS_Q1_Q4!$A$4:$AD$1328,13)</f>
        <v>GLP</v>
      </c>
      <c r="AB1032" s="134" t="str">
        <f>VLOOKUP(A1032,DB_REF_Q1_Q4!$A$4:$AD$1328,13)</f>
        <v>Ninguno</v>
      </c>
    </row>
    <row r="1033" spans="1:28" ht="12" customHeight="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12"/>
      <c r="N1033" s="92"/>
      <c r="O1033" s="93"/>
      <c r="P1033" s="93"/>
      <c r="Q1033" s="93"/>
      <c r="R1033" s="93"/>
      <c r="S1033" s="113">
        <v>1</v>
      </c>
      <c r="T1033" s="93"/>
      <c r="U1033" s="93"/>
      <c r="V1033" s="93"/>
      <c r="W1033" s="93"/>
      <c r="X1033" s="93"/>
      <c r="Y1033" s="75">
        <v>1</v>
      </c>
      <c r="Z1033" s="132" t="str">
        <f>VLOOKUP(A1033,DB_CAL_Q1_Q4!$A$4:$P$1328,13)</f>
        <v>Electricidad</v>
      </c>
      <c r="AA1033" s="133" t="str">
        <f>VLOOKUP(A1033,DB_ACS_Q1_Q4!$A$4:$AD$1328,13)</f>
        <v>Electricidad</v>
      </c>
      <c r="AB1033" s="134" t="str">
        <f>VLOOKUP(A1033,DB_REF_Q1_Q4!$A$4:$AD$1328,13)</f>
        <v>Ninguno</v>
      </c>
    </row>
    <row r="1034" spans="1:28" ht="12" customHeight="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12">
        <v>1</v>
      </c>
      <c r="N1034" s="92">
        <v>1</v>
      </c>
      <c r="O1034" s="93"/>
      <c r="P1034" s="93"/>
      <c r="Q1034" s="93"/>
      <c r="R1034" s="93"/>
      <c r="S1034" s="113"/>
      <c r="T1034" s="93"/>
      <c r="U1034" s="93"/>
      <c r="V1034" s="93"/>
      <c r="W1034" s="93"/>
      <c r="X1034" s="93"/>
      <c r="Y1034" s="75">
        <v>1</v>
      </c>
      <c r="Z1034" s="132" t="str">
        <f>VLOOKUP(A1034,DB_CAL_Q1_Q4!$A$4:$P$1328,13)</f>
        <v>GLP</v>
      </c>
      <c r="AA1034" s="133" t="str">
        <f>VLOOKUP(A1034,DB_ACS_Q1_Q4!$A$4:$AD$1328,13)</f>
        <v>GLP</v>
      </c>
      <c r="AB1034" s="134" t="str">
        <f>VLOOKUP(A1034,DB_REF_Q1_Q4!$A$4:$AD$1328,13)</f>
        <v>Ninguno</v>
      </c>
    </row>
    <row r="1035" spans="1:28" ht="12" customHeight="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12">
        <v>1</v>
      </c>
      <c r="N1035" s="92">
        <v>1</v>
      </c>
      <c r="O1035" s="93"/>
      <c r="P1035" s="93"/>
      <c r="Q1035" s="93"/>
      <c r="R1035" s="93"/>
      <c r="S1035" s="113"/>
      <c r="T1035" s="93"/>
      <c r="U1035" s="93"/>
      <c r="V1035" s="93"/>
      <c r="W1035" s="93"/>
      <c r="X1035" s="93"/>
      <c r="Y1035" s="75">
        <v>1</v>
      </c>
      <c r="Z1035" s="132" t="str">
        <f>VLOOKUP(A1035,DB_CAL_Q1_Q4!$A$4:$P$1328,13)</f>
        <v>Electricidad</v>
      </c>
      <c r="AA1035" s="133" t="str">
        <f>VLOOKUP(A1035,DB_ACS_Q1_Q4!$A$4:$AD$1328,13)</f>
        <v>Electricidad</v>
      </c>
      <c r="AB1035" s="134" t="str">
        <f>VLOOKUP(A1035,DB_REF_Q1_Q4!$A$4:$AD$1328,13)</f>
        <v>Ninguno</v>
      </c>
    </row>
    <row r="1036" spans="1:28" ht="12" customHeight="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12"/>
      <c r="N1036" s="92"/>
      <c r="O1036" s="93"/>
      <c r="P1036" s="93"/>
      <c r="Q1036" s="93"/>
      <c r="R1036" s="93"/>
      <c r="S1036" s="113">
        <v>1</v>
      </c>
      <c r="T1036" s="93"/>
      <c r="U1036" s="93"/>
      <c r="V1036" s="93"/>
      <c r="W1036" s="93"/>
      <c r="X1036" s="93"/>
      <c r="Y1036" s="75">
        <v>1</v>
      </c>
      <c r="Z1036" s="132" t="str">
        <f>VLOOKUP(A1036,DB_CAL_Q1_Q4!$A$4:$P$1328,13)</f>
        <v>Ninguna</v>
      </c>
      <c r="AA1036" s="133" t="str">
        <f>VLOOKUP(A1036,DB_ACS_Q1_Q4!$A$4:$AD$1328,13)</f>
        <v>GLP</v>
      </c>
      <c r="AB1036" s="134" t="str">
        <f>VLOOKUP(A1036,DB_REF_Q1_Q4!$A$4:$AD$1328,13)</f>
        <v>Ninguno</v>
      </c>
    </row>
    <row r="1037" spans="1:28" ht="12" customHeight="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12">
        <v>1</v>
      </c>
      <c r="N1037" s="92">
        <v>1</v>
      </c>
      <c r="O1037" s="93"/>
      <c r="P1037" s="93"/>
      <c r="Q1037" s="93"/>
      <c r="R1037" s="93"/>
      <c r="S1037" s="113"/>
      <c r="T1037" s="93"/>
      <c r="U1037" s="93"/>
      <c r="V1037" s="93"/>
      <c r="W1037" s="93"/>
      <c r="X1037" s="93"/>
      <c r="Y1037" s="75">
        <v>1</v>
      </c>
      <c r="Z1037" s="132" t="str">
        <f>VLOOKUP(A1037,DB_CAL_Q1_Q4!$A$4:$P$1328,13)</f>
        <v>Electricidad</v>
      </c>
      <c r="AA1037" s="133" t="str">
        <f>VLOOKUP(A1037,DB_ACS_Q1_Q4!$A$4:$AD$1328,13)</f>
        <v>GLP</v>
      </c>
      <c r="AB1037" s="134" t="str">
        <f>VLOOKUP(A1037,DB_REF_Q1_Q4!$A$4:$AD$1328,13)</f>
        <v>Ninguno</v>
      </c>
    </row>
    <row r="1038" spans="1:28" ht="12" customHeight="1">
      <c r="A1038" s="10">
        <v>1034</v>
      </c>
      <c r="B1038" s="98" t="s">
        <v>164</v>
      </c>
      <c r="C1038" s="98" t="s">
        <v>60</v>
      </c>
      <c r="D1038" s="11" t="s">
        <v>51</v>
      </c>
      <c r="E1038" s="11" t="s">
        <v>303</v>
      </c>
      <c r="F1038" s="12" t="s">
        <v>50</v>
      </c>
      <c r="G1038" s="12" t="s">
        <v>510</v>
      </c>
      <c r="H1038" s="12" t="s">
        <v>308</v>
      </c>
      <c r="I1038" s="11" t="s">
        <v>507</v>
      </c>
      <c r="J1038" s="12" t="str">
        <f t="shared" ref="J1038:J1044" si="38">"≥17h"</f>
        <v>≥17h</v>
      </c>
      <c r="K1038" s="12" t="s">
        <v>47</v>
      </c>
      <c r="L1038" s="69" t="s">
        <v>520</v>
      </c>
      <c r="M1038" s="12">
        <v>1</v>
      </c>
      <c r="N1038" s="92">
        <v>1</v>
      </c>
      <c r="O1038" s="93">
        <v>1</v>
      </c>
      <c r="P1038" s="93"/>
      <c r="Q1038" s="93">
        <v>1</v>
      </c>
      <c r="R1038" s="93"/>
      <c r="S1038" s="113"/>
      <c r="T1038" s="93"/>
      <c r="U1038" s="93"/>
      <c r="V1038" s="93"/>
      <c r="W1038" s="93"/>
      <c r="X1038" s="93"/>
      <c r="Y1038" s="75">
        <v>1</v>
      </c>
      <c r="Z1038" s="132" t="str">
        <f>VLOOKUP(A1038,DB_CAL_Q1_Q4!$A$4:$P$1328,13)</f>
        <v>Bomba de calor aire</v>
      </c>
      <c r="AA1038" s="133" t="str">
        <f>VLOOKUP(A1038,DB_ACS_Q1_Q4!$A$4:$AD$1328,13)</f>
        <v>Bomba de calor agua</v>
      </c>
      <c r="AB1038" s="134" t="str">
        <f>VLOOKUP(A1038,DB_REF_Q1_Q4!$A$4:$AD$1328,13)</f>
        <v>Ninguno</v>
      </c>
    </row>
    <row r="1039" spans="1:28" ht="12" customHeight="1">
      <c r="A1039" s="10">
        <v>1035</v>
      </c>
      <c r="B1039" s="98" t="s">
        <v>106</v>
      </c>
      <c r="C1039" s="98" t="s">
        <v>71</v>
      </c>
      <c r="D1039" s="11" t="s">
        <v>51</v>
      </c>
      <c r="E1039" s="11" t="s">
        <v>304</v>
      </c>
      <c r="F1039" s="12" t="s">
        <v>48</v>
      </c>
      <c r="G1039" s="12" t="s">
        <v>510</v>
      </c>
      <c r="H1039" s="12" t="s">
        <v>308</v>
      </c>
      <c r="I1039" s="103" t="s">
        <v>504</v>
      </c>
      <c r="J1039" s="12" t="str">
        <f t="shared" si="38"/>
        <v>≥17h</v>
      </c>
      <c r="K1039" s="12" t="s">
        <v>513</v>
      </c>
      <c r="L1039" s="69" t="s">
        <v>520</v>
      </c>
      <c r="M1039" s="12">
        <v>1</v>
      </c>
      <c r="N1039" s="92">
        <v>1</v>
      </c>
      <c r="O1039" s="93"/>
      <c r="P1039" s="93"/>
      <c r="Q1039" s="93"/>
      <c r="R1039" s="93"/>
      <c r="S1039" s="113"/>
      <c r="T1039" s="93">
        <v>1</v>
      </c>
      <c r="U1039" s="93"/>
      <c r="V1039" s="93"/>
      <c r="W1039" s="93"/>
      <c r="X1039" s="93"/>
      <c r="Y1039" s="75"/>
      <c r="Z1039" s="132" t="str">
        <f>VLOOKUP(A1039,DB_CAL_Q1_Q4!$A$4:$P$1328,13)</f>
        <v>Gasóleo</v>
      </c>
      <c r="AA1039" s="133" t="str">
        <f>VLOOKUP(A1039,DB_ACS_Q1_Q4!$A$4:$AD$1328,13)</f>
        <v>Gasóleo</v>
      </c>
      <c r="AB1039" s="134" t="str">
        <f>VLOOKUP(A1039,DB_REF_Q1_Q4!$A$4:$AD$1328,13)</f>
        <v>Ninguno</v>
      </c>
    </row>
    <row r="1040" spans="1:28" ht="12" customHeight="1">
      <c r="A1040" s="10">
        <v>1036</v>
      </c>
      <c r="B1040" s="98" t="s">
        <v>90</v>
      </c>
      <c r="C1040" s="98" t="s">
        <v>89</v>
      </c>
      <c r="D1040" s="11" t="s">
        <v>51</v>
      </c>
      <c r="E1040" s="11" t="s">
        <v>303</v>
      </c>
      <c r="F1040" s="12" t="s">
        <v>50</v>
      </c>
      <c r="G1040" s="12" t="s">
        <v>510</v>
      </c>
      <c r="H1040" s="12" t="s">
        <v>306</v>
      </c>
      <c r="I1040" s="103" t="s">
        <v>505</v>
      </c>
      <c r="J1040" s="12" t="str">
        <f t="shared" si="38"/>
        <v>≥17h</v>
      </c>
      <c r="K1040" s="12" t="s">
        <v>47</v>
      </c>
      <c r="L1040" s="69" t="s">
        <v>520</v>
      </c>
      <c r="M1040" s="12">
        <v>1</v>
      </c>
      <c r="N1040" s="92">
        <v>1</v>
      </c>
      <c r="O1040" s="93"/>
      <c r="P1040" s="93"/>
      <c r="Q1040" s="93"/>
      <c r="R1040" s="93"/>
      <c r="S1040" s="113"/>
      <c r="T1040" s="93"/>
      <c r="U1040" s="93"/>
      <c r="V1040" s="93"/>
      <c r="W1040" s="93"/>
      <c r="X1040" s="93"/>
      <c r="Y1040" s="75">
        <v>1</v>
      </c>
      <c r="Z1040" s="132" t="str">
        <f>VLOOKUP(A1040,DB_CAL_Q1_Q4!$A$4:$P$1328,13)</f>
        <v>Electricidad</v>
      </c>
      <c r="AA1040" s="133" t="str">
        <f>VLOOKUP(A1040,DB_ACS_Q1_Q4!$A$4:$AD$1328,13)</f>
        <v>Electricidad</v>
      </c>
      <c r="AB1040" s="134" t="str">
        <f>VLOOKUP(A1040,DB_REF_Q1_Q4!$A$4:$AD$1328,13)</f>
        <v>Ninguno</v>
      </c>
    </row>
    <row r="1041" spans="1:28" ht="12" customHeight="1">
      <c r="A1041" s="10">
        <v>1037</v>
      </c>
      <c r="B1041" s="98" t="s">
        <v>276</v>
      </c>
      <c r="C1041" s="98" t="s">
        <v>89</v>
      </c>
      <c r="D1041" s="11" t="s">
        <v>51</v>
      </c>
      <c r="E1041" s="11" t="s">
        <v>304</v>
      </c>
      <c r="F1041" s="12" t="s">
        <v>50</v>
      </c>
      <c r="G1041" s="12" t="s">
        <v>310</v>
      </c>
      <c r="H1041" s="12" t="s">
        <v>306</v>
      </c>
      <c r="I1041" s="11" t="s">
        <v>504</v>
      </c>
      <c r="J1041" s="12" t="str">
        <f t="shared" si="38"/>
        <v>≥17h</v>
      </c>
      <c r="K1041" s="12" t="s">
        <v>512</v>
      </c>
      <c r="L1041" s="69" t="s">
        <v>520</v>
      </c>
      <c r="M1041" s="12"/>
      <c r="N1041" s="92"/>
      <c r="O1041" s="93"/>
      <c r="P1041" s="93"/>
      <c r="Q1041" s="93"/>
      <c r="R1041" s="93"/>
      <c r="S1041" s="113">
        <v>1</v>
      </c>
      <c r="T1041" s="93"/>
      <c r="U1041" s="93"/>
      <c r="V1041" s="93"/>
      <c r="W1041" s="93"/>
      <c r="X1041" s="93"/>
      <c r="Y1041" s="75">
        <v>1</v>
      </c>
      <c r="Z1041" s="132" t="str">
        <f>VLOOKUP(A1041,DB_CAL_Q1_Q4!$A$4:$P$1328,13)</f>
        <v>Electricidad</v>
      </c>
      <c r="AA1041" s="133" t="str">
        <f>VLOOKUP(A1041,DB_ACS_Q1_Q4!$A$4:$AD$1328,13)</f>
        <v>Gas Natural</v>
      </c>
      <c r="AB1041" s="134" t="str">
        <f>VLOOKUP(A1041,DB_REF_Q1_Q4!$A$4:$AD$1328,13)</f>
        <v>Ninguno</v>
      </c>
    </row>
    <row r="1042" spans="1:28" ht="12" customHeight="1">
      <c r="A1042" s="10">
        <v>1038</v>
      </c>
      <c r="B1042" s="98" t="s">
        <v>276</v>
      </c>
      <c r="C1042" s="98" t="s">
        <v>89</v>
      </c>
      <c r="D1042" s="11" t="s">
        <v>51</v>
      </c>
      <c r="E1042" s="11" t="s">
        <v>304</v>
      </c>
      <c r="F1042" s="12" t="s">
        <v>50</v>
      </c>
      <c r="G1042" s="12" t="s">
        <v>510</v>
      </c>
      <c r="H1042" s="12" t="s">
        <v>306</v>
      </c>
      <c r="I1042" s="11" t="s">
        <v>504</v>
      </c>
      <c r="J1042" s="12" t="str">
        <f t="shared" si="38"/>
        <v>≥17h</v>
      </c>
      <c r="K1042" s="12" t="s">
        <v>47</v>
      </c>
      <c r="L1042" s="69" t="s">
        <v>520</v>
      </c>
      <c r="M1042" s="12"/>
      <c r="N1042" s="92"/>
      <c r="O1042" s="93"/>
      <c r="P1042" s="93"/>
      <c r="Q1042" s="93"/>
      <c r="R1042" s="93"/>
      <c r="S1042" s="113">
        <v>1</v>
      </c>
      <c r="T1042" s="93"/>
      <c r="U1042" s="93"/>
      <c r="V1042" s="93"/>
      <c r="W1042" s="93"/>
      <c r="X1042" s="93"/>
      <c r="Y1042" s="75">
        <v>1</v>
      </c>
      <c r="Z1042" s="132" t="str">
        <f>VLOOKUP(A1042,DB_CAL_Q1_Q4!$A$4:$P$1328,13)</f>
        <v>Gas Natural</v>
      </c>
      <c r="AA1042" s="133" t="str">
        <f>VLOOKUP(A1042,DB_ACS_Q1_Q4!$A$4:$AD$1328,13)</f>
        <v>Gas Natural</v>
      </c>
      <c r="AB1042" s="134" t="str">
        <f>VLOOKUP(A1042,DB_REF_Q1_Q4!$A$4:$AD$1328,13)</f>
        <v>Ninguno</v>
      </c>
    </row>
    <row r="1043" spans="1:28" ht="12" customHeight="1">
      <c r="A1043" s="10">
        <v>1039</v>
      </c>
      <c r="B1043" s="98" t="s">
        <v>276</v>
      </c>
      <c r="C1043" s="98" t="s">
        <v>89</v>
      </c>
      <c r="D1043" s="11" t="s">
        <v>51</v>
      </c>
      <c r="E1043" s="11" t="s">
        <v>303</v>
      </c>
      <c r="F1043" s="12" t="s">
        <v>50</v>
      </c>
      <c r="G1043" s="12" t="s">
        <v>310</v>
      </c>
      <c r="H1043" s="12" t="s">
        <v>306</v>
      </c>
      <c r="I1043" s="103" t="s">
        <v>504</v>
      </c>
      <c r="J1043" s="12" t="str">
        <f t="shared" si="38"/>
        <v>≥17h</v>
      </c>
      <c r="K1043" s="12" t="s">
        <v>47</v>
      </c>
      <c r="L1043" s="69" t="s">
        <v>520</v>
      </c>
      <c r="M1043" s="12">
        <v>1</v>
      </c>
      <c r="N1043" s="92">
        <v>1</v>
      </c>
      <c r="O1043" s="93"/>
      <c r="P1043" s="93"/>
      <c r="Q1043" s="93"/>
      <c r="R1043" s="93"/>
      <c r="S1043" s="113"/>
      <c r="T1043" s="93"/>
      <c r="U1043" s="93"/>
      <c r="V1043" s="93"/>
      <c r="W1043" s="93"/>
      <c r="X1043" s="93"/>
      <c r="Y1043" s="75">
        <v>1</v>
      </c>
      <c r="Z1043" s="132" t="str">
        <f>VLOOKUP(A1043,DB_CAL_Q1_Q4!$A$4:$P$1328,13)</f>
        <v>Gas Natural</v>
      </c>
      <c r="AA1043" s="133" t="str">
        <f>VLOOKUP(A1043,DB_ACS_Q1_Q4!$A$4:$AD$1328,13)</f>
        <v>Gas Natural</v>
      </c>
      <c r="AB1043" s="134" t="str">
        <f>VLOOKUP(A1043,DB_REF_Q1_Q4!$A$4:$AD$1328,13)</f>
        <v>Ninguno</v>
      </c>
    </row>
    <row r="1044" spans="1:28" ht="12" customHeight="1">
      <c r="A1044" s="10">
        <v>1040</v>
      </c>
      <c r="B1044" s="98" t="s">
        <v>276</v>
      </c>
      <c r="C1044" s="98" t="s">
        <v>89</v>
      </c>
      <c r="D1044" s="11" t="s">
        <v>51</v>
      </c>
      <c r="E1044" s="11" t="s">
        <v>303</v>
      </c>
      <c r="F1044" s="12" t="s">
        <v>50</v>
      </c>
      <c r="G1044" s="12" t="s">
        <v>310</v>
      </c>
      <c r="H1044" s="12" t="s">
        <v>306</v>
      </c>
      <c r="I1044" s="103" t="s">
        <v>504</v>
      </c>
      <c r="J1044" s="12" t="str">
        <f t="shared" si="38"/>
        <v>≥17h</v>
      </c>
      <c r="K1044" s="12" t="s">
        <v>47</v>
      </c>
      <c r="L1044" s="69" t="s">
        <v>520</v>
      </c>
      <c r="M1044" s="12">
        <v>1</v>
      </c>
      <c r="N1044" s="92">
        <v>1</v>
      </c>
      <c r="O1044" s="93"/>
      <c r="P1044" s="93"/>
      <c r="Q1044" s="93"/>
      <c r="R1044" s="93"/>
      <c r="S1044" s="113"/>
      <c r="T1044" s="93"/>
      <c r="U1044" s="93"/>
      <c r="V1044" s="93"/>
      <c r="W1044" s="93"/>
      <c r="X1044" s="93"/>
      <c r="Y1044" s="75">
        <v>1</v>
      </c>
      <c r="Z1044" s="132" t="str">
        <f>VLOOKUP(A1044,DB_CAL_Q1_Q4!$A$4:$P$1328,13)</f>
        <v>Gas Natural</v>
      </c>
      <c r="AA1044" s="133" t="str">
        <f>VLOOKUP(A1044,DB_ACS_Q1_Q4!$A$4:$AD$1328,13)</f>
        <v>Gas Natural</v>
      </c>
      <c r="AB1044" s="134" t="str">
        <f>VLOOKUP(A1044,DB_REF_Q1_Q4!$A$4:$AD$1328,13)</f>
        <v>Ninguno</v>
      </c>
    </row>
    <row r="1045" spans="1:28" ht="12" customHeight="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12">
        <v>1</v>
      </c>
      <c r="N1045" s="92">
        <v>1</v>
      </c>
      <c r="O1045" s="93"/>
      <c r="P1045" s="93"/>
      <c r="Q1045" s="93"/>
      <c r="R1045" s="93"/>
      <c r="S1045" s="113"/>
      <c r="T1045" s="93"/>
      <c r="U1045" s="93"/>
      <c r="V1045" s="93"/>
      <c r="W1045" s="93"/>
      <c r="X1045" s="93"/>
      <c r="Y1045" s="75">
        <v>1</v>
      </c>
      <c r="Z1045" s="132" t="str">
        <f>VLOOKUP(A1045,DB_CAL_Q1_Q4!$A$4:$P$1328,13)</f>
        <v>Electricidad</v>
      </c>
      <c r="AA1045" s="133" t="str">
        <f>VLOOKUP(A1045,DB_ACS_Q1_Q4!$A$4:$AD$1328,13)</f>
        <v>Electricidad</v>
      </c>
      <c r="AB1045" s="134" t="str">
        <f>VLOOKUP(A1045,DB_REF_Q1_Q4!$A$4:$AD$1328,13)</f>
        <v>Bomba de calor aire</v>
      </c>
    </row>
    <row r="1046" spans="1:28" ht="12" customHeight="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12"/>
      <c r="N1046" s="92"/>
      <c r="O1046" s="93"/>
      <c r="P1046" s="93"/>
      <c r="Q1046" s="93"/>
      <c r="R1046" s="93"/>
      <c r="S1046" s="113">
        <v>1</v>
      </c>
      <c r="T1046" s="93"/>
      <c r="U1046" s="93"/>
      <c r="V1046" s="93"/>
      <c r="W1046" s="93"/>
      <c r="X1046" s="93"/>
      <c r="Y1046" s="75">
        <v>1</v>
      </c>
      <c r="Z1046" s="132" t="str">
        <f>VLOOKUP(A1046,DB_CAL_Q1_Q4!$A$4:$P$1328,13)</f>
        <v>GLP</v>
      </c>
      <c r="AA1046" s="133" t="str">
        <f>VLOOKUP(A1046,DB_ACS_Q1_Q4!$A$4:$AD$1328,13)</f>
        <v>GLP</v>
      </c>
      <c r="AB1046" s="134" t="str">
        <f>VLOOKUP(A1046,DB_REF_Q1_Q4!$A$4:$AD$1328,13)</f>
        <v>Ninguno</v>
      </c>
    </row>
    <row r="1047" spans="1:28" ht="12" customHeight="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12">
        <v>1</v>
      </c>
      <c r="N1047" s="92">
        <v>1</v>
      </c>
      <c r="O1047" s="93"/>
      <c r="P1047" s="93"/>
      <c r="Q1047" s="93"/>
      <c r="R1047" s="93"/>
      <c r="S1047" s="113"/>
      <c r="T1047" s="93"/>
      <c r="U1047" s="93"/>
      <c r="V1047" s="93"/>
      <c r="W1047" s="93"/>
      <c r="X1047" s="93"/>
      <c r="Y1047" s="75">
        <v>1</v>
      </c>
      <c r="Z1047" s="132" t="str">
        <f>VLOOKUP(A1047,DB_CAL_Q1_Q4!$A$4:$P$1328,13)</f>
        <v>Gasóleo</v>
      </c>
      <c r="AA1047" s="133" t="str">
        <f>VLOOKUP(A1047,DB_ACS_Q1_Q4!$A$4:$AD$1328,13)</f>
        <v>Gasóleo</v>
      </c>
      <c r="AB1047" s="134" t="str">
        <f>VLOOKUP(A1047,DB_REF_Q1_Q4!$A$4:$AD$1328,13)</f>
        <v>Ninguno</v>
      </c>
    </row>
    <row r="1048" spans="1:28" ht="12" customHeight="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12">
        <v>1</v>
      </c>
      <c r="N1048" s="92">
        <v>1</v>
      </c>
      <c r="O1048" s="93"/>
      <c r="P1048" s="93"/>
      <c r="Q1048" s="93"/>
      <c r="R1048" s="93"/>
      <c r="S1048" s="113"/>
      <c r="T1048" s="93"/>
      <c r="U1048" s="93"/>
      <c r="V1048" s="93"/>
      <c r="W1048" s="93"/>
      <c r="X1048" s="93"/>
      <c r="Y1048" s="75">
        <v>1</v>
      </c>
      <c r="Z1048" s="132" t="str">
        <f>VLOOKUP(A1048,DB_CAL_Q1_Q4!$A$4:$P$1328,13)</f>
        <v>Gas Natural</v>
      </c>
      <c r="AA1048" s="133" t="str">
        <f>VLOOKUP(A1048,DB_ACS_Q1_Q4!$A$4:$AD$1328,13)</f>
        <v>Gas Natural</v>
      </c>
      <c r="AB1048" s="134" t="str">
        <f>VLOOKUP(A1048,DB_REF_Q1_Q4!$A$4:$AD$1328,13)</f>
        <v>Ninguno</v>
      </c>
    </row>
    <row r="1049" spans="1:28" ht="12" customHeight="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12">
        <v>1</v>
      </c>
      <c r="N1049" s="92">
        <v>1</v>
      </c>
      <c r="O1049" s="93"/>
      <c r="P1049" s="93"/>
      <c r="Q1049" s="93"/>
      <c r="R1049" s="93"/>
      <c r="S1049" s="113"/>
      <c r="T1049" s="93"/>
      <c r="U1049" s="93"/>
      <c r="V1049" s="93"/>
      <c r="W1049" s="93"/>
      <c r="X1049" s="93"/>
      <c r="Y1049" s="75">
        <v>1</v>
      </c>
      <c r="Z1049" s="132" t="str">
        <f>VLOOKUP(A1049,DB_CAL_Q1_Q4!$A$4:$P$1328,13)</f>
        <v>Gas Natural</v>
      </c>
      <c r="AA1049" s="133" t="str">
        <f>VLOOKUP(A1049,DB_ACS_Q1_Q4!$A$4:$AD$1328,13)</f>
        <v>Gas Natural</v>
      </c>
      <c r="AB1049" s="134" t="str">
        <f>VLOOKUP(A1049,DB_REF_Q1_Q4!$A$4:$AD$1328,13)</f>
        <v>Ninguno</v>
      </c>
    </row>
    <row r="1050" spans="1:28" ht="12" customHeight="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12">
        <v>1</v>
      </c>
      <c r="N1050" s="92">
        <v>1</v>
      </c>
      <c r="O1050" s="93"/>
      <c r="P1050" s="93"/>
      <c r="Q1050" s="93"/>
      <c r="R1050" s="93"/>
      <c r="S1050" s="113"/>
      <c r="T1050" s="93"/>
      <c r="U1050" s="93"/>
      <c r="V1050" s="93"/>
      <c r="W1050" s="93"/>
      <c r="X1050" s="93"/>
      <c r="Y1050" s="75">
        <v>1</v>
      </c>
      <c r="Z1050" s="132" t="str">
        <f>VLOOKUP(A1050,DB_CAL_Q1_Q4!$A$4:$P$1328,13)</f>
        <v>Gas Natural</v>
      </c>
      <c r="AA1050" s="133" t="str">
        <f>VLOOKUP(A1050,DB_ACS_Q1_Q4!$A$4:$AD$1328,13)</f>
        <v>Gas Natural</v>
      </c>
      <c r="AB1050" s="134" t="str">
        <f>VLOOKUP(A1050,DB_REF_Q1_Q4!$A$4:$AD$1328,13)</f>
        <v>Ninguno</v>
      </c>
    </row>
    <row r="1051" spans="1:28" ht="12" customHeight="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12">
        <v>1</v>
      </c>
      <c r="N1051" s="92">
        <v>1</v>
      </c>
      <c r="O1051" s="93"/>
      <c r="P1051" s="93"/>
      <c r="Q1051" s="93"/>
      <c r="R1051" s="93"/>
      <c r="S1051" s="113"/>
      <c r="T1051" s="93"/>
      <c r="U1051" s="93"/>
      <c r="V1051" s="93"/>
      <c r="W1051" s="93"/>
      <c r="X1051" s="93"/>
      <c r="Y1051" s="75">
        <v>1</v>
      </c>
      <c r="Z1051" s="132" t="str">
        <f>VLOOKUP(A1051,DB_CAL_Q1_Q4!$A$4:$P$1328,13)</f>
        <v>Biomasa</v>
      </c>
      <c r="AA1051" s="133" t="str">
        <f>VLOOKUP(A1051,DB_ACS_Q1_Q4!$A$4:$AD$1328,13)</f>
        <v>Gasóleo</v>
      </c>
      <c r="AB1051" s="134" t="str">
        <f>VLOOKUP(A1051,DB_REF_Q1_Q4!$A$4:$AD$1328,13)</f>
        <v>Ninguno</v>
      </c>
    </row>
    <row r="1052" spans="1:28" ht="12" customHeight="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12"/>
      <c r="N1052" s="92"/>
      <c r="O1052" s="93"/>
      <c r="P1052" s="93"/>
      <c r="Q1052" s="93"/>
      <c r="R1052" s="93"/>
      <c r="S1052" s="113">
        <v>1</v>
      </c>
      <c r="T1052" s="93"/>
      <c r="U1052" s="93"/>
      <c r="V1052" s="93"/>
      <c r="W1052" s="93"/>
      <c r="X1052" s="93"/>
      <c r="Y1052" s="75">
        <v>1</v>
      </c>
      <c r="Z1052" s="132" t="str">
        <f>VLOOKUP(A1052,DB_CAL_Q1_Q4!$A$4:$P$1328,13)</f>
        <v>Electricidad</v>
      </c>
      <c r="AA1052" s="133" t="str">
        <f>VLOOKUP(A1052,DB_ACS_Q1_Q4!$A$4:$AD$1328,13)</f>
        <v>Electricidad</v>
      </c>
      <c r="AB1052" s="134" t="str">
        <f>VLOOKUP(A1052,DB_REF_Q1_Q4!$A$4:$AD$1328,13)</f>
        <v>Ninguno</v>
      </c>
    </row>
    <row r="1053" spans="1:28" ht="12" customHeight="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12"/>
      <c r="N1053" s="92"/>
      <c r="O1053" s="93"/>
      <c r="P1053" s="93"/>
      <c r="Q1053" s="93"/>
      <c r="R1053" s="93"/>
      <c r="S1053" s="113">
        <v>1</v>
      </c>
      <c r="T1053" s="93"/>
      <c r="U1053" s="93"/>
      <c r="V1053" s="93"/>
      <c r="W1053" s="93"/>
      <c r="X1053" s="93"/>
      <c r="Y1053" s="75">
        <v>1</v>
      </c>
      <c r="Z1053" s="132" t="str">
        <f>VLOOKUP(A1053,DB_CAL_Q1_Q4!$A$4:$P$1328,13)</f>
        <v>Gas Natural</v>
      </c>
      <c r="AA1053" s="133" t="str">
        <f>VLOOKUP(A1053,DB_ACS_Q1_Q4!$A$4:$AD$1328,13)</f>
        <v>Gas Natural</v>
      </c>
      <c r="AB1053" s="134" t="str">
        <f>VLOOKUP(A1053,DB_REF_Q1_Q4!$A$4:$AD$1328,13)</f>
        <v>Ninguno</v>
      </c>
    </row>
    <row r="1054" spans="1:28" ht="12" customHeight="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12"/>
      <c r="N1054" s="92"/>
      <c r="O1054" s="93"/>
      <c r="P1054" s="93"/>
      <c r="Q1054" s="93"/>
      <c r="R1054" s="93"/>
      <c r="S1054" s="113">
        <v>1</v>
      </c>
      <c r="T1054" s="93"/>
      <c r="U1054" s="93"/>
      <c r="V1054" s="93"/>
      <c r="W1054" s="93"/>
      <c r="X1054" s="93"/>
      <c r="Y1054" s="75">
        <v>1</v>
      </c>
      <c r="Z1054" s="132" t="str">
        <f>VLOOKUP(A1054,DB_CAL_Q1_Q4!$A$4:$P$1328,13)</f>
        <v>Gas Natural</v>
      </c>
      <c r="AA1054" s="133" t="str">
        <f>VLOOKUP(A1054,DB_ACS_Q1_Q4!$A$4:$AD$1328,13)</f>
        <v>Gas Natural</v>
      </c>
      <c r="AB1054" s="134" t="str">
        <f>VLOOKUP(A1054,DB_REF_Q1_Q4!$A$4:$AD$1328,13)</f>
        <v>Ninguno</v>
      </c>
    </row>
    <row r="1055" spans="1:28" ht="12" customHeight="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12">
        <v>1</v>
      </c>
      <c r="N1055" s="92">
        <v>1</v>
      </c>
      <c r="O1055" s="93"/>
      <c r="P1055" s="93"/>
      <c r="Q1055" s="93"/>
      <c r="R1055" s="93"/>
      <c r="S1055" s="113"/>
      <c r="T1055" s="93"/>
      <c r="U1055" s="93"/>
      <c r="V1055" s="93"/>
      <c r="W1055" s="93"/>
      <c r="X1055" s="93"/>
      <c r="Y1055" s="75">
        <v>1</v>
      </c>
      <c r="Z1055" s="132" t="str">
        <f>VLOOKUP(A1055,DB_CAL_Q1_Q4!$A$4:$P$1328,13)</f>
        <v>Gas Natural</v>
      </c>
      <c r="AA1055" s="133" t="str">
        <f>VLOOKUP(A1055,DB_ACS_Q1_Q4!$A$4:$AD$1328,13)</f>
        <v>Gas Natural</v>
      </c>
      <c r="AB1055" s="134" t="str">
        <f>VLOOKUP(A1055,DB_REF_Q1_Q4!$A$4:$AD$1328,13)</f>
        <v>Ninguno</v>
      </c>
    </row>
    <row r="1056" spans="1:28" ht="12" customHeight="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12">
        <v>1</v>
      </c>
      <c r="N1056" s="92">
        <v>1</v>
      </c>
      <c r="O1056" s="93"/>
      <c r="P1056" s="93"/>
      <c r="Q1056" s="93"/>
      <c r="R1056" s="93"/>
      <c r="S1056" s="113"/>
      <c r="T1056" s="93"/>
      <c r="U1056" s="93"/>
      <c r="V1056" s="93"/>
      <c r="W1056" s="93"/>
      <c r="X1056" s="93"/>
      <c r="Y1056" s="75">
        <v>1</v>
      </c>
      <c r="Z1056" s="132" t="str">
        <f>VLOOKUP(A1056,DB_CAL_Q1_Q4!$A$4:$P$1328,13)</f>
        <v>Gas Natural</v>
      </c>
      <c r="AA1056" s="133" t="str">
        <f>VLOOKUP(A1056,DB_ACS_Q1_Q4!$A$4:$AD$1328,13)</f>
        <v>Gas Natural</v>
      </c>
      <c r="AB1056" s="134" t="str">
        <f>VLOOKUP(A1056,DB_REF_Q1_Q4!$A$4:$AD$1328,13)</f>
        <v>Ninguno</v>
      </c>
    </row>
    <row r="1057" spans="1:28" ht="12" customHeight="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12"/>
      <c r="N1057" s="92"/>
      <c r="O1057" s="93"/>
      <c r="P1057" s="93"/>
      <c r="Q1057" s="93"/>
      <c r="R1057" s="93"/>
      <c r="S1057" s="113">
        <v>1</v>
      </c>
      <c r="T1057" s="93"/>
      <c r="U1057" s="93"/>
      <c r="V1057" s="93"/>
      <c r="W1057" s="93"/>
      <c r="X1057" s="93"/>
      <c r="Y1057" s="75">
        <v>1</v>
      </c>
      <c r="Z1057" s="132" t="str">
        <f>VLOOKUP(A1057,DB_CAL_Q1_Q4!$A$4:$P$1328,13)</f>
        <v>Gas Natural</v>
      </c>
      <c r="AA1057" s="133" t="str">
        <f>VLOOKUP(A1057,DB_ACS_Q1_Q4!$A$4:$AD$1328,13)</f>
        <v>Gas Natural</v>
      </c>
      <c r="AB1057" s="134" t="str">
        <f>VLOOKUP(A1057,DB_REF_Q1_Q4!$A$4:$AD$1328,13)</f>
        <v>Ninguno</v>
      </c>
    </row>
    <row r="1058" spans="1:28" ht="12" customHeight="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12">
        <v>1</v>
      </c>
      <c r="N1058" s="92">
        <v>1</v>
      </c>
      <c r="O1058" s="93"/>
      <c r="P1058" s="93"/>
      <c r="Q1058" s="93"/>
      <c r="R1058" s="93"/>
      <c r="S1058" s="113"/>
      <c r="T1058" s="93"/>
      <c r="U1058" s="93"/>
      <c r="V1058" s="93"/>
      <c r="W1058" s="93"/>
      <c r="X1058" s="93"/>
      <c r="Y1058" s="75">
        <v>1</v>
      </c>
      <c r="Z1058" s="132" t="str">
        <f>VLOOKUP(A1058,DB_CAL_Q1_Q4!$A$4:$P$1328,13)</f>
        <v>Gas Natural</v>
      </c>
      <c r="AA1058" s="133" t="str">
        <f>VLOOKUP(A1058,DB_ACS_Q1_Q4!$A$4:$AD$1328,13)</f>
        <v>Gas Natural</v>
      </c>
      <c r="AB1058" s="134" t="str">
        <f>VLOOKUP(A1058,DB_REF_Q1_Q4!$A$4:$AD$1328,13)</f>
        <v>Ninguno</v>
      </c>
    </row>
    <row r="1059" spans="1:28" ht="12" customHeight="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12">
        <v>1</v>
      </c>
      <c r="N1059" s="92">
        <v>1</v>
      </c>
      <c r="O1059" s="93"/>
      <c r="P1059" s="93"/>
      <c r="Q1059" s="93"/>
      <c r="R1059" s="93"/>
      <c r="S1059" s="113"/>
      <c r="T1059" s="93"/>
      <c r="U1059" s="93"/>
      <c r="V1059" s="93"/>
      <c r="W1059" s="93"/>
      <c r="X1059" s="93"/>
      <c r="Y1059" s="75">
        <v>1</v>
      </c>
      <c r="Z1059" s="132" t="str">
        <f>VLOOKUP(A1059,DB_CAL_Q1_Q4!$A$4:$P$1328,13)</f>
        <v>Gas Natural</v>
      </c>
      <c r="AA1059" s="133" t="str">
        <f>VLOOKUP(A1059,DB_ACS_Q1_Q4!$A$4:$AD$1328,13)</f>
        <v>Gas Natural</v>
      </c>
      <c r="AB1059" s="134" t="str">
        <f>VLOOKUP(A1059,DB_REF_Q1_Q4!$A$4:$AD$1328,13)</f>
        <v>Ninguno</v>
      </c>
    </row>
    <row r="1060" spans="1:28" ht="12" customHeight="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12">
        <v>1</v>
      </c>
      <c r="N1060" s="92">
        <v>1</v>
      </c>
      <c r="O1060" s="93"/>
      <c r="P1060" s="93"/>
      <c r="Q1060" s="93"/>
      <c r="R1060" s="93"/>
      <c r="S1060" s="113"/>
      <c r="T1060" s="93"/>
      <c r="U1060" s="93"/>
      <c r="V1060" s="93"/>
      <c r="W1060" s="93"/>
      <c r="X1060" s="93"/>
      <c r="Y1060" s="75">
        <v>1</v>
      </c>
      <c r="Z1060" s="132" t="str">
        <f>VLOOKUP(A1060,DB_CAL_Q1_Q4!$A$4:$P$1328,13)</f>
        <v>Electricidad</v>
      </c>
      <c r="AA1060" s="133" t="str">
        <f>VLOOKUP(A1060,DB_ACS_Q1_Q4!$A$4:$AD$1328,13)</f>
        <v>Electricidad</v>
      </c>
      <c r="AB1060" s="134" t="str">
        <f>VLOOKUP(A1060,DB_REF_Q1_Q4!$A$4:$AD$1328,13)</f>
        <v>Ninguno</v>
      </c>
    </row>
    <row r="1061" spans="1:28" ht="12" customHeight="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12">
        <v>1</v>
      </c>
      <c r="N1061" s="92">
        <v>1</v>
      </c>
      <c r="O1061" s="93"/>
      <c r="P1061" s="93"/>
      <c r="Q1061" s="93"/>
      <c r="R1061" s="93"/>
      <c r="S1061" s="113"/>
      <c r="T1061" s="93"/>
      <c r="U1061" s="93"/>
      <c r="V1061" s="93"/>
      <c r="W1061" s="93"/>
      <c r="X1061" s="93"/>
      <c r="Y1061" s="75">
        <v>1</v>
      </c>
      <c r="Z1061" s="132" t="str">
        <f>VLOOKUP(A1061,DB_CAL_Q1_Q4!$A$4:$P$1328,13)</f>
        <v>Gas Natural</v>
      </c>
      <c r="AA1061" s="133" t="str">
        <f>VLOOKUP(A1061,DB_ACS_Q1_Q4!$A$4:$AD$1328,13)</f>
        <v>Gas Natural</v>
      </c>
      <c r="AB1061" s="134" t="str">
        <f>VLOOKUP(A1061,DB_REF_Q1_Q4!$A$4:$AD$1328,13)</f>
        <v>Ninguno</v>
      </c>
    </row>
    <row r="1062" spans="1:28" ht="12" customHeight="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12"/>
      <c r="N1062" s="92"/>
      <c r="O1062" s="93"/>
      <c r="P1062" s="93"/>
      <c r="Q1062" s="93"/>
      <c r="R1062" s="93"/>
      <c r="S1062" s="113">
        <v>1</v>
      </c>
      <c r="T1062" s="93"/>
      <c r="U1062" s="93"/>
      <c r="V1062" s="93"/>
      <c r="W1062" s="93"/>
      <c r="X1062" s="93"/>
      <c r="Y1062" s="75">
        <v>1</v>
      </c>
      <c r="Z1062" s="132" t="str">
        <f>VLOOKUP(A1062,DB_CAL_Q1_Q4!$A$4:$P$1328,13)</f>
        <v>Gas Natural</v>
      </c>
      <c r="AA1062" s="133" t="str">
        <f>VLOOKUP(A1062,DB_ACS_Q1_Q4!$A$4:$AD$1328,13)</f>
        <v>Gas Natural</v>
      </c>
      <c r="AB1062" s="134" t="str">
        <f>VLOOKUP(A1062,DB_REF_Q1_Q4!$A$4:$AD$1328,13)</f>
        <v>Ninguno</v>
      </c>
    </row>
    <row r="1063" spans="1:28" ht="12" customHeight="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12"/>
      <c r="N1063" s="92"/>
      <c r="O1063" s="93"/>
      <c r="P1063" s="93"/>
      <c r="Q1063" s="93"/>
      <c r="R1063" s="93"/>
      <c r="S1063" s="113">
        <v>1</v>
      </c>
      <c r="T1063" s="93"/>
      <c r="U1063" s="93"/>
      <c r="V1063" s="93"/>
      <c r="W1063" s="93"/>
      <c r="X1063" s="93"/>
      <c r="Y1063" s="75">
        <v>1</v>
      </c>
      <c r="Z1063" s="132" t="str">
        <f>VLOOKUP(A1063,DB_CAL_Q1_Q4!$A$4:$P$1328,13)</f>
        <v>Electricidad</v>
      </c>
      <c r="AA1063" s="133" t="str">
        <f>VLOOKUP(A1063,DB_ACS_Q1_Q4!$A$4:$AD$1328,13)</f>
        <v>Electricidad</v>
      </c>
      <c r="AB1063" s="134" t="str">
        <f>VLOOKUP(A1063,DB_REF_Q1_Q4!$A$4:$AD$1328,13)</f>
        <v>Ninguno</v>
      </c>
    </row>
    <row r="1064" spans="1:28" ht="12" customHeight="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12"/>
      <c r="N1064" s="92"/>
      <c r="O1064" s="93"/>
      <c r="P1064" s="93"/>
      <c r="Q1064" s="93"/>
      <c r="R1064" s="93"/>
      <c r="S1064" s="113">
        <v>1</v>
      </c>
      <c r="T1064" s="93"/>
      <c r="U1064" s="93"/>
      <c r="V1064" s="93"/>
      <c r="W1064" s="93"/>
      <c r="X1064" s="93"/>
      <c r="Y1064" s="75">
        <v>1</v>
      </c>
      <c r="Z1064" s="132" t="str">
        <f>VLOOKUP(A1064,DB_CAL_Q1_Q4!$A$4:$P$1328,13)</f>
        <v>Electricidad</v>
      </c>
      <c r="AA1064" s="133" t="str">
        <f>VLOOKUP(A1064,DB_ACS_Q1_Q4!$A$4:$AD$1328,13)</f>
        <v>Electricidad</v>
      </c>
      <c r="AB1064" s="134" t="str">
        <f>VLOOKUP(A1064,DB_REF_Q1_Q4!$A$4:$AD$1328,13)</f>
        <v>Ninguno</v>
      </c>
    </row>
    <row r="1065" spans="1:28" ht="12" customHeight="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12"/>
      <c r="N1065" s="92"/>
      <c r="O1065" s="93"/>
      <c r="P1065" s="93"/>
      <c r="Q1065" s="93"/>
      <c r="R1065" s="93"/>
      <c r="S1065" s="113">
        <v>1</v>
      </c>
      <c r="T1065" s="93"/>
      <c r="U1065" s="93"/>
      <c r="V1065" s="93"/>
      <c r="W1065" s="93"/>
      <c r="X1065" s="93"/>
      <c r="Y1065" s="75">
        <v>1</v>
      </c>
      <c r="Z1065" s="132" t="str">
        <f>VLOOKUP(A1065,DB_CAL_Q1_Q4!$A$4:$P$1328,13)</f>
        <v>Gas Natural</v>
      </c>
      <c r="AA1065" s="133" t="str">
        <f>VLOOKUP(A1065,DB_ACS_Q1_Q4!$A$4:$AD$1328,13)</f>
        <v>Gas Natural</v>
      </c>
      <c r="AB1065" s="134" t="str">
        <f>VLOOKUP(A1065,DB_REF_Q1_Q4!$A$4:$AD$1328,13)</f>
        <v>Ninguno</v>
      </c>
    </row>
    <row r="1066" spans="1:28" ht="12" customHeight="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12"/>
      <c r="N1066" s="92"/>
      <c r="O1066" s="93"/>
      <c r="P1066" s="93"/>
      <c r="Q1066" s="93"/>
      <c r="R1066" s="93"/>
      <c r="S1066" s="113">
        <v>1</v>
      </c>
      <c r="T1066" s="93"/>
      <c r="U1066" s="93"/>
      <c r="V1066" s="93"/>
      <c r="W1066" s="93"/>
      <c r="X1066" s="93"/>
      <c r="Y1066" s="75">
        <v>1</v>
      </c>
      <c r="Z1066" s="132" t="str">
        <f>VLOOKUP(A1066,DB_CAL_Q1_Q4!$A$4:$P$1328,13)</f>
        <v>Gas Natural</v>
      </c>
      <c r="AA1066" s="133" t="str">
        <f>VLOOKUP(A1066,DB_ACS_Q1_Q4!$A$4:$AD$1328,13)</f>
        <v>Gas Natural</v>
      </c>
      <c r="AB1066" s="134" t="str">
        <f>VLOOKUP(A1066,DB_REF_Q1_Q4!$A$4:$AD$1328,13)</f>
        <v>Ninguno</v>
      </c>
    </row>
    <row r="1067" spans="1:28" ht="12" customHeight="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12">
        <v>1</v>
      </c>
      <c r="N1067" s="92">
        <v>1</v>
      </c>
      <c r="O1067" s="93">
        <v>1</v>
      </c>
      <c r="P1067" s="93"/>
      <c r="Q1067" s="93">
        <v>1</v>
      </c>
      <c r="R1067" s="93"/>
      <c r="S1067" s="113"/>
      <c r="T1067" s="93">
        <v>1</v>
      </c>
      <c r="U1067" s="93">
        <v>1</v>
      </c>
      <c r="V1067" s="93"/>
      <c r="W1067" s="93">
        <v>1</v>
      </c>
      <c r="X1067" s="93"/>
      <c r="Y1067" s="75"/>
      <c r="Z1067" s="132" t="str">
        <f>VLOOKUP(A1067,DB_CAL_Q1_Q4!$A$4:$P$1328,13)</f>
        <v>Gas Natural</v>
      </c>
      <c r="AA1067" s="133" t="str">
        <f>VLOOKUP(A1067,DB_ACS_Q1_Q4!$A$4:$AD$1328,13)</f>
        <v>Gas Natural</v>
      </c>
      <c r="AB1067" s="134" t="str">
        <f>VLOOKUP(A1067,DB_REF_Q1_Q4!$A$4:$AD$1328,13)</f>
        <v>Ninguno</v>
      </c>
    </row>
    <row r="1068" spans="1:28" ht="12" customHeight="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12"/>
      <c r="N1068" s="92"/>
      <c r="O1068" s="93"/>
      <c r="P1068" s="93"/>
      <c r="Q1068" s="93"/>
      <c r="R1068" s="93"/>
      <c r="S1068" s="113">
        <v>1</v>
      </c>
      <c r="T1068" s="93"/>
      <c r="U1068" s="93"/>
      <c r="V1068" s="93"/>
      <c r="W1068" s="93"/>
      <c r="X1068" s="93"/>
      <c r="Y1068" s="75">
        <v>1</v>
      </c>
      <c r="Z1068" s="132" t="str">
        <f>VLOOKUP(A1068,DB_CAL_Q1_Q4!$A$4:$P$1328,13)</f>
        <v>Gas Natural</v>
      </c>
      <c r="AA1068" s="133" t="str">
        <f>VLOOKUP(A1068,DB_ACS_Q1_Q4!$A$4:$AD$1328,13)</f>
        <v>Gas Natural</v>
      </c>
      <c r="AB1068" s="134" t="str">
        <f>VLOOKUP(A1068,DB_REF_Q1_Q4!$A$4:$AD$1328,13)</f>
        <v>Ninguno</v>
      </c>
    </row>
    <row r="1069" spans="1:28" ht="12" customHeight="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12">
        <v>1</v>
      </c>
      <c r="N1069" s="92">
        <v>1</v>
      </c>
      <c r="O1069" s="93"/>
      <c r="P1069" s="93"/>
      <c r="Q1069" s="93"/>
      <c r="R1069" s="93"/>
      <c r="S1069" s="113"/>
      <c r="T1069" s="93"/>
      <c r="U1069" s="93"/>
      <c r="V1069" s="93"/>
      <c r="W1069" s="93"/>
      <c r="X1069" s="93"/>
      <c r="Y1069" s="75">
        <v>1</v>
      </c>
      <c r="Z1069" s="132" t="str">
        <f>VLOOKUP(A1069,DB_CAL_Q1_Q4!$A$4:$P$1328,13)</f>
        <v>Gas Natural</v>
      </c>
      <c r="AA1069" s="133" t="str">
        <f>VLOOKUP(A1069,DB_ACS_Q1_Q4!$A$4:$AD$1328,13)</f>
        <v>Gas Natural</v>
      </c>
      <c r="AB1069" s="134" t="str">
        <f>VLOOKUP(A1069,DB_REF_Q1_Q4!$A$4:$AD$1328,13)</f>
        <v>Ninguno</v>
      </c>
    </row>
    <row r="1070" spans="1:28" ht="12" customHeight="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12">
        <v>1</v>
      </c>
      <c r="N1070" s="92">
        <v>1</v>
      </c>
      <c r="O1070" s="93"/>
      <c r="P1070" s="93"/>
      <c r="Q1070" s="93"/>
      <c r="R1070" s="93"/>
      <c r="S1070" s="113"/>
      <c r="T1070" s="93"/>
      <c r="U1070" s="93"/>
      <c r="V1070" s="93"/>
      <c r="W1070" s="93">
        <v>1</v>
      </c>
      <c r="X1070" s="93"/>
      <c r="Y1070" s="75"/>
      <c r="Z1070" s="132" t="str">
        <f>VLOOKUP(A1070,DB_CAL_Q1_Q4!$A$4:$P$1328,13)</f>
        <v>Gas Natural</v>
      </c>
      <c r="AA1070" s="133" t="str">
        <f>VLOOKUP(A1070,DB_ACS_Q1_Q4!$A$4:$AD$1328,13)</f>
        <v>Gas Natural</v>
      </c>
      <c r="AB1070" s="134" t="str">
        <f>VLOOKUP(A1070,DB_REF_Q1_Q4!$A$4:$AD$1328,13)</f>
        <v>Ninguno</v>
      </c>
    </row>
    <row r="1071" spans="1:28" ht="12" customHeight="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12">
        <v>1</v>
      </c>
      <c r="N1071" s="92">
        <v>1</v>
      </c>
      <c r="O1071" s="93">
        <v>1</v>
      </c>
      <c r="P1071" s="93"/>
      <c r="Q1071" s="93"/>
      <c r="R1071" s="93"/>
      <c r="S1071" s="113"/>
      <c r="T1071" s="93">
        <v>1</v>
      </c>
      <c r="U1071" s="93"/>
      <c r="V1071" s="93"/>
      <c r="W1071" s="93"/>
      <c r="X1071" s="93"/>
      <c r="Y1071" s="75"/>
      <c r="Z1071" s="132" t="str">
        <f>VLOOKUP(A1071,DB_CAL_Q1_Q4!$A$4:$P$1328,13)</f>
        <v>Gas Natural</v>
      </c>
      <c r="AA1071" s="133" t="str">
        <f>VLOOKUP(A1071,DB_ACS_Q1_Q4!$A$4:$AD$1328,13)</f>
        <v>Gas Natural</v>
      </c>
      <c r="AB1071" s="134" t="str">
        <f>VLOOKUP(A1071,DB_REF_Q1_Q4!$A$4:$AD$1328,13)</f>
        <v>Ninguno</v>
      </c>
    </row>
    <row r="1072" spans="1:28" ht="12" customHeight="1">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12">
        <v>1</v>
      </c>
      <c r="N1072" s="92">
        <v>1</v>
      </c>
      <c r="O1072" s="93"/>
      <c r="P1072" s="93"/>
      <c r="Q1072" s="93"/>
      <c r="R1072" s="93"/>
      <c r="S1072" s="113"/>
      <c r="T1072" s="93">
        <v>1</v>
      </c>
      <c r="U1072" s="93"/>
      <c r="V1072" s="93"/>
      <c r="W1072" s="93"/>
      <c r="X1072" s="93"/>
      <c r="Y1072" s="75"/>
      <c r="Z1072" s="132" t="str">
        <f>VLOOKUP(A1072,DB_CAL_Q1_Q4!$A$4:$P$1328,13)</f>
        <v>Gas Natural</v>
      </c>
      <c r="AA1072" s="133" t="str">
        <f>VLOOKUP(A1072,DB_ACS_Q1_Q4!$A$4:$AD$1328,13)</f>
        <v>Gas Natural</v>
      </c>
      <c r="AB1072" s="134" t="str">
        <f>VLOOKUP(A1072,DB_REF_Q1_Q4!$A$4:$AD$1328,13)</f>
        <v>Bomba de calor aire</v>
      </c>
    </row>
    <row r="1073" spans="1:28" ht="12" customHeight="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12"/>
      <c r="N1073" s="92"/>
      <c r="O1073" s="93"/>
      <c r="P1073" s="93"/>
      <c r="Q1073" s="93"/>
      <c r="R1073" s="93"/>
      <c r="S1073" s="113">
        <v>1</v>
      </c>
      <c r="T1073" s="93"/>
      <c r="U1073" s="93"/>
      <c r="V1073" s="93"/>
      <c r="W1073" s="93"/>
      <c r="X1073" s="93"/>
      <c r="Y1073" s="75">
        <v>1</v>
      </c>
      <c r="Z1073" s="132" t="str">
        <f>VLOOKUP(A1073,DB_CAL_Q1_Q4!$A$4:$P$1328,13)</f>
        <v>Gas Natural</v>
      </c>
      <c r="AA1073" s="133" t="str">
        <f>VLOOKUP(A1073,DB_ACS_Q1_Q4!$A$4:$AD$1328,13)</f>
        <v>Gas Natural</v>
      </c>
      <c r="AB1073" s="134" t="str">
        <f>VLOOKUP(A1073,DB_REF_Q1_Q4!$A$4:$AD$1328,13)</f>
        <v>Ninguno</v>
      </c>
    </row>
    <row r="1074" spans="1:28" ht="12" customHeight="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12"/>
      <c r="N1074" s="92"/>
      <c r="O1074" s="93"/>
      <c r="P1074" s="93"/>
      <c r="Q1074" s="93"/>
      <c r="R1074" s="93"/>
      <c r="S1074" s="113">
        <v>1</v>
      </c>
      <c r="T1074" s="93"/>
      <c r="U1074" s="93"/>
      <c r="V1074" s="93"/>
      <c r="W1074" s="93"/>
      <c r="X1074" s="93"/>
      <c r="Y1074" s="75">
        <v>1</v>
      </c>
      <c r="Z1074" s="132" t="str">
        <f>VLOOKUP(A1074,DB_CAL_Q1_Q4!$A$4:$P$1328,13)</f>
        <v>Gasóleo</v>
      </c>
      <c r="AA1074" s="133" t="str">
        <f>VLOOKUP(A1074,DB_ACS_Q1_Q4!$A$4:$AD$1328,13)</f>
        <v>Gasóleo</v>
      </c>
      <c r="AB1074" s="134" t="str">
        <f>VLOOKUP(A1074,DB_REF_Q1_Q4!$A$4:$AD$1328,13)</f>
        <v>Ninguno</v>
      </c>
    </row>
    <row r="1075" spans="1:28" ht="12" customHeight="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12">
        <v>1</v>
      </c>
      <c r="N1075" s="92">
        <v>1</v>
      </c>
      <c r="O1075" s="93">
        <v>1</v>
      </c>
      <c r="P1075" s="93"/>
      <c r="Q1075" s="93"/>
      <c r="R1075" s="93"/>
      <c r="S1075" s="113"/>
      <c r="T1075" s="93">
        <v>1</v>
      </c>
      <c r="U1075" s="93"/>
      <c r="V1075" s="93"/>
      <c r="W1075" s="93"/>
      <c r="X1075" s="93"/>
      <c r="Y1075" s="75"/>
      <c r="Z1075" s="132" t="str">
        <f>VLOOKUP(A1075,DB_CAL_Q1_Q4!$A$4:$P$1328,13)</f>
        <v>Gas Natural</v>
      </c>
      <c r="AA1075" s="133" t="str">
        <f>VLOOKUP(A1075,DB_ACS_Q1_Q4!$A$4:$AD$1328,13)</f>
        <v>Gas Natural</v>
      </c>
      <c r="AB1075" s="134" t="str">
        <f>VLOOKUP(A1075,DB_REF_Q1_Q4!$A$4:$AD$1328,13)</f>
        <v>Ninguno</v>
      </c>
    </row>
    <row r="1076" spans="1:28" ht="12" customHeight="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12"/>
      <c r="N1076" s="92"/>
      <c r="O1076" s="93"/>
      <c r="P1076" s="93"/>
      <c r="Q1076" s="93"/>
      <c r="R1076" s="93"/>
      <c r="S1076" s="113">
        <v>1</v>
      </c>
      <c r="T1076" s="93"/>
      <c r="U1076" s="93"/>
      <c r="V1076" s="93"/>
      <c r="W1076" s="93"/>
      <c r="X1076" s="93"/>
      <c r="Y1076" s="75">
        <v>1</v>
      </c>
      <c r="Z1076" s="132" t="str">
        <f>VLOOKUP(A1076,DB_CAL_Q1_Q4!$A$4:$P$1328,13)</f>
        <v>Gasóleo</v>
      </c>
      <c r="AA1076" s="133" t="str">
        <f>VLOOKUP(A1076,DB_ACS_Q1_Q4!$A$4:$AD$1328,13)</f>
        <v>Gasóleo</v>
      </c>
      <c r="AB1076" s="134" t="str">
        <f>VLOOKUP(A1076,DB_REF_Q1_Q4!$A$4:$AD$1328,13)</f>
        <v>Ninguno</v>
      </c>
    </row>
    <row r="1077" spans="1:28" ht="12" customHeight="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12"/>
      <c r="N1077" s="92"/>
      <c r="O1077" s="93"/>
      <c r="P1077" s="93"/>
      <c r="Q1077" s="93"/>
      <c r="R1077" s="93"/>
      <c r="S1077" s="113">
        <v>1</v>
      </c>
      <c r="T1077" s="93"/>
      <c r="U1077" s="93"/>
      <c r="V1077" s="93"/>
      <c r="W1077" s="93"/>
      <c r="X1077" s="93"/>
      <c r="Y1077" s="75">
        <v>1</v>
      </c>
      <c r="Z1077" s="132" t="str">
        <f>VLOOKUP(A1077,DB_CAL_Q1_Q4!$A$4:$P$1328,13)</f>
        <v>Gas Natural</v>
      </c>
      <c r="AA1077" s="133" t="str">
        <f>VLOOKUP(A1077,DB_ACS_Q1_Q4!$A$4:$AD$1328,13)</f>
        <v>Gas Natural</v>
      </c>
      <c r="AB1077" s="134" t="str">
        <f>VLOOKUP(A1077,DB_REF_Q1_Q4!$A$4:$AD$1328,13)</f>
        <v>Ninguno</v>
      </c>
    </row>
    <row r="1078" spans="1:28" ht="12" customHeight="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12">
        <v>1</v>
      </c>
      <c r="N1078" s="92">
        <v>1</v>
      </c>
      <c r="O1078" s="93"/>
      <c r="P1078" s="93"/>
      <c r="Q1078" s="93"/>
      <c r="R1078" s="93"/>
      <c r="S1078" s="113"/>
      <c r="T1078" s="93">
        <v>1</v>
      </c>
      <c r="U1078" s="93"/>
      <c r="V1078" s="93"/>
      <c r="W1078" s="93"/>
      <c r="X1078" s="93"/>
      <c r="Y1078" s="75"/>
      <c r="Z1078" s="132" t="str">
        <f>VLOOKUP(A1078,DB_CAL_Q1_Q4!$A$4:$P$1328,13)</f>
        <v>Gas Natural</v>
      </c>
      <c r="AA1078" s="133" t="str">
        <f>VLOOKUP(A1078,DB_ACS_Q1_Q4!$A$4:$AD$1328,13)</f>
        <v>Gas Natural</v>
      </c>
      <c r="AB1078" s="134" t="str">
        <f>VLOOKUP(A1078,DB_REF_Q1_Q4!$A$4:$AD$1328,13)</f>
        <v>Ninguno</v>
      </c>
    </row>
    <row r="1079" spans="1:28" ht="12" customHeight="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12">
        <v>1</v>
      </c>
      <c r="N1079" s="92">
        <v>1</v>
      </c>
      <c r="O1079" s="93"/>
      <c r="P1079" s="93"/>
      <c r="Q1079" s="93">
        <v>1</v>
      </c>
      <c r="R1079" s="93"/>
      <c r="S1079" s="113"/>
      <c r="T1079" s="93"/>
      <c r="U1079" s="93"/>
      <c r="V1079" s="93"/>
      <c r="W1079" s="93"/>
      <c r="X1079" s="93"/>
      <c r="Y1079" s="75">
        <v>1</v>
      </c>
      <c r="Z1079" s="132" t="str">
        <f>VLOOKUP(A1079,DB_CAL_Q1_Q4!$A$4:$P$1328,13)</f>
        <v>Gas Natural</v>
      </c>
      <c r="AA1079" s="133" t="str">
        <f>VLOOKUP(A1079,DB_ACS_Q1_Q4!$A$4:$AD$1328,13)</f>
        <v>Gas Natural</v>
      </c>
      <c r="AB1079" s="134" t="str">
        <f>VLOOKUP(A1079,DB_REF_Q1_Q4!$A$4:$AD$1328,13)</f>
        <v>Ninguno</v>
      </c>
    </row>
    <row r="1080" spans="1:28" ht="12" customHeight="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12"/>
      <c r="N1080" s="92"/>
      <c r="O1080" s="93"/>
      <c r="P1080" s="93"/>
      <c r="Q1080" s="93"/>
      <c r="R1080" s="93"/>
      <c r="S1080" s="113">
        <v>1</v>
      </c>
      <c r="T1080" s="93"/>
      <c r="U1080" s="93"/>
      <c r="V1080" s="93"/>
      <c r="W1080" s="93"/>
      <c r="X1080" s="93"/>
      <c r="Y1080" s="75">
        <v>1</v>
      </c>
      <c r="Z1080" s="132" t="str">
        <f>VLOOKUP(A1080,DB_CAL_Q1_Q4!$A$4:$P$1328,13)</f>
        <v>Gas Natural</v>
      </c>
      <c r="AA1080" s="133" t="str">
        <f>VLOOKUP(A1080,DB_ACS_Q1_Q4!$A$4:$AD$1328,13)</f>
        <v>Gas Natural</v>
      </c>
      <c r="AB1080" s="134" t="str">
        <f>VLOOKUP(A1080,DB_REF_Q1_Q4!$A$4:$AD$1328,13)</f>
        <v>Ninguno</v>
      </c>
    </row>
    <row r="1081" spans="1:28" ht="12" customHeight="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12"/>
      <c r="N1081" s="92"/>
      <c r="O1081" s="93"/>
      <c r="P1081" s="93"/>
      <c r="Q1081" s="93"/>
      <c r="R1081" s="93"/>
      <c r="S1081" s="113">
        <v>1</v>
      </c>
      <c r="T1081" s="93"/>
      <c r="U1081" s="93"/>
      <c r="V1081" s="93"/>
      <c r="W1081" s="93"/>
      <c r="X1081" s="93"/>
      <c r="Y1081" s="75">
        <v>1</v>
      </c>
      <c r="Z1081" s="132" t="str">
        <f>VLOOKUP(A1081,DB_CAL_Q1_Q4!$A$4:$P$1328,13)</f>
        <v>Gas Natural</v>
      </c>
      <c r="AA1081" s="133" t="str">
        <f>VLOOKUP(A1081,DB_ACS_Q1_Q4!$A$4:$AD$1328,13)</f>
        <v>Gas Natural</v>
      </c>
      <c r="AB1081" s="134" t="str">
        <f>VLOOKUP(A1081,DB_REF_Q1_Q4!$A$4:$AD$1328,13)</f>
        <v>Ninguno</v>
      </c>
    </row>
    <row r="1082" spans="1:28" ht="12" customHeight="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12">
        <v>1</v>
      </c>
      <c r="N1082" s="92">
        <v>1</v>
      </c>
      <c r="O1082" s="93"/>
      <c r="P1082" s="93"/>
      <c r="Q1082" s="93"/>
      <c r="R1082" s="93"/>
      <c r="S1082" s="113"/>
      <c r="T1082" s="93">
        <v>1</v>
      </c>
      <c r="U1082" s="93"/>
      <c r="V1082" s="93"/>
      <c r="W1082" s="93"/>
      <c r="X1082" s="93"/>
      <c r="Y1082" s="75"/>
      <c r="Z1082" s="132" t="str">
        <f>VLOOKUP(A1082,DB_CAL_Q1_Q4!$A$4:$P$1328,13)</f>
        <v>Gas Natural</v>
      </c>
      <c r="AA1082" s="133" t="str">
        <f>VLOOKUP(A1082,DB_ACS_Q1_Q4!$A$4:$AD$1328,13)</f>
        <v>Gas Natural</v>
      </c>
      <c r="AB1082" s="134" t="str">
        <f>VLOOKUP(A1082,DB_REF_Q1_Q4!$A$4:$AD$1328,13)</f>
        <v>Ninguno</v>
      </c>
    </row>
    <row r="1083" spans="1:28" ht="12" customHeight="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12">
        <v>1</v>
      </c>
      <c r="N1083" s="92">
        <v>1</v>
      </c>
      <c r="O1083" s="93"/>
      <c r="P1083" s="93"/>
      <c r="Q1083" s="93"/>
      <c r="R1083" s="93"/>
      <c r="S1083" s="113"/>
      <c r="T1083" s="93">
        <v>1</v>
      </c>
      <c r="U1083" s="93"/>
      <c r="V1083" s="93"/>
      <c r="W1083" s="93"/>
      <c r="X1083" s="93"/>
      <c r="Y1083" s="75"/>
      <c r="Z1083" s="132" t="str">
        <f>VLOOKUP(A1083,DB_CAL_Q1_Q4!$A$4:$P$1328,13)</f>
        <v>Electricidad</v>
      </c>
      <c r="AA1083" s="133" t="str">
        <f>VLOOKUP(A1083,DB_ACS_Q1_Q4!$A$4:$AD$1328,13)</f>
        <v>Electricidad</v>
      </c>
      <c r="AB1083" s="134" t="str">
        <f>VLOOKUP(A1083,DB_REF_Q1_Q4!$A$4:$AD$1328,13)</f>
        <v>Ninguno</v>
      </c>
    </row>
    <row r="1084" spans="1:28" ht="12" customHeight="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12">
        <v>1</v>
      </c>
      <c r="N1084" s="92">
        <v>1</v>
      </c>
      <c r="O1084" s="93">
        <v>1</v>
      </c>
      <c r="P1084" s="93"/>
      <c r="Q1084" s="93"/>
      <c r="R1084" s="93"/>
      <c r="S1084" s="113"/>
      <c r="T1084" s="93">
        <v>1</v>
      </c>
      <c r="U1084" s="93"/>
      <c r="V1084" s="93"/>
      <c r="W1084" s="93"/>
      <c r="X1084" s="93"/>
      <c r="Y1084" s="75"/>
      <c r="Z1084" s="132" t="str">
        <f>VLOOKUP(A1084,DB_CAL_Q1_Q4!$A$4:$P$1328,13)</f>
        <v>Gas Natural</v>
      </c>
      <c r="AA1084" s="133" t="str">
        <f>VLOOKUP(A1084,DB_ACS_Q1_Q4!$A$4:$AD$1328,13)</f>
        <v>Gas Natural</v>
      </c>
      <c r="AB1084" s="134" t="str">
        <f>VLOOKUP(A1084,DB_REF_Q1_Q4!$A$4:$AD$1328,13)</f>
        <v>Ninguno</v>
      </c>
    </row>
    <row r="1085" spans="1:28" ht="12" customHeight="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12"/>
      <c r="N1085" s="92"/>
      <c r="O1085" s="93"/>
      <c r="P1085" s="93"/>
      <c r="Q1085" s="93"/>
      <c r="R1085" s="93"/>
      <c r="S1085" s="113">
        <v>1</v>
      </c>
      <c r="T1085" s="93"/>
      <c r="U1085" s="93"/>
      <c r="V1085" s="93"/>
      <c r="W1085" s="93"/>
      <c r="X1085" s="93"/>
      <c r="Y1085" s="75">
        <v>1</v>
      </c>
      <c r="Z1085" s="132" t="str">
        <f>VLOOKUP(A1085,DB_CAL_Q1_Q4!$A$4:$P$1328,13)</f>
        <v>Gas Natural</v>
      </c>
      <c r="AA1085" s="133" t="str">
        <f>VLOOKUP(A1085,DB_ACS_Q1_Q4!$A$4:$AD$1328,13)</f>
        <v>Gas Natural</v>
      </c>
      <c r="AB1085" s="134" t="str">
        <f>VLOOKUP(A1085,DB_REF_Q1_Q4!$A$4:$AD$1328,13)</f>
        <v>Ninguno</v>
      </c>
    </row>
    <row r="1086" spans="1:28" ht="12" customHeight="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12">
        <v>1</v>
      </c>
      <c r="N1086" s="92">
        <v>1</v>
      </c>
      <c r="O1086" s="93">
        <v>1</v>
      </c>
      <c r="P1086" s="93"/>
      <c r="Q1086" s="93"/>
      <c r="R1086" s="93"/>
      <c r="S1086" s="113"/>
      <c r="T1086" s="93"/>
      <c r="U1086" s="93"/>
      <c r="V1086" s="93"/>
      <c r="W1086" s="93"/>
      <c r="X1086" s="93"/>
      <c r="Y1086" s="75">
        <v>1</v>
      </c>
      <c r="Z1086" s="132" t="str">
        <f>VLOOKUP(A1086,DB_CAL_Q1_Q4!$A$4:$P$1328,13)</f>
        <v>Electricidad</v>
      </c>
      <c r="AA1086" s="133" t="str">
        <f>VLOOKUP(A1086,DB_ACS_Q1_Q4!$A$4:$AD$1328,13)</f>
        <v>GLP</v>
      </c>
      <c r="AB1086" s="134" t="str">
        <f>VLOOKUP(A1086,DB_REF_Q1_Q4!$A$4:$AD$1328,13)</f>
        <v>Ninguno</v>
      </c>
    </row>
    <row r="1087" spans="1:28" ht="12" customHeight="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12">
        <v>1</v>
      </c>
      <c r="N1087" s="92">
        <v>1</v>
      </c>
      <c r="O1087" s="93"/>
      <c r="P1087" s="93"/>
      <c r="Q1087" s="93"/>
      <c r="R1087" s="93"/>
      <c r="S1087" s="113"/>
      <c r="T1087" s="93">
        <v>1</v>
      </c>
      <c r="U1087" s="93"/>
      <c r="V1087" s="93"/>
      <c r="W1087" s="93"/>
      <c r="X1087" s="93"/>
      <c r="Y1087" s="75"/>
      <c r="Z1087" s="132" t="str">
        <f>VLOOKUP(A1087,DB_CAL_Q1_Q4!$A$4:$P$1328,13)</f>
        <v>Gasóleo</v>
      </c>
      <c r="AA1087" s="133" t="str">
        <f>VLOOKUP(A1087,DB_ACS_Q1_Q4!$A$4:$AD$1328,13)</f>
        <v>Electricidad</v>
      </c>
      <c r="AB1087" s="134" t="str">
        <f>VLOOKUP(A1087,DB_REF_Q1_Q4!$A$4:$AD$1328,13)</f>
        <v>Ninguno</v>
      </c>
    </row>
    <row r="1088" spans="1:28" ht="12" customHeight="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12">
        <v>1</v>
      </c>
      <c r="N1088" s="92">
        <v>1</v>
      </c>
      <c r="O1088" s="93">
        <v>1</v>
      </c>
      <c r="P1088" s="93"/>
      <c r="Q1088" s="93">
        <v>1</v>
      </c>
      <c r="R1088" s="93"/>
      <c r="S1088" s="113"/>
      <c r="T1088" s="93"/>
      <c r="U1088" s="93"/>
      <c r="V1088" s="93"/>
      <c r="W1088" s="93"/>
      <c r="X1088" s="93"/>
      <c r="Y1088" s="75">
        <v>1</v>
      </c>
      <c r="Z1088" s="132" t="str">
        <f>VLOOKUP(A1088,DB_CAL_Q1_Q4!$A$4:$P$1328,13)</f>
        <v>Gas Natural</v>
      </c>
      <c r="AA1088" s="133" t="str">
        <f>VLOOKUP(A1088,DB_ACS_Q1_Q4!$A$4:$AD$1328,13)</f>
        <v>Gas Natural</v>
      </c>
      <c r="AB1088" s="134" t="str">
        <f>VLOOKUP(A1088,DB_REF_Q1_Q4!$A$4:$AD$1328,13)</f>
        <v>Ninguno</v>
      </c>
    </row>
    <row r="1089" spans="1:28" ht="12" customHeight="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12"/>
      <c r="N1089" s="92"/>
      <c r="O1089" s="93"/>
      <c r="P1089" s="93"/>
      <c r="Q1089" s="93"/>
      <c r="R1089" s="93"/>
      <c r="S1089" s="113">
        <v>1</v>
      </c>
      <c r="T1089" s="93"/>
      <c r="U1089" s="93"/>
      <c r="V1089" s="93"/>
      <c r="W1089" s="93"/>
      <c r="X1089" s="93"/>
      <c r="Y1089" s="75">
        <v>1</v>
      </c>
      <c r="Z1089" s="132" t="str">
        <f>VLOOKUP(A1089,DB_CAL_Q1_Q4!$A$4:$P$1328,13)</f>
        <v>Gas Natural</v>
      </c>
      <c r="AA1089" s="133" t="str">
        <f>VLOOKUP(A1089,DB_ACS_Q1_Q4!$A$4:$AD$1328,13)</f>
        <v>Gas Natural</v>
      </c>
      <c r="AB1089" s="134" t="str">
        <f>VLOOKUP(A1089,DB_REF_Q1_Q4!$A$4:$AD$1328,13)</f>
        <v>Ninguno</v>
      </c>
    </row>
    <row r="1090" spans="1:28" ht="12" customHeight="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12">
        <v>1</v>
      </c>
      <c r="N1090" s="92">
        <v>1</v>
      </c>
      <c r="O1090" s="93"/>
      <c r="P1090" s="93"/>
      <c r="Q1090" s="93"/>
      <c r="R1090" s="93"/>
      <c r="S1090" s="113"/>
      <c r="T1090" s="93">
        <v>1</v>
      </c>
      <c r="U1090" s="93"/>
      <c r="V1090" s="93"/>
      <c r="W1090" s="93"/>
      <c r="X1090" s="93"/>
      <c r="Y1090" s="75"/>
      <c r="Z1090" s="132" t="str">
        <f>VLOOKUP(A1090,DB_CAL_Q1_Q4!$A$4:$P$1328,13)</f>
        <v>Gas Natural</v>
      </c>
      <c r="AA1090" s="133" t="str">
        <f>VLOOKUP(A1090,DB_ACS_Q1_Q4!$A$4:$AD$1328,13)</f>
        <v>Gas Natural</v>
      </c>
      <c r="AB1090" s="134" t="str">
        <f>VLOOKUP(A1090,DB_REF_Q1_Q4!$A$4:$AD$1328,13)</f>
        <v>Ninguno</v>
      </c>
    </row>
    <row r="1091" spans="1:28" ht="12" customHeight="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12">
        <v>1</v>
      </c>
      <c r="N1091" s="92">
        <v>1</v>
      </c>
      <c r="O1091" s="93">
        <v>1</v>
      </c>
      <c r="P1091" s="93"/>
      <c r="Q1091" s="93"/>
      <c r="R1091" s="93"/>
      <c r="S1091" s="113"/>
      <c r="T1091" s="93"/>
      <c r="U1091" s="93"/>
      <c r="V1091" s="93"/>
      <c r="W1091" s="93"/>
      <c r="X1091" s="93"/>
      <c r="Y1091" s="75">
        <v>1</v>
      </c>
      <c r="Z1091" s="132" t="str">
        <f>VLOOKUP(A1091,DB_CAL_Q1_Q4!$A$4:$P$1328,13)</f>
        <v>Gasóleo</v>
      </c>
      <c r="AA1091" s="133" t="str">
        <f>VLOOKUP(A1091,DB_ACS_Q1_Q4!$A$4:$AD$1328,13)</f>
        <v>Gasóleo</v>
      </c>
      <c r="AB1091" s="134" t="str">
        <f>VLOOKUP(A1091,DB_REF_Q1_Q4!$A$4:$AD$1328,13)</f>
        <v>Ninguno</v>
      </c>
    </row>
    <row r="1092" spans="1:28" ht="12" customHeight="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12"/>
      <c r="N1092" s="92"/>
      <c r="O1092" s="93"/>
      <c r="P1092" s="93"/>
      <c r="Q1092" s="93"/>
      <c r="R1092" s="93"/>
      <c r="S1092" s="113">
        <v>1</v>
      </c>
      <c r="T1092" s="93"/>
      <c r="U1092" s="93"/>
      <c r="V1092" s="93"/>
      <c r="W1092" s="93"/>
      <c r="X1092" s="93"/>
      <c r="Y1092" s="75">
        <v>1</v>
      </c>
      <c r="Z1092" s="132" t="str">
        <f>VLOOKUP(A1092,DB_CAL_Q1_Q4!$A$4:$P$1328,13)</f>
        <v>Gas Natural</v>
      </c>
      <c r="AA1092" s="133" t="str">
        <f>VLOOKUP(A1092,DB_ACS_Q1_Q4!$A$4:$AD$1328,13)</f>
        <v>Gas Natural</v>
      </c>
      <c r="AB1092" s="134" t="str">
        <f>VLOOKUP(A1092,DB_REF_Q1_Q4!$A$4:$AD$1328,13)</f>
        <v>Ninguno</v>
      </c>
    </row>
    <row r="1093" spans="1:28" ht="12" customHeight="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12">
        <v>1</v>
      </c>
      <c r="N1093" s="92">
        <v>1</v>
      </c>
      <c r="O1093" s="93"/>
      <c r="P1093" s="93"/>
      <c r="Q1093" s="93"/>
      <c r="R1093" s="93"/>
      <c r="S1093" s="113"/>
      <c r="T1093" s="93"/>
      <c r="U1093" s="93"/>
      <c r="V1093" s="93"/>
      <c r="W1093" s="93"/>
      <c r="X1093" s="93"/>
      <c r="Y1093" s="75">
        <v>1</v>
      </c>
      <c r="Z1093" s="132" t="str">
        <f>VLOOKUP(A1093,DB_CAL_Q1_Q4!$A$4:$P$1328,13)</f>
        <v>Gas Natural</v>
      </c>
      <c r="AA1093" s="133" t="str">
        <f>VLOOKUP(A1093,DB_ACS_Q1_Q4!$A$4:$AD$1328,13)</f>
        <v>Gas Natural</v>
      </c>
      <c r="AB1093" s="134" t="str">
        <f>VLOOKUP(A1093,DB_REF_Q1_Q4!$A$4:$AD$1328,13)</f>
        <v>Ninguno</v>
      </c>
    </row>
    <row r="1094" spans="1:28" ht="12" customHeight="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12">
        <v>1</v>
      </c>
      <c r="N1094" s="92">
        <v>1</v>
      </c>
      <c r="O1094" s="93"/>
      <c r="P1094" s="93"/>
      <c r="Q1094" s="93"/>
      <c r="R1094" s="93"/>
      <c r="S1094" s="113"/>
      <c r="T1094" s="93"/>
      <c r="U1094" s="93"/>
      <c r="V1094" s="93"/>
      <c r="W1094" s="93"/>
      <c r="X1094" s="93"/>
      <c r="Y1094" s="75">
        <v>1</v>
      </c>
      <c r="Z1094" s="132" t="str">
        <f>VLOOKUP(A1094,DB_CAL_Q1_Q4!$A$4:$P$1328,13)</f>
        <v>Gas Natural</v>
      </c>
      <c r="AA1094" s="133" t="str">
        <f>VLOOKUP(A1094,DB_ACS_Q1_Q4!$A$4:$AD$1328,13)</f>
        <v>Gas Natural</v>
      </c>
      <c r="AB1094" s="134" t="str">
        <f>VLOOKUP(A1094,DB_REF_Q1_Q4!$A$4:$AD$1328,13)</f>
        <v>Ninguno</v>
      </c>
    </row>
    <row r="1095" spans="1:28" ht="12" customHeight="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12">
        <v>1</v>
      </c>
      <c r="N1095" s="92">
        <v>1</v>
      </c>
      <c r="O1095" s="93"/>
      <c r="P1095" s="93"/>
      <c r="Q1095" s="93"/>
      <c r="R1095" s="93"/>
      <c r="S1095" s="113"/>
      <c r="T1095" s="93"/>
      <c r="U1095" s="93"/>
      <c r="V1095" s="93"/>
      <c r="W1095" s="93"/>
      <c r="X1095" s="93"/>
      <c r="Y1095" s="75">
        <v>1</v>
      </c>
      <c r="Z1095" s="132" t="str">
        <f>VLOOKUP(A1095,DB_CAL_Q1_Q4!$A$4:$P$1328,13)</f>
        <v>Gas Natural</v>
      </c>
      <c r="AA1095" s="133" t="str">
        <f>VLOOKUP(A1095,DB_ACS_Q1_Q4!$A$4:$AD$1328,13)</f>
        <v>Gas Natural</v>
      </c>
      <c r="AB1095" s="134" t="str">
        <f>VLOOKUP(A1095,DB_REF_Q1_Q4!$A$4:$AD$1328,13)</f>
        <v>Ninguno</v>
      </c>
    </row>
    <row r="1096" spans="1:28" ht="12" customHeight="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12">
        <v>1</v>
      </c>
      <c r="N1096" s="92">
        <v>1</v>
      </c>
      <c r="O1096" s="93"/>
      <c r="P1096" s="93"/>
      <c r="Q1096" s="93">
        <v>1</v>
      </c>
      <c r="R1096" s="93"/>
      <c r="S1096" s="113"/>
      <c r="T1096" s="93">
        <v>1</v>
      </c>
      <c r="U1096" s="93"/>
      <c r="V1096" s="93"/>
      <c r="W1096" s="93">
        <v>1</v>
      </c>
      <c r="X1096" s="93"/>
      <c r="Y1096" s="75"/>
      <c r="Z1096" s="132" t="str">
        <f>VLOOKUP(A1096,DB_CAL_Q1_Q4!$A$4:$P$1328,13)</f>
        <v>Gas Natural</v>
      </c>
      <c r="AA1096" s="133" t="str">
        <f>VLOOKUP(A1096,DB_ACS_Q1_Q4!$A$4:$AD$1328,13)</f>
        <v>Gas Natural</v>
      </c>
      <c r="AB1096" s="134" t="str">
        <f>VLOOKUP(A1096,DB_REF_Q1_Q4!$A$4:$AD$1328,13)</f>
        <v>Ninguno</v>
      </c>
    </row>
    <row r="1097" spans="1:28" ht="12" customHeight="1">
      <c r="A1097" s="10">
        <v>1093</v>
      </c>
      <c r="B1097" s="98" t="s">
        <v>194</v>
      </c>
      <c r="C1097" s="98" t="s">
        <v>193</v>
      </c>
      <c r="D1097" s="11" t="s">
        <v>25</v>
      </c>
      <c r="E1097" s="11" t="s">
        <v>304</v>
      </c>
      <c r="F1097" s="12" t="s">
        <v>50</v>
      </c>
      <c r="G1097" s="12" t="s">
        <v>310</v>
      </c>
      <c r="H1097" s="12" t="s">
        <v>306</v>
      </c>
      <c r="I1097" s="11" t="s">
        <v>504</v>
      </c>
      <c r="J1097" s="12" t="str">
        <f t="shared" ref="J1097:J1103" si="39">"≥17h"</f>
        <v>≥17h</v>
      </c>
      <c r="K1097" s="12" t="s">
        <v>512</v>
      </c>
      <c r="L1097" s="69" t="s">
        <v>519</v>
      </c>
      <c r="M1097" s="12">
        <v>1</v>
      </c>
      <c r="N1097" s="92">
        <v>1</v>
      </c>
      <c r="O1097" s="93">
        <v>1</v>
      </c>
      <c r="P1097" s="93"/>
      <c r="Q1097" s="93">
        <v>1</v>
      </c>
      <c r="R1097" s="93"/>
      <c r="S1097" s="113"/>
      <c r="T1097" s="93">
        <v>1</v>
      </c>
      <c r="U1097" s="93">
        <v>1</v>
      </c>
      <c r="V1097" s="93"/>
      <c r="W1097" s="93">
        <v>1</v>
      </c>
      <c r="X1097" s="93"/>
      <c r="Y1097" s="75"/>
      <c r="Z1097" s="132" t="str">
        <f>VLOOKUP(A1097,DB_CAL_Q1_Q4!$A$4:$P$1328,13)</f>
        <v>Gas Natural</v>
      </c>
      <c r="AA1097" s="133" t="str">
        <f>VLOOKUP(A1097,DB_ACS_Q1_Q4!$A$4:$AD$1328,13)</f>
        <v>Gas Natural</v>
      </c>
      <c r="AB1097" s="134" t="str">
        <f>VLOOKUP(A1097,DB_REF_Q1_Q4!$A$4:$AD$1328,13)</f>
        <v>Ninguno</v>
      </c>
    </row>
    <row r="1098" spans="1:28" ht="12" customHeight="1">
      <c r="A1098" s="10">
        <v>1094</v>
      </c>
      <c r="B1098" s="98" t="s">
        <v>76</v>
      </c>
      <c r="C1098" s="98" t="s">
        <v>75</v>
      </c>
      <c r="D1098" s="11" t="s">
        <v>51</v>
      </c>
      <c r="E1098" s="11" t="s">
        <v>304</v>
      </c>
      <c r="F1098" s="12" t="s">
        <v>50</v>
      </c>
      <c r="G1098" s="12" t="s">
        <v>310</v>
      </c>
      <c r="H1098" s="12" t="s">
        <v>306</v>
      </c>
      <c r="I1098" s="103" t="s">
        <v>505</v>
      </c>
      <c r="J1098" s="12" t="str">
        <f t="shared" si="39"/>
        <v>≥17h</v>
      </c>
      <c r="K1098" s="12" t="s">
        <v>513</v>
      </c>
      <c r="L1098" s="69" t="s">
        <v>519</v>
      </c>
      <c r="M1098" s="12"/>
      <c r="N1098" s="92"/>
      <c r="O1098" s="93"/>
      <c r="P1098" s="93"/>
      <c r="Q1098" s="93"/>
      <c r="R1098" s="93"/>
      <c r="S1098" s="113">
        <v>1</v>
      </c>
      <c r="T1098" s="93"/>
      <c r="U1098" s="93"/>
      <c r="V1098" s="93"/>
      <c r="W1098" s="93"/>
      <c r="X1098" s="93"/>
      <c r="Y1098" s="75">
        <v>1</v>
      </c>
      <c r="Z1098" s="132" t="str">
        <f>VLOOKUP(A1098,DB_CAL_Q1_Q4!$A$4:$P$1328,13)</f>
        <v>Gas Natural</v>
      </c>
      <c r="AA1098" s="133" t="str">
        <f>VLOOKUP(A1098,DB_ACS_Q1_Q4!$A$4:$AD$1328,13)</f>
        <v>Gas Natural</v>
      </c>
      <c r="AB1098" s="134" t="str">
        <f>VLOOKUP(A1098,DB_REF_Q1_Q4!$A$4:$AD$1328,13)</f>
        <v>Ninguno</v>
      </c>
    </row>
    <row r="1099" spans="1:28" ht="12" customHeight="1">
      <c r="A1099" s="10">
        <v>1095</v>
      </c>
      <c r="B1099" s="98" t="s">
        <v>196</v>
      </c>
      <c r="C1099" s="98" t="s">
        <v>196</v>
      </c>
      <c r="D1099" s="11" t="s">
        <v>25</v>
      </c>
      <c r="E1099" s="11" t="s">
        <v>303</v>
      </c>
      <c r="F1099" s="12" t="s">
        <v>50</v>
      </c>
      <c r="G1099" s="12" t="s">
        <v>310</v>
      </c>
      <c r="H1099" s="12" t="s">
        <v>306</v>
      </c>
      <c r="I1099" s="103" t="s">
        <v>505</v>
      </c>
      <c r="J1099" s="12" t="str">
        <f t="shared" si="39"/>
        <v>≥17h</v>
      </c>
      <c r="K1099" s="12" t="s">
        <v>47</v>
      </c>
      <c r="L1099" s="69" t="s">
        <v>519</v>
      </c>
      <c r="M1099" s="12">
        <v>1</v>
      </c>
      <c r="N1099" s="92">
        <v>1</v>
      </c>
      <c r="O1099" s="93">
        <v>1</v>
      </c>
      <c r="P1099" s="93"/>
      <c r="Q1099" s="93"/>
      <c r="R1099" s="93"/>
      <c r="S1099" s="113"/>
      <c r="T1099" s="93">
        <v>1</v>
      </c>
      <c r="U1099" s="93">
        <v>1</v>
      </c>
      <c r="V1099" s="93"/>
      <c r="W1099" s="93"/>
      <c r="X1099" s="93"/>
      <c r="Y1099" s="75"/>
      <c r="Z1099" s="132" t="str">
        <f>VLOOKUP(A1099,DB_CAL_Q1_Q4!$A$4:$P$1328,13)</f>
        <v>Bomba de calor aire</v>
      </c>
      <c r="AA1099" s="133" t="str">
        <f>VLOOKUP(A1099,DB_ACS_Q1_Q4!$A$4:$AD$1328,13)</f>
        <v>Electricidad</v>
      </c>
      <c r="AB1099" s="134" t="str">
        <f>VLOOKUP(A1099,DB_REF_Q1_Q4!$A$4:$AD$1328,13)</f>
        <v>Bomba de calor aire</v>
      </c>
    </row>
    <row r="1100" spans="1:28" ht="12" customHeight="1">
      <c r="A1100" s="10">
        <v>1096</v>
      </c>
      <c r="B1100" s="98" t="s">
        <v>291</v>
      </c>
      <c r="C1100" s="98" t="s">
        <v>291</v>
      </c>
      <c r="D1100" s="11" t="s">
        <v>25</v>
      </c>
      <c r="E1100" s="11" t="s">
        <v>304</v>
      </c>
      <c r="F1100" s="12" t="s">
        <v>50</v>
      </c>
      <c r="G1100" s="12" t="s">
        <v>310</v>
      </c>
      <c r="H1100" s="12" t="s">
        <v>306</v>
      </c>
      <c r="I1100" s="11" t="s">
        <v>504</v>
      </c>
      <c r="J1100" s="12" t="str">
        <f t="shared" si="39"/>
        <v>≥17h</v>
      </c>
      <c r="K1100" s="12" t="s">
        <v>47</v>
      </c>
      <c r="L1100" s="69" t="s">
        <v>519</v>
      </c>
      <c r="M1100" s="12">
        <v>1</v>
      </c>
      <c r="N1100" s="92">
        <v>1</v>
      </c>
      <c r="O1100" s="93"/>
      <c r="P1100" s="93"/>
      <c r="Q1100" s="93"/>
      <c r="R1100" s="93"/>
      <c r="S1100" s="113"/>
      <c r="T1100" s="93"/>
      <c r="U1100" s="93"/>
      <c r="V1100" s="93"/>
      <c r="W1100" s="93"/>
      <c r="X1100" s="93"/>
      <c r="Y1100" s="75">
        <v>1</v>
      </c>
      <c r="Z1100" s="132" t="str">
        <f>VLOOKUP(A1100,DB_CAL_Q1_Q4!$A$4:$P$1328,13)</f>
        <v>Gas Natural</v>
      </c>
      <c r="AA1100" s="133" t="str">
        <f>VLOOKUP(A1100,DB_ACS_Q1_Q4!$A$4:$AD$1328,13)</f>
        <v>Gas Natural</v>
      </c>
      <c r="AB1100" s="134" t="str">
        <f>VLOOKUP(A1100,DB_REF_Q1_Q4!$A$4:$AD$1328,13)</f>
        <v>Ninguno</v>
      </c>
    </row>
    <row r="1101" spans="1:28" ht="12" customHeight="1">
      <c r="A1101" s="10">
        <v>1097</v>
      </c>
      <c r="B1101" s="98" t="s">
        <v>196</v>
      </c>
      <c r="C1101" s="98" t="s">
        <v>196</v>
      </c>
      <c r="D1101" s="11" t="s">
        <v>51</v>
      </c>
      <c r="E1101" s="11" t="s">
        <v>304</v>
      </c>
      <c r="F1101" s="12" t="s">
        <v>50</v>
      </c>
      <c r="G1101" s="12" t="s">
        <v>310</v>
      </c>
      <c r="H1101" s="12" t="s">
        <v>306</v>
      </c>
      <c r="I1101" s="11" t="s">
        <v>507</v>
      </c>
      <c r="J1101" s="12" t="str">
        <f t="shared" si="39"/>
        <v>≥17h</v>
      </c>
      <c r="K1101" s="12" t="s">
        <v>513</v>
      </c>
      <c r="L1101" s="69" t="s">
        <v>519</v>
      </c>
      <c r="M1101" s="12">
        <v>1</v>
      </c>
      <c r="N1101" s="92">
        <v>1</v>
      </c>
      <c r="O1101" s="93">
        <v>1</v>
      </c>
      <c r="P1101" s="93"/>
      <c r="Q1101" s="93"/>
      <c r="R1101" s="93"/>
      <c r="S1101" s="113"/>
      <c r="T1101" s="93">
        <v>1</v>
      </c>
      <c r="U1101" s="93">
        <v>1</v>
      </c>
      <c r="V1101" s="93"/>
      <c r="W1101" s="93"/>
      <c r="X1101" s="93"/>
      <c r="Y1101" s="75"/>
      <c r="Z1101" s="132" t="str">
        <f>VLOOKUP(A1101,DB_CAL_Q1_Q4!$A$4:$P$1328,13)</f>
        <v>Gas Natural</v>
      </c>
      <c r="AA1101" s="133" t="str">
        <f>VLOOKUP(A1101,DB_ACS_Q1_Q4!$A$4:$AD$1328,13)</f>
        <v>Gas Natural</v>
      </c>
      <c r="AB1101" s="134" t="str">
        <f>VLOOKUP(A1101,DB_REF_Q1_Q4!$A$4:$AD$1328,13)</f>
        <v>Bomba de calor aire</v>
      </c>
    </row>
    <row r="1102" spans="1:28" ht="12" customHeight="1">
      <c r="A1102" s="10">
        <v>1098</v>
      </c>
      <c r="B1102" s="98" t="s">
        <v>133</v>
      </c>
      <c r="C1102" s="98" t="s">
        <v>131</v>
      </c>
      <c r="D1102" s="11" t="s">
        <v>51</v>
      </c>
      <c r="E1102" s="11" t="s">
        <v>303</v>
      </c>
      <c r="F1102" s="12" t="s">
        <v>50</v>
      </c>
      <c r="G1102" s="12" t="s">
        <v>310</v>
      </c>
      <c r="H1102" s="12" t="s">
        <v>306</v>
      </c>
      <c r="I1102" s="103" t="s">
        <v>504</v>
      </c>
      <c r="J1102" s="12" t="str">
        <f t="shared" si="39"/>
        <v>≥17h</v>
      </c>
      <c r="K1102" s="12" t="s">
        <v>47</v>
      </c>
      <c r="L1102" s="69" t="s">
        <v>519</v>
      </c>
      <c r="M1102" s="12">
        <v>1</v>
      </c>
      <c r="N1102" s="92">
        <v>1</v>
      </c>
      <c r="O1102" s="93"/>
      <c r="P1102" s="93"/>
      <c r="Q1102" s="93"/>
      <c r="R1102" s="93"/>
      <c r="S1102" s="113"/>
      <c r="T1102" s="93"/>
      <c r="U1102" s="93"/>
      <c r="V1102" s="93"/>
      <c r="W1102" s="93"/>
      <c r="X1102" s="93"/>
      <c r="Y1102" s="75">
        <v>1</v>
      </c>
      <c r="Z1102" s="132" t="str">
        <f>VLOOKUP(A1102,DB_CAL_Q1_Q4!$A$4:$P$1328,13)</f>
        <v>Gas Natural</v>
      </c>
      <c r="AA1102" s="133" t="str">
        <f>VLOOKUP(A1102,DB_ACS_Q1_Q4!$A$4:$AD$1328,13)</f>
        <v>Gas Natural</v>
      </c>
      <c r="AB1102" s="134" t="str">
        <f>VLOOKUP(A1102,DB_REF_Q1_Q4!$A$4:$AD$1328,13)</f>
        <v>Ninguno</v>
      </c>
    </row>
    <row r="1103" spans="1:28" ht="12" customHeight="1">
      <c r="A1103" s="10">
        <v>1099</v>
      </c>
      <c r="B1103" s="98" t="s">
        <v>236</v>
      </c>
      <c r="C1103" s="98" t="s">
        <v>235</v>
      </c>
      <c r="D1103" s="11" t="s">
        <v>51</v>
      </c>
      <c r="E1103" s="11" t="s">
        <v>304</v>
      </c>
      <c r="F1103" s="12" t="s">
        <v>48</v>
      </c>
      <c r="G1103" s="12" t="s">
        <v>510</v>
      </c>
      <c r="H1103" s="12" t="s">
        <v>306</v>
      </c>
      <c r="I1103" s="11" t="s">
        <v>504</v>
      </c>
      <c r="J1103" s="12" t="str">
        <f t="shared" si="39"/>
        <v>≥17h</v>
      </c>
      <c r="K1103" s="12" t="s">
        <v>513</v>
      </c>
      <c r="L1103" s="69" t="s">
        <v>519</v>
      </c>
      <c r="M1103" s="12">
        <v>1</v>
      </c>
      <c r="N1103" s="92">
        <v>1</v>
      </c>
      <c r="O1103" s="93">
        <v>1</v>
      </c>
      <c r="P1103" s="93"/>
      <c r="Q1103" s="93"/>
      <c r="R1103" s="93"/>
      <c r="S1103" s="113"/>
      <c r="T1103" s="93">
        <v>1</v>
      </c>
      <c r="U1103" s="93"/>
      <c r="V1103" s="93"/>
      <c r="W1103" s="93"/>
      <c r="X1103" s="93"/>
      <c r="Y1103" s="75"/>
      <c r="Z1103" s="132" t="str">
        <f>VLOOKUP(A1103,DB_CAL_Q1_Q4!$A$4:$P$1328,13)</f>
        <v>Gas Natural</v>
      </c>
      <c r="AA1103" s="133" t="str">
        <f>VLOOKUP(A1103,DB_ACS_Q1_Q4!$A$4:$AD$1328,13)</f>
        <v>Gas Natural</v>
      </c>
      <c r="AB1103" s="134" t="str">
        <f>VLOOKUP(A1103,DB_REF_Q1_Q4!$A$4:$AD$1328,13)</f>
        <v>Ninguno</v>
      </c>
    </row>
    <row r="1104" spans="1:28" ht="12" customHeight="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12"/>
      <c r="N1104" s="92"/>
      <c r="O1104" s="93"/>
      <c r="P1104" s="93"/>
      <c r="Q1104" s="93"/>
      <c r="R1104" s="93"/>
      <c r="S1104" s="113">
        <v>1</v>
      </c>
      <c r="T1104" s="93"/>
      <c r="U1104" s="93"/>
      <c r="V1104" s="93"/>
      <c r="W1104" s="93"/>
      <c r="X1104" s="93"/>
      <c r="Y1104" s="75">
        <v>1</v>
      </c>
      <c r="Z1104" s="132" t="str">
        <f>VLOOKUP(A1104,DB_CAL_Q1_Q4!$A$4:$P$1328,13)</f>
        <v>Gas Natural</v>
      </c>
      <c r="AA1104" s="133" t="str">
        <f>VLOOKUP(A1104,DB_ACS_Q1_Q4!$A$4:$AD$1328,13)</f>
        <v>Gas Natural</v>
      </c>
      <c r="AB1104" s="134" t="str">
        <f>VLOOKUP(A1104,DB_REF_Q1_Q4!$A$4:$AD$1328,13)</f>
        <v>Ninguno</v>
      </c>
    </row>
    <row r="1105" spans="1:28" ht="12" customHeight="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12">
        <v>1</v>
      </c>
      <c r="N1105" s="92">
        <v>1</v>
      </c>
      <c r="O1105" s="93"/>
      <c r="P1105" s="93"/>
      <c r="Q1105" s="93"/>
      <c r="R1105" s="93"/>
      <c r="S1105" s="113"/>
      <c r="T1105" s="93">
        <v>1</v>
      </c>
      <c r="U1105" s="93"/>
      <c r="V1105" s="93"/>
      <c r="W1105" s="93"/>
      <c r="X1105" s="93"/>
      <c r="Y1105" s="75"/>
      <c r="Z1105" s="132" t="str">
        <f>VLOOKUP(A1105,DB_CAL_Q1_Q4!$A$4:$P$1328,13)</f>
        <v>Gasóleo</v>
      </c>
      <c r="AA1105" s="133" t="str">
        <f>VLOOKUP(A1105,DB_ACS_Q1_Q4!$A$4:$AD$1328,13)</f>
        <v>Gasóleo</v>
      </c>
      <c r="AB1105" s="134" t="str">
        <f>VLOOKUP(A1105,DB_REF_Q1_Q4!$A$4:$AD$1328,13)</f>
        <v>Ninguno</v>
      </c>
    </row>
    <row r="1106" spans="1:28" ht="12" customHeight="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12">
        <v>1</v>
      </c>
      <c r="N1106" s="92">
        <v>1</v>
      </c>
      <c r="O1106" s="93">
        <v>1</v>
      </c>
      <c r="P1106" s="93"/>
      <c r="Q1106" s="93"/>
      <c r="R1106" s="93"/>
      <c r="S1106" s="113"/>
      <c r="T1106" s="93">
        <v>1</v>
      </c>
      <c r="U1106" s="93"/>
      <c r="V1106" s="93"/>
      <c r="W1106" s="93"/>
      <c r="X1106" s="93"/>
      <c r="Y1106" s="75"/>
      <c r="Z1106" s="132" t="str">
        <f>VLOOKUP(A1106,DB_CAL_Q1_Q4!$A$4:$P$1328,13)</f>
        <v>Gas Natural</v>
      </c>
      <c r="AA1106" s="133" t="str">
        <f>VLOOKUP(A1106,DB_ACS_Q1_Q4!$A$4:$AD$1328,13)</f>
        <v>Gas Natural</v>
      </c>
      <c r="AB1106" s="134" t="str">
        <f>VLOOKUP(A1106,DB_REF_Q1_Q4!$A$4:$AD$1328,13)</f>
        <v>Ninguno</v>
      </c>
    </row>
    <row r="1107" spans="1:28" ht="12" customHeight="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12">
        <v>1</v>
      </c>
      <c r="N1107" s="92">
        <v>1</v>
      </c>
      <c r="O1107" s="93"/>
      <c r="P1107" s="93"/>
      <c r="Q1107" s="93"/>
      <c r="R1107" s="93"/>
      <c r="S1107" s="113"/>
      <c r="T1107" s="93">
        <v>1</v>
      </c>
      <c r="U1107" s="93"/>
      <c r="V1107" s="93"/>
      <c r="W1107" s="93"/>
      <c r="X1107" s="93"/>
      <c r="Y1107" s="75"/>
      <c r="Z1107" s="132" t="str">
        <f>VLOOKUP(A1107,DB_CAL_Q1_Q4!$A$4:$P$1328,13)</f>
        <v>Gas Natural</v>
      </c>
      <c r="AA1107" s="133" t="str">
        <f>VLOOKUP(A1107,DB_ACS_Q1_Q4!$A$4:$AD$1328,13)</f>
        <v>Gas Natural</v>
      </c>
      <c r="AB1107" s="134" t="str">
        <f>VLOOKUP(A1107,DB_REF_Q1_Q4!$A$4:$AD$1328,13)</f>
        <v>Ninguno</v>
      </c>
    </row>
    <row r="1108" spans="1:28" ht="12" customHeight="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12">
        <v>1</v>
      </c>
      <c r="N1108" s="92">
        <v>1</v>
      </c>
      <c r="O1108" s="93"/>
      <c r="P1108" s="93"/>
      <c r="Q1108" s="93"/>
      <c r="R1108" s="93"/>
      <c r="S1108" s="113"/>
      <c r="T1108" s="93">
        <v>1</v>
      </c>
      <c r="U1108" s="93"/>
      <c r="V1108" s="93"/>
      <c r="W1108" s="93"/>
      <c r="X1108" s="93"/>
      <c r="Y1108" s="75"/>
      <c r="Z1108" s="132" t="str">
        <f>VLOOKUP(A1108,DB_CAL_Q1_Q4!$A$4:$P$1328,13)</f>
        <v>Gas Natural</v>
      </c>
      <c r="AA1108" s="133" t="str">
        <f>VLOOKUP(A1108,DB_ACS_Q1_Q4!$A$4:$AD$1328,13)</f>
        <v>Gas Natural</v>
      </c>
      <c r="AB1108" s="134" t="str">
        <f>VLOOKUP(A1108,DB_REF_Q1_Q4!$A$4:$AD$1328,13)</f>
        <v>Ninguno</v>
      </c>
    </row>
    <row r="1109" spans="1:28" ht="12" customHeight="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12">
        <v>1</v>
      </c>
      <c r="N1109" s="92">
        <v>1</v>
      </c>
      <c r="O1109" s="93">
        <v>1</v>
      </c>
      <c r="P1109" s="93"/>
      <c r="Q1109" s="93"/>
      <c r="R1109" s="93"/>
      <c r="S1109" s="113"/>
      <c r="T1109" s="93">
        <v>1</v>
      </c>
      <c r="U1109" s="93">
        <v>1</v>
      </c>
      <c r="V1109" s="93"/>
      <c r="W1109" s="93"/>
      <c r="X1109" s="93"/>
      <c r="Y1109" s="75"/>
      <c r="Z1109" s="132" t="str">
        <f>VLOOKUP(A1109,DB_CAL_Q1_Q4!$A$4:$P$1328,13)</f>
        <v>Gas Natural</v>
      </c>
      <c r="AA1109" s="133" t="str">
        <f>VLOOKUP(A1109,DB_ACS_Q1_Q4!$A$4:$AD$1328,13)</f>
        <v>Gas Natural</v>
      </c>
      <c r="AB1109" s="134" t="str">
        <f>VLOOKUP(A1109,DB_REF_Q1_Q4!$A$4:$AD$1328,13)</f>
        <v>Ninguno</v>
      </c>
    </row>
    <row r="1110" spans="1:28" ht="12" customHeight="1">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12">
        <v>1</v>
      </c>
      <c r="N1110" s="92">
        <v>1</v>
      </c>
      <c r="O1110" s="93"/>
      <c r="P1110" s="93"/>
      <c r="Q1110" s="93">
        <v>1</v>
      </c>
      <c r="R1110" s="93"/>
      <c r="S1110" s="113"/>
      <c r="T1110" s="93">
        <v>1</v>
      </c>
      <c r="U1110" s="93"/>
      <c r="V1110" s="93"/>
      <c r="W1110" s="93">
        <v>1</v>
      </c>
      <c r="X1110" s="93"/>
      <c r="Y1110" s="75"/>
      <c r="Z1110" s="132" t="str">
        <f>VLOOKUP(A1110,DB_CAL_Q1_Q4!$A$4:$P$1328,13)</f>
        <v>Gasóleo</v>
      </c>
      <c r="AA1110" s="133" t="str">
        <f>VLOOKUP(A1110,DB_ACS_Q1_Q4!$A$4:$AD$1328,13)</f>
        <v>Gasóleo</v>
      </c>
      <c r="AB1110" s="134" t="str">
        <f>VLOOKUP(A1110,DB_REF_Q1_Q4!$A$4:$AD$1328,13)</f>
        <v>Bomba de calor aire</v>
      </c>
    </row>
    <row r="1111" spans="1:28" ht="12" customHeight="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12">
        <v>1</v>
      </c>
      <c r="N1111" s="92">
        <v>1</v>
      </c>
      <c r="O1111" s="93"/>
      <c r="P1111" s="93"/>
      <c r="Q1111" s="93"/>
      <c r="R1111" s="93"/>
      <c r="S1111" s="113"/>
      <c r="T1111" s="93"/>
      <c r="U1111" s="93"/>
      <c r="V1111" s="93"/>
      <c r="W1111" s="93"/>
      <c r="X1111" s="93"/>
      <c r="Y1111" s="75">
        <v>1</v>
      </c>
      <c r="Z1111" s="132" t="str">
        <f>VLOOKUP(A1111,DB_CAL_Q1_Q4!$A$4:$P$1328,13)</f>
        <v>Gas Natural</v>
      </c>
      <c r="AA1111" s="133" t="str">
        <f>VLOOKUP(A1111,DB_ACS_Q1_Q4!$A$4:$AD$1328,13)</f>
        <v>Gas Natural</v>
      </c>
      <c r="AB1111" s="134" t="str">
        <f>VLOOKUP(A1111,DB_REF_Q1_Q4!$A$4:$AD$1328,13)</f>
        <v>Ninguno</v>
      </c>
    </row>
    <row r="1112" spans="1:28" ht="12" customHeight="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12">
        <v>1</v>
      </c>
      <c r="N1112" s="92">
        <v>1</v>
      </c>
      <c r="O1112" s="93">
        <v>1</v>
      </c>
      <c r="P1112" s="93"/>
      <c r="Q1112" s="93"/>
      <c r="R1112" s="93"/>
      <c r="S1112" s="113"/>
      <c r="T1112" s="93"/>
      <c r="U1112" s="93"/>
      <c r="V1112" s="93"/>
      <c r="W1112" s="93"/>
      <c r="X1112" s="93"/>
      <c r="Y1112" s="75">
        <v>1</v>
      </c>
      <c r="Z1112" s="132" t="str">
        <f>VLOOKUP(A1112,DB_CAL_Q1_Q4!$A$4:$P$1328,13)</f>
        <v>Gas Natural</v>
      </c>
      <c r="AA1112" s="133" t="str">
        <f>VLOOKUP(A1112,DB_ACS_Q1_Q4!$A$4:$AD$1328,13)</f>
        <v>Gas Natural</v>
      </c>
      <c r="AB1112" s="134" t="str">
        <f>VLOOKUP(A1112,DB_REF_Q1_Q4!$A$4:$AD$1328,13)</f>
        <v>Ninguno</v>
      </c>
    </row>
    <row r="1113" spans="1:28" ht="12" customHeight="1">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12">
        <v>1</v>
      </c>
      <c r="N1113" s="92">
        <v>1</v>
      </c>
      <c r="O1113" s="93">
        <v>1</v>
      </c>
      <c r="P1113" s="93"/>
      <c r="Q1113" s="93"/>
      <c r="R1113" s="93"/>
      <c r="S1113" s="113"/>
      <c r="T1113" s="93">
        <v>1</v>
      </c>
      <c r="U1113" s="93">
        <v>1</v>
      </c>
      <c r="V1113" s="93"/>
      <c r="W1113" s="93"/>
      <c r="X1113" s="93"/>
      <c r="Y1113" s="75"/>
      <c r="Z1113" s="132" t="str">
        <f>VLOOKUP(A1113,DB_CAL_Q1_Q4!$A$4:$P$1328,13)</f>
        <v>Gas Natural</v>
      </c>
      <c r="AA1113" s="133" t="str">
        <f>VLOOKUP(A1113,DB_ACS_Q1_Q4!$A$4:$AD$1328,13)</f>
        <v>Gas Natural</v>
      </c>
      <c r="AB1113" s="134" t="str">
        <f>VLOOKUP(A1113,DB_REF_Q1_Q4!$A$4:$AD$1328,13)</f>
        <v>AC Eléctrico</v>
      </c>
    </row>
    <row r="1114" spans="1:28" ht="12" customHeight="1">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12"/>
      <c r="N1114" s="92"/>
      <c r="O1114" s="93"/>
      <c r="P1114" s="93"/>
      <c r="Q1114" s="93"/>
      <c r="R1114" s="93"/>
      <c r="S1114" s="113">
        <v>1</v>
      </c>
      <c r="T1114" s="93"/>
      <c r="U1114" s="93"/>
      <c r="V1114" s="93"/>
      <c r="W1114" s="93"/>
      <c r="X1114" s="93"/>
      <c r="Y1114" s="75">
        <v>1</v>
      </c>
      <c r="Z1114" s="132" t="str">
        <f>VLOOKUP(A1114,DB_CAL_Q1_Q4!$A$4:$P$1328,13)</f>
        <v>Gas Natural</v>
      </c>
      <c r="AA1114" s="133" t="str">
        <f>VLOOKUP(A1114,DB_ACS_Q1_Q4!$A$4:$AD$1328,13)</f>
        <v>Gas Natural</v>
      </c>
      <c r="AB1114" s="134" t="str">
        <f>VLOOKUP(A1114,DB_REF_Q1_Q4!$A$4:$AD$1328,13)</f>
        <v>Bomba de calor aire</v>
      </c>
    </row>
    <row r="1115" spans="1:28" ht="12" customHeight="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12">
        <v>1</v>
      </c>
      <c r="N1115" s="92">
        <v>1</v>
      </c>
      <c r="O1115" s="93"/>
      <c r="P1115" s="93"/>
      <c r="Q1115" s="93"/>
      <c r="R1115" s="93"/>
      <c r="S1115" s="113"/>
      <c r="T1115" s="93"/>
      <c r="U1115" s="93"/>
      <c r="V1115" s="93"/>
      <c r="W1115" s="93"/>
      <c r="X1115" s="93"/>
      <c r="Y1115" s="75">
        <v>1</v>
      </c>
      <c r="Z1115" s="132" t="str">
        <f>VLOOKUP(A1115,DB_CAL_Q1_Q4!$A$4:$P$1328,13)</f>
        <v>Gasóleo</v>
      </c>
      <c r="AA1115" s="133" t="str">
        <f>VLOOKUP(A1115,DB_ACS_Q1_Q4!$A$4:$AD$1328,13)</f>
        <v>Gasóleo</v>
      </c>
      <c r="AB1115" s="134" t="str">
        <f>VLOOKUP(A1115,DB_REF_Q1_Q4!$A$4:$AD$1328,13)</f>
        <v>Ninguno</v>
      </c>
    </row>
    <row r="1116" spans="1:28" ht="12" customHeight="1">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12">
        <v>1</v>
      </c>
      <c r="N1116" s="92">
        <v>1</v>
      </c>
      <c r="O1116" s="93"/>
      <c r="P1116" s="93"/>
      <c r="Q1116" s="93"/>
      <c r="R1116" s="93"/>
      <c r="S1116" s="113"/>
      <c r="T1116" s="93">
        <v>1</v>
      </c>
      <c r="U1116" s="93"/>
      <c r="V1116" s="93"/>
      <c r="W1116" s="93"/>
      <c r="X1116" s="93"/>
      <c r="Y1116" s="75"/>
      <c r="Z1116" s="132" t="str">
        <f>VLOOKUP(A1116,DB_CAL_Q1_Q4!$A$4:$P$1328,13)</f>
        <v>Gas Natural</v>
      </c>
      <c r="AA1116" s="133" t="str">
        <f>VLOOKUP(A1116,DB_ACS_Q1_Q4!$A$4:$AD$1328,13)</f>
        <v>Gas Natural</v>
      </c>
      <c r="AB1116" s="134" t="str">
        <f>VLOOKUP(A1116,DB_REF_Q1_Q4!$A$4:$AD$1328,13)</f>
        <v>Bomba de calor aire</v>
      </c>
    </row>
    <row r="1117" spans="1:28" ht="12" customHeight="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12">
        <v>1</v>
      </c>
      <c r="N1117" s="92">
        <v>1</v>
      </c>
      <c r="O1117" s="93"/>
      <c r="P1117" s="93"/>
      <c r="Q1117" s="93"/>
      <c r="R1117" s="93"/>
      <c r="S1117" s="113"/>
      <c r="T1117" s="93"/>
      <c r="U1117" s="93"/>
      <c r="V1117" s="93"/>
      <c r="W1117" s="93"/>
      <c r="X1117" s="93"/>
      <c r="Y1117" s="75">
        <v>1</v>
      </c>
      <c r="Z1117" s="132" t="str">
        <f>VLOOKUP(A1117,DB_CAL_Q1_Q4!$A$4:$P$1328,13)</f>
        <v>Gas Natural</v>
      </c>
      <c r="AA1117" s="133" t="str">
        <f>VLOOKUP(A1117,DB_ACS_Q1_Q4!$A$4:$AD$1328,13)</f>
        <v>Electricidad</v>
      </c>
      <c r="AB1117" s="134" t="str">
        <f>VLOOKUP(A1117,DB_REF_Q1_Q4!$A$4:$AD$1328,13)</f>
        <v>Ninguno</v>
      </c>
    </row>
    <row r="1118" spans="1:28" ht="12" customHeight="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12">
        <v>1</v>
      </c>
      <c r="N1118" s="92">
        <v>1</v>
      </c>
      <c r="O1118" s="93"/>
      <c r="P1118" s="93"/>
      <c r="Q1118" s="93">
        <v>1</v>
      </c>
      <c r="R1118" s="93"/>
      <c r="S1118" s="113"/>
      <c r="T1118" s="93"/>
      <c r="U1118" s="93"/>
      <c r="V1118" s="93"/>
      <c r="W1118" s="93"/>
      <c r="X1118" s="93"/>
      <c r="Y1118" s="75">
        <v>1</v>
      </c>
      <c r="Z1118" s="132" t="str">
        <f>VLOOKUP(A1118,DB_CAL_Q1_Q4!$A$4:$P$1328,13)</f>
        <v>Gas Natural</v>
      </c>
      <c r="AA1118" s="133" t="str">
        <f>VLOOKUP(A1118,DB_ACS_Q1_Q4!$A$4:$AD$1328,13)</f>
        <v>Gas Natural</v>
      </c>
      <c r="AB1118" s="134" t="str">
        <f>VLOOKUP(A1118,DB_REF_Q1_Q4!$A$4:$AD$1328,13)</f>
        <v>Ninguno</v>
      </c>
    </row>
    <row r="1119" spans="1:28" ht="12" customHeight="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12"/>
      <c r="N1119" s="92"/>
      <c r="O1119" s="93"/>
      <c r="P1119" s="93"/>
      <c r="Q1119" s="93"/>
      <c r="R1119" s="93"/>
      <c r="S1119" s="113">
        <v>1</v>
      </c>
      <c r="T1119" s="93"/>
      <c r="U1119" s="93"/>
      <c r="V1119" s="93"/>
      <c r="W1119" s="93"/>
      <c r="X1119" s="93"/>
      <c r="Y1119" s="75">
        <v>1</v>
      </c>
      <c r="Z1119" s="132" t="str">
        <f>VLOOKUP(A1119,DB_CAL_Q1_Q4!$A$4:$P$1328,13)</f>
        <v>Gas Natural</v>
      </c>
      <c r="AA1119" s="133" t="str">
        <f>VLOOKUP(A1119,DB_ACS_Q1_Q4!$A$4:$AD$1328,13)</f>
        <v>Gas Natural</v>
      </c>
      <c r="AB1119" s="134" t="str">
        <f>VLOOKUP(A1119,DB_REF_Q1_Q4!$A$4:$AD$1328,13)</f>
        <v>Ninguno</v>
      </c>
    </row>
    <row r="1120" spans="1:28" ht="12" customHeight="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12">
        <v>1</v>
      </c>
      <c r="N1120" s="92">
        <v>1</v>
      </c>
      <c r="O1120" s="93"/>
      <c r="P1120" s="93"/>
      <c r="Q1120" s="93"/>
      <c r="R1120" s="93"/>
      <c r="S1120" s="113"/>
      <c r="T1120" s="93"/>
      <c r="U1120" s="93"/>
      <c r="V1120" s="93"/>
      <c r="W1120" s="93"/>
      <c r="X1120" s="93"/>
      <c r="Y1120" s="75">
        <v>1</v>
      </c>
      <c r="Z1120" s="132" t="str">
        <f>VLOOKUP(A1120,DB_CAL_Q1_Q4!$A$4:$P$1328,13)</f>
        <v>Gasóleo</v>
      </c>
      <c r="AA1120" s="133" t="str">
        <f>VLOOKUP(A1120,DB_ACS_Q1_Q4!$A$4:$AD$1328,13)</f>
        <v>Gasóleo</v>
      </c>
      <c r="AB1120" s="134" t="str">
        <f>VLOOKUP(A1120,DB_REF_Q1_Q4!$A$4:$AD$1328,13)</f>
        <v>Ninguno</v>
      </c>
    </row>
    <row r="1121" spans="1:28" ht="12" customHeight="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12"/>
      <c r="N1121" s="92"/>
      <c r="O1121" s="93"/>
      <c r="P1121" s="93"/>
      <c r="Q1121" s="93"/>
      <c r="R1121" s="93"/>
      <c r="S1121" s="113">
        <v>1</v>
      </c>
      <c r="T1121" s="93"/>
      <c r="U1121" s="93"/>
      <c r="V1121" s="93"/>
      <c r="W1121" s="93"/>
      <c r="X1121" s="93"/>
      <c r="Y1121" s="75">
        <v>1</v>
      </c>
      <c r="Z1121" s="132" t="str">
        <f>VLOOKUP(A1121,DB_CAL_Q1_Q4!$A$4:$P$1328,13)</f>
        <v>Gas Natural</v>
      </c>
      <c r="AA1121" s="133" t="str">
        <f>VLOOKUP(A1121,DB_ACS_Q1_Q4!$A$4:$AD$1328,13)</f>
        <v>Gas Natural</v>
      </c>
      <c r="AB1121" s="134" t="str">
        <f>VLOOKUP(A1121,DB_REF_Q1_Q4!$A$4:$AD$1328,13)</f>
        <v>Ninguno</v>
      </c>
    </row>
    <row r="1122" spans="1:28" ht="12" customHeight="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12">
        <v>1</v>
      </c>
      <c r="N1122" s="92">
        <v>1</v>
      </c>
      <c r="O1122" s="93"/>
      <c r="P1122" s="93"/>
      <c r="Q1122" s="93"/>
      <c r="R1122" s="93"/>
      <c r="S1122" s="113"/>
      <c r="T1122" s="93"/>
      <c r="U1122" s="93"/>
      <c r="V1122" s="93"/>
      <c r="W1122" s="93"/>
      <c r="X1122" s="93"/>
      <c r="Y1122" s="75">
        <v>1</v>
      </c>
      <c r="Z1122" s="132" t="str">
        <f>VLOOKUP(A1122,DB_CAL_Q1_Q4!$A$4:$P$1328,13)</f>
        <v>Gas Natural</v>
      </c>
      <c r="AA1122" s="133" t="str">
        <f>VLOOKUP(A1122,DB_ACS_Q1_Q4!$A$4:$AD$1328,13)</f>
        <v>Gas Natural</v>
      </c>
      <c r="AB1122" s="134" t="str">
        <f>VLOOKUP(A1122,DB_REF_Q1_Q4!$A$4:$AD$1328,13)</f>
        <v>Ninguno</v>
      </c>
    </row>
    <row r="1123" spans="1:28" ht="12" customHeight="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12"/>
      <c r="N1123" s="92"/>
      <c r="O1123" s="93"/>
      <c r="P1123" s="93"/>
      <c r="Q1123" s="93"/>
      <c r="R1123" s="93"/>
      <c r="S1123" s="113">
        <v>1</v>
      </c>
      <c r="T1123" s="93"/>
      <c r="U1123" s="93"/>
      <c r="V1123" s="93"/>
      <c r="W1123" s="93"/>
      <c r="X1123" s="93"/>
      <c r="Y1123" s="75">
        <v>1</v>
      </c>
      <c r="Z1123" s="132" t="str">
        <f>VLOOKUP(A1123,DB_CAL_Q1_Q4!$A$4:$P$1328,13)</f>
        <v>Gas Natural</v>
      </c>
      <c r="AA1123" s="133" t="str">
        <f>VLOOKUP(A1123,DB_ACS_Q1_Q4!$A$4:$AD$1328,13)</f>
        <v>Gas Natural</v>
      </c>
      <c r="AB1123" s="134" t="str">
        <f>VLOOKUP(A1123,DB_REF_Q1_Q4!$A$4:$AD$1328,13)</f>
        <v>Ninguno</v>
      </c>
    </row>
    <row r="1124" spans="1:28" ht="12" customHeight="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12">
        <v>1</v>
      </c>
      <c r="N1124" s="92">
        <v>1</v>
      </c>
      <c r="O1124" s="93"/>
      <c r="P1124" s="93"/>
      <c r="Q1124" s="93"/>
      <c r="R1124" s="93"/>
      <c r="S1124" s="113"/>
      <c r="T1124" s="93"/>
      <c r="U1124" s="93"/>
      <c r="V1124" s="93"/>
      <c r="W1124" s="93"/>
      <c r="X1124" s="93"/>
      <c r="Y1124" s="75">
        <v>1</v>
      </c>
      <c r="Z1124" s="132" t="str">
        <f>VLOOKUP(A1124,DB_CAL_Q1_Q4!$A$4:$P$1328,13)</f>
        <v>Gas Natural</v>
      </c>
      <c r="AA1124" s="133" t="str">
        <f>VLOOKUP(A1124,DB_ACS_Q1_Q4!$A$4:$AD$1328,13)</f>
        <v>Gas Natural</v>
      </c>
      <c r="AB1124" s="134" t="str">
        <f>VLOOKUP(A1124,DB_REF_Q1_Q4!$A$4:$AD$1328,13)</f>
        <v>Ninguno</v>
      </c>
    </row>
    <row r="1125" spans="1:28" ht="12" customHeight="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12">
        <v>1</v>
      </c>
      <c r="N1125" s="92">
        <v>1</v>
      </c>
      <c r="O1125" s="93"/>
      <c r="P1125" s="93"/>
      <c r="Q1125" s="93"/>
      <c r="R1125" s="93"/>
      <c r="S1125" s="113"/>
      <c r="T1125" s="93"/>
      <c r="U1125" s="93"/>
      <c r="V1125" s="93"/>
      <c r="W1125" s="93"/>
      <c r="X1125" s="93"/>
      <c r="Y1125" s="75">
        <v>1</v>
      </c>
      <c r="Z1125" s="132" t="str">
        <f>VLOOKUP(A1125,DB_CAL_Q1_Q4!$A$4:$P$1328,13)</f>
        <v>Gasóleo</v>
      </c>
      <c r="AA1125" s="133" t="str">
        <f>VLOOKUP(A1125,DB_ACS_Q1_Q4!$A$4:$AD$1328,13)</f>
        <v>Gasóleo</v>
      </c>
      <c r="AB1125" s="134" t="str">
        <f>VLOOKUP(A1125,DB_REF_Q1_Q4!$A$4:$AD$1328,13)</f>
        <v>Ninguno</v>
      </c>
    </row>
    <row r="1126" spans="1:28" ht="12" customHeight="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12"/>
      <c r="N1126" s="92"/>
      <c r="O1126" s="93"/>
      <c r="P1126" s="93"/>
      <c r="Q1126" s="93"/>
      <c r="R1126" s="93"/>
      <c r="S1126" s="113">
        <v>1</v>
      </c>
      <c r="T1126" s="93"/>
      <c r="U1126" s="93"/>
      <c r="V1126" s="93"/>
      <c r="W1126" s="93"/>
      <c r="X1126" s="93"/>
      <c r="Y1126" s="75">
        <v>1</v>
      </c>
      <c r="Z1126" s="132" t="str">
        <f>VLOOKUP(A1126,DB_CAL_Q1_Q4!$A$4:$P$1328,13)</f>
        <v>Gas Natural</v>
      </c>
      <c r="AA1126" s="133" t="str">
        <f>VLOOKUP(A1126,DB_ACS_Q1_Q4!$A$4:$AD$1328,13)</f>
        <v>Gas Natural</v>
      </c>
      <c r="AB1126" s="134" t="str">
        <f>VLOOKUP(A1126,DB_REF_Q1_Q4!$A$4:$AD$1328,13)</f>
        <v>Ninguno</v>
      </c>
    </row>
    <row r="1127" spans="1:28" ht="12" customHeight="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12">
        <v>1</v>
      </c>
      <c r="N1127" s="92">
        <v>1</v>
      </c>
      <c r="O1127" s="93"/>
      <c r="P1127" s="93"/>
      <c r="Q1127" s="93"/>
      <c r="R1127" s="93"/>
      <c r="S1127" s="113"/>
      <c r="T1127" s="93"/>
      <c r="U1127" s="93"/>
      <c r="V1127" s="93"/>
      <c r="W1127" s="93"/>
      <c r="X1127" s="93"/>
      <c r="Y1127" s="75">
        <v>1</v>
      </c>
      <c r="Z1127" s="132" t="str">
        <f>VLOOKUP(A1127,DB_CAL_Q1_Q4!$A$4:$P$1328,13)</f>
        <v>Gas Natural</v>
      </c>
      <c r="AA1127" s="133" t="str">
        <f>VLOOKUP(A1127,DB_ACS_Q1_Q4!$A$4:$AD$1328,13)</f>
        <v>Gas Natural</v>
      </c>
      <c r="AB1127" s="134" t="str">
        <f>VLOOKUP(A1127,DB_REF_Q1_Q4!$A$4:$AD$1328,13)</f>
        <v>Ninguno</v>
      </c>
    </row>
    <row r="1128" spans="1:28" ht="12" customHeight="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12">
        <v>1</v>
      </c>
      <c r="N1128" s="92">
        <v>1</v>
      </c>
      <c r="O1128" s="93">
        <v>1</v>
      </c>
      <c r="P1128" s="93"/>
      <c r="Q1128" s="93"/>
      <c r="R1128" s="93"/>
      <c r="S1128" s="113"/>
      <c r="T1128" s="93"/>
      <c r="U1128" s="93"/>
      <c r="V1128" s="93"/>
      <c r="W1128" s="93"/>
      <c r="X1128" s="93"/>
      <c r="Y1128" s="75">
        <v>1</v>
      </c>
      <c r="Z1128" s="132" t="str">
        <f>VLOOKUP(A1128,DB_CAL_Q1_Q4!$A$4:$P$1328,13)</f>
        <v>Gas Natural</v>
      </c>
      <c r="AA1128" s="133" t="str">
        <f>VLOOKUP(A1128,DB_ACS_Q1_Q4!$A$4:$AD$1328,13)</f>
        <v>Gas Natural</v>
      </c>
      <c r="AB1128" s="134" t="str">
        <f>VLOOKUP(A1128,DB_REF_Q1_Q4!$A$4:$AD$1328,13)</f>
        <v>Ninguno</v>
      </c>
    </row>
    <row r="1129" spans="1:28" ht="12" customHeight="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12">
        <v>1</v>
      </c>
      <c r="N1129" s="92">
        <v>1</v>
      </c>
      <c r="O1129" s="93"/>
      <c r="P1129" s="93"/>
      <c r="Q1129" s="93"/>
      <c r="R1129" s="93"/>
      <c r="S1129" s="113"/>
      <c r="T1129" s="93"/>
      <c r="U1129" s="93"/>
      <c r="V1129" s="93"/>
      <c r="W1129" s="93"/>
      <c r="X1129" s="93"/>
      <c r="Y1129" s="75">
        <v>1</v>
      </c>
      <c r="Z1129" s="132" t="str">
        <f>VLOOKUP(A1129,DB_CAL_Q1_Q4!$A$4:$P$1328,13)</f>
        <v>Gas Natural</v>
      </c>
      <c r="AA1129" s="133" t="str">
        <f>VLOOKUP(A1129,DB_ACS_Q1_Q4!$A$4:$AD$1328,13)</f>
        <v>Gas Natural</v>
      </c>
      <c r="AB1129" s="134" t="str">
        <f>VLOOKUP(A1129,DB_REF_Q1_Q4!$A$4:$AD$1328,13)</f>
        <v>Ninguno</v>
      </c>
    </row>
    <row r="1130" spans="1:28" ht="12" customHeight="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12">
        <v>1</v>
      </c>
      <c r="N1130" s="92">
        <v>1</v>
      </c>
      <c r="O1130" s="93">
        <v>1</v>
      </c>
      <c r="P1130" s="93"/>
      <c r="Q1130" s="93"/>
      <c r="R1130" s="93"/>
      <c r="S1130" s="113"/>
      <c r="T1130" s="93"/>
      <c r="U1130" s="93"/>
      <c r="V1130" s="93"/>
      <c r="W1130" s="93"/>
      <c r="X1130" s="93"/>
      <c r="Y1130" s="75">
        <v>1</v>
      </c>
      <c r="Z1130" s="132" t="str">
        <f>VLOOKUP(A1130,DB_CAL_Q1_Q4!$A$4:$P$1328,13)</f>
        <v>Gas Natural</v>
      </c>
      <c r="AA1130" s="133" t="str">
        <f>VLOOKUP(A1130,DB_ACS_Q1_Q4!$A$4:$AD$1328,13)</f>
        <v>Gas Natural</v>
      </c>
      <c r="AB1130" s="134" t="str">
        <f>VLOOKUP(A1130,DB_REF_Q1_Q4!$A$4:$AD$1328,13)</f>
        <v>Ninguno</v>
      </c>
    </row>
    <row r="1131" spans="1:28" ht="12" customHeight="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12">
        <v>1</v>
      </c>
      <c r="N1131" s="92">
        <v>1</v>
      </c>
      <c r="O1131" s="93"/>
      <c r="P1131" s="93"/>
      <c r="Q1131" s="93"/>
      <c r="R1131" s="93"/>
      <c r="S1131" s="113"/>
      <c r="T1131" s="93"/>
      <c r="U1131" s="93"/>
      <c r="V1131" s="93"/>
      <c r="W1131" s="93"/>
      <c r="X1131" s="93"/>
      <c r="Y1131" s="75">
        <v>1</v>
      </c>
      <c r="Z1131" s="132" t="str">
        <f>VLOOKUP(A1131,DB_CAL_Q1_Q4!$A$4:$P$1328,13)</f>
        <v>Gas Natural</v>
      </c>
      <c r="AA1131" s="133" t="str">
        <f>VLOOKUP(A1131,DB_ACS_Q1_Q4!$A$4:$AD$1328,13)</f>
        <v>Gas Natural</v>
      </c>
      <c r="AB1131" s="134" t="str">
        <f>VLOOKUP(A1131,DB_REF_Q1_Q4!$A$4:$AD$1328,13)</f>
        <v>Ninguno</v>
      </c>
    </row>
    <row r="1132" spans="1:28" ht="12" customHeight="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12">
        <v>1</v>
      </c>
      <c r="N1132" s="92">
        <v>1</v>
      </c>
      <c r="O1132" s="93">
        <v>1</v>
      </c>
      <c r="P1132" s="93"/>
      <c r="Q1132" s="93"/>
      <c r="R1132" s="93"/>
      <c r="S1132" s="113"/>
      <c r="T1132" s="93"/>
      <c r="U1132" s="93"/>
      <c r="V1132" s="93"/>
      <c r="W1132" s="93"/>
      <c r="X1132" s="93"/>
      <c r="Y1132" s="75">
        <v>1</v>
      </c>
      <c r="Z1132" s="132" t="str">
        <f>VLOOKUP(A1132,DB_CAL_Q1_Q4!$A$4:$P$1328,13)</f>
        <v>Gas Natural</v>
      </c>
      <c r="AA1132" s="133" t="str">
        <f>VLOOKUP(A1132,DB_ACS_Q1_Q4!$A$4:$AD$1328,13)</f>
        <v>Gas Natural</v>
      </c>
      <c r="AB1132" s="134" t="str">
        <f>VLOOKUP(A1132,DB_REF_Q1_Q4!$A$4:$AD$1328,13)</f>
        <v>Ninguno</v>
      </c>
    </row>
    <row r="1133" spans="1:28" ht="12" customHeight="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12"/>
      <c r="N1133" s="92"/>
      <c r="O1133" s="93"/>
      <c r="P1133" s="93"/>
      <c r="Q1133" s="93"/>
      <c r="R1133" s="93"/>
      <c r="S1133" s="113">
        <v>1</v>
      </c>
      <c r="T1133" s="93"/>
      <c r="U1133" s="93"/>
      <c r="V1133" s="93"/>
      <c r="W1133" s="93"/>
      <c r="X1133" s="93"/>
      <c r="Y1133" s="75">
        <v>1</v>
      </c>
      <c r="Z1133" s="132" t="str">
        <f>VLOOKUP(A1133,DB_CAL_Q1_Q4!$A$4:$P$1328,13)</f>
        <v>Gasóleo</v>
      </c>
      <c r="AA1133" s="133" t="str">
        <f>VLOOKUP(A1133,DB_ACS_Q1_Q4!$A$4:$AD$1328,13)</f>
        <v>Gasóleo</v>
      </c>
      <c r="AB1133" s="134" t="str">
        <f>VLOOKUP(A1133,DB_REF_Q1_Q4!$A$4:$AD$1328,13)</f>
        <v>Ninguno</v>
      </c>
    </row>
    <row r="1134" spans="1:28" ht="12" customHeight="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12">
        <v>1</v>
      </c>
      <c r="N1134" s="92">
        <v>1</v>
      </c>
      <c r="O1134" s="93">
        <v>1</v>
      </c>
      <c r="P1134" s="93"/>
      <c r="Q1134" s="93">
        <v>1</v>
      </c>
      <c r="R1134" s="93"/>
      <c r="S1134" s="113"/>
      <c r="T1134" s="93"/>
      <c r="U1134" s="93"/>
      <c r="V1134" s="93"/>
      <c r="W1134" s="93"/>
      <c r="X1134" s="93"/>
      <c r="Y1134" s="75">
        <v>1</v>
      </c>
      <c r="Z1134" s="132" t="str">
        <f>VLOOKUP(A1134,DB_CAL_Q1_Q4!$A$4:$P$1328,13)</f>
        <v>Gasóleo</v>
      </c>
      <c r="AA1134" s="133" t="str">
        <f>VLOOKUP(A1134,DB_ACS_Q1_Q4!$A$4:$AD$1328,13)</f>
        <v>Gasóleo</v>
      </c>
      <c r="AB1134" s="134" t="str">
        <f>VLOOKUP(A1134,DB_REF_Q1_Q4!$A$4:$AD$1328,13)</f>
        <v>Ninguno</v>
      </c>
    </row>
    <row r="1135" spans="1:28" ht="12" customHeight="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12"/>
      <c r="N1135" s="92"/>
      <c r="O1135" s="93"/>
      <c r="P1135" s="93"/>
      <c r="Q1135" s="93"/>
      <c r="R1135" s="93"/>
      <c r="S1135" s="113">
        <v>1</v>
      </c>
      <c r="T1135" s="93"/>
      <c r="U1135" s="93"/>
      <c r="V1135" s="93"/>
      <c r="W1135" s="93"/>
      <c r="X1135" s="93"/>
      <c r="Y1135" s="75">
        <v>1</v>
      </c>
      <c r="Z1135" s="132" t="str">
        <f>VLOOKUP(A1135,DB_CAL_Q1_Q4!$A$4:$P$1328,13)</f>
        <v>Gas Natural</v>
      </c>
      <c r="AA1135" s="133" t="str">
        <f>VLOOKUP(A1135,DB_ACS_Q1_Q4!$A$4:$AD$1328,13)</f>
        <v>Gas Natural</v>
      </c>
      <c r="AB1135" s="134" t="str">
        <f>VLOOKUP(A1135,DB_REF_Q1_Q4!$A$4:$AD$1328,13)</f>
        <v>Ninguno</v>
      </c>
    </row>
    <row r="1136" spans="1:28" ht="12" customHeight="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12">
        <v>1</v>
      </c>
      <c r="N1136" s="92">
        <v>1</v>
      </c>
      <c r="O1136" s="93"/>
      <c r="P1136" s="93"/>
      <c r="Q1136" s="93"/>
      <c r="R1136" s="93"/>
      <c r="S1136" s="113"/>
      <c r="T1136" s="93"/>
      <c r="U1136" s="93"/>
      <c r="V1136" s="93"/>
      <c r="W1136" s="93"/>
      <c r="X1136" s="93"/>
      <c r="Y1136" s="75">
        <v>1</v>
      </c>
      <c r="Z1136" s="132" t="str">
        <f>VLOOKUP(A1136,DB_CAL_Q1_Q4!$A$4:$P$1328,13)</f>
        <v>Otros</v>
      </c>
      <c r="AA1136" s="133" t="str">
        <f>VLOOKUP(A1136,DB_ACS_Q1_Q4!$A$4:$AD$1328,13)</f>
        <v>Gasóleo</v>
      </c>
      <c r="AB1136" s="134" t="str">
        <f>VLOOKUP(A1136,DB_REF_Q1_Q4!$A$4:$AD$1328,13)</f>
        <v>Ninguno</v>
      </c>
    </row>
    <row r="1137" spans="1:28" ht="12" customHeight="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12"/>
      <c r="N1137" s="92"/>
      <c r="O1137" s="93"/>
      <c r="P1137" s="93"/>
      <c r="Q1137" s="93"/>
      <c r="R1137" s="93"/>
      <c r="S1137" s="113">
        <v>1</v>
      </c>
      <c r="T1137" s="93"/>
      <c r="U1137" s="93"/>
      <c r="V1137" s="93"/>
      <c r="W1137" s="93"/>
      <c r="X1137" s="93"/>
      <c r="Y1137" s="75">
        <v>1</v>
      </c>
      <c r="Z1137" s="132" t="str">
        <f>VLOOKUP(A1137,DB_CAL_Q1_Q4!$A$4:$P$1328,13)</f>
        <v>Gasóleo</v>
      </c>
      <c r="AA1137" s="133" t="str">
        <f>VLOOKUP(A1137,DB_ACS_Q1_Q4!$A$4:$AD$1328,13)</f>
        <v>Gasóleo</v>
      </c>
      <c r="AB1137" s="134" t="str">
        <f>VLOOKUP(A1137,DB_REF_Q1_Q4!$A$4:$AD$1328,13)</f>
        <v>Ninguno</v>
      </c>
    </row>
    <row r="1138" spans="1:28" ht="12" customHeight="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12">
        <v>1</v>
      </c>
      <c r="N1138" s="92">
        <v>1</v>
      </c>
      <c r="O1138" s="93"/>
      <c r="P1138" s="93"/>
      <c r="Q1138" s="93"/>
      <c r="R1138" s="93"/>
      <c r="S1138" s="113"/>
      <c r="T1138" s="93"/>
      <c r="U1138" s="93"/>
      <c r="V1138" s="93"/>
      <c r="W1138" s="93"/>
      <c r="X1138" s="93"/>
      <c r="Y1138" s="75">
        <v>1</v>
      </c>
      <c r="Z1138" s="132" t="str">
        <f>VLOOKUP(A1138,DB_CAL_Q1_Q4!$A$4:$P$1328,13)</f>
        <v>Gas Natural</v>
      </c>
      <c r="AA1138" s="133" t="str">
        <f>VLOOKUP(A1138,DB_ACS_Q1_Q4!$A$4:$AD$1328,13)</f>
        <v>Gas Natural</v>
      </c>
      <c r="AB1138" s="134" t="str">
        <f>VLOOKUP(A1138,DB_REF_Q1_Q4!$A$4:$AD$1328,13)</f>
        <v>Ninguno</v>
      </c>
    </row>
    <row r="1139" spans="1:28" ht="12" customHeight="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12">
        <v>1</v>
      </c>
      <c r="N1139" s="92">
        <v>1</v>
      </c>
      <c r="O1139" s="93"/>
      <c r="P1139" s="93"/>
      <c r="Q1139" s="93"/>
      <c r="R1139" s="93"/>
      <c r="S1139" s="113"/>
      <c r="T1139" s="93"/>
      <c r="U1139" s="93"/>
      <c r="V1139" s="93"/>
      <c r="W1139" s="93"/>
      <c r="X1139" s="93"/>
      <c r="Y1139" s="75">
        <v>1</v>
      </c>
      <c r="Z1139" s="132" t="str">
        <f>VLOOKUP(A1139,DB_CAL_Q1_Q4!$A$4:$P$1328,13)</f>
        <v>Gasóleo</v>
      </c>
      <c r="AA1139" s="133" t="str">
        <f>VLOOKUP(A1139,DB_ACS_Q1_Q4!$A$4:$AD$1328,13)</f>
        <v>Gas Natural</v>
      </c>
      <c r="AB1139" s="134" t="str">
        <f>VLOOKUP(A1139,DB_REF_Q1_Q4!$A$4:$AD$1328,13)</f>
        <v>Ninguno</v>
      </c>
    </row>
    <row r="1140" spans="1:28" ht="12" customHeight="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12"/>
      <c r="N1140" s="92"/>
      <c r="O1140" s="93"/>
      <c r="P1140" s="93"/>
      <c r="Q1140" s="93"/>
      <c r="R1140" s="93"/>
      <c r="S1140" s="113">
        <v>1</v>
      </c>
      <c r="T1140" s="93"/>
      <c r="U1140" s="93"/>
      <c r="V1140" s="93"/>
      <c r="W1140" s="93"/>
      <c r="X1140" s="93"/>
      <c r="Y1140" s="75">
        <v>1</v>
      </c>
      <c r="Z1140" s="132" t="str">
        <f>VLOOKUP(A1140,DB_CAL_Q1_Q4!$A$4:$P$1328,13)</f>
        <v>Gasóleo</v>
      </c>
      <c r="AA1140" s="133" t="str">
        <f>VLOOKUP(A1140,DB_ACS_Q1_Q4!$A$4:$AD$1328,13)</f>
        <v>Gasóleo</v>
      </c>
      <c r="AB1140" s="134" t="str">
        <f>VLOOKUP(A1140,DB_REF_Q1_Q4!$A$4:$AD$1328,13)</f>
        <v>Ninguno</v>
      </c>
    </row>
    <row r="1141" spans="1:28" ht="12" customHeight="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12">
        <v>1</v>
      </c>
      <c r="N1141" s="92">
        <v>1</v>
      </c>
      <c r="O1141" s="93">
        <v>1</v>
      </c>
      <c r="P1141" s="93"/>
      <c r="Q1141" s="93">
        <v>1</v>
      </c>
      <c r="R1141" s="93"/>
      <c r="S1141" s="113"/>
      <c r="T1141" s="93"/>
      <c r="U1141" s="93"/>
      <c r="V1141" s="93"/>
      <c r="W1141" s="93"/>
      <c r="X1141" s="93"/>
      <c r="Y1141" s="75">
        <v>1</v>
      </c>
      <c r="Z1141" s="132" t="str">
        <f>VLOOKUP(A1141,DB_CAL_Q1_Q4!$A$4:$P$1328,13)</f>
        <v>Electricidad</v>
      </c>
      <c r="AA1141" s="133" t="str">
        <f>VLOOKUP(A1141,DB_ACS_Q1_Q4!$A$4:$AD$1328,13)</f>
        <v>Electricidad</v>
      </c>
      <c r="AB1141" s="134" t="str">
        <f>VLOOKUP(A1141,DB_REF_Q1_Q4!$A$4:$AD$1328,13)</f>
        <v>Ninguno</v>
      </c>
    </row>
    <row r="1142" spans="1:28" ht="12" customHeight="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12">
        <v>1</v>
      </c>
      <c r="N1142" s="92">
        <v>1</v>
      </c>
      <c r="O1142" s="93">
        <v>1</v>
      </c>
      <c r="P1142" s="93"/>
      <c r="Q1142" s="93">
        <v>1</v>
      </c>
      <c r="R1142" s="93"/>
      <c r="S1142" s="113"/>
      <c r="T1142" s="93">
        <v>1</v>
      </c>
      <c r="U1142" s="93">
        <v>1</v>
      </c>
      <c r="V1142" s="93"/>
      <c r="W1142" s="93">
        <v>1</v>
      </c>
      <c r="X1142" s="93"/>
      <c r="Y1142" s="75"/>
      <c r="Z1142" s="132" t="str">
        <f>VLOOKUP(A1142,DB_CAL_Q1_Q4!$A$4:$P$1328,13)</f>
        <v>Gas Natural</v>
      </c>
      <c r="AA1142" s="133" t="str">
        <f>VLOOKUP(A1142,DB_ACS_Q1_Q4!$A$4:$AD$1328,13)</f>
        <v>Gas Natural</v>
      </c>
      <c r="AB1142" s="134" t="str">
        <f>VLOOKUP(A1142,DB_REF_Q1_Q4!$A$4:$AD$1328,13)</f>
        <v>Ninguno</v>
      </c>
    </row>
    <row r="1143" spans="1:28" ht="12" customHeight="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12"/>
      <c r="N1143" s="92"/>
      <c r="O1143" s="93"/>
      <c r="P1143" s="93"/>
      <c r="Q1143" s="93"/>
      <c r="R1143" s="93"/>
      <c r="S1143" s="113">
        <v>1</v>
      </c>
      <c r="T1143" s="93"/>
      <c r="U1143" s="93"/>
      <c r="V1143" s="93"/>
      <c r="W1143" s="93"/>
      <c r="X1143" s="93"/>
      <c r="Y1143" s="75">
        <v>1</v>
      </c>
      <c r="Z1143" s="132" t="str">
        <f>VLOOKUP(A1143,DB_CAL_Q1_Q4!$A$4:$P$1328,13)</f>
        <v>Gasóleo</v>
      </c>
      <c r="AA1143" s="133" t="str">
        <f>VLOOKUP(A1143,DB_ACS_Q1_Q4!$A$4:$AD$1328,13)</f>
        <v>Gasóleo</v>
      </c>
      <c r="AB1143" s="134" t="str">
        <f>VLOOKUP(A1143,DB_REF_Q1_Q4!$A$4:$AD$1328,13)</f>
        <v>Ninguno</v>
      </c>
    </row>
    <row r="1144" spans="1:28" ht="12" customHeight="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12"/>
      <c r="N1144" s="92"/>
      <c r="O1144" s="93"/>
      <c r="P1144" s="93"/>
      <c r="Q1144" s="93"/>
      <c r="R1144" s="93"/>
      <c r="S1144" s="113">
        <v>1</v>
      </c>
      <c r="T1144" s="93"/>
      <c r="U1144" s="93"/>
      <c r="V1144" s="93"/>
      <c r="W1144" s="93"/>
      <c r="X1144" s="93"/>
      <c r="Y1144" s="75">
        <v>1</v>
      </c>
      <c r="Z1144" s="132" t="str">
        <f>VLOOKUP(A1144,DB_CAL_Q1_Q4!$A$4:$P$1328,13)</f>
        <v>Gas Natural</v>
      </c>
      <c r="AA1144" s="133" t="str">
        <f>VLOOKUP(A1144,DB_ACS_Q1_Q4!$A$4:$AD$1328,13)</f>
        <v>Gas Natural</v>
      </c>
      <c r="AB1144" s="134" t="str">
        <f>VLOOKUP(A1144,DB_REF_Q1_Q4!$A$4:$AD$1328,13)</f>
        <v>Ninguno</v>
      </c>
    </row>
    <row r="1145" spans="1:28" ht="12" customHeight="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12">
        <v>1</v>
      </c>
      <c r="N1145" s="92">
        <v>1</v>
      </c>
      <c r="O1145" s="93"/>
      <c r="P1145" s="93"/>
      <c r="Q1145" s="93"/>
      <c r="R1145" s="93"/>
      <c r="S1145" s="113"/>
      <c r="T1145" s="93"/>
      <c r="U1145" s="93"/>
      <c r="V1145" s="93"/>
      <c r="W1145" s="93"/>
      <c r="X1145" s="93"/>
      <c r="Y1145" s="75">
        <v>1</v>
      </c>
      <c r="Z1145" s="132" t="str">
        <f>VLOOKUP(A1145,DB_CAL_Q1_Q4!$A$4:$P$1328,13)</f>
        <v>Gasóleo</v>
      </c>
      <c r="AA1145" s="133" t="str">
        <f>VLOOKUP(A1145,DB_ACS_Q1_Q4!$A$4:$AD$1328,13)</f>
        <v>Gasóleo</v>
      </c>
      <c r="AB1145" s="134" t="str">
        <f>VLOOKUP(A1145,DB_REF_Q1_Q4!$A$4:$AD$1328,13)</f>
        <v>Ninguno</v>
      </c>
    </row>
    <row r="1146" spans="1:28" ht="12" customHeight="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12">
        <v>1</v>
      </c>
      <c r="N1146" s="92">
        <v>1</v>
      </c>
      <c r="O1146" s="93"/>
      <c r="P1146" s="93"/>
      <c r="Q1146" s="93"/>
      <c r="R1146" s="93"/>
      <c r="S1146" s="113"/>
      <c r="T1146" s="93"/>
      <c r="U1146" s="93"/>
      <c r="V1146" s="93"/>
      <c r="W1146" s="93"/>
      <c r="X1146" s="93"/>
      <c r="Y1146" s="75">
        <v>1</v>
      </c>
      <c r="Z1146" s="132" t="str">
        <f>VLOOKUP(A1146,DB_CAL_Q1_Q4!$A$4:$P$1328,13)</f>
        <v>Gas Natural</v>
      </c>
      <c r="AA1146" s="133" t="str">
        <f>VLOOKUP(A1146,DB_ACS_Q1_Q4!$A$4:$AD$1328,13)</f>
        <v>Gas Natural</v>
      </c>
      <c r="AB1146" s="134" t="str">
        <f>VLOOKUP(A1146,DB_REF_Q1_Q4!$A$4:$AD$1328,13)</f>
        <v>Ninguno</v>
      </c>
    </row>
    <row r="1147" spans="1:28" ht="12" customHeight="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12"/>
      <c r="N1147" s="92"/>
      <c r="O1147" s="93"/>
      <c r="P1147" s="93"/>
      <c r="Q1147" s="93"/>
      <c r="R1147" s="93"/>
      <c r="S1147" s="113">
        <v>1</v>
      </c>
      <c r="T1147" s="93"/>
      <c r="U1147" s="93"/>
      <c r="V1147" s="93"/>
      <c r="W1147" s="93"/>
      <c r="X1147" s="93"/>
      <c r="Y1147" s="75">
        <v>1</v>
      </c>
      <c r="Z1147" s="132" t="str">
        <f>VLOOKUP(A1147,DB_CAL_Q1_Q4!$A$4:$P$1328,13)</f>
        <v>Gasóleo</v>
      </c>
      <c r="AA1147" s="133" t="str">
        <f>VLOOKUP(A1147,DB_ACS_Q1_Q4!$A$4:$AD$1328,13)</f>
        <v>Gas Natural</v>
      </c>
      <c r="AB1147" s="134" t="str">
        <f>VLOOKUP(A1147,DB_REF_Q1_Q4!$A$4:$AD$1328,13)</f>
        <v>Ninguno</v>
      </c>
    </row>
    <row r="1148" spans="1:28" ht="12" customHeight="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12"/>
      <c r="N1148" s="92"/>
      <c r="O1148" s="93"/>
      <c r="P1148" s="93"/>
      <c r="Q1148" s="93"/>
      <c r="R1148" s="93"/>
      <c r="S1148" s="113">
        <v>1</v>
      </c>
      <c r="T1148" s="93"/>
      <c r="U1148" s="93"/>
      <c r="V1148" s="93"/>
      <c r="W1148" s="93"/>
      <c r="X1148" s="93"/>
      <c r="Y1148" s="75">
        <v>1</v>
      </c>
      <c r="Z1148" s="132" t="str">
        <f>VLOOKUP(A1148,DB_CAL_Q1_Q4!$A$4:$P$1328,13)</f>
        <v>Gas Natural</v>
      </c>
      <c r="AA1148" s="133" t="str">
        <f>VLOOKUP(A1148,DB_ACS_Q1_Q4!$A$4:$AD$1328,13)</f>
        <v>Gas Natural</v>
      </c>
      <c r="AB1148" s="134" t="str">
        <f>VLOOKUP(A1148,DB_REF_Q1_Q4!$A$4:$AD$1328,13)</f>
        <v>Ninguno</v>
      </c>
    </row>
    <row r="1149" spans="1:28" ht="12" customHeight="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12">
        <v>1</v>
      </c>
      <c r="N1149" s="92">
        <v>1</v>
      </c>
      <c r="O1149" s="93">
        <v>1</v>
      </c>
      <c r="P1149" s="93">
        <v>1</v>
      </c>
      <c r="Q1149" s="93">
        <v>1</v>
      </c>
      <c r="R1149" s="93">
        <v>1</v>
      </c>
      <c r="S1149" s="113"/>
      <c r="T1149" s="93">
        <v>1</v>
      </c>
      <c r="U1149" s="93">
        <v>1</v>
      </c>
      <c r="V1149" s="93">
        <v>1</v>
      </c>
      <c r="W1149" s="93">
        <v>1</v>
      </c>
      <c r="X1149" s="93">
        <v>1</v>
      </c>
      <c r="Y1149" s="75"/>
      <c r="Z1149" s="132" t="str">
        <f>VLOOKUP(A1149,DB_CAL_Q1_Q4!$A$4:$P$1328,13)</f>
        <v>Gas Natural</v>
      </c>
      <c r="AA1149" s="133" t="str">
        <f>VLOOKUP(A1149,DB_ACS_Q1_Q4!$A$4:$AD$1328,13)</f>
        <v>Gas Natural</v>
      </c>
      <c r="AB1149" s="134" t="str">
        <f>VLOOKUP(A1149,DB_REF_Q1_Q4!$A$4:$AD$1328,13)</f>
        <v>Ninguno</v>
      </c>
    </row>
    <row r="1150" spans="1:28" ht="12" customHeight="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12">
        <v>1</v>
      </c>
      <c r="N1150" s="92">
        <v>1</v>
      </c>
      <c r="O1150" s="93">
        <v>1</v>
      </c>
      <c r="P1150" s="93"/>
      <c r="Q1150" s="93"/>
      <c r="R1150" s="93"/>
      <c r="S1150" s="113"/>
      <c r="T1150" s="93"/>
      <c r="U1150" s="93"/>
      <c r="V1150" s="93"/>
      <c r="W1150" s="93"/>
      <c r="X1150" s="93"/>
      <c r="Y1150" s="75">
        <v>1</v>
      </c>
      <c r="Z1150" s="132" t="str">
        <f>VLOOKUP(A1150,DB_CAL_Q1_Q4!$A$4:$P$1328,13)</f>
        <v>Gasóleo</v>
      </c>
      <c r="AA1150" s="133" t="str">
        <f>VLOOKUP(A1150,DB_ACS_Q1_Q4!$A$4:$AD$1328,13)</f>
        <v>Gasóleo</v>
      </c>
      <c r="AB1150" s="134" t="str">
        <f>VLOOKUP(A1150,DB_REF_Q1_Q4!$A$4:$AD$1328,13)</f>
        <v>Ninguno</v>
      </c>
    </row>
    <row r="1151" spans="1:28" ht="12" customHeight="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12"/>
      <c r="N1151" s="92"/>
      <c r="O1151" s="93"/>
      <c r="P1151" s="93"/>
      <c r="Q1151" s="93"/>
      <c r="R1151" s="93"/>
      <c r="S1151" s="113">
        <v>1</v>
      </c>
      <c r="T1151" s="93"/>
      <c r="U1151" s="93"/>
      <c r="V1151" s="93"/>
      <c r="W1151" s="93"/>
      <c r="X1151" s="93"/>
      <c r="Y1151" s="75">
        <v>1</v>
      </c>
      <c r="Z1151" s="132" t="str">
        <f>VLOOKUP(A1151,DB_CAL_Q1_Q4!$A$4:$P$1328,13)</f>
        <v>Electricidad</v>
      </c>
      <c r="AA1151" s="133" t="str">
        <f>VLOOKUP(A1151,DB_ACS_Q1_Q4!$A$4:$AD$1328,13)</f>
        <v>Electricidad</v>
      </c>
      <c r="AB1151" s="134" t="str">
        <f>VLOOKUP(A1151,DB_REF_Q1_Q4!$A$4:$AD$1328,13)</f>
        <v>Ninguno</v>
      </c>
    </row>
    <row r="1152" spans="1:28" ht="12" customHeight="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12">
        <v>1</v>
      </c>
      <c r="N1152" s="92">
        <v>1</v>
      </c>
      <c r="O1152" s="93">
        <v>1</v>
      </c>
      <c r="P1152" s="93"/>
      <c r="Q1152" s="93">
        <v>1</v>
      </c>
      <c r="R1152" s="93"/>
      <c r="S1152" s="113"/>
      <c r="T1152" s="93"/>
      <c r="U1152" s="93"/>
      <c r="V1152" s="93"/>
      <c r="W1152" s="93"/>
      <c r="X1152" s="93"/>
      <c r="Y1152" s="75">
        <v>1</v>
      </c>
      <c r="Z1152" s="132" t="str">
        <f>VLOOKUP(A1152,DB_CAL_Q1_Q4!$A$4:$P$1328,13)</f>
        <v>Gas Natural</v>
      </c>
      <c r="AA1152" s="133" t="str">
        <f>VLOOKUP(A1152,DB_ACS_Q1_Q4!$A$4:$AD$1328,13)</f>
        <v>Gas Natural</v>
      </c>
      <c r="AB1152" s="134" t="str">
        <f>VLOOKUP(A1152,DB_REF_Q1_Q4!$A$4:$AD$1328,13)</f>
        <v>Ninguno</v>
      </c>
    </row>
    <row r="1153" spans="1:28" ht="12" customHeight="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12">
        <v>1</v>
      </c>
      <c r="N1153" s="92"/>
      <c r="O1153" s="93">
        <v>1</v>
      </c>
      <c r="P1153" s="93"/>
      <c r="Q1153" s="93"/>
      <c r="R1153" s="93"/>
      <c r="S1153" s="113"/>
      <c r="T1153" s="93"/>
      <c r="U1153" s="93"/>
      <c r="V1153" s="93"/>
      <c r="W1153" s="93"/>
      <c r="X1153" s="93"/>
      <c r="Y1153" s="75">
        <v>1</v>
      </c>
      <c r="Z1153" s="132" t="str">
        <f>VLOOKUP(A1153,DB_CAL_Q1_Q4!$A$4:$P$1328,13)</f>
        <v>Biomasa</v>
      </c>
      <c r="AA1153" s="133" t="str">
        <f>VLOOKUP(A1153,DB_ACS_Q1_Q4!$A$4:$AD$1328,13)</f>
        <v>GLP</v>
      </c>
      <c r="AB1153" s="134" t="str">
        <f>VLOOKUP(A1153,DB_REF_Q1_Q4!$A$4:$AD$1328,13)</f>
        <v>Ninguno</v>
      </c>
    </row>
    <row r="1154" spans="1:28" ht="12" customHeight="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12">
        <v>1</v>
      </c>
      <c r="N1154" s="92">
        <v>1</v>
      </c>
      <c r="O1154" s="93">
        <v>1</v>
      </c>
      <c r="P1154" s="93">
        <v>1</v>
      </c>
      <c r="Q1154" s="93">
        <v>1</v>
      </c>
      <c r="R1154" s="93">
        <v>1</v>
      </c>
      <c r="S1154" s="113"/>
      <c r="T1154" s="93"/>
      <c r="U1154" s="93"/>
      <c r="V1154" s="93">
        <v>1</v>
      </c>
      <c r="W1154" s="93">
        <v>1</v>
      </c>
      <c r="X1154" s="93"/>
      <c r="Y1154" s="75"/>
      <c r="Z1154" s="132" t="str">
        <f>VLOOKUP(A1154,DB_CAL_Q1_Q4!$A$4:$P$1328,13)</f>
        <v>Gas Natural</v>
      </c>
      <c r="AA1154" s="133" t="str">
        <f>VLOOKUP(A1154,DB_ACS_Q1_Q4!$A$4:$AD$1328,13)</f>
        <v>Gas Natural</v>
      </c>
      <c r="AB1154" s="134" t="str">
        <f>VLOOKUP(A1154,DB_REF_Q1_Q4!$A$4:$AD$1328,13)</f>
        <v>Ninguno</v>
      </c>
    </row>
    <row r="1155" spans="1:28" ht="12" customHeight="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12">
        <v>1</v>
      </c>
      <c r="N1155" s="92">
        <v>1</v>
      </c>
      <c r="O1155" s="93">
        <v>1</v>
      </c>
      <c r="P1155" s="93"/>
      <c r="Q1155" s="93">
        <v>1</v>
      </c>
      <c r="R1155" s="93"/>
      <c r="S1155" s="113"/>
      <c r="T1155" s="93"/>
      <c r="U1155" s="93"/>
      <c r="V1155" s="93"/>
      <c r="W1155" s="93"/>
      <c r="X1155" s="93"/>
      <c r="Y1155" s="75">
        <v>1</v>
      </c>
      <c r="Z1155" s="132" t="str">
        <f>VLOOKUP(A1155,DB_CAL_Q1_Q4!$A$4:$P$1328,13)</f>
        <v>Bomba de calor aire</v>
      </c>
      <c r="AA1155" s="133" t="str">
        <f>VLOOKUP(A1155,DB_ACS_Q1_Q4!$A$4:$AD$1328,13)</f>
        <v>Gas Natural</v>
      </c>
      <c r="AB1155" s="134" t="str">
        <f>VLOOKUP(A1155,DB_REF_Q1_Q4!$A$4:$AD$1328,13)</f>
        <v>Bomba de calor aire</v>
      </c>
    </row>
    <row r="1156" spans="1:28" ht="12" customHeight="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12">
        <v>1</v>
      </c>
      <c r="N1156" s="92">
        <v>1</v>
      </c>
      <c r="O1156" s="93">
        <v>1</v>
      </c>
      <c r="P1156" s="93">
        <v>1</v>
      </c>
      <c r="Q1156" s="93">
        <v>1</v>
      </c>
      <c r="R1156" s="93">
        <v>1</v>
      </c>
      <c r="S1156" s="113"/>
      <c r="T1156" s="93">
        <v>1</v>
      </c>
      <c r="U1156" s="93">
        <v>1</v>
      </c>
      <c r="V1156" s="93">
        <v>1</v>
      </c>
      <c r="W1156" s="93">
        <v>1</v>
      </c>
      <c r="X1156" s="93">
        <v>1</v>
      </c>
      <c r="Y1156" s="75"/>
      <c r="Z1156" s="132" t="str">
        <f>VLOOKUP(A1156,DB_CAL_Q1_Q4!$A$4:$P$1328,13)</f>
        <v>Gas Natural</v>
      </c>
      <c r="AA1156" s="133" t="str">
        <f>VLOOKUP(A1156,DB_ACS_Q1_Q4!$A$4:$AD$1328,13)</f>
        <v>Gas Natural</v>
      </c>
      <c r="AB1156" s="134" t="str">
        <f>VLOOKUP(A1156,DB_REF_Q1_Q4!$A$4:$AD$1328,13)</f>
        <v>Bomba de calor aire</v>
      </c>
    </row>
    <row r="1157" spans="1:28" ht="12" customHeight="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12">
        <v>1</v>
      </c>
      <c r="N1157" s="92">
        <v>1</v>
      </c>
      <c r="O1157" s="93">
        <v>1</v>
      </c>
      <c r="P1157" s="93"/>
      <c r="Q1157" s="93"/>
      <c r="R1157" s="93"/>
      <c r="S1157" s="113"/>
      <c r="T1157" s="93"/>
      <c r="U1157" s="93">
        <v>1</v>
      </c>
      <c r="V1157" s="93"/>
      <c r="W1157" s="93"/>
      <c r="X1157" s="93"/>
      <c r="Y1157" s="75"/>
      <c r="Z1157" s="132" t="str">
        <f>VLOOKUP(A1157,DB_CAL_Q1_Q4!$A$4:$P$1328,13)</f>
        <v>Bomba de calor aire</v>
      </c>
      <c r="AA1157" s="133" t="str">
        <f>VLOOKUP(A1157,DB_ACS_Q1_Q4!$A$4:$AD$1328,13)</f>
        <v>Gas Natural</v>
      </c>
      <c r="AB1157" s="134" t="str">
        <f>VLOOKUP(A1157,DB_REF_Q1_Q4!$A$4:$AD$1328,13)</f>
        <v>Bomba de calor aire</v>
      </c>
    </row>
    <row r="1158" spans="1:28" ht="12" customHeight="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12">
        <v>1</v>
      </c>
      <c r="N1158" s="92">
        <v>1</v>
      </c>
      <c r="O1158" s="93">
        <v>1</v>
      </c>
      <c r="P1158" s="93"/>
      <c r="Q1158" s="93">
        <v>1</v>
      </c>
      <c r="R1158" s="93"/>
      <c r="S1158" s="113"/>
      <c r="T1158" s="93"/>
      <c r="U1158" s="93"/>
      <c r="V1158" s="93"/>
      <c r="W1158" s="93"/>
      <c r="X1158" s="93"/>
      <c r="Y1158" s="75">
        <v>1</v>
      </c>
      <c r="Z1158" s="132" t="str">
        <f>VLOOKUP(A1158,DB_CAL_Q1_Q4!$A$4:$P$1328,13)</f>
        <v>Bomba de calor aire</v>
      </c>
      <c r="AA1158" s="133" t="str">
        <f>VLOOKUP(A1158,DB_ACS_Q1_Q4!$A$4:$AD$1328,13)</f>
        <v>Gas Natural</v>
      </c>
      <c r="AB1158" s="134" t="str">
        <f>VLOOKUP(A1158,DB_REF_Q1_Q4!$A$4:$AD$1328,13)</f>
        <v>Bomba de calor aire</v>
      </c>
    </row>
    <row r="1159" spans="1:28" ht="12" customHeight="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12"/>
      <c r="N1159" s="92"/>
      <c r="O1159" s="93"/>
      <c r="P1159" s="93"/>
      <c r="Q1159" s="93"/>
      <c r="R1159" s="93"/>
      <c r="S1159" s="113">
        <v>1</v>
      </c>
      <c r="T1159" s="93"/>
      <c r="U1159" s="93"/>
      <c r="V1159" s="93"/>
      <c r="W1159" s="93"/>
      <c r="X1159" s="93"/>
      <c r="Y1159" s="75">
        <v>1</v>
      </c>
      <c r="Z1159" s="132" t="str">
        <f>VLOOKUP(A1159,DB_CAL_Q1_Q4!$A$4:$P$1328,13)</f>
        <v>Electricidad</v>
      </c>
      <c r="AA1159" s="133" t="str">
        <f>VLOOKUP(A1159,DB_ACS_Q1_Q4!$A$4:$AD$1328,13)</f>
        <v>Electricidad</v>
      </c>
      <c r="AB1159" s="134" t="str">
        <f>VLOOKUP(A1159,DB_REF_Q1_Q4!$A$4:$AD$1328,13)</f>
        <v>AC Eléctrico</v>
      </c>
    </row>
    <row r="1160" spans="1:28" ht="12" customHeight="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12">
        <v>1</v>
      </c>
      <c r="N1160" s="92">
        <v>1</v>
      </c>
      <c r="O1160" s="93">
        <v>1</v>
      </c>
      <c r="P1160" s="93"/>
      <c r="Q1160" s="93"/>
      <c r="R1160" s="93"/>
      <c r="S1160" s="113"/>
      <c r="T1160" s="93"/>
      <c r="U1160" s="93"/>
      <c r="V1160" s="93"/>
      <c r="W1160" s="93"/>
      <c r="X1160" s="93"/>
      <c r="Y1160" s="75">
        <v>1</v>
      </c>
      <c r="Z1160" s="132" t="str">
        <f>VLOOKUP(A1160,DB_CAL_Q1_Q4!$A$4:$P$1328,13)</f>
        <v>Otros</v>
      </c>
      <c r="AA1160" s="133" t="str">
        <f>VLOOKUP(A1160,DB_ACS_Q1_Q4!$A$4:$AD$1328,13)</f>
        <v>Otros</v>
      </c>
      <c r="AB1160" s="134" t="str">
        <f>VLOOKUP(A1160,DB_REF_Q1_Q4!$A$4:$AD$1328,13)</f>
        <v>Ninguno</v>
      </c>
    </row>
    <row r="1161" spans="1:28" ht="12" customHeight="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12">
        <v>1</v>
      </c>
      <c r="N1161" s="92">
        <v>1</v>
      </c>
      <c r="O1161" s="93">
        <v>1</v>
      </c>
      <c r="P1161" s="93"/>
      <c r="Q1161" s="93"/>
      <c r="R1161" s="93"/>
      <c r="S1161" s="113"/>
      <c r="T1161" s="93"/>
      <c r="U1161" s="93"/>
      <c r="V1161" s="93"/>
      <c r="W1161" s="93"/>
      <c r="X1161" s="93"/>
      <c r="Y1161" s="75">
        <v>1</v>
      </c>
      <c r="Z1161" s="132" t="str">
        <f>VLOOKUP(A1161,DB_CAL_Q1_Q4!$A$4:$P$1328,13)</f>
        <v>Gas Natural</v>
      </c>
      <c r="AA1161" s="133" t="str">
        <f>VLOOKUP(A1161,DB_ACS_Q1_Q4!$A$4:$AD$1328,13)</f>
        <v>Gas Natural</v>
      </c>
      <c r="AB1161" s="134" t="str">
        <f>VLOOKUP(A1161,DB_REF_Q1_Q4!$A$4:$AD$1328,13)</f>
        <v>Ninguno</v>
      </c>
    </row>
    <row r="1162" spans="1:28" ht="12" customHeight="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12">
        <v>1</v>
      </c>
      <c r="N1162" s="92">
        <v>1</v>
      </c>
      <c r="O1162" s="93">
        <v>1</v>
      </c>
      <c r="P1162" s="93"/>
      <c r="Q1162" s="93">
        <v>1</v>
      </c>
      <c r="R1162" s="93"/>
      <c r="S1162" s="113"/>
      <c r="T1162" s="93"/>
      <c r="U1162" s="93"/>
      <c r="V1162" s="93"/>
      <c r="W1162" s="93"/>
      <c r="X1162" s="93"/>
      <c r="Y1162" s="75">
        <v>1</v>
      </c>
      <c r="Z1162" s="132" t="str">
        <f>VLOOKUP(A1162,DB_CAL_Q1_Q4!$A$4:$P$1328,13)</f>
        <v>Gas Natural</v>
      </c>
      <c r="AA1162" s="133" t="str">
        <f>VLOOKUP(A1162,DB_ACS_Q1_Q4!$A$4:$AD$1328,13)</f>
        <v>Gas Natural</v>
      </c>
      <c r="AB1162" s="134" t="str">
        <f>VLOOKUP(A1162,DB_REF_Q1_Q4!$A$4:$AD$1328,13)</f>
        <v>Bomba de calor aire</v>
      </c>
    </row>
    <row r="1163" spans="1:28" ht="12" customHeight="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12">
        <v>1</v>
      </c>
      <c r="N1163" s="92">
        <v>1</v>
      </c>
      <c r="O1163" s="93">
        <v>1</v>
      </c>
      <c r="P1163" s="93"/>
      <c r="Q1163" s="93">
        <v>1</v>
      </c>
      <c r="R1163" s="93"/>
      <c r="S1163" s="113"/>
      <c r="T1163" s="93"/>
      <c r="U1163" s="93"/>
      <c r="V1163" s="93"/>
      <c r="W1163" s="93"/>
      <c r="X1163" s="93"/>
      <c r="Y1163" s="75">
        <v>1</v>
      </c>
      <c r="Z1163" s="132" t="str">
        <f>VLOOKUP(A1163,DB_CAL_Q1_Q4!$A$4:$P$1328,13)</f>
        <v>Bomba de calor aire</v>
      </c>
      <c r="AA1163" s="133" t="str">
        <f>VLOOKUP(A1163,DB_ACS_Q1_Q4!$A$4:$AD$1328,13)</f>
        <v>GLP</v>
      </c>
      <c r="AB1163" s="134" t="str">
        <f>VLOOKUP(A1163,DB_REF_Q1_Q4!$A$4:$AD$1328,13)</f>
        <v>Bomba de calor aire</v>
      </c>
    </row>
    <row r="1164" spans="1:28" ht="12" customHeight="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12">
        <v>1</v>
      </c>
      <c r="N1164" s="92">
        <v>1</v>
      </c>
      <c r="O1164" s="93">
        <v>1</v>
      </c>
      <c r="P1164" s="93"/>
      <c r="Q1164" s="93"/>
      <c r="R1164" s="93"/>
      <c r="S1164" s="113"/>
      <c r="T1164" s="93"/>
      <c r="U1164" s="93"/>
      <c r="V1164" s="93"/>
      <c r="W1164" s="93"/>
      <c r="X1164" s="93"/>
      <c r="Y1164" s="75">
        <v>1</v>
      </c>
      <c r="Z1164" s="132" t="str">
        <f>VLOOKUP(A1164,DB_CAL_Q1_Q4!$A$4:$P$1328,13)</f>
        <v>Gas Natural</v>
      </c>
      <c r="AA1164" s="133" t="str">
        <f>VLOOKUP(A1164,DB_ACS_Q1_Q4!$A$4:$AD$1328,13)</f>
        <v>Gas Natural</v>
      </c>
      <c r="AB1164" s="134" t="str">
        <f>VLOOKUP(A1164,DB_REF_Q1_Q4!$A$4:$AD$1328,13)</f>
        <v>Bomba de calor aire</v>
      </c>
    </row>
    <row r="1165" spans="1:28" ht="12" customHeight="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12">
        <v>1</v>
      </c>
      <c r="N1165" s="92">
        <v>1</v>
      </c>
      <c r="O1165" s="93">
        <v>1</v>
      </c>
      <c r="P1165" s="93"/>
      <c r="Q1165" s="93"/>
      <c r="R1165" s="93"/>
      <c r="S1165" s="113"/>
      <c r="T1165" s="93">
        <v>1</v>
      </c>
      <c r="U1165" s="93">
        <v>1</v>
      </c>
      <c r="V1165" s="93"/>
      <c r="W1165" s="93"/>
      <c r="X1165" s="93"/>
      <c r="Y1165" s="75"/>
      <c r="Z1165" s="132" t="str">
        <f>VLOOKUP(A1165,DB_CAL_Q1_Q4!$A$4:$P$1328,13)</f>
        <v>Gas Natural</v>
      </c>
      <c r="AA1165" s="133" t="str">
        <f>VLOOKUP(A1165,DB_ACS_Q1_Q4!$A$4:$AD$1328,13)</f>
        <v>Gas Natural</v>
      </c>
      <c r="AB1165" s="134" t="str">
        <f>VLOOKUP(A1165,DB_REF_Q1_Q4!$A$4:$AD$1328,13)</f>
        <v>Ninguno</v>
      </c>
    </row>
    <row r="1166" spans="1:28" ht="12" customHeight="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12">
        <v>1</v>
      </c>
      <c r="N1166" s="92">
        <v>1</v>
      </c>
      <c r="O1166" s="93">
        <v>1</v>
      </c>
      <c r="P1166" s="93"/>
      <c r="Q1166" s="93"/>
      <c r="R1166" s="93"/>
      <c r="S1166" s="113"/>
      <c r="T1166" s="93"/>
      <c r="U1166" s="93"/>
      <c r="V1166" s="93"/>
      <c r="W1166" s="93"/>
      <c r="X1166" s="93"/>
      <c r="Y1166" s="75">
        <v>1</v>
      </c>
      <c r="Z1166" s="132" t="str">
        <f>VLOOKUP(A1166,DB_CAL_Q1_Q4!$A$4:$P$1328,13)</f>
        <v>Bomba de calor aire</v>
      </c>
      <c r="AA1166" s="133" t="str">
        <f>VLOOKUP(A1166,DB_ACS_Q1_Q4!$A$4:$AD$1328,13)</f>
        <v>GLP</v>
      </c>
      <c r="AB1166" s="134" t="str">
        <f>VLOOKUP(A1166,DB_REF_Q1_Q4!$A$4:$AD$1328,13)</f>
        <v>Bomba de calor aire</v>
      </c>
    </row>
    <row r="1167" spans="1:28" ht="12" customHeight="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12">
        <v>1</v>
      </c>
      <c r="N1167" s="92">
        <v>1</v>
      </c>
      <c r="O1167" s="93">
        <v>1</v>
      </c>
      <c r="P1167" s="93"/>
      <c r="Q1167" s="93"/>
      <c r="R1167" s="93"/>
      <c r="S1167" s="113"/>
      <c r="T1167" s="93"/>
      <c r="U1167" s="93"/>
      <c r="V1167" s="93"/>
      <c r="W1167" s="93"/>
      <c r="X1167" s="93"/>
      <c r="Y1167" s="75">
        <v>1</v>
      </c>
      <c r="Z1167" s="132" t="str">
        <f>VLOOKUP(A1167,DB_CAL_Q1_Q4!$A$4:$P$1328,13)</f>
        <v>Bomba de calor aire</v>
      </c>
      <c r="AA1167" s="133" t="str">
        <f>VLOOKUP(A1167,DB_ACS_Q1_Q4!$A$4:$AD$1328,13)</f>
        <v>Gas Natural</v>
      </c>
      <c r="AB1167" s="134" t="str">
        <f>VLOOKUP(A1167,DB_REF_Q1_Q4!$A$4:$AD$1328,13)</f>
        <v>Bomba de calor aire</v>
      </c>
    </row>
    <row r="1168" spans="1:28" ht="12" customHeight="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12">
        <v>1</v>
      </c>
      <c r="N1168" s="92">
        <v>1</v>
      </c>
      <c r="O1168" s="93">
        <v>1</v>
      </c>
      <c r="P1168" s="93"/>
      <c r="Q1168" s="93"/>
      <c r="R1168" s="93"/>
      <c r="S1168" s="113"/>
      <c r="T1168" s="93">
        <v>1</v>
      </c>
      <c r="U1168" s="93"/>
      <c r="V1168" s="93"/>
      <c r="W1168" s="93"/>
      <c r="X1168" s="93"/>
      <c r="Y1168" s="75"/>
      <c r="Z1168" s="132" t="str">
        <f>VLOOKUP(A1168,DB_CAL_Q1_Q4!$A$4:$P$1328,13)</f>
        <v>GLP</v>
      </c>
      <c r="AA1168" s="133" t="str">
        <f>VLOOKUP(A1168,DB_ACS_Q1_Q4!$A$4:$AD$1328,13)</f>
        <v>Electricidad</v>
      </c>
      <c r="AB1168" s="134" t="str">
        <f>VLOOKUP(A1168,DB_REF_Q1_Q4!$A$4:$AD$1328,13)</f>
        <v>Bomba de calor aire</v>
      </c>
    </row>
    <row r="1169" spans="1:28" ht="12" customHeight="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12">
        <v>1</v>
      </c>
      <c r="N1169" s="92">
        <v>1</v>
      </c>
      <c r="O1169" s="93">
        <v>1</v>
      </c>
      <c r="P1169" s="93"/>
      <c r="Q1169" s="93"/>
      <c r="R1169" s="93"/>
      <c r="S1169" s="113"/>
      <c r="T1169" s="93">
        <v>1</v>
      </c>
      <c r="U1169" s="93"/>
      <c r="V1169" s="93"/>
      <c r="W1169" s="93"/>
      <c r="X1169" s="93"/>
      <c r="Y1169" s="75"/>
      <c r="Z1169" s="132" t="str">
        <f>VLOOKUP(A1169,DB_CAL_Q1_Q4!$A$4:$P$1328,13)</f>
        <v>Electricidad</v>
      </c>
      <c r="AA1169" s="133" t="str">
        <f>VLOOKUP(A1169,DB_ACS_Q1_Q4!$A$4:$AD$1328,13)</f>
        <v>Electricidad</v>
      </c>
      <c r="AB1169" s="134" t="str">
        <f>VLOOKUP(A1169,DB_REF_Q1_Q4!$A$4:$AD$1328,13)</f>
        <v>Bomba de calor aire</v>
      </c>
    </row>
    <row r="1170" spans="1:28" ht="12" customHeight="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12">
        <v>1</v>
      </c>
      <c r="N1170" s="92">
        <v>1</v>
      </c>
      <c r="O1170" s="93">
        <v>1</v>
      </c>
      <c r="P1170" s="93"/>
      <c r="Q1170" s="93"/>
      <c r="R1170" s="93"/>
      <c r="S1170" s="113"/>
      <c r="T1170" s="93">
        <v>1</v>
      </c>
      <c r="U1170" s="93"/>
      <c r="V1170" s="93"/>
      <c r="W1170" s="93"/>
      <c r="X1170" s="93"/>
      <c r="Y1170" s="75"/>
      <c r="Z1170" s="132" t="str">
        <f>VLOOKUP(A1170,DB_CAL_Q1_Q4!$A$4:$P$1328,13)</f>
        <v>Ninguna</v>
      </c>
      <c r="AA1170" s="133" t="str">
        <f>VLOOKUP(A1170,DB_ACS_Q1_Q4!$A$4:$AD$1328,13)</f>
        <v>GLP</v>
      </c>
      <c r="AB1170" s="134" t="str">
        <f>VLOOKUP(A1170,DB_REF_Q1_Q4!$A$4:$AD$1328,13)</f>
        <v>Ninguno</v>
      </c>
    </row>
    <row r="1171" spans="1:28" ht="12" customHeight="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12">
        <v>1</v>
      </c>
      <c r="N1171" s="92">
        <v>1</v>
      </c>
      <c r="O1171" s="93">
        <v>1</v>
      </c>
      <c r="P1171" s="93"/>
      <c r="Q1171" s="93"/>
      <c r="R1171" s="93"/>
      <c r="S1171" s="113"/>
      <c r="T1171" s="93">
        <v>1</v>
      </c>
      <c r="U1171" s="93"/>
      <c r="V1171" s="93"/>
      <c r="W1171" s="93"/>
      <c r="X1171" s="93"/>
      <c r="Y1171" s="75"/>
      <c r="Z1171" s="132" t="str">
        <f>VLOOKUP(A1171,DB_CAL_Q1_Q4!$A$4:$P$1328,13)</f>
        <v>Bomba de calor aire</v>
      </c>
      <c r="AA1171" s="133" t="str">
        <f>VLOOKUP(A1171,DB_ACS_Q1_Q4!$A$4:$AD$1328,13)</f>
        <v>GLP</v>
      </c>
      <c r="AB1171" s="134" t="str">
        <f>VLOOKUP(A1171,DB_REF_Q1_Q4!$A$4:$AD$1328,13)</f>
        <v>Bomba de calor aire</v>
      </c>
    </row>
    <row r="1172" spans="1:28" ht="12" customHeight="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12">
        <v>1</v>
      </c>
      <c r="N1172" s="92">
        <v>1</v>
      </c>
      <c r="O1172" s="93">
        <v>1</v>
      </c>
      <c r="P1172" s="93"/>
      <c r="Q1172" s="93"/>
      <c r="R1172" s="93"/>
      <c r="S1172" s="113"/>
      <c r="T1172" s="93"/>
      <c r="U1172" s="93"/>
      <c r="V1172" s="93"/>
      <c r="W1172" s="93"/>
      <c r="X1172" s="93"/>
      <c r="Y1172" s="75">
        <v>1</v>
      </c>
      <c r="Z1172" s="132" t="str">
        <f>VLOOKUP(A1172,DB_CAL_Q1_Q4!$A$4:$P$1328,13)</f>
        <v>Electricidad</v>
      </c>
      <c r="AA1172" s="133" t="str">
        <f>VLOOKUP(A1172,DB_ACS_Q1_Q4!$A$4:$AD$1328,13)</f>
        <v>Electricidad</v>
      </c>
      <c r="AB1172" s="134" t="str">
        <f>VLOOKUP(A1172,DB_REF_Q1_Q4!$A$4:$AD$1328,13)</f>
        <v>AC Eléctrico</v>
      </c>
    </row>
    <row r="1173" spans="1:28" ht="12" customHeight="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12"/>
      <c r="N1173" s="92"/>
      <c r="O1173" s="93"/>
      <c r="P1173" s="93"/>
      <c r="Q1173" s="93"/>
      <c r="R1173" s="93"/>
      <c r="S1173" s="113">
        <v>1</v>
      </c>
      <c r="T1173" s="93"/>
      <c r="U1173" s="93"/>
      <c r="V1173" s="93"/>
      <c r="W1173" s="93"/>
      <c r="X1173" s="93"/>
      <c r="Y1173" s="75">
        <v>1</v>
      </c>
      <c r="Z1173" s="132" t="str">
        <f>VLOOKUP(A1173,DB_CAL_Q1_Q4!$A$4:$P$1328,13)</f>
        <v>Ninguna</v>
      </c>
      <c r="AA1173" s="133" t="str">
        <f>VLOOKUP(A1173,DB_ACS_Q1_Q4!$A$4:$AD$1328,13)</f>
        <v>GLP</v>
      </c>
      <c r="AB1173" s="134" t="str">
        <f>VLOOKUP(A1173,DB_REF_Q1_Q4!$A$4:$AD$1328,13)</f>
        <v>Ninguno</v>
      </c>
    </row>
    <row r="1174" spans="1:28" ht="12" customHeight="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12">
        <v>1</v>
      </c>
      <c r="N1174" s="92">
        <v>1</v>
      </c>
      <c r="O1174" s="93">
        <v>1</v>
      </c>
      <c r="P1174" s="93"/>
      <c r="Q1174" s="93"/>
      <c r="R1174" s="93"/>
      <c r="S1174" s="113"/>
      <c r="T1174" s="93">
        <v>1</v>
      </c>
      <c r="U1174" s="93">
        <v>1</v>
      </c>
      <c r="V1174" s="93"/>
      <c r="W1174" s="93"/>
      <c r="X1174" s="93"/>
      <c r="Y1174" s="75"/>
      <c r="Z1174" s="132" t="str">
        <f>VLOOKUP(A1174,DB_CAL_Q1_Q4!$A$4:$P$1328,13)</f>
        <v>Ninguna</v>
      </c>
      <c r="AA1174" s="133" t="str">
        <f>VLOOKUP(A1174,DB_ACS_Q1_Q4!$A$4:$AD$1328,13)</f>
        <v>GLP</v>
      </c>
      <c r="AB1174" s="134" t="str">
        <f>VLOOKUP(A1174,DB_REF_Q1_Q4!$A$4:$AD$1328,13)</f>
        <v>AC Eléctrico</v>
      </c>
    </row>
    <row r="1175" spans="1:28" ht="12" customHeight="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12">
        <v>1</v>
      </c>
      <c r="N1175" s="92">
        <v>1</v>
      </c>
      <c r="O1175" s="93"/>
      <c r="P1175" s="93"/>
      <c r="Q1175" s="93"/>
      <c r="R1175" s="93"/>
      <c r="S1175" s="113"/>
      <c r="T1175" s="93">
        <v>1</v>
      </c>
      <c r="U1175" s="93"/>
      <c r="V1175" s="93"/>
      <c r="W1175" s="93"/>
      <c r="X1175" s="93"/>
      <c r="Y1175" s="75"/>
      <c r="Z1175" s="132" t="str">
        <f>VLOOKUP(A1175,DB_CAL_Q1_Q4!$A$4:$P$1328,13)</f>
        <v>Electricidad</v>
      </c>
      <c r="AA1175" s="133" t="str">
        <f>VLOOKUP(A1175,DB_ACS_Q1_Q4!$A$4:$AD$1328,13)</f>
        <v>GLP</v>
      </c>
      <c r="AB1175" s="134" t="str">
        <f>VLOOKUP(A1175,DB_REF_Q1_Q4!$A$4:$AD$1328,13)</f>
        <v>AC Eléctrico</v>
      </c>
    </row>
    <row r="1176" spans="1:28" ht="12" customHeight="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12">
        <v>1</v>
      </c>
      <c r="N1176" s="92">
        <v>1</v>
      </c>
      <c r="O1176" s="93">
        <v>1</v>
      </c>
      <c r="P1176" s="93"/>
      <c r="Q1176" s="93"/>
      <c r="R1176" s="93"/>
      <c r="S1176" s="113"/>
      <c r="T1176" s="93">
        <v>1</v>
      </c>
      <c r="U1176" s="93">
        <v>1</v>
      </c>
      <c r="V1176" s="93"/>
      <c r="W1176" s="93"/>
      <c r="X1176" s="93"/>
      <c r="Y1176" s="75"/>
      <c r="Z1176" s="132" t="str">
        <f>VLOOKUP(A1176,DB_CAL_Q1_Q4!$A$4:$P$1328,13)</f>
        <v>Ninguna</v>
      </c>
      <c r="AA1176" s="133" t="str">
        <f>VLOOKUP(A1176,DB_ACS_Q1_Q4!$A$4:$AD$1328,13)</f>
        <v>Electricidad</v>
      </c>
      <c r="AB1176" s="134" t="str">
        <f>VLOOKUP(A1176,DB_REF_Q1_Q4!$A$4:$AD$1328,13)</f>
        <v>Ninguno</v>
      </c>
    </row>
    <row r="1177" spans="1:28" ht="12" customHeight="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12">
        <v>1</v>
      </c>
      <c r="N1177" s="92">
        <v>1</v>
      </c>
      <c r="O1177" s="93"/>
      <c r="P1177" s="93"/>
      <c r="Q1177" s="93"/>
      <c r="R1177" s="93"/>
      <c r="S1177" s="113"/>
      <c r="T1177" s="93">
        <v>1</v>
      </c>
      <c r="U1177" s="93"/>
      <c r="V1177" s="93"/>
      <c r="W1177" s="93"/>
      <c r="X1177" s="93"/>
      <c r="Y1177" s="75"/>
      <c r="Z1177" s="132" t="str">
        <f>VLOOKUP(A1177,DB_CAL_Q1_Q4!$A$4:$P$1328,13)</f>
        <v>Ninguna</v>
      </c>
      <c r="AA1177" s="133" t="str">
        <f>VLOOKUP(A1177,DB_ACS_Q1_Q4!$A$4:$AD$1328,13)</f>
        <v>Electricidad</v>
      </c>
      <c r="AB1177" s="134" t="str">
        <f>VLOOKUP(A1177,DB_REF_Q1_Q4!$A$4:$AD$1328,13)</f>
        <v>Ninguno</v>
      </c>
    </row>
    <row r="1178" spans="1:28" ht="12" customHeight="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12">
        <v>1</v>
      </c>
      <c r="N1178" s="92">
        <v>1</v>
      </c>
      <c r="O1178" s="93"/>
      <c r="P1178" s="93"/>
      <c r="Q1178" s="93"/>
      <c r="R1178" s="93"/>
      <c r="S1178" s="113"/>
      <c r="T1178" s="93">
        <v>1</v>
      </c>
      <c r="U1178" s="93"/>
      <c r="V1178" s="93"/>
      <c r="W1178" s="93"/>
      <c r="X1178" s="93"/>
      <c r="Y1178" s="75"/>
      <c r="Z1178" s="132" t="str">
        <f>VLOOKUP(A1178,DB_CAL_Q1_Q4!$A$4:$P$1328,13)</f>
        <v>Ninguna</v>
      </c>
      <c r="AA1178" s="133" t="str">
        <f>VLOOKUP(A1178,DB_ACS_Q1_Q4!$A$4:$AD$1328,13)</f>
        <v>Electricidad</v>
      </c>
      <c r="AB1178" s="134" t="str">
        <f>VLOOKUP(A1178,DB_REF_Q1_Q4!$A$4:$AD$1328,13)</f>
        <v>Ninguno</v>
      </c>
    </row>
    <row r="1179" spans="1:28" ht="12" customHeight="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12">
        <v>1</v>
      </c>
      <c r="N1179" s="92">
        <v>1</v>
      </c>
      <c r="O1179" s="93"/>
      <c r="P1179" s="93"/>
      <c r="Q1179" s="93"/>
      <c r="R1179" s="93"/>
      <c r="S1179" s="113"/>
      <c r="T1179" s="93">
        <v>1</v>
      </c>
      <c r="U1179" s="93"/>
      <c r="V1179" s="93"/>
      <c r="W1179" s="93"/>
      <c r="X1179" s="93"/>
      <c r="Y1179" s="75"/>
      <c r="Z1179" s="132" t="str">
        <f>VLOOKUP(A1179,DB_CAL_Q1_Q4!$A$4:$P$1328,13)</f>
        <v>Ninguna</v>
      </c>
      <c r="AA1179" s="133" t="str">
        <f>VLOOKUP(A1179,DB_ACS_Q1_Q4!$A$4:$AD$1328,13)</f>
        <v>Electricidad</v>
      </c>
      <c r="AB1179" s="134" t="str">
        <f>VLOOKUP(A1179,DB_REF_Q1_Q4!$A$4:$AD$1328,13)</f>
        <v>Ninguno</v>
      </c>
    </row>
    <row r="1180" spans="1:28" ht="12" customHeight="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12">
        <v>1</v>
      </c>
      <c r="N1180" s="92">
        <v>1</v>
      </c>
      <c r="O1180" s="93"/>
      <c r="P1180" s="93"/>
      <c r="Q1180" s="93"/>
      <c r="R1180" s="93"/>
      <c r="S1180" s="113"/>
      <c r="T1180" s="93">
        <v>1</v>
      </c>
      <c r="U1180" s="93"/>
      <c r="V1180" s="93"/>
      <c r="W1180" s="93"/>
      <c r="X1180" s="93"/>
      <c r="Y1180" s="75"/>
      <c r="Z1180" s="132" t="str">
        <f>VLOOKUP(A1180,DB_CAL_Q1_Q4!$A$4:$P$1328,13)</f>
        <v>Ninguna</v>
      </c>
      <c r="AA1180" s="133" t="str">
        <f>VLOOKUP(A1180,DB_ACS_Q1_Q4!$A$4:$AD$1328,13)</f>
        <v>GLP</v>
      </c>
      <c r="AB1180" s="134" t="str">
        <f>VLOOKUP(A1180,DB_REF_Q1_Q4!$A$4:$AD$1328,13)</f>
        <v>Ninguno</v>
      </c>
    </row>
    <row r="1181" spans="1:28" ht="12" customHeight="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12">
        <v>1</v>
      </c>
      <c r="N1181" s="92">
        <v>1</v>
      </c>
      <c r="O1181" s="93">
        <v>1</v>
      </c>
      <c r="P1181" s="93"/>
      <c r="Q1181" s="93"/>
      <c r="R1181" s="93"/>
      <c r="S1181" s="113"/>
      <c r="T1181" s="93">
        <v>1</v>
      </c>
      <c r="U1181" s="93"/>
      <c r="V1181" s="93"/>
      <c r="W1181" s="93"/>
      <c r="X1181" s="93"/>
      <c r="Y1181" s="75"/>
      <c r="Z1181" s="132" t="str">
        <f>VLOOKUP(A1181,DB_CAL_Q1_Q4!$A$4:$P$1328,13)</f>
        <v>Electricidad</v>
      </c>
      <c r="AA1181" s="133" t="str">
        <f>VLOOKUP(A1181,DB_ACS_Q1_Q4!$A$4:$AD$1328,13)</f>
        <v>GLP</v>
      </c>
      <c r="AB1181" s="134" t="str">
        <f>VLOOKUP(A1181,DB_REF_Q1_Q4!$A$4:$AD$1328,13)</f>
        <v>AC Eléctrico</v>
      </c>
    </row>
    <row r="1182" spans="1:28" ht="12" customHeight="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12"/>
      <c r="N1182" s="92"/>
      <c r="O1182" s="93"/>
      <c r="P1182" s="93"/>
      <c r="Q1182" s="93"/>
      <c r="R1182" s="93"/>
      <c r="S1182" s="113">
        <v>1</v>
      </c>
      <c r="T1182" s="93"/>
      <c r="U1182" s="93"/>
      <c r="V1182" s="93"/>
      <c r="W1182" s="93"/>
      <c r="X1182" s="93"/>
      <c r="Y1182" s="75">
        <v>1</v>
      </c>
      <c r="Z1182" s="132" t="str">
        <f>VLOOKUP(A1182,DB_CAL_Q1_Q4!$A$4:$P$1328,13)</f>
        <v>Ninguna</v>
      </c>
      <c r="AA1182" s="133" t="str">
        <f>VLOOKUP(A1182,DB_ACS_Q1_Q4!$A$4:$AD$1328,13)</f>
        <v>Gas Natural</v>
      </c>
      <c r="AB1182" s="134" t="str">
        <f>VLOOKUP(A1182,DB_REF_Q1_Q4!$A$4:$AD$1328,13)</f>
        <v>AC Eléctrico</v>
      </c>
    </row>
    <row r="1183" spans="1:28" ht="12" customHeight="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12"/>
      <c r="N1183" s="92"/>
      <c r="O1183" s="93"/>
      <c r="P1183" s="93"/>
      <c r="Q1183" s="93"/>
      <c r="R1183" s="93"/>
      <c r="S1183" s="113">
        <v>1</v>
      </c>
      <c r="T1183" s="93"/>
      <c r="U1183" s="93"/>
      <c r="V1183" s="93"/>
      <c r="W1183" s="93"/>
      <c r="X1183" s="93"/>
      <c r="Y1183" s="75">
        <v>1</v>
      </c>
      <c r="Z1183" s="132" t="str">
        <f>VLOOKUP(A1183,DB_CAL_Q1_Q4!$A$4:$P$1328,13)</f>
        <v>Electricidad</v>
      </c>
      <c r="AA1183" s="133" t="str">
        <f>VLOOKUP(A1183,DB_ACS_Q1_Q4!$A$4:$AD$1328,13)</f>
        <v>Electricidad</v>
      </c>
      <c r="AB1183" s="134" t="str">
        <f>VLOOKUP(A1183,DB_REF_Q1_Q4!$A$4:$AD$1328,13)</f>
        <v>Bomba de calor aire</v>
      </c>
    </row>
    <row r="1184" spans="1:28" ht="12" customHeight="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12"/>
      <c r="N1184" s="92"/>
      <c r="O1184" s="93"/>
      <c r="P1184" s="93"/>
      <c r="Q1184" s="93"/>
      <c r="R1184" s="93"/>
      <c r="S1184" s="113">
        <v>1</v>
      </c>
      <c r="T1184" s="93"/>
      <c r="U1184" s="93"/>
      <c r="V1184" s="93"/>
      <c r="W1184" s="93"/>
      <c r="X1184" s="93"/>
      <c r="Y1184" s="75">
        <v>1</v>
      </c>
      <c r="Z1184" s="132" t="str">
        <f>VLOOKUP(A1184,DB_CAL_Q1_Q4!$A$4:$P$1328,13)</f>
        <v>Gas Natural</v>
      </c>
      <c r="AA1184" s="133" t="str">
        <f>VLOOKUP(A1184,DB_ACS_Q1_Q4!$A$4:$AD$1328,13)</f>
        <v>Gas Natural</v>
      </c>
      <c r="AB1184" s="134" t="str">
        <f>VLOOKUP(A1184,DB_REF_Q1_Q4!$A$4:$AD$1328,13)</f>
        <v>Ninguno</v>
      </c>
    </row>
    <row r="1185" spans="1:28" ht="12" customHeight="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12"/>
      <c r="N1185" s="92"/>
      <c r="O1185" s="93"/>
      <c r="P1185" s="93"/>
      <c r="Q1185" s="93"/>
      <c r="R1185" s="93"/>
      <c r="S1185" s="113">
        <v>1</v>
      </c>
      <c r="T1185" s="93"/>
      <c r="U1185" s="93"/>
      <c r="V1185" s="93"/>
      <c r="W1185" s="93"/>
      <c r="X1185" s="93"/>
      <c r="Y1185" s="75">
        <v>1</v>
      </c>
      <c r="Z1185" s="132" t="str">
        <f>VLOOKUP(A1185,DB_CAL_Q1_Q4!$A$4:$P$1328,13)</f>
        <v>Electricidad</v>
      </c>
      <c r="AA1185" s="133" t="str">
        <f>VLOOKUP(A1185,DB_ACS_Q1_Q4!$A$4:$AD$1328,13)</f>
        <v>Electricidad</v>
      </c>
      <c r="AB1185" s="134" t="str">
        <f>VLOOKUP(A1185,DB_REF_Q1_Q4!$A$4:$AD$1328,13)</f>
        <v>AC Eléctrico</v>
      </c>
    </row>
    <row r="1186" spans="1:28" ht="12" customHeight="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12">
        <v>1</v>
      </c>
      <c r="N1186" s="92">
        <v>1</v>
      </c>
      <c r="O1186" s="93">
        <v>1</v>
      </c>
      <c r="P1186" s="93"/>
      <c r="Q1186" s="93"/>
      <c r="R1186" s="93"/>
      <c r="S1186" s="113"/>
      <c r="T1186" s="93">
        <v>1</v>
      </c>
      <c r="U1186" s="93"/>
      <c r="V1186" s="93"/>
      <c r="W1186" s="93"/>
      <c r="X1186" s="93"/>
      <c r="Y1186" s="75"/>
      <c r="Z1186" s="132" t="str">
        <f>VLOOKUP(A1186,DB_CAL_Q1_Q4!$A$4:$P$1328,13)</f>
        <v>GLP</v>
      </c>
      <c r="AA1186" s="133" t="str">
        <f>VLOOKUP(A1186,DB_ACS_Q1_Q4!$A$4:$AD$1328,13)</f>
        <v>Electricidad</v>
      </c>
      <c r="AB1186" s="134" t="str">
        <f>VLOOKUP(A1186,DB_REF_Q1_Q4!$A$4:$AD$1328,13)</f>
        <v>Ninguno</v>
      </c>
    </row>
    <row r="1187" spans="1:28" ht="12" customHeight="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12">
        <v>1</v>
      </c>
      <c r="N1187" s="92">
        <v>1</v>
      </c>
      <c r="O1187" s="93"/>
      <c r="P1187" s="93"/>
      <c r="Q1187" s="93"/>
      <c r="R1187" s="93"/>
      <c r="S1187" s="113"/>
      <c r="T1187" s="93">
        <v>1</v>
      </c>
      <c r="U1187" s="93"/>
      <c r="V1187" s="93"/>
      <c r="W1187" s="93"/>
      <c r="X1187" s="93"/>
      <c r="Y1187" s="75"/>
      <c r="Z1187" s="132" t="str">
        <f>VLOOKUP(A1187,DB_CAL_Q1_Q4!$A$4:$P$1328,13)</f>
        <v>Solar Térmica</v>
      </c>
      <c r="AA1187" s="133" t="str">
        <f>VLOOKUP(A1187,DB_ACS_Q1_Q4!$A$4:$AD$1328,13)</f>
        <v>Solar Térmica</v>
      </c>
      <c r="AB1187" s="134" t="str">
        <f>VLOOKUP(A1187,DB_REF_Q1_Q4!$A$4:$AD$1328,13)</f>
        <v>Bomba de calor aire</v>
      </c>
    </row>
    <row r="1188" spans="1:28" ht="12" customHeight="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12">
        <v>1</v>
      </c>
      <c r="N1188" s="92">
        <v>1</v>
      </c>
      <c r="O1188" s="93">
        <v>1</v>
      </c>
      <c r="P1188" s="93">
        <v>1</v>
      </c>
      <c r="Q1188" s="93">
        <v>1</v>
      </c>
      <c r="R1188" s="93">
        <v>1</v>
      </c>
      <c r="S1188" s="113"/>
      <c r="T1188" s="93">
        <v>1</v>
      </c>
      <c r="U1188" s="93">
        <v>1</v>
      </c>
      <c r="V1188" s="93">
        <v>1</v>
      </c>
      <c r="W1188" s="93">
        <v>1</v>
      </c>
      <c r="X1188" s="93">
        <v>1</v>
      </c>
      <c r="Y1188" s="75"/>
      <c r="Z1188" s="132" t="str">
        <f>VLOOKUP(A1188,DB_CAL_Q1_Q4!$A$4:$P$1328,13)</f>
        <v>Gas Natural</v>
      </c>
      <c r="AA1188" s="133" t="str">
        <f>VLOOKUP(A1188,DB_ACS_Q1_Q4!$A$4:$AD$1328,13)</f>
        <v>Gas Natural</v>
      </c>
      <c r="AB1188" s="134" t="str">
        <f>VLOOKUP(A1188,DB_REF_Q1_Q4!$A$4:$AD$1328,13)</f>
        <v>Ninguno</v>
      </c>
    </row>
    <row r="1189" spans="1:28" ht="12" customHeight="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12">
        <v>1</v>
      </c>
      <c r="N1189" s="92">
        <v>1</v>
      </c>
      <c r="O1189" s="93"/>
      <c r="P1189" s="93"/>
      <c r="Q1189" s="93"/>
      <c r="R1189" s="93"/>
      <c r="S1189" s="113"/>
      <c r="T1189" s="93">
        <v>1</v>
      </c>
      <c r="U1189" s="93"/>
      <c r="V1189" s="93"/>
      <c r="W1189" s="93"/>
      <c r="X1189" s="93"/>
      <c r="Y1189" s="75"/>
      <c r="Z1189" s="132" t="str">
        <f>VLOOKUP(A1189,DB_CAL_Q1_Q4!$A$4:$P$1328,13)</f>
        <v>Bomba de calor aire</v>
      </c>
      <c r="AA1189" s="133" t="str">
        <f>VLOOKUP(A1189,DB_ACS_Q1_Q4!$A$4:$AD$1328,13)</f>
        <v>GLP</v>
      </c>
      <c r="AB1189" s="134" t="str">
        <f>VLOOKUP(A1189,DB_REF_Q1_Q4!$A$4:$AD$1328,13)</f>
        <v>Bomba de calor aire</v>
      </c>
    </row>
    <row r="1190" spans="1:28" ht="12" customHeight="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12"/>
      <c r="N1190" s="92"/>
      <c r="O1190" s="93"/>
      <c r="P1190" s="93"/>
      <c r="Q1190" s="93"/>
      <c r="R1190" s="93"/>
      <c r="S1190" s="113">
        <v>1</v>
      </c>
      <c r="T1190" s="93"/>
      <c r="U1190" s="93"/>
      <c r="V1190" s="93"/>
      <c r="W1190" s="93"/>
      <c r="X1190" s="93"/>
      <c r="Y1190" s="75">
        <v>1</v>
      </c>
      <c r="Z1190" s="132" t="str">
        <f>VLOOKUP(A1190,DB_CAL_Q1_Q4!$A$4:$P$1328,13)</f>
        <v>Bomba de calor aire</v>
      </c>
      <c r="AA1190" s="133" t="str">
        <f>VLOOKUP(A1190,DB_ACS_Q1_Q4!$A$4:$AD$1328,13)</f>
        <v>Electricidad</v>
      </c>
      <c r="AB1190" s="134" t="str">
        <f>VLOOKUP(A1190,DB_REF_Q1_Q4!$A$4:$AD$1328,13)</f>
        <v>Bomba de calor aire</v>
      </c>
    </row>
    <row r="1191" spans="1:28" ht="12" customHeight="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12">
        <v>1</v>
      </c>
      <c r="N1191" s="92">
        <v>1</v>
      </c>
      <c r="O1191" s="93"/>
      <c r="P1191" s="93"/>
      <c r="Q1191" s="93"/>
      <c r="R1191" s="93"/>
      <c r="S1191" s="113"/>
      <c r="T1191" s="93">
        <v>1</v>
      </c>
      <c r="U1191" s="93"/>
      <c r="V1191" s="93"/>
      <c r="W1191" s="93"/>
      <c r="X1191" s="93"/>
      <c r="Y1191" s="75"/>
      <c r="Z1191" s="132" t="str">
        <f>VLOOKUP(A1191,DB_CAL_Q1_Q4!$A$4:$P$1328,13)</f>
        <v>Bomba de calor aire</v>
      </c>
      <c r="AA1191" s="133" t="str">
        <f>VLOOKUP(A1191,DB_ACS_Q1_Q4!$A$4:$AD$1328,13)</f>
        <v>Gas Natural</v>
      </c>
      <c r="AB1191" s="134" t="str">
        <f>VLOOKUP(A1191,DB_REF_Q1_Q4!$A$4:$AD$1328,13)</f>
        <v>Bomba de calor aire</v>
      </c>
    </row>
    <row r="1192" spans="1:28" ht="12" customHeight="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12"/>
      <c r="N1192" s="92"/>
      <c r="O1192" s="93"/>
      <c r="P1192" s="93"/>
      <c r="Q1192" s="93"/>
      <c r="R1192" s="93"/>
      <c r="S1192" s="113">
        <v>1</v>
      </c>
      <c r="T1192" s="93"/>
      <c r="U1192" s="93"/>
      <c r="V1192" s="93"/>
      <c r="W1192" s="93"/>
      <c r="X1192" s="93"/>
      <c r="Y1192" s="75">
        <v>1</v>
      </c>
      <c r="Z1192" s="132" t="str">
        <f>VLOOKUP(A1192,DB_CAL_Q1_Q4!$A$4:$P$1328,13)</f>
        <v>Electricidad</v>
      </c>
      <c r="AA1192" s="133" t="str">
        <f>VLOOKUP(A1192,DB_ACS_Q1_Q4!$A$4:$AD$1328,13)</f>
        <v>GLP</v>
      </c>
      <c r="AB1192" s="134" t="str">
        <f>VLOOKUP(A1192,DB_REF_Q1_Q4!$A$4:$AD$1328,13)</f>
        <v>AC Eléctrico</v>
      </c>
    </row>
    <row r="1193" spans="1:28" ht="12" customHeight="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12">
        <v>1</v>
      </c>
      <c r="N1193" s="92">
        <v>1</v>
      </c>
      <c r="O1193" s="93"/>
      <c r="P1193" s="93"/>
      <c r="Q1193" s="93"/>
      <c r="R1193" s="93"/>
      <c r="S1193" s="113"/>
      <c r="T1193" s="93">
        <v>1</v>
      </c>
      <c r="U1193" s="93"/>
      <c r="V1193" s="93"/>
      <c r="W1193" s="93"/>
      <c r="X1193" s="93"/>
      <c r="Y1193" s="75"/>
      <c r="Z1193" s="132" t="str">
        <f>VLOOKUP(A1193,DB_CAL_Q1_Q4!$A$4:$P$1328,13)</f>
        <v>Bomba de calor aire</v>
      </c>
      <c r="AA1193" s="133" t="str">
        <f>VLOOKUP(A1193,DB_ACS_Q1_Q4!$A$4:$AD$1328,13)</f>
        <v>GLP</v>
      </c>
      <c r="AB1193" s="134" t="str">
        <f>VLOOKUP(A1193,DB_REF_Q1_Q4!$A$4:$AD$1328,13)</f>
        <v>Bomba de calor aire</v>
      </c>
    </row>
    <row r="1194" spans="1:28" ht="12" customHeight="1">
      <c r="A1194" s="10">
        <v>1190</v>
      </c>
      <c r="B1194" s="98" t="s">
        <v>167</v>
      </c>
      <c r="C1194" s="98" t="s">
        <v>167</v>
      </c>
      <c r="D1194" s="11" t="s">
        <v>52</v>
      </c>
      <c r="E1194" s="11" t="s">
        <v>304</v>
      </c>
      <c r="F1194" s="12" t="s">
        <v>49</v>
      </c>
      <c r="G1194" s="12" t="s">
        <v>310</v>
      </c>
      <c r="H1194" s="12" t="s">
        <v>306</v>
      </c>
      <c r="I1194" s="11" t="s">
        <v>504</v>
      </c>
      <c r="J1194" s="12" t="str">
        <f t="shared" ref="J1194:J1202" si="40">"≥17h"</f>
        <v>≥17h</v>
      </c>
      <c r="K1194" s="12" t="s">
        <v>512</v>
      </c>
      <c r="L1194" s="69" t="s">
        <v>518</v>
      </c>
      <c r="M1194" s="12">
        <v>1</v>
      </c>
      <c r="N1194" s="92">
        <v>1</v>
      </c>
      <c r="O1194" s="93"/>
      <c r="P1194" s="93"/>
      <c r="Q1194" s="93"/>
      <c r="R1194" s="93"/>
      <c r="S1194" s="113"/>
      <c r="T1194" s="93">
        <v>1</v>
      </c>
      <c r="U1194" s="93"/>
      <c r="V1194" s="93"/>
      <c r="W1194" s="93"/>
      <c r="X1194" s="93"/>
      <c r="Y1194" s="75"/>
      <c r="Z1194" s="132" t="str">
        <f>VLOOKUP(A1194,DB_CAL_Q1_Q4!$A$4:$P$1328,13)</f>
        <v>Gas Natural</v>
      </c>
      <c r="AA1194" s="133" t="str">
        <f>VLOOKUP(A1194,DB_ACS_Q1_Q4!$A$4:$AD$1328,13)</f>
        <v>Gas Natural</v>
      </c>
      <c r="AB1194" s="134" t="str">
        <f>VLOOKUP(A1194,DB_REF_Q1_Q4!$A$4:$AD$1328,13)</f>
        <v>Ninguno</v>
      </c>
    </row>
    <row r="1195" spans="1:28" ht="12" customHeight="1">
      <c r="A1195" s="10">
        <v>1191</v>
      </c>
      <c r="B1195" s="98" t="s">
        <v>190</v>
      </c>
      <c r="C1195" s="98" t="s">
        <v>190</v>
      </c>
      <c r="D1195" s="11" t="s">
        <v>52</v>
      </c>
      <c r="E1195" s="11" t="s">
        <v>303</v>
      </c>
      <c r="F1195" s="12" t="s">
        <v>50</v>
      </c>
      <c r="G1195" s="12" t="s">
        <v>310</v>
      </c>
      <c r="H1195" s="12" t="s">
        <v>306</v>
      </c>
      <c r="I1195" s="103" t="s">
        <v>504</v>
      </c>
      <c r="J1195" s="12" t="str">
        <f t="shared" si="40"/>
        <v>≥17h</v>
      </c>
      <c r="K1195" s="12" t="s">
        <v>512</v>
      </c>
      <c r="L1195" s="69" t="s">
        <v>518</v>
      </c>
      <c r="M1195" s="12">
        <v>1</v>
      </c>
      <c r="N1195" s="92">
        <v>1</v>
      </c>
      <c r="O1195" s="93"/>
      <c r="P1195" s="93"/>
      <c r="Q1195" s="93"/>
      <c r="R1195" s="93"/>
      <c r="S1195" s="113"/>
      <c r="T1195" s="93">
        <v>1</v>
      </c>
      <c r="U1195" s="93"/>
      <c r="V1195" s="93"/>
      <c r="W1195" s="93"/>
      <c r="X1195" s="93"/>
      <c r="Y1195" s="75"/>
      <c r="Z1195" s="132" t="str">
        <f>VLOOKUP(A1195,DB_CAL_Q1_Q4!$A$4:$P$1328,13)</f>
        <v>Gasóleo</v>
      </c>
      <c r="AA1195" s="133" t="str">
        <f>VLOOKUP(A1195,DB_ACS_Q1_Q4!$A$4:$AD$1328,13)</f>
        <v>Gas Natural</v>
      </c>
      <c r="AB1195" s="134" t="str">
        <f>VLOOKUP(A1195,DB_REF_Q1_Q4!$A$4:$AD$1328,13)</f>
        <v>AC Eléctrico</v>
      </c>
    </row>
    <row r="1196" spans="1:28" ht="12" customHeight="1">
      <c r="A1196" s="10">
        <v>1192</v>
      </c>
      <c r="B1196" s="98" t="s">
        <v>190</v>
      </c>
      <c r="C1196" s="98" t="s">
        <v>190</v>
      </c>
      <c r="D1196" s="11" t="s">
        <v>52</v>
      </c>
      <c r="E1196" s="11" t="s">
        <v>303</v>
      </c>
      <c r="F1196" s="12" t="s">
        <v>49</v>
      </c>
      <c r="G1196" s="12" t="s">
        <v>510</v>
      </c>
      <c r="H1196" s="12" t="s">
        <v>308</v>
      </c>
      <c r="I1196" s="103" t="s">
        <v>505</v>
      </c>
      <c r="J1196" s="12" t="str">
        <f t="shared" si="40"/>
        <v>≥17h</v>
      </c>
      <c r="K1196" s="12" t="s">
        <v>512</v>
      </c>
      <c r="L1196" s="69" t="s">
        <v>518</v>
      </c>
      <c r="M1196" s="12"/>
      <c r="N1196" s="92"/>
      <c r="O1196" s="93"/>
      <c r="P1196" s="93"/>
      <c r="Q1196" s="93"/>
      <c r="R1196" s="93"/>
      <c r="S1196" s="113">
        <v>1</v>
      </c>
      <c r="T1196" s="93"/>
      <c r="U1196" s="93"/>
      <c r="V1196" s="93"/>
      <c r="W1196" s="93"/>
      <c r="X1196" s="93"/>
      <c r="Y1196" s="75">
        <v>1</v>
      </c>
      <c r="Z1196" s="132" t="str">
        <f>VLOOKUP(A1196,DB_CAL_Q1_Q4!$A$4:$P$1328,13)</f>
        <v>Gas Natural</v>
      </c>
      <c r="AA1196" s="133" t="str">
        <f>VLOOKUP(A1196,DB_ACS_Q1_Q4!$A$4:$AD$1328,13)</f>
        <v>Gas Natural</v>
      </c>
      <c r="AB1196" s="134" t="str">
        <f>VLOOKUP(A1196,DB_REF_Q1_Q4!$A$4:$AD$1328,13)</f>
        <v>Ninguno</v>
      </c>
    </row>
    <row r="1197" spans="1:28" ht="12" customHeight="1">
      <c r="A1197" s="10">
        <v>1193</v>
      </c>
      <c r="B1197" s="98" t="s">
        <v>67</v>
      </c>
      <c r="C1197" s="98" t="s">
        <v>67</v>
      </c>
      <c r="D1197" s="11" t="s">
        <v>51</v>
      </c>
      <c r="E1197" s="11" t="s">
        <v>303</v>
      </c>
      <c r="F1197" s="12" t="s">
        <v>50</v>
      </c>
      <c r="G1197" s="12" t="s">
        <v>510</v>
      </c>
      <c r="H1197" s="12" t="s">
        <v>308</v>
      </c>
      <c r="I1197" s="11" t="s">
        <v>507</v>
      </c>
      <c r="J1197" s="12" t="str">
        <f t="shared" si="40"/>
        <v>≥17h</v>
      </c>
      <c r="K1197" s="12" t="s">
        <v>513</v>
      </c>
      <c r="L1197" s="69" t="s">
        <v>518</v>
      </c>
      <c r="M1197" s="12">
        <v>1</v>
      </c>
      <c r="N1197" s="92">
        <v>1</v>
      </c>
      <c r="O1197" s="93"/>
      <c r="P1197" s="93"/>
      <c r="Q1197" s="93"/>
      <c r="R1197" s="93"/>
      <c r="S1197" s="113"/>
      <c r="T1197" s="93"/>
      <c r="U1197" s="93"/>
      <c r="V1197" s="93"/>
      <c r="W1197" s="93"/>
      <c r="X1197" s="93"/>
      <c r="Y1197" s="75">
        <v>1</v>
      </c>
      <c r="Z1197" s="132" t="str">
        <f>VLOOKUP(A1197,DB_CAL_Q1_Q4!$A$4:$P$1328,13)</f>
        <v>Electricidad</v>
      </c>
      <c r="AA1197" s="133" t="str">
        <f>VLOOKUP(A1197,DB_ACS_Q1_Q4!$A$4:$AD$1328,13)</f>
        <v>GLP</v>
      </c>
      <c r="AB1197" s="134" t="str">
        <f>VLOOKUP(A1197,DB_REF_Q1_Q4!$A$4:$AD$1328,13)</f>
        <v>Ninguno</v>
      </c>
    </row>
    <row r="1198" spans="1:28" ht="12" customHeight="1">
      <c r="A1198" s="10">
        <v>1194</v>
      </c>
      <c r="B1198" s="98" t="s">
        <v>82</v>
      </c>
      <c r="C1198" s="98" t="s">
        <v>82</v>
      </c>
      <c r="D1198" s="11" t="s">
        <v>25</v>
      </c>
      <c r="E1198" s="11" t="s">
        <v>303</v>
      </c>
      <c r="F1198" s="12" t="s">
        <v>48</v>
      </c>
      <c r="G1198" s="12" t="s">
        <v>510</v>
      </c>
      <c r="H1198" s="12" t="s">
        <v>308</v>
      </c>
      <c r="I1198" s="11" t="s">
        <v>507</v>
      </c>
      <c r="J1198" s="12" t="str">
        <f t="shared" si="40"/>
        <v>≥17h</v>
      </c>
      <c r="K1198" s="12" t="s">
        <v>512</v>
      </c>
      <c r="L1198" s="69" t="s">
        <v>518</v>
      </c>
      <c r="M1198" s="12">
        <v>1</v>
      </c>
      <c r="N1198" s="92">
        <v>1</v>
      </c>
      <c r="O1198" s="93"/>
      <c r="P1198" s="93"/>
      <c r="Q1198" s="93"/>
      <c r="R1198" s="93"/>
      <c r="S1198" s="113"/>
      <c r="T1198" s="93">
        <v>1</v>
      </c>
      <c r="U1198" s="93"/>
      <c r="V1198" s="93"/>
      <c r="W1198" s="93"/>
      <c r="X1198" s="93"/>
      <c r="Y1198" s="75"/>
      <c r="Z1198" s="132" t="str">
        <f>VLOOKUP(A1198,DB_CAL_Q1_Q4!$A$4:$P$1328,13)</f>
        <v>Bomba de calor aire</v>
      </c>
      <c r="AA1198" s="133" t="str">
        <f>VLOOKUP(A1198,DB_ACS_Q1_Q4!$A$4:$AD$1328,13)</f>
        <v>Solar Térmica</v>
      </c>
      <c r="AB1198" s="134" t="str">
        <f>VLOOKUP(A1198,DB_REF_Q1_Q4!$A$4:$AD$1328,13)</f>
        <v>Bomba de calor aire</v>
      </c>
    </row>
    <row r="1199" spans="1:28" ht="12" customHeight="1">
      <c r="A1199" s="10">
        <v>1195</v>
      </c>
      <c r="B1199" s="98" t="s">
        <v>82</v>
      </c>
      <c r="C1199" s="98" t="s">
        <v>82</v>
      </c>
      <c r="D1199" s="11" t="s">
        <v>51</v>
      </c>
      <c r="E1199" s="11" t="s">
        <v>303</v>
      </c>
      <c r="F1199" s="12" t="s">
        <v>50</v>
      </c>
      <c r="G1199" s="12" t="s">
        <v>510</v>
      </c>
      <c r="H1199" s="12" t="s">
        <v>308</v>
      </c>
      <c r="I1199" s="11" t="s">
        <v>507</v>
      </c>
      <c r="J1199" s="12" t="str">
        <f t="shared" si="40"/>
        <v>≥17h</v>
      </c>
      <c r="K1199" s="12" t="s">
        <v>512</v>
      </c>
      <c r="L1199" s="69" t="s">
        <v>518</v>
      </c>
      <c r="M1199" s="12">
        <v>1</v>
      </c>
      <c r="N1199" s="92">
        <v>1</v>
      </c>
      <c r="O1199" s="93"/>
      <c r="P1199" s="93"/>
      <c r="Q1199" s="93"/>
      <c r="R1199" s="93"/>
      <c r="S1199" s="113"/>
      <c r="T1199" s="93">
        <v>1</v>
      </c>
      <c r="U1199" s="93"/>
      <c r="V1199" s="93"/>
      <c r="W1199" s="93"/>
      <c r="X1199" s="93"/>
      <c r="Y1199" s="75"/>
      <c r="Z1199" s="132" t="str">
        <f>VLOOKUP(A1199,DB_CAL_Q1_Q4!$A$4:$P$1328,13)</f>
        <v>Electricidad</v>
      </c>
      <c r="AA1199" s="133" t="str">
        <f>VLOOKUP(A1199,DB_ACS_Q1_Q4!$A$4:$AD$1328,13)</f>
        <v>GLP</v>
      </c>
      <c r="AB1199" s="134" t="str">
        <f>VLOOKUP(A1199,DB_REF_Q1_Q4!$A$4:$AD$1328,13)</f>
        <v>AC Eléctrico</v>
      </c>
    </row>
    <row r="1200" spans="1:28" ht="12" customHeight="1">
      <c r="A1200" s="10">
        <v>1196</v>
      </c>
      <c r="B1200" s="98" t="s">
        <v>67</v>
      </c>
      <c r="C1200" s="98" t="s">
        <v>67</v>
      </c>
      <c r="D1200" s="11" t="s">
        <v>51</v>
      </c>
      <c r="E1200" s="11" t="s">
        <v>303</v>
      </c>
      <c r="F1200" s="12" t="s">
        <v>49</v>
      </c>
      <c r="G1200" s="12" t="s">
        <v>510</v>
      </c>
      <c r="H1200" s="12" t="s">
        <v>306</v>
      </c>
      <c r="I1200" s="11" t="s">
        <v>504</v>
      </c>
      <c r="J1200" s="12" t="str">
        <f t="shared" si="40"/>
        <v>≥17h</v>
      </c>
      <c r="K1200" s="12" t="s">
        <v>47</v>
      </c>
      <c r="L1200" s="69" t="s">
        <v>518</v>
      </c>
      <c r="M1200" s="12"/>
      <c r="N1200" s="92"/>
      <c r="O1200" s="93"/>
      <c r="P1200" s="93"/>
      <c r="Q1200" s="93"/>
      <c r="R1200" s="93"/>
      <c r="S1200" s="113">
        <v>1</v>
      </c>
      <c r="T1200" s="93"/>
      <c r="U1200" s="93"/>
      <c r="V1200" s="93"/>
      <c r="W1200" s="93"/>
      <c r="X1200" s="93"/>
      <c r="Y1200" s="75">
        <v>1</v>
      </c>
      <c r="Z1200" s="132" t="str">
        <f>VLOOKUP(A1200,DB_CAL_Q1_Q4!$A$4:$P$1328,13)</f>
        <v>Ninguna</v>
      </c>
      <c r="AA1200" s="133" t="str">
        <f>VLOOKUP(A1200,DB_ACS_Q1_Q4!$A$4:$AD$1328,13)</f>
        <v>Gas Natural</v>
      </c>
      <c r="AB1200" s="134" t="str">
        <f>VLOOKUP(A1200,DB_REF_Q1_Q4!$A$4:$AD$1328,13)</f>
        <v>AC Eléctrico</v>
      </c>
    </row>
    <row r="1201" spans="1:28" ht="12" customHeight="1">
      <c r="A1201" s="10">
        <v>1197</v>
      </c>
      <c r="B1201" s="98" t="s">
        <v>67</v>
      </c>
      <c r="C1201" s="98" t="s">
        <v>67</v>
      </c>
      <c r="D1201" s="11" t="s">
        <v>25</v>
      </c>
      <c r="E1201" s="11" t="s">
        <v>304</v>
      </c>
      <c r="F1201" s="12" t="s">
        <v>48</v>
      </c>
      <c r="G1201" s="12" t="s">
        <v>510</v>
      </c>
      <c r="H1201" s="12" t="s">
        <v>306</v>
      </c>
      <c r="I1201" s="11" t="s">
        <v>507</v>
      </c>
      <c r="J1201" s="12" t="str">
        <f t="shared" si="40"/>
        <v>≥17h</v>
      </c>
      <c r="K1201" s="12" t="s">
        <v>512</v>
      </c>
      <c r="L1201" s="69" t="s">
        <v>518</v>
      </c>
      <c r="M1201" s="12"/>
      <c r="N1201" s="92"/>
      <c r="O1201" s="93"/>
      <c r="P1201" s="93"/>
      <c r="Q1201" s="93"/>
      <c r="R1201" s="93"/>
      <c r="S1201" s="113">
        <v>1</v>
      </c>
      <c r="T1201" s="93"/>
      <c r="U1201" s="93"/>
      <c r="V1201" s="93"/>
      <c r="W1201" s="93"/>
      <c r="X1201" s="93"/>
      <c r="Y1201" s="75">
        <v>1</v>
      </c>
      <c r="Z1201" s="132" t="str">
        <f>VLOOKUP(A1201,DB_CAL_Q1_Q4!$A$4:$P$1328,13)</f>
        <v>Electricidad</v>
      </c>
      <c r="AA1201" s="133" t="str">
        <f>VLOOKUP(A1201,DB_ACS_Q1_Q4!$A$4:$AD$1328,13)</f>
        <v>Gas Natural</v>
      </c>
      <c r="AB1201" s="134" t="str">
        <f>VLOOKUP(A1201,DB_REF_Q1_Q4!$A$4:$AD$1328,13)</f>
        <v>AC Eléctrico</v>
      </c>
    </row>
    <row r="1202" spans="1:28" ht="12" customHeight="1">
      <c r="A1202" s="10">
        <v>1198</v>
      </c>
      <c r="B1202" s="98" t="s">
        <v>211</v>
      </c>
      <c r="C1202" s="98" t="s">
        <v>211</v>
      </c>
      <c r="D1202" s="11" t="s">
        <v>25</v>
      </c>
      <c r="E1202" s="11" t="s">
        <v>304</v>
      </c>
      <c r="F1202" s="12" t="s">
        <v>48</v>
      </c>
      <c r="G1202" s="12" t="s">
        <v>310</v>
      </c>
      <c r="H1202" s="12" t="s">
        <v>306</v>
      </c>
      <c r="I1202" s="11" t="s">
        <v>504</v>
      </c>
      <c r="J1202" s="12" t="str">
        <f t="shared" si="40"/>
        <v>≥17h</v>
      </c>
      <c r="K1202" s="12" t="s">
        <v>512</v>
      </c>
      <c r="L1202" s="69" t="s">
        <v>518</v>
      </c>
      <c r="M1202" s="12"/>
      <c r="N1202" s="92"/>
      <c r="O1202" s="93"/>
      <c r="P1202" s="93"/>
      <c r="Q1202" s="93"/>
      <c r="R1202" s="93"/>
      <c r="S1202" s="113">
        <v>1</v>
      </c>
      <c r="T1202" s="93"/>
      <c r="U1202" s="93"/>
      <c r="V1202" s="93"/>
      <c r="W1202" s="93"/>
      <c r="X1202" s="93"/>
      <c r="Y1202" s="75">
        <v>1</v>
      </c>
      <c r="Z1202" s="132" t="str">
        <f>VLOOKUP(A1202,DB_CAL_Q1_Q4!$A$4:$P$1328,13)</f>
        <v>Ninguna</v>
      </c>
      <c r="AA1202" s="133" t="str">
        <f>VLOOKUP(A1202,DB_ACS_Q1_Q4!$A$4:$AD$1328,13)</f>
        <v>GLP</v>
      </c>
      <c r="AB1202" s="134" t="str">
        <f>VLOOKUP(A1202,DB_REF_Q1_Q4!$A$4:$AD$1328,13)</f>
        <v>Ninguno</v>
      </c>
    </row>
    <row r="1203" spans="1:28" ht="12" customHeight="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12"/>
      <c r="N1203" s="92"/>
      <c r="O1203" s="93"/>
      <c r="P1203" s="93"/>
      <c r="Q1203" s="93"/>
      <c r="R1203" s="93"/>
      <c r="S1203" s="113">
        <v>1</v>
      </c>
      <c r="T1203" s="93"/>
      <c r="U1203" s="93"/>
      <c r="V1203" s="93"/>
      <c r="W1203" s="93"/>
      <c r="X1203" s="93"/>
      <c r="Y1203" s="75">
        <v>1</v>
      </c>
      <c r="Z1203" s="132" t="str">
        <f>VLOOKUP(A1203,DB_CAL_Q1_Q4!$A$4:$P$1328,13)</f>
        <v>Bomba de calor aire</v>
      </c>
      <c r="AA1203" s="133" t="str">
        <f>VLOOKUP(A1203,DB_ACS_Q1_Q4!$A$4:$AD$1328,13)</f>
        <v>GLP</v>
      </c>
      <c r="AB1203" s="134" t="str">
        <f>VLOOKUP(A1203,DB_REF_Q1_Q4!$A$4:$AD$1328,13)</f>
        <v>AC Eléctrico</v>
      </c>
    </row>
    <row r="1204" spans="1:28" ht="12" customHeight="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12">
        <v>1</v>
      </c>
      <c r="N1204" s="92">
        <v>1</v>
      </c>
      <c r="O1204" s="93"/>
      <c r="P1204" s="93"/>
      <c r="Q1204" s="93"/>
      <c r="R1204" s="93"/>
      <c r="S1204" s="113"/>
      <c r="T1204" s="93">
        <v>1</v>
      </c>
      <c r="U1204" s="93"/>
      <c r="V1204" s="93"/>
      <c r="W1204" s="93"/>
      <c r="X1204" s="93"/>
      <c r="Y1204" s="75"/>
      <c r="Z1204" s="132" t="str">
        <f>VLOOKUP(A1204,DB_CAL_Q1_Q4!$A$4:$P$1328,13)</f>
        <v>Bomba de calor aire</v>
      </c>
      <c r="AA1204" s="133" t="str">
        <f>VLOOKUP(A1204,DB_ACS_Q1_Q4!$A$4:$AD$1328,13)</f>
        <v>Electricidad</v>
      </c>
      <c r="AB1204" s="134" t="str">
        <f>VLOOKUP(A1204,DB_REF_Q1_Q4!$A$4:$AD$1328,13)</f>
        <v>Bomba de calor aire</v>
      </c>
    </row>
    <row r="1205" spans="1:28" ht="12" customHeight="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12">
        <v>1</v>
      </c>
      <c r="N1205" s="92">
        <v>1</v>
      </c>
      <c r="O1205" s="93"/>
      <c r="P1205" s="93"/>
      <c r="Q1205" s="93"/>
      <c r="R1205" s="93"/>
      <c r="S1205" s="113"/>
      <c r="T1205" s="93">
        <v>1</v>
      </c>
      <c r="U1205" s="93"/>
      <c r="V1205" s="93"/>
      <c r="W1205" s="93"/>
      <c r="X1205" s="93"/>
      <c r="Y1205" s="75"/>
      <c r="Z1205" s="132" t="str">
        <f>VLOOKUP(A1205,DB_CAL_Q1_Q4!$A$4:$P$1328,13)</f>
        <v>Bomba de calor aire</v>
      </c>
      <c r="AA1205" s="133" t="str">
        <f>VLOOKUP(A1205,DB_ACS_Q1_Q4!$A$4:$AD$1328,13)</f>
        <v>Electricidad</v>
      </c>
      <c r="AB1205" s="134" t="str">
        <f>VLOOKUP(A1205,DB_REF_Q1_Q4!$A$4:$AD$1328,13)</f>
        <v>Bomba de calor aire</v>
      </c>
    </row>
    <row r="1206" spans="1:28" ht="12" customHeight="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12"/>
      <c r="N1206" s="92"/>
      <c r="O1206" s="93"/>
      <c r="P1206" s="93"/>
      <c r="Q1206" s="93"/>
      <c r="R1206" s="93"/>
      <c r="S1206" s="113">
        <v>1</v>
      </c>
      <c r="T1206" s="93"/>
      <c r="U1206" s="93"/>
      <c r="V1206" s="93"/>
      <c r="W1206" s="93"/>
      <c r="X1206" s="93"/>
      <c r="Y1206" s="75">
        <v>1</v>
      </c>
      <c r="Z1206" s="132" t="str">
        <f>VLOOKUP(A1206,DB_CAL_Q1_Q4!$A$4:$P$1328,13)</f>
        <v>Ninguna</v>
      </c>
      <c r="AA1206" s="133" t="str">
        <f>VLOOKUP(A1206,DB_ACS_Q1_Q4!$A$4:$AD$1328,13)</f>
        <v>Electricidad</v>
      </c>
      <c r="AB1206" s="134" t="str">
        <f>VLOOKUP(A1206,DB_REF_Q1_Q4!$A$4:$AD$1328,13)</f>
        <v>Ninguno</v>
      </c>
    </row>
    <row r="1207" spans="1:28" ht="12" customHeight="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12"/>
      <c r="N1207" s="92"/>
      <c r="O1207" s="93"/>
      <c r="P1207" s="93"/>
      <c r="Q1207" s="93"/>
      <c r="R1207" s="93"/>
      <c r="S1207" s="113">
        <v>1</v>
      </c>
      <c r="T1207" s="93"/>
      <c r="U1207" s="93"/>
      <c r="V1207" s="93"/>
      <c r="W1207" s="93"/>
      <c r="X1207" s="93"/>
      <c r="Y1207" s="75">
        <v>1</v>
      </c>
      <c r="Z1207" s="132" t="str">
        <f>VLOOKUP(A1207,DB_CAL_Q1_Q4!$A$4:$P$1328,13)</f>
        <v>Bomba de calor aire</v>
      </c>
      <c r="AA1207" s="133" t="str">
        <f>VLOOKUP(A1207,DB_ACS_Q1_Q4!$A$4:$AD$1328,13)</f>
        <v>Electricidad</v>
      </c>
      <c r="AB1207" s="134" t="str">
        <f>VLOOKUP(A1207,DB_REF_Q1_Q4!$A$4:$AD$1328,13)</f>
        <v>Bomba de calor aire</v>
      </c>
    </row>
    <row r="1208" spans="1:28" ht="12" customHeight="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12">
        <v>1</v>
      </c>
      <c r="N1208" s="92">
        <v>1</v>
      </c>
      <c r="O1208" s="93">
        <v>1</v>
      </c>
      <c r="P1208" s="93"/>
      <c r="Q1208" s="93"/>
      <c r="R1208" s="93"/>
      <c r="S1208" s="113"/>
      <c r="T1208" s="93">
        <v>1</v>
      </c>
      <c r="U1208" s="93"/>
      <c r="V1208" s="93"/>
      <c r="W1208" s="93"/>
      <c r="X1208" s="93"/>
      <c r="Y1208" s="75"/>
      <c r="Z1208" s="132" t="str">
        <f>VLOOKUP(A1208,DB_CAL_Q1_Q4!$A$4:$P$1328,13)</f>
        <v>Bomba de calor aire</v>
      </c>
      <c r="AA1208" s="133" t="str">
        <f>VLOOKUP(A1208,DB_ACS_Q1_Q4!$A$4:$AD$1328,13)</f>
        <v>Gas Natural</v>
      </c>
      <c r="AB1208" s="134" t="str">
        <f>VLOOKUP(A1208,DB_REF_Q1_Q4!$A$4:$AD$1328,13)</f>
        <v>Bomba de calor aire</v>
      </c>
    </row>
    <row r="1209" spans="1:28" ht="12" customHeight="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12">
        <v>1</v>
      </c>
      <c r="N1209" s="92">
        <v>1</v>
      </c>
      <c r="O1209" s="93"/>
      <c r="P1209" s="93"/>
      <c r="Q1209" s="93"/>
      <c r="R1209" s="93"/>
      <c r="S1209" s="113"/>
      <c r="T1209" s="93">
        <v>1</v>
      </c>
      <c r="U1209" s="93"/>
      <c r="V1209" s="93"/>
      <c r="W1209" s="93"/>
      <c r="X1209" s="93"/>
      <c r="Y1209" s="75"/>
      <c r="Z1209" s="132" t="str">
        <f>VLOOKUP(A1209,DB_CAL_Q1_Q4!$A$4:$P$1328,13)</f>
        <v>Gas Natural</v>
      </c>
      <c r="AA1209" s="133" t="str">
        <f>VLOOKUP(A1209,DB_ACS_Q1_Q4!$A$4:$AD$1328,13)</f>
        <v>Gas Natural</v>
      </c>
      <c r="AB1209" s="134" t="str">
        <f>VLOOKUP(A1209,DB_REF_Q1_Q4!$A$4:$AD$1328,13)</f>
        <v>Bomba de calor aire</v>
      </c>
    </row>
    <row r="1210" spans="1:28" ht="12" customHeight="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12">
        <v>1</v>
      </c>
      <c r="N1210" s="92"/>
      <c r="O1210" s="93">
        <v>1</v>
      </c>
      <c r="P1210" s="93"/>
      <c r="Q1210" s="93"/>
      <c r="R1210" s="93"/>
      <c r="S1210" s="113"/>
      <c r="T1210" s="93"/>
      <c r="U1210" s="93">
        <v>1</v>
      </c>
      <c r="V1210" s="93"/>
      <c r="W1210" s="93"/>
      <c r="X1210" s="93"/>
      <c r="Y1210" s="75"/>
      <c r="Z1210" s="132" t="str">
        <f>VLOOKUP(A1210,DB_CAL_Q1_Q4!$A$4:$P$1328,13)</f>
        <v>Electricidad</v>
      </c>
      <c r="AA1210" s="133" t="str">
        <f>VLOOKUP(A1210,DB_ACS_Q1_Q4!$A$4:$AD$1328,13)</f>
        <v>Solar Térmica</v>
      </c>
      <c r="AB1210" s="134" t="str">
        <f>VLOOKUP(A1210,DB_REF_Q1_Q4!$A$4:$AD$1328,13)</f>
        <v>Ninguno</v>
      </c>
    </row>
    <row r="1211" spans="1:28" ht="12" customHeight="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12">
        <v>1</v>
      </c>
      <c r="N1211" s="92">
        <v>1</v>
      </c>
      <c r="O1211" s="93">
        <v>1</v>
      </c>
      <c r="P1211" s="93"/>
      <c r="Q1211" s="93"/>
      <c r="R1211" s="93"/>
      <c r="S1211" s="113"/>
      <c r="T1211" s="93">
        <v>1</v>
      </c>
      <c r="U1211" s="93">
        <v>1</v>
      </c>
      <c r="V1211" s="93"/>
      <c r="W1211" s="93"/>
      <c r="X1211" s="93"/>
      <c r="Y1211" s="75"/>
      <c r="Z1211" s="132" t="str">
        <f>VLOOKUP(A1211,DB_CAL_Q1_Q4!$A$4:$P$1328,13)</f>
        <v>Ninguna</v>
      </c>
      <c r="AA1211" s="133" t="str">
        <f>VLOOKUP(A1211,DB_ACS_Q1_Q4!$A$4:$AD$1328,13)</f>
        <v>Gas Natural</v>
      </c>
      <c r="AB1211" s="134" t="str">
        <f>VLOOKUP(A1211,DB_REF_Q1_Q4!$A$4:$AD$1328,13)</f>
        <v>AC Eléctrico</v>
      </c>
    </row>
    <row r="1212" spans="1:28" ht="12" customHeight="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12">
        <v>1</v>
      </c>
      <c r="N1212" s="92">
        <v>1</v>
      </c>
      <c r="O1212" s="93"/>
      <c r="P1212" s="93"/>
      <c r="Q1212" s="93"/>
      <c r="R1212" s="93"/>
      <c r="S1212" s="113"/>
      <c r="T1212" s="93">
        <v>1</v>
      </c>
      <c r="U1212" s="93"/>
      <c r="V1212" s="93"/>
      <c r="W1212" s="93"/>
      <c r="X1212" s="93"/>
      <c r="Y1212" s="75"/>
      <c r="Z1212" s="132" t="str">
        <f>VLOOKUP(A1212,DB_CAL_Q1_Q4!$A$4:$P$1328,13)</f>
        <v>Bomba de calor aire</v>
      </c>
      <c r="AA1212" s="133" t="str">
        <f>VLOOKUP(A1212,DB_ACS_Q1_Q4!$A$4:$AD$1328,13)</f>
        <v>Gas Natural</v>
      </c>
      <c r="AB1212" s="134" t="str">
        <f>VLOOKUP(A1212,DB_REF_Q1_Q4!$A$4:$AD$1328,13)</f>
        <v>Bomba de calor aire</v>
      </c>
    </row>
    <row r="1213" spans="1:28" ht="12" customHeight="1">
      <c r="A1213" s="10">
        <v>1209</v>
      </c>
      <c r="B1213" s="98" t="s">
        <v>67</v>
      </c>
      <c r="C1213" s="98" t="s">
        <v>67</v>
      </c>
      <c r="D1213" s="11" t="s">
        <v>51</v>
      </c>
      <c r="E1213" s="11" t="s">
        <v>304</v>
      </c>
      <c r="F1213" s="12" t="s">
        <v>48</v>
      </c>
      <c r="G1213" s="12" t="s">
        <v>310</v>
      </c>
      <c r="H1213" s="12" t="s">
        <v>306</v>
      </c>
      <c r="I1213" s="11" t="s">
        <v>504</v>
      </c>
      <c r="J1213" s="12" t="str">
        <f t="shared" ref="J1213:J1218" si="41">"≥17h"</f>
        <v>≥17h</v>
      </c>
      <c r="K1213" s="12" t="s">
        <v>512</v>
      </c>
      <c r="L1213" s="69" t="s">
        <v>518</v>
      </c>
      <c r="M1213" s="12">
        <v>1</v>
      </c>
      <c r="N1213" s="92">
        <v>1</v>
      </c>
      <c r="O1213" s="93">
        <v>1</v>
      </c>
      <c r="P1213" s="93">
        <v>1</v>
      </c>
      <c r="Q1213" s="93"/>
      <c r="R1213" s="93"/>
      <c r="S1213" s="113"/>
      <c r="T1213" s="93">
        <v>1</v>
      </c>
      <c r="U1213" s="93">
        <v>1</v>
      </c>
      <c r="V1213" s="93">
        <v>1</v>
      </c>
      <c r="W1213" s="93"/>
      <c r="X1213" s="93"/>
      <c r="Y1213" s="75"/>
      <c r="Z1213" s="132" t="str">
        <f>VLOOKUP(A1213,DB_CAL_Q1_Q4!$A$4:$P$1328,13)</f>
        <v>Electricidad</v>
      </c>
      <c r="AA1213" s="133" t="str">
        <f>VLOOKUP(A1213,DB_ACS_Q1_Q4!$A$4:$AD$1328,13)</f>
        <v>Electricidad</v>
      </c>
      <c r="AB1213" s="134" t="str">
        <f>VLOOKUP(A1213,DB_REF_Q1_Q4!$A$4:$AD$1328,13)</f>
        <v>AC Eléctrico</v>
      </c>
    </row>
    <row r="1214" spans="1:28" ht="12" customHeight="1">
      <c r="A1214" s="10">
        <v>1210</v>
      </c>
      <c r="B1214" s="98" t="s">
        <v>67</v>
      </c>
      <c r="C1214" s="98" t="s">
        <v>67</v>
      </c>
      <c r="D1214" s="11" t="s">
        <v>25</v>
      </c>
      <c r="E1214" s="11" t="s">
        <v>303</v>
      </c>
      <c r="F1214" s="12" t="s">
        <v>50</v>
      </c>
      <c r="G1214" s="12" t="s">
        <v>310</v>
      </c>
      <c r="H1214" s="12" t="s">
        <v>306</v>
      </c>
      <c r="I1214" s="103" t="s">
        <v>505</v>
      </c>
      <c r="J1214" s="12" t="str">
        <f t="shared" si="41"/>
        <v>≥17h</v>
      </c>
      <c r="K1214" s="12" t="s">
        <v>512</v>
      </c>
      <c r="L1214" s="69" t="s">
        <v>518</v>
      </c>
      <c r="M1214" s="12">
        <v>1</v>
      </c>
      <c r="N1214" s="92">
        <v>1</v>
      </c>
      <c r="O1214" s="93"/>
      <c r="P1214" s="93"/>
      <c r="Q1214" s="93"/>
      <c r="R1214" s="93"/>
      <c r="S1214" s="113"/>
      <c r="T1214" s="93">
        <v>1</v>
      </c>
      <c r="U1214" s="93"/>
      <c r="V1214" s="93"/>
      <c r="W1214" s="93"/>
      <c r="X1214" s="93"/>
      <c r="Y1214" s="75"/>
      <c r="Z1214" s="132" t="str">
        <f>VLOOKUP(A1214,DB_CAL_Q1_Q4!$A$4:$P$1328,13)</f>
        <v>Bomba de calor aire</v>
      </c>
      <c r="AA1214" s="133" t="str">
        <f>VLOOKUP(A1214,DB_ACS_Q1_Q4!$A$4:$AD$1328,13)</f>
        <v>Gas Natural</v>
      </c>
      <c r="AB1214" s="134" t="str">
        <f>VLOOKUP(A1214,DB_REF_Q1_Q4!$A$4:$AD$1328,13)</f>
        <v>Bomba de calor agua</v>
      </c>
    </row>
    <row r="1215" spans="1:28" ht="12" customHeight="1">
      <c r="A1215" s="10">
        <v>1211</v>
      </c>
      <c r="B1215" s="98" t="s">
        <v>82</v>
      </c>
      <c r="C1215" s="98" t="s">
        <v>82</v>
      </c>
      <c r="D1215" s="11" t="s">
        <v>51</v>
      </c>
      <c r="E1215" s="11" t="s">
        <v>304</v>
      </c>
      <c r="F1215" s="12" t="s">
        <v>48</v>
      </c>
      <c r="G1215" s="12" t="s">
        <v>310</v>
      </c>
      <c r="H1215" s="12" t="s">
        <v>306</v>
      </c>
      <c r="I1215" s="103" t="s">
        <v>505</v>
      </c>
      <c r="J1215" s="12" t="str">
        <f t="shared" si="41"/>
        <v>≥17h</v>
      </c>
      <c r="K1215" s="12" t="s">
        <v>47</v>
      </c>
      <c r="L1215" s="69" t="s">
        <v>518</v>
      </c>
      <c r="M1215" s="12">
        <v>1</v>
      </c>
      <c r="N1215" s="92">
        <v>1</v>
      </c>
      <c r="O1215" s="93"/>
      <c r="P1215" s="93"/>
      <c r="Q1215" s="93"/>
      <c r="R1215" s="93"/>
      <c r="S1215" s="113"/>
      <c r="T1215" s="93">
        <v>1</v>
      </c>
      <c r="U1215" s="93"/>
      <c r="V1215" s="93"/>
      <c r="W1215" s="93"/>
      <c r="X1215" s="93"/>
      <c r="Y1215" s="75"/>
      <c r="Z1215" s="132" t="str">
        <f>VLOOKUP(A1215,DB_CAL_Q1_Q4!$A$4:$P$1328,13)</f>
        <v>Electricidad</v>
      </c>
      <c r="AA1215" s="133" t="str">
        <f>VLOOKUP(A1215,DB_ACS_Q1_Q4!$A$4:$AD$1328,13)</f>
        <v>Gas Natural</v>
      </c>
      <c r="AB1215" s="134" t="str">
        <f>VLOOKUP(A1215,DB_REF_Q1_Q4!$A$4:$AD$1328,13)</f>
        <v>AC Eléctrico</v>
      </c>
    </row>
    <row r="1216" spans="1:28" ht="12" customHeight="1">
      <c r="A1216" s="10">
        <v>1212</v>
      </c>
      <c r="B1216" s="98" t="s">
        <v>82</v>
      </c>
      <c r="C1216" s="98" t="s">
        <v>82</v>
      </c>
      <c r="D1216" s="11" t="s">
        <v>25</v>
      </c>
      <c r="E1216" s="11" t="s">
        <v>304</v>
      </c>
      <c r="F1216" s="12" t="s">
        <v>48</v>
      </c>
      <c r="G1216" s="12" t="s">
        <v>310</v>
      </c>
      <c r="H1216" s="12" t="s">
        <v>306</v>
      </c>
      <c r="I1216" s="11" t="s">
        <v>507</v>
      </c>
      <c r="J1216" s="12" t="str">
        <f t="shared" si="41"/>
        <v>≥17h</v>
      </c>
      <c r="K1216" s="12" t="s">
        <v>513</v>
      </c>
      <c r="L1216" s="69" t="s">
        <v>518</v>
      </c>
      <c r="M1216" s="12">
        <v>1</v>
      </c>
      <c r="N1216" s="92">
        <v>1</v>
      </c>
      <c r="O1216" s="93"/>
      <c r="P1216" s="93"/>
      <c r="Q1216" s="93"/>
      <c r="R1216" s="93"/>
      <c r="S1216" s="113"/>
      <c r="T1216" s="93">
        <v>1</v>
      </c>
      <c r="U1216" s="93"/>
      <c r="V1216" s="93"/>
      <c r="W1216" s="93"/>
      <c r="X1216" s="93"/>
      <c r="Y1216" s="75"/>
      <c r="Z1216" s="132" t="str">
        <f>VLOOKUP(A1216,DB_CAL_Q1_Q4!$A$4:$P$1328,13)</f>
        <v>Electricidad</v>
      </c>
      <c r="AA1216" s="133" t="str">
        <f>VLOOKUP(A1216,DB_ACS_Q1_Q4!$A$4:$AD$1328,13)</f>
        <v>Electricidad</v>
      </c>
      <c r="AB1216" s="134" t="str">
        <f>VLOOKUP(A1216,DB_REF_Q1_Q4!$A$4:$AD$1328,13)</f>
        <v>Ninguno</v>
      </c>
    </row>
    <row r="1217" spans="1:28" ht="12" customHeight="1">
      <c r="A1217" s="10">
        <v>1213</v>
      </c>
      <c r="B1217" s="98" t="s">
        <v>82</v>
      </c>
      <c r="C1217" s="98" t="s">
        <v>82</v>
      </c>
      <c r="D1217" s="11" t="s">
        <v>51</v>
      </c>
      <c r="E1217" s="11" t="s">
        <v>303</v>
      </c>
      <c r="F1217" s="12" t="s">
        <v>49</v>
      </c>
      <c r="G1217" s="12" t="s">
        <v>510</v>
      </c>
      <c r="H1217" s="12" t="s">
        <v>306</v>
      </c>
      <c r="I1217" s="103" t="s">
        <v>504</v>
      </c>
      <c r="J1217" s="12" t="str">
        <f t="shared" si="41"/>
        <v>≥17h</v>
      </c>
      <c r="K1217" s="12" t="s">
        <v>512</v>
      </c>
      <c r="L1217" s="69" t="s">
        <v>518</v>
      </c>
      <c r="M1217" s="12"/>
      <c r="N1217" s="92"/>
      <c r="O1217" s="93"/>
      <c r="P1217" s="93"/>
      <c r="Q1217" s="93"/>
      <c r="R1217" s="93"/>
      <c r="S1217" s="113">
        <v>1</v>
      </c>
      <c r="T1217" s="93"/>
      <c r="U1217" s="93"/>
      <c r="V1217" s="93"/>
      <c r="W1217" s="93"/>
      <c r="X1217" s="93"/>
      <c r="Y1217" s="75">
        <v>1</v>
      </c>
      <c r="Z1217" s="132" t="str">
        <f>VLOOKUP(A1217,DB_CAL_Q1_Q4!$A$4:$P$1328,13)</f>
        <v>Bomba de calor aire</v>
      </c>
      <c r="AA1217" s="133" t="str">
        <f>VLOOKUP(A1217,DB_ACS_Q1_Q4!$A$4:$AD$1328,13)</f>
        <v>Gas Natural</v>
      </c>
      <c r="AB1217" s="134" t="str">
        <f>VLOOKUP(A1217,DB_REF_Q1_Q4!$A$4:$AD$1328,13)</f>
        <v>Bomba de calor aire</v>
      </c>
    </row>
    <row r="1218" spans="1:28" ht="12" customHeight="1">
      <c r="A1218" s="10">
        <v>1214</v>
      </c>
      <c r="B1218" s="98" t="s">
        <v>82</v>
      </c>
      <c r="C1218" s="98" t="s">
        <v>82</v>
      </c>
      <c r="D1218" s="11" t="s">
        <v>52</v>
      </c>
      <c r="E1218" s="11" t="s">
        <v>304</v>
      </c>
      <c r="F1218" s="12" t="s">
        <v>49</v>
      </c>
      <c r="G1218" s="12" t="s">
        <v>510</v>
      </c>
      <c r="H1218" s="12" t="s">
        <v>306</v>
      </c>
      <c r="I1218" s="103" t="s">
        <v>504</v>
      </c>
      <c r="J1218" s="12" t="str">
        <f t="shared" si="41"/>
        <v>≥17h</v>
      </c>
      <c r="K1218" s="12" t="s">
        <v>512</v>
      </c>
      <c r="L1218" s="69" t="s">
        <v>518</v>
      </c>
      <c r="M1218" s="12"/>
      <c r="N1218" s="92"/>
      <c r="O1218" s="93"/>
      <c r="P1218" s="93"/>
      <c r="Q1218" s="93"/>
      <c r="R1218" s="93"/>
      <c r="S1218" s="113">
        <v>1</v>
      </c>
      <c r="T1218" s="93"/>
      <c r="U1218" s="93"/>
      <c r="V1218" s="93"/>
      <c r="W1218" s="93"/>
      <c r="X1218" s="93"/>
      <c r="Y1218" s="75">
        <v>1</v>
      </c>
      <c r="Z1218" s="132" t="str">
        <f>VLOOKUP(A1218,DB_CAL_Q1_Q4!$A$4:$P$1328,13)</f>
        <v>Electricidad</v>
      </c>
      <c r="AA1218" s="133" t="str">
        <f>VLOOKUP(A1218,DB_ACS_Q1_Q4!$A$4:$AD$1328,13)</f>
        <v>GLP</v>
      </c>
      <c r="AB1218" s="134" t="str">
        <f>VLOOKUP(A1218,DB_REF_Q1_Q4!$A$4:$AD$1328,13)</f>
        <v>Ninguno</v>
      </c>
    </row>
    <row r="1219" spans="1:28" ht="12" customHeight="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12">
        <v>1</v>
      </c>
      <c r="N1219" s="92">
        <v>1</v>
      </c>
      <c r="O1219" s="93"/>
      <c r="P1219" s="93"/>
      <c r="Q1219" s="93"/>
      <c r="R1219" s="93"/>
      <c r="S1219" s="113"/>
      <c r="T1219" s="93">
        <v>1</v>
      </c>
      <c r="U1219" s="93"/>
      <c r="V1219" s="93"/>
      <c r="W1219" s="93"/>
      <c r="X1219" s="93"/>
      <c r="Y1219" s="75"/>
      <c r="Z1219" s="132" t="str">
        <f>VLOOKUP(A1219,DB_CAL_Q1_Q4!$A$4:$P$1328,13)</f>
        <v>Bomba de calor aire</v>
      </c>
      <c r="AA1219" s="133" t="str">
        <f>VLOOKUP(A1219,DB_ACS_Q1_Q4!$A$4:$AD$1328,13)</f>
        <v>Gas Natural</v>
      </c>
      <c r="AB1219" s="134" t="str">
        <f>VLOOKUP(A1219,DB_REF_Q1_Q4!$A$4:$AD$1328,13)</f>
        <v>Bomba de calor aire</v>
      </c>
    </row>
    <row r="1220" spans="1:28" ht="12" customHeight="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12">
        <v>1</v>
      </c>
      <c r="N1220" s="92">
        <v>1</v>
      </c>
      <c r="O1220" s="93"/>
      <c r="P1220" s="93"/>
      <c r="Q1220" s="93"/>
      <c r="R1220" s="93"/>
      <c r="S1220" s="113"/>
      <c r="T1220" s="93">
        <v>1</v>
      </c>
      <c r="U1220" s="93"/>
      <c r="V1220" s="93"/>
      <c r="W1220" s="93"/>
      <c r="X1220" s="93"/>
      <c r="Y1220" s="75"/>
      <c r="Z1220" s="132" t="str">
        <f>VLOOKUP(A1220,DB_CAL_Q1_Q4!$A$4:$P$1328,13)</f>
        <v>GLP</v>
      </c>
      <c r="AA1220" s="133" t="str">
        <f>VLOOKUP(A1220,DB_ACS_Q1_Q4!$A$4:$AD$1328,13)</f>
        <v>Gasóleo</v>
      </c>
      <c r="AB1220" s="134" t="str">
        <f>VLOOKUP(A1220,DB_REF_Q1_Q4!$A$4:$AD$1328,13)</f>
        <v>AC Eléctrico</v>
      </c>
    </row>
    <row r="1221" spans="1:28" ht="12" customHeight="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12">
        <v>1</v>
      </c>
      <c r="N1221" s="92">
        <v>1</v>
      </c>
      <c r="O1221" s="93"/>
      <c r="P1221" s="93"/>
      <c r="Q1221" s="93"/>
      <c r="R1221" s="93"/>
      <c r="S1221" s="113"/>
      <c r="T1221" s="93">
        <v>1</v>
      </c>
      <c r="U1221" s="93"/>
      <c r="V1221" s="93"/>
      <c r="W1221" s="93"/>
      <c r="X1221" s="93"/>
      <c r="Y1221" s="75"/>
      <c r="Z1221" s="132" t="str">
        <f>VLOOKUP(A1221,DB_CAL_Q1_Q4!$A$4:$P$1328,13)</f>
        <v>Ninguna</v>
      </c>
      <c r="AA1221" s="133" t="str">
        <f>VLOOKUP(A1221,DB_ACS_Q1_Q4!$A$4:$AD$1328,13)</f>
        <v>Electricidad</v>
      </c>
      <c r="AB1221" s="134" t="str">
        <f>VLOOKUP(A1221,DB_REF_Q1_Q4!$A$4:$AD$1328,13)</f>
        <v>Ninguno</v>
      </c>
    </row>
    <row r="1222" spans="1:28" ht="12" customHeight="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12">
        <v>1</v>
      </c>
      <c r="N1222" s="92">
        <v>1</v>
      </c>
      <c r="O1222" s="93"/>
      <c r="P1222" s="93"/>
      <c r="Q1222" s="93"/>
      <c r="R1222" s="93"/>
      <c r="S1222" s="113"/>
      <c r="T1222" s="93">
        <v>1</v>
      </c>
      <c r="U1222" s="93"/>
      <c r="V1222" s="93"/>
      <c r="W1222" s="93"/>
      <c r="X1222" s="93"/>
      <c r="Y1222" s="75"/>
      <c r="Z1222" s="132" t="str">
        <f>VLOOKUP(A1222,DB_CAL_Q1_Q4!$A$4:$P$1328,13)</f>
        <v>Bomba de calor aire</v>
      </c>
      <c r="AA1222" s="133" t="str">
        <f>VLOOKUP(A1222,DB_ACS_Q1_Q4!$A$4:$AD$1328,13)</f>
        <v>Gas Natural</v>
      </c>
      <c r="AB1222" s="134" t="str">
        <f>VLOOKUP(A1222,DB_REF_Q1_Q4!$A$4:$AD$1328,13)</f>
        <v>Bomba de calor aire</v>
      </c>
    </row>
    <row r="1223" spans="1:28" ht="12" customHeight="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12">
        <v>1</v>
      </c>
      <c r="N1223" s="92">
        <v>1</v>
      </c>
      <c r="O1223" s="93"/>
      <c r="P1223" s="93"/>
      <c r="Q1223" s="93"/>
      <c r="R1223" s="93"/>
      <c r="S1223" s="113"/>
      <c r="T1223" s="93">
        <v>1</v>
      </c>
      <c r="U1223" s="93"/>
      <c r="V1223" s="93"/>
      <c r="W1223" s="93"/>
      <c r="X1223" s="93"/>
      <c r="Y1223" s="75"/>
      <c r="Z1223" s="132" t="str">
        <f>VLOOKUP(A1223,DB_CAL_Q1_Q4!$A$4:$P$1328,13)</f>
        <v>Gas Natural</v>
      </c>
      <c r="AA1223" s="133" t="str">
        <f>VLOOKUP(A1223,DB_ACS_Q1_Q4!$A$4:$AD$1328,13)</f>
        <v>Gas Natural</v>
      </c>
      <c r="AB1223" s="134" t="str">
        <f>VLOOKUP(A1223,DB_REF_Q1_Q4!$A$4:$AD$1328,13)</f>
        <v>Ninguno</v>
      </c>
    </row>
    <row r="1224" spans="1:28" ht="12" customHeight="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12">
        <v>1</v>
      </c>
      <c r="N1224" s="92">
        <v>1</v>
      </c>
      <c r="O1224" s="93">
        <v>1</v>
      </c>
      <c r="P1224" s="93"/>
      <c r="Q1224" s="93"/>
      <c r="R1224" s="93"/>
      <c r="S1224" s="113"/>
      <c r="T1224" s="93">
        <v>1</v>
      </c>
      <c r="U1224" s="93">
        <v>1</v>
      </c>
      <c r="V1224" s="93"/>
      <c r="W1224" s="93"/>
      <c r="X1224" s="93"/>
      <c r="Y1224" s="75"/>
      <c r="Z1224" s="132" t="str">
        <f>VLOOKUP(A1224,DB_CAL_Q1_Q4!$A$4:$P$1328,13)</f>
        <v>Electricidad</v>
      </c>
      <c r="AA1224" s="133" t="str">
        <f>VLOOKUP(A1224,DB_ACS_Q1_Q4!$A$4:$AD$1328,13)</f>
        <v>Gas Natural</v>
      </c>
      <c r="AB1224" s="134" t="str">
        <f>VLOOKUP(A1224,DB_REF_Q1_Q4!$A$4:$AD$1328,13)</f>
        <v>AC Eléctrico</v>
      </c>
    </row>
    <row r="1225" spans="1:28" ht="12" customHeight="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12">
        <v>1</v>
      </c>
      <c r="N1225" s="92">
        <v>1</v>
      </c>
      <c r="O1225" s="93"/>
      <c r="P1225" s="93"/>
      <c r="Q1225" s="93"/>
      <c r="R1225" s="93"/>
      <c r="S1225" s="113"/>
      <c r="T1225" s="93"/>
      <c r="U1225" s="93"/>
      <c r="V1225" s="93"/>
      <c r="W1225" s="93"/>
      <c r="X1225" s="93"/>
      <c r="Y1225" s="75">
        <v>1</v>
      </c>
      <c r="Z1225" s="132" t="str">
        <f>VLOOKUP(A1225,DB_CAL_Q1_Q4!$A$4:$P$1328,13)</f>
        <v>Electricidad</v>
      </c>
      <c r="AA1225" s="133" t="str">
        <f>VLOOKUP(A1225,DB_ACS_Q1_Q4!$A$4:$AD$1328,13)</f>
        <v>Gas Natural</v>
      </c>
      <c r="AB1225" s="134" t="str">
        <f>VLOOKUP(A1225,DB_REF_Q1_Q4!$A$4:$AD$1328,13)</f>
        <v>Ninguno</v>
      </c>
    </row>
    <row r="1226" spans="1:28" ht="12" customHeight="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12">
        <v>1</v>
      </c>
      <c r="N1226" s="92">
        <v>1</v>
      </c>
      <c r="O1226" s="93"/>
      <c r="P1226" s="93"/>
      <c r="Q1226" s="93"/>
      <c r="R1226" s="93"/>
      <c r="S1226" s="113"/>
      <c r="T1226" s="93"/>
      <c r="U1226" s="93"/>
      <c r="V1226" s="93"/>
      <c r="W1226" s="93"/>
      <c r="X1226" s="93"/>
      <c r="Y1226" s="75">
        <v>1</v>
      </c>
      <c r="Z1226" s="132" t="str">
        <f>VLOOKUP(A1226,DB_CAL_Q1_Q4!$A$4:$P$1328,13)</f>
        <v>Bomba de calor aire</v>
      </c>
      <c r="AA1226" s="133" t="str">
        <f>VLOOKUP(A1226,DB_ACS_Q1_Q4!$A$4:$AD$1328,13)</f>
        <v>Electricidad</v>
      </c>
      <c r="AB1226" s="134" t="str">
        <f>VLOOKUP(A1226,DB_REF_Q1_Q4!$A$4:$AD$1328,13)</f>
        <v>Bomba de calor agua</v>
      </c>
    </row>
    <row r="1227" spans="1:28" ht="12" customHeight="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12">
        <v>1</v>
      </c>
      <c r="N1227" s="92">
        <v>1</v>
      </c>
      <c r="O1227" s="93"/>
      <c r="P1227" s="93"/>
      <c r="Q1227" s="93"/>
      <c r="R1227" s="93"/>
      <c r="S1227" s="113"/>
      <c r="T1227" s="93">
        <v>1</v>
      </c>
      <c r="U1227" s="93"/>
      <c r="V1227" s="93"/>
      <c r="W1227" s="93"/>
      <c r="X1227" s="93"/>
      <c r="Y1227" s="75"/>
      <c r="Z1227" s="132" t="str">
        <f>VLOOKUP(A1227,DB_CAL_Q1_Q4!$A$4:$P$1328,13)</f>
        <v>Electricidad</v>
      </c>
      <c r="AA1227" s="133" t="str">
        <f>VLOOKUP(A1227,DB_ACS_Q1_Q4!$A$4:$AD$1328,13)</f>
        <v>Electricidad</v>
      </c>
      <c r="AB1227" s="134" t="str">
        <f>VLOOKUP(A1227,DB_REF_Q1_Q4!$A$4:$AD$1328,13)</f>
        <v>Bomba de calor aire</v>
      </c>
    </row>
    <row r="1228" spans="1:28" ht="12" customHeight="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12">
        <v>1</v>
      </c>
      <c r="N1228" s="92">
        <v>1</v>
      </c>
      <c r="O1228" s="93"/>
      <c r="P1228" s="93"/>
      <c r="Q1228" s="93"/>
      <c r="R1228" s="93"/>
      <c r="S1228" s="113"/>
      <c r="T1228" s="93"/>
      <c r="U1228" s="93"/>
      <c r="V1228" s="93"/>
      <c r="W1228" s="93"/>
      <c r="X1228" s="93"/>
      <c r="Y1228" s="75">
        <v>1</v>
      </c>
      <c r="Z1228" s="132" t="str">
        <f>VLOOKUP(A1228,DB_CAL_Q1_Q4!$A$4:$P$1328,13)</f>
        <v>Carbón</v>
      </c>
      <c r="AA1228" s="133" t="str">
        <f>VLOOKUP(A1228,DB_ACS_Q1_Q4!$A$4:$AD$1328,13)</f>
        <v>Electricidad</v>
      </c>
      <c r="AB1228" s="134" t="str">
        <f>VLOOKUP(A1228,DB_REF_Q1_Q4!$A$4:$AD$1328,13)</f>
        <v>Ninguno</v>
      </c>
    </row>
    <row r="1229" spans="1:28" ht="12" customHeight="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12"/>
      <c r="N1229" s="92"/>
      <c r="O1229" s="93"/>
      <c r="P1229" s="93"/>
      <c r="Q1229" s="93"/>
      <c r="R1229" s="93"/>
      <c r="S1229" s="113">
        <v>1</v>
      </c>
      <c r="T1229" s="93"/>
      <c r="U1229" s="93"/>
      <c r="V1229" s="93"/>
      <c r="W1229" s="93"/>
      <c r="X1229" s="93"/>
      <c r="Y1229" s="75">
        <v>1</v>
      </c>
      <c r="Z1229" s="132" t="str">
        <f>VLOOKUP(A1229,DB_CAL_Q1_Q4!$A$4:$P$1328,13)</f>
        <v>Bomba de calor aire</v>
      </c>
      <c r="AA1229" s="133" t="str">
        <f>VLOOKUP(A1229,DB_ACS_Q1_Q4!$A$4:$AD$1328,13)</f>
        <v>Gas Natural</v>
      </c>
      <c r="AB1229" s="134" t="str">
        <f>VLOOKUP(A1229,DB_REF_Q1_Q4!$A$4:$AD$1328,13)</f>
        <v>Bomba de calor aire</v>
      </c>
    </row>
    <row r="1230" spans="1:28" ht="12" customHeight="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12">
        <v>1</v>
      </c>
      <c r="N1230" s="92">
        <v>1</v>
      </c>
      <c r="O1230" s="93"/>
      <c r="P1230" s="93"/>
      <c r="Q1230" s="93"/>
      <c r="R1230" s="93"/>
      <c r="S1230" s="113"/>
      <c r="T1230" s="93">
        <v>1</v>
      </c>
      <c r="U1230" s="93"/>
      <c r="V1230" s="93"/>
      <c r="W1230" s="93"/>
      <c r="X1230" s="93"/>
      <c r="Y1230" s="75"/>
      <c r="Z1230" s="132" t="str">
        <f>VLOOKUP(A1230,DB_CAL_Q1_Q4!$A$4:$P$1328,13)</f>
        <v>Gas Natural</v>
      </c>
      <c r="AA1230" s="133" t="str">
        <f>VLOOKUP(A1230,DB_ACS_Q1_Q4!$A$4:$AD$1328,13)</f>
        <v>Gas Natural</v>
      </c>
      <c r="AB1230" s="134" t="str">
        <f>VLOOKUP(A1230,DB_REF_Q1_Q4!$A$4:$AD$1328,13)</f>
        <v>Ninguno</v>
      </c>
    </row>
    <row r="1231" spans="1:28" ht="12" customHeight="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12"/>
      <c r="N1231" s="92"/>
      <c r="O1231" s="93"/>
      <c r="P1231" s="93"/>
      <c r="Q1231" s="93"/>
      <c r="R1231" s="93"/>
      <c r="S1231" s="113">
        <v>1</v>
      </c>
      <c r="T1231" s="93"/>
      <c r="U1231" s="93"/>
      <c r="V1231" s="93"/>
      <c r="W1231" s="93"/>
      <c r="X1231" s="93"/>
      <c r="Y1231" s="75">
        <v>1</v>
      </c>
      <c r="Z1231" s="132" t="str">
        <f>VLOOKUP(A1231,DB_CAL_Q1_Q4!$A$4:$P$1328,13)</f>
        <v>Ninguna</v>
      </c>
      <c r="AA1231" s="133" t="str">
        <f>VLOOKUP(A1231,DB_ACS_Q1_Q4!$A$4:$AD$1328,13)</f>
        <v>GLP</v>
      </c>
      <c r="AB1231" s="134" t="str">
        <f>VLOOKUP(A1231,DB_REF_Q1_Q4!$A$4:$AD$1328,13)</f>
        <v>AC Eléctrico</v>
      </c>
    </row>
    <row r="1232" spans="1:28" ht="12" customHeight="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12">
        <v>1</v>
      </c>
      <c r="N1232" s="92">
        <v>1</v>
      </c>
      <c r="O1232" s="93"/>
      <c r="P1232" s="93"/>
      <c r="Q1232" s="93"/>
      <c r="R1232" s="93"/>
      <c r="S1232" s="113"/>
      <c r="T1232" s="93">
        <v>1</v>
      </c>
      <c r="U1232" s="93"/>
      <c r="V1232" s="93"/>
      <c r="W1232" s="93"/>
      <c r="X1232" s="93"/>
      <c r="Y1232" s="75"/>
      <c r="Z1232" s="132" t="str">
        <f>VLOOKUP(A1232,DB_CAL_Q1_Q4!$A$4:$P$1328,13)</f>
        <v>Ninguna</v>
      </c>
      <c r="AA1232" s="133" t="str">
        <f>VLOOKUP(A1232,DB_ACS_Q1_Q4!$A$4:$AD$1328,13)</f>
        <v>GLP</v>
      </c>
      <c r="AB1232" s="134" t="str">
        <f>VLOOKUP(A1232,DB_REF_Q1_Q4!$A$4:$AD$1328,13)</f>
        <v>Ninguno</v>
      </c>
    </row>
    <row r="1233" spans="1:28" ht="12" customHeight="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12">
        <v>1</v>
      </c>
      <c r="N1233" s="92">
        <v>1</v>
      </c>
      <c r="O1233" s="93"/>
      <c r="P1233" s="93"/>
      <c r="Q1233" s="93"/>
      <c r="R1233" s="93"/>
      <c r="S1233" s="113"/>
      <c r="T1233" s="93">
        <v>1</v>
      </c>
      <c r="U1233" s="93"/>
      <c r="V1233" s="93"/>
      <c r="W1233" s="93"/>
      <c r="X1233" s="93"/>
      <c r="Y1233" s="75"/>
      <c r="Z1233" s="132" t="str">
        <f>VLOOKUP(A1233,DB_CAL_Q1_Q4!$A$4:$P$1328,13)</f>
        <v>Otros</v>
      </c>
      <c r="AA1233" s="133" t="str">
        <f>VLOOKUP(A1233,DB_ACS_Q1_Q4!$A$4:$AD$1328,13)</f>
        <v>Electricidad</v>
      </c>
      <c r="AB1233" s="134" t="str">
        <f>VLOOKUP(A1233,DB_REF_Q1_Q4!$A$4:$AD$1328,13)</f>
        <v>AC Eléctrico</v>
      </c>
    </row>
    <row r="1234" spans="1:28" ht="12" customHeight="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12">
        <v>1</v>
      </c>
      <c r="N1234" s="92">
        <v>1</v>
      </c>
      <c r="O1234" s="93"/>
      <c r="P1234" s="93"/>
      <c r="Q1234" s="93"/>
      <c r="R1234" s="93"/>
      <c r="S1234" s="113"/>
      <c r="T1234" s="93">
        <v>1</v>
      </c>
      <c r="U1234" s="93"/>
      <c r="V1234" s="93"/>
      <c r="W1234" s="93"/>
      <c r="X1234" s="93"/>
      <c r="Y1234" s="75"/>
      <c r="Z1234" s="132" t="str">
        <f>VLOOKUP(A1234,DB_CAL_Q1_Q4!$A$4:$P$1328,13)</f>
        <v>Ninguna</v>
      </c>
      <c r="AA1234" s="133" t="str">
        <f>VLOOKUP(A1234,DB_ACS_Q1_Q4!$A$4:$AD$1328,13)</f>
        <v>Gas Natural</v>
      </c>
      <c r="AB1234" s="134" t="str">
        <f>VLOOKUP(A1234,DB_REF_Q1_Q4!$A$4:$AD$1328,13)</f>
        <v>AC Eléctrico</v>
      </c>
    </row>
    <row r="1235" spans="1:28" ht="12" customHeight="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12"/>
      <c r="N1235" s="92"/>
      <c r="O1235" s="93"/>
      <c r="P1235" s="93"/>
      <c r="Q1235" s="93"/>
      <c r="R1235" s="93"/>
      <c r="S1235" s="113">
        <v>1</v>
      </c>
      <c r="T1235" s="93"/>
      <c r="U1235" s="93"/>
      <c r="V1235" s="93"/>
      <c r="W1235" s="93"/>
      <c r="X1235" s="93"/>
      <c r="Y1235" s="75">
        <v>1</v>
      </c>
      <c r="Z1235" s="132" t="str">
        <f>VLOOKUP(A1235,DB_CAL_Q1_Q4!$A$4:$P$1328,13)</f>
        <v>GLP</v>
      </c>
      <c r="AA1235" s="133" t="str">
        <f>VLOOKUP(A1235,DB_ACS_Q1_Q4!$A$4:$AD$1328,13)</f>
        <v>GLP</v>
      </c>
      <c r="AB1235" s="134" t="str">
        <f>VLOOKUP(A1235,DB_REF_Q1_Q4!$A$4:$AD$1328,13)</f>
        <v>Ninguno</v>
      </c>
    </row>
    <row r="1236" spans="1:28" ht="12" customHeight="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12">
        <v>1</v>
      </c>
      <c r="N1236" s="92">
        <v>1</v>
      </c>
      <c r="O1236" s="93"/>
      <c r="P1236" s="93"/>
      <c r="Q1236" s="93"/>
      <c r="R1236" s="93"/>
      <c r="S1236" s="113"/>
      <c r="T1236" s="93"/>
      <c r="U1236" s="93"/>
      <c r="V1236" s="93"/>
      <c r="W1236" s="93"/>
      <c r="X1236" s="93"/>
      <c r="Y1236" s="75">
        <v>1</v>
      </c>
      <c r="Z1236" s="132" t="str">
        <f>VLOOKUP(A1236,DB_CAL_Q1_Q4!$A$4:$P$1328,13)</f>
        <v>Ninguna</v>
      </c>
      <c r="AA1236" s="133" t="str">
        <f>VLOOKUP(A1236,DB_ACS_Q1_Q4!$A$4:$AD$1328,13)</f>
        <v>Electricidad</v>
      </c>
      <c r="AB1236" s="134" t="str">
        <f>VLOOKUP(A1236,DB_REF_Q1_Q4!$A$4:$AD$1328,13)</f>
        <v>Ninguno</v>
      </c>
    </row>
    <row r="1237" spans="1:28" ht="12" customHeight="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12">
        <v>1</v>
      </c>
      <c r="N1237" s="92">
        <v>1</v>
      </c>
      <c r="O1237" s="93"/>
      <c r="P1237" s="93"/>
      <c r="Q1237" s="93"/>
      <c r="R1237" s="93"/>
      <c r="S1237" s="113"/>
      <c r="T1237" s="93">
        <v>1</v>
      </c>
      <c r="U1237" s="93"/>
      <c r="V1237" s="93"/>
      <c r="W1237" s="93"/>
      <c r="X1237" s="93"/>
      <c r="Y1237" s="75"/>
      <c r="Z1237" s="132" t="str">
        <f>VLOOKUP(A1237,DB_CAL_Q1_Q4!$A$4:$P$1328,13)</f>
        <v>Electricidad</v>
      </c>
      <c r="AA1237" s="133" t="str">
        <f>VLOOKUP(A1237,DB_ACS_Q1_Q4!$A$4:$AD$1328,13)</f>
        <v>Gas Natural</v>
      </c>
      <c r="AB1237" s="134" t="str">
        <f>VLOOKUP(A1237,DB_REF_Q1_Q4!$A$4:$AD$1328,13)</f>
        <v>AC Eléctrico</v>
      </c>
    </row>
    <row r="1238" spans="1:28" ht="12" customHeight="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12">
        <v>1</v>
      </c>
      <c r="N1238" s="92">
        <v>1</v>
      </c>
      <c r="O1238" s="93"/>
      <c r="P1238" s="93"/>
      <c r="Q1238" s="93"/>
      <c r="R1238" s="93"/>
      <c r="S1238" s="113"/>
      <c r="T1238" s="93">
        <v>1</v>
      </c>
      <c r="U1238" s="93"/>
      <c r="V1238" s="93"/>
      <c r="W1238" s="93"/>
      <c r="X1238" s="93"/>
      <c r="Y1238" s="75"/>
      <c r="Z1238" s="132" t="str">
        <f>VLOOKUP(A1238,DB_CAL_Q1_Q4!$A$4:$P$1328,13)</f>
        <v>Ninguna</v>
      </c>
      <c r="AA1238" s="133" t="str">
        <f>VLOOKUP(A1238,DB_ACS_Q1_Q4!$A$4:$AD$1328,13)</f>
        <v>Gas Natural</v>
      </c>
      <c r="AB1238" s="134" t="str">
        <f>VLOOKUP(A1238,DB_REF_Q1_Q4!$A$4:$AD$1328,13)</f>
        <v>AC Eléctrico</v>
      </c>
    </row>
    <row r="1239" spans="1:28" ht="12" customHeight="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12"/>
      <c r="N1239" s="92"/>
      <c r="O1239" s="93"/>
      <c r="P1239" s="93"/>
      <c r="Q1239" s="93"/>
      <c r="R1239" s="93"/>
      <c r="S1239" s="113">
        <v>1</v>
      </c>
      <c r="T1239" s="93"/>
      <c r="U1239" s="93"/>
      <c r="V1239" s="93"/>
      <c r="W1239" s="93"/>
      <c r="X1239" s="93"/>
      <c r="Y1239" s="75">
        <v>1</v>
      </c>
      <c r="Z1239" s="132" t="str">
        <f>VLOOKUP(A1239,DB_CAL_Q1_Q4!$A$4:$P$1328,13)</f>
        <v>Gas Natural</v>
      </c>
      <c r="AA1239" s="133" t="str">
        <f>VLOOKUP(A1239,DB_ACS_Q1_Q4!$A$4:$AD$1328,13)</f>
        <v>Gas Natural</v>
      </c>
      <c r="AB1239" s="134" t="str">
        <f>VLOOKUP(A1239,DB_REF_Q1_Q4!$A$4:$AD$1328,13)</f>
        <v>Ninguno</v>
      </c>
    </row>
    <row r="1240" spans="1:28" ht="12" customHeight="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12">
        <v>1</v>
      </c>
      <c r="N1240" s="92">
        <v>1</v>
      </c>
      <c r="O1240" s="93"/>
      <c r="P1240" s="93"/>
      <c r="Q1240" s="93"/>
      <c r="R1240" s="93"/>
      <c r="S1240" s="113"/>
      <c r="T1240" s="93"/>
      <c r="U1240" s="93"/>
      <c r="V1240" s="93"/>
      <c r="W1240" s="93"/>
      <c r="X1240" s="93"/>
      <c r="Y1240" s="75">
        <v>1</v>
      </c>
      <c r="Z1240" s="132" t="str">
        <f>VLOOKUP(A1240,DB_CAL_Q1_Q4!$A$4:$P$1328,13)</f>
        <v>Bomba de calor aire</v>
      </c>
      <c r="AA1240" s="133" t="str">
        <f>VLOOKUP(A1240,DB_ACS_Q1_Q4!$A$4:$AD$1328,13)</f>
        <v>Electricidad</v>
      </c>
      <c r="AB1240" s="134" t="str">
        <f>VLOOKUP(A1240,DB_REF_Q1_Q4!$A$4:$AD$1328,13)</f>
        <v>Bomba de calor aire</v>
      </c>
    </row>
    <row r="1241" spans="1:28" ht="12" customHeight="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12">
        <v>1</v>
      </c>
      <c r="N1241" s="92">
        <v>1</v>
      </c>
      <c r="O1241" s="93"/>
      <c r="P1241" s="93"/>
      <c r="Q1241" s="93"/>
      <c r="R1241" s="93"/>
      <c r="S1241" s="113"/>
      <c r="T1241" s="93">
        <v>1</v>
      </c>
      <c r="U1241" s="93"/>
      <c r="V1241" s="93"/>
      <c r="W1241" s="93"/>
      <c r="X1241" s="93"/>
      <c r="Y1241" s="75"/>
      <c r="Z1241" s="132" t="str">
        <f>VLOOKUP(A1241,DB_CAL_Q1_Q4!$A$4:$P$1328,13)</f>
        <v>Ninguna</v>
      </c>
      <c r="AA1241" s="133" t="str">
        <f>VLOOKUP(A1241,DB_ACS_Q1_Q4!$A$4:$AD$1328,13)</f>
        <v>Gas Natural</v>
      </c>
      <c r="AB1241" s="134" t="str">
        <f>VLOOKUP(A1241,DB_REF_Q1_Q4!$A$4:$AD$1328,13)</f>
        <v>AC Eléctrico</v>
      </c>
    </row>
    <row r="1242" spans="1:28" ht="12" customHeight="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12">
        <v>1</v>
      </c>
      <c r="N1242" s="92">
        <v>1</v>
      </c>
      <c r="O1242" s="93"/>
      <c r="P1242" s="93"/>
      <c r="Q1242" s="93"/>
      <c r="R1242" s="93"/>
      <c r="S1242" s="113"/>
      <c r="T1242" s="93">
        <v>1</v>
      </c>
      <c r="U1242" s="93"/>
      <c r="V1242" s="93"/>
      <c r="W1242" s="93"/>
      <c r="X1242" s="93"/>
      <c r="Y1242" s="75"/>
      <c r="Z1242" s="132" t="str">
        <f>VLOOKUP(A1242,DB_CAL_Q1_Q4!$A$4:$P$1328,13)</f>
        <v>Electricidad</v>
      </c>
      <c r="AA1242" s="133" t="str">
        <f>VLOOKUP(A1242,DB_ACS_Q1_Q4!$A$4:$AD$1328,13)</f>
        <v>Electricidad</v>
      </c>
      <c r="AB1242" s="134" t="str">
        <f>VLOOKUP(A1242,DB_REF_Q1_Q4!$A$4:$AD$1328,13)</f>
        <v>Bomba de calor aire</v>
      </c>
    </row>
    <row r="1243" spans="1:28" ht="12" customHeight="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12">
        <v>1</v>
      </c>
      <c r="N1243" s="92">
        <v>1</v>
      </c>
      <c r="O1243" s="93"/>
      <c r="P1243" s="93"/>
      <c r="Q1243" s="93"/>
      <c r="R1243" s="93"/>
      <c r="S1243" s="113"/>
      <c r="T1243" s="93">
        <v>1</v>
      </c>
      <c r="U1243" s="93"/>
      <c r="V1243" s="93"/>
      <c r="W1243" s="93"/>
      <c r="X1243" s="93"/>
      <c r="Y1243" s="75"/>
      <c r="Z1243" s="132" t="str">
        <f>VLOOKUP(A1243,DB_CAL_Q1_Q4!$A$4:$P$1328,13)</f>
        <v>Bomba de calor aire</v>
      </c>
      <c r="AA1243" s="133" t="str">
        <f>VLOOKUP(A1243,DB_ACS_Q1_Q4!$A$4:$AD$1328,13)</f>
        <v>Electricidad</v>
      </c>
      <c r="AB1243" s="134" t="str">
        <f>VLOOKUP(A1243,DB_REF_Q1_Q4!$A$4:$AD$1328,13)</f>
        <v>Bomba de calor aire</v>
      </c>
    </row>
    <row r="1244" spans="1:28" ht="12" customHeight="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12"/>
      <c r="N1244" s="92"/>
      <c r="O1244" s="93"/>
      <c r="P1244" s="93"/>
      <c r="Q1244" s="93"/>
      <c r="R1244" s="93"/>
      <c r="S1244" s="113">
        <v>1</v>
      </c>
      <c r="T1244" s="93"/>
      <c r="U1244" s="93"/>
      <c r="V1244" s="93"/>
      <c r="W1244" s="93"/>
      <c r="X1244" s="93"/>
      <c r="Y1244" s="75">
        <v>1</v>
      </c>
      <c r="Z1244" s="132" t="str">
        <f>VLOOKUP(A1244,DB_CAL_Q1_Q4!$A$4:$P$1328,13)</f>
        <v>Electricidad</v>
      </c>
      <c r="AA1244" s="133" t="str">
        <f>VLOOKUP(A1244,DB_ACS_Q1_Q4!$A$4:$AD$1328,13)</f>
        <v>GLP</v>
      </c>
      <c r="AB1244" s="134" t="str">
        <f>VLOOKUP(A1244,DB_REF_Q1_Q4!$A$4:$AD$1328,13)</f>
        <v>Ninguno</v>
      </c>
    </row>
    <row r="1245" spans="1:28" ht="12" customHeight="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12">
        <v>1</v>
      </c>
      <c r="N1245" s="92">
        <v>1</v>
      </c>
      <c r="O1245" s="93"/>
      <c r="P1245" s="93"/>
      <c r="Q1245" s="93"/>
      <c r="R1245" s="93"/>
      <c r="S1245" s="113"/>
      <c r="T1245" s="93">
        <v>1</v>
      </c>
      <c r="U1245" s="93"/>
      <c r="V1245" s="93"/>
      <c r="W1245" s="93"/>
      <c r="X1245" s="93"/>
      <c r="Y1245" s="75"/>
      <c r="Z1245" s="132" t="str">
        <f>VLOOKUP(A1245,DB_CAL_Q1_Q4!$A$4:$P$1328,13)</f>
        <v>Electricidad</v>
      </c>
      <c r="AA1245" s="133" t="str">
        <f>VLOOKUP(A1245,DB_ACS_Q1_Q4!$A$4:$AD$1328,13)</f>
        <v>Electricidad</v>
      </c>
      <c r="AB1245" s="134" t="str">
        <f>VLOOKUP(A1245,DB_REF_Q1_Q4!$A$4:$AD$1328,13)</f>
        <v>Bomba de calor aire</v>
      </c>
    </row>
    <row r="1246" spans="1:28" ht="12" customHeight="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12">
        <v>1</v>
      </c>
      <c r="N1246" s="92">
        <v>1</v>
      </c>
      <c r="O1246" s="93"/>
      <c r="P1246" s="93"/>
      <c r="Q1246" s="93"/>
      <c r="R1246" s="93"/>
      <c r="S1246" s="113"/>
      <c r="T1246" s="93">
        <v>1</v>
      </c>
      <c r="U1246" s="93"/>
      <c r="V1246" s="93"/>
      <c r="W1246" s="93"/>
      <c r="X1246" s="93"/>
      <c r="Y1246" s="75"/>
      <c r="Z1246" s="132" t="str">
        <f>VLOOKUP(A1246,DB_CAL_Q1_Q4!$A$4:$P$1328,13)</f>
        <v>Bomba de calor aire</v>
      </c>
      <c r="AA1246" s="133" t="str">
        <f>VLOOKUP(A1246,DB_ACS_Q1_Q4!$A$4:$AD$1328,13)</f>
        <v>Gas Natural</v>
      </c>
      <c r="AB1246" s="134" t="str">
        <f>VLOOKUP(A1246,DB_REF_Q1_Q4!$A$4:$AD$1328,13)</f>
        <v>Bomba de calor aire</v>
      </c>
    </row>
    <row r="1247" spans="1:28" ht="12" customHeight="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12"/>
      <c r="N1247" s="92"/>
      <c r="O1247" s="93"/>
      <c r="P1247" s="93"/>
      <c r="Q1247" s="93"/>
      <c r="R1247" s="93"/>
      <c r="S1247" s="113">
        <v>1</v>
      </c>
      <c r="T1247" s="93"/>
      <c r="U1247" s="93"/>
      <c r="V1247" s="93"/>
      <c r="W1247" s="93"/>
      <c r="X1247" s="93"/>
      <c r="Y1247" s="75">
        <v>1</v>
      </c>
      <c r="Z1247" s="132" t="str">
        <f>VLOOKUP(A1247,DB_CAL_Q1_Q4!$A$4:$P$1328,13)</f>
        <v>Gas Natural</v>
      </c>
      <c r="AA1247" s="133" t="str">
        <f>VLOOKUP(A1247,DB_ACS_Q1_Q4!$A$4:$AD$1328,13)</f>
        <v>Gas Natural</v>
      </c>
      <c r="AB1247" s="134" t="str">
        <f>VLOOKUP(A1247,DB_REF_Q1_Q4!$A$4:$AD$1328,13)</f>
        <v>Ninguno</v>
      </c>
    </row>
    <row r="1248" spans="1:28" ht="12" customHeight="1">
      <c r="A1248" s="10">
        <v>1244</v>
      </c>
      <c r="B1248" s="98" t="s">
        <v>82</v>
      </c>
      <c r="C1248" s="98" t="s">
        <v>82</v>
      </c>
      <c r="D1248" s="11" t="s">
        <v>52</v>
      </c>
      <c r="E1248" s="11" t="s">
        <v>303</v>
      </c>
      <c r="F1248" s="12" t="s">
        <v>49</v>
      </c>
      <c r="G1248" s="12" t="s">
        <v>310</v>
      </c>
      <c r="H1248" s="12" t="s">
        <v>306</v>
      </c>
      <c r="I1248" s="11" t="s">
        <v>507</v>
      </c>
      <c r="J1248" s="11" t="str">
        <f t="shared" ref="J1248:J1253" si="42">"12-16h"</f>
        <v>12-16h</v>
      </c>
      <c r="K1248" s="12" t="s">
        <v>512</v>
      </c>
      <c r="L1248" s="69" t="s">
        <v>518</v>
      </c>
      <c r="M1248" s="12"/>
      <c r="N1248" s="92"/>
      <c r="O1248" s="93"/>
      <c r="P1248" s="93"/>
      <c r="Q1248" s="93"/>
      <c r="R1248" s="93"/>
      <c r="S1248" s="113">
        <v>1</v>
      </c>
      <c r="T1248" s="93"/>
      <c r="U1248" s="93"/>
      <c r="V1248" s="93"/>
      <c r="W1248" s="93"/>
      <c r="X1248" s="93"/>
      <c r="Y1248" s="75">
        <v>1</v>
      </c>
      <c r="Z1248" s="132" t="str">
        <f>VLOOKUP(A1248,DB_CAL_Q1_Q4!$A$4:$P$1328,13)</f>
        <v>Gas Natural</v>
      </c>
      <c r="AA1248" s="133" t="str">
        <f>VLOOKUP(A1248,DB_ACS_Q1_Q4!$A$4:$AD$1328,13)</f>
        <v>Gas Natural</v>
      </c>
      <c r="AB1248" s="134" t="str">
        <f>VLOOKUP(A1248,DB_REF_Q1_Q4!$A$4:$AD$1328,13)</f>
        <v>AC Eléctrico</v>
      </c>
    </row>
    <row r="1249" spans="1:28" ht="12" customHeight="1">
      <c r="A1249" s="10">
        <v>1245</v>
      </c>
      <c r="B1249" s="98" t="s">
        <v>82</v>
      </c>
      <c r="C1249" s="98" t="s">
        <v>82</v>
      </c>
      <c r="D1249" s="11" t="s">
        <v>52</v>
      </c>
      <c r="E1249" s="11" t="s">
        <v>304</v>
      </c>
      <c r="F1249" s="12" t="s">
        <v>50</v>
      </c>
      <c r="G1249" s="12" t="s">
        <v>310</v>
      </c>
      <c r="H1249" s="12" t="s">
        <v>306</v>
      </c>
      <c r="I1249" s="103" t="s">
        <v>505</v>
      </c>
      <c r="J1249" s="11" t="str">
        <f t="shared" si="42"/>
        <v>12-16h</v>
      </c>
      <c r="K1249" s="12" t="s">
        <v>512</v>
      </c>
      <c r="L1249" s="69" t="s">
        <v>518</v>
      </c>
      <c r="M1249" s="12"/>
      <c r="N1249" s="92"/>
      <c r="O1249" s="93"/>
      <c r="P1249" s="93"/>
      <c r="Q1249" s="93"/>
      <c r="R1249" s="93"/>
      <c r="S1249" s="113">
        <v>1</v>
      </c>
      <c r="T1249" s="93"/>
      <c r="U1249" s="93"/>
      <c r="V1249" s="93"/>
      <c r="W1249" s="93"/>
      <c r="X1249" s="93"/>
      <c r="Y1249" s="75">
        <v>1</v>
      </c>
      <c r="Z1249" s="132" t="str">
        <f>VLOOKUP(A1249,DB_CAL_Q1_Q4!$A$4:$P$1328,13)</f>
        <v>Bomba de calor aire</v>
      </c>
      <c r="AA1249" s="133" t="str">
        <f>VLOOKUP(A1249,DB_ACS_Q1_Q4!$A$4:$AD$1328,13)</f>
        <v>Electricidad</v>
      </c>
      <c r="AB1249" s="134" t="str">
        <f>VLOOKUP(A1249,DB_REF_Q1_Q4!$A$4:$AD$1328,13)</f>
        <v>Bomba de calor aire</v>
      </c>
    </row>
    <row r="1250" spans="1:28" ht="12" customHeight="1">
      <c r="A1250" s="10">
        <v>1246</v>
      </c>
      <c r="B1250" s="98" t="s">
        <v>81</v>
      </c>
      <c r="C1250" s="98" t="s">
        <v>81</v>
      </c>
      <c r="D1250" s="11" t="s">
        <v>25</v>
      </c>
      <c r="E1250" s="11" t="s">
        <v>303</v>
      </c>
      <c r="F1250" s="12" t="s">
        <v>50</v>
      </c>
      <c r="G1250" s="12" t="s">
        <v>310</v>
      </c>
      <c r="H1250" s="12" t="s">
        <v>306</v>
      </c>
      <c r="I1250" s="103" t="s">
        <v>504</v>
      </c>
      <c r="J1250" s="11" t="str">
        <f t="shared" si="42"/>
        <v>12-16h</v>
      </c>
      <c r="K1250" s="12" t="s">
        <v>47</v>
      </c>
      <c r="L1250" s="69" t="s">
        <v>518</v>
      </c>
      <c r="M1250" s="12">
        <v>1</v>
      </c>
      <c r="N1250" s="92">
        <v>1</v>
      </c>
      <c r="O1250" s="93"/>
      <c r="P1250" s="93"/>
      <c r="Q1250" s="93"/>
      <c r="R1250" s="93"/>
      <c r="S1250" s="113"/>
      <c r="T1250" s="93">
        <v>1</v>
      </c>
      <c r="U1250" s="93"/>
      <c r="V1250" s="93"/>
      <c r="W1250" s="93"/>
      <c r="X1250" s="93"/>
      <c r="Y1250" s="75"/>
      <c r="Z1250" s="132" t="str">
        <f>VLOOKUP(A1250,DB_CAL_Q1_Q4!$A$4:$P$1328,13)</f>
        <v>Bomba de calor aire</v>
      </c>
      <c r="AA1250" s="133" t="str">
        <f>VLOOKUP(A1250,DB_ACS_Q1_Q4!$A$4:$AD$1328,13)</f>
        <v>Gas Natural</v>
      </c>
      <c r="AB1250" s="134" t="str">
        <f>VLOOKUP(A1250,DB_REF_Q1_Q4!$A$4:$AD$1328,13)</f>
        <v>Bomba de calor aire</v>
      </c>
    </row>
    <row r="1251" spans="1:28" ht="12" customHeight="1">
      <c r="A1251" s="10">
        <v>1247</v>
      </c>
      <c r="B1251" s="98" t="s">
        <v>82</v>
      </c>
      <c r="C1251" s="98" t="s">
        <v>82</v>
      </c>
      <c r="D1251" s="11" t="s">
        <v>52</v>
      </c>
      <c r="E1251" s="11" t="s">
        <v>304</v>
      </c>
      <c r="F1251" s="12" t="s">
        <v>50</v>
      </c>
      <c r="G1251" s="12" t="s">
        <v>310</v>
      </c>
      <c r="H1251" s="12" t="s">
        <v>306</v>
      </c>
      <c r="I1251" s="103" t="s">
        <v>504</v>
      </c>
      <c r="J1251" s="11" t="str">
        <f t="shared" si="42"/>
        <v>12-16h</v>
      </c>
      <c r="K1251" s="12" t="s">
        <v>512</v>
      </c>
      <c r="L1251" s="69" t="s">
        <v>518</v>
      </c>
      <c r="M1251" s="12">
        <v>1</v>
      </c>
      <c r="N1251" s="92">
        <v>1</v>
      </c>
      <c r="O1251" s="93"/>
      <c r="P1251" s="93"/>
      <c r="Q1251" s="93"/>
      <c r="R1251" s="93"/>
      <c r="S1251" s="113"/>
      <c r="T1251" s="93">
        <v>1</v>
      </c>
      <c r="U1251" s="93"/>
      <c r="V1251" s="93"/>
      <c r="W1251" s="93"/>
      <c r="X1251" s="93"/>
      <c r="Y1251" s="75"/>
      <c r="Z1251" s="132" t="str">
        <f>VLOOKUP(A1251,DB_CAL_Q1_Q4!$A$4:$P$1328,13)</f>
        <v>Electricidad</v>
      </c>
      <c r="AA1251" s="133" t="str">
        <f>VLOOKUP(A1251,DB_ACS_Q1_Q4!$A$4:$AD$1328,13)</f>
        <v>Electricidad</v>
      </c>
      <c r="AB1251" s="134" t="str">
        <f>VLOOKUP(A1251,DB_REF_Q1_Q4!$A$4:$AD$1328,13)</f>
        <v>AC Eléctrico</v>
      </c>
    </row>
    <row r="1252" spans="1:28" ht="12" customHeight="1">
      <c r="A1252" s="10">
        <v>1248</v>
      </c>
      <c r="B1252" s="98" t="s">
        <v>63</v>
      </c>
      <c r="C1252" s="98" t="s">
        <v>63</v>
      </c>
      <c r="D1252" s="11" t="s">
        <v>25</v>
      </c>
      <c r="E1252" s="11" t="s">
        <v>304</v>
      </c>
      <c r="F1252" s="12" t="s">
        <v>48</v>
      </c>
      <c r="G1252" s="12" t="s">
        <v>310</v>
      </c>
      <c r="H1252" s="12" t="s">
        <v>306</v>
      </c>
      <c r="I1252" s="103" t="s">
        <v>504</v>
      </c>
      <c r="J1252" s="11" t="str">
        <f t="shared" si="42"/>
        <v>12-16h</v>
      </c>
      <c r="K1252" s="12" t="s">
        <v>513</v>
      </c>
      <c r="L1252" s="69" t="s">
        <v>518</v>
      </c>
      <c r="M1252" s="12"/>
      <c r="N1252" s="92"/>
      <c r="O1252" s="93"/>
      <c r="P1252" s="93"/>
      <c r="Q1252" s="93"/>
      <c r="R1252" s="93"/>
      <c r="S1252" s="113">
        <v>1</v>
      </c>
      <c r="T1252" s="93"/>
      <c r="U1252" s="93"/>
      <c r="V1252" s="93"/>
      <c r="W1252" s="93"/>
      <c r="X1252" s="93"/>
      <c r="Y1252" s="75">
        <v>1</v>
      </c>
      <c r="Z1252" s="132" t="str">
        <f>VLOOKUP(A1252,DB_CAL_Q1_Q4!$A$4:$P$1328,13)</f>
        <v>Bomba de calor aire</v>
      </c>
      <c r="AA1252" s="133" t="str">
        <f>VLOOKUP(A1252,DB_ACS_Q1_Q4!$A$4:$AD$1328,13)</f>
        <v>Gas Natural</v>
      </c>
      <c r="AB1252" s="134" t="str">
        <f>VLOOKUP(A1252,DB_REF_Q1_Q4!$A$4:$AD$1328,13)</f>
        <v>Bomba de calor aire</v>
      </c>
    </row>
    <row r="1253" spans="1:28" ht="12" customHeight="1">
      <c r="A1253" s="10">
        <v>1249</v>
      </c>
      <c r="B1253" s="98" t="s">
        <v>260</v>
      </c>
      <c r="C1253" s="98" t="s">
        <v>260</v>
      </c>
      <c r="D1253" s="11" t="s">
        <v>25</v>
      </c>
      <c r="E1253" s="11" t="s">
        <v>303</v>
      </c>
      <c r="F1253" s="12" t="s">
        <v>50</v>
      </c>
      <c r="G1253" s="12" t="s">
        <v>310</v>
      </c>
      <c r="H1253" s="12" t="s">
        <v>306</v>
      </c>
      <c r="I1253" s="103" t="s">
        <v>504</v>
      </c>
      <c r="J1253" s="11" t="str">
        <f t="shared" si="42"/>
        <v>12-16h</v>
      </c>
      <c r="K1253" s="12" t="s">
        <v>512</v>
      </c>
      <c r="L1253" s="69" t="s">
        <v>519</v>
      </c>
      <c r="M1253" s="12">
        <v>1</v>
      </c>
      <c r="N1253" s="92">
        <v>1</v>
      </c>
      <c r="O1253" s="93">
        <v>1</v>
      </c>
      <c r="P1253" s="93"/>
      <c r="Q1253" s="93"/>
      <c r="R1253" s="93"/>
      <c r="S1253" s="113"/>
      <c r="T1253" s="93"/>
      <c r="U1253" s="93"/>
      <c r="V1253" s="93"/>
      <c r="W1253" s="93"/>
      <c r="X1253" s="93"/>
      <c r="Y1253" s="75">
        <v>1</v>
      </c>
      <c r="Z1253" s="132" t="str">
        <f>VLOOKUP(A1253,DB_CAL_Q1_Q4!$A$4:$P$1328,13)</f>
        <v>Gas Natural</v>
      </c>
      <c r="AA1253" s="133" t="str">
        <f>VLOOKUP(A1253,DB_ACS_Q1_Q4!$A$4:$AD$1328,13)</f>
        <v>Gas Natural</v>
      </c>
      <c r="AB1253" s="134" t="str">
        <f>VLOOKUP(A1253,DB_REF_Q1_Q4!$A$4:$AD$1328,13)</f>
        <v>Ninguno</v>
      </c>
    </row>
    <row r="1254" spans="1:28" ht="12" customHeight="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19">
        <v>1</v>
      </c>
      <c r="N1254" s="94">
        <v>1</v>
      </c>
      <c r="O1254" s="95">
        <v>1</v>
      </c>
      <c r="P1254" s="95"/>
      <c r="Q1254" s="95">
        <v>1</v>
      </c>
      <c r="R1254" s="95"/>
      <c r="S1254" s="114"/>
      <c r="T1254" s="95"/>
      <c r="U1254" s="95"/>
      <c r="V1254" s="95"/>
      <c r="W1254" s="95"/>
      <c r="X1254" s="95"/>
      <c r="Y1254" s="76">
        <v>1</v>
      </c>
      <c r="Z1254" s="135" t="str">
        <f>VLOOKUP(A1254,DB_CAL_Q1_Q4!$A$4:$P$1328,13)</f>
        <v>Gasóleo</v>
      </c>
      <c r="AA1254" s="136" t="str">
        <f>VLOOKUP(A1254,DB_ACS_Q1_Q4!$A$4:$AD$1328,13)</f>
        <v>Gasóleo</v>
      </c>
      <c r="AB1254" s="137" t="str">
        <f>VLOOKUP(A1254,DB_REF_Q1_Q4!$A$4:$AD$1328,13)</f>
        <v>Ninguno</v>
      </c>
    </row>
  </sheetData>
  <autoFilter ref="A4:AN1254"/>
  <mergeCells count="7">
    <mergeCell ref="AB2:AB3"/>
    <mergeCell ref="N2:Y2"/>
    <mergeCell ref="T3:Y3"/>
    <mergeCell ref="N3:S3"/>
    <mergeCell ref="M2:M3"/>
    <mergeCell ref="Z2:Z3"/>
    <mergeCell ref="AA2:AA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1254"/>
  <sheetViews>
    <sheetView showGridLines="0" topLeftCell="G1" workbookViewId="0">
      <selection activeCell="M5" sqref="M5:M1254"/>
    </sheetView>
  </sheetViews>
  <sheetFormatPr baseColWidth="10" defaultColWidth="9" defaultRowHeight="12"/>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0.25" style="2" bestFit="1" customWidth="1"/>
    <col min="14" max="14" width="10.125" style="2" bestFit="1" customWidth="1"/>
    <col min="15" max="15" width="9.125" style="2" bestFit="1" customWidth="1"/>
    <col min="16" max="16" width="7.5" style="2" bestFit="1" customWidth="1"/>
    <col min="17" max="17" width="9.625" style="2" bestFit="1" customWidth="1"/>
    <col min="18" max="18" width="7.875" style="2" bestFit="1" customWidth="1"/>
    <col min="19" max="19" width="9" style="2" bestFit="1" customWidth="1"/>
    <col min="20" max="20" width="5.75" style="2" bestFit="1" customWidth="1"/>
    <col min="21" max="21" width="10.625" style="2" bestFit="1" customWidth="1"/>
    <col min="22" max="24" width="15.25" style="127" bestFit="1" customWidth="1"/>
    <col min="25" max="16384" width="9" style="2"/>
  </cols>
  <sheetData>
    <row r="1" spans="1:24" s="1" customFormat="1" ht="12" customHeight="1">
      <c r="A1" s="8"/>
      <c r="B1" s="194" t="s">
        <v>410</v>
      </c>
      <c r="C1" s="195"/>
      <c r="D1" s="195"/>
      <c r="E1" s="195"/>
      <c r="F1" s="195"/>
      <c r="G1" s="195"/>
      <c r="H1" s="195"/>
      <c r="I1" s="195"/>
      <c r="J1" s="195"/>
      <c r="K1" s="195"/>
      <c r="L1" s="195"/>
      <c r="M1" s="33"/>
      <c r="N1" s="33"/>
      <c r="O1" s="33"/>
      <c r="P1" s="33"/>
      <c r="Q1" s="33"/>
      <c r="R1" s="33"/>
      <c r="S1" s="33"/>
      <c r="T1" s="33"/>
      <c r="U1" s="33"/>
      <c r="V1" s="128"/>
      <c r="W1" s="128"/>
      <c r="X1" s="128"/>
    </row>
    <row r="2" spans="1:24" s="1" customFormat="1" ht="12" customHeight="1">
      <c r="A2" s="9"/>
      <c r="B2" s="189"/>
      <c r="C2" s="176"/>
      <c r="D2" s="176"/>
      <c r="E2" s="176"/>
      <c r="F2" s="176"/>
      <c r="G2" s="176"/>
      <c r="H2" s="176"/>
      <c r="I2" s="176"/>
      <c r="J2" s="176"/>
      <c r="K2" s="176"/>
      <c r="L2" s="176"/>
      <c r="M2" s="1161" t="s">
        <v>7</v>
      </c>
      <c r="N2" s="1161" t="s">
        <v>8</v>
      </c>
      <c r="O2" s="1161"/>
      <c r="P2" s="1161"/>
      <c r="Q2" s="1161"/>
      <c r="R2" s="1161"/>
      <c r="S2" s="1161"/>
      <c r="T2" s="1161"/>
      <c r="U2" s="1161"/>
      <c r="V2" s="1151" t="s">
        <v>1</v>
      </c>
      <c r="W2" s="1151" t="s">
        <v>2</v>
      </c>
      <c r="X2" s="1151" t="s">
        <v>3</v>
      </c>
    </row>
    <row r="3" spans="1:24" s="1" customFormat="1" ht="12" customHeight="1">
      <c r="A3" s="9"/>
      <c r="B3" s="191"/>
      <c r="C3" s="179"/>
      <c r="D3" s="192"/>
      <c r="E3" s="179"/>
      <c r="F3" s="192"/>
      <c r="G3" s="179"/>
      <c r="H3" s="192"/>
      <c r="I3" s="179"/>
      <c r="J3" s="192"/>
      <c r="K3" s="179"/>
      <c r="L3" s="179"/>
      <c r="M3" s="1161"/>
      <c r="N3" s="1152" t="s">
        <v>532</v>
      </c>
      <c r="O3" s="1152"/>
      <c r="P3" s="1152"/>
      <c r="Q3" s="1152"/>
      <c r="R3" s="1152"/>
      <c r="S3" s="1152"/>
      <c r="T3" s="1152"/>
      <c r="U3" s="1152"/>
      <c r="V3" s="1151"/>
      <c r="W3" s="1151"/>
      <c r="X3" s="1151"/>
    </row>
    <row r="4" spans="1:24" s="1" customFormat="1" ht="24">
      <c r="A4" s="34" t="s">
        <v>0</v>
      </c>
      <c r="B4" s="34" t="s">
        <v>389</v>
      </c>
      <c r="C4" s="34" t="s">
        <v>390</v>
      </c>
      <c r="D4" s="35" t="s">
        <v>391</v>
      </c>
      <c r="E4" s="35" t="s">
        <v>296</v>
      </c>
      <c r="F4" s="35" t="s">
        <v>392</v>
      </c>
      <c r="G4" s="35" t="s">
        <v>393</v>
      </c>
      <c r="H4" s="35" t="s">
        <v>299</v>
      </c>
      <c r="I4" s="35" t="s">
        <v>394</v>
      </c>
      <c r="J4" s="35" t="s">
        <v>301</v>
      </c>
      <c r="K4" s="36" t="s">
        <v>302</v>
      </c>
      <c r="L4" s="34" t="s">
        <v>294</v>
      </c>
      <c r="M4" s="6" t="s">
        <v>476</v>
      </c>
      <c r="N4" s="34" t="s">
        <v>469</v>
      </c>
      <c r="O4" s="35" t="s">
        <v>470</v>
      </c>
      <c r="P4" s="35" t="s">
        <v>471</v>
      </c>
      <c r="Q4" s="35" t="s">
        <v>472</v>
      </c>
      <c r="R4" s="35" t="s">
        <v>473</v>
      </c>
      <c r="S4" s="35" t="s">
        <v>474</v>
      </c>
      <c r="T4" s="35" t="s">
        <v>475</v>
      </c>
      <c r="U4" s="36" t="s">
        <v>478</v>
      </c>
      <c r="V4" s="46" t="s">
        <v>400</v>
      </c>
      <c r="W4" s="125" t="s">
        <v>401</v>
      </c>
      <c r="X4" s="126" t="s">
        <v>402</v>
      </c>
    </row>
    <row r="5" spans="1:24" ht="12" customHeight="1">
      <c r="A5" s="10">
        <v>1</v>
      </c>
      <c r="B5" s="99" t="s">
        <v>125</v>
      </c>
      <c r="C5" s="99" t="s">
        <v>59</v>
      </c>
      <c r="D5" s="23" t="s">
        <v>52</v>
      </c>
      <c r="E5" s="23" t="s">
        <v>304</v>
      </c>
      <c r="F5" s="24" t="s">
        <v>49</v>
      </c>
      <c r="G5" s="12" t="s">
        <v>310</v>
      </c>
      <c r="H5" s="12" t="s">
        <v>306</v>
      </c>
      <c r="I5" s="102" t="s">
        <v>504</v>
      </c>
      <c r="J5" s="11" t="str">
        <f>"12-16h"</f>
        <v>12-16h</v>
      </c>
      <c r="K5" s="24" t="s">
        <v>512</v>
      </c>
      <c r="L5" s="68" t="s">
        <v>518</v>
      </c>
      <c r="M5" s="11"/>
      <c r="N5" s="89"/>
      <c r="O5" s="90"/>
      <c r="P5" s="90"/>
      <c r="Q5" s="90"/>
      <c r="R5" s="90"/>
      <c r="S5" s="90"/>
      <c r="T5" s="90"/>
      <c r="U5" s="91"/>
      <c r="V5" s="129" t="str">
        <f>VLOOKUP(A5,DB_CAL_Q1_Q4!$A$4:$P$1328,13)</f>
        <v>Electricidad</v>
      </c>
      <c r="W5" s="130" t="str">
        <f>VLOOKUP(A5,DB_ACS_Q1_Q4!$A$4:$AD$1328,13)</f>
        <v>Electricidad</v>
      </c>
      <c r="X5" s="131" t="str">
        <f>VLOOKUP(A5,DB_REF_Q1_Q4!$A$4:$AD$1328,13)</f>
        <v>AC Eléctrico</v>
      </c>
    </row>
    <row r="6" spans="1:24"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11">
        <v>1</v>
      </c>
      <c r="N6" s="92">
        <v>1</v>
      </c>
      <c r="O6" s="93"/>
      <c r="P6" s="93">
        <v>1</v>
      </c>
      <c r="Q6" s="93">
        <v>1</v>
      </c>
      <c r="R6" s="93">
        <v>1</v>
      </c>
      <c r="S6" s="93">
        <v>1</v>
      </c>
      <c r="T6" s="93">
        <v>1</v>
      </c>
      <c r="U6" s="75"/>
      <c r="V6" s="132" t="str">
        <f>VLOOKUP(A6,DB_CAL_Q1_Q4!$A$4:$P$1328,13)</f>
        <v>Bomba de calor aire</v>
      </c>
      <c r="W6" s="133" t="str">
        <f>VLOOKUP(A6,DB_ACS_Q1_Q4!$A$4:$AD$1328,13)</f>
        <v>Gas Natural</v>
      </c>
      <c r="X6" s="134" t="str">
        <f>VLOOKUP(A6,DB_REF_Q1_Q4!$A$4:$AD$1328,13)</f>
        <v>Bomba de calor aire</v>
      </c>
    </row>
    <row r="7" spans="1:24"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11">
        <v>1</v>
      </c>
      <c r="N7" s="92"/>
      <c r="O7" s="93"/>
      <c r="P7" s="93">
        <v>1</v>
      </c>
      <c r="Q7" s="93">
        <v>1</v>
      </c>
      <c r="R7" s="93">
        <v>1</v>
      </c>
      <c r="S7" s="93"/>
      <c r="T7" s="93">
        <v>1</v>
      </c>
      <c r="U7" s="75"/>
      <c r="V7" s="132" t="str">
        <f>VLOOKUP(A7,DB_CAL_Q1_Q4!$A$4:$P$1328,13)</f>
        <v>Gas Natural</v>
      </c>
      <c r="W7" s="133" t="str">
        <f>VLOOKUP(A7,DB_ACS_Q1_Q4!$A$4:$AD$1328,13)</f>
        <v>Gas Natural</v>
      </c>
      <c r="X7" s="134" t="str">
        <f>VLOOKUP(A7,DB_REF_Q1_Q4!$A$4:$AD$1328,13)</f>
        <v>AC Eléctrico</v>
      </c>
    </row>
    <row r="8" spans="1:24"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11">
        <v>1</v>
      </c>
      <c r="N8" s="92">
        <v>1</v>
      </c>
      <c r="O8" s="93">
        <v>1</v>
      </c>
      <c r="P8" s="93">
        <v>1</v>
      </c>
      <c r="Q8" s="93">
        <v>1</v>
      </c>
      <c r="R8" s="93">
        <v>1</v>
      </c>
      <c r="S8" s="93">
        <v>1</v>
      </c>
      <c r="T8" s="93">
        <v>1</v>
      </c>
      <c r="U8" s="75">
        <v>1</v>
      </c>
      <c r="V8" s="132" t="str">
        <f>VLOOKUP(A8,DB_CAL_Q1_Q4!$A$4:$P$1328,13)</f>
        <v>Electricidad</v>
      </c>
      <c r="W8" s="133" t="str">
        <f>VLOOKUP(A8,DB_ACS_Q1_Q4!$A$4:$AD$1328,13)</f>
        <v>Electricidad</v>
      </c>
      <c r="X8" s="134" t="str">
        <f>VLOOKUP(A8,DB_REF_Q1_Q4!$A$4:$AD$1328,13)</f>
        <v>Bomba de calor aire</v>
      </c>
    </row>
    <row r="9" spans="1:24"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11">
        <v>1</v>
      </c>
      <c r="N9" s="92">
        <v>1</v>
      </c>
      <c r="O9" s="93">
        <v>1</v>
      </c>
      <c r="P9" s="93">
        <v>1</v>
      </c>
      <c r="Q9" s="93">
        <v>1</v>
      </c>
      <c r="R9" s="93">
        <v>1</v>
      </c>
      <c r="S9" s="93">
        <v>1</v>
      </c>
      <c r="T9" s="93">
        <v>1</v>
      </c>
      <c r="U9" s="75">
        <v>1</v>
      </c>
      <c r="V9" s="132" t="str">
        <f>VLOOKUP(A9,DB_CAL_Q1_Q4!$A$4:$P$1328,13)</f>
        <v>Gas Natural</v>
      </c>
      <c r="W9" s="133" t="str">
        <f>VLOOKUP(A9,DB_ACS_Q1_Q4!$A$4:$AD$1328,13)</f>
        <v>Gas Natural</v>
      </c>
      <c r="X9" s="134" t="str">
        <f>VLOOKUP(A9,DB_REF_Q1_Q4!$A$4:$AD$1328,13)</f>
        <v>AC Eléctrico</v>
      </c>
    </row>
    <row r="10" spans="1:24"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11">
        <v>1</v>
      </c>
      <c r="N10" s="92">
        <v>1</v>
      </c>
      <c r="O10" s="93">
        <v>1</v>
      </c>
      <c r="P10" s="93">
        <v>1</v>
      </c>
      <c r="Q10" s="93">
        <v>1</v>
      </c>
      <c r="R10" s="93">
        <v>1</v>
      </c>
      <c r="S10" s="93"/>
      <c r="T10" s="93">
        <v>1</v>
      </c>
      <c r="U10" s="75"/>
      <c r="V10" s="132" t="str">
        <f>VLOOKUP(A10,DB_CAL_Q1_Q4!$A$4:$P$1328,13)</f>
        <v>Gas Natural</v>
      </c>
      <c r="W10" s="133" t="str">
        <f>VLOOKUP(A10,DB_ACS_Q1_Q4!$A$4:$AD$1328,13)</f>
        <v>Gas Natural</v>
      </c>
      <c r="X10" s="134" t="str">
        <f>VLOOKUP(A10,DB_REF_Q1_Q4!$A$4:$AD$1328,13)</f>
        <v>Bomba de calor aire</v>
      </c>
    </row>
    <row r="11" spans="1:24"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11">
        <v>1</v>
      </c>
      <c r="N11" s="92">
        <v>1</v>
      </c>
      <c r="O11" s="93">
        <v>1</v>
      </c>
      <c r="P11" s="93">
        <v>1</v>
      </c>
      <c r="Q11" s="93">
        <v>1</v>
      </c>
      <c r="R11" s="93">
        <v>1</v>
      </c>
      <c r="S11" s="93">
        <v>1</v>
      </c>
      <c r="T11" s="93">
        <v>1</v>
      </c>
      <c r="U11" s="75">
        <v>1</v>
      </c>
      <c r="V11" s="132" t="str">
        <f>VLOOKUP(A11,DB_CAL_Q1_Q4!$A$4:$P$1328,13)</f>
        <v>Gas Natural</v>
      </c>
      <c r="W11" s="133" t="str">
        <f>VLOOKUP(A11,DB_ACS_Q1_Q4!$A$4:$AD$1328,13)</f>
        <v>Gas Natural</v>
      </c>
      <c r="X11" s="134" t="str">
        <f>VLOOKUP(A11,DB_REF_Q1_Q4!$A$4:$AD$1328,13)</f>
        <v>Bomba de calor aire</v>
      </c>
    </row>
    <row r="12" spans="1:24"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11">
        <v>1</v>
      </c>
      <c r="N12" s="92">
        <v>1</v>
      </c>
      <c r="O12" s="93"/>
      <c r="P12" s="93">
        <v>1</v>
      </c>
      <c r="Q12" s="93">
        <v>1</v>
      </c>
      <c r="R12" s="93">
        <v>1</v>
      </c>
      <c r="S12" s="93">
        <v>1</v>
      </c>
      <c r="T12" s="93">
        <v>1</v>
      </c>
      <c r="U12" s="75">
        <v>1</v>
      </c>
      <c r="V12" s="132" t="str">
        <f>VLOOKUP(A12,DB_CAL_Q1_Q4!$A$4:$P$1328,13)</f>
        <v>Bomba de calor aire</v>
      </c>
      <c r="W12" s="133" t="str">
        <f>VLOOKUP(A12,DB_ACS_Q1_Q4!$A$4:$AD$1328,13)</f>
        <v>Gas Natural</v>
      </c>
      <c r="X12" s="134" t="str">
        <f>VLOOKUP(A12,DB_REF_Q1_Q4!$A$4:$AD$1328,13)</f>
        <v>Bomba de calor aire</v>
      </c>
    </row>
    <row r="13" spans="1:24"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11">
        <v>1</v>
      </c>
      <c r="N13" s="92">
        <v>1</v>
      </c>
      <c r="O13" s="93"/>
      <c r="P13" s="93">
        <v>1</v>
      </c>
      <c r="Q13" s="93">
        <v>1</v>
      </c>
      <c r="R13" s="93">
        <v>1</v>
      </c>
      <c r="S13" s="93">
        <v>1</v>
      </c>
      <c r="T13" s="93">
        <v>1</v>
      </c>
      <c r="U13" s="75">
        <v>1</v>
      </c>
      <c r="V13" s="132" t="str">
        <f>VLOOKUP(A13,DB_CAL_Q1_Q4!$A$4:$P$1328,13)</f>
        <v>Bomba de calor aire</v>
      </c>
      <c r="W13" s="133" t="str">
        <f>VLOOKUP(A13,DB_ACS_Q1_Q4!$A$4:$AD$1328,13)</f>
        <v>Gas Natural</v>
      </c>
      <c r="X13" s="134" t="str">
        <f>VLOOKUP(A13,DB_REF_Q1_Q4!$A$4:$AD$1328,13)</f>
        <v>Bomba de calor aire</v>
      </c>
    </row>
    <row r="14" spans="1:24"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11">
        <v>1</v>
      </c>
      <c r="N14" s="92">
        <v>1</v>
      </c>
      <c r="O14" s="93"/>
      <c r="P14" s="93">
        <v>1</v>
      </c>
      <c r="Q14" s="93">
        <v>1</v>
      </c>
      <c r="R14" s="93">
        <v>1</v>
      </c>
      <c r="S14" s="93">
        <v>1</v>
      </c>
      <c r="T14" s="93">
        <v>1</v>
      </c>
      <c r="U14" s="75"/>
      <c r="V14" s="132" t="str">
        <f>VLOOKUP(A14,DB_CAL_Q1_Q4!$A$4:$P$1328,13)</f>
        <v>GLP</v>
      </c>
      <c r="W14" s="133" t="str">
        <f>VLOOKUP(A14,DB_ACS_Q1_Q4!$A$4:$AD$1328,13)</f>
        <v>GLP</v>
      </c>
      <c r="X14" s="134" t="str">
        <f>VLOOKUP(A14,DB_REF_Q1_Q4!$A$4:$AD$1328,13)</f>
        <v>Ninguno</v>
      </c>
    </row>
    <row r="15" spans="1:24"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11"/>
      <c r="N15" s="92"/>
      <c r="O15" s="93"/>
      <c r="P15" s="93"/>
      <c r="Q15" s="93"/>
      <c r="R15" s="93"/>
      <c r="S15" s="93"/>
      <c r="T15" s="93"/>
      <c r="U15" s="75"/>
      <c r="V15" s="132" t="str">
        <f>VLOOKUP(A15,DB_CAL_Q1_Q4!$A$4:$P$1328,13)</f>
        <v>Electricidad</v>
      </c>
      <c r="W15" s="133" t="str">
        <f>VLOOKUP(A15,DB_ACS_Q1_Q4!$A$4:$AD$1328,13)</f>
        <v>Electricidad</v>
      </c>
      <c r="X15" s="134" t="str">
        <f>VLOOKUP(A15,DB_REF_Q1_Q4!$A$4:$AD$1328,13)</f>
        <v>AC Eléctrico</v>
      </c>
    </row>
    <row r="16" spans="1:24"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11"/>
      <c r="N16" s="92"/>
      <c r="O16" s="93"/>
      <c r="P16" s="93"/>
      <c r="Q16" s="93"/>
      <c r="R16" s="93"/>
      <c r="S16" s="93"/>
      <c r="T16" s="93"/>
      <c r="U16" s="75"/>
      <c r="V16" s="132" t="str">
        <f>VLOOKUP(A16,DB_CAL_Q1_Q4!$A$4:$P$1328,13)</f>
        <v>Gas Natural</v>
      </c>
      <c r="W16" s="133" t="str">
        <f>VLOOKUP(A16,DB_ACS_Q1_Q4!$A$4:$AD$1328,13)</f>
        <v>Gas Natural</v>
      </c>
      <c r="X16" s="134" t="str">
        <f>VLOOKUP(A16,DB_REF_Q1_Q4!$A$4:$AD$1328,13)</f>
        <v>Ninguno</v>
      </c>
    </row>
    <row r="17" spans="1:24"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11">
        <v>1</v>
      </c>
      <c r="N17" s="92">
        <v>1</v>
      </c>
      <c r="O17" s="93">
        <v>1</v>
      </c>
      <c r="P17" s="93">
        <v>1</v>
      </c>
      <c r="Q17" s="93">
        <v>1</v>
      </c>
      <c r="R17" s="93">
        <v>1</v>
      </c>
      <c r="S17" s="93">
        <v>1</v>
      </c>
      <c r="T17" s="93"/>
      <c r="U17" s="75"/>
      <c r="V17" s="132" t="str">
        <f>VLOOKUP(A17,DB_CAL_Q1_Q4!$A$4:$P$1328,13)</f>
        <v>Bomba de calor aire</v>
      </c>
      <c r="W17" s="133" t="str">
        <f>VLOOKUP(A17,DB_ACS_Q1_Q4!$A$4:$AD$1328,13)</f>
        <v>Gas Natural</v>
      </c>
      <c r="X17" s="134" t="str">
        <f>VLOOKUP(A17,DB_REF_Q1_Q4!$A$4:$AD$1328,13)</f>
        <v>Bomba de calor aire</v>
      </c>
    </row>
    <row r="18" spans="1:24"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11"/>
      <c r="N18" s="92"/>
      <c r="O18" s="93"/>
      <c r="P18" s="93"/>
      <c r="Q18" s="93"/>
      <c r="R18" s="93"/>
      <c r="S18" s="93"/>
      <c r="T18" s="93"/>
      <c r="U18" s="75"/>
      <c r="V18" s="132" t="str">
        <f>VLOOKUP(A18,DB_CAL_Q1_Q4!$A$4:$P$1328,13)</f>
        <v>Gas Natural</v>
      </c>
      <c r="W18" s="133" t="str">
        <f>VLOOKUP(A18,DB_ACS_Q1_Q4!$A$4:$AD$1328,13)</f>
        <v>Gas Natural</v>
      </c>
      <c r="X18" s="134" t="str">
        <f>VLOOKUP(A18,DB_REF_Q1_Q4!$A$4:$AD$1328,13)</f>
        <v>Ninguno</v>
      </c>
    </row>
    <row r="19" spans="1:24"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11">
        <v>1</v>
      </c>
      <c r="N19" s="92"/>
      <c r="O19" s="93"/>
      <c r="P19" s="93">
        <v>1</v>
      </c>
      <c r="Q19" s="93">
        <v>1</v>
      </c>
      <c r="R19" s="93">
        <v>1</v>
      </c>
      <c r="S19" s="93">
        <v>1</v>
      </c>
      <c r="T19" s="93">
        <v>1</v>
      </c>
      <c r="U19" s="75"/>
      <c r="V19" s="132" t="str">
        <f>VLOOKUP(A19,DB_CAL_Q1_Q4!$A$4:$P$1328,13)</f>
        <v>Otros</v>
      </c>
      <c r="W19" s="133" t="str">
        <f>VLOOKUP(A19,DB_ACS_Q1_Q4!$A$4:$AD$1328,13)</f>
        <v>Otros</v>
      </c>
      <c r="X19" s="134" t="str">
        <f>VLOOKUP(A19,DB_REF_Q1_Q4!$A$4:$AD$1328,13)</f>
        <v>Ninguno</v>
      </c>
    </row>
    <row r="20" spans="1:24"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11"/>
      <c r="N20" s="92"/>
      <c r="O20" s="93"/>
      <c r="P20" s="93"/>
      <c r="Q20" s="93"/>
      <c r="R20" s="93"/>
      <c r="S20" s="93"/>
      <c r="T20" s="93"/>
      <c r="U20" s="75"/>
      <c r="V20" s="132" t="str">
        <f>VLOOKUP(A20,DB_CAL_Q1_Q4!$A$4:$P$1328,13)</f>
        <v>Gas Natural</v>
      </c>
      <c r="W20" s="133" t="str">
        <f>VLOOKUP(A20,DB_ACS_Q1_Q4!$A$4:$AD$1328,13)</f>
        <v>Gas Natural</v>
      </c>
      <c r="X20" s="134" t="str">
        <f>VLOOKUP(A20,DB_REF_Q1_Q4!$A$4:$AD$1328,13)</f>
        <v>Ninguno</v>
      </c>
    </row>
    <row r="21" spans="1:24"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11">
        <v>1</v>
      </c>
      <c r="N21" s="92">
        <v>1</v>
      </c>
      <c r="O21" s="93">
        <v>1</v>
      </c>
      <c r="P21" s="93">
        <v>1</v>
      </c>
      <c r="Q21" s="93">
        <v>1</v>
      </c>
      <c r="R21" s="93">
        <v>1</v>
      </c>
      <c r="S21" s="93">
        <v>1</v>
      </c>
      <c r="T21" s="93">
        <v>1</v>
      </c>
      <c r="U21" s="75">
        <v>1</v>
      </c>
      <c r="V21" s="132" t="str">
        <f>VLOOKUP(A21,DB_CAL_Q1_Q4!$A$4:$P$1328,13)</f>
        <v>Gas Natural</v>
      </c>
      <c r="W21" s="133" t="str">
        <f>VLOOKUP(A21,DB_ACS_Q1_Q4!$A$4:$AD$1328,13)</f>
        <v>Gas Natural</v>
      </c>
      <c r="X21" s="134" t="str">
        <f>VLOOKUP(A21,DB_REF_Q1_Q4!$A$4:$AD$1328,13)</f>
        <v>Ninguno</v>
      </c>
    </row>
    <row r="22" spans="1:24" ht="12" customHeight="1">
      <c r="A22" s="10">
        <v>18</v>
      </c>
      <c r="B22" s="98" t="s">
        <v>115</v>
      </c>
      <c r="C22" s="98" t="s">
        <v>72</v>
      </c>
      <c r="D22" s="11" t="s">
        <v>52</v>
      </c>
      <c r="E22" s="11" t="s">
        <v>304</v>
      </c>
      <c r="F22" s="12" t="s">
        <v>49</v>
      </c>
      <c r="G22" s="11" t="s">
        <v>511</v>
      </c>
      <c r="H22" s="12" t="s">
        <v>308</v>
      </c>
      <c r="I22" s="103" t="s">
        <v>505</v>
      </c>
      <c r="J22" s="12" t="str">
        <f t="shared" ref="J22:J43" si="0">"≥17h"</f>
        <v>≥17h</v>
      </c>
      <c r="K22" s="12" t="s">
        <v>512</v>
      </c>
      <c r="L22" s="69" t="s">
        <v>519</v>
      </c>
      <c r="M22" s="11">
        <v>1</v>
      </c>
      <c r="N22" s="92">
        <v>1</v>
      </c>
      <c r="O22" s="93"/>
      <c r="P22" s="93">
        <v>1</v>
      </c>
      <c r="Q22" s="93">
        <v>1</v>
      </c>
      <c r="R22" s="93">
        <v>1</v>
      </c>
      <c r="S22" s="93">
        <v>1</v>
      </c>
      <c r="T22" s="93">
        <v>1</v>
      </c>
      <c r="U22" s="75"/>
      <c r="V22" s="132" t="str">
        <f>VLOOKUP(A22,DB_CAL_Q1_Q4!$A$4:$P$1328,13)</f>
        <v>Otros</v>
      </c>
      <c r="W22" s="133" t="str">
        <f>VLOOKUP(A22,DB_ACS_Q1_Q4!$A$4:$AD$1328,13)</f>
        <v>Electricidad</v>
      </c>
      <c r="X22" s="134" t="str">
        <f>VLOOKUP(A22,DB_REF_Q1_Q4!$A$4:$AD$1328,13)</f>
        <v>Ninguno</v>
      </c>
    </row>
    <row r="23" spans="1:24" ht="12" customHeight="1">
      <c r="A23" s="10">
        <v>19</v>
      </c>
      <c r="B23" s="98" t="s">
        <v>116</v>
      </c>
      <c r="C23" s="98" t="s">
        <v>72</v>
      </c>
      <c r="D23" s="11" t="s">
        <v>52</v>
      </c>
      <c r="E23" s="11" t="s">
        <v>303</v>
      </c>
      <c r="F23" s="12" t="s">
        <v>49</v>
      </c>
      <c r="G23" s="11" t="s">
        <v>511</v>
      </c>
      <c r="H23" s="12" t="s">
        <v>307</v>
      </c>
      <c r="I23" s="12" t="s">
        <v>505</v>
      </c>
      <c r="J23" s="12" t="str">
        <f t="shared" si="0"/>
        <v>≥17h</v>
      </c>
      <c r="K23" s="12" t="s">
        <v>512</v>
      </c>
      <c r="L23" s="69" t="s">
        <v>519</v>
      </c>
      <c r="M23" s="11"/>
      <c r="N23" s="92"/>
      <c r="O23" s="93"/>
      <c r="P23" s="93"/>
      <c r="Q23" s="93"/>
      <c r="R23" s="93"/>
      <c r="S23" s="93"/>
      <c r="T23" s="93"/>
      <c r="U23" s="75"/>
      <c r="V23" s="132" t="str">
        <f>VLOOKUP(A23,DB_CAL_Q1_Q4!$A$4:$P$1328,13)</f>
        <v>Gasóleo</v>
      </c>
      <c r="W23" s="133" t="str">
        <f>VLOOKUP(A23,DB_ACS_Q1_Q4!$A$4:$AD$1328,13)</f>
        <v>Gasóleo</v>
      </c>
      <c r="X23" s="134" t="str">
        <f>VLOOKUP(A23,DB_REF_Q1_Q4!$A$4:$AD$1328,13)</f>
        <v>AC Eléctrico</v>
      </c>
    </row>
    <row r="24" spans="1:24" ht="12" customHeight="1">
      <c r="A24" s="10">
        <v>20</v>
      </c>
      <c r="B24" s="98" t="s">
        <v>292</v>
      </c>
      <c r="C24" s="98" t="s">
        <v>292</v>
      </c>
      <c r="D24" s="11" t="s">
        <v>25</v>
      </c>
      <c r="E24" s="11" t="s">
        <v>303</v>
      </c>
      <c r="F24" s="12" t="s">
        <v>48</v>
      </c>
      <c r="G24" s="12" t="s">
        <v>510</v>
      </c>
      <c r="H24" s="12" t="s">
        <v>306</v>
      </c>
      <c r="I24" s="11" t="s">
        <v>507</v>
      </c>
      <c r="J24" s="12" t="str">
        <f t="shared" si="0"/>
        <v>≥17h</v>
      </c>
      <c r="K24" s="12" t="s">
        <v>512</v>
      </c>
      <c r="L24" s="69" t="s">
        <v>518</v>
      </c>
      <c r="M24" s="11">
        <v>1</v>
      </c>
      <c r="N24" s="92">
        <v>1</v>
      </c>
      <c r="O24" s="93"/>
      <c r="P24" s="93">
        <v>1</v>
      </c>
      <c r="Q24" s="93">
        <v>1</v>
      </c>
      <c r="R24" s="93"/>
      <c r="S24" s="93">
        <v>1</v>
      </c>
      <c r="T24" s="93"/>
      <c r="U24" s="75"/>
      <c r="V24" s="132" t="str">
        <f>VLOOKUP(A24,DB_CAL_Q1_Q4!$A$4:$P$1328,13)</f>
        <v>Gas Natural</v>
      </c>
      <c r="W24" s="133" t="str">
        <f>VLOOKUP(A24,DB_ACS_Q1_Q4!$A$4:$AD$1328,13)</f>
        <v>Gas Natural</v>
      </c>
      <c r="X24" s="134" t="str">
        <f>VLOOKUP(A24,DB_REF_Q1_Q4!$A$4:$AD$1328,13)</f>
        <v>Bomba de calor aire</v>
      </c>
    </row>
    <row r="25" spans="1:24" ht="12" customHeight="1">
      <c r="A25" s="10">
        <v>21</v>
      </c>
      <c r="B25" s="98" t="s">
        <v>212</v>
      </c>
      <c r="C25" s="98" t="s">
        <v>69</v>
      </c>
      <c r="D25" s="11" t="s">
        <v>52</v>
      </c>
      <c r="E25" s="11" t="s">
        <v>303</v>
      </c>
      <c r="F25" s="12" t="s">
        <v>49</v>
      </c>
      <c r="G25" s="11" t="s">
        <v>511</v>
      </c>
      <c r="H25" s="12" t="s">
        <v>307</v>
      </c>
      <c r="I25" s="11" t="s">
        <v>507</v>
      </c>
      <c r="J25" s="12" t="str">
        <f t="shared" si="0"/>
        <v>≥17h</v>
      </c>
      <c r="K25" s="12" t="s">
        <v>512</v>
      </c>
      <c r="L25" s="69" t="s">
        <v>518</v>
      </c>
      <c r="M25" s="11"/>
      <c r="N25" s="92"/>
      <c r="O25" s="93"/>
      <c r="P25" s="93"/>
      <c r="Q25" s="93"/>
      <c r="R25" s="93"/>
      <c r="S25" s="93"/>
      <c r="T25" s="93"/>
      <c r="U25" s="75"/>
      <c r="V25" s="132" t="str">
        <f>VLOOKUP(A25,DB_CAL_Q1_Q4!$A$4:$P$1328,13)</f>
        <v>Carbón</v>
      </c>
      <c r="W25" s="133" t="str">
        <f>VLOOKUP(A25,DB_ACS_Q1_Q4!$A$4:$AD$1328,13)</f>
        <v>Electricidad</v>
      </c>
      <c r="X25" s="134" t="str">
        <f>VLOOKUP(A25,DB_REF_Q1_Q4!$A$4:$AD$1328,13)</f>
        <v>Ninguno</v>
      </c>
    </row>
    <row r="26" spans="1:24" ht="12" customHeight="1">
      <c r="A26" s="10">
        <v>22</v>
      </c>
      <c r="B26" s="98" t="s">
        <v>213</v>
      </c>
      <c r="C26" s="98" t="s">
        <v>69</v>
      </c>
      <c r="D26" s="11" t="s">
        <v>51</v>
      </c>
      <c r="E26" s="11" t="s">
        <v>304</v>
      </c>
      <c r="F26" s="12" t="s">
        <v>50</v>
      </c>
      <c r="G26" s="12" t="s">
        <v>310</v>
      </c>
      <c r="H26" s="12" t="s">
        <v>306</v>
      </c>
      <c r="I26" s="103" t="s">
        <v>504</v>
      </c>
      <c r="J26" s="12" t="str">
        <f t="shared" si="0"/>
        <v>≥17h</v>
      </c>
      <c r="K26" s="12" t="s">
        <v>47</v>
      </c>
      <c r="L26" s="69" t="s">
        <v>518</v>
      </c>
      <c r="M26" s="11"/>
      <c r="N26" s="92"/>
      <c r="O26" s="93"/>
      <c r="P26" s="93"/>
      <c r="Q26" s="93"/>
      <c r="R26" s="93"/>
      <c r="S26" s="93"/>
      <c r="T26" s="93"/>
      <c r="U26" s="75"/>
      <c r="V26" s="132" t="str">
        <f>VLOOKUP(A26,DB_CAL_Q1_Q4!$A$4:$P$1328,13)</f>
        <v>Bomba de calor agua</v>
      </c>
      <c r="W26" s="133" t="str">
        <f>VLOOKUP(A26,DB_ACS_Q1_Q4!$A$4:$AD$1328,13)</f>
        <v>Bomba de calor agua</v>
      </c>
      <c r="X26" s="134" t="str">
        <f>VLOOKUP(A26,DB_REF_Q1_Q4!$A$4:$AD$1328,13)</f>
        <v>Bomba de calor agua</v>
      </c>
    </row>
    <row r="27" spans="1:24" ht="12" customHeight="1">
      <c r="A27" s="10">
        <v>23</v>
      </c>
      <c r="B27" s="98" t="s">
        <v>131</v>
      </c>
      <c r="C27" s="98" t="s">
        <v>131</v>
      </c>
      <c r="D27" s="11" t="s">
        <v>52</v>
      </c>
      <c r="E27" s="11" t="s">
        <v>303</v>
      </c>
      <c r="F27" s="12" t="s">
        <v>48</v>
      </c>
      <c r="G27" s="12" t="s">
        <v>310</v>
      </c>
      <c r="H27" s="12" t="s">
        <v>306</v>
      </c>
      <c r="I27" s="103" t="s">
        <v>504</v>
      </c>
      <c r="J27" s="12" t="str">
        <f t="shared" si="0"/>
        <v>≥17h</v>
      </c>
      <c r="K27" s="12" t="s">
        <v>513</v>
      </c>
      <c r="L27" s="69" t="s">
        <v>519</v>
      </c>
      <c r="M27" s="11">
        <v>1</v>
      </c>
      <c r="N27" s="92">
        <v>1</v>
      </c>
      <c r="O27" s="93"/>
      <c r="P27" s="93">
        <v>1</v>
      </c>
      <c r="Q27" s="93">
        <v>1</v>
      </c>
      <c r="R27" s="93"/>
      <c r="S27" s="93">
        <v>1</v>
      </c>
      <c r="T27" s="93"/>
      <c r="U27" s="75"/>
      <c r="V27" s="132" t="str">
        <f>VLOOKUP(A27,DB_CAL_Q1_Q4!$A$4:$P$1328,13)</f>
        <v>Gas Natural</v>
      </c>
      <c r="W27" s="133" t="str">
        <f>VLOOKUP(A27,DB_ACS_Q1_Q4!$A$4:$AD$1328,13)</f>
        <v>Gas Natural</v>
      </c>
      <c r="X27" s="134" t="str">
        <f>VLOOKUP(A27,DB_REF_Q1_Q4!$A$4:$AD$1328,13)</f>
        <v>AC Eléctrico</v>
      </c>
    </row>
    <row r="28" spans="1:24" ht="12" customHeight="1">
      <c r="A28" s="10">
        <v>24</v>
      </c>
      <c r="B28" s="98" t="s">
        <v>213</v>
      </c>
      <c r="C28" s="98" t="s">
        <v>69</v>
      </c>
      <c r="D28" s="11" t="s">
        <v>52</v>
      </c>
      <c r="E28" s="11" t="s">
        <v>304</v>
      </c>
      <c r="F28" s="12" t="s">
        <v>49</v>
      </c>
      <c r="G28" s="12" t="s">
        <v>310</v>
      </c>
      <c r="H28" s="12" t="s">
        <v>306</v>
      </c>
      <c r="I28" s="103" t="s">
        <v>504</v>
      </c>
      <c r="J28" s="12" t="str">
        <f t="shared" si="0"/>
        <v>≥17h</v>
      </c>
      <c r="K28" s="12" t="s">
        <v>512</v>
      </c>
      <c r="L28" s="69" t="s">
        <v>518</v>
      </c>
      <c r="M28" s="11"/>
      <c r="N28" s="92"/>
      <c r="O28" s="93"/>
      <c r="P28" s="93"/>
      <c r="Q28" s="93"/>
      <c r="R28" s="93"/>
      <c r="S28" s="93"/>
      <c r="T28" s="93"/>
      <c r="U28" s="75"/>
      <c r="V28" s="132" t="str">
        <f>VLOOKUP(A28,DB_CAL_Q1_Q4!$A$4:$P$1328,13)</f>
        <v>Gas Natural</v>
      </c>
      <c r="W28" s="133" t="str">
        <f>VLOOKUP(A28,DB_ACS_Q1_Q4!$A$4:$AD$1328,13)</f>
        <v>Gas Natural</v>
      </c>
      <c r="X28" s="134" t="str">
        <f>VLOOKUP(A28,DB_REF_Q1_Q4!$A$4:$AD$1328,13)</f>
        <v>Bomba de calor aire</v>
      </c>
    </row>
    <row r="29" spans="1:24" ht="12" customHeight="1">
      <c r="A29" s="10">
        <v>25</v>
      </c>
      <c r="B29" s="98" t="s">
        <v>213</v>
      </c>
      <c r="C29" s="98" t="s">
        <v>69</v>
      </c>
      <c r="D29" s="11" t="s">
        <v>52</v>
      </c>
      <c r="E29" s="11" t="s">
        <v>304</v>
      </c>
      <c r="F29" s="12" t="s">
        <v>49</v>
      </c>
      <c r="G29" s="12" t="s">
        <v>510</v>
      </c>
      <c r="H29" s="12" t="s">
        <v>306</v>
      </c>
      <c r="I29" s="103" t="s">
        <v>505</v>
      </c>
      <c r="J29" s="12" t="str">
        <f t="shared" si="0"/>
        <v>≥17h</v>
      </c>
      <c r="K29" s="12" t="s">
        <v>512</v>
      </c>
      <c r="L29" s="69" t="s">
        <v>518</v>
      </c>
      <c r="M29" s="11"/>
      <c r="N29" s="92"/>
      <c r="O29" s="93"/>
      <c r="P29" s="93"/>
      <c r="Q29" s="93"/>
      <c r="R29" s="93"/>
      <c r="S29" s="93"/>
      <c r="T29" s="93"/>
      <c r="U29" s="75"/>
      <c r="V29" s="132" t="str">
        <f>VLOOKUP(A29,DB_CAL_Q1_Q4!$A$4:$P$1328,13)</f>
        <v>Bomba de calor aire</v>
      </c>
      <c r="W29" s="133" t="str">
        <f>VLOOKUP(A29,DB_ACS_Q1_Q4!$A$4:$AD$1328,13)</f>
        <v>GLP</v>
      </c>
      <c r="X29" s="134" t="str">
        <f>VLOOKUP(A29,DB_REF_Q1_Q4!$A$4:$AD$1328,13)</f>
        <v>Bomba de calor aire</v>
      </c>
    </row>
    <row r="30" spans="1:24" ht="12" customHeight="1">
      <c r="A30" s="10">
        <v>26</v>
      </c>
      <c r="B30" s="98" t="s">
        <v>211</v>
      </c>
      <c r="C30" s="98" t="s">
        <v>211</v>
      </c>
      <c r="D30" s="11" t="s">
        <v>51</v>
      </c>
      <c r="E30" s="11" t="s">
        <v>304</v>
      </c>
      <c r="F30" s="12" t="s">
        <v>48</v>
      </c>
      <c r="G30" s="12" t="s">
        <v>310</v>
      </c>
      <c r="H30" s="12" t="s">
        <v>306</v>
      </c>
      <c r="I30" s="11" t="s">
        <v>507</v>
      </c>
      <c r="J30" s="12" t="str">
        <f t="shared" si="0"/>
        <v>≥17h</v>
      </c>
      <c r="K30" s="12" t="s">
        <v>513</v>
      </c>
      <c r="L30" s="69" t="s">
        <v>518</v>
      </c>
      <c r="M30" s="11">
        <v>1</v>
      </c>
      <c r="N30" s="92">
        <v>1</v>
      </c>
      <c r="O30" s="93">
        <v>1</v>
      </c>
      <c r="P30" s="93">
        <v>1</v>
      </c>
      <c r="Q30" s="93">
        <v>1</v>
      </c>
      <c r="R30" s="93">
        <v>1</v>
      </c>
      <c r="S30" s="93">
        <v>1</v>
      </c>
      <c r="T30" s="93">
        <v>1</v>
      </c>
      <c r="U30" s="75">
        <v>1</v>
      </c>
      <c r="V30" s="132" t="str">
        <f>VLOOKUP(A30,DB_CAL_Q1_Q4!$A$4:$P$1328,13)</f>
        <v>Bomba de calor aire</v>
      </c>
      <c r="W30" s="133" t="str">
        <f>VLOOKUP(A30,DB_ACS_Q1_Q4!$A$4:$AD$1328,13)</f>
        <v>GLP</v>
      </c>
      <c r="X30" s="134" t="str">
        <f>VLOOKUP(A30,DB_REF_Q1_Q4!$A$4:$AD$1328,13)</f>
        <v>Bomba de calor aire</v>
      </c>
    </row>
    <row r="31" spans="1:24" ht="12" customHeight="1">
      <c r="A31" s="10">
        <v>27</v>
      </c>
      <c r="B31" s="98" t="s">
        <v>74</v>
      </c>
      <c r="C31" s="98" t="s">
        <v>75</v>
      </c>
      <c r="D31" s="11" t="s">
        <v>25</v>
      </c>
      <c r="E31" s="11" t="s">
        <v>304</v>
      </c>
      <c r="F31" s="12" t="s">
        <v>50</v>
      </c>
      <c r="G31" s="12" t="s">
        <v>310</v>
      </c>
      <c r="H31" s="12" t="s">
        <v>306</v>
      </c>
      <c r="I31" s="12" t="s">
        <v>505</v>
      </c>
      <c r="J31" s="12" t="str">
        <f t="shared" si="0"/>
        <v>≥17h</v>
      </c>
      <c r="K31" s="12" t="s">
        <v>513</v>
      </c>
      <c r="L31" s="69" t="s">
        <v>519</v>
      </c>
      <c r="M31" s="11"/>
      <c r="N31" s="92"/>
      <c r="O31" s="93"/>
      <c r="P31" s="93"/>
      <c r="Q31" s="93"/>
      <c r="R31" s="93"/>
      <c r="S31" s="93"/>
      <c r="T31" s="93"/>
      <c r="U31" s="75"/>
      <c r="V31" s="132" t="str">
        <f>VLOOKUP(A31,DB_CAL_Q1_Q4!$A$4:$P$1328,13)</f>
        <v>Gas Natural</v>
      </c>
      <c r="W31" s="133" t="str">
        <f>VLOOKUP(A31,DB_ACS_Q1_Q4!$A$4:$AD$1328,13)</f>
        <v>Gas Natural</v>
      </c>
      <c r="X31" s="134" t="str">
        <f>VLOOKUP(A31,DB_REF_Q1_Q4!$A$4:$AD$1328,13)</f>
        <v>Ninguno</v>
      </c>
    </row>
    <row r="32" spans="1:24" ht="12" customHeight="1">
      <c r="A32" s="10">
        <v>28</v>
      </c>
      <c r="B32" s="98" t="s">
        <v>74</v>
      </c>
      <c r="C32" s="98" t="s">
        <v>75</v>
      </c>
      <c r="D32" s="11" t="s">
        <v>51</v>
      </c>
      <c r="E32" s="11" t="s">
        <v>303</v>
      </c>
      <c r="F32" s="12" t="s">
        <v>50</v>
      </c>
      <c r="G32" s="12" t="s">
        <v>310</v>
      </c>
      <c r="H32" s="12" t="s">
        <v>306</v>
      </c>
      <c r="I32" s="103" t="s">
        <v>505</v>
      </c>
      <c r="J32" s="12" t="str">
        <f t="shared" si="0"/>
        <v>≥17h</v>
      </c>
      <c r="K32" s="12" t="s">
        <v>513</v>
      </c>
      <c r="L32" s="69" t="s">
        <v>519</v>
      </c>
      <c r="M32" s="11">
        <v>1</v>
      </c>
      <c r="N32" s="92"/>
      <c r="O32" s="93"/>
      <c r="P32" s="93">
        <v>1</v>
      </c>
      <c r="Q32" s="93">
        <v>1</v>
      </c>
      <c r="R32" s="93">
        <v>1</v>
      </c>
      <c r="S32" s="93"/>
      <c r="T32" s="93">
        <v>1</v>
      </c>
      <c r="U32" s="75"/>
      <c r="V32" s="132" t="str">
        <f>VLOOKUP(A32,DB_CAL_Q1_Q4!$A$4:$P$1328,13)</f>
        <v>Gas Natural</v>
      </c>
      <c r="W32" s="133" t="str">
        <f>VLOOKUP(A32,DB_ACS_Q1_Q4!$A$4:$AD$1328,13)</f>
        <v>Gas Natural</v>
      </c>
      <c r="X32" s="134" t="str">
        <f>VLOOKUP(A32,DB_REF_Q1_Q4!$A$4:$AD$1328,13)</f>
        <v>Ninguno</v>
      </c>
    </row>
    <row r="33" spans="1:24" ht="12" customHeight="1">
      <c r="A33" s="10">
        <v>29</v>
      </c>
      <c r="B33" s="98" t="s">
        <v>74</v>
      </c>
      <c r="C33" s="98" t="s">
        <v>75</v>
      </c>
      <c r="D33" s="11" t="s">
        <v>51</v>
      </c>
      <c r="E33" s="11" t="s">
        <v>304</v>
      </c>
      <c r="F33" s="12" t="s">
        <v>49</v>
      </c>
      <c r="G33" s="12" t="s">
        <v>510</v>
      </c>
      <c r="H33" s="12" t="s">
        <v>306</v>
      </c>
      <c r="I33" s="103" t="s">
        <v>505</v>
      </c>
      <c r="J33" s="12" t="str">
        <f t="shared" si="0"/>
        <v>≥17h</v>
      </c>
      <c r="K33" s="12" t="s">
        <v>512</v>
      </c>
      <c r="L33" s="69" t="s">
        <v>519</v>
      </c>
      <c r="M33" s="11"/>
      <c r="N33" s="92"/>
      <c r="O33" s="93"/>
      <c r="P33" s="93"/>
      <c r="Q33" s="93"/>
      <c r="R33" s="93"/>
      <c r="S33" s="93"/>
      <c r="T33" s="93"/>
      <c r="U33" s="75"/>
      <c r="V33" s="132" t="str">
        <f>VLOOKUP(A33,DB_CAL_Q1_Q4!$A$4:$P$1328,13)</f>
        <v>Gas Natural</v>
      </c>
      <c r="W33" s="133" t="str">
        <f>VLOOKUP(A33,DB_ACS_Q1_Q4!$A$4:$AD$1328,13)</f>
        <v>Gas Natural</v>
      </c>
      <c r="X33" s="134" t="str">
        <f>VLOOKUP(A33,DB_REF_Q1_Q4!$A$4:$AD$1328,13)</f>
        <v>Ninguno</v>
      </c>
    </row>
    <row r="34" spans="1:24" ht="12" customHeight="1">
      <c r="A34" s="10">
        <v>30</v>
      </c>
      <c r="B34" s="98" t="s">
        <v>82</v>
      </c>
      <c r="C34" s="98" t="s">
        <v>82</v>
      </c>
      <c r="D34" s="11" t="s">
        <v>52</v>
      </c>
      <c r="E34" s="11" t="s">
        <v>304</v>
      </c>
      <c r="F34" s="12" t="s">
        <v>49</v>
      </c>
      <c r="G34" s="12" t="s">
        <v>310</v>
      </c>
      <c r="H34" s="12" t="s">
        <v>306</v>
      </c>
      <c r="I34" s="103" t="s">
        <v>504</v>
      </c>
      <c r="J34" s="12" t="str">
        <f t="shared" si="0"/>
        <v>≥17h</v>
      </c>
      <c r="K34" s="12" t="s">
        <v>512</v>
      </c>
      <c r="L34" s="69" t="s">
        <v>518</v>
      </c>
      <c r="M34" s="11"/>
      <c r="N34" s="92"/>
      <c r="O34" s="93"/>
      <c r="P34" s="93"/>
      <c r="Q34" s="93"/>
      <c r="R34" s="93"/>
      <c r="S34" s="93"/>
      <c r="T34" s="93"/>
      <c r="U34" s="75"/>
      <c r="V34" s="132" t="str">
        <f>VLOOKUP(A34,DB_CAL_Q1_Q4!$A$4:$P$1328,13)</f>
        <v>Gas Natural</v>
      </c>
      <c r="W34" s="133" t="str">
        <f>VLOOKUP(A34,DB_ACS_Q1_Q4!$A$4:$AD$1328,13)</f>
        <v>Electricidad</v>
      </c>
      <c r="X34" s="134" t="str">
        <f>VLOOKUP(A34,DB_REF_Q1_Q4!$A$4:$AD$1328,13)</f>
        <v>Ninguno</v>
      </c>
    </row>
    <row r="35" spans="1:24" ht="12" customHeight="1">
      <c r="A35" s="10">
        <v>31</v>
      </c>
      <c r="B35" s="98" t="s">
        <v>74</v>
      </c>
      <c r="C35" s="98" t="s">
        <v>75</v>
      </c>
      <c r="D35" s="11" t="s">
        <v>25</v>
      </c>
      <c r="E35" s="11" t="s">
        <v>303</v>
      </c>
      <c r="F35" s="12" t="s">
        <v>48</v>
      </c>
      <c r="G35" s="12" t="s">
        <v>310</v>
      </c>
      <c r="H35" s="12" t="s">
        <v>306</v>
      </c>
      <c r="I35" s="103" t="s">
        <v>505</v>
      </c>
      <c r="J35" s="12" t="str">
        <f t="shared" si="0"/>
        <v>≥17h</v>
      </c>
      <c r="K35" s="12" t="s">
        <v>513</v>
      </c>
      <c r="L35" s="69" t="s">
        <v>519</v>
      </c>
      <c r="M35" s="11">
        <v>1</v>
      </c>
      <c r="N35" s="92">
        <v>1</v>
      </c>
      <c r="O35" s="93"/>
      <c r="P35" s="93">
        <v>1</v>
      </c>
      <c r="Q35" s="93">
        <v>1</v>
      </c>
      <c r="R35" s="93"/>
      <c r="S35" s="93"/>
      <c r="T35" s="93"/>
      <c r="U35" s="75"/>
      <c r="V35" s="132" t="str">
        <f>VLOOKUP(A35,DB_CAL_Q1_Q4!$A$4:$P$1328,13)</f>
        <v>Gas Natural</v>
      </c>
      <c r="W35" s="133" t="str">
        <f>VLOOKUP(A35,DB_ACS_Q1_Q4!$A$4:$AD$1328,13)</f>
        <v>Gas Natural</v>
      </c>
      <c r="X35" s="134" t="str">
        <f>VLOOKUP(A35,DB_REF_Q1_Q4!$A$4:$AD$1328,13)</f>
        <v>Ninguno</v>
      </c>
    </row>
    <row r="36" spans="1:24" ht="12" customHeight="1">
      <c r="A36" s="10">
        <v>32</v>
      </c>
      <c r="B36" s="98" t="s">
        <v>82</v>
      </c>
      <c r="C36" s="98" t="s">
        <v>82</v>
      </c>
      <c r="D36" s="11" t="s">
        <v>25</v>
      </c>
      <c r="E36" s="11" t="s">
        <v>304</v>
      </c>
      <c r="F36" s="12" t="s">
        <v>48</v>
      </c>
      <c r="G36" s="12" t="s">
        <v>510</v>
      </c>
      <c r="H36" s="12" t="s">
        <v>306</v>
      </c>
      <c r="I36" s="103" t="s">
        <v>504</v>
      </c>
      <c r="J36" s="12" t="str">
        <f t="shared" si="0"/>
        <v>≥17h</v>
      </c>
      <c r="K36" s="12" t="s">
        <v>513</v>
      </c>
      <c r="L36" s="69" t="s">
        <v>518</v>
      </c>
      <c r="M36" s="11">
        <v>1</v>
      </c>
      <c r="N36" s="92">
        <v>1</v>
      </c>
      <c r="O36" s="93"/>
      <c r="P36" s="93">
        <v>1</v>
      </c>
      <c r="Q36" s="93">
        <v>1</v>
      </c>
      <c r="R36" s="93">
        <v>1</v>
      </c>
      <c r="S36" s="93">
        <v>1</v>
      </c>
      <c r="T36" s="93"/>
      <c r="U36" s="75"/>
      <c r="V36" s="132" t="str">
        <f>VLOOKUP(A36,DB_CAL_Q1_Q4!$A$4:$P$1328,13)</f>
        <v>Gas Natural</v>
      </c>
      <c r="W36" s="133" t="str">
        <f>VLOOKUP(A36,DB_ACS_Q1_Q4!$A$4:$AD$1328,13)</f>
        <v>Gas Natural</v>
      </c>
      <c r="X36" s="134" t="str">
        <f>VLOOKUP(A36,DB_REF_Q1_Q4!$A$4:$AD$1328,13)</f>
        <v>Bomba de calor aire</v>
      </c>
    </row>
    <row r="37" spans="1:24" ht="12" customHeight="1">
      <c r="A37" s="10">
        <v>33</v>
      </c>
      <c r="B37" s="98" t="s">
        <v>67</v>
      </c>
      <c r="C37" s="98" t="s">
        <v>67</v>
      </c>
      <c r="D37" s="11" t="s">
        <v>51</v>
      </c>
      <c r="E37" s="11" t="s">
        <v>304</v>
      </c>
      <c r="F37" s="12" t="s">
        <v>48</v>
      </c>
      <c r="G37" s="12" t="s">
        <v>310</v>
      </c>
      <c r="H37" s="12" t="s">
        <v>306</v>
      </c>
      <c r="I37" s="103" t="s">
        <v>504</v>
      </c>
      <c r="J37" s="12" t="str">
        <f t="shared" si="0"/>
        <v>≥17h</v>
      </c>
      <c r="K37" s="12" t="s">
        <v>513</v>
      </c>
      <c r="L37" s="69" t="s">
        <v>518</v>
      </c>
      <c r="M37" s="11">
        <v>1</v>
      </c>
      <c r="N37" s="92">
        <v>1</v>
      </c>
      <c r="O37" s="93"/>
      <c r="P37" s="93">
        <v>1</v>
      </c>
      <c r="Q37" s="93">
        <v>1</v>
      </c>
      <c r="R37" s="93">
        <v>1</v>
      </c>
      <c r="S37" s="93">
        <v>1</v>
      </c>
      <c r="T37" s="93">
        <v>1</v>
      </c>
      <c r="U37" s="75">
        <v>1</v>
      </c>
      <c r="V37" s="132" t="str">
        <f>VLOOKUP(A37,DB_CAL_Q1_Q4!$A$4:$P$1328,13)</f>
        <v>Ninguna</v>
      </c>
      <c r="W37" s="133" t="str">
        <f>VLOOKUP(A37,DB_ACS_Q1_Q4!$A$4:$AD$1328,13)</f>
        <v>GLP</v>
      </c>
      <c r="X37" s="134" t="str">
        <f>VLOOKUP(A37,DB_REF_Q1_Q4!$A$4:$AD$1328,13)</f>
        <v>Ninguno</v>
      </c>
    </row>
    <row r="38" spans="1:24" ht="12" customHeight="1">
      <c r="A38" s="10">
        <v>34</v>
      </c>
      <c r="B38" s="98" t="s">
        <v>243</v>
      </c>
      <c r="C38" s="98" t="s">
        <v>85</v>
      </c>
      <c r="D38" s="11" t="s">
        <v>52</v>
      </c>
      <c r="E38" s="11" t="s">
        <v>304</v>
      </c>
      <c r="F38" s="12" t="s">
        <v>48</v>
      </c>
      <c r="G38" s="12" t="s">
        <v>310</v>
      </c>
      <c r="H38" s="12" t="s">
        <v>306</v>
      </c>
      <c r="I38" s="103" t="s">
        <v>504</v>
      </c>
      <c r="J38" s="12" t="str">
        <f t="shared" si="0"/>
        <v>≥17h</v>
      </c>
      <c r="K38" s="12" t="s">
        <v>512</v>
      </c>
      <c r="L38" s="69" t="s">
        <v>518</v>
      </c>
      <c r="M38" s="11">
        <v>1</v>
      </c>
      <c r="N38" s="92">
        <v>1</v>
      </c>
      <c r="O38" s="93"/>
      <c r="P38" s="93">
        <v>1</v>
      </c>
      <c r="Q38" s="93">
        <v>1</v>
      </c>
      <c r="R38" s="93"/>
      <c r="S38" s="93">
        <v>1</v>
      </c>
      <c r="T38" s="93"/>
      <c r="U38" s="75"/>
      <c r="V38" s="132" t="str">
        <f>VLOOKUP(A38,DB_CAL_Q1_Q4!$A$4:$P$1328,13)</f>
        <v>Ninguna</v>
      </c>
      <c r="W38" s="133" t="str">
        <f>VLOOKUP(A38,DB_ACS_Q1_Q4!$A$4:$AD$1328,13)</f>
        <v>Electricidad</v>
      </c>
      <c r="X38" s="134" t="str">
        <f>VLOOKUP(A38,DB_REF_Q1_Q4!$A$4:$AD$1328,13)</f>
        <v>Ninguno</v>
      </c>
    </row>
    <row r="39" spans="1:24" ht="12" customHeight="1">
      <c r="A39" s="10">
        <v>35</v>
      </c>
      <c r="B39" s="98" t="s">
        <v>70</v>
      </c>
      <c r="C39" s="98" t="s">
        <v>71</v>
      </c>
      <c r="D39" s="11" t="s">
        <v>51</v>
      </c>
      <c r="E39" s="11" t="s">
        <v>304</v>
      </c>
      <c r="F39" s="12" t="s">
        <v>50</v>
      </c>
      <c r="G39" s="12" t="s">
        <v>310</v>
      </c>
      <c r="H39" s="12" t="s">
        <v>306</v>
      </c>
      <c r="I39" s="103" t="s">
        <v>505</v>
      </c>
      <c r="J39" s="12" t="str">
        <f t="shared" si="0"/>
        <v>≥17h</v>
      </c>
      <c r="K39" s="12" t="s">
        <v>513</v>
      </c>
      <c r="L39" s="69" t="s">
        <v>520</v>
      </c>
      <c r="M39" s="11">
        <v>1</v>
      </c>
      <c r="N39" s="92"/>
      <c r="O39" s="93"/>
      <c r="P39" s="93">
        <v>1</v>
      </c>
      <c r="Q39" s="93">
        <v>1</v>
      </c>
      <c r="R39" s="93"/>
      <c r="S39" s="93"/>
      <c r="T39" s="93"/>
      <c r="U39" s="75"/>
      <c r="V39" s="132" t="str">
        <f>VLOOKUP(A39,DB_CAL_Q1_Q4!$A$4:$P$1328,13)</f>
        <v>Gas Natural</v>
      </c>
      <c r="W39" s="133" t="str">
        <f>VLOOKUP(A39,DB_ACS_Q1_Q4!$A$4:$AD$1328,13)</f>
        <v>Gas Natural</v>
      </c>
      <c r="X39" s="134" t="str">
        <f>VLOOKUP(A39,DB_REF_Q1_Q4!$A$4:$AD$1328,13)</f>
        <v>Ninguno</v>
      </c>
    </row>
    <row r="40" spans="1:24" ht="12" customHeight="1">
      <c r="A40" s="10">
        <v>36</v>
      </c>
      <c r="B40" s="98" t="s">
        <v>106</v>
      </c>
      <c r="C40" s="98" t="s">
        <v>71</v>
      </c>
      <c r="D40" s="11" t="s">
        <v>52</v>
      </c>
      <c r="E40" s="11" t="s">
        <v>304</v>
      </c>
      <c r="F40" s="12" t="s">
        <v>49</v>
      </c>
      <c r="G40" s="12" t="s">
        <v>310</v>
      </c>
      <c r="H40" s="12" t="s">
        <v>306</v>
      </c>
      <c r="I40" s="103" t="s">
        <v>505</v>
      </c>
      <c r="J40" s="12" t="str">
        <f t="shared" si="0"/>
        <v>≥17h</v>
      </c>
      <c r="K40" s="12" t="s">
        <v>512</v>
      </c>
      <c r="L40" s="69" t="s">
        <v>520</v>
      </c>
      <c r="M40" s="11"/>
      <c r="N40" s="92"/>
      <c r="O40" s="93"/>
      <c r="P40" s="93"/>
      <c r="Q40" s="93"/>
      <c r="R40" s="93"/>
      <c r="S40" s="93"/>
      <c r="T40" s="93"/>
      <c r="U40" s="75"/>
      <c r="V40" s="132" t="str">
        <f>VLOOKUP(A40,DB_CAL_Q1_Q4!$A$4:$P$1328,13)</f>
        <v>Gas Natural</v>
      </c>
      <c r="W40" s="133" t="str">
        <f>VLOOKUP(A40,DB_ACS_Q1_Q4!$A$4:$AD$1328,13)</f>
        <v>Gas Natural</v>
      </c>
      <c r="X40" s="134" t="str">
        <f>VLOOKUP(A40,DB_REF_Q1_Q4!$A$4:$AD$1328,13)</f>
        <v>Ninguno</v>
      </c>
    </row>
    <row r="41" spans="1:24" ht="12" customHeight="1">
      <c r="A41" s="10">
        <v>37</v>
      </c>
      <c r="B41" s="98" t="s">
        <v>125</v>
      </c>
      <c r="C41" s="98" t="s">
        <v>59</v>
      </c>
      <c r="D41" s="11" t="s">
        <v>25</v>
      </c>
      <c r="E41" s="11" t="s">
        <v>304</v>
      </c>
      <c r="F41" s="12" t="s">
        <v>48</v>
      </c>
      <c r="G41" s="12" t="s">
        <v>310</v>
      </c>
      <c r="H41" s="12" t="s">
        <v>306</v>
      </c>
      <c r="I41" s="103" t="s">
        <v>504</v>
      </c>
      <c r="J41" s="12" t="str">
        <f t="shared" si="0"/>
        <v>≥17h</v>
      </c>
      <c r="K41" s="12" t="s">
        <v>47</v>
      </c>
      <c r="L41" s="69" t="s">
        <v>518</v>
      </c>
      <c r="M41" s="11">
        <v>1</v>
      </c>
      <c r="N41" s="92">
        <v>1</v>
      </c>
      <c r="O41" s="93"/>
      <c r="P41" s="93">
        <v>1</v>
      </c>
      <c r="Q41" s="93">
        <v>1</v>
      </c>
      <c r="R41" s="93">
        <v>1</v>
      </c>
      <c r="S41" s="93">
        <v>1</v>
      </c>
      <c r="T41" s="93">
        <v>1</v>
      </c>
      <c r="U41" s="75">
        <v>1</v>
      </c>
      <c r="V41" s="132" t="str">
        <f>VLOOKUP(A41,DB_CAL_Q1_Q4!$A$4:$P$1328,13)</f>
        <v>Gas Natural</v>
      </c>
      <c r="W41" s="133" t="str">
        <f>VLOOKUP(A41,DB_ACS_Q1_Q4!$A$4:$AD$1328,13)</f>
        <v>Gas Natural</v>
      </c>
      <c r="X41" s="134" t="str">
        <f>VLOOKUP(A41,DB_REF_Q1_Q4!$A$4:$AD$1328,13)</f>
        <v>Ninguno</v>
      </c>
    </row>
    <row r="42" spans="1:24" ht="12" customHeight="1">
      <c r="A42" s="10">
        <v>38</v>
      </c>
      <c r="B42" s="98" t="s">
        <v>61</v>
      </c>
      <c r="C42" s="98" t="s">
        <v>198</v>
      </c>
      <c r="D42" s="11" t="s">
        <v>52</v>
      </c>
      <c r="E42" s="11" t="s">
        <v>304</v>
      </c>
      <c r="F42" s="12" t="s">
        <v>48</v>
      </c>
      <c r="G42" s="11" t="s">
        <v>511</v>
      </c>
      <c r="H42" s="12" t="s">
        <v>306</v>
      </c>
      <c r="I42" s="103" t="s">
        <v>505</v>
      </c>
      <c r="J42" s="12" t="str">
        <f t="shared" si="0"/>
        <v>≥17h</v>
      </c>
      <c r="K42" s="12" t="s">
        <v>512</v>
      </c>
      <c r="L42" s="69" t="s">
        <v>520</v>
      </c>
      <c r="M42" s="11"/>
      <c r="N42" s="92"/>
      <c r="O42" s="93"/>
      <c r="P42" s="93"/>
      <c r="Q42" s="93"/>
      <c r="R42" s="93"/>
      <c r="S42" s="93"/>
      <c r="T42" s="93"/>
      <c r="U42" s="75"/>
      <c r="V42" s="132" t="str">
        <f>VLOOKUP(A42,DB_CAL_Q1_Q4!$A$4:$P$1328,13)</f>
        <v>Electricidad</v>
      </c>
      <c r="W42" s="133" t="str">
        <f>VLOOKUP(A42,DB_ACS_Q1_Q4!$A$4:$AD$1328,13)</f>
        <v>GLP</v>
      </c>
      <c r="X42" s="134" t="str">
        <f>VLOOKUP(A42,DB_REF_Q1_Q4!$A$4:$AD$1328,13)</f>
        <v>Ninguno</v>
      </c>
    </row>
    <row r="43" spans="1:24" ht="12" customHeight="1">
      <c r="A43" s="10">
        <v>39</v>
      </c>
      <c r="B43" s="98" t="s">
        <v>133</v>
      </c>
      <c r="C43" s="98" t="s">
        <v>131</v>
      </c>
      <c r="D43" s="11" t="s">
        <v>52</v>
      </c>
      <c r="E43" s="11" t="s">
        <v>304</v>
      </c>
      <c r="F43" s="12" t="s">
        <v>49</v>
      </c>
      <c r="G43" s="12" t="s">
        <v>510</v>
      </c>
      <c r="H43" s="12" t="s">
        <v>306</v>
      </c>
      <c r="I43" s="103" t="s">
        <v>504</v>
      </c>
      <c r="J43" s="12" t="str">
        <f t="shared" si="0"/>
        <v>≥17h</v>
      </c>
      <c r="K43" s="12" t="s">
        <v>47</v>
      </c>
      <c r="L43" s="69" t="s">
        <v>519</v>
      </c>
      <c r="M43" s="11"/>
      <c r="N43" s="92"/>
      <c r="O43" s="93"/>
      <c r="P43" s="93"/>
      <c r="Q43" s="93"/>
      <c r="R43" s="93"/>
      <c r="S43" s="93"/>
      <c r="T43" s="93"/>
      <c r="U43" s="75"/>
      <c r="V43" s="132" t="str">
        <f>VLOOKUP(A43,DB_CAL_Q1_Q4!$A$4:$P$1328,13)</f>
        <v>Gas Natural</v>
      </c>
      <c r="W43" s="133" t="str">
        <f>VLOOKUP(A43,DB_ACS_Q1_Q4!$A$4:$AD$1328,13)</f>
        <v>Gas Natural</v>
      </c>
      <c r="X43" s="134" t="str">
        <f>VLOOKUP(A43,DB_REF_Q1_Q4!$A$4:$AD$1328,13)</f>
        <v>Ninguno</v>
      </c>
    </row>
    <row r="44" spans="1:24" ht="12" customHeight="1">
      <c r="A44" s="10">
        <v>40</v>
      </c>
      <c r="B44" s="98" t="s">
        <v>81</v>
      </c>
      <c r="C44" s="98" t="s">
        <v>81</v>
      </c>
      <c r="D44" s="11" t="s">
        <v>51</v>
      </c>
      <c r="E44" s="11" t="s">
        <v>303</v>
      </c>
      <c r="F44" s="75" t="s">
        <v>47</v>
      </c>
      <c r="G44" s="12" t="s">
        <v>310</v>
      </c>
      <c r="H44" s="12" t="s">
        <v>306</v>
      </c>
      <c r="I44" s="103" t="s">
        <v>504</v>
      </c>
      <c r="J44" s="11" t="str">
        <f>"12-16h"</f>
        <v>12-16h</v>
      </c>
      <c r="K44" s="12" t="s">
        <v>512</v>
      </c>
      <c r="L44" s="69" t="s">
        <v>518</v>
      </c>
      <c r="M44" s="11">
        <v>1</v>
      </c>
      <c r="N44" s="92">
        <v>1</v>
      </c>
      <c r="O44" s="93"/>
      <c r="P44" s="93">
        <v>1</v>
      </c>
      <c r="Q44" s="93">
        <v>1</v>
      </c>
      <c r="R44" s="93">
        <v>1</v>
      </c>
      <c r="S44" s="93"/>
      <c r="T44" s="93"/>
      <c r="U44" s="75"/>
      <c r="V44" s="132" t="str">
        <f>VLOOKUP(A44,DB_CAL_Q1_Q4!$A$4:$P$1328,13)</f>
        <v>Bomba de calor aire</v>
      </c>
      <c r="W44" s="133" t="str">
        <f>VLOOKUP(A44,DB_ACS_Q1_Q4!$A$4:$AD$1328,13)</f>
        <v>GLP</v>
      </c>
      <c r="X44" s="134" t="str">
        <f>VLOOKUP(A44,DB_REF_Q1_Q4!$A$4:$AD$1328,13)</f>
        <v>Bomba de calor aire</v>
      </c>
    </row>
    <row r="45" spans="1:24" ht="12" customHeight="1">
      <c r="A45" s="10">
        <v>41</v>
      </c>
      <c r="B45" s="98" t="s">
        <v>117</v>
      </c>
      <c r="C45" s="98" t="s">
        <v>72</v>
      </c>
      <c r="D45" s="11" t="s">
        <v>51</v>
      </c>
      <c r="E45" s="11" t="s">
        <v>303</v>
      </c>
      <c r="F45" s="12" t="s">
        <v>48</v>
      </c>
      <c r="G45" s="11" t="s">
        <v>511</v>
      </c>
      <c r="H45" s="12" t="s">
        <v>308</v>
      </c>
      <c r="I45" s="103" t="s">
        <v>504</v>
      </c>
      <c r="J45" s="12" t="str">
        <f>"≥17h"</f>
        <v>≥17h</v>
      </c>
      <c r="K45" s="12" t="s">
        <v>47</v>
      </c>
      <c r="L45" s="69" t="s">
        <v>519</v>
      </c>
      <c r="M45" s="11">
        <v>1</v>
      </c>
      <c r="N45" s="92"/>
      <c r="O45" s="93"/>
      <c r="P45" s="93">
        <v>1</v>
      </c>
      <c r="Q45" s="93">
        <v>1</v>
      </c>
      <c r="R45" s="93"/>
      <c r="S45" s="93">
        <v>1</v>
      </c>
      <c r="T45" s="93"/>
      <c r="U45" s="75"/>
      <c r="V45" s="132" t="str">
        <f>VLOOKUP(A45,DB_CAL_Q1_Q4!$A$4:$P$1328,13)</f>
        <v>Otros</v>
      </c>
      <c r="W45" s="133" t="str">
        <f>VLOOKUP(A45,DB_ACS_Q1_Q4!$A$4:$AD$1328,13)</f>
        <v>Electricidad</v>
      </c>
      <c r="X45" s="134" t="str">
        <f>VLOOKUP(A45,DB_REF_Q1_Q4!$A$4:$AD$1328,13)</f>
        <v>Ninguno</v>
      </c>
    </row>
    <row r="46" spans="1:24" ht="12" customHeight="1">
      <c r="A46" s="10">
        <v>42</v>
      </c>
      <c r="B46" s="98" t="s">
        <v>81</v>
      </c>
      <c r="C46" s="98" t="s">
        <v>81</v>
      </c>
      <c r="D46" s="11" t="s">
        <v>51</v>
      </c>
      <c r="E46" s="11" t="s">
        <v>304</v>
      </c>
      <c r="F46" s="12" t="s">
        <v>48</v>
      </c>
      <c r="G46" s="12" t="s">
        <v>310</v>
      </c>
      <c r="H46" s="12" t="s">
        <v>306</v>
      </c>
      <c r="I46" s="11" t="s">
        <v>504</v>
      </c>
      <c r="J46" s="11" t="str">
        <f>"12-16h"</f>
        <v>12-16h</v>
      </c>
      <c r="K46" s="12" t="s">
        <v>512</v>
      </c>
      <c r="L46" s="69" t="s">
        <v>518</v>
      </c>
      <c r="M46" s="11">
        <v>1</v>
      </c>
      <c r="N46" s="92">
        <v>1</v>
      </c>
      <c r="O46" s="93"/>
      <c r="P46" s="93">
        <v>1</v>
      </c>
      <c r="Q46" s="93"/>
      <c r="R46" s="93">
        <v>1</v>
      </c>
      <c r="S46" s="93"/>
      <c r="T46" s="93"/>
      <c r="U46" s="75"/>
      <c r="V46" s="132" t="str">
        <f>VLOOKUP(A46,DB_CAL_Q1_Q4!$A$4:$P$1328,13)</f>
        <v>Bomba de calor aire</v>
      </c>
      <c r="W46" s="133" t="str">
        <f>VLOOKUP(A46,DB_ACS_Q1_Q4!$A$4:$AD$1328,13)</f>
        <v>Gas Natural</v>
      </c>
      <c r="X46" s="134" t="str">
        <f>VLOOKUP(A46,DB_REF_Q1_Q4!$A$4:$AD$1328,13)</f>
        <v>Bomba de calor aire</v>
      </c>
    </row>
    <row r="47" spans="1:24" ht="12" customHeight="1">
      <c r="A47" s="10">
        <v>43</v>
      </c>
      <c r="B47" s="98" t="s">
        <v>74</v>
      </c>
      <c r="C47" s="98" t="s">
        <v>75</v>
      </c>
      <c r="D47" s="11" t="s">
        <v>51</v>
      </c>
      <c r="E47" s="11" t="s">
        <v>304</v>
      </c>
      <c r="F47" s="12" t="s">
        <v>48</v>
      </c>
      <c r="G47" s="12" t="s">
        <v>510</v>
      </c>
      <c r="H47" s="12" t="s">
        <v>306</v>
      </c>
      <c r="I47" s="103" t="s">
        <v>505</v>
      </c>
      <c r="J47" s="11" t="str">
        <f>"12-16h"</f>
        <v>12-16h</v>
      </c>
      <c r="K47" s="12" t="s">
        <v>47</v>
      </c>
      <c r="L47" s="69" t="s">
        <v>519</v>
      </c>
      <c r="M47" s="11"/>
      <c r="N47" s="92"/>
      <c r="O47" s="93"/>
      <c r="P47" s="93"/>
      <c r="Q47" s="93"/>
      <c r="R47" s="93"/>
      <c r="S47" s="93"/>
      <c r="T47" s="93"/>
      <c r="U47" s="75"/>
      <c r="V47" s="132" t="str">
        <f>VLOOKUP(A47,DB_CAL_Q1_Q4!$A$4:$P$1328,13)</f>
        <v>Gas Natural</v>
      </c>
      <c r="W47" s="133" t="str">
        <f>VLOOKUP(A47,DB_ACS_Q1_Q4!$A$4:$AD$1328,13)</f>
        <v>Gas Natural</v>
      </c>
      <c r="X47" s="134" t="str">
        <f>VLOOKUP(A47,DB_REF_Q1_Q4!$A$4:$AD$1328,13)</f>
        <v>Ninguno</v>
      </c>
    </row>
    <row r="48" spans="1:24" ht="12" customHeight="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11">
        <v>1</v>
      </c>
      <c r="N48" s="92">
        <v>1</v>
      </c>
      <c r="O48" s="93"/>
      <c r="P48" s="93">
        <v>1</v>
      </c>
      <c r="Q48" s="93">
        <v>1</v>
      </c>
      <c r="R48" s="93">
        <v>1</v>
      </c>
      <c r="S48" s="93">
        <v>1</v>
      </c>
      <c r="T48" s="93"/>
      <c r="U48" s="75">
        <v>1</v>
      </c>
      <c r="V48" s="132" t="str">
        <f>VLOOKUP(A48,DB_CAL_Q1_Q4!$A$4:$P$1328,13)</f>
        <v>GLP</v>
      </c>
      <c r="W48" s="133" t="str">
        <f>VLOOKUP(A48,DB_ACS_Q1_Q4!$A$4:$AD$1328,13)</f>
        <v>Electricidad</v>
      </c>
      <c r="X48" s="134" t="str">
        <f>VLOOKUP(A48,DB_REF_Q1_Q4!$A$4:$AD$1328,13)</f>
        <v>Bomba de calor aire</v>
      </c>
    </row>
    <row r="49" spans="1:24" ht="12" customHeight="1">
      <c r="A49" s="10">
        <v>45</v>
      </c>
      <c r="B49" s="98" t="s">
        <v>92</v>
      </c>
      <c r="C49" s="98" t="s">
        <v>89</v>
      </c>
      <c r="D49" s="11" t="s">
        <v>51</v>
      </c>
      <c r="E49" s="11" t="s">
        <v>303</v>
      </c>
      <c r="F49" s="12" t="s">
        <v>50</v>
      </c>
      <c r="G49" s="12" t="s">
        <v>310</v>
      </c>
      <c r="H49" s="12" t="s">
        <v>306</v>
      </c>
      <c r="I49" s="12" t="s">
        <v>505</v>
      </c>
      <c r="J49" s="12" t="str">
        <f>"≥17h"</f>
        <v>≥17h</v>
      </c>
      <c r="K49" s="12" t="s">
        <v>513</v>
      </c>
      <c r="L49" s="69" t="s">
        <v>520</v>
      </c>
      <c r="M49" s="11">
        <v>1</v>
      </c>
      <c r="N49" s="92">
        <v>1</v>
      </c>
      <c r="O49" s="93"/>
      <c r="P49" s="93">
        <v>1</v>
      </c>
      <c r="Q49" s="93">
        <v>1</v>
      </c>
      <c r="R49" s="93"/>
      <c r="S49" s="93"/>
      <c r="T49" s="93"/>
      <c r="U49" s="75"/>
      <c r="V49" s="132" t="str">
        <f>VLOOKUP(A49,DB_CAL_Q1_Q4!$A$4:$P$1328,13)</f>
        <v>Gas Natural</v>
      </c>
      <c r="W49" s="133" t="str">
        <f>VLOOKUP(A49,DB_ACS_Q1_Q4!$A$4:$AD$1328,13)</f>
        <v>Gas Natural</v>
      </c>
      <c r="X49" s="134" t="str">
        <f>VLOOKUP(A49,DB_REF_Q1_Q4!$A$4:$AD$1328,13)</f>
        <v>Bomba de calor aire</v>
      </c>
    </row>
    <row r="50" spans="1:24" ht="12" customHeight="1">
      <c r="A50" s="10">
        <v>46</v>
      </c>
      <c r="B50" s="98" t="s">
        <v>125</v>
      </c>
      <c r="C50" s="98" t="s">
        <v>59</v>
      </c>
      <c r="D50" s="11" t="s">
        <v>52</v>
      </c>
      <c r="E50" s="11" t="s">
        <v>303</v>
      </c>
      <c r="F50" s="12" t="s">
        <v>50</v>
      </c>
      <c r="G50" s="12" t="s">
        <v>310</v>
      </c>
      <c r="H50" s="12" t="s">
        <v>306</v>
      </c>
      <c r="I50" s="103" t="s">
        <v>504</v>
      </c>
      <c r="J50" s="12" t="str">
        <f>"≥17h"</f>
        <v>≥17h</v>
      </c>
      <c r="K50" s="12" t="s">
        <v>512</v>
      </c>
      <c r="L50" s="69" t="s">
        <v>518</v>
      </c>
      <c r="M50" s="11"/>
      <c r="N50" s="92"/>
      <c r="O50" s="93"/>
      <c r="P50" s="93"/>
      <c r="Q50" s="93"/>
      <c r="R50" s="93"/>
      <c r="S50" s="93"/>
      <c r="T50" s="93"/>
      <c r="U50" s="75"/>
      <c r="V50" s="132" t="str">
        <f>VLOOKUP(A50,DB_CAL_Q1_Q4!$A$4:$P$1328,13)</f>
        <v>Bomba de calor aire</v>
      </c>
      <c r="W50" s="133" t="str">
        <f>VLOOKUP(A50,DB_ACS_Q1_Q4!$A$4:$AD$1328,13)</f>
        <v>Gas Natural</v>
      </c>
      <c r="X50" s="134" t="str">
        <f>VLOOKUP(A50,DB_REF_Q1_Q4!$A$4:$AD$1328,13)</f>
        <v>Bomba de calor aire</v>
      </c>
    </row>
    <row r="51" spans="1:24" ht="12" customHeight="1">
      <c r="A51" s="10">
        <v>47</v>
      </c>
      <c r="B51" s="98" t="s">
        <v>125</v>
      </c>
      <c r="C51" s="98" t="s">
        <v>59</v>
      </c>
      <c r="D51" s="11" t="s">
        <v>52</v>
      </c>
      <c r="E51" s="11" t="s">
        <v>304</v>
      </c>
      <c r="F51" s="12" t="s">
        <v>49</v>
      </c>
      <c r="G51" s="12" t="s">
        <v>310</v>
      </c>
      <c r="H51" s="12" t="s">
        <v>308</v>
      </c>
      <c r="I51" s="103" t="s">
        <v>504</v>
      </c>
      <c r="J51" s="12" t="str">
        <f>"≥17h"</f>
        <v>≥17h</v>
      </c>
      <c r="K51" s="12" t="s">
        <v>512</v>
      </c>
      <c r="L51" s="69" t="s">
        <v>518</v>
      </c>
      <c r="M51" s="11"/>
      <c r="N51" s="92"/>
      <c r="O51" s="93"/>
      <c r="P51" s="93"/>
      <c r="Q51" s="93"/>
      <c r="R51" s="93"/>
      <c r="S51" s="93"/>
      <c r="T51" s="93"/>
      <c r="U51" s="75"/>
      <c r="V51" s="132" t="str">
        <f>VLOOKUP(A51,DB_CAL_Q1_Q4!$A$4:$P$1328,13)</f>
        <v>Bomba de calor aire</v>
      </c>
      <c r="W51" s="133" t="str">
        <f>VLOOKUP(A51,DB_ACS_Q1_Q4!$A$4:$AD$1328,13)</f>
        <v>Electricidad</v>
      </c>
      <c r="X51" s="134" t="str">
        <f>VLOOKUP(A51,DB_REF_Q1_Q4!$A$4:$AD$1328,13)</f>
        <v>Bomba de calor aire</v>
      </c>
    </row>
    <row r="52" spans="1:24" ht="12" customHeight="1">
      <c r="A52" s="10">
        <v>48</v>
      </c>
      <c r="B52" s="98" t="s">
        <v>270</v>
      </c>
      <c r="C52" s="98" t="s">
        <v>89</v>
      </c>
      <c r="D52" s="11" t="s">
        <v>52</v>
      </c>
      <c r="E52" s="11" t="s">
        <v>304</v>
      </c>
      <c r="F52" s="12" t="s">
        <v>48</v>
      </c>
      <c r="G52" s="12" t="s">
        <v>510</v>
      </c>
      <c r="H52" s="12" t="s">
        <v>306</v>
      </c>
      <c r="I52" s="103" t="s">
        <v>504</v>
      </c>
      <c r="J52" s="12" t="str">
        <f>"≥17h"</f>
        <v>≥17h</v>
      </c>
      <c r="K52" s="12" t="s">
        <v>47</v>
      </c>
      <c r="L52" s="69" t="s">
        <v>520</v>
      </c>
      <c r="M52" s="11">
        <v>1</v>
      </c>
      <c r="N52" s="92">
        <v>1</v>
      </c>
      <c r="O52" s="93"/>
      <c r="P52" s="93">
        <v>1</v>
      </c>
      <c r="Q52" s="93">
        <v>1</v>
      </c>
      <c r="R52" s="93"/>
      <c r="S52" s="93">
        <v>1</v>
      </c>
      <c r="T52" s="93"/>
      <c r="U52" s="75"/>
      <c r="V52" s="132" t="str">
        <f>VLOOKUP(A52,DB_CAL_Q1_Q4!$A$4:$P$1328,13)</f>
        <v>Gasóleo</v>
      </c>
      <c r="W52" s="133" t="str">
        <f>VLOOKUP(A52,DB_ACS_Q1_Q4!$A$4:$AD$1328,13)</f>
        <v>Gasóleo</v>
      </c>
      <c r="X52" s="134" t="str">
        <f>VLOOKUP(A52,DB_REF_Q1_Q4!$A$4:$AD$1328,13)</f>
        <v>Ninguno</v>
      </c>
    </row>
    <row r="53" spans="1:24" ht="12" customHeight="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11">
        <v>1</v>
      </c>
      <c r="N53" s="92"/>
      <c r="O53" s="93"/>
      <c r="P53" s="93">
        <v>1</v>
      </c>
      <c r="Q53" s="93">
        <v>1</v>
      </c>
      <c r="R53" s="93"/>
      <c r="S53" s="93"/>
      <c r="T53" s="93"/>
      <c r="U53" s="75"/>
      <c r="V53" s="132" t="str">
        <f>VLOOKUP(A53,DB_CAL_Q1_Q4!$A$4:$P$1328,13)</f>
        <v>Gasóleo</v>
      </c>
      <c r="W53" s="133" t="str">
        <f>VLOOKUP(A53,DB_ACS_Q1_Q4!$A$4:$AD$1328,13)</f>
        <v>Electricidad</v>
      </c>
      <c r="X53" s="134" t="str">
        <f>VLOOKUP(A53,DB_REF_Q1_Q4!$A$4:$AD$1328,13)</f>
        <v>Ninguno</v>
      </c>
    </row>
    <row r="54" spans="1:24" ht="12" customHeight="1">
      <c r="A54" s="10">
        <v>50</v>
      </c>
      <c r="B54" s="98" t="s">
        <v>270</v>
      </c>
      <c r="C54" s="98" t="s">
        <v>89</v>
      </c>
      <c r="D54" s="11" t="s">
        <v>52</v>
      </c>
      <c r="E54" s="11" t="s">
        <v>304</v>
      </c>
      <c r="F54" s="12" t="s">
        <v>48</v>
      </c>
      <c r="G54" s="12" t="s">
        <v>510</v>
      </c>
      <c r="H54" s="12" t="s">
        <v>306</v>
      </c>
      <c r="I54" s="103" t="s">
        <v>504</v>
      </c>
      <c r="J54" s="12" t="str">
        <f t="shared" ref="J54:J60" si="1">"≥17h"</f>
        <v>≥17h</v>
      </c>
      <c r="K54" s="12" t="s">
        <v>513</v>
      </c>
      <c r="L54" s="69" t="s">
        <v>520</v>
      </c>
      <c r="M54" s="11">
        <v>1</v>
      </c>
      <c r="N54" s="92">
        <v>1</v>
      </c>
      <c r="O54" s="93"/>
      <c r="P54" s="93">
        <v>1</v>
      </c>
      <c r="Q54" s="93">
        <v>1</v>
      </c>
      <c r="R54" s="93"/>
      <c r="S54" s="93"/>
      <c r="T54" s="93"/>
      <c r="U54" s="75"/>
      <c r="V54" s="132" t="str">
        <f>VLOOKUP(A54,DB_CAL_Q1_Q4!$A$4:$P$1328,13)</f>
        <v>Gasóleo</v>
      </c>
      <c r="W54" s="133" t="str">
        <f>VLOOKUP(A54,DB_ACS_Q1_Q4!$A$4:$AD$1328,13)</f>
        <v>Gasóleo</v>
      </c>
      <c r="X54" s="134" t="str">
        <f>VLOOKUP(A54,DB_REF_Q1_Q4!$A$4:$AD$1328,13)</f>
        <v>Ninguno</v>
      </c>
    </row>
    <row r="55" spans="1:24" ht="12" customHeight="1">
      <c r="A55" s="10">
        <v>51</v>
      </c>
      <c r="B55" s="98" t="s">
        <v>270</v>
      </c>
      <c r="C55" s="98" t="s">
        <v>89</v>
      </c>
      <c r="D55" s="11" t="s">
        <v>52</v>
      </c>
      <c r="E55" s="11" t="s">
        <v>304</v>
      </c>
      <c r="F55" s="12" t="s">
        <v>49</v>
      </c>
      <c r="G55" s="12" t="s">
        <v>310</v>
      </c>
      <c r="H55" s="12" t="s">
        <v>306</v>
      </c>
      <c r="I55" s="103" t="s">
        <v>505</v>
      </c>
      <c r="J55" s="12" t="str">
        <f t="shared" si="1"/>
        <v>≥17h</v>
      </c>
      <c r="K55" s="12" t="s">
        <v>47</v>
      </c>
      <c r="L55" s="69" t="s">
        <v>520</v>
      </c>
      <c r="M55" s="11"/>
      <c r="N55" s="92"/>
      <c r="O55" s="93"/>
      <c r="P55" s="93"/>
      <c r="Q55" s="93"/>
      <c r="R55" s="93"/>
      <c r="S55" s="93"/>
      <c r="T55" s="93"/>
      <c r="U55" s="75"/>
      <c r="V55" s="132" t="str">
        <f>VLOOKUP(A55,DB_CAL_Q1_Q4!$A$4:$P$1328,13)</f>
        <v>Gasóleo</v>
      </c>
      <c r="W55" s="133" t="str">
        <f>VLOOKUP(A55,DB_ACS_Q1_Q4!$A$4:$AD$1328,13)</f>
        <v>Gasóleo</v>
      </c>
      <c r="X55" s="134" t="str">
        <f>VLOOKUP(A55,DB_REF_Q1_Q4!$A$4:$AD$1328,13)</f>
        <v>Ninguno</v>
      </c>
    </row>
    <row r="56" spans="1:24" ht="12" customHeight="1">
      <c r="A56" s="10">
        <v>52</v>
      </c>
      <c r="B56" s="98" t="s">
        <v>271</v>
      </c>
      <c r="C56" s="98" t="s">
        <v>89</v>
      </c>
      <c r="D56" s="11" t="s">
        <v>52</v>
      </c>
      <c r="E56" s="11" t="s">
        <v>303</v>
      </c>
      <c r="F56" s="12" t="s">
        <v>48</v>
      </c>
      <c r="G56" s="12" t="s">
        <v>510</v>
      </c>
      <c r="H56" s="12" t="s">
        <v>307</v>
      </c>
      <c r="I56" s="103" t="s">
        <v>505</v>
      </c>
      <c r="J56" s="12" t="str">
        <f t="shared" si="1"/>
        <v>≥17h</v>
      </c>
      <c r="K56" s="12" t="s">
        <v>513</v>
      </c>
      <c r="L56" s="69" t="s">
        <v>520</v>
      </c>
      <c r="M56" s="11">
        <v>1</v>
      </c>
      <c r="N56" s="92">
        <v>1</v>
      </c>
      <c r="O56" s="93">
        <v>1</v>
      </c>
      <c r="P56" s="93"/>
      <c r="Q56" s="93">
        <v>1</v>
      </c>
      <c r="R56" s="93"/>
      <c r="S56" s="93">
        <v>1</v>
      </c>
      <c r="T56" s="93"/>
      <c r="U56" s="75"/>
      <c r="V56" s="132" t="str">
        <f>VLOOKUP(A56,DB_CAL_Q1_Q4!$A$4:$P$1328,13)</f>
        <v>Gas Natural</v>
      </c>
      <c r="W56" s="133" t="str">
        <f>VLOOKUP(A56,DB_ACS_Q1_Q4!$A$4:$AD$1328,13)</f>
        <v>Gas Natural</v>
      </c>
      <c r="X56" s="134" t="str">
        <f>VLOOKUP(A56,DB_REF_Q1_Q4!$A$4:$AD$1328,13)</f>
        <v>Ninguno</v>
      </c>
    </row>
    <row r="57" spans="1:24" ht="12" customHeight="1">
      <c r="A57" s="10">
        <v>53</v>
      </c>
      <c r="B57" s="98" t="s">
        <v>270</v>
      </c>
      <c r="C57" s="98" t="s">
        <v>89</v>
      </c>
      <c r="D57" s="11" t="s">
        <v>52</v>
      </c>
      <c r="E57" s="11" t="s">
        <v>304</v>
      </c>
      <c r="F57" s="12" t="s">
        <v>49</v>
      </c>
      <c r="G57" s="12" t="s">
        <v>310</v>
      </c>
      <c r="H57" s="12" t="s">
        <v>306</v>
      </c>
      <c r="I57" s="103" t="s">
        <v>505</v>
      </c>
      <c r="J57" s="12" t="str">
        <f t="shared" si="1"/>
        <v>≥17h</v>
      </c>
      <c r="K57" s="12" t="s">
        <v>512</v>
      </c>
      <c r="L57" s="69" t="s">
        <v>520</v>
      </c>
      <c r="M57" s="11"/>
      <c r="N57" s="92"/>
      <c r="O57" s="93"/>
      <c r="P57" s="93"/>
      <c r="Q57" s="93"/>
      <c r="R57" s="93"/>
      <c r="S57" s="93"/>
      <c r="T57" s="93"/>
      <c r="U57" s="75"/>
      <c r="V57" s="132" t="str">
        <f>VLOOKUP(A57,DB_CAL_Q1_Q4!$A$4:$P$1328,13)</f>
        <v>Gasóleo</v>
      </c>
      <c r="W57" s="133" t="str">
        <f>VLOOKUP(A57,DB_ACS_Q1_Q4!$A$4:$AD$1328,13)</f>
        <v>Gasóleo</v>
      </c>
      <c r="X57" s="134" t="str">
        <f>VLOOKUP(A57,DB_REF_Q1_Q4!$A$4:$AD$1328,13)</f>
        <v>Ninguno</v>
      </c>
    </row>
    <row r="58" spans="1:24" ht="12" customHeight="1">
      <c r="A58" s="10">
        <v>54</v>
      </c>
      <c r="B58" s="98" t="s">
        <v>81</v>
      </c>
      <c r="C58" s="98" t="s">
        <v>81</v>
      </c>
      <c r="D58" s="11" t="s">
        <v>25</v>
      </c>
      <c r="E58" s="11" t="s">
        <v>304</v>
      </c>
      <c r="F58" s="12" t="s">
        <v>48</v>
      </c>
      <c r="G58" s="12" t="s">
        <v>310</v>
      </c>
      <c r="H58" s="12" t="s">
        <v>306</v>
      </c>
      <c r="I58" s="103" t="s">
        <v>504</v>
      </c>
      <c r="J58" s="12" t="str">
        <f t="shared" si="1"/>
        <v>≥17h</v>
      </c>
      <c r="K58" s="12" t="s">
        <v>512</v>
      </c>
      <c r="L58" s="69" t="s">
        <v>518</v>
      </c>
      <c r="M58" s="11">
        <v>1</v>
      </c>
      <c r="N58" s="92">
        <v>1</v>
      </c>
      <c r="O58" s="93"/>
      <c r="P58" s="93">
        <v>1</v>
      </c>
      <c r="Q58" s="93">
        <v>1</v>
      </c>
      <c r="R58" s="93"/>
      <c r="S58" s="93"/>
      <c r="T58" s="93"/>
      <c r="U58" s="75"/>
      <c r="V58" s="132" t="str">
        <f>VLOOKUP(A58,DB_CAL_Q1_Q4!$A$4:$P$1328,13)</f>
        <v>Electricidad</v>
      </c>
      <c r="W58" s="133" t="str">
        <f>VLOOKUP(A58,DB_ACS_Q1_Q4!$A$4:$AD$1328,13)</f>
        <v>Electricidad</v>
      </c>
      <c r="X58" s="134" t="str">
        <f>VLOOKUP(A58,DB_REF_Q1_Q4!$A$4:$AD$1328,13)</f>
        <v>Bomba de calor aire</v>
      </c>
    </row>
    <row r="59" spans="1:24" ht="12" customHeight="1">
      <c r="A59" s="10">
        <v>55</v>
      </c>
      <c r="B59" s="98" t="s">
        <v>113</v>
      </c>
      <c r="C59" s="98" t="s">
        <v>71</v>
      </c>
      <c r="D59" s="11" t="s">
        <v>51</v>
      </c>
      <c r="E59" s="11" t="s">
        <v>303</v>
      </c>
      <c r="F59" s="12" t="s">
        <v>49</v>
      </c>
      <c r="G59" s="12" t="s">
        <v>310</v>
      </c>
      <c r="H59" s="12" t="s">
        <v>306</v>
      </c>
      <c r="I59" s="103" t="s">
        <v>505</v>
      </c>
      <c r="J59" s="12" t="str">
        <f t="shared" si="1"/>
        <v>≥17h</v>
      </c>
      <c r="K59" s="12" t="s">
        <v>512</v>
      </c>
      <c r="L59" s="69" t="s">
        <v>520</v>
      </c>
      <c r="M59" s="11"/>
      <c r="N59" s="92"/>
      <c r="O59" s="93"/>
      <c r="P59" s="93"/>
      <c r="Q59" s="93"/>
      <c r="R59" s="93"/>
      <c r="S59" s="93"/>
      <c r="T59" s="93"/>
      <c r="U59" s="75"/>
      <c r="V59" s="132" t="str">
        <f>VLOOKUP(A59,DB_CAL_Q1_Q4!$A$4:$P$1328,13)</f>
        <v>Electricidad</v>
      </c>
      <c r="W59" s="133" t="str">
        <f>VLOOKUP(A59,DB_ACS_Q1_Q4!$A$4:$AD$1328,13)</f>
        <v>GLP</v>
      </c>
      <c r="X59" s="134" t="str">
        <f>VLOOKUP(A59,DB_REF_Q1_Q4!$A$4:$AD$1328,13)</f>
        <v>Ninguno</v>
      </c>
    </row>
    <row r="60" spans="1:24" ht="12" customHeight="1">
      <c r="A60" s="10">
        <v>56</v>
      </c>
      <c r="B60" s="98" t="s">
        <v>81</v>
      </c>
      <c r="C60" s="98" t="s">
        <v>81</v>
      </c>
      <c r="D60" s="11" t="s">
        <v>25</v>
      </c>
      <c r="E60" s="11" t="s">
        <v>304</v>
      </c>
      <c r="F60" s="12" t="s">
        <v>49</v>
      </c>
      <c r="G60" s="12" t="s">
        <v>310</v>
      </c>
      <c r="H60" s="12" t="s">
        <v>306</v>
      </c>
      <c r="I60" s="103" t="s">
        <v>504</v>
      </c>
      <c r="J60" s="12" t="str">
        <f t="shared" si="1"/>
        <v>≥17h</v>
      </c>
      <c r="K60" s="12" t="s">
        <v>512</v>
      </c>
      <c r="L60" s="69" t="s">
        <v>518</v>
      </c>
      <c r="M60" s="11">
        <v>1</v>
      </c>
      <c r="N60" s="92">
        <v>1</v>
      </c>
      <c r="O60" s="93"/>
      <c r="P60" s="93">
        <v>1</v>
      </c>
      <c r="Q60" s="93">
        <v>1</v>
      </c>
      <c r="R60" s="93">
        <v>1</v>
      </c>
      <c r="S60" s="93">
        <v>1</v>
      </c>
      <c r="T60" s="93">
        <v>1</v>
      </c>
      <c r="U60" s="75">
        <v>1</v>
      </c>
      <c r="V60" s="132" t="str">
        <f>VLOOKUP(A60,DB_CAL_Q1_Q4!$A$4:$P$1328,13)</f>
        <v>Ninguna</v>
      </c>
      <c r="W60" s="133" t="str">
        <f>VLOOKUP(A60,DB_ACS_Q1_Q4!$A$4:$AD$1328,13)</f>
        <v>GLP</v>
      </c>
      <c r="X60" s="134" t="str">
        <f>VLOOKUP(A60,DB_REF_Q1_Q4!$A$4:$AD$1328,13)</f>
        <v>Ninguno</v>
      </c>
    </row>
    <row r="61" spans="1:24" ht="12" customHeight="1">
      <c r="A61" s="10">
        <v>57</v>
      </c>
      <c r="B61" s="98" t="s">
        <v>213</v>
      </c>
      <c r="C61" s="98" t="s">
        <v>69</v>
      </c>
      <c r="D61" s="11" t="s">
        <v>51</v>
      </c>
      <c r="E61" s="11" t="s">
        <v>304</v>
      </c>
      <c r="F61" s="12" t="s">
        <v>50</v>
      </c>
      <c r="G61" s="12" t="s">
        <v>510</v>
      </c>
      <c r="H61" s="12" t="s">
        <v>306</v>
      </c>
      <c r="I61" s="103" t="s">
        <v>504</v>
      </c>
      <c r="J61" s="11" t="str">
        <f>"≤12h"</f>
        <v>≤12h</v>
      </c>
      <c r="K61" s="12" t="s">
        <v>512</v>
      </c>
      <c r="L61" s="69" t="s">
        <v>518</v>
      </c>
      <c r="M61" s="11">
        <v>1</v>
      </c>
      <c r="N61" s="92">
        <v>1</v>
      </c>
      <c r="O61" s="93"/>
      <c r="P61" s="93">
        <v>1</v>
      </c>
      <c r="Q61" s="93">
        <v>1</v>
      </c>
      <c r="R61" s="93">
        <v>1</v>
      </c>
      <c r="S61" s="93">
        <v>1</v>
      </c>
      <c r="T61" s="93">
        <v>1</v>
      </c>
      <c r="U61" s="75">
        <v>1</v>
      </c>
      <c r="V61" s="132" t="str">
        <f>VLOOKUP(A61,DB_CAL_Q1_Q4!$A$4:$P$1328,13)</f>
        <v>Bomba de calor aire</v>
      </c>
      <c r="W61" s="133" t="str">
        <f>VLOOKUP(A61,DB_ACS_Q1_Q4!$A$4:$AD$1328,13)</f>
        <v>GLP</v>
      </c>
      <c r="X61" s="134" t="str">
        <f>VLOOKUP(A61,DB_REF_Q1_Q4!$A$4:$AD$1328,13)</f>
        <v>Bomba de calor aire</v>
      </c>
    </row>
    <row r="62" spans="1:24" ht="12" customHeight="1">
      <c r="A62" s="10">
        <v>58</v>
      </c>
      <c r="B62" s="98" t="s">
        <v>112</v>
      </c>
      <c r="C62" s="98" t="s">
        <v>71</v>
      </c>
      <c r="D62" s="11" t="s">
        <v>51</v>
      </c>
      <c r="E62" s="11" t="s">
        <v>303</v>
      </c>
      <c r="F62" s="12" t="s">
        <v>50</v>
      </c>
      <c r="G62" s="12" t="s">
        <v>310</v>
      </c>
      <c r="H62" s="12" t="s">
        <v>306</v>
      </c>
      <c r="I62" s="12" t="s">
        <v>505</v>
      </c>
      <c r="J62" s="12" t="str">
        <f>"≥17h"</f>
        <v>≥17h</v>
      </c>
      <c r="K62" s="12" t="s">
        <v>512</v>
      </c>
      <c r="L62" s="69" t="s">
        <v>520</v>
      </c>
      <c r="M62" s="11">
        <v>1</v>
      </c>
      <c r="N62" s="92"/>
      <c r="O62" s="93">
        <v>1</v>
      </c>
      <c r="P62" s="93">
        <v>1</v>
      </c>
      <c r="Q62" s="93">
        <v>1</v>
      </c>
      <c r="R62" s="93"/>
      <c r="S62" s="93">
        <v>1</v>
      </c>
      <c r="T62" s="93"/>
      <c r="U62" s="75"/>
      <c r="V62" s="132" t="str">
        <f>VLOOKUP(A62,DB_CAL_Q1_Q4!$A$4:$P$1328,13)</f>
        <v>Electricidad</v>
      </c>
      <c r="W62" s="133" t="str">
        <f>VLOOKUP(A62,DB_ACS_Q1_Q4!$A$4:$AD$1328,13)</f>
        <v>Electricidad</v>
      </c>
      <c r="X62" s="134" t="str">
        <f>VLOOKUP(A62,DB_REF_Q1_Q4!$A$4:$AD$1328,13)</f>
        <v>Ninguno</v>
      </c>
    </row>
    <row r="63" spans="1:24" ht="12" customHeight="1">
      <c r="A63" s="10">
        <v>59</v>
      </c>
      <c r="B63" s="98" t="s">
        <v>213</v>
      </c>
      <c r="C63" s="98" t="s">
        <v>69</v>
      </c>
      <c r="D63" s="11" t="s">
        <v>51</v>
      </c>
      <c r="E63" s="11" t="s">
        <v>304</v>
      </c>
      <c r="F63" s="12" t="s">
        <v>50</v>
      </c>
      <c r="G63" s="12" t="s">
        <v>510</v>
      </c>
      <c r="H63" s="12" t="s">
        <v>306</v>
      </c>
      <c r="I63" s="11" t="s">
        <v>504</v>
      </c>
      <c r="J63" s="12" t="str">
        <f>"≥17h"</f>
        <v>≥17h</v>
      </c>
      <c r="K63" s="12" t="s">
        <v>512</v>
      </c>
      <c r="L63" s="69" t="s">
        <v>518</v>
      </c>
      <c r="M63" s="11">
        <v>1</v>
      </c>
      <c r="N63" s="92">
        <v>1</v>
      </c>
      <c r="O63" s="93"/>
      <c r="P63" s="93">
        <v>1</v>
      </c>
      <c r="Q63" s="93">
        <v>1</v>
      </c>
      <c r="R63" s="93"/>
      <c r="S63" s="93"/>
      <c r="T63" s="93"/>
      <c r="U63" s="75"/>
      <c r="V63" s="132" t="str">
        <f>VLOOKUP(A63,DB_CAL_Q1_Q4!$A$4:$P$1328,13)</f>
        <v>Electricidad</v>
      </c>
      <c r="W63" s="133" t="str">
        <f>VLOOKUP(A63,DB_ACS_Q1_Q4!$A$4:$AD$1328,13)</f>
        <v>Electricidad</v>
      </c>
      <c r="X63" s="134" t="str">
        <f>VLOOKUP(A63,DB_REF_Q1_Q4!$A$4:$AD$1328,13)</f>
        <v>AC Eléctrico</v>
      </c>
    </row>
    <row r="64" spans="1:24" ht="12" customHeight="1">
      <c r="A64" s="10">
        <v>60</v>
      </c>
      <c r="B64" s="98" t="s">
        <v>113</v>
      </c>
      <c r="C64" s="98" t="s">
        <v>71</v>
      </c>
      <c r="D64" s="11" t="s">
        <v>51</v>
      </c>
      <c r="E64" s="11" t="s">
        <v>303</v>
      </c>
      <c r="F64" s="12" t="s">
        <v>48</v>
      </c>
      <c r="G64" s="12" t="s">
        <v>310</v>
      </c>
      <c r="H64" s="12" t="s">
        <v>306</v>
      </c>
      <c r="I64" s="103" t="s">
        <v>505</v>
      </c>
      <c r="J64" s="12" t="str">
        <f>"≥17h"</f>
        <v>≥17h</v>
      </c>
      <c r="K64" s="12" t="s">
        <v>47</v>
      </c>
      <c r="L64" s="69" t="s">
        <v>520</v>
      </c>
      <c r="M64" s="11">
        <v>1</v>
      </c>
      <c r="N64" s="92">
        <v>1</v>
      </c>
      <c r="O64" s="93"/>
      <c r="P64" s="93">
        <v>1</v>
      </c>
      <c r="Q64" s="93">
        <v>1</v>
      </c>
      <c r="R64" s="93"/>
      <c r="S64" s="93">
        <v>1</v>
      </c>
      <c r="T64" s="93"/>
      <c r="U64" s="75"/>
      <c r="V64" s="132" t="str">
        <f>VLOOKUP(A64,DB_CAL_Q1_Q4!$A$4:$P$1328,13)</f>
        <v>Gasóleo</v>
      </c>
      <c r="W64" s="133" t="str">
        <f>VLOOKUP(A64,DB_ACS_Q1_Q4!$A$4:$AD$1328,13)</f>
        <v>Gasóleo</v>
      </c>
      <c r="X64" s="134" t="str">
        <f>VLOOKUP(A64,DB_REF_Q1_Q4!$A$4:$AD$1328,13)</f>
        <v>Ninguno</v>
      </c>
    </row>
    <row r="65" spans="1:24" ht="12" customHeight="1">
      <c r="A65" s="10">
        <v>61</v>
      </c>
      <c r="B65" s="98" t="s">
        <v>213</v>
      </c>
      <c r="C65" s="98" t="s">
        <v>69</v>
      </c>
      <c r="D65" s="11" t="s">
        <v>51</v>
      </c>
      <c r="E65" s="11" t="s">
        <v>304</v>
      </c>
      <c r="F65" s="12" t="s">
        <v>50</v>
      </c>
      <c r="G65" s="12" t="s">
        <v>510</v>
      </c>
      <c r="H65" s="12" t="s">
        <v>307</v>
      </c>
      <c r="I65" s="11" t="s">
        <v>504</v>
      </c>
      <c r="J65" s="12" t="str">
        <f>"≥17h"</f>
        <v>≥17h</v>
      </c>
      <c r="K65" s="12" t="s">
        <v>512</v>
      </c>
      <c r="L65" s="69" t="s">
        <v>518</v>
      </c>
      <c r="M65" s="11"/>
      <c r="N65" s="92"/>
      <c r="O65" s="93"/>
      <c r="P65" s="93"/>
      <c r="Q65" s="93"/>
      <c r="R65" s="93"/>
      <c r="S65" s="93"/>
      <c r="T65" s="93"/>
      <c r="U65" s="75"/>
      <c r="V65" s="132" t="str">
        <f>VLOOKUP(A65,DB_CAL_Q1_Q4!$A$4:$P$1328,13)</f>
        <v>Ninguna</v>
      </c>
      <c r="W65" s="133" t="str">
        <f>VLOOKUP(A65,DB_ACS_Q1_Q4!$A$4:$AD$1328,13)</f>
        <v>GLP</v>
      </c>
      <c r="X65" s="134" t="str">
        <f>VLOOKUP(A65,DB_REF_Q1_Q4!$A$4:$AD$1328,13)</f>
        <v>Ninguno</v>
      </c>
    </row>
    <row r="66" spans="1:24" ht="12" customHeight="1">
      <c r="A66" s="10">
        <v>62</v>
      </c>
      <c r="B66" s="98" t="s">
        <v>210</v>
      </c>
      <c r="C66" s="98" t="s">
        <v>198</v>
      </c>
      <c r="D66" s="11" t="s">
        <v>52</v>
      </c>
      <c r="E66" s="11" t="s">
        <v>304</v>
      </c>
      <c r="F66" s="12" t="s">
        <v>49</v>
      </c>
      <c r="G66" s="11" t="s">
        <v>511</v>
      </c>
      <c r="H66" s="12" t="s">
        <v>308</v>
      </c>
      <c r="I66" s="11" t="s">
        <v>507</v>
      </c>
      <c r="J66" s="12" t="str">
        <f>"≥17h"</f>
        <v>≥17h</v>
      </c>
      <c r="K66" s="12" t="s">
        <v>512</v>
      </c>
      <c r="L66" s="69" t="s">
        <v>520</v>
      </c>
      <c r="M66" s="11"/>
      <c r="N66" s="92"/>
      <c r="O66" s="93"/>
      <c r="P66" s="93"/>
      <c r="Q66" s="93"/>
      <c r="R66" s="93"/>
      <c r="S66" s="93"/>
      <c r="T66" s="93"/>
      <c r="U66" s="75"/>
      <c r="V66" s="132" t="str">
        <f>VLOOKUP(A66,DB_CAL_Q1_Q4!$A$4:$P$1328,13)</f>
        <v>Ninguna</v>
      </c>
      <c r="W66" s="133" t="str">
        <f>VLOOKUP(A66,DB_ACS_Q1_Q4!$A$4:$AD$1328,13)</f>
        <v>Electricidad</v>
      </c>
      <c r="X66" s="134" t="str">
        <f>VLOOKUP(A66,DB_REF_Q1_Q4!$A$4:$AD$1328,13)</f>
        <v>Ninguno</v>
      </c>
    </row>
    <row r="67" spans="1:24" ht="12" customHeight="1">
      <c r="A67" s="10">
        <v>63</v>
      </c>
      <c r="B67" s="98" t="s">
        <v>67</v>
      </c>
      <c r="C67" s="98" t="s">
        <v>67</v>
      </c>
      <c r="D67" s="11" t="s">
        <v>52</v>
      </c>
      <c r="E67" s="11" t="s">
        <v>303</v>
      </c>
      <c r="F67" s="12" t="s">
        <v>48</v>
      </c>
      <c r="G67" s="12" t="s">
        <v>510</v>
      </c>
      <c r="H67" s="12" t="s">
        <v>306</v>
      </c>
      <c r="I67" s="11" t="s">
        <v>507</v>
      </c>
      <c r="J67" s="11" t="str">
        <f>"12-16h"</f>
        <v>12-16h</v>
      </c>
      <c r="K67" s="12" t="s">
        <v>512</v>
      </c>
      <c r="L67" s="69" t="s">
        <v>518</v>
      </c>
      <c r="M67" s="11">
        <v>1</v>
      </c>
      <c r="N67" s="92">
        <v>1</v>
      </c>
      <c r="O67" s="93"/>
      <c r="P67" s="93">
        <v>1</v>
      </c>
      <c r="Q67" s="93">
        <v>1</v>
      </c>
      <c r="R67" s="93">
        <v>1</v>
      </c>
      <c r="S67" s="93">
        <v>1</v>
      </c>
      <c r="T67" s="93">
        <v>1</v>
      </c>
      <c r="U67" s="75">
        <v>1</v>
      </c>
      <c r="V67" s="132" t="str">
        <f>VLOOKUP(A67,DB_CAL_Q1_Q4!$A$4:$P$1328,13)</f>
        <v>Bomba de calor aire</v>
      </c>
      <c r="W67" s="133" t="str">
        <f>VLOOKUP(A67,DB_ACS_Q1_Q4!$A$4:$AD$1328,13)</f>
        <v>Electricidad</v>
      </c>
      <c r="X67" s="134" t="str">
        <f>VLOOKUP(A67,DB_REF_Q1_Q4!$A$4:$AD$1328,13)</f>
        <v>Bomba de calor aire</v>
      </c>
    </row>
    <row r="68" spans="1:24" ht="12" customHeight="1">
      <c r="A68" s="10">
        <v>64</v>
      </c>
      <c r="B68" s="98" t="s">
        <v>82</v>
      </c>
      <c r="C68" s="98" t="s">
        <v>82</v>
      </c>
      <c r="D68" s="11" t="s">
        <v>51</v>
      </c>
      <c r="E68" s="11" t="s">
        <v>303</v>
      </c>
      <c r="F68" s="12" t="s">
        <v>50</v>
      </c>
      <c r="G68" s="12" t="s">
        <v>310</v>
      </c>
      <c r="H68" s="12" t="s">
        <v>306</v>
      </c>
      <c r="I68" s="103" t="s">
        <v>505</v>
      </c>
      <c r="J68" s="12" t="str">
        <f t="shared" ref="J68:J76" si="2">"≥17h"</f>
        <v>≥17h</v>
      </c>
      <c r="K68" s="12" t="s">
        <v>512</v>
      </c>
      <c r="L68" s="69" t="s">
        <v>518</v>
      </c>
      <c r="M68" s="11">
        <v>1</v>
      </c>
      <c r="N68" s="92">
        <v>1</v>
      </c>
      <c r="O68" s="93"/>
      <c r="P68" s="93">
        <v>1</v>
      </c>
      <c r="Q68" s="93">
        <v>1</v>
      </c>
      <c r="R68" s="93"/>
      <c r="S68" s="93"/>
      <c r="T68" s="93"/>
      <c r="U68" s="75"/>
      <c r="V68" s="132" t="str">
        <f>VLOOKUP(A68,DB_CAL_Q1_Q4!$A$4:$P$1328,13)</f>
        <v>Bomba de calor aire</v>
      </c>
      <c r="W68" s="133" t="str">
        <f>VLOOKUP(A68,DB_ACS_Q1_Q4!$A$4:$AD$1328,13)</f>
        <v>Electricidad</v>
      </c>
      <c r="X68" s="134" t="str">
        <f>VLOOKUP(A68,DB_REF_Q1_Q4!$A$4:$AD$1328,13)</f>
        <v>Bomba de calor agua</v>
      </c>
    </row>
    <row r="69" spans="1:24" ht="12" customHeight="1">
      <c r="A69" s="10">
        <v>65</v>
      </c>
      <c r="B69" s="98" t="s">
        <v>72</v>
      </c>
      <c r="C69" s="98" t="s">
        <v>72</v>
      </c>
      <c r="D69" s="11" t="s">
        <v>51</v>
      </c>
      <c r="E69" s="11" t="s">
        <v>303</v>
      </c>
      <c r="F69" s="12" t="s">
        <v>50</v>
      </c>
      <c r="G69" s="12" t="s">
        <v>510</v>
      </c>
      <c r="H69" s="12" t="s">
        <v>306</v>
      </c>
      <c r="I69" s="12" t="s">
        <v>505</v>
      </c>
      <c r="J69" s="12" t="str">
        <f t="shared" si="2"/>
        <v>≥17h</v>
      </c>
      <c r="K69" s="12" t="s">
        <v>512</v>
      </c>
      <c r="L69" s="69" t="s">
        <v>519</v>
      </c>
      <c r="M69" s="11">
        <v>1</v>
      </c>
      <c r="N69" s="92">
        <v>1</v>
      </c>
      <c r="O69" s="93"/>
      <c r="P69" s="93">
        <v>1</v>
      </c>
      <c r="Q69" s="93">
        <v>1</v>
      </c>
      <c r="R69" s="93">
        <v>1</v>
      </c>
      <c r="S69" s="93"/>
      <c r="T69" s="93">
        <v>1</v>
      </c>
      <c r="U69" s="75">
        <v>1</v>
      </c>
      <c r="V69" s="132" t="str">
        <f>VLOOKUP(A69,DB_CAL_Q1_Q4!$A$4:$P$1328,13)</f>
        <v>Gas Natural</v>
      </c>
      <c r="W69" s="133" t="str">
        <f>VLOOKUP(A69,DB_ACS_Q1_Q4!$A$4:$AD$1328,13)</f>
        <v>Gas Natural</v>
      </c>
      <c r="X69" s="134" t="str">
        <f>VLOOKUP(A69,DB_REF_Q1_Q4!$A$4:$AD$1328,13)</f>
        <v>Ninguno</v>
      </c>
    </row>
    <row r="70" spans="1:24" ht="12" customHeight="1">
      <c r="A70" s="10">
        <v>66</v>
      </c>
      <c r="B70" s="98" t="s">
        <v>94</v>
      </c>
      <c r="C70" s="98" t="s">
        <v>75</v>
      </c>
      <c r="D70" s="11" t="s">
        <v>51</v>
      </c>
      <c r="E70" s="11" t="s">
        <v>304</v>
      </c>
      <c r="F70" s="12" t="s">
        <v>50</v>
      </c>
      <c r="G70" s="11" t="s">
        <v>511</v>
      </c>
      <c r="H70" s="12" t="s">
        <v>308</v>
      </c>
      <c r="I70" s="103" t="s">
        <v>504</v>
      </c>
      <c r="J70" s="12" t="str">
        <f t="shared" si="2"/>
        <v>≥17h</v>
      </c>
      <c r="K70" s="12" t="s">
        <v>513</v>
      </c>
      <c r="L70" s="69" t="s">
        <v>519</v>
      </c>
      <c r="M70" s="11">
        <v>1</v>
      </c>
      <c r="N70" s="92">
        <v>1</v>
      </c>
      <c r="O70" s="93"/>
      <c r="P70" s="93">
        <v>1</v>
      </c>
      <c r="Q70" s="93">
        <v>1</v>
      </c>
      <c r="R70" s="93">
        <v>1</v>
      </c>
      <c r="S70" s="93">
        <v>1</v>
      </c>
      <c r="T70" s="93">
        <v>1</v>
      </c>
      <c r="U70" s="75"/>
      <c r="V70" s="132" t="str">
        <f>VLOOKUP(A70,DB_CAL_Q1_Q4!$A$4:$P$1328,13)</f>
        <v>Gasóleo</v>
      </c>
      <c r="W70" s="133" t="str">
        <f>VLOOKUP(A70,DB_ACS_Q1_Q4!$A$4:$AD$1328,13)</f>
        <v>Gasóleo</v>
      </c>
      <c r="X70" s="134" t="str">
        <f>VLOOKUP(A70,DB_REF_Q1_Q4!$A$4:$AD$1328,13)</f>
        <v>Ninguno</v>
      </c>
    </row>
    <row r="71" spans="1:24" ht="12" customHeight="1">
      <c r="A71" s="10">
        <v>67</v>
      </c>
      <c r="B71" s="98" t="s">
        <v>95</v>
      </c>
      <c r="C71" s="98" t="s">
        <v>75</v>
      </c>
      <c r="D71" s="11" t="s">
        <v>52</v>
      </c>
      <c r="E71" s="11" t="s">
        <v>304</v>
      </c>
      <c r="F71" s="12" t="s">
        <v>50</v>
      </c>
      <c r="G71" s="11" t="s">
        <v>511</v>
      </c>
      <c r="H71" s="12" t="s">
        <v>308</v>
      </c>
      <c r="I71" s="103" t="s">
        <v>505</v>
      </c>
      <c r="J71" s="12" t="str">
        <f t="shared" si="2"/>
        <v>≥17h</v>
      </c>
      <c r="K71" s="12" t="s">
        <v>47</v>
      </c>
      <c r="L71" s="69" t="s">
        <v>519</v>
      </c>
      <c r="M71" s="11"/>
      <c r="N71" s="92"/>
      <c r="O71" s="93"/>
      <c r="P71" s="93"/>
      <c r="Q71" s="93"/>
      <c r="R71" s="93"/>
      <c r="S71" s="93"/>
      <c r="T71" s="93"/>
      <c r="U71" s="75"/>
      <c r="V71" s="132" t="str">
        <f>VLOOKUP(A71,DB_CAL_Q1_Q4!$A$4:$P$1328,13)</f>
        <v>Gasóleo</v>
      </c>
      <c r="W71" s="133" t="str">
        <f>VLOOKUP(A71,DB_ACS_Q1_Q4!$A$4:$AD$1328,13)</f>
        <v>Gasóleo</v>
      </c>
      <c r="X71" s="134" t="str">
        <f>VLOOKUP(A71,DB_REF_Q1_Q4!$A$4:$AD$1328,13)</f>
        <v>Ninguno</v>
      </c>
    </row>
    <row r="72" spans="1:24" ht="12" customHeight="1">
      <c r="A72" s="10">
        <v>68</v>
      </c>
      <c r="B72" s="98" t="s">
        <v>82</v>
      </c>
      <c r="C72" s="98" t="s">
        <v>82</v>
      </c>
      <c r="D72" s="11" t="s">
        <v>52</v>
      </c>
      <c r="E72" s="11" t="s">
        <v>304</v>
      </c>
      <c r="F72" s="12" t="s">
        <v>49</v>
      </c>
      <c r="G72" s="12" t="s">
        <v>310</v>
      </c>
      <c r="H72" s="12" t="s">
        <v>306</v>
      </c>
      <c r="I72" s="103" t="s">
        <v>504</v>
      </c>
      <c r="J72" s="12" t="str">
        <f t="shared" si="2"/>
        <v>≥17h</v>
      </c>
      <c r="K72" s="12" t="s">
        <v>512</v>
      </c>
      <c r="L72" s="69" t="s">
        <v>518</v>
      </c>
      <c r="M72" s="11"/>
      <c r="N72" s="92"/>
      <c r="O72" s="93"/>
      <c r="P72" s="93"/>
      <c r="Q72" s="93"/>
      <c r="R72" s="93"/>
      <c r="S72" s="93"/>
      <c r="T72" s="93"/>
      <c r="U72" s="75"/>
      <c r="V72" s="132" t="str">
        <f>VLOOKUP(A72,DB_CAL_Q1_Q4!$A$4:$P$1328,13)</f>
        <v>Gas Natural</v>
      </c>
      <c r="W72" s="133" t="str">
        <f>VLOOKUP(A72,DB_ACS_Q1_Q4!$A$4:$AD$1328,13)</f>
        <v>Gas Natural</v>
      </c>
      <c r="X72" s="134" t="str">
        <f>VLOOKUP(A72,DB_REF_Q1_Q4!$A$4:$AD$1328,13)</f>
        <v>Ninguno</v>
      </c>
    </row>
    <row r="73" spans="1:24" ht="12" customHeight="1">
      <c r="A73" s="10">
        <v>69</v>
      </c>
      <c r="B73" s="98" t="s">
        <v>65</v>
      </c>
      <c r="C73" s="98" t="s">
        <v>65</v>
      </c>
      <c r="D73" s="11" t="s">
        <v>52</v>
      </c>
      <c r="E73" s="11" t="s">
        <v>304</v>
      </c>
      <c r="F73" s="12" t="s">
        <v>49</v>
      </c>
      <c r="G73" s="12" t="s">
        <v>310</v>
      </c>
      <c r="H73" s="12" t="s">
        <v>306</v>
      </c>
      <c r="I73" s="103" t="s">
        <v>505</v>
      </c>
      <c r="J73" s="12" t="str">
        <f t="shared" si="2"/>
        <v>≥17h</v>
      </c>
      <c r="K73" s="12" t="s">
        <v>512</v>
      </c>
      <c r="L73" s="69" t="s">
        <v>518</v>
      </c>
      <c r="M73" s="11"/>
      <c r="N73" s="92"/>
      <c r="O73" s="93"/>
      <c r="P73" s="93"/>
      <c r="Q73" s="93"/>
      <c r="R73" s="93"/>
      <c r="S73" s="93"/>
      <c r="T73" s="93"/>
      <c r="U73" s="75"/>
      <c r="V73" s="132" t="str">
        <f>VLOOKUP(A73,DB_CAL_Q1_Q4!$A$4:$P$1328,13)</f>
        <v>Ninguna</v>
      </c>
      <c r="W73" s="133" t="str">
        <f>VLOOKUP(A73,DB_ACS_Q1_Q4!$A$4:$AD$1328,13)</f>
        <v>Electricidad</v>
      </c>
      <c r="X73" s="134" t="str">
        <f>VLOOKUP(A73,DB_REF_Q1_Q4!$A$4:$AD$1328,13)</f>
        <v>Ninguno</v>
      </c>
    </row>
    <row r="74" spans="1:24" ht="12" customHeight="1">
      <c r="A74" s="10">
        <v>70</v>
      </c>
      <c r="B74" s="98" t="s">
        <v>134</v>
      </c>
      <c r="C74" s="98" t="s">
        <v>131</v>
      </c>
      <c r="D74" s="11" t="s">
        <v>51</v>
      </c>
      <c r="E74" s="11" t="s">
        <v>304</v>
      </c>
      <c r="F74" s="12" t="s">
        <v>50</v>
      </c>
      <c r="G74" s="11" t="s">
        <v>511</v>
      </c>
      <c r="H74" s="12" t="s">
        <v>306</v>
      </c>
      <c r="I74" s="11" t="s">
        <v>504</v>
      </c>
      <c r="J74" s="12" t="str">
        <f t="shared" si="2"/>
        <v>≥17h</v>
      </c>
      <c r="K74" s="12" t="s">
        <v>512</v>
      </c>
      <c r="L74" s="69" t="s">
        <v>519</v>
      </c>
      <c r="M74" s="11">
        <v>1</v>
      </c>
      <c r="N74" s="92"/>
      <c r="O74" s="93"/>
      <c r="P74" s="93">
        <v>1</v>
      </c>
      <c r="Q74" s="93">
        <v>1</v>
      </c>
      <c r="R74" s="93">
        <v>1</v>
      </c>
      <c r="S74" s="93"/>
      <c r="T74" s="93">
        <v>1</v>
      </c>
      <c r="U74" s="75"/>
      <c r="V74" s="132" t="str">
        <f>VLOOKUP(A74,DB_CAL_Q1_Q4!$A$4:$P$1328,13)</f>
        <v>Gas Natural</v>
      </c>
      <c r="W74" s="133" t="str">
        <f>VLOOKUP(A74,DB_ACS_Q1_Q4!$A$4:$AD$1328,13)</f>
        <v>Gas Natural</v>
      </c>
      <c r="X74" s="134" t="str">
        <f>VLOOKUP(A74,DB_REF_Q1_Q4!$A$4:$AD$1328,13)</f>
        <v>Ninguno</v>
      </c>
    </row>
    <row r="75" spans="1:24" ht="12" customHeight="1">
      <c r="A75" s="10">
        <v>71</v>
      </c>
      <c r="B75" s="98" t="s">
        <v>134</v>
      </c>
      <c r="C75" s="98" t="s">
        <v>131</v>
      </c>
      <c r="D75" s="11" t="s">
        <v>51</v>
      </c>
      <c r="E75" s="11" t="s">
        <v>304</v>
      </c>
      <c r="F75" s="12" t="s">
        <v>48</v>
      </c>
      <c r="G75" s="11" t="s">
        <v>511</v>
      </c>
      <c r="H75" s="12" t="s">
        <v>306</v>
      </c>
      <c r="I75" s="103" t="s">
        <v>505</v>
      </c>
      <c r="J75" s="12" t="str">
        <f t="shared" si="2"/>
        <v>≥17h</v>
      </c>
      <c r="K75" s="12" t="s">
        <v>47</v>
      </c>
      <c r="L75" s="69" t="s">
        <v>519</v>
      </c>
      <c r="M75" s="11">
        <v>1</v>
      </c>
      <c r="N75" s="92"/>
      <c r="O75" s="93">
        <v>1</v>
      </c>
      <c r="P75" s="93"/>
      <c r="Q75" s="93"/>
      <c r="R75" s="93"/>
      <c r="S75" s="93"/>
      <c r="T75" s="93"/>
      <c r="U75" s="75"/>
      <c r="V75" s="132" t="str">
        <f>VLOOKUP(A75,DB_CAL_Q1_Q4!$A$4:$P$1328,13)</f>
        <v>Gas Natural</v>
      </c>
      <c r="W75" s="133" t="str">
        <f>VLOOKUP(A75,DB_ACS_Q1_Q4!$A$4:$AD$1328,13)</f>
        <v>Gas Natural</v>
      </c>
      <c r="X75" s="134" t="str">
        <f>VLOOKUP(A75,DB_REF_Q1_Q4!$A$4:$AD$1328,13)</f>
        <v>Ninguno</v>
      </c>
    </row>
    <row r="76" spans="1:24" ht="12" customHeight="1">
      <c r="A76" s="10">
        <v>72</v>
      </c>
      <c r="B76" s="98" t="s">
        <v>106</v>
      </c>
      <c r="C76" s="98" t="s">
        <v>71</v>
      </c>
      <c r="D76" s="11" t="s">
        <v>25</v>
      </c>
      <c r="E76" s="11" t="s">
        <v>304</v>
      </c>
      <c r="F76" s="12" t="s">
        <v>49</v>
      </c>
      <c r="G76" s="12" t="s">
        <v>510</v>
      </c>
      <c r="H76" s="12" t="s">
        <v>308</v>
      </c>
      <c r="I76" s="103" t="s">
        <v>505</v>
      </c>
      <c r="J76" s="12" t="str">
        <f t="shared" si="2"/>
        <v>≥17h</v>
      </c>
      <c r="K76" s="12" t="s">
        <v>512</v>
      </c>
      <c r="L76" s="69" t="s">
        <v>520</v>
      </c>
      <c r="M76" s="11"/>
      <c r="N76" s="92"/>
      <c r="O76" s="93"/>
      <c r="P76" s="93"/>
      <c r="Q76" s="93"/>
      <c r="R76" s="93"/>
      <c r="S76" s="93"/>
      <c r="T76" s="93"/>
      <c r="U76" s="75"/>
      <c r="V76" s="132" t="str">
        <f>VLOOKUP(A76,DB_CAL_Q1_Q4!$A$4:$P$1328,13)</f>
        <v>Gas Natural</v>
      </c>
      <c r="W76" s="133" t="str">
        <f>VLOOKUP(A76,DB_ACS_Q1_Q4!$A$4:$AD$1328,13)</f>
        <v>Gas Natural</v>
      </c>
      <c r="X76" s="134" t="str">
        <f>VLOOKUP(A76,DB_REF_Q1_Q4!$A$4:$AD$1328,13)</f>
        <v>Ninguno</v>
      </c>
    </row>
    <row r="77" spans="1:24" ht="12" customHeight="1">
      <c r="A77" s="10">
        <v>73</v>
      </c>
      <c r="B77" s="98" t="s">
        <v>292</v>
      </c>
      <c r="C77" s="98" t="s">
        <v>292</v>
      </c>
      <c r="D77" s="11" t="s">
        <v>51</v>
      </c>
      <c r="E77" s="11" t="s">
        <v>304</v>
      </c>
      <c r="F77" s="12" t="s">
        <v>48</v>
      </c>
      <c r="G77" s="12" t="s">
        <v>310</v>
      </c>
      <c r="H77" s="12" t="s">
        <v>306</v>
      </c>
      <c r="I77" s="11" t="s">
        <v>504</v>
      </c>
      <c r="J77" s="11" t="str">
        <f>"≤12h"</f>
        <v>≤12h</v>
      </c>
      <c r="K77" s="12" t="s">
        <v>512</v>
      </c>
      <c r="L77" s="69" t="s">
        <v>518</v>
      </c>
      <c r="M77" s="11">
        <v>1</v>
      </c>
      <c r="N77" s="92"/>
      <c r="O77" s="93"/>
      <c r="P77" s="93">
        <v>1</v>
      </c>
      <c r="Q77" s="93">
        <v>1</v>
      </c>
      <c r="R77" s="93">
        <v>1</v>
      </c>
      <c r="S77" s="93">
        <v>1</v>
      </c>
      <c r="T77" s="93">
        <v>1</v>
      </c>
      <c r="U77" s="75">
        <v>1</v>
      </c>
      <c r="V77" s="132" t="str">
        <f>VLOOKUP(A77,DB_CAL_Q1_Q4!$A$4:$P$1328,13)</f>
        <v>Gas Natural</v>
      </c>
      <c r="W77" s="133" t="str">
        <f>VLOOKUP(A77,DB_ACS_Q1_Q4!$A$4:$AD$1328,13)</f>
        <v>Gas Natural</v>
      </c>
      <c r="X77" s="134" t="str">
        <f>VLOOKUP(A77,DB_REF_Q1_Q4!$A$4:$AD$1328,13)</f>
        <v>Bomba de calor aire</v>
      </c>
    </row>
    <row r="78" spans="1:24" ht="12" customHeight="1">
      <c r="A78" s="10">
        <v>74</v>
      </c>
      <c r="B78" s="98" t="s">
        <v>106</v>
      </c>
      <c r="C78" s="98" t="s">
        <v>71</v>
      </c>
      <c r="D78" s="11" t="s">
        <v>25</v>
      </c>
      <c r="E78" s="11" t="s">
        <v>304</v>
      </c>
      <c r="F78" s="12" t="s">
        <v>50</v>
      </c>
      <c r="G78" s="12" t="s">
        <v>310</v>
      </c>
      <c r="H78" s="12" t="s">
        <v>306</v>
      </c>
      <c r="I78" s="12" t="s">
        <v>505</v>
      </c>
      <c r="J78" s="12" t="str">
        <f>"≥17h"</f>
        <v>≥17h</v>
      </c>
      <c r="K78" s="12" t="s">
        <v>512</v>
      </c>
      <c r="L78" s="69" t="s">
        <v>520</v>
      </c>
      <c r="M78" s="11">
        <v>1</v>
      </c>
      <c r="N78" s="92"/>
      <c r="O78" s="93"/>
      <c r="P78" s="93">
        <v>1</v>
      </c>
      <c r="Q78" s="93">
        <v>1</v>
      </c>
      <c r="R78" s="93"/>
      <c r="S78" s="93">
        <v>1</v>
      </c>
      <c r="T78" s="93">
        <v>1</v>
      </c>
      <c r="U78" s="75"/>
      <c r="V78" s="132" t="str">
        <f>VLOOKUP(A78,DB_CAL_Q1_Q4!$A$4:$P$1328,13)</f>
        <v>Gas Natural</v>
      </c>
      <c r="W78" s="133" t="str">
        <f>VLOOKUP(A78,DB_ACS_Q1_Q4!$A$4:$AD$1328,13)</f>
        <v>Gas Natural</v>
      </c>
      <c r="X78" s="134" t="str">
        <f>VLOOKUP(A78,DB_REF_Q1_Q4!$A$4:$AD$1328,13)</f>
        <v>Ninguno</v>
      </c>
    </row>
    <row r="79" spans="1:24" ht="12" customHeight="1">
      <c r="A79" s="10">
        <v>75</v>
      </c>
      <c r="B79" s="98" t="s">
        <v>211</v>
      </c>
      <c r="C79" s="98" t="s">
        <v>211</v>
      </c>
      <c r="D79" s="11" t="s">
        <v>51</v>
      </c>
      <c r="E79" s="11" t="s">
        <v>303</v>
      </c>
      <c r="F79" s="12" t="s">
        <v>49</v>
      </c>
      <c r="G79" s="12" t="s">
        <v>310</v>
      </c>
      <c r="H79" s="12" t="s">
        <v>306</v>
      </c>
      <c r="I79" s="103" t="s">
        <v>504</v>
      </c>
      <c r="J79" s="12" t="str">
        <f>"≥17h"</f>
        <v>≥17h</v>
      </c>
      <c r="K79" s="12" t="s">
        <v>512</v>
      </c>
      <c r="L79" s="69" t="s">
        <v>518</v>
      </c>
      <c r="M79" s="11">
        <v>1</v>
      </c>
      <c r="N79" s="92">
        <v>1</v>
      </c>
      <c r="O79" s="93"/>
      <c r="P79" s="93">
        <v>1</v>
      </c>
      <c r="Q79" s="93">
        <v>1</v>
      </c>
      <c r="R79" s="93"/>
      <c r="S79" s="93"/>
      <c r="T79" s="93"/>
      <c r="U79" s="75"/>
      <c r="V79" s="132" t="str">
        <f>VLOOKUP(A79,DB_CAL_Q1_Q4!$A$4:$P$1328,13)</f>
        <v>Ninguna</v>
      </c>
      <c r="W79" s="133" t="str">
        <f>VLOOKUP(A79,DB_ACS_Q1_Q4!$A$4:$AD$1328,13)</f>
        <v>GLP</v>
      </c>
      <c r="X79" s="134" t="str">
        <f>VLOOKUP(A79,DB_REF_Q1_Q4!$A$4:$AD$1328,13)</f>
        <v>AC Eléctrico</v>
      </c>
    </row>
    <row r="80" spans="1:24" ht="12" customHeight="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11">
        <v>1</v>
      </c>
      <c r="N80" s="92">
        <v>1</v>
      </c>
      <c r="O80" s="93"/>
      <c r="P80" s="93">
        <v>1</v>
      </c>
      <c r="Q80" s="93">
        <v>1</v>
      </c>
      <c r="R80" s="93">
        <v>1</v>
      </c>
      <c r="S80" s="93">
        <v>1</v>
      </c>
      <c r="T80" s="93">
        <v>1</v>
      </c>
      <c r="U80" s="75">
        <v>1</v>
      </c>
      <c r="V80" s="132" t="str">
        <f>VLOOKUP(A80,DB_CAL_Q1_Q4!$A$4:$P$1328,13)</f>
        <v>Electricidad</v>
      </c>
      <c r="W80" s="133" t="str">
        <f>VLOOKUP(A80,DB_ACS_Q1_Q4!$A$4:$AD$1328,13)</f>
        <v>GLP</v>
      </c>
      <c r="X80" s="134" t="str">
        <f>VLOOKUP(A80,DB_REF_Q1_Q4!$A$4:$AD$1328,13)</f>
        <v>AC Eléctrico</v>
      </c>
    </row>
    <row r="81" spans="1:24" ht="12" customHeight="1">
      <c r="A81" s="10">
        <v>77</v>
      </c>
      <c r="B81" s="98" t="s">
        <v>106</v>
      </c>
      <c r="C81" s="98" t="s">
        <v>71</v>
      </c>
      <c r="D81" s="11" t="s">
        <v>25</v>
      </c>
      <c r="E81" s="11" t="s">
        <v>304</v>
      </c>
      <c r="F81" s="12" t="s">
        <v>48</v>
      </c>
      <c r="G81" s="12" t="s">
        <v>310</v>
      </c>
      <c r="H81" s="12" t="s">
        <v>306</v>
      </c>
      <c r="I81" s="103" t="s">
        <v>504</v>
      </c>
      <c r="J81" s="12" t="str">
        <f>"≥17h"</f>
        <v>≥17h</v>
      </c>
      <c r="K81" s="12" t="s">
        <v>513</v>
      </c>
      <c r="L81" s="69" t="s">
        <v>520</v>
      </c>
      <c r="M81" s="11">
        <v>1</v>
      </c>
      <c r="N81" s="92">
        <v>1</v>
      </c>
      <c r="O81" s="93"/>
      <c r="P81" s="93">
        <v>1</v>
      </c>
      <c r="Q81" s="93">
        <v>1</v>
      </c>
      <c r="R81" s="93"/>
      <c r="S81" s="93">
        <v>1</v>
      </c>
      <c r="T81" s="93"/>
      <c r="U81" s="75"/>
      <c r="V81" s="132" t="str">
        <f>VLOOKUP(A81,DB_CAL_Q1_Q4!$A$4:$P$1328,13)</f>
        <v>Gas Natural</v>
      </c>
      <c r="W81" s="133" t="str">
        <f>VLOOKUP(A81,DB_ACS_Q1_Q4!$A$4:$AD$1328,13)</f>
        <v>Gas Natural</v>
      </c>
      <c r="X81" s="134" t="str">
        <f>VLOOKUP(A81,DB_REF_Q1_Q4!$A$4:$AD$1328,13)</f>
        <v>Ninguno</v>
      </c>
    </row>
    <row r="82" spans="1:24" ht="12" customHeight="1">
      <c r="A82" s="10">
        <v>78</v>
      </c>
      <c r="B82" s="98" t="s">
        <v>211</v>
      </c>
      <c r="C82" s="98" t="s">
        <v>211</v>
      </c>
      <c r="D82" s="11" t="s">
        <v>52</v>
      </c>
      <c r="E82" s="11" t="s">
        <v>303</v>
      </c>
      <c r="F82" s="12" t="s">
        <v>48</v>
      </c>
      <c r="G82" s="12" t="s">
        <v>510</v>
      </c>
      <c r="H82" s="12" t="s">
        <v>307</v>
      </c>
      <c r="I82" s="103" t="s">
        <v>504</v>
      </c>
      <c r="J82" s="12" t="str">
        <f>"≥17h"</f>
        <v>≥17h</v>
      </c>
      <c r="K82" s="12" t="s">
        <v>513</v>
      </c>
      <c r="L82" s="69" t="s">
        <v>518</v>
      </c>
      <c r="M82" s="11">
        <v>1</v>
      </c>
      <c r="N82" s="92">
        <v>1</v>
      </c>
      <c r="O82" s="93"/>
      <c r="P82" s="93">
        <v>1</v>
      </c>
      <c r="Q82" s="93">
        <v>1</v>
      </c>
      <c r="R82" s="93"/>
      <c r="S82" s="93"/>
      <c r="T82" s="93"/>
      <c r="U82" s="75"/>
      <c r="V82" s="132" t="str">
        <f>VLOOKUP(A82,DB_CAL_Q1_Q4!$A$4:$P$1328,13)</f>
        <v>Bomba de calor aire</v>
      </c>
      <c r="W82" s="133" t="str">
        <f>VLOOKUP(A82,DB_ACS_Q1_Q4!$A$4:$AD$1328,13)</f>
        <v>GLP</v>
      </c>
      <c r="X82" s="134" t="str">
        <f>VLOOKUP(A82,DB_REF_Q1_Q4!$A$4:$AD$1328,13)</f>
        <v>Bomba de calor aire</v>
      </c>
    </row>
    <row r="83" spans="1:24" ht="12" customHeight="1">
      <c r="A83" s="10">
        <v>79</v>
      </c>
      <c r="B83" s="98" t="s">
        <v>108</v>
      </c>
      <c r="C83" s="98" t="s">
        <v>71</v>
      </c>
      <c r="D83" s="11" t="s">
        <v>25</v>
      </c>
      <c r="E83" s="11" t="s">
        <v>304</v>
      </c>
      <c r="F83" s="12" t="s">
        <v>48</v>
      </c>
      <c r="G83" s="11" t="s">
        <v>511</v>
      </c>
      <c r="H83" s="12" t="s">
        <v>308</v>
      </c>
      <c r="I83" s="11" t="s">
        <v>504</v>
      </c>
      <c r="J83" s="12" t="str">
        <f>"≥17h"</f>
        <v>≥17h</v>
      </c>
      <c r="K83" s="12" t="s">
        <v>513</v>
      </c>
      <c r="L83" s="69" t="s">
        <v>520</v>
      </c>
      <c r="M83" s="11"/>
      <c r="N83" s="92"/>
      <c r="O83" s="93"/>
      <c r="P83" s="93"/>
      <c r="Q83" s="93"/>
      <c r="R83" s="93"/>
      <c r="S83" s="93"/>
      <c r="T83" s="93"/>
      <c r="U83" s="75"/>
      <c r="V83" s="132" t="str">
        <f>VLOOKUP(A83,DB_CAL_Q1_Q4!$A$4:$P$1328,13)</f>
        <v>Gasóleo</v>
      </c>
      <c r="W83" s="133" t="str">
        <f>VLOOKUP(A83,DB_ACS_Q1_Q4!$A$4:$AD$1328,13)</f>
        <v>Gasóleo</v>
      </c>
      <c r="X83" s="134" t="str">
        <f>VLOOKUP(A83,DB_REF_Q1_Q4!$A$4:$AD$1328,13)</f>
        <v>Ninguno</v>
      </c>
    </row>
    <row r="84" spans="1:24" ht="12" customHeight="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11">
        <v>1</v>
      </c>
      <c r="N84" s="92">
        <v>1</v>
      </c>
      <c r="O84" s="93"/>
      <c r="P84" s="93">
        <v>1</v>
      </c>
      <c r="Q84" s="93">
        <v>1</v>
      </c>
      <c r="R84" s="93"/>
      <c r="S84" s="93">
        <v>1</v>
      </c>
      <c r="T84" s="93"/>
      <c r="U84" s="75"/>
      <c r="V84" s="132" t="str">
        <f>VLOOKUP(A84,DB_CAL_Q1_Q4!$A$4:$P$1328,13)</f>
        <v>Electricidad</v>
      </c>
      <c r="W84" s="133" t="str">
        <f>VLOOKUP(A84,DB_ACS_Q1_Q4!$A$4:$AD$1328,13)</f>
        <v>GLP</v>
      </c>
      <c r="X84" s="134" t="str">
        <f>VLOOKUP(A84,DB_REF_Q1_Q4!$A$4:$AD$1328,13)</f>
        <v>Bomba de calor aire</v>
      </c>
    </row>
    <row r="85" spans="1:24" ht="12" customHeight="1">
      <c r="A85" s="10">
        <v>81</v>
      </c>
      <c r="B85" s="98" t="s">
        <v>250</v>
      </c>
      <c r="C85" s="98" t="s">
        <v>245</v>
      </c>
      <c r="D85" s="11" t="s">
        <v>52</v>
      </c>
      <c r="E85" s="11" t="s">
        <v>303</v>
      </c>
      <c r="F85" s="12" t="s">
        <v>48</v>
      </c>
      <c r="G85" s="11" t="s">
        <v>511</v>
      </c>
      <c r="H85" s="12" t="s">
        <v>306</v>
      </c>
      <c r="I85" s="103" t="s">
        <v>504</v>
      </c>
      <c r="J85" s="12" t="str">
        <f>"≥17h"</f>
        <v>≥17h</v>
      </c>
      <c r="K85" s="12" t="s">
        <v>512</v>
      </c>
      <c r="L85" s="69" t="s">
        <v>520</v>
      </c>
      <c r="M85" s="11"/>
      <c r="N85" s="92"/>
      <c r="O85" s="93"/>
      <c r="P85" s="93"/>
      <c r="Q85" s="93"/>
      <c r="R85" s="93"/>
      <c r="S85" s="93"/>
      <c r="T85" s="93"/>
      <c r="U85" s="75"/>
      <c r="V85" s="132" t="str">
        <f>VLOOKUP(A85,DB_CAL_Q1_Q4!$A$4:$P$1328,13)</f>
        <v>Electricidad</v>
      </c>
      <c r="W85" s="133" t="str">
        <f>VLOOKUP(A85,DB_ACS_Q1_Q4!$A$4:$AD$1328,13)</f>
        <v>GLP</v>
      </c>
      <c r="X85" s="134" t="str">
        <f>VLOOKUP(A85,DB_REF_Q1_Q4!$A$4:$AD$1328,13)</f>
        <v>Ninguno</v>
      </c>
    </row>
    <row r="86" spans="1:24" ht="12" customHeight="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11">
        <v>1</v>
      </c>
      <c r="N86" s="92">
        <v>1</v>
      </c>
      <c r="O86" s="93">
        <v>1</v>
      </c>
      <c r="P86" s="93"/>
      <c r="Q86" s="93">
        <v>1</v>
      </c>
      <c r="R86" s="93">
        <v>1</v>
      </c>
      <c r="S86" s="93">
        <v>1</v>
      </c>
      <c r="T86" s="93">
        <v>1</v>
      </c>
      <c r="U86" s="75">
        <v>1</v>
      </c>
      <c r="V86" s="132" t="str">
        <f>VLOOKUP(A86,DB_CAL_Q1_Q4!$A$4:$P$1328,13)</f>
        <v>Ninguna</v>
      </c>
      <c r="W86" s="133" t="str">
        <f>VLOOKUP(A86,DB_ACS_Q1_Q4!$A$4:$AD$1328,13)</f>
        <v>Electricidad</v>
      </c>
      <c r="X86" s="134" t="str">
        <f>VLOOKUP(A86,DB_REF_Q1_Q4!$A$4:$AD$1328,13)</f>
        <v>Ninguno</v>
      </c>
    </row>
    <row r="87" spans="1:24" ht="12" customHeight="1">
      <c r="A87" s="10">
        <v>83</v>
      </c>
      <c r="B87" s="98" t="s">
        <v>243</v>
      </c>
      <c r="C87" s="98" t="s">
        <v>85</v>
      </c>
      <c r="D87" s="11" t="s">
        <v>51</v>
      </c>
      <c r="E87" s="11" t="s">
        <v>304</v>
      </c>
      <c r="F87" s="12" t="s">
        <v>50</v>
      </c>
      <c r="G87" s="12" t="s">
        <v>310</v>
      </c>
      <c r="H87" s="12" t="s">
        <v>306</v>
      </c>
      <c r="I87" s="103" t="s">
        <v>504</v>
      </c>
      <c r="J87" s="12" t="str">
        <f>"≥17h"</f>
        <v>≥17h</v>
      </c>
      <c r="K87" s="12" t="s">
        <v>512</v>
      </c>
      <c r="L87" s="69" t="s">
        <v>518</v>
      </c>
      <c r="M87" s="11">
        <v>1</v>
      </c>
      <c r="N87" s="92">
        <v>1</v>
      </c>
      <c r="O87" s="93"/>
      <c r="P87" s="93">
        <v>1</v>
      </c>
      <c r="Q87" s="93">
        <v>1</v>
      </c>
      <c r="R87" s="93">
        <v>1</v>
      </c>
      <c r="S87" s="93">
        <v>1</v>
      </c>
      <c r="T87" s="93">
        <v>1</v>
      </c>
      <c r="U87" s="75">
        <v>1</v>
      </c>
      <c r="V87" s="132" t="str">
        <f>VLOOKUP(A87,DB_CAL_Q1_Q4!$A$4:$P$1328,13)</f>
        <v>Ninguna</v>
      </c>
      <c r="W87" s="133" t="str">
        <f>VLOOKUP(A87,DB_ACS_Q1_Q4!$A$4:$AD$1328,13)</f>
        <v>Electricidad</v>
      </c>
      <c r="X87" s="134" t="str">
        <f>VLOOKUP(A87,DB_REF_Q1_Q4!$A$4:$AD$1328,13)</f>
        <v>Ninguno</v>
      </c>
    </row>
    <row r="88" spans="1:24" ht="12" customHeight="1">
      <c r="A88" s="10">
        <v>84</v>
      </c>
      <c r="B88" s="98" t="s">
        <v>248</v>
      </c>
      <c r="C88" s="98" t="s">
        <v>245</v>
      </c>
      <c r="D88" s="11" t="s">
        <v>51</v>
      </c>
      <c r="E88" s="11" t="s">
        <v>303</v>
      </c>
      <c r="F88" s="12" t="s">
        <v>48</v>
      </c>
      <c r="G88" s="12" t="s">
        <v>310</v>
      </c>
      <c r="H88" s="12" t="s">
        <v>306</v>
      </c>
      <c r="I88" s="103" t="s">
        <v>505</v>
      </c>
      <c r="J88" s="12" t="str">
        <f>"≥17h"</f>
        <v>≥17h</v>
      </c>
      <c r="K88" s="12" t="s">
        <v>47</v>
      </c>
      <c r="L88" s="69" t="s">
        <v>520</v>
      </c>
      <c r="M88" s="11">
        <v>1</v>
      </c>
      <c r="N88" s="92"/>
      <c r="O88" s="93"/>
      <c r="P88" s="93"/>
      <c r="Q88" s="93">
        <v>1</v>
      </c>
      <c r="R88" s="93"/>
      <c r="S88" s="93">
        <v>1</v>
      </c>
      <c r="T88" s="93"/>
      <c r="U88" s="75"/>
      <c r="V88" s="132" t="str">
        <f>VLOOKUP(A88,DB_CAL_Q1_Q4!$A$4:$P$1328,13)</f>
        <v>Gas Natural</v>
      </c>
      <c r="W88" s="133" t="str">
        <f>VLOOKUP(A88,DB_ACS_Q1_Q4!$A$4:$AD$1328,13)</f>
        <v>Gas Natural</v>
      </c>
      <c r="X88" s="134" t="str">
        <f>VLOOKUP(A88,DB_REF_Q1_Q4!$A$4:$AD$1328,13)</f>
        <v>Ninguno</v>
      </c>
    </row>
    <row r="89" spans="1:24" ht="12" customHeight="1">
      <c r="A89" s="10">
        <v>85</v>
      </c>
      <c r="B89" s="98" t="s">
        <v>243</v>
      </c>
      <c r="C89" s="98" t="s">
        <v>85</v>
      </c>
      <c r="D89" s="11" t="s">
        <v>25</v>
      </c>
      <c r="E89" s="11" t="s">
        <v>304</v>
      </c>
      <c r="F89" s="12" t="s">
        <v>50</v>
      </c>
      <c r="G89" s="12" t="s">
        <v>310</v>
      </c>
      <c r="H89" s="12" t="s">
        <v>306</v>
      </c>
      <c r="I89" s="12" t="s">
        <v>505</v>
      </c>
      <c r="J89" s="11" t="str">
        <f>"≤12h"</f>
        <v>≤12h</v>
      </c>
      <c r="K89" s="12" t="s">
        <v>512</v>
      </c>
      <c r="L89" s="69" t="s">
        <v>518</v>
      </c>
      <c r="M89" s="11">
        <v>1</v>
      </c>
      <c r="N89" s="92">
        <v>1</v>
      </c>
      <c r="O89" s="93"/>
      <c r="P89" s="93">
        <v>1</v>
      </c>
      <c r="Q89" s="93">
        <v>1</v>
      </c>
      <c r="R89" s="93">
        <v>1</v>
      </c>
      <c r="S89" s="93">
        <v>1</v>
      </c>
      <c r="T89" s="93">
        <v>1</v>
      </c>
      <c r="U89" s="75">
        <v>1</v>
      </c>
      <c r="V89" s="132" t="str">
        <f>VLOOKUP(A89,DB_CAL_Q1_Q4!$A$4:$P$1328,13)</f>
        <v>Ninguna</v>
      </c>
      <c r="W89" s="133" t="str">
        <f>VLOOKUP(A89,DB_ACS_Q1_Q4!$A$4:$AD$1328,13)</f>
        <v>Electricidad</v>
      </c>
      <c r="X89" s="134" t="str">
        <f>VLOOKUP(A89,DB_REF_Q1_Q4!$A$4:$AD$1328,13)</f>
        <v>Ninguno</v>
      </c>
    </row>
    <row r="90" spans="1:24" ht="12" customHeight="1">
      <c r="A90" s="10">
        <v>86</v>
      </c>
      <c r="B90" s="98" t="s">
        <v>65</v>
      </c>
      <c r="C90" s="98" t="s">
        <v>65</v>
      </c>
      <c r="D90" s="11" t="s">
        <v>25</v>
      </c>
      <c r="E90" s="11" t="s">
        <v>303</v>
      </c>
      <c r="F90" s="12" t="s">
        <v>48</v>
      </c>
      <c r="G90" s="12" t="s">
        <v>310</v>
      </c>
      <c r="H90" s="12" t="s">
        <v>306</v>
      </c>
      <c r="I90" s="103" t="s">
        <v>505</v>
      </c>
      <c r="J90" s="11" t="str">
        <f>"≤12h"</f>
        <v>≤12h</v>
      </c>
      <c r="K90" s="12" t="s">
        <v>513</v>
      </c>
      <c r="L90" s="69" t="s">
        <v>518</v>
      </c>
      <c r="M90" s="11">
        <v>1</v>
      </c>
      <c r="N90" s="92">
        <v>1</v>
      </c>
      <c r="O90" s="93"/>
      <c r="P90" s="93">
        <v>1</v>
      </c>
      <c r="Q90" s="93">
        <v>1</v>
      </c>
      <c r="R90" s="93">
        <v>1</v>
      </c>
      <c r="S90" s="93">
        <v>1</v>
      </c>
      <c r="T90" s="93">
        <v>1</v>
      </c>
      <c r="U90" s="75">
        <v>1</v>
      </c>
      <c r="V90" s="132" t="str">
        <f>VLOOKUP(A90,DB_CAL_Q1_Q4!$A$4:$P$1328,13)</f>
        <v>Ninguna</v>
      </c>
      <c r="W90" s="133" t="str">
        <f>VLOOKUP(A90,DB_ACS_Q1_Q4!$A$4:$AD$1328,13)</f>
        <v>Electricidad</v>
      </c>
      <c r="X90" s="134" t="str">
        <f>VLOOKUP(A90,DB_REF_Q1_Q4!$A$4:$AD$1328,13)</f>
        <v>Ninguno</v>
      </c>
    </row>
    <row r="91" spans="1:24" ht="12" customHeight="1">
      <c r="A91" s="10">
        <v>87</v>
      </c>
      <c r="B91" s="98" t="s">
        <v>134</v>
      </c>
      <c r="C91" s="98" t="s">
        <v>131</v>
      </c>
      <c r="D91" s="11" t="s">
        <v>51</v>
      </c>
      <c r="E91" s="11" t="s">
        <v>304</v>
      </c>
      <c r="F91" s="12" t="s">
        <v>50</v>
      </c>
      <c r="G91" s="11" t="s">
        <v>511</v>
      </c>
      <c r="H91" s="12" t="s">
        <v>306</v>
      </c>
      <c r="I91" s="103" t="s">
        <v>504</v>
      </c>
      <c r="J91" s="12" t="str">
        <f t="shared" ref="J91:J99" si="3">"≥17h"</f>
        <v>≥17h</v>
      </c>
      <c r="K91" s="12" t="s">
        <v>47</v>
      </c>
      <c r="L91" s="69" t="s">
        <v>519</v>
      </c>
      <c r="M91" s="11"/>
      <c r="N91" s="92"/>
      <c r="O91" s="93"/>
      <c r="P91" s="93"/>
      <c r="Q91" s="93"/>
      <c r="R91" s="93"/>
      <c r="S91" s="93"/>
      <c r="T91" s="93"/>
      <c r="U91" s="75"/>
      <c r="V91" s="132" t="str">
        <f>VLOOKUP(A91,DB_CAL_Q1_Q4!$A$4:$P$1328,13)</f>
        <v>Gasóleo</v>
      </c>
      <c r="W91" s="133" t="str">
        <f>VLOOKUP(A91,DB_ACS_Q1_Q4!$A$4:$AD$1328,13)</f>
        <v>Gasóleo</v>
      </c>
      <c r="X91" s="134" t="str">
        <f>VLOOKUP(A91,DB_REF_Q1_Q4!$A$4:$AD$1328,13)</f>
        <v>Bomba de calor aire</v>
      </c>
    </row>
    <row r="92" spans="1:24" ht="12" customHeight="1">
      <c r="A92" s="10">
        <v>88</v>
      </c>
      <c r="B92" s="98" t="s">
        <v>134</v>
      </c>
      <c r="C92" s="98" t="s">
        <v>131</v>
      </c>
      <c r="D92" s="11" t="s">
        <v>51</v>
      </c>
      <c r="E92" s="11" t="s">
        <v>303</v>
      </c>
      <c r="F92" s="12" t="s">
        <v>49</v>
      </c>
      <c r="G92" s="11" t="s">
        <v>511</v>
      </c>
      <c r="H92" s="12" t="s">
        <v>307</v>
      </c>
      <c r="I92" s="103" t="s">
        <v>504</v>
      </c>
      <c r="J92" s="12" t="str">
        <f t="shared" si="3"/>
        <v>≥17h</v>
      </c>
      <c r="K92" s="12" t="s">
        <v>47</v>
      </c>
      <c r="L92" s="69" t="s">
        <v>519</v>
      </c>
      <c r="M92" s="11"/>
      <c r="N92" s="92"/>
      <c r="O92" s="93"/>
      <c r="P92" s="93"/>
      <c r="Q92" s="93"/>
      <c r="R92" s="93"/>
      <c r="S92" s="93"/>
      <c r="T92" s="93"/>
      <c r="U92" s="75"/>
      <c r="V92" s="132" t="str">
        <f>VLOOKUP(A92,DB_CAL_Q1_Q4!$A$4:$P$1328,13)</f>
        <v>Gas Natural</v>
      </c>
      <c r="W92" s="133" t="str">
        <f>VLOOKUP(A92,DB_ACS_Q1_Q4!$A$4:$AD$1328,13)</f>
        <v>Gas Natural</v>
      </c>
      <c r="X92" s="134" t="str">
        <f>VLOOKUP(A92,DB_REF_Q1_Q4!$A$4:$AD$1328,13)</f>
        <v>Ninguno</v>
      </c>
    </row>
    <row r="93" spans="1:24" ht="12" customHeight="1">
      <c r="A93" s="10">
        <v>89</v>
      </c>
      <c r="B93" s="98" t="s">
        <v>67</v>
      </c>
      <c r="C93" s="98" t="s">
        <v>67</v>
      </c>
      <c r="D93" s="11" t="s">
        <v>51</v>
      </c>
      <c r="E93" s="11" t="s">
        <v>304</v>
      </c>
      <c r="F93" s="12" t="s">
        <v>50</v>
      </c>
      <c r="G93" s="12" t="s">
        <v>310</v>
      </c>
      <c r="H93" s="12" t="s">
        <v>306</v>
      </c>
      <c r="I93" s="103" t="s">
        <v>504</v>
      </c>
      <c r="J93" s="12" t="str">
        <f t="shared" si="3"/>
        <v>≥17h</v>
      </c>
      <c r="K93" s="12" t="s">
        <v>512</v>
      </c>
      <c r="L93" s="69" t="s">
        <v>518</v>
      </c>
      <c r="M93" s="11">
        <v>1</v>
      </c>
      <c r="N93" s="92">
        <v>1</v>
      </c>
      <c r="O93" s="93"/>
      <c r="P93" s="93">
        <v>1</v>
      </c>
      <c r="Q93" s="93">
        <v>1</v>
      </c>
      <c r="R93" s="93">
        <v>1</v>
      </c>
      <c r="S93" s="93">
        <v>1</v>
      </c>
      <c r="T93" s="93">
        <v>1</v>
      </c>
      <c r="U93" s="75">
        <v>1</v>
      </c>
      <c r="V93" s="132" t="str">
        <f>VLOOKUP(A93,DB_CAL_Q1_Q4!$A$4:$P$1328,13)</f>
        <v>Bomba de calor aire</v>
      </c>
      <c r="W93" s="133" t="str">
        <f>VLOOKUP(A93,DB_ACS_Q1_Q4!$A$4:$AD$1328,13)</f>
        <v>GLP</v>
      </c>
      <c r="X93" s="134" t="str">
        <f>VLOOKUP(A93,DB_REF_Q1_Q4!$A$4:$AD$1328,13)</f>
        <v>Bomba de calor agua</v>
      </c>
    </row>
    <row r="94" spans="1:24" ht="12" customHeight="1">
      <c r="A94" s="10">
        <v>90</v>
      </c>
      <c r="B94" s="98" t="s">
        <v>139</v>
      </c>
      <c r="C94" s="98" t="s">
        <v>131</v>
      </c>
      <c r="D94" s="11" t="s">
        <v>52</v>
      </c>
      <c r="E94" s="11" t="s">
        <v>304</v>
      </c>
      <c r="F94" s="12" t="s">
        <v>50</v>
      </c>
      <c r="G94" s="11" t="s">
        <v>511</v>
      </c>
      <c r="H94" s="12" t="s">
        <v>306</v>
      </c>
      <c r="I94" s="103" t="s">
        <v>505</v>
      </c>
      <c r="J94" s="12" t="str">
        <f t="shared" si="3"/>
        <v>≥17h</v>
      </c>
      <c r="K94" s="12" t="s">
        <v>47</v>
      </c>
      <c r="L94" s="69" t="s">
        <v>519</v>
      </c>
      <c r="M94" s="11"/>
      <c r="N94" s="92"/>
      <c r="O94" s="93"/>
      <c r="P94" s="93"/>
      <c r="Q94" s="93"/>
      <c r="R94" s="93"/>
      <c r="S94" s="93"/>
      <c r="T94" s="93"/>
      <c r="U94" s="75"/>
      <c r="V94" s="132" t="str">
        <f>VLOOKUP(A94,DB_CAL_Q1_Q4!$A$4:$P$1328,13)</f>
        <v>Gasóleo</v>
      </c>
      <c r="W94" s="133" t="str">
        <f>VLOOKUP(A94,DB_ACS_Q1_Q4!$A$4:$AD$1328,13)</f>
        <v>Gasóleo</v>
      </c>
      <c r="X94" s="134" t="str">
        <f>VLOOKUP(A94,DB_REF_Q1_Q4!$A$4:$AD$1328,13)</f>
        <v>Ninguno</v>
      </c>
    </row>
    <row r="95" spans="1:24" ht="12" customHeight="1">
      <c r="A95" s="10">
        <v>91</v>
      </c>
      <c r="B95" s="98" t="s">
        <v>225</v>
      </c>
      <c r="C95" s="98" t="s">
        <v>69</v>
      </c>
      <c r="D95" s="11" t="s">
        <v>52</v>
      </c>
      <c r="E95" s="11" t="s">
        <v>303</v>
      </c>
      <c r="F95" s="12" t="s">
        <v>49</v>
      </c>
      <c r="G95" s="11" t="s">
        <v>511</v>
      </c>
      <c r="H95" s="12" t="s">
        <v>306</v>
      </c>
      <c r="I95" s="11" t="s">
        <v>504</v>
      </c>
      <c r="J95" s="12" t="str">
        <f t="shared" si="3"/>
        <v>≥17h</v>
      </c>
      <c r="K95" s="12" t="s">
        <v>512</v>
      </c>
      <c r="L95" s="69" t="s">
        <v>518</v>
      </c>
      <c r="M95" s="11"/>
      <c r="N95" s="92"/>
      <c r="O95" s="93"/>
      <c r="P95" s="93"/>
      <c r="Q95" s="93"/>
      <c r="R95" s="93"/>
      <c r="S95" s="93"/>
      <c r="T95" s="93"/>
      <c r="U95" s="75"/>
      <c r="V95" s="132" t="str">
        <f>VLOOKUP(A95,DB_CAL_Q1_Q4!$A$4:$P$1328,13)</f>
        <v>Electricidad</v>
      </c>
      <c r="W95" s="133" t="str">
        <f>VLOOKUP(A95,DB_ACS_Q1_Q4!$A$4:$AD$1328,13)</f>
        <v>Electricidad</v>
      </c>
      <c r="X95" s="134" t="str">
        <f>VLOOKUP(A95,DB_REF_Q1_Q4!$A$4:$AD$1328,13)</f>
        <v>Bomba de calor aire</v>
      </c>
    </row>
    <row r="96" spans="1:24" ht="12" customHeight="1">
      <c r="A96" s="10">
        <v>92</v>
      </c>
      <c r="B96" s="98" t="s">
        <v>74</v>
      </c>
      <c r="C96" s="98" t="s">
        <v>75</v>
      </c>
      <c r="D96" s="11" t="s">
        <v>51</v>
      </c>
      <c r="E96" s="11" t="s">
        <v>304</v>
      </c>
      <c r="F96" s="12" t="s">
        <v>48</v>
      </c>
      <c r="G96" s="12" t="s">
        <v>310</v>
      </c>
      <c r="H96" s="12" t="s">
        <v>306</v>
      </c>
      <c r="I96" s="103" t="s">
        <v>505</v>
      </c>
      <c r="J96" s="12" t="str">
        <f t="shared" si="3"/>
        <v>≥17h</v>
      </c>
      <c r="K96" s="12" t="s">
        <v>47</v>
      </c>
      <c r="L96" s="69" t="s">
        <v>519</v>
      </c>
      <c r="M96" s="11"/>
      <c r="N96" s="92"/>
      <c r="O96" s="93"/>
      <c r="P96" s="93"/>
      <c r="Q96" s="93"/>
      <c r="R96" s="93"/>
      <c r="S96" s="93"/>
      <c r="T96" s="93"/>
      <c r="U96" s="75"/>
      <c r="V96" s="132" t="str">
        <f>VLOOKUP(A96,DB_CAL_Q1_Q4!$A$4:$P$1328,13)</f>
        <v>Gas Natural</v>
      </c>
      <c r="W96" s="133" t="str">
        <f>VLOOKUP(A96,DB_ACS_Q1_Q4!$A$4:$AD$1328,13)</f>
        <v>Gas Natural</v>
      </c>
      <c r="X96" s="134" t="str">
        <f>VLOOKUP(A96,DB_REF_Q1_Q4!$A$4:$AD$1328,13)</f>
        <v>Ninguno</v>
      </c>
    </row>
    <row r="97" spans="1:24" ht="12" customHeight="1">
      <c r="A97" s="10">
        <v>93</v>
      </c>
      <c r="B97" s="98" t="s">
        <v>74</v>
      </c>
      <c r="C97" s="98" t="s">
        <v>75</v>
      </c>
      <c r="D97" s="11" t="s">
        <v>25</v>
      </c>
      <c r="E97" s="11" t="s">
        <v>303</v>
      </c>
      <c r="F97" s="12" t="s">
        <v>50</v>
      </c>
      <c r="G97" s="12" t="s">
        <v>510</v>
      </c>
      <c r="H97" s="12" t="s">
        <v>306</v>
      </c>
      <c r="I97" s="103" t="s">
        <v>505</v>
      </c>
      <c r="J97" s="12" t="str">
        <f t="shared" si="3"/>
        <v>≥17h</v>
      </c>
      <c r="K97" s="12" t="s">
        <v>512</v>
      </c>
      <c r="L97" s="69" t="s">
        <v>519</v>
      </c>
      <c r="M97" s="11">
        <v>1</v>
      </c>
      <c r="N97" s="92">
        <v>1</v>
      </c>
      <c r="O97" s="93"/>
      <c r="P97" s="93">
        <v>1</v>
      </c>
      <c r="Q97" s="93">
        <v>1</v>
      </c>
      <c r="R97" s="93"/>
      <c r="S97" s="93">
        <v>1</v>
      </c>
      <c r="T97" s="93">
        <v>1</v>
      </c>
      <c r="U97" s="75"/>
      <c r="V97" s="132" t="str">
        <f>VLOOKUP(A97,DB_CAL_Q1_Q4!$A$4:$P$1328,13)</f>
        <v>Gas Natural</v>
      </c>
      <c r="W97" s="133" t="str">
        <f>VLOOKUP(A97,DB_ACS_Q1_Q4!$A$4:$AD$1328,13)</f>
        <v>Gas Natural</v>
      </c>
      <c r="X97" s="134" t="str">
        <f>VLOOKUP(A97,DB_REF_Q1_Q4!$A$4:$AD$1328,13)</f>
        <v>Ninguno</v>
      </c>
    </row>
    <row r="98" spans="1:24" ht="12" customHeight="1">
      <c r="A98" s="10">
        <v>94</v>
      </c>
      <c r="B98" s="98" t="s">
        <v>213</v>
      </c>
      <c r="C98" s="98" t="s">
        <v>69</v>
      </c>
      <c r="D98" s="11" t="s">
        <v>52</v>
      </c>
      <c r="E98" s="11" t="s">
        <v>304</v>
      </c>
      <c r="F98" s="12" t="s">
        <v>49</v>
      </c>
      <c r="G98" s="12" t="s">
        <v>310</v>
      </c>
      <c r="H98" s="12" t="s">
        <v>306</v>
      </c>
      <c r="I98" s="11" t="s">
        <v>504</v>
      </c>
      <c r="J98" s="12" t="str">
        <f t="shared" si="3"/>
        <v>≥17h</v>
      </c>
      <c r="K98" s="12" t="s">
        <v>512</v>
      </c>
      <c r="L98" s="69" t="s">
        <v>518</v>
      </c>
      <c r="M98" s="11"/>
      <c r="N98" s="92"/>
      <c r="O98" s="93"/>
      <c r="P98" s="93"/>
      <c r="Q98" s="93"/>
      <c r="R98" s="93"/>
      <c r="S98" s="93"/>
      <c r="T98" s="93"/>
      <c r="U98" s="75"/>
      <c r="V98" s="132" t="str">
        <f>VLOOKUP(A98,DB_CAL_Q1_Q4!$A$4:$P$1328,13)</f>
        <v>Electricidad</v>
      </c>
      <c r="W98" s="133" t="str">
        <f>VLOOKUP(A98,DB_ACS_Q1_Q4!$A$4:$AD$1328,13)</f>
        <v>Electricidad</v>
      </c>
      <c r="X98" s="134" t="str">
        <f>VLOOKUP(A98,DB_REF_Q1_Q4!$A$4:$AD$1328,13)</f>
        <v>AC Eléctrico</v>
      </c>
    </row>
    <row r="99" spans="1:24" ht="12" customHeight="1">
      <c r="A99" s="10">
        <v>95</v>
      </c>
      <c r="B99" s="98" t="s">
        <v>97</v>
      </c>
      <c r="C99" s="98" t="s">
        <v>75</v>
      </c>
      <c r="D99" s="11" t="s">
        <v>51</v>
      </c>
      <c r="E99" s="11" t="s">
        <v>304</v>
      </c>
      <c r="F99" s="12" t="s">
        <v>48</v>
      </c>
      <c r="G99" s="12" t="s">
        <v>310</v>
      </c>
      <c r="H99" s="12" t="s">
        <v>306</v>
      </c>
      <c r="I99" s="103" t="s">
        <v>504</v>
      </c>
      <c r="J99" s="12" t="str">
        <f t="shared" si="3"/>
        <v>≥17h</v>
      </c>
      <c r="K99" s="12" t="s">
        <v>513</v>
      </c>
      <c r="L99" s="69" t="s">
        <v>519</v>
      </c>
      <c r="M99" s="11"/>
      <c r="N99" s="92"/>
      <c r="O99" s="93"/>
      <c r="P99" s="93"/>
      <c r="Q99" s="93"/>
      <c r="R99" s="93"/>
      <c r="S99" s="93"/>
      <c r="T99" s="93"/>
      <c r="U99" s="75"/>
      <c r="V99" s="132" t="str">
        <f>VLOOKUP(A99,DB_CAL_Q1_Q4!$A$4:$P$1328,13)</f>
        <v>Gas Natural</v>
      </c>
      <c r="W99" s="133" t="str">
        <f>VLOOKUP(A99,DB_ACS_Q1_Q4!$A$4:$AD$1328,13)</f>
        <v>Gas Natural</v>
      </c>
      <c r="X99" s="134" t="str">
        <f>VLOOKUP(A99,DB_REF_Q1_Q4!$A$4:$AD$1328,13)</f>
        <v>Ninguno</v>
      </c>
    </row>
    <row r="100" spans="1:24" ht="12" customHeight="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11">
        <v>1</v>
      </c>
      <c r="N100" s="92"/>
      <c r="O100" s="93"/>
      <c r="P100" s="93">
        <v>1</v>
      </c>
      <c r="Q100" s="93">
        <v>1</v>
      </c>
      <c r="R100" s="93"/>
      <c r="S100" s="93"/>
      <c r="T100" s="93"/>
      <c r="U100" s="75"/>
      <c r="V100" s="132" t="str">
        <f>VLOOKUP(A100,DB_CAL_Q1_Q4!$A$4:$P$1328,13)</f>
        <v>Ninguna</v>
      </c>
      <c r="W100" s="133" t="str">
        <f>VLOOKUP(A100,DB_ACS_Q1_Q4!$A$4:$AD$1328,13)</f>
        <v>GLP</v>
      </c>
      <c r="X100" s="134" t="str">
        <f>VLOOKUP(A100,DB_REF_Q1_Q4!$A$4:$AD$1328,13)</f>
        <v>Ninguno</v>
      </c>
    </row>
    <row r="101" spans="1:24" ht="12" customHeight="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11">
        <v>1</v>
      </c>
      <c r="N101" s="92">
        <v>1</v>
      </c>
      <c r="O101" s="93"/>
      <c r="P101" s="93">
        <v>1</v>
      </c>
      <c r="Q101" s="93">
        <v>1</v>
      </c>
      <c r="R101" s="93">
        <v>1</v>
      </c>
      <c r="S101" s="93">
        <v>1</v>
      </c>
      <c r="T101" s="93">
        <v>1</v>
      </c>
      <c r="U101" s="75">
        <v>1</v>
      </c>
      <c r="V101" s="132" t="str">
        <f>VLOOKUP(A101,DB_CAL_Q1_Q4!$A$4:$P$1328,13)</f>
        <v>Electricidad</v>
      </c>
      <c r="W101" s="133" t="str">
        <f>VLOOKUP(A101,DB_ACS_Q1_Q4!$A$4:$AD$1328,13)</f>
        <v>GLP</v>
      </c>
      <c r="X101" s="134" t="str">
        <f>VLOOKUP(A101,DB_REF_Q1_Q4!$A$4:$AD$1328,13)</f>
        <v>AC Eléctrico</v>
      </c>
    </row>
    <row r="102" spans="1:24" ht="12" customHeight="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11"/>
      <c r="N102" s="92"/>
      <c r="O102" s="93"/>
      <c r="P102" s="93"/>
      <c r="Q102" s="93"/>
      <c r="R102" s="93"/>
      <c r="S102" s="93"/>
      <c r="T102" s="93"/>
      <c r="U102" s="75"/>
      <c r="V102" s="132" t="str">
        <f>VLOOKUP(A102,DB_CAL_Q1_Q4!$A$4:$P$1328,13)</f>
        <v>Ninguna</v>
      </c>
      <c r="W102" s="133" t="str">
        <f>VLOOKUP(A102,DB_ACS_Q1_Q4!$A$4:$AD$1328,13)</f>
        <v>Gas Natural</v>
      </c>
      <c r="X102" s="134" t="str">
        <f>VLOOKUP(A102,DB_REF_Q1_Q4!$A$4:$AD$1328,13)</f>
        <v>AC Eléctrico</v>
      </c>
    </row>
    <row r="103" spans="1:24" ht="12" customHeight="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11"/>
      <c r="N103" s="92"/>
      <c r="O103" s="93"/>
      <c r="P103" s="93"/>
      <c r="Q103" s="93"/>
      <c r="R103" s="93"/>
      <c r="S103" s="93"/>
      <c r="T103" s="93"/>
      <c r="U103" s="75"/>
      <c r="V103" s="132" t="str">
        <f>VLOOKUP(A103,DB_CAL_Q1_Q4!$A$4:$P$1328,13)</f>
        <v>Electricidad</v>
      </c>
      <c r="W103" s="133" t="str">
        <f>VLOOKUP(A103,DB_ACS_Q1_Q4!$A$4:$AD$1328,13)</f>
        <v>Electricidad</v>
      </c>
      <c r="X103" s="134" t="str">
        <f>VLOOKUP(A103,DB_REF_Q1_Q4!$A$4:$AD$1328,13)</f>
        <v>Ninguno</v>
      </c>
    </row>
    <row r="104" spans="1:24" ht="12" customHeight="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11"/>
      <c r="N104" s="92"/>
      <c r="O104" s="93"/>
      <c r="P104" s="93"/>
      <c r="Q104" s="93"/>
      <c r="R104" s="93"/>
      <c r="S104" s="93"/>
      <c r="T104" s="93"/>
      <c r="U104" s="75"/>
      <c r="V104" s="132" t="str">
        <f>VLOOKUP(A104,DB_CAL_Q1_Q4!$A$4:$P$1328,13)</f>
        <v>Electricidad</v>
      </c>
      <c r="W104" s="133" t="str">
        <f>VLOOKUP(A104,DB_ACS_Q1_Q4!$A$4:$AD$1328,13)</f>
        <v>GLP</v>
      </c>
      <c r="X104" s="134" t="str">
        <f>VLOOKUP(A104,DB_REF_Q1_Q4!$A$4:$AD$1328,13)</f>
        <v>Bomba de calor agua</v>
      </c>
    </row>
    <row r="105" spans="1:24" ht="12" customHeight="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11"/>
      <c r="N105" s="92"/>
      <c r="O105" s="93"/>
      <c r="P105" s="93"/>
      <c r="Q105" s="93"/>
      <c r="R105" s="93"/>
      <c r="S105" s="93"/>
      <c r="T105" s="93"/>
      <c r="U105" s="75"/>
      <c r="V105" s="132" t="str">
        <f>VLOOKUP(A105,DB_CAL_Q1_Q4!$A$4:$P$1328,13)</f>
        <v>Gas Natural</v>
      </c>
      <c r="W105" s="133" t="str">
        <f>VLOOKUP(A105,DB_ACS_Q1_Q4!$A$4:$AD$1328,13)</f>
        <v>Gas Natural</v>
      </c>
      <c r="X105" s="134" t="str">
        <f>VLOOKUP(A105,DB_REF_Q1_Q4!$A$4:$AD$1328,13)</f>
        <v>Ninguno</v>
      </c>
    </row>
    <row r="106" spans="1:24" ht="12" customHeight="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11">
        <v>1</v>
      </c>
      <c r="N106" s="92">
        <v>1</v>
      </c>
      <c r="O106" s="93"/>
      <c r="P106" s="93">
        <v>1</v>
      </c>
      <c r="Q106" s="93">
        <v>1</v>
      </c>
      <c r="R106" s="93">
        <v>1</v>
      </c>
      <c r="S106" s="93"/>
      <c r="T106" s="93"/>
      <c r="U106" s="75"/>
      <c r="V106" s="132" t="str">
        <f>VLOOKUP(A106,DB_CAL_Q1_Q4!$A$4:$P$1328,13)</f>
        <v>Electricidad</v>
      </c>
      <c r="W106" s="133" t="str">
        <f>VLOOKUP(A106,DB_ACS_Q1_Q4!$A$4:$AD$1328,13)</f>
        <v>Electricidad</v>
      </c>
      <c r="X106" s="134" t="str">
        <f>VLOOKUP(A106,DB_REF_Q1_Q4!$A$4:$AD$1328,13)</f>
        <v>Bomba de calor agua</v>
      </c>
    </row>
    <row r="107" spans="1:24" ht="12" customHeight="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11"/>
      <c r="N107" s="92"/>
      <c r="O107" s="93"/>
      <c r="P107" s="93"/>
      <c r="Q107" s="93"/>
      <c r="R107" s="93"/>
      <c r="S107" s="93"/>
      <c r="T107" s="93"/>
      <c r="U107" s="75"/>
      <c r="V107" s="132" t="str">
        <f>VLOOKUP(A107,DB_CAL_Q1_Q4!$A$4:$P$1328,13)</f>
        <v>Gasóleo</v>
      </c>
      <c r="W107" s="133" t="str">
        <f>VLOOKUP(A107,DB_ACS_Q1_Q4!$A$4:$AD$1328,13)</f>
        <v>Gasóleo</v>
      </c>
      <c r="X107" s="134" t="str">
        <f>VLOOKUP(A107,DB_REF_Q1_Q4!$A$4:$AD$1328,13)</f>
        <v>Ninguno</v>
      </c>
    </row>
    <row r="108" spans="1:24" ht="12" customHeight="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11"/>
      <c r="N108" s="92"/>
      <c r="O108" s="93"/>
      <c r="P108" s="93"/>
      <c r="Q108" s="93"/>
      <c r="R108" s="93"/>
      <c r="S108" s="93"/>
      <c r="T108" s="93"/>
      <c r="U108" s="75"/>
      <c r="V108" s="132" t="str">
        <f>VLOOKUP(A108,DB_CAL_Q1_Q4!$A$4:$P$1328,13)</f>
        <v>Electricidad</v>
      </c>
      <c r="W108" s="133" t="str">
        <f>VLOOKUP(A108,DB_ACS_Q1_Q4!$A$4:$AD$1328,13)</f>
        <v>Electricidad</v>
      </c>
      <c r="X108" s="134" t="str">
        <f>VLOOKUP(A108,DB_REF_Q1_Q4!$A$4:$AD$1328,13)</f>
        <v>Bomba de calor aire</v>
      </c>
    </row>
    <row r="109" spans="1:24" ht="12" customHeight="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11">
        <v>1</v>
      </c>
      <c r="N109" s="92">
        <v>1</v>
      </c>
      <c r="O109" s="93"/>
      <c r="P109" s="93">
        <v>1</v>
      </c>
      <c r="Q109" s="93">
        <v>1</v>
      </c>
      <c r="R109" s="93">
        <v>1</v>
      </c>
      <c r="S109" s="93">
        <v>1</v>
      </c>
      <c r="T109" s="93">
        <v>1</v>
      </c>
      <c r="U109" s="75">
        <v>1</v>
      </c>
      <c r="V109" s="132" t="str">
        <f>VLOOKUP(A109,DB_CAL_Q1_Q4!$A$4:$P$1328,13)</f>
        <v>Gas Natural</v>
      </c>
      <c r="W109" s="133" t="str">
        <f>VLOOKUP(A109,DB_ACS_Q1_Q4!$A$4:$AD$1328,13)</f>
        <v>Gas Natural</v>
      </c>
      <c r="X109" s="134" t="str">
        <f>VLOOKUP(A109,DB_REF_Q1_Q4!$A$4:$AD$1328,13)</f>
        <v>Ninguno</v>
      </c>
    </row>
    <row r="110" spans="1:24" ht="12" customHeight="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11"/>
      <c r="N110" s="92"/>
      <c r="O110" s="93"/>
      <c r="P110" s="93"/>
      <c r="Q110" s="93"/>
      <c r="R110" s="93"/>
      <c r="S110" s="93"/>
      <c r="T110" s="93"/>
      <c r="U110" s="75"/>
      <c r="V110" s="132" t="str">
        <f>VLOOKUP(A110,DB_CAL_Q1_Q4!$A$4:$P$1328,13)</f>
        <v>Gas Natural</v>
      </c>
      <c r="W110" s="133" t="str">
        <f>VLOOKUP(A110,DB_ACS_Q1_Q4!$A$4:$AD$1328,13)</f>
        <v>Gas Natural</v>
      </c>
      <c r="X110" s="134" t="str">
        <f>VLOOKUP(A110,DB_REF_Q1_Q4!$A$4:$AD$1328,13)</f>
        <v>Ninguno</v>
      </c>
    </row>
    <row r="111" spans="1:24" ht="12" customHeight="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11"/>
      <c r="N111" s="92"/>
      <c r="O111" s="93"/>
      <c r="P111" s="93"/>
      <c r="Q111" s="93"/>
      <c r="R111" s="93"/>
      <c r="S111" s="93"/>
      <c r="T111" s="93"/>
      <c r="U111" s="75"/>
      <c r="V111" s="132" t="str">
        <f>VLOOKUP(A111,DB_CAL_Q1_Q4!$A$4:$P$1328,13)</f>
        <v>Gas Natural</v>
      </c>
      <c r="W111" s="133" t="str">
        <f>VLOOKUP(A111,DB_ACS_Q1_Q4!$A$4:$AD$1328,13)</f>
        <v>Gas Natural</v>
      </c>
      <c r="X111" s="134" t="str">
        <f>VLOOKUP(A111,DB_REF_Q1_Q4!$A$4:$AD$1328,13)</f>
        <v>Ninguno</v>
      </c>
    </row>
    <row r="112" spans="1:24" ht="12" customHeight="1">
      <c r="A112" s="10">
        <v>108</v>
      </c>
      <c r="B112" s="98" t="s">
        <v>125</v>
      </c>
      <c r="C112" s="98" t="s">
        <v>59</v>
      </c>
      <c r="D112" s="11" t="s">
        <v>51</v>
      </c>
      <c r="E112" s="11" t="s">
        <v>304</v>
      </c>
      <c r="F112" s="12" t="s">
        <v>50</v>
      </c>
      <c r="G112" s="12" t="s">
        <v>310</v>
      </c>
      <c r="H112" s="12" t="s">
        <v>306</v>
      </c>
      <c r="I112" s="11" t="s">
        <v>504</v>
      </c>
      <c r="J112" s="12" t="str">
        <f t="shared" ref="J112:J117" si="4">"≥17h"</f>
        <v>≥17h</v>
      </c>
      <c r="K112" s="12" t="s">
        <v>512</v>
      </c>
      <c r="L112" s="69" t="s">
        <v>518</v>
      </c>
      <c r="M112" s="11">
        <v>1</v>
      </c>
      <c r="N112" s="92">
        <v>1</v>
      </c>
      <c r="O112" s="93"/>
      <c r="P112" s="93">
        <v>1</v>
      </c>
      <c r="Q112" s="93">
        <v>1</v>
      </c>
      <c r="R112" s="93">
        <v>1</v>
      </c>
      <c r="S112" s="93">
        <v>1</v>
      </c>
      <c r="T112" s="93">
        <v>1</v>
      </c>
      <c r="U112" s="75">
        <v>1</v>
      </c>
      <c r="V112" s="132" t="str">
        <f>VLOOKUP(A112,DB_CAL_Q1_Q4!$A$4:$P$1328,13)</f>
        <v>Bomba de calor aire</v>
      </c>
      <c r="W112" s="133" t="str">
        <f>VLOOKUP(A112,DB_ACS_Q1_Q4!$A$4:$AD$1328,13)</f>
        <v>Gas Natural</v>
      </c>
      <c r="X112" s="134" t="str">
        <f>VLOOKUP(A112,DB_REF_Q1_Q4!$A$4:$AD$1328,13)</f>
        <v>Bomba de calor agua</v>
      </c>
    </row>
    <row r="113" spans="1:24" ht="12" customHeight="1">
      <c r="A113" s="10">
        <v>109</v>
      </c>
      <c r="B113" s="98" t="s">
        <v>88</v>
      </c>
      <c r="C113" s="98" t="s">
        <v>89</v>
      </c>
      <c r="D113" s="11" t="s">
        <v>51</v>
      </c>
      <c r="E113" s="11" t="s">
        <v>304</v>
      </c>
      <c r="F113" s="12" t="s">
        <v>49</v>
      </c>
      <c r="G113" s="12" t="s">
        <v>310</v>
      </c>
      <c r="H113" s="12" t="s">
        <v>306</v>
      </c>
      <c r="I113" s="12" t="s">
        <v>505</v>
      </c>
      <c r="J113" s="12" t="str">
        <f t="shared" si="4"/>
        <v>≥17h</v>
      </c>
      <c r="K113" s="12" t="s">
        <v>512</v>
      </c>
      <c r="L113" s="69" t="s">
        <v>520</v>
      </c>
      <c r="M113" s="11"/>
      <c r="N113" s="92"/>
      <c r="O113" s="93"/>
      <c r="P113" s="93"/>
      <c r="Q113" s="93"/>
      <c r="R113" s="93"/>
      <c r="S113" s="93"/>
      <c r="T113" s="93"/>
      <c r="U113" s="75"/>
      <c r="V113" s="132" t="str">
        <f>VLOOKUP(A113,DB_CAL_Q1_Q4!$A$4:$P$1328,13)</f>
        <v>Electricidad</v>
      </c>
      <c r="W113" s="133" t="str">
        <f>VLOOKUP(A113,DB_ACS_Q1_Q4!$A$4:$AD$1328,13)</f>
        <v>GLP</v>
      </c>
      <c r="X113" s="134" t="str">
        <f>VLOOKUP(A113,DB_REF_Q1_Q4!$A$4:$AD$1328,13)</f>
        <v>Ninguno</v>
      </c>
    </row>
    <row r="114" spans="1:24" ht="12" customHeight="1">
      <c r="A114" s="10">
        <v>110</v>
      </c>
      <c r="B114" s="98" t="s">
        <v>90</v>
      </c>
      <c r="C114" s="98" t="s">
        <v>89</v>
      </c>
      <c r="D114" s="11" t="s">
        <v>25</v>
      </c>
      <c r="E114" s="11" t="s">
        <v>304</v>
      </c>
      <c r="F114" s="12" t="s">
        <v>49</v>
      </c>
      <c r="G114" s="12" t="s">
        <v>510</v>
      </c>
      <c r="H114" s="12" t="s">
        <v>306</v>
      </c>
      <c r="I114" s="103" t="s">
        <v>505</v>
      </c>
      <c r="J114" s="12" t="str">
        <f t="shared" si="4"/>
        <v>≥17h</v>
      </c>
      <c r="K114" s="12" t="s">
        <v>512</v>
      </c>
      <c r="L114" s="69" t="s">
        <v>520</v>
      </c>
      <c r="M114" s="11">
        <v>1</v>
      </c>
      <c r="N114" s="92">
        <v>1</v>
      </c>
      <c r="O114" s="93"/>
      <c r="P114" s="93">
        <v>1</v>
      </c>
      <c r="Q114" s="93">
        <v>1</v>
      </c>
      <c r="R114" s="93"/>
      <c r="S114" s="93"/>
      <c r="T114" s="93"/>
      <c r="U114" s="75">
        <v>1</v>
      </c>
      <c r="V114" s="132" t="str">
        <f>VLOOKUP(A114,DB_CAL_Q1_Q4!$A$4:$P$1328,13)</f>
        <v>Gas Natural</v>
      </c>
      <c r="W114" s="133" t="str">
        <f>VLOOKUP(A114,DB_ACS_Q1_Q4!$A$4:$AD$1328,13)</f>
        <v>Gas Natural</v>
      </c>
      <c r="X114" s="134" t="str">
        <f>VLOOKUP(A114,DB_REF_Q1_Q4!$A$4:$AD$1328,13)</f>
        <v>Ninguno</v>
      </c>
    </row>
    <row r="115" spans="1:24" ht="12" customHeight="1">
      <c r="A115" s="10">
        <v>111</v>
      </c>
      <c r="B115" s="98" t="s">
        <v>241</v>
      </c>
      <c r="C115" s="98" t="s">
        <v>241</v>
      </c>
      <c r="D115" s="11" t="s">
        <v>51</v>
      </c>
      <c r="E115" s="11" t="s">
        <v>304</v>
      </c>
      <c r="F115" s="12" t="s">
        <v>48</v>
      </c>
      <c r="G115" s="12" t="s">
        <v>510</v>
      </c>
      <c r="H115" s="12" t="s">
        <v>308</v>
      </c>
      <c r="I115" s="11" t="s">
        <v>504</v>
      </c>
      <c r="J115" s="12" t="str">
        <f t="shared" si="4"/>
        <v>≥17h</v>
      </c>
      <c r="K115" s="12" t="s">
        <v>513</v>
      </c>
      <c r="L115" s="69" t="s">
        <v>519</v>
      </c>
      <c r="M115" s="11">
        <v>1</v>
      </c>
      <c r="N115" s="92">
        <v>1</v>
      </c>
      <c r="O115" s="93"/>
      <c r="P115" s="93">
        <v>1</v>
      </c>
      <c r="Q115" s="93">
        <v>1</v>
      </c>
      <c r="R115" s="93"/>
      <c r="S115" s="93"/>
      <c r="T115" s="93"/>
      <c r="U115" s="75"/>
      <c r="V115" s="132" t="str">
        <f>VLOOKUP(A115,DB_CAL_Q1_Q4!$A$4:$P$1328,13)</f>
        <v>Gas Natural</v>
      </c>
      <c r="W115" s="133" t="str">
        <f>VLOOKUP(A115,DB_ACS_Q1_Q4!$A$4:$AD$1328,13)</f>
        <v>Gas Natural</v>
      </c>
      <c r="X115" s="134" t="str">
        <f>VLOOKUP(A115,DB_REF_Q1_Q4!$A$4:$AD$1328,13)</f>
        <v>Ninguno</v>
      </c>
    </row>
    <row r="116" spans="1:24" ht="12" customHeight="1">
      <c r="A116" s="10">
        <v>112</v>
      </c>
      <c r="B116" s="98" t="s">
        <v>242</v>
      </c>
      <c r="C116" s="98" t="s">
        <v>241</v>
      </c>
      <c r="D116" s="11" t="s">
        <v>51</v>
      </c>
      <c r="E116" s="11" t="s">
        <v>304</v>
      </c>
      <c r="F116" s="12" t="s">
        <v>49</v>
      </c>
      <c r="G116" s="11" t="s">
        <v>511</v>
      </c>
      <c r="H116" s="12" t="s">
        <v>308</v>
      </c>
      <c r="I116" s="11" t="s">
        <v>507</v>
      </c>
      <c r="J116" s="12" t="str">
        <f t="shared" si="4"/>
        <v>≥17h</v>
      </c>
      <c r="K116" s="12" t="s">
        <v>512</v>
      </c>
      <c r="L116" s="69" t="s">
        <v>519</v>
      </c>
      <c r="M116" s="11">
        <v>1</v>
      </c>
      <c r="N116" s="92">
        <v>1</v>
      </c>
      <c r="O116" s="93"/>
      <c r="P116" s="93">
        <v>1</v>
      </c>
      <c r="Q116" s="93">
        <v>1</v>
      </c>
      <c r="R116" s="93">
        <v>1</v>
      </c>
      <c r="S116" s="93">
        <v>1</v>
      </c>
      <c r="T116" s="93">
        <v>1</v>
      </c>
      <c r="U116" s="75">
        <v>1</v>
      </c>
      <c r="V116" s="132" t="str">
        <f>VLOOKUP(A116,DB_CAL_Q1_Q4!$A$4:$P$1328,13)</f>
        <v>Gas Natural</v>
      </c>
      <c r="W116" s="133" t="str">
        <f>VLOOKUP(A116,DB_ACS_Q1_Q4!$A$4:$AD$1328,13)</f>
        <v>Gas Natural</v>
      </c>
      <c r="X116" s="134" t="str">
        <f>VLOOKUP(A116,DB_REF_Q1_Q4!$A$4:$AD$1328,13)</f>
        <v>Ninguno</v>
      </c>
    </row>
    <row r="117" spans="1:24" ht="12" customHeight="1">
      <c r="A117" s="10">
        <v>113</v>
      </c>
      <c r="B117" s="98" t="s">
        <v>90</v>
      </c>
      <c r="C117" s="98" t="s">
        <v>89</v>
      </c>
      <c r="D117" s="11" t="s">
        <v>25</v>
      </c>
      <c r="E117" s="11" t="s">
        <v>303</v>
      </c>
      <c r="F117" s="12" t="s">
        <v>50</v>
      </c>
      <c r="G117" s="12" t="s">
        <v>310</v>
      </c>
      <c r="H117" s="12" t="s">
        <v>306</v>
      </c>
      <c r="I117" s="103" t="s">
        <v>505</v>
      </c>
      <c r="J117" s="12" t="str">
        <f t="shared" si="4"/>
        <v>≥17h</v>
      </c>
      <c r="K117" s="12" t="s">
        <v>47</v>
      </c>
      <c r="L117" s="69" t="s">
        <v>520</v>
      </c>
      <c r="M117" s="11">
        <v>1</v>
      </c>
      <c r="N117" s="92">
        <v>1</v>
      </c>
      <c r="O117" s="93"/>
      <c r="P117" s="93">
        <v>1</v>
      </c>
      <c r="Q117" s="93">
        <v>1</v>
      </c>
      <c r="R117" s="93"/>
      <c r="S117" s="93">
        <v>1</v>
      </c>
      <c r="T117" s="93"/>
      <c r="U117" s="75">
        <v>1</v>
      </c>
      <c r="V117" s="132" t="str">
        <f>VLOOKUP(A117,DB_CAL_Q1_Q4!$A$4:$P$1328,13)</f>
        <v>Electricidad</v>
      </c>
      <c r="W117" s="133" t="str">
        <f>VLOOKUP(A117,DB_ACS_Q1_Q4!$A$4:$AD$1328,13)</f>
        <v>Electricidad</v>
      </c>
      <c r="X117" s="134" t="str">
        <f>VLOOKUP(A117,DB_REF_Q1_Q4!$A$4:$AD$1328,13)</f>
        <v>Ninguno</v>
      </c>
    </row>
    <row r="118" spans="1:24" ht="12" customHeight="1">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11">
        <v>1</v>
      </c>
      <c r="N118" s="92">
        <v>1</v>
      </c>
      <c r="O118" s="93"/>
      <c r="P118" s="93">
        <v>1</v>
      </c>
      <c r="Q118" s="93">
        <v>1</v>
      </c>
      <c r="R118" s="93"/>
      <c r="S118" s="93"/>
      <c r="T118" s="93"/>
      <c r="U118" s="75">
        <v>1</v>
      </c>
      <c r="V118" s="132" t="str">
        <f>VLOOKUP(A118,DB_CAL_Q1_Q4!$A$4:$P$1328,13)</f>
        <v>Gas Natural</v>
      </c>
      <c r="W118" s="133" t="str">
        <f>VLOOKUP(A118,DB_ACS_Q1_Q4!$A$4:$AD$1328,13)</f>
        <v>Gas Natural</v>
      </c>
      <c r="X118" s="134" t="str">
        <f>VLOOKUP(A118,DB_REF_Q1_Q4!$A$4:$AD$1328,13)</f>
        <v>Bomba de calor aire</v>
      </c>
    </row>
    <row r="119" spans="1:24" ht="12" customHeight="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11"/>
      <c r="N119" s="92"/>
      <c r="O119" s="93"/>
      <c r="P119" s="93"/>
      <c r="Q119" s="93"/>
      <c r="R119" s="93"/>
      <c r="S119" s="93"/>
      <c r="T119" s="93"/>
      <c r="U119" s="75"/>
      <c r="V119" s="132" t="str">
        <f>VLOOKUP(A119,DB_CAL_Q1_Q4!$A$4:$P$1328,13)</f>
        <v>Gas Natural</v>
      </c>
      <c r="W119" s="133" t="str">
        <f>VLOOKUP(A119,DB_ACS_Q1_Q4!$A$4:$AD$1328,13)</f>
        <v>Gas Natural</v>
      </c>
      <c r="X119" s="134" t="str">
        <f>VLOOKUP(A119,DB_REF_Q1_Q4!$A$4:$AD$1328,13)</f>
        <v>Ninguno</v>
      </c>
    </row>
    <row r="120" spans="1:24" ht="12" customHeight="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11"/>
      <c r="N120" s="92"/>
      <c r="O120" s="93"/>
      <c r="P120" s="93"/>
      <c r="Q120" s="93"/>
      <c r="R120" s="93"/>
      <c r="S120" s="93"/>
      <c r="T120" s="93"/>
      <c r="U120" s="75"/>
      <c r="V120" s="132" t="str">
        <f>VLOOKUP(A120,DB_CAL_Q1_Q4!$A$4:$P$1328,13)</f>
        <v>Gas Natural</v>
      </c>
      <c r="W120" s="133" t="str">
        <f>VLOOKUP(A120,DB_ACS_Q1_Q4!$A$4:$AD$1328,13)</f>
        <v>Gas Natural</v>
      </c>
      <c r="X120" s="134" t="str">
        <f>VLOOKUP(A120,DB_REF_Q1_Q4!$A$4:$AD$1328,13)</f>
        <v>Ninguno</v>
      </c>
    </row>
    <row r="121" spans="1:24" ht="12" customHeight="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11"/>
      <c r="N121" s="92"/>
      <c r="O121" s="93"/>
      <c r="P121" s="93"/>
      <c r="Q121" s="93"/>
      <c r="R121" s="93"/>
      <c r="S121" s="93"/>
      <c r="T121" s="93"/>
      <c r="U121" s="75"/>
      <c r="V121" s="132" t="str">
        <f>VLOOKUP(A121,DB_CAL_Q1_Q4!$A$4:$P$1328,13)</f>
        <v>Gasóleo</v>
      </c>
      <c r="W121" s="133" t="str">
        <f>VLOOKUP(A121,DB_ACS_Q1_Q4!$A$4:$AD$1328,13)</f>
        <v>Gasóleo</v>
      </c>
      <c r="X121" s="134" t="str">
        <f>VLOOKUP(A121,DB_REF_Q1_Q4!$A$4:$AD$1328,13)</f>
        <v>Ninguno</v>
      </c>
    </row>
    <row r="122" spans="1:24" ht="12" customHeight="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11"/>
      <c r="N122" s="92"/>
      <c r="O122" s="93"/>
      <c r="P122" s="93"/>
      <c r="Q122" s="93"/>
      <c r="R122" s="93"/>
      <c r="S122" s="93"/>
      <c r="T122" s="93"/>
      <c r="U122" s="75"/>
      <c r="V122" s="132" t="str">
        <f>VLOOKUP(A122,DB_CAL_Q1_Q4!$A$4:$P$1328,13)</f>
        <v>Gas Natural</v>
      </c>
      <c r="W122" s="133" t="str">
        <f>VLOOKUP(A122,DB_ACS_Q1_Q4!$A$4:$AD$1328,13)</f>
        <v>Gas Natural</v>
      </c>
      <c r="X122" s="134" t="str">
        <f>VLOOKUP(A122,DB_REF_Q1_Q4!$A$4:$AD$1328,13)</f>
        <v>Ninguno</v>
      </c>
    </row>
    <row r="123" spans="1:24" ht="12" customHeight="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11">
        <v>1</v>
      </c>
      <c r="N123" s="92"/>
      <c r="O123" s="93"/>
      <c r="P123" s="93"/>
      <c r="Q123" s="93"/>
      <c r="R123" s="93"/>
      <c r="S123" s="93"/>
      <c r="T123" s="93"/>
      <c r="U123" s="75"/>
      <c r="V123" s="132" t="str">
        <f>VLOOKUP(A123,DB_CAL_Q1_Q4!$A$4:$P$1328,13)</f>
        <v>Gas Natural</v>
      </c>
      <c r="W123" s="133" t="str">
        <f>VLOOKUP(A123,DB_ACS_Q1_Q4!$A$4:$AD$1328,13)</f>
        <v>Gas Natural</v>
      </c>
      <c r="X123" s="134" t="str">
        <f>VLOOKUP(A123,DB_REF_Q1_Q4!$A$4:$AD$1328,13)</f>
        <v>Ninguno</v>
      </c>
    </row>
    <row r="124" spans="1:24" ht="12" customHeight="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11">
        <v>1</v>
      </c>
      <c r="N124" s="92">
        <v>1</v>
      </c>
      <c r="O124" s="93"/>
      <c r="P124" s="93"/>
      <c r="Q124" s="93">
        <v>1</v>
      </c>
      <c r="R124" s="93"/>
      <c r="S124" s="93"/>
      <c r="T124" s="93"/>
      <c r="U124" s="75"/>
      <c r="V124" s="132" t="str">
        <f>VLOOKUP(A124,DB_CAL_Q1_Q4!$A$4:$P$1328,13)</f>
        <v>Gas Natural</v>
      </c>
      <c r="W124" s="133" t="str">
        <f>VLOOKUP(A124,DB_ACS_Q1_Q4!$A$4:$AD$1328,13)</f>
        <v>Gas Natural</v>
      </c>
      <c r="X124" s="134" t="str">
        <f>VLOOKUP(A124,DB_REF_Q1_Q4!$A$4:$AD$1328,13)</f>
        <v>Ninguno</v>
      </c>
    </row>
    <row r="125" spans="1:24" ht="12" customHeight="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11"/>
      <c r="N125" s="92"/>
      <c r="O125" s="93"/>
      <c r="P125" s="93"/>
      <c r="Q125" s="93"/>
      <c r="R125" s="93"/>
      <c r="S125" s="93"/>
      <c r="T125" s="93"/>
      <c r="U125" s="75"/>
      <c r="V125" s="132" t="str">
        <f>VLOOKUP(A125,DB_CAL_Q1_Q4!$A$4:$P$1328,13)</f>
        <v>Gasóleo</v>
      </c>
      <c r="W125" s="133" t="str">
        <f>VLOOKUP(A125,DB_ACS_Q1_Q4!$A$4:$AD$1328,13)</f>
        <v>Gasóleo</v>
      </c>
      <c r="X125" s="134" t="str">
        <f>VLOOKUP(A125,DB_REF_Q1_Q4!$A$4:$AD$1328,13)</f>
        <v>Ninguno</v>
      </c>
    </row>
    <row r="126" spans="1:24" ht="12" customHeight="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11">
        <v>1</v>
      </c>
      <c r="N126" s="92">
        <v>1</v>
      </c>
      <c r="O126" s="93"/>
      <c r="P126" s="93">
        <v>1</v>
      </c>
      <c r="Q126" s="93">
        <v>1</v>
      </c>
      <c r="R126" s="93">
        <v>1</v>
      </c>
      <c r="S126" s="93">
        <v>1</v>
      </c>
      <c r="T126" s="93">
        <v>1</v>
      </c>
      <c r="U126" s="75">
        <v>1</v>
      </c>
      <c r="V126" s="132" t="str">
        <f>VLOOKUP(A126,DB_CAL_Q1_Q4!$A$4:$P$1328,13)</f>
        <v>Gas Natural</v>
      </c>
      <c r="W126" s="133" t="str">
        <f>VLOOKUP(A126,DB_ACS_Q1_Q4!$A$4:$AD$1328,13)</f>
        <v>Gas Natural</v>
      </c>
      <c r="X126" s="134" t="str">
        <f>VLOOKUP(A126,DB_REF_Q1_Q4!$A$4:$AD$1328,13)</f>
        <v>Ninguno</v>
      </c>
    </row>
    <row r="127" spans="1:24" ht="12" customHeight="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11">
        <v>1</v>
      </c>
      <c r="N127" s="92"/>
      <c r="O127" s="93">
        <v>1</v>
      </c>
      <c r="P127" s="93"/>
      <c r="Q127" s="93">
        <v>1</v>
      </c>
      <c r="R127" s="93"/>
      <c r="S127" s="93"/>
      <c r="T127" s="93"/>
      <c r="U127" s="75"/>
      <c r="V127" s="132" t="str">
        <f>VLOOKUP(A127,DB_CAL_Q1_Q4!$A$4:$P$1328,13)</f>
        <v>Gas Natural</v>
      </c>
      <c r="W127" s="133" t="str">
        <f>VLOOKUP(A127,DB_ACS_Q1_Q4!$A$4:$AD$1328,13)</f>
        <v>Gas Natural</v>
      </c>
      <c r="X127" s="134" t="str">
        <f>VLOOKUP(A127,DB_REF_Q1_Q4!$A$4:$AD$1328,13)</f>
        <v>Ninguno</v>
      </c>
    </row>
    <row r="128" spans="1:24" ht="12" customHeight="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11"/>
      <c r="N128" s="92"/>
      <c r="O128" s="93"/>
      <c r="P128" s="93"/>
      <c r="Q128" s="93"/>
      <c r="R128" s="93"/>
      <c r="S128" s="93"/>
      <c r="T128" s="93"/>
      <c r="U128" s="75"/>
      <c r="V128" s="132" t="str">
        <f>VLOOKUP(A128,DB_CAL_Q1_Q4!$A$4:$P$1328,13)</f>
        <v>Gasóleo</v>
      </c>
      <c r="W128" s="133" t="str">
        <f>VLOOKUP(A128,DB_ACS_Q1_Q4!$A$4:$AD$1328,13)</f>
        <v>Gasóleo</v>
      </c>
      <c r="X128" s="134" t="str">
        <f>VLOOKUP(A128,DB_REF_Q1_Q4!$A$4:$AD$1328,13)</f>
        <v>Ninguno</v>
      </c>
    </row>
    <row r="129" spans="1:24" ht="12" customHeight="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11"/>
      <c r="N129" s="92"/>
      <c r="O129" s="93"/>
      <c r="P129" s="93"/>
      <c r="Q129" s="93"/>
      <c r="R129" s="93"/>
      <c r="S129" s="93"/>
      <c r="T129" s="93"/>
      <c r="U129" s="75"/>
      <c r="V129" s="132" t="str">
        <f>VLOOKUP(A129,DB_CAL_Q1_Q4!$A$4:$P$1328,13)</f>
        <v>Gasóleo</v>
      </c>
      <c r="W129" s="133" t="str">
        <f>VLOOKUP(A129,DB_ACS_Q1_Q4!$A$4:$AD$1328,13)</f>
        <v>Gasóleo</v>
      </c>
      <c r="X129" s="134" t="str">
        <f>VLOOKUP(A129,DB_REF_Q1_Q4!$A$4:$AD$1328,13)</f>
        <v>Ninguno</v>
      </c>
    </row>
    <row r="130" spans="1:24" ht="12" customHeight="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11">
        <v>1</v>
      </c>
      <c r="N130" s="92"/>
      <c r="O130" s="93"/>
      <c r="P130" s="93">
        <v>1</v>
      </c>
      <c r="Q130" s="93">
        <v>1</v>
      </c>
      <c r="R130" s="93"/>
      <c r="S130" s="93"/>
      <c r="T130" s="93"/>
      <c r="U130" s="75"/>
      <c r="V130" s="132" t="str">
        <f>VLOOKUP(A130,DB_CAL_Q1_Q4!$A$4:$P$1328,13)</f>
        <v>Gas Natural</v>
      </c>
      <c r="W130" s="133" t="str">
        <f>VLOOKUP(A130,DB_ACS_Q1_Q4!$A$4:$AD$1328,13)</f>
        <v>Gas Natural</v>
      </c>
      <c r="X130" s="134" t="str">
        <f>VLOOKUP(A130,DB_REF_Q1_Q4!$A$4:$AD$1328,13)</f>
        <v>Ninguno</v>
      </c>
    </row>
    <row r="131" spans="1:24" ht="12" customHeight="1">
      <c r="A131" s="10">
        <v>127</v>
      </c>
      <c r="B131" s="98" t="s">
        <v>119</v>
      </c>
      <c r="C131" s="98" t="s">
        <v>72</v>
      </c>
      <c r="D131" s="11" t="s">
        <v>52</v>
      </c>
      <c r="E131" s="11" t="s">
        <v>304</v>
      </c>
      <c r="F131" s="12" t="s">
        <v>49</v>
      </c>
      <c r="G131" s="12" t="s">
        <v>510</v>
      </c>
      <c r="H131" s="12" t="s">
        <v>307</v>
      </c>
      <c r="I131" s="103" t="s">
        <v>504</v>
      </c>
      <c r="J131" s="12" t="str">
        <f t="shared" ref="J131:J136" si="5">"≥17h"</f>
        <v>≥17h</v>
      </c>
      <c r="K131" s="12" t="s">
        <v>512</v>
      </c>
      <c r="L131" s="69" t="s">
        <v>519</v>
      </c>
      <c r="M131" s="11"/>
      <c r="N131" s="92"/>
      <c r="O131" s="93"/>
      <c r="P131" s="93"/>
      <c r="Q131" s="93"/>
      <c r="R131" s="93"/>
      <c r="S131" s="93"/>
      <c r="T131" s="93"/>
      <c r="U131" s="75"/>
      <c r="V131" s="132" t="str">
        <f>VLOOKUP(A131,DB_CAL_Q1_Q4!$A$4:$P$1328,13)</f>
        <v>Gasóleo</v>
      </c>
      <c r="W131" s="133" t="str">
        <f>VLOOKUP(A131,DB_ACS_Q1_Q4!$A$4:$AD$1328,13)</f>
        <v>Gasóleo</v>
      </c>
      <c r="X131" s="134" t="str">
        <f>VLOOKUP(A131,DB_REF_Q1_Q4!$A$4:$AD$1328,13)</f>
        <v>Ninguno</v>
      </c>
    </row>
    <row r="132" spans="1:24" ht="12" customHeight="1">
      <c r="A132" s="10">
        <v>128</v>
      </c>
      <c r="B132" s="98" t="s">
        <v>193</v>
      </c>
      <c r="C132" s="98" t="s">
        <v>193</v>
      </c>
      <c r="D132" s="11" t="s">
        <v>52</v>
      </c>
      <c r="E132" s="11" t="s">
        <v>304</v>
      </c>
      <c r="F132" s="12" t="s">
        <v>49</v>
      </c>
      <c r="G132" s="12" t="s">
        <v>510</v>
      </c>
      <c r="H132" s="12" t="s">
        <v>306</v>
      </c>
      <c r="I132" s="103" t="s">
        <v>504</v>
      </c>
      <c r="J132" s="12" t="str">
        <f t="shared" si="5"/>
        <v>≥17h</v>
      </c>
      <c r="K132" s="12" t="s">
        <v>512</v>
      </c>
      <c r="L132" s="69" t="s">
        <v>519</v>
      </c>
      <c r="M132" s="11">
        <v>1</v>
      </c>
      <c r="N132" s="92">
        <v>1</v>
      </c>
      <c r="O132" s="93">
        <v>1</v>
      </c>
      <c r="P132" s="93">
        <v>1</v>
      </c>
      <c r="Q132" s="93">
        <v>1</v>
      </c>
      <c r="R132" s="93">
        <v>1</v>
      </c>
      <c r="S132" s="93">
        <v>1</v>
      </c>
      <c r="T132" s="93">
        <v>1</v>
      </c>
      <c r="U132" s="75">
        <v>1</v>
      </c>
      <c r="V132" s="132" t="str">
        <f>VLOOKUP(A132,DB_CAL_Q1_Q4!$A$4:$P$1328,13)</f>
        <v>Gasóleo</v>
      </c>
      <c r="W132" s="133" t="str">
        <f>VLOOKUP(A132,DB_ACS_Q1_Q4!$A$4:$AD$1328,13)</f>
        <v>Gasóleo</v>
      </c>
      <c r="X132" s="134" t="str">
        <f>VLOOKUP(A132,DB_REF_Q1_Q4!$A$4:$AD$1328,13)</f>
        <v>Ninguno</v>
      </c>
    </row>
    <row r="133" spans="1:24" ht="12" customHeight="1">
      <c r="A133" s="10">
        <v>129</v>
      </c>
      <c r="B133" s="98" t="s">
        <v>196</v>
      </c>
      <c r="C133" s="98" t="s">
        <v>196</v>
      </c>
      <c r="D133" s="11" t="s">
        <v>51</v>
      </c>
      <c r="E133" s="11" t="s">
        <v>303</v>
      </c>
      <c r="F133" s="12" t="s">
        <v>48</v>
      </c>
      <c r="G133" s="12" t="s">
        <v>310</v>
      </c>
      <c r="H133" s="12" t="s">
        <v>306</v>
      </c>
      <c r="I133" s="12" t="s">
        <v>505</v>
      </c>
      <c r="J133" s="12" t="str">
        <f t="shared" si="5"/>
        <v>≥17h</v>
      </c>
      <c r="K133" s="12" t="s">
        <v>512</v>
      </c>
      <c r="L133" s="69" t="s">
        <v>519</v>
      </c>
      <c r="M133" s="11">
        <v>1</v>
      </c>
      <c r="N133" s="92"/>
      <c r="O133" s="93"/>
      <c r="P133" s="93">
        <v>1</v>
      </c>
      <c r="Q133" s="93">
        <v>1</v>
      </c>
      <c r="R133" s="93"/>
      <c r="S133" s="93"/>
      <c r="T133" s="93"/>
      <c r="U133" s="75"/>
      <c r="V133" s="132" t="str">
        <f>VLOOKUP(A133,DB_CAL_Q1_Q4!$A$4:$P$1328,13)</f>
        <v>Bomba de calor aire</v>
      </c>
      <c r="W133" s="133" t="str">
        <f>VLOOKUP(A133,DB_ACS_Q1_Q4!$A$4:$AD$1328,13)</f>
        <v>Electricidad</v>
      </c>
      <c r="X133" s="134" t="str">
        <f>VLOOKUP(A133,DB_REF_Q1_Q4!$A$4:$AD$1328,13)</f>
        <v>Bomba de calor aire</v>
      </c>
    </row>
    <row r="134" spans="1:24" ht="12" customHeight="1">
      <c r="A134" s="10">
        <v>130</v>
      </c>
      <c r="B134" s="98" t="s">
        <v>120</v>
      </c>
      <c r="C134" s="98" t="s">
        <v>72</v>
      </c>
      <c r="D134" s="11" t="s">
        <v>52</v>
      </c>
      <c r="E134" s="11" t="s">
        <v>304</v>
      </c>
      <c r="F134" s="12" t="s">
        <v>49</v>
      </c>
      <c r="G134" s="11" t="s">
        <v>511</v>
      </c>
      <c r="H134" s="12" t="s">
        <v>308</v>
      </c>
      <c r="I134" s="103" t="s">
        <v>504</v>
      </c>
      <c r="J134" s="12" t="str">
        <f t="shared" si="5"/>
        <v>≥17h</v>
      </c>
      <c r="K134" s="12" t="s">
        <v>512</v>
      </c>
      <c r="L134" s="69" t="s">
        <v>519</v>
      </c>
      <c r="M134" s="11">
        <v>1</v>
      </c>
      <c r="N134" s="92"/>
      <c r="O134" s="93"/>
      <c r="P134" s="93"/>
      <c r="Q134" s="93">
        <v>1</v>
      </c>
      <c r="R134" s="93"/>
      <c r="S134" s="93"/>
      <c r="T134" s="93"/>
      <c r="U134" s="75"/>
      <c r="V134" s="132" t="str">
        <f>VLOOKUP(A134,DB_CAL_Q1_Q4!$A$4:$P$1328,13)</f>
        <v>Electricidad</v>
      </c>
      <c r="W134" s="133" t="str">
        <f>VLOOKUP(A134,DB_ACS_Q1_Q4!$A$4:$AD$1328,13)</f>
        <v>GLP</v>
      </c>
      <c r="X134" s="134" t="str">
        <f>VLOOKUP(A134,DB_REF_Q1_Q4!$A$4:$AD$1328,13)</f>
        <v>Ninguno</v>
      </c>
    </row>
    <row r="135" spans="1:24" ht="12" customHeight="1">
      <c r="A135" s="10">
        <v>131</v>
      </c>
      <c r="B135" s="98" t="s">
        <v>236</v>
      </c>
      <c r="C135" s="98" t="s">
        <v>235</v>
      </c>
      <c r="D135" s="11" t="s">
        <v>25</v>
      </c>
      <c r="E135" s="11" t="s">
        <v>303</v>
      </c>
      <c r="F135" s="12" t="s">
        <v>48</v>
      </c>
      <c r="G135" s="12" t="s">
        <v>510</v>
      </c>
      <c r="H135" s="12" t="s">
        <v>306</v>
      </c>
      <c r="I135" s="103" t="s">
        <v>504</v>
      </c>
      <c r="J135" s="12" t="str">
        <f t="shared" si="5"/>
        <v>≥17h</v>
      </c>
      <c r="K135" s="12" t="s">
        <v>47</v>
      </c>
      <c r="L135" s="69" t="s">
        <v>519</v>
      </c>
      <c r="M135" s="11"/>
      <c r="N135" s="92"/>
      <c r="O135" s="93"/>
      <c r="P135" s="93"/>
      <c r="Q135" s="93"/>
      <c r="R135" s="93"/>
      <c r="S135" s="93"/>
      <c r="T135" s="93"/>
      <c r="U135" s="75"/>
      <c r="V135" s="132" t="str">
        <f>VLOOKUP(A135,DB_CAL_Q1_Q4!$A$4:$P$1328,13)</f>
        <v>Gas Natural</v>
      </c>
      <c r="W135" s="133" t="str">
        <f>VLOOKUP(A135,DB_ACS_Q1_Q4!$A$4:$AD$1328,13)</f>
        <v>Gas Natural</v>
      </c>
      <c r="X135" s="134" t="str">
        <f>VLOOKUP(A135,DB_REF_Q1_Q4!$A$4:$AD$1328,13)</f>
        <v>Ninguno</v>
      </c>
    </row>
    <row r="136" spans="1:24" ht="12" customHeight="1">
      <c r="A136" s="10">
        <v>132</v>
      </c>
      <c r="B136" s="98" t="s">
        <v>121</v>
      </c>
      <c r="C136" s="98" t="s">
        <v>72</v>
      </c>
      <c r="D136" s="11" t="s">
        <v>52</v>
      </c>
      <c r="E136" s="11" t="s">
        <v>304</v>
      </c>
      <c r="F136" s="12" t="s">
        <v>49</v>
      </c>
      <c r="G136" s="11" t="s">
        <v>511</v>
      </c>
      <c r="H136" s="12" t="s">
        <v>308</v>
      </c>
      <c r="I136" s="103" t="s">
        <v>505</v>
      </c>
      <c r="J136" s="12" t="str">
        <f t="shared" si="5"/>
        <v>≥17h</v>
      </c>
      <c r="K136" s="12" t="s">
        <v>512</v>
      </c>
      <c r="L136" s="69" t="s">
        <v>519</v>
      </c>
      <c r="M136" s="11"/>
      <c r="N136" s="92"/>
      <c r="O136" s="93"/>
      <c r="P136" s="93"/>
      <c r="Q136" s="93"/>
      <c r="R136" s="93"/>
      <c r="S136" s="93"/>
      <c r="T136" s="93"/>
      <c r="U136" s="75"/>
      <c r="V136" s="132" t="str">
        <f>VLOOKUP(A136,DB_CAL_Q1_Q4!$A$4:$P$1328,13)</f>
        <v>Electricidad</v>
      </c>
      <c r="W136" s="133" t="str">
        <f>VLOOKUP(A136,DB_ACS_Q1_Q4!$A$4:$AD$1328,13)</f>
        <v>Electricidad</v>
      </c>
      <c r="X136" s="134" t="str">
        <f>VLOOKUP(A136,DB_REF_Q1_Q4!$A$4:$AD$1328,13)</f>
        <v>Ninguno</v>
      </c>
    </row>
    <row r="137" spans="1:24" ht="12" customHeight="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11">
        <v>1</v>
      </c>
      <c r="N137" s="92">
        <v>1</v>
      </c>
      <c r="O137" s="93"/>
      <c r="P137" s="93">
        <v>1</v>
      </c>
      <c r="Q137" s="93">
        <v>1</v>
      </c>
      <c r="R137" s="93"/>
      <c r="S137" s="93"/>
      <c r="T137" s="93"/>
      <c r="U137" s="75"/>
      <c r="V137" s="132" t="str">
        <f>VLOOKUP(A137,DB_CAL_Q1_Q4!$A$4:$P$1328,13)</f>
        <v>Gas Natural</v>
      </c>
      <c r="W137" s="133" t="str">
        <f>VLOOKUP(A137,DB_ACS_Q1_Q4!$A$4:$AD$1328,13)</f>
        <v>Gas Natural</v>
      </c>
      <c r="X137" s="134" t="str">
        <f>VLOOKUP(A137,DB_REF_Q1_Q4!$A$4:$AD$1328,13)</f>
        <v>Ninguno</v>
      </c>
    </row>
    <row r="138" spans="1:24" ht="12" customHeight="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11"/>
      <c r="N138" s="92"/>
      <c r="O138" s="93"/>
      <c r="P138" s="93"/>
      <c r="Q138" s="93"/>
      <c r="R138" s="93"/>
      <c r="S138" s="93"/>
      <c r="T138" s="93"/>
      <c r="U138" s="75"/>
      <c r="V138" s="132" t="str">
        <f>VLOOKUP(A138,DB_CAL_Q1_Q4!$A$4:$P$1328,13)</f>
        <v>Otros</v>
      </c>
      <c r="W138" s="133" t="str">
        <f>VLOOKUP(A138,DB_ACS_Q1_Q4!$A$4:$AD$1328,13)</f>
        <v>Electricidad</v>
      </c>
      <c r="X138" s="134" t="str">
        <f>VLOOKUP(A138,DB_REF_Q1_Q4!$A$4:$AD$1328,13)</f>
        <v>Ninguno</v>
      </c>
    </row>
    <row r="139" spans="1:24" ht="12" customHeight="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11">
        <v>1</v>
      </c>
      <c r="N139" s="92">
        <v>1</v>
      </c>
      <c r="O139" s="93"/>
      <c r="P139" s="93">
        <v>1</v>
      </c>
      <c r="Q139" s="93">
        <v>1</v>
      </c>
      <c r="R139" s="93"/>
      <c r="S139" s="93"/>
      <c r="T139" s="93"/>
      <c r="U139" s="75"/>
      <c r="V139" s="132" t="str">
        <f>VLOOKUP(A139,DB_CAL_Q1_Q4!$A$4:$P$1328,13)</f>
        <v>Carbón</v>
      </c>
      <c r="W139" s="133" t="str">
        <f>VLOOKUP(A139,DB_ACS_Q1_Q4!$A$4:$AD$1328,13)</f>
        <v>GLP</v>
      </c>
      <c r="X139" s="134" t="str">
        <f>VLOOKUP(A139,DB_REF_Q1_Q4!$A$4:$AD$1328,13)</f>
        <v>Ninguno</v>
      </c>
    </row>
    <row r="140" spans="1:24" ht="12" customHeight="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11">
        <v>1</v>
      </c>
      <c r="N140" s="92">
        <v>1</v>
      </c>
      <c r="O140" s="93"/>
      <c r="P140" s="93">
        <v>1</v>
      </c>
      <c r="Q140" s="93">
        <v>1</v>
      </c>
      <c r="R140" s="93"/>
      <c r="S140" s="93">
        <v>1</v>
      </c>
      <c r="T140" s="93"/>
      <c r="U140" s="75"/>
      <c r="V140" s="132" t="str">
        <f>VLOOKUP(A140,DB_CAL_Q1_Q4!$A$4:$P$1328,13)</f>
        <v>Gasóleo</v>
      </c>
      <c r="W140" s="133" t="str">
        <f>VLOOKUP(A140,DB_ACS_Q1_Q4!$A$4:$AD$1328,13)</f>
        <v>Gasóleo</v>
      </c>
      <c r="X140" s="134" t="str">
        <f>VLOOKUP(A140,DB_REF_Q1_Q4!$A$4:$AD$1328,13)</f>
        <v>Ninguno</v>
      </c>
    </row>
    <row r="141" spans="1:24" ht="12" customHeight="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11">
        <v>1</v>
      </c>
      <c r="N141" s="92">
        <v>1</v>
      </c>
      <c r="O141" s="93"/>
      <c r="P141" s="93">
        <v>1</v>
      </c>
      <c r="Q141" s="93">
        <v>1</v>
      </c>
      <c r="R141" s="93"/>
      <c r="S141" s="93"/>
      <c r="T141" s="93"/>
      <c r="U141" s="75"/>
      <c r="V141" s="132" t="str">
        <f>VLOOKUP(A141,DB_CAL_Q1_Q4!$A$4:$P$1328,13)</f>
        <v>Gasóleo</v>
      </c>
      <c r="W141" s="133" t="str">
        <f>VLOOKUP(A141,DB_ACS_Q1_Q4!$A$4:$AD$1328,13)</f>
        <v>Gasóleo</v>
      </c>
      <c r="X141" s="134" t="str">
        <f>VLOOKUP(A141,DB_REF_Q1_Q4!$A$4:$AD$1328,13)</f>
        <v>Ninguno</v>
      </c>
    </row>
    <row r="142" spans="1:24" ht="12" customHeight="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11"/>
      <c r="N142" s="92"/>
      <c r="O142" s="93"/>
      <c r="P142" s="93"/>
      <c r="Q142" s="93"/>
      <c r="R142" s="93"/>
      <c r="S142" s="93"/>
      <c r="T142" s="93"/>
      <c r="U142" s="75"/>
      <c r="V142" s="132" t="str">
        <f>VLOOKUP(A142,DB_CAL_Q1_Q4!$A$4:$P$1328,13)</f>
        <v>Gas Natural</v>
      </c>
      <c r="W142" s="133" t="str">
        <f>VLOOKUP(A142,DB_ACS_Q1_Q4!$A$4:$AD$1328,13)</f>
        <v>Gas Natural</v>
      </c>
      <c r="X142" s="134" t="str">
        <f>VLOOKUP(A142,DB_REF_Q1_Q4!$A$4:$AD$1328,13)</f>
        <v>Ninguno</v>
      </c>
    </row>
    <row r="143" spans="1:24" ht="12" customHeight="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11"/>
      <c r="N143" s="92"/>
      <c r="O143" s="93"/>
      <c r="P143" s="93"/>
      <c r="Q143" s="93"/>
      <c r="R143" s="93"/>
      <c r="S143" s="93"/>
      <c r="T143" s="93"/>
      <c r="U143" s="75"/>
      <c r="V143" s="132" t="str">
        <f>VLOOKUP(A143,DB_CAL_Q1_Q4!$A$4:$P$1328,13)</f>
        <v>Gasóleo</v>
      </c>
      <c r="W143" s="133" t="str">
        <f>VLOOKUP(A143,DB_ACS_Q1_Q4!$A$4:$AD$1328,13)</f>
        <v>Gasóleo</v>
      </c>
      <c r="X143" s="134" t="str">
        <f>VLOOKUP(A143,DB_REF_Q1_Q4!$A$4:$AD$1328,13)</f>
        <v>Ninguno</v>
      </c>
    </row>
    <row r="144" spans="1:24" ht="12" customHeight="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11">
        <v>1</v>
      </c>
      <c r="N144" s="92">
        <v>1</v>
      </c>
      <c r="O144" s="93"/>
      <c r="P144" s="93"/>
      <c r="Q144" s="93">
        <v>1</v>
      </c>
      <c r="R144" s="93">
        <v>1</v>
      </c>
      <c r="S144" s="93">
        <v>1</v>
      </c>
      <c r="T144" s="93">
        <v>1</v>
      </c>
      <c r="U144" s="75"/>
      <c r="V144" s="132" t="str">
        <f>VLOOKUP(A144,DB_CAL_Q1_Q4!$A$4:$P$1328,13)</f>
        <v>Gas Natural</v>
      </c>
      <c r="W144" s="133" t="str">
        <f>VLOOKUP(A144,DB_ACS_Q1_Q4!$A$4:$AD$1328,13)</f>
        <v>Gas Natural</v>
      </c>
      <c r="X144" s="134" t="str">
        <f>VLOOKUP(A144,DB_REF_Q1_Q4!$A$4:$AD$1328,13)</f>
        <v>Ninguno</v>
      </c>
    </row>
    <row r="145" spans="1:24" ht="12" customHeight="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11"/>
      <c r="N145" s="92"/>
      <c r="O145" s="93"/>
      <c r="P145" s="93"/>
      <c r="Q145" s="93"/>
      <c r="R145" s="93"/>
      <c r="S145" s="93"/>
      <c r="T145" s="93"/>
      <c r="U145" s="75"/>
      <c r="V145" s="132" t="str">
        <f>VLOOKUP(A145,DB_CAL_Q1_Q4!$A$4:$P$1328,13)</f>
        <v>Carbón</v>
      </c>
      <c r="W145" s="133" t="str">
        <f>VLOOKUP(A145,DB_ACS_Q1_Q4!$A$4:$AD$1328,13)</f>
        <v>GLP</v>
      </c>
      <c r="X145" s="134" t="str">
        <f>VLOOKUP(A145,DB_REF_Q1_Q4!$A$4:$AD$1328,13)</f>
        <v>Ninguno</v>
      </c>
    </row>
    <row r="146" spans="1:24" ht="12" customHeight="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11"/>
      <c r="N146" s="92"/>
      <c r="O146" s="93"/>
      <c r="P146" s="93"/>
      <c r="Q146" s="93"/>
      <c r="R146" s="93"/>
      <c r="S146" s="93"/>
      <c r="T146" s="93"/>
      <c r="U146" s="75"/>
      <c r="V146" s="132" t="str">
        <f>VLOOKUP(A146,DB_CAL_Q1_Q4!$A$4:$P$1328,13)</f>
        <v>Bomba de calor aire</v>
      </c>
      <c r="W146" s="133" t="str">
        <f>VLOOKUP(A146,DB_ACS_Q1_Q4!$A$4:$AD$1328,13)</f>
        <v>GLP</v>
      </c>
      <c r="X146" s="134" t="str">
        <f>VLOOKUP(A146,DB_REF_Q1_Q4!$A$4:$AD$1328,13)</f>
        <v>Bomba de calor aire</v>
      </c>
    </row>
    <row r="147" spans="1:24" ht="12" customHeight="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11">
        <v>1</v>
      </c>
      <c r="N147" s="92">
        <v>1</v>
      </c>
      <c r="O147" s="93"/>
      <c r="P147" s="93">
        <v>1</v>
      </c>
      <c r="Q147" s="93">
        <v>1</v>
      </c>
      <c r="R147" s="93"/>
      <c r="S147" s="93">
        <v>1</v>
      </c>
      <c r="T147" s="93">
        <v>1</v>
      </c>
      <c r="U147" s="75">
        <v>1</v>
      </c>
      <c r="V147" s="132" t="str">
        <f>VLOOKUP(A147,DB_CAL_Q1_Q4!$A$4:$P$1328,13)</f>
        <v>Gas Natural</v>
      </c>
      <c r="W147" s="133" t="str">
        <f>VLOOKUP(A147,DB_ACS_Q1_Q4!$A$4:$AD$1328,13)</f>
        <v>Gas Natural</v>
      </c>
      <c r="X147" s="134" t="str">
        <f>VLOOKUP(A147,DB_REF_Q1_Q4!$A$4:$AD$1328,13)</f>
        <v>Ninguno</v>
      </c>
    </row>
    <row r="148" spans="1:24" ht="12" customHeight="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11"/>
      <c r="N148" s="92"/>
      <c r="O148" s="93"/>
      <c r="P148" s="93"/>
      <c r="Q148" s="93"/>
      <c r="R148" s="93"/>
      <c r="S148" s="93"/>
      <c r="T148" s="93"/>
      <c r="U148" s="75"/>
      <c r="V148" s="132" t="str">
        <f>VLOOKUP(A148,DB_CAL_Q1_Q4!$A$4:$P$1328,13)</f>
        <v>Electricidad</v>
      </c>
      <c r="W148" s="133" t="str">
        <f>VLOOKUP(A148,DB_ACS_Q1_Q4!$A$4:$AD$1328,13)</f>
        <v>Electricidad</v>
      </c>
      <c r="X148" s="134" t="str">
        <f>VLOOKUP(A148,DB_REF_Q1_Q4!$A$4:$AD$1328,13)</f>
        <v>AC Eléctrico</v>
      </c>
    </row>
    <row r="149" spans="1:24" ht="12" customHeight="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11"/>
      <c r="N149" s="92"/>
      <c r="O149" s="93"/>
      <c r="P149" s="93"/>
      <c r="Q149" s="93"/>
      <c r="R149" s="93"/>
      <c r="S149" s="93"/>
      <c r="T149" s="93"/>
      <c r="U149" s="75"/>
      <c r="V149" s="132" t="str">
        <f>VLOOKUP(A149,DB_CAL_Q1_Q4!$A$4:$P$1328,13)</f>
        <v>Gas Natural</v>
      </c>
      <c r="W149" s="133" t="str">
        <f>VLOOKUP(A149,DB_ACS_Q1_Q4!$A$4:$AD$1328,13)</f>
        <v>Gas Natural</v>
      </c>
      <c r="X149" s="134" t="str">
        <f>VLOOKUP(A149,DB_REF_Q1_Q4!$A$4:$AD$1328,13)</f>
        <v>Ninguno</v>
      </c>
    </row>
    <row r="150" spans="1:24" ht="12" customHeight="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11">
        <v>1</v>
      </c>
      <c r="N150" s="92">
        <v>1</v>
      </c>
      <c r="O150" s="93"/>
      <c r="P150" s="93">
        <v>1</v>
      </c>
      <c r="Q150" s="93">
        <v>1</v>
      </c>
      <c r="R150" s="93">
        <v>1</v>
      </c>
      <c r="S150" s="93">
        <v>1</v>
      </c>
      <c r="T150" s="93">
        <v>1</v>
      </c>
      <c r="U150" s="75"/>
      <c r="V150" s="132" t="str">
        <f>VLOOKUP(A150,DB_CAL_Q1_Q4!$A$4:$P$1328,13)</f>
        <v>GLP</v>
      </c>
      <c r="W150" s="133" t="str">
        <f>VLOOKUP(A150,DB_ACS_Q1_Q4!$A$4:$AD$1328,13)</f>
        <v>Electricidad</v>
      </c>
      <c r="X150" s="134" t="str">
        <f>VLOOKUP(A150,DB_REF_Q1_Q4!$A$4:$AD$1328,13)</f>
        <v>Ninguno</v>
      </c>
    </row>
    <row r="151" spans="1:24" ht="12" customHeight="1">
      <c r="A151" s="10">
        <v>147</v>
      </c>
      <c r="B151" s="98" t="s">
        <v>97</v>
      </c>
      <c r="C151" s="98" t="s">
        <v>75</v>
      </c>
      <c r="D151" s="11" t="s">
        <v>52</v>
      </c>
      <c r="E151" s="11" t="s">
        <v>304</v>
      </c>
      <c r="F151" s="12" t="s">
        <v>50</v>
      </c>
      <c r="G151" s="12" t="s">
        <v>310</v>
      </c>
      <c r="H151" s="12" t="s">
        <v>306</v>
      </c>
      <c r="I151" s="103" t="s">
        <v>504</v>
      </c>
      <c r="J151" s="12" t="str">
        <f t="shared" ref="J151:J158" si="6">"≥17h"</f>
        <v>≥17h</v>
      </c>
      <c r="K151" s="12" t="s">
        <v>512</v>
      </c>
      <c r="L151" s="69" t="s">
        <v>519</v>
      </c>
      <c r="M151" s="11">
        <v>1</v>
      </c>
      <c r="N151" s="92"/>
      <c r="O151" s="93"/>
      <c r="P151" s="93"/>
      <c r="Q151" s="93">
        <v>1</v>
      </c>
      <c r="R151" s="93">
        <v>1</v>
      </c>
      <c r="S151" s="93"/>
      <c r="T151" s="93"/>
      <c r="U151" s="75"/>
      <c r="V151" s="132" t="str">
        <f>VLOOKUP(A151,DB_CAL_Q1_Q4!$A$4:$P$1328,13)</f>
        <v>Electricidad</v>
      </c>
      <c r="W151" s="133" t="str">
        <f>VLOOKUP(A151,DB_ACS_Q1_Q4!$A$4:$AD$1328,13)</f>
        <v>GLP</v>
      </c>
      <c r="X151" s="134" t="str">
        <f>VLOOKUP(A151,DB_REF_Q1_Q4!$A$4:$AD$1328,13)</f>
        <v>Ninguno</v>
      </c>
    </row>
    <row r="152" spans="1:24" ht="12" customHeight="1">
      <c r="A152" s="10">
        <v>148</v>
      </c>
      <c r="B152" s="98" t="s">
        <v>273</v>
      </c>
      <c r="C152" s="98" t="s">
        <v>89</v>
      </c>
      <c r="D152" s="11" t="s">
        <v>51</v>
      </c>
      <c r="E152" s="11" t="s">
        <v>304</v>
      </c>
      <c r="F152" s="12" t="s">
        <v>48</v>
      </c>
      <c r="G152" s="11" t="s">
        <v>511</v>
      </c>
      <c r="H152" s="12" t="s">
        <v>307</v>
      </c>
      <c r="I152" s="12" t="s">
        <v>505</v>
      </c>
      <c r="J152" s="12" t="str">
        <f t="shared" si="6"/>
        <v>≥17h</v>
      </c>
      <c r="K152" s="12" t="s">
        <v>513</v>
      </c>
      <c r="L152" s="69" t="s">
        <v>520</v>
      </c>
      <c r="M152" s="11">
        <v>1</v>
      </c>
      <c r="N152" s="92"/>
      <c r="O152" s="93"/>
      <c r="P152" s="93"/>
      <c r="Q152" s="93"/>
      <c r="R152" s="93"/>
      <c r="S152" s="93"/>
      <c r="T152" s="93">
        <v>1</v>
      </c>
      <c r="U152" s="75"/>
      <c r="V152" s="132" t="str">
        <f>VLOOKUP(A152,DB_CAL_Q1_Q4!$A$4:$P$1328,13)</f>
        <v>Gas Natural</v>
      </c>
      <c r="W152" s="133" t="str">
        <f>VLOOKUP(A152,DB_ACS_Q1_Q4!$A$4:$AD$1328,13)</f>
        <v>Gas Natural</v>
      </c>
      <c r="X152" s="134" t="str">
        <f>VLOOKUP(A152,DB_REF_Q1_Q4!$A$4:$AD$1328,13)</f>
        <v>Ninguno</v>
      </c>
    </row>
    <row r="153" spans="1:24" ht="12" customHeight="1">
      <c r="A153" s="10">
        <v>149</v>
      </c>
      <c r="B153" s="98" t="s">
        <v>99</v>
      </c>
      <c r="C153" s="98" t="s">
        <v>83</v>
      </c>
      <c r="D153" s="11" t="s">
        <v>51</v>
      </c>
      <c r="E153" s="11" t="s">
        <v>303</v>
      </c>
      <c r="F153" s="12" t="s">
        <v>48</v>
      </c>
      <c r="G153" s="12" t="s">
        <v>510</v>
      </c>
      <c r="H153" s="12" t="s">
        <v>308</v>
      </c>
      <c r="I153" s="11" t="s">
        <v>507</v>
      </c>
      <c r="J153" s="12" t="str">
        <f t="shared" si="6"/>
        <v>≥17h</v>
      </c>
      <c r="K153" s="12" t="s">
        <v>513</v>
      </c>
      <c r="L153" s="69" t="s">
        <v>518</v>
      </c>
      <c r="M153" s="11">
        <v>1</v>
      </c>
      <c r="N153" s="92">
        <v>1</v>
      </c>
      <c r="O153" s="93"/>
      <c r="P153" s="93">
        <v>1</v>
      </c>
      <c r="Q153" s="93">
        <v>1</v>
      </c>
      <c r="R153" s="93">
        <v>1</v>
      </c>
      <c r="S153" s="93">
        <v>1</v>
      </c>
      <c r="T153" s="93">
        <v>1</v>
      </c>
      <c r="U153" s="75">
        <v>1</v>
      </c>
      <c r="V153" s="132" t="str">
        <f>VLOOKUP(A153,DB_CAL_Q1_Q4!$A$4:$P$1328,13)</f>
        <v>Solar Térmica</v>
      </c>
      <c r="W153" s="133" t="str">
        <f>VLOOKUP(A153,DB_ACS_Q1_Q4!$A$4:$AD$1328,13)</f>
        <v>Solar Térmica</v>
      </c>
      <c r="X153" s="134" t="str">
        <f>VLOOKUP(A153,DB_REF_Q1_Q4!$A$4:$AD$1328,13)</f>
        <v>Bomba de calor aire</v>
      </c>
    </row>
    <row r="154" spans="1:24" ht="12" customHeight="1">
      <c r="A154" s="10">
        <v>150</v>
      </c>
      <c r="B154" s="98" t="s">
        <v>126</v>
      </c>
      <c r="C154" s="98" t="s">
        <v>126</v>
      </c>
      <c r="D154" s="11" t="s">
        <v>25</v>
      </c>
      <c r="E154" s="11" t="s">
        <v>303</v>
      </c>
      <c r="F154" s="12" t="s">
        <v>48</v>
      </c>
      <c r="G154" s="12" t="s">
        <v>310</v>
      </c>
      <c r="H154" s="12" t="s">
        <v>306</v>
      </c>
      <c r="I154" s="103" t="s">
        <v>505</v>
      </c>
      <c r="J154" s="12" t="str">
        <f t="shared" si="6"/>
        <v>≥17h</v>
      </c>
      <c r="K154" s="12" t="s">
        <v>513</v>
      </c>
      <c r="L154" s="69" t="s">
        <v>518</v>
      </c>
      <c r="M154" s="11">
        <v>1</v>
      </c>
      <c r="N154" s="92">
        <v>1</v>
      </c>
      <c r="O154" s="93"/>
      <c r="P154" s="93">
        <v>1</v>
      </c>
      <c r="Q154" s="93">
        <v>1</v>
      </c>
      <c r="R154" s="93">
        <v>1</v>
      </c>
      <c r="S154" s="93">
        <v>1</v>
      </c>
      <c r="T154" s="93">
        <v>1</v>
      </c>
      <c r="U154" s="75">
        <v>1</v>
      </c>
      <c r="V154" s="132" t="str">
        <f>VLOOKUP(A154,DB_CAL_Q1_Q4!$A$4:$P$1328,13)</f>
        <v>Gas Natural</v>
      </c>
      <c r="W154" s="133" t="str">
        <f>VLOOKUP(A154,DB_ACS_Q1_Q4!$A$4:$AD$1328,13)</f>
        <v>Gas Natural</v>
      </c>
      <c r="X154" s="134" t="str">
        <f>VLOOKUP(A154,DB_REF_Q1_Q4!$A$4:$AD$1328,13)</f>
        <v>Ninguno</v>
      </c>
    </row>
    <row r="155" spans="1:24" ht="12" customHeight="1">
      <c r="A155" s="10">
        <v>151</v>
      </c>
      <c r="B155" s="98" t="s">
        <v>141</v>
      </c>
      <c r="C155" s="98" t="s">
        <v>141</v>
      </c>
      <c r="D155" s="11" t="s">
        <v>52</v>
      </c>
      <c r="E155" s="11" t="s">
        <v>303</v>
      </c>
      <c r="F155" s="12" t="s">
        <v>49</v>
      </c>
      <c r="G155" s="12" t="s">
        <v>310</v>
      </c>
      <c r="H155" s="12" t="s">
        <v>306</v>
      </c>
      <c r="I155" s="103" t="s">
        <v>504</v>
      </c>
      <c r="J155" s="12" t="str">
        <f t="shared" si="6"/>
        <v>≥17h</v>
      </c>
      <c r="K155" s="12" t="s">
        <v>512</v>
      </c>
      <c r="L155" s="69" t="s">
        <v>518</v>
      </c>
      <c r="M155" s="11">
        <v>1</v>
      </c>
      <c r="N155" s="92">
        <v>1</v>
      </c>
      <c r="O155" s="93"/>
      <c r="P155" s="93">
        <v>1</v>
      </c>
      <c r="Q155" s="93">
        <v>1</v>
      </c>
      <c r="R155" s="93"/>
      <c r="S155" s="93"/>
      <c r="T155" s="93"/>
      <c r="U155" s="75"/>
      <c r="V155" s="132" t="str">
        <f>VLOOKUP(A155,DB_CAL_Q1_Q4!$A$4:$P$1328,13)</f>
        <v>Bomba de calor aire</v>
      </c>
      <c r="W155" s="133" t="str">
        <f>VLOOKUP(A155,DB_ACS_Q1_Q4!$A$4:$AD$1328,13)</f>
        <v>GLP</v>
      </c>
      <c r="X155" s="134" t="str">
        <f>VLOOKUP(A155,DB_REF_Q1_Q4!$A$4:$AD$1328,13)</f>
        <v>Bomba de calor aire</v>
      </c>
    </row>
    <row r="156" spans="1:24" ht="12" customHeight="1">
      <c r="A156" s="10">
        <v>152</v>
      </c>
      <c r="B156" s="98" t="s">
        <v>273</v>
      </c>
      <c r="C156" s="98" t="s">
        <v>89</v>
      </c>
      <c r="D156" s="11" t="s">
        <v>51</v>
      </c>
      <c r="E156" s="11" t="s">
        <v>304</v>
      </c>
      <c r="F156" s="12" t="s">
        <v>50</v>
      </c>
      <c r="G156" s="12" t="s">
        <v>510</v>
      </c>
      <c r="H156" s="12" t="s">
        <v>306</v>
      </c>
      <c r="I156" s="103" t="s">
        <v>505</v>
      </c>
      <c r="J156" s="12" t="str">
        <f t="shared" si="6"/>
        <v>≥17h</v>
      </c>
      <c r="K156" s="12" t="s">
        <v>47</v>
      </c>
      <c r="L156" s="69" t="s">
        <v>520</v>
      </c>
      <c r="M156" s="11"/>
      <c r="N156" s="92"/>
      <c r="O156" s="93"/>
      <c r="P156" s="93"/>
      <c r="Q156" s="93"/>
      <c r="R156" s="93"/>
      <c r="S156" s="93"/>
      <c r="T156" s="93"/>
      <c r="U156" s="75"/>
      <c r="V156" s="132" t="str">
        <f>VLOOKUP(A156,DB_CAL_Q1_Q4!$A$4:$P$1328,13)</f>
        <v>Gas Natural</v>
      </c>
      <c r="W156" s="133" t="str">
        <f>VLOOKUP(A156,DB_ACS_Q1_Q4!$A$4:$AD$1328,13)</f>
        <v>Gas Natural</v>
      </c>
      <c r="X156" s="134" t="str">
        <f>VLOOKUP(A156,DB_REF_Q1_Q4!$A$4:$AD$1328,13)</f>
        <v>AC Eléctrico</v>
      </c>
    </row>
    <row r="157" spans="1:24" ht="12" customHeight="1">
      <c r="A157" s="10">
        <v>153</v>
      </c>
      <c r="B157" s="98" t="s">
        <v>67</v>
      </c>
      <c r="C157" s="98" t="s">
        <v>67</v>
      </c>
      <c r="D157" s="11" t="s">
        <v>52</v>
      </c>
      <c r="E157" s="11" t="s">
        <v>304</v>
      </c>
      <c r="F157" s="12" t="s">
        <v>48</v>
      </c>
      <c r="G157" s="12" t="s">
        <v>310</v>
      </c>
      <c r="H157" s="12" t="s">
        <v>306</v>
      </c>
      <c r="I157" s="103" t="s">
        <v>504</v>
      </c>
      <c r="J157" s="12" t="str">
        <f t="shared" si="6"/>
        <v>≥17h</v>
      </c>
      <c r="K157" s="12" t="s">
        <v>512</v>
      </c>
      <c r="L157" s="69" t="s">
        <v>518</v>
      </c>
      <c r="M157" s="11">
        <v>1</v>
      </c>
      <c r="N157" s="92">
        <v>1</v>
      </c>
      <c r="O157" s="93">
        <v>1</v>
      </c>
      <c r="P157" s="93">
        <v>1</v>
      </c>
      <c r="Q157" s="93">
        <v>1</v>
      </c>
      <c r="R157" s="93">
        <v>1</v>
      </c>
      <c r="S157" s="93">
        <v>1</v>
      </c>
      <c r="T157" s="93">
        <v>1</v>
      </c>
      <c r="U157" s="75">
        <v>1</v>
      </c>
      <c r="V157" s="132" t="str">
        <f>VLOOKUP(A157,DB_CAL_Q1_Q4!$A$4:$P$1328,13)</f>
        <v>Electricidad</v>
      </c>
      <c r="W157" s="133" t="str">
        <f>VLOOKUP(A157,DB_ACS_Q1_Q4!$A$4:$AD$1328,13)</f>
        <v>Gas Natural</v>
      </c>
      <c r="X157" s="134" t="str">
        <f>VLOOKUP(A157,DB_REF_Q1_Q4!$A$4:$AD$1328,13)</f>
        <v>AC Eléctrico</v>
      </c>
    </row>
    <row r="158" spans="1:24" ht="12" customHeight="1">
      <c r="A158" s="10">
        <v>154</v>
      </c>
      <c r="B158" s="98" t="s">
        <v>63</v>
      </c>
      <c r="C158" s="98" t="s">
        <v>63</v>
      </c>
      <c r="D158" s="11" t="s">
        <v>51</v>
      </c>
      <c r="E158" s="11" t="s">
        <v>304</v>
      </c>
      <c r="F158" s="12" t="s">
        <v>49</v>
      </c>
      <c r="G158" s="12" t="s">
        <v>310</v>
      </c>
      <c r="H158" s="12" t="s">
        <v>306</v>
      </c>
      <c r="I158" s="12" t="s">
        <v>505</v>
      </c>
      <c r="J158" s="12" t="str">
        <f t="shared" si="6"/>
        <v>≥17h</v>
      </c>
      <c r="K158" s="12" t="s">
        <v>512</v>
      </c>
      <c r="L158" s="69" t="s">
        <v>518</v>
      </c>
      <c r="M158" s="11"/>
      <c r="N158" s="92"/>
      <c r="O158" s="93"/>
      <c r="P158" s="93"/>
      <c r="Q158" s="93"/>
      <c r="R158" s="93"/>
      <c r="S158" s="93"/>
      <c r="T158" s="93"/>
      <c r="U158" s="75"/>
      <c r="V158" s="132" t="str">
        <f>VLOOKUP(A158,DB_CAL_Q1_Q4!$A$4:$P$1328,13)</f>
        <v>Bomba de calor aire</v>
      </c>
      <c r="W158" s="133" t="str">
        <f>VLOOKUP(A158,DB_ACS_Q1_Q4!$A$4:$AD$1328,13)</f>
        <v>Electricidad</v>
      </c>
      <c r="X158" s="134" t="str">
        <f>VLOOKUP(A158,DB_REF_Q1_Q4!$A$4:$AD$1328,13)</f>
        <v>Bomba de calor aire</v>
      </c>
    </row>
    <row r="159" spans="1:24" ht="12" customHeight="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11">
        <v>1</v>
      </c>
      <c r="N159" s="92">
        <v>1</v>
      </c>
      <c r="O159" s="93"/>
      <c r="P159" s="93">
        <v>1</v>
      </c>
      <c r="Q159" s="93">
        <v>1</v>
      </c>
      <c r="R159" s="93">
        <v>1</v>
      </c>
      <c r="S159" s="93">
        <v>1</v>
      </c>
      <c r="T159" s="93">
        <v>1</v>
      </c>
      <c r="U159" s="75">
        <v>1</v>
      </c>
      <c r="V159" s="132" t="str">
        <f>VLOOKUP(A159,DB_CAL_Q1_Q4!$A$4:$P$1328,13)</f>
        <v>Bomba de calor aire</v>
      </c>
      <c r="W159" s="133" t="str">
        <f>VLOOKUP(A159,DB_ACS_Q1_Q4!$A$4:$AD$1328,13)</f>
        <v>Gas Natural</v>
      </c>
      <c r="X159" s="134" t="str">
        <f>VLOOKUP(A159,DB_REF_Q1_Q4!$A$4:$AD$1328,13)</f>
        <v>Bomba de calor aire</v>
      </c>
    </row>
    <row r="160" spans="1:24" ht="12" customHeight="1">
      <c r="A160" s="10">
        <v>156</v>
      </c>
      <c r="B160" s="98" t="s">
        <v>291</v>
      </c>
      <c r="C160" s="98" t="s">
        <v>291</v>
      </c>
      <c r="D160" s="11" t="s">
        <v>52</v>
      </c>
      <c r="E160" s="11" t="s">
        <v>304</v>
      </c>
      <c r="F160" s="12" t="s">
        <v>50</v>
      </c>
      <c r="G160" s="12" t="s">
        <v>510</v>
      </c>
      <c r="H160" s="12" t="s">
        <v>307</v>
      </c>
      <c r="I160" s="11" t="s">
        <v>507</v>
      </c>
      <c r="J160" s="12" t="str">
        <f t="shared" ref="J160:J166" si="7">"≥17h"</f>
        <v>≥17h</v>
      </c>
      <c r="K160" s="12" t="s">
        <v>512</v>
      </c>
      <c r="L160" s="69" t="s">
        <v>519</v>
      </c>
      <c r="M160" s="11">
        <v>1</v>
      </c>
      <c r="N160" s="92"/>
      <c r="O160" s="93"/>
      <c r="P160" s="93">
        <v>1</v>
      </c>
      <c r="Q160" s="93">
        <v>1</v>
      </c>
      <c r="R160" s="93">
        <v>1</v>
      </c>
      <c r="S160" s="93">
        <v>1</v>
      </c>
      <c r="T160" s="93">
        <v>1</v>
      </c>
      <c r="U160" s="75">
        <v>1</v>
      </c>
      <c r="V160" s="132" t="str">
        <f>VLOOKUP(A160,DB_CAL_Q1_Q4!$A$4:$P$1328,13)</f>
        <v>Gasóleo</v>
      </c>
      <c r="W160" s="133" t="str">
        <f>VLOOKUP(A160,DB_ACS_Q1_Q4!$A$4:$AD$1328,13)</f>
        <v>Gasóleo</v>
      </c>
      <c r="X160" s="134" t="str">
        <f>VLOOKUP(A160,DB_REF_Q1_Q4!$A$4:$AD$1328,13)</f>
        <v>Ninguno</v>
      </c>
    </row>
    <row r="161" spans="1:24" ht="12" customHeight="1">
      <c r="A161" s="10">
        <v>157</v>
      </c>
      <c r="B161" s="98" t="s">
        <v>291</v>
      </c>
      <c r="C161" s="98" t="s">
        <v>291</v>
      </c>
      <c r="D161" s="11" t="s">
        <v>52</v>
      </c>
      <c r="E161" s="11" t="s">
        <v>303</v>
      </c>
      <c r="F161" s="12" t="s">
        <v>49</v>
      </c>
      <c r="G161" s="12" t="s">
        <v>310</v>
      </c>
      <c r="H161" s="12" t="s">
        <v>306</v>
      </c>
      <c r="I161" s="12" t="s">
        <v>505</v>
      </c>
      <c r="J161" s="12" t="str">
        <f t="shared" si="7"/>
        <v>≥17h</v>
      </c>
      <c r="K161" s="12" t="s">
        <v>513</v>
      </c>
      <c r="L161" s="69" t="s">
        <v>519</v>
      </c>
      <c r="M161" s="11">
        <v>1</v>
      </c>
      <c r="N161" s="92"/>
      <c r="O161" s="93"/>
      <c r="P161" s="93">
        <v>1</v>
      </c>
      <c r="Q161" s="93">
        <v>1</v>
      </c>
      <c r="R161" s="93"/>
      <c r="S161" s="93"/>
      <c r="T161" s="93"/>
      <c r="U161" s="75">
        <v>1</v>
      </c>
      <c r="V161" s="132" t="str">
        <f>VLOOKUP(A161,DB_CAL_Q1_Q4!$A$4:$P$1328,13)</f>
        <v>Gasóleo</v>
      </c>
      <c r="W161" s="133" t="str">
        <f>VLOOKUP(A161,DB_ACS_Q1_Q4!$A$4:$AD$1328,13)</f>
        <v>Gasóleo</v>
      </c>
      <c r="X161" s="134" t="str">
        <f>VLOOKUP(A161,DB_REF_Q1_Q4!$A$4:$AD$1328,13)</f>
        <v>Ninguno</v>
      </c>
    </row>
    <row r="162" spans="1:24" ht="12" customHeight="1">
      <c r="A162" s="10">
        <v>158</v>
      </c>
      <c r="B162" s="98" t="s">
        <v>63</v>
      </c>
      <c r="C162" s="98" t="s">
        <v>63</v>
      </c>
      <c r="D162" s="11" t="s">
        <v>52</v>
      </c>
      <c r="E162" s="11" t="s">
        <v>304</v>
      </c>
      <c r="F162" s="12" t="s">
        <v>49</v>
      </c>
      <c r="G162" s="12" t="s">
        <v>310</v>
      </c>
      <c r="H162" s="12" t="s">
        <v>306</v>
      </c>
      <c r="I162" s="103" t="s">
        <v>504</v>
      </c>
      <c r="J162" s="12" t="str">
        <f t="shared" si="7"/>
        <v>≥17h</v>
      </c>
      <c r="K162" s="12" t="s">
        <v>512</v>
      </c>
      <c r="L162" s="69" t="s">
        <v>518</v>
      </c>
      <c r="M162" s="11"/>
      <c r="N162" s="92"/>
      <c r="O162" s="93"/>
      <c r="P162" s="93"/>
      <c r="Q162" s="93"/>
      <c r="R162" s="93"/>
      <c r="S162" s="93"/>
      <c r="T162" s="93"/>
      <c r="U162" s="75"/>
      <c r="V162" s="132" t="str">
        <f>VLOOKUP(A162,DB_CAL_Q1_Q4!$A$4:$P$1328,13)</f>
        <v>Gas Natural</v>
      </c>
      <c r="W162" s="133" t="str">
        <f>VLOOKUP(A162,DB_ACS_Q1_Q4!$A$4:$AD$1328,13)</f>
        <v>Gas Natural</v>
      </c>
      <c r="X162" s="134" t="str">
        <f>VLOOKUP(A162,DB_REF_Q1_Q4!$A$4:$AD$1328,13)</f>
        <v>Ninguno</v>
      </c>
    </row>
    <row r="163" spans="1:24" ht="12" customHeight="1">
      <c r="A163" s="10">
        <v>159</v>
      </c>
      <c r="B163" s="98" t="s">
        <v>63</v>
      </c>
      <c r="C163" s="98" t="s">
        <v>63</v>
      </c>
      <c r="D163" s="11" t="s">
        <v>52</v>
      </c>
      <c r="E163" s="11" t="s">
        <v>304</v>
      </c>
      <c r="F163" s="12" t="s">
        <v>49</v>
      </c>
      <c r="G163" s="12" t="s">
        <v>310</v>
      </c>
      <c r="H163" s="12" t="s">
        <v>306</v>
      </c>
      <c r="I163" s="103" t="s">
        <v>504</v>
      </c>
      <c r="J163" s="12" t="str">
        <f t="shared" si="7"/>
        <v>≥17h</v>
      </c>
      <c r="K163" s="12" t="s">
        <v>512</v>
      </c>
      <c r="L163" s="69" t="s">
        <v>518</v>
      </c>
      <c r="M163" s="11"/>
      <c r="N163" s="92"/>
      <c r="O163" s="93"/>
      <c r="P163" s="93"/>
      <c r="Q163" s="93"/>
      <c r="R163" s="93"/>
      <c r="S163" s="93"/>
      <c r="T163" s="93"/>
      <c r="U163" s="75"/>
      <c r="V163" s="132" t="str">
        <f>VLOOKUP(A163,DB_CAL_Q1_Q4!$A$4:$P$1328,13)</f>
        <v>Electricidad</v>
      </c>
      <c r="W163" s="133" t="str">
        <f>VLOOKUP(A163,DB_ACS_Q1_Q4!$A$4:$AD$1328,13)</f>
        <v>GLP</v>
      </c>
      <c r="X163" s="134" t="str">
        <f>VLOOKUP(A163,DB_REF_Q1_Q4!$A$4:$AD$1328,13)</f>
        <v>Bomba de calor aire</v>
      </c>
    </row>
    <row r="164" spans="1:24" ht="12" customHeight="1">
      <c r="A164" s="10">
        <v>160</v>
      </c>
      <c r="B164" s="98" t="s">
        <v>64</v>
      </c>
      <c r="C164" s="98" t="s">
        <v>64</v>
      </c>
      <c r="D164" s="11" t="s">
        <v>52</v>
      </c>
      <c r="E164" s="11" t="s">
        <v>304</v>
      </c>
      <c r="F164" s="12" t="s">
        <v>50</v>
      </c>
      <c r="G164" s="12" t="s">
        <v>310</v>
      </c>
      <c r="H164" s="12" t="s">
        <v>306</v>
      </c>
      <c r="I164" s="103" t="s">
        <v>504</v>
      </c>
      <c r="J164" s="12" t="str">
        <f t="shared" si="7"/>
        <v>≥17h</v>
      </c>
      <c r="K164" s="12" t="s">
        <v>512</v>
      </c>
      <c r="L164" s="69" t="s">
        <v>518</v>
      </c>
      <c r="M164" s="11"/>
      <c r="N164" s="92"/>
      <c r="O164" s="93"/>
      <c r="P164" s="93"/>
      <c r="Q164" s="93"/>
      <c r="R164" s="93"/>
      <c r="S164" s="93"/>
      <c r="T164" s="93"/>
      <c r="U164" s="75"/>
      <c r="V164" s="132" t="str">
        <f>VLOOKUP(A164,DB_CAL_Q1_Q4!$A$4:$P$1328,13)</f>
        <v>Electricidad</v>
      </c>
      <c r="W164" s="133" t="str">
        <f>VLOOKUP(A164,DB_ACS_Q1_Q4!$A$4:$AD$1328,13)</f>
        <v>GLP</v>
      </c>
      <c r="X164" s="134" t="str">
        <f>VLOOKUP(A164,DB_REF_Q1_Q4!$A$4:$AD$1328,13)</f>
        <v>AC Eléctrico</v>
      </c>
    </row>
    <row r="165" spans="1:24" ht="12" customHeight="1">
      <c r="A165" s="10">
        <v>161</v>
      </c>
      <c r="B165" s="98" t="s">
        <v>291</v>
      </c>
      <c r="C165" s="98" t="s">
        <v>291</v>
      </c>
      <c r="D165" s="11" t="s">
        <v>52</v>
      </c>
      <c r="E165" s="11" t="s">
        <v>303</v>
      </c>
      <c r="F165" s="12" t="s">
        <v>49</v>
      </c>
      <c r="G165" s="12" t="s">
        <v>310</v>
      </c>
      <c r="H165" s="12" t="s">
        <v>308</v>
      </c>
      <c r="I165" s="11" t="s">
        <v>504</v>
      </c>
      <c r="J165" s="12" t="str">
        <f t="shared" si="7"/>
        <v>≥17h</v>
      </c>
      <c r="K165" s="12" t="s">
        <v>47</v>
      </c>
      <c r="L165" s="69" t="s">
        <v>519</v>
      </c>
      <c r="M165" s="11"/>
      <c r="N165" s="92"/>
      <c r="O165" s="93"/>
      <c r="P165" s="93"/>
      <c r="Q165" s="93"/>
      <c r="R165" s="93"/>
      <c r="S165" s="93"/>
      <c r="T165" s="93"/>
      <c r="U165" s="75"/>
      <c r="V165" s="132" t="str">
        <f>VLOOKUP(A165,DB_CAL_Q1_Q4!$A$4:$P$1328,13)</f>
        <v>Gasóleo</v>
      </c>
      <c r="W165" s="133" t="str">
        <f>VLOOKUP(A165,DB_ACS_Q1_Q4!$A$4:$AD$1328,13)</f>
        <v>Gasóleo</v>
      </c>
      <c r="X165" s="134" t="str">
        <f>VLOOKUP(A165,DB_REF_Q1_Q4!$A$4:$AD$1328,13)</f>
        <v>Ninguno</v>
      </c>
    </row>
    <row r="166" spans="1:24" ht="12" customHeight="1">
      <c r="A166" s="10">
        <v>162</v>
      </c>
      <c r="B166" s="98" t="s">
        <v>64</v>
      </c>
      <c r="C166" s="98" t="s">
        <v>64</v>
      </c>
      <c r="D166" s="11" t="s">
        <v>52</v>
      </c>
      <c r="E166" s="11" t="s">
        <v>304</v>
      </c>
      <c r="F166" s="12" t="s">
        <v>49</v>
      </c>
      <c r="G166" s="12" t="s">
        <v>310</v>
      </c>
      <c r="H166" s="12" t="s">
        <v>306</v>
      </c>
      <c r="I166" s="103" t="s">
        <v>505</v>
      </c>
      <c r="J166" s="12" t="str">
        <f t="shared" si="7"/>
        <v>≥17h</v>
      </c>
      <c r="K166" s="12" t="s">
        <v>512</v>
      </c>
      <c r="L166" s="69" t="s">
        <v>518</v>
      </c>
      <c r="M166" s="11"/>
      <c r="N166" s="92"/>
      <c r="O166" s="93"/>
      <c r="P166" s="93"/>
      <c r="Q166" s="93"/>
      <c r="R166" s="93"/>
      <c r="S166" s="93"/>
      <c r="T166" s="93"/>
      <c r="U166" s="75"/>
      <c r="V166" s="132" t="str">
        <f>VLOOKUP(A166,DB_CAL_Q1_Q4!$A$4:$P$1328,13)</f>
        <v>Electricidad</v>
      </c>
      <c r="W166" s="133" t="str">
        <f>VLOOKUP(A166,DB_ACS_Q1_Q4!$A$4:$AD$1328,13)</f>
        <v>GLP</v>
      </c>
      <c r="X166" s="134" t="str">
        <f>VLOOKUP(A166,DB_REF_Q1_Q4!$A$4:$AD$1328,13)</f>
        <v>Bomba de calor aire</v>
      </c>
    </row>
    <row r="167" spans="1:24" ht="12" customHeight="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11">
        <v>1</v>
      </c>
      <c r="N167" s="92"/>
      <c r="O167" s="93"/>
      <c r="P167" s="93"/>
      <c r="Q167" s="93">
        <v>1</v>
      </c>
      <c r="R167" s="93"/>
      <c r="S167" s="93">
        <v>1</v>
      </c>
      <c r="T167" s="93"/>
      <c r="U167" s="75"/>
      <c r="V167" s="132" t="str">
        <f>VLOOKUP(A167,DB_CAL_Q1_Q4!$A$4:$P$1328,13)</f>
        <v>Gas Natural</v>
      </c>
      <c r="W167" s="133" t="str">
        <f>VLOOKUP(A167,DB_ACS_Q1_Q4!$A$4:$AD$1328,13)</f>
        <v>Gas Natural</v>
      </c>
      <c r="X167" s="134" t="str">
        <f>VLOOKUP(A167,DB_REF_Q1_Q4!$A$4:$AD$1328,13)</f>
        <v>Ninguno</v>
      </c>
    </row>
    <row r="168" spans="1:24" ht="12" customHeight="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11">
        <v>1</v>
      </c>
      <c r="N168" s="92"/>
      <c r="O168" s="93"/>
      <c r="P168" s="93"/>
      <c r="Q168" s="93"/>
      <c r="R168" s="93"/>
      <c r="S168" s="93"/>
      <c r="T168" s="93"/>
      <c r="U168" s="75"/>
      <c r="V168" s="132" t="str">
        <f>VLOOKUP(A168,DB_CAL_Q1_Q4!$A$4:$P$1328,13)</f>
        <v>Gas Natural</v>
      </c>
      <c r="W168" s="133" t="str">
        <f>VLOOKUP(A168,DB_ACS_Q1_Q4!$A$4:$AD$1328,13)</f>
        <v>Gas Natural</v>
      </c>
      <c r="X168" s="134" t="str">
        <f>VLOOKUP(A168,DB_REF_Q1_Q4!$A$4:$AD$1328,13)</f>
        <v>Bomba de calor aire</v>
      </c>
    </row>
    <row r="169" spans="1:24" ht="12" customHeight="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11">
        <v>1</v>
      </c>
      <c r="N169" s="92">
        <v>1</v>
      </c>
      <c r="O169" s="93">
        <v>1</v>
      </c>
      <c r="P169" s="93">
        <v>1</v>
      </c>
      <c r="Q169" s="93">
        <v>1</v>
      </c>
      <c r="R169" s="93"/>
      <c r="S169" s="93">
        <v>1</v>
      </c>
      <c r="T169" s="93"/>
      <c r="U169" s="75">
        <v>1</v>
      </c>
      <c r="V169" s="132" t="str">
        <f>VLOOKUP(A169,DB_CAL_Q1_Q4!$A$4:$P$1328,13)</f>
        <v>Gasóleo</v>
      </c>
      <c r="W169" s="133" t="str">
        <f>VLOOKUP(A169,DB_ACS_Q1_Q4!$A$4:$AD$1328,13)</f>
        <v>Gasóleo</v>
      </c>
      <c r="X169" s="134" t="str">
        <f>VLOOKUP(A169,DB_REF_Q1_Q4!$A$4:$AD$1328,13)</f>
        <v>Ninguno</v>
      </c>
    </row>
    <row r="170" spans="1:24" ht="12" customHeight="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11">
        <v>1</v>
      </c>
      <c r="N170" s="92"/>
      <c r="O170" s="93"/>
      <c r="P170" s="93">
        <v>1</v>
      </c>
      <c r="Q170" s="93">
        <v>1</v>
      </c>
      <c r="R170" s="93">
        <v>1</v>
      </c>
      <c r="S170" s="93"/>
      <c r="T170" s="93">
        <v>1</v>
      </c>
      <c r="U170" s="75"/>
      <c r="V170" s="132" t="str">
        <f>VLOOKUP(A170,DB_CAL_Q1_Q4!$A$4:$P$1328,13)</f>
        <v>Gas Natural</v>
      </c>
      <c r="W170" s="133" t="str">
        <f>VLOOKUP(A170,DB_ACS_Q1_Q4!$A$4:$AD$1328,13)</f>
        <v>Gas Natural</v>
      </c>
      <c r="X170" s="134" t="str">
        <f>VLOOKUP(A170,DB_REF_Q1_Q4!$A$4:$AD$1328,13)</f>
        <v>Ninguno</v>
      </c>
    </row>
    <row r="171" spans="1:24" ht="12" customHeight="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11">
        <v>1</v>
      </c>
      <c r="N171" s="92">
        <v>1</v>
      </c>
      <c r="O171" s="93"/>
      <c r="P171" s="93">
        <v>1</v>
      </c>
      <c r="Q171" s="93">
        <v>1</v>
      </c>
      <c r="R171" s="93">
        <v>1</v>
      </c>
      <c r="S171" s="93">
        <v>1</v>
      </c>
      <c r="T171" s="93">
        <v>1</v>
      </c>
      <c r="U171" s="75"/>
      <c r="V171" s="132" t="str">
        <f>VLOOKUP(A171,DB_CAL_Q1_Q4!$A$4:$P$1328,13)</f>
        <v>Bomba de calor aire</v>
      </c>
      <c r="W171" s="133" t="str">
        <f>VLOOKUP(A171,DB_ACS_Q1_Q4!$A$4:$AD$1328,13)</f>
        <v>GLP</v>
      </c>
      <c r="X171" s="134" t="str">
        <f>VLOOKUP(A171,DB_REF_Q1_Q4!$A$4:$AD$1328,13)</f>
        <v>Bomba de calor aire</v>
      </c>
    </row>
    <row r="172" spans="1:24" ht="12" customHeight="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11">
        <v>1</v>
      </c>
      <c r="N172" s="92">
        <v>1</v>
      </c>
      <c r="O172" s="93"/>
      <c r="P172" s="93">
        <v>1</v>
      </c>
      <c r="Q172" s="93"/>
      <c r="R172" s="93"/>
      <c r="S172" s="93"/>
      <c r="T172" s="93"/>
      <c r="U172" s="75"/>
      <c r="V172" s="132" t="str">
        <f>VLOOKUP(A172,DB_CAL_Q1_Q4!$A$4:$P$1328,13)</f>
        <v>Gas Natural</v>
      </c>
      <c r="W172" s="133" t="str">
        <f>VLOOKUP(A172,DB_ACS_Q1_Q4!$A$4:$AD$1328,13)</f>
        <v>Gas Natural</v>
      </c>
      <c r="X172" s="134" t="str">
        <f>VLOOKUP(A172,DB_REF_Q1_Q4!$A$4:$AD$1328,13)</f>
        <v>Ninguno</v>
      </c>
    </row>
    <row r="173" spans="1:24" ht="12" customHeight="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11">
        <v>1</v>
      </c>
      <c r="N173" s="92"/>
      <c r="O173" s="93"/>
      <c r="P173" s="93"/>
      <c r="Q173" s="93">
        <v>1</v>
      </c>
      <c r="R173" s="93"/>
      <c r="S173" s="93"/>
      <c r="T173" s="93"/>
      <c r="U173" s="75"/>
      <c r="V173" s="132" t="str">
        <f>VLOOKUP(A173,DB_CAL_Q1_Q4!$A$4:$P$1328,13)</f>
        <v>Gas Natural</v>
      </c>
      <c r="W173" s="133" t="str">
        <f>VLOOKUP(A173,DB_ACS_Q1_Q4!$A$4:$AD$1328,13)</f>
        <v>Gas Natural</v>
      </c>
      <c r="X173" s="134" t="str">
        <f>VLOOKUP(A173,DB_REF_Q1_Q4!$A$4:$AD$1328,13)</f>
        <v>Ninguno</v>
      </c>
    </row>
    <row r="174" spans="1:24" ht="12" customHeight="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11">
        <v>1</v>
      </c>
      <c r="N174" s="92">
        <v>1</v>
      </c>
      <c r="O174" s="93"/>
      <c r="P174" s="93">
        <v>1</v>
      </c>
      <c r="Q174" s="93">
        <v>1</v>
      </c>
      <c r="R174" s="93">
        <v>1</v>
      </c>
      <c r="S174" s="93">
        <v>1</v>
      </c>
      <c r="T174" s="93">
        <v>1</v>
      </c>
      <c r="U174" s="75">
        <v>1</v>
      </c>
      <c r="V174" s="132" t="str">
        <f>VLOOKUP(A174,DB_CAL_Q1_Q4!$A$4:$P$1328,13)</f>
        <v>Ninguna</v>
      </c>
      <c r="W174" s="133" t="str">
        <f>VLOOKUP(A174,DB_ACS_Q1_Q4!$A$4:$AD$1328,13)</f>
        <v>GLP</v>
      </c>
      <c r="X174" s="134" t="str">
        <f>VLOOKUP(A174,DB_REF_Q1_Q4!$A$4:$AD$1328,13)</f>
        <v>Ninguno</v>
      </c>
    </row>
    <row r="175" spans="1:24" ht="12" customHeight="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11"/>
      <c r="N175" s="92"/>
      <c r="O175" s="93"/>
      <c r="P175" s="93"/>
      <c r="Q175" s="93"/>
      <c r="R175" s="93"/>
      <c r="S175" s="93"/>
      <c r="T175" s="93"/>
      <c r="U175" s="75"/>
      <c r="V175" s="132" t="str">
        <f>VLOOKUP(A175,DB_CAL_Q1_Q4!$A$4:$P$1328,13)</f>
        <v>Gasóleo</v>
      </c>
      <c r="W175" s="133" t="str">
        <f>VLOOKUP(A175,DB_ACS_Q1_Q4!$A$4:$AD$1328,13)</f>
        <v>Gasóleo</v>
      </c>
      <c r="X175" s="134" t="str">
        <f>VLOOKUP(A175,DB_REF_Q1_Q4!$A$4:$AD$1328,13)</f>
        <v>Ninguno</v>
      </c>
    </row>
    <row r="176" spans="1:24" ht="12" customHeight="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11">
        <v>1</v>
      </c>
      <c r="N176" s="92">
        <v>1</v>
      </c>
      <c r="O176" s="93"/>
      <c r="P176" s="93">
        <v>1</v>
      </c>
      <c r="Q176" s="93">
        <v>1</v>
      </c>
      <c r="R176" s="93"/>
      <c r="S176" s="93">
        <v>1</v>
      </c>
      <c r="T176" s="93"/>
      <c r="U176" s="75"/>
      <c r="V176" s="132" t="str">
        <f>VLOOKUP(A176,DB_CAL_Q1_Q4!$A$4:$P$1328,13)</f>
        <v>Gasóleo</v>
      </c>
      <c r="W176" s="133" t="str">
        <f>VLOOKUP(A176,DB_ACS_Q1_Q4!$A$4:$AD$1328,13)</f>
        <v>Gasóleo</v>
      </c>
      <c r="X176" s="134" t="str">
        <f>VLOOKUP(A176,DB_REF_Q1_Q4!$A$4:$AD$1328,13)</f>
        <v>Ninguno</v>
      </c>
    </row>
    <row r="177" spans="1:24" ht="12" customHeight="1">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11">
        <v>1</v>
      </c>
      <c r="N177" s="92">
        <v>1</v>
      </c>
      <c r="O177" s="93"/>
      <c r="P177" s="93">
        <v>1</v>
      </c>
      <c r="Q177" s="93">
        <v>1</v>
      </c>
      <c r="R177" s="93"/>
      <c r="S177" s="93"/>
      <c r="T177" s="93">
        <v>1</v>
      </c>
      <c r="U177" s="75"/>
      <c r="V177" s="132" t="str">
        <f>VLOOKUP(A177,DB_CAL_Q1_Q4!$A$4:$P$1328,13)</f>
        <v>Gasóleo</v>
      </c>
      <c r="W177" s="133" t="str">
        <f>VLOOKUP(A177,DB_ACS_Q1_Q4!$A$4:$AD$1328,13)</f>
        <v>Gasóleo</v>
      </c>
      <c r="X177" s="134" t="str">
        <f>VLOOKUP(A177,DB_REF_Q1_Q4!$A$4:$AD$1328,13)</f>
        <v>Bomba de calor aire</v>
      </c>
    </row>
    <row r="178" spans="1:24" ht="12" customHeight="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11">
        <v>1</v>
      </c>
      <c r="N178" s="92"/>
      <c r="O178" s="93"/>
      <c r="P178" s="93"/>
      <c r="Q178" s="93">
        <v>1</v>
      </c>
      <c r="R178" s="93"/>
      <c r="S178" s="93"/>
      <c r="T178" s="93"/>
      <c r="U178" s="75"/>
      <c r="V178" s="132" t="str">
        <f>VLOOKUP(A178,DB_CAL_Q1_Q4!$A$4:$P$1328,13)</f>
        <v>Gasóleo</v>
      </c>
      <c r="W178" s="133" t="str">
        <f>VLOOKUP(A178,DB_ACS_Q1_Q4!$A$4:$AD$1328,13)</f>
        <v>Gasóleo</v>
      </c>
      <c r="X178" s="134" t="str">
        <f>VLOOKUP(A178,DB_REF_Q1_Q4!$A$4:$AD$1328,13)</f>
        <v>Ninguno</v>
      </c>
    </row>
    <row r="179" spans="1:24" ht="12" customHeight="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11"/>
      <c r="N179" s="92"/>
      <c r="O179" s="93"/>
      <c r="P179" s="93"/>
      <c r="Q179" s="93"/>
      <c r="R179" s="93"/>
      <c r="S179" s="93"/>
      <c r="T179" s="93"/>
      <c r="U179" s="75"/>
      <c r="V179" s="132" t="str">
        <f>VLOOKUP(A179,DB_CAL_Q1_Q4!$A$4:$P$1328,13)</f>
        <v>Gasóleo</v>
      </c>
      <c r="W179" s="133" t="str">
        <f>VLOOKUP(A179,DB_ACS_Q1_Q4!$A$4:$AD$1328,13)</f>
        <v>Gasóleo</v>
      </c>
      <c r="X179" s="134" t="str">
        <f>VLOOKUP(A179,DB_REF_Q1_Q4!$A$4:$AD$1328,13)</f>
        <v>Ninguno</v>
      </c>
    </row>
    <row r="180" spans="1:24" ht="12" customHeight="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11">
        <v>1</v>
      </c>
      <c r="N180" s="92">
        <v>1</v>
      </c>
      <c r="O180" s="93"/>
      <c r="P180" s="93">
        <v>1</v>
      </c>
      <c r="Q180" s="93">
        <v>1</v>
      </c>
      <c r="R180" s="93"/>
      <c r="S180" s="93"/>
      <c r="T180" s="93"/>
      <c r="U180" s="75"/>
      <c r="V180" s="132" t="str">
        <f>VLOOKUP(A180,DB_CAL_Q1_Q4!$A$4:$P$1328,13)</f>
        <v>Gasóleo</v>
      </c>
      <c r="W180" s="133" t="str">
        <f>VLOOKUP(A180,DB_ACS_Q1_Q4!$A$4:$AD$1328,13)</f>
        <v>Gasóleo</v>
      </c>
      <c r="X180" s="134" t="str">
        <f>VLOOKUP(A180,DB_REF_Q1_Q4!$A$4:$AD$1328,13)</f>
        <v>Ninguno</v>
      </c>
    </row>
    <row r="181" spans="1:24" ht="12" customHeight="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11"/>
      <c r="N181" s="92"/>
      <c r="O181" s="93"/>
      <c r="P181" s="93"/>
      <c r="Q181" s="93"/>
      <c r="R181" s="93"/>
      <c r="S181" s="93"/>
      <c r="T181" s="93"/>
      <c r="U181" s="75"/>
      <c r="V181" s="132" t="str">
        <f>VLOOKUP(A181,DB_CAL_Q1_Q4!$A$4:$P$1328,13)</f>
        <v>Electricidad</v>
      </c>
      <c r="W181" s="133" t="str">
        <f>VLOOKUP(A181,DB_ACS_Q1_Q4!$A$4:$AD$1328,13)</f>
        <v>Electricidad</v>
      </c>
      <c r="X181" s="134" t="str">
        <f>VLOOKUP(A181,DB_REF_Q1_Q4!$A$4:$AD$1328,13)</f>
        <v>Ninguno</v>
      </c>
    </row>
    <row r="182" spans="1:24" ht="12" customHeight="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11"/>
      <c r="N182" s="92"/>
      <c r="O182" s="93"/>
      <c r="P182" s="93"/>
      <c r="Q182" s="93"/>
      <c r="R182" s="93"/>
      <c r="S182" s="93"/>
      <c r="T182" s="93"/>
      <c r="U182" s="75"/>
      <c r="V182" s="132" t="str">
        <f>VLOOKUP(A182,DB_CAL_Q1_Q4!$A$4:$P$1328,13)</f>
        <v>Gasóleo</v>
      </c>
      <c r="W182" s="133" t="str">
        <f>VLOOKUP(A182,DB_ACS_Q1_Q4!$A$4:$AD$1328,13)</f>
        <v>Gasóleo</v>
      </c>
      <c r="X182" s="134" t="str">
        <f>VLOOKUP(A182,DB_REF_Q1_Q4!$A$4:$AD$1328,13)</f>
        <v>Ninguno</v>
      </c>
    </row>
    <row r="183" spans="1:24" ht="12" customHeight="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11"/>
      <c r="N183" s="92"/>
      <c r="O183" s="93"/>
      <c r="P183" s="93"/>
      <c r="Q183" s="93"/>
      <c r="R183" s="93"/>
      <c r="S183" s="93"/>
      <c r="T183" s="93"/>
      <c r="U183" s="75"/>
      <c r="V183" s="132" t="str">
        <f>VLOOKUP(A183,DB_CAL_Q1_Q4!$A$4:$P$1328,13)</f>
        <v>Gas Natural</v>
      </c>
      <c r="W183" s="133" t="str">
        <f>VLOOKUP(A183,DB_ACS_Q1_Q4!$A$4:$AD$1328,13)</f>
        <v>Gas Natural</v>
      </c>
      <c r="X183" s="134" t="str">
        <f>VLOOKUP(A183,DB_REF_Q1_Q4!$A$4:$AD$1328,13)</f>
        <v>Ninguno</v>
      </c>
    </row>
    <row r="184" spans="1:24" ht="12" customHeight="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11">
        <v>1</v>
      </c>
      <c r="N184" s="92">
        <v>1</v>
      </c>
      <c r="O184" s="93"/>
      <c r="P184" s="93">
        <v>1</v>
      </c>
      <c r="Q184" s="93">
        <v>1</v>
      </c>
      <c r="R184" s="93"/>
      <c r="S184" s="93"/>
      <c r="T184" s="93"/>
      <c r="U184" s="75"/>
      <c r="V184" s="132" t="str">
        <f>VLOOKUP(A184,DB_CAL_Q1_Q4!$A$4:$P$1328,13)</f>
        <v>Gas Natural</v>
      </c>
      <c r="W184" s="133" t="str">
        <f>VLOOKUP(A184,DB_ACS_Q1_Q4!$A$4:$AD$1328,13)</f>
        <v>Gas Natural</v>
      </c>
      <c r="X184" s="134" t="str">
        <f>VLOOKUP(A184,DB_REF_Q1_Q4!$A$4:$AD$1328,13)</f>
        <v>Ninguno</v>
      </c>
    </row>
    <row r="185" spans="1:24" ht="12" customHeight="1">
      <c r="A185" s="10">
        <v>181</v>
      </c>
      <c r="B185" s="98" t="s">
        <v>245</v>
      </c>
      <c r="C185" s="98" t="s">
        <v>245</v>
      </c>
      <c r="D185" s="11" t="s">
        <v>51</v>
      </c>
      <c r="E185" s="11" t="s">
        <v>304</v>
      </c>
      <c r="F185" s="12" t="s">
        <v>48</v>
      </c>
      <c r="G185" s="12" t="s">
        <v>310</v>
      </c>
      <c r="H185" s="12" t="s">
        <v>306</v>
      </c>
      <c r="I185" s="103" t="s">
        <v>505</v>
      </c>
      <c r="J185" s="11" t="str">
        <f t="shared" ref="J185:J190" si="8">"12-16h"</f>
        <v>12-16h</v>
      </c>
      <c r="K185" s="12" t="s">
        <v>513</v>
      </c>
      <c r="L185" s="69" t="s">
        <v>520</v>
      </c>
      <c r="M185" s="11">
        <v>1</v>
      </c>
      <c r="N185" s="92">
        <v>1</v>
      </c>
      <c r="O185" s="93"/>
      <c r="P185" s="93"/>
      <c r="Q185" s="93">
        <v>1</v>
      </c>
      <c r="R185" s="93">
        <v>1</v>
      </c>
      <c r="S185" s="93">
        <v>1</v>
      </c>
      <c r="T185" s="93">
        <v>1</v>
      </c>
      <c r="U185" s="75"/>
      <c r="V185" s="132" t="str">
        <f>VLOOKUP(A185,DB_CAL_Q1_Q4!$A$4:$P$1328,13)</f>
        <v>Gasóleo</v>
      </c>
      <c r="W185" s="133" t="str">
        <f>VLOOKUP(A185,DB_ACS_Q1_Q4!$A$4:$AD$1328,13)</f>
        <v>Gasóleo</v>
      </c>
      <c r="X185" s="134" t="str">
        <f>VLOOKUP(A185,DB_REF_Q1_Q4!$A$4:$AD$1328,13)</f>
        <v>Ninguno</v>
      </c>
    </row>
    <row r="186" spans="1:24" ht="12" customHeight="1">
      <c r="A186" s="10">
        <v>182</v>
      </c>
      <c r="B186" s="98" t="s">
        <v>252</v>
      </c>
      <c r="C186" s="98" t="s">
        <v>245</v>
      </c>
      <c r="D186" s="11" t="s">
        <v>52</v>
      </c>
      <c r="E186" s="11" t="s">
        <v>304</v>
      </c>
      <c r="F186" s="12" t="s">
        <v>50</v>
      </c>
      <c r="G186" s="11" t="s">
        <v>511</v>
      </c>
      <c r="H186" s="12" t="s">
        <v>308</v>
      </c>
      <c r="I186" s="11" t="s">
        <v>504</v>
      </c>
      <c r="J186" s="11" t="str">
        <f t="shared" si="8"/>
        <v>12-16h</v>
      </c>
      <c r="K186" s="12" t="s">
        <v>513</v>
      </c>
      <c r="L186" s="69" t="s">
        <v>520</v>
      </c>
      <c r="M186" s="11">
        <v>1</v>
      </c>
      <c r="N186" s="92"/>
      <c r="O186" s="93"/>
      <c r="P186" s="93">
        <v>1</v>
      </c>
      <c r="Q186" s="93">
        <v>1</v>
      </c>
      <c r="R186" s="93">
        <v>1</v>
      </c>
      <c r="S186" s="93"/>
      <c r="T186" s="93">
        <v>1</v>
      </c>
      <c r="U186" s="75"/>
      <c r="V186" s="132" t="str">
        <f>VLOOKUP(A186,DB_CAL_Q1_Q4!$A$4:$P$1328,13)</f>
        <v>Gasóleo</v>
      </c>
      <c r="W186" s="133" t="str">
        <f>VLOOKUP(A186,DB_ACS_Q1_Q4!$A$4:$AD$1328,13)</f>
        <v>Gasóleo</v>
      </c>
      <c r="X186" s="134" t="str">
        <f>VLOOKUP(A186,DB_REF_Q1_Q4!$A$4:$AD$1328,13)</f>
        <v>Ninguno</v>
      </c>
    </row>
    <row r="187" spans="1:24" ht="12" customHeight="1">
      <c r="A187" s="10">
        <v>183</v>
      </c>
      <c r="B187" s="98" t="s">
        <v>192</v>
      </c>
      <c r="C187" s="98" t="s">
        <v>191</v>
      </c>
      <c r="D187" s="11" t="s">
        <v>51</v>
      </c>
      <c r="E187" s="11" t="s">
        <v>303</v>
      </c>
      <c r="F187" s="12" t="s">
        <v>50</v>
      </c>
      <c r="G187" s="12" t="s">
        <v>510</v>
      </c>
      <c r="H187" s="12" t="s">
        <v>306</v>
      </c>
      <c r="I187" s="11" t="s">
        <v>504</v>
      </c>
      <c r="J187" s="11" t="str">
        <f t="shared" si="8"/>
        <v>12-16h</v>
      </c>
      <c r="K187" s="12" t="s">
        <v>513</v>
      </c>
      <c r="L187" s="69" t="s">
        <v>519</v>
      </c>
      <c r="M187" s="11">
        <v>1</v>
      </c>
      <c r="N187" s="92"/>
      <c r="O187" s="93"/>
      <c r="P187" s="93">
        <v>1</v>
      </c>
      <c r="Q187" s="93">
        <v>1</v>
      </c>
      <c r="R187" s="93"/>
      <c r="S187" s="93"/>
      <c r="T187" s="93"/>
      <c r="U187" s="75"/>
      <c r="V187" s="132" t="str">
        <f>VLOOKUP(A187,DB_CAL_Q1_Q4!$A$4:$P$1328,13)</f>
        <v>Gas Natural</v>
      </c>
      <c r="W187" s="133" t="str">
        <f>VLOOKUP(A187,DB_ACS_Q1_Q4!$A$4:$AD$1328,13)</f>
        <v>Gas Natural</v>
      </c>
      <c r="X187" s="134" t="str">
        <f>VLOOKUP(A187,DB_REF_Q1_Q4!$A$4:$AD$1328,13)</f>
        <v>Bomba de calor agua</v>
      </c>
    </row>
    <row r="188" spans="1:24" ht="12" customHeight="1">
      <c r="A188" s="10">
        <v>184</v>
      </c>
      <c r="B188" s="98" t="s">
        <v>253</v>
      </c>
      <c r="C188" s="98" t="s">
        <v>245</v>
      </c>
      <c r="D188" s="11" t="s">
        <v>51</v>
      </c>
      <c r="E188" s="11" t="s">
        <v>303</v>
      </c>
      <c r="F188" s="12" t="s">
        <v>50</v>
      </c>
      <c r="G188" s="11" t="s">
        <v>511</v>
      </c>
      <c r="H188" s="12" t="s">
        <v>307</v>
      </c>
      <c r="I188" s="11" t="s">
        <v>504</v>
      </c>
      <c r="J188" s="11" t="str">
        <f t="shared" si="8"/>
        <v>12-16h</v>
      </c>
      <c r="K188" s="12" t="s">
        <v>513</v>
      </c>
      <c r="L188" s="69" t="s">
        <v>520</v>
      </c>
      <c r="M188" s="11">
        <v>1</v>
      </c>
      <c r="N188" s="92">
        <v>1</v>
      </c>
      <c r="O188" s="93"/>
      <c r="P188" s="93">
        <v>1</v>
      </c>
      <c r="Q188" s="93">
        <v>1</v>
      </c>
      <c r="R188" s="93">
        <v>1</v>
      </c>
      <c r="S188" s="93">
        <v>1</v>
      </c>
      <c r="T188" s="93">
        <v>1</v>
      </c>
      <c r="U188" s="75">
        <v>1</v>
      </c>
      <c r="V188" s="132" t="str">
        <f>VLOOKUP(A188,DB_CAL_Q1_Q4!$A$4:$P$1328,13)</f>
        <v>Gas Natural</v>
      </c>
      <c r="W188" s="133" t="str">
        <f>VLOOKUP(A188,DB_ACS_Q1_Q4!$A$4:$AD$1328,13)</f>
        <v>Gas Natural</v>
      </c>
      <c r="X188" s="134" t="str">
        <f>VLOOKUP(A188,DB_REF_Q1_Q4!$A$4:$AD$1328,13)</f>
        <v>Ninguno</v>
      </c>
    </row>
    <row r="189" spans="1:24" ht="12" customHeight="1">
      <c r="A189" s="10">
        <v>185</v>
      </c>
      <c r="B189" s="98" t="s">
        <v>192</v>
      </c>
      <c r="C189" s="98" t="s">
        <v>191</v>
      </c>
      <c r="D189" s="11" t="s">
        <v>51</v>
      </c>
      <c r="E189" s="11" t="s">
        <v>303</v>
      </c>
      <c r="F189" s="12" t="s">
        <v>48</v>
      </c>
      <c r="G189" s="12" t="s">
        <v>510</v>
      </c>
      <c r="H189" s="12" t="s">
        <v>306</v>
      </c>
      <c r="I189" s="11" t="s">
        <v>504</v>
      </c>
      <c r="J189" s="11" t="str">
        <f t="shared" si="8"/>
        <v>12-16h</v>
      </c>
      <c r="K189" s="12" t="s">
        <v>47</v>
      </c>
      <c r="L189" s="69" t="s">
        <v>519</v>
      </c>
      <c r="M189" s="11">
        <v>1</v>
      </c>
      <c r="N189" s="92">
        <v>1</v>
      </c>
      <c r="O189" s="93"/>
      <c r="P189" s="93">
        <v>1</v>
      </c>
      <c r="Q189" s="93">
        <v>1</v>
      </c>
      <c r="R189" s="93"/>
      <c r="S189" s="93">
        <v>1</v>
      </c>
      <c r="T189" s="93">
        <v>1</v>
      </c>
      <c r="U189" s="75"/>
      <c r="V189" s="132" t="str">
        <f>VLOOKUP(A189,DB_CAL_Q1_Q4!$A$4:$P$1328,13)</f>
        <v>Gas Natural</v>
      </c>
      <c r="W189" s="133" t="str">
        <f>VLOOKUP(A189,DB_ACS_Q1_Q4!$A$4:$AD$1328,13)</f>
        <v>Gas Natural</v>
      </c>
      <c r="X189" s="134" t="str">
        <f>VLOOKUP(A189,DB_REF_Q1_Q4!$A$4:$AD$1328,13)</f>
        <v>Ninguno</v>
      </c>
    </row>
    <row r="190" spans="1:24" ht="12" customHeight="1">
      <c r="A190" s="10">
        <v>186</v>
      </c>
      <c r="B190" s="98" t="s">
        <v>253</v>
      </c>
      <c r="C190" s="98" t="s">
        <v>245</v>
      </c>
      <c r="D190" s="11" t="s">
        <v>52</v>
      </c>
      <c r="E190" s="11" t="s">
        <v>304</v>
      </c>
      <c r="F190" s="12" t="s">
        <v>48</v>
      </c>
      <c r="G190" s="11" t="s">
        <v>511</v>
      </c>
      <c r="H190" s="12" t="s">
        <v>307</v>
      </c>
      <c r="I190" s="103" t="s">
        <v>505</v>
      </c>
      <c r="J190" s="11" t="str">
        <f t="shared" si="8"/>
        <v>12-16h</v>
      </c>
      <c r="K190" s="12" t="s">
        <v>513</v>
      </c>
      <c r="L190" s="69" t="s">
        <v>520</v>
      </c>
      <c r="M190" s="11"/>
      <c r="N190" s="92"/>
      <c r="O190" s="93"/>
      <c r="P190" s="93"/>
      <c r="Q190" s="93"/>
      <c r="R190" s="93"/>
      <c r="S190" s="93"/>
      <c r="T190" s="93"/>
      <c r="U190" s="75"/>
      <c r="V190" s="132" t="str">
        <f>VLOOKUP(A190,DB_CAL_Q1_Q4!$A$4:$P$1328,13)</f>
        <v>GLP</v>
      </c>
      <c r="W190" s="133" t="str">
        <f>VLOOKUP(A190,DB_ACS_Q1_Q4!$A$4:$AD$1328,13)</f>
        <v>GLP</v>
      </c>
      <c r="X190" s="134" t="str">
        <f>VLOOKUP(A190,DB_REF_Q1_Q4!$A$4:$AD$1328,13)</f>
        <v>Ninguno</v>
      </c>
    </row>
    <row r="191" spans="1:24" ht="12" customHeight="1">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11"/>
      <c r="N191" s="92"/>
      <c r="O191" s="93"/>
      <c r="P191" s="93"/>
      <c r="Q191" s="93"/>
      <c r="R191" s="93"/>
      <c r="S191" s="93"/>
      <c r="T191" s="93"/>
      <c r="U191" s="75"/>
      <c r="V191" s="132" t="str">
        <f>VLOOKUP(A191,DB_CAL_Q1_Q4!$A$4:$P$1328,13)</f>
        <v>Electricidad</v>
      </c>
      <c r="W191" s="133" t="str">
        <f>VLOOKUP(A191,DB_ACS_Q1_Q4!$A$4:$AD$1328,13)</f>
        <v>Electricidad</v>
      </c>
      <c r="X191" s="134" t="str">
        <f>VLOOKUP(A191,DB_REF_Q1_Q4!$A$4:$AD$1328,13)</f>
        <v>AC Eléctrico</v>
      </c>
    </row>
    <row r="192" spans="1:24" ht="12" customHeight="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11"/>
      <c r="N192" s="92"/>
      <c r="O192" s="93"/>
      <c r="P192" s="93"/>
      <c r="Q192" s="93"/>
      <c r="R192" s="93"/>
      <c r="S192" s="93"/>
      <c r="T192" s="93"/>
      <c r="U192" s="75"/>
      <c r="V192" s="132" t="str">
        <f>VLOOKUP(A192,DB_CAL_Q1_Q4!$A$4:$P$1328,13)</f>
        <v>Otros</v>
      </c>
      <c r="W192" s="133" t="str">
        <f>VLOOKUP(A192,DB_ACS_Q1_Q4!$A$4:$AD$1328,13)</f>
        <v>Otros</v>
      </c>
      <c r="X192" s="134" t="str">
        <f>VLOOKUP(A192,DB_REF_Q1_Q4!$A$4:$AD$1328,13)</f>
        <v>Ninguno</v>
      </c>
    </row>
    <row r="193" spans="1:24" ht="12" customHeight="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11">
        <v>1</v>
      </c>
      <c r="N193" s="92">
        <v>1</v>
      </c>
      <c r="O193" s="93">
        <v>1</v>
      </c>
      <c r="P193" s="93">
        <v>1</v>
      </c>
      <c r="Q193" s="93">
        <v>1</v>
      </c>
      <c r="R193" s="93">
        <v>1</v>
      </c>
      <c r="S193" s="93">
        <v>1</v>
      </c>
      <c r="T193" s="93">
        <v>1</v>
      </c>
      <c r="U193" s="75">
        <v>1</v>
      </c>
      <c r="V193" s="132" t="str">
        <f>VLOOKUP(A193,DB_CAL_Q1_Q4!$A$4:$P$1328,13)</f>
        <v>Gas Natural</v>
      </c>
      <c r="W193" s="133" t="str">
        <f>VLOOKUP(A193,DB_ACS_Q1_Q4!$A$4:$AD$1328,13)</f>
        <v>Gas Natural</v>
      </c>
      <c r="X193" s="134" t="str">
        <f>VLOOKUP(A193,DB_REF_Q1_Q4!$A$4:$AD$1328,13)</f>
        <v>Ninguno</v>
      </c>
    </row>
    <row r="194" spans="1:24" ht="12" customHeight="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11">
        <v>1</v>
      </c>
      <c r="N194" s="92">
        <v>1</v>
      </c>
      <c r="O194" s="93"/>
      <c r="P194" s="93">
        <v>1</v>
      </c>
      <c r="Q194" s="93">
        <v>1</v>
      </c>
      <c r="R194" s="93">
        <v>1</v>
      </c>
      <c r="S194" s="93">
        <v>1</v>
      </c>
      <c r="T194" s="93">
        <v>1</v>
      </c>
      <c r="U194" s="75"/>
      <c r="V194" s="132" t="str">
        <f>VLOOKUP(A194,DB_CAL_Q1_Q4!$A$4:$P$1328,13)</f>
        <v>Gas Natural</v>
      </c>
      <c r="W194" s="133" t="str">
        <f>VLOOKUP(A194,DB_ACS_Q1_Q4!$A$4:$AD$1328,13)</f>
        <v>Gas Natural</v>
      </c>
      <c r="X194" s="134" t="str">
        <f>VLOOKUP(A194,DB_REF_Q1_Q4!$A$4:$AD$1328,13)</f>
        <v>Ninguno</v>
      </c>
    </row>
    <row r="195" spans="1:24" ht="12" customHeight="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11">
        <v>1</v>
      </c>
      <c r="N195" s="92">
        <v>1</v>
      </c>
      <c r="O195" s="93"/>
      <c r="P195" s="93"/>
      <c r="Q195" s="93">
        <v>1</v>
      </c>
      <c r="R195" s="93">
        <v>1</v>
      </c>
      <c r="S195" s="93"/>
      <c r="T195" s="93"/>
      <c r="U195" s="75"/>
      <c r="V195" s="132" t="str">
        <f>VLOOKUP(A195,DB_CAL_Q1_Q4!$A$4:$P$1328,13)</f>
        <v>Gasóleo</v>
      </c>
      <c r="W195" s="133" t="str">
        <f>VLOOKUP(A195,DB_ACS_Q1_Q4!$A$4:$AD$1328,13)</f>
        <v>Gasóleo</v>
      </c>
      <c r="X195" s="134" t="str">
        <f>VLOOKUP(A195,DB_REF_Q1_Q4!$A$4:$AD$1328,13)</f>
        <v>Ninguno</v>
      </c>
    </row>
    <row r="196" spans="1:24" ht="12" customHeight="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11">
        <v>1</v>
      </c>
      <c r="N196" s="92">
        <v>1</v>
      </c>
      <c r="O196" s="93"/>
      <c r="P196" s="93"/>
      <c r="Q196" s="93">
        <v>1</v>
      </c>
      <c r="R196" s="93">
        <v>1</v>
      </c>
      <c r="S196" s="93">
        <v>1</v>
      </c>
      <c r="T196" s="93">
        <v>1</v>
      </c>
      <c r="U196" s="75">
        <v>1</v>
      </c>
      <c r="V196" s="132" t="str">
        <f>VLOOKUP(A196,DB_CAL_Q1_Q4!$A$4:$P$1328,13)</f>
        <v>Carbón</v>
      </c>
      <c r="W196" s="133" t="str">
        <f>VLOOKUP(A196,DB_ACS_Q1_Q4!$A$4:$AD$1328,13)</f>
        <v>Carbón</v>
      </c>
      <c r="X196" s="134" t="str">
        <f>VLOOKUP(A196,DB_REF_Q1_Q4!$A$4:$AD$1328,13)</f>
        <v>Ninguno</v>
      </c>
    </row>
    <row r="197" spans="1:24" ht="12" customHeight="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11"/>
      <c r="N197" s="92"/>
      <c r="O197" s="93"/>
      <c r="P197" s="93"/>
      <c r="Q197" s="93"/>
      <c r="R197" s="93"/>
      <c r="S197" s="93"/>
      <c r="T197" s="93"/>
      <c r="U197" s="75"/>
      <c r="V197" s="132" t="str">
        <f>VLOOKUP(A197,DB_CAL_Q1_Q4!$A$4:$P$1328,13)</f>
        <v>Gas Natural</v>
      </c>
      <c r="W197" s="133" t="str">
        <f>VLOOKUP(A197,DB_ACS_Q1_Q4!$A$4:$AD$1328,13)</f>
        <v>Gas Natural</v>
      </c>
      <c r="X197" s="134" t="str">
        <f>VLOOKUP(A197,DB_REF_Q1_Q4!$A$4:$AD$1328,13)</f>
        <v>Ninguno</v>
      </c>
    </row>
    <row r="198" spans="1:24" ht="12" customHeight="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11">
        <v>1</v>
      </c>
      <c r="N198" s="92">
        <v>1</v>
      </c>
      <c r="O198" s="93">
        <v>1</v>
      </c>
      <c r="P198" s="93">
        <v>1</v>
      </c>
      <c r="Q198" s="93">
        <v>1</v>
      </c>
      <c r="R198" s="93">
        <v>1</v>
      </c>
      <c r="S198" s="93">
        <v>1</v>
      </c>
      <c r="T198" s="93">
        <v>1</v>
      </c>
      <c r="U198" s="75">
        <v>1</v>
      </c>
      <c r="V198" s="132" t="str">
        <f>VLOOKUP(A198,DB_CAL_Q1_Q4!$A$4:$P$1328,13)</f>
        <v>Gas Natural</v>
      </c>
      <c r="W198" s="133" t="str">
        <f>VLOOKUP(A198,DB_ACS_Q1_Q4!$A$4:$AD$1328,13)</f>
        <v>Gas Natural</v>
      </c>
      <c r="X198" s="134" t="str">
        <f>VLOOKUP(A198,DB_REF_Q1_Q4!$A$4:$AD$1328,13)</f>
        <v>Ninguno</v>
      </c>
    </row>
    <row r="199" spans="1:24" ht="12" customHeight="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11">
        <v>1</v>
      </c>
      <c r="N199" s="92">
        <v>1</v>
      </c>
      <c r="O199" s="93">
        <v>1</v>
      </c>
      <c r="P199" s="93">
        <v>1</v>
      </c>
      <c r="Q199" s="93">
        <v>1</v>
      </c>
      <c r="R199" s="93"/>
      <c r="S199" s="93"/>
      <c r="T199" s="93"/>
      <c r="U199" s="75"/>
      <c r="V199" s="132" t="str">
        <f>VLOOKUP(A199,DB_CAL_Q1_Q4!$A$4:$P$1328,13)</f>
        <v>Gas Natural</v>
      </c>
      <c r="W199" s="133" t="str">
        <f>VLOOKUP(A199,DB_ACS_Q1_Q4!$A$4:$AD$1328,13)</f>
        <v>Gas Natural</v>
      </c>
      <c r="X199" s="134" t="str">
        <f>VLOOKUP(A199,DB_REF_Q1_Q4!$A$4:$AD$1328,13)</f>
        <v>Ninguno</v>
      </c>
    </row>
    <row r="200" spans="1:24" ht="12" customHeight="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11">
        <v>1</v>
      </c>
      <c r="N200" s="92">
        <v>1</v>
      </c>
      <c r="O200" s="93"/>
      <c r="P200" s="93">
        <v>1</v>
      </c>
      <c r="Q200" s="93">
        <v>1</v>
      </c>
      <c r="R200" s="93">
        <v>1</v>
      </c>
      <c r="S200" s="93"/>
      <c r="T200" s="93">
        <v>1</v>
      </c>
      <c r="U200" s="75"/>
      <c r="V200" s="132" t="str">
        <f>VLOOKUP(A200,DB_CAL_Q1_Q4!$A$4:$P$1328,13)</f>
        <v>Electricidad</v>
      </c>
      <c r="W200" s="133" t="str">
        <f>VLOOKUP(A200,DB_ACS_Q1_Q4!$A$4:$AD$1328,13)</f>
        <v>Electricidad</v>
      </c>
      <c r="X200" s="134" t="str">
        <f>VLOOKUP(A200,DB_REF_Q1_Q4!$A$4:$AD$1328,13)</f>
        <v>Ninguno</v>
      </c>
    </row>
    <row r="201" spans="1:24" ht="12" customHeight="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11"/>
      <c r="N201" s="92"/>
      <c r="O201" s="93"/>
      <c r="P201" s="93"/>
      <c r="Q201" s="93"/>
      <c r="R201" s="93"/>
      <c r="S201" s="93"/>
      <c r="T201" s="93"/>
      <c r="U201" s="75"/>
      <c r="V201" s="132" t="str">
        <f>VLOOKUP(A201,DB_CAL_Q1_Q4!$A$4:$P$1328,13)</f>
        <v>Gas Natural</v>
      </c>
      <c r="W201" s="133" t="str">
        <f>VLOOKUP(A201,DB_ACS_Q1_Q4!$A$4:$AD$1328,13)</f>
        <v>Gas Natural</v>
      </c>
      <c r="X201" s="134" t="str">
        <f>VLOOKUP(A201,DB_REF_Q1_Q4!$A$4:$AD$1328,13)</f>
        <v>Ninguno</v>
      </c>
    </row>
    <row r="202" spans="1:24" ht="12" customHeight="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11">
        <v>1</v>
      </c>
      <c r="N202" s="92"/>
      <c r="O202" s="93"/>
      <c r="P202" s="93"/>
      <c r="Q202" s="93">
        <v>1</v>
      </c>
      <c r="R202" s="93">
        <v>1</v>
      </c>
      <c r="S202" s="93"/>
      <c r="T202" s="93">
        <v>1</v>
      </c>
      <c r="U202" s="75"/>
      <c r="V202" s="132" t="str">
        <f>VLOOKUP(A202,DB_CAL_Q1_Q4!$A$4:$P$1328,13)</f>
        <v>Gasóleo</v>
      </c>
      <c r="W202" s="133" t="str">
        <f>VLOOKUP(A202,DB_ACS_Q1_Q4!$A$4:$AD$1328,13)</f>
        <v>Gasóleo</v>
      </c>
      <c r="X202" s="134" t="str">
        <f>VLOOKUP(A202,DB_REF_Q1_Q4!$A$4:$AD$1328,13)</f>
        <v>Ninguno</v>
      </c>
    </row>
    <row r="203" spans="1:24" ht="12" customHeight="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11">
        <v>1</v>
      </c>
      <c r="N203" s="92">
        <v>1</v>
      </c>
      <c r="O203" s="93"/>
      <c r="P203" s="93">
        <v>1</v>
      </c>
      <c r="Q203" s="93">
        <v>1</v>
      </c>
      <c r="R203" s="93">
        <v>1</v>
      </c>
      <c r="S203" s="93">
        <v>1</v>
      </c>
      <c r="T203" s="93">
        <v>1</v>
      </c>
      <c r="U203" s="75">
        <v>1</v>
      </c>
      <c r="V203" s="132" t="str">
        <f>VLOOKUP(A203,DB_CAL_Q1_Q4!$A$4:$P$1328,13)</f>
        <v>Gas Natural</v>
      </c>
      <c r="W203" s="133" t="str">
        <f>VLOOKUP(A203,DB_ACS_Q1_Q4!$A$4:$AD$1328,13)</f>
        <v>Gas Natural</v>
      </c>
      <c r="X203" s="134" t="str">
        <f>VLOOKUP(A203,DB_REF_Q1_Q4!$A$4:$AD$1328,13)</f>
        <v>Ninguno</v>
      </c>
    </row>
    <row r="204" spans="1:24" ht="12" customHeight="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11">
        <v>1</v>
      </c>
      <c r="N204" s="92"/>
      <c r="O204" s="93"/>
      <c r="P204" s="93"/>
      <c r="Q204" s="93">
        <v>1</v>
      </c>
      <c r="R204" s="93"/>
      <c r="S204" s="93"/>
      <c r="T204" s="93"/>
      <c r="U204" s="75"/>
      <c r="V204" s="132" t="str">
        <f>VLOOKUP(A204,DB_CAL_Q1_Q4!$A$4:$P$1328,13)</f>
        <v>Gasóleo</v>
      </c>
      <c r="W204" s="133" t="str">
        <f>VLOOKUP(A204,DB_ACS_Q1_Q4!$A$4:$AD$1328,13)</f>
        <v>GLP</v>
      </c>
      <c r="X204" s="134" t="str">
        <f>VLOOKUP(A204,DB_REF_Q1_Q4!$A$4:$AD$1328,13)</f>
        <v>Ninguno</v>
      </c>
    </row>
    <row r="205" spans="1:24" ht="12" customHeight="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11">
        <v>1</v>
      </c>
      <c r="N205" s="92"/>
      <c r="O205" s="93"/>
      <c r="P205" s="93"/>
      <c r="Q205" s="93"/>
      <c r="R205" s="93"/>
      <c r="S205" s="93"/>
      <c r="T205" s="93"/>
      <c r="U205" s="75"/>
      <c r="V205" s="132" t="str">
        <f>VLOOKUP(A205,DB_CAL_Q1_Q4!$A$4:$P$1328,13)</f>
        <v>Gasóleo</v>
      </c>
      <c r="W205" s="133" t="str">
        <f>VLOOKUP(A205,DB_ACS_Q1_Q4!$A$4:$AD$1328,13)</f>
        <v>Gasóleo</v>
      </c>
      <c r="X205" s="134" t="str">
        <f>VLOOKUP(A205,DB_REF_Q1_Q4!$A$4:$AD$1328,13)</f>
        <v>Ninguno</v>
      </c>
    </row>
    <row r="206" spans="1:24" ht="12" customHeight="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11"/>
      <c r="N206" s="92"/>
      <c r="O206" s="93"/>
      <c r="P206" s="93"/>
      <c r="Q206" s="93"/>
      <c r="R206" s="93"/>
      <c r="S206" s="93"/>
      <c r="T206" s="93"/>
      <c r="U206" s="75"/>
      <c r="V206" s="132" t="str">
        <f>VLOOKUP(A206,DB_CAL_Q1_Q4!$A$4:$P$1328,13)</f>
        <v>Gas Natural</v>
      </c>
      <c r="W206" s="133" t="str">
        <f>VLOOKUP(A206,DB_ACS_Q1_Q4!$A$4:$AD$1328,13)</f>
        <v>Gas Natural</v>
      </c>
      <c r="X206" s="134" t="str">
        <f>VLOOKUP(A206,DB_REF_Q1_Q4!$A$4:$AD$1328,13)</f>
        <v>AC Eléctrico</v>
      </c>
    </row>
    <row r="207" spans="1:24" ht="12" customHeight="1">
      <c r="A207" s="10">
        <v>203</v>
      </c>
      <c r="B207" s="98" t="s">
        <v>238</v>
      </c>
      <c r="C207" s="98" t="s">
        <v>238</v>
      </c>
      <c r="D207" s="11" t="s">
        <v>25</v>
      </c>
      <c r="E207" s="11" t="s">
        <v>304</v>
      </c>
      <c r="F207" s="12" t="s">
        <v>50</v>
      </c>
      <c r="G207" s="12" t="s">
        <v>310</v>
      </c>
      <c r="H207" s="12" t="s">
        <v>306</v>
      </c>
      <c r="I207" s="103" t="s">
        <v>504</v>
      </c>
      <c r="J207" s="12" t="str">
        <f t="shared" ref="J207:J212" si="9">"≥17h"</f>
        <v>≥17h</v>
      </c>
      <c r="K207" s="12" t="s">
        <v>512</v>
      </c>
      <c r="L207" s="69" t="s">
        <v>519</v>
      </c>
      <c r="M207" s="11">
        <v>1</v>
      </c>
      <c r="N207" s="92">
        <v>1</v>
      </c>
      <c r="O207" s="93"/>
      <c r="P207" s="93">
        <v>1</v>
      </c>
      <c r="Q207" s="93">
        <v>1</v>
      </c>
      <c r="R207" s="93">
        <v>1</v>
      </c>
      <c r="S207" s="93">
        <v>1</v>
      </c>
      <c r="T207" s="93">
        <v>1</v>
      </c>
      <c r="U207" s="75">
        <v>1</v>
      </c>
      <c r="V207" s="132" t="str">
        <f>VLOOKUP(A207,DB_CAL_Q1_Q4!$A$4:$P$1328,13)</f>
        <v>Electricidad</v>
      </c>
      <c r="W207" s="133" t="str">
        <f>VLOOKUP(A207,DB_ACS_Q1_Q4!$A$4:$AD$1328,13)</f>
        <v>Electricidad</v>
      </c>
      <c r="X207" s="134" t="str">
        <f>VLOOKUP(A207,DB_REF_Q1_Q4!$A$4:$AD$1328,13)</f>
        <v>Ninguno</v>
      </c>
    </row>
    <row r="208" spans="1:24" ht="12" customHeight="1">
      <c r="A208" s="10">
        <v>204</v>
      </c>
      <c r="B208" s="98" t="s">
        <v>258</v>
      </c>
      <c r="C208" s="98" t="s">
        <v>256</v>
      </c>
      <c r="D208" s="11" t="s">
        <v>52</v>
      </c>
      <c r="E208" s="11" t="s">
        <v>303</v>
      </c>
      <c r="F208" s="12" t="s">
        <v>49</v>
      </c>
      <c r="G208" s="11" t="s">
        <v>511</v>
      </c>
      <c r="H208" s="12" t="s">
        <v>307</v>
      </c>
      <c r="I208" s="103" t="s">
        <v>505</v>
      </c>
      <c r="J208" s="12" t="str">
        <f t="shared" si="9"/>
        <v>≥17h</v>
      </c>
      <c r="K208" s="12" t="s">
        <v>512</v>
      </c>
      <c r="L208" s="69" t="s">
        <v>519</v>
      </c>
      <c r="M208" s="11">
        <v>1</v>
      </c>
      <c r="N208" s="92"/>
      <c r="O208" s="93">
        <v>1</v>
      </c>
      <c r="P208" s="93">
        <v>1</v>
      </c>
      <c r="Q208" s="93">
        <v>1</v>
      </c>
      <c r="R208" s="93">
        <v>1</v>
      </c>
      <c r="S208" s="93"/>
      <c r="T208" s="93">
        <v>1</v>
      </c>
      <c r="U208" s="75">
        <v>1</v>
      </c>
      <c r="V208" s="132" t="str">
        <f>VLOOKUP(A208,DB_CAL_Q1_Q4!$A$4:$P$1328,13)</f>
        <v>Biomasa</v>
      </c>
      <c r="W208" s="133" t="str">
        <f>VLOOKUP(A208,DB_ACS_Q1_Q4!$A$4:$AD$1328,13)</f>
        <v>Biomasa</v>
      </c>
      <c r="X208" s="134" t="str">
        <f>VLOOKUP(A208,DB_REF_Q1_Q4!$A$4:$AD$1328,13)</f>
        <v>Ninguno</v>
      </c>
    </row>
    <row r="209" spans="1:24" ht="12" customHeight="1">
      <c r="A209" s="10">
        <v>205</v>
      </c>
      <c r="B209" s="98" t="s">
        <v>140</v>
      </c>
      <c r="C209" s="98" t="s">
        <v>131</v>
      </c>
      <c r="D209" s="11" t="s">
        <v>52</v>
      </c>
      <c r="E209" s="11" t="s">
        <v>303</v>
      </c>
      <c r="F209" s="12" t="s">
        <v>49</v>
      </c>
      <c r="G209" s="11" t="s">
        <v>511</v>
      </c>
      <c r="H209" s="12" t="s">
        <v>308</v>
      </c>
      <c r="I209" s="103" t="s">
        <v>504</v>
      </c>
      <c r="J209" s="12" t="str">
        <f t="shared" si="9"/>
        <v>≥17h</v>
      </c>
      <c r="K209" s="12" t="s">
        <v>512</v>
      </c>
      <c r="L209" s="69" t="s">
        <v>519</v>
      </c>
      <c r="M209" s="11"/>
      <c r="N209" s="92"/>
      <c r="O209" s="93"/>
      <c r="P209" s="93"/>
      <c r="Q209" s="93"/>
      <c r="R209" s="93"/>
      <c r="S209" s="93"/>
      <c r="T209" s="93"/>
      <c r="U209" s="75"/>
      <c r="V209" s="132" t="str">
        <f>VLOOKUP(A209,DB_CAL_Q1_Q4!$A$4:$P$1328,13)</f>
        <v>Gasóleo</v>
      </c>
      <c r="W209" s="133" t="str">
        <f>VLOOKUP(A209,DB_ACS_Q1_Q4!$A$4:$AD$1328,13)</f>
        <v>Gasóleo</v>
      </c>
      <c r="X209" s="134" t="str">
        <f>VLOOKUP(A209,DB_REF_Q1_Q4!$A$4:$AD$1328,13)</f>
        <v>Ninguno</v>
      </c>
    </row>
    <row r="210" spans="1:24" ht="12" customHeight="1">
      <c r="A210" s="10">
        <v>206</v>
      </c>
      <c r="B210" s="98" t="s">
        <v>241</v>
      </c>
      <c r="C210" s="98" t="s">
        <v>241</v>
      </c>
      <c r="D210" s="11" t="s">
        <v>51</v>
      </c>
      <c r="E210" s="11" t="s">
        <v>303</v>
      </c>
      <c r="F210" s="12" t="s">
        <v>50</v>
      </c>
      <c r="G210" s="12" t="s">
        <v>510</v>
      </c>
      <c r="H210" s="12" t="s">
        <v>306</v>
      </c>
      <c r="I210" s="11" t="s">
        <v>507</v>
      </c>
      <c r="J210" s="12" t="str">
        <f t="shared" si="9"/>
        <v>≥17h</v>
      </c>
      <c r="K210" s="12" t="s">
        <v>47</v>
      </c>
      <c r="L210" s="69" t="s">
        <v>519</v>
      </c>
      <c r="M210" s="11">
        <v>1</v>
      </c>
      <c r="N210" s="92">
        <v>1</v>
      </c>
      <c r="O210" s="93"/>
      <c r="P210" s="93">
        <v>1</v>
      </c>
      <c r="Q210" s="93">
        <v>1</v>
      </c>
      <c r="R210" s="93">
        <v>1</v>
      </c>
      <c r="S210" s="93">
        <v>1</v>
      </c>
      <c r="T210" s="93">
        <v>1</v>
      </c>
      <c r="U210" s="75">
        <v>1</v>
      </c>
      <c r="V210" s="132" t="str">
        <f>VLOOKUP(A210,DB_CAL_Q1_Q4!$A$4:$P$1328,13)</f>
        <v>Gas Natural</v>
      </c>
      <c r="W210" s="133" t="str">
        <f>VLOOKUP(A210,DB_ACS_Q1_Q4!$A$4:$AD$1328,13)</f>
        <v>Gas Natural</v>
      </c>
      <c r="X210" s="134" t="str">
        <f>VLOOKUP(A210,DB_REF_Q1_Q4!$A$4:$AD$1328,13)</f>
        <v>Ninguno</v>
      </c>
    </row>
    <row r="211" spans="1:24" ht="12" customHeight="1">
      <c r="A211" s="10">
        <v>207</v>
      </c>
      <c r="B211" s="98" t="s">
        <v>190</v>
      </c>
      <c r="C211" s="98" t="s">
        <v>190</v>
      </c>
      <c r="D211" s="11" t="s">
        <v>52</v>
      </c>
      <c r="E211" s="11" t="s">
        <v>303</v>
      </c>
      <c r="F211" s="12" t="s">
        <v>50</v>
      </c>
      <c r="G211" s="12" t="s">
        <v>310</v>
      </c>
      <c r="H211" s="12" t="s">
        <v>306</v>
      </c>
      <c r="I211" s="103" t="s">
        <v>504</v>
      </c>
      <c r="J211" s="12" t="str">
        <f t="shared" si="9"/>
        <v>≥17h</v>
      </c>
      <c r="K211" s="12" t="s">
        <v>47</v>
      </c>
      <c r="L211" s="69" t="s">
        <v>518</v>
      </c>
      <c r="M211" s="11">
        <v>1</v>
      </c>
      <c r="N211" s="92">
        <v>1</v>
      </c>
      <c r="O211" s="93"/>
      <c r="P211" s="93">
        <v>1</v>
      </c>
      <c r="Q211" s="93">
        <v>1</v>
      </c>
      <c r="R211" s="93"/>
      <c r="S211" s="93">
        <v>1</v>
      </c>
      <c r="T211" s="93">
        <v>1</v>
      </c>
      <c r="U211" s="75"/>
      <c r="V211" s="132" t="str">
        <f>VLOOKUP(A211,DB_CAL_Q1_Q4!$A$4:$P$1328,13)</f>
        <v>Gasóleo</v>
      </c>
      <c r="W211" s="133" t="str">
        <f>VLOOKUP(A211,DB_ACS_Q1_Q4!$A$4:$AD$1328,13)</f>
        <v>Gas Natural</v>
      </c>
      <c r="X211" s="134" t="str">
        <f>VLOOKUP(A211,DB_REF_Q1_Q4!$A$4:$AD$1328,13)</f>
        <v>AC Eléctrico</v>
      </c>
    </row>
    <row r="212" spans="1:24" ht="12" customHeight="1">
      <c r="A212" s="10">
        <v>208</v>
      </c>
      <c r="B212" s="98" t="s">
        <v>140</v>
      </c>
      <c r="C212" s="98" t="s">
        <v>131</v>
      </c>
      <c r="D212" s="11" t="s">
        <v>52</v>
      </c>
      <c r="E212" s="11" t="s">
        <v>303</v>
      </c>
      <c r="F212" s="12" t="s">
        <v>49</v>
      </c>
      <c r="G212" s="11" t="s">
        <v>511</v>
      </c>
      <c r="H212" s="12" t="s">
        <v>308</v>
      </c>
      <c r="I212" s="103" t="s">
        <v>504</v>
      </c>
      <c r="J212" s="12" t="str">
        <f t="shared" si="9"/>
        <v>≥17h</v>
      </c>
      <c r="K212" s="12" t="s">
        <v>512</v>
      </c>
      <c r="L212" s="69" t="s">
        <v>519</v>
      </c>
      <c r="M212" s="11"/>
      <c r="N212" s="92"/>
      <c r="O212" s="93"/>
      <c r="P212" s="93"/>
      <c r="Q212" s="93"/>
      <c r="R212" s="93"/>
      <c r="S212" s="93"/>
      <c r="T212" s="93"/>
      <c r="U212" s="75"/>
      <c r="V212" s="132" t="str">
        <f>VLOOKUP(A212,DB_CAL_Q1_Q4!$A$4:$P$1328,13)</f>
        <v>Electricidad</v>
      </c>
      <c r="W212" s="133" t="str">
        <f>VLOOKUP(A212,DB_ACS_Q1_Q4!$A$4:$AD$1328,13)</f>
        <v>Electricidad</v>
      </c>
      <c r="X212" s="134" t="str">
        <f>VLOOKUP(A212,DB_REF_Q1_Q4!$A$4:$AD$1328,13)</f>
        <v>Ninguno</v>
      </c>
    </row>
    <row r="213" spans="1:24" ht="12" customHeight="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11"/>
      <c r="N213" s="92"/>
      <c r="O213" s="93"/>
      <c r="P213" s="93"/>
      <c r="Q213" s="93"/>
      <c r="R213" s="93"/>
      <c r="S213" s="93"/>
      <c r="T213" s="93"/>
      <c r="U213" s="75"/>
      <c r="V213" s="132" t="str">
        <f>VLOOKUP(A213,DB_CAL_Q1_Q4!$A$4:$P$1328,13)</f>
        <v>Gas Natural</v>
      </c>
      <c r="W213" s="133" t="str">
        <f>VLOOKUP(A213,DB_ACS_Q1_Q4!$A$4:$AD$1328,13)</f>
        <v>Gas Natural</v>
      </c>
      <c r="X213" s="134" t="str">
        <f>VLOOKUP(A213,DB_REF_Q1_Q4!$A$4:$AD$1328,13)</f>
        <v>Ninguno</v>
      </c>
    </row>
    <row r="214" spans="1:24" ht="12" customHeight="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11">
        <v>1</v>
      </c>
      <c r="N214" s="92">
        <v>1</v>
      </c>
      <c r="O214" s="93">
        <v>1</v>
      </c>
      <c r="P214" s="93">
        <v>1</v>
      </c>
      <c r="Q214" s="93">
        <v>1</v>
      </c>
      <c r="R214" s="93">
        <v>1</v>
      </c>
      <c r="S214" s="93">
        <v>1</v>
      </c>
      <c r="T214" s="93">
        <v>1</v>
      </c>
      <c r="U214" s="75"/>
      <c r="V214" s="132" t="str">
        <f>VLOOKUP(A214,DB_CAL_Q1_Q4!$A$4:$P$1328,13)</f>
        <v>Gasóleo</v>
      </c>
      <c r="W214" s="133" t="str">
        <f>VLOOKUP(A214,DB_ACS_Q1_Q4!$A$4:$AD$1328,13)</f>
        <v>Electricidad</v>
      </c>
      <c r="X214" s="134" t="str">
        <f>VLOOKUP(A214,DB_REF_Q1_Q4!$A$4:$AD$1328,13)</f>
        <v>AC Eléctrico</v>
      </c>
    </row>
    <row r="215" spans="1:24" ht="12" customHeight="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11">
        <v>1</v>
      </c>
      <c r="N215" s="92">
        <v>1</v>
      </c>
      <c r="O215" s="93">
        <v>1</v>
      </c>
      <c r="P215" s="93">
        <v>1</v>
      </c>
      <c r="Q215" s="93">
        <v>1</v>
      </c>
      <c r="R215" s="93">
        <v>1</v>
      </c>
      <c r="S215" s="93">
        <v>1</v>
      </c>
      <c r="T215" s="93">
        <v>1</v>
      </c>
      <c r="U215" s="75"/>
      <c r="V215" s="132" t="str">
        <f>VLOOKUP(A215,DB_CAL_Q1_Q4!$A$4:$P$1328,13)</f>
        <v>Ninguna</v>
      </c>
      <c r="W215" s="133" t="str">
        <f>VLOOKUP(A215,DB_ACS_Q1_Q4!$A$4:$AD$1328,13)</f>
        <v>Gas Natural</v>
      </c>
      <c r="X215" s="134" t="str">
        <f>VLOOKUP(A215,DB_REF_Q1_Q4!$A$4:$AD$1328,13)</f>
        <v>AC Eléctrico</v>
      </c>
    </row>
    <row r="216" spans="1:24" ht="12" customHeight="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11"/>
      <c r="N216" s="92"/>
      <c r="O216" s="93"/>
      <c r="P216" s="93"/>
      <c r="Q216" s="93"/>
      <c r="R216" s="93"/>
      <c r="S216" s="93"/>
      <c r="T216" s="93"/>
      <c r="U216" s="75"/>
      <c r="V216" s="132" t="str">
        <f>VLOOKUP(A216,DB_CAL_Q1_Q4!$A$4:$P$1328,13)</f>
        <v>Gas Natural</v>
      </c>
      <c r="W216" s="133" t="str">
        <f>VLOOKUP(A216,DB_ACS_Q1_Q4!$A$4:$AD$1328,13)</f>
        <v>Gas Natural</v>
      </c>
      <c r="X216" s="134" t="str">
        <f>VLOOKUP(A216,DB_REF_Q1_Q4!$A$4:$AD$1328,13)</f>
        <v>Ninguno</v>
      </c>
    </row>
    <row r="217" spans="1:24" ht="12" customHeight="1">
      <c r="A217" s="10">
        <v>213</v>
      </c>
      <c r="B217" s="98" t="s">
        <v>172</v>
      </c>
      <c r="C217" s="98" t="s">
        <v>168</v>
      </c>
      <c r="D217" s="11" t="s">
        <v>51</v>
      </c>
      <c r="E217" s="11" t="s">
        <v>304</v>
      </c>
      <c r="F217" s="12" t="s">
        <v>48</v>
      </c>
      <c r="G217" s="12" t="s">
        <v>510</v>
      </c>
      <c r="H217" s="12" t="s">
        <v>306</v>
      </c>
      <c r="I217" s="103" t="s">
        <v>505</v>
      </c>
      <c r="J217" s="12" t="str">
        <f t="shared" ref="J217:J224" si="10">"≥17h"</f>
        <v>≥17h</v>
      </c>
      <c r="K217" s="12" t="s">
        <v>47</v>
      </c>
      <c r="L217" s="69" t="s">
        <v>520</v>
      </c>
      <c r="M217" s="11">
        <v>1</v>
      </c>
      <c r="N217" s="92"/>
      <c r="O217" s="93"/>
      <c r="P217" s="93">
        <v>1</v>
      </c>
      <c r="Q217" s="93">
        <v>1</v>
      </c>
      <c r="R217" s="93"/>
      <c r="S217" s="93"/>
      <c r="T217" s="93"/>
      <c r="U217" s="75"/>
      <c r="V217" s="132" t="str">
        <f>VLOOKUP(A217,DB_CAL_Q1_Q4!$A$4:$P$1328,13)</f>
        <v>Electricidad</v>
      </c>
      <c r="W217" s="133" t="str">
        <f>VLOOKUP(A217,DB_ACS_Q1_Q4!$A$4:$AD$1328,13)</f>
        <v>Electricidad</v>
      </c>
      <c r="X217" s="134" t="str">
        <f>VLOOKUP(A217,DB_REF_Q1_Q4!$A$4:$AD$1328,13)</f>
        <v>Ninguno</v>
      </c>
    </row>
    <row r="218" spans="1:24" ht="12" customHeight="1">
      <c r="A218" s="10">
        <v>214</v>
      </c>
      <c r="B218" s="98" t="s">
        <v>192</v>
      </c>
      <c r="C218" s="98" t="s">
        <v>191</v>
      </c>
      <c r="D218" s="11" t="s">
        <v>51</v>
      </c>
      <c r="E218" s="11" t="s">
        <v>304</v>
      </c>
      <c r="F218" s="12" t="s">
        <v>48</v>
      </c>
      <c r="G218" s="12" t="s">
        <v>510</v>
      </c>
      <c r="H218" s="12" t="s">
        <v>306</v>
      </c>
      <c r="I218" s="11" t="s">
        <v>504</v>
      </c>
      <c r="J218" s="12" t="str">
        <f t="shared" si="10"/>
        <v>≥17h</v>
      </c>
      <c r="K218" s="12" t="s">
        <v>512</v>
      </c>
      <c r="L218" s="69" t="s">
        <v>519</v>
      </c>
      <c r="M218" s="11">
        <v>1</v>
      </c>
      <c r="N218" s="92">
        <v>1</v>
      </c>
      <c r="O218" s="93"/>
      <c r="P218" s="93">
        <v>1</v>
      </c>
      <c r="Q218" s="93">
        <v>1</v>
      </c>
      <c r="R218" s="93"/>
      <c r="S218" s="93">
        <v>1</v>
      </c>
      <c r="T218" s="93">
        <v>1</v>
      </c>
      <c r="U218" s="75">
        <v>1</v>
      </c>
      <c r="V218" s="132" t="str">
        <f>VLOOKUP(A218,DB_CAL_Q1_Q4!$A$4:$P$1328,13)</f>
        <v>Gas Natural</v>
      </c>
      <c r="W218" s="133" t="str">
        <f>VLOOKUP(A218,DB_ACS_Q1_Q4!$A$4:$AD$1328,13)</f>
        <v>Gas Natural</v>
      </c>
      <c r="X218" s="134" t="str">
        <f>VLOOKUP(A218,DB_REF_Q1_Q4!$A$4:$AD$1328,13)</f>
        <v>Ninguno</v>
      </c>
    </row>
    <row r="219" spans="1:24" ht="12" customHeight="1">
      <c r="A219" s="10">
        <v>215</v>
      </c>
      <c r="B219" s="98" t="s">
        <v>172</v>
      </c>
      <c r="C219" s="98" t="s">
        <v>168</v>
      </c>
      <c r="D219" s="11" t="s">
        <v>25</v>
      </c>
      <c r="E219" s="11" t="s">
        <v>304</v>
      </c>
      <c r="F219" s="12" t="s">
        <v>50</v>
      </c>
      <c r="G219" s="12" t="s">
        <v>310</v>
      </c>
      <c r="H219" s="12" t="s">
        <v>306</v>
      </c>
      <c r="I219" s="103" t="s">
        <v>504</v>
      </c>
      <c r="J219" s="12" t="str">
        <f t="shared" si="10"/>
        <v>≥17h</v>
      </c>
      <c r="K219" s="12" t="s">
        <v>512</v>
      </c>
      <c r="L219" s="69" t="s">
        <v>520</v>
      </c>
      <c r="M219" s="11"/>
      <c r="N219" s="92"/>
      <c r="O219" s="93"/>
      <c r="P219" s="93"/>
      <c r="Q219" s="93"/>
      <c r="R219" s="93"/>
      <c r="S219" s="93"/>
      <c r="T219" s="93"/>
      <c r="U219" s="75"/>
      <c r="V219" s="132" t="str">
        <f>VLOOKUP(A219,DB_CAL_Q1_Q4!$A$4:$P$1328,13)</f>
        <v>Gas Natural</v>
      </c>
      <c r="W219" s="133" t="str">
        <f>VLOOKUP(A219,DB_ACS_Q1_Q4!$A$4:$AD$1328,13)</f>
        <v>Gas Natural</v>
      </c>
      <c r="X219" s="134" t="str">
        <f>VLOOKUP(A219,DB_REF_Q1_Q4!$A$4:$AD$1328,13)</f>
        <v>Ninguno</v>
      </c>
    </row>
    <row r="220" spans="1:24" ht="12" customHeight="1">
      <c r="A220" s="10">
        <v>216</v>
      </c>
      <c r="B220" s="98" t="s">
        <v>190</v>
      </c>
      <c r="C220" s="98" t="s">
        <v>190</v>
      </c>
      <c r="D220" s="11" t="s">
        <v>51</v>
      </c>
      <c r="E220" s="11" t="s">
        <v>304</v>
      </c>
      <c r="F220" s="12" t="s">
        <v>48</v>
      </c>
      <c r="G220" s="12" t="s">
        <v>310</v>
      </c>
      <c r="H220" s="12" t="s">
        <v>306</v>
      </c>
      <c r="I220" s="11" t="s">
        <v>507</v>
      </c>
      <c r="J220" s="12" t="str">
        <f t="shared" si="10"/>
        <v>≥17h</v>
      </c>
      <c r="K220" s="12" t="s">
        <v>513</v>
      </c>
      <c r="L220" s="69" t="s">
        <v>518</v>
      </c>
      <c r="M220" s="11">
        <v>1</v>
      </c>
      <c r="N220" s="92">
        <v>1</v>
      </c>
      <c r="O220" s="93">
        <v>1</v>
      </c>
      <c r="P220" s="93">
        <v>1</v>
      </c>
      <c r="Q220" s="93">
        <v>1</v>
      </c>
      <c r="R220" s="93">
        <v>1</v>
      </c>
      <c r="S220" s="93"/>
      <c r="T220" s="93"/>
      <c r="U220" s="75"/>
      <c r="V220" s="132" t="str">
        <f>VLOOKUP(A220,DB_CAL_Q1_Q4!$A$4:$P$1328,13)</f>
        <v>Gas Natural</v>
      </c>
      <c r="W220" s="133" t="str">
        <f>VLOOKUP(A220,DB_ACS_Q1_Q4!$A$4:$AD$1328,13)</f>
        <v>Gas Natural</v>
      </c>
      <c r="X220" s="134" t="str">
        <f>VLOOKUP(A220,DB_REF_Q1_Q4!$A$4:$AD$1328,13)</f>
        <v>AC Eléctrico</v>
      </c>
    </row>
    <row r="221" spans="1:24" ht="12" customHeight="1">
      <c r="A221" s="10">
        <v>217</v>
      </c>
      <c r="B221" s="98" t="s">
        <v>291</v>
      </c>
      <c r="C221" s="98" t="s">
        <v>291</v>
      </c>
      <c r="D221" s="11" t="s">
        <v>52</v>
      </c>
      <c r="E221" s="11" t="s">
        <v>304</v>
      </c>
      <c r="F221" s="12" t="s">
        <v>49</v>
      </c>
      <c r="G221" s="12" t="s">
        <v>510</v>
      </c>
      <c r="H221" s="12" t="s">
        <v>307</v>
      </c>
      <c r="I221" s="11" t="s">
        <v>504</v>
      </c>
      <c r="J221" s="12" t="str">
        <f t="shared" si="10"/>
        <v>≥17h</v>
      </c>
      <c r="K221" s="12" t="s">
        <v>512</v>
      </c>
      <c r="L221" s="69" t="s">
        <v>519</v>
      </c>
      <c r="M221" s="11">
        <v>1</v>
      </c>
      <c r="N221" s="92">
        <v>1</v>
      </c>
      <c r="O221" s="93">
        <v>1</v>
      </c>
      <c r="P221" s="93">
        <v>1</v>
      </c>
      <c r="Q221" s="93">
        <v>1</v>
      </c>
      <c r="R221" s="93"/>
      <c r="S221" s="93"/>
      <c r="T221" s="93">
        <v>1</v>
      </c>
      <c r="U221" s="75">
        <v>1</v>
      </c>
      <c r="V221" s="132" t="str">
        <f>VLOOKUP(A221,DB_CAL_Q1_Q4!$A$4:$P$1328,13)</f>
        <v>Gasóleo</v>
      </c>
      <c r="W221" s="133" t="str">
        <f>VLOOKUP(A221,DB_ACS_Q1_Q4!$A$4:$AD$1328,13)</f>
        <v>Gasóleo</v>
      </c>
      <c r="X221" s="134" t="str">
        <f>VLOOKUP(A221,DB_REF_Q1_Q4!$A$4:$AD$1328,13)</f>
        <v>Ninguno</v>
      </c>
    </row>
    <row r="222" spans="1:24" ht="12" customHeight="1">
      <c r="A222" s="10">
        <v>218</v>
      </c>
      <c r="B222" s="98" t="s">
        <v>189</v>
      </c>
      <c r="C222" s="98" t="s">
        <v>189</v>
      </c>
      <c r="D222" s="11" t="s">
        <v>52</v>
      </c>
      <c r="E222" s="11" t="s">
        <v>303</v>
      </c>
      <c r="F222" s="12" t="s">
        <v>49</v>
      </c>
      <c r="G222" s="12" t="s">
        <v>510</v>
      </c>
      <c r="H222" s="12" t="s">
        <v>306</v>
      </c>
      <c r="I222" s="103" t="s">
        <v>504</v>
      </c>
      <c r="J222" s="12" t="str">
        <f t="shared" si="10"/>
        <v>≥17h</v>
      </c>
      <c r="K222" s="12" t="s">
        <v>47</v>
      </c>
      <c r="L222" s="69" t="s">
        <v>519</v>
      </c>
      <c r="M222" s="11">
        <v>1</v>
      </c>
      <c r="N222" s="92">
        <v>1</v>
      </c>
      <c r="O222" s="93"/>
      <c r="P222" s="93"/>
      <c r="Q222" s="93"/>
      <c r="R222" s="93"/>
      <c r="S222" s="93"/>
      <c r="T222" s="93"/>
      <c r="U222" s="75"/>
      <c r="V222" s="132" t="str">
        <f>VLOOKUP(A222,DB_CAL_Q1_Q4!$A$4:$P$1328,13)</f>
        <v>Gas Natural</v>
      </c>
      <c r="W222" s="133" t="str">
        <f>VLOOKUP(A222,DB_ACS_Q1_Q4!$A$4:$AD$1328,13)</f>
        <v>Gas Natural</v>
      </c>
      <c r="X222" s="134" t="str">
        <f>VLOOKUP(A222,DB_REF_Q1_Q4!$A$4:$AD$1328,13)</f>
        <v>Ninguno</v>
      </c>
    </row>
    <row r="223" spans="1:24" ht="12" customHeight="1">
      <c r="A223" s="10">
        <v>219</v>
      </c>
      <c r="B223" s="98" t="s">
        <v>181</v>
      </c>
      <c r="C223" s="98" t="s">
        <v>168</v>
      </c>
      <c r="D223" s="11" t="s">
        <v>52</v>
      </c>
      <c r="E223" s="11" t="s">
        <v>303</v>
      </c>
      <c r="F223" s="12" t="s">
        <v>49</v>
      </c>
      <c r="G223" s="11" t="s">
        <v>511</v>
      </c>
      <c r="H223" s="12" t="s">
        <v>307</v>
      </c>
      <c r="I223" s="103" t="s">
        <v>504</v>
      </c>
      <c r="J223" s="12" t="str">
        <f t="shared" si="10"/>
        <v>≥17h</v>
      </c>
      <c r="K223" s="12" t="s">
        <v>512</v>
      </c>
      <c r="L223" s="69" t="s">
        <v>520</v>
      </c>
      <c r="M223" s="11">
        <v>1</v>
      </c>
      <c r="N223" s="92">
        <v>1</v>
      </c>
      <c r="O223" s="93"/>
      <c r="P223" s="93">
        <v>1</v>
      </c>
      <c r="Q223" s="93">
        <v>1</v>
      </c>
      <c r="R223" s="93">
        <v>1</v>
      </c>
      <c r="S223" s="93">
        <v>1</v>
      </c>
      <c r="T223" s="93">
        <v>1</v>
      </c>
      <c r="U223" s="75"/>
      <c r="V223" s="132" t="str">
        <f>VLOOKUP(A223,DB_CAL_Q1_Q4!$A$4:$P$1328,13)</f>
        <v>Gas Natural</v>
      </c>
      <c r="W223" s="133" t="str">
        <f>VLOOKUP(A223,DB_ACS_Q1_Q4!$A$4:$AD$1328,13)</f>
        <v>Gas Natural</v>
      </c>
      <c r="X223" s="134" t="str">
        <f>VLOOKUP(A223,DB_REF_Q1_Q4!$A$4:$AD$1328,13)</f>
        <v>Ninguno</v>
      </c>
    </row>
    <row r="224" spans="1:24" ht="12" customHeight="1">
      <c r="A224" s="10">
        <v>220</v>
      </c>
      <c r="B224" s="98" t="s">
        <v>189</v>
      </c>
      <c r="C224" s="98" t="s">
        <v>189</v>
      </c>
      <c r="D224" s="11" t="s">
        <v>51</v>
      </c>
      <c r="E224" s="11" t="s">
        <v>304</v>
      </c>
      <c r="F224" s="12" t="s">
        <v>48</v>
      </c>
      <c r="G224" s="12" t="s">
        <v>310</v>
      </c>
      <c r="H224" s="12" t="s">
        <v>306</v>
      </c>
      <c r="I224" s="11" t="s">
        <v>504</v>
      </c>
      <c r="J224" s="12" t="str">
        <f t="shared" si="10"/>
        <v>≥17h</v>
      </c>
      <c r="K224" s="12" t="s">
        <v>513</v>
      </c>
      <c r="L224" s="69" t="s">
        <v>519</v>
      </c>
      <c r="M224" s="11"/>
      <c r="N224" s="92"/>
      <c r="O224" s="93"/>
      <c r="P224" s="93"/>
      <c r="Q224" s="93"/>
      <c r="R224" s="93"/>
      <c r="S224" s="93"/>
      <c r="T224" s="93"/>
      <c r="U224" s="75"/>
      <c r="V224" s="132" t="str">
        <f>VLOOKUP(A224,DB_CAL_Q1_Q4!$A$4:$P$1328,13)</f>
        <v>Gas Natural</v>
      </c>
      <c r="W224" s="133" t="str">
        <f>VLOOKUP(A224,DB_ACS_Q1_Q4!$A$4:$AD$1328,13)</f>
        <v>Gas Natural</v>
      </c>
      <c r="X224" s="134" t="str">
        <f>VLOOKUP(A224,DB_REF_Q1_Q4!$A$4:$AD$1328,13)</f>
        <v>Ninguno</v>
      </c>
    </row>
    <row r="225" spans="1:24" ht="12" customHeight="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11">
        <v>1</v>
      </c>
      <c r="N225" s="92"/>
      <c r="O225" s="93"/>
      <c r="P225" s="93">
        <v>1</v>
      </c>
      <c r="Q225" s="93">
        <v>1</v>
      </c>
      <c r="R225" s="93">
        <v>1</v>
      </c>
      <c r="S225" s="93"/>
      <c r="T225" s="93">
        <v>1</v>
      </c>
      <c r="U225" s="75"/>
      <c r="V225" s="132" t="str">
        <f>VLOOKUP(A225,DB_CAL_Q1_Q4!$A$4:$P$1328,13)</f>
        <v>Electricidad</v>
      </c>
      <c r="W225" s="133" t="str">
        <f>VLOOKUP(A225,DB_ACS_Q1_Q4!$A$4:$AD$1328,13)</f>
        <v>GLP</v>
      </c>
      <c r="X225" s="134" t="str">
        <f>VLOOKUP(A225,DB_REF_Q1_Q4!$A$4:$AD$1328,13)</f>
        <v>Ninguno</v>
      </c>
    </row>
    <row r="226" spans="1:24" ht="12" customHeight="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11"/>
      <c r="N226" s="92"/>
      <c r="O226" s="93"/>
      <c r="P226" s="93"/>
      <c r="Q226" s="93"/>
      <c r="R226" s="93"/>
      <c r="S226" s="93"/>
      <c r="T226" s="93"/>
      <c r="U226" s="75"/>
      <c r="V226" s="132" t="str">
        <f>VLOOKUP(A226,DB_CAL_Q1_Q4!$A$4:$P$1328,13)</f>
        <v>Gas Natural</v>
      </c>
      <c r="W226" s="133" t="str">
        <f>VLOOKUP(A226,DB_ACS_Q1_Q4!$A$4:$AD$1328,13)</f>
        <v>Gas Natural</v>
      </c>
      <c r="X226" s="134" t="str">
        <f>VLOOKUP(A226,DB_REF_Q1_Q4!$A$4:$AD$1328,13)</f>
        <v>Ninguno</v>
      </c>
    </row>
    <row r="227" spans="1:24" ht="12" customHeight="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11">
        <v>1</v>
      </c>
      <c r="N227" s="92">
        <v>1</v>
      </c>
      <c r="O227" s="93"/>
      <c r="P227" s="93">
        <v>1</v>
      </c>
      <c r="Q227" s="93">
        <v>1</v>
      </c>
      <c r="R227" s="93">
        <v>1</v>
      </c>
      <c r="S227" s="93">
        <v>1</v>
      </c>
      <c r="T227" s="93">
        <v>1</v>
      </c>
      <c r="U227" s="75">
        <v>1</v>
      </c>
      <c r="V227" s="132" t="str">
        <f>VLOOKUP(A227,DB_CAL_Q1_Q4!$A$4:$P$1328,13)</f>
        <v>Gasóleo</v>
      </c>
      <c r="W227" s="133" t="str">
        <f>VLOOKUP(A227,DB_ACS_Q1_Q4!$A$4:$AD$1328,13)</f>
        <v>Electricidad</v>
      </c>
      <c r="X227" s="134" t="str">
        <f>VLOOKUP(A227,DB_REF_Q1_Q4!$A$4:$AD$1328,13)</f>
        <v>Ninguno</v>
      </c>
    </row>
    <row r="228" spans="1:24" ht="12" customHeight="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11">
        <v>1</v>
      </c>
      <c r="N228" s="92">
        <v>1</v>
      </c>
      <c r="O228" s="93"/>
      <c r="P228" s="93">
        <v>1</v>
      </c>
      <c r="Q228" s="93">
        <v>1</v>
      </c>
      <c r="R228" s="93">
        <v>1</v>
      </c>
      <c r="S228" s="93"/>
      <c r="T228" s="93"/>
      <c r="U228" s="75"/>
      <c r="V228" s="132" t="str">
        <f>VLOOKUP(A228,DB_CAL_Q1_Q4!$A$4:$P$1328,13)</f>
        <v>Gas Natural</v>
      </c>
      <c r="W228" s="133" t="str">
        <f>VLOOKUP(A228,DB_ACS_Q1_Q4!$A$4:$AD$1328,13)</f>
        <v>Gas Natural</v>
      </c>
      <c r="X228" s="134" t="str">
        <f>VLOOKUP(A228,DB_REF_Q1_Q4!$A$4:$AD$1328,13)</f>
        <v>Ninguno</v>
      </c>
    </row>
    <row r="229" spans="1:24" ht="12" customHeight="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11">
        <v>1</v>
      </c>
      <c r="N229" s="92">
        <v>1</v>
      </c>
      <c r="O229" s="93"/>
      <c r="P229" s="93">
        <v>1</v>
      </c>
      <c r="Q229" s="93">
        <v>1</v>
      </c>
      <c r="R229" s="93"/>
      <c r="S229" s="93">
        <v>1</v>
      </c>
      <c r="T229" s="93"/>
      <c r="U229" s="75"/>
      <c r="V229" s="132" t="str">
        <f>VLOOKUP(A229,DB_CAL_Q1_Q4!$A$4:$P$1328,13)</f>
        <v>Gas Natural</v>
      </c>
      <c r="W229" s="133" t="str">
        <f>VLOOKUP(A229,DB_ACS_Q1_Q4!$A$4:$AD$1328,13)</f>
        <v>Gas Natural</v>
      </c>
      <c r="X229" s="134" t="str">
        <f>VLOOKUP(A229,DB_REF_Q1_Q4!$A$4:$AD$1328,13)</f>
        <v>Ninguno</v>
      </c>
    </row>
    <row r="230" spans="1:24" ht="12" customHeight="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11">
        <v>1</v>
      </c>
      <c r="N230" s="92"/>
      <c r="O230" s="93"/>
      <c r="P230" s="93">
        <v>1</v>
      </c>
      <c r="Q230" s="93">
        <v>1</v>
      </c>
      <c r="R230" s="93">
        <v>1</v>
      </c>
      <c r="S230" s="93"/>
      <c r="T230" s="93">
        <v>1</v>
      </c>
      <c r="U230" s="75">
        <v>1</v>
      </c>
      <c r="V230" s="132" t="str">
        <f>VLOOKUP(A230,DB_CAL_Q1_Q4!$A$4:$P$1328,13)</f>
        <v>Ninguna</v>
      </c>
      <c r="W230" s="133" t="str">
        <f>VLOOKUP(A230,DB_ACS_Q1_Q4!$A$4:$AD$1328,13)</f>
        <v>Gas Natural</v>
      </c>
      <c r="X230" s="134" t="str">
        <f>VLOOKUP(A230,DB_REF_Q1_Q4!$A$4:$AD$1328,13)</f>
        <v>Ninguno</v>
      </c>
    </row>
    <row r="231" spans="1:24" ht="12" customHeight="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11"/>
      <c r="N231" s="92"/>
      <c r="O231" s="93"/>
      <c r="P231" s="93"/>
      <c r="Q231" s="93"/>
      <c r="R231" s="93"/>
      <c r="S231" s="93"/>
      <c r="T231" s="93"/>
      <c r="U231" s="75"/>
      <c r="V231" s="132" t="str">
        <f>VLOOKUP(A231,DB_CAL_Q1_Q4!$A$4:$P$1328,13)</f>
        <v>Gas Natural</v>
      </c>
      <c r="W231" s="133" t="str">
        <f>VLOOKUP(A231,DB_ACS_Q1_Q4!$A$4:$AD$1328,13)</f>
        <v>Gas Natural</v>
      </c>
      <c r="X231" s="134" t="str">
        <f>VLOOKUP(A231,DB_REF_Q1_Q4!$A$4:$AD$1328,13)</f>
        <v>Ninguno</v>
      </c>
    </row>
    <row r="232" spans="1:24" ht="12" customHeight="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11">
        <v>1</v>
      </c>
      <c r="N232" s="92"/>
      <c r="O232" s="93"/>
      <c r="P232" s="93"/>
      <c r="Q232" s="93">
        <v>1</v>
      </c>
      <c r="R232" s="93"/>
      <c r="S232" s="93">
        <v>1</v>
      </c>
      <c r="T232" s="93">
        <v>1</v>
      </c>
      <c r="U232" s="75"/>
      <c r="V232" s="132" t="str">
        <f>VLOOKUP(A232,DB_CAL_Q1_Q4!$A$4:$P$1328,13)</f>
        <v>Gas Natural</v>
      </c>
      <c r="W232" s="133" t="str">
        <f>VLOOKUP(A232,DB_ACS_Q1_Q4!$A$4:$AD$1328,13)</f>
        <v>Gas Natural</v>
      </c>
      <c r="X232" s="134" t="str">
        <f>VLOOKUP(A232,DB_REF_Q1_Q4!$A$4:$AD$1328,13)</f>
        <v>Ninguno</v>
      </c>
    </row>
    <row r="233" spans="1:24" ht="12" customHeight="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11">
        <v>1</v>
      </c>
      <c r="N233" s="92">
        <v>1</v>
      </c>
      <c r="O233" s="93"/>
      <c r="P233" s="93">
        <v>1</v>
      </c>
      <c r="Q233" s="93">
        <v>1</v>
      </c>
      <c r="R233" s="93">
        <v>1</v>
      </c>
      <c r="S233" s="93">
        <v>1</v>
      </c>
      <c r="T233" s="93">
        <v>1</v>
      </c>
      <c r="U233" s="75">
        <v>1</v>
      </c>
      <c r="V233" s="132" t="str">
        <f>VLOOKUP(A233,DB_CAL_Q1_Q4!$A$4:$P$1328,13)</f>
        <v>Gas Natural</v>
      </c>
      <c r="W233" s="133" t="str">
        <f>VLOOKUP(A233,DB_ACS_Q1_Q4!$A$4:$AD$1328,13)</f>
        <v>Gas Natural</v>
      </c>
      <c r="X233" s="134" t="str">
        <f>VLOOKUP(A233,DB_REF_Q1_Q4!$A$4:$AD$1328,13)</f>
        <v>Ninguno</v>
      </c>
    </row>
    <row r="234" spans="1:24" ht="12" customHeight="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11">
        <v>1</v>
      </c>
      <c r="N234" s="92">
        <v>1</v>
      </c>
      <c r="O234" s="93"/>
      <c r="P234" s="93">
        <v>1</v>
      </c>
      <c r="Q234" s="93">
        <v>1</v>
      </c>
      <c r="R234" s="93"/>
      <c r="S234" s="93">
        <v>1</v>
      </c>
      <c r="T234" s="93">
        <v>1</v>
      </c>
      <c r="U234" s="75"/>
      <c r="V234" s="132" t="str">
        <f>VLOOKUP(A234,DB_CAL_Q1_Q4!$A$4:$P$1328,13)</f>
        <v>Gasóleo</v>
      </c>
      <c r="W234" s="133" t="str">
        <f>VLOOKUP(A234,DB_ACS_Q1_Q4!$A$4:$AD$1328,13)</f>
        <v>Gasóleo</v>
      </c>
      <c r="X234" s="134" t="str">
        <f>VLOOKUP(A234,DB_REF_Q1_Q4!$A$4:$AD$1328,13)</f>
        <v>Ninguno</v>
      </c>
    </row>
    <row r="235" spans="1:24" ht="12" customHeight="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11">
        <v>1</v>
      </c>
      <c r="N235" s="92">
        <v>1</v>
      </c>
      <c r="O235" s="93">
        <v>1</v>
      </c>
      <c r="P235" s="93">
        <v>1</v>
      </c>
      <c r="Q235" s="93">
        <v>1</v>
      </c>
      <c r="R235" s="93">
        <v>1</v>
      </c>
      <c r="S235" s="93">
        <v>1</v>
      </c>
      <c r="T235" s="93">
        <v>1</v>
      </c>
      <c r="U235" s="75">
        <v>1</v>
      </c>
      <c r="V235" s="132" t="str">
        <f>VLOOKUP(A235,DB_CAL_Q1_Q4!$A$4:$P$1328,13)</f>
        <v>Ninguna</v>
      </c>
      <c r="W235" s="133" t="str">
        <f>VLOOKUP(A235,DB_ACS_Q1_Q4!$A$4:$AD$1328,13)</f>
        <v>Gas Natural</v>
      </c>
      <c r="X235" s="134" t="str">
        <f>VLOOKUP(A235,DB_REF_Q1_Q4!$A$4:$AD$1328,13)</f>
        <v>Ninguno</v>
      </c>
    </row>
    <row r="236" spans="1:24" ht="12" customHeight="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11"/>
      <c r="N236" s="92"/>
      <c r="O236" s="93"/>
      <c r="P236" s="93"/>
      <c r="Q236" s="93"/>
      <c r="R236" s="93"/>
      <c r="S236" s="93"/>
      <c r="T236" s="93"/>
      <c r="U236" s="75"/>
      <c r="V236" s="132" t="str">
        <f>VLOOKUP(A236,DB_CAL_Q1_Q4!$A$4:$P$1328,13)</f>
        <v>Gas Natural</v>
      </c>
      <c r="W236" s="133" t="str">
        <f>VLOOKUP(A236,DB_ACS_Q1_Q4!$A$4:$AD$1328,13)</f>
        <v>Gas Natural</v>
      </c>
      <c r="X236" s="134" t="str">
        <f>VLOOKUP(A236,DB_REF_Q1_Q4!$A$4:$AD$1328,13)</f>
        <v>Ninguno</v>
      </c>
    </row>
    <row r="237" spans="1:24" ht="12" customHeight="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11">
        <v>1</v>
      </c>
      <c r="N237" s="92">
        <v>1</v>
      </c>
      <c r="O237" s="93">
        <v>1</v>
      </c>
      <c r="P237" s="93">
        <v>1</v>
      </c>
      <c r="Q237" s="93">
        <v>1</v>
      </c>
      <c r="R237" s="93">
        <v>1</v>
      </c>
      <c r="S237" s="93">
        <v>1</v>
      </c>
      <c r="T237" s="93"/>
      <c r="U237" s="75"/>
      <c r="V237" s="132" t="str">
        <f>VLOOKUP(A237,DB_CAL_Q1_Q4!$A$4:$P$1328,13)</f>
        <v>Ninguna</v>
      </c>
      <c r="W237" s="133" t="str">
        <f>VLOOKUP(A237,DB_ACS_Q1_Q4!$A$4:$AD$1328,13)</f>
        <v>Otros</v>
      </c>
      <c r="X237" s="134" t="str">
        <f>VLOOKUP(A237,DB_REF_Q1_Q4!$A$4:$AD$1328,13)</f>
        <v>Ninguno</v>
      </c>
    </row>
    <row r="238" spans="1:24" ht="12" customHeight="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11"/>
      <c r="N238" s="92"/>
      <c r="O238" s="93"/>
      <c r="P238" s="93"/>
      <c r="Q238" s="93"/>
      <c r="R238" s="93"/>
      <c r="S238" s="93"/>
      <c r="T238" s="93"/>
      <c r="U238" s="75"/>
      <c r="V238" s="132" t="str">
        <f>VLOOKUP(A238,DB_CAL_Q1_Q4!$A$4:$P$1328,13)</f>
        <v>Gas Natural</v>
      </c>
      <c r="W238" s="133" t="str">
        <f>VLOOKUP(A238,DB_ACS_Q1_Q4!$A$4:$AD$1328,13)</f>
        <v>Gas Natural</v>
      </c>
      <c r="X238" s="134" t="str">
        <f>VLOOKUP(A238,DB_REF_Q1_Q4!$A$4:$AD$1328,13)</f>
        <v>Ninguno</v>
      </c>
    </row>
    <row r="239" spans="1:24" ht="12" customHeight="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11">
        <v>1</v>
      </c>
      <c r="N239" s="92">
        <v>1</v>
      </c>
      <c r="O239" s="93"/>
      <c r="P239" s="93">
        <v>1</v>
      </c>
      <c r="Q239" s="93">
        <v>1</v>
      </c>
      <c r="R239" s="93"/>
      <c r="S239" s="93">
        <v>1</v>
      </c>
      <c r="T239" s="93"/>
      <c r="U239" s="75"/>
      <c r="V239" s="132" t="str">
        <f>VLOOKUP(A239,DB_CAL_Q1_Q4!$A$4:$P$1328,13)</f>
        <v>Electricidad</v>
      </c>
      <c r="W239" s="133" t="str">
        <f>VLOOKUP(A239,DB_ACS_Q1_Q4!$A$4:$AD$1328,13)</f>
        <v>Electricidad</v>
      </c>
      <c r="X239" s="134" t="str">
        <f>VLOOKUP(A239,DB_REF_Q1_Q4!$A$4:$AD$1328,13)</f>
        <v>Ninguno</v>
      </c>
    </row>
    <row r="240" spans="1:24" ht="12" customHeight="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11">
        <v>1</v>
      </c>
      <c r="N240" s="92">
        <v>1</v>
      </c>
      <c r="O240" s="93">
        <v>1</v>
      </c>
      <c r="P240" s="93">
        <v>1</v>
      </c>
      <c r="Q240" s="93">
        <v>1</v>
      </c>
      <c r="R240" s="93">
        <v>1</v>
      </c>
      <c r="S240" s="93"/>
      <c r="T240" s="93">
        <v>1</v>
      </c>
      <c r="U240" s="75">
        <v>1</v>
      </c>
      <c r="V240" s="132" t="str">
        <f>VLOOKUP(A240,DB_CAL_Q1_Q4!$A$4:$P$1328,13)</f>
        <v>Electricidad</v>
      </c>
      <c r="W240" s="133" t="str">
        <f>VLOOKUP(A240,DB_ACS_Q1_Q4!$A$4:$AD$1328,13)</f>
        <v>GLP</v>
      </c>
      <c r="X240" s="134" t="str">
        <f>VLOOKUP(A240,DB_REF_Q1_Q4!$A$4:$AD$1328,13)</f>
        <v>Ninguno</v>
      </c>
    </row>
    <row r="241" spans="1:24" ht="12" customHeight="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11">
        <v>1</v>
      </c>
      <c r="N241" s="92">
        <v>1</v>
      </c>
      <c r="O241" s="93"/>
      <c r="P241" s="93">
        <v>1</v>
      </c>
      <c r="Q241" s="93">
        <v>1</v>
      </c>
      <c r="R241" s="93">
        <v>1</v>
      </c>
      <c r="S241" s="93">
        <v>1</v>
      </c>
      <c r="T241" s="93">
        <v>1</v>
      </c>
      <c r="U241" s="75">
        <v>1</v>
      </c>
      <c r="V241" s="132" t="str">
        <f>VLOOKUP(A241,DB_CAL_Q1_Q4!$A$4:$P$1328,13)</f>
        <v>Electricidad</v>
      </c>
      <c r="W241" s="133" t="str">
        <f>VLOOKUP(A241,DB_ACS_Q1_Q4!$A$4:$AD$1328,13)</f>
        <v>Electricidad</v>
      </c>
      <c r="X241" s="134" t="str">
        <f>VLOOKUP(A241,DB_REF_Q1_Q4!$A$4:$AD$1328,13)</f>
        <v>AC Eléctrico</v>
      </c>
    </row>
    <row r="242" spans="1:24" ht="12" customHeight="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11"/>
      <c r="N242" s="92"/>
      <c r="O242" s="93"/>
      <c r="P242" s="93"/>
      <c r="Q242" s="93"/>
      <c r="R242" s="93"/>
      <c r="S242" s="93"/>
      <c r="T242" s="93"/>
      <c r="U242" s="75"/>
      <c r="V242" s="132" t="str">
        <f>VLOOKUP(A242,DB_CAL_Q1_Q4!$A$4:$P$1328,13)</f>
        <v>Bomba de calor aire</v>
      </c>
      <c r="W242" s="133" t="str">
        <f>VLOOKUP(A242,DB_ACS_Q1_Q4!$A$4:$AD$1328,13)</f>
        <v>Gas Natural</v>
      </c>
      <c r="X242" s="134" t="str">
        <f>VLOOKUP(A242,DB_REF_Q1_Q4!$A$4:$AD$1328,13)</f>
        <v>Bomba de calor aire</v>
      </c>
    </row>
    <row r="243" spans="1:24" ht="12" customHeight="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11">
        <v>1</v>
      </c>
      <c r="N243" s="92"/>
      <c r="O243" s="93"/>
      <c r="P243" s="93"/>
      <c r="Q243" s="93"/>
      <c r="R243" s="93"/>
      <c r="S243" s="93">
        <v>1</v>
      </c>
      <c r="T243" s="93"/>
      <c r="U243" s="75"/>
      <c r="V243" s="132" t="str">
        <f>VLOOKUP(A243,DB_CAL_Q1_Q4!$A$4:$P$1328,13)</f>
        <v>Gas Natural</v>
      </c>
      <c r="W243" s="133" t="str">
        <f>VLOOKUP(A243,DB_ACS_Q1_Q4!$A$4:$AD$1328,13)</f>
        <v>Gas Natural</v>
      </c>
      <c r="X243" s="134" t="str">
        <f>VLOOKUP(A243,DB_REF_Q1_Q4!$A$4:$AD$1328,13)</f>
        <v>Ninguno</v>
      </c>
    </row>
    <row r="244" spans="1:24" ht="12" customHeight="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11">
        <v>1</v>
      </c>
      <c r="N244" s="92">
        <v>1</v>
      </c>
      <c r="O244" s="93"/>
      <c r="P244" s="93">
        <v>1</v>
      </c>
      <c r="Q244" s="93">
        <v>1</v>
      </c>
      <c r="R244" s="93">
        <v>1</v>
      </c>
      <c r="S244" s="93"/>
      <c r="T244" s="93">
        <v>1</v>
      </c>
      <c r="U244" s="75">
        <v>1</v>
      </c>
      <c r="V244" s="132" t="str">
        <f>VLOOKUP(A244,DB_CAL_Q1_Q4!$A$4:$P$1328,13)</f>
        <v>Gas Natural</v>
      </c>
      <c r="W244" s="133" t="str">
        <f>VLOOKUP(A244,DB_ACS_Q1_Q4!$A$4:$AD$1328,13)</f>
        <v>Gas Natural</v>
      </c>
      <c r="X244" s="134" t="str">
        <f>VLOOKUP(A244,DB_REF_Q1_Q4!$A$4:$AD$1328,13)</f>
        <v>Ninguno</v>
      </c>
    </row>
    <row r="245" spans="1:24" ht="12" customHeight="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11"/>
      <c r="N245" s="92"/>
      <c r="O245" s="93"/>
      <c r="P245" s="93"/>
      <c r="Q245" s="93"/>
      <c r="R245" s="93"/>
      <c r="S245" s="93"/>
      <c r="T245" s="93"/>
      <c r="U245" s="75"/>
      <c r="V245" s="132" t="str">
        <f>VLOOKUP(A245,DB_CAL_Q1_Q4!$A$4:$P$1328,13)</f>
        <v>Electricidad</v>
      </c>
      <c r="W245" s="133" t="str">
        <f>VLOOKUP(A245,DB_ACS_Q1_Q4!$A$4:$AD$1328,13)</f>
        <v>Electricidad</v>
      </c>
      <c r="X245" s="134" t="str">
        <f>VLOOKUP(A245,DB_REF_Q1_Q4!$A$4:$AD$1328,13)</f>
        <v>Ninguno</v>
      </c>
    </row>
    <row r="246" spans="1:24" ht="12" customHeight="1">
      <c r="A246" s="10">
        <v>242</v>
      </c>
      <c r="B246" s="98" t="s">
        <v>110</v>
      </c>
      <c r="C246" s="98" t="s">
        <v>71</v>
      </c>
      <c r="D246" s="11" t="s">
        <v>51</v>
      </c>
      <c r="E246" s="11" t="s">
        <v>303</v>
      </c>
      <c r="F246" s="12" t="s">
        <v>50</v>
      </c>
      <c r="G246" s="11" t="s">
        <v>511</v>
      </c>
      <c r="H246" s="12" t="s">
        <v>308</v>
      </c>
      <c r="I246" s="103" t="s">
        <v>504</v>
      </c>
      <c r="J246" s="12" t="str">
        <f t="shared" ref="J246:J251" si="11">"≥17h"</f>
        <v>≥17h</v>
      </c>
      <c r="K246" s="12" t="s">
        <v>47</v>
      </c>
      <c r="L246" s="69" t="s">
        <v>520</v>
      </c>
      <c r="M246" s="11"/>
      <c r="N246" s="92"/>
      <c r="O246" s="93"/>
      <c r="P246" s="93"/>
      <c r="Q246" s="93"/>
      <c r="R246" s="93"/>
      <c r="S246" s="93"/>
      <c r="T246" s="93"/>
      <c r="U246" s="75"/>
      <c r="V246" s="132" t="str">
        <f>VLOOKUP(A246,DB_CAL_Q1_Q4!$A$4:$P$1328,13)</f>
        <v>Gasóleo</v>
      </c>
      <c r="W246" s="133" t="str">
        <f>VLOOKUP(A246,DB_ACS_Q1_Q4!$A$4:$AD$1328,13)</f>
        <v>Gasóleo</v>
      </c>
      <c r="X246" s="134" t="str">
        <f>VLOOKUP(A246,DB_REF_Q1_Q4!$A$4:$AD$1328,13)</f>
        <v>Ninguno</v>
      </c>
    </row>
    <row r="247" spans="1:24" ht="12" customHeight="1">
      <c r="A247" s="10">
        <v>243</v>
      </c>
      <c r="B247" s="98" t="s">
        <v>82</v>
      </c>
      <c r="C247" s="98" t="s">
        <v>82</v>
      </c>
      <c r="D247" s="11" t="s">
        <v>25</v>
      </c>
      <c r="E247" s="11" t="s">
        <v>303</v>
      </c>
      <c r="F247" s="12" t="s">
        <v>48</v>
      </c>
      <c r="G247" s="12" t="s">
        <v>510</v>
      </c>
      <c r="H247" s="12" t="s">
        <v>308</v>
      </c>
      <c r="I247" s="11" t="s">
        <v>507</v>
      </c>
      <c r="J247" s="12" t="str">
        <f t="shared" si="11"/>
        <v>≥17h</v>
      </c>
      <c r="K247" s="12" t="s">
        <v>512</v>
      </c>
      <c r="L247" s="69" t="s">
        <v>518</v>
      </c>
      <c r="M247" s="11">
        <v>1</v>
      </c>
      <c r="N247" s="92">
        <v>1</v>
      </c>
      <c r="O247" s="93">
        <v>1</v>
      </c>
      <c r="P247" s="93">
        <v>1</v>
      </c>
      <c r="Q247" s="93">
        <v>1</v>
      </c>
      <c r="R247" s="93"/>
      <c r="S247" s="93">
        <v>1</v>
      </c>
      <c r="T247" s="93">
        <v>1</v>
      </c>
      <c r="U247" s="75">
        <v>1</v>
      </c>
      <c r="V247" s="132" t="str">
        <f>VLOOKUP(A247,DB_CAL_Q1_Q4!$A$4:$P$1328,13)</f>
        <v>Bomba de calor aire</v>
      </c>
      <c r="W247" s="133" t="str">
        <f>VLOOKUP(A247,DB_ACS_Q1_Q4!$A$4:$AD$1328,13)</f>
        <v>Solar Térmica</v>
      </c>
      <c r="X247" s="134" t="str">
        <f>VLOOKUP(A247,DB_REF_Q1_Q4!$A$4:$AD$1328,13)</f>
        <v>Bomba de calor aire</v>
      </c>
    </row>
    <row r="248" spans="1:24" ht="12" customHeight="1">
      <c r="A248" s="10">
        <v>244</v>
      </c>
      <c r="B248" s="98" t="s">
        <v>112</v>
      </c>
      <c r="C248" s="98" t="s">
        <v>71</v>
      </c>
      <c r="D248" s="11" t="s">
        <v>51</v>
      </c>
      <c r="E248" s="11" t="s">
        <v>304</v>
      </c>
      <c r="F248" s="12" t="s">
        <v>50</v>
      </c>
      <c r="G248" s="12" t="s">
        <v>310</v>
      </c>
      <c r="H248" s="12" t="s">
        <v>306</v>
      </c>
      <c r="I248" s="103" t="s">
        <v>505</v>
      </c>
      <c r="J248" s="12" t="str">
        <f t="shared" si="11"/>
        <v>≥17h</v>
      </c>
      <c r="K248" s="12" t="s">
        <v>513</v>
      </c>
      <c r="L248" s="69" t="s">
        <v>520</v>
      </c>
      <c r="M248" s="11">
        <v>1</v>
      </c>
      <c r="N248" s="92">
        <v>1</v>
      </c>
      <c r="O248" s="93"/>
      <c r="P248" s="93">
        <v>1</v>
      </c>
      <c r="Q248" s="93">
        <v>1</v>
      </c>
      <c r="R248" s="93"/>
      <c r="S248" s="93">
        <v>1</v>
      </c>
      <c r="T248" s="93"/>
      <c r="U248" s="75"/>
      <c r="V248" s="132" t="str">
        <f>VLOOKUP(A248,DB_CAL_Q1_Q4!$A$4:$P$1328,13)</f>
        <v>Electricidad</v>
      </c>
      <c r="W248" s="133" t="str">
        <f>VLOOKUP(A248,DB_ACS_Q1_Q4!$A$4:$AD$1328,13)</f>
        <v>Electricidad</v>
      </c>
      <c r="X248" s="134" t="str">
        <f>VLOOKUP(A248,DB_REF_Q1_Q4!$A$4:$AD$1328,13)</f>
        <v>Ninguno</v>
      </c>
    </row>
    <row r="249" spans="1:24" ht="12" customHeight="1">
      <c r="A249" s="10">
        <v>245</v>
      </c>
      <c r="B249" s="98" t="s">
        <v>284</v>
      </c>
      <c r="C249" s="98" t="s">
        <v>281</v>
      </c>
      <c r="D249" s="11" t="s">
        <v>52</v>
      </c>
      <c r="E249" s="11" t="s">
        <v>304</v>
      </c>
      <c r="F249" s="12" t="s">
        <v>49</v>
      </c>
      <c r="G249" s="11" t="s">
        <v>511</v>
      </c>
      <c r="H249" s="12" t="s">
        <v>307</v>
      </c>
      <c r="I249" s="11" t="s">
        <v>504</v>
      </c>
      <c r="J249" s="12" t="str">
        <f t="shared" si="11"/>
        <v>≥17h</v>
      </c>
      <c r="K249" s="12" t="s">
        <v>512</v>
      </c>
      <c r="L249" s="69" t="s">
        <v>519</v>
      </c>
      <c r="M249" s="11">
        <v>1</v>
      </c>
      <c r="N249" s="92">
        <v>1</v>
      </c>
      <c r="O249" s="93">
        <v>1</v>
      </c>
      <c r="P249" s="93"/>
      <c r="Q249" s="93"/>
      <c r="R249" s="93"/>
      <c r="S249" s="93">
        <v>1</v>
      </c>
      <c r="T249" s="93"/>
      <c r="U249" s="75">
        <v>1</v>
      </c>
      <c r="V249" s="132" t="str">
        <f>VLOOKUP(A249,DB_CAL_Q1_Q4!$A$4:$P$1328,13)</f>
        <v>Gas Natural</v>
      </c>
      <c r="W249" s="133" t="str">
        <f>VLOOKUP(A249,DB_ACS_Q1_Q4!$A$4:$AD$1328,13)</f>
        <v>Gas Natural</v>
      </c>
      <c r="X249" s="134" t="str">
        <f>VLOOKUP(A249,DB_REF_Q1_Q4!$A$4:$AD$1328,13)</f>
        <v>Ninguno</v>
      </c>
    </row>
    <row r="250" spans="1:24" ht="12" customHeight="1">
      <c r="A250" s="10">
        <v>246</v>
      </c>
      <c r="B250" s="98" t="s">
        <v>189</v>
      </c>
      <c r="C250" s="98" t="s">
        <v>189</v>
      </c>
      <c r="D250" s="11" t="s">
        <v>52</v>
      </c>
      <c r="E250" s="11" t="s">
        <v>304</v>
      </c>
      <c r="F250" s="12" t="s">
        <v>49</v>
      </c>
      <c r="G250" s="12" t="s">
        <v>310</v>
      </c>
      <c r="H250" s="12" t="s">
        <v>306</v>
      </c>
      <c r="I250" s="103" t="s">
        <v>505</v>
      </c>
      <c r="J250" s="12" t="str">
        <f t="shared" si="11"/>
        <v>≥17h</v>
      </c>
      <c r="K250" s="12" t="s">
        <v>512</v>
      </c>
      <c r="L250" s="69" t="s">
        <v>519</v>
      </c>
      <c r="M250" s="11"/>
      <c r="N250" s="92"/>
      <c r="O250" s="93"/>
      <c r="P250" s="93"/>
      <c r="Q250" s="93"/>
      <c r="R250" s="93"/>
      <c r="S250" s="93"/>
      <c r="T250" s="93"/>
      <c r="U250" s="75"/>
      <c r="V250" s="132" t="str">
        <f>VLOOKUP(A250,DB_CAL_Q1_Q4!$A$4:$P$1328,13)</f>
        <v>Gas Natural</v>
      </c>
      <c r="W250" s="133" t="str">
        <f>VLOOKUP(A250,DB_ACS_Q1_Q4!$A$4:$AD$1328,13)</f>
        <v>Gas Natural</v>
      </c>
      <c r="X250" s="134" t="str">
        <f>VLOOKUP(A250,DB_REF_Q1_Q4!$A$4:$AD$1328,13)</f>
        <v>Ninguno</v>
      </c>
    </row>
    <row r="251" spans="1:24" ht="12" customHeight="1">
      <c r="A251" s="10">
        <v>247</v>
      </c>
      <c r="B251" s="98" t="s">
        <v>73</v>
      </c>
      <c r="C251" s="98" t="s">
        <v>72</v>
      </c>
      <c r="D251" s="11" t="s">
        <v>51</v>
      </c>
      <c r="E251" s="11" t="s">
        <v>304</v>
      </c>
      <c r="F251" s="12" t="s">
        <v>50</v>
      </c>
      <c r="G251" s="11" t="s">
        <v>511</v>
      </c>
      <c r="H251" s="12" t="s">
        <v>307</v>
      </c>
      <c r="I251" s="103" t="s">
        <v>504</v>
      </c>
      <c r="J251" s="12" t="str">
        <f t="shared" si="11"/>
        <v>≥17h</v>
      </c>
      <c r="K251" s="12" t="s">
        <v>513</v>
      </c>
      <c r="L251" s="69" t="s">
        <v>519</v>
      </c>
      <c r="M251" s="11">
        <v>1</v>
      </c>
      <c r="N251" s="92">
        <v>1</v>
      </c>
      <c r="O251" s="93"/>
      <c r="P251" s="93">
        <v>1</v>
      </c>
      <c r="Q251" s="93"/>
      <c r="R251" s="93"/>
      <c r="S251" s="93"/>
      <c r="T251" s="93"/>
      <c r="U251" s="75"/>
      <c r="V251" s="132" t="str">
        <f>VLOOKUP(A251,DB_CAL_Q1_Q4!$A$4:$P$1328,13)</f>
        <v>Gasóleo</v>
      </c>
      <c r="W251" s="133" t="str">
        <f>VLOOKUP(A251,DB_ACS_Q1_Q4!$A$4:$AD$1328,13)</f>
        <v>Gasóleo</v>
      </c>
      <c r="X251" s="134" t="str">
        <f>VLOOKUP(A251,DB_REF_Q1_Q4!$A$4:$AD$1328,13)</f>
        <v>AC Eléctrico</v>
      </c>
    </row>
    <row r="252" spans="1:24" ht="12" customHeight="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11">
        <v>1</v>
      </c>
      <c r="N252" s="92"/>
      <c r="O252" s="93"/>
      <c r="P252" s="93"/>
      <c r="Q252" s="93">
        <v>1</v>
      </c>
      <c r="R252" s="93">
        <v>1</v>
      </c>
      <c r="S252" s="93"/>
      <c r="T252" s="93">
        <v>1</v>
      </c>
      <c r="U252" s="75"/>
      <c r="V252" s="132" t="str">
        <f>VLOOKUP(A252,DB_CAL_Q1_Q4!$A$4:$P$1328,13)</f>
        <v>Gas Natural</v>
      </c>
      <c r="W252" s="133" t="str">
        <f>VLOOKUP(A252,DB_ACS_Q1_Q4!$A$4:$AD$1328,13)</f>
        <v>Gas Natural</v>
      </c>
      <c r="X252" s="134" t="str">
        <f>VLOOKUP(A252,DB_REF_Q1_Q4!$A$4:$AD$1328,13)</f>
        <v>Ninguno</v>
      </c>
    </row>
    <row r="253" spans="1:24" ht="12" customHeight="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11">
        <v>1</v>
      </c>
      <c r="N253" s="92"/>
      <c r="O253" s="93"/>
      <c r="P253" s="93"/>
      <c r="Q253" s="93"/>
      <c r="R253" s="93"/>
      <c r="S253" s="93"/>
      <c r="T253" s="93"/>
      <c r="U253" s="75"/>
      <c r="V253" s="132" t="str">
        <f>VLOOKUP(A253,DB_CAL_Q1_Q4!$A$4:$P$1328,13)</f>
        <v>Gas Natural</v>
      </c>
      <c r="W253" s="133" t="str">
        <f>VLOOKUP(A253,DB_ACS_Q1_Q4!$A$4:$AD$1328,13)</f>
        <v>Gas Natural</v>
      </c>
      <c r="X253" s="134" t="str">
        <f>VLOOKUP(A253,DB_REF_Q1_Q4!$A$4:$AD$1328,13)</f>
        <v>Ninguno</v>
      </c>
    </row>
    <row r="254" spans="1:24" ht="12" customHeight="1">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11">
        <v>1</v>
      </c>
      <c r="N254" s="92">
        <v>1</v>
      </c>
      <c r="O254" s="93"/>
      <c r="P254" s="93">
        <v>1</v>
      </c>
      <c r="Q254" s="93">
        <v>1</v>
      </c>
      <c r="R254" s="93">
        <v>1</v>
      </c>
      <c r="S254" s="93">
        <v>1</v>
      </c>
      <c r="T254" s="93">
        <v>1</v>
      </c>
      <c r="U254" s="75"/>
      <c r="V254" s="132" t="str">
        <f>VLOOKUP(A254,DB_CAL_Q1_Q4!$A$4:$P$1328,13)</f>
        <v>Gasóleo</v>
      </c>
      <c r="W254" s="133" t="str">
        <f>VLOOKUP(A254,DB_ACS_Q1_Q4!$A$4:$AD$1328,13)</f>
        <v>Gasóleo</v>
      </c>
      <c r="X254" s="134" t="str">
        <f>VLOOKUP(A254,DB_REF_Q1_Q4!$A$4:$AD$1328,13)</f>
        <v>AC Eléctrico</v>
      </c>
    </row>
    <row r="255" spans="1:24" ht="12" customHeight="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11">
        <v>1</v>
      </c>
      <c r="N255" s="92"/>
      <c r="O255" s="93"/>
      <c r="P255" s="93"/>
      <c r="Q255" s="93"/>
      <c r="R255" s="93"/>
      <c r="S255" s="93">
        <v>1</v>
      </c>
      <c r="T255" s="93"/>
      <c r="U255" s="75"/>
      <c r="V255" s="132" t="str">
        <f>VLOOKUP(A255,DB_CAL_Q1_Q4!$A$4:$P$1328,13)</f>
        <v>Gas Natural</v>
      </c>
      <c r="W255" s="133" t="str">
        <f>VLOOKUP(A255,DB_ACS_Q1_Q4!$A$4:$AD$1328,13)</f>
        <v>Gas Natural</v>
      </c>
      <c r="X255" s="134" t="str">
        <f>VLOOKUP(A255,DB_REF_Q1_Q4!$A$4:$AD$1328,13)</f>
        <v>Ninguno</v>
      </c>
    </row>
    <row r="256" spans="1:24" ht="12" customHeight="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11"/>
      <c r="N256" s="92"/>
      <c r="O256" s="93"/>
      <c r="P256" s="93"/>
      <c r="Q256" s="93"/>
      <c r="R256" s="93"/>
      <c r="S256" s="93"/>
      <c r="T256" s="93"/>
      <c r="U256" s="75"/>
      <c r="V256" s="132" t="str">
        <f>VLOOKUP(A256,DB_CAL_Q1_Q4!$A$4:$P$1328,13)</f>
        <v>Gas Natural</v>
      </c>
      <c r="W256" s="133" t="str">
        <f>VLOOKUP(A256,DB_ACS_Q1_Q4!$A$4:$AD$1328,13)</f>
        <v>Gas Natural</v>
      </c>
      <c r="X256" s="134" t="str">
        <f>VLOOKUP(A256,DB_REF_Q1_Q4!$A$4:$AD$1328,13)</f>
        <v>Ninguno</v>
      </c>
    </row>
    <row r="257" spans="1:24" ht="12" customHeight="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11">
        <v>1</v>
      </c>
      <c r="N257" s="92"/>
      <c r="O257" s="93"/>
      <c r="P257" s="93"/>
      <c r="Q257" s="93">
        <v>1</v>
      </c>
      <c r="R257" s="93"/>
      <c r="S257" s="93">
        <v>1</v>
      </c>
      <c r="T257" s="93"/>
      <c r="U257" s="75"/>
      <c r="V257" s="132" t="str">
        <f>VLOOKUP(A257,DB_CAL_Q1_Q4!$A$4:$P$1328,13)</f>
        <v>Gas Natural</v>
      </c>
      <c r="W257" s="133" t="str">
        <f>VLOOKUP(A257,DB_ACS_Q1_Q4!$A$4:$AD$1328,13)</f>
        <v>Gas Natural</v>
      </c>
      <c r="X257" s="134" t="str">
        <f>VLOOKUP(A257,DB_REF_Q1_Q4!$A$4:$AD$1328,13)</f>
        <v>Ninguno</v>
      </c>
    </row>
    <row r="258" spans="1:24" ht="12" customHeight="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11">
        <v>1</v>
      </c>
      <c r="N258" s="92">
        <v>1</v>
      </c>
      <c r="O258" s="93"/>
      <c r="P258" s="93"/>
      <c r="Q258" s="93">
        <v>1</v>
      </c>
      <c r="R258" s="93"/>
      <c r="S258" s="93"/>
      <c r="T258" s="93"/>
      <c r="U258" s="75"/>
      <c r="V258" s="132" t="str">
        <f>VLOOKUP(A258,DB_CAL_Q1_Q4!$A$4:$P$1328,13)</f>
        <v>Gas Natural</v>
      </c>
      <c r="W258" s="133" t="str">
        <f>VLOOKUP(A258,DB_ACS_Q1_Q4!$A$4:$AD$1328,13)</f>
        <v>Gas Natural</v>
      </c>
      <c r="X258" s="134" t="str">
        <f>VLOOKUP(A258,DB_REF_Q1_Q4!$A$4:$AD$1328,13)</f>
        <v>Ninguno</v>
      </c>
    </row>
    <row r="259" spans="1:24" ht="12" customHeight="1">
      <c r="A259" s="10">
        <v>255</v>
      </c>
      <c r="B259" s="98" t="s">
        <v>74</v>
      </c>
      <c r="C259" s="98" t="s">
        <v>75</v>
      </c>
      <c r="D259" s="11" t="s">
        <v>25</v>
      </c>
      <c r="E259" s="11" t="s">
        <v>304</v>
      </c>
      <c r="F259" s="12" t="s">
        <v>50</v>
      </c>
      <c r="G259" s="12" t="s">
        <v>310</v>
      </c>
      <c r="H259" s="12" t="s">
        <v>306</v>
      </c>
      <c r="I259" s="103" t="s">
        <v>505</v>
      </c>
      <c r="J259" s="12" t="str">
        <f t="shared" ref="J259:J266" si="12">"≥17h"</f>
        <v>≥17h</v>
      </c>
      <c r="K259" s="12" t="s">
        <v>513</v>
      </c>
      <c r="L259" s="69" t="s">
        <v>519</v>
      </c>
      <c r="M259" s="11">
        <v>1</v>
      </c>
      <c r="N259" s="92"/>
      <c r="O259" s="93">
        <v>1</v>
      </c>
      <c r="P259" s="93">
        <v>1</v>
      </c>
      <c r="Q259" s="93">
        <v>1</v>
      </c>
      <c r="R259" s="93">
        <v>1</v>
      </c>
      <c r="S259" s="93">
        <v>1</v>
      </c>
      <c r="T259" s="93">
        <v>1</v>
      </c>
      <c r="U259" s="75">
        <v>1</v>
      </c>
      <c r="V259" s="132" t="str">
        <f>VLOOKUP(A259,DB_CAL_Q1_Q4!$A$4:$P$1328,13)</f>
        <v>Gas Natural</v>
      </c>
      <c r="W259" s="133" t="str">
        <f>VLOOKUP(A259,DB_ACS_Q1_Q4!$A$4:$AD$1328,13)</f>
        <v>Gas Natural</v>
      </c>
      <c r="X259" s="134" t="str">
        <f>VLOOKUP(A259,DB_REF_Q1_Q4!$A$4:$AD$1328,13)</f>
        <v>Ninguno</v>
      </c>
    </row>
    <row r="260" spans="1:24" ht="12" customHeight="1">
      <c r="A260" s="10">
        <v>256</v>
      </c>
      <c r="B260" s="98" t="s">
        <v>82</v>
      </c>
      <c r="C260" s="98" t="s">
        <v>82</v>
      </c>
      <c r="D260" s="11" t="s">
        <v>51</v>
      </c>
      <c r="E260" s="11" t="s">
        <v>303</v>
      </c>
      <c r="F260" s="12" t="s">
        <v>50</v>
      </c>
      <c r="G260" s="12" t="s">
        <v>510</v>
      </c>
      <c r="H260" s="12" t="s">
        <v>308</v>
      </c>
      <c r="I260" s="11" t="s">
        <v>507</v>
      </c>
      <c r="J260" s="12" t="str">
        <f t="shared" si="12"/>
        <v>≥17h</v>
      </c>
      <c r="K260" s="12" t="s">
        <v>512</v>
      </c>
      <c r="L260" s="69" t="s">
        <v>518</v>
      </c>
      <c r="M260" s="11">
        <v>1</v>
      </c>
      <c r="N260" s="92">
        <v>1</v>
      </c>
      <c r="O260" s="93">
        <v>1</v>
      </c>
      <c r="P260" s="93">
        <v>1</v>
      </c>
      <c r="Q260" s="93">
        <v>1</v>
      </c>
      <c r="R260" s="93">
        <v>1</v>
      </c>
      <c r="S260" s="93">
        <v>1</v>
      </c>
      <c r="T260" s="93">
        <v>1</v>
      </c>
      <c r="U260" s="75"/>
      <c r="V260" s="132" t="str">
        <f>VLOOKUP(A260,DB_CAL_Q1_Q4!$A$4:$P$1328,13)</f>
        <v>Electricidad</v>
      </c>
      <c r="W260" s="133" t="str">
        <f>VLOOKUP(A260,DB_ACS_Q1_Q4!$A$4:$AD$1328,13)</f>
        <v>GLP</v>
      </c>
      <c r="X260" s="134" t="str">
        <f>VLOOKUP(A260,DB_REF_Q1_Q4!$A$4:$AD$1328,13)</f>
        <v>AC Eléctrico</v>
      </c>
    </row>
    <row r="261" spans="1:24" ht="12" customHeight="1">
      <c r="A261" s="10">
        <v>257</v>
      </c>
      <c r="B261" s="98" t="s">
        <v>284</v>
      </c>
      <c r="C261" s="98" t="s">
        <v>281</v>
      </c>
      <c r="D261" s="11" t="s">
        <v>52</v>
      </c>
      <c r="E261" s="11" t="s">
        <v>304</v>
      </c>
      <c r="F261" s="12" t="s">
        <v>49</v>
      </c>
      <c r="G261" s="11" t="s">
        <v>511</v>
      </c>
      <c r="H261" s="12" t="s">
        <v>307</v>
      </c>
      <c r="I261" s="11" t="s">
        <v>504</v>
      </c>
      <c r="J261" s="12" t="str">
        <f t="shared" si="12"/>
        <v>≥17h</v>
      </c>
      <c r="K261" s="12" t="s">
        <v>512</v>
      </c>
      <c r="L261" s="69" t="s">
        <v>519</v>
      </c>
      <c r="M261" s="11"/>
      <c r="N261" s="92"/>
      <c r="O261" s="93"/>
      <c r="P261" s="93"/>
      <c r="Q261" s="93"/>
      <c r="R261" s="93"/>
      <c r="S261" s="93"/>
      <c r="T261" s="93"/>
      <c r="U261" s="75"/>
      <c r="V261" s="132" t="str">
        <f>VLOOKUP(A261,DB_CAL_Q1_Q4!$A$4:$P$1328,13)</f>
        <v>Gas Natural</v>
      </c>
      <c r="W261" s="133" t="str">
        <f>VLOOKUP(A261,DB_ACS_Q1_Q4!$A$4:$AD$1328,13)</f>
        <v>Gas Natural</v>
      </c>
      <c r="X261" s="134" t="str">
        <f>VLOOKUP(A261,DB_REF_Q1_Q4!$A$4:$AD$1328,13)</f>
        <v>Ninguno</v>
      </c>
    </row>
    <row r="262" spans="1:24" ht="12" customHeight="1">
      <c r="A262" s="10">
        <v>258</v>
      </c>
      <c r="B262" s="98" t="s">
        <v>76</v>
      </c>
      <c r="C262" s="98" t="s">
        <v>75</v>
      </c>
      <c r="D262" s="11" t="s">
        <v>51</v>
      </c>
      <c r="E262" s="11" t="s">
        <v>304</v>
      </c>
      <c r="F262" s="12" t="s">
        <v>50</v>
      </c>
      <c r="G262" s="12" t="s">
        <v>310</v>
      </c>
      <c r="H262" s="12" t="s">
        <v>306</v>
      </c>
      <c r="I262" s="12" t="s">
        <v>505</v>
      </c>
      <c r="J262" s="12" t="str">
        <f t="shared" si="12"/>
        <v>≥17h</v>
      </c>
      <c r="K262" s="12" t="s">
        <v>512</v>
      </c>
      <c r="L262" s="69" t="s">
        <v>519</v>
      </c>
      <c r="M262" s="11">
        <v>1</v>
      </c>
      <c r="N262" s="92">
        <v>1</v>
      </c>
      <c r="O262" s="93">
        <v>1</v>
      </c>
      <c r="P262" s="93"/>
      <c r="Q262" s="93">
        <v>1</v>
      </c>
      <c r="R262" s="93">
        <v>1</v>
      </c>
      <c r="S262" s="93">
        <v>1</v>
      </c>
      <c r="T262" s="93"/>
      <c r="U262" s="75"/>
      <c r="V262" s="132" t="str">
        <f>VLOOKUP(A262,DB_CAL_Q1_Q4!$A$4:$P$1328,13)</f>
        <v>Gas Natural</v>
      </c>
      <c r="W262" s="133" t="str">
        <f>VLOOKUP(A262,DB_ACS_Q1_Q4!$A$4:$AD$1328,13)</f>
        <v>Gas Natural</v>
      </c>
      <c r="X262" s="134" t="str">
        <f>VLOOKUP(A262,DB_REF_Q1_Q4!$A$4:$AD$1328,13)</f>
        <v>Ninguno</v>
      </c>
    </row>
    <row r="263" spans="1:24" ht="12" customHeight="1">
      <c r="A263" s="10">
        <v>259</v>
      </c>
      <c r="B263" s="98" t="s">
        <v>76</v>
      </c>
      <c r="C263" s="98" t="s">
        <v>75</v>
      </c>
      <c r="D263" s="11" t="s">
        <v>51</v>
      </c>
      <c r="E263" s="11" t="s">
        <v>304</v>
      </c>
      <c r="F263" s="12" t="s">
        <v>48</v>
      </c>
      <c r="G263" s="12" t="s">
        <v>510</v>
      </c>
      <c r="H263" s="12" t="s">
        <v>306</v>
      </c>
      <c r="I263" s="12" t="s">
        <v>505</v>
      </c>
      <c r="J263" s="12" t="str">
        <f t="shared" si="12"/>
        <v>≥17h</v>
      </c>
      <c r="K263" s="12" t="s">
        <v>513</v>
      </c>
      <c r="L263" s="69" t="s">
        <v>519</v>
      </c>
      <c r="M263" s="11">
        <v>1</v>
      </c>
      <c r="N263" s="92">
        <v>1</v>
      </c>
      <c r="O263" s="93">
        <v>1</v>
      </c>
      <c r="P263" s="93">
        <v>1</v>
      </c>
      <c r="Q263" s="93">
        <v>1</v>
      </c>
      <c r="R263" s="93"/>
      <c r="S263" s="93"/>
      <c r="T263" s="93"/>
      <c r="U263" s="75"/>
      <c r="V263" s="132" t="str">
        <f>VLOOKUP(A263,DB_CAL_Q1_Q4!$A$4:$P$1328,13)</f>
        <v>Gas Natural</v>
      </c>
      <c r="W263" s="133" t="str">
        <f>VLOOKUP(A263,DB_ACS_Q1_Q4!$A$4:$AD$1328,13)</f>
        <v>Gas Natural</v>
      </c>
      <c r="X263" s="134" t="str">
        <f>VLOOKUP(A263,DB_REF_Q1_Q4!$A$4:$AD$1328,13)</f>
        <v>Ninguno</v>
      </c>
    </row>
    <row r="264" spans="1:24" ht="12" customHeight="1">
      <c r="A264" s="10">
        <v>260</v>
      </c>
      <c r="B264" s="98" t="s">
        <v>284</v>
      </c>
      <c r="C264" s="98" t="s">
        <v>281</v>
      </c>
      <c r="D264" s="11" t="s">
        <v>52</v>
      </c>
      <c r="E264" s="11" t="s">
        <v>304</v>
      </c>
      <c r="F264" s="12" t="s">
        <v>49</v>
      </c>
      <c r="G264" s="11" t="s">
        <v>511</v>
      </c>
      <c r="H264" s="12" t="s">
        <v>307</v>
      </c>
      <c r="I264" s="103" t="s">
        <v>505</v>
      </c>
      <c r="J264" s="12" t="str">
        <f t="shared" si="12"/>
        <v>≥17h</v>
      </c>
      <c r="K264" s="12" t="s">
        <v>47</v>
      </c>
      <c r="L264" s="69" t="s">
        <v>519</v>
      </c>
      <c r="M264" s="11">
        <v>1</v>
      </c>
      <c r="N264" s="92">
        <v>1</v>
      </c>
      <c r="O264" s="93"/>
      <c r="P264" s="93">
        <v>1</v>
      </c>
      <c r="Q264" s="93">
        <v>1</v>
      </c>
      <c r="R264" s="93">
        <v>1</v>
      </c>
      <c r="S264" s="93">
        <v>1</v>
      </c>
      <c r="T264" s="93">
        <v>1</v>
      </c>
      <c r="U264" s="75">
        <v>1</v>
      </c>
      <c r="V264" s="132" t="str">
        <f>VLOOKUP(A264,DB_CAL_Q1_Q4!$A$4:$P$1328,13)</f>
        <v>Gasóleo</v>
      </c>
      <c r="W264" s="133" t="str">
        <f>VLOOKUP(A264,DB_ACS_Q1_Q4!$A$4:$AD$1328,13)</f>
        <v>Gasóleo</v>
      </c>
      <c r="X264" s="134" t="str">
        <f>VLOOKUP(A264,DB_REF_Q1_Q4!$A$4:$AD$1328,13)</f>
        <v>Ninguno</v>
      </c>
    </row>
    <row r="265" spans="1:24" ht="12" customHeight="1">
      <c r="A265" s="10">
        <v>261</v>
      </c>
      <c r="B265" s="98" t="s">
        <v>113</v>
      </c>
      <c r="C265" s="98" t="s">
        <v>71</v>
      </c>
      <c r="D265" s="11" t="s">
        <v>51</v>
      </c>
      <c r="E265" s="11" t="s">
        <v>303</v>
      </c>
      <c r="F265" s="12" t="s">
        <v>48</v>
      </c>
      <c r="G265" s="12" t="s">
        <v>310</v>
      </c>
      <c r="H265" s="12" t="s">
        <v>306</v>
      </c>
      <c r="I265" s="103" t="s">
        <v>505</v>
      </c>
      <c r="J265" s="12" t="str">
        <f t="shared" si="12"/>
        <v>≥17h</v>
      </c>
      <c r="K265" s="12" t="s">
        <v>513</v>
      </c>
      <c r="L265" s="69" t="s">
        <v>520</v>
      </c>
      <c r="M265" s="11">
        <v>1</v>
      </c>
      <c r="N265" s="92">
        <v>1</v>
      </c>
      <c r="O265" s="93"/>
      <c r="P265" s="93">
        <v>1</v>
      </c>
      <c r="Q265" s="93">
        <v>1</v>
      </c>
      <c r="R265" s="93">
        <v>1</v>
      </c>
      <c r="S265" s="93">
        <v>1</v>
      </c>
      <c r="T265" s="93">
        <v>1</v>
      </c>
      <c r="U265" s="75"/>
      <c r="V265" s="132" t="str">
        <f>VLOOKUP(A265,DB_CAL_Q1_Q4!$A$4:$P$1328,13)</f>
        <v>Gas Natural</v>
      </c>
      <c r="W265" s="133" t="str">
        <f>VLOOKUP(A265,DB_ACS_Q1_Q4!$A$4:$AD$1328,13)</f>
        <v>Gas Natural</v>
      </c>
      <c r="X265" s="134" t="str">
        <f>VLOOKUP(A265,DB_REF_Q1_Q4!$A$4:$AD$1328,13)</f>
        <v>Ninguno</v>
      </c>
    </row>
    <row r="266" spans="1:24" ht="12" customHeight="1">
      <c r="A266" s="10">
        <v>262</v>
      </c>
      <c r="B266" s="98" t="s">
        <v>76</v>
      </c>
      <c r="C266" s="98" t="s">
        <v>75</v>
      </c>
      <c r="D266" s="11" t="s">
        <v>51</v>
      </c>
      <c r="E266" s="11" t="s">
        <v>304</v>
      </c>
      <c r="F266" s="12" t="s">
        <v>49</v>
      </c>
      <c r="G266" s="12" t="s">
        <v>310</v>
      </c>
      <c r="H266" s="12" t="s">
        <v>306</v>
      </c>
      <c r="I266" s="103" t="s">
        <v>505</v>
      </c>
      <c r="J266" s="12" t="str">
        <f t="shared" si="12"/>
        <v>≥17h</v>
      </c>
      <c r="K266" s="12" t="s">
        <v>512</v>
      </c>
      <c r="L266" s="69" t="s">
        <v>519</v>
      </c>
      <c r="M266" s="11"/>
      <c r="N266" s="92"/>
      <c r="O266" s="93"/>
      <c r="P266" s="93"/>
      <c r="Q266" s="93"/>
      <c r="R266" s="93"/>
      <c r="S266" s="93"/>
      <c r="T266" s="93"/>
      <c r="U266" s="75"/>
      <c r="V266" s="132" t="str">
        <f>VLOOKUP(A266,DB_CAL_Q1_Q4!$A$4:$P$1328,13)</f>
        <v>Gasóleo</v>
      </c>
      <c r="W266" s="133" t="str">
        <f>VLOOKUP(A266,DB_ACS_Q1_Q4!$A$4:$AD$1328,13)</f>
        <v>Gasóleo</v>
      </c>
      <c r="X266" s="134" t="str">
        <f>VLOOKUP(A266,DB_REF_Q1_Q4!$A$4:$AD$1328,13)</f>
        <v>Ninguno</v>
      </c>
    </row>
    <row r="267" spans="1:24" ht="12" customHeight="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11">
        <v>1</v>
      </c>
      <c r="N267" s="92">
        <v>1</v>
      </c>
      <c r="O267" s="93"/>
      <c r="P267" s="93">
        <v>1</v>
      </c>
      <c r="Q267" s="93">
        <v>1</v>
      </c>
      <c r="R267" s="93">
        <v>1</v>
      </c>
      <c r="S267" s="93">
        <v>1</v>
      </c>
      <c r="T267" s="93">
        <v>1</v>
      </c>
      <c r="U267" s="75"/>
      <c r="V267" s="132" t="str">
        <f>VLOOKUP(A267,DB_CAL_Q1_Q4!$A$4:$P$1328,13)</f>
        <v>Gas Natural</v>
      </c>
      <c r="W267" s="133" t="str">
        <f>VLOOKUP(A267,DB_ACS_Q1_Q4!$A$4:$AD$1328,13)</f>
        <v>Gas Natural</v>
      </c>
      <c r="X267" s="134" t="str">
        <f>VLOOKUP(A267,DB_REF_Q1_Q4!$A$4:$AD$1328,13)</f>
        <v>Ninguno</v>
      </c>
    </row>
    <row r="268" spans="1:24" ht="12" customHeight="1">
      <c r="A268" s="10">
        <v>264</v>
      </c>
      <c r="B268" s="98" t="s">
        <v>67</v>
      </c>
      <c r="C268" s="98" t="s">
        <v>67</v>
      </c>
      <c r="D268" s="11" t="s">
        <v>51</v>
      </c>
      <c r="E268" s="11" t="s">
        <v>303</v>
      </c>
      <c r="F268" s="12" t="s">
        <v>49</v>
      </c>
      <c r="G268" s="12" t="s">
        <v>310</v>
      </c>
      <c r="H268" s="12" t="s">
        <v>306</v>
      </c>
      <c r="I268" s="11" t="s">
        <v>504</v>
      </c>
      <c r="J268" s="12" t="str">
        <f t="shared" ref="J268:J275" si="13">"≥17h"</f>
        <v>≥17h</v>
      </c>
      <c r="K268" s="12" t="s">
        <v>47</v>
      </c>
      <c r="L268" s="69" t="s">
        <v>518</v>
      </c>
      <c r="M268" s="11"/>
      <c r="N268" s="92"/>
      <c r="O268" s="93"/>
      <c r="P268" s="93"/>
      <c r="Q268" s="93"/>
      <c r="R268" s="93"/>
      <c r="S268" s="93"/>
      <c r="T268" s="93"/>
      <c r="U268" s="75"/>
      <c r="V268" s="132" t="str">
        <f>VLOOKUP(A268,DB_CAL_Q1_Q4!$A$4:$P$1328,13)</f>
        <v>Ninguna</v>
      </c>
      <c r="W268" s="133" t="str">
        <f>VLOOKUP(A268,DB_ACS_Q1_Q4!$A$4:$AD$1328,13)</f>
        <v>Gas Natural</v>
      </c>
      <c r="X268" s="134" t="str">
        <f>VLOOKUP(A268,DB_REF_Q1_Q4!$A$4:$AD$1328,13)</f>
        <v>AC Eléctrico</v>
      </c>
    </row>
    <row r="269" spans="1:24" ht="12" customHeight="1">
      <c r="A269" s="10">
        <v>265</v>
      </c>
      <c r="B269" s="98" t="s">
        <v>194</v>
      </c>
      <c r="C269" s="98" t="s">
        <v>193</v>
      </c>
      <c r="D269" s="11" t="s">
        <v>25</v>
      </c>
      <c r="E269" s="11" t="s">
        <v>304</v>
      </c>
      <c r="F269" s="12" t="s">
        <v>50</v>
      </c>
      <c r="G269" s="12" t="s">
        <v>310</v>
      </c>
      <c r="H269" s="12" t="s">
        <v>306</v>
      </c>
      <c r="I269" s="11" t="s">
        <v>504</v>
      </c>
      <c r="J269" s="12" t="str">
        <f t="shared" si="13"/>
        <v>≥17h</v>
      </c>
      <c r="K269" s="12" t="s">
        <v>512</v>
      </c>
      <c r="L269" s="69" t="s">
        <v>519</v>
      </c>
      <c r="M269" s="11">
        <v>1</v>
      </c>
      <c r="N269" s="92">
        <v>1</v>
      </c>
      <c r="O269" s="93"/>
      <c r="P269" s="93">
        <v>1</v>
      </c>
      <c r="Q269" s="93">
        <v>1</v>
      </c>
      <c r="R269" s="93">
        <v>1</v>
      </c>
      <c r="S269" s="93">
        <v>1</v>
      </c>
      <c r="T269" s="93">
        <v>1</v>
      </c>
      <c r="U269" s="75">
        <v>1</v>
      </c>
      <c r="V269" s="132" t="str">
        <f>VLOOKUP(A269,DB_CAL_Q1_Q4!$A$4:$P$1328,13)</f>
        <v>Gas Natural</v>
      </c>
      <c r="W269" s="133" t="str">
        <f>VLOOKUP(A269,DB_ACS_Q1_Q4!$A$4:$AD$1328,13)</f>
        <v>Gas Natural</v>
      </c>
      <c r="X269" s="134" t="str">
        <f>VLOOKUP(A269,DB_REF_Q1_Q4!$A$4:$AD$1328,13)</f>
        <v>Ninguno</v>
      </c>
    </row>
    <row r="270" spans="1:24" ht="12" customHeight="1">
      <c r="A270" s="10">
        <v>266</v>
      </c>
      <c r="B270" s="98" t="s">
        <v>113</v>
      </c>
      <c r="C270" s="98" t="s">
        <v>71</v>
      </c>
      <c r="D270" s="11" t="s">
        <v>51</v>
      </c>
      <c r="E270" s="11" t="s">
        <v>304</v>
      </c>
      <c r="F270" s="12" t="s">
        <v>48</v>
      </c>
      <c r="G270" s="12" t="s">
        <v>310</v>
      </c>
      <c r="H270" s="12" t="s">
        <v>306</v>
      </c>
      <c r="I270" s="11" t="s">
        <v>507</v>
      </c>
      <c r="J270" s="12" t="str">
        <f t="shared" si="13"/>
        <v>≥17h</v>
      </c>
      <c r="K270" s="12" t="s">
        <v>513</v>
      </c>
      <c r="L270" s="69" t="s">
        <v>520</v>
      </c>
      <c r="M270" s="11">
        <v>1</v>
      </c>
      <c r="N270" s="92">
        <v>1</v>
      </c>
      <c r="O270" s="93">
        <v>1</v>
      </c>
      <c r="P270" s="93"/>
      <c r="Q270" s="93">
        <v>1</v>
      </c>
      <c r="R270" s="93"/>
      <c r="S270" s="93"/>
      <c r="T270" s="93">
        <v>1</v>
      </c>
      <c r="U270" s="75"/>
      <c r="V270" s="132" t="str">
        <f>VLOOKUP(A270,DB_CAL_Q1_Q4!$A$4:$P$1328,13)</f>
        <v>Gasóleo</v>
      </c>
      <c r="W270" s="133" t="str">
        <f>VLOOKUP(A270,DB_ACS_Q1_Q4!$A$4:$AD$1328,13)</f>
        <v>Gasóleo</v>
      </c>
      <c r="X270" s="134" t="str">
        <f>VLOOKUP(A270,DB_REF_Q1_Q4!$A$4:$AD$1328,13)</f>
        <v>Ninguno</v>
      </c>
    </row>
    <row r="271" spans="1:24" ht="12" customHeight="1">
      <c r="A271" s="10">
        <v>267</v>
      </c>
      <c r="B271" s="98" t="s">
        <v>76</v>
      </c>
      <c r="C271" s="98" t="s">
        <v>75</v>
      </c>
      <c r="D271" s="11" t="s">
        <v>51</v>
      </c>
      <c r="E271" s="11" t="s">
        <v>304</v>
      </c>
      <c r="F271" s="12" t="s">
        <v>50</v>
      </c>
      <c r="G271" s="12" t="s">
        <v>310</v>
      </c>
      <c r="H271" s="12" t="s">
        <v>306</v>
      </c>
      <c r="I271" s="103" t="s">
        <v>505</v>
      </c>
      <c r="J271" s="12" t="str">
        <f t="shared" si="13"/>
        <v>≥17h</v>
      </c>
      <c r="K271" s="12" t="s">
        <v>513</v>
      </c>
      <c r="L271" s="69" t="s">
        <v>519</v>
      </c>
      <c r="M271" s="11"/>
      <c r="N271" s="92"/>
      <c r="O271" s="93"/>
      <c r="P271" s="93"/>
      <c r="Q271" s="93"/>
      <c r="R271" s="93"/>
      <c r="S271" s="93"/>
      <c r="T271" s="93"/>
      <c r="U271" s="75"/>
      <c r="V271" s="132" t="str">
        <f>VLOOKUP(A271,DB_CAL_Q1_Q4!$A$4:$P$1328,13)</f>
        <v>Gas Natural</v>
      </c>
      <c r="W271" s="133" t="str">
        <f>VLOOKUP(A271,DB_ACS_Q1_Q4!$A$4:$AD$1328,13)</f>
        <v>Gas Natural</v>
      </c>
      <c r="X271" s="134" t="str">
        <f>VLOOKUP(A271,DB_REF_Q1_Q4!$A$4:$AD$1328,13)</f>
        <v>Ninguno</v>
      </c>
    </row>
    <row r="272" spans="1:24" ht="12" customHeight="1">
      <c r="A272" s="10">
        <v>268</v>
      </c>
      <c r="B272" s="98" t="s">
        <v>76</v>
      </c>
      <c r="C272" s="98" t="s">
        <v>75</v>
      </c>
      <c r="D272" s="11" t="s">
        <v>52</v>
      </c>
      <c r="E272" s="11" t="s">
        <v>303</v>
      </c>
      <c r="F272" s="12" t="s">
        <v>48</v>
      </c>
      <c r="G272" s="12" t="s">
        <v>310</v>
      </c>
      <c r="H272" s="12" t="s">
        <v>306</v>
      </c>
      <c r="I272" s="103" t="s">
        <v>504</v>
      </c>
      <c r="J272" s="12" t="str">
        <f t="shared" si="13"/>
        <v>≥17h</v>
      </c>
      <c r="K272" s="12" t="s">
        <v>512</v>
      </c>
      <c r="L272" s="69" t="s">
        <v>519</v>
      </c>
      <c r="M272" s="11"/>
      <c r="N272" s="92"/>
      <c r="O272" s="93"/>
      <c r="P272" s="93"/>
      <c r="Q272" s="93"/>
      <c r="R272" s="93"/>
      <c r="S272" s="93"/>
      <c r="T272" s="93"/>
      <c r="U272" s="75"/>
      <c r="V272" s="132" t="str">
        <f>VLOOKUP(A272,DB_CAL_Q1_Q4!$A$4:$P$1328,13)</f>
        <v>Gas Natural</v>
      </c>
      <c r="W272" s="133" t="str">
        <f>VLOOKUP(A272,DB_ACS_Q1_Q4!$A$4:$AD$1328,13)</f>
        <v>Gas Natural</v>
      </c>
      <c r="X272" s="134" t="str">
        <f>VLOOKUP(A272,DB_REF_Q1_Q4!$A$4:$AD$1328,13)</f>
        <v>Ninguno</v>
      </c>
    </row>
    <row r="273" spans="1:24" ht="12" customHeight="1">
      <c r="A273" s="10">
        <v>269</v>
      </c>
      <c r="B273" s="98" t="s">
        <v>195</v>
      </c>
      <c r="C273" s="98" t="s">
        <v>193</v>
      </c>
      <c r="D273" s="11" t="s">
        <v>51</v>
      </c>
      <c r="E273" s="11" t="s">
        <v>303</v>
      </c>
      <c r="F273" s="12" t="s">
        <v>50</v>
      </c>
      <c r="G273" s="12" t="s">
        <v>510</v>
      </c>
      <c r="H273" s="12" t="s">
        <v>306</v>
      </c>
      <c r="I273" s="11" t="s">
        <v>507</v>
      </c>
      <c r="J273" s="12" t="str">
        <f t="shared" si="13"/>
        <v>≥17h</v>
      </c>
      <c r="K273" s="12" t="s">
        <v>47</v>
      </c>
      <c r="L273" s="69" t="s">
        <v>519</v>
      </c>
      <c r="M273" s="11">
        <v>1</v>
      </c>
      <c r="N273" s="92">
        <v>1</v>
      </c>
      <c r="O273" s="93"/>
      <c r="P273" s="93">
        <v>1</v>
      </c>
      <c r="Q273" s="93">
        <v>1</v>
      </c>
      <c r="R273" s="93"/>
      <c r="S273" s="93">
        <v>1</v>
      </c>
      <c r="T273" s="93">
        <v>1</v>
      </c>
      <c r="U273" s="75"/>
      <c r="V273" s="132" t="str">
        <f>VLOOKUP(A273,DB_CAL_Q1_Q4!$A$4:$P$1328,13)</f>
        <v>Gas Natural</v>
      </c>
      <c r="W273" s="133" t="str">
        <f>VLOOKUP(A273,DB_ACS_Q1_Q4!$A$4:$AD$1328,13)</f>
        <v>Gas Natural</v>
      </c>
      <c r="X273" s="134" t="str">
        <f>VLOOKUP(A273,DB_REF_Q1_Q4!$A$4:$AD$1328,13)</f>
        <v>Ninguno</v>
      </c>
    </row>
    <row r="274" spans="1:24" ht="12" customHeight="1">
      <c r="A274" s="10">
        <v>270</v>
      </c>
      <c r="B274" s="98" t="s">
        <v>284</v>
      </c>
      <c r="C274" s="98" t="s">
        <v>281</v>
      </c>
      <c r="D274" s="11" t="s">
        <v>51</v>
      </c>
      <c r="E274" s="11" t="s">
        <v>304</v>
      </c>
      <c r="F274" s="12" t="s">
        <v>49</v>
      </c>
      <c r="G274" s="11" t="s">
        <v>511</v>
      </c>
      <c r="H274" s="12" t="s">
        <v>307</v>
      </c>
      <c r="I274" s="103" t="s">
        <v>504</v>
      </c>
      <c r="J274" s="12" t="str">
        <f t="shared" si="13"/>
        <v>≥17h</v>
      </c>
      <c r="K274" s="12" t="s">
        <v>512</v>
      </c>
      <c r="L274" s="69" t="s">
        <v>519</v>
      </c>
      <c r="M274" s="11">
        <v>1</v>
      </c>
      <c r="N274" s="92"/>
      <c r="O274" s="93"/>
      <c r="P274" s="93">
        <v>1</v>
      </c>
      <c r="Q274" s="93">
        <v>1</v>
      </c>
      <c r="R274" s="93"/>
      <c r="S274" s="93"/>
      <c r="T274" s="93"/>
      <c r="U274" s="75"/>
      <c r="V274" s="132" t="str">
        <f>VLOOKUP(A274,DB_CAL_Q1_Q4!$A$4:$P$1328,13)</f>
        <v>Gas Natural</v>
      </c>
      <c r="W274" s="133" t="str">
        <f>VLOOKUP(A274,DB_ACS_Q1_Q4!$A$4:$AD$1328,13)</f>
        <v>Gas Natural</v>
      </c>
      <c r="X274" s="134" t="str">
        <f>VLOOKUP(A274,DB_REF_Q1_Q4!$A$4:$AD$1328,13)</f>
        <v>Ninguno</v>
      </c>
    </row>
    <row r="275" spans="1:24" ht="12" customHeight="1">
      <c r="A275" s="10">
        <v>271</v>
      </c>
      <c r="B275" s="98" t="s">
        <v>76</v>
      </c>
      <c r="C275" s="98" t="s">
        <v>75</v>
      </c>
      <c r="D275" s="11" t="s">
        <v>52</v>
      </c>
      <c r="E275" s="11" t="s">
        <v>304</v>
      </c>
      <c r="F275" s="12" t="s">
        <v>50</v>
      </c>
      <c r="G275" s="12" t="s">
        <v>310</v>
      </c>
      <c r="H275" s="12" t="s">
        <v>306</v>
      </c>
      <c r="I275" s="12" t="s">
        <v>505</v>
      </c>
      <c r="J275" s="12" t="str">
        <f t="shared" si="13"/>
        <v>≥17h</v>
      </c>
      <c r="K275" s="12" t="s">
        <v>512</v>
      </c>
      <c r="L275" s="69" t="s">
        <v>519</v>
      </c>
      <c r="M275" s="11"/>
      <c r="N275" s="92"/>
      <c r="O275" s="93"/>
      <c r="P275" s="93"/>
      <c r="Q275" s="93"/>
      <c r="R275" s="93"/>
      <c r="S275" s="93"/>
      <c r="T275" s="93"/>
      <c r="U275" s="75"/>
      <c r="V275" s="132" t="str">
        <f>VLOOKUP(A275,DB_CAL_Q1_Q4!$A$4:$P$1328,13)</f>
        <v>Gasóleo</v>
      </c>
      <c r="W275" s="133" t="str">
        <f>VLOOKUP(A275,DB_ACS_Q1_Q4!$A$4:$AD$1328,13)</f>
        <v>Gasóleo</v>
      </c>
      <c r="X275" s="134" t="str">
        <f>VLOOKUP(A275,DB_REF_Q1_Q4!$A$4:$AD$1328,13)</f>
        <v>Ninguno</v>
      </c>
    </row>
    <row r="276" spans="1:24" ht="12" customHeight="1">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11">
        <v>1</v>
      </c>
      <c r="N276" s="92">
        <v>1</v>
      </c>
      <c r="O276" s="93"/>
      <c r="P276" s="93">
        <v>1</v>
      </c>
      <c r="Q276" s="93">
        <v>1</v>
      </c>
      <c r="R276" s="93">
        <v>1</v>
      </c>
      <c r="S276" s="93">
        <v>1</v>
      </c>
      <c r="T276" s="93">
        <v>1</v>
      </c>
      <c r="U276" s="75"/>
      <c r="V276" s="132" t="str">
        <f>VLOOKUP(A276,DB_CAL_Q1_Q4!$A$4:$P$1328,13)</f>
        <v>Gas Natural</v>
      </c>
      <c r="W276" s="133" t="str">
        <f>VLOOKUP(A276,DB_ACS_Q1_Q4!$A$4:$AD$1328,13)</f>
        <v>Gas Natural</v>
      </c>
      <c r="X276" s="134" t="str">
        <f>VLOOKUP(A276,DB_REF_Q1_Q4!$A$4:$AD$1328,13)</f>
        <v>AC Eléctrico</v>
      </c>
    </row>
    <row r="277" spans="1:24" ht="12" customHeight="1">
      <c r="A277" s="10">
        <v>273</v>
      </c>
      <c r="B277" s="98" t="s">
        <v>76</v>
      </c>
      <c r="C277" s="98" t="s">
        <v>75</v>
      </c>
      <c r="D277" s="11" t="s">
        <v>52</v>
      </c>
      <c r="E277" s="11" t="s">
        <v>303</v>
      </c>
      <c r="F277" s="12" t="s">
        <v>50</v>
      </c>
      <c r="G277" s="12" t="s">
        <v>310</v>
      </c>
      <c r="H277" s="12" t="s">
        <v>306</v>
      </c>
      <c r="I277" s="103" t="s">
        <v>505</v>
      </c>
      <c r="J277" s="12" t="str">
        <f t="shared" ref="J277:J285" si="14">"≥17h"</f>
        <v>≥17h</v>
      </c>
      <c r="K277" s="12" t="s">
        <v>513</v>
      </c>
      <c r="L277" s="69" t="s">
        <v>519</v>
      </c>
      <c r="M277" s="11">
        <v>1</v>
      </c>
      <c r="N277" s="92">
        <v>1</v>
      </c>
      <c r="O277" s="93"/>
      <c r="P277" s="93"/>
      <c r="Q277" s="93">
        <v>1</v>
      </c>
      <c r="R277" s="93"/>
      <c r="S277" s="93"/>
      <c r="T277" s="93">
        <v>1</v>
      </c>
      <c r="U277" s="75"/>
      <c r="V277" s="132" t="str">
        <f>VLOOKUP(A277,DB_CAL_Q1_Q4!$A$4:$P$1328,13)</f>
        <v>Gas Natural</v>
      </c>
      <c r="W277" s="133" t="str">
        <f>VLOOKUP(A277,DB_ACS_Q1_Q4!$A$4:$AD$1328,13)</f>
        <v>Gas Natural</v>
      </c>
      <c r="X277" s="134" t="str">
        <f>VLOOKUP(A277,DB_REF_Q1_Q4!$A$4:$AD$1328,13)</f>
        <v>Ninguno</v>
      </c>
    </row>
    <row r="278" spans="1:24" ht="12" customHeight="1">
      <c r="A278" s="10">
        <v>274</v>
      </c>
      <c r="B278" s="98" t="s">
        <v>248</v>
      </c>
      <c r="C278" s="98" t="s">
        <v>245</v>
      </c>
      <c r="D278" s="11" t="s">
        <v>52</v>
      </c>
      <c r="E278" s="11" t="s">
        <v>303</v>
      </c>
      <c r="F278" s="12" t="s">
        <v>48</v>
      </c>
      <c r="G278" s="12" t="s">
        <v>310</v>
      </c>
      <c r="H278" s="12" t="s">
        <v>306</v>
      </c>
      <c r="I278" s="11" t="s">
        <v>504</v>
      </c>
      <c r="J278" s="12" t="str">
        <f t="shared" si="14"/>
        <v>≥17h</v>
      </c>
      <c r="K278" s="12" t="s">
        <v>47</v>
      </c>
      <c r="L278" s="69" t="s">
        <v>520</v>
      </c>
      <c r="M278" s="11">
        <v>1</v>
      </c>
      <c r="N278" s="92">
        <v>1</v>
      </c>
      <c r="O278" s="93"/>
      <c r="P278" s="93">
        <v>1</v>
      </c>
      <c r="Q278" s="93">
        <v>1</v>
      </c>
      <c r="R278" s="93">
        <v>1</v>
      </c>
      <c r="S278" s="93"/>
      <c r="T278" s="93">
        <v>1</v>
      </c>
      <c r="U278" s="75">
        <v>1</v>
      </c>
      <c r="V278" s="132" t="str">
        <f>VLOOKUP(A278,DB_CAL_Q1_Q4!$A$4:$P$1328,13)</f>
        <v>Gasóleo</v>
      </c>
      <c r="W278" s="133" t="str">
        <f>VLOOKUP(A278,DB_ACS_Q1_Q4!$A$4:$AD$1328,13)</f>
        <v>Gasóleo</v>
      </c>
      <c r="X278" s="134" t="str">
        <f>VLOOKUP(A278,DB_REF_Q1_Q4!$A$4:$AD$1328,13)</f>
        <v>Ninguno</v>
      </c>
    </row>
    <row r="279" spans="1:24" ht="12" customHeight="1">
      <c r="A279" s="10">
        <v>275</v>
      </c>
      <c r="B279" s="98" t="s">
        <v>76</v>
      </c>
      <c r="C279" s="98" t="s">
        <v>75</v>
      </c>
      <c r="D279" s="11" t="s">
        <v>51</v>
      </c>
      <c r="E279" s="11" t="s">
        <v>303</v>
      </c>
      <c r="F279" s="12" t="s">
        <v>50</v>
      </c>
      <c r="G279" s="12" t="s">
        <v>310</v>
      </c>
      <c r="H279" s="12" t="s">
        <v>306</v>
      </c>
      <c r="I279" s="103" t="s">
        <v>505</v>
      </c>
      <c r="J279" s="12" t="str">
        <f t="shared" si="14"/>
        <v>≥17h</v>
      </c>
      <c r="K279" s="12" t="s">
        <v>513</v>
      </c>
      <c r="L279" s="69" t="s">
        <v>519</v>
      </c>
      <c r="M279" s="11"/>
      <c r="N279" s="92"/>
      <c r="O279" s="93"/>
      <c r="P279" s="93"/>
      <c r="Q279" s="93"/>
      <c r="R279" s="93"/>
      <c r="S279" s="93"/>
      <c r="T279" s="93"/>
      <c r="U279" s="75"/>
      <c r="V279" s="132" t="str">
        <f>VLOOKUP(A279,DB_CAL_Q1_Q4!$A$4:$P$1328,13)</f>
        <v>Gas Natural</v>
      </c>
      <c r="W279" s="133" t="str">
        <f>VLOOKUP(A279,DB_ACS_Q1_Q4!$A$4:$AD$1328,13)</f>
        <v>Gas Natural</v>
      </c>
      <c r="X279" s="134" t="str">
        <f>VLOOKUP(A279,DB_REF_Q1_Q4!$A$4:$AD$1328,13)</f>
        <v>Ninguno</v>
      </c>
    </row>
    <row r="280" spans="1:24" ht="12" customHeight="1">
      <c r="A280" s="10">
        <v>276</v>
      </c>
      <c r="B280" s="98" t="s">
        <v>76</v>
      </c>
      <c r="C280" s="98" t="s">
        <v>75</v>
      </c>
      <c r="D280" s="11" t="s">
        <v>52</v>
      </c>
      <c r="E280" s="11" t="s">
        <v>303</v>
      </c>
      <c r="F280" s="12" t="s">
        <v>49</v>
      </c>
      <c r="G280" s="12" t="s">
        <v>310</v>
      </c>
      <c r="H280" s="12" t="s">
        <v>306</v>
      </c>
      <c r="I280" s="103" t="s">
        <v>505</v>
      </c>
      <c r="J280" s="12" t="str">
        <f t="shared" si="14"/>
        <v>≥17h</v>
      </c>
      <c r="K280" s="12" t="s">
        <v>47</v>
      </c>
      <c r="L280" s="69" t="s">
        <v>519</v>
      </c>
      <c r="M280" s="11"/>
      <c r="N280" s="92"/>
      <c r="O280" s="93"/>
      <c r="P280" s="93"/>
      <c r="Q280" s="93"/>
      <c r="R280" s="93"/>
      <c r="S280" s="93"/>
      <c r="T280" s="93"/>
      <c r="U280" s="75"/>
      <c r="V280" s="132" t="str">
        <f>VLOOKUP(A280,DB_CAL_Q1_Q4!$A$4:$P$1328,13)</f>
        <v>Gas Natural</v>
      </c>
      <c r="W280" s="133" t="str">
        <f>VLOOKUP(A280,DB_ACS_Q1_Q4!$A$4:$AD$1328,13)</f>
        <v>Gas Natural</v>
      </c>
      <c r="X280" s="134" t="str">
        <f>VLOOKUP(A280,DB_REF_Q1_Q4!$A$4:$AD$1328,13)</f>
        <v>Ninguno</v>
      </c>
    </row>
    <row r="281" spans="1:24" ht="12" customHeight="1">
      <c r="A281" s="10">
        <v>277</v>
      </c>
      <c r="B281" s="98" t="s">
        <v>67</v>
      </c>
      <c r="C281" s="98" t="s">
        <v>67</v>
      </c>
      <c r="D281" s="11" t="s">
        <v>25</v>
      </c>
      <c r="E281" s="11" t="s">
        <v>304</v>
      </c>
      <c r="F281" s="12" t="s">
        <v>48</v>
      </c>
      <c r="G281" s="12" t="s">
        <v>310</v>
      </c>
      <c r="H281" s="12" t="s">
        <v>306</v>
      </c>
      <c r="I281" s="11" t="s">
        <v>507</v>
      </c>
      <c r="J281" s="12" t="str">
        <f t="shared" si="14"/>
        <v>≥17h</v>
      </c>
      <c r="K281" s="12" t="s">
        <v>512</v>
      </c>
      <c r="L281" s="69" t="s">
        <v>518</v>
      </c>
      <c r="M281" s="11"/>
      <c r="N281" s="92"/>
      <c r="O281" s="93"/>
      <c r="P281" s="93"/>
      <c r="Q281" s="93"/>
      <c r="R281" s="93"/>
      <c r="S281" s="93"/>
      <c r="T281" s="93"/>
      <c r="U281" s="75"/>
      <c r="V281" s="132" t="str">
        <f>VLOOKUP(A281,DB_CAL_Q1_Q4!$A$4:$P$1328,13)</f>
        <v>Electricidad</v>
      </c>
      <c r="W281" s="133" t="str">
        <f>VLOOKUP(A281,DB_ACS_Q1_Q4!$A$4:$AD$1328,13)</f>
        <v>Gas Natural</v>
      </c>
      <c r="X281" s="134" t="str">
        <f>VLOOKUP(A281,DB_REF_Q1_Q4!$A$4:$AD$1328,13)</f>
        <v>AC Eléctrico</v>
      </c>
    </row>
    <row r="282" spans="1:24" ht="12" customHeight="1">
      <c r="A282" s="10">
        <v>278</v>
      </c>
      <c r="B282" s="98" t="s">
        <v>77</v>
      </c>
      <c r="C282" s="98" t="s">
        <v>60</v>
      </c>
      <c r="D282" s="11" t="s">
        <v>51</v>
      </c>
      <c r="E282" s="11" t="s">
        <v>304</v>
      </c>
      <c r="F282" s="12" t="s">
        <v>50</v>
      </c>
      <c r="G282" s="11" t="s">
        <v>511</v>
      </c>
      <c r="H282" s="12" t="s">
        <v>308</v>
      </c>
      <c r="I282" s="11" t="s">
        <v>507</v>
      </c>
      <c r="J282" s="12" t="str">
        <f t="shared" si="14"/>
        <v>≥17h</v>
      </c>
      <c r="K282" s="12" t="s">
        <v>512</v>
      </c>
      <c r="L282" s="69" t="s">
        <v>520</v>
      </c>
      <c r="M282" s="11">
        <v>1</v>
      </c>
      <c r="N282" s="92"/>
      <c r="O282" s="93"/>
      <c r="P282" s="93">
        <v>1</v>
      </c>
      <c r="Q282" s="93">
        <v>1</v>
      </c>
      <c r="R282" s="93">
        <v>1</v>
      </c>
      <c r="S282" s="93"/>
      <c r="T282" s="93"/>
      <c r="U282" s="75"/>
      <c r="V282" s="132" t="str">
        <f>VLOOKUP(A282,DB_CAL_Q1_Q4!$A$4:$P$1328,13)</f>
        <v>Gasóleo</v>
      </c>
      <c r="W282" s="133" t="str">
        <f>VLOOKUP(A282,DB_ACS_Q1_Q4!$A$4:$AD$1328,13)</f>
        <v>Gasóleo</v>
      </c>
      <c r="X282" s="134" t="str">
        <f>VLOOKUP(A282,DB_REF_Q1_Q4!$A$4:$AD$1328,13)</f>
        <v>Ninguno</v>
      </c>
    </row>
    <row r="283" spans="1:24" ht="12" customHeight="1">
      <c r="A283" s="10">
        <v>279</v>
      </c>
      <c r="B283" s="98" t="s">
        <v>196</v>
      </c>
      <c r="C283" s="98" t="s">
        <v>196</v>
      </c>
      <c r="D283" s="11" t="s">
        <v>25</v>
      </c>
      <c r="E283" s="11" t="s">
        <v>303</v>
      </c>
      <c r="F283" s="12" t="s">
        <v>50</v>
      </c>
      <c r="G283" s="12" t="s">
        <v>310</v>
      </c>
      <c r="H283" s="12" t="s">
        <v>306</v>
      </c>
      <c r="I283" s="103" t="s">
        <v>505</v>
      </c>
      <c r="J283" s="12" t="str">
        <f t="shared" si="14"/>
        <v>≥17h</v>
      </c>
      <c r="K283" s="12" t="s">
        <v>47</v>
      </c>
      <c r="L283" s="69" t="s">
        <v>519</v>
      </c>
      <c r="M283" s="11">
        <v>1</v>
      </c>
      <c r="N283" s="92"/>
      <c r="O283" s="93"/>
      <c r="P283" s="93">
        <v>1</v>
      </c>
      <c r="Q283" s="93">
        <v>1</v>
      </c>
      <c r="R283" s="93"/>
      <c r="S283" s="93">
        <v>1</v>
      </c>
      <c r="T283" s="93"/>
      <c r="U283" s="75"/>
      <c r="V283" s="132" t="str">
        <f>VLOOKUP(A283,DB_CAL_Q1_Q4!$A$4:$P$1328,13)</f>
        <v>Bomba de calor aire</v>
      </c>
      <c r="W283" s="133" t="str">
        <f>VLOOKUP(A283,DB_ACS_Q1_Q4!$A$4:$AD$1328,13)</f>
        <v>Electricidad</v>
      </c>
      <c r="X283" s="134" t="str">
        <f>VLOOKUP(A283,DB_REF_Q1_Q4!$A$4:$AD$1328,13)</f>
        <v>Bomba de calor aire</v>
      </c>
    </row>
    <row r="284" spans="1:24" ht="12" customHeight="1">
      <c r="A284" s="10">
        <v>280</v>
      </c>
      <c r="B284" s="98" t="s">
        <v>291</v>
      </c>
      <c r="C284" s="98" t="s">
        <v>291</v>
      </c>
      <c r="D284" s="11" t="s">
        <v>25</v>
      </c>
      <c r="E284" s="11" t="s">
        <v>304</v>
      </c>
      <c r="F284" s="12" t="s">
        <v>50</v>
      </c>
      <c r="G284" s="12" t="s">
        <v>310</v>
      </c>
      <c r="H284" s="12" t="s">
        <v>306</v>
      </c>
      <c r="I284" s="11" t="s">
        <v>504</v>
      </c>
      <c r="J284" s="12" t="str">
        <f t="shared" si="14"/>
        <v>≥17h</v>
      </c>
      <c r="K284" s="12" t="s">
        <v>47</v>
      </c>
      <c r="L284" s="69" t="s">
        <v>519</v>
      </c>
      <c r="M284" s="11">
        <v>1</v>
      </c>
      <c r="N284" s="92">
        <v>1</v>
      </c>
      <c r="O284" s="93">
        <v>1</v>
      </c>
      <c r="P284" s="93">
        <v>1</v>
      </c>
      <c r="Q284" s="93">
        <v>1</v>
      </c>
      <c r="R284" s="93">
        <v>1</v>
      </c>
      <c r="S284" s="93"/>
      <c r="T284" s="93">
        <v>1</v>
      </c>
      <c r="U284" s="75"/>
      <c r="V284" s="132" t="str">
        <f>VLOOKUP(A284,DB_CAL_Q1_Q4!$A$4:$P$1328,13)</f>
        <v>Gas Natural</v>
      </c>
      <c r="W284" s="133" t="str">
        <f>VLOOKUP(A284,DB_ACS_Q1_Q4!$A$4:$AD$1328,13)</f>
        <v>Gas Natural</v>
      </c>
      <c r="X284" s="134" t="str">
        <f>VLOOKUP(A284,DB_REF_Q1_Q4!$A$4:$AD$1328,13)</f>
        <v>Ninguno</v>
      </c>
    </row>
    <row r="285" spans="1:24" ht="12" customHeight="1">
      <c r="A285" s="10">
        <v>281</v>
      </c>
      <c r="B285" s="98" t="s">
        <v>78</v>
      </c>
      <c r="C285" s="98" t="s">
        <v>79</v>
      </c>
      <c r="D285" s="11" t="s">
        <v>51</v>
      </c>
      <c r="E285" s="11" t="s">
        <v>304</v>
      </c>
      <c r="F285" s="12" t="s">
        <v>50</v>
      </c>
      <c r="G285" s="12" t="s">
        <v>510</v>
      </c>
      <c r="H285" s="12" t="s">
        <v>306</v>
      </c>
      <c r="I285" s="103" t="s">
        <v>504</v>
      </c>
      <c r="J285" s="12" t="str">
        <f t="shared" si="14"/>
        <v>≥17h</v>
      </c>
      <c r="K285" s="12" t="s">
        <v>512</v>
      </c>
      <c r="L285" s="69" t="s">
        <v>520</v>
      </c>
      <c r="M285" s="11"/>
      <c r="N285" s="92"/>
      <c r="O285" s="93"/>
      <c r="P285" s="93"/>
      <c r="Q285" s="93"/>
      <c r="R285" s="93"/>
      <c r="S285" s="93"/>
      <c r="T285" s="93"/>
      <c r="U285" s="75"/>
      <c r="V285" s="132" t="str">
        <f>VLOOKUP(A285,DB_CAL_Q1_Q4!$A$4:$P$1328,13)</f>
        <v>Gas Natural</v>
      </c>
      <c r="W285" s="133" t="str">
        <f>VLOOKUP(A285,DB_ACS_Q1_Q4!$A$4:$AD$1328,13)</f>
        <v>Gas Natural</v>
      </c>
      <c r="X285" s="134" t="str">
        <f>VLOOKUP(A285,DB_REF_Q1_Q4!$A$4:$AD$1328,13)</f>
        <v>Ninguno</v>
      </c>
    </row>
    <row r="286" spans="1:24" ht="12" customHeight="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11">
        <v>1</v>
      </c>
      <c r="N286" s="92"/>
      <c r="O286" s="93"/>
      <c r="P286" s="93"/>
      <c r="Q286" s="93">
        <v>1</v>
      </c>
      <c r="R286" s="93"/>
      <c r="S286" s="93">
        <v>1</v>
      </c>
      <c r="T286" s="93"/>
      <c r="U286" s="75"/>
      <c r="V286" s="132" t="str">
        <f>VLOOKUP(A286,DB_CAL_Q1_Q4!$A$4:$P$1328,13)</f>
        <v>Gas Natural</v>
      </c>
      <c r="W286" s="133" t="str">
        <f>VLOOKUP(A286,DB_ACS_Q1_Q4!$A$4:$AD$1328,13)</f>
        <v>Gas Natural</v>
      </c>
      <c r="X286" s="134" t="str">
        <f>VLOOKUP(A286,DB_REF_Q1_Q4!$A$4:$AD$1328,13)</f>
        <v>Ninguno</v>
      </c>
    </row>
    <row r="287" spans="1:24" ht="12" customHeight="1">
      <c r="A287" s="10">
        <v>283</v>
      </c>
      <c r="B287" s="98" t="s">
        <v>80</v>
      </c>
      <c r="C287" s="98" t="s">
        <v>79</v>
      </c>
      <c r="D287" s="11" t="s">
        <v>25</v>
      </c>
      <c r="E287" s="11" t="s">
        <v>304</v>
      </c>
      <c r="F287" s="12" t="s">
        <v>48</v>
      </c>
      <c r="G287" s="11" t="s">
        <v>511</v>
      </c>
      <c r="H287" s="12" t="s">
        <v>306</v>
      </c>
      <c r="I287" s="12" t="s">
        <v>505</v>
      </c>
      <c r="J287" s="12" t="str">
        <f t="shared" ref="J287:J293" si="15">"≥17h"</f>
        <v>≥17h</v>
      </c>
      <c r="K287" s="12" t="s">
        <v>512</v>
      </c>
      <c r="L287" s="69" t="s">
        <v>520</v>
      </c>
      <c r="M287" s="11">
        <v>1</v>
      </c>
      <c r="N287" s="92">
        <v>1</v>
      </c>
      <c r="O287" s="93"/>
      <c r="P287" s="93">
        <v>1</v>
      </c>
      <c r="Q287" s="93">
        <v>1</v>
      </c>
      <c r="R287" s="93"/>
      <c r="S287" s="93"/>
      <c r="T287" s="93"/>
      <c r="U287" s="75">
        <v>1</v>
      </c>
      <c r="V287" s="132" t="str">
        <f>VLOOKUP(A287,DB_CAL_Q1_Q4!$A$4:$P$1328,13)</f>
        <v>Gas Natural</v>
      </c>
      <c r="W287" s="133" t="str">
        <f>VLOOKUP(A287,DB_ACS_Q1_Q4!$A$4:$AD$1328,13)</f>
        <v>Gas Natural</v>
      </c>
      <c r="X287" s="134" t="str">
        <f>VLOOKUP(A287,DB_REF_Q1_Q4!$A$4:$AD$1328,13)</f>
        <v>Ninguno</v>
      </c>
    </row>
    <row r="288" spans="1:24" ht="12" customHeight="1">
      <c r="A288" s="10">
        <v>284</v>
      </c>
      <c r="B288" s="98" t="s">
        <v>286</v>
      </c>
      <c r="C288" s="98" t="s">
        <v>281</v>
      </c>
      <c r="D288" s="11" t="s">
        <v>51</v>
      </c>
      <c r="E288" s="11" t="s">
        <v>303</v>
      </c>
      <c r="F288" s="12" t="s">
        <v>49</v>
      </c>
      <c r="G288" s="11" t="s">
        <v>511</v>
      </c>
      <c r="H288" s="12" t="s">
        <v>307</v>
      </c>
      <c r="I288" s="103" t="s">
        <v>504</v>
      </c>
      <c r="J288" s="12" t="str">
        <f t="shared" si="15"/>
        <v>≥17h</v>
      </c>
      <c r="K288" s="12" t="s">
        <v>47</v>
      </c>
      <c r="L288" s="69" t="s">
        <v>519</v>
      </c>
      <c r="M288" s="11"/>
      <c r="N288" s="92"/>
      <c r="O288" s="93"/>
      <c r="P288" s="93"/>
      <c r="Q288" s="93"/>
      <c r="R288" s="93"/>
      <c r="S288" s="93"/>
      <c r="T288" s="93"/>
      <c r="U288" s="75"/>
      <c r="V288" s="132" t="str">
        <f>VLOOKUP(A288,DB_CAL_Q1_Q4!$A$4:$P$1328,13)</f>
        <v>Gas Natural</v>
      </c>
      <c r="W288" s="133" t="str">
        <f>VLOOKUP(A288,DB_ACS_Q1_Q4!$A$4:$AD$1328,13)</f>
        <v>Gas Natural</v>
      </c>
      <c r="X288" s="134" t="str">
        <f>VLOOKUP(A288,DB_REF_Q1_Q4!$A$4:$AD$1328,13)</f>
        <v>Ninguno</v>
      </c>
    </row>
    <row r="289" spans="1:24" ht="12" customHeight="1">
      <c r="A289" s="10">
        <v>285</v>
      </c>
      <c r="B289" s="98" t="s">
        <v>196</v>
      </c>
      <c r="C289" s="98" t="s">
        <v>196</v>
      </c>
      <c r="D289" s="11" t="s">
        <v>52</v>
      </c>
      <c r="E289" s="11" t="s">
        <v>304</v>
      </c>
      <c r="F289" s="12" t="s">
        <v>49</v>
      </c>
      <c r="G289" s="12" t="s">
        <v>310</v>
      </c>
      <c r="H289" s="12" t="s">
        <v>306</v>
      </c>
      <c r="I289" s="103" t="s">
        <v>504</v>
      </c>
      <c r="J289" s="12" t="str">
        <f t="shared" si="15"/>
        <v>≥17h</v>
      </c>
      <c r="K289" s="12" t="s">
        <v>512</v>
      </c>
      <c r="L289" s="69" t="s">
        <v>519</v>
      </c>
      <c r="M289" s="11"/>
      <c r="N289" s="92"/>
      <c r="O289" s="93"/>
      <c r="P289" s="93"/>
      <c r="Q289" s="93"/>
      <c r="R289" s="93"/>
      <c r="S289" s="93"/>
      <c r="T289" s="93"/>
      <c r="U289" s="75"/>
      <c r="V289" s="132" t="str">
        <f>VLOOKUP(A289,DB_CAL_Q1_Q4!$A$4:$P$1328,13)</f>
        <v>Gas Natural</v>
      </c>
      <c r="W289" s="133" t="str">
        <f>VLOOKUP(A289,DB_ACS_Q1_Q4!$A$4:$AD$1328,13)</f>
        <v>Gas Natural</v>
      </c>
      <c r="X289" s="134" t="str">
        <f>VLOOKUP(A289,DB_REF_Q1_Q4!$A$4:$AD$1328,13)</f>
        <v>Ninguno</v>
      </c>
    </row>
    <row r="290" spans="1:24" ht="12" customHeight="1">
      <c r="A290" s="10">
        <v>286</v>
      </c>
      <c r="B290" s="98" t="s">
        <v>286</v>
      </c>
      <c r="C290" s="98" t="s">
        <v>281</v>
      </c>
      <c r="D290" s="11" t="s">
        <v>25</v>
      </c>
      <c r="E290" s="11" t="s">
        <v>304</v>
      </c>
      <c r="F290" s="12" t="s">
        <v>49</v>
      </c>
      <c r="G290" s="11" t="s">
        <v>511</v>
      </c>
      <c r="H290" s="12" t="s">
        <v>306</v>
      </c>
      <c r="I290" s="103" t="s">
        <v>505</v>
      </c>
      <c r="J290" s="12" t="str">
        <f t="shared" si="15"/>
        <v>≥17h</v>
      </c>
      <c r="K290" s="12" t="s">
        <v>512</v>
      </c>
      <c r="L290" s="69" t="s">
        <v>519</v>
      </c>
      <c r="M290" s="11">
        <v>1</v>
      </c>
      <c r="N290" s="92"/>
      <c r="O290" s="93"/>
      <c r="P290" s="93">
        <v>1</v>
      </c>
      <c r="Q290" s="93">
        <v>1</v>
      </c>
      <c r="R290" s="93"/>
      <c r="S290" s="93">
        <v>1</v>
      </c>
      <c r="T290" s="93"/>
      <c r="U290" s="75"/>
      <c r="V290" s="132" t="str">
        <f>VLOOKUP(A290,DB_CAL_Q1_Q4!$A$4:$P$1328,13)</f>
        <v>Gas Natural</v>
      </c>
      <c r="W290" s="133" t="str">
        <f>VLOOKUP(A290,DB_ACS_Q1_Q4!$A$4:$AD$1328,13)</f>
        <v>Gas Natural</v>
      </c>
      <c r="X290" s="134" t="str">
        <f>VLOOKUP(A290,DB_REF_Q1_Q4!$A$4:$AD$1328,13)</f>
        <v>Ninguno</v>
      </c>
    </row>
    <row r="291" spans="1:24" ht="12" customHeight="1">
      <c r="A291" s="10">
        <v>287</v>
      </c>
      <c r="B291" s="98" t="s">
        <v>211</v>
      </c>
      <c r="C291" s="98" t="s">
        <v>211</v>
      </c>
      <c r="D291" s="11" t="s">
        <v>51</v>
      </c>
      <c r="E291" s="11" t="s">
        <v>304</v>
      </c>
      <c r="F291" s="12" t="s">
        <v>49</v>
      </c>
      <c r="G291" s="12" t="s">
        <v>310</v>
      </c>
      <c r="H291" s="12" t="s">
        <v>306</v>
      </c>
      <c r="I291" s="103" t="s">
        <v>505</v>
      </c>
      <c r="J291" s="12" t="str">
        <f t="shared" si="15"/>
        <v>≥17h</v>
      </c>
      <c r="K291" s="12" t="s">
        <v>512</v>
      </c>
      <c r="L291" s="69" t="s">
        <v>518</v>
      </c>
      <c r="M291" s="11">
        <v>1</v>
      </c>
      <c r="N291" s="92"/>
      <c r="O291" s="93"/>
      <c r="P291" s="93">
        <v>1</v>
      </c>
      <c r="Q291" s="93">
        <v>1</v>
      </c>
      <c r="R291" s="93">
        <v>1</v>
      </c>
      <c r="S291" s="93">
        <v>1</v>
      </c>
      <c r="T291" s="93"/>
      <c r="U291" s="75"/>
      <c r="V291" s="132" t="str">
        <f>VLOOKUP(A291,DB_CAL_Q1_Q4!$A$4:$P$1328,13)</f>
        <v>Ninguna</v>
      </c>
      <c r="W291" s="133" t="str">
        <f>VLOOKUP(A291,DB_ACS_Q1_Q4!$A$4:$AD$1328,13)</f>
        <v>GLP</v>
      </c>
      <c r="X291" s="134" t="str">
        <f>VLOOKUP(A291,DB_REF_Q1_Q4!$A$4:$AD$1328,13)</f>
        <v>Ninguno</v>
      </c>
    </row>
    <row r="292" spans="1:24" ht="12" customHeight="1">
      <c r="A292" s="10">
        <v>288</v>
      </c>
      <c r="B292" s="98" t="s">
        <v>286</v>
      </c>
      <c r="C292" s="98" t="s">
        <v>281</v>
      </c>
      <c r="D292" s="11" t="s">
        <v>51</v>
      </c>
      <c r="E292" s="11" t="s">
        <v>304</v>
      </c>
      <c r="F292" s="12" t="s">
        <v>49</v>
      </c>
      <c r="G292" s="11" t="s">
        <v>511</v>
      </c>
      <c r="H292" s="12" t="s">
        <v>306</v>
      </c>
      <c r="I292" s="12" t="s">
        <v>505</v>
      </c>
      <c r="J292" s="12" t="str">
        <f t="shared" si="15"/>
        <v>≥17h</v>
      </c>
      <c r="K292" s="12" t="s">
        <v>47</v>
      </c>
      <c r="L292" s="69" t="s">
        <v>519</v>
      </c>
      <c r="M292" s="11"/>
      <c r="N292" s="92"/>
      <c r="O292" s="93"/>
      <c r="P292" s="93"/>
      <c r="Q292" s="93"/>
      <c r="R292" s="93"/>
      <c r="S292" s="93"/>
      <c r="T292" s="93"/>
      <c r="U292" s="75"/>
      <c r="V292" s="132" t="str">
        <f>VLOOKUP(A292,DB_CAL_Q1_Q4!$A$4:$P$1328,13)</f>
        <v>Gas Natural</v>
      </c>
      <c r="W292" s="133" t="str">
        <f>VLOOKUP(A292,DB_ACS_Q1_Q4!$A$4:$AD$1328,13)</f>
        <v>Gas Natural</v>
      </c>
      <c r="X292" s="134" t="str">
        <f>VLOOKUP(A292,DB_REF_Q1_Q4!$A$4:$AD$1328,13)</f>
        <v>Ninguno</v>
      </c>
    </row>
    <row r="293" spans="1:24" ht="12" customHeight="1">
      <c r="A293" s="10">
        <v>289</v>
      </c>
      <c r="B293" s="98" t="s">
        <v>196</v>
      </c>
      <c r="C293" s="98" t="s">
        <v>196</v>
      </c>
      <c r="D293" s="11" t="s">
        <v>25</v>
      </c>
      <c r="E293" s="11" t="s">
        <v>304</v>
      </c>
      <c r="F293" s="12" t="s">
        <v>48</v>
      </c>
      <c r="G293" s="12" t="s">
        <v>310</v>
      </c>
      <c r="H293" s="12" t="s">
        <v>306</v>
      </c>
      <c r="I293" s="11" t="s">
        <v>507</v>
      </c>
      <c r="J293" s="12" t="str">
        <f t="shared" si="15"/>
        <v>≥17h</v>
      </c>
      <c r="K293" s="12" t="s">
        <v>47</v>
      </c>
      <c r="L293" s="69" t="s">
        <v>519</v>
      </c>
      <c r="M293" s="11">
        <v>1</v>
      </c>
      <c r="N293" s="92">
        <v>1</v>
      </c>
      <c r="O293" s="93"/>
      <c r="P293" s="93">
        <v>1</v>
      </c>
      <c r="Q293" s="93">
        <v>1</v>
      </c>
      <c r="R293" s="93">
        <v>1</v>
      </c>
      <c r="S293" s="93">
        <v>1</v>
      </c>
      <c r="T293" s="93">
        <v>1</v>
      </c>
      <c r="U293" s="75"/>
      <c r="V293" s="132" t="str">
        <f>VLOOKUP(A293,DB_CAL_Q1_Q4!$A$4:$P$1328,13)</f>
        <v>Gas Natural</v>
      </c>
      <c r="W293" s="133" t="str">
        <f>VLOOKUP(A293,DB_ACS_Q1_Q4!$A$4:$AD$1328,13)</f>
        <v>Gas Natural</v>
      </c>
      <c r="X293" s="134" t="str">
        <f>VLOOKUP(A293,DB_REF_Q1_Q4!$A$4:$AD$1328,13)</f>
        <v>Bomba de calor agua</v>
      </c>
    </row>
    <row r="294" spans="1:24" ht="12" customHeight="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11"/>
      <c r="N294" s="92"/>
      <c r="O294" s="93"/>
      <c r="P294" s="93"/>
      <c r="Q294" s="93"/>
      <c r="R294" s="93"/>
      <c r="S294" s="93"/>
      <c r="T294" s="93"/>
      <c r="U294" s="75"/>
      <c r="V294" s="132" t="str">
        <f>VLOOKUP(A294,DB_CAL_Q1_Q4!$A$4:$P$1328,13)</f>
        <v>Gasóleo</v>
      </c>
      <c r="W294" s="133" t="str">
        <f>VLOOKUP(A294,DB_ACS_Q1_Q4!$A$4:$AD$1328,13)</f>
        <v>Gasóleo</v>
      </c>
      <c r="X294" s="134" t="str">
        <f>VLOOKUP(A294,DB_REF_Q1_Q4!$A$4:$AD$1328,13)</f>
        <v>Ninguno</v>
      </c>
    </row>
    <row r="295" spans="1:24" ht="12" customHeight="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11"/>
      <c r="N295" s="92"/>
      <c r="O295" s="93"/>
      <c r="P295" s="93"/>
      <c r="Q295" s="93"/>
      <c r="R295" s="93"/>
      <c r="S295" s="93"/>
      <c r="T295" s="93"/>
      <c r="U295" s="75"/>
      <c r="V295" s="132" t="str">
        <f>VLOOKUP(A295,DB_CAL_Q1_Q4!$A$4:$P$1328,13)</f>
        <v>Ninguna</v>
      </c>
      <c r="W295" s="133" t="str">
        <f>VLOOKUP(A295,DB_ACS_Q1_Q4!$A$4:$AD$1328,13)</f>
        <v>GLP</v>
      </c>
      <c r="X295" s="134" t="str">
        <f>VLOOKUP(A295,DB_REF_Q1_Q4!$A$4:$AD$1328,13)</f>
        <v>AC Eléctrico</v>
      </c>
    </row>
    <row r="296" spans="1:24" ht="12" customHeight="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11">
        <v>1</v>
      </c>
      <c r="N296" s="92">
        <v>1</v>
      </c>
      <c r="O296" s="93"/>
      <c r="P296" s="93">
        <v>1</v>
      </c>
      <c r="Q296" s="93">
        <v>1</v>
      </c>
      <c r="R296" s="93">
        <v>1</v>
      </c>
      <c r="S296" s="93"/>
      <c r="T296" s="93">
        <v>1</v>
      </c>
      <c r="U296" s="75"/>
      <c r="V296" s="132" t="str">
        <f>VLOOKUP(A296,DB_CAL_Q1_Q4!$A$4:$P$1328,13)</f>
        <v>Gasóleo</v>
      </c>
      <c r="W296" s="133" t="str">
        <f>VLOOKUP(A296,DB_ACS_Q1_Q4!$A$4:$AD$1328,13)</f>
        <v>Gasóleo</v>
      </c>
      <c r="X296" s="134" t="str">
        <f>VLOOKUP(A296,DB_REF_Q1_Q4!$A$4:$AD$1328,13)</f>
        <v>Ninguno</v>
      </c>
    </row>
    <row r="297" spans="1:24" ht="12" customHeight="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11">
        <v>1</v>
      </c>
      <c r="N297" s="92">
        <v>1</v>
      </c>
      <c r="O297" s="93">
        <v>1</v>
      </c>
      <c r="P297" s="93">
        <v>1</v>
      </c>
      <c r="Q297" s="93">
        <v>1</v>
      </c>
      <c r="R297" s="93">
        <v>1</v>
      </c>
      <c r="S297" s="93">
        <v>1</v>
      </c>
      <c r="T297" s="93">
        <v>1</v>
      </c>
      <c r="U297" s="75">
        <v>1</v>
      </c>
      <c r="V297" s="132" t="str">
        <f>VLOOKUP(A297,DB_CAL_Q1_Q4!$A$4:$P$1328,13)</f>
        <v>Ninguna</v>
      </c>
      <c r="W297" s="133" t="str">
        <f>VLOOKUP(A297,DB_ACS_Q1_Q4!$A$4:$AD$1328,13)</f>
        <v>GLP</v>
      </c>
      <c r="X297" s="134" t="str">
        <f>VLOOKUP(A297,DB_REF_Q1_Q4!$A$4:$AD$1328,13)</f>
        <v>AC Eléctrico</v>
      </c>
    </row>
    <row r="298" spans="1:24" ht="12" customHeight="1">
      <c r="A298" s="10">
        <v>294</v>
      </c>
      <c r="B298" s="98" t="s">
        <v>286</v>
      </c>
      <c r="C298" s="98" t="s">
        <v>281</v>
      </c>
      <c r="D298" s="11" t="s">
        <v>52</v>
      </c>
      <c r="E298" s="11" t="s">
        <v>304</v>
      </c>
      <c r="F298" s="12" t="s">
        <v>49</v>
      </c>
      <c r="G298" s="11" t="s">
        <v>511</v>
      </c>
      <c r="H298" s="12" t="s">
        <v>307</v>
      </c>
      <c r="I298" s="103" t="s">
        <v>505</v>
      </c>
      <c r="J298" s="12" t="str">
        <f t="shared" ref="J298:J304" si="16">"≥17h"</f>
        <v>≥17h</v>
      </c>
      <c r="K298" s="12" t="s">
        <v>512</v>
      </c>
      <c r="L298" s="69" t="s">
        <v>519</v>
      </c>
      <c r="M298" s="11">
        <v>1</v>
      </c>
      <c r="N298" s="92"/>
      <c r="O298" s="93"/>
      <c r="P298" s="93">
        <v>1</v>
      </c>
      <c r="Q298" s="93">
        <v>1</v>
      </c>
      <c r="R298" s="93">
        <v>1</v>
      </c>
      <c r="S298" s="93"/>
      <c r="T298" s="93"/>
      <c r="U298" s="75"/>
      <c r="V298" s="132" t="str">
        <f>VLOOKUP(A298,DB_CAL_Q1_Q4!$A$4:$P$1328,13)</f>
        <v>Gasóleo</v>
      </c>
      <c r="W298" s="133" t="str">
        <f>VLOOKUP(A298,DB_ACS_Q1_Q4!$A$4:$AD$1328,13)</f>
        <v>Gasóleo</v>
      </c>
      <c r="X298" s="134" t="str">
        <f>VLOOKUP(A298,DB_REF_Q1_Q4!$A$4:$AD$1328,13)</f>
        <v>Ninguno</v>
      </c>
    </row>
    <row r="299" spans="1:24" ht="12" customHeight="1">
      <c r="A299" s="10">
        <v>295</v>
      </c>
      <c r="B299" s="98" t="s">
        <v>196</v>
      </c>
      <c r="C299" s="98" t="s">
        <v>196</v>
      </c>
      <c r="D299" s="11" t="s">
        <v>51</v>
      </c>
      <c r="E299" s="11" t="s">
        <v>304</v>
      </c>
      <c r="F299" s="12" t="s">
        <v>50</v>
      </c>
      <c r="G299" s="12" t="s">
        <v>310</v>
      </c>
      <c r="H299" s="12" t="s">
        <v>306</v>
      </c>
      <c r="I299" s="11" t="s">
        <v>507</v>
      </c>
      <c r="J299" s="12" t="str">
        <f t="shared" si="16"/>
        <v>≥17h</v>
      </c>
      <c r="K299" s="12" t="s">
        <v>513</v>
      </c>
      <c r="L299" s="69" t="s">
        <v>519</v>
      </c>
      <c r="M299" s="11">
        <v>1</v>
      </c>
      <c r="N299" s="92">
        <v>1</v>
      </c>
      <c r="O299" s="93"/>
      <c r="P299" s="93">
        <v>1</v>
      </c>
      <c r="Q299" s="93">
        <v>1</v>
      </c>
      <c r="R299" s="93"/>
      <c r="S299" s="93"/>
      <c r="T299" s="93"/>
      <c r="U299" s="75"/>
      <c r="V299" s="132" t="str">
        <f>VLOOKUP(A299,DB_CAL_Q1_Q4!$A$4:$P$1328,13)</f>
        <v>Gas Natural</v>
      </c>
      <c r="W299" s="133" t="str">
        <f>VLOOKUP(A299,DB_ACS_Q1_Q4!$A$4:$AD$1328,13)</f>
        <v>Gas Natural</v>
      </c>
      <c r="X299" s="134" t="str">
        <f>VLOOKUP(A299,DB_REF_Q1_Q4!$A$4:$AD$1328,13)</f>
        <v>Bomba de calor aire</v>
      </c>
    </row>
    <row r="300" spans="1:24" ht="12" customHeight="1">
      <c r="A300" s="10">
        <v>296</v>
      </c>
      <c r="B300" s="98" t="s">
        <v>133</v>
      </c>
      <c r="C300" s="98" t="s">
        <v>131</v>
      </c>
      <c r="D300" s="11" t="s">
        <v>51</v>
      </c>
      <c r="E300" s="11" t="s">
        <v>303</v>
      </c>
      <c r="F300" s="12" t="s">
        <v>50</v>
      </c>
      <c r="G300" s="12" t="s">
        <v>310</v>
      </c>
      <c r="H300" s="12" t="s">
        <v>306</v>
      </c>
      <c r="I300" s="103" t="s">
        <v>504</v>
      </c>
      <c r="J300" s="12" t="str">
        <f t="shared" si="16"/>
        <v>≥17h</v>
      </c>
      <c r="K300" s="12" t="s">
        <v>47</v>
      </c>
      <c r="L300" s="69" t="s">
        <v>519</v>
      </c>
      <c r="M300" s="11">
        <v>1</v>
      </c>
      <c r="N300" s="92"/>
      <c r="O300" s="93"/>
      <c r="P300" s="93">
        <v>1</v>
      </c>
      <c r="Q300" s="93">
        <v>1</v>
      </c>
      <c r="R300" s="93"/>
      <c r="S300" s="93">
        <v>1</v>
      </c>
      <c r="T300" s="93"/>
      <c r="U300" s="75"/>
      <c r="V300" s="132" t="str">
        <f>VLOOKUP(A300,DB_CAL_Q1_Q4!$A$4:$P$1328,13)</f>
        <v>Gas Natural</v>
      </c>
      <c r="W300" s="133" t="str">
        <f>VLOOKUP(A300,DB_ACS_Q1_Q4!$A$4:$AD$1328,13)</f>
        <v>Gas Natural</v>
      </c>
      <c r="X300" s="134" t="str">
        <f>VLOOKUP(A300,DB_REF_Q1_Q4!$A$4:$AD$1328,13)</f>
        <v>Ninguno</v>
      </c>
    </row>
    <row r="301" spans="1:24" ht="12" customHeight="1">
      <c r="A301" s="10">
        <v>297</v>
      </c>
      <c r="B301" s="98" t="s">
        <v>236</v>
      </c>
      <c r="C301" s="98" t="s">
        <v>235</v>
      </c>
      <c r="D301" s="11" t="s">
        <v>51</v>
      </c>
      <c r="E301" s="11" t="s">
        <v>304</v>
      </c>
      <c r="F301" s="12" t="s">
        <v>48</v>
      </c>
      <c r="G301" s="12" t="s">
        <v>510</v>
      </c>
      <c r="H301" s="12" t="s">
        <v>306</v>
      </c>
      <c r="I301" s="11" t="s">
        <v>504</v>
      </c>
      <c r="J301" s="12" t="str">
        <f t="shared" si="16"/>
        <v>≥17h</v>
      </c>
      <c r="K301" s="12" t="s">
        <v>513</v>
      </c>
      <c r="L301" s="69" t="s">
        <v>519</v>
      </c>
      <c r="M301" s="11">
        <v>1</v>
      </c>
      <c r="N301" s="92">
        <v>1</v>
      </c>
      <c r="O301" s="93"/>
      <c r="P301" s="93">
        <v>1</v>
      </c>
      <c r="Q301" s="93">
        <v>1</v>
      </c>
      <c r="R301" s="93"/>
      <c r="S301" s="93"/>
      <c r="T301" s="93"/>
      <c r="U301" s="75"/>
      <c r="V301" s="132" t="str">
        <f>VLOOKUP(A301,DB_CAL_Q1_Q4!$A$4:$P$1328,13)</f>
        <v>Gas Natural</v>
      </c>
      <c r="W301" s="133" t="str">
        <f>VLOOKUP(A301,DB_ACS_Q1_Q4!$A$4:$AD$1328,13)</f>
        <v>Gas Natural</v>
      </c>
      <c r="X301" s="134" t="str">
        <f>VLOOKUP(A301,DB_REF_Q1_Q4!$A$4:$AD$1328,13)</f>
        <v>Ninguno</v>
      </c>
    </row>
    <row r="302" spans="1:24" ht="12" customHeight="1">
      <c r="A302" s="10">
        <v>298</v>
      </c>
      <c r="B302" s="98" t="s">
        <v>211</v>
      </c>
      <c r="C302" s="98" t="s">
        <v>211</v>
      </c>
      <c r="D302" s="11" t="s">
        <v>25</v>
      </c>
      <c r="E302" s="11" t="s">
        <v>304</v>
      </c>
      <c r="F302" s="12" t="s">
        <v>48</v>
      </c>
      <c r="G302" s="12" t="s">
        <v>310</v>
      </c>
      <c r="H302" s="12" t="s">
        <v>306</v>
      </c>
      <c r="I302" s="11" t="s">
        <v>504</v>
      </c>
      <c r="J302" s="12" t="str">
        <f t="shared" si="16"/>
        <v>≥17h</v>
      </c>
      <c r="K302" s="12" t="s">
        <v>512</v>
      </c>
      <c r="L302" s="69" t="s">
        <v>518</v>
      </c>
      <c r="M302" s="11"/>
      <c r="N302" s="92"/>
      <c r="O302" s="93"/>
      <c r="P302" s="93"/>
      <c r="Q302" s="93"/>
      <c r="R302" s="93"/>
      <c r="S302" s="93"/>
      <c r="T302" s="93"/>
      <c r="U302" s="75"/>
      <c r="V302" s="132" t="str">
        <f>VLOOKUP(A302,DB_CAL_Q1_Q4!$A$4:$P$1328,13)</f>
        <v>Ninguna</v>
      </c>
      <c r="W302" s="133" t="str">
        <f>VLOOKUP(A302,DB_ACS_Q1_Q4!$A$4:$AD$1328,13)</f>
        <v>GLP</v>
      </c>
      <c r="X302" s="134" t="str">
        <f>VLOOKUP(A302,DB_REF_Q1_Q4!$A$4:$AD$1328,13)</f>
        <v>Ninguno</v>
      </c>
    </row>
    <row r="303" spans="1:24" ht="12" customHeight="1">
      <c r="A303" s="10">
        <v>299</v>
      </c>
      <c r="B303" s="98" t="s">
        <v>286</v>
      </c>
      <c r="C303" s="98" t="s">
        <v>281</v>
      </c>
      <c r="D303" s="11" t="s">
        <v>51</v>
      </c>
      <c r="E303" s="11" t="s">
        <v>304</v>
      </c>
      <c r="F303" s="12" t="s">
        <v>48</v>
      </c>
      <c r="G303" s="11" t="s">
        <v>511</v>
      </c>
      <c r="H303" s="12" t="s">
        <v>307</v>
      </c>
      <c r="I303" s="11" t="s">
        <v>504</v>
      </c>
      <c r="J303" s="12" t="str">
        <f t="shared" si="16"/>
        <v>≥17h</v>
      </c>
      <c r="K303" s="12" t="s">
        <v>512</v>
      </c>
      <c r="L303" s="69" t="s">
        <v>519</v>
      </c>
      <c r="M303" s="11">
        <v>1</v>
      </c>
      <c r="N303" s="92">
        <v>1</v>
      </c>
      <c r="O303" s="93">
        <v>1</v>
      </c>
      <c r="P303" s="93">
        <v>1</v>
      </c>
      <c r="Q303" s="93">
        <v>1</v>
      </c>
      <c r="R303" s="93"/>
      <c r="S303" s="93">
        <v>1</v>
      </c>
      <c r="T303" s="93"/>
      <c r="U303" s="75"/>
      <c r="V303" s="132" t="str">
        <f>VLOOKUP(A303,DB_CAL_Q1_Q4!$A$4:$P$1328,13)</f>
        <v>Gas Natural</v>
      </c>
      <c r="W303" s="133" t="str">
        <f>VLOOKUP(A303,DB_ACS_Q1_Q4!$A$4:$AD$1328,13)</f>
        <v>Gas Natural</v>
      </c>
      <c r="X303" s="134" t="str">
        <f>VLOOKUP(A303,DB_REF_Q1_Q4!$A$4:$AD$1328,13)</f>
        <v>Ninguno</v>
      </c>
    </row>
    <row r="304" spans="1:24" ht="12" customHeight="1">
      <c r="A304" s="10">
        <v>300</v>
      </c>
      <c r="B304" s="98" t="s">
        <v>133</v>
      </c>
      <c r="C304" s="98" t="s">
        <v>131</v>
      </c>
      <c r="D304" s="11" t="s">
        <v>51</v>
      </c>
      <c r="E304" s="11" t="s">
        <v>304</v>
      </c>
      <c r="F304" s="12" t="s">
        <v>48</v>
      </c>
      <c r="G304" s="12" t="s">
        <v>310</v>
      </c>
      <c r="H304" s="12" t="s">
        <v>306</v>
      </c>
      <c r="I304" s="103" t="s">
        <v>504</v>
      </c>
      <c r="J304" s="12" t="str">
        <f t="shared" si="16"/>
        <v>≥17h</v>
      </c>
      <c r="K304" s="12" t="s">
        <v>47</v>
      </c>
      <c r="L304" s="69" t="s">
        <v>519</v>
      </c>
      <c r="M304" s="11">
        <v>1</v>
      </c>
      <c r="N304" s="92"/>
      <c r="O304" s="93"/>
      <c r="P304" s="93">
        <v>1</v>
      </c>
      <c r="Q304" s="93">
        <v>1</v>
      </c>
      <c r="R304" s="93"/>
      <c r="S304" s="93"/>
      <c r="T304" s="93"/>
      <c r="U304" s="75"/>
      <c r="V304" s="132" t="str">
        <f>VLOOKUP(A304,DB_CAL_Q1_Q4!$A$4:$P$1328,13)</f>
        <v>Gas Natural</v>
      </c>
      <c r="W304" s="133" t="str">
        <f>VLOOKUP(A304,DB_ACS_Q1_Q4!$A$4:$AD$1328,13)</f>
        <v>Gas Natural</v>
      </c>
      <c r="X304" s="134" t="str">
        <f>VLOOKUP(A304,DB_REF_Q1_Q4!$A$4:$AD$1328,13)</f>
        <v>Ninguno</v>
      </c>
    </row>
    <row r="305" spans="1:24" ht="12" customHeight="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11"/>
      <c r="N305" s="92"/>
      <c r="O305" s="93"/>
      <c r="P305" s="93"/>
      <c r="Q305" s="93"/>
      <c r="R305" s="93"/>
      <c r="S305" s="93"/>
      <c r="T305" s="93"/>
      <c r="U305" s="75"/>
      <c r="V305" s="132" t="str">
        <f>VLOOKUP(A305,DB_CAL_Q1_Q4!$A$4:$P$1328,13)</f>
        <v>Bomba de calor aire</v>
      </c>
      <c r="W305" s="133" t="str">
        <f>VLOOKUP(A305,DB_ACS_Q1_Q4!$A$4:$AD$1328,13)</f>
        <v>GLP</v>
      </c>
      <c r="X305" s="134" t="str">
        <f>VLOOKUP(A305,DB_REF_Q1_Q4!$A$4:$AD$1328,13)</f>
        <v>AC Eléctrico</v>
      </c>
    </row>
    <row r="306" spans="1:24" ht="12" customHeight="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11">
        <v>1</v>
      </c>
      <c r="N306" s="92">
        <v>1</v>
      </c>
      <c r="O306" s="93"/>
      <c r="P306" s="93">
        <v>1</v>
      </c>
      <c r="Q306" s="93">
        <v>1</v>
      </c>
      <c r="R306" s="93">
        <v>1</v>
      </c>
      <c r="S306" s="93">
        <v>1</v>
      </c>
      <c r="T306" s="93">
        <v>1</v>
      </c>
      <c r="U306" s="75"/>
      <c r="V306" s="132" t="str">
        <f>VLOOKUP(A306,DB_CAL_Q1_Q4!$A$4:$P$1328,13)</f>
        <v>Gas Natural</v>
      </c>
      <c r="W306" s="133" t="str">
        <f>VLOOKUP(A306,DB_ACS_Q1_Q4!$A$4:$AD$1328,13)</f>
        <v>Gas Natural</v>
      </c>
      <c r="X306" s="134" t="str">
        <f>VLOOKUP(A306,DB_REF_Q1_Q4!$A$4:$AD$1328,13)</f>
        <v>Ninguno</v>
      </c>
    </row>
    <row r="307" spans="1:24" ht="12" customHeight="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11">
        <v>1</v>
      </c>
      <c r="N307" s="92">
        <v>1</v>
      </c>
      <c r="O307" s="93"/>
      <c r="P307" s="93">
        <v>1</v>
      </c>
      <c r="Q307" s="93">
        <v>1</v>
      </c>
      <c r="R307" s="93"/>
      <c r="S307" s="93"/>
      <c r="T307" s="93"/>
      <c r="U307" s="75"/>
      <c r="V307" s="132" t="str">
        <f>VLOOKUP(A307,DB_CAL_Q1_Q4!$A$4:$P$1328,13)</f>
        <v>Gasóleo</v>
      </c>
      <c r="W307" s="133" t="str">
        <f>VLOOKUP(A307,DB_ACS_Q1_Q4!$A$4:$AD$1328,13)</f>
        <v>Gasóleo</v>
      </c>
      <c r="X307" s="134" t="str">
        <f>VLOOKUP(A307,DB_REF_Q1_Q4!$A$4:$AD$1328,13)</f>
        <v>Ninguno</v>
      </c>
    </row>
    <row r="308" spans="1:24" ht="12" customHeight="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11"/>
      <c r="N308" s="92"/>
      <c r="O308" s="93"/>
      <c r="P308" s="93"/>
      <c r="Q308" s="93"/>
      <c r="R308" s="93"/>
      <c r="S308" s="93"/>
      <c r="T308" s="93"/>
      <c r="U308" s="75"/>
      <c r="V308" s="132" t="str">
        <f>VLOOKUP(A308,DB_CAL_Q1_Q4!$A$4:$P$1328,13)</f>
        <v>Gas Natural</v>
      </c>
      <c r="W308" s="133" t="str">
        <f>VLOOKUP(A308,DB_ACS_Q1_Q4!$A$4:$AD$1328,13)</f>
        <v>Gas Natural</v>
      </c>
      <c r="X308" s="134" t="str">
        <f>VLOOKUP(A308,DB_REF_Q1_Q4!$A$4:$AD$1328,13)</f>
        <v>Ninguno</v>
      </c>
    </row>
    <row r="309" spans="1:24" ht="12" customHeight="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11">
        <v>1</v>
      </c>
      <c r="N309" s="92">
        <v>1</v>
      </c>
      <c r="O309" s="93"/>
      <c r="P309" s="93">
        <v>1</v>
      </c>
      <c r="Q309" s="93">
        <v>1</v>
      </c>
      <c r="R309" s="93">
        <v>1</v>
      </c>
      <c r="S309" s="93">
        <v>1</v>
      </c>
      <c r="T309" s="93">
        <v>1</v>
      </c>
      <c r="U309" s="75"/>
      <c r="V309" s="132" t="str">
        <f>VLOOKUP(A309,DB_CAL_Q1_Q4!$A$4:$P$1328,13)</f>
        <v>Gas Natural</v>
      </c>
      <c r="W309" s="133" t="str">
        <f>VLOOKUP(A309,DB_ACS_Q1_Q4!$A$4:$AD$1328,13)</f>
        <v>Gas Natural</v>
      </c>
      <c r="X309" s="134" t="str">
        <f>VLOOKUP(A309,DB_REF_Q1_Q4!$A$4:$AD$1328,13)</f>
        <v>Ninguno</v>
      </c>
    </row>
    <row r="310" spans="1:24" ht="12" customHeight="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11"/>
      <c r="N310" s="92"/>
      <c r="O310" s="93"/>
      <c r="P310" s="93"/>
      <c r="Q310" s="93"/>
      <c r="R310" s="93"/>
      <c r="S310" s="93"/>
      <c r="T310" s="93"/>
      <c r="U310" s="75"/>
      <c r="V310" s="132" t="str">
        <f>VLOOKUP(A310,DB_CAL_Q1_Q4!$A$4:$P$1328,13)</f>
        <v>Gas Natural</v>
      </c>
      <c r="W310" s="133" t="str">
        <f>VLOOKUP(A310,DB_ACS_Q1_Q4!$A$4:$AD$1328,13)</f>
        <v>Gas Natural</v>
      </c>
      <c r="X310" s="134" t="str">
        <f>VLOOKUP(A310,DB_REF_Q1_Q4!$A$4:$AD$1328,13)</f>
        <v>Ninguno</v>
      </c>
    </row>
    <row r="311" spans="1:24" ht="12" customHeight="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11">
        <v>1</v>
      </c>
      <c r="N311" s="92">
        <v>1</v>
      </c>
      <c r="O311" s="93">
        <v>1</v>
      </c>
      <c r="P311" s="93">
        <v>1</v>
      </c>
      <c r="Q311" s="93">
        <v>1</v>
      </c>
      <c r="R311" s="93">
        <v>1</v>
      </c>
      <c r="S311" s="93">
        <v>1</v>
      </c>
      <c r="T311" s="93">
        <v>1</v>
      </c>
      <c r="U311" s="75"/>
      <c r="V311" s="132" t="str">
        <f>VLOOKUP(A311,DB_CAL_Q1_Q4!$A$4:$P$1328,13)</f>
        <v>Bomba de calor aire</v>
      </c>
      <c r="W311" s="133" t="str">
        <f>VLOOKUP(A311,DB_ACS_Q1_Q4!$A$4:$AD$1328,13)</f>
        <v>Electricidad</v>
      </c>
      <c r="X311" s="134" t="str">
        <f>VLOOKUP(A311,DB_REF_Q1_Q4!$A$4:$AD$1328,13)</f>
        <v>Bomba de calor aire</v>
      </c>
    </row>
    <row r="312" spans="1:24" ht="12" customHeight="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11">
        <v>1</v>
      </c>
      <c r="N312" s="92"/>
      <c r="O312" s="93"/>
      <c r="P312" s="93">
        <v>1</v>
      </c>
      <c r="Q312" s="93">
        <v>1</v>
      </c>
      <c r="R312" s="93"/>
      <c r="S312" s="93"/>
      <c r="T312" s="93"/>
      <c r="U312" s="75"/>
      <c r="V312" s="132" t="str">
        <f>VLOOKUP(A312,DB_CAL_Q1_Q4!$A$4:$P$1328,13)</f>
        <v>Gasóleo</v>
      </c>
      <c r="W312" s="133" t="str">
        <f>VLOOKUP(A312,DB_ACS_Q1_Q4!$A$4:$AD$1328,13)</f>
        <v>Gasóleo</v>
      </c>
      <c r="X312" s="134" t="str">
        <f>VLOOKUP(A312,DB_REF_Q1_Q4!$A$4:$AD$1328,13)</f>
        <v>Ninguno</v>
      </c>
    </row>
    <row r="313" spans="1:24" ht="12" customHeight="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11">
        <v>1</v>
      </c>
      <c r="N313" s="92"/>
      <c r="O313" s="93"/>
      <c r="P313" s="93">
        <v>1</v>
      </c>
      <c r="Q313" s="93">
        <v>1</v>
      </c>
      <c r="R313" s="93"/>
      <c r="S313" s="93">
        <v>1</v>
      </c>
      <c r="T313" s="93"/>
      <c r="U313" s="75">
        <v>1</v>
      </c>
      <c r="V313" s="132" t="str">
        <f>VLOOKUP(A313,DB_CAL_Q1_Q4!$A$4:$P$1328,13)</f>
        <v>Gas Natural</v>
      </c>
      <c r="W313" s="133" t="str">
        <f>VLOOKUP(A313,DB_ACS_Q1_Q4!$A$4:$AD$1328,13)</f>
        <v>Gas Natural</v>
      </c>
      <c r="X313" s="134" t="str">
        <f>VLOOKUP(A313,DB_REF_Q1_Q4!$A$4:$AD$1328,13)</f>
        <v>Ninguno</v>
      </c>
    </row>
    <row r="314" spans="1:24" ht="12" customHeight="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11"/>
      <c r="N314" s="92"/>
      <c r="O314" s="93"/>
      <c r="P314" s="93"/>
      <c r="Q314" s="93"/>
      <c r="R314" s="93"/>
      <c r="S314" s="93"/>
      <c r="T314" s="93"/>
      <c r="U314" s="75"/>
      <c r="V314" s="132" t="str">
        <f>VLOOKUP(A314,DB_CAL_Q1_Q4!$A$4:$P$1328,13)</f>
        <v>Gas Natural</v>
      </c>
      <c r="W314" s="133" t="str">
        <f>VLOOKUP(A314,DB_ACS_Q1_Q4!$A$4:$AD$1328,13)</f>
        <v>Gas Natural</v>
      </c>
      <c r="X314" s="134" t="str">
        <f>VLOOKUP(A314,DB_REF_Q1_Q4!$A$4:$AD$1328,13)</f>
        <v>Ninguno</v>
      </c>
    </row>
    <row r="315" spans="1:24" ht="12" customHeight="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11">
        <v>1</v>
      </c>
      <c r="N315" s="92">
        <v>1</v>
      </c>
      <c r="O315" s="93">
        <v>1</v>
      </c>
      <c r="P315" s="93">
        <v>1</v>
      </c>
      <c r="Q315" s="93">
        <v>1</v>
      </c>
      <c r="R315" s="93">
        <v>1</v>
      </c>
      <c r="S315" s="93">
        <v>1</v>
      </c>
      <c r="T315" s="93">
        <v>1</v>
      </c>
      <c r="U315" s="75"/>
      <c r="V315" s="132" t="str">
        <f>VLOOKUP(A315,DB_CAL_Q1_Q4!$A$4:$P$1328,13)</f>
        <v>Bomba de calor aire</v>
      </c>
      <c r="W315" s="133" t="str">
        <f>VLOOKUP(A315,DB_ACS_Q1_Q4!$A$4:$AD$1328,13)</f>
        <v>Electricidad</v>
      </c>
      <c r="X315" s="134" t="str">
        <f>VLOOKUP(A315,DB_REF_Q1_Q4!$A$4:$AD$1328,13)</f>
        <v>Bomba de calor aire</v>
      </c>
    </row>
    <row r="316" spans="1:24" ht="12" customHeight="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11">
        <v>1</v>
      </c>
      <c r="N316" s="92">
        <v>1</v>
      </c>
      <c r="O316" s="93"/>
      <c r="P316" s="93">
        <v>1</v>
      </c>
      <c r="Q316" s="93">
        <v>1</v>
      </c>
      <c r="R316" s="93">
        <v>1</v>
      </c>
      <c r="S316" s="93">
        <v>1</v>
      </c>
      <c r="T316" s="93">
        <v>1</v>
      </c>
      <c r="U316" s="75">
        <v>1</v>
      </c>
      <c r="V316" s="132" t="str">
        <f>VLOOKUP(A316,DB_CAL_Q1_Q4!$A$4:$P$1328,13)</f>
        <v>Gas Natural</v>
      </c>
      <c r="W316" s="133" t="str">
        <f>VLOOKUP(A316,DB_ACS_Q1_Q4!$A$4:$AD$1328,13)</f>
        <v>Gas Natural</v>
      </c>
      <c r="X316" s="134" t="str">
        <f>VLOOKUP(A316,DB_REF_Q1_Q4!$A$4:$AD$1328,13)</f>
        <v>Ninguno</v>
      </c>
    </row>
    <row r="317" spans="1:24" ht="12" customHeight="1">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11"/>
      <c r="N317" s="92"/>
      <c r="O317" s="93"/>
      <c r="P317" s="93"/>
      <c r="Q317" s="93"/>
      <c r="R317" s="93"/>
      <c r="S317" s="93"/>
      <c r="T317" s="93"/>
      <c r="U317" s="75"/>
      <c r="V317" s="132" t="str">
        <f>VLOOKUP(A317,DB_CAL_Q1_Q4!$A$4:$P$1328,13)</f>
        <v>Gas Natural</v>
      </c>
      <c r="W317" s="133" t="str">
        <f>VLOOKUP(A317,DB_ACS_Q1_Q4!$A$4:$AD$1328,13)</f>
        <v>Gas Natural</v>
      </c>
      <c r="X317" s="134" t="str">
        <f>VLOOKUP(A317,DB_REF_Q1_Q4!$A$4:$AD$1328,13)</f>
        <v>AC Eléctrico</v>
      </c>
    </row>
    <row r="318" spans="1:24" ht="12" customHeight="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11">
        <v>1</v>
      </c>
      <c r="N318" s="92"/>
      <c r="O318" s="93">
        <v>1</v>
      </c>
      <c r="P318" s="93">
        <v>1</v>
      </c>
      <c r="Q318" s="93">
        <v>1</v>
      </c>
      <c r="R318" s="93"/>
      <c r="S318" s="93">
        <v>1</v>
      </c>
      <c r="T318" s="93"/>
      <c r="U318" s="75"/>
      <c r="V318" s="132" t="str">
        <f>VLOOKUP(A318,DB_CAL_Q1_Q4!$A$4:$P$1328,13)</f>
        <v>Gas Natural</v>
      </c>
      <c r="W318" s="133" t="str">
        <f>VLOOKUP(A318,DB_ACS_Q1_Q4!$A$4:$AD$1328,13)</f>
        <v>Gas Natural</v>
      </c>
      <c r="X318" s="134" t="str">
        <f>VLOOKUP(A318,DB_REF_Q1_Q4!$A$4:$AD$1328,13)</f>
        <v>Ninguno</v>
      </c>
    </row>
    <row r="319" spans="1:24" ht="12" customHeight="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11"/>
      <c r="N319" s="92"/>
      <c r="O319" s="93"/>
      <c r="P319" s="93"/>
      <c r="Q319" s="93"/>
      <c r="R319" s="93"/>
      <c r="S319" s="93"/>
      <c r="T319" s="93"/>
      <c r="U319" s="75"/>
      <c r="V319" s="132" t="str">
        <f>VLOOKUP(A319,DB_CAL_Q1_Q4!$A$4:$P$1328,13)</f>
        <v>Ninguna</v>
      </c>
      <c r="W319" s="133" t="str">
        <f>VLOOKUP(A319,DB_ACS_Q1_Q4!$A$4:$AD$1328,13)</f>
        <v>Electricidad</v>
      </c>
      <c r="X319" s="134" t="str">
        <f>VLOOKUP(A319,DB_REF_Q1_Q4!$A$4:$AD$1328,13)</f>
        <v>Ninguno</v>
      </c>
    </row>
    <row r="320" spans="1:24" ht="12" customHeight="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11">
        <v>1</v>
      </c>
      <c r="N320" s="92"/>
      <c r="O320" s="93">
        <v>1</v>
      </c>
      <c r="P320" s="93">
        <v>1</v>
      </c>
      <c r="Q320" s="93">
        <v>1</v>
      </c>
      <c r="R320" s="93">
        <v>1</v>
      </c>
      <c r="S320" s="93"/>
      <c r="T320" s="93"/>
      <c r="U320" s="75"/>
      <c r="V320" s="132" t="str">
        <f>VLOOKUP(A320,DB_CAL_Q1_Q4!$A$4:$P$1328,13)</f>
        <v>Gas Natural</v>
      </c>
      <c r="W320" s="133" t="str">
        <f>VLOOKUP(A320,DB_ACS_Q1_Q4!$A$4:$AD$1328,13)</f>
        <v>Solar Térmica</v>
      </c>
      <c r="X320" s="134" t="str">
        <f>VLOOKUP(A320,DB_REF_Q1_Q4!$A$4:$AD$1328,13)</f>
        <v>Ninguno</v>
      </c>
    </row>
    <row r="321" spans="1:24" ht="12" customHeight="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11">
        <v>1</v>
      </c>
      <c r="N321" s="92">
        <v>1</v>
      </c>
      <c r="O321" s="93"/>
      <c r="P321" s="93"/>
      <c r="Q321" s="93">
        <v>1</v>
      </c>
      <c r="R321" s="93"/>
      <c r="S321" s="93">
        <v>1</v>
      </c>
      <c r="T321" s="93">
        <v>1</v>
      </c>
      <c r="U321" s="75"/>
      <c r="V321" s="132" t="str">
        <f>VLOOKUP(A321,DB_CAL_Q1_Q4!$A$4:$P$1328,13)</f>
        <v>Gas Natural</v>
      </c>
      <c r="W321" s="133" t="str">
        <f>VLOOKUP(A321,DB_ACS_Q1_Q4!$A$4:$AD$1328,13)</f>
        <v>Gas Natural</v>
      </c>
      <c r="X321" s="134" t="str">
        <f>VLOOKUP(A321,DB_REF_Q1_Q4!$A$4:$AD$1328,13)</f>
        <v>Ninguno</v>
      </c>
    </row>
    <row r="322" spans="1:24" ht="12" customHeight="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11">
        <v>1</v>
      </c>
      <c r="N322" s="92"/>
      <c r="O322" s="93"/>
      <c r="P322" s="93"/>
      <c r="Q322" s="93"/>
      <c r="R322" s="93"/>
      <c r="S322" s="93"/>
      <c r="T322" s="93"/>
      <c r="U322" s="75"/>
      <c r="V322" s="132" t="str">
        <f>VLOOKUP(A322,DB_CAL_Q1_Q4!$A$4:$P$1328,13)</f>
        <v>GLP</v>
      </c>
      <c r="W322" s="133" t="str">
        <f>VLOOKUP(A322,DB_ACS_Q1_Q4!$A$4:$AD$1328,13)</f>
        <v>GLP</v>
      </c>
      <c r="X322" s="134" t="str">
        <f>VLOOKUP(A322,DB_REF_Q1_Q4!$A$4:$AD$1328,13)</f>
        <v>Ninguno</v>
      </c>
    </row>
    <row r="323" spans="1:24" ht="12" customHeight="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11">
        <v>1</v>
      </c>
      <c r="N323" s="92"/>
      <c r="O323" s="93"/>
      <c r="P323" s="93"/>
      <c r="Q323" s="93">
        <v>1</v>
      </c>
      <c r="R323" s="93"/>
      <c r="S323" s="93"/>
      <c r="T323" s="93"/>
      <c r="U323" s="75"/>
      <c r="V323" s="132" t="str">
        <f>VLOOKUP(A323,DB_CAL_Q1_Q4!$A$4:$P$1328,13)</f>
        <v>Gasóleo</v>
      </c>
      <c r="W323" s="133" t="str">
        <f>VLOOKUP(A323,DB_ACS_Q1_Q4!$A$4:$AD$1328,13)</f>
        <v>Gasóleo</v>
      </c>
      <c r="X323" s="134" t="str">
        <f>VLOOKUP(A323,DB_REF_Q1_Q4!$A$4:$AD$1328,13)</f>
        <v>Ninguno</v>
      </c>
    </row>
    <row r="324" spans="1:24" ht="12" customHeight="1">
      <c r="A324" s="10">
        <v>320</v>
      </c>
      <c r="B324" s="98" t="s">
        <v>173</v>
      </c>
      <c r="C324" s="98" t="s">
        <v>168</v>
      </c>
      <c r="D324" s="11" t="s">
        <v>51</v>
      </c>
      <c r="E324" s="11" t="s">
        <v>304</v>
      </c>
      <c r="F324" s="12" t="s">
        <v>49</v>
      </c>
      <c r="G324" s="12" t="s">
        <v>310</v>
      </c>
      <c r="H324" s="12" t="s">
        <v>306</v>
      </c>
      <c r="I324" s="103" t="s">
        <v>504</v>
      </c>
      <c r="J324" s="12" t="str">
        <f t="shared" ref="J324:J340" si="17">"≥17h"</f>
        <v>≥17h</v>
      </c>
      <c r="K324" s="12" t="s">
        <v>512</v>
      </c>
      <c r="L324" s="69" t="s">
        <v>520</v>
      </c>
      <c r="M324" s="11">
        <v>1</v>
      </c>
      <c r="N324" s="92">
        <v>1</v>
      </c>
      <c r="O324" s="93"/>
      <c r="P324" s="93"/>
      <c r="Q324" s="93">
        <v>1</v>
      </c>
      <c r="R324" s="93"/>
      <c r="S324" s="93"/>
      <c r="T324" s="93">
        <v>1</v>
      </c>
      <c r="U324" s="75"/>
      <c r="V324" s="132" t="str">
        <f>VLOOKUP(A324,DB_CAL_Q1_Q4!$A$4:$P$1328,13)</f>
        <v>Electricidad</v>
      </c>
      <c r="W324" s="133" t="str">
        <f>VLOOKUP(A324,DB_ACS_Q1_Q4!$A$4:$AD$1328,13)</f>
        <v>Gas Natural</v>
      </c>
      <c r="X324" s="134" t="str">
        <f>VLOOKUP(A324,DB_REF_Q1_Q4!$A$4:$AD$1328,13)</f>
        <v>Ninguno</v>
      </c>
    </row>
    <row r="325" spans="1:24" ht="12" customHeight="1">
      <c r="A325" s="10">
        <v>321</v>
      </c>
      <c r="B325" s="98" t="s">
        <v>287</v>
      </c>
      <c r="C325" s="98" t="s">
        <v>281</v>
      </c>
      <c r="D325" s="11" t="s">
        <v>52</v>
      </c>
      <c r="E325" s="11" t="s">
        <v>304</v>
      </c>
      <c r="F325" s="12" t="s">
        <v>49</v>
      </c>
      <c r="G325" s="11" t="s">
        <v>511</v>
      </c>
      <c r="H325" s="12" t="s">
        <v>307</v>
      </c>
      <c r="I325" s="11" t="s">
        <v>507</v>
      </c>
      <c r="J325" s="12" t="str">
        <f t="shared" si="17"/>
        <v>≥17h</v>
      </c>
      <c r="K325" s="12" t="s">
        <v>47</v>
      </c>
      <c r="L325" s="69" t="s">
        <v>519</v>
      </c>
      <c r="M325" s="11"/>
      <c r="N325" s="92"/>
      <c r="O325" s="93"/>
      <c r="P325" s="93"/>
      <c r="Q325" s="93"/>
      <c r="R325" s="93"/>
      <c r="S325" s="93"/>
      <c r="T325" s="93"/>
      <c r="U325" s="75"/>
      <c r="V325" s="132" t="str">
        <f>VLOOKUP(A325,DB_CAL_Q1_Q4!$A$4:$P$1328,13)</f>
        <v>Gasóleo</v>
      </c>
      <c r="W325" s="133" t="str">
        <f>VLOOKUP(A325,DB_ACS_Q1_Q4!$A$4:$AD$1328,13)</f>
        <v>Gasóleo</v>
      </c>
      <c r="X325" s="134" t="str">
        <f>VLOOKUP(A325,DB_REF_Q1_Q4!$A$4:$AD$1328,13)</f>
        <v>Ninguno</v>
      </c>
    </row>
    <row r="326" spans="1:24" ht="12" customHeight="1">
      <c r="A326" s="10">
        <v>322</v>
      </c>
      <c r="B326" s="98" t="s">
        <v>292</v>
      </c>
      <c r="C326" s="98" t="s">
        <v>292</v>
      </c>
      <c r="D326" s="11" t="s">
        <v>52</v>
      </c>
      <c r="E326" s="11" t="s">
        <v>303</v>
      </c>
      <c r="F326" s="12" t="s">
        <v>49</v>
      </c>
      <c r="G326" s="12" t="s">
        <v>310</v>
      </c>
      <c r="H326" s="12" t="s">
        <v>306</v>
      </c>
      <c r="I326" s="12" t="s">
        <v>505</v>
      </c>
      <c r="J326" s="12" t="str">
        <f t="shared" si="17"/>
        <v>≥17h</v>
      </c>
      <c r="K326" s="12" t="s">
        <v>47</v>
      </c>
      <c r="L326" s="69" t="s">
        <v>518</v>
      </c>
      <c r="M326" s="11"/>
      <c r="N326" s="92"/>
      <c r="O326" s="93"/>
      <c r="P326" s="93"/>
      <c r="Q326" s="93"/>
      <c r="R326" s="93"/>
      <c r="S326" s="93"/>
      <c r="T326" s="93"/>
      <c r="U326" s="75"/>
      <c r="V326" s="132" t="str">
        <f>VLOOKUP(A326,DB_CAL_Q1_Q4!$A$4:$P$1328,13)</f>
        <v>Bomba de calor aire</v>
      </c>
      <c r="W326" s="133" t="str">
        <f>VLOOKUP(A326,DB_ACS_Q1_Q4!$A$4:$AD$1328,13)</f>
        <v>Electricidad</v>
      </c>
      <c r="X326" s="134" t="str">
        <f>VLOOKUP(A326,DB_REF_Q1_Q4!$A$4:$AD$1328,13)</f>
        <v>Bomba de calor aire</v>
      </c>
    </row>
    <row r="327" spans="1:24" ht="12" customHeight="1">
      <c r="A327" s="10">
        <v>323</v>
      </c>
      <c r="B327" s="98" t="s">
        <v>287</v>
      </c>
      <c r="C327" s="98" t="s">
        <v>281</v>
      </c>
      <c r="D327" s="11" t="s">
        <v>52</v>
      </c>
      <c r="E327" s="11" t="s">
        <v>303</v>
      </c>
      <c r="F327" s="12" t="s">
        <v>50</v>
      </c>
      <c r="G327" s="11" t="s">
        <v>511</v>
      </c>
      <c r="H327" s="12" t="s">
        <v>307</v>
      </c>
      <c r="I327" s="11" t="s">
        <v>504</v>
      </c>
      <c r="J327" s="12" t="str">
        <f t="shared" si="17"/>
        <v>≥17h</v>
      </c>
      <c r="K327" s="12" t="s">
        <v>513</v>
      </c>
      <c r="L327" s="69" t="s">
        <v>519</v>
      </c>
      <c r="M327" s="11">
        <v>1</v>
      </c>
      <c r="N327" s="92"/>
      <c r="O327" s="93">
        <v>1</v>
      </c>
      <c r="P327" s="93">
        <v>1</v>
      </c>
      <c r="Q327" s="93">
        <v>1</v>
      </c>
      <c r="R327" s="93"/>
      <c r="S327" s="93"/>
      <c r="T327" s="93"/>
      <c r="U327" s="75"/>
      <c r="V327" s="132" t="str">
        <f>VLOOKUP(A327,DB_CAL_Q1_Q4!$A$4:$P$1328,13)</f>
        <v>Gasóleo</v>
      </c>
      <c r="W327" s="133" t="str">
        <f>VLOOKUP(A327,DB_ACS_Q1_Q4!$A$4:$AD$1328,13)</f>
        <v>Gasóleo</v>
      </c>
      <c r="X327" s="134" t="str">
        <f>VLOOKUP(A327,DB_REF_Q1_Q4!$A$4:$AD$1328,13)</f>
        <v>Ninguno</v>
      </c>
    </row>
    <row r="328" spans="1:24" ht="12" customHeight="1">
      <c r="A328" s="10">
        <v>324</v>
      </c>
      <c r="B328" s="98" t="s">
        <v>173</v>
      </c>
      <c r="C328" s="98" t="s">
        <v>168</v>
      </c>
      <c r="D328" s="11" t="s">
        <v>52</v>
      </c>
      <c r="E328" s="11" t="s">
        <v>304</v>
      </c>
      <c r="F328" s="12" t="s">
        <v>49</v>
      </c>
      <c r="G328" s="12" t="s">
        <v>310</v>
      </c>
      <c r="H328" s="12" t="s">
        <v>306</v>
      </c>
      <c r="I328" s="11" t="s">
        <v>504</v>
      </c>
      <c r="J328" s="12" t="str">
        <f t="shared" si="17"/>
        <v>≥17h</v>
      </c>
      <c r="K328" s="12" t="s">
        <v>47</v>
      </c>
      <c r="L328" s="69" t="s">
        <v>520</v>
      </c>
      <c r="M328" s="11"/>
      <c r="N328" s="92"/>
      <c r="O328" s="93"/>
      <c r="P328" s="93"/>
      <c r="Q328" s="93"/>
      <c r="R328" s="93"/>
      <c r="S328" s="93"/>
      <c r="T328" s="93"/>
      <c r="U328" s="75"/>
      <c r="V328" s="132" t="str">
        <f>VLOOKUP(A328,DB_CAL_Q1_Q4!$A$4:$P$1328,13)</f>
        <v>Electricidad</v>
      </c>
      <c r="W328" s="133" t="str">
        <f>VLOOKUP(A328,DB_ACS_Q1_Q4!$A$4:$AD$1328,13)</f>
        <v>Electricidad</v>
      </c>
      <c r="X328" s="134" t="str">
        <f>VLOOKUP(A328,DB_REF_Q1_Q4!$A$4:$AD$1328,13)</f>
        <v>Ninguno</v>
      </c>
    </row>
    <row r="329" spans="1:24" ht="12" customHeight="1">
      <c r="A329" s="10">
        <v>325</v>
      </c>
      <c r="B329" s="98" t="s">
        <v>238</v>
      </c>
      <c r="C329" s="98" t="s">
        <v>238</v>
      </c>
      <c r="D329" s="11" t="s">
        <v>52</v>
      </c>
      <c r="E329" s="11" t="s">
        <v>303</v>
      </c>
      <c r="F329" s="12" t="s">
        <v>49</v>
      </c>
      <c r="G329" s="12" t="s">
        <v>310</v>
      </c>
      <c r="H329" s="12" t="s">
        <v>306</v>
      </c>
      <c r="I329" s="11" t="s">
        <v>504</v>
      </c>
      <c r="J329" s="12" t="str">
        <f t="shared" si="17"/>
        <v>≥17h</v>
      </c>
      <c r="K329" s="12" t="s">
        <v>512</v>
      </c>
      <c r="L329" s="69" t="s">
        <v>519</v>
      </c>
      <c r="M329" s="11">
        <v>1</v>
      </c>
      <c r="N329" s="92">
        <v>1</v>
      </c>
      <c r="O329" s="93"/>
      <c r="P329" s="93">
        <v>1</v>
      </c>
      <c r="Q329" s="93">
        <v>1</v>
      </c>
      <c r="R329" s="93"/>
      <c r="S329" s="93"/>
      <c r="T329" s="93"/>
      <c r="U329" s="75"/>
      <c r="V329" s="132" t="str">
        <f>VLOOKUP(A329,DB_CAL_Q1_Q4!$A$4:$P$1328,13)</f>
        <v>Gas Natural</v>
      </c>
      <c r="W329" s="133" t="str">
        <f>VLOOKUP(A329,DB_ACS_Q1_Q4!$A$4:$AD$1328,13)</f>
        <v>Gas Natural</v>
      </c>
      <c r="X329" s="134" t="str">
        <f>VLOOKUP(A329,DB_REF_Q1_Q4!$A$4:$AD$1328,13)</f>
        <v>Ninguno</v>
      </c>
    </row>
    <row r="330" spans="1:24" ht="12" customHeight="1">
      <c r="A330" s="10">
        <v>326</v>
      </c>
      <c r="B330" s="98" t="s">
        <v>287</v>
      </c>
      <c r="C330" s="98" t="s">
        <v>281</v>
      </c>
      <c r="D330" s="11" t="s">
        <v>52</v>
      </c>
      <c r="E330" s="11" t="s">
        <v>304</v>
      </c>
      <c r="F330" s="12" t="s">
        <v>49</v>
      </c>
      <c r="G330" s="11" t="s">
        <v>511</v>
      </c>
      <c r="H330" s="12" t="s">
        <v>308</v>
      </c>
      <c r="I330" s="103" t="s">
        <v>504</v>
      </c>
      <c r="J330" s="12" t="str">
        <f t="shared" si="17"/>
        <v>≥17h</v>
      </c>
      <c r="K330" s="12" t="s">
        <v>47</v>
      </c>
      <c r="L330" s="69" t="s">
        <v>519</v>
      </c>
      <c r="M330" s="11"/>
      <c r="N330" s="92"/>
      <c r="O330" s="93"/>
      <c r="P330" s="93"/>
      <c r="Q330" s="93"/>
      <c r="R330" s="93"/>
      <c r="S330" s="93"/>
      <c r="T330" s="93"/>
      <c r="U330" s="75"/>
      <c r="V330" s="132" t="str">
        <f>VLOOKUP(A330,DB_CAL_Q1_Q4!$A$4:$P$1328,13)</f>
        <v>Gasóleo</v>
      </c>
      <c r="W330" s="133" t="str">
        <f>VLOOKUP(A330,DB_ACS_Q1_Q4!$A$4:$AD$1328,13)</f>
        <v>Gasóleo</v>
      </c>
      <c r="X330" s="134" t="str">
        <f>VLOOKUP(A330,DB_REF_Q1_Q4!$A$4:$AD$1328,13)</f>
        <v>AC Eléctrico</v>
      </c>
    </row>
    <row r="331" spans="1:24" ht="12" customHeight="1">
      <c r="A331" s="10">
        <v>327</v>
      </c>
      <c r="B331" s="98" t="s">
        <v>290</v>
      </c>
      <c r="C331" s="98" t="s">
        <v>281</v>
      </c>
      <c r="D331" s="11" t="s">
        <v>25</v>
      </c>
      <c r="E331" s="11" t="s">
        <v>303</v>
      </c>
      <c r="F331" s="12" t="s">
        <v>48</v>
      </c>
      <c r="G331" s="11" t="s">
        <v>511</v>
      </c>
      <c r="H331" s="12" t="s">
        <v>308</v>
      </c>
      <c r="I331" s="103" t="s">
        <v>504</v>
      </c>
      <c r="J331" s="12" t="str">
        <f t="shared" si="17"/>
        <v>≥17h</v>
      </c>
      <c r="K331" s="12" t="s">
        <v>512</v>
      </c>
      <c r="L331" s="69" t="s">
        <v>519</v>
      </c>
      <c r="M331" s="11">
        <v>1</v>
      </c>
      <c r="N331" s="92">
        <v>1</v>
      </c>
      <c r="O331" s="93">
        <v>1</v>
      </c>
      <c r="P331" s="93">
        <v>1</v>
      </c>
      <c r="Q331" s="93">
        <v>1</v>
      </c>
      <c r="R331" s="93"/>
      <c r="S331" s="93">
        <v>1</v>
      </c>
      <c r="T331" s="93"/>
      <c r="U331" s="75"/>
      <c r="V331" s="132" t="str">
        <f>VLOOKUP(A331,DB_CAL_Q1_Q4!$A$4:$P$1328,13)</f>
        <v>Gasóleo</v>
      </c>
      <c r="W331" s="133" t="str">
        <f>VLOOKUP(A331,DB_ACS_Q1_Q4!$A$4:$AD$1328,13)</f>
        <v>Gasóleo</v>
      </c>
      <c r="X331" s="134" t="str">
        <f>VLOOKUP(A331,DB_REF_Q1_Q4!$A$4:$AD$1328,13)</f>
        <v>Ninguno</v>
      </c>
    </row>
    <row r="332" spans="1:24" ht="12" customHeight="1">
      <c r="A332" s="10">
        <v>328</v>
      </c>
      <c r="B332" s="98" t="s">
        <v>238</v>
      </c>
      <c r="C332" s="98" t="s">
        <v>238</v>
      </c>
      <c r="D332" s="11" t="s">
        <v>52</v>
      </c>
      <c r="E332" s="11" t="s">
        <v>304</v>
      </c>
      <c r="F332" s="12" t="s">
        <v>49</v>
      </c>
      <c r="G332" s="12" t="s">
        <v>310</v>
      </c>
      <c r="H332" s="12" t="s">
        <v>306</v>
      </c>
      <c r="I332" s="103" t="s">
        <v>504</v>
      </c>
      <c r="J332" s="12" t="str">
        <f t="shared" si="17"/>
        <v>≥17h</v>
      </c>
      <c r="K332" s="12" t="s">
        <v>512</v>
      </c>
      <c r="L332" s="69" t="s">
        <v>519</v>
      </c>
      <c r="M332" s="11"/>
      <c r="N332" s="92"/>
      <c r="O332" s="93"/>
      <c r="P332" s="93"/>
      <c r="Q332" s="93"/>
      <c r="R332" s="93"/>
      <c r="S332" s="93"/>
      <c r="T332" s="93"/>
      <c r="U332" s="75"/>
      <c r="V332" s="132" t="str">
        <f>VLOOKUP(A332,DB_CAL_Q1_Q4!$A$4:$P$1328,13)</f>
        <v>Gas Natural</v>
      </c>
      <c r="W332" s="133" t="str">
        <f>VLOOKUP(A332,DB_ACS_Q1_Q4!$A$4:$AD$1328,13)</f>
        <v>Gas Natural</v>
      </c>
      <c r="X332" s="134" t="str">
        <f>VLOOKUP(A332,DB_REF_Q1_Q4!$A$4:$AD$1328,13)</f>
        <v>Ninguno</v>
      </c>
    </row>
    <row r="333" spans="1:24" ht="12" customHeight="1">
      <c r="A333" s="10">
        <v>329</v>
      </c>
      <c r="B333" s="98" t="s">
        <v>173</v>
      </c>
      <c r="C333" s="98" t="s">
        <v>168</v>
      </c>
      <c r="D333" s="11" t="s">
        <v>51</v>
      </c>
      <c r="E333" s="11" t="s">
        <v>303</v>
      </c>
      <c r="F333" s="12" t="s">
        <v>50</v>
      </c>
      <c r="G333" s="12" t="s">
        <v>310</v>
      </c>
      <c r="H333" s="12" t="s">
        <v>306</v>
      </c>
      <c r="I333" s="11" t="s">
        <v>507</v>
      </c>
      <c r="J333" s="12" t="str">
        <f t="shared" si="17"/>
        <v>≥17h</v>
      </c>
      <c r="K333" s="12" t="s">
        <v>513</v>
      </c>
      <c r="L333" s="69" t="s">
        <v>520</v>
      </c>
      <c r="M333" s="11">
        <v>1</v>
      </c>
      <c r="N333" s="92">
        <v>1</v>
      </c>
      <c r="O333" s="93">
        <v>1</v>
      </c>
      <c r="P333" s="93">
        <v>1</v>
      </c>
      <c r="Q333" s="93">
        <v>1</v>
      </c>
      <c r="R333" s="93"/>
      <c r="S333" s="93">
        <v>1</v>
      </c>
      <c r="T333" s="93"/>
      <c r="U333" s="75"/>
      <c r="V333" s="132" t="str">
        <f>VLOOKUP(A333,DB_CAL_Q1_Q4!$A$4:$P$1328,13)</f>
        <v>Gas Natural</v>
      </c>
      <c r="W333" s="133" t="str">
        <f>VLOOKUP(A333,DB_ACS_Q1_Q4!$A$4:$AD$1328,13)</f>
        <v>Gas Natural</v>
      </c>
      <c r="X333" s="134" t="str">
        <f>VLOOKUP(A333,DB_REF_Q1_Q4!$A$4:$AD$1328,13)</f>
        <v>Ninguno</v>
      </c>
    </row>
    <row r="334" spans="1:24" ht="12" customHeight="1">
      <c r="A334" s="10">
        <v>330</v>
      </c>
      <c r="B334" s="98" t="s">
        <v>238</v>
      </c>
      <c r="C334" s="98" t="s">
        <v>238</v>
      </c>
      <c r="D334" s="11" t="s">
        <v>52</v>
      </c>
      <c r="E334" s="11" t="s">
        <v>304</v>
      </c>
      <c r="F334" s="12" t="s">
        <v>50</v>
      </c>
      <c r="G334" s="12" t="s">
        <v>310</v>
      </c>
      <c r="H334" s="12" t="s">
        <v>306</v>
      </c>
      <c r="I334" s="11" t="s">
        <v>504</v>
      </c>
      <c r="J334" s="12" t="str">
        <f t="shared" si="17"/>
        <v>≥17h</v>
      </c>
      <c r="K334" s="12" t="s">
        <v>512</v>
      </c>
      <c r="L334" s="69" t="s">
        <v>519</v>
      </c>
      <c r="M334" s="11"/>
      <c r="N334" s="92"/>
      <c r="O334" s="93"/>
      <c r="P334" s="93"/>
      <c r="Q334" s="93"/>
      <c r="R334" s="93"/>
      <c r="S334" s="93"/>
      <c r="T334" s="93"/>
      <c r="U334" s="75"/>
      <c r="V334" s="132" t="str">
        <f>VLOOKUP(A334,DB_CAL_Q1_Q4!$A$4:$P$1328,13)</f>
        <v>Gas Natural</v>
      </c>
      <c r="W334" s="133" t="str">
        <f>VLOOKUP(A334,DB_ACS_Q1_Q4!$A$4:$AD$1328,13)</f>
        <v>Gas Natural</v>
      </c>
      <c r="X334" s="134" t="str">
        <f>VLOOKUP(A334,DB_REF_Q1_Q4!$A$4:$AD$1328,13)</f>
        <v>Ninguno</v>
      </c>
    </row>
    <row r="335" spans="1:24" ht="12" customHeight="1">
      <c r="A335" s="10">
        <v>331</v>
      </c>
      <c r="B335" s="98" t="s">
        <v>190</v>
      </c>
      <c r="C335" s="98" t="s">
        <v>190</v>
      </c>
      <c r="D335" s="11" t="s">
        <v>52</v>
      </c>
      <c r="E335" s="11" t="s">
        <v>304</v>
      </c>
      <c r="F335" s="12" t="s">
        <v>49</v>
      </c>
      <c r="G335" s="12" t="s">
        <v>310</v>
      </c>
      <c r="H335" s="12" t="s">
        <v>306</v>
      </c>
      <c r="I335" s="103" t="s">
        <v>505</v>
      </c>
      <c r="J335" s="12" t="str">
        <f t="shared" si="17"/>
        <v>≥17h</v>
      </c>
      <c r="K335" s="12" t="s">
        <v>512</v>
      </c>
      <c r="L335" s="69" t="s">
        <v>518</v>
      </c>
      <c r="M335" s="11"/>
      <c r="N335" s="92"/>
      <c r="O335" s="93"/>
      <c r="P335" s="93"/>
      <c r="Q335" s="93"/>
      <c r="R335" s="93"/>
      <c r="S335" s="93"/>
      <c r="T335" s="93"/>
      <c r="U335" s="75"/>
      <c r="V335" s="132" t="str">
        <f>VLOOKUP(A335,DB_CAL_Q1_Q4!$A$4:$P$1328,13)</f>
        <v>Electricidad</v>
      </c>
      <c r="W335" s="133" t="str">
        <f>VLOOKUP(A335,DB_ACS_Q1_Q4!$A$4:$AD$1328,13)</f>
        <v>GLP</v>
      </c>
      <c r="X335" s="134" t="str">
        <f>VLOOKUP(A335,DB_REF_Q1_Q4!$A$4:$AD$1328,13)</f>
        <v>AC Eléctrico</v>
      </c>
    </row>
    <row r="336" spans="1:24" ht="12" customHeight="1">
      <c r="A336" s="10">
        <v>332</v>
      </c>
      <c r="B336" s="98" t="s">
        <v>173</v>
      </c>
      <c r="C336" s="98" t="s">
        <v>168</v>
      </c>
      <c r="D336" s="11" t="s">
        <v>25</v>
      </c>
      <c r="E336" s="11" t="s">
        <v>303</v>
      </c>
      <c r="F336" s="12" t="s">
        <v>48</v>
      </c>
      <c r="G336" s="12" t="s">
        <v>310</v>
      </c>
      <c r="H336" s="12" t="s">
        <v>306</v>
      </c>
      <c r="I336" s="11" t="s">
        <v>504</v>
      </c>
      <c r="J336" s="12" t="str">
        <f t="shared" si="17"/>
        <v>≥17h</v>
      </c>
      <c r="K336" s="12" t="s">
        <v>513</v>
      </c>
      <c r="L336" s="69" t="s">
        <v>520</v>
      </c>
      <c r="M336" s="11">
        <v>1</v>
      </c>
      <c r="N336" s="92">
        <v>1</v>
      </c>
      <c r="O336" s="93"/>
      <c r="P336" s="93">
        <v>1</v>
      </c>
      <c r="Q336" s="93">
        <v>1</v>
      </c>
      <c r="R336" s="93"/>
      <c r="S336" s="93">
        <v>1</v>
      </c>
      <c r="T336" s="93">
        <v>1</v>
      </c>
      <c r="U336" s="75"/>
      <c r="V336" s="132" t="str">
        <f>VLOOKUP(A336,DB_CAL_Q1_Q4!$A$4:$P$1328,13)</f>
        <v>Gas Natural</v>
      </c>
      <c r="W336" s="133" t="str">
        <f>VLOOKUP(A336,DB_ACS_Q1_Q4!$A$4:$AD$1328,13)</f>
        <v>Gas Natural</v>
      </c>
      <c r="X336" s="134" t="str">
        <f>VLOOKUP(A336,DB_REF_Q1_Q4!$A$4:$AD$1328,13)</f>
        <v>Ninguno</v>
      </c>
    </row>
    <row r="337" spans="1:24" ht="12" customHeight="1">
      <c r="A337" s="10">
        <v>333</v>
      </c>
      <c r="B337" s="98" t="s">
        <v>241</v>
      </c>
      <c r="C337" s="98" t="s">
        <v>241</v>
      </c>
      <c r="D337" s="11" t="s">
        <v>25</v>
      </c>
      <c r="E337" s="11" t="s">
        <v>304</v>
      </c>
      <c r="F337" s="12" t="s">
        <v>49</v>
      </c>
      <c r="G337" s="12" t="s">
        <v>310</v>
      </c>
      <c r="H337" s="12" t="s">
        <v>306</v>
      </c>
      <c r="I337" s="103" t="s">
        <v>504</v>
      </c>
      <c r="J337" s="12" t="str">
        <f t="shared" si="17"/>
        <v>≥17h</v>
      </c>
      <c r="K337" s="12" t="s">
        <v>512</v>
      </c>
      <c r="L337" s="69" t="s">
        <v>519</v>
      </c>
      <c r="M337" s="11">
        <v>1</v>
      </c>
      <c r="N337" s="92">
        <v>1</v>
      </c>
      <c r="O337" s="93"/>
      <c r="P337" s="93">
        <v>1</v>
      </c>
      <c r="Q337" s="93">
        <v>1</v>
      </c>
      <c r="R337" s="93">
        <v>1</v>
      </c>
      <c r="S337" s="93">
        <v>1</v>
      </c>
      <c r="T337" s="93">
        <v>1</v>
      </c>
      <c r="U337" s="75">
        <v>1</v>
      </c>
      <c r="V337" s="132" t="str">
        <f>VLOOKUP(A337,DB_CAL_Q1_Q4!$A$4:$P$1328,13)</f>
        <v>Gas Natural</v>
      </c>
      <c r="W337" s="133" t="str">
        <f>VLOOKUP(A337,DB_ACS_Q1_Q4!$A$4:$AD$1328,13)</f>
        <v>Gas Natural</v>
      </c>
      <c r="X337" s="134" t="str">
        <f>VLOOKUP(A337,DB_REF_Q1_Q4!$A$4:$AD$1328,13)</f>
        <v>Ninguno</v>
      </c>
    </row>
    <row r="338" spans="1:24" ht="12" customHeight="1">
      <c r="A338" s="10">
        <v>334</v>
      </c>
      <c r="B338" s="98" t="s">
        <v>287</v>
      </c>
      <c r="C338" s="98" t="s">
        <v>281</v>
      </c>
      <c r="D338" s="11" t="s">
        <v>52</v>
      </c>
      <c r="E338" s="11" t="s">
        <v>304</v>
      </c>
      <c r="F338" s="12" t="s">
        <v>49</v>
      </c>
      <c r="G338" s="11" t="s">
        <v>511</v>
      </c>
      <c r="H338" s="12" t="s">
        <v>308</v>
      </c>
      <c r="I338" s="11" t="s">
        <v>507</v>
      </c>
      <c r="J338" s="12" t="str">
        <f t="shared" si="17"/>
        <v>≥17h</v>
      </c>
      <c r="K338" s="12" t="s">
        <v>512</v>
      </c>
      <c r="L338" s="69" t="s">
        <v>519</v>
      </c>
      <c r="M338" s="11">
        <v>1</v>
      </c>
      <c r="N338" s="92"/>
      <c r="O338" s="93"/>
      <c r="P338" s="93"/>
      <c r="Q338" s="93">
        <v>1</v>
      </c>
      <c r="R338" s="93"/>
      <c r="S338" s="93"/>
      <c r="T338" s="93"/>
      <c r="U338" s="75"/>
      <c r="V338" s="132" t="str">
        <f>VLOOKUP(A338,DB_CAL_Q1_Q4!$A$4:$P$1328,13)</f>
        <v>Gasóleo</v>
      </c>
      <c r="W338" s="133" t="str">
        <f>VLOOKUP(A338,DB_ACS_Q1_Q4!$A$4:$AD$1328,13)</f>
        <v>Gasóleo</v>
      </c>
      <c r="X338" s="134" t="str">
        <f>VLOOKUP(A338,DB_REF_Q1_Q4!$A$4:$AD$1328,13)</f>
        <v>Ninguno</v>
      </c>
    </row>
    <row r="339" spans="1:24" ht="12" customHeight="1">
      <c r="A339" s="10">
        <v>335</v>
      </c>
      <c r="B339" s="98" t="s">
        <v>173</v>
      </c>
      <c r="C339" s="98" t="s">
        <v>168</v>
      </c>
      <c r="D339" s="11" t="s">
        <v>52</v>
      </c>
      <c r="E339" s="11" t="s">
        <v>304</v>
      </c>
      <c r="F339" s="12" t="s">
        <v>50</v>
      </c>
      <c r="G339" s="12" t="s">
        <v>310</v>
      </c>
      <c r="H339" s="12" t="s">
        <v>306</v>
      </c>
      <c r="I339" s="11" t="s">
        <v>504</v>
      </c>
      <c r="J339" s="12" t="str">
        <f t="shared" si="17"/>
        <v>≥17h</v>
      </c>
      <c r="K339" s="12" t="s">
        <v>47</v>
      </c>
      <c r="L339" s="69" t="s">
        <v>520</v>
      </c>
      <c r="M339" s="11">
        <v>1</v>
      </c>
      <c r="N339" s="92"/>
      <c r="O339" s="93"/>
      <c r="P339" s="93"/>
      <c r="Q339" s="93">
        <v>1</v>
      </c>
      <c r="R339" s="93"/>
      <c r="S339" s="93"/>
      <c r="T339" s="93"/>
      <c r="U339" s="75"/>
      <c r="V339" s="132" t="str">
        <f>VLOOKUP(A339,DB_CAL_Q1_Q4!$A$4:$P$1328,13)</f>
        <v>Gas Natural</v>
      </c>
      <c r="W339" s="133" t="str">
        <f>VLOOKUP(A339,DB_ACS_Q1_Q4!$A$4:$AD$1328,13)</f>
        <v>Gas Natural</v>
      </c>
      <c r="X339" s="134" t="str">
        <f>VLOOKUP(A339,DB_REF_Q1_Q4!$A$4:$AD$1328,13)</f>
        <v>Ninguno</v>
      </c>
    </row>
    <row r="340" spans="1:24" ht="12" customHeight="1">
      <c r="A340" s="10">
        <v>336</v>
      </c>
      <c r="B340" s="98" t="s">
        <v>241</v>
      </c>
      <c r="C340" s="98" t="s">
        <v>241</v>
      </c>
      <c r="D340" s="11" t="s">
        <v>51</v>
      </c>
      <c r="E340" s="11" t="s">
        <v>303</v>
      </c>
      <c r="F340" s="12" t="s">
        <v>48</v>
      </c>
      <c r="G340" s="12" t="s">
        <v>310</v>
      </c>
      <c r="H340" s="12" t="s">
        <v>306</v>
      </c>
      <c r="I340" s="11" t="s">
        <v>504</v>
      </c>
      <c r="J340" s="12" t="str">
        <f t="shared" si="17"/>
        <v>≥17h</v>
      </c>
      <c r="K340" s="12" t="s">
        <v>513</v>
      </c>
      <c r="L340" s="69" t="s">
        <v>519</v>
      </c>
      <c r="M340" s="11">
        <v>1</v>
      </c>
      <c r="N340" s="92">
        <v>1</v>
      </c>
      <c r="O340" s="93"/>
      <c r="P340" s="93">
        <v>1</v>
      </c>
      <c r="Q340" s="93">
        <v>1</v>
      </c>
      <c r="R340" s="93"/>
      <c r="S340" s="93">
        <v>1</v>
      </c>
      <c r="T340" s="93"/>
      <c r="U340" s="75"/>
      <c r="V340" s="132" t="str">
        <f>VLOOKUP(A340,DB_CAL_Q1_Q4!$A$4:$P$1328,13)</f>
        <v>Gas Natural</v>
      </c>
      <c r="W340" s="133" t="str">
        <f>VLOOKUP(A340,DB_ACS_Q1_Q4!$A$4:$AD$1328,13)</f>
        <v>Gas Natural</v>
      </c>
      <c r="X340" s="134" t="str">
        <f>VLOOKUP(A340,DB_REF_Q1_Q4!$A$4:$AD$1328,13)</f>
        <v>Ninguno</v>
      </c>
    </row>
    <row r="341" spans="1:24" ht="12" customHeight="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11">
        <v>1</v>
      </c>
      <c r="N341" s="92">
        <v>1</v>
      </c>
      <c r="O341" s="93">
        <v>1</v>
      </c>
      <c r="P341" s="93">
        <v>1</v>
      </c>
      <c r="Q341" s="93">
        <v>1</v>
      </c>
      <c r="R341" s="93">
        <v>1</v>
      </c>
      <c r="S341" s="93"/>
      <c r="T341" s="93">
        <v>1</v>
      </c>
      <c r="U341" s="75"/>
      <c r="V341" s="132" t="str">
        <f>VLOOKUP(A341,DB_CAL_Q1_Q4!$A$4:$P$1328,13)</f>
        <v>Bomba de calor aire</v>
      </c>
      <c r="W341" s="133" t="str">
        <f>VLOOKUP(A341,DB_ACS_Q1_Q4!$A$4:$AD$1328,13)</f>
        <v>Gas Natural</v>
      </c>
      <c r="X341" s="134" t="str">
        <f>VLOOKUP(A341,DB_REF_Q1_Q4!$A$4:$AD$1328,13)</f>
        <v>Bomba de calor aire</v>
      </c>
    </row>
    <row r="342" spans="1:24" ht="12" customHeight="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11">
        <v>1</v>
      </c>
      <c r="N342" s="92">
        <v>1</v>
      </c>
      <c r="O342" s="93"/>
      <c r="P342" s="93"/>
      <c r="Q342" s="93">
        <v>1</v>
      </c>
      <c r="R342" s="93"/>
      <c r="S342" s="93"/>
      <c r="T342" s="93"/>
      <c r="U342" s="75"/>
      <c r="V342" s="132" t="str">
        <f>VLOOKUP(A342,DB_CAL_Q1_Q4!$A$4:$P$1328,13)</f>
        <v>GLP</v>
      </c>
      <c r="W342" s="133" t="str">
        <f>VLOOKUP(A342,DB_ACS_Q1_Q4!$A$4:$AD$1328,13)</f>
        <v>Gas Natural</v>
      </c>
      <c r="X342" s="134" t="str">
        <f>VLOOKUP(A342,DB_REF_Q1_Q4!$A$4:$AD$1328,13)</f>
        <v>Bomba de calor aire</v>
      </c>
    </row>
    <row r="343" spans="1:24" ht="12" customHeight="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11">
        <v>1</v>
      </c>
      <c r="N343" s="92"/>
      <c r="O343" s="93"/>
      <c r="P343" s="93"/>
      <c r="Q343" s="93"/>
      <c r="R343" s="93"/>
      <c r="S343" s="93"/>
      <c r="T343" s="93"/>
      <c r="U343" s="75"/>
      <c r="V343" s="132" t="str">
        <f>VLOOKUP(A343,DB_CAL_Q1_Q4!$A$4:$P$1328,13)</f>
        <v>Gas Natural</v>
      </c>
      <c r="W343" s="133" t="str">
        <f>VLOOKUP(A343,DB_ACS_Q1_Q4!$A$4:$AD$1328,13)</f>
        <v>Gas Natural</v>
      </c>
      <c r="X343" s="134" t="str">
        <f>VLOOKUP(A343,DB_REF_Q1_Q4!$A$4:$AD$1328,13)</f>
        <v>Ninguno</v>
      </c>
    </row>
    <row r="344" spans="1:24" ht="12" customHeight="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11"/>
      <c r="N344" s="92"/>
      <c r="O344" s="93"/>
      <c r="P344" s="93"/>
      <c r="Q344" s="93"/>
      <c r="R344" s="93"/>
      <c r="S344" s="93"/>
      <c r="T344" s="93"/>
      <c r="U344" s="75"/>
      <c r="V344" s="132" t="str">
        <f>VLOOKUP(A344,DB_CAL_Q1_Q4!$A$4:$P$1328,13)</f>
        <v>Gasóleo</v>
      </c>
      <c r="W344" s="133" t="str">
        <f>VLOOKUP(A344,DB_ACS_Q1_Q4!$A$4:$AD$1328,13)</f>
        <v>Gasóleo</v>
      </c>
      <c r="X344" s="134" t="str">
        <f>VLOOKUP(A344,DB_REF_Q1_Q4!$A$4:$AD$1328,13)</f>
        <v>Ninguno</v>
      </c>
    </row>
    <row r="345" spans="1:24" ht="12" customHeight="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11">
        <v>1</v>
      </c>
      <c r="N345" s="92"/>
      <c r="O345" s="93"/>
      <c r="P345" s="93">
        <v>1</v>
      </c>
      <c r="Q345" s="93">
        <v>1</v>
      </c>
      <c r="R345" s="93"/>
      <c r="S345" s="93"/>
      <c r="T345" s="93"/>
      <c r="U345" s="75"/>
      <c r="V345" s="132" t="str">
        <f>VLOOKUP(A345,DB_CAL_Q1_Q4!$A$4:$P$1328,13)</f>
        <v>Gas Natural</v>
      </c>
      <c r="W345" s="133" t="str">
        <f>VLOOKUP(A345,DB_ACS_Q1_Q4!$A$4:$AD$1328,13)</f>
        <v>Gas Natural</v>
      </c>
      <c r="X345" s="134" t="str">
        <f>VLOOKUP(A345,DB_REF_Q1_Q4!$A$4:$AD$1328,13)</f>
        <v>Ninguno</v>
      </c>
    </row>
    <row r="346" spans="1:24" ht="12" customHeight="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11">
        <v>1</v>
      </c>
      <c r="N346" s="92">
        <v>1</v>
      </c>
      <c r="O346" s="93">
        <v>1</v>
      </c>
      <c r="P346" s="93">
        <v>1</v>
      </c>
      <c r="Q346" s="93">
        <v>1</v>
      </c>
      <c r="R346" s="93">
        <v>1</v>
      </c>
      <c r="S346" s="93">
        <v>1</v>
      </c>
      <c r="T346" s="93"/>
      <c r="U346" s="75">
        <v>1</v>
      </c>
      <c r="V346" s="132" t="str">
        <f>VLOOKUP(A346,DB_CAL_Q1_Q4!$A$4:$P$1328,13)</f>
        <v>Electricidad</v>
      </c>
      <c r="W346" s="133" t="str">
        <f>VLOOKUP(A346,DB_ACS_Q1_Q4!$A$4:$AD$1328,13)</f>
        <v>GLP</v>
      </c>
      <c r="X346" s="134" t="str">
        <f>VLOOKUP(A346,DB_REF_Q1_Q4!$A$4:$AD$1328,13)</f>
        <v>Ninguno</v>
      </c>
    </row>
    <row r="347" spans="1:24" ht="12" customHeight="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11">
        <v>1</v>
      </c>
      <c r="N347" s="92">
        <v>1</v>
      </c>
      <c r="O347" s="93"/>
      <c r="P347" s="93">
        <v>1</v>
      </c>
      <c r="Q347" s="93">
        <v>1</v>
      </c>
      <c r="R347" s="93">
        <v>1</v>
      </c>
      <c r="S347" s="93">
        <v>1</v>
      </c>
      <c r="T347" s="93">
        <v>1</v>
      </c>
      <c r="U347" s="75">
        <v>1</v>
      </c>
      <c r="V347" s="132" t="str">
        <f>VLOOKUP(A347,DB_CAL_Q1_Q4!$A$4:$P$1328,13)</f>
        <v>Gas Natural</v>
      </c>
      <c r="W347" s="133" t="str">
        <f>VLOOKUP(A347,DB_ACS_Q1_Q4!$A$4:$AD$1328,13)</f>
        <v>Gas Natural</v>
      </c>
      <c r="X347" s="134" t="str">
        <f>VLOOKUP(A347,DB_REF_Q1_Q4!$A$4:$AD$1328,13)</f>
        <v>Bomba de calor aire</v>
      </c>
    </row>
    <row r="348" spans="1:24" ht="12" customHeight="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11">
        <v>1</v>
      </c>
      <c r="N348" s="92">
        <v>1</v>
      </c>
      <c r="O348" s="93"/>
      <c r="P348" s="93">
        <v>1</v>
      </c>
      <c r="Q348" s="93">
        <v>1</v>
      </c>
      <c r="R348" s="93">
        <v>1</v>
      </c>
      <c r="S348" s="93"/>
      <c r="T348" s="93">
        <v>1</v>
      </c>
      <c r="U348" s="75"/>
      <c r="V348" s="132" t="str">
        <f>VLOOKUP(A348,DB_CAL_Q1_Q4!$A$4:$P$1328,13)</f>
        <v>Electricidad</v>
      </c>
      <c r="W348" s="133" t="str">
        <f>VLOOKUP(A348,DB_ACS_Q1_Q4!$A$4:$AD$1328,13)</f>
        <v>Solar Térmica</v>
      </c>
      <c r="X348" s="134" t="str">
        <f>VLOOKUP(A348,DB_REF_Q1_Q4!$A$4:$AD$1328,13)</f>
        <v>Ninguno</v>
      </c>
    </row>
    <row r="349" spans="1:24" ht="12" customHeight="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11">
        <v>1</v>
      </c>
      <c r="N349" s="92"/>
      <c r="O349" s="93">
        <v>1</v>
      </c>
      <c r="P349" s="93"/>
      <c r="Q349" s="93">
        <v>1</v>
      </c>
      <c r="R349" s="93">
        <v>1</v>
      </c>
      <c r="S349" s="93">
        <v>1</v>
      </c>
      <c r="T349" s="93">
        <v>1</v>
      </c>
      <c r="U349" s="75">
        <v>1</v>
      </c>
      <c r="V349" s="132" t="str">
        <f>VLOOKUP(A349,DB_CAL_Q1_Q4!$A$4:$P$1328,13)</f>
        <v>Electricidad</v>
      </c>
      <c r="W349" s="133" t="str">
        <f>VLOOKUP(A349,DB_ACS_Q1_Q4!$A$4:$AD$1328,13)</f>
        <v>GLP</v>
      </c>
      <c r="X349" s="134" t="str">
        <f>VLOOKUP(A349,DB_REF_Q1_Q4!$A$4:$AD$1328,13)</f>
        <v>Ninguno</v>
      </c>
    </row>
    <row r="350" spans="1:24" ht="12" customHeight="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11">
        <v>1</v>
      </c>
      <c r="N350" s="92">
        <v>1</v>
      </c>
      <c r="O350" s="93">
        <v>1</v>
      </c>
      <c r="P350" s="93">
        <v>1</v>
      </c>
      <c r="Q350" s="93">
        <v>1</v>
      </c>
      <c r="R350" s="93"/>
      <c r="S350" s="93">
        <v>1</v>
      </c>
      <c r="T350" s="93"/>
      <c r="U350" s="75"/>
      <c r="V350" s="132" t="str">
        <f>VLOOKUP(A350,DB_CAL_Q1_Q4!$A$4:$P$1328,13)</f>
        <v>Ninguna</v>
      </c>
      <c r="W350" s="133" t="str">
        <f>VLOOKUP(A350,DB_ACS_Q1_Q4!$A$4:$AD$1328,13)</f>
        <v>Gas Natural</v>
      </c>
      <c r="X350" s="134" t="str">
        <f>VLOOKUP(A350,DB_REF_Q1_Q4!$A$4:$AD$1328,13)</f>
        <v>AC Eléctrico</v>
      </c>
    </row>
    <row r="351" spans="1:24" ht="12" customHeight="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11"/>
      <c r="N351" s="92"/>
      <c r="O351" s="93"/>
      <c r="P351" s="93"/>
      <c r="Q351" s="93"/>
      <c r="R351" s="93"/>
      <c r="S351" s="93"/>
      <c r="T351" s="93"/>
      <c r="U351" s="75"/>
      <c r="V351" s="132" t="str">
        <f>VLOOKUP(A351,DB_CAL_Q1_Q4!$A$4:$P$1328,13)</f>
        <v>Gas Natural</v>
      </c>
      <c r="W351" s="133" t="str">
        <f>VLOOKUP(A351,DB_ACS_Q1_Q4!$A$4:$AD$1328,13)</f>
        <v>Gas Natural</v>
      </c>
      <c r="X351" s="134" t="str">
        <f>VLOOKUP(A351,DB_REF_Q1_Q4!$A$4:$AD$1328,13)</f>
        <v>Ninguno</v>
      </c>
    </row>
    <row r="352" spans="1:24" ht="12" customHeight="1">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11">
        <v>1</v>
      </c>
      <c r="N352" s="92">
        <v>1</v>
      </c>
      <c r="O352" s="93"/>
      <c r="P352" s="93">
        <v>1</v>
      </c>
      <c r="Q352" s="93">
        <v>1</v>
      </c>
      <c r="R352" s="93"/>
      <c r="S352" s="93">
        <v>1</v>
      </c>
      <c r="T352" s="93"/>
      <c r="U352" s="75"/>
      <c r="V352" s="132" t="str">
        <f>VLOOKUP(A352,DB_CAL_Q1_Q4!$A$4:$P$1328,13)</f>
        <v>Gasóleo</v>
      </c>
      <c r="W352" s="133" t="str">
        <f>VLOOKUP(A352,DB_ACS_Q1_Q4!$A$4:$AD$1328,13)</f>
        <v>Gasóleo</v>
      </c>
      <c r="X352" s="134" t="str">
        <f>VLOOKUP(A352,DB_REF_Q1_Q4!$A$4:$AD$1328,13)</f>
        <v>Bomba de calor aire</v>
      </c>
    </row>
    <row r="353" spans="1:24" ht="12" customHeight="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11">
        <v>1</v>
      </c>
      <c r="N353" s="92">
        <v>1</v>
      </c>
      <c r="O353" s="93">
        <v>1</v>
      </c>
      <c r="P353" s="93">
        <v>1</v>
      </c>
      <c r="Q353" s="93">
        <v>1</v>
      </c>
      <c r="R353" s="93"/>
      <c r="S353" s="93">
        <v>1</v>
      </c>
      <c r="T353" s="93">
        <v>1</v>
      </c>
      <c r="U353" s="75"/>
      <c r="V353" s="132" t="str">
        <f>VLOOKUP(A353,DB_CAL_Q1_Q4!$A$4:$P$1328,13)</f>
        <v>Gasóleo</v>
      </c>
      <c r="W353" s="133" t="str">
        <f>VLOOKUP(A353,DB_ACS_Q1_Q4!$A$4:$AD$1328,13)</f>
        <v>Gasóleo</v>
      </c>
      <c r="X353" s="134" t="str">
        <f>VLOOKUP(A353,DB_REF_Q1_Q4!$A$4:$AD$1328,13)</f>
        <v>Ninguno</v>
      </c>
    </row>
    <row r="354" spans="1:24" ht="12" customHeight="1">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11"/>
      <c r="N354" s="92"/>
      <c r="O354" s="93"/>
      <c r="P354" s="93"/>
      <c r="Q354" s="93"/>
      <c r="R354" s="93"/>
      <c r="S354" s="93"/>
      <c r="T354" s="93"/>
      <c r="U354" s="75"/>
      <c r="V354" s="132" t="str">
        <f>VLOOKUP(A354,DB_CAL_Q1_Q4!$A$4:$P$1328,13)</f>
        <v>Gas Natural</v>
      </c>
      <c r="W354" s="133" t="str">
        <f>VLOOKUP(A354,DB_ACS_Q1_Q4!$A$4:$AD$1328,13)</f>
        <v>Gas Natural</v>
      </c>
      <c r="X354" s="134" t="str">
        <f>VLOOKUP(A354,DB_REF_Q1_Q4!$A$4:$AD$1328,13)</f>
        <v>AC Eléctrico</v>
      </c>
    </row>
    <row r="355" spans="1:24" ht="12" customHeight="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11">
        <v>1</v>
      </c>
      <c r="N355" s="92"/>
      <c r="O355" s="93"/>
      <c r="P355" s="93"/>
      <c r="Q355" s="93">
        <v>1</v>
      </c>
      <c r="R355" s="93">
        <v>1</v>
      </c>
      <c r="S355" s="93">
        <v>1</v>
      </c>
      <c r="T355" s="93">
        <v>1</v>
      </c>
      <c r="U355" s="75">
        <v>1</v>
      </c>
      <c r="V355" s="132" t="str">
        <f>VLOOKUP(A355,DB_CAL_Q1_Q4!$A$4:$P$1328,13)</f>
        <v>Otros</v>
      </c>
      <c r="W355" s="133" t="str">
        <f>VLOOKUP(A355,DB_ACS_Q1_Q4!$A$4:$AD$1328,13)</f>
        <v>Gas Natural</v>
      </c>
      <c r="X355" s="134" t="str">
        <f>VLOOKUP(A355,DB_REF_Q1_Q4!$A$4:$AD$1328,13)</f>
        <v>AC Eléctrico</v>
      </c>
    </row>
    <row r="356" spans="1:24" ht="12" customHeight="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11">
        <v>1</v>
      </c>
      <c r="N356" s="92">
        <v>1</v>
      </c>
      <c r="O356" s="93">
        <v>1</v>
      </c>
      <c r="P356" s="93">
        <v>1</v>
      </c>
      <c r="Q356" s="93">
        <v>1</v>
      </c>
      <c r="R356" s="93"/>
      <c r="S356" s="93">
        <v>1</v>
      </c>
      <c r="T356" s="93">
        <v>1</v>
      </c>
      <c r="U356" s="75"/>
      <c r="V356" s="132" t="str">
        <f>VLOOKUP(A356,DB_CAL_Q1_Q4!$A$4:$P$1328,13)</f>
        <v>Gas Natural</v>
      </c>
      <c r="W356" s="133" t="str">
        <f>VLOOKUP(A356,DB_ACS_Q1_Q4!$A$4:$AD$1328,13)</f>
        <v>Gas Natural</v>
      </c>
      <c r="X356" s="134" t="str">
        <f>VLOOKUP(A356,DB_REF_Q1_Q4!$A$4:$AD$1328,13)</f>
        <v>Ninguno</v>
      </c>
    </row>
    <row r="357" spans="1:24" ht="12" customHeight="1">
      <c r="A357" s="10">
        <v>353</v>
      </c>
      <c r="B357" s="98" t="s">
        <v>189</v>
      </c>
      <c r="C357" s="98" t="s">
        <v>189</v>
      </c>
      <c r="D357" s="11" t="s">
        <v>52</v>
      </c>
      <c r="E357" s="11" t="s">
        <v>304</v>
      </c>
      <c r="F357" s="12" t="s">
        <v>49</v>
      </c>
      <c r="G357" s="12" t="s">
        <v>310</v>
      </c>
      <c r="H357" s="12" t="s">
        <v>306</v>
      </c>
      <c r="I357" s="103" t="s">
        <v>504</v>
      </c>
      <c r="J357" s="12" t="str">
        <f t="shared" ref="J357:J363" si="18">"≥17h"</f>
        <v>≥17h</v>
      </c>
      <c r="K357" s="12" t="s">
        <v>512</v>
      </c>
      <c r="L357" s="69" t="s">
        <v>519</v>
      </c>
      <c r="M357" s="11"/>
      <c r="N357" s="92"/>
      <c r="O357" s="93"/>
      <c r="P357" s="93"/>
      <c r="Q357" s="93"/>
      <c r="R357" s="93"/>
      <c r="S357" s="93"/>
      <c r="T357" s="93"/>
      <c r="U357" s="75"/>
      <c r="V357" s="132" t="str">
        <f>VLOOKUP(A357,DB_CAL_Q1_Q4!$A$4:$P$1328,13)</f>
        <v>Gasóleo</v>
      </c>
      <c r="W357" s="133" t="str">
        <f>VLOOKUP(A357,DB_ACS_Q1_Q4!$A$4:$AD$1328,13)</f>
        <v>Gasóleo</v>
      </c>
      <c r="X357" s="134" t="str">
        <f>VLOOKUP(A357,DB_REF_Q1_Q4!$A$4:$AD$1328,13)</f>
        <v>AC Eléctrico</v>
      </c>
    </row>
    <row r="358" spans="1:24" ht="12" customHeight="1">
      <c r="A358" s="10">
        <v>354</v>
      </c>
      <c r="B358" s="98" t="s">
        <v>69</v>
      </c>
      <c r="C358" s="98" t="s">
        <v>69</v>
      </c>
      <c r="D358" s="11" t="s">
        <v>52</v>
      </c>
      <c r="E358" s="11" t="s">
        <v>303</v>
      </c>
      <c r="F358" s="12" t="s">
        <v>48</v>
      </c>
      <c r="G358" s="12" t="s">
        <v>310</v>
      </c>
      <c r="H358" s="12" t="s">
        <v>306</v>
      </c>
      <c r="I358" s="11" t="s">
        <v>507</v>
      </c>
      <c r="J358" s="12" t="str">
        <f t="shared" si="18"/>
        <v>≥17h</v>
      </c>
      <c r="K358" s="12" t="s">
        <v>512</v>
      </c>
      <c r="L358" s="69" t="s">
        <v>518</v>
      </c>
      <c r="M358" s="11"/>
      <c r="N358" s="92"/>
      <c r="O358" s="93"/>
      <c r="P358" s="93"/>
      <c r="Q358" s="93"/>
      <c r="R358" s="93"/>
      <c r="S358" s="93"/>
      <c r="T358" s="93"/>
      <c r="U358" s="75"/>
      <c r="V358" s="132" t="str">
        <f>VLOOKUP(A358,DB_CAL_Q1_Q4!$A$4:$P$1328,13)</f>
        <v>Gas Natural</v>
      </c>
      <c r="W358" s="133" t="str">
        <f>VLOOKUP(A358,DB_ACS_Q1_Q4!$A$4:$AD$1328,13)</f>
        <v>Gas Natural</v>
      </c>
      <c r="X358" s="134" t="str">
        <f>VLOOKUP(A358,DB_REF_Q1_Q4!$A$4:$AD$1328,13)</f>
        <v>AC Eléctrico</v>
      </c>
    </row>
    <row r="359" spans="1:24" ht="12" customHeight="1">
      <c r="A359" s="10">
        <v>355</v>
      </c>
      <c r="B359" s="98" t="s">
        <v>291</v>
      </c>
      <c r="C359" s="98" t="s">
        <v>291</v>
      </c>
      <c r="D359" s="11" t="s">
        <v>51</v>
      </c>
      <c r="E359" s="11" t="s">
        <v>303</v>
      </c>
      <c r="F359" s="12" t="s">
        <v>50</v>
      </c>
      <c r="G359" s="12" t="s">
        <v>310</v>
      </c>
      <c r="H359" s="12" t="s">
        <v>306</v>
      </c>
      <c r="I359" s="11" t="s">
        <v>504</v>
      </c>
      <c r="J359" s="12" t="str">
        <f t="shared" si="18"/>
        <v>≥17h</v>
      </c>
      <c r="K359" s="12" t="s">
        <v>47</v>
      </c>
      <c r="L359" s="69" t="s">
        <v>519</v>
      </c>
      <c r="M359" s="11">
        <v>1</v>
      </c>
      <c r="N359" s="92"/>
      <c r="O359" s="93">
        <v>1</v>
      </c>
      <c r="P359" s="93">
        <v>1</v>
      </c>
      <c r="Q359" s="93">
        <v>1</v>
      </c>
      <c r="R359" s="93"/>
      <c r="S359" s="93">
        <v>1</v>
      </c>
      <c r="T359" s="93"/>
      <c r="U359" s="75"/>
      <c r="V359" s="132" t="str">
        <f>VLOOKUP(A359,DB_CAL_Q1_Q4!$A$4:$P$1328,13)</f>
        <v>Gas Natural</v>
      </c>
      <c r="W359" s="133" t="str">
        <f>VLOOKUP(A359,DB_ACS_Q1_Q4!$A$4:$AD$1328,13)</f>
        <v>Gas Natural</v>
      </c>
      <c r="X359" s="134" t="str">
        <f>VLOOKUP(A359,DB_REF_Q1_Q4!$A$4:$AD$1328,13)</f>
        <v>Ninguno</v>
      </c>
    </row>
    <row r="360" spans="1:24" ht="12" customHeight="1">
      <c r="A360" s="10">
        <v>356</v>
      </c>
      <c r="B360" s="98" t="s">
        <v>189</v>
      </c>
      <c r="C360" s="98" t="s">
        <v>189</v>
      </c>
      <c r="D360" s="11" t="s">
        <v>52</v>
      </c>
      <c r="E360" s="11" t="s">
        <v>304</v>
      </c>
      <c r="F360" s="12" t="s">
        <v>50</v>
      </c>
      <c r="G360" s="12" t="s">
        <v>310</v>
      </c>
      <c r="H360" s="12" t="s">
        <v>306</v>
      </c>
      <c r="I360" s="11" t="s">
        <v>504</v>
      </c>
      <c r="J360" s="12" t="str">
        <f t="shared" si="18"/>
        <v>≥17h</v>
      </c>
      <c r="K360" s="12" t="s">
        <v>512</v>
      </c>
      <c r="L360" s="69" t="s">
        <v>519</v>
      </c>
      <c r="M360" s="11"/>
      <c r="N360" s="92"/>
      <c r="O360" s="93"/>
      <c r="P360" s="93"/>
      <c r="Q360" s="93"/>
      <c r="R360" s="93"/>
      <c r="S360" s="93"/>
      <c r="T360" s="93"/>
      <c r="U360" s="75"/>
      <c r="V360" s="132" t="str">
        <f>VLOOKUP(A360,DB_CAL_Q1_Q4!$A$4:$P$1328,13)</f>
        <v>Gas Natural</v>
      </c>
      <c r="W360" s="133" t="str">
        <f>VLOOKUP(A360,DB_ACS_Q1_Q4!$A$4:$AD$1328,13)</f>
        <v>Gasóleo</v>
      </c>
      <c r="X360" s="134" t="str">
        <f>VLOOKUP(A360,DB_REF_Q1_Q4!$A$4:$AD$1328,13)</f>
        <v>Ninguno</v>
      </c>
    </row>
    <row r="361" spans="1:24" ht="12" customHeight="1">
      <c r="A361" s="10">
        <v>357</v>
      </c>
      <c r="B361" s="98" t="s">
        <v>192</v>
      </c>
      <c r="C361" s="98" t="s">
        <v>191</v>
      </c>
      <c r="D361" s="11" t="s">
        <v>25</v>
      </c>
      <c r="E361" s="11" t="s">
        <v>304</v>
      </c>
      <c r="F361" s="12" t="s">
        <v>50</v>
      </c>
      <c r="G361" s="12" t="s">
        <v>510</v>
      </c>
      <c r="H361" s="12" t="s">
        <v>306</v>
      </c>
      <c r="I361" s="11" t="s">
        <v>504</v>
      </c>
      <c r="J361" s="12" t="str">
        <f t="shared" si="18"/>
        <v>≥17h</v>
      </c>
      <c r="K361" s="12" t="s">
        <v>513</v>
      </c>
      <c r="L361" s="69" t="s">
        <v>519</v>
      </c>
      <c r="M361" s="11">
        <v>1</v>
      </c>
      <c r="N361" s="92">
        <v>1</v>
      </c>
      <c r="O361" s="93"/>
      <c r="P361" s="93">
        <v>1</v>
      </c>
      <c r="Q361" s="93">
        <v>1</v>
      </c>
      <c r="R361" s="93">
        <v>1</v>
      </c>
      <c r="S361" s="93">
        <v>1</v>
      </c>
      <c r="T361" s="93">
        <v>1</v>
      </c>
      <c r="U361" s="75">
        <v>1</v>
      </c>
      <c r="V361" s="132" t="str">
        <f>VLOOKUP(A361,DB_CAL_Q1_Q4!$A$4:$P$1328,13)</f>
        <v>Gas Natural</v>
      </c>
      <c r="W361" s="133" t="str">
        <f>VLOOKUP(A361,DB_ACS_Q1_Q4!$A$4:$AD$1328,13)</f>
        <v>Gas Natural</v>
      </c>
      <c r="X361" s="134" t="str">
        <f>VLOOKUP(A361,DB_REF_Q1_Q4!$A$4:$AD$1328,13)</f>
        <v>Ninguno</v>
      </c>
    </row>
    <row r="362" spans="1:24" ht="12" customHeight="1">
      <c r="A362" s="10">
        <v>358</v>
      </c>
      <c r="B362" s="98" t="s">
        <v>291</v>
      </c>
      <c r="C362" s="98" t="s">
        <v>291</v>
      </c>
      <c r="D362" s="11" t="s">
        <v>52</v>
      </c>
      <c r="E362" s="11" t="s">
        <v>304</v>
      </c>
      <c r="F362" s="12" t="s">
        <v>49</v>
      </c>
      <c r="G362" s="12" t="s">
        <v>510</v>
      </c>
      <c r="H362" s="12" t="s">
        <v>307</v>
      </c>
      <c r="I362" s="11" t="s">
        <v>507</v>
      </c>
      <c r="J362" s="12" t="str">
        <f t="shared" si="18"/>
        <v>≥17h</v>
      </c>
      <c r="K362" s="12" t="s">
        <v>47</v>
      </c>
      <c r="L362" s="69" t="s">
        <v>519</v>
      </c>
      <c r="M362" s="11"/>
      <c r="N362" s="92"/>
      <c r="O362" s="93"/>
      <c r="P362" s="93"/>
      <c r="Q362" s="93"/>
      <c r="R362" s="93"/>
      <c r="S362" s="93"/>
      <c r="T362" s="93"/>
      <c r="U362" s="75"/>
      <c r="V362" s="132" t="str">
        <f>VLOOKUP(A362,DB_CAL_Q1_Q4!$A$4:$P$1328,13)</f>
        <v>Gasóleo</v>
      </c>
      <c r="W362" s="133" t="str">
        <f>VLOOKUP(A362,DB_ACS_Q1_Q4!$A$4:$AD$1328,13)</f>
        <v>Gasóleo</v>
      </c>
      <c r="X362" s="134" t="str">
        <f>VLOOKUP(A362,DB_REF_Q1_Q4!$A$4:$AD$1328,13)</f>
        <v>Ninguno</v>
      </c>
    </row>
    <row r="363" spans="1:24" ht="12" customHeight="1">
      <c r="A363" s="10">
        <v>359</v>
      </c>
      <c r="B363" s="98" t="s">
        <v>291</v>
      </c>
      <c r="C363" s="98" t="s">
        <v>291</v>
      </c>
      <c r="D363" s="11" t="s">
        <v>51</v>
      </c>
      <c r="E363" s="11" t="s">
        <v>304</v>
      </c>
      <c r="F363" s="12" t="s">
        <v>50</v>
      </c>
      <c r="G363" s="12" t="s">
        <v>310</v>
      </c>
      <c r="H363" s="12" t="s">
        <v>306</v>
      </c>
      <c r="I363" s="11" t="s">
        <v>507</v>
      </c>
      <c r="J363" s="12" t="str">
        <f t="shared" si="18"/>
        <v>≥17h</v>
      </c>
      <c r="K363" s="12" t="s">
        <v>513</v>
      </c>
      <c r="L363" s="69" t="s">
        <v>519</v>
      </c>
      <c r="M363" s="11">
        <v>1</v>
      </c>
      <c r="N363" s="92"/>
      <c r="O363" s="93"/>
      <c r="P363" s="93"/>
      <c r="Q363" s="93">
        <v>1</v>
      </c>
      <c r="R363" s="93"/>
      <c r="S363" s="93"/>
      <c r="T363" s="93"/>
      <c r="U363" s="75"/>
      <c r="V363" s="132" t="str">
        <f>VLOOKUP(A363,DB_CAL_Q1_Q4!$A$4:$P$1328,13)</f>
        <v>Gas Natural</v>
      </c>
      <c r="W363" s="133" t="str">
        <f>VLOOKUP(A363,DB_ACS_Q1_Q4!$A$4:$AD$1328,13)</f>
        <v>Gas Natural</v>
      </c>
      <c r="X363" s="134" t="str">
        <f>VLOOKUP(A363,DB_REF_Q1_Q4!$A$4:$AD$1328,13)</f>
        <v>Ninguno</v>
      </c>
    </row>
    <row r="364" spans="1:24" ht="12" customHeight="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11"/>
      <c r="N364" s="92"/>
      <c r="O364" s="93"/>
      <c r="P364" s="93"/>
      <c r="Q364" s="93"/>
      <c r="R364" s="93"/>
      <c r="S364" s="93"/>
      <c r="T364" s="93"/>
      <c r="U364" s="75"/>
      <c r="V364" s="132" t="str">
        <f>VLOOKUP(A364,DB_CAL_Q1_Q4!$A$4:$P$1328,13)</f>
        <v>Electricidad</v>
      </c>
      <c r="W364" s="133" t="str">
        <f>VLOOKUP(A364,DB_ACS_Q1_Q4!$A$4:$AD$1328,13)</f>
        <v>Electricidad</v>
      </c>
      <c r="X364" s="134" t="str">
        <f>VLOOKUP(A364,DB_REF_Q1_Q4!$A$4:$AD$1328,13)</f>
        <v>Ninguno</v>
      </c>
    </row>
    <row r="365" spans="1:24" ht="12" customHeight="1">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11">
        <v>1</v>
      </c>
      <c r="N365" s="92">
        <v>1</v>
      </c>
      <c r="O365" s="93"/>
      <c r="P365" s="93">
        <v>1</v>
      </c>
      <c r="Q365" s="93">
        <v>1</v>
      </c>
      <c r="R365" s="93"/>
      <c r="S365" s="93"/>
      <c r="T365" s="93"/>
      <c r="U365" s="75"/>
      <c r="V365" s="132" t="str">
        <f>VLOOKUP(A365,DB_CAL_Q1_Q4!$A$4:$P$1328,13)</f>
        <v>Gas Natural</v>
      </c>
      <c r="W365" s="133" t="str">
        <f>VLOOKUP(A365,DB_ACS_Q1_Q4!$A$4:$AD$1328,13)</f>
        <v>Gas Natural</v>
      </c>
      <c r="X365" s="134" t="str">
        <f>VLOOKUP(A365,DB_REF_Q1_Q4!$A$4:$AD$1328,13)</f>
        <v>AC Eléctrico</v>
      </c>
    </row>
    <row r="366" spans="1:24" ht="12" customHeight="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11">
        <v>1</v>
      </c>
      <c r="N366" s="92">
        <v>1</v>
      </c>
      <c r="O366" s="93"/>
      <c r="P366" s="93">
        <v>1</v>
      </c>
      <c r="Q366" s="93">
        <v>1</v>
      </c>
      <c r="R366" s="93">
        <v>1</v>
      </c>
      <c r="S366" s="93"/>
      <c r="T366" s="93">
        <v>1</v>
      </c>
      <c r="U366" s="75"/>
      <c r="V366" s="132" t="str">
        <f>VLOOKUP(A366,DB_CAL_Q1_Q4!$A$4:$P$1328,13)</f>
        <v>Gasóleo</v>
      </c>
      <c r="W366" s="133" t="str">
        <f>VLOOKUP(A366,DB_ACS_Q1_Q4!$A$4:$AD$1328,13)</f>
        <v>Gasóleo</v>
      </c>
      <c r="X366" s="134" t="str">
        <f>VLOOKUP(A366,DB_REF_Q1_Q4!$A$4:$AD$1328,13)</f>
        <v>Ninguno</v>
      </c>
    </row>
    <row r="367" spans="1:24" ht="12" customHeight="1">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11"/>
      <c r="N367" s="92"/>
      <c r="O367" s="93"/>
      <c r="P367" s="93"/>
      <c r="Q367" s="93"/>
      <c r="R367" s="93"/>
      <c r="S367" s="93"/>
      <c r="T367" s="93"/>
      <c r="U367" s="75"/>
      <c r="V367" s="132" t="str">
        <f>VLOOKUP(A367,DB_CAL_Q1_Q4!$A$4:$P$1328,13)</f>
        <v>Gas Natural</v>
      </c>
      <c r="W367" s="133" t="str">
        <f>VLOOKUP(A367,DB_ACS_Q1_Q4!$A$4:$AD$1328,13)</f>
        <v>Gas Natural</v>
      </c>
      <c r="X367" s="134" t="str">
        <f>VLOOKUP(A367,DB_REF_Q1_Q4!$A$4:$AD$1328,13)</f>
        <v>Bomba de calor aire</v>
      </c>
    </row>
    <row r="368" spans="1:24" ht="12" customHeight="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11">
        <v>1</v>
      </c>
      <c r="N368" s="92">
        <v>1</v>
      </c>
      <c r="O368" s="93">
        <v>1</v>
      </c>
      <c r="P368" s="93">
        <v>1</v>
      </c>
      <c r="Q368" s="93">
        <v>1</v>
      </c>
      <c r="R368" s="93">
        <v>1</v>
      </c>
      <c r="S368" s="93">
        <v>1</v>
      </c>
      <c r="T368" s="93"/>
      <c r="U368" s="75"/>
      <c r="V368" s="132" t="str">
        <f>VLOOKUP(A368,DB_CAL_Q1_Q4!$A$4:$P$1328,13)</f>
        <v>Bomba de calor aire</v>
      </c>
      <c r="W368" s="133" t="str">
        <f>VLOOKUP(A368,DB_ACS_Q1_Q4!$A$4:$AD$1328,13)</f>
        <v>Gas Natural</v>
      </c>
      <c r="X368" s="134" t="str">
        <f>VLOOKUP(A368,DB_REF_Q1_Q4!$A$4:$AD$1328,13)</f>
        <v>Bomba de calor aire</v>
      </c>
    </row>
    <row r="369" spans="1:24" ht="12" customHeight="1">
      <c r="A369" s="10">
        <v>365</v>
      </c>
      <c r="B369" s="98" t="s">
        <v>291</v>
      </c>
      <c r="C369" s="98" t="s">
        <v>291</v>
      </c>
      <c r="D369" s="11" t="s">
        <v>51</v>
      </c>
      <c r="E369" s="11" t="s">
        <v>303</v>
      </c>
      <c r="F369" s="12" t="s">
        <v>50</v>
      </c>
      <c r="G369" s="12" t="s">
        <v>510</v>
      </c>
      <c r="H369" s="12" t="s">
        <v>307</v>
      </c>
      <c r="I369" s="11" t="s">
        <v>507</v>
      </c>
      <c r="J369" s="12" t="str">
        <f t="shared" ref="J369:J376" si="19">"≥17h"</f>
        <v>≥17h</v>
      </c>
      <c r="K369" s="12" t="s">
        <v>513</v>
      </c>
      <c r="L369" s="69" t="s">
        <v>519</v>
      </c>
      <c r="M369" s="11">
        <v>1</v>
      </c>
      <c r="N369" s="92">
        <v>1</v>
      </c>
      <c r="O369" s="93"/>
      <c r="P369" s="93">
        <v>1</v>
      </c>
      <c r="Q369" s="93">
        <v>1</v>
      </c>
      <c r="R369" s="93">
        <v>1</v>
      </c>
      <c r="S369" s="93">
        <v>1</v>
      </c>
      <c r="T369" s="93">
        <v>1</v>
      </c>
      <c r="U369" s="75"/>
      <c r="V369" s="132" t="str">
        <f>VLOOKUP(A369,DB_CAL_Q1_Q4!$A$4:$P$1328,13)</f>
        <v>Gasóleo</v>
      </c>
      <c r="W369" s="133" t="str">
        <f>VLOOKUP(A369,DB_ACS_Q1_Q4!$A$4:$AD$1328,13)</f>
        <v>Gasóleo</v>
      </c>
      <c r="X369" s="134" t="str">
        <f>VLOOKUP(A369,DB_REF_Q1_Q4!$A$4:$AD$1328,13)</f>
        <v>Ninguno</v>
      </c>
    </row>
    <row r="370" spans="1:24" ht="12" customHeight="1">
      <c r="A370" s="10">
        <v>366</v>
      </c>
      <c r="B370" s="98" t="s">
        <v>106</v>
      </c>
      <c r="C370" s="98" t="s">
        <v>71</v>
      </c>
      <c r="D370" s="11" t="s">
        <v>51</v>
      </c>
      <c r="E370" s="11" t="s">
        <v>304</v>
      </c>
      <c r="F370" s="12" t="s">
        <v>50</v>
      </c>
      <c r="G370" s="12" t="s">
        <v>510</v>
      </c>
      <c r="H370" s="12" t="s">
        <v>306</v>
      </c>
      <c r="I370" s="11" t="s">
        <v>504</v>
      </c>
      <c r="J370" s="12" t="str">
        <f t="shared" si="19"/>
        <v>≥17h</v>
      </c>
      <c r="K370" s="12" t="s">
        <v>47</v>
      </c>
      <c r="L370" s="69" t="s">
        <v>520</v>
      </c>
      <c r="M370" s="11"/>
      <c r="N370" s="92"/>
      <c r="O370" s="93"/>
      <c r="P370" s="93"/>
      <c r="Q370" s="93"/>
      <c r="R370" s="93"/>
      <c r="S370" s="93"/>
      <c r="T370" s="93"/>
      <c r="U370" s="75"/>
      <c r="V370" s="132" t="str">
        <f>VLOOKUP(A370,DB_CAL_Q1_Q4!$A$4:$P$1328,13)</f>
        <v>Gasóleo</v>
      </c>
      <c r="W370" s="133" t="str">
        <f>VLOOKUP(A370,DB_ACS_Q1_Q4!$A$4:$AD$1328,13)</f>
        <v>Gasóleo</v>
      </c>
      <c r="X370" s="134" t="str">
        <f>VLOOKUP(A370,DB_REF_Q1_Q4!$A$4:$AD$1328,13)</f>
        <v>Ninguno</v>
      </c>
    </row>
    <row r="371" spans="1:24" ht="12" customHeight="1">
      <c r="A371" s="10">
        <v>367</v>
      </c>
      <c r="B371" s="98" t="s">
        <v>192</v>
      </c>
      <c r="C371" s="98" t="s">
        <v>191</v>
      </c>
      <c r="D371" s="11" t="s">
        <v>51</v>
      </c>
      <c r="E371" s="11" t="s">
        <v>303</v>
      </c>
      <c r="F371" s="12" t="s">
        <v>50</v>
      </c>
      <c r="G371" s="12" t="s">
        <v>510</v>
      </c>
      <c r="H371" s="12" t="s">
        <v>306</v>
      </c>
      <c r="I371" s="12" t="s">
        <v>505</v>
      </c>
      <c r="J371" s="12" t="str">
        <f t="shared" si="19"/>
        <v>≥17h</v>
      </c>
      <c r="K371" s="12" t="s">
        <v>513</v>
      </c>
      <c r="L371" s="69" t="s">
        <v>519</v>
      </c>
      <c r="M371" s="11">
        <v>1</v>
      </c>
      <c r="N371" s="92">
        <v>1</v>
      </c>
      <c r="O371" s="93"/>
      <c r="P371" s="93">
        <v>1</v>
      </c>
      <c r="Q371" s="93">
        <v>1</v>
      </c>
      <c r="R371" s="93"/>
      <c r="S371" s="93"/>
      <c r="T371" s="93"/>
      <c r="U371" s="75"/>
      <c r="V371" s="132" t="str">
        <f>VLOOKUP(A371,DB_CAL_Q1_Q4!$A$4:$P$1328,13)</f>
        <v>Gas Natural</v>
      </c>
      <c r="W371" s="133" t="str">
        <f>VLOOKUP(A371,DB_ACS_Q1_Q4!$A$4:$AD$1328,13)</f>
        <v>Gas Natural</v>
      </c>
      <c r="X371" s="134" t="str">
        <f>VLOOKUP(A371,DB_REF_Q1_Q4!$A$4:$AD$1328,13)</f>
        <v>Bomba de calor aire</v>
      </c>
    </row>
    <row r="372" spans="1:24" ht="12" customHeight="1">
      <c r="A372" s="10">
        <v>368</v>
      </c>
      <c r="B372" s="98" t="s">
        <v>106</v>
      </c>
      <c r="C372" s="98" t="s">
        <v>71</v>
      </c>
      <c r="D372" s="11" t="s">
        <v>51</v>
      </c>
      <c r="E372" s="11" t="s">
        <v>304</v>
      </c>
      <c r="F372" s="12" t="s">
        <v>49</v>
      </c>
      <c r="G372" s="12" t="s">
        <v>310</v>
      </c>
      <c r="H372" s="12" t="s">
        <v>306</v>
      </c>
      <c r="I372" s="103" t="s">
        <v>505</v>
      </c>
      <c r="J372" s="12" t="str">
        <f t="shared" si="19"/>
        <v>≥17h</v>
      </c>
      <c r="K372" s="12" t="s">
        <v>47</v>
      </c>
      <c r="L372" s="69" t="s">
        <v>520</v>
      </c>
      <c r="M372" s="11"/>
      <c r="N372" s="92"/>
      <c r="O372" s="93"/>
      <c r="P372" s="93"/>
      <c r="Q372" s="93"/>
      <c r="R372" s="93"/>
      <c r="S372" s="93"/>
      <c r="T372" s="93"/>
      <c r="U372" s="75"/>
      <c r="V372" s="132" t="str">
        <f>VLOOKUP(A372,DB_CAL_Q1_Q4!$A$4:$P$1328,13)</f>
        <v>Gas Natural</v>
      </c>
      <c r="W372" s="133" t="str">
        <f>VLOOKUP(A372,DB_ACS_Q1_Q4!$A$4:$AD$1328,13)</f>
        <v>Gas Natural</v>
      </c>
      <c r="X372" s="134" t="str">
        <f>VLOOKUP(A372,DB_REF_Q1_Q4!$A$4:$AD$1328,13)</f>
        <v>Ninguno</v>
      </c>
    </row>
    <row r="373" spans="1:24" ht="12" customHeight="1">
      <c r="A373" s="10">
        <v>369</v>
      </c>
      <c r="B373" s="98" t="s">
        <v>193</v>
      </c>
      <c r="C373" s="98" t="s">
        <v>193</v>
      </c>
      <c r="D373" s="11" t="s">
        <v>52</v>
      </c>
      <c r="E373" s="11" t="s">
        <v>304</v>
      </c>
      <c r="F373" s="12" t="s">
        <v>49</v>
      </c>
      <c r="G373" s="12" t="s">
        <v>310</v>
      </c>
      <c r="H373" s="12" t="s">
        <v>306</v>
      </c>
      <c r="I373" s="11" t="s">
        <v>504</v>
      </c>
      <c r="J373" s="12" t="str">
        <f t="shared" si="19"/>
        <v>≥17h</v>
      </c>
      <c r="K373" s="12" t="s">
        <v>512</v>
      </c>
      <c r="L373" s="69" t="s">
        <v>519</v>
      </c>
      <c r="M373" s="11"/>
      <c r="N373" s="92"/>
      <c r="O373" s="93"/>
      <c r="P373" s="93"/>
      <c r="Q373" s="93"/>
      <c r="R373" s="93"/>
      <c r="S373" s="93"/>
      <c r="T373" s="93"/>
      <c r="U373" s="75"/>
      <c r="V373" s="132" t="str">
        <f>VLOOKUP(A373,DB_CAL_Q1_Q4!$A$4:$P$1328,13)</f>
        <v>Gasóleo</v>
      </c>
      <c r="W373" s="133" t="str">
        <f>VLOOKUP(A373,DB_ACS_Q1_Q4!$A$4:$AD$1328,13)</f>
        <v>Gasóleo</v>
      </c>
      <c r="X373" s="134" t="str">
        <f>VLOOKUP(A373,DB_REF_Q1_Q4!$A$4:$AD$1328,13)</f>
        <v>Ninguno</v>
      </c>
    </row>
    <row r="374" spans="1:24" ht="12" customHeight="1">
      <c r="A374" s="10">
        <v>370</v>
      </c>
      <c r="B374" s="98" t="s">
        <v>67</v>
      </c>
      <c r="C374" s="98" t="s">
        <v>67</v>
      </c>
      <c r="D374" s="11" t="s">
        <v>51</v>
      </c>
      <c r="E374" s="11" t="s">
        <v>304</v>
      </c>
      <c r="F374" s="12" t="s">
        <v>48</v>
      </c>
      <c r="G374" s="12" t="s">
        <v>310</v>
      </c>
      <c r="H374" s="12" t="s">
        <v>306</v>
      </c>
      <c r="I374" s="11" t="s">
        <v>504</v>
      </c>
      <c r="J374" s="12" t="str">
        <f t="shared" si="19"/>
        <v>≥17h</v>
      </c>
      <c r="K374" s="12" t="s">
        <v>512</v>
      </c>
      <c r="L374" s="69" t="s">
        <v>518</v>
      </c>
      <c r="M374" s="11">
        <v>1</v>
      </c>
      <c r="N374" s="92">
        <v>1</v>
      </c>
      <c r="O374" s="93">
        <v>1</v>
      </c>
      <c r="P374" s="93">
        <v>1</v>
      </c>
      <c r="Q374" s="93">
        <v>1</v>
      </c>
      <c r="R374" s="93">
        <v>1</v>
      </c>
      <c r="S374" s="93"/>
      <c r="T374" s="93"/>
      <c r="U374" s="75"/>
      <c r="V374" s="132" t="str">
        <f>VLOOKUP(A374,DB_CAL_Q1_Q4!$A$4:$P$1328,13)</f>
        <v>Electricidad</v>
      </c>
      <c r="W374" s="133" t="str">
        <f>VLOOKUP(A374,DB_ACS_Q1_Q4!$A$4:$AD$1328,13)</f>
        <v>Electricidad</v>
      </c>
      <c r="X374" s="134" t="str">
        <f>VLOOKUP(A374,DB_REF_Q1_Q4!$A$4:$AD$1328,13)</f>
        <v>AC Eléctrico</v>
      </c>
    </row>
    <row r="375" spans="1:24" ht="12" customHeight="1">
      <c r="A375" s="10">
        <v>371</v>
      </c>
      <c r="B375" s="98" t="s">
        <v>106</v>
      </c>
      <c r="C375" s="98" t="s">
        <v>71</v>
      </c>
      <c r="D375" s="11" t="s">
        <v>52</v>
      </c>
      <c r="E375" s="11" t="s">
        <v>304</v>
      </c>
      <c r="F375" s="12" t="s">
        <v>49</v>
      </c>
      <c r="G375" s="12" t="s">
        <v>510</v>
      </c>
      <c r="H375" s="12" t="s">
        <v>308</v>
      </c>
      <c r="I375" s="103" t="s">
        <v>504</v>
      </c>
      <c r="J375" s="12" t="str">
        <f t="shared" si="19"/>
        <v>≥17h</v>
      </c>
      <c r="K375" s="12" t="s">
        <v>512</v>
      </c>
      <c r="L375" s="69" t="s">
        <v>520</v>
      </c>
      <c r="M375" s="11">
        <v>1</v>
      </c>
      <c r="N375" s="92"/>
      <c r="O375" s="93"/>
      <c r="P375" s="93"/>
      <c r="Q375" s="93">
        <v>1</v>
      </c>
      <c r="R375" s="93"/>
      <c r="S375" s="93"/>
      <c r="T375" s="93"/>
      <c r="U375" s="75"/>
      <c r="V375" s="132" t="str">
        <f>VLOOKUP(A375,DB_CAL_Q1_Q4!$A$4:$P$1328,13)</f>
        <v>Gas Natural</v>
      </c>
      <c r="W375" s="133" t="str">
        <f>VLOOKUP(A375,DB_ACS_Q1_Q4!$A$4:$AD$1328,13)</f>
        <v>Gas Natural</v>
      </c>
      <c r="X375" s="134" t="str">
        <f>VLOOKUP(A375,DB_REF_Q1_Q4!$A$4:$AD$1328,13)</f>
        <v>Ninguno</v>
      </c>
    </row>
    <row r="376" spans="1:24" ht="12" customHeight="1">
      <c r="A376" s="10">
        <v>372</v>
      </c>
      <c r="B376" s="98" t="s">
        <v>67</v>
      </c>
      <c r="C376" s="98" t="s">
        <v>67</v>
      </c>
      <c r="D376" s="11" t="s">
        <v>25</v>
      </c>
      <c r="E376" s="11" t="s">
        <v>303</v>
      </c>
      <c r="F376" s="12" t="s">
        <v>50</v>
      </c>
      <c r="G376" s="12" t="s">
        <v>310</v>
      </c>
      <c r="H376" s="12" t="s">
        <v>306</v>
      </c>
      <c r="I376" s="103" t="s">
        <v>505</v>
      </c>
      <c r="J376" s="12" t="str">
        <f t="shared" si="19"/>
        <v>≥17h</v>
      </c>
      <c r="K376" s="12" t="s">
        <v>512</v>
      </c>
      <c r="L376" s="69" t="s">
        <v>518</v>
      </c>
      <c r="M376" s="11">
        <v>1</v>
      </c>
      <c r="N376" s="92">
        <v>1</v>
      </c>
      <c r="O376" s="93">
        <v>1</v>
      </c>
      <c r="P376" s="93">
        <v>1</v>
      </c>
      <c r="Q376" s="93">
        <v>1</v>
      </c>
      <c r="R376" s="93">
        <v>1</v>
      </c>
      <c r="S376" s="93">
        <v>1</v>
      </c>
      <c r="T376" s="93">
        <v>1</v>
      </c>
      <c r="U376" s="75">
        <v>1</v>
      </c>
      <c r="V376" s="132" t="str">
        <f>VLOOKUP(A376,DB_CAL_Q1_Q4!$A$4:$P$1328,13)</f>
        <v>Bomba de calor aire</v>
      </c>
      <c r="W376" s="133" t="str">
        <f>VLOOKUP(A376,DB_ACS_Q1_Q4!$A$4:$AD$1328,13)</f>
        <v>Gas Natural</v>
      </c>
      <c r="X376" s="134" t="str">
        <f>VLOOKUP(A376,DB_REF_Q1_Q4!$A$4:$AD$1328,13)</f>
        <v>Bomba de calor agua</v>
      </c>
    </row>
    <row r="377" spans="1:24" ht="12" customHeight="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11">
        <v>1</v>
      </c>
      <c r="N377" s="92">
        <v>1</v>
      </c>
      <c r="O377" s="93">
        <v>1</v>
      </c>
      <c r="P377" s="93">
        <v>1</v>
      </c>
      <c r="Q377" s="93">
        <v>1</v>
      </c>
      <c r="R377" s="93"/>
      <c r="S377" s="93">
        <v>1</v>
      </c>
      <c r="T377" s="93"/>
      <c r="U377" s="75">
        <v>1</v>
      </c>
      <c r="V377" s="132" t="str">
        <f>VLOOKUP(A377,DB_CAL_Q1_Q4!$A$4:$P$1328,13)</f>
        <v>Bomba de calor aire</v>
      </c>
      <c r="W377" s="133" t="str">
        <f>VLOOKUP(A377,DB_ACS_Q1_Q4!$A$4:$AD$1328,13)</f>
        <v>Gas Natural</v>
      </c>
      <c r="X377" s="134" t="str">
        <f>VLOOKUP(A377,DB_REF_Q1_Q4!$A$4:$AD$1328,13)</f>
        <v>Bomba de calor aire</v>
      </c>
    </row>
    <row r="378" spans="1:24" ht="12" customHeight="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11">
        <v>1</v>
      </c>
      <c r="N378" s="92">
        <v>1</v>
      </c>
      <c r="O378" s="93">
        <v>1</v>
      </c>
      <c r="P378" s="93">
        <v>1</v>
      </c>
      <c r="Q378" s="93">
        <v>1</v>
      </c>
      <c r="R378" s="93">
        <v>1</v>
      </c>
      <c r="S378" s="93">
        <v>1</v>
      </c>
      <c r="T378" s="93">
        <v>1</v>
      </c>
      <c r="U378" s="75"/>
      <c r="V378" s="132" t="str">
        <f>VLOOKUP(A378,DB_CAL_Q1_Q4!$A$4:$P$1328,13)</f>
        <v>Otros</v>
      </c>
      <c r="W378" s="133" t="str">
        <f>VLOOKUP(A378,DB_ACS_Q1_Q4!$A$4:$AD$1328,13)</f>
        <v>GLP</v>
      </c>
      <c r="X378" s="134" t="str">
        <f>VLOOKUP(A378,DB_REF_Q1_Q4!$A$4:$AD$1328,13)</f>
        <v>Bomba de calor aire</v>
      </c>
    </row>
    <row r="379" spans="1:24" ht="12" customHeight="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11">
        <v>1</v>
      </c>
      <c r="N379" s="92"/>
      <c r="O379" s="93"/>
      <c r="P379" s="93">
        <v>1</v>
      </c>
      <c r="Q379" s="93">
        <v>1</v>
      </c>
      <c r="R379" s="93"/>
      <c r="S379" s="93">
        <v>1</v>
      </c>
      <c r="T379" s="93"/>
      <c r="U379" s="75"/>
      <c r="V379" s="132" t="str">
        <f>VLOOKUP(A379,DB_CAL_Q1_Q4!$A$4:$P$1328,13)</f>
        <v>Gas Natural</v>
      </c>
      <c r="W379" s="133" t="str">
        <f>VLOOKUP(A379,DB_ACS_Q1_Q4!$A$4:$AD$1328,13)</f>
        <v>Gas Natural</v>
      </c>
      <c r="X379" s="134" t="str">
        <f>VLOOKUP(A379,DB_REF_Q1_Q4!$A$4:$AD$1328,13)</f>
        <v>Ninguno</v>
      </c>
    </row>
    <row r="380" spans="1:24" ht="12" customHeight="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11">
        <v>1</v>
      </c>
      <c r="N380" s="92">
        <v>1</v>
      </c>
      <c r="O380" s="93"/>
      <c r="P380" s="93">
        <v>1</v>
      </c>
      <c r="Q380" s="93">
        <v>1</v>
      </c>
      <c r="R380" s="93">
        <v>1</v>
      </c>
      <c r="S380" s="93">
        <v>1</v>
      </c>
      <c r="T380" s="93"/>
      <c r="U380" s="75"/>
      <c r="V380" s="132" t="str">
        <f>VLOOKUP(A380,DB_CAL_Q1_Q4!$A$4:$P$1328,13)</f>
        <v>Gas Natural</v>
      </c>
      <c r="W380" s="133" t="str">
        <f>VLOOKUP(A380,DB_ACS_Q1_Q4!$A$4:$AD$1328,13)</f>
        <v>Electricidad</v>
      </c>
      <c r="X380" s="134" t="str">
        <f>VLOOKUP(A380,DB_REF_Q1_Q4!$A$4:$AD$1328,13)</f>
        <v>Ninguno</v>
      </c>
    </row>
    <row r="381" spans="1:24" ht="12" customHeight="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11"/>
      <c r="N381" s="92"/>
      <c r="O381" s="93"/>
      <c r="P381" s="93"/>
      <c r="Q381" s="93"/>
      <c r="R381" s="93"/>
      <c r="S381" s="93"/>
      <c r="T381" s="93"/>
      <c r="U381" s="75"/>
      <c r="V381" s="132" t="str">
        <f>VLOOKUP(A381,DB_CAL_Q1_Q4!$A$4:$P$1328,13)</f>
        <v>Gas Natural</v>
      </c>
      <c r="W381" s="133" t="str">
        <f>VLOOKUP(A381,DB_ACS_Q1_Q4!$A$4:$AD$1328,13)</f>
        <v>Gas Natural</v>
      </c>
      <c r="X381" s="134" t="str">
        <f>VLOOKUP(A381,DB_REF_Q1_Q4!$A$4:$AD$1328,13)</f>
        <v>Ninguno</v>
      </c>
    </row>
    <row r="382" spans="1:24" ht="12" customHeight="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11">
        <v>1</v>
      </c>
      <c r="N382" s="92">
        <v>1</v>
      </c>
      <c r="O382" s="93"/>
      <c r="P382" s="93"/>
      <c r="Q382" s="93">
        <v>1</v>
      </c>
      <c r="R382" s="93">
        <v>1</v>
      </c>
      <c r="S382" s="93"/>
      <c r="T382" s="93">
        <v>1</v>
      </c>
      <c r="U382" s="75"/>
      <c r="V382" s="132" t="str">
        <f>VLOOKUP(A382,DB_CAL_Q1_Q4!$A$4:$P$1328,13)</f>
        <v>Gasóleo</v>
      </c>
      <c r="W382" s="133" t="str">
        <f>VLOOKUP(A382,DB_ACS_Q1_Q4!$A$4:$AD$1328,13)</f>
        <v>Electricidad</v>
      </c>
      <c r="X382" s="134" t="str">
        <f>VLOOKUP(A382,DB_REF_Q1_Q4!$A$4:$AD$1328,13)</f>
        <v>Ninguno</v>
      </c>
    </row>
    <row r="383" spans="1:24" ht="12" customHeight="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11">
        <v>1</v>
      </c>
      <c r="N383" s="92">
        <v>1</v>
      </c>
      <c r="O383" s="93"/>
      <c r="P383" s="93">
        <v>1</v>
      </c>
      <c r="Q383" s="93">
        <v>1</v>
      </c>
      <c r="R383" s="93"/>
      <c r="S383" s="93">
        <v>1</v>
      </c>
      <c r="T383" s="93"/>
      <c r="U383" s="75"/>
      <c r="V383" s="132" t="str">
        <f>VLOOKUP(A383,DB_CAL_Q1_Q4!$A$4:$P$1328,13)</f>
        <v>Gas Natural</v>
      </c>
      <c r="W383" s="133" t="str">
        <f>VLOOKUP(A383,DB_ACS_Q1_Q4!$A$4:$AD$1328,13)</f>
        <v>Gas Natural</v>
      </c>
      <c r="X383" s="134" t="str">
        <f>VLOOKUP(A383,DB_REF_Q1_Q4!$A$4:$AD$1328,13)</f>
        <v>Ninguno</v>
      </c>
    </row>
    <row r="384" spans="1:24" ht="12" customHeight="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11">
        <v>1</v>
      </c>
      <c r="N384" s="92">
        <v>1</v>
      </c>
      <c r="O384" s="93"/>
      <c r="P384" s="93"/>
      <c r="Q384" s="93">
        <v>1</v>
      </c>
      <c r="R384" s="93">
        <v>1</v>
      </c>
      <c r="S384" s="93">
        <v>1</v>
      </c>
      <c r="T384" s="93">
        <v>1</v>
      </c>
      <c r="U384" s="75"/>
      <c r="V384" s="132" t="str">
        <f>VLOOKUP(A384,DB_CAL_Q1_Q4!$A$4:$P$1328,13)</f>
        <v>Gas Natural</v>
      </c>
      <c r="W384" s="133" t="str">
        <f>VLOOKUP(A384,DB_ACS_Q1_Q4!$A$4:$AD$1328,13)</f>
        <v>Gas Natural</v>
      </c>
      <c r="X384" s="134" t="str">
        <f>VLOOKUP(A384,DB_REF_Q1_Q4!$A$4:$AD$1328,13)</f>
        <v>Ninguno</v>
      </c>
    </row>
    <row r="385" spans="1:24" ht="12" customHeight="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11">
        <v>1</v>
      </c>
      <c r="N385" s="92">
        <v>1</v>
      </c>
      <c r="O385" s="93"/>
      <c r="P385" s="93">
        <v>1</v>
      </c>
      <c r="Q385" s="93">
        <v>1</v>
      </c>
      <c r="R385" s="93">
        <v>1</v>
      </c>
      <c r="S385" s="93">
        <v>1</v>
      </c>
      <c r="T385" s="93">
        <v>1</v>
      </c>
      <c r="U385" s="75"/>
      <c r="V385" s="132" t="str">
        <f>VLOOKUP(A385,DB_CAL_Q1_Q4!$A$4:$P$1328,13)</f>
        <v>Ninguna</v>
      </c>
      <c r="W385" s="133" t="str">
        <f>VLOOKUP(A385,DB_ACS_Q1_Q4!$A$4:$AD$1328,13)</f>
        <v>GLP</v>
      </c>
      <c r="X385" s="134" t="str">
        <f>VLOOKUP(A385,DB_REF_Q1_Q4!$A$4:$AD$1328,13)</f>
        <v>Ninguno</v>
      </c>
    </row>
    <row r="386" spans="1:24" ht="12" customHeight="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11"/>
      <c r="N386" s="92"/>
      <c r="O386" s="93"/>
      <c r="P386" s="93"/>
      <c r="Q386" s="93"/>
      <c r="R386" s="93"/>
      <c r="S386" s="93"/>
      <c r="T386" s="93"/>
      <c r="U386" s="75"/>
      <c r="V386" s="132" t="str">
        <f>VLOOKUP(A386,DB_CAL_Q1_Q4!$A$4:$P$1328,13)</f>
        <v>Gas Natural</v>
      </c>
      <c r="W386" s="133" t="str">
        <f>VLOOKUP(A386,DB_ACS_Q1_Q4!$A$4:$AD$1328,13)</f>
        <v>Solar Térmica</v>
      </c>
      <c r="X386" s="134" t="str">
        <f>VLOOKUP(A386,DB_REF_Q1_Q4!$A$4:$AD$1328,13)</f>
        <v>AC Eléctrico</v>
      </c>
    </row>
    <row r="387" spans="1:24" ht="12" customHeight="1">
      <c r="A387" s="10">
        <v>383</v>
      </c>
      <c r="B387" s="98" t="s">
        <v>196</v>
      </c>
      <c r="C387" s="98" t="s">
        <v>196</v>
      </c>
      <c r="D387" s="11" t="s">
        <v>52</v>
      </c>
      <c r="E387" s="11" t="s">
        <v>304</v>
      </c>
      <c r="F387" s="12" t="s">
        <v>49</v>
      </c>
      <c r="G387" s="12" t="s">
        <v>310</v>
      </c>
      <c r="H387" s="12" t="s">
        <v>306</v>
      </c>
      <c r="I387" s="103" t="s">
        <v>505</v>
      </c>
      <c r="J387" s="12" t="str">
        <f t="shared" ref="J387:J396" si="20">"≥17h"</f>
        <v>≥17h</v>
      </c>
      <c r="K387" s="12" t="s">
        <v>512</v>
      </c>
      <c r="L387" s="69" t="s">
        <v>519</v>
      </c>
      <c r="M387" s="11"/>
      <c r="N387" s="92"/>
      <c r="O387" s="93"/>
      <c r="P387" s="93"/>
      <c r="Q387" s="93"/>
      <c r="R387" s="93"/>
      <c r="S387" s="93"/>
      <c r="T387" s="93"/>
      <c r="U387" s="75"/>
      <c r="V387" s="132" t="str">
        <f>VLOOKUP(A387,DB_CAL_Q1_Q4!$A$4:$P$1328,13)</f>
        <v>Gas Natural</v>
      </c>
      <c r="W387" s="133" t="str">
        <f>VLOOKUP(A387,DB_ACS_Q1_Q4!$A$4:$AD$1328,13)</f>
        <v>Gas Natural</v>
      </c>
      <c r="X387" s="134" t="str">
        <f>VLOOKUP(A387,DB_REF_Q1_Q4!$A$4:$AD$1328,13)</f>
        <v>Bomba de calor aire</v>
      </c>
    </row>
    <row r="388" spans="1:24" ht="12" customHeight="1">
      <c r="A388" s="10">
        <v>384</v>
      </c>
      <c r="B388" s="98" t="s">
        <v>82</v>
      </c>
      <c r="C388" s="98" t="s">
        <v>82</v>
      </c>
      <c r="D388" s="11" t="s">
        <v>51</v>
      </c>
      <c r="E388" s="11" t="s">
        <v>304</v>
      </c>
      <c r="F388" s="12" t="s">
        <v>48</v>
      </c>
      <c r="G388" s="12" t="s">
        <v>310</v>
      </c>
      <c r="H388" s="12" t="s">
        <v>306</v>
      </c>
      <c r="I388" s="103" t="s">
        <v>505</v>
      </c>
      <c r="J388" s="12" t="str">
        <f t="shared" si="20"/>
        <v>≥17h</v>
      </c>
      <c r="K388" s="12" t="s">
        <v>47</v>
      </c>
      <c r="L388" s="69" t="s">
        <v>518</v>
      </c>
      <c r="M388" s="11">
        <v>1</v>
      </c>
      <c r="N388" s="92">
        <v>1</v>
      </c>
      <c r="O388" s="93"/>
      <c r="P388" s="93">
        <v>1</v>
      </c>
      <c r="Q388" s="93">
        <v>1</v>
      </c>
      <c r="R388" s="93">
        <v>1</v>
      </c>
      <c r="S388" s="93">
        <v>1</v>
      </c>
      <c r="T388" s="93">
        <v>1</v>
      </c>
      <c r="U388" s="75"/>
      <c r="V388" s="132" t="str">
        <f>VLOOKUP(A388,DB_CAL_Q1_Q4!$A$4:$P$1328,13)</f>
        <v>Electricidad</v>
      </c>
      <c r="W388" s="133" t="str">
        <f>VLOOKUP(A388,DB_ACS_Q1_Q4!$A$4:$AD$1328,13)</f>
        <v>Gas Natural</v>
      </c>
      <c r="X388" s="134" t="str">
        <f>VLOOKUP(A388,DB_REF_Q1_Q4!$A$4:$AD$1328,13)</f>
        <v>AC Eléctrico</v>
      </c>
    </row>
    <row r="389" spans="1:24" ht="12" customHeight="1">
      <c r="A389" s="10">
        <v>385</v>
      </c>
      <c r="B389" s="98" t="s">
        <v>281</v>
      </c>
      <c r="C389" s="98" t="s">
        <v>281</v>
      </c>
      <c r="D389" s="11" t="s">
        <v>52</v>
      </c>
      <c r="E389" s="11" t="s">
        <v>304</v>
      </c>
      <c r="F389" s="12" t="s">
        <v>49</v>
      </c>
      <c r="G389" s="12" t="s">
        <v>310</v>
      </c>
      <c r="H389" s="12" t="s">
        <v>306</v>
      </c>
      <c r="I389" s="103" t="s">
        <v>504</v>
      </c>
      <c r="J389" s="12" t="str">
        <f t="shared" si="20"/>
        <v>≥17h</v>
      </c>
      <c r="K389" s="12" t="s">
        <v>512</v>
      </c>
      <c r="L389" s="69" t="s">
        <v>519</v>
      </c>
      <c r="M389" s="11"/>
      <c r="N389" s="92"/>
      <c r="O389" s="93"/>
      <c r="P389" s="93"/>
      <c r="Q389" s="93"/>
      <c r="R389" s="93"/>
      <c r="S389" s="93"/>
      <c r="T389" s="93"/>
      <c r="U389" s="75"/>
      <c r="V389" s="132" t="str">
        <f>VLOOKUP(A389,DB_CAL_Q1_Q4!$A$4:$P$1328,13)</f>
        <v>Gas Natural</v>
      </c>
      <c r="W389" s="133" t="str">
        <f>VLOOKUP(A389,DB_ACS_Q1_Q4!$A$4:$AD$1328,13)</f>
        <v>Gas Natural</v>
      </c>
      <c r="X389" s="134" t="str">
        <f>VLOOKUP(A389,DB_REF_Q1_Q4!$A$4:$AD$1328,13)</f>
        <v>Ninguno</v>
      </c>
    </row>
    <row r="390" spans="1:24" ht="12" customHeight="1">
      <c r="A390" s="10">
        <v>386</v>
      </c>
      <c r="B390" s="98" t="s">
        <v>82</v>
      </c>
      <c r="C390" s="98" t="s">
        <v>82</v>
      </c>
      <c r="D390" s="11" t="s">
        <v>25</v>
      </c>
      <c r="E390" s="11" t="s">
        <v>304</v>
      </c>
      <c r="F390" s="12" t="s">
        <v>48</v>
      </c>
      <c r="G390" s="12" t="s">
        <v>310</v>
      </c>
      <c r="H390" s="12" t="s">
        <v>306</v>
      </c>
      <c r="I390" s="11" t="s">
        <v>507</v>
      </c>
      <c r="J390" s="12" t="str">
        <f t="shared" si="20"/>
        <v>≥17h</v>
      </c>
      <c r="K390" s="12" t="s">
        <v>513</v>
      </c>
      <c r="L390" s="69" t="s">
        <v>518</v>
      </c>
      <c r="M390" s="11">
        <v>1</v>
      </c>
      <c r="N390" s="92">
        <v>1</v>
      </c>
      <c r="O390" s="93"/>
      <c r="P390" s="93">
        <v>1</v>
      </c>
      <c r="Q390" s="93">
        <v>1</v>
      </c>
      <c r="R390" s="93">
        <v>1</v>
      </c>
      <c r="S390" s="93">
        <v>1</v>
      </c>
      <c r="T390" s="93"/>
      <c r="U390" s="75"/>
      <c r="V390" s="132" t="str">
        <f>VLOOKUP(A390,DB_CAL_Q1_Q4!$A$4:$P$1328,13)</f>
        <v>Electricidad</v>
      </c>
      <c r="W390" s="133" t="str">
        <f>VLOOKUP(A390,DB_ACS_Q1_Q4!$A$4:$AD$1328,13)</f>
        <v>Electricidad</v>
      </c>
      <c r="X390" s="134" t="str">
        <f>VLOOKUP(A390,DB_REF_Q1_Q4!$A$4:$AD$1328,13)</f>
        <v>Ninguno</v>
      </c>
    </row>
    <row r="391" spans="1:24" ht="12" customHeight="1">
      <c r="A391" s="10">
        <v>387</v>
      </c>
      <c r="B391" s="98" t="s">
        <v>236</v>
      </c>
      <c r="C391" s="98" t="s">
        <v>235</v>
      </c>
      <c r="D391" s="11" t="s">
        <v>52</v>
      </c>
      <c r="E391" s="11" t="s">
        <v>304</v>
      </c>
      <c r="F391" s="12" t="s">
        <v>49</v>
      </c>
      <c r="G391" s="12" t="s">
        <v>310</v>
      </c>
      <c r="H391" s="12" t="s">
        <v>306</v>
      </c>
      <c r="I391" s="11" t="s">
        <v>507</v>
      </c>
      <c r="J391" s="12" t="str">
        <f t="shared" si="20"/>
        <v>≥17h</v>
      </c>
      <c r="K391" s="12" t="s">
        <v>512</v>
      </c>
      <c r="L391" s="69" t="s">
        <v>519</v>
      </c>
      <c r="M391" s="11"/>
      <c r="N391" s="92"/>
      <c r="O391" s="93"/>
      <c r="P391" s="93"/>
      <c r="Q391" s="93"/>
      <c r="R391" s="93"/>
      <c r="S391" s="93"/>
      <c r="T391" s="93"/>
      <c r="U391" s="75"/>
      <c r="V391" s="132" t="str">
        <f>VLOOKUP(A391,DB_CAL_Q1_Q4!$A$4:$P$1328,13)</f>
        <v>Gas Natural</v>
      </c>
      <c r="W391" s="133" t="str">
        <f>VLOOKUP(A391,DB_ACS_Q1_Q4!$A$4:$AD$1328,13)</f>
        <v>Gas Natural</v>
      </c>
      <c r="X391" s="134" t="str">
        <f>VLOOKUP(A391,DB_REF_Q1_Q4!$A$4:$AD$1328,13)</f>
        <v>Ninguno</v>
      </c>
    </row>
    <row r="392" spans="1:24" ht="12" customHeight="1">
      <c r="A392" s="10">
        <v>388</v>
      </c>
      <c r="B392" s="98" t="s">
        <v>273</v>
      </c>
      <c r="C392" s="98" t="s">
        <v>89</v>
      </c>
      <c r="D392" s="11" t="s">
        <v>25</v>
      </c>
      <c r="E392" s="11" t="s">
        <v>304</v>
      </c>
      <c r="F392" s="12" t="s">
        <v>50</v>
      </c>
      <c r="G392" s="12" t="s">
        <v>310</v>
      </c>
      <c r="H392" s="12" t="s">
        <v>306</v>
      </c>
      <c r="I392" s="103" t="s">
        <v>504</v>
      </c>
      <c r="J392" s="12" t="str">
        <f t="shared" si="20"/>
        <v>≥17h</v>
      </c>
      <c r="K392" s="12" t="s">
        <v>47</v>
      </c>
      <c r="L392" s="69" t="s">
        <v>520</v>
      </c>
      <c r="M392" s="11"/>
      <c r="N392" s="92"/>
      <c r="O392" s="93"/>
      <c r="P392" s="93"/>
      <c r="Q392" s="93"/>
      <c r="R392" s="93"/>
      <c r="S392" s="93"/>
      <c r="T392" s="93"/>
      <c r="U392" s="75"/>
      <c r="V392" s="132" t="str">
        <f>VLOOKUP(A392,DB_CAL_Q1_Q4!$A$4:$P$1328,13)</f>
        <v>Electricidad</v>
      </c>
      <c r="W392" s="133" t="str">
        <f>VLOOKUP(A392,DB_ACS_Q1_Q4!$A$4:$AD$1328,13)</f>
        <v>Electricidad</v>
      </c>
      <c r="X392" s="134" t="str">
        <f>VLOOKUP(A392,DB_REF_Q1_Q4!$A$4:$AD$1328,13)</f>
        <v>Ninguno</v>
      </c>
    </row>
    <row r="393" spans="1:24" ht="12" customHeight="1">
      <c r="A393" s="10">
        <v>389</v>
      </c>
      <c r="B393" s="98" t="s">
        <v>82</v>
      </c>
      <c r="C393" s="98" t="s">
        <v>82</v>
      </c>
      <c r="D393" s="11" t="s">
        <v>51</v>
      </c>
      <c r="E393" s="11" t="s">
        <v>303</v>
      </c>
      <c r="F393" s="12" t="s">
        <v>49</v>
      </c>
      <c r="G393" s="12" t="s">
        <v>310</v>
      </c>
      <c r="H393" s="12" t="s">
        <v>306</v>
      </c>
      <c r="I393" s="103" t="s">
        <v>504</v>
      </c>
      <c r="J393" s="12" t="str">
        <f t="shared" si="20"/>
        <v>≥17h</v>
      </c>
      <c r="K393" s="12" t="s">
        <v>512</v>
      </c>
      <c r="L393" s="69" t="s">
        <v>518</v>
      </c>
      <c r="M393" s="11"/>
      <c r="N393" s="92"/>
      <c r="O393" s="93"/>
      <c r="P393" s="93"/>
      <c r="Q393" s="93"/>
      <c r="R393" s="93"/>
      <c r="S393" s="93"/>
      <c r="T393" s="93"/>
      <c r="U393" s="75"/>
      <c r="V393" s="132" t="str">
        <f>VLOOKUP(A393,DB_CAL_Q1_Q4!$A$4:$P$1328,13)</f>
        <v>Bomba de calor aire</v>
      </c>
      <c r="W393" s="133" t="str">
        <f>VLOOKUP(A393,DB_ACS_Q1_Q4!$A$4:$AD$1328,13)</f>
        <v>Gas Natural</v>
      </c>
      <c r="X393" s="134" t="str">
        <f>VLOOKUP(A393,DB_REF_Q1_Q4!$A$4:$AD$1328,13)</f>
        <v>Bomba de calor aire</v>
      </c>
    </row>
    <row r="394" spans="1:24" ht="12" customHeight="1">
      <c r="A394" s="10">
        <v>390</v>
      </c>
      <c r="B394" s="98" t="s">
        <v>82</v>
      </c>
      <c r="C394" s="98" t="s">
        <v>82</v>
      </c>
      <c r="D394" s="11" t="s">
        <v>52</v>
      </c>
      <c r="E394" s="11" t="s">
        <v>304</v>
      </c>
      <c r="F394" s="12" t="s">
        <v>49</v>
      </c>
      <c r="G394" s="12" t="s">
        <v>310</v>
      </c>
      <c r="H394" s="12" t="s">
        <v>306</v>
      </c>
      <c r="I394" s="103" t="s">
        <v>504</v>
      </c>
      <c r="J394" s="12" t="str">
        <f t="shared" si="20"/>
        <v>≥17h</v>
      </c>
      <c r="K394" s="12" t="s">
        <v>512</v>
      </c>
      <c r="L394" s="69" t="s">
        <v>518</v>
      </c>
      <c r="M394" s="11"/>
      <c r="N394" s="92"/>
      <c r="O394" s="93"/>
      <c r="P394" s="93"/>
      <c r="Q394" s="93"/>
      <c r="R394" s="93"/>
      <c r="S394" s="93"/>
      <c r="T394" s="93"/>
      <c r="U394" s="75"/>
      <c r="V394" s="132" t="str">
        <f>VLOOKUP(A394,DB_CAL_Q1_Q4!$A$4:$P$1328,13)</f>
        <v>Electricidad</v>
      </c>
      <c r="W394" s="133" t="str">
        <f>VLOOKUP(A394,DB_ACS_Q1_Q4!$A$4:$AD$1328,13)</f>
        <v>GLP</v>
      </c>
      <c r="X394" s="134" t="str">
        <f>VLOOKUP(A394,DB_REF_Q1_Q4!$A$4:$AD$1328,13)</f>
        <v>Ninguno</v>
      </c>
    </row>
    <row r="395" spans="1:24" ht="12" customHeight="1">
      <c r="A395" s="10">
        <v>391</v>
      </c>
      <c r="B395" s="98" t="s">
        <v>273</v>
      </c>
      <c r="C395" s="98" t="s">
        <v>89</v>
      </c>
      <c r="D395" s="11" t="s">
        <v>51</v>
      </c>
      <c r="E395" s="11" t="s">
        <v>303</v>
      </c>
      <c r="F395" s="12" t="s">
        <v>48</v>
      </c>
      <c r="G395" s="12" t="s">
        <v>310</v>
      </c>
      <c r="H395" s="12" t="s">
        <v>306</v>
      </c>
      <c r="I395" s="103" t="s">
        <v>505</v>
      </c>
      <c r="J395" s="12" t="str">
        <f t="shared" si="20"/>
        <v>≥17h</v>
      </c>
      <c r="K395" s="12" t="s">
        <v>512</v>
      </c>
      <c r="L395" s="69" t="s">
        <v>520</v>
      </c>
      <c r="M395" s="11">
        <v>1</v>
      </c>
      <c r="N395" s="92">
        <v>1</v>
      </c>
      <c r="O395" s="93"/>
      <c r="P395" s="93"/>
      <c r="Q395" s="93">
        <v>1</v>
      </c>
      <c r="R395" s="93">
        <v>1</v>
      </c>
      <c r="S395" s="93">
        <v>1</v>
      </c>
      <c r="T395" s="93">
        <v>1</v>
      </c>
      <c r="U395" s="75"/>
      <c r="V395" s="132" t="str">
        <f>VLOOKUP(A395,DB_CAL_Q1_Q4!$A$4:$P$1328,13)</f>
        <v>Electricidad</v>
      </c>
      <c r="W395" s="133" t="str">
        <f>VLOOKUP(A395,DB_ACS_Q1_Q4!$A$4:$AD$1328,13)</f>
        <v>Electricidad</v>
      </c>
      <c r="X395" s="134" t="str">
        <f>VLOOKUP(A395,DB_REF_Q1_Q4!$A$4:$AD$1328,13)</f>
        <v>Ninguno</v>
      </c>
    </row>
    <row r="396" spans="1:24" ht="12" customHeight="1">
      <c r="A396" s="10">
        <v>392</v>
      </c>
      <c r="B396" s="98" t="s">
        <v>236</v>
      </c>
      <c r="C396" s="98" t="s">
        <v>235</v>
      </c>
      <c r="D396" s="11" t="s">
        <v>52</v>
      </c>
      <c r="E396" s="11" t="s">
        <v>304</v>
      </c>
      <c r="F396" s="12" t="s">
        <v>49</v>
      </c>
      <c r="G396" s="12" t="s">
        <v>310</v>
      </c>
      <c r="H396" s="12" t="s">
        <v>306</v>
      </c>
      <c r="I396" s="103" t="s">
        <v>504</v>
      </c>
      <c r="J396" s="12" t="str">
        <f t="shared" si="20"/>
        <v>≥17h</v>
      </c>
      <c r="K396" s="12" t="s">
        <v>512</v>
      </c>
      <c r="L396" s="69" t="s">
        <v>519</v>
      </c>
      <c r="M396" s="11"/>
      <c r="N396" s="92"/>
      <c r="O396" s="93"/>
      <c r="P396" s="93"/>
      <c r="Q396" s="93"/>
      <c r="R396" s="93"/>
      <c r="S396" s="93"/>
      <c r="T396" s="93"/>
      <c r="U396" s="75"/>
      <c r="V396" s="132" t="str">
        <f>VLOOKUP(A396,DB_CAL_Q1_Q4!$A$4:$P$1328,13)</f>
        <v>Gas Natural</v>
      </c>
      <c r="W396" s="133" t="str">
        <f>VLOOKUP(A396,DB_ACS_Q1_Q4!$A$4:$AD$1328,13)</f>
        <v>Gas Natural</v>
      </c>
      <c r="X396" s="134" t="str">
        <f>VLOOKUP(A396,DB_REF_Q1_Q4!$A$4:$AD$1328,13)</f>
        <v>Ninguno</v>
      </c>
    </row>
    <row r="397" spans="1:24" ht="12" customHeight="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11">
        <v>1</v>
      </c>
      <c r="N397" s="92">
        <v>1</v>
      </c>
      <c r="O397" s="93"/>
      <c r="P397" s="93">
        <v>1</v>
      </c>
      <c r="Q397" s="93">
        <v>1</v>
      </c>
      <c r="R397" s="93">
        <v>1</v>
      </c>
      <c r="S397" s="93">
        <v>1</v>
      </c>
      <c r="T397" s="93">
        <v>1</v>
      </c>
      <c r="U397" s="75">
        <v>1</v>
      </c>
      <c r="V397" s="132" t="str">
        <f>VLOOKUP(A397,DB_CAL_Q1_Q4!$A$4:$P$1328,13)</f>
        <v>Bomba de calor aire</v>
      </c>
      <c r="W397" s="133" t="str">
        <f>VLOOKUP(A397,DB_ACS_Q1_Q4!$A$4:$AD$1328,13)</f>
        <v>Gas Natural</v>
      </c>
      <c r="X397" s="134" t="str">
        <f>VLOOKUP(A397,DB_REF_Q1_Q4!$A$4:$AD$1328,13)</f>
        <v>Bomba de calor aire</v>
      </c>
    </row>
    <row r="398" spans="1:24" ht="12" customHeight="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11"/>
      <c r="N398" s="92"/>
      <c r="O398" s="93"/>
      <c r="P398" s="93"/>
      <c r="Q398" s="93"/>
      <c r="R398" s="93"/>
      <c r="S398" s="93"/>
      <c r="T398" s="93"/>
      <c r="U398" s="75"/>
      <c r="V398" s="132" t="str">
        <f>VLOOKUP(A398,DB_CAL_Q1_Q4!$A$4:$P$1328,13)</f>
        <v>Gas Natural</v>
      </c>
      <c r="W398" s="133" t="str">
        <f>VLOOKUP(A398,DB_ACS_Q1_Q4!$A$4:$AD$1328,13)</f>
        <v>Gas Natural</v>
      </c>
      <c r="X398" s="134" t="str">
        <f>VLOOKUP(A398,DB_REF_Q1_Q4!$A$4:$AD$1328,13)</f>
        <v>Ninguno</v>
      </c>
    </row>
    <row r="399" spans="1:24" ht="12" customHeight="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11">
        <v>1</v>
      </c>
      <c r="N399" s="92"/>
      <c r="O399" s="93"/>
      <c r="P399" s="93"/>
      <c r="Q399" s="93">
        <v>1</v>
      </c>
      <c r="R399" s="93"/>
      <c r="S399" s="93">
        <v>1</v>
      </c>
      <c r="T399" s="93"/>
      <c r="U399" s="75">
        <v>1</v>
      </c>
      <c r="V399" s="132" t="str">
        <f>VLOOKUP(A399,DB_CAL_Q1_Q4!$A$4:$P$1328,13)</f>
        <v>Gas Natural</v>
      </c>
      <c r="W399" s="133" t="str">
        <f>VLOOKUP(A399,DB_ACS_Q1_Q4!$A$4:$AD$1328,13)</f>
        <v>Gas Natural</v>
      </c>
      <c r="X399" s="134" t="str">
        <f>VLOOKUP(A399,DB_REF_Q1_Q4!$A$4:$AD$1328,13)</f>
        <v>Ninguno</v>
      </c>
    </row>
    <row r="400" spans="1:24" ht="12" customHeight="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11"/>
      <c r="N400" s="92"/>
      <c r="O400" s="93"/>
      <c r="P400" s="93"/>
      <c r="Q400" s="93"/>
      <c r="R400" s="93"/>
      <c r="S400" s="93"/>
      <c r="T400" s="93"/>
      <c r="U400" s="75"/>
      <c r="V400" s="132" t="str">
        <f>VLOOKUP(A400,DB_CAL_Q1_Q4!$A$4:$P$1328,13)</f>
        <v>Gas Natural</v>
      </c>
      <c r="W400" s="133" t="str">
        <f>VLOOKUP(A400,DB_ACS_Q1_Q4!$A$4:$AD$1328,13)</f>
        <v>Gas Natural</v>
      </c>
      <c r="X400" s="134" t="str">
        <f>VLOOKUP(A400,DB_REF_Q1_Q4!$A$4:$AD$1328,13)</f>
        <v>Ninguno</v>
      </c>
    </row>
    <row r="401" spans="1:24" ht="12" customHeight="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11"/>
      <c r="N401" s="92"/>
      <c r="O401" s="93"/>
      <c r="P401" s="93"/>
      <c r="Q401" s="93"/>
      <c r="R401" s="93"/>
      <c r="S401" s="93"/>
      <c r="T401" s="93"/>
      <c r="U401" s="75"/>
      <c r="V401" s="132" t="str">
        <f>VLOOKUP(A401,DB_CAL_Q1_Q4!$A$4:$P$1328,13)</f>
        <v>Gas Natural</v>
      </c>
      <c r="W401" s="133" t="str">
        <f>VLOOKUP(A401,DB_ACS_Q1_Q4!$A$4:$AD$1328,13)</f>
        <v>Gas Natural</v>
      </c>
      <c r="X401" s="134" t="str">
        <f>VLOOKUP(A401,DB_REF_Q1_Q4!$A$4:$AD$1328,13)</f>
        <v>Ninguno</v>
      </c>
    </row>
    <row r="402" spans="1:24" ht="12" customHeight="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11">
        <v>1</v>
      </c>
      <c r="N402" s="92"/>
      <c r="O402" s="93"/>
      <c r="P402" s="93">
        <v>1</v>
      </c>
      <c r="Q402" s="93">
        <v>1</v>
      </c>
      <c r="R402" s="93">
        <v>1</v>
      </c>
      <c r="S402" s="93"/>
      <c r="T402" s="93">
        <v>1</v>
      </c>
      <c r="U402" s="75">
        <v>1</v>
      </c>
      <c r="V402" s="132" t="str">
        <f>VLOOKUP(A402,DB_CAL_Q1_Q4!$A$4:$P$1328,13)</f>
        <v>Ninguna</v>
      </c>
      <c r="W402" s="133" t="str">
        <f>VLOOKUP(A402,DB_ACS_Q1_Q4!$A$4:$AD$1328,13)</f>
        <v>Electricidad</v>
      </c>
      <c r="X402" s="134" t="str">
        <f>VLOOKUP(A402,DB_REF_Q1_Q4!$A$4:$AD$1328,13)</f>
        <v>Ninguno</v>
      </c>
    </row>
    <row r="403" spans="1:24" ht="12" customHeight="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11"/>
      <c r="N403" s="92"/>
      <c r="O403" s="93"/>
      <c r="P403" s="93"/>
      <c r="Q403" s="93"/>
      <c r="R403" s="93"/>
      <c r="S403" s="93"/>
      <c r="T403" s="93"/>
      <c r="U403" s="75"/>
      <c r="V403" s="132" t="str">
        <f>VLOOKUP(A403,DB_CAL_Q1_Q4!$A$4:$P$1328,13)</f>
        <v>Gas Natural</v>
      </c>
      <c r="W403" s="133" t="str">
        <f>VLOOKUP(A403,DB_ACS_Q1_Q4!$A$4:$AD$1328,13)</f>
        <v>Gas Natural</v>
      </c>
      <c r="X403" s="134" t="str">
        <f>VLOOKUP(A403,DB_REF_Q1_Q4!$A$4:$AD$1328,13)</f>
        <v>Ninguno</v>
      </c>
    </row>
    <row r="404" spans="1:24" ht="12" customHeight="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11">
        <v>1</v>
      </c>
      <c r="N404" s="92">
        <v>1</v>
      </c>
      <c r="O404" s="93"/>
      <c r="P404" s="93">
        <v>1</v>
      </c>
      <c r="Q404" s="93">
        <v>1</v>
      </c>
      <c r="R404" s="93">
        <v>1</v>
      </c>
      <c r="S404" s="93">
        <v>1</v>
      </c>
      <c r="T404" s="93">
        <v>1</v>
      </c>
      <c r="U404" s="75"/>
      <c r="V404" s="132" t="str">
        <f>VLOOKUP(A404,DB_CAL_Q1_Q4!$A$4:$P$1328,13)</f>
        <v>Gas Natural</v>
      </c>
      <c r="W404" s="133" t="str">
        <f>VLOOKUP(A404,DB_ACS_Q1_Q4!$A$4:$AD$1328,13)</f>
        <v>Gas Natural</v>
      </c>
      <c r="X404" s="134" t="str">
        <f>VLOOKUP(A404,DB_REF_Q1_Q4!$A$4:$AD$1328,13)</f>
        <v>Ninguno</v>
      </c>
    </row>
    <row r="405" spans="1:24" ht="12" customHeight="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11"/>
      <c r="N405" s="92"/>
      <c r="O405" s="93"/>
      <c r="P405" s="93"/>
      <c r="Q405" s="93"/>
      <c r="R405" s="93"/>
      <c r="S405" s="93"/>
      <c r="T405" s="93"/>
      <c r="U405" s="75"/>
      <c r="V405" s="132" t="str">
        <f>VLOOKUP(A405,DB_CAL_Q1_Q4!$A$4:$P$1328,13)</f>
        <v>Gas Natural</v>
      </c>
      <c r="W405" s="133" t="str">
        <f>VLOOKUP(A405,DB_ACS_Q1_Q4!$A$4:$AD$1328,13)</f>
        <v>Gas Natural</v>
      </c>
      <c r="X405" s="134" t="str">
        <f>VLOOKUP(A405,DB_REF_Q1_Q4!$A$4:$AD$1328,13)</f>
        <v>Ninguno</v>
      </c>
    </row>
    <row r="406" spans="1:24" ht="12" customHeight="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11">
        <v>1</v>
      </c>
      <c r="N406" s="92">
        <v>1</v>
      </c>
      <c r="O406" s="93"/>
      <c r="P406" s="93">
        <v>1</v>
      </c>
      <c r="Q406" s="93">
        <v>1</v>
      </c>
      <c r="R406" s="93"/>
      <c r="S406" s="93"/>
      <c r="T406" s="93"/>
      <c r="U406" s="75"/>
      <c r="V406" s="132" t="str">
        <f>VLOOKUP(A406,DB_CAL_Q1_Q4!$A$4:$P$1328,13)</f>
        <v>Gas Natural</v>
      </c>
      <c r="W406" s="133" t="str">
        <f>VLOOKUP(A406,DB_ACS_Q1_Q4!$A$4:$AD$1328,13)</f>
        <v>Gas Natural</v>
      </c>
      <c r="X406" s="134" t="str">
        <f>VLOOKUP(A406,DB_REF_Q1_Q4!$A$4:$AD$1328,13)</f>
        <v>Ninguno</v>
      </c>
    </row>
    <row r="407" spans="1:24" ht="12" customHeight="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11">
        <v>1</v>
      </c>
      <c r="N407" s="92">
        <v>1</v>
      </c>
      <c r="O407" s="93">
        <v>1</v>
      </c>
      <c r="P407" s="93">
        <v>1</v>
      </c>
      <c r="Q407" s="93">
        <v>1</v>
      </c>
      <c r="R407" s="93"/>
      <c r="S407" s="93">
        <v>1</v>
      </c>
      <c r="T407" s="93"/>
      <c r="U407" s="75">
        <v>1</v>
      </c>
      <c r="V407" s="132" t="str">
        <f>VLOOKUP(A407,DB_CAL_Q1_Q4!$A$4:$P$1328,13)</f>
        <v>GLP</v>
      </c>
      <c r="W407" s="133" t="str">
        <f>VLOOKUP(A407,DB_ACS_Q1_Q4!$A$4:$AD$1328,13)</f>
        <v>Gasóleo</v>
      </c>
      <c r="X407" s="134" t="str">
        <f>VLOOKUP(A407,DB_REF_Q1_Q4!$A$4:$AD$1328,13)</f>
        <v>AC Eléctrico</v>
      </c>
    </row>
    <row r="408" spans="1:24" ht="12" customHeight="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11">
        <v>1</v>
      </c>
      <c r="N408" s="92">
        <v>1</v>
      </c>
      <c r="O408" s="93">
        <v>1</v>
      </c>
      <c r="P408" s="93">
        <v>1</v>
      </c>
      <c r="Q408" s="93"/>
      <c r="R408" s="93">
        <v>1</v>
      </c>
      <c r="S408" s="93">
        <v>1</v>
      </c>
      <c r="T408" s="93">
        <v>1</v>
      </c>
      <c r="U408" s="75">
        <v>1</v>
      </c>
      <c r="V408" s="132" t="str">
        <f>VLOOKUP(A408,DB_CAL_Q1_Q4!$A$4:$P$1328,13)</f>
        <v>Ninguna</v>
      </c>
      <c r="W408" s="133" t="str">
        <f>VLOOKUP(A408,DB_ACS_Q1_Q4!$A$4:$AD$1328,13)</f>
        <v>Electricidad</v>
      </c>
      <c r="X408" s="134" t="str">
        <f>VLOOKUP(A408,DB_REF_Q1_Q4!$A$4:$AD$1328,13)</f>
        <v>Ninguno</v>
      </c>
    </row>
    <row r="409" spans="1:24" ht="12" customHeight="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11">
        <v>1</v>
      </c>
      <c r="N409" s="92"/>
      <c r="O409" s="93"/>
      <c r="P409" s="93">
        <v>1</v>
      </c>
      <c r="Q409" s="93">
        <v>1</v>
      </c>
      <c r="R409" s="93"/>
      <c r="S409" s="93"/>
      <c r="T409" s="93"/>
      <c r="U409" s="75"/>
      <c r="V409" s="132" t="str">
        <f>VLOOKUP(A409,DB_CAL_Q1_Q4!$A$4:$P$1328,13)</f>
        <v>Gas Natural</v>
      </c>
      <c r="W409" s="133" t="str">
        <f>VLOOKUP(A409,DB_ACS_Q1_Q4!$A$4:$AD$1328,13)</f>
        <v>Gas Natural</v>
      </c>
      <c r="X409" s="134" t="str">
        <f>VLOOKUP(A409,DB_REF_Q1_Q4!$A$4:$AD$1328,13)</f>
        <v>Ninguno</v>
      </c>
    </row>
    <row r="410" spans="1:24" ht="12" customHeight="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11"/>
      <c r="N410" s="92"/>
      <c r="O410" s="93"/>
      <c r="P410" s="93"/>
      <c r="Q410" s="93"/>
      <c r="R410" s="93"/>
      <c r="S410" s="93"/>
      <c r="T410" s="93"/>
      <c r="U410" s="75"/>
      <c r="V410" s="132" t="str">
        <f>VLOOKUP(A410,DB_CAL_Q1_Q4!$A$4:$P$1328,13)</f>
        <v>Gas Natural</v>
      </c>
      <c r="W410" s="133" t="str">
        <f>VLOOKUP(A410,DB_ACS_Q1_Q4!$A$4:$AD$1328,13)</f>
        <v>Gas Natural</v>
      </c>
      <c r="X410" s="134" t="str">
        <f>VLOOKUP(A410,DB_REF_Q1_Q4!$A$4:$AD$1328,13)</f>
        <v>Ninguno</v>
      </c>
    </row>
    <row r="411" spans="1:24" ht="12" customHeight="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11">
        <v>1</v>
      </c>
      <c r="N411" s="92"/>
      <c r="O411" s="93"/>
      <c r="P411" s="93">
        <v>1</v>
      </c>
      <c r="Q411" s="93">
        <v>1</v>
      </c>
      <c r="R411" s="93"/>
      <c r="S411" s="93">
        <v>1</v>
      </c>
      <c r="T411" s="93"/>
      <c r="U411" s="75"/>
      <c r="V411" s="132" t="str">
        <f>VLOOKUP(A411,DB_CAL_Q1_Q4!$A$4:$P$1328,13)</f>
        <v>Electricidad</v>
      </c>
      <c r="W411" s="133" t="str">
        <f>VLOOKUP(A411,DB_ACS_Q1_Q4!$A$4:$AD$1328,13)</f>
        <v>Electricidad</v>
      </c>
      <c r="X411" s="134" t="str">
        <f>VLOOKUP(A411,DB_REF_Q1_Q4!$A$4:$AD$1328,13)</f>
        <v>Ninguno</v>
      </c>
    </row>
    <row r="412" spans="1:24" ht="12" customHeight="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11">
        <v>1</v>
      </c>
      <c r="N412" s="92"/>
      <c r="O412" s="93"/>
      <c r="P412" s="93"/>
      <c r="Q412" s="93">
        <v>1</v>
      </c>
      <c r="R412" s="93">
        <v>1</v>
      </c>
      <c r="S412" s="93"/>
      <c r="T412" s="93"/>
      <c r="U412" s="75"/>
      <c r="V412" s="132" t="str">
        <f>VLOOKUP(A412,DB_CAL_Q1_Q4!$A$4:$P$1328,13)</f>
        <v>Ninguna</v>
      </c>
      <c r="W412" s="133" t="str">
        <f>VLOOKUP(A412,DB_ACS_Q1_Q4!$A$4:$AD$1328,13)</f>
        <v>Electricidad</v>
      </c>
      <c r="X412" s="134" t="str">
        <f>VLOOKUP(A412,DB_REF_Q1_Q4!$A$4:$AD$1328,13)</f>
        <v>Ninguno</v>
      </c>
    </row>
    <row r="413" spans="1:24" ht="12" customHeight="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11">
        <v>1</v>
      </c>
      <c r="N413" s="92">
        <v>1</v>
      </c>
      <c r="O413" s="93"/>
      <c r="P413" s="93">
        <v>1</v>
      </c>
      <c r="Q413" s="93">
        <v>1</v>
      </c>
      <c r="R413" s="93">
        <v>1</v>
      </c>
      <c r="S413" s="93">
        <v>1</v>
      </c>
      <c r="T413" s="93">
        <v>1</v>
      </c>
      <c r="U413" s="75">
        <v>1</v>
      </c>
      <c r="V413" s="132" t="str">
        <f>VLOOKUP(A413,DB_CAL_Q1_Q4!$A$4:$P$1328,13)</f>
        <v>Bomba de calor aire</v>
      </c>
      <c r="W413" s="133" t="str">
        <f>VLOOKUP(A413,DB_ACS_Q1_Q4!$A$4:$AD$1328,13)</f>
        <v>Gas Natural</v>
      </c>
      <c r="X413" s="134" t="str">
        <f>VLOOKUP(A413,DB_REF_Q1_Q4!$A$4:$AD$1328,13)</f>
        <v>Bomba de calor aire</v>
      </c>
    </row>
    <row r="414" spans="1:24" ht="12" customHeight="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11"/>
      <c r="N414" s="92"/>
      <c r="O414" s="93"/>
      <c r="P414" s="93"/>
      <c r="Q414" s="93"/>
      <c r="R414" s="93"/>
      <c r="S414" s="93"/>
      <c r="T414" s="93"/>
      <c r="U414" s="75"/>
      <c r="V414" s="132" t="str">
        <f>VLOOKUP(A414,DB_CAL_Q1_Q4!$A$4:$P$1328,13)</f>
        <v>Gasóleo</v>
      </c>
      <c r="W414" s="133" t="str">
        <f>VLOOKUP(A414,DB_ACS_Q1_Q4!$A$4:$AD$1328,13)</f>
        <v>GLP</v>
      </c>
      <c r="X414" s="134" t="str">
        <f>VLOOKUP(A414,DB_REF_Q1_Q4!$A$4:$AD$1328,13)</f>
        <v>Ninguno</v>
      </c>
    </row>
    <row r="415" spans="1:24" ht="12" customHeight="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11">
        <v>1</v>
      </c>
      <c r="N415" s="92"/>
      <c r="O415" s="93">
        <v>1</v>
      </c>
      <c r="P415" s="93"/>
      <c r="Q415" s="93"/>
      <c r="R415" s="93"/>
      <c r="S415" s="93">
        <v>1</v>
      </c>
      <c r="T415" s="93"/>
      <c r="U415" s="75"/>
      <c r="V415" s="132" t="str">
        <f>VLOOKUP(A415,DB_CAL_Q1_Q4!$A$4:$P$1328,13)</f>
        <v>Gas Natural</v>
      </c>
      <c r="W415" s="133" t="str">
        <f>VLOOKUP(A415,DB_ACS_Q1_Q4!$A$4:$AD$1328,13)</f>
        <v>Gas Natural</v>
      </c>
      <c r="X415" s="134" t="str">
        <f>VLOOKUP(A415,DB_REF_Q1_Q4!$A$4:$AD$1328,13)</f>
        <v>Ninguno</v>
      </c>
    </row>
    <row r="416" spans="1:24" ht="12" customHeight="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11">
        <v>1</v>
      </c>
      <c r="N416" s="92">
        <v>1</v>
      </c>
      <c r="O416" s="93"/>
      <c r="P416" s="93"/>
      <c r="Q416" s="93">
        <v>1</v>
      </c>
      <c r="R416" s="93"/>
      <c r="S416" s="93">
        <v>1</v>
      </c>
      <c r="T416" s="93"/>
      <c r="U416" s="75">
        <v>1</v>
      </c>
      <c r="V416" s="132" t="str">
        <f>VLOOKUP(A416,DB_CAL_Q1_Q4!$A$4:$P$1328,13)</f>
        <v>Gas Natural</v>
      </c>
      <c r="W416" s="133" t="str">
        <f>VLOOKUP(A416,DB_ACS_Q1_Q4!$A$4:$AD$1328,13)</f>
        <v>Gas Natural</v>
      </c>
      <c r="X416" s="134" t="str">
        <f>VLOOKUP(A416,DB_REF_Q1_Q4!$A$4:$AD$1328,13)</f>
        <v>Ninguno</v>
      </c>
    </row>
    <row r="417" spans="1:24" ht="12" customHeight="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11">
        <v>1</v>
      </c>
      <c r="N417" s="92"/>
      <c r="O417" s="93"/>
      <c r="P417" s="93"/>
      <c r="Q417" s="93">
        <v>1</v>
      </c>
      <c r="R417" s="93"/>
      <c r="S417" s="93"/>
      <c r="T417" s="93"/>
      <c r="U417" s="75"/>
      <c r="V417" s="132" t="str">
        <f>VLOOKUP(A417,DB_CAL_Q1_Q4!$A$4:$P$1328,13)</f>
        <v>Gas Natural</v>
      </c>
      <c r="W417" s="133" t="str">
        <f>VLOOKUP(A417,DB_ACS_Q1_Q4!$A$4:$AD$1328,13)</f>
        <v>Gas Natural</v>
      </c>
      <c r="X417" s="134" t="str">
        <f>VLOOKUP(A417,DB_REF_Q1_Q4!$A$4:$AD$1328,13)</f>
        <v>Ninguno</v>
      </c>
    </row>
    <row r="418" spans="1:24" ht="12" customHeight="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11">
        <v>1</v>
      </c>
      <c r="N418" s="92">
        <v>1</v>
      </c>
      <c r="O418" s="93"/>
      <c r="P418" s="93">
        <v>1</v>
      </c>
      <c r="Q418" s="93">
        <v>1</v>
      </c>
      <c r="R418" s="93"/>
      <c r="S418" s="93"/>
      <c r="T418" s="93"/>
      <c r="U418" s="75"/>
      <c r="V418" s="132" t="str">
        <f>VLOOKUP(A418,DB_CAL_Q1_Q4!$A$4:$P$1328,13)</f>
        <v>Gas Natural</v>
      </c>
      <c r="W418" s="133" t="str">
        <f>VLOOKUP(A418,DB_ACS_Q1_Q4!$A$4:$AD$1328,13)</f>
        <v>Gas Natural</v>
      </c>
      <c r="X418" s="134" t="str">
        <f>VLOOKUP(A418,DB_REF_Q1_Q4!$A$4:$AD$1328,13)</f>
        <v>Ninguno</v>
      </c>
    </row>
    <row r="419" spans="1:24" ht="12" customHeight="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11"/>
      <c r="N419" s="92"/>
      <c r="O419" s="93"/>
      <c r="P419" s="93"/>
      <c r="Q419" s="93"/>
      <c r="R419" s="93"/>
      <c r="S419" s="93"/>
      <c r="T419" s="93"/>
      <c r="U419" s="75"/>
      <c r="V419" s="132" t="str">
        <f>VLOOKUP(A419,DB_CAL_Q1_Q4!$A$4:$P$1328,13)</f>
        <v>Gas Natural</v>
      </c>
      <c r="W419" s="133" t="str">
        <f>VLOOKUP(A419,DB_ACS_Q1_Q4!$A$4:$AD$1328,13)</f>
        <v>Gas Natural</v>
      </c>
      <c r="X419" s="134" t="str">
        <f>VLOOKUP(A419,DB_REF_Q1_Q4!$A$4:$AD$1328,13)</f>
        <v>Ninguno</v>
      </c>
    </row>
    <row r="420" spans="1:24" ht="12" customHeight="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11">
        <v>1</v>
      </c>
      <c r="N420" s="92">
        <v>1</v>
      </c>
      <c r="O420" s="93"/>
      <c r="P420" s="93">
        <v>1</v>
      </c>
      <c r="Q420" s="93">
        <v>1</v>
      </c>
      <c r="R420" s="93"/>
      <c r="S420" s="93"/>
      <c r="T420" s="93"/>
      <c r="U420" s="75"/>
      <c r="V420" s="132" t="str">
        <f>VLOOKUP(A420,DB_CAL_Q1_Q4!$A$4:$P$1328,13)</f>
        <v>Gas Natural</v>
      </c>
      <c r="W420" s="133" t="str">
        <f>VLOOKUP(A420,DB_ACS_Q1_Q4!$A$4:$AD$1328,13)</f>
        <v>Gas Natural</v>
      </c>
      <c r="X420" s="134" t="str">
        <f>VLOOKUP(A420,DB_REF_Q1_Q4!$A$4:$AD$1328,13)</f>
        <v>Ninguno</v>
      </c>
    </row>
    <row r="421" spans="1:24" ht="12" customHeight="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11">
        <v>1</v>
      </c>
      <c r="N421" s="92">
        <v>1</v>
      </c>
      <c r="O421" s="93"/>
      <c r="P421" s="93">
        <v>1</v>
      </c>
      <c r="Q421" s="93">
        <v>1</v>
      </c>
      <c r="R421" s="93">
        <v>1</v>
      </c>
      <c r="S421" s="93"/>
      <c r="T421" s="93"/>
      <c r="U421" s="75"/>
      <c r="V421" s="132" t="str">
        <f>VLOOKUP(A421,DB_CAL_Q1_Q4!$A$4:$P$1328,13)</f>
        <v>Gas Natural</v>
      </c>
      <c r="W421" s="133" t="str">
        <f>VLOOKUP(A421,DB_ACS_Q1_Q4!$A$4:$AD$1328,13)</f>
        <v>Gas Natural</v>
      </c>
      <c r="X421" s="134" t="str">
        <f>VLOOKUP(A421,DB_REF_Q1_Q4!$A$4:$AD$1328,13)</f>
        <v>Ninguno</v>
      </c>
    </row>
    <row r="422" spans="1:24" ht="12" customHeight="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11"/>
      <c r="N422" s="92"/>
      <c r="O422" s="93"/>
      <c r="P422" s="93"/>
      <c r="Q422" s="93"/>
      <c r="R422" s="93"/>
      <c r="S422" s="93"/>
      <c r="T422" s="93"/>
      <c r="U422" s="75"/>
      <c r="V422" s="132" t="str">
        <f>VLOOKUP(A422,DB_CAL_Q1_Q4!$A$4:$P$1328,13)</f>
        <v>Electricidad</v>
      </c>
      <c r="W422" s="133" t="str">
        <f>VLOOKUP(A422,DB_ACS_Q1_Q4!$A$4:$AD$1328,13)</f>
        <v>GLP</v>
      </c>
      <c r="X422" s="134" t="str">
        <f>VLOOKUP(A422,DB_REF_Q1_Q4!$A$4:$AD$1328,13)</f>
        <v>AC Eléctrico</v>
      </c>
    </row>
    <row r="423" spans="1:24" ht="12" customHeight="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11">
        <v>1</v>
      </c>
      <c r="N423" s="92">
        <v>1</v>
      </c>
      <c r="O423" s="93">
        <v>1</v>
      </c>
      <c r="P423" s="93">
        <v>1</v>
      </c>
      <c r="Q423" s="93">
        <v>1</v>
      </c>
      <c r="R423" s="93"/>
      <c r="S423" s="93">
        <v>1</v>
      </c>
      <c r="T423" s="93">
        <v>1</v>
      </c>
      <c r="U423" s="75"/>
      <c r="V423" s="132" t="str">
        <f>VLOOKUP(A423,DB_CAL_Q1_Q4!$A$4:$P$1328,13)</f>
        <v>Gasóleo</v>
      </c>
      <c r="W423" s="133" t="str">
        <f>VLOOKUP(A423,DB_ACS_Q1_Q4!$A$4:$AD$1328,13)</f>
        <v>Gasóleo</v>
      </c>
      <c r="X423" s="134" t="str">
        <f>VLOOKUP(A423,DB_REF_Q1_Q4!$A$4:$AD$1328,13)</f>
        <v>Ninguno</v>
      </c>
    </row>
    <row r="424" spans="1:24" ht="12" customHeight="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11"/>
      <c r="N424" s="92"/>
      <c r="O424" s="93"/>
      <c r="P424" s="93"/>
      <c r="Q424" s="93"/>
      <c r="R424" s="93"/>
      <c r="S424" s="93"/>
      <c r="T424" s="93"/>
      <c r="U424" s="75"/>
      <c r="V424" s="132" t="str">
        <f>VLOOKUP(A424,DB_CAL_Q1_Q4!$A$4:$P$1328,13)</f>
        <v>Gas Natural</v>
      </c>
      <c r="W424" s="133" t="str">
        <f>VLOOKUP(A424,DB_ACS_Q1_Q4!$A$4:$AD$1328,13)</f>
        <v>Gas Natural</v>
      </c>
      <c r="X424" s="134" t="str">
        <f>VLOOKUP(A424,DB_REF_Q1_Q4!$A$4:$AD$1328,13)</f>
        <v>Bomba de calor aire</v>
      </c>
    </row>
    <row r="425" spans="1:24" ht="12" customHeight="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11">
        <v>1</v>
      </c>
      <c r="N425" s="92">
        <v>1</v>
      </c>
      <c r="O425" s="93">
        <v>1</v>
      </c>
      <c r="P425" s="93">
        <v>1</v>
      </c>
      <c r="Q425" s="93">
        <v>1</v>
      </c>
      <c r="R425" s="93">
        <v>1</v>
      </c>
      <c r="S425" s="93"/>
      <c r="T425" s="93">
        <v>1</v>
      </c>
      <c r="U425" s="75">
        <v>1</v>
      </c>
      <c r="V425" s="132" t="str">
        <f>VLOOKUP(A425,DB_CAL_Q1_Q4!$A$4:$P$1328,13)</f>
        <v>Gasóleo</v>
      </c>
      <c r="W425" s="133" t="str">
        <f>VLOOKUP(A425,DB_ACS_Q1_Q4!$A$4:$AD$1328,13)</f>
        <v>Gas Natural</v>
      </c>
      <c r="X425" s="134" t="str">
        <f>VLOOKUP(A425,DB_REF_Q1_Q4!$A$4:$AD$1328,13)</f>
        <v>AC Eléctrico</v>
      </c>
    </row>
    <row r="426" spans="1:24" ht="12" customHeight="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11"/>
      <c r="N426" s="92"/>
      <c r="O426" s="93"/>
      <c r="P426" s="93"/>
      <c r="Q426" s="93"/>
      <c r="R426" s="93"/>
      <c r="S426" s="93"/>
      <c r="T426" s="93"/>
      <c r="U426" s="75"/>
      <c r="V426" s="132" t="str">
        <f>VLOOKUP(A426,DB_CAL_Q1_Q4!$A$4:$P$1328,13)</f>
        <v>Electricidad</v>
      </c>
      <c r="W426" s="133" t="str">
        <f>VLOOKUP(A426,DB_ACS_Q1_Q4!$A$4:$AD$1328,13)</f>
        <v>Electricidad</v>
      </c>
      <c r="X426" s="134" t="str">
        <f>VLOOKUP(A426,DB_REF_Q1_Q4!$A$4:$AD$1328,13)</f>
        <v>Ninguno</v>
      </c>
    </row>
    <row r="427" spans="1:24" ht="12" customHeight="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11">
        <v>1</v>
      </c>
      <c r="N427" s="92">
        <v>1</v>
      </c>
      <c r="O427" s="93">
        <v>1</v>
      </c>
      <c r="P427" s="93"/>
      <c r="Q427" s="93">
        <v>1</v>
      </c>
      <c r="R427" s="93">
        <v>1</v>
      </c>
      <c r="S427" s="93">
        <v>1</v>
      </c>
      <c r="T427" s="93">
        <v>1</v>
      </c>
      <c r="U427" s="75"/>
      <c r="V427" s="132" t="str">
        <f>VLOOKUP(A427,DB_CAL_Q1_Q4!$A$4:$P$1328,13)</f>
        <v>Gasóleo</v>
      </c>
      <c r="W427" s="133" t="str">
        <f>VLOOKUP(A427,DB_ACS_Q1_Q4!$A$4:$AD$1328,13)</f>
        <v>Gasóleo</v>
      </c>
      <c r="X427" s="134" t="str">
        <f>VLOOKUP(A427,DB_REF_Q1_Q4!$A$4:$AD$1328,13)</f>
        <v>Ninguno</v>
      </c>
    </row>
    <row r="428" spans="1:24" ht="12" customHeight="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11">
        <v>1</v>
      </c>
      <c r="N428" s="92"/>
      <c r="O428" s="93"/>
      <c r="P428" s="93"/>
      <c r="Q428" s="93">
        <v>1</v>
      </c>
      <c r="R428" s="93"/>
      <c r="S428" s="93"/>
      <c r="T428" s="93"/>
      <c r="U428" s="75"/>
      <c r="V428" s="132" t="str">
        <f>VLOOKUP(A428,DB_CAL_Q1_Q4!$A$4:$P$1328,13)</f>
        <v>Gas Natural</v>
      </c>
      <c r="W428" s="133" t="str">
        <f>VLOOKUP(A428,DB_ACS_Q1_Q4!$A$4:$AD$1328,13)</f>
        <v>Gas Natural</v>
      </c>
      <c r="X428" s="134" t="str">
        <f>VLOOKUP(A428,DB_REF_Q1_Q4!$A$4:$AD$1328,13)</f>
        <v>Ninguno</v>
      </c>
    </row>
    <row r="429" spans="1:24" ht="12" customHeight="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11">
        <v>1</v>
      </c>
      <c r="N429" s="92"/>
      <c r="O429" s="93"/>
      <c r="P429" s="93">
        <v>1</v>
      </c>
      <c r="Q429" s="93">
        <v>1</v>
      </c>
      <c r="R429" s="93">
        <v>1</v>
      </c>
      <c r="S429" s="93"/>
      <c r="T429" s="93">
        <v>1</v>
      </c>
      <c r="U429" s="75"/>
      <c r="V429" s="132" t="str">
        <f>VLOOKUP(A429,DB_CAL_Q1_Q4!$A$4:$P$1328,13)</f>
        <v>Electricidad</v>
      </c>
      <c r="W429" s="133" t="str">
        <f>VLOOKUP(A429,DB_ACS_Q1_Q4!$A$4:$AD$1328,13)</f>
        <v>Gas Natural</v>
      </c>
      <c r="X429" s="134" t="str">
        <f>VLOOKUP(A429,DB_REF_Q1_Q4!$A$4:$AD$1328,13)</f>
        <v>AC Eléctrico</v>
      </c>
    </row>
    <row r="430" spans="1:24" ht="12" customHeight="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11">
        <v>1</v>
      </c>
      <c r="N430" s="92">
        <v>1</v>
      </c>
      <c r="O430" s="93">
        <v>1</v>
      </c>
      <c r="P430" s="93"/>
      <c r="Q430" s="93">
        <v>1</v>
      </c>
      <c r="R430" s="93">
        <v>1</v>
      </c>
      <c r="S430" s="93">
        <v>1</v>
      </c>
      <c r="T430" s="93">
        <v>1</v>
      </c>
      <c r="U430" s="75"/>
      <c r="V430" s="132" t="str">
        <f>VLOOKUP(A430,DB_CAL_Q1_Q4!$A$4:$P$1328,13)</f>
        <v>Gas Natural</v>
      </c>
      <c r="W430" s="133" t="str">
        <f>VLOOKUP(A430,DB_ACS_Q1_Q4!$A$4:$AD$1328,13)</f>
        <v>Gas Natural</v>
      </c>
      <c r="X430" s="134" t="str">
        <f>VLOOKUP(A430,DB_REF_Q1_Q4!$A$4:$AD$1328,13)</f>
        <v>Ninguno</v>
      </c>
    </row>
    <row r="431" spans="1:24" ht="12" customHeight="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11">
        <v>1</v>
      </c>
      <c r="N431" s="92">
        <v>1</v>
      </c>
      <c r="O431" s="93">
        <v>1</v>
      </c>
      <c r="P431" s="93"/>
      <c r="Q431" s="93">
        <v>1</v>
      </c>
      <c r="R431" s="93">
        <v>1</v>
      </c>
      <c r="S431" s="93">
        <v>1</v>
      </c>
      <c r="T431" s="93">
        <v>1</v>
      </c>
      <c r="U431" s="75">
        <v>1</v>
      </c>
      <c r="V431" s="132" t="str">
        <f>VLOOKUP(A431,DB_CAL_Q1_Q4!$A$4:$P$1328,13)</f>
        <v>Gas Natural</v>
      </c>
      <c r="W431" s="133" t="str">
        <f>VLOOKUP(A431,DB_ACS_Q1_Q4!$A$4:$AD$1328,13)</f>
        <v>Gas Natural</v>
      </c>
      <c r="X431" s="134" t="str">
        <f>VLOOKUP(A431,DB_REF_Q1_Q4!$A$4:$AD$1328,13)</f>
        <v>Ninguno</v>
      </c>
    </row>
    <row r="432" spans="1:24" ht="12" customHeight="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11">
        <v>1</v>
      </c>
      <c r="N432" s="92"/>
      <c r="O432" s="93"/>
      <c r="P432" s="93"/>
      <c r="Q432" s="93">
        <v>1</v>
      </c>
      <c r="R432" s="93"/>
      <c r="S432" s="93">
        <v>1</v>
      </c>
      <c r="T432" s="93"/>
      <c r="U432" s="75"/>
      <c r="V432" s="132" t="str">
        <f>VLOOKUP(A432,DB_CAL_Q1_Q4!$A$4:$P$1328,13)</f>
        <v>Gas Natural</v>
      </c>
      <c r="W432" s="133" t="str">
        <f>VLOOKUP(A432,DB_ACS_Q1_Q4!$A$4:$AD$1328,13)</f>
        <v>Gas Natural</v>
      </c>
      <c r="X432" s="134" t="str">
        <f>VLOOKUP(A432,DB_REF_Q1_Q4!$A$4:$AD$1328,13)</f>
        <v>Ninguno</v>
      </c>
    </row>
    <row r="433" spans="1:24" ht="12" customHeight="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11">
        <v>1</v>
      </c>
      <c r="N433" s="92">
        <v>1</v>
      </c>
      <c r="O433" s="93">
        <v>1</v>
      </c>
      <c r="P433" s="93">
        <v>1</v>
      </c>
      <c r="Q433" s="93">
        <v>1</v>
      </c>
      <c r="R433" s="93">
        <v>1</v>
      </c>
      <c r="S433" s="93"/>
      <c r="T433" s="93">
        <v>1</v>
      </c>
      <c r="U433" s="75"/>
      <c r="V433" s="132" t="str">
        <f>VLOOKUP(A433,DB_CAL_Q1_Q4!$A$4:$P$1328,13)</f>
        <v>Gas Natural</v>
      </c>
      <c r="W433" s="133" t="str">
        <f>VLOOKUP(A433,DB_ACS_Q1_Q4!$A$4:$AD$1328,13)</f>
        <v>Gas Natural</v>
      </c>
      <c r="X433" s="134" t="str">
        <f>VLOOKUP(A433,DB_REF_Q1_Q4!$A$4:$AD$1328,13)</f>
        <v>Ninguno</v>
      </c>
    </row>
    <row r="434" spans="1:24" ht="12" customHeight="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11">
        <v>1</v>
      </c>
      <c r="N434" s="92">
        <v>1</v>
      </c>
      <c r="O434" s="93"/>
      <c r="P434" s="93">
        <v>1</v>
      </c>
      <c r="Q434" s="93">
        <v>1</v>
      </c>
      <c r="R434" s="93">
        <v>1</v>
      </c>
      <c r="S434" s="93">
        <v>1</v>
      </c>
      <c r="T434" s="93"/>
      <c r="U434" s="75">
        <v>1</v>
      </c>
      <c r="V434" s="132" t="str">
        <f>VLOOKUP(A434,DB_CAL_Q1_Q4!$A$4:$P$1328,13)</f>
        <v>Electricidad</v>
      </c>
      <c r="W434" s="133" t="str">
        <f>VLOOKUP(A434,DB_ACS_Q1_Q4!$A$4:$AD$1328,13)</f>
        <v>Gas Natural</v>
      </c>
      <c r="X434" s="134" t="str">
        <f>VLOOKUP(A434,DB_REF_Q1_Q4!$A$4:$AD$1328,13)</f>
        <v>Ninguno</v>
      </c>
    </row>
    <row r="435" spans="1:24" ht="12" customHeight="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11">
        <v>1</v>
      </c>
      <c r="N435" s="92"/>
      <c r="O435" s="93"/>
      <c r="P435" s="93"/>
      <c r="Q435" s="93">
        <v>1</v>
      </c>
      <c r="R435" s="93"/>
      <c r="S435" s="93"/>
      <c r="T435" s="93"/>
      <c r="U435" s="75"/>
      <c r="V435" s="132" t="str">
        <f>VLOOKUP(A435,DB_CAL_Q1_Q4!$A$4:$P$1328,13)</f>
        <v>Gasóleo</v>
      </c>
      <c r="W435" s="133" t="str">
        <f>VLOOKUP(A435,DB_ACS_Q1_Q4!$A$4:$AD$1328,13)</f>
        <v>Gasóleo</v>
      </c>
      <c r="X435" s="134" t="str">
        <f>VLOOKUP(A435,DB_REF_Q1_Q4!$A$4:$AD$1328,13)</f>
        <v>Ninguno</v>
      </c>
    </row>
    <row r="436" spans="1:24" ht="12" customHeight="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11"/>
      <c r="N436" s="92"/>
      <c r="O436" s="93"/>
      <c r="P436" s="93"/>
      <c r="Q436" s="93"/>
      <c r="R436" s="93"/>
      <c r="S436" s="93"/>
      <c r="T436" s="93"/>
      <c r="U436" s="75"/>
      <c r="V436" s="132" t="str">
        <f>VLOOKUP(A436,DB_CAL_Q1_Q4!$A$4:$P$1328,13)</f>
        <v>Gas Natural</v>
      </c>
      <c r="W436" s="133" t="str">
        <f>VLOOKUP(A436,DB_ACS_Q1_Q4!$A$4:$AD$1328,13)</f>
        <v>Gas Natural</v>
      </c>
      <c r="X436" s="134" t="str">
        <f>VLOOKUP(A436,DB_REF_Q1_Q4!$A$4:$AD$1328,13)</f>
        <v>Ninguno</v>
      </c>
    </row>
    <row r="437" spans="1:24" ht="12" customHeight="1">
      <c r="A437" s="10">
        <v>433</v>
      </c>
      <c r="B437" s="98" t="s">
        <v>241</v>
      </c>
      <c r="C437" s="98" t="s">
        <v>241</v>
      </c>
      <c r="D437" s="11" t="s">
        <v>51</v>
      </c>
      <c r="E437" s="11" t="s">
        <v>304</v>
      </c>
      <c r="F437" s="12" t="s">
        <v>48</v>
      </c>
      <c r="G437" s="12" t="s">
        <v>310</v>
      </c>
      <c r="H437" s="12" t="s">
        <v>306</v>
      </c>
      <c r="I437" s="11" t="s">
        <v>504</v>
      </c>
      <c r="J437" s="12" t="str">
        <f t="shared" ref="J437:J442" si="21">"≥17h"</f>
        <v>≥17h</v>
      </c>
      <c r="K437" s="12" t="s">
        <v>513</v>
      </c>
      <c r="L437" s="69" t="s">
        <v>519</v>
      </c>
      <c r="M437" s="11">
        <v>1</v>
      </c>
      <c r="N437" s="92">
        <v>1</v>
      </c>
      <c r="O437" s="93"/>
      <c r="P437" s="93">
        <v>1</v>
      </c>
      <c r="Q437" s="93">
        <v>1</v>
      </c>
      <c r="R437" s="93"/>
      <c r="S437" s="93"/>
      <c r="T437" s="93"/>
      <c r="U437" s="75"/>
      <c r="V437" s="132" t="str">
        <f>VLOOKUP(A437,DB_CAL_Q1_Q4!$A$4:$P$1328,13)</f>
        <v>Gas Natural</v>
      </c>
      <c r="W437" s="133" t="str">
        <f>VLOOKUP(A437,DB_ACS_Q1_Q4!$A$4:$AD$1328,13)</f>
        <v>Gas Natural</v>
      </c>
      <c r="X437" s="134" t="str">
        <f>VLOOKUP(A437,DB_REF_Q1_Q4!$A$4:$AD$1328,13)</f>
        <v>Ninguno</v>
      </c>
    </row>
    <row r="438" spans="1:24" ht="12" customHeight="1">
      <c r="A438" s="10">
        <v>434</v>
      </c>
      <c r="B438" s="98" t="s">
        <v>166</v>
      </c>
      <c r="C438" s="98" t="s">
        <v>166</v>
      </c>
      <c r="D438" s="11" t="s">
        <v>25</v>
      </c>
      <c r="E438" s="11" t="s">
        <v>303</v>
      </c>
      <c r="F438" s="12" t="s">
        <v>48</v>
      </c>
      <c r="G438" s="12" t="s">
        <v>310</v>
      </c>
      <c r="H438" s="12" t="s">
        <v>307</v>
      </c>
      <c r="I438" s="12" t="s">
        <v>505</v>
      </c>
      <c r="J438" s="12" t="str">
        <f t="shared" si="21"/>
        <v>≥17h</v>
      </c>
      <c r="K438" s="12" t="s">
        <v>47</v>
      </c>
      <c r="L438" s="69" t="s">
        <v>518</v>
      </c>
      <c r="M438" s="11">
        <v>1</v>
      </c>
      <c r="N438" s="92"/>
      <c r="O438" s="93"/>
      <c r="P438" s="93">
        <v>1</v>
      </c>
      <c r="Q438" s="93">
        <v>1</v>
      </c>
      <c r="R438" s="93"/>
      <c r="S438" s="93"/>
      <c r="T438" s="93"/>
      <c r="U438" s="75">
        <v>1</v>
      </c>
      <c r="V438" s="132" t="str">
        <f>VLOOKUP(A438,DB_CAL_Q1_Q4!$A$4:$P$1328,13)</f>
        <v>Bomba de calor aire</v>
      </c>
      <c r="W438" s="133" t="str">
        <f>VLOOKUP(A438,DB_ACS_Q1_Q4!$A$4:$AD$1328,13)</f>
        <v>Electricidad</v>
      </c>
      <c r="X438" s="134" t="str">
        <f>VLOOKUP(A438,DB_REF_Q1_Q4!$A$4:$AD$1328,13)</f>
        <v>Bomba de calor agua</v>
      </c>
    </row>
    <row r="439" spans="1:24" ht="12" customHeight="1">
      <c r="A439" s="10">
        <v>435</v>
      </c>
      <c r="B439" s="98" t="s">
        <v>136</v>
      </c>
      <c r="C439" s="98" t="s">
        <v>131</v>
      </c>
      <c r="D439" s="11" t="s">
        <v>51</v>
      </c>
      <c r="E439" s="11" t="s">
        <v>304</v>
      </c>
      <c r="F439" s="12" t="s">
        <v>50</v>
      </c>
      <c r="G439" s="11" t="s">
        <v>511</v>
      </c>
      <c r="H439" s="12" t="s">
        <v>308</v>
      </c>
      <c r="I439" s="11" t="s">
        <v>507</v>
      </c>
      <c r="J439" s="12" t="str">
        <f t="shared" si="21"/>
        <v>≥17h</v>
      </c>
      <c r="K439" s="12" t="s">
        <v>512</v>
      </c>
      <c r="L439" s="69" t="s">
        <v>519</v>
      </c>
      <c r="M439" s="11"/>
      <c r="N439" s="92"/>
      <c r="O439" s="93"/>
      <c r="P439" s="93"/>
      <c r="Q439" s="93"/>
      <c r="R439" s="93"/>
      <c r="S439" s="93"/>
      <c r="T439" s="93"/>
      <c r="U439" s="75"/>
      <c r="V439" s="132" t="str">
        <f>VLOOKUP(A439,DB_CAL_Q1_Q4!$A$4:$P$1328,13)</f>
        <v>Gasóleo</v>
      </c>
      <c r="W439" s="133" t="str">
        <f>VLOOKUP(A439,DB_ACS_Q1_Q4!$A$4:$AD$1328,13)</f>
        <v>Gasóleo</v>
      </c>
      <c r="X439" s="134" t="str">
        <f>VLOOKUP(A439,DB_REF_Q1_Q4!$A$4:$AD$1328,13)</f>
        <v>Ninguno</v>
      </c>
    </row>
    <row r="440" spans="1:24" ht="12" customHeight="1">
      <c r="A440" s="10">
        <v>436</v>
      </c>
      <c r="B440" s="98" t="s">
        <v>281</v>
      </c>
      <c r="C440" s="98" t="s">
        <v>281</v>
      </c>
      <c r="D440" s="11" t="s">
        <v>52</v>
      </c>
      <c r="E440" s="11" t="s">
        <v>304</v>
      </c>
      <c r="F440" s="12" t="s">
        <v>49</v>
      </c>
      <c r="G440" s="12" t="s">
        <v>310</v>
      </c>
      <c r="H440" s="12" t="s">
        <v>306</v>
      </c>
      <c r="I440" s="103" t="s">
        <v>505</v>
      </c>
      <c r="J440" s="12" t="str">
        <f t="shared" si="21"/>
        <v>≥17h</v>
      </c>
      <c r="K440" s="12" t="s">
        <v>47</v>
      </c>
      <c r="L440" s="69" t="s">
        <v>519</v>
      </c>
      <c r="M440" s="11">
        <v>1</v>
      </c>
      <c r="N440" s="92">
        <v>1</v>
      </c>
      <c r="O440" s="93">
        <v>1</v>
      </c>
      <c r="P440" s="93">
        <v>1</v>
      </c>
      <c r="Q440" s="93">
        <v>1</v>
      </c>
      <c r="R440" s="93">
        <v>1</v>
      </c>
      <c r="S440" s="93"/>
      <c r="T440" s="93">
        <v>1</v>
      </c>
      <c r="U440" s="75"/>
      <c r="V440" s="132" t="str">
        <f>VLOOKUP(A440,DB_CAL_Q1_Q4!$A$4:$P$1328,13)</f>
        <v>Biomasa</v>
      </c>
      <c r="W440" s="133" t="str">
        <f>VLOOKUP(A440,DB_ACS_Q1_Q4!$A$4:$AD$1328,13)</f>
        <v>Biomasa</v>
      </c>
      <c r="X440" s="134" t="str">
        <f>VLOOKUP(A440,DB_REF_Q1_Q4!$A$4:$AD$1328,13)</f>
        <v>Ninguno</v>
      </c>
    </row>
    <row r="441" spans="1:24" ht="12" customHeight="1">
      <c r="A441" s="10">
        <v>437</v>
      </c>
      <c r="B441" s="98" t="s">
        <v>190</v>
      </c>
      <c r="C441" s="98" t="s">
        <v>190</v>
      </c>
      <c r="D441" s="11" t="s">
        <v>25</v>
      </c>
      <c r="E441" s="11" t="s">
        <v>304</v>
      </c>
      <c r="F441" s="12" t="s">
        <v>48</v>
      </c>
      <c r="G441" s="12" t="s">
        <v>310</v>
      </c>
      <c r="H441" s="12" t="s">
        <v>306</v>
      </c>
      <c r="I441" s="11" t="s">
        <v>507</v>
      </c>
      <c r="J441" s="12" t="str">
        <f t="shared" si="21"/>
        <v>≥17h</v>
      </c>
      <c r="K441" s="12" t="s">
        <v>512</v>
      </c>
      <c r="L441" s="69" t="s">
        <v>518</v>
      </c>
      <c r="M441" s="11">
        <v>1</v>
      </c>
      <c r="N441" s="92">
        <v>1</v>
      </c>
      <c r="O441" s="93"/>
      <c r="P441" s="93">
        <v>1</v>
      </c>
      <c r="Q441" s="93">
        <v>1</v>
      </c>
      <c r="R441" s="93"/>
      <c r="S441" s="93"/>
      <c r="T441" s="93"/>
      <c r="U441" s="75"/>
      <c r="V441" s="132" t="str">
        <f>VLOOKUP(A441,DB_CAL_Q1_Q4!$A$4:$P$1328,13)</f>
        <v>Electricidad</v>
      </c>
      <c r="W441" s="133" t="str">
        <f>VLOOKUP(A441,DB_ACS_Q1_Q4!$A$4:$AD$1328,13)</f>
        <v>Electricidad</v>
      </c>
      <c r="X441" s="134" t="str">
        <f>VLOOKUP(A441,DB_REF_Q1_Q4!$A$4:$AD$1328,13)</f>
        <v>Bomba de calor aire</v>
      </c>
    </row>
    <row r="442" spans="1:24" ht="12" customHeight="1">
      <c r="A442" s="10">
        <v>438</v>
      </c>
      <c r="B442" s="98" t="s">
        <v>136</v>
      </c>
      <c r="C442" s="98" t="s">
        <v>131</v>
      </c>
      <c r="D442" s="11" t="s">
        <v>25</v>
      </c>
      <c r="E442" s="11" t="s">
        <v>304</v>
      </c>
      <c r="F442" s="12" t="s">
        <v>48</v>
      </c>
      <c r="G442" s="11" t="s">
        <v>511</v>
      </c>
      <c r="H442" s="12" t="s">
        <v>307</v>
      </c>
      <c r="I442" s="103" t="s">
        <v>505</v>
      </c>
      <c r="J442" s="12" t="str">
        <f t="shared" si="21"/>
        <v>≥17h</v>
      </c>
      <c r="K442" s="12" t="s">
        <v>512</v>
      </c>
      <c r="L442" s="69" t="s">
        <v>519</v>
      </c>
      <c r="M442" s="11">
        <v>1</v>
      </c>
      <c r="N442" s="92">
        <v>1</v>
      </c>
      <c r="O442" s="93">
        <v>1</v>
      </c>
      <c r="P442" s="93">
        <v>1</v>
      </c>
      <c r="Q442" s="93">
        <v>1</v>
      </c>
      <c r="R442" s="93"/>
      <c r="S442" s="93"/>
      <c r="T442" s="93"/>
      <c r="U442" s="75"/>
      <c r="V442" s="132" t="str">
        <f>VLOOKUP(A442,DB_CAL_Q1_Q4!$A$4:$P$1328,13)</f>
        <v>Gasóleo</v>
      </c>
      <c r="W442" s="133" t="str">
        <f>VLOOKUP(A442,DB_ACS_Q1_Q4!$A$4:$AD$1328,13)</f>
        <v>Gasóleo</v>
      </c>
      <c r="X442" s="134" t="str">
        <f>VLOOKUP(A442,DB_REF_Q1_Q4!$A$4:$AD$1328,13)</f>
        <v>Ninguno</v>
      </c>
    </row>
    <row r="443" spans="1:24" ht="12" customHeight="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11">
        <v>1</v>
      </c>
      <c r="N443" s="92"/>
      <c r="O443" s="93"/>
      <c r="P443" s="93"/>
      <c r="Q443" s="93">
        <v>1</v>
      </c>
      <c r="R443" s="93">
        <v>1</v>
      </c>
      <c r="S443" s="93">
        <v>1</v>
      </c>
      <c r="T443" s="93">
        <v>1</v>
      </c>
      <c r="U443" s="75">
        <v>1</v>
      </c>
      <c r="V443" s="132" t="str">
        <f>VLOOKUP(A443,DB_CAL_Q1_Q4!$A$4:$P$1328,13)</f>
        <v>Gas Natural</v>
      </c>
      <c r="W443" s="133" t="str">
        <f>VLOOKUP(A443,DB_ACS_Q1_Q4!$A$4:$AD$1328,13)</f>
        <v>Gas Natural</v>
      </c>
      <c r="X443" s="134" t="str">
        <f>VLOOKUP(A443,DB_REF_Q1_Q4!$A$4:$AD$1328,13)</f>
        <v>Ninguno</v>
      </c>
    </row>
    <row r="444" spans="1:24" ht="12" customHeight="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11">
        <v>1</v>
      </c>
      <c r="N444" s="92">
        <v>1</v>
      </c>
      <c r="O444" s="93"/>
      <c r="P444" s="93"/>
      <c r="Q444" s="93">
        <v>1</v>
      </c>
      <c r="R444" s="93"/>
      <c r="S444" s="93"/>
      <c r="T444" s="93"/>
      <c r="U444" s="75">
        <v>1</v>
      </c>
      <c r="V444" s="132" t="str">
        <f>VLOOKUP(A444,DB_CAL_Q1_Q4!$A$4:$P$1328,13)</f>
        <v>Gasóleo</v>
      </c>
      <c r="W444" s="133" t="str">
        <f>VLOOKUP(A444,DB_ACS_Q1_Q4!$A$4:$AD$1328,13)</f>
        <v>Gasóleo</v>
      </c>
      <c r="X444" s="134" t="str">
        <f>VLOOKUP(A444,DB_REF_Q1_Q4!$A$4:$AD$1328,13)</f>
        <v>Ninguno</v>
      </c>
    </row>
    <row r="445" spans="1:24" ht="12" customHeight="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11">
        <v>1</v>
      </c>
      <c r="N445" s="92">
        <v>1</v>
      </c>
      <c r="O445" s="93"/>
      <c r="P445" s="93">
        <v>1</v>
      </c>
      <c r="Q445" s="93">
        <v>1</v>
      </c>
      <c r="R445" s="93">
        <v>1</v>
      </c>
      <c r="S445" s="93">
        <v>1</v>
      </c>
      <c r="T445" s="93">
        <v>1</v>
      </c>
      <c r="U445" s="75">
        <v>1</v>
      </c>
      <c r="V445" s="132" t="str">
        <f>VLOOKUP(A445,DB_CAL_Q1_Q4!$A$4:$P$1328,13)</f>
        <v>Carbón</v>
      </c>
      <c r="W445" s="133" t="str">
        <f>VLOOKUP(A445,DB_ACS_Q1_Q4!$A$4:$AD$1328,13)</f>
        <v>Electricidad</v>
      </c>
      <c r="X445" s="134" t="str">
        <f>VLOOKUP(A445,DB_REF_Q1_Q4!$A$4:$AD$1328,13)</f>
        <v>Ninguno</v>
      </c>
    </row>
    <row r="446" spans="1:24" ht="12" customHeight="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11"/>
      <c r="N446" s="92"/>
      <c r="O446" s="93"/>
      <c r="P446" s="93"/>
      <c r="Q446" s="93"/>
      <c r="R446" s="93"/>
      <c r="S446" s="93"/>
      <c r="T446" s="93"/>
      <c r="U446" s="75"/>
      <c r="V446" s="132" t="str">
        <f>VLOOKUP(A446,DB_CAL_Q1_Q4!$A$4:$P$1328,13)</f>
        <v>Gas Natural</v>
      </c>
      <c r="W446" s="133" t="str">
        <f>VLOOKUP(A446,DB_ACS_Q1_Q4!$A$4:$AD$1328,13)</f>
        <v>Gas Natural</v>
      </c>
      <c r="X446" s="134" t="str">
        <f>VLOOKUP(A446,DB_REF_Q1_Q4!$A$4:$AD$1328,13)</f>
        <v>Ninguno</v>
      </c>
    </row>
    <row r="447" spans="1:24" ht="12" customHeight="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11"/>
      <c r="N447" s="92"/>
      <c r="O447" s="93"/>
      <c r="P447" s="93"/>
      <c r="Q447" s="93"/>
      <c r="R447" s="93"/>
      <c r="S447" s="93"/>
      <c r="T447" s="93"/>
      <c r="U447" s="75"/>
      <c r="V447" s="132" t="str">
        <f>VLOOKUP(A447,DB_CAL_Q1_Q4!$A$4:$P$1328,13)</f>
        <v>Bomba de calor aire</v>
      </c>
      <c r="W447" s="133" t="str">
        <f>VLOOKUP(A447,DB_ACS_Q1_Q4!$A$4:$AD$1328,13)</f>
        <v>Gas Natural</v>
      </c>
      <c r="X447" s="134" t="str">
        <f>VLOOKUP(A447,DB_REF_Q1_Q4!$A$4:$AD$1328,13)</f>
        <v>Bomba de calor aire</v>
      </c>
    </row>
    <row r="448" spans="1:24" ht="12" customHeight="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11">
        <v>1</v>
      </c>
      <c r="N448" s="92"/>
      <c r="O448" s="93"/>
      <c r="P448" s="93"/>
      <c r="Q448" s="93"/>
      <c r="R448" s="93"/>
      <c r="S448" s="93"/>
      <c r="T448" s="93"/>
      <c r="U448" s="75"/>
      <c r="V448" s="132" t="str">
        <f>VLOOKUP(A448,DB_CAL_Q1_Q4!$A$4:$P$1328,13)</f>
        <v>Ninguna</v>
      </c>
      <c r="W448" s="133" t="str">
        <f>VLOOKUP(A448,DB_ACS_Q1_Q4!$A$4:$AD$1328,13)</f>
        <v>Gas Natural</v>
      </c>
      <c r="X448" s="134" t="str">
        <f>VLOOKUP(A448,DB_REF_Q1_Q4!$A$4:$AD$1328,13)</f>
        <v>Bomba de calor aire</v>
      </c>
    </row>
    <row r="449" spans="1:24" ht="12" customHeight="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11"/>
      <c r="N449" s="92"/>
      <c r="O449" s="93"/>
      <c r="P449" s="93"/>
      <c r="Q449" s="93"/>
      <c r="R449" s="93"/>
      <c r="S449" s="93"/>
      <c r="T449" s="93"/>
      <c r="U449" s="75"/>
      <c r="V449" s="132" t="str">
        <f>VLOOKUP(A449,DB_CAL_Q1_Q4!$A$4:$P$1328,13)</f>
        <v>Gas Natural</v>
      </c>
      <c r="W449" s="133" t="str">
        <f>VLOOKUP(A449,DB_ACS_Q1_Q4!$A$4:$AD$1328,13)</f>
        <v>Gas Natural</v>
      </c>
      <c r="X449" s="134" t="str">
        <f>VLOOKUP(A449,DB_REF_Q1_Q4!$A$4:$AD$1328,13)</f>
        <v>Ninguno</v>
      </c>
    </row>
    <row r="450" spans="1:24" ht="12" customHeight="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11">
        <v>1</v>
      </c>
      <c r="N450" s="92">
        <v>1</v>
      </c>
      <c r="O450" s="93"/>
      <c r="P450" s="93">
        <v>1</v>
      </c>
      <c r="Q450" s="93">
        <v>1</v>
      </c>
      <c r="R450" s="93">
        <v>1</v>
      </c>
      <c r="S450" s="93">
        <v>1</v>
      </c>
      <c r="T450" s="93">
        <v>1</v>
      </c>
      <c r="U450" s="75">
        <v>1</v>
      </c>
      <c r="V450" s="132" t="str">
        <f>VLOOKUP(A450,DB_CAL_Q1_Q4!$A$4:$P$1328,13)</f>
        <v>Gas Natural</v>
      </c>
      <c r="W450" s="133" t="str">
        <f>VLOOKUP(A450,DB_ACS_Q1_Q4!$A$4:$AD$1328,13)</f>
        <v>Gas Natural</v>
      </c>
      <c r="X450" s="134" t="str">
        <f>VLOOKUP(A450,DB_REF_Q1_Q4!$A$4:$AD$1328,13)</f>
        <v>Ninguno</v>
      </c>
    </row>
    <row r="451" spans="1:24" ht="12" customHeight="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11"/>
      <c r="N451" s="92"/>
      <c r="O451" s="93"/>
      <c r="P451" s="93"/>
      <c r="Q451" s="93"/>
      <c r="R451" s="93"/>
      <c r="S451" s="93"/>
      <c r="T451" s="93"/>
      <c r="U451" s="75"/>
      <c r="V451" s="132" t="str">
        <f>VLOOKUP(A451,DB_CAL_Q1_Q4!$A$4:$P$1328,13)</f>
        <v>Electricidad</v>
      </c>
      <c r="W451" s="133" t="str">
        <f>VLOOKUP(A451,DB_ACS_Q1_Q4!$A$4:$AD$1328,13)</f>
        <v>Electricidad</v>
      </c>
      <c r="X451" s="134" t="str">
        <f>VLOOKUP(A451,DB_REF_Q1_Q4!$A$4:$AD$1328,13)</f>
        <v>Ninguno</v>
      </c>
    </row>
    <row r="452" spans="1:24" ht="12" customHeight="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11"/>
      <c r="N452" s="92"/>
      <c r="O452" s="93"/>
      <c r="P452" s="93"/>
      <c r="Q452" s="93"/>
      <c r="R452" s="93"/>
      <c r="S452" s="93"/>
      <c r="T452" s="93"/>
      <c r="U452" s="75"/>
      <c r="V452" s="132" t="str">
        <f>VLOOKUP(A452,DB_CAL_Q1_Q4!$A$4:$P$1328,13)</f>
        <v>Gasóleo</v>
      </c>
      <c r="W452" s="133" t="str">
        <f>VLOOKUP(A452,DB_ACS_Q1_Q4!$A$4:$AD$1328,13)</f>
        <v>Gasóleo</v>
      </c>
      <c r="X452" s="134" t="str">
        <f>VLOOKUP(A452,DB_REF_Q1_Q4!$A$4:$AD$1328,13)</f>
        <v>Ninguno</v>
      </c>
    </row>
    <row r="453" spans="1:24" ht="12" customHeight="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11"/>
      <c r="N453" s="92"/>
      <c r="O453" s="93"/>
      <c r="P453" s="93"/>
      <c r="Q453" s="93"/>
      <c r="R453" s="93"/>
      <c r="S453" s="93"/>
      <c r="T453" s="93"/>
      <c r="U453" s="75"/>
      <c r="V453" s="132" t="str">
        <f>VLOOKUP(A453,DB_CAL_Q1_Q4!$A$4:$P$1328,13)</f>
        <v>Ninguna</v>
      </c>
      <c r="W453" s="133" t="str">
        <f>VLOOKUP(A453,DB_ACS_Q1_Q4!$A$4:$AD$1328,13)</f>
        <v>GLP</v>
      </c>
      <c r="X453" s="134" t="str">
        <f>VLOOKUP(A453,DB_REF_Q1_Q4!$A$4:$AD$1328,13)</f>
        <v>AC Eléctrico</v>
      </c>
    </row>
    <row r="454" spans="1:24" ht="12" customHeight="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11">
        <v>1</v>
      </c>
      <c r="N454" s="92">
        <v>1</v>
      </c>
      <c r="O454" s="93">
        <v>1</v>
      </c>
      <c r="P454" s="93">
        <v>1</v>
      </c>
      <c r="Q454" s="93">
        <v>1</v>
      </c>
      <c r="R454" s="93">
        <v>1</v>
      </c>
      <c r="S454" s="93">
        <v>1</v>
      </c>
      <c r="T454" s="93">
        <v>1</v>
      </c>
      <c r="U454" s="75">
        <v>1</v>
      </c>
      <c r="V454" s="132" t="str">
        <f>VLOOKUP(A454,DB_CAL_Q1_Q4!$A$4:$P$1328,13)</f>
        <v>Bomba de calor aire</v>
      </c>
      <c r="W454" s="133" t="str">
        <f>VLOOKUP(A454,DB_ACS_Q1_Q4!$A$4:$AD$1328,13)</f>
        <v>Gas Natural</v>
      </c>
      <c r="X454" s="134" t="str">
        <f>VLOOKUP(A454,DB_REF_Q1_Q4!$A$4:$AD$1328,13)</f>
        <v>Bomba de calor agua</v>
      </c>
    </row>
    <row r="455" spans="1:24" ht="12" customHeight="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11">
        <v>1</v>
      </c>
      <c r="N455" s="92">
        <v>1</v>
      </c>
      <c r="O455" s="93">
        <v>1</v>
      </c>
      <c r="P455" s="93">
        <v>1</v>
      </c>
      <c r="Q455" s="93">
        <v>1</v>
      </c>
      <c r="R455" s="93">
        <v>1</v>
      </c>
      <c r="S455" s="93">
        <v>1</v>
      </c>
      <c r="T455" s="93">
        <v>1</v>
      </c>
      <c r="U455" s="75"/>
      <c r="V455" s="132" t="str">
        <f>VLOOKUP(A455,DB_CAL_Q1_Q4!$A$4:$P$1328,13)</f>
        <v>Ninguna</v>
      </c>
      <c r="W455" s="133" t="str">
        <f>VLOOKUP(A455,DB_ACS_Q1_Q4!$A$4:$AD$1328,13)</f>
        <v>GLP</v>
      </c>
      <c r="X455" s="134" t="str">
        <f>VLOOKUP(A455,DB_REF_Q1_Q4!$A$4:$AD$1328,13)</f>
        <v>Ninguno</v>
      </c>
    </row>
    <row r="456" spans="1:24" ht="12" customHeight="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11"/>
      <c r="N456" s="92"/>
      <c r="O456" s="93"/>
      <c r="P456" s="93"/>
      <c r="Q456" s="93"/>
      <c r="R456" s="93"/>
      <c r="S456" s="93"/>
      <c r="T456" s="93"/>
      <c r="U456" s="75"/>
      <c r="V456" s="132" t="str">
        <f>VLOOKUP(A456,DB_CAL_Q1_Q4!$A$4:$P$1328,13)</f>
        <v>Gas Natural</v>
      </c>
      <c r="W456" s="133" t="str">
        <f>VLOOKUP(A456,DB_ACS_Q1_Q4!$A$4:$AD$1328,13)</f>
        <v>Gas Natural</v>
      </c>
      <c r="X456" s="134" t="str">
        <f>VLOOKUP(A456,DB_REF_Q1_Q4!$A$4:$AD$1328,13)</f>
        <v>Ninguno</v>
      </c>
    </row>
    <row r="457" spans="1:24" ht="12" customHeight="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11"/>
      <c r="N457" s="92"/>
      <c r="O457" s="93"/>
      <c r="P457" s="93"/>
      <c r="Q457" s="93"/>
      <c r="R457" s="93"/>
      <c r="S457" s="93"/>
      <c r="T457" s="93"/>
      <c r="U457" s="75"/>
      <c r="V457" s="132" t="str">
        <f>VLOOKUP(A457,DB_CAL_Q1_Q4!$A$4:$P$1328,13)</f>
        <v>Gas Natural</v>
      </c>
      <c r="W457" s="133" t="str">
        <f>VLOOKUP(A457,DB_ACS_Q1_Q4!$A$4:$AD$1328,13)</f>
        <v>Gas Natural</v>
      </c>
      <c r="X457" s="134" t="str">
        <f>VLOOKUP(A457,DB_REF_Q1_Q4!$A$4:$AD$1328,13)</f>
        <v>Ninguno</v>
      </c>
    </row>
    <row r="458" spans="1:24" ht="12" customHeight="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11"/>
      <c r="N458" s="92"/>
      <c r="O458" s="93"/>
      <c r="P458" s="93"/>
      <c r="Q458" s="93"/>
      <c r="R458" s="93"/>
      <c r="S458" s="93"/>
      <c r="T458" s="93"/>
      <c r="U458" s="75"/>
      <c r="V458" s="132" t="str">
        <f>VLOOKUP(A458,DB_CAL_Q1_Q4!$A$4:$P$1328,13)</f>
        <v>Gas Natural</v>
      </c>
      <c r="W458" s="133" t="str">
        <f>VLOOKUP(A458,DB_ACS_Q1_Q4!$A$4:$AD$1328,13)</f>
        <v>Gas Natural</v>
      </c>
      <c r="X458" s="134" t="str">
        <f>VLOOKUP(A458,DB_REF_Q1_Q4!$A$4:$AD$1328,13)</f>
        <v>Ninguno</v>
      </c>
    </row>
    <row r="459" spans="1:24" ht="12" customHeight="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11">
        <v>1</v>
      </c>
      <c r="N459" s="92">
        <v>1</v>
      </c>
      <c r="O459" s="93">
        <v>1</v>
      </c>
      <c r="P459" s="93">
        <v>1</v>
      </c>
      <c r="Q459" s="93">
        <v>1</v>
      </c>
      <c r="R459" s="93">
        <v>1</v>
      </c>
      <c r="S459" s="93">
        <v>1</v>
      </c>
      <c r="T459" s="93"/>
      <c r="U459" s="75"/>
      <c r="V459" s="132" t="str">
        <f>VLOOKUP(A459,DB_CAL_Q1_Q4!$A$4:$P$1328,13)</f>
        <v>Otros</v>
      </c>
      <c r="W459" s="133" t="str">
        <f>VLOOKUP(A459,DB_ACS_Q1_Q4!$A$4:$AD$1328,13)</f>
        <v>Electricidad</v>
      </c>
      <c r="X459" s="134" t="str">
        <f>VLOOKUP(A459,DB_REF_Q1_Q4!$A$4:$AD$1328,13)</f>
        <v>AC Eléctrico</v>
      </c>
    </row>
    <row r="460" spans="1:24" ht="12" customHeight="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11"/>
      <c r="N460" s="92"/>
      <c r="O460" s="93"/>
      <c r="P460" s="93"/>
      <c r="Q460" s="93"/>
      <c r="R460" s="93"/>
      <c r="S460" s="93"/>
      <c r="T460" s="93"/>
      <c r="U460" s="75"/>
      <c r="V460" s="132" t="str">
        <f>VLOOKUP(A460,DB_CAL_Q1_Q4!$A$4:$P$1328,13)</f>
        <v>Gas Natural</v>
      </c>
      <c r="W460" s="133" t="str">
        <f>VLOOKUP(A460,DB_ACS_Q1_Q4!$A$4:$AD$1328,13)</f>
        <v>Gas Natural</v>
      </c>
      <c r="X460" s="134" t="str">
        <f>VLOOKUP(A460,DB_REF_Q1_Q4!$A$4:$AD$1328,13)</f>
        <v>Ninguno</v>
      </c>
    </row>
    <row r="461" spans="1:24" ht="12" customHeight="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11">
        <v>1</v>
      </c>
      <c r="N461" s="92">
        <v>1</v>
      </c>
      <c r="O461" s="93">
        <v>1</v>
      </c>
      <c r="P461" s="93"/>
      <c r="Q461" s="93">
        <v>1</v>
      </c>
      <c r="R461" s="93">
        <v>1</v>
      </c>
      <c r="S461" s="93">
        <v>1</v>
      </c>
      <c r="T461" s="93"/>
      <c r="U461" s="75"/>
      <c r="V461" s="132" t="str">
        <f>VLOOKUP(A461,DB_CAL_Q1_Q4!$A$4:$P$1328,13)</f>
        <v>Ninguna</v>
      </c>
      <c r="W461" s="133" t="str">
        <f>VLOOKUP(A461,DB_ACS_Q1_Q4!$A$4:$AD$1328,13)</f>
        <v>Electricidad</v>
      </c>
      <c r="X461" s="134" t="str">
        <f>VLOOKUP(A461,DB_REF_Q1_Q4!$A$4:$AD$1328,13)</f>
        <v>Ninguno</v>
      </c>
    </row>
    <row r="462" spans="1:24" ht="12" customHeight="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11">
        <v>1</v>
      </c>
      <c r="N462" s="92">
        <v>1</v>
      </c>
      <c r="O462" s="93">
        <v>1</v>
      </c>
      <c r="P462" s="93"/>
      <c r="Q462" s="93">
        <v>1</v>
      </c>
      <c r="R462" s="93"/>
      <c r="S462" s="93">
        <v>1</v>
      </c>
      <c r="T462" s="93">
        <v>1</v>
      </c>
      <c r="U462" s="75"/>
      <c r="V462" s="132" t="str">
        <f>VLOOKUP(A462,DB_CAL_Q1_Q4!$A$4:$P$1328,13)</f>
        <v>Ninguna</v>
      </c>
      <c r="W462" s="133" t="str">
        <f>VLOOKUP(A462,DB_ACS_Q1_Q4!$A$4:$AD$1328,13)</f>
        <v>Gas Natural</v>
      </c>
      <c r="X462" s="134" t="str">
        <f>VLOOKUP(A462,DB_REF_Q1_Q4!$A$4:$AD$1328,13)</f>
        <v>AC Eléctrico</v>
      </c>
    </row>
    <row r="463" spans="1:24" ht="12" customHeight="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11">
        <v>1</v>
      </c>
      <c r="N463" s="92">
        <v>1</v>
      </c>
      <c r="O463" s="93"/>
      <c r="P463" s="93">
        <v>1</v>
      </c>
      <c r="Q463" s="93">
        <v>1</v>
      </c>
      <c r="R463" s="93"/>
      <c r="S463" s="93">
        <v>1</v>
      </c>
      <c r="T463" s="93"/>
      <c r="U463" s="75"/>
      <c r="V463" s="132" t="str">
        <f>VLOOKUP(A463,DB_CAL_Q1_Q4!$A$4:$P$1328,13)</f>
        <v>Carbón</v>
      </c>
      <c r="W463" s="133" t="str">
        <f>VLOOKUP(A463,DB_ACS_Q1_Q4!$A$4:$AD$1328,13)</f>
        <v>GLP</v>
      </c>
      <c r="X463" s="134" t="str">
        <f>VLOOKUP(A463,DB_REF_Q1_Q4!$A$4:$AD$1328,13)</f>
        <v>Ninguno</v>
      </c>
    </row>
    <row r="464" spans="1:24" ht="12" customHeight="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11">
        <v>1</v>
      </c>
      <c r="N464" s="92"/>
      <c r="O464" s="93"/>
      <c r="P464" s="93">
        <v>1</v>
      </c>
      <c r="Q464" s="93">
        <v>1</v>
      </c>
      <c r="R464" s="93"/>
      <c r="S464" s="93"/>
      <c r="T464" s="93"/>
      <c r="U464" s="75">
        <v>1</v>
      </c>
      <c r="V464" s="132" t="str">
        <f>VLOOKUP(A464,DB_CAL_Q1_Q4!$A$4:$P$1328,13)</f>
        <v>Gas Natural</v>
      </c>
      <c r="W464" s="133" t="str">
        <f>VLOOKUP(A464,DB_ACS_Q1_Q4!$A$4:$AD$1328,13)</f>
        <v>Gas Natural</v>
      </c>
      <c r="X464" s="134" t="str">
        <f>VLOOKUP(A464,DB_REF_Q1_Q4!$A$4:$AD$1328,13)</f>
        <v>Ninguno</v>
      </c>
    </row>
    <row r="465" spans="1:24" ht="12" customHeight="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11">
        <v>1</v>
      </c>
      <c r="N465" s="92"/>
      <c r="O465" s="93"/>
      <c r="P465" s="93"/>
      <c r="Q465" s="93">
        <v>1</v>
      </c>
      <c r="R465" s="93"/>
      <c r="S465" s="93"/>
      <c r="T465" s="93"/>
      <c r="U465" s="75"/>
      <c r="V465" s="132" t="str">
        <f>VLOOKUP(A465,DB_CAL_Q1_Q4!$A$4:$P$1328,13)</f>
        <v>Gasóleo</v>
      </c>
      <c r="W465" s="133" t="str">
        <f>VLOOKUP(A465,DB_ACS_Q1_Q4!$A$4:$AD$1328,13)</f>
        <v>Gasóleo</v>
      </c>
      <c r="X465" s="134" t="str">
        <f>VLOOKUP(A465,DB_REF_Q1_Q4!$A$4:$AD$1328,13)</f>
        <v>Ninguno</v>
      </c>
    </row>
    <row r="466" spans="1:24" ht="12" customHeight="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11">
        <v>1</v>
      </c>
      <c r="N466" s="92"/>
      <c r="O466" s="93"/>
      <c r="P466" s="93"/>
      <c r="Q466" s="93">
        <v>1</v>
      </c>
      <c r="R466" s="93">
        <v>1</v>
      </c>
      <c r="S466" s="93"/>
      <c r="T466" s="93">
        <v>1</v>
      </c>
      <c r="U466" s="75"/>
      <c r="V466" s="132" t="str">
        <f>VLOOKUP(A466,DB_CAL_Q1_Q4!$A$4:$P$1328,13)</f>
        <v>DH no renovable</v>
      </c>
      <c r="W466" s="133" t="str">
        <f>VLOOKUP(A466,DB_ACS_Q1_Q4!$A$4:$AD$1328,13)</f>
        <v>DH no renovable</v>
      </c>
      <c r="X466" s="134" t="str">
        <f>VLOOKUP(A466,DB_REF_Q1_Q4!$A$4:$AD$1328,13)</f>
        <v>Ninguno</v>
      </c>
    </row>
    <row r="467" spans="1:24" ht="12" customHeight="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11">
        <v>1</v>
      </c>
      <c r="N467" s="92">
        <v>1</v>
      </c>
      <c r="O467" s="93">
        <v>1</v>
      </c>
      <c r="P467" s="93">
        <v>1</v>
      </c>
      <c r="Q467" s="93">
        <v>1</v>
      </c>
      <c r="R467" s="93">
        <v>1</v>
      </c>
      <c r="S467" s="93"/>
      <c r="T467" s="93">
        <v>1</v>
      </c>
      <c r="U467" s="75"/>
      <c r="V467" s="132" t="str">
        <f>VLOOKUP(A467,DB_CAL_Q1_Q4!$A$4:$P$1328,13)</f>
        <v>Ninguna</v>
      </c>
      <c r="W467" s="133" t="str">
        <f>VLOOKUP(A467,DB_ACS_Q1_Q4!$A$4:$AD$1328,13)</f>
        <v>GLP</v>
      </c>
      <c r="X467" s="134" t="str">
        <f>VLOOKUP(A467,DB_REF_Q1_Q4!$A$4:$AD$1328,13)</f>
        <v>Ninguno</v>
      </c>
    </row>
    <row r="468" spans="1:24" ht="12" customHeight="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11"/>
      <c r="N468" s="92"/>
      <c r="O468" s="93"/>
      <c r="P468" s="93"/>
      <c r="Q468" s="93"/>
      <c r="R468" s="93"/>
      <c r="S468" s="93"/>
      <c r="T468" s="93"/>
      <c r="U468" s="75"/>
      <c r="V468" s="132" t="str">
        <f>VLOOKUP(A468,DB_CAL_Q1_Q4!$A$4:$P$1328,13)</f>
        <v>GLP</v>
      </c>
      <c r="W468" s="133" t="str">
        <f>VLOOKUP(A468,DB_ACS_Q1_Q4!$A$4:$AD$1328,13)</f>
        <v>Electricidad</v>
      </c>
      <c r="X468" s="134" t="str">
        <f>VLOOKUP(A468,DB_REF_Q1_Q4!$A$4:$AD$1328,13)</f>
        <v>AC Eléctrico</v>
      </c>
    </row>
    <row r="469" spans="1:24" ht="12" customHeight="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11">
        <v>1</v>
      </c>
      <c r="N469" s="92">
        <v>1</v>
      </c>
      <c r="O469" s="93"/>
      <c r="P469" s="93">
        <v>1</v>
      </c>
      <c r="Q469" s="93">
        <v>1</v>
      </c>
      <c r="R469" s="93"/>
      <c r="S469" s="93"/>
      <c r="T469" s="93"/>
      <c r="U469" s="75"/>
      <c r="V469" s="132" t="str">
        <f>VLOOKUP(A469,DB_CAL_Q1_Q4!$A$4:$P$1328,13)</f>
        <v>Electricidad</v>
      </c>
      <c r="W469" s="133" t="str">
        <f>VLOOKUP(A469,DB_ACS_Q1_Q4!$A$4:$AD$1328,13)</f>
        <v>Gas Natural</v>
      </c>
      <c r="X469" s="134" t="str">
        <f>VLOOKUP(A469,DB_REF_Q1_Q4!$A$4:$AD$1328,13)</f>
        <v>Ninguno</v>
      </c>
    </row>
    <row r="470" spans="1:24" ht="12" customHeight="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11"/>
      <c r="N470" s="92"/>
      <c r="O470" s="93"/>
      <c r="P470" s="93"/>
      <c r="Q470" s="93"/>
      <c r="R470" s="93"/>
      <c r="S470" s="93"/>
      <c r="T470" s="93"/>
      <c r="U470" s="75"/>
      <c r="V470" s="132" t="str">
        <f>VLOOKUP(A470,DB_CAL_Q1_Q4!$A$4:$P$1328,13)</f>
        <v>Gas Natural</v>
      </c>
      <c r="W470" s="133" t="str">
        <f>VLOOKUP(A470,DB_ACS_Q1_Q4!$A$4:$AD$1328,13)</f>
        <v>Electricidad</v>
      </c>
      <c r="X470" s="134" t="str">
        <f>VLOOKUP(A470,DB_REF_Q1_Q4!$A$4:$AD$1328,13)</f>
        <v>Ninguno</v>
      </c>
    </row>
    <row r="471" spans="1:24" ht="12" customHeight="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11"/>
      <c r="N471" s="92"/>
      <c r="O471" s="93"/>
      <c r="P471" s="93"/>
      <c r="Q471" s="93"/>
      <c r="R471" s="93"/>
      <c r="S471" s="93"/>
      <c r="T471" s="93"/>
      <c r="U471" s="75"/>
      <c r="V471" s="132" t="str">
        <f>VLOOKUP(A471,DB_CAL_Q1_Q4!$A$4:$P$1328,13)</f>
        <v>Gas Natural</v>
      </c>
      <c r="W471" s="133" t="str">
        <f>VLOOKUP(A471,DB_ACS_Q1_Q4!$A$4:$AD$1328,13)</f>
        <v>Gas Natural</v>
      </c>
      <c r="X471" s="134" t="str">
        <f>VLOOKUP(A471,DB_REF_Q1_Q4!$A$4:$AD$1328,13)</f>
        <v>Ninguno</v>
      </c>
    </row>
    <row r="472" spans="1:24" ht="12" customHeight="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11">
        <v>1</v>
      </c>
      <c r="N472" s="92"/>
      <c r="O472" s="93"/>
      <c r="P472" s="93">
        <v>1</v>
      </c>
      <c r="Q472" s="93">
        <v>1</v>
      </c>
      <c r="R472" s="93"/>
      <c r="S472" s="93">
        <v>1</v>
      </c>
      <c r="T472" s="93"/>
      <c r="U472" s="75"/>
      <c r="V472" s="132" t="str">
        <f>VLOOKUP(A472,DB_CAL_Q1_Q4!$A$4:$P$1328,13)</f>
        <v>Gas Natural</v>
      </c>
      <c r="W472" s="133" t="str">
        <f>VLOOKUP(A472,DB_ACS_Q1_Q4!$A$4:$AD$1328,13)</f>
        <v>Gas Natural</v>
      </c>
      <c r="X472" s="134" t="str">
        <f>VLOOKUP(A472,DB_REF_Q1_Q4!$A$4:$AD$1328,13)</f>
        <v>Ninguno</v>
      </c>
    </row>
    <row r="473" spans="1:24" ht="12" customHeight="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11"/>
      <c r="N473" s="92"/>
      <c r="O473" s="93"/>
      <c r="P473" s="93"/>
      <c r="Q473" s="93"/>
      <c r="R473" s="93"/>
      <c r="S473" s="93"/>
      <c r="T473" s="93"/>
      <c r="U473" s="75"/>
      <c r="V473" s="132" t="str">
        <f>VLOOKUP(A473,DB_CAL_Q1_Q4!$A$4:$P$1328,13)</f>
        <v>GLP</v>
      </c>
      <c r="W473" s="133" t="str">
        <f>VLOOKUP(A473,DB_ACS_Q1_Q4!$A$4:$AD$1328,13)</f>
        <v>GLP</v>
      </c>
      <c r="X473" s="134" t="str">
        <f>VLOOKUP(A473,DB_REF_Q1_Q4!$A$4:$AD$1328,13)</f>
        <v>Ninguno</v>
      </c>
    </row>
    <row r="474" spans="1:24" ht="12" customHeight="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11">
        <v>1</v>
      </c>
      <c r="N474" s="92">
        <v>1</v>
      </c>
      <c r="O474" s="93"/>
      <c r="P474" s="93">
        <v>1</v>
      </c>
      <c r="Q474" s="93">
        <v>1</v>
      </c>
      <c r="R474" s="93"/>
      <c r="S474" s="93">
        <v>1</v>
      </c>
      <c r="T474" s="93"/>
      <c r="U474" s="75"/>
      <c r="V474" s="132" t="str">
        <f>VLOOKUP(A474,DB_CAL_Q1_Q4!$A$4:$P$1328,13)</f>
        <v>Ninguna</v>
      </c>
      <c r="W474" s="133" t="str">
        <f>VLOOKUP(A474,DB_ACS_Q1_Q4!$A$4:$AD$1328,13)</f>
        <v>Electricidad</v>
      </c>
      <c r="X474" s="134" t="str">
        <f>VLOOKUP(A474,DB_REF_Q1_Q4!$A$4:$AD$1328,13)</f>
        <v>Ninguno</v>
      </c>
    </row>
    <row r="475" spans="1:24" ht="12" customHeight="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11">
        <v>1</v>
      </c>
      <c r="N475" s="92"/>
      <c r="O475" s="93"/>
      <c r="P475" s="93"/>
      <c r="Q475" s="93">
        <v>1</v>
      </c>
      <c r="R475" s="93"/>
      <c r="S475" s="93"/>
      <c r="T475" s="93"/>
      <c r="U475" s="75"/>
      <c r="V475" s="132" t="str">
        <f>VLOOKUP(A475,DB_CAL_Q1_Q4!$A$4:$P$1328,13)</f>
        <v>Electricidad</v>
      </c>
      <c r="W475" s="133" t="str">
        <f>VLOOKUP(A475,DB_ACS_Q1_Q4!$A$4:$AD$1328,13)</f>
        <v>Gas Natural</v>
      </c>
      <c r="X475" s="134" t="str">
        <f>VLOOKUP(A475,DB_REF_Q1_Q4!$A$4:$AD$1328,13)</f>
        <v>AC Eléctrico</v>
      </c>
    </row>
    <row r="476" spans="1:24" ht="12" customHeight="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11"/>
      <c r="N476" s="92"/>
      <c r="O476" s="93"/>
      <c r="P476" s="93"/>
      <c r="Q476" s="93"/>
      <c r="R476" s="93"/>
      <c r="S476" s="93"/>
      <c r="T476" s="93"/>
      <c r="U476" s="75"/>
      <c r="V476" s="132" t="str">
        <f>VLOOKUP(A476,DB_CAL_Q1_Q4!$A$4:$P$1328,13)</f>
        <v>Gas Natural</v>
      </c>
      <c r="W476" s="133" t="str">
        <f>VLOOKUP(A476,DB_ACS_Q1_Q4!$A$4:$AD$1328,13)</f>
        <v>Gas Natural</v>
      </c>
      <c r="X476" s="134" t="str">
        <f>VLOOKUP(A476,DB_REF_Q1_Q4!$A$4:$AD$1328,13)</f>
        <v>Ninguno</v>
      </c>
    </row>
    <row r="477" spans="1:24" ht="12" customHeight="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11">
        <v>1</v>
      </c>
      <c r="N477" s="92">
        <v>1</v>
      </c>
      <c r="O477" s="93"/>
      <c r="P477" s="93">
        <v>1</v>
      </c>
      <c r="Q477" s="93">
        <v>1</v>
      </c>
      <c r="R477" s="93">
        <v>1</v>
      </c>
      <c r="S477" s="93"/>
      <c r="T477" s="93">
        <v>1</v>
      </c>
      <c r="U477" s="75"/>
      <c r="V477" s="132" t="str">
        <f>VLOOKUP(A477,DB_CAL_Q1_Q4!$A$4:$P$1328,13)</f>
        <v>Gas Natural</v>
      </c>
      <c r="W477" s="133" t="str">
        <f>VLOOKUP(A477,DB_ACS_Q1_Q4!$A$4:$AD$1328,13)</f>
        <v>Gas Natural</v>
      </c>
      <c r="X477" s="134" t="str">
        <f>VLOOKUP(A477,DB_REF_Q1_Q4!$A$4:$AD$1328,13)</f>
        <v>Ninguno</v>
      </c>
    </row>
    <row r="478" spans="1:24" ht="12" customHeight="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11">
        <v>1</v>
      </c>
      <c r="N478" s="92">
        <v>1</v>
      </c>
      <c r="O478" s="93">
        <v>1</v>
      </c>
      <c r="P478" s="93"/>
      <c r="Q478" s="93">
        <v>1</v>
      </c>
      <c r="R478" s="93"/>
      <c r="S478" s="93">
        <v>1</v>
      </c>
      <c r="T478" s="93">
        <v>1</v>
      </c>
      <c r="U478" s="75"/>
      <c r="V478" s="132" t="str">
        <f>VLOOKUP(A478,DB_CAL_Q1_Q4!$A$4:$P$1328,13)</f>
        <v>Gasóleo</v>
      </c>
      <c r="W478" s="133" t="str">
        <f>VLOOKUP(A478,DB_ACS_Q1_Q4!$A$4:$AD$1328,13)</f>
        <v>Gasóleo</v>
      </c>
      <c r="X478" s="134" t="str">
        <f>VLOOKUP(A478,DB_REF_Q1_Q4!$A$4:$AD$1328,13)</f>
        <v>Ninguno</v>
      </c>
    </row>
    <row r="479" spans="1:24" ht="12" customHeight="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11">
        <v>1</v>
      </c>
      <c r="N479" s="92"/>
      <c r="O479" s="93">
        <v>1</v>
      </c>
      <c r="P479" s="93">
        <v>1</v>
      </c>
      <c r="Q479" s="93">
        <v>1</v>
      </c>
      <c r="R479" s="93">
        <v>1</v>
      </c>
      <c r="S479" s="93">
        <v>1</v>
      </c>
      <c r="T479" s="93">
        <v>1</v>
      </c>
      <c r="U479" s="75">
        <v>1</v>
      </c>
      <c r="V479" s="132" t="str">
        <f>VLOOKUP(A479,DB_CAL_Q1_Q4!$A$4:$P$1328,13)</f>
        <v>Gas Natural</v>
      </c>
      <c r="W479" s="133" t="str">
        <f>VLOOKUP(A479,DB_ACS_Q1_Q4!$A$4:$AD$1328,13)</f>
        <v>Gas Natural</v>
      </c>
      <c r="X479" s="134" t="str">
        <f>VLOOKUP(A479,DB_REF_Q1_Q4!$A$4:$AD$1328,13)</f>
        <v>Ninguno</v>
      </c>
    </row>
    <row r="480" spans="1:24" ht="12" customHeight="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11">
        <v>1</v>
      </c>
      <c r="N480" s="92"/>
      <c r="O480" s="93"/>
      <c r="P480" s="93"/>
      <c r="Q480" s="93">
        <v>1</v>
      </c>
      <c r="R480" s="93">
        <v>1</v>
      </c>
      <c r="S480" s="93"/>
      <c r="T480" s="93"/>
      <c r="U480" s="75"/>
      <c r="V480" s="132" t="str">
        <f>VLOOKUP(A480,DB_CAL_Q1_Q4!$A$4:$P$1328,13)</f>
        <v>Gas Natural</v>
      </c>
      <c r="W480" s="133" t="str">
        <f>VLOOKUP(A480,DB_ACS_Q1_Q4!$A$4:$AD$1328,13)</f>
        <v>Gas Natural</v>
      </c>
      <c r="X480" s="134" t="str">
        <f>VLOOKUP(A480,DB_REF_Q1_Q4!$A$4:$AD$1328,13)</f>
        <v>AC Eléctrico</v>
      </c>
    </row>
    <row r="481" spans="1:24" ht="12" customHeight="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11"/>
      <c r="N481" s="92"/>
      <c r="O481" s="93"/>
      <c r="P481" s="93"/>
      <c r="Q481" s="93"/>
      <c r="R481" s="93"/>
      <c r="S481" s="93"/>
      <c r="T481" s="93"/>
      <c r="U481" s="75"/>
      <c r="V481" s="132" t="str">
        <f>VLOOKUP(A481,DB_CAL_Q1_Q4!$A$4:$P$1328,13)</f>
        <v>Gas Natural</v>
      </c>
      <c r="W481" s="133" t="str">
        <f>VLOOKUP(A481,DB_ACS_Q1_Q4!$A$4:$AD$1328,13)</f>
        <v>Gas Natural</v>
      </c>
      <c r="X481" s="134" t="str">
        <f>VLOOKUP(A481,DB_REF_Q1_Q4!$A$4:$AD$1328,13)</f>
        <v>Ninguno</v>
      </c>
    </row>
    <row r="482" spans="1:24" ht="12" customHeight="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11">
        <v>1</v>
      </c>
      <c r="N482" s="92"/>
      <c r="O482" s="93"/>
      <c r="P482" s="93"/>
      <c r="Q482" s="93">
        <v>1</v>
      </c>
      <c r="R482" s="93"/>
      <c r="S482" s="93">
        <v>1</v>
      </c>
      <c r="T482" s="93"/>
      <c r="U482" s="75"/>
      <c r="V482" s="132" t="str">
        <f>VLOOKUP(A482,DB_CAL_Q1_Q4!$A$4:$P$1328,13)</f>
        <v>Electricidad</v>
      </c>
      <c r="W482" s="133" t="str">
        <f>VLOOKUP(A482,DB_ACS_Q1_Q4!$A$4:$AD$1328,13)</f>
        <v>Gas Natural</v>
      </c>
      <c r="X482" s="134" t="str">
        <f>VLOOKUP(A482,DB_REF_Q1_Q4!$A$4:$AD$1328,13)</f>
        <v>Bomba de calor aire</v>
      </c>
    </row>
    <row r="483" spans="1:24" ht="12" customHeight="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11">
        <v>1</v>
      </c>
      <c r="N483" s="92">
        <v>1</v>
      </c>
      <c r="O483" s="93"/>
      <c r="P483" s="93"/>
      <c r="Q483" s="93">
        <v>1</v>
      </c>
      <c r="R483" s="93"/>
      <c r="S483" s="93">
        <v>1</v>
      </c>
      <c r="T483" s="93">
        <v>1</v>
      </c>
      <c r="U483" s="75"/>
      <c r="V483" s="132" t="str">
        <f>VLOOKUP(A483,DB_CAL_Q1_Q4!$A$4:$P$1328,13)</f>
        <v>Gas Natural</v>
      </c>
      <c r="W483" s="133" t="str">
        <f>VLOOKUP(A483,DB_ACS_Q1_Q4!$A$4:$AD$1328,13)</f>
        <v>Gas Natural</v>
      </c>
      <c r="X483" s="134" t="str">
        <f>VLOOKUP(A483,DB_REF_Q1_Q4!$A$4:$AD$1328,13)</f>
        <v>Ninguno</v>
      </c>
    </row>
    <row r="484" spans="1:24" ht="12" customHeight="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11">
        <v>1</v>
      </c>
      <c r="N484" s="92"/>
      <c r="O484" s="93"/>
      <c r="P484" s="93"/>
      <c r="Q484" s="93">
        <v>1</v>
      </c>
      <c r="R484" s="93">
        <v>1</v>
      </c>
      <c r="S484" s="93">
        <v>1</v>
      </c>
      <c r="T484" s="93">
        <v>1</v>
      </c>
      <c r="U484" s="75"/>
      <c r="V484" s="132" t="str">
        <f>VLOOKUP(A484,DB_CAL_Q1_Q4!$A$4:$P$1328,13)</f>
        <v>Gas Natural</v>
      </c>
      <c r="W484" s="133" t="str">
        <f>VLOOKUP(A484,DB_ACS_Q1_Q4!$A$4:$AD$1328,13)</f>
        <v>Electricidad</v>
      </c>
      <c r="X484" s="134" t="str">
        <f>VLOOKUP(A484,DB_REF_Q1_Q4!$A$4:$AD$1328,13)</f>
        <v>AC Eléctrico</v>
      </c>
    </row>
    <row r="485" spans="1:24" ht="12" customHeight="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11"/>
      <c r="N485" s="92"/>
      <c r="O485" s="93"/>
      <c r="P485" s="93"/>
      <c r="Q485" s="93"/>
      <c r="R485" s="93"/>
      <c r="S485" s="93"/>
      <c r="T485" s="93"/>
      <c r="U485" s="75"/>
      <c r="V485" s="132" t="str">
        <f>VLOOKUP(A485,DB_CAL_Q1_Q4!$A$4:$P$1328,13)</f>
        <v>Gas Natural</v>
      </c>
      <c r="W485" s="133" t="str">
        <f>VLOOKUP(A485,DB_ACS_Q1_Q4!$A$4:$AD$1328,13)</f>
        <v>Gas Natural</v>
      </c>
      <c r="X485" s="134" t="str">
        <f>VLOOKUP(A485,DB_REF_Q1_Q4!$A$4:$AD$1328,13)</f>
        <v>Ninguno</v>
      </c>
    </row>
    <row r="486" spans="1:24" ht="12" customHeight="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11"/>
      <c r="N486" s="92"/>
      <c r="O486" s="93"/>
      <c r="P486" s="93"/>
      <c r="Q486" s="93"/>
      <c r="R486" s="93"/>
      <c r="S486" s="93"/>
      <c r="T486" s="93"/>
      <c r="U486" s="75"/>
      <c r="V486" s="132" t="str">
        <f>VLOOKUP(A486,DB_CAL_Q1_Q4!$A$4:$P$1328,13)</f>
        <v>Gasóleo</v>
      </c>
      <c r="W486" s="133" t="str">
        <f>VLOOKUP(A486,DB_ACS_Q1_Q4!$A$4:$AD$1328,13)</f>
        <v>Gasóleo</v>
      </c>
      <c r="X486" s="134" t="str">
        <f>VLOOKUP(A486,DB_REF_Q1_Q4!$A$4:$AD$1328,13)</f>
        <v>Ninguno</v>
      </c>
    </row>
    <row r="487" spans="1:24" ht="12" customHeight="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11"/>
      <c r="N487" s="92"/>
      <c r="O487" s="93"/>
      <c r="P487" s="93"/>
      <c r="Q487" s="93"/>
      <c r="R487" s="93"/>
      <c r="S487" s="93"/>
      <c r="T487" s="93"/>
      <c r="U487" s="75"/>
      <c r="V487" s="132" t="str">
        <f>VLOOKUP(A487,DB_CAL_Q1_Q4!$A$4:$P$1328,13)</f>
        <v>Gasóleo</v>
      </c>
      <c r="W487" s="133" t="str">
        <f>VLOOKUP(A487,DB_ACS_Q1_Q4!$A$4:$AD$1328,13)</f>
        <v>Gasóleo</v>
      </c>
      <c r="X487" s="134" t="str">
        <f>VLOOKUP(A487,DB_REF_Q1_Q4!$A$4:$AD$1328,13)</f>
        <v>Ninguno</v>
      </c>
    </row>
    <row r="488" spans="1:24" ht="12" customHeight="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11"/>
      <c r="N488" s="92"/>
      <c r="O488" s="93"/>
      <c r="P488" s="93"/>
      <c r="Q488" s="93"/>
      <c r="R488" s="93"/>
      <c r="S488" s="93"/>
      <c r="T488" s="93"/>
      <c r="U488" s="75"/>
      <c r="V488" s="132" t="str">
        <f>VLOOKUP(A488,DB_CAL_Q1_Q4!$A$4:$P$1328,13)</f>
        <v>Ninguna</v>
      </c>
      <c r="W488" s="133" t="str">
        <f>VLOOKUP(A488,DB_ACS_Q1_Q4!$A$4:$AD$1328,13)</f>
        <v>GLP</v>
      </c>
      <c r="X488" s="134" t="str">
        <f>VLOOKUP(A488,DB_REF_Q1_Q4!$A$4:$AD$1328,13)</f>
        <v>AC Eléctrico</v>
      </c>
    </row>
    <row r="489" spans="1:24" ht="12" customHeight="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11"/>
      <c r="N489" s="92"/>
      <c r="O489" s="93"/>
      <c r="P489" s="93"/>
      <c r="Q489" s="93"/>
      <c r="R489" s="93"/>
      <c r="S489" s="93"/>
      <c r="T489" s="93"/>
      <c r="U489" s="75"/>
      <c r="V489" s="132" t="str">
        <f>VLOOKUP(A489,DB_CAL_Q1_Q4!$A$4:$P$1328,13)</f>
        <v>Gasóleo</v>
      </c>
      <c r="W489" s="133" t="str">
        <f>VLOOKUP(A489,DB_ACS_Q1_Q4!$A$4:$AD$1328,13)</f>
        <v>Gasóleo</v>
      </c>
      <c r="X489" s="134" t="str">
        <f>VLOOKUP(A489,DB_REF_Q1_Q4!$A$4:$AD$1328,13)</f>
        <v>Ninguno</v>
      </c>
    </row>
    <row r="490" spans="1:24" ht="12" customHeight="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11">
        <v>1</v>
      </c>
      <c r="N490" s="92">
        <v>1</v>
      </c>
      <c r="O490" s="93"/>
      <c r="P490" s="93">
        <v>1</v>
      </c>
      <c r="Q490" s="93">
        <v>1</v>
      </c>
      <c r="R490" s="93"/>
      <c r="S490" s="93"/>
      <c r="T490" s="93"/>
      <c r="U490" s="75"/>
      <c r="V490" s="132" t="str">
        <f>VLOOKUP(A490,DB_CAL_Q1_Q4!$A$4:$P$1328,13)</f>
        <v>Bomba de calor aire</v>
      </c>
      <c r="W490" s="133" t="str">
        <f>VLOOKUP(A490,DB_ACS_Q1_Q4!$A$4:$AD$1328,13)</f>
        <v>Gas Natural</v>
      </c>
      <c r="X490" s="134" t="str">
        <f>VLOOKUP(A490,DB_REF_Q1_Q4!$A$4:$AD$1328,13)</f>
        <v>Bomba de calor aire</v>
      </c>
    </row>
    <row r="491" spans="1:24" ht="12" customHeight="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11">
        <v>1</v>
      </c>
      <c r="N491" s="92"/>
      <c r="O491" s="93"/>
      <c r="P491" s="93"/>
      <c r="Q491" s="93"/>
      <c r="R491" s="93"/>
      <c r="S491" s="93"/>
      <c r="T491" s="93"/>
      <c r="U491" s="75"/>
      <c r="V491" s="132" t="str">
        <f>VLOOKUP(A491,DB_CAL_Q1_Q4!$A$4:$P$1328,13)</f>
        <v>Otros</v>
      </c>
      <c r="W491" s="133" t="str">
        <f>VLOOKUP(A491,DB_ACS_Q1_Q4!$A$4:$AD$1328,13)</f>
        <v>Electricidad</v>
      </c>
      <c r="X491" s="134" t="str">
        <f>VLOOKUP(A491,DB_REF_Q1_Q4!$A$4:$AD$1328,13)</f>
        <v>Ninguno</v>
      </c>
    </row>
    <row r="492" spans="1:24" ht="12" customHeight="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11"/>
      <c r="N492" s="92"/>
      <c r="O492" s="93"/>
      <c r="P492" s="93"/>
      <c r="Q492" s="93"/>
      <c r="R492" s="93"/>
      <c r="S492" s="93"/>
      <c r="T492" s="93"/>
      <c r="U492" s="75"/>
      <c r="V492" s="132" t="str">
        <f>VLOOKUP(A492,DB_CAL_Q1_Q4!$A$4:$P$1328,13)</f>
        <v>Gas Natural</v>
      </c>
      <c r="W492" s="133" t="str">
        <f>VLOOKUP(A492,DB_ACS_Q1_Q4!$A$4:$AD$1328,13)</f>
        <v>Gas Natural</v>
      </c>
      <c r="X492" s="134" t="str">
        <f>VLOOKUP(A492,DB_REF_Q1_Q4!$A$4:$AD$1328,13)</f>
        <v>Ninguno</v>
      </c>
    </row>
    <row r="493" spans="1:24" ht="12" customHeight="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11"/>
      <c r="N493" s="92"/>
      <c r="O493" s="93"/>
      <c r="P493" s="93"/>
      <c r="Q493" s="93"/>
      <c r="R493" s="93"/>
      <c r="S493" s="93"/>
      <c r="T493" s="93"/>
      <c r="U493" s="75"/>
      <c r="V493" s="132" t="str">
        <f>VLOOKUP(A493,DB_CAL_Q1_Q4!$A$4:$P$1328,13)</f>
        <v>Electricidad</v>
      </c>
      <c r="W493" s="133" t="str">
        <f>VLOOKUP(A493,DB_ACS_Q1_Q4!$A$4:$AD$1328,13)</f>
        <v>Electricidad</v>
      </c>
      <c r="X493" s="134" t="str">
        <f>VLOOKUP(A493,DB_REF_Q1_Q4!$A$4:$AD$1328,13)</f>
        <v>AC Eléctrico</v>
      </c>
    </row>
    <row r="494" spans="1:24" ht="12" customHeight="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11">
        <v>1</v>
      </c>
      <c r="N494" s="92"/>
      <c r="O494" s="93"/>
      <c r="P494" s="93"/>
      <c r="Q494" s="93">
        <v>1</v>
      </c>
      <c r="R494" s="93"/>
      <c r="S494" s="93">
        <v>1</v>
      </c>
      <c r="T494" s="93">
        <v>1</v>
      </c>
      <c r="U494" s="75">
        <v>1</v>
      </c>
      <c r="V494" s="132" t="str">
        <f>VLOOKUP(A494,DB_CAL_Q1_Q4!$A$4:$P$1328,13)</f>
        <v>Ninguna</v>
      </c>
      <c r="W494" s="133" t="str">
        <f>VLOOKUP(A494,DB_ACS_Q1_Q4!$A$4:$AD$1328,13)</f>
        <v>Gas Natural</v>
      </c>
      <c r="X494" s="134" t="str">
        <f>VLOOKUP(A494,DB_REF_Q1_Q4!$A$4:$AD$1328,13)</f>
        <v>Bomba de calor agua</v>
      </c>
    </row>
    <row r="495" spans="1:24" ht="12" customHeight="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11"/>
      <c r="N495" s="92"/>
      <c r="O495" s="93"/>
      <c r="P495" s="93"/>
      <c r="Q495" s="93"/>
      <c r="R495" s="93"/>
      <c r="S495" s="93"/>
      <c r="T495" s="93"/>
      <c r="U495" s="75"/>
      <c r="V495" s="132" t="str">
        <f>VLOOKUP(A495,DB_CAL_Q1_Q4!$A$4:$P$1328,13)</f>
        <v>Gasóleo</v>
      </c>
      <c r="W495" s="133" t="str">
        <f>VLOOKUP(A495,DB_ACS_Q1_Q4!$A$4:$AD$1328,13)</f>
        <v>Gasóleo</v>
      </c>
      <c r="X495" s="134" t="str">
        <f>VLOOKUP(A495,DB_REF_Q1_Q4!$A$4:$AD$1328,13)</f>
        <v>Ninguno</v>
      </c>
    </row>
    <row r="496" spans="1:24" ht="12" customHeight="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11"/>
      <c r="N496" s="92"/>
      <c r="O496" s="93"/>
      <c r="P496" s="93"/>
      <c r="Q496" s="93"/>
      <c r="R496" s="93"/>
      <c r="S496" s="93"/>
      <c r="T496" s="93"/>
      <c r="U496" s="75"/>
      <c r="V496" s="132" t="str">
        <f>VLOOKUP(A496,DB_CAL_Q1_Q4!$A$4:$P$1328,13)</f>
        <v>Biomasa</v>
      </c>
      <c r="W496" s="133" t="str">
        <f>VLOOKUP(A496,DB_ACS_Q1_Q4!$A$4:$AD$1328,13)</f>
        <v>Electricidad</v>
      </c>
      <c r="X496" s="134" t="str">
        <f>VLOOKUP(A496,DB_REF_Q1_Q4!$A$4:$AD$1328,13)</f>
        <v>Ninguno</v>
      </c>
    </row>
    <row r="497" spans="1:24" ht="12" customHeight="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11"/>
      <c r="N497" s="92"/>
      <c r="O497" s="93"/>
      <c r="P497" s="93"/>
      <c r="Q497" s="93"/>
      <c r="R497" s="93"/>
      <c r="S497" s="93"/>
      <c r="T497" s="93"/>
      <c r="U497" s="75"/>
      <c r="V497" s="132" t="str">
        <f>VLOOKUP(A497,DB_CAL_Q1_Q4!$A$4:$P$1328,13)</f>
        <v>Biomasa</v>
      </c>
      <c r="W497" s="133" t="str">
        <f>VLOOKUP(A497,DB_ACS_Q1_Q4!$A$4:$AD$1328,13)</f>
        <v>GLP</v>
      </c>
      <c r="X497" s="134" t="str">
        <f>VLOOKUP(A497,DB_REF_Q1_Q4!$A$4:$AD$1328,13)</f>
        <v>Ninguno</v>
      </c>
    </row>
    <row r="498" spans="1:24" ht="12" customHeight="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11"/>
      <c r="N498" s="92"/>
      <c r="O498" s="93"/>
      <c r="P498" s="93"/>
      <c r="Q498" s="93"/>
      <c r="R498" s="93"/>
      <c r="S498" s="93"/>
      <c r="T498" s="93"/>
      <c r="U498" s="75"/>
      <c r="V498" s="132" t="str">
        <f>VLOOKUP(A498,DB_CAL_Q1_Q4!$A$4:$P$1328,13)</f>
        <v>Bomba de calor aire</v>
      </c>
      <c r="W498" s="133" t="str">
        <f>VLOOKUP(A498,DB_ACS_Q1_Q4!$A$4:$AD$1328,13)</f>
        <v>Electricidad</v>
      </c>
      <c r="X498" s="134" t="str">
        <f>VLOOKUP(A498,DB_REF_Q1_Q4!$A$4:$AD$1328,13)</f>
        <v>Bomba de calor aire</v>
      </c>
    </row>
    <row r="499" spans="1:24" ht="12" customHeight="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11">
        <v>1</v>
      </c>
      <c r="N499" s="92"/>
      <c r="O499" s="93"/>
      <c r="P499" s="93"/>
      <c r="Q499" s="93">
        <v>1</v>
      </c>
      <c r="R499" s="93"/>
      <c r="S499" s="93"/>
      <c r="T499" s="93">
        <v>1</v>
      </c>
      <c r="U499" s="75">
        <v>1</v>
      </c>
      <c r="V499" s="132" t="str">
        <f>VLOOKUP(A499,DB_CAL_Q1_Q4!$A$4:$P$1328,13)</f>
        <v>Ninguna</v>
      </c>
      <c r="W499" s="133" t="str">
        <f>VLOOKUP(A499,DB_ACS_Q1_Q4!$A$4:$AD$1328,13)</f>
        <v>Gas Natural</v>
      </c>
      <c r="X499" s="134" t="str">
        <f>VLOOKUP(A499,DB_REF_Q1_Q4!$A$4:$AD$1328,13)</f>
        <v>AC Eléctrico</v>
      </c>
    </row>
    <row r="500" spans="1:24" ht="12" customHeight="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11">
        <v>1</v>
      </c>
      <c r="N500" s="92">
        <v>1</v>
      </c>
      <c r="O500" s="93">
        <v>1</v>
      </c>
      <c r="P500" s="93">
        <v>1</v>
      </c>
      <c r="Q500" s="93">
        <v>1</v>
      </c>
      <c r="R500" s="93">
        <v>1</v>
      </c>
      <c r="S500" s="93"/>
      <c r="T500" s="93">
        <v>1</v>
      </c>
      <c r="U500" s="75"/>
      <c r="V500" s="132" t="str">
        <f>VLOOKUP(A500,DB_CAL_Q1_Q4!$A$4:$P$1328,13)</f>
        <v>Gas Natural</v>
      </c>
      <c r="W500" s="133" t="str">
        <f>VLOOKUP(A500,DB_ACS_Q1_Q4!$A$4:$AD$1328,13)</f>
        <v>Gas Natural</v>
      </c>
      <c r="X500" s="134" t="str">
        <f>VLOOKUP(A500,DB_REF_Q1_Q4!$A$4:$AD$1328,13)</f>
        <v>Ninguno</v>
      </c>
    </row>
    <row r="501" spans="1:24" ht="12" customHeight="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11">
        <v>1</v>
      </c>
      <c r="N501" s="92"/>
      <c r="O501" s="93"/>
      <c r="P501" s="93">
        <v>1</v>
      </c>
      <c r="Q501" s="93">
        <v>1</v>
      </c>
      <c r="R501" s="93"/>
      <c r="S501" s="93"/>
      <c r="T501" s="93"/>
      <c r="U501" s="75">
        <v>1</v>
      </c>
      <c r="V501" s="132" t="str">
        <f>VLOOKUP(A501,DB_CAL_Q1_Q4!$A$4:$P$1328,13)</f>
        <v>Gasóleo</v>
      </c>
      <c r="W501" s="133" t="str">
        <f>VLOOKUP(A501,DB_ACS_Q1_Q4!$A$4:$AD$1328,13)</f>
        <v>Gasóleo</v>
      </c>
      <c r="X501" s="134" t="str">
        <f>VLOOKUP(A501,DB_REF_Q1_Q4!$A$4:$AD$1328,13)</f>
        <v>Ninguno</v>
      </c>
    </row>
    <row r="502" spans="1:24" ht="12" customHeight="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11"/>
      <c r="N502" s="92"/>
      <c r="O502" s="93"/>
      <c r="P502" s="93"/>
      <c r="Q502" s="93"/>
      <c r="R502" s="93"/>
      <c r="S502" s="93"/>
      <c r="T502" s="93"/>
      <c r="U502" s="75"/>
      <c r="V502" s="132" t="str">
        <f>VLOOKUP(A502,DB_CAL_Q1_Q4!$A$4:$P$1328,13)</f>
        <v>Gas Natural</v>
      </c>
      <c r="W502" s="133" t="str">
        <f>VLOOKUP(A502,DB_ACS_Q1_Q4!$A$4:$AD$1328,13)</f>
        <v>Gas Natural</v>
      </c>
      <c r="X502" s="134" t="str">
        <f>VLOOKUP(A502,DB_REF_Q1_Q4!$A$4:$AD$1328,13)</f>
        <v>Ninguno</v>
      </c>
    </row>
    <row r="503" spans="1:24" ht="12" customHeight="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11">
        <v>1</v>
      </c>
      <c r="N503" s="92">
        <v>1</v>
      </c>
      <c r="O503" s="93"/>
      <c r="P503" s="93">
        <v>1</v>
      </c>
      <c r="Q503" s="93">
        <v>1</v>
      </c>
      <c r="R503" s="93"/>
      <c r="S503" s="93">
        <v>1</v>
      </c>
      <c r="T503" s="93"/>
      <c r="U503" s="75"/>
      <c r="V503" s="132" t="str">
        <f>VLOOKUP(A503,DB_CAL_Q1_Q4!$A$4:$P$1328,13)</f>
        <v>Ninguna</v>
      </c>
      <c r="W503" s="133" t="str">
        <f>VLOOKUP(A503,DB_ACS_Q1_Q4!$A$4:$AD$1328,13)</f>
        <v>Electricidad</v>
      </c>
      <c r="X503" s="134" t="str">
        <f>VLOOKUP(A503,DB_REF_Q1_Q4!$A$4:$AD$1328,13)</f>
        <v>Bomba de calor aire</v>
      </c>
    </row>
    <row r="504" spans="1:24" ht="12" customHeight="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11">
        <v>1</v>
      </c>
      <c r="N504" s="92">
        <v>1</v>
      </c>
      <c r="O504" s="93"/>
      <c r="P504" s="93">
        <v>1</v>
      </c>
      <c r="Q504" s="93">
        <v>1</v>
      </c>
      <c r="R504" s="93">
        <v>1</v>
      </c>
      <c r="S504" s="93">
        <v>1</v>
      </c>
      <c r="T504" s="93">
        <v>1</v>
      </c>
      <c r="U504" s="75">
        <v>1</v>
      </c>
      <c r="V504" s="132" t="str">
        <f>VLOOKUP(A504,DB_CAL_Q1_Q4!$A$4:$P$1328,13)</f>
        <v>Bomba de calor aire</v>
      </c>
      <c r="W504" s="133" t="str">
        <f>VLOOKUP(A504,DB_ACS_Q1_Q4!$A$4:$AD$1328,13)</f>
        <v>Electricidad</v>
      </c>
      <c r="X504" s="134" t="str">
        <f>VLOOKUP(A504,DB_REF_Q1_Q4!$A$4:$AD$1328,13)</f>
        <v>Bomba de calor aire</v>
      </c>
    </row>
    <row r="505" spans="1:24" ht="12" customHeight="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11">
        <v>1</v>
      </c>
      <c r="N505" s="92">
        <v>1</v>
      </c>
      <c r="O505" s="93"/>
      <c r="P505" s="93"/>
      <c r="Q505" s="93">
        <v>1</v>
      </c>
      <c r="R505" s="93"/>
      <c r="S505" s="93"/>
      <c r="T505" s="93"/>
      <c r="U505" s="75">
        <v>1</v>
      </c>
      <c r="V505" s="132" t="str">
        <f>VLOOKUP(A505,DB_CAL_Q1_Q4!$A$4:$P$1328,13)</f>
        <v>Ninguna</v>
      </c>
      <c r="W505" s="133" t="str">
        <f>VLOOKUP(A505,DB_ACS_Q1_Q4!$A$4:$AD$1328,13)</f>
        <v>Gas Natural</v>
      </c>
      <c r="X505" s="134" t="str">
        <f>VLOOKUP(A505,DB_REF_Q1_Q4!$A$4:$AD$1328,13)</f>
        <v>AC Eléctrico</v>
      </c>
    </row>
    <row r="506" spans="1:24" ht="12" customHeight="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11">
        <v>1</v>
      </c>
      <c r="N506" s="92">
        <v>1</v>
      </c>
      <c r="O506" s="93">
        <v>1</v>
      </c>
      <c r="P506" s="93">
        <v>1</v>
      </c>
      <c r="Q506" s="93">
        <v>1</v>
      </c>
      <c r="R506" s="93">
        <v>1</v>
      </c>
      <c r="S506" s="93"/>
      <c r="T506" s="93">
        <v>1</v>
      </c>
      <c r="U506" s="75"/>
      <c r="V506" s="132" t="str">
        <f>VLOOKUP(A506,DB_CAL_Q1_Q4!$A$4:$P$1328,13)</f>
        <v>Ninguna</v>
      </c>
      <c r="W506" s="133" t="str">
        <f>VLOOKUP(A506,DB_ACS_Q1_Q4!$A$4:$AD$1328,13)</f>
        <v>Electricidad</v>
      </c>
      <c r="X506" s="134" t="str">
        <f>VLOOKUP(A506,DB_REF_Q1_Q4!$A$4:$AD$1328,13)</f>
        <v>Ninguno</v>
      </c>
    </row>
    <row r="507" spans="1:24" ht="12" customHeight="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11">
        <v>1</v>
      </c>
      <c r="N507" s="92"/>
      <c r="O507" s="93"/>
      <c r="P507" s="93">
        <v>1</v>
      </c>
      <c r="Q507" s="93">
        <v>1</v>
      </c>
      <c r="R507" s="93"/>
      <c r="S507" s="93"/>
      <c r="T507" s="93"/>
      <c r="U507" s="75">
        <v>1</v>
      </c>
      <c r="V507" s="132" t="str">
        <f>VLOOKUP(A507,DB_CAL_Q1_Q4!$A$4:$P$1328,13)</f>
        <v>Electricidad</v>
      </c>
      <c r="W507" s="133" t="str">
        <f>VLOOKUP(A507,DB_ACS_Q1_Q4!$A$4:$AD$1328,13)</f>
        <v>Electricidad</v>
      </c>
      <c r="X507" s="134" t="str">
        <f>VLOOKUP(A507,DB_REF_Q1_Q4!$A$4:$AD$1328,13)</f>
        <v>Bomba de calor aire</v>
      </c>
    </row>
    <row r="508" spans="1:24" ht="12" customHeight="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11">
        <v>1</v>
      </c>
      <c r="N508" s="92"/>
      <c r="O508" s="93"/>
      <c r="P508" s="93">
        <v>1</v>
      </c>
      <c r="Q508" s="93">
        <v>1</v>
      </c>
      <c r="R508" s="93"/>
      <c r="S508" s="93"/>
      <c r="T508" s="93"/>
      <c r="U508" s="75"/>
      <c r="V508" s="132" t="str">
        <f>VLOOKUP(A508,DB_CAL_Q1_Q4!$A$4:$P$1328,13)</f>
        <v>Gasóleo</v>
      </c>
      <c r="W508" s="133" t="str">
        <f>VLOOKUP(A508,DB_ACS_Q1_Q4!$A$4:$AD$1328,13)</f>
        <v>Gasóleo</v>
      </c>
      <c r="X508" s="134" t="str">
        <f>VLOOKUP(A508,DB_REF_Q1_Q4!$A$4:$AD$1328,13)</f>
        <v>Ninguno</v>
      </c>
    </row>
    <row r="509" spans="1:24" ht="12" customHeight="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11">
        <v>1</v>
      </c>
      <c r="N509" s="92">
        <v>1</v>
      </c>
      <c r="O509" s="93"/>
      <c r="P509" s="93">
        <v>1</v>
      </c>
      <c r="Q509" s="93">
        <v>1</v>
      </c>
      <c r="R509" s="93"/>
      <c r="S509" s="93"/>
      <c r="T509" s="93"/>
      <c r="U509" s="75"/>
      <c r="V509" s="132" t="str">
        <f>VLOOKUP(A509,DB_CAL_Q1_Q4!$A$4:$P$1328,13)</f>
        <v>Bomba de calor aire</v>
      </c>
      <c r="W509" s="133" t="str">
        <f>VLOOKUP(A509,DB_ACS_Q1_Q4!$A$4:$AD$1328,13)</f>
        <v>Electricidad</v>
      </c>
      <c r="X509" s="134" t="str">
        <f>VLOOKUP(A509,DB_REF_Q1_Q4!$A$4:$AD$1328,13)</f>
        <v>Bomba de calor aire</v>
      </c>
    </row>
    <row r="510" spans="1:24" ht="12" customHeight="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11">
        <v>1</v>
      </c>
      <c r="N510" s="92"/>
      <c r="O510" s="93"/>
      <c r="P510" s="93"/>
      <c r="Q510" s="93">
        <v>1</v>
      </c>
      <c r="R510" s="93"/>
      <c r="S510" s="93">
        <v>1</v>
      </c>
      <c r="T510" s="93"/>
      <c r="U510" s="75">
        <v>1</v>
      </c>
      <c r="V510" s="132" t="str">
        <f>VLOOKUP(A510,DB_CAL_Q1_Q4!$A$4:$P$1328,13)</f>
        <v>Gasóleo</v>
      </c>
      <c r="W510" s="133" t="str">
        <f>VLOOKUP(A510,DB_ACS_Q1_Q4!$A$4:$AD$1328,13)</f>
        <v>Gasóleo</v>
      </c>
      <c r="X510" s="134" t="str">
        <f>VLOOKUP(A510,DB_REF_Q1_Q4!$A$4:$AD$1328,13)</f>
        <v>Ninguno</v>
      </c>
    </row>
    <row r="511" spans="1:24" ht="12" customHeight="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11">
        <v>1</v>
      </c>
      <c r="N511" s="92">
        <v>1</v>
      </c>
      <c r="O511" s="93"/>
      <c r="P511" s="93">
        <v>1</v>
      </c>
      <c r="Q511" s="93">
        <v>1</v>
      </c>
      <c r="R511" s="93">
        <v>1</v>
      </c>
      <c r="S511" s="93"/>
      <c r="T511" s="93">
        <v>1</v>
      </c>
      <c r="U511" s="75"/>
      <c r="V511" s="132" t="str">
        <f>VLOOKUP(A511,DB_CAL_Q1_Q4!$A$4:$P$1328,13)</f>
        <v>Electricidad</v>
      </c>
      <c r="W511" s="133" t="str">
        <f>VLOOKUP(A511,DB_ACS_Q1_Q4!$A$4:$AD$1328,13)</f>
        <v>GLP</v>
      </c>
      <c r="X511" s="134" t="str">
        <f>VLOOKUP(A511,DB_REF_Q1_Q4!$A$4:$AD$1328,13)</f>
        <v>Bomba de calor aire</v>
      </c>
    </row>
    <row r="512" spans="1:24" ht="12" customHeight="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11">
        <v>1</v>
      </c>
      <c r="N512" s="92"/>
      <c r="O512" s="93"/>
      <c r="P512" s="93">
        <v>1</v>
      </c>
      <c r="Q512" s="93">
        <v>1</v>
      </c>
      <c r="R512" s="93">
        <v>1</v>
      </c>
      <c r="S512" s="93"/>
      <c r="T512" s="93">
        <v>1</v>
      </c>
      <c r="U512" s="75"/>
      <c r="V512" s="132" t="str">
        <f>VLOOKUP(A512,DB_CAL_Q1_Q4!$A$4:$P$1328,13)</f>
        <v>Electricidad</v>
      </c>
      <c r="W512" s="133" t="str">
        <f>VLOOKUP(A512,DB_ACS_Q1_Q4!$A$4:$AD$1328,13)</f>
        <v>GLP</v>
      </c>
      <c r="X512" s="134" t="str">
        <f>VLOOKUP(A512,DB_REF_Q1_Q4!$A$4:$AD$1328,13)</f>
        <v>Ninguno</v>
      </c>
    </row>
    <row r="513" spans="1:24" ht="12" customHeight="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11"/>
      <c r="N513" s="92"/>
      <c r="O513" s="93"/>
      <c r="P513" s="93"/>
      <c r="Q513" s="93"/>
      <c r="R513" s="93"/>
      <c r="S513" s="93"/>
      <c r="T513" s="93"/>
      <c r="U513" s="75"/>
      <c r="V513" s="132" t="str">
        <f>VLOOKUP(A513,DB_CAL_Q1_Q4!$A$4:$P$1328,13)</f>
        <v>Electricidad</v>
      </c>
      <c r="W513" s="133" t="str">
        <f>VLOOKUP(A513,DB_ACS_Q1_Q4!$A$4:$AD$1328,13)</f>
        <v>GLP</v>
      </c>
      <c r="X513" s="134" t="str">
        <f>VLOOKUP(A513,DB_REF_Q1_Q4!$A$4:$AD$1328,13)</f>
        <v>Ninguno</v>
      </c>
    </row>
    <row r="514" spans="1:24" ht="12" customHeight="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11"/>
      <c r="N514" s="92"/>
      <c r="O514" s="93"/>
      <c r="P514" s="93"/>
      <c r="Q514" s="93"/>
      <c r="R514" s="93"/>
      <c r="S514" s="93"/>
      <c r="T514" s="93"/>
      <c r="U514" s="75"/>
      <c r="V514" s="132" t="str">
        <f>VLOOKUP(A514,DB_CAL_Q1_Q4!$A$4:$P$1328,13)</f>
        <v>Electricidad</v>
      </c>
      <c r="W514" s="133" t="str">
        <f>VLOOKUP(A514,DB_ACS_Q1_Q4!$A$4:$AD$1328,13)</f>
        <v>Electricidad</v>
      </c>
      <c r="X514" s="134" t="str">
        <f>VLOOKUP(A514,DB_REF_Q1_Q4!$A$4:$AD$1328,13)</f>
        <v>Bomba de calor aire</v>
      </c>
    </row>
    <row r="515" spans="1:24" ht="12" customHeight="1">
      <c r="A515" s="10">
        <v>511</v>
      </c>
      <c r="B515" s="98" t="s">
        <v>265</v>
      </c>
      <c r="C515" s="98" t="s">
        <v>264</v>
      </c>
      <c r="D515" s="11" t="s">
        <v>52</v>
      </c>
      <c r="E515" s="11" t="s">
        <v>304</v>
      </c>
      <c r="F515" s="12" t="s">
        <v>49</v>
      </c>
      <c r="G515" s="11" t="s">
        <v>511</v>
      </c>
      <c r="H515" s="12" t="s">
        <v>308</v>
      </c>
      <c r="I515" s="11" t="s">
        <v>507</v>
      </c>
      <c r="J515" s="12" t="str">
        <f t="shared" ref="J515:J524" si="22">"≥17h"</f>
        <v>≥17h</v>
      </c>
      <c r="K515" s="12" t="s">
        <v>512</v>
      </c>
      <c r="L515" s="69" t="s">
        <v>519</v>
      </c>
      <c r="M515" s="11"/>
      <c r="N515" s="92"/>
      <c r="O515" s="93"/>
      <c r="P515" s="93"/>
      <c r="Q515" s="93"/>
      <c r="R515" s="93"/>
      <c r="S515" s="93"/>
      <c r="T515" s="93"/>
      <c r="U515" s="75"/>
      <c r="V515" s="132" t="str">
        <f>VLOOKUP(A515,DB_CAL_Q1_Q4!$A$4:$P$1328,13)</f>
        <v>Gasóleo</v>
      </c>
      <c r="W515" s="133" t="str">
        <f>VLOOKUP(A515,DB_ACS_Q1_Q4!$A$4:$AD$1328,13)</f>
        <v>Gasóleo</v>
      </c>
      <c r="X515" s="134" t="str">
        <f>VLOOKUP(A515,DB_REF_Q1_Q4!$A$4:$AD$1328,13)</f>
        <v>Ninguno</v>
      </c>
    </row>
    <row r="516" spans="1:24" ht="12" customHeight="1">
      <c r="A516" s="10">
        <v>512</v>
      </c>
      <c r="B516" s="98" t="s">
        <v>228</v>
      </c>
      <c r="C516" s="98" t="s">
        <v>69</v>
      </c>
      <c r="D516" s="11" t="s">
        <v>52</v>
      </c>
      <c r="E516" s="11" t="s">
        <v>304</v>
      </c>
      <c r="F516" s="12" t="s">
        <v>49</v>
      </c>
      <c r="G516" s="11" t="s">
        <v>511</v>
      </c>
      <c r="H516" s="12" t="s">
        <v>307</v>
      </c>
      <c r="I516" s="11" t="s">
        <v>504</v>
      </c>
      <c r="J516" s="12" t="str">
        <f t="shared" si="22"/>
        <v>≥17h</v>
      </c>
      <c r="K516" s="12" t="s">
        <v>47</v>
      </c>
      <c r="L516" s="69" t="s">
        <v>518</v>
      </c>
      <c r="M516" s="11">
        <v>1</v>
      </c>
      <c r="N516" s="92"/>
      <c r="O516" s="93"/>
      <c r="P516" s="93"/>
      <c r="Q516" s="93">
        <v>1</v>
      </c>
      <c r="R516" s="93"/>
      <c r="S516" s="93"/>
      <c r="T516" s="93"/>
      <c r="U516" s="75"/>
      <c r="V516" s="132" t="str">
        <f>VLOOKUP(A516,DB_CAL_Q1_Q4!$A$4:$P$1328,13)</f>
        <v>Bomba de calor aire</v>
      </c>
      <c r="W516" s="133" t="str">
        <f>VLOOKUP(A516,DB_ACS_Q1_Q4!$A$4:$AD$1328,13)</f>
        <v>Electricidad</v>
      </c>
      <c r="X516" s="134" t="str">
        <f>VLOOKUP(A516,DB_REF_Q1_Q4!$A$4:$AD$1328,13)</f>
        <v>Bomba de calor aire</v>
      </c>
    </row>
    <row r="517" spans="1:24" ht="12" customHeight="1">
      <c r="A517" s="10">
        <v>513</v>
      </c>
      <c r="B517" s="98" t="s">
        <v>148</v>
      </c>
      <c r="C517" s="98" t="s">
        <v>79</v>
      </c>
      <c r="D517" s="11" t="s">
        <v>51</v>
      </c>
      <c r="E517" s="11" t="s">
        <v>303</v>
      </c>
      <c r="F517" s="12" t="s">
        <v>49</v>
      </c>
      <c r="G517" s="11" t="s">
        <v>511</v>
      </c>
      <c r="H517" s="12" t="s">
        <v>308</v>
      </c>
      <c r="I517" s="103" t="s">
        <v>505</v>
      </c>
      <c r="J517" s="12" t="str">
        <f t="shared" si="22"/>
        <v>≥17h</v>
      </c>
      <c r="K517" s="12" t="s">
        <v>47</v>
      </c>
      <c r="L517" s="69" t="s">
        <v>520</v>
      </c>
      <c r="M517" s="11"/>
      <c r="N517" s="92"/>
      <c r="O517" s="93"/>
      <c r="P517" s="93"/>
      <c r="Q517" s="93"/>
      <c r="R517" s="93"/>
      <c r="S517" s="93"/>
      <c r="T517" s="93"/>
      <c r="U517" s="75"/>
      <c r="V517" s="132" t="str">
        <f>VLOOKUP(A517,DB_CAL_Q1_Q4!$A$4:$P$1328,13)</f>
        <v>Gasóleo</v>
      </c>
      <c r="W517" s="133" t="str">
        <f>VLOOKUP(A517,DB_ACS_Q1_Q4!$A$4:$AD$1328,13)</f>
        <v>Gasóleo</v>
      </c>
      <c r="X517" s="134" t="str">
        <f>VLOOKUP(A517,DB_REF_Q1_Q4!$A$4:$AD$1328,13)</f>
        <v>Ninguno</v>
      </c>
    </row>
    <row r="518" spans="1:24" ht="12" customHeight="1">
      <c r="A518" s="10">
        <v>514</v>
      </c>
      <c r="B518" s="98" t="s">
        <v>83</v>
      </c>
      <c r="C518" s="98" t="s">
        <v>83</v>
      </c>
      <c r="D518" s="11" t="s">
        <v>52</v>
      </c>
      <c r="E518" s="11" t="s">
        <v>303</v>
      </c>
      <c r="F518" s="12" t="s">
        <v>48</v>
      </c>
      <c r="G518" s="12" t="s">
        <v>510</v>
      </c>
      <c r="H518" s="12" t="s">
        <v>306</v>
      </c>
      <c r="I518" s="103" t="s">
        <v>505</v>
      </c>
      <c r="J518" s="12" t="str">
        <f t="shared" si="22"/>
        <v>≥17h</v>
      </c>
      <c r="K518" s="12" t="s">
        <v>513</v>
      </c>
      <c r="L518" s="69" t="s">
        <v>518</v>
      </c>
      <c r="M518" s="11">
        <v>1</v>
      </c>
      <c r="N518" s="92">
        <v>1</v>
      </c>
      <c r="O518" s="93"/>
      <c r="P518" s="93">
        <v>1</v>
      </c>
      <c r="Q518" s="93">
        <v>1</v>
      </c>
      <c r="R518" s="93">
        <v>1</v>
      </c>
      <c r="S518" s="93">
        <v>1</v>
      </c>
      <c r="T518" s="93">
        <v>1</v>
      </c>
      <c r="U518" s="75">
        <v>1</v>
      </c>
      <c r="V518" s="132" t="str">
        <f>VLOOKUP(A518,DB_CAL_Q1_Q4!$A$4:$P$1328,13)</f>
        <v>Bomba de calor aire</v>
      </c>
      <c r="W518" s="133" t="str">
        <f>VLOOKUP(A518,DB_ACS_Q1_Q4!$A$4:$AD$1328,13)</f>
        <v>Solar Térmica</v>
      </c>
      <c r="X518" s="134" t="str">
        <f>VLOOKUP(A518,DB_REF_Q1_Q4!$A$4:$AD$1328,13)</f>
        <v>Bomba de calor aire</v>
      </c>
    </row>
    <row r="519" spans="1:24" ht="12" customHeight="1">
      <c r="A519" s="10">
        <v>515</v>
      </c>
      <c r="B519" s="98" t="s">
        <v>265</v>
      </c>
      <c r="C519" s="98" t="s">
        <v>264</v>
      </c>
      <c r="D519" s="11" t="s">
        <v>52</v>
      </c>
      <c r="E519" s="11" t="s">
        <v>304</v>
      </c>
      <c r="F519" s="12" t="s">
        <v>49</v>
      </c>
      <c r="G519" s="11" t="s">
        <v>511</v>
      </c>
      <c r="H519" s="12" t="s">
        <v>307</v>
      </c>
      <c r="I519" s="11" t="s">
        <v>504</v>
      </c>
      <c r="J519" s="12" t="str">
        <f t="shared" si="22"/>
        <v>≥17h</v>
      </c>
      <c r="K519" s="12" t="s">
        <v>512</v>
      </c>
      <c r="L519" s="69" t="s">
        <v>519</v>
      </c>
      <c r="M519" s="11"/>
      <c r="N519" s="92"/>
      <c r="O519" s="93"/>
      <c r="P519" s="93"/>
      <c r="Q519" s="93"/>
      <c r="R519" s="93"/>
      <c r="S519" s="93"/>
      <c r="T519" s="93"/>
      <c r="U519" s="75"/>
      <c r="V519" s="132" t="str">
        <f>VLOOKUP(A519,DB_CAL_Q1_Q4!$A$4:$P$1328,13)</f>
        <v>Gasóleo</v>
      </c>
      <c r="W519" s="133" t="str">
        <f>VLOOKUP(A519,DB_ACS_Q1_Q4!$A$4:$AD$1328,13)</f>
        <v>Gasóleo</v>
      </c>
      <c r="X519" s="134" t="str">
        <f>VLOOKUP(A519,DB_REF_Q1_Q4!$A$4:$AD$1328,13)</f>
        <v>Ninguno</v>
      </c>
    </row>
    <row r="520" spans="1:24" ht="12" customHeight="1">
      <c r="A520" s="10">
        <v>516</v>
      </c>
      <c r="B520" s="98" t="s">
        <v>228</v>
      </c>
      <c r="C520" s="98" t="s">
        <v>69</v>
      </c>
      <c r="D520" s="11" t="s">
        <v>51</v>
      </c>
      <c r="E520" s="11" t="s">
        <v>304</v>
      </c>
      <c r="F520" s="12" t="s">
        <v>48</v>
      </c>
      <c r="G520" s="11" t="s">
        <v>511</v>
      </c>
      <c r="H520" s="12" t="s">
        <v>308</v>
      </c>
      <c r="I520" s="11" t="s">
        <v>507</v>
      </c>
      <c r="J520" s="12" t="str">
        <f t="shared" si="22"/>
        <v>≥17h</v>
      </c>
      <c r="K520" s="12" t="s">
        <v>513</v>
      </c>
      <c r="L520" s="69" t="s">
        <v>518</v>
      </c>
      <c r="M520" s="11">
        <v>1</v>
      </c>
      <c r="N520" s="92">
        <v>1</v>
      </c>
      <c r="O520" s="93"/>
      <c r="P520" s="93"/>
      <c r="Q520" s="93">
        <v>1</v>
      </c>
      <c r="R520" s="93"/>
      <c r="S520" s="93"/>
      <c r="T520" s="93"/>
      <c r="U520" s="75">
        <v>1</v>
      </c>
      <c r="V520" s="132" t="str">
        <f>VLOOKUP(A520,DB_CAL_Q1_Q4!$A$4:$P$1328,13)</f>
        <v>Bomba de calor aire</v>
      </c>
      <c r="W520" s="133" t="str">
        <f>VLOOKUP(A520,DB_ACS_Q1_Q4!$A$4:$AD$1328,13)</f>
        <v>Electricidad</v>
      </c>
      <c r="X520" s="134" t="str">
        <f>VLOOKUP(A520,DB_REF_Q1_Q4!$A$4:$AD$1328,13)</f>
        <v>Bomba de calor aire</v>
      </c>
    </row>
    <row r="521" spans="1:24" ht="12" customHeight="1">
      <c r="A521" s="10">
        <v>517</v>
      </c>
      <c r="B521" s="98" t="s">
        <v>149</v>
      </c>
      <c r="C521" s="98" t="s">
        <v>79</v>
      </c>
      <c r="D521" s="11" t="s">
        <v>25</v>
      </c>
      <c r="E521" s="11" t="s">
        <v>304</v>
      </c>
      <c r="F521" s="12" t="s">
        <v>50</v>
      </c>
      <c r="G521" s="11" t="s">
        <v>511</v>
      </c>
      <c r="H521" s="12" t="s">
        <v>308</v>
      </c>
      <c r="I521" s="11" t="s">
        <v>507</v>
      </c>
      <c r="J521" s="12" t="str">
        <f t="shared" si="22"/>
        <v>≥17h</v>
      </c>
      <c r="K521" s="12" t="s">
        <v>47</v>
      </c>
      <c r="L521" s="69" t="s">
        <v>520</v>
      </c>
      <c r="M521" s="11">
        <v>1</v>
      </c>
      <c r="N521" s="92">
        <v>1</v>
      </c>
      <c r="O521" s="93"/>
      <c r="P521" s="93"/>
      <c r="Q521" s="93">
        <v>1</v>
      </c>
      <c r="R521" s="93">
        <v>1</v>
      </c>
      <c r="S521" s="93"/>
      <c r="T521" s="93">
        <v>1</v>
      </c>
      <c r="U521" s="75"/>
      <c r="V521" s="132" t="str">
        <f>VLOOKUP(A521,DB_CAL_Q1_Q4!$A$4:$P$1328,13)</f>
        <v>Gasóleo</v>
      </c>
      <c r="W521" s="133" t="str">
        <f>VLOOKUP(A521,DB_ACS_Q1_Q4!$A$4:$AD$1328,13)</f>
        <v>Gasóleo</v>
      </c>
      <c r="X521" s="134" t="str">
        <f>VLOOKUP(A521,DB_REF_Q1_Q4!$A$4:$AD$1328,13)</f>
        <v>Ninguno</v>
      </c>
    </row>
    <row r="522" spans="1:24" ht="12" customHeight="1">
      <c r="A522" s="10">
        <v>518</v>
      </c>
      <c r="B522" s="98" t="s">
        <v>265</v>
      </c>
      <c r="C522" s="98" t="s">
        <v>264</v>
      </c>
      <c r="D522" s="11" t="s">
        <v>51</v>
      </c>
      <c r="E522" s="11" t="s">
        <v>303</v>
      </c>
      <c r="F522" s="12" t="s">
        <v>49</v>
      </c>
      <c r="G522" s="11" t="s">
        <v>511</v>
      </c>
      <c r="H522" s="12" t="s">
        <v>308</v>
      </c>
      <c r="I522" s="11" t="s">
        <v>507</v>
      </c>
      <c r="J522" s="12" t="str">
        <f t="shared" si="22"/>
        <v>≥17h</v>
      </c>
      <c r="K522" s="12" t="s">
        <v>513</v>
      </c>
      <c r="L522" s="69" t="s">
        <v>519</v>
      </c>
      <c r="M522" s="11">
        <v>1</v>
      </c>
      <c r="N522" s="92">
        <v>1</v>
      </c>
      <c r="O522" s="93"/>
      <c r="P522" s="93"/>
      <c r="Q522" s="93">
        <v>1</v>
      </c>
      <c r="R522" s="93">
        <v>1</v>
      </c>
      <c r="S522" s="93"/>
      <c r="T522" s="93">
        <v>1</v>
      </c>
      <c r="U522" s="75"/>
      <c r="V522" s="132" t="str">
        <f>VLOOKUP(A522,DB_CAL_Q1_Q4!$A$4:$P$1328,13)</f>
        <v>Gasóleo</v>
      </c>
      <c r="W522" s="133" t="str">
        <f>VLOOKUP(A522,DB_ACS_Q1_Q4!$A$4:$AD$1328,13)</f>
        <v>Gasóleo</v>
      </c>
      <c r="X522" s="134" t="str">
        <f>VLOOKUP(A522,DB_REF_Q1_Q4!$A$4:$AD$1328,13)</f>
        <v>Ninguno</v>
      </c>
    </row>
    <row r="523" spans="1:24" ht="12" customHeight="1">
      <c r="A523" s="10">
        <v>519</v>
      </c>
      <c r="B523" s="98" t="s">
        <v>126</v>
      </c>
      <c r="C523" s="98" t="s">
        <v>126</v>
      </c>
      <c r="D523" s="11" t="s">
        <v>52</v>
      </c>
      <c r="E523" s="11" t="s">
        <v>303</v>
      </c>
      <c r="F523" s="12" t="s">
        <v>49</v>
      </c>
      <c r="G523" s="12" t="s">
        <v>310</v>
      </c>
      <c r="H523" s="12" t="s">
        <v>306</v>
      </c>
      <c r="I523" s="103" t="s">
        <v>504</v>
      </c>
      <c r="J523" s="12" t="str">
        <f t="shared" si="22"/>
        <v>≥17h</v>
      </c>
      <c r="K523" s="12" t="s">
        <v>512</v>
      </c>
      <c r="L523" s="69" t="s">
        <v>518</v>
      </c>
      <c r="M523" s="11"/>
      <c r="N523" s="92"/>
      <c r="O523" s="93"/>
      <c r="P523" s="93"/>
      <c r="Q523" s="93"/>
      <c r="R523" s="93"/>
      <c r="S523" s="93"/>
      <c r="T523" s="93"/>
      <c r="U523" s="75"/>
      <c r="V523" s="132" t="str">
        <f>VLOOKUP(A523,DB_CAL_Q1_Q4!$A$4:$P$1328,13)</f>
        <v>Electricidad</v>
      </c>
      <c r="W523" s="133" t="str">
        <f>VLOOKUP(A523,DB_ACS_Q1_Q4!$A$4:$AD$1328,13)</f>
        <v>Gas Natural</v>
      </c>
      <c r="X523" s="134" t="str">
        <f>VLOOKUP(A523,DB_REF_Q1_Q4!$A$4:$AD$1328,13)</f>
        <v>Ninguno</v>
      </c>
    </row>
    <row r="524" spans="1:24" ht="12" customHeight="1">
      <c r="A524" s="10">
        <v>520</v>
      </c>
      <c r="B524" s="98" t="s">
        <v>150</v>
      </c>
      <c r="C524" s="98" t="s">
        <v>79</v>
      </c>
      <c r="D524" s="11" t="s">
        <v>25</v>
      </c>
      <c r="E524" s="11" t="s">
        <v>304</v>
      </c>
      <c r="F524" s="12" t="s">
        <v>49</v>
      </c>
      <c r="G524" s="11" t="s">
        <v>511</v>
      </c>
      <c r="H524" s="12" t="s">
        <v>307</v>
      </c>
      <c r="I524" s="103" t="s">
        <v>505</v>
      </c>
      <c r="J524" s="12" t="str">
        <f t="shared" si="22"/>
        <v>≥17h</v>
      </c>
      <c r="K524" s="12" t="s">
        <v>512</v>
      </c>
      <c r="L524" s="69" t="s">
        <v>520</v>
      </c>
      <c r="M524" s="11"/>
      <c r="N524" s="92"/>
      <c r="O524" s="93"/>
      <c r="P524" s="93"/>
      <c r="Q524" s="93"/>
      <c r="R524" s="93"/>
      <c r="S524" s="93"/>
      <c r="T524" s="93"/>
      <c r="U524" s="75"/>
      <c r="V524" s="132" t="str">
        <f>VLOOKUP(A524,DB_CAL_Q1_Q4!$A$4:$P$1328,13)</f>
        <v>Electricidad</v>
      </c>
      <c r="W524" s="133" t="str">
        <f>VLOOKUP(A524,DB_ACS_Q1_Q4!$A$4:$AD$1328,13)</f>
        <v>GLP</v>
      </c>
      <c r="X524" s="134" t="str">
        <f>VLOOKUP(A524,DB_REF_Q1_Q4!$A$4:$AD$1328,13)</f>
        <v>Ninguno</v>
      </c>
    </row>
    <row r="525" spans="1:24" ht="12" customHeight="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11"/>
      <c r="N525" s="92"/>
      <c r="O525" s="93"/>
      <c r="P525" s="93"/>
      <c r="Q525" s="93"/>
      <c r="R525" s="93"/>
      <c r="S525" s="93"/>
      <c r="T525" s="93"/>
      <c r="U525" s="75"/>
      <c r="V525" s="132" t="str">
        <f>VLOOKUP(A525,DB_CAL_Q1_Q4!$A$4:$P$1328,13)</f>
        <v>Electricidad</v>
      </c>
      <c r="W525" s="133" t="str">
        <f>VLOOKUP(A525,DB_ACS_Q1_Q4!$A$4:$AD$1328,13)</f>
        <v>Electricidad</v>
      </c>
      <c r="X525" s="134" t="str">
        <f>VLOOKUP(A525,DB_REF_Q1_Q4!$A$4:$AD$1328,13)</f>
        <v>AC Eléctrico</v>
      </c>
    </row>
    <row r="526" spans="1:24" ht="12" customHeight="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11">
        <v>1</v>
      </c>
      <c r="N526" s="92"/>
      <c r="O526" s="93"/>
      <c r="P526" s="93">
        <v>1</v>
      </c>
      <c r="Q526" s="93">
        <v>1</v>
      </c>
      <c r="R526" s="93">
        <v>1</v>
      </c>
      <c r="S526" s="93"/>
      <c r="T526" s="93">
        <v>1</v>
      </c>
      <c r="U526" s="75"/>
      <c r="V526" s="132" t="str">
        <f>VLOOKUP(A526,DB_CAL_Q1_Q4!$A$4:$P$1328,13)</f>
        <v>Otros</v>
      </c>
      <c r="W526" s="133" t="str">
        <f>VLOOKUP(A526,DB_ACS_Q1_Q4!$A$4:$AD$1328,13)</f>
        <v>GLP</v>
      </c>
      <c r="X526" s="134" t="str">
        <f>VLOOKUP(A526,DB_REF_Q1_Q4!$A$4:$AD$1328,13)</f>
        <v>Ninguno</v>
      </c>
    </row>
    <row r="527" spans="1:24" ht="12" customHeight="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11"/>
      <c r="N527" s="92"/>
      <c r="O527" s="93"/>
      <c r="P527" s="93"/>
      <c r="Q527" s="93"/>
      <c r="R527" s="93"/>
      <c r="S527" s="93"/>
      <c r="T527" s="93"/>
      <c r="U527" s="75"/>
      <c r="V527" s="132" t="str">
        <f>VLOOKUP(A527,DB_CAL_Q1_Q4!$A$4:$P$1328,13)</f>
        <v>Gas Natural</v>
      </c>
      <c r="W527" s="133" t="str">
        <f>VLOOKUP(A527,DB_ACS_Q1_Q4!$A$4:$AD$1328,13)</f>
        <v>Gas Natural</v>
      </c>
      <c r="X527" s="134" t="str">
        <f>VLOOKUP(A527,DB_REF_Q1_Q4!$A$4:$AD$1328,13)</f>
        <v>Ninguno</v>
      </c>
    </row>
    <row r="528" spans="1:24" ht="12" customHeight="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11">
        <v>1</v>
      </c>
      <c r="N528" s="92"/>
      <c r="O528" s="93"/>
      <c r="P528" s="93"/>
      <c r="Q528" s="93">
        <v>1</v>
      </c>
      <c r="R528" s="93"/>
      <c r="S528" s="93"/>
      <c r="T528" s="93"/>
      <c r="U528" s="75"/>
      <c r="V528" s="132" t="str">
        <f>VLOOKUP(A528,DB_CAL_Q1_Q4!$A$4:$P$1328,13)</f>
        <v>Electricidad</v>
      </c>
      <c r="W528" s="133" t="str">
        <f>VLOOKUP(A528,DB_ACS_Q1_Q4!$A$4:$AD$1328,13)</f>
        <v>Electricidad</v>
      </c>
      <c r="X528" s="134" t="str">
        <f>VLOOKUP(A528,DB_REF_Q1_Q4!$A$4:$AD$1328,13)</f>
        <v>Bomba de calor aire</v>
      </c>
    </row>
    <row r="529" spans="1:24" ht="12" customHeight="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11"/>
      <c r="N529" s="92"/>
      <c r="O529" s="93"/>
      <c r="P529" s="93"/>
      <c r="Q529" s="93"/>
      <c r="R529" s="93"/>
      <c r="S529" s="93"/>
      <c r="T529" s="93"/>
      <c r="U529" s="75"/>
      <c r="V529" s="132" t="str">
        <f>VLOOKUP(A529,DB_CAL_Q1_Q4!$A$4:$P$1328,13)</f>
        <v>Gas Natural</v>
      </c>
      <c r="W529" s="133" t="str">
        <f>VLOOKUP(A529,DB_ACS_Q1_Q4!$A$4:$AD$1328,13)</f>
        <v>Gas Natural</v>
      </c>
      <c r="X529" s="134" t="str">
        <f>VLOOKUP(A529,DB_REF_Q1_Q4!$A$4:$AD$1328,13)</f>
        <v>Ninguno</v>
      </c>
    </row>
    <row r="530" spans="1:24" ht="12" customHeight="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11"/>
      <c r="N530" s="92"/>
      <c r="O530" s="93"/>
      <c r="P530" s="93"/>
      <c r="Q530" s="93"/>
      <c r="R530" s="93"/>
      <c r="S530" s="93"/>
      <c r="T530" s="93"/>
      <c r="U530" s="75"/>
      <c r="V530" s="132" t="str">
        <f>VLOOKUP(A530,DB_CAL_Q1_Q4!$A$4:$P$1328,13)</f>
        <v>Gas Natural</v>
      </c>
      <c r="W530" s="133" t="str">
        <f>VLOOKUP(A530,DB_ACS_Q1_Q4!$A$4:$AD$1328,13)</f>
        <v>Gas Natural</v>
      </c>
      <c r="X530" s="134" t="str">
        <f>VLOOKUP(A530,DB_REF_Q1_Q4!$A$4:$AD$1328,13)</f>
        <v>AC Eléctrico</v>
      </c>
    </row>
    <row r="531" spans="1:24" ht="12" customHeight="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11">
        <v>1</v>
      </c>
      <c r="N531" s="92">
        <v>1</v>
      </c>
      <c r="O531" s="93"/>
      <c r="P531" s="93"/>
      <c r="Q531" s="93">
        <v>1</v>
      </c>
      <c r="R531" s="93"/>
      <c r="S531" s="93"/>
      <c r="T531" s="93"/>
      <c r="U531" s="75"/>
      <c r="V531" s="132" t="str">
        <f>VLOOKUP(A531,DB_CAL_Q1_Q4!$A$4:$P$1328,13)</f>
        <v>Bomba de calor aire</v>
      </c>
      <c r="W531" s="133" t="str">
        <f>VLOOKUP(A531,DB_ACS_Q1_Q4!$A$4:$AD$1328,13)</f>
        <v>Gas Natural</v>
      </c>
      <c r="X531" s="134" t="str">
        <f>VLOOKUP(A531,DB_REF_Q1_Q4!$A$4:$AD$1328,13)</f>
        <v>Bomba de calor aire</v>
      </c>
    </row>
    <row r="532" spans="1:24" ht="12" customHeight="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11"/>
      <c r="N532" s="92"/>
      <c r="O532" s="93"/>
      <c r="P532" s="93"/>
      <c r="Q532" s="93"/>
      <c r="R532" s="93"/>
      <c r="S532" s="93"/>
      <c r="T532" s="93"/>
      <c r="U532" s="75"/>
      <c r="V532" s="132" t="str">
        <f>VLOOKUP(A532,DB_CAL_Q1_Q4!$A$4:$P$1328,13)</f>
        <v>Gas Natural</v>
      </c>
      <c r="W532" s="133" t="str">
        <f>VLOOKUP(A532,DB_ACS_Q1_Q4!$A$4:$AD$1328,13)</f>
        <v>Gas Natural</v>
      </c>
      <c r="X532" s="134" t="str">
        <f>VLOOKUP(A532,DB_REF_Q1_Q4!$A$4:$AD$1328,13)</f>
        <v>Ninguno</v>
      </c>
    </row>
    <row r="533" spans="1:24" ht="12" customHeight="1">
      <c r="A533" s="10">
        <v>529</v>
      </c>
      <c r="B533" s="98" t="s">
        <v>125</v>
      </c>
      <c r="C533" s="98" t="s">
        <v>59</v>
      </c>
      <c r="D533" s="11" t="s">
        <v>52</v>
      </c>
      <c r="E533" s="11" t="s">
        <v>304</v>
      </c>
      <c r="F533" s="12" t="s">
        <v>48</v>
      </c>
      <c r="G533" s="12" t="s">
        <v>310</v>
      </c>
      <c r="H533" s="12" t="s">
        <v>306</v>
      </c>
      <c r="I533" s="11" t="s">
        <v>507</v>
      </c>
      <c r="J533" s="11" t="str">
        <f t="shared" ref="J533:J539" si="23">"12-16h"</f>
        <v>12-16h</v>
      </c>
      <c r="K533" s="12" t="s">
        <v>512</v>
      </c>
      <c r="L533" s="69" t="s">
        <v>518</v>
      </c>
      <c r="M533" s="11">
        <v>1</v>
      </c>
      <c r="N533" s="92">
        <v>1</v>
      </c>
      <c r="O533" s="93">
        <v>1</v>
      </c>
      <c r="P533" s="93">
        <v>1</v>
      </c>
      <c r="Q533" s="93">
        <v>1</v>
      </c>
      <c r="R533" s="93">
        <v>1</v>
      </c>
      <c r="S533" s="93"/>
      <c r="T533" s="93"/>
      <c r="U533" s="75"/>
      <c r="V533" s="132" t="str">
        <f>VLOOKUP(A533,DB_CAL_Q1_Q4!$A$4:$P$1328,13)</f>
        <v>Gas Natural</v>
      </c>
      <c r="W533" s="133" t="str">
        <f>VLOOKUP(A533,DB_ACS_Q1_Q4!$A$4:$AD$1328,13)</f>
        <v>Gas Natural</v>
      </c>
      <c r="X533" s="134" t="str">
        <f>VLOOKUP(A533,DB_REF_Q1_Q4!$A$4:$AD$1328,13)</f>
        <v>AC Eléctrico</v>
      </c>
    </row>
    <row r="534" spans="1:24" ht="12" customHeight="1">
      <c r="A534" s="10">
        <v>530</v>
      </c>
      <c r="B534" s="98" t="s">
        <v>282</v>
      </c>
      <c r="C534" s="98" t="s">
        <v>281</v>
      </c>
      <c r="D534" s="11" t="s">
        <v>51</v>
      </c>
      <c r="E534" s="11" t="s">
        <v>304</v>
      </c>
      <c r="F534" s="12" t="s">
        <v>50</v>
      </c>
      <c r="G534" s="11" t="s">
        <v>511</v>
      </c>
      <c r="H534" s="12" t="s">
        <v>307</v>
      </c>
      <c r="I534" s="11" t="s">
        <v>504</v>
      </c>
      <c r="J534" s="11" t="str">
        <f t="shared" si="23"/>
        <v>12-16h</v>
      </c>
      <c r="K534" s="12" t="s">
        <v>512</v>
      </c>
      <c r="L534" s="69" t="s">
        <v>519</v>
      </c>
      <c r="M534" s="11">
        <v>1</v>
      </c>
      <c r="N534" s="92"/>
      <c r="O534" s="93"/>
      <c r="P534" s="93">
        <v>1</v>
      </c>
      <c r="Q534" s="93">
        <v>1</v>
      </c>
      <c r="R534" s="93">
        <v>1</v>
      </c>
      <c r="S534" s="93">
        <v>1</v>
      </c>
      <c r="T534" s="93">
        <v>1</v>
      </c>
      <c r="U534" s="75">
        <v>1</v>
      </c>
      <c r="V534" s="132" t="str">
        <f>VLOOKUP(A534,DB_CAL_Q1_Q4!$A$4:$P$1328,13)</f>
        <v>Otros</v>
      </c>
      <c r="W534" s="133" t="str">
        <f>VLOOKUP(A534,DB_ACS_Q1_Q4!$A$4:$AD$1328,13)</f>
        <v>Gasóleo</v>
      </c>
      <c r="X534" s="134" t="str">
        <f>VLOOKUP(A534,DB_REF_Q1_Q4!$A$4:$AD$1328,13)</f>
        <v>Ninguno</v>
      </c>
    </row>
    <row r="535" spans="1:24" ht="12" customHeight="1">
      <c r="A535" s="10">
        <v>531</v>
      </c>
      <c r="B535" s="98" t="s">
        <v>82</v>
      </c>
      <c r="C535" s="98" t="s">
        <v>82</v>
      </c>
      <c r="D535" s="11" t="s">
        <v>52</v>
      </c>
      <c r="E535" s="11" t="s">
        <v>303</v>
      </c>
      <c r="F535" s="12" t="s">
        <v>49</v>
      </c>
      <c r="G535" s="12" t="s">
        <v>310</v>
      </c>
      <c r="H535" s="12" t="s">
        <v>306</v>
      </c>
      <c r="I535" s="11" t="s">
        <v>507</v>
      </c>
      <c r="J535" s="11" t="str">
        <f t="shared" si="23"/>
        <v>12-16h</v>
      </c>
      <c r="K535" s="12" t="s">
        <v>512</v>
      </c>
      <c r="L535" s="69" t="s">
        <v>518</v>
      </c>
      <c r="M535" s="11"/>
      <c r="N535" s="92"/>
      <c r="O535" s="93"/>
      <c r="P535" s="93"/>
      <c r="Q535" s="93"/>
      <c r="R535" s="93"/>
      <c r="S535" s="93"/>
      <c r="T535" s="93"/>
      <c r="U535" s="75"/>
      <c r="V535" s="132" t="str">
        <f>VLOOKUP(A535,DB_CAL_Q1_Q4!$A$4:$P$1328,13)</f>
        <v>Gas Natural</v>
      </c>
      <c r="W535" s="133" t="str">
        <f>VLOOKUP(A535,DB_ACS_Q1_Q4!$A$4:$AD$1328,13)</f>
        <v>Gas Natural</v>
      </c>
      <c r="X535" s="134" t="str">
        <f>VLOOKUP(A535,DB_REF_Q1_Q4!$A$4:$AD$1328,13)</f>
        <v>AC Eléctrico</v>
      </c>
    </row>
    <row r="536" spans="1:24" ht="12" customHeight="1">
      <c r="A536" s="10">
        <v>532</v>
      </c>
      <c r="B536" s="98" t="s">
        <v>145</v>
      </c>
      <c r="C536" s="98" t="s">
        <v>79</v>
      </c>
      <c r="D536" s="11" t="s">
        <v>51</v>
      </c>
      <c r="E536" s="11" t="s">
        <v>304</v>
      </c>
      <c r="F536" s="12" t="s">
        <v>50</v>
      </c>
      <c r="G536" s="11" t="s">
        <v>511</v>
      </c>
      <c r="H536" s="12" t="s">
        <v>306</v>
      </c>
      <c r="I536" s="103" t="s">
        <v>504</v>
      </c>
      <c r="J536" s="11" t="str">
        <f t="shared" si="23"/>
        <v>12-16h</v>
      </c>
      <c r="K536" s="12" t="s">
        <v>47</v>
      </c>
      <c r="L536" s="69" t="s">
        <v>520</v>
      </c>
      <c r="M536" s="11">
        <v>1</v>
      </c>
      <c r="N536" s="92"/>
      <c r="O536" s="93">
        <v>1</v>
      </c>
      <c r="P536" s="93">
        <v>1</v>
      </c>
      <c r="Q536" s="93">
        <v>1</v>
      </c>
      <c r="R536" s="93">
        <v>1</v>
      </c>
      <c r="S536" s="93"/>
      <c r="T536" s="93">
        <v>1</v>
      </c>
      <c r="U536" s="75">
        <v>1</v>
      </c>
      <c r="V536" s="132" t="str">
        <f>VLOOKUP(A536,DB_CAL_Q1_Q4!$A$4:$P$1328,13)</f>
        <v>Otros</v>
      </c>
      <c r="W536" s="133" t="str">
        <f>VLOOKUP(A536,DB_ACS_Q1_Q4!$A$4:$AD$1328,13)</f>
        <v>GLP</v>
      </c>
      <c r="X536" s="134" t="str">
        <f>VLOOKUP(A536,DB_REF_Q1_Q4!$A$4:$AD$1328,13)</f>
        <v>Ninguno</v>
      </c>
    </row>
    <row r="537" spans="1:24" ht="12" customHeight="1">
      <c r="A537" s="10">
        <v>533</v>
      </c>
      <c r="B537" s="98" t="s">
        <v>282</v>
      </c>
      <c r="C537" s="98" t="s">
        <v>281</v>
      </c>
      <c r="D537" s="11" t="s">
        <v>51</v>
      </c>
      <c r="E537" s="11" t="s">
        <v>304</v>
      </c>
      <c r="F537" s="12" t="s">
        <v>49</v>
      </c>
      <c r="G537" s="11" t="s">
        <v>511</v>
      </c>
      <c r="H537" s="12" t="s">
        <v>306</v>
      </c>
      <c r="I537" s="11" t="s">
        <v>504</v>
      </c>
      <c r="J537" s="11" t="str">
        <f t="shared" si="23"/>
        <v>12-16h</v>
      </c>
      <c r="K537" s="12" t="s">
        <v>512</v>
      </c>
      <c r="L537" s="69" t="s">
        <v>519</v>
      </c>
      <c r="M537" s="11"/>
      <c r="N537" s="92"/>
      <c r="O537" s="93"/>
      <c r="P537" s="93"/>
      <c r="Q537" s="93"/>
      <c r="R537" s="93"/>
      <c r="S537" s="93"/>
      <c r="T537" s="93"/>
      <c r="U537" s="75"/>
      <c r="V537" s="132" t="str">
        <f>VLOOKUP(A537,DB_CAL_Q1_Q4!$A$4:$P$1328,13)</f>
        <v>Gasóleo</v>
      </c>
      <c r="W537" s="133" t="str">
        <f>VLOOKUP(A537,DB_ACS_Q1_Q4!$A$4:$AD$1328,13)</f>
        <v>GLP</v>
      </c>
      <c r="X537" s="134" t="str">
        <f>VLOOKUP(A537,DB_REF_Q1_Q4!$A$4:$AD$1328,13)</f>
        <v>Ninguno</v>
      </c>
    </row>
    <row r="538" spans="1:24" ht="12" customHeight="1">
      <c r="A538" s="10">
        <v>534</v>
      </c>
      <c r="B538" s="98" t="s">
        <v>82</v>
      </c>
      <c r="C538" s="98" t="s">
        <v>82</v>
      </c>
      <c r="D538" s="11" t="s">
        <v>52</v>
      </c>
      <c r="E538" s="11" t="s">
        <v>304</v>
      </c>
      <c r="F538" s="12" t="s">
        <v>50</v>
      </c>
      <c r="G538" s="12" t="s">
        <v>310</v>
      </c>
      <c r="H538" s="12" t="s">
        <v>306</v>
      </c>
      <c r="I538" s="103" t="s">
        <v>505</v>
      </c>
      <c r="J538" s="11" t="str">
        <f t="shared" si="23"/>
        <v>12-16h</v>
      </c>
      <c r="K538" s="12" t="s">
        <v>512</v>
      </c>
      <c r="L538" s="69" t="s">
        <v>518</v>
      </c>
      <c r="M538" s="11"/>
      <c r="N538" s="92"/>
      <c r="O538" s="93"/>
      <c r="P538" s="93"/>
      <c r="Q538" s="93"/>
      <c r="R538" s="93"/>
      <c r="S538" s="93"/>
      <c r="T538" s="93"/>
      <c r="U538" s="75"/>
      <c r="V538" s="132" t="str">
        <f>VLOOKUP(A538,DB_CAL_Q1_Q4!$A$4:$P$1328,13)</f>
        <v>Bomba de calor aire</v>
      </c>
      <c r="W538" s="133" t="str">
        <f>VLOOKUP(A538,DB_ACS_Q1_Q4!$A$4:$AD$1328,13)</f>
        <v>Electricidad</v>
      </c>
      <c r="X538" s="134" t="str">
        <f>VLOOKUP(A538,DB_REF_Q1_Q4!$A$4:$AD$1328,13)</f>
        <v>Bomba de calor aire</v>
      </c>
    </row>
    <row r="539" spans="1:24" ht="12" customHeight="1">
      <c r="A539" s="10">
        <v>535</v>
      </c>
      <c r="B539" s="98" t="s">
        <v>81</v>
      </c>
      <c r="C539" s="98" t="s">
        <v>81</v>
      </c>
      <c r="D539" s="11" t="s">
        <v>25</v>
      </c>
      <c r="E539" s="11" t="s">
        <v>304</v>
      </c>
      <c r="F539" s="12" t="s">
        <v>50</v>
      </c>
      <c r="G539" s="12" t="s">
        <v>310</v>
      </c>
      <c r="H539" s="12" t="s">
        <v>306</v>
      </c>
      <c r="I539" s="103" t="s">
        <v>504</v>
      </c>
      <c r="J539" s="11" t="str">
        <f t="shared" si="23"/>
        <v>12-16h</v>
      </c>
      <c r="K539" s="12" t="s">
        <v>47</v>
      </c>
      <c r="L539" s="69" t="s">
        <v>518</v>
      </c>
      <c r="M539" s="11">
        <v>1</v>
      </c>
      <c r="N539" s="92">
        <v>1</v>
      </c>
      <c r="O539" s="93"/>
      <c r="P539" s="93">
        <v>1</v>
      </c>
      <c r="Q539" s="93">
        <v>1</v>
      </c>
      <c r="R539" s="93">
        <v>1</v>
      </c>
      <c r="S539" s="93">
        <v>1</v>
      </c>
      <c r="T539" s="93"/>
      <c r="U539" s="75"/>
      <c r="V539" s="132" t="str">
        <f>VLOOKUP(A539,DB_CAL_Q1_Q4!$A$4:$P$1328,13)</f>
        <v>Bomba de calor aire</v>
      </c>
      <c r="W539" s="133" t="str">
        <f>VLOOKUP(A539,DB_ACS_Q1_Q4!$A$4:$AD$1328,13)</f>
        <v>Gas Natural</v>
      </c>
      <c r="X539" s="134" t="str">
        <f>VLOOKUP(A539,DB_REF_Q1_Q4!$A$4:$AD$1328,13)</f>
        <v>Bomba de calor aire</v>
      </c>
    </row>
    <row r="540" spans="1:24" ht="12" customHeight="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11">
        <v>1</v>
      </c>
      <c r="N540" s="92"/>
      <c r="O540" s="93"/>
      <c r="P540" s="93">
        <v>1</v>
      </c>
      <c r="Q540" s="93">
        <v>1</v>
      </c>
      <c r="R540" s="93"/>
      <c r="S540" s="93"/>
      <c r="T540" s="93"/>
      <c r="U540" s="75"/>
      <c r="V540" s="132" t="str">
        <f>VLOOKUP(A540,DB_CAL_Q1_Q4!$A$4:$P$1328,13)</f>
        <v>Electricidad</v>
      </c>
      <c r="W540" s="133" t="str">
        <f>VLOOKUP(A540,DB_ACS_Q1_Q4!$A$4:$AD$1328,13)</f>
        <v>GLP</v>
      </c>
      <c r="X540" s="134" t="str">
        <f>VLOOKUP(A540,DB_REF_Q1_Q4!$A$4:$AD$1328,13)</f>
        <v>Ninguno</v>
      </c>
    </row>
    <row r="541" spans="1:24" ht="12" customHeight="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11">
        <v>1</v>
      </c>
      <c r="N541" s="92"/>
      <c r="O541" s="93"/>
      <c r="P541" s="93">
        <v>1</v>
      </c>
      <c r="Q541" s="93">
        <v>1</v>
      </c>
      <c r="R541" s="93">
        <v>1</v>
      </c>
      <c r="S541" s="93"/>
      <c r="T541" s="93"/>
      <c r="U541" s="75"/>
      <c r="V541" s="132" t="str">
        <f>VLOOKUP(A541,DB_CAL_Q1_Q4!$A$4:$P$1328,13)</f>
        <v>Bomba de calor aire</v>
      </c>
      <c r="W541" s="133" t="str">
        <f>VLOOKUP(A541,DB_ACS_Q1_Q4!$A$4:$AD$1328,13)</f>
        <v>Gas Natural</v>
      </c>
      <c r="X541" s="134" t="str">
        <f>VLOOKUP(A541,DB_REF_Q1_Q4!$A$4:$AD$1328,13)</f>
        <v>Bomba de calor aire</v>
      </c>
    </row>
    <row r="542" spans="1:24" ht="12" customHeight="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11">
        <v>1</v>
      </c>
      <c r="N542" s="92"/>
      <c r="O542" s="93"/>
      <c r="P542" s="93">
        <v>1</v>
      </c>
      <c r="Q542" s="93">
        <v>1</v>
      </c>
      <c r="R542" s="93"/>
      <c r="S542" s="93">
        <v>1</v>
      </c>
      <c r="T542" s="93">
        <v>1</v>
      </c>
      <c r="U542" s="75">
        <v>1</v>
      </c>
      <c r="V542" s="132" t="str">
        <f>VLOOKUP(A542,DB_CAL_Q1_Q4!$A$4:$P$1328,13)</f>
        <v>Gasóleo</v>
      </c>
      <c r="W542" s="133" t="str">
        <f>VLOOKUP(A542,DB_ACS_Q1_Q4!$A$4:$AD$1328,13)</f>
        <v>Gasóleo</v>
      </c>
      <c r="X542" s="134" t="str">
        <f>VLOOKUP(A542,DB_REF_Q1_Q4!$A$4:$AD$1328,13)</f>
        <v>Ninguno</v>
      </c>
    </row>
    <row r="543" spans="1:24" ht="12" customHeight="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11"/>
      <c r="N543" s="92"/>
      <c r="O543" s="93"/>
      <c r="P543" s="93"/>
      <c r="Q543" s="93"/>
      <c r="R543" s="93"/>
      <c r="S543" s="93"/>
      <c r="T543" s="93"/>
      <c r="U543" s="75"/>
      <c r="V543" s="132" t="str">
        <f>VLOOKUP(A543,DB_CAL_Q1_Q4!$A$4:$P$1328,13)</f>
        <v>Gas Natural</v>
      </c>
      <c r="W543" s="133" t="str">
        <f>VLOOKUP(A543,DB_ACS_Q1_Q4!$A$4:$AD$1328,13)</f>
        <v>Gas Natural</v>
      </c>
      <c r="X543" s="134" t="str">
        <f>VLOOKUP(A543,DB_REF_Q1_Q4!$A$4:$AD$1328,13)</f>
        <v>Ninguno</v>
      </c>
    </row>
    <row r="544" spans="1:24" ht="12" customHeight="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11"/>
      <c r="N544" s="92"/>
      <c r="O544" s="93"/>
      <c r="P544" s="93"/>
      <c r="Q544" s="93"/>
      <c r="R544" s="93"/>
      <c r="S544" s="93"/>
      <c r="T544" s="93"/>
      <c r="U544" s="75"/>
      <c r="V544" s="132" t="str">
        <f>VLOOKUP(A544,DB_CAL_Q1_Q4!$A$4:$P$1328,13)</f>
        <v>Gas Natural</v>
      </c>
      <c r="W544" s="133" t="str">
        <f>VLOOKUP(A544,DB_ACS_Q1_Q4!$A$4:$AD$1328,13)</f>
        <v>Gas Natural</v>
      </c>
      <c r="X544" s="134" t="str">
        <f>VLOOKUP(A544,DB_REF_Q1_Q4!$A$4:$AD$1328,13)</f>
        <v>Ninguno</v>
      </c>
    </row>
    <row r="545" spans="1:24" ht="12" customHeight="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11"/>
      <c r="N545" s="92"/>
      <c r="O545" s="93"/>
      <c r="P545" s="93"/>
      <c r="Q545" s="93"/>
      <c r="R545" s="93"/>
      <c r="S545" s="93"/>
      <c r="T545" s="93"/>
      <c r="U545" s="75"/>
      <c r="V545" s="132" t="str">
        <f>VLOOKUP(A545,DB_CAL_Q1_Q4!$A$4:$P$1328,13)</f>
        <v>Ninguna</v>
      </c>
      <c r="W545" s="133" t="str">
        <f>VLOOKUP(A545,DB_ACS_Q1_Q4!$A$4:$AD$1328,13)</f>
        <v>Electricidad</v>
      </c>
      <c r="X545" s="134" t="str">
        <f>VLOOKUP(A545,DB_REF_Q1_Q4!$A$4:$AD$1328,13)</f>
        <v>Ninguno</v>
      </c>
    </row>
    <row r="546" spans="1:24" ht="12" customHeight="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11">
        <v>1</v>
      </c>
      <c r="N546" s="92">
        <v>1</v>
      </c>
      <c r="O546" s="93"/>
      <c r="P546" s="93">
        <v>1</v>
      </c>
      <c r="Q546" s="93">
        <v>1</v>
      </c>
      <c r="R546" s="93"/>
      <c r="S546" s="93">
        <v>1</v>
      </c>
      <c r="T546" s="93"/>
      <c r="U546" s="75"/>
      <c r="V546" s="132" t="str">
        <f>VLOOKUP(A546,DB_CAL_Q1_Q4!$A$4:$P$1328,13)</f>
        <v>Gas Natural</v>
      </c>
      <c r="W546" s="133" t="str">
        <f>VLOOKUP(A546,DB_ACS_Q1_Q4!$A$4:$AD$1328,13)</f>
        <v>Electricidad</v>
      </c>
      <c r="X546" s="134" t="str">
        <f>VLOOKUP(A546,DB_REF_Q1_Q4!$A$4:$AD$1328,13)</f>
        <v>AC Eléctrico</v>
      </c>
    </row>
    <row r="547" spans="1:24" ht="12" customHeight="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11">
        <v>1</v>
      </c>
      <c r="N547" s="92">
        <v>1</v>
      </c>
      <c r="O547" s="93"/>
      <c r="P547" s="93">
        <v>1</v>
      </c>
      <c r="Q547" s="93">
        <v>1</v>
      </c>
      <c r="R547" s="93">
        <v>1</v>
      </c>
      <c r="S547" s="93"/>
      <c r="T547" s="93">
        <v>1</v>
      </c>
      <c r="U547" s="75">
        <v>1</v>
      </c>
      <c r="V547" s="132" t="str">
        <f>VLOOKUP(A547,DB_CAL_Q1_Q4!$A$4:$P$1328,13)</f>
        <v>Gasóleo</v>
      </c>
      <c r="W547" s="133" t="str">
        <f>VLOOKUP(A547,DB_ACS_Q1_Q4!$A$4:$AD$1328,13)</f>
        <v>Gasóleo</v>
      </c>
      <c r="X547" s="134" t="str">
        <f>VLOOKUP(A547,DB_REF_Q1_Q4!$A$4:$AD$1328,13)</f>
        <v>Ninguno</v>
      </c>
    </row>
    <row r="548" spans="1:24" ht="12" customHeight="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11">
        <v>1</v>
      </c>
      <c r="N548" s="92"/>
      <c r="O548" s="93"/>
      <c r="P548" s="93">
        <v>1</v>
      </c>
      <c r="Q548" s="93">
        <v>1</v>
      </c>
      <c r="R548" s="93">
        <v>1</v>
      </c>
      <c r="S548" s="93"/>
      <c r="T548" s="93">
        <v>1</v>
      </c>
      <c r="U548" s="75"/>
      <c r="V548" s="132" t="str">
        <f>VLOOKUP(A548,DB_CAL_Q1_Q4!$A$4:$P$1328,13)</f>
        <v>Electricidad</v>
      </c>
      <c r="W548" s="133" t="str">
        <f>VLOOKUP(A548,DB_ACS_Q1_Q4!$A$4:$AD$1328,13)</f>
        <v>Electricidad</v>
      </c>
      <c r="X548" s="134" t="str">
        <f>VLOOKUP(A548,DB_REF_Q1_Q4!$A$4:$AD$1328,13)</f>
        <v>AC Eléctrico</v>
      </c>
    </row>
    <row r="549" spans="1:24" ht="12" customHeight="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11"/>
      <c r="N549" s="92"/>
      <c r="O549" s="93"/>
      <c r="P549" s="93"/>
      <c r="Q549" s="93"/>
      <c r="R549" s="93"/>
      <c r="S549" s="93"/>
      <c r="T549" s="93"/>
      <c r="U549" s="75"/>
      <c r="V549" s="132" t="str">
        <f>VLOOKUP(A549,DB_CAL_Q1_Q4!$A$4:$P$1328,13)</f>
        <v>Electricidad</v>
      </c>
      <c r="W549" s="133" t="str">
        <f>VLOOKUP(A549,DB_ACS_Q1_Q4!$A$4:$AD$1328,13)</f>
        <v>Electricidad</v>
      </c>
      <c r="X549" s="134" t="str">
        <f>VLOOKUP(A549,DB_REF_Q1_Q4!$A$4:$AD$1328,13)</f>
        <v>Ninguno</v>
      </c>
    </row>
    <row r="550" spans="1:24" ht="12" customHeight="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11"/>
      <c r="N550" s="92"/>
      <c r="O550" s="93"/>
      <c r="P550" s="93"/>
      <c r="Q550" s="93"/>
      <c r="R550" s="93"/>
      <c r="S550" s="93"/>
      <c r="T550" s="93"/>
      <c r="U550" s="75"/>
      <c r="V550" s="132" t="str">
        <f>VLOOKUP(A550,DB_CAL_Q1_Q4!$A$4:$P$1328,13)</f>
        <v>Gasóleo</v>
      </c>
      <c r="W550" s="133" t="str">
        <f>VLOOKUP(A550,DB_ACS_Q1_Q4!$A$4:$AD$1328,13)</f>
        <v>Gasóleo</v>
      </c>
      <c r="X550" s="134" t="str">
        <f>VLOOKUP(A550,DB_REF_Q1_Q4!$A$4:$AD$1328,13)</f>
        <v>Ninguno</v>
      </c>
    </row>
    <row r="551" spans="1:24" ht="12" customHeight="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11"/>
      <c r="N551" s="92"/>
      <c r="O551" s="93"/>
      <c r="P551" s="93"/>
      <c r="Q551" s="93"/>
      <c r="R551" s="93"/>
      <c r="S551" s="93"/>
      <c r="T551" s="93"/>
      <c r="U551" s="75"/>
      <c r="V551" s="132" t="str">
        <f>VLOOKUP(A551,DB_CAL_Q1_Q4!$A$4:$P$1328,13)</f>
        <v>Gas Natural</v>
      </c>
      <c r="W551" s="133" t="str">
        <f>VLOOKUP(A551,DB_ACS_Q1_Q4!$A$4:$AD$1328,13)</f>
        <v>Gas Natural</v>
      </c>
      <c r="X551" s="134" t="str">
        <f>VLOOKUP(A551,DB_REF_Q1_Q4!$A$4:$AD$1328,13)</f>
        <v>AC Eléctrico</v>
      </c>
    </row>
    <row r="552" spans="1:24" ht="12" customHeight="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11">
        <v>1</v>
      </c>
      <c r="N552" s="92"/>
      <c r="O552" s="93"/>
      <c r="P552" s="93">
        <v>1</v>
      </c>
      <c r="Q552" s="93">
        <v>1</v>
      </c>
      <c r="R552" s="93"/>
      <c r="S552" s="93"/>
      <c r="T552" s="93"/>
      <c r="U552" s="75"/>
      <c r="V552" s="132" t="str">
        <f>VLOOKUP(A552,DB_CAL_Q1_Q4!$A$4:$P$1328,13)</f>
        <v>Gas Natural</v>
      </c>
      <c r="W552" s="133" t="str">
        <f>VLOOKUP(A552,DB_ACS_Q1_Q4!$A$4:$AD$1328,13)</f>
        <v>Gas Natural</v>
      </c>
      <c r="X552" s="134" t="str">
        <f>VLOOKUP(A552,DB_REF_Q1_Q4!$A$4:$AD$1328,13)</f>
        <v>AC Eléctrico</v>
      </c>
    </row>
    <row r="553" spans="1:24" ht="12" customHeight="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11">
        <v>1</v>
      </c>
      <c r="N553" s="92">
        <v>1</v>
      </c>
      <c r="O553" s="93"/>
      <c r="P553" s="93">
        <v>1</v>
      </c>
      <c r="Q553" s="93">
        <v>1</v>
      </c>
      <c r="R553" s="93"/>
      <c r="S553" s="93">
        <v>1</v>
      </c>
      <c r="T553" s="93">
        <v>1</v>
      </c>
      <c r="U553" s="75"/>
      <c r="V553" s="132" t="str">
        <f>VLOOKUP(A553,DB_CAL_Q1_Q4!$A$4:$P$1328,13)</f>
        <v>Gas Natural</v>
      </c>
      <c r="W553" s="133" t="str">
        <f>VLOOKUP(A553,DB_ACS_Q1_Q4!$A$4:$AD$1328,13)</f>
        <v>Gas Natural</v>
      </c>
      <c r="X553" s="134" t="str">
        <f>VLOOKUP(A553,DB_REF_Q1_Q4!$A$4:$AD$1328,13)</f>
        <v>Ninguno</v>
      </c>
    </row>
    <row r="554" spans="1:24" ht="12" customHeight="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11">
        <v>1</v>
      </c>
      <c r="N554" s="92">
        <v>1</v>
      </c>
      <c r="O554" s="93"/>
      <c r="P554" s="93"/>
      <c r="Q554" s="93">
        <v>1</v>
      </c>
      <c r="R554" s="93">
        <v>1</v>
      </c>
      <c r="S554" s="93"/>
      <c r="T554" s="93">
        <v>1</v>
      </c>
      <c r="U554" s="75"/>
      <c r="V554" s="132" t="str">
        <f>VLOOKUP(A554,DB_CAL_Q1_Q4!$A$4:$P$1328,13)</f>
        <v>Gasóleo</v>
      </c>
      <c r="W554" s="133" t="str">
        <f>VLOOKUP(A554,DB_ACS_Q1_Q4!$A$4:$AD$1328,13)</f>
        <v>Gasóleo</v>
      </c>
      <c r="X554" s="134" t="str">
        <f>VLOOKUP(A554,DB_REF_Q1_Q4!$A$4:$AD$1328,13)</f>
        <v>Ninguno</v>
      </c>
    </row>
    <row r="555" spans="1:24" ht="12" customHeight="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11">
        <v>1</v>
      </c>
      <c r="N555" s="92">
        <v>1</v>
      </c>
      <c r="O555" s="93"/>
      <c r="P555" s="93"/>
      <c r="Q555" s="93">
        <v>1</v>
      </c>
      <c r="R555" s="93"/>
      <c r="S555" s="93">
        <v>1</v>
      </c>
      <c r="T555" s="93"/>
      <c r="U555" s="75"/>
      <c r="V555" s="132" t="str">
        <f>VLOOKUP(A555,DB_CAL_Q1_Q4!$A$4:$P$1328,13)</f>
        <v>Electricidad</v>
      </c>
      <c r="W555" s="133" t="str">
        <f>VLOOKUP(A555,DB_ACS_Q1_Q4!$A$4:$AD$1328,13)</f>
        <v>Electricidad</v>
      </c>
      <c r="X555" s="134" t="str">
        <f>VLOOKUP(A555,DB_REF_Q1_Q4!$A$4:$AD$1328,13)</f>
        <v>AC Eléctrico</v>
      </c>
    </row>
    <row r="556" spans="1:24" ht="12" customHeight="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11"/>
      <c r="N556" s="92"/>
      <c r="O556" s="93"/>
      <c r="P556" s="93"/>
      <c r="Q556" s="93"/>
      <c r="R556" s="93"/>
      <c r="S556" s="93"/>
      <c r="T556" s="93"/>
      <c r="U556" s="75"/>
      <c r="V556" s="132" t="str">
        <f>VLOOKUP(A556,DB_CAL_Q1_Q4!$A$4:$P$1328,13)</f>
        <v>Bomba de calor aire</v>
      </c>
      <c r="W556" s="133" t="str">
        <f>VLOOKUP(A556,DB_ACS_Q1_Q4!$A$4:$AD$1328,13)</f>
        <v>Gas Natural</v>
      </c>
      <c r="X556" s="134" t="str">
        <f>VLOOKUP(A556,DB_REF_Q1_Q4!$A$4:$AD$1328,13)</f>
        <v>Bomba de calor aire</v>
      </c>
    </row>
    <row r="557" spans="1:24" ht="12" customHeight="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11"/>
      <c r="N557" s="92"/>
      <c r="O557" s="93"/>
      <c r="P557" s="93"/>
      <c r="Q557" s="93"/>
      <c r="R557" s="93"/>
      <c r="S557" s="93"/>
      <c r="T557" s="93"/>
      <c r="U557" s="75"/>
      <c r="V557" s="132" t="str">
        <f>VLOOKUP(A557,DB_CAL_Q1_Q4!$A$4:$P$1328,13)</f>
        <v>Ninguna</v>
      </c>
      <c r="W557" s="133" t="str">
        <f>VLOOKUP(A557,DB_ACS_Q1_Q4!$A$4:$AD$1328,13)</f>
        <v>Electricidad</v>
      </c>
      <c r="X557" s="134" t="str">
        <f>VLOOKUP(A557,DB_REF_Q1_Q4!$A$4:$AD$1328,13)</f>
        <v>AC Eléctrico</v>
      </c>
    </row>
    <row r="558" spans="1:24" ht="12" customHeight="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11"/>
      <c r="N558" s="92"/>
      <c r="O558" s="93"/>
      <c r="P558" s="93"/>
      <c r="Q558" s="93"/>
      <c r="R558" s="93"/>
      <c r="S558" s="93"/>
      <c r="T558" s="93"/>
      <c r="U558" s="75"/>
      <c r="V558" s="132" t="str">
        <f>VLOOKUP(A558,DB_CAL_Q1_Q4!$A$4:$P$1328,13)</f>
        <v>Electricidad</v>
      </c>
      <c r="W558" s="133" t="str">
        <f>VLOOKUP(A558,DB_ACS_Q1_Q4!$A$4:$AD$1328,13)</f>
        <v>Gas Natural</v>
      </c>
      <c r="X558" s="134" t="str">
        <f>VLOOKUP(A558,DB_REF_Q1_Q4!$A$4:$AD$1328,13)</f>
        <v>Ninguno</v>
      </c>
    </row>
    <row r="559" spans="1:24" ht="12" customHeight="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11"/>
      <c r="N559" s="92"/>
      <c r="O559" s="93"/>
      <c r="P559" s="93"/>
      <c r="Q559" s="93"/>
      <c r="R559" s="93"/>
      <c r="S559" s="93"/>
      <c r="T559" s="93"/>
      <c r="U559" s="75"/>
      <c r="V559" s="132" t="str">
        <f>VLOOKUP(A559,DB_CAL_Q1_Q4!$A$4:$P$1328,13)</f>
        <v>Gasóleo</v>
      </c>
      <c r="W559" s="133" t="str">
        <f>VLOOKUP(A559,DB_ACS_Q1_Q4!$A$4:$AD$1328,13)</f>
        <v>Gasóleo</v>
      </c>
      <c r="X559" s="134" t="str">
        <f>VLOOKUP(A559,DB_REF_Q1_Q4!$A$4:$AD$1328,13)</f>
        <v>Ninguno</v>
      </c>
    </row>
    <row r="560" spans="1:24" ht="12" customHeight="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11">
        <v>1</v>
      </c>
      <c r="N560" s="92"/>
      <c r="O560" s="93"/>
      <c r="P560" s="93"/>
      <c r="Q560" s="93"/>
      <c r="R560" s="93"/>
      <c r="S560" s="93"/>
      <c r="T560" s="93"/>
      <c r="U560" s="75"/>
      <c r="V560" s="132" t="str">
        <f>VLOOKUP(A560,DB_CAL_Q1_Q4!$A$4:$P$1328,13)</f>
        <v>Gas Natural</v>
      </c>
      <c r="W560" s="133" t="str">
        <f>VLOOKUP(A560,DB_ACS_Q1_Q4!$A$4:$AD$1328,13)</f>
        <v>Gas Natural</v>
      </c>
      <c r="X560" s="134" t="str">
        <f>VLOOKUP(A560,DB_REF_Q1_Q4!$A$4:$AD$1328,13)</f>
        <v>AC Eléctrico</v>
      </c>
    </row>
    <row r="561" spans="1:24" ht="12" customHeight="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11"/>
      <c r="N561" s="92"/>
      <c r="O561" s="93"/>
      <c r="P561" s="93"/>
      <c r="Q561" s="93"/>
      <c r="R561" s="93"/>
      <c r="S561" s="93"/>
      <c r="T561" s="93"/>
      <c r="U561" s="75"/>
      <c r="V561" s="132" t="str">
        <f>VLOOKUP(A561,DB_CAL_Q1_Q4!$A$4:$P$1328,13)</f>
        <v>Ninguna</v>
      </c>
      <c r="W561" s="133" t="str">
        <f>VLOOKUP(A561,DB_ACS_Q1_Q4!$A$4:$AD$1328,13)</f>
        <v>Electricidad</v>
      </c>
      <c r="X561" s="134" t="str">
        <f>VLOOKUP(A561,DB_REF_Q1_Q4!$A$4:$AD$1328,13)</f>
        <v>AC Eléctrico</v>
      </c>
    </row>
    <row r="562" spans="1:24" ht="12" customHeight="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11">
        <v>1</v>
      </c>
      <c r="N562" s="92"/>
      <c r="O562" s="93"/>
      <c r="P562" s="93"/>
      <c r="Q562" s="93">
        <v>1</v>
      </c>
      <c r="R562" s="93"/>
      <c r="S562" s="93">
        <v>1</v>
      </c>
      <c r="T562" s="93">
        <v>1</v>
      </c>
      <c r="U562" s="75"/>
      <c r="V562" s="132" t="str">
        <f>VLOOKUP(A562,DB_CAL_Q1_Q4!$A$4:$P$1328,13)</f>
        <v>Gasóleo</v>
      </c>
      <c r="W562" s="133" t="str">
        <f>VLOOKUP(A562,DB_ACS_Q1_Q4!$A$4:$AD$1328,13)</f>
        <v>Gasóleo</v>
      </c>
      <c r="X562" s="134" t="str">
        <f>VLOOKUP(A562,DB_REF_Q1_Q4!$A$4:$AD$1328,13)</f>
        <v>Ninguno</v>
      </c>
    </row>
    <row r="563" spans="1:24" ht="12" customHeight="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11">
        <v>1</v>
      </c>
      <c r="N563" s="92">
        <v>1</v>
      </c>
      <c r="O563" s="93"/>
      <c r="P563" s="93"/>
      <c r="Q563" s="93">
        <v>1</v>
      </c>
      <c r="R563" s="93">
        <v>1</v>
      </c>
      <c r="S563" s="93"/>
      <c r="T563" s="93"/>
      <c r="U563" s="75">
        <v>1</v>
      </c>
      <c r="V563" s="132" t="str">
        <f>VLOOKUP(A563,DB_CAL_Q1_Q4!$A$4:$P$1328,13)</f>
        <v>Electricidad</v>
      </c>
      <c r="W563" s="133" t="str">
        <f>VLOOKUP(A563,DB_ACS_Q1_Q4!$A$4:$AD$1328,13)</f>
        <v>Gas Natural</v>
      </c>
      <c r="X563" s="134" t="str">
        <f>VLOOKUP(A563,DB_REF_Q1_Q4!$A$4:$AD$1328,13)</f>
        <v>AC Eléctrico</v>
      </c>
    </row>
    <row r="564" spans="1:24" ht="12" customHeight="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11"/>
      <c r="N564" s="92"/>
      <c r="O564" s="93"/>
      <c r="P564" s="93"/>
      <c r="Q564" s="93"/>
      <c r="R564" s="93"/>
      <c r="S564" s="93"/>
      <c r="T564" s="93"/>
      <c r="U564" s="75"/>
      <c r="V564" s="132" t="str">
        <f>VLOOKUP(A564,DB_CAL_Q1_Q4!$A$4:$P$1328,13)</f>
        <v>Gasóleo</v>
      </c>
      <c r="W564" s="133" t="str">
        <f>VLOOKUP(A564,DB_ACS_Q1_Q4!$A$4:$AD$1328,13)</f>
        <v>Gasóleo</v>
      </c>
      <c r="X564" s="134" t="str">
        <f>VLOOKUP(A564,DB_REF_Q1_Q4!$A$4:$AD$1328,13)</f>
        <v>Ninguno</v>
      </c>
    </row>
    <row r="565" spans="1:24" ht="12" customHeight="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11">
        <v>1</v>
      </c>
      <c r="N565" s="92">
        <v>1</v>
      </c>
      <c r="O565" s="93">
        <v>1</v>
      </c>
      <c r="P565" s="93">
        <v>1</v>
      </c>
      <c r="Q565" s="93">
        <v>1</v>
      </c>
      <c r="R565" s="93">
        <v>1</v>
      </c>
      <c r="S565" s="93"/>
      <c r="T565" s="93">
        <v>1</v>
      </c>
      <c r="U565" s="75">
        <v>1</v>
      </c>
      <c r="V565" s="132" t="str">
        <f>VLOOKUP(A565,DB_CAL_Q1_Q4!$A$4:$P$1328,13)</f>
        <v>Bomba de calor aire</v>
      </c>
      <c r="W565" s="133" t="str">
        <f>VLOOKUP(A565,DB_ACS_Q1_Q4!$A$4:$AD$1328,13)</f>
        <v>Electricidad</v>
      </c>
      <c r="X565" s="134" t="str">
        <f>VLOOKUP(A565,DB_REF_Q1_Q4!$A$4:$AD$1328,13)</f>
        <v>Bomba de calor aire</v>
      </c>
    </row>
    <row r="566" spans="1:24" ht="12" customHeight="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11">
        <v>1</v>
      </c>
      <c r="N566" s="92">
        <v>1</v>
      </c>
      <c r="O566" s="93"/>
      <c r="P566" s="93">
        <v>1</v>
      </c>
      <c r="Q566" s="93">
        <v>1</v>
      </c>
      <c r="R566" s="93">
        <v>1</v>
      </c>
      <c r="S566" s="93">
        <v>1</v>
      </c>
      <c r="T566" s="93">
        <v>1</v>
      </c>
      <c r="U566" s="75"/>
      <c r="V566" s="132" t="str">
        <f>VLOOKUP(A566,DB_CAL_Q1_Q4!$A$4:$P$1328,13)</f>
        <v>Gas Natural</v>
      </c>
      <c r="W566" s="133" t="str">
        <f>VLOOKUP(A566,DB_ACS_Q1_Q4!$A$4:$AD$1328,13)</f>
        <v>Gas Natural</v>
      </c>
      <c r="X566" s="134" t="str">
        <f>VLOOKUP(A566,DB_REF_Q1_Q4!$A$4:$AD$1328,13)</f>
        <v>Ninguno</v>
      </c>
    </row>
    <row r="567" spans="1:24" ht="12" customHeight="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11">
        <v>1</v>
      </c>
      <c r="N567" s="92">
        <v>1</v>
      </c>
      <c r="O567" s="93">
        <v>1</v>
      </c>
      <c r="P567" s="93">
        <v>1</v>
      </c>
      <c r="Q567" s="93">
        <v>1</v>
      </c>
      <c r="R567" s="93">
        <v>1</v>
      </c>
      <c r="S567" s="93">
        <v>1</v>
      </c>
      <c r="T567" s="93">
        <v>1</v>
      </c>
      <c r="U567" s="75">
        <v>1</v>
      </c>
      <c r="V567" s="132" t="str">
        <f>VLOOKUP(A567,DB_CAL_Q1_Q4!$A$4:$P$1328,13)</f>
        <v>Gas Natural</v>
      </c>
      <c r="W567" s="133" t="str">
        <f>VLOOKUP(A567,DB_ACS_Q1_Q4!$A$4:$AD$1328,13)</f>
        <v>Gas Natural</v>
      </c>
      <c r="X567" s="134" t="str">
        <f>VLOOKUP(A567,DB_REF_Q1_Q4!$A$4:$AD$1328,13)</f>
        <v>AC Eléctrico</v>
      </c>
    </row>
    <row r="568" spans="1:24" ht="12" customHeight="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11"/>
      <c r="N568" s="92"/>
      <c r="O568" s="93"/>
      <c r="P568" s="93"/>
      <c r="Q568" s="93"/>
      <c r="R568" s="93"/>
      <c r="S568" s="93"/>
      <c r="T568" s="93"/>
      <c r="U568" s="75"/>
      <c r="V568" s="132" t="str">
        <f>VLOOKUP(A568,DB_CAL_Q1_Q4!$A$4:$P$1328,13)</f>
        <v>Gas Natural</v>
      </c>
      <c r="W568" s="133" t="str">
        <f>VLOOKUP(A568,DB_ACS_Q1_Q4!$A$4:$AD$1328,13)</f>
        <v>Gas Natural</v>
      </c>
      <c r="X568" s="134" t="str">
        <f>VLOOKUP(A568,DB_REF_Q1_Q4!$A$4:$AD$1328,13)</f>
        <v>Ninguno</v>
      </c>
    </row>
    <row r="569" spans="1:24" ht="12" customHeight="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11"/>
      <c r="N569" s="92"/>
      <c r="O569" s="93"/>
      <c r="P569" s="93"/>
      <c r="Q569" s="93"/>
      <c r="R569" s="93"/>
      <c r="S569" s="93"/>
      <c r="T569" s="93"/>
      <c r="U569" s="75"/>
      <c r="V569" s="132" t="str">
        <f>VLOOKUP(A569,DB_CAL_Q1_Q4!$A$4:$P$1328,13)</f>
        <v>Gas Natural</v>
      </c>
      <c r="W569" s="133" t="str">
        <f>VLOOKUP(A569,DB_ACS_Q1_Q4!$A$4:$AD$1328,13)</f>
        <v>Gas Natural</v>
      </c>
      <c r="X569" s="134" t="str">
        <f>VLOOKUP(A569,DB_REF_Q1_Q4!$A$4:$AD$1328,13)</f>
        <v>Ninguno</v>
      </c>
    </row>
    <row r="570" spans="1:24" ht="12" customHeight="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11">
        <v>1</v>
      </c>
      <c r="N570" s="92">
        <v>1</v>
      </c>
      <c r="O570" s="93"/>
      <c r="P570" s="93">
        <v>1</v>
      </c>
      <c r="Q570" s="93">
        <v>1</v>
      </c>
      <c r="R570" s="93"/>
      <c r="S570" s="93">
        <v>1</v>
      </c>
      <c r="T570" s="93"/>
      <c r="U570" s="75"/>
      <c r="V570" s="132" t="str">
        <f>VLOOKUP(A570,DB_CAL_Q1_Q4!$A$4:$P$1328,13)</f>
        <v>Gas Natural</v>
      </c>
      <c r="W570" s="133" t="str">
        <f>VLOOKUP(A570,DB_ACS_Q1_Q4!$A$4:$AD$1328,13)</f>
        <v>Gas Natural</v>
      </c>
      <c r="X570" s="134" t="str">
        <f>VLOOKUP(A570,DB_REF_Q1_Q4!$A$4:$AD$1328,13)</f>
        <v>Ninguno</v>
      </c>
    </row>
    <row r="571" spans="1:24" ht="12" customHeight="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11"/>
      <c r="N571" s="92"/>
      <c r="O571" s="93"/>
      <c r="P571" s="93"/>
      <c r="Q571" s="93"/>
      <c r="R571" s="93"/>
      <c r="S571" s="93"/>
      <c r="T571" s="93"/>
      <c r="U571" s="75"/>
      <c r="V571" s="132" t="str">
        <f>VLOOKUP(A571,DB_CAL_Q1_Q4!$A$4:$P$1328,13)</f>
        <v>Ninguna</v>
      </c>
      <c r="W571" s="133" t="str">
        <f>VLOOKUP(A571,DB_ACS_Q1_Q4!$A$4:$AD$1328,13)</f>
        <v>Electricidad</v>
      </c>
      <c r="X571" s="134" t="str">
        <f>VLOOKUP(A571,DB_REF_Q1_Q4!$A$4:$AD$1328,13)</f>
        <v>AC Eléctrico</v>
      </c>
    </row>
    <row r="572" spans="1:24" ht="12" customHeight="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11">
        <v>1</v>
      </c>
      <c r="N572" s="92">
        <v>1</v>
      </c>
      <c r="O572" s="93">
        <v>1</v>
      </c>
      <c r="P572" s="93">
        <v>1</v>
      </c>
      <c r="Q572" s="93">
        <v>1</v>
      </c>
      <c r="R572" s="93"/>
      <c r="S572" s="93">
        <v>1</v>
      </c>
      <c r="T572" s="93"/>
      <c r="U572" s="75">
        <v>1</v>
      </c>
      <c r="V572" s="132" t="str">
        <f>VLOOKUP(A572,DB_CAL_Q1_Q4!$A$4:$P$1328,13)</f>
        <v>GLP</v>
      </c>
      <c r="W572" s="133" t="str">
        <f>VLOOKUP(A572,DB_ACS_Q1_Q4!$A$4:$AD$1328,13)</f>
        <v>GLP</v>
      </c>
      <c r="X572" s="134" t="str">
        <f>VLOOKUP(A572,DB_REF_Q1_Q4!$A$4:$AD$1328,13)</f>
        <v>Ninguno</v>
      </c>
    </row>
    <row r="573" spans="1:24" ht="12" customHeight="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11"/>
      <c r="N573" s="92"/>
      <c r="O573" s="93"/>
      <c r="P573" s="93"/>
      <c r="Q573" s="93"/>
      <c r="R573" s="93"/>
      <c r="S573" s="93"/>
      <c r="T573" s="93"/>
      <c r="U573" s="75"/>
      <c r="V573" s="132" t="str">
        <f>VLOOKUP(A573,DB_CAL_Q1_Q4!$A$4:$P$1328,13)</f>
        <v>Gas Natural</v>
      </c>
      <c r="W573" s="133" t="str">
        <f>VLOOKUP(A573,DB_ACS_Q1_Q4!$A$4:$AD$1328,13)</f>
        <v>Gas Natural</v>
      </c>
      <c r="X573" s="134" t="str">
        <f>VLOOKUP(A573,DB_REF_Q1_Q4!$A$4:$AD$1328,13)</f>
        <v>Ninguno</v>
      </c>
    </row>
    <row r="574" spans="1:24" ht="12" customHeight="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11">
        <v>1</v>
      </c>
      <c r="N574" s="92">
        <v>1</v>
      </c>
      <c r="O574" s="93"/>
      <c r="P574" s="93"/>
      <c r="Q574" s="93">
        <v>1</v>
      </c>
      <c r="R574" s="93"/>
      <c r="S574" s="93"/>
      <c r="T574" s="93"/>
      <c r="U574" s="75"/>
      <c r="V574" s="132" t="str">
        <f>VLOOKUP(A574,DB_CAL_Q1_Q4!$A$4:$P$1328,13)</f>
        <v>Gas Natural</v>
      </c>
      <c r="W574" s="133" t="str">
        <f>VLOOKUP(A574,DB_ACS_Q1_Q4!$A$4:$AD$1328,13)</f>
        <v>Gas Natural</v>
      </c>
      <c r="X574" s="134" t="str">
        <f>VLOOKUP(A574,DB_REF_Q1_Q4!$A$4:$AD$1328,13)</f>
        <v>Ninguno</v>
      </c>
    </row>
    <row r="575" spans="1:24" ht="12" customHeight="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11"/>
      <c r="N575" s="92"/>
      <c r="O575" s="93"/>
      <c r="P575" s="93"/>
      <c r="Q575" s="93"/>
      <c r="R575" s="93"/>
      <c r="S575" s="93"/>
      <c r="T575" s="93"/>
      <c r="U575" s="75"/>
      <c r="V575" s="132" t="str">
        <f>VLOOKUP(A575,DB_CAL_Q1_Q4!$A$4:$P$1328,13)</f>
        <v>Gas Natural</v>
      </c>
      <c r="W575" s="133" t="str">
        <f>VLOOKUP(A575,DB_ACS_Q1_Q4!$A$4:$AD$1328,13)</f>
        <v>Gas Natural</v>
      </c>
      <c r="X575" s="134" t="str">
        <f>VLOOKUP(A575,DB_REF_Q1_Q4!$A$4:$AD$1328,13)</f>
        <v>AC Eléctrico</v>
      </c>
    </row>
    <row r="576" spans="1:24" ht="12" customHeight="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11"/>
      <c r="N576" s="92"/>
      <c r="O576" s="93"/>
      <c r="P576" s="93"/>
      <c r="Q576" s="93"/>
      <c r="R576" s="93"/>
      <c r="S576" s="93"/>
      <c r="T576" s="93"/>
      <c r="U576" s="75"/>
      <c r="V576" s="132" t="str">
        <f>VLOOKUP(A576,DB_CAL_Q1_Q4!$A$4:$P$1328,13)</f>
        <v>Ninguna</v>
      </c>
      <c r="W576" s="133" t="str">
        <f>VLOOKUP(A576,DB_ACS_Q1_Q4!$A$4:$AD$1328,13)</f>
        <v>GLP</v>
      </c>
      <c r="X576" s="134" t="str">
        <f>VLOOKUP(A576,DB_REF_Q1_Q4!$A$4:$AD$1328,13)</f>
        <v>AC Eléctrico</v>
      </c>
    </row>
    <row r="577" spans="1:24" ht="12" customHeight="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11"/>
      <c r="N577" s="92"/>
      <c r="O577" s="93"/>
      <c r="P577" s="93"/>
      <c r="Q577" s="93"/>
      <c r="R577" s="93"/>
      <c r="S577" s="93"/>
      <c r="T577" s="93"/>
      <c r="U577" s="75"/>
      <c r="V577" s="132" t="str">
        <f>VLOOKUP(A577,DB_CAL_Q1_Q4!$A$4:$P$1328,13)</f>
        <v>Gasóleo</v>
      </c>
      <c r="W577" s="133" t="str">
        <f>VLOOKUP(A577,DB_ACS_Q1_Q4!$A$4:$AD$1328,13)</f>
        <v>Electricidad</v>
      </c>
      <c r="X577" s="134" t="str">
        <f>VLOOKUP(A577,DB_REF_Q1_Q4!$A$4:$AD$1328,13)</f>
        <v>Ninguno</v>
      </c>
    </row>
    <row r="578" spans="1:24" ht="12" customHeight="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11">
        <v>1</v>
      </c>
      <c r="N578" s="92"/>
      <c r="O578" s="93"/>
      <c r="P578" s="93"/>
      <c r="Q578" s="93">
        <v>1</v>
      </c>
      <c r="R578" s="93">
        <v>1</v>
      </c>
      <c r="S578" s="93"/>
      <c r="T578" s="93">
        <v>1</v>
      </c>
      <c r="U578" s="75"/>
      <c r="V578" s="132" t="str">
        <f>VLOOKUP(A578,DB_CAL_Q1_Q4!$A$4:$P$1328,13)</f>
        <v>Gasóleo</v>
      </c>
      <c r="W578" s="133" t="str">
        <f>VLOOKUP(A578,DB_ACS_Q1_Q4!$A$4:$AD$1328,13)</f>
        <v>Gas Natural</v>
      </c>
      <c r="X578" s="134" t="str">
        <f>VLOOKUP(A578,DB_REF_Q1_Q4!$A$4:$AD$1328,13)</f>
        <v>Ninguno</v>
      </c>
    </row>
    <row r="579" spans="1:24" ht="12" customHeight="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11">
        <v>1</v>
      </c>
      <c r="N579" s="92"/>
      <c r="O579" s="93"/>
      <c r="P579" s="93"/>
      <c r="Q579" s="93">
        <v>1</v>
      </c>
      <c r="R579" s="93"/>
      <c r="S579" s="93"/>
      <c r="T579" s="93"/>
      <c r="U579" s="75"/>
      <c r="V579" s="132" t="str">
        <f>VLOOKUP(A579,DB_CAL_Q1_Q4!$A$4:$P$1328,13)</f>
        <v>Ninguna</v>
      </c>
      <c r="W579" s="133" t="str">
        <f>VLOOKUP(A579,DB_ACS_Q1_Q4!$A$4:$AD$1328,13)</f>
        <v>GLP</v>
      </c>
      <c r="X579" s="134" t="str">
        <f>VLOOKUP(A579,DB_REF_Q1_Q4!$A$4:$AD$1328,13)</f>
        <v>Ninguno</v>
      </c>
    </row>
    <row r="580" spans="1:24" ht="12" customHeight="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11"/>
      <c r="N580" s="92"/>
      <c r="O580" s="93"/>
      <c r="P580" s="93"/>
      <c r="Q580" s="93"/>
      <c r="R580" s="93"/>
      <c r="S580" s="93"/>
      <c r="T580" s="93"/>
      <c r="U580" s="75"/>
      <c r="V580" s="132" t="str">
        <f>VLOOKUP(A580,DB_CAL_Q1_Q4!$A$4:$P$1328,13)</f>
        <v>Ninguna</v>
      </c>
      <c r="W580" s="133" t="str">
        <f>VLOOKUP(A580,DB_ACS_Q1_Q4!$A$4:$AD$1328,13)</f>
        <v>Gas Natural</v>
      </c>
      <c r="X580" s="134" t="str">
        <f>VLOOKUP(A580,DB_REF_Q1_Q4!$A$4:$AD$1328,13)</f>
        <v>AC Eléctrico</v>
      </c>
    </row>
    <row r="581" spans="1:24" ht="12" customHeight="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11">
        <v>1</v>
      </c>
      <c r="N581" s="92">
        <v>1</v>
      </c>
      <c r="O581" s="93"/>
      <c r="P581" s="93">
        <v>1</v>
      </c>
      <c r="Q581" s="93">
        <v>1</v>
      </c>
      <c r="R581" s="93">
        <v>1</v>
      </c>
      <c r="S581" s="93"/>
      <c r="T581" s="93">
        <v>1</v>
      </c>
      <c r="U581" s="75"/>
      <c r="V581" s="132" t="str">
        <f>VLOOKUP(A581,DB_CAL_Q1_Q4!$A$4:$P$1328,13)</f>
        <v>GLP</v>
      </c>
      <c r="W581" s="133" t="str">
        <f>VLOOKUP(A581,DB_ACS_Q1_Q4!$A$4:$AD$1328,13)</f>
        <v>GLP</v>
      </c>
      <c r="X581" s="134" t="str">
        <f>VLOOKUP(A581,DB_REF_Q1_Q4!$A$4:$AD$1328,13)</f>
        <v>Ninguno</v>
      </c>
    </row>
    <row r="582" spans="1:24" ht="12" customHeight="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11">
        <v>1</v>
      </c>
      <c r="N582" s="92"/>
      <c r="O582" s="93"/>
      <c r="P582" s="93"/>
      <c r="Q582" s="93">
        <v>1</v>
      </c>
      <c r="R582" s="93"/>
      <c r="S582" s="93"/>
      <c r="T582" s="93"/>
      <c r="U582" s="75"/>
      <c r="V582" s="132" t="str">
        <f>VLOOKUP(A582,DB_CAL_Q1_Q4!$A$4:$P$1328,13)</f>
        <v>Gasóleo</v>
      </c>
      <c r="W582" s="133" t="str">
        <f>VLOOKUP(A582,DB_ACS_Q1_Q4!$A$4:$AD$1328,13)</f>
        <v>Electricidad</v>
      </c>
      <c r="X582" s="134" t="str">
        <f>VLOOKUP(A582,DB_REF_Q1_Q4!$A$4:$AD$1328,13)</f>
        <v>Ninguno</v>
      </c>
    </row>
    <row r="583" spans="1:24" ht="12" customHeight="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11">
        <v>1</v>
      </c>
      <c r="N583" s="92"/>
      <c r="O583" s="93"/>
      <c r="P583" s="93"/>
      <c r="Q583" s="93">
        <v>1</v>
      </c>
      <c r="R583" s="93"/>
      <c r="S583" s="93"/>
      <c r="T583" s="93"/>
      <c r="U583" s="75"/>
      <c r="V583" s="132" t="str">
        <f>VLOOKUP(A583,DB_CAL_Q1_Q4!$A$4:$P$1328,13)</f>
        <v>Electricidad</v>
      </c>
      <c r="W583" s="133" t="str">
        <f>VLOOKUP(A583,DB_ACS_Q1_Q4!$A$4:$AD$1328,13)</f>
        <v>GLP</v>
      </c>
      <c r="X583" s="134" t="str">
        <f>VLOOKUP(A583,DB_REF_Q1_Q4!$A$4:$AD$1328,13)</f>
        <v>AC Eléctrico</v>
      </c>
    </row>
    <row r="584" spans="1:24" ht="12" customHeight="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11">
        <v>1</v>
      </c>
      <c r="N584" s="92">
        <v>1</v>
      </c>
      <c r="O584" s="93">
        <v>1</v>
      </c>
      <c r="P584" s="93">
        <v>1</v>
      </c>
      <c r="Q584" s="93">
        <v>1</v>
      </c>
      <c r="R584" s="93">
        <v>1</v>
      </c>
      <c r="S584" s="93">
        <v>1</v>
      </c>
      <c r="T584" s="93"/>
      <c r="U584" s="75">
        <v>1</v>
      </c>
      <c r="V584" s="132" t="str">
        <f>VLOOKUP(A584,DB_CAL_Q1_Q4!$A$4:$P$1328,13)</f>
        <v>Gas Natural</v>
      </c>
      <c r="W584" s="133" t="str">
        <f>VLOOKUP(A584,DB_ACS_Q1_Q4!$A$4:$AD$1328,13)</f>
        <v>Gas Natural</v>
      </c>
      <c r="X584" s="134" t="str">
        <f>VLOOKUP(A584,DB_REF_Q1_Q4!$A$4:$AD$1328,13)</f>
        <v>AC Eléctrico</v>
      </c>
    </row>
    <row r="585" spans="1:24" ht="12" customHeight="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11"/>
      <c r="N585" s="92"/>
      <c r="O585" s="93"/>
      <c r="P585" s="93"/>
      <c r="Q585" s="93"/>
      <c r="R585" s="93"/>
      <c r="S585" s="93"/>
      <c r="T585" s="93"/>
      <c r="U585" s="75"/>
      <c r="V585" s="132" t="str">
        <f>VLOOKUP(A585,DB_CAL_Q1_Q4!$A$4:$P$1328,13)</f>
        <v>Gas Natural</v>
      </c>
      <c r="W585" s="133" t="str">
        <f>VLOOKUP(A585,DB_ACS_Q1_Q4!$A$4:$AD$1328,13)</f>
        <v>Gas Natural</v>
      </c>
      <c r="X585" s="134" t="str">
        <f>VLOOKUP(A585,DB_REF_Q1_Q4!$A$4:$AD$1328,13)</f>
        <v>Ninguno</v>
      </c>
    </row>
    <row r="586" spans="1:24" ht="12" customHeight="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11"/>
      <c r="N586" s="92"/>
      <c r="O586" s="93"/>
      <c r="P586" s="93"/>
      <c r="Q586" s="93"/>
      <c r="R586" s="93"/>
      <c r="S586" s="93"/>
      <c r="T586" s="93"/>
      <c r="U586" s="75"/>
      <c r="V586" s="132" t="str">
        <f>VLOOKUP(A586,DB_CAL_Q1_Q4!$A$4:$P$1328,13)</f>
        <v>Gas Natural</v>
      </c>
      <c r="W586" s="133" t="str">
        <f>VLOOKUP(A586,DB_ACS_Q1_Q4!$A$4:$AD$1328,13)</f>
        <v>Gas Natural</v>
      </c>
      <c r="X586" s="134" t="str">
        <f>VLOOKUP(A586,DB_REF_Q1_Q4!$A$4:$AD$1328,13)</f>
        <v>Ninguno</v>
      </c>
    </row>
    <row r="587" spans="1:24" ht="12" customHeight="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11">
        <v>1</v>
      </c>
      <c r="N587" s="92">
        <v>1</v>
      </c>
      <c r="O587" s="93"/>
      <c r="P587" s="93"/>
      <c r="Q587" s="93">
        <v>1</v>
      </c>
      <c r="R587" s="93">
        <v>1</v>
      </c>
      <c r="S587" s="93">
        <v>1</v>
      </c>
      <c r="T587" s="93">
        <v>1</v>
      </c>
      <c r="U587" s="75"/>
      <c r="V587" s="132" t="str">
        <f>VLOOKUP(A587,DB_CAL_Q1_Q4!$A$4:$P$1328,13)</f>
        <v>GLP</v>
      </c>
      <c r="W587" s="133" t="str">
        <f>VLOOKUP(A587,DB_ACS_Q1_Q4!$A$4:$AD$1328,13)</f>
        <v>GLP</v>
      </c>
      <c r="X587" s="134" t="str">
        <f>VLOOKUP(A587,DB_REF_Q1_Q4!$A$4:$AD$1328,13)</f>
        <v>Ninguno</v>
      </c>
    </row>
    <row r="588" spans="1:24" ht="12" customHeight="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11">
        <v>1</v>
      </c>
      <c r="N588" s="92">
        <v>1</v>
      </c>
      <c r="O588" s="93">
        <v>1</v>
      </c>
      <c r="P588" s="93">
        <v>1</v>
      </c>
      <c r="Q588" s="93">
        <v>1</v>
      </c>
      <c r="R588" s="93"/>
      <c r="S588" s="93">
        <v>1</v>
      </c>
      <c r="T588" s="93"/>
      <c r="U588" s="75">
        <v>1</v>
      </c>
      <c r="V588" s="132" t="str">
        <f>VLOOKUP(A588,DB_CAL_Q1_Q4!$A$4:$P$1328,13)</f>
        <v>Gas Natural</v>
      </c>
      <c r="W588" s="133" t="str">
        <f>VLOOKUP(A588,DB_ACS_Q1_Q4!$A$4:$AD$1328,13)</f>
        <v>Gas Natural</v>
      </c>
      <c r="X588" s="134" t="str">
        <f>VLOOKUP(A588,DB_REF_Q1_Q4!$A$4:$AD$1328,13)</f>
        <v>Bomba de calor aire</v>
      </c>
    </row>
    <row r="589" spans="1:24" ht="12" customHeight="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11">
        <v>1</v>
      </c>
      <c r="N589" s="92">
        <v>1</v>
      </c>
      <c r="O589" s="93">
        <v>1</v>
      </c>
      <c r="P589" s="93"/>
      <c r="Q589" s="93">
        <v>1</v>
      </c>
      <c r="R589" s="93">
        <v>1</v>
      </c>
      <c r="S589" s="93">
        <v>1</v>
      </c>
      <c r="T589" s="93">
        <v>1</v>
      </c>
      <c r="U589" s="75"/>
      <c r="V589" s="132" t="str">
        <f>VLOOKUP(A589,DB_CAL_Q1_Q4!$A$4:$P$1328,13)</f>
        <v>Electricidad</v>
      </c>
      <c r="W589" s="133" t="str">
        <f>VLOOKUP(A589,DB_ACS_Q1_Q4!$A$4:$AD$1328,13)</f>
        <v>Electricidad</v>
      </c>
      <c r="X589" s="134" t="str">
        <f>VLOOKUP(A589,DB_REF_Q1_Q4!$A$4:$AD$1328,13)</f>
        <v>AC Eléctrico</v>
      </c>
    </row>
    <row r="590" spans="1:24" ht="12" customHeight="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11"/>
      <c r="N590" s="92"/>
      <c r="O590" s="93"/>
      <c r="P590" s="93"/>
      <c r="Q590" s="93"/>
      <c r="R590" s="93"/>
      <c r="S590" s="93"/>
      <c r="T590" s="93"/>
      <c r="U590" s="75"/>
      <c r="V590" s="132" t="str">
        <f>VLOOKUP(A590,DB_CAL_Q1_Q4!$A$4:$P$1328,13)</f>
        <v>Gas Natural</v>
      </c>
      <c r="W590" s="133" t="str">
        <f>VLOOKUP(A590,DB_ACS_Q1_Q4!$A$4:$AD$1328,13)</f>
        <v>Gas Natural</v>
      </c>
      <c r="X590" s="134" t="str">
        <f>VLOOKUP(A590,DB_REF_Q1_Q4!$A$4:$AD$1328,13)</f>
        <v>Ninguno</v>
      </c>
    </row>
    <row r="591" spans="1:24" ht="12" customHeight="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11">
        <v>1</v>
      </c>
      <c r="N591" s="92">
        <v>1</v>
      </c>
      <c r="O591" s="93"/>
      <c r="P591" s="93">
        <v>1</v>
      </c>
      <c r="Q591" s="93">
        <v>1</v>
      </c>
      <c r="R591" s="93">
        <v>1</v>
      </c>
      <c r="S591" s="93">
        <v>1</v>
      </c>
      <c r="T591" s="93">
        <v>1</v>
      </c>
      <c r="U591" s="75"/>
      <c r="V591" s="132" t="str">
        <f>VLOOKUP(A591,DB_CAL_Q1_Q4!$A$4:$P$1328,13)</f>
        <v>Gas Natural</v>
      </c>
      <c r="W591" s="133" t="str">
        <f>VLOOKUP(A591,DB_ACS_Q1_Q4!$A$4:$AD$1328,13)</f>
        <v>Gas Natural</v>
      </c>
      <c r="X591" s="134" t="str">
        <f>VLOOKUP(A591,DB_REF_Q1_Q4!$A$4:$AD$1328,13)</f>
        <v>Ninguno</v>
      </c>
    </row>
    <row r="592" spans="1:24" ht="12" customHeight="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11">
        <v>1</v>
      </c>
      <c r="N592" s="92"/>
      <c r="O592" s="93"/>
      <c r="P592" s="93"/>
      <c r="Q592" s="93">
        <v>1</v>
      </c>
      <c r="R592" s="93">
        <v>1</v>
      </c>
      <c r="S592" s="93"/>
      <c r="T592" s="93"/>
      <c r="U592" s="75"/>
      <c r="V592" s="132" t="str">
        <f>VLOOKUP(A592,DB_CAL_Q1_Q4!$A$4:$P$1328,13)</f>
        <v>Electricidad</v>
      </c>
      <c r="W592" s="133" t="str">
        <f>VLOOKUP(A592,DB_ACS_Q1_Q4!$A$4:$AD$1328,13)</f>
        <v>Electricidad</v>
      </c>
      <c r="X592" s="134" t="str">
        <f>VLOOKUP(A592,DB_REF_Q1_Q4!$A$4:$AD$1328,13)</f>
        <v>AC Eléctrico</v>
      </c>
    </row>
    <row r="593" spans="1:24" ht="12" customHeight="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11"/>
      <c r="N593" s="92"/>
      <c r="O593" s="93"/>
      <c r="P593" s="93"/>
      <c r="Q593" s="93"/>
      <c r="R593" s="93"/>
      <c r="S593" s="93"/>
      <c r="T593" s="93"/>
      <c r="U593" s="75"/>
      <c r="V593" s="132" t="str">
        <f>VLOOKUP(A593,DB_CAL_Q1_Q4!$A$4:$P$1328,13)</f>
        <v>Ninguna</v>
      </c>
      <c r="W593" s="133" t="str">
        <f>VLOOKUP(A593,DB_ACS_Q1_Q4!$A$4:$AD$1328,13)</f>
        <v>GLP</v>
      </c>
      <c r="X593" s="134" t="str">
        <f>VLOOKUP(A593,DB_REF_Q1_Q4!$A$4:$AD$1328,13)</f>
        <v>AC Eléctrico</v>
      </c>
    </row>
    <row r="594" spans="1:24" ht="12" customHeight="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11">
        <v>1</v>
      </c>
      <c r="N594" s="92">
        <v>1</v>
      </c>
      <c r="O594" s="93"/>
      <c r="P594" s="93"/>
      <c r="Q594" s="93">
        <v>1</v>
      </c>
      <c r="R594" s="93"/>
      <c r="S594" s="93"/>
      <c r="T594" s="93"/>
      <c r="U594" s="75"/>
      <c r="V594" s="132" t="str">
        <f>VLOOKUP(A594,DB_CAL_Q1_Q4!$A$4:$P$1328,13)</f>
        <v>Gas Natural</v>
      </c>
      <c r="W594" s="133" t="str">
        <f>VLOOKUP(A594,DB_ACS_Q1_Q4!$A$4:$AD$1328,13)</f>
        <v>Gas Natural</v>
      </c>
      <c r="X594" s="134" t="str">
        <f>VLOOKUP(A594,DB_REF_Q1_Q4!$A$4:$AD$1328,13)</f>
        <v>Ninguno</v>
      </c>
    </row>
    <row r="595" spans="1:24" ht="12" customHeight="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11">
        <v>1</v>
      </c>
      <c r="N595" s="92">
        <v>1</v>
      </c>
      <c r="O595" s="93"/>
      <c r="P595" s="93">
        <v>1</v>
      </c>
      <c r="Q595" s="93">
        <v>1</v>
      </c>
      <c r="R595" s="93"/>
      <c r="S595" s="93"/>
      <c r="T595" s="93"/>
      <c r="U595" s="75"/>
      <c r="V595" s="132" t="str">
        <f>VLOOKUP(A595,DB_CAL_Q1_Q4!$A$4:$P$1328,13)</f>
        <v>Electricidad</v>
      </c>
      <c r="W595" s="133" t="str">
        <f>VLOOKUP(A595,DB_ACS_Q1_Q4!$A$4:$AD$1328,13)</f>
        <v>GLP</v>
      </c>
      <c r="X595" s="134" t="str">
        <f>VLOOKUP(A595,DB_REF_Q1_Q4!$A$4:$AD$1328,13)</f>
        <v>AC Eléctrico</v>
      </c>
    </row>
    <row r="596" spans="1:24" ht="12" customHeight="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11"/>
      <c r="N596" s="92"/>
      <c r="O596" s="93"/>
      <c r="P596" s="93"/>
      <c r="Q596" s="93"/>
      <c r="R596" s="93"/>
      <c r="S596" s="93"/>
      <c r="T596" s="93"/>
      <c r="U596" s="75"/>
      <c r="V596" s="132" t="str">
        <f>VLOOKUP(A596,DB_CAL_Q1_Q4!$A$4:$P$1328,13)</f>
        <v>Otros</v>
      </c>
      <c r="W596" s="133" t="str">
        <f>VLOOKUP(A596,DB_ACS_Q1_Q4!$A$4:$AD$1328,13)</f>
        <v>Otros</v>
      </c>
      <c r="X596" s="134" t="str">
        <f>VLOOKUP(A596,DB_REF_Q1_Q4!$A$4:$AD$1328,13)</f>
        <v>Ninguno</v>
      </c>
    </row>
    <row r="597" spans="1:24" ht="12" customHeight="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11">
        <v>1</v>
      </c>
      <c r="N597" s="92"/>
      <c r="O597" s="93"/>
      <c r="P597" s="93">
        <v>1</v>
      </c>
      <c r="Q597" s="93">
        <v>1</v>
      </c>
      <c r="R597" s="93"/>
      <c r="S597" s="93">
        <v>1</v>
      </c>
      <c r="T597" s="93"/>
      <c r="U597" s="75"/>
      <c r="V597" s="132" t="str">
        <f>VLOOKUP(A597,DB_CAL_Q1_Q4!$A$4:$P$1328,13)</f>
        <v>Gas Natural</v>
      </c>
      <c r="W597" s="133" t="str">
        <f>VLOOKUP(A597,DB_ACS_Q1_Q4!$A$4:$AD$1328,13)</f>
        <v>Gas Natural</v>
      </c>
      <c r="X597" s="134" t="str">
        <f>VLOOKUP(A597,DB_REF_Q1_Q4!$A$4:$AD$1328,13)</f>
        <v>Ninguno</v>
      </c>
    </row>
    <row r="598" spans="1:24" ht="12" customHeight="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11">
        <v>1</v>
      </c>
      <c r="N598" s="92">
        <v>1</v>
      </c>
      <c r="O598" s="93"/>
      <c r="P598" s="93">
        <v>1</v>
      </c>
      <c r="Q598" s="93">
        <v>1</v>
      </c>
      <c r="R598" s="93">
        <v>1</v>
      </c>
      <c r="S598" s="93">
        <v>1</v>
      </c>
      <c r="T598" s="93">
        <v>1</v>
      </c>
      <c r="U598" s="75"/>
      <c r="V598" s="132" t="str">
        <f>VLOOKUP(A598,DB_CAL_Q1_Q4!$A$4:$P$1328,13)</f>
        <v>Electricidad</v>
      </c>
      <c r="W598" s="133" t="str">
        <f>VLOOKUP(A598,DB_ACS_Q1_Q4!$A$4:$AD$1328,13)</f>
        <v>GLP</v>
      </c>
      <c r="X598" s="134" t="str">
        <f>VLOOKUP(A598,DB_REF_Q1_Q4!$A$4:$AD$1328,13)</f>
        <v>Ninguno</v>
      </c>
    </row>
    <row r="599" spans="1:24" ht="12" customHeight="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11">
        <v>1</v>
      </c>
      <c r="N599" s="92">
        <v>1</v>
      </c>
      <c r="O599" s="93"/>
      <c r="P599" s="93">
        <v>1</v>
      </c>
      <c r="Q599" s="93">
        <v>1</v>
      </c>
      <c r="R599" s="93"/>
      <c r="S599" s="93">
        <v>1</v>
      </c>
      <c r="T599" s="93"/>
      <c r="U599" s="75"/>
      <c r="V599" s="132" t="str">
        <f>VLOOKUP(A599,DB_CAL_Q1_Q4!$A$4:$P$1328,13)</f>
        <v>Gas Natural</v>
      </c>
      <c r="W599" s="133" t="str">
        <f>VLOOKUP(A599,DB_ACS_Q1_Q4!$A$4:$AD$1328,13)</f>
        <v>Gas Natural</v>
      </c>
      <c r="X599" s="134" t="str">
        <f>VLOOKUP(A599,DB_REF_Q1_Q4!$A$4:$AD$1328,13)</f>
        <v>Ninguno</v>
      </c>
    </row>
    <row r="600" spans="1:24" ht="12" customHeight="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11">
        <v>1</v>
      </c>
      <c r="N600" s="92"/>
      <c r="O600" s="93"/>
      <c r="P600" s="93"/>
      <c r="Q600" s="93">
        <v>1</v>
      </c>
      <c r="R600" s="93">
        <v>1</v>
      </c>
      <c r="S600" s="93">
        <v>1</v>
      </c>
      <c r="T600" s="93">
        <v>1</v>
      </c>
      <c r="U600" s="75"/>
      <c r="V600" s="132" t="str">
        <f>VLOOKUP(A600,DB_CAL_Q1_Q4!$A$4:$P$1328,13)</f>
        <v>Gasóleo</v>
      </c>
      <c r="W600" s="133" t="str">
        <f>VLOOKUP(A600,DB_ACS_Q1_Q4!$A$4:$AD$1328,13)</f>
        <v>Gasóleo</v>
      </c>
      <c r="X600" s="134" t="str">
        <f>VLOOKUP(A600,DB_REF_Q1_Q4!$A$4:$AD$1328,13)</f>
        <v>Ninguno</v>
      </c>
    </row>
    <row r="601" spans="1:24" ht="12" customHeight="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11">
        <v>1</v>
      </c>
      <c r="N601" s="92"/>
      <c r="O601" s="93"/>
      <c r="P601" s="93"/>
      <c r="Q601" s="93">
        <v>1</v>
      </c>
      <c r="R601" s="93"/>
      <c r="S601" s="93">
        <v>1</v>
      </c>
      <c r="T601" s="93"/>
      <c r="U601" s="75"/>
      <c r="V601" s="132" t="str">
        <f>VLOOKUP(A601,DB_CAL_Q1_Q4!$A$4:$P$1328,13)</f>
        <v>Bomba de calor aire</v>
      </c>
      <c r="W601" s="133" t="str">
        <f>VLOOKUP(A601,DB_ACS_Q1_Q4!$A$4:$AD$1328,13)</f>
        <v>Gas Natural</v>
      </c>
      <c r="X601" s="134" t="str">
        <f>VLOOKUP(A601,DB_REF_Q1_Q4!$A$4:$AD$1328,13)</f>
        <v>Bomba de calor aire</v>
      </c>
    </row>
    <row r="602" spans="1:24" ht="12" customHeight="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11">
        <v>1</v>
      </c>
      <c r="N602" s="92"/>
      <c r="O602" s="93"/>
      <c r="P602" s="93">
        <v>1</v>
      </c>
      <c r="Q602" s="93"/>
      <c r="R602" s="93"/>
      <c r="S602" s="93"/>
      <c r="T602" s="93"/>
      <c r="U602" s="75"/>
      <c r="V602" s="132" t="str">
        <f>VLOOKUP(A602,DB_CAL_Q1_Q4!$A$4:$P$1328,13)</f>
        <v>Biomasa</v>
      </c>
      <c r="W602" s="133" t="str">
        <f>VLOOKUP(A602,DB_ACS_Q1_Q4!$A$4:$AD$1328,13)</f>
        <v>GLP</v>
      </c>
      <c r="X602" s="134" t="str">
        <f>VLOOKUP(A602,DB_REF_Q1_Q4!$A$4:$AD$1328,13)</f>
        <v>AC Eléctrico</v>
      </c>
    </row>
    <row r="603" spans="1:24" ht="12" customHeight="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11"/>
      <c r="N603" s="92"/>
      <c r="O603" s="93"/>
      <c r="P603" s="93"/>
      <c r="Q603" s="93"/>
      <c r="R603" s="93"/>
      <c r="S603" s="93"/>
      <c r="T603" s="93"/>
      <c r="U603" s="75"/>
      <c r="V603" s="132" t="str">
        <f>VLOOKUP(A603,DB_CAL_Q1_Q4!$A$4:$P$1328,13)</f>
        <v>Gas Natural</v>
      </c>
      <c r="W603" s="133" t="str">
        <f>VLOOKUP(A603,DB_ACS_Q1_Q4!$A$4:$AD$1328,13)</f>
        <v>GLP</v>
      </c>
      <c r="X603" s="134" t="str">
        <f>VLOOKUP(A603,DB_REF_Q1_Q4!$A$4:$AD$1328,13)</f>
        <v>Ninguno</v>
      </c>
    </row>
    <row r="604" spans="1:24" ht="12" customHeight="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11">
        <v>1</v>
      </c>
      <c r="N604" s="92">
        <v>1</v>
      </c>
      <c r="O604" s="93"/>
      <c r="P604" s="93">
        <v>1</v>
      </c>
      <c r="Q604" s="93">
        <v>1</v>
      </c>
      <c r="R604" s="93"/>
      <c r="S604" s="93">
        <v>1</v>
      </c>
      <c r="T604" s="93"/>
      <c r="U604" s="75"/>
      <c r="V604" s="132" t="str">
        <f>VLOOKUP(A604,DB_CAL_Q1_Q4!$A$4:$P$1328,13)</f>
        <v>Gasóleo</v>
      </c>
      <c r="W604" s="133" t="str">
        <f>VLOOKUP(A604,DB_ACS_Q1_Q4!$A$4:$AD$1328,13)</f>
        <v>Gasóleo</v>
      </c>
      <c r="X604" s="134" t="str">
        <f>VLOOKUP(A604,DB_REF_Q1_Q4!$A$4:$AD$1328,13)</f>
        <v>Ninguno</v>
      </c>
    </row>
    <row r="605" spans="1:24" ht="12" customHeight="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11"/>
      <c r="N605" s="92"/>
      <c r="O605" s="93"/>
      <c r="P605" s="93"/>
      <c r="Q605" s="93"/>
      <c r="R605" s="93"/>
      <c r="S605" s="93"/>
      <c r="T605" s="93"/>
      <c r="U605" s="75"/>
      <c r="V605" s="132" t="str">
        <f>VLOOKUP(A605,DB_CAL_Q1_Q4!$A$4:$P$1328,13)</f>
        <v>Gas Natural</v>
      </c>
      <c r="W605" s="133" t="str">
        <f>VLOOKUP(A605,DB_ACS_Q1_Q4!$A$4:$AD$1328,13)</f>
        <v>Gas Natural</v>
      </c>
      <c r="X605" s="134" t="str">
        <f>VLOOKUP(A605,DB_REF_Q1_Q4!$A$4:$AD$1328,13)</f>
        <v>Bomba de calor aire</v>
      </c>
    </row>
    <row r="606" spans="1:24" ht="12" customHeight="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11"/>
      <c r="N606" s="92"/>
      <c r="O606" s="93"/>
      <c r="P606" s="93"/>
      <c r="Q606" s="93"/>
      <c r="R606" s="93"/>
      <c r="S606" s="93"/>
      <c r="T606" s="93"/>
      <c r="U606" s="75"/>
      <c r="V606" s="132" t="str">
        <f>VLOOKUP(A606,DB_CAL_Q1_Q4!$A$4:$P$1328,13)</f>
        <v>Electricidad</v>
      </c>
      <c r="W606" s="133" t="str">
        <f>VLOOKUP(A606,DB_ACS_Q1_Q4!$A$4:$AD$1328,13)</f>
        <v>GLP</v>
      </c>
      <c r="X606" s="134" t="str">
        <f>VLOOKUP(A606,DB_REF_Q1_Q4!$A$4:$AD$1328,13)</f>
        <v>AC Eléctrico</v>
      </c>
    </row>
    <row r="607" spans="1:24" ht="12" customHeight="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11">
        <v>1</v>
      </c>
      <c r="N607" s="92"/>
      <c r="O607" s="93"/>
      <c r="P607" s="93"/>
      <c r="Q607" s="93">
        <v>1</v>
      </c>
      <c r="R607" s="93">
        <v>1</v>
      </c>
      <c r="S607" s="93"/>
      <c r="T607" s="93">
        <v>1</v>
      </c>
      <c r="U607" s="75"/>
      <c r="V607" s="132" t="str">
        <f>VLOOKUP(A607,DB_CAL_Q1_Q4!$A$4:$P$1328,13)</f>
        <v>Electricidad</v>
      </c>
      <c r="W607" s="133" t="str">
        <f>VLOOKUP(A607,DB_ACS_Q1_Q4!$A$4:$AD$1328,13)</f>
        <v>Electricidad</v>
      </c>
      <c r="X607" s="134" t="str">
        <f>VLOOKUP(A607,DB_REF_Q1_Q4!$A$4:$AD$1328,13)</f>
        <v>Ninguno</v>
      </c>
    </row>
    <row r="608" spans="1:24" ht="12" customHeight="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11">
        <v>1</v>
      </c>
      <c r="N608" s="92"/>
      <c r="O608" s="93"/>
      <c r="P608" s="93">
        <v>1</v>
      </c>
      <c r="Q608" s="93">
        <v>1</v>
      </c>
      <c r="R608" s="93">
        <v>1</v>
      </c>
      <c r="S608" s="93">
        <v>1</v>
      </c>
      <c r="T608" s="93">
        <v>1</v>
      </c>
      <c r="U608" s="75">
        <v>1</v>
      </c>
      <c r="V608" s="132" t="str">
        <f>VLOOKUP(A608,DB_CAL_Q1_Q4!$A$4:$P$1328,13)</f>
        <v>Electricidad</v>
      </c>
      <c r="W608" s="133" t="str">
        <f>VLOOKUP(A608,DB_ACS_Q1_Q4!$A$4:$AD$1328,13)</f>
        <v>Electricidad</v>
      </c>
      <c r="X608" s="134" t="str">
        <f>VLOOKUP(A608,DB_REF_Q1_Q4!$A$4:$AD$1328,13)</f>
        <v>Ninguno</v>
      </c>
    </row>
    <row r="609" spans="1:24" ht="12" customHeight="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11"/>
      <c r="N609" s="92"/>
      <c r="O609" s="93"/>
      <c r="P609" s="93"/>
      <c r="Q609" s="93"/>
      <c r="R609" s="93"/>
      <c r="S609" s="93"/>
      <c r="T609" s="93"/>
      <c r="U609" s="75"/>
      <c r="V609" s="132" t="str">
        <f>VLOOKUP(A609,DB_CAL_Q1_Q4!$A$4:$P$1328,13)</f>
        <v>Bomba de calor aire</v>
      </c>
      <c r="W609" s="133" t="str">
        <f>VLOOKUP(A609,DB_ACS_Q1_Q4!$A$4:$AD$1328,13)</f>
        <v>Gas Natural</v>
      </c>
      <c r="X609" s="134" t="str">
        <f>VLOOKUP(A609,DB_REF_Q1_Q4!$A$4:$AD$1328,13)</f>
        <v>Bomba de calor aire</v>
      </c>
    </row>
    <row r="610" spans="1:24" ht="12" customHeight="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11"/>
      <c r="N610" s="92"/>
      <c r="O610" s="93"/>
      <c r="P610" s="93"/>
      <c r="Q610" s="93"/>
      <c r="R610" s="93"/>
      <c r="S610" s="93"/>
      <c r="T610" s="93"/>
      <c r="U610" s="75"/>
      <c r="V610" s="132" t="str">
        <f>VLOOKUP(A610,DB_CAL_Q1_Q4!$A$4:$P$1328,13)</f>
        <v>Ninguna</v>
      </c>
      <c r="W610" s="133" t="str">
        <f>VLOOKUP(A610,DB_ACS_Q1_Q4!$A$4:$AD$1328,13)</f>
        <v>GLP</v>
      </c>
      <c r="X610" s="134" t="str">
        <f>VLOOKUP(A610,DB_REF_Q1_Q4!$A$4:$AD$1328,13)</f>
        <v>Ninguno</v>
      </c>
    </row>
    <row r="611" spans="1:24" ht="12" customHeight="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11"/>
      <c r="N611" s="92"/>
      <c r="O611" s="93"/>
      <c r="P611" s="93"/>
      <c r="Q611" s="93"/>
      <c r="R611" s="93"/>
      <c r="S611" s="93"/>
      <c r="T611" s="93"/>
      <c r="U611" s="75"/>
      <c r="V611" s="132" t="str">
        <f>VLOOKUP(A611,DB_CAL_Q1_Q4!$A$4:$P$1328,13)</f>
        <v>Gasóleo</v>
      </c>
      <c r="W611" s="133" t="str">
        <f>VLOOKUP(A611,DB_ACS_Q1_Q4!$A$4:$AD$1328,13)</f>
        <v>Gasóleo</v>
      </c>
      <c r="X611" s="134" t="str">
        <f>VLOOKUP(A611,DB_REF_Q1_Q4!$A$4:$AD$1328,13)</f>
        <v>Ninguno</v>
      </c>
    </row>
    <row r="612" spans="1:24" ht="12" customHeight="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11">
        <v>1</v>
      </c>
      <c r="N612" s="92"/>
      <c r="O612" s="93"/>
      <c r="P612" s="93">
        <v>1</v>
      </c>
      <c r="Q612" s="93">
        <v>1</v>
      </c>
      <c r="R612" s="93"/>
      <c r="S612" s="93">
        <v>1</v>
      </c>
      <c r="T612" s="93"/>
      <c r="U612" s="75">
        <v>1</v>
      </c>
      <c r="V612" s="132" t="str">
        <f>VLOOKUP(A612,DB_CAL_Q1_Q4!$A$4:$P$1328,13)</f>
        <v>Electricidad</v>
      </c>
      <c r="W612" s="133" t="str">
        <f>VLOOKUP(A612,DB_ACS_Q1_Q4!$A$4:$AD$1328,13)</f>
        <v>Gas Natural</v>
      </c>
      <c r="X612" s="134" t="str">
        <f>VLOOKUP(A612,DB_REF_Q1_Q4!$A$4:$AD$1328,13)</f>
        <v>Ninguno</v>
      </c>
    </row>
    <row r="613" spans="1:24" ht="12" customHeight="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11">
        <v>1</v>
      </c>
      <c r="N613" s="92">
        <v>1</v>
      </c>
      <c r="O613" s="93">
        <v>1</v>
      </c>
      <c r="P613" s="93">
        <v>1</v>
      </c>
      <c r="Q613" s="93">
        <v>1</v>
      </c>
      <c r="R613" s="93"/>
      <c r="S613" s="93">
        <v>1</v>
      </c>
      <c r="T613" s="93">
        <v>1</v>
      </c>
      <c r="U613" s="75"/>
      <c r="V613" s="132" t="str">
        <f>VLOOKUP(A613,DB_CAL_Q1_Q4!$A$4:$P$1328,13)</f>
        <v>Ninguna</v>
      </c>
      <c r="W613" s="133" t="str">
        <f>VLOOKUP(A613,DB_ACS_Q1_Q4!$A$4:$AD$1328,13)</f>
        <v>GLP</v>
      </c>
      <c r="X613" s="134" t="str">
        <f>VLOOKUP(A613,DB_REF_Q1_Q4!$A$4:$AD$1328,13)</f>
        <v>AC Eléctrico</v>
      </c>
    </row>
    <row r="614" spans="1:24" ht="12" customHeight="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11"/>
      <c r="N614" s="92"/>
      <c r="O614" s="93"/>
      <c r="P614" s="93"/>
      <c r="Q614" s="93"/>
      <c r="R614" s="93"/>
      <c r="S614" s="93"/>
      <c r="T614" s="93"/>
      <c r="U614" s="75"/>
      <c r="V614" s="132" t="str">
        <f>VLOOKUP(A614,DB_CAL_Q1_Q4!$A$4:$P$1328,13)</f>
        <v>Electricidad</v>
      </c>
      <c r="W614" s="133" t="str">
        <f>VLOOKUP(A614,DB_ACS_Q1_Q4!$A$4:$AD$1328,13)</f>
        <v>GLP</v>
      </c>
      <c r="X614" s="134" t="str">
        <f>VLOOKUP(A614,DB_REF_Q1_Q4!$A$4:$AD$1328,13)</f>
        <v>Ninguno</v>
      </c>
    </row>
    <row r="615" spans="1:24" ht="12" customHeight="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11">
        <v>1</v>
      </c>
      <c r="N615" s="92">
        <v>1</v>
      </c>
      <c r="O615" s="93">
        <v>1</v>
      </c>
      <c r="P615" s="93"/>
      <c r="Q615" s="93">
        <v>1</v>
      </c>
      <c r="R615" s="93"/>
      <c r="S615" s="93"/>
      <c r="T615" s="93"/>
      <c r="U615" s="75"/>
      <c r="V615" s="132" t="str">
        <f>VLOOKUP(A615,DB_CAL_Q1_Q4!$A$4:$P$1328,13)</f>
        <v>Bomba de calor aire</v>
      </c>
      <c r="W615" s="133" t="str">
        <f>VLOOKUP(A615,DB_ACS_Q1_Q4!$A$4:$AD$1328,13)</f>
        <v>Electricidad</v>
      </c>
      <c r="X615" s="134" t="str">
        <f>VLOOKUP(A615,DB_REF_Q1_Q4!$A$4:$AD$1328,13)</f>
        <v>Bomba de calor aire</v>
      </c>
    </row>
    <row r="616" spans="1:24" ht="12" customHeight="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11">
        <v>1</v>
      </c>
      <c r="N616" s="92"/>
      <c r="O616" s="93"/>
      <c r="P616" s="93"/>
      <c r="Q616" s="93">
        <v>1</v>
      </c>
      <c r="R616" s="93">
        <v>1</v>
      </c>
      <c r="S616" s="93">
        <v>1</v>
      </c>
      <c r="T616" s="93">
        <v>1</v>
      </c>
      <c r="U616" s="75"/>
      <c r="V616" s="132" t="str">
        <f>VLOOKUP(A616,DB_CAL_Q1_Q4!$A$4:$P$1328,13)</f>
        <v>GLP</v>
      </c>
      <c r="W616" s="133" t="str">
        <f>VLOOKUP(A616,DB_ACS_Q1_Q4!$A$4:$AD$1328,13)</f>
        <v>GLP</v>
      </c>
      <c r="X616" s="134" t="str">
        <f>VLOOKUP(A616,DB_REF_Q1_Q4!$A$4:$AD$1328,13)</f>
        <v>Ninguno</v>
      </c>
    </row>
    <row r="617" spans="1:24" ht="12" customHeight="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11">
        <v>1</v>
      </c>
      <c r="N617" s="92">
        <v>1</v>
      </c>
      <c r="O617" s="93"/>
      <c r="P617" s="93">
        <v>1</v>
      </c>
      <c r="Q617" s="93">
        <v>1</v>
      </c>
      <c r="R617" s="93">
        <v>1</v>
      </c>
      <c r="S617" s="93"/>
      <c r="T617" s="93">
        <v>1</v>
      </c>
      <c r="U617" s="75"/>
      <c r="V617" s="132" t="str">
        <f>VLOOKUP(A617,DB_CAL_Q1_Q4!$A$4:$P$1328,13)</f>
        <v>Gasóleo</v>
      </c>
      <c r="W617" s="133" t="str">
        <f>VLOOKUP(A617,DB_ACS_Q1_Q4!$A$4:$AD$1328,13)</f>
        <v>Gasóleo</v>
      </c>
      <c r="X617" s="134" t="str">
        <f>VLOOKUP(A617,DB_REF_Q1_Q4!$A$4:$AD$1328,13)</f>
        <v>Ninguno</v>
      </c>
    </row>
    <row r="618" spans="1:24" ht="12" customHeight="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11">
        <v>1</v>
      </c>
      <c r="N618" s="92">
        <v>1</v>
      </c>
      <c r="O618" s="93"/>
      <c r="P618" s="93"/>
      <c r="Q618" s="93">
        <v>1</v>
      </c>
      <c r="R618" s="93"/>
      <c r="S618" s="93">
        <v>1</v>
      </c>
      <c r="T618" s="93"/>
      <c r="U618" s="75">
        <v>1</v>
      </c>
      <c r="V618" s="132" t="str">
        <f>VLOOKUP(A618,DB_CAL_Q1_Q4!$A$4:$P$1328,13)</f>
        <v>Gas Natural</v>
      </c>
      <c r="W618" s="133" t="str">
        <f>VLOOKUP(A618,DB_ACS_Q1_Q4!$A$4:$AD$1328,13)</f>
        <v>Gas Natural</v>
      </c>
      <c r="X618" s="134" t="str">
        <f>VLOOKUP(A618,DB_REF_Q1_Q4!$A$4:$AD$1328,13)</f>
        <v>AC Eléctrico</v>
      </c>
    </row>
    <row r="619" spans="1:24" ht="12" customHeight="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11"/>
      <c r="N619" s="92"/>
      <c r="O619" s="93"/>
      <c r="P619" s="93"/>
      <c r="Q619" s="93"/>
      <c r="R619" s="93"/>
      <c r="S619" s="93"/>
      <c r="T619" s="93"/>
      <c r="U619" s="75"/>
      <c r="V619" s="132" t="str">
        <f>VLOOKUP(A619,DB_CAL_Q1_Q4!$A$4:$P$1328,13)</f>
        <v>Gas Natural</v>
      </c>
      <c r="W619" s="133" t="str">
        <f>VLOOKUP(A619,DB_ACS_Q1_Q4!$A$4:$AD$1328,13)</f>
        <v>Gas Natural</v>
      </c>
      <c r="X619" s="134" t="str">
        <f>VLOOKUP(A619,DB_REF_Q1_Q4!$A$4:$AD$1328,13)</f>
        <v>Ninguno</v>
      </c>
    </row>
    <row r="620" spans="1:24" ht="12" customHeight="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11"/>
      <c r="N620" s="92"/>
      <c r="O620" s="93"/>
      <c r="P620" s="93"/>
      <c r="Q620" s="93"/>
      <c r="R620" s="93"/>
      <c r="S620" s="93"/>
      <c r="T620" s="93"/>
      <c r="U620" s="75"/>
      <c r="V620" s="132" t="str">
        <f>VLOOKUP(A620,DB_CAL_Q1_Q4!$A$4:$P$1328,13)</f>
        <v>Gasóleo</v>
      </c>
      <c r="W620" s="133" t="str">
        <f>VLOOKUP(A620,DB_ACS_Q1_Q4!$A$4:$AD$1328,13)</f>
        <v>Gasóleo</v>
      </c>
      <c r="X620" s="134" t="str">
        <f>VLOOKUP(A620,DB_REF_Q1_Q4!$A$4:$AD$1328,13)</f>
        <v>Ninguno</v>
      </c>
    </row>
    <row r="621" spans="1:24" ht="12" customHeight="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11">
        <v>1</v>
      </c>
      <c r="N621" s="92"/>
      <c r="O621" s="93"/>
      <c r="P621" s="93">
        <v>1</v>
      </c>
      <c r="Q621" s="93">
        <v>1</v>
      </c>
      <c r="R621" s="93"/>
      <c r="S621" s="93"/>
      <c r="T621" s="93"/>
      <c r="U621" s="75"/>
      <c r="V621" s="132" t="str">
        <f>VLOOKUP(A621,DB_CAL_Q1_Q4!$A$4:$P$1328,13)</f>
        <v>Bomba de calor aire</v>
      </c>
      <c r="W621" s="133" t="str">
        <f>VLOOKUP(A621,DB_ACS_Q1_Q4!$A$4:$AD$1328,13)</f>
        <v>Gas Natural</v>
      </c>
      <c r="X621" s="134" t="str">
        <f>VLOOKUP(A621,DB_REF_Q1_Q4!$A$4:$AD$1328,13)</f>
        <v>Bomba de calor aire</v>
      </c>
    </row>
    <row r="622" spans="1:24" ht="12" customHeight="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11">
        <v>1</v>
      </c>
      <c r="N622" s="92"/>
      <c r="O622" s="93"/>
      <c r="P622" s="93">
        <v>1</v>
      </c>
      <c r="Q622" s="93">
        <v>1</v>
      </c>
      <c r="R622" s="93">
        <v>1</v>
      </c>
      <c r="S622" s="93">
        <v>1</v>
      </c>
      <c r="T622" s="93">
        <v>1</v>
      </c>
      <c r="U622" s="75"/>
      <c r="V622" s="132" t="str">
        <f>VLOOKUP(A622,DB_CAL_Q1_Q4!$A$4:$P$1328,13)</f>
        <v>Electricidad</v>
      </c>
      <c r="W622" s="133" t="str">
        <f>VLOOKUP(A622,DB_ACS_Q1_Q4!$A$4:$AD$1328,13)</f>
        <v>GLP</v>
      </c>
      <c r="X622" s="134" t="str">
        <f>VLOOKUP(A622,DB_REF_Q1_Q4!$A$4:$AD$1328,13)</f>
        <v>Ninguno</v>
      </c>
    </row>
    <row r="623" spans="1:24" ht="12" customHeight="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11"/>
      <c r="N623" s="92"/>
      <c r="O623" s="93"/>
      <c r="P623" s="93"/>
      <c r="Q623" s="93"/>
      <c r="R623" s="93"/>
      <c r="S623" s="93"/>
      <c r="T623" s="93"/>
      <c r="U623" s="75"/>
      <c r="V623" s="132" t="str">
        <f>VLOOKUP(A623,DB_CAL_Q1_Q4!$A$4:$P$1328,13)</f>
        <v>Gasóleo</v>
      </c>
      <c r="W623" s="133" t="str">
        <f>VLOOKUP(A623,DB_ACS_Q1_Q4!$A$4:$AD$1328,13)</f>
        <v>Gasóleo</v>
      </c>
      <c r="X623" s="134" t="str">
        <f>VLOOKUP(A623,DB_REF_Q1_Q4!$A$4:$AD$1328,13)</f>
        <v>Ninguno</v>
      </c>
    </row>
    <row r="624" spans="1:24" ht="12" customHeight="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11">
        <v>1</v>
      </c>
      <c r="N624" s="92">
        <v>1</v>
      </c>
      <c r="O624" s="93"/>
      <c r="P624" s="93">
        <v>1</v>
      </c>
      <c r="Q624" s="93">
        <v>1</v>
      </c>
      <c r="R624" s="93">
        <v>1</v>
      </c>
      <c r="S624" s="93">
        <v>1</v>
      </c>
      <c r="T624" s="93"/>
      <c r="U624" s="75"/>
      <c r="V624" s="132" t="str">
        <f>VLOOKUP(A624,DB_CAL_Q1_Q4!$A$4:$P$1328,13)</f>
        <v>Electricidad</v>
      </c>
      <c r="W624" s="133" t="str">
        <f>VLOOKUP(A624,DB_ACS_Q1_Q4!$A$4:$AD$1328,13)</f>
        <v>Electricidad</v>
      </c>
      <c r="X624" s="134" t="str">
        <f>VLOOKUP(A624,DB_REF_Q1_Q4!$A$4:$AD$1328,13)</f>
        <v>Ninguno</v>
      </c>
    </row>
    <row r="625" spans="1:24" ht="12" customHeight="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11">
        <v>1</v>
      </c>
      <c r="N625" s="92">
        <v>1</v>
      </c>
      <c r="O625" s="93">
        <v>1</v>
      </c>
      <c r="P625" s="93">
        <v>1</v>
      </c>
      <c r="Q625" s="93">
        <v>1</v>
      </c>
      <c r="R625" s="93">
        <v>1</v>
      </c>
      <c r="S625" s="93">
        <v>1</v>
      </c>
      <c r="T625" s="93">
        <v>1</v>
      </c>
      <c r="U625" s="75">
        <v>1</v>
      </c>
      <c r="V625" s="132" t="str">
        <f>VLOOKUP(A625,DB_CAL_Q1_Q4!$A$4:$P$1328,13)</f>
        <v>Ninguna</v>
      </c>
      <c r="W625" s="133" t="str">
        <f>VLOOKUP(A625,DB_ACS_Q1_Q4!$A$4:$AD$1328,13)</f>
        <v>Electricidad</v>
      </c>
      <c r="X625" s="134" t="str">
        <f>VLOOKUP(A625,DB_REF_Q1_Q4!$A$4:$AD$1328,13)</f>
        <v>Ninguno</v>
      </c>
    </row>
    <row r="626" spans="1:24" ht="12" customHeight="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11"/>
      <c r="N626" s="92"/>
      <c r="O626" s="93"/>
      <c r="P626" s="93"/>
      <c r="Q626" s="93"/>
      <c r="R626" s="93"/>
      <c r="S626" s="93"/>
      <c r="T626" s="93"/>
      <c r="U626" s="75"/>
      <c r="V626" s="132" t="str">
        <f>VLOOKUP(A626,DB_CAL_Q1_Q4!$A$4:$P$1328,13)</f>
        <v>Electricidad</v>
      </c>
      <c r="W626" s="133" t="str">
        <f>VLOOKUP(A626,DB_ACS_Q1_Q4!$A$4:$AD$1328,13)</f>
        <v>GLP</v>
      </c>
      <c r="X626" s="134" t="str">
        <f>VLOOKUP(A626,DB_REF_Q1_Q4!$A$4:$AD$1328,13)</f>
        <v>Ninguno</v>
      </c>
    </row>
    <row r="627" spans="1:24" ht="12" customHeight="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11">
        <v>1</v>
      </c>
      <c r="N627" s="92">
        <v>1</v>
      </c>
      <c r="O627" s="93"/>
      <c r="P627" s="93"/>
      <c r="Q627" s="93">
        <v>1</v>
      </c>
      <c r="R627" s="93"/>
      <c r="S627" s="93">
        <v>1</v>
      </c>
      <c r="T627" s="93"/>
      <c r="U627" s="75">
        <v>1</v>
      </c>
      <c r="V627" s="132" t="str">
        <f>VLOOKUP(A627,DB_CAL_Q1_Q4!$A$4:$P$1328,13)</f>
        <v>Gas Natural</v>
      </c>
      <c r="W627" s="133" t="str">
        <f>VLOOKUP(A627,DB_ACS_Q1_Q4!$A$4:$AD$1328,13)</f>
        <v>Gas Natural</v>
      </c>
      <c r="X627" s="134" t="str">
        <f>VLOOKUP(A627,DB_REF_Q1_Q4!$A$4:$AD$1328,13)</f>
        <v>Ninguno</v>
      </c>
    </row>
    <row r="628" spans="1:24" ht="12" customHeight="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11">
        <v>1</v>
      </c>
      <c r="N628" s="92"/>
      <c r="O628" s="93"/>
      <c r="P628" s="93"/>
      <c r="Q628" s="93">
        <v>1</v>
      </c>
      <c r="R628" s="93"/>
      <c r="S628" s="93"/>
      <c r="T628" s="93"/>
      <c r="U628" s="75"/>
      <c r="V628" s="132" t="str">
        <f>VLOOKUP(A628,DB_CAL_Q1_Q4!$A$4:$P$1328,13)</f>
        <v>Gasóleo</v>
      </c>
      <c r="W628" s="133" t="str">
        <f>VLOOKUP(A628,DB_ACS_Q1_Q4!$A$4:$AD$1328,13)</f>
        <v>Gasóleo</v>
      </c>
      <c r="X628" s="134" t="str">
        <f>VLOOKUP(A628,DB_REF_Q1_Q4!$A$4:$AD$1328,13)</f>
        <v>Ninguno</v>
      </c>
    </row>
    <row r="629" spans="1:24" ht="12" customHeight="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11"/>
      <c r="N629" s="92"/>
      <c r="O629" s="93"/>
      <c r="P629" s="93"/>
      <c r="Q629" s="93"/>
      <c r="R629" s="93"/>
      <c r="S629" s="93"/>
      <c r="T629" s="93"/>
      <c r="U629" s="75"/>
      <c r="V629" s="132" t="str">
        <f>VLOOKUP(A629,DB_CAL_Q1_Q4!$A$4:$P$1328,13)</f>
        <v>Ninguna</v>
      </c>
      <c r="W629" s="133" t="str">
        <f>VLOOKUP(A629,DB_ACS_Q1_Q4!$A$4:$AD$1328,13)</f>
        <v>Gas Natural</v>
      </c>
      <c r="X629" s="134" t="str">
        <f>VLOOKUP(A629,DB_REF_Q1_Q4!$A$4:$AD$1328,13)</f>
        <v>Ninguno</v>
      </c>
    </row>
    <row r="630" spans="1:24" ht="12" customHeight="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11">
        <v>1</v>
      </c>
      <c r="N630" s="92"/>
      <c r="O630" s="93"/>
      <c r="P630" s="93">
        <v>1</v>
      </c>
      <c r="Q630" s="93">
        <v>1</v>
      </c>
      <c r="R630" s="93"/>
      <c r="S630" s="93"/>
      <c r="T630" s="93"/>
      <c r="U630" s="75">
        <v>1</v>
      </c>
      <c r="V630" s="132" t="str">
        <f>VLOOKUP(A630,DB_CAL_Q1_Q4!$A$4:$P$1328,13)</f>
        <v>Gas Natural</v>
      </c>
      <c r="W630" s="133" t="str">
        <f>VLOOKUP(A630,DB_ACS_Q1_Q4!$A$4:$AD$1328,13)</f>
        <v>Gas Natural</v>
      </c>
      <c r="X630" s="134" t="str">
        <f>VLOOKUP(A630,DB_REF_Q1_Q4!$A$4:$AD$1328,13)</f>
        <v>AC Eléctrico</v>
      </c>
    </row>
    <row r="631" spans="1:24" ht="12" customHeight="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11">
        <v>1</v>
      </c>
      <c r="N631" s="92"/>
      <c r="O631" s="93"/>
      <c r="P631" s="93"/>
      <c r="Q631" s="93">
        <v>1</v>
      </c>
      <c r="R631" s="93"/>
      <c r="S631" s="93">
        <v>1</v>
      </c>
      <c r="T631" s="93"/>
      <c r="U631" s="75"/>
      <c r="V631" s="132" t="str">
        <f>VLOOKUP(A631,DB_CAL_Q1_Q4!$A$4:$P$1328,13)</f>
        <v>Biomasa</v>
      </c>
      <c r="W631" s="133" t="str">
        <f>VLOOKUP(A631,DB_ACS_Q1_Q4!$A$4:$AD$1328,13)</f>
        <v>GLP</v>
      </c>
      <c r="X631" s="134" t="str">
        <f>VLOOKUP(A631,DB_REF_Q1_Q4!$A$4:$AD$1328,13)</f>
        <v>Ninguno</v>
      </c>
    </row>
    <row r="632" spans="1:24" ht="12" customHeight="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11">
        <v>1</v>
      </c>
      <c r="N632" s="92"/>
      <c r="O632" s="93"/>
      <c r="P632" s="93">
        <v>1</v>
      </c>
      <c r="Q632" s="93">
        <v>1</v>
      </c>
      <c r="R632" s="93"/>
      <c r="S632" s="93"/>
      <c r="T632" s="93"/>
      <c r="U632" s="75"/>
      <c r="V632" s="132" t="str">
        <f>VLOOKUP(A632,DB_CAL_Q1_Q4!$A$4:$P$1328,13)</f>
        <v>Electricidad</v>
      </c>
      <c r="W632" s="133" t="str">
        <f>VLOOKUP(A632,DB_ACS_Q1_Q4!$A$4:$AD$1328,13)</f>
        <v>Gas Natural</v>
      </c>
      <c r="X632" s="134" t="str">
        <f>VLOOKUP(A632,DB_REF_Q1_Q4!$A$4:$AD$1328,13)</f>
        <v>Bomba de calor aire</v>
      </c>
    </row>
    <row r="633" spans="1:24" ht="12" customHeight="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11"/>
      <c r="N633" s="92"/>
      <c r="O633" s="93"/>
      <c r="P633" s="93"/>
      <c r="Q633" s="93"/>
      <c r="R633" s="93"/>
      <c r="S633" s="93"/>
      <c r="T633" s="93"/>
      <c r="U633" s="75"/>
      <c r="V633" s="132" t="str">
        <f>VLOOKUP(A633,DB_CAL_Q1_Q4!$A$4:$P$1328,13)</f>
        <v>Electricidad</v>
      </c>
      <c r="W633" s="133" t="str">
        <f>VLOOKUP(A633,DB_ACS_Q1_Q4!$A$4:$AD$1328,13)</f>
        <v>Electricidad</v>
      </c>
      <c r="X633" s="134" t="str">
        <f>VLOOKUP(A633,DB_REF_Q1_Q4!$A$4:$AD$1328,13)</f>
        <v>AC Eléctrico</v>
      </c>
    </row>
    <row r="634" spans="1:24" ht="12" customHeight="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11"/>
      <c r="N634" s="92"/>
      <c r="O634" s="93"/>
      <c r="P634" s="93"/>
      <c r="Q634" s="93"/>
      <c r="R634" s="93"/>
      <c r="S634" s="93"/>
      <c r="T634" s="93"/>
      <c r="U634" s="75"/>
      <c r="V634" s="132" t="str">
        <f>VLOOKUP(A634,DB_CAL_Q1_Q4!$A$4:$P$1328,13)</f>
        <v>Electricidad</v>
      </c>
      <c r="W634" s="133" t="str">
        <f>VLOOKUP(A634,DB_ACS_Q1_Q4!$A$4:$AD$1328,13)</f>
        <v>GLP</v>
      </c>
      <c r="X634" s="134" t="str">
        <f>VLOOKUP(A634,DB_REF_Q1_Q4!$A$4:$AD$1328,13)</f>
        <v>Ninguno</v>
      </c>
    </row>
    <row r="635" spans="1:24" ht="12" customHeight="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11"/>
      <c r="N635" s="92"/>
      <c r="O635" s="93"/>
      <c r="P635" s="93"/>
      <c r="Q635" s="93"/>
      <c r="R635" s="93"/>
      <c r="S635" s="93"/>
      <c r="T635" s="93"/>
      <c r="U635" s="75"/>
      <c r="V635" s="132" t="str">
        <f>VLOOKUP(A635,DB_CAL_Q1_Q4!$A$4:$P$1328,13)</f>
        <v>Gas Natural</v>
      </c>
      <c r="W635" s="133" t="str">
        <f>VLOOKUP(A635,DB_ACS_Q1_Q4!$A$4:$AD$1328,13)</f>
        <v>Gas Natural</v>
      </c>
      <c r="X635" s="134" t="str">
        <f>VLOOKUP(A635,DB_REF_Q1_Q4!$A$4:$AD$1328,13)</f>
        <v>Ninguno</v>
      </c>
    </row>
    <row r="636" spans="1:24" ht="12" customHeight="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11">
        <v>1</v>
      </c>
      <c r="N636" s="92"/>
      <c r="O636" s="93"/>
      <c r="P636" s="93">
        <v>1</v>
      </c>
      <c r="Q636" s="93">
        <v>1</v>
      </c>
      <c r="R636" s="93">
        <v>1</v>
      </c>
      <c r="S636" s="93">
        <v>1</v>
      </c>
      <c r="T636" s="93">
        <v>1</v>
      </c>
      <c r="U636" s="75"/>
      <c r="V636" s="132" t="str">
        <f>VLOOKUP(A636,DB_CAL_Q1_Q4!$A$4:$P$1328,13)</f>
        <v>Biomasa</v>
      </c>
      <c r="W636" s="133" t="str">
        <f>VLOOKUP(A636,DB_ACS_Q1_Q4!$A$4:$AD$1328,13)</f>
        <v>Solar Térmica</v>
      </c>
      <c r="X636" s="134" t="str">
        <f>VLOOKUP(A636,DB_REF_Q1_Q4!$A$4:$AD$1328,13)</f>
        <v>Ninguno</v>
      </c>
    </row>
    <row r="637" spans="1:24" ht="12" customHeight="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11">
        <v>1</v>
      </c>
      <c r="N637" s="92">
        <v>1</v>
      </c>
      <c r="O637" s="93">
        <v>1</v>
      </c>
      <c r="P637" s="93"/>
      <c r="Q637" s="93">
        <v>1</v>
      </c>
      <c r="R637" s="93">
        <v>1</v>
      </c>
      <c r="S637" s="93">
        <v>1</v>
      </c>
      <c r="T637" s="93">
        <v>1</v>
      </c>
      <c r="U637" s="75"/>
      <c r="V637" s="132" t="str">
        <f>VLOOKUP(A637,DB_CAL_Q1_Q4!$A$4:$P$1328,13)</f>
        <v>Electricidad</v>
      </c>
      <c r="W637" s="133" t="str">
        <f>VLOOKUP(A637,DB_ACS_Q1_Q4!$A$4:$AD$1328,13)</f>
        <v>GLP</v>
      </c>
      <c r="X637" s="134" t="str">
        <f>VLOOKUP(A637,DB_REF_Q1_Q4!$A$4:$AD$1328,13)</f>
        <v>AC Eléctrico</v>
      </c>
    </row>
    <row r="638" spans="1:24" ht="12" customHeight="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11">
        <v>1</v>
      </c>
      <c r="N638" s="92"/>
      <c r="O638" s="93"/>
      <c r="P638" s="93">
        <v>1</v>
      </c>
      <c r="Q638" s="93">
        <v>1</v>
      </c>
      <c r="R638" s="93"/>
      <c r="S638" s="93"/>
      <c r="T638" s="93"/>
      <c r="U638" s="75"/>
      <c r="V638" s="132" t="str">
        <f>VLOOKUP(A638,DB_CAL_Q1_Q4!$A$4:$P$1328,13)</f>
        <v>Gas Natural</v>
      </c>
      <c r="W638" s="133" t="str">
        <f>VLOOKUP(A638,DB_ACS_Q1_Q4!$A$4:$AD$1328,13)</f>
        <v>Gas Natural</v>
      </c>
      <c r="X638" s="134" t="str">
        <f>VLOOKUP(A638,DB_REF_Q1_Q4!$A$4:$AD$1328,13)</f>
        <v>Ninguno</v>
      </c>
    </row>
    <row r="639" spans="1:24" ht="12" customHeight="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11"/>
      <c r="N639" s="92"/>
      <c r="O639" s="93"/>
      <c r="P639" s="93"/>
      <c r="Q639" s="93"/>
      <c r="R639" s="93"/>
      <c r="S639" s="93"/>
      <c r="T639" s="93"/>
      <c r="U639" s="75"/>
      <c r="V639" s="132" t="str">
        <f>VLOOKUP(A639,DB_CAL_Q1_Q4!$A$4:$P$1328,13)</f>
        <v>Gas Natural</v>
      </c>
      <c r="W639" s="133" t="str">
        <f>VLOOKUP(A639,DB_ACS_Q1_Q4!$A$4:$AD$1328,13)</f>
        <v>Gas Natural</v>
      </c>
      <c r="X639" s="134" t="str">
        <f>VLOOKUP(A639,DB_REF_Q1_Q4!$A$4:$AD$1328,13)</f>
        <v>Ninguno</v>
      </c>
    </row>
    <row r="640" spans="1:24" ht="12" customHeight="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11"/>
      <c r="N640" s="92"/>
      <c r="O640" s="93"/>
      <c r="P640" s="93"/>
      <c r="Q640" s="93"/>
      <c r="R640" s="93"/>
      <c r="S640" s="93"/>
      <c r="T640" s="93"/>
      <c r="U640" s="75"/>
      <c r="V640" s="132" t="str">
        <f>VLOOKUP(A640,DB_CAL_Q1_Q4!$A$4:$P$1328,13)</f>
        <v>Ninguna</v>
      </c>
      <c r="W640" s="133" t="str">
        <f>VLOOKUP(A640,DB_ACS_Q1_Q4!$A$4:$AD$1328,13)</f>
        <v>GLP</v>
      </c>
      <c r="X640" s="134" t="str">
        <f>VLOOKUP(A640,DB_REF_Q1_Q4!$A$4:$AD$1328,13)</f>
        <v>Ninguno</v>
      </c>
    </row>
    <row r="641" spans="1:24" ht="12" customHeight="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11"/>
      <c r="N641" s="92"/>
      <c r="O641" s="93"/>
      <c r="P641" s="93"/>
      <c r="Q641" s="93"/>
      <c r="R641" s="93"/>
      <c r="S641" s="93"/>
      <c r="T641" s="93"/>
      <c r="U641" s="75"/>
      <c r="V641" s="132" t="str">
        <f>VLOOKUP(A641,DB_CAL_Q1_Q4!$A$4:$P$1328,13)</f>
        <v>Gas Natural</v>
      </c>
      <c r="W641" s="133" t="str">
        <f>VLOOKUP(A641,DB_ACS_Q1_Q4!$A$4:$AD$1328,13)</f>
        <v>Gas Natural</v>
      </c>
      <c r="X641" s="134" t="str">
        <f>VLOOKUP(A641,DB_REF_Q1_Q4!$A$4:$AD$1328,13)</f>
        <v>AC Eléctrico</v>
      </c>
    </row>
    <row r="642" spans="1:24" ht="12" customHeight="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11"/>
      <c r="N642" s="92"/>
      <c r="O642" s="93"/>
      <c r="P642" s="93"/>
      <c r="Q642" s="93"/>
      <c r="R642" s="93"/>
      <c r="S642" s="93"/>
      <c r="T642" s="93"/>
      <c r="U642" s="75"/>
      <c r="V642" s="132" t="str">
        <f>VLOOKUP(A642,DB_CAL_Q1_Q4!$A$4:$P$1328,13)</f>
        <v>Electricidad</v>
      </c>
      <c r="W642" s="133" t="str">
        <f>VLOOKUP(A642,DB_ACS_Q1_Q4!$A$4:$AD$1328,13)</f>
        <v>GLP</v>
      </c>
      <c r="X642" s="134" t="str">
        <f>VLOOKUP(A642,DB_REF_Q1_Q4!$A$4:$AD$1328,13)</f>
        <v>Ninguno</v>
      </c>
    </row>
    <row r="643" spans="1:24" ht="12" customHeight="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11"/>
      <c r="N643" s="92"/>
      <c r="O643" s="93"/>
      <c r="P643" s="93"/>
      <c r="Q643" s="93"/>
      <c r="R643" s="93"/>
      <c r="S643" s="93"/>
      <c r="T643" s="93"/>
      <c r="U643" s="75"/>
      <c r="V643" s="132" t="str">
        <f>VLOOKUP(A643,DB_CAL_Q1_Q4!$A$4:$P$1328,13)</f>
        <v>Ninguna</v>
      </c>
      <c r="W643" s="133" t="str">
        <f>VLOOKUP(A643,DB_ACS_Q1_Q4!$A$4:$AD$1328,13)</f>
        <v>GLP</v>
      </c>
      <c r="X643" s="134" t="str">
        <f>VLOOKUP(A643,DB_REF_Q1_Q4!$A$4:$AD$1328,13)</f>
        <v>AC Eléctrico</v>
      </c>
    </row>
    <row r="644" spans="1:24" ht="12" customHeight="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11">
        <v>1</v>
      </c>
      <c r="N644" s="92"/>
      <c r="O644" s="93"/>
      <c r="P644" s="93">
        <v>1</v>
      </c>
      <c r="Q644" s="93">
        <v>1</v>
      </c>
      <c r="R644" s="93"/>
      <c r="S644" s="93">
        <v>1</v>
      </c>
      <c r="T644" s="93">
        <v>1</v>
      </c>
      <c r="U644" s="75"/>
      <c r="V644" s="132" t="str">
        <f>VLOOKUP(A644,DB_CAL_Q1_Q4!$A$4:$P$1328,13)</f>
        <v>Electricidad</v>
      </c>
      <c r="W644" s="133" t="str">
        <f>VLOOKUP(A644,DB_ACS_Q1_Q4!$A$4:$AD$1328,13)</f>
        <v>GLP</v>
      </c>
      <c r="X644" s="134" t="str">
        <f>VLOOKUP(A644,DB_REF_Q1_Q4!$A$4:$AD$1328,13)</f>
        <v>AC Eléctrico</v>
      </c>
    </row>
    <row r="645" spans="1:24" ht="12" customHeight="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11"/>
      <c r="N645" s="92"/>
      <c r="O645" s="93"/>
      <c r="P645" s="93"/>
      <c r="Q645" s="93"/>
      <c r="R645" s="93"/>
      <c r="S645" s="93"/>
      <c r="T645" s="93"/>
      <c r="U645" s="75"/>
      <c r="V645" s="132" t="str">
        <f>VLOOKUP(A645,DB_CAL_Q1_Q4!$A$4:$P$1328,13)</f>
        <v>Electricidad</v>
      </c>
      <c r="W645" s="133" t="str">
        <f>VLOOKUP(A645,DB_ACS_Q1_Q4!$A$4:$AD$1328,13)</f>
        <v>Electricidad</v>
      </c>
      <c r="X645" s="134" t="str">
        <f>VLOOKUP(A645,DB_REF_Q1_Q4!$A$4:$AD$1328,13)</f>
        <v>Ninguno</v>
      </c>
    </row>
    <row r="646" spans="1:24" ht="12" customHeight="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11"/>
      <c r="N646" s="92"/>
      <c r="O646" s="93"/>
      <c r="P646" s="93"/>
      <c r="Q646" s="93"/>
      <c r="R646" s="93"/>
      <c r="S646" s="93"/>
      <c r="T646" s="93"/>
      <c r="U646" s="75"/>
      <c r="V646" s="132" t="str">
        <f>VLOOKUP(A646,DB_CAL_Q1_Q4!$A$4:$P$1328,13)</f>
        <v>Gasóleo</v>
      </c>
      <c r="W646" s="133" t="str">
        <f>VLOOKUP(A646,DB_ACS_Q1_Q4!$A$4:$AD$1328,13)</f>
        <v>Gasóleo</v>
      </c>
      <c r="X646" s="134" t="str">
        <f>VLOOKUP(A646,DB_REF_Q1_Q4!$A$4:$AD$1328,13)</f>
        <v>AC Eléctrico</v>
      </c>
    </row>
    <row r="647" spans="1:24" ht="12" customHeight="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11"/>
      <c r="N647" s="92"/>
      <c r="O647" s="93"/>
      <c r="P647" s="93"/>
      <c r="Q647" s="93"/>
      <c r="R647" s="93"/>
      <c r="S647" s="93"/>
      <c r="T647" s="93"/>
      <c r="U647" s="75"/>
      <c r="V647" s="132" t="str">
        <f>VLOOKUP(A647,DB_CAL_Q1_Q4!$A$4:$P$1328,13)</f>
        <v>Gasóleo</v>
      </c>
      <c r="W647" s="133" t="str">
        <f>VLOOKUP(A647,DB_ACS_Q1_Q4!$A$4:$AD$1328,13)</f>
        <v>Gasóleo</v>
      </c>
      <c r="X647" s="134" t="str">
        <f>VLOOKUP(A647,DB_REF_Q1_Q4!$A$4:$AD$1328,13)</f>
        <v>Ninguno</v>
      </c>
    </row>
    <row r="648" spans="1:24" ht="12" customHeight="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11">
        <v>1</v>
      </c>
      <c r="N648" s="92">
        <v>1</v>
      </c>
      <c r="O648" s="93"/>
      <c r="P648" s="93">
        <v>1</v>
      </c>
      <c r="Q648" s="93">
        <v>1</v>
      </c>
      <c r="R648" s="93"/>
      <c r="S648" s="93"/>
      <c r="T648" s="93"/>
      <c r="U648" s="75"/>
      <c r="V648" s="132" t="str">
        <f>VLOOKUP(A648,DB_CAL_Q1_Q4!$A$4:$P$1328,13)</f>
        <v>Gasóleo</v>
      </c>
      <c r="W648" s="133" t="str">
        <f>VLOOKUP(A648,DB_ACS_Q1_Q4!$A$4:$AD$1328,13)</f>
        <v>Gasóleo</v>
      </c>
      <c r="X648" s="134" t="str">
        <f>VLOOKUP(A648,DB_REF_Q1_Q4!$A$4:$AD$1328,13)</f>
        <v>Ninguno</v>
      </c>
    </row>
    <row r="649" spans="1:24" ht="12" customHeight="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11">
        <v>1</v>
      </c>
      <c r="N649" s="92"/>
      <c r="O649" s="93"/>
      <c r="P649" s="93"/>
      <c r="Q649" s="93">
        <v>1</v>
      </c>
      <c r="R649" s="93"/>
      <c r="S649" s="93">
        <v>1</v>
      </c>
      <c r="T649" s="93">
        <v>1</v>
      </c>
      <c r="U649" s="75"/>
      <c r="V649" s="132" t="str">
        <f>VLOOKUP(A649,DB_CAL_Q1_Q4!$A$4:$P$1328,13)</f>
        <v>Electricidad</v>
      </c>
      <c r="W649" s="133" t="str">
        <f>VLOOKUP(A649,DB_ACS_Q1_Q4!$A$4:$AD$1328,13)</f>
        <v>GLP</v>
      </c>
      <c r="X649" s="134" t="str">
        <f>VLOOKUP(A649,DB_REF_Q1_Q4!$A$4:$AD$1328,13)</f>
        <v>AC Eléctrico</v>
      </c>
    </row>
    <row r="650" spans="1:24" ht="12" customHeight="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11"/>
      <c r="N650" s="92"/>
      <c r="O650" s="93"/>
      <c r="P650" s="93"/>
      <c r="Q650" s="93"/>
      <c r="R650" s="93"/>
      <c r="S650" s="93"/>
      <c r="T650" s="93"/>
      <c r="U650" s="75"/>
      <c r="V650" s="132" t="str">
        <f>VLOOKUP(A650,DB_CAL_Q1_Q4!$A$4:$P$1328,13)</f>
        <v>Electricidad</v>
      </c>
      <c r="W650" s="133" t="str">
        <f>VLOOKUP(A650,DB_ACS_Q1_Q4!$A$4:$AD$1328,13)</f>
        <v>Gas Natural</v>
      </c>
      <c r="X650" s="134" t="str">
        <f>VLOOKUP(A650,DB_REF_Q1_Q4!$A$4:$AD$1328,13)</f>
        <v>Ninguno</v>
      </c>
    </row>
    <row r="651" spans="1:24" ht="12" customHeight="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11">
        <v>1</v>
      </c>
      <c r="N651" s="92">
        <v>1</v>
      </c>
      <c r="O651" s="93"/>
      <c r="P651" s="93">
        <v>1</v>
      </c>
      <c r="Q651" s="93">
        <v>1</v>
      </c>
      <c r="R651" s="93">
        <v>1</v>
      </c>
      <c r="S651" s="93">
        <v>1</v>
      </c>
      <c r="T651" s="93">
        <v>1</v>
      </c>
      <c r="U651" s="75"/>
      <c r="V651" s="132" t="str">
        <f>VLOOKUP(A651,DB_CAL_Q1_Q4!$A$4:$P$1328,13)</f>
        <v>Otros</v>
      </c>
      <c r="W651" s="133" t="str">
        <f>VLOOKUP(A651,DB_ACS_Q1_Q4!$A$4:$AD$1328,13)</f>
        <v>Otros</v>
      </c>
      <c r="X651" s="134" t="str">
        <f>VLOOKUP(A651,DB_REF_Q1_Q4!$A$4:$AD$1328,13)</f>
        <v>Ninguno</v>
      </c>
    </row>
    <row r="652" spans="1:24" ht="12" customHeight="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11">
        <v>1</v>
      </c>
      <c r="N652" s="92">
        <v>1</v>
      </c>
      <c r="O652" s="93">
        <v>1</v>
      </c>
      <c r="P652" s="93">
        <v>1</v>
      </c>
      <c r="Q652" s="93">
        <v>1</v>
      </c>
      <c r="R652" s="93">
        <v>1</v>
      </c>
      <c r="S652" s="93">
        <v>1</v>
      </c>
      <c r="T652" s="93">
        <v>1</v>
      </c>
      <c r="U652" s="75">
        <v>1</v>
      </c>
      <c r="V652" s="132" t="str">
        <f>VLOOKUP(A652,DB_CAL_Q1_Q4!$A$4:$P$1328,13)</f>
        <v>Electricidad</v>
      </c>
      <c r="W652" s="133" t="str">
        <f>VLOOKUP(A652,DB_ACS_Q1_Q4!$A$4:$AD$1328,13)</f>
        <v>Electricidad</v>
      </c>
      <c r="X652" s="134" t="str">
        <f>VLOOKUP(A652,DB_REF_Q1_Q4!$A$4:$AD$1328,13)</f>
        <v>AC Eléctrico</v>
      </c>
    </row>
    <row r="653" spans="1:24" ht="12" customHeight="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11"/>
      <c r="N653" s="92"/>
      <c r="O653" s="93"/>
      <c r="P653" s="93"/>
      <c r="Q653" s="93"/>
      <c r="R653" s="93"/>
      <c r="S653" s="93"/>
      <c r="T653" s="93"/>
      <c r="U653" s="75"/>
      <c r="V653" s="132" t="str">
        <f>VLOOKUP(A653,DB_CAL_Q1_Q4!$A$4:$P$1328,13)</f>
        <v>Gas Natural</v>
      </c>
      <c r="W653" s="133" t="str">
        <f>VLOOKUP(A653,DB_ACS_Q1_Q4!$A$4:$AD$1328,13)</f>
        <v>Gas Natural</v>
      </c>
      <c r="X653" s="134" t="str">
        <f>VLOOKUP(A653,DB_REF_Q1_Q4!$A$4:$AD$1328,13)</f>
        <v>Ninguno</v>
      </c>
    </row>
    <row r="654" spans="1:24" ht="12" customHeight="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11">
        <v>1</v>
      </c>
      <c r="N654" s="92">
        <v>1</v>
      </c>
      <c r="O654" s="93">
        <v>1</v>
      </c>
      <c r="P654" s="93">
        <v>1</v>
      </c>
      <c r="Q654" s="93">
        <v>1</v>
      </c>
      <c r="R654" s="93">
        <v>1</v>
      </c>
      <c r="S654" s="93">
        <v>1</v>
      </c>
      <c r="T654" s="93"/>
      <c r="U654" s="75"/>
      <c r="V654" s="132" t="str">
        <f>VLOOKUP(A654,DB_CAL_Q1_Q4!$A$4:$P$1328,13)</f>
        <v>Electricidad</v>
      </c>
      <c r="W654" s="133" t="str">
        <f>VLOOKUP(A654,DB_ACS_Q1_Q4!$A$4:$AD$1328,13)</f>
        <v>Electricidad</v>
      </c>
      <c r="X654" s="134" t="str">
        <f>VLOOKUP(A654,DB_REF_Q1_Q4!$A$4:$AD$1328,13)</f>
        <v>AC Eléctrico</v>
      </c>
    </row>
    <row r="655" spans="1:24" ht="12" customHeight="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11">
        <v>1</v>
      </c>
      <c r="N655" s="92"/>
      <c r="O655" s="93">
        <v>1</v>
      </c>
      <c r="P655" s="93"/>
      <c r="Q655" s="93">
        <v>1</v>
      </c>
      <c r="R655" s="93"/>
      <c r="S655" s="93">
        <v>1</v>
      </c>
      <c r="T655" s="93"/>
      <c r="U655" s="75"/>
      <c r="V655" s="132" t="str">
        <f>VLOOKUP(A655,DB_CAL_Q1_Q4!$A$4:$P$1328,13)</f>
        <v>Gas Natural</v>
      </c>
      <c r="W655" s="133" t="str">
        <f>VLOOKUP(A655,DB_ACS_Q1_Q4!$A$4:$AD$1328,13)</f>
        <v>Gas Natural</v>
      </c>
      <c r="X655" s="134" t="str">
        <f>VLOOKUP(A655,DB_REF_Q1_Q4!$A$4:$AD$1328,13)</f>
        <v>AC Eléctrico</v>
      </c>
    </row>
    <row r="656" spans="1:24" ht="12" customHeight="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11"/>
      <c r="N656" s="92"/>
      <c r="O656" s="93"/>
      <c r="P656" s="93"/>
      <c r="Q656" s="93"/>
      <c r="R656" s="93"/>
      <c r="S656" s="93"/>
      <c r="T656" s="93"/>
      <c r="U656" s="75"/>
      <c r="V656" s="132" t="str">
        <f>VLOOKUP(A656,DB_CAL_Q1_Q4!$A$4:$P$1328,13)</f>
        <v>Gas Natural</v>
      </c>
      <c r="W656" s="133" t="str">
        <f>VLOOKUP(A656,DB_ACS_Q1_Q4!$A$4:$AD$1328,13)</f>
        <v>Gas Natural</v>
      </c>
      <c r="X656" s="134" t="str">
        <f>VLOOKUP(A656,DB_REF_Q1_Q4!$A$4:$AD$1328,13)</f>
        <v>Ninguno</v>
      </c>
    </row>
    <row r="657" spans="1:24" ht="12" customHeight="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11">
        <v>1</v>
      </c>
      <c r="N657" s="92">
        <v>1</v>
      </c>
      <c r="O657" s="93"/>
      <c r="P657" s="93"/>
      <c r="Q657" s="93">
        <v>1</v>
      </c>
      <c r="R657" s="93"/>
      <c r="S657" s="93">
        <v>1</v>
      </c>
      <c r="T657" s="93"/>
      <c r="U657" s="75"/>
      <c r="V657" s="132" t="str">
        <f>VLOOKUP(A657,DB_CAL_Q1_Q4!$A$4:$P$1328,13)</f>
        <v>GLP</v>
      </c>
      <c r="W657" s="133" t="str">
        <f>VLOOKUP(A657,DB_ACS_Q1_Q4!$A$4:$AD$1328,13)</f>
        <v>GLP</v>
      </c>
      <c r="X657" s="134" t="str">
        <f>VLOOKUP(A657,DB_REF_Q1_Q4!$A$4:$AD$1328,13)</f>
        <v>Ninguno</v>
      </c>
    </row>
    <row r="658" spans="1:24" ht="12" customHeight="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11"/>
      <c r="N658" s="92"/>
      <c r="O658" s="93"/>
      <c r="P658" s="93"/>
      <c r="Q658" s="93"/>
      <c r="R658" s="93"/>
      <c r="S658" s="93"/>
      <c r="T658" s="93"/>
      <c r="U658" s="75"/>
      <c r="V658" s="132" t="str">
        <f>VLOOKUP(A658,DB_CAL_Q1_Q4!$A$4:$P$1328,13)</f>
        <v>Bomba de calor aire</v>
      </c>
      <c r="W658" s="133" t="str">
        <f>VLOOKUP(A658,DB_ACS_Q1_Q4!$A$4:$AD$1328,13)</f>
        <v>Electricidad</v>
      </c>
      <c r="X658" s="134" t="str">
        <f>VLOOKUP(A658,DB_REF_Q1_Q4!$A$4:$AD$1328,13)</f>
        <v>Bomba de calor aire</v>
      </c>
    </row>
    <row r="659" spans="1:24" ht="12" customHeight="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11"/>
      <c r="N659" s="92"/>
      <c r="O659" s="93"/>
      <c r="P659" s="93"/>
      <c r="Q659" s="93"/>
      <c r="R659" s="93"/>
      <c r="S659" s="93"/>
      <c r="T659" s="93"/>
      <c r="U659" s="75"/>
      <c r="V659" s="132" t="str">
        <f>VLOOKUP(A659,DB_CAL_Q1_Q4!$A$4:$P$1328,13)</f>
        <v>Gas Natural</v>
      </c>
      <c r="W659" s="133" t="str">
        <f>VLOOKUP(A659,DB_ACS_Q1_Q4!$A$4:$AD$1328,13)</f>
        <v>Gas Natural</v>
      </c>
      <c r="X659" s="134" t="str">
        <f>VLOOKUP(A659,DB_REF_Q1_Q4!$A$4:$AD$1328,13)</f>
        <v>AC Eléctrico</v>
      </c>
    </row>
    <row r="660" spans="1:24" ht="12" customHeight="1">
      <c r="A660" s="10">
        <v>656</v>
      </c>
      <c r="B660" s="98" t="s">
        <v>218</v>
      </c>
      <c r="C660" s="98" t="s">
        <v>69</v>
      </c>
      <c r="D660" s="11" t="s">
        <v>51</v>
      </c>
      <c r="E660" s="11" t="s">
        <v>303</v>
      </c>
      <c r="F660" s="12" t="s">
        <v>48</v>
      </c>
      <c r="G660" s="11" t="s">
        <v>511</v>
      </c>
      <c r="H660" s="12" t="s">
        <v>308</v>
      </c>
      <c r="I660" s="11" t="s">
        <v>507</v>
      </c>
      <c r="J660" s="12" t="str">
        <f t="shared" ref="J660:J666" si="24">"≥17h"</f>
        <v>≥17h</v>
      </c>
      <c r="K660" s="12" t="s">
        <v>513</v>
      </c>
      <c r="L660" s="69" t="s">
        <v>518</v>
      </c>
      <c r="M660" s="11">
        <v>1</v>
      </c>
      <c r="N660" s="92">
        <v>1</v>
      </c>
      <c r="O660" s="93"/>
      <c r="P660" s="93"/>
      <c r="Q660" s="93"/>
      <c r="R660" s="93"/>
      <c r="S660" s="93">
        <v>1</v>
      </c>
      <c r="T660" s="93">
        <v>1</v>
      </c>
      <c r="U660" s="75"/>
      <c r="V660" s="132" t="str">
        <f>VLOOKUP(A660,DB_CAL_Q1_Q4!$A$4:$P$1328,13)</f>
        <v>GLP</v>
      </c>
      <c r="W660" s="133" t="str">
        <f>VLOOKUP(A660,DB_ACS_Q1_Q4!$A$4:$AD$1328,13)</f>
        <v>GLP</v>
      </c>
      <c r="X660" s="134" t="str">
        <f>VLOOKUP(A660,DB_REF_Q1_Q4!$A$4:$AD$1328,13)</f>
        <v>AC Eléctrico</v>
      </c>
    </row>
    <row r="661" spans="1:24" ht="12" customHeight="1">
      <c r="A661" s="10">
        <v>657</v>
      </c>
      <c r="B661" s="98" t="s">
        <v>183</v>
      </c>
      <c r="C661" s="98" t="s">
        <v>168</v>
      </c>
      <c r="D661" s="11" t="s">
        <v>51</v>
      </c>
      <c r="E661" s="11" t="s">
        <v>304</v>
      </c>
      <c r="F661" s="75" t="s">
        <v>47</v>
      </c>
      <c r="G661" s="11" t="s">
        <v>511</v>
      </c>
      <c r="H661" s="12" t="s">
        <v>306</v>
      </c>
      <c r="I661" s="103" t="s">
        <v>504</v>
      </c>
      <c r="J661" s="12" t="str">
        <f t="shared" si="24"/>
        <v>≥17h</v>
      </c>
      <c r="K661" s="12" t="s">
        <v>47</v>
      </c>
      <c r="L661" s="69" t="s">
        <v>520</v>
      </c>
      <c r="M661" s="11"/>
      <c r="N661" s="92"/>
      <c r="O661" s="93"/>
      <c r="P661" s="93"/>
      <c r="Q661" s="93"/>
      <c r="R661" s="93"/>
      <c r="S661" s="93"/>
      <c r="T661" s="93"/>
      <c r="U661" s="75"/>
      <c r="V661" s="132" t="str">
        <f>VLOOKUP(A661,DB_CAL_Q1_Q4!$A$4:$P$1328,13)</f>
        <v>Gas Natural</v>
      </c>
      <c r="W661" s="133" t="str">
        <f>VLOOKUP(A661,DB_ACS_Q1_Q4!$A$4:$AD$1328,13)</f>
        <v>Gas Natural</v>
      </c>
      <c r="X661" s="134" t="str">
        <f>VLOOKUP(A661,DB_REF_Q1_Q4!$A$4:$AD$1328,13)</f>
        <v>Ninguno</v>
      </c>
    </row>
    <row r="662" spans="1:24" ht="12" customHeight="1">
      <c r="A662" s="10">
        <v>658</v>
      </c>
      <c r="B662" s="98" t="s">
        <v>128</v>
      </c>
      <c r="C662" s="98" t="s">
        <v>126</v>
      </c>
      <c r="D662" s="11" t="s">
        <v>51</v>
      </c>
      <c r="E662" s="11" t="s">
        <v>304</v>
      </c>
      <c r="F662" s="12" t="s">
        <v>49</v>
      </c>
      <c r="G662" s="11" t="s">
        <v>511</v>
      </c>
      <c r="H662" s="12" t="s">
        <v>306</v>
      </c>
      <c r="I662" s="103" t="s">
        <v>505</v>
      </c>
      <c r="J662" s="12" t="str">
        <f t="shared" si="24"/>
        <v>≥17h</v>
      </c>
      <c r="K662" s="12" t="s">
        <v>47</v>
      </c>
      <c r="L662" s="69" t="s">
        <v>518</v>
      </c>
      <c r="M662" s="11"/>
      <c r="N662" s="92"/>
      <c r="O662" s="93"/>
      <c r="P662" s="93"/>
      <c r="Q662" s="93"/>
      <c r="R662" s="93"/>
      <c r="S662" s="93"/>
      <c r="T662" s="93"/>
      <c r="U662" s="75"/>
      <c r="V662" s="132" t="str">
        <f>VLOOKUP(A662,DB_CAL_Q1_Q4!$A$4:$P$1328,13)</f>
        <v>Gas Natural</v>
      </c>
      <c r="W662" s="133" t="str">
        <f>VLOOKUP(A662,DB_ACS_Q1_Q4!$A$4:$AD$1328,13)</f>
        <v>Gas Natural</v>
      </c>
      <c r="X662" s="134" t="str">
        <f>VLOOKUP(A662,DB_REF_Q1_Q4!$A$4:$AD$1328,13)</f>
        <v>AC Eléctrico</v>
      </c>
    </row>
    <row r="663" spans="1:24" ht="12" customHeight="1">
      <c r="A663" s="10">
        <v>659</v>
      </c>
      <c r="B663" s="98" t="s">
        <v>218</v>
      </c>
      <c r="C663" s="98" t="s">
        <v>69</v>
      </c>
      <c r="D663" s="11" t="s">
        <v>52</v>
      </c>
      <c r="E663" s="11" t="s">
        <v>303</v>
      </c>
      <c r="F663" s="12" t="s">
        <v>48</v>
      </c>
      <c r="G663" s="11" t="s">
        <v>511</v>
      </c>
      <c r="H663" s="12" t="s">
        <v>307</v>
      </c>
      <c r="I663" s="11" t="s">
        <v>507</v>
      </c>
      <c r="J663" s="12" t="str">
        <f t="shared" si="24"/>
        <v>≥17h</v>
      </c>
      <c r="K663" s="12" t="s">
        <v>513</v>
      </c>
      <c r="L663" s="69" t="s">
        <v>518</v>
      </c>
      <c r="M663" s="11"/>
      <c r="N663" s="92"/>
      <c r="O663" s="93"/>
      <c r="P663" s="93"/>
      <c r="Q663" s="93"/>
      <c r="R663" s="93"/>
      <c r="S663" s="93"/>
      <c r="T663" s="93"/>
      <c r="U663" s="75"/>
      <c r="V663" s="132" t="str">
        <f>VLOOKUP(A663,DB_CAL_Q1_Q4!$A$4:$P$1328,13)</f>
        <v>Ninguna</v>
      </c>
      <c r="W663" s="133" t="str">
        <f>VLOOKUP(A663,DB_ACS_Q1_Q4!$A$4:$AD$1328,13)</f>
        <v>Gas Natural</v>
      </c>
      <c r="X663" s="134" t="str">
        <f>VLOOKUP(A663,DB_REF_Q1_Q4!$A$4:$AD$1328,13)</f>
        <v>AC Eléctrico</v>
      </c>
    </row>
    <row r="664" spans="1:24" ht="12" customHeight="1">
      <c r="A664" s="10">
        <v>660</v>
      </c>
      <c r="B664" s="98" t="s">
        <v>128</v>
      </c>
      <c r="C664" s="98" t="s">
        <v>126</v>
      </c>
      <c r="D664" s="11" t="s">
        <v>51</v>
      </c>
      <c r="E664" s="11" t="s">
        <v>304</v>
      </c>
      <c r="F664" s="12" t="s">
        <v>49</v>
      </c>
      <c r="G664" s="11" t="s">
        <v>511</v>
      </c>
      <c r="H664" s="12" t="s">
        <v>306</v>
      </c>
      <c r="I664" s="11" t="s">
        <v>504</v>
      </c>
      <c r="J664" s="12" t="str">
        <f t="shared" si="24"/>
        <v>≥17h</v>
      </c>
      <c r="K664" s="12" t="s">
        <v>47</v>
      </c>
      <c r="L664" s="69" t="s">
        <v>518</v>
      </c>
      <c r="M664" s="11"/>
      <c r="N664" s="92"/>
      <c r="O664" s="93"/>
      <c r="P664" s="93"/>
      <c r="Q664" s="93"/>
      <c r="R664" s="93"/>
      <c r="S664" s="93"/>
      <c r="T664" s="93"/>
      <c r="U664" s="75"/>
      <c r="V664" s="132" t="str">
        <f>VLOOKUP(A664,DB_CAL_Q1_Q4!$A$4:$P$1328,13)</f>
        <v>Gas Natural</v>
      </c>
      <c r="W664" s="133" t="str">
        <f>VLOOKUP(A664,DB_ACS_Q1_Q4!$A$4:$AD$1328,13)</f>
        <v>Gas Natural</v>
      </c>
      <c r="X664" s="134" t="str">
        <f>VLOOKUP(A664,DB_REF_Q1_Q4!$A$4:$AD$1328,13)</f>
        <v>Ninguno</v>
      </c>
    </row>
    <row r="665" spans="1:24" ht="12" customHeight="1">
      <c r="A665" s="10">
        <v>661</v>
      </c>
      <c r="B665" s="98" t="s">
        <v>183</v>
      </c>
      <c r="C665" s="98" t="s">
        <v>168</v>
      </c>
      <c r="D665" s="11" t="s">
        <v>25</v>
      </c>
      <c r="E665" s="11" t="s">
        <v>304</v>
      </c>
      <c r="F665" s="12" t="s">
        <v>49</v>
      </c>
      <c r="G665" s="11" t="s">
        <v>511</v>
      </c>
      <c r="H665" s="12" t="s">
        <v>306</v>
      </c>
      <c r="I665" s="103" t="s">
        <v>504</v>
      </c>
      <c r="J665" s="12" t="str">
        <f t="shared" si="24"/>
        <v>≥17h</v>
      </c>
      <c r="K665" s="12" t="s">
        <v>512</v>
      </c>
      <c r="L665" s="69" t="s">
        <v>520</v>
      </c>
      <c r="M665" s="11">
        <v>1</v>
      </c>
      <c r="N665" s="92"/>
      <c r="O665" s="93"/>
      <c r="P665" s="93"/>
      <c r="Q665" s="93">
        <v>1</v>
      </c>
      <c r="R665" s="93">
        <v>1</v>
      </c>
      <c r="S665" s="93"/>
      <c r="T665" s="93">
        <v>1</v>
      </c>
      <c r="U665" s="75"/>
      <c r="V665" s="132" t="str">
        <f>VLOOKUP(A665,DB_CAL_Q1_Q4!$A$4:$P$1328,13)</f>
        <v>Gas Natural</v>
      </c>
      <c r="W665" s="133" t="str">
        <f>VLOOKUP(A665,DB_ACS_Q1_Q4!$A$4:$AD$1328,13)</f>
        <v>Gas Natural</v>
      </c>
      <c r="X665" s="134" t="str">
        <f>VLOOKUP(A665,DB_REF_Q1_Q4!$A$4:$AD$1328,13)</f>
        <v>Ninguno</v>
      </c>
    </row>
    <row r="666" spans="1:24" ht="12" customHeight="1">
      <c r="A666" s="10">
        <v>662</v>
      </c>
      <c r="B666" s="98" t="s">
        <v>218</v>
      </c>
      <c r="C666" s="98" t="s">
        <v>69</v>
      </c>
      <c r="D666" s="11" t="s">
        <v>51</v>
      </c>
      <c r="E666" s="11" t="s">
        <v>304</v>
      </c>
      <c r="F666" s="12" t="s">
        <v>48</v>
      </c>
      <c r="G666" s="11" t="s">
        <v>511</v>
      </c>
      <c r="H666" s="12" t="s">
        <v>307</v>
      </c>
      <c r="I666" s="11" t="s">
        <v>504</v>
      </c>
      <c r="J666" s="12" t="str">
        <f t="shared" si="24"/>
        <v>≥17h</v>
      </c>
      <c r="K666" s="12" t="s">
        <v>512</v>
      </c>
      <c r="L666" s="69" t="s">
        <v>518</v>
      </c>
      <c r="M666" s="11">
        <v>1</v>
      </c>
      <c r="N666" s="92">
        <v>1</v>
      </c>
      <c r="O666" s="93">
        <v>1</v>
      </c>
      <c r="P666" s="93">
        <v>1</v>
      </c>
      <c r="Q666" s="93">
        <v>1</v>
      </c>
      <c r="R666" s="93">
        <v>1</v>
      </c>
      <c r="S666" s="93">
        <v>1</v>
      </c>
      <c r="T666" s="93">
        <v>1</v>
      </c>
      <c r="U666" s="75">
        <v>1</v>
      </c>
      <c r="V666" s="132" t="str">
        <f>VLOOKUP(A666,DB_CAL_Q1_Q4!$A$4:$P$1328,13)</f>
        <v>Gasóleo</v>
      </c>
      <c r="W666" s="133" t="str">
        <f>VLOOKUP(A666,DB_ACS_Q1_Q4!$A$4:$AD$1328,13)</f>
        <v>Gasóleo</v>
      </c>
      <c r="X666" s="134" t="str">
        <f>VLOOKUP(A666,DB_REF_Q1_Q4!$A$4:$AD$1328,13)</f>
        <v>Ninguno</v>
      </c>
    </row>
    <row r="667" spans="1:24" ht="12" customHeight="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11"/>
      <c r="N667" s="92"/>
      <c r="O667" s="93"/>
      <c r="P667" s="93"/>
      <c r="Q667" s="93"/>
      <c r="R667" s="93"/>
      <c r="S667" s="93"/>
      <c r="T667" s="93"/>
      <c r="U667" s="75"/>
      <c r="V667" s="132" t="str">
        <f>VLOOKUP(A667,DB_CAL_Q1_Q4!$A$4:$P$1328,13)</f>
        <v>GLP</v>
      </c>
      <c r="W667" s="133" t="str">
        <f>VLOOKUP(A667,DB_ACS_Q1_Q4!$A$4:$AD$1328,13)</f>
        <v>GLP</v>
      </c>
      <c r="X667" s="134" t="str">
        <f>VLOOKUP(A667,DB_REF_Q1_Q4!$A$4:$AD$1328,13)</f>
        <v>AC Eléctrico</v>
      </c>
    </row>
    <row r="668" spans="1:24" ht="12" customHeight="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11">
        <v>1</v>
      </c>
      <c r="N668" s="92"/>
      <c r="O668" s="93"/>
      <c r="P668" s="93"/>
      <c r="Q668" s="93">
        <v>1</v>
      </c>
      <c r="R668" s="93">
        <v>1</v>
      </c>
      <c r="S668" s="93">
        <v>1</v>
      </c>
      <c r="T668" s="93">
        <v>1</v>
      </c>
      <c r="U668" s="75"/>
      <c r="V668" s="132" t="str">
        <f>VLOOKUP(A668,DB_CAL_Q1_Q4!$A$4:$P$1328,13)</f>
        <v>Ninguna</v>
      </c>
      <c r="W668" s="133" t="str">
        <f>VLOOKUP(A668,DB_ACS_Q1_Q4!$A$4:$AD$1328,13)</f>
        <v>Solar Térmica</v>
      </c>
      <c r="X668" s="134" t="str">
        <f>VLOOKUP(A668,DB_REF_Q1_Q4!$A$4:$AD$1328,13)</f>
        <v>Bomba de calor aire</v>
      </c>
    </row>
    <row r="669" spans="1:24" ht="12" customHeight="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11">
        <v>1</v>
      </c>
      <c r="N669" s="92">
        <v>1</v>
      </c>
      <c r="O669" s="93">
        <v>1</v>
      </c>
      <c r="P669" s="93">
        <v>1</v>
      </c>
      <c r="Q669" s="93">
        <v>1</v>
      </c>
      <c r="R669" s="93"/>
      <c r="S669" s="93">
        <v>1</v>
      </c>
      <c r="T669" s="93"/>
      <c r="U669" s="75"/>
      <c r="V669" s="132" t="str">
        <f>VLOOKUP(A669,DB_CAL_Q1_Q4!$A$4:$P$1328,13)</f>
        <v>Gas Natural</v>
      </c>
      <c r="W669" s="133" t="str">
        <f>VLOOKUP(A669,DB_ACS_Q1_Q4!$A$4:$AD$1328,13)</f>
        <v>Gas Natural</v>
      </c>
      <c r="X669" s="134" t="str">
        <f>VLOOKUP(A669,DB_REF_Q1_Q4!$A$4:$AD$1328,13)</f>
        <v>Ninguno</v>
      </c>
    </row>
    <row r="670" spans="1:24" ht="12" customHeight="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11">
        <v>1</v>
      </c>
      <c r="N670" s="92"/>
      <c r="O670" s="93">
        <v>1</v>
      </c>
      <c r="P670" s="93">
        <v>1</v>
      </c>
      <c r="Q670" s="93">
        <v>1</v>
      </c>
      <c r="R670" s="93"/>
      <c r="S670" s="93"/>
      <c r="T670" s="93"/>
      <c r="U670" s="75"/>
      <c r="V670" s="132" t="str">
        <f>VLOOKUP(A670,DB_CAL_Q1_Q4!$A$4:$P$1328,13)</f>
        <v>Electricidad</v>
      </c>
      <c r="W670" s="133" t="str">
        <f>VLOOKUP(A670,DB_ACS_Q1_Q4!$A$4:$AD$1328,13)</f>
        <v>Electricidad</v>
      </c>
      <c r="X670" s="134" t="str">
        <f>VLOOKUP(A670,DB_REF_Q1_Q4!$A$4:$AD$1328,13)</f>
        <v>AC Eléctrico</v>
      </c>
    </row>
    <row r="671" spans="1:24" ht="12" customHeight="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11">
        <v>1</v>
      </c>
      <c r="N671" s="92">
        <v>1</v>
      </c>
      <c r="O671" s="93"/>
      <c r="P671" s="93">
        <v>1</v>
      </c>
      <c r="Q671" s="93">
        <v>1</v>
      </c>
      <c r="R671" s="93"/>
      <c r="S671" s="93">
        <v>1</v>
      </c>
      <c r="T671" s="93"/>
      <c r="U671" s="75"/>
      <c r="V671" s="132" t="str">
        <f>VLOOKUP(A671,DB_CAL_Q1_Q4!$A$4:$P$1328,13)</f>
        <v>Electricidad</v>
      </c>
      <c r="W671" s="133" t="str">
        <f>VLOOKUP(A671,DB_ACS_Q1_Q4!$A$4:$AD$1328,13)</f>
        <v>Electricidad</v>
      </c>
      <c r="X671" s="134" t="str">
        <f>VLOOKUP(A671,DB_REF_Q1_Q4!$A$4:$AD$1328,13)</f>
        <v>Ninguno</v>
      </c>
    </row>
    <row r="672" spans="1:24" ht="12" customHeight="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11"/>
      <c r="N672" s="92"/>
      <c r="O672" s="93"/>
      <c r="P672" s="93"/>
      <c r="Q672" s="93"/>
      <c r="R672" s="93"/>
      <c r="S672" s="93"/>
      <c r="T672" s="93"/>
      <c r="U672" s="75"/>
      <c r="V672" s="132" t="str">
        <f>VLOOKUP(A672,DB_CAL_Q1_Q4!$A$4:$P$1328,13)</f>
        <v>Gas Natural</v>
      </c>
      <c r="W672" s="133" t="str">
        <f>VLOOKUP(A672,DB_ACS_Q1_Q4!$A$4:$AD$1328,13)</f>
        <v>Gas Natural</v>
      </c>
      <c r="X672" s="134" t="str">
        <f>VLOOKUP(A672,DB_REF_Q1_Q4!$A$4:$AD$1328,13)</f>
        <v>Ninguno</v>
      </c>
    </row>
    <row r="673" spans="1:24" ht="12" customHeight="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11">
        <v>1</v>
      </c>
      <c r="N673" s="92"/>
      <c r="O673" s="93"/>
      <c r="P673" s="93">
        <v>1</v>
      </c>
      <c r="Q673" s="93"/>
      <c r="R673" s="93"/>
      <c r="S673" s="93">
        <v>1</v>
      </c>
      <c r="T673" s="93"/>
      <c r="U673" s="75"/>
      <c r="V673" s="132" t="str">
        <f>VLOOKUP(A673,DB_CAL_Q1_Q4!$A$4:$P$1328,13)</f>
        <v>Electricidad</v>
      </c>
      <c r="W673" s="133" t="str">
        <f>VLOOKUP(A673,DB_ACS_Q1_Q4!$A$4:$AD$1328,13)</f>
        <v>Gas Natural</v>
      </c>
      <c r="X673" s="134" t="str">
        <f>VLOOKUP(A673,DB_REF_Q1_Q4!$A$4:$AD$1328,13)</f>
        <v>AC Eléctrico</v>
      </c>
    </row>
    <row r="674" spans="1:24" ht="12" customHeight="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11">
        <v>1</v>
      </c>
      <c r="N674" s="92">
        <v>1</v>
      </c>
      <c r="O674" s="93"/>
      <c r="P674" s="93">
        <v>1</v>
      </c>
      <c r="Q674" s="93">
        <v>1</v>
      </c>
      <c r="R674" s="93">
        <v>1</v>
      </c>
      <c r="S674" s="93">
        <v>1</v>
      </c>
      <c r="T674" s="93"/>
      <c r="U674" s="75"/>
      <c r="V674" s="132" t="str">
        <f>VLOOKUP(A674,DB_CAL_Q1_Q4!$A$4:$P$1328,13)</f>
        <v>Gas Natural</v>
      </c>
      <c r="W674" s="133" t="str">
        <f>VLOOKUP(A674,DB_ACS_Q1_Q4!$A$4:$AD$1328,13)</f>
        <v>Gas Natural</v>
      </c>
      <c r="X674" s="134" t="str">
        <f>VLOOKUP(A674,DB_REF_Q1_Q4!$A$4:$AD$1328,13)</f>
        <v>Ninguno</v>
      </c>
    </row>
    <row r="675" spans="1:24" ht="12" customHeight="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11"/>
      <c r="N675" s="92"/>
      <c r="O675" s="93"/>
      <c r="P675" s="93"/>
      <c r="Q675" s="93"/>
      <c r="R675" s="93"/>
      <c r="S675" s="93"/>
      <c r="T675" s="93"/>
      <c r="U675" s="75"/>
      <c r="V675" s="132" t="str">
        <f>VLOOKUP(A675,DB_CAL_Q1_Q4!$A$4:$P$1328,13)</f>
        <v>GLP</v>
      </c>
      <c r="W675" s="133" t="str">
        <f>VLOOKUP(A675,DB_ACS_Q1_Q4!$A$4:$AD$1328,13)</f>
        <v>GLP</v>
      </c>
      <c r="X675" s="134" t="str">
        <f>VLOOKUP(A675,DB_REF_Q1_Q4!$A$4:$AD$1328,13)</f>
        <v>AC Eléctrico</v>
      </c>
    </row>
    <row r="676" spans="1:24" ht="12" customHeight="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11">
        <v>1</v>
      </c>
      <c r="N676" s="92">
        <v>1</v>
      </c>
      <c r="O676" s="93"/>
      <c r="P676" s="93"/>
      <c r="Q676" s="93">
        <v>1</v>
      </c>
      <c r="R676" s="93">
        <v>1</v>
      </c>
      <c r="S676" s="93"/>
      <c r="T676" s="93">
        <v>1</v>
      </c>
      <c r="U676" s="75"/>
      <c r="V676" s="132" t="str">
        <f>VLOOKUP(A676,DB_CAL_Q1_Q4!$A$4:$P$1328,13)</f>
        <v>Gas Natural</v>
      </c>
      <c r="W676" s="133" t="str">
        <f>VLOOKUP(A676,DB_ACS_Q1_Q4!$A$4:$AD$1328,13)</f>
        <v>Gas Natural</v>
      </c>
      <c r="X676" s="134" t="str">
        <f>VLOOKUP(A676,DB_REF_Q1_Q4!$A$4:$AD$1328,13)</f>
        <v>Ninguno</v>
      </c>
    </row>
    <row r="677" spans="1:24" ht="12" customHeight="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11">
        <v>1</v>
      </c>
      <c r="N677" s="92">
        <v>1</v>
      </c>
      <c r="O677" s="93"/>
      <c r="P677" s="93">
        <v>1</v>
      </c>
      <c r="Q677" s="93">
        <v>1</v>
      </c>
      <c r="R677" s="93">
        <v>1</v>
      </c>
      <c r="S677" s="93"/>
      <c r="T677" s="93">
        <v>1</v>
      </c>
      <c r="U677" s="75"/>
      <c r="V677" s="132" t="str">
        <f>VLOOKUP(A677,DB_CAL_Q1_Q4!$A$4:$P$1328,13)</f>
        <v>Gas Natural</v>
      </c>
      <c r="W677" s="133" t="str">
        <f>VLOOKUP(A677,DB_ACS_Q1_Q4!$A$4:$AD$1328,13)</f>
        <v>Gas Natural</v>
      </c>
      <c r="X677" s="134" t="str">
        <f>VLOOKUP(A677,DB_REF_Q1_Q4!$A$4:$AD$1328,13)</f>
        <v>Ninguno</v>
      </c>
    </row>
    <row r="678" spans="1:24" ht="12" customHeight="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11">
        <v>1</v>
      </c>
      <c r="N678" s="92">
        <v>1</v>
      </c>
      <c r="O678" s="93"/>
      <c r="P678" s="93"/>
      <c r="Q678" s="93">
        <v>1</v>
      </c>
      <c r="R678" s="93">
        <v>1</v>
      </c>
      <c r="S678" s="93">
        <v>1</v>
      </c>
      <c r="T678" s="93">
        <v>1</v>
      </c>
      <c r="U678" s="75"/>
      <c r="V678" s="132" t="str">
        <f>VLOOKUP(A678,DB_CAL_Q1_Q4!$A$4:$P$1328,13)</f>
        <v>Ninguna</v>
      </c>
      <c r="W678" s="133" t="str">
        <f>VLOOKUP(A678,DB_ACS_Q1_Q4!$A$4:$AD$1328,13)</f>
        <v>GLP</v>
      </c>
      <c r="X678" s="134" t="str">
        <f>VLOOKUP(A678,DB_REF_Q1_Q4!$A$4:$AD$1328,13)</f>
        <v>Ninguno</v>
      </c>
    </row>
    <row r="679" spans="1:24" ht="12" customHeight="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11">
        <v>1</v>
      </c>
      <c r="N679" s="92"/>
      <c r="O679" s="93"/>
      <c r="P679" s="93">
        <v>1</v>
      </c>
      <c r="Q679" s="93">
        <v>1</v>
      </c>
      <c r="R679" s="93">
        <v>1</v>
      </c>
      <c r="S679" s="93">
        <v>1</v>
      </c>
      <c r="T679" s="93"/>
      <c r="U679" s="75"/>
      <c r="V679" s="132" t="str">
        <f>VLOOKUP(A679,DB_CAL_Q1_Q4!$A$4:$P$1328,13)</f>
        <v>Ninguna</v>
      </c>
      <c r="W679" s="133" t="str">
        <f>VLOOKUP(A679,DB_ACS_Q1_Q4!$A$4:$AD$1328,13)</f>
        <v>Electricidad</v>
      </c>
      <c r="X679" s="134" t="str">
        <f>VLOOKUP(A679,DB_REF_Q1_Q4!$A$4:$AD$1328,13)</f>
        <v>Ninguno</v>
      </c>
    </row>
    <row r="680" spans="1:24" ht="12" customHeight="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11">
        <v>1</v>
      </c>
      <c r="N680" s="92">
        <v>1</v>
      </c>
      <c r="O680" s="93"/>
      <c r="P680" s="93">
        <v>1</v>
      </c>
      <c r="Q680" s="93">
        <v>1</v>
      </c>
      <c r="R680" s="93">
        <v>1</v>
      </c>
      <c r="S680" s="93">
        <v>1</v>
      </c>
      <c r="T680" s="93">
        <v>1</v>
      </c>
      <c r="U680" s="75">
        <v>1</v>
      </c>
      <c r="V680" s="132" t="str">
        <f>VLOOKUP(A680,DB_CAL_Q1_Q4!$A$4:$P$1328,13)</f>
        <v>Ninguna</v>
      </c>
      <c r="W680" s="133" t="str">
        <f>VLOOKUP(A680,DB_ACS_Q1_Q4!$A$4:$AD$1328,13)</f>
        <v>Electricidad</v>
      </c>
      <c r="X680" s="134" t="str">
        <f>VLOOKUP(A680,DB_REF_Q1_Q4!$A$4:$AD$1328,13)</f>
        <v>Ninguno</v>
      </c>
    </row>
    <row r="681" spans="1:24" ht="12" customHeight="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11">
        <v>1</v>
      </c>
      <c r="N681" s="92"/>
      <c r="O681" s="93"/>
      <c r="P681" s="93">
        <v>1</v>
      </c>
      <c r="Q681" s="93">
        <v>1</v>
      </c>
      <c r="R681" s="93">
        <v>1</v>
      </c>
      <c r="S681" s="93">
        <v>1</v>
      </c>
      <c r="T681" s="93">
        <v>1</v>
      </c>
      <c r="U681" s="75">
        <v>1</v>
      </c>
      <c r="V681" s="132" t="str">
        <f>VLOOKUP(A681,DB_CAL_Q1_Q4!$A$4:$P$1328,13)</f>
        <v>Gas Natural</v>
      </c>
      <c r="W681" s="133" t="str">
        <f>VLOOKUP(A681,DB_ACS_Q1_Q4!$A$4:$AD$1328,13)</f>
        <v>Gas Natural</v>
      </c>
      <c r="X681" s="134" t="str">
        <f>VLOOKUP(A681,DB_REF_Q1_Q4!$A$4:$AD$1328,13)</f>
        <v>Bomba de calor aire</v>
      </c>
    </row>
    <row r="682" spans="1:24" ht="12" customHeight="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11">
        <v>1</v>
      </c>
      <c r="N682" s="92">
        <v>1</v>
      </c>
      <c r="O682" s="93"/>
      <c r="P682" s="93"/>
      <c r="Q682" s="93">
        <v>1</v>
      </c>
      <c r="R682" s="93"/>
      <c r="S682" s="93">
        <v>1</v>
      </c>
      <c r="T682" s="93"/>
      <c r="U682" s="75"/>
      <c r="V682" s="132" t="str">
        <f>VLOOKUP(A682,DB_CAL_Q1_Q4!$A$4:$P$1328,13)</f>
        <v>Electricidad</v>
      </c>
      <c r="W682" s="133" t="str">
        <f>VLOOKUP(A682,DB_ACS_Q1_Q4!$A$4:$AD$1328,13)</f>
        <v>Gas Natural</v>
      </c>
      <c r="X682" s="134" t="str">
        <f>VLOOKUP(A682,DB_REF_Q1_Q4!$A$4:$AD$1328,13)</f>
        <v>AC Eléctrico</v>
      </c>
    </row>
    <row r="683" spans="1:24" ht="12" customHeight="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11">
        <v>1</v>
      </c>
      <c r="N683" s="92">
        <v>1</v>
      </c>
      <c r="O683" s="93"/>
      <c r="P683" s="93"/>
      <c r="Q683" s="93">
        <v>1</v>
      </c>
      <c r="R683" s="93"/>
      <c r="S683" s="93">
        <v>1</v>
      </c>
      <c r="T683" s="93">
        <v>1</v>
      </c>
      <c r="U683" s="75">
        <v>1</v>
      </c>
      <c r="V683" s="132" t="str">
        <f>VLOOKUP(A683,DB_CAL_Q1_Q4!$A$4:$P$1328,13)</f>
        <v>Bomba de calor aire</v>
      </c>
      <c r="W683" s="133" t="str">
        <f>VLOOKUP(A683,DB_ACS_Q1_Q4!$A$4:$AD$1328,13)</f>
        <v>Gas Natural</v>
      </c>
      <c r="X683" s="134" t="str">
        <f>VLOOKUP(A683,DB_REF_Q1_Q4!$A$4:$AD$1328,13)</f>
        <v>Bomba de calor aire</v>
      </c>
    </row>
    <row r="684" spans="1:24" ht="12" customHeight="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11"/>
      <c r="N684" s="92"/>
      <c r="O684" s="93"/>
      <c r="P684" s="93"/>
      <c r="Q684" s="93"/>
      <c r="R684" s="93"/>
      <c r="S684" s="93"/>
      <c r="T684" s="93"/>
      <c r="U684" s="75"/>
      <c r="V684" s="132" t="str">
        <f>VLOOKUP(A684,DB_CAL_Q1_Q4!$A$4:$P$1328,13)</f>
        <v>Gas Natural</v>
      </c>
      <c r="W684" s="133" t="str">
        <f>VLOOKUP(A684,DB_ACS_Q1_Q4!$A$4:$AD$1328,13)</f>
        <v>Gas Natural</v>
      </c>
      <c r="X684" s="134" t="str">
        <f>VLOOKUP(A684,DB_REF_Q1_Q4!$A$4:$AD$1328,13)</f>
        <v>Ninguno</v>
      </c>
    </row>
    <row r="685" spans="1:24" ht="12" customHeight="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11"/>
      <c r="N685" s="92"/>
      <c r="O685" s="93"/>
      <c r="P685" s="93"/>
      <c r="Q685" s="93"/>
      <c r="R685" s="93"/>
      <c r="S685" s="93"/>
      <c r="T685" s="93"/>
      <c r="U685" s="75"/>
      <c r="V685" s="132" t="str">
        <f>VLOOKUP(A685,DB_CAL_Q1_Q4!$A$4:$P$1328,13)</f>
        <v>Electricidad</v>
      </c>
      <c r="W685" s="133" t="str">
        <f>VLOOKUP(A685,DB_ACS_Q1_Q4!$A$4:$AD$1328,13)</f>
        <v>Gas Natural</v>
      </c>
      <c r="X685" s="134" t="str">
        <f>VLOOKUP(A685,DB_REF_Q1_Q4!$A$4:$AD$1328,13)</f>
        <v>AC Eléctrico</v>
      </c>
    </row>
    <row r="686" spans="1:24" ht="12" customHeight="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11"/>
      <c r="N686" s="92"/>
      <c r="O686" s="93"/>
      <c r="P686" s="93"/>
      <c r="Q686" s="93"/>
      <c r="R686" s="93"/>
      <c r="S686" s="93"/>
      <c r="T686" s="93"/>
      <c r="U686" s="75"/>
      <c r="V686" s="132" t="str">
        <f>VLOOKUP(A686,DB_CAL_Q1_Q4!$A$4:$P$1328,13)</f>
        <v>Ninguna</v>
      </c>
      <c r="W686" s="133" t="str">
        <f>VLOOKUP(A686,DB_ACS_Q1_Q4!$A$4:$AD$1328,13)</f>
        <v>Electricidad</v>
      </c>
      <c r="X686" s="134" t="str">
        <f>VLOOKUP(A686,DB_REF_Q1_Q4!$A$4:$AD$1328,13)</f>
        <v>Bomba de calor aire</v>
      </c>
    </row>
    <row r="687" spans="1:24" ht="12" customHeight="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11">
        <v>1</v>
      </c>
      <c r="N687" s="92">
        <v>1</v>
      </c>
      <c r="O687" s="93">
        <v>1</v>
      </c>
      <c r="P687" s="93"/>
      <c r="Q687" s="93">
        <v>1</v>
      </c>
      <c r="R687" s="93">
        <v>1</v>
      </c>
      <c r="S687" s="93"/>
      <c r="T687" s="93">
        <v>1</v>
      </c>
      <c r="U687" s="75"/>
      <c r="V687" s="132" t="str">
        <f>VLOOKUP(A687,DB_CAL_Q1_Q4!$A$4:$P$1328,13)</f>
        <v>Electricidad</v>
      </c>
      <c r="W687" s="133" t="str">
        <f>VLOOKUP(A687,DB_ACS_Q1_Q4!$A$4:$AD$1328,13)</f>
        <v>GLP</v>
      </c>
      <c r="X687" s="134" t="str">
        <f>VLOOKUP(A687,DB_REF_Q1_Q4!$A$4:$AD$1328,13)</f>
        <v>Ninguno</v>
      </c>
    </row>
    <row r="688" spans="1:24" ht="12" customHeight="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11">
        <v>1</v>
      </c>
      <c r="N688" s="92"/>
      <c r="O688" s="93"/>
      <c r="P688" s="93">
        <v>1</v>
      </c>
      <c r="Q688" s="93">
        <v>1</v>
      </c>
      <c r="R688" s="93"/>
      <c r="S688" s="93">
        <v>1</v>
      </c>
      <c r="T688" s="93"/>
      <c r="U688" s="75"/>
      <c r="V688" s="132" t="str">
        <f>VLOOKUP(A688,DB_CAL_Q1_Q4!$A$4:$P$1328,13)</f>
        <v>Electricidad</v>
      </c>
      <c r="W688" s="133" t="str">
        <f>VLOOKUP(A688,DB_ACS_Q1_Q4!$A$4:$AD$1328,13)</f>
        <v>Electricidad</v>
      </c>
      <c r="X688" s="134" t="str">
        <f>VLOOKUP(A688,DB_REF_Q1_Q4!$A$4:$AD$1328,13)</f>
        <v>AC Eléctrico</v>
      </c>
    </row>
    <row r="689" spans="1:24" ht="12" customHeight="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11"/>
      <c r="N689" s="92"/>
      <c r="O689" s="93"/>
      <c r="P689" s="93"/>
      <c r="Q689" s="93"/>
      <c r="R689" s="93"/>
      <c r="S689" s="93"/>
      <c r="T689" s="93"/>
      <c r="U689" s="75"/>
      <c r="V689" s="132" t="str">
        <f>VLOOKUP(A689,DB_CAL_Q1_Q4!$A$4:$P$1328,13)</f>
        <v>Electricidad</v>
      </c>
      <c r="W689" s="133" t="str">
        <f>VLOOKUP(A689,DB_ACS_Q1_Q4!$A$4:$AD$1328,13)</f>
        <v>Electricidad</v>
      </c>
      <c r="X689" s="134" t="str">
        <f>VLOOKUP(A689,DB_REF_Q1_Q4!$A$4:$AD$1328,13)</f>
        <v>AC Eléctrico</v>
      </c>
    </row>
    <row r="690" spans="1:24" ht="12" customHeight="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11">
        <v>1</v>
      </c>
      <c r="N690" s="92">
        <v>1</v>
      </c>
      <c r="O690" s="93">
        <v>1</v>
      </c>
      <c r="P690" s="93">
        <v>1</v>
      </c>
      <c r="Q690" s="93">
        <v>1</v>
      </c>
      <c r="R690" s="93">
        <v>1</v>
      </c>
      <c r="S690" s="93">
        <v>1</v>
      </c>
      <c r="T690" s="93">
        <v>1</v>
      </c>
      <c r="U690" s="75">
        <v>1</v>
      </c>
      <c r="V690" s="132" t="str">
        <f>VLOOKUP(A690,DB_CAL_Q1_Q4!$A$4:$P$1328,13)</f>
        <v>GLP</v>
      </c>
      <c r="W690" s="133" t="str">
        <f>VLOOKUP(A690,DB_ACS_Q1_Q4!$A$4:$AD$1328,13)</f>
        <v>Gas Natural</v>
      </c>
      <c r="X690" s="134" t="str">
        <f>VLOOKUP(A690,DB_REF_Q1_Q4!$A$4:$AD$1328,13)</f>
        <v>AC Eléctrico</v>
      </c>
    </row>
    <row r="691" spans="1:24" ht="12" customHeight="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11">
        <v>1</v>
      </c>
      <c r="N691" s="92"/>
      <c r="O691" s="93"/>
      <c r="P691" s="93">
        <v>1</v>
      </c>
      <c r="Q691" s="93">
        <v>1</v>
      </c>
      <c r="R691" s="93"/>
      <c r="S691" s="93"/>
      <c r="T691" s="93"/>
      <c r="U691" s="75"/>
      <c r="V691" s="132" t="str">
        <f>VLOOKUP(A691,DB_CAL_Q1_Q4!$A$4:$P$1328,13)</f>
        <v>Electricidad</v>
      </c>
      <c r="W691" s="133" t="str">
        <f>VLOOKUP(A691,DB_ACS_Q1_Q4!$A$4:$AD$1328,13)</f>
        <v>Gas Natural</v>
      </c>
      <c r="X691" s="134" t="str">
        <f>VLOOKUP(A691,DB_REF_Q1_Q4!$A$4:$AD$1328,13)</f>
        <v>AC Eléctrico</v>
      </c>
    </row>
    <row r="692" spans="1:24" ht="12" customHeight="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11">
        <v>1</v>
      </c>
      <c r="N692" s="92">
        <v>1</v>
      </c>
      <c r="O692" s="93"/>
      <c r="P692" s="93">
        <v>1</v>
      </c>
      <c r="Q692" s="93">
        <v>1</v>
      </c>
      <c r="R692" s="93">
        <v>1</v>
      </c>
      <c r="S692" s="93">
        <v>1</v>
      </c>
      <c r="T692" s="93">
        <v>1</v>
      </c>
      <c r="U692" s="75"/>
      <c r="V692" s="132" t="str">
        <f>VLOOKUP(A692,DB_CAL_Q1_Q4!$A$4:$P$1328,13)</f>
        <v>Electricidad</v>
      </c>
      <c r="W692" s="133" t="str">
        <f>VLOOKUP(A692,DB_ACS_Q1_Q4!$A$4:$AD$1328,13)</f>
        <v>Gas Natural</v>
      </c>
      <c r="X692" s="134" t="str">
        <f>VLOOKUP(A692,DB_REF_Q1_Q4!$A$4:$AD$1328,13)</f>
        <v>AC Eléctrico</v>
      </c>
    </row>
    <row r="693" spans="1:24" ht="12" customHeight="1">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11"/>
      <c r="N693" s="92"/>
      <c r="O693" s="93"/>
      <c r="P693" s="93"/>
      <c r="Q693" s="93"/>
      <c r="R693" s="93"/>
      <c r="S693" s="93"/>
      <c r="T693" s="93"/>
      <c r="U693" s="75"/>
      <c r="V693" s="132" t="str">
        <f>VLOOKUP(A693,DB_CAL_Q1_Q4!$A$4:$P$1328,13)</f>
        <v>Gasóleo</v>
      </c>
      <c r="W693" s="133" t="str">
        <f>VLOOKUP(A693,DB_ACS_Q1_Q4!$A$4:$AD$1328,13)</f>
        <v>Gasóleo</v>
      </c>
      <c r="X693" s="134" t="str">
        <f>VLOOKUP(A693,DB_REF_Q1_Q4!$A$4:$AD$1328,13)</f>
        <v>AC Eléctrico</v>
      </c>
    </row>
    <row r="694" spans="1:24" ht="12" customHeight="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11">
        <v>1</v>
      </c>
      <c r="N694" s="92">
        <v>1</v>
      </c>
      <c r="O694" s="93"/>
      <c r="P694" s="93">
        <v>1</v>
      </c>
      <c r="Q694" s="93">
        <v>1</v>
      </c>
      <c r="R694" s="93">
        <v>1</v>
      </c>
      <c r="S694" s="93">
        <v>1</v>
      </c>
      <c r="T694" s="93">
        <v>1</v>
      </c>
      <c r="U694" s="75">
        <v>1</v>
      </c>
      <c r="V694" s="132" t="str">
        <f>VLOOKUP(A694,DB_CAL_Q1_Q4!$A$4:$P$1328,13)</f>
        <v>Ninguna</v>
      </c>
      <c r="W694" s="133" t="str">
        <f>VLOOKUP(A694,DB_ACS_Q1_Q4!$A$4:$AD$1328,13)</f>
        <v>GLP</v>
      </c>
      <c r="X694" s="134" t="str">
        <f>VLOOKUP(A694,DB_REF_Q1_Q4!$A$4:$AD$1328,13)</f>
        <v>AC Eléctrico</v>
      </c>
    </row>
    <row r="695" spans="1:24" ht="12" customHeight="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11"/>
      <c r="N695" s="92"/>
      <c r="O695" s="93"/>
      <c r="P695" s="93"/>
      <c r="Q695" s="93"/>
      <c r="R695" s="93"/>
      <c r="S695" s="93"/>
      <c r="T695" s="93"/>
      <c r="U695" s="75"/>
      <c r="V695" s="132" t="str">
        <f>VLOOKUP(A695,DB_CAL_Q1_Q4!$A$4:$P$1328,13)</f>
        <v>Gas Natural</v>
      </c>
      <c r="W695" s="133" t="str">
        <f>VLOOKUP(A695,DB_ACS_Q1_Q4!$A$4:$AD$1328,13)</f>
        <v>Gas Natural</v>
      </c>
      <c r="X695" s="134" t="str">
        <f>VLOOKUP(A695,DB_REF_Q1_Q4!$A$4:$AD$1328,13)</f>
        <v>Ninguno</v>
      </c>
    </row>
    <row r="696" spans="1:24" ht="12" customHeight="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11">
        <v>1</v>
      </c>
      <c r="N696" s="92">
        <v>1</v>
      </c>
      <c r="O696" s="93"/>
      <c r="P696" s="93">
        <v>1</v>
      </c>
      <c r="Q696" s="93">
        <v>1</v>
      </c>
      <c r="R696" s="93"/>
      <c r="S696" s="93">
        <v>1</v>
      </c>
      <c r="T696" s="93">
        <v>1</v>
      </c>
      <c r="U696" s="75"/>
      <c r="V696" s="132" t="str">
        <f>VLOOKUP(A696,DB_CAL_Q1_Q4!$A$4:$P$1328,13)</f>
        <v>Ninguna</v>
      </c>
      <c r="W696" s="133" t="str">
        <f>VLOOKUP(A696,DB_ACS_Q1_Q4!$A$4:$AD$1328,13)</f>
        <v>GLP</v>
      </c>
      <c r="X696" s="134" t="str">
        <f>VLOOKUP(A696,DB_REF_Q1_Q4!$A$4:$AD$1328,13)</f>
        <v>Ninguno</v>
      </c>
    </row>
    <row r="697" spans="1:24" ht="12" customHeight="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11">
        <v>1</v>
      </c>
      <c r="N697" s="92"/>
      <c r="O697" s="93"/>
      <c r="P697" s="93">
        <v>1</v>
      </c>
      <c r="Q697" s="93">
        <v>1</v>
      </c>
      <c r="R697" s="93"/>
      <c r="S697" s="93">
        <v>1</v>
      </c>
      <c r="T697" s="93"/>
      <c r="U697" s="75"/>
      <c r="V697" s="132" t="str">
        <f>VLOOKUP(A697,DB_CAL_Q1_Q4!$A$4:$P$1328,13)</f>
        <v>Ninguna</v>
      </c>
      <c r="W697" s="133" t="str">
        <f>VLOOKUP(A697,DB_ACS_Q1_Q4!$A$4:$AD$1328,13)</f>
        <v>Gas Natural</v>
      </c>
      <c r="X697" s="134" t="str">
        <f>VLOOKUP(A697,DB_REF_Q1_Q4!$A$4:$AD$1328,13)</f>
        <v>Bomba de calor aire</v>
      </c>
    </row>
    <row r="698" spans="1:24" ht="12" customHeight="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11">
        <v>1</v>
      </c>
      <c r="N698" s="92"/>
      <c r="O698" s="93"/>
      <c r="P698" s="93"/>
      <c r="Q698" s="93">
        <v>1</v>
      </c>
      <c r="R698" s="93"/>
      <c r="S698" s="93"/>
      <c r="T698" s="93"/>
      <c r="U698" s="75"/>
      <c r="V698" s="132" t="str">
        <f>VLOOKUP(A698,DB_CAL_Q1_Q4!$A$4:$P$1328,13)</f>
        <v>Gas Natural</v>
      </c>
      <c r="W698" s="133" t="str">
        <f>VLOOKUP(A698,DB_ACS_Q1_Q4!$A$4:$AD$1328,13)</f>
        <v>Gas Natural</v>
      </c>
      <c r="X698" s="134" t="str">
        <f>VLOOKUP(A698,DB_REF_Q1_Q4!$A$4:$AD$1328,13)</f>
        <v>Ninguno</v>
      </c>
    </row>
    <row r="699" spans="1:24" ht="12" customHeight="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11">
        <v>1</v>
      </c>
      <c r="N699" s="92">
        <v>1</v>
      </c>
      <c r="O699" s="93">
        <v>1</v>
      </c>
      <c r="P699" s="93">
        <v>1</v>
      </c>
      <c r="Q699" s="93">
        <v>1</v>
      </c>
      <c r="R699" s="93">
        <v>1</v>
      </c>
      <c r="S699" s="93">
        <v>1</v>
      </c>
      <c r="T699" s="93">
        <v>1</v>
      </c>
      <c r="U699" s="75">
        <v>1</v>
      </c>
      <c r="V699" s="132" t="str">
        <f>VLOOKUP(A699,DB_CAL_Q1_Q4!$A$4:$P$1328,13)</f>
        <v>Electricidad</v>
      </c>
      <c r="W699" s="133" t="str">
        <f>VLOOKUP(A699,DB_ACS_Q1_Q4!$A$4:$AD$1328,13)</f>
        <v>Electricidad</v>
      </c>
      <c r="X699" s="134" t="str">
        <f>VLOOKUP(A699,DB_REF_Q1_Q4!$A$4:$AD$1328,13)</f>
        <v>AC Eléctrico</v>
      </c>
    </row>
    <row r="700" spans="1:24" ht="12" customHeight="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11">
        <v>1</v>
      </c>
      <c r="N700" s="92">
        <v>1</v>
      </c>
      <c r="O700" s="93"/>
      <c r="P700" s="93"/>
      <c r="Q700" s="93">
        <v>1</v>
      </c>
      <c r="R700" s="93"/>
      <c r="S700" s="93">
        <v>1</v>
      </c>
      <c r="T700" s="93"/>
      <c r="U700" s="75"/>
      <c r="V700" s="132" t="str">
        <f>VLOOKUP(A700,DB_CAL_Q1_Q4!$A$4:$P$1328,13)</f>
        <v>Gasóleo</v>
      </c>
      <c r="W700" s="133" t="str">
        <f>VLOOKUP(A700,DB_ACS_Q1_Q4!$A$4:$AD$1328,13)</f>
        <v>Gasóleo</v>
      </c>
      <c r="X700" s="134" t="str">
        <f>VLOOKUP(A700,DB_REF_Q1_Q4!$A$4:$AD$1328,13)</f>
        <v>Ninguno</v>
      </c>
    </row>
    <row r="701" spans="1:24" ht="12" customHeight="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11"/>
      <c r="N701" s="92"/>
      <c r="O701" s="93"/>
      <c r="P701" s="93"/>
      <c r="Q701" s="93"/>
      <c r="R701" s="93"/>
      <c r="S701" s="93"/>
      <c r="T701" s="93"/>
      <c r="U701" s="75"/>
      <c r="V701" s="132" t="str">
        <f>VLOOKUP(A701,DB_CAL_Q1_Q4!$A$4:$P$1328,13)</f>
        <v>Gas Natural</v>
      </c>
      <c r="W701" s="133" t="str">
        <f>VLOOKUP(A701,DB_ACS_Q1_Q4!$A$4:$AD$1328,13)</f>
        <v>Gas Natural</v>
      </c>
      <c r="X701" s="134" t="str">
        <f>VLOOKUP(A701,DB_REF_Q1_Q4!$A$4:$AD$1328,13)</f>
        <v>AC Eléctrico</v>
      </c>
    </row>
    <row r="702" spans="1:24" ht="12" customHeight="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11">
        <v>1</v>
      </c>
      <c r="N702" s="92">
        <v>1</v>
      </c>
      <c r="O702" s="93"/>
      <c r="P702" s="93">
        <v>1</v>
      </c>
      <c r="Q702" s="93">
        <v>1</v>
      </c>
      <c r="R702" s="93">
        <v>1</v>
      </c>
      <c r="S702" s="93"/>
      <c r="T702" s="93">
        <v>1</v>
      </c>
      <c r="U702" s="75"/>
      <c r="V702" s="132" t="str">
        <f>VLOOKUP(A702,DB_CAL_Q1_Q4!$A$4:$P$1328,13)</f>
        <v>Gas Natural</v>
      </c>
      <c r="W702" s="133" t="str">
        <f>VLOOKUP(A702,DB_ACS_Q1_Q4!$A$4:$AD$1328,13)</f>
        <v>Gas Natural</v>
      </c>
      <c r="X702" s="134" t="str">
        <f>VLOOKUP(A702,DB_REF_Q1_Q4!$A$4:$AD$1328,13)</f>
        <v>Ninguno</v>
      </c>
    </row>
    <row r="703" spans="1:24" ht="12" customHeight="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11">
        <v>1</v>
      </c>
      <c r="N703" s="92">
        <v>1</v>
      </c>
      <c r="O703" s="93"/>
      <c r="P703" s="93">
        <v>1</v>
      </c>
      <c r="Q703" s="93">
        <v>1</v>
      </c>
      <c r="R703" s="93">
        <v>1</v>
      </c>
      <c r="S703" s="93"/>
      <c r="T703" s="93"/>
      <c r="U703" s="75">
        <v>1</v>
      </c>
      <c r="V703" s="132" t="str">
        <f>VLOOKUP(A703,DB_CAL_Q1_Q4!$A$4:$P$1328,13)</f>
        <v>Ninguna</v>
      </c>
      <c r="W703" s="133" t="str">
        <f>VLOOKUP(A703,DB_ACS_Q1_Q4!$A$4:$AD$1328,13)</f>
        <v>Electricidad</v>
      </c>
      <c r="X703" s="134" t="str">
        <f>VLOOKUP(A703,DB_REF_Q1_Q4!$A$4:$AD$1328,13)</f>
        <v>AC Eléctrico</v>
      </c>
    </row>
    <row r="704" spans="1:24" ht="12" customHeight="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11">
        <v>1</v>
      </c>
      <c r="N704" s="92">
        <v>1</v>
      </c>
      <c r="O704" s="93">
        <v>1</v>
      </c>
      <c r="P704" s="93"/>
      <c r="Q704" s="93">
        <v>1</v>
      </c>
      <c r="R704" s="93"/>
      <c r="S704" s="93"/>
      <c r="T704" s="93"/>
      <c r="U704" s="75"/>
      <c r="V704" s="132" t="str">
        <f>VLOOKUP(A704,DB_CAL_Q1_Q4!$A$4:$P$1328,13)</f>
        <v>Electricidad</v>
      </c>
      <c r="W704" s="133" t="str">
        <f>VLOOKUP(A704,DB_ACS_Q1_Q4!$A$4:$AD$1328,13)</f>
        <v>Gas Natural</v>
      </c>
      <c r="X704" s="134" t="str">
        <f>VLOOKUP(A704,DB_REF_Q1_Q4!$A$4:$AD$1328,13)</f>
        <v>AC Eléctrico</v>
      </c>
    </row>
    <row r="705" spans="1:24" ht="12" customHeight="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11"/>
      <c r="N705" s="92"/>
      <c r="O705" s="93"/>
      <c r="P705" s="93"/>
      <c r="Q705" s="93"/>
      <c r="R705" s="93"/>
      <c r="S705" s="93"/>
      <c r="T705" s="93"/>
      <c r="U705" s="75"/>
      <c r="V705" s="132" t="str">
        <f>VLOOKUP(A705,DB_CAL_Q1_Q4!$A$4:$P$1328,13)</f>
        <v>Gasóleo</v>
      </c>
      <c r="W705" s="133" t="str">
        <f>VLOOKUP(A705,DB_ACS_Q1_Q4!$A$4:$AD$1328,13)</f>
        <v>Gasóleo</v>
      </c>
      <c r="X705" s="134" t="str">
        <f>VLOOKUP(A705,DB_REF_Q1_Q4!$A$4:$AD$1328,13)</f>
        <v>Ninguno</v>
      </c>
    </row>
    <row r="706" spans="1:24" ht="12" customHeight="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11">
        <v>1</v>
      </c>
      <c r="N706" s="92"/>
      <c r="O706" s="93"/>
      <c r="P706" s="93">
        <v>1</v>
      </c>
      <c r="Q706" s="93">
        <v>1</v>
      </c>
      <c r="R706" s="93">
        <v>1</v>
      </c>
      <c r="S706" s="93">
        <v>1</v>
      </c>
      <c r="T706" s="93">
        <v>1</v>
      </c>
      <c r="U706" s="75">
        <v>1</v>
      </c>
      <c r="V706" s="132" t="str">
        <f>VLOOKUP(A706,DB_CAL_Q1_Q4!$A$4:$P$1328,13)</f>
        <v>Gas Natural</v>
      </c>
      <c r="W706" s="133" t="str">
        <f>VLOOKUP(A706,DB_ACS_Q1_Q4!$A$4:$AD$1328,13)</f>
        <v>Solar Térmica</v>
      </c>
      <c r="X706" s="134" t="str">
        <f>VLOOKUP(A706,DB_REF_Q1_Q4!$A$4:$AD$1328,13)</f>
        <v>Ninguno</v>
      </c>
    </row>
    <row r="707" spans="1:24" ht="12" customHeight="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11">
        <v>1</v>
      </c>
      <c r="N707" s="92">
        <v>1</v>
      </c>
      <c r="O707" s="93"/>
      <c r="P707" s="93">
        <v>1</v>
      </c>
      <c r="Q707" s="93">
        <v>1</v>
      </c>
      <c r="R707" s="93">
        <v>1</v>
      </c>
      <c r="S707" s="93"/>
      <c r="T707" s="93">
        <v>1</v>
      </c>
      <c r="U707" s="75"/>
      <c r="V707" s="132" t="str">
        <f>VLOOKUP(A707,DB_CAL_Q1_Q4!$A$4:$P$1328,13)</f>
        <v>Gas Natural</v>
      </c>
      <c r="W707" s="133" t="str">
        <f>VLOOKUP(A707,DB_ACS_Q1_Q4!$A$4:$AD$1328,13)</f>
        <v>Gas Natural</v>
      </c>
      <c r="X707" s="134" t="str">
        <f>VLOOKUP(A707,DB_REF_Q1_Q4!$A$4:$AD$1328,13)</f>
        <v>AC Eléctrico</v>
      </c>
    </row>
    <row r="708" spans="1:24" ht="12" customHeight="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11"/>
      <c r="N708" s="92"/>
      <c r="O708" s="93"/>
      <c r="P708" s="93"/>
      <c r="Q708" s="93"/>
      <c r="R708" s="93"/>
      <c r="S708" s="93"/>
      <c r="T708" s="93"/>
      <c r="U708" s="75"/>
      <c r="V708" s="132" t="str">
        <f>VLOOKUP(A708,DB_CAL_Q1_Q4!$A$4:$P$1328,13)</f>
        <v>Gas Natural</v>
      </c>
      <c r="W708" s="133" t="str">
        <f>VLOOKUP(A708,DB_ACS_Q1_Q4!$A$4:$AD$1328,13)</f>
        <v>Gas Natural</v>
      </c>
      <c r="X708" s="134" t="str">
        <f>VLOOKUP(A708,DB_REF_Q1_Q4!$A$4:$AD$1328,13)</f>
        <v>AC Eléctrico</v>
      </c>
    </row>
    <row r="709" spans="1:24" ht="12" customHeight="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11"/>
      <c r="N709" s="92"/>
      <c r="O709" s="93"/>
      <c r="P709" s="93"/>
      <c r="Q709" s="93"/>
      <c r="R709" s="93"/>
      <c r="S709" s="93"/>
      <c r="T709" s="93"/>
      <c r="U709" s="75"/>
      <c r="V709" s="132" t="str">
        <f>VLOOKUP(A709,DB_CAL_Q1_Q4!$A$4:$P$1328,13)</f>
        <v>Gasóleo</v>
      </c>
      <c r="W709" s="133" t="str">
        <f>VLOOKUP(A709,DB_ACS_Q1_Q4!$A$4:$AD$1328,13)</f>
        <v>Electricidad</v>
      </c>
      <c r="X709" s="134" t="str">
        <f>VLOOKUP(A709,DB_REF_Q1_Q4!$A$4:$AD$1328,13)</f>
        <v>AC Eléctrico</v>
      </c>
    </row>
    <row r="710" spans="1:24" ht="12" customHeight="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11"/>
      <c r="N710" s="92"/>
      <c r="O710" s="93"/>
      <c r="P710" s="93"/>
      <c r="Q710" s="93"/>
      <c r="R710" s="93"/>
      <c r="S710" s="93"/>
      <c r="T710" s="93"/>
      <c r="U710" s="75"/>
      <c r="V710" s="132" t="str">
        <f>VLOOKUP(A710,DB_CAL_Q1_Q4!$A$4:$P$1328,13)</f>
        <v>Gas Natural</v>
      </c>
      <c r="W710" s="133" t="str">
        <f>VLOOKUP(A710,DB_ACS_Q1_Q4!$A$4:$AD$1328,13)</f>
        <v>Gas Natural</v>
      </c>
      <c r="X710" s="134" t="str">
        <f>VLOOKUP(A710,DB_REF_Q1_Q4!$A$4:$AD$1328,13)</f>
        <v>Ninguno</v>
      </c>
    </row>
    <row r="711" spans="1:24" ht="12" customHeight="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11"/>
      <c r="N711" s="92"/>
      <c r="O711" s="93"/>
      <c r="P711" s="93"/>
      <c r="Q711" s="93"/>
      <c r="R711" s="93"/>
      <c r="S711" s="93"/>
      <c r="T711" s="93"/>
      <c r="U711" s="75"/>
      <c r="V711" s="132" t="str">
        <f>VLOOKUP(A711,DB_CAL_Q1_Q4!$A$4:$P$1328,13)</f>
        <v>Ninguna</v>
      </c>
      <c r="W711" s="133" t="str">
        <f>VLOOKUP(A711,DB_ACS_Q1_Q4!$A$4:$AD$1328,13)</f>
        <v>Electricidad</v>
      </c>
      <c r="X711" s="134" t="str">
        <f>VLOOKUP(A711,DB_REF_Q1_Q4!$A$4:$AD$1328,13)</f>
        <v>Bomba de calor aire</v>
      </c>
    </row>
    <row r="712" spans="1:24" ht="12" customHeight="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11"/>
      <c r="N712" s="92"/>
      <c r="O712" s="93"/>
      <c r="P712" s="93"/>
      <c r="Q712" s="93"/>
      <c r="R712" s="93"/>
      <c r="S712" s="93"/>
      <c r="T712" s="93"/>
      <c r="U712" s="75"/>
      <c r="V712" s="132" t="str">
        <f>VLOOKUP(A712,DB_CAL_Q1_Q4!$A$4:$P$1328,13)</f>
        <v>Gas Natural</v>
      </c>
      <c r="W712" s="133" t="str">
        <f>VLOOKUP(A712,DB_ACS_Q1_Q4!$A$4:$AD$1328,13)</f>
        <v>Gas Natural</v>
      </c>
      <c r="X712" s="134" t="str">
        <f>VLOOKUP(A712,DB_REF_Q1_Q4!$A$4:$AD$1328,13)</f>
        <v>Ninguno</v>
      </c>
    </row>
    <row r="713" spans="1:24" ht="12" customHeight="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11">
        <v>1</v>
      </c>
      <c r="N713" s="92">
        <v>1</v>
      </c>
      <c r="O713" s="93"/>
      <c r="P713" s="93">
        <v>1</v>
      </c>
      <c r="Q713" s="93">
        <v>1</v>
      </c>
      <c r="R713" s="93">
        <v>1</v>
      </c>
      <c r="S713" s="93"/>
      <c r="T713" s="93">
        <v>1</v>
      </c>
      <c r="U713" s="75"/>
      <c r="V713" s="132" t="str">
        <f>VLOOKUP(A713,DB_CAL_Q1_Q4!$A$4:$P$1328,13)</f>
        <v>Electricidad</v>
      </c>
      <c r="W713" s="133" t="str">
        <f>VLOOKUP(A713,DB_ACS_Q1_Q4!$A$4:$AD$1328,13)</f>
        <v>GLP</v>
      </c>
      <c r="X713" s="134" t="str">
        <f>VLOOKUP(A713,DB_REF_Q1_Q4!$A$4:$AD$1328,13)</f>
        <v>AC Eléctrico</v>
      </c>
    </row>
    <row r="714" spans="1:24" ht="12" customHeight="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11">
        <v>1</v>
      </c>
      <c r="N714" s="92"/>
      <c r="O714" s="93"/>
      <c r="P714" s="93"/>
      <c r="Q714" s="93">
        <v>1</v>
      </c>
      <c r="R714" s="93"/>
      <c r="S714" s="93">
        <v>1</v>
      </c>
      <c r="T714" s="93"/>
      <c r="U714" s="75"/>
      <c r="V714" s="132" t="str">
        <f>VLOOKUP(A714,DB_CAL_Q1_Q4!$A$4:$P$1328,13)</f>
        <v>Ninguna</v>
      </c>
      <c r="W714" s="133" t="str">
        <f>VLOOKUP(A714,DB_ACS_Q1_Q4!$A$4:$AD$1328,13)</f>
        <v>Electricidad</v>
      </c>
      <c r="X714" s="134" t="str">
        <f>VLOOKUP(A714,DB_REF_Q1_Q4!$A$4:$AD$1328,13)</f>
        <v>Ninguno</v>
      </c>
    </row>
    <row r="715" spans="1:24" ht="12" customHeight="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11"/>
      <c r="N715" s="92"/>
      <c r="O715" s="93"/>
      <c r="P715" s="93"/>
      <c r="Q715" s="93"/>
      <c r="R715" s="93"/>
      <c r="S715" s="93"/>
      <c r="T715" s="93"/>
      <c r="U715" s="75"/>
      <c r="V715" s="132" t="str">
        <f>VLOOKUP(A715,DB_CAL_Q1_Q4!$A$4:$P$1328,13)</f>
        <v>Ninguna</v>
      </c>
      <c r="W715" s="133" t="str">
        <f>VLOOKUP(A715,DB_ACS_Q1_Q4!$A$4:$AD$1328,13)</f>
        <v>Electricidad</v>
      </c>
      <c r="X715" s="134" t="str">
        <f>VLOOKUP(A715,DB_REF_Q1_Q4!$A$4:$AD$1328,13)</f>
        <v>AC Eléctrico</v>
      </c>
    </row>
    <row r="716" spans="1:24" ht="12" customHeight="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11">
        <v>1</v>
      </c>
      <c r="N716" s="92">
        <v>1</v>
      </c>
      <c r="O716" s="93"/>
      <c r="P716" s="93">
        <v>1</v>
      </c>
      <c r="Q716" s="93">
        <v>1</v>
      </c>
      <c r="R716" s="93">
        <v>1</v>
      </c>
      <c r="S716" s="93">
        <v>1</v>
      </c>
      <c r="T716" s="93">
        <v>1</v>
      </c>
      <c r="U716" s="75"/>
      <c r="V716" s="132" t="str">
        <f>VLOOKUP(A716,DB_CAL_Q1_Q4!$A$4:$P$1328,13)</f>
        <v>Gasóleo</v>
      </c>
      <c r="W716" s="133" t="str">
        <f>VLOOKUP(A716,DB_ACS_Q1_Q4!$A$4:$AD$1328,13)</f>
        <v>Gasóleo</v>
      </c>
      <c r="X716" s="134" t="str">
        <f>VLOOKUP(A716,DB_REF_Q1_Q4!$A$4:$AD$1328,13)</f>
        <v>Ninguno</v>
      </c>
    </row>
    <row r="717" spans="1:24" ht="12" customHeight="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11">
        <v>1</v>
      </c>
      <c r="N717" s="92">
        <v>1</v>
      </c>
      <c r="O717" s="93"/>
      <c r="P717" s="93">
        <v>1</v>
      </c>
      <c r="Q717" s="93">
        <v>1</v>
      </c>
      <c r="R717" s="93"/>
      <c r="S717" s="93"/>
      <c r="T717" s="93"/>
      <c r="U717" s="75"/>
      <c r="V717" s="132" t="str">
        <f>VLOOKUP(A717,DB_CAL_Q1_Q4!$A$4:$P$1328,13)</f>
        <v>Gas Natural</v>
      </c>
      <c r="W717" s="133" t="str">
        <f>VLOOKUP(A717,DB_ACS_Q1_Q4!$A$4:$AD$1328,13)</f>
        <v>Gas Natural</v>
      </c>
      <c r="X717" s="134" t="str">
        <f>VLOOKUP(A717,DB_REF_Q1_Q4!$A$4:$AD$1328,13)</f>
        <v>AC Eléctrico</v>
      </c>
    </row>
    <row r="718" spans="1:24" ht="12" customHeight="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11"/>
      <c r="N718" s="92"/>
      <c r="O718" s="93"/>
      <c r="P718" s="93"/>
      <c r="Q718" s="93"/>
      <c r="R718" s="93"/>
      <c r="S718" s="93"/>
      <c r="T718" s="93"/>
      <c r="U718" s="75"/>
      <c r="V718" s="132" t="str">
        <f>VLOOKUP(A718,DB_CAL_Q1_Q4!$A$4:$P$1328,13)</f>
        <v>Ninguna</v>
      </c>
      <c r="W718" s="133" t="str">
        <f>VLOOKUP(A718,DB_ACS_Q1_Q4!$A$4:$AD$1328,13)</f>
        <v>Electricidad</v>
      </c>
      <c r="X718" s="134" t="str">
        <f>VLOOKUP(A718,DB_REF_Q1_Q4!$A$4:$AD$1328,13)</f>
        <v>Ninguno</v>
      </c>
    </row>
    <row r="719" spans="1:24" ht="12" customHeight="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11">
        <v>1</v>
      </c>
      <c r="N719" s="92"/>
      <c r="O719" s="93">
        <v>1</v>
      </c>
      <c r="P719" s="93">
        <v>1</v>
      </c>
      <c r="Q719" s="93">
        <v>1</v>
      </c>
      <c r="R719" s="93"/>
      <c r="S719" s="93">
        <v>1</v>
      </c>
      <c r="T719" s="93"/>
      <c r="U719" s="75">
        <v>1</v>
      </c>
      <c r="V719" s="132" t="str">
        <f>VLOOKUP(A719,DB_CAL_Q1_Q4!$A$4:$P$1328,13)</f>
        <v>Electricidad</v>
      </c>
      <c r="W719" s="133" t="str">
        <f>VLOOKUP(A719,DB_ACS_Q1_Q4!$A$4:$AD$1328,13)</f>
        <v>GLP</v>
      </c>
      <c r="X719" s="134" t="str">
        <f>VLOOKUP(A719,DB_REF_Q1_Q4!$A$4:$AD$1328,13)</f>
        <v>AC Eléctrico</v>
      </c>
    </row>
    <row r="720" spans="1:24" ht="12" customHeight="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11"/>
      <c r="N720" s="92"/>
      <c r="O720" s="93"/>
      <c r="P720" s="93"/>
      <c r="Q720" s="93"/>
      <c r="R720" s="93"/>
      <c r="S720" s="93"/>
      <c r="T720" s="93"/>
      <c r="U720" s="75"/>
      <c r="V720" s="132" t="str">
        <f>VLOOKUP(A720,DB_CAL_Q1_Q4!$A$4:$P$1328,13)</f>
        <v>Electricidad</v>
      </c>
      <c r="W720" s="133" t="str">
        <f>VLOOKUP(A720,DB_ACS_Q1_Q4!$A$4:$AD$1328,13)</f>
        <v>GLP</v>
      </c>
      <c r="X720" s="134" t="str">
        <f>VLOOKUP(A720,DB_REF_Q1_Q4!$A$4:$AD$1328,13)</f>
        <v>AC Eléctrico</v>
      </c>
    </row>
    <row r="721" spans="1:24" ht="12" customHeight="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11"/>
      <c r="N721" s="92"/>
      <c r="O721" s="93"/>
      <c r="P721" s="93"/>
      <c r="Q721" s="93"/>
      <c r="R721" s="93"/>
      <c r="S721" s="93"/>
      <c r="T721" s="93"/>
      <c r="U721" s="75"/>
      <c r="V721" s="132" t="str">
        <f>VLOOKUP(A721,DB_CAL_Q1_Q4!$A$4:$P$1328,13)</f>
        <v>Gas Natural</v>
      </c>
      <c r="W721" s="133" t="str">
        <f>VLOOKUP(A721,DB_ACS_Q1_Q4!$A$4:$AD$1328,13)</f>
        <v>Gas Natural</v>
      </c>
      <c r="X721" s="134" t="str">
        <f>VLOOKUP(A721,DB_REF_Q1_Q4!$A$4:$AD$1328,13)</f>
        <v>Ninguno</v>
      </c>
    </row>
    <row r="722" spans="1:24" ht="12" customHeight="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11"/>
      <c r="N722" s="92"/>
      <c r="O722" s="93"/>
      <c r="P722" s="93"/>
      <c r="Q722" s="93"/>
      <c r="R722" s="93"/>
      <c r="S722" s="93"/>
      <c r="T722" s="93"/>
      <c r="U722" s="75"/>
      <c r="V722" s="132" t="str">
        <f>VLOOKUP(A722,DB_CAL_Q1_Q4!$A$4:$P$1328,13)</f>
        <v>Gas Natural</v>
      </c>
      <c r="W722" s="133" t="str">
        <f>VLOOKUP(A722,DB_ACS_Q1_Q4!$A$4:$AD$1328,13)</f>
        <v>Gas Natural</v>
      </c>
      <c r="X722" s="134" t="str">
        <f>VLOOKUP(A722,DB_REF_Q1_Q4!$A$4:$AD$1328,13)</f>
        <v>AC Eléctrico</v>
      </c>
    </row>
    <row r="723" spans="1:24" ht="12" customHeight="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11"/>
      <c r="N723" s="92"/>
      <c r="O723" s="93"/>
      <c r="P723" s="93"/>
      <c r="Q723" s="93"/>
      <c r="R723" s="93"/>
      <c r="S723" s="93"/>
      <c r="T723" s="93"/>
      <c r="U723" s="75"/>
      <c r="V723" s="132" t="str">
        <f>VLOOKUP(A723,DB_CAL_Q1_Q4!$A$4:$P$1328,13)</f>
        <v>Gas Natural</v>
      </c>
      <c r="W723" s="133" t="str">
        <f>VLOOKUP(A723,DB_ACS_Q1_Q4!$A$4:$AD$1328,13)</f>
        <v>Gas Natural</v>
      </c>
      <c r="X723" s="134" t="str">
        <f>VLOOKUP(A723,DB_REF_Q1_Q4!$A$4:$AD$1328,13)</f>
        <v>AC Eléctrico</v>
      </c>
    </row>
    <row r="724" spans="1:24" ht="12" customHeight="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11"/>
      <c r="N724" s="92"/>
      <c r="O724" s="93"/>
      <c r="P724" s="93"/>
      <c r="Q724" s="93"/>
      <c r="R724" s="93"/>
      <c r="S724" s="93"/>
      <c r="T724" s="93"/>
      <c r="U724" s="75"/>
      <c r="V724" s="132" t="str">
        <f>VLOOKUP(A724,DB_CAL_Q1_Q4!$A$4:$P$1328,13)</f>
        <v>Electricidad</v>
      </c>
      <c r="W724" s="133" t="str">
        <f>VLOOKUP(A724,DB_ACS_Q1_Q4!$A$4:$AD$1328,13)</f>
        <v>Gas Natural</v>
      </c>
      <c r="X724" s="134" t="str">
        <f>VLOOKUP(A724,DB_REF_Q1_Q4!$A$4:$AD$1328,13)</f>
        <v>Bomba de calor aire</v>
      </c>
    </row>
    <row r="725" spans="1:24" ht="12" customHeight="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11">
        <v>1</v>
      </c>
      <c r="N725" s="92">
        <v>1</v>
      </c>
      <c r="O725" s="93"/>
      <c r="P725" s="93"/>
      <c r="Q725" s="93">
        <v>1</v>
      </c>
      <c r="R725" s="93">
        <v>1</v>
      </c>
      <c r="S725" s="93"/>
      <c r="T725" s="93">
        <v>1</v>
      </c>
      <c r="U725" s="75">
        <v>1</v>
      </c>
      <c r="V725" s="132" t="str">
        <f>VLOOKUP(A725,DB_CAL_Q1_Q4!$A$4:$P$1328,13)</f>
        <v>Gas Natural</v>
      </c>
      <c r="W725" s="133" t="str">
        <f>VLOOKUP(A725,DB_ACS_Q1_Q4!$A$4:$AD$1328,13)</f>
        <v>Gas Natural</v>
      </c>
      <c r="X725" s="134" t="str">
        <f>VLOOKUP(A725,DB_REF_Q1_Q4!$A$4:$AD$1328,13)</f>
        <v>AC Eléctrico</v>
      </c>
    </row>
    <row r="726" spans="1:24" ht="12" customHeight="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11"/>
      <c r="N726" s="92"/>
      <c r="O726" s="93"/>
      <c r="P726" s="93"/>
      <c r="Q726" s="93"/>
      <c r="R726" s="93"/>
      <c r="S726" s="93"/>
      <c r="T726" s="93"/>
      <c r="U726" s="75"/>
      <c r="V726" s="132" t="str">
        <f>VLOOKUP(A726,DB_CAL_Q1_Q4!$A$4:$P$1328,13)</f>
        <v>Electricidad</v>
      </c>
      <c r="W726" s="133" t="str">
        <f>VLOOKUP(A726,DB_ACS_Q1_Q4!$A$4:$AD$1328,13)</f>
        <v>Gas Natural</v>
      </c>
      <c r="X726" s="134" t="str">
        <f>VLOOKUP(A726,DB_REF_Q1_Q4!$A$4:$AD$1328,13)</f>
        <v>AC Eléctrico</v>
      </c>
    </row>
    <row r="727" spans="1:24" ht="12" customHeight="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11">
        <v>1</v>
      </c>
      <c r="N727" s="92">
        <v>1</v>
      </c>
      <c r="O727" s="93"/>
      <c r="P727" s="93"/>
      <c r="Q727" s="93">
        <v>1</v>
      </c>
      <c r="R727" s="93">
        <v>1</v>
      </c>
      <c r="S727" s="93">
        <v>1</v>
      </c>
      <c r="T727" s="93">
        <v>1</v>
      </c>
      <c r="U727" s="75"/>
      <c r="V727" s="132" t="str">
        <f>VLOOKUP(A727,DB_CAL_Q1_Q4!$A$4:$P$1328,13)</f>
        <v>GLP</v>
      </c>
      <c r="W727" s="133" t="str">
        <f>VLOOKUP(A727,DB_ACS_Q1_Q4!$A$4:$AD$1328,13)</f>
        <v>GLP</v>
      </c>
      <c r="X727" s="134" t="str">
        <f>VLOOKUP(A727,DB_REF_Q1_Q4!$A$4:$AD$1328,13)</f>
        <v>Ninguno</v>
      </c>
    </row>
    <row r="728" spans="1:24" ht="12" customHeight="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11">
        <v>1</v>
      </c>
      <c r="N728" s="92"/>
      <c r="O728" s="93"/>
      <c r="P728" s="93">
        <v>1</v>
      </c>
      <c r="Q728" s="93">
        <v>1</v>
      </c>
      <c r="R728" s="93">
        <v>1</v>
      </c>
      <c r="S728" s="93">
        <v>1</v>
      </c>
      <c r="T728" s="93">
        <v>1</v>
      </c>
      <c r="U728" s="75"/>
      <c r="V728" s="132" t="str">
        <f>VLOOKUP(A728,DB_CAL_Q1_Q4!$A$4:$P$1328,13)</f>
        <v>Gas Natural</v>
      </c>
      <c r="W728" s="133" t="str">
        <f>VLOOKUP(A728,DB_ACS_Q1_Q4!$A$4:$AD$1328,13)</f>
        <v>Gas Natural</v>
      </c>
      <c r="X728" s="134" t="str">
        <f>VLOOKUP(A728,DB_REF_Q1_Q4!$A$4:$AD$1328,13)</f>
        <v>AC Eléctrico</v>
      </c>
    </row>
    <row r="729" spans="1:24" ht="12" customHeight="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11"/>
      <c r="N729" s="92"/>
      <c r="O729" s="93"/>
      <c r="P729" s="93"/>
      <c r="Q729" s="93"/>
      <c r="R729" s="93"/>
      <c r="S729" s="93"/>
      <c r="T729" s="93"/>
      <c r="U729" s="75"/>
      <c r="V729" s="132" t="str">
        <f>VLOOKUP(A729,DB_CAL_Q1_Q4!$A$4:$P$1328,13)</f>
        <v>GLP</v>
      </c>
      <c r="W729" s="133" t="str">
        <f>VLOOKUP(A729,DB_ACS_Q1_Q4!$A$4:$AD$1328,13)</f>
        <v>GLP</v>
      </c>
      <c r="X729" s="134" t="str">
        <f>VLOOKUP(A729,DB_REF_Q1_Q4!$A$4:$AD$1328,13)</f>
        <v>Ninguno</v>
      </c>
    </row>
    <row r="730" spans="1:24" ht="12" customHeight="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11">
        <v>1</v>
      </c>
      <c r="N730" s="92">
        <v>1</v>
      </c>
      <c r="O730" s="93">
        <v>1</v>
      </c>
      <c r="P730" s="93">
        <v>1</v>
      </c>
      <c r="Q730" s="93">
        <v>1</v>
      </c>
      <c r="R730" s="93">
        <v>1</v>
      </c>
      <c r="S730" s="93">
        <v>1</v>
      </c>
      <c r="T730" s="93">
        <v>1</v>
      </c>
      <c r="U730" s="75">
        <v>1</v>
      </c>
      <c r="V730" s="132" t="str">
        <f>VLOOKUP(A730,DB_CAL_Q1_Q4!$A$4:$P$1328,13)</f>
        <v>Electricidad</v>
      </c>
      <c r="W730" s="133" t="str">
        <f>VLOOKUP(A730,DB_ACS_Q1_Q4!$A$4:$AD$1328,13)</f>
        <v>Electricidad</v>
      </c>
      <c r="X730" s="134" t="str">
        <f>VLOOKUP(A730,DB_REF_Q1_Q4!$A$4:$AD$1328,13)</f>
        <v>AC Eléctrico</v>
      </c>
    </row>
    <row r="731" spans="1:24" ht="12" customHeight="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11">
        <v>1</v>
      </c>
      <c r="N731" s="92">
        <v>1</v>
      </c>
      <c r="O731" s="93"/>
      <c r="P731" s="93"/>
      <c r="Q731" s="93">
        <v>1</v>
      </c>
      <c r="R731" s="93">
        <v>1</v>
      </c>
      <c r="S731" s="93"/>
      <c r="T731" s="93">
        <v>1</v>
      </c>
      <c r="U731" s="75"/>
      <c r="V731" s="132" t="str">
        <f>VLOOKUP(A731,DB_CAL_Q1_Q4!$A$4:$P$1328,13)</f>
        <v>Ninguna</v>
      </c>
      <c r="W731" s="133" t="str">
        <f>VLOOKUP(A731,DB_ACS_Q1_Q4!$A$4:$AD$1328,13)</f>
        <v>Electricidad</v>
      </c>
      <c r="X731" s="134" t="str">
        <f>VLOOKUP(A731,DB_REF_Q1_Q4!$A$4:$AD$1328,13)</f>
        <v>Bomba de calor aire</v>
      </c>
    </row>
    <row r="732" spans="1:24" ht="12" customHeight="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11">
        <v>1</v>
      </c>
      <c r="N732" s="92">
        <v>1</v>
      </c>
      <c r="O732" s="93">
        <v>1</v>
      </c>
      <c r="P732" s="93">
        <v>1</v>
      </c>
      <c r="Q732" s="93">
        <v>1</v>
      </c>
      <c r="R732" s="93">
        <v>1</v>
      </c>
      <c r="S732" s="93"/>
      <c r="T732" s="93">
        <v>1</v>
      </c>
      <c r="U732" s="75"/>
      <c r="V732" s="132" t="str">
        <f>VLOOKUP(A732,DB_CAL_Q1_Q4!$A$4:$P$1328,13)</f>
        <v>Gas Natural</v>
      </c>
      <c r="W732" s="133" t="str">
        <f>VLOOKUP(A732,DB_ACS_Q1_Q4!$A$4:$AD$1328,13)</f>
        <v>Gas Natural</v>
      </c>
      <c r="X732" s="134" t="str">
        <f>VLOOKUP(A732,DB_REF_Q1_Q4!$A$4:$AD$1328,13)</f>
        <v>Ninguno</v>
      </c>
    </row>
    <row r="733" spans="1:24" ht="12" customHeight="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11">
        <v>1</v>
      </c>
      <c r="N733" s="92">
        <v>1</v>
      </c>
      <c r="O733" s="93">
        <v>1</v>
      </c>
      <c r="P733" s="93">
        <v>1</v>
      </c>
      <c r="Q733" s="93">
        <v>1</v>
      </c>
      <c r="R733" s="93">
        <v>1</v>
      </c>
      <c r="S733" s="93"/>
      <c r="T733" s="93">
        <v>1</v>
      </c>
      <c r="U733" s="75">
        <v>1</v>
      </c>
      <c r="V733" s="132" t="str">
        <f>VLOOKUP(A733,DB_CAL_Q1_Q4!$A$4:$P$1328,13)</f>
        <v>Gas Natural</v>
      </c>
      <c r="W733" s="133" t="str">
        <f>VLOOKUP(A733,DB_ACS_Q1_Q4!$A$4:$AD$1328,13)</f>
        <v>Gas Natural</v>
      </c>
      <c r="X733" s="134" t="str">
        <f>VLOOKUP(A733,DB_REF_Q1_Q4!$A$4:$AD$1328,13)</f>
        <v>Ninguno</v>
      </c>
    </row>
    <row r="734" spans="1:24" ht="12" customHeight="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11">
        <v>1</v>
      </c>
      <c r="N734" s="92">
        <v>1</v>
      </c>
      <c r="O734" s="93">
        <v>1</v>
      </c>
      <c r="P734" s="93">
        <v>1</v>
      </c>
      <c r="Q734" s="93">
        <v>1</v>
      </c>
      <c r="R734" s="93"/>
      <c r="S734" s="93">
        <v>1</v>
      </c>
      <c r="T734" s="93"/>
      <c r="U734" s="75"/>
      <c r="V734" s="132" t="str">
        <f>VLOOKUP(A734,DB_CAL_Q1_Q4!$A$4:$P$1328,13)</f>
        <v>GLP</v>
      </c>
      <c r="W734" s="133" t="str">
        <f>VLOOKUP(A734,DB_ACS_Q1_Q4!$A$4:$AD$1328,13)</f>
        <v>GLP</v>
      </c>
      <c r="X734" s="134" t="str">
        <f>VLOOKUP(A734,DB_REF_Q1_Q4!$A$4:$AD$1328,13)</f>
        <v>AC Eléctrico</v>
      </c>
    </row>
    <row r="735" spans="1:24" ht="12" customHeight="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11">
        <v>1</v>
      </c>
      <c r="N735" s="92">
        <v>1</v>
      </c>
      <c r="O735" s="93"/>
      <c r="P735" s="93">
        <v>1</v>
      </c>
      <c r="Q735" s="93">
        <v>1</v>
      </c>
      <c r="R735" s="93">
        <v>1</v>
      </c>
      <c r="S735" s="93">
        <v>1</v>
      </c>
      <c r="T735" s="93"/>
      <c r="U735" s="75"/>
      <c r="V735" s="132" t="str">
        <f>VLOOKUP(A735,DB_CAL_Q1_Q4!$A$4:$P$1328,13)</f>
        <v>Electricidad</v>
      </c>
      <c r="W735" s="133" t="str">
        <f>VLOOKUP(A735,DB_ACS_Q1_Q4!$A$4:$AD$1328,13)</f>
        <v>Electricidad</v>
      </c>
      <c r="X735" s="134" t="str">
        <f>VLOOKUP(A735,DB_REF_Q1_Q4!$A$4:$AD$1328,13)</f>
        <v>AC Eléctrico</v>
      </c>
    </row>
    <row r="736" spans="1:24" ht="12" customHeight="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11">
        <v>1</v>
      </c>
      <c r="N736" s="92">
        <v>1</v>
      </c>
      <c r="O736" s="93">
        <v>1</v>
      </c>
      <c r="P736" s="93"/>
      <c r="Q736" s="93">
        <v>1</v>
      </c>
      <c r="R736" s="93">
        <v>1</v>
      </c>
      <c r="S736" s="93">
        <v>1</v>
      </c>
      <c r="T736" s="93"/>
      <c r="U736" s="75">
        <v>1</v>
      </c>
      <c r="V736" s="132" t="str">
        <f>VLOOKUP(A736,DB_CAL_Q1_Q4!$A$4:$P$1328,13)</f>
        <v>Electricidad</v>
      </c>
      <c r="W736" s="133" t="str">
        <f>VLOOKUP(A736,DB_ACS_Q1_Q4!$A$4:$AD$1328,13)</f>
        <v>Gas Natural</v>
      </c>
      <c r="X736" s="134" t="str">
        <f>VLOOKUP(A736,DB_REF_Q1_Q4!$A$4:$AD$1328,13)</f>
        <v>AC Eléctrico</v>
      </c>
    </row>
    <row r="737" spans="1:24" ht="12" customHeight="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11"/>
      <c r="N737" s="92"/>
      <c r="O737" s="93"/>
      <c r="P737" s="93"/>
      <c r="Q737" s="93"/>
      <c r="R737" s="93"/>
      <c r="S737" s="93"/>
      <c r="T737" s="93"/>
      <c r="U737" s="75"/>
      <c r="V737" s="132" t="str">
        <f>VLOOKUP(A737,DB_CAL_Q1_Q4!$A$4:$P$1328,13)</f>
        <v>Ninguna</v>
      </c>
      <c r="W737" s="133" t="str">
        <f>VLOOKUP(A737,DB_ACS_Q1_Q4!$A$4:$AD$1328,13)</f>
        <v>Electricidad</v>
      </c>
      <c r="X737" s="134" t="str">
        <f>VLOOKUP(A737,DB_REF_Q1_Q4!$A$4:$AD$1328,13)</f>
        <v>Ninguno</v>
      </c>
    </row>
    <row r="738" spans="1:24" ht="12" customHeight="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11"/>
      <c r="N738" s="92"/>
      <c r="O738" s="93"/>
      <c r="P738" s="93"/>
      <c r="Q738" s="93"/>
      <c r="R738" s="93"/>
      <c r="S738" s="93"/>
      <c r="T738" s="93"/>
      <c r="U738" s="75"/>
      <c r="V738" s="132" t="str">
        <f>VLOOKUP(A738,DB_CAL_Q1_Q4!$A$4:$P$1328,13)</f>
        <v>Electricidad</v>
      </c>
      <c r="W738" s="133" t="str">
        <f>VLOOKUP(A738,DB_ACS_Q1_Q4!$A$4:$AD$1328,13)</f>
        <v>Electricidad</v>
      </c>
      <c r="X738" s="134" t="str">
        <f>VLOOKUP(A738,DB_REF_Q1_Q4!$A$4:$AD$1328,13)</f>
        <v>AC Eléctrico</v>
      </c>
    </row>
    <row r="739" spans="1:24" ht="12" customHeight="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11">
        <v>1</v>
      </c>
      <c r="N739" s="92"/>
      <c r="O739" s="93"/>
      <c r="P739" s="93">
        <v>1</v>
      </c>
      <c r="Q739" s="93">
        <v>1</v>
      </c>
      <c r="R739" s="93">
        <v>1</v>
      </c>
      <c r="S739" s="93">
        <v>1</v>
      </c>
      <c r="T739" s="93">
        <v>1</v>
      </c>
      <c r="U739" s="75"/>
      <c r="V739" s="132" t="str">
        <f>VLOOKUP(A739,DB_CAL_Q1_Q4!$A$4:$P$1328,13)</f>
        <v>Otros</v>
      </c>
      <c r="W739" s="133" t="str">
        <f>VLOOKUP(A739,DB_ACS_Q1_Q4!$A$4:$AD$1328,13)</f>
        <v>Electricidad</v>
      </c>
      <c r="X739" s="134" t="str">
        <f>VLOOKUP(A739,DB_REF_Q1_Q4!$A$4:$AD$1328,13)</f>
        <v>Bomba de calor aire</v>
      </c>
    </row>
    <row r="740" spans="1:24" ht="12" customHeight="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11">
        <v>1</v>
      </c>
      <c r="N740" s="92"/>
      <c r="O740" s="93"/>
      <c r="P740" s="93">
        <v>1</v>
      </c>
      <c r="Q740" s="93">
        <v>1</v>
      </c>
      <c r="R740" s="93">
        <v>1</v>
      </c>
      <c r="S740" s="93"/>
      <c r="T740" s="93"/>
      <c r="U740" s="75"/>
      <c r="V740" s="132" t="str">
        <f>VLOOKUP(A740,DB_CAL_Q1_Q4!$A$4:$P$1328,13)</f>
        <v>Bomba de calor aire</v>
      </c>
      <c r="W740" s="133" t="str">
        <f>VLOOKUP(A740,DB_ACS_Q1_Q4!$A$4:$AD$1328,13)</f>
        <v>Electricidad</v>
      </c>
      <c r="X740" s="134" t="str">
        <f>VLOOKUP(A740,DB_REF_Q1_Q4!$A$4:$AD$1328,13)</f>
        <v>Bomba de calor aire</v>
      </c>
    </row>
    <row r="741" spans="1:24" ht="12" customHeight="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11">
        <v>1</v>
      </c>
      <c r="N741" s="92">
        <v>1</v>
      </c>
      <c r="O741" s="93"/>
      <c r="P741" s="93">
        <v>1</v>
      </c>
      <c r="Q741" s="93">
        <v>1</v>
      </c>
      <c r="R741" s="93">
        <v>1</v>
      </c>
      <c r="S741" s="93">
        <v>1</v>
      </c>
      <c r="T741" s="93">
        <v>1</v>
      </c>
      <c r="U741" s="75">
        <v>1</v>
      </c>
      <c r="V741" s="132" t="str">
        <f>VLOOKUP(A741,DB_CAL_Q1_Q4!$A$4:$P$1328,13)</f>
        <v>Electricidad</v>
      </c>
      <c r="W741" s="133" t="str">
        <f>VLOOKUP(A741,DB_ACS_Q1_Q4!$A$4:$AD$1328,13)</f>
        <v>GLP</v>
      </c>
      <c r="X741" s="134" t="str">
        <f>VLOOKUP(A741,DB_REF_Q1_Q4!$A$4:$AD$1328,13)</f>
        <v>Ninguno</v>
      </c>
    </row>
    <row r="742" spans="1:24" ht="12" customHeight="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11">
        <v>1</v>
      </c>
      <c r="N742" s="92"/>
      <c r="O742" s="93"/>
      <c r="P742" s="93">
        <v>1</v>
      </c>
      <c r="Q742" s="93">
        <v>1</v>
      </c>
      <c r="R742" s="93"/>
      <c r="S742" s="93">
        <v>1</v>
      </c>
      <c r="T742" s="93"/>
      <c r="U742" s="75"/>
      <c r="V742" s="132" t="str">
        <f>VLOOKUP(A742,DB_CAL_Q1_Q4!$A$4:$P$1328,13)</f>
        <v>Electricidad</v>
      </c>
      <c r="W742" s="133" t="str">
        <f>VLOOKUP(A742,DB_ACS_Q1_Q4!$A$4:$AD$1328,13)</f>
        <v>GLP</v>
      </c>
      <c r="X742" s="134" t="str">
        <f>VLOOKUP(A742,DB_REF_Q1_Q4!$A$4:$AD$1328,13)</f>
        <v>AC Eléctrico</v>
      </c>
    </row>
    <row r="743" spans="1:24" ht="12" customHeight="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11"/>
      <c r="N743" s="92"/>
      <c r="O743" s="93"/>
      <c r="P743" s="93"/>
      <c r="Q743" s="93"/>
      <c r="R743" s="93"/>
      <c r="S743" s="93"/>
      <c r="T743" s="93"/>
      <c r="U743" s="75"/>
      <c r="V743" s="132" t="str">
        <f>VLOOKUP(A743,DB_CAL_Q1_Q4!$A$4:$P$1328,13)</f>
        <v>Gas Natural</v>
      </c>
      <c r="W743" s="133" t="str">
        <f>VLOOKUP(A743,DB_ACS_Q1_Q4!$A$4:$AD$1328,13)</f>
        <v>Gas Natural</v>
      </c>
      <c r="X743" s="134" t="str">
        <f>VLOOKUP(A743,DB_REF_Q1_Q4!$A$4:$AD$1328,13)</f>
        <v>Ninguno</v>
      </c>
    </row>
    <row r="744" spans="1:24" ht="12" customHeight="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11">
        <v>1</v>
      </c>
      <c r="N744" s="92"/>
      <c r="O744" s="93"/>
      <c r="P744" s="93">
        <v>1</v>
      </c>
      <c r="Q744" s="93">
        <v>1</v>
      </c>
      <c r="R744" s="93">
        <v>1</v>
      </c>
      <c r="S744" s="93">
        <v>1</v>
      </c>
      <c r="T744" s="93"/>
      <c r="U744" s="75"/>
      <c r="V744" s="132" t="str">
        <f>VLOOKUP(A744,DB_CAL_Q1_Q4!$A$4:$P$1328,13)</f>
        <v>Electricidad</v>
      </c>
      <c r="W744" s="133" t="str">
        <f>VLOOKUP(A744,DB_ACS_Q1_Q4!$A$4:$AD$1328,13)</f>
        <v>Electricidad</v>
      </c>
      <c r="X744" s="134" t="str">
        <f>VLOOKUP(A744,DB_REF_Q1_Q4!$A$4:$AD$1328,13)</f>
        <v>AC Eléctrico</v>
      </c>
    </row>
    <row r="745" spans="1:24" ht="12" customHeight="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11">
        <v>1</v>
      </c>
      <c r="N745" s="92"/>
      <c r="O745" s="93"/>
      <c r="P745" s="93">
        <v>1</v>
      </c>
      <c r="Q745" s="93">
        <v>1</v>
      </c>
      <c r="R745" s="93"/>
      <c r="S745" s="93">
        <v>1</v>
      </c>
      <c r="T745" s="93"/>
      <c r="U745" s="75">
        <v>1</v>
      </c>
      <c r="V745" s="132" t="str">
        <f>VLOOKUP(A745,DB_CAL_Q1_Q4!$A$4:$P$1328,13)</f>
        <v>Electricidad</v>
      </c>
      <c r="W745" s="133" t="str">
        <f>VLOOKUP(A745,DB_ACS_Q1_Q4!$A$4:$AD$1328,13)</f>
        <v>Electricidad</v>
      </c>
      <c r="X745" s="134" t="str">
        <f>VLOOKUP(A745,DB_REF_Q1_Q4!$A$4:$AD$1328,13)</f>
        <v>AC Eléctrico</v>
      </c>
    </row>
    <row r="746" spans="1:24" ht="12" customHeight="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11">
        <v>1</v>
      </c>
      <c r="N746" s="92">
        <v>1</v>
      </c>
      <c r="O746" s="93">
        <v>1</v>
      </c>
      <c r="P746" s="93">
        <v>1</v>
      </c>
      <c r="Q746" s="93">
        <v>1</v>
      </c>
      <c r="R746" s="93"/>
      <c r="S746" s="93">
        <v>1</v>
      </c>
      <c r="T746" s="93"/>
      <c r="U746" s="75">
        <v>1</v>
      </c>
      <c r="V746" s="132" t="str">
        <f>VLOOKUP(A746,DB_CAL_Q1_Q4!$A$4:$P$1328,13)</f>
        <v>Gas Natural</v>
      </c>
      <c r="W746" s="133" t="str">
        <f>VLOOKUP(A746,DB_ACS_Q1_Q4!$A$4:$AD$1328,13)</f>
        <v>Gas Natural</v>
      </c>
      <c r="X746" s="134" t="str">
        <f>VLOOKUP(A746,DB_REF_Q1_Q4!$A$4:$AD$1328,13)</f>
        <v>AC Eléctrico</v>
      </c>
    </row>
    <row r="747" spans="1:24" ht="12" customHeight="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11">
        <v>1</v>
      </c>
      <c r="N747" s="92"/>
      <c r="O747" s="93"/>
      <c r="P747" s="93">
        <v>1</v>
      </c>
      <c r="Q747" s="93">
        <v>1</v>
      </c>
      <c r="R747" s="93">
        <v>1</v>
      </c>
      <c r="S747" s="93"/>
      <c r="T747" s="93">
        <v>1</v>
      </c>
      <c r="U747" s="75">
        <v>1</v>
      </c>
      <c r="V747" s="132" t="str">
        <f>VLOOKUP(A747,DB_CAL_Q1_Q4!$A$4:$P$1328,13)</f>
        <v>Bomba de calor aire</v>
      </c>
      <c r="W747" s="133" t="str">
        <f>VLOOKUP(A747,DB_ACS_Q1_Q4!$A$4:$AD$1328,13)</f>
        <v>Electricidad</v>
      </c>
      <c r="X747" s="134" t="str">
        <f>VLOOKUP(A747,DB_REF_Q1_Q4!$A$4:$AD$1328,13)</f>
        <v>Bomba de calor aire</v>
      </c>
    </row>
    <row r="748" spans="1:24" ht="12" customHeight="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11"/>
      <c r="N748" s="92"/>
      <c r="O748" s="93"/>
      <c r="P748" s="93"/>
      <c r="Q748" s="93"/>
      <c r="R748" s="93"/>
      <c r="S748" s="93"/>
      <c r="T748" s="93"/>
      <c r="U748" s="75"/>
      <c r="V748" s="132" t="str">
        <f>VLOOKUP(A748,DB_CAL_Q1_Q4!$A$4:$P$1328,13)</f>
        <v>Gas Natural</v>
      </c>
      <c r="W748" s="133" t="str">
        <f>VLOOKUP(A748,DB_ACS_Q1_Q4!$A$4:$AD$1328,13)</f>
        <v>Gas Natural</v>
      </c>
      <c r="X748" s="134" t="str">
        <f>VLOOKUP(A748,DB_REF_Q1_Q4!$A$4:$AD$1328,13)</f>
        <v>Ninguno</v>
      </c>
    </row>
    <row r="749" spans="1:24" ht="12" customHeight="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11">
        <v>1</v>
      </c>
      <c r="N749" s="92">
        <v>1</v>
      </c>
      <c r="O749" s="93">
        <v>1</v>
      </c>
      <c r="P749" s="93">
        <v>1</v>
      </c>
      <c r="Q749" s="93">
        <v>1</v>
      </c>
      <c r="R749" s="93">
        <v>1</v>
      </c>
      <c r="S749" s="93">
        <v>1</v>
      </c>
      <c r="T749" s="93">
        <v>1</v>
      </c>
      <c r="U749" s="75"/>
      <c r="V749" s="132" t="str">
        <f>VLOOKUP(A749,DB_CAL_Q1_Q4!$A$4:$P$1328,13)</f>
        <v>Bomba de calor aire</v>
      </c>
      <c r="W749" s="133" t="str">
        <f>VLOOKUP(A749,DB_ACS_Q1_Q4!$A$4:$AD$1328,13)</f>
        <v>Solar Térmica</v>
      </c>
      <c r="X749" s="134" t="str">
        <f>VLOOKUP(A749,DB_REF_Q1_Q4!$A$4:$AD$1328,13)</f>
        <v>Bomba de calor aire</v>
      </c>
    </row>
    <row r="750" spans="1:24" ht="12" customHeight="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11"/>
      <c r="N750" s="92"/>
      <c r="O750" s="93"/>
      <c r="P750" s="93"/>
      <c r="Q750" s="93"/>
      <c r="R750" s="93"/>
      <c r="S750" s="93"/>
      <c r="T750" s="93"/>
      <c r="U750" s="75"/>
      <c r="V750" s="132" t="str">
        <f>VLOOKUP(A750,DB_CAL_Q1_Q4!$A$4:$P$1328,13)</f>
        <v>Electricidad</v>
      </c>
      <c r="W750" s="133" t="str">
        <f>VLOOKUP(A750,DB_ACS_Q1_Q4!$A$4:$AD$1328,13)</f>
        <v>Gas Natural</v>
      </c>
      <c r="X750" s="134" t="str">
        <f>VLOOKUP(A750,DB_REF_Q1_Q4!$A$4:$AD$1328,13)</f>
        <v>AC Eléctrico</v>
      </c>
    </row>
    <row r="751" spans="1:24" ht="12" customHeight="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11">
        <v>1</v>
      </c>
      <c r="N751" s="92"/>
      <c r="O751" s="93"/>
      <c r="P751" s="93">
        <v>1</v>
      </c>
      <c r="Q751" s="93">
        <v>1</v>
      </c>
      <c r="R751" s="93"/>
      <c r="S751" s="93">
        <v>1</v>
      </c>
      <c r="T751" s="93"/>
      <c r="U751" s="75"/>
      <c r="V751" s="132" t="str">
        <f>VLOOKUP(A751,DB_CAL_Q1_Q4!$A$4:$P$1328,13)</f>
        <v>GLP</v>
      </c>
      <c r="W751" s="133" t="str">
        <f>VLOOKUP(A751,DB_ACS_Q1_Q4!$A$4:$AD$1328,13)</f>
        <v>Gas Natural</v>
      </c>
      <c r="X751" s="134" t="str">
        <f>VLOOKUP(A751,DB_REF_Q1_Q4!$A$4:$AD$1328,13)</f>
        <v>AC Eléctrico</v>
      </c>
    </row>
    <row r="752" spans="1:24" ht="12" customHeight="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11"/>
      <c r="N752" s="92"/>
      <c r="O752" s="93"/>
      <c r="P752" s="93"/>
      <c r="Q752" s="93"/>
      <c r="R752" s="93"/>
      <c r="S752" s="93"/>
      <c r="T752" s="93"/>
      <c r="U752" s="75"/>
      <c r="V752" s="132" t="str">
        <f>VLOOKUP(A752,DB_CAL_Q1_Q4!$A$4:$P$1328,13)</f>
        <v>Electricidad</v>
      </c>
      <c r="W752" s="133" t="str">
        <f>VLOOKUP(A752,DB_ACS_Q1_Q4!$A$4:$AD$1328,13)</f>
        <v>Electricidad</v>
      </c>
      <c r="X752" s="134" t="str">
        <f>VLOOKUP(A752,DB_REF_Q1_Q4!$A$4:$AD$1328,13)</f>
        <v>AC Eléctrico</v>
      </c>
    </row>
    <row r="753" spans="1:24" ht="12" customHeight="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11">
        <v>1</v>
      </c>
      <c r="N753" s="92">
        <v>1</v>
      </c>
      <c r="O753" s="93"/>
      <c r="P753" s="93">
        <v>1</v>
      </c>
      <c r="Q753" s="93">
        <v>1</v>
      </c>
      <c r="R753" s="93">
        <v>1</v>
      </c>
      <c r="S753" s="93"/>
      <c r="T753" s="93">
        <v>1</v>
      </c>
      <c r="U753" s="75"/>
      <c r="V753" s="132" t="str">
        <f>VLOOKUP(A753,DB_CAL_Q1_Q4!$A$4:$P$1328,13)</f>
        <v>Electricidad</v>
      </c>
      <c r="W753" s="133" t="str">
        <f>VLOOKUP(A753,DB_ACS_Q1_Q4!$A$4:$AD$1328,13)</f>
        <v>Electricidad</v>
      </c>
      <c r="X753" s="134" t="str">
        <f>VLOOKUP(A753,DB_REF_Q1_Q4!$A$4:$AD$1328,13)</f>
        <v>Ninguno</v>
      </c>
    </row>
    <row r="754" spans="1:24" ht="12" customHeight="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11">
        <v>1</v>
      </c>
      <c r="N754" s="92"/>
      <c r="O754" s="93"/>
      <c r="P754" s="93"/>
      <c r="Q754" s="93">
        <v>1</v>
      </c>
      <c r="R754" s="93">
        <v>1</v>
      </c>
      <c r="S754" s="93"/>
      <c r="T754" s="93"/>
      <c r="U754" s="75"/>
      <c r="V754" s="132" t="str">
        <f>VLOOKUP(A754,DB_CAL_Q1_Q4!$A$4:$P$1328,13)</f>
        <v>Electricidad</v>
      </c>
      <c r="W754" s="133" t="str">
        <f>VLOOKUP(A754,DB_ACS_Q1_Q4!$A$4:$AD$1328,13)</f>
        <v>Gas Natural</v>
      </c>
      <c r="X754" s="134" t="str">
        <f>VLOOKUP(A754,DB_REF_Q1_Q4!$A$4:$AD$1328,13)</f>
        <v>AC Eléctrico</v>
      </c>
    </row>
    <row r="755" spans="1:24" ht="12" customHeight="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11">
        <v>1</v>
      </c>
      <c r="N755" s="92"/>
      <c r="O755" s="93">
        <v>1</v>
      </c>
      <c r="P755" s="93">
        <v>1</v>
      </c>
      <c r="Q755" s="93">
        <v>1</v>
      </c>
      <c r="R755" s="93">
        <v>1</v>
      </c>
      <c r="S755" s="93"/>
      <c r="T755" s="93">
        <v>1</v>
      </c>
      <c r="U755" s="75"/>
      <c r="V755" s="132" t="str">
        <f>VLOOKUP(A755,DB_CAL_Q1_Q4!$A$4:$P$1328,13)</f>
        <v>Gas Natural</v>
      </c>
      <c r="W755" s="133" t="str">
        <f>VLOOKUP(A755,DB_ACS_Q1_Q4!$A$4:$AD$1328,13)</f>
        <v>Gas Natural</v>
      </c>
      <c r="X755" s="134" t="str">
        <f>VLOOKUP(A755,DB_REF_Q1_Q4!$A$4:$AD$1328,13)</f>
        <v>Ninguno</v>
      </c>
    </row>
    <row r="756" spans="1:24" ht="12" customHeight="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11">
        <v>1</v>
      </c>
      <c r="N756" s="92">
        <v>1</v>
      </c>
      <c r="O756" s="93"/>
      <c r="P756" s="93">
        <v>1</v>
      </c>
      <c r="Q756" s="93">
        <v>1</v>
      </c>
      <c r="R756" s="93">
        <v>1</v>
      </c>
      <c r="S756" s="93">
        <v>1</v>
      </c>
      <c r="T756" s="93">
        <v>1</v>
      </c>
      <c r="U756" s="75"/>
      <c r="V756" s="132" t="str">
        <f>VLOOKUP(A756,DB_CAL_Q1_Q4!$A$4:$P$1328,13)</f>
        <v>Gas Natural</v>
      </c>
      <c r="W756" s="133" t="str">
        <f>VLOOKUP(A756,DB_ACS_Q1_Q4!$A$4:$AD$1328,13)</f>
        <v>Gas Natural</v>
      </c>
      <c r="X756" s="134" t="str">
        <f>VLOOKUP(A756,DB_REF_Q1_Q4!$A$4:$AD$1328,13)</f>
        <v>Ninguno</v>
      </c>
    </row>
    <row r="757" spans="1:24" ht="12" customHeight="1">
      <c r="A757" s="10">
        <v>753</v>
      </c>
      <c r="B757" s="98" t="s">
        <v>223</v>
      </c>
      <c r="C757" s="98" t="s">
        <v>69</v>
      </c>
      <c r="D757" s="11" t="s">
        <v>52</v>
      </c>
      <c r="E757" s="11" t="s">
        <v>303</v>
      </c>
      <c r="F757" s="12" t="s">
        <v>49</v>
      </c>
      <c r="G757" s="11" t="s">
        <v>511</v>
      </c>
      <c r="H757" s="12" t="s">
        <v>307</v>
      </c>
      <c r="I757" s="103" t="s">
        <v>504</v>
      </c>
      <c r="J757" s="12" t="str">
        <f t="shared" ref="J757:J762" si="25">"≥17h"</f>
        <v>≥17h</v>
      </c>
      <c r="K757" s="12" t="s">
        <v>512</v>
      </c>
      <c r="L757" s="69" t="s">
        <v>518</v>
      </c>
      <c r="M757" s="11"/>
      <c r="N757" s="92"/>
      <c r="O757" s="93"/>
      <c r="P757" s="93"/>
      <c r="Q757" s="93"/>
      <c r="R757" s="93"/>
      <c r="S757" s="93"/>
      <c r="T757" s="93"/>
      <c r="U757" s="75"/>
      <c r="V757" s="132" t="str">
        <f>VLOOKUP(A757,DB_CAL_Q1_Q4!$A$4:$P$1328,13)</f>
        <v>Bomba de calor aire</v>
      </c>
      <c r="W757" s="133" t="str">
        <f>VLOOKUP(A757,DB_ACS_Q1_Q4!$A$4:$AD$1328,13)</f>
        <v>GLP</v>
      </c>
      <c r="X757" s="134" t="str">
        <f>VLOOKUP(A757,DB_REF_Q1_Q4!$A$4:$AD$1328,13)</f>
        <v>Bomba de calor aire</v>
      </c>
    </row>
    <row r="758" spans="1:24" ht="12" customHeight="1">
      <c r="A758" s="10">
        <v>754</v>
      </c>
      <c r="B758" s="98" t="s">
        <v>114</v>
      </c>
      <c r="C758" s="98" t="s">
        <v>71</v>
      </c>
      <c r="D758" s="11" t="s">
        <v>51</v>
      </c>
      <c r="E758" s="11" t="s">
        <v>303</v>
      </c>
      <c r="F758" s="12" t="s">
        <v>48</v>
      </c>
      <c r="G758" s="12" t="s">
        <v>310</v>
      </c>
      <c r="H758" s="12" t="s">
        <v>306</v>
      </c>
      <c r="I758" s="103" t="s">
        <v>505</v>
      </c>
      <c r="J758" s="12" t="str">
        <f t="shared" si="25"/>
        <v>≥17h</v>
      </c>
      <c r="K758" s="12" t="s">
        <v>513</v>
      </c>
      <c r="L758" s="69" t="s">
        <v>520</v>
      </c>
      <c r="M758" s="11">
        <v>1</v>
      </c>
      <c r="N758" s="92">
        <v>1</v>
      </c>
      <c r="O758" s="93">
        <v>1</v>
      </c>
      <c r="P758" s="93">
        <v>1</v>
      </c>
      <c r="Q758" s="93">
        <v>1</v>
      </c>
      <c r="R758" s="93">
        <v>1</v>
      </c>
      <c r="S758" s="93">
        <v>1</v>
      </c>
      <c r="T758" s="93">
        <v>1</v>
      </c>
      <c r="U758" s="75"/>
      <c r="V758" s="132" t="str">
        <f>VLOOKUP(A758,DB_CAL_Q1_Q4!$A$4:$P$1328,13)</f>
        <v>GLP</v>
      </c>
      <c r="W758" s="133" t="str">
        <f>VLOOKUP(A758,DB_ACS_Q1_Q4!$A$4:$AD$1328,13)</f>
        <v>GLP</v>
      </c>
      <c r="X758" s="134" t="str">
        <f>VLOOKUP(A758,DB_REF_Q1_Q4!$A$4:$AD$1328,13)</f>
        <v>Ninguno</v>
      </c>
    </row>
    <row r="759" spans="1:24" ht="12" customHeight="1">
      <c r="A759" s="10">
        <v>755</v>
      </c>
      <c r="B759" s="98" t="s">
        <v>90</v>
      </c>
      <c r="C759" s="98" t="s">
        <v>89</v>
      </c>
      <c r="D759" s="11" t="s">
        <v>51</v>
      </c>
      <c r="E759" s="11" t="s">
        <v>304</v>
      </c>
      <c r="F759" s="12" t="s">
        <v>50</v>
      </c>
      <c r="G759" s="12" t="s">
        <v>310</v>
      </c>
      <c r="H759" s="12" t="s">
        <v>306</v>
      </c>
      <c r="I759" s="103" t="s">
        <v>504</v>
      </c>
      <c r="J759" s="12" t="str">
        <f t="shared" si="25"/>
        <v>≥17h</v>
      </c>
      <c r="K759" s="12" t="s">
        <v>47</v>
      </c>
      <c r="L759" s="69" t="s">
        <v>520</v>
      </c>
      <c r="M759" s="11"/>
      <c r="N759" s="92"/>
      <c r="O759" s="93"/>
      <c r="P759" s="93"/>
      <c r="Q759" s="93"/>
      <c r="R759" s="93"/>
      <c r="S759" s="93"/>
      <c r="T759" s="93"/>
      <c r="U759" s="75"/>
      <c r="V759" s="132" t="str">
        <f>VLOOKUP(A759,DB_CAL_Q1_Q4!$A$4:$P$1328,13)</f>
        <v>Gasóleo</v>
      </c>
      <c r="W759" s="133" t="str">
        <f>VLOOKUP(A759,DB_ACS_Q1_Q4!$A$4:$AD$1328,13)</f>
        <v>Gasóleo</v>
      </c>
      <c r="X759" s="134" t="str">
        <f>VLOOKUP(A759,DB_REF_Q1_Q4!$A$4:$AD$1328,13)</f>
        <v>Ninguno</v>
      </c>
    </row>
    <row r="760" spans="1:24" ht="12" customHeight="1">
      <c r="A760" s="10">
        <v>756</v>
      </c>
      <c r="B760" s="98" t="s">
        <v>90</v>
      </c>
      <c r="C760" s="98" t="s">
        <v>89</v>
      </c>
      <c r="D760" s="11" t="s">
        <v>51</v>
      </c>
      <c r="E760" s="11" t="s">
        <v>303</v>
      </c>
      <c r="F760" s="12" t="s">
        <v>48</v>
      </c>
      <c r="G760" s="12" t="s">
        <v>310</v>
      </c>
      <c r="H760" s="12" t="s">
        <v>306</v>
      </c>
      <c r="I760" s="103" t="s">
        <v>504</v>
      </c>
      <c r="J760" s="12" t="str">
        <f t="shared" si="25"/>
        <v>≥17h</v>
      </c>
      <c r="K760" s="12" t="s">
        <v>47</v>
      </c>
      <c r="L760" s="69" t="s">
        <v>520</v>
      </c>
      <c r="M760" s="11">
        <v>1</v>
      </c>
      <c r="N760" s="92"/>
      <c r="O760" s="93"/>
      <c r="P760" s="93"/>
      <c r="Q760" s="93">
        <v>1</v>
      </c>
      <c r="R760" s="93"/>
      <c r="S760" s="93"/>
      <c r="T760" s="93"/>
      <c r="U760" s="75"/>
      <c r="V760" s="132" t="str">
        <f>VLOOKUP(A760,DB_CAL_Q1_Q4!$A$4:$P$1328,13)</f>
        <v>Electricidad</v>
      </c>
      <c r="W760" s="133" t="str">
        <f>VLOOKUP(A760,DB_ACS_Q1_Q4!$A$4:$AD$1328,13)</f>
        <v>GLP</v>
      </c>
      <c r="X760" s="134" t="str">
        <f>VLOOKUP(A760,DB_REF_Q1_Q4!$A$4:$AD$1328,13)</f>
        <v>Ninguno</v>
      </c>
    </row>
    <row r="761" spans="1:24" ht="12" customHeight="1">
      <c r="A761" s="10">
        <v>757</v>
      </c>
      <c r="B761" s="98" t="s">
        <v>114</v>
      </c>
      <c r="C761" s="98" t="s">
        <v>71</v>
      </c>
      <c r="D761" s="11" t="s">
        <v>25</v>
      </c>
      <c r="E761" s="11" t="s">
        <v>303</v>
      </c>
      <c r="F761" s="12" t="s">
        <v>48</v>
      </c>
      <c r="G761" s="12" t="s">
        <v>310</v>
      </c>
      <c r="H761" s="12" t="s">
        <v>306</v>
      </c>
      <c r="I761" s="103" t="s">
        <v>504</v>
      </c>
      <c r="J761" s="12" t="str">
        <f t="shared" si="25"/>
        <v>≥17h</v>
      </c>
      <c r="K761" s="12" t="s">
        <v>512</v>
      </c>
      <c r="L761" s="69" t="s">
        <v>520</v>
      </c>
      <c r="M761" s="11">
        <v>1</v>
      </c>
      <c r="N761" s="92"/>
      <c r="O761" s="93"/>
      <c r="P761" s="93">
        <v>1</v>
      </c>
      <c r="Q761" s="93">
        <v>1</v>
      </c>
      <c r="R761" s="93"/>
      <c r="S761" s="93">
        <v>1</v>
      </c>
      <c r="T761" s="93"/>
      <c r="U761" s="75"/>
      <c r="V761" s="132" t="str">
        <f>VLOOKUP(A761,DB_CAL_Q1_Q4!$A$4:$P$1328,13)</f>
        <v>Electricidad</v>
      </c>
      <c r="W761" s="133" t="str">
        <f>VLOOKUP(A761,DB_ACS_Q1_Q4!$A$4:$AD$1328,13)</f>
        <v>Gas Natural</v>
      </c>
      <c r="X761" s="134" t="str">
        <f>VLOOKUP(A761,DB_REF_Q1_Q4!$A$4:$AD$1328,13)</f>
        <v>Ninguno</v>
      </c>
    </row>
    <row r="762" spans="1:24" ht="12" customHeight="1">
      <c r="A762" s="10">
        <v>758</v>
      </c>
      <c r="B762" s="98" t="s">
        <v>90</v>
      </c>
      <c r="C762" s="98" t="s">
        <v>89</v>
      </c>
      <c r="D762" s="11" t="s">
        <v>51</v>
      </c>
      <c r="E762" s="11" t="s">
        <v>303</v>
      </c>
      <c r="F762" s="12" t="s">
        <v>48</v>
      </c>
      <c r="G762" s="12" t="s">
        <v>310</v>
      </c>
      <c r="H762" s="12" t="s">
        <v>306</v>
      </c>
      <c r="I762" s="11" t="s">
        <v>507</v>
      </c>
      <c r="J762" s="12" t="str">
        <f t="shared" si="25"/>
        <v>≥17h</v>
      </c>
      <c r="K762" s="12" t="s">
        <v>47</v>
      </c>
      <c r="L762" s="69" t="s">
        <v>520</v>
      </c>
      <c r="M762" s="11">
        <v>1</v>
      </c>
      <c r="N762" s="92">
        <v>1</v>
      </c>
      <c r="O762" s="93"/>
      <c r="P762" s="93">
        <v>1</v>
      </c>
      <c r="Q762" s="93">
        <v>1</v>
      </c>
      <c r="R762" s="93"/>
      <c r="S762" s="93"/>
      <c r="T762" s="93"/>
      <c r="U762" s="75"/>
      <c r="V762" s="132" t="str">
        <f>VLOOKUP(A762,DB_CAL_Q1_Q4!$A$4:$P$1328,13)</f>
        <v>Electricidad</v>
      </c>
      <c r="W762" s="133" t="str">
        <f>VLOOKUP(A762,DB_ACS_Q1_Q4!$A$4:$AD$1328,13)</f>
        <v>Electricidad</v>
      </c>
      <c r="X762" s="134" t="str">
        <f>VLOOKUP(A762,DB_REF_Q1_Q4!$A$4:$AD$1328,13)</f>
        <v>Ninguno</v>
      </c>
    </row>
    <row r="763" spans="1:24" ht="12" customHeight="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11">
        <v>1</v>
      </c>
      <c r="N763" s="92">
        <v>1</v>
      </c>
      <c r="O763" s="93">
        <v>1</v>
      </c>
      <c r="P763" s="93">
        <v>1</v>
      </c>
      <c r="Q763" s="93">
        <v>1</v>
      </c>
      <c r="R763" s="93">
        <v>1</v>
      </c>
      <c r="S763" s="93">
        <v>1</v>
      </c>
      <c r="T763" s="93"/>
      <c r="U763" s="75"/>
      <c r="V763" s="132" t="str">
        <f>VLOOKUP(A763,DB_CAL_Q1_Q4!$A$4:$P$1328,13)</f>
        <v>GLP</v>
      </c>
      <c r="W763" s="133" t="str">
        <f>VLOOKUP(A763,DB_ACS_Q1_Q4!$A$4:$AD$1328,13)</f>
        <v>Electricidad</v>
      </c>
      <c r="X763" s="134" t="str">
        <f>VLOOKUP(A763,DB_REF_Q1_Q4!$A$4:$AD$1328,13)</f>
        <v>Ninguno</v>
      </c>
    </row>
    <row r="764" spans="1:24" ht="12" customHeight="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11"/>
      <c r="N764" s="92"/>
      <c r="O764" s="93"/>
      <c r="P764" s="93"/>
      <c r="Q764" s="93"/>
      <c r="R764" s="93"/>
      <c r="S764" s="93"/>
      <c r="T764" s="93"/>
      <c r="U764" s="75"/>
      <c r="V764" s="132" t="str">
        <f>VLOOKUP(A764,DB_CAL_Q1_Q4!$A$4:$P$1328,13)</f>
        <v>Gasóleo</v>
      </c>
      <c r="W764" s="133" t="str">
        <f>VLOOKUP(A764,DB_ACS_Q1_Q4!$A$4:$AD$1328,13)</f>
        <v>Gasóleo</v>
      </c>
      <c r="X764" s="134" t="str">
        <f>VLOOKUP(A764,DB_REF_Q1_Q4!$A$4:$AD$1328,13)</f>
        <v>Ninguno</v>
      </c>
    </row>
    <row r="765" spans="1:24" ht="12" customHeight="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11"/>
      <c r="N765" s="92"/>
      <c r="O765" s="93"/>
      <c r="P765" s="93"/>
      <c r="Q765" s="93"/>
      <c r="R765" s="93"/>
      <c r="S765" s="93"/>
      <c r="T765" s="93"/>
      <c r="U765" s="75"/>
      <c r="V765" s="132" t="str">
        <f>VLOOKUP(A765,DB_CAL_Q1_Q4!$A$4:$P$1328,13)</f>
        <v>Ninguna</v>
      </c>
      <c r="W765" s="133" t="str">
        <f>VLOOKUP(A765,DB_ACS_Q1_Q4!$A$4:$AD$1328,13)</f>
        <v>Electricidad</v>
      </c>
      <c r="X765" s="134" t="str">
        <f>VLOOKUP(A765,DB_REF_Q1_Q4!$A$4:$AD$1328,13)</f>
        <v>Ninguno</v>
      </c>
    </row>
    <row r="766" spans="1:24" ht="12" customHeight="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11"/>
      <c r="N766" s="92"/>
      <c r="O766" s="93"/>
      <c r="P766" s="93"/>
      <c r="Q766" s="93"/>
      <c r="R766" s="93"/>
      <c r="S766" s="93"/>
      <c r="T766" s="93"/>
      <c r="U766" s="75"/>
      <c r="V766" s="132" t="str">
        <f>VLOOKUP(A766,DB_CAL_Q1_Q4!$A$4:$P$1328,13)</f>
        <v>Electricidad</v>
      </c>
      <c r="W766" s="133" t="str">
        <f>VLOOKUP(A766,DB_ACS_Q1_Q4!$A$4:$AD$1328,13)</f>
        <v>Electricidad</v>
      </c>
      <c r="X766" s="134" t="str">
        <f>VLOOKUP(A766,DB_REF_Q1_Q4!$A$4:$AD$1328,13)</f>
        <v>Ninguno</v>
      </c>
    </row>
    <row r="767" spans="1:24" ht="12" customHeight="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11">
        <v>1</v>
      </c>
      <c r="N767" s="92"/>
      <c r="O767" s="93"/>
      <c r="P767" s="93">
        <v>1</v>
      </c>
      <c r="Q767" s="93">
        <v>1</v>
      </c>
      <c r="R767" s="93"/>
      <c r="S767" s="93">
        <v>1</v>
      </c>
      <c r="T767" s="93"/>
      <c r="U767" s="75"/>
      <c r="V767" s="132" t="str">
        <f>VLOOKUP(A767,DB_CAL_Q1_Q4!$A$4:$P$1328,13)</f>
        <v>Electricidad</v>
      </c>
      <c r="W767" s="133" t="str">
        <f>VLOOKUP(A767,DB_ACS_Q1_Q4!$A$4:$AD$1328,13)</f>
        <v>Gas Natural</v>
      </c>
      <c r="X767" s="134" t="str">
        <f>VLOOKUP(A767,DB_REF_Q1_Q4!$A$4:$AD$1328,13)</f>
        <v>Ninguno</v>
      </c>
    </row>
    <row r="768" spans="1:24" ht="12" customHeight="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11">
        <v>1</v>
      </c>
      <c r="N768" s="92"/>
      <c r="O768" s="93"/>
      <c r="P768" s="93"/>
      <c r="Q768" s="93">
        <v>1</v>
      </c>
      <c r="R768" s="93">
        <v>1</v>
      </c>
      <c r="S768" s="93">
        <v>1</v>
      </c>
      <c r="T768" s="93">
        <v>1</v>
      </c>
      <c r="U768" s="75">
        <v>1</v>
      </c>
      <c r="V768" s="132" t="str">
        <f>VLOOKUP(A768,DB_CAL_Q1_Q4!$A$4:$P$1328,13)</f>
        <v>Gasóleo</v>
      </c>
      <c r="W768" s="133" t="str">
        <f>VLOOKUP(A768,DB_ACS_Q1_Q4!$A$4:$AD$1328,13)</f>
        <v>Gasóleo</v>
      </c>
      <c r="X768" s="134" t="str">
        <f>VLOOKUP(A768,DB_REF_Q1_Q4!$A$4:$AD$1328,13)</f>
        <v>Ninguno</v>
      </c>
    </row>
    <row r="769" spans="1:24" ht="12" customHeight="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11">
        <v>1</v>
      </c>
      <c r="N769" s="92">
        <v>1</v>
      </c>
      <c r="O769" s="93"/>
      <c r="P769" s="93"/>
      <c r="Q769" s="93">
        <v>1</v>
      </c>
      <c r="R769" s="93">
        <v>1</v>
      </c>
      <c r="S769" s="93"/>
      <c r="T769" s="93">
        <v>1</v>
      </c>
      <c r="U769" s="75"/>
      <c r="V769" s="132" t="str">
        <f>VLOOKUP(A769,DB_CAL_Q1_Q4!$A$4:$P$1328,13)</f>
        <v>Electricidad</v>
      </c>
      <c r="W769" s="133" t="str">
        <f>VLOOKUP(A769,DB_ACS_Q1_Q4!$A$4:$AD$1328,13)</f>
        <v>Solar Térmica</v>
      </c>
      <c r="X769" s="134" t="str">
        <f>VLOOKUP(A769,DB_REF_Q1_Q4!$A$4:$AD$1328,13)</f>
        <v>Bomba de calor aire</v>
      </c>
    </row>
    <row r="770" spans="1:24" ht="12" customHeight="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11">
        <v>1</v>
      </c>
      <c r="N770" s="92">
        <v>1</v>
      </c>
      <c r="O770" s="93"/>
      <c r="P770" s="93">
        <v>1</v>
      </c>
      <c r="Q770" s="93">
        <v>1</v>
      </c>
      <c r="R770" s="93">
        <v>1</v>
      </c>
      <c r="S770" s="93">
        <v>1</v>
      </c>
      <c r="T770" s="93"/>
      <c r="U770" s="75">
        <v>1</v>
      </c>
      <c r="V770" s="132" t="str">
        <f>VLOOKUP(A770,DB_CAL_Q1_Q4!$A$4:$P$1328,13)</f>
        <v>Electricidad</v>
      </c>
      <c r="W770" s="133" t="str">
        <f>VLOOKUP(A770,DB_ACS_Q1_Q4!$A$4:$AD$1328,13)</f>
        <v>Gas Natural</v>
      </c>
      <c r="X770" s="134" t="str">
        <f>VLOOKUP(A770,DB_REF_Q1_Q4!$A$4:$AD$1328,13)</f>
        <v>AC Eléctrico</v>
      </c>
    </row>
    <row r="771" spans="1:24" ht="12" customHeight="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11"/>
      <c r="N771" s="92"/>
      <c r="O771" s="93"/>
      <c r="P771" s="93"/>
      <c r="Q771" s="93"/>
      <c r="R771" s="93"/>
      <c r="S771" s="93"/>
      <c r="T771" s="93"/>
      <c r="U771" s="75"/>
      <c r="V771" s="132" t="str">
        <f>VLOOKUP(A771,DB_CAL_Q1_Q4!$A$4:$P$1328,13)</f>
        <v>Biomasa</v>
      </c>
      <c r="W771" s="133" t="str">
        <f>VLOOKUP(A771,DB_ACS_Q1_Q4!$A$4:$AD$1328,13)</f>
        <v>GLP</v>
      </c>
      <c r="X771" s="134" t="str">
        <f>VLOOKUP(A771,DB_REF_Q1_Q4!$A$4:$AD$1328,13)</f>
        <v>AC Eléctrico</v>
      </c>
    </row>
    <row r="772" spans="1:24" ht="12" customHeight="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11">
        <v>1</v>
      </c>
      <c r="N772" s="92">
        <v>1</v>
      </c>
      <c r="O772" s="93"/>
      <c r="P772" s="93">
        <v>1</v>
      </c>
      <c r="Q772" s="93">
        <v>1</v>
      </c>
      <c r="R772" s="93">
        <v>1</v>
      </c>
      <c r="S772" s="93">
        <v>1</v>
      </c>
      <c r="T772" s="93">
        <v>1</v>
      </c>
      <c r="U772" s="75"/>
      <c r="V772" s="132" t="str">
        <f>VLOOKUP(A772,DB_CAL_Q1_Q4!$A$4:$P$1328,13)</f>
        <v>Electricidad</v>
      </c>
      <c r="W772" s="133" t="str">
        <f>VLOOKUP(A772,DB_ACS_Q1_Q4!$A$4:$AD$1328,13)</f>
        <v>GLP</v>
      </c>
      <c r="X772" s="134" t="str">
        <f>VLOOKUP(A772,DB_REF_Q1_Q4!$A$4:$AD$1328,13)</f>
        <v>Bomba de calor aire</v>
      </c>
    </row>
    <row r="773" spans="1:24" ht="12" customHeight="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11"/>
      <c r="N773" s="92"/>
      <c r="O773" s="93"/>
      <c r="P773" s="93"/>
      <c r="Q773" s="93"/>
      <c r="R773" s="93"/>
      <c r="S773" s="93"/>
      <c r="T773" s="93"/>
      <c r="U773" s="75"/>
      <c r="V773" s="132" t="str">
        <f>VLOOKUP(A773,DB_CAL_Q1_Q4!$A$4:$P$1328,13)</f>
        <v>Electricidad</v>
      </c>
      <c r="W773" s="133" t="str">
        <f>VLOOKUP(A773,DB_ACS_Q1_Q4!$A$4:$AD$1328,13)</f>
        <v>GLP</v>
      </c>
      <c r="X773" s="134" t="str">
        <f>VLOOKUP(A773,DB_REF_Q1_Q4!$A$4:$AD$1328,13)</f>
        <v>Ninguno</v>
      </c>
    </row>
    <row r="774" spans="1:24" ht="12" customHeight="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11">
        <v>1</v>
      </c>
      <c r="N774" s="92">
        <v>1</v>
      </c>
      <c r="O774" s="93"/>
      <c r="P774" s="93">
        <v>1</v>
      </c>
      <c r="Q774" s="93">
        <v>1</v>
      </c>
      <c r="R774" s="93"/>
      <c r="S774" s="93">
        <v>1</v>
      </c>
      <c r="T774" s="93"/>
      <c r="U774" s="75"/>
      <c r="V774" s="132" t="str">
        <f>VLOOKUP(A774,DB_CAL_Q1_Q4!$A$4:$P$1328,13)</f>
        <v>Gas Natural</v>
      </c>
      <c r="W774" s="133" t="str">
        <f>VLOOKUP(A774,DB_ACS_Q1_Q4!$A$4:$AD$1328,13)</f>
        <v>Gas Natural</v>
      </c>
      <c r="X774" s="134" t="str">
        <f>VLOOKUP(A774,DB_REF_Q1_Q4!$A$4:$AD$1328,13)</f>
        <v>Ninguno</v>
      </c>
    </row>
    <row r="775" spans="1:24" ht="12" customHeight="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11"/>
      <c r="N775" s="92"/>
      <c r="O775" s="93"/>
      <c r="P775" s="93"/>
      <c r="Q775" s="93"/>
      <c r="R775" s="93"/>
      <c r="S775" s="93"/>
      <c r="T775" s="93"/>
      <c r="U775" s="75"/>
      <c r="V775" s="132" t="str">
        <f>VLOOKUP(A775,DB_CAL_Q1_Q4!$A$4:$P$1328,13)</f>
        <v>Electricidad</v>
      </c>
      <c r="W775" s="133" t="str">
        <f>VLOOKUP(A775,DB_ACS_Q1_Q4!$A$4:$AD$1328,13)</f>
        <v>GLP</v>
      </c>
      <c r="X775" s="134" t="str">
        <f>VLOOKUP(A775,DB_REF_Q1_Q4!$A$4:$AD$1328,13)</f>
        <v>Ninguno</v>
      </c>
    </row>
    <row r="776" spans="1:24" ht="12" customHeight="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11">
        <v>1</v>
      </c>
      <c r="N776" s="92">
        <v>1</v>
      </c>
      <c r="O776" s="93"/>
      <c r="P776" s="93">
        <v>1</v>
      </c>
      <c r="Q776" s="93">
        <v>1</v>
      </c>
      <c r="R776" s="93">
        <v>1</v>
      </c>
      <c r="S776" s="93">
        <v>1</v>
      </c>
      <c r="T776" s="93"/>
      <c r="U776" s="75">
        <v>1</v>
      </c>
      <c r="V776" s="132" t="str">
        <f>VLOOKUP(A776,DB_CAL_Q1_Q4!$A$4:$P$1328,13)</f>
        <v>GLP</v>
      </c>
      <c r="W776" s="133" t="str">
        <f>VLOOKUP(A776,DB_ACS_Q1_Q4!$A$4:$AD$1328,13)</f>
        <v>GLP</v>
      </c>
      <c r="X776" s="134" t="str">
        <f>VLOOKUP(A776,DB_REF_Q1_Q4!$A$4:$AD$1328,13)</f>
        <v>AC Eléctrico</v>
      </c>
    </row>
    <row r="777" spans="1:24" ht="12" customHeight="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11"/>
      <c r="N777" s="92"/>
      <c r="O777" s="93"/>
      <c r="P777" s="93"/>
      <c r="Q777" s="93"/>
      <c r="R777" s="93"/>
      <c r="S777" s="93"/>
      <c r="T777" s="93"/>
      <c r="U777" s="75"/>
      <c r="V777" s="132" t="str">
        <f>VLOOKUP(A777,DB_CAL_Q1_Q4!$A$4:$P$1328,13)</f>
        <v>Electricidad</v>
      </c>
      <c r="W777" s="133" t="str">
        <f>VLOOKUP(A777,DB_ACS_Q1_Q4!$A$4:$AD$1328,13)</f>
        <v>Electricidad</v>
      </c>
      <c r="X777" s="134" t="str">
        <f>VLOOKUP(A777,DB_REF_Q1_Q4!$A$4:$AD$1328,13)</f>
        <v>Ninguno</v>
      </c>
    </row>
    <row r="778" spans="1:24" ht="12" customHeight="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11">
        <v>1</v>
      </c>
      <c r="N778" s="92"/>
      <c r="O778" s="93"/>
      <c r="P778" s="93">
        <v>1</v>
      </c>
      <c r="Q778" s="93">
        <v>1</v>
      </c>
      <c r="R778" s="93">
        <v>1</v>
      </c>
      <c r="S778" s="93">
        <v>1</v>
      </c>
      <c r="T778" s="93">
        <v>1</v>
      </c>
      <c r="U778" s="75"/>
      <c r="V778" s="132" t="str">
        <f>VLOOKUP(A778,DB_CAL_Q1_Q4!$A$4:$P$1328,13)</f>
        <v>Electricidad</v>
      </c>
      <c r="W778" s="133" t="str">
        <f>VLOOKUP(A778,DB_ACS_Q1_Q4!$A$4:$AD$1328,13)</f>
        <v>Electricidad</v>
      </c>
      <c r="X778" s="134" t="str">
        <f>VLOOKUP(A778,DB_REF_Q1_Q4!$A$4:$AD$1328,13)</f>
        <v>Ninguno</v>
      </c>
    </row>
    <row r="779" spans="1:24" ht="12" customHeight="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11">
        <v>1</v>
      </c>
      <c r="N779" s="92"/>
      <c r="O779" s="93"/>
      <c r="P779" s="93"/>
      <c r="Q779" s="93"/>
      <c r="R779" s="93"/>
      <c r="S779" s="93"/>
      <c r="T779" s="93"/>
      <c r="U779" s="75"/>
      <c r="V779" s="132" t="str">
        <f>VLOOKUP(A779,DB_CAL_Q1_Q4!$A$4:$P$1328,13)</f>
        <v>Otros</v>
      </c>
      <c r="W779" s="133" t="str">
        <f>VLOOKUP(A779,DB_ACS_Q1_Q4!$A$4:$AD$1328,13)</f>
        <v>Otros</v>
      </c>
      <c r="X779" s="134" t="str">
        <f>VLOOKUP(A779,DB_REF_Q1_Q4!$A$4:$AD$1328,13)</f>
        <v>Ninguno</v>
      </c>
    </row>
    <row r="780" spans="1:24" ht="12" customHeight="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11">
        <v>1</v>
      </c>
      <c r="N780" s="92">
        <v>1</v>
      </c>
      <c r="O780" s="93"/>
      <c r="P780" s="93">
        <v>1</v>
      </c>
      <c r="Q780" s="93">
        <v>1</v>
      </c>
      <c r="R780" s="93">
        <v>1</v>
      </c>
      <c r="S780" s="93">
        <v>1</v>
      </c>
      <c r="T780" s="93"/>
      <c r="U780" s="75">
        <v>1</v>
      </c>
      <c r="V780" s="132" t="str">
        <f>VLOOKUP(A780,DB_CAL_Q1_Q4!$A$4:$P$1328,13)</f>
        <v>Gas Natural</v>
      </c>
      <c r="W780" s="133" t="str">
        <f>VLOOKUP(A780,DB_ACS_Q1_Q4!$A$4:$AD$1328,13)</f>
        <v>Gas Natural</v>
      </c>
      <c r="X780" s="134" t="str">
        <f>VLOOKUP(A780,DB_REF_Q1_Q4!$A$4:$AD$1328,13)</f>
        <v>AC Eléctrico</v>
      </c>
    </row>
    <row r="781" spans="1:24" ht="12" customHeight="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11">
        <v>1</v>
      </c>
      <c r="N781" s="92"/>
      <c r="O781" s="93">
        <v>1</v>
      </c>
      <c r="P781" s="93">
        <v>1</v>
      </c>
      <c r="Q781" s="93">
        <v>1</v>
      </c>
      <c r="R781" s="93"/>
      <c r="S781" s="93">
        <v>1</v>
      </c>
      <c r="T781" s="93">
        <v>1</v>
      </c>
      <c r="U781" s="75"/>
      <c r="V781" s="132" t="str">
        <f>VLOOKUP(A781,DB_CAL_Q1_Q4!$A$4:$P$1328,13)</f>
        <v>Ninguna</v>
      </c>
      <c r="W781" s="133" t="str">
        <f>VLOOKUP(A781,DB_ACS_Q1_Q4!$A$4:$AD$1328,13)</f>
        <v>GLP</v>
      </c>
      <c r="X781" s="134" t="str">
        <f>VLOOKUP(A781,DB_REF_Q1_Q4!$A$4:$AD$1328,13)</f>
        <v>AC Eléctrico</v>
      </c>
    </row>
    <row r="782" spans="1:24" ht="12" customHeight="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11">
        <v>1</v>
      </c>
      <c r="N782" s="92">
        <v>1</v>
      </c>
      <c r="O782" s="93"/>
      <c r="P782" s="93">
        <v>1</v>
      </c>
      <c r="Q782" s="93">
        <v>1</v>
      </c>
      <c r="R782" s="93">
        <v>1</v>
      </c>
      <c r="S782" s="93">
        <v>1</v>
      </c>
      <c r="T782" s="93">
        <v>1</v>
      </c>
      <c r="U782" s="75">
        <v>1</v>
      </c>
      <c r="V782" s="132" t="str">
        <f>VLOOKUP(A782,DB_CAL_Q1_Q4!$A$4:$P$1328,13)</f>
        <v>Gas Natural</v>
      </c>
      <c r="W782" s="133" t="str">
        <f>VLOOKUP(A782,DB_ACS_Q1_Q4!$A$4:$AD$1328,13)</f>
        <v>Gas Natural</v>
      </c>
      <c r="X782" s="134" t="str">
        <f>VLOOKUP(A782,DB_REF_Q1_Q4!$A$4:$AD$1328,13)</f>
        <v>Ninguno</v>
      </c>
    </row>
    <row r="783" spans="1:24" ht="12" customHeight="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11">
        <v>1</v>
      </c>
      <c r="N783" s="92">
        <v>1</v>
      </c>
      <c r="O783" s="93"/>
      <c r="P783" s="93">
        <v>1</v>
      </c>
      <c r="Q783" s="93">
        <v>1</v>
      </c>
      <c r="R783" s="93">
        <v>1</v>
      </c>
      <c r="S783" s="93">
        <v>1</v>
      </c>
      <c r="T783" s="93">
        <v>1</v>
      </c>
      <c r="U783" s="75">
        <v>1</v>
      </c>
      <c r="V783" s="132" t="str">
        <f>VLOOKUP(A783,DB_CAL_Q1_Q4!$A$4:$P$1328,13)</f>
        <v>Electricidad</v>
      </c>
      <c r="W783" s="133" t="str">
        <f>VLOOKUP(A783,DB_ACS_Q1_Q4!$A$4:$AD$1328,13)</f>
        <v>Electricidad</v>
      </c>
      <c r="X783" s="134" t="str">
        <f>VLOOKUP(A783,DB_REF_Q1_Q4!$A$4:$AD$1328,13)</f>
        <v>Ninguno</v>
      </c>
    </row>
    <row r="784" spans="1:24" ht="12" customHeight="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11">
        <v>1</v>
      </c>
      <c r="N784" s="92">
        <v>1</v>
      </c>
      <c r="O784" s="93"/>
      <c r="P784" s="93">
        <v>1</v>
      </c>
      <c r="Q784" s="93">
        <v>1</v>
      </c>
      <c r="R784" s="93"/>
      <c r="S784" s="93"/>
      <c r="T784" s="93">
        <v>1</v>
      </c>
      <c r="U784" s="75"/>
      <c r="V784" s="132" t="str">
        <f>VLOOKUP(A784,DB_CAL_Q1_Q4!$A$4:$P$1328,13)</f>
        <v>Ninguna</v>
      </c>
      <c r="W784" s="133" t="str">
        <f>VLOOKUP(A784,DB_ACS_Q1_Q4!$A$4:$AD$1328,13)</f>
        <v>Electricidad</v>
      </c>
      <c r="X784" s="134" t="str">
        <f>VLOOKUP(A784,DB_REF_Q1_Q4!$A$4:$AD$1328,13)</f>
        <v>Ninguno</v>
      </c>
    </row>
    <row r="785" spans="1:24" ht="12" customHeight="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11">
        <v>1</v>
      </c>
      <c r="N785" s="92">
        <v>1</v>
      </c>
      <c r="O785" s="93">
        <v>1</v>
      </c>
      <c r="P785" s="93">
        <v>1</v>
      </c>
      <c r="Q785" s="93">
        <v>1</v>
      </c>
      <c r="R785" s="93">
        <v>1</v>
      </c>
      <c r="S785" s="93">
        <v>1</v>
      </c>
      <c r="T785" s="93">
        <v>1</v>
      </c>
      <c r="U785" s="75">
        <v>1</v>
      </c>
      <c r="V785" s="132" t="str">
        <f>VLOOKUP(A785,DB_CAL_Q1_Q4!$A$4:$P$1328,13)</f>
        <v>Electricidad</v>
      </c>
      <c r="W785" s="133" t="str">
        <f>VLOOKUP(A785,DB_ACS_Q1_Q4!$A$4:$AD$1328,13)</f>
        <v>Gas Natural</v>
      </c>
      <c r="X785" s="134" t="str">
        <f>VLOOKUP(A785,DB_REF_Q1_Q4!$A$4:$AD$1328,13)</f>
        <v>AC Eléctrico</v>
      </c>
    </row>
    <row r="786" spans="1:24" ht="12" customHeight="1">
      <c r="A786" s="10">
        <v>782</v>
      </c>
      <c r="B786" s="98" t="s">
        <v>247</v>
      </c>
      <c r="C786" s="98" t="s">
        <v>245</v>
      </c>
      <c r="D786" s="11" t="s">
        <v>52</v>
      </c>
      <c r="E786" s="11" t="s">
        <v>303</v>
      </c>
      <c r="F786" s="12" t="s">
        <v>48</v>
      </c>
      <c r="G786" s="12" t="s">
        <v>510</v>
      </c>
      <c r="H786" s="12" t="s">
        <v>307</v>
      </c>
      <c r="I786" s="11" t="s">
        <v>504</v>
      </c>
      <c r="J786" s="12" t="str">
        <f t="shared" ref="J786:J791" si="26">"≥17h"</f>
        <v>≥17h</v>
      </c>
      <c r="K786" s="12" t="s">
        <v>47</v>
      </c>
      <c r="L786" s="69" t="s">
        <v>520</v>
      </c>
      <c r="M786" s="11">
        <v>1</v>
      </c>
      <c r="N786" s="92">
        <v>1</v>
      </c>
      <c r="O786" s="93"/>
      <c r="P786" s="93">
        <v>1</v>
      </c>
      <c r="Q786" s="93">
        <v>1</v>
      </c>
      <c r="R786" s="93">
        <v>1</v>
      </c>
      <c r="S786" s="93"/>
      <c r="T786" s="93">
        <v>1</v>
      </c>
      <c r="U786" s="75">
        <v>1</v>
      </c>
      <c r="V786" s="132" t="str">
        <f>VLOOKUP(A786,DB_CAL_Q1_Q4!$A$4:$P$1328,13)</f>
        <v>Gas Natural</v>
      </c>
      <c r="W786" s="133" t="str">
        <f>VLOOKUP(A786,DB_ACS_Q1_Q4!$A$4:$AD$1328,13)</f>
        <v>Gas Natural</v>
      </c>
      <c r="X786" s="134" t="str">
        <f>VLOOKUP(A786,DB_REF_Q1_Q4!$A$4:$AD$1328,13)</f>
        <v>Ninguno</v>
      </c>
    </row>
    <row r="787" spans="1:24" ht="12" customHeight="1">
      <c r="A787" s="10">
        <v>783</v>
      </c>
      <c r="B787" s="98" t="s">
        <v>153</v>
      </c>
      <c r="C787" s="98" t="s">
        <v>79</v>
      </c>
      <c r="D787" s="11" t="s">
        <v>51</v>
      </c>
      <c r="E787" s="11" t="s">
        <v>304</v>
      </c>
      <c r="F787" s="12" t="s">
        <v>50</v>
      </c>
      <c r="G787" s="11" t="s">
        <v>511</v>
      </c>
      <c r="H787" s="12" t="s">
        <v>306</v>
      </c>
      <c r="I787" s="103" t="s">
        <v>504</v>
      </c>
      <c r="J787" s="12" t="str">
        <f t="shared" si="26"/>
        <v>≥17h</v>
      </c>
      <c r="K787" s="12" t="s">
        <v>512</v>
      </c>
      <c r="L787" s="69" t="s">
        <v>520</v>
      </c>
      <c r="M787" s="11">
        <v>1</v>
      </c>
      <c r="N787" s="92"/>
      <c r="O787" s="93"/>
      <c r="P787" s="93">
        <v>1</v>
      </c>
      <c r="Q787" s="93">
        <v>1</v>
      </c>
      <c r="R787" s="93">
        <v>1</v>
      </c>
      <c r="S787" s="93">
        <v>1</v>
      </c>
      <c r="T787" s="93">
        <v>1</v>
      </c>
      <c r="U787" s="75">
        <v>1</v>
      </c>
      <c r="V787" s="132" t="str">
        <f>VLOOKUP(A787,DB_CAL_Q1_Q4!$A$4:$P$1328,13)</f>
        <v>Gas Natural</v>
      </c>
      <c r="W787" s="133" t="str">
        <f>VLOOKUP(A787,DB_ACS_Q1_Q4!$A$4:$AD$1328,13)</f>
        <v>Gas Natural</v>
      </c>
      <c r="X787" s="134" t="str">
        <f>VLOOKUP(A787,DB_REF_Q1_Q4!$A$4:$AD$1328,13)</f>
        <v>Ninguno</v>
      </c>
    </row>
    <row r="788" spans="1:24" ht="12" customHeight="1">
      <c r="A788" s="10">
        <v>784</v>
      </c>
      <c r="B788" s="98" t="s">
        <v>82</v>
      </c>
      <c r="C788" s="98" t="s">
        <v>82</v>
      </c>
      <c r="D788" s="11" t="s">
        <v>25</v>
      </c>
      <c r="E788" s="11" t="s">
        <v>303</v>
      </c>
      <c r="F788" s="12" t="s">
        <v>48</v>
      </c>
      <c r="G788" s="12" t="s">
        <v>310</v>
      </c>
      <c r="H788" s="12" t="s">
        <v>306</v>
      </c>
      <c r="I788" s="11" t="s">
        <v>504</v>
      </c>
      <c r="J788" s="12" t="str">
        <f t="shared" si="26"/>
        <v>≥17h</v>
      </c>
      <c r="K788" s="12" t="s">
        <v>513</v>
      </c>
      <c r="L788" s="69" t="s">
        <v>518</v>
      </c>
      <c r="M788" s="11">
        <v>1</v>
      </c>
      <c r="N788" s="92"/>
      <c r="O788" s="93"/>
      <c r="P788" s="93">
        <v>1</v>
      </c>
      <c r="Q788" s="93">
        <v>1</v>
      </c>
      <c r="R788" s="93"/>
      <c r="S788" s="93"/>
      <c r="T788" s="93"/>
      <c r="U788" s="75"/>
      <c r="V788" s="132" t="str">
        <f>VLOOKUP(A788,DB_CAL_Q1_Q4!$A$4:$P$1328,13)</f>
        <v>Electricidad</v>
      </c>
      <c r="W788" s="133" t="str">
        <f>VLOOKUP(A788,DB_ACS_Q1_Q4!$A$4:$AD$1328,13)</f>
        <v>Gas Natural</v>
      </c>
      <c r="X788" s="134" t="str">
        <f>VLOOKUP(A788,DB_REF_Q1_Q4!$A$4:$AD$1328,13)</f>
        <v>AC Eléctrico</v>
      </c>
    </row>
    <row r="789" spans="1:24" ht="12" customHeight="1">
      <c r="A789" s="10">
        <v>785</v>
      </c>
      <c r="B789" s="98" t="s">
        <v>154</v>
      </c>
      <c r="C789" s="98" t="s">
        <v>79</v>
      </c>
      <c r="D789" s="11" t="s">
        <v>52</v>
      </c>
      <c r="E789" s="11" t="s">
        <v>303</v>
      </c>
      <c r="F789" s="12" t="s">
        <v>49</v>
      </c>
      <c r="G789" s="11" t="s">
        <v>511</v>
      </c>
      <c r="H789" s="12" t="s">
        <v>308</v>
      </c>
      <c r="I789" s="11" t="s">
        <v>504</v>
      </c>
      <c r="J789" s="12" t="str">
        <f t="shared" si="26"/>
        <v>≥17h</v>
      </c>
      <c r="K789" s="12" t="s">
        <v>512</v>
      </c>
      <c r="L789" s="69" t="s">
        <v>520</v>
      </c>
      <c r="M789" s="11">
        <v>1</v>
      </c>
      <c r="N789" s="92">
        <v>1</v>
      </c>
      <c r="O789" s="93"/>
      <c r="P789" s="93"/>
      <c r="Q789" s="93"/>
      <c r="R789" s="93"/>
      <c r="S789" s="93"/>
      <c r="T789" s="93"/>
      <c r="U789" s="75"/>
      <c r="V789" s="132" t="str">
        <f>VLOOKUP(A789,DB_CAL_Q1_Q4!$A$4:$P$1328,13)</f>
        <v>Gas Natural</v>
      </c>
      <c r="W789" s="133" t="str">
        <f>VLOOKUP(A789,DB_ACS_Q1_Q4!$A$4:$AD$1328,13)</f>
        <v>Gas Natural</v>
      </c>
      <c r="X789" s="134" t="str">
        <f>VLOOKUP(A789,DB_REF_Q1_Q4!$A$4:$AD$1328,13)</f>
        <v>Ninguno</v>
      </c>
    </row>
    <row r="790" spans="1:24" ht="12" customHeight="1">
      <c r="A790" s="10">
        <v>786</v>
      </c>
      <c r="B790" s="98" t="s">
        <v>247</v>
      </c>
      <c r="C790" s="98" t="s">
        <v>245</v>
      </c>
      <c r="D790" s="11" t="s">
        <v>51</v>
      </c>
      <c r="E790" s="11" t="s">
        <v>303</v>
      </c>
      <c r="F790" s="12" t="s">
        <v>49</v>
      </c>
      <c r="G790" s="12" t="s">
        <v>310</v>
      </c>
      <c r="H790" s="12" t="s">
        <v>306</v>
      </c>
      <c r="I790" s="103" t="s">
        <v>504</v>
      </c>
      <c r="J790" s="12" t="str">
        <f t="shared" si="26"/>
        <v>≥17h</v>
      </c>
      <c r="K790" s="12" t="s">
        <v>47</v>
      </c>
      <c r="L790" s="69" t="s">
        <v>520</v>
      </c>
      <c r="M790" s="11">
        <v>1</v>
      </c>
      <c r="N790" s="92"/>
      <c r="O790" s="93"/>
      <c r="P790" s="93">
        <v>1</v>
      </c>
      <c r="Q790" s="93">
        <v>1</v>
      </c>
      <c r="R790" s="93"/>
      <c r="S790" s="93">
        <v>1</v>
      </c>
      <c r="T790" s="93"/>
      <c r="U790" s="75"/>
      <c r="V790" s="132" t="str">
        <f>VLOOKUP(A790,DB_CAL_Q1_Q4!$A$4:$P$1328,13)</f>
        <v>Electricidad</v>
      </c>
      <c r="W790" s="133" t="str">
        <f>VLOOKUP(A790,DB_ACS_Q1_Q4!$A$4:$AD$1328,13)</f>
        <v>Electricidad</v>
      </c>
      <c r="X790" s="134" t="str">
        <f>VLOOKUP(A790,DB_REF_Q1_Q4!$A$4:$AD$1328,13)</f>
        <v>Ninguno</v>
      </c>
    </row>
    <row r="791" spans="1:24" ht="12" customHeight="1">
      <c r="A791" s="10">
        <v>787</v>
      </c>
      <c r="B791" s="98" t="s">
        <v>243</v>
      </c>
      <c r="C791" s="98" t="s">
        <v>85</v>
      </c>
      <c r="D791" s="11" t="s">
        <v>52</v>
      </c>
      <c r="E791" s="11" t="s">
        <v>303</v>
      </c>
      <c r="F791" s="12" t="s">
        <v>50</v>
      </c>
      <c r="G791" s="12" t="s">
        <v>310</v>
      </c>
      <c r="H791" s="12" t="s">
        <v>308</v>
      </c>
      <c r="I791" s="103" t="s">
        <v>504</v>
      </c>
      <c r="J791" s="12" t="str">
        <f t="shared" si="26"/>
        <v>≥17h</v>
      </c>
      <c r="K791" s="12" t="s">
        <v>47</v>
      </c>
      <c r="L791" s="69" t="s">
        <v>518</v>
      </c>
      <c r="M791" s="11"/>
      <c r="N791" s="92"/>
      <c r="O791" s="93"/>
      <c r="P791" s="93"/>
      <c r="Q791" s="93"/>
      <c r="R791" s="93"/>
      <c r="S791" s="93"/>
      <c r="T791" s="93"/>
      <c r="U791" s="75"/>
      <c r="V791" s="132" t="str">
        <f>VLOOKUP(A791,DB_CAL_Q1_Q4!$A$4:$P$1328,13)</f>
        <v>Ninguna</v>
      </c>
      <c r="W791" s="133" t="str">
        <f>VLOOKUP(A791,DB_ACS_Q1_Q4!$A$4:$AD$1328,13)</f>
        <v>Electricidad</v>
      </c>
      <c r="X791" s="134" t="str">
        <f>VLOOKUP(A791,DB_REF_Q1_Q4!$A$4:$AD$1328,13)</f>
        <v>Ninguno</v>
      </c>
    </row>
    <row r="792" spans="1:24" ht="12" customHeight="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11">
        <v>1</v>
      </c>
      <c r="N792" s="92">
        <v>1</v>
      </c>
      <c r="O792" s="93">
        <v>1</v>
      </c>
      <c r="P792" s="93">
        <v>1</v>
      </c>
      <c r="Q792" s="93">
        <v>1</v>
      </c>
      <c r="R792" s="93">
        <v>1</v>
      </c>
      <c r="S792" s="93">
        <v>1</v>
      </c>
      <c r="T792" s="93">
        <v>1</v>
      </c>
      <c r="U792" s="75">
        <v>1</v>
      </c>
      <c r="V792" s="132" t="str">
        <f>VLOOKUP(A792,DB_CAL_Q1_Q4!$A$4:$P$1328,13)</f>
        <v>GLP</v>
      </c>
      <c r="W792" s="133" t="str">
        <f>VLOOKUP(A792,DB_ACS_Q1_Q4!$A$4:$AD$1328,13)</f>
        <v>Electricidad</v>
      </c>
      <c r="X792" s="134" t="str">
        <f>VLOOKUP(A792,DB_REF_Q1_Q4!$A$4:$AD$1328,13)</f>
        <v>AC Eléctrico</v>
      </c>
    </row>
    <row r="793" spans="1:24" ht="12" customHeight="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11"/>
      <c r="N793" s="92"/>
      <c r="O793" s="93"/>
      <c r="P793" s="93"/>
      <c r="Q793" s="93"/>
      <c r="R793" s="93"/>
      <c r="S793" s="93"/>
      <c r="T793" s="93"/>
      <c r="U793" s="75"/>
      <c r="V793" s="132" t="str">
        <f>VLOOKUP(A793,DB_CAL_Q1_Q4!$A$4:$P$1328,13)</f>
        <v>Gasóleo</v>
      </c>
      <c r="W793" s="133" t="str">
        <f>VLOOKUP(A793,DB_ACS_Q1_Q4!$A$4:$AD$1328,13)</f>
        <v>Gasóleo</v>
      </c>
      <c r="X793" s="134" t="str">
        <f>VLOOKUP(A793,DB_REF_Q1_Q4!$A$4:$AD$1328,13)</f>
        <v>Ninguno</v>
      </c>
    </row>
    <row r="794" spans="1:24" ht="12" customHeight="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11">
        <v>1</v>
      </c>
      <c r="N794" s="92"/>
      <c r="O794" s="93"/>
      <c r="P794" s="93">
        <v>1</v>
      </c>
      <c r="Q794" s="93">
        <v>1</v>
      </c>
      <c r="R794" s="93">
        <v>1</v>
      </c>
      <c r="S794" s="93">
        <v>1</v>
      </c>
      <c r="T794" s="93">
        <v>1</v>
      </c>
      <c r="U794" s="75"/>
      <c r="V794" s="132" t="str">
        <f>VLOOKUP(A794,DB_CAL_Q1_Q4!$A$4:$P$1328,13)</f>
        <v>Electricidad</v>
      </c>
      <c r="W794" s="133" t="str">
        <f>VLOOKUP(A794,DB_ACS_Q1_Q4!$A$4:$AD$1328,13)</f>
        <v>GLP</v>
      </c>
      <c r="X794" s="134" t="str">
        <f>VLOOKUP(A794,DB_REF_Q1_Q4!$A$4:$AD$1328,13)</f>
        <v>Ninguno</v>
      </c>
    </row>
    <row r="795" spans="1:24" ht="12" customHeight="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11">
        <v>1</v>
      </c>
      <c r="N795" s="92"/>
      <c r="O795" s="93"/>
      <c r="P795" s="93">
        <v>1</v>
      </c>
      <c r="Q795" s="93">
        <v>1</v>
      </c>
      <c r="R795" s="93">
        <v>1</v>
      </c>
      <c r="S795" s="93"/>
      <c r="T795" s="93">
        <v>1</v>
      </c>
      <c r="U795" s="75">
        <v>1</v>
      </c>
      <c r="V795" s="132" t="str">
        <f>VLOOKUP(A795,DB_CAL_Q1_Q4!$A$4:$P$1328,13)</f>
        <v>Gas Natural</v>
      </c>
      <c r="W795" s="133" t="str">
        <f>VLOOKUP(A795,DB_ACS_Q1_Q4!$A$4:$AD$1328,13)</f>
        <v>Gas Natural</v>
      </c>
      <c r="X795" s="134" t="str">
        <f>VLOOKUP(A795,DB_REF_Q1_Q4!$A$4:$AD$1328,13)</f>
        <v>Ninguno</v>
      </c>
    </row>
    <row r="796" spans="1:24" ht="12" customHeight="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11"/>
      <c r="N796" s="92"/>
      <c r="O796" s="93"/>
      <c r="P796" s="93"/>
      <c r="Q796" s="93"/>
      <c r="R796" s="93"/>
      <c r="S796" s="93"/>
      <c r="T796" s="93"/>
      <c r="U796" s="75"/>
      <c r="V796" s="132" t="str">
        <f>VLOOKUP(A796,DB_CAL_Q1_Q4!$A$4:$P$1328,13)</f>
        <v>Gasóleo</v>
      </c>
      <c r="W796" s="133" t="str">
        <f>VLOOKUP(A796,DB_ACS_Q1_Q4!$A$4:$AD$1328,13)</f>
        <v>Gasóleo</v>
      </c>
      <c r="X796" s="134" t="str">
        <f>VLOOKUP(A796,DB_REF_Q1_Q4!$A$4:$AD$1328,13)</f>
        <v>Ninguno</v>
      </c>
    </row>
    <row r="797" spans="1:24" ht="12" customHeight="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11">
        <v>1</v>
      </c>
      <c r="N797" s="92">
        <v>1</v>
      </c>
      <c r="O797" s="93"/>
      <c r="P797" s="93">
        <v>1</v>
      </c>
      <c r="Q797" s="93">
        <v>1</v>
      </c>
      <c r="R797" s="93">
        <v>1</v>
      </c>
      <c r="S797" s="93">
        <v>1</v>
      </c>
      <c r="T797" s="93">
        <v>1</v>
      </c>
      <c r="U797" s="75">
        <v>1</v>
      </c>
      <c r="V797" s="132" t="str">
        <f>VLOOKUP(A797,DB_CAL_Q1_Q4!$A$4:$P$1328,13)</f>
        <v>Gasóleo</v>
      </c>
      <c r="W797" s="133" t="str">
        <f>VLOOKUP(A797,DB_ACS_Q1_Q4!$A$4:$AD$1328,13)</f>
        <v>Gasóleo</v>
      </c>
      <c r="X797" s="134" t="str">
        <f>VLOOKUP(A797,DB_REF_Q1_Q4!$A$4:$AD$1328,13)</f>
        <v>Ninguno</v>
      </c>
    </row>
    <row r="798" spans="1:24" ht="12" customHeight="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11">
        <v>1</v>
      </c>
      <c r="N798" s="92"/>
      <c r="O798" s="93"/>
      <c r="P798" s="93"/>
      <c r="Q798" s="93">
        <v>1</v>
      </c>
      <c r="R798" s="93"/>
      <c r="S798" s="93"/>
      <c r="T798" s="93"/>
      <c r="U798" s="75"/>
      <c r="V798" s="132" t="str">
        <f>VLOOKUP(A798,DB_CAL_Q1_Q4!$A$4:$P$1328,13)</f>
        <v>Gasóleo</v>
      </c>
      <c r="W798" s="133" t="str">
        <f>VLOOKUP(A798,DB_ACS_Q1_Q4!$A$4:$AD$1328,13)</f>
        <v>Gasóleo</v>
      </c>
      <c r="X798" s="134" t="str">
        <f>VLOOKUP(A798,DB_REF_Q1_Q4!$A$4:$AD$1328,13)</f>
        <v>Ninguno</v>
      </c>
    </row>
    <row r="799" spans="1:24" ht="12" customHeight="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11"/>
      <c r="N799" s="92"/>
      <c r="O799" s="93"/>
      <c r="P799" s="93"/>
      <c r="Q799" s="93"/>
      <c r="R799" s="93"/>
      <c r="S799" s="93"/>
      <c r="T799" s="93"/>
      <c r="U799" s="75"/>
      <c r="V799" s="132" t="str">
        <f>VLOOKUP(A799,DB_CAL_Q1_Q4!$A$4:$P$1328,13)</f>
        <v>Gas Natural</v>
      </c>
      <c r="W799" s="133" t="str">
        <f>VLOOKUP(A799,DB_ACS_Q1_Q4!$A$4:$AD$1328,13)</f>
        <v>Gas Natural</v>
      </c>
      <c r="X799" s="134" t="str">
        <f>VLOOKUP(A799,DB_REF_Q1_Q4!$A$4:$AD$1328,13)</f>
        <v>Ninguno</v>
      </c>
    </row>
    <row r="800" spans="1:24" ht="12" customHeight="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11">
        <v>1</v>
      </c>
      <c r="N800" s="92"/>
      <c r="O800" s="93"/>
      <c r="P800" s="93">
        <v>1</v>
      </c>
      <c r="Q800" s="93">
        <v>1</v>
      </c>
      <c r="R800" s="93">
        <v>1</v>
      </c>
      <c r="S800" s="93">
        <v>1</v>
      </c>
      <c r="T800" s="93">
        <v>1</v>
      </c>
      <c r="U800" s="75">
        <v>1</v>
      </c>
      <c r="V800" s="132" t="str">
        <f>VLOOKUP(A800,DB_CAL_Q1_Q4!$A$4:$P$1328,13)</f>
        <v>Biomasa</v>
      </c>
      <c r="W800" s="133" t="str">
        <f>VLOOKUP(A800,DB_ACS_Q1_Q4!$A$4:$AD$1328,13)</f>
        <v>Gas Natural</v>
      </c>
      <c r="X800" s="134" t="str">
        <f>VLOOKUP(A800,DB_REF_Q1_Q4!$A$4:$AD$1328,13)</f>
        <v>Ninguno</v>
      </c>
    </row>
    <row r="801" spans="1:24" ht="12" customHeight="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11">
        <v>1</v>
      </c>
      <c r="N801" s="92">
        <v>1</v>
      </c>
      <c r="O801" s="93">
        <v>1</v>
      </c>
      <c r="P801" s="93"/>
      <c r="Q801" s="93">
        <v>1</v>
      </c>
      <c r="R801" s="93"/>
      <c r="S801" s="93">
        <v>1</v>
      </c>
      <c r="T801" s="93"/>
      <c r="U801" s="75"/>
      <c r="V801" s="132" t="str">
        <f>VLOOKUP(A801,DB_CAL_Q1_Q4!$A$4:$P$1328,13)</f>
        <v>Gas Natural</v>
      </c>
      <c r="W801" s="133" t="str">
        <f>VLOOKUP(A801,DB_ACS_Q1_Q4!$A$4:$AD$1328,13)</f>
        <v>Gas Natural</v>
      </c>
      <c r="X801" s="134" t="str">
        <f>VLOOKUP(A801,DB_REF_Q1_Q4!$A$4:$AD$1328,13)</f>
        <v>Ninguno</v>
      </c>
    </row>
    <row r="802" spans="1:24" ht="12" customHeight="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11"/>
      <c r="N802" s="92"/>
      <c r="O802" s="93"/>
      <c r="P802" s="93"/>
      <c r="Q802" s="93"/>
      <c r="R802" s="93"/>
      <c r="S802" s="93"/>
      <c r="T802" s="93"/>
      <c r="U802" s="75"/>
      <c r="V802" s="132" t="str">
        <f>VLOOKUP(A802,DB_CAL_Q1_Q4!$A$4:$P$1328,13)</f>
        <v>Electricidad</v>
      </c>
      <c r="W802" s="133" t="str">
        <f>VLOOKUP(A802,DB_ACS_Q1_Q4!$A$4:$AD$1328,13)</f>
        <v>Electricidad</v>
      </c>
      <c r="X802" s="134" t="str">
        <f>VLOOKUP(A802,DB_REF_Q1_Q4!$A$4:$AD$1328,13)</f>
        <v>Ninguno</v>
      </c>
    </row>
    <row r="803" spans="1:24" ht="12" customHeight="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11"/>
      <c r="N803" s="92"/>
      <c r="O803" s="93"/>
      <c r="P803" s="93"/>
      <c r="Q803" s="93"/>
      <c r="R803" s="93"/>
      <c r="S803" s="93"/>
      <c r="T803" s="93"/>
      <c r="U803" s="75"/>
      <c r="V803" s="132" t="str">
        <f>VLOOKUP(A803,DB_CAL_Q1_Q4!$A$4:$P$1328,13)</f>
        <v>Gasóleo</v>
      </c>
      <c r="W803" s="133" t="str">
        <f>VLOOKUP(A803,DB_ACS_Q1_Q4!$A$4:$AD$1328,13)</f>
        <v>Gas Natural</v>
      </c>
      <c r="X803" s="134" t="str">
        <f>VLOOKUP(A803,DB_REF_Q1_Q4!$A$4:$AD$1328,13)</f>
        <v>Ninguno</v>
      </c>
    </row>
    <row r="804" spans="1:24" ht="12" customHeight="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11">
        <v>1</v>
      </c>
      <c r="N804" s="92">
        <v>1</v>
      </c>
      <c r="O804" s="93"/>
      <c r="P804" s="93"/>
      <c r="Q804" s="93">
        <v>1</v>
      </c>
      <c r="R804" s="93">
        <v>1</v>
      </c>
      <c r="S804" s="93">
        <v>1</v>
      </c>
      <c r="T804" s="93">
        <v>1</v>
      </c>
      <c r="U804" s="75">
        <v>1</v>
      </c>
      <c r="V804" s="132" t="str">
        <f>VLOOKUP(A804,DB_CAL_Q1_Q4!$A$4:$P$1328,13)</f>
        <v>Electricidad</v>
      </c>
      <c r="W804" s="133" t="str">
        <f>VLOOKUP(A804,DB_ACS_Q1_Q4!$A$4:$AD$1328,13)</f>
        <v>Electricidad</v>
      </c>
      <c r="X804" s="134" t="str">
        <f>VLOOKUP(A804,DB_REF_Q1_Q4!$A$4:$AD$1328,13)</f>
        <v>Ninguno</v>
      </c>
    </row>
    <row r="805" spans="1:24" ht="12" customHeight="1">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11"/>
      <c r="N805" s="92"/>
      <c r="O805" s="93"/>
      <c r="P805" s="93"/>
      <c r="Q805" s="93"/>
      <c r="R805" s="93"/>
      <c r="S805" s="93"/>
      <c r="T805" s="93"/>
      <c r="U805" s="75"/>
      <c r="V805" s="132" t="str">
        <f>VLOOKUP(A805,DB_CAL_Q1_Q4!$A$4:$P$1328,13)</f>
        <v>Gasóleo</v>
      </c>
      <c r="W805" s="133" t="str">
        <f>VLOOKUP(A805,DB_ACS_Q1_Q4!$A$4:$AD$1328,13)</f>
        <v>GLP</v>
      </c>
      <c r="X805" s="134" t="str">
        <f>VLOOKUP(A805,DB_REF_Q1_Q4!$A$4:$AD$1328,13)</f>
        <v>AC Eléctrico</v>
      </c>
    </row>
    <row r="806" spans="1:24" ht="12" customHeight="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11">
        <v>1</v>
      </c>
      <c r="N806" s="92">
        <v>1</v>
      </c>
      <c r="O806" s="93">
        <v>1</v>
      </c>
      <c r="P806" s="93">
        <v>1</v>
      </c>
      <c r="Q806" s="93">
        <v>1</v>
      </c>
      <c r="R806" s="93">
        <v>1</v>
      </c>
      <c r="S806" s="93">
        <v>1</v>
      </c>
      <c r="T806" s="93">
        <v>1</v>
      </c>
      <c r="U806" s="75">
        <v>1</v>
      </c>
      <c r="V806" s="132" t="str">
        <f>VLOOKUP(A806,DB_CAL_Q1_Q4!$A$4:$P$1328,13)</f>
        <v>Gasóleo</v>
      </c>
      <c r="W806" s="133" t="str">
        <f>VLOOKUP(A806,DB_ACS_Q1_Q4!$A$4:$AD$1328,13)</f>
        <v>GLP</v>
      </c>
      <c r="X806" s="134" t="str">
        <f>VLOOKUP(A806,DB_REF_Q1_Q4!$A$4:$AD$1328,13)</f>
        <v>Ninguno</v>
      </c>
    </row>
    <row r="807" spans="1:24" ht="12" customHeight="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11"/>
      <c r="N807" s="92"/>
      <c r="O807" s="93"/>
      <c r="P807" s="93"/>
      <c r="Q807" s="93"/>
      <c r="R807" s="93"/>
      <c r="S807" s="93"/>
      <c r="T807" s="93"/>
      <c r="U807" s="75"/>
      <c r="V807" s="132" t="str">
        <f>VLOOKUP(A807,DB_CAL_Q1_Q4!$A$4:$P$1328,13)</f>
        <v>Gas Natural</v>
      </c>
      <c r="W807" s="133" t="str">
        <f>VLOOKUP(A807,DB_ACS_Q1_Q4!$A$4:$AD$1328,13)</f>
        <v>Gas Natural</v>
      </c>
      <c r="X807" s="134" t="str">
        <f>VLOOKUP(A807,DB_REF_Q1_Q4!$A$4:$AD$1328,13)</f>
        <v>Ninguno</v>
      </c>
    </row>
    <row r="808" spans="1:24" ht="12" customHeight="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11"/>
      <c r="N808" s="92"/>
      <c r="O808" s="93"/>
      <c r="P808" s="93"/>
      <c r="Q808" s="93"/>
      <c r="R808" s="93"/>
      <c r="S808" s="93"/>
      <c r="T808" s="93"/>
      <c r="U808" s="75"/>
      <c r="V808" s="132" t="str">
        <f>VLOOKUP(A808,DB_CAL_Q1_Q4!$A$4:$P$1328,13)</f>
        <v>Ninguna</v>
      </c>
      <c r="W808" s="133" t="str">
        <f>VLOOKUP(A808,DB_ACS_Q1_Q4!$A$4:$AD$1328,13)</f>
        <v>GLP</v>
      </c>
      <c r="X808" s="134" t="str">
        <f>VLOOKUP(A808,DB_REF_Q1_Q4!$A$4:$AD$1328,13)</f>
        <v>Ninguno</v>
      </c>
    </row>
    <row r="809" spans="1:24" ht="12" customHeight="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11"/>
      <c r="N809" s="92"/>
      <c r="O809" s="93"/>
      <c r="P809" s="93"/>
      <c r="Q809" s="93"/>
      <c r="R809" s="93"/>
      <c r="S809" s="93"/>
      <c r="T809" s="93"/>
      <c r="U809" s="75"/>
      <c r="V809" s="132" t="str">
        <f>VLOOKUP(A809,DB_CAL_Q1_Q4!$A$4:$P$1328,13)</f>
        <v>Electricidad</v>
      </c>
      <c r="W809" s="133" t="str">
        <f>VLOOKUP(A809,DB_ACS_Q1_Q4!$A$4:$AD$1328,13)</f>
        <v>Electricidad</v>
      </c>
      <c r="X809" s="134" t="str">
        <f>VLOOKUP(A809,DB_REF_Q1_Q4!$A$4:$AD$1328,13)</f>
        <v>Ninguno</v>
      </c>
    </row>
    <row r="810" spans="1:24" ht="12" customHeight="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11">
        <v>1</v>
      </c>
      <c r="N810" s="92">
        <v>1</v>
      </c>
      <c r="O810" s="93">
        <v>1</v>
      </c>
      <c r="P810" s="93">
        <v>1</v>
      </c>
      <c r="Q810" s="93">
        <v>1</v>
      </c>
      <c r="R810" s="93"/>
      <c r="S810" s="93"/>
      <c r="T810" s="93">
        <v>1</v>
      </c>
      <c r="U810" s="75"/>
      <c r="V810" s="132" t="str">
        <f>VLOOKUP(A810,DB_CAL_Q1_Q4!$A$4:$P$1328,13)</f>
        <v>Gas Natural</v>
      </c>
      <c r="W810" s="133" t="str">
        <f>VLOOKUP(A810,DB_ACS_Q1_Q4!$A$4:$AD$1328,13)</f>
        <v>Gas Natural</v>
      </c>
      <c r="X810" s="134" t="str">
        <f>VLOOKUP(A810,DB_REF_Q1_Q4!$A$4:$AD$1328,13)</f>
        <v>Ninguno</v>
      </c>
    </row>
    <row r="811" spans="1:24" ht="12" customHeight="1">
      <c r="A811" s="10">
        <v>807</v>
      </c>
      <c r="B811" s="98" t="s">
        <v>107</v>
      </c>
      <c r="C811" s="98" t="s">
        <v>71</v>
      </c>
      <c r="D811" s="11" t="s">
        <v>51</v>
      </c>
      <c r="E811" s="11" t="s">
        <v>304</v>
      </c>
      <c r="F811" s="12" t="s">
        <v>50</v>
      </c>
      <c r="G811" s="11" t="s">
        <v>511</v>
      </c>
      <c r="H811" s="12" t="s">
        <v>308</v>
      </c>
      <c r="I811" s="103" t="s">
        <v>505</v>
      </c>
      <c r="J811" s="12" t="str">
        <f t="shared" ref="J811:J819" si="27">"≥17h"</f>
        <v>≥17h</v>
      </c>
      <c r="K811" s="12" t="s">
        <v>512</v>
      </c>
      <c r="L811" s="69" t="s">
        <v>520</v>
      </c>
      <c r="M811" s="11">
        <v>1</v>
      </c>
      <c r="N811" s="92">
        <v>1</v>
      </c>
      <c r="O811" s="93"/>
      <c r="P811" s="93">
        <v>1</v>
      </c>
      <c r="Q811" s="93">
        <v>1</v>
      </c>
      <c r="R811" s="93"/>
      <c r="S811" s="93"/>
      <c r="T811" s="93"/>
      <c r="U811" s="75"/>
      <c r="V811" s="132" t="str">
        <f>VLOOKUP(A811,DB_CAL_Q1_Q4!$A$4:$P$1328,13)</f>
        <v>Gasóleo</v>
      </c>
      <c r="W811" s="133" t="str">
        <f>VLOOKUP(A811,DB_ACS_Q1_Q4!$A$4:$AD$1328,13)</f>
        <v>Gasóleo</v>
      </c>
      <c r="X811" s="134" t="str">
        <f>VLOOKUP(A811,DB_REF_Q1_Q4!$A$4:$AD$1328,13)</f>
        <v>Ninguno</v>
      </c>
    </row>
    <row r="812" spans="1:24" ht="12" customHeight="1">
      <c r="A812" s="10">
        <v>808</v>
      </c>
      <c r="B812" s="98" t="s">
        <v>256</v>
      </c>
      <c r="C812" s="98" t="s">
        <v>256</v>
      </c>
      <c r="D812" s="11" t="s">
        <v>52</v>
      </c>
      <c r="E812" s="11" t="s">
        <v>303</v>
      </c>
      <c r="F812" s="12" t="s">
        <v>49</v>
      </c>
      <c r="G812" s="12" t="s">
        <v>310</v>
      </c>
      <c r="H812" s="12" t="s">
        <v>306</v>
      </c>
      <c r="I812" s="11" t="s">
        <v>504</v>
      </c>
      <c r="J812" s="12" t="str">
        <f t="shared" si="27"/>
        <v>≥17h</v>
      </c>
      <c r="K812" s="12" t="s">
        <v>512</v>
      </c>
      <c r="L812" s="69" t="s">
        <v>519</v>
      </c>
      <c r="M812" s="11">
        <v>1</v>
      </c>
      <c r="N812" s="92"/>
      <c r="O812" s="93">
        <v>1</v>
      </c>
      <c r="P812" s="93">
        <v>1</v>
      </c>
      <c r="Q812" s="93">
        <v>1</v>
      </c>
      <c r="R812" s="93">
        <v>1</v>
      </c>
      <c r="S812" s="93">
        <v>1</v>
      </c>
      <c r="T812" s="93">
        <v>1</v>
      </c>
      <c r="U812" s="75"/>
      <c r="V812" s="132" t="str">
        <f>VLOOKUP(A812,DB_CAL_Q1_Q4!$A$4:$P$1328,13)</f>
        <v>Gasóleo</v>
      </c>
      <c r="W812" s="133" t="str">
        <f>VLOOKUP(A812,DB_ACS_Q1_Q4!$A$4:$AD$1328,13)</f>
        <v>Gasóleo</v>
      </c>
      <c r="X812" s="134" t="str">
        <f>VLOOKUP(A812,DB_REF_Q1_Q4!$A$4:$AD$1328,13)</f>
        <v>Ninguno</v>
      </c>
    </row>
    <row r="813" spans="1:24" ht="12" customHeight="1">
      <c r="A813" s="10">
        <v>809</v>
      </c>
      <c r="B813" s="98" t="s">
        <v>155</v>
      </c>
      <c r="C813" s="98" t="s">
        <v>79</v>
      </c>
      <c r="D813" s="11" t="s">
        <v>51</v>
      </c>
      <c r="E813" s="11" t="s">
        <v>304</v>
      </c>
      <c r="F813" s="12" t="s">
        <v>48</v>
      </c>
      <c r="G813" s="11" t="s">
        <v>511</v>
      </c>
      <c r="H813" s="12" t="s">
        <v>306</v>
      </c>
      <c r="I813" s="11" t="s">
        <v>504</v>
      </c>
      <c r="J813" s="12" t="str">
        <f t="shared" si="27"/>
        <v>≥17h</v>
      </c>
      <c r="K813" s="12" t="s">
        <v>47</v>
      </c>
      <c r="L813" s="69" t="s">
        <v>520</v>
      </c>
      <c r="M813" s="11"/>
      <c r="N813" s="92"/>
      <c r="O813" s="93"/>
      <c r="P813" s="93"/>
      <c r="Q813" s="93"/>
      <c r="R813" s="93"/>
      <c r="S813" s="93"/>
      <c r="T813" s="93"/>
      <c r="U813" s="75"/>
      <c r="V813" s="132" t="str">
        <f>VLOOKUP(A813,DB_CAL_Q1_Q4!$A$4:$P$1328,13)</f>
        <v>Gasóleo</v>
      </c>
      <c r="W813" s="133" t="str">
        <f>VLOOKUP(A813,DB_ACS_Q1_Q4!$A$4:$AD$1328,13)</f>
        <v>Gasóleo</v>
      </c>
      <c r="X813" s="134" t="str">
        <f>VLOOKUP(A813,DB_REF_Q1_Q4!$A$4:$AD$1328,13)</f>
        <v>Ninguno</v>
      </c>
    </row>
    <row r="814" spans="1:24" ht="12" customHeight="1">
      <c r="A814" s="10">
        <v>810</v>
      </c>
      <c r="B814" s="98" t="s">
        <v>198</v>
      </c>
      <c r="C814" s="98" t="s">
        <v>198</v>
      </c>
      <c r="D814" s="11" t="s">
        <v>25</v>
      </c>
      <c r="E814" s="11" t="s">
        <v>304</v>
      </c>
      <c r="F814" s="12" t="s">
        <v>48</v>
      </c>
      <c r="G814" s="12" t="s">
        <v>310</v>
      </c>
      <c r="H814" s="12" t="s">
        <v>306</v>
      </c>
      <c r="I814" s="11" t="s">
        <v>504</v>
      </c>
      <c r="J814" s="12" t="str">
        <f t="shared" si="27"/>
        <v>≥17h</v>
      </c>
      <c r="K814" s="12" t="s">
        <v>512</v>
      </c>
      <c r="L814" s="69" t="s">
        <v>520</v>
      </c>
      <c r="M814" s="11">
        <v>1</v>
      </c>
      <c r="N814" s="92">
        <v>1</v>
      </c>
      <c r="O814" s="93"/>
      <c r="P814" s="93"/>
      <c r="Q814" s="93">
        <v>1</v>
      </c>
      <c r="R814" s="93"/>
      <c r="S814" s="93"/>
      <c r="T814" s="93"/>
      <c r="U814" s="75"/>
      <c r="V814" s="132" t="str">
        <f>VLOOKUP(A814,DB_CAL_Q1_Q4!$A$4:$P$1328,13)</f>
        <v>Gas Natural</v>
      </c>
      <c r="W814" s="133" t="str">
        <f>VLOOKUP(A814,DB_ACS_Q1_Q4!$A$4:$AD$1328,13)</f>
        <v>Gas Natural</v>
      </c>
      <c r="X814" s="134" t="str">
        <f>VLOOKUP(A814,DB_REF_Q1_Q4!$A$4:$AD$1328,13)</f>
        <v>Ninguno</v>
      </c>
    </row>
    <row r="815" spans="1:24" ht="12" customHeight="1">
      <c r="A815" s="10">
        <v>811</v>
      </c>
      <c r="B815" s="98" t="s">
        <v>256</v>
      </c>
      <c r="C815" s="98" t="s">
        <v>256</v>
      </c>
      <c r="D815" s="11" t="s">
        <v>52</v>
      </c>
      <c r="E815" s="11" t="s">
        <v>304</v>
      </c>
      <c r="F815" s="12" t="s">
        <v>49</v>
      </c>
      <c r="G815" s="12" t="s">
        <v>310</v>
      </c>
      <c r="H815" s="12" t="s">
        <v>306</v>
      </c>
      <c r="I815" s="11" t="s">
        <v>507</v>
      </c>
      <c r="J815" s="12" t="str">
        <f t="shared" si="27"/>
        <v>≥17h</v>
      </c>
      <c r="K815" s="12" t="s">
        <v>47</v>
      </c>
      <c r="L815" s="69" t="s">
        <v>519</v>
      </c>
      <c r="M815" s="11"/>
      <c r="N815" s="92"/>
      <c r="O815" s="93"/>
      <c r="P815" s="93"/>
      <c r="Q815" s="93"/>
      <c r="R815" s="93"/>
      <c r="S815" s="93"/>
      <c r="T815" s="93"/>
      <c r="U815" s="75"/>
      <c r="V815" s="132" t="str">
        <f>VLOOKUP(A815,DB_CAL_Q1_Q4!$A$4:$P$1328,13)</f>
        <v>Gas Natural</v>
      </c>
      <c r="W815" s="133" t="str">
        <f>VLOOKUP(A815,DB_ACS_Q1_Q4!$A$4:$AD$1328,13)</f>
        <v>Gas Natural</v>
      </c>
      <c r="X815" s="134" t="str">
        <f>VLOOKUP(A815,DB_REF_Q1_Q4!$A$4:$AD$1328,13)</f>
        <v>Ninguno</v>
      </c>
    </row>
    <row r="816" spans="1:24" ht="12" customHeight="1">
      <c r="A816" s="10">
        <v>812</v>
      </c>
      <c r="B816" s="98" t="s">
        <v>155</v>
      </c>
      <c r="C816" s="98" t="s">
        <v>79</v>
      </c>
      <c r="D816" s="11" t="s">
        <v>52</v>
      </c>
      <c r="E816" s="11" t="s">
        <v>304</v>
      </c>
      <c r="F816" s="12" t="s">
        <v>49</v>
      </c>
      <c r="G816" s="11" t="s">
        <v>511</v>
      </c>
      <c r="H816" s="12" t="s">
        <v>306</v>
      </c>
      <c r="I816" s="103" t="s">
        <v>504</v>
      </c>
      <c r="J816" s="12" t="str">
        <f t="shared" si="27"/>
        <v>≥17h</v>
      </c>
      <c r="K816" s="12" t="s">
        <v>512</v>
      </c>
      <c r="L816" s="69" t="s">
        <v>520</v>
      </c>
      <c r="M816" s="11">
        <v>1</v>
      </c>
      <c r="N816" s="92"/>
      <c r="O816" s="93"/>
      <c r="P816" s="93"/>
      <c r="Q816" s="93">
        <v>1</v>
      </c>
      <c r="R816" s="93">
        <v>1</v>
      </c>
      <c r="S816" s="93"/>
      <c r="T816" s="93">
        <v>1</v>
      </c>
      <c r="U816" s="75"/>
      <c r="V816" s="132" t="str">
        <f>VLOOKUP(A816,DB_CAL_Q1_Q4!$A$4:$P$1328,13)</f>
        <v>Gas Natural</v>
      </c>
      <c r="W816" s="133" t="str">
        <f>VLOOKUP(A816,DB_ACS_Q1_Q4!$A$4:$AD$1328,13)</f>
        <v>Gasóleo</v>
      </c>
      <c r="X816" s="134" t="str">
        <f>VLOOKUP(A816,DB_REF_Q1_Q4!$A$4:$AD$1328,13)</f>
        <v>Ninguno</v>
      </c>
    </row>
    <row r="817" spans="1:24" ht="12" customHeight="1">
      <c r="A817" s="10">
        <v>813</v>
      </c>
      <c r="B817" s="98" t="s">
        <v>198</v>
      </c>
      <c r="C817" s="98" t="s">
        <v>198</v>
      </c>
      <c r="D817" s="11" t="s">
        <v>25</v>
      </c>
      <c r="E817" s="11" t="s">
        <v>303</v>
      </c>
      <c r="F817" s="12" t="s">
        <v>48</v>
      </c>
      <c r="G817" s="12" t="s">
        <v>310</v>
      </c>
      <c r="H817" s="12" t="s">
        <v>306</v>
      </c>
      <c r="I817" s="11" t="s">
        <v>507</v>
      </c>
      <c r="J817" s="12" t="str">
        <f t="shared" si="27"/>
        <v>≥17h</v>
      </c>
      <c r="K817" s="12" t="s">
        <v>513</v>
      </c>
      <c r="L817" s="69" t="s">
        <v>520</v>
      </c>
      <c r="M817" s="11">
        <v>1</v>
      </c>
      <c r="N817" s="92"/>
      <c r="O817" s="93"/>
      <c r="P817" s="93">
        <v>1</v>
      </c>
      <c r="Q817" s="93">
        <v>1</v>
      </c>
      <c r="R817" s="93">
        <v>1</v>
      </c>
      <c r="S817" s="93"/>
      <c r="T817" s="93">
        <v>1</v>
      </c>
      <c r="U817" s="75"/>
      <c r="V817" s="132" t="str">
        <f>VLOOKUP(A817,DB_CAL_Q1_Q4!$A$4:$P$1328,13)</f>
        <v>Gasóleo</v>
      </c>
      <c r="W817" s="133" t="str">
        <f>VLOOKUP(A817,DB_ACS_Q1_Q4!$A$4:$AD$1328,13)</f>
        <v>Electricidad</v>
      </c>
      <c r="X817" s="134" t="str">
        <f>VLOOKUP(A817,DB_REF_Q1_Q4!$A$4:$AD$1328,13)</f>
        <v>Ninguno</v>
      </c>
    </row>
    <row r="818" spans="1:24" ht="12" customHeight="1">
      <c r="A818" s="10">
        <v>814</v>
      </c>
      <c r="B818" s="98" t="s">
        <v>256</v>
      </c>
      <c r="C818" s="98" t="s">
        <v>256</v>
      </c>
      <c r="D818" s="11" t="s">
        <v>52</v>
      </c>
      <c r="E818" s="11" t="s">
        <v>304</v>
      </c>
      <c r="F818" s="12" t="s">
        <v>49</v>
      </c>
      <c r="G818" s="12" t="s">
        <v>310</v>
      </c>
      <c r="H818" s="12" t="s">
        <v>306</v>
      </c>
      <c r="I818" s="11" t="s">
        <v>504</v>
      </c>
      <c r="J818" s="12" t="str">
        <f t="shared" si="27"/>
        <v>≥17h</v>
      </c>
      <c r="K818" s="12" t="s">
        <v>512</v>
      </c>
      <c r="L818" s="69" t="s">
        <v>519</v>
      </c>
      <c r="M818" s="11"/>
      <c r="N818" s="92"/>
      <c r="O818" s="93"/>
      <c r="P818" s="93"/>
      <c r="Q818" s="93"/>
      <c r="R818" s="93"/>
      <c r="S818" s="93"/>
      <c r="T818" s="93"/>
      <c r="U818" s="75"/>
      <c r="V818" s="132" t="str">
        <f>VLOOKUP(A818,DB_CAL_Q1_Q4!$A$4:$P$1328,13)</f>
        <v>Gas Natural</v>
      </c>
      <c r="W818" s="133" t="str">
        <f>VLOOKUP(A818,DB_ACS_Q1_Q4!$A$4:$AD$1328,13)</f>
        <v>Gas Natural</v>
      </c>
      <c r="X818" s="134" t="str">
        <f>VLOOKUP(A818,DB_REF_Q1_Q4!$A$4:$AD$1328,13)</f>
        <v>Ninguno</v>
      </c>
    </row>
    <row r="819" spans="1:24" ht="12" customHeight="1">
      <c r="A819" s="10">
        <v>815</v>
      </c>
      <c r="B819" s="98" t="s">
        <v>155</v>
      </c>
      <c r="C819" s="98" t="s">
        <v>79</v>
      </c>
      <c r="D819" s="11" t="s">
        <v>52</v>
      </c>
      <c r="E819" s="11" t="s">
        <v>304</v>
      </c>
      <c r="F819" s="12" t="s">
        <v>49</v>
      </c>
      <c r="G819" s="11" t="s">
        <v>511</v>
      </c>
      <c r="H819" s="12" t="s">
        <v>308</v>
      </c>
      <c r="I819" s="11" t="s">
        <v>507</v>
      </c>
      <c r="J819" s="12" t="str">
        <f t="shared" si="27"/>
        <v>≥17h</v>
      </c>
      <c r="K819" s="12" t="s">
        <v>512</v>
      </c>
      <c r="L819" s="69" t="s">
        <v>520</v>
      </c>
      <c r="M819" s="11"/>
      <c r="N819" s="92"/>
      <c r="O819" s="93"/>
      <c r="P819" s="93"/>
      <c r="Q819" s="93"/>
      <c r="R819" s="93"/>
      <c r="S819" s="93"/>
      <c r="T819" s="93"/>
      <c r="U819" s="75"/>
      <c r="V819" s="132" t="str">
        <f>VLOOKUP(A819,DB_CAL_Q1_Q4!$A$4:$P$1328,13)</f>
        <v>Gasóleo</v>
      </c>
      <c r="W819" s="133" t="str">
        <f>VLOOKUP(A819,DB_ACS_Q1_Q4!$A$4:$AD$1328,13)</f>
        <v>Gasóleo</v>
      </c>
      <c r="X819" s="134" t="str">
        <f>VLOOKUP(A819,DB_REF_Q1_Q4!$A$4:$AD$1328,13)</f>
        <v>Ninguno</v>
      </c>
    </row>
    <row r="820" spans="1:24" ht="12" customHeight="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11">
        <v>1</v>
      </c>
      <c r="N820" s="92"/>
      <c r="O820" s="93"/>
      <c r="P820" s="93">
        <v>1</v>
      </c>
      <c r="Q820" s="93">
        <v>1</v>
      </c>
      <c r="R820" s="93"/>
      <c r="S820" s="93"/>
      <c r="T820" s="93"/>
      <c r="U820" s="75">
        <v>1</v>
      </c>
      <c r="V820" s="132" t="str">
        <f>VLOOKUP(A820,DB_CAL_Q1_Q4!$A$4:$P$1328,13)</f>
        <v>Gas Natural</v>
      </c>
      <c r="W820" s="133" t="str">
        <f>VLOOKUP(A820,DB_ACS_Q1_Q4!$A$4:$AD$1328,13)</f>
        <v>Gas Natural</v>
      </c>
      <c r="X820" s="134" t="str">
        <f>VLOOKUP(A820,DB_REF_Q1_Q4!$A$4:$AD$1328,13)</f>
        <v>Ninguno</v>
      </c>
    </row>
    <row r="821" spans="1:24" ht="12" customHeight="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11">
        <v>1</v>
      </c>
      <c r="N821" s="92"/>
      <c r="O821" s="93"/>
      <c r="P821" s="93"/>
      <c r="Q821" s="93">
        <v>1</v>
      </c>
      <c r="R821" s="93">
        <v>1</v>
      </c>
      <c r="S821" s="93">
        <v>1</v>
      </c>
      <c r="T821" s="93">
        <v>1</v>
      </c>
      <c r="U821" s="75"/>
      <c r="V821" s="132" t="str">
        <f>VLOOKUP(A821,DB_CAL_Q1_Q4!$A$4:$P$1328,13)</f>
        <v>Otros</v>
      </c>
      <c r="W821" s="133" t="str">
        <f>VLOOKUP(A821,DB_ACS_Q1_Q4!$A$4:$AD$1328,13)</f>
        <v>Electricidad</v>
      </c>
      <c r="X821" s="134" t="str">
        <f>VLOOKUP(A821,DB_REF_Q1_Q4!$A$4:$AD$1328,13)</f>
        <v>Ninguno</v>
      </c>
    </row>
    <row r="822" spans="1:24" ht="12" customHeight="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11">
        <v>1</v>
      </c>
      <c r="N822" s="92"/>
      <c r="O822" s="93"/>
      <c r="P822" s="93"/>
      <c r="Q822" s="93">
        <v>1</v>
      </c>
      <c r="R822" s="93"/>
      <c r="S822" s="93">
        <v>1</v>
      </c>
      <c r="T822" s="93">
        <v>1</v>
      </c>
      <c r="U822" s="75"/>
      <c r="V822" s="132" t="str">
        <f>VLOOKUP(A822,DB_CAL_Q1_Q4!$A$4:$P$1328,13)</f>
        <v>Gas Natural</v>
      </c>
      <c r="W822" s="133" t="str">
        <f>VLOOKUP(A822,DB_ACS_Q1_Q4!$A$4:$AD$1328,13)</f>
        <v>Gas Natural</v>
      </c>
      <c r="X822" s="134" t="str">
        <f>VLOOKUP(A822,DB_REF_Q1_Q4!$A$4:$AD$1328,13)</f>
        <v>Ninguno</v>
      </c>
    </row>
    <row r="823" spans="1:24" ht="12" customHeight="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11">
        <v>1</v>
      </c>
      <c r="N823" s="92">
        <v>1</v>
      </c>
      <c r="O823" s="93">
        <v>1</v>
      </c>
      <c r="P823" s="93">
        <v>1</v>
      </c>
      <c r="Q823" s="93">
        <v>1</v>
      </c>
      <c r="R823" s="93">
        <v>1</v>
      </c>
      <c r="S823" s="93">
        <v>1</v>
      </c>
      <c r="T823" s="93"/>
      <c r="U823" s="75"/>
      <c r="V823" s="132" t="str">
        <f>VLOOKUP(A823,DB_CAL_Q1_Q4!$A$4:$P$1328,13)</f>
        <v>Gas Natural</v>
      </c>
      <c r="W823" s="133" t="str">
        <f>VLOOKUP(A823,DB_ACS_Q1_Q4!$A$4:$AD$1328,13)</f>
        <v>Gas Natural</v>
      </c>
      <c r="X823" s="134" t="str">
        <f>VLOOKUP(A823,DB_REF_Q1_Q4!$A$4:$AD$1328,13)</f>
        <v>Ninguno</v>
      </c>
    </row>
    <row r="824" spans="1:24" ht="12" customHeight="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11">
        <v>1</v>
      </c>
      <c r="N824" s="92"/>
      <c r="O824" s="93"/>
      <c r="P824" s="93">
        <v>1</v>
      </c>
      <c r="Q824" s="93">
        <v>1</v>
      </c>
      <c r="R824" s="93"/>
      <c r="S824" s="93">
        <v>1</v>
      </c>
      <c r="T824" s="93"/>
      <c r="U824" s="75"/>
      <c r="V824" s="132" t="str">
        <f>VLOOKUP(A824,DB_CAL_Q1_Q4!$A$4:$P$1328,13)</f>
        <v>Electricidad</v>
      </c>
      <c r="W824" s="133" t="str">
        <f>VLOOKUP(A824,DB_ACS_Q1_Q4!$A$4:$AD$1328,13)</f>
        <v>Electricidad</v>
      </c>
      <c r="X824" s="134" t="str">
        <f>VLOOKUP(A824,DB_REF_Q1_Q4!$A$4:$AD$1328,13)</f>
        <v>Ninguno</v>
      </c>
    </row>
    <row r="825" spans="1:24" ht="12" customHeight="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11">
        <v>1</v>
      </c>
      <c r="N825" s="92">
        <v>1</v>
      </c>
      <c r="O825" s="93"/>
      <c r="P825" s="93">
        <v>1</v>
      </c>
      <c r="Q825" s="93">
        <v>1</v>
      </c>
      <c r="R825" s="93">
        <v>1</v>
      </c>
      <c r="S825" s="93">
        <v>1</v>
      </c>
      <c r="T825" s="93">
        <v>1</v>
      </c>
      <c r="U825" s="75">
        <v>1</v>
      </c>
      <c r="V825" s="132" t="str">
        <f>VLOOKUP(A825,DB_CAL_Q1_Q4!$A$4:$P$1328,13)</f>
        <v>Gasóleo</v>
      </c>
      <c r="W825" s="133" t="str">
        <f>VLOOKUP(A825,DB_ACS_Q1_Q4!$A$4:$AD$1328,13)</f>
        <v>Gasóleo</v>
      </c>
      <c r="X825" s="134" t="str">
        <f>VLOOKUP(A825,DB_REF_Q1_Q4!$A$4:$AD$1328,13)</f>
        <v>Ninguno</v>
      </c>
    </row>
    <row r="826" spans="1:24" ht="12" customHeight="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11">
        <v>1</v>
      </c>
      <c r="N826" s="92">
        <v>1</v>
      </c>
      <c r="O826" s="93"/>
      <c r="P826" s="93">
        <v>1</v>
      </c>
      <c r="Q826" s="93">
        <v>1</v>
      </c>
      <c r="R826" s="93"/>
      <c r="S826" s="93"/>
      <c r="T826" s="93">
        <v>1</v>
      </c>
      <c r="U826" s="75"/>
      <c r="V826" s="132" t="str">
        <f>VLOOKUP(A826,DB_CAL_Q1_Q4!$A$4:$P$1328,13)</f>
        <v>Gas Natural</v>
      </c>
      <c r="W826" s="133" t="str">
        <f>VLOOKUP(A826,DB_ACS_Q1_Q4!$A$4:$AD$1328,13)</f>
        <v>Gas Natural</v>
      </c>
      <c r="X826" s="134" t="str">
        <f>VLOOKUP(A826,DB_REF_Q1_Q4!$A$4:$AD$1328,13)</f>
        <v>Ninguno</v>
      </c>
    </row>
    <row r="827" spans="1:24" ht="12" customHeight="1">
      <c r="A827" s="10">
        <v>823</v>
      </c>
      <c r="B827" s="98" t="s">
        <v>156</v>
      </c>
      <c r="C827" s="98" t="s">
        <v>79</v>
      </c>
      <c r="D827" s="11" t="s">
        <v>51</v>
      </c>
      <c r="E827" s="11" t="s">
        <v>304</v>
      </c>
      <c r="F827" s="12" t="s">
        <v>49</v>
      </c>
      <c r="G827" s="11" t="s">
        <v>511</v>
      </c>
      <c r="H827" s="12" t="s">
        <v>307</v>
      </c>
      <c r="I827" s="11" t="s">
        <v>504</v>
      </c>
      <c r="J827" s="12" t="str">
        <f t="shared" ref="J827:J832" si="28">"≥17h"</f>
        <v>≥17h</v>
      </c>
      <c r="K827" s="12" t="s">
        <v>513</v>
      </c>
      <c r="L827" s="69" t="s">
        <v>520</v>
      </c>
      <c r="M827" s="11"/>
      <c r="N827" s="92"/>
      <c r="O827" s="93"/>
      <c r="P827" s="93"/>
      <c r="Q827" s="93"/>
      <c r="R827" s="93"/>
      <c r="S827" s="93"/>
      <c r="T827" s="93"/>
      <c r="U827" s="75"/>
      <c r="V827" s="132" t="str">
        <f>VLOOKUP(A827,DB_CAL_Q1_Q4!$A$4:$P$1328,13)</f>
        <v>Gasóleo</v>
      </c>
      <c r="W827" s="133" t="str">
        <f>VLOOKUP(A827,DB_ACS_Q1_Q4!$A$4:$AD$1328,13)</f>
        <v>Gasóleo</v>
      </c>
      <c r="X827" s="134" t="str">
        <f>VLOOKUP(A827,DB_REF_Q1_Q4!$A$4:$AD$1328,13)</f>
        <v>Ninguno</v>
      </c>
    </row>
    <row r="828" spans="1:24" ht="12" customHeight="1">
      <c r="A828" s="10">
        <v>824</v>
      </c>
      <c r="B828" s="98" t="s">
        <v>199</v>
      </c>
      <c r="C828" s="98" t="s">
        <v>198</v>
      </c>
      <c r="D828" s="11" t="s">
        <v>25</v>
      </c>
      <c r="E828" s="11" t="s">
        <v>304</v>
      </c>
      <c r="F828" s="12" t="s">
        <v>48</v>
      </c>
      <c r="G828" s="12" t="s">
        <v>310</v>
      </c>
      <c r="H828" s="12" t="s">
        <v>306</v>
      </c>
      <c r="I828" s="11" t="s">
        <v>507</v>
      </c>
      <c r="J828" s="12" t="str">
        <f t="shared" si="28"/>
        <v>≥17h</v>
      </c>
      <c r="K828" s="12" t="s">
        <v>47</v>
      </c>
      <c r="L828" s="69" t="s">
        <v>520</v>
      </c>
      <c r="M828" s="11">
        <v>1</v>
      </c>
      <c r="N828" s="92"/>
      <c r="O828" s="93"/>
      <c r="P828" s="93">
        <v>1</v>
      </c>
      <c r="Q828" s="93">
        <v>1</v>
      </c>
      <c r="R828" s="93"/>
      <c r="S828" s="93">
        <v>1</v>
      </c>
      <c r="T828" s="93">
        <v>1</v>
      </c>
      <c r="U828" s="75"/>
      <c r="V828" s="132" t="str">
        <f>VLOOKUP(A828,DB_CAL_Q1_Q4!$A$4:$P$1328,13)</f>
        <v>Gasóleo</v>
      </c>
      <c r="W828" s="133" t="str">
        <f>VLOOKUP(A828,DB_ACS_Q1_Q4!$A$4:$AD$1328,13)</f>
        <v>GLP</v>
      </c>
      <c r="X828" s="134" t="str">
        <f>VLOOKUP(A828,DB_REF_Q1_Q4!$A$4:$AD$1328,13)</f>
        <v>Ninguno</v>
      </c>
    </row>
    <row r="829" spans="1:24" ht="12" customHeight="1">
      <c r="A829" s="10">
        <v>825</v>
      </c>
      <c r="B829" s="98" t="s">
        <v>264</v>
      </c>
      <c r="C829" s="98" t="s">
        <v>264</v>
      </c>
      <c r="D829" s="11" t="s">
        <v>51</v>
      </c>
      <c r="E829" s="11" t="s">
        <v>304</v>
      </c>
      <c r="F829" s="12" t="s">
        <v>48</v>
      </c>
      <c r="G829" s="12" t="s">
        <v>510</v>
      </c>
      <c r="H829" s="12" t="s">
        <v>308</v>
      </c>
      <c r="I829" s="11" t="s">
        <v>504</v>
      </c>
      <c r="J829" s="12" t="str">
        <f t="shared" si="28"/>
        <v>≥17h</v>
      </c>
      <c r="K829" s="12" t="s">
        <v>513</v>
      </c>
      <c r="L829" s="69" t="s">
        <v>519</v>
      </c>
      <c r="M829" s="11">
        <v>1</v>
      </c>
      <c r="N829" s="92">
        <v>1</v>
      </c>
      <c r="O829" s="93"/>
      <c r="P829" s="93">
        <v>1</v>
      </c>
      <c r="Q829" s="93">
        <v>1</v>
      </c>
      <c r="R829" s="93">
        <v>1</v>
      </c>
      <c r="S829" s="93"/>
      <c r="T829" s="93"/>
      <c r="U829" s="75">
        <v>1</v>
      </c>
      <c r="V829" s="132" t="str">
        <f>VLOOKUP(A829,DB_CAL_Q1_Q4!$A$4:$P$1328,13)</f>
        <v>Gasóleo</v>
      </c>
      <c r="W829" s="133" t="str">
        <f>VLOOKUP(A829,DB_ACS_Q1_Q4!$A$4:$AD$1328,13)</f>
        <v>Solar Térmica</v>
      </c>
      <c r="X829" s="134" t="str">
        <f>VLOOKUP(A829,DB_REF_Q1_Q4!$A$4:$AD$1328,13)</f>
        <v>Ninguno</v>
      </c>
    </row>
    <row r="830" spans="1:24" ht="12" customHeight="1">
      <c r="A830" s="10">
        <v>826</v>
      </c>
      <c r="B830" s="98" t="s">
        <v>199</v>
      </c>
      <c r="C830" s="98" t="s">
        <v>198</v>
      </c>
      <c r="D830" s="11" t="s">
        <v>25</v>
      </c>
      <c r="E830" s="11" t="s">
        <v>304</v>
      </c>
      <c r="F830" s="12" t="s">
        <v>50</v>
      </c>
      <c r="G830" s="12" t="s">
        <v>510</v>
      </c>
      <c r="H830" s="12" t="s">
        <v>307</v>
      </c>
      <c r="I830" s="11" t="s">
        <v>504</v>
      </c>
      <c r="J830" s="12" t="str">
        <f t="shared" si="28"/>
        <v>≥17h</v>
      </c>
      <c r="K830" s="12" t="s">
        <v>47</v>
      </c>
      <c r="L830" s="69" t="s">
        <v>520</v>
      </c>
      <c r="M830" s="11">
        <v>1</v>
      </c>
      <c r="N830" s="92"/>
      <c r="O830" s="93"/>
      <c r="P830" s="93">
        <v>1</v>
      </c>
      <c r="Q830" s="93">
        <v>1</v>
      </c>
      <c r="R830" s="93"/>
      <c r="S830" s="93">
        <v>1</v>
      </c>
      <c r="T830" s="93"/>
      <c r="U830" s="75"/>
      <c r="V830" s="132" t="str">
        <f>VLOOKUP(A830,DB_CAL_Q1_Q4!$A$4:$P$1328,13)</f>
        <v>Gasóleo</v>
      </c>
      <c r="W830" s="133" t="str">
        <f>VLOOKUP(A830,DB_ACS_Q1_Q4!$A$4:$AD$1328,13)</f>
        <v>GLP</v>
      </c>
      <c r="X830" s="134" t="str">
        <f>VLOOKUP(A830,DB_REF_Q1_Q4!$A$4:$AD$1328,13)</f>
        <v>Ninguno</v>
      </c>
    </row>
    <row r="831" spans="1:24" ht="12" customHeight="1">
      <c r="A831" s="10">
        <v>827</v>
      </c>
      <c r="B831" s="98" t="s">
        <v>87</v>
      </c>
      <c r="C831" s="98" t="s">
        <v>71</v>
      </c>
      <c r="D831" s="11" t="s">
        <v>25</v>
      </c>
      <c r="E831" s="11" t="s">
        <v>303</v>
      </c>
      <c r="F831" s="12" t="s">
        <v>50</v>
      </c>
      <c r="G831" s="12" t="s">
        <v>310</v>
      </c>
      <c r="H831" s="12" t="s">
        <v>306</v>
      </c>
      <c r="I831" s="103" t="s">
        <v>505</v>
      </c>
      <c r="J831" s="12" t="str">
        <f t="shared" si="28"/>
        <v>≥17h</v>
      </c>
      <c r="K831" s="12" t="s">
        <v>47</v>
      </c>
      <c r="L831" s="69" t="s">
        <v>520</v>
      </c>
      <c r="M831" s="11">
        <v>1</v>
      </c>
      <c r="N831" s="92">
        <v>1</v>
      </c>
      <c r="O831" s="93"/>
      <c r="P831" s="93">
        <v>1</v>
      </c>
      <c r="Q831" s="93">
        <v>1</v>
      </c>
      <c r="R831" s="93">
        <v>1</v>
      </c>
      <c r="S831" s="93"/>
      <c r="T831" s="93">
        <v>1</v>
      </c>
      <c r="U831" s="75">
        <v>1</v>
      </c>
      <c r="V831" s="132" t="str">
        <f>VLOOKUP(A831,DB_CAL_Q1_Q4!$A$4:$P$1328,13)</f>
        <v>Gas Natural</v>
      </c>
      <c r="W831" s="133" t="str">
        <f>VLOOKUP(A831,DB_ACS_Q1_Q4!$A$4:$AD$1328,13)</f>
        <v>Gas Natural</v>
      </c>
      <c r="X831" s="134" t="str">
        <f>VLOOKUP(A831,DB_REF_Q1_Q4!$A$4:$AD$1328,13)</f>
        <v>Ninguno</v>
      </c>
    </row>
    <row r="832" spans="1:24" ht="12" customHeight="1">
      <c r="A832" s="10">
        <v>828</v>
      </c>
      <c r="B832" s="98" t="s">
        <v>199</v>
      </c>
      <c r="C832" s="98" t="s">
        <v>198</v>
      </c>
      <c r="D832" s="11" t="s">
        <v>25</v>
      </c>
      <c r="E832" s="11" t="s">
        <v>304</v>
      </c>
      <c r="F832" s="12" t="s">
        <v>49</v>
      </c>
      <c r="G832" s="12" t="s">
        <v>310</v>
      </c>
      <c r="H832" s="12" t="s">
        <v>306</v>
      </c>
      <c r="I832" s="11" t="s">
        <v>507</v>
      </c>
      <c r="J832" s="12" t="str">
        <f t="shared" si="28"/>
        <v>≥17h</v>
      </c>
      <c r="K832" s="12" t="s">
        <v>512</v>
      </c>
      <c r="L832" s="69" t="s">
        <v>520</v>
      </c>
      <c r="M832" s="11"/>
      <c r="N832" s="92"/>
      <c r="O832" s="93"/>
      <c r="P832" s="93"/>
      <c r="Q832" s="93"/>
      <c r="R832" s="93"/>
      <c r="S832" s="93"/>
      <c r="T832" s="93"/>
      <c r="U832" s="75"/>
      <c r="V832" s="132" t="str">
        <f>VLOOKUP(A832,DB_CAL_Q1_Q4!$A$4:$P$1328,13)</f>
        <v>Electricidad</v>
      </c>
      <c r="W832" s="133" t="str">
        <f>VLOOKUP(A832,DB_ACS_Q1_Q4!$A$4:$AD$1328,13)</f>
        <v>GLP</v>
      </c>
      <c r="X832" s="134" t="str">
        <f>VLOOKUP(A832,DB_REF_Q1_Q4!$A$4:$AD$1328,13)</f>
        <v>Ninguno</v>
      </c>
    </row>
    <row r="833" spans="1:24" ht="12" customHeight="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11">
        <v>1</v>
      </c>
      <c r="N833" s="92"/>
      <c r="O833" s="93"/>
      <c r="P833" s="93">
        <v>1</v>
      </c>
      <c r="Q833" s="93">
        <v>1</v>
      </c>
      <c r="R833" s="93"/>
      <c r="S833" s="93">
        <v>1</v>
      </c>
      <c r="T833" s="93">
        <v>1</v>
      </c>
      <c r="U833" s="75"/>
      <c r="V833" s="132" t="str">
        <f>VLOOKUP(A833,DB_CAL_Q1_Q4!$A$4:$P$1328,13)</f>
        <v>Gas Natural</v>
      </c>
      <c r="W833" s="133" t="str">
        <f>VLOOKUP(A833,DB_ACS_Q1_Q4!$A$4:$AD$1328,13)</f>
        <v>Gas Natural</v>
      </c>
      <c r="X833" s="134" t="str">
        <f>VLOOKUP(A833,DB_REF_Q1_Q4!$A$4:$AD$1328,13)</f>
        <v>Ninguno</v>
      </c>
    </row>
    <row r="834" spans="1:24" ht="12" customHeight="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11"/>
      <c r="N834" s="92"/>
      <c r="O834" s="93"/>
      <c r="P834" s="93"/>
      <c r="Q834" s="93"/>
      <c r="R834" s="93"/>
      <c r="S834" s="93"/>
      <c r="T834" s="93"/>
      <c r="U834" s="75"/>
      <c r="V834" s="132" t="str">
        <f>VLOOKUP(A834,DB_CAL_Q1_Q4!$A$4:$P$1328,13)</f>
        <v>Electricidad</v>
      </c>
      <c r="W834" s="133" t="str">
        <f>VLOOKUP(A834,DB_ACS_Q1_Q4!$A$4:$AD$1328,13)</f>
        <v>Gas Natural</v>
      </c>
      <c r="X834" s="134" t="str">
        <f>VLOOKUP(A834,DB_REF_Q1_Q4!$A$4:$AD$1328,13)</f>
        <v>Ninguno</v>
      </c>
    </row>
    <row r="835" spans="1:24" ht="12" customHeight="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11"/>
      <c r="N835" s="92"/>
      <c r="O835" s="93"/>
      <c r="P835" s="93"/>
      <c r="Q835" s="93"/>
      <c r="R835" s="93"/>
      <c r="S835" s="93"/>
      <c r="T835" s="93"/>
      <c r="U835" s="75"/>
      <c r="V835" s="132" t="str">
        <f>VLOOKUP(A835,DB_CAL_Q1_Q4!$A$4:$P$1328,13)</f>
        <v>Gasóleo</v>
      </c>
      <c r="W835" s="133" t="str">
        <f>VLOOKUP(A835,DB_ACS_Q1_Q4!$A$4:$AD$1328,13)</f>
        <v>Gasóleo</v>
      </c>
      <c r="X835" s="134" t="str">
        <f>VLOOKUP(A835,DB_REF_Q1_Q4!$A$4:$AD$1328,13)</f>
        <v>Ninguno</v>
      </c>
    </row>
    <row r="836" spans="1:24" ht="12" customHeight="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11"/>
      <c r="N836" s="92"/>
      <c r="O836" s="93"/>
      <c r="P836" s="93"/>
      <c r="Q836" s="93"/>
      <c r="R836" s="93"/>
      <c r="S836" s="93"/>
      <c r="T836" s="93"/>
      <c r="U836" s="75"/>
      <c r="V836" s="132" t="str">
        <f>VLOOKUP(A836,DB_CAL_Q1_Q4!$A$4:$P$1328,13)</f>
        <v>Electricidad</v>
      </c>
      <c r="W836" s="133" t="str">
        <f>VLOOKUP(A836,DB_ACS_Q1_Q4!$A$4:$AD$1328,13)</f>
        <v>GLP</v>
      </c>
      <c r="X836" s="134" t="str">
        <f>VLOOKUP(A836,DB_REF_Q1_Q4!$A$4:$AD$1328,13)</f>
        <v>Ninguno</v>
      </c>
    </row>
    <row r="837" spans="1:24" ht="12" customHeight="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11"/>
      <c r="N837" s="92"/>
      <c r="O837" s="93"/>
      <c r="P837" s="93"/>
      <c r="Q837" s="93"/>
      <c r="R837" s="93"/>
      <c r="S837" s="93"/>
      <c r="T837" s="93"/>
      <c r="U837" s="75"/>
      <c r="V837" s="132" t="str">
        <f>VLOOKUP(A837,DB_CAL_Q1_Q4!$A$4:$P$1328,13)</f>
        <v>Electricidad</v>
      </c>
      <c r="W837" s="133" t="str">
        <f>VLOOKUP(A837,DB_ACS_Q1_Q4!$A$4:$AD$1328,13)</f>
        <v>Electricidad</v>
      </c>
      <c r="X837" s="134" t="str">
        <f>VLOOKUP(A837,DB_REF_Q1_Q4!$A$4:$AD$1328,13)</f>
        <v>Ninguno</v>
      </c>
    </row>
    <row r="838" spans="1:24" ht="12" customHeight="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11"/>
      <c r="N838" s="92"/>
      <c r="O838" s="93"/>
      <c r="P838" s="93"/>
      <c r="Q838" s="93"/>
      <c r="R838" s="93"/>
      <c r="S838" s="93"/>
      <c r="T838" s="93"/>
      <c r="U838" s="75"/>
      <c r="V838" s="132" t="str">
        <f>VLOOKUP(A838,DB_CAL_Q1_Q4!$A$4:$P$1328,13)</f>
        <v>Gas Natural</v>
      </c>
      <c r="W838" s="133" t="str">
        <f>VLOOKUP(A838,DB_ACS_Q1_Q4!$A$4:$AD$1328,13)</f>
        <v>Gas Natural</v>
      </c>
      <c r="X838" s="134" t="str">
        <f>VLOOKUP(A838,DB_REF_Q1_Q4!$A$4:$AD$1328,13)</f>
        <v>Ninguno</v>
      </c>
    </row>
    <row r="839" spans="1:24" ht="12" customHeight="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11">
        <v>1</v>
      </c>
      <c r="N839" s="92"/>
      <c r="O839" s="93"/>
      <c r="P839" s="93">
        <v>1</v>
      </c>
      <c r="Q839" s="93">
        <v>1</v>
      </c>
      <c r="R839" s="93"/>
      <c r="S839" s="93"/>
      <c r="T839" s="93"/>
      <c r="U839" s="75"/>
      <c r="V839" s="132" t="str">
        <f>VLOOKUP(A839,DB_CAL_Q1_Q4!$A$4:$P$1328,13)</f>
        <v>Gas Natural</v>
      </c>
      <c r="W839" s="133" t="str">
        <f>VLOOKUP(A839,DB_ACS_Q1_Q4!$A$4:$AD$1328,13)</f>
        <v>Gas Natural</v>
      </c>
      <c r="X839" s="134" t="str">
        <f>VLOOKUP(A839,DB_REF_Q1_Q4!$A$4:$AD$1328,13)</f>
        <v>Ninguno</v>
      </c>
    </row>
    <row r="840" spans="1:24" ht="12" customHeight="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11">
        <v>1</v>
      </c>
      <c r="N840" s="92">
        <v>1</v>
      </c>
      <c r="O840" s="93"/>
      <c r="P840" s="93">
        <v>1</v>
      </c>
      <c r="Q840" s="93">
        <v>1</v>
      </c>
      <c r="R840" s="93"/>
      <c r="S840" s="93">
        <v>1</v>
      </c>
      <c r="T840" s="93"/>
      <c r="U840" s="75"/>
      <c r="V840" s="132" t="str">
        <f>VLOOKUP(A840,DB_CAL_Q1_Q4!$A$4:$P$1328,13)</f>
        <v>Gas Natural</v>
      </c>
      <c r="W840" s="133" t="str">
        <f>VLOOKUP(A840,DB_ACS_Q1_Q4!$A$4:$AD$1328,13)</f>
        <v>Gas Natural</v>
      </c>
      <c r="X840" s="134" t="str">
        <f>VLOOKUP(A840,DB_REF_Q1_Q4!$A$4:$AD$1328,13)</f>
        <v>Ninguno</v>
      </c>
    </row>
    <row r="841" spans="1:24" ht="12" customHeight="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11"/>
      <c r="N841" s="92"/>
      <c r="O841" s="93"/>
      <c r="P841" s="93"/>
      <c r="Q841" s="93"/>
      <c r="R841" s="93"/>
      <c r="S841" s="93"/>
      <c r="T841" s="93"/>
      <c r="U841" s="75"/>
      <c r="V841" s="132" t="str">
        <f>VLOOKUP(A841,DB_CAL_Q1_Q4!$A$4:$P$1328,13)</f>
        <v>Gas Natural</v>
      </c>
      <c r="W841" s="133" t="str">
        <f>VLOOKUP(A841,DB_ACS_Q1_Q4!$A$4:$AD$1328,13)</f>
        <v>Gas Natural</v>
      </c>
      <c r="X841" s="134" t="str">
        <f>VLOOKUP(A841,DB_REF_Q1_Q4!$A$4:$AD$1328,13)</f>
        <v>Ninguno</v>
      </c>
    </row>
    <row r="842" spans="1:24" ht="12" customHeight="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11">
        <v>1</v>
      </c>
      <c r="N842" s="92">
        <v>1</v>
      </c>
      <c r="O842" s="93"/>
      <c r="P842" s="93">
        <v>1</v>
      </c>
      <c r="Q842" s="93">
        <v>1</v>
      </c>
      <c r="R842" s="93">
        <v>1</v>
      </c>
      <c r="S842" s="93">
        <v>1</v>
      </c>
      <c r="T842" s="93">
        <v>1</v>
      </c>
      <c r="U842" s="75"/>
      <c r="V842" s="132" t="str">
        <f>VLOOKUP(A842,DB_CAL_Q1_Q4!$A$4:$P$1328,13)</f>
        <v>Electricidad</v>
      </c>
      <c r="W842" s="133" t="str">
        <f>VLOOKUP(A842,DB_ACS_Q1_Q4!$A$4:$AD$1328,13)</f>
        <v>Solar Térmica</v>
      </c>
      <c r="X842" s="134" t="str">
        <f>VLOOKUP(A842,DB_REF_Q1_Q4!$A$4:$AD$1328,13)</f>
        <v>Ninguno</v>
      </c>
    </row>
    <row r="843" spans="1:24" ht="12" customHeight="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11"/>
      <c r="N843" s="92"/>
      <c r="O843" s="93"/>
      <c r="P843" s="93"/>
      <c r="Q843" s="93"/>
      <c r="R843" s="93"/>
      <c r="S843" s="93"/>
      <c r="T843" s="93"/>
      <c r="U843" s="75"/>
      <c r="V843" s="132" t="str">
        <f>VLOOKUP(A843,DB_CAL_Q1_Q4!$A$4:$P$1328,13)</f>
        <v>Electricidad</v>
      </c>
      <c r="W843" s="133" t="str">
        <f>VLOOKUP(A843,DB_ACS_Q1_Q4!$A$4:$AD$1328,13)</f>
        <v>Gas Natural</v>
      </c>
      <c r="X843" s="134" t="str">
        <f>VLOOKUP(A843,DB_REF_Q1_Q4!$A$4:$AD$1328,13)</f>
        <v>Ninguno</v>
      </c>
    </row>
    <row r="844" spans="1:24" ht="12" customHeight="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11">
        <v>1</v>
      </c>
      <c r="N844" s="92"/>
      <c r="O844" s="93"/>
      <c r="P844" s="93">
        <v>1</v>
      </c>
      <c r="Q844" s="93">
        <v>1</v>
      </c>
      <c r="R844" s="93"/>
      <c r="S844" s="93"/>
      <c r="T844" s="93">
        <v>1</v>
      </c>
      <c r="U844" s="75"/>
      <c r="V844" s="132" t="str">
        <f>VLOOKUP(A844,DB_CAL_Q1_Q4!$A$4:$P$1328,13)</f>
        <v>Gas Natural</v>
      </c>
      <c r="W844" s="133" t="str">
        <f>VLOOKUP(A844,DB_ACS_Q1_Q4!$A$4:$AD$1328,13)</f>
        <v>Gas Natural</v>
      </c>
      <c r="X844" s="134" t="str">
        <f>VLOOKUP(A844,DB_REF_Q1_Q4!$A$4:$AD$1328,13)</f>
        <v>Ninguno</v>
      </c>
    </row>
    <row r="845" spans="1:24" ht="12" customHeight="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11">
        <v>1</v>
      </c>
      <c r="N845" s="92">
        <v>1</v>
      </c>
      <c r="O845" s="93"/>
      <c r="P845" s="93">
        <v>1</v>
      </c>
      <c r="Q845" s="93">
        <v>1</v>
      </c>
      <c r="R845" s="93">
        <v>1</v>
      </c>
      <c r="S845" s="93">
        <v>1</v>
      </c>
      <c r="T845" s="93">
        <v>1</v>
      </c>
      <c r="U845" s="75"/>
      <c r="V845" s="132" t="str">
        <f>VLOOKUP(A845,DB_CAL_Q1_Q4!$A$4:$P$1328,13)</f>
        <v>Ninguna</v>
      </c>
      <c r="W845" s="133" t="str">
        <f>VLOOKUP(A845,DB_ACS_Q1_Q4!$A$4:$AD$1328,13)</f>
        <v>Electricidad</v>
      </c>
      <c r="X845" s="134" t="str">
        <f>VLOOKUP(A845,DB_REF_Q1_Q4!$A$4:$AD$1328,13)</f>
        <v>Ninguno</v>
      </c>
    </row>
    <row r="846" spans="1:24" ht="12" customHeight="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11"/>
      <c r="N846" s="92"/>
      <c r="O846" s="93"/>
      <c r="P846" s="93"/>
      <c r="Q846" s="93"/>
      <c r="R846" s="93"/>
      <c r="S846" s="93"/>
      <c r="T846" s="93"/>
      <c r="U846" s="75"/>
      <c r="V846" s="132" t="str">
        <f>VLOOKUP(A846,DB_CAL_Q1_Q4!$A$4:$P$1328,13)</f>
        <v>Gasóleo</v>
      </c>
      <c r="W846" s="133" t="str">
        <f>VLOOKUP(A846,DB_ACS_Q1_Q4!$A$4:$AD$1328,13)</f>
        <v>Gasóleo</v>
      </c>
      <c r="X846" s="134" t="str">
        <f>VLOOKUP(A846,DB_REF_Q1_Q4!$A$4:$AD$1328,13)</f>
        <v>Ninguno</v>
      </c>
    </row>
    <row r="847" spans="1:24" ht="12" customHeight="1">
      <c r="A847" s="10">
        <v>843</v>
      </c>
      <c r="B847" s="98" t="s">
        <v>74</v>
      </c>
      <c r="C847" s="98" t="s">
        <v>75</v>
      </c>
      <c r="D847" s="11" t="s">
        <v>51</v>
      </c>
      <c r="E847" s="11" t="s">
        <v>303</v>
      </c>
      <c r="F847" s="12" t="s">
        <v>50</v>
      </c>
      <c r="G847" s="12" t="s">
        <v>310</v>
      </c>
      <c r="H847" s="12" t="s">
        <v>306</v>
      </c>
      <c r="I847" s="103" t="s">
        <v>504</v>
      </c>
      <c r="J847" s="11" t="str">
        <f t="shared" ref="J847:J852" si="29">"12-16h"</f>
        <v>12-16h</v>
      </c>
      <c r="K847" s="12" t="s">
        <v>513</v>
      </c>
      <c r="L847" s="69" t="s">
        <v>519</v>
      </c>
      <c r="M847" s="11">
        <v>1</v>
      </c>
      <c r="N847" s="92">
        <v>1</v>
      </c>
      <c r="O847" s="93"/>
      <c r="P847" s="93">
        <v>1</v>
      </c>
      <c r="Q847" s="93">
        <v>1</v>
      </c>
      <c r="R847" s="93"/>
      <c r="S847" s="93"/>
      <c r="T847" s="93"/>
      <c r="U847" s="75"/>
      <c r="V847" s="132" t="str">
        <f>VLOOKUP(A847,DB_CAL_Q1_Q4!$A$4:$P$1328,13)</f>
        <v>Gas Natural</v>
      </c>
      <c r="W847" s="133" t="str">
        <f>VLOOKUP(A847,DB_ACS_Q1_Q4!$A$4:$AD$1328,13)</f>
        <v>Gas Natural</v>
      </c>
      <c r="X847" s="134" t="str">
        <f>VLOOKUP(A847,DB_REF_Q1_Q4!$A$4:$AD$1328,13)</f>
        <v>Ninguno</v>
      </c>
    </row>
    <row r="848" spans="1:24" ht="12" customHeight="1">
      <c r="A848" s="10">
        <v>844</v>
      </c>
      <c r="B848" s="98" t="s">
        <v>269</v>
      </c>
      <c r="C848" s="98" t="s">
        <v>264</v>
      </c>
      <c r="D848" s="11" t="s">
        <v>51</v>
      </c>
      <c r="E848" s="11" t="s">
        <v>304</v>
      </c>
      <c r="F848" s="12" t="s">
        <v>49</v>
      </c>
      <c r="G848" s="11" t="s">
        <v>511</v>
      </c>
      <c r="H848" s="12" t="s">
        <v>307</v>
      </c>
      <c r="I848" s="11" t="s">
        <v>507</v>
      </c>
      <c r="J848" s="11" t="str">
        <f t="shared" si="29"/>
        <v>12-16h</v>
      </c>
      <c r="K848" s="12" t="s">
        <v>513</v>
      </c>
      <c r="L848" s="69" t="s">
        <v>519</v>
      </c>
      <c r="M848" s="11">
        <v>1</v>
      </c>
      <c r="N848" s="92"/>
      <c r="O848" s="93">
        <v>1</v>
      </c>
      <c r="P848" s="93">
        <v>1</v>
      </c>
      <c r="Q848" s="93">
        <v>1</v>
      </c>
      <c r="R848" s="93">
        <v>1</v>
      </c>
      <c r="S848" s="93">
        <v>1</v>
      </c>
      <c r="T848" s="93">
        <v>1</v>
      </c>
      <c r="U848" s="75"/>
      <c r="V848" s="132" t="str">
        <f>VLOOKUP(A848,DB_CAL_Q1_Q4!$A$4:$P$1328,13)</f>
        <v>Gasóleo</v>
      </c>
      <c r="W848" s="133" t="str">
        <f>VLOOKUP(A848,DB_ACS_Q1_Q4!$A$4:$AD$1328,13)</f>
        <v>Gasóleo</v>
      </c>
      <c r="X848" s="134" t="str">
        <f>VLOOKUP(A848,DB_REF_Q1_Q4!$A$4:$AD$1328,13)</f>
        <v>Ninguno</v>
      </c>
    </row>
    <row r="849" spans="1:24" ht="12" customHeight="1">
      <c r="A849" s="10">
        <v>845</v>
      </c>
      <c r="B849" s="98" t="s">
        <v>74</v>
      </c>
      <c r="C849" s="98" t="s">
        <v>75</v>
      </c>
      <c r="D849" s="11" t="s">
        <v>25</v>
      </c>
      <c r="E849" s="11" t="s">
        <v>304</v>
      </c>
      <c r="F849" s="12" t="s">
        <v>49</v>
      </c>
      <c r="G849" s="12" t="s">
        <v>310</v>
      </c>
      <c r="H849" s="12" t="s">
        <v>306</v>
      </c>
      <c r="I849" s="103" t="s">
        <v>504</v>
      </c>
      <c r="J849" s="11" t="str">
        <f t="shared" si="29"/>
        <v>12-16h</v>
      </c>
      <c r="K849" s="12" t="s">
        <v>47</v>
      </c>
      <c r="L849" s="69" t="s">
        <v>519</v>
      </c>
      <c r="M849" s="11">
        <v>1</v>
      </c>
      <c r="N849" s="92">
        <v>1</v>
      </c>
      <c r="O849" s="93">
        <v>1</v>
      </c>
      <c r="P849" s="93">
        <v>1</v>
      </c>
      <c r="Q849" s="93">
        <v>1</v>
      </c>
      <c r="R849" s="93"/>
      <c r="S849" s="93"/>
      <c r="T849" s="93">
        <v>1</v>
      </c>
      <c r="U849" s="75"/>
      <c r="V849" s="132" t="str">
        <f>VLOOKUP(A849,DB_CAL_Q1_Q4!$A$4:$P$1328,13)</f>
        <v>Gas Natural</v>
      </c>
      <c r="W849" s="133" t="str">
        <f>VLOOKUP(A849,DB_ACS_Q1_Q4!$A$4:$AD$1328,13)</f>
        <v>Gas Natural</v>
      </c>
      <c r="X849" s="134" t="str">
        <f>VLOOKUP(A849,DB_REF_Q1_Q4!$A$4:$AD$1328,13)</f>
        <v>Ninguno</v>
      </c>
    </row>
    <row r="850" spans="1:24" ht="12" customHeight="1">
      <c r="A850" s="10">
        <v>846</v>
      </c>
      <c r="B850" s="98" t="s">
        <v>199</v>
      </c>
      <c r="C850" s="98" t="s">
        <v>198</v>
      </c>
      <c r="D850" s="11" t="s">
        <v>51</v>
      </c>
      <c r="E850" s="11" t="s">
        <v>303</v>
      </c>
      <c r="F850" s="12" t="s">
        <v>50</v>
      </c>
      <c r="G850" s="12" t="s">
        <v>310</v>
      </c>
      <c r="H850" s="12" t="s">
        <v>306</v>
      </c>
      <c r="I850" s="103" t="s">
        <v>504</v>
      </c>
      <c r="J850" s="11" t="str">
        <f t="shared" si="29"/>
        <v>12-16h</v>
      </c>
      <c r="K850" s="12" t="s">
        <v>512</v>
      </c>
      <c r="L850" s="69" t="s">
        <v>520</v>
      </c>
      <c r="M850" s="11"/>
      <c r="N850" s="92"/>
      <c r="O850" s="93"/>
      <c r="P850" s="93"/>
      <c r="Q850" s="93"/>
      <c r="R850" s="93"/>
      <c r="S850" s="93"/>
      <c r="T850" s="93"/>
      <c r="U850" s="75"/>
      <c r="V850" s="132" t="str">
        <f>VLOOKUP(A850,DB_CAL_Q1_Q4!$A$4:$P$1328,13)</f>
        <v>Gasóleo</v>
      </c>
      <c r="W850" s="133" t="str">
        <f>VLOOKUP(A850,DB_ACS_Q1_Q4!$A$4:$AD$1328,13)</f>
        <v>GLP</v>
      </c>
      <c r="X850" s="134" t="str">
        <f>VLOOKUP(A850,DB_REF_Q1_Q4!$A$4:$AD$1328,13)</f>
        <v>Ninguno</v>
      </c>
    </row>
    <row r="851" spans="1:24" ht="12" customHeight="1">
      <c r="A851" s="10">
        <v>847</v>
      </c>
      <c r="B851" s="98" t="s">
        <v>72</v>
      </c>
      <c r="C851" s="98" t="s">
        <v>72</v>
      </c>
      <c r="D851" s="11" t="s">
        <v>51</v>
      </c>
      <c r="E851" s="11" t="s">
        <v>303</v>
      </c>
      <c r="F851" s="12" t="s">
        <v>49</v>
      </c>
      <c r="G851" s="12" t="s">
        <v>310</v>
      </c>
      <c r="H851" s="12" t="s">
        <v>306</v>
      </c>
      <c r="I851" s="11" t="s">
        <v>504</v>
      </c>
      <c r="J851" s="11" t="str">
        <f t="shared" si="29"/>
        <v>12-16h</v>
      </c>
      <c r="K851" s="12" t="s">
        <v>513</v>
      </c>
      <c r="L851" s="69" t="s">
        <v>519</v>
      </c>
      <c r="M851" s="11">
        <v>1</v>
      </c>
      <c r="N851" s="92">
        <v>1</v>
      </c>
      <c r="O851" s="93">
        <v>1</v>
      </c>
      <c r="P851" s="93">
        <v>1</v>
      </c>
      <c r="Q851" s="93">
        <v>1</v>
      </c>
      <c r="R851" s="93">
        <v>1</v>
      </c>
      <c r="S851" s="93">
        <v>1</v>
      </c>
      <c r="T851" s="93"/>
      <c r="U851" s="75"/>
      <c r="V851" s="132" t="str">
        <f>VLOOKUP(A851,DB_CAL_Q1_Q4!$A$4:$P$1328,13)</f>
        <v>Gas Natural</v>
      </c>
      <c r="W851" s="133" t="str">
        <f>VLOOKUP(A851,DB_ACS_Q1_Q4!$A$4:$AD$1328,13)</f>
        <v>Gas Natural</v>
      </c>
      <c r="X851" s="134" t="str">
        <f>VLOOKUP(A851,DB_REF_Q1_Q4!$A$4:$AD$1328,13)</f>
        <v>Ninguno</v>
      </c>
    </row>
    <row r="852" spans="1:24" ht="12" customHeight="1">
      <c r="A852" s="10">
        <v>848</v>
      </c>
      <c r="B852" s="98" t="s">
        <v>260</v>
      </c>
      <c r="C852" s="98" t="s">
        <v>260</v>
      </c>
      <c r="D852" s="11" t="s">
        <v>25</v>
      </c>
      <c r="E852" s="11" t="s">
        <v>303</v>
      </c>
      <c r="F852" s="12" t="s">
        <v>50</v>
      </c>
      <c r="G852" s="12" t="s">
        <v>310</v>
      </c>
      <c r="H852" s="12" t="s">
        <v>306</v>
      </c>
      <c r="I852" s="103" t="s">
        <v>504</v>
      </c>
      <c r="J852" s="11" t="str">
        <f t="shared" si="29"/>
        <v>12-16h</v>
      </c>
      <c r="K852" s="12" t="s">
        <v>512</v>
      </c>
      <c r="L852" s="69" t="s">
        <v>519</v>
      </c>
      <c r="M852" s="11">
        <v>1</v>
      </c>
      <c r="N852" s="92">
        <v>1</v>
      </c>
      <c r="O852" s="93">
        <v>1</v>
      </c>
      <c r="P852" s="93">
        <v>1</v>
      </c>
      <c r="Q852" s="93">
        <v>1</v>
      </c>
      <c r="R852" s="93"/>
      <c r="S852" s="93">
        <v>1</v>
      </c>
      <c r="T852" s="93"/>
      <c r="U852" s="75"/>
      <c r="V852" s="132" t="str">
        <f>VLOOKUP(A852,DB_CAL_Q1_Q4!$A$4:$P$1328,13)</f>
        <v>Gas Natural</v>
      </c>
      <c r="W852" s="133" t="str">
        <f>VLOOKUP(A852,DB_ACS_Q1_Q4!$A$4:$AD$1328,13)</f>
        <v>Gas Natural</v>
      </c>
      <c r="X852" s="134" t="str">
        <f>VLOOKUP(A852,DB_REF_Q1_Q4!$A$4:$AD$1328,13)</f>
        <v>Ninguno</v>
      </c>
    </row>
    <row r="853" spans="1:24" ht="12" customHeight="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11"/>
      <c r="N853" s="92"/>
      <c r="O853" s="93"/>
      <c r="P853" s="93"/>
      <c r="Q853" s="93"/>
      <c r="R853" s="93"/>
      <c r="S853" s="93"/>
      <c r="T853" s="93"/>
      <c r="U853" s="75"/>
      <c r="V853" s="132" t="str">
        <f>VLOOKUP(A853,DB_CAL_Q1_Q4!$A$4:$P$1328,13)</f>
        <v>Gas Natural</v>
      </c>
      <c r="W853" s="133" t="str">
        <f>VLOOKUP(A853,DB_ACS_Q1_Q4!$A$4:$AD$1328,13)</f>
        <v>Gas Natural</v>
      </c>
      <c r="X853" s="134" t="str">
        <f>VLOOKUP(A853,DB_REF_Q1_Q4!$A$4:$AD$1328,13)</f>
        <v>Ninguno</v>
      </c>
    </row>
    <row r="854" spans="1:24" ht="12" customHeight="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11">
        <v>1</v>
      </c>
      <c r="N854" s="92"/>
      <c r="O854" s="93"/>
      <c r="P854" s="93"/>
      <c r="Q854" s="93">
        <v>1</v>
      </c>
      <c r="R854" s="93"/>
      <c r="S854" s="93">
        <v>1</v>
      </c>
      <c r="T854" s="93"/>
      <c r="U854" s="75"/>
      <c r="V854" s="132" t="str">
        <f>VLOOKUP(A854,DB_CAL_Q1_Q4!$A$4:$P$1328,13)</f>
        <v>Gas Natural</v>
      </c>
      <c r="W854" s="133" t="str">
        <f>VLOOKUP(A854,DB_ACS_Q1_Q4!$A$4:$AD$1328,13)</f>
        <v>Gas Natural</v>
      </c>
      <c r="X854" s="134" t="str">
        <f>VLOOKUP(A854,DB_REF_Q1_Q4!$A$4:$AD$1328,13)</f>
        <v>Ninguno</v>
      </c>
    </row>
    <row r="855" spans="1:24" ht="12" customHeight="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11"/>
      <c r="N855" s="92"/>
      <c r="O855" s="93"/>
      <c r="P855" s="93"/>
      <c r="Q855" s="93"/>
      <c r="R855" s="93"/>
      <c r="S855" s="93"/>
      <c r="T855" s="93"/>
      <c r="U855" s="75"/>
      <c r="V855" s="132" t="str">
        <f>VLOOKUP(A855,DB_CAL_Q1_Q4!$A$4:$P$1328,13)</f>
        <v>Gasóleo</v>
      </c>
      <c r="W855" s="133" t="str">
        <f>VLOOKUP(A855,DB_ACS_Q1_Q4!$A$4:$AD$1328,13)</f>
        <v>Gasóleo</v>
      </c>
      <c r="X855" s="134" t="str">
        <f>VLOOKUP(A855,DB_REF_Q1_Q4!$A$4:$AD$1328,13)</f>
        <v>Ninguno</v>
      </c>
    </row>
    <row r="856" spans="1:24" ht="12" customHeight="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11">
        <v>1</v>
      </c>
      <c r="N856" s="92">
        <v>1</v>
      </c>
      <c r="O856" s="93">
        <v>1</v>
      </c>
      <c r="P856" s="93">
        <v>1</v>
      </c>
      <c r="Q856" s="93">
        <v>1</v>
      </c>
      <c r="R856" s="93"/>
      <c r="S856" s="93">
        <v>1</v>
      </c>
      <c r="T856" s="93">
        <v>1</v>
      </c>
      <c r="U856" s="75">
        <v>1</v>
      </c>
      <c r="V856" s="132" t="str">
        <f>VLOOKUP(A856,DB_CAL_Q1_Q4!$A$4:$P$1328,13)</f>
        <v>Gas Natural</v>
      </c>
      <c r="W856" s="133" t="str">
        <f>VLOOKUP(A856,DB_ACS_Q1_Q4!$A$4:$AD$1328,13)</f>
        <v>Gas Natural</v>
      </c>
      <c r="X856" s="134" t="str">
        <f>VLOOKUP(A856,DB_REF_Q1_Q4!$A$4:$AD$1328,13)</f>
        <v>Ninguno</v>
      </c>
    </row>
    <row r="857" spans="1:24" ht="12" customHeight="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11"/>
      <c r="N857" s="92"/>
      <c r="O857" s="93"/>
      <c r="P857" s="93"/>
      <c r="Q857" s="93"/>
      <c r="R857" s="93"/>
      <c r="S857" s="93"/>
      <c r="T857" s="93"/>
      <c r="U857" s="75"/>
      <c r="V857" s="132" t="str">
        <f>VLOOKUP(A857,DB_CAL_Q1_Q4!$A$4:$P$1328,13)</f>
        <v>Gasóleo</v>
      </c>
      <c r="W857" s="133" t="str">
        <f>VLOOKUP(A857,DB_ACS_Q1_Q4!$A$4:$AD$1328,13)</f>
        <v>Gasóleo</v>
      </c>
      <c r="X857" s="134" t="str">
        <f>VLOOKUP(A857,DB_REF_Q1_Q4!$A$4:$AD$1328,13)</f>
        <v>Ninguno</v>
      </c>
    </row>
    <row r="858" spans="1:24" ht="12" customHeight="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11">
        <v>1</v>
      </c>
      <c r="N858" s="92">
        <v>1</v>
      </c>
      <c r="O858" s="93">
        <v>1</v>
      </c>
      <c r="P858" s="93">
        <v>1</v>
      </c>
      <c r="Q858" s="93">
        <v>1</v>
      </c>
      <c r="R858" s="93">
        <v>1</v>
      </c>
      <c r="S858" s="93">
        <v>1</v>
      </c>
      <c r="T858" s="93">
        <v>1</v>
      </c>
      <c r="U858" s="75"/>
      <c r="V858" s="132" t="str">
        <f>VLOOKUP(A858,DB_CAL_Q1_Q4!$A$4:$P$1328,13)</f>
        <v>Gasóleo</v>
      </c>
      <c r="W858" s="133" t="str">
        <f>VLOOKUP(A858,DB_ACS_Q1_Q4!$A$4:$AD$1328,13)</f>
        <v>Gasóleo</v>
      </c>
      <c r="X858" s="134" t="str">
        <f>VLOOKUP(A858,DB_REF_Q1_Q4!$A$4:$AD$1328,13)</f>
        <v>Ninguno</v>
      </c>
    </row>
    <row r="859" spans="1:24" ht="12" customHeight="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11"/>
      <c r="N859" s="92"/>
      <c r="O859" s="93"/>
      <c r="P859" s="93"/>
      <c r="Q859" s="93"/>
      <c r="R859" s="93"/>
      <c r="S859" s="93"/>
      <c r="T859" s="93"/>
      <c r="U859" s="75"/>
      <c r="V859" s="132" t="str">
        <f>VLOOKUP(A859,DB_CAL_Q1_Q4!$A$4:$P$1328,13)</f>
        <v>Gas Natural</v>
      </c>
      <c r="W859" s="133" t="str">
        <f>VLOOKUP(A859,DB_ACS_Q1_Q4!$A$4:$AD$1328,13)</f>
        <v>Gas Natural</v>
      </c>
      <c r="X859" s="134" t="str">
        <f>VLOOKUP(A859,DB_REF_Q1_Q4!$A$4:$AD$1328,13)</f>
        <v>Ninguno</v>
      </c>
    </row>
    <row r="860" spans="1:24" ht="12" customHeight="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11">
        <v>1</v>
      </c>
      <c r="N860" s="92">
        <v>1</v>
      </c>
      <c r="O860" s="93"/>
      <c r="P860" s="93">
        <v>1</v>
      </c>
      <c r="Q860" s="93">
        <v>1</v>
      </c>
      <c r="R860" s="93"/>
      <c r="S860" s="93">
        <v>1</v>
      </c>
      <c r="T860" s="93"/>
      <c r="U860" s="75">
        <v>1</v>
      </c>
      <c r="V860" s="132" t="str">
        <f>VLOOKUP(A860,DB_CAL_Q1_Q4!$A$4:$P$1328,13)</f>
        <v>Gas Natural</v>
      </c>
      <c r="W860" s="133" t="str">
        <f>VLOOKUP(A860,DB_ACS_Q1_Q4!$A$4:$AD$1328,13)</f>
        <v>Gas Natural</v>
      </c>
      <c r="X860" s="134" t="str">
        <f>VLOOKUP(A860,DB_REF_Q1_Q4!$A$4:$AD$1328,13)</f>
        <v>Ninguno</v>
      </c>
    </row>
    <row r="861" spans="1:24" ht="12" customHeight="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11"/>
      <c r="N861" s="92"/>
      <c r="O861" s="93"/>
      <c r="P861" s="93"/>
      <c r="Q861" s="93"/>
      <c r="R861" s="93"/>
      <c r="S861" s="93"/>
      <c r="T861" s="93"/>
      <c r="U861" s="75"/>
      <c r="V861" s="132" t="str">
        <f>VLOOKUP(A861,DB_CAL_Q1_Q4!$A$4:$P$1328,13)</f>
        <v>Electricidad</v>
      </c>
      <c r="W861" s="133" t="str">
        <f>VLOOKUP(A861,DB_ACS_Q1_Q4!$A$4:$AD$1328,13)</f>
        <v>Electricidad</v>
      </c>
      <c r="X861" s="134" t="str">
        <f>VLOOKUP(A861,DB_REF_Q1_Q4!$A$4:$AD$1328,13)</f>
        <v>Ninguno</v>
      </c>
    </row>
    <row r="862" spans="1:24" ht="12" customHeight="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11">
        <v>1</v>
      </c>
      <c r="N862" s="92">
        <v>1</v>
      </c>
      <c r="O862" s="93"/>
      <c r="P862" s="93">
        <v>1</v>
      </c>
      <c r="Q862" s="93">
        <v>1</v>
      </c>
      <c r="R862" s="93">
        <v>1</v>
      </c>
      <c r="S862" s="93">
        <v>1</v>
      </c>
      <c r="T862" s="93">
        <v>1</v>
      </c>
      <c r="U862" s="75"/>
      <c r="V862" s="132" t="str">
        <f>VLOOKUP(A862,DB_CAL_Q1_Q4!$A$4:$P$1328,13)</f>
        <v>Gasóleo</v>
      </c>
      <c r="W862" s="133" t="str">
        <f>VLOOKUP(A862,DB_ACS_Q1_Q4!$A$4:$AD$1328,13)</f>
        <v>Gasóleo</v>
      </c>
      <c r="X862" s="134" t="str">
        <f>VLOOKUP(A862,DB_REF_Q1_Q4!$A$4:$AD$1328,13)</f>
        <v>Ninguno</v>
      </c>
    </row>
    <row r="863" spans="1:24" ht="12" customHeight="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11">
        <v>1</v>
      </c>
      <c r="N863" s="92"/>
      <c r="O863" s="93"/>
      <c r="P863" s="93">
        <v>1</v>
      </c>
      <c r="Q863" s="93">
        <v>1</v>
      </c>
      <c r="R863" s="93">
        <v>1</v>
      </c>
      <c r="S863" s="93">
        <v>1</v>
      </c>
      <c r="T863" s="93">
        <v>1</v>
      </c>
      <c r="U863" s="75"/>
      <c r="V863" s="132" t="str">
        <f>VLOOKUP(A863,DB_CAL_Q1_Q4!$A$4:$P$1328,13)</f>
        <v>GLP</v>
      </c>
      <c r="W863" s="133" t="str">
        <f>VLOOKUP(A863,DB_ACS_Q1_Q4!$A$4:$AD$1328,13)</f>
        <v>GLP</v>
      </c>
      <c r="X863" s="134" t="str">
        <f>VLOOKUP(A863,DB_REF_Q1_Q4!$A$4:$AD$1328,13)</f>
        <v>Ninguno</v>
      </c>
    </row>
    <row r="864" spans="1:24" ht="12" customHeight="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11"/>
      <c r="N864" s="92"/>
      <c r="O864" s="93"/>
      <c r="P864" s="93"/>
      <c r="Q864" s="93"/>
      <c r="R864" s="93"/>
      <c r="S864" s="93"/>
      <c r="T864" s="93"/>
      <c r="U864" s="75"/>
      <c r="V864" s="132" t="str">
        <f>VLOOKUP(A864,DB_CAL_Q1_Q4!$A$4:$P$1328,13)</f>
        <v>Gas Natural</v>
      </c>
      <c r="W864" s="133" t="str">
        <f>VLOOKUP(A864,DB_ACS_Q1_Q4!$A$4:$AD$1328,13)</f>
        <v>Gas Natural</v>
      </c>
      <c r="X864" s="134" t="str">
        <f>VLOOKUP(A864,DB_REF_Q1_Q4!$A$4:$AD$1328,13)</f>
        <v>Ninguno</v>
      </c>
    </row>
    <row r="865" spans="1:24" ht="12" customHeight="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11">
        <v>1</v>
      </c>
      <c r="N865" s="92">
        <v>1</v>
      </c>
      <c r="O865" s="93">
        <v>1</v>
      </c>
      <c r="P865" s="93">
        <v>1</v>
      </c>
      <c r="Q865" s="93">
        <v>1</v>
      </c>
      <c r="R865" s="93"/>
      <c r="S865" s="93"/>
      <c r="T865" s="93"/>
      <c r="U865" s="75"/>
      <c r="V865" s="132" t="str">
        <f>VLOOKUP(A865,DB_CAL_Q1_Q4!$A$4:$P$1328,13)</f>
        <v>Electricidad</v>
      </c>
      <c r="W865" s="133" t="str">
        <f>VLOOKUP(A865,DB_ACS_Q1_Q4!$A$4:$AD$1328,13)</f>
        <v>Electricidad</v>
      </c>
      <c r="X865" s="134" t="str">
        <f>VLOOKUP(A865,DB_REF_Q1_Q4!$A$4:$AD$1328,13)</f>
        <v>Ninguno</v>
      </c>
    </row>
    <row r="866" spans="1:24" ht="12" customHeight="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11">
        <v>1</v>
      </c>
      <c r="N866" s="92">
        <v>1</v>
      </c>
      <c r="O866" s="93"/>
      <c r="P866" s="93">
        <v>1</v>
      </c>
      <c r="Q866" s="93">
        <v>1</v>
      </c>
      <c r="R866" s="93">
        <v>1</v>
      </c>
      <c r="S866" s="93">
        <v>1</v>
      </c>
      <c r="T866" s="93">
        <v>1</v>
      </c>
      <c r="U866" s="75"/>
      <c r="V866" s="132" t="str">
        <f>VLOOKUP(A866,DB_CAL_Q1_Q4!$A$4:$P$1328,13)</f>
        <v>Gas Natural</v>
      </c>
      <c r="W866" s="133" t="str">
        <f>VLOOKUP(A866,DB_ACS_Q1_Q4!$A$4:$AD$1328,13)</f>
        <v>Gas Natural</v>
      </c>
      <c r="X866" s="134" t="str">
        <f>VLOOKUP(A866,DB_REF_Q1_Q4!$A$4:$AD$1328,13)</f>
        <v>Ninguno</v>
      </c>
    </row>
    <row r="867" spans="1:24" ht="12" customHeight="1">
      <c r="A867" s="10">
        <v>863</v>
      </c>
      <c r="B867" s="98" t="s">
        <v>260</v>
      </c>
      <c r="C867" s="98" t="s">
        <v>260</v>
      </c>
      <c r="D867" s="11" t="s">
        <v>52</v>
      </c>
      <c r="E867" s="11" t="s">
        <v>304</v>
      </c>
      <c r="F867" s="12" t="s">
        <v>50</v>
      </c>
      <c r="G867" s="12" t="s">
        <v>310</v>
      </c>
      <c r="H867" s="12" t="s">
        <v>306</v>
      </c>
      <c r="I867" s="11" t="s">
        <v>507</v>
      </c>
      <c r="J867" s="12" t="str">
        <f t="shared" ref="J867:J877" si="30">"≥17h"</f>
        <v>≥17h</v>
      </c>
      <c r="K867" s="12" t="s">
        <v>513</v>
      </c>
      <c r="L867" s="69" t="s">
        <v>519</v>
      </c>
      <c r="M867" s="11">
        <v>1</v>
      </c>
      <c r="N867" s="92">
        <v>1</v>
      </c>
      <c r="O867" s="93">
        <v>1</v>
      </c>
      <c r="P867" s="93">
        <v>1</v>
      </c>
      <c r="Q867" s="93">
        <v>1</v>
      </c>
      <c r="R867" s="93">
        <v>1</v>
      </c>
      <c r="S867" s="93">
        <v>1</v>
      </c>
      <c r="T867" s="93">
        <v>1</v>
      </c>
      <c r="U867" s="75"/>
      <c r="V867" s="132" t="str">
        <f>VLOOKUP(A867,DB_CAL_Q1_Q4!$A$4:$P$1328,13)</f>
        <v>Gas Natural</v>
      </c>
      <c r="W867" s="133" t="str">
        <f>VLOOKUP(A867,DB_ACS_Q1_Q4!$A$4:$AD$1328,13)</f>
        <v>Gas Natural</v>
      </c>
      <c r="X867" s="134" t="str">
        <f>VLOOKUP(A867,DB_REF_Q1_Q4!$A$4:$AD$1328,13)</f>
        <v>Ninguno</v>
      </c>
    </row>
    <row r="868" spans="1:24" ht="12" customHeight="1">
      <c r="A868" s="10">
        <v>864</v>
      </c>
      <c r="B868" s="98" t="s">
        <v>88</v>
      </c>
      <c r="C868" s="98" t="s">
        <v>89</v>
      </c>
      <c r="D868" s="11" t="s">
        <v>51</v>
      </c>
      <c r="E868" s="11" t="s">
        <v>303</v>
      </c>
      <c r="F868" s="12" t="s">
        <v>49</v>
      </c>
      <c r="G868" s="12" t="s">
        <v>310</v>
      </c>
      <c r="H868" s="12" t="s">
        <v>306</v>
      </c>
      <c r="I868" s="103" t="s">
        <v>504</v>
      </c>
      <c r="J868" s="12" t="str">
        <f t="shared" si="30"/>
        <v>≥17h</v>
      </c>
      <c r="K868" s="12" t="s">
        <v>513</v>
      </c>
      <c r="L868" s="69" t="s">
        <v>520</v>
      </c>
      <c r="M868" s="11">
        <v>1</v>
      </c>
      <c r="N868" s="92"/>
      <c r="O868" s="93"/>
      <c r="P868" s="93"/>
      <c r="Q868" s="93">
        <v>1</v>
      </c>
      <c r="R868" s="93">
        <v>1</v>
      </c>
      <c r="S868" s="93">
        <v>1</v>
      </c>
      <c r="T868" s="93">
        <v>1</v>
      </c>
      <c r="U868" s="75"/>
      <c r="V868" s="132" t="str">
        <f>VLOOKUP(A868,DB_CAL_Q1_Q4!$A$4:$P$1328,13)</f>
        <v>Gas Natural</v>
      </c>
      <c r="W868" s="133" t="str">
        <f>VLOOKUP(A868,DB_ACS_Q1_Q4!$A$4:$AD$1328,13)</f>
        <v>Gas Natural</v>
      </c>
      <c r="X868" s="134" t="str">
        <f>VLOOKUP(A868,DB_REF_Q1_Q4!$A$4:$AD$1328,13)</f>
        <v>Ninguno</v>
      </c>
    </row>
    <row r="869" spans="1:24" ht="12" customHeight="1">
      <c r="A869" s="10">
        <v>865</v>
      </c>
      <c r="B869" s="98" t="s">
        <v>260</v>
      </c>
      <c r="C869" s="98" t="s">
        <v>260</v>
      </c>
      <c r="D869" s="11" t="s">
        <v>52</v>
      </c>
      <c r="E869" s="11" t="s">
        <v>304</v>
      </c>
      <c r="F869" s="12" t="s">
        <v>50</v>
      </c>
      <c r="G869" s="12" t="s">
        <v>310</v>
      </c>
      <c r="H869" s="12" t="s">
        <v>306</v>
      </c>
      <c r="I869" s="11" t="s">
        <v>504</v>
      </c>
      <c r="J869" s="12" t="str">
        <f t="shared" si="30"/>
        <v>≥17h</v>
      </c>
      <c r="K869" s="12" t="s">
        <v>512</v>
      </c>
      <c r="L869" s="69" t="s">
        <v>519</v>
      </c>
      <c r="M869" s="11">
        <v>1</v>
      </c>
      <c r="N869" s="92"/>
      <c r="O869" s="93"/>
      <c r="P869" s="93">
        <v>1</v>
      </c>
      <c r="Q869" s="93">
        <v>1</v>
      </c>
      <c r="R869" s="93">
        <v>1</v>
      </c>
      <c r="S869" s="93">
        <v>1</v>
      </c>
      <c r="T869" s="93">
        <v>1</v>
      </c>
      <c r="U869" s="75"/>
      <c r="V869" s="132" t="str">
        <f>VLOOKUP(A869,DB_CAL_Q1_Q4!$A$4:$P$1328,13)</f>
        <v>Gasóleo</v>
      </c>
      <c r="W869" s="133" t="str">
        <f>VLOOKUP(A869,DB_ACS_Q1_Q4!$A$4:$AD$1328,13)</f>
        <v>Gasóleo</v>
      </c>
      <c r="X869" s="134" t="str">
        <f>VLOOKUP(A869,DB_REF_Q1_Q4!$A$4:$AD$1328,13)</f>
        <v>Ninguno</v>
      </c>
    </row>
    <row r="870" spans="1:24" ht="12" customHeight="1">
      <c r="A870" s="10">
        <v>866</v>
      </c>
      <c r="B870" s="98" t="s">
        <v>199</v>
      </c>
      <c r="C870" s="98" t="s">
        <v>198</v>
      </c>
      <c r="D870" s="11" t="s">
        <v>52</v>
      </c>
      <c r="E870" s="11" t="s">
        <v>303</v>
      </c>
      <c r="F870" s="12" t="s">
        <v>49</v>
      </c>
      <c r="G870" s="12" t="s">
        <v>310</v>
      </c>
      <c r="H870" s="12" t="s">
        <v>306</v>
      </c>
      <c r="I870" s="103" t="s">
        <v>504</v>
      </c>
      <c r="J870" s="12" t="str">
        <f t="shared" si="30"/>
        <v>≥17h</v>
      </c>
      <c r="K870" s="12" t="s">
        <v>512</v>
      </c>
      <c r="L870" s="69" t="s">
        <v>520</v>
      </c>
      <c r="M870" s="11"/>
      <c r="N870" s="92"/>
      <c r="O870" s="93"/>
      <c r="P870" s="93"/>
      <c r="Q870" s="93"/>
      <c r="R870" s="93"/>
      <c r="S870" s="93"/>
      <c r="T870" s="93"/>
      <c r="U870" s="75"/>
      <c r="V870" s="132" t="str">
        <f>VLOOKUP(A870,DB_CAL_Q1_Q4!$A$4:$P$1328,13)</f>
        <v>GLP</v>
      </c>
      <c r="W870" s="133" t="str">
        <f>VLOOKUP(A870,DB_ACS_Q1_Q4!$A$4:$AD$1328,13)</f>
        <v>GLP</v>
      </c>
      <c r="X870" s="134" t="str">
        <f>VLOOKUP(A870,DB_REF_Q1_Q4!$A$4:$AD$1328,13)</f>
        <v>Ninguno</v>
      </c>
    </row>
    <row r="871" spans="1:24" ht="12" customHeight="1">
      <c r="A871" s="10">
        <v>867</v>
      </c>
      <c r="B871" s="98" t="s">
        <v>185</v>
      </c>
      <c r="C871" s="98" t="s">
        <v>168</v>
      </c>
      <c r="D871" s="11" t="s">
        <v>52</v>
      </c>
      <c r="E871" s="11" t="s">
        <v>304</v>
      </c>
      <c r="F871" s="12" t="s">
        <v>50</v>
      </c>
      <c r="G871" s="11" t="s">
        <v>511</v>
      </c>
      <c r="H871" s="12" t="s">
        <v>306</v>
      </c>
      <c r="I871" s="11" t="s">
        <v>504</v>
      </c>
      <c r="J871" s="12" t="str">
        <f t="shared" si="30"/>
        <v>≥17h</v>
      </c>
      <c r="K871" s="12" t="s">
        <v>47</v>
      </c>
      <c r="L871" s="69" t="s">
        <v>520</v>
      </c>
      <c r="M871" s="11">
        <v>1</v>
      </c>
      <c r="N871" s="92"/>
      <c r="O871" s="93"/>
      <c r="P871" s="93"/>
      <c r="Q871" s="93"/>
      <c r="R871" s="93"/>
      <c r="S871" s="93"/>
      <c r="T871" s="93"/>
      <c r="U871" s="75"/>
      <c r="V871" s="132" t="str">
        <f>VLOOKUP(A871,DB_CAL_Q1_Q4!$A$4:$P$1328,13)</f>
        <v>Gas Natural</v>
      </c>
      <c r="W871" s="133" t="str">
        <f>VLOOKUP(A871,DB_ACS_Q1_Q4!$A$4:$AD$1328,13)</f>
        <v>Gas Natural</v>
      </c>
      <c r="X871" s="134" t="str">
        <f>VLOOKUP(A871,DB_REF_Q1_Q4!$A$4:$AD$1328,13)</f>
        <v>Ninguno</v>
      </c>
    </row>
    <row r="872" spans="1:24" ht="12" customHeight="1">
      <c r="A872" s="10">
        <v>868</v>
      </c>
      <c r="B872" s="98" t="s">
        <v>88</v>
      </c>
      <c r="C872" s="98" t="s">
        <v>89</v>
      </c>
      <c r="D872" s="11" t="s">
        <v>51</v>
      </c>
      <c r="E872" s="11" t="s">
        <v>304</v>
      </c>
      <c r="F872" s="12" t="s">
        <v>50</v>
      </c>
      <c r="G872" s="12" t="s">
        <v>310</v>
      </c>
      <c r="H872" s="12" t="s">
        <v>306</v>
      </c>
      <c r="I872" s="12" t="s">
        <v>505</v>
      </c>
      <c r="J872" s="12" t="str">
        <f t="shared" si="30"/>
        <v>≥17h</v>
      </c>
      <c r="K872" s="12" t="s">
        <v>47</v>
      </c>
      <c r="L872" s="69" t="s">
        <v>520</v>
      </c>
      <c r="M872" s="11"/>
      <c r="N872" s="92"/>
      <c r="O872" s="93"/>
      <c r="P872" s="93"/>
      <c r="Q872" s="93"/>
      <c r="R872" s="93"/>
      <c r="S872" s="93"/>
      <c r="T872" s="93"/>
      <c r="U872" s="75"/>
      <c r="V872" s="132" t="str">
        <f>VLOOKUP(A872,DB_CAL_Q1_Q4!$A$4:$P$1328,13)</f>
        <v>Bomba de calor aire</v>
      </c>
      <c r="W872" s="133" t="str">
        <f>VLOOKUP(A872,DB_ACS_Q1_Q4!$A$4:$AD$1328,13)</f>
        <v>Electricidad</v>
      </c>
      <c r="X872" s="134" t="str">
        <f>VLOOKUP(A872,DB_REF_Q1_Q4!$A$4:$AD$1328,13)</f>
        <v>Bomba de calor aire</v>
      </c>
    </row>
    <row r="873" spans="1:24" ht="12" customHeight="1">
      <c r="A873" s="10">
        <v>869</v>
      </c>
      <c r="B873" s="98" t="s">
        <v>88</v>
      </c>
      <c r="C873" s="98" t="s">
        <v>89</v>
      </c>
      <c r="D873" s="11" t="s">
        <v>52</v>
      </c>
      <c r="E873" s="11" t="s">
        <v>304</v>
      </c>
      <c r="F873" s="75" t="s">
        <v>47</v>
      </c>
      <c r="G873" s="12" t="s">
        <v>310</v>
      </c>
      <c r="H873" s="12" t="s">
        <v>306</v>
      </c>
      <c r="I873" s="103" t="s">
        <v>505</v>
      </c>
      <c r="J873" s="12" t="str">
        <f t="shared" si="30"/>
        <v>≥17h</v>
      </c>
      <c r="K873" s="12" t="s">
        <v>47</v>
      </c>
      <c r="L873" s="69" t="s">
        <v>520</v>
      </c>
      <c r="M873" s="11"/>
      <c r="N873" s="92"/>
      <c r="O873" s="93"/>
      <c r="P873" s="93"/>
      <c r="Q873" s="93"/>
      <c r="R873" s="93"/>
      <c r="S873" s="93"/>
      <c r="T873" s="93"/>
      <c r="U873" s="75"/>
      <c r="V873" s="132" t="str">
        <f>VLOOKUP(A873,DB_CAL_Q1_Q4!$A$4:$P$1328,13)</f>
        <v>Electricidad</v>
      </c>
      <c r="W873" s="133" t="str">
        <f>VLOOKUP(A873,DB_ACS_Q1_Q4!$A$4:$AD$1328,13)</f>
        <v>Electricidad</v>
      </c>
      <c r="X873" s="134" t="str">
        <f>VLOOKUP(A873,DB_REF_Q1_Q4!$A$4:$AD$1328,13)</f>
        <v>Ninguno</v>
      </c>
    </row>
    <row r="874" spans="1:24" ht="12" customHeight="1">
      <c r="A874" s="10">
        <v>870</v>
      </c>
      <c r="B874" s="98" t="s">
        <v>262</v>
      </c>
      <c r="C874" s="98" t="s">
        <v>260</v>
      </c>
      <c r="D874" s="11" t="s">
        <v>52</v>
      </c>
      <c r="E874" s="11" t="s">
        <v>304</v>
      </c>
      <c r="F874" s="12" t="s">
        <v>49</v>
      </c>
      <c r="G874" s="11" t="s">
        <v>511</v>
      </c>
      <c r="H874" s="12" t="s">
        <v>307</v>
      </c>
      <c r="I874" s="11" t="s">
        <v>504</v>
      </c>
      <c r="J874" s="12" t="str">
        <f t="shared" si="30"/>
        <v>≥17h</v>
      </c>
      <c r="K874" s="12" t="s">
        <v>47</v>
      </c>
      <c r="L874" s="69" t="s">
        <v>519</v>
      </c>
      <c r="M874" s="11"/>
      <c r="N874" s="92"/>
      <c r="O874" s="93"/>
      <c r="P874" s="93"/>
      <c r="Q874" s="93"/>
      <c r="R874" s="93"/>
      <c r="S874" s="93"/>
      <c r="T874" s="93"/>
      <c r="U874" s="75"/>
      <c r="V874" s="132" t="str">
        <f>VLOOKUP(A874,DB_CAL_Q1_Q4!$A$4:$P$1328,13)</f>
        <v>Gasóleo</v>
      </c>
      <c r="W874" s="133" t="str">
        <f>VLOOKUP(A874,DB_ACS_Q1_Q4!$A$4:$AD$1328,13)</f>
        <v>Gasóleo</v>
      </c>
      <c r="X874" s="134" t="str">
        <f>VLOOKUP(A874,DB_REF_Q1_Q4!$A$4:$AD$1328,13)</f>
        <v>Ninguno</v>
      </c>
    </row>
    <row r="875" spans="1:24" ht="12" customHeight="1">
      <c r="A875" s="10">
        <v>871</v>
      </c>
      <c r="B875" s="98" t="s">
        <v>183</v>
      </c>
      <c r="C875" s="98" t="s">
        <v>168</v>
      </c>
      <c r="D875" s="11" t="s">
        <v>52</v>
      </c>
      <c r="E875" s="11" t="s">
        <v>304</v>
      </c>
      <c r="F875" s="12" t="s">
        <v>49</v>
      </c>
      <c r="G875" s="11" t="s">
        <v>511</v>
      </c>
      <c r="H875" s="12" t="s">
        <v>306</v>
      </c>
      <c r="I875" s="103" t="s">
        <v>505</v>
      </c>
      <c r="J875" s="12" t="str">
        <f t="shared" si="30"/>
        <v>≥17h</v>
      </c>
      <c r="K875" s="12" t="s">
        <v>512</v>
      </c>
      <c r="L875" s="69" t="s">
        <v>520</v>
      </c>
      <c r="M875" s="11"/>
      <c r="N875" s="92"/>
      <c r="O875" s="93"/>
      <c r="P875" s="93"/>
      <c r="Q875" s="93"/>
      <c r="R875" s="93"/>
      <c r="S875" s="93"/>
      <c r="T875" s="93"/>
      <c r="U875" s="75"/>
      <c r="V875" s="132" t="str">
        <f>VLOOKUP(A875,DB_CAL_Q1_Q4!$A$4:$P$1328,13)</f>
        <v>Electricidad</v>
      </c>
      <c r="W875" s="133" t="str">
        <f>VLOOKUP(A875,DB_ACS_Q1_Q4!$A$4:$AD$1328,13)</f>
        <v>Electricidad</v>
      </c>
      <c r="X875" s="134" t="str">
        <f>VLOOKUP(A875,DB_REF_Q1_Q4!$A$4:$AD$1328,13)</f>
        <v>Ninguno</v>
      </c>
    </row>
    <row r="876" spans="1:24" ht="12" customHeight="1">
      <c r="A876" s="10">
        <v>872</v>
      </c>
      <c r="B876" s="98" t="s">
        <v>263</v>
      </c>
      <c r="C876" s="98" t="s">
        <v>260</v>
      </c>
      <c r="D876" s="11" t="s">
        <v>52</v>
      </c>
      <c r="E876" s="11" t="s">
        <v>304</v>
      </c>
      <c r="F876" s="12" t="s">
        <v>49</v>
      </c>
      <c r="G876" s="11" t="s">
        <v>511</v>
      </c>
      <c r="H876" s="12" t="s">
        <v>308</v>
      </c>
      <c r="I876" s="11" t="s">
        <v>507</v>
      </c>
      <c r="J876" s="12" t="str">
        <f t="shared" si="30"/>
        <v>≥17h</v>
      </c>
      <c r="K876" s="12" t="s">
        <v>47</v>
      </c>
      <c r="L876" s="69" t="s">
        <v>519</v>
      </c>
      <c r="M876" s="11"/>
      <c r="N876" s="92"/>
      <c r="O876" s="93"/>
      <c r="P876" s="93"/>
      <c r="Q876" s="93"/>
      <c r="R876" s="93"/>
      <c r="S876" s="93"/>
      <c r="T876" s="93"/>
      <c r="U876" s="75"/>
      <c r="V876" s="132" t="str">
        <f>VLOOKUP(A876,DB_CAL_Q1_Q4!$A$4:$P$1328,13)</f>
        <v>Biomasa</v>
      </c>
      <c r="W876" s="133" t="str">
        <f>VLOOKUP(A876,DB_ACS_Q1_Q4!$A$4:$AD$1328,13)</f>
        <v>GLP</v>
      </c>
      <c r="X876" s="134" t="str">
        <f>VLOOKUP(A876,DB_REF_Q1_Q4!$A$4:$AD$1328,13)</f>
        <v>Ninguno</v>
      </c>
    </row>
    <row r="877" spans="1:24" ht="12" customHeight="1">
      <c r="A877" s="10">
        <v>873</v>
      </c>
      <c r="B877" s="98" t="s">
        <v>199</v>
      </c>
      <c r="C877" s="98" t="s">
        <v>198</v>
      </c>
      <c r="D877" s="11" t="s">
        <v>52</v>
      </c>
      <c r="E877" s="11" t="s">
        <v>304</v>
      </c>
      <c r="F877" s="12" t="s">
        <v>49</v>
      </c>
      <c r="G877" s="12" t="s">
        <v>310</v>
      </c>
      <c r="H877" s="12" t="s">
        <v>307</v>
      </c>
      <c r="I877" s="11" t="s">
        <v>504</v>
      </c>
      <c r="J877" s="12" t="str">
        <f t="shared" si="30"/>
        <v>≥17h</v>
      </c>
      <c r="K877" s="12" t="s">
        <v>512</v>
      </c>
      <c r="L877" s="69" t="s">
        <v>520</v>
      </c>
      <c r="M877" s="11"/>
      <c r="N877" s="92"/>
      <c r="O877" s="93"/>
      <c r="P877" s="93"/>
      <c r="Q877" s="93"/>
      <c r="R877" s="93"/>
      <c r="S877" s="93"/>
      <c r="T877" s="93"/>
      <c r="U877" s="75"/>
      <c r="V877" s="132" t="str">
        <f>VLOOKUP(A877,DB_CAL_Q1_Q4!$A$4:$P$1328,13)</f>
        <v>Ninguna</v>
      </c>
      <c r="W877" s="133" t="str">
        <f>VLOOKUP(A877,DB_ACS_Q1_Q4!$A$4:$AD$1328,13)</f>
        <v>GLP</v>
      </c>
      <c r="X877" s="134" t="str">
        <f>VLOOKUP(A877,DB_REF_Q1_Q4!$A$4:$AD$1328,13)</f>
        <v>Ninguno</v>
      </c>
    </row>
    <row r="878" spans="1:24" ht="12" customHeight="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11">
        <v>1</v>
      </c>
      <c r="N878" s="92"/>
      <c r="O878" s="93"/>
      <c r="P878" s="93"/>
      <c r="Q878" s="93">
        <v>1</v>
      </c>
      <c r="R878" s="93"/>
      <c r="S878" s="93"/>
      <c r="T878" s="93"/>
      <c r="U878" s="75"/>
      <c r="V878" s="132" t="str">
        <f>VLOOKUP(A878,DB_CAL_Q1_Q4!$A$4:$P$1328,13)</f>
        <v>Gas Natural</v>
      </c>
      <c r="W878" s="133" t="str">
        <f>VLOOKUP(A878,DB_ACS_Q1_Q4!$A$4:$AD$1328,13)</f>
        <v>Gas Natural</v>
      </c>
      <c r="X878" s="134" t="str">
        <f>VLOOKUP(A878,DB_REF_Q1_Q4!$A$4:$AD$1328,13)</f>
        <v>Ninguno</v>
      </c>
    </row>
    <row r="879" spans="1:24" ht="12" customHeight="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11"/>
      <c r="N879" s="92"/>
      <c r="O879" s="93"/>
      <c r="P879" s="93"/>
      <c r="Q879" s="93"/>
      <c r="R879" s="93"/>
      <c r="S879" s="93"/>
      <c r="T879" s="93"/>
      <c r="U879" s="75"/>
      <c r="V879" s="132" t="str">
        <f>VLOOKUP(A879,DB_CAL_Q1_Q4!$A$4:$P$1328,13)</f>
        <v>Gas Natural</v>
      </c>
      <c r="W879" s="133" t="str">
        <f>VLOOKUP(A879,DB_ACS_Q1_Q4!$A$4:$AD$1328,13)</f>
        <v>Gas Natural</v>
      </c>
      <c r="X879" s="134" t="str">
        <f>VLOOKUP(A879,DB_REF_Q1_Q4!$A$4:$AD$1328,13)</f>
        <v>Ninguno</v>
      </c>
    </row>
    <row r="880" spans="1:24" ht="12" customHeight="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11"/>
      <c r="N880" s="92"/>
      <c r="O880" s="93"/>
      <c r="P880" s="93"/>
      <c r="Q880" s="93"/>
      <c r="R880" s="93"/>
      <c r="S880" s="93"/>
      <c r="T880" s="93"/>
      <c r="U880" s="75"/>
      <c r="V880" s="132" t="str">
        <f>VLOOKUP(A880,DB_CAL_Q1_Q4!$A$4:$P$1328,13)</f>
        <v>Biomasa</v>
      </c>
      <c r="W880" s="133" t="str">
        <f>VLOOKUP(A880,DB_ACS_Q1_Q4!$A$4:$AD$1328,13)</f>
        <v>Electricidad</v>
      </c>
      <c r="X880" s="134" t="str">
        <f>VLOOKUP(A880,DB_REF_Q1_Q4!$A$4:$AD$1328,13)</f>
        <v>Ninguno</v>
      </c>
    </row>
    <row r="881" spans="1:24" ht="12" customHeight="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11">
        <v>1</v>
      </c>
      <c r="N881" s="92"/>
      <c r="O881" s="93"/>
      <c r="P881" s="93"/>
      <c r="Q881" s="93">
        <v>1</v>
      </c>
      <c r="R881" s="93">
        <v>1</v>
      </c>
      <c r="S881" s="93">
        <v>1</v>
      </c>
      <c r="T881" s="93">
        <v>1</v>
      </c>
      <c r="U881" s="75"/>
      <c r="V881" s="132" t="str">
        <f>VLOOKUP(A881,DB_CAL_Q1_Q4!$A$4:$P$1328,13)</f>
        <v>Electricidad</v>
      </c>
      <c r="W881" s="133" t="str">
        <f>VLOOKUP(A881,DB_ACS_Q1_Q4!$A$4:$AD$1328,13)</f>
        <v>GLP</v>
      </c>
      <c r="X881" s="134" t="str">
        <f>VLOOKUP(A881,DB_REF_Q1_Q4!$A$4:$AD$1328,13)</f>
        <v>AC Eléctrico</v>
      </c>
    </row>
    <row r="882" spans="1:24" ht="12" customHeight="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11"/>
      <c r="N882" s="92"/>
      <c r="O882" s="93"/>
      <c r="P882" s="93"/>
      <c r="Q882" s="93"/>
      <c r="R882" s="93"/>
      <c r="S882" s="93"/>
      <c r="T882" s="93"/>
      <c r="U882" s="75"/>
      <c r="V882" s="132" t="str">
        <f>VLOOKUP(A882,DB_CAL_Q1_Q4!$A$4:$P$1328,13)</f>
        <v>Gas Natural</v>
      </c>
      <c r="W882" s="133" t="str">
        <f>VLOOKUP(A882,DB_ACS_Q1_Q4!$A$4:$AD$1328,13)</f>
        <v>Gas Natural</v>
      </c>
      <c r="X882" s="134" t="str">
        <f>VLOOKUP(A882,DB_REF_Q1_Q4!$A$4:$AD$1328,13)</f>
        <v>Ninguno</v>
      </c>
    </row>
    <row r="883" spans="1:24" ht="12" customHeight="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11">
        <v>1</v>
      </c>
      <c r="N883" s="92">
        <v>1</v>
      </c>
      <c r="O883" s="93"/>
      <c r="P883" s="93">
        <v>1</v>
      </c>
      <c r="Q883" s="93">
        <v>1</v>
      </c>
      <c r="R883" s="93"/>
      <c r="S883" s="93"/>
      <c r="T883" s="93"/>
      <c r="U883" s="75"/>
      <c r="V883" s="132" t="str">
        <f>VLOOKUP(A883,DB_CAL_Q1_Q4!$A$4:$P$1328,13)</f>
        <v>Gas Natural</v>
      </c>
      <c r="W883" s="133" t="str">
        <f>VLOOKUP(A883,DB_ACS_Q1_Q4!$A$4:$AD$1328,13)</f>
        <v>Gas Natural</v>
      </c>
      <c r="X883" s="134" t="str">
        <f>VLOOKUP(A883,DB_REF_Q1_Q4!$A$4:$AD$1328,13)</f>
        <v>Ninguno</v>
      </c>
    </row>
    <row r="884" spans="1:24" ht="12" customHeight="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11">
        <v>1</v>
      </c>
      <c r="N884" s="92"/>
      <c r="O884" s="93"/>
      <c r="P884" s="93"/>
      <c r="Q884" s="93">
        <v>1</v>
      </c>
      <c r="R884" s="93"/>
      <c r="S884" s="93"/>
      <c r="T884" s="93"/>
      <c r="U884" s="75"/>
      <c r="V884" s="132" t="str">
        <f>VLOOKUP(A884,DB_CAL_Q1_Q4!$A$4:$P$1328,13)</f>
        <v>Gasóleo</v>
      </c>
      <c r="W884" s="133" t="str">
        <f>VLOOKUP(A884,DB_ACS_Q1_Q4!$A$4:$AD$1328,13)</f>
        <v>Gasóleo</v>
      </c>
      <c r="X884" s="134" t="str">
        <f>VLOOKUP(A884,DB_REF_Q1_Q4!$A$4:$AD$1328,13)</f>
        <v>Ninguno</v>
      </c>
    </row>
    <row r="885" spans="1:24" ht="12" customHeight="1">
      <c r="A885" s="10">
        <v>881</v>
      </c>
      <c r="B885" s="98" t="s">
        <v>163</v>
      </c>
      <c r="C885" s="98" t="s">
        <v>60</v>
      </c>
      <c r="D885" s="11" t="s">
        <v>51</v>
      </c>
      <c r="E885" s="11" t="s">
        <v>303</v>
      </c>
      <c r="F885" s="12" t="s">
        <v>49</v>
      </c>
      <c r="G885" s="12" t="s">
        <v>310</v>
      </c>
      <c r="H885" s="12" t="s">
        <v>306</v>
      </c>
      <c r="I885" s="11" t="s">
        <v>504</v>
      </c>
      <c r="J885" s="12" t="str">
        <f t="shared" ref="J885:J891" si="31">"≥17h"</f>
        <v>≥17h</v>
      </c>
      <c r="K885" s="12" t="s">
        <v>47</v>
      </c>
      <c r="L885" s="69" t="s">
        <v>520</v>
      </c>
      <c r="M885" s="11">
        <v>1</v>
      </c>
      <c r="N885" s="92"/>
      <c r="O885" s="93"/>
      <c r="P885" s="93"/>
      <c r="Q885" s="93">
        <v>1</v>
      </c>
      <c r="R885" s="93"/>
      <c r="S885" s="93"/>
      <c r="T885" s="93"/>
      <c r="U885" s="75">
        <v>1</v>
      </c>
      <c r="V885" s="132" t="str">
        <f>VLOOKUP(A885,DB_CAL_Q1_Q4!$A$4:$P$1328,13)</f>
        <v>Electricidad</v>
      </c>
      <c r="W885" s="133" t="str">
        <f>VLOOKUP(A885,DB_ACS_Q1_Q4!$A$4:$AD$1328,13)</f>
        <v>Gas Natural</v>
      </c>
      <c r="X885" s="134" t="str">
        <f>VLOOKUP(A885,DB_REF_Q1_Q4!$A$4:$AD$1328,13)</f>
        <v>Ninguno</v>
      </c>
    </row>
    <row r="886" spans="1:24" ht="12" customHeight="1">
      <c r="A886" s="10">
        <v>882</v>
      </c>
      <c r="B886" s="98" t="s">
        <v>88</v>
      </c>
      <c r="C886" s="98" t="s">
        <v>89</v>
      </c>
      <c r="D886" s="11" t="s">
        <v>52</v>
      </c>
      <c r="E886" s="11" t="s">
        <v>304</v>
      </c>
      <c r="F886" s="12" t="s">
        <v>48</v>
      </c>
      <c r="G886" s="12" t="s">
        <v>310</v>
      </c>
      <c r="H886" s="12" t="s">
        <v>306</v>
      </c>
      <c r="I886" s="11" t="s">
        <v>504</v>
      </c>
      <c r="J886" s="12" t="str">
        <f t="shared" si="31"/>
        <v>≥17h</v>
      </c>
      <c r="K886" s="12" t="s">
        <v>513</v>
      </c>
      <c r="L886" s="69" t="s">
        <v>520</v>
      </c>
      <c r="M886" s="11">
        <v>1</v>
      </c>
      <c r="N886" s="92"/>
      <c r="O886" s="93"/>
      <c r="P886" s="93">
        <v>1</v>
      </c>
      <c r="Q886" s="93">
        <v>1</v>
      </c>
      <c r="R886" s="93"/>
      <c r="S886" s="93"/>
      <c r="T886" s="93"/>
      <c r="U886" s="75"/>
      <c r="V886" s="132" t="str">
        <f>VLOOKUP(A886,DB_CAL_Q1_Q4!$A$4:$P$1328,13)</f>
        <v>Gas Natural</v>
      </c>
      <c r="W886" s="133" t="str">
        <f>VLOOKUP(A886,DB_ACS_Q1_Q4!$A$4:$AD$1328,13)</f>
        <v>Gas Natural</v>
      </c>
      <c r="X886" s="134" t="str">
        <f>VLOOKUP(A886,DB_REF_Q1_Q4!$A$4:$AD$1328,13)</f>
        <v>Ninguno</v>
      </c>
    </row>
    <row r="887" spans="1:24" ht="12" customHeight="1">
      <c r="A887" s="10">
        <v>883</v>
      </c>
      <c r="B887" s="98" t="s">
        <v>291</v>
      </c>
      <c r="C887" s="98" t="s">
        <v>291</v>
      </c>
      <c r="D887" s="11" t="s">
        <v>51</v>
      </c>
      <c r="E887" s="11" t="s">
        <v>304</v>
      </c>
      <c r="F887" s="12" t="s">
        <v>50</v>
      </c>
      <c r="G887" s="12" t="s">
        <v>310</v>
      </c>
      <c r="H887" s="12" t="s">
        <v>306</v>
      </c>
      <c r="I887" s="103" t="s">
        <v>504</v>
      </c>
      <c r="J887" s="12" t="str">
        <f t="shared" si="31"/>
        <v>≥17h</v>
      </c>
      <c r="K887" s="12" t="s">
        <v>47</v>
      </c>
      <c r="L887" s="69" t="s">
        <v>519</v>
      </c>
      <c r="M887" s="11"/>
      <c r="N887" s="92"/>
      <c r="O887" s="93"/>
      <c r="P887" s="93"/>
      <c r="Q887" s="93"/>
      <c r="R887" s="93"/>
      <c r="S887" s="93"/>
      <c r="T887" s="93"/>
      <c r="U887" s="75"/>
      <c r="V887" s="132" t="str">
        <f>VLOOKUP(A887,DB_CAL_Q1_Q4!$A$4:$P$1328,13)</f>
        <v>Electricidad</v>
      </c>
      <c r="W887" s="133" t="str">
        <f>VLOOKUP(A887,DB_ACS_Q1_Q4!$A$4:$AD$1328,13)</f>
        <v>Electricidad</v>
      </c>
      <c r="X887" s="134" t="str">
        <f>VLOOKUP(A887,DB_REF_Q1_Q4!$A$4:$AD$1328,13)</f>
        <v>Ninguno</v>
      </c>
    </row>
    <row r="888" spans="1:24" ht="12" customHeight="1">
      <c r="A888" s="10">
        <v>884</v>
      </c>
      <c r="B888" s="98" t="s">
        <v>199</v>
      </c>
      <c r="C888" s="98" t="s">
        <v>198</v>
      </c>
      <c r="D888" s="11" t="s">
        <v>52</v>
      </c>
      <c r="E888" s="11" t="s">
        <v>304</v>
      </c>
      <c r="F888" s="12" t="s">
        <v>49</v>
      </c>
      <c r="G888" s="12" t="s">
        <v>310</v>
      </c>
      <c r="H888" s="12" t="s">
        <v>306</v>
      </c>
      <c r="I888" s="11" t="s">
        <v>507</v>
      </c>
      <c r="J888" s="12" t="str">
        <f t="shared" si="31"/>
        <v>≥17h</v>
      </c>
      <c r="K888" s="12" t="s">
        <v>47</v>
      </c>
      <c r="L888" s="69" t="s">
        <v>520</v>
      </c>
      <c r="M888" s="11"/>
      <c r="N888" s="92"/>
      <c r="O888" s="93"/>
      <c r="P888" s="93"/>
      <c r="Q888" s="93"/>
      <c r="R888" s="93"/>
      <c r="S888" s="93"/>
      <c r="T888" s="93"/>
      <c r="U888" s="75"/>
      <c r="V888" s="132" t="str">
        <f>VLOOKUP(A888,DB_CAL_Q1_Q4!$A$4:$P$1328,13)</f>
        <v>Electricidad</v>
      </c>
      <c r="W888" s="133" t="str">
        <f>VLOOKUP(A888,DB_ACS_Q1_Q4!$A$4:$AD$1328,13)</f>
        <v>Gas Natural</v>
      </c>
      <c r="X888" s="134" t="str">
        <f>VLOOKUP(A888,DB_REF_Q1_Q4!$A$4:$AD$1328,13)</f>
        <v>Ninguno</v>
      </c>
    </row>
    <row r="889" spans="1:24" ht="12" customHeight="1">
      <c r="A889" s="10">
        <v>885</v>
      </c>
      <c r="B889" s="98" t="s">
        <v>291</v>
      </c>
      <c r="C889" s="98" t="s">
        <v>291</v>
      </c>
      <c r="D889" s="11" t="s">
        <v>25</v>
      </c>
      <c r="E889" s="11" t="s">
        <v>304</v>
      </c>
      <c r="F889" s="12" t="s">
        <v>48</v>
      </c>
      <c r="G889" s="12" t="s">
        <v>310</v>
      </c>
      <c r="H889" s="12" t="s">
        <v>306</v>
      </c>
      <c r="I889" s="11" t="s">
        <v>504</v>
      </c>
      <c r="J889" s="12" t="str">
        <f t="shared" si="31"/>
        <v>≥17h</v>
      </c>
      <c r="K889" s="12" t="s">
        <v>512</v>
      </c>
      <c r="L889" s="69" t="s">
        <v>519</v>
      </c>
      <c r="M889" s="11">
        <v>1</v>
      </c>
      <c r="N889" s="92"/>
      <c r="O889" s="93">
        <v>1</v>
      </c>
      <c r="P889" s="93">
        <v>1</v>
      </c>
      <c r="Q889" s="93">
        <v>1</v>
      </c>
      <c r="R889" s="93">
        <v>1</v>
      </c>
      <c r="S889" s="93">
        <v>1</v>
      </c>
      <c r="T889" s="93"/>
      <c r="U889" s="75"/>
      <c r="V889" s="132" t="str">
        <f>VLOOKUP(A889,DB_CAL_Q1_Q4!$A$4:$P$1328,13)</f>
        <v>Gas Natural</v>
      </c>
      <c r="W889" s="133" t="str">
        <f>VLOOKUP(A889,DB_ACS_Q1_Q4!$A$4:$AD$1328,13)</f>
        <v>Gas Natural</v>
      </c>
      <c r="X889" s="134" t="str">
        <f>VLOOKUP(A889,DB_REF_Q1_Q4!$A$4:$AD$1328,13)</f>
        <v>Ninguno</v>
      </c>
    </row>
    <row r="890" spans="1:24" ht="12" customHeight="1">
      <c r="A890" s="10">
        <v>886</v>
      </c>
      <c r="B890" s="98" t="s">
        <v>164</v>
      </c>
      <c r="C890" s="98" t="s">
        <v>60</v>
      </c>
      <c r="D890" s="11" t="s">
        <v>25</v>
      </c>
      <c r="E890" s="11" t="s">
        <v>303</v>
      </c>
      <c r="F890" s="12" t="s">
        <v>48</v>
      </c>
      <c r="G890" s="12" t="s">
        <v>510</v>
      </c>
      <c r="H890" s="12" t="s">
        <v>308</v>
      </c>
      <c r="I890" s="103" t="s">
        <v>504</v>
      </c>
      <c r="J890" s="12" t="str">
        <f t="shared" si="31"/>
        <v>≥17h</v>
      </c>
      <c r="K890" s="12" t="s">
        <v>512</v>
      </c>
      <c r="L890" s="69" t="s">
        <v>520</v>
      </c>
      <c r="M890" s="11">
        <v>1</v>
      </c>
      <c r="N890" s="92"/>
      <c r="O890" s="93"/>
      <c r="P890" s="93"/>
      <c r="Q890" s="93">
        <v>1</v>
      </c>
      <c r="R890" s="93"/>
      <c r="S890" s="93">
        <v>1</v>
      </c>
      <c r="T890" s="93"/>
      <c r="U890" s="75"/>
      <c r="V890" s="132" t="str">
        <f>VLOOKUP(A890,DB_CAL_Q1_Q4!$A$4:$P$1328,13)</f>
        <v>Electricidad</v>
      </c>
      <c r="W890" s="133" t="str">
        <f>VLOOKUP(A890,DB_ACS_Q1_Q4!$A$4:$AD$1328,13)</f>
        <v>Electricidad</v>
      </c>
      <c r="X890" s="134" t="str">
        <f>VLOOKUP(A890,DB_REF_Q1_Q4!$A$4:$AD$1328,13)</f>
        <v>Ninguno</v>
      </c>
    </row>
    <row r="891" spans="1:24" ht="12" customHeight="1">
      <c r="A891" s="10">
        <v>887</v>
      </c>
      <c r="B891" s="98" t="s">
        <v>199</v>
      </c>
      <c r="C891" s="98" t="s">
        <v>198</v>
      </c>
      <c r="D891" s="11" t="s">
        <v>51</v>
      </c>
      <c r="E891" s="11" t="s">
        <v>303</v>
      </c>
      <c r="F891" s="12" t="s">
        <v>49</v>
      </c>
      <c r="G891" s="12" t="s">
        <v>310</v>
      </c>
      <c r="H891" s="12" t="s">
        <v>308</v>
      </c>
      <c r="I891" s="11" t="s">
        <v>507</v>
      </c>
      <c r="J891" s="12" t="str">
        <f t="shared" si="31"/>
        <v>≥17h</v>
      </c>
      <c r="K891" s="12" t="s">
        <v>47</v>
      </c>
      <c r="L891" s="69" t="s">
        <v>520</v>
      </c>
      <c r="M891" s="11"/>
      <c r="N891" s="92"/>
      <c r="O891" s="93"/>
      <c r="P891" s="93"/>
      <c r="Q891" s="93"/>
      <c r="R891" s="93"/>
      <c r="S891" s="93"/>
      <c r="T891" s="93"/>
      <c r="U891" s="75"/>
      <c r="V891" s="132" t="str">
        <f>VLOOKUP(A891,DB_CAL_Q1_Q4!$A$4:$P$1328,13)</f>
        <v>Ninguna</v>
      </c>
      <c r="W891" s="133" t="str">
        <f>VLOOKUP(A891,DB_ACS_Q1_Q4!$A$4:$AD$1328,13)</f>
        <v>GLP</v>
      </c>
      <c r="X891" s="134" t="str">
        <f>VLOOKUP(A891,DB_REF_Q1_Q4!$A$4:$AD$1328,13)</f>
        <v>Ninguno</v>
      </c>
    </row>
    <row r="892" spans="1:24" ht="12" customHeight="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11">
        <v>1</v>
      </c>
      <c r="N892" s="92">
        <v>1</v>
      </c>
      <c r="O892" s="93">
        <v>1</v>
      </c>
      <c r="P892" s="93"/>
      <c r="Q892" s="93">
        <v>1</v>
      </c>
      <c r="R892" s="93">
        <v>1</v>
      </c>
      <c r="S892" s="93"/>
      <c r="T892" s="93">
        <v>1</v>
      </c>
      <c r="U892" s="75">
        <v>1</v>
      </c>
      <c r="V892" s="132" t="str">
        <f>VLOOKUP(A892,DB_CAL_Q1_Q4!$A$4:$P$1328,13)</f>
        <v>Electricidad</v>
      </c>
      <c r="W892" s="133" t="str">
        <f>VLOOKUP(A892,DB_ACS_Q1_Q4!$A$4:$AD$1328,13)</f>
        <v>GLP</v>
      </c>
      <c r="X892" s="134" t="str">
        <f>VLOOKUP(A892,DB_REF_Q1_Q4!$A$4:$AD$1328,13)</f>
        <v>Ninguno</v>
      </c>
    </row>
    <row r="893" spans="1:24" ht="12" customHeight="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11">
        <v>1</v>
      </c>
      <c r="N893" s="92"/>
      <c r="O893" s="93"/>
      <c r="P893" s="93">
        <v>1</v>
      </c>
      <c r="Q893" s="93">
        <v>1</v>
      </c>
      <c r="R893" s="93">
        <v>1</v>
      </c>
      <c r="S893" s="93">
        <v>1</v>
      </c>
      <c r="T893" s="93">
        <v>1</v>
      </c>
      <c r="U893" s="75"/>
      <c r="V893" s="132" t="str">
        <f>VLOOKUP(A893,DB_CAL_Q1_Q4!$A$4:$P$1328,13)</f>
        <v>Bomba de calor aire</v>
      </c>
      <c r="W893" s="133" t="str">
        <f>VLOOKUP(A893,DB_ACS_Q1_Q4!$A$4:$AD$1328,13)</f>
        <v>Bomba de calor agua</v>
      </c>
      <c r="X893" s="134" t="str">
        <f>VLOOKUP(A893,DB_REF_Q1_Q4!$A$4:$AD$1328,13)</f>
        <v>Ninguno</v>
      </c>
    </row>
    <row r="894" spans="1:24" ht="12" customHeight="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11">
        <v>1</v>
      </c>
      <c r="N894" s="92">
        <v>1</v>
      </c>
      <c r="O894" s="93">
        <v>1</v>
      </c>
      <c r="P894" s="93">
        <v>1</v>
      </c>
      <c r="Q894" s="93">
        <v>1</v>
      </c>
      <c r="R894" s="93">
        <v>1</v>
      </c>
      <c r="S894" s="93">
        <v>1</v>
      </c>
      <c r="T894" s="93">
        <v>1</v>
      </c>
      <c r="U894" s="75">
        <v>1</v>
      </c>
      <c r="V894" s="132" t="str">
        <f>VLOOKUP(A894,DB_CAL_Q1_Q4!$A$4:$P$1328,13)</f>
        <v>Biomasa</v>
      </c>
      <c r="W894" s="133" t="str">
        <f>VLOOKUP(A894,DB_ACS_Q1_Q4!$A$4:$AD$1328,13)</f>
        <v>GLP</v>
      </c>
      <c r="X894" s="134" t="str">
        <f>VLOOKUP(A894,DB_REF_Q1_Q4!$A$4:$AD$1328,13)</f>
        <v>Ninguno</v>
      </c>
    </row>
    <row r="895" spans="1:24" ht="12" customHeight="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11">
        <v>1</v>
      </c>
      <c r="N895" s="92"/>
      <c r="O895" s="93"/>
      <c r="P895" s="93">
        <v>1</v>
      </c>
      <c r="Q895" s="93">
        <v>1</v>
      </c>
      <c r="R895" s="93"/>
      <c r="S895" s="93">
        <v>1</v>
      </c>
      <c r="T895" s="93">
        <v>1</v>
      </c>
      <c r="U895" s="75"/>
      <c r="V895" s="132" t="str">
        <f>VLOOKUP(A895,DB_CAL_Q1_Q4!$A$4:$P$1328,13)</f>
        <v>Gas Natural</v>
      </c>
      <c r="W895" s="133" t="str">
        <f>VLOOKUP(A895,DB_ACS_Q1_Q4!$A$4:$AD$1328,13)</f>
        <v>Gas Natural</v>
      </c>
      <c r="X895" s="134" t="str">
        <f>VLOOKUP(A895,DB_REF_Q1_Q4!$A$4:$AD$1328,13)</f>
        <v>Ninguno</v>
      </c>
    </row>
    <row r="896" spans="1:24" ht="12" customHeight="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11"/>
      <c r="N896" s="92"/>
      <c r="O896" s="93"/>
      <c r="P896" s="93"/>
      <c r="Q896" s="93"/>
      <c r="R896" s="93"/>
      <c r="S896" s="93"/>
      <c r="T896" s="93"/>
      <c r="U896" s="75"/>
      <c r="V896" s="132" t="str">
        <f>VLOOKUP(A896,DB_CAL_Q1_Q4!$A$4:$P$1328,13)</f>
        <v>GLP</v>
      </c>
      <c r="W896" s="133" t="str">
        <f>VLOOKUP(A896,DB_ACS_Q1_Q4!$A$4:$AD$1328,13)</f>
        <v>GLP</v>
      </c>
      <c r="X896" s="134" t="str">
        <f>VLOOKUP(A896,DB_REF_Q1_Q4!$A$4:$AD$1328,13)</f>
        <v>Ninguno</v>
      </c>
    </row>
    <row r="897" spans="1:24" ht="12" customHeight="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11"/>
      <c r="N897" s="92"/>
      <c r="O897" s="93"/>
      <c r="P897" s="93"/>
      <c r="Q897" s="93"/>
      <c r="R897" s="93"/>
      <c r="S897" s="93"/>
      <c r="T897" s="93"/>
      <c r="U897" s="75"/>
      <c r="V897" s="132" t="str">
        <f>VLOOKUP(A897,DB_CAL_Q1_Q4!$A$4:$P$1328,13)</f>
        <v>Electricidad</v>
      </c>
      <c r="W897" s="133" t="str">
        <f>VLOOKUP(A897,DB_ACS_Q1_Q4!$A$4:$AD$1328,13)</f>
        <v>Electricidad</v>
      </c>
      <c r="X897" s="134" t="str">
        <f>VLOOKUP(A897,DB_REF_Q1_Q4!$A$4:$AD$1328,13)</f>
        <v>Ninguno</v>
      </c>
    </row>
    <row r="898" spans="1:24" ht="12" customHeight="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11">
        <v>1</v>
      </c>
      <c r="N898" s="92">
        <v>1</v>
      </c>
      <c r="O898" s="93"/>
      <c r="P898" s="93">
        <v>1</v>
      </c>
      <c r="Q898" s="93">
        <v>1</v>
      </c>
      <c r="R898" s="93"/>
      <c r="S898" s="93">
        <v>1</v>
      </c>
      <c r="T898" s="93">
        <v>1</v>
      </c>
      <c r="U898" s="75">
        <v>1</v>
      </c>
      <c r="V898" s="132" t="str">
        <f>VLOOKUP(A898,DB_CAL_Q1_Q4!$A$4:$P$1328,13)</f>
        <v>Gas Natural</v>
      </c>
      <c r="W898" s="133" t="str">
        <f>VLOOKUP(A898,DB_ACS_Q1_Q4!$A$4:$AD$1328,13)</f>
        <v>Gas Natural</v>
      </c>
      <c r="X898" s="134" t="str">
        <f>VLOOKUP(A898,DB_REF_Q1_Q4!$A$4:$AD$1328,13)</f>
        <v>Ninguno</v>
      </c>
    </row>
    <row r="899" spans="1:24" ht="12" customHeight="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11">
        <v>1</v>
      </c>
      <c r="N899" s="92">
        <v>1</v>
      </c>
      <c r="O899" s="93"/>
      <c r="P899" s="93"/>
      <c r="Q899" s="93">
        <v>1</v>
      </c>
      <c r="R899" s="93"/>
      <c r="S899" s="93"/>
      <c r="T899" s="93"/>
      <c r="U899" s="75"/>
      <c r="V899" s="132" t="str">
        <f>VLOOKUP(A899,DB_CAL_Q1_Q4!$A$4:$P$1328,13)</f>
        <v>Gas Natural</v>
      </c>
      <c r="W899" s="133" t="str">
        <f>VLOOKUP(A899,DB_ACS_Q1_Q4!$A$4:$AD$1328,13)</f>
        <v>Gas Natural</v>
      </c>
      <c r="X899" s="134" t="str">
        <f>VLOOKUP(A899,DB_REF_Q1_Q4!$A$4:$AD$1328,13)</f>
        <v>Ninguno</v>
      </c>
    </row>
    <row r="900" spans="1:24" ht="12" customHeight="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11">
        <v>1</v>
      </c>
      <c r="N900" s="92">
        <v>1</v>
      </c>
      <c r="O900" s="93">
        <v>1</v>
      </c>
      <c r="P900" s="93"/>
      <c r="Q900" s="93">
        <v>1</v>
      </c>
      <c r="R900" s="93"/>
      <c r="S900" s="93">
        <v>1</v>
      </c>
      <c r="T900" s="93">
        <v>1</v>
      </c>
      <c r="U900" s="75">
        <v>1</v>
      </c>
      <c r="V900" s="132" t="str">
        <f>VLOOKUP(A900,DB_CAL_Q1_Q4!$A$4:$P$1328,13)</f>
        <v>Gas Natural</v>
      </c>
      <c r="W900" s="133" t="str">
        <f>VLOOKUP(A900,DB_ACS_Q1_Q4!$A$4:$AD$1328,13)</f>
        <v>Gas Natural</v>
      </c>
      <c r="X900" s="134" t="str">
        <f>VLOOKUP(A900,DB_REF_Q1_Q4!$A$4:$AD$1328,13)</f>
        <v>AC Eléctrico</v>
      </c>
    </row>
    <row r="901" spans="1:24" ht="12" customHeight="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11">
        <v>1</v>
      </c>
      <c r="N901" s="92">
        <v>1</v>
      </c>
      <c r="O901" s="93"/>
      <c r="P901" s="93">
        <v>1</v>
      </c>
      <c r="Q901" s="93">
        <v>1</v>
      </c>
      <c r="R901" s="93">
        <v>1</v>
      </c>
      <c r="S901" s="93"/>
      <c r="T901" s="93">
        <v>1</v>
      </c>
      <c r="U901" s="75">
        <v>1</v>
      </c>
      <c r="V901" s="132" t="str">
        <f>VLOOKUP(A901,DB_CAL_Q1_Q4!$A$4:$P$1328,13)</f>
        <v>Gas Natural</v>
      </c>
      <c r="W901" s="133" t="str">
        <f>VLOOKUP(A901,DB_ACS_Q1_Q4!$A$4:$AD$1328,13)</f>
        <v>Gas Natural</v>
      </c>
      <c r="X901" s="134" t="str">
        <f>VLOOKUP(A901,DB_REF_Q1_Q4!$A$4:$AD$1328,13)</f>
        <v>Ninguno</v>
      </c>
    </row>
    <row r="902" spans="1:24" ht="12" customHeight="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11">
        <v>1</v>
      </c>
      <c r="N902" s="92">
        <v>1</v>
      </c>
      <c r="O902" s="93"/>
      <c r="P902" s="93">
        <v>1</v>
      </c>
      <c r="Q902" s="93">
        <v>1</v>
      </c>
      <c r="R902" s="93"/>
      <c r="S902" s="93">
        <v>1</v>
      </c>
      <c r="T902" s="93"/>
      <c r="U902" s="75">
        <v>1</v>
      </c>
      <c r="V902" s="132" t="str">
        <f>VLOOKUP(A902,DB_CAL_Q1_Q4!$A$4:$P$1328,13)</f>
        <v>Gas Natural</v>
      </c>
      <c r="W902" s="133" t="str">
        <f>VLOOKUP(A902,DB_ACS_Q1_Q4!$A$4:$AD$1328,13)</f>
        <v>Gas Natural</v>
      </c>
      <c r="X902" s="134" t="str">
        <f>VLOOKUP(A902,DB_REF_Q1_Q4!$A$4:$AD$1328,13)</f>
        <v>Ninguno</v>
      </c>
    </row>
    <row r="903" spans="1:24" ht="12" customHeight="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11">
        <v>1</v>
      </c>
      <c r="N903" s="92">
        <v>1</v>
      </c>
      <c r="O903" s="93"/>
      <c r="P903" s="93">
        <v>1</v>
      </c>
      <c r="Q903" s="93">
        <v>1</v>
      </c>
      <c r="R903" s="93"/>
      <c r="S903" s="93">
        <v>1</v>
      </c>
      <c r="T903" s="93"/>
      <c r="U903" s="75">
        <v>1</v>
      </c>
      <c r="V903" s="132" t="str">
        <f>VLOOKUP(A903,DB_CAL_Q1_Q4!$A$4:$P$1328,13)</f>
        <v>Gasóleo</v>
      </c>
      <c r="W903" s="133" t="str">
        <f>VLOOKUP(A903,DB_ACS_Q1_Q4!$A$4:$AD$1328,13)</f>
        <v>Gasóleo</v>
      </c>
      <c r="X903" s="134" t="str">
        <f>VLOOKUP(A903,DB_REF_Q1_Q4!$A$4:$AD$1328,13)</f>
        <v>Ninguno</v>
      </c>
    </row>
    <row r="904" spans="1:24" ht="12" customHeight="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11">
        <v>1</v>
      </c>
      <c r="N904" s="92">
        <v>1</v>
      </c>
      <c r="O904" s="93"/>
      <c r="P904" s="93">
        <v>1</v>
      </c>
      <c r="Q904" s="93">
        <v>1</v>
      </c>
      <c r="R904" s="93"/>
      <c r="S904" s="93">
        <v>1</v>
      </c>
      <c r="T904" s="93"/>
      <c r="U904" s="75">
        <v>1</v>
      </c>
      <c r="V904" s="132" t="str">
        <f>VLOOKUP(A904,DB_CAL_Q1_Q4!$A$4:$P$1328,13)</f>
        <v>Gas Natural</v>
      </c>
      <c r="W904" s="133" t="str">
        <f>VLOOKUP(A904,DB_ACS_Q1_Q4!$A$4:$AD$1328,13)</f>
        <v>Electricidad</v>
      </c>
      <c r="X904" s="134" t="str">
        <f>VLOOKUP(A904,DB_REF_Q1_Q4!$A$4:$AD$1328,13)</f>
        <v>Ninguno</v>
      </c>
    </row>
    <row r="905" spans="1:24" ht="12" customHeight="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11">
        <v>1</v>
      </c>
      <c r="N905" s="92">
        <v>1</v>
      </c>
      <c r="O905" s="93"/>
      <c r="P905" s="93">
        <v>1</v>
      </c>
      <c r="Q905" s="93">
        <v>1</v>
      </c>
      <c r="R905" s="93"/>
      <c r="S905" s="93">
        <v>1</v>
      </c>
      <c r="T905" s="93"/>
      <c r="U905" s="75"/>
      <c r="V905" s="132" t="str">
        <f>VLOOKUP(A905,DB_CAL_Q1_Q4!$A$4:$P$1328,13)</f>
        <v>Gasóleo</v>
      </c>
      <c r="W905" s="133" t="str">
        <f>VLOOKUP(A905,DB_ACS_Q1_Q4!$A$4:$AD$1328,13)</f>
        <v>Gasóleo</v>
      </c>
      <c r="X905" s="134" t="str">
        <f>VLOOKUP(A905,DB_REF_Q1_Q4!$A$4:$AD$1328,13)</f>
        <v>Ninguno</v>
      </c>
    </row>
    <row r="906" spans="1:24" ht="12" customHeight="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11">
        <v>1</v>
      </c>
      <c r="N906" s="92">
        <v>1</v>
      </c>
      <c r="O906" s="93"/>
      <c r="P906" s="93"/>
      <c r="Q906" s="93">
        <v>1</v>
      </c>
      <c r="R906" s="93"/>
      <c r="S906" s="93">
        <v>1</v>
      </c>
      <c r="T906" s="93"/>
      <c r="U906" s="75"/>
      <c r="V906" s="132" t="str">
        <f>VLOOKUP(A906,DB_CAL_Q1_Q4!$A$4:$P$1328,13)</f>
        <v>Electricidad</v>
      </c>
      <c r="W906" s="133" t="str">
        <f>VLOOKUP(A906,DB_ACS_Q1_Q4!$A$4:$AD$1328,13)</f>
        <v>Electricidad</v>
      </c>
      <c r="X906" s="134" t="str">
        <f>VLOOKUP(A906,DB_REF_Q1_Q4!$A$4:$AD$1328,13)</f>
        <v>Ninguno</v>
      </c>
    </row>
    <row r="907" spans="1:24" ht="12" customHeight="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11">
        <v>1</v>
      </c>
      <c r="N907" s="92">
        <v>1</v>
      </c>
      <c r="O907" s="93"/>
      <c r="P907" s="93">
        <v>1</v>
      </c>
      <c r="Q907" s="93">
        <v>1</v>
      </c>
      <c r="R907" s="93">
        <v>1</v>
      </c>
      <c r="S907" s="93">
        <v>1</v>
      </c>
      <c r="T907" s="93">
        <v>1</v>
      </c>
      <c r="U907" s="75">
        <v>1</v>
      </c>
      <c r="V907" s="132" t="str">
        <f>VLOOKUP(A907,DB_CAL_Q1_Q4!$A$4:$P$1328,13)</f>
        <v>Gas Natural</v>
      </c>
      <c r="W907" s="133" t="str">
        <f>VLOOKUP(A907,DB_ACS_Q1_Q4!$A$4:$AD$1328,13)</f>
        <v>Gas Natural</v>
      </c>
      <c r="X907" s="134" t="str">
        <f>VLOOKUP(A907,DB_REF_Q1_Q4!$A$4:$AD$1328,13)</f>
        <v>Ninguno</v>
      </c>
    </row>
    <row r="908" spans="1:24" ht="12" customHeight="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11"/>
      <c r="N908" s="92"/>
      <c r="O908" s="93"/>
      <c r="P908" s="93"/>
      <c r="Q908" s="93"/>
      <c r="R908" s="93"/>
      <c r="S908" s="93"/>
      <c r="T908" s="93"/>
      <c r="U908" s="75"/>
      <c r="V908" s="132" t="str">
        <f>VLOOKUP(A908,DB_CAL_Q1_Q4!$A$4:$P$1328,13)</f>
        <v>Gas Natural</v>
      </c>
      <c r="W908" s="133" t="str">
        <f>VLOOKUP(A908,DB_ACS_Q1_Q4!$A$4:$AD$1328,13)</f>
        <v>Gas Natural</v>
      </c>
      <c r="X908" s="134" t="str">
        <f>VLOOKUP(A908,DB_REF_Q1_Q4!$A$4:$AD$1328,13)</f>
        <v>Ninguno</v>
      </c>
    </row>
    <row r="909" spans="1:24" ht="12" customHeight="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11">
        <v>1</v>
      </c>
      <c r="N909" s="92">
        <v>1</v>
      </c>
      <c r="O909" s="93"/>
      <c r="P909" s="93"/>
      <c r="Q909" s="93">
        <v>1</v>
      </c>
      <c r="R909" s="93">
        <v>1</v>
      </c>
      <c r="S909" s="93"/>
      <c r="T909" s="93"/>
      <c r="U909" s="75"/>
      <c r="V909" s="132" t="str">
        <f>VLOOKUP(A909,DB_CAL_Q1_Q4!$A$4:$P$1328,13)</f>
        <v>Gasóleo</v>
      </c>
      <c r="W909" s="133" t="str">
        <f>VLOOKUP(A909,DB_ACS_Q1_Q4!$A$4:$AD$1328,13)</f>
        <v>GLP</v>
      </c>
      <c r="X909" s="134" t="str">
        <f>VLOOKUP(A909,DB_REF_Q1_Q4!$A$4:$AD$1328,13)</f>
        <v>Ninguno</v>
      </c>
    </row>
    <row r="910" spans="1:24" ht="12" customHeight="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11">
        <v>1</v>
      </c>
      <c r="N910" s="92">
        <v>1</v>
      </c>
      <c r="O910" s="93"/>
      <c r="P910" s="93">
        <v>1</v>
      </c>
      <c r="Q910" s="93">
        <v>1</v>
      </c>
      <c r="R910" s="93"/>
      <c r="S910" s="93">
        <v>1</v>
      </c>
      <c r="T910" s="93">
        <v>1</v>
      </c>
      <c r="U910" s="75"/>
      <c r="V910" s="132" t="str">
        <f>VLOOKUP(A910,DB_CAL_Q1_Q4!$A$4:$P$1328,13)</f>
        <v>Gas Natural</v>
      </c>
      <c r="W910" s="133" t="str">
        <f>VLOOKUP(A910,DB_ACS_Q1_Q4!$A$4:$AD$1328,13)</f>
        <v>Gas Natural</v>
      </c>
      <c r="X910" s="134" t="str">
        <f>VLOOKUP(A910,DB_REF_Q1_Q4!$A$4:$AD$1328,13)</f>
        <v>Ninguno</v>
      </c>
    </row>
    <row r="911" spans="1:24" ht="12" customHeight="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11">
        <v>1</v>
      </c>
      <c r="N911" s="92"/>
      <c r="O911" s="93"/>
      <c r="P911" s="93"/>
      <c r="Q911" s="93">
        <v>1</v>
      </c>
      <c r="R911" s="93"/>
      <c r="S911" s="93">
        <v>1</v>
      </c>
      <c r="T911" s="93"/>
      <c r="U911" s="75"/>
      <c r="V911" s="132" t="str">
        <f>VLOOKUP(A911,DB_CAL_Q1_Q4!$A$4:$P$1328,13)</f>
        <v>Gas Natural</v>
      </c>
      <c r="W911" s="133" t="str">
        <f>VLOOKUP(A911,DB_ACS_Q1_Q4!$A$4:$AD$1328,13)</f>
        <v>Gas Natural</v>
      </c>
      <c r="X911" s="134" t="str">
        <f>VLOOKUP(A911,DB_REF_Q1_Q4!$A$4:$AD$1328,13)</f>
        <v>Ninguno</v>
      </c>
    </row>
    <row r="912" spans="1:24" ht="12" customHeight="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11">
        <v>1</v>
      </c>
      <c r="N912" s="92">
        <v>1</v>
      </c>
      <c r="O912" s="93"/>
      <c r="P912" s="93"/>
      <c r="Q912" s="93">
        <v>1</v>
      </c>
      <c r="R912" s="93"/>
      <c r="S912" s="93">
        <v>1</v>
      </c>
      <c r="T912" s="93"/>
      <c r="U912" s="75"/>
      <c r="V912" s="132" t="str">
        <f>VLOOKUP(A912,DB_CAL_Q1_Q4!$A$4:$P$1328,13)</f>
        <v>Gas Natural</v>
      </c>
      <c r="W912" s="133" t="str">
        <f>VLOOKUP(A912,DB_ACS_Q1_Q4!$A$4:$AD$1328,13)</f>
        <v>Gas Natural</v>
      </c>
      <c r="X912" s="134" t="str">
        <f>VLOOKUP(A912,DB_REF_Q1_Q4!$A$4:$AD$1328,13)</f>
        <v>Ninguno</v>
      </c>
    </row>
    <row r="913" spans="1:24" ht="12" customHeight="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11">
        <v>1</v>
      </c>
      <c r="N913" s="92">
        <v>1</v>
      </c>
      <c r="O913" s="93">
        <v>1</v>
      </c>
      <c r="P913" s="93">
        <v>1</v>
      </c>
      <c r="Q913" s="93">
        <v>1</v>
      </c>
      <c r="R913" s="93">
        <v>1</v>
      </c>
      <c r="S913" s="93">
        <v>1</v>
      </c>
      <c r="T913" s="93"/>
      <c r="U913" s="75"/>
      <c r="V913" s="132" t="str">
        <f>VLOOKUP(A913,DB_CAL_Q1_Q4!$A$4:$P$1328,13)</f>
        <v>Electricidad</v>
      </c>
      <c r="W913" s="133" t="str">
        <f>VLOOKUP(A913,DB_ACS_Q1_Q4!$A$4:$AD$1328,13)</f>
        <v>Electricidad</v>
      </c>
      <c r="X913" s="134" t="str">
        <f>VLOOKUP(A913,DB_REF_Q1_Q4!$A$4:$AD$1328,13)</f>
        <v>Ninguno</v>
      </c>
    </row>
    <row r="914" spans="1:24" ht="12" customHeight="1">
      <c r="A914" s="10">
        <v>910</v>
      </c>
      <c r="B914" s="98" t="s">
        <v>157</v>
      </c>
      <c r="C914" s="98" t="s">
        <v>60</v>
      </c>
      <c r="D914" s="11" t="s">
        <v>52</v>
      </c>
      <c r="E914" s="11" t="s">
        <v>303</v>
      </c>
      <c r="F914" s="12" t="s">
        <v>48</v>
      </c>
      <c r="G914" s="12" t="s">
        <v>310</v>
      </c>
      <c r="H914" s="12" t="s">
        <v>306</v>
      </c>
      <c r="I914" s="11" t="s">
        <v>507</v>
      </c>
      <c r="J914" s="12" t="str">
        <f t="shared" ref="J914:J919" si="32">"≥17h"</f>
        <v>≥17h</v>
      </c>
      <c r="K914" s="12" t="s">
        <v>513</v>
      </c>
      <c r="L914" s="69" t="s">
        <v>520</v>
      </c>
      <c r="M914" s="11">
        <v>1</v>
      </c>
      <c r="N914" s="92">
        <v>1</v>
      </c>
      <c r="O914" s="93"/>
      <c r="P914" s="93"/>
      <c r="Q914" s="93">
        <v>1</v>
      </c>
      <c r="R914" s="93">
        <v>1</v>
      </c>
      <c r="S914" s="93"/>
      <c r="T914" s="93">
        <v>1</v>
      </c>
      <c r="U914" s="75"/>
      <c r="V914" s="132" t="str">
        <f>VLOOKUP(A914,DB_CAL_Q1_Q4!$A$4:$P$1328,13)</f>
        <v>Electricidad</v>
      </c>
      <c r="W914" s="133" t="str">
        <f>VLOOKUP(A914,DB_ACS_Q1_Q4!$A$4:$AD$1328,13)</f>
        <v>Electricidad</v>
      </c>
      <c r="X914" s="134" t="str">
        <f>VLOOKUP(A914,DB_REF_Q1_Q4!$A$4:$AD$1328,13)</f>
        <v>Ninguno</v>
      </c>
    </row>
    <row r="915" spans="1:24" ht="12" customHeight="1">
      <c r="A915" s="10">
        <v>911</v>
      </c>
      <c r="B915" s="98" t="s">
        <v>276</v>
      </c>
      <c r="C915" s="98" t="s">
        <v>89</v>
      </c>
      <c r="D915" s="11" t="s">
        <v>52</v>
      </c>
      <c r="E915" s="11" t="s">
        <v>303</v>
      </c>
      <c r="F915" s="12" t="s">
        <v>49</v>
      </c>
      <c r="G915" s="12" t="s">
        <v>310</v>
      </c>
      <c r="H915" s="12" t="s">
        <v>306</v>
      </c>
      <c r="I915" s="103" t="s">
        <v>504</v>
      </c>
      <c r="J915" s="12" t="str">
        <f t="shared" si="32"/>
        <v>≥17h</v>
      </c>
      <c r="K915" s="12" t="s">
        <v>47</v>
      </c>
      <c r="L915" s="69" t="s">
        <v>520</v>
      </c>
      <c r="M915" s="11"/>
      <c r="N915" s="92"/>
      <c r="O915" s="93"/>
      <c r="P915" s="93"/>
      <c r="Q915" s="93"/>
      <c r="R915" s="93"/>
      <c r="S915" s="93"/>
      <c r="T915" s="93"/>
      <c r="U915" s="75"/>
      <c r="V915" s="132" t="str">
        <f>VLOOKUP(A915,DB_CAL_Q1_Q4!$A$4:$P$1328,13)</f>
        <v>Electricidad</v>
      </c>
      <c r="W915" s="133" t="str">
        <f>VLOOKUP(A915,DB_ACS_Q1_Q4!$A$4:$AD$1328,13)</f>
        <v>Electricidad</v>
      </c>
      <c r="X915" s="134" t="str">
        <f>VLOOKUP(A915,DB_REF_Q1_Q4!$A$4:$AD$1328,13)</f>
        <v>Ninguno</v>
      </c>
    </row>
    <row r="916" spans="1:24" ht="12" customHeight="1">
      <c r="A916" s="10">
        <v>912</v>
      </c>
      <c r="B916" s="98" t="s">
        <v>174</v>
      </c>
      <c r="C916" s="98" t="s">
        <v>168</v>
      </c>
      <c r="D916" s="11" t="s">
        <v>52</v>
      </c>
      <c r="E916" s="11" t="s">
        <v>303</v>
      </c>
      <c r="F916" s="12" t="s">
        <v>48</v>
      </c>
      <c r="G916" s="12" t="s">
        <v>510</v>
      </c>
      <c r="H916" s="12" t="s">
        <v>308</v>
      </c>
      <c r="I916" s="11" t="s">
        <v>504</v>
      </c>
      <c r="J916" s="12" t="str">
        <f t="shared" si="32"/>
        <v>≥17h</v>
      </c>
      <c r="K916" s="12" t="s">
        <v>513</v>
      </c>
      <c r="L916" s="69" t="s">
        <v>520</v>
      </c>
      <c r="M916" s="11">
        <v>1</v>
      </c>
      <c r="N916" s="92"/>
      <c r="O916" s="93"/>
      <c r="P916" s="93"/>
      <c r="Q916" s="93"/>
      <c r="R916" s="93">
        <v>1</v>
      </c>
      <c r="S916" s="93"/>
      <c r="T916" s="93"/>
      <c r="U916" s="75"/>
      <c r="V916" s="132" t="str">
        <f>VLOOKUP(A916,DB_CAL_Q1_Q4!$A$4:$P$1328,13)</f>
        <v>Gasóleo</v>
      </c>
      <c r="W916" s="133" t="str">
        <f>VLOOKUP(A916,DB_ACS_Q1_Q4!$A$4:$AD$1328,13)</f>
        <v>Gasóleo</v>
      </c>
      <c r="X916" s="134" t="str">
        <f>VLOOKUP(A916,DB_REF_Q1_Q4!$A$4:$AD$1328,13)</f>
        <v>Ninguno</v>
      </c>
    </row>
    <row r="917" spans="1:24" ht="12" customHeight="1">
      <c r="A917" s="10">
        <v>913</v>
      </c>
      <c r="B917" s="98" t="s">
        <v>276</v>
      </c>
      <c r="C917" s="98" t="s">
        <v>89</v>
      </c>
      <c r="D917" s="11" t="s">
        <v>51</v>
      </c>
      <c r="E917" s="11" t="s">
        <v>304</v>
      </c>
      <c r="F917" s="12" t="s">
        <v>50</v>
      </c>
      <c r="G917" s="12" t="s">
        <v>310</v>
      </c>
      <c r="H917" s="12" t="s">
        <v>306</v>
      </c>
      <c r="I917" s="11" t="s">
        <v>504</v>
      </c>
      <c r="J917" s="12" t="str">
        <f t="shared" si="32"/>
        <v>≥17h</v>
      </c>
      <c r="K917" s="12" t="s">
        <v>512</v>
      </c>
      <c r="L917" s="69" t="s">
        <v>520</v>
      </c>
      <c r="M917" s="11"/>
      <c r="N917" s="92"/>
      <c r="O917" s="93"/>
      <c r="P917" s="93"/>
      <c r="Q917" s="93"/>
      <c r="R917" s="93"/>
      <c r="S917" s="93"/>
      <c r="T917" s="93"/>
      <c r="U917" s="75"/>
      <c r="V917" s="132" t="str">
        <f>VLOOKUP(A917,DB_CAL_Q1_Q4!$A$4:$P$1328,13)</f>
        <v>Electricidad</v>
      </c>
      <c r="W917" s="133" t="str">
        <f>VLOOKUP(A917,DB_ACS_Q1_Q4!$A$4:$AD$1328,13)</f>
        <v>Gas Natural</v>
      </c>
      <c r="X917" s="134" t="str">
        <f>VLOOKUP(A917,DB_REF_Q1_Q4!$A$4:$AD$1328,13)</f>
        <v>Ninguno</v>
      </c>
    </row>
    <row r="918" spans="1:24" ht="12" customHeight="1">
      <c r="A918" s="10">
        <v>914</v>
      </c>
      <c r="B918" s="98" t="s">
        <v>276</v>
      </c>
      <c r="C918" s="98" t="s">
        <v>89</v>
      </c>
      <c r="D918" s="11" t="s">
        <v>51</v>
      </c>
      <c r="E918" s="11" t="s">
        <v>304</v>
      </c>
      <c r="F918" s="12" t="s">
        <v>50</v>
      </c>
      <c r="G918" s="12" t="s">
        <v>310</v>
      </c>
      <c r="H918" s="12" t="s">
        <v>306</v>
      </c>
      <c r="I918" s="11" t="s">
        <v>504</v>
      </c>
      <c r="J918" s="12" t="str">
        <f t="shared" si="32"/>
        <v>≥17h</v>
      </c>
      <c r="K918" s="12" t="s">
        <v>47</v>
      </c>
      <c r="L918" s="69" t="s">
        <v>520</v>
      </c>
      <c r="M918" s="11"/>
      <c r="N918" s="92"/>
      <c r="O918" s="93"/>
      <c r="P918" s="93"/>
      <c r="Q918" s="93"/>
      <c r="R918" s="93"/>
      <c r="S918" s="93"/>
      <c r="T918" s="93"/>
      <c r="U918" s="75"/>
      <c r="V918" s="132" t="str">
        <f>VLOOKUP(A918,DB_CAL_Q1_Q4!$A$4:$P$1328,13)</f>
        <v>Gas Natural</v>
      </c>
      <c r="W918" s="133" t="str">
        <f>VLOOKUP(A918,DB_ACS_Q1_Q4!$A$4:$AD$1328,13)</f>
        <v>Gas Natural</v>
      </c>
      <c r="X918" s="134" t="str">
        <f>VLOOKUP(A918,DB_REF_Q1_Q4!$A$4:$AD$1328,13)</f>
        <v>Ninguno</v>
      </c>
    </row>
    <row r="919" spans="1:24" ht="12" customHeight="1">
      <c r="A919" s="10">
        <v>915</v>
      </c>
      <c r="B919" s="98" t="s">
        <v>276</v>
      </c>
      <c r="C919" s="98" t="s">
        <v>89</v>
      </c>
      <c r="D919" s="11" t="s">
        <v>51</v>
      </c>
      <c r="E919" s="11" t="s">
        <v>304</v>
      </c>
      <c r="F919" s="12" t="s">
        <v>50</v>
      </c>
      <c r="G919" s="12" t="s">
        <v>310</v>
      </c>
      <c r="H919" s="12" t="s">
        <v>306</v>
      </c>
      <c r="I919" s="103" t="s">
        <v>504</v>
      </c>
      <c r="J919" s="12" t="str">
        <f t="shared" si="32"/>
        <v>≥17h</v>
      </c>
      <c r="K919" s="12" t="s">
        <v>47</v>
      </c>
      <c r="L919" s="69" t="s">
        <v>520</v>
      </c>
      <c r="M919" s="11">
        <v>1</v>
      </c>
      <c r="N919" s="92">
        <v>1</v>
      </c>
      <c r="O919" s="93"/>
      <c r="P919" s="93"/>
      <c r="Q919" s="93">
        <v>1</v>
      </c>
      <c r="R919" s="93"/>
      <c r="S919" s="93">
        <v>1</v>
      </c>
      <c r="T919" s="93"/>
      <c r="U919" s="75"/>
      <c r="V919" s="132" t="str">
        <f>VLOOKUP(A919,DB_CAL_Q1_Q4!$A$4:$P$1328,13)</f>
        <v>Gas Natural</v>
      </c>
      <c r="W919" s="133" t="str">
        <f>VLOOKUP(A919,DB_ACS_Q1_Q4!$A$4:$AD$1328,13)</f>
        <v>Gas Natural</v>
      </c>
      <c r="X919" s="134" t="str">
        <f>VLOOKUP(A919,DB_REF_Q1_Q4!$A$4:$AD$1328,13)</f>
        <v>Ninguno</v>
      </c>
    </row>
    <row r="920" spans="1:24" ht="12" customHeight="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11"/>
      <c r="N920" s="92"/>
      <c r="O920" s="93"/>
      <c r="P920" s="93"/>
      <c r="Q920" s="93"/>
      <c r="R920" s="93"/>
      <c r="S920" s="93"/>
      <c r="T920" s="93"/>
      <c r="U920" s="75"/>
      <c r="V920" s="132" t="str">
        <f>VLOOKUP(A920,DB_CAL_Q1_Q4!$A$4:$P$1328,13)</f>
        <v>Gas Natural</v>
      </c>
      <c r="W920" s="133" t="str">
        <f>VLOOKUP(A920,DB_ACS_Q1_Q4!$A$4:$AD$1328,13)</f>
        <v>Gas Natural</v>
      </c>
      <c r="X920" s="134" t="str">
        <f>VLOOKUP(A920,DB_REF_Q1_Q4!$A$4:$AD$1328,13)</f>
        <v>Ninguno</v>
      </c>
    </row>
    <row r="921" spans="1:24" ht="12" customHeight="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11"/>
      <c r="N921" s="92"/>
      <c r="O921" s="93"/>
      <c r="P921" s="93"/>
      <c r="Q921" s="93"/>
      <c r="R921" s="93"/>
      <c r="S921" s="93"/>
      <c r="T921" s="93"/>
      <c r="U921" s="75"/>
      <c r="V921" s="132" t="str">
        <f>VLOOKUP(A921,DB_CAL_Q1_Q4!$A$4:$P$1328,13)</f>
        <v>Electricidad</v>
      </c>
      <c r="W921" s="133" t="str">
        <f>VLOOKUP(A921,DB_ACS_Q1_Q4!$A$4:$AD$1328,13)</f>
        <v>Electricidad</v>
      </c>
      <c r="X921" s="134" t="str">
        <f>VLOOKUP(A921,DB_REF_Q1_Q4!$A$4:$AD$1328,13)</f>
        <v>Ninguno</v>
      </c>
    </row>
    <row r="922" spans="1:24" ht="12" customHeight="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11"/>
      <c r="N922" s="92"/>
      <c r="O922" s="93"/>
      <c r="P922" s="93"/>
      <c r="Q922" s="93"/>
      <c r="R922" s="93"/>
      <c r="S922" s="93"/>
      <c r="T922" s="93"/>
      <c r="U922" s="75"/>
      <c r="V922" s="132" t="str">
        <f>VLOOKUP(A922,DB_CAL_Q1_Q4!$A$4:$P$1328,13)</f>
        <v>Gas Natural</v>
      </c>
      <c r="W922" s="133" t="str">
        <f>VLOOKUP(A922,DB_ACS_Q1_Q4!$A$4:$AD$1328,13)</f>
        <v>Gas Natural</v>
      </c>
      <c r="X922" s="134" t="str">
        <f>VLOOKUP(A922,DB_REF_Q1_Q4!$A$4:$AD$1328,13)</f>
        <v>Ninguno</v>
      </c>
    </row>
    <row r="923" spans="1:24" ht="12" customHeight="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11">
        <v>1</v>
      </c>
      <c r="N923" s="92"/>
      <c r="O923" s="93"/>
      <c r="P923" s="93">
        <v>1</v>
      </c>
      <c r="Q923" s="93">
        <v>1</v>
      </c>
      <c r="R923" s="93"/>
      <c r="S923" s="93">
        <v>1</v>
      </c>
      <c r="T923" s="93"/>
      <c r="U923" s="75"/>
      <c r="V923" s="132" t="str">
        <f>VLOOKUP(A923,DB_CAL_Q1_Q4!$A$4:$P$1328,13)</f>
        <v>Gas Natural</v>
      </c>
      <c r="W923" s="133" t="str">
        <f>VLOOKUP(A923,DB_ACS_Q1_Q4!$A$4:$AD$1328,13)</f>
        <v>Gas Natural</v>
      </c>
      <c r="X923" s="134" t="str">
        <f>VLOOKUP(A923,DB_REF_Q1_Q4!$A$4:$AD$1328,13)</f>
        <v>Ninguno</v>
      </c>
    </row>
    <row r="924" spans="1:24" ht="12" customHeight="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11"/>
      <c r="N924" s="92"/>
      <c r="O924" s="93"/>
      <c r="P924" s="93"/>
      <c r="Q924" s="93"/>
      <c r="R924" s="93"/>
      <c r="S924" s="93"/>
      <c r="T924" s="93"/>
      <c r="U924" s="75"/>
      <c r="V924" s="132" t="str">
        <f>VLOOKUP(A924,DB_CAL_Q1_Q4!$A$4:$P$1328,13)</f>
        <v>GLP</v>
      </c>
      <c r="W924" s="133" t="str">
        <f>VLOOKUP(A924,DB_ACS_Q1_Q4!$A$4:$AD$1328,13)</f>
        <v>GLP</v>
      </c>
      <c r="X924" s="134" t="str">
        <f>VLOOKUP(A924,DB_REF_Q1_Q4!$A$4:$AD$1328,13)</f>
        <v>Ninguno</v>
      </c>
    </row>
    <row r="925" spans="1:24" ht="12" customHeight="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11"/>
      <c r="N925" s="92"/>
      <c r="O925" s="93"/>
      <c r="P925" s="93"/>
      <c r="Q925" s="93"/>
      <c r="R925" s="93"/>
      <c r="S925" s="93"/>
      <c r="T925" s="93"/>
      <c r="U925" s="75"/>
      <c r="V925" s="132" t="str">
        <f>VLOOKUP(A925,DB_CAL_Q1_Q4!$A$4:$P$1328,13)</f>
        <v>Gas Natural</v>
      </c>
      <c r="W925" s="133" t="str">
        <f>VLOOKUP(A925,DB_ACS_Q1_Q4!$A$4:$AD$1328,13)</f>
        <v>Gas Natural</v>
      </c>
      <c r="X925" s="134" t="str">
        <f>VLOOKUP(A925,DB_REF_Q1_Q4!$A$4:$AD$1328,13)</f>
        <v>Ninguno</v>
      </c>
    </row>
    <row r="926" spans="1:24" ht="12" customHeight="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11">
        <v>1</v>
      </c>
      <c r="N926" s="92"/>
      <c r="O926" s="93"/>
      <c r="P926" s="93">
        <v>1</v>
      </c>
      <c r="Q926" s="93">
        <v>1</v>
      </c>
      <c r="R926" s="93"/>
      <c r="S926" s="93">
        <v>1</v>
      </c>
      <c r="T926" s="93"/>
      <c r="U926" s="75">
        <v>1</v>
      </c>
      <c r="V926" s="132" t="str">
        <f>VLOOKUP(A926,DB_CAL_Q1_Q4!$A$4:$P$1328,13)</f>
        <v>Electricidad</v>
      </c>
      <c r="W926" s="133" t="str">
        <f>VLOOKUP(A926,DB_ACS_Q1_Q4!$A$4:$AD$1328,13)</f>
        <v>Electricidad</v>
      </c>
      <c r="X926" s="134" t="str">
        <f>VLOOKUP(A926,DB_REF_Q1_Q4!$A$4:$AD$1328,13)</f>
        <v>AC Eléctrico</v>
      </c>
    </row>
    <row r="927" spans="1:24" ht="12" customHeight="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11"/>
      <c r="N927" s="92"/>
      <c r="O927" s="93"/>
      <c r="P927" s="93"/>
      <c r="Q927" s="93"/>
      <c r="R927" s="93"/>
      <c r="S927" s="93"/>
      <c r="T927" s="93"/>
      <c r="U927" s="75"/>
      <c r="V927" s="132" t="str">
        <f>VLOOKUP(A927,DB_CAL_Q1_Q4!$A$4:$P$1328,13)</f>
        <v>GLP</v>
      </c>
      <c r="W927" s="133" t="str">
        <f>VLOOKUP(A927,DB_ACS_Q1_Q4!$A$4:$AD$1328,13)</f>
        <v>GLP</v>
      </c>
      <c r="X927" s="134" t="str">
        <f>VLOOKUP(A927,DB_REF_Q1_Q4!$A$4:$AD$1328,13)</f>
        <v>Ninguno</v>
      </c>
    </row>
    <row r="928" spans="1:24" ht="12" customHeight="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11">
        <v>1</v>
      </c>
      <c r="N928" s="92">
        <v>1</v>
      </c>
      <c r="O928" s="93"/>
      <c r="P928" s="93">
        <v>1</v>
      </c>
      <c r="Q928" s="93">
        <v>1</v>
      </c>
      <c r="R928" s="93">
        <v>1</v>
      </c>
      <c r="S928" s="93">
        <v>1</v>
      </c>
      <c r="T928" s="93">
        <v>1</v>
      </c>
      <c r="U928" s="75"/>
      <c r="V928" s="132" t="str">
        <f>VLOOKUP(A928,DB_CAL_Q1_Q4!$A$4:$P$1328,13)</f>
        <v>Gas Natural</v>
      </c>
      <c r="W928" s="133" t="str">
        <f>VLOOKUP(A928,DB_ACS_Q1_Q4!$A$4:$AD$1328,13)</f>
        <v>Gas Natural</v>
      </c>
      <c r="X928" s="134" t="str">
        <f>VLOOKUP(A928,DB_REF_Q1_Q4!$A$4:$AD$1328,13)</f>
        <v>Ninguno</v>
      </c>
    </row>
    <row r="929" spans="1:24" ht="12" customHeight="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11">
        <v>1</v>
      </c>
      <c r="N929" s="92">
        <v>1</v>
      </c>
      <c r="O929" s="93">
        <v>1</v>
      </c>
      <c r="P929" s="93">
        <v>1</v>
      </c>
      <c r="Q929" s="93">
        <v>1</v>
      </c>
      <c r="R929" s="93"/>
      <c r="S929" s="93">
        <v>1</v>
      </c>
      <c r="T929" s="93"/>
      <c r="U929" s="75">
        <v>1</v>
      </c>
      <c r="V929" s="132" t="str">
        <f>VLOOKUP(A929,DB_CAL_Q1_Q4!$A$4:$P$1328,13)</f>
        <v>Electricidad</v>
      </c>
      <c r="W929" s="133" t="str">
        <f>VLOOKUP(A929,DB_ACS_Q1_Q4!$A$4:$AD$1328,13)</f>
        <v>Electricidad</v>
      </c>
      <c r="X929" s="134" t="str">
        <f>VLOOKUP(A929,DB_REF_Q1_Q4!$A$4:$AD$1328,13)</f>
        <v>Bomba de calor aire</v>
      </c>
    </row>
    <row r="930" spans="1:24" ht="12" customHeight="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11"/>
      <c r="N930" s="92"/>
      <c r="O930" s="93"/>
      <c r="P930" s="93"/>
      <c r="Q930" s="93"/>
      <c r="R930" s="93"/>
      <c r="S930" s="93"/>
      <c r="T930" s="93"/>
      <c r="U930" s="75"/>
      <c r="V930" s="132" t="str">
        <f>VLOOKUP(A930,DB_CAL_Q1_Q4!$A$4:$P$1328,13)</f>
        <v>Gas Natural</v>
      </c>
      <c r="W930" s="133" t="str">
        <f>VLOOKUP(A930,DB_ACS_Q1_Q4!$A$4:$AD$1328,13)</f>
        <v>Gas Natural</v>
      </c>
      <c r="X930" s="134" t="str">
        <f>VLOOKUP(A930,DB_REF_Q1_Q4!$A$4:$AD$1328,13)</f>
        <v>Ninguno</v>
      </c>
    </row>
    <row r="931" spans="1:24" ht="12" customHeight="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11">
        <v>1</v>
      </c>
      <c r="N931" s="92">
        <v>1</v>
      </c>
      <c r="O931" s="93">
        <v>1</v>
      </c>
      <c r="P931" s="93">
        <v>1</v>
      </c>
      <c r="Q931" s="93">
        <v>1</v>
      </c>
      <c r="R931" s="93">
        <v>1</v>
      </c>
      <c r="S931" s="93">
        <v>1</v>
      </c>
      <c r="T931" s="93">
        <v>1</v>
      </c>
      <c r="U931" s="75">
        <v>1</v>
      </c>
      <c r="V931" s="132" t="str">
        <f>VLOOKUP(A931,DB_CAL_Q1_Q4!$A$4:$P$1328,13)</f>
        <v>Electricidad</v>
      </c>
      <c r="W931" s="133" t="str">
        <f>VLOOKUP(A931,DB_ACS_Q1_Q4!$A$4:$AD$1328,13)</f>
        <v>Electricidad</v>
      </c>
      <c r="X931" s="134" t="str">
        <f>VLOOKUP(A931,DB_REF_Q1_Q4!$A$4:$AD$1328,13)</f>
        <v>Ninguno</v>
      </c>
    </row>
    <row r="932" spans="1:24" ht="12" customHeight="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11">
        <v>1</v>
      </c>
      <c r="N932" s="92">
        <v>1</v>
      </c>
      <c r="O932" s="93"/>
      <c r="P932" s="93"/>
      <c r="Q932" s="93">
        <v>1</v>
      </c>
      <c r="R932" s="93"/>
      <c r="S932" s="93">
        <v>1</v>
      </c>
      <c r="T932" s="93"/>
      <c r="U932" s="75"/>
      <c r="V932" s="132" t="str">
        <f>VLOOKUP(A932,DB_CAL_Q1_Q4!$A$4:$P$1328,13)</f>
        <v>Gasóleo</v>
      </c>
      <c r="W932" s="133" t="str">
        <f>VLOOKUP(A932,DB_ACS_Q1_Q4!$A$4:$AD$1328,13)</f>
        <v>Gasóleo</v>
      </c>
      <c r="X932" s="134" t="str">
        <f>VLOOKUP(A932,DB_REF_Q1_Q4!$A$4:$AD$1328,13)</f>
        <v>Ninguno</v>
      </c>
    </row>
    <row r="933" spans="1:24" ht="12" customHeight="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11"/>
      <c r="N933" s="92"/>
      <c r="O933" s="93"/>
      <c r="P933" s="93"/>
      <c r="Q933" s="93"/>
      <c r="R933" s="93"/>
      <c r="S933" s="93"/>
      <c r="T933" s="93"/>
      <c r="U933" s="75"/>
      <c r="V933" s="132" t="str">
        <f>VLOOKUP(A933,DB_CAL_Q1_Q4!$A$4:$P$1328,13)</f>
        <v>Electricidad</v>
      </c>
      <c r="W933" s="133" t="str">
        <f>VLOOKUP(A933,DB_ACS_Q1_Q4!$A$4:$AD$1328,13)</f>
        <v>GLP</v>
      </c>
      <c r="X933" s="134" t="str">
        <f>VLOOKUP(A933,DB_REF_Q1_Q4!$A$4:$AD$1328,13)</f>
        <v>Ninguno</v>
      </c>
    </row>
    <row r="934" spans="1:24" ht="12" customHeight="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11"/>
      <c r="N934" s="92"/>
      <c r="O934" s="93"/>
      <c r="P934" s="93"/>
      <c r="Q934" s="93"/>
      <c r="R934" s="93"/>
      <c r="S934" s="93"/>
      <c r="T934" s="93"/>
      <c r="U934" s="75"/>
      <c r="V934" s="132" t="str">
        <f>VLOOKUP(A934,DB_CAL_Q1_Q4!$A$4:$P$1328,13)</f>
        <v>Electricidad</v>
      </c>
      <c r="W934" s="133" t="str">
        <f>VLOOKUP(A934,DB_ACS_Q1_Q4!$A$4:$AD$1328,13)</f>
        <v>GLP</v>
      </c>
      <c r="X934" s="134" t="str">
        <f>VLOOKUP(A934,DB_REF_Q1_Q4!$A$4:$AD$1328,13)</f>
        <v>Ninguno</v>
      </c>
    </row>
    <row r="935" spans="1:24" ht="12" customHeight="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11">
        <v>1</v>
      </c>
      <c r="N935" s="92">
        <v>1</v>
      </c>
      <c r="O935" s="93"/>
      <c r="P935" s="93">
        <v>1</v>
      </c>
      <c r="Q935" s="93">
        <v>1</v>
      </c>
      <c r="R935" s="93">
        <v>1</v>
      </c>
      <c r="S935" s="93">
        <v>1</v>
      </c>
      <c r="T935" s="93">
        <v>1</v>
      </c>
      <c r="U935" s="75"/>
      <c r="V935" s="132" t="str">
        <f>VLOOKUP(A935,DB_CAL_Q1_Q4!$A$4:$P$1328,13)</f>
        <v>Gas Natural</v>
      </c>
      <c r="W935" s="133" t="str">
        <f>VLOOKUP(A935,DB_ACS_Q1_Q4!$A$4:$AD$1328,13)</f>
        <v>Gas Natural</v>
      </c>
      <c r="X935" s="134" t="str">
        <f>VLOOKUP(A935,DB_REF_Q1_Q4!$A$4:$AD$1328,13)</f>
        <v>Ninguno</v>
      </c>
    </row>
    <row r="936" spans="1:24" ht="12" customHeight="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11"/>
      <c r="N936" s="92"/>
      <c r="O936" s="93"/>
      <c r="P936" s="93"/>
      <c r="Q936" s="93"/>
      <c r="R936" s="93"/>
      <c r="S936" s="93"/>
      <c r="T936" s="93"/>
      <c r="U936" s="75"/>
      <c r="V936" s="132" t="str">
        <f>VLOOKUP(A936,DB_CAL_Q1_Q4!$A$4:$P$1328,13)</f>
        <v>GLP</v>
      </c>
      <c r="W936" s="133" t="str">
        <f>VLOOKUP(A936,DB_ACS_Q1_Q4!$A$4:$AD$1328,13)</f>
        <v>GLP</v>
      </c>
      <c r="X936" s="134" t="str">
        <f>VLOOKUP(A936,DB_REF_Q1_Q4!$A$4:$AD$1328,13)</f>
        <v>Ninguno</v>
      </c>
    </row>
    <row r="937" spans="1:24" ht="12" customHeight="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11">
        <v>1</v>
      </c>
      <c r="N937" s="92"/>
      <c r="O937" s="93"/>
      <c r="P937" s="93">
        <v>1</v>
      </c>
      <c r="Q937" s="93">
        <v>1</v>
      </c>
      <c r="R937" s="93">
        <v>1</v>
      </c>
      <c r="S937" s="93"/>
      <c r="T937" s="93">
        <v>1</v>
      </c>
      <c r="U937" s="75"/>
      <c r="V937" s="132" t="str">
        <f>VLOOKUP(A937,DB_CAL_Q1_Q4!$A$4:$P$1328,13)</f>
        <v>Gasóleo</v>
      </c>
      <c r="W937" s="133" t="str">
        <f>VLOOKUP(A937,DB_ACS_Q1_Q4!$A$4:$AD$1328,13)</f>
        <v>Gasóleo</v>
      </c>
      <c r="X937" s="134" t="str">
        <f>VLOOKUP(A937,DB_REF_Q1_Q4!$A$4:$AD$1328,13)</f>
        <v>Ninguno</v>
      </c>
    </row>
    <row r="938" spans="1:24" ht="12" customHeight="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11">
        <v>1</v>
      </c>
      <c r="N938" s="92"/>
      <c r="O938" s="93"/>
      <c r="P938" s="93"/>
      <c r="Q938" s="93">
        <v>1</v>
      </c>
      <c r="R938" s="93"/>
      <c r="S938" s="93">
        <v>1</v>
      </c>
      <c r="T938" s="93"/>
      <c r="U938" s="75"/>
      <c r="V938" s="132" t="str">
        <f>VLOOKUP(A938,DB_CAL_Q1_Q4!$A$4:$P$1328,13)</f>
        <v>Gas Natural</v>
      </c>
      <c r="W938" s="133" t="str">
        <f>VLOOKUP(A938,DB_ACS_Q1_Q4!$A$4:$AD$1328,13)</f>
        <v>Gas Natural</v>
      </c>
      <c r="X938" s="134" t="str">
        <f>VLOOKUP(A938,DB_REF_Q1_Q4!$A$4:$AD$1328,13)</f>
        <v>Ninguno</v>
      </c>
    </row>
    <row r="939" spans="1:24" ht="12" customHeight="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11">
        <v>1</v>
      </c>
      <c r="N939" s="92">
        <v>1</v>
      </c>
      <c r="O939" s="93">
        <v>1</v>
      </c>
      <c r="P939" s="93">
        <v>1</v>
      </c>
      <c r="Q939" s="93">
        <v>1</v>
      </c>
      <c r="R939" s="93"/>
      <c r="S939" s="93">
        <v>1</v>
      </c>
      <c r="T939" s="93">
        <v>1</v>
      </c>
      <c r="U939" s="75"/>
      <c r="V939" s="132" t="str">
        <f>VLOOKUP(A939,DB_CAL_Q1_Q4!$A$4:$P$1328,13)</f>
        <v>Gasóleo</v>
      </c>
      <c r="W939" s="133" t="str">
        <f>VLOOKUP(A939,DB_ACS_Q1_Q4!$A$4:$AD$1328,13)</f>
        <v>Gasóleo</v>
      </c>
      <c r="X939" s="134" t="str">
        <f>VLOOKUP(A939,DB_REF_Q1_Q4!$A$4:$AD$1328,13)</f>
        <v>Ninguno</v>
      </c>
    </row>
    <row r="940" spans="1:24" ht="12" customHeight="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11"/>
      <c r="N940" s="92"/>
      <c r="O940" s="93"/>
      <c r="P940" s="93"/>
      <c r="Q940" s="93"/>
      <c r="R940" s="93"/>
      <c r="S940" s="93"/>
      <c r="T940" s="93"/>
      <c r="U940" s="75"/>
      <c r="V940" s="132" t="str">
        <f>VLOOKUP(A940,DB_CAL_Q1_Q4!$A$4:$P$1328,13)</f>
        <v>Gasóleo</v>
      </c>
      <c r="W940" s="133" t="str">
        <f>VLOOKUP(A940,DB_ACS_Q1_Q4!$A$4:$AD$1328,13)</f>
        <v>Gasóleo</v>
      </c>
      <c r="X940" s="134" t="str">
        <f>VLOOKUP(A940,DB_REF_Q1_Q4!$A$4:$AD$1328,13)</f>
        <v>Ninguno</v>
      </c>
    </row>
    <row r="941" spans="1:24" ht="12" customHeight="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11"/>
      <c r="N941" s="92"/>
      <c r="O941" s="93"/>
      <c r="P941" s="93"/>
      <c r="Q941" s="93"/>
      <c r="R941" s="93"/>
      <c r="S941" s="93"/>
      <c r="T941" s="93"/>
      <c r="U941" s="75"/>
      <c r="V941" s="132" t="str">
        <f>VLOOKUP(A941,DB_CAL_Q1_Q4!$A$4:$P$1328,13)</f>
        <v>Electricidad</v>
      </c>
      <c r="W941" s="133" t="str">
        <f>VLOOKUP(A941,DB_ACS_Q1_Q4!$A$4:$AD$1328,13)</f>
        <v>GLP</v>
      </c>
      <c r="X941" s="134" t="str">
        <f>VLOOKUP(A941,DB_REF_Q1_Q4!$A$4:$AD$1328,13)</f>
        <v>Ninguno</v>
      </c>
    </row>
    <row r="942" spans="1:24" ht="12" customHeight="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11"/>
      <c r="N942" s="92"/>
      <c r="O942" s="93"/>
      <c r="P942" s="93"/>
      <c r="Q942" s="93"/>
      <c r="R942" s="93"/>
      <c r="S942" s="93"/>
      <c r="T942" s="93"/>
      <c r="U942" s="75"/>
      <c r="V942" s="132" t="str">
        <f>VLOOKUP(A942,DB_CAL_Q1_Q4!$A$4:$P$1328,13)</f>
        <v>Gasóleo</v>
      </c>
      <c r="W942" s="133" t="str">
        <f>VLOOKUP(A942,DB_ACS_Q1_Q4!$A$4:$AD$1328,13)</f>
        <v>Gas Natural</v>
      </c>
      <c r="X942" s="134" t="str">
        <f>VLOOKUP(A942,DB_REF_Q1_Q4!$A$4:$AD$1328,13)</f>
        <v>Ninguno</v>
      </c>
    </row>
    <row r="943" spans="1:24" ht="12" customHeight="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11">
        <v>1</v>
      </c>
      <c r="N943" s="92"/>
      <c r="O943" s="93"/>
      <c r="P943" s="93">
        <v>1</v>
      </c>
      <c r="Q943" s="93">
        <v>1</v>
      </c>
      <c r="R943" s="93"/>
      <c r="S943" s="93"/>
      <c r="T943" s="93">
        <v>1</v>
      </c>
      <c r="U943" s="75">
        <v>1</v>
      </c>
      <c r="V943" s="132" t="str">
        <f>VLOOKUP(A943,DB_CAL_Q1_Q4!$A$4:$P$1328,13)</f>
        <v>Gasóleo</v>
      </c>
      <c r="W943" s="133" t="str">
        <f>VLOOKUP(A943,DB_ACS_Q1_Q4!$A$4:$AD$1328,13)</f>
        <v>Gasóleo</v>
      </c>
      <c r="X943" s="134" t="str">
        <f>VLOOKUP(A943,DB_REF_Q1_Q4!$A$4:$AD$1328,13)</f>
        <v>Ninguno</v>
      </c>
    </row>
    <row r="944" spans="1:24" ht="12" customHeight="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11"/>
      <c r="N944" s="92"/>
      <c r="O944" s="93"/>
      <c r="P944" s="93"/>
      <c r="Q944" s="93"/>
      <c r="R944" s="93"/>
      <c r="S944" s="93"/>
      <c r="T944" s="93"/>
      <c r="U944" s="75"/>
      <c r="V944" s="132" t="str">
        <f>VLOOKUP(A944,DB_CAL_Q1_Q4!$A$4:$P$1328,13)</f>
        <v>Gas Natural</v>
      </c>
      <c r="W944" s="133" t="str">
        <f>VLOOKUP(A944,DB_ACS_Q1_Q4!$A$4:$AD$1328,13)</f>
        <v>Gas Natural</v>
      </c>
      <c r="X944" s="134" t="str">
        <f>VLOOKUP(A944,DB_REF_Q1_Q4!$A$4:$AD$1328,13)</f>
        <v>Ninguno</v>
      </c>
    </row>
    <row r="945" spans="1:24" ht="12" customHeight="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11">
        <v>1</v>
      </c>
      <c r="N945" s="92"/>
      <c r="O945" s="93">
        <v>1</v>
      </c>
      <c r="P945" s="93">
        <v>1</v>
      </c>
      <c r="Q945" s="93">
        <v>1</v>
      </c>
      <c r="R945" s="93"/>
      <c r="S945" s="93">
        <v>1</v>
      </c>
      <c r="T945" s="93"/>
      <c r="U945" s="75"/>
      <c r="V945" s="132" t="str">
        <f>VLOOKUP(A945,DB_CAL_Q1_Q4!$A$4:$P$1328,13)</f>
        <v>Gas Natural</v>
      </c>
      <c r="W945" s="133" t="str">
        <f>VLOOKUP(A945,DB_ACS_Q1_Q4!$A$4:$AD$1328,13)</f>
        <v>Gas Natural</v>
      </c>
      <c r="X945" s="134" t="str">
        <f>VLOOKUP(A945,DB_REF_Q1_Q4!$A$4:$AD$1328,13)</f>
        <v>Ninguno</v>
      </c>
    </row>
    <row r="946" spans="1:24" ht="12" customHeight="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11">
        <v>1</v>
      </c>
      <c r="N946" s="92"/>
      <c r="O946" s="93"/>
      <c r="P946" s="93">
        <v>1</v>
      </c>
      <c r="Q946" s="93">
        <v>1</v>
      </c>
      <c r="R946" s="93"/>
      <c r="S946" s="93">
        <v>1</v>
      </c>
      <c r="T946" s="93"/>
      <c r="U946" s="75"/>
      <c r="V946" s="132" t="str">
        <f>VLOOKUP(A946,DB_CAL_Q1_Q4!$A$4:$P$1328,13)</f>
        <v>Gas Natural</v>
      </c>
      <c r="W946" s="133" t="str">
        <f>VLOOKUP(A946,DB_ACS_Q1_Q4!$A$4:$AD$1328,13)</f>
        <v>Gas Natural</v>
      </c>
      <c r="X946" s="134" t="str">
        <f>VLOOKUP(A946,DB_REF_Q1_Q4!$A$4:$AD$1328,13)</f>
        <v>Ninguno</v>
      </c>
    </row>
    <row r="947" spans="1:24" ht="12" customHeight="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11">
        <v>1</v>
      </c>
      <c r="N947" s="92"/>
      <c r="O947" s="93"/>
      <c r="P947" s="93"/>
      <c r="Q947" s="93">
        <v>1</v>
      </c>
      <c r="R947" s="93"/>
      <c r="S947" s="93"/>
      <c r="T947" s="93"/>
      <c r="U947" s="75"/>
      <c r="V947" s="132" t="str">
        <f>VLOOKUP(A947,DB_CAL_Q1_Q4!$A$4:$P$1328,13)</f>
        <v>Gas Natural</v>
      </c>
      <c r="W947" s="133" t="str">
        <f>VLOOKUP(A947,DB_ACS_Q1_Q4!$A$4:$AD$1328,13)</f>
        <v>Gas Natural</v>
      </c>
      <c r="X947" s="134" t="str">
        <f>VLOOKUP(A947,DB_REF_Q1_Q4!$A$4:$AD$1328,13)</f>
        <v>Ninguno</v>
      </c>
    </row>
    <row r="948" spans="1:24" ht="12" customHeight="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11">
        <v>1</v>
      </c>
      <c r="N948" s="92"/>
      <c r="O948" s="93"/>
      <c r="P948" s="93"/>
      <c r="Q948" s="93">
        <v>1</v>
      </c>
      <c r="R948" s="93"/>
      <c r="S948" s="93">
        <v>1</v>
      </c>
      <c r="T948" s="93"/>
      <c r="U948" s="75"/>
      <c r="V948" s="132" t="str">
        <f>VLOOKUP(A948,DB_CAL_Q1_Q4!$A$4:$P$1328,13)</f>
        <v>Gas Natural</v>
      </c>
      <c r="W948" s="133" t="str">
        <f>VLOOKUP(A948,DB_ACS_Q1_Q4!$A$4:$AD$1328,13)</f>
        <v>Gas Natural</v>
      </c>
      <c r="X948" s="134" t="str">
        <f>VLOOKUP(A948,DB_REF_Q1_Q4!$A$4:$AD$1328,13)</f>
        <v>Ninguno</v>
      </c>
    </row>
    <row r="949" spans="1:24" ht="12" customHeight="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11">
        <v>1</v>
      </c>
      <c r="N949" s="92"/>
      <c r="O949" s="93"/>
      <c r="P949" s="93"/>
      <c r="Q949" s="93">
        <v>1</v>
      </c>
      <c r="R949" s="93">
        <v>1</v>
      </c>
      <c r="S949" s="93"/>
      <c r="T949" s="93">
        <v>1</v>
      </c>
      <c r="U949" s="75"/>
      <c r="V949" s="132" t="str">
        <f>VLOOKUP(A949,DB_CAL_Q1_Q4!$A$4:$P$1328,13)</f>
        <v>Gas Natural</v>
      </c>
      <c r="W949" s="133" t="str">
        <f>VLOOKUP(A949,DB_ACS_Q1_Q4!$A$4:$AD$1328,13)</f>
        <v>Gas Natural</v>
      </c>
      <c r="X949" s="134" t="str">
        <f>VLOOKUP(A949,DB_REF_Q1_Q4!$A$4:$AD$1328,13)</f>
        <v>Ninguno</v>
      </c>
    </row>
    <row r="950" spans="1:24" ht="12" customHeight="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11">
        <v>1</v>
      </c>
      <c r="N950" s="92">
        <v>1</v>
      </c>
      <c r="O950" s="93"/>
      <c r="P950" s="93"/>
      <c r="Q950" s="93">
        <v>1</v>
      </c>
      <c r="R950" s="93">
        <v>1</v>
      </c>
      <c r="S950" s="93"/>
      <c r="T950" s="93">
        <v>1</v>
      </c>
      <c r="U950" s="75"/>
      <c r="V950" s="132" t="str">
        <f>VLOOKUP(A950,DB_CAL_Q1_Q4!$A$4:$P$1328,13)</f>
        <v>Gas Natural</v>
      </c>
      <c r="W950" s="133" t="str">
        <f>VLOOKUP(A950,DB_ACS_Q1_Q4!$A$4:$AD$1328,13)</f>
        <v>Gas Natural</v>
      </c>
      <c r="X950" s="134" t="str">
        <f>VLOOKUP(A950,DB_REF_Q1_Q4!$A$4:$AD$1328,13)</f>
        <v>Ninguno</v>
      </c>
    </row>
    <row r="951" spans="1:24" ht="12" customHeight="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11">
        <v>1</v>
      </c>
      <c r="N951" s="92">
        <v>1</v>
      </c>
      <c r="O951" s="93"/>
      <c r="P951" s="93">
        <v>1</v>
      </c>
      <c r="Q951" s="93">
        <v>1</v>
      </c>
      <c r="R951" s="93"/>
      <c r="S951" s="93"/>
      <c r="T951" s="93"/>
      <c r="U951" s="75"/>
      <c r="V951" s="132" t="str">
        <f>VLOOKUP(A951,DB_CAL_Q1_Q4!$A$4:$P$1328,13)</f>
        <v>Gas Natural</v>
      </c>
      <c r="W951" s="133" t="str">
        <f>VLOOKUP(A951,DB_ACS_Q1_Q4!$A$4:$AD$1328,13)</f>
        <v>Gas Natural</v>
      </c>
      <c r="X951" s="134" t="str">
        <f>VLOOKUP(A951,DB_REF_Q1_Q4!$A$4:$AD$1328,13)</f>
        <v>Ninguno</v>
      </c>
    </row>
    <row r="952" spans="1:24" ht="12" customHeight="1">
      <c r="A952" s="10">
        <v>948</v>
      </c>
      <c r="B952" s="98" t="s">
        <v>276</v>
      </c>
      <c r="C952" s="98" t="s">
        <v>89</v>
      </c>
      <c r="D952" s="11" t="s">
        <v>25</v>
      </c>
      <c r="E952" s="11" t="s">
        <v>303</v>
      </c>
      <c r="F952" s="12" t="s">
        <v>50</v>
      </c>
      <c r="G952" s="12" t="s">
        <v>510</v>
      </c>
      <c r="H952" s="12" t="s">
        <v>308</v>
      </c>
      <c r="I952" s="103" t="s">
        <v>505</v>
      </c>
      <c r="J952" s="12" t="str">
        <f t="shared" ref="J952:J957" si="33">"≥17h"</f>
        <v>≥17h</v>
      </c>
      <c r="K952" s="12" t="s">
        <v>47</v>
      </c>
      <c r="L952" s="69" t="s">
        <v>520</v>
      </c>
      <c r="M952" s="11">
        <v>1</v>
      </c>
      <c r="N952" s="92">
        <v>1</v>
      </c>
      <c r="O952" s="93"/>
      <c r="P952" s="93">
        <v>1</v>
      </c>
      <c r="Q952" s="93">
        <v>1</v>
      </c>
      <c r="R952" s="93">
        <v>1</v>
      </c>
      <c r="S952" s="93">
        <v>1</v>
      </c>
      <c r="T952" s="93">
        <v>1</v>
      </c>
      <c r="U952" s="75"/>
      <c r="V952" s="132" t="str">
        <f>VLOOKUP(A952,DB_CAL_Q1_Q4!$A$4:$P$1328,13)</f>
        <v>Biomasa</v>
      </c>
      <c r="W952" s="133" t="str">
        <f>VLOOKUP(A952,DB_ACS_Q1_Q4!$A$4:$AD$1328,13)</f>
        <v>Gasóleo</v>
      </c>
      <c r="X952" s="134" t="str">
        <f>VLOOKUP(A952,DB_REF_Q1_Q4!$A$4:$AD$1328,13)</f>
        <v>Ninguno</v>
      </c>
    </row>
    <row r="953" spans="1:24" ht="12" customHeight="1">
      <c r="A953" s="10">
        <v>949</v>
      </c>
      <c r="B953" s="98" t="s">
        <v>93</v>
      </c>
      <c r="C953" s="98" t="s">
        <v>89</v>
      </c>
      <c r="D953" s="11" t="s">
        <v>52</v>
      </c>
      <c r="E953" s="11" t="s">
        <v>304</v>
      </c>
      <c r="F953" s="12" t="s">
        <v>49</v>
      </c>
      <c r="G953" s="12" t="s">
        <v>310</v>
      </c>
      <c r="H953" s="12" t="s">
        <v>306</v>
      </c>
      <c r="I953" s="11" t="s">
        <v>504</v>
      </c>
      <c r="J953" s="12" t="str">
        <f t="shared" si="33"/>
        <v>≥17h</v>
      </c>
      <c r="K953" s="12" t="s">
        <v>47</v>
      </c>
      <c r="L953" s="69" t="s">
        <v>520</v>
      </c>
      <c r="M953" s="11"/>
      <c r="N953" s="92"/>
      <c r="O953" s="93"/>
      <c r="P953" s="93"/>
      <c r="Q953" s="93"/>
      <c r="R953" s="93"/>
      <c r="S953" s="93"/>
      <c r="T953" s="93"/>
      <c r="U953" s="75"/>
      <c r="V953" s="132" t="str">
        <f>VLOOKUP(A953,DB_CAL_Q1_Q4!$A$4:$P$1328,13)</f>
        <v>Electricidad</v>
      </c>
      <c r="W953" s="133" t="str">
        <f>VLOOKUP(A953,DB_ACS_Q1_Q4!$A$4:$AD$1328,13)</f>
        <v>Electricidad</v>
      </c>
      <c r="X953" s="134" t="str">
        <f>VLOOKUP(A953,DB_REF_Q1_Q4!$A$4:$AD$1328,13)</f>
        <v>Ninguno</v>
      </c>
    </row>
    <row r="954" spans="1:24" ht="12" customHeight="1">
      <c r="A954" s="10">
        <v>950</v>
      </c>
      <c r="B954" s="98" t="s">
        <v>172</v>
      </c>
      <c r="C954" s="98" t="s">
        <v>168</v>
      </c>
      <c r="D954" s="11" t="s">
        <v>51</v>
      </c>
      <c r="E954" s="11" t="s">
        <v>304</v>
      </c>
      <c r="F954" s="12" t="s">
        <v>48</v>
      </c>
      <c r="G954" s="12" t="s">
        <v>310</v>
      </c>
      <c r="H954" s="12" t="s">
        <v>306</v>
      </c>
      <c r="I954" s="11" t="s">
        <v>504</v>
      </c>
      <c r="J954" s="12" t="str">
        <f t="shared" si="33"/>
        <v>≥17h</v>
      </c>
      <c r="K954" s="12" t="s">
        <v>512</v>
      </c>
      <c r="L954" s="69" t="s">
        <v>520</v>
      </c>
      <c r="M954" s="11">
        <v>1</v>
      </c>
      <c r="N954" s="92"/>
      <c r="O954" s="93"/>
      <c r="P954" s="93"/>
      <c r="Q954" s="93">
        <v>1</v>
      </c>
      <c r="R954" s="93">
        <v>1</v>
      </c>
      <c r="S954" s="93">
        <v>1</v>
      </c>
      <c r="T954" s="93">
        <v>1</v>
      </c>
      <c r="U954" s="75">
        <v>1</v>
      </c>
      <c r="V954" s="132" t="str">
        <f>VLOOKUP(A954,DB_CAL_Q1_Q4!$A$4:$P$1328,13)</f>
        <v>Gas Natural</v>
      </c>
      <c r="W954" s="133" t="str">
        <f>VLOOKUP(A954,DB_ACS_Q1_Q4!$A$4:$AD$1328,13)</f>
        <v>Gas Natural</v>
      </c>
      <c r="X954" s="134" t="str">
        <f>VLOOKUP(A954,DB_REF_Q1_Q4!$A$4:$AD$1328,13)</f>
        <v>Ninguno</v>
      </c>
    </row>
    <row r="955" spans="1:24" ht="12" customHeight="1">
      <c r="A955" s="10">
        <v>951</v>
      </c>
      <c r="B955" s="98" t="s">
        <v>172</v>
      </c>
      <c r="C955" s="98" t="s">
        <v>168</v>
      </c>
      <c r="D955" s="11" t="s">
        <v>51</v>
      </c>
      <c r="E955" s="11" t="s">
        <v>304</v>
      </c>
      <c r="F955" s="12" t="s">
        <v>50</v>
      </c>
      <c r="G955" s="12" t="s">
        <v>310</v>
      </c>
      <c r="H955" s="12" t="s">
        <v>306</v>
      </c>
      <c r="I955" s="11" t="s">
        <v>504</v>
      </c>
      <c r="J955" s="12" t="str">
        <f t="shared" si="33"/>
        <v>≥17h</v>
      </c>
      <c r="K955" s="12" t="s">
        <v>512</v>
      </c>
      <c r="L955" s="69" t="s">
        <v>520</v>
      </c>
      <c r="M955" s="11">
        <v>1</v>
      </c>
      <c r="N955" s="92">
        <v>1</v>
      </c>
      <c r="O955" s="93"/>
      <c r="P955" s="93">
        <v>1</v>
      </c>
      <c r="Q955" s="93">
        <v>1</v>
      </c>
      <c r="R955" s="93">
        <v>1</v>
      </c>
      <c r="S955" s="93">
        <v>1</v>
      </c>
      <c r="T955" s="93">
        <v>1</v>
      </c>
      <c r="U955" s="75">
        <v>1</v>
      </c>
      <c r="V955" s="132" t="str">
        <f>VLOOKUP(A955,DB_CAL_Q1_Q4!$A$4:$P$1328,13)</f>
        <v>Gas Natural</v>
      </c>
      <c r="W955" s="133" t="str">
        <f>VLOOKUP(A955,DB_ACS_Q1_Q4!$A$4:$AD$1328,13)</f>
        <v>Gas Natural</v>
      </c>
      <c r="X955" s="134" t="str">
        <f>VLOOKUP(A955,DB_REF_Q1_Q4!$A$4:$AD$1328,13)</f>
        <v>Ninguno</v>
      </c>
    </row>
    <row r="956" spans="1:24" ht="12" customHeight="1">
      <c r="A956" s="10">
        <v>952</v>
      </c>
      <c r="B956" s="98" t="s">
        <v>172</v>
      </c>
      <c r="C956" s="98" t="s">
        <v>168</v>
      </c>
      <c r="D956" s="11" t="s">
        <v>52</v>
      </c>
      <c r="E956" s="11" t="s">
        <v>304</v>
      </c>
      <c r="F956" s="12" t="s">
        <v>50</v>
      </c>
      <c r="G956" s="12" t="s">
        <v>310</v>
      </c>
      <c r="H956" s="12" t="s">
        <v>306</v>
      </c>
      <c r="I956" s="12" t="s">
        <v>505</v>
      </c>
      <c r="J956" s="12" t="str">
        <f t="shared" si="33"/>
        <v>≥17h</v>
      </c>
      <c r="K956" s="12" t="s">
        <v>512</v>
      </c>
      <c r="L956" s="69" t="s">
        <v>520</v>
      </c>
      <c r="M956" s="11">
        <v>1</v>
      </c>
      <c r="N956" s="92">
        <v>1</v>
      </c>
      <c r="O956" s="93">
        <v>1</v>
      </c>
      <c r="P956" s="93"/>
      <c r="Q956" s="93">
        <v>1</v>
      </c>
      <c r="R956" s="93">
        <v>1</v>
      </c>
      <c r="S956" s="93"/>
      <c r="T956" s="93">
        <v>1</v>
      </c>
      <c r="U956" s="75">
        <v>1</v>
      </c>
      <c r="V956" s="132" t="str">
        <f>VLOOKUP(A956,DB_CAL_Q1_Q4!$A$4:$P$1328,13)</f>
        <v>Electricidad</v>
      </c>
      <c r="W956" s="133" t="str">
        <f>VLOOKUP(A956,DB_ACS_Q1_Q4!$A$4:$AD$1328,13)</f>
        <v>Electricidad</v>
      </c>
      <c r="X956" s="134" t="str">
        <f>VLOOKUP(A956,DB_REF_Q1_Q4!$A$4:$AD$1328,13)</f>
        <v>Ninguno</v>
      </c>
    </row>
    <row r="957" spans="1:24" ht="12" customHeight="1">
      <c r="A957" s="10">
        <v>953</v>
      </c>
      <c r="B957" s="98" t="s">
        <v>276</v>
      </c>
      <c r="C957" s="98" t="s">
        <v>89</v>
      </c>
      <c r="D957" s="11" t="s">
        <v>52</v>
      </c>
      <c r="E957" s="11" t="s">
        <v>304</v>
      </c>
      <c r="F957" s="12" t="s">
        <v>49</v>
      </c>
      <c r="G957" s="12" t="s">
        <v>310</v>
      </c>
      <c r="H957" s="12" t="s">
        <v>306</v>
      </c>
      <c r="I957" s="11" t="s">
        <v>504</v>
      </c>
      <c r="J957" s="12" t="str">
        <f t="shared" si="33"/>
        <v>≥17h</v>
      </c>
      <c r="K957" s="12" t="s">
        <v>512</v>
      </c>
      <c r="L957" s="69" t="s">
        <v>520</v>
      </c>
      <c r="M957" s="11">
        <v>1</v>
      </c>
      <c r="N957" s="92">
        <v>1</v>
      </c>
      <c r="O957" s="93"/>
      <c r="P957" s="93">
        <v>1</v>
      </c>
      <c r="Q957" s="93">
        <v>1</v>
      </c>
      <c r="R957" s="93"/>
      <c r="S957" s="93">
        <v>1</v>
      </c>
      <c r="T957" s="93"/>
      <c r="U957" s="75"/>
      <c r="V957" s="132" t="str">
        <f>VLOOKUP(A957,DB_CAL_Q1_Q4!$A$4:$P$1328,13)</f>
        <v>Gas Natural</v>
      </c>
      <c r="W957" s="133" t="str">
        <f>VLOOKUP(A957,DB_ACS_Q1_Q4!$A$4:$AD$1328,13)</f>
        <v>Gas Natural</v>
      </c>
      <c r="X957" s="134" t="str">
        <f>VLOOKUP(A957,DB_REF_Q1_Q4!$A$4:$AD$1328,13)</f>
        <v>Ninguno</v>
      </c>
    </row>
    <row r="958" spans="1:24" ht="12" customHeight="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11"/>
      <c r="N958" s="92"/>
      <c r="O958" s="93"/>
      <c r="P958" s="93"/>
      <c r="Q958" s="93"/>
      <c r="R958" s="93"/>
      <c r="S958" s="93"/>
      <c r="T958" s="93"/>
      <c r="U958" s="75"/>
      <c r="V958" s="132" t="str">
        <f>VLOOKUP(A958,DB_CAL_Q1_Q4!$A$4:$P$1328,13)</f>
        <v>Gas Natural</v>
      </c>
      <c r="W958" s="133" t="str">
        <f>VLOOKUP(A958,DB_ACS_Q1_Q4!$A$4:$AD$1328,13)</f>
        <v>Gas Natural</v>
      </c>
      <c r="X958" s="134" t="str">
        <f>VLOOKUP(A958,DB_REF_Q1_Q4!$A$4:$AD$1328,13)</f>
        <v>Ninguno</v>
      </c>
    </row>
    <row r="959" spans="1:24" ht="12" customHeight="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11"/>
      <c r="N959" s="92"/>
      <c r="O959" s="93"/>
      <c r="P959" s="93"/>
      <c r="Q959" s="93"/>
      <c r="R959" s="93"/>
      <c r="S959" s="93"/>
      <c r="T959" s="93"/>
      <c r="U959" s="75"/>
      <c r="V959" s="132" t="str">
        <f>VLOOKUP(A959,DB_CAL_Q1_Q4!$A$4:$P$1328,13)</f>
        <v>Gas Natural</v>
      </c>
      <c r="W959" s="133" t="str">
        <f>VLOOKUP(A959,DB_ACS_Q1_Q4!$A$4:$AD$1328,13)</f>
        <v>Gas Natural</v>
      </c>
      <c r="X959" s="134" t="str">
        <f>VLOOKUP(A959,DB_REF_Q1_Q4!$A$4:$AD$1328,13)</f>
        <v>Ninguno</v>
      </c>
    </row>
    <row r="960" spans="1:24" ht="12" customHeight="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11">
        <v>1</v>
      </c>
      <c r="N960" s="92"/>
      <c r="O960" s="93"/>
      <c r="P960" s="93">
        <v>1</v>
      </c>
      <c r="Q960" s="93">
        <v>1</v>
      </c>
      <c r="R960" s="93"/>
      <c r="S960" s="93"/>
      <c r="T960" s="93"/>
      <c r="U960" s="75"/>
      <c r="V960" s="132" t="str">
        <f>VLOOKUP(A960,DB_CAL_Q1_Q4!$A$4:$P$1328,13)</f>
        <v>Gas Natural</v>
      </c>
      <c r="W960" s="133" t="str">
        <f>VLOOKUP(A960,DB_ACS_Q1_Q4!$A$4:$AD$1328,13)</f>
        <v>Gas Natural</v>
      </c>
      <c r="X960" s="134" t="str">
        <f>VLOOKUP(A960,DB_REF_Q1_Q4!$A$4:$AD$1328,13)</f>
        <v>Ninguno</v>
      </c>
    </row>
    <row r="961" spans="1:24" ht="12" customHeight="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11"/>
      <c r="N961" s="92"/>
      <c r="O961" s="93"/>
      <c r="P961" s="93"/>
      <c r="Q961" s="93"/>
      <c r="R961" s="93"/>
      <c r="S961" s="93"/>
      <c r="T961" s="93"/>
      <c r="U961" s="75"/>
      <c r="V961" s="132" t="str">
        <f>VLOOKUP(A961,DB_CAL_Q1_Q4!$A$4:$P$1328,13)</f>
        <v>Electricidad</v>
      </c>
      <c r="W961" s="133" t="str">
        <f>VLOOKUP(A961,DB_ACS_Q1_Q4!$A$4:$AD$1328,13)</f>
        <v>Electricidad</v>
      </c>
      <c r="X961" s="134" t="str">
        <f>VLOOKUP(A961,DB_REF_Q1_Q4!$A$4:$AD$1328,13)</f>
        <v>Ninguno</v>
      </c>
    </row>
    <row r="962" spans="1:24" ht="12" customHeight="1">
      <c r="A962" s="10">
        <v>958</v>
      </c>
      <c r="B962" s="98" t="s">
        <v>272</v>
      </c>
      <c r="C962" s="98" t="s">
        <v>89</v>
      </c>
      <c r="D962" s="11" t="s">
        <v>52</v>
      </c>
      <c r="E962" s="11" t="s">
        <v>303</v>
      </c>
      <c r="F962" s="12" t="s">
        <v>49</v>
      </c>
      <c r="G962" s="12" t="s">
        <v>310</v>
      </c>
      <c r="H962" s="12" t="s">
        <v>306</v>
      </c>
      <c r="I962" s="11" t="s">
        <v>504</v>
      </c>
      <c r="J962" s="12" t="str">
        <f t="shared" ref="J962:J972" si="34">"≥17h"</f>
        <v>≥17h</v>
      </c>
      <c r="K962" s="12" t="s">
        <v>513</v>
      </c>
      <c r="L962" s="69" t="s">
        <v>520</v>
      </c>
      <c r="M962" s="11"/>
      <c r="N962" s="92"/>
      <c r="O962" s="93"/>
      <c r="P962" s="93"/>
      <c r="Q962" s="93"/>
      <c r="R962" s="93"/>
      <c r="S962" s="93"/>
      <c r="T962" s="93"/>
      <c r="U962" s="75"/>
      <c r="V962" s="132" t="str">
        <f>VLOOKUP(A962,DB_CAL_Q1_Q4!$A$4:$P$1328,13)</f>
        <v>Gas Natural</v>
      </c>
      <c r="W962" s="133" t="str">
        <f>VLOOKUP(A962,DB_ACS_Q1_Q4!$A$4:$AD$1328,13)</f>
        <v>Gas Natural</v>
      </c>
      <c r="X962" s="134" t="str">
        <f>VLOOKUP(A962,DB_REF_Q1_Q4!$A$4:$AD$1328,13)</f>
        <v>Ninguno</v>
      </c>
    </row>
    <row r="963" spans="1:24" ht="12" customHeight="1">
      <c r="A963" s="10">
        <v>959</v>
      </c>
      <c r="B963" s="98" t="s">
        <v>172</v>
      </c>
      <c r="C963" s="98" t="s">
        <v>168</v>
      </c>
      <c r="D963" s="11" t="s">
        <v>51</v>
      </c>
      <c r="E963" s="11" t="s">
        <v>304</v>
      </c>
      <c r="F963" s="12" t="s">
        <v>50</v>
      </c>
      <c r="G963" s="12" t="s">
        <v>310</v>
      </c>
      <c r="H963" s="12" t="s">
        <v>306</v>
      </c>
      <c r="I963" s="103" t="s">
        <v>504</v>
      </c>
      <c r="J963" s="12" t="str">
        <f t="shared" si="34"/>
        <v>≥17h</v>
      </c>
      <c r="K963" s="12" t="s">
        <v>47</v>
      </c>
      <c r="L963" s="69" t="s">
        <v>520</v>
      </c>
      <c r="M963" s="11"/>
      <c r="N963" s="92"/>
      <c r="O963" s="93"/>
      <c r="P963" s="93"/>
      <c r="Q963" s="93"/>
      <c r="R963" s="93"/>
      <c r="S963" s="93"/>
      <c r="T963" s="93"/>
      <c r="U963" s="75"/>
      <c r="V963" s="132" t="str">
        <f>VLOOKUP(A963,DB_CAL_Q1_Q4!$A$4:$P$1328,13)</f>
        <v>Gas Natural</v>
      </c>
      <c r="W963" s="133" t="str">
        <f>VLOOKUP(A963,DB_ACS_Q1_Q4!$A$4:$AD$1328,13)</f>
        <v>Gas Natural</v>
      </c>
      <c r="X963" s="134" t="str">
        <f>VLOOKUP(A963,DB_REF_Q1_Q4!$A$4:$AD$1328,13)</f>
        <v>Ninguno</v>
      </c>
    </row>
    <row r="964" spans="1:24" ht="12" customHeight="1">
      <c r="A964" s="10">
        <v>960</v>
      </c>
      <c r="B964" s="98" t="s">
        <v>93</v>
      </c>
      <c r="C964" s="98" t="s">
        <v>89</v>
      </c>
      <c r="D964" s="11" t="s">
        <v>52</v>
      </c>
      <c r="E964" s="11" t="s">
        <v>304</v>
      </c>
      <c r="F964" s="12" t="s">
        <v>49</v>
      </c>
      <c r="G964" s="12" t="s">
        <v>310</v>
      </c>
      <c r="H964" s="12" t="s">
        <v>306</v>
      </c>
      <c r="I964" s="103" t="s">
        <v>504</v>
      </c>
      <c r="J964" s="12" t="str">
        <f t="shared" si="34"/>
        <v>≥17h</v>
      </c>
      <c r="K964" s="12" t="s">
        <v>512</v>
      </c>
      <c r="L964" s="69" t="s">
        <v>520</v>
      </c>
      <c r="M964" s="11">
        <v>1</v>
      </c>
      <c r="N964" s="92"/>
      <c r="O964" s="93"/>
      <c r="P964" s="93"/>
      <c r="Q964" s="93">
        <v>1</v>
      </c>
      <c r="R964" s="93"/>
      <c r="S964" s="93">
        <v>1</v>
      </c>
      <c r="T964" s="93"/>
      <c r="U964" s="75">
        <v>1</v>
      </c>
      <c r="V964" s="132" t="str">
        <f>VLOOKUP(A964,DB_CAL_Q1_Q4!$A$4:$P$1328,13)</f>
        <v>Electricidad</v>
      </c>
      <c r="W964" s="133" t="str">
        <f>VLOOKUP(A964,DB_ACS_Q1_Q4!$A$4:$AD$1328,13)</f>
        <v>GLP</v>
      </c>
      <c r="X964" s="134" t="str">
        <f>VLOOKUP(A964,DB_REF_Q1_Q4!$A$4:$AD$1328,13)</f>
        <v>Ninguno</v>
      </c>
    </row>
    <row r="965" spans="1:24" ht="12" customHeight="1">
      <c r="A965" s="10">
        <v>961</v>
      </c>
      <c r="B965" s="98" t="s">
        <v>173</v>
      </c>
      <c r="C965" s="98" t="s">
        <v>168</v>
      </c>
      <c r="D965" s="11" t="s">
        <v>52</v>
      </c>
      <c r="E965" s="11" t="s">
        <v>304</v>
      </c>
      <c r="F965" s="12" t="s">
        <v>50</v>
      </c>
      <c r="G965" s="12" t="s">
        <v>310</v>
      </c>
      <c r="H965" s="12" t="s">
        <v>306</v>
      </c>
      <c r="I965" s="103" t="s">
        <v>505</v>
      </c>
      <c r="J965" s="12" t="str">
        <f t="shared" si="34"/>
        <v>≥17h</v>
      </c>
      <c r="K965" s="12" t="s">
        <v>513</v>
      </c>
      <c r="L965" s="69" t="s">
        <v>520</v>
      </c>
      <c r="M965" s="11">
        <v>1</v>
      </c>
      <c r="N965" s="92"/>
      <c r="O965" s="93"/>
      <c r="P965" s="93"/>
      <c r="Q965" s="93">
        <v>1</v>
      </c>
      <c r="R965" s="93">
        <v>1</v>
      </c>
      <c r="S965" s="93">
        <v>1</v>
      </c>
      <c r="T965" s="93">
        <v>1</v>
      </c>
      <c r="U965" s="75"/>
      <c r="V965" s="132" t="str">
        <f>VLOOKUP(A965,DB_CAL_Q1_Q4!$A$4:$P$1328,13)</f>
        <v>Electricidad</v>
      </c>
      <c r="W965" s="133" t="str">
        <f>VLOOKUP(A965,DB_ACS_Q1_Q4!$A$4:$AD$1328,13)</f>
        <v>Gas Natural</v>
      </c>
      <c r="X965" s="134" t="str">
        <f>VLOOKUP(A965,DB_REF_Q1_Q4!$A$4:$AD$1328,13)</f>
        <v>Ninguno</v>
      </c>
    </row>
    <row r="966" spans="1:24" ht="12" customHeight="1">
      <c r="A966" s="10">
        <v>962</v>
      </c>
      <c r="B966" s="98" t="s">
        <v>279</v>
      </c>
      <c r="C966" s="98" t="s">
        <v>89</v>
      </c>
      <c r="D966" s="11" t="s">
        <v>25</v>
      </c>
      <c r="E966" s="11" t="s">
        <v>304</v>
      </c>
      <c r="F966" s="12" t="s">
        <v>48</v>
      </c>
      <c r="G966" s="12" t="s">
        <v>310</v>
      </c>
      <c r="H966" s="12" t="s">
        <v>306</v>
      </c>
      <c r="I966" s="11" t="s">
        <v>504</v>
      </c>
      <c r="J966" s="12" t="str">
        <f t="shared" si="34"/>
        <v>≥17h</v>
      </c>
      <c r="K966" s="12" t="s">
        <v>47</v>
      </c>
      <c r="L966" s="69" t="s">
        <v>520</v>
      </c>
      <c r="M966" s="11"/>
      <c r="N966" s="92"/>
      <c r="O966" s="93"/>
      <c r="P966" s="93"/>
      <c r="Q966" s="93"/>
      <c r="R966" s="93"/>
      <c r="S966" s="93"/>
      <c r="T966" s="93"/>
      <c r="U966" s="75"/>
      <c r="V966" s="132" t="str">
        <f>VLOOKUP(A966,DB_CAL_Q1_Q4!$A$4:$P$1328,13)</f>
        <v>Gas Natural</v>
      </c>
      <c r="W966" s="133" t="str">
        <f>VLOOKUP(A966,DB_ACS_Q1_Q4!$A$4:$AD$1328,13)</f>
        <v>Gas Natural</v>
      </c>
      <c r="X966" s="134" t="str">
        <f>VLOOKUP(A966,DB_REF_Q1_Q4!$A$4:$AD$1328,13)</f>
        <v>Ninguno</v>
      </c>
    </row>
    <row r="967" spans="1:24" ht="12" customHeight="1">
      <c r="A967" s="10">
        <v>963</v>
      </c>
      <c r="B967" s="98" t="s">
        <v>279</v>
      </c>
      <c r="C967" s="98" t="s">
        <v>89</v>
      </c>
      <c r="D967" s="11" t="s">
        <v>52</v>
      </c>
      <c r="E967" s="11" t="s">
        <v>304</v>
      </c>
      <c r="F967" s="12" t="s">
        <v>49</v>
      </c>
      <c r="G967" s="12" t="s">
        <v>310</v>
      </c>
      <c r="H967" s="12" t="s">
        <v>306</v>
      </c>
      <c r="I967" s="11" t="s">
        <v>507</v>
      </c>
      <c r="J967" s="12" t="str">
        <f t="shared" si="34"/>
        <v>≥17h</v>
      </c>
      <c r="K967" s="12" t="s">
        <v>512</v>
      </c>
      <c r="L967" s="69" t="s">
        <v>520</v>
      </c>
      <c r="M967" s="11"/>
      <c r="N967" s="92"/>
      <c r="O967" s="93"/>
      <c r="P967" s="93"/>
      <c r="Q967" s="93"/>
      <c r="R967" s="93"/>
      <c r="S967" s="93"/>
      <c r="T967" s="93"/>
      <c r="U967" s="75"/>
      <c r="V967" s="132" t="str">
        <f>VLOOKUP(A967,DB_CAL_Q1_Q4!$A$4:$P$1328,13)</f>
        <v>Gas Natural</v>
      </c>
      <c r="W967" s="133" t="str">
        <f>VLOOKUP(A967,DB_ACS_Q1_Q4!$A$4:$AD$1328,13)</f>
        <v>Gas Natural</v>
      </c>
      <c r="X967" s="134" t="str">
        <f>VLOOKUP(A967,DB_REF_Q1_Q4!$A$4:$AD$1328,13)</f>
        <v>Ninguno</v>
      </c>
    </row>
    <row r="968" spans="1:24" ht="12" customHeight="1">
      <c r="A968" s="10">
        <v>964</v>
      </c>
      <c r="B968" s="98" t="s">
        <v>93</v>
      </c>
      <c r="C968" s="98" t="s">
        <v>89</v>
      </c>
      <c r="D968" s="11" t="s">
        <v>51</v>
      </c>
      <c r="E968" s="11" t="s">
        <v>304</v>
      </c>
      <c r="F968" s="12" t="s">
        <v>50</v>
      </c>
      <c r="G968" s="12" t="s">
        <v>310</v>
      </c>
      <c r="H968" s="12" t="s">
        <v>306</v>
      </c>
      <c r="I968" s="11" t="s">
        <v>504</v>
      </c>
      <c r="J968" s="12" t="str">
        <f t="shared" si="34"/>
        <v>≥17h</v>
      </c>
      <c r="K968" s="12" t="s">
        <v>512</v>
      </c>
      <c r="L968" s="69" t="s">
        <v>520</v>
      </c>
      <c r="M968" s="11">
        <v>1</v>
      </c>
      <c r="N968" s="92"/>
      <c r="O968" s="93"/>
      <c r="P968" s="93">
        <v>1</v>
      </c>
      <c r="Q968" s="93">
        <v>1</v>
      </c>
      <c r="R968" s="93"/>
      <c r="S968" s="93"/>
      <c r="T968" s="93">
        <v>1</v>
      </c>
      <c r="U968" s="75"/>
      <c r="V968" s="132" t="str">
        <f>VLOOKUP(A968,DB_CAL_Q1_Q4!$A$4:$P$1328,13)</f>
        <v>Gas Natural</v>
      </c>
      <c r="W968" s="133" t="str">
        <f>VLOOKUP(A968,DB_ACS_Q1_Q4!$A$4:$AD$1328,13)</f>
        <v>Gas Natural</v>
      </c>
      <c r="X968" s="134" t="str">
        <f>VLOOKUP(A968,DB_REF_Q1_Q4!$A$4:$AD$1328,13)</f>
        <v>Ninguno</v>
      </c>
    </row>
    <row r="969" spans="1:24" ht="12" customHeight="1">
      <c r="A969" s="10">
        <v>965</v>
      </c>
      <c r="B969" s="98" t="s">
        <v>279</v>
      </c>
      <c r="C969" s="98" t="s">
        <v>89</v>
      </c>
      <c r="D969" s="11" t="s">
        <v>51</v>
      </c>
      <c r="E969" s="11" t="s">
        <v>304</v>
      </c>
      <c r="F969" s="12" t="s">
        <v>50</v>
      </c>
      <c r="G969" s="12" t="s">
        <v>310</v>
      </c>
      <c r="H969" s="12" t="s">
        <v>306</v>
      </c>
      <c r="I969" s="11" t="s">
        <v>504</v>
      </c>
      <c r="J969" s="12" t="str">
        <f t="shared" si="34"/>
        <v>≥17h</v>
      </c>
      <c r="K969" s="12" t="s">
        <v>47</v>
      </c>
      <c r="L969" s="69" t="s">
        <v>520</v>
      </c>
      <c r="M969" s="11"/>
      <c r="N969" s="92"/>
      <c r="O969" s="93"/>
      <c r="P969" s="93"/>
      <c r="Q969" s="93"/>
      <c r="R969" s="93"/>
      <c r="S969" s="93"/>
      <c r="T969" s="93"/>
      <c r="U969" s="75"/>
      <c r="V969" s="132" t="str">
        <f>VLOOKUP(A969,DB_CAL_Q1_Q4!$A$4:$P$1328,13)</f>
        <v>Gas Natural</v>
      </c>
      <c r="W969" s="133" t="str">
        <f>VLOOKUP(A969,DB_ACS_Q1_Q4!$A$4:$AD$1328,13)</f>
        <v>Gas Natural</v>
      </c>
      <c r="X969" s="134" t="str">
        <f>VLOOKUP(A969,DB_REF_Q1_Q4!$A$4:$AD$1328,13)</f>
        <v>Ninguno</v>
      </c>
    </row>
    <row r="970" spans="1:24" ht="12" customHeight="1">
      <c r="A970" s="10">
        <v>966</v>
      </c>
      <c r="B970" s="98" t="s">
        <v>279</v>
      </c>
      <c r="C970" s="98" t="s">
        <v>89</v>
      </c>
      <c r="D970" s="11" t="s">
        <v>52</v>
      </c>
      <c r="E970" s="11" t="s">
        <v>304</v>
      </c>
      <c r="F970" s="12" t="s">
        <v>49</v>
      </c>
      <c r="G970" s="12" t="s">
        <v>310</v>
      </c>
      <c r="H970" s="12" t="s">
        <v>306</v>
      </c>
      <c r="I970" s="11" t="s">
        <v>504</v>
      </c>
      <c r="J970" s="12" t="str">
        <f t="shared" si="34"/>
        <v>≥17h</v>
      </c>
      <c r="K970" s="12" t="s">
        <v>512</v>
      </c>
      <c r="L970" s="69" t="s">
        <v>520</v>
      </c>
      <c r="M970" s="11"/>
      <c r="N970" s="92"/>
      <c r="O970" s="93"/>
      <c r="P970" s="93"/>
      <c r="Q970" s="93"/>
      <c r="R970" s="93"/>
      <c r="S970" s="93"/>
      <c r="T970" s="93"/>
      <c r="U970" s="75"/>
      <c r="V970" s="132" t="str">
        <f>VLOOKUP(A970,DB_CAL_Q1_Q4!$A$4:$P$1328,13)</f>
        <v>Electricidad</v>
      </c>
      <c r="W970" s="133" t="str">
        <f>VLOOKUP(A970,DB_ACS_Q1_Q4!$A$4:$AD$1328,13)</f>
        <v>Electricidad</v>
      </c>
      <c r="X970" s="134" t="str">
        <f>VLOOKUP(A970,DB_REF_Q1_Q4!$A$4:$AD$1328,13)</f>
        <v>Ninguno</v>
      </c>
    </row>
    <row r="971" spans="1:24" ht="12" customHeight="1">
      <c r="A971" s="10">
        <v>967</v>
      </c>
      <c r="B971" s="98" t="s">
        <v>173</v>
      </c>
      <c r="C971" s="98" t="s">
        <v>168</v>
      </c>
      <c r="D971" s="11" t="s">
        <v>52</v>
      </c>
      <c r="E971" s="11" t="s">
        <v>304</v>
      </c>
      <c r="F971" s="12" t="s">
        <v>49</v>
      </c>
      <c r="G971" s="12" t="s">
        <v>510</v>
      </c>
      <c r="H971" s="12" t="s">
        <v>306</v>
      </c>
      <c r="I971" s="11" t="s">
        <v>507</v>
      </c>
      <c r="J971" s="12" t="str">
        <f t="shared" si="34"/>
        <v>≥17h</v>
      </c>
      <c r="K971" s="12" t="s">
        <v>47</v>
      </c>
      <c r="L971" s="69" t="s">
        <v>520</v>
      </c>
      <c r="M971" s="11">
        <v>1</v>
      </c>
      <c r="N971" s="92"/>
      <c r="O971" s="93"/>
      <c r="P971" s="93"/>
      <c r="Q971" s="93">
        <v>1</v>
      </c>
      <c r="R971" s="93">
        <v>1</v>
      </c>
      <c r="S971" s="93"/>
      <c r="T971" s="93">
        <v>1</v>
      </c>
      <c r="U971" s="75"/>
      <c r="V971" s="132" t="str">
        <f>VLOOKUP(A971,DB_CAL_Q1_Q4!$A$4:$P$1328,13)</f>
        <v>Gas Natural</v>
      </c>
      <c r="W971" s="133" t="str">
        <f>VLOOKUP(A971,DB_ACS_Q1_Q4!$A$4:$AD$1328,13)</f>
        <v>Gas Natural</v>
      </c>
      <c r="X971" s="134" t="str">
        <f>VLOOKUP(A971,DB_REF_Q1_Q4!$A$4:$AD$1328,13)</f>
        <v>Ninguno</v>
      </c>
    </row>
    <row r="972" spans="1:24" ht="12" customHeight="1">
      <c r="A972" s="10">
        <v>968</v>
      </c>
      <c r="B972" s="98" t="s">
        <v>279</v>
      </c>
      <c r="C972" s="98" t="s">
        <v>89</v>
      </c>
      <c r="D972" s="11" t="s">
        <v>52</v>
      </c>
      <c r="E972" s="11" t="s">
        <v>304</v>
      </c>
      <c r="F972" s="12" t="s">
        <v>49</v>
      </c>
      <c r="G972" s="12" t="s">
        <v>310</v>
      </c>
      <c r="H972" s="12" t="s">
        <v>306</v>
      </c>
      <c r="I972" s="11" t="s">
        <v>504</v>
      </c>
      <c r="J972" s="12" t="str">
        <f t="shared" si="34"/>
        <v>≥17h</v>
      </c>
      <c r="K972" s="12" t="s">
        <v>513</v>
      </c>
      <c r="L972" s="69" t="s">
        <v>520</v>
      </c>
      <c r="M972" s="11"/>
      <c r="N972" s="92"/>
      <c r="O972" s="93"/>
      <c r="P972" s="93"/>
      <c r="Q972" s="93"/>
      <c r="R972" s="93"/>
      <c r="S972" s="93"/>
      <c r="T972" s="93"/>
      <c r="U972" s="75"/>
      <c r="V972" s="132" t="str">
        <f>VLOOKUP(A972,DB_CAL_Q1_Q4!$A$4:$P$1328,13)</f>
        <v>Gasóleo</v>
      </c>
      <c r="W972" s="133" t="str">
        <f>VLOOKUP(A972,DB_ACS_Q1_Q4!$A$4:$AD$1328,13)</f>
        <v>Gasóleo</v>
      </c>
      <c r="X972" s="134" t="str">
        <f>VLOOKUP(A972,DB_REF_Q1_Q4!$A$4:$AD$1328,13)</f>
        <v>Ninguno</v>
      </c>
    </row>
    <row r="973" spans="1:24" ht="12" customHeight="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11">
        <v>1</v>
      </c>
      <c r="N973" s="92"/>
      <c r="O973" s="93"/>
      <c r="P973" s="93"/>
      <c r="Q973" s="93">
        <v>1</v>
      </c>
      <c r="R973" s="93">
        <v>1</v>
      </c>
      <c r="S973" s="93"/>
      <c r="T973" s="93">
        <v>1</v>
      </c>
      <c r="U973" s="75"/>
      <c r="V973" s="132" t="str">
        <f>VLOOKUP(A973,DB_CAL_Q1_Q4!$A$4:$P$1328,13)</f>
        <v>Gas Natural</v>
      </c>
      <c r="W973" s="133" t="str">
        <f>VLOOKUP(A973,DB_ACS_Q1_Q4!$A$4:$AD$1328,13)</f>
        <v>Gas Natural</v>
      </c>
      <c r="X973" s="134" t="str">
        <f>VLOOKUP(A973,DB_REF_Q1_Q4!$A$4:$AD$1328,13)</f>
        <v>Ninguno</v>
      </c>
    </row>
    <row r="974" spans="1:24" ht="12" customHeight="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11"/>
      <c r="N974" s="92"/>
      <c r="O974" s="93"/>
      <c r="P974" s="93"/>
      <c r="Q974" s="93"/>
      <c r="R974" s="93"/>
      <c r="S974" s="93"/>
      <c r="T974" s="93"/>
      <c r="U974" s="75"/>
      <c r="V974" s="132" t="str">
        <f>VLOOKUP(A974,DB_CAL_Q1_Q4!$A$4:$P$1328,13)</f>
        <v>Gas Natural</v>
      </c>
      <c r="W974" s="133" t="str">
        <f>VLOOKUP(A974,DB_ACS_Q1_Q4!$A$4:$AD$1328,13)</f>
        <v>Gas Natural</v>
      </c>
      <c r="X974" s="134" t="str">
        <f>VLOOKUP(A974,DB_REF_Q1_Q4!$A$4:$AD$1328,13)</f>
        <v>Ninguno</v>
      </c>
    </row>
    <row r="975" spans="1:24" ht="12" customHeight="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11">
        <v>1</v>
      </c>
      <c r="N975" s="92">
        <v>1</v>
      </c>
      <c r="O975" s="93">
        <v>1</v>
      </c>
      <c r="P975" s="93">
        <v>1</v>
      </c>
      <c r="Q975" s="93">
        <v>1</v>
      </c>
      <c r="R975" s="93"/>
      <c r="S975" s="93">
        <v>1</v>
      </c>
      <c r="T975" s="93"/>
      <c r="U975" s="75"/>
      <c r="V975" s="132" t="str">
        <f>VLOOKUP(A975,DB_CAL_Q1_Q4!$A$4:$P$1328,13)</f>
        <v>Gas Natural</v>
      </c>
      <c r="W975" s="133" t="str">
        <f>VLOOKUP(A975,DB_ACS_Q1_Q4!$A$4:$AD$1328,13)</f>
        <v>Gas Natural</v>
      </c>
      <c r="X975" s="134" t="str">
        <f>VLOOKUP(A975,DB_REF_Q1_Q4!$A$4:$AD$1328,13)</f>
        <v>Ninguno</v>
      </c>
    </row>
    <row r="976" spans="1:24" ht="12" customHeight="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11"/>
      <c r="N976" s="92"/>
      <c r="O976" s="93"/>
      <c r="P976" s="93"/>
      <c r="Q976" s="93"/>
      <c r="R976" s="93"/>
      <c r="S976" s="93"/>
      <c r="T976" s="93"/>
      <c r="U976" s="75"/>
      <c r="V976" s="132" t="str">
        <f>VLOOKUP(A976,DB_CAL_Q1_Q4!$A$4:$P$1328,13)</f>
        <v>Gas Natural</v>
      </c>
      <c r="W976" s="133" t="str">
        <f>VLOOKUP(A976,DB_ACS_Q1_Q4!$A$4:$AD$1328,13)</f>
        <v>Gas Natural</v>
      </c>
      <c r="X976" s="134" t="str">
        <f>VLOOKUP(A976,DB_REF_Q1_Q4!$A$4:$AD$1328,13)</f>
        <v>Ninguno</v>
      </c>
    </row>
    <row r="977" spans="1:24" ht="12" customHeight="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11">
        <v>1</v>
      </c>
      <c r="N977" s="92"/>
      <c r="O977" s="93"/>
      <c r="P977" s="93">
        <v>1</v>
      </c>
      <c r="Q977" s="93">
        <v>1</v>
      </c>
      <c r="R977" s="93">
        <v>1</v>
      </c>
      <c r="S977" s="93">
        <v>1</v>
      </c>
      <c r="T977" s="93">
        <v>1</v>
      </c>
      <c r="U977" s="75">
        <v>1</v>
      </c>
      <c r="V977" s="132" t="str">
        <f>VLOOKUP(A977,DB_CAL_Q1_Q4!$A$4:$P$1328,13)</f>
        <v>Gas Natural</v>
      </c>
      <c r="W977" s="133" t="str">
        <f>VLOOKUP(A977,DB_ACS_Q1_Q4!$A$4:$AD$1328,13)</f>
        <v>Gas Natural</v>
      </c>
      <c r="X977" s="134" t="str">
        <f>VLOOKUP(A977,DB_REF_Q1_Q4!$A$4:$AD$1328,13)</f>
        <v>Ninguno</v>
      </c>
    </row>
    <row r="978" spans="1:24" ht="12" customHeight="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11">
        <v>1</v>
      </c>
      <c r="N978" s="92">
        <v>1</v>
      </c>
      <c r="O978" s="93">
        <v>1</v>
      </c>
      <c r="P978" s="93"/>
      <c r="Q978" s="93">
        <v>1</v>
      </c>
      <c r="R978" s="93"/>
      <c r="S978" s="93">
        <v>1</v>
      </c>
      <c r="T978" s="93"/>
      <c r="U978" s="75"/>
      <c r="V978" s="132" t="str">
        <f>VLOOKUP(A978,DB_CAL_Q1_Q4!$A$4:$P$1328,13)</f>
        <v>Electricidad</v>
      </c>
      <c r="W978" s="133" t="str">
        <f>VLOOKUP(A978,DB_ACS_Q1_Q4!$A$4:$AD$1328,13)</f>
        <v>Electricidad</v>
      </c>
      <c r="X978" s="134" t="str">
        <f>VLOOKUP(A978,DB_REF_Q1_Q4!$A$4:$AD$1328,13)</f>
        <v>Ninguno</v>
      </c>
    </row>
    <row r="979" spans="1:24" ht="12" customHeight="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11">
        <v>1</v>
      </c>
      <c r="N979" s="92">
        <v>1</v>
      </c>
      <c r="O979" s="93"/>
      <c r="P979" s="93">
        <v>1</v>
      </c>
      <c r="Q979" s="93">
        <v>1</v>
      </c>
      <c r="R979" s="93">
        <v>1</v>
      </c>
      <c r="S979" s="93">
        <v>1</v>
      </c>
      <c r="T979" s="93">
        <v>1</v>
      </c>
      <c r="U979" s="75"/>
      <c r="V979" s="132" t="str">
        <f>VLOOKUP(A979,DB_CAL_Q1_Q4!$A$4:$P$1328,13)</f>
        <v>Electricidad</v>
      </c>
      <c r="W979" s="133" t="str">
        <f>VLOOKUP(A979,DB_ACS_Q1_Q4!$A$4:$AD$1328,13)</f>
        <v>Electricidad</v>
      </c>
      <c r="X979" s="134" t="str">
        <f>VLOOKUP(A979,DB_REF_Q1_Q4!$A$4:$AD$1328,13)</f>
        <v>Ninguno</v>
      </c>
    </row>
    <row r="980" spans="1:24" ht="12" customHeight="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11"/>
      <c r="N980" s="92"/>
      <c r="O980" s="93"/>
      <c r="P980" s="93"/>
      <c r="Q980" s="93"/>
      <c r="R980" s="93"/>
      <c r="S980" s="93"/>
      <c r="T980" s="93"/>
      <c r="U980" s="75"/>
      <c r="V980" s="132" t="str">
        <f>VLOOKUP(A980,DB_CAL_Q1_Q4!$A$4:$P$1328,13)</f>
        <v>Gas Natural</v>
      </c>
      <c r="W980" s="133" t="str">
        <f>VLOOKUP(A980,DB_ACS_Q1_Q4!$A$4:$AD$1328,13)</f>
        <v>Gas Natural</v>
      </c>
      <c r="X980" s="134" t="str">
        <f>VLOOKUP(A980,DB_REF_Q1_Q4!$A$4:$AD$1328,13)</f>
        <v>Ninguno</v>
      </c>
    </row>
    <row r="981" spans="1:24" ht="12" customHeight="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11"/>
      <c r="N981" s="92"/>
      <c r="O981" s="93"/>
      <c r="P981" s="93"/>
      <c r="Q981" s="93"/>
      <c r="R981" s="93"/>
      <c r="S981" s="93"/>
      <c r="T981" s="93"/>
      <c r="U981" s="75"/>
      <c r="V981" s="132" t="str">
        <f>VLOOKUP(A981,DB_CAL_Q1_Q4!$A$4:$P$1328,13)</f>
        <v>Gas Natural</v>
      </c>
      <c r="W981" s="133" t="str">
        <f>VLOOKUP(A981,DB_ACS_Q1_Q4!$A$4:$AD$1328,13)</f>
        <v>Gas Natural</v>
      </c>
      <c r="X981" s="134" t="str">
        <f>VLOOKUP(A981,DB_REF_Q1_Q4!$A$4:$AD$1328,13)</f>
        <v>Ninguno</v>
      </c>
    </row>
    <row r="982" spans="1:24" ht="12" customHeight="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11">
        <v>1</v>
      </c>
      <c r="N982" s="92"/>
      <c r="O982" s="93"/>
      <c r="P982" s="93">
        <v>1</v>
      </c>
      <c r="Q982" s="93">
        <v>1</v>
      </c>
      <c r="R982" s="93"/>
      <c r="S982" s="93">
        <v>1</v>
      </c>
      <c r="T982" s="93"/>
      <c r="U982" s="75"/>
      <c r="V982" s="132" t="str">
        <f>VLOOKUP(A982,DB_CAL_Q1_Q4!$A$4:$P$1328,13)</f>
        <v>Gas Natural</v>
      </c>
      <c r="W982" s="133" t="str">
        <f>VLOOKUP(A982,DB_ACS_Q1_Q4!$A$4:$AD$1328,13)</f>
        <v>Gas Natural</v>
      </c>
      <c r="X982" s="134" t="str">
        <f>VLOOKUP(A982,DB_REF_Q1_Q4!$A$4:$AD$1328,13)</f>
        <v>Ninguno</v>
      </c>
    </row>
    <row r="983" spans="1:24" ht="12" customHeight="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11"/>
      <c r="N983" s="92"/>
      <c r="O983" s="93"/>
      <c r="P983" s="93"/>
      <c r="Q983" s="93"/>
      <c r="R983" s="93"/>
      <c r="S983" s="93"/>
      <c r="T983" s="93"/>
      <c r="U983" s="75"/>
      <c r="V983" s="132" t="str">
        <f>VLOOKUP(A983,DB_CAL_Q1_Q4!$A$4:$P$1328,13)</f>
        <v>Gas Natural</v>
      </c>
      <c r="W983" s="133" t="str">
        <f>VLOOKUP(A983,DB_ACS_Q1_Q4!$A$4:$AD$1328,13)</f>
        <v>Gas Natural</v>
      </c>
      <c r="X983" s="134" t="str">
        <f>VLOOKUP(A983,DB_REF_Q1_Q4!$A$4:$AD$1328,13)</f>
        <v>Ninguno</v>
      </c>
    </row>
    <row r="984" spans="1:24" ht="12" customHeight="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11">
        <v>1</v>
      </c>
      <c r="N984" s="92">
        <v>1</v>
      </c>
      <c r="O984" s="93">
        <v>1</v>
      </c>
      <c r="P984" s="93">
        <v>1</v>
      </c>
      <c r="Q984" s="93">
        <v>1</v>
      </c>
      <c r="R984" s="93">
        <v>1</v>
      </c>
      <c r="S984" s="93">
        <v>1</v>
      </c>
      <c r="T984" s="93">
        <v>1</v>
      </c>
      <c r="U984" s="75">
        <v>1</v>
      </c>
      <c r="V984" s="132" t="str">
        <f>VLOOKUP(A984,DB_CAL_Q1_Q4!$A$4:$P$1328,13)</f>
        <v>Gas Natural</v>
      </c>
      <c r="W984" s="133" t="str">
        <f>VLOOKUP(A984,DB_ACS_Q1_Q4!$A$4:$AD$1328,13)</f>
        <v>Gas Natural</v>
      </c>
      <c r="X984" s="134" t="str">
        <f>VLOOKUP(A984,DB_REF_Q1_Q4!$A$4:$AD$1328,13)</f>
        <v>Ninguno</v>
      </c>
    </row>
    <row r="985" spans="1:24" ht="12" customHeight="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11">
        <v>1</v>
      </c>
      <c r="N985" s="92"/>
      <c r="O985" s="93"/>
      <c r="P985" s="93"/>
      <c r="Q985" s="93">
        <v>1</v>
      </c>
      <c r="R985" s="93"/>
      <c r="S985" s="93"/>
      <c r="T985" s="93"/>
      <c r="U985" s="75"/>
      <c r="V985" s="132" t="str">
        <f>VLOOKUP(A985,DB_CAL_Q1_Q4!$A$4:$P$1328,13)</f>
        <v>Gas Natural</v>
      </c>
      <c r="W985" s="133" t="str">
        <f>VLOOKUP(A985,DB_ACS_Q1_Q4!$A$4:$AD$1328,13)</f>
        <v>Gas Natural</v>
      </c>
      <c r="X985" s="134" t="str">
        <f>VLOOKUP(A985,DB_REF_Q1_Q4!$A$4:$AD$1328,13)</f>
        <v>Ninguno</v>
      </c>
    </row>
    <row r="986" spans="1:24" ht="12" customHeight="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11">
        <v>1</v>
      </c>
      <c r="N986" s="92"/>
      <c r="O986" s="93"/>
      <c r="P986" s="93">
        <v>1</v>
      </c>
      <c r="Q986" s="93">
        <v>1</v>
      </c>
      <c r="R986" s="93"/>
      <c r="S986" s="93"/>
      <c r="T986" s="93"/>
      <c r="U986" s="75"/>
      <c r="V986" s="132" t="str">
        <f>VLOOKUP(A986,DB_CAL_Q1_Q4!$A$4:$P$1328,13)</f>
        <v>Gas Natural</v>
      </c>
      <c r="W986" s="133" t="str">
        <f>VLOOKUP(A986,DB_ACS_Q1_Q4!$A$4:$AD$1328,13)</f>
        <v>Gas Natural</v>
      </c>
      <c r="X986" s="134" t="str">
        <f>VLOOKUP(A986,DB_REF_Q1_Q4!$A$4:$AD$1328,13)</f>
        <v>Ninguno</v>
      </c>
    </row>
    <row r="987" spans="1:24" ht="12" customHeight="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11"/>
      <c r="N987" s="92"/>
      <c r="O987" s="93"/>
      <c r="P987" s="93"/>
      <c r="Q987" s="93"/>
      <c r="R987" s="93"/>
      <c r="S987" s="93"/>
      <c r="T987" s="93"/>
      <c r="U987" s="75"/>
      <c r="V987" s="132" t="str">
        <f>VLOOKUP(A987,DB_CAL_Q1_Q4!$A$4:$P$1328,13)</f>
        <v>Gasóleo</v>
      </c>
      <c r="W987" s="133" t="str">
        <f>VLOOKUP(A987,DB_ACS_Q1_Q4!$A$4:$AD$1328,13)</f>
        <v>Electricidad</v>
      </c>
      <c r="X987" s="134" t="str">
        <f>VLOOKUP(A987,DB_REF_Q1_Q4!$A$4:$AD$1328,13)</f>
        <v>Ninguno</v>
      </c>
    </row>
    <row r="988" spans="1:24" ht="12" customHeight="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11"/>
      <c r="N988" s="92"/>
      <c r="O988" s="93"/>
      <c r="P988" s="93"/>
      <c r="Q988" s="93"/>
      <c r="R988" s="93"/>
      <c r="S988" s="93"/>
      <c r="T988" s="93"/>
      <c r="U988" s="75"/>
      <c r="V988" s="132" t="str">
        <f>VLOOKUP(A988,DB_CAL_Q1_Q4!$A$4:$P$1328,13)</f>
        <v>Electricidad</v>
      </c>
      <c r="W988" s="133" t="str">
        <f>VLOOKUP(A988,DB_ACS_Q1_Q4!$A$4:$AD$1328,13)</f>
        <v>Electricidad</v>
      </c>
      <c r="X988" s="134" t="str">
        <f>VLOOKUP(A988,DB_REF_Q1_Q4!$A$4:$AD$1328,13)</f>
        <v>Ninguno</v>
      </c>
    </row>
    <row r="989" spans="1:24" ht="12" customHeight="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11"/>
      <c r="N989" s="92"/>
      <c r="O989" s="93"/>
      <c r="P989" s="93"/>
      <c r="Q989" s="93"/>
      <c r="R989" s="93"/>
      <c r="S989" s="93"/>
      <c r="T989" s="93"/>
      <c r="U989" s="75"/>
      <c r="V989" s="132" t="str">
        <f>VLOOKUP(A989,DB_CAL_Q1_Q4!$A$4:$P$1328,13)</f>
        <v>Gas Natural</v>
      </c>
      <c r="W989" s="133" t="str">
        <f>VLOOKUP(A989,DB_ACS_Q1_Q4!$A$4:$AD$1328,13)</f>
        <v>Gas Natural</v>
      </c>
      <c r="X989" s="134" t="str">
        <f>VLOOKUP(A989,DB_REF_Q1_Q4!$A$4:$AD$1328,13)</f>
        <v>Ninguno</v>
      </c>
    </row>
    <row r="990" spans="1:24" ht="12" customHeight="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11"/>
      <c r="N990" s="92"/>
      <c r="O990" s="93"/>
      <c r="P990" s="93"/>
      <c r="Q990" s="93"/>
      <c r="R990" s="93"/>
      <c r="S990" s="93"/>
      <c r="T990" s="93"/>
      <c r="U990" s="75"/>
      <c r="V990" s="132" t="str">
        <f>VLOOKUP(A990,DB_CAL_Q1_Q4!$A$4:$P$1328,13)</f>
        <v>Electricidad</v>
      </c>
      <c r="W990" s="133" t="str">
        <f>VLOOKUP(A990,DB_ACS_Q1_Q4!$A$4:$AD$1328,13)</f>
        <v>Electricidad</v>
      </c>
      <c r="X990" s="134" t="str">
        <f>VLOOKUP(A990,DB_REF_Q1_Q4!$A$4:$AD$1328,13)</f>
        <v>Ninguno</v>
      </c>
    </row>
    <row r="991" spans="1:24" ht="12" customHeight="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11"/>
      <c r="N991" s="92"/>
      <c r="O991" s="93"/>
      <c r="P991" s="93"/>
      <c r="Q991" s="93"/>
      <c r="R991" s="93"/>
      <c r="S991" s="93"/>
      <c r="T991" s="93"/>
      <c r="U991" s="75"/>
      <c r="V991" s="132" t="str">
        <f>VLOOKUP(A991,DB_CAL_Q1_Q4!$A$4:$P$1328,13)</f>
        <v>Electricidad</v>
      </c>
      <c r="W991" s="133" t="str">
        <f>VLOOKUP(A991,DB_ACS_Q1_Q4!$A$4:$AD$1328,13)</f>
        <v>Electricidad</v>
      </c>
      <c r="X991" s="134" t="str">
        <f>VLOOKUP(A991,DB_REF_Q1_Q4!$A$4:$AD$1328,13)</f>
        <v>Ninguno</v>
      </c>
    </row>
    <row r="992" spans="1:24" ht="12" customHeight="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11"/>
      <c r="N992" s="92"/>
      <c r="O992" s="93"/>
      <c r="P992" s="93"/>
      <c r="Q992" s="93"/>
      <c r="R992" s="93"/>
      <c r="S992" s="93"/>
      <c r="T992" s="93"/>
      <c r="U992" s="75"/>
      <c r="V992" s="132" t="str">
        <f>VLOOKUP(A992,DB_CAL_Q1_Q4!$A$4:$P$1328,13)</f>
        <v>Electricidad</v>
      </c>
      <c r="W992" s="133" t="str">
        <f>VLOOKUP(A992,DB_ACS_Q1_Q4!$A$4:$AD$1328,13)</f>
        <v>GLP</v>
      </c>
      <c r="X992" s="134" t="str">
        <f>VLOOKUP(A992,DB_REF_Q1_Q4!$A$4:$AD$1328,13)</f>
        <v>Ninguno</v>
      </c>
    </row>
    <row r="993" spans="1:24" ht="12" customHeight="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11"/>
      <c r="N993" s="92"/>
      <c r="O993" s="93"/>
      <c r="P993" s="93"/>
      <c r="Q993" s="93"/>
      <c r="R993" s="93"/>
      <c r="S993" s="93"/>
      <c r="T993" s="93"/>
      <c r="U993" s="75"/>
      <c r="V993" s="132" t="str">
        <f>VLOOKUP(A993,DB_CAL_Q1_Q4!$A$4:$P$1328,13)</f>
        <v>Gas Natural</v>
      </c>
      <c r="W993" s="133" t="str">
        <f>VLOOKUP(A993,DB_ACS_Q1_Q4!$A$4:$AD$1328,13)</f>
        <v>Gas Natural</v>
      </c>
      <c r="X993" s="134" t="str">
        <f>VLOOKUP(A993,DB_REF_Q1_Q4!$A$4:$AD$1328,13)</f>
        <v>Ninguno</v>
      </c>
    </row>
    <row r="994" spans="1:24" ht="12" customHeight="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11"/>
      <c r="N994" s="92"/>
      <c r="O994" s="93"/>
      <c r="P994" s="93"/>
      <c r="Q994" s="93"/>
      <c r="R994" s="93"/>
      <c r="S994" s="93"/>
      <c r="T994" s="93"/>
      <c r="U994" s="75"/>
      <c r="V994" s="132" t="str">
        <f>VLOOKUP(A994,DB_CAL_Q1_Q4!$A$4:$P$1328,13)</f>
        <v>Gas Natural</v>
      </c>
      <c r="W994" s="133" t="str">
        <f>VLOOKUP(A994,DB_ACS_Q1_Q4!$A$4:$AD$1328,13)</f>
        <v>Gas Natural</v>
      </c>
      <c r="X994" s="134" t="str">
        <f>VLOOKUP(A994,DB_REF_Q1_Q4!$A$4:$AD$1328,13)</f>
        <v>Ninguno</v>
      </c>
    </row>
    <row r="995" spans="1:24" ht="12" customHeight="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11">
        <v>1</v>
      </c>
      <c r="N995" s="92">
        <v>1</v>
      </c>
      <c r="O995" s="93"/>
      <c r="P995" s="93"/>
      <c r="Q995" s="93">
        <v>1</v>
      </c>
      <c r="R995" s="93">
        <v>1</v>
      </c>
      <c r="S995" s="93">
        <v>1</v>
      </c>
      <c r="T995" s="93">
        <v>1</v>
      </c>
      <c r="U995" s="75"/>
      <c r="V995" s="132" t="str">
        <f>VLOOKUP(A995,DB_CAL_Q1_Q4!$A$4:$P$1328,13)</f>
        <v>Gas Natural</v>
      </c>
      <c r="W995" s="133" t="str">
        <f>VLOOKUP(A995,DB_ACS_Q1_Q4!$A$4:$AD$1328,13)</f>
        <v>Gas Natural</v>
      </c>
      <c r="X995" s="134" t="str">
        <f>VLOOKUP(A995,DB_REF_Q1_Q4!$A$4:$AD$1328,13)</f>
        <v>Ninguno</v>
      </c>
    </row>
    <row r="996" spans="1:24" ht="12" customHeight="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11"/>
      <c r="N996" s="92"/>
      <c r="O996" s="93"/>
      <c r="P996" s="93"/>
      <c r="Q996" s="93"/>
      <c r="R996" s="93"/>
      <c r="S996" s="93"/>
      <c r="T996" s="93"/>
      <c r="U996" s="75"/>
      <c r="V996" s="132" t="str">
        <f>VLOOKUP(A996,DB_CAL_Q1_Q4!$A$4:$P$1328,13)</f>
        <v>Electricidad</v>
      </c>
      <c r="W996" s="133" t="str">
        <f>VLOOKUP(A996,DB_ACS_Q1_Q4!$A$4:$AD$1328,13)</f>
        <v>Electricidad</v>
      </c>
      <c r="X996" s="134" t="str">
        <f>VLOOKUP(A996,DB_REF_Q1_Q4!$A$4:$AD$1328,13)</f>
        <v>Ninguno</v>
      </c>
    </row>
    <row r="997" spans="1:24" ht="12" customHeight="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11">
        <v>1</v>
      </c>
      <c r="N997" s="92">
        <v>1</v>
      </c>
      <c r="O997" s="93"/>
      <c r="P997" s="93">
        <v>1</v>
      </c>
      <c r="Q997" s="93">
        <v>1</v>
      </c>
      <c r="R997" s="93">
        <v>1</v>
      </c>
      <c r="S997" s="93">
        <v>1</v>
      </c>
      <c r="T997" s="93">
        <v>1</v>
      </c>
      <c r="U997" s="75">
        <v>1</v>
      </c>
      <c r="V997" s="132" t="str">
        <f>VLOOKUP(A997,DB_CAL_Q1_Q4!$A$4:$P$1328,13)</f>
        <v>Gas Natural</v>
      </c>
      <c r="W997" s="133" t="str">
        <f>VLOOKUP(A997,DB_ACS_Q1_Q4!$A$4:$AD$1328,13)</f>
        <v>Gas Natural</v>
      </c>
      <c r="X997" s="134" t="str">
        <f>VLOOKUP(A997,DB_REF_Q1_Q4!$A$4:$AD$1328,13)</f>
        <v>Ninguno</v>
      </c>
    </row>
    <row r="998" spans="1:24" ht="12" customHeight="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11"/>
      <c r="N998" s="92"/>
      <c r="O998" s="93"/>
      <c r="P998" s="93"/>
      <c r="Q998" s="93"/>
      <c r="R998" s="93"/>
      <c r="S998" s="93"/>
      <c r="T998" s="93"/>
      <c r="U998" s="75"/>
      <c r="V998" s="132" t="str">
        <f>VLOOKUP(A998,DB_CAL_Q1_Q4!$A$4:$P$1328,13)</f>
        <v>Electricidad</v>
      </c>
      <c r="W998" s="133" t="str">
        <f>VLOOKUP(A998,DB_ACS_Q1_Q4!$A$4:$AD$1328,13)</f>
        <v>Electricidad</v>
      </c>
      <c r="X998" s="134" t="str">
        <f>VLOOKUP(A998,DB_REF_Q1_Q4!$A$4:$AD$1328,13)</f>
        <v>Ninguno</v>
      </c>
    </row>
    <row r="999" spans="1:24" ht="12" customHeight="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11">
        <v>1</v>
      </c>
      <c r="N999" s="92"/>
      <c r="O999" s="93"/>
      <c r="P999" s="93"/>
      <c r="Q999" s="93">
        <v>1</v>
      </c>
      <c r="R999" s="93"/>
      <c r="S999" s="93">
        <v>1</v>
      </c>
      <c r="T999" s="93">
        <v>1</v>
      </c>
      <c r="U999" s="75">
        <v>1</v>
      </c>
      <c r="V999" s="132" t="str">
        <f>VLOOKUP(A999,DB_CAL_Q1_Q4!$A$4:$P$1328,13)</f>
        <v>Gas Natural</v>
      </c>
      <c r="W999" s="133" t="str">
        <f>VLOOKUP(A999,DB_ACS_Q1_Q4!$A$4:$AD$1328,13)</f>
        <v>Gas Natural</v>
      </c>
      <c r="X999" s="134" t="str">
        <f>VLOOKUP(A999,DB_REF_Q1_Q4!$A$4:$AD$1328,13)</f>
        <v>Ninguno</v>
      </c>
    </row>
    <row r="1000" spans="1:24" ht="12" customHeight="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11">
        <v>1</v>
      </c>
      <c r="N1000" s="92">
        <v>1</v>
      </c>
      <c r="O1000" s="93"/>
      <c r="P1000" s="93">
        <v>1</v>
      </c>
      <c r="Q1000" s="93">
        <v>1</v>
      </c>
      <c r="R1000" s="93"/>
      <c r="S1000" s="93"/>
      <c r="T1000" s="93"/>
      <c r="U1000" s="75"/>
      <c r="V1000" s="132" t="str">
        <f>VLOOKUP(A1000,DB_CAL_Q1_Q4!$A$4:$P$1328,13)</f>
        <v>Gas Natural</v>
      </c>
      <c r="W1000" s="133" t="str">
        <f>VLOOKUP(A1000,DB_ACS_Q1_Q4!$A$4:$AD$1328,13)</f>
        <v>Gas Natural</v>
      </c>
      <c r="X1000" s="134" t="str">
        <f>VLOOKUP(A1000,DB_REF_Q1_Q4!$A$4:$AD$1328,13)</f>
        <v>Ninguno</v>
      </c>
    </row>
    <row r="1001" spans="1:24" ht="12" customHeight="1">
      <c r="A1001" s="10">
        <v>997</v>
      </c>
      <c r="B1001" s="98" t="s">
        <v>106</v>
      </c>
      <c r="C1001" s="98" t="s">
        <v>71</v>
      </c>
      <c r="D1001" s="11" t="s">
        <v>25</v>
      </c>
      <c r="E1001" s="11" t="s">
        <v>304</v>
      </c>
      <c r="F1001" s="12" t="s">
        <v>49</v>
      </c>
      <c r="G1001" s="12" t="s">
        <v>510</v>
      </c>
      <c r="H1001" s="12" t="s">
        <v>308</v>
      </c>
      <c r="I1001" s="103" t="s">
        <v>505</v>
      </c>
      <c r="J1001" s="12" t="str">
        <f t="shared" ref="J1001:J1007" si="35">"≥17h"</f>
        <v>≥17h</v>
      </c>
      <c r="K1001" s="12" t="s">
        <v>512</v>
      </c>
      <c r="L1001" s="69" t="s">
        <v>520</v>
      </c>
      <c r="M1001" s="11"/>
      <c r="N1001" s="92"/>
      <c r="O1001" s="93"/>
      <c r="P1001" s="93"/>
      <c r="Q1001" s="93"/>
      <c r="R1001" s="93"/>
      <c r="S1001" s="93"/>
      <c r="T1001" s="93"/>
      <c r="U1001" s="75"/>
      <c r="V1001" s="132" t="str">
        <f>VLOOKUP(A1001,DB_CAL_Q1_Q4!$A$4:$P$1328,13)</f>
        <v>Gas Natural</v>
      </c>
      <c r="W1001" s="133" t="str">
        <f>VLOOKUP(A1001,DB_ACS_Q1_Q4!$A$4:$AD$1328,13)</f>
        <v>Gas Natural</v>
      </c>
      <c r="X1001" s="134" t="str">
        <f>VLOOKUP(A1001,DB_REF_Q1_Q4!$A$4:$AD$1328,13)</f>
        <v>Ninguno</v>
      </c>
    </row>
    <row r="1002" spans="1:24" ht="12" customHeight="1">
      <c r="A1002" s="10">
        <v>998</v>
      </c>
      <c r="B1002" s="98" t="s">
        <v>106</v>
      </c>
      <c r="C1002" s="98" t="s">
        <v>71</v>
      </c>
      <c r="D1002" s="11" t="s">
        <v>25</v>
      </c>
      <c r="E1002" s="11" t="s">
        <v>303</v>
      </c>
      <c r="F1002" s="12" t="s">
        <v>50</v>
      </c>
      <c r="G1002" s="12" t="s">
        <v>310</v>
      </c>
      <c r="H1002" s="12" t="s">
        <v>306</v>
      </c>
      <c r="I1002" s="12" t="s">
        <v>505</v>
      </c>
      <c r="J1002" s="12" t="str">
        <f t="shared" si="35"/>
        <v>≥17h</v>
      </c>
      <c r="K1002" s="12" t="s">
        <v>512</v>
      </c>
      <c r="L1002" s="69" t="s">
        <v>520</v>
      </c>
      <c r="M1002" s="11">
        <v>1</v>
      </c>
      <c r="N1002" s="92"/>
      <c r="O1002" s="93"/>
      <c r="P1002" s="93">
        <v>1</v>
      </c>
      <c r="Q1002" s="93">
        <v>1</v>
      </c>
      <c r="R1002" s="93"/>
      <c r="S1002" s="93">
        <v>1</v>
      </c>
      <c r="T1002" s="93">
        <v>1</v>
      </c>
      <c r="U1002" s="75"/>
      <c r="V1002" s="132" t="str">
        <f>VLOOKUP(A1002,DB_CAL_Q1_Q4!$A$4:$P$1328,13)</f>
        <v>Gas Natural</v>
      </c>
      <c r="W1002" s="133" t="str">
        <f>VLOOKUP(A1002,DB_ACS_Q1_Q4!$A$4:$AD$1328,13)</f>
        <v>Gas Natural</v>
      </c>
      <c r="X1002" s="134" t="str">
        <f>VLOOKUP(A1002,DB_REF_Q1_Q4!$A$4:$AD$1328,13)</f>
        <v>Ninguno</v>
      </c>
    </row>
    <row r="1003" spans="1:24" ht="12" customHeight="1">
      <c r="A1003" s="10">
        <v>999</v>
      </c>
      <c r="B1003" s="98" t="s">
        <v>106</v>
      </c>
      <c r="C1003" s="98" t="s">
        <v>71</v>
      </c>
      <c r="D1003" s="11" t="s">
        <v>25</v>
      </c>
      <c r="E1003" s="11" t="s">
        <v>304</v>
      </c>
      <c r="F1003" s="12" t="s">
        <v>48</v>
      </c>
      <c r="G1003" s="12" t="s">
        <v>310</v>
      </c>
      <c r="H1003" s="12" t="s">
        <v>306</v>
      </c>
      <c r="I1003" s="103" t="s">
        <v>504</v>
      </c>
      <c r="J1003" s="12" t="str">
        <f t="shared" si="35"/>
        <v>≥17h</v>
      </c>
      <c r="K1003" s="12" t="s">
        <v>513</v>
      </c>
      <c r="L1003" s="69" t="s">
        <v>520</v>
      </c>
      <c r="M1003" s="11">
        <v>1</v>
      </c>
      <c r="N1003" s="92">
        <v>1</v>
      </c>
      <c r="O1003" s="93"/>
      <c r="P1003" s="93">
        <v>1</v>
      </c>
      <c r="Q1003" s="93">
        <v>1</v>
      </c>
      <c r="R1003" s="93"/>
      <c r="S1003" s="93">
        <v>1</v>
      </c>
      <c r="T1003" s="93"/>
      <c r="U1003" s="75"/>
      <c r="V1003" s="132" t="str">
        <f>VLOOKUP(A1003,DB_CAL_Q1_Q4!$A$4:$P$1328,13)</f>
        <v>Gas Natural</v>
      </c>
      <c r="W1003" s="133" t="str">
        <f>VLOOKUP(A1003,DB_ACS_Q1_Q4!$A$4:$AD$1328,13)</f>
        <v>Gas Natural</v>
      </c>
      <c r="X1003" s="134" t="str">
        <f>VLOOKUP(A1003,DB_REF_Q1_Q4!$A$4:$AD$1328,13)</f>
        <v>Ninguno</v>
      </c>
    </row>
    <row r="1004" spans="1:24" ht="12" customHeight="1">
      <c r="A1004" s="10">
        <v>1000</v>
      </c>
      <c r="B1004" s="98" t="s">
        <v>90</v>
      </c>
      <c r="C1004" s="98" t="s">
        <v>89</v>
      </c>
      <c r="D1004" s="11" t="s">
        <v>25</v>
      </c>
      <c r="E1004" s="11" t="s">
        <v>304</v>
      </c>
      <c r="F1004" s="12" t="s">
        <v>49</v>
      </c>
      <c r="G1004" s="12" t="s">
        <v>510</v>
      </c>
      <c r="H1004" s="12" t="s">
        <v>306</v>
      </c>
      <c r="I1004" s="103" t="s">
        <v>505</v>
      </c>
      <c r="J1004" s="12" t="str">
        <f t="shared" si="35"/>
        <v>≥17h</v>
      </c>
      <c r="K1004" s="12" t="s">
        <v>512</v>
      </c>
      <c r="L1004" s="69" t="s">
        <v>520</v>
      </c>
      <c r="M1004" s="11">
        <v>1</v>
      </c>
      <c r="N1004" s="92">
        <v>1</v>
      </c>
      <c r="O1004" s="93"/>
      <c r="P1004" s="93">
        <v>1</v>
      </c>
      <c r="Q1004" s="93">
        <v>1</v>
      </c>
      <c r="R1004" s="93"/>
      <c r="S1004" s="93"/>
      <c r="T1004" s="93"/>
      <c r="U1004" s="75">
        <v>1</v>
      </c>
      <c r="V1004" s="132" t="str">
        <f>VLOOKUP(A1004,DB_CAL_Q1_Q4!$A$4:$P$1328,13)</f>
        <v>Gas Natural</v>
      </c>
      <c r="W1004" s="133" t="str">
        <f>VLOOKUP(A1004,DB_ACS_Q1_Q4!$A$4:$AD$1328,13)</f>
        <v>Gas Natural</v>
      </c>
      <c r="X1004" s="134" t="str">
        <f>VLOOKUP(A1004,DB_REF_Q1_Q4!$A$4:$AD$1328,13)</f>
        <v>Ninguno</v>
      </c>
    </row>
    <row r="1005" spans="1:24" ht="12" customHeight="1">
      <c r="A1005" s="10">
        <v>1001</v>
      </c>
      <c r="B1005" s="98" t="s">
        <v>90</v>
      </c>
      <c r="C1005" s="98" t="s">
        <v>89</v>
      </c>
      <c r="D1005" s="11" t="s">
        <v>25</v>
      </c>
      <c r="E1005" s="11" t="s">
        <v>303</v>
      </c>
      <c r="F1005" s="12" t="s">
        <v>50</v>
      </c>
      <c r="G1005" s="12" t="s">
        <v>310</v>
      </c>
      <c r="H1005" s="12" t="s">
        <v>306</v>
      </c>
      <c r="I1005" s="103" t="s">
        <v>505</v>
      </c>
      <c r="J1005" s="12" t="str">
        <f t="shared" si="35"/>
        <v>≥17h</v>
      </c>
      <c r="K1005" s="12" t="s">
        <v>47</v>
      </c>
      <c r="L1005" s="69" t="s">
        <v>520</v>
      </c>
      <c r="M1005" s="11">
        <v>1</v>
      </c>
      <c r="N1005" s="92">
        <v>1</v>
      </c>
      <c r="O1005" s="93"/>
      <c r="P1005" s="93">
        <v>1</v>
      </c>
      <c r="Q1005" s="93">
        <v>1</v>
      </c>
      <c r="R1005" s="93"/>
      <c r="S1005" s="93">
        <v>1</v>
      </c>
      <c r="T1005" s="93"/>
      <c r="U1005" s="75">
        <v>1</v>
      </c>
      <c r="V1005" s="132" t="str">
        <f>VLOOKUP(A1005,DB_CAL_Q1_Q4!$A$4:$P$1328,13)</f>
        <v>Electricidad</v>
      </c>
      <c r="W1005" s="133" t="str">
        <f>VLOOKUP(A1005,DB_ACS_Q1_Q4!$A$4:$AD$1328,13)</f>
        <v>Electricidad</v>
      </c>
      <c r="X1005" s="134" t="str">
        <f>VLOOKUP(A1005,DB_REF_Q1_Q4!$A$4:$AD$1328,13)</f>
        <v>Ninguno</v>
      </c>
    </row>
    <row r="1006" spans="1:24" ht="12" customHeight="1">
      <c r="A1006" s="10">
        <v>1002</v>
      </c>
      <c r="B1006" s="98" t="s">
        <v>172</v>
      </c>
      <c r="C1006" s="98" t="s">
        <v>168</v>
      </c>
      <c r="D1006" s="11" t="s">
        <v>51</v>
      </c>
      <c r="E1006" s="11" t="s">
        <v>304</v>
      </c>
      <c r="F1006" s="12" t="s">
        <v>48</v>
      </c>
      <c r="G1006" s="12" t="s">
        <v>510</v>
      </c>
      <c r="H1006" s="12" t="s">
        <v>306</v>
      </c>
      <c r="I1006" s="103" t="s">
        <v>505</v>
      </c>
      <c r="J1006" s="12" t="str">
        <f t="shared" si="35"/>
        <v>≥17h</v>
      </c>
      <c r="K1006" s="12" t="s">
        <v>47</v>
      </c>
      <c r="L1006" s="69" t="s">
        <v>520</v>
      </c>
      <c r="M1006" s="11">
        <v>1</v>
      </c>
      <c r="N1006" s="92"/>
      <c r="O1006" s="93"/>
      <c r="P1006" s="93">
        <v>1</v>
      </c>
      <c r="Q1006" s="93">
        <v>1</v>
      </c>
      <c r="R1006" s="93"/>
      <c r="S1006" s="93"/>
      <c r="T1006" s="93"/>
      <c r="U1006" s="75"/>
      <c r="V1006" s="132" t="str">
        <f>VLOOKUP(A1006,DB_CAL_Q1_Q4!$A$4:$P$1328,13)</f>
        <v>Electricidad</v>
      </c>
      <c r="W1006" s="133" t="str">
        <f>VLOOKUP(A1006,DB_ACS_Q1_Q4!$A$4:$AD$1328,13)</f>
        <v>Electricidad</v>
      </c>
      <c r="X1006" s="134" t="str">
        <f>VLOOKUP(A1006,DB_REF_Q1_Q4!$A$4:$AD$1328,13)</f>
        <v>Ninguno</v>
      </c>
    </row>
    <row r="1007" spans="1:24" ht="12" customHeight="1">
      <c r="A1007" s="10">
        <v>1003</v>
      </c>
      <c r="B1007" s="98" t="s">
        <v>172</v>
      </c>
      <c r="C1007" s="98" t="s">
        <v>168</v>
      </c>
      <c r="D1007" s="11" t="s">
        <v>25</v>
      </c>
      <c r="E1007" s="11" t="s">
        <v>303</v>
      </c>
      <c r="F1007" s="12" t="s">
        <v>50</v>
      </c>
      <c r="G1007" s="12" t="s">
        <v>310</v>
      </c>
      <c r="H1007" s="12" t="s">
        <v>306</v>
      </c>
      <c r="I1007" s="103" t="s">
        <v>504</v>
      </c>
      <c r="J1007" s="12" t="str">
        <f t="shared" si="35"/>
        <v>≥17h</v>
      </c>
      <c r="K1007" s="12" t="s">
        <v>512</v>
      </c>
      <c r="L1007" s="69" t="s">
        <v>520</v>
      </c>
      <c r="M1007" s="11"/>
      <c r="N1007" s="92"/>
      <c r="O1007" s="93"/>
      <c r="P1007" s="93"/>
      <c r="Q1007" s="93"/>
      <c r="R1007" s="93"/>
      <c r="S1007" s="93"/>
      <c r="T1007" s="93"/>
      <c r="U1007" s="75"/>
      <c r="V1007" s="132" t="str">
        <f>VLOOKUP(A1007,DB_CAL_Q1_Q4!$A$4:$P$1328,13)</f>
        <v>Gas Natural</v>
      </c>
      <c r="W1007" s="133" t="str">
        <f>VLOOKUP(A1007,DB_ACS_Q1_Q4!$A$4:$AD$1328,13)</f>
        <v>Gas Natural</v>
      </c>
      <c r="X1007" s="134" t="str">
        <f>VLOOKUP(A1007,DB_REF_Q1_Q4!$A$4:$AD$1328,13)</f>
        <v>Ninguno</v>
      </c>
    </row>
    <row r="1008" spans="1:24" ht="12" customHeight="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11">
        <v>1</v>
      </c>
      <c r="N1008" s="92">
        <v>1</v>
      </c>
      <c r="O1008" s="93"/>
      <c r="P1008" s="93">
        <v>1</v>
      </c>
      <c r="Q1008" s="93">
        <v>1</v>
      </c>
      <c r="R1008" s="93">
        <v>1</v>
      </c>
      <c r="S1008" s="93"/>
      <c r="T1008" s="93"/>
      <c r="U1008" s="75"/>
      <c r="V1008" s="132" t="str">
        <f>VLOOKUP(A1008,DB_CAL_Q1_Q4!$A$4:$P$1328,13)</f>
        <v>Gas Natural</v>
      </c>
      <c r="W1008" s="133" t="str">
        <f>VLOOKUP(A1008,DB_ACS_Q1_Q4!$A$4:$AD$1328,13)</f>
        <v>Gas Natural</v>
      </c>
      <c r="X1008" s="134" t="str">
        <f>VLOOKUP(A1008,DB_REF_Q1_Q4!$A$4:$AD$1328,13)</f>
        <v>Ninguno</v>
      </c>
    </row>
    <row r="1009" spans="1:24" ht="12" customHeight="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11">
        <v>1</v>
      </c>
      <c r="N1009" s="92">
        <v>1</v>
      </c>
      <c r="O1009" s="93"/>
      <c r="P1009" s="93">
        <v>1</v>
      </c>
      <c r="Q1009" s="93">
        <v>1</v>
      </c>
      <c r="R1009" s="93"/>
      <c r="S1009" s="93">
        <v>1</v>
      </c>
      <c r="T1009" s="93"/>
      <c r="U1009" s="75"/>
      <c r="V1009" s="132" t="str">
        <f>VLOOKUP(A1009,DB_CAL_Q1_Q4!$A$4:$P$1328,13)</f>
        <v>Electricidad</v>
      </c>
      <c r="W1009" s="133" t="str">
        <f>VLOOKUP(A1009,DB_ACS_Q1_Q4!$A$4:$AD$1328,13)</f>
        <v>Electricidad</v>
      </c>
      <c r="X1009" s="134" t="str">
        <f>VLOOKUP(A1009,DB_REF_Q1_Q4!$A$4:$AD$1328,13)</f>
        <v>Ninguno</v>
      </c>
    </row>
    <row r="1010" spans="1:24" ht="12" customHeight="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11">
        <v>1</v>
      </c>
      <c r="N1010" s="92">
        <v>1</v>
      </c>
      <c r="O1010" s="93"/>
      <c r="P1010" s="93">
        <v>1</v>
      </c>
      <c r="Q1010" s="93">
        <v>1</v>
      </c>
      <c r="R1010" s="93"/>
      <c r="S1010" s="93">
        <v>1</v>
      </c>
      <c r="T1010" s="93"/>
      <c r="U1010" s="75"/>
      <c r="V1010" s="132" t="str">
        <f>VLOOKUP(A1010,DB_CAL_Q1_Q4!$A$4:$P$1328,13)</f>
        <v>Electricidad</v>
      </c>
      <c r="W1010" s="133" t="str">
        <f>VLOOKUP(A1010,DB_ACS_Q1_Q4!$A$4:$AD$1328,13)</f>
        <v>Electricidad</v>
      </c>
      <c r="X1010" s="134" t="str">
        <f>VLOOKUP(A1010,DB_REF_Q1_Q4!$A$4:$AD$1328,13)</f>
        <v>Ninguno</v>
      </c>
    </row>
    <row r="1011" spans="1:24" ht="12" customHeight="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11">
        <v>1</v>
      </c>
      <c r="N1011" s="92"/>
      <c r="O1011" s="93"/>
      <c r="P1011" s="93"/>
      <c r="Q1011" s="93">
        <v>1</v>
      </c>
      <c r="R1011" s="93">
        <v>1</v>
      </c>
      <c r="S1011" s="93"/>
      <c r="T1011" s="93">
        <v>1</v>
      </c>
      <c r="U1011" s="75"/>
      <c r="V1011" s="132" t="str">
        <f>VLOOKUP(A1011,DB_CAL_Q1_Q4!$A$4:$P$1328,13)</f>
        <v>Gas Natural</v>
      </c>
      <c r="W1011" s="133" t="str">
        <f>VLOOKUP(A1011,DB_ACS_Q1_Q4!$A$4:$AD$1328,13)</f>
        <v>Gas Natural</v>
      </c>
      <c r="X1011" s="134" t="str">
        <f>VLOOKUP(A1011,DB_REF_Q1_Q4!$A$4:$AD$1328,13)</f>
        <v>Ninguno</v>
      </c>
    </row>
    <row r="1012" spans="1:24" ht="12" customHeight="1">
      <c r="A1012" s="10">
        <v>1008</v>
      </c>
      <c r="B1012" s="98" t="s">
        <v>249</v>
      </c>
      <c r="C1012" s="98" t="s">
        <v>245</v>
      </c>
      <c r="D1012" s="11" t="s">
        <v>25</v>
      </c>
      <c r="E1012" s="11" t="s">
        <v>303</v>
      </c>
      <c r="F1012" s="12" t="s">
        <v>48</v>
      </c>
      <c r="G1012" s="12" t="s">
        <v>310</v>
      </c>
      <c r="H1012" s="12" t="s">
        <v>308</v>
      </c>
      <c r="I1012" s="103" t="s">
        <v>504</v>
      </c>
      <c r="J1012" s="12" t="str">
        <f t="shared" ref="J1012:J1018" si="36">"≥17h"</f>
        <v>≥17h</v>
      </c>
      <c r="K1012" s="12" t="s">
        <v>513</v>
      </c>
      <c r="L1012" s="69" t="s">
        <v>520</v>
      </c>
      <c r="M1012" s="11">
        <v>1</v>
      </c>
      <c r="N1012" s="92">
        <v>1</v>
      </c>
      <c r="O1012" s="93"/>
      <c r="P1012" s="93">
        <v>1</v>
      </c>
      <c r="Q1012" s="93">
        <v>1</v>
      </c>
      <c r="R1012" s="93">
        <v>1</v>
      </c>
      <c r="S1012" s="93">
        <v>1</v>
      </c>
      <c r="T1012" s="93">
        <v>1</v>
      </c>
      <c r="U1012" s="75"/>
      <c r="V1012" s="132" t="str">
        <f>VLOOKUP(A1012,DB_CAL_Q1_Q4!$A$4:$P$1328,13)</f>
        <v>Ninguna</v>
      </c>
      <c r="W1012" s="133" t="str">
        <f>VLOOKUP(A1012,DB_ACS_Q1_Q4!$A$4:$AD$1328,13)</f>
        <v>GLP</v>
      </c>
      <c r="X1012" s="134" t="str">
        <f>VLOOKUP(A1012,DB_REF_Q1_Q4!$A$4:$AD$1328,13)</f>
        <v>Ninguno</v>
      </c>
    </row>
    <row r="1013" spans="1:24" ht="12" customHeight="1">
      <c r="A1013" s="10">
        <v>1009</v>
      </c>
      <c r="B1013" s="98" t="s">
        <v>273</v>
      </c>
      <c r="C1013" s="98" t="s">
        <v>89</v>
      </c>
      <c r="D1013" s="11" t="s">
        <v>25</v>
      </c>
      <c r="E1013" s="11" t="s">
        <v>304</v>
      </c>
      <c r="F1013" s="12" t="s">
        <v>50</v>
      </c>
      <c r="G1013" s="12" t="s">
        <v>310</v>
      </c>
      <c r="H1013" s="12" t="s">
        <v>306</v>
      </c>
      <c r="I1013" s="103" t="s">
        <v>504</v>
      </c>
      <c r="J1013" s="12" t="str">
        <f t="shared" si="36"/>
        <v>≥17h</v>
      </c>
      <c r="K1013" s="12" t="s">
        <v>47</v>
      </c>
      <c r="L1013" s="69" t="s">
        <v>520</v>
      </c>
      <c r="M1013" s="11"/>
      <c r="N1013" s="92"/>
      <c r="O1013" s="93"/>
      <c r="P1013" s="93"/>
      <c r="Q1013" s="93"/>
      <c r="R1013" s="93"/>
      <c r="S1013" s="93"/>
      <c r="T1013" s="93"/>
      <c r="U1013" s="75"/>
      <c r="V1013" s="132" t="str">
        <f>VLOOKUP(A1013,DB_CAL_Q1_Q4!$A$4:$P$1328,13)</f>
        <v>Electricidad</v>
      </c>
      <c r="W1013" s="133" t="str">
        <f>VLOOKUP(A1013,DB_ACS_Q1_Q4!$A$4:$AD$1328,13)</f>
        <v>Electricidad</v>
      </c>
      <c r="X1013" s="134" t="str">
        <f>VLOOKUP(A1013,DB_REF_Q1_Q4!$A$4:$AD$1328,13)</f>
        <v>Ninguno</v>
      </c>
    </row>
    <row r="1014" spans="1:24" ht="12" customHeight="1">
      <c r="A1014" s="10">
        <v>1010</v>
      </c>
      <c r="B1014" s="98" t="s">
        <v>273</v>
      </c>
      <c r="C1014" s="98" t="s">
        <v>89</v>
      </c>
      <c r="D1014" s="11" t="s">
        <v>51</v>
      </c>
      <c r="E1014" s="11" t="s">
        <v>303</v>
      </c>
      <c r="F1014" s="12" t="s">
        <v>48</v>
      </c>
      <c r="G1014" s="12" t="s">
        <v>310</v>
      </c>
      <c r="H1014" s="12" t="s">
        <v>306</v>
      </c>
      <c r="I1014" s="103" t="s">
        <v>505</v>
      </c>
      <c r="J1014" s="12" t="str">
        <f t="shared" si="36"/>
        <v>≥17h</v>
      </c>
      <c r="K1014" s="12" t="s">
        <v>512</v>
      </c>
      <c r="L1014" s="69" t="s">
        <v>520</v>
      </c>
      <c r="M1014" s="11">
        <v>1</v>
      </c>
      <c r="N1014" s="92">
        <v>1</v>
      </c>
      <c r="O1014" s="93"/>
      <c r="P1014" s="93"/>
      <c r="Q1014" s="93">
        <v>1</v>
      </c>
      <c r="R1014" s="93">
        <v>1</v>
      </c>
      <c r="S1014" s="93">
        <v>1</v>
      </c>
      <c r="T1014" s="93">
        <v>1</v>
      </c>
      <c r="U1014" s="75"/>
      <c r="V1014" s="132" t="str">
        <f>VLOOKUP(A1014,DB_CAL_Q1_Q4!$A$4:$P$1328,13)</f>
        <v>Electricidad</v>
      </c>
      <c r="W1014" s="133" t="str">
        <f>VLOOKUP(A1014,DB_ACS_Q1_Q4!$A$4:$AD$1328,13)</f>
        <v>Electricidad</v>
      </c>
      <c r="X1014" s="134" t="str">
        <f>VLOOKUP(A1014,DB_REF_Q1_Q4!$A$4:$AD$1328,13)</f>
        <v>Ninguno</v>
      </c>
    </row>
    <row r="1015" spans="1:24" ht="12" customHeight="1">
      <c r="A1015" s="10">
        <v>1011</v>
      </c>
      <c r="B1015" s="98" t="s">
        <v>92</v>
      </c>
      <c r="C1015" s="98" t="s">
        <v>89</v>
      </c>
      <c r="D1015" s="11" t="s">
        <v>25</v>
      </c>
      <c r="E1015" s="11" t="s">
        <v>304</v>
      </c>
      <c r="F1015" s="12" t="s">
        <v>48</v>
      </c>
      <c r="G1015" s="12" t="s">
        <v>310</v>
      </c>
      <c r="H1015" s="12" t="s">
        <v>306</v>
      </c>
      <c r="I1015" s="11" t="s">
        <v>507</v>
      </c>
      <c r="J1015" s="12" t="str">
        <f t="shared" si="36"/>
        <v>≥17h</v>
      </c>
      <c r="K1015" s="12" t="s">
        <v>513</v>
      </c>
      <c r="L1015" s="69" t="s">
        <v>520</v>
      </c>
      <c r="M1015" s="11">
        <v>1</v>
      </c>
      <c r="N1015" s="92"/>
      <c r="O1015" s="93"/>
      <c r="P1015" s="93">
        <v>1</v>
      </c>
      <c r="Q1015" s="93">
        <v>1</v>
      </c>
      <c r="R1015" s="93">
        <v>1</v>
      </c>
      <c r="S1015" s="93"/>
      <c r="T1015" s="93">
        <v>1</v>
      </c>
      <c r="U1015" s="75">
        <v>1</v>
      </c>
      <c r="V1015" s="132" t="str">
        <f>VLOOKUP(A1015,DB_CAL_Q1_Q4!$A$4:$P$1328,13)</f>
        <v>Ninguna</v>
      </c>
      <c r="W1015" s="133" t="str">
        <f>VLOOKUP(A1015,DB_ACS_Q1_Q4!$A$4:$AD$1328,13)</f>
        <v>Electricidad</v>
      </c>
      <c r="X1015" s="134" t="str">
        <f>VLOOKUP(A1015,DB_REF_Q1_Q4!$A$4:$AD$1328,13)</f>
        <v>Ninguno</v>
      </c>
    </row>
    <row r="1016" spans="1:24" ht="12" customHeight="1">
      <c r="A1016" s="10">
        <v>1012</v>
      </c>
      <c r="B1016" s="98" t="s">
        <v>92</v>
      </c>
      <c r="C1016" s="98" t="s">
        <v>89</v>
      </c>
      <c r="D1016" s="11" t="s">
        <v>25</v>
      </c>
      <c r="E1016" s="11" t="s">
        <v>303</v>
      </c>
      <c r="F1016" s="12" t="s">
        <v>48</v>
      </c>
      <c r="G1016" s="12" t="s">
        <v>310</v>
      </c>
      <c r="H1016" s="12" t="s">
        <v>306</v>
      </c>
      <c r="I1016" s="103" t="s">
        <v>504</v>
      </c>
      <c r="J1016" s="12" t="str">
        <f t="shared" si="36"/>
        <v>≥17h</v>
      </c>
      <c r="K1016" s="12" t="s">
        <v>47</v>
      </c>
      <c r="L1016" s="69" t="s">
        <v>520</v>
      </c>
      <c r="M1016" s="11">
        <v>1</v>
      </c>
      <c r="N1016" s="92"/>
      <c r="O1016" s="93"/>
      <c r="P1016" s="93">
        <v>1</v>
      </c>
      <c r="Q1016" s="93">
        <v>1</v>
      </c>
      <c r="R1016" s="93"/>
      <c r="S1016" s="93">
        <v>1</v>
      </c>
      <c r="T1016" s="93"/>
      <c r="U1016" s="75"/>
      <c r="V1016" s="132" t="str">
        <f>VLOOKUP(A1016,DB_CAL_Q1_Q4!$A$4:$P$1328,13)</f>
        <v>Electricidad</v>
      </c>
      <c r="W1016" s="133" t="str">
        <f>VLOOKUP(A1016,DB_ACS_Q1_Q4!$A$4:$AD$1328,13)</f>
        <v>Electricidad</v>
      </c>
      <c r="X1016" s="134" t="str">
        <f>VLOOKUP(A1016,DB_REF_Q1_Q4!$A$4:$AD$1328,13)</f>
        <v>Ninguno</v>
      </c>
    </row>
    <row r="1017" spans="1:24" ht="12" customHeight="1">
      <c r="A1017" s="10">
        <v>1013</v>
      </c>
      <c r="B1017" s="98" t="s">
        <v>106</v>
      </c>
      <c r="C1017" s="98" t="s">
        <v>71</v>
      </c>
      <c r="D1017" s="11" t="s">
        <v>25</v>
      </c>
      <c r="E1017" s="11" t="s">
        <v>303</v>
      </c>
      <c r="F1017" s="12" t="s">
        <v>50</v>
      </c>
      <c r="G1017" s="12" t="s">
        <v>510</v>
      </c>
      <c r="H1017" s="12" t="s">
        <v>306</v>
      </c>
      <c r="I1017" s="11" t="s">
        <v>507</v>
      </c>
      <c r="J1017" s="12" t="str">
        <f t="shared" si="36"/>
        <v>≥17h</v>
      </c>
      <c r="K1017" s="12" t="s">
        <v>47</v>
      </c>
      <c r="L1017" s="69" t="s">
        <v>520</v>
      </c>
      <c r="M1017" s="11"/>
      <c r="N1017" s="92"/>
      <c r="O1017" s="93"/>
      <c r="P1017" s="93"/>
      <c r="Q1017" s="93"/>
      <c r="R1017" s="93"/>
      <c r="S1017" s="93"/>
      <c r="T1017" s="93"/>
      <c r="U1017" s="75"/>
      <c r="V1017" s="132" t="str">
        <f>VLOOKUP(A1017,DB_CAL_Q1_Q4!$A$4:$P$1328,13)</f>
        <v>Gas Natural</v>
      </c>
      <c r="W1017" s="133" t="str">
        <f>VLOOKUP(A1017,DB_ACS_Q1_Q4!$A$4:$AD$1328,13)</f>
        <v>Gas Natural</v>
      </c>
      <c r="X1017" s="134" t="str">
        <f>VLOOKUP(A1017,DB_REF_Q1_Q4!$A$4:$AD$1328,13)</f>
        <v>Ninguno</v>
      </c>
    </row>
    <row r="1018" spans="1:24" ht="12" customHeight="1">
      <c r="A1018" s="10">
        <v>1014</v>
      </c>
      <c r="B1018" s="98" t="s">
        <v>106</v>
      </c>
      <c r="C1018" s="98" t="s">
        <v>71</v>
      </c>
      <c r="D1018" s="11" t="s">
        <v>51</v>
      </c>
      <c r="E1018" s="11" t="s">
        <v>304</v>
      </c>
      <c r="F1018" s="12" t="s">
        <v>49</v>
      </c>
      <c r="G1018" s="12" t="s">
        <v>510</v>
      </c>
      <c r="H1018" s="12" t="s">
        <v>306</v>
      </c>
      <c r="I1018" s="11" t="s">
        <v>504</v>
      </c>
      <c r="J1018" s="12" t="str">
        <f t="shared" si="36"/>
        <v>≥17h</v>
      </c>
      <c r="K1018" s="12" t="s">
        <v>512</v>
      </c>
      <c r="L1018" s="69" t="s">
        <v>520</v>
      </c>
      <c r="M1018" s="11">
        <v>1</v>
      </c>
      <c r="N1018" s="92"/>
      <c r="O1018" s="93">
        <v>1</v>
      </c>
      <c r="P1018" s="93">
        <v>1</v>
      </c>
      <c r="Q1018" s="93">
        <v>1</v>
      </c>
      <c r="R1018" s="93">
        <v>1</v>
      </c>
      <c r="S1018" s="93"/>
      <c r="T1018" s="93">
        <v>1</v>
      </c>
      <c r="U1018" s="75"/>
      <c r="V1018" s="132" t="str">
        <f>VLOOKUP(A1018,DB_CAL_Q1_Q4!$A$4:$P$1328,13)</f>
        <v>Gas Natural</v>
      </c>
      <c r="W1018" s="133" t="str">
        <f>VLOOKUP(A1018,DB_ACS_Q1_Q4!$A$4:$AD$1328,13)</f>
        <v>Gas Natural</v>
      </c>
      <c r="X1018" s="134" t="str">
        <f>VLOOKUP(A1018,DB_REF_Q1_Q4!$A$4:$AD$1328,13)</f>
        <v>Ninguno</v>
      </c>
    </row>
    <row r="1019" spans="1:24" ht="12" customHeight="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11">
        <v>1</v>
      </c>
      <c r="N1019" s="92">
        <v>1</v>
      </c>
      <c r="O1019" s="93"/>
      <c r="P1019" s="93">
        <v>1</v>
      </c>
      <c r="Q1019" s="93">
        <v>1</v>
      </c>
      <c r="R1019" s="93">
        <v>1</v>
      </c>
      <c r="S1019" s="93">
        <v>1</v>
      </c>
      <c r="T1019" s="93">
        <v>1</v>
      </c>
      <c r="U1019" s="75"/>
      <c r="V1019" s="132" t="str">
        <f>VLOOKUP(A1019,DB_CAL_Q1_Q4!$A$4:$P$1328,13)</f>
        <v>Gas Natural</v>
      </c>
      <c r="W1019" s="133" t="str">
        <f>VLOOKUP(A1019,DB_ACS_Q1_Q4!$A$4:$AD$1328,13)</f>
        <v>Gas Natural</v>
      </c>
      <c r="X1019" s="134" t="str">
        <f>VLOOKUP(A1019,DB_REF_Q1_Q4!$A$4:$AD$1328,13)</f>
        <v>Ninguno</v>
      </c>
    </row>
    <row r="1020" spans="1:24" ht="12" customHeight="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11">
        <v>1</v>
      </c>
      <c r="N1020" s="92">
        <v>1</v>
      </c>
      <c r="O1020" s="93">
        <v>1</v>
      </c>
      <c r="P1020" s="93">
        <v>1</v>
      </c>
      <c r="Q1020" s="93">
        <v>1</v>
      </c>
      <c r="R1020" s="93">
        <v>1</v>
      </c>
      <c r="S1020" s="93">
        <v>1</v>
      </c>
      <c r="T1020" s="93">
        <v>1</v>
      </c>
      <c r="U1020" s="75"/>
      <c r="V1020" s="132" t="str">
        <f>VLOOKUP(A1020,DB_CAL_Q1_Q4!$A$4:$P$1328,13)</f>
        <v>GLP</v>
      </c>
      <c r="W1020" s="133" t="str">
        <f>VLOOKUP(A1020,DB_ACS_Q1_Q4!$A$4:$AD$1328,13)</f>
        <v>GLP</v>
      </c>
      <c r="X1020" s="134" t="str">
        <f>VLOOKUP(A1020,DB_REF_Q1_Q4!$A$4:$AD$1328,13)</f>
        <v>Ninguno</v>
      </c>
    </row>
    <row r="1021" spans="1:24" ht="12" customHeight="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11">
        <v>1</v>
      </c>
      <c r="N1021" s="92"/>
      <c r="O1021" s="93"/>
      <c r="P1021" s="93">
        <v>1</v>
      </c>
      <c r="Q1021" s="93">
        <v>1</v>
      </c>
      <c r="R1021" s="93"/>
      <c r="S1021" s="93">
        <v>1</v>
      </c>
      <c r="T1021" s="93"/>
      <c r="U1021" s="75"/>
      <c r="V1021" s="132" t="str">
        <f>VLOOKUP(A1021,DB_CAL_Q1_Q4!$A$4:$P$1328,13)</f>
        <v>Electricidad</v>
      </c>
      <c r="W1021" s="133" t="str">
        <f>VLOOKUP(A1021,DB_ACS_Q1_Q4!$A$4:$AD$1328,13)</f>
        <v>Gas Natural</v>
      </c>
      <c r="X1021" s="134" t="str">
        <f>VLOOKUP(A1021,DB_REF_Q1_Q4!$A$4:$AD$1328,13)</f>
        <v>Ninguno</v>
      </c>
    </row>
    <row r="1022" spans="1:24" ht="12" customHeight="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11">
        <v>1</v>
      </c>
      <c r="N1022" s="92"/>
      <c r="O1022" s="93"/>
      <c r="P1022" s="93"/>
      <c r="Q1022" s="93">
        <v>1</v>
      </c>
      <c r="R1022" s="93">
        <v>1</v>
      </c>
      <c r="S1022" s="93">
        <v>1</v>
      </c>
      <c r="T1022" s="93">
        <v>1</v>
      </c>
      <c r="U1022" s="75">
        <v>1</v>
      </c>
      <c r="V1022" s="132" t="str">
        <f>VLOOKUP(A1022,DB_CAL_Q1_Q4!$A$4:$P$1328,13)</f>
        <v>Gasóleo</v>
      </c>
      <c r="W1022" s="133" t="str">
        <f>VLOOKUP(A1022,DB_ACS_Q1_Q4!$A$4:$AD$1328,13)</f>
        <v>Gasóleo</v>
      </c>
      <c r="X1022" s="134" t="str">
        <f>VLOOKUP(A1022,DB_REF_Q1_Q4!$A$4:$AD$1328,13)</f>
        <v>Ninguno</v>
      </c>
    </row>
    <row r="1023" spans="1:24" ht="12" customHeight="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11">
        <v>1</v>
      </c>
      <c r="N1023" s="92">
        <v>1</v>
      </c>
      <c r="O1023" s="93"/>
      <c r="P1023" s="93">
        <v>1</v>
      </c>
      <c r="Q1023" s="93">
        <v>1</v>
      </c>
      <c r="R1023" s="93"/>
      <c r="S1023" s="93">
        <v>1</v>
      </c>
      <c r="T1023" s="93"/>
      <c r="U1023" s="75"/>
      <c r="V1023" s="132" t="str">
        <f>VLOOKUP(A1023,DB_CAL_Q1_Q4!$A$4:$P$1328,13)</f>
        <v>Gas Natural</v>
      </c>
      <c r="W1023" s="133" t="str">
        <f>VLOOKUP(A1023,DB_ACS_Q1_Q4!$A$4:$AD$1328,13)</f>
        <v>Gas Natural</v>
      </c>
      <c r="X1023" s="134" t="str">
        <f>VLOOKUP(A1023,DB_REF_Q1_Q4!$A$4:$AD$1328,13)</f>
        <v>Ninguno</v>
      </c>
    </row>
    <row r="1024" spans="1:24" ht="12" customHeight="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11">
        <v>1</v>
      </c>
      <c r="N1024" s="92"/>
      <c r="O1024" s="93"/>
      <c r="P1024" s="93"/>
      <c r="Q1024" s="93"/>
      <c r="R1024" s="93"/>
      <c r="S1024" s="93"/>
      <c r="T1024" s="93"/>
      <c r="U1024" s="75"/>
      <c r="V1024" s="132" t="str">
        <f>VLOOKUP(A1024,DB_CAL_Q1_Q4!$A$4:$P$1328,13)</f>
        <v>Otros</v>
      </c>
      <c r="W1024" s="133" t="str">
        <f>VLOOKUP(A1024,DB_ACS_Q1_Q4!$A$4:$AD$1328,13)</f>
        <v>Otros</v>
      </c>
      <c r="X1024" s="134" t="str">
        <f>VLOOKUP(A1024,DB_REF_Q1_Q4!$A$4:$AD$1328,13)</f>
        <v>Ninguno</v>
      </c>
    </row>
    <row r="1025" spans="1:24" ht="12" customHeight="1">
      <c r="A1025" s="10">
        <v>1021</v>
      </c>
      <c r="B1025" s="98" t="s">
        <v>247</v>
      </c>
      <c r="C1025" s="98" t="s">
        <v>245</v>
      </c>
      <c r="D1025" s="11" t="s">
        <v>52</v>
      </c>
      <c r="E1025" s="11" t="s">
        <v>303</v>
      </c>
      <c r="F1025" s="12" t="s">
        <v>48</v>
      </c>
      <c r="G1025" s="12" t="s">
        <v>510</v>
      </c>
      <c r="H1025" s="12" t="s">
        <v>307</v>
      </c>
      <c r="I1025" s="11" t="s">
        <v>504</v>
      </c>
      <c r="J1025" s="12" t="str">
        <f t="shared" ref="J1025:J1031" si="37">"≥17h"</f>
        <v>≥17h</v>
      </c>
      <c r="K1025" s="12" t="s">
        <v>47</v>
      </c>
      <c r="L1025" s="69" t="s">
        <v>520</v>
      </c>
      <c r="M1025" s="11">
        <v>1</v>
      </c>
      <c r="N1025" s="92">
        <v>1</v>
      </c>
      <c r="O1025" s="93"/>
      <c r="P1025" s="93">
        <v>1</v>
      </c>
      <c r="Q1025" s="93">
        <v>1</v>
      </c>
      <c r="R1025" s="93">
        <v>1</v>
      </c>
      <c r="S1025" s="93"/>
      <c r="T1025" s="93">
        <v>1</v>
      </c>
      <c r="U1025" s="75">
        <v>1</v>
      </c>
      <c r="V1025" s="132" t="str">
        <f>VLOOKUP(A1025,DB_CAL_Q1_Q4!$A$4:$P$1328,13)</f>
        <v>Gas Natural</v>
      </c>
      <c r="W1025" s="133" t="str">
        <f>VLOOKUP(A1025,DB_ACS_Q1_Q4!$A$4:$AD$1328,13)</f>
        <v>Gas Natural</v>
      </c>
      <c r="X1025" s="134" t="str">
        <f>VLOOKUP(A1025,DB_REF_Q1_Q4!$A$4:$AD$1328,13)</f>
        <v>Ninguno</v>
      </c>
    </row>
    <row r="1026" spans="1:24" ht="12" customHeight="1">
      <c r="A1026" s="10">
        <v>1022</v>
      </c>
      <c r="B1026" s="98" t="s">
        <v>199</v>
      </c>
      <c r="C1026" s="98" t="s">
        <v>198</v>
      </c>
      <c r="D1026" s="11" t="s">
        <v>25</v>
      </c>
      <c r="E1026" s="11" t="s">
        <v>304</v>
      </c>
      <c r="F1026" s="12" t="s">
        <v>48</v>
      </c>
      <c r="G1026" s="12" t="s">
        <v>310</v>
      </c>
      <c r="H1026" s="12" t="s">
        <v>306</v>
      </c>
      <c r="I1026" s="11" t="s">
        <v>507</v>
      </c>
      <c r="J1026" s="12" t="str">
        <f t="shared" si="37"/>
        <v>≥17h</v>
      </c>
      <c r="K1026" s="12" t="s">
        <v>47</v>
      </c>
      <c r="L1026" s="69" t="s">
        <v>520</v>
      </c>
      <c r="M1026" s="11">
        <v>1</v>
      </c>
      <c r="N1026" s="92"/>
      <c r="O1026" s="93"/>
      <c r="P1026" s="93">
        <v>1</v>
      </c>
      <c r="Q1026" s="93">
        <v>1</v>
      </c>
      <c r="R1026" s="93"/>
      <c r="S1026" s="93">
        <v>1</v>
      </c>
      <c r="T1026" s="93">
        <v>1</v>
      </c>
      <c r="U1026" s="75"/>
      <c r="V1026" s="132" t="str">
        <f>VLOOKUP(A1026,DB_CAL_Q1_Q4!$A$4:$P$1328,13)</f>
        <v>Gasóleo</v>
      </c>
      <c r="W1026" s="133" t="str">
        <f>VLOOKUP(A1026,DB_ACS_Q1_Q4!$A$4:$AD$1328,13)</f>
        <v>GLP</v>
      </c>
      <c r="X1026" s="134" t="str">
        <f>VLOOKUP(A1026,DB_REF_Q1_Q4!$A$4:$AD$1328,13)</f>
        <v>Ninguno</v>
      </c>
    </row>
    <row r="1027" spans="1:24" ht="12" customHeight="1">
      <c r="A1027" s="10">
        <v>1023</v>
      </c>
      <c r="B1027" s="98" t="s">
        <v>199</v>
      </c>
      <c r="C1027" s="98" t="s">
        <v>198</v>
      </c>
      <c r="D1027" s="11" t="s">
        <v>25</v>
      </c>
      <c r="E1027" s="11" t="s">
        <v>304</v>
      </c>
      <c r="F1027" s="12" t="s">
        <v>50</v>
      </c>
      <c r="G1027" s="12" t="s">
        <v>510</v>
      </c>
      <c r="H1027" s="12" t="s">
        <v>307</v>
      </c>
      <c r="I1027" s="11" t="s">
        <v>504</v>
      </c>
      <c r="J1027" s="12" t="str">
        <f t="shared" si="37"/>
        <v>≥17h</v>
      </c>
      <c r="K1027" s="12" t="s">
        <v>47</v>
      </c>
      <c r="L1027" s="69" t="s">
        <v>520</v>
      </c>
      <c r="M1027" s="11">
        <v>1</v>
      </c>
      <c r="N1027" s="92"/>
      <c r="O1027" s="93"/>
      <c r="P1027" s="93">
        <v>1</v>
      </c>
      <c r="Q1027" s="93">
        <v>1</v>
      </c>
      <c r="R1027" s="93"/>
      <c r="S1027" s="93">
        <v>1</v>
      </c>
      <c r="T1027" s="93"/>
      <c r="U1027" s="75"/>
      <c r="V1027" s="132" t="str">
        <f>VLOOKUP(A1027,DB_CAL_Q1_Q4!$A$4:$P$1328,13)</f>
        <v>Gasóleo</v>
      </c>
      <c r="W1027" s="133" t="str">
        <f>VLOOKUP(A1027,DB_ACS_Q1_Q4!$A$4:$AD$1328,13)</f>
        <v>GLP</v>
      </c>
      <c r="X1027" s="134" t="str">
        <f>VLOOKUP(A1027,DB_REF_Q1_Q4!$A$4:$AD$1328,13)</f>
        <v>Ninguno</v>
      </c>
    </row>
    <row r="1028" spans="1:24" ht="12" customHeight="1">
      <c r="A1028" s="10">
        <v>1024</v>
      </c>
      <c r="B1028" s="98" t="s">
        <v>87</v>
      </c>
      <c r="C1028" s="98" t="s">
        <v>71</v>
      </c>
      <c r="D1028" s="11" t="s">
        <v>25</v>
      </c>
      <c r="E1028" s="11" t="s">
        <v>303</v>
      </c>
      <c r="F1028" s="12" t="s">
        <v>50</v>
      </c>
      <c r="G1028" s="12" t="s">
        <v>310</v>
      </c>
      <c r="H1028" s="12" t="s">
        <v>306</v>
      </c>
      <c r="I1028" s="103" t="s">
        <v>505</v>
      </c>
      <c r="J1028" s="12" t="str">
        <f t="shared" si="37"/>
        <v>≥17h</v>
      </c>
      <c r="K1028" s="12" t="s">
        <v>47</v>
      </c>
      <c r="L1028" s="69" t="s">
        <v>520</v>
      </c>
      <c r="M1028" s="11">
        <v>1</v>
      </c>
      <c r="N1028" s="92">
        <v>1</v>
      </c>
      <c r="O1028" s="93"/>
      <c r="P1028" s="93">
        <v>1</v>
      </c>
      <c r="Q1028" s="93">
        <v>1</v>
      </c>
      <c r="R1028" s="93">
        <v>1</v>
      </c>
      <c r="S1028" s="93"/>
      <c r="T1028" s="93">
        <v>1</v>
      </c>
      <c r="U1028" s="75">
        <v>1</v>
      </c>
      <c r="V1028" s="132" t="str">
        <f>VLOOKUP(A1028,DB_CAL_Q1_Q4!$A$4:$P$1328,13)</f>
        <v>Gas Natural</v>
      </c>
      <c r="W1028" s="133" t="str">
        <f>VLOOKUP(A1028,DB_ACS_Q1_Q4!$A$4:$AD$1328,13)</f>
        <v>Gas Natural</v>
      </c>
      <c r="X1028" s="134" t="str">
        <f>VLOOKUP(A1028,DB_REF_Q1_Q4!$A$4:$AD$1328,13)</f>
        <v>Ninguno</v>
      </c>
    </row>
    <row r="1029" spans="1:24" ht="12" customHeight="1">
      <c r="A1029" s="10">
        <v>1025</v>
      </c>
      <c r="B1029" s="98" t="s">
        <v>199</v>
      </c>
      <c r="C1029" s="98" t="s">
        <v>198</v>
      </c>
      <c r="D1029" s="11" t="s">
        <v>25</v>
      </c>
      <c r="E1029" s="11" t="s">
        <v>304</v>
      </c>
      <c r="F1029" s="12" t="s">
        <v>49</v>
      </c>
      <c r="G1029" s="12" t="s">
        <v>310</v>
      </c>
      <c r="H1029" s="12" t="s">
        <v>306</v>
      </c>
      <c r="I1029" s="11" t="s">
        <v>507</v>
      </c>
      <c r="J1029" s="12" t="str">
        <f t="shared" si="37"/>
        <v>≥17h</v>
      </c>
      <c r="K1029" s="12" t="s">
        <v>512</v>
      </c>
      <c r="L1029" s="69" t="s">
        <v>520</v>
      </c>
      <c r="M1029" s="11"/>
      <c r="N1029" s="92"/>
      <c r="O1029" s="93"/>
      <c r="P1029" s="93"/>
      <c r="Q1029" s="93"/>
      <c r="R1029" s="93"/>
      <c r="S1029" s="93"/>
      <c r="T1029" s="93"/>
      <c r="U1029" s="75"/>
      <c r="V1029" s="132" t="str">
        <f>VLOOKUP(A1029,DB_CAL_Q1_Q4!$A$4:$P$1328,13)</f>
        <v>Electricidad</v>
      </c>
      <c r="W1029" s="133" t="str">
        <f>VLOOKUP(A1029,DB_ACS_Q1_Q4!$A$4:$AD$1328,13)</f>
        <v>GLP</v>
      </c>
      <c r="X1029" s="134" t="str">
        <f>VLOOKUP(A1029,DB_REF_Q1_Q4!$A$4:$AD$1328,13)</f>
        <v>Ninguno</v>
      </c>
    </row>
    <row r="1030" spans="1:24" ht="12" customHeight="1">
      <c r="A1030" s="10">
        <v>1026</v>
      </c>
      <c r="B1030" s="98" t="s">
        <v>111</v>
      </c>
      <c r="C1030" s="98" t="s">
        <v>71</v>
      </c>
      <c r="D1030" s="11" t="s">
        <v>25</v>
      </c>
      <c r="E1030" s="11" t="s">
        <v>304</v>
      </c>
      <c r="F1030" s="12" t="s">
        <v>50</v>
      </c>
      <c r="G1030" s="12" t="s">
        <v>310</v>
      </c>
      <c r="H1030" s="12" t="s">
        <v>306</v>
      </c>
      <c r="I1030" s="103" t="s">
        <v>504</v>
      </c>
      <c r="J1030" s="12" t="str">
        <f t="shared" si="37"/>
        <v>≥17h</v>
      </c>
      <c r="K1030" s="12" t="s">
        <v>512</v>
      </c>
      <c r="L1030" s="69" t="s">
        <v>520</v>
      </c>
      <c r="M1030" s="11"/>
      <c r="N1030" s="92"/>
      <c r="O1030" s="93"/>
      <c r="P1030" s="93"/>
      <c r="Q1030" s="93"/>
      <c r="R1030" s="93"/>
      <c r="S1030" s="93"/>
      <c r="T1030" s="93"/>
      <c r="U1030" s="75"/>
      <c r="V1030" s="132" t="str">
        <f>VLOOKUP(A1030,DB_CAL_Q1_Q4!$A$4:$P$1328,13)</f>
        <v>Electricidad</v>
      </c>
      <c r="W1030" s="133" t="str">
        <f>VLOOKUP(A1030,DB_ACS_Q1_Q4!$A$4:$AD$1328,13)</f>
        <v>Gas Natural</v>
      </c>
      <c r="X1030" s="134" t="str">
        <f>VLOOKUP(A1030,DB_REF_Q1_Q4!$A$4:$AD$1328,13)</f>
        <v>Ninguno</v>
      </c>
    </row>
    <row r="1031" spans="1:24" ht="12" customHeight="1">
      <c r="A1031" s="10">
        <v>1027</v>
      </c>
      <c r="B1031" s="98" t="s">
        <v>106</v>
      </c>
      <c r="C1031" s="98" t="s">
        <v>71</v>
      </c>
      <c r="D1031" s="11" t="s">
        <v>51</v>
      </c>
      <c r="E1031" s="11" t="s">
        <v>304</v>
      </c>
      <c r="F1031" s="12" t="s">
        <v>50</v>
      </c>
      <c r="G1031" s="12" t="s">
        <v>310</v>
      </c>
      <c r="H1031" s="12" t="s">
        <v>306</v>
      </c>
      <c r="I1031" s="103" t="s">
        <v>504</v>
      </c>
      <c r="J1031" s="12" t="str">
        <f t="shared" si="37"/>
        <v>≥17h</v>
      </c>
      <c r="K1031" s="12" t="s">
        <v>512</v>
      </c>
      <c r="L1031" s="69" t="s">
        <v>520</v>
      </c>
      <c r="M1031" s="11">
        <v>1</v>
      </c>
      <c r="N1031" s="92">
        <v>1</v>
      </c>
      <c r="O1031" s="93"/>
      <c r="P1031" s="93">
        <v>1</v>
      </c>
      <c r="Q1031" s="93">
        <v>1</v>
      </c>
      <c r="R1031" s="93">
        <v>1</v>
      </c>
      <c r="S1031" s="93">
        <v>1</v>
      </c>
      <c r="T1031" s="93">
        <v>1</v>
      </c>
      <c r="U1031" s="75"/>
      <c r="V1031" s="132" t="str">
        <f>VLOOKUP(A1031,DB_CAL_Q1_Q4!$A$4:$P$1328,13)</f>
        <v>Ninguna</v>
      </c>
      <c r="W1031" s="133" t="str">
        <f>VLOOKUP(A1031,DB_ACS_Q1_Q4!$A$4:$AD$1328,13)</f>
        <v>Electricidad</v>
      </c>
      <c r="X1031" s="134" t="str">
        <f>VLOOKUP(A1031,DB_REF_Q1_Q4!$A$4:$AD$1328,13)</f>
        <v>Ninguno</v>
      </c>
    </row>
    <row r="1032" spans="1:24" ht="12" customHeight="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11"/>
      <c r="N1032" s="92"/>
      <c r="O1032" s="93"/>
      <c r="P1032" s="93"/>
      <c r="Q1032" s="93"/>
      <c r="R1032" s="93"/>
      <c r="S1032" s="93"/>
      <c r="T1032" s="93"/>
      <c r="U1032" s="75"/>
      <c r="V1032" s="132" t="str">
        <f>VLOOKUP(A1032,DB_CAL_Q1_Q4!$A$4:$P$1328,13)</f>
        <v>Gasóleo</v>
      </c>
      <c r="W1032" s="133" t="str">
        <f>VLOOKUP(A1032,DB_ACS_Q1_Q4!$A$4:$AD$1328,13)</f>
        <v>GLP</v>
      </c>
      <c r="X1032" s="134" t="str">
        <f>VLOOKUP(A1032,DB_REF_Q1_Q4!$A$4:$AD$1328,13)</f>
        <v>Ninguno</v>
      </c>
    </row>
    <row r="1033" spans="1:24" ht="12" customHeight="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11"/>
      <c r="N1033" s="92"/>
      <c r="O1033" s="93"/>
      <c r="P1033" s="93"/>
      <c r="Q1033" s="93"/>
      <c r="R1033" s="93"/>
      <c r="S1033" s="93"/>
      <c r="T1033" s="93"/>
      <c r="U1033" s="75"/>
      <c r="V1033" s="132" t="str">
        <f>VLOOKUP(A1033,DB_CAL_Q1_Q4!$A$4:$P$1328,13)</f>
        <v>Electricidad</v>
      </c>
      <c r="W1033" s="133" t="str">
        <f>VLOOKUP(A1033,DB_ACS_Q1_Q4!$A$4:$AD$1328,13)</f>
        <v>Electricidad</v>
      </c>
      <c r="X1033" s="134" t="str">
        <f>VLOOKUP(A1033,DB_REF_Q1_Q4!$A$4:$AD$1328,13)</f>
        <v>Ninguno</v>
      </c>
    </row>
    <row r="1034" spans="1:24" ht="12" customHeight="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11">
        <v>1</v>
      </c>
      <c r="N1034" s="92"/>
      <c r="O1034" s="93"/>
      <c r="P1034" s="93">
        <v>1</v>
      </c>
      <c r="Q1034" s="93">
        <v>1</v>
      </c>
      <c r="R1034" s="93">
        <v>1</v>
      </c>
      <c r="S1034" s="93">
        <v>1</v>
      </c>
      <c r="T1034" s="93">
        <v>1</v>
      </c>
      <c r="U1034" s="75"/>
      <c r="V1034" s="132" t="str">
        <f>VLOOKUP(A1034,DB_CAL_Q1_Q4!$A$4:$P$1328,13)</f>
        <v>GLP</v>
      </c>
      <c r="W1034" s="133" t="str">
        <f>VLOOKUP(A1034,DB_ACS_Q1_Q4!$A$4:$AD$1328,13)</f>
        <v>GLP</v>
      </c>
      <c r="X1034" s="134" t="str">
        <f>VLOOKUP(A1034,DB_REF_Q1_Q4!$A$4:$AD$1328,13)</f>
        <v>Ninguno</v>
      </c>
    </row>
    <row r="1035" spans="1:24" ht="12" customHeight="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11">
        <v>1</v>
      </c>
      <c r="N1035" s="92"/>
      <c r="O1035" s="93"/>
      <c r="P1035" s="93"/>
      <c r="Q1035" s="93">
        <v>1</v>
      </c>
      <c r="R1035" s="93"/>
      <c r="S1035" s="93">
        <v>1</v>
      </c>
      <c r="T1035" s="93"/>
      <c r="U1035" s="75"/>
      <c r="V1035" s="132" t="str">
        <f>VLOOKUP(A1035,DB_CAL_Q1_Q4!$A$4:$P$1328,13)</f>
        <v>Electricidad</v>
      </c>
      <c r="W1035" s="133" t="str">
        <f>VLOOKUP(A1035,DB_ACS_Q1_Q4!$A$4:$AD$1328,13)</f>
        <v>Electricidad</v>
      </c>
      <c r="X1035" s="134" t="str">
        <f>VLOOKUP(A1035,DB_REF_Q1_Q4!$A$4:$AD$1328,13)</f>
        <v>Ninguno</v>
      </c>
    </row>
    <row r="1036" spans="1:24" ht="12" customHeight="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11"/>
      <c r="N1036" s="92"/>
      <c r="O1036" s="93"/>
      <c r="P1036" s="93"/>
      <c r="Q1036" s="93"/>
      <c r="R1036" s="93"/>
      <c r="S1036" s="93"/>
      <c r="T1036" s="93"/>
      <c r="U1036" s="75"/>
      <c r="V1036" s="132" t="str">
        <f>VLOOKUP(A1036,DB_CAL_Q1_Q4!$A$4:$P$1328,13)</f>
        <v>Ninguna</v>
      </c>
      <c r="W1036" s="133" t="str">
        <f>VLOOKUP(A1036,DB_ACS_Q1_Q4!$A$4:$AD$1328,13)</f>
        <v>GLP</v>
      </c>
      <c r="X1036" s="134" t="str">
        <f>VLOOKUP(A1036,DB_REF_Q1_Q4!$A$4:$AD$1328,13)</f>
        <v>Ninguno</v>
      </c>
    </row>
    <row r="1037" spans="1:24" ht="12" customHeight="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11">
        <v>1</v>
      </c>
      <c r="N1037" s="92">
        <v>1</v>
      </c>
      <c r="O1037" s="93">
        <v>1</v>
      </c>
      <c r="P1037" s="93"/>
      <c r="Q1037" s="93">
        <v>1</v>
      </c>
      <c r="R1037" s="93">
        <v>1</v>
      </c>
      <c r="S1037" s="93"/>
      <c r="T1037" s="93">
        <v>1</v>
      </c>
      <c r="U1037" s="75">
        <v>1</v>
      </c>
      <c r="V1037" s="132" t="str">
        <f>VLOOKUP(A1037,DB_CAL_Q1_Q4!$A$4:$P$1328,13)</f>
        <v>Electricidad</v>
      </c>
      <c r="W1037" s="133" t="str">
        <f>VLOOKUP(A1037,DB_ACS_Q1_Q4!$A$4:$AD$1328,13)</f>
        <v>GLP</v>
      </c>
      <c r="X1037" s="134" t="str">
        <f>VLOOKUP(A1037,DB_REF_Q1_Q4!$A$4:$AD$1328,13)</f>
        <v>Ninguno</v>
      </c>
    </row>
    <row r="1038" spans="1:24" ht="12" customHeight="1">
      <c r="A1038" s="10">
        <v>1034</v>
      </c>
      <c r="B1038" s="98" t="s">
        <v>164</v>
      </c>
      <c r="C1038" s="98" t="s">
        <v>60</v>
      </c>
      <c r="D1038" s="11" t="s">
        <v>51</v>
      </c>
      <c r="E1038" s="11" t="s">
        <v>303</v>
      </c>
      <c r="F1038" s="12" t="s">
        <v>50</v>
      </c>
      <c r="G1038" s="12" t="s">
        <v>510</v>
      </c>
      <c r="H1038" s="12" t="s">
        <v>308</v>
      </c>
      <c r="I1038" s="11" t="s">
        <v>507</v>
      </c>
      <c r="J1038" s="12" t="str">
        <f t="shared" ref="J1038:J1044" si="38">"≥17h"</f>
        <v>≥17h</v>
      </c>
      <c r="K1038" s="12" t="s">
        <v>47</v>
      </c>
      <c r="L1038" s="69" t="s">
        <v>520</v>
      </c>
      <c r="M1038" s="11">
        <v>1</v>
      </c>
      <c r="N1038" s="92"/>
      <c r="O1038" s="93"/>
      <c r="P1038" s="93">
        <v>1</v>
      </c>
      <c r="Q1038" s="93">
        <v>1</v>
      </c>
      <c r="R1038" s="93">
        <v>1</v>
      </c>
      <c r="S1038" s="93">
        <v>1</v>
      </c>
      <c r="T1038" s="93">
        <v>1</v>
      </c>
      <c r="U1038" s="75"/>
      <c r="V1038" s="132" t="str">
        <f>VLOOKUP(A1038,DB_CAL_Q1_Q4!$A$4:$P$1328,13)</f>
        <v>Bomba de calor aire</v>
      </c>
      <c r="W1038" s="133" t="str">
        <f>VLOOKUP(A1038,DB_ACS_Q1_Q4!$A$4:$AD$1328,13)</f>
        <v>Bomba de calor agua</v>
      </c>
      <c r="X1038" s="134" t="str">
        <f>VLOOKUP(A1038,DB_REF_Q1_Q4!$A$4:$AD$1328,13)</f>
        <v>Ninguno</v>
      </c>
    </row>
    <row r="1039" spans="1:24" ht="12" customHeight="1">
      <c r="A1039" s="10">
        <v>1035</v>
      </c>
      <c r="B1039" s="98" t="s">
        <v>106</v>
      </c>
      <c r="C1039" s="98" t="s">
        <v>71</v>
      </c>
      <c r="D1039" s="11" t="s">
        <v>51</v>
      </c>
      <c r="E1039" s="11" t="s">
        <v>304</v>
      </c>
      <c r="F1039" s="12" t="s">
        <v>48</v>
      </c>
      <c r="G1039" s="12" t="s">
        <v>510</v>
      </c>
      <c r="H1039" s="12" t="s">
        <v>308</v>
      </c>
      <c r="I1039" s="103" t="s">
        <v>504</v>
      </c>
      <c r="J1039" s="12" t="str">
        <f t="shared" si="38"/>
        <v>≥17h</v>
      </c>
      <c r="K1039" s="12" t="s">
        <v>513</v>
      </c>
      <c r="L1039" s="69" t="s">
        <v>520</v>
      </c>
      <c r="M1039" s="11">
        <v>1</v>
      </c>
      <c r="N1039" s="92">
        <v>1</v>
      </c>
      <c r="O1039" s="93"/>
      <c r="P1039" s="93">
        <v>1</v>
      </c>
      <c r="Q1039" s="93">
        <v>1</v>
      </c>
      <c r="R1039" s="93"/>
      <c r="S1039" s="93">
        <v>1</v>
      </c>
      <c r="T1039" s="93"/>
      <c r="U1039" s="75">
        <v>1</v>
      </c>
      <c r="V1039" s="132" t="str">
        <f>VLOOKUP(A1039,DB_CAL_Q1_Q4!$A$4:$P$1328,13)</f>
        <v>Gasóleo</v>
      </c>
      <c r="W1039" s="133" t="str">
        <f>VLOOKUP(A1039,DB_ACS_Q1_Q4!$A$4:$AD$1328,13)</f>
        <v>Gasóleo</v>
      </c>
      <c r="X1039" s="134" t="str">
        <f>VLOOKUP(A1039,DB_REF_Q1_Q4!$A$4:$AD$1328,13)</f>
        <v>Ninguno</v>
      </c>
    </row>
    <row r="1040" spans="1:24" ht="12" customHeight="1">
      <c r="A1040" s="10">
        <v>1036</v>
      </c>
      <c r="B1040" s="98" t="s">
        <v>90</v>
      </c>
      <c r="C1040" s="98" t="s">
        <v>89</v>
      </c>
      <c r="D1040" s="11" t="s">
        <v>51</v>
      </c>
      <c r="E1040" s="11" t="s">
        <v>303</v>
      </c>
      <c r="F1040" s="12" t="s">
        <v>50</v>
      </c>
      <c r="G1040" s="12" t="s">
        <v>510</v>
      </c>
      <c r="H1040" s="12" t="s">
        <v>306</v>
      </c>
      <c r="I1040" s="103" t="s">
        <v>505</v>
      </c>
      <c r="J1040" s="12" t="str">
        <f t="shared" si="38"/>
        <v>≥17h</v>
      </c>
      <c r="K1040" s="12" t="s">
        <v>47</v>
      </c>
      <c r="L1040" s="69" t="s">
        <v>520</v>
      </c>
      <c r="M1040" s="11">
        <v>1</v>
      </c>
      <c r="N1040" s="92">
        <v>1</v>
      </c>
      <c r="O1040" s="93"/>
      <c r="P1040" s="93"/>
      <c r="Q1040" s="93">
        <v>1</v>
      </c>
      <c r="R1040" s="93"/>
      <c r="S1040" s="93">
        <v>1</v>
      </c>
      <c r="T1040" s="93"/>
      <c r="U1040" s="75"/>
      <c r="V1040" s="132" t="str">
        <f>VLOOKUP(A1040,DB_CAL_Q1_Q4!$A$4:$P$1328,13)</f>
        <v>Electricidad</v>
      </c>
      <c r="W1040" s="133" t="str">
        <f>VLOOKUP(A1040,DB_ACS_Q1_Q4!$A$4:$AD$1328,13)</f>
        <v>Electricidad</v>
      </c>
      <c r="X1040" s="134" t="str">
        <f>VLOOKUP(A1040,DB_REF_Q1_Q4!$A$4:$AD$1328,13)</f>
        <v>Ninguno</v>
      </c>
    </row>
    <row r="1041" spans="1:24" ht="12" customHeight="1">
      <c r="A1041" s="10">
        <v>1037</v>
      </c>
      <c r="B1041" s="98" t="s">
        <v>276</v>
      </c>
      <c r="C1041" s="98" t="s">
        <v>89</v>
      </c>
      <c r="D1041" s="11" t="s">
        <v>51</v>
      </c>
      <c r="E1041" s="11" t="s">
        <v>304</v>
      </c>
      <c r="F1041" s="12" t="s">
        <v>50</v>
      </c>
      <c r="G1041" s="12" t="s">
        <v>310</v>
      </c>
      <c r="H1041" s="12" t="s">
        <v>306</v>
      </c>
      <c r="I1041" s="11" t="s">
        <v>504</v>
      </c>
      <c r="J1041" s="12" t="str">
        <f t="shared" si="38"/>
        <v>≥17h</v>
      </c>
      <c r="K1041" s="12" t="s">
        <v>512</v>
      </c>
      <c r="L1041" s="69" t="s">
        <v>520</v>
      </c>
      <c r="M1041" s="11"/>
      <c r="N1041" s="92"/>
      <c r="O1041" s="93"/>
      <c r="P1041" s="93"/>
      <c r="Q1041" s="93"/>
      <c r="R1041" s="93"/>
      <c r="S1041" s="93"/>
      <c r="T1041" s="93"/>
      <c r="U1041" s="75"/>
      <c r="V1041" s="132" t="str">
        <f>VLOOKUP(A1041,DB_CAL_Q1_Q4!$A$4:$P$1328,13)</f>
        <v>Electricidad</v>
      </c>
      <c r="W1041" s="133" t="str">
        <f>VLOOKUP(A1041,DB_ACS_Q1_Q4!$A$4:$AD$1328,13)</f>
        <v>Gas Natural</v>
      </c>
      <c r="X1041" s="134" t="str">
        <f>VLOOKUP(A1041,DB_REF_Q1_Q4!$A$4:$AD$1328,13)</f>
        <v>Ninguno</v>
      </c>
    </row>
    <row r="1042" spans="1:24" ht="12" customHeight="1">
      <c r="A1042" s="10">
        <v>1038</v>
      </c>
      <c r="B1042" s="98" t="s">
        <v>276</v>
      </c>
      <c r="C1042" s="98" t="s">
        <v>89</v>
      </c>
      <c r="D1042" s="11" t="s">
        <v>51</v>
      </c>
      <c r="E1042" s="11" t="s">
        <v>304</v>
      </c>
      <c r="F1042" s="12" t="s">
        <v>50</v>
      </c>
      <c r="G1042" s="12" t="s">
        <v>510</v>
      </c>
      <c r="H1042" s="12" t="s">
        <v>306</v>
      </c>
      <c r="I1042" s="11" t="s">
        <v>504</v>
      </c>
      <c r="J1042" s="12" t="str">
        <f t="shared" si="38"/>
        <v>≥17h</v>
      </c>
      <c r="K1042" s="12" t="s">
        <v>47</v>
      </c>
      <c r="L1042" s="69" t="s">
        <v>520</v>
      </c>
      <c r="M1042" s="11"/>
      <c r="N1042" s="92"/>
      <c r="O1042" s="93"/>
      <c r="P1042" s="93"/>
      <c r="Q1042" s="93"/>
      <c r="R1042" s="93"/>
      <c r="S1042" s="93"/>
      <c r="T1042" s="93"/>
      <c r="U1042" s="75"/>
      <c r="V1042" s="132" t="str">
        <f>VLOOKUP(A1042,DB_CAL_Q1_Q4!$A$4:$P$1328,13)</f>
        <v>Gas Natural</v>
      </c>
      <c r="W1042" s="133" t="str">
        <f>VLOOKUP(A1042,DB_ACS_Q1_Q4!$A$4:$AD$1328,13)</f>
        <v>Gas Natural</v>
      </c>
      <c r="X1042" s="134" t="str">
        <f>VLOOKUP(A1042,DB_REF_Q1_Q4!$A$4:$AD$1328,13)</f>
        <v>Ninguno</v>
      </c>
    </row>
    <row r="1043" spans="1:24" ht="12" customHeight="1">
      <c r="A1043" s="10">
        <v>1039</v>
      </c>
      <c r="B1043" s="98" t="s">
        <v>276</v>
      </c>
      <c r="C1043" s="98" t="s">
        <v>89</v>
      </c>
      <c r="D1043" s="11" t="s">
        <v>51</v>
      </c>
      <c r="E1043" s="11" t="s">
        <v>303</v>
      </c>
      <c r="F1043" s="12" t="s">
        <v>50</v>
      </c>
      <c r="G1043" s="12" t="s">
        <v>310</v>
      </c>
      <c r="H1043" s="12" t="s">
        <v>306</v>
      </c>
      <c r="I1043" s="103" t="s">
        <v>504</v>
      </c>
      <c r="J1043" s="12" t="str">
        <f t="shared" si="38"/>
        <v>≥17h</v>
      </c>
      <c r="K1043" s="12" t="s">
        <v>47</v>
      </c>
      <c r="L1043" s="69" t="s">
        <v>520</v>
      </c>
      <c r="M1043" s="11">
        <v>1</v>
      </c>
      <c r="N1043" s="92">
        <v>1</v>
      </c>
      <c r="O1043" s="93"/>
      <c r="P1043" s="93"/>
      <c r="Q1043" s="93">
        <v>1</v>
      </c>
      <c r="R1043" s="93"/>
      <c r="S1043" s="93">
        <v>1</v>
      </c>
      <c r="T1043" s="93"/>
      <c r="U1043" s="75"/>
      <c r="V1043" s="132" t="str">
        <f>VLOOKUP(A1043,DB_CAL_Q1_Q4!$A$4:$P$1328,13)</f>
        <v>Gas Natural</v>
      </c>
      <c r="W1043" s="133" t="str">
        <f>VLOOKUP(A1043,DB_ACS_Q1_Q4!$A$4:$AD$1328,13)</f>
        <v>Gas Natural</v>
      </c>
      <c r="X1043" s="134" t="str">
        <f>VLOOKUP(A1043,DB_REF_Q1_Q4!$A$4:$AD$1328,13)</f>
        <v>Ninguno</v>
      </c>
    </row>
    <row r="1044" spans="1:24" ht="12" customHeight="1">
      <c r="A1044" s="10">
        <v>1040</v>
      </c>
      <c r="B1044" s="98" t="s">
        <v>276</v>
      </c>
      <c r="C1044" s="98" t="s">
        <v>89</v>
      </c>
      <c r="D1044" s="11" t="s">
        <v>51</v>
      </c>
      <c r="E1044" s="11" t="s">
        <v>303</v>
      </c>
      <c r="F1044" s="12" t="s">
        <v>50</v>
      </c>
      <c r="G1044" s="12" t="s">
        <v>310</v>
      </c>
      <c r="H1044" s="12" t="s">
        <v>306</v>
      </c>
      <c r="I1044" s="103" t="s">
        <v>504</v>
      </c>
      <c r="J1044" s="12" t="str">
        <f t="shared" si="38"/>
        <v>≥17h</v>
      </c>
      <c r="K1044" s="12" t="s">
        <v>47</v>
      </c>
      <c r="L1044" s="69" t="s">
        <v>520</v>
      </c>
      <c r="M1044" s="11">
        <v>1</v>
      </c>
      <c r="N1044" s="92">
        <v>1</v>
      </c>
      <c r="O1044" s="93"/>
      <c r="P1044" s="93">
        <v>1</v>
      </c>
      <c r="Q1044" s="93">
        <v>1</v>
      </c>
      <c r="R1044" s="93">
        <v>1</v>
      </c>
      <c r="S1044" s="93">
        <v>1</v>
      </c>
      <c r="T1044" s="93">
        <v>1</v>
      </c>
      <c r="U1044" s="75"/>
      <c r="V1044" s="132" t="str">
        <f>VLOOKUP(A1044,DB_CAL_Q1_Q4!$A$4:$P$1328,13)</f>
        <v>Gas Natural</v>
      </c>
      <c r="W1044" s="133" t="str">
        <f>VLOOKUP(A1044,DB_ACS_Q1_Q4!$A$4:$AD$1328,13)</f>
        <v>Gas Natural</v>
      </c>
      <c r="X1044" s="134" t="str">
        <f>VLOOKUP(A1044,DB_REF_Q1_Q4!$A$4:$AD$1328,13)</f>
        <v>Ninguno</v>
      </c>
    </row>
    <row r="1045" spans="1:24" ht="12" customHeight="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11">
        <v>1</v>
      </c>
      <c r="N1045" s="92">
        <v>1</v>
      </c>
      <c r="O1045" s="93">
        <v>1</v>
      </c>
      <c r="P1045" s="93">
        <v>1</v>
      </c>
      <c r="Q1045" s="93">
        <v>1</v>
      </c>
      <c r="R1045" s="93"/>
      <c r="S1045" s="93">
        <v>1</v>
      </c>
      <c r="T1045" s="93"/>
      <c r="U1045" s="75">
        <v>1</v>
      </c>
      <c r="V1045" s="132" t="str">
        <f>VLOOKUP(A1045,DB_CAL_Q1_Q4!$A$4:$P$1328,13)</f>
        <v>Electricidad</v>
      </c>
      <c r="W1045" s="133" t="str">
        <f>VLOOKUP(A1045,DB_ACS_Q1_Q4!$A$4:$AD$1328,13)</f>
        <v>Electricidad</v>
      </c>
      <c r="X1045" s="134" t="str">
        <f>VLOOKUP(A1045,DB_REF_Q1_Q4!$A$4:$AD$1328,13)</f>
        <v>Bomba de calor aire</v>
      </c>
    </row>
    <row r="1046" spans="1:24" ht="12" customHeight="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11"/>
      <c r="N1046" s="92"/>
      <c r="O1046" s="93"/>
      <c r="P1046" s="93"/>
      <c r="Q1046" s="93"/>
      <c r="R1046" s="93"/>
      <c r="S1046" s="93"/>
      <c r="T1046" s="93"/>
      <c r="U1046" s="75"/>
      <c r="V1046" s="132" t="str">
        <f>VLOOKUP(A1046,DB_CAL_Q1_Q4!$A$4:$P$1328,13)</f>
        <v>GLP</v>
      </c>
      <c r="W1046" s="133" t="str">
        <f>VLOOKUP(A1046,DB_ACS_Q1_Q4!$A$4:$AD$1328,13)</f>
        <v>GLP</v>
      </c>
      <c r="X1046" s="134" t="str">
        <f>VLOOKUP(A1046,DB_REF_Q1_Q4!$A$4:$AD$1328,13)</f>
        <v>Ninguno</v>
      </c>
    </row>
    <row r="1047" spans="1:24" ht="12" customHeight="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11">
        <v>1</v>
      </c>
      <c r="N1047" s="92"/>
      <c r="O1047" s="93"/>
      <c r="P1047" s="93">
        <v>1</v>
      </c>
      <c r="Q1047" s="93">
        <v>1</v>
      </c>
      <c r="R1047" s="93">
        <v>1</v>
      </c>
      <c r="S1047" s="93"/>
      <c r="T1047" s="93">
        <v>1</v>
      </c>
      <c r="U1047" s="75"/>
      <c r="V1047" s="132" t="str">
        <f>VLOOKUP(A1047,DB_CAL_Q1_Q4!$A$4:$P$1328,13)</f>
        <v>Gasóleo</v>
      </c>
      <c r="W1047" s="133" t="str">
        <f>VLOOKUP(A1047,DB_ACS_Q1_Q4!$A$4:$AD$1328,13)</f>
        <v>Gasóleo</v>
      </c>
      <c r="X1047" s="134" t="str">
        <f>VLOOKUP(A1047,DB_REF_Q1_Q4!$A$4:$AD$1328,13)</f>
        <v>Ninguno</v>
      </c>
    </row>
    <row r="1048" spans="1:24" ht="12" customHeight="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11">
        <v>1</v>
      </c>
      <c r="N1048" s="92"/>
      <c r="O1048" s="93"/>
      <c r="P1048" s="93"/>
      <c r="Q1048" s="93">
        <v>1</v>
      </c>
      <c r="R1048" s="93"/>
      <c r="S1048" s="93">
        <v>1</v>
      </c>
      <c r="T1048" s="93"/>
      <c r="U1048" s="75"/>
      <c r="V1048" s="132" t="str">
        <f>VLOOKUP(A1048,DB_CAL_Q1_Q4!$A$4:$P$1328,13)</f>
        <v>Gas Natural</v>
      </c>
      <c r="W1048" s="133" t="str">
        <f>VLOOKUP(A1048,DB_ACS_Q1_Q4!$A$4:$AD$1328,13)</f>
        <v>Gas Natural</v>
      </c>
      <c r="X1048" s="134" t="str">
        <f>VLOOKUP(A1048,DB_REF_Q1_Q4!$A$4:$AD$1328,13)</f>
        <v>Ninguno</v>
      </c>
    </row>
    <row r="1049" spans="1:24" ht="12" customHeight="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11">
        <v>1</v>
      </c>
      <c r="N1049" s="92"/>
      <c r="O1049" s="93">
        <v>1</v>
      </c>
      <c r="P1049" s="93">
        <v>1</v>
      </c>
      <c r="Q1049" s="93">
        <v>1</v>
      </c>
      <c r="R1049" s="93"/>
      <c r="S1049" s="93">
        <v>1</v>
      </c>
      <c r="T1049" s="93"/>
      <c r="U1049" s="75"/>
      <c r="V1049" s="132" t="str">
        <f>VLOOKUP(A1049,DB_CAL_Q1_Q4!$A$4:$P$1328,13)</f>
        <v>Gas Natural</v>
      </c>
      <c r="W1049" s="133" t="str">
        <f>VLOOKUP(A1049,DB_ACS_Q1_Q4!$A$4:$AD$1328,13)</f>
        <v>Gas Natural</v>
      </c>
      <c r="X1049" s="134" t="str">
        <f>VLOOKUP(A1049,DB_REF_Q1_Q4!$A$4:$AD$1328,13)</f>
        <v>Ninguno</v>
      </c>
    </row>
    <row r="1050" spans="1:24" ht="12" customHeight="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11">
        <v>1</v>
      </c>
      <c r="N1050" s="92"/>
      <c r="O1050" s="93"/>
      <c r="P1050" s="93">
        <v>1</v>
      </c>
      <c r="Q1050" s="93">
        <v>1</v>
      </c>
      <c r="R1050" s="93"/>
      <c r="S1050" s="93">
        <v>1</v>
      </c>
      <c r="T1050" s="93"/>
      <c r="U1050" s="75"/>
      <c r="V1050" s="132" t="str">
        <f>VLOOKUP(A1050,DB_CAL_Q1_Q4!$A$4:$P$1328,13)</f>
        <v>Gas Natural</v>
      </c>
      <c r="W1050" s="133" t="str">
        <f>VLOOKUP(A1050,DB_ACS_Q1_Q4!$A$4:$AD$1328,13)</f>
        <v>Gas Natural</v>
      </c>
      <c r="X1050" s="134" t="str">
        <f>VLOOKUP(A1050,DB_REF_Q1_Q4!$A$4:$AD$1328,13)</f>
        <v>Ninguno</v>
      </c>
    </row>
    <row r="1051" spans="1:24" ht="12" customHeight="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11">
        <v>1</v>
      </c>
      <c r="N1051" s="92">
        <v>1</v>
      </c>
      <c r="O1051" s="93"/>
      <c r="P1051" s="93">
        <v>1</v>
      </c>
      <c r="Q1051" s="93">
        <v>1</v>
      </c>
      <c r="R1051" s="93">
        <v>1</v>
      </c>
      <c r="S1051" s="93">
        <v>1</v>
      </c>
      <c r="T1051" s="93">
        <v>1</v>
      </c>
      <c r="U1051" s="75"/>
      <c r="V1051" s="132" t="str">
        <f>VLOOKUP(A1051,DB_CAL_Q1_Q4!$A$4:$P$1328,13)</f>
        <v>Biomasa</v>
      </c>
      <c r="W1051" s="133" t="str">
        <f>VLOOKUP(A1051,DB_ACS_Q1_Q4!$A$4:$AD$1328,13)</f>
        <v>Gasóleo</v>
      </c>
      <c r="X1051" s="134" t="str">
        <f>VLOOKUP(A1051,DB_REF_Q1_Q4!$A$4:$AD$1328,13)</f>
        <v>Ninguno</v>
      </c>
    </row>
    <row r="1052" spans="1:24" ht="12" customHeight="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11"/>
      <c r="N1052" s="92"/>
      <c r="O1052" s="93"/>
      <c r="P1052" s="93"/>
      <c r="Q1052" s="93"/>
      <c r="R1052" s="93"/>
      <c r="S1052" s="93"/>
      <c r="T1052" s="93"/>
      <c r="U1052" s="75"/>
      <c r="V1052" s="132" t="str">
        <f>VLOOKUP(A1052,DB_CAL_Q1_Q4!$A$4:$P$1328,13)</f>
        <v>Electricidad</v>
      </c>
      <c r="W1052" s="133" t="str">
        <f>VLOOKUP(A1052,DB_ACS_Q1_Q4!$A$4:$AD$1328,13)</f>
        <v>Electricidad</v>
      </c>
      <c r="X1052" s="134" t="str">
        <f>VLOOKUP(A1052,DB_REF_Q1_Q4!$A$4:$AD$1328,13)</f>
        <v>Ninguno</v>
      </c>
    </row>
    <row r="1053" spans="1:24" ht="12" customHeight="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11"/>
      <c r="N1053" s="92"/>
      <c r="O1053" s="93"/>
      <c r="P1053" s="93"/>
      <c r="Q1053" s="93"/>
      <c r="R1053" s="93"/>
      <c r="S1053" s="93"/>
      <c r="T1053" s="93"/>
      <c r="U1053" s="75"/>
      <c r="V1053" s="132" t="str">
        <f>VLOOKUP(A1053,DB_CAL_Q1_Q4!$A$4:$P$1328,13)</f>
        <v>Gas Natural</v>
      </c>
      <c r="W1053" s="133" t="str">
        <f>VLOOKUP(A1053,DB_ACS_Q1_Q4!$A$4:$AD$1328,13)</f>
        <v>Gas Natural</v>
      </c>
      <c r="X1053" s="134" t="str">
        <f>VLOOKUP(A1053,DB_REF_Q1_Q4!$A$4:$AD$1328,13)</f>
        <v>Ninguno</v>
      </c>
    </row>
    <row r="1054" spans="1:24" ht="12" customHeight="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11"/>
      <c r="N1054" s="92"/>
      <c r="O1054" s="93"/>
      <c r="P1054" s="93"/>
      <c r="Q1054" s="93"/>
      <c r="R1054" s="93"/>
      <c r="S1054" s="93"/>
      <c r="T1054" s="93"/>
      <c r="U1054" s="75"/>
      <c r="V1054" s="132" t="str">
        <f>VLOOKUP(A1054,DB_CAL_Q1_Q4!$A$4:$P$1328,13)</f>
        <v>Gas Natural</v>
      </c>
      <c r="W1054" s="133" t="str">
        <f>VLOOKUP(A1054,DB_ACS_Q1_Q4!$A$4:$AD$1328,13)</f>
        <v>Gas Natural</v>
      </c>
      <c r="X1054" s="134" t="str">
        <f>VLOOKUP(A1054,DB_REF_Q1_Q4!$A$4:$AD$1328,13)</f>
        <v>Ninguno</v>
      </c>
    </row>
    <row r="1055" spans="1:24" ht="12" customHeight="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11">
        <v>1</v>
      </c>
      <c r="N1055" s="92"/>
      <c r="O1055" s="93"/>
      <c r="P1055" s="93"/>
      <c r="Q1055" s="93">
        <v>1</v>
      </c>
      <c r="R1055" s="93">
        <v>1</v>
      </c>
      <c r="S1055" s="93"/>
      <c r="T1055" s="93">
        <v>1</v>
      </c>
      <c r="U1055" s="75"/>
      <c r="V1055" s="132" t="str">
        <f>VLOOKUP(A1055,DB_CAL_Q1_Q4!$A$4:$P$1328,13)</f>
        <v>Gas Natural</v>
      </c>
      <c r="W1055" s="133" t="str">
        <f>VLOOKUP(A1055,DB_ACS_Q1_Q4!$A$4:$AD$1328,13)</f>
        <v>Gas Natural</v>
      </c>
      <c r="X1055" s="134" t="str">
        <f>VLOOKUP(A1055,DB_REF_Q1_Q4!$A$4:$AD$1328,13)</f>
        <v>Ninguno</v>
      </c>
    </row>
    <row r="1056" spans="1:24" ht="12" customHeight="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11">
        <v>1</v>
      </c>
      <c r="N1056" s="92"/>
      <c r="O1056" s="93"/>
      <c r="P1056" s="93"/>
      <c r="Q1056" s="93">
        <v>1</v>
      </c>
      <c r="R1056" s="93">
        <v>1</v>
      </c>
      <c r="S1056" s="93"/>
      <c r="T1056" s="93">
        <v>1</v>
      </c>
      <c r="U1056" s="75"/>
      <c r="V1056" s="132" t="str">
        <f>VLOOKUP(A1056,DB_CAL_Q1_Q4!$A$4:$P$1328,13)</f>
        <v>Gas Natural</v>
      </c>
      <c r="W1056" s="133" t="str">
        <f>VLOOKUP(A1056,DB_ACS_Q1_Q4!$A$4:$AD$1328,13)</f>
        <v>Gas Natural</v>
      </c>
      <c r="X1056" s="134" t="str">
        <f>VLOOKUP(A1056,DB_REF_Q1_Q4!$A$4:$AD$1328,13)</f>
        <v>Ninguno</v>
      </c>
    </row>
    <row r="1057" spans="1:24" ht="12" customHeight="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11"/>
      <c r="N1057" s="92"/>
      <c r="O1057" s="93"/>
      <c r="P1057" s="93"/>
      <c r="Q1057" s="93"/>
      <c r="R1057" s="93"/>
      <c r="S1057" s="93"/>
      <c r="T1057" s="93"/>
      <c r="U1057" s="75"/>
      <c r="V1057" s="132" t="str">
        <f>VLOOKUP(A1057,DB_CAL_Q1_Q4!$A$4:$P$1328,13)</f>
        <v>Gas Natural</v>
      </c>
      <c r="W1057" s="133" t="str">
        <f>VLOOKUP(A1057,DB_ACS_Q1_Q4!$A$4:$AD$1328,13)</f>
        <v>Gas Natural</v>
      </c>
      <c r="X1057" s="134" t="str">
        <f>VLOOKUP(A1057,DB_REF_Q1_Q4!$A$4:$AD$1328,13)</f>
        <v>Ninguno</v>
      </c>
    </row>
    <row r="1058" spans="1:24" ht="12" customHeight="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11">
        <v>1</v>
      </c>
      <c r="N1058" s="92">
        <v>1</v>
      </c>
      <c r="O1058" s="93">
        <v>1</v>
      </c>
      <c r="P1058" s="93">
        <v>1</v>
      </c>
      <c r="Q1058" s="93">
        <v>1</v>
      </c>
      <c r="R1058" s="93"/>
      <c r="S1058" s="93">
        <v>1</v>
      </c>
      <c r="T1058" s="93"/>
      <c r="U1058" s="75"/>
      <c r="V1058" s="132" t="str">
        <f>VLOOKUP(A1058,DB_CAL_Q1_Q4!$A$4:$P$1328,13)</f>
        <v>Gas Natural</v>
      </c>
      <c r="W1058" s="133" t="str">
        <f>VLOOKUP(A1058,DB_ACS_Q1_Q4!$A$4:$AD$1328,13)</f>
        <v>Gas Natural</v>
      </c>
      <c r="X1058" s="134" t="str">
        <f>VLOOKUP(A1058,DB_REF_Q1_Q4!$A$4:$AD$1328,13)</f>
        <v>Ninguno</v>
      </c>
    </row>
    <row r="1059" spans="1:24" ht="12" customHeight="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11">
        <v>1</v>
      </c>
      <c r="N1059" s="92"/>
      <c r="O1059" s="93"/>
      <c r="P1059" s="93">
        <v>1</v>
      </c>
      <c r="Q1059" s="93">
        <v>1</v>
      </c>
      <c r="R1059" s="93">
        <v>1</v>
      </c>
      <c r="S1059" s="93">
        <v>1</v>
      </c>
      <c r="T1059" s="93">
        <v>1</v>
      </c>
      <c r="U1059" s="75">
        <v>1</v>
      </c>
      <c r="V1059" s="132" t="str">
        <f>VLOOKUP(A1059,DB_CAL_Q1_Q4!$A$4:$P$1328,13)</f>
        <v>Gas Natural</v>
      </c>
      <c r="W1059" s="133" t="str">
        <f>VLOOKUP(A1059,DB_ACS_Q1_Q4!$A$4:$AD$1328,13)</f>
        <v>Gas Natural</v>
      </c>
      <c r="X1059" s="134" t="str">
        <f>VLOOKUP(A1059,DB_REF_Q1_Q4!$A$4:$AD$1328,13)</f>
        <v>Ninguno</v>
      </c>
    </row>
    <row r="1060" spans="1:24" ht="12" customHeight="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11">
        <v>1</v>
      </c>
      <c r="N1060" s="92">
        <v>1</v>
      </c>
      <c r="O1060" s="93">
        <v>1</v>
      </c>
      <c r="P1060" s="93"/>
      <c r="Q1060" s="93">
        <v>1</v>
      </c>
      <c r="R1060" s="93"/>
      <c r="S1060" s="93">
        <v>1</v>
      </c>
      <c r="T1060" s="93"/>
      <c r="U1060" s="75"/>
      <c r="V1060" s="132" t="str">
        <f>VLOOKUP(A1060,DB_CAL_Q1_Q4!$A$4:$P$1328,13)</f>
        <v>Electricidad</v>
      </c>
      <c r="W1060" s="133" t="str">
        <f>VLOOKUP(A1060,DB_ACS_Q1_Q4!$A$4:$AD$1328,13)</f>
        <v>Electricidad</v>
      </c>
      <c r="X1060" s="134" t="str">
        <f>VLOOKUP(A1060,DB_REF_Q1_Q4!$A$4:$AD$1328,13)</f>
        <v>Ninguno</v>
      </c>
    </row>
    <row r="1061" spans="1:24" ht="12" customHeight="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11">
        <v>1</v>
      </c>
      <c r="N1061" s="92"/>
      <c r="O1061" s="93"/>
      <c r="P1061" s="93">
        <v>1</v>
      </c>
      <c r="Q1061" s="93">
        <v>1</v>
      </c>
      <c r="R1061" s="93"/>
      <c r="S1061" s="93">
        <v>1</v>
      </c>
      <c r="T1061" s="93"/>
      <c r="U1061" s="75"/>
      <c r="V1061" s="132" t="str">
        <f>VLOOKUP(A1061,DB_CAL_Q1_Q4!$A$4:$P$1328,13)</f>
        <v>Gas Natural</v>
      </c>
      <c r="W1061" s="133" t="str">
        <f>VLOOKUP(A1061,DB_ACS_Q1_Q4!$A$4:$AD$1328,13)</f>
        <v>Gas Natural</v>
      </c>
      <c r="X1061" s="134" t="str">
        <f>VLOOKUP(A1061,DB_REF_Q1_Q4!$A$4:$AD$1328,13)</f>
        <v>Ninguno</v>
      </c>
    </row>
    <row r="1062" spans="1:24" ht="12" customHeight="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11"/>
      <c r="N1062" s="92"/>
      <c r="O1062" s="93"/>
      <c r="P1062" s="93"/>
      <c r="Q1062" s="93"/>
      <c r="R1062" s="93"/>
      <c r="S1062" s="93"/>
      <c r="T1062" s="93"/>
      <c r="U1062" s="75"/>
      <c r="V1062" s="132" t="str">
        <f>VLOOKUP(A1062,DB_CAL_Q1_Q4!$A$4:$P$1328,13)</f>
        <v>Gas Natural</v>
      </c>
      <c r="W1062" s="133" t="str">
        <f>VLOOKUP(A1062,DB_ACS_Q1_Q4!$A$4:$AD$1328,13)</f>
        <v>Gas Natural</v>
      </c>
      <c r="X1062" s="134" t="str">
        <f>VLOOKUP(A1062,DB_REF_Q1_Q4!$A$4:$AD$1328,13)</f>
        <v>Ninguno</v>
      </c>
    </row>
    <row r="1063" spans="1:24" ht="12" customHeight="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11"/>
      <c r="N1063" s="92"/>
      <c r="O1063" s="93"/>
      <c r="P1063" s="93"/>
      <c r="Q1063" s="93"/>
      <c r="R1063" s="93"/>
      <c r="S1063" s="93"/>
      <c r="T1063" s="93"/>
      <c r="U1063" s="75"/>
      <c r="V1063" s="132" t="str">
        <f>VLOOKUP(A1063,DB_CAL_Q1_Q4!$A$4:$P$1328,13)</f>
        <v>Electricidad</v>
      </c>
      <c r="W1063" s="133" t="str">
        <f>VLOOKUP(A1063,DB_ACS_Q1_Q4!$A$4:$AD$1328,13)</f>
        <v>Electricidad</v>
      </c>
      <c r="X1063" s="134" t="str">
        <f>VLOOKUP(A1063,DB_REF_Q1_Q4!$A$4:$AD$1328,13)</f>
        <v>Ninguno</v>
      </c>
    </row>
    <row r="1064" spans="1:24" ht="12" customHeight="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11"/>
      <c r="N1064" s="92"/>
      <c r="O1064" s="93"/>
      <c r="P1064" s="93"/>
      <c r="Q1064" s="93"/>
      <c r="R1064" s="93"/>
      <c r="S1064" s="93"/>
      <c r="T1064" s="93"/>
      <c r="U1064" s="75"/>
      <c r="V1064" s="132" t="str">
        <f>VLOOKUP(A1064,DB_CAL_Q1_Q4!$A$4:$P$1328,13)</f>
        <v>Electricidad</v>
      </c>
      <c r="W1064" s="133" t="str">
        <f>VLOOKUP(A1064,DB_ACS_Q1_Q4!$A$4:$AD$1328,13)</f>
        <v>Electricidad</v>
      </c>
      <c r="X1064" s="134" t="str">
        <f>VLOOKUP(A1064,DB_REF_Q1_Q4!$A$4:$AD$1328,13)</f>
        <v>Ninguno</v>
      </c>
    </row>
    <row r="1065" spans="1:24" ht="12" customHeight="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11"/>
      <c r="N1065" s="92"/>
      <c r="O1065" s="93"/>
      <c r="P1065" s="93"/>
      <c r="Q1065" s="93"/>
      <c r="R1065" s="93"/>
      <c r="S1065" s="93"/>
      <c r="T1065" s="93"/>
      <c r="U1065" s="75"/>
      <c r="V1065" s="132" t="str">
        <f>VLOOKUP(A1065,DB_CAL_Q1_Q4!$A$4:$P$1328,13)</f>
        <v>Gas Natural</v>
      </c>
      <c r="W1065" s="133" t="str">
        <f>VLOOKUP(A1065,DB_ACS_Q1_Q4!$A$4:$AD$1328,13)</f>
        <v>Gas Natural</v>
      </c>
      <c r="X1065" s="134" t="str">
        <f>VLOOKUP(A1065,DB_REF_Q1_Q4!$A$4:$AD$1328,13)</f>
        <v>Ninguno</v>
      </c>
    </row>
    <row r="1066" spans="1:24" ht="12" customHeight="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11"/>
      <c r="N1066" s="92"/>
      <c r="O1066" s="93"/>
      <c r="P1066" s="93"/>
      <c r="Q1066" s="93"/>
      <c r="R1066" s="93"/>
      <c r="S1066" s="93"/>
      <c r="T1066" s="93"/>
      <c r="U1066" s="75"/>
      <c r="V1066" s="132" t="str">
        <f>VLOOKUP(A1066,DB_CAL_Q1_Q4!$A$4:$P$1328,13)</f>
        <v>Gas Natural</v>
      </c>
      <c r="W1066" s="133" t="str">
        <f>VLOOKUP(A1066,DB_ACS_Q1_Q4!$A$4:$AD$1328,13)</f>
        <v>Gas Natural</v>
      </c>
      <c r="X1066" s="134" t="str">
        <f>VLOOKUP(A1066,DB_REF_Q1_Q4!$A$4:$AD$1328,13)</f>
        <v>Ninguno</v>
      </c>
    </row>
    <row r="1067" spans="1:24" ht="12" customHeight="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11">
        <v>1</v>
      </c>
      <c r="N1067" s="92">
        <v>1</v>
      </c>
      <c r="O1067" s="93"/>
      <c r="P1067" s="93">
        <v>1</v>
      </c>
      <c r="Q1067" s="93">
        <v>1</v>
      </c>
      <c r="R1067" s="93"/>
      <c r="S1067" s="93"/>
      <c r="T1067" s="93"/>
      <c r="U1067" s="75"/>
      <c r="V1067" s="132" t="str">
        <f>VLOOKUP(A1067,DB_CAL_Q1_Q4!$A$4:$P$1328,13)</f>
        <v>Gas Natural</v>
      </c>
      <c r="W1067" s="133" t="str">
        <f>VLOOKUP(A1067,DB_ACS_Q1_Q4!$A$4:$AD$1328,13)</f>
        <v>Gas Natural</v>
      </c>
      <c r="X1067" s="134" t="str">
        <f>VLOOKUP(A1067,DB_REF_Q1_Q4!$A$4:$AD$1328,13)</f>
        <v>Ninguno</v>
      </c>
    </row>
    <row r="1068" spans="1:24" ht="12" customHeight="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11"/>
      <c r="N1068" s="92"/>
      <c r="O1068" s="93"/>
      <c r="P1068" s="93"/>
      <c r="Q1068" s="93"/>
      <c r="R1068" s="93"/>
      <c r="S1068" s="93"/>
      <c r="T1068" s="93"/>
      <c r="U1068" s="75"/>
      <c r="V1068" s="132" t="str">
        <f>VLOOKUP(A1068,DB_CAL_Q1_Q4!$A$4:$P$1328,13)</f>
        <v>Gas Natural</v>
      </c>
      <c r="W1068" s="133" t="str">
        <f>VLOOKUP(A1068,DB_ACS_Q1_Q4!$A$4:$AD$1328,13)</f>
        <v>Gas Natural</v>
      </c>
      <c r="X1068" s="134" t="str">
        <f>VLOOKUP(A1068,DB_REF_Q1_Q4!$A$4:$AD$1328,13)</f>
        <v>Ninguno</v>
      </c>
    </row>
    <row r="1069" spans="1:24" ht="12" customHeight="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11">
        <v>1</v>
      </c>
      <c r="N1069" s="92">
        <v>1</v>
      </c>
      <c r="O1069" s="93"/>
      <c r="P1069" s="93">
        <v>1</v>
      </c>
      <c r="Q1069" s="93">
        <v>1</v>
      </c>
      <c r="R1069" s="93">
        <v>1</v>
      </c>
      <c r="S1069" s="93"/>
      <c r="T1069" s="93">
        <v>1</v>
      </c>
      <c r="U1069" s="75">
        <v>1</v>
      </c>
      <c r="V1069" s="132" t="str">
        <f>VLOOKUP(A1069,DB_CAL_Q1_Q4!$A$4:$P$1328,13)</f>
        <v>Gas Natural</v>
      </c>
      <c r="W1069" s="133" t="str">
        <f>VLOOKUP(A1069,DB_ACS_Q1_Q4!$A$4:$AD$1328,13)</f>
        <v>Gas Natural</v>
      </c>
      <c r="X1069" s="134" t="str">
        <f>VLOOKUP(A1069,DB_REF_Q1_Q4!$A$4:$AD$1328,13)</f>
        <v>Ninguno</v>
      </c>
    </row>
    <row r="1070" spans="1:24" ht="12" customHeight="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11">
        <v>1</v>
      </c>
      <c r="N1070" s="92">
        <v>1</v>
      </c>
      <c r="O1070" s="93"/>
      <c r="P1070" s="93">
        <v>1</v>
      </c>
      <c r="Q1070" s="93">
        <v>1</v>
      </c>
      <c r="R1070" s="93"/>
      <c r="S1070" s="93">
        <v>1</v>
      </c>
      <c r="T1070" s="93">
        <v>1</v>
      </c>
      <c r="U1070" s="75"/>
      <c r="V1070" s="132" t="str">
        <f>VLOOKUP(A1070,DB_CAL_Q1_Q4!$A$4:$P$1328,13)</f>
        <v>Gas Natural</v>
      </c>
      <c r="W1070" s="133" t="str">
        <f>VLOOKUP(A1070,DB_ACS_Q1_Q4!$A$4:$AD$1328,13)</f>
        <v>Gas Natural</v>
      </c>
      <c r="X1070" s="134" t="str">
        <f>VLOOKUP(A1070,DB_REF_Q1_Q4!$A$4:$AD$1328,13)</f>
        <v>Ninguno</v>
      </c>
    </row>
    <row r="1071" spans="1:24" ht="12" customHeight="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11">
        <v>1</v>
      </c>
      <c r="N1071" s="92">
        <v>1</v>
      </c>
      <c r="O1071" s="93"/>
      <c r="P1071" s="93">
        <v>1</v>
      </c>
      <c r="Q1071" s="93">
        <v>1</v>
      </c>
      <c r="R1071" s="93"/>
      <c r="S1071" s="93"/>
      <c r="T1071" s="93"/>
      <c r="U1071" s="75"/>
      <c r="V1071" s="132" t="str">
        <f>VLOOKUP(A1071,DB_CAL_Q1_Q4!$A$4:$P$1328,13)</f>
        <v>Gas Natural</v>
      </c>
      <c r="W1071" s="133" t="str">
        <f>VLOOKUP(A1071,DB_ACS_Q1_Q4!$A$4:$AD$1328,13)</f>
        <v>Gas Natural</v>
      </c>
      <c r="X1071" s="134" t="str">
        <f>VLOOKUP(A1071,DB_REF_Q1_Q4!$A$4:$AD$1328,13)</f>
        <v>Ninguno</v>
      </c>
    </row>
    <row r="1072" spans="1:24" ht="12" customHeight="1">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11">
        <v>1</v>
      </c>
      <c r="N1072" s="92">
        <v>1</v>
      </c>
      <c r="O1072" s="93"/>
      <c r="P1072" s="93">
        <v>1</v>
      </c>
      <c r="Q1072" s="93">
        <v>1</v>
      </c>
      <c r="R1072" s="93"/>
      <c r="S1072" s="93"/>
      <c r="T1072" s="93"/>
      <c r="U1072" s="75">
        <v>1</v>
      </c>
      <c r="V1072" s="132" t="str">
        <f>VLOOKUP(A1072,DB_CAL_Q1_Q4!$A$4:$P$1328,13)</f>
        <v>Gas Natural</v>
      </c>
      <c r="W1072" s="133" t="str">
        <f>VLOOKUP(A1072,DB_ACS_Q1_Q4!$A$4:$AD$1328,13)</f>
        <v>Gas Natural</v>
      </c>
      <c r="X1072" s="134" t="str">
        <f>VLOOKUP(A1072,DB_REF_Q1_Q4!$A$4:$AD$1328,13)</f>
        <v>Bomba de calor aire</v>
      </c>
    </row>
    <row r="1073" spans="1:24" ht="12" customHeight="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11"/>
      <c r="N1073" s="92"/>
      <c r="O1073" s="93"/>
      <c r="P1073" s="93"/>
      <c r="Q1073" s="93"/>
      <c r="R1073" s="93"/>
      <c r="S1073" s="93"/>
      <c r="T1073" s="93"/>
      <c r="U1073" s="75"/>
      <c r="V1073" s="132" t="str">
        <f>VLOOKUP(A1073,DB_CAL_Q1_Q4!$A$4:$P$1328,13)</f>
        <v>Gas Natural</v>
      </c>
      <c r="W1073" s="133" t="str">
        <f>VLOOKUP(A1073,DB_ACS_Q1_Q4!$A$4:$AD$1328,13)</f>
        <v>Gas Natural</v>
      </c>
      <c r="X1073" s="134" t="str">
        <f>VLOOKUP(A1073,DB_REF_Q1_Q4!$A$4:$AD$1328,13)</f>
        <v>Ninguno</v>
      </c>
    </row>
    <row r="1074" spans="1:24" ht="12" customHeight="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11"/>
      <c r="N1074" s="92"/>
      <c r="O1074" s="93"/>
      <c r="P1074" s="93"/>
      <c r="Q1074" s="93"/>
      <c r="R1074" s="93"/>
      <c r="S1074" s="93"/>
      <c r="T1074" s="93"/>
      <c r="U1074" s="75"/>
      <c r="V1074" s="132" t="str">
        <f>VLOOKUP(A1074,DB_CAL_Q1_Q4!$A$4:$P$1328,13)</f>
        <v>Gasóleo</v>
      </c>
      <c r="W1074" s="133" t="str">
        <f>VLOOKUP(A1074,DB_ACS_Q1_Q4!$A$4:$AD$1328,13)</f>
        <v>Gasóleo</v>
      </c>
      <c r="X1074" s="134" t="str">
        <f>VLOOKUP(A1074,DB_REF_Q1_Q4!$A$4:$AD$1328,13)</f>
        <v>Ninguno</v>
      </c>
    </row>
    <row r="1075" spans="1:24" ht="12" customHeight="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11">
        <v>1</v>
      </c>
      <c r="N1075" s="92">
        <v>1</v>
      </c>
      <c r="O1075" s="93"/>
      <c r="P1075" s="93">
        <v>1</v>
      </c>
      <c r="Q1075" s="93">
        <v>1</v>
      </c>
      <c r="R1075" s="93">
        <v>1</v>
      </c>
      <c r="S1075" s="93">
        <v>1</v>
      </c>
      <c r="T1075" s="93">
        <v>1</v>
      </c>
      <c r="U1075" s="75">
        <v>1</v>
      </c>
      <c r="V1075" s="132" t="str">
        <f>VLOOKUP(A1075,DB_CAL_Q1_Q4!$A$4:$P$1328,13)</f>
        <v>Gas Natural</v>
      </c>
      <c r="W1075" s="133" t="str">
        <f>VLOOKUP(A1075,DB_ACS_Q1_Q4!$A$4:$AD$1328,13)</f>
        <v>Gas Natural</v>
      </c>
      <c r="X1075" s="134" t="str">
        <f>VLOOKUP(A1075,DB_REF_Q1_Q4!$A$4:$AD$1328,13)</f>
        <v>Ninguno</v>
      </c>
    </row>
    <row r="1076" spans="1:24" ht="12" customHeight="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11"/>
      <c r="N1076" s="92"/>
      <c r="O1076" s="93"/>
      <c r="P1076" s="93"/>
      <c r="Q1076" s="93"/>
      <c r="R1076" s="93"/>
      <c r="S1076" s="93"/>
      <c r="T1076" s="93"/>
      <c r="U1076" s="75"/>
      <c r="V1076" s="132" t="str">
        <f>VLOOKUP(A1076,DB_CAL_Q1_Q4!$A$4:$P$1328,13)</f>
        <v>Gasóleo</v>
      </c>
      <c r="W1076" s="133" t="str">
        <f>VLOOKUP(A1076,DB_ACS_Q1_Q4!$A$4:$AD$1328,13)</f>
        <v>Gasóleo</v>
      </c>
      <c r="X1076" s="134" t="str">
        <f>VLOOKUP(A1076,DB_REF_Q1_Q4!$A$4:$AD$1328,13)</f>
        <v>Ninguno</v>
      </c>
    </row>
    <row r="1077" spans="1:24" ht="12" customHeight="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11"/>
      <c r="N1077" s="92"/>
      <c r="O1077" s="93"/>
      <c r="P1077" s="93"/>
      <c r="Q1077" s="93"/>
      <c r="R1077" s="93"/>
      <c r="S1077" s="93"/>
      <c r="T1077" s="93"/>
      <c r="U1077" s="75"/>
      <c r="V1077" s="132" t="str">
        <f>VLOOKUP(A1077,DB_CAL_Q1_Q4!$A$4:$P$1328,13)</f>
        <v>Gas Natural</v>
      </c>
      <c r="W1077" s="133" t="str">
        <f>VLOOKUP(A1077,DB_ACS_Q1_Q4!$A$4:$AD$1328,13)</f>
        <v>Gas Natural</v>
      </c>
      <c r="X1077" s="134" t="str">
        <f>VLOOKUP(A1077,DB_REF_Q1_Q4!$A$4:$AD$1328,13)</f>
        <v>Ninguno</v>
      </c>
    </row>
    <row r="1078" spans="1:24" ht="12" customHeight="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11">
        <v>1</v>
      </c>
      <c r="N1078" s="92">
        <v>1</v>
      </c>
      <c r="O1078" s="93"/>
      <c r="P1078" s="93">
        <v>1</v>
      </c>
      <c r="Q1078" s="93">
        <v>1</v>
      </c>
      <c r="R1078" s="93"/>
      <c r="S1078" s="93"/>
      <c r="T1078" s="93"/>
      <c r="U1078" s="75"/>
      <c r="V1078" s="132" t="str">
        <f>VLOOKUP(A1078,DB_CAL_Q1_Q4!$A$4:$P$1328,13)</f>
        <v>Gas Natural</v>
      </c>
      <c r="W1078" s="133" t="str">
        <f>VLOOKUP(A1078,DB_ACS_Q1_Q4!$A$4:$AD$1328,13)</f>
        <v>Gas Natural</v>
      </c>
      <c r="X1078" s="134" t="str">
        <f>VLOOKUP(A1078,DB_REF_Q1_Q4!$A$4:$AD$1328,13)</f>
        <v>Ninguno</v>
      </c>
    </row>
    <row r="1079" spans="1:24" ht="12" customHeight="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11">
        <v>1</v>
      </c>
      <c r="N1079" s="92">
        <v>1</v>
      </c>
      <c r="O1079" s="93"/>
      <c r="P1079" s="93">
        <v>1</v>
      </c>
      <c r="Q1079" s="93">
        <v>1</v>
      </c>
      <c r="R1079" s="93"/>
      <c r="S1079" s="93">
        <v>1</v>
      </c>
      <c r="T1079" s="93">
        <v>1</v>
      </c>
      <c r="U1079" s="75">
        <v>1</v>
      </c>
      <c r="V1079" s="132" t="str">
        <f>VLOOKUP(A1079,DB_CAL_Q1_Q4!$A$4:$P$1328,13)</f>
        <v>Gas Natural</v>
      </c>
      <c r="W1079" s="133" t="str">
        <f>VLOOKUP(A1079,DB_ACS_Q1_Q4!$A$4:$AD$1328,13)</f>
        <v>Gas Natural</v>
      </c>
      <c r="X1079" s="134" t="str">
        <f>VLOOKUP(A1079,DB_REF_Q1_Q4!$A$4:$AD$1328,13)</f>
        <v>Ninguno</v>
      </c>
    </row>
    <row r="1080" spans="1:24" ht="12" customHeight="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11"/>
      <c r="N1080" s="92"/>
      <c r="O1080" s="93"/>
      <c r="P1080" s="93"/>
      <c r="Q1080" s="93"/>
      <c r="R1080" s="93"/>
      <c r="S1080" s="93"/>
      <c r="T1080" s="93"/>
      <c r="U1080" s="75"/>
      <c r="V1080" s="132" t="str">
        <f>VLOOKUP(A1080,DB_CAL_Q1_Q4!$A$4:$P$1328,13)</f>
        <v>Gas Natural</v>
      </c>
      <c r="W1080" s="133" t="str">
        <f>VLOOKUP(A1080,DB_ACS_Q1_Q4!$A$4:$AD$1328,13)</f>
        <v>Gas Natural</v>
      </c>
      <c r="X1080" s="134" t="str">
        <f>VLOOKUP(A1080,DB_REF_Q1_Q4!$A$4:$AD$1328,13)</f>
        <v>Ninguno</v>
      </c>
    </row>
    <row r="1081" spans="1:24" ht="12" customHeight="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11"/>
      <c r="N1081" s="92"/>
      <c r="O1081" s="93"/>
      <c r="P1081" s="93"/>
      <c r="Q1081" s="93"/>
      <c r="R1081" s="93"/>
      <c r="S1081" s="93"/>
      <c r="T1081" s="93"/>
      <c r="U1081" s="75"/>
      <c r="V1081" s="132" t="str">
        <f>VLOOKUP(A1081,DB_CAL_Q1_Q4!$A$4:$P$1328,13)</f>
        <v>Gas Natural</v>
      </c>
      <c r="W1081" s="133" t="str">
        <f>VLOOKUP(A1081,DB_ACS_Q1_Q4!$A$4:$AD$1328,13)</f>
        <v>Gas Natural</v>
      </c>
      <c r="X1081" s="134" t="str">
        <f>VLOOKUP(A1081,DB_REF_Q1_Q4!$A$4:$AD$1328,13)</f>
        <v>Ninguno</v>
      </c>
    </row>
    <row r="1082" spans="1:24" ht="12" customHeight="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11">
        <v>1</v>
      </c>
      <c r="N1082" s="92">
        <v>1</v>
      </c>
      <c r="O1082" s="93"/>
      <c r="P1082" s="93">
        <v>1</v>
      </c>
      <c r="Q1082" s="93">
        <v>1</v>
      </c>
      <c r="R1082" s="93">
        <v>1</v>
      </c>
      <c r="S1082" s="93">
        <v>1</v>
      </c>
      <c r="T1082" s="93">
        <v>1</v>
      </c>
      <c r="U1082" s="75">
        <v>1</v>
      </c>
      <c r="V1082" s="132" t="str">
        <f>VLOOKUP(A1082,DB_CAL_Q1_Q4!$A$4:$P$1328,13)</f>
        <v>Gas Natural</v>
      </c>
      <c r="W1082" s="133" t="str">
        <f>VLOOKUP(A1082,DB_ACS_Q1_Q4!$A$4:$AD$1328,13)</f>
        <v>Gas Natural</v>
      </c>
      <c r="X1082" s="134" t="str">
        <f>VLOOKUP(A1082,DB_REF_Q1_Q4!$A$4:$AD$1328,13)</f>
        <v>Ninguno</v>
      </c>
    </row>
    <row r="1083" spans="1:24" ht="12" customHeight="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11">
        <v>1</v>
      </c>
      <c r="N1083" s="92">
        <v>1</v>
      </c>
      <c r="O1083" s="93"/>
      <c r="P1083" s="93">
        <v>1</v>
      </c>
      <c r="Q1083" s="93">
        <v>1</v>
      </c>
      <c r="R1083" s="93">
        <v>1</v>
      </c>
      <c r="S1083" s="93">
        <v>1</v>
      </c>
      <c r="T1083" s="93">
        <v>1</v>
      </c>
      <c r="U1083" s="75">
        <v>1</v>
      </c>
      <c r="V1083" s="132" t="str">
        <f>VLOOKUP(A1083,DB_CAL_Q1_Q4!$A$4:$P$1328,13)</f>
        <v>Electricidad</v>
      </c>
      <c r="W1083" s="133" t="str">
        <f>VLOOKUP(A1083,DB_ACS_Q1_Q4!$A$4:$AD$1328,13)</f>
        <v>Electricidad</v>
      </c>
      <c r="X1083" s="134" t="str">
        <f>VLOOKUP(A1083,DB_REF_Q1_Q4!$A$4:$AD$1328,13)</f>
        <v>Ninguno</v>
      </c>
    </row>
    <row r="1084" spans="1:24" ht="12" customHeight="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11">
        <v>1</v>
      </c>
      <c r="N1084" s="92">
        <v>1</v>
      </c>
      <c r="O1084" s="93"/>
      <c r="P1084" s="93">
        <v>1</v>
      </c>
      <c r="Q1084" s="93">
        <v>1</v>
      </c>
      <c r="R1084" s="93">
        <v>1</v>
      </c>
      <c r="S1084" s="93">
        <v>1</v>
      </c>
      <c r="T1084" s="93">
        <v>1</v>
      </c>
      <c r="U1084" s="75">
        <v>1</v>
      </c>
      <c r="V1084" s="132" t="str">
        <f>VLOOKUP(A1084,DB_CAL_Q1_Q4!$A$4:$P$1328,13)</f>
        <v>Gas Natural</v>
      </c>
      <c r="W1084" s="133" t="str">
        <f>VLOOKUP(A1084,DB_ACS_Q1_Q4!$A$4:$AD$1328,13)</f>
        <v>Gas Natural</v>
      </c>
      <c r="X1084" s="134" t="str">
        <f>VLOOKUP(A1084,DB_REF_Q1_Q4!$A$4:$AD$1328,13)</f>
        <v>Ninguno</v>
      </c>
    </row>
    <row r="1085" spans="1:24" ht="12" customHeight="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11"/>
      <c r="N1085" s="92"/>
      <c r="O1085" s="93"/>
      <c r="P1085" s="93"/>
      <c r="Q1085" s="93"/>
      <c r="R1085" s="93"/>
      <c r="S1085" s="93"/>
      <c r="T1085" s="93"/>
      <c r="U1085" s="75"/>
      <c r="V1085" s="132" t="str">
        <f>VLOOKUP(A1085,DB_CAL_Q1_Q4!$A$4:$P$1328,13)</f>
        <v>Gas Natural</v>
      </c>
      <c r="W1085" s="133" t="str">
        <f>VLOOKUP(A1085,DB_ACS_Q1_Q4!$A$4:$AD$1328,13)</f>
        <v>Gas Natural</v>
      </c>
      <c r="X1085" s="134" t="str">
        <f>VLOOKUP(A1085,DB_REF_Q1_Q4!$A$4:$AD$1328,13)</f>
        <v>Ninguno</v>
      </c>
    </row>
    <row r="1086" spans="1:24" ht="12" customHeight="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11">
        <v>1</v>
      </c>
      <c r="N1086" s="92"/>
      <c r="O1086" s="93"/>
      <c r="P1086" s="93">
        <v>1</v>
      </c>
      <c r="Q1086" s="93">
        <v>1</v>
      </c>
      <c r="R1086" s="93">
        <v>1</v>
      </c>
      <c r="S1086" s="93"/>
      <c r="T1086" s="93">
        <v>1</v>
      </c>
      <c r="U1086" s="75"/>
      <c r="V1086" s="132" t="str">
        <f>VLOOKUP(A1086,DB_CAL_Q1_Q4!$A$4:$P$1328,13)</f>
        <v>Electricidad</v>
      </c>
      <c r="W1086" s="133" t="str">
        <f>VLOOKUP(A1086,DB_ACS_Q1_Q4!$A$4:$AD$1328,13)</f>
        <v>GLP</v>
      </c>
      <c r="X1086" s="134" t="str">
        <f>VLOOKUP(A1086,DB_REF_Q1_Q4!$A$4:$AD$1328,13)</f>
        <v>Ninguno</v>
      </c>
    </row>
    <row r="1087" spans="1:24" ht="12" customHeight="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11">
        <v>1</v>
      </c>
      <c r="N1087" s="92">
        <v>1</v>
      </c>
      <c r="O1087" s="93"/>
      <c r="P1087" s="93">
        <v>1</v>
      </c>
      <c r="Q1087" s="93">
        <v>1</v>
      </c>
      <c r="R1087" s="93">
        <v>1</v>
      </c>
      <c r="S1087" s="93">
        <v>1</v>
      </c>
      <c r="T1087" s="93">
        <v>1</v>
      </c>
      <c r="U1087" s="75">
        <v>1</v>
      </c>
      <c r="V1087" s="132" t="str">
        <f>VLOOKUP(A1087,DB_CAL_Q1_Q4!$A$4:$P$1328,13)</f>
        <v>Gasóleo</v>
      </c>
      <c r="W1087" s="133" t="str">
        <f>VLOOKUP(A1087,DB_ACS_Q1_Q4!$A$4:$AD$1328,13)</f>
        <v>Electricidad</v>
      </c>
      <c r="X1087" s="134" t="str">
        <f>VLOOKUP(A1087,DB_REF_Q1_Q4!$A$4:$AD$1328,13)</f>
        <v>Ninguno</v>
      </c>
    </row>
    <row r="1088" spans="1:24" ht="12" customHeight="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11">
        <v>1</v>
      </c>
      <c r="N1088" s="92">
        <v>1</v>
      </c>
      <c r="O1088" s="93"/>
      <c r="P1088" s="93">
        <v>1</v>
      </c>
      <c r="Q1088" s="93">
        <v>1</v>
      </c>
      <c r="R1088" s="93"/>
      <c r="S1088" s="93">
        <v>1</v>
      </c>
      <c r="T1088" s="93"/>
      <c r="U1088" s="75"/>
      <c r="V1088" s="132" t="str">
        <f>VLOOKUP(A1088,DB_CAL_Q1_Q4!$A$4:$P$1328,13)</f>
        <v>Gas Natural</v>
      </c>
      <c r="W1088" s="133" t="str">
        <f>VLOOKUP(A1088,DB_ACS_Q1_Q4!$A$4:$AD$1328,13)</f>
        <v>Gas Natural</v>
      </c>
      <c r="X1088" s="134" t="str">
        <f>VLOOKUP(A1088,DB_REF_Q1_Q4!$A$4:$AD$1328,13)</f>
        <v>Ninguno</v>
      </c>
    </row>
    <row r="1089" spans="1:24" ht="12" customHeight="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11"/>
      <c r="N1089" s="92"/>
      <c r="O1089" s="93"/>
      <c r="P1089" s="93"/>
      <c r="Q1089" s="93"/>
      <c r="R1089" s="93"/>
      <c r="S1089" s="93"/>
      <c r="T1089" s="93"/>
      <c r="U1089" s="75"/>
      <c r="V1089" s="132" t="str">
        <f>VLOOKUP(A1089,DB_CAL_Q1_Q4!$A$4:$P$1328,13)</f>
        <v>Gas Natural</v>
      </c>
      <c r="W1089" s="133" t="str">
        <f>VLOOKUP(A1089,DB_ACS_Q1_Q4!$A$4:$AD$1328,13)</f>
        <v>Gas Natural</v>
      </c>
      <c r="X1089" s="134" t="str">
        <f>VLOOKUP(A1089,DB_REF_Q1_Q4!$A$4:$AD$1328,13)</f>
        <v>Ninguno</v>
      </c>
    </row>
    <row r="1090" spans="1:24" ht="12" customHeight="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11">
        <v>1</v>
      </c>
      <c r="N1090" s="92">
        <v>1</v>
      </c>
      <c r="O1090" s="93"/>
      <c r="P1090" s="93">
        <v>1</v>
      </c>
      <c r="Q1090" s="93">
        <v>1</v>
      </c>
      <c r="R1090" s="93">
        <v>1</v>
      </c>
      <c r="S1090" s="93">
        <v>1</v>
      </c>
      <c r="T1090" s="93">
        <v>1</v>
      </c>
      <c r="U1090" s="75">
        <v>1</v>
      </c>
      <c r="V1090" s="132" t="str">
        <f>VLOOKUP(A1090,DB_CAL_Q1_Q4!$A$4:$P$1328,13)</f>
        <v>Gas Natural</v>
      </c>
      <c r="W1090" s="133" t="str">
        <f>VLOOKUP(A1090,DB_ACS_Q1_Q4!$A$4:$AD$1328,13)</f>
        <v>Gas Natural</v>
      </c>
      <c r="X1090" s="134" t="str">
        <f>VLOOKUP(A1090,DB_REF_Q1_Q4!$A$4:$AD$1328,13)</f>
        <v>Ninguno</v>
      </c>
    </row>
    <row r="1091" spans="1:24" ht="12" customHeight="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11">
        <v>1</v>
      </c>
      <c r="N1091" s="92">
        <v>1</v>
      </c>
      <c r="O1091" s="93"/>
      <c r="P1091" s="93">
        <v>1</v>
      </c>
      <c r="Q1091" s="93">
        <v>1</v>
      </c>
      <c r="R1091" s="93"/>
      <c r="S1091" s="93">
        <v>1</v>
      </c>
      <c r="T1091" s="93">
        <v>1</v>
      </c>
      <c r="U1091" s="75"/>
      <c r="V1091" s="132" t="str">
        <f>VLOOKUP(A1091,DB_CAL_Q1_Q4!$A$4:$P$1328,13)</f>
        <v>Gasóleo</v>
      </c>
      <c r="W1091" s="133" t="str">
        <f>VLOOKUP(A1091,DB_ACS_Q1_Q4!$A$4:$AD$1328,13)</f>
        <v>Gasóleo</v>
      </c>
      <c r="X1091" s="134" t="str">
        <f>VLOOKUP(A1091,DB_REF_Q1_Q4!$A$4:$AD$1328,13)</f>
        <v>Ninguno</v>
      </c>
    </row>
    <row r="1092" spans="1:24" ht="12" customHeight="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11"/>
      <c r="N1092" s="92"/>
      <c r="O1092" s="93"/>
      <c r="P1092" s="93"/>
      <c r="Q1092" s="93"/>
      <c r="R1092" s="93"/>
      <c r="S1092" s="93"/>
      <c r="T1092" s="93"/>
      <c r="U1092" s="75"/>
      <c r="V1092" s="132" t="str">
        <f>VLOOKUP(A1092,DB_CAL_Q1_Q4!$A$4:$P$1328,13)</f>
        <v>Gas Natural</v>
      </c>
      <c r="W1092" s="133" t="str">
        <f>VLOOKUP(A1092,DB_ACS_Q1_Q4!$A$4:$AD$1328,13)</f>
        <v>Gas Natural</v>
      </c>
      <c r="X1092" s="134" t="str">
        <f>VLOOKUP(A1092,DB_REF_Q1_Q4!$A$4:$AD$1328,13)</f>
        <v>Ninguno</v>
      </c>
    </row>
    <row r="1093" spans="1:24" ht="12" customHeight="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11">
        <v>1</v>
      </c>
      <c r="N1093" s="92"/>
      <c r="O1093" s="93">
        <v>1</v>
      </c>
      <c r="P1093" s="93">
        <v>1</v>
      </c>
      <c r="Q1093" s="93">
        <v>1</v>
      </c>
      <c r="R1093" s="93">
        <v>1</v>
      </c>
      <c r="S1093" s="93">
        <v>1</v>
      </c>
      <c r="T1093" s="93">
        <v>1</v>
      </c>
      <c r="U1093" s="75">
        <v>1</v>
      </c>
      <c r="V1093" s="132" t="str">
        <f>VLOOKUP(A1093,DB_CAL_Q1_Q4!$A$4:$P$1328,13)</f>
        <v>Gas Natural</v>
      </c>
      <c r="W1093" s="133" t="str">
        <f>VLOOKUP(A1093,DB_ACS_Q1_Q4!$A$4:$AD$1328,13)</f>
        <v>Gas Natural</v>
      </c>
      <c r="X1093" s="134" t="str">
        <f>VLOOKUP(A1093,DB_REF_Q1_Q4!$A$4:$AD$1328,13)</f>
        <v>Ninguno</v>
      </c>
    </row>
    <row r="1094" spans="1:24" ht="12" customHeight="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11">
        <v>1</v>
      </c>
      <c r="N1094" s="92">
        <v>1</v>
      </c>
      <c r="O1094" s="93">
        <v>1</v>
      </c>
      <c r="P1094" s="93"/>
      <c r="Q1094" s="93">
        <v>1</v>
      </c>
      <c r="R1094" s="93">
        <v>1</v>
      </c>
      <c r="S1094" s="93">
        <v>1</v>
      </c>
      <c r="T1094" s="93"/>
      <c r="U1094" s="75"/>
      <c r="V1094" s="132" t="str">
        <f>VLOOKUP(A1094,DB_CAL_Q1_Q4!$A$4:$P$1328,13)</f>
        <v>Gas Natural</v>
      </c>
      <c r="W1094" s="133" t="str">
        <f>VLOOKUP(A1094,DB_ACS_Q1_Q4!$A$4:$AD$1328,13)</f>
        <v>Gas Natural</v>
      </c>
      <c r="X1094" s="134" t="str">
        <f>VLOOKUP(A1094,DB_REF_Q1_Q4!$A$4:$AD$1328,13)</f>
        <v>Ninguno</v>
      </c>
    </row>
    <row r="1095" spans="1:24" ht="12" customHeight="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11">
        <v>1</v>
      </c>
      <c r="N1095" s="92">
        <v>1</v>
      </c>
      <c r="O1095" s="93">
        <v>1</v>
      </c>
      <c r="P1095" s="93">
        <v>1</v>
      </c>
      <c r="Q1095" s="93">
        <v>1</v>
      </c>
      <c r="R1095" s="93"/>
      <c r="S1095" s="93"/>
      <c r="T1095" s="93"/>
      <c r="U1095" s="75"/>
      <c r="V1095" s="132" t="str">
        <f>VLOOKUP(A1095,DB_CAL_Q1_Q4!$A$4:$P$1328,13)</f>
        <v>Gas Natural</v>
      </c>
      <c r="W1095" s="133" t="str">
        <f>VLOOKUP(A1095,DB_ACS_Q1_Q4!$A$4:$AD$1328,13)</f>
        <v>Gas Natural</v>
      </c>
      <c r="X1095" s="134" t="str">
        <f>VLOOKUP(A1095,DB_REF_Q1_Q4!$A$4:$AD$1328,13)</f>
        <v>Ninguno</v>
      </c>
    </row>
    <row r="1096" spans="1:24" ht="12" customHeight="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11">
        <v>1</v>
      </c>
      <c r="N1096" s="92">
        <v>1</v>
      </c>
      <c r="O1096" s="93"/>
      <c r="P1096" s="93">
        <v>1</v>
      </c>
      <c r="Q1096" s="93">
        <v>1</v>
      </c>
      <c r="R1096" s="93">
        <v>1</v>
      </c>
      <c r="S1096" s="93">
        <v>1</v>
      </c>
      <c r="T1096" s="93">
        <v>1</v>
      </c>
      <c r="U1096" s="75"/>
      <c r="V1096" s="132" t="str">
        <f>VLOOKUP(A1096,DB_CAL_Q1_Q4!$A$4:$P$1328,13)</f>
        <v>Gas Natural</v>
      </c>
      <c r="W1096" s="133" t="str">
        <f>VLOOKUP(A1096,DB_ACS_Q1_Q4!$A$4:$AD$1328,13)</f>
        <v>Gas Natural</v>
      </c>
      <c r="X1096" s="134" t="str">
        <f>VLOOKUP(A1096,DB_REF_Q1_Q4!$A$4:$AD$1328,13)</f>
        <v>Ninguno</v>
      </c>
    </row>
    <row r="1097" spans="1:24" ht="12" customHeight="1">
      <c r="A1097" s="10">
        <v>1093</v>
      </c>
      <c r="B1097" s="98" t="s">
        <v>194</v>
      </c>
      <c r="C1097" s="98" t="s">
        <v>193</v>
      </c>
      <c r="D1097" s="11" t="s">
        <v>25</v>
      </c>
      <c r="E1097" s="11" t="s">
        <v>304</v>
      </c>
      <c r="F1097" s="12" t="s">
        <v>50</v>
      </c>
      <c r="G1097" s="12" t="s">
        <v>310</v>
      </c>
      <c r="H1097" s="12" t="s">
        <v>306</v>
      </c>
      <c r="I1097" s="11" t="s">
        <v>504</v>
      </c>
      <c r="J1097" s="12" t="str">
        <f t="shared" ref="J1097:J1103" si="39">"≥17h"</f>
        <v>≥17h</v>
      </c>
      <c r="K1097" s="12" t="s">
        <v>512</v>
      </c>
      <c r="L1097" s="69" t="s">
        <v>519</v>
      </c>
      <c r="M1097" s="11">
        <v>1</v>
      </c>
      <c r="N1097" s="92">
        <v>1</v>
      </c>
      <c r="O1097" s="93"/>
      <c r="P1097" s="93">
        <v>1</v>
      </c>
      <c r="Q1097" s="93">
        <v>1</v>
      </c>
      <c r="R1097" s="93">
        <v>1</v>
      </c>
      <c r="S1097" s="93">
        <v>1</v>
      </c>
      <c r="T1097" s="93">
        <v>1</v>
      </c>
      <c r="U1097" s="75">
        <v>1</v>
      </c>
      <c r="V1097" s="132" t="str">
        <f>VLOOKUP(A1097,DB_CAL_Q1_Q4!$A$4:$P$1328,13)</f>
        <v>Gas Natural</v>
      </c>
      <c r="W1097" s="133" t="str">
        <f>VLOOKUP(A1097,DB_ACS_Q1_Q4!$A$4:$AD$1328,13)</f>
        <v>Gas Natural</v>
      </c>
      <c r="X1097" s="134" t="str">
        <f>VLOOKUP(A1097,DB_REF_Q1_Q4!$A$4:$AD$1328,13)</f>
        <v>Ninguno</v>
      </c>
    </row>
    <row r="1098" spans="1:24" ht="12" customHeight="1">
      <c r="A1098" s="10">
        <v>1094</v>
      </c>
      <c r="B1098" s="98" t="s">
        <v>76</v>
      </c>
      <c r="C1098" s="98" t="s">
        <v>75</v>
      </c>
      <c r="D1098" s="11" t="s">
        <v>51</v>
      </c>
      <c r="E1098" s="11" t="s">
        <v>304</v>
      </c>
      <c r="F1098" s="12" t="s">
        <v>50</v>
      </c>
      <c r="G1098" s="12" t="s">
        <v>310</v>
      </c>
      <c r="H1098" s="12" t="s">
        <v>306</v>
      </c>
      <c r="I1098" s="103" t="s">
        <v>505</v>
      </c>
      <c r="J1098" s="12" t="str">
        <f t="shared" si="39"/>
        <v>≥17h</v>
      </c>
      <c r="K1098" s="12" t="s">
        <v>513</v>
      </c>
      <c r="L1098" s="69" t="s">
        <v>519</v>
      </c>
      <c r="M1098" s="11"/>
      <c r="N1098" s="92"/>
      <c r="O1098" s="93"/>
      <c r="P1098" s="93"/>
      <c r="Q1098" s="93"/>
      <c r="R1098" s="93"/>
      <c r="S1098" s="93"/>
      <c r="T1098" s="93"/>
      <c r="U1098" s="75"/>
      <c r="V1098" s="132" t="str">
        <f>VLOOKUP(A1098,DB_CAL_Q1_Q4!$A$4:$P$1328,13)</f>
        <v>Gas Natural</v>
      </c>
      <c r="W1098" s="133" t="str">
        <f>VLOOKUP(A1098,DB_ACS_Q1_Q4!$A$4:$AD$1328,13)</f>
        <v>Gas Natural</v>
      </c>
      <c r="X1098" s="134" t="str">
        <f>VLOOKUP(A1098,DB_REF_Q1_Q4!$A$4:$AD$1328,13)</f>
        <v>Ninguno</v>
      </c>
    </row>
    <row r="1099" spans="1:24" ht="12" customHeight="1">
      <c r="A1099" s="10">
        <v>1095</v>
      </c>
      <c r="B1099" s="98" t="s">
        <v>196</v>
      </c>
      <c r="C1099" s="98" t="s">
        <v>196</v>
      </c>
      <c r="D1099" s="11" t="s">
        <v>25</v>
      </c>
      <c r="E1099" s="11" t="s">
        <v>303</v>
      </c>
      <c r="F1099" s="12" t="s">
        <v>50</v>
      </c>
      <c r="G1099" s="12" t="s">
        <v>310</v>
      </c>
      <c r="H1099" s="12" t="s">
        <v>306</v>
      </c>
      <c r="I1099" s="103" t="s">
        <v>505</v>
      </c>
      <c r="J1099" s="12" t="str">
        <f t="shared" si="39"/>
        <v>≥17h</v>
      </c>
      <c r="K1099" s="12" t="s">
        <v>47</v>
      </c>
      <c r="L1099" s="69" t="s">
        <v>519</v>
      </c>
      <c r="M1099" s="11">
        <v>1</v>
      </c>
      <c r="N1099" s="92"/>
      <c r="O1099" s="93"/>
      <c r="P1099" s="93">
        <v>1</v>
      </c>
      <c r="Q1099" s="93">
        <v>1</v>
      </c>
      <c r="R1099" s="93"/>
      <c r="S1099" s="93">
        <v>1</v>
      </c>
      <c r="T1099" s="93"/>
      <c r="U1099" s="75"/>
      <c r="V1099" s="132" t="str">
        <f>VLOOKUP(A1099,DB_CAL_Q1_Q4!$A$4:$P$1328,13)</f>
        <v>Bomba de calor aire</v>
      </c>
      <c r="W1099" s="133" t="str">
        <f>VLOOKUP(A1099,DB_ACS_Q1_Q4!$A$4:$AD$1328,13)</f>
        <v>Electricidad</v>
      </c>
      <c r="X1099" s="134" t="str">
        <f>VLOOKUP(A1099,DB_REF_Q1_Q4!$A$4:$AD$1328,13)</f>
        <v>Bomba de calor aire</v>
      </c>
    </row>
    <row r="1100" spans="1:24" ht="12" customHeight="1">
      <c r="A1100" s="10">
        <v>1096</v>
      </c>
      <c r="B1100" s="98" t="s">
        <v>291</v>
      </c>
      <c r="C1100" s="98" t="s">
        <v>291</v>
      </c>
      <c r="D1100" s="11" t="s">
        <v>25</v>
      </c>
      <c r="E1100" s="11" t="s">
        <v>304</v>
      </c>
      <c r="F1100" s="12" t="s">
        <v>50</v>
      </c>
      <c r="G1100" s="12" t="s">
        <v>310</v>
      </c>
      <c r="H1100" s="12" t="s">
        <v>306</v>
      </c>
      <c r="I1100" s="11" t="s">
        <v>504</v>
      </c>
      <c r="J1100" s="12" t="str">
        <f t="shared" si="39"/>
        <v>≥17h</v>
      </c>
      <c r="K1100" s="12" t="s">
        <v>47</v>
      </c>
      <c r="L1100" s="69" t="s">
        <v>519</v>
      </c>
      <c r="M1100" s="11">
        <v>1</v>
      </c>
      <c r="N1100" s="92">
        <v>1</v>
      </c>
      <c r="O1100" s="93">
        <v>1</v>
      </c>
      <c r="P1100" s="93">
        <v>1</v>
      </c>
      <c r="Q1100" s="93">
        <v>1</v>
      </c>
      <c r="R1100" s="93">
        <v>1</v>
      </c>
      <c r="S1100" s="93"/>
      <c r="T1100" s="93">
        <v>1</v>
      </c>
      <c r="U1100" s="75"/>
      <c r="V1100" s="132" t="str">
        <f>VLOOKUP(A1100,DB_CAL_Q1_Q4!$A$4:$P$1328,13)</f>
        <v>Gas Natural</v>
      </c>
      <c r="W1100" s="133" t="str">
        <f>VLOOKUP(A1100,DB_ACS_Q1_Q4!$A$4:$AD$1328,13)</f>
        <v>Gas Natural</v>
      </c>
      <c r="X1100" s="134" t="str">
        <f>VLOOKUP(A1100,DB_REF_Q1_Q4!$A$4:$AD$1328,13)</f>
        <v>Ninguno</v>
      </c>
    </row>
    <row r="1101" spans="1:24" ht="12" customHeight="1">
      <c r="A1101" s="10">
        <v>1097</v>
      </c>
      <c r="B1101" s="98" t="s">
        <v>196</v>
      </c>
      <c r="C1101" s="98" t="s">
        <v>196</v>
      </c>
      <c r="D1101" s="11" t="s">
        <v>51</v>
      </c>
      <c r="E1101" s="11" t="s">
        <v>304</v>
      </c>
      <c r="F1101" s="12" t="s">
        <v>50</v>
      </c>
      <c r="G1101" s="12" t="s">
        <v>310</v>
      </c>
      <c r="H1101" s="12" t="s">
        <v>306</v>
      </c>
      <c r="I1101" s="11" t="s">
        <v>507</v>
      </c>
      <c r="J1101" s="12" t="str">
        <f t="shared" si="39"/>
        <v>≥17h</v>
      </c>
      <c r="K1101" s="12" t="s">
        <v>513</v>
      </c>
      <c r="L1101" s="69" t="s">
        <v>519</v>
      </c>
      <c r="M1101" s="11">
        <v>1</v>
      </c>
      <c r="N1101" s="92">
        <v>1</v>
      </c>
      <c r="O1101" s="93"/>
      <c r="P1101" s="93">
        <v>1</v>
      </c>
      <c r="Q1101" s="93">
        <v>1</v>
      </c>
      <c r="R1101" s="93"/>
      <c r="S1101" s="93"/>
      <c r="T1101" s="93"/>
      <c r="U1101" s="75"/>
      <c r="V1101" s="132" t="str">
        <f>VLOOKUP(A1101,DB_CAL_Q1_Q4!$A$4:$P$1328,13)</f>
        <v>Gas Natural</v>
      </c>
      <c r="W1101" s="133" t="str">
        <f>VLOOKUP(A1101,DB_ACS_Q1_Q4!$A$4:$AD$1328,13)</f>
        <v>Gas Natural</v>
      </c>
      <c r="X1101" s="134" t="str">
        <f>VLOOKUP(A1101,DB_REF_Q1_Q4!$A$4:$AD$1328,13)</f>
        <v>Bomba de calor aire</v>
      </c>
    </row>
    <row r="1102" spans="1:24" ht="12" customHeight="1">
      <c r="A1102" s="10">
        <v>1098</v>
      </c>
      <c r="B1102" s="98" t="s">
        <v>133</v>
      </c>
      <c r="C1102" s="98" t="s">
        <v>131</v>
      </c>
      <c r="D1102" s="11" t="s">
        <v>51</v>
      </c>
      <c r="E1102" s="11" t="s">
        <v>303</v>
      </c>
      <c r="F1102" s="12" t="s">
        <v>50</v>
      </c>
      <c r="G1102" s="12" t="s">
        <v>310</v>
      </c>
      <c r="H1102" s="12" t="s">
        <v>306</v>
      </c>
      <c r="I1102" s="103" t="s">
        <v>504</v>
      </c>
      <c r="J1102" s="12" t="str">
        <f t="shared" si="39"/>
        <v>≥17h</v>
      </c>
      <c r="K1102" s="12" t="s">
        <v>47</v>
      </c>
      <c r="L1102" s="69" t="s">
        <v>519</v>
      </c>
      <c r="M1102" s="11">
        <v>1</v>
      </c>
      <c r="N1102" s="92"/>
      <c r="O1102" s="93"/>
      <c r="P1102" s="93">
        <v>1</v>
      </c>
      <c r="Q1102" s="93">
        <v>1</v>
      </c>
      <c r="R1102" s="93"/>
      <c r="S1102" s="93">
        <v>1</v>
      </c>
      <c r="T1102" s="93"/>
      <c r="U1102" s="75"/>
      <c r="V1102" s="132" t="str">
        <f>VLOOKUP(A1102,DB_CAL_Q1_Q4!$A$4:$P$1328,13)</f>
        <v>Gas Natural</v>
      </c>
      <c r="W1102" s="133" t="str">
        <f>VLOOKUP(A1102,DB_ACS_Q1_Q4!$A$4:$AD$1328,13)</f>
        <v>Gas Natural</v>
      </c>
      <c r="X1102" s="134" t="str">
        <f>VLOOKUP(A1102,DB_REF_Q1_Q4!$A$4:$AD$1328,13)</f>
        <v>Ninguno</v>
      </c>
    </row>
    <row r="1103" spans="1:24" ht="12" customHeight="1">
      <c r="A1103" s="10">
        <v>1099</v>
      </c>
      <c r="B1103" s="98" t="s">
        <v>236</v>
      </c>
      <c r="C1103" s="98" t="s">
        <v>235</v>
      </c>
      <c r="D1103" s="11" t="s">
        <v>51</v>
      </c>
      <c r="E1103" s="11" t="s">
        <v>304</v>
      </c>
      <c r="F1103" s="12" t="s">
        <v>48</v>
      </c>
      <c r="G1103" s="12" t="s">
        <v>510</v>
      </c>
      <c r="H1103" s="12" t="s">
        <v>306</v>
      </c>
      <c r="I1103" s="11" t="s">
        <v>504</v>
      </c>
      <c r="J1103" s="12" t="str">
        <f t="shared" si="39"/>
        <v>≥17h</v>
      </c>
      <c r="K1103" s="12" t="s">
        <v>513</v>
      </c>
      <c r="L1103" s="69" t="s">
        <v>519</v>
      </c>
      <c r="M1103" s="11">
        <v>1</v>
      </c>
      <c r="N1103" s="92">
        <v>1</v>
      </c>
      <c r="O1103" s="93"/>
      <c r="P1103" s="93">
        <v>1</v>
      </c>
      <c r="Q1103" s="93">
        <v>1</v>
      </c>
      <c r="R1103" s="93"/>
      <c r="S1103" s="93"/>
      <c r="T1103" s="93"/>
      <c r="U1103" s="75"/>
      <c r="V1103" s="132" t="str">
        <f>VLOOKUP(A1103,DB_CAL_Q1_Q4!$A$4:$P$1328,13)</f>
        <v>Gas Natural</v>
      </c>
      <c r="W1103" s="133" t="str">
        <f>VLOOKUP(A1103,DB_ACS_Q1_Q4!$A$4:$AD$1328,13)</f>
        <v>Gas Natural</v>
      </c>
      <c r="X1103" s="134" t="str">
        <f>VLOOKUP(A1103,DB_REF_Q1_Q4!$A$4:$AD$1328,13)</f>
        <v>Ninguno</v>
      </c>
    </row>
    <row r="1104" spans="1:24" ht="12" customHeight="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11"/>
      <c r="N1104" s="92"/>
      <c r="O1104" s="93"/>
      <c r="P1104" s="93"/>
      <c r="Q1104" s="93"/>
      <c r="R1104" s="93"/>
      <c r="S1104" s="93"/>
      <c r="T1104" s="93"/>
      <c r="U1104" s="75"/>
      <c r="V1104" s="132" t="str">
        <f>VLOOKUP(A1104,DB_CAL_Q1_Q4!$A$4:$P$1328,13)</f>
        <v>Gas Natural</v>
      </c>
      <c r="W1104" s="133" t="str">
        <f>VLOOKUP(A1104,DB_ACS_Q1_Q4!$A$4:$AD$1328,13)</f>
        <v>Gas Natural</v>
      </c>
      <c r="X1104" s="134" t="str">
        <f>VLOOKUP(A1104,DB_REF_Q1_Q4!$A$4:$AD$1328,13)</f>
        <v>Ninguno</v>
      </c>
    </row>
    <row r="1105" spans="1:24" ht="12" customHeight="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11">
        <v>1</v>
      </c>
      <c r="N1105" s="92"/>
      <c r="O1105" s="93"/>
      <c r="P1105" s="93">
        <v>1</v>
      </c>
      <c r="Q1105" s="93">
        <v>1</v>
      </c>
      <c r="R1105" s="93"/>
      <c r="S1105" s="93"/>
      <c r="T1105" s="93"/>
      <c r="U1105" s="75"/>
      <c r="V1105" s="132" t="str">
        <f>VLOOKUP(A1105,DB_CAL_Q1_Q4!$A$4:$P$1328,13)</f>
        <v>Gasóleo</v>
      </c>
      <c r="W1105" s="133" t="str">
        <f>VLOOKUP(A1105,DB_ACS_Q1_Q4!$A$4:$AD$1328,13)</f>
        <v>Gasóleo</v>
      </c>
      <c r="X1105" s="134" t="str">
        <f>VLOOKUP(A1105,DB_REF_Q1_Q4!$A$4:$AD$1328,13)</f>
        <v>Ninguno</v>
      </c>
    </row>
    <row r="1106" spans="1:24" ht="12" customHeight="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11">
        <v>1</v>
      </c>
      <c r="N1106" s="92"/>
      <c r="O1106" s="93"/>
      <c r="P1106" s="93">
        <v>1</v>
      </c>
      <c r="Q1106" s="93">
        <v>1</v>
      </c>
      <c r="R1106" s="93"/>
      <c r="S1106" s="93">
        <v>1</v>
      </c>
      <c r="T1106" s="93"/>
      <c r="U1106" s="75">
        <v>1</v>
      </c>
      <c r="V1106" s="132" t="str">
        <f>VLOOKUP(A1106,DB_CAL_Q1_Q4!$A$4:$P$1328,13)</f>
        <v>Gas Natural</v>
      </c>
      <c r="W1106" s="133" t="str">
        <f>VLOOKUP(A1106,DB_ACS_Q1_Q4!$A$4:$AD$1328,13)</f>
        <v>Gas Natural</v>
      </c>
      <c r="X1106" s="134" t="str">
        <f>VLOOKUP(A1106,DB_REF_Q1_Q4!$A$4:$AD$1328,13)</f>
        <v>Ninguno</v>
      </c>
    </row>
    <row r="1107" spans="1:24" ht="12" customHeight="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11">
        <v>1</v>
      </c>
      <c r="N1107" s="92">
        <v>1</v>
      </c>
      <c r="O1107" s="93"/>
      <c r="P1107" s="93">
        <v>1</v>
      </c>
      <c r="Q1107" s="93">
        <v>1</v>
      </c>
      <c r="R1107" s="93"/>
      <c r="S1107" s="93"/>
      <c r="T1107" s="93"/>
      <c r="U1107" s="75"/>
      <c r="V1107" s="132" t="str">
        <f>VLOOKUP(A1107,DB_CAL_Q1_Q4!$A$4:$P$1328,13)</f>
        <v>Gas Natural</v>
      </c>
      <c r="W1107" s="133" t="str">
        <f>VLOOKUP(A1107,DB_ACS_Q1_Q4!$A$4:$AD$1328,13)</f>
        <v>Gas Natural</v>
      </c>
      <c r="X1107" s="134" t="str">
        <f>VLOOKUP(A1107,DB_REF_Q1_Q4!$A$4:$AD$1328,13)</f>
        <v>Ninguno</v>
      </c>
    </row>
    <row r="1108" spans="1:24" ht="12" customHeight="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11">
        <v>1</v>
      </c>
      <c r="N1108" s="92">
        <v>1</v>
      </c>
      <c r="O1108" s="93"/>
      <c r="P1108" s="93">
        <v>1</v>
      </c>
      <c r="Q1108" s="93">
        <v>1</v>
      </c>
      <c r="R1108" s="93">
        <v>1</v>
      </c>
      <c r="S1108" s="93">
        <v>1</v>
      </c>
      <c r="T1108" s="93">
        <v>1</v>
      </c>
      <c r="U1108" s="75">
        <v>1</v>
      </c>
      <c r="V1108" s="132" t="str">
        <f>VLOOKUP(A1108,DB_CAL_Q1_Q4!$A$4:$P$1328,13)</f>
        <v>Gas Natural</v>
      </c>
      <c r="W1108" s="133" t="str">
        <f>VLOOKUP(A1108,DB_ACS_Q1_Q4!$A$4:$AD$1328,13)</f>
        <v>Gas Natural</v>
      </c>
      <c r="X1108" s="134" t="str">
        <f>VLOOKUP(A1108,DB_REF_Q1_Q4!$A$4:$AD$1328,13)</f>
        <v>Ninguno</v>
      </c>
    </row>
    <row r="1109" spans="1:24" ht="12" customHeight="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11">
        <v>1</v>
      </c>
      <c r="N1109" s="92">
        <v>1</v>
      </c>
      <c r="O1109" s="93"/>
      <c r="P1109" s="93">
        <v>1</v>
      </c>
      <c r="Q1109" s="93">
        <v>1</v>
      </c>
      <c r="R1109" s="93"/>
      <c r="S1109" s="93">
        <v>1</v>
      </c>
      <c r="T1109" s="93"/>
      <c r="U1109" s="75"/>
      <c r="V1109" s="132" t="str">
        <f>VLOOKUP(A1109,DB_CAL_Q1_Q4!$A$4:$P$1328,13)</f>
        <v>Gas Natural</v>
      </c>
      <c r="W1109" s="133" t="str">
        <f>VLOOKUP(A1109,DB_ACS_Q1_Q4!$A$4:$AD$1328,13)</f>
        <v>Gas Natural</v>
      </c>
      <c r="X1109" s="134" t="str">
        <f>VLOOKUP(A1109,DB_REF_Q1_Q4!$A$4:$AD$1328,13)</f>
        <v>Ninguno</v>
      </c>
    </row>
    <row r="1110" spans="1:24" ht="12" customHeight="1">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11">
        <v>1</v>
      </c>
      <c r="N1110" s="92">
        <v>1</v>
      </c>
      <c r="O1110" s="93"/>
      <c r="P1110" s="93">
        <v>1</v>
      </c>
      <c r="Q1110" s="93">
        <v>1</v>
      </c>
      <c r="R1110" s="93"/>
      <c r="S1110" s="93">
        <v>1</v>
      </c>
      <c r="T1110" s="93"/>
      <c r="U1110" s="75"/>
      <c r="V1110" s="132" t="str">
        <f>VLOOKUP(A1110,DB_CAL_Q1_Q4!$A$4:$P$1328,13)</f>
        <v>Gasóleo</v>
      </c>
      <c r="W1110" s="133" t="str">
        <f>VLOOKUP(A1110,DB_ACS_Q1_Q4!$A$4:$AD$1328,13)</f>
        <v>Gasóleo</v>
      </c>
      <c r="X1110" s="134" t="str">
        <f>VLOOKUP(A1110,DB_REF_Q1_Q4!$A$4:$AD$1328,13)</f>
        <v>Bomba de calor aire</v>
      </c>
    </row>
    <row r="1111" spans="1:24" ht="12" customHeight="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11">
        <v>1</v>
      </c>
      <c r="N1111" s="92">
        <v>1</v>
      </c>
      <c r="O1111" s="93">
        <v>1</v>
      </c>
      <c r="P1111" s="93">
        <v>1</v>
      </c>
      <c r="Q1111" s="93">
        <v>1</v>
      </c>
      <c r="R1111" s="93"/>
      <c r="S1111" s="93">
        <v>1</v>
      </c>
      <c r="T1111" s="93">
        <v>1</v>
      </c>
      <c r="U1111" s="75"/>
      <c r="V1111" s="132" t="str">
        <f>VLOOKUP(A1111,DB_CAL_Q1_Q4!$A$4:$P$1328,13)</f>
        <v>Gas Natural</v>
      </c>
      <c r="W1111" s="133" t="str">
        <f>VLOOKUP(A1111,DB_ACS_Q1_Q4!$A$4:$AD$1328,13)</f>
        <v>Gas Natural</v>
      </c>
      <c r="X1111" s="134" t="str">
        <f>VLOOKUP(A1111,DB_REF_Q1_Q4!$A$4:$AD$1328,13)</f>
        <v>Ninguno</v>
      </c>
    </row>
    <row r="1112" spans="1:24" ht="12" customHeight="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11">
        <v>1</v>
      </c>
      <c r="N1112" s="92"/>
      <c r="O1112" s="93">
        <v>1</v>
      </c>
      <c r="P1112" s="93">
        <v>1</v>
      </c>
      <c r="Q1112" s="93">
        <v>1</v>
      </c>
      <c r="R1112" s="93"/>
      <c r="S1112" s="93">
        <v>1</v>
      </c>
      <c r="T1112" s="93"/>
      <c r="U1112" s="75"/>
      <c r="V1112" s="132" t="str">
        <f>VLOOKUP(A1112,DB_CAL_Q1_Q4!$A$4:$P$1328,13)</f>
        <v>Gas Natural</v>
      </c>
      <c r="W1112" s="133" t="str">
        <f>VLOOKUP(A1112,DB_ACS_Q1_Q4!$A$4:$AD$1328,13)</f>
        <v>Gas Natural</v>
      </c>
      <c r="X1112" s="134" t="str">
        <f>VLOOKUP(A1112,DB_REF_Q1_Q4!$A$4:$AD$1328,13)</f>
        <v>Ninguno</v>
      </c>
    </row>
    <row r="1113" spans="1:24" ht="12" customHeight="1">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11">
        <v>1</v>
      </c>
      <c r="N1113" s="92">
        <v>1</v>
      </c>
      <c r="O1113" s="93"/>
      <c r="P1113" s="93">
        <v>1</v>
      </c>
      <c r="Q1113" s="93">
        <v>1</v>
      </c>
      <c r="R1113" s="93"/>
      <c r="S1113" s="93"/>
      <c r="T1113" s="93"/>
      <c r="U1113" s="75"/>
      <c r="V1113" s="132" t="str">
        <f>VLOOKUP(A1113,DB_CAL_Q1_Q4!$A$4:$P$1328,13)</f>
        <v>Gas Natural</v>
      </c>
      <c r="W1113" s="133" t="str">
        <f>VLOOKUP(A1113,DB_ACS_Q1_Q4!$A$4:$AD$1328,13)</f>
        <v>Gas Natural</v>
      </c>
      <c r="X1113" s="134" t="str">
        <f>VLOOKUP(A1113,DB_REF_Q1_Q4!$A$4:$AD$1328,13)</f>
        <v>AC Eléctrico</v>
      </c>
    </row>
    <row r="1114" spans="1:24" ht="12" customHeight="1">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11"/>
      <c r="N1114" s="92"/>
      <c r="O1114" s="93"/>
      <c r="P1114" s="93"/>
      <c r="Q1114" s="93"/>
      <c r="R1114" s="93"/>
      <c r="S1114" s="93"/>
      <c r="T1114" s="93"/>
      <c r="U1114" s="75"/>
      <c r="V1114" s="132" t="str">
        <f>VLOOKUP(A1114,DB_CAL_Q1_Q4!$A$4:$P$1328,13)</f>
        <v>Gas Natural</v>
      </c>
      <c r="W1114" s="133" t="str">
        <f>VLOOKUP(A1114,DB_ACS_Q1_Q4!$A$4:$AD$1328,13)</f>
        <v>Gas Natural</v>
      </c>
      <c r="X1114" s="134" t="str">
        <f>VLOOKUP(A1114,DB_REF_Q1_Q4!$A$4:$AD$1328,13)</f>
        <v>Bomba de calor aire</v>
      </c>
    </row>
    <row r="1115" spans="1:24" ht="12" customHeight="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11">
        <v>1</v>
      </c>
      <c r="N1115" s="92">
        <v>1</v>
      </c>
      <c r="O1115" s="93"/>
      <c r="P1115" s="93">
        <v>1</v>
      </c>
      <c r="Q1115" s="93">
        <v>1</v>
      </c>
      <c r="R1115" s="93">
        <v>1</v>
      </c>
      <c r="S1115" s="93">
        <v>1</v>
      </c>
      <c r="T1115" s="93">
        <v>1</v>
      </c>
      <c r="U1115" s="75"/>
      <c r="V1115" s="132" t="str">
        <f>VLOOKUP(A1115,DB_CAL_Q1_Q4!$A$4:$P$1328,13)</f>
        <v>Gasóleo</v>
      </c>
      <c r="W1115" s="133" t="str">
        <f>VLOOKUP(A1115,DB_ACS_Q1_Q4!$A$4:$AD$1328,13)</f>
        <v>Gasóleo</v>
      </c>
      <c r="X1115" s="134" t="str">
        <f>VLOOKUP(A1115,DB_REF_Q1_Q4!$A$4:$AD$1328,13)</f>
        <v>Ninguno</v>
      </c>
    </row>
    <row r="1116" spans="1:24" ht="12" customHeight="1">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11">
        <v>1</v>
      </c>
      <c r="N1116" s="92">
        <v>1</v>
      </c>
      <c r="O1116" s="93"/>
      <c r="P1116" s="93">
        <v>1</v>
      </c>
      <c r="Q1116" s="93">
        <v>1</v>
      </c>
      <c r="R1116" s="93"/>
      <c r="S1116" s="93"/>
      <c r="T1116" s="93"/>
      <c r="U1116" s="75"/>
      <c r="V1116" s="132" t="str">
        <f>VLOOKUP(A1116,DB_CAL_Q1_Q4!$A$4:$P$1328,13)</f>
        <v>Gas Natural</v>
      </c>
      <c r="W1116" s="133" t="str">
        <f>VLOOKUP(A1116,DB_ACS_Q1_Q4!$A$4:$AD$1328,13)</f>
        <v>Gas Natural</v>
      </c>
      <c r="X1116" s="134" t="str">
        <f>VLOOKUP(A1116,DB_REF_Q1_Q4!$A$4:$AD$1328,13)</f>
        <v>Bomba de calor aire</v>
      </c>
    </row>
    <row r="1117" spans="1:24" ht="12" customHeight="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11">
        <v>1</v>
      </c>
      <c r="N1117" s="92">
        <v>1</v>
      </c>
      <c r="O1117" s="93"/>
      <c r="P1117" s="93">
        <v>1</v>
      </c>
      <c r="Q1117" s="93">
        <v>1</v>
      </c>
      <c r="R1117" s="93">
        <v>1</v>
      </c>
      <c r="S1117" s="93">
        <v>1</v>
      </c>
      <c r="T1117" s="93"/>
      <c r="U1117" s="75"/>
      <c r="V1117" s="132" t="str">
        <f>VLOOKUP(A1117,DB_CAL_Q1_Q4!$A$4:$P$1328,13)</f>
        <v>Gas Natural</v>
      </c>
      <c r="W1117" s="133" t="str">
        <f>VLOOKUP(A1117,DB_ACS_Q1_Q4!$A$4:$AD$1328,13)</f>
        <v>Electricidad</v>
      </c>
      <c r="X1117" s="134" t="str">
        <f>VLOOKUP(A1117,DB_REF_Q1_Q4!$A$4:$AD$1328,13)</f>
        <v>Ninguno</v>
      </c>
    </row>
    <row r="1118" spans="1:24" ht="12" customHeight="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11">
        <v>1</v>
      </c>
      <c r="N1118" s="92">
        <v>1</v>
      </c>
      <c r="O1118" s="93"/>
      <c r="P1118" s="93">
        <v>1</v>
      </c>
      <c r="Q1118" s="93">
        <v>1</v>
      </c>
      <c r="R1118" s="93"/>
      <c r="S1118" s="93"/>
      <c r="T1118" s="93"/>
      <c r="U1118" s="75"/>
      <c r="V1118" s="132" t="str">
        <f>VLOOKUP(A1118,DB_CAL_Q1_Q4!$A$4:$P$1328,13)</f>
        <v>Gas Natural</v>
      </c>
      <c r="W1118" s="133" t="str">
        <f>VLOOKUP(A1118,DB_ACS_Q1_Q4!$A$4:$AD$1328,13)</f>
        <v>Gas Natural</v>
      </c>
      <c r="X1118" s="134" t="str">
        <f>VLOOKUP(A1118,DB_REF_Q1_Q4!$A$4:$AD$1328,13)</f>
        <v>Ninguno</v>
      </c>
    </row>
    <row r="1119" spans="1:24" ht="12" customHeight="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11"/>
      <c r="N1119" s="92"/>
      <c r="O1119" s="93"/>
      <c r="P1119" s="93"/>
      <c r="Q1119" s="93"/>
      <c r="R1119" s="93"/>
      <c r="S1119" s="93"/>
      <c r="T1119" s="93"/>
      <c r="U1119" s="75"/>
      <c r="V1119" s="132" t="str">
        <f>VLOOKUP(A1119,DB_CAL_Q1_Q4!$A$4:$P$1328,13)</f>
        <v>Gas Natural</v>
      </c>
      <c r="W1119" s="133" t="str">
        <f>VLOOKUP(A1119,DB_ACS_Q1_Q4!$A$4:$AD$1328,13)</f>
        <v>Gas Natural</v>
      </c>
      <c r="X1119" s="134" t="str">
        <f>VLOOKUP(A1119,DB_REF_Q1_Q4!$A$4:$AD$1328,13)</f>
        <v>Ninguno</v>
      </c>
    </row>
    <row r="1120" spans="1:24" ht="12" customHeight="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11">
        <v>1</v>
      </c>
      <c r="N1120" s="92"/>
      <c r="O1120" s="93"/>
      <c r="P1120" s="93"/>
      <c r="Q1120" s="93">
        <v>1</v>
      </c>
      <c r="R1120" s="93"/>
      <c r="S1120" s="93"/>
      <c r="T1120" s="93"/>
      <c r="U1120" s="75"/>
      <c r="V1120" s="132" t="str">
        <f>VLOOKUP(A1120,DB_CAL_Q1_Q4!$A$4:$P$1328,13)</f>
        <v>Gasóleo</v>
      </c>
      <c r="W1120" s="133" t="str">
        <f>VLOOKUP(A1120,DB_ACS_Q1_Q4!$A$4:$AD$1328,13)</f>
        <v>Gasóleo</v>
      </c>
      <c r="X1120" s="134" t="str">
        <f>VLOOKUP(A1120,DB_REF_Q1_Q4!$A$4:$AD$1328,13)</f>
        <v>Ninguno</v>
      </c>
    </row>
    <row r="1121" spans="1:24" ht="12" customHeight="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11"/>
      <c r="N1121" s="92"/>
      <c r="O1121" s="93"/>
      <c r="P1121" s="93"/>
      <c r="Q1121" s="93"/>
      <c r="R1121" s="93"/>
      <c r="S1121" s="93"/>
      <c r="T1121" s="93"/>
      <c r="U1121" s="75"/>
      <c r="V1121" s="132" t="str">
        <f>VLOOKUP(A1121,DB_CAL_Q1_Q4!$A$4:$P$1328,13)</f>
        <v>Gas Natural</v>
      </c>
      <c r="W1121" s="133" t="str">
        <f>VLOOKUP(A1121,DB_ACS_Q1_Q4!$A$4:$AD$1328,13)</f>
        <v>Gas Natural</v>
      </c>
      <c r="X1121" s="134" t="str">
        <f>VLOOKUP(A1121,DB_REF_Q1_Q4!$A$4:$AD$1328,13)</f>
        <v>Ninguno</v>
      </c>
    </row>
    <row r="1122" spans="1:24" ht="12" customHeight="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11">
        <v>1</v>
      </c>
      <c r="N1122" s="92"/>
      <c r="O1122" s="93">
        <v>1</v>
      </c>
      <c r="P1122" s="93">
        <v>1</v>
      </c>
      <c r="Q1122" s="93">
        <v>1</v>
      </c>
      <c r="R1122" s="93">
        <v>1</v>
      </c>
      <c r="S1122" s="93">
        <v>1</v>
      </c>
      <c r="T1122" s="93">
        <v>1</v>
      </c>
      <c r="U1122" s="75">
        <v>1</v>
      </c>
      <c r="V1122" s="132" t="str">
        <f>VLOOKUP(A1122,DB_CAL_Q1_Q4!$A$4:$P$1328,13)</f>
        <v>Gas Natural</v>
      </c>
      <c r="W1122" s="133" t="str">
        <f>VLOOKUP(A1122,DB_ACS_Q1_Q4!$A$4:$AD$1328,13)</f>
        <v>Gas Natural</v>
      </c>
      <c r="X1122" s="134" t="str">
        <f>VLOOKUP(A1122,DB_REF_Q1_Q4!$A$4:$AD$1328,13)</f>
        <v>Ninguno</v>
      </c>
    </row>
    <row r="1123" spans="1:24" ht="12" customHeight="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11"/>
      <c r="N1123" s="92"/>
      <c r="O1123" s="93"/>
      <c r="P1123" s="93"/>
      <c r="Q1123" s="93"/>
      <c r="R1123" s="93"/>
      <c r="S1123" s="93"/>
      <c r="T1123" s="93"/>
      <c r="U1123" s="75"/>
      <c r="V1123" s="132" t="str">
        <f>VLOOKUP(A1123,DB_CAL_Q1_Q4!$A$4:$P$1328,13)</f>
        <v>Gas Natural</v>
      </c>
      <c r="W1123" s="133" t="str">
        <f>VLOOKUP(A1123,DB_ACS_Q1_Q4!$A$4:$AD$1328,13)</f>
        <v>Gas Natural</v>
      </c>
      <c r="X1123" s="134" t="str">
        <f>VLOOKUP(A1123,DB_REF_Q1_Q4!$A$4:$AD$1328,13)</f>
        <v>Ninguno</v>
      </c>
    </row>
    <row r="1124" spans="1:24" ht="12" customHeight="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11">
        <v>1</v>
      </c>
      <c r="N1124" s="92"/>
      <c r="O1124" s="93"/>
      <c r="P1124" s="93"/>
      <c r="Q1124" s="93">
        <v>1</v>
      </c>
      <c r="R1124" s="93"/>
      <c r="S1124" s="93">
        <v>1</v>
      </c>
      <c r="T1124" s="93">
        <v>1</v>
      </c>
      <c r="U1124" s="75"/>
      <c r="V1124" s="132" t="str">
        <f>VLOOKUP(A1124,DB_CAL_Q1_Q4!$A$4:$P$1328,13)</f>
        <v>Gas Natural</v>
      </c>
      <c r="W1124" s="133" t="str">
        <f>VLOOKUP(A1124,DB_ACS_Q1_Q4!$A$4:$AD$1328,13)</f>
        <v>Gas Natural</v>
      </c>
      <c r="X1124" s="134" t="str">
        <f>VLOOKUP(A1124,DB_REF_Q1_Q4!$A$4:$AD$1328,13)</f>
        <v>Ninguno</v>
      </c>
    </row>
    <row r="1125" spans="1:24" ht="12" customHeight="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11">
        <v>1</v>
      </c>
      <c r="N1125" s="92">
        <v>1</v>
      </c>
      <c r="O1125" s="93"/>
      <c r="P1125" s="93">
        <v>1</v>
      </c>
      <c r="Q1125" s="93">
        <v>1</v>
      </c>
      <c r="R1125" s="93">
        <v>1</v>
      </c>
      <c r="S1125" s="93">
        <v>1</v>
      </c>
      <c r="T1125" s="93">
        <v>1</v>
      </c>
      <c r="U1125" s="75">
        <v>1</v>
      </c>
      <c r="V1125" s="132" t="str">
        <f>VLOOKUP(A1125,DB_CAL_Q1_Q4!$A$4:$P$1328,13)</f>
        <v>Gasóleo</v>
      </c>
      <c r="W1125" s="133" t="str">
        <f>VLOOKUP(A1125,DB_ACS_Q1_Q4!$A$4:$AD$1328,13)</f>
        <v>Gasóleo</v>
      </c>
      <c r="X1125" s="134" t="str">
        <f>VLOOKUP(A1125,DB_REF_Q1_Q4!$A$4:$AD$1328,13)</f>
        <v>Ninguno</v>
      </c>
    </row>
    <row r="1126" spans="1:24" ht="12" customHeight="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11"/>
      <c r="N1126" s="92"/>
      <c r="O1126" s="93"/>
      <c r="P1126" s="93"/>
      <c r="Q1126" s="93"/>
      <c r="R1126" s="93"/>
      <c r="S1126" s="93"/>
      <c r="T1126" s="93"/>
      <c r="U1126" s="75"/>
      <c r="V1126" s="132" t="str">
        <f>VLOOKUP(A1126,DB_CAL_Q1_Q4!$A$4:$P$1328,13)</f>
        <v>Gas Natural</v>
      </c>
      <c r="W1126" s="133" t="str">
        <f>VLOOKUP(A1126,DB_ACS_Q1_Q4!$A$4:$AD$1328,13)</f>
        <v>Gas Natural</v>
      </c>
      <c r="X1126" s="134" t="str">
        <f>VLOOKUP(A1126,DB_REF_Q1_Q4!$A$4:$AD$1328,13)</f>
        <v>Ninguno</v>
      </c>
    </row>
    <row r="1127" spans="1:24" ht="12" customHeight="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11">
        <v>1</v>
      </c>
      <c r="N1127" s="92"/>
      <c r="O1127" s="93"/>
      <c r="P1127" s="93">
        <v>1</v>
      </c>
      <c r="Q1127" s="93">
        <v>1</v>
      </c>
      <c r="R1127" s="93"/>
      <c r="S1127" s="93"/>
      <c r="T1127" s="93">
        <v>1</v>
      </c>
      <c r="U1127" s="75"/>
      <c r="V1127" s="132" t="str">
        <f>VLOOKUP(A1127,DB_CAL_Q1_Q4!$A$4:$P$1328,13)</f>
        <v>Gas Natural</v>
      </c>
      <c r="W1127" s="133" t="str">
        <f>VLOOKUP(A1127,DB_ACS_Q1_Q4!$A$4:$AD$1328,13)</f>
        <v>Gas Natural</v>
      </c>
      <c r="X1127" s="134" t="str">
        <f>VLOOKUP(A1127,DB_REF_Q1_Q4!$A$4:$AD$1328,13)</f>
        <v>Ninguno</v>
      </c>
    </row>
    <row r="1128" spans="1:24" ht="12" customHeight="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11">
        <v>1</v>
      </c>
      <c r="N1128" s="92">
        <v>1</v>
      </c>
      <c r="O1128" s="93"/>
      <c r="P1128" s="93">
        <v>1</v>
      </c>
      <c r="Q1128" s="93">
        <v>1</v>
      </c>
      <c r="R1128" s="93"/>
      <c r="S1128" s="93"/>
      <c r="T1128" s="93"/>
      <c r="U1128" s="75"/>
      <c r="V1128" s="132" t="str">
        <f>VLOOKUP(A1128,DB_CAL_Q1_Q4!$A$4:$P$1328,13)</f>
        <v>Gas Natural</v>
      </c>
      <c r="W1128" s="133" t="str">
        <f>VLOOKUP(A1128,DB_ACS_Q1_Q4!$A$4:$AD$1328,13)</f>
        <v>Gas Natural</v>
      </c>
      <c r="X1128" s="134" t="str">
        <f>VLOOKUP(A1128,DB_REF_Q1_Q4!$A$4:$AD$1328,13)</f>
        <v>Ninguno</v>
      </c>
    </row>
    <row r="1129" spans="1:24" ht="12" customHeight="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11">
        <v>1</v>
      </c>
      <c r="N1129" s="92">
        <v>1</v>
      </c>
      <c r="O1129" s="93">
        <v>1</v>
      </c>
      <c r="P1129" s="93">
        <v>1</v>
      </c>
      <c r="Q1129" s="93">
        <v>1</v>
      </c>
      <c r="R1129" s="93">
        <v>1</v>
      </c>
      <c r="S1129" s="93">
        <v>1</v>
      </c>
      <c r="T1129" s="93"/>
      <c r="U1129" s="75"/>
      <c r="V1129" s="132" t="str">
        <f>VLOOKUP(A1129,DB_CAL_Q1_Q4!$A$4:$P$1328,13)</f>
        <v>Gas Natural</v>
      </c>
      <c r="W1129" s="133" t="str">
        <f>VLOOKUP(A1129,DB_ACS_Q1_Q4!$A$4:$AD$1328,13)</f>
        <v>Gas Natural</v>
      </c>
      <c r="X1129" s="134" t="str">
        <f>VLOOKUP(A1129,DB_REF_Q1_Q4!$A$4:$AD$1328,13)</f>
        <v>Ninguno</v>
      </c>
    </row>
    <row r="1130" spans="1:24" ht="12" customHeight="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11">
        <v>1</v>
      </c>
      <c r="N1130" s="92">
        <v>1</v>
      </c>
      <c r="O1130" s="93">
        <v>1</v>
      </c>
      <c r="P1130" s="93">
        <v>1</v>
      </c>
      <c r="Q1130" s="93">
        <v>1</v>
      </c>
      <c r="R1130" s="93"/>
      <c r="S1130" s="93">
        <v>1</v>
      </c>
      <c r="T1130" s="93"/>
      <c r="U1130" s="75"/>
      <c r="V1130" s="132" t="str">
        <f>VLOOKUP(A1130,DB_CAL_Q1_Q4!$A$4:$P$1328,13)</f>
        <v>Gas Natural</v>
      </c>
      <c r="W1130" s="133" t="str">
        <f>VLOOKUP(A1130,DB_ACS_Q1_Q4!$A$4:$AD$1328,13)</f>
        <v>Gas Natural</v>
      </c>
      <c r="X1130" s="134" t="str">
        <f>VLOOKUP(A1130,DB_REF_Q1_Q4!$A$4:$AD$1328,13)</f>
        <v>Ninguno</v>
      </c>
    </row>
    <row r="1131" spans="1:24" ht="12" customHeight="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11">
        <v>1</v>
      </c>
      <c r="N1131" s="92">
        <v>1</v>
      </c>
      <c r="O1131" s="93">
        <v>1</v>
      </c>
      <c r="P1131" s="93">
        <v>1</v>
      </c>
      <c r="Q1131" s="93">
        <v>1</v>
      </c>
      <c r="R1131" s="93"/>
      <c r="S1131" s="93">
        <v>1</v>
      </c>
      <c r="T1131" s="93">
        <v>1</v>
      </c>
      <c r="U1131" s="75">
        <v>1</v>
      </c>
      <c r="V1131" s="132" t="str">
        <f>VLOOKUP(A1131,DB_CAL_Q1_Q4!$A$4:$P$1328,13)</f>
        <v>Gas Natural</v>
      </c>
      <c r="W1131" s="133" t="str">
        <f>VLOOKUP(A1131,DB_ACS_Q1_Q4!$A$4:$AD$1328,13)</f>
        <v>Gas Natural</v>
      </c>
      <c r="X1131" s="134" t="str">
        <f>VLOOKUP(A1131,DB_REF_Q1_Q4!$A$4:$AD$1328,13)</f>
        <v>Ninguno</v>
      </c>
    </row>
    <row r="1132" spans="1:24" ht="12" customHeight="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11">
        <v>1</v>
      </c>
      <c r="N1132" s="92">
        <v>1</v>
      </c>
      <c r="O1132" s="93"/>
      <c r="P1132" s="93"/>
      <c r="Q1132" s="93">
        <v>1</v>
      </c>
      <c r="R1132" s="93"/>
      <c r="S1132" s="93"/>
      <c r="T1132" s="93"/>
      <c r="U1132" s="75"/>
      <c r="V1132" s="132" t="str">
        <f>VLOOKUP(A1132,DB_CAL_Q1_Q4!$A$4:$P$1328,13)</f>
        <v>Gas Natural</v>
      </c>
      <c r="W1132" s="133" t="str">
        <f>VLOOKUP(A1132,DB_ACS_Q1_Q4!$A$4:$AD$1328,13)</f>
        <v>Gas Natural</v>
      </c>
      <c r="X1132" s="134" t="str">
        <f>VLOOKUP(A1132,DB_REF_Q1_Q4!$A$4:$AD$1328,13)</f>
        <v>Ninguno</v>
      </c>
    </row>
    <row r="1133" spans="1:24" ht="12" customHeight="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11"/>
      <c r="N1133" s="92"/>
      <c r="O1133" s="93"/>
      <c r="P1133" s="93"/>
      <c r="Q1133" s="93"/>
      <c r="R1133" s="93"/>
      <c r="S1133" s="93"/>
      <c r="T1133" s="93"/>
      <c r="U1133" s="75"/>
      <c r="V1133" s="132" t="str">
        <f>VLOOKUP(A1133,DB_CAL_Q1_Q4!$A$4:$P$1328,13)</f>
        <v>Gasóleo</v>
      </c>
      <c r="W1133" s="133" t="str">
        <f>VLOOKUP(A1133,DB_ACS_Q1_Q4!$A$4:$AD$1328,13)</f>
        <v>Gasóleo</v>
      </c>
      <c r="X1133" s="134" t="str">
        <f>VLOOKUP(A1133,DB_REF_Q1_Q4!$A$4:$AD$1328,13)</f>
        <v>Ninguno</v>
      </c>
    </row>
    <row r="1134" spans="1:24" ht="12" customHeight="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11">
        <v>1</v>
      </c>
      <c r="N1134" s="92">
        <v>1</v>
      </c>
      <c r="O1134" s="93"/>
      <c r="P1134" s="93"/>
      <c r="Q1134" s="93">
        <v>1</v>
      </c>
      <c r="R1134" s="93">
        <v>1</v>
      </c>
      <c r="S1134" s="93"/>
      <c r="T1134" s="93">
        <v>1</v>
      </c>
      <c r="U1134" s="75"/>
      <c r="V1134" s="132" t="str">
        <f>VLOOKUP(A1134,DB_CAL_Q1_Q4!$A$4:$P$1328,13)</f>
        <v>Gasóleo</v>
      </c>
      <c r="W1134" s="133" t="str">
        <f>VLOOKUP(A1134,DB_ACS_Q1_Q4!$A$4:$AD$1328,13)</f>
        <v>Gasóleo</v>
      </c>
      <c r="X1134" s="134" t="str">
        <f>VLOOKUP(A1134,DB_REF_Q1_Q4!$A$4:$AD$1328,13)</f>
        <v>Ninguno</v>
      </c>
    </row>
    <row r="1135" spans="1:24" ht="12" customHeight="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11"/>
      <c r="N1135" s="92"/>
      <c r="O1135" s="93"/>
      <c r="P1135" s="93"/>
      <c r="Q1135" s="93"/>
      <c r="R1135" s="93"/>
      <c r="S1135" s="93"/>
      <c r="T1135" s="93"/>
      <c r="U1135" s="75"/>
      <c r="V1135" s="132" t="str">
        <f>VLOOKUP(A1135,DB_CAL_Q1_Q4!$A$4:$P$1328,13)</f>
        <v>Gas Natural</v>
      </c>
      <c r="W1135" s="133" t="str">
        <f>VLOOKUP(A1135,DB_ACS_Q1_Q4!$A$4:$AD$1328,13)</f>
        <v>Gas Natural</v>
      </c>
      <c r="X1135" s="134" t="str">
        <f>VLOOKUP(A1135,DB_REF_Q1_Q4!$A$4:$AD$1328,13)</f>
        <v>Ninguno</v>
      </c>
    </row>
    <row r="1136" spans="1:24" ht="12" customHeight="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11">
        <v>1</v>
      </c>
      <c r="N1136" s="92"/>
      <c r="O1136" s="93"/>
      <c r="P1136" s="93">
        <v>1</v>
      </c>
      <c r="Q1136" s="93">
        <v>1</v>
      </c>
      <c r="R1136" s="93">
        <v>1</v>
      </c>
      <c r="S1136" s="93">
        <v>1</v>
      </c>
      <c r="T1136" s="93">
        <v>1</v>
      </c>
      <c r="U1136" s="75">
        <v>1</v>
      </c>
      <c r="V1136" s="132" t="str">
        <f>VLOOKUP(A1136,DB_CAL_Q1_Q4!$A$4:$P$1328,13)</f>
        <v>Otros</v>
      </c>
      <c r="W1136" s="133" t="str">
        <f>VLOOKUP(A1136,DB_ACS_Q1_Q4!$A$4:$AD$1328,13)</f>
        <v>Gasóleo</v>
      </c>
      <c r="X1136" s="134" t="str">
        <f>VLOOKUP(A1136,DB_REF_Q1_Q4!$A$4:$AD$1328,13)</f>
        <v>Ninguno</v>
      </c>
    </row>
    <row r="1137" spans="1:24" ht="12" customHeight="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11"/>
      <c r="N1137" s="92"/>
      <c r="O1137" s="93"/>
      <c r="P1137" s="93"/>
      <c r="Q1137" s="93"/>
      <c r="R1137" s="93"/>
      <c r="S1137" s="93"/>
      <c r="T1137" s="93"/>
      <c r="U1137" s="75"/>
      <c r="V1137" s="132" t="str">
        <f>VLOOKUP(A1137,DB_CAL_Q1_Q4!$A$4:$P$1328,13)</f>
        <v>Gasóleo</v>
      </c>
      <c r="W1137" s="133" t="str">
        <f>VLOOKUP(A1137,DB_ACS_Q1_Q4!$A$4:$AD$1328,13)</f>
        <v>Gasóleo</v>
      </c>
      <c r="X1137" s="134" t="str">
        <f>VLOOKUP(A1137,DB_REF_Q1_Q4!$A$4:$AD$1328,13)</f>
        <v>Ninguno</v>
      </c>
    </row>
    <row r="1138" spans="1:24" ht="12" customHeight="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11">
        <v>1</v>
      </c>
      <c r="N1138" s="92">
        <v>1</v>
      </c>
      <c r="O1138" s="93"/>
      <c r="P1138" s="93">
        <v>1</v>
      </c>
      <c r="Q1138" s="93">
        <v>1</v>
      </c>
      <c r="R1138" s="93"/>
      <c r="S1138" s="93">
        <v>1</v>
      </c>
      <c r="T1138" s="93">
        <v>1</v>
      </c>
      <c r="U1138" s="75"/>
      <c r="V1138" s="132" t="str">
        <f>VLOOKUP(A1138,DB_CAL_Q1_Q4!$A$4:$P$1328,13)</f>
        <v>Gas Natural</v>
      </c>
      <c r="W1138" s="133" t="str">
        <f>VLOOKUP(A1138,DB_ACS_Q1_Q4!$A$4:$AD$1328,13)</f>
        <v>Gas Natural</v>
      </c>
      <c r="X1138" s="134" t="str">
        <f>VLOOKUP(A1138,DB_REF_Q1_Q4!$A$4:$AD$1328,13)</f>
        <v>Ninguno</v>
      </c>
    </row>
    <row r="1139" spans="1:24" ht="12" customHeight="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11">
        <v>1</v>
      </c>
      <c r="N1139" s="92"/>
      <c r="O1139" s="93"/>
      <c r="P1139" s="93"/>
      <c r="Q1139" s="93">
        <v>1</v>
      </c>
      <c r="R1139" s="93">
        <v>1</v>
      </c>
      <c r="S1139" s="93"/>
      <c r="T1139" s="93">
        <v>1</v>
      </c>
      <c r="U1139" s="75"/>
      <c r="V1139" s="132" t="str">
        <f>VLOOKUP(A1139,DB_CAL_Q1_Q4!$A$4:$P$1328,13)</f>
        <v>Gasóleo</v>
      </c>
      <c r="W1139" s="133" t="str">
        <f>VLOOKUP(A1139,DB_ACS_Q1_Q4!$A$4:$AD$1328,13)</f>
        <v>Gas Natural</v>
      </c>
      <c r="X1139" s="134" t="str">
        <f>VLOOKUP(A1139,DB_REF_Q1_Q4!$A$4:$AD$1328,13)</f>
        <v>Ninguno</v>
      </c>
    </row>
    <row r="1140" spans="1:24" ht="12" customHeight="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11"/>
      <c r="N1140" s="92"/>
      <c r="O1140" s="93"/>
      <c r="P1140" s="93"/>
      <c r="Q1140" s="93"/>
      <c r="R1140" s="93"/>
      <c r="S1140" s="93"/>
      <c r="T1140" s="93"/>
      <c r="U1140" s="75"/>
      <c r="V1140" s="132" t="str">
        <f>VLOOKUP(A1140,DB_CAL_Q1_Q4!$A$4:$P$1328,13)</f>
        <v>Gasóleo</v>
      </c>
      <c r="W1140" s="133" t="str">
        <f>VLOOKUP(A1140,DB_ACS_Q1_Q4!$A$4:$AD$1328,13)</f>
        <v>Gasóleo</v>
      </c>
      <c r="X1140" s="134" t="str">
        <f>VLOOKUP(A1140,DB_REF_Q1_Q4!$A$4:$AD$1328,13)</f>
        <v>Ninguno</v>
      </c>
    </row>
    <row r="1141" spans="1:24" ht="12" customHeight="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11">
        <v>1</v>
      </c>
      <c r="N1141" s="92">
        <v>1</v>
      </c>
      <c r="O1141" s="93"/>
      <c r="P1141" s="93">
        <v>1</v>
      </c>
      <c r="Q1141" s="93">
        <v>1</v>
      </c>
      <c r="R1141" s="93">
        <v>1</v>
      </c>
      <c r="S1141" s="93">
        <v>1</v>
      </c>
      <c r="T1141" s="93"/>
      <c r="U1141" s="75"/>
      <c r="V1141" s="132" t="str">
        <f>VLOOKUP(A1141,DB_CAL_Q1_Q4!$A$4:$P$1328,13)</f>
        <v>Electricidad</v>
      </c>
      <c r="W1141" s="133" t="str">
        <f>VLOOKUP(A1141,DB_ACS_Q1_Q4!$A$4:$AD$1328,13)</f>
        <v>Electricidad</v>
      </c>
      <c r="X1141" s="134" t="str">
        <f>VLOOKUP(A1141,DB_REF_Q1_Q4!$A$4:$AD$1328,13)</f>
        <v>Ninguno</v>
      </c>
    </row>
    <row r="1142" spans="1:24" ht="12" customHeight="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11">
        <v>1</v>
      </c>
      <c r="N1142" s="92">
        <v>1</v>
      </c>
      <c r="O1142" s="93"/>
      <c r="P1142" s="93">
        <v>1</v>
      </c>
      <c r="Q1142" s="93">
        <v>1</v>
      </c>
      <c r="R1142" s="93">
        <v>1</v>
      </c>
      <c r="S1142" s="93"/>
      <c r="T1142" s="93">
        <v>1</v>
      </c>
      <c r="U1142" s="75"/>
      <c r="V1142" s="132" t="str">
        <f>VLOOKUP(A1142,DB_CAL_Q1_Q4!$A$4:$P$1328,13)</f>
        <v>Gas Natural</v>
      </c>
      <c r="W1142" s="133" t="str">
        <f>VLOOKUP(A1142,DB_ACS_Q1_Q4!$A$4:$AD$1328,13)</f>
        <v>Gas Natural</v>
      </c>
      <c r="X1142" s="134" t="str">
        <f>VLOOKUP(A1142,DB_REF_Q1_Q4!$A$4:$AD$1328,13)</f>
        <v>Ninguno</v>
      </c>
    </row>
    <row r="1143" spans="1:24" ht="12" customHeight="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11"/>
      <c r="N1143" s="92"/>
      <c r="O1143" s="93"/>
      <c r="P1143" s="93"/>
      <c r="Q1143" s="93"/>
      <c r="R1143" s="93"/>
      <c r="S1143" s="93"/>
      <c r="T1143" s="93"/>
      <c r="U1143" s="75"/>
      <c r="V1143" s="132" t="str">
        <f>VLOOKUP(A1143,DB_CAL_Q1_Q4!$A$4:$P$1328,13)</f>
        <v>Gasóleo</v>
      </c>
      <c r="W1143" s="133" t="str">
        <f>VLOOKUP(A1143,DB_ACS_Q1_Q4!$A$4:$AD$1328,13)</f>
        <v>Gasóleo</v>
      </c>
      <c r="X1143" s="134" t="str">
        <f>VLOOKUP(A1143,DB_REF_Q1_Q4!$A$4:$AD$1328,13)</f>
        <v>Ninguno</v>
      </c>
    </row>
    <row r="1144" spans="1:24" ht="12" customHeight="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11"/>
      <c r="N1144" s="92"/>
      <c r="O1144" s="93"/>
      <c r="P1144" s="93"/>
      <c r="Q1144" s="93"/>
      <c r="R1144" s="93"/>
      <c r="S1144" s="93"/>
      <c r="T1144" s="93"/>
      <c r="U1144" s="75"/>
      <c r="V1144" s="132" t="str">
        <f>VLOOKUP(A1144,DB_CAL_Q1_Q4!$A$4:$P$1328,13)</f>
        <v>Gas Natural</v>
      </c>
      <c r="W1144" s="133" t="str">
        <f>VLOOKUP(A1144,DB_ACS_Q1_Q4!$A$4:$AD$1328,13)</f>
        <v>Gas Natural</v>
      </c>
      <c r="X1144" s="134" t="str">
        <f>VLOOKUP(A1144,DB_REF_Q1_Q4!$A$4:$AD$1328,13)</f>
        <v>Ninguno</v>
      </c>
    </row>
    <row r="1145" spans="1:24" ht="12" customHeight="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11">
        <v>1</v>
      </c>
      <c r="N1145" s="92">
        <v>1</v>
      </c>
      <c r="O1145" s="93"/>
      <c r="P1145" s="93">
        <v>1</v>
      </c>
      <c r="Q1145" s="93">
        <v>1</v>
      </c>
      <c r="R1145" s="93">
        <v>1</v>
      </c>
      <c r="S1145" s="93">
        <v>1</v>
      </c>
      <c r="T1145" s="93">
        <v>1</v>
      </c>
      <c r="U1145" s="75"/>
      <c r="V1145" s="132" t="str">
        <f>VLOOKUP(A1145,DB_CAL_Q1_Q4!$A$4:$P$1328,13)</f>
        <v>Gasóleo</v>
      </c>
      <c r="W1145" s="133" t="str">
        <f>VLOOKUP(A1145,DB_ACS_Q1_Q4!$A$4:$AD$1328,13)</f>
        <v>Gasóleo</v>
      </c>
      <c r="X1145" s="134" t="str">
        <f>VLOOKUP(A1145,DB_REF_Q1_Q4!$A$4:$AD$1328,13)</f>
        <v>Ninguno</v>
      </c>
    </row>
    <row r="1146" spans="1:24" ht="12" customHeight="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11">
        <v>1</v>
      </c>
      <c r="N1146" s="92">
        <v>1</v>
      </c>
      <c r="O1146" s="93">
        <v>1</v>
      </c>
      <c r="P1146" s="93"/>
      <c r="Q1146" s="93">
        <v>1</v>
      </c>
      <c r="R1146" s="93"/>
      <c r="S1146" s="93">
        <v>1</v>
      </c>
      <c r="T1146" s="93"/>
      <c r="U1146" s="75"/>
      <c r="V1146" s="132" t="str">
        <f>VLOOKUP(A1146,DB_CAL_Q1_Q4!$A$4:$P$1328,13)</f>
        <v>Gas Natural</v>
      </c>
      <c r="W1146" s="133" t="str">
        <f>VLOOKUP(A1146,DB_ACS_Q1_Q4!$A$4:$AD$1328,13)</f>
        <v>Gas Natural</v>
      </c>
      <c r="X1146" s="134" t="str">
        <f>VLOOKUP(A1146,DB_REF_Q1_Q4!$A$4:$AD$1328,13)</f>
        <v>Ninguno</v>
      </c>
    </row>
    <row r="1147" spans="1:24" ht="12" customHeight="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11"/>
      <c r="N1147" s="92"/>
      <c r="O1147" s="93"/>
      <c r="P1147" s="93"/>
      <c r="Q1147" s="93"/>
      <c r="R1147" s="93"/>
      <c r="S1147" s="93"/>
      <c r="T1147" s="93"/>
      <c r="U1147" s="75"/>
      <c r="V1147" s="132" t="str">
        <f>VLOOKUP(A1147,DB_CAL_Q1_Q4!$A$4:$P$1328,13)</f>
        <v>Gasóleo</v>
      </c>
      <c r="W1147" s="133" t="str">
        <f>VLOOKUP(A1147,DB_ACS_Q1_Q4!$A$4:$AD$1328,13)</f>
        <v>Gas Natural</v>
      </c>
      <c r="X1147" s="134" t="str">
        <f>VLOOKUP(A1147,DB_REF_Q1_Q4!$A$4:$AD$1328,13)</f>
        <v>Ninguno</v>
      </c>
    </row>
    <row r="1148" spans="1:24" ht="12" customHeight="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11"/>
      <c r="N1148" s="92"/>
      <c r="O1148" s="93"/>
      <c r="P1148" s="93"/>
      <c r="Q1148" s="93"/>
      <c r="R1148" s="93"/>
      <c r="S1148" s="93"/>
      <c r="T1148" s="93"/>
      <c r="U1148" s="75"/>
      <c r="V1148" s="132" t="str">
        <f>VLOOKUP(A1148,DB_CAL_Q1_Q4!$A$4:$P$1328,13)</f>
        <v>Gas Natural</v>
      </c>
      <c r="W1148" s="133" t="str">
        <f>VLOOKUP(A1148,DB_ACS_Q1_Q4!$A$4:$AD$1328,13)</f>
        <v>Gas Natural</v>
      </c>
      <c r="X1148" s="134" t="str">
        <f>VLOOKUP(A1148,DB_REF_Q1_Q4!$A$4:$AD$1328,13)</f>
        <v>Ninguno</v>
      </c>
    </row>
    <row r="1149" spans="1:24" ht="12" customHeight="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11">
        <v>1</v>
      </c>
      <c r="N1149" s="92">
        <v>1</v>
      </c>
      <c r="O1149" s="93"/>
      <c r="P1149" s="93">
        <v>1</v>
      </c>
      <c r="Q1149" s="93">
        <v>1</v>
      </c>
      <c r="R1149" s="93"/>
      <c r="S1149" s="93"/>
      <c r="T1149" s="93"/>
      <c r="U1149" s="75"/>
      <c r="V1149" s="132" t="str">
        <f>VLOOKUP(A1149,DB_CAL_Q1_Q4!$A$4:$P$1328,13)</f>
        <v>Gas Natural</v>
      </c>
      <c r="W1149" s="133" t="str">
        <f>VLOOKUP(A1149,DB_ACS_Q1_Q4!$A$4:$AD$1328,13)</f>
        <v>Gas Natural</v>
      </c>
      <c r="X1149" s="134" t="str">
        <f>VLOOKUP(A1149,DB_REF_Q1_Q4!$A$4:$AD$1328,13)</f>
        <v>Ninguno</v>
      </c>
    </row>
    <row r="1150" spans="1:24" ht="12" customHeight="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11">
        <v>1</v>
      </c>
      <c r="N1150" s="92"/>
      <c r="O1150" s="93"/>
      <c r="P1150" s="93"/>
      <c r="Q1150" s="93">
        <v>1</v>
      </c>
      <c r="R1150" s="93"/>
      <c r="S1150" s="93"/>
      <c r="T1150" s="93"/>
      <c r="U1150" s="75"/>
      <c r="V1150" s="132" t="str">
        <f>VLOOKUP(A1150,DB_CAL_Q1_Q4!$A$4:$P$1328,13)</f>
        <v>Gasóleo</v>
      </c>
      <c r="W1150" s="133" t="str">
        <f>VLOOKUP(A1150,DB_ACS_Q1_Q4!$A$4:$AD$1328,13)</f>
        <v>Gasóleo</v>
      </c>
      <c r="X1150" s="134" t="str">
        <f>VLOOKUP(A1150,DB_REF_Q1_Q4!$A$4:$AD$1328,13)</f>
        <v>Ninguno</v>
      </c>
    </row>
    <row r="1151" spans="1:24" ht="12" customHeight="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11"/>
      <c r="N1151" s="92"/>
      <c r="O1151" s="93"/>
      <c r="P1151" s="93"/>
      <c r="Q1151" s="93"/>
      <c r="R1151" s="93"/>
      <c r="S1151" s="93"/>
      <c r="T1151" s="93"/>
      <c r="U1151" s="75"/>
      <c r="V1151" s="132" t="str">
        <f>VLOOKUP(A1151,DB_CAL_Q1_Q4!$A$4:$P$1328,13)</f>
        <v>Electricidad</v>
      </c>
      <c r="W1151" s="133" t="str">
        <f>VLOOKUP(A1151,DB_ACS_Q1_Q4!$A$4:$AD$1328,13)</f>
        <v>Electricidad</v>
      </c>
      <c r="X1151" s="134" t="str">
        <f>VLOOKUP(A1151,DB_REF_Q1_Q4!$A$4:$AD$1328,13)</f>
        <v>Ninguno</v>
      </c>
    </row>
    <row r="1152" spans="1:24" ht="12" customHeight="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11">
        <v>1</v>
      </c>
      <c r="N1152" s="92"/>
      <c r="O1152" s="93">
        <v>1</v>
      </c>
      <c r="P1152" s="93">
        <v>1</v>
      </c>
      <c r="Q1152" s="93">
        <v>1</v>
      </c>
      <c r="R1152" s="93">
        <v>1</v>
      </c>
      <c r="S1152" s="93">
        <v>1</v>
      </c>
      <c r="T1152" s="93"/>
      <c r="U1152" s="75"/>
      <c r="V1152" s="132" t="str">
        <f>VLOOKUP(A1152,DB_CAL_Q1_Q4!$A$4:$P$1328,13)</f>
        <v>Gas Natural</v>
      </c>
      <c r="W1152" s="133" t="str">
        <f>VLOOKUP(A1152,DB_ACS_Q1_Q4!$A$4:$AD$1328,13)</f>
        <v>Gas Natural</v>
      </c>
      <c r="X1152" s="134" t="str">
        <f>VLOOKUP(A1152,DB_REF_Q1_Q4!$A$4:$AD$1328,13)</f>
        <v>Ninguno</v>
      </c>
    </row>
    <row r="1153" spans="1:24" ht="12" customHeight="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11">
        <v>1</v>
      </c>
      <c r="N1153" s="92">
        <v>1</v>
      </c>
      <c r="O1153" s="93">
        <v>1</v>
      </c>
      <c r="P1153" s="93">
        <v>1</v>
      </c>
      <c r="Q1153" s="93">
        <v>1</v>
      </c>
      <c r="R1153" s="93">
        <v>1</v>
      </c>
      <c r="S1153" s="93">
        <v>1</v>
      </c>
      <c r="T1153" s="93">
        <v>1</v>
      </c>
      <c r="U1153" s="75">
        <v>1</v>
      </c>
      <c r="V1153" s="132" t="str">
        <f>VLOOKUP(A1153,DB_CAL_Q1_Q4!$A$4:$P$1328,13)</f>
        <v>Biomasa</v>
      </c>
      <c r="W1153" s="133" t="str">
        <f>VLOOKUP(A1153,DB_ACS_Q1_Q4!$A$4:$AD$1328,13)</f>
        <v>GLP</v>
      </c>
      <c r="X1153" s="134" t="str">
        <f>VLOOKUP(A1153,DB_REF_Q1_Q4!$A$4:$AD$1328,13)</f>
        <v>Ninguno</v>
      </c>
    </row>
    <row r="1154" spans="1:24" ht="12" customHeight="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11">
        <v>1</v>
      </c>
      <c r="N1154" s="92"/>
      <c r="O1154" s="93"/>
      <c r="P1154" s="93">
        <v>1</v>
      </c>
      <c r="Q1154" s="93">
        <v>1</v>
      </c>
      <c r="R1154" s="93"/>
      <c r="S1154" s="93">
        <v>1</v>
      </c>
      <c r="T1154" s="93">
        <v>1</v>
      </c>
      <c r="U1154" s="75"/>
      <c r="V1154" s="132" t="str">
        <f>VLOOKUP(A1154,DB_CAL_Q1_Q4!$A$4:$P$1328,13)</f>
        <v>Gas Natural</v>
      </c>
      <c r="W1154" s="133" t="str">
        <f>VLOOKUP(A1154,DB_ACS_Q1_Q4!$A$4:$AD$1328,13)</f>
        <v>Gas Natural</v>
      </c>
      <c r="X1154" s="134" t="str">
        <f>VLOOKUP(A1154,DB_REF_Q1_Q4!$A$4:$AD$1328,13)</f>
        <v>Ninguno</v>
      </c>
    </row>
    <row r="1155" spans="1:24" ht="12" customHeight="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11">
        <v>1</v>
      </c>
      <c r="N1155" s="92">
        <v>1</v>
      </c>
      <c r="O1155" s="93"/>
      <c r="P1155" s="93">
        <v>1</v>
      </c>
      <c r="Q1155" s="93">
        <v>1</v>
      </c>
      <c r="R1155" s="93">
        <v>1</v>
      </c>
      <c r="S1155" s="93">
        <v>1</v>
      </c>
      <c r="T1155" s="93">
        <v>1</v>
      </c>
      <c r="U1155" s="75"/>
      <c r="V1155" s="132" t="str">
        <f>VLOOKUP(A1155,DB_CAL_Q1_Q4!$A$4:$P$1328,13)</f>
        <v>Bomba de calor aire</v>
      </c>
      <c r="W1155" s="133" t="str">
        <f>VLOOKUP(A1155,DB_ACS_Q1_Q4!$A$4:$AD$1328,13)</f>
        <v>Gas Natural</v>
      </c>
      <c r="X1155" s="134" t="str">
        <f>VLOOKUP(A1155,DB_REF_Q1_Q4!$A$4:$AD$1328,13)</f>
        <v>Bomba de calor aire</v>
      </c>
    </row>
    <row r="1156" spans="1:24" ht="12" customHeight="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11">
        <v>1</v>
      </c>
      <c r="N1156" s="92">
        <v>1</v>
      </c>
      <c r="O1156" s="93">
        <v>1</v>
      </c>
      <c r="P1156" s="93">
        <v>1</v>
      </c>
      <c r="Q1156" s="93">
        <v>1</v>
      </c>
      <c r="R1156" s="93">
        <v>1</v>
      </c>
      <c r="S1156" s="93">
        <v>1</v>
      </c>
      <c r="T1156" s="93">
        <v>1</v>
      </c>
      <c r="U1156" s="75">
        <v>1</v>
      </c>
      <c r="V1156" s="132" t="str">
        <f>VLOOKUP(A1156,DB_CAL_Q1_Q4!$A$4:$P$1328,13)</f>
        <v>Gas Natural</v>
      </c>
      <c r="W1156" s="133" t="str">
        <f>VLOOKUP(A1156,DB_ACS_Q1_Q4!$A$4:$AD$1328,13)</f>
        <v>Gas Natural</v>
      </c>
      <c r="X1156" s="134" t="str">
        <f>VLOOKUP(A1156,DB_REF_Q1_Q4!$A$4:$AD$1328,13)</f>
        <v>Bomba de calor aire</v>
      </c>
    </row>
    <row r="1157" spans="1:24" ht="12" customHeight="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11">
        <v>1</v>
      </c>
      <c r="N1157" s="92">
        <v>1</v>
      </c>
      <c r="O1157" s="93"/>
      <c r="P1157" s="93">
        <v>1</v>
      </c>
      <c r="Q1157" s="93">
        <v>1</v>
      </c>
      <c r="R1157" s="93">
        <v>1</v>
      </c>
      <c r="S1157" s="93">
        <v>1</v>
      </c>
      <c r="T1157" s="93">
        <v>1</v>
      </c>
      <c r="U1157" s="75">
        <v>1</v>
      </c>
      <c r="V1157" s="132" t="str">
        <f>VLOOKUP(A1157,DB_CAL_Q1_Q4!$A$4:$P$1328,13)</f>
        <v>Bomba de calor aire</v>
      </c>
      <c r="W1157" s="133" t="str">
        <f>VLOOKUP(A1157,DB_ACS_Q1_Q4!$A$4:$AD$1328,13)</f>
        <v>Gas Natural</v>
      </c>
      <c r="X1157" s="134" t="str">
        <f>VLOOKUP(A1157,DB_REF_Q1_Q4!$A$4:$AD$1328,13)</f>
        <v>Bomba de calor aire</v>
      </c>
    </row>
    <row r="1158" spans="1:24" ht="12" customHeight="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11">
        <v>1</v>
      </c>
      <c r="N1158" s="92">
        <v>1</v>
      </c>
      <c r="O1158" s="93"/>
      <c r="P1158" s="93">
        <v>1</v>
      </c>
      <c r="Q1158" s="93">
        <v>1</v>
      </c>
      <c r="R1158" s="93">
        <v>1</v>
      </c>
      <c r="S1158" s="93">
        <v>1</v>
      </c>
      <c r="T1158" s="93">
        <v>1</v>
      </c>
      <c r="U1158" s="75">
        <v>1</v>
      </c>
      <c r="V1158" s="132" t="str">
        <f>VLOOKUP(A1158,DB_CAL_Q1_Q4!$A$4:$P$1328,13)</f>
        <v>Bomba de calor aire</v>
      </c>
      <c r="W1158" s="133" t="str">
        <f>VLOOKUP(A1158,DB_ACS_Q1_Q4!$A$4:$AD$1328,13)</f>
        <v>Gas Natural</v>
      </c>
      <c r="X1158" s="134" t="str">
        <f>VLOOKUP(A1158,DB_REF_Q1_Q4!$A$4:$AD$1328,13)</f>
        <v>Bomba de calor aire</v>
      </c>
    </row>
    <row r="1159" spans="1:24" ht="12" customHeight="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11"/>
      <c r="N1159" s="92"/>
      <c r="O1159" s="93"/>
      <c r="P1159" s="93"/>
      <c r="Q1159" s="93"/>
      <c r="R1159" s="93"/>
      <c r="S1159" s="93"/>
      <c r="T1159" s="93"/>
      <c r="U1159" s="75"/>
      <c r="V1159" s="132" t="str">
        <f>VLOOKUP(A1159,DB_CAL_Q1_Q4!$A$4:$P$1328,13)</f>
        <v>Electricidad</v>
      </c>
      <c r="W1159" s="133" t="str">
        <f>VLOOKUP(A1159,DB_ACS_Q1_Q4!$A$4:$AD$1328,13)</f>
        <v>Electricidad</v>
      </c>
      <c r="X1159" s="134" t="str">
        <f>VLOOKUP(A1159,DB_REF_Q1_Q4!$A$4:$AD$1328,13)</f>
        <v>AC Eléctrico</v>
      </c>
    </row>
    <row r="1160" spans="1:24" ht="12" customHeight="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11">
        <v>1</v>
      </c>
      <c r="N1160" s="92"/>
      <c r="O1160" s="93"/>
      <c r="P1160" s="93">
        <v>1</v>
      </c>
      <c r="Q1160" s="93">
        <v>1</v>
      </c>
      <c r="R1160" s="93">
        <v>1</v>
      </c>
      <c r="S1160" s="93">
        <v>1</v>
      </c>
      <c r="T1160" s="93">
        <v>1</v>
      </c>
      <c r="U1160" s="75"/>
      <c r="V1160" s="132" t="str">
        <f>VLOOKUP(A1160,DB_CAL_Q1_Q4!$A$4:$P$1328,13)</f>
        <v>Otros</v>
      </c>
      <c r="W1160" s="133" t="str">
        <f>VLOOKUP(A1160,DB_ACS_Q1_Q4!$A$4:$AD$1328,13)</f>
        <v>Otros</v>
      </c>
      <c r="X1160" s="134" t="str">
        <f>VLOOKUP(A1160,DB_REF_Q1_Q4!$A$4:$AD$1328,13)</f>
        <v>Ninguno</v>
      </c>
    </row>
    <row r="1161" spans="1:24" ht="12" customHeight="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11">
        <v>1</v>
      </c>
      <c r="N1161" s="92">
        <v>1</v>
      </c>
      <c r="O1161" s="93">
        <v>1</v>
      </c>
      <c r="P1161" s="93">
        <v>1</v>
      </c>
      <c r="Q1161" s="93">
        <v>1</v>
      </c>
      <c r="R1161" s="93">
        <v>1</v>
      </c>
      <c r="S1161" s="93">
        <v>1</v>
      </c>
      <c r="T1161" s="93">
        <v>1</v>
      </c>
      <c r="U1161" s="75">
        <v>1</v>
      </c>
      <c r="V1161" s="132" t="str">
        <f>VLOOKUP(A1161,DB_CAL_Q1_Q4!$A$4:$P$1328,13)</f>
        <v>Gas Natural</v>
      </c>
      <c r="W1161" s="133" t="str">
        <f>VLOOKUP(A1161,DB_ACS_Q1_Q4!$A$4:$AD$1328,13)</f>
        <v>Gas Natural</v>
      </c>
      <c r="X1161" s="134" t="str">
        <f>VLOOKUP(A1161,DB_REF_Q1_Q4!$A$4:$AD$1328,13)</f>
        <v>Ninguno</v>
      </c>
    </row>
    <row r="1162" spans="1:24" ht="12" customHeight="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11">
        <v>1</v>
      </c>
      <c r="N1162" s="92">
        <v>1</v>
      </c>
      <c r="O1162" s="93"/>
      <c r="P1162" s="93">
        <v>1</v>
      </c>
      <c r="Q1162" s="93">
        <v>1</v>
      </c>
      <c r="R1162" s="93"/>
      <c r="S1162" s="93">
        <v>1</v>
      </c>
      <c r="T1162" s="93"/>
      <c r="U1162" s="75"/>
      <c r="V1162" s="132" t="str">
        <f>VLOOKUP(A1162,DB_CAL_Q1_Q4!$A$4:$P$1328,13)</f>
        <v>Gas Natural</v>
      </c>
      <c r="W1162" s="133" t="str">
        <f>VLOOKUP(A1162,DB_ACS_Q1_Q4!$A$4:$AD$1328,13)</f>
        <v>Gas Natural</v>
      </c>
      <c r="X1162" s="134" t="str">
        <f>VLOOKUP(A1162,DB_REF_Q1_Q4!$A$4:$AD$1328,13)</f>
        <v>Bomba de calor aire</v>
      </c>
    </row>
    <row r="1163" spans="1:24" ht="12" customHeight="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11">
        <v>1</v>
      </c>
      <c r="N1163" s="92">
        <v>1</v>
      </c>
      <c r="O1163" s="93">
        <v>1</v>
      </c>
      <c r="P1163" s="93">
        <v>1</v>
      </c>
      <c r="Q1163" s="93">
        <v>1</v>
      </c>
      <c r="R1163" s="93">
        <v>1</v>
      </c>
      <c r="S1163" s="93">
        <v>1</v>
      </c>
      <c r="T1163" s="93">
        <v>1</v>
      </c>
      <c r="U1163" s="75">
        <v>1</v>
      </c>
      <c r="V1163" s="132" t="str">
        <f>VLOOKUP(A1163,DB_CAL_Q1_Q4!$A$4:$P$1328,13)</f>
        <v>Bomba de calor aire</v>
      </c>
      <c r="W1163" s="133" t="str">
        <f>VLOOKUP(A1163,DB_ACS_Q1_Q4!$A$4:$AD$1328,13)</f>
        <v>GLP</v>
      </c>
      <c r="X1163" s="134" t="str">
        <f>VLOOKUP(A1163,DB_REF_Q1_Q4!$A$4:$AD$1328,13)</f>
        <v>Bomba de calor aire</v>
      </c>
    </row>
    <row r="1164" spans="1:24" ht="12" customHeight="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11">
        <v>1</v>
      </c>
      <c r="N1164" s="92">
        <v>1</v>
      </c>
      <c r="O1164" s="93"/>
      <c r="P1164" s="93">
        <v>1</v>
      </c>
      <c r="Q1164" s="93">
        <v>1</v>
      </c>
      <c r="R1164" s="93">
        <v>1</v>
      </c>
      <c r="S1164" s="93">
        <v>1</v>
      </c>
      <c r="T1164" s="93"/>
      <c r="U1164" s="75"/>
      <c r="V1164" s="132" t="str">
        <f>VLOOKUP(A1164,DB_CAL_Q1_Q4!$A$4:$P$1328,13)</f>
        <v>Gas Natural</v>
      </c>
      <c r="W1164" s="133" t="str">
        <f>VLOOKUP(A1164,DB_ACS_Q1_Q4!$A$4:$AD$1328,13)</f>
        <v>Gas Natural</v>
      </c>
      <c r="X1164" s="134" t="str">
        <f>VLOOKUP(A1164,DB_REF_Q1_Q4!$A$4:$AD$1328,13)</f>
        <v>Bomba de calor aire</v>
      </c>
    </row>
    <row r="1165" spans="1:24" ht="12" customHeight="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11">
        <v>1</v>
      </c>
      <c r="N1165" s="92">
        <v>1</v>
      </c>
      <c r="O1165" s="93"/>
      <c r="P1165" s="93">
        <v>1</v>
      </c>
      <c r="Q1165" s="93">
        <v>1</v>
      </c>
      <c r="R1165" s="93">
        <v>1</v>
      </c>
      <c r="S1165" s="93">
        <v>1</v>
      </c>
      <c r="T1165" s="93">
        <v>1</v>
      </c>
      <c r="U1165" s="75">
        <v>1</v>
      </c>
      <c r="V1165" s="132" t="str">
        <f>VLOOKUP(A1165,DB_CAL_Q1_Q4!$A$4:$P$1328,13)</f>
        <v>Gas Natural</v>
      </c>
      <c r="W1165" s="133" t="str">
        <f>VLOOKUP(A1165,DB_ACS_Q1_Q4!$A$4:$AD$1328,13)</f>
        <v>Gas Natural</v>
      </c>
      <c r="X1165" s="134" t="str">
        <f>VLOOKUP(A1165,DB_REF_Q1_Q4!$A$4:$AD$1328,13)</f>
        <v>Ninguno</v>
      </c>
    </row>
    <row r="1166" spans="1:24" ht="12" customHeight="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11">
        <v>1</v>
      </c>
      <c r="N1166" s="92">
        <v>1</v>
      </c>
      <c r="O1166" s="93"/>
      <c r="P1166" s="93">
        <v>1</v>
      </c>
      <c r="Q1166" s="93">
        <v>1</v>
      </c>
      <c r="R1166" s="93">
        <v>1</v>
      </c>
      <c r="S1166" s="93"/>
      <c r="T1166" s="93"/>
      <c r="U1166" s="75"/>
      <c r="V1166" s="132" t="str">
        <f>VLOOKUP(A1166,DB_CAL_Q1_Q4!$A$4:$P$1328,13)</f>
        <v>Bomba de calor aire</v>
      </c>
      <c r="W1166" s="133" t="str">
        <f>VLOOKUP(A1166,DB_ACS_Q1_Q4!$A$4:$AD$1328,13)</f>
        <v>GLP</v>
      </c>
      <c r="X1166" s="134" t="str">
        <f>VLOOKUP(A1166,DB_REF_Q1_Q4!$A$4:$AD$1328,13)</f>
        <v>Bomba de calor aire</v>
      </c>
    </row>
    <row r="1167" spans="1:24" ht="12" customHeight="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11">
        <v>1</v>
      </c>
      <c r="N1167" s="92">
        <v>1</v>
      </c>
      <c r="O1167" s="93"/>
      <c r="P1167" s="93">
        <v>1</v>
      </c>
      <c r="Q1167" s="93"/>
      <c r="R1167" s="93">
        <v>1</v>
      </c>
      <c r="S1167" s="93"/>
      <c r="T1167" s="93"/>
      <c r="U1167" s="75"/>
      <c r="V1167" s="132" t="str">
        <f>VLOOKUP(A1167,DB_CAL_Q1_Q4!$A$4:$P$1328,13)</f>
        <v>Bomba de calor aire</v>
      </c>
      <c r="W1167" s="133" t="str">
        <f>VLOOKUP(A1167,DB_ACS_Q1_Q4!$A$4:$AD$1328,13)</f>
        <v>Gas Natural</v>
      </c>
      <c r="X1167" s="134" t="str">
        <f>VLOOKUP(A1167,DB_REF_Q1_Q4!$A$4:$AD$1328,13)</f>
        <v>Bomba de calor aire</v>
      </c>
    </row>
    <row r="1168" spans="1:24" ht="12" customHeight="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11">
        <v>1</v>
      </c>
      <c r="N1168" s="92">
        <v>1</v>
      </c>
      <c r="O1168" s="93"/>
      <c r="P1168" s="93">
        <v>1</v>
      </c>
      <c r="Q1168" s="93">
        <v>1</v>
      </c>
      <c r="R1168" s="93">
        <v>1</v>
      </c>
      <c r="S1168" s="93">
        <v>1</v>
      </c>
      <c r="T1168" s="93"/>
      <c r="U1168" s="75">
        <v>1</v>
      </c>
      <c r="V1168" s="132" t="str">
        <f>VLOOKUP(A1168,DB_CAL_Q1_Q4!$A$4:$P$1328,13)</f>
        <v>GLP</v>
      </c>
      <c r="W1168" s="133" t="str">
        <f>VLOOKUP(A1168,DB_ACS_Q1_Q4!$A$4:$AD$1328,13)</f>
        <v>Electricidad</v>
      </c>
      <c r="X1168" s="134" t="str">
        <f>VLOOKUP(A1168,DB_REF_Q1_Q4!$A$4:$AD$1328,13)</f>
        <v>Bomba de calor aire</v>
      </c>
    </row>
    <row r="1169" spans="1:24" ht="12" customHeight="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11">
        <v>1</v>
      </c>
      <c r="N1169" s="92">
        <v>1</v>
      </c>
      <c r="O1169" s="93"/>
      <c r="P1169" s="93">
        <v>1</v>
      </c>
      <c r="Q1169" s="93">
        <v>1</v>
      </c>
      <c r="R1169" s="93"/>
      <c r="S1169" s="93"/>
      <c r="T1169" s="93"/>
      <c r="U1169" s="75"/>
      <c r="V1169" s="132" t="str">
        <f>VLOOKUP(A1169,DB_CAL_Q1_Q4!$A$4:$P$1328,13)</f>
        <v>Electricidad</v>
      </c>
      <c r="W1169" s="133" t="str">
        <f>VLOOKUP(A1169,DB_ACS_Q1_Q4!$A$4:$AD$1328,13)</f>
        <v>Electricidad</v>
      </c>
      <c r="X1169" s="134" t="str">
        <f>VLOOKUP(A1169,DB_REF_Q1_Q4!$A$4:$AD$1328,13)</f>
        <v>Bomba de calor aire</v>
      </c>
    </row>
    <row r="1170" spans="1:24" ht="12" customHeight="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11">
        <v>1</v>
      </c>
      <c r="N1170" s="92">
        <v>1</v>
      </c>
      <c r="O1170" s="93"/>
      <c r="P1170" s="93">
        <v>1</v>
      </c>
      <c r="Q1170" s="93">
        <v>1</v>
      </c>
      <c r="R1170" s="93">
        <v>1</v>
      </c>
      <c r="S1170" s="93">
        <v>1</v>
      </c>
      <c r="T1170" s="93">
        <v>1</v>
      </c>
      <c r="U1170" s="75">
        <v>1</v>
      </c>
      <c r="V1170" s="132" t="str">
        <f>VLOOKUP(A1170,DB_CAL_Q1_Q4!$A$4:$P$1328,13)</f>
        <v>Ninguna</v>
      </c>
      <c r="W1170" s="133" t="str">
        <f>VLOOKUP(A1170,DB_ACS_Q1_Q4!$A$4:$AD$1328,13)</f>
        <v>GLP</v>
      </c>
      <c r="X1170" s="134" t="str">
        <f>VLOOKUP(A1170,DB_REF_Q1_Q4!$A$4:$AD$1328,13)</f>
        <v>Ninguno</v>
      </c>
    </row>
    <row r="1171" spans="1:24" ht="12" customHeight="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11">
        <v>1</v>
      </c>
      <c r="N1171" s="92">
        <v>1</v>
      </c>
      <c r="O1171" s="93"/>
      <c r="P1171" s="93">
        <v>1</v>
      </c>
      <c r="Q1171" s="93">
        <v>1</v>
      </c>
      <c r="R1171" s="93">
        <v>1</v>
      </c>
      <c r="S1171" s="93">
        <v>1</v>
      </c>
      <c r="T1171" s="93">
        <v>1</v>
      </c>
      <c r="U1171" s="75">
        <v>1</v>
      </c>
      <c r="V1171" s="132" t="str">
        <f>VLOOKUP(A1171,DB_CAL_Q1_Q4!$A$4:$P$1328,13)</f>
        <v>Bomba de calor aire</v>
      </c>
      <c r="W1171" s="133" t="str">
        <f>VLOOKUP(A1171,DB_ACS_Q1_Q4!$A$4:$AD$1328,13)</f>
        <v>GLP</v>
      </c>
      <c r="X1171" s="134" t="str">
        <f>VLOOKUP(A1171,DB_REF_Q1_Q4!$A$4:$AD$1328,13)</f>
        <v>Bomba de calor aire</v>
      </c>
    </row>
    <row r="1172" spans="1:24" ht="12" customHeight="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11">
        <v>1</v>
      </c>
      <c r="N1172" s="92">
        <v>1</v>
      </c>
      <c r="O1172" s="93"/>
      <c r="P1172" s="93">
        <v>1</v>
      </c>
      <c r="Q1172" s="93">
        <v>1</v>
      </c>
      <c r="R1172" s="93"/>
      <c r="S1172" s="93"/>
      <c r="T1172" s="93"/>
      <c r="U1172" s="75"/>
      <c r="V1172" s="132" t="str">
        <f>VLOOKUP(A1172,DB_CAL_Q1_Q4!$A$4:$P$1328,13)</f>
        <v>Electricidad</v>
      </c>
      <c r="W1172" s="133" t="str">
        <f>VLOOKUP(A1172,DB_ACS_Q1_Q4!$A$4:$AD$1328,13)</f>
        <v>Electricidad</v>
      </c>
      <c r="X1172" s="134" t="str">
        <f>VLOOKUP(A1172,DB_REF_Q1_Q4!$A$4:$AD$1328,13)</f>
        <v>AC Eléctrico</v>
      </c>
    </row>
    <row r="1173" spans="1:24" ht="12" customHeight="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11"/>
      <c r="N1173" s="92"/>
      <c r="O1173" s="93"/>
      <c r="P1173" s="93"/>
      <c r="Q1173" s="93"/>
      <c r="R1173" s="93"/>
      <c r="S1173" s="93"/>
      <c r="T1173" s="93"/>
      <c r="U1173" s="75"/>
      <c r="V1173" s="132" t="str">
        <f>VLOOKUP(A1173,DB_CAL_Q1_Q4!$A$4:$P$1328,13)</f>
        <v>Ninguna</v>
      </c>
      <c r="W1173" s="133" t="str">
        <f>VLOOKUP(A1173,DB_ACS_Q1_Q4!$A$4:$AD$1328,13)</f>
        <v>GLP</v>
      </c>
      <c r="X1173" s="134" t="str">
        <f>VLOOKUP(A1173,DB_REF_Q1_Q4!$A$4:$AD$1328,13)</f>
        <v>Ninguno</v>
      </c>
    </row>
    <row r="1174" spans="1:24" ht="12" customHeight="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11">
        <v>1</v>
      </c>
      <c r="N1174" s="92">
        <v>1</v>
      </c>
      <c r="O1174" s="93"/>
      <c r="P1174" s="93">
        <v>1</v>
      </c>
      <c r="Q1174" s="93">
        <v>1</v>
      </c>
      <c r="R1174" s="93"/>
      <c r="S1174" s="93"/>
      <c r="T1174" s="93"/>
      <c r="U1174" s="75"/>
      <c r="V1174" s="132" t="str">
        <f>VLOOKUP(A1174,DB_CAL_Q1_Q4!$A$4:$P$1328,13)</f>
        <v>Ninguna</v>
      </c>
      <c r="W1174" s="133" t="str">
        <f>VLOOKUP(A1174,DB_ACS_Q1_Q4!$A$4:$AD$1328,13)</f>
        <v>GLP</v>
      </c>
      <c r="X1174" s="134" t="str">
        <f>VLOOKUP(A1174,DB_REF_Q1_Q4!$A$4:$AD$1328,13)</f>
        <v>AC Eléctrico</v>
      </c>
    </row>
    <row r="1175" spans="1:24" ht="12" customHeight="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11">
        <v>1</v>
      </c>
      <c r="N1175" s="92">
        <v>1</v>
      </c>
      <c r="O1175" s="93"/>
      <c r="P1175" s="93">
        <v>1</v>
      </c>
      <c r="Q1175" s="93">
        <v>1</v>
      </c>
      <c r="R1175" s="93">
        <v>1</v>
      </c>
      <c r="S1175" s="93">
        <v>1</v>
      </c>
      <c r="T1175" s="93">
        <v>1</v>
      </c>
      <c r="U1175" s="75">
        <v>1</v>
      </c>
      <c r="V1175" s="132" t="str">
        <f>VLOOKUP(A1175,DB_CAL_Q1_Q4!$A$4:$P$1328,13)</f>
        <v>Electricidad</v>
      </c>
      <c r="W1175" s="133" t="str">
        <f>VLOOKUP(A1175,DB_ACS_Q1_Q4!$A$4:$AD$1328,13)</f>
        <v>GLP</v>
      </c>
      <c r="X1175" s="134" t="str">
        <f>VLOOKUP(A1175,DB_REF_Q1_Q4!$A$4:$AD$1328,13)</f>
        <v>AC Eléctrico</v>
      </c>
    </row>
    <row r="1176" spans="1:24" ht="12" customHeight="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11">
        <v>1</v>
      </c>
      <c r="N1176" s="92">
        <v>1</v>
      </c>
      <c r="O1176" s="93">
        <v>1</v>
      </c>
      <c r="P1176" s="93"/>
      <c r="Q1176" s="93">
        <v>1</v>
      </c>
      <c r="R1176" s="93">
        <v>1</v>
      </c>
      <c r="S1176" s="93">
        <v>1</v>
      </c>
      <c r="T1176" s="93">
        <v>1</v>
      </c>
      <c r="U1176" s="75">
        <v>1</v>
      </c>
      <c r="V1176" s="132" t="str">
        <f>VLOOKUP(A1176,DB_CAL_Q1_Q4!$A$4:$P$1328,13)</f>
        <v>Ninguna</v>
      </c>
      <c r="W1176" s="133" t="str">
        <f>VLOOKUP(A1176,DB_ACS_Q1_Q4!$A$4:$AD$1328,13)</f>
        <v>Electricidad</v>
      </c>
      <c r="X1176" s="134" t="str">
        <f>VLOOKUP(A1176,DB_REF_Q1_Q4!$A$4:$AD$1328,13)</f>
        <v>Ninguno</v>
      </c>
    </row>
    <row r="1177" spans="1:24" ht="12" customHeight="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11">
        <v>1</v>
      </c>
      <c r="N1177" s="92">
        <v>1</v>
      </c>
      <c r="O1177" s="93"/>
      <c r="P1177" s="93">
        <v>1</v>
      </c>
      <c r="Q1177" s="93">
        <v>1</v>
      </c>
      <c r="R1177" s="93">
        <v>1</v>
      </c>
      <c r="S1177" s="93">
        <v>1</v>
      </c>
      <c r="T1177" s="93">
        <v>1</v>
      </c>
      <c r="U1177" s="75">
        <v>1</v>
      </c>
      <c r="V1177" s="132" t="str">
        <f>VLOOKUP(A1177,DB_CAL_Q1_Q4!$A$4:$P$1328,13)</f>
        <v>Ninguna</v>
      </c>
      <c r="W1177" s="133" t="str">
        <f>VLOOKUP(A1177,DB_ACS_Q1_Q4!$A$4:$AD$1328,13)</f>
        <v>Electricidad</v>
      </c>
      <c r="X1177" s="134" t="str">
        <f>VLOOKUP(A1177,DB_REF_Q1_Q4!$A$4:$AD$1328,13)</f>
        <v>Ninguno</v>
      </c>
    </row>
    <row r="1178" spans="1:24" ht="12" customHeight="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11">
        <v>1</v>
      </c>
      <c r="N1178" s="92">
        <v>1</v>
      </c>
      <c r="O1178" s="93"/>
      <c r="P1178" s="93">
        <v>1</v>
      </c>
      <c r="Q1178" s="93">
        <v>1</v>
      </c>
      <c r="R1178" s="93">
        <v>1</v>
      </c>
      <c r="S1178" s="93">
        <v>1</v>
      </c>
      <c r="T1178" s="93">
        <v>1</v>
      </c>
      <c r="U1178" s="75">
        <v>1</v>
      </c>
      <c r="V1178" s="132" t="str">
        <f>VLOOKUP(A1178,DB_CAL_Q1_Q4!$A$4:$P$1328,13)</f>
        <v>Ninguna</v>
      </c>
      <c r="W1178" s="133" t="str">
        <f>VLOOKUP(A1178,DB_ACS_Q1_Q4!$A$4:$AD$1328,13)</f>
        <v>Electricidad</v>
      </c>
      <c r="X1178" s="134" t="str">
        <f>VLOOKUP(A1178,DB_REF_Q1_Q4!$A$4:$AD$1328,13)</f>
        <v>Ninguno</v>
      </c>
    </row>
    <row r="1179" spans="1:24" ht="12" customHeight="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11">
        <v>1</v>
      </c>
      <c r="N1179" s="92">
        <v>1</v>
      </c>
      <c r="O1179" s="93"/>
      <c r="P1179" s="93">
        <v>1</v>
      </c>
      <c r="Q1179" s="93">
        <v>1</v>
      </c>
      <c r="R1179" s="93">
        <v>1</v>
      </c>
      <c r="S1179" s="93">
        <v>1</v>
      </c>
      <c r="T1179" s="93">
        <v>1</v>
      </c>
      <c r="U1179" s="75">
        <v>1</v>
      </c>
      <c r="V1179" s="132" t="str">
        <f>VLOOKUP(A1179,DB_CAL_Q1_Q4!$A$4:$P$1328,13)</f>
        <v>Ninguna</v>
      </c>
      <c r="W1179" s="133" t="str">
        <f>VLOOKUP(A1179,DB_ACS_Q1_Q4!$A$4:$AD$1328,13)</f>
        <v>Electricidad</v>
      </c>
      <c r="X1179" s="134" t="str">
        <f>VLOOKUP(A1179,DB_REF_Q1_Q4!$A$4:$AD$1328,13)</f>
        <v>Ninguno</v>
      </c>
    </row>
    <row r="1180" spans="1:24" ht="12" customHeight="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11">
        <v>1</v>
      </c>
      <c r="N1180" s="92"/>
      <c r="O1180" s="93"/>
      <c r="P1180" s="93">
        <v>1</v>
      </c>
      <c r="Q1180" s="93">
        <v>1</v>
      </c>
      <c r="R1180" s="93"/>
      <c r="S1180" s="93"/>
      <c r="T1180" s="93"/>
      <c r="U1180" s="75"/>
      <c r="V1180" s="132" t="str">
        <f>VLOOKUP(A1180,DB_CAL_Q1_Q4!$A$4:$P$1328,13)</f>
        <v>Ninguna</v>
      </c>
      <c r="W1180" s="133" t="str">
        <f>VLOOKUP(A1180,DB_ACS_Q1_Q4!$A$4:$AD$1328,13)</f>
        <v>GLP</v>
      </c>
      <c r="X1180" s="134" t="str">
        <f>VLOOKUP(A1180,DB_REF_Q1_Q4!$A$4:$AD$1328,13)</f>
        <v>Ninguno</v>
      </c>
    </row>
    <row r="1181" spans="1:24" ht="12" customHeight="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11">
        <v>1</v>
      </c>
      <c r="N1181" s="92">
        <v>1</v>
      </c>
      <c r="O1181" s="93"/>
      <c r="P1181" s="93">
        <v>1</v>
      </c>
      <c r="Q1181" s="93">
        <v>1</v>
      </c>
      <c r="R1181" s="93">
        <v>1</v>
      </c>
      <c r="S1181" s="93">
        <v>1</v>
      </c>
      <c r="T1181" s="93">
        <v>1</v>
      </c>
      <c r="U1181" s="75">
        <v>1</v>
      </c>
      <c r="V1181" s="132" t="str">
        <f>VLOOKUP(A1181,DB_CAL_Q1_Q4!$A$4:$P$1328,13)</f>
        <v>Electricidad</v>
      </c>
      <c r="W1181" s="133" t="str">
        <f>VLOOKUP(A1181,DB_ACS_Q1_Q4!$A$4:$AD$1328,13)</f>
        <v>GLP</v>
      </c>
      <c r="X1181" s="134" t="str">
        <f>VLOOKUP(A1181,DB_REF_Q1_Q4!$A$4:$AD$1328,13)</f>
        <v>AC Eléctrico</v>
      </c>
    </row>
    <row r="1182" spans="1:24" ht="12" customHeight="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11"/>
      <c r="N1182" s="92"/>
      <c r="O1182" s="93"/>
      <c r="P1182" s="93"/>
      <c r="Q1182" s="93"/>
      <c r="R1182" s="93"/>
      <c r="S1182" s="93"/>
      <c r="T1182" s="93"/>
      <c r="U1182" s="75"/>
      <c r="V1182" s="132" t="str">
        <f>VLOOKUP(A1182,DB_CAL_Q1_Q4!$A$4:$P$1328,13)</f>
        <v>Ninguna</v>
      </c>
      <c r="W1182" s="133" t="str">
        <f>VLOOKUP(A1182,DB_ACS_Q1_Q4!$A$4:$AD$1328,13)</f>
        <v>Gas Natural</v>
      </c>
      <c r="X1182" s="134" t="str">
        <f>VLOOKUP(A1182,DB_REF_Q1_Q4!$A$4:$AD$1328,13)</f>
        <v>AC Eléctrico</v>
      </c>
    </row>
    <row r="1183" spans="1:24" ht="12" customHeight="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11"/>
      <c r="N1183" s="92"/>
      <c r="O1183" s="93"/>
      <c r="P1183" s="93"/>
      <c r="Q1183" s="93"/>
      <c r="R1183" s="93"/>
      <c r="S1183" s="93"/>
      <c r="T1183" s="93"/>
      <c r="U1183" s="75"/>
      <c r="V1183" s="132" t="str">
        <f>VLOOKUP(A1183,DB_CAL_Q1_Q4!$A$4:$P$1328,13)</f>
        <v>Electricidad</v>
      </c>
      <c r="W1183" s="133" t="str">
        <f>VLOOKUP(A1183,DB_ACS_Q1_Q4!$A$4:$AD$1328,13)</f>
        <v>Electricidad</v>
      </c>
      <c r="X1183" s="134" t="str">
        <f>VLOOKUP(A1183,DB_REF_Q1_Q4!$A$4:$AD$1328,13)</f>
        <v>Bomba de calor aire</v>
      </c>
    </row>
    <row r="1184" spans="1:24" ht="12" customHeight="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11"/>
      <c r="N1184" s="92"/>
      <c r="O1184" s="93"/>
      <c r="P1184" s="93"/>
      <c r="Q1184" s="93"/>
      <c r="R1184" s="93"/>
      <c r="S1184" s="93"/>
      <c r="T1184" s="93"/>
      <c r="U1184" s="75"/>
      <c r="V1184" s="132" t="str">
        <f>VLOOKUP(A1184,DB_CAL_Q1_Q4!$A$4:$P$1328,13)</f>
        <v>Gas Natural</v>
      </c>
      <c r="W1184" s="133" t="str">
        <f>VLOOKUP(A1184,DB_ACS_Q1_Q4!$A$4:$AD$1328,13)</f>
        <v>Gas Natural</v>
      </c>
      <c r="X1184" s="134" t="str">
        <f>VLOOKUP(A1184,DB_REF_Q1_Q4!$A$4:$AD$1328,13)</f>
        <v>Ninguno</v>
      </c>
    </row>
    <row r="1185" spans="1:24" ht="12" customHeight="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11"/>
      <c r="N1185" s="92"/>
      <c r="O1185" s="93"/>
      <c r="P1185" s="93"/>
      <c r="Q1185" s="93"/>
      <c r="R1185" s="93"/>
      <c r="S1185" s="93"/>
      <c r="T1185" s="93"/>
      <c r="U1185" s="75"/>
      <c r="V1185" s="132" t="str">
        <f>VLOOKUP(A1185,DB_CAL_Q1_Q4!$A$4:$P$1328,13)</f>
        <v>Electricidad</v>
      </c>
      <c r="W1185" s="133" t="str">
        <f>VLOOKUP(A1185,DB_ACS_Q1_Q4!$A$4:$AD$1328,13)</f>
        <v>Electricidad</v>
      </c>
      <c r="X1185" s="134" t="str">
        <f>VLOOKUP(A1185,DB_REF_Q1_Q4!$A$4:$AD$1328,13)</f>
        <v>AC Eléctrico</v>
      </c>
    </row>
    <row r="1186" spans="1:24" ht="12" customHeight="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11">
        <v>1</v>
      </c>
      <c r="N1186" s="92">
        <v>1</v>
      </c>
      <c r="O1186" s="93"/>
      <c r="P1186" s="93">
        <v>1</v>
      </c>
      <c r="Q1186" s="93">
        <v>1</v>
      </c>
      <c r="R1186" s="93">
        <v>1</v>
      </c>
      <c r="S1186" s="93">
        <v>1</v>
      </c>
      <c r="T1186" s="93">
        <v>1</v>
      </c>
      <c r="U1186" s="75"/>
      <c r="V1186" s="132" t="str">
        <f>VLOOKUP(A1186,DB_CAL_Q1_Q4!$A$4:$P$1328,13)</f>
        <v>GLP</v>
      </c>
      <c r="W1186" s="133" t="str">
        <f>VLOOKUP(A1186,DB_ACS_Q1_Q4!$A$4:$AD$1328,13)</f>
        <v>Electricidad</v>
      </c>
      <c r="X1186" s="134" t="str">
        <f>VLOOKUP(A1186,DB_REF_Q1_Q4!$A$4:$AD$1328,13)</f>
        <v>Ninguno</v>
      </c>
    </row>
    <row r="1187" spans="1:24" ht="12" customHeight="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11">
        <v>1</v>
      </c>
      <c r="N1187" s="92">
        <v>1</v>
      </c>
      <c r="O1187" s="93"/>
      <c r="P1187" s="93">
        <v>1</v>
      </c>
      <c r="Q1187" s="93">
        <v>1</v>
      </c>
      <c r="R1187" s="93">
        <v>1</v>
      </c>
      <c r="S1187" s="93">
        <v>1</v>
      </c>
      <c r="T1187" s="93">
        <v>1</v>
      </c>
      <c r="U1187" s="75">
        <v>1</v>
      </c>
      <c r="V1187" s="132" t="str">
        <f>VLOOKUP(A1187,DB_CAL_Q1_Q4!$A$4:$P$1328,13)</f>
        <v>Solar Térmica</v>
      </c>
      <c r="W1187" s="133" t="str">
        <f>VLOOKUP(A1187,DB_ACS_Q1_Q4!$A$4:$AD$1328,13)</f>
        <v>Solar Térmica</v>
      </c>
      <c r="X1187" s="134" t="str">
        <f>VLOOKUP(A1187,DB_REF_Q1_Q4!$A$4:$AD$1328,13)</f>
        <v>Bomba de calor aire</v>
      </c>
    </row>
    <row r="1188" spans="1:24" ht="12" customHeight="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11">
        <v>1</v>
      </c>
      <c r="N1188" s="92">
        <v>1</v>
      </c>
      <c r="O1188" s="93"/>
      <c r="P1188" s="93">
        <v>1</v>
      </c>
      <c r="Q1188" s="93">
        <v>1</v>
      </c>
      <c r="R1188" s="93">
        <v>1</v>
      </c>
      <c r="S1188" s="93">
        <v>1</v>
      </c>
      <c r="T1188" s="93">
        <v>1</v>
      </c>
      <c r="U1188" s="75">
        <v>1</v>
      </c>
      <c r="V1188" s="132" t="str">
        <f>VLOOKUP(A1188,DB_CAL_Q1_Q4!$A$4:$P$1328,13)</f>
        <v>Gas Natural</v>
      </c>
      <c r="W1188" s="133" t="str">
        <f>VLOOKUP(A1188,DB_ACS_Q1_Q4!$A$4:$AD$1328,13)</f>
        <v>Gas Natural</v>
      </c>
      <c r="X1188" s="134" t="str">
        <f>VLOOKUP(A1188,DB_REF_Q1_Q4!$A$4:$AD$1328,13)</f>
        <v>Ninguno</v>
      </c>
    </row>
    <row r="1189" spans="1:24" ht="12" customHeight="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11">
        <v>1</v>
      </c>
      <c r="N1189" s="92">
        <v>1</v>
      </c>
      <c r="O1189" s="93"/>
      <c r="P1189" s="93">
        <v>1</v>
      </c>
      <c r="Q1189" s="93">
        <v>1</v>
      </c>
      <c r="R1189" s="93"/>
      <c r="S1189" s="93"/>
      <c r="T1189" s="93"/>
      <c r="U1189" s="75"/>
      <c r="V1189" s="132" t="str">
        <f>VLOOKUP(A1189,DB_CAL_Q1_Q4!$A$4:$P$1328,13)</f>
        <v>Bomba de calor aire</v>
      </c>
      <c r="W1189" s="133" t="str">
        <f>VLOOKUP(A1189,DB_ACS_Q1_Q4!$A$4:$AD$1328,13)</f>
        <v>GLP</v>
      </c>
      <c r="X1189" s="134" t="str">
        <f>VLOOKUP(A1189,DB_REF_Q1_Q4!$A$4:$AD$1328,13)</f>
        <v>Bomba de calor aire</v>
      </c>
    </row>
    <row r="1190" spans="1:24" ht="12" customHeight="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11"/>
      <c r="N1190" s="92"/>
      <c r="O1190" s="93"/>
      <c r="P1190" s="93"/>
      <c r="Q1190" s="93"/>
      <c r="R1190" s="93"/>
      <c r="S1190" s="93"/>
      <c r="T1190" s="93"/>
      <c r="U1190" s="75"/>
      <c r="V1190" s="132" t="str">
        <f>VLOOKUP(A1190,DB_CAL_Q1_Q4!$A$4:$P$1328,13)</f>
        <v>Bomba de calor aire</v>
      </c>
      <c r="W1190" s="133" t="str">
        <f>VLOOKUP(A1190,DB_ACS_Q1_Q4!$A$4:$AD$1328,13)</f>
        <v>Electricidad</v>
      </c>
      <c r="X1190" s="134" t="str">
        <f>VLOOKUP(A1190,DB_REF_Q1_Q4!$A$4:$AD$1328,13)</f>
        <v>Bomba de calor aire</v>
      </c>
    </row>
    <row r="1191" spans="1:24" ht="12" customHeight="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11">
        <v>1</v>
      </c>
      <c r="N1191" s="92">
        <v>1</v>
      </c>
      <c r="O1191" s="93"/>
      <c r="P1191" s="93">
        <v>1</v>
      </c>
      <c r="Q1191" s="93">
        <v>1</v>
      </c>
      <c r="R1191" s="93">
        <v>1</v>
      </c>
      <c r="S1191" s="93">
        <v>1</v>
      </c>
      <c r="T1191" s="93">
        <v>1</v>
      </c>
      <c r="U1191" s="75">
        <v>1</v>
      </c>
      <c r="V1191" s="132" t="str">
        <f>VLOOKUP(A1191,DB_CAL_Q1_Q4!$A$4:$P$1328,13)</f>
        <v>Bomba de calor aire</v>
      </c>
      <c r="W1191" s="133" t="str">
        <f>VLOOKUP(A1191,DB_ACS_Q1_Q4!$A$4:$AD$1328,13)</f>
        <v>Gas Natural</v>
      </c>
      <c r="X1191" s="134" t="str">
        <f>VLOOKUP(A1191,DB_REF_Q1_Q4!$A$4:$AD$1328,13)</f>
        <v>Bomba de calor aire</v>
      </c>
    </row>
    <row r="1192" spans="1:24" ht="12" customHeight="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11"/>
      <c r="N1192" s="92"/>
      <c r="O1192" s="93"/>
      <c r="P1192" s="93"/>
      <c r="Q1192" s="93"/>
      <c r="R1192" s="93"/>
      <c r="S1192" s="93"/>
      <c r="T1192" s="93"/>
      <c r="U1192" s="75"/>
      <c r="V1192" s="132" t="str">
        <f>VLOOKUP(A1192,DB_CAL_Q1_Q4!$A$4:$P$1328,13)</f>
        <v>Electricidad</v>
      </c>
      <c r="W1192" s="133" t="str">
        <f>VLOOKUP(A1192,DB_ACS_Q1_Q4!$A$4:$AD$1328,13)</f>
        <v>GLP</v>
      </c>
      <c r="X1192" s="134" t="str">
        <f>VLOOKUP(A1192,DB_REF_Q1_Q4!$A$4:$AD$1328,13)</f>
        <v>AC Eléctrico</v>
      </c>
    </row>
    <row r="1193" spans="1:24" ht="12" customHeight="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11">
        <v>1</v>
      </c>
      <c r="N1193" s="92">
        <v>1</v>
      </c>
      <c r="O1193" s="93"/>
      <c r="P1193" s="93">
        <v>1</v>
      </c>
      <c r="Q1193" s="93">
        <v>1</v>
      </c>
      <c r="R1193" s="93">
        <v>1</v>
      </c>
      <c r="S1193" s="93">
        <v>1</v>
      </c>
      <c r="T1193" s="93">
        <v>1</v>
      </c>
      <c r="U1193" s="75"/>
      <c r="V1193" s="132" t="str">
        <f>VLOOKUP(A1193,DB_CAL_Q1_Q4!$A$4:$P$1328,13)</f>
        <v>Bomba de calor aire</v>
      </c>
      <c r="W1193" s="133" t="str">
        <f>VLOOKUP(A1193,DB_ACS_Q1_Q4!$A$4:$AD$1328,13)</f>
        <v>GLP</v>
      </c>
      <c r="X1193" s="134" t="str">
        <f>VLOOKUP(A1193,DB_REF_Q1_Q4!$A$4:$AD$1328,13)</f>
        <v>Bomba de calor aire</v>
      </c>
    </row>
    <row r="1194" spans="1:24" ht="12" customHeight="1">
      <c r="A1194" s="10">
        <v>1190</v>
      </c>
      <c r="B1194" s="98" t="s">
        <v>167</v>
      </c>
      <c r="C1194" s="98" t="s">
        <v>167</v>
      </c>
      <c r="D1194" s="11" t="s">
        <v>52</v>
      </c>
      <c r="E1194" s="11" t="s">
        <v>304</v>
      </c>
      <c r="F1194" s="12" t="s">
        <v>49</v>
      </c>
      <c r="G1194" s="12" t="s">
        <v>310</v>
      </c>
      <c r="H1194" s="12" t="s">
        <v>306</v>
      </c>
      <c r="I1194" s="11" t="s">
        <v>504</v>
      </c>
      <c r="J1194" s="12" t="str">
        <f t="shared" ref="J1194:J1202" si="40">"≥17h"</f>
        <v>≥17h</v>
      </c>
      <c r="K1194" s="12" t="s">
        <v>512</v>
      </c>
      <c r="L1194" s="69" t="s">
        <v>518</v>
      </c>
      <c r="M1194" s="11">
        <v>1</v>
      </c>
      <c r="N1194" s="92">
        <v>1</v>
      </c>
      <c r="O1194" s="93"/>
      <c r="P1194" s="93">
        <v>1</v>
      </c>
      <c r="Q1194" s="93"/>
      <c r="R1194" s="93"/>
      <c r="S1194" s="93"/>
      <c r="T1194" s="93"/>
      <c r="U1194" s="75"/>
      <c r="V1194" s="132" t="str">
        <f>VLOOKUP(A1194,DB_CAL_Q1_Q4!$A$4:$P$1328,13)</f>
        <v>Gas Natural</v>
      </c>
      <c r="W1194" s="133" t="str">
        <f>VLOOKUP(A1194,DB_ACS_Q1_Q4!$A$4:$AD$1328,13)</f>
        <v>Gas Natural</v>
      </c>
      <c r="X1194" s="134" t="str">
        <f>VLOOKUP(A1194,DB_REF_Q1_Q4!$A$4:$AD$1328,13)</f>
        <v>Ninguno</v>
      </c>
    </row>
    <row r="1195" spans="1:24" ht="12" customHeight="1">
      <c r="A1195" s="10">
        <v>1191</v>
      </c>
      <c r="B1195" s="98" t="s">
        <v>190</v>
      </c>
      <c r="C1195" s="98" t="s">
        <v>190</v>
      </c>
      <c r="D1195" s="11" t="s">
        <v>52</v>
      </c>
      <c r="E1195" s="11" t="s">
        <v>303</v>
      </c>
      <c r="F1195" s="12" t="s">
        <v>50</v>
      </c>
      <c r="G1195" s="12" t="s">
        <v>310</v>
      </c>
      <c r="H1195" s="12" t="s">
        <v>306</v>
      </c>
      <c r="I1195" s="103" t="s">
        <v>504</v>
      </c>
      <c r="J1195" s="12" t="str">
        <f t="shared" si="40"/>
        <v>≥17h</v>
      </c>
      <c r="K1195" s="12" t="s">
        <v>512</v>
      </c>
      <c r="L1195" s="69" t="s">
        <v>518</v>
      </c>
      <c r="M1195" s="11">
        <v>1</v>
      </c>
      <c r="N1195" s="92">
        <v>1</v>
      </c>
      <c r="O1195" s="93"/>
      <c r="P1195" s="93">
        <v>1</v>
      </c>
      <c r="Q1195" s="93">
        <v>1</v>
      </c>
      <c r="R1195" s="93"/>
      <c r="S1195" s="93">
        <v>1</v>
      </c>
      <c r="T1195" s="93">
        <v>1</v>
      </c>
      <c r="U1195" s="75"/>
      <c r="V1195" s="132" t="str">
        <f>VLOOKUP(A1195,DB_CAL_Q1_Q4!$A$4:$P$1328,13)</f>
        <v>Gasóleo</v>
      </c>
      <c r="W1195" s="133" t="str">
        <f>VLOOKUP(A1195,DB_ACS_Q1_Q4!$A$4:$AD$1328,13)</f>
        <v>Gas Natural</v>
      </c>
      <c r="X1195" s="134" t="str">
        <f>VLOOKUP(A1195,DB_REF_Q1_Q4!$A$4:$AD$1328,13)</f>
        <v>AC Eléctrico</v>
      </c>
    </row>
    <row r="1196" spans="1:24" ht="12" customHeight="1">
      <c r="A1196" s="10">
        <v>1192</v>
      </c>
      <c r="B1196" s="98" t="s">
        <v>190</v>
      </c>
      <c r="C1196" s="98" t="s">
        <v>190</v>
      </c>
      <c r="D1196" s="11" t="s">
        <v>52</v>
      </c>
      <c r="E1196" s="11" t="s">
        <v>303</v>
      </c>
      <c r="F1196" s="12" t="s">
        <v>49</v>
      </c>
      <c r="G1196" s="12" t="s">
        <v>510</v>
      </c>
      <c r="H1196" s="12" t="s">
        <v>308</v>
      </c>
      <c r="I1196" s="103" t="s">
        <v>505</v>
      </c>
      <c r="J1196" s="12" t="str">
        <f t="shared" si="40"/>
        <v>≥17h</v>
      </c>
      <c r="K1196" s="12" t="s">
        <v>512</v>
      </c>
      <c r="L1196" s="69" t="s">
        <v>518</v>
      </c>
      <c r="M1196" s="11"/>
      <c r="N1196" s="92"/>
      <c r="O1196" s="93"/>
      <c r="P1196" s="93"/>
      <c r="Q1196" s="93"/>
      <c r="R1196" s="93"/>
      <c r="S1196" s="93"/>
      <c r="T1196" s="93"/>
      <c r="U1196" s="75"/>
      <c r="V1196" s="132" t="str">
        <f>VLOOKUP(A1196,DB_CAL_Q1_Q4!$A$4:$P$1328,13)</f>
        <v>Gas Natural</v>
      </c>
      <c r="W1196" s="133" t="str">
        <f>VLOOKUP(A1196,DB_ACS_Q1_Q4!$A$4:$AD$1328,13)</f>
        <v>Gas Natural</v>
      </c>
      <c r="X1196" s="134" t="str">
        <f>VLOOKUP(A1196,DB_REF_Q1_Q4!$A$4:$AD$1328,13)</f>
        <v>Ninguno</v>
      </c>
    </row>
    <row r="1197" spans="1:24" ht="12" customHeight="1">
      <c r="A1197" s="10">
        <v>1193</v>
      </c>
      <c r="B1197" s="98" t="s">
        <v>67</v>
      </c>
      <c r="C1197" s="98" t="s">
        <v>67</v>
      </c>
      <c r="D1197" s="11" t="s">
        <v>51</v>
      </c>
      <c r="E1197" s="11" t="s">
        <v>303</v>
      </c>
      <c r="F1197" s="12" t="s">
        <v>50</v>
      </c>
      <c r="G1197" s="12" t="s">
        <v>510</v>
      </c>
      <c r="H1197" s="12" t="s">
        <v>308</v>
      </c>
      <c r="I1197" s="11" t="s">
        <v>507</v>
      </c>
      <c r="J1197" s="12" t="str">
        <f t="shared" si="40"/>
        <v>≥17h</v>
      </c>
      <c r="K1197" s="12" t="s">
        <v>513</v>
      </c>
      <c r="L1197" s="69" t="s">
        <v>518</v>
      </c>
      <c r="M1197" s="11">
        <v>1</v>
      </c>
      <c r="N1197" s="92">
        <v>1</v>
      </c>
      <c r="O1197" s="93">
        <v>1</v>
      </c>
      <c r="P1197" s="93">
        <v>1</v>
      </c>
      <c r="Q1197" s="93">
        <v>1</v>
      </c>
      <c r="R1197" s="93">
        <v>1</v>
      </c>
      <c r="S1197" s="93"/>
      <c r="T1197" s="93">
        <v>1</v>
      </c>
      <c r="U1197" s="75">
        <v>1</v>
      </c>
      <c r="V1197" s="132" t="str">
        <f>VLOOKUP(A1197,DB_CAL_Q1_Q4!$A$4:$P$1328,13)</f>
        <v>Electricidad</v>
      </c>
      <c r="W1197" s="133" t="str">
        <f>VLOOKUP(A1197,DB_ACS_Q1_Q4!$A$4:$AD$1328,13)</f>
        <v>GLP</v>
      </c>
      <c r="X1197" s="134" t="str">
        <f>VLOOKUP(A1197,DB_REF_Q1_Q4!$A$4:$AD$1328,13)</f>
        <v>Ninguno</v>
      </c>
    </row>
    <row r="1198" spans="1:24" ht="12" customHeight="1">
      <c r="A1198" s="10">
        <v>1194</v>
      </c>
      <c r="B1198" s="98" t="s">
        <v>82</v>
      </c>
      <c r="C1198" s="98" t="s">
        <v>82</v>
      </c>
      <c r="D1198" s="11" t="s">
        <v>25</v>
      </c>
      <c r="E1198" s="11" t="s">
        <v>303</v>
      </c>
      <c r="F1198" s="12" t="s">
        <v>48</v>
      </c>
      <c r="G1198" s="12" t="s">
        <v>510</v>
      </c>
      <c r="H1198" s="12" t="s">
        <v>308</v>
      </c>
      <c r="I1198" s="11" t="s">
        <v>507</v>
      </c>
      <c r="J1198" s="12" t="str">
        <f t="shared" si="40"/>
        <v>≥17h</v>
      </c>
      <c r="K1198" s="12" t="s">
        <v>512</v>
      </c>
      <c r="L1198" s="69" t="s">
        <v>518</v>
      </c>
      <c r="M1198" s="11">
        <v>1</v>
      </c>
      <c r="N1198" s="92">
        <v>1</v>
      </c>
      <c r="O1198" s="93">
        <v>1</v>
      </c>
      <c r="P1198" s="93">
        <v>1</v>
      </c>
      <c r="Q1198" s="93">
        <v>1</v>
      </c>
      <c r="R1198" s="93"/>
      <c r="S1198" s="93">
        <v>1</v>
      </c>
      <c r="T1198" s="93">
        <v>1</v>
      </c>
      <c r="U1198" s="75">
        <v>1</v>
      </c>
      <c r="V1198" s="132" t="str">
        <f>VLOOKUP(A1198,DB_CAL_Q1_Q4!$A$4:$P$1328,13)</f>
        <v>Bomba de calor aire</v>
      </c>
      <c r="W1198" s="133" t="str">
        <f>VLOOKUP(A1198,DB_ACS_Q1_Q4!$A$4:$AD$1328,13)</f>
        <v>Solar Térmica</v>
      </c>
      <c r="X1198" s="134" t="str">
        <f>VLOOKUP(A1198,DB_REF_Q1_Q4!$A$4:$AD$1328,13)</f>
        <v>Bomba de calor aire</v>
      </c>
    </row>
    <row r="1199" spans="1:24" ht="12" customHeight="1">
      <c r="A1199" s="10">
        <v>1195</v>
      </c>
      <c r="B1199" s="98" t="s">
        <v>82</v>
      </c>
      <c r="C1199" s="98" t="s">
        <v>82</v>
      </c>
      <c r="D1199" s="11" t="s">
        <v>51</v>
      </c>
      <c r="E1199" s="11" t="s">
        <v>303</v>
      </c>
      <c r="F1199" s="12" t="s">
        <v>50</v>
      </c>
      <c r="G1199" s="12" t="s">
        <v>510</v>
      </c>
      <c r="H1199" s="12" t="s">
        <v>308</v>
      </c>
      <c r="I1199" s="11" t="s">
        <v>507</v>
      </c>
      <c r="J1199" s="12" t="str">
        <f t="shared" si="40"/>
        <v>≥17h</v>
      </c>
      <c r="K1199" s="12" t="s">
        <v>512</v>
      </c>
      <c r="L1199" s="69" t="s">
        <v>518</v>
      </c>
      <c r="M1199" s="11">
        <v>1</v>
      </c>
      <c r="N1199" s="92">
        <v>1</v>
      </c>
      <c r="O1199" s="93">
        <v>1</v>
      </c>
      <c r="P1199" s="93">
        <v>1</v>
      </c>
      <c r="Q1199" s="93">
        <v>1</v>
      </c>
      <c r="R1199" s="93">
        <v>1</v>
      </c>
      <c r="S1199" s="93">
        <v>1</v>
      </c>
      <c r="T1199" s="93">
        <v>1</v>
      </c>
      <c r="U1199" s="75"/>
      <c r="V1199" s="132" t="str">
        <f>VLOOKUP(A1199,DB_CAL_Q1_Q4!$A$4:$P$1328,13)</f>
        <v>Electricidad</v>
      </c>
      <c r="W1199" s="133" t="str">
        <f>VLOOKUP(A1199,DB_ACS_Q1_Q4!$A$4:$AD$1328,13)</f>
        <v>GLP</v>
      </c>
      <c r="X1199" s="134" t="str">
        <f>VLOOKUP(A1199,DB_REF_Q1_Q4!$A$4:$AD$1328,13)</f>
        <v>AC Eléctrico</v>
      </c>
    </row>
    <row r="1200" spans="1:24" ht="12" customHeight="1">
      <c r="A1200" s="10">
        <v>1196</v>
      </c>
      <c r="B1200" s="98" t="s">
        <v>67</v>
      </c>
      <c r="C1200" s="98" t="s">
        <v>67</v>
      </c>
      <c r="D1200" s="11" t="s">
        <v>51</v>
      </c>
      <c r="E1200" s="11" t="s">
        <v>303</v>
      </c>
      <c r="F1200" s="12" t="s">
        <v>49</v>
      </c>
      <c r="G1200" s="12" t="s">
        <v>510</v>
      </c>
      <c r="H1200" s="12" t="s">
        <v>306</v>
      </c>
      <c r="I1200" s="11" t="s">
        <v>504</v>
      </c>
      <c r="J1200" s="12" t="str">
        <f t="shared" si="40"/>
        <v>≥17h</v>
      </c>
      <c r="K1200" s="12" t="s">
        <v>47</v>
      </c>
      <c r="L1200" s="69" t="s">
        <v>518</v>
      </c>
      <c r="M1200" s="11"/>
      <c r="N1200" s="92"/>
      <c r="O1200" s="93"/>
      <c r="P1200" s="93"/>
      <c r="Q1200" s="93"/>
      <c r="R1200" s="93"/>
      <c r="S1200" s="93"/>
      <c r="T1200" s="93"/>
      <c r="U1200" s="75"/>
      <c r="V1200" s="132" t="str">
        <f>VLOOKUP(A1200,DB_CAL_Q1_Q4!$A$4:$P$1328,13)</f>
        <v>Ninguna</v>
      </c>
      <c r="W1200" s="133" t="str">
        <f>VLOOKUP(A1200,DB_ACS_Q1_Q4!$A$4:$AD$1328,13)</f>
        <v>Gas Natural</v>
      </c>
      <c r="X1200" s="134" t="str">
        <f>VLOOKUP(A1200,DB_REF_Q1_Q4!$A$4:$AD$1328,13)</f>
        <v>AC Eléctrico</v>
      </c>
    </row>
    <row r="1201" spans="1:24" ht="12" customHeight="1">
      <c r="A1201" s="10">
        <v>1197</v>
      </c>
      <c r="B1201" s="98" t="s">
        <v>67</v>
      </c>
      <c r="C1201" s="98" t="s">
        <v>67</v>
      </c>
      <c r="D1201" s="11" t="s">
        <v>25</v>
      </c>
      <c r="E1201" s="11" t="s">
        <v>304</v>
      </c>
      <c r="F1201" s="12" t="s">
        <v>48</v>
      </c>
      <c r="G1201" s="12" t="s">
        <v>510</v>
      </c>
      <c r="H1201" s="12" t="s">
        <v>306</v>
      </c>
      <c r="I1201" s="11" t="s">
        <v>507</v>
      </c>
      <c r="J1201" s="12" t="str">
        <f t="shared" si="40"/>
        <v>≥17h</v>
      </c>
      <c r="K1201" s="12" t="s">
        <v>512</v>
      </c>
      <c r="L1201" s="69" t="s">
        <v>518</v>
      </c>
      <c r="M1201" s="11"/>
      <c r="N1201" s="92"/>
      <c r="O1201" s="93"/>
      <c r="P1201" s="93"/>
      <c r="Q1201" s="93"/>
      <c r="R1201" s="93"/>
      <c r="S1201" s="93"/>
      <c r="T1201" s="93"/>
      <c r="U1201" s="75"/>
      <c r="V1201" s="132" t="str">
        <f>VLOOKUP(A1201,DB_CAL_Q1_Q4!$A$4:$P$1328,13)</f>
        <v>Electricidad</v>
      </c>
      <c r="W1201" s="133" t="str">
        <f>VLOOKUP(A1201,DB_ACS_Q1_Q4!$A$4:$AD$1328,13)</f>
        <v>Gas Natural</v>
      </c>
      <c r="X1201" s="134" t="str">
        <f>VLOOKUP(A1201,DB_REF_Q1_Q4!$A$4:$AD$1328,13)</f>
        <v>AC Eléctrico</v>
      </c>
    </row>
    <row r="1202" spans="1:24" ht="12" customHeight="1">
      <c r="A1202" s="10">
        <v>1198</v>
      </c>
      <c r="B1202" s="98" t="s">
        <v>211</v>
      </c>
      <c r="C1202" s="98" t="s">
        <v>211</v>
      </c>
      <c r="D1202" s="11" t="s">
        <v>25</v>
      </c>
      <c r="E1202" s="11" t="s">
        <v>304</v>
      </c>
      <c r="F1202" s="12" t="s">
        <v>48</v>
      </c>
      <c r="G1202" s="12" t="s">
        <v>310</v>
      </c>
      <c r="H1202" s="12" t="s">
        <v>306</v>
      </c>
      <c r="I1202" s="11" t="s">
        <v>504</v>
      </c>
      <c r="J1202" s="12" t="str">
        <f t="shared" si="40"/>
        <v>≥17h</v>
      </c>
      <c r="K1202" s="12" t="s">
        <v>512</v>
      </c>
      <c r="L1202" s="69" t="s">
        <v>518</v>
      </c>
      <c r="M1202" s="11"/>
      <c r="N1202" s="92"/>
      <c r="O1202" s="93"/>
      <c r="P1202" s="93"/>
      <c r="Q1202" s="93"/>
      <c r="R1202" s="93"/>
      <c r="S1202" s="93"/>
      <c r="T1202" s="93"/>
      <c r="U1202" s="75"/>
      <c r="V1202" s="132" t="str">
        <f>VLOOKUP(A1202,DB_CAL_Q1_Q4!$A$4:$P$1328,13)</f>
        <v>Ninguna</v>
      </c>
      <c r="W1202" s="133" t="str">
        <f>VLOOKUP(A1202,DB_ACS_Q1_Q4!$A$4:$AD$1328,13)</f>
        <v>GLP</v>
      </c>
      <c r="X1202" s="134" t="str">
        <f>VLOOKUP(A1202,DB_REF_Q1_Q4!$A$4:$AD$1328,13)</f>
        <v>Ninguno</v>
      </c>
    </row>
    <row r="1203" spans="1:24" ht="12" customHeight="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11"/>
      <c r="N1203" s="92"/>
      <c r="O1203" s="93"/>
      <c r="P1203" s="93"/>
      <c r="Q1203" s="93"/>
      <c r="R1203" s="93"/>
      <c r="S1203" s="93"/>
      <c r="T1203" s="93"/>
      <c r="U1203" s="75"/>
      <c r="V1203" s="132" t="str">
        <f>VLOOKUP(A1203,DB_CAL_Q1_Q4!$A$4:$P$1328,13)</f>
        <v>Bomba de calor aire</v>
      </c>
      <c r="W1203" s="133" t="str">
        <f>VLOOKUP(A1203,DB_ACS_Q1_Q4!$A$4:$AD$1328,13)</f>
        <v>GLP</v>
      </c>
      <c r="X1203" s="134" t="str">
        <f>VLOOKUP(A1203,DB_REF_Q1_Q4!$A$4:$AD$1328,13)</f>
        <v>AC Eléctrico</v>
      </c>
    </row>
    <row r="1204" spans="1:24" ht="12" customHeight="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11">
        <v>1</v>
      </c>
      <c r="N1204" s="92">
        <v>1</v>
      </c>
      <c r="O1204" s="93">
        <v>1</v>
      </c>
      <c r="P1204" s="93">
        <v>1</v>
      </c>
      <c r="Q1204" s="93">
        <v>1</v>
      </c>
      <c r="R1204" s="93">
        <v>1</v>
      </c>
      <c r="S1204" s="93">
        <v>1</v>
      </c>
      <c r="T1204" s="93">
        <v>1</v>
      </c>
      <c r="U1204" s="75"/>
      <c r="V1204" s="132" t="str">
        <f>VLOOKUP(A1204,DB_CAL_Q1_Q4!$A$4:$P$1328,13)</f>
        <v>Bomba de calor aire</v>
      </c>
      <c r="W1204" s="133" t="str">
        <f>VLOOKUP(A1204,DB_ACS_Q1_Q4!$A$4:$AD$1328,13)</f>
        <v>Electricidad</v>
      </c>
      <c r="X1204" s="134" t="str">
        <f>VLOOKUP(A1204,DB_REF_Q1_Q4!$A$4:$AD$1328,13)</f>
        <v>Bomba de calor aire</v>
      </c>
    </row>
    <row r="1205" spans="1:24" ht="12" customHeight="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11">
        <v>1</v>
      </c>
      <c r="N1205" s="92">
        <v>1</v>
      </c>
      <c r="O1205" s="93">
        <v>1</v>
      </c>
      <c r="P1205" s="93">
        <v>1</v>
      </c>
      <c r="Q1205" s="93">
        <v>1</v>
      </c>
      <c r="R1205" s="93">
        <v>1</v>
      </c>
      <c r="S1205" s="93">
        <v>1</v>
      </c>
      <c r="T1205" s="93">
        <v>1</v>
      </c>
      <c r="U1205" s="75"/>
      <c r="V1205" s="132" t="str">
        <f>VLOOKUP(A1205,DB_CAL_Q1_Q4!$A$4:$P$1328,13)</f>
        <v>Bomba de calor aire</v>
      </c>
      <c r="W1205" s="133" t="str">
        <f>VLOOKUP(A1205,DB_ACS_Q1_Q4!$A$4:$AD$1328,13)</f>
        <v>Electricidad</v>
      </c>
      <c r="X1205" s="134" t="str">
        <f>VLOOKUP(A1205,DB_REF_Q1_Q4!$A$4:$AD$1328,13)</f>
        <v>Bomba de calor aire</v>
      </c>
    </row>
    <row r="1206" spans="1:24" ht="12" customHeight="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11"/>
      <c r="N1206" s="92"/>
      <c r="O1206" s="93"/>
      <c r="P1206" s="93"/>
      <c r="Q1206" s="93"/>
      <c r="R1206" s="93"/>
      <c r="S1206" s="93"/>
      <c r="T1206" s="93"/>
      <c r="U1206" s="75"/>
      <c r="V1206" s="132" t="str">
        <f>VLOOKUP(A1206,DB_CAL_Q1_Q4!$A$4:$P$1328,13)</f>
        <v>Ninguna</v>
      </c>
      <c r="W1206" s="133" t="str">
        <f>VLOOKUP(A1206,DB_ACS_Q1_Q4!$A$4:$AD$1328,13)</f>
        <v>Electricidad</v>
      </c>
      <c r="X1206" s="134" t="str">
        <f>VLOOKUP(A1206,DB_REF_Q1_Q4!$A$4:$AD$1328,13)</f>
        <v>Ninguno</v>
      </c>
    </row>
    <row r="1207" spans="1:24" ht="12" customHeight="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11"/>
      <c r="N1207" s="92"/>
      <c r="O1207" s="93"/>
      <c r="P1207" s="93"/>
      <c r="Q1207" s="93"/>
      <c r="R1207" s="93"/>
      <c r="S1207" s="93"/>
      <c r="T1207" s="93"/>
      <c r="U1207" s="75"/>
      <c r="V1207" s="132" t="str">
        <f>VLOOKUP(A1207,DB_CAL_Q1_Q4!$A$4:$P$1328,13)</f>
        <v>Bomba de calor aire</v>
      </c>
      <c r="W1207" s="133" t="str">
        <f>VLOOKUP(A1207,DB_ACS_Q1_Q4!$A$4:$AD$1328,13)</f>
        <v>Electricidad</v>
      </c>
      <c r="X1207" s="134" t="str">
        <f>VLOOKUP(A1207,DB_REF_Q1_Q4!$A$4:$AD$1328,13)</f>
        <v>Bomba de calor aire</v>
      </c>
    </row>
    <row r="1208" spans="1:24" ht="12" customHeight="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11">
        <v>1</v>
      </c>
      <c r="N1208" s="92">
        <v>1</v>
      </c>
      <c r="O1208" s="93">
        <v>1</v>
      </c>
      <c r="P1208" s="93">
        <v>1</v>
      </c>
      <c r="Q1208" s="93">
        <v>1</v>
      </c>
      <c r="R1208" s="93">
        <v>1</v>
      </c>
      <c r="S1208" s="93"/>
      <c r="T1208" s="93">
        <v>1</v>
      </c>
      <c r="U1208" s="75"/>
      <c r="V1208" s="132" t="str">
        <f>VLOOKUP(A1208,DB_CAL_Q1_Q4!$A$4:$P$1328,13)</f>
        <v>Bomba de calor aire</v>
      </c>
      <c r="W1208" s="133" t="str">
        <f>VLOOKUP(A1208,DB_ACS_Q1_Q4!$A$4:$AD$1328,13)</f>
        <v>Gas Natural</v>
      </c>
      <c r="X1208" s="134" t="str">
        <f>VLOOKUP(A1208,DB_REF_Q1_Q4!$A$4:$AD$1328,13)</f>
        <v>Bomba de calor aire</v>
      </c>
    </row>
    <row r="1209" spans="1:24" ht="12" customHeight="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11">
        <v>1</v>
      </c>
      <c r="N1209" s="92">
        <v>1</v>
      </c>
      <c r="O1209" s="93"/>
      <c r="P1209" s="93">
        <v>1</v>
      </c>
      <c r="Q1209" s="93">
        <v>1</v>
      </c>
      <c r="R1209" s="93">
        <v>1</v>
      </c>
      <c r="S1209" s="93">
        <v>1</v>
      </c>
      <c r="T1209" s="93">
        <v>1</v>
      </c>
      <c r="U1209" s="75">
        <v>1</v>
      </c>
      <c r="V1209" s="132" t="str">
        <f>VLOOKUP(A1209,DB_CAL_Q1_Q4!$A$4:$P$1328,13)</f>
        <v>Gas Natural</v>
      </c>
      <c r="W1209" s="133" t="str">
        <f>VLOOKUP(A1209,DB_ACS_Q1_Q4!$A$4:$AD$1328,13)</f>
        <v>Gas Natural</v>
      </c>
      <c r="X1209" s="134" t="str">
        <f>VLOOKUP(A1209,DB_REF_Q1_Q4!$A$4:$AD$1328,13)</f>
        <v>Bomba de calor aire</v>
      </c>
    </row>
    <row r="1210" spans="1:24" ht="12" customHeight="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11">
        <v>1</v>
      </c>
      <c r="N1210" s="92">
        <v>1</v>
      </c>
      <c r="O1210" s="93"/>
      <c r="P1210" s="93">
        <v>1</v>
      </c>
      <c r="Q1210" s="93">
        <v>1</v>
      </c>
      <c r="R1210" s="93">
        <v>1</v>
      </c>
      <c r="S1210" s="93"/>
      <c r="T1210" s="93">
        <v>1</v>
      </c>
      <c r="U1210" s="75"/>
      <c r="V1210" s="132" t="str">
        <f>VLOOKUP(A1210,DB_CAL_Q1_Q4!$A$4:$P$1328,13)</f>
        <v>Electricidad</v>
      </c>
      <c r="W1210" s="133" t="str">
        <f>VLOOKUP(A1210,DB_ACS_Q1_Q4!$A$4:$AD$1328,13)</f>
        <v>Solar Térmica</v>
      </c>
      <c r="X1210" s="134" t="str">
        <f>VLOOKUP(A1210,DB_REF_Q1_Q4!$A$4:$AD$1328,13)</f>
        <v>Ninguno</v>
      </c>
    </row>
    <row r="1211" spans="1:24" ht="12" customHeight="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11">
        <v>1</v>
      </c>
      <c r="N1211" s="92">
        <v>1</v>
      </c>
      <c r="O1211" s="93">
        <v>1</v>
      </c>
      <c r="P1211" s="93">
        <v>1</v>
      </c>
      <c r="Q1211" s="93">
        <v>1</v>
      </c>
      <c r="R1211" s="93"/>
      <c r="S1211" s="93">
        <v>1</v>
      </c>
      <c r="T1211" s="93"/>
      <c r="U1211" s="75"/>
      <c r="V1211" s="132" t="str">
        <f>VLOOKUP(A1211,DB_CAL_Q1_Q4!$A$4:$P$1328,13)</f>
        <v>Ninguna</v>
      </c>
      <c r="W1211" s="133" t="str">
        <f>VLOOKUP(A1211,DB_ACS_Q1_Q4!$A$4:$AD$1328,13)</f>
        <v>Gas Natural</v>
      </c>
      <c r="X1211" s="134" t="str">
        <f>VLOOKUP(A1211,DB_REF_Q1_Q4!$A$4:$AD$1328,13)</f>
        <v>AC Eléctrico</v>
      </c>
    </row>
    <row r="1212" spans="1:24" ht="12" customHeight="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11">
        <v>1</v>
      </c>
      <c r="N1212" s="92">
        <v>1</v>
      </c>
      <c r="O1212" s="93">
        <v>1</v>
      </c>
      <c r="P1212" s="93">
        <v>1</v>
      </c>
      <c r="Q1212" s="93">
        <v>1</v>
      </c>
      <c r="R1212" s="93">
        <v>1</v>
      </c>
      <c r="S1212" s="93">
        <v>1</v>
      </c>
      <c r="T1212" s="93"/>
      <c r="U1212" s="75"/>
      <c r="V1212" s="132" t="str">
        <f>VLOOKUP(A1212,DB_CAL_Q1_Q4!$A$4:$P$1328,13)</f>
        <v>Bomba de calor aire</v>
      </c>
      <c r="W1212" s="133" t="str">
        <f>VLOOKUP(A1212,DB_ACS_Q1_Q4!$A$4:$AD$1328,13)</f>
        <v>Gas Natural</v>
      </c>
      <c r="X1212" s="134" t="str">
        <f>VLOOKUP(A1212,DB_REF_Q1_Q4!$A$4:$AD$1328,13)</f>
        <v>Bomba de calor aire</v>
      </c>
    </row>
    <row r="1213" spans="1:24" ht="12" customHeight="1">
      <c r="A1213" s="10">
        <v>1209</v>
      </c>
      <c r="B1213" s="98" t="s">
        <v>67</v>
      </c>
      <c r="C1213" s="98" t="s">
        <v>67</v>
      </c>
      <c r="D1213" s="11" t="s">
        <v>51</v>
      </c>
      <c r="E1213" s="11" t="s">
        <v>304</v>
      </c>
      <c r="F1213" s="12" t="s">
        <v>48</v>
      </c>
      <c r="G1213" s="12" t="s">
        <v>310</v>
      </c>
      <c r="H1213" s="12" t="s">
        <v>306</v>
      </c>
      <c r="I1213" s="11" t="s">
        <v>504</v>
      </c>
      <c r="J1213" s="12" t="str">
        <f t="shared" ref="J1213:J1218" si="41">"≥17h"</f>
        <v>≥17h</v>
      </c>
      <c r="K1213" s="12" t="s">
        <v>512</v>
      </c>
      <c r="L1213" s="69" t="s">
        <v>518</v>
      </c>
      <c r="M1213" s="11">
        <v>1</v>
      </c>
      <c r="N1213" s="92">
        <v>1</v>
      </c>
      <c r="O1213" s="93">
        <v>1</v>
      </c>
      <c r="P1213" s="93">
        <v>1</v>
      </c>
      <c r="Q1213" s="93">
        <v>1</v>
      </c>
      <c r="R1213" s="93">
        <v>1</v>
      </c>
      <c r="S1213" s="93"/>
      <c r="T1213" s="93"/>
      <c r="U1213" s="75"/>
      <c r="V1213" s="132" t="str">
        <f>VLOOKUP(A1213,DB_CAL_Q1_Q4!$A$4:$P$1328,13)</f>
        <v>Electricidad</v>
      </c>
      <c r="W1213" s="133" t="str">
        <f>VLOOKUP(A1213,DB_ACS_Q1_Q4!$A$4:$AD$1328,13)</f>
        <v>Electricidad</v>
      </c>
      <c r="X1213" s="134" t="str">
        <f>VLOOKUP(A1213,DB_REF_Q1_Q4!$A$4:$AD$1328,13)</f>
        <v>AC Eléctrico</v>
      </c>
    </row>
    <row r="1214" spans="1:24" ht="12" customHeight="1">
      <c r="A1214" s="10">
        <v>1210</v>
      </c>
      <c r="B1214" s="98" t="s">
        <v>67</v>
      </c>
      <c r="C1214" s="98" t="s">
        <v>67</v>
      </c>
      <c r="D1214" s="11" t="s">
        <v>25</v>
      </c>
      <c r="E1214" s="11" t="s">
        <v>303</v>
      </c>
      <c r="F1214" s="12" t="s">
        <v>50</v>
      </c>
      <c r="G1214" s="12" t="s">
        <v>310</v>
      </c>
      <c r="H1214" s="12" t="s">
        <v>306</v>
      </c>
      <c r="I1214" s="103" t="s">
        <v>505</v>
      </c>
      <c r="J1214" s="12" t="str">
        <f t="shared" si="41"/>
        <v>≥17h</v>
      </c>
      <c r="K1214" s="12" t="s">
        <v>512</v>
      </c>
      <c r="L1214" s="69" t="s">
        <v>518</v>
      </c>
      <c r="M1214" s="11">
        <v>1</v>
      </c>
      <c r="N1214" s="92">
        <v>1</v>
      </c>
      <c r="O1214" s="93">
        <v>1</v>
      </c>
      <c r="P1214" s="93">
        <v>1</v>
      </c>
      <c r="Q1214" s="93">
        <v>1</v>
      </c>
      <c r="R1214" s="93">
        <v>1</v>
      </c>
      <c r="S1214" s="93">
        <v>1</v>
      </c>
      <c r="T1214" s="93">
        <v>1</v>
      </c>
      <c r="U1214" s="75">
        <v>1</v>
      </c>
      <c r="V1214" s="132" t="str">
        <f>VLOOKUP(A1214,DB_CAL_Q1_Q4!$A$4:$P$1328,13)</f>
        <v>Bomba de calor aire</v>
      </c>
      <c r="W1214" s="133" t="str">
        <f>VLOOKUP(A1214,DB_ACS_Q1_Q4!$A$4:$AD$1328,13)</f>
        <v>Gas Natural</v>
      </c>
      <c r="X1214" s="134" t="str">
        <f>VLOOKUP(A1214,DB_REF_Q1_Q4!$A$4:$AD$1328,13)</f>
        <v>Bomba de calor agua</v>
      </c>
    </row>
    <row r="1215" spans="1:24" ht="12" customHeight="1">
      <c r="A1215" s="10">
        <v>1211</v>
      </c>
      <c r="B1215" s="98" t="s">
        <v>82</v>
      </c>
      <c r="C1215" s="98" t="s">
        <v>82</v>
      </c>
      <c r="D1215" s="11" t="s">
        <v>51</v>
      </c>
      <c r="E1215" s="11" t="s">
        <v>304</v>
      </c>
      <c r="F1215" s="12" t="s">
        <v>48</v>
      </c>
      <c r="G1215" s="12" t="s">
        <v>310</v>
      </c>
      <c r="H1215" s="12" t="s">
        <v>306</v>
      </c>
      <c r="I1215" s="103" t="s">
        <v>505</v>
      </c>
      <c r="J1215" s="12" t="str">
        <f t="shared" si="41"/>
        <v>≥17h</v>
      </c>
      <c r="K1215" s="12" t="s">
        <v>47</v>
      </c>
      <c r="L1215" s="69" t="s">
        <v>518</v>
      </c>
      <c r="M1215" s="11">
        <v>1</v>
      </c>
      <c r="N1215" s="92">
        <v>1</v>
      </c>
      <c r="O1215" s="93"/>
      <c r="P1215" s="93">
        <v>1</v>
      </c>
      <c r="Q1215" s="93">
        <v>1</v>
      </c>
      <c r="R1215" s="93">
        <v>1</v>
      </c>
      <c r="S1215" s="93">
        <v>1</v>
      </c>
      <c r="T1215" s="93">
        <v>1</v>
      </c>
      <c r="U1215" s="75"/>
      <c r="V1215" s="132" t="str">
        <f>VLOOKUP(A1215,DB_CAL_Q1_Q4!$A$4:$P$1328,13)</f>
        <v>Electricidad</v>
      </c>
      <c r="W1215" s="133" t="str">
        <f>VLOOKUP(A1215,DB_ACS_Q1_Q4!$A$4:$AD$1328,13)</f>
        <v>Gas Natural</v>
      </c>
      <c r="X1215" s="134" t="str">
        <f>VLOOKUP(A1215,DB_REF_Q1_Q4!$A$4:$AD$1328,13)</f>
        <v>AC Eléctrico</v>
      </c>
    </row>
    <row r="1216" spans="1:24" ht="12" customHeight="1">
      <c r="A1216" s="10">
        <v>1212</v>
      </c>
      <c r="B1216" s="98" t="s">
        <v>82</v>
      </c>
      <c r="C1216" s="98" t="s">
        <v>82</v>
      </c>
      <c r="D1216" s="11" t="s">
        <v>25</v>
      </c>
      <c r="E1216" s="11" t="s">
        <v>304</v>
      </c>
      <c r="F1216" s="12" t="s">
        <v>48</v>
      </c>
      <c r="G1216" s="12" t="s">
        <v>310</v>
      </c>
      <c r="H1216" s="12" t="s">
        <v>306</v>
      </c>
      <c r="I1216" s="11" t="s">
        <v>507</v>
      </c>
      <c r="J1216" s="12" t="str">
        <f t="shared" si="41"/>
        <v>≥17h</v>
      </c>
      <c r="K1216" s="12" t="s">
        <v>513</v>
      </c>
      <c r="L1216" s="69" t="s">
        <v>518</v>
      </c>
      <c r="M1216" s="11">
        <v>1</v>
      </c>
      <c r="N1216" s="92">
        <v>1</v>
      </c>
      <c r="O1216" s="93"/>
      <c r="P1216" s="93">
        <v>1</v>
      </c>
      <c r="Q1216" s="93">
        <v>1</v>
      </c>
      <c r="R1216" s="93">
        <v>1</v>
      </c>
      <c r="S1216" s="93">
        <v>1</v>
      </c>
      <c r="T1216" s="93"/>
      <c r="U1216" s="75"/>
      <c r="V1216" s="132" t="str">
        <f>VLOOKUP(A1216,DB_CAL_Q1_Q4!$A$4:$P$1328,13)</f>
        <v>Electricidad</v>
      </c>
      <c r="W1216" s="133" t="str">
        <f>VLOOKUP(A1216,DB_ACS_Q1_Q4!$A$4:$AD$1328,13)</f>
        <v>Electricidad</v>
      </c>
      <c r="X1216" s="134" t="str">
        <f>VLOOKUP(A1216,DB_REF_Q1_Q4!$A$4:$AD$1328,13)</f>
        <v>Ninguno</v>
      </c>
    </row>
    <row r="1217" spans="1:24" ht="12" customHeight="1">
      <c r="A1217" s="10">
        <v>1213</v>
      </c>
      <c r="B1217" s="98" t="s">
        <v>82</v>
      </c>
      <c r="C1217" s="98" t="s">
        <v>82</v>
      </c>
      <c r="D1217" s="11" t="s">
        <v>51</v>
      </c>
      <c r="E1217" s="11" t="s">
        <v>303</v>
      </c>
      <c r="F1217" s="12" t="s">
        <v>49</v>
      </c>
      <c r="G1217" s="12" t="s">
        <v>510</v>
      </c>
      <c r="H1217" s="12" t="s">
        <v>306</v>
      </c>
      <c r="I1217" s="103" t="s">
        <v>504</v>
      </c>
      <c r="J1217" s="12" t="str">
        <f t="shared" si="41"/>
        <v>≥17h</v>
      </c>
      <c r="K1217" s="12" t="s">
        <v>512</v>
      </c>
      <c r="L1217" s="69" t="s">
        <v>518</v>
      </c>
      <c r="M1217" s="11"/>
      <c r="N1217" s="92"/>
      <c r="O1217" s="93"/>
      <c r="P1217" s="93"/>
      <c r="Q1217" s="93"/>
      <c r="R1217" s="93"/>
      <c r="S1217" s="93"/>
      <c r="T1217" s="93"/>
      <c r="U1217" s="75"/>
      <c r="V1217" s="132" t="str">
        <f>VLOOKUP(A1217,DB_CAL_Q1_Q4!$A$4:$P$1328,13)</f>
        <v>Bomba de calor aire</v>
      </c>
      <c r="W1217" s="133" t="str">
        <f>VLOOKUP(A1217,DB_ACS_Q1_Q4!$A$4:$AD$1328,13)</f>
        <v>Gas Natural</v>
      </c>
      <c r="X1217" s="134" t="str">
        <f>VLOOKUP(A1217,DB_REF_Q1_Q4!$A$4:$AD$1328,13)</f>
        <v>Bomba de calor aire</v>
      </c>
    </row>
    <row r="1218" spans="1:24" ht="12" customHeight="1">
      <c r="A1218" s="10">
        <v>1214</v>
      </c>
      <c r="B1218" s="98" t="s">
        <v>82</v>
      </c>
      <c r="C1218" s="98" t="s">
        <v>82</v>
      </c>
      <c r="D1218" s="11" t="s">
        <v>52</v>
      </c>
      <c r="E1218" s="11" t="s">
        <v>304</v>
      </c>
      <c r="F1218" s="12" t="s">
        <v>49</v>
      </c>
      <c r="G1218" s="12" t="s">
        <v>510</v>
      </c>
      <c r="H1218" s="12" t="s">
        <v>306</v>
      </c>
      <c r="I1218" s="103" t="s">
        <v>504</v>
      </c>
      <c r="J1218" s="12" t="str">
        <f t="shared" si="41"/>
        <v>≥17h</v>
      </c>
      <c r="K1218" s="12" t="s">
        <v>512</v>
      </c>
      <c r="L1218" s="69" t="s">
        <v>518</v>
      </c>
      <c r="M1218" s="11"/>
      <c r="N1218" s="92"/>
      <c r="O1218" s="93"/>
      <c r="P1218" s="93"/>
      <c r="Q1218" s="93"/>
      <c r="R1218" s="93"/>
      <c r="S1218" s="93"/>
      <c r="T1218" s="93"/>
      <c r="U1218" s="75"/>
      <c r="V1218" s="132" t="str">
        <f>VLOOKUP(A1218,DB_CAL_Q1_Q4!$A$4:$P$1328,13)</f>
        <v>Electricidad</v>
      </c>
      <c r="W1218" s="133" t="str">
        <f>VLOOKUP(A1218,DB_ACS_Q1_Q4!$A$4:$AD$1328,13)</f>
        <v>GLP</v>
      </c>
      <c r="X1218" s="134" t="str">
        <f>VLOOKUP(A1218,DB_REF_Q1_Q4!$A$4:$AD$1328,13)</f>
        <v>Ninguno</v>
      </c>
    </row>
    <row r="1219" spans="1:24" ht="12" customHeight="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11">
        <v>1</v>
      </c>
      <c r="N1219" s="92">
        <v>1</v>
      </c>
      <c r="O1219" s="93"/>
      <c r="P1219" s="93">
        <v>1</v>
      </c>
      <c r="Q1219" s="93">
        <v>1</v>
      </c>
      <c r="R1219" s="93">
        <v>1</v>
      </c>
      <c r="S1219" s="93">
        <v>1</v>
      </c>
      <c r="T1219" s="93">
        <v>1</v>
      </c>
      <c r="U1219" s="75">
        <v>1</v>
      </c>
      <c r="V1219" s="132" t="str">
        <f>VLOOKUP(A1219,DB_CAL_Q1_Q4!$A$4:$P$1328,13)</f>
        <v>Bomba de calor aire</v>
      </c>
      <c r="W1219" s="133" t="str">
        <f>VLOOKUP(A1219,DB_ACS_Q1_Q4!$A$4:$AD$1328,13)</f>
        <v>Gas Natural</v>
      </c>
      <c r="X1219" s="134" t="str">
        <f>VLOOKUP(A1219,DB_REF_Q1_Q4!$A$4:$AD$1328,13)</f>
        <v>Bomba de calor aire</v>
      </c>
    </row>
    <row r="1220" spans="1:24" ht="12" customHeight="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11">
        <v>1</v>
      </c>
      <c r="N1220" s="92">
        <v>1</v>
      </c>
      <c r="O1220" s="93">
        <v>1</v>
      </c>
      <c r="P1220" s="93">
        <v>1</v>
      </c>
      <c r="Q1220" s="93">
        <v>1</v>
      </c>
      <c r="R1220" s="93"/>
      <c r="S1220" s="93">
        <v>1</v>
      </c>
      <c r="T1220" s="93"/>
      <c r="U1220" s="75">
        <v>1</v>
      </c>
      <c r="V1220" s="132" t="str">
        <f>VLOOKUP(A1220,DB_CAL_Q1_Q4!$A$4:$P$1328,13)</f>
        <v>GLP</v>
      </c>
      <c r="W1220" s="133" t="str">
        <f>VLOOKUP(A1220,DB_ACS_Q1_Q4!$A$4:$AD$1328,13)</f>
        <v>Gasóleo</v>
      </c>
      <c r="X1220" s="134" t="str">
        <f>VLOOKUP(A1220,DB_REF_Q1_Q4!$A$4:$AD$1328,13)</f>
        <v>AC Eléctrico</v>
      </c>
    </row>
    <row r="1221" spans="1:24" ht="12" customHeight="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11">
        <v>1</v>
      </c>
      <c r="N1221" s="92">
        <v>1</v>
      </c>
      <c r="O1221" s="93">
        <v>1</v>
      </c>
      <c r="P1221" s="93">
        <v>1</v>
      </c>
      <c r="Q1221" s="93"/>
      <c r="R1221" s="93">
        <v>1</v>
      </c>
      <c r="S1221" s="93">
        <v>1</v>
      </c>
      <c r="T1221" s="93">
        <v>1</v>
      </c>
      <c r="U1221" s="75">
        <v>1</v>
      </c>
      <c r="V1221" s="132" t="str">
        <f>VLOOKUP(A1221,DB_CAL_Q1_Q4!$A$4:$P$1328,13)</f>
        <v>Ninguna</v>
      </c>
      <c r="W1221" s="133" t="str">
        <f>VLOOKUP(A1221,DB_ACS_Q1_Q4!$A$4:$AD$1328,13)</f>
        <v>Electricidad</v>
      </c>
      <c r="X1221" s="134" t="str">
        <f>VLOOKUP(A1221,DB_REF_Q1_Q4!$A$4:$AD$1328,13)</f>
        <v>Ninguno</v>
      </c>
    </row>
    <row r="1222" spans="1:24" ht="12" customHeight="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11">
        <v>1</v>
      </c>
      <c r="N1222" s="92">
        <v>1</v>
      </c>
      <c r="O1222" s="93"/>
      <c r="P1222" s="93">
        <v>1</v>
      </c>
      <c r="Q1222" s="93">
        <v>1</v>
      </c>
      <c r="R1222" s="93">
        <v>1</v>
      </c>
      <c r="S1222" s="93">
        <v>1</v>
      </c>
      <c r="T1222" s="93">
        <v>1</v>
      </c>
      <c r="U1222" s="75">
        <v>1</v>
      </c>
      <c r="V1222" s="132" t="str">
        <f>VLOOKUP(A1222,DB_CAL_Q1_Q4!$A$4:$P$1328,13)</f>
        <v>Bomba de calor aire</v>
      </c>
      <c r="W1222" s="133" t="str">
        <f>VLOOKUP(A1222,DB_ACS_Q1_Q4!$A$4:$AD$1328,13)</f>
        <v>Gas Natural</v>
      </c>
      <c r="X1222" s="134" t="str">
        <f>VLOOKUP(A1222,DB_REF_Q1_Q4!$A$4:$AD$1328,13)</f>
        <v>Bomba de calor aire</v>
      </c>
    </row>
    <row r="1223" spans="1:24" ht="12" customHeight="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11">
        <v>1</v>
      </c>
      <c r="N1223" s="92"/>
      <c r="O1223" s="93">
        <v>1</v>
      </c>
      <c r="P1223" s="93"/>
      <c r="Q1223" s="93"/>
      <c r="R1223" s="93"/>
      <c r="S1223" s="93">
        <v>1</v>
      </c>
      <c r="T1223" s="93"/>
      <c r="U1223" s="75"/>
      <c r="V1223" s="132" t="str">
        <f>VLOOKUP(A1223,DB_CAL_Q1_Q4!$A$4:$P$1328,13)</f>
        <v>Gas Natural</v>
      </c>
      <c r="W1223" s="133" t="str">
        <f>VLOOKUP(A1223,DB_ACS_Q1_Q4!$A$4:$AD$1328,13)</f>
        <v>Gas Natural</v>
      </c>
      <c r="X1223" s="134" t="str">
        <f>VLOOKUP(A1223,DB_REF_Q1_Q4!$A$4:$AD$1328,13)</f>
        <v>Ninguno</v>
      </c>
    </row>
    <row r="1224" spans="1:24" ht="12" customHeight="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11">
        <v>1</v>
      </c>
      <c r="N1224" s="92"/>
      <c r="O1224" s="93"/>
      <c r="P1224" s="93">
        <v>1</v>
      </c>
      <c r="Q1224" s="93">
        <v>1</v>
      </c>
      <c r="R1224" s="93">
        <v>1</v>
      </c>
      <c r="S1224" s="93"/>
      <c r="T1224" s="93">
        <v>1</v>
      </c>
      <c r="U1224" s="75"/>
      <c r="V1224" s="132" t="str">
        <f>VLOOKUP(A1224,DB_CAL_Q1_Q4!$A$4:$P$1328,13)</f>
        <v>Electricidad</v>
      </c>
      <c r="W1224" s="133" t="str">
        <f>VLOOKUP(A1224,DB_ACS_Q1_Q4!$A$4:$AD$1328,13)</f>
        <v>Gas Natural</v>
      </c>
      <c r="X1224" s="134" t="str">
        <f>VLOOKUP(A1224,DB_REF_Q1_Q4!$A$4:$AD$1328,13)</f>
        <v>AC Eléctrico</v>
      </c>
    </row>
    <row r="1225" spans="1:24" ht="12" customHeight="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11">
        <v>1</v>
      </c>
      <c r="N1225" s="92">
        <v>1</v>
      </c>
      <c r="O1225" s="93"/>
      <c r="P1225" s="93">
        <v>1</v>
      </c>
      <c r="Q1225" s="93">
        <v>1</v>
      </c>
      <c r="R1225" s="93">
        <v>1</v>
      </c>
      <c r="S1225" s="93">
        <v>1</v>
      </c>
      <c r="T1225" s="93"/>
      <c r="U1225" s="75">
        <v>1</v>
      </c>
      <c r="V1225" s="132" t="str">
        <f>VLOOKUP(A1225,DB_CAL_Q1_Q4!$A$4:$P$1328,13)</f>
        <v>Electricidad</v>
      </c>
      <c r="W1225" s="133" t="str">
        <f>VLOOKUP(A1225,DB_ACS_Q1_Q4!$A$4:$AD$1328,13)</f>
        <v>Gas Natural</v>
      </c>
      <c r="X1225" s="134" t="str">
        <f>VLOOKUP(A1225,DB_REF_Q1_Q4!$A$4:$AD$1328,13)</f>
        <v>Ninguno</v>
      </c>
    </row>
    <row r="1226" spans="1:24" ht="12" customHeight="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11">
        <v>1</v>
      </c>
      <c r="N1226" s="92"/>
      <c r="O1226" s="93"/>
      <c r="P1226" s="93">
        <v>1</v>
      </c>
      <c r="Q1226" s="93">
        <v>1</v>
      </c>
      <c r="R1226" s="93"/>
      <c r="S1226" s="93"/>
      <c r="T1226" s="93"/>
      <c r="U1226" s="75">
        <v>1</v>
      </c>
      <c r="V1226" s="132" t="str">
        <f>VLOOKUP(A1226,DB_CAL_Q1_Q4!$A$4:$P$1328,13)</f>
        <v>Bomba de calor aire</v>
      </c>
      <c r="W1226" s="133" t="str">
        <f>VLOOKUP(A1226,DB_ACS_Q1_Q4!$A$4:$AD$1328,13)</f>
        <v>Electricidad</v>
      </c>
      <c r="X1226" s="134" t="str">
        <f>VLOOKUP(A1226,DB_REF_Q1_Q4!$A$4:$AD$1328,13)</f>
        <v>Bomba de calor agua</v>
      </c>
    </row>
    <row r="1227" spans="1:24" ht="12" customHeight="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11">
        <v>1</v>
      </c>
      <c r="N1227" s="92">
        <v>1</v>
      </c>
      <c r="O1227" s="93"/>
      <c r="P1227" s="93">
        <v>1</v>
      </c>
      <c r="Q1227" s="93">
        <v>1</v>
      </c>
      <c r="R1227" s="93"/>
      <c r="S1227" s="93"/>
      <c r="T1227" s="93"/>
      <c r="U1227" s="75"/>
      <c r="V1227" s="132" t="str">
        <f>VLOOKUP(A1227,DB_CAL_Q1_Q4!$A$4:$P$1328,13)</f>
        <v>Electricidad</v>
      </c>
      <c r="W1227" s="133" t="str">
        <f>VLOOKUP(A1227,DB_ACS_Q1_Q4!$A$4:$AD$1328,13)</f>
        <v>Electricidad</v>
      </c>
      <c r="X1227" s="134" t="str">
        <f>VLOOKUP(A1227,DB_REF_Q1_Q4!$A$4:$AD$1328,13)</f>
        <v>Bomba de calor aire</v>
      </c>
    </row>
    <row r="1228" spans="1:24" ht="12" customHeight="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11">
        <v>1</v>
      </c>
      <c r="N1228" s="92">
        <v>1</v>
      </c>
      <c r="O1228" s="93"/>
      <c r="P1228" s="93">
        <v>1</v>
      </c>
      <c r="Q1228" s="93">
        <v>1</v>
      </c>
      <c r="R1228" s="93">
        <v>1</v>
      </c>
      <c r="S1228" s="93">
        <v>1</v>
      </c>
      <c r="T1228" s="93">
        <v>1</v>
      </c>
      <c r="U1228" s="75">
        <v>1</v>
      </c>
      <c r="V1228" s="132" t="str">
        <f>VLOOKUP(A1228,DB_CAL_Q1_Q4!$A$4:$P$1328,13)</f>
        <v>Carbón</v>
      </c>
      <c r="W1228" s="133" t="str">
        <f>VLOOKUP(A1228,DB_ACS_Q1_Q4!$A$4:$AD$1328,13)</f>
        <v>Electricidad</v>
      </c>
      <c r="X1228" s="134" t="str">
        <f>VLOOKUP(A1228,DB_REF_Q1_Q4!$A$4:$AD$1328,13)</f>
        <v>Ninguno</v>
      </c>
    </row>
    <row r="1229" spans="1:24" ht="12" customHeight="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11"/>
      <c r="N1229" s="92"/>
      <c r="O1229" s="93"/>
      <c r="P1229" s="93"/>
      <c r="Q1229" s="93"/>
      <c r="R1229" s="93"/>
      <c r="S1229" s="93"/>
      <c r="T1229" s="93"/>
      <c r="U1229" s="75"/>
      <c r="V1229" s="132" t="str">
        <f>VLOOKUP(A1229,DB_CAL_Q1_Q4!$A$4:$P$1328,13)</f>
        <v>Bomba de calor aire</v>
      </c>
      <c r="W1229" s="133" t="str">
        <f>VLOOKUP(A1229,DB_ACS_Q1_Q4!$A$4:$AD$1328,13)</f>
        <v>Gas Natural</v>
      </c>
      <c r="X1229" s="134" t="str">
        <f>VLOOKUP(A1229,DB_REF_Q1_Q4!$A$4:$AD$1328,13)</f>
        <v>Bomba de calor aire</v>
      </c>
    </row>
    <row r="1230" spans="1:24" ht="12" customHeight="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11">
        <v>1</v>
      </c>
      <c r="N1230" s="92">
        <v>1</v>
      </c>
      <c r="O1230" s="93"/>
      <c r="P1230" s="93">
        <v>1</v>
      </c>
      <c r="Q1230" s="93">
        <v>1</v>
      </c>
      <c r="R1230" s="93">
        <v>1</v>
      </c>
      <c r="S1230" s="93">
        <v>1</v>
      </c>
      <c r="T1230" s="93">
        <v>1</v>
      </c>
      <c r="U1230" s="75">
        <v>1</v>
      </c>
      <c r="V1230" s="132" t="str">
        <f>VLOOKUP(A1230,DB_CAL_Q1_Q4!$A$4:$P$1328,13)</f>
        <v>Gas Natural</v>
      </c>
      <c r="W1230" s="133" t="str">
        <f>VLOOKUP(A1230,DB_ACS_Q1_Q4!$A$4:$AD$1328,13)</f>
        <v>Gas Natural</v>
      </c>
      <c r="X1230" s="134" t="str">
        <f>VLOOKUP(A1230,DB_REF_Q1_Q4!$A$4:$AD$1328,13)</f>
        <v>Ninguno</v>
      </c>
    </row>
    <row r="1231" spans="1:24" ht="12" customHeight="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11"/>
      <c r="N1231" s="92"/>
      <c r="O1231" s="93"/>
      <c r="P1231" s="93"/>
      <c r="Q1231" s="93"/>
      <c r="R1231" s="93"/>
      <c r="S1231" s="93"/>
      <c r="T1231" s="93"/>
      <c r="U1231" s="75"/>
      <c r="V1231" s="132" t="str">
        <f>VLOOKUP(A1231,DB_CAL_Q1_Q4!$A$4:$P$1328,13)</f>
        <v>Ninguna</v>
      </c>
      <c r="W1231" s="133" t="str">
        <f>VLOOKUP(A1231,DB_ACS_Q1_Q4!$A$4:$AD$1328,13)</f>
        <v>GLP</v>
      </c>
      <c r="X1231" s="134" t="str">
        <f>VLOOKUP(A1231,DB_REF_Q1_Q4!$A$4:$AD$1328,13)</f>
        <v>AC Eléctrico</v>
      </c>
    </row>
    <row r="1232" spans="1:24" ht="12" customHeight="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11">
        <v>1</v>
      </c>
      <c r="N1232" s="92">
        <v>1</v>
      </c>
      <c r="O1232" s="93">
        <v>1</v>
      </c>
      <c r="P1232" s="93">
        <v>1</v>
      </c>
      <c r="Q1232" s="93">
        <v>1</v>
      </c>
      <c r="R1232" s="93">
        <v>1</v>
      </c>
      <c r="S1232" s="93">
        <v>1</v>
      </c>
      <c r="T1232" s="93">
        <v>1</v>
      </c>
      <c r="U1232" s="75"/>
      <c r="V1232" s="132" t="str">
        <f>VLOOKUP(A1232,DB_CAL_Q1_Q4!$A$4:$P$1328,13)</f>
        <v>Ninguna</v>
      </c>
      <c r="W1232" s="133" t="str">
        <f>VLOOKUP(A1232,DB_ACS_Q1_Q4!$A$4:$AD$1328,13)</f>
        <v>GLP</v>
      </c>
      <c r="X1232" s="134" t="str">
        <f>VLOOKUP(A1232,DB_REF_Q1_Q4!$A$4:$AD$1328,13)</f>
        <v>Ninguno</v>
      </c>
    </row>
    <row r="1233" spans="1:24" ht="12" customHeight="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11">
        <v>1</v>
      </c>
      <c r="N1233" s="92">
        <v>1</v>
      </c>
      <c r="O1233" s="93">
        <v>1</v>
      </c>
      <c r="P1233" s="93">
        <v>1</v>
      </c>
      <c r="Q1233" s="93">
        <v>1</v>
      </c>
      <c r="R1233" s="93">
        <v>1</v>
      </c>
      <c r="S1233" s="93">
        <v>1</v>
      </c>
      <c r="T1233" s="93"/>
      <c r="U1233" s="75"/>
      <c r="V1233" s="132" t="str">
        <f>VLOOKUP(A1233,DB_CAL_Q1_Q4!$A$4:$P$1328,13)</f>
        <v>Otros</v>
      </c>
      <c r="W1233" s="133" t="str">
        <f>VLOOKUP(A1233,DB_ACS_Q1_Q4!$A$4:$AD$1328,13)</f>
        <v>Electricidad</v>
      </c>
      <c r="X1233" s="134" t="str">
        <f>VLOOKUP(A1233,DB_REF_Q1_Q4!$A$4:$AD$1328,13)</f>
        <v>AC Eléctrico</v>
      </c>
    </row>
    <row r="1234" spans="1:24" ht="12" customHeight="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11">
        <v>1</v>
      </c>
      <c r="N1234" s="92">
        <v>1</v>
      </c>
      <c r="O1234" s="93">
        <v>1</v>
      </c>
      <c r="P1234" s="93"/>
      <c r="Q1234" s="93">
        <v>1</v>
      </c>
      <c r="R1234" s="93"/>
      <c r="S1234" s="93">
        <v>1</v>
      </c>
      <c r="T1234" s="93">
        <v>1</v>
      </c>
      <c r="U1234" s="75"/>
      <c r="V1234" s="132" t="str">
        <f>VLOOKUP(A1234,DB_CAL_Q1_Q4!$A$4:$P$1328,13)</f>
        <v>Ninguna</v>
      </c>
      <c r="W1234" s="133" t="str">
        <f>VLOOKUP(A1234,DB_ACS_Q1_Q4!$A$4:$AD$1328,13)</f>
        <v>Gas Natural</v>
      </c>
      <c r="X1234" s="134" t="str">
        <f>VLOOKUP(A1234,DB_REF_Q1_Q4!$A$4:$AD$1328,13)</f>
        <v>AC Eléctrico</v>
      </c>
    </row>
    <row r="1235" spans="1:24" ht="12" customHeight="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11"/>
      <c r="N1235" s="92"/>
      <c r="O1235" s="93"/>
      <c r="P1235" s="93"/>
      <c r="Q1235" s="93"/>
      <c r="R1235" s="93"/>
      <c r="S1235" s="93"/>
      <c r="T1235" s="93"/>
      <c r="U1235" s="75"/>
      <c r="V1235" s="132" t="str">
        <f>VLOOKUP(A1235,DB_CAL_Q1_Q4!$A$4:$P$1328,13)</f>
        <v>GLP</v>
      </c>
      <c r="W1235" s="133" t="str">
        <f>VLOOKUP(A1235,DB_ACS_Q1_Q4!$A$4:$AD$1328,13)</f>
        <v>GLP</v>
      </c>
      <c r="X1235" s="134" t="str">
        <f>VLOOKUP(A1235,DB_REF_Q1_Q4!$A$4:$AD$1328,13)</f>
        <v>Ninguno</v>
      </c>
    </row>
    <row r="1236" spans="1:24" ht="12" customHeight="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11">
        <v>1</v>
      </c>
      <c r="N1236" s="92">
        <v>1</v>
      </c>
      <c r="O1236" s="93"/>
      <c r="P1236" s="93">
        <v>1</v>
      </c>
      <c r="Q1236" s="93">
        <v>1</v>
      </c>
      <c r="R1236" s="93"/>
      <c r="S1236" s="93">
        <v>1</v>
      </c>
      <c r="T1236" s="93"/>
      <c r="U1236" s="75"/>
      <c r="V1236" s="132" t="str">
        <f>VLOOKUP(A1236,DB_CAL_Q1_Q4!$A$4:$P$1328,13)</f>
        <v>Ninguna</v>
      </c>
      <c r="W1236" s="133" t="str">
        <f>VLOOKUP(A1236,DB_ACS_Q1_Q4!$A$4:$AD$1328,13)</f>
        <v>Electricidad</v>
      </c>
      <c r="X1236" s="134" t="str">
        <f>VLOOKUP(A1236,DB_REF_Q1_Q4!$A$4:$AD$1328,13)</f>
        <v>Ninguno</v>
      </c>
    </row>
    <row r="1237" spans="1:24" ht="12" customHeight="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11">
        <v>1</v>
      </c>
      <c r="N1237" s="92"/>
      <c r="O1237" s="93"/>
      <c r="P1237" s="93"/>
      <c r="Q1237" s="93">
        <v>1</v>
      </c>
      <c r="R1237" s="93"/>
      <c r="S1237" s="93"/>
      <c r="T1237" s="93"/>
      <c r="U1237" s="75"/>
      <c r="V1237" s="132" t="str">
        <f>VLOOKUP(A1237,DB_CAL_Q1_Q4!$A$4:$P$1328,13)</f>
        <v>Electricidad</v>
      </c>
      <c r="W1237" s="133" t="str">
        <f>VLOOKUP(A1237,DB_ACS_Q1_Q4!$A$4:$AD$1328,13)</f>
        <v>Gas Natural</v>
      </c>
      <c r="X1237" s="134" t="str">
        <f>VLOOKUP(A1237,DB_REF_Q1_Q4!$A$4:$AD$1328,13)</f>
        <v>AC Eléctrico</v>
      </c>
    </row>
    <row r="1238" spans="1:24" ht="12" customHeight="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11">
        <v>1</v>
      </c>
      <c r="N1238" s="92"/>
      <c r="O1238" s="93"/>
      <c r="P1238" s="93"/>
      <c r="Q1238" s="93">
        <v>1</v>
      </c>
      <c r="R1238" s="93"/>
      <c r="S1238" s="93"/>
      <c r="T1238" s="93">
        <v>1</v>
      </c>
      <c r="U1238" s="75">
        <v>1</v>
      </c>
      <c r="V1238" s="132" t="str">
        <f>VLOOKUP(A1238,DB_CAL_Q1_Q4!$A$4:$P$1328,13)</f>
        <v>Ninguna</v>
      </c>
      <c r="W1238" s="133" t="str">
        <f>VLOOKUP(A1238,DB_ACS_Q1_Q4!$A$4:$AD$1328,13)</f>
        <v>Gas Natural</v>
      </c>
      <c r="X1238" s="134" t="str">
        <f>VLOOKUP(A1238,DB_REF_Q1_Q4!$A$4:$AD$1328,13)</f>
        <v>AC Eléctrico</v>
      </c>
    </row>
    <row r="1239" spans="1:24" ht="12" customHeight="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11"/>
      <c r="N1239" s="92"/>
      <c r="O1239" s="93"/>
      <c r="P1239" s="93"/>
      <c r="Q1239" s="93"/>
      <c r="R1239" s="93"/>
      <c r="S1239" s="93"/>
      <c r="T1239" s="93"/>
      <c r="U1239" s="75"/>
      <c r="V1239" s="132" t="str">
        <f>VLOOKUP(A1239,DB_CAL_Q1_Q4!$A$4:$P$1328,13)</f>
        <v>Gas Natural</v>
      </c>
      <c r="W1239" s="133" t="str">
        <f>VLOOKUP(A1239,DB_ACS_Q1_Q4!$A$4:$AD$1328,13)</f>
        <v>Gas Natural</v>
      </c>
      <c r="X1239" s="134" t="str">
        <f>VLOOKUP(A1239,DB_REF_Q1_Q4!$A$4:$AD$1328,13)</f>
        <v>Ninguno</v>
      </c>
    </row>
    <row r="1240" spans="1:24" ht="12" customHeight="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11">
        <v>1</v>
      </c>
      <c r="N1240" s="92">
        <v>1</v>
      </c>
      <c r="O1240" s="93"/>
      <c r="P1240" s="93">
        <v>1</v>
      </c>
      <c r="Q1240" s="93">
        <v>1</v>
      </c>
      <c r="R1240" s="93">
        <v>1</v>
      </c>
      <c r="S1240" s="93">
        <v>1</v>
      </c>
      <c r="T1240" s="93">
        <v>1</v>
      </c>
      <c r="U1240" s="75">
        <v>1</v>
      </c>
      <c r="V1240" s="132" t="str">
        <f>VLOOKUP(A1240,DB_CAL_Q1_Q4!$A$4:$P$1328,13)</f>
        <v>Bomba de calor aire</v>
      </c>
      <c r="W1240" s="133" t="str">
        <f>VLOOKUP(A1240,DB_ACS_Q1_Q4!$A$4:$AD$1328,13)</f>
        <v>Electricidad</v>
      </c>
      <c r="X1240" s="134" t="str">
        <f>VLOOKUP(A1240,DB_REF_Q1_Q4!$A$4:$AD$1328,13)</f>
        <v>Bomba de calor aire</v>
      </c>
    </row>
    <row r="1241" spans="1:24" ht="12" customHeight="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11">
        <v>1</v>
      </c>
      <c r="N1241" s="92">
        <v>1</v>
      </c>
      <c r="O1241" s="93"/>
      <c r="P1241" s="93"/>
      <c r="Q1241" s="93">
        <v>1</v>
      </c>
      <c r="R1241" s="93"/>
      <c r="S1241" s="93"/>
      <c r="T1241" s="93"/>
      <c r="U1241" s="75">
        <v>1</v>
      </c>
      <c r="V1241" s="132" t="str">
        <f>VLOOKUP(A1241,DB_CAL_Q1_Q4!$A$4:$P$1328,13)</f>
        <v>Ninguna</v>
      </c>
      <c r="W1241" s="133" t="str">
        <f>VLOOKUP(A1241,DB_ACS_Q1_Q4!$A$4:$AD$1328,13)</f>
        <v>Gas Natural</v>
      </c>
      <c r="X1241" s="134" t="str">
        <f>VLOOKUP(A1241,DB_REF_Q1_Q4!$A$4:$AD$1328,13)</f>
        <v>AC Eléctrico</v>
      </c>
    </row>
    <row r="1242" spans="1:24" ht="12" customHeight="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11">
        <v>1</v>
      </c>
      <c r="N1242" s="92"/>
      <c r="O1242" s="93"/>
      <c r="P1242" s="93">
        <v>1</v>
      </c>
      <c r="Q1242" s="93">
        <v>1</v>
      </c>
      <c r="R1242" s="93"/>
      <c r="S1242" s="93"/>
      <c r="T1242" s="93"/>
      <c r="U1242" s="75">
        <v>1</v>
      </c>
      <c r="V1242" s="132" t="str">
        <f>VLOOKUP(A1242,DB_CAL_Q1_Q4!$A$4:$P$1328,13)</f>
        <v>Electricidad</v>
      </c>
      <c r="W1242" s="133" t="str">
        <f>VLOOKUP(A1242,DB_ACS_Q1_Q4!$A$4:$AD$1328,13)</f>
        <v>Electricidad</v>
      </c>
      <c r="X1242" s="134" t="str">
        <f>VLOOKUP(A1242,DB_REF_Q1_Q4!$A$4:$AD$1328,13)</f>
        <v>Bomba de calor aire</v>
      </c>
    </row>
    <row r="1243" spans="1:24" ht="12" customHeight="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11">
        <v>1</v>
      </c>
      <c r="N1243" s="92">
        <v>1</v>
      </c>
      <c r="O1243" s="93"/>
      <c r="P1243" s="93">
        <v>1</v>
      </c>
      <c r="Q1243" s="93">
        <v>1</v>
      </c>
      <c r="R1243" s="93"/>
      <c r="S1243" s="93"/>
      <c r="T1243" s="93"/>
      <c r="U1243" s="75"/>
      <c r="V1243" s="132" t="str">
        <f>VLOOKUP(A1243,DB_CAL_Q1_Q4!$A$4:$P$1328,13)</f>
        <v>Bomba de calor aire</v>
      </c>
      <c r="W1243" s="133" t="str">
        <f>VLOOKUP(A1243,DB_ACS_Q1_Q4!$A$4:$AD$1328,13)</f>
        <v>Electricidad</v>
      </c>
      <c r="X1243" s="134" t="str">
        <f>VLOOKUP(A1243,DB_REF_Q1_Q4!$A$4:$AD$1328,13)</f>
        <v>Bomba de calor aire</v>
      </c>
    </row>
    <row r="1244" spans="1:24" ht="12" customHeight="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11"/>
      <c r="N1244" s="92"/>
      <c r="O1244" s="93"/>
      <c r="P1244" s="93"/>
      <c r="Q1244" s="93"/>
      <c r="R1244" s="93"/>
      <c r="S1244" s="93"/>
      <c r="T1244" s="93"/>
      <c r="U1244" s="75"/>
      <c r="V1244" s="132" t="str">
        <f>VLOOKUP(A1244,DB_CAL_Q1_Q4!$A$4:$P$1328,13)</f>
        <v>Electricidad</v>
      </c>
      <c r="W1244" s="133" t="str">
        <f>VLOOKUP(A1244,DB_ACS_Q1_Q4!$A$4:$AD$1328,13)</f>
        <v>GLP</v>
      </c>
      <c r="X1244" s="134" t="str">
        <f>VLOOKUP(A1244,DB_REF_Q1_Q4!$A$4:$AD$1328,13)</f>
        <v>Ninguno</v>
      </c>
    </row>
    <row r="1245" spans="1:24" ht="12" customHeight="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11">
        <v>1</v>
      </c>
      <c r="N1245" s="92"/>
      <c r="O1245" s="93"/>
      <c r="P1245" s="93"/>
      <c r="Q1245" s="93">
        <v>1</v>
      </c>
      <c r="R1245" s="93"/>
      <c r="S1245" s="93"/>
      <c r="T1245" s="93"/>
      <c r="U1245" s="75"/>
      <c r="V1245" s="132" t="str">
        <f>VLOOKUP(A1245,DB_CAL_Q1_Q4!$A$4:$P$1328,13)</f>
        <v>Electricidad</v>
      </c>
      <c r="W1245" s="133" t="str">
        <f>VLOOKUP(A1245,DB_ACS_Q1_Q4!$A$4:$AD$1328,13)</f>
        <v>Electricidad</v>
      </c>
      <c r="X1245" s="134" t="str">
        <f>VLOOKUP(A1245,DB_REF_Q1_Q4!$A$4:$AD$1328,13)</f>
        <v>Bomba de calor aire</v>
      </c>
    </row>
    <row r="1246" spans="1:24" ht="12" customHeight="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11">
        <v>1</v>
      </c>
      <c r="N1246" s="92">
        <v>1</v>
      </c>
      <c r="O1246" s="93"/>
      <c r="P1246" s="93"/>
      <c r="Q1246" s="93">
        <v>1</v>
      </c>
      <c r="R1246" s="93"/>
      <c r="S1246" s="93"/>
      <c r="T1246" s="93"/>
      <c r="U1246" s="75"/>
      <c r="V1246" s="132" t="str">
        <f>VLOOKUP(A1246,DB_CAL_Q1_Q4!$A$4:$P$1328,13)</f>
        <v>Bomba de calor aire</v>
      </c>
      <c r="W1246" s="133" t="str">
        <f>VLOOKUP(A1246,DB_ACS_Q1_Q4!$A$4:$AD$1328,13)</f>
        <v>Gas Natural</v>
      </c>
      <c r="X1246" s="134" t="str">
        <f>VLOOKUP(A1246,DB_REF_Q1_Q4!$A$4:$AD$1328,13)</f>
        <v>Bomba de calor aire</v>
      </c>
    </row>
    <row r="1247" spans="1:24" ht="12" customHeight="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11"/>
      <c r="N1247" s="92"/>
      <c r="O1247" s="93"/>
      <c r="P1247" s="93"/>
      <c r="Q1247" s="93"/>
      <c r="R1247" s="93"/>
      <c r="S1247" s="93"/>
      <c r="T1247" s="93"/>
      <c r="U1247" s="75"/>
      <c r="V1247" s="132" t="str">
        <f>VLOOKUP(A1247,DB_CAL_Q1_Q4!$A$4:$P$1328,13)</f>
        <v>Gas Natural</v>
      </c>
      <c r="W1247" s="133" t="str">
        <f>VLOOKUP(A1247,DB_ACS_Q1_Q4!$A$4:$AD$1328,13)</f>
        <v>Gas Natural</v>
      </c>
      <c r="X1247" s="134" t="str">
        <f>VLOOKUP(A1247,DB_REF_Q1_Q4!$A$4:$AD$1328,13)</f>
        <v>Ninguno</v>
      </c>
    </row>
    <row r="1248" spans="1:24" ht="12" customHeight="1">
      <c r="A1248" s="10">
        <v>1244</v>
      </c>
      <c r="B1248" s="98" t="s">
        <v>82</v>
      </c>
      <c r="C1248" s="98" t="s">
        <v>82</v>
      </c>
      <c r="D1248" s="11" t="s">
        <v>52</v>
      </c>
      <c r="E1248" s="11" t="s">
        <v>303</v>
      </c>
      <c r="F1248" s="12" t="s">
        <v>49</v>
      </c>
      <c r="G1248" s="12" t="s">
        <v>310</v>
      </c>
      <c r="H1248" s="12" t="s">
        <v>306</v>
      </c>
      <c r="I1248" s="11" t="s">
        <v>507</v>
      </c>
      <c r="J1248" s="11" t="str">
        <f t="shared" ref="J1248:J1253" si="42">"12-16h"</f>
        <v>12-16h</v>
      </c>
      <c r="K1248" s="12" t="s">
        <v>512</v>
      </c>
      <c r="L1248" s="69" t="s">
        <v>518</v>
      </c>
      <c r="M1248" s="11"/>
      <c r="N1248" s="92"/>
      <c r="O1248" s="93"/>
      <c r="P1248" s="93"/>
      <c r="Q1248" s="93"/>
      <c r="R1248" s="93"/>
      <c r="S1248" s="93"/>
      <c r="T1248" s="93"/>
      <c r="U1248" s="75"/>
      <c r="V1248" s="132" t="str">
        <f>VLOOKUP(A1248,DB_CAL_Q1_Q4!$A$4:$P$1328,13)</f>
        <v>Gas Natural</v>
      </c>
      <c r="W1248" s="133" t="str">
        <f>VLOOKUP(A1248,DB_ACS_Q1_Q4!$A$4:$AD$1328,13)</f>
        <v>Gas Natural</v>
      </c>
      <c r="X1248" s="134" t="str">
        <f>VLOOKUP(A1248,DB_REF_Q1_Q4!$A$4:$AD$1328,13)</f>
        <v>AC Eléctrico</v>
      </c>
    </row>
    <row r="1249" spans="1:24" ht="12" customHeight="1">
      <c r="A1249" s="10">
        <v>1245</v>
      </c>
      <c r="B1249" s="98" t="s">
        <v>82</v>
      </c>
      <c r="C1249" s="98" t="s">
        <v>82</v>
      </c>
      <c r="D1249" s="11" t="s">
        <v>52</v>
      </c>
      <c r="E1249" s="11" t="s">
        <v>304</v>
      </c>
      <c r="F1249" s="12" t="s">
        <v>50</v>
      </c>
      <c r="G1249" s="12" t="s">
        <v>310</v>
      </c>
      <c r="H1249" s="12" t="s">
        <v>306</v>
      </c>
      <c r="I1249" s="103" t="s">
        <v>505</v>
      </c>
      <c r="J1249" s="11" t="str">
        <f t="shared" si="42"/>
        <v>12-16h</v>
      </c>
      <c r="K1249" s="12" t="s">
        <v>512</v>
      </c>
      <c r="L1249" s="69" t="s">
        <v>518</v>
      </c>
      <c r="M1249" s="11"/>
      <c r="N1249" s="92"/>
      <c r="O1249" s="93"/>
      <c r="P1249" s="93"/>
      <c r="Q1249" s="93"/>
      <c r="R1249" s="93"/>
      <c r="S1249" s="93"/>
      <c r="T1249" s="93"/>
      <c r="U1249" s="75"/>
      <c r="V1249" s="132" t="str">
        <f>VLOOKUP(A1249,DB_CAL_Q1_Q4!$A$4:$P$1328,13)</f>
        <v>Bomba de calor aire</v>
      </c>
      <c r="W1249" s="133" t="str">
        <f>VLOOKUP(A1249,DB_ACS_Q1_Q4!$A$4:$AD$1328,13)</f>
        <v>Electricidad</v>
      </c>
      <c r="X1249" s="134" t="str">
        <f>VLOOKUP(A1249,DB_REF_Q1_Q4!$A$4:$AD$1328,13)</f>
        <v>Bomba de calor aire</v>
      </c>
    </row>
    <row r="1250" spans="1:24" ht="12" customHeight="1">
      <c r="A1250" s="10">
        <v>1246</v>
      </c>
      <c r="B1250" s="98" t="s">
        <v>81</v>
      </c>
      <c r="C1250" s="98" t="s">
        <v>81</v>
      </c>
      <c r="D1250" s="11" t="s">
        <v>25</v>
      </c>
      <c r="E1250" s="11" t="s">
        <v>303</v>
      </c>
      <c r="F1250" s="12" t="s">
        <v>50</v>
      </c>
      <c r="G1250" s="12" t="s">
        <v>310</v>
      </c>
      <c r="H1250" s="12" t="s">
        <v>306</v>
      </c>
      <c r="I1250" s="103" t="s">
        <v>504</v>
      </c>
      <c r="J1250" s="11" t="str">
        <f t="shared" si="42"/>
        <v>12-16h</v>
      </c>
      <c r="K1250" s="12" t="s">
        <v>47</v>
      </c>
      <c r="L1250" s="69" t="s">
        <v>518</v>
      </c>
      <c r="M1250" s="11">
        <v>1</v>
      </c>
      <c r="N1250" s="92">
        <v>1</v>
      </c>
      <c r="O1250" s="93"/>
      <c r="P1250" s="93">
        <v>1</v>
      </c>
      <c r="Q1250" s="93">
        <v>1</v>
      </c>
      <c r="R1250" s="93">
        <v>1</v>
      </c>
      <c r="S1250" s="93">
        <v>1</v>
      </c>
      <c r="T1250" s="93"/>
      <c r="U1250" s="75"/>
      <c r="V1250" s="132" t="str">
        <f>VLOOKUP(A1250,DB_CAL_Q1_Q4!$A$4:$P$1328,13)</f>
        <v>Bomba de calor aire</v>
      </c>
      <c r="W1250" s="133" t="str">
        <f>VLOOKUP(A1250,DB_ACS_Q1_Q4!$A$4:$AD$1328,13)</f>
        <v>Gas Natural</v>
      </c>
      <c r="X1250" s="134" t="str">
        <f>VLOOKUP(A1250,DB_REF_Q1_Q4!$A$4:$AD$1328,13)</f>
        <v>Bomba de calor aire</v>
      </c>
    </row>
    <row r="1251" spans="1:24" ht="12" customHeight="1">
      <c r="A1251" s="10">
        <v>1247</v>
      </c>
      <c r="B1251" s="98" t="s">
        <v>82</v>
      </c>
      <c r="C1251" s="98" t="s">
        <v>82</v>
      </c>
      <c r="D1251" s="11" t="s">
        <v>52</v>
      </c>
      <c r="E1251" s="11" t="s">
        <v>304</v>
      </c>
      <c r="F1251" s="12" t="s">
        <v>50</v>
      </c>
      <c r="G1251" s="12" t="s">
        <v>310</v>
      </c>
      <c r="H1251" s="12" t="s">
        <v>306</v>
      </c>
      <c r="I1251" s="103" t="s">
        <v>504</v>
      </c>
      <c r="J1251" s="11" t="str">
        <f t="shared" si="42"/>
        <v>12-16h</v>
      </c>
      <c r="K1251" s="12" t="s">
        <v>512</v>
      </c>
      <c r="L1251" s="69" t="s">
        <v>518</v>
      </c>
      <c r="M1251" s="11">
        <v>1</v>
      </c>
      <c r="N1251" s="92">
        <v>1</v>
      </c>
      <c r="O1251" s="93"/>
      <c r="P1251" s="93"/>
      <c r="Q1251" s="93">
        <v>1</v>
      </c>
      <c r="R1251" s="93"/>
      <c r="S1251" s="93">
        <v>1</v>
      </c>
      <c r="T1251" s="93"/>
      <c r="U1251" s="75"/>
      <c r="V1251" s="132" t="str">
        <f>VLOOKUP(A1251,DB_CAL_Q1_Q4!$A$4:$P$1328,13)</f>
        <v>Electricidad</v>
      </c>
      <c r="W1251" s="133" t="str">
        <f>VLOOKUP(A1251,DB_ACS_Q1_Q4!$A$4:$AD$1328,13)</f>
        <v>Electricidad</v>
      </c>
      <c r="X1251" s="134" t="str">
        <f>VLOOKUP(A1251,DB_REF_Q1_Q4!$A$4:$AD$1328,13)</f>
        <v>AC Eléctrico</v>
      </c>
    </row>
    <row r="1252" spans="1:24" ht="12" customHeight="1">
      <c r="A1252" s="10">
        <v>1248</v>
      </c>
      <c r="B1252" s="98" t="s">
        <v>63</v>
      </c>
      <c r="C1252" s="98" t="s">
        <v>63</v>
      </c>
      <c r="D1252" s="11" t="s">
        <v>25</v>
      </c>
      <c r="E1252" s="11" t="s">
        <v>304</v>
      </c>
      <c r="F1252" s="12" t="s">
        <v>48</v>
      </c>
      <c r="G1252" s="12" t="s">
        <v>310</v>
      </c>
      <c r="H1252" s="12" t="s">
        <v>306</v>
      </c>
      <c r="I1252" s="103" t="s">
        <v>504</v>
      </c>
      <c r="J1252" s="11" t="str">
        <f t="shared" si="42"/>
        <v>12-16h</v>
      </c>
      <c r="K1252" s="12" t="s">
        <v>513</v>
      </c>
      <c r="L1252" s="69" t="s">
        <v>518</v>
      </c>
      <c r="M1252" s="11"/>
      <c r="N1252" s="92"/>
      <c r="O1252" s="93"/>
      <c r="P1252" s="93"/>
      <c r="Q1252" s="93"/>
      <c r="R1252" s="93"/>
      <c r="S1252" s="93"/>
      <c r="T1252" s="93"/>
      <c r="U1252" s="75"/>
      <c r="V1252" s="132" t="str">
        <f>VLOOKUP(A1252,DB_CAL_Q1_Q4!$A$4:$P$1328,13)</f>
        <v>Bomba de calor aire</v>
      </c>
      <c r="W1252" s="133" t="str">
        <f>VLOOKUP(A1252,DB_ACS_Q1_Q4!$A$4:$AD$1328,13)</f>
        <v>Gas Natural</v>
      </c>
      <c r="X1252" s="134" t="str">
        <f>VLOOKUP(A1252,DB_REF_Q1_Q4!$A$4:$AD$1328,13)</f>
        <v>Bomba de calor aire</v>
      </c>
    </row>
    <row r="1253" spans="1:24" ht="12" customHeight="1">
      <c r="A1253" s="10">
        <v>1249</v>
      </c>
      <c r="B1253" s="98" t="s">
        <v>260</v>
      </c>
      <c r="C1253" s="98" t="s">
        <v>260</v>
      </c>
      <c r="D1253" s="11" t="s">
        <v>25</v>
      </c>
      <c r="E1253" s="11" t="s">
        <v>303</v>
      </c>
      <c r="F1253" s="12" t="s">
        <v>50</v>
      </c>
      <c r="G1253" s="12" t="s">
        <v>310</v>
      </c>
      <c r="H1253" s="12" t="s">
        <v>306</v>
      </c>
      <c r="I1253" s="103" t="s">
        <v>504</v>
      </c>
      <c r="J1253" s="11" t="str">
        <f t="shared" si="42"/>
        <v>12-16h</v>
      </c>
      <c r="K1253" s="12" t="s">
        <v>512</v>
      </c>
      <c r="L1253" s="69" t="s">
        <v>519</v>
      </c>
      <c r="M1253" s="11">
        <v>1</v>
      </c>
      <c r="N1253" s="92">
        <v>1</v>
      </c>
      <c r="O1253" s="93">
        <v>1</v>
      </c>
      <c r="P1253" s="93">
        <v>1</v>
      </c>
      <c r="Q1253" s="93">
        <v>1</v>
      </c>
      <c r="R1253" s="93"/>
      <c r="S1253" s="93">
        <v>1</v>
      </c>
      <c r="T1253" s="93"/>
      <c r="U1253" s="75"/>
      <c r="V1253" s="132" t="str">
        <f>VLOOKUP(A1253,DB_CAL_Q1_Q4!$A$4:$P$1328,13)</f>
        <v>Gas Natural</v>
      </c>
      <c r="W1253" s="133" t="str">
        <f>VLOOKUP(A1253,DB_ACS_Q1_Q4!$A$4:$AD$1328,13)</f>
        <v>Gas Natural</v>
      </c>
      <c r="X1253" s="134" t="str">
        <f>VLOOKUP(A1253,DB_REF_Q1_Q4!$A$4:$AD$1328,13)</f>
        <v>Ninguno</v>
      </c>
    </row>
    <row r="1254" spans="1:24" ht="12" customHeight="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18">
        <v>1</v>
      </c>
      <c r="N1254" s="94">
        <v>1</v>
      </c>
      <c r="O1254" s="95"/>
      <c r="P1254" s="95"/>
      <c r="Q1254" s="95">
        <v>1</v>
      </c>
      <c r="R1254" s="95">
        <v>1</v>
      </c>
      <c r="S1254" s="95"/>
      <c r="T1254" s="95">
        <v>1</v>
      </c>
      <c r="U1254" s="76"/>
      <c r="V1254" s="135" t="str">
        <f>VLOOKUP(A1254,DB_CAL_Q1_Q4!$A$4:$P$1328,13)</f>
        <v>Gasóleo</v>
      </c>
      <c r="W1254" s="136" t="str">
        <f>VLOOKUP(A1254,DB_ACS_Q1_Q4!$A$4:$AD$1328,13)</f>
        <v>Gasóleo</v>
      </c>
      <c r="X1254" s="137" t="str">
        <f>VLOOKUP(A1254,DB_REF_Q1_Q4!$A$4:$AD$1328,13)</f>
        <v>Ninguno</v>
      </c>
    </row>
  </sheetData>
  <autoFilter ref="A4:Y1254"/>
  <mergeCells count="6">
    <mergeCell ref="M2:M3"/>
    <mergeCell ref="N2:U2"/>
    <mergeCell ref="V2:V3"/>
    <mergeCell ref="W2:W3"/>
    <mergeCell ref="X2:X3"/>
    <mergeCell ref="N3:U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B1254"/>
  <sheetViews>
    <sheetView showGridLines="0" workbookViewId="0">
      <pane xSplit="1" ySplit="4" topLeftCell="K5" activePane="bottomRight" state="frozen"/>
      <selection pane="topRight" activeCell="B1" sqref="B1"/>
      <selection pane="bottomLeft" activeCell="A5" sqref="A5"/>
      <selection pane="bottomRight" activeCell="M15" sqref="M15:AA16"/>
    </sheetView>
  </sheetViews>
  <sheetFormatPr baseColWidth="10" defaultColWidth="9" defaultRowHeight="12"/>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0.25" style="2" bestFit="1" customWidth="1"/>
    <col min="14" max="19" width="9.125" style="2" bestFit="1" customWidth="1"/>
    <col min="20" max="20" width="9.125" style="2" customWidth="1"/>
    <col min="21" max="25" width="9.125" style="2" bestFit="1" customWidth="1"/>
    <col min="26" max="26" width="9.125" style="2" customWidth="1"/>
    <col min="27" max="27" width="9.125" style="2" bestFit="1" customWidth="1"/>
    <col min="28" max="16384" width="9" style="2"/>
  </cols>
  <sheetData>
    <row r="1" spans="1:28" s="1" customFormat="1" ht="12" customHeight="1">
      <c r="A1" s="8"/>
      <c r="B1" s="194" t="s">
        <v>410</v>
      </c>
      <c r="C1" s="195"/>
      <c r="D1" s="195"/>
      <c r="E1" s="195"/>
      <c r="F1" s="195"/>
      <c r="G1" s="195"/>
      <c r="H1" s="195"/>
      <c r="I1" s="195"/>
      <c r="J1" s="195"/>
      <c r="K1" s="195"/>
      <c r="L1" s="195"/>
      <c r="M1" s="33"/>
      <c r="N1" s="33"/>
      <c r="O1" s="33"/>
      <c r="P1" s="33"/>
      <c r="Q1" s="33"/>
      <c r="R1" s="33"/>
      <c r="S1" s="33"/>
      <c r="T1" s="226"/>
      <c r="U1" s="33"/>
      <c r="V1" s="33"/>
      <c r="W1" s="33"/>
      <c r="X1" s="33"/>
      <c r="Y1" s="33"/>
      <c r="Z1" s="226"/>
      <c r="AA1" s="33"/>
    </row>
    <row r="2" spans="1:28" s="1" customFormat="1" ht="12" customHeight="1">
      <c r="A2" s="9"/>
      <c r="B2" s="189"/>
      <c r="C2" s="176"/>
      <c r="D2" s="176"/>
      <c r="E2" s="176"/>
      <c r="F2" s="176"/>
      <c r="G2" s="176"/>
      <c r="H2" s="176"/>
      <c r="I2" s="176"/>
      <c r="J2" s="176"/>
      <c r="K2" s="176"/>
      <c r="L2" s="176"/>
      <c r="M2" s="1161" t="s">
        <v>7</v>
      </c>
      <c r="N2" s="1161" t="s">
        <v>9</v>
      </c>
      <c r="O2" s="1161"/>
      <c r="P2" s="1161"/>
      <c r="Q2" s="1161"/>
      <c r="R2" s="1161"/>
      <c r="S2" s="1161"/>
      <c r="T2" s="1161"/>
      <c r="U2" s="1161"/>
      <c r="V2" s="1161"/>
      <c r="W2" s="1161"/>
      <c r="X2" s="1161"/>
      <c r="Y2" s="1161"/>
      <c r="Z2" s="1161"/>
      <c r="AA2" s="1161"/>
    </row>
    <row r="3" spans="1:28" s="1" customFormat="1" ht="12" customHeight="1">
      <c r="A3" s="9"/>
      <c r="B3" s="191"/>
      <c r="C3" s="179"/>
      <c r="D3" s="192"/>
      <c r="E3" s="179"/>
      <c r="F3" s="192"/>
      <c r="G3" s="179"/>
      <c r="H3" s="192"/>
      <c r="I3" s="179"/>
      <c r="J3" s="192"/>
      <c r="K3" s="179"/>
      <c r="L3" s="179"/>
      <c r="M3" s="1161"/>
      <c r="N3" s="1139" t="s">
        <v>480</v>
      </c>
      <c r="O3" s="1140"/>
      <c r="P3" s="1140"/>
      <c r="Q3" s="1140"/>
      <c r="R3" s="1140"/>
      <c r="S3" s="1140"/>
      <c r="T3" s="1141"/>
      <c r="U3" s="1152" t="s">
        <v>481</v>
      </c>
      <c r="V3" s="1152"/>
      <c r="W3" s="1152"/>
      <c r="X3" s="1152"/>
      <c r="Y3" s="1152"/>
      <c r="Z3" s="1152"/>
      <c r="AA3" s="1152"/>
    </row>
    <row r="4" spans="1:28" s="1" customFormat="1" ht="24">
      <c r="A4" s="7" t="s">
        <v>0</v>
      </c>
      <c r="B4" s="34" t="s">
        <v>389</v>
      </c>
      <c r="C4" s="34" t="s">
        <v>390</v>
      </c>
      <c r="D4" s="35" t="s">
        <v>391</v>
      </c>
      <c r="E4" s="35" t="s">
        <v>296</v>
      </c>
      <c r="F4" s="35" t="s">
        <v>392</v>
      </c>
      <c r="G4" s="35" t="s">
        <v>393</v>
      </c>
      <c r="H4" s="35" t="s">
        <v>299</v>
      </c>
      <c r="I4" s="35" t="s">
        <v>394</v>
      </c>
      <c r="J4" s="35" t="s">
        <v>301</v>
      </c>
      <c r="K4" s="36" t="s">
        <v>302</v>
      </c>
      <c r="L4" s="34" t="s">
        <v>294</v>
      </c>
      <c r="M4" s="6" t="s">
        <v>476</v>
      </c>
      <c r="N4" s="37" t="s">
        <v>17</v>
      </c>
      <c r="O4" s="38" t="s">
        <v>18</v>
      </c>
      <c r="P4" s="38" t="s">
        <v>19</v>
      </c>
      <c r="Q4" s="38" t="s">
        <v>20</v>
      </c>
      <c r="R4" s="38" t="s">
        <v>21</v>
      </c>
      <c r="S4" s="38" t="s">
        <v>22</v>
      </c>
      <c r="T4" s="38" t="s">
        <v>545</v>
      </c>
      <c r="U4" s="49" t="s">
        <v>40</v>
      </c>
      <c r="V4" s="50" t="s">
        <v>23</v>
      </c>
      <c r="W4" s="50" t="s">
        <v>41</v>
      </c>
      <c r="X4" s="50" t="s">
        <v>42</v>
      </c>
      <c r="Y4" s="50" t="s">
        <v>43</v>
      </c>
      <c r="Z4" s="229" t="s">
        <v>24</v>
      </c>
      <c r="AA4" s="51" t="s">
        <v>546</v>
      </c>
    </row>
    <row r="5" spans="1:28" ht="12" customHeight="1">
      <c r="A5" s="10">
        <v>1</v>
      </c>
      <c r="B5" s="99" t="s">
        <v>125</v>
      </c>
      <c r="C5" s="99" t="s">
        <v>59</v>
      </c>
      <c r="D5" s="23" t="s">
        <v>52</v>
      </c>
      <c r="E5" s="23" t="s">
        <v>304</v>
      </c>
      <c r="F5" s="24" t="s">
        <v>49</v>
      </c>
      <c r="G5" s="12" t="s">
        <v>310</v>
      </c>
      <c r="H5" s="12" t="s">
        <v>306</v>
      </c>
      <c r="I5" s="102" t="s">
        <v>504</v>
      </c>
      <c r="J5" s="11" t="str">
        <f>"12-16h"</f>
        <v>12-16h</v>
      </c>
      <c r="K5" s="24" t="s">
        <v>512</v>
      </c>
      <c r="L5" s="68" t="s">
        <v>518</v>
      </c>
      <c r="M5" s="11"/>
      <c r="N5" s="230"/>
      <c r="O5" s="228"/>
      <c r="P5" s="228"/>
      <c r="Q5" s="228"/>
      <c r="R5" s="228"/>
      <c r="S5" s="228"/>
      <c r="T5" s="54">
        <v>1</v>
      </c>
      <c r="U5" s="52"/>
      <c r="V5" s="228"/>
      <c r="W5" s="228"/>
      <c r="X5" s="228"/>
      <c r="Y5" s="228"/>
      <c r="Z5" s="228"/>
      <c r="AA5" s="26">
        <v>1</v>
      </c>
      <c r="AB5" s="2">
        <f>IF(OR(S5=1,Z5=1),1,0)</f>
        <v>0</v>
      </c>
    </row>
    <row r="6" spans="1:28"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11">
        <v>1</v>
      </c>
      <c r="N6" s="16">
        <v>1</v>
      </c>
      <c r="O6" s="27"/>
      <c r="P6" s="27"/>
      <c r="Q6" s="27"/>
      <c r="R6" s="27"/>
      <c r="S6" s="27"/>
      <c r="T6" s="55"/>
      <c r="U6" s="17"/>
      <c r="V6" s="27"/>
      <c r="W6" s="27"/>
      <c r="X6" s="27"/>
      <c r="Y6" s="27"/>
      <c r="Z6" s="27"/>
      <c r="AA6" s="28">
        <v>1</v>
      </c>
      <c r="AB6" s="2">
        <f t="shared" ref="AB6:AB69" si="0">IF(OR(S6=1,Z6=1),1,0)</f>
        <v>0</v>
      </c>
    </row>
    <row r="7" spans="1:28"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11">
        <v>1</v>
      </c>
      <c r="N7" s="16"/>
      <c r="O7" s="27"/>
      <c r="P7" s="27"/>
      <c r="Q7" s="27"/>
      <c r="R7" s="27"/>
      <c r="S7" s="27">
        <v>1</v>
      </c>
      <c r="T7" s="55"/>
      <c r="U7" s="17"/>
      <c r="V7" s="27"/>
      <c r="W7" s="27"/>
      <c r="X7" s="27"/>
      <c r="Y7" s="27"/>
      <c r="Z7" s="27">
        <v>1</v>
      </c>
      <c r="AA7" s="28"/>
      <c r="AB7" s="2">
        <f t="shared" si="0"/>
        <v>1</v>
      </c>
    </row>
    <row r="8" spans="1:28"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11">
        <v>1</v>
      </c>
      <c r="N8" s="16"/>
      <c r="O8" s="27">
        <v>1</v>
      </c>
      <c r="P8" s="27"/>
      <c r="Q8" s="27"/>
      <c r="R8" s="27"/>
      <c r="S8" s="27"/>
      <c r="T8" s="55"/>
      <c r="U8" s="17"/>
      <c r="V8" s="27"/>
      <c r="W8" s="27"/>
      <c r="X8" s="27"/>
      <c r="Y8" s="27"/>
      <c r="Z8" s="27"/>
      <c r="AA8" s="28">
        <v>1</v>
      </c>
      <c r="AB8" s="2">
        <f t="shared" si="0"/>
        <v>0</v>
      </c>
    </row>
    <row r="9" spans="1:28"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11">
        <v>1</v>
      </c>
      <c r="N9" s="16"/>
      <c r="O9" s="27"/>
      <c r="P9" s="27"/>
      <c r="Q9" s="27"/>
      <c r="R9" s="27"/>
      <c r="S9" s="27">
        <v>1</v>
      </c>
      <c r="T9" s="55"/>
      <c r="U9" s="17"/>
      <c r="V9" s="27"/>
      <c r="W9" s="27"/>
      <c r="X9" s="27"/>
      <c r="Y9" s="27"/>
      <c r="Z9" s="27">
        <v>1</v>
      </c>
      <c r="AA9" s="28"/>
      <c r="AB9" s="2">
        <f t="shared" si="0"/>
        <v>1</v>
      </c>
    </row>
    <row r="10" spans="1:28"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11">
        <v>1</v>
      </c>
      <c r="N10" s="16"/>
      <c r="O10" s="27"/>
      <c r="P10" s="27"/>
      <c r="Q10" s="27"/>
      <c r="R10" s="27"/>
      <c r="S10" s="27"/>
      <c r="T10" s="55">
        <v>1</v>
      </c>
      <c r="U10" s="17"/>
      <c r="V10" s="27"/>
      <c r="W10" s="27"/>
      <c r="X10" s="27"/>
      <c r="Y10" s="27"/>
      <c r="Z10" s="27"/>
      <c r="AA10" s="28">
        <v>1</v>
      </c>
      <c r="AB10" s="2">
        <f t="shared" si="0"/>
        <v>0</v>
      </c>
    </row>
    <row r="11" spans="1:28"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11">
        <v>1</v>
      </c>
      <c r="N11" s="16"/>
      <c r="O11" s="27">
        <v>1</v>
      </c>
      <c r="P11" s="27"/>
      <c r="Q11" s="27"/>
      <c r="R11" s="27"/>
      <c r="S11" s="27"/>
      <c r="T11" s="55"/>
      <c r="U11" s="17"/>
      <c r="V11" s="27"/>
      <c r="W11" s="27"/>
      <c r="X11" s="27"/>
      <c r="Y11" s="27"/>
      <c r="Z11" s="27"/>
      <c r="AA11" s="28">
        <v>1</v>
      </c>
      <c r="AB11" s="2">
        <f t="shared" si="0"/>
        <v>0</v>
      </c>
    </row>
    <row r="12" spans="1:28"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11">
        <v>1</v>
      </c>
      <c r="N12" s="16"/>
      <c r="O12" s="27"/>
      <c r="P12" s="27"/>
      <c r="Q12" s="27"/>
      <c r="R12" s="27"/>
      <c r="S12" s="27">
        <v>1</v>
      </c>
      <c r="T12" s="55"/>
      <c r="U12" s="17"/>
      <c r="V12" s="27"/>
      <c r="W12" s="27"/>
      <c r="X12" s="27"/>
      <c r="Y12" s="27"/>
      <c r="Z12" s="27">
        <v>1</v>
      </c>
      <c r="AA12" s="28"/>
      <c r="AB12" s="2">
        <f t="shared" si="0"/>
        <v>1</v>
      </c>
    </row>
    <row r="13" spans="1:28"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11">
        <v>1</v>
      </c>
      <c r="N13" s="16"/>
      <c r="O13" s="27"/>
      <c r="P13" s="27"/>
      <c r="Q13" s="27"/>
      <c r="R13" s="27"/>
      <c r="S13" s="27">
        <v>1</v>
      </c>
      <c r="T13" s="55"/>
      <c r="U13" s="17"/>
      <c r="V13" s="27"/>
      <c r="W13" s="27"/>
      <c r="X13" s="27"/>
      <c r="Y13" s="27"/>
      <c r="Z13" s="27">
        <v>1</v>
      </c>
      <c r="AA13" s="28"/>
      <c r="AB13" s="2">
        <f t="shared" si="0"/>
        <v>1</v>
      </c>
    </row>
    <row r="14" spans="1:28"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11">
        <v>1</v>
      </c>
      <c r="N14" s="16">
        <v>1</v>
      </c>
      <c r="O14" s="27"/>
      <c r="P14" s="27"/>
      <c r="Q14" s="27"/>
      <c r="R14" s="27"/>
      <c r="S14" s="27"/>
      <c r="T14" s="55"/>
      <c r="U14" s="17">
        <v>1</v>
      </c>
      <c r="V14" s="27"/>
      <c r="W14" s="27"/>
      <c r="X14" s="27"/>
      <c r="Y14" s="27"/>
      <c r="Z14" s="27"/>
      <c r="AA14" s="28"/>
      <c r="AB14" s="2">
        <f t="shared" si="0"/>
        <v>0</v>
      </c>
    </row>
    <row r="15" spans="1:28"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11"/>
      <c r="N15" s="16"/>
      <c r="O15" s="27"/>
      <c r="P15" s="27"/>
      <c r="Q15" s="27"/>
      <c r="R15" s="27"/>
      <c r="S15" s="27"/>
      <c r="T15" s="55">
        <v>1</v>
      </c>
      <c r="U15" s="17"/>
      <c r="V15" s="27"/>
      <c r="W15" s="27"/>
      <c r="X15" s="27"/>
      <c r="Y15" s="27"/>
      <c r="Z15" s="27"/>
      <c r="AA15" s="28">
        <v>1</v>
      </c>
      <c r="AB15" s="2">
        <f t="shared" si="0"/>
        <v>0</v>
      </c>
    </row>
    <row r="16" spans="1:28"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11"/>
      <c r="N16" s="16"/>
      <c r="O16" s="27"/>
      <c r="P16" s="27"/>
      <c r="Q16" s="27"/>
      <c r="R16" s="27"/>
      <c r="S16" s="27"/>
      <c r="T16" s="55">
        <v>1</v>
      </c>
      <c r="U16" s="17"/>
      <c r="V16" s="27"/>
      <c r="W16" s="27"/>
      <c r="X16" s="27"/>
      <c r="Y16" s="27"/>
      <c r="Z16" s="27"/>
      <c r="AA16" s="28">
        <v>1</v>
      </c>
      <c r="AB16" s="2">
        <f t="shared" si="0"/>
        <v>0</v>
      </c>
    </row>
    <row r="17" spans="1:28"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11">
        <v>1</v>
      </c>
      <c r="N17" s="16"/>
      <c r="O17" s="27"/>
      <c r="P17" s="27"/>
      <c r="Q17" s="27"/>
      <c r="R17" s="27"/>
      <c r="S17" s="27">
        <v>1</v>
      </c>
      <c r="T17" s="55"/>
      <c r="U17" s="17"/>
      <c r="V17" s="27"/>
      <c r="W17" s="27"/>
      <c r="X17" s="27"/>
      <c r="Y17" s="27"/>
      <c r="Z17" s="27">
        <v>1</v>
      </c>
      <c r="AA17" s="28"/>
      <c r="AB17" s="2">
        <f t="shared" si="0"/>
        <v>1</v>
      </c>
    </row>
    <row r="18" spans="1:28"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11"/>
      <c r="N18" s="16"/>
      <c r="O18" s="27"/>
      <c r="P18" s="27"/>
      <c r="Q18" s="27"/>
      <c r="R18" s="27"/>
      <c r="S18" s="27"/>
      <c r="T18" s="55">
        <v>1</v>
      </c>
      <c r="U18" s="17"/>
      <c r="V18" s="27"/>
      <c r="W18" s="27"/>
      <c r="X18" s="27"/>
      <c r="Y18" s="27"/>
      <c r="Z18" s="27"/>
      <c r="AA18" s="28">
        <v>1</v>
      </c>
      <c r="AB18" s="2">
        <f t="shared" si="0"/>
        <v>0</v>
      </c>
    </row>
    <row r="19" spans="1:28"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11">
        <v>1</v>
      </c>
      <c r="N19" s="16"/>
      <c r="O19" s="27"/>
      <c r="P19" s="27"/>
      <c r="Q19" s="27"/>
      <c r="R19" s="27"/>
      <c r="S19" s="27">
        <v>1</v>
      </c>
      <c r="T19" s="55"/>
      <c r="U19" s="17"/>
      <c r="V19" s="27"/>
      <c r="W19" s="27"/>
      <c r="X19" s="27"/>
      <c r="Y19" s="27"/>
      <c r="Z19" s="27">
        <v>1</v>
      </c>
      <c r="AA19" s="28"/>
      <c r="AB19" s="2">
        <f t="shared" si="0"/>
        <v>1</v>
      </c>
    </row>
    <row r="20" spans="1:28"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11"/>
      <c r="N20" s="16"/>
      <c r="O20" s="27"/>
      <c r="P20" s="27"/>
      <c r="Q20" s="27"/>
      <c r="R20" s="27"/>
      <c r="S20" s="27"/>
      <c r="T20" s="55">
        <v>1</v>
      </c>
      <c r="U20" s="17"/>
      <c r="V20" s="27"/>
      <c r="W20" s="27"/>
      <c r="X20" s="27"/>
      <c r="Y20" s="27"/>
      <c r="Z20" s="27"/>
      <c r="AA20" s="28">
        <v>1</v>
      </c>
      <c r="AB20" s="2">
        <f t="shared" si="0"/>
        <v>0</v>
      </c>
    </row>
    <row r="21" spans="1:28"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11">
        <v>1</v>
      </c>
      <c r="N21" s="16"/>
      <c r="O21" s="27">
        <v>1</v>
      </c>
      <c r="P21" s="27"/>
      <c r="Q21" s="27"/>
      <c r="R21" s="27"/>
      <c r="S21" s="27"/>
      <c r="T21" s="55"/>
      <c r="U21" s="17"/>
      <c r="V21" s="27"/>
      <c r="W21" s="27"/>
      <c r="X21" s="27"/>
      <c r="Y21" s="27"/>
      <c r="Z21" s="27"/>
      <c r="AA21" s="28">
        <v>1</v>
      </c>
      <c r="AB21" s="2">
        <f t="shared" si="0"/>
        <v>0</v>
      </c>
    </row>
    <row r="22" spans="1:28" ht="12" customHeight="1">
      <c r="A22" s="10">
        <v>18</v>
      </c>
      <c r="B22" s="98" t="s">
        <v>115</v>
      </c>
      <c r="C22" s="98" t="s">
        <v>72</v>
      </c>
      <c r="D22" s="11" t="s">
        <v>52</v>
      </c>
      <c r="E22" s="11" t="s">
        <v>304</v>
      </c>
      <c r="F22" s="12" t="s">
        <v>49</v>
      </c>
      <c r="G22" s="11" t="s">
        <v>511</v>
      </c>
      <c r="H22" s="12" t="s">
        <v>308</v>
      </c>
      <c r="I22" s="103" t="s">
        <v>505</v>
      </c>
      <c r="J22" s="12" t="str">
        <f t="shared" ref="J22:J43" si="1">"≥17h"</f>
        <v>≥17h</v>
      </c>
      <c r="K22" s="12" t="s">
        <v>512</v>
      </c>
      <c r="L22" s="69" t="s">
        <v>519</v>
      </c>
      <c r="M22" s="11">
        <v>1</v>
      </c>
      <c r="N22" s="16">
        <v>1</v>
      </c>
      <c r="O22" s="27"/>
      <c r="P22" s="27"/>
      <c r="Q22" s="27"/>
      <c r="R22" s="27"/>
      <c r="S22" s="27"/>
      <c r="T22" s="55"/>
      <c r="U22" s="17">
        <v>1</v>
      </c>
      <c r="V22" s="27"/>
      <c r="W22" s="27"/>
      <c r="X22" s="27"/>
      <c r="Y22" s="27"/>
      <c r="Z22" s="27"/>
      <c r="AA22" s="28"/>
      <c r="AB22" s="2">
        <f t="shared" si="0"/>
        <v>0</v>
      </c>
    </row>
    <row r="23" spans="1:28" ht="12" customHeight="1">
      <c r="A23" s="10">
        <v>19</v>
      </c>
      <c r="B23" s="98" t="s">
        <v>116</v>
      </c>
      <c r="C23" s="98" t="s">
        <v>72</v>
      </c>
      <c r="D23" s="11" t="s">
        <v>52</v>
      </c>
      <c r="E23" s="11" t="s">
        <v>303</v>
      </c>
      <c r="F23" s="12" t="s">
        <v>49</v>
      </c>
      <c r="G23" s="11" t="s">
        <v>511</v>
      </c>
      <c r="H23" s="12" t="s">
        <v>307</v>
      </c>
      <c r="I23" s="12" t="s">
        <v>505</v>
      </c>
      <c r="J23" s="12" t="str">
        <f t="shared" si="1"/>
        <v>≥17h</v>
      </c>
      <c r="K23" s="12" t="s">
        <v>512</v>
      </c>
      <c r="L23" s="69" t="s">
        <v>519</v>
      </c>
      <c r="M23" s="11"/>
      <c r="N23" s="16"/>
      <c r="O23" s="27"/>
      <c r="P23" s="27"/>
      <c r="Q23" s="27"/>
      <c r="R23" s="27"/>
      <c r="S23" s="27"/>
      <c r="T23" s="55">
        <v>1</v>
      </c>
      <c r="U23" s="17"/>
      <c r="V23" s="27"/>
      <c r="W23" s="27"/>
      <c r="X23" s="27"/>
      <c r="Y23" s="27"/>
      <c r="Z23" s="27"/>
      <c r="AA23" s="28">
        <v>1</v>
      </c>
      <c r="AB23" s="2">
        <f t="shared" si="0"/>
        <v>0</v>
      </c>
    </row>
    <row r="24" spans="1:28" ht="12" customHeight="1">
      <c r="A24" s="10">
        <v>20</v>
      </c>
      <c r="B24" s="98" t="s">
        <v>292</v>
      </c>
      <c r="C24" s="98" t="s">
        <v>292</v>
      </c>
      <c r="D24" s="11" t="s">
        <v>25</v>
      </c>
      <c r="E24" s="11" t="s">
        <v>303</v>
      </c>
      <c r="F24" s="12" t="s">
        <v>48</v>
      </c>
      <c r="G24" s="12" t="s">
        <v>510</v>
      </c>
      <c r="H24" s="12" t="s">
        <v>306</v>
      </c>
      <c r="I24" s="11" t="s">
        <v>507</v>
      </c>
      <c r="J24" s="12" t="str">
        <f t="shared" si="1"/>
        <v>≥17h</v>
      </c>
      <c r="K24" s="12" t="s">
        <v>512</v>
      </c>
      <c r="L24" s="69" t="s">
        <v>518</v>
      </c>
      <c r="M24" s="11">
        <v>1</v>
      </c>
      <c r="N24" s="16"/>
      <c r="O24" s="27"/>
      <c r="P24" s="27"/>
      <c r="Q24" s="27"/>
      <c r="R24" s="27"/>
      <c r="S24" s="27">
        <v>1</v>
      </c>
      <c r="T24" s="55"/>
      <c r="U24" s="17"/>
      <c r="V24" s="27"/>
      <c r="W24" s="27"/>
      <c r="X24" s="27"/>
      <c r="Y24" s="27"/>
      <c r="Z24" s="27">
        <v>1</v>
      </c>
      <c r="AA24" s="28"/>
      <c r="AB24" s="2">
        <f t="shared" si="0"/>
        <v>1</v>
      </c>
    </row>
    <row r="25" spans="1:28" ht="12" customHeight="1">
      <c r="A25" s="10">
        <v>21</v>
      </c>
      <c r="B25" s="98" t="s">
        <v>212</v>
      </c>
      <c r="C25" s="98" t="s">
        <v>69</v>
      </c>
      <c r="D25" s="11" t="s">
        <v>52</v>
      </c>
      <c r="E25" s="11" t="s">
        <v>303</v>
      </c>
      <c r="F25" s="12" t="s">
        <v>49</v>
      </c>
      <c r="G25" s="11" t="s">
        <v>511</v>
      </c>
      <c r="H25" s="12" t="s">
        <v>307</v>
      </c>
      <c r="I25" s="11" t="s">
        <v>507</v>
      </c>
      <c r="J25" s="12" t="str">
        <f t="shared" si="1"/>
        <v>≥17h</v>
      </c>
      <c r="K25" s="12" t="s">
        <v>512</v>
      </c>
      <c r="L25" s="69" t="s">
        <v>518</v>
      </c>
      <c r="M25" s="11"/>
      <c r="N25" s="16"/>
      <c r="O25" s="27"/>
      <c r="P25" s="27"/>
      <c r="Q25" s="27"/>
      <c r="R25" s="27"/>
      <c r="S25" s="27"/>
      <c r="T25" s="55">
        <v>1</v>
      </c>
      <c r="U25" s="17"/>
      <c r="V25" s="27"/>
      <c r="W25" s="27"/>
      <c r="X25" s="27"/>
      <c r="Y25" s="27"/>
      <c r="Z25" s="27"/>
      <c r="AA25" s="28">
        <v>1</v>
      </c>
      <c r="AB25" s="2">
        <f t="shared" si="0"/>
        <v>0</v>
      </c>
    </row>
    <row r="26" spans="1:28" ht="12" customHeight="1">
      <c r="A26" s="10">
        <v>22</v>
      </c>
      <c r="B26" s="98" t="s">
        <v>213</v>
      </c>
      <c r="C26" s="98" t="s">
        <v>69</v>
      </c>
      <c r="D26" s="11" t="s">
        <v>51</v>
      </c>
      <c r="E26" s="11" t="s">
        <v>304</v>
      </c>
      <c r="F26" s="12" t="s">
        <v>50</v>
      </c>
      <c r="G26" s="12" t="s">
        <v>310</v>
      </c>
      <c r="H26" s="12" t="s">
        <v>306</v>
      </c>
      <c r="I26" s="103" t="s">
        <v>504</v>
      </c>
      <c r="J26" s="12" t="str">
        <f t="shared" si="1"/>
        <v>≥17h</v>
      </c>
      <c r="K26" s="12" t="s">
        <v>47</v>
      </c>
      <c r="L26" s="69" t="s">
        <v>518</v>
      </c>
      <c r="M26" s="11"/>
      <c r="N26" s="16"/>
      <c r="O26" s="27"/>
      <c r="P26" s="27"/>
      <c r="Q26" s="27"/>
      <c r="R26" s="27"/>
      <c r="S26" s="27"/>
      <c r="T26" s="55">
        <v>1</v>
      </c>
      <c r="U26" s="17"/>
      <c r="V26" s="27"/>
      <c r="W26" s="27"/>
      <c r="X26" s="27"/>
      <c r="Y26" s="27"/>
      <c r="Z26" s="27"/>
      <c r="AA26" s="28">
        <v>1</v>
      </c>
      <c r="AB26" s="2">
        <f t="shared" si="0"/>
        <v>0</v>
      </c>
    </row>
    <row r="27" spans="1:28" ht="12" customHeight="1">
      <c r="A27" s="10">
        <v>23</v>
      </c>
      <c r="B27" s="98" t="s">
        <v>131</v>
      </c>
      <c r="C27" s="98" t="s">
        <v>131</v>
      </c>
      <c r="D27" s="11" t="s">
        <v>52</v>
      </c>
      <c r="E27" s="11" t="s">
        <v>303</v>
      </c>
      <c r="F27" s="12" t="s">
        <v>48</v>
      </c>
      <c r="G27" s="12" t="s">
        <v>310</v>
      </c>
      <c r="H27" s="12" t="s">
        <v>306</v>
      </c>
      <c r="I27" s="103" t="s">
        <v>504</v>
      </c>
      <c r="J27" s="12" t="str">
        <f t="shared" si="1"/>
        <v>≥17h</v>
      </c>
      <c r="K27" s="12" t="s">
        <v>513</v>
      </c>
      <c r="L27" s="69" t="s">
        <v>519</v>
      </c>
      <c r="M27" s="11">
        <v>1</v>
      </c>
      <c r="N27" s="16"/>
      <c r="O27" s="27">
        <v>1</v>
      </c>
      <c r="P27" s="27"/>
      <c r="Q27" s="27"/>
      <c r="R27" s="27"/>
      <c r="S27" s="27"/>
      <c r="T27" s="55"/>
      <c r="U27" s="17"/>
      <c r="V27" s="27">
        <v>1</v>
      </c>
      <c r="W27" s="27"/>
      <c r="X27" s="27"/>
      <c r="Y27" s="27"/>
      <c r="Z27" s="27"/>
      <c r="AA27" s="28"/>
      <c r="AB27" s="2">
        <f t="shared" si="0"/>
        <v>0</v>
      </c>
    </row>
    <row r="28" spans="1:28" ht="12" customHeight="1">
      <c r="A28" s="10">
        <v>24</v>
      </c>
      <c r="B28" s="98" t="s">
        <v>213</v>
      </c>
      <c r="C28" s="98" t="s">
        <v>69</v>
      </c>
      <c r="D28" s="11" t="s">
        <v>52</v>
      </c>
      <c r="E28" s="11" t="s">
        <v>304</v>
      </c>
      <c r="F28" s="12" t="s">
        <v>49</v>
      </c>
      <c r="G28" s="12" t="s">
        <v>310</v>
      </c>
      <c r="H28" s="12" t="s">
        <v>306</v>
      </c>
      <c r="I28" s="103" t="s">
        <v>504</v>
      </c>
      <c r="J28" s="12" t="str">
        <f t="shared" si="1"/>
        <v>≥17h</v>
      </c>
      <c r="K28" s="12" t="s">
        <v>512</v>
      </c>
      <c r="L28" s="69" t="s">
        <v>518</v>
      </c>
      <c r="M28" s="11"/>
      <c r="N28" s="16"/>
      <c r="O28" s="27"/>
      <c r="P28" s="27"/>
      <c r="Q28" s="27"/>
      <c r="R28" s="27"/>
      <c r="S28" s="27"/>
      <c r="T28" s="55">
        <v>1</v>
      </c>
      <c r="U28" s="17"/>
      <c r="V28" s="27"/>
      <c r="W28" s="27"/>
      <c r="X28" s="27"/>
      <c r="Y28" s="27"/>
      <c r="Z28" s="27"/>
      <c r="AA28" s="28">
        <v>1</v>
      </c>
      <c r="AB28" s="2">
        <f t="shared" si="0"/>
        <v>0</v>
      </c>
    </row>
    <row r="29" spans="1:28" ht="12" customHeight="1">
      <c r="A29" s="10">
        <v>25</v>
      </c>
      <c r="B29" s="98" t="s">
        <v>213</v>
      </c>
      <c r="C29" s="98" t="s">
        <v>69</v>
      </c>
      <c r="D29" s="11" t="s">
        <v>52</v>
      </c>
      <c r="E29" s="11" t="s">
        <v>304</v>
      </c>
      <c r="F29" s="12" t="s">
        <v>49</v>
      </c>
      <c r="G29" s="12" t="s">
        <v>510</v>
      </c>
      <c r="H29" s="12" t="s">
        <v>306</v>
      </c>
      <c r="I29" s="103" t="s">
        <v>505</v>
      </c>
      <c r="J29" s="12" t="str">
        <f t="shared" si="1"/>
        <v>≥17h</v>
      </c>
      <c r="K29" s="12" t="s">
        <v>512</v>
      </c>
      <c r="L29" s="69" t="s">
        <v>518</v>
      </c>
      <c r="M29" s="11"/>
      <c r="N29" s="16"/>
      <c r="O29" s="27"/>
      <c r="P29" s="27"/>
      <c r="Q29" s="27"/>
      <c r="R29" s="27"/>
      <c r="S29" s="27"/>
      <c r="T29" s="55">
        <v>1</v>
      </c>
      <c r="U29" s="17"/>
      <c r="V29" s="27"/>
      <c r="W29" s="27"/>
      <c r="X29" s="27"/>
      <c r="Y29" s="27"/>
      <c r="Z29" s="27"/>
      <c r="AA29" s="28">
        <v>1</v>
      </c>
      <c r="AB29" s="2">
        <f t="shared" si="0"/>
        <v>0</v>
      </c>
    </row>
    <row r="30" spans="1:28" ht="12" customHeight="1">
      <c r="A30" s="10">
        <v>26</v>
      </c>
      <c r="B30" s="98" t="s">
        <v>211</v>
      </c>
      <c r="C30" s="98" t="s">
        <v>211</v>
      </c>
      <c r="D30" s="11" t="s">
        <v>51</v>
      </c>
      <c r="E30" s="11" t="s">
        <v>304</v>
      </c>
      <c r="F30" s="12" t="s">
        <v>48</v>
      </c>
      <c r="G30" s="12" t="s">
        <v>310</v>
      </c>
      <c r="H30" s="12" t="s">
        <v>306</v>
      </c>
      <c r="I30" s="11" t="s">
        <v>507</v>
      </c>
      <c r="J30" s="12" t="str">
        <f t="shared" si="1"/>
        <v>≥17h</v>
      </c>
      <c r="K30" s="12" t="s">
        <v>513</v>
      </c>
      <c r="L30" s="69" t="s">
        <v>518</v>
      </c>
      <c r="M30" s="11">
        <v>1</v>
      </c>
      <c r="N30" s="16">
        <v>1</v>
      </c>
      <c r="O30" s="27"/>
      <c r="P30" s="27"/>
      <c r="Q30" s="27"/>
      <c r="R30" s="27"/>
      <c r="S30" s="27"/>
      <c r="T30" s="55"/>
      <c r="U30" s="17">
        <v>1</v>
      </c>
      <c r="V30" s="27"/>
      <c r="W30" s="27"/>
      <c r="X30" s="27"/>
      <c r="Y30" s="27"/>
      <c r="Z30" s="27"/>
      <c r="AA30" s="28"/>
      <c r="AB30" s="2">
        <f t="shared" si="0"/>
        <v>0</v>
      </c>
    </row>
    <row r="31" spans="1:28" ht="12" customHeight="1">
      <c r="A31" s="10">
        <v>27</v>
      </c>
      <c r="B31" s="98" t="s">
        <v>74</v>
      </c>
      <c r="C31" s="98" t="s">
        <v>75</v>
      </c>
      <c r="D31" s="11" t="s">
        <v>25</v>
      </c>
      <c r="E31" s="11" t="s">
        <v>304</v>
      </c>
      <c r="F31" s="12" t="s">
        <v>50</v>
      </c>
      <c r="G31" s="12" t="s">
        <v>310</v>
      </c>
      <c r="H31" s="12" t="s">
        <v>306</v>
      </c>
      <c r="I31" s="12" t="s">
        <v>505</v>
      </c>
      <c r="J31" s="12" t="str">
        <f t="shared" si="1"/>
        <v>≥17h</v>
      </c>
      <c r="K31" s="12" t="s">
        <v>513</v>
      </c>
      <c r="L31" s="69" t="s">
        <v>519</v>
      </c>
      <c r="M31" s="11"/>
      <c r="N31" s="16"/>
      <c r="O31" s="27"/>
      <c r="P31" s="27"/>
      <c r="Q31" s="27"/>
      <c r="R31" s="27"/>
      <c r="S31" s="27"/>
      <c r="T31" s="55">
        <v>1</v>
      </c>
      <c r="U31" s="17"/>
      <c r="V31" s="27"/>
      <c r="W31" s="27"/>
      <c r="X31" s="27"/>
      <c r="Y31" s="27"/>
      <c r="Z31" s="27"/>
      <c r="AA31" s="28">
        <v>1</v>
      </c>
      <c r="AB31" s="2">
        <f t="shared" si="0"/>
        <v>0</v>
      </c>
    </row>
    <row r="32" spans="1:28" ht="12" customHeight="1">
      <c r="A32" s="10">
        <v>28</v>
      </c>
      <c r="B32" s="98" t="s">
        <v>74</v>
      </c>
      <c r="C32" s="98" t="s">
        <v>75</v>
      </c>
      <c r="D32" s="11" t="s">
        <v>51</v>
      </c>
      <c r="E32" s="11" t="s">
        <v>303</v>
      </c>
      <c r="F32" s="12" t="s">
        <v>50</v>
      </c>
      <c r="G32" s="12" t="s">
        <v>310</v>
      </c>
      <c r="H32" s="12" t="s">
        <v>306</v>
      </c>
      <c r="I32" s="103" t="s">
        <v>505</v>
      </c>
      <c r="J32" s="12" t="str">
        <f t="shared" si="1"/>
        <v>≥17h</v>
      </c>
      <c r="K32" s="12" t="s">
        <v>513</v>
      </c>
      <c r="L32" s="69" t="s">
        <v>519</v>
      </c>
      <c r="M32" s="11">
        <v>1</v>
      </c>
      <c r="N32" s="16"/>
      <c r="O32" s="27">
        <v>1</v>
      </c>
      <c r="P32" s="27"/>
      <c r="Q32" s="27"/>
      <c r="R32" s="27"/>
      <c r="S32" s="27"/>
      <c r="T32" s="55"/>
      <c r="U32" s="17"/>
      <c r="V32" s="27">
        <v>1</v>
      </c>
      <c r="W32" s="27"/>
      <c r="X32" s="27"/>
      <c r="Y32" s="27"/>
      <c r="Z32" s="27"/>
      <c r="AA32" s="28"/>
      <c r="AB32" s="2">
        <f t="shared" si="0"/>
        <v>0</v>
      </c>
    </row>
    <row r="33" spans="1:28" ht="12" customHeight="1">
      <c r="A33" s="10">
        <v>29</v>
      </c>
      <c r="B33" s="98" t="s">
        <v>74</v>
      </c>
      <c r="C33" s="98" t="s">
        <v>75</v>
      </c>
      <c r="D33" s="11" t="s">
        <v>51</v>
      </c>
      <c r="E33" s="11" t="s">
        <v>304</v>
      </c>
      <c r="F33" s="12" t="s">
        <v>49</v>
      </c>
      <c r="G33" s="12" t="s">
        <v>510</v>
      </c>
      <c r="H33" s="12" t="s">
        <v>306</v>
      </c>
      <c r="I33" s="103" t="s">
        <v>505</v>
      </c>
      <c r="J33" s="12" t="str">
        <f t="shared" si="1"/>
        <v>≥17h</v>
      </c>
      <c r="K33" s="12" t="s">
        <v>512</v>
      </c>
      <c r="L33" s="69" t="s">
        <v>519</v>
      </c>
      <c r="M33" s="11"/>
      <c r="N33" s="16"/>
      <c r="O33" s="27"/>
      <c r="P33" s="27"/>
      <c r="Q33" s="27"/>
      <c r="R33" s="27"/>
      <c r="S33" s="27"/>
      <c r="T33" s="55">
        <v>1</v>
      </c>
      <c r="U33" s="17"/>
      <c r="V33" s="27"/>
      <c r="W33" s="27"/>
      <c r="X33" s="27"/>
      <c r="Y33" s="27"/>
      <c r="Z33" s="27"/>
      <c r="AA33" s="28">
        <v>1</v>
      </c>
      <c r="AB33" s="2">
        <f t="shared" si="0"/>
        <v>0</v>
      </c>
    </row>
    <row r="34" spans="1:28" ht="12" customHeight="1">
      <c r="A34" s="10">
        <v>30</v>
      </c>
      <c r="B34" s="98" t="s">
        <v>82</v>
      </c>
      <c r="C34" s="98" t="s">
        <v>82</v>
      </c>
      <c r="D34" s="11" t="s">
        <v>52</v>
      </c>
      <c r="E34" s="11" t="s">
        <v>304</v>
      </c>
      <c r="F34" s="12" t="s">
        <v>49</v>
      </c>
      <c r="G34" s="12" t="s">
        <v>310</v>
      </c>
      <c r="H34" s="12" t="s">
        <v>306</v>
      </c>
      <c r="I34" s="103" t="s">
        <v>504</v>
      </c>
      <c r="J34" s="12" t="str">
        <f t="shared" si="1"/>
        <v>≥17h</v>
      </c>
      <c r="K34" s="12" t="s">
        <v>512</v>
      </c>
      <c r="L34" s="69" t="s">
        <v>518</v>
      </c>
      <c r="M34" s="11"/>
      <c r="N34" s="16"/>
      <c r="O34" s="27"/>
      <c r="P34" s="27"/>
      <c r="Q34" s="27"/>
      <c r="R34" s="27"/>
      <c r="S34" s="27"/>
      <c r="T34" s="55">
        <v>1</v>
      </c>
      <c r="U34" s="17"/>
      <c r="V34" s="27"/>
      <c r="W34" s="27"/>
      <c r="X34" s="27"/>
      <c r="Y34" s="27"/>
      <c r="Z34" s="27"/>
      <c r="AA34" s="28">
        <v>1</v>
      </c>
      <c r="AB34" s="2">
        <f t="shared" si="0"/>
        <v>0</v>
      </c>
    </row>
    <row r="35" spans="1:28" ht="12" customHeight="1">
      <c r="A35" s="10">
        <v>31</v>
      </c>
      <c r="B35" s="98" t="s">
        <v>74</v>
      </c>
      <c r="C35" s="98" t="s">
        <v>75</v>
      </c>
      <c r="D35" s="11" t="s">
        <v>25</v>
      </c>
      <c r="E35" s="11" t="s">
        <v>303</v>
      </c>
      <c r="F35" s="12" t="s">
        <v>48</v>
      </c>
      <c r="G35" s="12" t="s">
        <v>310</v>
      </c>
      <c r="H35" s="12" t="s">
        <v>306</v>
      </c>
      <c r="I35" s="103" t="s">
        <v>505</v>
      </c>
      <c r="J35" s="12" t="str">
        <f t="shared" si="1"/>
        <v>≥17h</v>
      </c>
      <c r="K35" s="12" t="s">
        <v>513</v>
      </c>
      <c r="L35" s="69" t="s">
        <v>519</v>
      </c>
      <c r="M35" s="11">
        <v>1</v>
      </c>
      <c r="N35" s="16"/>
      <c r="O35" s="27"/>
      <c r="P35" s="27"/>
      <c r="Q35" s="27"/>
      <c r="R35" s="27"/>
      <c r="S35" s="27">
        <v>1</v>
      </c>
      <c r="T35" s="55"/>
      <c r="U35" s="17"/>
      <c r="V35" s="27"/>
      <c r="W35" s="27"/>
      <c r="X35" s="27"/>
      <c r="Y35" s="27"/>
      <c r="Z35" s="27">
        <v>1</v>
      </c>
      <c r="AA35" s="28"/>
      <c r="AB35" s="2">
        <f t="shared" si="0"/>
        <v>1</v>
      </c>
    </row>
    <row r="36" spans="1:28" ht="12" customHeight="1">
      <c r="A36" s="10">
        <v>32</v>
      </c>
      <c r="B36" s="98" t="s">
        <v>82</v>
      </c>
      <c r="C36" s="98" t="s">
        <v>82</v>
      </c>
      <c r="D36" s="11" t="s">
        <v>25</v>
      </c>
      <c r="E36" s="11" t="s">
        <v>304</v>
      </c>
      <c r="F36" s="12" t="s">
        <v>48</v>
      </c>
      <c r="G36" s="12" t="s">
        <v>510</v>
      </c>
      <c r="H36" s="12" t="s">
        <v>306</v>
      </c>
      <c r="I36" s="103" t="s">
        <v>504</v>
      </c>
      <c r="J36" s="12" t="str">
        <f t="shared" si="1"/>
        <v>≥17h</v>
      </c>
      <c r="K36" s="12" t="s">
        <v>513</v>
      </c>
      <c r="L36" s="69" t="s">
        <v>518</v>
      </c>
      <c r="M36" s="11">
        <v>1</v>
      </c>
      <c r="N36" s="16"/>
      <c r="O36" s="27"/>
      <c r="P36" s="27"/>
      <c r="Q36" s="27"/>
      <c r="R36" s="27"/>
      <c r="S36" s="27">
        <v>1</v>
      </c>
      <c r="T36" s="55"/>
      <c r="U36" s="17"/>
      <c r="V36" s="27"/>
      <c r="W36" s="27"/>
      <c r="X36" s="27"/>
      <c r="Y36" s="27"/>
      <c r="Z36" s="27">
        <v>1</v>
      </c>
      <c r="AA36" s="28"/>
      <c r="AB36" s="2">
        <f t="shared" si="0"/>
        <v>1</v>
      </c>
    </row>
    <row r="37" spans="1:28" ht="12" customHeight="1">
      <c r="A37" s="10">
        <v>33</v>
      </c>
      <c r="B37" s="98" t="s">
        <v>67</v>
      </c>
      <c r="C37" s="98" t="s">
        <v>67</v>
      </c>
      <c r="D37" s="11" t="s">
        <v>51</v>
      </c>
      <c r="E37" s="11" t="s">
        <v>304</v>
      </c>
      <c r="F37" s="12" t="s">
        <v>48</v>
      </c>
      <c r="G37" s="12" t="s">
        <v>310</v>
      </c>
      <c r="H37" s="12" t="s">
        <v>306</v>
      </c>
      <c r="I37" s="103" t="s">
        <v>504</v>
      </c>
      <c r="J37" s="12" t="str">
        <f t="shared" si="1"/>
        <v>≥17h</v>
      </c>
      <c r="K37" s="12" t="s">
        <v>513</v>
      </c>
      <c r="L37" s="69" t="s">
        <v>518</v>
      </c>
      <c r="M37" s="11">
        <v>1</v>
      </c>
      <c r="N37" s="16"/>
      <c r="O37" s="27"/>
      <c r="P37" s="27"/>
      <c r="Q37" s="27"/>
      <c r="R37" s="27"/>
      <c r="S37" s="27">
        <v>1</v>
      </c>
      <c r="T37" s="55"/>
      <c r="U37" s="17"/>
      <c r="V37" s="27">
        <v>1</v>
      </c>
      <c r="W37" s="27"/>
      <c r="X37" s="27"/>
      <c r="Y37" s="27"/>
      <c r="Z37" s="27"/>
      <c r="AA37" s="28"/>
      <c r="AB37" s="2">
        <f t="shared" si="0"/>
        <v>1</v>
      </c>
    </row>
    <row r="38" spans="1:28" ht="12" customHeight="1">
      <c r="A38" s="10">
        <v>34</v>
      </c>
      <c r="B38" s="98" t="s">
        <v>243</v>
      </c>
      <c r="C38" s="98" t="s">
        <v>85</v>
      </c>
      <c r="D38" s="11" t="s">
        <v>52</v>
      </c>
      <c r="E38" s="11" t="s">
        <v>304</v>
      </c>
      <c r="F38" s="12" t="s">
        <v>48</v>
      </c>
      <c r="G38" s="12" t="s">
        <v>310</v>
      </c>
      <c r="H38" s="12" t="s">
        <v>306</v>
      </c>
      <c r="I38" s="103" t="s">
        <v>504</v>
      </c>
      <c r="J38" s="12" t="str">
        <f t="shared" si="1"/>
        <v>≥17h</v>
      </c>
      <c r="K38" s="12" t="s">
        <v>512</v>
      </c>
      <c r="L38" s="69" t="s">
        <v>518</v>
      </c>
      <c r="M38" s="11">
        <v>1</v>
      </c>
      <c r="N38" s="16"/>
      <c r="O38" s="27"/>
      <c r="P38" s="27"/>
      <c r="Q38" s="27"/>
      <c r="R38" s="27"/>
      <c r="S38" s="27">
        <v>1</v>
      </c>
      <c r="T38" s="55"/>
      <c r="U38" s="17"/>
      <c r="V38" s="27"/>
      <c r="W38" s="27"/>
      <c r="X38" s="27"/>
      <c r="Y38" s="27"/>
      <c r="Z38" s="27">
        <v>1</v>
      </c>
      <c r="AA38" s="28"/>
      <c r="AB38" s="2">
        <f t="shared" si="0"/>
        <v>1</v>
      </c>
    </row>
    <row r="39" spans="1:28" ht="12" customHeight="1">
      <c r="A39" s="10">
        <v>35</v>
      </c>
      <c r="B39" s="98" t="s">
        <v>70</v>
      </c>
      <c r="C39" s="98" t="s">
        <v>71</v>
      </c>
      <c r="D39" s="11" t="s">
        <v>51</v>
      </c>
      <c r="E39" s="11" t="s">
        <v>304</v>
      </c>
      <c r="F39" s="12" t="s">
        <v>50</v>
      </c>
      <c r="G39" s="12" t="s">
        <v>310</v>
      </c>
      <c r="H39" s="12" t="s">
        <v>306</v>
      </c>
      <c r="I39" s="103" t="s">
        <v>505</v>
      </c>
      <c r="J39" s="12" t="str">
        <f t="shared" si="1"/>
        <v>≥17h</v>
      </c>
      <c r="K39" s="12" t="s">
        <v>513</v>
      </c>
      <c r="L39" s="69" t="s">
        <v>520</v>
      </c>
      <c r="M39" s="11">
        <v>1</v>
      </c>
      <c r="N39" s="16">
        <v>1</v>
      </c>
      <c r="O39" s="27"/>
      <c r="P39" s="27"/>
      <c r="Q39" s="27"/>
      <c r="R39" s="27"/>
      <c r="S39" s="27"/>
      <c r="T39" s="55"/>
      <c r="U39" s="17">
        <v>1</v>
      </c>
      <c r="V39" s="27"/>
      <c r="W39" s="27"/>
      <c r="X39" s="27"/>
      <c r="Y39" s="27"/>
      <c r="Z39" s="27"/>
      <c r="AA39" s="28"/>
      <c r="AB39" s="2">
        <f t="shared" si="0"/>
        <v>0</v>
      </c>
    </row>
    <row r="40" spans="1:28" ht="12" customHeight="1">
      <c r="A40" s="10">
        <v>36</v>
      </c>
      <c r="B40" s="98" t="s">
        <v>106</v>
      </c>
      <c r="C40" s="98" t="s">
        <v>71</v>
      </c>
      <c r="D40" s="11" t="s">
        <v>52</v>
      </c>
      <c r="E40" s="11" t="s">
        <v>304</v>
      </c>
      <c r="F40" s="12" t="s">
        <v>49</v>
      </c>
      <c r="G40" s="12" t="s">
        <v>310</v>
      </c>
      <c r="H40" s="12" t="s">
        <v>306</v>
      </c>
      <c r="I40" s="103" t="s">
        <v>505</v>
      </c>
      <c r="J40" s="12" t="str">
        <f t="shared" si="1"/>
        <v>≥17h</v>
      </c>
      <c r="K40" s="12" t="s">
        <v>512</v>
      </c>
      <c r="L40" s="69" t="s">
        <v>520</v>
      </c>
      <c r="M40" s="11"/>
      <c r="N40" s="16"/>
      <c r="O40" s="27"/>
      <c r="P40" s="27"/>
      <c r="Q40" s="27"/>
      <c r="R40" s="27"/>
      <c r="S40" s="27"/>
      <c r="T40" s="55">
        <v>1</v>
      </c>
      <c r="U40" s="17"/>
      <c r="V40" s="27"/>
      <c r="W40" s="27"/>
      <c r="X40" s="27"/>
      <c r="Y40" s="27"/>
      <c r="Z40" s="27"/>
      <c r="AA40" s="28">
        <v>1</v>
      </c>
      <c r="AB40" s="2">
        <f t="shared" si="0"/>
        <v>0</v>
      </c>
    </row>
    <row r="41" spans="1:28" ht="12" customHeight="1">
      <c r="A41" s="10">
        <v>37</v>
      </c>
      <c r="B41" s="98" t="s">
        <v>125</v>
      </c>
      <c r="C41" s="98" t="s">
        <v>59</v>
      </c>
      <c r="D41" s="11" t="s">
        <v>25</v>
      </c>
      <c r="E41" s="11" t="s">
        <v>304</v>
      </c>
      <c r="F41" s="12" t="s">
        <v>48</v>
      </c>
      <c r="G41" s="12" t="s">
        <v>310</v>
      </c>
      <c r="H41" s="12" t="s">
        <v>306</v>
      </c>
      <c r="I41" s="103" t="s">
        <v>504</v>
      </c>
      <c r="J41" s="12" t="str">
        <f t="shared" si="1"/>
        <v>≥17h</v>
      </c>
      <c r="K41" s="12" t="s">
        <v>47</v>
      </c>
      <c r="L41" s="69" t="s">
        <v>518</v>
      </c>
      <c r="M41" s="11">
        <v>1</v>
      </c>
      <c r="N41" s="16">
        <v>1</v>
      </c>
      <c r="O41" s="27"/>
      <c r="P41" s="27"/>
      <c r="Q41" s="27"/>
      <c r="R41" s="27"/>
      <c r="S41" s="27"/>
      <c r="T41" s="55"/>
      <c r="U41" s="17"/>
      <c r="V41" s="27"/>
      <c r="W41" s="27"/>
      <c r="X41" s="27"/>
      <c r="Y41" s="27"/>
      <c r="Z41" s="27"/>
      <c r="AA41" s="28">
        <v>1</v>
      </c>
      <c r="AB41" s="2">
        <f t="shared" si="0"/>
        <v>0</v>
      </c>
    </row>
    <row r="42" spans="1:28" ht="12" customHeight="1">
      <c r="A42" s="10">
        <v>38</v>
      </c>
      <c r="B42" s="98" t="s">
        <v>61</v>
      </c>
      <c r="C42" s="98" t="s">
        <v>198</v>
      </c>
      <c r="D42" s="11" t="s">
        <v>52</v>
      </c>
      <c r="E42" s="11" t="s">
        <v>304</v>
      </c>
      <c r="F42" s="12" t="s">
        <v>48</v>
      </c>
      <c r="G42" s="11" t="s">
        <v>511</v>
      </c>
      <c r="H42" s="12" t="s">
        <v>306</v>
      </c>
      <c r="I42" s="103" t="s">
        <v>505</v>
      </c>
      <c r="J42" s="12" t="str">
        <f t="shared" si="1"/>
        <v>≥17h</v>
      </c>
      <c r="K42" s="12" t="s">
        <v>512</v>
      </c>
      <c r="L42" s="69" t="s">
        <v>520</v>
      </c>
      <c r="M42" s="11"/>
      <c r="N42" s="16"/>
      <c r="O42" s="27"/>
      <c r="P42" s="27"/>
      <c r="Q42" s="27"/>
      <c r="R42" s="27"/>
      <c r="S42" s="27"/>
      <c r="T42" s="55">
        <v>1</v>
      </c>
      <c r="U42" s="17"/>
      <c r="V42" s="27"/>
      <c r="W42" s="27"/>
      <c r="X42" s="27"/>
      <c r="Y42" s="27"/>
      <c r="Z42" s="27"/>
      <c r="AA42" s="28">
        <v>1</v>
      </c>
      <c r="AB42" s="2">
        <f t="shared" si="0"/>
        <v>0</v>
      </c>
    </row>
    <row r="43" spans="1:28" ht="12" customHeight="1">
      <c r="A43" s="10">
        <v>39</v>
      </c>
      <c r="B43" s="98" t="s">
        <v>133</v>
      </c>
      <c r="C43" s="98" t="s">
        <v>131</v>
      </c>
      <c r="D43" s="11" t="s">
        <v>52</v>
      </c>
      <c r="E43" s="11" t="s">
        <v>304</v>
      </c>
      <c r="F43" s="12" t="s">
        <v>49</v>
      </c>
      <c r="G43" s="12" t="s">
        <v>510</v>
      </c>
      <c r="H43" s="12" t="s">
        <v>306</v>
      </c>
      <c r="I43" s="103" t="s">
        <v>504</v>
      </c>
      <c r="J43" s="12" t="str">
        <f t="shared" si="1"/>
        <v>≥17h</v>
      </c>
      <c r="K43" s="12" t="s">
        <v>47</v>
      </c>
      <c r="L43" s="69" t="s">
        <v>519</v>
      </c>
      <c r="M43" s="11"/>
      <c r="N43" s="16"/>
      <c r="O43" s="27"/>
      <c r="P43" s="27"/>
      <c r="Q43" s="27"/>
      <c r="R43" s="27"/>
      <c r="S43" s="27"/>
      <c r="T43" s="55">
        <v>1</v>
      </c>
      <c r="U43" s="17"/>
      <c r="V43" s="27"/>
      <c r="W43" s="27"/>
      <c r="X43" s="27"/>
      <c r="Y43" s="27"/>
      <c r="Z43" s="27"/>
      <c r="AA43" s="28">
        <v>1</v>
      </c>
      <c r="AB43" s="2">
        <f t="shared" si="0"/>
        <v>0</v>
      </c>
    </row>
    <row r="44" spans="1:28" ht="12" customHeight="1">
      <c r="A44" s="10">
        <v>40</v>
      </c>
      <c r="B44" s="98" t="s">
        <v>81</v>
      </c>
      <c r="C44" s="98" t="s">
        <v>81</v>
      </c>
      <c r="D44" s="11" t="s">
        <v>51</v>
      </c>
      <c r="E44" s="11" t="s">
        <v>303</v>
      </c>
      <c r="F44" s="75" t="s">
        <v>47</v>
      </c>
      <c r="G44" s="12" t="s">
        <v>310</v>
      </c>
      <c r="H44" s="12" t="s">
        <v>306</v>
      </c>
      <c r="I44" s="103" t="s">
        <v>504</v>
      </c>
      <c r="J44" s="11" t="str">
        <f>"12-16h"</f>
        <v>12-16h</v>
      </c>
      <c r="K44" s="12" t="s">
        <v>512</v>
      </c>
      <c r="L44" s="69" t="s">
        <v>518</v>
      </c>
      <c r="M44" s="11">
        <v>1</v>
      </c>
      <c r="N44" s="16">
        <v>1</v>
      </c>
      <c r="O44" s="27"/>
      <c r="P44" s="27"/>
      <c r="Q44" s="27"/>
      <c r="R44" s="27"/>
      <c r="S44" s="27"/>
      <c r="T44" s="55"/>
      <c r="U44" s="17">
        <v>1</v>
      </c>
      <c r="V44" s="27"/>
      <c r="W44" s="27"/>
      <c r="X44" s="27"/>
      <c r="Y44" s="27"/>
      <c r="Z44" s="27"/>
      <c r="AA44" s="28"/>
      <c r="AB44" s="2">
        <f t="shared" si="0"/>
        <v>0</v>
      </c>
    </row>
    <row r="45" spans="1:28" ht="12" customHeight="1">
      <c r="A45" s="10">
        <v>41</v>
      </c>
      <c r="B45" s="98" t="s">
        <v>117</v>
      </c>
      <c r="C45" s="98" t="s">
        <v>72</v>
      </c>
      <c r="D45" s="11" t="s">
        <v>51</v>
      </c>
      <c r="E45" s="11" t="s">
        <v>303</v>
      </c>
      <c r="F45" s="12" t="s">
        <v>48</v>
      </c>
      <c r="G45" s="11" t="s">
        <v>511</v>
      </c>
      <c r="H45" s="12" t="s">
        <v>308</v>
      </c>
      <c r="I45" s="103" t="s">
        <v>504</v>
      </c>
      <c r="J45" s="12" t="str">
        <f>"≥17h"</f>
        <v>≥17h</v>
      </c>
      <c r="K45" s="12" t="s">
        <v>47</v>
      </c>
      <c r="L45" s="69" t="s">
        <v>519</v>
      </c>
      <c r="M45" s="11">
        <v>1</v>
      </c>
      <c r="N45" s="16">
        <v>1</v>
      </c>
      <c r="O45" s="27"/>
      <c r="P45" s="27"/>
      <c r="Q45" s="27"/>
      <c r="R45" s="27"/>
      <c r="S45" s="27"/>
      <c r="T45" s="55"/>
      <c r="U45" s="17"/>
      <c r="V45" s="27"/>
      <c r="W45" s="27"/>
      <c r="X45" s="27"/>
      <c r="Y45" s="27"/>
      <c r="Z45" s="27"/>
      <c r="AA45" s="28">
        <v>1</v>
      </c>
      <c r="AB45" s="2">
        <f t="shared" si="0"/>
        <v>0</v>
      </c>
    </row>
    <row r="46" spans="1:28" ht="12" customHeight="1">
      <c r="A46" s="10">
        <v>42</v>
      </c>
      <c r="B46" s="98" t="s">
        <v>81</v>
      </c>
      <c r="C46" s="98" t="s">
        <v>81</v>
      </c>
      <c r="D46" s="11" t="s">
        <v>51</v>
      </c>
      <c r="E46" s="11" t="s">
        <v>304</v>
      </c>
      <c r="F46" s="12" t="s">
        <v>48</v>
      </c>
      <c r="G46" s="12" t="s">
        <v>310</v>
      </c>
      <c r="H46" s="12" t="s">
        <v>306</v>
      </c>
      <c r="I46" s="11" t="s">
        <v>504</v>
      </c>
      <c r="J46" s="11" t="str">
        <f>"12-16h"</f>
        <v>12-16h</v>
      </c>
      <c r="K46" s="12" t="s">
        <v>512</v>
      </c>
      <c r="L46" s="69" t="s">
        <v>518</v>
      </c>
      <c r="M46" s="11">
        <v>1</v>
      </c>
      <c r="N46" s="16"/>
      <c r="O46" s="27"/>
      <c r="P46" s="27"/>
      <c r="Q46" s="27"/>
      <c r="R46" s="27"/>
      <c r="S46" s="27"/>
      <c r="T46" s="55">
        <v>1</v>
      </c>
      <c r="U46" s="17">
        <v>1</v>
      </c>
      <c r="V46" s="27"/>
      <c r="W46" s="27"/>
      <c r="X46" s="27"/>
      <c r="Y46" s="27"/>
      <c r="Z46" s="27"/>
      <c r="AA46" s="28"/>
      <c r="AB46" s="2">
        <f t="shared" si="0"/>
        <v>0</v>
      </c>
    </row>
    <row r="47" spans="1:28" ht="12" customHeight="1">
      <c r="A47" s="10">
        <v>43</v>
      </c>
      <c r="B47" s="98" t="s">
        <v>74</v>
      </c>
      <c r="C47" s="98" t="s">
        <v>75</v>
      </c>
      <c r="D47" s="11" t="s">
        <v>51</v>
      </c>
      <c r="E47" s="11" t="s">
        <v>304</v>
      </c>
      <c r="F47" s="12" t="s">
        <v>48</v>
      </c>
      <c r="G47" s="12" t="s">
        <v>510</v>
      </c>
      <c r="H47" s="12" t="s">
        <v>306</v>
      </c>
      <c r="I47" s="103" t="s">
        <v>505</v>
      </c>
      <c r="J47" s="11" t="str">
        <f>"12-16h"</f>
        <v>12-16h</v>
      </c>
      <c r="K47" s="12" t="s">
        <v>47</v>
      </c>
      <c r="L47" s="69" t="s">
        <v>519</v>
      </c>
      <c r="M47" s="11"/>
      <c r="N47" s="16"/>
      <c r="O47" s="27"/>
      <c r="P47" s="27"/>
      <c r="Q47" s="27"/>
      <c r="R47" s="27"/>
      <c r="S47" s="27"/>
      <c r="T47" s="55">
        <v>1</v>
      </c>
      <c r="U47" s="17"/>
      <c r="V47" s="27"/>
      <c r="W47" s="27"/>
      <c r="X47" s="27"/>
      <c r="Y47" s="27"/>
      <c r="Z47" s="27"/>
      <c r="AA47" s="28">
        <v>1</v>
      </c>
      <c r="AB47" s="2">
        <f t="shared" si="0"/>
        <v>0</v>
      </c>
    </row>
    <row r="48" spans="1:28" ht="12" customHeight="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11">
        <v>1</v>
      </c>
      <c r="N48" s="16"/>
      <c r="O48" s="27"/>
      <c r="P48" s="27"/>
      <c r="Q48" s="27"/>
      <c r="R48" s="27"/>
      <c r="S48" s="27"/>
      <c r="T48" s="55">
        <v>1</v>
      </c>
      <c r="U48" s="17">
        <v>1</v>
      </c>
      <c r="V48" s="27"/>
      <c r="W48" s="27"/>
      <c r="X48" s="27"/>
      <c r="Y48" s="27"/>
      <c r="Z48" s="27"/>
      <c r="AA48" s="28"/>
      <c r="AB48" s="2">
        <f t="shared" si="0"/>
        <v>0</v>
      </c>
    </row>
    <row r="49" spans="1:28" ht="12" customHeight="1">
      <c r="A49" s="10">
        <v>45</v>
      </c>
      <c r="B49" s="98" t="s">
        <v>92</v>
      </c>
      <c r="C49" s="98" t="s">
        <v>89</v>
      </c>
      <c r="D49" s="11" t="s">
        <v>51</v>
      </c>
      <c r="E49" s="11" t="s">
        <v>303</v>
      </c>
      <c r="F49" s="12" t="s">
        <v>50</v>
      </c>
      <c r="G49" s="12" t="s">
        <v>310</v>
      </c>
      <c r="H49" s="12" t="s">
        <v>306</v>
      </c>
      <c r="I49" s="12" t="s">
        <v>505</v>
      </c>
      <c r="J49" s="12" t="str">
        <f>"≥17h"</f>
        <v>≥17h</v>
      </c>
      <c r="K49" s="12" t="s">
        <v>513</v>
      </c>
      <c r="L49" s="69" t="s">
        <v>520</v>
      </c>
      <c r="M49" s="11">
        <v>1</v>
      </c>
      <c r="N49" s="16">
        <v>1</v>
      </c>
      <c r="O49" s="27"/>
      <c r="P49" s="27"/>
      <c r="Q49" s="27"/>
      <c r="R49" s="27"/>
      <c r="S49" s="27"/>
      <c r="T49" s="55"/>
      <c r="U49" s="17"/>
      <c r="V49" s="27"/>
      <c r="W49" s="27"/>
      <c r="X49" s="27"/>
      <c r="Y49" s="27"/>
      <c r="Z49" s="27"/>
      <c r="AA49" s="28">
        <v>1</v>
      </c>
      <c r="AB49" s="2">
        <f t="shared" si="0"/>
        <v>0</v>
      </c>
    </row>
    <row r="50" spans="1:28" ht="12" customHeight="1">
      <c r="A50" s="10">
        <v>46</v>
      </c>
      <c r="B50" s="98" t="s">
        <v>125</v>
      </c>
      <c r="C50" s="98" t="s">
        <v>59</v>
      </c>
      <c r="D50" s="11" t="s">
        <v>52</v>
      </c>
      <c r="E50" s="11" t="s">
        <v>303</v>
      </c>
      <c r="F50" s="12" t="s">
        <v>50</v>
      </c>
      <c r="G50" s="12" t="s">
        <v>310</v>
      </c>
      <c r="H50" s="12" t="s">
        <v>306</v>
      </c>
      <c r="I50" s="103" t="s">
        <v>504</v>
      </c>
      <c r="J50" s="12" t="str">
        <f>"≥17h"</f>
        <v>≥17h</v>
      </c>
      <c r="K50" s="12" t="s">
        <v>512</v>
      </c>
      <c r="L50" s="69" t="s">
        <v>518</v>
      </c>
      <c r="M50" s="11"/>
      <c r="N50" s="16"/>
      <c r="O50" s="27"/>
      <c r="P50" s="27"/>
      <c r="Q50" s="27"/>
      <c r="R50" s="27"/>
      <c r="S50" s="27"/>
      <c r="T50" s="55">
        <v>1</v>
      </c>
      <c r="U50" s="17"/>
      <c r="V50" s="27"/>
      <c r="W50" s="27"/>
      <c r="X50" s="27"/>
      <c r="Y50" s="27"/>
      <c r="Z50" s="27"/>
      <c r="AA50" s="28">
        <v>1</v>
      </c>
      <c r="AB50" s="2">
        <f t="shared" si="0"/>
        <v>0</v>
      </c>
    </row>
    <row r="51" spans="1:28" ht="12" customHeight="1">
      <c r="A51" s="10">
        <v>47</v>
      </c>
      <c r="B51" s="98" t="s">
        <v>125</v>
      </c>
      <c r="C51" s="98" t="s">
        <v>59</v>
      </c>
      <c r="D51" s="11" t="s">
        <v>52</v>
      </c>
      <c r="E51" s="11" t="s">
        <v>304</v>
      </c>
      <c r="F51" s="12" t="s">
        <v>49</v>
      </c>
      <c r="G51" s="12" t="s">
        <v>310</v>
      </c>
      <c r="H51" s="12" t="s">
        <v>308</v>
      </c>
      <c r="I51" s="103" t="s">
        <v>504</v>
      </c>
      <c r="J51" s="12" t="str">
        <f>"≥17h"</f>
        <v>≥17h</v>
      </c>
      <c r="K51" s="12" t="s">
        <v>512</v>
      </c>
      <c r="L51" s="69" t="s">
        <v>518</v>
      </c>
      <c r="M51" s="11"/>
      <c r="N51" s="16"/>
      <c r="O51" s="27"/>
      <c r="P51" s="27"/>
      <c r="Q51" s="27"/>
      <c r="R51" s="27"/>
      <c r="S51" s="27"/>
      <c r="T51" s="55">
        <v>1</v>
      </c>
      <c r="U51" s="17"/>
      <c r="V51" s="27"/>
      <c r="W51" s="27"/>
      <c r="X51" s="27"/>
      <c r="Y51" s="27"/>
      <c r="Z51" s="27"/>
      <c r="AA51" s="28">
        <v>1</v>
      </c>
      <c r="AB51" s="2">
        <f t="shared" si="0"/>
        <v>0</v>
      </c>
    </row>
    <row r="52" spans="1:28" ht="12" customHeight="1">
      <c r="A52" s="10">
        <v>48</v>
      </c>
      <c r="B52" s="98" t="s">
        <v>270</v>
      </c>
      <c r="C52" s="98" t="s">
        <v>89</v>
      </c>
      <c r="D52" s="11" t="s">
        <v>52</v>
      </c>
      <c r="E52" s="11" t="s">
        <v>304</v>
      </c>
      <c r="F52" s="12" t="s">
        <v>48</v>
      </c>
      <c r="G52" s="12" t="s">
        <v>510</v>
      </c>
      <c r="H52" s="12" t="s">
        <v>306</v>
      </c>
      <c r="I52" s="103" t="s">
        <v>504</v>
      </c>
      <c r="J52" s="12" t="str">
        <f>"≥17h"</f>
        <v>≥17h</v>
      </c>
      <c r="K52" s="12" t="s">
        <v>47</v>
      </c>
      <c r="L52" s="69" t="s">
        <v>520</v>
      </c>
      <c r="M52" s="11">
        <v>1</v>
      </c>
      <c r="N52" s="16"/>
      <c r="O52" s="27"/>
      <c r="P52" s="27"/>
      <c r="Q52" s="27"/>
      <c r="R52" s="27"/>
      <c r="S52" s="27">
        <v>1</v>
      </c>
      <c r="T52" s="55"/>
      <c r="U52" s="17"/>
      <c r="V52" s="27"/>
      <c r="W52" s="27"/>
      <c r="X52" s="27"/>
      <c r="Y52" s="27"/>
      <c r="Z52" s="27"/>
      <c r="AA52" s="28">
        <v>1</v>
      </c>
      <c r="AB52" s="2">
        <f t="shared" si="0"/>
        <v>1</v>
      </c>
    </row>
    <row r="53" spans="1:28" ht="12" customHeight="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11">
        <v>1</v>
      </c>
      <c r="N53" s="16"/>
      <c r="O53" s="27">
        <v>1</v>
      </c>
      <c r="P53" s="27"/>
      <c r="Q53" s="27"/>
      <c r="R53" s="27"/>
      <c r="S53" s="27"/>
      <c r="T53" s="55"/>
      <c r="U53" s="17"/>
      <c r="V53" s="27"/>
      <c r="W53" s="27"/>
      <c r="X53" s="27"/>
      <c r="Y53" s="27"/>
      <c r="Z53" s="27">
        <v>1</v>
      </c>
      <c r="AA53" s="28"/>
      <c r="AB53" s="2">
        <f t="shared" si="0"/>
        <v>1</v>
      </c>
    </row>
    <row r="54" spans="1:28" ht="12" customHeight="1">
      <c r="A54" s="10">
        <v>50</v>
      </c>
      <c r="B54" s="98" t="s">
        <v>270</v>
      </c>
      <c r="C54" s="98" t="s">
        <v>89</v>
      </c>
      <c r="D54" s="11" t="s">
        <v>52</v>
      </c>
      <c r="E54" s="11" t="s">
        <v>304</v>
      </c>
      <c r="F54" s="12" t="s">
        <v>48</v>
      </c>
      <c r="G54" s="12" t="s">
        <v>510</v>
      </c>
      <c r="H54" s="12" t="s">
        <v>306</v>
      </c>
      <c r="I54" s="103" t="s">
        <v>504</v>
      </c>
      <c r="J54" s="12" t="str">
        <f t="shared" ref="J54:J60" si="2">"≥17h"</f>
        <v>≥17h</v>
      </c>
      <c r="K54" s="12" t="s">
        <v>513</v>
      </c>
      <c r="L54" s="69" t="s">
        <v>520</v>
      </c>
      <c r="M54" s="11">
        <v>1</v>
      </c>
      <c r="N54" s="16"/>
      <c r="O54" s="27"/>
      <c r="P54" s="27"/>
      <c r="Q54" s="27"/>
      <c r="R54" s="27"/>
      <c r="S54" s="27">
        <v>1</v>
      </c>
      <c r="T54" s="55"/>
      <c r="U54" s="17"/>
      <c r="V54" s="27"/>
      <c r="W54" s="27"/>
      <c r="X54" s="27"/>
      <c r="Y54" s="27"/>
      <c r="Z54" s="27"/>
      <c r="AA54" s="28">
        <v>1</v>
      </c>
      <c r="AB54" s="2">
        <f t="shared" si="0"/>
        <v>1</v>
      </c>
    </row>
    <row r="55" spans="1:28" ht="12" customHeight="1">
      <c r="A55" s="10">
        <v>51</v>
      </c>
      <c r="B55" s="98" t="s">
        <v>270</v>
      </c>
      <c r="C55" s="98" t="s">
        <v>89</v>
      </c>
      <c r="D55" s="11" t="s">
        <v>52</v>
      </c>
      <c r="E55" s="11" t="s">
        <v>304</v>
      </c>
      <c r="F55" s="12" t="s">
        <v>49</v>
      </c>
      <c r="G55" s="12" t="s">
        <v>310</v>
      </c>
      <c r="H55" s="12" t="s">
        <v>306</v>
      </c>
      <c r="I55" s="103" t="s">
        <v>505</v>
      </c>
      <c r="J55" s="12" t="str">
        <f t="shared" si="2"/>
        <v>≥17h</v>
      </c>
      <c r="K55" s="12" t="s">
        <v>47</v>
      </c>
      <c r="L55" s="69" t="s">
        <v>520</v>
      </c>
      <c r="M55" s="11"/>
      <c r="N55" s="16"/>
      <c r="O55" s="27"/>
      <c r="P55" s="27"/>
      <c r="Q55" s="27"/>
      <c r="R55" s="27"/>
      <c r="S55" s="27"/>
      <c r="T55" s="55">
        <v>1</v>
      </c>
      <c r="U55" s="17"/>
      <c r="V55" s="27"/>
      <c r="W55" s="27"/>
      <c r="X55" s="27"/>
      <c r="Y55" s="27"/>
      <c r="Z55" s="27"/>
      <c r="AA55" s="28">
        <v>1</v>
      </c>
      <c r="AB55" s="2">
        <f t="shared" si="0"/>
        <v>0</v>
      </c>
    </row>
    <row r="56" spans="1:28" ht="12" customHeight="1">
      <c r="A56" s="10">
        <v>52</v>
      </c>
      <c r="B56" s="98" t="s">
        <v>271</v>
      </c>
      <c r="C56" s="98" t="s">
        <v>89</v>
      </c>
      <c r="D56" s="11" t="s">
        <v>52</v>
      </c>
      <c r="E56" s="11" t="s">
        <v>303</v>
      </c>
      <c r="F56" s="12" t="s">
        <v>48</v>
      </c>
      <c r="G56" s="12" t="s">
        <v>510</v>
      </c>
      <c r="H56" s="12" t="s">
        <v>307</v>
      </c>
      <c r="I56" s="103" t="s">
        <v>505</v>
      </c>
      <c r="J56" s="12" t="str">
        <f t="shared" si="2"/>
        <v>≥17h</v>
      </c>
      <c r="K56" s="12" t="s">
        <v>513</v>
      </c>
      <c r="L56" s="69" t="s">
        <v>520</v>
      </c>
      <c r="M56" s="11">
        <v>1</v>
      </c>
      <c r="N56" s="16">
        <v>1</v>
      </c>
      <c r="O56" s="27"/>
      <c r="P56" s="27"/>
      <c r="Q56" s="27"/>
      <c r="R56" s="27"/>
      <c r="S56" s="27"/>
      <c r="T56" s="55"/>
      <c r="U56" s="17"/>
      <c r="V56" s="27"/>
      <c r="W56" s="27"/>
      <c r="X56" s="27"/>
      <c r="Y56" s="27"/>
      <c r="Z56" s="27"/>
      <c r="AA56" s="28">
        <v>1</v>
      </c>
      <c r="AB56" s="2">
        <f t="shared" si="0"/>
        <v>0</v>
      </c>
    </row>
    <row r="57" spans="1:28" ht="12" customHeight="1">
      <c r="A57" s="10">
        <v>53</v>
      </c>
      <c r="B57" s="98" t="s">
        <v>270</v>
      </c>
      <c r="C57" s="98" t="s">
        <v>89</v>
      </c>
      <c r="D57" s="11" t="s">
        <v>52</v>
      </c>
      <c r="E57" s="11" t="s">
        <v>304</v>
      </c>
      <c r="F57" s="12" t="s">
        <v>49</v>
      </c>
      <c r="G57" s="12" t="s">
        <v>310</v>
      </c>
      <c r="H57" s="12" t="s">
        <v>306</v>
      </c>
      <c r="I57" s="103" t="s">
        <v>505</v>
      </c>
      <c r="J57" s="12" t="str">
        <f t="shared" si="2"/>
        <v>≥17h</v>
      </c>
      <c r="K57" s="12" t="s">
        <v>512</v>
      </c>
      <c r="L57" s="69" t="s">
        <v>520</v>
      </c>
      <c r="M57" s="11"/>
      <c r="N57" s="16"/>
      <c r="O57" s="27"/>
      <c r="P57" s="27"/>
      <c r="Q57" s="27"/>
      <c r="R57" s="27"/>
      <c r="S57" s="27"/>
      <c r="T57" s="55">
        <v>1</v>
      </c>
      <c r="U57" s="17"/>
      <c r="V57" s="27"/>
      <c r="W57" s="27"/>
      <c r="X57" s="27"/>
      <c r="Y57" s="27"/>
      <c r="Z57" s="27"/>
      <c r="AA57" s="28">
        <v>1</v>
      </c>
      <c r="AB57" s="2">
        <f t="shared" si="0"/>
        <v>0</v>
      </c>
    </row>
    <row r="58" spans="1:28" ht="12" customHeight="1">
      <c r="A58" s="10">
        <v>54</v>
      </c>
      <c r="B58" s="98" t="s">
        <v>81</v>
      </c>
      <c r="C58" s="98" t="s">
        <v>81</v>
      </c>
      <c r="D58" s="11" t="s">
        <v>25</v>
      </c>
      <c r="E58" s="11" t="s">
        <v>304</v>
      </c>
      <c r="F58" s="12" t="s">
        <v>48</v>
      </c>
      <c r="G58" s="12" t="s">
        <v>310</v>
      </c>
      <c r="H58" s="12" t="s">
        <v>306</v>
      </c>
      <c r="I58" s="103" t="s">
        <v>504</v>
      </c>
      <c r="J58" s="12" t="str">
        <f t="shared" si="2"/>
        <v>≥17h</v>
      </c>
      <c r="K58" s="12" t="s">
        <v>512</v>
      </c>
      <c r="L58" s="69" t="s">
        <v>518</v>
      </c>
      <c r="M58" s="11">
        <v>1</v>
      </c>
      <c r="N58" s="16"/>
      <c r="O58" s="27"/>
      <c r="P58" s="27"/>
      <c r="Q58" s="27"/>
      <c r="R58" s="27"/>
      <c r="S58" s="27">
        <v>1</v>
      </c>
      <c r="T58" s="55"/>
      <c r="U58" s="17"/>
      <c r="V58" s="27"/>
      <c r="W58" s="27"/>
      <c r="X58" s="27"/>
      <c r="Y58" s="27"/>
      <c r="Z58" s="27">
        <v>1</v>
      </c>
      <c r="AA58" s="28"/>
      <c r="AB58" s="2">
        <f t="shared" si="0"/>
        <v>1</v>
      </c>
    </row>
    <row r="59" spans="1:28" ht="12" customHeight="1">
      <c r="A59" s="10">
        <v>55</v>
      </c>
      <c r="B59" s="98" t="s">
        <v>113</v>
      </c>
      <c r="C59" s="98" t="s">
        <v>71</v>
      </c>
      <c r="D59" s="11" t="s">
        <v>51</v>
      </c>
      <c r="E59" s="11" t="s">
        <v>303</v>
      </c>
      <c r="F59" s="12" t="s">
        <v>49</v>
      </c>
      <c r="G59" s="12" t="s">
        <v>310</v>
      </c>
      <c r="H59" s="12" t="s">
        <v>306</v>
      </c>
      <c r="I59" s="103" t="s">
        <v>505</v>
      </c>
      <c r="J59" s="12" t="str">
        <f t="shared" si="2"/>
        <v>≥17h</v>
      </c>
      <c r="K59" s="12" t="s">
        <v>512</v>
      </c>
      <c r="L59" s="69" t="s">
        <v>520</v>
      </c>
      <c r="M59" s="11"/>
      <c r="N59" s="16"/>
      <c r="O59" s="27"/>
      <c r="P59" s="27"/>
      <c r="Q59" s="27"/>
      <c r="R59" s="27"/>
      <c r="S59" s="27"/>
      <c r="T59" s="55">
        <v>1</v>
      </c>
      <c r="U59" s="17"/>
      <c r="V59" s="27"/>
      <c r="W59" s="27"/>
      <c r="X59" s="27"/>
      <c r="Y59" s="27"/>
      <c r="Z59" s="27"/>
      <c r="AA59" s="28">
        <v>1</v>
      </c>
      <c r="AB59" s="2">
        <f t="shared" si="0"/>
        <v>0</v>
      </c>
    </row>
    <row r="60" spans="1:28" ht="12" customHeight="1">
      <c r="A60" s="10">
        <v>56</v>
      </c>
      <c r="B60" s="98" t="s">
        <v>81</v>
      </c>
      <c r="C60" s="98" t="s">
        <v>81</v>
      </c>
      <c r="D60" s="11" t="s">
        <v>25</v>
      </c>
      <c r="E60" s="11" t="s">
        <v>304</v>
      </c>
      <c r="F60" s="12" t="s">
        <v>49</v>
      </c>
      <c r="G60" s="12" t="s">
        <v>310</v>
      </c>
      <c r="H60" s="12" t="s">
        <v>306</v>
      </c>
      <c r="I60" s="103" t="s">
        <v>504</v>
      </c>
      <c r="J60" s="12" t="str">
        <f t="shared" si="2"/>
        <v>≥17h</v>
      </c>
      <c r="K60" s="12" t="s">
        <v>512</v>
      </c>
      <c r="L60" s="69" t="s">
        <v>518</v>
      </c>
      <c r="M60" s="11">
        <v>1</v>
      </c>
      <c r="N60" s="16"/>
      <c r="O60" s="27"/>
      <c r="P60" s="27"/>
      <c r="Q60" s="27"/>
      <c r="R60" s="27"/>
      <c r="S60" s="27">
        <v>1</v>
      </c>
      <c r="T60" s="55"/>
      <c r="U60" s="17"/>
      <c r="V60" s="27"/>
      <c r="W60" s="27"/>
      <c r="X60" s="27"/>
      <c r="Y60" s="27"/>
      <c r="Z60" s="27">
        <v>1</v>
      </c>
      <c r="AA60" s="28"/>
      <c r="AB60" s="2">
        <f t="shared" si="0"/>
        <v>1</v>
      </c>
    </row>
    <row r="61" spans="1:28" ht="12" customHeight="1">
      <c r="A61" s="10">
        <v>57</v>
      </c>
      <c r="B61" s="98" t="s">
        <v>213</v>
      </c>
      <c r="C61" s="98" t="s">
        <v>69</v>
      </c>
      <c r="D61" s="11" t="s">
        <v>51</v>
      </c>
      <c r="E61" s="11" t="s">
        <v>304</v>
      </c>
      <c r="F61" s="12" t="s">
        <v>50</v>
      </c>
      <c r="G61" s="12" t="s">
        <v>510</v>
      </c>
      <c r="H61" s="12" t="s">
        <v>306</v>
      </c>
      <c r="I61" s="103" t="s">
        <v>504</v>
      </c>
      <c r="J61" s="11" t="str">
        <f>"≤12h"</f>
        <v>≤12h</v>
      </c>
      <c r="K61" s="12" t="s">
        <v>512</v>
      </c>
      <c r="L61" s="69" t="s">
        <v>518</v>
      </c>
      <c r="M61" s="11">
        <v>1</v>
      </c>
      <c r="N61" s="16">
        <v>1</v>
      </c>
      <c r="O61" s="27"/>
      <c r="P61" s="27"/>
      <c r="Q61" s="27"/>
      <c r="R61" s="27"/>
      <c r="S61" s="27"/>
      <c r="T61" s="55"/>
      <c r="U61" s="17">
        <v>1</v>
      </c>
      <c r="V61" s="27"/>
      <c r="W61" s="27"/>
      <c r="X61" s="27"/>
      <c r="Y61" s="27"/>
      <c r="Z61" s="27"/>
      <c r="AA61" s="28"/>
      <c r="AB61" s="2">
        <f t="shared" si="0"/>
        <v>0</v>
      </c>
    </row>
    <row r="62" spans="1:28" ht="12" customHeight="1">
      <c r="A62" s="10">
        <v>58</v>
      </c>
      <c r="B62" s="98" t="s">
        <v>112</v>
      </c>
      <c r="C62" s="98" t="s">
        <v>71</v>
      </c>
      <c r="D62" s="11" t="s">
        <v>51</v>
      </c>
      <c r="E62" s="11" t="s">
        <v>303</v>
      </c>
      <c r="F62" s="12" t="s">
        <v>50</v>
      </c>
      <c r="G62" s="12" t="s">
        <v>310</v>
      </c>
      <c r="H62" s="12" t="s">
        <v>306</v>
      </c>
      <c r="I62" s="12" t="s">
        <v>505</v>
      </c>
      <c r="J62" s="12" t="str">
        <f>"≥17h"</f>
        <v>≥17h</v>
      </c>
      <c r="K62" s="12" t="s">
        <v>512</v>
      </c>
      <c r="L62" s="69" t="s">
        <v>520</v>
      </c>
      <c r="M62" s="11">
        <v>1</v>
      </c>
      <c r="N62" s="16"/>
      <c r="O62" s="27"/>
      <c r="P62" s="27"/>
      <c r="Q62" s="27"/>
      <c r="R62" s="27"/>
      <c r="S62" s="27">
        <v>1</v>
      </c>
      <c r="T62" s="55"/>
      <c r="U62" s="17"/>
      <c r="V62" s="27"/>
      <c r="W62" s="27"/>
      <c r="X62" s="27"/>
      <c r="Y62" s="27"/>
      <c r="Z62" s="27"/>
      <c r="AA62" s="28">
        <v>1</v>
      </c>
      <c r="AB62" s="2">
        <f t="shared" si="0"/>
        <v>1</v>
      </c>
    </row>
    <row r="63" spans="1:28" ht="12" customHeight="1">
      <c r="A63" s="10">
        <v>59</v>
      </c>
      <c r="B63" s="98" t="s">
        <v>213</v>
      </c>
      <c r="C63" s="98" t="s">
        <v>69</v>
      </c>
      <c r="D63" s="11" t="s">
        <v>51</v>
      </c>
      <c r="E63" s="11" t="s">
        <v>304</v>
      </c>
      <c r="F63" s="12" t="s">
        <v>50</v>
      </c>
      <c r="G63" s="12" t="s">
        <v>510</v>
      </c>
      <c r="H63" s="12" t="s">
        <v>306</v>
      </c>
      <c r="I63" s="11" t="s">
        <v>504</v>
      </c>
      <c r="J63" s="12" t="str">
        <f>"≥17h"</f>
        <v>≥17h</v>
      </c>
      <c r="K63" s="12" t="s">
        <v>512</v>
      </c>
      <c r="L63" s="69" t="s">
        <v>518</v>
      </c>
      <c r="M63" s="11">
        <v>1</v>
      </c>
      <c r="N63" s="16">
        <v>1</v>
      </c>
      <c r="O63" s="27"/>
      <c r="P63" s="27"/>
      <c r="Q63" s="27"/>
      <c r="R63" s="27"/>
      <c r="S63" s="27"/>
      <c r="T63" s="55"/>
      <c r="U63" s="17">
        <v>1</v>
      </c>
      <c r="V63" s="27"/>
      <c r="W63" s="27"/>
      <c r="X63" s="27"/>
      <c r="Y63" s="27"/>
      <c r="Z63" s="27"/>
      <c r="AA63" s="28"/>
      <c r="AB63" s="2">
        <f t="shared" si="0"/>
        <v>0</v>
      </c>
    </row>
    <row r="64" spans="1:28" ht="12" customHeight="1">
      <c r="A64" s="10">
        <v>60</v>
      </c>
      <c r="B64" s="98" t="s">
        <v>113</v>
      </c>
      <c r="C64" s="98" t="s">
        <v>71</v>
      </c>
      <c r="D64" s="11" t="s">
        <v>51</v>
      </c>
      <c r="E64" s="11" t="s">
        <v>303</v>
      </c>
      <c r="F64" s="12" t="s">
        <v>48</v>
      </c>
      <c r="G64" s="12" t="s">
        <v>310</v>
      </c>
      <c r="H64" s="12" t="s">
        <v>306</v>
      </c>
      <c r="I64" s="103" t="s">
        <v>505</v>
      </c>
      <c r="J64" s="12" t="str">
        <f>"≥17h"</f>
        <v>≥17h</v>
      </c>
      <c r="K64" s="12" t="s">
        <v>47</v>
      </c>
      <c r="L64" s="69" t="s">
        <v>520</v>
      </c>
      <c r="M64" s="11">
        <v>1</v>
      </c>
      <c r="N64" s="16">
        <v>1</v>
      </c>
      <c r="O64" s="27"/>
      <c r="P64" s="27"/>
      <c r="Q64" s="27"/>
      <c r="R64" s="27"/>
      <c r="S64" s="27"/>
      <c r="T64" s="55"/>
      <c r="U64" s="17"/>
      <c r="V64" s="27"/>
      <c r="W64" s="27"/>
      <c r="X64" s="27"/>
      <c r="Y64" s="27"/>
      <c r="Z64" s="27"/>
      <c r="AA64" s="28">
        <v>1</v>
      </c>
      <c r="AB64" s="2">
        <f t="shared" si="0"/>
        <v>0</v>
      </c>
    </row>
    <row r="65" spans="1:28" ht="12" customHeight="1">
      <c r="A65" s="10">
        <v>61</v>
      </c>
      <c r="B65" s="98" t="s">
        <v>213</v>
      </c>
      <c r="C65" s="98" t="s">
        <v>69</v>
      </c>
      <c r="D65" s="11" t="s">
        <v>51</v>
      </c>
      <c r="E65" s="11" t="s">
        <v>304</v>
      </c>
      <c r="F65" s="12" t="s">
        <v>50</v>
      </c>
      <c r="G65" s="12" t="s">
        <v>510</v>
      </c>
      <c r="H65" s="12" t="s">
        <v>307</v>
      </c>
      <c r="I65" s="11" t="s">
        <v>504</v>
      </c>
      <c r="J65" s="12" t="str">
        <f>"≥17h"</f>
        <v>≥17h</v>
      </c>
      <c r="K65" s="12" t="s">
        <v>512</v>
      </c>
      <c r="L65" s="69" t="s">
        <v>518</v>
      </c>
      <c r="M65" s="11"/>
      <c r="N65" s="16"/>
      <c r="O65" s="27"/>
      <c r="P65" s="27"/>
      <c r="Q65" s="27"/>
      <c r="R65" s="27"/>
      <c r="S65" s="27"/>
      <c r="T65" s="55">
        <v>1</v>
      </c>
      <c r="U65" s="17"/>
      <c r="V65" s="27"/>
      <c r="W65" s="27"/>
      <c r="X65" s="27"/>
      <c r="Y65" s="27"/>
      <c r="Z65" s="27"/>
      <c r="AA65" s="28">
        <v>1</v>
      </c>
      <c r="AB65" s="2">
        <f t="shared" si="0"/>
        <v>0</v>
      </c>
    </row>
    <row r="66" spans="1:28" ht="12" customHeight="1">
      <c r="A66" s="10">
        <v>62</v>
      </c>
      <c r="B66" s="98" t="s">
        <v>210</v>
      </c>
      <c r="C66" s="98" t="s">
        <v>198</v>
      </c>
      <c r="D66" s="11" t="s">
        <v>52</v>
      </c>
      <c r="E66" s="11" t="s">
        <v>304</v>
      </c>
      <c r="F66" s="12" t="s">
        <v>49</v>
      </c>
      <c r="G66" s="11" t="s">
        <v>511</v>
      </c>
      <c r="H66" s="12" t="s">
        <v>308</v>
      </c>
      <c r="I66" s="11" t="s">
        <v>507</v>
      </c>
      <c r="J66" s="12" t="str">
        <f>"≥17h"</f>
        <v>≥17h</v>
      </c>
      <c r="K66" s="12" t="s">
        <v>512</v>
      </c>
      <c r="L66" s="69" t="s">
        <v>520</v>
      </c>
      <c r="M66" s="11"/>
      <c r="N66" s="16"/>
      <c r="O66" s="27"/>
      <c r="P66" s="27"/>
      <c r="Q66" s="27"/>
      <c r="R66" s="27"/>
      <c r="S66" s="27"/>
      <c r="T66" s="55">
        <v>1</v>
      </c>
      <c r="U66" s="17"/>
      <c r="V66" s="27"/>
      <c r="W66" s="27"/>
      <c r="X66" s="27"/>
      <c r="Y66" s="27"/>
      <c r="Z66" s="27"/>
      <c r="AA66" s="28">
        <v>1</v>
      </c>
      <c r="AB66" s="2">
        <f t="shared" si="0"/>
        <v>0</v>
      </c>
    </row>
    <row r="67" spans="1:28" ht="12" customHeight="1">
      <c r="A67" s="10">
        <v>63</v>
      </c>
      <c r="B67" s="98" t="s">
        <v>67</v>
      </c>
      <c r="C67" s="98" t="s">
        <v>67</v>
      </c>
      <c r="D67" s="11" t="s">
        <v>52</v>
      </c>
      <c r="E67" s="11" t="s">
        <v>303</v>
      </c>
      <c r="F67" s="12" t="s">
        <v>48</v>
      </c>
      <c r="G67" s="12" t="s">
        <v>510</v>
      </c>
      <c r="H67" s="12" t="s">
        <v>306</v>
      </c>
      <c r="I67" s="11" t="s">
        <v>507</v>
      </c>
      <c r="J67" s="11" t="str">
        <f>"12-16h"</f>
        <v>12-16h</v>
      </c>
      <c r="K67" s="12" t="s">
        <v>512</v>
      </c>
      <c r="L67" s="69" t="s">
        <v>518</v>
      </c>
      <c r="M67" s="11">
        <v>1</v>
      </c>
      <c r="N67" s="16"/>
      <c r="O67" s="27"/>
      <c r="P67" s="27"/>
      <c r="Q67" s="27"/>
      <c r="R67" s="27"/>
      <c r="S67" s="27">
        <v>1</v>
      </c>
      <c r="T67" s="55"/>
      <c r="U67" s="17">
        <v>1</v>
      </c>
      <c r="V67" s="27"/>
      <c r="W67" s="27"/>
      <c r="X67" s="27"/>
      <c r="Y67" s="27"/>
      <c r="Z67" s="27"/>
      <c r="AA67" s="28"/>
      <c r="AB67" s="2">
        <f t="shared" si="0"/>
        <v>1</v>
      </c>
    </row>
    <row r="68" spans="1:28" ht="12" customHeight="1">
      <c r="A68" s="10">
        <v>64</v>
      </c>
      <c r="B68" s="98" t="s">
        <v>82</v>
      </c>
      <c r="C68" s="98" t="s">
        <v>82</v>
      </c>
      <c r="D68" s="11" t="s">
        <v>51</v>
      </c>
      <c r="E68" s="11" t="s">
        <v>303</v>
      </c>
      <c r="F68" s="12" t="s">
        <v>50</v>
      </c>
      <c r="G68" s="12" t="s">
        <v>310</v>
      </c>
      <c r="H68" s="12" t="s">
        <v>306</v>
      </c>
      <c r="I68" s="103" t="s">
        <v>505</v>
      </c>
      <c r="J68" s="12" t="str">
        <f t="shared" ref="J68:J76" si="3">"≥17h"</f>
        <v>≥17h</v>
      </c>
      <c r="K68" s="12" t="s">
        <v>512</v>
      </c>
      <c r="L68" s="69" t="s">
        <v>518</v>
      </c>
      <c r="M68" s="11">
        <v>1</v>
      </c>
      <c r="N68" s="16"/>
      <c r="O68" s="27"/>
      <c r="P68" s="27"/>
      <c r="Q68" s="27"/>
      <c r="R68" s="27"/>
      <c r="S68" s="27">
        <v>1</v>
      </c>
      <c r="T68" s="55"/>
      <c r="U68" s="17">
        <v>1</v>
      </c>
      <c r="V68" s="27"/>
      <c r="W68" s="27"/>
      <c r="X68" s="27"/>
      <c r="Y68" s="27"/>
      <c r="Z68" s="27"/>
      <c r="AA68" s="28"/>
      <c r="AB68" s="2">
        <f t="shared" si="0"/>
        <v>1</v>
      </c>
    </row>
    <row r="69" spans="1:28" ht="12" customHeight="1">
      <c r="A69" s="10">
        <v>65</v>
      </c>
      <c r="B69" s="98" t="s">
        <v>72</v>
      </c>
      <c r="C69" s="98" t="s">
        <v>72</v>
      </c>
      <c r="D69" s="11" t="s">
        <v>51</v>
      </c>
      <c r="E69" s="11" t="s">
        <v>303</v>
      </c>
      <c r="F69" s="12" t="s">
        <v>50</v>
      </c>
      <c r="G69" s="12" t="s">
        <v>510</v>
      </c>
      <c r="H69" s="12" t="s">
        <v>306</v>
      </c>
      <c r="I69" s="12" t="s">
        <v>505</v>
      </c>
      <c r="J69" s="12" t="str">
        <f t="shared" si="3"/>
        <v>≥17h</v>
      </c>
      <c r="K69" s="12" t="s">
        <v>512</v>
      </c>
      <c r="L69" s="69" t="s">
        <v>519</v>
      </c>
      <c r="M69" s="11">
        <v>1</v>
      </c>
      <c r="N69" s="16">
        <v>1</v>
      </c>
      <c r="O69" s="27"/>
      <c r="P69" s="27"/>
      <c r="Q69" s="27"/>
      <c r="R69" s="27"/>
      <c r="S69" s="27"/>
      <c r="T69" s="55"/>
      <c r="U69" s="17"/>
      <c r="V69" s="27"/>
      <c r="W69" s="27"/>
      <c r="X69" s="27"/>
      <c r="Y69" s="27"/>
      <c r="Z69" s="27"/>
      <c r="AA69" s="28">
        <v>1</v>
      </c>
      <c r="AB69" s="2">
        <f t="shared" si="0"/>
        <v>0</v>
      </c>
    </row>
    <row r="70" spans="1:28" ht="12" customHeight="1">
      <c r="A70" s="10">
        <v>66</v>
      </c>
      <c r="B70" s="98" t="s">
        <v>94</v>
      </c>
      <c r="C70" s="98" t="s">
        <v>75</v>
      </c>
      <c r="D70" s="11" t="s">
        <v>51</v>
      </c>
      <c r="E70" s="11" t="s">
        <v>304</v>
      </c>
      <c r="F70" s="12" t="s">
        <v>50</v>
      </c>
      <c r="G70" s="11" t="s">
        <v>511</v>
      </c>
      <c r="H70" s="12" t="s">
        <v>308</v>
      </c>
      <c r="I70" s="103" t="s">
        <v>504</v>
      </c>
      <c r="J70" s="12" t="str">
        <f t="shared" si="3"/>
        <v>≥17h</v>
      </c>
      <c r="K70" s="12" t="s">
        <v>513</v>
      </c>
      <c r="L70" s="69" t="s">
        <v>519</v>
      </c>
      <c r="M70" s="11">
        <v>1</v>
      </c>
      <c r="N70" s="16">
        <v>1</v>
      </c>
      <c r="O70" s="27"/>
      <c r="P70" s="27"/>
      <c r="Q70" s="27"/>
      <c r="R70" s="27"/>
      <c r="S70" s="27"/>
      <c r="T70" s="55"/>
      <c r="U70" s="17"/>
      <c r="V70" s="27"/>
      <c r="W70" s="27"/>
      <c r="X70" s="27"/>
      <c r="Y70" s="27"/>
      <c r="Z70" s="27"/>
      <c r="AA70" s="28">
        <v>1</v>
      </c>
      <c r="AB70" s="2">
        <f t="shared" ref="AB70:AB133" si="4">IF(OR(S70=1,Z70=1),1,0)</f>
        <v>0</v>
      </c>
    </row>
    <row r="71" spans="1:28" ht="12" customHeight="1">
      <c r="A71" s="10">
        <v>67</v>
      </c>
      <c r="B71" s="98" t="s">
        <v>95</v>
      </c>
      <c r="C71" s="98" t="s">
        <v>75</v>
      </c>
      <c r="D71" s="11" t="s">
        <v>52</v>
      </c>
      <c r="E71" s="11" t="s">
        <v>304</v>
      </c>
      <c r="F71" s="12" t="s">
        <v>50</v>
      </c>
      <c r="G71" s="11" t="s">
        <v>511</v>
      </c>
      <c r="H71" s="12" t="s">
        <v>308</v>
      </c>
      <c r="I71" s="103" t="s">
        <v>505</v>
      </c>
      <c r="J71" s="12" t="str">
        <f t="shared" si="3"/>
        <v>≥17h</v>
      </c>
      <c r="K71" s="12" t="s">
        <v>47</v>
      </c>
      <c r="L71" s="69" t="s">
        <v>519</v>
      </c>
      <c r="M71" s="11"/>
      <c r="N71" s="16"/>
      <c r="O71" s="27"/>
      <c r="P71" s="27"/>
      <c r="Q71" s="27"/>
      <c r="R71" s="27"/>
      <c r="S71" s="27"/>
      <c r="T71" s="55">
        <v>1</v>
      </c>
      <c r="U71" s="17"/>
      <c r="V71" s="27"/>
      <c r="W71" s="27"/>
      <c r="X71" s="27"/>
      <c r="Y71" s="27"/>
      <c r="Z71" s="27"/>
      <c r="AA71" s="28">
        <v>1</v>
      </c>
      <c r="AB71" s="2">
        <f t="shared" si="4"/>
        <v>0</v>
      </c>
    </row>
    <row r="72" spans="1:28" ht="12" customHeight="1">
      <c r="A72" s="10">
        <v>68</v>
      </c>
      <c r="B72" s="98" t="s">
        <v>82</v>
      </c>
      <c r="C72" s="98" t="s">
        <v>82</v>
      </c>
      <c r="D72" s="11" t="s">
        <v>52</v>
      </c>
      <c r="E72" s="11" t="s">
        <v>304</v>
      </c>
      <c r="F72" s="12" t="s">
        <v>49</v>
      </c>
      <c r="G72" s="12" t="s">
        <v>310</v>
      </c>
      <c r="H72" s="12" t="s">
        <v>306</v>
      </c>
      <c r="I72" s="103" t="s">
        <v>504</v>
      </c>
      <c r="J72" s="12" t="str">
        <f t="shared" si="3"/>
        <v>≥17h</v>
      </c>
      <c r="K72" s="12" t="s">
        <v>512</v>
      </c>
      <c r="L72" s="69" t="s">
        <v>518</v>
      </c>
      <c r="M72" s="11"/>
      <c r="N72" s="16"/>
      <c r="O72" s="27"/>
      <c r="P72" s="27"/>
      <c r="Q72" s="27"/>
      <c r="R72" s="27"/>
      <c r="S72" s="27"/>
      <c r="T72" s="55">
        <v>1</v>
      </c>
      <c r="U72" s="17"/>
      <c r="V72" s="27"/>
      <c r="W72" s="27"/>
      <c r="X72" s="27"/>
      <c r="Y72" s="27"/>
      <c r="Z72" s="27"/>
      <c r="AA72" s="28">
        <v>1</v>
      </c>
      <c r="AB72" s="2">
        <f t="shared" si="4"/>
        <v>0</v>
      </c>
    </row>
    <row r="73" spans="1:28" ht="12" customHeight="1">
      <c r="A73" s="10">
        <v>69</v>
      </c>
      <c r="B73" s="98" t="s">
        <v>65</v>
      </c>
      <c r="C73" s="98" t="s">
        <v>65</v>
      </c>
      <c r="D73" s="11" t="s">
        <v>52</v>
      </c>
      <c r="E73" s="11" t="s">
        <v>304</v>
      </c>
      <c r="F73" s="12" t="s">
        <v>49</v>
      </c>
      <c r="G73" s="12" t="s">
        <v>310</v>
      </c>
      <c r="H73" s="12" t="s">
        <v>306</v>
      </c>
      <c r="I73" s="103" t="s">
        <v>505</v>
      </c>
      <c r="J73" s="12" t="str">
        <f t="shared" si="3"/>
        <v>≥17h</v>
      </c>
      <c r="K73" s="12" t="s">
        <v>512</v>
      </c>
      <c r="L73" s="69" t="s">
        <v>518</v>
      </c>
      <c r="M73" s="11"/>
      <c r="N73" s="16"/>
      <c r="O73" s="27"/>
      <c r="P73" s="27"/>
      <c r="Q73" s="27"/>
      <c r="R73" s="27"/>
      <c r="S73" s="27"/>
      <c r="T73" s="55">
        <v>1</v>
      </c>
      <c r="U73" s="17"/>
      <c r="V73" s="27"/>
      <c r="W73" s="27"/>
      <c r="X73" s="27"/>
      <c r="Y73" s="27"/>
      <c r="Z73" s="27"/>
      <c r="AA73" s="28">
        <v>1</v>
      </c>
      <c r="AB73" s="2">
        <f t="shared" si="4"/>
        <v>0</v>
      </c>
    </row>
    <row r="74" spans="1:28" ht="12" customHeight="1">
      <c r="A74" s="10">
        <v>70</v>
      </c>
      <c r="B74" s="98" t="s">
        <v>134</v>
      </c>
      <c r="C74" s="98" t="s">
        <v>131</v>
      </c>
      <c r="D74" s="11" t="s">
        <v>51</v>
      </c>
      <c r="E74" s="11" t="s">
        <v>304</v>
      </c>
      <c r="F74" s="12" t="s">
        <v>50</v>
      </c>
      <c r="G74" s="11" t="s">
        <v>511</v>
      </c>
      <c r="H74" s="12" t="s">
        <v>306</v>
      </c>
      <c r="I74" s="11" t="s">
        <v>504</v>
      </c>
      <c r="J74" s="12" t="str">
        <f t="shared" si="3"/>
        <v>≥17h</v>
      </c>
      <c r="K74" s="12" t="s">
        <v>512</v>
      </c>
      <c r="L74" s="69" t="s">
        <v>519</v>
      </c>
      <c r="M74" s="11">
        <v>1</v>
      </c>
      <c r="N74" s="16">
        <v>1</v>
      </c>
      <c r="O74" s="27"/>
      <c r="P74" s="27"/>
      <c r="Q74" s="27"/>
      <c r="R74" s="27"/>
      <c r="S74" s="27"/>
      <c r="T74" s="55"/>
      <c r="U74" s="17"/>
      <c r="V74" s="27"/>
      <c r="W74" s="27"/>
      <c r="X74" s="27"/>
      <c r="Y74" s="27"/>
      <c r="Z74" s="27"/>
      <c r="AA74" s="28">
        <v>1</v>
      </c>
      <c r="AB74" s="2">
        <f t="shared" si="4"/>
        <v>0</v>
      </c>
    </row>
    <row r="75" spans="1:28" ht="12" customHeight="1">
      <c r="A75" s="10">
        <v>71</v>
      </c>
      <c r="B75" s="98" t="s">
        <v>134</v>
      </c>
      <c r="C75" s="98" t="s">
        <v>131</v>
      </c>
      <c r="D75" s="11" t="s">
        <v>51</v>
      </c>
      <c r="E75" s="11" t="s">
        <v>304</v>
      </c>
      <c r="F75" s="12" t="s">
        <v>48</v>
      </c>
      <c r="G75" s="11" t="s">
        <v>511</v>
      </c>
      <c r="H75" s="12" t="s">
        <v>306</v>
      </c>
      <c r="I75" s="103" t="s">
        <v>505</v>
      </c>
      <c r="J75" s="12" t="str">
        <f t="shared" si="3"/>
        <v>≥17h</v>
      </c>
      <c r="K75" s="12" t="s">
        <v>47</v>
      </c>
      <c r="L75" s="69" t="s">
        <v>519</v>
      </c>
      <c r="M75" s="11">
        <v>1</v>
      </c>
      <c r="N75" s="16"/>
      <c r="O75" s="27"/>
      <c r="P75" s="27"/>
      <c r="Q75" s="27"/>
      <c r="R75" s="27"/>
      <c r="S75" s="27">
        <v>1</v>
      </c>
      <c r="T75" s="55"/>
      <c r="U75" s="17"/>
      <c r="V75" s="27"/>
      <c r="W75" s="27"/>
      <c r="X75" s="27"/>
      <c r="Y75" s="27"/>
      <c r="Z75" s="27"/>
      <c r="AA75" s="28">
        <v>1</v>
      </c>
      <c r="AB75" s="2">
        <f t="shared" si="4"/>
        <v>1</v>
      </c>
    </row>
    <row r="76" spans="1:28" ht="12" customHeight="1">
      <c r="A76" s="10">
        <v>72</v>
      </c>
      <c r="B76" s="98" t="s">
        <v>106</v>
      </c>
      <c r="C76" s="98" t="s">
        <v>71</v>
      </c>
      <c r="D76" s="11" t="s">
        <v>25</v>
      </c>
      <c r="E76" s="11" t="s">
        <v>304</v>
      </c>
      <c r="F76" s="12" t="s">
        <v>49</v>
      </c>
      <c r="G76" s="12" t="s">
        <v>510</v>
      </c>
      <c r="H76" s="12" t="s">
        <v>308</v>
      </c>
      <c r="I76" s="103" t="s">
        <v>505</v>
      </c>
      <c r="J76" s="12" t="str">
        <f t="shared" si="3"/>
        <v>≥17h</v>
      </c>
      <c r="K76" s="12" t="s">
        <v>512</v>
      </c>
      <c r="L76" s="69" t="s">
        <v>520</v>
      </c>
      <c r="M76" s="11"/>
      <c r="N76" s="16"/>
      <c r="O76" s="27"/>
      <c r="P76" s="27"/>
      <c r="Q76" s="27"/>
      <c r="R76" s="27"/>
      <c r="S76" s="27"/>
      <c r="T76" s="55">
        <v>1</v>
      </c>
      <c r="U76" s="17"/>
      <c r="V76" s="27"/>
      <c r="W76" s="27"/>
      <c r="X76" s="27"/>
      <c r="Y76" s="27"/>
      <c r="Z76" s="27"/>
      <c r="AA76" s="28">
        <v>1</v>
      </c>
      <c r="AB76" s="2">
        <f t="shared" si="4"/>
        <v>0</v>
      </c>
    </row>
    <row r="77" spans="1:28" ht="12" customHeight="1">
      <c r="A77" s="10">
        <v>73</v>
      </c>
      <c r="B77" s="98" t="s">
        <v>292</v>
      </c>
      <c r="C77" s="98" t="s">
        <v>292</v>
      </c>
      <c r="D77" s="11" t="s">
        <v>51</v>
      </c>
      <c r="E77" s="11" t="s">
        <v>304</v>
      </c>
      <c r="F77" s="12" t="s">
        <v>48</v>
      </c>
      <c r="G77" s="12" t="s">
        <v>310</v>
      </c>
      <c r="H77" s="12" t="s">
        <v>306</v>
      </c>
      <c r="I77" s="11" t="s">
        <v>504</v>
      </c>
      <c r="J77" s="11" t="str">
        <f>"≤12h"</f>
        <v>≤12h</v>
      </c>
      <c r="K77" s="12" t="s">
        <v>512</v>
      </c>
      <c r="L77" s="69" t="s">
        <v>518</v>
      </c>
      <c r="M77" s="11">
        <v>1</v>
      </c>
      <c r="N77" s="16"/>
      <c r="O77" s="27"/>
      <c r="P77" s="27"/>
      <c r="Q77" s="27"/>
      <c r="R77" s="27"/>
      <c r="S77" s="27">
        <v>1</v>
      </c>
      <c r="T77" s="55"/>
      <c r="U77" s="17"/>
      <c r="V77" s="27"/>
      <c r="W77" s="27"/>
      <c r="X77" s="27"/>
      <c r="Y77" s="27"/>
      <c r="Z77" s="27">
        <v>1</v>
      </c>
      <c r="AA77" s="28"/>
      <c r="AB77" s="2">
        <f t="shared" si="4"/>
        <v>1</v>
      </c>
    </row>
    <row r="78" spans="1:28" ht="12" customHeight="1">
      <c r="A78" s="10">
        <v>74</v>
      </c>
      <c r="B78" s="98" t="s">
        <v>106</v>
      </c>
      <c r="C78" s="98" t="s">
        <v>71</v>
      </c>
      <c r="D78" s="11" t="s">
        <v>25</v>
      </c>
      <c r="E78" s="11" t="s">
        <v>304</v>
      </c>
      <c r="F78" s="12" t="s">
        <v>50</v>
      </c>
      <c r="G78" s="12" t="s">
        <v>310</v>
      </c>
      <c r="H78" s="12" t="s">
        <v>306</v>
      </c>
      <c r="I78" s="12" t="s">
        <v>505</v>
      </c>
      <c r="J78" s="12" t="str">
        <f>"≥17h"</f>
        <v>≥17h</v>
      </c>
      <c r="K78" s="12" t="s">
        <v>512</v>
      </c>
      <c r="L78" s="69" t="s">
        <v>520</v>
      </c>
      <c r="M78" s="11">
        <v>1</v>
      </c>
      <c r="N78" s="16"/>
      <c r="O78" s="27"/>
      <c r="P78" s="27"/>
      <c r="Q78" s="27"/>
      <c r="R78" s="27"/>
      <c r="S78" s="27">
        <v>1</v>
      </c>
      <c r="T78" s="55"/>
      <c r="U78" s="17"/>
      <c r="V78" s="27"/>
      <c r="W78" s="27"/>
      <c r="X78" s="27"/>
      <c r="Y78" s="27"/>
      <c r="Z78" s="27"/>
      <c r="AA78" s="28">
        <v>1</v>
      </c>
      <c r="AB78" s="2">
        <f t="shared" si="4"/>
        <v>1</v>
      </c>
    </row>
    <row r="79" spans="1:28" ht="12" customHeight="1">
      <c r="A79" s="10">
        <v>75</v>
      </c>
      <c r="B79" s="98" t="s">
        <v>211</v>
      </c>
      <c r="C79" s="98" t="s">
        <v>211</v>
      </c>
      <c r="D79" s="11" t="s">
        <v>51</v>
      </c>
      <c r="E79" s="11" t="s">
        <v>303</v>
      </c>
      <c r="F79" s="12" t="s">
        <v>49</v>
      </c>
      <c r="G79" s="12" t="s">
        <v>310</v>
      </c>
      <c r="H79" s="12" t="s">
        <v>306</v>
      </c>
      <c r="I79" s="103" t="s">
        <v>504</v>
      </c>
      <c r="J79" s="12" t="str">
        <f>"≥17h"</f>
        <v>≥17h</v>
      </c>
      <c r="K79" s="12" t="s">
        <v>512</v>
      </c>
      <c r="L79" s="69" t="s">
        <v>518</v>
      </c>
      <c r="M79" s="11">
        <v>1</v>
      </c>
      <c r="N79" s="16"/>
      <c r="O79" s="27"/>
      <c r="P79" s="27"/>
      <c r="Q79" s="27"/>
      <c r="R79" s="27"/>
      <c r="S79" s="27">
        <v>1</v>
      </c>
      <c r="T79" s="55"/>
      <c r="U79" s="17"/>
      <c r="V79" s="27"/>
      <c r="W79" s="27"/>
      <c r="X79" s="27"/>
      <c r="Y79" s="27"/>
      <c r="Z79" s="27"/>
      <c r="AA79" s="28">
        <v>1</v>
      </c>
      <c r="AB79" s="2">
        <f t="shared" si="4"/>
        <v>1</v>
      </c>
    </row>
    <row r="80" spans="1:28" ht="12" customHeight="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11">
        <v>1</v>
      </c>
      <c r="N80" s="16"/>
      <c r="O80" s="27"/>
      <c r="P80" s="27"/>
      <c r="Q80" s="27"/>
      <c r="R80" s="27"/>
      <c r="S80" s="27">
        <v>1</v>
      </c>
      <c r="T80" s="55"/>
      <c r="U80" s="17"/>
      <c r="V80" s="27"/>
      <c r="W80" s="27"/>
      <c r="X80" s="27"/>
      <c r="Y80" s="27"/>
      <c r="Z80" s="27">
        <v>1</v>
      </c>
      <c r="AA80" s="28"/>
      <c r="AB80" s="2">
        <f t="shared" si="4"/>
        <v>1</v>
      </c>
    </row>
    <row r="81" spans="1:28" ht="12" customHeight="1">
      <c r="A81" s="10">
        <v>77</v>
      </c>
      <c r="B81" s="98" t="s">
        <v>106</v>
      </c>
      <c r="C81" s="98" t="s">
        <v>71</v>
      </c>
      <c r="D81" s="11" t="s">
        <v>25</v>
      </c>
      <c r="E81" s="11" t="s">
        <v>304</v>
      </c>
      <c r="F81" s="12" t="s">
        <v>48</v>
      </c>
      <c r="G81" s="12" t="s">
        <v>310</v>
      </c>
      <c r="H81" s="12" t="s">
        <v>306</v>
      </c>
      <c r="I81" s="103" t="s">
        <v>504</v>
      </c>
      <c r="J81" s="12" t="str">
        <f>"≥17h"</f>
        <v>≥17h</v>
      </c>
      <c r="K81" s="12" t="s">
        <v>513</v>
      </c>
      <c r="L81" s="69" t="s">
        <v>520</v>
      </c>
      <c r="M81" s="11">
        <v>1</v>
      </c>
      <c r="N81" s="16">
        <v>1</v>
      </c>
      <c r="O81" s="27"/>
      <c r="P81" s="27"/>
      <c r="Q81" s="27"/>
      <c r="R81" s="27"/>
      <c r="S81" s="27"/>
      <c r="T81" s="55"/>
      <c r="U81" s="17"/>
      <c r="V81" s="27"/>
      <c r="W81" s="27"/>
      <c r="X81" s="27"/>
      <c r="Y81" s="27"/>
      <c r="Z81" s="27"/>
      <c r="AA81" s="28">
        <v>1</v>
      </c>
      <c r="AB81" s="2">
        <f t="shared" si="4"/>
        <v>0</v>
      </c>
    </row>
    <row r="82" spans="1:28" ht="12" customHeight="1">
      <c r="A82" s="10">
        <v>78</v>
      </c>
      <c r="B82" s="98" t="s">
        <v>211</v>
      </c>
      <c r="C82" s="98" t="s">
        <v>211</v>
      </c>
      <c r="D82" s="11" t="s">
        <v>52</v>
      </c>
      <c r="E82" s="11" t="s">
        <v>303</v>
      </c>
      <c r="F82" s="12" t="s">
        <v>48</v>
      </c>
      <c r="G82" s="12" t="s">
        <v>510</v>
      </c>
      <c r="H82" s="12" t="s">
        <v>307</v>
      </c>
      <c r="I82" s="103" t="s">
        <v>504</v>
      </c>
      <c r="J82" s="12" t="str">
        <f>"≥17h"</f>
        <v>≥17h</v>
      </c>
      <c r="K82" s="12" t="s">
        <v>513</v>
      </c>
      <c r="L82" s="69" t="s">
        <v>518</v>
      </c>
      <c r="M82" s="11">
        <v>1</v>
      </c>
      <c r="N82" s="16"/>
      <c r="O82" s="27"/>
      <c r="P82" s="27"/>
      <c r="Q82" s="27"/>
      <c r="R82" s="27"/>
      <c r="S82" s="27">
        <v>1</v>
      </c>
      <c r="T82" s="55"/>
      <c r="U82" s="17"/>
      <c r="V82" s="27"/>
      <c r="W82" s="27"/>
      <c r="X82" s="27"/>
      <c r="Y82" s="27"/>
      <c r="Z82" s="27">
        <v>1</v>
      </c>
      <c r="AA82" s="28"/>
      <c r="AB82" s="2">
        <f t="shared" si="4"/>
        <v>1</v>
      </c>
    </row>
    <row r="83" spans="1:28" ht="12" customHeight="1">
      <c r="A83" s="10">
        <v>79</v>
      </c>
      <c r="B83" s="98" t="s">
        <v>108</v>
      </c>
      <c r="C83" s="98" t="s">
        <v>71</v>
      </c>
      <c r="D83" s="11" t="s">
        <v>25</v>
      </c>
      <c r="E83" s="11" t="s">
        <v>304</v>
      </c>
      <c r="F83" s="12" t="s">
        <v>48</v>
      </c>
      <c r="G83" s="11" t="s">
        <v>511</v>
      </c>
      <c r="H83" s="12" t="s">
        <v>308</v>
      </c>
      <c r="I83" s="11" t="s">
        <v>504</v>
      </c>
      <c r="J83" s="12" t="str">
        <f>"≥17h"</f>
        <v>≥17h</v>
      </c>
      <c r="K83" s="12" t="s">
        <v>513</v>
      </c>
      <c r="L83" s="69" t="s">
        <v>520</v>
      </c>
      <c r="M83" s="11"/>
      <c r="N83" s="16"/>
      <c r="O83" s="27"/>
      <c r="P83" s="27"/>
      <c r="Q83" s="27"/>
      <c r="R83" s="27"/>
      <c r="S83" s="27"/>
      <c r="T83" s="55">
        <v>1</v>
      </c>
      <c r="U83" s="17"/>
      <c r="V83" s="27"/>
      <c r="W83" s="27"/>
      <c r="X83" s="27"/>
      <c r="Y83" s="27"/>
      <c r="Z83" s="27"/>
      <c r="AA83" s="28">
        <v>1</v>
      </c>
      <c r="AB83" s="2">
        <f t="shared" si="4"/>
        <v>0</v>
      </c>
    </row>
    <row r="84" spans="1:28" ht="12" customHeight="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11">
        <v>1</v>
      </c>
      <c r="N84" s="16"/>
      <c r="O84" s="27"/>
      <c r="P84" s="27"/>
      <c r="Q84" s="27"/>
      <c r="R84" s="27"/>
      <c r="S84" s="27">
        <v>1</v>
      </c>
      <c r="T84" s="55"/>
      <c r="U84" s="17"/>
      <c r="V84" s="27"/>
      <c r="W84" s="27"/>
      <c r="X84" s="27"/>
      <c r="Y84" s="27"/>
      <c r="Z84" s="27">
        <v>1</v>
      </c>
      <c r="AA84" s="28"/>
      <c r="AB84" s="2">
        <f t="shared" si="4"/>
        <v>1</v>
      </c>
    </row>
    <row r="85" spans="1:28" ht="12" customHeight="1">
      <c r="A85" s="10">
        <v>81</v>
      </c>
      <c r="B85" s="98" t="s">
        <v>250</v>
      </c>
      <c r="C85" s="98" t="s">
        <v>245</v>
      </c>
      <c r="D85" s="11" t="s">
        <v>52</v>
      </c>
      <c r="E85" s="11" t="s">
        <v>303</v>
      </c>
      <c r="F85" s="12" t="s">
        <v>48</v>
      </c>
      <c r="G85" s="11" t="s">
        <v>511</v>
      </c>
      <c r="H85" s="12" t="s">
        <v>306</v>
      </c>
      <c r="I85" s="103" t="s">
        <v>504</v>
      </c>
      <c r="J85" s="12" t="str">
        <f>"≥17h"</f>
        <v>≥17h</v>
      </c>
      <c r="K85" s="12" t="s">
        <v>512</v>
      </c>
      <c r="L85" s="69" t="s">
        <v>520</v>
      </c>
      <c r="M85" s="11"/>
      <c r="N85" s="16"/>
      <c r="O85" s="27"/>
      <c r="P85" s="27"/>
      <c r="Q85" s="27"/>
      <c r="R85" s="27"/>
      <c r="S85" s="27"/>
      <c r="T85" s="55">
        <v>1</v>
      </c>
      <c r="U85" s="17"/>
      <c r="V85" s="27"/>
      <c r="W85" s="27"/>
      <c r="X85" s="27"/>
      <c r="Y85" s="27"/>
      <c r="Z85" s="27"/>
      <c r="AA85" s="28">
        <v>1</v>
      </c>
      <c r="AB85" s="2">
        <f t="shared" si="4"/>
        <v>0</v>
      </c>
    </row>
    <row r="86" spans="1:28" ht="12" customHeight="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11">
        <v>1</v>
      </c>
      <c r="N86" s="16"/>
      <c r="O86" s="27"/>
      <c r="P86" s="27"/>
      <c r="Q86" s="27"/>
      <c r="R86" s="27"/>
      <c r="S86" s="27">
        <v>1</v>
      </c>
      <c r="T86" s="55"/>
      <c r="U86" s="17">
        <v>1</v>
      </c>
      <c r="V86" s="27"/>
      <c r="W86" s="27"/>
      <c r="X86" s="27"/>
      <c r="Y86" s="27"/>
      <c r="Z86" s="27"/>
      <c r="AA86" s="28"/>
      <c r="AB86" s="2">
        <f t="shared" si="4"/>
        <v>1</v>
      </c>
    </row>
    <row r="87" spans="1:28" ht="12" customHeight="1">
      <c r="A87" s="10">
        <v>83</v>
      </c>
      <c r="B87" s="98" t="s">
        <v>243</v>
      </c>
      <c r="C87" s="98" t="s">
        <v>85</v>
      </c>
      <c r="D87" s="11" t="s">
        <v>51</v>
      </c>
      <c r="E87" s="11" t="s">
        <v>304</v>
      </c>
      <c r="F87" s="12" t="s">
        <v>50</v>
      </c>
      <c r="G87" s="12" t="s">
        <v>310</v>
      </c>
      <c r="H87" s="12" t="s">
        <v>306</v>
      </c>
      <c r="I87" s="103" t="s">
        <v>504</v>
      </c>
      <c r="J87" s="12" t="str">
        <f>"≥17h"</f>
        <v>≥17h</v>
      </c>
      <c r="K87" s="12" t="s">
        <v>512</v>
      </c>
      <c r="L87" s="69" t="s">
        <v>518</v>
      </c>
      <c r="M87" s="11">
        <v>1</v>
      </c>
      <c r="N87" s="16"/>
      <c r="O87" s="27"/>
      <c r="P87" s="27"/>
      <c r="Q87" s="27"/>
      <c r="R87" s="27"/>
      <c r="S87" s="27">
        <v>1</v>
      </c>
      <c r="T87" s="55"/>
      <c r="U87" s="17">
        <v>1</v>
      </c>
      <c r="V87" s="27"/>
      <c r="W87" s="27"/>
      <c r="X87" s="27"/>
      <c r="Y87" s="27"/>
      <c r="Z87" s="27"/>
      <c r="AA87" s="28"/>
      <c r="AB87" s="2">
        <f t="shared" si="4"/>
        <v>1</v>
      </c>
    </row>
    <row r="88" spans="1:28" ht="12" customHeight="1">
      <c r="A88" s="10">
        <v>84</v>
      </c>
      <c r="B88" s="98" t="s">
        <v>248</v>
      </c>
      <c r="C88" s="98" t="s">
        <v>245</v>
      </c>
      <c r="D88" s="11" t="s">
        <v>51</v>
      </c>
      <c r="E88" s="11" t="s">
        <v>303</v>
      </c>
      <c r="F88" s="12" t="s">
        <v>48</v>
      </c>
      <c r="G88" s="12" t="s">
        <v>310</v>
      </c>
      <c r="H88" s="12" t="s">
        <v>306</v>
      </c>
      <c r="I88" s="103" t="s">
        <v>505</v>
      </c>
      <c r="J88" s="12" t="str">
        <f>"≥17h"</f>
        <v>≥17h</v>
      </c>
      <c r="K88" s="12" t="s">
        <v>47</v>
      </c>
      <c r="L88" s="69" t="s">
        <v>520</v>
      </c>
      <c r="M88" s="11">
        <v>1</v>
      </c>
      <c r="N88" s="16"/>
      <c r="O88" s="27"/>
      <c r="P88" s="27"/>
      <c r="Q88" s="27"/>
      <c r="R88" s="27"/>
      <c r="S88" s="27">
        <v>1</v>
      </c>
      <c r="T88" s="55"/>
      <c r="U88" s="17"/>
      <c r="V88" s="27"/>
      <c r="W88" s="27"/>
      <c r="X88" s="27"/>
      <c r="Y88" s="27"/>
      <c r="Z88" s="27"/>
      <c r="AA88" s="28">
        <v>1</v>
      </c>
      <c r="AB88" s="2">
        <f t="shared" si="4"/>
        <v>1</v>
      </c>
    </row>
    <row r="89" spans="1:28" ht="12" customHeight="1">
      <c r="A89" s="10">
        <v>85</v>
      </c>
      <c r="B89" s="98" t="s">
        <v>243</v>
      </c>
      <c r="C89" s="98" t="s">
        <v>85</v>
      </c>
      <c r="D89" s="11" t="s">
        <v>25</v>
      </c>
      <c r="E89" s="11" t="s">
        <v>304</v>
      </c>
      <c r="F89" s="12" t="s">
        <v>50</v>
      </c>
      <c r="G89" s="12" t="s">
        <v>310</v>
      </c>
      <c r="H89" s="12" t="s">
        <v>306</v>
      </c>
      <c r="I89" s="12" t="s">
        <v>505</v>
      </c>
      <c r="J89" s="11" t="str">
        <f>"≤12h"</f>
        <v>≤12h</v>
      </c>
      <c r="K89" s="12" t="s">
        <v>512</v>
      </c>
      <c r="L89" s="69" t="s">
        <v>518</v>
      </c>
      <c r="M89" s="11">
        <v>1</v>
      </c>
      <c r="N89" s="16"/>
      <c r="O89" s="27"/>
      <c r="P89" s="27"/>
      <c r="Q89" s="27"/>
      <c r="R89" s="27"/>
      <c r="S89" s="27">
        <v>1</v>
      </c>
      <c r="T89" s="55"/>
      <c r="U89" s="17"/>
      <c r="V89" s="27"/>
      <c r="W89" s="27"/>
      <c r="X89" s="27"/>
      <c r="Y89" s="27"/>
      <c r="Z89" s="27">
        <v>1</v>
      </c>
      <c r="AA89" s="28"/>
      <c r="AB89" s="2">
        <f t="shared" si="4"/>
        <v>1</v>
      </c>
    </row>
    <row r="90" spans="1:28" ht="12" customHeight="1">
      <c r="A90" s="10">
        <v>86</v>
      </c>
      <c r="B90" s="98" t="s">
        <v>65</v>
      </c>
      <c r="C90" s="98" t="s">
        <v>65</v>
      </c>
      <c r="D90" s="11" t="s">
        <v>25</v>
      </c>
      <c r="E90" s="11" t="s">
        <v>303</v>
      </c>
      <c r="F90" s="12" t="s">
        <v>48</v>
      </c>
      <c r="G90" s="12" t="s">
        <v>310</v>
      </c>
      <c r="H90" s="12" t="s">
        <v>306</v>
      </c>
      <c r="I90" s="103" t="s">
        <v>505</v>
      </c>
      <c r="J90" s="11" t="str">
        <f>"≤12h"</f>
        <v>≤12h</v>
      </c>
      <c r="K90" s="12" t="s">
        <v>513</v>
      </c>
      <c r="L90" s="69" t="s">
        <v>518</v>
      </c>
      <c r="M90" s="11">
        <v>1</v>
      </c>
      <c r="N90" s="16"/>
      <c r="O90" s="27"/>
      <c r="P90" s="27"/>
      <c r="Q90" s="27"/>
      <c r="R90" s="27"/>
      <c r="S90" s="27">
        <v>1</v>
      </c>
      <c r="T90" s="55"/>
      <c r="U90" s="17">
        <v>1</v>
      </c>
      <c r="V90" s="27"/>
      <c r="W90" s="27"/>
      <c r="X90" s="27"/>
      <c r="Y90" s="27"/>
      <c r="Z90" s="27"/>
      <c r="AA90" s="28"/>
      <c r="AB90" s="2">
        <f t="shared" si="4"/>
        <v>1</v>
      </c>
    </row>
    <row r="91" spans="1:28" ht="12" customHeight="1">
      <c r="A91" s="10">
        <v>87</v>
      </c>
      <c r="B91" s="98" t="s">
        <v>134</v>
      </c>
      <c r="C91" s="98" t="s">
        <v>131</v>
      </c>
      <c r="D91" s="11" t="s">
        <v>51</v>
      </c>
      <c r="E91" s="11" t="s">
        <v>304</v>
      </c>
      <c r="F91" s="12" t="s">
        <v>50</v>
      </c>
      <c r="G91" s="11" t="s">
        <v>511</v>
      </c>
      <c r="H91" s="12" t="s">
        <v>306</v>
      </c>
      <c r="I91" s="103" t="s">
        <v>504</v>
      </c>
      <c r="J91" s="12" t="str">
        <f t="shared" ref="J91:J99" si="5">"≥17h"</f>
        <v>≥17h</v>
      </c>
      <c r="K91" s="12" t="s">
        <v>47</v>
      </c>
      <c r="L91" s="69" t="s">
        <v>519</v>
      </c>
      <c r="M91" s="11"/>
      <c r="N91" s="16"/>
      <c r="O91" s="27"/>
      <c r="P91" s="27"/>
      <c r="Q91" s="27"/>
      <c r="R91" s="27"/>
      <c r="S91" s="27"/>
      <c r="T91" s="55">
        <v>1</v>
      </c>
      <c r="U91" s="17"/>
      <c r="V91" s="27"/>
      <c r="W91" s="27"/>
      <c r="X91" s="27"/>
      <c r="Y91" s="27"/>
      <c r="Z91" s="27"/>
      <c r="AA91" s="28">
        <v>1</v>
      </c>
      <c r="AB91" s="2">
        <f t="shared" si="4"/>
        <v>0</v>
      </c>
    </row>
    <row r="92" spans="1:28" ht="12" customHeight="1">
      <c r="A92" s="10">
        <v>88</v>
      </c>
      <c r="B92" s="98" t="s">
        <v>134</v>
      </c>
      <c r="C92" s="98" t="s">
        <v>131</v>
      </c>
      <c r="D92" s="11" t="s">
        <v>51</v>
      </c>
      <c r="E92" s="11" t="s">
        <v>303</v>
      </c>
      <c r="F92" s="12" t="s">
        <v>49</v>
      </c>
      <c r="G92" s="11" t="s">
        <v>511</v>
      </c>
      <c r="H92" s="12" t="s">
        <v>307</v>
      </c>
      <c r="I92" s="103" t="s">
        <v>504</v>
      </c>
      <c r="J92" s="12" t="str">
        <f t="shared" si="5"/>
        <v>≥17h</v>
      </c>
      <c r="K92" s="12" t="s">
        <v>47</v>
      </c>
      <c r="L92" s="69" t="s">
        <v>519</v>
      </c>
      <c r="M92" s="11"/>
      <c r="N92" s="16"/>
      <c r="O92" s="27"/>
      <c r="P92" s="27"/>
      <c r="Q92" s="27"/>
      <c r="R92" s="27"/>
      <c r="S92" s="27"/>
      <c r="T92" s="55">
        <v>1</v>
      </c>
      <c r="U92" s="17"/>
      <c r="V92" s="27"/>
      <c r="W92" s="27"/>
      <c r="X92" s="27"/>
      <c r="Y92" s="27"/>
      <c r="Z92" s="27"/>
      <c r="AA92" s="28">
        <v>1</v>
      </c>
      <c r="AB92" s="2">
        <f t="shared" si="4"/>
        <v>0</v>
      </c>
    </row>
    <row r="93" spans="1:28" ht="12" customHeight="1">
      <c r="A93" s="10">
        <v>89</v>
      </c>
      <c r="B93" s="98" t="s">
        <v>67</v>
      </c>
      <c r="C93" s="98" t="s">
        <v>67</v>
      </c>
      <c r="D93" s="11" t="s">
        <v>51</v>
      </c>
      <c r="E93" s="11" t="s">
        <v>304</v>
      </c>
      <c r="F93" s="12" t="s">
        <v>50</v>
      </c>
      <c r="G93" s="12" t="s">
        <v>310</v>
      </c>
      <c r="H93" s="12" t="s">
        <v>306</v>
      </c>
      <c r="I93" s="103" t="s">
        <v>504</v>
      </c>
      <c r="J93" s="12" t="str">
        <f t="shared" si="5"/>
        <v>≥17h</v>
      </c>
      <c r="K93" s="12" t="s">
        <v>512</v>
      </c>
      <c r="L93" s="69" t="s">
        <v>518</v>
      </c>
      <c r="M93" s="11">
        <v>1</v>
      </c>
      <c r="N93" s="16"/>
      <c r="O93" s="27"/>
      <c r="P93" s="27"/>
      <c r="Q93" s="27"/>
      <c r="R93" s="27"/>
      <c r="S93" s="27">
        <v>1</v>
      </c>
      <c r="T93" s="55"/>
      <c r="U93" s="17">
        <v>1</v>
      </c>
      <c r="V93" s="27"/>
      <c r="W93" s="27"/>
      <c r="X93" s="27"/>
      <c r="Y93" s="27"/>
      <c r="Z93" s="27"/>
      <c r="AA93" s="28"/>
      <c r="AB93" s="2">
        <f t="shared" si="4"/>
        <v>1</v>
      </c>
    </row>
    <row r="94" spans="1:28" ht="12" customHeight="1">
      <c r="A94" s="10">
        <v>90</v>
      </c>
      <c r="B94" s="98" t="s">
        <v>139</v>
      </c>
      <c r="C94" s="98" t="s">
        <v>131</v>
      </c>
      <c r="D94" s="11" t="s">
        <v>52</v>
      </c>
      <c r="E94" s="11" t="s">
        <v>304</v>
      </c>
      <c r="F94" s="12" t="s">
        <v>50</v>
      </c>
      <c r="G94" s="11" t="s">
        <v>511</v>
      </c>
      <c r="H94" s="12" t="s">
        <v>306</v>
      </c>
      <c r="I94" s="103" t="s">
        <v>505</v>
      </c>
      <c r="J94" s="12" t="str">
        <f t="shared" si="5"/>
        <v>≥17h</v>
      </c>
      <c r="K94" s="12" t="s">
        <v>47</v>
      </c>
      <c r="L94" s="69" t="s">
        <v>519</v>
      </c>
      <c r="M94" s="11"/>
      <c r="N94" s="16"/>
      <c r="O94" s="27"/>
      <c r="P94" s="27"/>
      <c r="Q94" s="27"/>
      <c r="R94" s="27"/>
      <c r="S94" s="27"/>
      <c r="T94" s="55">
        <v>1</v>
      </c>
      <c r="U94" s="17"/>
      <c r="V94" s="27"/>
      <c r="W94" s="27"/>
      <c r="X94" s="27"/>
      <c r="Y94" s="27"/>
      <c r="Z94" s="27"/>
      <c r="AA94" s="28">
        <v>1</v>
      </c>
      <c r="AB94" s="2">
        <f t="shared" si="4"/>
        <v>0</v>
      </c>
    </row>
    <row r="95" spans="1:28" ht="12" customHeight="1">
      <c r="A95" s="10">
        <v>91</v>
      </c>
      <c r="B95" s="98" t="s">
        <v>225</v>
      </c>
      <c r="C95" s="98" t="s">
        <v>69</v>
      </c>
      <c r="D95" s="11" t="s">
        <v>52</v>
      </c>
      <c r="E95" s="11" t="s">
        <v>303</v>
      </c>
      <c r="F95" s="12" t="s">
        <v>49</v>
      </c>
      <c r="G95" s="11" t="s">
        <v>511</v>
      </c>
      <c r="H95" s="12" t="s">
        <v>306</v>
      </c>
      <c r="I95" s="11" t="s">
        <v>504</v>
      </c>
      <c r="J95" s="12" t="str">
        <f t="shared" si="5"/>
        <v>≥17h</v>
      </c>
      <c r="K95" s="12" t="s">
        <v>512</v>
      </c>
      <c r="L95" s="69" t="s">
        <v>518</v>
      </c>
      <c r="M95" s="11"/>
      <c r="N95" s="16"/>
      <c r="O95" s="27"/>
      <c r="P95" s="27"/>
      <c r="Q95" s="27"/>
      <c r="R95" s="27"/>
      <c r="S95" s="27"/>
      <c r="T95" s="55">
        <v>1</v>
      </c>
      <c r="U95" s="17"/>
      <c r="V95" s="27"/>
      <c r="W95" s="27"/>
      <c r="X95" s="27"/>
      <c r="Y95" s="27"/>
      <c r="Z95" s="27"/>
      <c r="AA95" s="28">
        <v>1</v>
      </c>
      <c r="AB95" s="2">
        <f t="shared" si="4"/>
        <v>0</v>
      </c>
    </row>
    <row r="96" spans="1:28" ht="12" customHeight="1">
      <c r="A96" s="10">
        <v>92</v>
      </c>
      <c r="B96" s="98" t="s">
        <v>74</v>
      </c>
      <c r="C96" s="98" t="s">
        <v>75</v>
      </c>
      <c r="D96" s="11" t="s">
        <v>51</v>
      </c>
      <c r="E96" s="11" t="s">
        <v>304</v>
      </c>
      <c r="F96" s="12" t="s">
        <v>48</v>
      </c>
      <c r="G96" s="12" t="s">
        <v>310</v>
      </c>
      <c r="H96" s="12" t="s">
        <v>306</v>
      </c>
      <c r="I96" s="103" t="s">
        <v>505</v>
      </c>
      <c r="J96" s="12" t="str">
        <f t="shared" si="5"/>
        <v>≥17h</v>
      </c>
      <c r="K96" s="12" t="s">
        <v>47</v>
      </c>
      <c r="L96" s="69" t="s">
        <v>519</v>
      </c>
      <c r="M96" s="11"/>
      <c r="N96" s="16"/>
      <c r="O96" s="27"/>
      <c r="P96" s="27"/>
      <c r="Q96" s="27"/>
      <c r="R96" s="27"/>
      <c r="S96" s="27"/>
      <c r="T96" s="55">
        <v>1</v>
      </c>
      <c r="U96" s="17"/>
      <c r="V96" s="27"/>
      <c r="W96" s="27"/>
      <c r="X96" s="27"/>
      <c r="Y96" s="27"/>
      <c r="Z96" s="27"/>
      <c r="AA96" s="28">
        <v>1</v>
      </c>
      <c r="AB96" s="2">
        <f t="shared" si="4"/>
        <v>0</v>
      </c>
    </row>
    <row r="97" spans="1:28" ht="12" customHeight="1">
      <c r="A97" s="10">
        <v>93</v>
      </c>
      <c r="B97" s="98" t="s">
        <v>74</v>
      </c>
      <c r="C97" s="98" t="s">
        <v>75</v>
      </c>
      <c r="D97" s="11" t="s">
        <v>25</v>
      </c>
      <c r="E97" s="11" t="s">
        <v>303</v>
      </c>
      <c r="F97" s="12" t="s">
        <v>50</v>
      </c>
      <c r="G97" s="12" t="s">
        <v>510</v>
      </c>
      <c r="H97" s="12" t="s">
        <v>306</v>
      </c>
      <c r="I97" s="103" t="s">
        <v>505</v>
      </c>
      <c r="J97" s="12" t="str">
        <f t="shared" si="5"/>
        <v>≥17h</v>
      </c>
      <c r="K97" s="12" t="s">
        <v>512</v>
      </c>
      <c r="L97" s="69" t="s">
        <v>519</v>
      </c>
      <c r="M97" s="11">
        <v>1</v>
      </c>
      <c r="N97" s="16">
        <v>1</v>
      </c>
      <c r="O97" s="27"/>
      <c r="P97" s="27"/>
      <c r="Q97" s="27"/>
      <c r="R97" s="27"/>
      <c r="S97" s="27"/>
      <c r="T97" s="55"/>
      <c r="U97" s="17"/>
      <c r="V97" s="27"/>
      <c r="W97" s="27"/>
      <c r="X97" s="27"/>
      <c r="Y97" s="27"/>
      <c r="Z97" s="27"/>
      <c r="AA97" s="28">
        <v>1</v>
      </c>
      <c r="AB97" s="2">
        <f t="shared" si="4"/>
        <v>0</v>
      </c>
    </row>
    <row r="98" spans="1:28" ht="12" customHeight="1">
      <c r="A98" s="10">
        <v>94</v>
      </c>
      <c r="B98" s="98" t="s">
        <v>213</v>
      </c>
      <c r="C98" s="98" t="s">
        <v>69</v>
      </c>
      <c r="D98" s="11" t="s">
        <v>52</v>
      </c>
      <c r="E98" s="11" t="s">
        <v>304</v>
      </c>
      <c r="F98" s="12" t="s">
        <v>49</v>
      </c>
      <c r="G98" s="12" t="s">
        <v>310</v>
      </c>
      <c r="H98" s="12" t="s">
        <v>306</v>
      </c>
      <c r="I98" s="11" t="s">
        <v>504</v>
      </c>
      <c r="J98" s="12" t="str">
        <f t="shared" si="5"/>
        <v>≥17h</v>
      </c>
      <c r="K98" s="12" t="s">
        <v>512</v>
      </c>
      <c r="L98" s="69" t="s">
        <v>518</v>
      </c>
      <c r="M98" s="11"/>
      <c r="N98" s="16"/>
      <c r="O98" s="27"/>
      <c r="P98" s="27"/>
      <c r="Q98" s="27"/>
      <c r="R98" s="27"/>
      <c r="S98" s="27"/>
      <c r="T98" s="55">
        <v>1</v>
      </c>
      <c r="U98" s="17"/>
      <c r="V98" s="27"/>
      <c r="W98" s="27"/>
      <c r="X98" s="27"/>
      <c r="Y98" s="27"/>
      <c r="Z98" s="27"/>
      <c r="AA98" s="28">
        <v>1</v>
      </c>
      <c r="AB98" s="2">
        <f t="shared" si="4"/>
        <v>0</v>
      </c>
    </row>
    <row r="99" spans="1:28" ht="12" customHeight="1">
      <c r="A99" s="10">
        <v>95</v>
      </c>
      <c r="B99" s="98" t="s">
        <v>97</v>
      </c>
      <c r="C99" s="98" t="s">
        <v>75</v>
      </c>
      <c r="D99" s="11" t="s">
        <v>51</v>
      </c>
      <c r="E99" s="11" t="s">
        <v>304</v>
      </c>
      <c r="F99" s="12" t="s">
        <v>48</v>
      </c>
      <c r="G99" s="12" t="s">
        <v>310</v>
      </c>
      <c r="H99" s="12" t="s">
        <v>306</v>
      </c>
      <c r="I99" s="103" t="s">
        <v>504</v>
      </c>
      <c r="J99" s="12" t="str">
        <f t="shared" si="5"/>
        <v>≥17h</v>
      </c>
      <c r="K99" s="12" t="s">
        <v>513</v>
      </c>
      <c r="L99" s="69" t="s">
        <v>519</v>
      </c>
      <c r="M99" s="11"/>
      <c r="N99" s="16"/>
      <c r="O99" s="27"/>
      <c r="P99" s="27"/>
      <c r="Q99" s="27"/>
      <c r="R99" s="27"/>
      <c r="S99" s="27"/>
      <c r="T99" s="55">
        <v>1</v>
      </c>
      <c r="U99" s="17"/>
      <c r="V99" s="27"/>
      <c r="W99" s="27"/>
      <c r="X99" s="27"/>
      <c r="Y99" s="27"/>
      <c r="Z99" s="27"/>
      <c r="AA99" s="28">
        <v>1</v>
      </c>
      <c r="AB99" s="2">
        <f t="shared" si="4"/>
        <v>0</v>
      </c>
    </row>
    <row r="100" spans="1:28" ht="12" customHeight="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11">
        <v>1</v>
      </c>
      <c r="N100" s="16"/>
      <c r="O100" s="27"/>
      <c r="P100" s="27"/>
      <c r="Q100" s="27"/>
      <c r="R100" s="27"/>
      <c r="S100" s="27">
        <v>1</v>
      </c>
      <c r="T100" s="55"/>
      <c r="U100" s="17">
        <v>1</v>
      </c>
      <c r="V100" s="27"/>
      <c r="W100" s="27"/>
      <c r="X100" s="27"/>
      <c r="Y100" s="27"/>
      <c r="Z100" s="27"/>
      <c r="AA100" s="28"/>
      <c r="AB100" s="2">
        <f t="shared" si="4"/>
        <v>1</v>
      </c>
    </row>
    <row r="101" spans="1:28" ht="12" customHeight="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11">
        <v>1</v>
      </c>
      <c r="N101" s="16"/>
      <c r="O101" s="27"/>
      <c r="P101" s="27"/>
      <c r="Q101" s="27"/>
      <c r="R101" s="27"/>
      <c r="S101" s="27">
        <v>1</v>
      </c>
      <c r="T101" s="55"/>
      <c r="U101" s="17"/>
      <c r="V101" s="27"/>
      <c r="W101" s="27"/>
      <c r="X101" s="27"/>
      <c r="Y101" s="27"/>
      <c r="Z101" s="27">
        <v>1</v>
      </c>
      <c r="AA101" s="28"/>
      <c r="AB101" s="2">
        <f t="shared" si="4"/>
        <v>1</v>
      </c>
    </row>
    <row r="102" spans="1:28" ht="12" customHeight="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11"/>
      <c r="N102" s="16"/>
      <c r="O102" s="27"/>
      <c r="P102" s="27"/>
      <c r="Q102" s="27"/>
      <c r="R102" s="27"/>
      <c r="S102" s="27"/>
      <c r="T102" s="55">
        <v>1</v>
      </c>
      <c r="U102" s="17"/>
      <c r="V102" s="27"/>
      <c r="W102" s="27"/>
      <c r="X102" s="27"/>
      <c r="Y102" s="27"/>
      <c r="Z102" s="27"/>
      <c r="AA102" s="28">
        <v>1</v>
      </c>
      <c r="AB102" s="2">
        <f t="shared" si="4"/>
        <v>0</v>
      </c>
    </row>
    <row r="103" spans="1:28" ht="12" customHeight="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11"/>
      <c r="N103" s="16"/>
      <c r="O103" s="27"/>
      <c r="P103" s="27"/>
      <c r="Q103" s="27"/>
      <c r="R103" s="27"/>
      <c r="S103" s="27"/>
      <c r="T103" s="55">
        <v>1</v>
      </c>
      <c r="U103" s="17"/>
      <c r="V103" s="27"/>
      <c r="W103" s="27"/>
      <c r="X103" s="27"/>
      <c r="Y103" s="27"/>
      <c r="Z103" s="27"/>
      <c r="AA103" s="28">
        <v>1</v>
      </c>
      <c r="AB103" s="2">
        <f t="shared" si="4"/>
        <v>0</v>
      </c>
    </row>
    <row r="104" spans="1:28" ht="12" customHeight="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11"/>
      <c r="N104" s="16"/>
      <c r="O104" s="27"/>
      <c r="P104" s="27"/>
      <c r="Q104" s="27"/>
      <c r="R104" s="27"/>
      <c r="S104" s="27"/>
      <c r="T104" s="55">
        <v>1</v>
      </c>
      <c r="U104" s="17"/>
      <c r="V104" s="27"/>
      <c r="W104" s="27"/>
      <c r="X104" s="27"/>
      <c r="Y104" s="27"/>
      <c r="Z104" s="27"/>
      <c r="AA104" s="28">
        <v>1</v>
      </c>
      <c r="AB104" s="2">
        <f t="shared" si="4"/>
        <v>0</v>
      </c>
    </row>
    <row r="105" spans="1:28" ht="12" customHeight="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11"/>
      <c r="N105" s="16"/>
      <c r="O105" s="27"/>
      <c r="P105" s="27"/>
      <c r="Q105" s="27"/>
      <c r="R105" s="27"/>
      <c r="S105" s="27"/>
      <c r="T105" s="55">
        <v>1</v>
      </c>
      <c r="U105" s="17"/>
      <c r="V105" s="27"/>
      <c r="W105" s="27"/>
      <c r="X105" s="27"/>
      <c r="Y105" s="27"/>
      <c r="Z105" s="27"/>
      <c r="AA105" s="28">
        <v>1</v>
      </c>
      <c r="AB105" s="2">
        <f t="shared" si="4"/>
        <v>0</v>
      </c>
    </row>
    <row r="106" spans="1:28" ht="12" customHeight="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11">
        <v>1</v>
      </c>
      <c r="N106" s="16"/>
      <c r="O106" s="27"/>
      <c r="P106" s="27"/>
      <c r="Q106" s="27"/>
      <c r="R106" s="27"/>
      <c r="S106" s="27">
        <v>1</v>
      </c>
      <c r="T106" s="55"/>
      <c r="U106" s="17">
        <v>1</v>
      </c>
      <c r="V106" s="27"/>
      <c r="W106" s="27"/>
      <c r="X106" s="27"/>
      <c r="Y106" s="27"/>
      <c r="Z106" s="27"/>
      <c r="AA106" s="28"/>
      <c r="AB106" s="2">
        <f t="shared" si="4"/>
        <v>1</v>
      </c>
    </row>
    <row r="107" spans="1:28" ht="12" customHeight="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11"/>
      <c r="N107" s="16"/>
      <c r="O107" s="27"/>
      <c r="P107" s="27"/>
      <c r="Q107" s="27"/>
      <c r="R107" s="27"/>
      <c r="S107" s="27"/>
      <c r="T107" s="55">
        <v>1</v>
      </c>
      <c r="U107" s="17"/>
      <c r="V107" s="27"/>
      <c r="W107" s="27"/>
      <c r="X107" s="27"/>
      <c r="Y107" s="27"/>
      <c r="Z107" s="27"/>
      <c r="AA107" s="28">
        <v>1</v>
      </c>
      <c r="AB107" s="2">
        <f t="shared" si="4"/>
        <v>0</v>
      </c>
    </row>
    <row r="108" spans="1:28" ht="12" customHeight="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11"/>
      <c r="N108" s="16"/>
      <c r="O108" s="27"/>
      <c r="P108" s="27"/>
      <c r="Q108" s="27"/>
      <c r="R108" s="27"/>
      <c r="S108" s="27"/>
      <c r="T108" s="55">
        <v>1</v>
      </c>
      <c r="U108" s="17"/>
      <c r="V108" s="27"/>
      <c r="W108" s="27"/>
      <c r="X108" s="27"/>
      <c r="Y108" s="27"/>
      <c r="Z108" s="27"/>
      <c r="AA108" s="28">
        <v>1</v>
      </c>
      <c r="AB108" s="2">
        <f t="shared" si="4"/>
        <v>0</v>
      </c>
    </row>
    <row r="109" spans="1:28" ht="12" customHeight="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11">
        <v>1</v>
      </c>
      <c r="N109" s="16">
        <v>1</v>
      </c>
      <c r="O109" s="27"/>
      <c r="P109" s="27"/>
      <c r="Q109" s="27"/>
      <c r="R109" s="27"/>
      <c r="S109" s="27"/>
      <c r="T109" s="55"/>
      <c r="U109" s="17"/>
      <c r="V109" s="27"/>
      <c r="W109" s="27"/>
      <c r="X109" s="27"/>
      <c r="Y109" s="27"/>
      <c r="Z109" s="27"/>
      <c r="AA109" s="28">
        <v>1</v>
      </c>
      <c r="AB109" s="2">
        <f t="shared" si="4"/>
        <v>0</v>
      </c>
    </row>
    <row r="110" spans="1:28" ht="12" customHeight="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11"/>
      <c r="N110" s="16"/>
      <c r="O110" s="27"/>
      <c r="P110" s="27"/>
      <c r="Q110" s="27"/>
      <c r="R110" s="27"/>
      <c r="S110" s="27"/>
      <c r="T110" s="55">
        <v>1</v>
      </c>
      <c r="U110" s="17"/>
      <c r="V110" s="27"/>
      <c r="W110" s="27"/>
      <c r="X110" s="27"/>
      <c r="Y110" s="27"/>
      <c r="Z110" s="27"/>
      <c r="AA110" s="28">
        <v>1</v>
      </c>
      <c r="AB110" s="2">
        <f t="shared" si="4"/>
        <v>0</v>
      </c>
    </row>
    <row r="111" spans="1:28" ht="12" customHeight="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11"/>
      <c r="N111" s="16"/>
      <c r="O111" s="27"/>
      <c r="P111" s="27"/>
      <c r="Q111" s="27"/>
      <c r="R111" s="27"/>
      <c r="S111" s="27"/>
      <c r="T111" s="55">
        <v>1</v>
      </c>
      <c r="U111" s="17"/>
      <c r="V111" s="27"/>
      <c r="W111" s="27"/>
      <c r="X111" s="27"/>
      <c r="Y111" s="27"/>
      <c r="Z111" s="27"/>
      <c r="AA111" s="28">
        <v>1</v>
      </c>
      <c r="AB111" s="2">
        <f t="shared" si="4"/>
        <v>0</v>
      </c>
    </row>
    <row r="112" spans="1:28" ht="12" customHeight="1">
      <c r="A112" s="10">
        <v>108</v>
      </c>
      <c r="B112" s="98" t="s">
        <v>125</v>
      </c>
      <c r="C112" s="98" t="s">
        <v>59</v>
      </c>
      <c r="D112" s="11" t="s">
        <v>51</v>
      </c>
      <c r="E112" s="11" t="s">
        <v>304</v>
      </c>
      <c r="F112" s="12" t="s">
        <v>50</v>
      </c>
      <c r="G112" s="12" t="s">
        <v>310</v>
      </c>
      <c r="H112" s="12" t="s">
        <v>306</v>
      </c>
      <c r="I112" s="11" t="s">
        <v>504</v>
      </c>
      <c r="J112" s="12" t="str">
        <f t="shared" ref="J112:J117" si="6">"≥17h"</f>
        <v>≥17h</v>
      </c>
      <c r="K112" s="12" t="s">
        <v>512</v>
      </c>
      <c r="L112" s="69" t="s">
        <v>518</v>
      </c>
      <c r="M112" s="11">
        <v>1</v>
      </c>
      <c r="N112" s="16">
        <v>1</v>
      </c>
      <c r="O112" s="27"/>
      <c r="P112" s="27"/>
      <c r="Q112" s="27"/>
      <c r="R112" s="27"/>
      <c r="S112" s="27"/>
      <c r="T112" s="55"/>
      <c r="U112" s="17">
        <v>1</v>
      </c>
      <c r="V112" s="27"/>
      <c r="W112" s="27"/>
      <c r="X112" s="27"/>
      <c r="Y112" s="27"/>
      <c r="Z112" s="27"/>
      <c r="AA112" s="28"/>
      <c r="AB112" s="2">
        <f t="shared" si="4"/>
        <v>0</v>
      </c>
    </row>
    <row r="113" spans="1:28" ht="12" customHeight="1">
      <c r="A113" s="10">
        <v>109</v>
      </c>
      <c r="B113" s="98" t="s">
        <v>88</v>
      </c>
      <c r="C113" s="98" t="s">
        <v>89</v>
      </c>
      <c r="D113" s="11" t="s">
        <v>51</v>
      </c>
      <c r="E113" s="11" t="s">
        <v>304</v>
      </c>
      <c r="F113" s="12" t="s">
        <v>49</v>
      </c>
      <c r="G113" s="12" t="s">
        <v>310</v>
      </c>
      <c r="H113" s="12" t="s">
        <v>306</v>
      </c>
      <c r="I113" s="12" t="s">
        <v>505</v>
      </c>
      <c r="J113" s="12" t="str">
        <f t="shared" si="6"/>
        <v>≥17h</v>
      </c>
      <c r="K113" s="12" t="s">
        <v>512</v>
      </c>
      <c r="L113" s="69" t="s">
        <v>520</v>
      </c>
      <c r="M113" s="11"/>
      <c r="N113" s="16"/>
      <c r="O113" s="27"/>
      <c r="P113" s="27"/>
      <c r="Q113" s="27"/>
      <c r="R113" s="27"/>
      <c r="S113" s="27"/>
      <c r="T113" s="55">
        <v>1</v>
      </c>
      <c r="U113" s="17"/>
      <c r="V113" s="27"/>
      <c r="W113" s="27"/>
      <c r="X113" s="27"/>
      <c r="Y113" s="27"/>
      <c r="Z113" s="27"/>
      <c r="AA113" s="28">
        <v>1</v>
      </c>
      <c r="AB113" s="2">
        <f t="shared" si="4"/>
        <v>0</v>
      </c>
    </row>
    <row r="114" spans="1:28" ht="12" customHeight="1">
      <c r="A114" s="10">
        <v>110</v>
      </c>
      <c r="B114" s="98" t="s">
        <v>90</v>
      </c>
      <c r="C114" s="98" t="s">
        <v>89</v>
      </c>
      <c r="D114" s="11" t="s">
        <v>25</v>
      </c>
      <c r="E114" s="11" t="s">
        <v>304</v>
      </c>
      <c r="F114" s="12" t="s">
        <v>49</v>
      </c>
      <c r="G114" s="12" t="s">
        <v>510</v>
      </c>
      <c r="H114" s="12" t="s">
        <v>306</v>
      </c>
      <c r="I114" s="103" t="s">
        <v>505</v>
      </c>
      <c r="J114" s="12" t="str">
        <f t="shared" si="6"/>
        <v>≥17h</v>
      </c>
      <c r="K114" s="12" t="s">
        <v>512</v>
      </c>
      <c r="L114" s="69" t="s">
        <v>520</v>
      </c>
      <c r="M114" s="11">
        <v>1</v>
      </c>
      <c r="N114" s="16">
        <v>1</v>
      </c>
      <c r="O114" s="27"/>
      <c r="P114" s="27"/>
      <c r="Q114" s="27"/>
      <c r="R114" s="27"/>
      <c r="S114" s="27"/>
      <c r="T114" s="55"/>
      <c r="U114" s="17"/>
      <c r="V114" s="27"/>
      <c r="W114" s="27"/>
      <c r="X114" s="27"/>
      <c r="Y114" s="27"/>
      <c r="Z114" s="27"/>
      <c r="AA114" s="28">
        <v>1</v>
      </c>
      <c r="AB114" s="2">
        <f t="shared" si="4"/>
        <v>0</v>
      </c>
    </row>
    <row r="115" spans="1:28" ht="12" customHeight="1">
      <c r="A115" s="10">
        <v>111</v>
      </c>
      <c r="B115" s="98" t="s">
        <v>241</v>
      </c>
      <c r="C115" s="98" t="s">
        <v>241</v>
      </c>
      <c r="D115" s="11" t="s">
        <v>51</v>
      </c>
      <c r="E115" s="11" t="s">
        <v>304</v>
      </c>
      <c r="F115" s="12" t="s">
        <v>48</v>
      </c>
      <c r="G115" s="12" t="s">
        <v>510</v>
      </c>
      <c r="H115" s="12" t="s">
        <v>308</v>
      </c>
      <c r="I115" s="11" t="s">
        <v>504</v>
      </c>
      <c r="J115" s="12" t="str">
        <f t="shared" si="6"/>
        <v>≥17h</v>
      </c>
      <c r="K115" s="12" t="s">
        <v>513</v>
      </c>
      <c r="L115" s="69" t="s">
        <v>519</v>
      </c>
      <c r="M115" s="11">
        <v>1</v>
      </c>
      <c r="N115" s="16"/>
      <c r="O115" s="27">
        <v>1</v>
      </c>
      <c r="P115" s="27"/>
      <c r="Q115" s="27"/>
      <c r="R115" s="27"/>
      <c r="S115" s="27"/>
      <c r="T115" s="55"/>
      <c r="U115" s="17"/>
      <c r="V115" s="27"/>
      <c r="W115" s="27"/>
      <c r="X115" s="27"/>
      <c r="Y115" s="27"/>
      <c r="Z115" s="27">
        <v>1</v>
      </c>
      <c r="AA115" s="28"/>
      <c r="AB115" s="2">
        <f t="shared" si="4"/>
        <v>1</v>
      </c>
    </row>
    <row r="116" spans="1:28" ht="12" customHeight="1">
      <c r="A116" s="10">
        <v>112</v>
      </c>
      <c r="B116" s="98" t="s">
        <v>242</v>
      </c>
      <c r="C116" s="98" t="s">
        <v>241</v>
      </c>
      <c r="D116" s="11" t="s">
        <v>51</v>
      </c>
      <c r="E116" s="11" t="s">
        <v>304</v>
      </c>
      <c r="F116" s="12" t="s">
        <v>49</v>
      </c>
      <c r="G116" s="11" t="s">
        <v>511</v>
      </c>
      <c r="H116" s="12" t="s">
        <v>308</v>
      </c>
      <c r="I116" s="11" t="s">
        <v>507</v>
      </c>
      <c r="J116" s="12" t="str">
        <f t="shared" si="6"/>
        <v>≥17h</v>
      </c>
      <c r="K116" s="12" t="s">
        <v>512</v>
      </c>
      <c r="L116" s="69" t="s">
        <v>519</v>
      </c>
      <c r="M116" s="11">
        <v>1</v>
      </c>
      <c r="N116" s="16"/>
      <c r="O116" s="27">
        <v>1</v>
      </c>
      <c r="P116" s="27"/>
      <c r="Q116" s="27"/>
      <c r="R116" s="27"/>
      <c r="S116" s="27"/>
      <c r="T116" s="55"/>
      <c r="U116" s="17"/>
      <c r="V116" s="27"/>
      <c r="W116" s="27"/>
      <c r="X116" s="27"/>
      <c r="Y116" s="27"/>
      <c r="Z116" s="27">
        <v>1</v>
      </c>
      <c r="AA116" s="28"/>
      <c r="AB116" s="2">
        <f t="shared" si="4"/>
        <v>1</v>
      </c>
    </row>
    <row r="117" spans="1:28" ht="12" customHeight="1">
      <c r="A117" s="10">
        <v>113</v>
      </c>
      <c r="B117" s="98" t="s">
        <v>90</v>
      </c>
      <c r="C117" s="98" t="s">
        <v>89</v>
      </c>
      <c r="D117" s="11" t="s">
        <v>25</v>
      </c>
      <c r="E117" s="11" t="s">
        <v>303</v>
      </c>
      <c r="F117" s="12" t="s">
        <v>50</v>
      </c>
      <c r="G117" s="12" t="s">
        <v>310</v>
      </c>
      <c r="H117" s="12" t="s">
        <v>306</v>
      </c>
      <c r="I117" s="103" t="s">
        <v>505</v>
      </c>
      <c r="J117" s="12" t="str">
        <f t="shared" si="6"/>
        <v>≥17h</v>
      </c>
      <c r="K117" s="12" t="s">
        <v>47</v>
      </c>
      <c r="L117" s="69" t="s">
        <v>520</v>
      </c>
      <c r="M117" s="11">
        <v>1</v>
      </c>
      <c r="N117" s="16"/>
      <c r="O117" s="27"/>
      <c r="P117" s="27"/>
      <c r="Q117" s="27"/>
      <c r="R117" s="27"/>
      <c r="S117" s="27">
        <v>1</v>
      </c>
      <c r="T117" s="55"/>
      <c r="U117" s="17"/>
      <c r="V117" s="27"/>
      <c r="W117" s="27"/>
      <c r="X117" s="27"/>
      <c r="Y117" s="27"/>
      <c r="Z117" s="27"/>
      <c r="AA117" s="28">
        <v>1</v>
      </c>
      <c r="AB117" s="2">
        <f t="shared" si="4"/>
        <v>1</v>
      </c>
    </row>
    <row r="118" spans="1:28" ht="12" customHeight="1">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11">
        <v>1</v>
      </c>
      <c r="N118" s="16"/>
      <c r="O118" s="27"/>
      <c r="P118" s="27"/>
      <c r="Q118" s="27"/>
      <c r="R118" s="27"/>
      <c r="S118" s="27"/>
      <c r="T118" s="55">
        <v>1</v>
      </c>
      <c r="U118" s="17"/>
      <c r="V118" s="27"/>
      <c r="W118" s="27"/>
      <c r="X118" s="27"/>
      <c r="Y118" s="27"/>
      <c r="Z118" s="27"/>
      <c r="AA118" s="28">
        <v>1</v>
      </c>
      <c r="AB118" s="2">
        <f t="shared" si="4"/>
        <v>0</v>
      </c>
    </row>
    <row r="119" spans="1:28" ht="12" customHeight="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11"/>
      <c r="N119" s="16"/>
      <c r="O119" s="27"/>
      <c r="P119" s="27"/>
      <c r="Q119" s="27"/>
      <c r="R119" s="27"/>
      <c r="S119" s="27"/>
      <c r="T119" s="55">
        <v>1</v>
      </c>
      <c r="U119" s="17"/>
      <c r="V119" s="27"/>
      <c r="W119" s="27"/>
      <c r="X119" s="27"/>
      <c r="Y119" s="27"/>
      <c r="Z119" s="27"/>
      <c r="AA119" s="28">
        <v>1</v>
      </c>
      <c r="AB119" s="2">
        <f t="shared" si="4"/>
        <v>0</v>
      </c>
    </row>
    <row r="120" spans="1:28" ht="12" customHeight="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11"/>
      <c r="N120" s="16"/>
      <c r="O120" s="27"/>
      <c r="P120" s="27"/>
      <c r="Q120" s="27"/>
      <c r="R120" s="27"/>
      <c r="S120" s="27"/>
      <c r="T120" s="55">
        <v>1</v>
      </c>
      <c r="U120" s="17"/>
      <c r="V120" s="27"/>
      <c r="W120" s="27"/>
      <c r="X120" s="27"/>
      <c r="Y120" s="27"/>
      <c r="Z120" s="27"/>
      <c r="AA120" s="28">
        <v>1</v>
      </c>
      <c r="AB120" s="2">
        <f t="shared" si="4"/>
        <v>0</v>
      </c>
    </row>
    <row r="121" spans="1:28" ht="12" customHeight="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11"/>
      <c r="N121" s="16"/>
      <c r="O121" s="27"/>
      <c r="P121" s="27"/>
      <c r="Q121" s="27"/>
      <c r="R121" s="27"/>
      <c r="S121" s="27"/>
      <c r="T121" s="55">
        <v>1</v>
      </c>
      <c r="U121" s="17"/>
      <c r="V121" s="27"/>
      <c r="W121" s="27"/>
      <c r="X121" s="27"/>
      <c r="Y121" s="27"/>
      <c r="Z121" s="27"/>
      <c r="AA121" s="28">
        <v>1</v>
      </c>
      <c r="AB121" s="2">
        <f t="shared" si="4"/>
        <v>0</v>
      </c>
    </row>
    <row r="122" spans="1:28" ht="12" customHeight="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11"/>
      <c r="N122" s="16"/>
      <c r="O122" s="27"/>
      <c r="P122" s="27"/>
      <c r="Q122" s="27"/>
      <c r="R122" s="27"/>
      <c r="S122" s="27"/>
      <c r="T122" s="55">
        <v>1</v>
      </c>
      <c r="U122" s="17"/>
      <c r="V122" s="27"/>
      <c r="W122" s="27"/>
      <c r="X122" s="27"/>
      <c r="Y122" s="27"/>
      <c r="Z122" s="27"/>
      <c r="AA122" s="28">
        <v>1</v>
      </c>
      <c r="AB122" s="2">
        <f t="shared" si="4"/>
        <v>0</v>
      </c>
    </row>
    <row r="123" spans="1:28" ht="12" customHeight="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11">
        <v>1</v>
      </c>
      <c r="N123" s="16"/>
      <c r="O123" s="27">
        <v>1</v>
      </c>
      <c r="P123" s="27"/>
      <c r="Q123" s="27"/>
      <c r="R123" s="27"/>
      <c r="S123" s="27"/>
      <c r="T123" s="55"/>
      <c r="U123" s="17">
        <v>1</v>
      </c>
      <c r="V123" s="27"/>
      <c r="W123" s="27"/>
      <c r="X123" s="27"/>
      <c r="Y123" s="27"/>
      <c r="Z123" s="27"/>
      <c r="AA123" s="28"/>
      <c r="AB123" s="2">
        <f t="shared" si="4"/>
        <v>0</v>
      </c>
    </row>
    <row r="124" spans="1:28" ht="12" customHeight="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11">
        <v>1</v>
      </c>
      <c r="N124" s="16">
        <v>1</v>
      </c>
      <c r="O124" s="27"/>
      <c r="P124" s="27"/>
      <c r="Q124" s="27"/>
      <c r="R124" s="27"/>
      <c r="S124" s="27"/>
      <c r="T124" s="55"/>
      <c r="U124" s="17">
        <v>1</v>
      </c>
      <c r="V124" s="27"/>
      <c r="W124" s="27"/>
      <c r="X124" s="27"/>
      <c r="Y124" s="27"/>
      <c r="Z124" s="27"/>
      <c r="AA124" s="28"/>
      <c r="AB124" s="2">
        <f t="shared" si="4"/>
        <v>0</v>
      </c>
    </row>
    <row r="125" spans="1:28" ht="12" customHeight="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11"/>
      <c r="N125" s="16"/>
      <c r="O125" s="27"/>
      <c r="P125" s="27"/>
      <c r="Q125" s="27"/>
      <c r="R125" s="27"/>
      <c r="S125" s="27"/>
      <c r="T125" s="55">
        <v>1</v>
      </c>
      <c r="U125" s="17"/>
      <c r="V125" s="27"/>
      <c r="W125" s="27"/>
      <c r="X125" s="27"/>
      <c r="Y125" s="27"/>
      <c r="Z125" s="27"/>
      <c r="AA125" s="28">
        <v>1</v>
      </c>
      <c r="AB125" s="2">
        <f t="shared" si="4"/>
        <v>0</v>
      </c>
    </row>
    <row r="126" spans="1:28" ht="12" customHeight="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11">
        <v>1</v>
      </c>
      <c r="N126" s="16"/>
      <c r="O126" s="27">
        <v>1</v>
      </c>
      <c r="P126" s="27"/>
      <c r="Q126" s="27"/>
      <c r="R126" s="27"/>
      <c r="S126" s="27"/>
      <c r="T126" s="55"/>
      <c r="U126" s="17"/>
      <c r="V126" s="27">
        <v>1</v>
      </c>
      <c r="W126" s="27"/>
      <c r="X126" s="27"/>
      <c r="Y126" s="27"/>
      <c r="Z126" s="27"/>
      <c r="AA126" s="28"/>
      <c r="AB126" s="2">
        <f t="shared" si="4"/>
        <v>0</v>
      </c>
    </row>
    <row r="127" spans="1:28" ht="12" customHeight="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11">
        <v>1</v>
      </c>
      <c r="N127" s="16"/>
      <c r="O127" s="27">
        <v>1</v>
      </c>
      <c r="P127" s="27"/>
      <c r="Q127" s="27"/>
      <c r="R127" s="27"/>
      <c r="S127" s="27"/>
      <c r="T127" s="55"/>
      <c r="U127" s="17"/>
      <c r="V127" s="27"/>
      <c r="W127" s="27"/>
      <c r="X127" s="27"/>
      <c r="Y127" s="27"/>
      <c r="Z127" s="27">
        <v>1</v>
      </c>
      <c r="AA127" s="28"/>
      <c r="AB127" s="2">
        <f t="shared" si="4"/>
        <v>1</v>
      </c>
    </row>
    <row r="128" spans="1:28" ht="12" customHeight="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11"/>
      <c r="N128" s="16"/>
      <c r="O128" s="27"/>
      <c r="P128" s="27"/>
      <c r="Q128" s="27"/>
      <c r="R128" s="27"/>
      <c r="S128" s="27"/>
      <c r="T128" s="55">
        <v>1</v>
      </c>
      <c r="U128" s="17"/>
      <c r="V128" s="27"/>
      <c r="W128" s="27"/>
      <c r="X128" s="27"/>
      <c r="Y128" s="27"/>
      <c r="Z128" s="27"/>
      <c r="AA128" s="28">
        <v>1</v>
      </c>
      <c r="AB128" s="2">
        <f t="shared" si="4"/>
        <v>0</v>
      </c>
    </row>
    <row r="129" spans="1:28" ht="12" customHeight="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11"/>
      <c r="N129" s="16"/>
      <c r="O129" s="27"/>
      <c r="P129" s="27"/>
      <c r="Q129" s="27"/>
      <c r="R129" s="27"/>
      <c r="S129" s="27"/>
      <c r="T129" s="55">
        <v>1</v>
      </c>
      <c r="U129" s="17"/>
      <c r="V129" s="27"/>
      <c r="W129" s="27"/>
      <c r="X129" s="27"/>
      <c r="Y129" s="27"/>
      <c r="Z129" s="27"/>
      <c r="AA129" s="28">
        <v>1</v>
      </c>
      <c r="AB129" s="2">
        <f t="shared" si="4"/>
        <v>0</v>
      </c>
    </row>
    <row r="130" spans="1:28" ht="12" customHeight="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11">
        <v>1</v>
      </c>
      <c r="N130" s="16"/>
      <c r="O130" s="27">
        <v>1</v>
      </c>
      <c r="P130" s="27"/>
      <c r="Q130" s="27"/>
      <c r="R130" s="27"/>
      <c r="S130" s="27"/>
      <c r="T130" s="55"/>
      <c r="U130" s="17"/>
      <c r="V130" s="27"/>
      <c r="W130" s="27"/>
      <c r="X130" s="27"/>
      <c r="Y130" s="27"/>
      <c r="Z130" s="27">
        <v>1</v>
      </c>
      <c r="AA130" s="28"/>
      <c r="AB130" s="2">
        <f t="shared" si="4"/>
        <v>1</v>
      </c>
    </row>
    <row r="131" spans="1:28" ht="12" customHeight="1">
      <c r="A131" s="10">
        <v>127</v>
      </c>
      <c r="B131" s="98" t="s">
        <v>119</v>
      </c>
      <c r="C131" s="98" t="s">
        <v>72</v>
      </c>
      <c r="D131" s="11" t="s">
        <v>52</v>
      </c>
      <c r="E131" s="11" t="s">
        <v>304</v>
      </c>
      <c r="F131" s="12" t="s">
        <v>49</v>
      </c>
      <c r="G131" s="12" t="s">
        <v>510</v>
      </c>
      <c r="H131" s="12" t="s">
        <v>307</v>
      </c>
      <c r="I131" s="103" t="s">
        <v>504</v>
      </c>
      <c r="J131" s="12" t="str">
        <f t="shared" ref="J131:J136" si="7">"≥17h"</f>
        <v>≥17h</v>
      </c>
      <c r="K131" s="12" t="s">
        <v>512</v>
      </c>
      <c r="L131" s="69" t="s">
        <v>519</v>
      </c>
      <c r="M131" s="11"/>
      <c r="N131" s="16"/>
      <c r="O131" s="27"/>
      <c r="P131" s="27"/>
      <c r="Q131" s="27"/>
      <c r="R131" s="27"/>
      <c r="S131" s="27"/>
      <c r="T131" s="55">
        <v>1</v>
      </c>
      <c r="U131" s="17"/>
      <c r="V131" s="27"/>
      <c r="W131" s="27"/>
      <c r="X131" s="27"/>
      <c r="Y131" s="27"/>
      <c r="Z131" s="27"/>
      <c r="AA131" s="28">
        <v>1</v>
      </c>
      <c r="AB131" s="2">
        <f t="shared" si="4"/>
        <v>0</v>
      </c>
    </row>
    <row r="132" spans="1:28" ht="12" customHeight="1">
      <c r="A132" s="10">
        <v>128</v>
      </c>
      <c r="B132" s="98" t="s">
        <v>193</v>
      </c>
      <c r="C132" s="98" t="s">
        <v>193</v>
      </c>
      <c r="D132" s="11" t="s">
        <v>52</v>
      </c>
      <c r="E132" s="11" t="s">
        <v>304</v>
      </c>
      <c r="F132" s="12" t="s">
        <v>49</v>
      </c>
      <c r="G132" s="12" t="s">
        <v>510</v>
      </c>
      <c r="H132" s="12" t="s">
        <v>306</v>
      </c>
      <c r="I132" s="103" t="s">
        <v>504</v>
      </c>
      <c r="J132" s="12" t="str">
        <f t="shared" si="7"/>
        <v>≥17h</v>
      </c>
      <c r="K132" s="12" t="s">
        <v>512</v>
      </c>
      <c r="L132" s="69" t="s">
        <v>519</v>
      </c>
      <c r="M132" s="11">
        <v>1</v>
      </c>
      <c r="N132" s="16"/>
      <c r="O132" s="27">
        <v>1</v>
      </c>
      <c r="P132" s="27"/>
      <c r="Q132" s="27"/>
      <c r="R132" s="27"/>
      <c r="S132" s="27"/>
      <c r="T132" s="55"/>
      <c r="U132" s="17"/>
      <c r="V132" s="27"/>
      <c r="W132" s="27"/>
      <c r="X132" s="27"/>
      <c r="Y132" s="27"/>
      <c r="Z132" s="27">
        <v>1</v>
      </c>
      <c r="AA132" s="28"/>
      <c r="AB132" s="2">
        <f t="shared" si="4"/>
        <v>1</v>
      </c>
    </row>
    <row r="133" spans="1:28" ht="12" customHeight="1">
      <c r="A133" s="10">
        <v>129</v>
      </c>
      <c r="B133" s="98" t="s">
        <v>196</v>
      </c>
      <c r="C133" s="98" t="s">
        <v>196</v>
      </c>
      <c r="D133" s="11" t="s">
        <v>51</v>
      </c>
      <c r="E133" s="11" t="s">
        <v>303</v>
      </c>
      <c r="F133" s="12" t="s">
        <v>48</v>
      </c>
      <c r="G133" s="12" t="s">
        <v>310</v>
      </c>
      <c r="H133" s="12" t="s">
        <v>306</v>
      </c>
      <c r="I133" s="12" t="s">
        <v>505</v>
      </c>
      <c r="J133" s="12" t="str">
        <f t="shared" si="7"/>
        <v>≥17h</v>
      </c>
      <c r="K133" s="12" t="s">
        <v>512</v>
      </c>
      <c r="L133" s="69" t="s">
        <v>519</v>
      </c>
      <c r="M133" s="11">
        <v>1</v>
      </c>
      <c r="N133" s="16"/>
      <c r="O133" s="27"/>
      <c r="P133" s="27">
        <v>1</v>
      </c>
      <c r="Q133" s="27"/>
      <c r="R133" s="27"/>
      <c r="S133" s="27"/>
      <c r="T133" s="55"/>
      <c r="U133" s="17"/>
      <c r="V133" s="27"/>
      <c r="W133" s="27">
        <v>1</v>
      </c>
      <c r="X133" s="27"/>
      <c r="Y133" s="27"/>
      <c r="Z133" s="27"/>
      <c r="AA133" s="28"/>
      <c r="AB133" s="2">
        <f t="shared" si="4"/>
        <v>0</v>
      </c>
    </row>
    <row r="134" spans="1:28" ht="12" customHeight="1">
      <c r="A134" s="10">
        <v>130</v>
      </c>
      <c r="B134" s="98" t="s">
        <v>120</v>
      </c>
      <c r="C134" s="98" t="s">
        <v>72</v>
      </c>
      <c r="D134" s="11" t="s">
        <v>52</v>
      </c>
      <c r="E134" s="11" t="s">
        <v>304</v>
      </c>
      <c r="F134" s="12" t="s">
        <v>49</v>
      </c>
      <c r="G134" s="11" t="s">
        <v>511</v>
      </c>
      <c r="H134" s="12" t="s">
        <v>308</v>
      </c>
      <c r="I134" s="103" t="s">
        <v>504</v>
      </c>
      <c r="J134" s="12" t="str">
        <f t="shared" si="7"/>
        <v>≥17h</v>
      </c>
      <c r="K134" s="12" t="s">
        <v>512</v>
      </c>
      <c r="L134" s="69" t="s">
        <v>519</v>
      </c>
      <c r="M134" s="11">
        <v>1</v>
      </c>
      <c r="N134" s="16"/>
      <c r="O134" s="27"/>
      <c r="P134" s="27"/>
      <c r="Q134" s="27"/>
      <c r="R134" s="27"/>
      <c r="S134" s="27">
        <v>1</v>
      </c>
      <c r="T134" s="55"/>
      <c r="U134" s="17"/>
      <c r="V134" s="27"/>
      <c r="W134" s="27"/>
      <c r="X134" s="27"/>
      <c r="Y134" s="27"/>
      <c r="Z134" s="27"/>
      <c r="AA134" s="28">
        <v>1</v>
      </c>
      <c r="AB134" s="2">
        <f t="shared" ref="AB134:AB197" si="8">IF(OR(S134=1,Z134=1),1,0)</f>
        <v>1</v>
      </c>
    </row>
    <row r="135" spans="1:28" ht="12" customHeight="1">
      <c r="A135" s="10">
        <v>131</v>
      </c>
      <c r="B135" s="98" t="s">
        <v>236</v>
      </c>
      <c r="C135" s="98" t="s">
        <v>235</v>
      </c>
      <c r="D135" s="11" t="s">
        <v>25</v>
      </c>
      <c r="E135" s="11" t="s">
        <v>303</v>
      </c>
      <c r="F135" s="12" t="s">
        <v>48</v>
      </c>
      <c r="G135" s="12" t="s">
        <v>510</v>
      </c>
      <c r="H135" s="12" t="s">
        <v>306</v>
      </c>
      <c r="I135" s="103" t="s">
        <v>504</v>
      </c>
      <c r="J135" s="12" t="str">
        <f t="shared" si="7"/>
        <v>≥17h</v>
      </c>
      <c r="K135" s="12" t="s">
        <v>47</v>
      </c>
      <c r="L135" s="69" t="s">
        <v>519</v>
      </c>
      <c r="M135" s="11"/>
      <c r="N135" s="16"/>
      <c r="O135" s="27"/>
      <c r="P135" s="27"/>
      <c r="Q135" s="27"/>
      <c r="R135" s="27"/>
      <c r="S135" s="27"/>
      <c r="T135" s="55">
        <v>1</v>
      </c>
      <c r="U135" s="17"/>
      <c r="V135" s="27"/>
      <c r="W135" s="27"/>
      <c r="X135" s="27"/>
      <c r="Y135" s="27"/>
      <c r="Z135" s="27"/>
      <c r="AA135" s="28">
        <v>1</v>
      </c>
      <c r="AB135" s="2">
        <f t="shared" si="8"/>
        <v>0</v>
      </c>
    </row>
    <row r="136" spans="1:28" ht="12" customHeight="1">
      <c r="A136" s="10">
        <v>132</v>
      </c>
      <c r="B136" s="98" t="s">
        <v>121</v>
      </c>
      <c r="C136" s="98" t="s">
        <v>72</v>
      </c>
      <c r="D136" s="11" t="s">
        <v>52</v>
      </c>
      <c r="E136" s="11" t="s">
        <v>304</v>
      </c>
      <c r="F136" s="12" t="s">
        <v>49</v>
      </c>
      <c r="G136" s="11" t="s">
        <v>511</v>
      </c>
      <c r="H136" s="12" t="s">
        <v>308</v>
      </c>
      <c r="I136" s="103" t="s">
        <v>505</v>
      </c>
      <c r="J136" s="12" t="str">
        <f t="shared" si="7"/>
        <v>≥17h</v>
      </c>
      <c r="K136" s="12" t="s">
        <v>512</v>
      </c>
      <c r="L136" s="69" t="s">
        <v>519</v>
      </c>
      <c r="M136" s="11"/>
      <c r="N136" s="16"/>
      <c r="O136" s="27"/>
      <c r="P136" s="27"/>
      <c r="Q136" s="27"/>
      <c r="R136" s="27"/>
      <c r="S136" s="27"/>
      <c r="T136" s="55">
        <v>1</v>
      </c>
      <c r="U136" s="17"/>
      <c r="V136" s="27"/>
      <c r="W136" s="27"/>
      <c r="X136" s="27"/>
      <c r="Y136" s="27"/>
      <c r="Z136" s="27"/>
      <c r="AA136" s="28">
        <v>1</v>
      </c>
      <c r="AB136" s="2">
        <f t="shared" si="8"/>
        <v>0</v>
      </c>
    </row>
    <row r="137" spans="1:28" ht="12" customHeight="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11">
        <v>1</v>
      </c>
      <c r="N137" s="16"/>
      <c r="O137" s="27"/>
      <c r="P137" s="27"/>
      <c r="Q137" s="27"/>
      <c r="R137" s="27"/>
      <c r="S137" s="27">
        <v>1</v>
      </c>
      <c r="T137" s="55"/>
      <c r="U137" s="17"/>
      <c r="V137" s="27"/>
      <c r="W137" s="27"/>
      <c r="X137" s="27"/>
      <c r="Y137" s="27"/>
      <c r="Z137" s="27">
        <v>1</v>
      </c>
      <c r="AA137" s="28"/>
      <c r="AB137" s="2">
        <f t="shared" si="8"/>
        <v>1</v>
      </c>
    </row>
    <row r="138" spans="1:28" ht="12" customHeight="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11"/>
      <c r="N138" s="16"/>
      <c r="O138" s="27"/>
      <c r="P138" s="27"/>
      <c r="Q138" s="27"/>
      <c r="R138" s="27"/>
      <c r="S138" s="27"/>
      <c r="T138" s="55">
        <v>1</v>
      </c>
      <c r="U138" s="17"/>
      <c r="V138" s="27"/>
      <c r="W138" s="27"/>
      <c r="X138" s="27"/>
      <c r="Y138" s="27"/>
      <c r="Z138" s="27"/>
      <c r="AA138" s="28">
        <v>1</v>
      </c>
      <c r="AB138" s="2">
        <f t="shared" si="8"/>
        <v>0</v>
      </c>
    </row>
    <row r="139" spans="1:28" ht="12" customHeight="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11">
        <v>1</v>
      </c>
      <c r="N139" s="16"/>
      <c r="O139" s="27">
        <v>1</v>
      </c>
      <c r="P139" s="27"/>
      <c r="Q139" s="27"/>
      <c r="R139" s="27"/>
      <c r="S139" s="27"/>
      <c r="T139" s="55"/>
      <c r="U139" s="17"/>
      <c r="V139" s="27"/>
      <c r="W139" s="27"/>
      <c r="X139" s="27"/>
      <c r="Y139" s="27"/>
      <c r="Z139" s="27">
        <v>1</v>
      </c>
      <c r="AA139" s="28"/>
      <c r="AB139" s="2">
        <f t="shared" si="8"/>
        <v>1</v>
      </c>
    </row>
    <row r="140" spans="1:28" ht="12" customHeight="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11">
        <v>1</v>
      </c>
      <c r="N140" s="16"/>
      <c r="O140" s="27">
        <v>1</v>
      </c>
      <c r="P140" s="27"/>
      <c r="Q140" s="27"/>
      <c r="R140" s="27"/>
      <c r="S140" s="27"/>
      <c r="T140" s="55"/>
      <c r="U140" s="17"/>
      <c r="V140" s="27"/>
      <c r="W140" s="27"/>
      <c r="X140" s="27"/>
      <c r="Y140" s="27"/>
      <c r="Z140" s="27"/>
      <c r="AA140" s="28">
        <v>1</v>
      </c>
      <c r="AB140" s="2">
        <f t="shared" si="8"/>
        <v>0</v>
      </c>
    </row>
    <row r="141" spans="1:28" ht="12" customHeight="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11">
        <v>1</v>
      </c>
      <c r="N141" s="16"/>
      <c r="O141" s="27">
        <v>1</v>
      </c>
      <c r="P141" s="27"/>
      <c r="Q141" s="27"/>
      <c r="R141" s="27"/>
      <c r="S141" s="27"/>
      <c r="T141" s="55"/>
      <c r="U141" s="17"/>
      <c r="V141" s="27"/>
      <c r="W141" s="27"/>
      <c r="X141" s="27"/>
      <c r="Y141" s="27"/>
      <c r="Z141" s="27">
        <v>1</v>
      </c>
      <c r="AA141" s="28"/>
      <c r="AB141" s="2">
        <f t="shared" si="8"/>
        <v>1</v>
      </c>
    </row>
    <row r="142" spans="1:28" ht="12" customHeight="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11"/>
      <c r="N142" s="16"/>
      <c r="O142" s="27"/>
      <c r="P142" s="27"/>
      <c r="Q142" s="27"/>
      <c r="R142" s="27"/>
      <c r="S142" s="27"/>
      <c r="T142" s="55">
        <v>1</v>
      </c>
      <c r="U142" s="17"/>
      <c r="V142" s="27"/>
      <c r="W142" s="27"/>
      <c r="X142" s="27"/>
      <c r="Y142" s="27"/>
      <c r="Z142" s="27"/>
      <c r="AA142" s="28">
        <v>1</v>
      </c>
      <c r="AB142" s="2">
        <f t="shared" si="8"/>
        <v>0</v>
      </c>
    </row>
    <row r="143" spans="1:28" ht="12" customHeight="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11"/>
      <c r="N143" s="16"/>
      <c r="O143" s="27"/>
      <c r="P143" s="27"/>
      <c r="Q143" s="27"/>
      <c r="R143" s="27"/>
      <c r="S143" s="27"/>
      <c r="T143" s="55">
        <v>1</v>
      </c>
      <c r="U143" s="17"/>
      <c r="V143" s="27"/>
      <c r="W143" s="27"/>
      <c r="X143" s="27"/>
      <c r="Y143" s="27"/>
      <c r="Z143" s="27"/>
      <c r="AA143" s="28">
        <v>1</v>
      </c>
      <c r="AB143" s="2">
        <f t="shared" si="8"/>
        <v>0</v>
      </c>
    </row>
    <row r="144" spans="1:28" ht="12" customHeight="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11">
        <v>1</v>
      </c>
      <c r="N144" s="16"/>
      <c r="O144" s="27"/>
      <c r="P144" s="27"/>
      <c r="Q144" s="27"/>
      <c r="R144" s="27"/>
      <c r="S144" s="27">
        <v>1</v>
      </c>
      <c r="T144" s="55"/>
      <c r="U144" s="17"/>
      <c r="V144" s="27"/>
      <c r="W144" s="27"/>
      <c r="X144" s="27"/>
      <c r="Y144" s="27"/>
      <c r="Z144" s="27"/>
      <c r="AA144" s="28">
        <v>1</v>
      </c>
      <c r="AB144" s="2">
        <f t="shared" si="8"/>
        <v>1</v>
      </c>
    </row>
    <row r="145" spans="1:28" ht="12" customHeight="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11"/>
      <c r="N145" s="16"/>
      <c r="O145" s="27"/>
      <c r="P145" s="27"/>
      <c r="Q145" s="27"/>
      <c r="R145" s="27"/>
      <c r="S145" s="27"/>
      <c r="T145" s="55">
        <v>1</v>
      </c>
      <c r="U145" s="17"/>
      <c r="V145" s="27"/>
      <c r="W145" s="27"/>
      <c r="X145" s="27"/>
      <c r="Y145" s="27"/>
      <c r="Z145" s="27"/>
      <c r="AA145" s="28">
        <v>1</v>
      </c>
      <c r="AB145" s="2">
        <f t="shared" si="8"/>
        <v>0</v>
      </c>
    </row>
    <row r="146" spans="1:28" ht="12" customHeight="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11"/>
      <c r="N146" s="16"/>
      <c r="O146" s="27"/>
      <c r="P146" s="27"/>
      <c r="Q146" s="27"/>
      <c r="R146" s="27"/>
      <c r="S146" s="27"/>
      <c r="T146" s="55">
        <v>1</v>
      </c>
      <c r="U146" s="17"/>
      <c r="V146" s="27"/>
      <c r="W146" s="27"/>
      <c r="X146" s="27"/>
      <c r="Y146" s="27"/>
      <c r="Z146" s="27"/>
      <c r="AA146" s="28">
        <v>1</v>
      </c>
      <c r="AB146" s="2">
        <f t="shared" si="8"/>
        <v>0</v>
      </c>
    </row>
    <row r="147" spans="1:28" ht="12" customHeight="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11">
        <v>1</v>
      </c>
      <c r="N147" s="16">
        <v>1</v>
      </c>
      <c r="O147" s="27"/>
      <c r="P147" s="27"/>
      <c r="Q147" s="27"/>
      <c r="R147" s="27"/>
      <c r="S147" s="27"/>
      <c r="T147" s="55"/>
      <c r="U147" s="17"/>
      <c r="V147" s="27"/>
      <c r="W147" s="27"/>
      <c r="X147" s="27"/>
      <c r="Y147" s="27"/>
      <c r="Z147" s="27"/>
      <c r="AA147" s="28">
        <v>1</v>
      </c>
      <c r="AB147" s="2">
        <f t="shared" si="8"/>
        <v>0</v>
      </c>
    </row>
    <row r="148" spans="1:28" ht="12" customHeight="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11"/>
      <c r="N148" s="16"/>
      <c r="O148" s="27"/>
      <c r="P148" s="27"/>
      <c r="Q148" s="27"/>
      <c r="R148" s="27"/>
      <c r="S148" s="27"/>
      <c r="T148" s="55">
        <v>1</v>
      </c>
      <c r="U148" s="17"/>
      <c r="V148" s="27"/>
      <c r="W148" s="27"/>
      <c r="X148" s="27"/>
      <c r="Y148" s="27"/>
      <c r="Z148" s="27"/>
      <c r="AA148" s="28">
        <v>1</v>
      </c>
      <c r="AB148" s="2">
        <f t="shared" si="8"/>
        <v>0</v>
      </c>
    </row>
    <row r="149" spans="1:28" ht="12" customHeight="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11"/>
      <c r="N149" s="16"/>
      <c r="O149" s="27"/>
      <c r="P149" s="27"/>
      <c r="Q149" s="27"/>
      <c r="R149" s="27"/>
      <c r="S149" s="27"/>
      <c r="T149" s="55">
        <v>1</v>
      </c>
      <c r="U149" s="17"/>
      <c r="V149" s="27"/>
      <c r="W149" s="27"/>
      <c r="X149" s="27"/>
      <c r="Y149" s="27"/>
      <c r="Z149" s="27"/>
      <c r="AA149" s="28">
        <v>1</v>
      </c>
      <c r="AB149" s="2">
        <f t="shared" si="8"/>
        <v>0</v>
      </c>
    </row>
    <row r="150" spans="1:28" ht="12" customHeight="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11">
        <v>1</v>
      </c>
      <c r="N150" s="16">
        <v>1</v>
      </c>
      <c r="O150" s="27"/>
      <c r="P150" s="27"/>
      <c r="Q150" s="27"/>
      <c r="R150" s="27"/>
      <c r="S150" s="27"/>
      <c r="T150" s="55"/>
      <c r="U150" s="17">
        <v>1</v>
      </c>
      <c r="V150" s="27"/>
      <c r="W150" s="27"/>
      <c r="X150" s="27"/>
      <c r="Y150" s="27"/>
      <c r="Z150" s="27"/>
      <c r="AA150" s="28"/>
      <c r="AB150" s="2">
        <f t="shared" si="8"/>
        <v>0</v>
      </c>
    </row>
    <row r="151" spans="1:28" ht="12" customHeight="1">
      <c r="A151" s="10">
        <v>147</v>
      </c>
      <c r="B151" s="98" t="s">
        <v>97</v>
      </c>
      <c r="C151" s="98" t="s">
        <v>75</v>
      </c>
      <c r="D151" s="11" t="s">
        <v>52</v>
      </c>
      <c r="E151" s="11" t="s">
        <v>304</v>
      </c>
      <c r="F151" s="12" t="s">
        <v>50</v>
      </c>
      <c r="G151" s="12" t="s">
        <v>310</v>
      </c>
      <c r="H151" s="12" t="s">
        <v>306</v>
      </c>
      <c r="I151" s="103" t="s">
        <v>504</v>
      </c>
      <c r="J151" s="12" t="str">
        <f t="shared" ref="J151:J158" si="9">"≥17h"</f>
        <v>≥17h</v>
      </c>
      <c r="K151" s="12" t="s">
        <v>512</v>
      </c>
      <c r="L151" s="69" t="s">
        <v>519</v>
      </c>
      <c r="M151" s="11">
        <v>1</v>
      </c>
      <c r="N151" s="16">
        <v>1</v>
      </c>
      <c r="O151" s="27"/>
      <c r="P151" s="27"/>
      <c r="Q151" s="27"/>
      <c r="R151" s="27"/>
      <c r="S151" s="27"/>
      <c r="T151" s="55"/>
      <c r="U151" s="17"/>
      <c r="V151" s="27"/>
      <c r="W151" s="27"/>
      <c r="X151" s="27"/>
      <c r="Y151" s="27"/>
      <c r="Z151" s="27"/>
      <c r="AA151" s="28">
        <v>1</v>
      </c>
      <c r="AB151" s="2">
        <f t="shared" si="8"/>
        <v>0</v>
      </c>
    </row>
    <row r="152" spans="1:28" ht="12" customHeight="1">
      <c r="A152" s="10">
        <v>148</v>
      </c>
      <c r="B152" s="98" t="s">
        <v>273</v>
      </c>
      <c r="C152" s="98" t="s">
        <v>89</v>
      </c>
      <c r="D152" s="11" t="s">
        <v>51</v>
      </c>
      <c r="E152" s="11" t="s">
        <v>304</v>
      </c>
      <c r="F152" s="12" t="s">
        <v>48</v>
      </c>
      <c r="G152" s="11" t="s">
        <v>511</v>
      </c>
      <c r="H152" s="12" t="s">
        <v>307</v>
      </c>
      <c r="I152" s="12" t="s">
        <v>505</v>
      </c>
      <c r="J152" s="12" t="str">
        <f t="shared" si="9"/>
        <v>≥17h</v>
      </c>
      <c r="K152" s="12" t="s">
        <v>513</v>
      </c>
      <c r="L152" s="69" t="s">
        <v>520</v>
      </c>
      <c r="M152" s="11">
        <v>1</v>
      </c>
      <c r="N152" s="16"/>
      <c r="O152" s="27"/>
      <c r="P152" s="27"/>
      <c r="Q152" s="27"/>
      <c r="R152" s="27"/>
      <c r="S152" s="27">
        <v>1</v>
      </c>
      <c r="T152" s="55"/>
      <c r="U152" s="17"/>
      <c r="V152" s="27"/>
      <c r="W152" s="27"/>
      <c r="X152" s="27"/>
      <c r="Y152" s="27"/>
      <c r="Z152" s="27"/>
      <c r="AA152" s="28">
        <v>1</v>
      </c>
      <c r="AB152" s="2">
        <f t="shared" si="8"/>
        <v>1</v>
      </c>
    </row>
    <row r="153" spans="1:28" ht="12" customHeight="1">
      <c r="A153" s="10">
        <v>149</v>
      </c>
      <c r="B153" s="98" t="s">
        <v>99</v>
      </c>
      <c r="C153" s="98" t="s">
        <v>83</v>
      </c>
      <c r="D153" s="11" t="s">
        <v>51</v>
      </c>
      <c r="E153" s="11" t="s">
        <v>303</v>
      </c>
      <c r="F153" s="12" t="s">
        <v>48</v>
      </c>
      <c r="G153" s="12" t="s">
        <v>510</v>
      </c>
      <c r="H153" s="12" t="s">
        <v>308</v>
      </c>
      <c r="I153" s="11" t="s">
        <v>507</v>
      </c>
      <c r="J153" s="12" t="str">
        <f t="shared" si="9"/>
        <v>≥17h</v>
      </c>
      <c r="K153" s="12" t="s">
        <v>513</v>
      </c>
      <c r="L153" s="69" t="s">
        <v>518</v>
      </c>
      <c r="M153" s="11">
        <v>1</v>
      </c>
      <c r="N153" s="16">
        <v>1</v>
      </c>
      <c r="O153" s="27"/>
      <c r="P153" s="27"/>
      <c r="Q153" s="27"/>
      <c r="R153" s="27"/>
      <c r="S153" s="27"/>
      <c r="T153" s="55"/>
      <c r="U153" s="17">
        <v>1</v>
      </c>
      <c r="V153" s="27"/>
      <c r="W153" s="27"/>
      <c r="X153" s="27"/>
      <c r="Y153" s="27"/>
      <c r="Z153" s="27"/>
      <c r="AA153" s="28"/>
      <c r="AB153" s="2">
        <f t="shared" si="8"/>
        <v>0</v>
      </c>
    </row>
    <row r="154" spans="1:28" ht="12" customHeight="1">
      <c r="A154" s="10">
        <v>150</v>
      </c>
      <c r="B154" s="98" t="s">
        <v>126</v>
      </c>
      <c r="C154" s="98" t="s">
        <v>126</v>
      </c>
      <c r="D154" s="11" t="s">
        <v>25</v>
      </c>
      <c r="E154" s="11" t="s">
        <v>303</v>
      </c>
      <c r="F154" s="12" t="s">
        <v>48</v>
      </c>
      <c r="G154" s="12" t="s">
        <v>310</v>
      </c>
      <c r="H154" s="12" t="s">
        <v>306</v>
      </c>
      <c r="I154" s="103" t="s">
        <v>505</v>
      </c>
      <c r="J154" s="12" t="str">
        <f t="shared" si="9"/>
        <v>≥17h</v>
      </c>
      <c r="K154" s="12" t="s">
        <v>513</v>
      </c>
      <c r="L154" s="69" t="s">
        <v>518</v>
      </c>
      <c r="M154" s="11">
        <v>1</v>
      </c>
      <c r="N154" s="16">
        <v>1</v>
      </c>
      <c r="O154" s="27"/>
      <c r="P154" s="27"/>
      <c r="Q154" s="27"/>
      <c r="R154" s="27"/>
      <c r="S154" s="27"/>
      <c r="T154" s="55"/>
      <c r="U154" s="17"/>
      <c r="V154" s="27"/>
      <c r="W154" s="27"/>
      <c r="X154" s="27"/>
      <c r="Y154" s="27"/>
      <c r="Z154" s="27">
        <v>1</v>
      </c>
      <c r="AA154" s="28"/>
      <c r="AB154" s="2">
        <f t="shared" si="8"/>
        <v>1</v>
      </c>
    </row>
    <row r="155" spans="1:28" ht="12" customHeight="1">
      <c r="A155" s="10">
        <v>151</v>
      </c>
      <c r="B155" s="98" t="s">
        <v>141</v>
      </c>
      <c r="C155" s="98" t="s">
        <v>141</v>
      </c>
      <c r="D155" s="11" t="s">
        <v>52</v>
      </c>
      <c r="E155" s="11" t="s">
        <v>303</v>
      </c>
      <c r="F155" s="12" t="s">
        <v>49</v>
      </c>
      <c r="G155" s="12" t="s">
        <v>310</v>
      </c>
      <c r="H155" s="12" t="s">
        <v>306</v>
      </c>
      <c r="I155" s="103" t="s">
        <v>504</v>
      </c>
      <c r="J155" s="12" t="str">
        <f t="shared" si="9"/>
        <v>≥17h</v>
      </c>
      <c r="K155" s="12" t="s">
        <v>512</v>
      </c>
      <c r="L155" s="69" t="s">
        <v>518</v>
      </c>
      <c r="M155" s="11">
        <v>1</v>
      </c>
      <c r="N155" s="16"/>
      <c r="O155" s="27"/>
      <c r="P155" s="27"/>
      <c r="Q155" s="27"/>
      <c r="R155" s="27"/>
      <c r="S155" s="27">
        <v>1</v>
      </c>
      <c r="T155" s="55"/>
      <c r="U155" s="17"/>
      <c r="V155" s="27"/>
      <c r="W155" s="27"/>
      <c r="X155" s="27"/>
      <c r="Y155" s="27"/>
      <c r="Z155" s="27">
        <v>1</v>
      </c>
      <c r="AA155" s="28"/>
      <c r="AB155" s="2">
        <f t="shared" si="8"/>
        <v>1</v>
      </c>
    </row>
    <row r="156" spans="1:28" ht="12" customHeight="1">
      <c r="A156" s="10">
        <v>152</v>
      </c>
      <c r="B156" s="98" t="s">
        <v>273</v>
      </c>
      <c r="C156" s="98" t="s">
        <v>89</v>
      </c>
      <c r="D156" s="11" t="s">
        <v>51</v>
      </c>
      <c r="E156" s="11" t="s">
        <v>304</v>
      </c>
      <c r="F156" s="12" t="s">
        <v>50</v>
      </c>
      <c r="G156" s="12" t="s">
        <v>510</v>
      </c>
      <c r="H156" s="12" t="s">
        <v>306</v>
      </c>
      <c r="I156" s="103" t="s">
        <v>505</v>
      </c>
      <c r="J156" s="12" t="str">
        <f t="shared" si="9"/>
        <v>≥17h</v>
      </c>
      <c r="K156" s="12" t="s">
        <v>47</v>
      </c>
      <c r="L156" s="69" t="s">
        <v>520</v>
      </c>
      <c r="M156" s="11"/>
      <c r="N156" s="16"/>
      <c r="O156" s="27"/>
      <c r="P156" s="27"/>
      <c r="Q156" s="27"/>
      <c r="R156" s="27"/>
      <c r="S156" s="27"/>
      <c r="T156" s="55">
        <v>1</v>
      </c>
      <c r="U156" s="17"/>
      <c r="V156" s="27"/>
      <c r="W156" s="27"/>
      <c r="X156" s="27"/>
      <c r="Y156" s="27"/>
      <c r="Z156" s="27"/>
      <c r="AA156" s="28">
        <v>1</v>
      </c>
      <c r="AB156" s="2">
        <f t="shared" si="8"/>
        <v>0</v>
      </c>
    </row>
    <row r="157" spans="1:28" ht="12" customHeight="1">
      <c r="A157" s="10">
        <v>153</v>
      </c>
      <c r="B157" s="98" t="s">
        <v>67</v>
      </c>
      <c r="C157" s="98" t="s">
        <v>67</v>
      </c>
      <c r="D157" s="11" t="s">
        <v>52</v>
      </c>
      <c r="E157" s="11" t="s">
        <v>304</v>
      </c>
      <c r="F157" s="12" t="s">
        <v>48</v>
      </c>
      <c r="G157" s="12" t="s">
        <v>310</v>
      </c>
      <c r="H157" s="12" t="s">
        <v>306</v>
      </c>
      <c r="I157" s="103" t="s">
        <v>504</v>
      </c>
      <c r="J157" s="12" t="str">
        <f t="shared" si="9"/>
        <v>≥17h</v>
      </c>
      <c r="K157" s="12" t="s">
        <v>512</v>
      </c>
      <c r="L157" s="69" t="s">
        <v>518</v>
      </c>
      <c r="M157" s="11">
        <v>1</v>
      </c>
      <c r="N157" s="16">
        <v>1</v>
      </c>
      <c r="O157" s="27"/>
      <c r="P157" s="27"/>
      <c r="Q157" s="27"/>
      <c r="R157" s="27"/>
      <c r="S157" s="27"/>
      <c r="T157" s="55"/>
      <c r="U157" s="17"/>
      <c r="V157" s="27"/>
      <c r="W157" s="27"/>
      <c r="X157" s="27"/>
      <c r="Y157" s="27"/>
      <c r="Z157" s="27"/>
      <c r="AA157" s="28">
        <v>1</v>
      </c>
      <c r="AB157" s="2">
        <f t="shared" si="8"/>
        <v>0</v>
      </c>
    </row>
    <row r="158" spans="1:28" ht="12" customHeight="1">
      <c r="A158" s="10">
        <v>154</v>
      </c>
      <c r="B158" s="98" t="s">
        <v>63</v>
      </c>
      <c r="C158" s="98" t="s">
        <v>63</v>
      </c>
      <c r="D158" s="11" t="s">
        <v>51</v>
      </c>
      <c r="E158" s="11" t="s">
        <v>304</v>
      </c>
      <c r="F158" s="12" t="s">
        <v>49</v>
      </c>
      <c r="G158" s="12" t="s">
        <v>310</v>
      </c>
      <c r="H158" s="12" t="s">
        <v>306</v>
      </c>
      <c r="I158" s="12" t="s">
        <v>505</v>
      </c>
      <c r="J158" s="12" t="str">
        <f t="shared" si="9"/>
        <v>≥17h</v>
      </c>
      <c r="K158" s="12" t="s">
        <v>512</v>
      </c>
      <c r="L158" s="69" t="s">
        <v>518</v>
      </c>
      <c r="M158" s="11"/>
      <c r="N158" s="16"/>
      <c r="O158" s="27"/>
      <c r="P158" s="27"/>
      <c r="Q158" s="27"/>
      <c r="R158" s="27"/>
      <c r="S158" s="27"/>
      <c r="T158" s="55">
        <v>1</v>
      </c>
      <c r="U158" s="17"/>
      <c r="V158" s="27"/>
      <c r="W158" s="27"/>
      <c r="X158" s="27"/>
      <c r="Y158" s="27"/>
      <c r="Z158" s="27"/>
      <c r="AA158" s="28">
        <v>1</v>
      </c>
      <c r="AB158" s="2">
        <f t="shared" si="8"/>
        <v>0</v>
      </c>
    </row>
    <row r="159" spans="1:28" ht="12" customHeight="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11">
        <v>1</v>
      </c>
      <c r="N159" s="16">
        <v>1</v>
      </c>
      <c r="O159" s="27"/>
      <c r="P159" s="27"/>
      <c r="Q159" s="27"/>
      <c r="R159" s="27"/>
      <c r="S159" s="27"/>
      <c r="T159" s="55"/>
      <c r="U159" s="17">
        <v>1</v>
      </c>
      <c r="V159" s="27"/>
      <c r="W159" s="27"/>
      <c r="X159" s="27"/>
      <c r="Y159" s="27"/>
      <c r="Z159" s="27"/>
      <c r="AA159" s="28"/>
      <c r="AB159" s="2">
        <f t="shared" si="8"/>
        <v>0</v>
      </c>
    </row>
    <row r="160" spans="1:28" ht="12" customHeight="1">
      <c r="A160" s="10">
        <v>156</v>
      </c>
      <c r="B160" s="98" t="s">
        <v>291</v>
      </c>
      <c r="C160" s="98" t="s">
        <v>291</v>
      </c>
      <c r="D160" s="11" t="s">
        <v>52</v>
      </c>
      <c r="E160" s="11" t="s">
        <v>304</v>
      </c>
      <c r="F160" s="12" t="s">
        <v>50</v>
      </c>
      <c r="G160" s="12" t="s">
        <v>510</v>
      </c>
      <c r="H160" s="12" t="s">
        <v>307</v>
      </c>
      <c r="I160" s="11" t="s">
        <v>507</v>
      </c>
      <c r="J160" s="12" t="str">
        <f t="shared" ref="J160:J166" si="10">"≥17h"</f>
        <v>≥17h</v>
      </c>
      <c r="K160" s="12" t="s">
        <v>512</v>
      </c>
      <c r="L160" s="69" t="s">
        <v>519</v>
      </c>
      <c r="M160" s="11">
        <v>1</v>
      </c>
      <c r="N160" s="16">
        <v>1</v>
      </c>
      <c r="O160" s="27"/>
      <c r="P160" s="27"/>
      <c r="Q160" s="27"/>
      <c r="R160" s="27"/>
      <c r="S160" s="27"/>
      <c r="T160" s="55"/>
      <c r="U160" s="17"/>
      <c r="V160" s="27"/>
      <c r="W160" s="27"/>
      <c r="X160" s="27"/>
      <c r="Y160" s="27"/>
      <c r="Z160" s="27"/>
      <c r="AA160" s="28">
        <v>1</v>
      </c>
      <c r="AB160" s="2">
        <f t="shared" si="8"/>
        <v>0</v>
      </c>
    </row>
    <row r="161" spans="1:28" ht="12" customHeight="1">
      <c r="A161" s="10">
        <v>157</v>
      </c>
      <c r="B161" s="98" t="s">
        <v>291</v>
      </c>
      <c r="C161" s="98" t="s">
        <v>291</v>
      </c>
      <c r="D161" s="11" t="s">
        <v>52</v>
      </c>
      <c r="E161" s="11" t="s">
        <v>303</v>
      </c>
      <c r="F161" s="12" t="s">
        <v>49</v>
      </c>
      <c r="G161" s="12" t="s">
        <v>310</v>
      </c>
      <c r="H161" s="12" t="s">
        <v>306</v>
      </c>
      <c r="I161" s="12" t="s">
        <v>505</v>
      </c>
      <c r="J161" s="12" t="str">
        <f t="shared" si="10"/>
        <v>≥17h</v>
      </c>
      <c r="K161" s="12" t="s">
        <v>513</v>
      </c>
      <c r="L161" s="69" t="s">
        <v>519</v>
      </c>
      <c r="M161" s="11">
        <v>1</v>
      </c>
      <c r="N161" s="16">
        <v>1</v>
      </c>
      <c r="O161" s="27"/>
      <c r="P161" s="27"/>
      <c r="Q161" s="27"/>
      <c r="R161" s="27"/>
      <c r="S161" s="27"/>
      <c r="T161" s="55"/>
      <c r="U161" s="17"/>
      <c r="V161" s="27"/>
      <c r="W161" s="27"/>
      <c r="X161" s="27"/>
      <c r="Y161" s="27"/>
      <c r="Z161" s="27"/>
      <c r="AA161" s="28">
        <v>1</v>
      </c>
      <c r="AB161" s="2">
        <f t="shared" si="8"/>
        <v>0</v>
      </c>
    </row>
    <row r="162" spans="1:28" ht="12" customHeight="1">
      <c r="A162" s="10">
        <v>158</v>
      </c>
      <c r="B162" s="98" t="s">
        <v>63</v>
      </c>
      <c r="C162" s="98" t="s">
        <v>63</v>
      </c>
      <c r="D162" s="11" t="s">
        <v>52</v>
      </c>
      <c r="E162" s="11" t="s">
        <v>304</v>
      </c>
      <c r="F162" s="12" t="s">
        <v>49</v>
      </c>
      <c r="G162" s="12" t="s">
        <v>310</v>
      </c>
      <c r="H162" s="12" t="s">
        <v>306</v>
      </c>
      <c r="I162" s="103" t="s">
        <v>504</v>
      </c>
      <c r="J162" s="12" t="str">
        <f t="shared" si="10"/>
        <v>≥17h</v>
      </c>
      <c r="K162" s="12" t="s">
        <v>512</v>
      </c>
      <c r="L162" s="69" t="s">
        <v>518</v>
      </c>
      <c r="M162" s="11"/>
      <c r="N162" s="16"/>
      <c r="O162" s="27"/>
      <c r="P162" s="27"/>
      <c r="Q162" s="27"/>
      <c r="R162" s="27"/>
      <c r="S162" s="27"/>
      <c r="T162" s="55">
        <v>1</v>
      </c>
      <c r="U162" s="17"/>
      <c r="V162" s="27"/>
      <c r="W162" s="27"/>
      <c r="X162" s="27"/>
      <c r="Y162" s="27"/>
      <c r="Z162" s="27"/>
      <c r="AA162" s="28">
        <v>1</v>
      </c>
      <c r="AB162" s="2">
        <f t="shared" si="8"/>
        <v>0</v>
      </c>
    </row>
    <row r="163" spans="1:28" ht="12" customHeight="1">
      <c r="A163" s="10">
        <v>159</v>
      </c>
      <c r="B163" s="98" t="s">
        <v>63</v>
      </c>
      <c r="C163" s="98" t="s">
        <v>63</v>
      </c>
      <c r="D163" s="11" t="s">
        <v>52</v>
      </c>
      <c r="E163" s="11" t="s">
        <v>304</v>
      </c>
      <c r="F163" s="12" t="s">
        <v>49</v>
      </c>
      <c r="G163" s="12" t="s">
        <v>310</v>
      </c>
      <c r="H163" s="12" t="s">
        <v>306</v>
      </c>
      <c r="I163" s="103" t="s">
        <v>504</v>
      </c>
      <c r="J163" s="12" t="str">
        <f t="shared" si="10"/>
        <v>≥17h</v>
      </c>
      <c r="K163" s="12" t="s">
        <v>512</v>
      </c>
      <c r="L163" s="69" t="s">
        <v>518</v>
      </c>
      <c r="M163" s="11"/>
      <c r="N163" s="16"/>
      <c r="O163" s="27"/>
      <c r="P163" s="27"/>
      <c r="Q163" s="27"/>
      <c r="R163" s="27"/>
      <c r="S163" s="27"/>
      <c r="T163" s="55">
        <v>1</v>
      </c>
      <c r="U163" s="17"/>
      <c r="V163" s="27"/>
      <c r="W163" s="27"/>
      <c r="X163" s="27"/>
      <c r="Y163" s="27"/>
      <c r="Z163" s="27"/>
      <c r="AA163" s="28">
        <v>1</v>
      </c>
      <c r="AB163" s="2">
        <f t="shared" si="8"/>
        <v>0</v>
      </c>
    </row>
    <row r="164" spans="1:28" ht="12" customHeight="1">
      <c r="A164" s="10">
        <v>160</v>
      </c>
      <c r="B164" s="98" t="s">
        <v>64</v>
      </c>
      <c r="C164" s="98" t="s">
        <v>64</v>
      </c>
      <c r="D164" s="11" t="s">
        <v>52</v>
      </c>
      <c r="E164" s="11" t="s">
        <v>304</v>
      </c>
      <c r="F164" s="12" t="s">
        <v>50</v>
      </c>
      <c r="G164" s="12" t="s">
        <v>310</v>
      </c>
      <c r="H164" s="12" t="s">
        <v>306</v>
      </c>
      <c r="I164" s="103" t="s">
        <v>504</v>
      </c>
      <c r="J164" s="12" t="str">
        <f t="shared" si="10"/>
        <v>≥17h</v>
      </c>
      <c r="K164" s="12" t="s">
        <v>512</v>
      </c>
      <c r="L164" s="69" t="s">
        <v>518</v>
      </c>
      <c r="M164" s="11"/>
      <c r="N164" s="16"/>
      <c r="O164" s="27"/>
      <c r="P164" s="27"/>
      <c r="Q164" s="27"/>
      <c r="R164" s="27"/>
      <c r="S164" s="27"/>
      <c r="T164" s="55">
        <v>1</v>
      </c>
      <c r="U164" s="17"/>
      <c r="V164" s="27"/>
      <c r="W164" s="27"/>
      <c r="X164" s="27"/>
      <c r="Y164" s="27"/>
      <c r="Z164" s="27"/>
      <c r="AA164" s="28">
        <v>1</v>
      </c>
      <c r="AB164" s="2">
        <f t="shared" si="8"/>
        <v>0</v>
      </c>
    </row>
    <row r="165" spans="1:28" ht="12" customHeight="1">
      <c r="A165" s="10">
        <v>161</v>
      </c>
      <c r="B165" s="98" t="s">
        <v>291</v>
      </c>
      <c r="C165" s="98" t="s">
        <v>291</v>
      </c>
      <c r="D165" s="11" t="s">
        <v>52</v>
      </c>
      <c r="E165" s="11" t="s">
        <v>303</v>
      </c>
      <c r="F165" s="12" t="s">
        <v>49</v>
      </c>
      <c r="G165" s="12" t="s">
        <v>310</v>
      </c>
      <c r="H165" s="12" t="s">
        <v>308</v>
      </c>
      <c r="I165" s="11" t="s">
        <v>504</v>
      </c>
      <c r="J165" s="12" t="str">
        <f t="shared" si="10"/>
        <v>≥17h</v>
      </c>
      <c r="K165" s="12" t="s">
        <v>47</v>
      </c>
      <c r="L165" s="69" t="s">
        <v>519</v>
      </c>
      <c r="M165" s="11"/>
      <c r="N165" s="16"/>
      <c r="O165" s="27"/>
      <c r="P165" s="27"/>
      <c r="Q165" s="27"/>
      <c r="R165" s="27"/>
      <c r="S165" s="27"/>
      <c r="T165" s="55">
        <v>1</v>
      </c>
      <c r="U165" s="17"/>
      <c r="V165" s="27"/>
      <c r="W165" s="27"/>
      <c r="X165" s="27"/>
      <c r="Y165" s="27"/>
      <c r="Z165" s="27"/>
      <c r="AA165" s="28">
        <v>1</v>
      </c>
      <c r="AB165" s="2">
        <f t="shared" si="8"/>
        <v>0</v>
      </c>
    </row>
    <row r="166" spans="1:28" ht="12" customHeight="1">
      <c r="A166" s="10">
        <v>162</v>
      </c>
      <c r="B166" s="98" t="s">
        <v>64</v>
      </c>
      <c r="C166" s="98" t="s">
        <v>64</v>
      </c>
      <c r="D166" s="11" t="s">
        <v>52</v>
      </c>
      <c r="E166" s="11" t="s">
        <v>304</v>
      </c>
      <c r="F166" s="12" t="s">
        <v>49</v>
      </c>
      <c r="G166" s="12" t="s">
        <v>310</v>
      </c>
      <c r="H166" s="12" t="s">
        <v>306</v>
      </c>
      <c r="I166" s="103" t="s">
        <v>505</v>
      </c>
      <c r="J166" s="12" t="str">
        <f t="shared" si="10"/>
        <v>≥17h</v>
      </c>
      <c r="K166" s="12" t="s">
        <v>512</v>
      </c>
      <c r="L166" s="69" t="s">
        <v>518</v>
      </c>
      <c r="M166" s="11"/>
      <c r="N166" s="16"/>
      <c r="O166" s="27"/>
      <c r="P166" s="27"/>
      <c r="Q166" s="27"/>
      <c r="R166" s="27"/>
      <c r="S166" s="27"/>
      <c r="T166" s="55">
        <v>1</v>
      </c>
      <c r="U166" s="17"/>
      <c r="V166" s="27"/>
      <c r="W166" s="27"/>
      <c r="X166" s="27"/>
      <c r="Y166" s="27"/>
      <c r="Z166" s="27"/>
      <c r="AA166" s="28">
        <v>1</v>
      </c>
      <c r="AB166" s="2">
        <f t="shared" si="8"/>
        <v>0</v>
      </c>
    </row>
    <row r="167" spans="1:28" ht="12" customHeight="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11">
        <v>1</v>
      </c>
      <c r="N167" s="16">
        <v>1</v>
      </c>
      <c r="O167" s="27"/>
      <c r="P167" s="27"/>
      <c r="Q167" s="27"/>
      <c r="R167" s="27"/>
      <c r="S167" s="27"/>
      <c r="T167" s="55"/>
      <c r="U167" s="17">
        <v>1</v>
      </c>
      <c r="V167" s="27"/>
      <c r="W167" s="27"/>
      <c r="X167" s="27"/>
      <c r="Y167" s="27"/>
      <c r="Z167" s="27"/>
      <c r="AA167" s="28"/>
      <c r="AB167" s="2">
        <f t="shared" si="8"/>
        <v>0</v>
      </c>
    </row>
    <row r="168" spans="1:28" ht="12" customHeight="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11">
        <v>1</v>
      </c>
      <c r="N168" s="16"/>
      <c r="O168" s="27"/>
      <c r="P168" s="27"/>
      <c r="Q168" s="27"/>
      <c r="R168" s="27"/>
      <c r="S168" s="27">
        <v>1</v>
      </c>
      <c r="T168" s="55"/>
      <c r="U168" s="17"/>
      <c r="V168" s="27"/>
      <c r="W168" s="27"/>
      <c r="X168" s="27"/>
      <c r="Y168" s="27"/>
      <c r="Z168" s="27">
        <v>1</v>
      </c>
      <c r="AA168" s="28"/>
      <c r="AB168" s="2">
        <f t="shared" si="8"/>
        <v>1</v>
      </c>
    </row>
    <row r="169" spans="1:28" ht="12" customHeight="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11">
        <v>1</v>
      </c>
      <c r="N169" s="16"/>
      <c r="O169" s="27"/>
      <c r="P169" s="27"/>
      <c r="Q169" s="27"/>
      <c r="R169" s="27"/>
      <c r="S169" s="27">
        <v>1</v>
      </c>
      <c r="T169" s="55"/>
      <c r="U169" s="17"/>
      <c r="V169" s="27"/>
      <c r="W169" s="27"/>
      <c r="X169" s="27"/>
      <c r="Y169" s="27"/>
      <c r="Z169" s="27"/>
      <c r="AA169" s="28">
        <v>1</v>
      </c>
      <c r="AB169" s="2">
        <f t="shared" si="8"/>
        <v>1</v>
      </c>
    </row>
    <row r="170" spans="1:28" ht="12" customHeight="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11">
        <v>1</v>
      </c>
      <c r="N170" s="16">
        <v>1</v>
      </c>
      <c r="O170" s="27"/>
      <c r="P170" s="27"/>
      <c r="Q170" s="27"/>
      <c r="R170" s="27"/>
      <c r="S170" s="27"/>
      <c r="T170" s="55"/>
      <c r="U170" s="17"/>
      <c r="V170" s="27"/>
      <c r="W170" s="27"/>
      <c r="X170" s="27"/>
      <c r="Y170" s="27"/>
      <c r="Z170" s="27"/>
      <c r="AA170" s="28">
        <v>1</v>
      </c>
      <c r="AB170" s="2">
        <f t="shared" si="8"/>
        <v>0</v>
      </c>
    </row>
    <row r="171" spans="1:28" ht="12" customHeight="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11">
        <v>1</v>
      </c>
      <c r="N171" s="16"/>
      <c r="O171" s="27"/>
      <c r="P171" s="27"/>
      <c r="Q171" s="27"/>
      <c r="R171" s="27"/>
      <c r="S171" s="27">
        <v>1</v>
      </c>
      <c r="T171" s="55"/>
      <c r="U171" s="17">
        <v>1</v>
      </c>
      <c r="V171" s="27"/>
      <c r="W171" s="27"/>
      <c r="X171" s="27"/>
      <c r="Y171" s="27"/>
      <c r="Z171" s="27"/>
      <c r="AA171" s="28"/>
      <c r="AB171" s="2">
        <f t="shared" si="8"/>
        <v>1</v>
      </c>
    </row>
    <row r="172" spans="1:28" ht="12" customHeight="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11">
        <v>1</v>
      </c>
      <c r="N172" s="16">
        <v>1</v>
      </c>
      <c r="O172" s="27"/>
      <c r="P172" s="27"/>
      <c r="Q172" s="27"/>
      <c r="R172" s="27"/>
      <c r="S172" s="27"/>
      <c r="T172" s="55"/>
      <c r="U172" s="17"/>
      <c r="V172" s="27"/>
      <c r="W172" s="27"/>
      <c r="X172" s="27"/>
      <c r="Y172" s="27"/>
      <c r="Z172" s="27">
        <v>1</v>
      </c>
      <c r="AA172" s="28"/>
      <c r="AB172" s="2">
        <f t="shared" si="8"/>
        <v>1</v>
      </c>
    </row>
    <row r="173" spans="1:28" ht="12" customHeight="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11">
        <v>1</v>
      </c>
      <c r="N173" s="16">
        <v>1</v>
      </c>
      <c r="O173" s="27"/>
      <c r="P173" s="27"/>
      <c r="Q173" s="27"/>
      <c r="R173" s="27"/>
      <c r="S173" s="27"/>
      <c r="T173" s="55"/>
      <c r="U173" s="17"/>
      <c r="V173" s="27"/>
      <c r="W173" s="27"/>
      <c r="X173" s="27"/>
      <c r="Y173" s="27"/>
      <c r="Z173" s="27"/>
      <c r="AA173" s="28">
        <v>1</v>
      </c>
      <c r="AB173" s="2">
        <f t="shared" si="8"/>
        <v>0</v>
      </c>
    </row>
    <row r="174" spans="1:28" ht="12" customHeight="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11">
        <v>1</v>
      </c>
      <c r="N174" s="16"/>
      <c r="O174" s="27"/>
      <c r="P174" s="27"/>
      <c r="Q174" s="27"/>
      <c r="R174" s="27"/>
      <c r="S174" s="27">
        <v>1</v>
      </c>
      <c r="T174" s="55"/>
      <c r="U174" s="17"/>
      <c r="V174" s="27"/>
      <c r="W174" s="27"/>
      <c r="X174" s="27"/>
      <c r="Y174" s="27"/>
      <c r="Z174" s="27">
        <v>1</v>
      </c>
      <c r="AA174" s="28"/>
      <c r="AB174" s="2">
        <f t="shared" si="8"/>
        <v>1</v>
      </c>
    </row>
    <row r="175" spans="1:28" ht="12" customHeight="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11"/>
      <c r="N175" s="16"/>
      <c r="O175" s="27"/>
      <c r="P175" s="27"/>
      <c r="Q175" s="27"/>
      <c r="R175" s="27"/>
      <c r="S175" s="27"/>
      <c r="T175" s="55">
        <v>1</v>
      </c>
      <c r="U175" s="17"/>
      <c r="V175" s="27"/>
      <c r="W175" s="27"/>
      <c r="X175" s="27"/>
      <c r="Y175" s="27"/>
      <c r="Z175" s="27"/>
      <c r="AA175" s="28">
        <v>1</v>
      </c>
      <c r="AB175" s="2">
        <f t="shared" si="8"/>
        <v>0</v>
      </c>
    </row>
    <row r="176" spans="1:28" ht="12" customHeight="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11">
        <v>1</v>
      </c>
      <c r="N176" s="16"/>
      <c r="O176" s="27"/>
      <c r="P176" s="27"/>
      <c r="Q176" s="27"/>
      <c r="R176" s="27"/>
      <c r="S176" s="27">
        <v>1</v>
      </c>
      <c r="T176" s="55"/>
      <c r="U176" s="17"/>
      <c r="V176" s="27"/>
      <c r="W176" s="27"/>
      <c r="X176" s="27"/>
      <c r="Y176" s="27"/>
      <c r="Z176" s="27"/>
      <c r="AA176" s="28">
        <v>1</v>
      </c>
      <c r="AB176" s="2">
        <f t="shared" si="8"/>
        <v>1</v>
      </c>
    </row>
    <row r="177" spans="1:28" ht="12" customHeight="1">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11">
        <v>1</v>
      </c>
      <c r="N177" s="16"/>
      <c r="O177" s="27"/>
      <c r="P177" s="27"/>
      <c r="Q177" s="27"/>
      <c r="R177" s="27"/>
      <c r="S177" s="27">
        <v>1</v>
      </c>
      <c r="T177" s="55"/>
      <c r="U177" s="17"/>
      <c r="V177" s="27"/>
      <c r="W177" s="27"/>
      <c r="X177" s="27"/>
      <c r="Y177" s="27"/>
      <c r="Z177" s="27">
        <v>1</v>
      </c>
      <c r="AA177" s="28"/>
      <c r="AB177" s="2">
        <f t="shared" si="8"/>
        <v>1</v>
      </c>
    </row>
    <row r="178" spans="1:28" ht="12" customHeight="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11">
        <v>1</v>
      </c>
      <c r="N178" s="16"/>
      <c r="O178" s="27">
        <v>1</v>
      </c>
      <c r="P178" s="27"/>
      <c r="Q178" s="27"/>
      <c r="R178" s="27"/>
      <c r="S178" s="27"/>
      <c r="T178" s="55"/>
      <c r="U178" s="17"/>
      <c r="V178" s="27"/>
      <c r="W178" s="27"/>
      <c r="X178" s="27"/>
      <c r="Y178" s="27"/>
      <c r="Z178" s="27"/>
      <c r="AA178" s="28">
        <v>1</v>
      </c>
      <c r="AB178" s="2">
        <f t="shared" si="8"/>
        <v>0</v>
      </c>
    </row>
    <row r="179" spans="1:28" ht="12" customHeight="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11"/>
      <c r="N179" s="16"/>
      <c r="O179" s="27"/>
      <c r="P179" s="27"/>
      <c r="Q179" s="27"/>
      <c r="R179" s="27"/>
      <c r="S179" s="27"/>
      <c r="T179" s="55">
        <v>1</v>
      </c>
      <c r="U179" s="17"/>
      <c r="V179" s="27"/>
      <c r="W179" s="27"/>
      <c r="X179" s="27"/>
      <c r="Y179" s="27"/>
      <c r="Z179" s="27"/>
      <c r="AA179" s="28">
        <v>1</v>
      </c>
      <c r="AB179" s="2">
        <f t="shared" si="8"/>
        <v>0</v>
      </c>
    </row>
    <row r="180" spans="1:28" ht="12" customHeight="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11">
        <v>1</v>
      </c>
      <c r="N180" s="16">
        <v>1</v>
      </c>
      <c r="O180" s="27"/>
      <c r="P180" s="27"/>
      <c r="Q180" s="27"/>
      <c r="R180" s="27"/>
      <c r="S180" s="27"/>
      <c r="T180" s="55"/>
      <c r="U180" s="17"/>
      <c r="V180" s="27"/>
      <c r="W180" s="27"/>
      <c r="X180" s="27"/>
      <c r="Y180" s="27"/>
      <c r="Z180" s="27">
        <v>1</v>
      </c>
      <c r="AA180" s="28"/>
      <c r="AB180" s="2">
        <f t="shared" si="8"/>
        <v>1</v>
      </c>
    </row>
    <row r="181" spans="1:28" ht="12" customHeight="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11"/>
      <c r="N181" s="16"/>
      <c r="O181" s="27"/>
      <c r="P181" s="27"/>
      <c r="Q181" s="27"/>
      <c r="R181" s="27"/>
      <c r="S181" s="27"/>
      <c r="T181" s="55">
        <v>1</v>
      </c>
      <c r="U181" s="17"/>
      <c r="V181" s="27"/>
      <c r="W181" s="27"/>
      <c r="X181" s="27"/>
      <c r="Y181" s="27"/>
      <c r="Z181" s="27"/>
      <c r="AA181" s="28">
        <v>1</v>
      </c>
      <c r="AB181" s="2">
        <f t="shared" si="8"/>
        <v>0</v>
      </c>
    </row>
    <row r="182" spans="1:28" ht="12" customHeight="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11"/>
      <c r="N182" s="16"/>
      <c r="O182" s="27"/>
      <c r="P182" s="27"/>
      <c r="Q182" s="27"/>
      <c r="R182" s="27"/>
      <c r="S182" s="27"/>
      <c r="T182" s="55">
        <v>1</v>
      </c>
      <c r="U182" s="17"/>
      <c r="V182" s="27"/>
      <c r="W182" s="27"/>
      <c r="X182" s="27"/>
      <c r="Y182" s="27"/>
      <c r="Z182" s="27"/>
      <c r="AA182" s="28">
        <v>1</v>
      </c>
      <c r="AB182" s="2">
        <f t="shared" si="8"/>
        <v>0</v>
      </c>
    </row>
    <row r="183" spans="1:28" ht="12" customHeight="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11"/>
      <c r="N183" s="16"/>
      <c r="O183" s="27"/>
      <c r="P183" s="27"/>
      <c r="Q183" s="27"/>
      <c r="R183" s="27"/>
      <c r="S183" s="27"/>
      <c r="T183" s="55">
        <v>1</v>
      </c>
      <c r="U183" s="17"/>
      <c r="V183" s="27"/>
      <c r="W183" s="27"/>
      <c r="X183" s="27"/>
      <c r="Y183" s="27"/>
      <c r="Z183" s="27"/>
      <c r="AA183" s="28">
        <v>1</v>
      </c>
      <c r="AB183" s="2">
        <f t="shared" si="8"/>
        <v>0</v>
      </c>
    </row>
    <row r="184" spans="1:28" ht="12" customHeight="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11">
        <v>1</v>
      </c>
      <c r="N184" s="16"/>
      <c r="O184" s="27"/>
      <c r="P184" s="27"/>
      <c r="Q184" s="27"/>
      <c r="R184" s="27"/>
      <c r="S184" s="27">
        <v>1</v>
      </c>
      <c r="T184" s="55"/>
      <c r="U184" s="17"/>
      <c r="V184" s="27"/>
      <c r="W184" s="27"/>
      <c r="X184" s="27"/>
      <c r="Y184" s="27"/>
      <c r="Z184" s="27">
        <v>1</v>
      </c>
      <c r="AA184" s="28"/>
      <c r="AB184" s="2">
        <f t="shared" si="8"/>
        <v>1</v>
      </c>
    </row>
    <row r="185" spans="1:28" ht="12" customHeight="1">
      <c r="A185" s="10">
        <v>181</v>
      </c>
      <c r="B185" s="98" t="s">
        <v>245</v>
      </c>
      <c r="C185" s="98" t="s">
        <v>245</v>
      </c>
      <c r="D185" s="11" t="s">
        <v>51</v>
      </c>
      <c r="E185" s="11" t="s">
        <v>304</v>
      </c>
      <c r="F185" s="12" t="s">
        <v>48</v>
      </c>
      <c r="G185" s="12" t="s">
        <v>310</v>
      </c>
      <c r="H185" s="12" t="s">
        <v>306</v>
      </c>
      <c r="I185" s="103" t="s">
        <v>505</v>
      </c>
      <c r="J185" s="11" t="str">
        <f t="shared" ref="J185:J190" si="11">"12-16h"</f>
        <v>12-16h</v>
      </c>
      <c r="K185" s="12" t="s">
        <v>513</v>
      </c>
      <c r="L185" s="69" t="s">
        <v>520</v>
      </c>
      <c r="M185" s="11">
        <v>1</v>
      </c>
      <c r="N185" s="16"/>
      <c r="O185" s="27"/>
      <c r="P185" s="27"/>
      <c r="Q185" s="27"/>
      <c r="R185" s="27"/>
      <c r="S185" s="27">
        <v>1</v>
      </c>
      <c r="T185" s="55"/>
      <c r="U185" s="17"/>
      <c r="V185" s="27"/>
      <c r="W185" s="27"/>
      <c r="X185" s="27"/>
      <c r="Y185" s="27"/>
      <c r="Z185" s="27"/>
      <c r="AA185" s="28">
        <v>1</v>
      </c>
      <c r="AB185" s="2">
        <f t="shared" si="8"/>
        <v>1</v>
      </c>
    </row>
    <row r="186" spans="1:28" ht="12" customHeight="1">
      <c r="A186" s="10">
        <v>182</v>
      </c>
      <c r="B186" s="98" t="s">
        <v>252</v>
      </c>
      <c r="C186" s="98" t="s">
        <v>245</v>
      </c>
      <c r="D186" s="11" t="s">
        <v>52</v>
      </c>
      <c r="E186" s="11" t="s">
        <v>304</v>
      </c>
      <c r="F186" s="12" t="s">
        <v>50</v>
      </c>
      <c r="G186" s="11" t="s">
        <v>511</v>
      </c>
      <c r="H186" s="12" t="s">
        <v>308</v>
      </c>
      <c r="I186" s="11" t="s">
        <v>504</v>
      </c>
      <c r="J186" s="11" t="str">
        <f t="shared" si="11"/>
        <v>12-16h</v>
      </c>
      <c r="K186" s="12" t="s">
        <v>513</v>
      </c>
      <c r="L186" s="69" t="s">
        <v>520</v>
      </c>
      <c r="M186" s="11">
        <v>1</v>
      </c>
      <c r="N186" s="16"/>
      <c r="O186" s="27"/>
      <c r="P186" s="27"/>
      <c r="Q186" s="27">
        <v>1</v>
      </c>
      <c r="R186" s="27"/>
      <c r="S186" s="27"/>
      <c r="T186" s="55"/>
      <c r="U186" s="17"/>
      <c r="V186" s="27"/>
      <c r="W186" s="27"/>
      <c r="X186" s="27"/>
      <c r="Y186" s="27"/>
      <c r="Z186" s="27"/>
      <c r="AA186" s="28">
        <v>1</v>
      </c>
      <c r="AB186" s="2">
        <f t="shared" si="8"/>
        <v>0</v>
      </c>
    </row>
    <row r="187" spans="1:28" ht="12" customHeight="1">
      <c r="A187" s="10">
        <v>183</v>
      </c>
      <c r="B187" s="98" t="s">
        <v>192</v>
      </c>
      <c r="C187" s="98" t="s">
        <v>191</v>
      </c>
      <c r="D187" s="11" t="s">
        <v>51</v>
      </c>
      <c r="E187" s="11" t="s">
        <v>303</v>
      </c>
      <c r="F187" s="12" t="s">
        <v>50</v>
      </c>
      <c r="G187" s="12" t="s">
        <v>510</v>
      </c>
      <c r="H187" s="12" t="s">
        <v>306</v>
      </c>
      <c r="I187" s="11" t="s">
        <v>504</v>
      </c>
      <c r="J187" s="11" t="str">
        <f t="shared" si="11"/>
        <v>12-16h</v>
      </c>
      <c r="K187" s="12" t="s">
        <v>513</v>
      </c>
      <c r="L187" s="69" t="s">
        <v>519</v>
      </c>
      <c r="M187" s="11">
        <v>1</v>
      </c>
      <c r="N187" s="16"/>
      <c r="O187" s="27"/>
      <c r="P187" s="27"/>
      <c r="Q187" s="27"/>
      <c r="R187" s="27"/>
      <c r="S187" s="27">
        <v>1</v>
      </c>
      <c r="T187" s="55"/>
      <c r="U187" s="17"/>
      <c r="V187" s="27"/>
      <c r="W187" s="27"/>
      <c r="X187" s="27"/>
      <c r="Y187" s="27"/>
      <c r="Z187" s="27">
        <v>1</v>
      </c>
      <c r="AA187" s="28"/>
      <c r="AB187" s="2">
        <f t="shared" si="8"/>
        <v>1</v>
      </c>
    </row>
    <row r="188" spans="1:28" ht="12" customHeight="1">
      <c r="A188" s="10">
        <v>184</v>
      </c>
      <c r="B188" s="98" t="s">
        <v>253</v>
      </c>
      <c r="C188" s="98" t="s">
        <v>245</v>
      </c>
      <c r="D188" s="11" t="s">
        <v>51</v>
      </c>
      <c r="E188" s="11" t="s">
        <v>303</v>
      </c>
      <c r="F188" s="12" t="s">
        <v>50</v>
      </c>
      <c r="G188" s="11" t="s">
        <v>511</v>
      </c>
      <c r="H188" s="12" t="s">
        <v>307</v>
      </c>
      <c r="I188" s="11" t="s">
        <v>504</v>
      </c>
      <c r="J188" s="11" t="str">
        <f t="shared" si="11"/>
        <v>12-16h</v>
      </c>
      <c r="K188" s="12" t="s">
        <v>513</v>
      </c>
      <c r="L188" s="69" t="s">
        <v>520</v>
      </c>
      <c r="M188" s="11">
        <v>1</v>
      </c>
      <c r="N188" s="16">
        <v>1</v>
      </c>
      <c r="O188" s="27"/>
      <c r="P188" s="27"/>
      <c r="Q188" s="27"/>
      <c r="R188" s="27"/>
      <c r="S188" s="27"/>
      <c r="T188" s="55"/>
      <c r="U188" s="17"/>
      <c r="V188" s="27"/>
      <c r="W188" s="27"/>
      <c r="X188" s="27"/>
      <c r="Y188" s="27"/>
      <c r="Z188" s="27"/>
      <c r="AA188" s="28">
        <v>1</v>
      </c>
      <c r="AB188" s="2">
        <f t="shared" si="8"/>
        <v>0</v>
      </c>
    </row>
    <row r="189" spans="1:28" ht="12" customHeight="1">
      <c r="A189" s="10">
        <v>185</v>
      </c>
      <c r="B189" s="98" t="s">
        <v>192</v>
      </c>
      <c r="C189" s="98" t="s">
        <v>191</v>
      </c>
      <c r="D189" s="11" t="s">
        <v>51</v>
      </c>
      <c r="E189" s="11" t="s">
        <v>303</v>
      </c>
      <c r="F189" s="12" t="s">
        <v>48</v>
      </c>
      <c r="G189" s="12" t="s">
        <v>510</v>
      </c>
      <c r="H189" s="12" t="s">
        <v>306</v>
      </c>
      <c r="I189" s="11" t="s">
        <v>504</v>
      </c>
      <c r="J189" s="11" t="str">
        <f t="shared" si="11"/>
        <v>12-16h</v>
      </c>
      <c r="K189" s="12" t="s">
        <v>47</v>
      </c>
      <c r="L189" s="69" t="s">
        <v>519</v>
      </c>
      <c r="M189" s="11">
        <v>1</v>
      </c>
      <c r="N189" s="16"/>
      <c r="O189" s="27"/>
      <c r="P189" s="27"/>
      <c r="Q189" s="27"/>
      <c r="R189" s="27"/>
      <c r="S189" s="27">
        <v>1</v>
      </c>
      <c r="T189" s="55"/>
      <c r="U189" s="17"/>
      <c r="V189" s="27"/>
      <c r="W189" s="27"/>
      <c r="X189" s="27"/>
      <c r="Y189" s="27"/>
      <c r="Z189" s="27">
        <v>1</v>
      </c>
      <c r="AA189" s="28"/>
      <c r="AB189" s="2">
        <f t="shared" si="8"/>
        <v>1</v>
      </c>
    </row>
    <row r="190" spans="1:28" ht="12" customHeight="1">
      <c r="A190" s="10">
        <v>186</v>
      </c>
      <c r="B190" s="98" t="s">
        <v>253</v>
      </c>
      <c r="C190" s="98" t="s">
        <v>245</v>
      </c>
      <c r="D190" s="11" t="s">
        <v>52</v>
      </c>
      <c r="E190" s="11" t="s">
        <v>304</v>
      </c>
      <c r="F190" s="12" t="s">
        <v>48</v>
      </c>
      <c r="G190" s="11" t="s">
        <v>511</v>
      </c>
      <c r="H190" s="12" t="s">
        <v>307</v>
      </c>
      <c r="I190" s="103" t="s">
        <v>505</v>
      </c>
      <c r="J190" s="11" t="str">
        <f t="shared" si="11"/>
        <v>12-16h</v>
      </c>
      <c r="K190" s="12" t="s">
        <v>513</v>
      </c>
      <c r="L190" s="69" t="s">
        <v>520</v>
      </c>
      <c r="M190" s="11"/>
      <c r="N190" s="16"/>
      <c r="O190" s="27"/>
      <c r="P190" s="27"/>
      <c r="Q190" s="27"/>
      <c r="R190" s="27"/>
      <c r="S190" s="27"/>
      <c r="T190" s="55">
        <v>1</v>
      </c>
      <c r="U190" s="17"/>
      <c r="V190" s="27"/>
      <c r="W190" s="27"/>
      <c r="X190" s="27"/>
      <c r="Y190" s="27"/>
      <c r="Z190" s="27"/>
      <c r="AA190" s="28">
        <v>1</v>
      </c>
      <c r="AB190" s="2">
        <f t="shared" si="8"/>
        <v>0</v>
      </c>
    </row>
    <row r="191" spans="1:28" ht="12" customHeight="1">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11"/>
      <c r="N191" s="16"/>
      <c r="O191" s="27"/>
      <c r="P191" s="27"/>
      <c r="Q191" s="27"/>
      <c r="R191" s="27"/>
      <c r="S191" s="27"/>
      <c r="T191" s="55">
        <v>1</v>
      </c>
      <c r="U191" s="17"/>
      <c r="V191" s="27"/>
      <c r="W191" s="27"/>
      <c r="X191" s="27"/>
      <c r="Y191" s="27"/>
      <c r="Z191" s="27"/>
      <c r="AA191" s="28">
        <v>1</v>
      </c>
      <c r="AB191" s="2">
        <f t="shared" si="8"/>
        <v>0</v>
      </c>
    </row>
    <row r="192" spans="1:28" ht="12" customHeight="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11"/>
      <c r="N192" s="16"/>
      <c r="O192" s="27"/>
      <c r="P192" s="27"/>
      <c r="Q192" s="27"/>
      <c r="R192" s="27"/>
      <c r="S192" s="27"/>
      <c r="T192" s="55">
        <v>1</v>
      </c>
      <c r="U192" s="17"/>
      <c r="V192" s="27"/>
      <c r="W192" s="27"/>
      <c r="X192" s="27"/>
      <c r="Y192" s="27"/>
      <c r="Z192" s="27"/>
      <c r="AA192" s="28">
        <v>1</v>
      </c>
      <c r="AB192" s="2">
        <f t="shared" si="8"/>
        <v>0</v>
      </c>
    </row>
    <row r="193" spans="1:28" ht="12" customHeight="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11">
        <v>1</v>
      </c>
      <c r="N193" s="16">
        <v>1</v>
      </c>
      <c r="O193" s="27"/>
      <c r="P193" s="27"/>
      <c r="Q193" s="27"/>
      <c r="R193" s="27"/>
      <c r="S193" s="27"/>
      <c r="T193" s="55"/>
      <c r="U193" s="17"/>
      <c r="V193" s="27"/>
      <c r="W193" s="27"/>
      <c r="X193" s="27"/>
      <c r="Y193" s="27"/>
      <c r="Z193" s="27"/>
      <c r="AA193" s="28">
        <v>1</v>
      </c>
      <c r="AB193" s="2">
        <f t="shared" si="8"/>
        <v>0</v>
      </c>
    </row>
    <row r="194" spans="1:28" ht="12" customHeight="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11">
        <v>1</v>
      </c>
      <c r="N194" s="16"/>
      <c r="O194" s="27"/>
      <c r="P194" s="27"/>
      <c r="Q194" s="27"/>
      <c r="R194" s="27"/>
      <c r="S194" s="27">
        <v>1</v>
      </c>
      <c r="T194" s="55"/>
      <c r="U194" s="17"/>
      <c r="V194" s="27"/>
      <c r="W194" s="27"/>
      <c r="X194" s="27"/>
      <c r="Y194" s="27"/>
      <c r="Z194" s="27">
        <v>1</v>
      </c>
      <c r="AA194" s="28"/>
      <c r="AB194" s="2">
        <f t="shared" si="8"/>
        <v>1</v>
      </c>
    </row>
    <row r="195" spans="1:28" ht="12" customHeight="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11">
        <v>1</v>
      </c>
      <c r="N195" s="16">
        <v>1</v>
      </c>
      <c r="O195" s="27"/>
      <c r="P195" s="27"/>
      <c r="Q195" s="27"/>
      <c r="R195" s="27"/>
      <c r="S195" s="27"/>
      <c r="T195" s="55"/>
      <c r="U195" s="17"/>
      <c r="V195" s="27"/>
      <c r="W195" s="27"/>
      <c r="X195" s="27"/>
      <c r="Y195" s="27"/>
      <c r="Z195" s="27">
        <v>1</v>
      </c>
      <c r="AA195" s="28"/>
      <c r="AB195" s="2">
        <f t="shared" si="8"/>
        <v>1</v>
      </c>
    </row>
    <row r="196" spans="1:28" ht="12" customHeight="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11">
        <v>1</v>
      </c>
      <c r="N196" s="16"/>
      <c r="O196" s="27"/>
      <c r="P196" s="27"/>
      <c r="Q196" s="27"/>
      <c r="R196" s="27"/>
      <c r="S196" s="27">
        <v>1</v>
      </c>
      <c r="T196" s="55"/>
      <c r="U196" s="17"/>
      <c r="V196" s="27"/>
      <c r="W196" s="27"/>
      <c r="X196" s="27"/>
      <c r="Y196" s="27"/>
      <c r="Z196" s="27">
        <v>1</v>
      </c>
      <c r="AA196" s="28"/>
      <c r="AB196" s="2">
        <f t="shared" si="8"/>
        <v>1</v>
      </c>
    </row>
    <row r="197" spans="1:28" ht="12" customHeight="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11"/>
      <c r="N197" s="16"/>
      <c r="O197" s="27"/>
      <c r="P197" s="27"/>
      <c r="Q197" s="27"/>
      <c r="R197" s="27"/>
      <c r="S197" s="27"/>
      <c r="T197" s="55">
        <v>1</v>
      </c>
      <c r="U197" s="17"/>
      <c r="V197" s="27"/>
      <c r="W197" s="27"/>
      <c r="X197" s="27"/>
      <c r="Y197" s="27"/>
      <c r="Z197" s="27"/>
      <c r="AA197" s="28">
        <v>1</v>
      </c>
      <c r="AB197" s="2">
        <f t="shared" si="8"/>
        <v>0</v>
      </c>
    </row>
    <row r="198" spans="1:28" ht="12" customHeight="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11">
        <v>1</v>
      </c>
      <c r="N198" s="16"/>
      <c r="O198" s="27"/>
      <c r="P198" s="27"/>
      <c r="Q198" s="27"/>
      <c r="R198" s="27"/>
      <c r="S198" s="27"/>
      <c r="T198" s="55">
        <v>1</v>
      </c>
      <c r="U198" s="17"/>
      <c r="V198" s="27"/>
      <c r="W198" s="27"/>
      <c r="X198" s="27"/>
      <c r="Y198" s="27"/>
      <c r="Z198" s="27"/>
      <c r="AA198" s="28">
        <v>1</v>
      </c>
      <c r="AB198" s="2">
        <f t="shared" ref="AB198:AB261" si="12">IF(OR(S198=1,Z198=1),1,0)</f>
        <v>0</v>
      </c>
    </row>
    <row r="199" spans="1:28" ht="12" customHeight="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11">
        <v>1</v>
      </c>
      <c r="N199" s="16">
        <v>1</v>
      </c>
      <c r="O199" s="27"/>
      <c r="P199" s="27"/>
      <c r="Q199" s="27"/>
      <c r="R199" s="27"/>
      <c r="S199" s="27"/>
      <c r="T199" s="55"/>
      <c r="U199" s="17"/>
      <c r="V199" s="27"/>
      <c r="W199" s="27"/>
      <c r="X199" s="27"/>
      <c r="Y199" s="27"/>
      <c r="Z199" s="27"/>
      <c r="AA199" s="28">
        <v>1</v>
      </c>
      <c r="AB199" s="2">
        <f t="shared" si="12"/>
        <v>0</v>
      </c>
    </row>
    <row r="200" spans="1:28" ht="12" customHeight="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11">
        <v>1</v>
      </c>
      <c r="N200" s="16">
        <v>1</v>
      </c>
      <c r="O200" s="27"/>
      <c r="P200" s="27"/>
      <c r="Q200" s="27"/>
      <c r="R200" s="27"/>
      <c r="S200" s="27"/>
      <c r="T200" s="55"/>
      <c r="U200" s="17"/>
      <c r="V200" s="27"/>
      <c r="W200" s="27"/>
      <c r="X200" s="27"/>
      <c r="Y200" s="27"/>
      <c r="Z200" s="27"/>
      <c r="AA200" s="28">
        <v>1</v>
      </c>
      <c r="AB200" s="2">
        <f t="shared" si="12"/>
        <v>0</v>
      </c>
    </row>
    <row r="201" spans="1:28" ht="12" customHeight="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11"/>
      <c r="N201" s="16"/>
      <c r="O201" s="27"/>
      <c r="P201" s="27"/>
      <c r="Q201" s="27"/>
      <c r="R201" s="27"/>
      <c r="S201" s="27"/>
      <c r="T201" s="55">
        <v>1</v>
      </c>
      <c r="U201" s="17"/>
      <c r="V201" s="27"/>
      <c r="W201" s="27"/>
      <c r="X201" s="27"/>
      <c r="Y201" s="27"/>
      <c r="Z201" s="27"/>
      <c r="AA201" s="28">
        <v>1</v>
      </c>
      <c r="AB201" s="2">
        <f t="shared" si="12"/>
        <v>0</v>
      </c>
    </row>
    <row r="202" spans="1:28" ht="12" customHeight="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11">
        <v>1</v>
      </c>
      <c r="N202" s="16">
        <v>1</v>
      </c>
      <c r="O202" s="27"/>
      <c r="P202" s="27"/>
      <c r="Q202" s="27"/>
      <c r="R202" s="27"/>
      <c r="S202" s="27"/>
      <c r="T202" s="55"/>
      <c r="U202" s="17"/>
      <c r="V202" s="27"/>
      <c r="W202" s="27"/>
      <c r="X202" s="27"/>
      <c r="Y202" s="27"/>
      <c r="Z202" s="27"/>
      <c r="AA202" s="28">
        <v>1</v>
      </c>
      <c r="AB202" s="2">
        <f t="shared" si="12"/>
        <v>0</v>
      </c>
    </row>
    <row r="203" spans="1:28" ht="12" customHeight="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11">
        <v>1</v>
      </c>
      <c r="N203" s="16"/>
      <c r="O203" s="27"/>
      <c r="P203" s="27"/>
      <c r="Q203" s="27"/>
      <c r="R203" s="27"/>
      <c r="S203" s="27">
        <v>1</v>
      </c>
      <c r="T203" s="55"/>
      <c r="U203" s="17"/>
      <c r="V203" s="27"/>
      <c r="W203" s="27"/>
      <c r="X203" s="27"/>
      <c r="Y203" s="27"/>
      <c r="Z203" s="27">
        <v>1</v>
      </c>
      <c r="AA203" s="28"/>
      <c r="AB203" s="2">
        <f t="shared" si="12"/>
        <v>1</v>
      </c>
    </row>
    <row r="204" spans="1:28" ht="12" customHeight="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11">
        <v>1</v>
      </c>
      <c r="N204" s="16"/>
      <c r="O204" s="27"/>
      <c r="P204" s="27"/>
      <c r="Q204" s="27"/>
      <c r="R204" s="27"/>
      <c r="S204" s="27">
        <v>1</v>
      </c>
      <c r="T204" s="55"/>
      <c r="U204" s="17"/>
      <c r="V204" s="27"/>
      <c r="W204" s="27"/>
      <c r="X204" s="27"/>
      <c r="Y204" s="27"/>
      <c r="Z204" s="27">
        <v>1</v>
      </c>
      <c r="AA204" s="28"/>
      <c r="AB204" s="2">
        <f t="shared" si="12"/>
        <v>1</v>
      </c>
    </row>
    <row r="205" spans="1:28" ht="12" customHeight="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11">
        <v>1</v>
      </c>
      <c r="N205" s="16"/>
      <c r="O205" s="27"/>
      <c r="P205" s="27"/>
      <c r="Q205" s="27"/>
      <c r="R205" s="27"/>
      <c r="S205" s="27">
        <v>1</v>
      </c>
      <c r="T205" s="55"/>
      <c r="U205" s="17"/>
      <c r="V205" s="27"/>
      <c r="W205" s="27"/>
      <c r="X205" s="27"/>
      <c r="Y205" s="27"/>
      <c r="Z205" s="27"/>
      <c r="AA205" s="28">
        <v>1</v>
      </c>
      <c r="AB205" s="2">
        <f t="shared" si="12"/>
        <v>1</v>
      </c>
    </row>
    <row r="206" spans="1:28" ht="12" customHeight="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11"/>
      <c r="N206" s="16"/>
      <c r="O206" s="27"/>
      <c r="P206" s="27"/>
      <c r="Q206" s="27"/>
      <c r="R206" s="27"/>
      <c r="S206" s="27"/>
      <c r="T206" s="55">
        <v>1</v>
      </c>
      <c r="U206" s="17"/>
      <c r="V206" s="27"/>
      <c r="W206" s="27"/>
      <c r="X206" s="27"/>
      <c r="Y206" s="27"/>
      <c r="Z206" s="27"/>
      <c r="AA206" s="28">
        <v>1</v>
      </c>
      <c r="AB206" s="2">
        <f t="shared" si="12"/>
        <v>0</v>
      </c>
    </row>
    <row r="207" spans="1:28" ht="12" customHeight="1">
      <c r="A207" s="10">
        <v>203</v>
      </c>
      <c r="B207" s="98" t="s">
        <v>238</v>
      </c>
      <c r="C207" s="98" t="s">
        <v>238</v>
      </c>
      <c r="D207" s="11" t="s">
        <v>25</v>
      </c>
      <c r="E207" s="11" t="s">
        <v>304</v>
      </c>
      <c r="F207" s="12" t="s">
        <v>50</v>
      </c>
      <c r="G207" s="12" t="s">
        <v>310</v>
      </c>
      <c r="H207" s="12" t="s">
        <v>306</v>
      </c>
      <c r="I207" s="103" t="s">
        <v>504</v>
      </c>
      <c r="J207" s="12" t="str">
        <f t="shared" ref="J207:J212" si="13">"≥17h"</f>
        <v>≥17h</v>
      </c>
      <c r="K207" s="12" t="s">
        <v>512</v>
      </c>
      <c r="L207" s="69" t="s">
        <v>519</v>
      </c>
      <c r="M207" s="11">
        <v>1</v>
      </c>
      <c r="N207" s="16"/>
      <c r="O207" s="27"/>
      <c r="P207" s="27"/>
      <c r="Q207" s="27"/>
      <c r="R207" s="27"/>
      <c r="S207" s="27">
        <v>1</v>
      </c>
      <c r="T207" s="55"/>
      <c r="U207" s="17"/>
      <c r="V207" s="27"/>
      <c r="W207" s="27"/>
      <c r="X207" s="27"/>
      <c r="Y207" s="27"/>
      <c r="Z207" s="27">
        <v>1</v>
      </c>
      <c r="AA207" s="28"/>
      <c r="AB207" s="2">
        <f t="shared" si="12"/>
        <v>1</v>
      </c>
    </row>
    <row r="208" spans="1:28" ht="12" customHeight="1">
      <c r="A208" s="10">
        <v>204</v>
      </c>
      <c r="B208" s="98" t="s">
        <v>258</v>
      </c>
      <c r="C208" s="98" t="s">
        <v>256</v>
      </c>
      <c r="D208" s="11" t="s">
        <v>52</v>
      </c>
      <c r="E208" s="11" t="s">
        <v>303</v>
      </c>
      <c r="F208" s="12" t="s">
        <v>49</v>
      </c>
      <c r="G208" s="11" t="s">
        <v>511</v>
      </c>
      <c r="H208" s="12" t="s">
        <v>307</v>
      </c>
      <c r="I208" s="103" t="s">
        <v>505</v>
      </c>
      <c r="J208" s="12" t="str">
        <f t="shared" si="13"/>
        <v>≥17h</v>
      </c>
      <c r="K208" s="12" t="s">
        <v>512</v>
      </c>
      <c r="L208" s="69" t="s">
        <v>519</v>
      </c>
      <c r="M208" s="11">
        <v>1</v>
      </c>
      <c r="N208" s="16">
        <v>1</v>
      </c>
      <c r="O208" s="27"/>
      <c r="P208" s="27"/>
      <c r="Q208" s="27"/>
      <c r="R208" s="27"/>
      <c r="S208" s="27"/>
      <c r="T208" s="55"/>
      <c r="U208" s="17"/>
      <c r="V208" s="27"/>
      <c r="W208" s="27"/>
      <c r="X208" s="27"/>
      <c r="Y208" s="27"/>
      <c r="Z208" s="27"/>
      <c r="AA208" s="28">
        <v>1</v>
      </c>
      <c r="AB208" s="2">
        <f t="shared" si="12"/>
        <v>0</v>
      </c>
    </row>
    <row r="209" spans="1:28" ht="12" customHeight="1">
      <c r="A209" s="10">
        <v>205</v>
      </c>
      <c r="B209" s="98" t="s">
        <v>140</v>
      </c>
      <c r="C209" s="98" t="s">
        <v>131</v>
      </c>
      <c r="D209" s="11" t="s">
        <v>52</v>
      </c>
      <c r="E209" s="11" t="s">
        <v>303</v>
      </c>
      <c r="F209" s="12" t="s">
        <v>49</v>
      </c>
      <c r="G209" s="11" t="s">
        <v>511</v>
      </c>
      <c r="H209" s="12" t="s">
        <v>308</v>
      </c>
      <c r="I209" s="103" t="s">
        <v>504</v>
      </c>
      <c r="J209" s="12" t="str">
        <f t="shared" si="13"/>
        <v>≥17h</v>
      </c>
      <c r="K209" s="12" t="s">
        <v>512</v>
      </c>
      <c r="L209" s="69" t="s">
        <v>519</v>
      </c>
      <c r="M209" s="11"/>
      <c r="N209" s="16"/>
      <c r="O209" s="27"/>
      <c r="P209" s="27"/>
      <c r="Q209" s="27"/>
      <c r="R209" s="27"/>
      <c r="S209" s="27"/>
      <c r="T209" s="55">
        <v>1</v>
      </c>
      <c r="U209" s="17"/>
      <c r="V209" s="27"/>
      <c r="W209" s="27"/>
      <c r="X209" s="27"/>
      <c r="Y209" s="27"/>
      <c r="Z209" s="27"/>
      <c r="AA209" s="28">
        <v>1</v>
      </c>
      <c r="AB209" s="2">
        <f t="shared" si="12"/>
        <v>0</v>
      </c>
    </row>
    <row r="210" spans="1:28" ht="12" customHeight="1">
      <c r="A210" s="10">
        <v>206</v>
      </c>
      <c r="B210" s="98" t="s">
        <v>241</v>
      </c>
      <c r="C210" s="98" t="s">
        <v>241</v>
      </c>
      <c r="D210" s="11" t="s">
        <v>51</v>
      </c>
      <c r="E210" s="11" t="s">
        <v>303</v>
      </c>
      <c r="F210" s="12" t="s">
        <v>50</v>
      </c>
      <c r="G210" s="12" t="s">
        <v>510</v>
      </c>
      <c r="H210" s="12" t="s">
        <v>306</v>
      </c>
      <c r="I210" s="11" t="s">
        <v>507</v>
      </c>
      <c r="J210" s="12" t="str">
        <f t="shared" si="13"/>
        <v>≥17h</v>
      </c>
      <c r="K210" s="12" t="s">
        <v>47</v>
      </c>
      <c r="L210" s="69" t="s">
        <v>519</v>
      </c>
      <c r="M210" s="11">
        <v>1</v>
      </c>
      <c r="N210" s="16">
        <v>1</v>
      </c>
      <c r="O210" s="27"/>
      <c r="P210" s="27"/>
      <c r="Q210" s="27"/>
      <c r="R210" s="27"/>
      <c r="S210" s="27"/>
      <c r="T210" s="55"/>
      <c r="U210" s="17"/>
      <c r="V210" s="27"/>
      <c r="W210" s="27"/>
      <c r="X210" s="27"/>
      <c r="Y210" s="27"/>
      <c r="Z210" s="27"/>
      <c r="AA210" s="28">
        <v>1</v>
      </c>
      <c r="AB210" s="2">
        <f t="shared" si="12"/>
        <v>0</v>
      </c>
    </row>
    <row r="211" spans="1:28" ht="12" customHeight="1">
      <c r="A211" s="10">
        <v>207</v>
      </c>
      <c r="B211" s="98" t="s">
        <v>190</v>
      </c>
      <c r="C211" s="98" t="s">
        <v>190</v>
      </c>
      <c r="D211" s="11" t="s">
        <v>52</v>
      </c>
      <c r="E211" s="11" t="s">
        <v>303</v>
      </c>
      <c r="F211" s="12" t="s">
        <v>50</v>
      </c>
      <c r="G211" s="12" t="s">
        <v>310</v>
      </c>
      <c r="H211" s="12" t="s">
        <v>306</v>
      </c>
      <c r="I211" s="103" t="s">
        <v>504</v>
      </c>
      <c r="J211" s="12" t="str">
        <f t="shared" si="13"/>
        <v>≥17h</v>
      </c>
      <c r="K211" s="12" t="s">
        <v>47</v>
      </c>
      <c r="L211" s="69" t="s">
        <v>518</v>
      </c>
      <c r="M211" s="11">
        <v>1</v>
      </c>
      <c r="N211" s="16"/>
      <c r="O211" s="27"/>
      <c r="P211" s="27"/>
      <c r="Q211" s="27"/>
      <c r="R211" s="27"/>
      <c r="S211" s="27">
        <v>1</v>
      </c>
      <c r="T211" s="55"/>
      <c r="U211" s="17"/>
      <c r="V211" s="27"/>
      <c r="W211" s="27"/>
      <c r="X211" s="27"/>
      <c r="Y211" s="27"/>
      <c r="Z211" s="27">
        <v>1</v>
      </c>
      <c r="AA211" s="28"/>
      <c r="AB211" s="2">
        <f t="shared" si="12"/>
        <v>1</v>
      </c>
    </row>
    <row r="212" spans="1:28" ht="12" customHeight="1">
      <c r="A212" s="10">
        <v>208</v>
      </c>
      <c r="B212" s="98" t="s">
        <v>140</v>
      </c>
      <c r="C212" s="98" t="s">
        <v>131</v>
      </c>
      <c r="D212" s="11" t="s">
        <v>52</v>
      </c>
      <c r="E212" s="11" t="s">
        <v>303</v>
      </c>
      <c r="F212" s="12" t="s">
        <v>49</v>
      </c>
      <c r="G212" s="11" t="s">
        <v>511</v>
      </c>
      <c r="H212" s="12" t="s">
        <v>308</v>
      </c>
      <c r="I212" s="103" t="s">
        <v>504</v>
      </c>
      <c r="J212" s="12" t="str">
        <f t="shared" si="13"/>
        <v>≥17h</v>
      </c>
      <c r="K212" s="12" t="s">
        <v>512</v>
      </c>
      <c r="L212" s="69" t="s">
        <v>519</v>
      </c>
      <c r="M212" s="11"/>
      <c r="N212" s="16"/>
      <c r="O212" s="27"/>
      <c r="P212" s="27"/>
      <c r="Q212" s="27"/>
      <c r="R212" s="27"/>
      <c r="S212" s="27"/>
      <c r="T212" s="55">
        <v>1</v>
      </c>
      <c r="U212" s="17"/>
      <c r="V212" s="27"/>
      <c r="W212" s="27"/>
      <c r="X212" s="27"/>
      <c r="Y212" s="27"/>
      <c r="Z212" s="27"/>
      <c r="AA212" s="28">
        <v>1</v>
      </c>
      <c r="AB212" s="2">
        <f t="shared" si="12"/>
        <v>0</v>
      </c>
    </row>
    <row r="213" spans="1:28" ht="12" customHeight="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11"/>
      <c r="N213" s="16"/>
      <c r="O213" s="27"/>
      <c r="P213" s="27"/>
      <c r="Q213" s="27"/>
      <c r="R213" s="27"/>
      <c r="S213" s="27"/>
      <c r="T213" s="55">
        <v>1</v>
      </c>
      <c r="U213" s="17"/>
      <c r="V213" s="27"/>
      <c r="W213" s="27"/>
      <c r="X213" s="27"/>
      <c r="Y213" s="27"/>
      <c r="Z213" s="27"/>
      <c r="AA213" s="28">
        <v>1</v>
      </c>
      <c r="AB213" s="2">
        <f t="shared" si="12"/>
        <v>0</v>
      </c>
    </row>
    <row r="214" spans="1:28" ht="12" customHeight="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11">
        <v>1</v>
      </c>
      <c r="N214" s="16"/>
      <c r="O214" s="27"/>
      <c r="P214" s="27"/>
      <c r="Q214" s="27"/>
      <c r="R214" s="27"/>
      <c r="S214" s="27">
        <v>1</v>
      </c>
      <c r="T214" s="55"/>
      <c r="U214" s="17"/>
      <c r="V214" s="27"/>
      <c r="W214" s="27"/>
      <c r="X214" s="27"/>
      <c r="Y214" s="27"/>
      <c r="Z214" s="27"/>
      <c r="AA214" s="28">
        <v>1</v>
      </c>
      <c r="AB214" s="2">
        <f t="shared" si="12"/>
        <v>1</v>
      </c>
    </row>
    <row r="215" spans="1:28" ht="12" customHeight="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11">
        <v>1</v>
      </c>
      <c r="N215" s="16"/>
      <c r="O215" s="27"/>
      <c r="P215" s="27"/>
      <c r="Q215" s="27"/>
      <c r="R215" s="27"/>
      <c r="S215" s="27">
        <v>1</v>
      </c>
      <c r="T215" s="55"/>
      <c r="U215" s="17">
        <v>1</v>
      </c>
      <c r="V215" s="27"/>
      <c r="W215" s="27"/>
      <c r="X215" s="27"/>
      <c r="Y215" s="27"/>
      <c r="Z215" s="27"/>
      <c r="AA215" s="28"/>
      <c r="AB215" s="2">
        <f t="shared" si="12"/>
        <v>1</v>
      </c>
    </row>
    <row r="216" spans="1:28" ht="12" customHeight="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11"/>
      <c r="N216" s="16"/>
      <c r="O216" s="27"/>
      <c r="P216" s="27"/>
      <c r="Q216" s="27"/>
      <c r="R216" s="27"/>
      <c r="S216" s="27"/>
      <c r="T216" s="55">
        <v>1</v>
      </c>
      <c r="U216" s="17"/>
      <c r="V216" s="27"/>
      <c r="W216" s="27"/>
      <c r="X216" s="27"/>
      <c r="Y216" s="27"/>
      <c r="Z216" s="27"/>
      <c r="AA216" s="28">
        <v>1</v>
      </c>
      <c r="AB216" s="2">
        <f t="shared" si="12"/>
        <v>0</v>
      </c>
    </row>
    <row r="217" spans="1:28" ht="12" customHeight="1">
      <c r="A217" s="10">
        <v>213</v>
      </c>
      <c r="B217" s="98" t="s">
        <v>172</v>
      </c>
      <c r="C217" s="98" t="s">
        <v>168</v>
      </c>
      <c r="D217" s="11" t="s">
        <v>51</v>
      </c>
      <c r="E217" s="11" t="s">
        <v>304</v>
      </c>
      <c r="F217" s="12" t="s">
        <v>48</v>
      </c>
      <c r="G217" s="12" t="s">
        <v>510</v>
      </c>
      <c r="H217" s="12" t="s">
        <v>306</v>
      </c>
      <c r="I217" s="103" t="s">
        <v>505</v>
      </c>
      <c r="J217" s="12" t="str">
        <f t="shared" ref="J217:J224" si="14">"≥17h"</f>
        <v>≥17h</v>
      </c>
      <c r="K217" s="12" t="s">
        <v>47</v>
      </c>
      <c r="L217" s="69" t="s">
        <v>520</v>
      </c>
      <c r="M217" s="11">
        <v>1</v>
      </c>
      <c r="N217" s="16"/>
      <c r="O217" s="27"/>
      <c r="P217" s="27"/>
      <c r="Q217" s="27"/>
      <c r="R217" s="27"/>
      <c r="S217" s="27">
        <v>1</v>
      </c>
      <c r="T217" s="55"/>
      <c r="U217" s="17"/>
      <c r="V217" s="27"/>
      <c r="W217" s="27"/>
      <c r="X217" s="27"/>
      <c r="Y217" s="27"/>
      <c r="Z217" s="27"/>
      <c r="AA217" s="28">
        <v>1</v>
      </c>
      <c r="AB217" s="2">
        <f t="shared" si="12"/>
        <v>1</v>
      </c>
    </row>
    <row r="218" spans="1:28" ht="12" customHeight="1">
      <c r="A218" s="10">
        <v>214</v>
      </c>
      <c r="B218" s="98" t="s">
        <v>192</v>
      </c>
      <c r="C218" s="98" t="s">
        <v>191</v>
      </c>
      <c r="D218" s="11" t="s">
        <v>51</v>
      </c>
      <c r="E218" s="11" t="s">
        <v>304</v>
      </c>
      <c r="F218" s="12" t="s">
        <v>48</v>
      </c>
      <c r="G218" s="12" t="s">
        <v>510</v>
      </c>
      <c r="H218" s="12" t="s">
        <v>306</v>
      </c>
      <c r="I218" s="11" t="s">
        <v>504</v>
      </c>
      <c r="J218" s="12" t="str">
        <f t="shared" si="14"/>
        <v>≥17h</v>
      </c>
      <c r="K218" s="12" t="s">
        <v>512</v>
      </c>
      <c r="L218" s="69" t="s">
        <v>519</v>
      </c>
      <c r="M218" s="11">
        <v>1</v>
      </c>
      <c r="N218" s="16">
        <v>1</v>
      </c>
      <c r="O218" s="27"/>
      <c r="P218" s="27"/>
      <c r="Q218" s="27"/>
      <c r="R218" s="27"/>
      <c r="S218" s="27"/>
      <c r="T218" s="55"/>
      <c r="U218" s="17"/>
      <c r="V218" s="27"/>
      <c r="W218" s="27"/>
      <c r="X218" s="27"/>
      <c r="Y218" s="27"/>
      <c r="Z218" s="27">
        <v>1</v>
      </c>
      <c r="AA218" s="28"/>
      <c r="AB218" s="2">
        <f t="shared" si="12"/>
        <v>1</v>
      </c>
    </row>
    <row r="219" spans="1:28" ht="12" customHeight="1">
      <c r="A219" s="10">
        <v>215</v>
      </c>
      <c r="B219" s="98" t="s">
        <v>172</v>
      </c>
      <c r="C219" s="98" t="s">
        <v>168</v>
      </c>
      <c r="D219" s="11" t="s">
        <v>25</v>
      </c>
      <c r="E219" s="11" t="s">
        <v>304</v>
      </c>
      <c r="F219" s="12" t="s">
        <v>50</v>
      </c>
      <c r="G219" s="12" t="s">
        <v>310</v>
      </c>
      <c r="H219" s="12" t="s">
        <v>306</v>
      </c>
      <c r="I219" s="103" t="s">
        <v>504</v>
      </c>
      <c r="J219" s="12" t="str">
        <f t="shared" si="14"/>
        <v>≥17h</v>
      </c>
      <c r="K219" s="12" t="s">
        <v>512</v>
      </c>
      <c r="L219" s="69" t="s">
        <v>520</v>
      </c>
      <c r="M219" s="11"/>
      <c r="N219" s="16"/>
      <c r="O219" s="27"/>
      <c r="P219" s="27"/>
      <c r="Q219" s="27"/>
      <c r="R219" s="27"/>
      <c r="S219" s="27"/>
      <c r="T219" s="55">
        <v>1</v>
      </c>
      <c r="U219" s="17"/>
      <c r="V219" s="27"/>
      <c r="W219" s="27"/>
      <c r="X219" s="27"/>
      <c r="Y219" s="27"/>
      <c r="Z219" s="27"/>
      <c r="AA219" s="28">
        <v>1</v>
      </c>
      <c r="AB219" s="2">
        <f t="shared" si="12"/>
        <v>0</v>
      </c>
    </row>
    <row r="220" spans="1:28" ht="12" customHeight="1">
      <c r="A220" s="10">
        <v>216</v>
      </c>
      <c r="B220" s="98" t="s">
        <v>190</v>
      </c>
      <c r="C220" s="98" t="s">
        <v>190</v>
      </c>
      <c r="D220" s="11" t="s">
        <v>51</v>
      </c>
      <c r="E220" s="11" t="s">
        <v>304</v>
      </c>
      <c r="F220" s="12" t="s">
        <v>48</v>
      </c>
      <c r="G220" s="12" t="s">
        <v>310</v>
      </c>
      <c r="H220" s="12" t="s">
        <v>306</v>
      </c>
      <c r="I220" s="11" t="s">
        <v>507</v>
      </c>
      <c r="J220" s="12" t="str">
        <f t="shared" si="14"/>
        <v>≥17h</v>
      </c>
      <c r="K220" s="12" t="s">
        <v>513</v>
      </c>
      <c r="L220" s="69" t="s">
        <v>518</v>
      </c>
      <c r="M220" s="11">
        <v>1</v>
      </c>
      <c r="N220" s="16">
        <v>1</v>
      </c>
      <c r="O220" s="27"/>
      <c r="P220" s="27"/>
      <c r="Q220" s="27"/>
      <c r="R220" s="27"/>
      <c r="S220" s="27"/>
      <c r="T220" s="55"/>
      <c r="U220" s="17">
        <v>1</v>
      </c>
      <c r="V220" s="27"/>
      <c r="W220" s="27"/>
      <c r="X220" s="27"/>
      <c r="Y220" s="27"/>
      <c r="Z220" s="27"/>
      <c r="AA220" s="28"/>
      <c r="AB220" s="2">
        <f t="shared" si="12"/>
        <v>0</v>
      </c>
    </row>
    <row r="221" spans="1:28" ht="12" customHeight="1">
      <c r="A221" s="10">
        <v>217</v>
      </c>
      <c r="B221" s="98" t="s">
        <v>291</v>
      </c>
      <c r="C221" s="98" t="s">
        <v>291</v>
      </c>
      <c r="D221" s="11" t="s">
        <v>52</v>
      </c>
      <c r="E221" s="11" t="s">
        <v>304</v>
      </c>
      <c r="F221" s="12" t="s">
        <v>49</v>
      </c>
      <c r="G221" s="12" t="s">
        <v>510</v>
      </c>
      <c r="H221" s="12" t="s">
        <v>307</v>
      </c>
      <c r="I221" s="11" t="s">
        <v>504</v>
      </c>
      <c r="J221" s="12" t="str">
        <f t="shared" si="14"/>
        <v>≥17h</v>
      </c>
      <c r="K221" s="12" t="s">
        <v>512</v>
      </c>
      <c r="L221" s="69" t="s">
        <v>519</v>
      </c>
      <c r="M221" s="11">
        <v>1</v>
      </c>
      <c r="N221" s="16"/>
      <c r="O221" s="27">
        <v>1</v>
      </c>
      <c r="P221" s="27"/>
      <c r="Q221" s="27"/>
      <c r="R221" s="27"/>
      <c r="S221" s="27"/>
      <c r="T221" s="55"/>
      <c r="U221" s="17"/>
      <c r="V221" s="27"/>
      <c r="W221" s="27"/>
      <c r="X221" s="27"/>
      <c r="Y221" s="27"/>
      <c r="Z221" s="27"/>
      <c r="AA221" s="28">
        <v>1</v>
      </c>
      <c r="AB221" s="2">
        <f t="shared" si="12"/>
        <v>0</v>
      </c>
    </row>
    <row r="222" spans="1:28" ht="12" customHeight="1">
      <c r="A222" s="10">
        <v>218</v>
      </c>
      <c r="B222" s="98" t="s">
        <v>189</v>
      </c>
      <c r="C222" s="98" t="s">
        <v>189</v>
      </c>
      <c r="D222" s="11" t="s">
        <v>52</v>
      </c>
      <c r="E222" s="11" t="s">
        <v>303</v>
      </c>
      <c r="F222" s="12" t="s">
        <v>49</v>
      </c>
      <c r="G222" s="12" t="s">
        <v>510</v>
      </c>
      <c r="H222" s="12" t="s">
        <v>306</v>
      </c>
      <c r="I222" s="103" t="s">
        <v>504</v>
      </c>
      <c r="J222" s="12" t="str">
        <f t="shared" si="14"/>
        <v>≥17h</v>
      </c>
      <c r="K222" s="12" t="s">
        <v>47</v>
      </c>
      <c r="L222" s="69" t="s">
        <v>519</v>
      </c>
      <c r="M222" s="11">
        <v>1</v>
      </c>
      <c r="N222" s="16">
        <v>1</v>
      </c>
      <c r="O222" s="27"/>
      <c r="P222" s="27"/>
      <c r="Q222" s="27"/>
      <c r="R222" s="27"/>
      <c r="S222" s="27"/>
      <c r="T222" s="55"/>
      <c r="U222" s="17"/>
      <c r="V222" s="27"/>
      <c r="W222" s="27"/>
      <c r="X222" s="27"/>
      <c r="Y222" s="27"/>
      <c r="Z222" s="27">
        <v>1</v>
      </c>
      <c r="AA222" s="28"/>
      <c r="AB222" s="2">
        <f t="shared" si="12"/>
        <v>1</v>
      </c>
    </row>
    <row r="223" spans="1:28" ht="12" customHeight="1">
      <c r="A223" s="10">
        <v>219</v>
      </c>
      <c r="B223" s="98" t="s">
        <v>181</v>
      </c>
      <c r="C223" s="98" t="s">
        <v>168</v>
      </c>
      <c r="D223" s="11" t="s">
        <v>52</v>
      </c>
      <c r="E223" s="11" t="s">
        <v>303</v>
      </c>
      <c r="F223" s="12" t="s">
        <v>49</v>
      </c>
      <c r="G223" s="11" t="s">
        <v>511</v>
      </c>
      <c r="H223" s="12" t="s">
        <v>307</v>
      </c>
      <c r="I223" s="103" t="s">
        <v>504</v>
      </c>
      <c r="J223" s="12" t="str">
        <f t="shared" si="14"/>
        <v>≥17h</v>
      </c>
      <c r="K223" s="12" t="s">
        <v>512</v>
      </c>
      <c r="L223" s="69" t="s">
        <v>520</v>
      </c>
      <c r="M223" s="11">
        <v>1</v>
      </c>
      <c r="N223" s="16"/>
      <c r="O223" s="27"/>
      <c r="P223" s="27"/>
      <c r="Q223" s="27"/>
      <c r="R223" s="27"/>
      <c r="S223" s="27">
        <v>1</v>
      </c>
      <c r="T223" s="55"/>
      <c r="U223" s="17"/>
      <c r="V223" s="27"/>
      <c r="W223" s="27"/>
      <c r="X223" s="27"/>
      <c r="Y223" s="27"/>
      <c r="Z223" s="27"/>
      <c r="AA223" s="28">
        <v>1</v>
      </c>
      <c r="AB223" s="2">
        <f t="shared" si="12"/>
        <v>1</v>
      </c>
    </row>
    <row r="224" spans="1:28" ht="12" customHeight="1">
      <c r="A224" s="10">
        <v>220</v>
      </c>
      <c r="B224" s="98" t="s">
        <v>189</v>
      </c>
      <c r="C224" s="98" t="s">
        <v>189</v>
      </c>
      <c r="D224" s="11" t="s">
        <v>51</v>
      </c>
      <c r="E224" s="11" t="s">
        <v>304</v>
      </c>
      <c r="F224" s="12" t="s">
        <v>48</v>
      </c>
      <c r="G224" s="12" t="s">
        <v>310</v>
      </c>
      <c r="H224" s="12" t="s">
        <v>306</v>
      </c>
      <c r="I224" s="11" t="s">
        <v>504</v>
      </c>
      <c r="J224" s="12" t="str">
        <f t="shared" si="14"/>
        <v>≥17h</v>
      </c>
      <c r="K224" s="12" t="s">
        <v>513</v>
      </c>
      <c r="L224" s="69" t="s">
        <v>519</v>
      </c>
      <c r="M224" s="11"/>
      <c r="N224" s="16"/>
      <c r="O224" s="27"/>
      <c r="P224" s="27"/>
      <c r="Q224" s="27"/>
      <c r="R224" s="27"/>
      <c r="S224" s="27"/>
      <c r="T224" s="55">
        <v>1</v>
      </c>
      <c r="U224" s="17"/>
      <c r="V224" s="27"/>
      <c r="W224" s="27"/>
      <c r="X224" s="27"/>
      <c r="Y224" s="27"/>
      <c r="Z224" s="27"/>
      <c r="AA224" s="28">
        <v>1</v>
      </c>
      <c r="AB224" s="2">
        <f t="shared" si="12"/>
        <v>0</v>
      </c>
    </row>
    <row r="225" spans="1:28" ht="12" customHeight="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11">
        <v>1</v>
      </c>
      <c r="N225" s="16">
        <v>1</v>
      </c>
      <c r="O225" s="27"/>
      <c r="P225" s="27"/>
      <c r="Q225" s="27"/>
      <c r="R225" s="27"/>
      <c r="S225" s="27"/>
      <c r="T225" s="55"/>
      <c r="U225" s="17"/>
      <c r="V225" s="27"/>
      <c r="W225" s="27"/>
      <c r="X225" s="27"/>
      <c r="Y225" s="27"/>
      <c r="Z225" s="27"/>
      <c r="AA225" s="28">
        <v>1</v>
      </c>
      <c r="AB225" s="2">
        <f t="shared" si="12"/>
        <v>0</v>
      </c>
    </row>
    <row r="226" spans="1:28" ht="12" customHeight="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11"/>
      <c r="N226" s="16"/>
      <c r="O226" s="27"/>
      <c r="P226" s="27"/>
      <c r="Q226" s="27"/>
      <c r="R226" s="27"/>
      <c r="S226" s="27"/>
      <c r="T226" s="55">
        <v>1</v>
      </c>
      <c r="U226" s="17"/>
      <c r="V226" s="27"/>
      <c r="W226" s="27"/>
      <c r="X226" s="27"/>
      <c r="Y226" s="27"/>
      <c r="Z226" s="27"/>
      <c r="AA226" s="28">
        <v>1</v>
      </c>
      <c r="AB226" s="2">
        <f t="shared" si="12"/>
        <v>0</v>
      </c>
    </row>
    <row r="227" spans="1:28" ht="12" customHeight="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11">
        <v>1</v>
      </c>
      <c r="N227" s="16">
        <v>1</v>
      </c>
      <c r="O227" s="27"/>
      <c r="P227" s="27"/>
      <c r="Q227" s="27"/>
      <c r="R227" s="27"/>
      <c r="S227" s="27"/>
      <c r="T227" s="55"/>
      <c r="U227" s="17"/>
      <c r="V227" s="27"/>
      <c r="W227" s="27"/>
      <c r="X227" s="27"/>
      <c r="Y227" s="27"/>
      <c r="Z227" s="27">
        <v>1</v>
      </c>
      <c r="AA227" s="28"/>
      <c r="AB227" s="2">
        <f t="shared" si="12"/>
        <v>1</v>
      </c>
    </row>
    <row r="228" spans="1:28" ht="12" customHeight="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11">
        <v>1</v>
      </c>
      <c r="N228" s="16"/>
      <c r="O228" s="27"/>
      <c r="P228" s="27"/>
      <c r="Q228" s="27"/>
      <c r="R228" s="27"/>
      <c r="S228" s="27">
        <v>1</v>
      </c>
      <c r="T228" s="55"/>
      <c r="U228" s="17"/>
      <c r="V228" s="27"/>
      <c r="W228" s="27"/>
      <c r="X228" s="27"/>
      <c r="Y228" s="27"/>
      <c r="Z228" s="27"/>
      <c r="AA228" s="28">
        <v>1</v>
      </c>
      <c r="AB228" s="2">
        <f t="shared" si="12"/>
        <v>1</v>
      </c>
    </row>
    <row r="229" spans="1:28" ht="12" customHeight="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11">
        <v>1</v>
      </c>
      <c r="N229" s="16">
        <v>1</v>
      </c>
      <c r="O229" s="27"/>
      <c r="P229" s="27"/>
      <c r="Q229" s="27"/>
      <c r="R229" s="27"/>
      <c r="S229" s="27"/>
      <c r="T229" s="55"/>
      <c r="U229" s="17"/>
      <c r="V229" s="27"/>
      <c r="W229" s="27"/>
      <c r="X229" s="27"/>
      <c r="Y229" s="27"/>
      <c r="Z229" s="27"/>
      <c r="AA229" s="28">
        <v>1</v>
      </c>
      <c r="AB229" s="2">
        <f t="shared" si="12"/>
        <v>0</v>
      </c>
    </row>
    <row r="230" spans="1:28" ht="12" customHeight="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11">
        <v>1</v>
      </c>
      <c r="N230" s="16"/>
      <c r="O230" s="27"/>
      <c r="P230" s="27"/>
      <c r="Q230" s="27"/>
      <c r="R230" s="27"/>
      <c r="S230" s="27"/>
      <c r="T230" s="55">
        <v>1</v>
      </c>
      <c r="U230" s="17">
        <v>1</v>
      </c>
      <c r="V230" s="27"/>
      <c r="W230" s="27"/>
      <c r="X230" s="27"/>
      <c r="Y230" s="27"/>
      <c r="Z230" s="27"/>
      <c r="AA230" s="28"/>
      <c r="AB230" s="2">
        <f t="shared" si="12"/>
        <v>0</v>
      </c>
    </row>
    <row r="231" spans="1:28" ht="12" customHeight="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11"/>
      <c r="N231" s="16"/>
      <c r="O231" s="27"/>
      <c r="P231" s="27"/>
      <c r="Q231" s="27"/>
      <c r="R231" s="27"/>
      <c r="S231" s="27"/>
      <c r="T231" s="55">
        <v>1</v>
      </c>
      <c r="U231" s="17"/>
      <c r="V231" s="27"/>
      <c r="W231" s="27"/>
      <c r="X231" s="27"/>
      <c r="Y231" s="27"/>
      <c r="Z231" s="27"/>
      <c r="AA231" s="28">
        <v>1</v>
      </c>
      <c r="AB231" s="2">
        <f t="shared" si="12"/>
        <v>0</v>
      </c>
    </row>
    <row r="232" spans="1:28" ht="12" customHeight="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11">
        <v>1</v>
      </c>
      <c r="N232" s="16">
        <v>1</v>
      </c>
      <c r="O232" s="27"/>
      <c r="P232" s="27"/>
      <c r="Q232" s="27"/>
      <c r="R232" s="27"/>
      <c r="S232" s="27"/>
      <c r="T232" s="55"/>
      <c r="U232" s="17"/>
      <c r="V232" s="27"/>
      <c r="W232" s="27"/>
      <c r="X232" s="27"/>
      <c r="Y232" s="27"/>
      <c r="Z232" s="27"/>
      <c r="AA232" s="28">
        <v>1</v>
      </c>
      <c r="AB232" s="2">
        <f t="shared" si="12"/>
        <v>0</v>
      </c>
    </row>
    <row r="233" spans="1:28" ht="12" customHeight="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11">
        <v>1</v>
      </c>
      <c r="N233" s="16"/>
      <c r="O233" s="27"/>
      <c r="P233" s="27"/>
      <c r="Q233" s="27"/>
      <c r="R233" s="27"/>
      <c r="S233" s="27">
        <v>1</v>
      </c>
      <c r="T233" s="55"/>
      <c r="U233" s="17"/>
      <c r="V233" s="27"/>
      <c r="W233" s="27"/>
      <c r="X233" s="27"/>
      <c r="Y233" s="27"/>
      <c r="Z233" s="27">
        <v>1</v>
      </c>
      <c r="AA233" s="28"/>
      <c r="AB233" s="2">
        <f t="shared" si="12"/>
        <v>1</v>
      </c>
    </row>
    <row r="234" spans="1:28" ht="12" customHeight="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11">
        <v>1</v>
      </c>
      <c r="N234" s="16">
        <v>1</v>
      </c>
      <c r="O234" s="27"/>
      <c r="P234" s="27"/>
      <c r="Q234" s="27"/>
      <c r="R234" s="27"/>
      <c r="S234" s="27"/>
      <c r="T234" s="55"/>
      <c r="U234" s="17"/>
      <c r="V234" s="27"/>
      <c r="W234" s="27"/>
      <c r="X234" s="27"/>
      <c r="Y234" s="27"/>
      <c r="Z234" s="27"/>
      <c r="AA234" s="28">
        <v>1</v>
      </c>
      <c r="AB234" s="2">
        <f t="shared" si="12"/>
        <v>0</v>
      </c>
    </row>
    <row r="235" spans="1:28" ht="12" customHeight="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11">
        <v>1</v>
      </c>
      <c r="N235" s="16"/>
      <c r="O235" s="27"/>
      <c r="P235" s="27"/>
      <c r="Q235" s="27"/>
      <c r="R235" s="27"/>
      <c r="S235" s="27"/>
      <c r="T235" s="55">
        <v>1</v>
      </c>
      <c r="U235" s="17">
        <v>1</v>
      </c>
      <c r="V235" s="27"/>
      <c r="W235" s="27"/>
      <c r="X235" s="27"/>
      <c r="Y235" s="27"/>
      <c r="Z235" s="27"/>
      <c r="AA235" s="28"/>
      <c r="AB235" s="2">
        <f t="shared" si="12"/>
        <v>0</v>
      </c>
    </row>
    <row r="236" spans="1:28" ht="12" customHeight="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11"/>
      <c r="N236" s="16"/>
      <c r="O236" s="27"/>
      <c r="P236" s="27"/>
      <c r="Q236" s="27"/>
      <c r="R236" s="27"/>
      <c r="S236" s="27"/>
      <c r="T236" s="55">
        <v>1</v>
      </c>
      <c r="U236" s="17"/>
      <c r="V236" s="27"/>
      <c r="W236" s="27"/>
      <c r="X236" s="27"/>
      <c r="Y236" s="27"/>
      <c r="Z236" s="27"/>
      <c r="AA236" s="28">
        <v>1</v>
      </c>
      <c r="AB236" s="2">
        <f t="shared" si="12"/>
        <v>0</v>
      </c>
    </row>
    <row r="237" spans="1:28" ht="12" customHeight="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11">
        <v>1</v>
      </c>
      <c r="N237" s="16">
        <v>1</v>
      </c>
      <c r="O237" s="27"/>
      <c r="P237" s="27"/>
      <c r="Q237" s="27"/>
      <c r="R237" s="27"/>
      <c r="S237" s="27"/>
      <c r="T237" s="55"/>
      <c r="U237" s="17">
        <v>1</v>
      </c>
      <c r="V237" s="27"/>
      <c r="W237" s="27"/>
      <c r="X237" s="27"/>
      <c r="Y237" s="27"/>
      <c r="Z237" s="27"/>
      <c r="AA237" s="28"/>
      <c r="AB237" s="2">
        <f t="shared" si="12"/>
        <v>0</v>
      </c>
    </row>
    <row r="238" spans="1:28" ht="12" customHeight="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11"/>
      <c r="N238" s="16"/>
      <c r="O238" s="27"/>
      <c r="P238" s="27"/>
      <c r="Q238" s="27"/>
      <c r="R238" s="27"/>
      <c r="S238" s="27"/>
      <c r="T238" s="55">
        <v>1</v>
      </c>
      <c r="U238" s="17"/>
      <c r="V238" s="27"/>
      <c r="W238" s="27"/>
      <c r="X238" s="27"/>
      <c r="Y238" s="27"/>
      <c r="Z238" s="27"/>
      <c r="AA238" s="28">
        <v>1</v>
      </c>
      <c r="AB238" s="2">
        <f t="shared" si="12"/>
        <v>0</v>
      </c>
    </row>
    <row r="239" spans="1:28" ht="12" customHeight="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11">
        <v>1</v>
      </c>
      <c r="N239" s="16"/>
      <c r="O239" s="27"/>
      <c r="P239" s="27"/>
      <c r="Q239" s="27"/>
      <c r="R239" s="27"/>
      <c r="S239" s="27">
        <v>1</v>
      </c>
      <c r="T239" s="55"/>
      <c r="U239" s="17"/>
      <c r="V239" s="27"/>
      <c r="W239" s="27"/>
      <c r="X239" s="27"/>
      <c r="Y239" s="27"/>
      <c r="Z239" s="27"/>
      <c r="AA239" s="28">
        <v>1</v>
      </c>
      <c r="AB239" s="2">
        <f t="shared" si="12"/>
        <v>1</v>
      </c>
    </row>
    <row r="240" spans="1:28" ht="12" customHeight="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11">
        <v>1</v>
      </c>
      <c r="N240" s="16">
        <v>1</v>
      </c>
      <c r="O240" s="27"/>
      <c r="P240" s="27"/>
      <c r="Q240" s="27"/>
      <c r="R240" s="27"/>
      <c r="S240" s="27"/>
      <c r="T240" s="55"/>
      <c r="U240" s="17"/>
      <c r="V240" s="27"/>
      <c r="W240" s="27"/>
      <c r="X240" s="27"/>
      <c r="Y240" s="27"/>
      <c r="Z240" s="27"/>
      <c r="AA240" s="28">
        <v>1</v>
      </c>
      <c r="AB240" s="2">
        <f t="shared" si="12"/>
        <v>0</v>
      </c>
    </row>
    <row r="241" spans="1:28" ht="12" customHeight="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11">
        <v>1</v>
      </c>
      <c r="N241" s="16">
        <v>1</v>
      </c>
      <c r="O241" s="27"/>
      <c r="P241" s="27"/>
      <c r="Q241" s="27"/>
      <c r="R241" s="27"/>
      <c r="S241" s="27"/>
      <c r="T241" s="55"/>
      <c r="U241" s="17"/>
      <c r="V241" s="27"/>
      <c r="W241" s="27"/>
      <c r="X241" s="27"/>
      <c r="Y241" s="27"/>
      <c r="Z241" s="27"/>
      <c r="AA241" s="28">
        <v>1</v>
      </c>
      <c r="AB241" s="2">
        <f t="shared" si="12"/>
        <v>0</v>
      </c>
    </row>
    <row r="242" spans="1:28" ht="12" customHeight="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11"/>
      <c r="N242" s="16"/>
      <c r="O242" s="27"/>
      <c r="P242" s="27"/>
      <c r="Q242" s="27"/>
      <c r="R242" s="27"/>
      <c r="S242" s="27"/>
      <c r="T242" s="55">
        <v>1</v>
      </c>
      <c r="U242" s="17"/>
      <c r="V242" s="27"/>
      <c r="W242" s="27"/>
      <c r="X242" s="27"/>
      <c r="Y242" s="27"/>
      <c r="Z242" s="27"/>
      <c r="AA242" s="28">
        <v>1</v>
      </c>
      <c r="AB242" s="2">
        <f t="shared" si="12"/>
        <v>0</v>
      </c>
    </row>
    <row r="243" spans="1:28" ht="12" customHeight="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11">
        <v>1</v>
      </c>
      <c r="N243" s="16"/>
      <c r="O243" s="27"/>
      <c r="P243" s="27"/>
      <c r="Q243" s="27"/>
      <c r="R243" s="27"/>
      <c r="S243" s="27">
        <v>1</v>
      </c>
      <c r="T243" s="55"/>
      <c r="U243" s="17"/>
      <c r="V243" s="27"/>
      <c r="W243" s="27"/>
      <c r="X243" s="27"/>
      <c r="Y243" s="27"/>
      <c r="Z243" s="27"/>
      <c r="AA243" s="28">
        <v>1</v>
      </c>
      <c r="AB243" s="2">
        <f t="shared" si="12"/>
        <v>1</v>
      </c>
    </row>
    <row r="244" spans="1:28" ht="12" customHeight="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11">
        <v>1</v>
      </c>
      <c r="N244" s="16">
        <v>1</v>
      </c>
      <c r="O244" s="27"/>
      <c r="P244" s="27"/>
      <c r="Q244" s="27"/>
      <c r="R244" s="27"/>
      <c r="S244" s="27"/>
      <c r="T244" s="55"/>
      <c r="U244" s="17"/>
      <c r="V244" s="27"/>
      <c r="W244" s="27"/>
      <c r="X244" s="27"/>
      <c r="Y244" s="27"/>
      <c r="Z244" s="27"/>
      <c r="AA244" s="28">
        <v>1</v>
      </c>
      <c r="AB244" s="2">
        <f t="shared" si="12"/>
        <v>0</v>
      </c>
    </row>
    <row r="245" spans="1:28" ht="12" customHeight="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11"/>
      <c r="N245" s="16"/>
      <c r="O245" s="27"/>
      <c r="P245" s="27"/>
      <c r="Q245" s="27"/>
      <c r="R245" s="27"/>
      <c r="S245" s="27"/>
      <c r="T245" s="55">
        <v>1</v>
      </c>
      <c r="U245" s="17"/>
      <c r="V245" s="27"/>
      <c r="W245" s="27"/>
      <c r="X245" s="27"/>
      <c r="Y245" s="27"/>
      <c r="Z245" s="27"/>
      <c r="AA245" s="28">
        <v>1</v>
      </c>
      <c r="AB245" s="2">
        <f t="shared" si="12"/>
        <v>0</v>
      </c>
    </row>
    <row r="246" spans="1:28" ht="12" customHeight="1">
      <c r="A246" s="10">
        <v>242</v>
      </c>
      <c r="B246" s="98" t="s">
        <v>110</v>
      </c>
      <c r="C246" s="98" t="s">
        <v>71</v>
      </c>
      <c r="D246" s="11" t="s">
        <v>51</v>
      </c>
      <c r="E246" s="11" t="s">
        <v>303</v>
      </c>
      <c r="F246" s="12" t="s">
        <v>50</v>
      </c>
      <c r="G246" s="11" t="s">
        <v>511</v>
      </c>
      <c r="H246" s="12" t="s">
        <v>308</v>
      </c>
      <c r="I246" s="103" t="s">
        <v>504</v>
      </c>
      <c r="J246" s="12" t="str">
        <f t="shared" ref="J246:J251" si="15">"≥17h"</f>
        <v>≥17h</v>
      </c>
      <c r="K246" s="12" t="s">
        <v>47</v>
      </c>
      <c r="L246" s="69" t="s">
        <v>520</v>
      </c>
      <c r="M246" s="11"/>
      <c r="N246" s="16"/>
      <c r="O246" s="27"/>
      <c r="P246" s="27"/>
      <c r="Q246" s="27"/>
      <c r="R246" s="27"/>
      <c r="S246" s="27"/>
      <c r="T246" s="55">
        <v>1</v>
      </c>
      <c r="U246" s="17"/>
      <c r="V246" s="27"/>
      <c r="W246" s="27"/>
      <c r="X246" s="27"/>
      <c r="Y246" s="27"/>
      <c r="Z246" s="27"/>
      <c r="AA246" s="28">
        <v>1</v>
      </c>
      <c r="AB246" s="2">
        <f t="shared" si="12"/>
        <v>0</v>
      </c>
    </row>
    <row r="247" spans="1:28" ht="12" customHeight="1">
      <c r="A247" s="10">
        <v>243</v>
      </c>
      <c r="B247" s="98" t="s">
        <v>82</v>
      </c>
      <c r="C247" s="98" t="s">
        <v>82</v>
      </c>
      <c r="D247" s="11" t="s">
        <v>25</v>
      </c>
      <c r="E247" s="11" t="s">
        <v>303</v>
      </c>
      <c r="F247" s="12" t="s">
        <v>48</v>
      </c>
      <c r="G247" s="12" t="s">
        <v>510</v>
      </c>
      <c r="H247" s="12" t="s">
        <v>308</v>
      </c>
      <c r="I247" s="11" t="s">
        <v>507</v>
      </c>
      <c r="J247" s="12" t="str">
        <f t="shared" si="15"/>
        <v>≥17h</v>
      </c>
      <c r="K247" s="12" t="s">
        <v>512</v>
      </c>
      <c r="L247" s="69" t="s">
        <v>518</v>
      </c>
      <c r="M247" s="11">
        <v>1</v>
      </c>
      <c r="N247" s="16"/>
      <c r="O247" s="27"/>
      <c r="P247" s="27"/>
      <c r="Q247" s="27"/>
      <c r="R247" s="27"/>
      <c r="S247" s="27">
        <v>1</v>
      </c>
      <c r="T247" s="55"/>
      <c r="U247" s="17"/>
      <c r="V247" s="27"/>
      <c r="W247" s="27"/>
      <c r="X247" s="27"/>
      <c r="Y247" s="27"/>
      <c r="Z247" s="27">
        <v>1</v>
      </c>
      <c r="AA247" s="28"/>
      <c r="AB247" s="2">
        <f t="shared" si="12"/>
        <v>1</v>
      </c>
    </row>
    <row r="248" spans="1:28" ht="12" customHeight="1">
      <c r="A248" s="10">
        <v>244</v>
      </c>
      <c r="B248" s="98" t="s">
        <v>112</v>
      </c>
      <c r="C248" s="98" t="s">
        <v>71</v>
      </c>
      <c r="D248" s="11" t="s">
        <v>51</v>
      </c>
      <c r="E248" s="11" t="s">
        <v>304</v>
      </c>
      <c r="F248" s="12" t="s">
        <v>50</v>
      </c>
      <c r="G248" s="12" t="s">
        <v>310</v>
      </c>
      <c r="H248" s="12" t="s">
        <v>306</v>
      </c>
      <c r="I248" s="103" t="s">
        <v>505</v>
      </c>
      <c r="J248" s="12" t="str">
        <f t="shared" si="15"/>
        <v>≥17h</v>
      </c>
      <c r="K248" s="12" t="s">
        <v>513</v>
      </c>
      <c r="L248" s="69" t="s">
        <v>520</v>
      </c>
      <c r="M248" s="11">
        <v>1</v>
      </c>
      <c r="N248" s="16"/>
      <c r="O248" s="27">
        <v>1</v>
      </c>
      <c r="P248" s="27"/>
      <c r="Q248" s="27"/>
      <c r="R248" s="27"/>
      <c r="S248" s="27"/>
      <c r="T248" s="55"/>
      <c r="U248" s="17"/>
      <c r="V248" s="27"/>
      <c r="W248" s="27"/>
      <c r="X248" s="27"/>
      <c r="Y248" s="27"/>
      <c r="Z248" s="27"/>
      <c r="AA248" s="28">
        <v>1</v>
      </c>
      <c r="AB248" s="2">
        <f t="shared" si="12"/>
        <v>0</v>
      </c>
    </row>
    <row r="249" spans="1:28" ht="12" customHeight="1">
      <c r="A249" s="10">
        <v>245</v>
      </c>
      <c r="B249" s="98" t="s">
        <v>284</v>
      </c>
      <c r="C249" s="98" t="s">
        <v>281</v>
      </c>
      <c r="D249" s="11" t="s">
        <v>52</v>
      </c>
      <c r="E249" s="11" t="s">
        <v>304</v>
      </c>
      <c r="F249" s="12" t="s">
        <v>49</v>
      </c>
      <c r="G249" s="11" t="s">
        <v>511</v>
      </c>
      <c r="H249" s="12" t="s">
        <v>307</v>
      </c>
      <c r="I249" s="11" t="s">
        <v>504</v>
      </c>
      <c r="J249" s="12" t="str">
        <f t="shared" si="15"/>
        <v>≥17h</v>
      </c>
      <c r="K249" s="12" t="s">
        <v>512</v>
      </c>
      <c r="L249" s="69" t="s">
        <v>519</v>
      </c>
      <c r="M249" s="11">
        <v>1</v>
      </c>
      <c r="N249" s="16"/>
      <c r="O249" s="27">
        <v>1</v>
      </c>
      <c r="P249" s="27"/>
      <c r="Q249" s="27"/>
      <c r="R249" s="27"/>
      <c r="S249" s="27"/>
      <c r="T249" s="55"/>
      <c r="U249" s="17"/>
      <c r="V249" s="27"/>
      <c r="W249" s="27"/>
      <c r="X249" s="27"/>
      <c r="Y249" s="27"/>
      <c r="Z249" s="27"/>
      <c r="AA249" s="28">
        <v>1</v>
      </c>
      <c r="AB249" s="2">
        <f t="shared" si="12"/>
        <v>0</v>
      </c>
    </row>
    <row r="250" spans="1:28" ht="12" customHeight="1">
      <c r="A250" s="10">
        <v>246</v>
      </c>
      <c r="B250" s="98" t="s">
        <v>189</v>
      </c>
      <c r="C250" s="98" t="s">
        <v>189</v>
      </c>
      <c r="D250" s="11" t="s">
        <v>52</v>
      </c>
      <c r="E250" s="11" t="s">
        <v>304</v>
      </c>
      <c r="F250" s="12" t="s">
        <v>49</v>
      </c>
      <c r="G250" s="12" t="s">
        <v>310</v>
      </c>
      <c r="H250" s="12" t="s">
        <v>306</v>
      </c>
      <c r="I250" s="103" t="s">
        <v>505</v>
      </c>
      <c r="J250" s="12" t="str">
        <f t="shared" si="15"/>
        <v>≥17h</v>
      </c>
      <c r="K250" s="12" t="s">
        <v>512</v>
      </c>
      <c r="L250" s="69" t="s">
        <v>519</v>
      </c>
      <c r="M250" s="11"/>
      <c r="N250" s="16"/>
      <c r="O250" s="27"/>
      <c r="P250" s="27"/>
      <c r="Q250" s="27"/>
      <c r="R250" s="27"/>
      <c r="S250" s="27"/>
      <c r="T250" s="55">
        <v>1</v>
      </c>
      <c r="U250" s="17"/>
      <c r="V250" s="27"/>
      <c r="W250" s="27"/>
      <c r="X250" s="27"/>
      <c r="Y250" s="27"/>
      <c r="Z250" s="27"/>
      <c r="AA250" s="28">
        <v>1</v>
      </c>
      <c r="AB250" s="2">
        <f t="shared" si="12"/>
        <v>0</v>
      </c>
    </row>
    <row r="251" spans="1:28" ht="12" customHeight="1">
      <c r="A251" s="10">
        <v>247</v>
      </c>
      <c r="B251" s="98" t="s">
        <v>73</v>
      </c>
      <c r="C251" s="98" t="s">
        <v>72</v>
      </c>
      <c r="D251" s="11" t="s">
        <v>51</v>
      </c>
      <c r="E251" s="11" t="s">
        <v>304</v>
      </c>
      <c r="F251" s="12" t="s">
        <v>50</v>
      </c>
      <c r="G251" s="11" t="s">
        <v>511</v>
      </c>
      <c r="H251" s="12" t="s">
        <v>307</v>
      </c>
      <c r="I251" s="103" t="s">
        <v>504</v>
      </c>
      <c r="J251" s="12" t="str">
        <f t="shared" si="15"/>
        <v>≥17h</v>
      </c>
      <c r="K251" s="12" t="s">
        <v>513</v>
      </c>
      <c r="L251" s="69" t="s">
        <v>519</v>
      </c>
      <c r="M251" s="11">
        <v>1</v>
      </c>
      <c r="N251" s="16">
        <v>1</v>
      </c>
      <c r="O251" s="27"/>
      <c r="P251" s="27"/>
      <c r="Q251" s="27"/>
      <c r="R251" s="27"/>
      <c r="S251" s="27"/>
      <c r="T251" s="55"/>
      <c r="U251" s="17">
        <v>1</v>
      </c>
      <c r="V251" s="27"/>
      <c r="W251" s="27"/>
      <c r="X251" s="27"/>
      <c r="Y251" s="27"/>
      <c r="Z251" s="27"/>
      <c r="AA251" s="28"/>
      <c r="AB251" s="2">
        <f t="shared" si="12"/>
        <v>0</v>
      </c>
    </row>
    <row r="252" spans="1:28" ht="12" customHeight="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11">
        <v>1</v>
      </c>
      <c r="N252" s="16">
        <v>1</v>
      </c>
      <c r="O252" s="27"/>
      <c r="P252" s="27"/>
      <c r="Q252" s="27"/>
      <c r="R252" s="27"/>
      <c r="S252" s="27"/>
      <c r="T252" s="55"/>
      <c r="U252" s="17"/>
      <c r="V252" s="27"/>
      <c r="W252" s="27"/>
      <c r="X252" s="27"/>
      <c r="Y252" s="27"/>
      <c r="Z252" s="27"/>
      <c r="AA252" s="28">
        <v>1</v>
      </c>
      <c r="AB252" s="2">
        <f t="shared" si="12"/>
        <v>0</v>
      </c>
    </row>
    <row r="253" spans="1:28" ht="12" customHeight="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11">
        <v>1</v>
      </c>
      <c r="N253" s="16">
        <v>1</v>
      </c>
      <c r="O253" s="27"/>
      <c r="P253" s="27"/>
      <c r="Q253" s="27"/>
      <c r="R253" s="27"/>
      <c r="S253" s="27"/>
      <c r="T253" s="55"/>
      <c r="U253" s="17"/>
      <c r="V253" s="27"/>
      <c r="W253" s="27"/>
      <c r="X253" s="27"/>
      <c r="Y253" s="27"/>
      <c r="Z253" s="27">
        <v>1</v>
      </c>
      <c r="AA253" s="28"/>
      <c r="AB253" s="2">
        <f t="shared" si="12"/>
        <v>1</v>
      </c>
    </row>
    <row r="254" spans="1:28" ht="12" customHeight="1">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11">
        <v>1</v>
      </c>
      <c r="N254" s="16"/>
      <c r="O254" s="27"/>
      <c r="P254" s="27"/>
      <c r="Q254" s="27"/>
      <c r="R254" s="27"/>
      <c r="S254" s="27"/>
      <c r="T254" s="55">
        <v>1</v>
      </c>
      <c r="U254" s="17">
        <v>1</v>
      </c>
      <c r="V254" s="27"/>
      <c r="W254" s="27"/>
      <c r="X254" s="27"/>
      <c r="Y254" s="27"/>
      <c r="Z254" s="27"/>
      <c r="AA254" s="28"/>
      <c r="AB254" s="2">
        <f t="shared" si="12"/>
        <v>0</v>
      </c>
    </row>
    <row r="255" spans="1:28" ht="12" customHeight="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11">
        <v>1</v>
      </c>
      <c r="N255" s="16"/>
      <c r="O255" s="27"/>
      <c r="P255" s="27"/>
      <c r="Q255" s="27"/>
      <c r="R255" s="27"/>
      <c r="S255" s="27">
        <v>1</v>
      </c>
      <c r="T255" s="55"/>
      <c r="U255" s="17"/>
      <c r="V255" s="27"/>
      <c r="W255" s="27"/>
      <c r="X255" s="27"/>
      <c r="Y255" s="27"/>
      <c r="Z255" s="27">
        <v>1</v>
      </c>
      <c r="AA255" s="28"/>
      <c r="AB255" s="2">
        <f t="shared" si="12"/>
        <v>1</v>
      </c>
    </row>
    <row r="256" spans="1:28" ht="12" customHeight="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11"/>
      <c r="N256" s="16"/>
      <c r="O256" s="27"/>
      <c r="P256" s="27"/>
      <c r="Q256" s="27"/>
      <c r="R256" s="27"/>
      <c r="S256" s="27"/>
      <c r="T256" s="55">
        <v>1</v>
      </c>
      <c r="U256" s="17"/>
      <c r="V256" s="27"/>
      <c r="W256" s="27"/>
      <c r="X256" s="27"/>
      <c r="Y256" s="27"/>
      <c r="Z256" s="27"/>
      <c r="AA256" s="28">
        <v>1</v>
      </c>
      <c r="AB256" s="2">
        <f t="shared" si="12"/>
        <v>0</v>
      </c>
    </row>
    <row r="257" spans="1:28" ht="12" customHeight="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11">
        <v>1</v>
      </c>
      <c r="N257" s="16"/>
      <c r="O257" s="27"/>
      <c r="P257" s="27"/>
      <c r="Q257" s="27"/>
      <c r="R257" s="27"/>
      <c r="S257" s="27">
        <v>1</v>
      </c>
      <c r="T257" s="55"/>
      <c r="U257" s="17"/>
      <c r="V257" s="27"/>
      <c r="W257" s="27"/>
      <c r="X257" s="27"/>
      <c r="Y257" s="27"/>
      <c r="Z257" s="27"/>
      <c r="AA257" s="28">
        <v>1</v>
      </c>
      <c r="AB257" s="2">
        <f t="shared" si="12"/>
        <v>1</v>
      </c>
    </row>
    <row r="258" spans="1:28" ht="12" customHeight="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11">
        <v>1</v>
      </c>
      <c r="N258" s="16">
        <v>1</v>
      </c>
      <c r="O258" s="27"/>
      <c r="P258" s="27"/>
      <c r="Q258" s="27"/>
      <c r="R258" s="27"/>
      <c r="S258" s="27"/>
      <c r="T258" s="55"/>
      <c r="U258" s="17"/>
      <c r="V258" s="27"/>
      <c r="W258" s="27"/>
      <c r="X258" s="27"/>
      <c r="Y258" s="27"/>
      <c r="Z258" s="27"/>
      <c r="AA258" s="28">
        <v>1</v>
      </c>
      <c r="AB258" s="2">
        <f t="shared" si="12"/>
        <v>0</v>
      </c>
    </row>
    <row r="259" spans="1:28" ht="12" customHeight="1">
      <c r="A259" s="10">
        <v>255</v>
      </c>
      <c r="B259" s="98" t="s">
        <v>74</v>
      </c>
      <c r="C259" s="98" t="s">
        <v>75</v>
      </c>
      <c r="D259" s="11" t="s">
        <v>25</v>
      </c>
      <c r="E259" s="11" t="s">
        <v>304</v>
      </c>
      <c r="F259" s="12" t="s">
        <v>50</v>
      </c>
      <c r="G259" s="12" t="s">
        <v>310</v>
      </c>
      <c r="H259" s="12" t="s">
        <v>306</v>
      </c>
      <c r="I259" s="103" t="s">
        <v>505</v>
      </c>
      <c r="J259" s="12" t="str">
        <f t="shared" ref="J259:J266" si="16">"≥17h"</f>
        <v>≥17h</v>
      </c>
      <c r="K259" s="12" t="s">
        <v>513</v>
      </c>
      <c r="L259" s="69" t="s">
        <v>519</v>
      </c>
      <c r="M259" s="11">
        <v>1</v>
      </c>
      <c r="N259" s="16"/>
      <c r="O259" s="27"/>
      <c r="P259" s="27"/>
      <c r="Q259" s="27"/>
      <c r="R259" s="27"/>
      <c r="S259" s="27"/>
      <c r="T259" s="55">
        <v>1</v>
      </c>
      <c r="U259" s="17"/>
      <c r="V259" s="27"/>
      <c r="W259" s="27"/>
      <c r="X259" s="27"/>
      <c r="Y259" s="27"/>
      <c r="Z259" s="27"/>
      <c r="AA259" s="28">
        <v>1</v>
      </c>
      <c r="AB259" s="2">
        <f t="shared" si="12"/>
        <v>0</v>
      </c>
    </row>
    <row r="260" spans="1:28" ht="12" customHeight="1">
      <c r="A260" s="10">
        <v>256</v>
      </c>
      <c r="B260" s="98" t="s">
        <v>82</v>
      </c>
      <c r="C260" s="98" t="s">
        <v>82</v>
      </c>
      <c r="D260" s="11" t="s">
        <v>51</v>
      </c>
      <c r="E260" s="11" t="s">
        <v>303</v>
      </c>
      <c r="F260" s="12" t="s">
        <v>50</v>
      </c>
      <c r="G260" s="12" t="s">
        <v>510</v>
      </c>
      <c r="H260" s="12" t="s">
        <v>308</v>
      </c>
      <c r="I260" s="11" t="s">
        <v>507</v>
      </c>
      <c r="J260" s="12" t="str">
        <f t="shared" si="16"/>
        <v>≥17h</v>
      </c>
      <c r="K260" s="12" t="s">
        <v>512</v>
      </c>
      <c r="L260" s="69" t="s">
        <v>518</v>
      </c>
      <c r="M260" s="11">
        <v>1</v>
      </c>
      <c r="N260" s="16">
        <v>1</v>
      </c>
      <c r="O260" s="27"/>
      <c r="P260" s="27"/>
      <c r="Q260" s="27"/>
      <c r="R260" s="27"/>
      <c r="S260" s="27"/>
      <c r="T260" s="55"/>
      <c r="U260" s="17">
        <v>1</v>
      </c>
      <c r="V260" s="27"/>
      <c r="W260" s="27"/>
      <c r="X260" s="27"/>
      <c r="Y260" s="27"/>
      <c r="Z260" s="27"/>
      <c r="AA260" s="28"/>
      <c r="AB260" s="2">
        <f t="shared" si="12"/>
        <v>0</v>
      </c>
    </row>
    <row r="261" spans="1:28" ht="12" customHeight="1">
      <c r="A261" s="10">
        <v>257</v>
      </c>
      <c r="B261" s="98" t="s">
        <v>284</v>
      </c>
      <c r="C261" s="98" t="s">
        <v>281</v>
      </c>
      <c r="D261" s="11" t="s">
        <v>52</v>
      </c>
      <c r="E261" s="11" t="s">
        <v>304</v>
      </c>
      <c r="F261" s="12" t="s">
        <v>49</v>
      </c>
      <c r="G261" s="11" t="s">
        <v>511</v>
      </c>
      <c r="H261" s="12" t="s">
        <v>307</v>
      </c>
      <c r="I261" s="11" t="s">
        <v>504</v>
      </c>
      <c r="J261" s="12" t="str">
        <f t="shared" si="16"/>
        <v>≥17h</v>
      </c>
      <c r="K261" s="12" t="s">
        <v>512</v>
      </c>
      <c r="L261" s="69" t="s">
        <v>519</v>
      </c>
      <c r="M261" s="11"/>
      <c r="N261" s="16"/>
      <c r="O261" s="27"/>
      <c r="P261" s="27"/>
      <c r="Q261" s="27"/>
      <c r="R261" s="27"/>
      <c r="S261" s="27"/>
      <c r="T261" s="55">
        <v>1</v>
      </c>
      <c r="U261" s="17"/>
      <c r="V261" s="27"/>
      <c r="W261" s="27"/>
      <c r="X261" s="27"/>
      <c r="Y261" s="27"/>
      <c r="Z261" s="27"/>
      <c r="AA261" s="28">
        <v>1</v>
      </c>
      <c r="AB261" s="2">
        <f t="shared" si="12"/>
        <v>0</v>
      </c>
    </row>
    <row r="262" spans="1:28" ht="12" customHeight="1">
      <c r="A262" s="10">
        <v>258</v>
      </c>
      <c r="B262" s="98" t="s">
        <v>76</v>
      </c>
      <c r="C262" s="98" t="s">
        <v>75</v>
      </c>
      <c r="D262" s="11" t="s">
        <v>51</v>
      </c>
      <c r="E262" s="11" t="s">
        <v>304</v>
      </c>
      <c r="F262" s="12" t="s">
        <v>50</v>
      </c>
      <c r="G262" s="12" t="s">
        <v>310</v>
      </c>
      <c r="H262" s="12" t="s">
        <v>306</v>
      </c>
      <c r="I262" s="12" t="s">
        <v>505</v>
      </c>
      <c r="J262" s="12" t="str">
        <f t="shared" si="16"/>
        <v>≥17h</v>
      </c>
      <c r="K262" s="12" t="s">
        <v>512</v>
      </c>
      <c r="L262" s="69" t="s">
        <v>519</v>
      </c>
      <c r="M262" s="11">
        <v>1</v>
      </c>
      <c r="N262" s="16">
        <v>1</v>
      </c>
      <c r="O262" s="27"/>
      <c r="P262" s="27"/>
      <c r="Q262" s="27"/>
      <c r="R262" s="27"/>
      <c r="S262" s="27"/>
      <c r="T262" s="55"/>
      <c r="U262" s="17"/>
      <c r="V262" s="27"/>
      <c r="W262" s="27"/>
      <c r="X262" s="27"/>
      <c r="Y262" s="27"/>
      <c r="Z262" s="27"/>
      <c r="AA262" s="28">
        <v>1</v>
      </c>
      <c r="AB262" s="2">
        <f t="shared" ref="AB262:AB325" si="17">IF(OR(S262=1,Z262=1),1,0)</f>
        <v>0</v>
      </c>
    </row>
    <row r="263" spans="1:28" ht="12" customHeight="1">
      <c r="A263" s="10">
        <v>259</v>
      </c>
      <c r="B263" s="98" t="s">
        <v>76</v>
      </c>
      <c r="C263" s="98" t="s">
        <v>75</v>
      </c>
      <c r="D263" s="11" t="s">
        <v>51</v>
      </c>
      <c r="E263" s="11" t="s">
        <v>304</v>
      </c>
      <c r="F263" s="12" t="s">
        <v>48</v>
      </c>
      <c r="G263" s="12" t="s">
        <v>510</v>
      </c>
      <c r="H263" s="12" t="s">
        <v>306</v>
      </c>
      <c r="I263" s="12" t="s">
        <v>505</v>
      </c>
      <c r="J263" s="12" t="str">
        <f t="shared" si="16"/>
        <v>≥17h</v>
      </c>
      <c r="K263" s="12" t="s">
        <v>513</v>
      </c>
      <c r="L263" s="69" t="s">
        <v>519</v>
      </c>
      <c r="M263" s="11">
        <v>1</v>
      </c>
      <c r="N263" s="16">
        <v>1</v>
      </c>
      <c r="O263" s="27"/>
      <c r="P263" s="27"/>
      <c r="Q263" s="27"/>
      <c r="R263" s="27"/>
      <c r="S263" s="27"/>
      <c r="T263" s="55"/>
      <c r="U263" s="17"/>
      <c r="V263" s="27"/>
      <c r="W263" s="27"/>
      <c r="X263" s="27"/>
      <c r="Y263" s="27"/>
      <c r="Z263" s="27"/>
      <c r="AA263" s="28">
        <v>1</v>
      </c>
      <c r="AB263" s="2">
        <f t="shared" si="17"/>
        <v>0</v>
      </c>
    </row>
    <row r="264" spans="1:28" ht="12" customHeight="1">
      <c r="A264" s="10">
        <v>260</v>
      </c>
      <c r="B264" s="98" t="s">
        <v>284</v>
      </c>
      <c r="C264" s="98" t="s">
        <v>281</v>
      </c>
      <c r="D264" s="11" t="s">
        <v>52</v>
      </c>
      <c r="E264" s="11" t="s">
        <v>304</v>
      </c>
      <c r="F264" s="12" t="s">
        <v>49</v>
      </c>
      <c r="G264" s="11" t="s">
        <v>511</v>
      </c>
      <c r="H264" s="12" t="s">
        <v>307</v>
      </c>
      <c r="I264" s="103" t="s">
        <v>505</v>
      </c>
      <c r="J264" s="12" t="str">
        <f t="shared" si="16"/>
        <v>≥17h</v>
      </c>
      <c r="K264" s="12" t="s">
        <v>47</v>
      </c>
      <c r="L264" s="69" t="s">
        <v>519</v>
      </c>
      <c r="M264" s="11">
        <v>1</v>
      </c>
      <c r="N264" s="16">
        <v>1</v>
      </c>
      <c r="O264" s="27"/>
      <c r="P264" s="27"/>
      <c r="Q264" s="27"/>
      <c r="R264" s="27"/>
      <c r="S264" s="27"/>
      <c r="T264" s="55"/>
      <c r="U264" s="17"/>
      <c r="V264" s="27"/>
      <c r="W264" s="27"/>
      <c r="X264" s="27"/>
      <c r="Y264" s="27"/>
      <c r="Z264" s="27"/>
      <c r="AA264" s="28">
        <v>1</v>
      </c>
      <c r="AB264" s="2">
        <f t="shared" si="17"/>
        <v>0</v>
      </c>
    </row>
    <row r="265" spans="1:28" ht="12" customHeight="1">
      <c r="A265" s="10">
        <v>261</v>
      </c>
      <c r="B265" s="98" t="s">
        <v>113</v>
      </c>
      <c r="C265" s="98" t="s">
        <v>71</v>
      </c>
      <c r="D265" s="11" t="s">
        <v>51</v>
      </c>
      <c r="E265" s="11" t="s">
        <v>303</v>
      </c>
      <c r="F265" s="12" t="s">
        <v>48</v>
      </c>
      <c r="G265" s="12" t="s">
        <v>310</v>
      </c>
      <c r="H265" s="12" t="s">
        <v>306</v>
      </c>
      <c r="I265" s="103" t="s">
        <v>505</v>
      </c>
      <c r="J265" s="12" t="str">
        <f t="shared" si="16"/>
        <v>≥17h</v>
      </c>
      <c r="K265" s="12" t="s">
        <v>513</v>
      </c>
      <c r="L265" s="69" t="s">
        <v>520</v>
      </c>
      <c r="M265" s="11">
        <v>1</v>
      </c>
      <c r="N265" s="16">
        <v>1</v>
      </c>
      <c r="O265" s="27"/>
      <c r="P265" s="27"/>
      <c r="Q265" s="27"/>
      <c r="R265" s="27"/>
      <c r="S265" s="27"/>
      <c r="T265" s="55"/>
      <c r="U265" s="17"/>
      <c r="V265" s="27"/>
      <c r="W265" s="27"/>
      <c r="X265" s="27"/>
      <c r="Y265" s="27"/>
      <c r="Z265" s="27"/>
      <c r="AA265" s="28">
        <v>1</v>
      </c>
      <c r="AB265" s="2">
        <f t="shared" si="17"/>
        <v>0</v>
      </c>
    </row>
    <row r="266" spans="1:28" ht="12" customHeight="1">
      <c r="A266" s="10">
        <v>262</v>
      </c>
      <c r="B266" s="98" t="s">
        <v>76</v>
      </c>
      <c r="C266" s="98" t="s">
        <v>75</v>
      </c>
      <c r="D266" s="11" t="s">
        <v>51</v>
      </c>
      <c r="E266" s="11" t="s">
        <v>304</v>
      </c>
      <c r="F266" s="12" t="s">
        <v>49</v>
      </c>
      <c r="G266" s="12" t="s">
        <v>310</v>
      </c>
      <c r="H266" s="12" t="s">
        <v>306</v>
      </c>
      <c r="I266" s="103" t="s">
        <v>505</v>
      </c>
      <c r="J266" s="12" t="str">
        <f t="shared" si="16"/>
        <v>≥17h</v>
      </c>
      <c r="K266" s="12" t="s">
        <v>512</v>
      </c>
      <c r="L266" s="69" t="s">
        <v>519</v>
      </c>
      <c r="M266" s="11"/>
      <c r="N266" s="16"/>
      <c r="O266" s="27"/>
      <c r="P266" s="27"/>
      <c r="Q266" s="27"/>
      <c r="R266" s="27"/>
      <c r="S266" s="27"/>
      <c r="T266" s="55">
        <v>1</v>
      </c>
      <c r="U266" s="17"/>
      <c r="V266" s="27"/>
      <c r="W266" s="27"/>
      <c r="X266" s="27"/>
      <c r="Y266" s="27"/>
      <c r="Z266" s="27"/>
      <c r="AA266" s="28">
        <v>1</v>
      </c>
      <c r="AB266" s="2">
        <f t="shared" si="17"/>
        <v>0</v>
      </c>
    </row>
    <row r="267" spans="1:28" ht="12" customHeight="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11">
        <v>1</v>
      </c>
      <c r="N267" s="16">
        <v>1</v>
      </c>
      <c r="O267" s="27"/>
      <c r="P267" s="27"/>
      <c r="Q267" s="27"/>
      <c r="R267" s="27"/>
      <c r="S267" s="27"/>
      <c r="T267" s="55"/>
      <c r="U267" s="17">
        <v>1</v>
      </c>
      <c r="V267" s="27"/>
      <c r="W267" s="27"/>
      <c r="X267" s="27"/>
      <c r="Y267" s="27"/>
      <c r="Z267" s="27"/>
      <c r="AA267" s="28"/>
      <c r="AB267" s="2">
        <f t="shared" si="17"/>
        <v>0</v>
      </c>
    </row>
    <row r="268" spans="1:28" ht="12" customHeight="1">
      <c r="A268" s="10">
        <v>264</v>
      </c>
      <c r="B268" s="98" t="s">
        <v>67</v>
      </c>
      <c r="C268" s="98" t="s">
        <v>67</v>
      </c>
      <c r="D268" s="11" t="s">
        <v>51</v>
      </c>
      <c r="E268" s="11" t="s">
        <v>303</v>
      </c>
      <c r="F268" s="12" t="s">
        <v>49</v>
      </c>
      <c r="G268" s="12" t="s">
        <v>310</v>
      </c>
      <c r="H268" s="12" t="s">
        <v>306</v>
      </c>
      <c r="I268" s="11" t="s">
        <v>504</v>
      </c>
      <c r="J268" s="12" t="str">
        <f t="shared" ref="J268:J275" si="18">"≥17h"</f>
        <v>≥17h</v>
      </c>
      <c r="K268" s="12" t="s">
        <v>47</v>
      </c>
      <c r="L268" s="69" t="s">
        <v>518</v>
      </c>
      <c r="M268" s="11"/>
      <c r="N268" s="16"/>
      <c r="O268" s="27"/>
      <c r="P268" s="27"/>
      <c r="Q268" s="27"/>
      <c r="R268" s="27"/>
      <c r="S268" s="27"/>
      <c r="T268" s="55">
        <v>1</v>
      </c>
      <c r="U268" s="17"/>
      <c r="V268" s="27"/>
      <c r="W268" s="27"/>
      <c r="X268" s="27"/>
      <c r="Y268" s="27"/>
      <c r="Z268" s="27"/>
      <c r="AA268" s="28">
        <v>1</v>
      </c>
      <c r="AB268" s="2">
        <f t="shared" si="17"/>
        <v>0</v>
      </c>
    </row>
    <row r="269" spans="1:28" ht="12" customHeight="1">
      <c r="A269" s="10">
        <v>265</v>
      </c>
      <c r="B269" s="98" t="s">
        <v>194</v>
      </c>
      <c r="C269" s="98" t="s">
        <v>193</v>
      </c>
      <c r="D269" s="11" t="s">
        <v>25</v>
      </c>
      <c r="E269" s="11" t="s">
        <v>304</v>
      </c>
      <c r="F269" s="12" t="s">
        <v>50</v>
      </c>
      <c r="G269" s="12" t="s">
        <v>310</v>
      </c>
      <c r="H269" s="12" t="s">
        <v>306</v>
      </c>
      <c r="I269" s="11" t="s">
        <v>504</v>
      </c>
      <c r="J269" s="12" t="str">
        <f t="shared" si="18"/>
        <v>≥17h</v>
      </c>
      <c r="K269" s="12" t="s">
        <v>512</v>
      </c>
      <c r="L269" s="69" t="s">
        <v>519</v>
      </c>
      <c r="M269" s="11">
        <v>1</v>
      </c>
      <c r="N269" s="16">
        <v>1</v>
      </c>
      <c r="O269" s="27"/>
      <c r="P269" s="27"/>
      <c r="Q269" s="27"/>
      <c r="R269" s="27"/>
      <c r="S269" s="27"/>
      <c r="T269" s="55"/>
      <c r="U269" s="17"/>
      <c r="V269" s="27"/>
      <c r="W269" s="27"/>
      <c r="X269" s="27"/>
      <c r="Y269" s="27"/>
      <c r="Z269" s="27">
        <v>1</v>
      </c>
      <c r="AA269" s="28"/>
      <c r="AB269" s="2">
        <f t="shared" si="17"/>
        <v>1</v>
      </c>
    </row>
    <row r="270" spans="1:28" ht="12" customHeight="1">
      <c r="A270" s="10">
        <v>266</v>
      </c>
      <c r="B270" s="98" t="s">
        <v>113</v>
      </c>
      <c r="C270" s="98" t="s">
        <v>71</v>
      </c>
      <c r="D270" s="11" t="s">
        <v>51</v>
      </c>
      <c r="E270" s="11" t="s">
        <v>304</v>
      </c>
      <c r="F270" s="12" t="s">
        <v>48</v>
      </c>
      <c r="G270" s="12" t="s">
        <v>310</v>
      </c>
      <c r="H270" s="12" t="s">
        <v>306</v>
      </c>
      <c r="I270" s="11" t="s">
        <v>507</v>
      </c>
      <c r="J270" s="12" t="str">
        <f t="shared" si="18"/>
        <v>≥17h</v>
      </c>
      <c r="K270" s="12" t="s">
        <v>513</v>
      </c>
      <c r="L270" s="69" t="s">
        <v>520</v>
      </c>
      <c r="M270" s="11">
        <v>1</v>
      </c>
      <c r="N270" s="16">
        <v>1</v>
      </c>
      <c r="O270" s="27"/>
      <c r="P270" s="27"/>
      <c r="Q270" s="27"/>
      <c r="R270" s="27"/>
      <c r="S270" s="27"/>
      <c r="T270" s="55"/>
      <c r="U270" s="17"/>
      <c r="V270" s="27"/>
      <c r="W270" s="27"/>
      <c r="X270" s="27"/>
      <c r="Y270" s="27"/>
      <c r="Z270" s="27"/>
      <c r="AA270" s="28">
        <v>1</v>
      </c>
      <c r="AB270" s="2">
        <f t="shared" si="17"/>
        <v>0</v>
      </c>
    </row>
    <row r="271" spans="1:28" ht="12" customHeight="1">
      <c r="A271" s="10">
        <v>267</v>
      </c>
      <c r="B271" s="98" t="s">
        <v>76</v>
      </c>
      <c r="C271" s="98" t="s">
        <v>75</v>
      </c>
      <c r="D271" s="11" t="s">
        <v>51</v>
      </c>
      <c r="E271" s="11" t="s">
        <v>304</v>
      </c>
      <c r="F271" s="12" t="s">
        <v>50</v>
      </c>
      <c r="G271" s="12" t="s">
        <v>310</v>
      </c>
      <c r="H271" s="12" t="s">
        <v>306</v>
      </c>
      <c r="I271" s="103" t="s">
        <v>505</v>
      </c>
      <c r="J271" s="12" t="str">
        <f t="shared" si="18"/>
        <v>≥17h</v>
      </c>
      <c r="K271" s="12" t="s">
        <v>513</v>
      </c>
      <c r="L271" s="69" t="s">
        <v>519</v>
      </c>
      <c r="M271" s="11"/>
      <c r="N271" s="16"/>
      <c r="O271" s="27"/>
      <c r="P271" s="27"/>
      <c r="Q271" s="27"/>
      <c r="R271" s="27"/>
      <c r="S271" s="27"/>
      <c r="T271" s="55">
        <v>1</v>
      </c>
      <c r="U271" s="17"/>
      <c r="V271" s="27"/>
      <c r="W271" s="27"/>
      <c r="X271" s="27"/>
      <c r="Y271" s="27"/>
      <c r="Z271" s="27"/>
      <c r="AA271" s="28">
        <v>1</v>
      </c>
      <c r="AB271" s="2">
        <f t="shared" si="17"/>
        <v>0</v>
      </c>
    </row>
    <row r="272" spans="1:28" ht="12" customHeight="1">
      <c r="A272" s="10">
        <v>268</v>
      </c>
      <c r="B272" s="98" t="s">
        <v>76</v>
      </c>
      <c r="C272" s="98" t="s">
        <v>75</v>
      </c>
      <c r="D272" s="11" t="s">
        <v>52</v>
      </c>
      <c r="E272" s="11" t="s">
        <v>303</v>
      </c>
      <c r="F272" s="12" t="s">
        <v>48</v>
      </c>
      <c r="G272" s="12" t="s">
        <v>310</v>
      </c>
      <c r="H272" s="12" t="s">
        <v>306</v>
      </c>
      <c r="I272" s="103" t="s">
        <v>504</v>
      </c>
      <c r="J272" s="12" t="str">
        <f t="shared" si="18"/>
        <v>≥17h</v>
      </c>
      <c r="K272" s="12" t="s">
        <v>512</v>
      </c>
      <c r="L272" s="69" t="s">
        <v>519</v>
      </c>
      <c r="M272" s="11"/>
      <c r="N272" s="16"/>
      <c r="O272" s="27"/>
      <c r="P272" s="27"/>
      <c r="Q272" s="27"/>
      <c r="R272" s="27"/>
      <c r="S272" s="27"/>
      <c r="T272" s="55">
        <v>1</v>
      </c>
      <c r="U272" s="17"/>
      <c r="V272" s="27"/>
      <c r="W272" s="27"/>
      <c r="X272" s="27"/>
      <c r="Y272" s="27"/>
      <c r="Z272" s="27"/>
      <c r="AA272" s="28">
        <v>1</v>
      </c>
      <c r="AB272" s="2">
        <f t="shared" si="17"/>
        <v>0</v>
      </c>
    </row>
    <row r="273" spans="1:28" ht="12" customHeight="1">
      <c r="A273" s="10">
        <v>269</v>
      </c>
      <c r="B273" s="98" t="s">
        <v>195</v>
      </c>
      <c r="C273" s="98" t="s">
        <v>193</v>
      </c>
      <c r="D273" s="11" t="s">
        <v>51</v>
      </c>
      <c r="E273" s="11" t="s">
        <v>303</v>
      </c>
      <c r="F273" s="12" t="s">
        <v>50</v>
      </c>
      <c r="G273" s="12" t="s">
        <v>510</v>
      </c>
      <c r="H273" s="12" t="s">
        <v>306</v>
      </c>
      <c r="I273" s="11" t="s">
        <v>507</v>
      </c>
      <c r="J273" s="12" t="str">
        <f t="shared" si="18"/>
        <v>≥17h</v>
      </c>
      <c r="K273" s="12" t="s">
        <v>47</v>
      </c>
      <c r="L273" s="69" t="s">
        <v>519</v>
      </c>
      <c r="M273" s="11">
        <v>1</v>
      </c>
      <c r="N273" s="16">
        <v>1</v>
      </c>
      <c r="O273" s="27"/>
      <c r="P273" s="27"/>
      <c r="Q273" s="27"/>
      <c r="R273" s="27"/>
      <c r="S273" s="27"/>
      <c r="T273" s="55"/>
      <c r="U273" s="17"/>
      <c r="V273" s="27"/>
      <c r="W273" s="27"/>
      <c r="X273" s="27"/>
      <c r="Y273" s="27"/>
      <c r="Z273" s="27">
        <v>1</v>
      </c>
      <c r="AA273" s="28"/>
      <c r="AB273" s="2">
        <f t="shared" si="17"/>
        <v>1</v>
      </c>
    </row>
    <row r="274" spans="1:28" ht="12" customHeight="1">
      <c r="A274" s="10">
        <v>270</v>
      </c>
      <c r="B274" s="98" t="s">
        <v>284</v>
      </c>
      <c r="C274" s="98" t="s">
        <v>281</v>
      </c>
      <c r="D274" s="11" t="s">
        <v>51</v>
      </c>
      <c r="E274" s="11" t="s">
        <v>304</v>
      </c>
      <c r="F274" s="12" t="s">
        <v>49</v>
      </c>
      <c r="G274" s="11" t="s">
        <v>511</v>
      </c>
      <c r="H274" s="12" t="s">
        <v>307</v>
      </c>
      <c r="I274" s="103" t="s">
        <v>504</v>
      </c>
      <c r="J274" s="12" t="str">
        <f t="shared" si="18"/>
        <v>≥17h</v>
      </c>
      <c r="K274" s="12" t="s">
        <v>512</v>
      </c>
      <c r="L274" s="69" t="s">
        <v>519</v>
      </c>
      <c r="M274" s="11">
        <v>1</v>
      </c>
      <c r="N274" s="16"/>
      <c r="O274" s="27"/>
      <c r="P274" s="27"/>
      <c r="Q274" s="27"/>
      <c r="R274" s="27"/>
      <c r="S274" s="27"/>
      <c r="T274" s="55">
        <v>1</v>
      </c>
      <c r="U274" s="17"/>
      <c r="V274" s="27"/>
      <c r="W274" s="27"/>
      <c r="X274" s="27"/>
      <c r="Y274" s="27"/>
      <c r="Z274" s="27"/>
      <c r="AA274" s="28">
        <v>1</v>
      </c>
      <c r="AB274" s="2">
        <f t="shared" si="17"/>
        <v>0</v>
      </c>
    </row>
    <row r="275" spans="1:28" ht="12" customHeight="1">
      <c r="A275" s="10">
        <v>271</v>
      </c>
      <c r="B275" s="98" t="s">
        <v>76</v>
      </c>
      <c r="C275" s="98" t="s">
        <v>75</v>
      </c>
      <c r="D275" s="11" t="s">
        <v>52</v>
      </c>
      <c r="E275" s="11" t="s">
        <v>304</v>
      </c>
      <c r="F275" s="12" t="s">
        <v>50</v>
      </c>
      <c r="G275" s="12" t="s">
        <v>310</v>
      </c>
      <c r="H275" s="12" t="s">
        <v>306</v>
      </c>
      <c r="I275" s="12" t="s">
        <v>505</v>
      </c>
      <c r="J275" s="12" t="str">
        <f t="shared" si="18"/>
        <v>≥17h</v>
      </c>
      <c r="K275" s="12" t="s">
        <v>512</v>
      </c>
      <c r="L275" s="69" t="s">
        <v>519</v>
      </c>
      <c r="M275" s="11"/>
      <c r="N275" s="16"/>
      <c r="O275" s="27"/>
      <c r="P275" s="27"/>
      <c r="Q275" s="27"/>
      <c r="R275" s="27"/>
      <c r="S275" s="27"/>
      <c r="T275" s="55">
        <v>1</v>
      </c>
      <c r="U275" s="17"/>
      <c r="V275" s="27"/>
      <c r="W275" s="27"/>
      <c r="X275" s="27"/>
      <c r="Y275" s="27"/>
      <c r="Z275" s="27"/>
      <c r="AA275" s="28">
        <v>1</v>
      </c>
      <c r="AB275" s="2">
        <f t="shared" si="17"/>
        <v>0</v>
      </c>
    </row>
    <row r="276" spans="1:28" ht="12" customHeight="1">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11">
        <v>1</v>
      </c>
      <c r="N276" s="16">
        <v>1</v>
      </c>
      <c r="O276" s="27"/>
      <c r="P276" s="27"/>
      <c r="Q276" s="27"/>
      <c r="R276" s="27"/>
      <c r="S276" s="27"/>
      <c r="T276" s="55"/>
      <c r="U276" s="17"/>
      <c r="V276" s="27"/>
      <c r="W276" s="27"/>
      <c r="X276" s="27"/>
      <c r="Y276" s="27"/>
      <c r="Z276" s="27">
        <v>1</v>
      </c>
      <c r="AA276" s="28"/>
      <c r="AB276" s="2">
        <f t="shared" si="17"/>
        <v>1</v>
      </c>
    </row>
    <row r="277" spans="1:28" ht="12" customHeight="1">
      <c r="A277" s="10">
        <v>273</v>
      </c>
      <c r="B277" s="98" t="s">
        <v>76</v>
      </c>
      <c r="C277" s="98" t="s">
        <v>75</v>
      </c>
      <c r="D277" s="11" t="s">
        <v>52</v>
      </c>
      <c r="E277" s="11" t="s">
        <v>303</v>
      </c>
      <c r="F277" s="12" t="s">
        <v>50</v>
      </c>
      <c r="G277" s="12" t="s">
        <v>310</v>
      </c>
      <c r="H277" s="12" t="s">
        <v>306</v>
      </c>
      <c r="I277" s="103" t="s">
        <v>505</v>
      </c>
      <c r="J277" s="12" t="str">
        <f t="shared" ref="J277:J285" si="19">"≥17h"</f>
        <v>≥17h</v>
      </c>
      <c r="K277" s="12" t="s">
        <v>513</v>
      </c>
      <c r="L277" s="69" t="s">
        <v>519</v>
      </c>
      <c r="M277" s="11">
        <v>1</v>
      </c>
      <c r="N277" s="16"/>
      <c r="O277" s="27"/>
      <c r="P277" s="27"/>
      <c r="Q277" s="27"/>
      <c r="R277" s="27"/>
      <c r="S277" s="27"/>
      <c r="T277" s="55">
        <v>1</v>
      </c>
      <c r="U277" s="17"/>
      <c r="V277" s="27"/>
      <c r="W277" s="27"/>
      <c r="X277" s="27"/>
      <c r="Y277" s="27"/>
      <c r="Z277" s="27"/>
      <c r="AA277" s="28">
        <v>1</v>
      </c>
      <c r="AB277" s="2">
        <f t="shared" si="17"/>
        <v>0</v>
      </c>
    </row>
    <row r="278" spans="1:28" ht="12" customHeight="1">
      <c r="A278" s="10">
        <v>274</v>
      </c>
      <c r="B278" s="98" t="s">
        <v>248</v>
      </c>
      <c r="C278" s="98" t="s">
        <v>245</v>
      </c>
      <c r="D278" s="11" t="s">
        <v>52</v>
      </c>
      <c r="E278" s="11" t="s">
        <v>303</v>
      </c>
      <c r="F278" s="12" t="s">
        <v>48</v>
      </c>
      <c r="G278" s="12" t="s">
        <v>310</v>
      </c>
      <c r="H278" s="12" t="s">
        <v>306</v>
      </c>
      <c r="I278" s="11" t="s">
        <v>504</v>
      </c>
      <c r="J278" s="12" t="str">
        <f t="shared" si="19"/>
        <v>≥17h</v>
      </c>
      <c r="K278" s="12" t="s">
        <v>47</v>
      </c>
      <c r="L278" s="69" t="s">
        <v>520</v>
      </c>
      <c r="M278" s="11">
        <v>1</v>
      </c>
      <c r="N278" s="16"/>
      <c r="O278" s="27"/>
      <c r="P278" s="27"/>
      <c r="Q278" s="27"/>
      <c r="R278" s="27"/>
      <c r="S278" s="27">
        <v>1</v>
      </c>
      <c r="T278" s="55"/>
      <c r="U278" s="17"/>
      <c r="V278" s="27"/>
      <c r="W278" s="27"/>
      <c r="X278" s="27"/>
      <c r="Y278" s="27"/>
      <c r="Z278" s="27"/>
      <c r="AA278" s="28">
        <v>1</v>
      </c>
      <c r="AB278" s="2">
        <f t="shared" si="17"/>
        <v>1</v>
      </c>
    </row>
    <row r="279" spans="1:28" ht="12" customHeight="1">
      <c r="A279" s="10">
        <v>275</v>
      </c>
      <c r="B279" s="98" t="s">
        <v>76</v>
      </c>
      <c r="C279" s="98" t="s">
        <v>75</v>
      </c>
      <c r="D279" s="11" t="s">
        <v>51</v>
      </c>
      <c r="E279" s="11" t="s">
        <v>303</v>
      </c>
      <c r="F279" s="12" t="s">
        <v>50</v>
      </c>
      <c r="G279" s="12" t="s">
        <v>310</v>
      </c>
      <c r="H279" s="12" t="s">
        <v>306</v>
      </c>
      <c r="I279" s="103" t="s">
        <v>505</v>
      </c>
      <c r="J279" s="12" t="str">
        <f t="shared" si="19"/>
        <v>≥17h</v>
      </c>
      <c r="K279" s="12" t="s">
        <v>513</v>
      </c>
      <c r="L279" s="69" t="s">
        <v>519</v>
      </c>
      <c r="M279" s="11"/>
      <c r="N279" s="16"/>
      <c r="O279" s="27"/>
      <c r="P279" s="27"/>
      <c r="Q279" s="27"/>
      <c r="R279" s="27"/>
      <c r="S279" s="27"/>
      <c r="T279" s="55">
        <v>1</v>
      </c>
      <c r="U279" s="17"/>
      <c r="V279" s="27"/>
      <c r="W279" s="27"/>
      <c r="X279" s="27"/>
      <c r="Y279" s="27"/>
      <c r="Z279" s="27"/>
      <c r="AA279" s="28">
        <v>1</v>
      </c>
      <c r="AB279" s="2">
        <f t="shared" si="17"/>
        <v>0</v>
      </c>
    </row>
    <row r="280" spans="1:28" ht="12" customHeight="1">
      <c r="A280" s="10">
        <v>276</v>
      </c>
      <c r="B280" s="98" t="s">
        <v>76</v>
      </c>
      <c r="C280" s="98" t="s">
        <v>75</v>
      </c>
      <c r="D280" s="11" t="s">
        <v>52</v>
      </c>
      <c r="E280" s="11" t="s">
        <v>303</v>
      </c>
      <c r="F280" s="12" t="s">
        <v>49</v>
      </c>
      <c r="G280" s="12" t="s">
        <v>310</v>
      </c>
      <c r="H280" s="12" t="s">
        <v>306</v>
      </c>
      <c r="I280" s="103" t="s">
        <v>505</v>
      </c>
      <c r="J280" s="12" t="str">
        <f t="shared" si="19"/>
        <v>≥17h</v>
      </c>
      <c r="K280" s="12" t="s">
        <v>47</v>
      </c>
      <c r="L280" s="69" t="s">
        <v>519</v>
      </c>
      <c r="M280" s="11"/>
      <c r="N280" s="16"/>
      <c r="O280" s="27"/>
      <c r="P280" s="27"/>
      <c r="Q280" s="27"/>
      <c r="R280" s="27"/>
      <c r="S280" s="27"/>
      <c r="T280" s="55">
        <v>1</v>
      </c>
      <c r="U280" s="17"/>
      <c r="V280" s="27"/>
      <c r="W280" s="27"/>
      <c r="X280" s="27"/>
      <c r="Y280" s="27"/>
      <c r="Z280" s="27"/>
      <c r="AA280" s="28">
        <v>1</v>
      </c>
      <c r="AB280" s="2">
        <f t="shared" si="17"/>
        <v>0</v>
      </c>
    </row>
    <row r="281" spans="1:28" ht="12" customHeight="1">
      <c r="A281" s="10">
        <v>277</v>
      </c>
      <c r="B281" s="98" t="s">
        <v>67</v>
      </c>
      <c r="C281" s="98" t="s">
        <v>67</v>
      </c>
      <c r="D281" s="11" t="s">
        <v>25</v>
      </c>
      <c r="E281" s="11" t="s">
        <v>304</v>
      </c>
      <c r="F281" s="12" t="s">
        <v>48</v>
      </c>
      <c r="G281" s="12" t="s">
        <v>310</v>
      </c>
      <c r="H281" s="12" t="s">
        <v>306</v>
      </c>
      <c r="I281" s="11" t="s">
        <v>507</v>
      </c>
      <c r="J281" s="12" t="str">
        <f t="shared" si="19"/>
        <v>≥17h</v>
      </c>
      <c r="K281" s="12" t="s">
        <v>512</v>
      </c>
      <c r="L281" s="69" t="s">
        <v>518</v>
      </c>
      <c r="M281" s="11"/>
      <c r="N281" s="16"/>
      <c r="O281" s="27"/>
      <c r="P281" s="27"/>
      <c r="Q281" s="27"/>
      <c r="R281" s="27"/>
      <c r="S281" s="27"/>
      <c r="T281" s="55">
        <v>1</v>
      </c>
      <c r="U281" s="17"/>
      <c r="V281" s="27"/>
      <c r="W281" s="27"/>
      <c r="X281" s="27"/>
      <c r="Y281" s="27"/>
      <c r="Z281" s="27"/>
      <c r="AA281" s="28">
        <v>1</v>
      </c>
      <c r="AB281" s="2">
        <f t="shared" si="17"/>
        <v>0</v>
      </c>
    </row>
    <row r="282" spans="1:28" ht="12" customHeight="1">
      <c r="A282" s="10">
        <v>278</v>
      </c>
      <c r="B282" s="98" t="s">
        <v>77</v>
      </c>
      <c r="C282" s="98" t="s">
        <v>60</v>
      </c>
      <c r="D282" s="11" t="s">
        <v>51</v>
      </c>
      <c r="E282" s="11" t="s">
        <v>304</v>
      </c>
      <c r="F282" s="12" t="s">
        <v>50</v>
      </c>
      <c r="G282" s="11" t="s">
        <v>511</v>
      </c>
      <c r="H282" s="12" t="s">
        <v>308</v>
      </c>
      <c r="I282" s="11" t="s">
        <v>507</v>
      </c>
      <c r="J282" s="12" t="str">
        <f t="shared" si="19"/>
        <v>≥17h</v>
      </c>
      <c r="K282" s="12" t="s">
        <v>512</v>
      </c>
      <c r="L282" s="69" t="s">
        <v>520</v>
      </c>
      <c r="M282" s="11">
        <v>1</v>
      </c>
      <c r="N282" s="16">
        <v>1</v>
      </c>
      <c r="O282" s="27"/>
      <c r="P282" s="27"/>
      <c r="Q282" s="27"/>
      <c r="R282" s="27"/>
      <c r="S282" s="27"/>
      <c r="T282" s="55"/>
      <c r="U282" s="17">
        <v>1</v>
      </c>
      <c r="V282" s="27"/>
      <c r="W282" s="27"/>
      <c r="X282" s="27"/>
      <c r="Y282" s="27"/>
      <c r="Z282" s="27"/>
      <c r="AA282" s="28"/>
      <c r="AB282" s="2">
        <f t="shared" si="17"/>
        <v>0</v>
      </c>
    </row>
    <row r="283" spans="1:28" ht="12" customHeight="1">
      <c r="A283" s="10">
        <v>279</v>
      </c>
      <c r="B283" s="98" t="s">
        <v>196</v>
      </c>
      <c r="C283" s="98" t="s">
        <v>196</v>
      </c>
      <c r="D283" s="11" t="s">
        <v>25</v>
      </c>
      <c r="E283" s="11" t="s">
        <v>303</v>
      </c>
      <c r="F283" s="12" t="s">
        <v>50</v>
      </c>
      <c r="G283" s="12" t="s">
        <v>310</v>
      </c>
      <c r="H283" s="12" t="s">
        <v>306</v>
      </c>
      <c r="I283" s="103" t="s">
        <v>505</v>
      </c>
      <c r="J283" s="12" t="str">
        <f t="shared" si="19"/>
        <v>≥17h</v>
      </c>
      <c r="K283" s="12" t="s">
        <v>47</v>
      </c>
      <c r="L283" s="69" t="s">
        <v>519</v>
      </c>
      <c r="M283" s="11">
        <v>1</v>
      </c>
      <c r="N283" s="16">
        <v>1</v>
      </c>
      <c r="O283" s="27"/>
      <c r="P283" s="27"/>
      <c r="Q283" s="27"/>
      <c r="R283" s="27"/>
      <c r="S283" s="27"/>
      <c r="T283" s="55"/>
      <c r="U283" s="17"/>
      <c r="V283" s="27"/>
      <c r="W283" s="27"/>
      <c r="X283" s="27"/>
      <c r="Y283" s="27"/>
      <c r="Z283" s="27">
        <v>1</v>
      </c>
      <c r="AA283" s="28"/>
      <c r="AB283" s="2">
        <f t="shared" si="17"/>
        <v>1</v>
      </c>
    </row>
    <row r="284" spans="1:28" ht="12" customHeight="1">
      <c r="A284" s="10">
        <v>280</v>
      </c>
      <c r="B284" s="98" t="s">
        <v>291</v>
      </c>
      <c r="C284" s="98" t="s">
        <v>291</v>
      </c>
      <c r="D284" s="11" t="s">
        <v>25</v>
      </c>
      <c r="E284" s="11" t="s">
        <v>304</v>
      </c>
      <c r="F284" s="12" t="s">
        <v>50</v>
      </c>
      <c r="G284" s="12" t="s">
        <v>310</v>
      </c>
      <c r="H284" s="12" t="s">
        <v>306</v>
      </c>
      <c r="I284" s="11" t="s">
        <v>504</v>
      </c>
      <c r="J284" s="12" t="str">
        <f t="shared" si="19"/>
        <v>≥17h</v>
      </c>
      <c r="K284" s="12" t="s">
        <v>47</v>
      </c>
      <c r="L284" s="69" t="s">
        <v>519</v>
      </c>
      <c r="M284" s="11">
        <v>1</v>
      </c>
      <c r="N284" s="16">
        <v>1</v>
      </c>
      <c r="O284" s="27"/>
      <c r="P284" s="27"/>
      <c r="Q284" s="27"/>
      <c r="R284" s="27"/>
      <c r="S284" s="27"/>
      <c r="T284" s="55"/>
      <c r="U284" s="17"/>
      <c r="V284" s="27"/>
      <c r="W284" s="27"/>
      <c r="X284" s="27"/>
      <c r="Y284" s="27"/>
      <c r="Z284" s="27"/>
      <c r="AA284" s="28">
        <v>1</v>
      </c>
      <c r="AB284" s="2">
        <f t="shared" si="17"/>
        <v>0</v>
      </c>
    </row>
    <row r="285" spans="1:28" ht="12" customHeight="1">
      <c r="A285" s="10">
        <v>281</v>
      </c>
      <c r="B285" s="98" t="s">
        <v>78</v>
      </c>
      <c r="C285" s="98" t="s">
        <v>79</v>
      </c>
      <c r="D285" s="11" t="s">
        <v>51</v>
      </c>
      <c r="E285" s="11" t="s">
        <v>304</v>
      </c>
      <c r="F285" s="12" t="s">
        <v>50</v>
      </c>
      <c r="G285" s="12" t="s">
        <v>510</v>
      </c>
      <c r="H285" s="12" t="s">
        <v>306</v>
      </c>
      <c r="I285" s="103" t="s">
        <v>504</v>
      </c>
      <c r="J285" s="12" t="str">
        <f t="shared" si="19"/>
        <v>≥17h</v>
      </c>
      <c r="K285" s="12" t="s">
        <v>512</v>
      </c>
      <c r="L285" s="69" t="s">
        <v>520</v>
      </c>
      <c r="M285" s="11"/>
      <c r="N285" s="16"/>
      <c r="O285" s="27"/>
      <c r="P285" s="27"/>
      <c r="Q285" s="27"/>
      <c r="R285" s="27"/>
      <c r="S285" s="27"/>
      <c r="T285" s="55">
        <v>1</v>
      </c>
      <c r="U285" s="17"/>
      <c r="V285" s="27"/>
      <c r="W285" s="27"/>
      <c r="X285" s="27"/>
      <c r="Y285" s="27"/>
      <c r="Z285" s="27"/>
      <c r="AA285" s="28">
        <v>1</v>
      </c>
      <c r="AB285" s="2">
        <f t="shared" si="17"/>
        <v>0</v>
      </c>
    </row>
    <row r="286" spans="1:28" ht="12" customHeight="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11">
        <v>1</v>
      </c>
      <c r="N286" s="16">
        <v>1</v>
      </c>
      <c r="O286" s="27"/>
      <c r="P286" s="27"/>
      <c r="Q286" s="27"/>
      <c r="R286" s="27"/>
      <c r="S286" s="27"/>
      <c r="T286" s="55"/>
      <c r="U286" s="17"/>
      <c r="V286" s="27"/>
      <c r="W286" s="27"/>
      <c r="X286" s="27"/>
      <c r="Y286" s="27"/>
      <c r="Z286" s="27"/>
      <c r="AA286" s="28">
        <v>1</v>
      </c>
      <c r="AB286" s="2">
        <f t="shared" si="17"/>
        <v>0</v>
      </c>
    </row>
    <row r="287" spans="1:28" ht="12" customHeight="1">
      <c r="A287" s="10">
        <v>283</v>
      </c>
      <c r="B287" s="98" t="s">
        <v>80</v>
      </c>
      <c r="C287" s="98" t="s">
        <v>79</v>
      </c>
      <c r="D287" s="11" t="s">
        <v>25</v>
      </c>
      <c r="E287" s="11" t="s">
        <v>304</v>
      </c>
      <c r="F287" s="12" t="s">
        <v>48</v>
      </c>
      <c r="G287" s="11" t="s">
        <v>511</v>
      </c>
      <c r="H287" s="12" t="s">
        <v>306</v>
      </c>
      <c r="I287" s="12" t="s">
        <v>505</v>
      </c>
      <c r="J287" s="12" t="str">
        <f t="shared" ref="J287:J293" si="20">"≥17h"</f>
        <v>≥17h</v>
      </c>
      <c r="K287" s="12" t="s">
        <v>512</v>
      </c>
      <c r="L287" s="69" t="s">
        <v>520</v>
      </c>
      <c r="M287" s="11">
        <v>1</v>
      </c>
      <c r="N287" s="16">
        <v>1</v>
      </c>
      <c r="O287" s="27"/>
      <c r="P287" s="27"/>
      <c r="Q287" s="27"/>
      <c r="R287" s="27"/>
      <c r="S287" s="27"/>
      <c r="T287" s="55"/>
      <c r="U287" s="17">
        <v>1</v>
      </c>
      <c r="V287" s="27"/>
      <c r="W287" s="27"/>
      <c r="X287" s="27"/>
      <c r="Y287" s="27"/>
      <c r="Z287" s="27"/>
      <c r="AA287" s="28"/>
      <c r="AB287" s="2">
        <f t="shared" si="17"/>
        <v>0</v>
      </c>
    </row>
    <row r="288" spans="1:28" ht="12" customHeight="1">
      <c r="A288" s="10">
        <v>284</v>
      </c>
      <c r="B288" s="98" t="s">
        <v>286</v>
      </c>
      <c r="C288" s="98" t="s">
        <v>281</v>
      </c>
      <c r="D288" s="11" t="s">
        <v>51</v>
      </c>
      <c r="E288" s="11" t="s">
        <v>303</v>
      </c>
      <c r="F288" s="12" t="s">
        <v>49</v>
      </c>
      <c r="G288" s="11" t="s">
        <v>511</v>
      </c>
      <c r="H288" s="12" t="s">
        <v>307</v>
      </c>
      <c r="I288" s="103" t="s">
        <v>504</v>
      </c>
      <c r="J288" s="12" t="str">
        <f t="shared" si="20"/>
        <v>≥17h</v>
      </c>
      <c r="K288" s="12" t="s">
        <v>47</v>
      </c>
      <c r="L288" s="69" t="s">
        <v>519</v>
      </c>
      <c r="M288" s="11"/>
      <c r="N288" s="16"/>
      <c r="O288" s="27"/>
      <c r="P288" s="27"/>
      <c r="Q288" s="27"/>
      <c r="R288" s="27"/>
      <c r="S288" s="27"/>
      <c r="T288" s="55">
        <v>1</v>
      </c>
      <c r="U288" s="17"/>
      <c r="V288" s="27"/>
      <c r="W288" s="27"/>
      <c r="X288" s="27"/>
      <c r="Y288" s="27"/>
      <c r="Z288" s="27"/>
      <c r="AA288" s="28">
        <v>1</v>
      </c>
      <c r="AB288" s="2">
        <f t="shared" si="17"/>
        <v>0</v>
      </c>
    </row>
    <row r="289" spans="1:28" ht="12" customHeight="1">
      <c r="A289" s="10">
        <v>285</v>
      </c>
      <c r="B289" s="98" t="s">
        <v>196</v>
      </c>
      <c r="C289" s="98" t="s">
        <v>196</v>
      </c>
      <c r="D289" s="11" t="s">
        <v>52</v>
      </c>
      <c r="E289" s="11" t="s">
        <v>304</v>
      </c>
      <c r="F289" s="12" t="s">
        <v>49</v>
      </c>
      <c r="G289" s="12" t="s">
        <v>310</v>
      </c>
      <c r="H289" s="12" t="s">
        <v>306</v>
      </c>
      <c r="I289" s="103" t="s">
        <v>504</v>
      </c>
      <c r="J289" s="12" t="str">
        <f t="shared" si="20"/>
        <v>≥17h</v>
      </c>
      <c r="K289" s="12" t="s">
        <v>512</v>
      </c>
      <c r="L289" s="69" t="s">
        <v>519</v>
      </c>
      <c r="M289" s="11"/>
      <c r="N289" s="16"/>
      <c r="O289" s="27"/>
      <c r="P289" s="27"/>
      <c r="Q289" s="27"/>
      <c r="R289" s="27"/>
      <c r="S289" s="27"/>
      <c r="T289" s="55">
        <v>1</v>
      </c>
      <c r="U289" s="17"/>
      <c r="V289" s="27"/>
      <c r="W289" s="27"/>
      <c r="X289" s="27"/>
      <c r="Y289" s="27"/>
      <c r="Z289" s="27"/>
      <c r="AA289" s="28">
        <v>1</v>
      </c>
      <c r="AB289" s="2">
        <f t="shared" si="17"/>
        <v>0</v>
      </c>
    </row>
    <row r="290" spans="1:28" ht="12" customHeight="1">
      <c r="A290" s="10">
        <v>286</v>
      </c>
      <c r="B290" s="98" t="s">
        <v>286</v>
      </c>
      <c r="C290" s="98" t="s">
        <v>281</v>
      </c>
      <c r="D290" s="11" t="s">
        <v>25</v>
      </c>
      <c r="E290" s="11" t="s">
        <v>304</v>
      </c>
      <c r="F290" s="12" t="s">
        <v>49</v>
      </c>
      <c r="G290" s="11" t="s">
        <v>511</v>
      </c>
      <c r="H290" s="12" t="s">
        <v>306</v>
      </c>
      <c r="I290" s="103" t="s">
        <v>505</v>
      </c>
      <c r="J290" s="12" t="str">
        <f t="shared" si="20"/>
        <v>≥17h</v>
      </c>
      <c r="K290" s="12" t="s">
        <v>512</v>
      </c>
      <c r="L290" s="69" t="s">
        <v>519</v>
      </c>
      <c r="M290" s="11">
        <v>1</v>
      </c>
      <c r="N290" s="16">
        <v>1</v>
      </c>
      <c r="O290" s="27"/>
      <c r="P290" s="27"/>
      <c r="Q290" s="27"/>
      <c r="R290" s="27"/>
      <c r="S290" s="27"/>
      <c r="T290" s="55"/>
      <c r="U290" s="17"/>
      <c r="V290" s="27"/>
      <c r="W290" s="27"/>
      <c r="X290" s="27"/>
      <c r="Y290" s="27"/>
      <c r="Z290" s="27"/>
      <c r="AA290" s="28">
        <v>1</v>
      </c>
      <c r="AB290" s="2">
        <f t="shared" si="17"/>
        <v>0</v>
      </c>
    </row>
    <row r="291" spans="1:28" ht="12" customHeight="1">
      <c r="A291" s="10">
        <v>287</v>
      </c>
      <c r="B291" s="98" t="s">
        <v>211</v>
      </c>
      <c r="C291" s="98" t="s">
        <v>211</v>
      </c>
      <c r="D291" s="11" t="s">
        <v>51</v>
      </c>
      <c r="E291" s="11" t="s">
        <v>304</v>
      </c>
      <c r="F291" s="12" t="s">
        <v>49</v>
      </c>
      <c r="G291" s="12" t="s">
        <v>310</v>
      </c>
      <c r="H291" s="12" t="s">
        <v>306</v>
      </c>
      <c r="I291" s="103" t="s">
        <v>505</v>
      </c>
      <c r="J291" s="12" t="str">
        <f t="shared" si="20"/>
        <v>≥17h</v>
      </c>
      <c r="K291" s="12" t="s">
        <v>512</v>
      </c>
      <c r="L291" s="69" t="s">
        <v>518</v>
      </c>
      <c r="M291" s="11">
        <v>1</v>
      </c>
      <c r="N291" s="16"/>
      <c r="O291" s="27"/>
      <c r="P291" s="27"/>
      <c r="Q291" s="27"/>
      <c r="R291" s="27"/>
      <c r="S291" s="27">
        <v>1</v>
      </c>
      <c r="T291" s="55"/>
      <c r="U291" s="17">
        <v>1</v>
      </c>
      <c r="V291" s="27"/>
      <c r="W291" s="27"/>
      <c r="X291" s="27"/>
      <c r="Y291" s="27"/>
      <c r="Z291" s="27"/>
      <c r="AA291" s="28"/>
      <c r="AB291" s="2">
        <f t="shared" si="17"/>
        <v>1</v>
      </c>
    </row>
    <row r="292" spans="1:28" ht="12" customHeight="1">
      <c r="A292" s="10">
        <v>288</v>
      </c>
      <c r="B292" s="98" t="s">
        <v>286</v>
      </c>
      <c r="C292" s="98" t="s">
        <v>281</v>
      </c>
      <c r="D292" s="11" t="s">
        <v>51</v>
      </c>
      <c r="E292" s="11" t="s">
        <v>304</v>
      </c>
      <c r="F292" s="12" t="s">
        <v>49</v>
      </c>
      <c r="G292" s="11" t="s">
        <v>511</v>
      </c>
      <c r="H292" s="12" t="s">
        <v>306</v>
      </c>
      <c r="I292" s="12" t="s">
        <v>505</v>
      </c>
      <c r="J292" s="12" t="str">
        <f t="shared" si="20"/>
        <v>≥17h</v>
      </c>
      <c r="K292" s="12" t="s">
        <v>47</v>
      </c>
      <c r="L292" s="69" t="s">
        <v>519</v>
      </c>
      <c r="M292" s="11"/>
      <c r="N292" s="16"/>
      <c r="O292" s="27"/>
      <c r="P292" s="27"/>
      <c r="Q292" s="27"/>
      <c r="R292" s="27"/>
      <c r="S292" s="27"/>
      <c r="T292" s="55">
        <v>1</v>
      </c>
      <c r="U292" s="17"/>
      <c r="V292" s="27"/>
      <c r="W292" s="27"/>
      <c r="X292" s="27"/>
      <c r="Y292" s="27"/>
      <c r="Z292" s="27"/>
      <c r="AA292" s="28">
        <v>1</v>
      </c>
      <c r="AB292" s="2">
        <f t="shared" si="17"/>
        <v>0</v>
      </c>
    </row>
    <row r="293" spans="1:28" ht="12" customHeight="1">
      <c r="A293" s="10">
        <v>289</v>
      </c>
      <c r="B293" s="98" t="s">
        <v>196</v>
      </c>
      <c r="C293" s="98" t="s">
        <v>196</v>
      </c>
      <c r="D293" s="11" t="s">
        <v>25</v>
      </c>
      <c r="E293" s="11" t="s">
        <v>304</v>
      </c>
      <c r="F293" s="12" t="s">
        <v>48</v>
      </c>
      <c r="G293" s="12" t="s">
        <v>310</v>
      </c>
      <c r="H293" s="12" t="s">
        <v>306</v>
      </c>
      <c r="I293" s="11" t="s">
        <v>507</v>
      </c>
      <c r="J293" s="12" t="str">
        <f t="shared" si="20"/>
        <v>≥17h</v>
      </c>
      <c r="K293" s="12" t="s">
        <v>47</v>
      </c>
      <c r="L293" s="69" t="s">
        <v>519</v>
      </c>
      <c r="M293" s="11">
        <v>1</v>
      </c>
      <c r="N293" s="16">
        <v>1</v>
      </c>
      <c r="O293" s="27"/>
      <c r="P293" s="27"/>
      <c r="Q293" s="27"/>
      <c r="R293" s="27"/>
      <c r="S293" s="27"/>
      <c r="T293" s="55"/>
      <c r="U293" s="17"/>
      <c r="V293" s="27"/>
      <c r="W293" s="27"/>
      <c r="X293" s="27"/>
      <c r="Y293" s="27"/>
      <c r="Z293" s="27">
        <v>1</v>
      </c>
      <c r="AA293" s="28"/>
      <c r="AB293" s="2">
        <f t="shared" si="17"/>
        <v>1</v>
      </c>
    </row>
    <row r="294" spans="1:28" ht="12" customHeight="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11"/>
      <c r="N294" s="16"/>
      <c r="O294" s="27"/>
      <c r="P294" s="27"/>
      <c r="Q294" s="27"/>
      <c r="R294" s="27"/>
      <c r="S294" s="27"/>
      <c r="T294" s="55">
        <v>1</v>
      </c>
      <c r="U294" s="17"/>
      <c r="V294" s="27"/>
      <c r="W294" s="27"/>
      <c r="X294" s="27"/>
      <c r="Y294" s="27"/>
      <c r="Z294" s="27"/>
      <c r="AA294" s="28">
        <v>1</v>
      </c>
      <c r="AB294" s="2">
        <f t="shared" si="17"/>
        <v>0</v>
      </c>
    </row>
    <row r="295" spans="1:28" ht="12" customHeight="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11"/>
      <c r="N295" s="16"/>
      <c r="O295" s="27"/>
      <c r="P295" s="27"/>
      <c r="Q295" s="27"/>
      <c r="R295" s="27"/>
      <c r="S295" s="27"/>
      <c r="T295" s="55">
        <v>1</v>
      </c>
      <c r="U295" s="17"/>
      <c r="V295" s="27"/>
      <c r="W295" s="27"/>
      <c r="X295" s="27"/>
      <c r="Y295" s="27"/>
      <c r="Z295" s="27"/>
      <c r="AA295" s="28">
        <v>1</v>
      </c>
      <c r="AB295" s="2">
        <f t="shared" si="17"/>
        <v>0</v>
      </c>
    </row>
    <row r="296" spans="1:28" ht="12" customHeight="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11">
        <v>1</v>
      </c>
      <c r="N296" s="16"/>
      <c r="O296" s="27">
        <v>1</v>
      </c>
      <c r="P296" s="27"/>
      <c r="Q296" s="27"/>
      <c r="R296" s="27"/>
      <c r="S296" s="27"/>
      <c r="T296" s="55"/>
      <c r="U296" s="17"/>
      <c r="V296" s="27"/>
      <c r="W296" s="27"/>
      <c r="X296" s="27"/>
      <c r="Y296" s="27"/>
      <c r="Z296" s="27"/>
      <c r="AA296" s="28">
        <v>1</v>
      </c>
      <c r="AB296" s="2">
        <f t="shared" si="17"/>
        <v>0</v>
      </c>
    </row>
    <row r="297" spans="1:28" ht="12" customHeight="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11">
        <v>1</v>
      </c>
      <c r="N297" s="16"/>
      <c r="O297" s="27"/>
      <c r="P297" s="27"/>
      <c r="Q297" s="27"/>
      <c r="R297" s="27"/>
      <c r="S297" s="27">
        <v>1</v>
      </c>
      <c r="T297" s="55"/>
      <c r="U297" s="17"/>
      <c r="V297" s="27"/>
      <c r="W297" s="27"/>
      <c r="X297" s="27"/>
      <c r="Y297" s="27"/>
      <c r="Z297" s="27">
        <v>1</v>
      </c>
      <c r="AA297" s="28"/>
      <c r="AB297" s="2">
        <f t="shared" si="17"/>
        <v>1</v>
      </c>
    </row>
    <row r="298" spans="1:28" ht="12" customHeight="1">
      <c r="A298" s="10">
        <v>294</v>
      </c>
      <c r="B298" s="98" t="s">
        <v>286</v>
      </c>
      <c r="C298" s="98" t="s">
        <v>281</v>
      </c>
      <c r="D298" s="11" t="s">
        <v>52</v>
      </c>
      <c r="E298" s="11" t="s">
        <v>304</v>
      </c>
      <c r="F298" s="12" t="s">
        <v>49</v>
      </c>
      <c r="G298" s="11" t="s">
        <v>511</v>
      </c>
      <c r="H298" s="12" t="s">
        <v>307</v>
      </c>
      <c r="I298" s="103" t="s">
        <v>505</v>
      </c>
      <c r="J298" s="12" t="str">
        <f t="shared" ref="J298:J304" si="21">"≥17h"</f>
        <v>≥17h</v>
      </c>
      <c r="K298" s="12" t="s">
        <v>512</v>
      </c>
      <c r="L298" s="69" t="s">
        <v>519</v>
      </c>
      <c r="M298" s="11">
        <v>1</v>
      </c>
      <c r="N298" s="16"/>
      <c r="O298" s="27"/>
      <c r="P298" s="27"/>
      <c r="Q298" s="27"/>
      <c r="R298" s="27"/>
      <c r="S298" s="27"/>
      <c r="T298" s="55">
        <v>1</v>
      </c>
      <c r="U298" s="17"/>
      <c r="V298" s="27"/>
      <c r="W298" s="27"/>
      <c r="X298" s="27"/>
      <c r="Y298" s="27"/>
      <c r="Z298" s="27"/>
      <c r="AA298" s="28">
        <v>1</v>
      </c>
      <c r="AB298" s="2">
        <f t="shared" si="17"/>
        <v>0</v>
      </c>
    </row>
    <row r="299" spans="1:28" ht="12" customHeight="1">
      <c r="A299" s="10">
        <v>295</v>
      </c>
      <c r="B299" s="98" t="s">
        <v>196</v>
      </c>
      <c r="C299" s="98" t="s">
        <v>196</v>
      </c>
      <c r="D299" s="11" t="s">
        <v>51</v>
      </c>
      <c r="E299" s="11" t="s">
        <v>304</v>
      </c>
      <c r="F299" s="12" t="s">
        <v>50</v>
      </c>
      <c r="G299" s="12" t="s">
        <v>310</v>
      </c>
      <c r="H299" s="12" t="s">
        <v>306</v>
      </c>
      <c r="I299" s="11" t="s">
        <v>507</v>
      </c>
      <c r="J299" s="12" t="str">
        <f t="shared" si="21"/>
        <v>≥17h</v>
      </c>
      <c r="K299" s="12" t="s">
        <v>513</v>
      </c>
      <c r="L299" s="69" t="s">
        <v>519</v>
      </c>
      <c r="M299" s="11">
        <v>1</v>
      </c>
      <c r="N299" s="16">
        <v>1</v>
      </c>
      <c r="O299" s="27"/>
      <c r="P299" s="27"/>
      <c r="Q299" s="27"/>
      <c r="R299" s="27"/>
      <c r="S299" s="27"/>
      <c r="T299" s="55"/>
      <c r="U299" s="17"/>
      <c r="V299" s="27"/>
      <c r="W299" s="27"/>
      <c r="X299" s="27"/>
      <c r="Y299" s="27"/>
      <c r="Z299" s="27">
        <v>1</v>
      </c>
      <c r="AA299" s="28"/>
      <c r="AB299" s="2">
        <f t="shared" si="17"/>
        <v>1</v>
      </c>
    </row>
    <row r="300" spans="1:28" ht="12" customHeight="1">
      <c r="A300" s="10">
        <v>296</v>
      </c>
      <c r="B300" s="98" t="s">
        <v>133</v>
      </c>
      <c r="C300" s="98" t="s">
        <v>131</v>
      </c>
      <c r="D300" s="11" t="s">
        <v>51</v>
      </c>
      <c r="E300" s="11" t="s">
        <v>303</v>
      </c>
      <c r="F300" s="12" t="s">
        <v>50</v>
      </c>
      <c r="G300" s="12" t="s">
        <v>310</v>
      </c>
      <c r="H300" s="12" t="s">
        <v>306</v>
      </c>
      <c r="I300" s="103" t="s">
        <v>504</v>
      </c>
      <c r="J300" s="12" t="str">
        <f t="shared" si="21"/>
        <v>≥17h</v>
      </c>
      <c r="K300" s="12" t="s">
        <v>47</v>
      </c>
      <c r="L300" s="69" t="s">
        <v>519</v>
      </c>
      <c r="M300" s="11">
        <v>1</v>
      </c>
      <c r="N300" s="16">
        <v>1</v>
      </c>
      <c r="O300" s="27"/>
      <c r="P300" s="27"/>
      <c r="Q300" s="27"/>
      <c r="R300" s="27"/>
      <c r="S300" s="27"/>
      <c r="T300" s="55"/>
      <c r="U300" s="17"/>
      <c r="V300" s="27"/>
      <c r="W300" s="27"/>
      <c r="X300" s="27"/>
      <c r="Y300" s="27"/>
      <c r="Z300" s="27"/>
      <c r="AA300" s="28">
        <v>1</v>
      </c>
      <c r="AB300" s="2">
        <f t="shared" si="17"/>
        <v>0</v>
      </c>
    </row>
    <row r="301" spans="1:28" ht="12" customHeight="1">
      <c r="A301" s="10">
        <v>297</v>
      </c>
      <c r="B301" s="98" t="s">
        <v>236</v>
      </c>
      <c r="C301" s="98" t="s">
        <v>235</v>
      </c>
      <c r="D301" s="11" t="s">
        <v>51</v>
      </c>
      <c r="E301" s="11" t="s">
        <v>304</v>
      </c>
      <c r="F301" s="12" t="s">
        <v>48</v>
      </c>
      <c r="G301" s="12" t="s">
        <v>510</v>
      </c>
      <c r="H301" s="12" t="s">
        <v>306</v>
      </c>
      <c r="I301" s="11" t="s">
        <v>504</v>
      </c>
      <c r="J301" s="12" t="str">
        <f t="shared" si="21"/>
        <v>≥17h</v>
      </c>
      <c r="K301" s="12" t="s">
        <v>513</v>
      </c>
      <c r="L301" s="69" t="s">
        <v>519</v>
      </c>
      <c r="M301" s="11">
        <v>1</v>
      </c>
      <c r="N301" s="16">
        <v>1</v>
      </c>
      <c r="O301" s="27"/>
      <c r="P301" s="27"/>
      <c r="Q301" s="27"/>
      <c r="R301" s="27"/>
      <c r="S301" s="27"/>
      <c r="T301" s="55"/>
      <c r="U301" s="17"/>
      <c r="V301" s="27"/>
      <c r="W301" s="27"/>
      <c r="X301" s="27"/>
      <c r="Y301" s="27"/>
      <c r="Z301" s="27">
        <v>1</v>
      </c>
      <c r="AA301" s="28"/>
      <c r="AB301" s="2">
        <f t="shared" si="17"/>
        <v>1</v>
      </c>
    </row>
    <row r="302" spans="1:28" ht="12" customHeight="1">
      <c r="A302" s="10">
        <v>298</v>
      </c>
      <c r="B302" s="98" t="s">
        <v>211</v>
      </c>
      <c r="C302" s="98" t="s">
        <v>211</v>
      </c>
      <c r="D302" s="11" t="s">
        <v>25</v>
      </c>
      <c r="E302" s="11" t="s">
        <v>304</v>
      </c>
      <c r="F302" s="12" t="s">
        <v>48</v>
      </c>
      <c r="G302" s="12" t="s">
        <v>310</v>
      </c>
      <c r="H302" s="12" t="s">
        <v>306</v>
      </c>
      <c r="I302" s="11" t="s">
        <v>504</v>
      </c>
      <c r="J302" s="12" t="str">
        <f t="shared" si="21"/>
        <v>≥17h</v>
      </c>
      <c r="K302" s="12" t="s">
        <v>512</v>
      </c>
      <c r="L302" s="69" t="s">
        <v>518</v>
      </c>
      <c r="M302" s="11"/>
      <c r="N302" s="16"/>
      <c r="O302" s="27"/>
      <c r="P302" s="27"/>
      <c r="Q302" s="27"/>
      <c r="R302" s="27"/>
      <c r="S302" s="27"/>
      <c r="T302" s="55">
        <v>1</v>
      </c>
      <c r="U302" s="17"/>
      <c r="V302" s="27"/>
      <c r="W302" s="27"/>
      <c r="X302" s="27"/>
      <c r="Y302" s="27"/>
      <c r="Z302" s="27"/>
      <c r="AA302" s="28">
        <v>1</v>
      </c>
      <c r="AB302" s="2">
        <f t="shared" si="17"/>
        <v>0</v>
      </c>
    </row>
    <row r="303" spans="1:28" ht="12" customHeight="1">
      <c r="A303" s="10">
        <v>299</v>
      </c>
      <c r="B303" s="98" t="s">
        <v>286</v>
      </c>
      <c r="C303" s="98" t="s">
        <v>281</v>
      </c>
      <c r="D303" s="11" t="s">
        <v>51</v>
      </c>
      <c r="E303" s="11" t="s">
        <v>304</v>
      </c>
      <c r="F303" s="12" t="s">
        <v>48</v>
      </c>
      <c r="G303" s="11" t="s">
        <v>511</v>
      </c>
      <c r="H303" s="12" t="s">
        <v>307</v>
      </c>
      <c r="I303" s="11" t="s">
        <v>504</v>
      </c>
      <c r="J303" s="12" t="str">
        <f t="shared" si="21"/>
        <v>≥17h</v>
      </c>
      <c r="K303" s="12" t="s">
        <v>512</v>
      </c>
      <c r="L303" s="69" t="s">
        <v>519</v>
      </c>
      <c r="M303" s="11">
        <v>1</v>
      </c>
      <c r="N303" s="16"/>
      <c r="O303" s="27"/>
      <c r="P303" s="27"/>
      <c r="Q303" s="27"/>
      <c r="R303" s="27"/>
      <c r="S303" s="27"/>
      <c r="T303" s="55">
        <v>1</v>
      </c>
      <c r="U303" s="17"/>
      <c r="V303" s="27"/>
      <c r="W303" s="27"/>
      <c r="X303" s="27"/>
      <c r="Y303" s="27"/>
      <c r="Z303" s="27"/>
      <c r="AA303" s="28">
        <v>1</v>
      </c>
      <c r="AB303" s="2">
        <f t="shared" si="17"/>
        <v>0</v>
      </c>
    </row>
    <row r="304" spans="1:28" ht="12" customHeight="1">
      <c r="A304" s="10">
        <v>300</v>
      </c>
      <c r="B304" s="98" t="s">
        <v>133</v>
      </c>
      <c r="C304" s="98" t="s">
        <v>131</v>
      </c>
      <c r="D304" s="11" t="s">
        <v>51</v>
      </c>
      <c r="E304" s="11" t="s">
        <v>304</v>
      </c>
      <c r="F304" s="12" t="s">
        <v>48</v>
      </c>
      <c r="G304" s="12" t="s">
        <v>310</v>
      </c>
      <c r="H304" s="12" t="s">
        <v>306</v>
      </c>
      <c r="I304" s="103" t="s">
        <v>504</v>
      </c>
      <c r="J304" s="12" t="str">
        <f t="shared" si="21"/>
        <v>≥17h</v>
      </c>
      <c r="K304" s="12" t="s">
        <v>47</v>
      </c>
      <c r="L304" s="69" t="s">
        <v>519</v>
      </c>
      <c r="M304" s="11">
        <v>1</v>
      </c>
      <c r="N304" s="16"/>
      <c r="O304" s="27"/>
      <c r="P304" s="27"/>
      <c r="Q304" s="27"/>
      <c r="R304" s="27"/>
      <c r="S304" s="27">
        <v>1</v>
      </c>
      <c r="T304" s="55"/>
      <c r="U304" s="17"/>
      <c r="V304" s="27"/>
      <c r="W304" s="27"/>
      <c r="X304" s="27"/>
      <c r="Y304" s="27"/>
      <c r="Z304" s="27"/>
      <c r="AA304" s="28">
        <v>1</v>
      </c>
      <c r="AB304" s="2">
        <f t="shared" si="17"/>
        <v>1</v>
      </c>
    </row>
    <row r="305" spans="1:28" ht="12" customHeight="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11"/>
      <c r="N305" s="16"/>
      <c r="O305" s="27"/>
      <c r="P305" s="27"/>
      <c r="Q305" s="27"/>
      <c r="R305" s="27"/>
      <c r="S305" s="27"/>
      <c r="T305" s="55">
        <v>1</v>
      </c>
      <c r="U305" s="17"/>
      <c r="V305" s="27"/>
      <c r="W305" s="27"/>
      <c r="X305" s="27"/>
      <c r="Y305" s="27"/>
      <c r="Z305" s="27"/>
      <c r="AA305" s="28">
        <v>1</v>
      </c>
      <c r="AB305" s="2">
        <f t="shared" si="17"/>
        <v>0</v>
      </c>
    </row>
    <row r="306" spans="1:28" ht="12" customHeight="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11">
        <v>1</v>
      </c>
      <c r="N306" s="16"/>
      <c r="O306" s="27"/>
      <c r="P306" s="27"/>
      <c r="Q306" s="27"/>
      <c r="R306" s="27"/>
      <c r="S306" s="27">
        <v>1</v>
      </c>
      <c r="T306" s="55"/>
      <c r="U306" s="17"/>
      <c r="V306" s="27"/>
      <c r="W306" s="27"/>
      <c r="X306" s="27"/>
      <c r="Y306" s="27"/>
      <c r="Z306" s="27">
        <v>1</v>
      </c>
      <c r="AA306" s="28"/>
      <c r="AB306" s="2">
        <f t="shared" si="17"/>
        <v>1</v>
      </c>
    </row>
    <row r="307" spans="1:28" ht="12" customHeight="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11">
        <v>1</v>
      </c>
      <c r="N307" s="16"/>
      <c r="O307" s="27"/>
      <c r="P307" s="27"/>
      <c r="Q307" s="27"/>
      <c r="R307" s="27"/>
      <c r="S307" s="27">
        <v>1</v>
      </c>
      <c r="T307" s="55"/>
      <c r="U307" s="17"/>
      <c r="V307" s="27"/>
      <c r="W307" s="27"/>
      <c r="X307" s="27"/>
      <c r="Y307" s="27"/>
      <c r="Z307" s="27"/>
      <c r="AA307" s="28">
        <v>1</v>
      </c>
      <c r="AB307" s="2">
        <f t="shared" si="17"/>
        <v>1</v>
      </c>
    </row>
    <row r="308" spans="1:28" ht="12" customHeight="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11"/>
      <c r="N308" s="16"/>
      <c r="O308" s="27"/>
      <c r="P308" s="27"/>
      <c r="Q308" s="27"/>
      <c r="R308" s="27"/>
      <c r="S308" s="27"/>
      <c r="T308" s="55">
        <v>1</v>
      </c>
      <c r="U308" s="17"/>
      <c r="V308" s="27"/>
      <c r="W308" s="27"/>
      <c r="X308" s="27"/>
      <c r="Y308" s="27"/>
      <c r="Z308" s="27"/>
      <c r="AA308" s="28">
        <v>1</v>
      </c>
      <c r="AB308" s="2">
        <f t="shared" si="17"/>
        <v>0</v>
      </c>
    </row>
    <row r="309" spans="1:28" ht="12" customHeight="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11">
        <v>1</v>
      </c>
      <c r="N309" s="16"/>
      <c r="O309" s="27"/>
      <c r="P309" s="27"/>
      <c r="Q309" s="27">
        <v>1</v>
      </c>
      <c r="R309" s="27"/>
      <c r="S309" s="27"/>
      <c r="T309" s="55"/>
      <c r="U309" s="17"/>
      <c r="V309" s="27"/>
      <c r="W309" s="27"/>
      <c r="X309" s="27"/>
      <c r="Y309" s="27"/>
      <c r="Z309" s="27"/>
      <c r="AA309" s="28">
        <v>1</v>
      </c>
      <c r="AB309" s="2">
        <f t="shared" si="17"/>
        <v>0</v>
      </c>
    </row>
    <row r="310" spans="1:28" ht="12" customHeight="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11"/>
      <c r="N310" s="16"/>
      <c r="O310" s="27"/>
      <c r="P310" s="27"/>
      <c r="Q310" s="27"/>
      <c r="R310" s="27"/>
      <c r="S310" s="27"/>
      <c r="T310" s="55">
        <v>1</v>
      </c>
      <c r="U310" s="17"/>
      <c r="V310" s="27"/>
      <c r="W310" s="27"/>
      <c r="X310" s="27"/>
      <c r="Y310" s="27"/>
      <c r="Z310" s="27"/>
      <c r="AA310" s="28">
        <v>1</v>
      </c>
      <c r="AB310" s="2">
        <f t="shared" si="17"/>
        <v>0</v>
      </c>
    </row>
    <row r="311" spans="1:28" ht="12" customHeight="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11">
        <v>1</v>
      </c>
      <c r="N311" s="16"/>
      <c r="O311" s="27"/>
      <c r="P311" s="27"/>
      <c r="Q311" s="27"/>
      <c r="R311" s="27"/>
      <c r="S311" s="27">
        <v>1</v>
      </c>
      <c r="T311" s="55"/>
      <c r="U311" s="17">
        <v>1</v>
      </c>
      <c r="V311" s="27"/>
      <c r="W311" s="27"/>
      <c r="X311" s="27"/>
      <c r="Y311" s="27"/>
      <c r="Z311" s="27"/>
      <c r="AA311" s="28"/>
      <c r="AB311" s="2">
        <f t="shared" si="17"/>
        <v>1</v>
      </c>
    </row>
    <row r="312" spans="1:28" ht="12" customHeight="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11">
        <v>1</v>
      </c>
      <c r="N312" s="16">
        <v>1</v>
      </c>
      <c r="O312" s="27"/>
      <c r="P312" s="27"/>
      <c r="Q312" s="27"/>
      <c r="R312" s="27"/>
      <c r="S312" s="27"/>
      <c r="T312" s="55"/>
      <c r="U312" s="17"/>
      <c r="V312" s="27"/>
      <c r="W312" s="27"/>
      <c r="X312" s="27"/>
      <c r="Y312" s="27"/>
      <c r="Z312" s="27"/>
      <c r="AA312" s="28">
        <v>1</v>
      </c>
      <c r="AB312" s="2">
        <f t="shared" si="17"/>
        <v>0</v>
      </c>
    </row>
    <row r="313" spans="1:28" ht="12" customHeight="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11">
        <v>1</v>
      </c>
      <c r="N313" s="16"/>
      <c r="O313" s="27"/>
      <c r="P313" s="27"/>
      <c r="Q313" s="27"/>
      <c r="R313" s="27"/>
      <c r="S313" s="27">
        <v>1</v>
      </c>
      <c r="T313" s="55"/>
      <c r="U313" s="17"/>
      <c r="V313" s="27"/>
      <c r="W313" s="27"/>
      <c r="X313" s="27"/>
      <c r="Y313" s="27"/>
      <c r="Z313" s="27">
        <v>1</v>
      </c>
      <c r="AA313" s="28"/>
      <c r="AB313" s="2">
        <f t="shared" si="17"/>
        <v>1</v>
      </c>
    </row>
    <row r="314" spans="1:28" ht="12" customHeight="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11"/>
      <c r="N314" s="16"/>
      <c r="O314" s="27"/>
      <c r="P314" s="27"/>
      <c r="Q314" s="27"/>
      <c r="R314" s="27"/>
      <c r="S314" s="27"/>
      <c r="T314" s="55">
        <v>1</v>
      </c>
      <c r="U314" s="17"/>
      <c r="V314" s="27"/>
      <c r="W314" s="27"/>
      <c r="X314" s="27"/>
      <c r="Y314" s="27"/>
      <c r="Z314" s="27"/>
      <c r="AA314" s="28">
        <v>1</v>
      </c>
      <c r="AB314" s="2">
        <f t="shared" si="17"/>
        <v>0</v>
      </c>
    </row>
    <row r="315" spans="1:28" ht="12" customHeight="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11">
        <v>1</v>
      </c>
      <c r="N315" s="16"/>
      <c r="O315" s="27"/>
      <c r="P315" s="27"/>
      <c r="Q315" s="27"/>
      <c r="R315" s="27"/>
      <c r="S315" s="27">
        <v>1</v>
      </c>
      <c r="T315" s="55"/>
      <c r="U315" s="17"/>
      <c r="V315" s="27"/>
      <c r="W315" s="27"/>
      <c r="X315" s="27"/>
      <c r="Y315" s="27"/>
      <c r="Z315" s="27">
        <v>1</v>
      </c>
      <c r="AA315" s="28"/>
      <c r="AB315" s="2">
        <f t="shared" si="17"/>
        <v>1</v>
      </c>
    </row>
    <row r="316" spans="1:28" ht="12" customHeight="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11">
        <v>1</v>
      </c>
      <c r="N316" s="16"/>
      <c r="O316" s="27"/>
      <c r="P316" s="27"/>
      <c r="Q316" s="27"/>
      <c r="R316" s="27"/>
      <c r="S316" s="27">
        <v>1</v>
      </c>
      <c r="T316" s="55"/>
      <c r="U316" s="17"/>
      <c r="V316" s="27"/>
      <c r="W316" s="27"/>
      <c r="X316" s="27"/>
      <c r="Y316" s="27"/>
      <c r="Z316" s="27">
        <v>1</v>
      </c>
      <c r="AA316" s="28"/>
      <c r="AB316" s="2">
        <f t="shared" si="17"/>
        <v>1</v>
      </c>
    </row>
    <row r="317" spans="1:28" ht="12" customHeight="1">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11"/>
      <c r="N317" s="16"/>
      <c r="O317" s="27"/>
      <c r="P317" s="27"/>
      <c r="Q317" s="27"/>
      <c r="R317" s="27"/>
      <c r="S317" s="27"/>
      <c r="T317" s="55">
        <v>1</v>
      </c>
      <c r="U317" s="17"/>
      <c r="V317" s="27"/>
      <c r="W317" s="27"/>
      <c r="X317" s="27"/>
      <c r="Y317" s="27"/>
      <c r="Z317" s="27"/>
      <c r="AA317" s="28">
        <v>1</v>
      </c>
      <c r="AB317" s="2">
        <f t="shared" si="17"/>
        <v>0</v>
      </c>
    </row>
    <row r="318" spans="1:28" ht="12" customHeight="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11">
        <v>1</v>
      </c>
      <c r="N318" s="16"/>
      <c r="O318" s="27"/>
      <c r="P318" s="27"/>
      <c r="Q318" s="27"/>
      <c r="R318" s="27"/>
      <c r="S318" s="27">
        <v>1</v>
      </c>
      <c r="T318" s="55"/>
      <c r="U318" s="17"/>
      <c r="V318" s="27"/>
      <c r="W318" s="27"/>
      <c r="X318" s="27"/>
      <c r="Y318" s="27"/>
      <c r="Z318" s="27">
        <v>1</v>
      </c>
      <c r="AA318" s="28"/>
      <c r="AB318" s="2">
        <f t="shared" si="17"/>
        <v>1</v>
      </c>
    </row>
    <row r="319" spans="1:28" ht="12" customHeight="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11"/>
      <c r="N319" s="16"/>
      <c r="O319" s="27"/>
      <c r="P319" s="27"/>
      <c r="Q319" s="27"/>
      <c r="R319" s="27"/>
      <c r="S319" s="27"/>
      <c r="T319" s="55">
        <v>1</v>
      </c>
      <c r="U319" s="17"/>
      <c r="V319" s="27"/>
      <c r="W319" s="27"/>
      <c r="X319" s="27"/>
      <c r="Y319" s="27"/>
      <c r="Z319" s="27"/>
      <c r="AA319" s="28">
        <v>1</v>
      </c>
      <c r="AB319" s="2">
        <f t="shared" si="17"/>
        <v>0</v>
      </c>
    </row>
    <row r="320" spans="1:28" ht="12" customHeight="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11">
        <v>1</v>
      </c>
      <c r="N320" s="16">
        <v>1</v>
      </c>
      <c r="O320" s="27"/>
      <c r="P320" s="27"/>
      <c r="Q320" s="27"/>
      <c r="R320" s="27"/>
      <c r="S320" s="27"/>
      <c r="T320" s="55"/>
      <c r="U320" s="17"/>
      <c r="V320" s="27"/>
      <c r="W320" s="27"/>
      <c r="X320" s="27"/>
      <c r="Y320" s="27"/>
      <c r="Z320" s="27">
        <v>1</v>
      </c>
      <c r="AA320" s="28"/>
      <c r="AB320" s="2">
        <f t="shared" si="17"/>
        <v>1</v>
      </c>
    </row>
    <row r="321" spans="1:28" ht="12" customHeight="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11">
        <v>1</v>
      </c>
      <c r="N321" s="16"/>
      <c r="O321" s="27"/>
      <c r="P321" s="27"/>
      <c r="Q321" s="27"/>
      <c r="R321" s="27"/>
      <c r="S321" s="27"/>
      <c r="T321" s="55">
        <v>1</v>
      </c>
      <c r="U321" s="17"/>
      <c r="V321" s="27"/>
      <c r="W321" s="27"/>
      <c r="X321" s="27"/>
      <c r="Y321" s="27"/>
      <c r="Z321" s="27"/>
      <c r="AA321" s="28">
        <v>1</v>
      </c>
      <c r="AB321" s="2">
        <f t="shared" si="17"/>
        <v>0</v>
      </c>
    </row>
    <row r="322" spans="1:28" ht="12" customHeight="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11">
        <v>1</v>
      </c>
      <c r="N322" s="16"/>
      <c r="O322" s="27"/>
      <c r="P322" s="27"/>
      <c r="Q322" s="27"/>
      <c r="R322" s="27"/>
      <c r="S322" s="27">
        <v>1</v>
      </c>
      <c r="T322" s="55"/>
      <c r="U322" s="17"/>
      <c r="V322" s="27"/>
      <c r="W322" s="27"/>
      <c r="X322" s="27"/>
      <c r="Y322" s="27"/>
      <c r="Z322" s="27">
        <v>1</v>
      </c>
      <c r="AA322" s="28"/>
      <c r="AB322" s="2">
        <f t="shared" si="17"/>
        <v>1</v>
      </c>
    </row>
    <row r="323" spans="1:28" ht="12" customHeight="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11">
        <v>1</v>
      </c>
      <c r="N323" s="16"/>
      <c r="O323" s="27">
        <v>1</v>
      </c>
      <c r="P323" s="27"/>
      <c r="Q323" s="27"/>
      <c r="R323" s="27"/>
      <c r="S323" s="27"/>
      <c r="T323" s="55"/>
      <c r="U323" s="17"/>
      <c r="V323" s="27"/>
      <c r="W323" s="27"/>
      <c r="X323" s="27"/>
      <c r="Y323" s="27"/>
      <c r="Z323" s="27"/>
      <c r="AA323" s="28">
        <v>1</v>
      </c>
      <c r="AB323" s="2">
        <f t="shared" si="17"/>
        <v>0</v>
      </c>
    </row>
    <row r="324" spans="1:28" ht="12" customHeight="1">
      <c r="A324" s="10">
        <v>320</v>
      </c>
      <c r="B324" s="98" t="s">
        <v>173</v>
      </c>
      <c r="C324" s="98" t="s">
        <v>168</v>
      </c>
      <c r="D324" s="11" t="s">
        <v>51</v>
      </c>
      <c r="E324" s="11" t="s">
        <v>304</v>
      </c>
      <c r="F324" s="12" t="s">
        <v>49</v>
      </c>
      <c r="G324" s="12" t="s">
        <v>310</v>
      </c>
      <c r="H324" s="12" t="s">
        <v>306</v>
      </c>
      <c r="I324" s="103" t="s">
        <v>504</v>
      </c>
      <c r="J324" s="12" t="str">
        <f t="shared" ref="J324:J340" si="22">"≥17h"</f>
        <v>≥17h</v>
      </c>
      <c r="K324" s="12" t="s">
        <v>512</v>
      </c>
      <c r="L324" s="69" t="s">
        <v>520</v>
      </c>
      <c r="M324" s="11">
        <v>1</v>
      </c>
      <c r="N324" s="16"/>
      <c r="O324" s="27"/>
      <c r="P324" s="27"/>
      <c r="Q324" s="27"/>
      <c r="R324" s="27"/>
      <c r="S324" s="27">
        <v>1</v>
      </c>
      <c r="T324" s="55"/>
      <c r="U324" s="17"/>
      <c r="V324" s="27"/>
      <c r="W324" s="27"/>
      <c r="X324" s="27"/>
      <c r="Y324" s="27"/>
      <c r="Z324" s="27"/>
      <c r="AA324" s="28">
        <v>1</v>
      </c>
      <c r="AB324" s="2">
        <f t="shared" si="17"/>
        <v>1</v>
      </c>
    </row>
    <row r="325" spans="1:28" ht="12" customHeight="1">
      <c r="A325" s="10">
        <v>321</v>
      </c>
      <c r="B325" s="98" t="s">
        <v>287</v>
      </c>
      <c r="C325" s="98" t="s">
        <v>281</v>
      </c>
      <c r="D325" s="11" t="s">
        <v>52</v>
      </c>
      <c r="E325" s="11" t="s">
        <v>304</v>
      </c>
      <c r="F325" s="12" t="s">
        <v>49</v>
      </c>
      <c r="G325" s="11" t="s">
        <v>511</v>
      </c>
      <c r="H325" s="12" t="s">
        <v>307</v>
      </c>
      <c r="I325" s="11" t="s">
        <v>507</v>
      </c>
      <c r="J325" s="12" t="str">
        <f t="shared" si="22"/>
        <v>≥17h</v>
      </c>
      <c r="K325" s="12" t="s">
        <v>47</v>
      </c>
      <c r="L325" s="69" t="s">
        <v>519</v>
      </c>
      <c r="M325" s="11"/>
      <c r="N325" s="16"/>
      <c r="O325" s="27"/>
      <c r="P325" s="27"/>
      <c r="Q325" s="27"/>
      <c r="R325" s="27"/>
      <c r="S325" s="27"/>
      <c r="T325" s="55">
        <v>1</v>
      </c>
      <c r="U325" s="17"/>
      <c r="V325" s="27"/>
      <c r="W325" s="27"/>
      <c r="X325" s="27"/>
      <c r="Y325" s="27"/>
      <c r="Z325" s="27"/>
      <c r="AA325" s="28">
        <v>1</v>
      </c>
      <c r="AB325" s="2">
        <f t="shared" si="17"/>
        <v>0</v>
      </c>
    </row>
    <row r="326" spans="1:28" ht="12" customHeight="1">
      <c r="A326" s="10">
        <v>322</v>
      </c>
      <c r="B326" s="98" t="s">
        <v>292</v>
      </c>
      <c r="C326" s="98" t="s">
        <v>292</v>
      </c>
      <c r="D326" s="11" t="s">
        <v>52</v>
      </c>
      <c r="E326" s="11" t="s">
        <v>303</v>
      </c>
      <c r="F326" s="12" t="s">
        <v>49</v>
      </c>
      <c r="G326" s="12" t="s">
        <v>310</v>
      </c>
      <c r="H326" s="12" t="s">
        <v>306</v>
      </c>
      <c r="I326" s="12" t="s">
        <v>505</v>
      </c>
      <c r="J326" s="12" t="str">
        <f t="shared" si="22"/>
        <v>≥17h</v>
      </c>
      <c r="K326" s="12" t="s">
        <v>47</v>
      </c>
      <c r="L326" s="69" t="s">
        <v>518</v>
      </c>
      <c r="M326" s="11"/>
      <c r="N326" s="16"/>
      <c r="O326" s="27"/>
      <c r="P326" s="27"/>
      <c r="Q326" s="27"/>
      <c r="R326" s="27"/>
      <c r="S326" s="27"/>
      <c r="T326" s="55">
        <v>1</v>
      </c>
      <c r="U326" s="17"/>
      <c r="V326" s="27"/>
      <c r="W326" s="27"/>
      <c r="X326" s="27"/>
      <c r="Y326" s="27"/>
      <c r="Z326" s="27"/>
      <c r="AA326" s="28">
        <v>1</v>
      </c>
      <c r="AB326" s="2">
        <f t="shared" ref="AB326:AB389" si="23">IF(OR(S326=1,Z326=1),1,0)</f>
        <v>0</v>
      </c>
    </row>
    <row r="327" spans="1:28" ht="12" customHeight="1">
      <c r="A327" s="10">
        <v>323</v>
      </c>
      <c r="B327" s="98" t="s">
        <v>287</v>
      </c>
      <c r="C327" s="98" t="s">
        <v>281</v>
      </c>
      <c r="D327" s="11" t="s">
        <v>52</v>
      </c>
      <c r="E327" s="11" t="s">
        <v>303</v>
      </c>
      <c r="F327" s="12" t="s">
        <v>50</v>
      </c>
      <c r="G327" s="11" t="s">
        <v>511</v>
      </c>
      <c r="H327" s="12" t="s">
        <v>307</v>
      </c>
      <c r="I327" s="11" t="s">
        <v>504</v>
      </c>
      <c r="J327" s="12" t="str">
        <f t="shared" si="22"/>
        <v>≥17h</v>
      </c>
      <c r="K327" s="12" t="s">
        <v>513</v>
      </c>
      <c r="L327" s="69" t="s">
        <v>519</v>
      </c>
      <c r="M327" s="11">
        <v>1</v>
      </c>
      <c r="N327" s="16"/>
      <c r="O327" s="27">
        <v>1</v>
      </c>
      <c r="P327" s="27"/>
      <c r="Q327" s="27"/>
      <c r="R327" s="27"/>
      <c r="S327" s="27"/>
      <c r="T327" s="55"/>
      <c r="U327" s="17"/>
      <c r="V327" s="27"/>
      <c r="W327" s="27"/>
      <c r="X327" s="27"/>
      <c r="Y327" s="27"/>
      <c r="Z327" s="27"/>
      <c r="AA327" s="28">
        <v>1</v>
      </c>
      <c r="AB327" s="2">
        <f t="shared" si="23"/>
        <v>0</v>
      </c>
    </row>
    <row r="328" spans="1:28" ht="12" customHeight="1">
      <c r="A328" s="10">
        <v>324</v>
      </c>
      <c r="B328" s="98" t="s">
        <v>173</v>
      </c>
      <c r="C328" s="98" t="s">
        <v>168</v>
      </c>
      <c r="D328" s="11" t="s">
        <v>52</v>
      </c>
      <c r="E328" s="11" t="s">
        <v>304</v>
      </c>
      <c r="F328" s="12" t="s">
        <v>49</v>
      </c>
      <c r="G328" s="12" t="s">
        <v>310</v>
      </c>
      <c r="H328" s="12" t="s">
        <v>306</v>
      </c>
      <c r="I328" s="11" t="s">
        <v>504</v>
      </c>
      <c r="J328" s="12" t="str">
        <f t="shared" si="22"/>
        <v>≥17h</v>
      </c>
      <c r="K328" s="12" t="s">
        <v>47</v>
      </c>
      <c r="L328" s="69" t="s">
        <v>520</v>
      </c>
      <c r="M328" s="11"/>
      <c r="N328" s="16"/>
      <c r="O328" s="27"/>
      <c r="P328" s="27"/>
      <c r="Q328" s="27"/>
      <c r="R328" s="27"/>
      <c r="S328" s="27"/>
      <c r="T328" s="55">
        <v>1</v>
      </c>
      <c r="U328" s="17"/>
      <c r="V328" s="27"/>
      <c r="W328" s="27"/>
      <c r="X328" s="27"/>
      <c r="Y328" s="27"/>
      <c r="Z328" s="27"/>
      <c r="AA328" s="28">
        <v>1</v>
      </c>
      <c r="AB328" s="2">
        <f t="shared" si="23"/>
        <v>0</v>
      </c>
    </row>
    <row r="329" spans="1:28" ht="12" customHeight="1">
      <c r="A329" s="10">
        <v>325</v>
      </c>
      <c r="B329" s="98" t="s">
        <v>238</v>
      </c>
      <c r="C329" s="98" t="s">
        <v>238</v>
      </c>
      <c r="D329" s="11" t="s">
        <v>52</v>
      </c>
      <c r="E329" s="11" t="s">
        <v>303</v>
      </c>
      <c r="F329" s="12" t="s">
        <v>49</v>
      </c>
      <c r="G329" s="12" t="s">
        <v>310</v>
      </c>
      <c r="H329" s="12" t="s">
        <v>306</v>
      </c>
      <c r="I329" s="11" t="s">
        <v>504</v>
      </c>
      <c r="J329" s="12" t="str">
        <f t="shared" si="22"/>
        <v>≥17h</v>
      </c>
      <c r="K329" s="12" t="s">
        <v>512</v>
      </c>
      <c r="L329" s="69" t="s">
        <v>519</v>
      </c>
      <c r="M329" s="11">
        <v>1</v>
      </c>
      <c r="N329" s="16"/>
      <c r="O329" s="27"/>
      <c r="P329" s="27"/>
      <c r="Q329" s="27"/>
      <c r="R329" s="27"/>
      <c r="S329" s="27">
        <v>1</v>
      </c>
      <c r="T329" s="55"/>
      <c r="U329" s="17"/>
      <c r="V329" s="27"/>
      <c r="W329" s="27"/>
      <c r="X329" s="27"/>
      <c r="Y329" s="27"/>
      <c r="Z329" s="27">
        <v>1</v>
      </c>
      <c r="AA329" s="28"/>
      <c r="AB329" s="2">
        <f t="shared" si="23"/>
        <v>1</v>
      </c>
    </row>
    <row r="330" spans="1:28" ht="12" customHeight="1">
      <c r="A330" s="10">
        <v>326</v>
      </c>
      <c r="B330" s="98" t="s">
        <v>287</v>
      </c>
      <c r="C330" s="98" t="s">
        <v>281</v>
      </c>
      <c r="D330" s="11" t="s">
        <v>52</v>
      </c>
      <c r="E330" s="11" t="s">
        <v>304</v>
      </c>
      <c r="F330" s="12" t="s">
        <v>49</v>
      </c>
      <c r="G330" s="11" t="s">
        <v>511</v>
      </c>
      <c r="H330" s="12" t="s">
        <v>308</v>
      </c>
      <c r="I330" s="103" t="s">
        <v>504</v>
      </c>
      <c r="J330" s="12" t="str">
        <f t="shared" si="22"/>
        <v>≥17h</v>
      </c>
      <c r="K330" s="12" t="s">
        <v>47</v>
      </c>
      <c r="L330" s="69" t="s">
        <v>519</v>
      </c>
      <c r="M330" s="11"/>
      <c r="N330" s="16"/>
      <c r="O330" s="27"/>
      <c r="P330" s="27"/>
      <c r="Q330" s="27"/>
      <c r="R330" s="27"/>
      <c r="S330" s="27"/>
      <c r="T330" s="55">
        <v>1</v>
      </c>
      <c r="U330" s="17"/>
      <c r="V330" s="27"/>
      <c r="W330" s="27"/>
      <c r="X330" s="27"/>
      <c r="Y330" s="27"/>
      <c r="Z330" s="27"/>
      <c r="AA330" s="28">
        <v>1</v>
      </c>
      <c r="AB330" s="2">
        <f t="shared" si="23"/>
        <v>0</v>
      </c>
    </row>
    <row r="331" spans="1:28" ht="12" customHeight="1">
      <c r="A331" s="10">
        <v>327</v>
      </c>
      <c r="B331" s="98" t="s">
        <v>290</v>
      </c>
      <c r="C331" s="98" t="s">
        <v>281</v>
      </c>
      <c r="D331" s="11" t="s">
        <v>25</v>
      </c>
      <c r="E331" s="11" t="s">
        <v>303</v>
      </c>
      <c r="F331" s="12" t="s">
        <v>48</v>
      </c>
      <c r="G331" s="11" t="s">
        <v>511</v>
      </c>
      <c r="H331" s="12" t="s">
        <v>308</v>
      </c>
      <c r="I331" s="103" t="s">
        <v>504</v>
      </c>
      <c r="J331" s="12" t="str">
        <f t="shared" si="22"/>
        <v>≥17h</v>
      </c>
      <c r="K331" s="12" t="s">
        <v>512</v>
      </c>
      <c r="L331" s="69" t="s">
        <v>519</v>
      </c>
      <c r="M331" s="11">
        <v>1</v>
      </c>
      <c r="N331" s="16">
        <v>1</v>
      </c>
      <c r="O331" s="27"/>
      <c r="P331" s="27"/>
      <c r="Q331" s="27"/>
      <c r="R331" s="27"/>
      <c r="S331" s="27"/>
      <c r="T331" s="55"/>
      <c r="U331" s="17"/>
      <c r="V331" s="27"/>
      <c r="W331" s="27"/>
      <c r="X331" s="27"/>
      <c r="Y331" s="27"/>
      <c r="Z331" s="27"/>
      <c r="AA331" s="28">
        <v>1</v>
      </c>
      <c r="AB331" s="2">
        <f t="shared" si="23"/>
        <v>0</v>
      </c>
    </row>
    <row r="332" spans="1:28" ht="12" customHeight="1">
      <c r="A332" s="10">
        <v>328</v>
      </c>
      <c r="B332" s="98" t="s">
        <v>238</v>
      </c>
      <c r="C332" s="98" t="s">
        <v>238</v>
      </c>
      <c r="D332" s="11" t="s">
        <v>52</v>
      </c>
      <c r="E332" s="11" t="s">
        <v>304</v>
      </c>
      <c r="F332" s="12" t="s">
        <v>49</v>
      </c>
      <c r="G332" s="12" t="s">
        <v>310</v>
      </c>
      <c r="H332" s="12" t="s">
        <v>306</v>
      </c>
      <c r="I332" s="103" t="s">
        <v>504</v>
      </c>
      <c r="J332" s="12" t="str">
        <f t="shared" si="22"/>
        <v>≥17h</v>
      </c>
      <c r="K332" s="12" t="s">
        <v>512</v>
      </c>
      <c r="L332" s="69" t="s">
        <v>519</v>
      </c>
      <c r="M332" s="11"/>
      <c r="N332" s="16"/>
      <c r="O332" s="27"/>
      <c r="P332" s="27"/>
      <c r="Q332" s="27"/>
      <c r="R332" s="27"/>
      <c r="S332" s="27"/>
      <c r="T332" s="55">
        <v>1</v>
      </c>
      <c r="U332" s="17"/>
      <c r="V332" s="27"/>
      <c r="W332" s="27"/>
      <c r="X332" s="27"/>
      <c r="Y332" s="27"/>
      <c r="Z332" s="27"/>
      <c r="AA332" s="28">
        <v>1</v>
      </c>
      <c r="AB332" s="2">
        <f t="shared" si="23"/>
        <v>0</v>
      </c>
    </row>
    <row r="333" spans="1:28" ht="12" customHeight="1">
      <c r="A333" s="10">
        <v>329</v>
      </c>
      <c r="B333" s="98" t="s">
        <v>173</v>
      </c>
      <c r="C333" s="98" t="s">
        <v>168</v>
      </c>
      <c r="D333" s="11" t="s">
        <v>51</v>
      </c>
      <c r="E333" s="11" t="s">
        <v>303</v>
      </c>
      <c r="F333" s="12" t="s">
        <v>50</v>
      </c>
      <c r="G333" s="12" t="s">
        <v>310</v>
      </c>
      <c r="H333" s="12" t="s">
        <v>306</v>
      </c>
      <c r="I333" s="11" t="s">
        <v>507</v>
      </c>
      <c r="J333" s="12" t="str">
        <f t="shared" si="22"/>
        <v>≥17h</v>
      </c>
      <c r="K333" s="12" t="s">
        <v>513</v>
      </c>
      <c r="L333" s="69" t="s">
        <v>520</v>
      </c>
      <c r="M333" s="11">
        <v>1</v>
      </c>
      <c r="N333" s="16"/>
      <c r="O333" s="27"/>
      <c r="P333" s="27"/>
      <c r="Q333" s="27"/>
      <c r="R333" s="27"/>
      <c r="S333" s="27">
        <v>1</v>
      </c>
      <c r="T333" s="55"/>
      <c r="U333" s="17"/>
      <c r="V333" s="27"/>
      <c r="W333" s="27"/>
      <c r="X333" s="27"/>
      <c r="Y333" s="27"/>
      <c r="Z333" s="27"/>
      <c r="AA333" s="28">
        <v>1</v>
      </c>
      <c r="AB333" s="2">
        <f t="shared" si="23"/>
        <v>1</v>
      </c>
    </row>
    <row r="334" spans="1:28" ht="12" customHeight="1">
      <c r="A334" s="10">
        <v>330</v>
      </c>
      <c r="B334" s="98" t="s">
        <v>238</v>
      </c>
      <c r="C334" s="98" t="s">
        <v>238</v>
      </c>
      <c r="D334" s="11" t="s">
        <v>52</v>
      </c>
      <c r="E334" s="11" t="s">
        <v>304</v>
      </c>
      <c r="F334" s="12" t="s">
        <v>50</v>
      </c>
      <c r="G334" s="12" t="s">
        <v>310</v>
      </c>
      <c r="H334" s="12" t="s">
        <v>306</v>
      </c>
      <c r="I334" s="11" t="s">
        <v>504</v>
      </c>
      <c r="J334" s="12" t="str">
        <f t="shared" si="22"/>
        <v>≥17h</v>
      </c>
      <c r="K334" s="12" t="s">
        <v>512</v>
      </c>
      <c r="L334" s="69" t="s">
        <v>519</v>
      </c>
      <c r="M334" s="11"/>
      <c r="N334" s="16"/>
      <c r="O334" s="27"/>
      <c r="P334" s="27"/>
      <c r="Q334" s="27"/>
      <c r="R334" s="27"/>
      <c r="S334" s="27"/>
      <c r="T334" s="55">
        <v>1</v>
      </c>
      <c r="U334" s="17"/>
      <c r="V334" s="27"/>
      <c r="W334" s="27"/>
      <c r="X334" s="27"/>
      <c r="Y334" s="27"/>
      <c r="Z334" s="27"/>
      <c r="AA334" s="28">
        <v>1</v>
      </c>
      <c r="AB334" s="2">
        <f t="shared" si="23"/>
        <v>0</v>
      </c>
    </row>
    <row r="335" spans="1:28" ht="12" customHeight="1">
      <c r="A335" s="10">
        <v>331</v>
      </c>
      <c r="B335" s="98" t="s">
        <v>190</v>
      </c>
      <c r="C335" s="98" t="s">
        <v>190</v>
      </c>
      <c r="D335" s="11" t="s">
        <v>52</v>
      </c>
      <c r="E335" s="11" t="s">
        <v>304</v>
      </c>
      <c r="F335" s="12" t="s">
        <v>49</v>
      </c>
      <c r="G335" s="12" t="s">
        <v>310</v>
      </c>
      <c r="H335" s="12" t="s">
        <v>306</v>
      </c>
      <c r="I335" s="103" t="s">
        <v>505</v>
      </c>
      <c r="J335" s="12" t="str">
        <f t="shared" si="22"/>
        <v>≥17h</v>
      </c>
      <c r="K335" s="12" t="s">
        <v>512</v>
      </c>
      <c r="L335" s="69" t="s">
        <v>518</v>
      </c>
      <c r="M335" s="11"/>
      <c r="N335" s="16"/>
      <c r="O335" s="27"/>
      <c r="P335" s="27"/>
      <c r="Q335" s="27"/>
      <c r="R335" s="27"/>
      <c r="S335" s="27"/>
      <c r="T335" s="55">
        <v>1</v>
      </c>
      <c r="U335" s="17"/>
      <c r="V335" s="27"/>
      <c r="W335" s="27"/>
      <c r="X335" s="27"/>
      <c r="Y335" s="27"/>
      <c r="Z335" s="27"/>
      <c r="AA335" s="28">
        <v>1</v>
      </c>
      <c r="AB335" s="2">
        <f t="shared" si="23"/>
        <v>0</v>
      </c>
    </row>
    <row r="336" spans="1:28" ht="12" customHeight="1">
      <c r="A336" s="10">
        <v>332</v>
      </c>
      <c r="B336" s="98" t="s">
        <v>173</v>
      </c>
      <c r="C336" s="98" t="s">
        <v>168</v>
      </c>
      <c r="D336" s="11" t="s">
        <v>25</v>
      </c>
      <c r="E336" s="11" t="s">
        <v>303</v>
      </c>
      <c r="F336" s="12" t="s">
        <v>48</v>
      </c>
      <c r="G336" s="12" t="s">
        <v>310</v>
      </c>
      <c r="H336" s="12" t="s">
        <v>306</v>
      </c>
      <c r="I336" s="11" t="s">
        <v>504</v>
      </c>
      <c r="J336" s="12" t="str">
        <f t="shared" si="22"/>
        <v>≥17h</v>
      </c>
      <c r="K336" s="12" t="s">
        <v>513</v>
      </c>
      <c r="L336" s="69" t="s">
        <v>520</v>
      </c>
      <c r="M336" s="11">
        <v>1</v>
      </c>
      <c r="N336" s="16"/>
      <c r="O336" s="27"/>
      <c r="P336" s="27"/>
      <c r="Q336" s="27"/>
      <c r="R336" s="27"/>
      <c r="S336" s="27">
        <v>1</v>
      </c>
      <c r="T336" s="55"/>
      <c r="U336" s="17"/>
      <c r="V336" s="27"/>
      <c r="W336" s="27"/>
      <c r="X336" s="27"/>
      <c r="Y336" s="27"/>
      <c r="Z336" s="27"/>
      <c r="AA336" s="28">
        <v>1</v>
      </c>
      <c r="AB336" s="2">
        <f t="shared" si="23"/>
        <v>1</v>
      </c>
    </row>
    <row r="337" spans="1:28" ht="12" customHeight="1">
      <c r="A337" s="10">
        <v>333</v>
      </c>
      <c r="B337" s="98" t="s">
        <v>241</v>
      </c>
      <c r="C337" s="98" t="s">
        <v>241</v>
      </c>
      <c r="D337" s="11" t="s">
        <v>25</v>
      </c>
      <c r="E337" s="11" t="s">
        <v>304</v>
      </c>
      <c r="F337" s="12" t="s">
        <v>49</v>
      </c>
      <c r="G337" s="12" t="s">
        <v>310</v>
      </c>
      <c r="H337" s="12" t="s">
        <v>306</v>
      </c>
      <c r="I337" s="103" t="s">
        <v>504</v>
      </c>
      <c r="J337" s="12" t="str">
        <f t="shared" si="22"/>
        <v>≥17h</v>
      </c>
      <c r="K337" s="12" t="s">
        <v>512</v>
      </c>
      <c r="L337" s="69" t="s">
        <v>519</v>
      </c>
      <c r="M337" s="11">
        <v>1</v>
      </c>
      <c r="N337" s="16"/>
      <c r="O337" s="27"/>
      <c r="P337" s="27"/>
      <c r="Q337" s="27"/>
      <c r="R337" s="27"/>
      <c r="S337" s="27">
        <v>1</v>
      </c>
      <c r="T337" s="55"/>
      <c r="U337" s="17"/>
      <c r="V337" s="27"/>
      <c r="W337" s="27"/>
      <c r="X337" s="27"/>
      <c r="Y337" s="27"/>
      <c r="Z337" s="27">
        <v>1</v>
      </c>
      <c r="AA337" s="28"/>
      <c r="AB337" s="2">
        <f t="shared" si="23"/>
        <v>1</v>
      </c>
    </row>
    <row r="338" spans="1:28" ht="12" customHeight="1">
      <c r="A338" s="10">
        <v>334</v>
      </c>
      <c r="B338" s="98" t="s">
        <v>287</v>
      </c>
      <c r="C338" s="98" t="s">
        <v>281</v>
      </c>
      <c r="D338" s="11" t="s">
        <v>52</v>
      </c>
      <c r="E338" s="11" t="s">
        <v>304</v>
      </c>
      <c r="F338" s="12" t="s">
        <v>49</v>
      </c>
      <c r="G338" s="11" t="s">
        <v>511</v>
      </c>
      <c r="H338" s="12" t="s">
        <v>308</v>
      </c>
      <c r="I338" s="11" t="s">
        <v>507</v>
      </c>
      <c r="J338" s="12" t="str">
        <f t="shared" si="22"/>
        <v>≥17h</v>
      </c>
      <c r="K338" s="12" t="s">
        <v>512</v>
      </c>
      <c r="L338" s="69" t="s">
        <v>519</v>
      </c>
      <c r="M338" s="11">
        <v>1</v>
      </c>
      <c r="N338" s="16"/>
      <c r="O338" s="27"/>
      <c r="P338" s="27"/>
      <c r="Q338" s="27"/>
      <c r="R338" s="27"/>
      <c r="S338" s="27"/>
      <c r="T338" s="55">
        <v>1</v>
      </c>
      <c r="U338" s="17"/>
      <c r="V338" s="27"/>
      <c r="W338" s="27"/>
      <c r="X338" s="27"/>
      <c r="Y338" s="27"/>
      <c r="Z338" s="27"/>
      <c r="AA338" s="28">
        <v>1</v>
      </c>
      <c r="AB338" s="2">
        <f t="shared" si="23"/>
        <v>0</v>
      </c>
    </row>
    <row r="339" spans="1:28" ht="12" customHeight="1">
      <c r="A339" s="10">
        <v>335</v>
      </c>
      <c r="B339" s="98" t="s">
        <v>173</v>
      </c>
      <c r="C339" s="98" t="s">
        <v>168</v>
      </c>
      <c r="D339" s="11" t="s">
        <v>52</v>
      </c>
      <c r="E339" s="11" t="s">
        <v>304</v>
      </c>
      <c r="F339" s="12" t="s">
        <v>50</v>
      </c>
      <c r="G339" s="12" t="s">
        <v>310</v>
      </c>
      <c r="H339" s="12" t="s">
        <v>306</v>
      </c>
      <c r="I339" s="11" t="s">
        <v>504</v>
      </c>
      <c r="J339" s="12" t="str">
        <f t="shared" si="22"/>
        <v>≥17h</v>
      </c>
      <c r="K339" s="12" t="s">
        <v>47</v>
      </c>
      <c r="L339" s="69" t="s">
        <v>520</v>
      </c>
      <c r="M339" s="11">
        <v>1</v>
      </c>
      <c r="N339" s="16"/>
      <c r="O339" s="27"/>
      <c r="P339" s="27"/>
      <c r="Q339" s="27"/>
      <c r="R339" s="27"/>
      <c r="S339" s="27">
        <v>1</v>
      </c>
      <c r="T339" s="55"/>
      <c r="U339" s="17"/>
      <c r="V339" s="27"/>
      <c r="W339" s="27"/>
      <c r="X339" s="27"/>
      <c r="Y339" s="27"/>
      <c r="Z339" s="27"/>
      <c r="AA339" s="28">
        <v>1</v>
      </c>
      <c r="AB339" s="2">
        <f t="shared" si="23"/>
        <v>1</v>
      </c>
    </row>
    <row r="340" spans="1:28" ht="12" customHeight="1">
      <c r="A340" s="10">
        <v>336</v>
      </c>
      <c r="B340" s="98" t="s">
        <v>241</v>
      </c>
      <c r="C340" s="98" t="s">
        <v>241</v>
      </c>
      <c r="D340" s="11" t="s">
        <v>51</v>
      </c>
      <c r="E340" s="11" t="s">
        <v>303</v>
      </c>
      <c r="F340" s="12" t="s">
        <v>48</v>
      </c>
      <c r="G340" s="12" t="s">
        <v>310</v>
      </c>
      <c r="H340" s="12" t="s">
        <v>306</v>
      </c>
      <c r="I340" s="11" t="s">
        <v>504</v>
      </c>
      <c r="J340" s="12" t="str">
        <f t="shared" si="22"/>
        <v>≥17h</v>
      </c>
      <c r="K340" s="12" t="s">
        <v>513</v>
      </c>
      <c r="L340" s="69" t="s">
        <v>519</v>
      </c>
      <c r="M340" s="11">
        <v>1</v>
      </c>
      <c r="N340" s="16"/>
      <c r="O340" s="27"/>
      <c r="P340" s="27"/>
      <c r="Q340" s="27"/>
      <c r="R340" s="27"/>
      <c r="S340" s="27">
        <v>1</v>
      </c>
      <c r="T340" s="55"/>
      <c r="U340" s="17"/>
      <c r="V340" s="27"/>
      <c r="W340" s="27"/>
      <c r="X340" s="27"/>
      <c r="Y340" s="27"/>
      <c r="Z340" s="27">
        <v>1</v>
      </c>
      <c r="AA340" s="28"/>
      <c r="AB340" s="2">
        <f t="shared" si="23"/>
        <v>1</v>
      </c>
    </row>
    <row r="341" spans="1:28" ht="12" customHeight="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11">
        <v>1</v>
      </c>
      <c r="N341" s="16">
        <v>1</v>
      </c>
      <c r="O341" s="27"/>
      <c r="P341" s="27"/>
      <c r="Q341" s="27"/>
      <c r="R341" s="27"/>
      <c r="S341" s="27"/>
      <c r="T341" s="55"/>
      <c r="U341" s="17">
        <v>1</v>
      </c>
      <c r="V341" s="27"/>
      <c r="W341" s="27"/>
      <c r="X341" s="27"/>
      <c r="Y341" s="27"/>
      <c r="Z341" s="27"/>
      <c r="AA341" s="28"/>
      <c r="AB341" s="2">
        <f t="shared" si="23"/>
        <v>0</v>
      </c>
    </row>
    <row r="342" spans="1:28" ht="12" customHeight="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11">
        <v>1</v>
      </c>
      <c r="N342" s="16"/>
      <c r="O342" s="27"/>
      <c r="P342" s="27"/>
      <c r="Q342" s="27"/>
      <c r="R342" s="27"/>
      <c r="S342" s="27">
        <v>1</v>
      </c>
      <c r="T342" s="55"/>
      <c r="U342" s="17"/>
      <c r="V342" s="27"/>
      <c r="W342" s="27"/>
      <c r="X342" s="27"/>
      <c r="Y342" s="27"/>
      <c r="Z342" s="27">
        <v>1</v>
      </c>
      <c r="AA342" s="28"/>
      <c r="AB342" s="2">
        <f t="shared" si="23"/>
        <v>1</v>
      </c>
    </row>
    <row r="343" spans="1:28" ht="12" customHeight="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11">
        <v>1</v>
      </c>
      <c r="N343" s="16"/>
      <c r="O343" s="27"/>
      <c r="P343" s="27"/>
      <c r="Q343" s="27"/>
      <c r="R343" s="27"/>
      <c r="S343" s="27">
        <v>1</v>
      </c>
      <c r="T343" s="55"/>
      <c r="U343" s="17"/>
      <c r="V343" s="27"/>
      <c r="W343" s="27"/>
      <c r="X343" s="27"/>
      <c r="Y343" s="27"/>
      <c r="Z343" s="27"/>
      <c r="AA343" s="28">
        <v>1</v>
      </c>
      <c r="AB343" s="2">
        <f t="shared" si="23"/>
        <v>1</v>
      </c>
    </row>
    <row r="344" spans="1:28" ht="12" customHeight="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11"/>
      <c r="N344" s="16"/>
      <c r="O344" s="27"/>
      <c r="P344" s="27"/>
      <c r="Q344" s="27"/>
      <c r="R344" s="27"/>
      <c r="S344" s="27"/>
      <c r="T344" s="55">
        <v>1</v>
      </c>
      <c r="U344" s="17"/>
      <c r="V344" s="27"/>
      <c r="W344" s="27"/>
      <c r="X344" s="27"/>
      <c r="Y344" s="27"/>
      <c r="Z344" s="27"/>
      <c r="AA344" s="28">
        <v>1</v>
      </c>
      <c r="AB344" s="2">
        <f t="shared" si="23"/>
        <v>0</v>
      </c>
    </row>
    <row r="345" spans="1:28" ht="12" customHeight="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11">
        <v>1</v>
      </c>
      <c r="N345" s="16"/>
      <c r="O345" s="27">
        <v>1</v>
      </c>
      <c r="P345" s="27"/>
      <c r="Q345" s="27"/>
      <c r="R345" s="27"/>
      <c r="S345" s="27"/>
      <c r="T345" s="55"/>
      <c r="U345" s="17"/>
      <c r="V345" s="27"/>
      <c r="W345" s="27"/>
      <c r="X345" s="27"/>
      <c r="Y345" s="27"/>
      <c r="Z345" s="27"/>
      <c r="AA345" s="28">
        <v>1</v>
      </c>
      <c r="AB345" s="2">
        <f t="shared" si="23"/>
        <v>0</v>
      </c>
    </row>
    <row r="346" spans="1:28" ht="12" customHeight="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11">
        <v>1</v>
      </c>
      <c r="N346" s="16">
        <v>1</v>
      </c>
      <c r="O346" s="27"/>
      <c r="P346" s="27"/>
      <c r="Q346" s="27"/>
      <c r="R346" s="27"/>
      <c r="S346" s="27"/>
      <c r="T346" s="55"/>
      <c r="U346" s="17">
        <v>1</v>
      </c>
      <c r="V346" s="27"/>
      <c r="W346" s="27"/>
      <c r="X346" s="27"/>
      <c r="Y346" s="27"/>
      <c r="Z346" s="27"/>
      <c r="AA346" s="28"/>
      <c r="AB346" s="2">
        <f t="shared" si="23"/>
        <v>0</v>
      </c>
    </row>
    <row r="347" spans="1:28" ht="12" customHeight="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11">
        <v>1</v>
      </c>
      <c r="N347" s="16"/>
      <c r="O347" s="27"/>
      <c r="P347" s="27"/>
      <c r="Q347" s="27"/>
      <c r="R347" s="27"/>
      <c r="S347" s="27">
        <v>1</v>
      </c>
      <c r="T347" s="55"/>
      <c r="U347" s="17"/>
      <c r="V347" s="27"/>
      <c r="W347" s="27"/>
      <c r="X347" s="27"/>
      <c r="Y347" s="27"/>
      <c r="Z347" s="27">
        <v>1</v>
      </c>
      <c r="AA347" s="28"/>
      <c r="AB347" s="2">
        <f t="shared" si="23"/>
        <v>1</v>
      </c>
    </row>
    <row r="348" spans="1:28" ht="12" customHeight="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11">
        <v>1</v>
      </c>
      <c r="N348" s="16"/>
      <c r="O348" s="27">
        <v>1</v>
      </c>
      <c r="P348" s="27"/>
      <c r="Q348" s="27"/>
      <c r="R348" s="27"/>
      <c r="S348" s="27"/>
      <c r="T348" s="55"/>
      <c r="U348" s="17"/>
      <c r="V348" s="27"/>
      <c r="W348" s="27"/>
      <c r="X348" s="27"/>
      <c r="Y348" s="27"/>
      <c r="Z348" s="27">
        <v>1</v>
      </c>
      <c r="AA348" s="28"/>
      <c r="AB348" s="2">
        <f t="shared" si="23"/>
        <v>1</v>
      </c>
    </row>
    <row r="349" spans="1:28" ht="12" customHeight="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11">
        <v>1</v>
      </c>
      <c r="N349" s="16"/>
      <c r="O349" s="27">
        <v>1</v>
      </c>
      <c r="P349" s="27"/>
      <c r="Q349" s="27"/>
      <c r="R349" s="27"/>
      <c r="S349" s="27"/>
      <c r="T349" s="55"/>
      <c r="U349" s="17"/>
      <c r="V349" s="27"/>
      <c r="W349" s="27"/>
      <c r="X349" s="27"/>
      <c r="Y349" s="27"/>
      <c r="Z349" s="27"/>
      <c r="AA349" s="28">
        <v>1</v>
      </c>
      <c r="AB349" s="2">
        <f t="shared" si="23"/>
        <v>0</v>
      </c>
    </row>
    <row r="350" spans="1:28" ht="12" customHeight="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11">
        <v>1</v>
      </c>
      <c r="N350" s="16">
        <v>1</v>
      </c>
      <c r="O350" s="27"/>
      <c r="P350" s="27"/>
      <c r="Q350" s="27"/>
      <c r="R350" s="27"/>
      <c r="S350" s="27"/>
      <c r="T350" s="55"/>
      <c r="U350" s="17">
        <v>1</v>
      </c>
      <c r="V350" s="27"/>
      <c r="W350" s="27"/>
      <c r="X350" s="27"/>
      <c r="Y350" s="27"/>
      <c r="Z350" s="27"/>
      <c r="AA350" s="28"/>
      <c r="AB350" s="2">
        <f t="shared" si="23"/>
        <v>0</v>
      </c>
    </row>
    <row r="351" spans="1:28" ht="12" customHeight="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11"/>
      <c r="N351" s="16"/>
      <c r="O351" s="27"/>
      <c r="P351" s="27"/>
      <c r="Q351" s="27"/>
      <c r="R351" s="27"/>
      <c r="S351" s="27"/>
      <c r="T351" s="55">
        <v>1</v>
      </c>
      <c r="U351" s="17"/>
      <c r="V351" s="27"/>
      <c r="W351" s="27"/>
      <c r="X351" s="27"/>
      <c r="Y351" s="27"/>
      <c r="Z351" s="27"/>
      <c r="AA351" s="28">
        <v>1</v>
      </c>
      <c r="AB351" s="2">
        <f t="shared" si="23"/>
        <v>0</v>
      </c>
    </row>
    <row r="352" spans="1:28" ht="12" customHeight="1">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11">
        <v>1</v>
      </c>
      <c r="N352" s="16"/>
      <c r="O352" s="27"/>
      <c r="P352" s="27"/>
      <c r="Q352" s="27"/>
      <c r="R352" s="27"/>
      <c r="S352" s="27">
        <v>1</v>
      </c>
      <c r="T352" s="55"/>
      <c r="U352" s="17"/>
      <c r="V352" s="27"/>
      <c r="W352" s="27"/>
      <c r="X352" s="27"/>
      <c r="Y352" s="27"/>
      <c r="Z352" s="27">
        <v>1</v>
      </c>
      <c r="AA352" s="28"/>
      <c r="AB352" s="2">
        <f t="shared" si="23"/>
        <v>1</v>
      </c>
    </row>
    <row r="353" spans="1:28" ht="12" customHeight="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11">
        <v>1</v>
      </c>
      <c r="N353" s="16">
        <v>1</v>
      </c>
      <c r="O353" s="27"/>
      <c r="P353" s="27"/>
      <c r="Q353" s="27"/>
      <c r="R353" s="27"/>
      <c r="S353" s="27"/>
      <c r="T353" s="55"/>
      <c r="U353" s="17"/>
      <c r="V353" s="27"/>
      <c r="W353" s="27"/>
      <c r="X353" s="27"/>
      <c r="Y353" s="27"/>
      <c r="Z353" s="27"/>
      <c r="AA353" s="28">
        <v>1</v>
      </c>
      <c r="AB353" s="2">
        <f t="shared" si="23"/>
        <v>0</v>
      </c>
    </row>
    <row r="354" spans="1:28" ht="12" customHeight="1">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11"/>
      <c r="N354" s="16"/>
      <c r="O354" s="27"/>
      <c r="P354" s="27"/>
      <c r="Q354" s="27"/>
      <c r="R354" s="27"/>
      <c r="S354" s="27"/>
      <c r="T354" s="55">
        <v>1</v>
      </c>
      <c r="U354" s="17"/>
      <c r="V354" s="27"/>
      <c r="W354" s="27"/>
      <c r="X354" s="27"/>
      <c r="Y354" s="27"/>
      <c r="Z354" s="27"/>
      <c r="AA354" s="28">
        <v>1</v>
      </c>
      <c r="AB354" s="2">
        <f t="shared" si="23"/>
        <v>0</v>
      </c>
    </row>
    <row r="355" spans="1:28" ht="12" customHeight="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11">
        <v>1</v>
      </c>
      <c r="N355" s="16"/>
      <c r="O355" s="27"/>
      <c r="P355" s="27"/>
      <c r="Q355" s="27"/>
      <c r="R355" s="27"/>
      <c r="S355" s="27">
        <v>1</v>
      </c>
      <c r="T355" s="55"/>
      <c r="U355" s="17"/>
      <c r="V355" s="27"/>
      <c r="W355" s="27"/>
      <c r="X355" s="27"/>
      <c r="Y355" s="27"/>
      <c r="Z355" s="27">
        <v>1</v>
      </c>
      <c r="AA355" s="28"/>
      <c r="AB355" s="2">
        <f t="shared" si="23"/>
        <v>1</v>
      </c>
    </row>
    <row r="356" spans="1:28" ht="12" customHeight="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11">
        <v>1</v>
      </c>
      <c r="N356" s="16"/>
      <c r="O356" s="27"/>
      <c r="P356" s="27"/>
      <c r="Q356" s="27">
        <v>1</v>
      </c>
      <c r="R356" s="27"/>
      <c r="S356" s="27"/>
      <c r="T356" s="55"/>
      <c r="U356" s="17"/>
      <c r="V356" s="27"/>
      <c r="W356" s="27"/>
      <c r="X356" s="27"/>
      <c r="Y356" s="27"/>
      <c r="Z356" s="27"/>
      <c r="AA356" s="28">
        <v>1</v>
      </c>
      <c r="AB356" s="2">
        <f t="shared" si="23"/>
        <v>0</v>
      </c>
    </row>
    <row r="357" spans="1:28" ht="12" customHeight="1">
      <c r="A357" s="10">
        <v>353</v>
      </c>
      <c r="B357" s="98" t="s">
        <v>189</v>
      </c>
      <c r="C357" s="98" t="s">
        <v>189</v>
      </c>
      <c r="D357" s="11" t="s">
        <v>52</v>
      </c>
      <c r="E357" s="11" t="s">
        <v>304</v>
      </c>
      <c r="F357" s="12" t="s">
        <v>49</v>
      </c>
      <c r="G357" s="12" t="s">
        <v>310</v>
      </c>
      <c r="H357" s="12" t="s">
        <v>306</v>
      </c>
      <c r="I357" s="103" t="s">
        <v>504</v>
      </c>
      <c r="J357" s="12" t="str">
        <f t="shared" ref="J357:J363" si="24">"≥17h"</f>
        <v>≥17h</v>
      </c>
      <c r="K357" s="12" t="s">
        <v>512</v>
      </c>
      <c r="L357" s="69" t="s">
        <v>519</v>
      </c>
      <c r="M357" s="11"/>
      <c r="N357" s="16"/>
      <c r="O357" s="27"/>
      <c r="P357" s="27"/>
      <c r="Q357" s="27"/>
      <c r="R357" s="27"/>
      <c r="S357" s="27"/>
      <c r="T357" s="55">
        <v>1</v>
      </c>
      <c r="U357" s="17"/>
      <c r="V357" s="27"/>
      <c r="W357" s="27"/>
      <c r="X357" s="27"/>
      <c r="Y357" s="27"/>
      <c r="Z357" s="27"/>
      <c r="AA357" s="28">
        <v>1</v>
      </c>
      <c r="AB357" s="2">
        <f t="shared" si="23"/>
        <v>0</v>
      </c>
    </row>
    <row r="358" spans="1:28" ht="12" customHeight="1">
      <c r="A358" s="10">
        <v>354</v>
      </c>
      <c r="B358" s="98" t="s">
        <v>69</v>
      </c>
      <c r="C358" s="98" t="s">
        <v>69</v>
      </c>
      <c r="D358" s="11" t="s">
        <v>52</v>
      </c>
      <c r="E358" s="11" t="s">
        <v>303</v>
      </c>
      <c r="F358" s="12" t="s">
        <v>48</v>
      </c>
      <c r="G358" s="12" t="s">
        <v>310</v>
      </c>
      <c r="H358" s="12" t="s">
        <v>306</v>
      </c>
      <c r="I358" s="11" t="s">
        <v>507</v>
      </c>
      <c r="J358" s="12" t="str">
        <f t="shared" si="24"/>
        <v>≥17h</v>
      </c>
      <c r="K358" s="12" t="s">
        <v>512</v>
      </c>
      <c r="L358" s="69" t="s">
        <v>518</v>
      </c>
      <c r="M358" s="11"/>
      <c r="N358" s="16"/>
      <c r="O358" s="27"/>
      <c r="P358" s="27"/>
      <c r="Q358" s="27"/>
      <c r="R358" s="27"/>
      <c r="S358" s="27"/>
      <c r="T358" s="55">
        <v>1</v>
      </c>
      <c r="U358" s="17"/>
      <c r="V358" s="27"/>
      <c r="W358" s="27"/>
      <c r="X358" s="27"/>
      <c r="Y358" s="27"/>
      <c r="Z358" s="27"/>
      <c r="AA358" s="28">
        <v>1</v>
      </c>
      <c r="AB358" s="2">
        <f t="shared" si="23"/>
        <v>0</v>
      </c>
    </row>
    <row r="359" spans="1:28" ht="12" customHeight="1">
      <c r="A359" s="10">
        <v>355</v>
      </c>
      <c r="B359" s="98" t="s">
        <v>291</v>
      </c>
      <c r="C359" s="98" t="s">
        <v>291</v>
      </c>
      <c r="D359" s="11" t="s">
        <v>51</v>
      </c>
      <c r="E359" s="11" t="s">
        <v>303</v>
      </c>
      <c r="F359" s="12" t="s">
        <v>50</v>
      </c>
      <c r="G359" s="12" t="s">
        <v>310</v>
      </c>
      <c r="H359" s="12" t="s">
        <v>306</v>
      </c>
      <c r="I359" s="11" t="s">
        <v>504</v>
      </c>
      <c r="J359" s="12" t="str">
        <f t="shared" si="24"/>
        <v>≥17h</v>
      </c>
      <c r="K359" s="12" t="s">
        <v>47</v>
      </c>
      <c r="L359" s="69" t="s">
        <v>519</v>
      </c>
      <c r="M359" s="11">
        <v>1</v>
      </c>
      <c r="N359" s="16">
        <v>1</v>
      </c>
      <c r="O359" s="27"/>
      <c r="P359" s="27"/>
      <c r="Q359" s="27"/>
      <c r="R359" s="27"/>
      <c r="S359" s="27"/>
      <c r="T359" s="55"/>
      <c r="U359" s="17"/>
      <c r="V359" s="27"/>
      <c r="W359" s="27"/>
      <c r="X359" s="27"/>
      <c r="Y359" s="27"/>
      <c r="Z359" s="27"/>
      <c r="AA359" s="28">
        <v>1</v>
      </c>
      <c r="AB359" s="2">
        <f t="shared" si="23"/>
        <v>0</v>
      </c>
    </row>
    <row r="360" spans="1:28" ht="12" customHeight="1">
      <c r="A360" s="10">
        <v>356</v>
      </c>
      <c r="B360" s="98" t="s">
        <v>189</v>
      </c>
      <c r="C360" s="98" t="s">
        <v>189</v>
      </c>
      <c r="D360" s="11" t="s">
        <v>52</v>
      </c>
      <c r="E360" s="11" t="s">
        <v>304</v>
      </c>
      <c r="F360" s="12" t="s">
        <v>50</v>
      </c>
      <c r="G360" s="12" t="s">
        <v>310</v>
      </c>
      <c r="H360" s="12" t="s">
        <v>306</v>
      </c>
      <c r="I360" s="11" t="s">
        <v>504</v>
      </c>
      <c r="J360" s="12" t="str">
        <f t="shared" si="24"/>
        <v>≥17h</v>
      </c>
      <c r="K360" s="12" t="s">
        <v>512</v>
      </c>
      <c r="L360" s="69" t="s">
        <v>519</v>
      </c>
      <c r="M360" s="11"/>
      <c r="N360" s="16"/>
      <c r="O360" s="27"/>
      <c r="P360" s="27"/>
      <c r="Q360" s="27"/>
      <c r="R360" s="27"/>
      <c r="S360" s="27"/>
      <c r="T360" s="55">
        <v>1</v>
      </c>
      <c r="U360" s="17"/>
      <c r="V360" s="27"/>
      <c r="W360" s="27"/>
      <c r="X360" s="27"/>
      <c r="Y360" s="27"/>
      <c r="Z360" s="27"/>
      <c r="AA360" s="28">
        <v>1</v>
      </c>
      <c r="AB360" s="2">
        <f t="shared" si="23"/>
        <v>0</v>
      </c>
    </row>
    <row r="361" spans="1:28" ht="12" customHeight="1">
      <c r="A361" s="10">
        <v>357</v>
      </c>
      <c r="B361" s="98" t="s">
        <v>192</v>
      </c>
      <c r="C361" s="98" t="s">
        <v>191</v>
      </c>
      <c r="D361" s="11" t="s">
        <v>25</v>
      </c>
      <c r="E361" s="11" t="s">
        <v>304</v>
      </c>
      <c r="F361" s="12" t="s">
        <v>50</v>
      </c>
      <c r="G361" s="12" t="s">
        <v>510</v>
      </c>
      <c r="H361" s="12" t="s">
        <v>306</v>
      </c>
      <c r="I361" s="11" t="s">
        <v>504</v>
      </c>
      <c r="J361" s="12" t="str">
        <f t="shared" si="24"/>
        <v>≥17h</v>
      </c>
      <c r="K361" s="12" t="s">
        <v>513</v>
      </c>
      <c r="L361" s="69" t="s">
        <v>519</v>
      </c>
      <c r="M361" s="11">
        <v>1</v>
      </c>
      <c r="N361" s="16"/>
      <c r="O361" s="27"/>
      <c r="P361" s="27"/>
      <c r="Q361" s="27"/>
      <c r="R361" s="27"/>
      <c r="S361" s="27">
        <v>1</v>
      </c>
      <c r="T361" s="55"/>
      <c r="U361" s="17"/>
      <c r="V361" s="27"/>
      <c r="W361" s="27"/>
      <c r="X361" s="27"/>
      <c r="Y361" s="27"/>
      <c r="Z361" s="27">
        <v>1</v>
      </c>
      <c r="AA361" s="28"/>
      <c r="AB361" s="2">
        <f t="shared" si="23"/>
        <v>1</v>
      </c>
    </row>
    <row r="362" spans="1:28" ht="12" customHeight="1">
      <c r="A362" s="10">
        <v>358</v>
      </c>
      <c r="B362" s="98" t="s">
        <v>291</v>
      </c>
      <c r="C362" s="98" t="s">
        <v>291</v>
      </c>
      <c r="D362" s="11" t="s">
        <v>52</v>
      </c>
      <c r="E362" s="11" t="s">
        <v>304</v>
      </c>
      <c r="F362" s="12" t="s">
        <v>49</v>
      </c>
      <c r="G362" s="12" t="s">
        <v>510</v>
      </c>
      <c r="H362" s="12" t="s">
        <v>307</v>
      </c>
      <c r="I362" s="11" t="s">
        <v>507</v>
      </c>
      <c r="J362" s="12" t="str">
        <f t="shared" si="24"/>
        <v>≥17h</v>
      </c>
      <c r="K362" s="12" t="s">
        <v>47</v>
      </c>
      <c r="L362" s="69" t="s">
        <v>519</v>
      </c>
      <c r="M362" s="11"/>
      <c r="N362" s="16"/>
      <c r="O362" s="27"/>
      <c r="P362" s="27"/>
      <c r="Q362" s="27"/>
      <c r="R362" s="27"/>
      <c r="S362" s="27"/>
      <c r="T362" s="55">
        <v>1</v>
      </c>
      <c r="U362" s="17"/>
      <c r="V362" s="27"/>
      <c r="W362" s="27"/>
      <c r="X362" s="27"/>
      <c r="Y362" s="27"/>
      <c r="Z362" s="27"/>
      <c r="AA362" s="28">
        <v>1</v>
      </c>
      <c r="AB362" s="2">
        <f t="shared" si="23"/>
        <v>0</v>
      </c>
    </row>
    <row r="363" spans="1:28" ht="12" customHeight="1">
      <c r="A363" s="10">
        <v>359</v>
      </c>
      <c r="B363" s="98" t="s">
        <v>291</v>
      </c>
      <c r="C363" s="98" t="s">
        <v>291</v>
      </c>
      <c r="D363" s="11" t="s">
        <v>51</v>
      </c>
      <c r="E363" s="11" t="s">
        <v>304</v>
      </c>
      <c r="F363" s="12" t="s">
        <v>50</v>
      </c>
      <c r="G363" s="12" t="s">
        <v>310</v>
      </c>
      <c r="H363" s="12" t="s">
        <v>306</v>
      </c>
      <c r="I363" s="11" t="s">
        <v>507</v>
      </c>
      <c r="J363" s="12" t="str">
        <f t="shared" si="24"/>
        <v>≥17h</v>
      </c>
      <c r="K363" s="12" t="s">
        <v>513</v>
      </c>
      <c r="L363" s="69" t="s">
        <v>519</v>
      </c>
      <c r="M363" s="11">
        <v>1</v>
      </c>
      <c r="N363" s="16">
        <v>1</v>
      </c>
      <c r="O363" s="27"/>
      <c r="P363" s="27"/>
      <c r="Q363" s="27"/>
      <c r="R363" s="27"/>
      <c r="S363" s="27"/>
      <c r="T363" s="55"/>
      <c r="U363" s="17"/>
      <c r="V363" s="27"/>
      <c r="W363" s="27"/>
      <c r="X363" s="27"/>
      <c r="Y363" s="27"/>
      <c r="Z363" s="27"/>
      <c r="AA363" s="28">
        <v>1</v>
      </c>
      <c r="AB363" s="2">
        <f t="shared" si="23"/>
        <v>0</v>
      </c>
    </row>
    <row r="364" spans="1:28" ht="12" customHeight="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11"/>
      <c r="N364" s="16"/>
      <c r="O364" s="27"/>
      <c r="P364" s="27"/>
      <c r="Q364" s="27"/>
      <c r="R364" s="27"/>
      <c r="S364" s="27"/>
      <c r="T364" s="55">
        <v>1</v>
      </c>
      <c r="U364" s="17"/>
      <c r="V364" s="27"/>
      <c r="W364" s="27"/>
      <c r="X364" s="27"/>
      <c r="Y364" s="27"/>
      <c r="Z364" s="27"/>
      <c r="AA364" s="28">
        <v>1</v>
      </c>
      <c r="AB364" s="2">
        <f t="shared" si="23"/>
        <v>0</v>
      </c>
    </row>
    <row r="365" spans="1:28" ht="12" customHeight="1">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11">
        <v>1</v>
      </c>
      <c r="N365" s="16">
        <v>1</v>
      </c>
      <c r="O365" s="27"/>
      <c r="P365" s="27"/>
      <c r="Q365" s="27"/>
      <c r="R365" s="27"/>
      <c r="S365" s="27"/>
      <c r="T365" s="55"/>
      <c r="U365" s="17">
        <v>1</v>
      </c>
      <c r="V365" s="27"/>
      <c r="W365" s="27"/>
      <c r="X365" s="27"/>
      <c r="Y365" s="27"/>
      <c r="Z365" s="27"/>
      <c r="AA365" s="28"/>
      <c r="AB365" s="2">
        <f t="shared" si="23"/>
        <v>0</v>
      </c>
    </row>
    <row r="366" spans="1:28" ht="12" customHeight="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11">
        <v>1</v>
      </c>
      <c r="N366" s="16"/>
      <c r="O366" s="27"/>
      <c r="P366" s="27"/>
      <c r="Q366" s="27"/>
      <c r="R366" s="27"/>
      <c r="S366" s="27">
        <v>1</v>
      </c>
      <c r="T366" s="55"/>
      <c r="U366" s="17"/>
      <c r="V366" s="27"/>
      <c r="W366" s="27"/>
      <c r="X366" s="27"/>
      <c r="Y366" s="27"/>
      <c r="Z366" s="27"/>
      <c r="AA366" s="28">
        <v>1</v>
      </c>
      <c r="AB366" s="2">
        <f t="shared" si="23"/>
        <v>1</v>
      </c>
    </row>
    <row r="367" spans="1:28" ht="12" customHeight="1">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11"/>
      <c r="N367" s="16"/>
      <c r="O367" s="27"/>
      <c r="P367" s="27"/>
      <c r="Q367" s="27"/>
      <c r="R367" s="27"/>
      <c r="S367" s="27"/>
      <c r="T367" s="55">
        <v>1</v>
      </c>
      <c r="U367" s="17"/>
      <c r="V367" s="27"/>
      <c r="W367" s="27"/>
      <c r="X367" s="27"/>
      <c r="Y367" s="27"/>
      <c r="Z367" s="27"/>
      <c r="AA367" s="28">
        <v>1</v>
      </c>
      <c r="AB367" s="2">
        <f t="shared" si="23"/>
        <v>0</v>
      </c>
    </row>
    <row r="368" spans="1:28" ht="12" customHeight="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11">
        <v>1</v>
      </c>
      <c r="N368" s="16"/>
      <c r="O368" s="27"/>
      <c r="P368" s="27"/>
      <c r="Q368" s="27"/>
      <c r="R368" s="27"/>
      <c r="S368" s="27">
        <v>1</v>
      </c>
      <c r="T368" s="55"/>
      <c r="U368" s="17"/>
      <c r="V368" s="27"/>
      <c r="W368" s="27"/>
      <c r="X368" s="27"/>
      <c r="Y368" s="27"/>
      <c r="Z368" s="27">
        <v>1</v>
      </c>
      <c r="AA368" s="28"/>
      <c r="AB368" s="2">
        <f t="shared" si="23"/>
        <v>1</v>
      </c>
    </row>
    <row r="369" spans="1:28" ht="12" customHeight="1">
      <c r="A369" s="10">
        <v>365</v>
      </c>
      <c r="B369" s="98" t="s">
        <v>291</v>
      </c>
      <c r="C369" s="98" t="s">
        <v>291</v>
      </c>
      <c r="D369" s="11" t="s">
        <v>51</v>
      </c>
      <c r="E369" s="11" t="s">
        <v>303</v>
      </c>
      <c r="F369" s="12" t="s">
        <v>50</v>
      </c>
      <c r="G369" s="12" t="s">
        <v>510</v>
      </c>
      <c r="H369" s="12" t="s">
        <v>307</v>
      </c>
      <c r="I369" s="11" t="s">
        <v>507</v>
      </c>
      <c r="J369" s="12" t="str">
        <f t="shared" ref="J369:J376" si="25">"≥17h"</f>
        <v>≥17h</v>
      </c>
      <c r="K369" s="12" t="s">
        <v>513</v>
      </c>
      <c r="L369" s="69" t="s">
        <v>519</v>
      </c>
      <c r="M369" s="11">
        <v>1</v>
      </c>
      <c r="N369" s="16">
        <v>1</v>
      </c>
      <c r="O369" s="27"/>
      <c r="P369" s="27"/>
      <c r="Q369" s="27"/>
      <c r="R369" s="27"/>
      <c r="S369" s="27"/>
      <c r="T369" s="55"/>
      <c r="U369" s="17"/>
      <c r="V369" s="27"/>
      <c r="W369" s="27"/>
      <c r="X369" s="27"/>
      <c r="Y369" s="27"/>
      <c r="Z369" s="27"/>
      <c r="AA369" s="28">
        <v>1</v>
      </c>
      <c r="AB369" s="2">
        <f t="shared" si="23"/>
        <v>0</v>
      </c>
    </row>
    <row r="370" spans="1:28" ht="12" customHeight="1">
      <c r="A370" s="10">
        <v>366</v>
      </c>
      <c r="B370" s="98" t="s">
        <v>106</v>
      </c>
      <c r="C370" s="98" t="s">
        <v>71</v>
      </c>
      <c r="D370" s="11" t="s">
        <v>51</v>
      </c>
      <c r="E370" s="11" t="s">
        <v>304</v>
      </c>
      <c r="F370" s="12" t="s">
        <v>50</v>
      </c>
      <c r="G370" s="12" t="s">
        <v>510</v>
      </c>
      <c r="H370" s="12" t="s">
        <v>306</v>
      </c>
      <c r="I370" s="11" t="s">
        <v>504</v>
      </c>
      <c r="J370" s="12" t="str">
        <f t="shared" si="25"/>
        <v>≥17h</v>
      </c>
      <c r="K370" s="12" t="s">
        <v>47</v>
      </c>
      <c r="L370" s="69" t="s">
        <v>520</v>
      </c>
      <c r="M370" s="11"/>
      <c r="N370" s="16"/>
      <c r="O370" s="27"/>
      <c r="P370" s="27"/>
      <c r="Q370" s="27"/>
      <c r="R370" s="27"/>
      <c r="S370" s="27"/>
      <c r="T370" s="55">
        <v>1</v>
      </c>
      <c r="U370" s="17"/>
      <c r="V370" s="27"/>
      <c r="W370" s="27"/>
      <c r="X370" s="27"/>
      <c r="Y370" s="27"/>
      <c r="Z370" s="27"/>
      <c r="AA370" s="28">
        <v>1</v>
      </c>
      <c r="AB370" s="2">
        <f t="shared" si="23"/>
        <v>0</v>
      </c>
    </row>
    <row r="371" spans="1:28" ht="12" customHeight="1">
      <c r="A371" s="10">
        <v>367</v>
      </c>
      <c r="B371" s="98" t="s">
        <v>192</v>
      </c>
      <c r="C371" s="98" t="s">
        <v>191</v>
      </c>
      <c r="D371" s="11" t="s">
        <v>51</v>
      </c>
      <c r="E371" s="11" t="s">
        <v>303</v>
      </c>
      <c r="F371" s="12" t="s">
        <v>50</v>
      </c>
      <c r="G371" s="12" t="s">
        <v>510</v>
      </c>
      <c r="H371" s="12" t="s">
        <v>306</v>
      </c>
      <c r="I371" s="12" t="s">
        <v>505</v>
      </c>
      <c r="J371" s="12" t="str">
        <f t="shared" si="25"/>
        <v>≥17h</v>
      </c>
      <c r="K371" s="12" t="s">
        <v>513</v>
      </c>
      <c r="L371" s="69" t="s">
        <v>519</v>
      </c>
      <c r="M371" s="11">
        <v>1</v>
      </c>
      <c r="N371" s="16"/>
      <c r="O371" s="27"/>
      <c r="P371" s="27"/>
      <c r="Q371" s="27"/>
      <c r="R371" s="27"/>
      <c r="S371" s="27"/>
      <c r="T371" s="55">
        <v>1</v>
      </c>
      <c r="U371" s="17"/>
      <c r="V371" s="27"/>
      <c r="W371" s="27"/>
      <c r="X371" s="27"/>
      <c r="Y371" s="27"/>
      <c r="Z371" s="27"/>
      <c r="AA371" s="28">
        <v>1</v>
      </c>
      <c r="AB371" s="2">
        <f t="shared" si="23"/>
        <v>0</v>
      </c>
    </row>
    <row r="372" spans="1:28" ht="12" customHeight="1">
      <c r="A372" s="10">
        <v>368</v>
      </c>
      <c r="B372" s="98" t="s">
        <v>106</v>
      </c>
      <c r="C372" s="98" t="s">
        <v>71</v>
      </c>
      <c r="D372" s="11" t="s">
        <v>51</v>
      </c>
      <c r="E372" s="11" t="s">
        <v>304</v>
      </c>
      <c r="F372" s="12" t="s">
        <v>49</v>
      </c>
      <c r="G372" s="12" t="s">
        <v>310</v>
      </c>
      <c r="H372" s="12" t="s">
        <v>306</v>
      </c>
      <c r="I372" s="103" t="s">
        <v>505</v>
      </c>
      <c r="J372" s="12" t="str">
        <f t="shared" si="25"/>
        <v>≥17h</v>
      </c>
      <c r="K372" s="12" t="s">
        <v>47</v>
      </c>
      <c r="L372" s="69" t="s">
        <v>520</v>
      </c>
      <c r="M372" s="11"/>
      <c r="N372" s="16"/>
      <c r="O372" s="27"/>
      <c r="P372" s="27"/>
      <c r="Q372" s="27"/>
      <c r="R372" s="27"/>
      <c r="S372" s="27"/>
      <c r="T372" s="55">
        <v>1</v>
      </c>
      <c r="U372" s="17"/>
      <c r="V372" s="27"/>
      <c r="W372" s="27"/>
      <c r="X372" s="27"/>
      <c r="Y372" s="27"/>
      <c r="Z372" s="27"/>
      <c r="AA372" s="28">
        <v>1</v>
      </c>
      <c r="AB372" s="2">
        <f t="shared" si="23"/>
        <v>0</v>
      </c>
    </row>
    <row r="373" spans="1:28" ht="12" customHeight="1">
      <c r="A373" s="10">
        <v>369</v>
      </c>
      <c r="B373" s="98" t="s">
        <v>193</v>
      </c>
      <c r="C373" s="98" t="s">
        <v>193</v>
      </c>
      <c r="D373" s="11" t="s">
        <v>52</v>
      </c>
      <c r="E373" s="11" t="s">
        <v>304</v>
      </c>
      <c r="F373" s="12" t="s">
        <v>49</v>
      </c>
      <c r="G373" s="12" t="s">
        <v>310</v>
      </c>
      <c r="H373" s="12" t="s">
        <v>306</v>
      </c>
      <c r="I373" s="11" t="s">
        <v>504</v>
      </c>
      <c r="J373" s="12" t="str">
        <f t="shared" si="25"/>
        <v>≥17h</v>
      </c>
      <c r="K373" s="12" t="s">
        <v>512</v>
      </c>
      <c r="L373" s="69" t="s">
        <v>519</v>
      </c>
      <c r="M373" s="11"/>
      <c r="N373" s="16"/>
      <c r="O373" s="27"/>
      <c r="P373" s="27"/>
      <c r="Q373" s="27"/>
      <c r="R373" s="27"/>
      <c r="S373" s="27"/>
      <c r="T373" s="55">
        <v>1</v>
      </c>
      <c r="U373" s="17"/>
      <c r="V373" s="27"/>
      <c r="W373" s="27"/>
      <c r="X373" s="27"/>
      <c r="Y373" s="27"/>
      <c r="Z373" s="27"/>
      <c r="AA373" s="28">
        <v>1</v>
      </c>
      <c r="AB373" s="2">
        <f t="shared" si="23"/>
        <v>0</v>
      </c>
    </row>
    <row r="374" spans="1:28" ht="12" customHeight="1">
      <c r="A374" s="10">
        <v>370</v>
      </c>
      <c r="B374" s="98" t="s">
        <v>67</v>
      </c>
      <c r="C374" s="98" t="s">
        <v>67</v>
      </c>
      <c r="D374" s="11" t="s">
        <v>51</v>
      </c>
      <c r="E374" s="11" t="s">
        <v>304</v>
      </c>
      <c r="F374" s="12" t="s">
        <v>48</v>
      </c>
      <c r="G374" s="12" t="s">
        <v>310</v>
      </c>
      <c r="H374" s="12" t="s">
        <v>306</v>
      </c>
      <c r="I374" s="11" t="s">
        <v>504</v>
      </c>
      <c r="J374" s="12" t="str">
        <f t="shared" si="25"/>
        <v>≥17h</v>
      </c>
      <c r="K374" s="12" t="s">
        <v>512</v>
      </c>
      <c r="L374" s="69" t="s">
        <v>518</v>
      </c>
      <c r="M374" s="11">
        <v>1</v>
      </c>
      <c r="N374" s="16"/>
      <c r="O374" s="27"/>
      <c r="P374" s="27"/>
      <c r="Q374" s="27"/>
      <c r="R374" s="27"/>
      <c r="S374" s="27">
        <v>1</v>
      </c>
      <c r="T374" s="55"/>
      <c r="U374" s="17"/>
      <c r="V374" s="27"/>
      <c r="W374" s="27"/>
      <c r="X374" s="27"/>
      <c r="Y374" s="27"/>
      <c r="Z374" s="27"/>
      <c r="AA374" s="28">
        <v>1</v>
      </c>
      <c r="AB374" s="2">
        <f t="shared" si="23"/>
        <v>1</v>
      </c>
    </row>
    <row r="375" spans="1:28" ht="12" customHeight="1">
      <c r="A375" s="10">
        <v>371</v>
      </c>
      <c r="B375" s="98" t="s">
        <v>106</v>
      </c>
      <c r="C375" s="98" t="s">
        <v>71</v>
      </c>
      <c r="D375" s="11" t="s">
        <v>52</v>
      </c>
      <c r="E375" s="11" t="s">
        <v>304</v>
      </c>
      <c r="F375" s="12" t="s">
        <v>49</v>
      </c>
      <c r="G375" s="12" t="s">
        <v>510</v>
      </c>
      <c r="H375" s="12" t="s">
        <v>308</v>
      </c>
      <c r="I375" s="103" t="s">
        <v>504</v>
      </c>
      <c r="J375" s="12" t="str">
        <f t="shared" si="25"/>
        <v>≥17h</v>
      </c>
      <c r="K375" s="12" t="s">
        <v>512</v>
      </c>
      <c r="L375" s="69" t="s">
        <v>520</v>
      </c>
      <c r="M375" s="11">
        <v>1</v>
      </c>
      <c r="N375" s="16"/>
      <c r="O375" s="27"/>
      <c r="P375" s="27"/>
      <c r="Q375" s="27"/>
      <c r="R375" s="27"/>
      <c r="S375" s="27">
        <v>1</v>
      </c>
      <c r="T375" s="55"/>
      <c r="U375" s="17"/>
      <c r="V375" s="27"/>
      <c r="W375" s="27"/>
      <c r="X375" s="27"/>
      <c r="Y375" s="27"/>
      <c r="Z375" s="27"/>
      <c r="AA375" s="28">
        <v>1</v>
      </c>
      <c r="AB375" s="2">
        <f t="shared" si="23"/>
        <v>1</v>
      </c>
    </row>
    <row r="376" spans="1:28" ht="12" customHeight="1">
      <c r="A376" s="10">
        <v>372</v>
      </c>
      <c r="B376" s="98" t="s">
        <v>67</v>
      </c>
      <c r="C376" s="98" t="s">
        <v>67</v>
      </c>
      <c r="D376" s="11" t="s">
        <v>25</v>
      </c>
      <c r="E376" s="11" t="s">
        <v>303</v>
      </c>
      <c r="F376" s="12" t="s">
        <v>50</v>
      </c>
      <c r="G376" s="12" t="s">
        <v>310</v>
      </c>
      <c r="H376" s="12" t="s">
        <v>306</v>
      </c>
      <c r="I376" s="103" t="s">
        <v>505</v>
      </c>
      <c r="J376" s="12" t="str">
        <f t="shared" si="25"/>
        <v>≥17h</v>
      </c>
      <c r="K376" s="12" t="s">
        <v>512</v>
      </c>
      <c r="L376" s="69" t="s">
        <v>518</v>
      </c>
      <c r="M376" s="11">
        <v>1</v>
      </c>
      <c r="N376" s="16">
        <v>1</v>
      </c>
      <c r="O376" s="27"/>
      <c r="P376" s="27"/>
      <c r="Q376" s="27"/>
      <c r="R376" s="27"/>
      <c r="S376" s="27"/>
      <c r="T376" s="55"/>
      <c r="U376" s="17">
        <v>1</v>
      </c>
      <c r="V376" s="27"/>
      <c r="W376" s="27"/>
      <c r="X376" s="27"/>
      <c r="Y376" s="27"/>
      <c r="Z376" s="27"/>
      <c r="AA376" s="28"/>
      <c r="AB376" s="2">
        <f t="shared" si="23"/>
        <v>0</v>
      </c>
    </row>
    <row r="377" spans="1:28" ht="12" customHeight="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11">
        <v>1</v>
      </c>
      <c r="N377" s="16">
        <v>1</v>
      </c>
      <c r="O377" s="27"/>
      <c r="P377" s="27"/>
      <c r="Q377" s="27"/>
      <c r="R377" s="27"/>
      <c r="S377" s="27"/>
      <c r="T377" s="55"/>
      <c r="U377" s="17">
        <v>1</v>
      </c>
      <c r="V377" s="27"/>
      <c r="W377" s="27"/>
      <c r="X377" s="27"/>
      <c r="Y377" s="27"/>
      <c r="Z377" s="27"/>
      <c r="AA377" s="28"/>
      <c r="AB377" s="2">
        <f t="shared" si="23"/>
        <v>0</v>
      </c>
    </row>
    <row r="378" spans="1:28" ht="12" customHeight="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11">
        <v>1</v>
      </c>
      <c r="N378" s="16">
        <v>1</v>
      </c>
      <c r="O378" s="27"/>
      <c r="P378" s="27"/>
      <c r="Q378" s="27"/>
      <c r="R378" s="27"/>
      <c r="S378" s="27"/>
      <c r="T378" s="55"/>
      <c r="U378" s="17"/>
      <c r="V378" s="27"/>
      <c r="W378" s="27"/>
      <c r="X378" s="27"/>
      <c r="Y378" s="27"/>
      <c r="Z378" s="27"/>
      <c r="AA378" s="28">
        <v>1</v>
      </c>
      <c r="AB378" s="2">
        <f t="shared" si="23"/>
        <v>0</v>
      </c>
    </row>
    <row r="379" spans="1:28" ht="12" customHeight="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11">
        <v>1</v>
      </c>
      <c r="N379" s="16"/>
      <c r="O379" s="27"/>
      <c r="P379" s="27"/>
      <c r="Q379" s="27"/>
      <c r="R379" s="27"/>
      <c r="S379" s="27"/>
      <c r="T379" s="55">
        <v>1</v>
      </c>
      <c r="U379" s="17"/>
      <c r="V379" s="27"/>
      <c r="W379" s="27"/>
      <c r="X379" s="27"/>
      <c r="Y379" s="27"/>
      <c r="Z379" s="27"/>
      <c r="AA379" s="28">
        <v>1</v>
      </c>
      <c r="AB379" s="2">
        <f t="shared" si="23"/>
        <v>0</v>
      </c>
    </row>
    <row r="380" spans="1:28" ht="12" customHeight="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11">
        <v>1</v>
      </c>
      <c r="N380" s="16">
        <v>1</v>
      </c>
      <c r="O380" s="27"/>
      <c r="P380" s="27"/>
      <c r="Q380" s="27"/>
      <c r="R380" s="27"/>
      <c r="S380" s="27"/>
      <c r="T380" s="55"/>
      <c r="U380" s="17"/>
      <c r="V380" s="27"/>
      <c r="W380" s="27"/>
      <c r="X380" s="27"/>
      <c r="Y380" s="27"/>
      <c r="Z380" s="27"/>
      <c r="AA380" s="28">
        <v>1</v>
      </c>
      <c r="AB380" s="2">
        <f t="shared" si="23"/>
        <v>0</v>
      </c>
    </row>
    <row r="381" spans="1:28" ht="12" customHeight="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11"/>
      <c r="N381" s="16"/>
      <c r="O381" s="27"/>
      <c r="P381" s="27"/>
      <c r="Q381" s="27"/>
      <c r="R381" s="27"/>
      <c r="S381" s="27"/>
      <c r="T381" s="55">
        <v>1</v>
      </c>
      <c r="U381" s="17"/>
      <c r="V381" s="27"/>
      <c r="W381" s="27"/>
      <c r="X381" s="27"/>
      <c r="Y381" s="27"/>
      <c r="Z381" s="27"/>
      <c r="AA381" s="28">
        <v>1</v>
      </c>
      <c r="AB381" s="2">
        <f t="shared" si="23"/>
        <v>0</v>
      </c>
    </row>
    <row r="382" spans="1:28" ht="12" customHeight="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11">
        <v>1</v>
      </c>
      <c r="N382" s="16">
        <v>1</v>
      </c>
      <c r="O382" s="27"/>
      <c r="P382" s="27"/>
      <c r="Q382" s="27"/>
      <c r="R382" s="27"/>
      <c r="S382" s="27"/>
      <c r="T382" s="55"/>
      <c r="U382" s="17"/>
      <c r="V382" s="27"/>
      <c r="W382" s="27"/>
      <c r="X382" s="27"/>
      <c r="Y382" s="27"/>
      <c r="Z382" s="27"/>
      <c r="AA382" s="28">
        <v>1</v>
      </c>
      <c r="AB382" s="2">
        <f t="shared" si="23"/>
        <v>0</v>
      </c>
    </row>
    <row r="383" spans="1:28" ht="12" customHeight="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11">
        <v>1</v>
      </c>
      <c r="N383" s="16"/>
      <c r="O383" s="27"/>
      <c r="P383" s="27"/>
      <c r="Q383" s="27"/>
      <c r="R383" s="27"/>
      <c r="S383" s="27">
        <v>1</v>
      </c>
      <c r="T383" s="55"/>
      <c r="U383" s="17"/>
      <c r="V383" s="27"/>
      <c r="W383" s="27"/>
      <c r="X383" s="27"/>
      <c r="Y383" s="27"/>
      <c r="Z383" s="27"/>
      <c r="AA383" s="28">
        <v>1</v>
      </c>
      <c r="AB383" s="2">
        <f t="shared" si="23"/>
        <v>1</v>
      </c>
    </row>
    <row r="384" spans="1:28" ht="12" customHeight="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11">
        <v>1</v>
      </c>
      <c r="N384" s="16"/>
      <c r="O384" s="27"/>
      <c r="P384" s="27"/>
      <c r="Q384" s="27"/>
      <c r="R384" s="27"/>
      <c r="S384" s="27"/>
      <c r="T384" s="55">
        <v>1</v>
      </c>
      <c r="U384" s="17"/>
      <c r="V384" s="27"/>
      <c r="W384" s="27"/>
      <c r="X384" s="27"/>
      <c r="Y384" s="27"/>
      <c r="Z384" s="27"/>
      <c r="AA384" s="28">
        <v>1</v>
      </c>
      <c r="AB384" s="2">
        <f t="shared" si="23"/>
        <v>0</v>
      </c>
    </row>
    <row r="385" spans="1:28" ht="12" customHeight="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11">
        <v>1</v>
      </c>
      <c r="N385" s="16"/>
      <c r="O385" s="27"/>
      <c r="P385" s="27"/>
      <c r="Q385" s="27">
        <v>1</v>
      </c>
      <c r="R385" s="27"/>
      <c r="S385" s="27"/>
      <c r="T385" s="55"/>
      <c r="U385" s="17"/>
      <c r="V385" s="27"/>
      <c r="W385" s="27"/>
      <c r="X385" s="27"/>
      <c r="Y385" s="27"/>
      <c r="Z385" s="27"/>
      <c r="AA385" s="28">
        <v>1</v>
      </c>
      <c r="AB385" s="2">
        <f t="shared" si="23"/>
        <v>0</v>
      </c>
    </row>
    <row r="386" spans="1:28" ht="12" customHeight="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11"/>
      <c r="N386" s="16"/>
      <c r="O386" s="27"/>
      <c r="P386" s="27"/>
      <c r="Q386" s="27"/>
      <c r="R386" s="27"/>
      <c r="S386" s="27"/>
      <c r="T386" s="55">
        <v>1</v>
      </c>
      <c r="U386" s="17"/>
      <c r="V386" s="27"/>
      <c r="W386" s="27"/>
      <c r="X386" s="27"/>
      <c r="Y386" s="27"/>
      <c r="Z386" s="27"/>
      <c r="AA386" s="28">
        <v>1</v>
      </c>
      <c r="AB386" s="2">
        <f t="shared" si="23"/>
        <v>0</v>
      </c>
    </row>
    <row r="387" spans="1:28" ht="12" customHeight="1">
      <c r="A387" s="10">
        <v>383</v>
      </c>
      <c r="B387" s="98" t="s">
        <v>196</v>
      </c>
      <c r="C387" s="98" t="s">
        <v>196</v>
      </c>
      <c r="D387" s="11" t="s">
        <v>52</v>
      </c>
      <c r="E387" s="11" t="s">
        <v>304</v>
      </c>
      <c r="F387" s="12" t="s">
        <v>49</v>
      </c>
      <c r="G387" s="12" t="s">
        <v>310</v>
      </c>
      <c r="H387" s="12" t="s">
        <v>306</v>
      </c>
      <c r="I387" s="103" t="s">
        <v>505</v>
      </c>
      <c r="J387" s="12" t="str">
        <f t="shared" ref="J387:J396" si="26">"≥17h"</f>
        <v>≥17h</v>
      </c>
      <c r="K387" s="12" t="s">
        <v>512</v>
      </c>
      <c r="L387" s="69" t="s">
        <v>519</v>
      </c>
      <c r="M387" s="11"/>
      <c r="N387" s="16"/>
      <c r="O387" s="27"/>
      <c r="P387" s="27"/>
      <c r="Q387" s="27"/>
      <c r="R387" s="27"/>
      <c r="S387" s="27"/>
      <c r="T387" s="55">
        <v>1</v>
      </c>
      <c r="U387" s="17"/>
      <c r="V387" s="27"/>
      <c r="W387" s="27"/>
      <c r="X387" s="27"/>
      <c r="Y387" s="27"/>
      <c r="Z387" s="27"/>
      <c r="AA387" s="28">
        <v>1</v>
      </c>
      <c r="AB387" s="2">
        <f t="shared" si="23"/>
        <v>0</v>
      </c>
    </row>
    <row r="388" spans="1:28" ht="12" customHeight="1">
      <c r="A388" s="10">
        <v>384</v>
      </c>
      <c r="B388" s="98" t="s">
        <v>82</v>
      </c>
      <c r="C388" s="98" t="s">
        <v>82</v>
      </c>
      <c r="D388" s="11" t="s">
        <v>51</v>
      </c>
      <c r="E388" s="11" t="s">
        <v>304</v>
      </c>
      <c r="F388" s="12" t="s">
        <v>48</v>
      </c>
      <c r="G388" s="12" t="s">
        <v>310</v>
      </c>
      <c r="H388" s="12" t="s">
        <v>306</v>
      </c>
      <c r="I388" s="103" t="s">
        <v>505</v>
      </c>
      <c r="J388" s="12" t="str">
        <f t="shared" si="26"/>
        <v>≥17h</v>
      </c>
      <c r="K388" s="12" t="s">
        <v>47</v>
      </c>
      <c r="L388" s="69" t="s">
        <v>518</v>
      </c>
      <c r="M388" s="11">
        <v>1</v>
      </c>
      <c r="N388" s="16"/>
      <c r="O388" s="27"/>
      <c r="P388" s="27"/>
      <c r="Q388" s="27"/>
      <c r="R388" s="27"/>
      <c r="S388" s="27">
        <v>1</v>
      </c>
      <c r="T388" s="55"/>
      <c r="U388" s="17"/>
      <c r="V388" s="27"/>
      <c r="W388" s="27"/>
      <c r="X388" s="27"/>
      <c r="Y388" s="27"/>
      <c r="Z388" s="27">
        <v>1</v>
      </c>
      <c r="AA388" s="28"/>
      <c r="AB388" s="2">
        <f t="shared" si="23"/>
        <v>1</v>
      </c>
    </row>
    <row r="389" spans="1:28" ht="12" customHeight="1">
      <c r="A389" s="10">
        <v>385</v>
      </c>
      <c r="B389" s="98" t="s">
        <v>281</v>
      </c>
      <c r="C389" s="98" t="s">
        <v>281</v>
      </c>
      <c r="D389" s="11" t="s">
        <v>52</v>
      </c>
      <c r="E389" s="11" t="s">
        <v>304</v>
      </c>
      <c r="F389" s="12" t="s">
        <v>49</v>
      </c>
      <c r="G389" s="12" t="s">
        <v>310</v>
      </c>
      <c r="H389" s="12" t="s">
        <v>306</v>
      </c>
      <c r="I389" s="103" t="s">
        <v>504</v>
      </c>
      <c r="J389" s="12" t="str">
        <f t="shared" si="26"/>
        <v>≥17h</v>
      </c>
      <c r="K389" s="12" t="s">
        <v>512</v>
      </c>
      <c r="L389" s="69" t="s">
        <v>519</v>
      </c>
      <c r="M389" s="11"/>
      <c r="N389" s="16"/>
      <c r="O389" s="27"/>
      <c r="P389" s="27"/>
      <c r="Q389" s="27"/>
      <c r="R389" s="27"/>
      <c r="S389" s="27"/>
      <c r="T389" s="55">
        <v>1</v>
      </c>
      <c r="U389" s="17"/>
      <c r="V389" s="27"/>
      <c r="W389" s="27"/>
      <c r="X389" s="27"/>
      <c r="Y389" s="27"/>
      <c r="Z389" s="27"/>
      <c r="AA389" s="28">
        <v>1</v>
      </c>
      <c r="AB389" s="2">
        <f t="shared" si="23"/>
        <v>0</v>
      </c>
    </row>
    <row r="390" spans="1:28" ht="12" customHeight="1">
      <c r="A390" s="10">
        <v>386</v>
      </c>
      <c r="B390" s="98" t="s">
        <v>82</v>
      </c>
      <c r="C390" s="98" t="s">
        <v>82</v>
      </c>
      <c r="D390" s="11" t="s">
        <v>25</v>
      </c>
      <c r="E390" s="11" t="s">
        <v>304</v>
      </c>
      <c r="F390" s="12" t="s">
        <v>48</v>
      </c>
      <c r="G390" s="12" t="s">
        <v>310</v>
      </c>
      <c r="H390" s="12" t="s">
        <v>306</v>
      </c>
      <c r="I390" s="11" t="s">
        <v>507</v>
      </c>
      <c r="J390" s="12" t="str">
        <f t="shared" si="26"/>
        <v>≥17h</v>
      </c>
      <c r="K390" s="12" t="s">
        <v>513</v>
      </c>
      <c r="L390" s="69" t="s">
        <v>518</v>
      </c>
      <c r="M390" s="11">
        <v>1</v>
      </c>
      <c r="N390" s="16"/>
      <c r="O390" s="27"/>
      <c r="P390" s="27"/>
      <c r="Q390" s="27"/>
      <c r="R390" s="27"/>
      <c r="S390" s="27">
        <v>1</v>
      </c>
      <c r="T390" s="55"/>
      <c r="U390" s="17"/>
      <c r="V390" s="27"/>
      <c r="W390" s="27"/>
      <c r="X390" s="27"/>
      <c r="Y390" s="27"/>
      <c r="Z390" s="27">
        <v>1</v>
      </c>
      <c r="AA390" s="28"/>
      <c r="AB390" s="2">
        <f t="shared" ref="AB390:AB453" si="27">IF(OR(S390=1,Z390=1),1,0)</f>
        <v>1</v>
      </c>
    </row>
    <row r="391" spans="1:28" ht="12" customHeight="1">
      <c r="A391" s="10">
        <v>387</v>
      </c>
      <c r="B391" s="98" t="s">
        <v>236</v>
      </c>
      <c r="C391" s="98" t="s">
        <v>235</v>
      </c>
      <c r="D391" s="11" t="s">
        <v>52</v>
      </c>
      <c r="E391" s="11" t="s">
        <v>304</v>
      </c>
      <c r="F391" s="12" t="s">
        <v>49</v>
      </c>
      <c r="G391" s="12" t="s">
        <v>310</v>
      </c>
      <c r="H391" s="12" t="s">
        <v>306</v>
      </c>
      <c r="I391" s="11" t="s">
        <v>507</v>
      </c>
      <c r="J391" s="12" t="str">
        <f t="shared" si="26"/>
        <v>≥17h</v>
      </c>
      <c r="K391" s="12" t="s">
        <v>512</v>
      </c>
      <c r="L391" s="69" t="s">
        <v>519</v>
      </c>
      <c r="M391" s="11"/>
      <c r="N391" s="16"/>
      <c r="O391" s="27"/>
      <c r="P391" s="27"/>
      <c r="Q391" s="27"/>
      <c r="R391" s="27"/>
      <c r="S391" s="27"/>
      <c r="T391" s="55">
        <v>1</v>
      </c>
      <c r="U391" s="17"/>
      <c r="V391" s="27"/>
      <c r="W391" s="27"/>
      <c r="X391" s="27"/>
      <c r="Y391" s="27"/>
      <c r="Z391" s="27"/>
      <c r="AA391" s="28">
        <v>1</v>
      </c>
      <c r="AB391" s="2">
        <f t="shared" si="27"/>
        <v>0</v>
      </c>
    </row>
    <row r="392" spans="1:28" ht="12" customHeight="1">
      <c r="A392" s="10">
        <v>388</v>
      </c>
      <c r="B392" s="98" t="s">
        <v>273</v>
      </c>
      <c r="C392" s="98" t="s">
        <v>89</v>
      </c>
      <c r="D392" s="11" t="s">
        <v>25</v>
      </c>
      <c r="E392" s="11" t="s">
        <v>304</v>
      </c>
      <c r="F392" s="12" t="s">
        <v>50</v>
      </c>
      <c r="G392" s="12" t="s">
        <v>310</v>
      </c>
      <c r="H392" s="12" t="s">
        <v>306</v>
      </c>
      <c r="I392" s="103" t="s">
        <v>504</v>
      </c>
      <c r="J392" s="12" t="str">
        <f t="shared" si="26"/>
        <v>≥17h</v>
      </c>
      <c r="K392" s="12" t="s">
        <v>47</v>
      </c>
      <c r="L392" s="69" t="s">
        <v>520</v>
      </c>
      <c r="M392" s="11"/>
      <c r="N392" s="16"/>
      <c r="O392" s="27"/>
      <c r="P392" s="27"/>
      <c r="Q392" s="27"/>
      <c r="R392" s="27"/>
      <c r="S392" s="27"/>
      <c r="T392" s="55">
        <v>1</v>
      </c>
      <c r="U392" s="17"/>
      <c r="V392" s="27"/>
      <c r="W392" s="27"/>
      <c r="X392" s="27"/>
      <c r="Y392" s="27"/>
      <c r="Z392" s="27"/>
      <c r="AA392" s="28">
        <v>1</v>
      </c>
      <c r="AB392" s="2">
        <f t="shared" si="27"/>
        <v>0</v>
      </c>
    </row>
    <row r="393" spans="1:28" ht="12" customHeight="1">
      <c r="A393" s="10">
        <v>389</v>
      </c>
      <c r="B393" s="98" t="s">
        <v>82</v>
      </c>
      <c r="C393" s="98" t="s">
        <v>82</v>
      </c>
      <c r="D393" s="11" t="s">
        <v>51</v>
      </c>
      <c r="E393" s="11" t="s">
        <v>303</v>
      </c>
      <c r="F393" s="12" t="s">
        <v>49</v>
      </c>
      <c r="G393" s="12" t="s">
        <v>310</v>
      </c>
      <c r="H393" s="12" t="s">
        <v>306</v>
      </c>
      <c r="I393" s="103" t="s">
        <v>504</v>
      </c>
      <c r="J393" s="12" t="str">
        <f t="shared" si="26"/>
        <v>≥17h</v>
      </c>
      <c r="K393" s="12" t="s">
        <v>512</v>
      </c>
      <c r="L393" s="69" t="s">
        <v>518</v>
      </c>
      <c r="M393" s="11"/>
      <c r="N393" s="16"/>
      <c r="O393" s="27"/>
      <c r="P393" s="27"/>
      <c r="Q393" s="27"/>
      <c r="R393" s="27"/>
      <c r="S393" s="27"/>
      <c r="T393" s="55">
        <v>1</v>
      </c>
      <c r="U393" s="17"/>
      <c r="V393" s="27"/>
      <c r="W393" s="27"/>
      <c r="X393" s="27"/>
      <c r="Y393" s="27"/>
      <c r="Z393" s="27"/>
      <c r="AA393" s="28">
        <v>1</v>
      </c>
      <c r="AB393" s="2">
        <f t="shared" si="27"/>
        <v>0</v>
      </c>
    </row>
    <row r="394" spans="1:28" ht="12" customHeight="1">
      <c r="A394" s="10">
        <v>390</v>
      </c>
      <c r="B394" s="98" t="s">
        <v>82</v>
      </c>
      <c r="C394" s="98" t="s">
        <v>82</v>
      </c>
      <c r="D394" s="11" t="s">
        <v>52</v>
      </c>
      <c r="E394" s="11" t="s">
        <v>304</v>
      </c>
      <c r="F394" s="12" t="s">
        <v>49</v>
      </c>
      <c r="G394" s="12" t="s">
        <v>310</v>
      </c>
      <c r="H394" s="12" t="s">
        <v>306</v>
      </c>
      <c r="I394" s="103" t="s">
        <v>504</v>
      </c>
      <c r="J394" s="12" t="str">
        <f t="shared" si="26"/>
        <v>≥17h</v>
      </c>
      <c r="K394" s="12" t="s">
        <v>512</v>
      </c>
      <c r="L394" s="69" t="s">
        <v>518</v>
      </c>
      <c r="M394" s="11"/>
      <c r="N394" s="16"/>
      <c r="O394" s="27"/>
      <c r="P394" s="27"/>
      <c r="Q394" s="27"/>
      <c r="R394" s="27"/>
      <c r="S394" s="27"/>
      <c r="T394" s="55">
        <v>1</v>
      </c>
      <c r="U394" s="17"/>
      <c r="V394" s="27"/>
      <c r="W394" s="27"/>
      <c r="X394" s="27"/>
      <c r="Y394" s="27"/>
      <c r="Z394" s="27"/>
      <c r="AA394" s="28">
        <v>1</v>
      </c>
      <c r="AB394" s="2">
        <f t="shared" si="27"/>
        <v>0</v>
      </c>
    </row>
    <row r="395" spans="1:28" ht="12" customHeight="1">
      <c r="A395" s="10">
        <v>391</v>
      </c>
      <c r="B395" s="98" t="s">
        <v>273</v>
      </c>
      <c r="C395" s="98" t="s">
        <v>89</v>
      </c>
      <c r="D395" s="11" t="s">
        <v>51</v>
      </c>
      <c r="E395" s="11" t="s">
        <v>303</v>
      </c>
      <c r="F395" s="12" t="s">
        <v>48</v>
      </c>
      <c r="G395" s="12" t="s">
        <v>310</v>
      </c>
      <c r="H395" s="12" t="s">
        <v>306</v>
      </c>
      <c r="I395" s="103" t="s">
        <v>505</v>
      </c>
      <c r="J395" s="12" t="str">
        <f t="shared" si="26"/>
        <v>≥17h</v>
      </c>
      <c r="K395" s="12" t="s">
        <v>512</v>
      </c>
      <c r="L395" s="69" t="s">
        <v>520</v>
      </c>
      <c r="M395" s="11">
        <v>1</v>
      </c>
      <c r="N395" s="16"/>
      <c r="O395" s="27"/>
      <c r="P395" s="27"/>
      <c r="Q395" s="27"/>
      <c r="R395" s="27"/>
      <c r="S395" s="27">
        <v>1</v>
      </c>
      <c r="T395" s="55"/>
      <c r="U395" s="17"/>
      <c r="V395" s="27"/>
      <c r="W395" s="27"/>
      <c r="X395" s="27"/>
      <c r="Y395" s="27"/>
      <c r="Z395" s="27"/>
      <c r="AA395" s="28">
        <v>1</v>
      </c>
      <c r="AB395" s="2">
        <f t="shared" si="27"/>
        <v>1</v>
      </c>
    </row>
    <row r="396" spans="1:28" ht="12" customHeight="1">
      <c r="A396" s="10">
        <v>392</v>
      </c>
      <c r="B396" s="98" t="s">
        <v>236</v>
      </c>
      <c r="C396" s="98" t="s">
        <v>235</v>
      </c>
      <c r="D396" s="11" t="s">
        <v>52</v>
      </c>
      <c r="E396" s="11" t="s">
        <v>304</v>
      </c>
      <c r="F396" s="12" t="s">
        <v>49</v>
      </c>
      <c r="G396" s="12" t="s">
        <v>310</v>
      </c>
      <c r="H396" s="12" t="s">
        <v>306</v>
      </c>
      <c r="I396" s="103" t="s">
        <v>504</v>
      </c>
      <c r="J396" s="12" t="str">
        <f t="shared" si="26"/>
        <v>≥17h</v>
      </c>
      <c r="K396" s="12" t="s">
        <v>512</v>
      </c>
      <c r="L396" s="69" t="s">
        <v>519</v>
      </c>
      <c r="M396" s="11"/>
      <c r="N396" s="16"/>
      <c r="O396" s="27"/>
      <c r="P396" s="27"/>
      <c r="Q396" s="27"/>
      <c r="R396" s="27"/>
      <c r="S396" s="27"/>
      <c r="T396" s="55">
        <v>1</v>
      </c>
      <c r="U396" s="17"/>
      <c r="V396" s="27"/>
      <c r="W396" s="27"/>
      <c r="X396" s="27"/>
      <c r="Y396" s="27"/>
      <c r="Z396" s="27"/>
      <c r="AA396" s="28">
        <v>1</v>
      </c>
      <c r="AB396" s="2">
        <f t="shared" si="27"/>
        <v>0</v>
      </c>
    </row>
    <row r="397" spans="1:28" ht="12" customHeight="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11">
        <v>1</v>
      </c>
      <c r="N397" s="16">
        <v>1</v>
      </c>
      <c r="O397" s="27"/>
      <c r="P397" s="27"/>
      <c r="Q397" s="27"/>
      <c r="R397" s="27"/>
      <c r="S397" s="27"/>
      <c r="T397" s="55"/>
      <c r="U397" s="17">
        <v>1</v>
      </c>
      <c r="V397" s="27"/>
      <c r="W397" s="27"/>
      <c r="X397" s="27"/>
      <c r="Y397" s="27"/>
      <c r="Z397" s="27"/>
      <c r="AA397" s="28"/>
      <c r="AB397" s="2">
        <f t="shared" si="27"/>
        <v>0</v>
      </c>
    </row>
    <row r="398" spans="1:28" ht="12" customHeight="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11"/>
      <c r="N398" s="16"/>
      <c r="O398" s="27"/>
      <c r="P398" s="27"/>
      <c r="Q398" s="27"/>
      <c r="R398" s="27"/>
      <c r="S398" s="27"/>
      <c r="T398" s="55">
        <v>1</v>
      </c>
      <c r="U398" s="17"/>
      <c r="V398" s="27"/>
      <c r="W398" s="27"/>
      <c r="X398" s="27"/>
      <c r="Y398" s="27"/>
      <c r="Z398" s="27"/>
      <c r="AA398" s="28">
        <v>1</v>
      </c>
      <c r="AB398" s="2">
        <f t="shared" si="27"/>
        <v>0</v>
      </c>
    </row>
    <row r="399" spans="1:28" ht="12" customHeight="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11">
        <v>1</v>
      </c>
      <c r="N399" s="16">
        <v>1</v>
      </c>
      <c r="O399" s="27"/>
      <c r="P399" s="27"/>
      <c r="Q399" s="27"/>
      <c r="R399" s="27"/>
      <c r="S399" s="27"/>
      <c r="T399" s="55"/>
      <c r="U399" s="17"/>
      <c r="V399" s="27"/>
      <c r="W399" s="27"/>
      <c r="X399" s="27"/>
      <c r="Y399" s="27"/>
      <c r="Z399" s="27"/>
      <c r="AA399" s="28">
        <v>1</v>
      </c>
      <c r="AB399" s="2">
        <f t="shared" si="27"/>
        <v>0</v>
      </c>
    </row>
    <row r="400" spans="1:28" ht="12" customHeight="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11"/>
      <c r="N400" s="16"/>
      <c r="O400" s="27"/>
      <c r="P400" s="27"/>
      <c r="Q400" s="27"/>
      <c r="R400" s="27"/>
      <c r="S400" s="27"/>
      <c r="T400" s="55">
        <v>1</v>
      </c>
      <c r="U400" s="17"/>
      <c r="V400" s="27"/>
      <c r="W400" s="27"/>
      <c r="X400" s="27"/>
      <c r="Y400" s="27"/>
      <c r="Z400" s="27"/>
      <c r="AA400" s="28">
        <v>1</v>
      </c>
      <c r="AB400" s="2">
        <f t="shared" si="27"/>
        <v>0</v>
      </c>
    </row>
    <row r="401" spans="1:28" ht="12" customHeight="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11"/>
      <c r="N401" s="16"/>
      <c r="O401" s="27"/>
      <c r="P401" s="27"/>
      <c r="Q401" s="27"/>
      <c r="R401" s="27"/>
      <c r="S401" s="27"/>
      <c r="T401" s="55">
        <v>1</v>
      </c>
      <c r="U401" s="17"/>
      <c r="V401" s="27"/>
      <c r="W401" s="27"/>
      <c r="X401" s="27"/>
      <c r="Y401" s="27"/>
      <c r="Z401" s="27"/>
      <c r="AA401" s="28">
        <v>1</v>
      </c>
      <c r="AB401" s="2">
        <f t="shared" si="27"/>
        <v>0</v>
      </c>
    </row>
    <row r="402" spans="1:28" ht="12" customHeight="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11">
        <v>1</v>
      </c>
      <c r="N402" s="16"/>
      <c r="O402" s="27"/>
      <c r="P402" s="27"/>
      <c r="Q402" s="27"/>
      <c r="R402" s="27"/>
      <c r="S402" s="27">
        <v>1</v>
      </c>
      <c r="T402" s="55"/>
      <c r="U402" s="17"/>
      <c r="V402" s="27"/>
      <c r="W402" s="27"/>
      <c r="X402" s="27"/>
      <c r="Y402" s="27"/>
      <c r="Z402" s="27"/>
      <c r="AA402" s="28">
        <v>1</v>
      </c>
      <c r="AB402" s="2">
        <f t="shared" si="27"/>
        <v>1</v>
      </c>
    </row>
    <row r="403" spans="1:28" ht="12" customHeight="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11"/>
      <c r="N403" s="16"/>
      <c r="O403" s="27"/>
      <c r="P403" s="27"/>
      <c r="Q403" s="27"/>
      <c r="R403" s="27"/>
      <c r="S403" s="27"/>
      <c r="T403" s="55">
        <v>1</v>
      </c>
      <c r="U403" s="17"/>
      <c r="V403" s="27"/>
      <c r="W403" s="27"/>
      <c r="X403" s="27"/>
      <c r="Y403" s="27"/>
      <c r="Z403" s="27"/>
      <c r="AA403" s="28">
        <v>1</v>
      </c>
      <c r="AB403" s="2">
        <f t="shared" si="27"/>
        <v>0</v>
      </c>
    </row>
    <row r="404" spans="1:28" ht="12" customHeight="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11">
        <v>1</v>
      </c>
      <c r="N404" s="16">
        <v>1</v>
      </c>
      <c r="O404" s="27"/>
      <c r="P404" s="27"/>
      <c r="Q404" s="27"/>
      <c r="R404" s="27"/>
      <c r="S404" s="27"/>
      <c r="T404" s="55"/>
      <c r="U404" s="17"/>
      <c r="V404" s="27"/>
      <c r="W404" s="27"/>
      <c r="X404" s="27"/>
      <c r="Y404" s="27"/>
      <c r="Z404" s="27"/>
      <c r="AA404" s="28">
        <v>1</v>
      </c>
      <c r="AB404" s="2">
        <f t="shared" si="27"/>
        <v>0</v>
      </c>
    </row>
    <row r="405" spans="1:28" ht="12" customHeight="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11"/>
      <c r="N405" s="16"/>
      <c r="O405" s="27"/>
      <c r="P405" s="27"/>
      <c r="Q405" s="27"/>
      <c r="R405" s="27"/>
      <c r="S405" s="27"/>
      <c r="T405" s="55">
        <v>1</v>
      </c>
      <c r="U405" s="17"/>
      <c r="V405" s="27"/>
      <c r="W405" s="27"/>
      <c r="X405" s="27"/>
      <c r="Y405" s="27"/>
      <c r="Z405" s="27"/>
      <c r="AA405" s="28">
        <v>1</v>
      </c>
      <c r="AB405" s="2">
        <f t="shared" si="27"/>
        <v>0</v>
      </c>
    </row>
    <row r="406" spans="1:28" ht="12" customHeight="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11">
        <v>1</v>
      </c>
      <c r="N406" s="16">
        <v>1</v>
      </c>
      <c r="O406" s="27"/>
      <c r="P406" s="27"/>
      <c r="Q406" s="27"/>
      <c r="R406" s="27"/>
      <c r="S406" s="27"/>
      <c r="T406" s="55"/>
      <c r="U406" s="17"/>
      <c r="V406" s="27"/>
      <c r="W406" s="27"/>
      <c r="X406" s="27"/>
      <c r="Y406" s="27"/>
      <c r="Z406" s="27"/>
      <c r="AA406" s="28">
        <v>1</v>
      </c>
      <c r="AB406" s="2">
        <f t="shared" si="27"/>
        <v>0</v>
      </c>
    </row>
    <row r="407" spans="1:28" ht="12" customHeight="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11">
        <v>1</v>
      </c>
      <c r="N407" s="16">
        <v>1</v>
      </c>
      <c r="O407" s="27"/>
      <c r="P407" s="27"/>
      <c r="Q407" s="27"/>
      <c r="R407" s="27"/>
      <c r="S407" s="27"/>
      <c r="T407" s="55"/>
      <c r="U407" s="17">
        <v>1</v>
      </c>
      <c r="V407" s="27"/>
      <c r="W407" s="27"/>
      <c r="X407" s="27"/>
      <c r="Y407" s="27"/>
      <c r="Z407" s="27"/>
      <c r="AA407" s="28"/>
      <c r="AB407" s="2">
        <f t="shared" si="27"/>
        <v>0</v>
      </c>
    </row>
    <row r="408" spans="1:28" ht="12" customHeight="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11">
        <v>1</v>
      </c>
      <c r="N408" s="16"/>
      <c r="O408" s="27"/>
      <c r="P408" s="27"/>
      <c r="Q408" s="27"/>
      <c r="R408" s="27"/>
      <c r="S408" s="27">
        <v>1</v>
      </c>
      <c r="T408" s="55"/>
      <c r="U408" s="17"/>
      <c r="V408" s="27"/>
      <c r="W408" s="27"/>
      <c r="X408" s="27"/>
      <c r="Y408" s="27"/>
      <c r="Z408" s="27">
        <v>1</v>
      </c>
      <c r="AA408" s="28"/>
      <c r="AB408" s="2">
        <f t="shared" si="27"/>
        <v>1</v>
      </c>
    </row>
    <row r="409" spans="1:28" ht="12" customHeight="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11">
        <v>1</v>
      </c>
      <c r="N409" s="16">
        <v>1</v>
      </c>
      <c r="O409" s="27"/>
      <c r="P409" s="27"/>
      <c r="Q409" s="27"/>
      <c r="R409" s="27"/>
      <c r="S409" s="27"/>
      <c r="T409" s="55"/>
      <c r="U409" s="17"/>
      <c r="V409" s="27"/>
      <c r="W409" s="27"/>
      <c r="X409" s="27"/>
      <c r="Y409" s="27"/>
      <c r="Z409" s="27"/>
      <c r="AA409" s="28">
        <v>1</v>
      </c>
      <c r="AB409" s="2">
        <f t="shared" si="27"/>
        <v>0</v>
      </c>
    </row>
    <row r="410" spans="1:28" ht="12" customHeight="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11"/>
      <c r="N410" s="16"/>
      <c r="O410" s="27"/>
      <c r="P410" s="27"/>
      <c r="Q410" s="27"/>
      <c r="R410" s="27"/>
      <c r="S410" s="27"/>
      <c r="T410" s="55">
        <v>1</v>
      </c>
      <c r="U410" s="17"/>
      <c r="V410" s="27"/>
      <c r="W410" s="27"/>
      <c r="X410" s="27"/>
      <c r="Y410" s="27"/>
      <c r="Z410" s="27"/>
      <c r="AA410" s="28">
        <v>1</v>
      </c>
      <c r="AB410" s="2">
        <f t="shared" si="27"/>
        <v>0</v>
      </c>
    </row>
    <row r="411" spans="1:28" ht="12" customHeight="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11">
        <v>1</v>
      </c>
      <c r="N411" s="16"/>
      <c r="O411" s="27"/>
      <c r="P411" s="27"/>
      <c r="Q411" s="27"/>
      <c r="R411" s="27"/>
      <c r="S411" s="27">
        <v>1</v>
      </c>
      <c r="T411" s="55"/>
      <c r="U411" s="17"/>
      <c r="V411" s="27"/>
      <c r="W411" s="27"/>
      <c r="X411" s="27"/>
      <c r="Y411" s="27"/>
      <c r="Z411" s="27"/>
      <c r="AA411" s="28">
        <v>1</v>
      </c>
      <c r="AB411" s="2">
        <f t="shared" si="27"/>
        <v>1</v>
      </c>
    </row>
    <row r="412" spans="1:28" ht="12" customHeight="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11">
        <v>1</v>
      </c>
      <c r="N412" s="16"/>
      <c r="O412" s="27"/>
      <c r="P412" s="27"/>
      <c r="Q412" s="27"/>
      <c r="R412" s="27"/>
      <c r="S412" s="27">
        <v>1</v>
      </c>
      <c r="T412" s="55"/>
      <c r="U412" s="17"/>
      <c r="V412" s="27"/>
      <c r="W412" s="27"/>
      <c r="X412" s="27"/>
      <c r="Y412" s="27"/>
      <c r="Z412" s="27">
        <v>1</v>
      </c>
      <c r="AA412" s="28"/>
      <c r="AB412" s="2">
        <f t="shared" si="27"/>
        <v>1</v>
      </c>
    </row>
    <row r="413" spans="1:28" ht="12" customHeight="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11">
        <v>1</v>
      </c>
      <c r="N413" s="16">
        <v>1</v>
      </c>
      <c r="O413" s="27"/>
      <c r="P413" s="27"/>
      <c r="Q413" s="27"/>
      <c r="R413" s="27"/>
      <c r="S413" s="27"/>
      <c r="T413" s="55"/>
      <c r="U413" s="17">
        <v>1</v>
      </c>
      <c r="V413" s="27"/>
      <c r="W413" s="27"/>
      <c r="X413" s="27"/>
      <c r="Y413" s="27"/>
      <c r="Z413" s="27"/>
      <c r="AA413" s="28"/>
      <c r="AB413" s="2">
        <f t="shared" si="27"/>
        <v>0</v>
      </c>
    </row>
    <row r="414" spans="1:28" ht="12" customHeight="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11"/>
      <c r="N414" s="16"/>
      <c r="O414" s="27"/>
      <c r="P414" s="27"/>
      <c r="Q414" s="27"/>
      <c r="R414" s="27"/>
      <c r="S414" s="27"/>
      <c r="T414" s="55">
        <v>1</v>
      </c>
      <c r="U414" s="17"/>
      <c r="V414" s="27"/>
      <c r="W414" s="27"/>
      <c r="X414" s="27"/>
      <c r="Y414" s="27"/>
      <c r="Z414" s="27"/>
      <c r="AA414" s="28">
        <v>1</v>
      </c>
      <c r="AB414" s="2">
        <f t="shared" si="27"/>
        <v>0</v>
      </c>
    </row>
    <row r="415" spans="1:28" ht="12" customHeight="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11">
        <v>1</v>
      </c>
      <c r="N415" s="16">
        <v>1</v>
      </c>
      <c r="O415" s="27"/>
      <c r="P415" s="27"/>
      <c r="Q415" s="27"/>
      <c r="R415" s="27"/>
      <c r="S415" s="27"/>
      <c r="T415" s="55"/>
      <c r="U415" s="17">
        <v>1</v>
      </c>
      <c r="V415" s="27"/>
      <c r="W415" s="27"/>
      <c r="X415" s="27"/>
      <c r="Y415" s="27"/>
      <c r="Z415" s="27"/>
      <c r="AA415" s="28"/>
      <c r="AB415" s="2">
        <f t="shared" si="27"/>
        <v>0</v>
      </c>
    </row>
    <row r="416" spans="1:28" ht="12" customHeight="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11">
        <v>1</v>
      </c>
      <c r="N416" s="16"/>
      <c r="O416" s="27"/>
      <c r="P416" s="27"/>
      <c r="Q416" s="27"/>
      <c r="R416" s="27"/>
      <c r="S416" s="27">
        <v>1</v>
      </c>
      <c r="T416" s="55"/>
      <c r="U416" s="17"/>
      <c r="V416" s="27"/>
      <c r="W416" s="27"/>
      <c r="X416" s="27"/>
      <c r="Y416" s="27"/>
      <c r="Z416" s="27"/>
      <c r="AA416" s="28">
        <v>1</v>
      </c>
      <c r="AB416" s="2">
        <f t="shared" si="27"/>
        <v>1</v>
      </c>
    </row>
    <row r="417" spans="1:28" ht="12" customHeight="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11">
        <v>1</v>
      </c>
      <c r="N417" s="16">
        <v>1</v>
      </c>
      <c r="O417" s="27"/>
      <c r="P417" s="27"/>
      <c r="Q417" s="27"/>
      <c r="R417" s="27"/>
      <c r="S417" s="27"/>
      <c r="T417" s="55"/>
      <c r="U417" s="17"/>
      <c r="V417" s="27"/>
      <c r="W417" s="27"/>
      <c r="X417" s="27"/>
      <c r="Y417" s="27"/>
      <c r="Z417" s="27"/>
      <c r="AA417" s="28">
        <v>1</v>
      </c>
      <c r="AB417" s="2">
        <f t="shared" si="27"/>
        <v>0</v>
      </c>
    </row>
    <row r="418" spans="1:28" ht="12" customHeight="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11">
        <v>1</v>
      </c>
      <c r="N418" s="16">
        <v>1</v>
      </c>
      <c r="O418" s="27"/>
      <c r="P418" s="27"/>
      <c r="Q418" s="27"/>
      <c r="R418" s="27"/>
      <c r="S418" s="27"/>
      <c r="T418" s="55"/>
      <c r="U418" s="17"/>
      <c r="V418" s="27"/>
      <c r="W418" s="27"/>
      <c r="X418" s="27"/>
      <c r="Y418" s="27"/>
      <c r="Z418" s="27"/>
      <c r="AA418" s="28">
        <v>1</v>
      </c>
      <c r="AB418" s="2">
        <f t="shared" si="27"/>
        <v>0</v>
      </c>
    </row>
    <row r="419" spans="1:28" ht="12" customHeight="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11"/>
      <c r="N419" s="16"/>
      <c r="O419" s="27"/>
      <c r="P419" s="27"/>
      <c r="Q419" s="27"/>
      <c r="R419" s="27"/>
      <c r="S419" s="27"/>
      <c r="T419" s="55">
        <v>1</v>
      </c>
      <c r="U419" s="17"/>
      <c r="V419" s="27"/>
      <c r="W419" s="27"/>
      <c r="X419" s="27"/>
      <c r="Y419" s="27"/>
      <c r="Z419" s="27"/>
      <c r="AA419" s="28">
        <v>1</v>
      </c>
      <c r="AB419" s="2">
        <f t="shared" si="27"/>
        <v>0</v>
      </c>
    </row>
    <row r="420" spans="1:28" ht="12" customHeight="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11">
        <v>1</v>
      </c>
      <c r="N420" s="16"/>
      <c r="O420" s="27"/>
      <c r="P420" s="27"/>
      <c r="Q420" s="27"/>
      <c r="R420" s="27"/>
      <c r="S420" s="27">
        <v>1</v>
      </c>
      <c r="T420" s="55"/>
      <c r="U420" s="17"/>
      <c r="V420" s="27"/>
      <c r="W420" s="27"/>
      <c r="X420" s="27"/>
      <c r="Y420" s="27"/>
      <c r="Z420" s="27">
        <v>1</v>
      </c>
      <c r="AA420" s="28"/>
      <c r="AB420" s="2">
        <f t="shared" si="27"/>
        <v>1</v>
      </c>
    </row>
    <row r="421" spans="1:28" ht="12" customHeight="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11">
        <v>1</v>
      </c>
      <c r="N421" s="16"/>
      <c r="O421" s="27">
        <v>1</v>
      </c>
      <c r="P421" s="27"/>
      <c r="Q421" s="27"/>
      <c r="R421" s="27"/>
      <c r="S421" s="27"/>
      <c r="T421" s="55"/>
      <c r="U421" s="17"/>
      <c r="V421" s="27"/>
      <c r="W421" s="27"/>
      <c r="X421" s="27"/>
      <c r="Y421" s="27"/>
      <c r="Z421" s="27"/>
      <c r="AA421" s="28">
        <v>1</v>
      </c>
      <c r="AB421" s="2">
        <f t="shared" si="27"/>
        <v>0</v>
      </c>
    </row>
    <row r="422" spans="1:28" ht="12" customHeight="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11"/>
      <c r="N422" s="16"/>
      <c r="O422" s="27"/>
      <c r="P422" s="27"/>
      <c r="Q422" s="27"/>
      <c r="R422" s="27"/>
      <c r="S422" s="27"/>
      <c r="T422" s="55">
        <v>1</v>
      </c>
      <c r="U422" s="17"/>
      <c r="V422" s="27"/>
      <c r="W422" s="27"/>
      <c r="X422" s="27"/>
      <c r="Y422" s="27"/>
      <c r="Z422" s="27"/>
      <c r="AA422" s="28">
        <v>1</v>
      </c>
      <c r="AB422" s="2">
        <f t="shared" si="27"/>
        <v>0</v>
      </c>
    </row>
    <row r="423" spans="1:28" ht="12" customHeight="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11">
        <v>1</v>
      </c>
      <c r="N423" s="16">
        <v>1</v>
      </c>
      <c r="O423" s="27"/>
      <c r="P423" s="27"/>
      <c r="Q423" s="27"/>
      <c r="R423" s="27"/>
      <c r="S423" s="27"/>
      <c r="T423" s="55"/>
      <c r="U423" s="17"/>
      <c r="V423" s="27"/>
      <c r="W423" s="27"/>
      <c r="X423" s="27"/>
      <c r="Y423" s="27"/>
      <c r="Z423" s="27"/>
      <c r="AA423" s="28">
        <v>1</v>
      </c>
      <c r="AB423" s="2">
        <f t="shared" si="27"/>
        <v>0</v>
      </c>
    </row>
    <row r="424" spans="1:28" ht="12" customHeight="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11"/>
      <c r="N424" s="16"/>
      <c r="O424" s="27"/>
      <c r="P424" s="27"/>
      <c r="Q424" s="27"/>
      <c r="R424" s="27"/>
      <c r="S424" s="27"/>
      <c r="T424" s="55">
        <v>1</v>
      </c>
      <c r="U424" s="17"/>
      <c r="V424" s="27"/>
      <c r="W424" s="27"/>
      <c r="X424" s="27"/>
      <c r="Y424" s="27"/>
      <c r="Z424" s="27"/>
      <c r="AA424" s="28">
        <v>1</v>
      </c>
      <c r="AB424" s="2">
        <f t="shared" si="27"/>
        <v>0</v>
      </c>
    </row>
    <row r="425" spans="1:28" ht="12" customHeight="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11">
        <v>1</v>
      </c>
      <c r="N425" s="16"/>
      <c r="O425" s="27"/>
      <c r="P425" s="27"/>
      <c r="Q425" s="27"/>
      <c r="R425" s="27"/>
      <c r="S425" s="27">
        <v>1</v>
      </c>
      <c r="T425" s="55"/>
      <c r="U425" s="17"/>
      <c r="V425" s="27"/>
      <c r="W425" s="27"/>
      <c r="X425" s="27"/>
      <c r="Y425" s="27"/>
      <c r="Z425" s="27">
        <v>1</v>
      </c>
      <c r="AA425" s="28"/>
      <c r="AB425" s="2">
        <f t="shared" si="27"/>
        <v>1</v>
      </c>
    </row>
    <row r="426" spans="1:28" ht="12" customHeight="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11"/>
      <c r="N426" s="16"/>
      <c r="O426" s="27"/>
      <c r="P426" s="27"/>
      <c r="Q426" s="27"/>
      <c r="R426" s="27"/>
      <c r="S426" s="27"/>
      <c r="T426" s="55">
        <v>1</v>
      </c>
      <c r="U426" s="17"/>
      <c r="V426" s="27"/>
      <c r="W426" s="27"/>
      <c r="X426" s="27"/>
      <c r="Y426" s="27"/>
      <c r="Z426" s="27"/>
      <c r="AA426" s="28">
        <v>1</v>
      </c>
      <c r="AB426" s="2">
        <f t="shared" si="27"/>
        <v>0</v>
      </c>
    </row>
    <row r="427" spans="1:28" ht="12" customHeight="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11">
        <v>1</v>
      </c>
      <c r="N427" s="16">
        <v>1</v>
      </c>
      <c r="O427" s="27"/>
      <c r="P427" s="27"/>
      <c r="Q427" s="27"/>
      <c r="R427" s="27"/>
      <c r="S427" s="27"/>
      <c r="T427" s="55"/>
      <c r="U427" s="17"/>
      <c r="V427" s="27"/>
      <c r="W427" s="27"/>
      <c r="X427" s="27"/>
      <c r="Y427" s="27"/>
      <c r="Z427" s="27"/>
      <c r="AA427" s="28">
        <v>1</v>
      </c>
      <c r="AB427" s="2">
        <f t="shared" si="27"/>
        <v>0</v>
      </c>
    </row>
    <row r="428" spans="1:28" ht="12" customHeight="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11">
        <v>1</v>
      </c>
      <c r="N428" s="16"/>
      <c r="O428" s="27"/>
      <c r="P428" s="27"/>
      <c r="Q428" s="27"/>
      <c r="R428" s="27"/>
      <c r="S428" s="27"/>
      <c r="T428" s="55">
        <v>1</v>
      </c>
      <c r="U428" s="17"/>
      <c r="V428" s="27"/>
      <c r="W428" s="27"/>
      <c r="X428" s="27"/>
      <c r="Y428" s="27"/>
      <c r="Z428" s="27"/>
      <c r="AA428" s="28">
        <v>1</v>
      </c>
      <c r="AB428" s="2">
        <f t="shared" si="27"/>
        <v>0</v>
      </c>
    </row>
    <row r="429" spans="1:28" ht="12" customHeight="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11">
        <v>1</v>
      </c>
      <c r="N429" s="16"/>
      <c r="O429" s="27"/>
      <c r="P429" s="27"/>
      <c r="Q429" s="27"/>
      <c r="R429" s="27"/>
      <c r="S429" s="27">
        <v>1</v>
      </c>
      <c r="T429" s="55"/>
      <c r="U429" s="17"/>
      <c r="V429" s="27"/>
      <c r="W429" s="27"/>
      <c r="X429" s="27"/>
      <c r="Y429" s="27"/>
      <c r="Z429" s="27">
        <v>1</v>
      </c>
      <c r="AA429" s="28"/>
      <c r="AB429" s="2">
        <f t="shared" si="27"/>
        <v>1</v>
      </c>
    </row>
    <row r="430" spans="1:28" ht="12" customHeight="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11">
        <v>1</v>
      </c>
      <c r="N430" s="16">
        <v>1</v>
      </c>
      <c r="O430" s="27"/>
      <c r="P430" s="27"/>
      <c r="Q430" s="27"/>
      <c r="R430" s="27"/>
      <c r="S430" s="27"/>
      <c r="T430" s="55"/>
      <c r="U430" s="17"/>
      <c r="V430" s="27"/>
      <c r="W430" s="27"/>
      <c r="X430" s="27"/>
      <c r="Y430" s="27"/>
      <c r="Z430" s="27"/>
      <c r="AA430" s="28">
        <v>1</v>
      </c>
      <c r="AB430" s="2">
        <f t="shared" si="27"/>
        <v>0</v>
      </c>
    </row>
    <row r="431" spans="1:28" ht="12" customHeight="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11">
        <v>1</v>
      </c>
      <c r="N431" s="16"/>
      <c r="O431" s="27"/>
      <c r="P431" s="27"/>
      <c r="Q431" s="27"/>
      <c r="R431" s="27"/>
      <c r="S431" s="27">
        <v>1</v>
      </c>
      <c r="T431" s="55"/>
      <c r="U431" s="17"/>
      <c r="V431" s="27"/>
      <c r="W431" s="27"/>
      <c r="X431" s="27"/>
      <c r="Y431" s="27"/>
      <c r="Z431" s="27"/>
      <c r="AA431" s="28">
        <v>1</v>
      </c>
      <c r="AB431" s="2">
        <f t="shared" si="27"/>
        <v>1</v>
      </c>
    </row>
    <row r="432" spans="1:28" ht="12" customHeight="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11">
        <v>1</v>
      </c>
      <c r="N432" s="16">
        <v>1</v>
      </c>
      <c r="O432" s="27"/>
      <c r="P432" s="27"/>
      <c r="Q432" s="27"/>
      <c r="R432" s="27"/>
      <c r="S432" s="27"/>
      <c r="T432" s="55"/>
      <c r="U432" s="17"/>
      <c r="V432" s="27"/>
      <c r="W432" s="27"/>
      <c r="X432" s="27"/>
      <c r="Y432" s="27"/>
      <c r="Z432" s="27"/>
      <c r="AA432" s="28">
        <v>1</v>
      </c>
      <c r="AB432" s="2">
        <f t="shared" si="27"/>
        <v>0</v>
      </c>
    </row>
    <row r="433" spans="1:28" ht="12" customHeight="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11">
        <v>1</v>
      </c>
      <c r="N433" s="16"/>
      <c r="O433" s="27"/>
      <c r="P433" s="27"/>
      <c r="Q433" s="27"/>
      <c r="R433" s="27"/>
      <c r="S433" s="27">
        <v>1</v>
      </c>
      <c r="T433" s="55"/>
      <c r="U433" s="17"/>
      <c r="V433" s="27"/>
      <c r="W433" s="27"/>
      <c r="X433" s="27"/>
      <c r="Y433" s="27"/>
      <c r="Z433" s="27">
        <v>1</v>
      </c>
      <c r="AA433" s="28"/>
      <c r="AB433" s="2">
        <f t="shared" si="27"/>
        <v>1</v>
      </c>
    </row>
    <row r="434" spans="1:28" ht="12" customHeight="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11">
        <v>1</v>
      </c>
      <c r="N434" s="16">
        <v>1</v>
      </c>
      <c r="O434" s="27"/>
      <c r="P434" s="27"/>
      <c r="Q434" s="27"/>
      <c r="R434" s="27"/>
      <c r="S434" s="27"/>
      <c r="T434" s="55"/>
      <c r="U434" s="17">
        <v>1</v>
      </c>
      <c r="V434" s="27"/>
      <c r="W434" s="27"/>
      <c r="X434" s="27"/>
      <c r="Y434" s="27"/>
      <c r="Z434" s="27"/>
      <c r="AA434" s="28"/>
      <c r="AB434" s="2">
        <f t="shared" si="27"/>
        <v>0</v>
      </c>
    </row>
    <row r="435" spans="1:28" ht="12" customHeight="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11">
        <v>1</v>
      </c>
      <c r="N435" s="16"/>
      <c r="O435" s="27"/>
      <c r="P435" s="27"/>
      <c r="Q435" s="27"/>
      <c r="R435" s="27"/>
      <c r="S435" s="27">
        <v>1</v>
      </c>
      <c r="T435" s="55"/>
      <c r="U435" s="17"/>
      <c r="V435" s="27"/>
      <c r="W435" s="27"/>
      <c r="X435" s="27"/>
      <c r="Y435" s="27"/>
      <c r="Z435" s="27"/>
      <c r="AA435" s="28">
        <v>1</v>
      </c>
      <c r="AB435" s="2">
        <f t="shared" si="27"/>
        <v>1</v>
      </c>
    </row>
    <row r="436" spans="1:28" ht="12" customHeight="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11"/>
      <c r="N436" s="16"/>
      <c r="O436" s="27"/>
      <c r="P436" s="27"/>
      <c r="Q436" s="27"/>
      <c r="R436" s="27"/>
      <c r="S436" s="27"/>
      <c r="T436" s="55">
        <v>1</v>
      </c>
      <c r="U436" s="17"/>
      <c r="V436" s="27"/>
      <c r="W436" s="27"/>
      <c r="X436" s="27"/>
      <c r="Y436" s="27"/>
      <c r="Z436" s="27"/>
      <c r="AA436" s="28">
        <v>1</v>
      </c>
      <c r="AB436" s="2">
        <f t="shared" si="27"/>
        <v>0</v>
      </c>
    </row>
    <row r="437" spans="1:28" ht="12" customHeight="1">
      <c r="A437" s="10">
        <v>433</v>
      </c>
      <c r="B437" s="98" t="s">
        <v>241</v>
      </c>
      <c r="C437" s="98" t="s">
        <v>241</v>
      </c>
      <c r="D437" s="11" t="s">
        <v>51</v>
      </c>
      <c r="E437" s="11" t="s">
        <v>304</v>
      </c>
      <c r="F437" s="12" t="s">
        <v>48</v>
      </c>
      <c r="G437" s="12" t="s">
        <v>310</v>
      </c>
      <c r="H437" s="12" t="s">
        <v>306</v>
      </c>
      <c r="I437" s="11" t="s">
        <v>504</v>
      </c>
      <c r="J437" s="12" t="str">
        <f t="shared" ref="J437:J442" si="28">"≥17h"</f>
        <v>≥17h</v>
      </c>
      <c r="K437" s="12" t="s">
        <v>513</v>
      </c>
      <c r="L437" s="69" t="s">
        <v>519</v>
      </c>
      <c r="M437" s="11">
        <v>1</v>
      </c>
      <c r="N437" s="16"/>
      <c r="O437" s="27"/>
      <c r="P437" s="27"/>
      <c r="Q437" s="27"/>
      <c r="R437" s="27"/>
      <c r="S437" s="27">
        <v>1</v>
      </c>
      <c r="T437" s="55"/>
      <c r="U437" s="17"/>
      <c r="V437" s="27"/>
      <c r="W437" s="27"/>
      <c r="X437" s="27"/>
      <c r="Y437" s="27"/>
      <c r="Z437" s="27">
        <v>1</v>
      </c>
      <c r="AA437" s="28"/>
      <c r="AB437" s="2">
        <f t="shared" si="27"/>
        <v>1</v>
      </c>
    </row>
    <row r="438" spans="1:28" ht="12" customHeight="1">
      <c r="A438" s="10">
        <v>434</v>
      </c>
      <c r="B438" s="98" t="s">
        <v>166</v>
      </c>
      <c r="C438" s="98" t="s">
        <v>166</v>
      </c>
      <c r="D438" s="11" t="s">
        <v>25</v>
      </c>
      <c r="E438" s="11" t="s">
        <v>303</v>
      </c>
      <c r="F438" s="12" t="s">
        <v>48</v>
      </c>
      <c r="G438" s="12" t="s">
        <v>310</v>
      </c>
      <c r="H438" s="12" t="s">
        <v>307</v>
      </c>
      <c r="I438" s="12" t="s">
        <v>505</v>
      </c>
      <c r="J438" s="12" t="str">
        <f t="shared" si="28"/>
        <v>≥17h</v>
      </c>
      <c r="K438" s="12" t="s">
        <v>47</v>
      </c>
      <c r="L438" s="69" t="s">
        <v>518</v>
      </c>
      <c r="M438" s="11">
        <v>1</v>
      </c>
      <c r="N438" s="16"/>
      <c r="O438" s="27"/>
      <c r="P438" s="27"/>
      <c r="Q438" s="27"/>
      <c r="R438" s="27"/>
      <c r="S438" s="27">
        <v>1</v>
      </c>
      <c r="T438" s="55"/>
      <c r="U438" s="17"/>
      <c r="V438" s="27"/>
      <c r="W438" s="27"/>
      <c r="X438" s="27"/>
      <c r="Y438" s="27"/>
      <c r="Z438" s="27">
        <v>1</v>
      </c>
      <c r="AA438" s="28"/>
      <c r="AB438" s="2">
        <f t="shared" si="27"/>
        <v>1</v>
      </c>
    </row>
    <row r="439" spans="1:28" ht="12" customHeight="1">
      <c r="A439" s="10">
        <v>435</v>
      </c>
      <c r="B439" s="98" t="s">
        <v>136</v>
      </c>
      <c r="C439" s="98" t="s">
        <v>131</v>
      </c>
      <c r="D439" s="11" t="s">
        <v>51</v>
      </c>
      <c r="E439" s="11" t="s">
        <v>304</v>
      </c>
      <c r="F439" s="12" t="s">
        <v>50</v>
      </c>
      <c r="G439" s="11" t="s">
        <v>511</v>
      </c>
      <c r="H439" s="12" t="s">
        <v>308</v>
      </c>
      <c r="I439" s="11" t="s">
        <v>507</v>
      </c>
      <c r="J439" s="12" t="str">
        <f t="shared" si="28"/>
        <v>≥17h</v>
      </c>
      <c r="K439" s="12" t="s">
        <v>512</v>
      </c>
      <c r="L439" s="69" t="s">
        <v>519</v>
      </c>
      <c r="M439" s="11"/>
      <c r="N439" s="16"/>
      <c r="O439" s="27"/>
      <c r="P439" s="27"/>
      <c r="Q439" s="27"/>
      <c r="R439" s="27"/>
      <c r="S439" s="27"/>
      <c r="T439" s="55">
        <v>1</v>
      </c>
      <c r="U439" s="17"/>
      <c r="V439" s="27"/>
      <c r="W439" s="27"/>
      <c r="X439" s="27"/>
      <c r="Y439" s="27"/>
      <c r="Z439" s="27"/>
      <c r="AA439" s="28">
        <v>1</v>
      </c>
      <c r="AB439" s="2">
        <f t="shared" si="27"/>
        <v>0</v>
      </c>
    </row>
    <row r="440" spans="1:28" ht="12" customHeight="1">
      <c r="A440" s="10">
        <v>436</v>
      </c>
      <c r="B440" s="98" t="s">
        <v>281</v>
      </c>
      <c r="C440" s="98" t="s">
        <v>281</v>
      </c>
      <c r="D440" s="11" t="s">
        <v>52</v>
      </c>
      <c r="E440" s="11" t="s">
        <v>304</v>
      </c>
      <c r="F440" s="12" t="s">
        <v>49</v>
      </c>
      <c r="G440" s="12" t="s">
        <v>310</v>
      </c>
      <c r="H440" s="12" t="s">
        <v>306</v>
      </c>
      <c r="I440" s="103" t="s">
        <v>505</v>
      </c>
      <c r="J440" s="12" t="str">
        <f t="shared" si="28"/>
        <v>≥17h</v>
      </c>
      <c r="K440" s="12" t="s">
        <v>47</v>
      </c>
      <c r="L440" s="69" t="s">
        <v>519</v>
      </c>
      <c r="M440" s="11">
        <v>1</v>
      </c>
      <c r="N440" s="16"/>
      <c r="O440" s="27">
        <v>1</v>
      </c>
      <c r="P440" s="27"/>
      <c r="Q440" s="27"/>
      <c r="R440" s="27"/>
      <c r="S440" s="27"/>
      <c r="T440" s="55"/>
      <c r="U440" s="17"/>
      <c r="V440" s="27"/>
      <c r="W440" s="27"/>
      <c r="X440" s="27"/>
      <c r="Y440" s="27"/>
      <c r="Z440" s="27"/>
      <c r="AA440" s="28">
        <v>1</v>
      </c>
      <c r="AB440" s="2">
        <f t="shared" si="27"/>
        <v>0</v>
      </c>
    </row>
    <row r="441" spans="1:28" ht="12" customHeight="1">
      <c r="A441" s="10">
        <v>437</v>
      </c>
      <c r="B441" s="98" t="s">
        <v>190</v>
      </c>
      <c r="C441" s="98" t="s">
        <v>190</v>
      </c>
      <c r="D441" s="11" t="s">
        <v>25</v>
      </c>
      <c r="E441" s="11" t="s">
        <v>304</v>
      </c>
      <c r="F441" s="12" t="s">
        <v>48</v>
      </c>
      <c r="G441" s="12" t="s">
        <v>310</v>
      </c>
      <c r="H441" s="12" t="s">
        <v>306</v>
      </c>
      <c r="I441" s="11" t="s">
        <v>507</v>
      </c>
      <c r="J441" s="12" t="str">
        <f t="shared" si="28"/>
        <v>≥17h</v>
      </c>
      <c r="K441" s="12" t="s">
        <v>512</v>
      </c>
      <c r="L441" s="69" t="s">
        <v>518</v>
      </c>
      <c r="M441" s="11">
        <v>1</v>
      </c>
      <c r="N441" s="16"/>
      <c r="O441" s="27"/>
      <c r="P441" s="27"/>
      <c r="Q441" s="27"/>
      <c r="R441" s="27"/>
      <c r="S441" s="27">
        <v>1</v>
      </c>
      <c r="T441" s="55"/>
      <c r="U441" s="17"/>
      <c r="V441" s="27"/>
      <c r="W441" s="27"/>
      <c r="X441" s="27"/>
      <c r="Y441" s="27"/>
      <c r="Z441" s="27">
        <v>1</v>
      </c>
      <c r="AA441" s="28"/>
      <c r="AB441" s="2">
        <f t="shared" si="27"/>
        <v>1</v>
      </c>
    </row>
    <row r="442" spans="1:28" ht="12" customHeight="1">
      <c r="A442" s="10">
        <v>438</v>
      </c>
      <c r="B442" s="98" t="s">
        <v>136</v>
      </c>
      <c r="C442" s="98" t="s">
        <v>131</v>
      </c>
      <c r="D442" s="11" t="s">
        <v>25</v>
      </c>
      <c r="E442" s="11" t="s">
        <v>304</v>
      </c>
      <c r="F442" s="12" t="s">
        <v>48</v>
      </c>
      <c r="G442" s="11" t="s">
        <v>511</v>
      </c>
      <c r="H442" s="12" t="s">
        <v>307</v>
      </c>
      <c r="I442" s="103" t="s">
        <v>505</v>
      </c>
      <c r="J442" s="12" t="str">
        <f t="shared" si="28"/>
        <v>≥17h</v>
      </c>
      <c r="K442" s="12" t="s">
        <v>512</v>
      </c>
      <c r="L442" s="69" t="s">
        <v>519</v>
      </c>
      <c r="M442" s="11">
        <v>1</v>
      </c>
      <c r="N442" s="16">
        <v>1</v>
      </c>
      <c r="O442" s="27"/>
      <c r="P442" s="27"/>
      <c r="Q442" s="27"/>
      <c r="R442" s="27"/>
      <c r="S442" s="27"/>
      <c r="T442" s="55"/>
      <c r="U442" s="17"/>
      <c r="V442" s="27"/>
      <c r="W442" s="27"/>
      <c r="X442" s="27"/>
      <c r="Y442" s="27"/>
      <c r="Z442" s="27"/>
      <c r="AA442" s="28">
        <v>1</v>
      </c>
      <c r="AB442" s="2">
        <f t="shared" si="27"/>
        <v>0</v>
      </c>
    </row>
    <row r="443" spans="1:28" ht="12" customHeight="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11">
        <v>1</v>
      </c>
      <c r="N443" s="16">
        <v>1</v>
      </c>
      <c r="O443" s="27"/>
      <c r="P443" s="27"/>
      <c r="Q443" s="27"/>
      <c r="R443" s="27"/>
      <c r="S443" s="27"/>
      <c r="T443" s="55"/>
      <c r="U443" s="17"/>
      <c r="V443" s="27"/>
      <c r="W443" s="27"/>
      <c r="X443" s="27"/>
      <c r="Y443" s="27"/>
      <c r="Z443" s="27"/>
      <c r="AA443" s="28">
        <v>1</v>
      </c>
      <c r="AB443" s="2">
        <f t="shared" si="27"/>
        <v>0</v>
      </c>
    </row>
    <row r="444" spans="1:28" ht="12" customHeight="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11">
        <v>1</v>
      </c>
      <c r="N444" s="16">
        <v>1</v>
      </c>
      <c r="O444" s="27"/>
      <c r="P444" s="27"/>
      <c r="Q444" s="27"/>
      <c r="R444" s="27"/>
      <c r="S444" s="27"/>
      <c r="T444" s="55"/>
      <c r="U444" s="17"/>
      <c r="V444" s="27"/>
      <c r="W444" s="27"/>
      <c r="X444" s="27"/>
      <c r="Y444" s="27"/>
      <c r="Z444" s="27"/>
      <c r="AA444" s="28">
        <v>1</v>
      </c>
      <c r="AB444" s="2">
        <f t="shared" si="27"/>
        <v>0</v>
      </c>
    </row>
    <row r="445" spans="1:28" ht="12" customHeight="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11">
        <v>1</v>
      </c>
      <c r="N445" s="16"/>
      <c r="O445" s="27"/>
      <c r="P445" s="27"/>
      <c r="Q445" s="27"/>
      <c r="R445" s="27"/>
      <c r="S445" s="27"/>
      <c r="T445" s="55">
        <v>1</v>
      </c>
      <c r="U445" s="17"/>
      <c r="V445" s="27"/>
      <c r="W445" s="27"/>
      <c r="X445" s="27"/>
      <c r="Y445" s="27"/>
      <c r="Z445" s="27"/>
      <c r="AA445" s="28">
        <v>1</v>
      </c>
      <c r="AB445" s="2">
        <f t="shared" si="27"/>
        <v>0</v>
      </c>
    </row>
    <row r="446" spans="1:28" ht="12" customHeight="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11"/>
      <c r="N446" s="16"/>
      <c r="O446" s="27"/>
      <c r="P446" s="27"/>
      <c r="Q446" s="27"/>
      <c r="R446" s="27"/>
      <c r="S446" s="27"/>
      <c r="T446" s="55">
        <v>1</v>
      </c>
      <c r="U446" s="17"/>
      <c r="V446" s="27"/>
      <c r="W446" s="27"/>
      <c r="X446" s="27"/>
      <c r="Y446" s="27"/>
      <c r="Z446" s="27"/>
      <c r="AA446" s="28">
        <v>1</v>
      </c>
      <c r="AB446" s="2">
        <f t="shared" si="27"/>
        <v>0</v>
      </c>
    </row>
    <row r="447" spans="1:28" ht="12" customHeight="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11"/>
      <c r="N447" s="16"/>
      <c r="O447" s="27"/>
      <c r="P447" s="27"/>
      <c r="Q447" s="27"/>
      <c r="R447" s="27"/>
      <c r="S447" s="27"/>
      <c r="T447" s="55">
        <v>1</v>
      </c>
      <c r="U447" s="17"/>
      <c r="V447" s="27"/>
      <c r="W447" s="27"/>
      <c r="X447" s="27"/>
      <c r="Y447" s="27"/>
      <c r="Z447" s="27"/>
      <c r="AA447" s="28">
        <v>1</v>
      </c>
      <c r="AB447" s="2">
        <f t="shared" si="27"/>
        <v>0</v>
      </c>
    </row>
    <row r="448" spans="1:28" ht="12" customHeight="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11">
        <v>1</v>
      </c>
      <c r="N448" s="16">
        <v>1</v>
      </c>
      <c r="O448" s="27"/>
      <c r="P448" s="27"/>
      <c r="Q448" s="27"/>
      <c r="R448" s="27"/>
      <c r="S448" s="27"/>
      <c r="T448" s="55"/>
      <c r="U448" s="17">
        <v>1</v>
      </c>
      <c r="V448" s="27"/>
      <c r="W448" s="27"/>
      <c r="X448" s="27"/>
      <c r="Y448" s="27"/>
      <c r="Z448" s="27"/>
      <c r="AA448" s="28"/>
      <c r="AB448" s="2">
        <f t="shared" si="27"/>
        <v>0</v>
      </c>
    </row>
    <row r="449" spans="1:28" ht="12" customHeight="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11"/>
      <c r="N449" s="16"/>
      <c r="O449" s="27"/>
      <c r="P449" s="27"/>
      <c r="Q449" s="27"/>
      <c r="R449" s="27"/>
      <c r="S449" s="27"/>
      <c r="T449" s="55">
        <v>1</v>
      </c>
      <c r="U449" s="17"/>
      <c r="V449" s="27"/>
      <c r="W449" s="27"/>
      <c r="X449" s="27"/>
      <c r="Y449" s="27"/>
      <c r="Z449" s="27"/>
      <c r="AA449" s="28">
        <v>1</v>
      </c>
      <c r="AB449" s="2">
        <f t="shared" si="27"/>
        <v>0</v>
      </c>
    </row>
    <row r="450" spans="1:28" ht="12" customHeight="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11">
        <v>1</v>
      </c>
      <c r="N450" s="16"/>
      <c r="O450" s="27"/>
      <c r="P450" s="27"/>
      <c r="Q450" s="27"/>
      <c r="R450" s="27"/>
      <c r="S450" s="27">
        <v>1</v>
      </c>
      <c r="T450" s="55"/>
      <c r="U450" s="17"/>
      <c r="V450" s="27"/>
      <c r="W450" s="27"/>
      <c r="X450" s="27"/>
      <c r="Y450" s="27"/>
      <c r="Z450" s="27">
        <v>1</v>
      </c>
      <c r="AA450" s="28"/>
      <c r="AB450" s="2">
        <f t="shared" si="27"/>
        <v>1</v>
      </c>
    </row>
    <row r="451" spans="1:28" ht="12" customHeight="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11"/>
      <c r="N451" s="16"/>
      <c r="O451" s="27"/>
      <c r="P451" s="27"/>
      <c r="Q451" s="27"/>
      <c r="R451" s="27"/>
      <c r="S451" s="27"/>
      <c r="T451" s="55">
        <v>1</v>
      </c>
      <c r="U451" s="17"/>
      <c r="V451" s="27"/>
      <c r="W451" s="27"/>
      <c r="X451" s="27"/>
      <c r="Y451" s="27"/>
      <c r="Z451" s="27"/>
      <c r="AA451" s="28">
        <v>1</v>
      </c>
      <c r="AB451" s="2">
        <f t="shared" si="27"/>
        <v>0</v>
      </c>
    </row>
    <row r="452" spans="1:28" ht="12" customHeight="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11"/>
      <c r="N452" s="16"/>
      <c r="O452" s="27"/>
      <c r="P452" s="27"/>
      <c r="Q452" s="27"/>
      <c r="R452" s="27"/>
      <c r="S452" s="27"/>
      <c r="T452" s="55">
        <v>1</v>
      </c>
      <c r="U452" s="17"/>
      <c r="V452" s="27"/>
      <c r="W452" s="27"/>
      <c r="X452" s="27"/>
      <c r="Y452" s="27"/>
      <c r="Z452" s="27"/>
      <c r="AA452" s="28">
        <v>1</v>
      </c>
      <c r="AB452" s="2">
        <f t="shared" si="27"/>
        <v>0</v>
      </c>
    </row>
    <row r="453" spans="1:28" ht="12" customHeight="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11"/>
      <c r="N453" s="16"/>
      <c r="O453" s="27"/>
      <c r="P453" s="27"/>
      <c r="Q453" s="27"/>
      <c r="R453" s="27"/>
      <c r="S453" s="27"/>
      <c r="T453" s="55">
        <v>1</v>
      </c>
      <c r="U453" s="17"/>
      <c r="V453" s="27"/>
      <c r="W453" s="27"/>
      <c r="X453" s="27"/>
      <c r="Y453" s="27"/>
      <c r="Z453" s="27"/>
      <c r="AA453" s="28">
        <v>1</v>
      </c>
      <c r="AB453" s="2">
        <f t="shared" si="27"/>
        <v>0</v>
      </c>
    </row>
    <row r="454" spans="1:28" ht="12" customHeight="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11">
        <v>1</v>
      </c>
      <c r="N454" s="16">
        <v>1</v>
      </c>
      <c r="O454" s="27"/>
      <c r="P454" s="27"/>
      <c r="Q454" s="27"/>
      <c r="R454" s="27"/>
      <c r="S454" s="27"/>
      <c r="T454" s="55"/>
      <c r="U454" s="17">
        <v>1</v>
      </c>
      <c r="V454" s="27"/>
      <c r="W454" s="27"/>
      <c r="X454" s="27"/>
      <c r="Y454" s="27"/>
      <c r="Z454" s="27"/>
      <c r="AA454" s="28"/>
      <c r="AB454" s="2">
        <f t="shared" ref="AB454:AB517" si="29">IF(OR(S454=1,Z454=1),1,0)</f>
        <v>0</v>
      </c>
    </row>
    <row r="455" spans="1:28" ht="12" customHeight="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11">
        <v>1</v>
      </c>
      <c r="N455" s="16"/>
      <c r="O455" s="27"/>
      <c r="P455" s="27"/>
      <c r="Q455" s="27"/>
      <c r="R455" s="27"/>
      <c r="S455" s="27">
        <v>1</v>
      </c>
      <c r="T455" s="55"/>
      <c r="U455" s="17"/>
      <c r="V455" s="27"/>
      <c r="W455" s="27"/>
      <c r="X455" s="27"/>
      <c r="Y455" s="27"/>
      <c r="Z455" s="27">
        <v>1</v>
      </c>
      <c r="AA455" s="28"/>
      <c r="AB455" s="2">
        <f t="shared" si="29"/>
        <v>1</v>
      </c>
    </row>
    <row r="456" spans="1:28" ht="12" customHeight="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11"/>
      <c r="N456" s="16"/>
      <c r="O456" s="27"/>
      <c r="P456" s="27"/>
      <c r="Q456" s="27"/>
      <c r="R456" s="27"/>
      <c r="S456" s="27"/>
      <c r="T456" s="55">
        <v>1</v>
      </c>
      <c r="U456" s="17"/>
      <c r="V456" s="27"/>
      <c r="W456" s="27"/>
      <c r="X456" s="27"/>
      <c r="Y456" s="27"/>
      <c r="Z456" s="27"/>
      <c r="AA456" s="28">
        <v>1</v>
      </c>
      <c r="AB456" s="2">
        <f t="shared" si="29"/>
        <v>0</v>
      </c>
    </row>
    <row r="457" spans="1:28" ht="12" customHeight="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11"/>
      <c r="N457" s="16"/>
      <c r="O457" s="27"/>
      <c r="P457" s="27"/>
      <c r="Q457" s="27"/>
      <c r="R457" s="27"/>
      <c r="S457" s="27"/>
      <c r="T457" s="55">
        <v>1</v>
      </c>
      <c r="U457" s="17"/>
      <c r="V457" s="27"/>
      <c r="W457" s="27"/>
      <c r="X457" s="27"/>
      <c r="Y457" s="27"/>
      <c r="Z457" s="27"/>
      <c r="AA457" s="28">
        <v>1</v>
      </c>
      <c r="AB457" s="2">
        <f t="shared" si="29"/>
        <v>0</v>
      </c>
    </row>
    <row r="458" spans="1:28" ht="12" customHeight="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11"/>
      <c r="N458" s="16"/>
      <c r="O458" s="27"/>
      <c r="P458" s="27"/>
      <c r="Q458" s="27"/>
      <c r="R458" s="27"/>
      <c r="S458" s="27"/>
      <c r="T458" s="55">
        <v>1</v>
      </c>
      <c r="U458" s="17"/>
      <c r="V458" s="27"/>
      <c r="W458" s="27"/>
      <c r="X458" s="27"/>
      <c r="Y458" s="27"/>
      <c r="Z458" s="27"/>
      <c r="AA458" s="28">
        <v>1</v>
      </c>
      <c r="AB458" s="2">
        <f t="shared" si="29"/>
        <v>0</v>
      </c>
    </row>
    <row r="459" spans="1:28" ht="12" customHeight="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11">
        <v>1</v>
      </c>
      <c r="N459" s="16"/>
      <c r="O459" s="27"/>
      <c r="P459" s="27"/>
      <c r="Q459" s="27"/>
      <c r="R459" s="27"/>
      <c r="S459" s="27">
        <v>1</v>
      </c>
      <c r="T459" s="55"/>
      <c r="U459" s="17"/>
      <c r="V459" s="27"/>
      <c r="W459" s="27"/>
      <c r="X459" s="27"/>
      <c r="Y459" s="27"/>
      <c r="Z459" s="27">
        <v>1</v>
      </c>
      <c r="AA459" s="28"/>
      <c r="AB459" s="2">
        <f t="shared" si="29"/>
        <v>1</v>
      </c>
    </row>
    <row r="460" spans="1:28" ht="12" customHeight="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11"/>
      <c r="N460" s="16"/>
      <c r="O460" s="27"/>
      <c r="P460" s="27"/>
      <c r="Q460" s="27"/>
      <c r="R460" s="27"/>
      <c r="S460" s="27"/>
      <c r="T460" s="55">
        <v>1</v>
      </c>
      <c r="U460" s="17"/>
      <c r="V460" s="27"/>
      <c r="W460" s="27"/>
      <c r="X460" s="27"/>
      <c r="Y460" s="27"/>
      <c r="Z460" s="27"/>
      <c r="AA460" s="28">
        <v>1</v>
      </c>
      <c r="AB460" s="2">
        <f t="shared" si="29"/>
        <v>0</v>
      </c>
    </row>
    <row r="461" spans="1:28" ht="12" customHeight="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11">
        <v>1</v>
      </c>
      <c r="N461" s="16">
        <v>1</v>
      </c>
      <c r="O461" s="27"/>
      <c r="P461" s="27"/>
      <c r="Q461" s="27"/>
      <c r="R461" s="27"/>
      <c r="S461" s="27"/>
      <c r="T461" s="55"/>
      <c r="U461" s="17">
        <v>1</v>
      </c>
      <c r="V461" s="27"/>
      <c r="W461" s="27"/>
      <c r="X461" s="27"/>
      <c r="Y461" s="27"/>
      <c r="Z461" s="27"/>
      <c r="AA461" s="28"/>
      <c r="AB461" s="2">
        <f t="shared" si="29"/>
        <v>0</v>
      </c>
    </row>
    <row r="462" spans="1:28" ht="12" customHeight="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11">
        <v>1</v>
      </c>
      <c r="N462" s="16">
        <v>1</v>
      </c>
      <c r="O462" s="27"/>
      <c r="P462" s="27"/>
      <c r="Q462" s="27"/>
      <c r="R462" s="27"/>
      <c r="S462" s="27"/>
      <c r="T462" s="55"/>
      <c r="U462" s="17">
        <v>1</v>
      </c>
      <c r="V462" s="27"/>
      <c r="W462" s="27"/>
      <c r="X462" s="27"/>
      <c r="Y462" s="27"/>
      <c r="Z462" s="27"/>
      <c r="AA462" s="28"/>
      <c r="AB462" s="2">
        <f t="shared" si="29"/>
        <v>0</v>
      </c>
    </row>
    <row r="463" spans="1:28" ht="12" customHeight="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11">
        <v>1</v>
      </c>
      <c r="N463" s="16"/>
      <c r="O463" s="27"/>
      <c r="P463" s="27"/>
      <c r="Q463" s="27"/>
      <c r="R463" s="27"/>
      <c r="S463" s="27">
        <v>1</v>
      </c>
      <c r="T463" s="55"/>
      <c r="U463" s="17"/>
      <c r="V463" s="27"/>
      <c r="W463" s="27"/>
      <c r="X463" s="27"/>
      <c r="Y463" s="27"/>
      <c r="Z463" s="27">
        <v>1</v>
      </c>
      <c r="AA463" s="28"/>
      <c r="AB463" s="2">
        <f t="shared" si="29"/>
        <v>1</v>
      </c>
    </row>
    <row r="464" spans="1:28" ht="12" customHeight="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11">
        <v>1</v>
      </c>
      <c r="N464" s="16"/>
      <c r="O464" s="27">
        <v>1</v>
      </c>
      <c r="P464" s="27"/>
      <c r="Q464" s="27"/>
      <c r="R464" s="27"/>
      <c r="S464" s="27"/>
      <c r="T464" s="55"/>
      <c r="U464" s="17"/>
      <c r="V464" s="27"/>
      <c r="W464" s="27"/>
      <c r="X464" s="27"/>
      <c r="Y464" s="27"/>
      <c r="Z464" s="27"/>
      <c r="AA464" s="28">
        <v>1</v>
      </c>
      <c r="AB464" s="2">
        <f t="shared" si="29"/>
        <v>0</v>
      </c>
    </row>
    <row r="465" spans="1:28" ht="12" customHeight="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11">
        <v>1</v>
      </c>
      <c r="N465" s="16">
        <v>1</v>
      </c>
      <c r="O465" s="27"/>
      <c r="P465" s="27"/>
      <c r="Q465" s="27"/>
      <c r="R465" s="27"/>
      <c r="S465" s="27"/>
      <c r="T465" s="55"/>
      <c r="U465" s="17"/>
      <c r="V465" s="27"/>
      <c r="W465" s="27"/>
      <c r="X465" s="27"/>
      <c r="Y465" s="27"/>
      <c r="Z465" s="27"/>
      <c r="AA465" s="28">
        <v>1</v>
      </c>
      <c r="AB465" s="2">
        <f t="shared" si="29"/>
        <v>0</v>
      </c>
    </row>
    <row r="466" spans="1:28" ht="12" customHeight="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11">
        <v>1</v>
      </c>
      <c r="N466" s="16">
        <v>1</v>
      </c>
      <c r="O466" s="27"/>
      <c r="P466" s="27"/>
      <c r="Q466" s="27"/>
      <c r="R466" s="27"/>
      <c r="S466" s="27"/>
      <c r="T466" s="55"/>
      <c r="U466" s="17"/>
      <c r="V466" s="27"/>
      <c r="W466" s="27"/>
      <c r="X466" s="27"/>
      <c r="Y466" s="27"/>
      <c r="Z466" s="27"/>
      <c r="AA466" s="28">
        <v>1</v>
      </c>
      <c r="AB466" s="2">
        <f t="shared" si="29"/>
        <v>0</v>
      </c>
    </row>
    <row r="467" spans="1:28" ht="12" customHeight="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11">
        <v>1</v>
      </c>
      <c r="N467" s="16"/>
      <c r="O467" s="27"/>
      <c r="P467" s="27"/>
      <c r="Q467" s="27"/>
      <c r="R467" s="27"/>
      <c r="S467" s="27">
        <v>1</v>
      </c>
      <c r="T467" s="55"/>
      <c r="U467" s="17"/>
      <c r="V467" s="27"/>
      <c r="W467" s="27"/>
      <c r="X467" s="27"/>
      <c r="Y467" s="27"/>
      <c r="Z467" s="27">
        <v>1</v>
      </c>
      <c r="AA467" s="28"/>
      <c r="AB467" s="2">
        <f t="shared" si="29"/>
        <v>1</v>
      </c>
    </row>
    <row r="468" spans="1:28" ht="12" customHeight="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11"/>
      <c r="N468" s="16"/>
      <c r="O468" s="27"/>
      <c r="P468" s="27"/>
      <c r="Q468" s="27"/>
      <c r="R468" s="27"/>
      <c r="S468" s="27"/>
      <c r="T468" s="55">
        <v>1</v>
      </c>
      <c r="U468" s="17"/>
      <c r="V468" s="27"/>
      <c r="W468" s="27"/>
      <c r="X468" s="27"/>
      <c r="Y468" s="27"/>
      <c r="Z468" s="27"/>
      <c r="AA468" s="28">
        <v>1</v>
      </c>
      <c r="AB468" s="2">
        <f t="shared" si="29"/>
        <v>0</v>
      </c>
    </row>
    <row r="469" spans="1:28" ht="12" customHeight="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11">
        <v>1</v>
      </c>
      <c r="N469" s="16"/>
      <c r="O469" s="27"/>
      <c r="P469" s="27"/>
      <c r="Q469" s="27"/>
      <c r="R469" s="27"/>
      <c r="S469" s="27">
        <v>1</v>
      </c>
      <c r="T469" s="55"/>
      <c r="U469" s="17"/>
      <c r="V469" s="27"/>
      <c r="W469" s="27"/>
      <c r="X469" s="27"/>
      <c r="Y469" s="27"/>
      <c r="Z469" s="27">
        <v>1</v>
      </c>
      <c r="AA469" s="28"/>
      <c r="AB469" s="2">
        <f t="shared" si="29"/>
        <v>1</v>
      </c>
    </row>
    <row r="470" spans="1:28" ht="12" customHeight="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11"/>
      <c r="N470" s="16"/>
      <c r="O470" s="27"/>
      <c r="P470" s="27"/>
      <c r="Q470" s="27"/>
      <c r="R470" s="27"/>
      <c r="S470" s="27"/>
      <c r="T470" s="55">
        <v>1</v>
      </c>
      <c r="U470" s="17"/>
      <c r="V470" s="27"/>
      <c r="W470" s="27"/>
      <c r="X470" s="27"/>
      <c r="Y470" s="27"/>
      <c r="Z470" s="27"/>
      <c r="AA470" s="28">
        <v>1</v>
      </c>
      <c r="AB470" s="2">
        <f t="shared" si="29"/>
        <v>0</v>
      </c>
    </row>
    <row r="471" spans="1:28" ht="12" customHeight="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11"/>
      <c r="N471" s="16"/>
      <c r="O471" s="27"/>
      <c r="P471" s="27"/>
      <c r="Q471" s="27"/>
      <c r="R471" s="27"/>
      <c r="S471" s="27"/>
      <c r="T471" s="55">
        <v>1</v>
      </c>
      <c r="U471" s="17"/>
      <c r="V471" s="27"/>
      <c r="W471" s="27"/>
      <c r="X471" s="27"/>
      <c r="Y471" s="27"/>
      <c r="Z471" s="27"/>
      <c r="AA471" s="28">
        <v>1</v>
      </c>
      <c r="AB471" s="2">
        <f t="shared" si="29"/>
        <v>0</v>
      </c>
    </row>
    <row r="472" spans="1:28" ht="12" customHeight="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11">
        <v>1</v>
      </c>
      <c r="N472" s="16">
        <v>1</v>
      </c>
      <c r="O472" s="27"/>
      <c r="P472" s="27"/>
      <c r="Q472" s="27"/>
      <c r="R472" s="27"/>
      <c r="S472" s="27"/>
      <c r="T472" s="55"/>
      <c r="U472" s="17">
        <v>1</v>
      </c>
      <c r="V472" s="27"/>
      <c r="W472" s="27"/>
      <c r="X472" s="27"/>
      <c r="Y472" s="27"/>
      <c r="Z472" s="27"/>
      <c r="AA472" s="28"/>
      <c r="AB472" s="2">
        <f t="shared" si="29"/>
        <v>0</v>
      </c>
    </row>
    <row r="473" spans="1:28" ht="12" customHeight="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11"/>
      <c r="N473" s="16"/>
      <c r="O473" s="27"/>
      <c r="P473" s="27"/>
      <c r="Q473" s="27"/>
      <c r="R473" s="27"/>
      <c r="S473" s="27"/>
      <c r="T473" s="55">
        <v>1</v>
      </c>
      <c r="U473" s="17"/>
      <c r="V473" s="27"/>
      <c r="W473" s="27"/>
      <c r="X473" s="27"/>
      <c r="Y473" s="27"/>
      <c r="Z473" s="27"/>
      <c r="AA473" s="28">
        <v>1</v>
      </c>
      <c r="AB473" s="2">
        <f t="shared" si="29"/>
        <v>0</v>
      </c>
    </row>
    <row r="474" spans="1:28" ht="12" customHeight="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11">
        <v>1</v>
      </c>
      <c r="N474" s="16"/>
      <c r="O474" s="27"/>
      <c r="P474" s="27"/>
      <c r="Q474" s="27"/>
      <c r="R474" s="27"/>
      <c r="S474" s="27">
        <v>1</v>
      </c>
      <c r="T474" s="55"/>
      <c r="U474" s="17"/>
      <c r="V474" s="27"/>
      <c r="W474" s="27"/>
      <c r="X474" s="27"/>
      <c r="Y474" s="27"/>
      <c r="Z474" s="27">
        <v>1</v>
      </c>
      <c r="AA474" s="28"/>
      <c r="AB474" s="2">
        <f t="shared" si="29"/>
        <v>1</v>
      </c>
    </row>
    <row r="475" spans="1:28" ht="12" customHeight="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11">
        <v>1</v>
      </c>
      <c r="N475" s="16">
        <v>1</v>
      </c>
      <c r="O475" s="27"/>
      <c r="P475" s="27"/>
      <c r="Q475" s="27"/>
      <c r="R475" s="27"/>
      <c r="S475" s="27"/>
      <c r="T475" s="55"/>
      <c r="U475" s="17">
        <v>1</v>
      </c>
      <c r="V475" s="27"/>
      <c r="W475" s="27"/>
      <c r="X475" s="27"/>
      <c r="Y475" s="27"/>
      <c r="Z475" s="27"/>
      <c r="AA475" s="28"/>
      <c r="AB475" s="2">
        <f t="shared" si="29"/>
        <v>0</v>
      </c>
    </row>
    <row r="476" spans="1:28" ht="12" customHeight="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11"/>
      <c r="N476" s="16"/>
      <c r="O476" s="27"/>
      <c r="P476" s="27"/>
      <c r="Q476" s="27"/>
      <c r="R476" s="27"/>
      <c r="S476" s="27"/>
      <c r="T476" s="55">
        <v>1</v>
      </c>
      <c r="U476" s="17"/>
      <c r="V476" s="27"/>
      <c r="W476" s="27"/>
      <c r="X476" s="27"/>
      <c r="Y476" s="27"/>
      <c r="Z476" s="27"/>
      <c r="AA476" s="28">
        <v>1</v>
      </c>
      <c r="AB476" s="2">
        <f t="shared" si="29"/>
        <v>0</v>
      </c>
    </row>
    <row r="477" spans="1:28" ht="12" customHeight="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11">
        <v>1</v>
      </c>
      <c r="N477" s="16">
        <v>1</v>
      </c>
      <c r="O477" s="27"/>
      <c r="P477" s="27"/>
      <c r="Q477" s="27"/>
      <c r="R477" s="27"/>
      <c r="S477" s="27"/>
      <c r="T477" s="55"/>
      <c r="U477" s="17"/>
      <c r="V477" s="27"/>
      <c r="W477" s="27"/>
      <c r="X477" s="27"/>
      <c r="Y477" s="27"/>
      <c r="Z477" s="27"/>
      <c r="AA477" s="28">
        <v>1</v>
      </c>
      <c r="AB477" s="2">
        <f t="shared" si="29"/>
        <v>0</v>
      </c>
    </row>
    <row r="478" spans="1:28" ht="12" customHeight="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11">
        <v>1</v>
      </c>
      <c r="N478" s="16">
        <v>1</v>
      </c>
      <c r="O478" s="27"/>
      <c r="P478" s="27"/>
      <c r="Q478" s="27"/>
      <c r="R478" s="27"/>
      <c r="S478" s="27"/>
      <c r="T478" s="55"/>
      <c r="U478" s="17"/>
      <c r="V478" s="27"/>
      <c r="W478" s="27"/>
      <c r="X478" s="27"/>
      <c r="Y478" s="27"/>
      <c r="Z478" s="27"/>
      <c r="AA478" s="28">
        <v>1</v>
      </c>
      <c r="AB478" s="2">
        <f t="shared" si="29"/>
        <v>0</v>
      </c>
    </row>
    <row r="479" spans="1:28" ht="12" customHeight="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11">
        <v>1</v>
      </c>
      <c r="N479" s="16">
        <v>1</v>
      </c>
      <c r="O479" s="27"/>
      <c r="P479" s="27"/>
      <c r="Q479" s="27"/>
      <c r="R479" s="27"/>
      <c r="S479" s="27"/>
      <c r="T479" s="55"/>
      <c r="U479" s="17"/>
      <c r="V479" s="27"/>
      <c r="W479" s="27"/>
      <c r="X479" s="27"/>
      <c r="Y479" s="27"/>
      <c r="Z479" s="27"/>
      <c r="AA479" s="28">
        <v>1</v>
      </c>
      <c r="AB479" s="2">
        <f t="shared" si="29"/>
        <v>0</v>
      </c>
    </row>
    <row r="480" spans="1:28" ht="12" customHeight="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11">
        <v>1</v>
      </c>
      <c r="N480" s="16"/>
      <c r="O480" s="27"/>
      <c r="P480" s="27"/>
      <c r="Q480" s="27"/>
      <c r="R480" s="27"/>
      <c r="S480" s="27">
        <v>1</v>
      </c>
      <c r="T480" s="55"/>
      <c r="U480" s="17"/>
      <c r="V480" s="27"/>
      <c r="W480" s="27"/>
      <c r="X480" s="27"/>
      <c r="Y480" s="27"/>
      <c r="Z480" s="27">
        <v>1</v>
      </c>
      <c r="AA480" s="28"/>
      <c r="AB480" s="2">
        <f t="shared" si="29"/>
        <v>1</v>
      </c>
    </row>
    <row r="481" spans="1:28" ht="12" customHeight="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11"/>
      <c r="N481" s="16"/>
      <c r="O481" s="27"/>
      <c r="P481" s="27"/>
      <c r="Q481" s="27"/>
      <c r="R481" s="27"/>
      <c r="S481" s="27"/>
      <c r="T481" s="55">
        <v>1</v>
      </c>
      <c r="U481" s="17"/>
      <c r="V481" s="27"/>
      <c r="W481" s="27"/>
      <c r="X481" s="27"/>
      <c r="Y481" s="27"/>
      <c r="Z481" s="27"/>
      <c r="AA481" s="28">
        <v>1</v>
      </c>
      <c r="AB481" s="2">
        <f t="shared" si="29"/>
        <v>0</v>
      </c>
    </row>
    <row r="482" spans="1:28" ht="12" customHeight="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11">
        <v>1</v>
      </c>
      <c r="N482" s="16">
        <v>1</v>
      </c>
      <c r="O482" s="27"/>
      <c r="P482" s="27"/>
      <c r="Q482" s="27"/>
      <c r="R482" s="27"/>
      <c r="S482" s="27"/>
      <c r="T482" s="55"/>
      <c r="U482" s="17">
        <v>1</v>
      </c>
      <c r="V482" s="27"/>
      <c r="W482" s="27"/>
      <c r="X482" s="27"/>
      <c r="Y482" s="27"/>
      <c r="Z482" s="27"/>
      <c r="AA482" s="28"/>
      <c r="AB482" s="2">
        <f t="shared" si="29"/>
        <v>0</v>
      </c>
    </row>
    <row r="483" spans="1:28" ht="12" customHeight="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11">
        <v>1</v>
      </c>
      <c r="N483" s="16">
        <v>1</v>
      </c>
      <c r="O483" s="27"/>
      <c r="P483" s="27"/>
      <c r="Q483" s="27"/>
      <c r="R483" s="27"/>
      <c r="S483" s="27"/>
      <c r="T483" s="55"/>
      <c r="U483" s="17"/>
      <c r="V483" s="27"/>
      <c r="W483" s="27"/>
      <c r="X483" s="27"/>
      <c r="Y483" s="27"/>
      <c r="Z483" s="27"/>
      <c r="AA483" s="28">
        <v>1</v>
      </c>
      <c r="AB483" s="2">
        <f t="shared" si="29"/>
        <v>0</v>
      </c>
    </row>
    <row r="484" spans="1:28" ht="12" customHeight="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11">
        <v>1</v>
      </c>
      <c r="N484" s="16"/>
      <c r="O484" s="27"/>
      <c r="P484" s="27"/>
      <c r="Q484" s="27"/>
      <c r="R484" s="27"/>
      <c r="S484" s="27">
        <v>1</v>
      </c>
      <c r="T484" s="55"/>
      <c r="U484" s="17"/>
      <c r="V484" s="27"/>
      <c r="W484" s="27"/>
      <c r="X484" s="27"/>
      <c r="Y484" s="27"/>
      <c r="Z484" s="27">
        <v>1</v>
      </c>
      <c r="AA484" s="28"/>
      <c r="AB484" s="2">
        <f t="shared" si="29"/>
        <v>1</v>
      </c>
    </row>
    <row r="485" spans="1:28" ht="12" customHeight="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11"/>
      <c r="N485" s="16"/>
      <c r="O485" s="27"/>
      <c r="P485" s="27"/>
      <c r="Q485" s="27"/>
      <c r="R485" s="27"/>
      <c r="S485" s="27"/>
      <c r="T485" s="55">
        <v>1</v>
      </c>
      <c r="U485" s="17"/>
      <c r="V485" s="27"/>
      <c r="W485" s="27"/>
      <c r="X485" s="27"/>
      <c r="Y485" s="27"/>
      <c r="Z485" s="27"/>
      <c r="AA485" s="28">
        <v>1</v>
      </c>
      <c r="AB485" s="2">
        <f t="shared" si="29"/>
        <v>0</v>
      </c>
    </row>
    <row r="486" spans="1:28" ht="12" customHeight="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11"/>
      <c r="N486" s="16"/>
      <c r="O486" s="27"/>
      <c r="P486" s="27"/>
      <c r="Q486" s="27"/>
      <c r="R486" s="27"/>
      <c r="S486" s="27"/>
      <c r="T486" s="55">
        <v>1</v>
      </c>
      <c r="U486" s="17"/>
      <c r="V486" s="27"/>
      <c r="W486" s="27"/>
      <c r="X486" s="27"/>
      <c r="Y486" s="27"/>
      <c r="Z486" s="27"/>
      <c r="AA486" s="28">
        <v>1</v>
      </c>
      <c r="AB486" s="2">
        <f t="shared" si="29"/>
        <v>0</v>
      </c>
    </row>
    <row r="487" spans="1:28" ht="12" customHeight="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11"/>
      <c r="N487" s="16"/>
      <c r="O487" s="27"/>
      <c r="P487" s="27"/>
      <c r="Q487" s="27"/>
      <c r="R487" s="27"/>
      <c r="S487" s="27"/>
      <c r="T487" s="55">
        <v>1</v>
      </c>
      <c r="U487" s="17"/>
      <c r="V487" s="27"/>
      <c r="W487" s="27"/>
      <c r="X487" s="27"/>
      <c r="Y487" s="27"/>
      <c r="Z487" s="27"/>
      <c r="AA487" s="28">
        <v>1</v>
      </c>
      <c r="AB487" s="2">
        <f t="shared" si="29"/>
        <v>0</v>
      </c>
    </row>
    <row r="488" spans="1:28" ht="12" customHeight="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11"/>
      <c r="N488" s="16"/>
      <c r="O488" s="27"/>
      <c r="P488" s="27"/>
      <c r="Q488" s="27"/>
      <c r="R488" s="27"/>
      <c r="S488" s="27"/>
      <c r="T488" s="55">
        <v>1</v>
      </c>
      <c r="U488" s="17"/>
      <c r="V488" s="27"/>
      <c r="W488" s="27"/>
      <c r="X488" s="27"/>
      <c r="Y488" s="27"/>
      <c r="Z488" s="27"/>
      <c r="AA488" s="28">
        <v>1</v>
      </c>
      <c r="AB488" s="2">
        <f t="shared" si="29"/>
        <v>0</v>
      </c>
    </row>
    <row r="489" spans="1:28" ht="12" customHeight="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11"/>
      <c r="N489" s="16"/>
      <c r="O489" s="27"/>
      <c r="P489" s="27"/>
      <c r="Q489" s="27"/>
      <c r="R489" s="27"/>
      <c r="S489" s="27"/>
      <c r="T489" s="55">
        <v>1</v>
      </c>
      <c r="U489" s="17"/>
      <c r="V489" s="27"/>
      <c r="W489" s="27"/>
      <c r="X489" s="27"/>
      <c r="Y489" s="27"/>
      <c r="Z489" s="27"/>
      <c r="AA489" s="28">
        <v>1</v>
      </c>
      <c r="AB489" s="2">
        <f t="shared" si="29"/>
        <v>0</v>
      </c>
    </row>
    <row r="490" spans="1:28" ht="12" customHeight="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11">
        <v>1</v>
      </c>
      <c r="N490" s="16"/>
      <c r="O490" s="27"/>
      <c r="P490" s="27"/>
      <c r="Q490" s="27"/>
      <c r="R490" s="27"/>
      <c r="S490" s="27">
        <v>1</v>
      </c>
      <c r="T490" s="55"/>
      <c r="U490" s="17"/>
      <c r="V490" s="27"/>
      <c r="W490" s="27"/>
      <c r="X490" s="27"/>
      <c r="Y490" s="27"/>
      <c r="Z490" s="27">
        <v>1</v>
      </c>
      <c r="AA490" s="28"/>
      <c r="AB490" s="2">
        <f t="shared" si="29"/>
        <v>1</v>
      </c>
    </row>
    <row r="491" spans="1:28" ht="12" customHeight="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11">
        <v>1</v>
      </c>
      <c r="N491" s="16"/>
      <c r="O491" s="27"/>
      <c r="P491" s="27"/>
      <c r="Q491" s="27"/>
      <c r="R491" s="27"/>
      <c r="S491" s="27">
        <v>1</v>
      </c>
      <c r="T491" s="55"/>
      <c r="U491" s="17"/>
      <c r="V491" s="27"/>
      <c r="W491" s="27"/>
      <c r="X491" s="27"/>
      <c r="Y491" s="27"/>
      <c r="Z491" s="27"/>
      <c r="AA491" s="28">
        <v>1</v>
      </c>
      <c r="AB491" s="2">
        <f t="shared" si="29"/>
        <v>1</v>
      </c>
    </row>
    <row r="492" spans="1:28" ht="12" customHeight="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11"/>
      <c r="N492" s="16"/>
      <c r="O492" s="27"/>
      <c r="P492" s="27"/>
      <c r="Q492" s="27"/>
      <c r="R492" s="27"/>
      <c r="S492" s="27"/>
      <c r="T492" s="55">
        <v>1</v>
      </c>
      <c r="U492" s="17"/>
      <c r="V492" s="27"/>
      <c r="W492" s="27"/>
      <c r="X492" s="27"/>
      <c r="Y492" s="27"/>
      <c r="Z492" s="27"/>
      <c r="AA492" s="28">
        <v>1</v>
      </c>
      <c r="AB492" s="2">
        <f t="shared" si="29"/>
        <v>0</v>
      </c>
    </row>
    <row r="493" spans="1:28" ht="12" customHeight="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11"/>
      <c r="N493" s="16"/>
      <c r="O493" s="27"/>
      <c r="P493" s="27"/>
      <c r="Q493" s="27"/>
      <c r="R493" s="27"/>
      <c r="S493" s="27"/>
      <c r="T493" s="55">
        <v>1</v>
      </c>
      <c r="U493" s="17"/>
      <c r="V493" s="27"/>
      <c r="W493" s="27"/>
      <c r="X493" s="27"/>
      <c r="Y493" s="27"/>
      <c r="Z493" s="27"/>
      <c r="AA493" s="28">
        <v>1</v>
      </c>
      <c r="AB493" s="2">
        <f t="shared" si="29"/>
        <v>0</v>
      </c>
    </row>
    <row r="494" spans="1:28" ht="12" customHeight="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11">
        <v>1</v>
      </c>
      <c r="N494" s="16">
        <v>1</v>
      </c>
      <c r="O494" s="27"/>
      <c r="P494" s="27"/>
      <c r="Q494" s="27"/>
      <c r="R494" s="27"/>
      <c r="S494" s="27"/>
      <c r="T494" s="55"/>
      <c r="U494" s="17">
        <v>1</v>
      </c>
      <c r="V494" s="27"/>
      <c r="W494" s="27"/>
      <c r="X494" s="27"/>
      <c r="Y494" s="27"/>
      <c r="Z494" s="27"/>
      <c r="AA494" s="28"/>
      <c r="AB494" s="2">
        <f t="shared" si="29"/>
        <v>0</v>
      </c>
    </row>
    <row r="495" spans="1:28" ht="12" customHeight="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11"/>
      <c r="N495" s="16"/>
      <c r="O495" s="27"/>
      <c r="P495" s="27"/>
      <c r="Q495" s="27"/>
      <c r="R495" s="27"/>
      <c r="S495" s="27"/>
      <c r="T495" s="55">
        <v>1</v>
      </c>
      <c r="U495" s="17"/>
      <c r="V495" s="27"/>
      <c r="W495" s="27"/>
      <c r="X495" s="27"/>
      <c r="Y495" s="27"/>
      <c r="Z495" s="27"/>
      <c r="AA495" s="28">
        <v>1</v>
      </c>
      <c r="AB495" s="2">
        <f t="shared" si="29"/>
        <v>0</v>
      </c>
    </row>
    <row r="496" spans="1:28" ht="12" customHeight="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11"/>
      <c r="N496" s="16"/>
      <c r="O496" s="27"/>
      <c r="P496" s="27"/>
      <c r="Q496" s="27"/>
      <c r="R496" s="27"/>
      <c r="S496" s="27"/>
      <c r="T496" s="55">
        <v>1</v>
      </c>
      <c r="U496" s="17"/>
      <c r="V496" s="27"/>
      <c r="W496" s="27"/>
      <c r="X496" s="27"/>
      <c r="Y496" s="27"/>
      <c r="Z496" s="27"/>
      <c r="AA496" s="28">
        <v>1</v>
      </c>
      <c r="AB496" s="2">
        <f t="shared" si="29"/>
        <v>0</v>
      </c>
    </row>
    <row r="497" spans="1:28" ht="12" customHeight="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11"/>
      <c r="N497" s="16"/>
      <c r="O497" s="27"/>
      <c r="P497" s="27"/>
      <c r="Q497" s="27"/>
      <c r="R497" s="27"/>
      <c r="S497" s="27"/>
      <c r="T497" s="55">
        <v>1</v>
      </c>
      <c r="U497" s="17"/>
      <c r="V497" s="27"/>
      <c r="W497" s="27"/>
      <c r="X497" s="27"/>
      <c r="Y497" s="27"/>
      <c r="Z497" s="27"/>
      <c r="AA497" s="28">
        <v>1</v>
      </c>
      <c r="AB497" s="2">
        <f t="shared" si="29"/>
        <v>0</v>
      </c>
    </row>
    <row r="498" spans="1:28" ht="12" customHeight="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11"/>
      <c r="N498" s="16"/>
      <c r="O498" s="27"/>
      <c r="P498" s="27"/>
      <c r="Q498" s="27"/>
      <c r="R498" s="27"/>
      <c r="S498" s="27"/>
      <c r="T498" s="55">
        <v>1</v>
      </c>
      <c r="U498" s="17"/>
      <c r="V498" s="27"/>
      <c r="W498" s="27"/>
      <c r="X498" s="27"/>
      <c r="Y498" s="27"/>
      <c r="Z498" s="27"/>
      <c r="AA498" s="28">
        <v>1</v>
      </c>
      <c r="AB498" s="2">
        <f t="shared" si="29"/>
        <v>0</v>
      </c>
    </row>
    <row r="499" spans="1:28" ht="12" customHeight="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11">
        <v>1</v>
      </c>
      <c r="N499" s="16">
        <v>1</v>
      </c>
      <c r="O499" s="27"/>
      <c r="P499" s="27"/>
      <c r="Q499" s="27"/>
      <c r="R499" s="27"/>
      <c r="S499" s="27"/>
      <c r="T499" s="55"/>
      <c r="U499" s="17">
        <v>1</v>
      </c>
      <c r="V499" s="27"/>
      <c r="W499" s="27"/>
      <c r="X499" s="27"/>
      <c r="Y499" s="27"/>
      <c r="Z499" s="27"/>
      <c r="AA499" s="28"/>
      <c r="AB499" s="2">
        <f t="shared" si="29"/>
        <v>0</v>
      </c>
    </row>
    <row r="500" spans="1:28" ht="12" customHeight="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11">
        <v>1</v>
      </c>
      <c r="N500" s="16">
        <v>1</v>
      </c>
      <c r="O500" s="27"/>
      <c r="P500" s="27"/>
      <c r="Q500" s="27"/>
      <c r="R500" s="27"/>
      <c r="S500" s="27"/>
      <c r="T500" s="55"/>
      <c r="U500" s="17"/>
      <c r="V500" s="27"/>
      <c r="W500" s="27"/>
      <c r="X500" s="27"/>
      <c r="Y500" s="27"/>
      <c r="Z500" s="27"/>
      <c r="AA500" s="28">
        <v>1</v>
      </c>
      <c r="AB500" s="2">
        <f t="shared" si="29"/>
        <v>0</v>
      </c>
    </row>
    <row r="501" spans="1:28" ht="12" customHeight="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11">
        <v>1</v>
      </c>
      <c r="N501" s="16"/>
      <c r="O501" s="27"/>
      <c r="P501" s="27"/>
      <c r="Q501" s="27"/>
      <c r="R501" s="27"/>
      <c r="S501" s="27">
        <v>1</v>
      </c>
      <c r="T501" s="55"/>
      <c r="U501" s="17"/>
      <c r="V501" s="27"/>
      <c r="W501" s="27"/>
      <c r="X501" s="27"/>
      <c r="Y501" s="27"/>
      <c r="Z501" s="27"/>
      <c r="AA501" s="28">
        <v>1</v>
      </c>
      <c r="AB501" s="2">
        <f t="shared" si="29"/>
        <v>1</v>
      </c>
    </row>
    <row r="502" spans="1:28" ht="12" customHeight="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11"/>
      <c r="N502" s="16"/>
      <c r="O502" s="27"/>
      <c r="P502" s="27"/>
      <c r="Q502" s="27"/>
      <c r="R502" s="27"/>
      <c r="S502" s="27"/>
      <c r="T502" s="55">
        <v>1</v>
      </c>
      <c r="U502" s="17"/>
      <c r="V502" s="27"/>
      <c r="W502" s="27"/>
      <c r="X502" s="27"/>
      <c r="Y502" s="27"/>
      <c r="Z502" s="27"/>
      <c r="AA502" s="28">
        <v>1</v>
      </c>
      <c r="AB502" s="2">
        <f t="shared" si="29"/>
        <v>0</v>
      </c>
    </row>
    <row r="503" spans="1:28" ht="12" customHeight="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11">
        <v>1</v>
      </c>
      <c r="N503" s="16">
        <v>1</v>
      </c>
      <c r="O503" s="27"/>
      <c r="P503" s="27"/>
      <c r="Q503" s="27"/>
      <c r="R503" s="27"/>
      <c r="S503" s="27"/>
      <c r="T503" s="55"/>
      <c r="U503" s="17">
        <v>1</v>
      </c>
      <c r="V503" s="27"/>
      <c r="W503" s="27"/>
      <c r="X503" s="27"/>
      <c r="Y503" s="27"/>
      <c r="Z503" s="27"/>
      <c r="AA503" s="28"/>
      <c r="AB503" s="2">
        <f t="shared" si="29"/>
        <v>0</v>
      </c>
    </row>
    <row r="504" spans="1:28" ht="12" customHeight="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11">
        <v>1</v>
      </c>
      <c r="N504" s="16"/>
      <c r="O504" s="27"/>
      <c r="P504" s="27"/>
      <c r="Q504" s="27"/>
      <c r="R504" s="27"/>
      <c r="S504" s="27"/>
      <c r="T504" s="55">
        <v>1</v>
      </c>
      <c r="U504" s="17"/>
      <c r="V504" s="27"/>
      <c r="W504" s="27"/>
      <c r="X504" s="27"/>
      <c r="Y504" s="27"/>
      <c r="Z504" s="27"/>
      <c r="AA504" s="28">
        <v>1</v>
      </c>
      <c r="AB504" s="2">
        <f t="shared" si="29"/>
        <v>0</v>
      </c>
    </row>
    <row r="505" spans="1:28" ht="12" customHeight="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11">
        <v>1</v>
      </c>
      <c r="N505" s="16">
        <v>1</v>
      </c>
      <c r="O505" s="27"/>
      <c r="P505" s="27"/>
      <c r="Q505" s="27"/>
      <c r="R505" s="27"/>
      <c r="S505" s="27"/>
      <c r="T505" s="55"/>
      <c r="U505" s="17">
        <v>1</v>
      </c>
      <c r="V505" s="27"/>
      <c r="W505" s="27"/>
      <c r="X505" s="27"/>
      <c r="Y505" s="27"/>
      <c r="Z505" s="27"/>
      <c r="AA505" s="28"/>
      <c r="AB505" s="2">
        <f t="shared" si="29"/>
        <v>0</v>
      </c>
    </row>
    <row r="506" spans="1:28" ht="12" customHeight="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11">
        <v>1</v>
      </c>
      <c r="N506" s="16"/>
      <c r="O506" s="27"/>
      <c r="P506" s="27"/>
      <c r="Q506" s="27"/>
      <c r="R506" s="27"/>
      <c r="S506" s="27">
        <v>1</v>
      </c>
      <c r="T506" s="55"/>
      <c r="U506" s="17"/>
      <c r="V506" s="27"/>
      <c r="W506" s="27"/>
      <c r="X506" s="27"/>
      <c r="Y506" s="27"/>
      <c r="Z506" s="27">
        <v>1</v>
      </c>
      <c r="AA506" s="28"/>
      <c r="AB506" s="2">
        <f t="shared" si="29"/>
        <v>1</v>
      </c>
    </row>
    <row r="507" spans="1:28" ht="12" customHeight="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11">
        <v>1</v>
      </c>
      <c r="N507" s="16"/>
      <c r="O507" s="27"/>
      <c r="P507" s="27"/>
      <c r="Q507" s="27"/>
      <c r="R507" s="27"/>
      <c r="S507" s="27"/>
      <c r="T507" s="55">
        <v>1</v>
      </c>
      <c r="U507" s="17"/>
      <c r="V507" s="27"/>
      <c r="W507" s="27"/>
      <c r="X507" s="27"/>
      <c r="Y507" s="27"/>
      <c r="Z507" s="27"/>
      <c r="AA507" s="28">
        <v>1</v>
      </c>
      <c r="AB507" s="2">
        <f t="shared" si="29"/>
        <v>0</v>
      </c>
    </row>
    <row r="508" spans="1:28" ht="12" customHeight="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11">
        <v>1</v>
      </c>
      <c r="N508" s="16"/>
      <c r="O508" s="27">
        <v>1</v>
      </c>
      <c r="P508" s="27"/>
      <c r="Q508" s="27"/>
      <c r="R508" s="27"/>
      <c r="S508" s="27"/>
      <c r="T508" s="55"/>
      <c r="U508" s="17"/>
      <c r="V508" s="27"/>
      <c r="W508" s="27"/>
      <c r="X508" s="27"/>
      <c r="Y508" s="27"/>
      <c r="Z508" s="27"/>
      <c r="AA508" s="28">
        <v>1</v>
      </c>
      <c r="AB508" s="2">
        <f t="shared" si="29"/>
        <v>0</v>
      </c>
    </row>
    <row r="509" spans="1:28" ht="12" customHeight="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11">
        <v>1</v>
      </c>
      <c r="N509" s="16"/>
      <c r="O509" s="27"/>
      <c r="P509" s="27"/>
      <c r="Q509" s="27"/>
      <c r="R509" s="27"/>
      <c r="S509" s="27">
        <v>1</v>
      </c>
      <c r="T509" s="55"/>
      <c r="U509" s="17"/>
      <c r="V509" s="27"/>
      <c r="W509" s="27"/>
      <c r="X509" s="27"/>
      <c r="Y509" s="27"/>
      <c r="Z509" s="27">
        <v>1</v>
      </c>
      <c r="AA509" s="28"/>
      <c r="AB509" s="2">
        <f t="shared" si="29"/>
        <v>1</v>
      </c>
    </row>
    <row r="510" spans="1:28" ht="12" customHeight="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11">
        <v>1</v>
      </c>
      <c r="N510" s="16">
        <v>1</v>
      </c>
      <c r="O510" s="27"/>
      <c r="P510" s="27"/>
      <c r="Q510" s="27"/>
      <c r="R510" s="27"/>
      <c r="S510" s="27"/>
      <c r="T510" s="55"/>
      <c r="U510" s="17"/>
      <c r="V510" s="27"/>
      <c r="W510" s="27"/>
      <c r="X510" s="27"/>
      <c r="Y510" s="27"/>
      <c r="Z510" s="27"/>
      <c r="AA510" s="28">
        <v>1</v>
      </c>
      <c r="AB510" s="2">
        <f t="shared" si="29"/>
        <v>0</v>
      </c>
    </row>
    <row r="511" spans="1:28" ht="12" customHeight="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11">
        <v>1</v>
      </c>
      <c r="N511" s="16">
        <v>1</v>
      </c>
      <c r="O511" s="27"/>
      <c r="P511" s="27"/>
      <c r="Q511" s="27"/>
      <c r="R511" s="27"/>
      <c r="S511" s="27"/>
      <c r="T511" s="55"/>
      <c r="U511" s="17">
        <v>1</v>
      </c>
      <c r="V511" s="27"/>
      <c r="W511" s="27"/>
      <c r="X511" s="27"/>
      <c r="Y511" s="27"/>
      <c r="Z511" s="27"/>
      <c r="AA511" s="28"/>
      <c r="AB511" s="2">
        <f t="shared" si="29"/>
        <v>0</v>
      </c>
    </row>
    <row r="512" spans="1:28" ht="12" customHeight="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11">
        <v>1</v>
      </c>
      <c r="N512" s="16">
        <v>1</v>
      </c>
      <c r="O512" s="27"/>
      <c r="P512" s="27"/>
      <c r="Q512" s="27"/>
      <c r="R512" s="27"/>
      <c r="S512" s="27"/>
      <c r="T512" s="55"/>
      <c r="U512" s="17"/>
      <c r="V512" s="27"/>
      <c r="W512" s="27"/>
      <c r="X512" s="27"/>
      <c r="Y512" s="27"/>
      <c r="Z512" s="27"/>
      <c r="AA512" s="28">
        <v>1</v>
      </c>
      <c r="AB512" s="2">
        <f t="shared" si="29"/>
        <v>0</v>
      </c>
    </row>
    <row r="513" spans="1:28" ht="12" customHeight="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11"/>
      <c r="N513" s="16"/>
      <c r="O513" s="27"/>
      <c r="P513" s="27"/>
      <c r="Q513" s="27"/>
      <c r="R513" s="27"/>
      <c r="S513" s="27"/>
      <c r="T513" s="55">
        <v>1</v>
      </c>
      <c r="U513" s="17"/>
      <c r="V513" s="27"/>
      <c r="W513" s="27"/>
      <c r="X513" s="27"/>
      <c r="Y513" s="27"/>
      <c r="Z513" s="27"/>
      <c r="AA513" s="28">
        <v>1</v>
      </c>
      <c r="AB513" s="2">
        <f t="shared" si="29"/>
        <v>0</v>
      </c>
    </row>
    <row r="514" spans="1:28" ht="12" customHeight="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11"/>
      <c r="N514" s="16"/>
      <c r="O514" s="27"/>
      <c r="P514" s="27"/>
      <c r="Q514" s="27"/>
      <c r="R514" s="27"/>
      <c r="S514" s="27"/>
      <c r="T514" s="55">
        <v>1</v>
      </c>
      <c r="U514" s="17"/>
      <c r="V514" s="27"/>
      <c r="W514" s="27"/>
      <c r="X514" s="27"/>
      <c r="Y514" s="27"/>
      <c r="Z514" s="27"/>
      <c r="AA514" s="28">
        <v>1</v>
      </c>
      <c r="AB514" s="2">
        <f t="shared" si="29"/>
        <v>0</v>
      </c>
    </row>
    <row r="515" spans="1:28" ht="12" customHeight="1">
      <c r="A515" s="10">
        <v>511</v>
      </c>
      <c r="B515" s="98" t="s">
        <v>265</v>
      </c>
      <c r="C515" s="98" t="s">
        <v>264</v>
      </c>
      <c r="D515" s="11" t="s">
        <v>52</v>
      </c>
      <c r="E515" s="11" t="s">
        <v>304</v>
      </c>
      <c r="F515" s="12" t="s">
        <v>49</v>
      </c>
      <c r="G515" s="11" t="s">
        <v>511</v>
      </c>
      <c r="H515" s="12" t="s">
        <v>308</v>
      </c>
      <c r="I515" s="11" t="s">
        <v>507</v>
      </c>
      <c r="J515" s="12" t="str">
        <f t="shared" ref="J515:J524" si="30">"≥17h"</f>
        <v>≥17h</v>
      </c>
      <c r="K515" s="12" t="s">
        <v>512</v>
      </c>
      <c r="L515" s="69" t="s">
        <v>519</v>
      </c>
      <c r="M515" s="11"/>
      <c r="N515" s="16"/>
      <c r="O515" s="27"/>
      <c r="P515" s="27"/>
      <c r="Q515" s="27"/>
      <c r="R515" s="27"/>
      <c r="S515" s="27"/>
      <c r="T515" s="55">
        <v>1</v>
      </c>
      <c r="U515" s="17"/>
      <c r="V515" s="27"/>
      <c r="W515" s="27"/>
      <c r="X515" s="27"/>
      <c r="Y515" s="27"/>
      <c r="Z515" s="27"/>
      <c r="AA515" s="28">
        <v>1</v>
      </c>
      <c r="AB515" s="2">
        <f t="shared" si="29"/>
        <v>0</v>
      </c>
    </row>
    <row r="516" spans="1:28" ht="12" customHeight="1">
      <c r="A516" s="10">
        <v>512</v>
      </c>
      <c r="B516" s="98" t="s">
        <v>228</v>
      </c>
      <c r="C516" s="98" t="s">
        <v>69</v>
      </c>
      <c r="D516" s="11" t="s">
        <v>52</v>
      </c>
      <c r="E516" s="11" t="s">
        <v>304</v>
      </c>
      <c r="F516" s="12" t="s">
        <v>49</v>
      </c>
      <c r="G516" s="11" t="s">
        <v>511</v>
      </c>
      <c r="H516" s="12" t="s">
        <v>307</v>
      </c>
      <c r="I516" s="11" t="s">
        <v>504</v>
      </c>
      <c r="J516" s="12" t="str">
        <f t="shared" si="30"/>
        <v>≥17h</v>
      </c>
      <c r="K516" s="12" t="s">
        <v>47</v>
      </c>
      <c r="L516" s="69" t="s">
        <v>518</v>
      </c>
      <c r="M516" s="11">
        <v>1</v>
      </c>
      <c r="N516" s="16"/>
      <c r="O516" s="27"/>
      <c r="P516" s="27"/>
      <c r="Q516" s="27"/>
      <c r="R516" s="27"/>
      <c r="S516" s="27">
        <v>1</v>
      </c>
      <c r="T516" s="55"/>
      <c r="U516" s="17"/>
      <c r="V516" s="27"/>
      <c r="W516" s="27"/>
      <c r="X516" s="27"/>
      <c r="Y516" s="27"/>
      <c r="Z516" s="27">
        <v>1</v>
      </c>
      <c r="AA516" s="28"/>
      <c r="AB516" s="2">
        <f t="shared" si="29"/>
        <v>1</v>
      </c>
    </row>
    <row r="517" spans="1:28" ht="12" customHeight="1">
      <c r="A517" s="10">
        <v>513</v>
      </c>
      <c r="B517" s="98" t="s">
        <v>148</v>
      </c>
      <c r="C517" s="98" t="s">
        <v>79</v>
      </c>
      <c r="D517" s="11" t="s">
        <v>51</v>
      </c>
      <c r="E517" s="11" t="s">
        <v>303</v>
      </c>
      <c r="F517" s="12" t="s">
        <v>49</v>
      </c>
      <c r="G517" s="11" t="s">
        <v>511</v>
      </c>
      <c r="H517" s="12" t="s">
        <v>308</v>
      </c>
      <c r="I517" s="103" t="s">
        <v>505</v>
      </c>
      <c r="J517" s="12" t="str">
        <f t="shared" si="30"/>
        <v>≥17h</v>
      </c>
      <c r="K517" s="12" t="s">
        <v>47</v>
      </c>
      <c r="L517" s="69" t="s">
        <v>520</v>
      </c>
      <c r="M517" s="11"/>
      <c r="N517" s="16"/>
      <c r="O517" s="27"/>
      <c r="P517" s="27"/>
      <c r="Q517" s="27"/>
      <c r="R517" s="27"/>
      <c r="S517" s="27"/>
      <c r="T517" s="55">
        <v>1</v>
      </c>
      <c r="U517" s="17"/>
      <c r="V517" s="27"/>
      <c r="W517" s="27"/>
      <c r="X517" s="27"/>
      <c r="Y517" s="27"/>
      <c r="Z517" s="27"/>
      <c r="AA517" s="28">
        <v>1</v>
      </c>
      <c r="AB517" s="2">
        <f t="shared" si="29"/>
        <v>0</v>
      </c>
    </row>
    <row r="518" spans="1:28" ht="12" customHeight="1">
      <c r="A518" s="10">
        <v>514</v>
      </c>
      <c r="B518" s="98" t="s">
        <v>83</v>
      </c>
      <c r="C518" s="98" t="s">
        <v>83</v>
      </c>
      <c r="D518" s="11" t="s">
        <v>52</v>
      </c>
      <c r="E518" s="11" t="s">
        <v>303</v>
      </c>
      <c r="F518" s="12" t="s">
        <v>48</v>
      </c>
      <c r="G518" s="12" t="s">
        <v>510</v>
      </c>
      <c r="H518" s="12" t="s">
        <v>306</v>
      </c>
      <c r="I518" s="103" t="s">
        <v>505</v>
      </c>
      <c r="J518" s="12" t="str">
        <f t="shared" si="30"/>
        <v>≥17h</v>
      </c>
      <c r="K518" s="12" t="s">
        <v>513</v>
      </c>
      <c r="L518" s="69" t="s">
        <v>518</v>
      </c>
      <c r="M518" s="11">
        <v>1</v>
      </c>
      <c r="N518" s="16"/>
      <c r="O518" s="27"/>
      <c r="P518" s="27"/>
      <c r="Q518" s="27"/>
      <c r="R518" s="27"/>
      <c r="S518" s="27"/>
      <c r="T518" s="55">
        <v>1</v>
      </c>
      <c r="U518" s="17"/>
      <c r="V518" s="27"/>
      <c r="W518" s="27"/>
      <c r="X518" s="27"/>
      <c r="Y518" s="27"/>
      <c r="Z518" s="27"/>
      <c r="AA518" s="28">
        <v>1</v>
      </c>
      <c r="AB518" s="2">
        <f t="shared" ref="AB518:AB581" si="31">IF(OR(S518=1,Z518=1),1,0)</f>
        <v>0</v>
      </c>
    </row>
    <row r="519" spans="1:28" ht="12" customHeight="1">
      <c r="A519" s="10">
        <v>515</v>
      </c>
      <c r="B519" s="98" t="s">
        <v>265</v>
      </c>
      <c r="C519" s="98" t="s">
        <v>264</v>
      </c>
      <c r="D519" s="11" t="s">
        <v>52</v>
      </c>
      <c r="E519" s="11" t="s">
        <v>304</v>
      </c>
      <c r="F519" s="12" t="s">
        <v>49</v>
      </c>
      <c r="G519" s="11" t="s">
        <v>511</v>
      </c>
      <c r="H519" s="12" t="s">
        <v>307</v>
      </c>
      <c r="I519" s="11" t="s">
        <v>504</v>
      </c>
      <c r="J519" s="12" t="str">
        <f t="shared" si="30"/>
        <v>≥17h</v>
      </c>
      <c r="K519" s="12" t="s">
        <v>512</v>
      </c>
      <c r="L519" s="69" t="s">
        <v>519</v>
      </c>
      <c r="M519" s="11"/>
      <c r="N519" s="16"/>
      <c r="O519" s="27"/>
      <c r="P519" s="27"/>
      <c r="Q519" s="27"/>
      <c r="R519" s="27"/>
      <c r="S519" s="27"/>
      <c r="T519" s="55">
        <v>1</v>
      </c>
      <c r="U519" s="17"/>
      <c r="V519" s="27"/>
      <c r="W519" s="27"/>
      <c r="X519" s="27"/>
      <c r="Y519" s="27"/>
      <c r="Z519" s="27"/>
      <c r="AA519" s="28">
        <v>1</v>
      </c>
      <c r="AB519" s="2">
        <f t="shared" si="31"/>
        <v>0</v>
      </c>
    </row>
    <row r="520" spans="1:28" ht="12" customHeight="1">
      <c r="A520" s="10">
        <v>516</v>
      </c>
      <c r="B520" s="98" t="s">
        <v>228</v>
      </c>
      <c r="C520" s="98" t="s">
        <v>69</v>
      </c>
      <c r="D520" s="11" t="s">
        <v>51</v>
      </c>
      <c r="E520" s="11" t="s">
        <v>304</v>
      </c>
      <c r="F520" s="12" t="s">
        <v>48</v>
      </c>
      <c r="G520" s="11" t="s">
        <v>511</v>
      </c>
      <c r="H520" s="12" t="s">
        <v>308</v>
      </c>
      <c r="I520" s="11" t="s">
        <v>507</v>
      </c>
      <c r="J520" s="12" t="str">
        <f t="shared" si="30"/>
        <v>≥17h</v>
      </c>
      <c r="K520" s="12" t="s">
        <v>513</v>
      </c>
      <c r="L520" s="69" t="s">
        <v>518</v>
      </c>
      <c r="M520" s="11">
        <v>1</v>
      </c>
      <c r="N520" s="16">
        <v>1</v>
      </c>
      <c r="O520" s="27"/>
      <c r="P520" s="27"/>
      <c r="Q520" s="27"/>
      <c r="R520" s="27"/>
      <c r="S520" s="27"/>
      <c r="T520" s="55"/>
      <c r="U520" s="17">
        <v>1</v>
      </c>
      <c r="V520" s="27"/>
      <c r="W520" s="27"/>
      <c r="X520" s="27"/>
      <c r="Y520" s="27"/>
      <c r="Z520" s="27"/>
      <c r="AA520" s="28"/>
      <c r="AB520" s="2">
        <f t="shared" si="31"/>
        <v>0</v>
      </c>
    </row>
    <row r="521" spans="1:28" ht="12" customHeight="1">
      <c r="A521" s="10">
        <v>517</v>
      </c>
      <c r="B521" s="98" t="s">
        <v>149</v>
      </c>
      <c r="C521" s="98" t="s">
        <v>79</v>
      </c>
      <c r="D521" s="11" t="s">
        <v>25</v>
      </c>
      <c r="E521" s="11" t="s">
        <v>304</v>
      </c>
      <c r="F521" s="12" t="s">
        <v>50</v>
      </c>
      <c r="G521" s="11" t="s">
        <v>511</v>
      </c>
      <c r="H521" s="12" t="s">
        <v>308</v>
      </c>
      <c r="I521" s="11" t="s">
        <v>507</v>
      </c>
      <c r="J521" s="12" t="str">
        <f t="shared" si="30"/>
        <v>≥17h</v>
      </c>
      <c r="K521" s="12" t="s">
        <v>47</v>
      </c>
      <c r="L521" s="69" t="s">
        <v>520</v>
      </c>
      <c r="M521" s="11">
        <v>1</v>
      </c>
      <c r="N521" s="16"/>
      <c r="O521" s="27">
        <v>1</v>
      </c>
      <c r="P521" s="27"/>
      <c r="Q521" s="27"/>
      <c r="R521" s="27"/>
      <c r="S521" s="27"/>
      <c r="T521" s="55"/>
      <c r="U521" s="17"/>
      <c r="V521" s="27"/>
      <c r="W521" s="27"/>
      <c r="X521" s="27"/>
      <c r="Y521" s="27"/>
      <c r="Z521" s="27"/>
      <c r="AA521" s="28">
        <v>1</v>
      </c>
      <c r="AB521" s="2">
        <f t="shared" si="31"/>
        <v>0</v>
      </c>
    </row>
    <row r="522" spans="1:28" ht="12" customHeight="1">
      <c r="A522" s="10">
        <v>518</v>
      </c>
      <c r="B522" s="98" t="s">
        <v>265</v>
      </c>
      <c r="C522" s="98" t="s">
        <v>264</v>
      </c>
      <c r="D522" s="11" t="s">
        <v>51</v>
      </c>
      <c r="E522" s="11" t="s">
        <v>303</v>
      </c>
      <c r="F522" s="12" t="s">
        <v>49</v>
      </c>
      <c r="G522" s="11" t="s">
        <v>511</v>
      </c>
      <c r="H522" s="12" t="s">
        <v>308</v>
      </c>
      <c r="I522" s="11" t="s">
        <v>507</v>
      </c>
      <c r="J522" s="12" t="str">
        <f t="shared" si="30"/>
        <v>≥17h</v>
      </c>
      <c r="K522" s="12" t="s">
        <v>513</v>
      </c>
      <c r="L522" s="69" t="s">
        <v>519</v>
      </c>
      <c r="M522" s="11">
        <v>1</v>
      </c>
      <c r="N522" s="16">
        <v>1</v>
      </c>
      <c r="O522" s="27"/>
      <c r="P522" s="27"/>
      <c r="Q522" s="27"/>
      <c r="R522" s="27"/>
      <c r="S522" s="27"/>
      <c r="T522" s="55"/>
      <c r="U522" s="17"/>
      <c r="V522" s="27"/>
      <c r="W522" s="27"/>
      <c r="X522" s="27"/>
      <c r="Y522" s="27"/>
      <c r="Z522" s="27"/>
      <c r="AA522" s="28">
        <v>1</v>
      </c>
      <c r="AB522" s="2">
        <f t="shared" si="31"/>
        <v>0</v>
      </c>
    </row>
    <row r="523" spans="1:28" ht="12" customHeight="1">
      <c r="A523" s="10">
        <v>519</v>
      </c>
      <c r="B523" s="98" t="s">
        <v>126</v>
      </c>
      <c r="C523" s="98" t="s">
        <v>126</v>
      </c>
      <c r="D523" s="11" t="s">
        <v>52</v>
      </c>
      <c r="E523" s="11" t="s">
        <v>303</v>
      </c>
      <c r="F523" s="12" t="s">
        <v>49</v>
      </c>
      <c r="G523" s="12" t="s">
        <v>310</v>
      </c>
      <c r="H523" s="12" t="s">
        <v>306</v>
      </c>
      <c r="I523" s="103" t="s">
        <v>504</v>
      </c>
      <c r="J523" s="12" t="str">
        <f t="shared" si="30"/>
        <v>≥17h</v>
      </c>
      <c r="K523" s="12" t="s">
        <v>512</v>
      </c>
      <c r="L523" s="69" t="s">
        <v>518</v>
      </c>
      <c r="M523" s="11"/>
      <c r="N523" s="16"/>
      <c r="O523" s="27"/>
      <c r="P523" s="27"/>
      <c r="Q523" s="27"/>
      <c r="R523" s="27"/>
      <c r="S523" s="27"/>
      <c r="T523" s="55">
        <v>1</v>
      </c>
      <c r="U523" s="17"/>
      <c r="V523" s="27"/>
      <c r="W523" s="27"/>
      <c r="X523" s="27"/>
      <c r="Y523" s="27"/>
      <c r="Z523" s="27"/>
      <c r="AA523" s="28">
        <v>1</v>
      </c>
      <c r="AB523" s="2">
        <f t="shared" si="31"/>
        <v>0</v>
      </c>
    </row>
    <row r="524" spans="1:28" ht="12" customHeight="1">
      <c r="A524" s="10">
        <v>520</v>
      </c>
      <c r="B524" s="98" t="s">
        <v>150</v>
      </c>
      <c r="C524" s="98" t="s">
        <v>79</v>
      </c>
      <c r="D524" s="11" t="s">
        <v>25</v>
      </c>
      <c r="E524" s="11" t="s">
        <v>304</v>
      </c>
      <c r="F524" s="12" t="s">
        <v>49</v>
      </c>
      <c r="G524" s="11" t="s">
        <v>511</v>
      </c>
      <c r="H524" s="12" t="s">
        <v>307</v>
      </c>
      <c r="I524" s="103" t="s">
        <v>505</v>
      </c>
      <c r="J524" s="12" t="str">
        <f t="shared" si="30"/>
        <v>≥17h</v>
      </c>
      <c r="K524" s="12" t="s">
        <v>512</v>
      </c>
      <c r="L524" s="69" t="s">
        <v>520</v>
      </c>
      <c r="M524" s="11"/>
      <c r="N524" s="16"/>
      <c r="O524" s="27"/>
      <c r="P524" s="27"/>
      <c r="Q524" s="27"/>
      <c r="R524" s="27"/>
      <c r="S524" s="27"/>
      <c r="T524" s="55">
        <v>1</v>
      </c>
      <c r="U524" s="17"/>
      <c r="V524" s="27"/>
      <c r="W524" s="27"/>
      <c r="X524" s="27"/>
      <c r="Y524" s="27"/>
      <c r="Z524" s="27"/>
      <c r="AA524" s="28">
        <v>1</v>
      </c>
      <c r="AB524" s="2">
        <f t="shared" si="31"/>
        <v>0</v>
      </c>
    </row>
    <row r="525" spans="1:28" ht="12" customHeight="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11"/>
      <c r="N525" s="16"/>
      <c r="O525" s="27"/>
      <c r="P525" s="27"/>
      <c r="Q525" s="27"/>
      <c r="R525" s="27"/>
      <c r="S525" s="27"/>
      <c r="T525" s="55">
        <v>1</v>
      </c>
      <c r="U525" s="17"/>
      <c r="V525" s="27"/>
      <c r="W525" s="27"/>
      <c r="X525" s="27"/>
      <c r="Y525" s="27"/>
      <c r="Z525" s="27"/>
      <c r="AA525" s="28">
        <v>1</v>
      </c>
      <c r="AB525" s="2">
        <f t="shared" si="31"/>
        <v>0</v>
      </c>
    </row>
    <row r="526" spans="1:28" ht="12" customHeight="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11">
        <v>1</v>
      </c>
      <c r="N526" s="16">
        <v>1</v>
      </c>
      <c r="O526" s="27"/>
      <c r="P526" s="27"/>
      <c r="Q526" s="27"/>
      <c r="R526" s="27"/>
      <c r="S526" s="27"/>
      <c r="T526" s="55"/>
      <c r="U526" s="17"/>
      <c r="V526" s="27"/>
      <c r="W526" s="27"/>
      <c r="X526" s="27"/>
      <c r="Y526" s="27"/>
      <c r="Z526" s="27"/>
      <c r="AA526" s="28">
        <v>1</v>
      </c>
      <c r="AB526" s="2">
        <f t="shared" si="31"/>
        <v>0</v>
      </c>
    </row>
    <row r="527" spans="1:28" ht="12" customHeight="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11"/>
      <c r="N527" s="16"/>
      <c r="O527" s="27"/>
      <c r="P527" s="27"/>
      <c r="Q527" s="27"/>
      <c r="R527" s="27"/>
      <c r="S527" s="27"/>
      <c r="T527" s="55">
        <v>1</v>
      </c>
      <c r="U527" s="17"/>
      <c r="V527" s="27"/>
      <c r="W527" s="27"/>
      <c r="X527" s="27"/>
      <c r="Y527" s="27"/>
      <c r="Z527" s="27"/>
      <c r="AA527" s="28">
        <v>1</v>
      </c>
      <c r="AB527" s="2">
        <f t="shared" si="31"/>
        <v>0</v>
      </c>
    </row>
    <row r="528" spans="1:28" ht="12" customHeight="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11">
        <v>1</v>
      </c>
      <c r="N528" s="16">
        <v>1</v>
      </c>
      <c r="O528" s="27"/>
      <c r="P528" s="27"/>
      <c r="Q528" s="27"/>
      <c r="R528" s="27"/>
      <c r="S528" s="27"/>
      <c r="T528" s="55"/>
      <c r="U528" s="17">
        <v>1</v>
      </c>
      <c r="V528" s="27"/>
      <c r="W528" s="27"/>
      <c r="X528" s="27"/>
      <c r="Y528" s="27"/>
      <c r="Z528" s="27"/>
      <c r="AA528" s="28"/>
      <c r="AB528" s="2">
        <f t="shared" si="31"/>
        <v>0</v>
      </c>
    </row>
    <row r="529" spans="1:28" ht="12" customHeight="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11"/>
      <c r="N529" s="16"/>
      <c r="O529" s="27"/>
      <c r="P529" s="27"/>
      <c r="Q529" s="27"/>
      <c r="R529" s="27"/>
      <c r="S529" s="27"/>
      <c r="T529" s="55">
        <v>1</v>
      </c>
      <c r="U529" s="17"/>
      <c r="V529" s="27"/>
      <c r="W529" s="27"/>
      <c r="X529" s="27"/>
      <c r="Y529" s="27"/>
      <c r="Z529" s="27"/>
      <c r="AA529" s="28">
        <v>1</v>
      </c>
      <c r="AB529" s="2">
        <f t="shared" si="31"/>
        <v>0</v>
      </c>
    </row>
    <row r="530" spans="1:28" ht="12" customHeight="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11"/>
      <c r="N530" s="16"/>
      <c r="O530" s="27"/>
      <c r="P530" s="27"/>
      <c r="Q530" s="27"/>
      <c r="R530" s="27"/>
      <c r="S530" s="27"/>
      <c r="T530" s="55">
        <v>1</v>
      </c>
      <c r="U530" s="17"/>
      <c r="V530" s="27"/>
      <c r="W530" s="27"/>
      <c r="X530" s="27"/>
      <c r="Y530" s="27"/>
      <c r="Z530" s="27"/>
      <c r="AA530" s="28">
        <v>1</v>
      </c>
      <c r="AB530" s="2">
        <f t="shared" si="31"/>
        <v>0</v>
      </c>
    </row>
    <row r="531" spans="1:28" ht="12" customHeight="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11">
        <v>1</v>
      </c>
      <c r="N531" s="16">
        <v>1</v>
      </c>
      <c r="O531" s="27"/>
      <c r="P531" s="27"/>
      <c r="Q531" s="27"/>
      <c r="R531" s="27"/>
      <c r="S531" s="27"/>
      <c r="T531" s="55"/>
      <c r="U531" s="17">
        <v>1</v>
      </c>
      <c r="V531" s="27"/>
      <c r="W531" s="27"/>
      <c r="X531" s="27"/>
      <c r="Y531" s="27"/>
      <c r="Z531" s="27"/>
      <c r="AA531" s="28"/>
      <c r="AB531" s="2">
        <f t="shared" si="31"/>
        <v>0</v>
      </c>
    </row>
    <row r="532" spans="1:28" ht="12" customHeight="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11"/>
      <c r="N532" s="16"/>
      <c r="O532" s="27"/>
      <c r="P532" s="27"/>
      <c r="Q532" s="27"/>
      <c r="R532" s="27"/>
      <c r="S532" s="27"/>
      <c r="T532" s="55">
        <v>1</v>
      </c>
      <c r="U532" s="17"/>
      <c r="V532" s="27"/>
      <c r="W532" s="27"/>
      <c r="X532" s="27"/>
      <c r="Y532" s="27"/>
      <c r="Z532" s="27"/>
      <c r="AA532" s="28">
        <v>1</v>
      </c>
      <c r="AB532" s="2">
        <f t="shared" si="31"/>
        <v>0</v>
      </c>
    </row>
    <row r="533" spans="1:28" ht="12" customHeight="1">
      <c r="A533" s="10">
        <v>529</v>
      </c>
      <c r="B533" s="98" t="s">
        <v>125</v>
      </c>
      <c r="C533" s="98" t="s">
        <v>59</v>
      </c>
      <c r="D533" s="11" t="s">
        <v>52</v>
      </c>
      <c r="E533" s="11" t="s">
        <v>304</v>
      </c>
      <c r="F533" s="12" t="s">
        <v>48</v>
      </c>
      <c r="G533" s="12" t="s">
        <v>310</v>
      </c>
      <c r="H533" s="12" t="s">
        <v>306</v>
      </c>
      <c r="I533" s="11" t="s">
        <v>507</v>
      </c>
      <c r="J533" s="11" t="str">
        <f t="shared" ref="J533:J539" si="32">"12-16h"</f>
        <v>12-16h</v>
      </c>
      <c r="K533" s="12" t="s">
        <v>512</v>
      </c>
      <c r="L533" s="69" t="s">
        <v>518</v>
      </c>
      <c r="M533" s="11">
        <v>1</v>
      </c>
      <c r="N533" s="16"/>
      <c r="O533" s="27"/>
      <c r="P533" s="27"/>
      <c r="Q533" s="27"/>
      <c r="R533" s="27"/>
      <c r="S533" s="27">
        <v>1</v>
      </c>
      <c r="T533" s="55"/>
      <c r="U533" s="17"/>
      <c r="V533" s="27"/>
      <c r="W533" s="27"/>
      <c r="X533" s="27"/>
      <c r="Y533" s="27"/>
      <c r="Z533" s="27">
        <v>1</v>
      </c>
      <c r="AA533" s="28"/>
      <c r="AB533" s="2">
        <f t="shared" si="31"/>
        <v>1</v>
      </c>
    </row>
    <row r="534" spans="1:28" ht="12" customHeight="1">
      <c r="A534" s="10">
        <v>530</v>
      </c>
      <c r="B534" s="98" t="s">
        <v>282</v>
      </c>
      <c r="C534" s="98" t="s">
        <v>281</v>
      </c>
      <c r="D534" s="11" t="s">
        <v>51</v>
      </c>
      <c r="E534" s="11" t="s">
        <v>304</v>
      </c>
      <c r="F534" s="12" t="s">
        <v>50</v>
      </c>
      <c r="G534" s="11" t="s">
        <v>511</v>
      </c>
      <c r="H534" s="12" t="s">
        <v>307</v>
      </c>
      <c r="I534" s="11" t="s">
        <v>504</v>
      </c>
      <c r="J534" s="11" t="str">
        <f t="shared" si="32"/>
        <v>12-16h</v>
      </c>
      <c r="K534" s="12" t="s">
        <v>512</v>
      </c>
      <c r="L534" s="69" t="s">
        <v>519</v>
      </c>
      <c r="M534" s="11">
        <v>1</v>
      </c>
      <c r="N534" s="16">
        <v>1</v>
      </c>
      <c r="O534" s="27"/>
      <c r="P534" s="27"/>
      <c r="Q534" s="27"/>
      <c r="R534" s="27"/>
      <c r="S534" s="27"/>
      <c r="T534" s="55"/>
      <c r="U534" s="17"/>
      <c r="V534" s="27"/>
      <c r="W534" s="27"/>
      <c r="X534" s="27"/>
      <c r="Y534" s="27"/>
      <c r="Z534" s="27"/>
      <c r="AA534" s="28">
        <v>1</v>
      </c>
      <c r="AB534" s="2">
        <f t="shared" si="31"/>
        <v>0</v>
      </c>
    </row>
    <row r="535" spans="1:28" ht="12" customHeight="1">
      <c r="A535" s="10">
        <v>531</v>
      </c>
      <c r="B535" s="98" t="s">
        <v>82</v>
      </c>
      <c r="C535" s="98" t="s">
        <v>82</v>
      </c>
      <c r="D535" s="11" t="s">
        <v>52</v>
      </c>
      <c r="E535" s="11" t="s">
        <v>303</v>
      </c>
      <c r="F535" s="12" t="s">
        <v>49</v>
      </c>
      <c r="G535" s="12" t="s">
        <v>310</v>
      </c>
      <c r="H535" s="12" t="s">
        <v>306</v>
      </c>
      <c r="I535" s="11" t="s">
        <v>507</v>
      </c>
      <c r="J535" s="11" t="str">
        <f t="shared" si="32"/>
        <v>12-16h</v>
      </c>
      <c r="K535" s="12" t="s">
        <v>512</v>
      </c>
      <c r="L535" s="69" t="s">
        <v>518</v>
      </c>
      <c r="M535" s="11"/>
      <c r="N535" s="16"/>
      <c r="O535" s="27"/>
      <c r="P535" s="27"/>
      <c r="Q535" s="27"/>
      <c r="R535" s="27"/>
      <c r="S535" s="27"/>
      <c r="T535" s="55">
        <v>1</v>
      </c>
      <c r="U535" s="17"/>
      <c r="V535" s="27"/>
      <c r="W535" s="27"/>
      <c r="X535" s="27"/>
      <c r="Y535" s="27"/>
      <c r="Z535" s="27"/>
      <c r="AA535" s="28">
        <v>1</v>
      </c>
      <c r="AB535" s="2">
        <f t="shared" si="31"/>
        <v>0</v>
      </c>
    </row>
    <row r="536" spans="1:28" ht="12" customHeight="1">
      <c r="A536" s="10">
        <v>532</v>
      </c>
      <c r="B536" s="98" t="s">
        <v>145</v>
      </c>
      <c r="C536" s="98" t="s">
        <v>79</v>
      </c>
      <c r="D536" s="11" t="s">
        <v>51</v>
      </c>
      <c r="E536" s="11" t="s">
        <v>304</v>
      </c>
      <c r="F536" s="12" t="s">
        <v>50</v>
      </c>
      <c r="G536" s="11" t="s">
        <v>511</v>
      </c>
      <c r="H536" s="12" t="s">
        <v>306</v>
      </c>
      <c r="I536" s="103" t="s">
        <v>504</v>
      </c>
      <c r="J536" s="11" t="str">
        <f t="shared" si="32"/>
        <v>12-16h</v>
      </c>
      <c r="K536" s="12" t="s">
        <v>47</v>
      </c>
      <c r="L536" s="69" t="s">
        <v>520</v>
      </c>
      <c r="M536" s="11">
        <v>1</v>
      </c>
      <c r="N536" s="16">
        <v>1</v>
      </c>
      <c r="O536" s="27"/>
      <c r="P536" s="27"/>
      <c r="Q536" s="27"/>
      <c r="R536" s="27"/>
      <c r="S536" s="27"/>
      <c r="T536" s="55"/>
      <c r="U536" s="17"/>
      <c r="V536" s="27"/>
      <c r="W536" s="27"/>
      <c r="X536" s="27"/>
      <c r="Y536" s="27"/>
      <c r="Z536" s="27"/>
      <c r="AA536" s="28">
        <v>1</v>
      </c>
      <c r="AB536" s="2">
        <f t="shared" si="31"/>
        <v>0</v>
      </c>
    </row>
    <row r="537" spans="1:28" ht="12" customHeight="1">
      <c r="A537" s="10">
        <v>533</v>
      </c>
      <c r="B537" s="98" t="s">
        <v>282</v>
      </c>
      <c r="C537" s="98" t="s">
        <v>281</v>
      </c>
      <c r="D537" s="11" t="s">
        <v>51</v>
      </c>
      <c r="E537" s="11" t="s">
        <v>304</v>
      </c>
      <c r="F537" s="12" t="s">
        <v>49</v>
      </c>
      <c r="G537" s="11" t="s">
        <v>511</v>
      </c>
      <c r="H537" s="12" t="s">
        <v>306</v>
      </c>
      <c r="I537" s="11" t="s">
        <v>504</v>
      </c>
      <c r="J537" s="11" t="str">
        <f t="shared" si="32"/>
        <v>12-16h</v>
      </c>
      <c r="K537" s="12" t="s">
        <v>512</v>
      </c>
      <c r="L537" s="69" t="s">
        <v>519</v>
      </c>
      <c r="M537" s="11"/>
      <c r="N537" s="16"/>
      <c r="O537" s="27"/>
      <c r="P537" s="27"/>
      <c r="Q537" s="27"/>
      <c r="R537" s="27"/>
      <c r="S537" s="27"/>
      <c r="T537" s="55">
        <v>1</v>
      </c>
      <c r="U537" s="17"/>
      <c r="V537" s="27"/>
      <c r="W537" s="27"/>
      <c r="X537" s="27"/>
      <c r="Y537" s="27"/>
      <c r="Z537" s="27"/>
      <c r="AA537" s="28">
        <v>1</v>
      </c>
      <c r="AB537" s="2">
        <f t="shared" si="31"/>
        <v>0</v>
      </c>
    </row>
    <row r="538" spans="1:28" ht="12" customHeight="1">
      <c r="A538" s="10">
        <v>534</v>
      </c>
      <c r="B538" s="98" t="s">
        <v>82</v>
      </c>
      <c r="C538" s="98" t="s">
        <v>82</v>
      </c>
      <c r="D538" s="11" t="s">
        <v>52</v>
      </c>
      <c r="E538" s="11" t="s">
        <v>304</v>
      </c>
      <c r="F538" s="12" t="s">
        <v>50</v>
      </c>
      <c r="G538" s="12" t="s">
        <v>310</v>
      </c>
      <c r="H538" s="12" t="s">
        <v>306</v>
      </c>
      <c r="I538" s="103" t="s">
        <v>505</v>
      </c>
      <c r="J538" s="11" t="str">
        <f t="shared" si="32"/>
        <v>12-16h</v>
      </c>
      <c r="K538" s="12" t="s">
        <v>512</v>
      </c>
      <c r="L538" s="69" t="s">
        <v>518</v>
      </c>
      <c r="M538" s="11"/>
      <c r="N538" s="16"/>
      <c r="O538" s="27"/>
      <c r="P538" s="27"/>
      <c r="Q538" s="27"/>
      <c r="R538" s="27"/>
      <c r="S538" s="27"/>
      <c r="T538" s="55">
        <v>1</v>
      </c>
      <c r="U538" s="17"/>
      <c r="V538" s="27"/>
      <c r="W538" s="27"/>
      <c r="X538" s="27"/>
      <c r="Y538" s="27"/>
      <c r="Z538" s="27"/>
      <c r="AA538" s="28">
        <v>1</v>
      </c>
      <c r="AB538" s="2">
        <f t="shared" si="31"/>
        <v>0</v>
      </c>
    </row>
    <row r="539" spans="1:28" ht="12" customHeight="1">
      <c r="A539" s="10">
        <v>535</v>
      </c>
      <c r="B539" s="98" t="s">
        <v>81</v>
      </c>
      <c r="C539" s="98" t="s">
        <v>81</v>
      </c>
      <c r="D539" s="11" t="s">
        <v>25</v>
      </c>
      <c r="E539" s="11" t="s">
        <v>304</v>
      </c>
      <c r="F539" s="12" t="s">
        <v>50</v>
      </c>
      <c r="G539" s="12" t="s">
        <v>310</v>
      </c>
      <c r="H539" s="12" t="s">
        <v>306</v>
      </c>
      <c r="I539" s="103" t="s">
        <v>504</v>
      </c>
      <c r="J539" s="11" t="str">
        <f t="shared" si="32"/>
        <v>12-16h</v>
      </c>
      <c r="K539" s="12" t="s">
        <v>47</v>
      </c>
      <c r="L539" s="69" t="s">
        <v>518</v>
      </c>
      <c r="M539" s="11">
        <v>1</v>
      </c>
      <c r="N539" s="16"/>
      <c r="O539" s="27"/>
      <c r="P539" s="27"/>
      <c r="Q539" s="27"/>
      <c r="R539" s="27"/>
      <c r="S539" s="27">
        <v>1</v>
      </c>
      <c r="T539" s="55"/>
      <c r="U539" s="17"/>
      <c r="V539" s="27"/>
      <c r="W539" s="27"/>
      <c r="X539" s="27"/>
      <c r="Y539" s="27"/>
      <c r="Z539" s="27">
        <v>1</v>
      </c>
      <c r="AA539" s="28"/>
      <c r="AB539" s="2">
        <f t="shared" si="31"/>
        <v>1</v>
      </c>
    </row>
    <row r="540" spans="1:28" ht="12" customHeight="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11">
        <v>1</v>
      </c>
      <c r="N540" s="16"/>
      <c r="O540" s="27"/>
      <c r="P540" s="27"/>
      <c r="Q540" s="27"/>
      <c r="R540" s="27"/>
      <c r="S540" s="27">
        <v>1</v>
      </c>
      <c r="T540" s="55"/>
      <c r="U540" s="17"/>
      <c r="V540" s="27"/>
      <c r="W540" s="27"/>
      <c r="X540" s="27"/>
      <c r="Y540" s="27"/>
      <c r="Z540" s="27">
        <v>1</v>
      </c>
      <c r="AA540" s="28"/>
      <c r="AB540" s="2">
        <f t="shared" si="31"/>
        <v>1</v>
      </c>
    </row>
    <row r="541" spans="1:28" ht="12" customHeight="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11">
        <v>1</v>
      </c>
      <c r="N541" s="16">
        <v>1</v>
      </c>
      <c r="O541" s="27"/>
      <c r="P541" s="27"/>
      <c r="Q541" s="27"/>
      <c r="R541" s="27"/>
      <c r="S541" s="27"/>
      <c r="T541" s="55"/>
      <c r="U541" s="17">
        <v>1</v>
      </c>
      <c r="V541" s="27"/>
      <c r="W541" s="27"/>
      <c r="X541" s="27"/>
      <c r="Y541" s="27"/>
      <c r="Z541" s="27"/>
      <c r="AA541" s="28"/>
      <c r="AB541" s="2">
        <f t="shared" si="31"/>
        <v>0</v>
      </c>
    </row>
    <row r="542" spans="1:28" ht="12" customHeight="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11">
        <v>1</v>
      </c>
      <c r="N542" s="16"/>
      <c r="O542" s="27"/>
      <c r="P542" s="27"/>
      <c r="Q542" s="27">
        <v>1</v>
      </c>
      <c r="R542" s="27"/>
      <c r="S542" s="27"/>
      <c r="T542" s="55"/>
      <c r="U542" s="17"/>
      <c r="V542" s="27"/>
      <c r="W542" s="27"/>
      <c r="X542" s="27"/>
      <c r="Y542" s="27"/>
      <c r="Z542" s="27"/>
      <c r="AA542" s="28">
        <v>1</v>
      </c>
      <c r="AB542" s="2">
        <f t="shared" si="31"/>
        <v>0</v>
      </c>
    </row>
    <row r="543" spans="1:28" ht="12" customHeight="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11"/>
      <c r="N543" s="16"/>
      <c r="O543" s="27"/>
      <c r="P543" s="27"/>
      <c r="Q543" s="27"/>
      <c r="R543" s="27"/>
      <c r="S543" s="27"/>
      <c r="T543" s="55">
        <v>1</v>
      </c>
      <c r="U543" s="17"/>
      <c r="V543" s="27"/>
      <c r="W543" s="27"/>
      <c r="X543" s="27"/>
      <c r="Y543" s="27"/>
      <c r="Z543" s="27"/>
      <c r="AA543" s="28">
        <v>1</v>
      </c>
      <c r="AB543" s="2">
        <f t="shared" si="31"/>
        <v>0</v>
      </c>
    </row>
    <row r="544" spans="1:28" ht="12" customHeight="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11"/>
      <c r="N544" s="16"/>
      <c r="O544" s="27"/>
      <c r="P544" s="27"/>
      <c r="Q544" s="27"/>
      <c r="R544" s="27"/>
      <c r="S544" s="27"/>
      <c r="T544" s="55">
        <v>1</v>
      </c>
      <c r="U544" s="17"/>
      <c r="V544" s="27"/>
      <c r="W544" s="27"/>
      <c r="X544" s="27"/>
      <c r="Y544" s="27"/>
      <c r="Z544" s="27"/>
      <c r="AA544" s="28">
        <v>1</v>
      </c>
      <c r="AB544" s="2">
        <f t="shared" si="31"/>
        <v>0</v>
      </c>
    </row>
    <row r="545" spans="1:28" ht="12" customHeight="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11"/>
      <c r="N545" s="16"/>
      <c r="O545" s="27"/>
      <c r="P545" s="27"/>
      <c r="Q545" s="27"/>
      <c r="R545" s="27"/>
      <c r="S545" s="27"/>
      <c r="T545" s="55">
        <v>1</v>
      </c>
      <c r="U545" s="17"/>
      <c r="V545" s="27"/>
      <c r="W545" s="27"/>
      <c r="X545" s="27"/>
      <c r="Y545" s="27"/>
      <c r="Z545" s="27"/>
      <c r="AA545" s="28">
        <v>1</v>
      </c>
      <c r="AB545" s="2">
        <f t="shared" si="31"/>
        <v>0</v>
      </c>
    </row>
    <row r="546" spans="1:28" ht="12" customHeight="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11">
        <v>1</v>
      </c>
      <c r="N546" s="16">
        <v>1</v>
      </c>
      <c r="O546" s="27"/>
      <c r="P546" s="27"/>
      <c r="Q546" s="27"/>
      <c r="R546" s="27"/>
      <c r="S546" s="27"/>
      <c r="T546" s="55"/>
      <c r="U546" s="17">
        <v>1</v>
      </c>
      <c r="V546" s="27"/>
      <c r="W546" s="27"/>
      <c r="X546" s="27"/>
      <c r="Y546" s="27"/>
      <c r="Z546" s="27"/>
      <c r="AA546" s="28"/>
      <c r="AB546" s="2">
        <f t="shared" si="31"/>
        <v>0</v>
      </c>
    </row>
    <row r="547" spans="1:28" ht="12" customHeight="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11">
        <v>1</v>
      </c>
      <c r="N547" s="16"/>
      <c r="O547" s="27">
        <v>1</v>
      </c>
      <c r="P547" s="27"/>
      <c r="Q547" s="27"/>
      <c r="R547" s="27"/>
      <c r="S547" s="27"/>
      <c r="T547" s="55"/>
      <c r="U547" s="17"/>
      <c r="V547" s="27"/>
      <c r="W547" s="27"/>
      <c r="X547" s="27"/>
      <c r="Y547" s="27"/>
      <c r="Z547" s="27"/>
      <c r="AA547" s="28">
        <v>1</v>
      </c>
      <c r="AB547" s="2">
        <f t="shared" si="31"/>
        <v>0</v>
      </c>
    </row>
    <row r="548" spans="1:28" ht="12" customHeight="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11">
        <v>1</v>
      </c>
      <c r="N548" s="16"/>
      <c r="O548" s="27"/>
      <c r="P548" s="27"/>
      <c r="Q548" s="27"/>
      <c r="R548" s="27"/>
      <c r="S548" s="27">
        <v>1</v>
      </c>
      <c r="T548" s="55"/>
      <c r="U548" s="17"/>
      <c r="V548" s="27"/>
      <c r="W548" s="27"/>
      <c r="X548" s="27"/>
      <c r="Y548" s="27"/>
      <c r="Z548" s="27">
        <v>1</v>
      </c>
      <c r="AA548" s="28"/>
      <c r="AB548" s="2">
        <f t="shared" si="31"/>
        <v>1</v>
      </c>
    </row>
    <row r="549" spans="1:28" ht="12" customHeight="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11"/>
      <c r="N549" s="16"/>
      <c r="O549" s="27"/>
      <c r="P549" s="27"/>
      <c r="Q549" s="27"/>
      <c r="R549" s="27"/>
      <c r="S549" s="27"/>
      <c r="T549" s="55">
        <v>1</v>
      </c>
      <c r="U549" s="17"/>
      <c r="V549" s="27"/>
      <c r="W549" s="27"/>
      <c r="X549" s="27"/>
      <c r="Y549" s="27"/>
      <c r="Z549" s="27"/>
      <c r="AA549" s="28">
        <v>1</v>
      </c>
      <c r="AB549" s="2">
        <f t="shared" si="31"/>
        <v>0</v>
      </c>
    </row>
    <row r="550" spans="1:28" ht="12" customHeight="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11"/>
      <c r="N550" s="16"/>
      <c r="O550" s="27"/>
      <c r="P550" s="27"/>
      <c r="Q550" s="27"/>
      <c r="R550" s="27"/>
      <c r="S550" s="27"/>
      <c r="T550" s="55">
        <v>1</v>
      </c>
      <c r="U550" s="17"/>
      <c r="V550" s="27"/>
      <c r="W550" s="27"/>
      <c r="X550" s="27"/>
      <c r="Y550" s="27"/>
      <c r="Z550" s="27"/>
      <c r="AA550" s="28">
        <v>1</v>
      </c>
      <c r="AB550" s="2">
        <f t="shared" si="31"/>
        <v>0</v>
      </c>
    </row>
    <row r="551" spans="1:28" ht="12" customHeight="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11"/>
      <c r="N551" s="16"/>
      <c r="O551" s="27"/>
      <c r="P551" s="27"/>
      <c r="Q551" s="27"/>
      <c r="R551" s="27"/>
      <c r="S551" s="27"/>
      <c r="T551" s="55">
        <v>1</v>
      </c>
      <c r="U551" s="17"/>
      <c r="V551" s="27"/>
      <c r="W551" s="27"/>
      <c r="X551" s="27"/>
      <c r="Y551" s="27"/>
      <c r="Z551" s="27"/>
      <c r="AA551" s="28">
        <v>1</v>
      </c>
      <c r="AB551" s="2">
        <f t="shared" si="31"/>
        <v>0</v>
      </c>
    </row>
    <row r="552" spans="1:28" ht="12" customHeight="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11">
        <v>1</v>
      </c>
      <c r="N552" s="16"/>
      <c r="O552" s="27"/>
      <c r="P552" s="27"/>
      <c r="Q552" s="27"/>
      <c r="R552" s="27"/>
      <c r="S552" s="27"/>
      <c r="T552" s="55">
        <v>1</v>
      </c>
      <c r="U552" s="17"/>
      <c r="V552" s="27"/>
      <c r="W552" s="27"/>
      <c r="X552" s="27"/>
      <c r="Y552" s="27"/>
      <c r="Z552" s="27"/>
      <c r="AA552" s="28">
        <v>1</v>
      </c>
      <c r="AB552" s="2">
        <f t="shared" si="31"/>
        <v>0</v>
      </c>
    </row>
    <row r="553" spans="1:28" ht="12" customHeight="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11">
        <v>1</v>
      </c>
      <c r="N553" s="16">
        <v>1</v>
      </c>
      <c r="O553" s="27"/>
      <c r="P553" s="27"/>
      <c r="Q553" s="27"/>
      <c r="R553" s="27"/>
      <c r="S553" s="27"/>
      <c r="T553" s="55"/>
      <c r="U553" s="17"/>
      <c r="V553" s="27"/>
      <c r="W553" s="27"/>
      <c r="X553" s="27"/>
      <c r="Y553" s="27"/>
      <c r="Z553" s="27"/>
      <c r="AA553" s="28">
        <v>1</v>
      </c>
      <c r="AB553" s="2">
        <f t="shared" si="31"/>
        <v>0</v>
      </c>
    </row>
    <row r="554" spans="1:28" ht="12" customHeight="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11">
        <v>1</v>
      </c>
      <c r="N554" s="16"/>
      <c r="O554" s="27"/>
      <c r="P554" s="27"/>
      <c r="Q554" s="27"/>
      <c r="R554" s="27"/>
      <c r="S554" s="27">
        <v>1</v>
      </c>
      <c r="T554" s="55"/>
      <c r="U554" s="17"/>
      <c r="V554" s="27"/>
      <c r="W554" s="27"/>
      <c r="X554" s="27"/>
      <c r="Y554" s="27"/>
      <c r="Z554" s="27"/>
      <c r="AA554" s="28">
        <v>1</v>
      </c>
      <c r="AB554" s="2">
        <f t="shared" si="31"/>
        <v>1</v>
      </c>
    </row>
    <row r="555" spans="1:28" ht="12" customHeight="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11">
        <v>1</v>
      </c>
      <c r="N555" s="16">
        <v>1</v>
      </c>
      <c r="O555" s="27"/>
      <c r="P555" s="27"/>
      <c r="Q555" s="27"/>
      <c r="R555" s="27"/>
      <c r="S555" s="27"/>
      <c r="T555" s="55"/>
      <c r="U555" s="17">
        <v>1</v>
      </c>
      <c r="V555" s="27"/>
      <c r="W555" s="27"/>
      <c r="X555" s="27"/>
      <c r="Y555" s="27"/>
      <c r="Z555" s="27"/>
      <c r="AA555" s="28"/>
      <c r="AB555" s="2">
        <f t="shared" si="31"/>
        <v>0</v>
      </c>
    </row>
    <row r="556" spans="1:28" ht="12" customHeight="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11"/>
      <c r="N556" s="16"/>
      <c r="O556" s="27"/>
      <c r="P556" s="27"/>
      <c r="Q556" s="27"/>
      <c r="R556" s="27"/>
      <c r="S556" s="27"/>
      <c r="T556" s="55">
        <v>1</v>
      </c>
      <c r="U556" s="17"/>
      <c r="V556" s="27"/>
      <c r="W556" s="27"/>
      <c r="X556" s="27"/>
      <c r="Y556" s="27"/>
      <c r="Z556" s="27"/>
      <c r="AA556" s="28">
        <v>1</v>
      </c>
      <c r="AB556" s="2">
        <f t="shared" si="31"/>
        <v>0</v>
      </c>
    </row>
    <row r="557" spans="1:28" ht="12" customHeight="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11"/>
      <c r="N557" s="16"/>
      <c r="O557" s="27"/>
      <c r="P557" s="27"/>
      <c r="Q557" s="27"/>
      <c r="R557" s="27"/>
      <c r="S557" s="27"/>
      <c r="T557" s="55">
        <v>1</v>
      </c>
      <c r="U557" s="17"/>
      <c r="V557" s="27"/>
      <c r="W557" s="27"/>
      <c r="X557" s="27"/>
      <c r="Y557" s="27"/>
      <c r="Z557" s="27"/>
      <c r="AA557" s="28">
        <v>1</v>
      </c>
      <c r="AB557" s="2">
        <f t="shared" si="31"/>
        <v>0</v>
      </c>
    </row>
    <row r="558" spans="1:28" ht="12" customHeight="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11"/>
      <c r="N558" s="16"/>
      <c r="O558" s="27"/>
      <c r="P558" s="27"/>
      <c r="Q558" s="27"/>
      <c r="R558" s="27"/>
      <c r="S558" s="27"/>
      <c r="T558" s="55">
        <v>1</v>
      </c>
      <c r="U558" s="17"/>
      <c r="V558" s="27"/>
      <c r="W558" s="27"/>
      <c r="X558" s="27"/>
      <c r="Y558" s="27"/>
      <c r="Z558" s="27"/>
      <c r="AA558" s="28">
        <v>1</v>
      </c>
      <c r="AB558" s="2">
        <f t="shared" si="31"/>
        <v>0</v>
      </c>
    </row>
    <row r="559" spans="1:28" ht="12" customHeight="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11"/>
      <c r="N559" s="16"/>
      <c r="O559" s="27"/>
      <c r="P559" s="27"/>
      <c r="Q559" s="27"/>
      <c r="R559" s="27"/>
      <c r="S559" s="27"/>
      <c r="T559" s="55">
        <v>1</v>
      </c>
      <c r="U559" s="17"/>
      <c r="V559" s="27"/>
      <c r="W559" s="27"/>
      <c r="X559" s="27"/>
      <c r="Y559" s="27"/>
      <c r="Z559" s="27"/>
      <c r="AA559" s="28">
        <v>1</v>
      </c>
      <c r="AB559" s="2">
        <f t="shared" si="31"/>
        <v>0</v>
      </c>
    </row>
    <row r="560" spans="1:28" ht="12" customHeight="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11">
        <v>1</v>
      </c>
      <c r="N560" s="16">
        <v>1</v>
      </c>
      <c r="O560" s="27"/>
      <c r="P560" s="27"/>
      <c r="Q560" s="27"/>
      <c r="R560" s="27"/>
      <c r="S560" s="27"/>
      <c r="T560" s="55"/>
      <c r="U560" s="17">
        <v>1</v>
      </c>
      <c r="V560" s="27"/>
      <c r="W560" s="27"/>
      <c r="X560" s="27"/>
      <c r="Y560" s="27"/>
      <c r="Z560" s="27"/>
      <c r="AA560" s="28"/>
      <c r="AB560" s="2">
        <f t="shared" si="31"/>
        <v>0</v>
      </c>
    </row>
    <row r="561" spans="1:28" ht="12" customHeight="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11"/>
      <c r="N561" s="16"/>
      <c r="O561" s="27"/>
      <c r="P561" s="27"/>
      <c r="Q561" s="27"/>
      <c r="R561" s="27"/>
      <c r="S561" s="27"/>
      <c r="T561" s="55">
        <v>1</v>
      </c>
      <c r="U561" s="17"/>
      <c r="V561" s="27"/>
      <c r="W561" s="27"/>
      <c r="X561" s="27"/>
      <c r="Y561" s="27"/>
      <c r="Z561" s="27"/>
      <c r="AA561" s="28">
        <v>1</v>
      </c>
      <c r="AB561" s="2">
        <f t="shared" si="31"/>
        <v>0</v>
      </c>
    </row>
    <row r="562" spans="1:28" ht="12" customHeight="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11">
        <v>1</v>
      </c>
      <c r="N562" s="16">
        <v>1</v>
      </c>
      <c r="O562" s="27"/>
      <c r="P562" s="27"/>
      <c r="Q562" s="27"/>
      <c r="R562" s="27"/>
      <c r="S562" s="27"/>
      <c r="T562" s="55"/>
      <c r="U562" s="17"/>
      <c r="V562" s="27"/>
      <c r="W562" s="27"/>
      <c r="X562" s="27"/>
      <c r="Y562" s="27"/>
      <c r="Z562" s="27"/>
      <c r="AA562" s="28">
        <v>1</v>
      </c>
      <c r="AB562" s="2">
        <f t="shared" si="31"/>
        <v>0</v>
      </c>
    </row>
    <row r="563" spans="1:28" ht="12" customHeight="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11">
        <v>1</v>
      </c>
      <c r="N563" s="16">
        <v>1</v>
      </c>
      <c r="O563" s="27"/>
      <c r="P563" s="27"/>
      <c r="Q563" s="27"/>
      <c r="R563" s="27"/>
      <c r="S563" s="27"/>
      <c r="T563" s="55"/>
      <c r="U563" s="17">
        <v>1</v>
      </c>
      <c r="V563" s="27"/>
      <c r="W563" s="27"/>
      <c r="X563" s="27"/>
      <c r="Y563" s="27"/>
      <c r="Z563" s="27"/>
      <c r="AA563" s="28"/>
      <c r="AB563" s="2">
        <f t="shared" si="31"/>
        <v>0</v>
      </c>
    </row>
    <row r="564" spans="1:28" ht="12" customHeight="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11"/>
      <c r="N564" s="16"/>
      <c r="O564" s="27"/>
      <c r="P564" s="27"/>
      <c r="Q564" s="27"/>
      <c r="R564" s="27"/>
      <c r="S564" s="27"/>
      <c r="T564" s="55">
        <v>1</v>
      </c>
      <c r="U564" s="17"/>
      <c r="V564" s="27"/>
      <c r="W564" s="27"/>
      <c r="X564" s="27"/>
      <c r="Y564" s="27"/>
      <c r="Z564" s="27"/>
      <c r="AA564" s="28">
        <v>1</v>
      </c>
      <c r="AB564" s="2">
        <f t="shared" si="31"/>
        <v>0</v>
      </c>
    </row>
    <row r="565" spans="1:28" ht="12" customHeight="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11">
        <v>1</v>
      </c>
      <c r="N565" s="16">
        <v>1</v>
      </c>
      <c r="O565" s="27"/>
      <c r="P565" s="27"/>
      <c r="Q565" s="27"/>
      <c r="R565" s="27"/>
      <c r="S565" s="27"/>
      <c r="T565" s="55"/>
      <c r="U565" s="17">
        <v>1</v>
      </c>
      <c r="V565" s="27"/>
      <c r="W565" s="27"/>
      <c r="X565" s="27"/>
      <c r="Y565" s="27"/>
      <c r="Z565" s="27"/>
      <c r="AA565" s="28"/>
      <c r="AB565" s="2">
        <f t="shared" si="31"/>
        <v>0</v>
      </c>
    </row>
    <row r="566" spans="1:28" ht="12" customHeight="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11">
        <v>1</v>
      </c>
      <c r="N566" s="16"/>
      <c r="O566" s="27">
        <v>1</v>
      </c>
      <c r="P566" s="27"/>
      <c r="Q566" s="27"/>
      <c r="R566" s="27"/>
      <c r="S566" s="27"/>
      <c r="T566" s="55"/>
      <c r="U566" s="17"/>
      <c r="V566" s="27"/>
      <c r="W566" s="27"/>
      <c r="X566" s="27"/>
      <c r="Y566" s="27"/>
      <c r="Z566" s="27"/>
      <c r="AA566" s="28">
        <v>1</v>
      </c>
      <c r="AB566" s="2">
        <f t="shared" si="31"/>
        <v>0</v>
      </c>
    </row>
    <row r="567" spans="1:28" ht="12" customHeight="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11">
        <v>1</v>
      </c>
      <c r="N567" s="16">
        <v>1</v>
      </c>
      <c r="O567" s="27"/>
      <c r="P567" s="27"/>
      <c r="Q567" s="27"/>
      <c r="R567" s="27"/>
      <c r="S567" s="27"/>
      <c r="T567" s="55"/>
      <c r="U567" s="17">
        <v>1</v>
      </c>
      <c r="V567" s="27"/>
      <c r="W567" s="27"/>
      <c r="X567" s="27"/>
      <c r="Y567" s="27"/>
      <c r="Z567" s="27"/>
      <c r="AA567" s="28"/>
      <c r="AB567" s="2">
        <f t="shared" si="31"/>
        <v>0</v>
      </c>
    </row>
    <row r="568" spans="1:28" ht="12" customHeight="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11"/>
      <c r="N568" s="16"/>
      <c r="O568" s="27"/>
      <c r="P568" s="27"/>
      <c r="Q568" s="27"/>
      <c r="R568" s="27"/>
      <c r="S568" s="27"/>
      <c r="T568" s="55">
        <v>1</v>
      </c>
      <c r="U568" s="17"/>
      <c r="V568" s="27"/>
      <c r="W568" s="27"/>
      <c r="X568" s="27"/>
      <c r="Y568" s="27"/>
      <c r="Z568" s="27"/>
      <c r="AA568" s="28">
        <v>1</v>
      </c>
      <c r="AB568" s="2">
        <f t="shared" si="31"/>
        <v>0</v>
      </c>
    </row>
    <row r="569" spans="1:28" ht="12" customHeight="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11"/>
      <c r="N569" s="16"/>
      <c r="O569" s="27"/>
      <c r="P569" s="27"/>
      <c r="Q569" s="27"/>
      <c r="R569" s="27"/>
      <c r="S569" s="27"/>
      <c r="T569" s="55">
        <v>1</v>
      </c>
      <c r="U569" s="17"/>
      <c r="V569" s="27"/>
      <c r="W569" s="27"/>
      <c r="X569" s="27"/>
      <c r="Y569" s="27"/>
      <c r="Z569" s="27"/>
      <c r="AA569" s="28">
        <v>1</v>
      </c>
      <c r="AB569" s="2">
        <f t="shared" si="31"/>
        <v>0</v>
      </c>
    </row>
    <row r="570" spans="1:28" ht="12" customHeight="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11">
        <v>1</v>
      </c>
      <c r="N570" s="16">
        <v>1</v>
      </c>
      <c r="O570" s="27"/>
      <c r="P570" s="27"/>
      <c r="Q570" s="27"/>
      <c r="R570" s="27"/>
      <c r="S570" s="27"/>
      <c r="T570" s="55"/>
      <c r="U570" s="17"/>
      <c r="V570" s="27"/>
      <c r="W570" s="27"/>
      <c r="X570" s="27"/>
      <c r="Y570" s="27"/>
      <c r="Z570" s="27"/>
      <c r="AA570" s="28">
        <v>1</v>
      </c>
      <c r="AB570" s="2">
        <f t="shared" si="31"/>
        <v>0</v>
      </c>
    </row>
    <row r="571" spans="1:28" ht="12" customHeight="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11"/>
      <c r="N571" s="16"/>
      <c r="O571" s="27"/>
      <c r="P571" s="27"/>
      <c r="Q571" s="27"/>
      <c r="R571" s="27"/>
      <c r="S571" s="27"/>
      <c r="T571" s="55">
        <v>1</v>
      </c>
      <c r="U571" s="17"/>
      <c r="V571" s="27"/>
      <c r="W571" s="27"/>
      <c r="X571" s="27"/>
      <c r="Y571" s="27"/>
      <c r="Z571" s="27"/>
      <c r="AA571" s="28">
        <v>1</v>
      </c>
      <c r="AB571" s="2">
        <f t="shared" si="31"/>
        <v>0</v>
      </c>
    </row>
    <row r="572" spans="1:28" ht="12" customHeight="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11">
        <v>1</v>
      </c>
      <c r="N572" s="16">
        <v>1</v>
      </c>
      <c r="O572" s="27"/>
      <c r="P572" s="27"/>
      <c r="Q572" s="27"/>
      <c r="R572" s="27"/>
      <c r="S572" s="27"/>
      <c r="T572" s="55"/>
      <c r="U572" s="17">
        <v>1</v>
      </c>
      <c r="V572" s="27"/>
      <c r="W572" s="27"/>
      <c r="X572" s="27"/>
      <c r="Y572" s="27"/>
      <c r="Z572" s="27"/>
      <c r="AA572" s="28"/>
      <c r="AB572" s="2">
        <f t="shared" si="31"/>
        <v>0</v>
      </c>
    </row>
    <row r="573" spans="1:28" ht="12" customHeight="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11"/>
      <c r="N573" s="16"/>
      <c r="O573" s="27"/>
      <c r="P573" s="27"/>
      <c r="Q573" s="27"/>
      <c r="R573" s="27"/>
      <c r="S573" s="27"/>
      <c r="T573" s="55">
        <v>1</v>
      </c>
      <c r="U573" s="17"/>
      <c r="V573" s="27"/>
      <c r="W573" s="27"/>
      <c r="X573" s="27"/>
      <c r="Y573" s="27"/>
      <c r="Z573" s="27"/>
      <c r="AA573" s="28">
        <v>1</v>
      </c>
      <c r="AB573" s="2">
        <f t="shared" si="31"/>
        <v>0</v>
      </c>
    </row>
    <row r="574" spans="1:28" ht="12" customHeight="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11">
        <v>1</v>
      </c>
      <c r="N574" s="16">
        <v>1</v>
      </c>
      <c r="O574" s="27"/>
      <c r="P574" s="27"/>
      <c r="Q574" s="27"/>
      <c r="R574" s="27"/>
      <c r="S574" s="27"/>
      <c r="T574" s="55"/>
      <c r="U574" s="17"/>
      <c r="V574" s="27"/>
      <c r="W574" s="27"/>
      <c r="X574" s="27"/>
      <c r="Y574" s="27"/>
      <c r="Z574" s="27"/>
      <c r="AA574" s="28">
        <v>1</v>
      </c>
      <c r="AB574" s="2">
        <f t="shared" si="31"/>
        <v>0</v>
      </c>
    </row>
    <row r="575" spans="1:28" ht="12" customHeight="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11"/>
      <c r="N575" s="16"/>
      <c r="O575" s="27"/>
      <c r="P575" s="27"/>
      <c r="Q575" s="27"/>
      <c r="R575" s="27"/>
      <c r="S575" s="27"/>
      <c r="T575" s="55">
        <v>1</v>
      </c>
      <c r="U575" s="17"/>
      <c r="V575" s="27"/>
      <c r="W575" s="27"/>
      <c r="X575" s="27"/>
      <c r="Y575" s="27"/>
      <c r="Z575" s="27"/>
      <c r="AA575" s="28">
        <v>1</v>
      </c>
      <c r="AB575" s="2">
        <f t="shared" si="31"/>
        <v>0</v>
      </c>
    </row>
    <row r="576" spans="1:28" ht="12" customHeight="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11"/>
      <c r="N576" s="16"/>
      <c r="O576" s="27"/>
      <c r="P576" s="27"/>
      <c r="Q576" s="27"/>
      <c r="R576" s="27"/>
      <c r="S576" s="27"/>
      <c r="T576" s="55">
        <v>1</v>
      </c>
      <c r="U576" s="17"/>
      <c r="V576" s="27"/>
      <c r="W576" s="27"/>
      <c r="X576" s="27"/>
      <c r="Y576" s="27"/>
      <c r="Z576" s="27"/>
      <c r="AA576" s="28">
        <v>1</v>
      </c>
      <c r="AB576" s="2">
        <f t="shared" si="31"/>
        <v>0</v>
      </c>
    </row>
    <row r="577" spans="1:28" ht="12" customHeight="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11"/>
      <c r="N577" s="16"/>
      <c r="O577" s="27"/>
      <c r="P577" s="27"/>
      <c r="Q577" s="27"/>
      <c r="R577" s="27"/>
      <c r="S577" s="27"/>
      <c r="T577" s="55">
        <v>1</v>
      </c>
      <c r="U577" s="17"/>
      <c r="V577" s="27"/>
      <c r="W577" s="27"/>
      <c r="X577" s="27"/>
      <c r="Y577" s="27"/>
      <c r="Z577" s="27"/>
      <c r="AA577" s="28">
        <v>1</v>
      </c>
      <c r="AB577" s="2">
        <f t="shared" si="31"/>
        <v>0</v>
      </c>
    </row>
    <row r="578" spans="1:28" ht="12" customHeight="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11">
        <v>1</v>
      </c>
      <c r="N578" s="16">
        <v>1</v>
      </c>
      <c r="O578" s="27"/>
      <c r="P578" s="27"/>
      <c r="Q578" s="27"/>
      <c r="R578" s="27"/>
      <c r="S578" s="27"/>
      <c r="T578" s="55"/>
      <c r="U578" s="17"/>
      <c r="V578" s="27"/>
      <c r="W578" s="27"/>
      <c r="X578" s="27"/>
      <c r="Y578" s="27"/>
      <c r="Z578" s="27"/>
      <c r="AA578" s="28">
        <v>1</v>
      </c>
      <c r="AB578" s="2">
        <f t="shared" si="31"/>
        <v>0</v>
      </c>
    </row>
    <row r="579" spans="1:28" ht="12" customHeight="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11">
        <v>1</v>
      </c>
      <c r="N579" s="16"/>
      <c r="O579" s="27"/>
      <c r="P579" s="27"/>
      <c r="Q579" s="27"/>
      <c r="R579" s="27"/>
      <c r="S579" s="27">
        <v>1</v>
      </c>
      <c r="T579" s="55"/>
      <c r="U579" s="17"/>
      <c r="V579" s="27"/>
      <c r="W579" s="27"/>
      <c r="X579" s="27"/>
      <c r="Y579" s="27"/>
      <c r="Z579" s="27">
        <v>1</v>
      </c>
      <c r="AA579" s="28"/>
      <c r="AB579" s="2">
        <f t="shared" si="31"/>
        <v>1</v>
      </c>
    </row>
    <row r="580" spans="1:28" ht="12" customHeight="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11"/>
      <c r="N580" s="16"/>
      <c r="O580" s="27"/>
      <c r="P580" s="27"/>
      <c r="Q580" s="27"/>
      <c r="R580" s="27"/>
      <c r="S580" s="27"/>
      <c r="T580" s="55">
        <v>1</v>
      </c>
      <c r="U580" s="17"/>
      <c r="V580" s="27"/>
      <c r="W580" s="27"/>
      <c r="X580" s="27"/>
      <c r="Y580" s="27"/>
      <c r="Z580" s="27"/>
      <c r="AA580" s="28">
        <v>1</v>
      </c>
      <c r="AB580" s="2">
        <f t="shared" si="31"/>
        <v>0</v>
      </c>
    </row>
    <row r="581" spans="1:28" ht="12" customHeight="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11">
        <v>1</v>
      </c>
      <c r="N581" s="16"/>
      <c r="O581" s="27"/>
      <c r="P581" s="27"/>
      <c r="Q581" s="27"/>
      <c r="R581" s="27"/>
      <c r="S581" s="27">
        <v>1</v>
      </c>
      <c r="T581" s="55"/>
      <c r="U581" s="17"/>
      <c r="V581" s="27"/>
      <c r="W581" s="27"/>
      <c r="X581" s="27"/>
      <c r="Y581" s="27"/>
      <c r="Z581" s="27"/>
      <c r="AA581" s="28">
        <v>1</v>
      </c>
      <c r="AB581" s="2">
        <f t="shared" si="31"/>
        <v>1</v>
      </c>
    </row>
    <row r="582" spans="1:28" ht="12" customHeight="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11">
        <v>1</v>
      </c>
      <c r="N582" s="16"/>
      <c r="O582" s="27"/>
      <c r="P582" s="27"/>
      <c r="Q582" s="27"/>
      <c r="R582" s="27"/>
      <c r="S582" s="27"/>
      <c r="T582" s="55">
        <v>1</v>
      </c>
      <c r="U582" s="17"/>
      <c r="V582" s="27"/>
      <c r="W582" s="27"/>
      <c r="X582" s="27"/>
      <c r="Y582" s="27"/>
      <c r="Z582" s="27"/>
      <c r="AA582" s="28">
        <v>1</v>
      </c>
      <c r="AB582" s="2">
        <f t="shared" ref="AB582:AB645" si="33">IF(OR(S582=1,Z582=1),1,0)</f>
        <v>0</v>
      </c>
    </row>
    <row r="583" spans="1:28" ht="12" customHeight="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11">
        <v>1</v>
      </c>
      <c r="N583" s="16"/>
      <c r="O583" s="27"/>
      <c r="P583" s="27"/>
      <c r="Q583" s="27"/>
      <c r="R583" s="27"/>
      <c r="S583" s="27">
        <v>1</v>
      </c>
      <c r="T583" s="55"/>
      <c r="U583" s="17"/>
      <c r="V583" s="27"/>
      <c r="W583" s="27"/>
      <c r="X583" s="27"/>
      <c r="Y583" s="27"/>
      <c r="Z583" s="27">
        <v>1</v>
      </c>
      <c r="AA583" s="28"/>
      <c r="AB583" s="2">
        <f t="shared" si="33"/>
        <v>1</v>
      </c>
    </row>
    <row r="584" spans="1:28" ht="12" customHeight="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11">
        <v>1</v>
      </c>
      <c r="N584" s="16">
        <v>1</v>
      </c>
      <c r="O584" s="27"/>
      <c r="P584" s="27"/>
      <c r="Q584" s="27"/>
      <c r="R584" s="27"/>
      <c r="S584" s="27"/>
      <c r="T584" s="55"/>
      <c r="U584" s="17">
        <v>1</v>
      </c>
      <c r="V584" s="27"/>
      <c r="W584" s="27"/>
      <c r="X584" s="27"/>
      <c r="Y584" s="27"/>
      <c r="Z584" s="27"/>
      <c r="AA584" s="28"/>
      <c r="AB584" s="2">
        <f t="shared" si="33"/>
        <v>0</v>
      </c>
    </row>
    <row r="585" spans="1:28" ht="12" customHeight="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11"/>
      <c r="N585" s="16"/>
      <c r="O585" s="27"/>
      <c r="P585" s="27"/>
      <c r="Q585" s="27"/>
      <c r="R585" s="27"/>
      <c r="S585" s="27"/>
      <c r="T585" s="55">
        <v>1</v>
      </c>
      <c r="U585" s="17"/>
      <c r="V585" s="27"/>
      <c r="W585" s="27"/>
      <c r="X585" s="27"/>
      <c r="Y585" s="27"/>
      <c r="Z585" s="27"/>
      <c r="AA585" s="28">
        <v>1</v>
      </c>
      <c r="AB585" s="2">
        <f t="shared" si="33"/>
        <v>0</v>
      </c>
    </row>
    <row r="586" spans="1:28" ht="12" customHeight="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11"/>
      <c r="N586" s="16"/>
      <c r="O586" s="27"/>
      <c r="P586" s="27"/>
      <c r="Q586" s="27"/>
      <c r="R586" s="27"/>
      <c r="S586" s="27"/>
      <c r="T586" s="55">
        <v>1</v>
      </c>
      <c r="U586" s="17"/>
      <c r="V586" s="27"/>
      <c r="W586" s="27"/>
      <c r="X586" s="27"/>
      <c r="Y586" s="27"/>
      <c r="Z586" s="27"/>
      <c r="AA586" s="28">
        <v>1</v>
      </c>
      <c r="AB586" s="2">
        <f t="shared" si="33"/>
        <v>0</v>
      </c>
    </row>
    <row r="587" spans="1:28" ht="12" customHeight="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11">
        <v>1</v>
      </c>
      <c r="N587" s="16"/>
      <c r="O587" s="27"/>
      <c r="P587" s="27"/>
      <c r="Q587" s="27"/>
      <c r="R587" s="27"/>
      <c r="S587" s="27">
        <v>1</v>
      </c>
      <c r="T587" s="55"/>
      <c r="U587" s="17"/>
      <c r="V587" s="27"/>
      <c r="W587" s="27"/>
      <c r="X587" s="27"/>
      <c r="Y587" s="27"/>
      <c r="Z587" s="27"/>
      <c r="AA587" s="28">
        <v>1</v>
      </c>
      <c r="AB587" s="2">
        <f t="shared" si="33"/>
        <v>1</v>
      </c>
    </row>
    <row r="588" spans="1:28" ht="12" customHeight="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11">
        <v>1</v>
      </c>
      <c r="N588" s="16">
        <v>1</v>
      </c>
      <c r="O588" s="27"/>
      <c r="P588" s="27"/>
      <c r="Q588" s="27"/>
      <c r="R588" s="27"/>
      <c r="S588" s="27"/>
      <c r="T588" s="55"/>
      <c r="U588" s="17">
        <v>1</v>
      </c>
      <c r="V588" s="27"/>
      <c r="W588" s="27"/>
      <c r="X588" s="27"/>
      <c r="Y588" s="27"/>
      <c r="Z588" s="27"/>
      <c r="AA588" s="28"/>
      <c r="AB588" s="2">
        <f t="shared" si="33"/>
        <v>0</v>
      </c>
    </row>
    <row r="589" spans="1:28" ht="12" customHeight="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11">
        <v>1</v>
      </c>
      <c r="N589" s="16">
        <v>1</v>
      </c>
      <c r="O589" s="27"/>
      <c r="P589" s="27"/>
      <c r="Q589" s="27"/>
      <c r="R589" s="27"/>
      <c r="S589" s="27"/>
      <c r="T589" s="55"/>
      <c r="U589" s="17">
        <v>1</v>
      </c>
      <c r="V589" s="27"/>
      <c r="W589" s="27"/>
      <c r="X589" s="27"/>
      <c r="Y589" s="27"/>
      <c r="Z589" s="27"/>
      <c r="AA589" s="28"/>
      <c r="AB589" s="2">
        <f t="shared" si="33"/>
        <v>0</v>
      </c>
    </row>
    <row r="590" spans="1:28" ht="12" customHeight="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11"/>
      <c r="N590" s="16"/>
      <c r="O590" s="27"/>
      <c r="P590" s="27"/>
      <c r="Q590" s="27"/>
      <c r="R590" s="27"/>
      <c r="S590" s="27"/>
      <c r="T590" s="55">
        <v>1</v>
      </c>
      <c r="U590" s="17"/>
      <c r="V590" s="27"/>
      <c r="W590" s="27"/>
      <c r="X590" s="27"/>
      <c r="Y590" s="27"/>
      <c r="Z590" s="27"/>
      <c r="AA590" s="28">
        <v>1</v>
      </c>
      <c r="AB590" s="2">
        <f t="shared" si="33"/>
        <v>0</v>
      </c>
    </row>
    <row r="591" spans="1:28" ht="12" customHeight="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11">
        <v>1</v>
      </c>
      <c r="N591" s="16">
        <v>1</v>
      </c>
      <c r="O591" s="27"/>
      <c r="P591" s="27"/>
      <c r="Q591" s="27"/>
      <c r="R591" s="27"/>
      <c r="S591" s="27"/>
      <c r="T591" s="55"/>
      <c r="U591" s="17"/>
      <c r="V591" s="27"/>
      <c r="W591" s="27"/>
      <c r="X591" s="27"/>
      <c r="Y591" s="27"/>
      <c r="Z591" s="27"/>
      <c r="AA591" s="28">
        <v>1</v>
      </c>
      <c r="AB591" s="2">
        <f t="shared" si="33"/>
        <v>0</v>
      </c>
    </row>
    <row r="592" spans="1:28" ht="12" customHeight="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11">
        <v>1</v>
      </c>
      <c r="N592" s="16">
        <v>1</v>
      </c>
      <c r="O592" s="27"/>
      <c r="P592" s="27"/>
      <c r="Q592" s="27"/>
      <c r="R592" s="27"/>
      <c r="S592" s="27"/>
      <c r="T592" s="55"/>
      <c r="U592" s="17">
        <v>1</v>
      </c>
      <c r="V592" s="27"/>
      <c r="W592" s="27"/>
      <c r="X592" s="27"/>
      <c r="Y592" s="27"/>
      <c r="Z592" s="27"/>
      <c r="AA592" s="28"/>
      <c r="AB592" s="2">
        <f t="shared" si="33"/>
        <v>0</v>
      </c>
    </row>
    <row r="593" spans="1:28" ht="12" customHeight="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11"/>
      <c r="N593" s="16"/>
      <c r="O593" s="27"/>
      <c r="P593" s="27"/>
      <c r="Q593" s="27"/>
      <c r="R593" s="27"/>
      <c r="S593" s="27"/>
      <c r="T593" s="55">
        <v>1</v>
      </c>
      <c r="U593" s="17"/>
      <c r="V593" s="27"/>
      <c r="W593" s="27"/>
      <c r="X593" s="27"/>
      <c r="Y593" s="27"/>
      <c r="Z593" s="27"/>
      <c r="AA593" s="28">
        <v>1</v>
      </c>
      <c r="AB593" s="2">
        <f t="shared" si="33"/>
        <v>0</v>
      </c>
    </row>
    <row r="594" spans="1:28" ht="12" customHeight="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11">
        <v>1</v>
      </c>
      <c r="N594" s="16">
        <v>1</v>
      </c>
      <c r="O594" s="27"/>
      <c r="P594" s="27"/>
      <c r="Q594" s="27"/>
      <c r="R594" s="27"/>
      <c r="S594" s="27"/>
      <c r="T594" s="55"/>
      <c r="U594" s="17"/>
      <c r="V594" s="27"/>
      <c r="W594" s="27"/>
      <c r="X594" s="27"/>
      <c r="Y594" s="27"/>
      <c r="Z594" s="27"/>
      <c r="AA594" s="28">
        <v>1</v>
      </c>
      <c r="AB594" s="2">
        <f t="shared" si="33"/>
        <v>0</v>
      </c>
    </row>
    <row r="595" spans="1:28" ht="12" customHeight="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11">
        <v>1</v>
      </c>
      <c r="N595" s="16">
        <v>1</v>
      </c>
      <c r="O595" s="27"/>
      <c r="P595" s="27"/>
      <c r="Q595" s="27"/>
      <c r="R595" s="27"/>
      <c r="S595" s="27"/>
      <c r="T595" s="55"/>
      <c r="U595" s="17">
        <v>1</v>
      </c>
      <c r="V595" s="27"/>
      <c r="W595" s="27"/>
      <c r="X595" s="27"/>
      <c r="Y595" s="27"/>
      <c r="Z595" s="27"/>
      <c r="AA595" s="28"/>
      <c r="AB595" s="2">
        <f t="shared" si="33"/>
        <v>0</v>
      </c>
    </row>
    <row r="596" spans="1:28" ht="12" customHeight="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11"/>
      <c r="N596" s="16"/>
      <c r="O596" s="27"/>
      <c r="P596" s="27"/>
      <c r="Q596" s="27"/>
      <c r="R596" s="27"/>
      <c r="S596" s="27"/>
      <c r="T596" s="55">
        <v>1</v>
      </c>
      <c r="U596" s="17"/>
      <c r="V596" s="27"/>
      <c r="W596" s="27"/>
      <c r="X596" s="27"/>
      <c r="Y596" s="27"/>
      <c r="Z596" s="27"/>
      <c r="AA596" s="28">
        <v>1</v>
      </c>
      <c r="AB596" s="2">
        <f t="shared" si="33"/>
        <v>0</v>
      </c>
    </row>
    <row r="597" spans="1:28" ht="12" customHeight="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11">
        <v>1</v>
      </c>
      <c r="N597" s="16"/>
      <c r="O597" s="27">
        <v>1</v>
      </c>
      <c r="P597" s="27"/>
      <c r="Q597" s="27"/>
      <c r="R597" s="27"/>
      <c r="S597" s="27"/>
      <c r="T597" s="55"/>
      <c r="U597" s="17"/>
      <c r="V597" s="27"/>
      <c r="W597" s="27"/>
      <c r="X597" s="27"/>
      <c r="Y597" s="27"/>
      <c r="Z597" s="27"/>
      <c r="AA597" s="28">
        <v>1</v>
      </c>
      <c r="AB597" s="2">
        <f t="shared" si="33"/>
        <v>0</v>
      </c>
    </row>
    <row r="598" spans="1:28" ht="12" customHeight="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11">
        <v>1</v>
      </c>
      <c r="N598" s="16">
        <v>1</v>
      </c>
      <c r="O598" s="27"/>
      <c r="P598" s="27"/>
      <c r="Q598" s="27"/>
      <c r="R598" s="27"/>
      <c r="S598" s="27"/>
      <c r="T598" s="55"/>
      <c r="U598" s="17"/>
      <c r="V598" s="27"/>
      <c r="W598" s="27"/>
      <c r="X598" s="27"/>
      <c r="Y598" s="27"/>
      <c r="Z598" s="27"/>
      <c r="AA598" s="28">
        <v>1</v>
      </c>
      <c r="AB598" s="2">
        <f t="shared" si="33"/>
        <v>0</v>
      </c>
    </row>
    <row r="599" spans="1:28" ht="12" customHeight="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11">
        <v>1</v>
      </c>
      <c r="N599" s="16"/>
      <c r="O599" s="27"/>
      <c r="P599" s="27"/>
      <c r="Q599" s="27"/>
      <c r="R599" s="27"/>
      <c r="S599" s="27"/>
      <c r="T599" s="55">
        <v>1</v>
      </c>
      <c r="U599" s="17"/>
      <c r="V599" s="27"/>
      <c r="W599" s="27"/>
      <c r="X599" s="27"/>
      <c r="Y599" s="27"/>
      <c r="Z599" s="27"/>
      <c r="AA599" s="28">
        <v>1</v>
      </c>
      <c r="AB599" s="2">
        <f t="shared" si="33"/>
        <v>0</v>
      </c>
    </row>
    <row r="600" spans="1:28" ht="12" customHeight="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11">
        <v>1</v>
      </c>
      <c r="N600" s="16">
        <v>1</v>
      </c>
      <c r="O600" s="27"/>
      <c r="P600" s="27"/>
      <c r="Q600" s="27"/>
      <c r="R600" s="27"/>
      <c r="S600" s="27"/>
      <c r="T600" s="55"/>
      <c r="U600" s="17"/>
      <c r="V600" s="27"/>
      <c r="W600" s="27"/>
      <c r="X600" s="27"/>
      <c r="Y600" s="27"/>
      <c r="Z600" s="27"/>
      <c r="AA600" s="28">
        <v>1</v>
      </c>
      <c r="AB600" s="2">
        <f t="shared" si="33"/>
        <v>0</v>
      </c>
    </row>
    <row r="601" spans="1:28" ht="12" customHeight="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11">
        <v>1</v>
      </c>
      <c r="N601" s="16">
        <v>1</v>
      </c>
      <c r="O601" s="27"/>
      <c r="P601" s="27"/>
      <c r="Q601" s="27"/>
      <c r="R601" s="27"/>
      <c r="S601" s="27"/>
      <c r="T601" s="55"/>
      <c r="U601" s="17">
        <v>1</v>
      </c>
      <c r="V601" s="27"/>
      <c r="W601" s="27"/>
      <c r="X601" s="27"/>
      <c r="Y601" s="27"/>
      <c r="Z601" s="27"/>
      <c r="AA601" s="28"/>
      <c r="AB601" s="2">
        <f t="shared" si="33"/>
        <v>0</v>
      </c>
    </row>
    <row r="602" spans="1:28" ht="12" customHeight="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11">
        <v>1</v>
      </c>
      <c r="N602" s="16"/>
      <c r="O602" s="27">
        <v>1</v>
      </c>
      <c r="P602" s="27"/>
      <c r="Q602" s="27"/>
      <c r="R602" s="27"/>
      <c r="S602" s="27"/>
      <c r="T602" s="55"/>
      <c r="U602" s="17"/>
      <c r="V602" s="27"/>
      <c r="W602" s="27"/>
      <c r="X602" s="27"/>
      <c r="Y602" s="27"/>
      <c r="Z602" s="27">
        <v>1</v>
      </c>
      <c r="AA602" s="28"/>
      <c r="AB602" s="2">
        <f t="shared" si="33"/>
        <v>1</v>
      </c>
    </row>
    <row r="603" spans="1:28" ht="12" customHeight="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11"/>
      <c r="N603" s="16"/>
      <c r="O603" s="27"/>
      <c r="P603" s="27"/>
      <c r="Q603" s="27"/>
      <c r="R603" s="27"/>
      <c r="S603" s="27"/>
      <c r="T603" s="55">
        <v>1</v>
      </c>
      <c r="U603" s="17"/>
      <c r="V603" s="27"/>
      <c r="W603" s="27"/>
      <c r="X603" s="27"/>
      <c r="Y603" s="27"/>
      <c r="Z603" s="27"/>
      <c r="AA603" s="28">
        <v>1</v>
      </c>
      <c r="AB603" s="2">
        <f t="shared" si="33"/>
        <v>0</v>
      </c>
    </row>
    <row r="604" spans="1:28" ht="12" customHeight="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11">
        <v>1</v>
      </c>
      <c r="N604" s="16"/>
      <c r="O604" s="27">
        <v>1</v>
      </c>
      <c r="P604" s="27"/>
      <c r="Q604" s="27"/>
      <c r="R604" s="27"/>
      <c r="S604" s="27"/>
      <c r="T604" s="55"/>
      <c r="U604" s="17"/>
      <c r="V604" s="27"/>
      <c r="W604" s="27"/>
      <c r="X604" s="27"/>
      <c r="Y604" s="27"/>
      <c r="Z604" s="27"/>
      <c r="AA604" s="28">
        <v>1</v>
      </c>
      <c r="AB604" s="2">
        <f t="shared" si="33"/>
        <v>0</v>
      </c>
    </row>
    <row r="605" spans="1:28" ht="12" customHeight="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11"/>
      <c r="N605" s="16"/>
      <c r="O605" s="27"/>
      <c r="P605" s="27"/>
      <c r="Q605" s="27"/>
      <c r="R605" s="27"/>
      <c r="S605" s="27"/>
      <c r="T605" s="55">
        <v>1</v>
      </c>
      <c r="U605" s="17"/>
      <c r="V605" s="27"/>
      <c r="W605" s="27"/>
      <c r="X605" s="27"/>
      <c r="Y605" s="27"/>
      <c r="Z605" s="27"/>
      <c r="AA605" s="28">
        <v>1</v>
      </c>
      <c r="AB605" s="2">
        <f t="shared" si="33"/>
        <v>0</v>
      </c>
    </row>
    <row r="606" spans="1:28" ht="12" customHeight="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11"/>
      <c r="N606" s="16"/>
      <c r="O606" s="27"/>
      <c r="P606" s="27"/>
      <c r="Q606" s="27"/>
      <c r="R606" s="27"/>
      <c r="S606" s="27"/>
      <c r="T606" s="55">
        <v>1</v>
      </c>
      <c r="U606" s="17"/>
      <c r="V606" s="27"/>
      <c r="W606" s="27"/>
      <c r="X606" s="27"/>
      <c r="Y606" s="27"/>
      <c r="Z606" s="27"/>
      <c r="AA606" s="28">
        <v>1</v>
      </c>
      <c r="AB606" s="2">
        <f t="shared" si="33"/>
        <v>0</v>
      </c>
    </row>
    <row r="607" spans="1:28" ht="12" customHeight="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11">
        <v>1</v>
      </c>
      <c r="N607" s="16"/>
      <c r="O607" s="27">
        <v>1</v>
      </c>
      <c r="P607" s="27"/>
      <c r="Q607" s="27"/>
      <c r="R607" s="27"/>
      <c r="S607" s="27"/>
      <c r="T607" s="55"/>
      <c r="U607" s="17"/>
      <c r="V607" s="27"/>
      <c r="W607" s="27"/>
      <c r="X607" s="27"/>
      <c r="Y607" s="27"/>
      <c r="Z607" s="27"/>
      <c r="AA607" s="28">
        <v>1</v>
      </c>
      <c r="AB607" s="2">
        <f t="shared" si="33"/>
        <v>0</v>
      </c>
    </row>
    <row r="608" spans="1:28" ht="12" customHeight="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11">
        <v>1</v>
      </c>
      <c r="N608" s="16"/>
      <c r="O608" s="27">
        <v>1</v>
      </c>
      <c r="P608" s="27"/>
      <c r="Q608" s="27"/>
      <c r="R608" s="27"/>
      <c r="S608" s="27"/>
      <c r="T608" s="55"/>
      <c r="U608" s="17"/>
      <c r="V608" s="27"/>
      <c r="W608" s="27"/>
      <c r="X608" s="27"/>
      <c r="Y608" s="27"/>
      <c r="Z608" s="27"/>
      <c r="AA608" s="28">
        <v>1</v>
      </c>
      <c r="AB608" s="2">
        <f t="shared" si="33"/>
        <v>0</v>
      </c>
    </row>
    <row r="609" spans="1:28" ht="12" customHeight="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11"/>
      <c r="N609" s="16"/>
      <c r="O609" s="27"/>
      <c r="P609" s="27"/>
      <c r="Q609" s="27"/>
      <c r="R609" s="27"/>
      <c r="S609" s="27"/>
      <c r="T609" s="55">
        <v>1</v>
      </c>
      <c r="U609" s="17"/>
      <c r="V609" s="27"/>
      <c r="W609" s="27"/>
      <c r="X609" s="27"/>
      <c r="Y609" s="27"/>
      <c r="Z609" s="27"/>
      <c r="AA609" s="28">
        <v>1</v>
      </c>
      <c r="AB609" s="2">
        <f t="shared" si="33"/>
        <v>0</v>
      </c>
    </row>
    <row r="610" spans="1:28" ht="12" customHeight="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11"/>
      <c r="N610" s="16"/>
      <c r="O610" s="27"/>
      <c r="P610" s="27"/>
      <c r="Q610" s="27"/>
      <c r="R610" s="27"/>
      <c r="S610" s="27"/>
      <c r="T610" s="55">
        <v>1</v>
      </c>
      <c r="U610" s="17"/>
      <c r="V610" s="27"/>
      <c r="W610" s="27"/>
      <c r="X610" s="27"/>
      <c r="Y610" s="27"/>
      <c r="Z610" s="27"/>
      <c r="AA610" s="28">
        <v>1</v>
      </c>
      <c r="AB610" s="2">
        <f t="shared" si="33"/>
        <v>0</v>
      </c>
    </row>
    <row r="611" spans="1:28" ht="12" customHeight="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11"/>
      <c r="N611" s="16"/>
      <c r="O611" s="27"/>
      <c r="P611" s="27"/>
      <c r="Q611" s="27"/>
      <c r="R611" s="27"/>
      <c r="S611" s="27"/>
      <c r="T611" s="55">
        <v>1</v>
      </c>
      <c r="U611" s="17"/>
      <c r="V611" s="27"/>
      <c r="W611" s="27"/>
      <c r="X611" s="27"/>
      <c r="Y611" s="27"/>
      <c r="Z611" s="27"/>
      <c r="AA611" s="28">
        <v>1</v>
      </c>
      <c r="AB611" s="2">
        <f t="shared" si="33"/>
        <v>0</v>
      </c>
    </row>
    <row r="612" spans="1:28" ht="12" customHeight="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11">
        <v>1</v>
      </c>
      <c r="N612" s="16">
        <v>1</v>
      </c>
      <c r="O612" s="27"/>
      <c r="P612" s="27"/>
      <c r="Q612" s="27"/>
      <c r="R612" s="27"/>
      <c r="S612" s="27"/>
      <c r="T612" s="55"/>
      <c r="U612" s="17">
        <v>1</v>
      </c>
      <c r="V612" s="27"/>
      <c r="W612" s="27"/>
      <c r="X612" s="27"/>
      <c r="Y612" s="27"/>
      <c r="Z612" s="27"/>
      <c r="AA612" s="28"/>
      <c r="AB612" s="2">
        <f t="shared" si="33"/>
        <v>0</v>
      </c>
    </row>
    <row r="613" spans="1:28" ht="12" customHeight="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11">
        <v>1</v>
      </c>
      <c r="N613" s="16">
        <v>1</v>
      </c>
      <c r="O613" s="27"/>
      <c r="P613" s="27"/>
      <c r="Q613" s="27"/>
      <c r="R613" s="27"/>
      <c r="S613" s="27"/>
      <c r="T613" s="55"/>
      <c r="U613" s="17">
        <v>1</v>
      </c>
      <c r="V613" s="27"/>
      <c r="W613" s="27"/>
      <c r="X613" s="27"/>
      <c r="Y613" s="27"/>
      <c r="Z613" s="27"/>
      <c r="AA613" s="28"/>
      <c r="AB613" s="2">
        <f t="shared" si="33"/>
        <v>0</v>
      </c>
    </row>
    <row r="614" spans="1:28" ht="12" customHeight="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11"/>
      <c r="N614" s="16"/>
      <c r="O614" s="27"/>
      <c r="P614" s="27"/>
      <c r="Q614" s="27"/>
      <c r="R614" s="27"/>
      <c r="S614" s="27"/>
      <c r="T614" s="55">
        <v>1</v>
      </c>
      <c r="U614" s="17"/>
      <c r="V614" s="27"/>
      <c r="W614" s="27"/>
      <c r="X614" s="27"/>
      <c r="Y614" s="27"/>
      <c r="Z614" s="27"/>
      <c r="AA614" s="28">
        <v>1</v>
      </c>
      <c r="AB614" s="2">
        <f t="shared" si="33"/>
        <v>0</v>
      </c>
    </row>
    <row r="615" spans="1:28" ht="12" customHeight="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11">
        <v>1</v>
      </c>
      <c r="N615" s="16">
        <v>1</v>
      </c>
      <c r="O615" s="27"/>
      <c r="P615" s="27"/>
      <c r="Q615" s="27"/>
      <c r="R615" s="27"/>
      <c r="S615" s="27"/>
      <c r="T615" s="55"/>
      <c r="U615" s="17">
        <v>1</v>
      </c>
      <c r="V615" s="27"/>
      <c r="W615" s="27"/>
      <c r="X615" s="27"/>
      <c r="Y615" s="27"/>
      <c r="Z615" s="27"/>
      <c r="AA615" s="28"/>
      <c r="AB615" s="2">
        <f t="shared" si="33"/>
        <v>0</v>
      </c>
    </row>
    <row r="616" spans="1:28" ht="12" customHeight="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11">
        <v>1</v>
      </c>
      <c r="N616" s="16"/>
      <c r="O616" s="27"/>
      <c r="P616" s="27"/>
      <c r="Q616" s="27"/>
      <c r="R616" s="27"/>
      <c r="S616" s="27">
        <v>1</v>
      </c>
      <c r="T616" s="55"/>
      <c r="U616" s="17"/>
      <c r="V616" s="27"/>
      <c r="W616" s="27"/>
      <c r="X616" s="27"/>
      <c r="Y616" s="27"/>
      <c r="Z616" s="27"/>
      <c r="AA616" s="28">
        <v>1</v>
      </c>
      <c r="AB616" s="2">
        <f t="shared" si="33"/>
        <v>1</v>
      </c>
    </row>
    <row r="617" spans="1:28" ht="12" customHeight="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11">
        <v>1</v>
      </c>
      <c r="N617" s="16">
        <v>1</v>
      </c>
      <c r="O617" s="27"/>
      <c r="P617" s="27"/>
      <c r="Q617" s="27"/>
      <c r="R617" s="27"/>
      <c r="S617" s="27"/>
      <c r="T617" s="55"/>
      <c r="U617" s="17"/>
      <c r="V617" s="27"/>
      <c r="W617" s="27"/>
      <c r="X617" s="27"/>
      <c r="Y617" s="27"/>
      <c r="Z617" s="27"/>
      <c r="AA617" s="28">
        <v>1</v>
      </c>
      <c r="AB617" s="2">
        <f t="shared" si="33"/>
        <v>0</v>
      </c>
    </row>
    <row r="618" spans="1:28" ht="12" customHeight="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11">
        <v>1</v>
      </c>
      <c r="N618" s="16">
        <v>1</v>
      </c>
      <c r="O618" s="27"/>
      <c r="P618" s="27"/>
      <c r="Q618" s="27"/>
      <c r="R618" s="27"/>
      <c r="S618" s="27"/>
      <c r="T618" s="55"/>
      <c r="U618" s="17">
        <v>1</v>
      </c>
      <c r="V618" s="27"/>
      <c r="W618" s="27"/>
      <c r="X618" s="27"/>
      <c r="Y618" s="27"/>
      <c r="Z618" s="27"/>
      <c r="AA618" s="28"/>
      <c r="AB618" s="2">
        <f t="shared" si="33"/>
        <v>0</v>
      </c>
    </row>
    <row r="619" spans="1:28" ht="12" customHeight="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11"/>
      <c r="N619" s="16"/>
      <c r="O619" s="27"/>
      <c r="P619" s="27"/>
      <c r="Q619" s="27"/>
      <c r="R619" s="27"/>
      <c r="S619" s="27"/>
      <c r="T619" s="55">
        <v>1</v>
      </c>
      <c r="U619" s="17"/>
      <c r="V619" s="27"/>
      <c r="W619" s="27"/>
      <c r="X619" s="27"/>
      <c r="Y619" s="27"/>
      <c r="Z619" s="27"/>
      <c r="AA619" s="28">
        <v>1</v>
      </c>
      <c r="AB619" s="2">
        <f t="shared" si="33"/>
        <v>0</v>
      </c>
    </row>
    <row r="620" spans="1:28" ht="12" customHeight="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11"/>
      <c r="N620" s="16"/>
      <c r="O620" s="27"/>
      <c r="P620" s="27"/>
      <c r="Q620" s="27"/>
      <c r="R620" s="27"/>
      <c r="S620" s="27"/>
      <c r="T620" s="55">
        <v>1</v>
      </c>
      <c r="U620" s="17"/>
      <c r="V620" s="27"/>
      <c r="W620" s="27"/>
      <c r="X620" s="27"/>
      <c r="Y620" s="27"/>
      <c r="Z620" s="27"/>
      <c r="AA620" s="28">
        <v>1</v>
      </c>
      <c r="AB620" s="2">
        <f t="shared" si="33"/>
        <v>0</v>
      </c>
    </row>
    <row r="621" spans="1:28" ht="12" customHeight="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11">
        <v>1</v>
      </c>
      <c r="N621" s="16">
        <v>1</v>
      </c>
      <c r="O621" s="27"/>
      <c r="P621" s="27"/>
      <c r="Q621" s="27"/>
      <c r="R621" s="27"/>
      <c r="S621" s="27"/>
      <c r="T621" s="55"/>
      <c r="U621" s="17">
        <v>1</v>
      </c>
      <c r="V621" s="27"/>
      <c r="W621" s="27"/>
      <c r="X621" s="27"/>
      <c r="Y621" s="27"/>
      <c r="Z621" s="27"/>
      <c r="AA621" s="28"/>
      <c r="AB621" s="2">
        <f t="shared" si="33"/>
        <v>0</v>
      </c>
    </row>
    <row r="622" spans="1:28" ht="12" customHeight="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11">
        <v>1</v>
      </c>
      <c r="N622" s="16">
        <v>1</v>
      </c>
      <c r="O622" s="27"/>
      <c r="P622" s="27"/>
      <c r="Q622" s="27"/>
      <c r="R622" s="27"/>
      <c r="S622" s="27"/>
      <c r="T622" s="55"/>
      <c r="U622" s="17"/>
      <c r="V622" s="27"/>
      <c r="W622" s="27"/>
      <c r="X622" s="27"/>
      <c r="Y622" s="27"/>
      <c r="Z622" s="27"/>
      <c r="AA622" s="28">
        <v>1</v>
      </c>
      <c r="AB622" s="2">
        <f t="shared" si="33"/>
        <v>0</v>
      </c>
    </row>
    <row r="623" spans="1:28" ht="12" customHeight="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11"/>
      <c r="N623" s="16"/>
      <c r="O623" s="27"/>
      <c r="P623" s="27"/>
      <c r="Q623" s="27"/>
      <c r="R623" s="27"/>
      <c r="S623" s="27"/>
      <c r="T623" s="55">
        <v>1</v>
      </c>
      <c r="U623" s="17"/>
      <c r="V623" s="27"/>
      <c r="W623" s="27"/>
      <c r="X623" s="27"/>
      <c r="Y623" s="27"/>
      <c r="Z623" s="27"/>
      <c r="AA623" s="28">
        <v>1</v>
      </c>
      <c r="AB623" s="2">
        <f t="shared" si="33"/>
        <v>0</v>
      </c>
    </row>
    <row r="624" spans="1:28" ht="12" customHeight="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11">
        <v>1</v>
      </c>
      <c r="N624" s="16"/>
      <c r="O624" s="27"/>
      <c r="P624" s="27"/>
      <c r="Q624" s="27">
        <v>1</v>
      </c>
      <c r="R624" s="27"/>
      <c r="S624" s="27"/>
      <c r="T624" s="55"/>
      <c r="U624" s="17"/>
      <c r="V624" s="27"/>
      <c r="W624" s="27"/>
      <c r="X624" s="27"/>
      <c r="Y624" s="27"/>
      <c r="Z624" s="27"/>
      <c r="AA624" s="28">
        <v>1</v>
      </c>
      <c r="AB624" s="2">
        <f t="shared" si="33"/>
        <v>0</v>
      </c>
    </row>
    <row r="625" spans="1:28" ht="12" customHeight="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11">
        <v>1</v>
      </c>
      <c r="N625" s="16"/>
      <c r="O625" s="27"/>
      <c r="P625" s="27"/>
      <c r="Q625" s="27"/>
      <c r="R625" s="27"/>
      <c r="S625" s="27">
        <v>1</v>
      </c>
      <c r="T625" s="55"/>
      <c r="U625" s="17"/>
      <c r="V625" s="27"/>
      <c r="W625" s="27"/>
      <c r="X625" s="27"/>
      <c r="Y625" s="27"/>
      <c r="Z625" s="27">
        <v>1</v>
      </c>
      <c r="AA625" s="28"/>
      <c r="AB625" s="2">
        <f t="shared" si="33"/>
        <v>1</v>
      </c>
    </row>
    <row r="626" spans="1:28" ht="12" customHeight="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11"/>
      <c r="N626" s="16"/>
      <c r="O626" s="27"/>
      <c r="P626" s="27"/>
      <c r="Q626" s="27"/>
      <c r="R626" s="27"/>
      <c r="S626" s="27"/>
      <c r="T626" s="55">
        <v>1</v>
      </c>
      <c r="U626" s="17"/>
      <c r="V626" s="27"/>
      <c r="W626" s="27"/>
      <c r="X626" s="27"/>
      <c r="Y626" s="27"/>
      <c r="Z626" s="27"/>
      <c r="AA626" s="28">
        <v>1</v>
      </c>
      <c r="AB626" s="2">
        <f t="shared" si="33"/>
        <v>0</v>
      </c>
    </row>
    <row r="627" spans="1:28" ht="12" customHeight="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11">
        <v>1</v>
      </c>
      <c r="N627" s="16"/>
      <c r="O627" s="27"/>
      <c r="P627" s="27"/>
      <c r="Q627" s="27"/>
      <c r="R627" s="27"/>
      <c r="S627" s="27">
        <v>1</v>
      </c>
      <c r="T627" s="55"/>
      <c r="U627" s="17"/>
      <c r="V627" s="27"/>
      <c r="W627" s="27"/>
      <c r="X627" s="27"/>
      <c r="Y627" s="27"/>
      <c r="Z627" s="27"/>
      <c r="AA627" s="28">
        <v>1</v>
      </c>
      <c r="AB627" s="2">
        <f t="shared" si="33"/>
        <v>1</v>
      </c>
    </row>
    <row r="628" spans="1:28" ht="12" customHeight="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11">
        <v>1</v>
      </c>
      <c r="N628" s="16"/>
      <c r="O628" s="27">
        <v>1</v>
      </c>
      <c r="P628" s="27"/>
      <c r="Q628" s="27"/>
      <c r="R628" s="27"/>
      <c r="S628" s="27"/>
      <c r="T628" s="55"/>
      <c r="U628" s="17"/>
      <c r="V628" s="27"/>
      <c r="W628" s="27"/>
      <c r="X628" s="27"/>
      <c r="Y628" s="27"/>
      <c r="Z628" s="27"/>
      <c r="AA628" s="28">
        <v>1</v>
      </c>
      <c r="AB628" s="2">
        <f t="shared" si="33"/>
        <v>0</v>
      </c>
    </row>
    <row r="629" spans="1:28" ht="12" customHeight="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11"/>
      <c r="N629" s="16"/>
      <c r="O629" s="27"/>
      <c r="P629" s="27"/>
      <c r="Q629" s="27"/>
      <c r="R629" s="27"/>
      <c r="S629" s="27"/>
      <c r="T629" s="55">
        <v>1</v>
      </c>
      <c r="U629" s="17"/>
      <c r="V629" s="27"/>
      <c r="W629" s="27"/>
      <c r="X629" s="27"/>
      <c r="Y629" s="27"/>
      <c r="Z629" s="27"/>
      <c r="AA629" s="28">
        <v>1</v>
      </c>
      <c r="AB629" s="2">
        <f t="shared" si="33"/>
        <v>0</v>
      </c>
    </row>
    <row r="630" spans="1:28" ht="12" customHeight="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11">
        <v>1</v>
      </c>
      <c r="N630" s="16">
        <v>1</v>
      </c>
      <c r="O630" s="27"/>
      <c r="P630" s="27"/>
      <c r="Q630" s="27"/>
      <c r="R630" s="27"/>
      <c r="S630" s="27"/>
      <c r="T630" s="55"/>
      <c r="U630" s="17">
        <v>1</v>
      </c>
      <c r="V630" s="27"/>
      <c r="W630" s="27"/>
      <c r="X630" s="27"/>
      <c r="Y630" s="27"/>
      <c r="Z630" s="27"/>
      <c r="AA630" s="28"/>
      <c r="AB630" s="2">
        <f t="shared" si="33"/>
        <v>0</v>
      </c>
    </row>
    <row r="631" spans="1:28" ht="12" customHeight="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11">
        <v>1</v>
      </c>
      <c r="N631" s="16">
        <v>1</v>
      </c>
      <c r="O631" s="27"/>
      <c r="P631" s="27"/>
      <c r="Q631" s="27"/>
      <c r="R631" s="27"/>
      <c r="S631" s="27"/>
      <c r="T631" s="55"/>
      <c r="U631" s="17"/>
      <c r="V631" s="27"/>
      <c r="W631" s="27"/>
      <c r="X631" s="27"/>
      <c r="Y631" s="27"/>
      <c r="Z631" s="27"/>
      <c r="AA631" s="28">
        <v>1</v>
      </c>
      <c r="AB631" s="2">
        <f t="shared" si="33"/>
        <v>0</v>
      </c>
    </row>
    <row r="632" spans="1:28" ht="12" customHeight="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11">
        <v>1</v>
      </c>
      <c r="N632" s="16">
        <v>1</v>
      </c>
      <c r="O632" s="27"/>
      <c r="P632" s="27"/>
      <c r="Q632" s="27"/>
      <c r="R632" s="27"/>
      <c r="S632" s="27"/>
      <c r="T632" s="55"/>
      <c r="U632" s="17">
        <v>1</v>
      </c>
      <c r="V632" s="27"/>
      <c r="W632" s="27"/>
      <c r="X632" s="27"/>
      <c r="Y632" s="27"/>
      <c r="Z632" s="27"/>
      <c r="AA632" s="28"/>
      <c r="AB632" s="2">
        <f t="shared" si="33"/>
        <v>0</v>
      </c>
    </row>
    <row r="633" spans="1:28" ht="12" customHeight="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11"/>
      <c r="N633" s="16"/>
      <c r="O633" s="27"/>
      <c r="P633" s="27"/>
      <c r="Q633" s="27"/>
      <c r="R633" s="27"/>
      <c r="S633" s="27"/>
      <c r="T633" s="55">
        <v>1</v>
      </c>
      <c r="U633" s="17"/>
      <c r="V633" s="27"/>
      <c r="W633" s="27"/>
      <c r="X633" s="27"/>
      <c r="Y633" s="27"/>
      <c r="Z633" s="27"/>
      <c r="AA633" s="28">
        <v>1</v>
      </c>
      <c r="AB633" s="2">
        <f t="shared" si="33"/>
        <v>0</v>
      </c>
    </row>
    <row r="634" spans="1:28" ht="12" customHeight="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11"/>
      <c r="N634" s="16"/>
      <c r="O634" s="27"/>
      <c r="P634" s="27"/>
      <c r="Q634" s="27"/>
      <c r="R634" s="27"/>
      <c r="S634" s="27"/>
      <c r="T634" s="55">
        <v>1</v>
      </c>
      <c r="U634" s="17"/>
      <c r="V634" s="27"/>
      <c r="W634" s="27"/>
      <c r="X634" s="27"/>
      <c r="Y634" s="27"/>
      <c r="Z634" s="27"/>
      <c r="AA634" s="28">
        <v>1</v>
      </c>
      <c r="AB634" s="2">
        <f t="shared" si="33"/>
        <v>0</v>
      </c>
    </row>
    <row r="635" spans="1:28" ht="12" customHeight="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11"/>
      <c r="N635" s="16"/>
      <c r="O635" s="27"/>
      <c r="P635" s="27"/>
      <c r="Q635" s="27"/>
      <c r="R635" s="27"/>
      <c r="S635" s="27"/>
      <c r="T635" s="55">
        <v>1</v>
      </c>
      <c r="U635" s="17"/>
      <c r="V635" s="27"/>
      <c r="W635" s="27"/>
      <c r="X635" s="27"/>
      <c r="Y635" s="27"/>
      <c r="Z635" s="27"/>
      <c r="AA635" s="28">
        <v>1</v>
      </c>
      <c r="AB635" s="2">
        <f t="shared" si="33"/>
        <v>0</v>
      </c>
    </row>
    <row r="636" spans="1:28" ht="12" customHeight="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11">
        <v>1</v>
      </c>
      <c r="N636" s="16">
        <v>1</v>
      </c>
      <c r="O636" s="27"/>
      <c r="P636" s="27"/>
      <c r="Q636" s="27"/>
      <c r="R636" s="27"/>
      <c r="S636" s="27"/>
      <c r="T636" s="55"/>
      <c r="U636" s="17"/>
      <c r="V636" s="27"/>
      <c r="W636" s="27"/>
      <c r="X636" s="27"/>
      <c r="Y636" s="27"/>
      <c r="Z636" s="27"/>
      <c r="AA636" s="28">
        <v>1</v>
      </c>
      <c r="AB636" s="2">
        <f t="shared" si="33"/>
        <v>0</v>
      </c>
    </row>
    <row r="637" spans="1:28" ht="12" customHeight="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11">
        <v>1</v>
      </c>
      <c r="N637" s="16"/>
      <c r="O637" s="27"/>
      <c r="P637" s="27"/>
      <c r="Q637" s="27"/>
      <c r="R637" s="27"/>
      <c r="S637" s="27">
        <v>1</v>
      </c>
      <c r="T637" s="55"/>
      <c r="U637" s="17"/>
      <c r="V637" s="27"/>
      <c r="W637" s="27"/>
      <c r="X637" s="27"/>
      <c r="Y637" s="27"/>
      <c r="Z637" s="27">
        <v>1</v>
      </c>
      <c r="AA637" s="28"/>
      <c r="AB637" s="2">
        <f t="shared" si="33"/>
        <v>1</v>
      </c>
    </row>
    <row r="638" spans="1:28" ht="12" customHeight="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11">
        <v>1</v>
      </c>
      <c r="N638" s="16">
        <v>1</v>
      </c>
      <c r="O638" s="27"/>
      <c r="P638" s="27"/>
      <c r="Q638" s="27"/>
      <c r="R638" s="27"/>
      <c r="S638" s="27"/>
      <c r="T638" s="55"/>
      <c r="U638" s="17"/>
      <c r="V638" s="27"/>
      <c r="W638" s="27"/>
      <c r="X638" s="27"/>
      <c r="Y638" s="27"/>
      <c r="Z638" s="27"/>
      <c r="AA638" s="28">
        <v>1</v>
      </c>
      <c r="AB638" s="2">
        <f t="shared" si="33"/>
        <v>0</v>
      </c>
    </row>
    <row r="639" spans="1:28" ht="12" customHeight="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11"/>
      <c r="N639" s="16"/>
      <c r="O639" s="27"/>
      <c r="P639" s="27"/>
      <c r="Q639" s="27"/>
      <c r="R639" s="27"/>
      <c r="S639" s="27"/>
      <c r="T639" s="55">
        <v>1</v>
      </c>
      <c r="U639" s="17"/>
      <c r="V639" s="27"/>
      <c r="W639" s="27"/>
      <c r="X639" s="27"/>
      <c r="Y639" s="27"/>
      <c r="Z639" s="27"/>
      <c r="AA639" s="28">
        <v>1</v>
      </c>
      <c r="AB639" s="2">
        <f t="shared" si="33"/>
        <v>0</v>
      </c>
    </row>
    <row r="640" spans="1:28" ht="12" customHeight="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11"/>
      <c r="N640" s="16"/>
      <c r="O640" s="27"/>
      <c r="P640" s="27"/>
      <c r="Q640" s="27"/>
      <c r="R640" s="27"/>
      <c r="S640" s="27"/>
      <c r="T640" s="55">
        <v>1</v>
      </c>
      <c r="U640" s="17"/>
      <c r="V640" s="27"/>
      <c r="W640" s="27"/>
      <c r="X640" s="27"/>
      <c r="Y640" s="27"/>
      <c r="Z640" s="27"/>
      <c r="AA640" s="28">
        <v>1</v>
      </c>
      <c r="AB640" s="2">
        <f t="shared" si="33"/>
        <v>0</v>
      </c>
    </row>
    <row r="641" spans="1:28" ht="12" customHeight="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11"/>
      <c r="N641" s="16"/>
      <c r="O641" s="27"/>
      <c r="P641" s="27"/>
      <c r="Q641" s="27"/>
      <c r="R641" s="27"/>
      <c r="S641" s="27"/>
      <c r="T641" s="55">
        <v>1</v>
      </c>
      <c r="U641" s="17"/>
      <c r="V641" s="27"/>
      <c r="W641" s="27"/>
      <c r="X641" s="27"/>
      <c r="Y641" s="27"/>
      <c r="Z641" s="27"/>
      <c r="AA641" s="28">
        <v>1</v>
      </c>
      <c r="AB641" s="2">
        <f t="shared" si="33"/>
        <v>0</v>
      </c>
    </row>
    <row r="642" spans="1:28" ht="12" customHeight="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11"/>
      <c r="N642" s="16"/>
      <c r="O642" s="27"/>
      <c r="P642" s="27"/>
      <c r="Q642" s="27"/>
      <c r="R642" s="27"/>
      <c r="S642" s="27"/>
      <c r="T642" s="55">
        <v>1</v>
      </c>
      <c r="U642" s="17"/>
      <c r="V642" s="27"/>
      <c r="W642" s="27"/>
      <c r="X642" s="27"/>
      <c r="Y642" s="27"/>
      <c r="Z642" s="27"/>
      <c r="AA642" s="28">
        <v>1</v>
      </c>
      <c r="AB642" s="2">
        <f t="shared" si="33"/>
        <v>0</v>
      </c>
    </row>
    <row r="643" spans="1:28" ht="12" customHeight="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11"/>
      <c r="N643" s="16"/>
      <c r="O643" s="27"/>
      <c r="P643" s="27"/>
      <c r="Q643" s="27"/>
      <c r="R643" s="27"/>
      <c r="S643" s="27"/>
      <c r="T643" s="55">
        <v>1</v>
      </c>
      <c r="U643" s="17"/>
      <c r="V643" s="27"/>
      <c r="W643" s="27"/>
      <c r="X643" s="27"/>
      <c r="Y643" s="27"/>
      <c r="Z643" s="27"/>
      <c r="AA643" s="28">
        <v>1</v>
      </c>
      <c r="AB643" s="2">
        <f t="shared" si="33"/>
        <v>0</v>
      </c>
    </row>
    <row r="644" spans="1:28" ht="12" customHeight="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11">
        <v>1</v>
      </c>
      <c r="N644" s="16">
        <v>1</v>
      </c>
      <c r="O644" s="27"/>
      <c r="P644" s="27"/>
      <c r="Q644" s="27"/>
      <c r="R644" s="27"/>
      <c r="S644" s="27"/>
      <c r="T644" s="55"/>
      <c r="U644" s="17">
        <v>1</v>
      </c>
      <c r="V644" s="27"/>
      <c r="W644" s="27"/>
      <c r="X644" s="27"/>
      <c r="Y644" s="27"/>
      <c r="Z644" s="27"/>
      <c r="AA644" s="28"/>
      <c r="AB644" s="2">
        <f t="shared" si="33"/>
        <v>0</v>
      </c>
    </row>
    <row r="645" spans="1:28" ht="12" customHeight="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11"/>
      <c r="N645" s="16"/>
      <c r="O645" s="27"/>
      <c r="P645" s="27"/>
      <c r="Q645" s="27"/>
      <c r="R645" s="27"/>
      <c r="S645" s="27"/>
      <c r="T645" s="55">
        <v>1</v>
      </c>
      <c r="U645" s="17"/>
      <c r="V645" s="27"/>
      <c r="W645" s="27"/>
      <c r="X645" s="27"/>
      <c r="Y645" s="27"/>
      <c r="Z645" s="27"/>
      <c r="AA645" s="28">
        <v>1</v>
      </c>
      <c r="AB645" s="2">
        <f t="shared" si="33"/>
        <v>0</v>
      </c>
    </row>
    <row r="646" spans="1:28" ht="12" customHeight="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11"/>
      <c r="N646" s="16"/>
      <c r="O646" s="27"/>
      <c r="P646" s="27"/>
      <c r="Q646" s="27"/>
      <c r="R646" s="27"/>
      <c r="S646" s="27"/>
      <c r="T646" s="55">
        <v>1</v>
      </c>
      <c r="U646" s="17"/>
      <c r="V646" s="27"/>
      <c r="W646" s="27"/>
      <c r="X646" s="27"/>
      <c r="Y646" s="27"/>
      <c r="Z646" s="27"/>
      <c r="AA646" s="28">
        <v>1</v>
      </c>
      <c r="AB646" s="2">
        <f t="shared" ref="AB646:AB709" si="34">IF(OR(S646=1,Z646=1),1,0)</f>
        <v>0</v>
      </c>
    </row>
    <row r="647" spans="1:28" ht="12" customHeight="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11"/>
      <c r="N647" s="16"/>
      <c r="O647" s="27"/>
      <c r="P647" s="27"/>
      <c r="Q647" s="27"/>
      <c r="R647" s="27"/>
      <c r="S647" s="27"/>
      <c r="T647" s="55">
        <v>1</v>
      </c>
      <c r="U647" s="17"/>
      <c r="V647" s="27"/>
      <c r="W647" s="27"/>
      <c r="X647" s="27"/>
      <c r="Y647" s="27"/>
      <c r="Z647" s="27"/>
      <c r="AA647" s="28">
        <v>1</v>
      </c>
      <c r="AB647" s="2">
        <f t="shared" si="34"/>
        <v>0</v>
      </c>
    </row>
    <row r="648" spans="1:28" ht="12" customHeight="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11">
        <v>1</v>
      </c>
      <c r="N648" s="16">
        <v>1</v>
      </c>
      <c r="O648" s="27"/>
      <c r="P648" s="27"/>
      <c r="Q648" s="27"/>
      <c r="R648" s="27"/>
      <c r="S648" s="27"/>
      <c r="T648" s="55"/>
      <c r="U648" s="17">
        <v>1</v>
      </c>
      <c r="V648" s="27"/>
      <c r="W648" s="27"/>
      <c r="X648" s="27"/>
      <c r="Y648" s="27"/>
      <c r="Z648" s="27"/>
      <c r="AA648" s="28"/>
      <c r="AB648" s="2">
        <f t="shared" si="34"/>
        <v>0</v>
      </c>
    </row>
    <row r="649" spans="1:28" ht="12" customHeight="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11">
        <v>1</v>
      </c>
      <c r="N649" s="16">
        <v>1</v>
      </c>
      <c r="O649" s="27"/>
      <c r="P649" s="27"/>
      <c r="Q649" s="27"/>
      <c r="R649" s="27"/>
      <c r="S649" s="27"/>
      <c r="T649" s="55"/>
      <c r="U649" s="17">
        <v>1</v>
      </c>
      <c r="V649" s="27"/>
      <c r="W649" s="27"/>
      <c r="X649" s="27"/>
      <c r="Y649" s="27"/>
      <c r="Z649" s="27"/>
      <c r="AA649" s="28"/>
      <c r="AB649" s="2">
        <f t="shared" si="34"/>
        <v>0</v>
      </c>
    </row>
    <row r="650" spans="1:28" ht="12" customHeight="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11"/>
      <c r="N650" s="16"/>
      <c r="O650" s="27"/>
      <c r="P650" s="27"/>
      <c r="Q650" s="27"/>
      <c r="R650" s="27"/>
      <c r="S650" s="27"/>
      <c r="T650" s="55">
        <v>1</v>
      </c>
      <c r="U650" s="17"/>
      <c r="V650" s="27"/>
      <c r="W650" s="27"/>
      <c r="X650" s="27"/>
      <c r="Y650" s="27"/>
      <c r="Z650" s="27"/>
      <c r="AA650" s="28">
        <v>1</v>
      </c>
      <c r="AB650" s="2">
        <f t="shared" si="34"/>
        <v>0</v>
      </c>
    </row>
    <row r="651" spans="1:28" ht="12" customHeight="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11">
        <v>1</v>
      </c>
      <c r="N651" s="16">
        <v>1</v>
      </c>
      <c r="O651" s="27"/>
      <c r="P651" s="27"/>
      <c r="Q651" s="27"/>
      <c r="R651" s="27"/>
      <c r="S651" s="27"/>
      <c r="T651" s="55"/>
      <c r="U651" s="17"/>
      <c r="V651" s="27"/>
      <c r="W651" s="27"/>
      <c r="X651" s="27"/>
      <c r="Y651" s="27"/>
      <c r="Z651" s="27"/>
      <c r="AA651" s="28">
        <v>1</v>
      </c>
      <c r="AB651" s="2">
        <f t="shared" si="34"/>
        <v>0</v>
      </c>
    </row>
    <row r="652" spans="1:28" ht="12" customHeight="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11">
        <v>1</v>
      </c>
      <c r="N652" s="16">
        <v>1</v>
      </c>
      <c r="O652" s="27"/>
      <c r="P652" s="27"/>
      <c r="Q652" s="27"/>
      <c r="R652" s="27"/>
      <c r="S652" s="27"/>
      <c r="T652" s="55"/>
      <c r="U652" s="17">
        <v>1</v>
      </c>
      <c r="V652" s="27"/>
      <c r="W652" s="27"/>
      <c r="X652" s="27"/>
      <c r="Y652" s="27"/>
      <c r="Z652" s="27"/>
      <c r="AA652" s="28"/>
      <c r="AB652" s="2">
        <f t="shared" si="34"/>
        <v>0</v>
      </c>
    </row>
    <row r="653" spans="1:28" ht="12" customHeight="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11"/>
      <c r="N653" s="16"/>
      <c r="O653" s="27"/>
      <c r="P653" s="27"/>
      <c r="Q653" s="27"/>
      <c r="R653" s="27"/>
      <c r="S653" s="27"/>
      <c r="T653" s="55">
        <v>1</v>
      </c>
      <c r="U653" s="17"/>
      <c r="V653" s="27"/>
      <c r="W653" s="27"/>
      <c r="X653" s="27"/>
      <c r="Y653" s="27"/>
      <c r="Z653" s="27"/>
      <c r="AA653" s="28">
        <v>1</v>
      </c>
      <c r="AB653" s="2">
        <f t="shared" si="34"/>
        <v>0</v>
      </c>
    </row>
    <row r="654" spans="1:28" ht="12" customHeight="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11">
        <v>1</v>
      </c>
      <c r="N654" s="16"/>
      <c r="O654" s="27"/>
      <c r="P654" s="27"/>
      <c r="Q654" s="27"/>
      <c r="R654" s="27"/>
      <c r="S654" s="27">
        <v>1</v>
      </c>
      <c r="T654" s="55"/>
      <c r="U654" s="17"/>
      <c r="V654" s="27"/>
      <c r="W654" s="27"/>
      <c r="X654" s="27"/>
      <c r="Y654" s="27"/>
      <c r="Z654" s="27">
        <v>1</v>
      </c>
      <c r="AA654" s="28"/>
      <c r="AB654" s="2">
        <f t="shared" si="34"/>
        <v>1</v>
      </c>
    </row>
    <row r="655" spans="1:28" ht="12" customHeight="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11">
        <v>1</v>
      </c>
      <c r="N655" s="16">
        <v>1</v>
      </c>
      <c r="O655" s="27"/>
      <c r="P655" s="27"/>
      <c r="Q655" s="27"/>
      <c r="R655" s="27"/>
      <c r="S655" s="27"/>
      <c r="T655" s="55"/>
      <c r="U655" s="17">
        <v>1</v>
      </c>
      <c r="V655" s="27"/>
      <c r="W655" s="27"/>
      <c r="X655" s="27"/>
      <c r="Y655" s="27"/>
      <c r="Z655" s="27"/>
      <c r="AA655" s="28"/>
      <c r="AB655" s="2">
        <f t="shared" si="34"/>
        <v>0</v>
      </c>
    </row>
    <row r="656" spans="1:28" ht="12" customHeight="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11"/>
      <c r="N656" s="16"/>
      <c r="O656" s="27"/>
      <c r="P656" s="27"/>
      <c r="Q656" s="27"/>
      <c r="R656" s="27"/>
      <c r="S656" s="27"/>
      <c r="T656" s="55">
        <v>1</v>
      </c>
      <c r="U656" s="17"/>
      <c r="V656" s="27"/>
      <c r="W656" s="27"/>
      <c r="X656" s="27"/>
      <c r="Y656" s="27"/>
      <c r="Z656" s="27"/>
      <c r="AA656" s="28">
        <v>1</v>
      </c>
      <c r="AB656" s="2">
        <f t="shared" si="34"/>
        <v>0</v>
      </c>
    </row>
    <row r="657" spans="1:28" ht="12" customHeight="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11">
        <v>1</v>
      </c>
      <c r="N657" s="16">
        <v>1</v>
      </c>
      <c r="O657" s="27"/>
      <c r="P657" s="27"/>
      <c r="Q657" s="27"/>
      <c r="R657" s="27"/>
      <c r="S657" s="27"/>
      <c r="T657" s="55"/>
      <c r="U657" s="17">
        <v>1</v>
      </c>
      <c r="V657" s="27"/>
      <c r="W657" s="27"/>
      <c r="X657" s="27"/>
      <c r="Y657" s="27"/>
      <c r="Z657" s="27"/>
      <c r="AA657" s="28"/>
      <c r="AB657" s="2">
        <f t="shared" si="34"/>
        <v>0</v>
      </c>
    </row>
    <row r="658" spans="1:28" ht="12" customHeight="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11"/>
      <c r="N658" s="16"/>
      <c r="O658" s="27"/>
      <c r="P658" s="27"/>
      <c r="Q658" s="27"/>
      <c r="R658" s="27"/>
      <c r="S658" s="27"/>
      <c r="T658" s="55">
        <v>1</v>
      </c>
      <c r="U658" s="17"/>
      <c r="V658" s="27"/>
      <c r="W658" s="27"/>
      <c r="X658" s="27"/>
      <c r="Y658" s="27"/>
      <c r="Z658" s="27"/>
      <c r="AA658" s="28">
        <v>1</v>
      </c>
      <c r="AB658" s="2">
        <f t="shared" si="34"/>
        <v>0</v>
      </c>
    </row>
    <row r="659" spans="1:28" ht="12" customHeight="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11"/>
      <c r="N659" s="16"/>
      <c r="O659" s="27"/>
      <c r="P659" s="27"/>
      <c r="Q659" s="27"/>
      <c r="R659" s="27"/>
      <c r="S659" s="27"/>
      <c r="T659" s="55">
        <v>1</v>
      </c>
      <c r="U659" s="17"/>
      <c r="V659" s="27"/>
      <c r="W659" s="27"/>
      <c r="X659" s="27"/>
      <c r="Y659" s="27"/>
      <c r="Z659" s="27"/>
      <c r="AA659" s="28">
        <v>1</v>
      </c>
      <c r="AB659" s="2">
        <f t="shared" si="34"/>
        <v>0</v>
      </c>
    </row>
    <row r="660" spans="1:28" ht="12" customHeight="1">
      <c r="A660" s="10">
        <v>656</v>
      </c>
      <c r="B660" s="98" t="s">
        <v>218</v>
      </c>
      <c r="C660" s="98" t="s">
        <v>69</v>
      </c>
      <c r="D660" s="11" t="s">
        <v>51</v>
      </c>
      <c r="E660" s="11" t="s">
        <v>303</v>
      </c>
      <c r="F660" s="12" t="s">
        <v>48</v>
      </c>
      <c r="G660" s="11" t="s">
        <v>511</v>
      </c>
      <c r="H660" s="12" t="s">
        <v>308</v>
      </c>
      <c r="I660" s="11" t="s">
        <v>507</v>
      </c>
      <c r="J660" s="12" t="str">
        <f t="shared" ref="J660:J666" si="35">"≥17h"</f>
        <v>≥17h</v>
      </c>
      <c r="K660" s="12" t="s">
        <v>513</v>
      </c>
      <c r="L660" s="69" t="s">
        <v>518</v>
      </c>
      <c r="M660" s="11">
        <v>1</v>
      </c>
      <c r="N660" s="16"/>
      <c r="O660" s="27"/>
      <c r="P660" s="27"/>
      <c r="Q660" s="27"/>
      <c r="R660" s="27"/>
      <c r="S660" s="27">
        <v>1</v>
      </c>
      <c r="T660" s="55"/>
      <c r="U660" s="17"/>
      <c r="V660" s="27"/>
      <c r="W660" s="27"/>
      <c r="X660" s="27"/>
      <c r="Y660" s="27"/>
      <c r="Z660" s="27">
        <v>1</v>
      </c>
      <c r="AA660" s="28"/>
      <c r="AB660" s="2">
        <f t="shared" si="34"/>
        <v>1</v>
      </c>
    </row>
    <row r="661" spans="1:28" ht="12" customHeight="1">
      <c r="A661" s="10">
        <v>657</v>
      </c>
      <c r="B661" s="98" t="s">
        <v>183</v>
      </c>
      <c r="C661" s="98" t="s">
        <v>168</v>
      </c>
      <c r="D661" s="11" t="s">
        <v>51</v>
      </c>
      <c r="E661" s="11" t="s">
        <v>304</v>
      </c>
      <c r="F661" s="75" t="s">
        <v>47</v>
      </c>
      <c r="G661" s="11" t="s">
        <v>511</v>
      </c>
      <c r="H661" s="12" t="s">
        <v>306</v>
      </c>
      <c r="I661" s="103" t="s">
        <v>504</v>
      </c>
      <c r="J661" s="12" t="str">
        <f t="shared" si="35"/>
        <v>≥17h</v>
      </c>
      <c r="K661" s="12" t="s">
        <v>47</v>
      </c>
      <c r="L661" s="69" t="s">
        <v>520</v>
      </c>
      <c r="M661" s="11"/>
      <c r="N661" s="16"/>
      <c r="O661" s="27"/>
      <c r="P661" s="27"/>
      <c r="Q661" s="27"/>
      <c r="R661" s="27"/>
      <c r="S661" s="27"/>
      <c r="T661" s="55">
        <v>1</v>
      </c>
      <c r="U661" s="17"/>
      <c r="V661" s="27"/>
      <c r="W661" s="27"/>
      <c r="X661" s="27"/>
      <c r="Y661" s="27"/>
      <c r="Z661" s="27"/>
      <c r="AA661" s="28">
        <v>1</v>
      </c>
      <c r="AB661" s="2">
        <f t="shared" si="34"/>
        <v>0</v>
      </c>
    </row>
    <row r="662" spans="1:28" ht="12" customHeight="1">
      <c r="A662" s="10">
        <v>658</v>
      </c>
      <c r="B662" s="98" t="s">
        <v>128</v>
      </c>
      <c r="C662" s="98" t="s">
        <v>126</v>
      </c>
      <c r="D662" s="11" t="s">
        <v>51</v>
      </c>
      <c r="E662" s="11" t="s">
        <v>304</v>
      </c>
      <c r="F662" s="12" t="s">
        <v>49</v>
      </c>
      <c r="G662" s="11" t="s">
        <v>511</v>
      </c>
      <c r="H662" s="12" t="s">
        <v>306</v>
      </c>
      <c r="I662" s="103" t="s">
        <v>505</v>
      </c>
      <c r="J662" s="12" t="str">
        <f t="shared" si="35"/>
        <v>≥17h</v>
      </c>
      <c r="K662" s="12" t="s">
        <v>47</v>
      </c>
      <c r="L662" s="69" t="s">
        <v>518</v>
      </c>
      <c r="M662" s="11"/>
      <c r="N662" s="16"/>
      <c r="O662" s="27"/>
      <c r="P662" s="27"/>
      <c r="Q662" s="27"/>
      <c r="R662" s="27"/>
      <c r="S662" s="27"/>
      <c r="T662" s="55">
        <v>1</v>
      </c>
      <c r="U662" s="17"/>
      <c r="V662" s="27"/>
      <c r="W662" s="27"/>
      <c r="X662" s="27"/>
      <c r="Y662" s="27"/>
      <c r="Z662" s="27"/>
      <c r="AA662" s="28">
        <v>1</v>
      </c>
      <c r="AB662" s="2">
        <f t="shared" si="34"/>
        <v>0</v>
      </c>
    </row>
    <row r="663" spans="1:28" ht="12" customHeight="1">
      <c r="A663" s="10">
        <v>659</v>
      </c>
      <c r="B663" s="98" t="s">
        <v>218</v>
      </c>
      <c r="C663" s="98" t="s">
        <v>69</v>
      </c>
      <c r="D663" s="11" t="s">
        <v>52</v>
      </c>
      <c r="E663" s="11" t="s">
        <v>303</v>
      </c>
      <c r="F663" s="12" t="s">
        <v>48</v>
      </c>
      <c r="G663" s="11" t="s">
        <v>511</v>
      </c>
      <c r="H663" s="12" t="s">
        <v>307</v>
      </c>
      <c r="I663" s="11" t="s">
        <v>507</v>
      </c>
      <c r="J663" s="12" t="str">
        <f t="shared" si="35"/>
        <v>≥17h</v>
      </c>
      <c r="K663" s="12" t="s">
        <v>513</v>
      </c>
      <c r="L663" s="69" t="s">
        <v>518</v>
      </c>
      <c r="M663" s="11"/>
      <c r="N663" s="16"/>
      <c r="O663" s="27"/>
      <c r="P663" s="27"/>
      <c r="Q663" s="27"/>
      <c r="R663" s="27"/>
      <c r="S663" s="27"/>
      <c r="T663" s="55">
        <v>1</v>
      </c>
      <c r="U663" s="17"/>
      <c r="V663" s="27"/>
      <c r="W663" s="27"/>
      <c r="X663" s="27"/>
      <c r="Y663" s="27"/>
      <c r="Z663" s="27"/>
      <c r="AA663" s="28">
        <v>1</v>
      </c>
      <c r="AB663" s="2">
        <f t="shared" si="34"/>
        <v>0</v>
      </c>
    </row>
    <row r="664" spans="1:28" ht="12" customHeight="1">
      <c r="A664" s="10">
        <v>660</v>
      </c>
      <c r="B664" s="98" t="s">
        <v>128</v>
      </c>
      <c r="C664" s="98" t="s">
        <v>126</v>
      </c>
      <c r="D664" s="11" t="s">
        <v>51</v>
      </c>
      <c r="E664" s="11" t="s">
        <v>304</v>
      </c>
      <c r="F664" s="12" t="s">
        <v>49</v>
      </c>
      <c r="G664" s="11" t="s">
        <v>511</v>
      </c>
      <c r="H664" s="12" t="s">
        <v>306</v>
      </c>
      <c r="I664" s="11" t="s">
        <v>504</v>
      </c>
      <c r="J664" s="12" t="str">
        <f t="shared" si="35"/>
        <v>≥17h</v>
      </c>
      <c r="K664" s="12" t="s">
        <v>47</v>
      </c>
      <c r="L664" s="69" t="s">
        <v>518</v>
      </c>
      <c r="M664" s="11"/>
      <c r="N664" s="16"/>
      <c r="O664" s="27"/>
      <c r="P664" s="27"/>
      <c r="Q664" s="27"/>
      <c r="R664" s="27"/>
      <c r="S664" s="27"/>
      <c r="T664" s="55">
        <v>1</v>
      </c>
      <c r="U664" s="17"/>
      <c r="V664" s="27"/>
      <c r="W664" s="27"/>
      <c r="X664" s="27"/>
      <c r="Y664" s="27"/>
      <c r="Z664" s="27"/>
      <c r="AA664" s="28">
        <v>1</v>
      </c>
      <c r="AB664" s="2">
        <f t="shared" si="34"/>
        <v>0</v>
      </c>
    </row>
    <row r="665" spans="1:28" ht="12" customHeight="1">
      <c r="A665" s="10">
        <v>661</v>
      </c>
      <c r="B665" s="98" t="s">
        <v>183</v>
      </c>
      <c r="C665" s="98" t="s">
        <v>168</v>
      </c>
      <c r="D665" s="11" t="s">
        <v>25</v>
      </c>
      <c r="E665" s="11" t="s">
        <v>304</v>
      </c>
      <c r="F665" s="12" t="s">
        <v>49</v>
      </c>
      <c r="G665" s="11" t="s">
        <v>511</v>
      </c>
      <c r="H665" s="12" t="s">
        <v>306</v>
      </c>
      <c r="I665" s="103" t="s">
        <v>504</v>
      </c>
      <c r="J665" s="12" t="str">
        <f t="shared" si="35"/>
        <v>≥17h</v>
      </c>
      <c r="K665" s="12" t="s">
        <v>512</v>
      </c>
      <c r="L665" s="69" t="s">
        <v>520</v>
      </c>
      <c r="M665" s="11">
        <v>1</v>
      </c>
      <c r="N665" s="16"/>
      <c r="O665" s="27"/>
      <c r="P665" s="27"/>
      <c r="Q665" s="27"/>
      <c r="R665" s="27"/>
      <c r="S665" s="27">
        <v>1</v>
      </c>
      <c r="T665" s="55"/>
      <c r="U665" s="17"/>
      <c r="V665" s="27"/>
      <c r="W665" s="27"/>
      <c r="X665" s="27"/>
      <c r="Y665" s="27"/>
      <c r="Z665" s="27">
        <v>1</v>
      </c>
      <c r="AA665" s="28"/>
      <c r="AB665" s="2">
        <f t="shared" si="34"/>
        <v>1</v>
      </c>
    </row>
    <row r="666" spans="1:28" ht="12" customHeight="1">
      <c r="A666" s="10">
        <v>662</v>
      </c>
      <c r="B666" s="98" t="s">
        <v>218</v>
      </c>
      <c r="C666" s="98" t="s">
        <v>69</v>
      </c>
      <c r="D666" s="11" t="s">
        <v>51</v>
      </c>
      <c r="E666" s="11" t="s">
        <v>304</v>
      </c>
      <c r="F666" s="12" t="s">
        <v>48</v>
      </c>
      <c r="G666" s="11" t="s">
        <v>511</v>
      </c>
      <c r="H666" s="12" t="s">
        <v>307</v>
      </c>
      <c r="I666" s="11" t="s">
        <v>504</v>
      </c>
      <c r="J666" s="12" t="str">
        <f t="shared" si="35"/>
        <v>≥17h</v>
      </c>
      <c r="K666" s="12" t="s">
        <v>512</v>
      </c>
      <c r="L666" s="69" t="s">
        <v>518</v>
      </c>
      <c r="M666" s="11">
        <v>1</v>
      </c>
      <c r="N666" s="16"/>
      <c r="O666" s="27"/>
      <c r="P666" s="27"/>
      <c r="Q666" s="27"/>
      <c r="R666" s="27"/>
      <c r="S666" s="27">
        <v>1</v>
      </c>
      <c r="T666" s="55"/>
      <c r="U666" s="17"/>
      <c r="V666" s="27"/>
      <c r="W666" s="27"/>
      <c r="X666" s="27"/>
      <c r="Y666" s="27"/>
      <c r="Z666" s="27"/>
      <c r="AA666" s="28">
        <v>1</v>
      </c>
      <c r="AB666" s="2">
        <f t="shared" si="34"/>
        <v>1</v>
      </c>
    </row>
    <row r="667" spans="1:28" ht="12" customHeight="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11"/>
      <c r="N667" s="16"/>
      <c r="O667" s="27"/>
      <c r="P667" s="27"/>
      <c r="Q667" s="27"/>
      <c r="R667" s="27"/>
      <c r="S667" s="27"/>
      <c r="T667" s="55">
        <v>1</v>
      </c>
      <c r="U667" s="17"/>
      <c r="V667" s="27"/>
      <c r="W667" s="27"/>
      <c r="X667" s="27"/>
      <c r="Y667" s="27"/>
      <c r="Z667" s="27"/>
      <c r="AA667" s="28">
        <v>1</v>
      </c>
      <c r="AB667" s="2">
        <f t="shared" si="34"/>
        <v>0</v>
      </c>
    </row>
    <row r="668" spans="1:28" ht="12" customHeight="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11">
        <v>1</v>
      </c>
      <c r="N668" s="16">
        <v>1</v>
      </c>
      <c r="O668" s="27"/>
      <c r="P668" s="27"/>
      <c r="Q668" s="27"/>
      <c r="R668" s="27"/>
      <c r="S668" s="27"/>
      <c r="T668" s="55"/>
      <c r="U668" s="17"/>
      <c r="V668" s="27"/>
      <c r="W668" s="27"/>
      <c r="X668" s="27"/>
      <c r="Y668" s="27"/>
      <c r="Z668" s="27"/>
      <c r="AA668" s="28">
        <v>1</v>
      </c>
      <c r="AB668" s="2">
        <f t="shared" si="34"/>
        <v>0</v>
      </c>
    </row>
    <row r="669" spans="1:28" ht="12" customHeight="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11">
        <v>1</v>
      </c>
      <c r="N669" s="16">
        <v>1</v>
      </c>
      <c r="O669" s="27"/>
      <c r="P669" s="27"/>
      <c r="Q669" s="27"/>
      <c r="R669" s="27"/>
      <c r="S669" s="27"/>
      <c r="T669" s="55"/>
      <c r="U669" s="17"/>
      <c r="V669" s="27"/>
      <c r="W669" s="27"/>
      <c r="X669" s="27"/>
      <c r="Y669" s="27"/>
      <c r="Z669" s="27"/>
      <c r="AA669" s="28">
        <v>1</v>
      </c>
      <c r="AB669" s="2">
        <f t="shared" si="34"/>
        <v>0</v>
      </c>
    </row>
    <row r="670" spans="1:28" ht="12" customHeight="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11">
        <v>1</v>
      </c>
      <c r="N670" s="16">
        <v>1</v>
      </c>
      <c r="O670" s="27"/>
      <c r="P670" s="27"/>
      <c r="Q670" s="27"/>
      <c r="R670" s="27"/>
      <c r="S670" s="27"/>
      <c r="T670" s="55"/>
      <c r="U670" s="17">
        <v>1</v>
      </c>
      <c r="V670" s="27"/>
      <c r="W670" s="27"/>
      <c r="X670" s="27"/>
      <c r="Y670" s="27"/>
      <c r="Z670" s="27"/>
      <c r="AA670" s="28"/>
      <c r="AB670" s="2">
        <f t="shared" si="34"/>
        <v>0</v>
      </c>
    </row>
    <row r="671" spans="1:28" ht="12" customHeight="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11">
        <v>1</v>
      </c>
      <c r="N671" s="16"/>
      <c r="O671" s="27"/>
      <c r="P671" s="27"/>
      <c r="Q671" s="27"/>
      <c r="R671" s="27"/>
      <c r="S671" s="27">
        <v>1</v>
      </c>
      <c r="T671" s="55"/>
      <c r="U671" s="17"/>
      <c r="V671" s="27"/>
      <c r="W671" s="27"/>
      <c r="X671" s="27"/>
      <c r="Y671" s="27"/>
      <c r="Z671" s="27"/>
      <c r="AA671" s="28">
        <v>1</v>
      </c>
      <c r="AB671" s="2">
        <f t="shared" si="34"/>
        <v>1</v>
      </c>
    </row>
    <row r="672" spans="1:28" ht="12" customHeight="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11"/>
      <c r="N672" s="16"/>
      <c r="O672" s="27"/>
      <c r="P672" s="27"/>
      <c r="Q672" s="27"/>
      <c r="R672" s="27"/>
      <c r="S672" s="27"/>
      <c r="T672" s="55">
        <v>1</v>
      </c>
      <c r="U672" s="17"/>
      <c r="V672" s="27"/>
      <c r="W672" s="27"/>
      <c r="X672" s="27"/>
      <c r="Y672" s="27"/>
      <c r="Z672" s="27"/>
      <c r="AA672" s="28">
        <v>1</v>
      </c>
      <c r="AB672" s="2">
        <f t="shared" si="34"/>
        <v>0</v>
      </c>
    </row>
    <row r="673" spans="1:28" ht="12" customHeight="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11">
        <v>1</v>
      </c>
      <c r="N673" s="16">
        <v>1</v>
      </c>
      <c r="O673" s="27"/>
      <c r="P673" s="27"/>
      <c r="Q673" s="27"/>
      <c r="R673" s="27"/>
      <c r="S673" s="27"/>
      <c r="T673" s="55"/>
      <c r="U673" s="17">
        <v>1</v>
      </c>
      <c r="V673" s="27"/>
      <c r="W673" s="27"/>
      <c r="X673" s="27"/>
      <c r="Y673" s="27"/>
      <c r="Z673" s="27"/>
      <c r="AA673" s="28"/>
      <c r="AB673" s="2">
        <f t="shared" si="34"/>
        <v>0</v>
      </c>
    </row>
    <row r="674" spans="1:28" ht="12" customHeight="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11">
        <v>1</v>
      </c>
      <c r="N674" s="16">
        <v>1</v>
      </c>
      <c r="O674" s="27"/>
      <c r="P674" s="27"/>
      <c r="Q674" s="27"/>
      <c r="R674" s="27"/>
      <c r="S674" s="27"/>
      <c r="T674" s="55"/>
      <c r="U674" s="17">
        <v>1</v>
      </c>
      <c r="V674" s="27"/>
      <c r="W674" s="27"/>
      <c r="X674" s="27"/>
      <c r="Y674" s="27"/>
      <c r="Z674" s="27"/>
      <c r="AA674" s="28"/>
      <c r="AB674" s="2">
        <f t="shared" si="34"/>
        <v>0</v>
      </c>
    </row>
    <row r="675" spans="1:28" ht="12" customHeight="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11"/>
      <c r="N675" s="16"/>
      <c r="O675" s="27"/>
      <c r="P675" s="27"/>
      <c r="Q675" s="27"/>
      <c r="R675" s="27"/>
      <c r="S675" s="27"/>
      <c r="T675" s="55">
        <v>1</v>
      </c>
      <c r="U675" s="17"/>
      <c r="V675" s="27"/>
      <c r="W675" s="27"/>
      <c r="X675" s="27"/>
      <c r="Y675" s="27"/>
      <c r="Z675" s="27"/>
      <c r="AA675" s="28">
        <v>1</v>
      </c>
      <c r="AB675" s="2">
        <f t="shared" si="34"/>
        <v>0</v>
      </c>
    </row>
    <row r="676" spans="1:28" ht="12" customHeight="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11">
        <v>1</v>
      </c>
      <c r="N676" s="16"/>
      <c r="O676" s="27"/>
      <c r="P676" s="27"/>
      <c r="Q676" s="27">
        <v>1</v>
      </c>
      <c r="R676" s="27"/>
      <c r="S676" s="27"/>
      <c r="T676" s="55"/>
      <c r="U676" s="17"/>
      <c r="V676" s="27"/>
      <c r="W676" s="27"/>
      <c r="X676" s="27"/>
      <c r="Y676" s="27"/>
      <c r="Z676" s="27"/>
      <c r="AA676" s="28">
        <v>1</v>
      </c>
      <c r="AB676" s="2">
        <f t="shared" si="34"/>
        <v>0</v>
      </c>
    </row>
    <row r="677" spans="1:28" ht="12" customHeight="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11">
        <v>1</v>
      </c>
      <c r="N677" s="16">
        <v>1</v>
      </c>
      <c r="O677" s="27"/>
      <c r="P677" s="27"/>
      <c r="Q677" s="27"/>
      <c r="R677" s="27"/>
      <c r="S677" s="27"/>
      <c r="T677" s="55"/>
      <c r="U677" s="17"/>
      <c r="V677" s="27"/>
      <c r="W677" s="27"/>
      <c r="X677" s="27"/>
      <c r="Y677" s="27"/>
      <c r="Z677" s="27"/>
      <c r="AA677" s="28">
        <v>1</v>
      </c>
      <c r="AB677" s="2">
        <f t="shared" si="34"/>
        <v>0</v>
      </c>
    </row>
    <row r="678" spans="1:28" ht="12" customHeight="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11">
        <v>1</v>
      </c>
      <c r="N678" s="16">
        <v>1</v>
      </c>
      <c r="O678" s="27"/>
      <c r="P678" s="27"/>
      <c r="Q678" s="27"/>
      <c r="R678" s="27"/>
      <c r="S678" s="27"/>
      <c r="T678" s="55"/>
      <c r="U678" s="17">
        <v>1</v>
      </c>
      <c r="V678" s="27"/>
      <c r="W678" s="27"/>
      <c r="X678" s="27"/>
      <c r="Y678" s="27"/>
      <c r="Z678" s="27"/>
      <c r="AA678" s="28"/>
      <c r="AB678" s="2">
        <f t="shared" si="34"/>
        <v>0</v>
      </c>
    </row>
    <row r="679" spans="1:28" ht="12" customHeight="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11">
        <v>1</v>
      </c>
      <c r="N679" s="16"/>
      <c r="O679" s="27"/>
      <c r="P679" s="27"/>
      <c r="Q679" s="27"/>
      <c r="R679" s="27"/>
      <c r="S679" s="27">
        <v>1</v>
      </c>
      <c r="T679" s="55"/>
      <c r="U679" s="17"/>
      <c r="V679" s="27"/>
      <c r="W679" s="27"/>
      <c r="X679" s="27"/>
      <c r="Y679" s="27"/>
      <c r="Z679" s="27">
        <v>1</v>
      </c>
      <c r="AA679" s="28"/>
      <c r="AB679" s="2">
        <f t="shared" si="34"/>
        <v>1</v>
      </c>
    </row>
    <row r="680" spans="1:28" ht="12" customHeight="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11">
        <v>1</v>
      </c>
      <c r="N680" s="16">
        <v>1</v>
      </c>
      <c r="O680" s="27"/>
      <c r="P680" s="27"/>
      <c r="Q680" s="27"/>
      <c r="R680" s="27"/>
      <c r="S680" s="27"/>
      <c r="T680" s="55"/>
      <c r="U680" s="17"/>
      <c r="V680" s="27"/>
      <c r="W680" s="27"/>
      <c r="X680" s="27"/>
      <c r="Y680" s="27"/>
      <c r="Z680" s="27"/>
      <c r="AA680" s="28">
        <v>1</v>
      </c>
      <c r="AB680" s="2">
        <f t="shared" si="34"/>
        <v>0</v>
      </c>
    </row>
    <row r="681" spans="1:28" ht="12" customHeight="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11">
        <v>1</v>
      </c>
      <c r="N681" s="16">
        <v>1</v>
      </c>
      <c r="O681" s="27"/>
      <c r="P681" s="27"/>
      <c r="Q681" s="27"/>
      <c r="R681" s="27"/>
      <c r="S681" s="27"/>
      <c r="T681" s="55"/>
      <c r="U681" s="17">
        <v>1</v>
      </c>
      <c r="V681" s="27"/>
      <c r="W681" s="27"/>
      <c r="X681" s="27"/>
      <c r="Y681" s="27"/>
      <c r="Z681" s="27"/>
      <c r="AA681" s="28"/>
      <c r="AB681" s="2">
        <f t="shared" si="34"/>
        <v>0</v>
      </c>
    </row>
    <row r="682" spans="1:28" ht="12" customHeight="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11">
        <v>1</v>
      </c>
      <c r="N682" s="16"/>
      <c r="O682" s="27"/>
      <c r="P682" s="27"/>
      <c r="Q682" s="27"/>
      <c r="R682" s="27"/>
      <c r="S682" s="27">
        <v>1</v>
      </c>
      <c r="T682" s="55"/>
      <c r="U682" s="17"/>
      <c r="V682" s="27"/>
      <c r="W682" s="27"/>
      <c r="X682" s="27"/>
      <c r="Y682" s="27"/>
      <c r="Z682" s="27">
        <v>1</v>
      </c>
      <c r="AA682" s="28"/>
      <c r="AB682" s="2">
        <f t="shared" si="34"/>
        <v>1</v>
      </c>
    </row>
    <row r="683" spans="1:28" ht="12" customHeight="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11">
        <v>1</v>
      </c>
      <c r="N683" s="16">
        <v>1</v>
      </c>
      <c r="O683" s="27"/>
      <c r="P683" s="27"/>
      <c r="Q683" s="27"/>
      <c r="R683" s="27"/>
      <c r="S683" s="27"/>
      <c r="T683" s="55"/>
      <c r="U683" s="17">
        <v>1</v>
      </c>
      <c r="V683" s="27"/>
      <c r="W683" s="27"/>
      <c r="X683" s="27"/>
      <c r="Y683" s="27"/>
      <c r="Z683" s="27"/>
      <c r="AA683" s="28"/>
      <c r="AB683" s="2">
        <f t="shared" si="34"/>
        <v>0</v>
      </c>
    </row>
    <row r="684" spans="1:28" ht="12" customHeight="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11"/>
      <c r="N684" s="16"/>
      <c r="O684" s="27"/>
      <c r="P684" s="27"/>
      <c r="Q684" s="27"/>
      <c r="R684" s="27"/>
      <c r="S684" s="27"/>
      <c r="T684" s="55">
        <v>1</v>
      </c>
      <c r="U684" s="17"/>
      <c r="V684" s="27"/>
      <c r="W684" s="27"/>
      <c r="X684" s="27"/>
      <c r="Y684" s="27"/>
      <c r="Z684" s="27"/>
      <c r="AA684" s="28">
        <v>1</v>
      </c>
      <c r="AB684" s="2">
        <f t="shared" si="34"/>
        <v>0</v>
      </c>
    </row>
    <row r="685" spans="1:28" ht="12" customHeight="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11"/>
      <c r="N685" s="16"/>
      <c r="O685" s="27"/>
      <c r="P685" s="27"/>
      <c r="Q685" s="27"/>
      <c r="R685" s="27"/>
      <c r="S685" s="27"/>
      <c r="T685" s="55">
        <v>1</v>
      </c>
      <c r="U685" s="17"/>
      <c r="V685" s="27"/>
      <c r="W685" s="27"/>
      <c r="X685" s="27"/>
      <c r="Y685" s="27"/>
      <c r="Z685" s="27"/>
      <c r="AA685" s="28">
        <v>1</v>
      </c>
      <c r="AB685" s="2">
        <f t="shared" si="34"/>
        <v>0</v>
      </c>
    </row>
    <row r="686" spans="1:28" ht="12" customHeight="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11"/>
      <c r="N686" s="16"/>
      <c r="O686" s="27"/>
      <c r="P686" s="27"/>
      <c r="Q686" s="27"/>
      <c r="R686" s="27"/>
      <c r="S686" s="27"/>
      <c r="T686" s="55">
        <v>1</v>
      </c>
      <c r="U686" s="17"/>
      <c r="V686" s="27"/>
      <c r="W686" s="27"/>
      <c r="X686" s="27"/>
      <c r="Y686" s="27"/>
      <c r="Z686" s="27"/>
      <c r="AA686" s="28">
        <v>1</v>
      </c>
      <c r="AB686" s="2">
        <f t="shared" si="34"/>
        <v>0</v>
      </c>
    </row>
    <row r="687" spans="1:28" ht="12" customHeight="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11">
        <v>1</v>
      </c>
      <c r="N687" s="16">
        <v>1</v>
      </c>
      <c r="O687" s="27"/>
      <c r="P687" s="27"/>
      <c r="Q687" s="27"/>
      <c r="R687" s="27"/>
      <c r="S687" s="27"/>
      <c r="T687" s="55"/>
      <c r="U687" s="17"/>
      <c r="V687" s="27"/>
      <c r="W687" s="27"/>
      <c r="X687" s="27"/>
      <c r="Y687" s="27"/>
      <c r="Z687" s="27"/>
      <c r="AA687" s="28">
        <v>1</v>
      </c>
      <c r="AB687" s="2">
        <f t="shared" si="34"/>
        <v>0</v>
      </c>
    </row>
    <row r="688" spans="1:28" ht="12" customHeight="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11">
        <v>1</v>
      </c>
      <c r="N688" s="16">
        <v>1</v>
      </c>
      <c r="O688" s="27"/>
      <c r="P688" s="27"/>
      <c r="Q688" s="27"/>
      <c r="R688" s="27"/>
      <c r="S688" s="27"/>
      <c r="T688" s="55"/>
      <c r="U688" s="17">
        <v>1</v>
      </c>
      <c r="V688" s="27"/>
      <c r="W688" s="27"/>
      <c r="X688" s="27"/>
      <c r="Y688" s="27"/>
      <c r="Z688" s="27"/>
      <c r="AA688" s="28"/>
      <c r="AB688" s="2">
        <f t="shared" si="34"/>
        <v>0</v>
      </c>
    </row>
    <row r="689" spans="1:28" ht="12" customHeight="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11"/>
      <c r="N689" s="16"/>
      <c r="O689" s="27"/>
      <c r="P689" s="27"/>
      <c r="Q689" s="27"/>
      <c r="R689" s="27"/>
      <c r="S689" s="27"/>
      <c r="T689" s="55">
        <v>1</v>
      </c>
      <c r="U689" s="17"/>
      <c r="V689" s="27"/>
      <c r="W689" s="27"/>
      <c r="X689" s="27"/>
      <c r="Y689" s="27"/>
      <c r="Z689" s="27"/>
      <c r="AA689" s="28">
        <v>1</v>
      </c>
      <c r="AB689" s="2">
        <f t="shared" si="34"/>
        <v>0</v>
      </c>
    </row>
    <row r="690" spans="1:28" ht="12" customHeight="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11">
        <v>1</v>
      </c>
      <c r="N690" s="16">
        <v>1</v>
      </c>
      <c r="O690" s="27"/>
      <c r="P690" s="27"/>
      <c r="Q690" s="27"/>
      <c r="R690" s="27"/>
      <c r="S690" s="27"/>
      <c r="T690" s="55"/>
      <c r="U690" s="17">
        <v>1</v>
      </c>
      <c r="V690" s="27"/>
      <c r="W690" s="27"/>
      <c r="X690" s="27"/>
      <c r="Y690" s="27"/>
      <c r="Z690" s="27"/>
      <c r="AA690" s="28"/>
      <c r="AB690" s="2">
        <f t="shared" si="34"/>
        <v>0</v>
      </c>
    </row>
    <row r="691" spans="1:28" ht="12" customHeight="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11">
        <v>1</v>
      </c>
      <c r="N691" s="16">
        <v>1</v>
      </c>
      <c r="O691" s="27"/>
      <c r="P691" s="27"/>
      <c r="Q691" s="27"/>
      <c r="R691" s="27"/>
      <c r="S691" s="27"/>
      <c r="T691" s="55"/>
      <c r="U691" s="17">
        <v>1</v>
      </c>
      <c r="V691" s="27"/>
      <c r="W691" s="27"/>
      <c r="X691" s="27"/>
      <c r="Y691" s="27"/>
      <c r="Z691" s="27"/>
      <c r="AA691" s="28"/>
      <c r="AB691" s="2">
        <f t="shared" si="34"/>
        <v>0</v>
      </c>
    </row>
    <row r="692" spans="1:28" ht="12" customHeight="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11">
        <v>1</v>
      </c>
      <c r="N692" s="16">
        <v>1</v>
      </c>
      <c r="O692" s="27"/>
      <c r="P692" s="27"/>
      <c r="Q692" s="27"/>
      <c r="R692" s="27"/>
      <c r="S692" s="27"/>
      <c r="T692" s="55"/>
      <c r="U692" s="17"/>
      <c r="V692" s="27"/>
      <c r="W692" s="27"/>
      <c r="X692" s="27"/>
      <c r="Y692" s="27"/>
      <c r="Z692" s="27"/>
      <c r="AA692" s="28">
        <v>1</v>
      </c>
      <c r="AB692" s="2">
        <f t="shared" si="34"/>
        <v>0</v>
      </c>
    </row>
    <row r="693" spans="1:28" ht="12" customHeight="1">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11"/>
      <c r="N693" s="16"/>
      <c r="O693" s="27"/>
      <c r="P693" s="27"/>
      <c r="Q693" s="27"/>
      <c r="R693" s="27"/>
      <c r="S693" s="27"/>
      <c r="T693" s="55">
        <v>1</v>
      </c>
      <c r="U693" s="17"/>
      <c r="V693" s="27"/>
      <c r="W693" s="27"/>
      <c r="X693" s="27"/>
      <c r="Y693" s="27"/>
      <c r="Z693" s="27"/>
      <c r="AA693" s="28">
        <v>1</v>
      </c>
      <c r="AB693" s="2">
        <f t="shared" si="34"/>
        <v>0</v>
      </c>
    </row>
    <row r="694" spans="1:28" ht="12" customHeight="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11">
        <v>1</v>
      </c>
      <c r="N694" s="16">
        <v>1</v>
      </c>
      <c r="O694" s="27"/>
      <c r="P694" s="27"/>
      <c r="Q694" s="27"/>
      <c r="R694" s="27"/>
      <c r="S694" s="27"/>
      <c r="T694" s="55"/>
      <c r="U694" s="17"/>
      <c r="V694" s="27"/>
      <c r="W694" s="27"/>
      <c r="X694" s="27"/>
      <c r="Y694" s="27"/>
      <c r="Z694" s="27"/>
      <c r="AA694" s="28">
        <v>1</v>
      </c>
      <c r="AB694" s="2">
        <f t="shared" si="34"/>
        <v>0</v>
      </c>
    </row>
    <row r="695" spans="1:28" ht="12" customHeight="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11"/>
      <c r="N695" s="16"/>
      <c r="O695" s="27"/>
      <c r="P695" s="27"/>
      <c r="Q695" s="27"/>
      <c r="R695" s="27"/>
      <c r="S695" s="27"/>
      <c r="T695" s="55">
        <v>1</v>
      </c>
      <c r="U695" s="17"/>
      <c r="V695" s="27"/>
      <c r="W695" s="27"/>
      <c r="X695" s="27"/>
      <c r="Y695" s="27"/>
      <c r="Z695" s="27"/>
      <c r="AA695" s="28">
        <v>1</v>
      </c>
      <c r="AB695" s="2">
        <f t="shared" si="34"/>
        <v>0</v>
      </c>
    </row>
    <row r="696" spans="1:28" ht="12" customHeight="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11">
        <v>1</v>
      </c>
      <c r="N696" s="16"/>
      <c r="O696" s="27"/>
      <c r="P696" s="27"/>
      <c r="Q696" s="27"/>
      <c r="R696" s="27"/>
      <c r="S696" s="27">
        <v>1</v>
      </c>
      <c r="T696" s="55"/>
      <c r="U696" s="17"/>
      <c r="V696" s="27"/>
      <c r="W696" s="27"/>
      <c r="X696" s="27"/>
      <c r="Y696" s="27"/>
      <c r="Z696" s="27">
        <v>1</v>
      </c>
      <c r="AA696" s="28"/>
      <c r="AB696" s="2">
        <f t="shared" si="34"/>
        <v>1</v>
      </c>
    </row>
    <row r="697" spans="1:28" ht="12" customHeight="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11">
        <v>1</v>
      </c>
      <c r="N697" s="16">
        <v>1</v>
      </c>
      <c r="O697" s="27"/>
      <c r="P697" s="27"/>
      <c r="Q697" s="27"/>
      <c r="R697" s="27"/>
      <c r="S697" s="27"/>
      <c r="T697" s="55"/>
      <c r="U697" s="17"/>
      <c r="V697" s="27"/>
      <c r="W697" s="27"/>
      <c r="X697" s="27"/>
      <c r="Y697" s="27"/>
      <c r="Z697" s="27"/>
      <c r="AA697" s="28">
        <v>1</v>
      </c>
      <c r="AB697" s="2">
        <f t="shared" si="34"/>
        <v>0</v>
      </c>
    </row>
    <row r="698" spans="1:28" ht="12" customHeight="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11">
        <v>1</v>
      </c>
      <c r="N698" s="16"/>
      <c r="O698" s="27"/>
      <c r="P698" s="27"/>
      <c r="Q698" s="27"/>
      <c r="R698" s="27"/>
      <c r="S698" s="27"/>
      <c r="T698" s="55">
        <v>1</v>
      </c>
      <c r="U698" s="17"/>
      <c r="V698" s="27"/>
      <c r="W698" s="27"/>
      <c r="X698" s="27"/>
      <c r="Y698" s="27"/>
      <c r="Z698" s="27"/>
      <c r="AA698" s="28">
        <v>1</v>
      </c>
      <c r="AB698" s="2">
        <f t="shared" si="34"/>
        <v>0</v>
      </c>
    </row>
    <row r="699" spans="1:28" ht="12" customHeight="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11">
        <v>1</v>
      </c>
      <c r="N699" s="16"/>
      <c r="O699" s="27"/>
      <c r="P699" s="27"/>
      <c r="Q699" s="27"/>
      <c r="R699" s="27"/>
      <c r="S699" s="27">
        <v>1</v>
      </c>
      <c r="T699" s="55"/>
      <c r="U699" s="17"/>
      <c r="V699" s="27"/>
      <c r="W699" s="27"/>
      <c r="X699" s="27"/>
      <c r="Y699" s="27"/>
      <c r="Z699" s="27">
        <v>1</v>
      </c>
      <c r="AA699" s="28"/>
      <c r="AB699" s="2">
        <f t="shared" si="34"/>
        <v>1</v>
      </c>
    </row>
    <row r="700" spans="1:28" ht="12" customHeight="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11">
        <v>1</v>
      </c>
      <c r="N700" s="16">
        <v>1</v>
      </c>
      <c r="O700" s="27"/>
      <c r="P700" s="27"/>
      <c r="Q700" s="27"/>
      <c r="R700" s="27"/>
      <c r="S700" s="27"/>
      <c r="T700" s="55"/>
      <c r="U700" s="17"/>
      <c r="V700" s="27"/>
      <c r="W700" s="27"/>
      <c r="X700" s="27"/>
      <c r="Y700" s="27"/>
      <c r="Z700" s="27"/>
      <c r="AA700" s="28">
        <v>1</v>
      </c>
      <c r="AB700" s="2">
        <f t="shared" si="34"/>
        <v>0</v>
      </c>
    </row>
    <row r="701" spans="1:28" ht="12" customHeight="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11"/>
      <c r="N701" s="16"/>
      <c r="O701" s="27"/>
      <c r="P701" s="27"/>
      <c r="Q701" s="27"/>
      <c r="R701" s="27"/>
      <c r="S701" s="27"/>
      <c r="T701" s="55">
        <v>1</v>
      </c>
      <c r="U701" s="17"/>
      <c r="V701" s="27"/>
      <c r="W701" s="27"/>
      <c r="X701" s="27"/>
      <c r="Y701" s="27"/>
      <c r="Z701" s="27"/>
      <c r="AA701" s="28">
        <v>1</v>
      </c>
      <c r="AB701" s="2">
        <f t="shared" si="34"/>
        <v>0</v>
      </c>
    </row>
    <row r="702" spans="1:28" ht="12" customHeight="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11">
        <v>1</v>
      </c>
      <c r="N702" s="16"/>
      <c r="O702" s="27">
        <v>1</v>
      </c>
      <c r="P702" s="27"/>
      <c r="Q702" s="27"/>
      <c r="R702" s="27"/>
      <c r="S702" s="27"/>
      <c r="T702" s="55"/>
      <c r="U702" s="17"/>
      <c r="V702" s="27">
        <v>1</v>
      </c>
      <c r="W702" s="27"/>
      <c r="X702" s="27"/>
      <c r="Y702" s="27"/>
      <c r="Z702" s="27"/>
      <c r="AA702" s="28"/>
      <c r="AB702" s="2">
        <f t="shared" si="34"/>
        <v>0</v>
      </c>
    </row>
    <row r="703" spans="1:28" ht="12" customHeight="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11">
        <v>1</v>
      </c>
      <c r="N703" s="16"/>
      <c r="O703" s="27"/>
      <c r="P703" s="27"/>
      <c r="Q703" s="27"/>
      <c r="R703" s="27"/>
      <c r="S703" s="27">
        <v>1</v>
      </c>
      <c r="T703" s="55"/>
      <c r="U703" s="17"/>
      <c r="V703" s="27"/>
      <c r="W703" s="27"/>
      <c r="X703" s="27"/>
      <c r="Y703" s="27"/>
      <c r="Z703" s="27">
        <v>1</v>
      </c>
      <c r="AA703" s="28"/>
      <c r="AB703" s="2">
        <f t="shared" si="34"/>
        <v>1</v>
      </c>
    </row>
    <row r="704" spans="1:28" ht="12" customHeight="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11">
        <v>1</v>
      </c>
      <c r="N704" s="16">
        <v>1</v>
      </c>
      <c r="O704" s="27"/>
      <c r="P704" s="27"/>
      <c r="Q704" s="27"/>
      <c r="R704" s="27"/>
      <c r="S704" s="27"/>
      <c r="T704" s="55"/>
      <c r="U704" s="17">
        <v>1</v>
      </c>
      <c r="V704" s="27"/>
      <c r="W704" s="27"/>
      <c r="X704" s="27"/>
      <c r="Y704" s="27"/>
      <c r="Z704" s="27"/>
      <c r="AA704" s="28"/>
      <c r="AB704" s="2">
        <f t="shared" si="34"/>
        <v>0</v>
      </c>
    </row>
    <row r="705" spans="1:28" ht="12" customHeight="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11"/>
      <c r="N705" s="16"/>
      <c r="O705" s="27"/>
      <c r="P705" s="27"/>
      <c r="Q705" s="27"/>
      <c r="R705" s="27"/>
      <c r="S705" s="27"/>
      <c r="T705" s="55">
        <v>1</v>
      </c>
      <c r="U705" s="17"/>
      <c r="V705" s="27"/>
      <c r="W705" s="27"/>
      <c r="X705" s="27"/>
      <c r="Y705" s="27"/>
      <c r="Z705" s="27"/>
      <c r="AA705" s="28">
        <v>1</v>
      </c>
      <c r="AB705" s="2">
        <f t="shared" si="34"/>
        <v>0</v>
      </c>
    </row>
    <row r="706" spans="1:28" ht="12" customHeight="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11">
        <v>1</v>
      </c>
      <c r="N706" s="16">
        <v>1</v>
      </c>
      <c r="O706" s="27"/>
      <c r="P706" s="27"/>
      <c r="Q706" s="27"/>
      <c r="R706" s="27"/>
      <c r="S706" s="27"/>
      <c r="T706" s="55"/>
      <c r="U706" s="17"/>
      <c r="V706" s="27"/>
      <c r="W706" s="27"/>
      <c r="X706" s="27"/>
      <c r="Y706" s="27"/>
      <c r="Z706" s="27"/>
      <c r="AA706" s="28">
        <v>1</v>
      </c>
      <c r="AB706" s="2">
        <f t="shared" si="34"/>
        <v>0</v>
      </c>
    </row>
    <row r="707" spans="1:28" ht="12" customHeight="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11">
        <v>1</v>
      </c>
      <c r="N707" s="16">
        <v>1</v>
      </c>
      <c r="O707" s="27"/>
      <c r="P707" s="27"/>
      <c r="Q707" s="27"/>
      <c r="R707" s="27"/>
      <c r="S707" s="27"/>
      <c r="T707" s="55"/>
      <c r="U707" s="17">
        <v>1</v>
      </c>
      <c r="V707" s="27"/>
      <c r="W707" s="27"/>
      <c r="X707" s="27"/>
      <c r="Y707" s="27"/>
      <c r="Z707" s="27"/>
      <c r="AA707" s="28"/>
      <c r="AB707" s="2">
        <f t="shared" si="34"/>
        <v>0</v>
      </c>
    </row>
    <row r="708" spans="1:28" ht="12" customHeight="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11"/>
      <c r="N708" s="16"/>
      <c r="O708" s="27"/>
      <c r="P708" s="27"/>
      <c r="Q708" s="27"/>
      <c r="R708" s="27"/>
      <c r="S708" s="27"/>
      <c r="T708" s="55">
        <v>1</v>
      </c>
      <c r="U708" s="17"/>
      <c r="V708" s="27"/>
      <c r="W708" s="27"/>
      <c r="X708" s="27"/>
      <c r="Y708" s="27"/>
      <c r="Z708" s="27"/>
      <c r="AA708" s="28">
        <v>1</v>
      </c>
      <c r="AB708" s="2">
        <f t="shared" si="34"/>
        <v>0</v>
      </c>
    </row>
    <row r="709" spans="1:28" ht="12" customHeight="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11"/>
      <c r="N709" s="16"/>
      <c r="O709" s="27"/>
      <c r="P709" s="27"/>
      <c r="Q709" s="27"/>
      <c r="R709" s="27"/>
      <c r="S709" s="27"/>
      <c r="T709" s="55">
        <v>1</v>
      </c>
      <c r="U709" s="17"/>
      <c r="V709" s="27"/>
      <c r="W709" s="27"/>
      <c r="X709" s="27"/>
      <c r="Y709" s="27"/>
      <c r="Z709" s="27"/>
      <c r="AA709" s="28">
        <v>1</v>
      </c>
      <c r="AB709" s="2">
        <f t="shared" si="34"/>
        <v>0</v>
      </c>
    </row>
    <row r="710" spans="1:28" ht="12" customHeight="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11"/>
      <c r="N710" s="16"/>
      <c r="O710" s="27"/>
      <c r="P710" s="27"/>
      <c r="Q710" s="27"/>
      <c r="R710" s="27"/>
      <c r="S710" s="27"/>
      <c r="T710" s="55">
        <v>1</v>
      </c>
      <c r="U710" s="17"/>
      <c r="V710" s="27"/>
      <c r="W710" s="27"/>
      <c r="X710" s="27"/>
      <c r="Y710" s="27"/>
      <c r="Z710" s="27"/>
      <c r="AA710" s="28">
        <v>1</v>
      </c>
      <c r="AB710" s="2">
        <f t="shared" ref="AB710:AB773" si="36">IF(OR(S710=1,Z710=1),1,0)</f>
        <v>0</v>
      </c>
    </row>
    <row r="711" spans="1:28" ht="12" customHeight="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11"/>
      <c r="N711" s="16"/>
      <c r="O711" s="27"/>
      <c r="P711" s="27"/>
      <c r="Q711" s="27"/>
      <c r="R711" s="27"/>
      <c r="S711" s="27"/>
      <c r="T711" s="55">
        <v>1</v>
      </c>
      <c r="U711" s="17"/>
      <c r="V711" s="27"/>
      <c r="W711" s="27"/>
      <c r="X711" s="27"/>
      <c r="Y711" s="27"/>
      <c r="Z711" s="27"/>
      <c r="AA711" s="28">
        <v>1</v>
      </c>
      <c r="AB711" s="2">
        <f t="shared" si="36"/>
        <v>0</v>
      </c>
    </row>
    <row r="712" spans="1:28" ht="12" customHeight="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11"/>
      <c r="N712" s="16"/>
      <c r="O712" s="27"/>
      <c r="P712" s="27"/>
      <c r="Q712" s="27"/>
      <c r="R712" s="27"/>
      <c r="S712" s="27"/>
      <c r="T712" s="55">
        <v>1</v>
      </c>
      <c r="U712" s="17"/>
      <c r="V712" s="27"/>
      <c r="W712" s="27"/>
      <c r="X712" s="27"/>
      <c r="Y712" s="27"/>
      <c r="Z712" s="27"/>
      <c r="AA712" s="28">
        <v>1</v>
      </c>
      <c r="AB712" s="2">
        <f t="shared" si="36"/>
        <v>0</v>
      </c>
    </row>
    <row r="713" spans="1:28" ht="12" customHeight="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11">
        <v>1</v>
      </c>
      <c r="N713" s="16">
        <v>1</v>
      </c>
      <c r="O713" s="27"/>
      <c r="P713" s="27"/>
      <c r="Q713" s="27"/>
      <c r="R713" s="27"/>
      <c r="S713" s="27"/>
      <c r="T713" s="55"/>
      <c r="U713" s="17">
        <v>1</v>
      </c>
      <c r="V713" s="27"/>
      <c r="W713" s="27"/>
      <c r="X713" s="27"/>
      <c r="Y713" s="27"/>
      <c r="Z713" s="27"/>
      <c r="AA713" s="28"/>
      <c r="AB713" s="2">
        <f t="shared" si="36"/>
        <v>0</v>
      </c>
    </row>
    <row r="714" spans="1:28" ht="12" customHeight="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11">
        <v>1</v>
      </c>
      <c r="N714" s="16">
        <v>1</v>
      </c>
      <c r="O714" s="27"/>
      <c r="P714" s="27"/>
      <c r="Q714" s="27"/>
      <c r="R714" s="27"/>
      <c r="S714" s="27"/>
      <c r="T714" s="55"/>
      <c r="U714" s="17"/>
      <c r="V714" s="27"/>
      <c r="W714" s="27"/>
      <c r="X714" s="27"/>
      <c r="Y714" s="27"/>
      <c r="Z714" s="27"/>
      <c r="AA714" s="28">
        <v>1</v>
      </c>
      <c r="AB714" s="2">
        <f t="shared" si="36"/>
        <v>0</v>
      </c>
    </row>
    <row r="715" spans="1:28" ht="12" customHeight="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11"/>
      <c r="N715" s="16"/>
      <c r="O715" s="27"/>
      <c r="P715" s="27"/>
      <c r="Q715" s="27"/>
      <c r="R715" s="27"/>
      <c r="S715" s="27"/>
      <c r="T715" s="55">
        <v>1</v>
      </c>
      <c r="U715" s="17"/>
      <c r="V715" s="27"/>
      <c r="W715" s="27"/>
      <c r="X715" s="27"/>
      <c r="Y715" s="27"/>
      <c r="Z715" s="27"/>
      <c r="AA715" s="28">
        <v>1</v>
      </c>
      <c r="AB715" s="2">
        <f t="shared" si="36"/>
        <v>0</v>
      </c>
    </row>
    <row r="716" spans="1:28" ht="12" customHeight="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11">
        <v>1</v>
      </c>
      <c r="N716" s="16">
        <v>1</v>
      </c>
      <c r="O716" s="27"/>
      <c r="P716" s="27"/>
      <c r="Q716" s="27"/>
      <c r="R716" s="27"/>
      <c r="S716" s="27"/>
      <c r="T716" s="55"/>
      <c r="U716" s="17"/>
      <c r="V716" s="27"/>
      <c r="W716" s="27"/>
      <c r="X716" s="27"/>
      <c r="Y716" s="27"/>
      <c r="Z716" s="27"/>
      <c r="AA716" s="28">
        <v>1</v>
      </c>
      <c r="AB716" s="2">
        <f t="shared" si="36"/>
        <v>0</v>
      </c>
    </row>
    <row r="717" spans="1:28" ht="12" customHeight="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11">
        <v>1</v>
      </c>
      <c r="N717" s="16"/>
      <c r="O717" s="27"/>
      <c r="P717" s="27"/>
      <c r="Q717" s="27"/>
      <c r="R717" s="27"/>
      <c r="S717" s="27">
        <v>1</v>
      </c>
      <c r="T717" s="55"/>
      <c r="U717" s="17"/>
      <c r="V717" s="27"/>
      <c r="W717" s="27"/>
      <c r="X717" s="27"/>
      <c r="Y717" s="27"/>
      <c r="Z717" s="27">
        <v>1</v>
      </c>
      <c r="AA717" s="28"/>
      <c r="AB717" s="2">
        <f t="shared" si="36"/>
        <v>1</v>
      </c>
    </row>
    <row r="718" spans="1:28" ht="12" customHeight="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11"/>
      <c r="N718" s="16"/>
      <c r="O718" s="27"/>
      <c r="P718" s="27"/>
      <c r="Q718" s="27"/>
      <c r="R718" s="27"/>
      <c r="S718" s="27"/>
      <c r="T718" s="55">
        <v>1</v>
      </c>
      <c r="U718" s="17"/>
      <c r="V718" s="27"/>
      <c r="W718" s="27"/>
      <c r="X718" s="27"/>
      <c r="Y718" s="27"/>
      <c r="Z718" s="27"/>
      <c r="AA718" s="28">
        <v>1</v>
      </c>
      <c r="AB718" s="2">
        <f t="shared" si="36"/>
        <v>0</v>
      </c>
    </row>
    <row r="719" spans="1:28" ht="12" customHeight="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11">
        <v>1</v>
      </c>
      <c r="N719" s="16">
        <v>1</v>
      </c>
      <c r="O719" s="27"/>
      <c r="P719" s="27"/>
      <c r="Q719" s="27"/>
      <c r="R719" s="27"/>
      <c r="S719" s="27"/>
      <c r="T719" s="55"/>
      <c r="U719" s="17">
        <v>1</v>
      </c>
      <c r="V719" s="27"/>
      <c r="W719" s="27"/>
      <c r="X719" s="27"/>
      <c r="Y719" s="27"/>
      <c r="Z719" s="27"/>
      <c r="AA719" s="28"/>
      <c r="AB719" s="2">
        <f t="shared" si="36"/>
        <v>0</v>
      </c>
    </row>
    <row r="720" spans="1:28" ht="12" customHeight="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11"/>
      <c r="N720" s="16"/>
      <c r="O720" s="27"/>
      <c r="P720" s="27"/>
      <c r="Q720" s="27"/>
      <c r="R720" s="27"/>
      <c r="S720" s="27"/>
      <c r="T720" s="55">
        <v>1</v>
      </c>
      <c r="U720" s="17"/>
      <c r="V720" s="27"/>
      <c r="W720" s="27"/>
      <c r="X720" s="27"/>
      <c r="Y720" s="27"/>
      <c r="Z720" s="27"/>
      <c r="AA720" s="28">
        <v>1</v>
      </c>
      <c r="AB720" s="2">
        <f t="shared" si="36"/>
        <v>0</v>
      </c>
    </row>
    <row r="721" spans="1:28" ht="12" customHeight="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11"/>
      <c r="N721" s="16"/>
      <c r="O721" s="27"/>
      <c r="P721" s="27"/>
      <c r="Q721" s="27"/>
      <c r="R721" s="27"/>
      <c r="S721" s="27"/>
      <c r="T721" s="55">
        <v>1</v>
      </c>
      <c r="U721" s="17"/>
      <c r="V721" s="27"/>
      <c r="W721" s="27"/>
      <c r="X721" s="27"/>
      <c r="Y721" s="27"/>
      <c r="Z721" s="27"/>
      <c r="AA721" s="28">
        <v>1</v>
      </c>
      <c r="AB721" s="2">
        <f t="shared" si="36"/>
        <v>0</v>
      </c>
    </row>
    <row r="722" spans="1:28" ht="12" customHeight="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11"/>
      <c r="N722" s="16"/>
      <c r="O722" s="27"/>
      <c r="P722" s="27"/>
      <c r="Q722" s="27"/>
      <c r="R722" s="27"/>
      <c r="S722" s="27"/>
      <c r="T722" s="55">
        <v>1</v>
      </c>
      <c r="U722" s="17"/>
      <c r="V722" s="27"/>
      <c r="W722" s="27"/>
      <c r="X722" s="27"/>
      <c r="Y722" s="27"/>
      <c r="Z722" s="27"/>
      <c r="AA722" s="28">
        <v>1</v>
      </c>
      <c r="AB722" s="2">
        <f t="shared" si="36"/>
        <v>0</v>
      </c>
    </row>
    <row r="723" spans="1:28" ht="12" customHeight="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11"/>
      <c r="N723" s="16"/>
      <c r="O723" s="27"/>
      <c r="P723" s="27"/>
      <c r="Q723" s="27"/>
      <c r="R723" s="27"/>
      <c r="S723" s="27"/>
      <c r="T723" s="55">
        <v>1</v>
      </c>
      <c r="U723" s="17"/>
      <c r="V723" s="27"/>
      <c r="W723" s="27"/>
      <c r="X723" s="27"/>
      <c r="Y723" s="27"/>
      <c r="Z723" s="27"/>
      <c r="AA723" s="28">
        <v>1</v>
      </c>
      <c r="AB723" s="2">
        <f t="shared" si="36"/>
        <v>0</v>
      </c>
    </row>
    <row r="724" spans="1:28" ht="12" customHeight="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11"/>
      <c r="N724" s="16"/>
      <c r="O724" s="27"/>
      <c r="P724" s="27"/>
      <c r="Q724" s="27"/>
      <c r="R724" s="27"/>
      <c r="S724" s="27"/>
      <c r="T724" s="55">
        <v>1</v>
      </c>
      <c r="U724" s="17"/>
      <c r="V724" s="27"/>
      <c r="W724" s="27"/>
      <c r="X724" s="27"/>
      <c r="Y724" s="27"/>
      <c r="Z724" s="27"/>
      <c r="AA724" s="28">
        <v>1</v>
      </c>
      <c r="AB724" s="2">
        <f t="shared" si="36"/>
        <v>0</v>
      </c>
    </row>
    <row r="725" spans="1:28" ht="12" customHeight="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11">
        <v>1</v>
      </c>
      <c r="N725" s="16"/>
      <c r="O725" s="27"/>
      <c r="P725" s="27"/>
      <c r="Q725" s="27"/>
      <c r="R725" s="27"/>
      <c r="S725" s="27">
        <v>1</v>
      </c>
      <c r="T725" s="55"/>
      <c r="U725" s="17"/>
      <c r="V725" s="27"/>
      <c r="W725" s="27"/>
      <c r="X725" s="27"/>
      <c r="Y725" s="27"/>
      <c r="Z725" s="27"/>
      <c r="AA725" s="28">
        <v>1</v>
      </c>
      <c r="AB725" s="2">
        <f t="shared" si="36"/>
        <v>1</v>
      </c>
    </row>
    <row r="726" spans="1:28" ht="12" customHeight="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11"/>
      <c r="N726" s="16"/>
      <c r="O726" s="27"/>
      <c r="P726" s="27"/>
      <c r="Q726" s="27"/>
      <c r="R726" s="27"/>
      <c r="S726" s="27"/>
      <c r="T726" s="55">
        <v>1</v>
      </c>
      <c r="U726" s="17"/>
      <c r="V726" s="27"/>
      <c r="W726" s="27"/>
      <c r="X726" s="27"/>
      <c r="Y726" s="27"/>
      <c r="Z726" s="27"/>
      <c r="AA726" s="28">
        <v>1</v>
      </c>
      <c r="AB726" s="2">
        <f t="shared" si="36"/>
        <v>0</v>
      </c>
    </row>
    <row r="727" spans="1:28" ht="12" customHeight="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11">
        <v>1</v>
      </c>
      <c r="N727" s="16">
        <v>1</v>
      </c>
      <c r="O727" s="27"/>
      <c r="P727" s="27"/>
      <c r="Q727" s="27"/>
      <c r="R727" s="27"/>
      <c r="S727" s="27"/>
      <c r="T727" s="55"/>
      <c r="U727" s="17"/>
      <c r="V727" s="27"/>
      <c r="W727" s="27"/>
      <c r="X727" s="27"/>
      <c r="Y727" s="27"/>
      <c r="Z727" s="27"/>
      <c r="AA727" s="28">
        <v>1</v>
      </c>
      <c r="AB727" s="2">
        <f t="shared" si="36"/>
        <v>0</v>
      </c>
    </row>
    <row r="728" spans="1:28" ht="12" customHeight="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11">
        <v>1</v>
      </c>
      <c r="N728" s="16">
        <v>1</v>
      </c>
      <c r="O728" s="27"/>
      <c r="P728" s="27"/>
      <c r="Q728" s="27"/>
      <c r="R728" s="27"/>
      <c r="S728" s="27"/>
      <c r="T728" s="55"/>
      <c r="U728" s="17"/>
      <c r="V728" s="27"/>
      <c r="W728" s="27"/>
      <c r="X728" s="27"/>
      <c r="Y728" s="27"/>
      <c r="Z728" s="27"/>
      <c r="AA728" s="28">
        <v>1</v>
      </c>
      <c r="AB728" s="2">
        <f t="shared" si="36"/>
        <v>0</v>
      </c>
    </row>
    <row r="729" spans="1:28" ht="12" customHeight="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11"/>
      <c r="N729" s="16"/>
      <c r="O729" s="27"/>
      <c r="P729" s="27"/>
      <c r="Q729" s="27"/>
      <c r="R729" s="27"/>
      <c r="S729" s="27"/>
      <c r="T729" s="55">
        <v>1</v>
      </c>
      <c r="U729" s="17"/>
      <c r="V729" s="27"/>
      <c r="W729" s="27"/>
      <c r="X729" s="27"/>
      <c r="Y729" s="27"/>
      <c r="Z729" s="27"/>
      <c r="AA729" s="28">
        <v>1</v>
      </c>
      <c r="AB729" s="2">
        <f t="shared" si="36"/>
        <v>0</v>
      </c>
    </row>
    <row r="730" spans="1:28" ht="12" customHeight="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11">
        <v>1</v>
      </c>
      <c r="N730" s="16">
        <v>1</v>
      </c>
      <c r="O730" s="27"/>
      <c r="P730" s="27"/>
      <c r="Q730" s="27"/>
      <c r="R730" s="27"/>
      <c r="S730" s="27"/>
      <c r="T730" s="55"/>
      <c r="U730" s="17"/>
      <c r="V730" s="27"/>
      <c r="W730" s="27"/>
      <c r="X730" s="27"/>
      <c r="Y730" s="27"/>
      <c r="Z730" s="27"/>
      <c r="AA730" s="28">
        <v>1</v>
      </c>
      <c r="AB730" s="2">
        <f t="shared" si="36"/>
        <v>0</v>
      </c>
    </row>
    <row r="731" spans="1:28" ht="12" customHeight="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11">
        <v>1</v>
      </c>
      <c r="N731" s="16">
        <v>1</v>
      </c>
      <c r="O731" s="27"/>
      <c r="P731" s="27"/>
      <c r="Q731" s="27"/>
      <c r="R731" s="27"/>
      <c r="S731" s="27"/>
      <c r="T731" s="55"/>
      <c r="U731" s="17"/>
      <c r="V731" s="27"/>
      <c r="W731" s="27"/>
      <c r="X731" s="27"/>
      <c r="Y731" s="27"/>
      <c r="Z731" s="27"/>
      <c r="AA731" s="28">
        <v>1</v>
      </c>
      <c r="AB731" s="2">
        <f t="shared" si="36"/>
        <v>0</v>
      </c>
    </row>
    <row r="732" spans="1:28" ht="12" customHeight="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11">
        <v>1</v>
      </c>
      <c r="N732" s="16">
        <v>1</v>
      </c>
      <c r="O732" s="27"/>
      <c r="P732" s="27"/>
      <c r="Q732" s="27"/>
      <c r="R732" s="27"/>
      <c r="S732" s="27"/>
      <c r="T732" s="55"/>
      <c r="U732" s="17"/>
      <c r="V732" s="27"/>
      <c r="W732" s="27"/>
      <c r="X732" s="27"/>
      <c r="Y732" s="27"/>
      <c r="Z732" s="27"/>
      <c r="AA732" s="28">
        <v>1</v>
      </c>
      <c r="AB732" s="2">
        <f t="shared" si="36"/>
        <v>0</v>
      </c>
    </row>
    <row r="733" spans="1:28" ht="12" customHeight="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11">
        <v>1</v>
      </c>
      <c r="N733" s="16"/>
      <c r="O733" s="27"/>
      <c r="P733" s="27"/>
      <c r="Q733" s="27"/>
      <c r="R733" s="27"/>
      <c r="S733" s="27">
        <v>1</v>
      </c>
      <c r="T733" s="55"/>
      <c r="U733" s="17"/>
      <c r="V733" s="27"/>
      <c r="W733" s="27"/>
      <c r="X733" s="27"/>
      <c r="Y733" s="27"/>
      <c r="Z733" s="27"/>
      <c r="AA733" s="28">
        <v>1</v>
      </c>
      <c r="AB733" s="2">
        <f t="shared" si="36"/>
        <v>1</v>
      </c>
    </row>
    <row r="734" spans="1:28" ht="12" customHeight="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11">
        <v>1</v>
      </c>
      <c r="N734" s="16">
        <v>1</v>
      </c>
      <c r="O734" s="27"/>
      <c r="P734" s="27"/>
      <c r="Q734" s="27"/>
      <c r="R734" s="27"/>
      <c r="S734" s="27"/>
      <c r="T734" s="55"/>
      <c r="U734" s="17"/>
      <c r="V734" s="27"/>
      <c r="W734" s="27"/>
      <c r="X734" s="27"/>
      <c r="Y734" s="27"/>
      <c r="Z734" s="27"/>
      <c r="AA734" s="28">
        <v>1</v>
      </c>
      <c r="AB734" s="2">
        <f t="shared" si="36"/>
        <v>0</v>
      </c>
    </row>
    <row r="735" spans="1:28" ht="12" customHeight="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11">
        <v>1</v>
      </c>
      <c r="N735" s="16">
        <v>1</v>
      </c>
      <c r="O735" s="27"/>
      <c r="P735" s="27"/>
      <c r="Q735" s="27"/>
      <c r="R735" s="27"/>
      <c r="S735" s="27"/>
      <c r="T735" s="55"/>
      <c r="U735" s="17"/>
      <c r="V735" s="27"/>
      <c r="W735" s="27"/>
      <c r="X735" s="27"/>
      <c r="Y735" s="27"/>
      <c r="Z735" s="27"/>
      <c r="AA735" s="28">
        <v>1</v>
      </c>
      <c r="AB735" s="2">
        <f t="shared" si="36"/>
        <v>0</v>
      </c>
    </row>
    <row r="736" spans="1:28" ht="12" customHeight="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11">
        <v>1</v>
      </c>
      <c r="N736" s="16">
        <v>1</v>
      </c>
      <c r="O736" s="27"/>
      <c r="P736" s="27"/>
      <c r="Q736" s="27"/>
      <c r="R736" s="27"/>
      <c r="S736" s="27"/>
      <c r="T736" s="55"/>
      <c r="U736" s="17"/>
      <c r="V736" s="27"/>
      <c r="W736" s="27"/>
      <c r="X736" s="27"/>
      <c r="Y736" s="27"/>
      <c r="Z736" s="27"/>
      <c r="AA736" s="28">
        <v>1</v>
      </c>
      <c r="AB736" s="2">
        <f t="shared" si="36"/>
        <v>0</v>
      </c>
    </row>
    <row r="737" spans="1:28" ht="12" customHeight="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11"/>
      <c r="N737" s="16"/>
      <c r="O737" s="27"/>
      <c r="P737" s="27"/>
      <c r="Q737" s="27"/>
      <c r="R737" s="27"/>
      <c r="S737" s="27"/>
      <c r="T737" s="55">
        <v>1</v>
      </c>
      <c r="U737" s="17"/>
      <c r="V737" s="27"/>
      <c r="W737" s="27"/>
      <c r="X737" s="27"/>
      <c r="Y737" s="27"/>
      <c r="Z737" s="27"/>
      <c r="AA737" s="28">
        <v>1</v>
      </c>
      <c r="AB737" s="2">
        <f t="shared" si="36"/>
        <v>0</v>
      </c>
    </row>
    <row r="738" spans="1:28" ht="12" customHeight="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11"/>
      <c r="N738" s="16"/>
      <c r="O738" s="27"/>
      <c r="P738" s="27"/>
      <c r="Q738" s="27"/>
      <c r="R738" s="27"/>
      <c r="S738" s="27"/>
      <c r="T738" s="55">
        <v>1</v>
      </c>
      <c r="U738" s="17"/>
      <c r="V738" s="27"/>
      <c r="W738" s="27"/>
      <c r="X738" s="27"/>
      <c r="Y738" s="27"/>
      <c r="Z738" s="27"/>
      <c r="AA738" s="28">
        <v>1</v>
      </c>
      <c r="AB738" s="2">
        <f t="shared" si="36"/>
        <v>0</v>
      </c>
    </row>
    <row r="739" spans="1:28" ht="12" customHeight="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11">
        <v>1</v>
      </c>
      <c r="N739" s="16">
        <v>1</v>
      </c>
      <c r="O739" s="27"/>
      <c r="P739" s="27"/>
      <c r="Q739" s="27"/>
      <c r="R739" s="27"/>
      <c r="S739" s="27"/>
      <c r="T739" s="55"/>
      <c r="U739" s="17"/>
      <c r="V739" s="27"/>
      <c r="W739" s="27"/>
      <c r="X739" s="27"/>
      <c r="Y739" s="27"/>
      <c r="Z739" s="27"/>
      <c r="AA739" s="28">
        <v>1</v>
      </c>
      <c r="AB739" s="2">
        <f t="shared" si="36"/>
        <v>0</v>
      </c>
    </row>
    <row r="740" spans="1:28" ht="12" customHeight="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11">
        <v>1</v>
      </c>
      <c r="N740" s="16"/>
      <c r="O740" s="27"/>
      <c r="P740" s="27"/>
      <c r="Q740" s="27"/>
      <c r="R740" s="27"/>
      <c r="S740" s="27">
        <v>1</v>
      </c>
      <c r="T740" s="55"/>
      <c r="U740" s="17"/>
      <c r="V740" s="27"/>
      <c r="W740" s="27"/>
      <c r="X740" s="27"/>
      <c r="Y740" s="27"/>
      <c r="Z740" s="27">
        <v>1</v>
      </c>
      <c r="AA740" s="28"/>
      <c r="AB740" s="2">
        <f t="shared" si="36"/>
        <v>1</v>
      </c>
    </row>
    <row r="741" spans="1:28" ht="12" customHeight="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11">
        <v>1</v>
      </c>
      <c r="N741" s="16"/>
      <c r="O741" s="27"/>
      <c r="P741" s="27"/>
      <c r="Q741" s="27"/>
      <c r="R741" s="27"/>
      <c r="S741" s="27">
        <v>1</v>
      </c>
      <c r="T741" s="55"/>
      <c r="U741" s="17"/>
      <c r="V741" s="27"/>
      <c r="W741" s="27"/>
      <c r="X741" s="27"/>
      <c r="Y741" s="27"/>
      <c r="Z741" s="27">
        <v>1</v>
      </c>
      <c r="AA741" s="28"/>
      <c r="AB741" s="2">
        <f t="shared" si="36"/>
        <v>1</v>
      </c>
    </row>
    <row r="742" spans="1:28" ht="12" customHeight="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11">
        <v>1</v>
      </c>
      <c r="N742" s="16">
        <v>1</v>
      </c>
      <c r="O742" s="27"/>
      <c r="P742" s="27"/>
      <c r="Q742" s="27"/>
      <c r="R742" s="27"/>
      <c r="S742" s="27"/>
      <c r="T742" s="55"/>
      <c r="U742" s="17"/>
      <c r="V742" s="27"/>
      <c r="W742" s="27"/>
      <c r="X742" s="27"/>
      <c r="Y742" s="27"/>
      <c r="Z742" s="27"/>
      <c r="AA742" s="28">
        <v>1</v>
      </c>
      <c r="AB742" s="2">
        <f t="shared" si="36"/>
        <v>0</v>
      </c>
    </row>
    <row r="743" spans="1:28" ht="12" customHeight="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11"/>
      <c r="N743" s="16"/>
      <c r="O743" s="27"/>
      <c r="P743" s="27"/>
      <c r="Q743" s="27"/>
      <c r="R743" s="27"/>
      <c r="S743" s="27"/>
      <c r="T743" s="55">
        <v>1</v>
      </c>
      <c r="U743" s="17"/>
      <c r="V743" s="27"/>
      <c r="W743" s="27"/>
      <c r="X743" s="27"/>
      <c r="Y743" s="27"/>
      <c r="Z743" s="27"/>
      <c r="AA743" s="28">
        <v>1</v>
      </c>
      <c r="AB743" s="2">
        <f t="shared" si="36"/>
        <v>0</v>
      </c>
    </row>
    <row r="744" spans="1:28" ht="12" customHeight="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11">
        <v>1</v>
      </c>
      <c r="N744" s="16"/>
      <c r="O744" s="27"/>
      <c r="P744" s="27"/>
      <c r="Q744" s="27"/>
      <c r="R744" s="27"/>
      <c r="S744" s="27">
        <v>1</v>
      </c>
      <c r="T744" s="55"/>
      <c r="U744" s="17"/>
      <c r="V744" s="27"/>
      <c r="W744" s="27"/>
      <c r="X744" s="27"/>
      <c r="Y744" s="27"/>
      <c r="Z744" s="27">
        <v>1</v>
      </c>
      <c r="AA744" s="28"/>
      <c r="AB744" s="2">
        <f t="shared" si="36"/>
        <v>1</v>
      </c>
    </row>
    <row r="745" spans="1:28" ht="12" customHeight="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11">
        <v>1</v>
      </c>
      <c r="N745" s="16">
        <v>1</v>
      </c>
      <c r="O745" s="27"/>
      <c r="P745" s="27"/>
      <c r="Q745" s="27"/>
      <c r="R745" s="27"/>
      <c r="S745" s="27"/>
      <c r="T745" s="55"/>
      <c r="U745" s="17"/>
      <c r="V745" s="27"/>
      <c r="W745" s="27"/>
      <c r="X745" s="27"/>
      <c r="Y745" s="27"/>
      <c r="Z745" s="27"/>
      <c r="AA745" s="28">
        <v>1</v>
      </c>
      <c r="AB745" s="2">
        <f t="shared" si="36"/>
        <v>0</v>
      </c>
    </row>
    <row r="746" spans="1:28" ht="12" customHeight="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11">
        <v>1</v>
      </c>
      <c r="N746" s="16">
        <v>1</v>
      </c>
      <c r="O746" s="27"/>
      <c r="P746" s="27"/>
      <c r="Q746" s="27"/>
      <c r="R746" s="27"/>
      <c r="S746" s="27"/>
      <c r="T746" s="55"/>
      <c r="U746" s="17"/>
      <c r="V746" s="27"/>
      <c r="W746" s="27"/>
      <c r="X746" s="27"/>
      <c r="Y746" s="27"/>
      <c r="Z746" s="27"/>
      <c r="AA746" s="28">
        <v>1</v>
      </c>
      <c r="AB746" s="2">
        <f t="shared" si="36"/>
        <v>0</v>
      </c>
    </row>
    <row r="747" spans="1:28" ht="12" customHeight="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11">
        <v>1</v>
      </c>
      <c r="N747" s="16"/>
      <c r="O747" s="27"/>
      <c r="P747" s="27"/>
      <c r="Q747" s="27"/>
      <c r="R747" s="27"/>
      <c r="S747" s="27">
        <v>1</v>
      </c>
      <c r="T747" s="55"/>
      <c r="U747" s="17"/>
      <c r="V747" s="27"/>
      <c r="W747" s="27"/>
      <c r="X747" s="27"/>
      <c r="Y747" s="27"/>
      <c r="Z747" s="27">
        <v>1</v>
      </c>
      <c r="AA747" s="28"/>
      <c r="AB747" s="2">
        <f t="shared" si="36"/>
        <v>1</v>
      </c>
    </row>
    <row r="748" spans="1:28" ht="12" customHeight="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11"/>
      <c r="N748" s="16"/>
      <c r="O748" s="27"/>
      <c r="P748" s="27"/>
      <c r="Q748" s="27"/>
      <c r="R748" s="27"/>
      <c r="S748" s="27"/>
      <c r="T748" s="55">
        <v>1</v>
      </c>
      <c r="U748" s="17"/>
      <c r="V748" s="27"/>
      <c r="W748" s="27"/>
      <c r="X748" s="27"/>
      <c r="Y748" s="27"/>
      <c r="Z748" s="27"/>
      <c r="AA748" s="28">
        <v>1</v>
      </c>
      <c r="AB748" s="2">
        <f t="shared" si="36"/>
        <v>0</v>
      </c>
    </row>
    <row r="749" spans="1:28" ht="12" customHeight="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11">
        <v>1</v>
      </c>
      <c r="N749" s="16"/>
      <c r="O749" s="27"/>
      <c r="P749" s="27"/>
      <c r="Q749" s="27"/>
      <c r="R749" s="27"/>
      <c r="S749" s="27">
        <v>1</v>
      </c>
      <c r="T749" s="55"/>
      <c r="U749" s="17"/>
      <c r="V749" s="27"/>
      <c r="W749" s="27"/>
      <c r="X749" s="27"/>
      <c r="Y749" s="27"/>
      <c r="Z749" s="27"/>
      <c r="AA749" s="28">
        <v>1</v>
      </c>
      <c r="AB749" s="2">
        <f t="shared" si="36"/>
        <v>1</v>
      </c>
    </row>
    <row r="750" spans="1:28" ht="12" customHeight="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11"/>
      <c r="N750" s="16"/>
      <c r="O750" s="27"/>
      <c r="P750" s="27"/>
      <c r="Q750" s="27"/>
      <c r="R750" s="27"/>
      <c r="S750" s="27"/>
      <c r="T750" s="55">
        <v>1</v>
      </c>
      <c r="U750" s="17"/>
      <c r="V750" s="27"/>
      <c r="W750" s="27"/>
      <c r="X750" s="27"/>
      <c r="Y750" s="27"/>
      <c r="Z750" s="27"/>
      <c r="AA750" s="28">
        <v>1</v>
      </c>
      <c r="AB750" s="2">
        <f t="shared" si="36"/>
        <v>0</v>
      </c>
    </row>
    <row r="751" spans="1:28" ht="12" customHeight="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11">
        <v>1</v>
      </c>
      <c r="N751" s="16">
        <v>1</v>
      </c>
      <c r="O751" s="27"/>
      <c r="P751" s="27"/>
      <c r="Q751" s="27"/>
      <c r="R751" s="27"/>
      <c r="S751" s="27"/>
      <c r="T751" s="55"/>
      <c r="U751" s="17"/>
      <c r="V751" s="27"/>
      <c r="W751" s="27"/>
      <c r="X751" s="27"/>
      <c r="Y751" s="27"/>
      <c r="Z751" s="27"/>
      <c r="AA751" s="28">
        <v>1</v>
      </c>
      <c r="AB751" s="2">
        <f t="shared" si="36"/>
        <v>0</v>
      </c>
    </row>
    <row r="752" spans="1:28" ht="12" customHeight="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11"/>
      <c r="N752" s="16"/>
      <c r="O752" s="27"/>
      <c r="P752" s="27"/>
      <c r="Q752" s="27"/>
      <c r="R752" s="27"/>
      <c r="S752" s="27"/>
      <c r="T752" s="55">
        <v>1</v>
      </c>
      <c r="U752" s="17"/>
      <c r="V752" s="27"/>
      <c r="W752" s="27"/>
      <c r="X752" s="27"/>
      <c r="Y752" s="27"/>
      <c r="Z752" s="27"/>
      <c r="AA752" s="28">
        <v>1</v>
      </c>
      <c r="AB752" s="2">
        <f t="shared" si="36"/>
        <v>0</v>
      </c>
    </row>
    <row r="753" spans="1:28" ht="12" customHeight="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11">
        <v>1</v>
      </c>
      <c r="N753" s="16">
        <v>1</v>
      </c>
      <c r="O753" s="27"/>
      <c r="P753" s="27"/>
      <c r="Q753" s="27"/>
      <c r="R753" s="27"/>
      <c r="S753" s="27"/>
      <c r="T753" s="55"/>
      <c r="U753" s="17"/>
      <c r="V753" s="27"/>
      <c r="W753" s="27"/>
      <c r="X753" s="27"/>
      <c r="Y753" s="27"/>
      <c r="Z753" s="27"/>
      <c r="AA753" s="28">
        <v>1</v>
      </c>
      <c r="AB753" s="2">
        <f t="shared" si="36"/>
        <v>0</v>
      </c>
    </row>
    <row r="754" spans="1:28" ht="12" customHeight="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11">
        <v>1</v>
      </c>
      <c r="N754" s="16">
        <v>1</v>
      </c>
      <c r="O754" s="27"/>
      <c r="P754" s="27"/>
      <c r="Q754" s="27"/>
      <c r="R754" s="27"/>
      <c r="S754" s="27"/>
      <c r="T754" s="55"/>
      <c r="U754" s="17"/>
      <c r="V754" s="27"/>
      <c r="W754" s="27"/>
      <c r="X754" s="27"/>
      <c r="Y754" s="27"/>
      <c r="Z754" s="27"/>
      <c r="AA754" s="28">
        <v>1</v>
      </c>
      <c r="AB754" s="2">
        <f t="shared" si="36"/>
        <v>0</v>
      </c>
    </row>
    <row r="755" spans="1:28" ht="12" customHeight="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11">
        <v>1</v>
      </c>
      <c r="N755" s="16">
        <v>1</v>
      </c>
      <c r="O755" s="27"/>
      <c r="P755" s="27"/>
      <c r="Q755" s="27"/>
      <c r="R755" s="27"/>
      <c r="S755" s="27"/>
      <c r="T755" s="55"/>
      <c r="U755" s="17">
        <v>1</v>
      </c>
      <c r="V755" s="27"/>
      <c r="W755" s="27"/>
      <c r="X755" s="27"/>
      <c r="Y755" s="27"/>
      <c r="Z755" s="27"/>
      <c r="AA755" s="28"/>
      <c r="AB755" s="2">
        <f t="shared" si="36"/>
        <v>0</v>
      </c>
    </row>
    <row r="756" spans="1:28" ht="12" customHeight="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11">
        <v>1</v>
      </c>
      <c r="N756" s="16"/>
      <c r="O756" s="27"/>
      <c r="P756" s="27"/>
      <c r="Q756" s="27">
        <v>1</v>
      </c>
      <c r="R756" s="27"/>
      <c r="S756" s="27"/>
      <c r="T756" s="55"/>
      <c r="U756" s="17"/>
      <c r="V756" s="27"/>
      <c r="W756" s="27"/>
      <c r="X756" s="27"/>
      <c r="Y756" s="27"/>
      <c r="Z756" s="27"/>
      <c r="AA756" s="28">
        <v>1</v>
      </c>
      <c r="AB756" s="2">
        <f t="shared" si="36"/>
        <v>0</v>
      </c>
    </row>
    <row r="757" spans="1:28" ht="12" customHeight="1">
      <c r="A757" s="10">
        <v>753</v>
      </c>
      <c r="B757" s="98" t="s">
        <v>223</v>
      </c>
      <c r="C757" s="98" t="s">
        <v>69</v>
      </c>
      <c r="D757" s="11" t="s">
        <v>52</v>
      </c>
      <c r="E757" s="11" t="s">
        <v>303</v>
      </c>
      <c r="F757" s="12" t="s">
        <v>49</v>
      </c>
      <c r="G757" s="11" t="s">
        <v>511</v>
      </c>
      <c r="H757" s="12" t="s">
        <v>307</v>
      </c>
      <c r="I757" s="103" t="s">
        <v>504</v>
      </c>
      <c r="J757" s="12" t="str">
        <f t="shared" ref="J757:J762" si="37">"≥17h"</f>
        <v>≥17h</v>
      </c>
      <c r="K757" s="12" t="s">
        <v>512</v>
      </c>
      <c r="L757" s="69" t="s">
        <v>518</v>
      </c>
      <c r="M757" s="11"/>
      <c r="N757" s="16"/>
      <c r="O757" s="27"/>
      <c r="P757" s="27"/>
      <c r="Q757" s="27"/>
      <c r="R757" s="27"/>
      <c r="S757" s="27"/>
      <c r="T757" s="55">
        <v>1</v>
      </c>
      <c r="U757" s="17"/>
      <c r="V757" s="27"/>
      <c r="W757" s="27"/>
      <c r="X757" s="27"/>
      <c r="Y757" s="27"/>
      <c r="Z757" s="27"/>
      <c r="AA757" s="28">
        <v>1</v>
      </c>
      <c r="AB757" s="2">
        <f t="shared" si="36"/>
        <v>0</v>
      </c>
    </row>
    <row r="758" spans="1:28" ht="12" customHeight="1">
      <c r="A758" s="10">
        <v>754</v>
      </c>
      <c r="B758" s="98" t="s">
        <v>114</v>
      </c>
      <c r="C758" s="98" t="s">
        <v>71</v>
      </c>
      <c r="D758" s="11" t="s">
        <v>51</v>
      </c>
      <c r="E758" s="11" t="s">
        <v>303</v>
      </c>
      <c r="F758" s="12" t="s">
        <v>48</v>
      </c>
      <c r="G758" s="12" t="s">
        <v>310</v>
      </c>
      <c r="H758" s="12" t="s">
        <v>306</v>
      </c>
      <c r="I758" s="103" t="s">
        <v>505</v>
      </c>
      <c r="J758" s="12" t="str">
        <f t="shared" si="37"/>
        <v>≥17h</v>
      </c>
      <c r="K758" s="12" t="s">
        <v>513</v>
      </c>
      <c r="L758" s="69" t="s">
        <v>520</v>
      </c>
      <c r="M758" s="11">
        <v>1</v>
      </c>
      <c r="N758" s="16">
        <v>1</v>
      </c>
      <c r="O758" s="27"/>
      <c r="P758" s="27"/>
      <c r="Q758" s="27"/>
      <c r="R758" s="27"/>
      <c r="S758" s="27"/>
      <c r="T758" s="55"/>
      <c r="U758" s="17">
        <v>1</v>
      </c>
      <c r="V758" s="27"/>
      <c r="W758" s="27"/>
      <c r="X758" s="27"/>
      <c r="Y758" s="27"/>
      <c r="Z758" s="27"/>
      <c r="AA758" s="28"/>
      <c r="AB758" s="2">
        <f t="shared" si="36"/>
        <v>0</v>
      </c>
    </row>
    <row r="759" spans="1:28" ht="12" customHeight="1">
      <c r="A759" s="10">
        <v>755</v>
      </c>
      <c r="B759" s="98" t="s">
        <v>90</v>
      </c>
      <c r="C759" s="98" t="s">
        <v>89</v>
      </c>
      <c r="D759" s="11" t="s">
        <v>51</v>
      </c>
      <c r="E759" s="11" t="s">
        <v>304</v>
      </c>
      <c r="F759" s="12" t="s">
        <v>50</v>
      </c>
      <c r="G759" s="12" t="s">
        <v>310</v>
      </c>
      <c r="H759" s="12" t="s">
        <v>306</v>
      </c>
      <c r="I759" s="103" t="s">
        <v>504</v>
      </c>
      <c r="J759" s="12" t="str">
        <f t="shared" si="37"/>
        <v>≥17h</v>
      </c>
      <c r="K759" s="12" t="s">
        <v>47</v>
      </c>
      <c r="L759" s="69" t="s">
        <v>520</v>
      </c>
      <c r="M759" s="11"/>
      <c r="N759" s="16"/>
      <c r="O759" s="27"/>
      <c r="P759" s="27"/>
      <c r="Q759" s="27"/>
      <c r="R759" s="27"/>
      <c r="S759" s="27"/>
      <c r="T759" s="55">
        <v>1</v>
      </c>
      <c r="U759" s="17"/>
      <c r="V759" s="27"/>
      <c r="W759" s="27"/>
      <c r="X759" s="27"/>
      <c r="Y759" s="27"/>
      <c r="Z759" s="27"/>
      <c r="AA759" s="28">
        <v>1</v>
      </c>
      <c r="AB759" s="2">
        <f t="shared" si="36"/>
        <v>0</v>
      </c>
    </row>
    <row r="760" spans="1:28" ht="12" customHeight="1">
      <c r="A760" s="10">
        <v>756</v>
      </c>
      <c r="B760" s="98" t="s">
        <v>90</v>
      </c>
      <c r="C760" s="98" t="s">
        <v>89</v>
      </c>
      <c r="D760" s="11" t="s">
        <v>51</v>
      </c>
      <c r="E760" s="11" t="s">
        <v>303</v>
      </c>
      <c r="F760" s="12" t="s">
        <v>48</v>
      </c>
      <c r="G760" s="12" t="s">
        <v>310</v>
      </c>
      <c r="H760" s="12" t="s">
        <v>306</v>
      </c>
      <c r="I760" s="103" t="s">
        <v>504</v>
      </c>
      <c r="J760" s="12" t="str">
        <f t="shared" si="37"/>
        <v>≥17h</v>
      </c>
      <c r="K760" s="12" t="s">
        <v>47</v>
      </c>
      <c r="L760" s="69" t="s">
        <v>520</v>
      </c>
      <c r="M760" s="11">
        <v>1</v>
      </c>
      <c r="N760" s="16"/>
      <c r="O760" s="27"/>
      <c r="P760" s="27"/>
      <c r="Q760" s="27"/>
      <c r="R760" s="27"/>
      <c r="S760" s="27"/>
      <c r="T760" s="55">
        <v>1</v>
      </c>
      <c r="U760" s="17"/>
      <c r="V760" s="27"/>
      <c r="W760" s="27"/>
      <c r="X760" s="27"/>
      <c r="Y760" s="27"/>
      <c r="Z760" s="27"/>
      <c r="AA760" s="28">
        <v>1</v>
      </c>
      <c r="AB760" s="2">
        <f t="shared" si="36"/>
        <v>0</v>
      </c>
    </row>
    <row r="761" spans="1:28" ht="12" customHeight="1">
      <c r="A761" s="10">
        <v>757</v>
      </c>
      <c r="B761" s="98" t="s">
        <v>114</v>
      </c>
      <c r="C761" s="98" t="s">
        <v>71</v>
      </c>
      <c r="D761" s="11" t="s">
        <v>25</v>
      </c>
      <c r="E761" s="11" t="s">
        <v>303</v>
      </c>
      <c r="F761" s="12" t="s">
        <v>48</v>
      </c>
      <c r="G761" s="12" t="s">
        <v>310</v>
      </c>
      <c r="H761" s="12" t="s">
        <v>306</v>
      </c>
      <c r="I761" s="103" t="s">
        <v>504</v>
      </c>
      <c r="J761" s="12" t="str">
        <f t="shared" si="37"/>
        <v>≥17h</v>
      </c>
      <c r="K761" s="12" t="s">
        <v>512</v>
      </c>
      <c r="L761" s="69" t="s">
        <v>520</v>
      </c>
      <c r="M761" s="11">
        <v>1</v>
      </c>
      <c r="N761" s="16">
        <v>1</v>
      </c>
      <c r="O761" s="27"/>
      <c r="P761" s="27"/>
      <c r="Q761" s="27"/>
      <c r="R761" s="27"/>
      <c r="S761" s="27"/>
      <c r="T761" s="55"/>
      <c r="U761" s="17"/>
      <c r="V761" s="27"/>
      <c r="W761" s="27"/>
      <c r="X761" s="27"/>
      <c r="Y761" s="27"/>
      <c r="Z761" s="27"/>
      <c r="AA761" s="28">
        <v>1</v>
      </c>
      <c r="AB761" s="2">
        <f t="shared" si="36"/>
        <v>0</v>
      </c>
    </row>
    <row r="762" spans="1:28" ht="12" customHeight="1">
      <c r="A762" s="10">
        <v>758</v>
      </c>
      <c r="B762" s="98" t="s">
        <v>90</v>
      </c>
      <c r="C762" s="98" t="s">
        <v>89</v>
      </c>
      <c r="D762" s="11" t="s">
        <v>51</v>
      </c>
      <c r="E762" s="11" t="s">
        <v>303</v>
      </c>
      <c r="F762" s="12" t="s">
        <v>48</v>
      </c>
      <c r="G762" s="12" t="s">
        <v>310</v>
      </c>
      <c r="H762" s="12" t="s">
        <v>306</v>
      </c>
      <c r="I762" s="11" t="s">
        <v>507</v>
      </c>
      <c r="J762" s="12" t="str">
        <f t="shared" si="37"/>
        <v>≥17h</v>
      </c>
      <c r="K762" s="12" t="s">
        <v>47</v>
      </c>
      <c r="L762" s="69" t="s">
        <v>520</v>
      </c>
      <c r="M762" s="11">
        <v>1</v>
      </c>
      <c r="N762" s="16">
        <v>1</v>
      </c>
      <c r="O762" s="27"/>
      <c r="P762" s="27"/>
      <c r="Q762" s="27"/>
      <c r="R762" s="27"/>
      <c r="S762" s="27"/>
      <c r="T762" s="55"/>
      <c r="U762" s="17"/>
      <c r="V762" s="27"/>
      <c r="W762" s="27"/>
      <c r="X762" s="27"/>
      <c r="Y762" s="27"/>
      <c r="Z762" s="27"/>
      <c r="AA762" s="28">
        <v>1</v>
      </c>
      <c r="AB762" s="2">
        <f t="shared" si="36"/>
        <v>0</v>
      </c>
    </row>
    <row r="763" spans="1:28" ht="12" customHeight="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11">
        <v>1</v>
      </c>
      <c r="N763" s="16">
        <v>1</v>
      </c>
      <c r="O763" s="27"/>
      <c r="P763" s="27"/>
      <c r="Q763" s="27"/>
      <c r="R763" s="27"/>
      <c r="S763" s="27"/>
      <c r="T763" s="55"/>
      <c r="U763" s="17"/>
      <c r="V763" s="27"/>
      <c r="W763" s="27"/>
      <c r="X763" s="27"/>
      <c r="Y763" s="27"/>
      <c r="Z763" s="27"/>
      <c r="AA763" s="28">
        <v>1</v>
      </c>
      <c r="AB763" s="2">
        <f t="shared" si="36"/>
        <v>0</v>
      </c>
    </row>
    <row r="764" spans="1:28" ht="12" customHeight="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11"/>
      <c r="N764" s="16"/>
      <c r="O764" s="27"/>
      <c r="P764" s="27"/>
      <c r="Q764" s="27"/>
      <c r="R764" s="27"/>
      <c r="S764" s="27"/>
      <c r="T764" s="55">
        <v>1</v>
      </c>
      <c r="U764" s="17"/>
      <c r="V764" s="27"/>
      <c r="W764" s="27"/>
      <c r="X764" s="27"/>
      <c r="Y764" s="27"/>
      <c r="Z764" s="27"/>
      <c r="AA764" s="28">
        <v>1</v>
      </c>
      <c r="AB764" s="2">
        <f t="shared" si="36"/>
        <v>0</v>
      </c>
    </row>
    <row r="765" spans="1:28" ht="12" customHeight="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11"/>
      <c r="N765" s="16"/>
      <c r="O765" s="27"/>
      <c r="P765" s="27"/>
      <c r="Q765" s="27"/>
      <c r="R765" s="27"/>
      <c r="S765" s="27"/>
      <c r="T765" s="55">
        <v>1</v>
      </c>
      <c r="U765" s="17"/>
      <c r="V765" s="27"/>
      <c r="W765" s="27"/>
      <c r="X765" s="27"/>
      <c r="Y765" s="27"/>
      <c r="Z765" s="27"/>
      <c r="AA765" s="28">
        <v>1</v>
      </c>
      <c r="AB765" s="2">
        <f t="shared" si="36"/>
        <v>0</v>
      </c>
    </row>
    <row r="766" spans="1:28" ht="12" customHeight="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11"/>
      <c r="N766" s="16"/>
      <c r="O766" s="27"/>
      <c r="P766" s="27"/>
      <c r="Q766" s="27"/>
      <c r="R766" s="27"/>
      <c r="S766" s="27"/>
      <c r="T766" s="55">
        <v>1</v>
      </c>
      <c r="U766" s="17"/>
      <c r="V766" s="27"/>
      <c r="W766" s="27"/>
      <c r="X766" s="27"/>
      <c r="Y766" s="27"/>
      <c r="Z766" s="27"/>
      <c r="AA766" s="28">
        <v>1</v>
      </c>
      <c r="AB766" s="2">
        <f t="shared" si="36"/>
        <v>0</v>
      </c>
    </row>
    <row r="767" spans="1:28" ht="12" customHeight="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11">
        <v>1</v>
      </c>
      <c r="N767" s="16"/>
      <c r="O767" s="27"/>
      <c r="P767" s="27"/>
      <c r="Q767" s="27"/>
      <c r="R767" s="27"/>
      <c r="S767" s="27"/>
      <c r="T767" s="55">
        <v>1</v>
      </c>
      <c r="U767" s="17"/>
      <c r="V767" s="27"/>
      <c r="W767" s="27"/>
      <c r="X767" s="27"/>
      <c r="Y767" s="27"/>
      <c r="Z767" s="27"/>
      <c r="AA767" s="28">
        <v>1</v>
      </c>
      <c r="AB767" s="2">
        <f t="shared" si="36"/>
        <v>0</v>
      </c>
    </row>
    <row r="768" spans="1:28" ht="12" customHeight="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11">
        <v>1</v>
      </c>
      <c r="N768" s="16">
        <v>1</v>
      </c>
      <c r="O768" s="27"/>
      <c r="P768" s="27"/>
      <c r="Q768" s="27"/>
      <c r="R768" s="27"/>
      <c r="S768" s="27"/>
      <c r="T768" s="55"/>
      <c r="U768" s="17"/>
      <c r="V768" s="27"/>
      <c r="W768" s="27"/>
      <c r="X768" s="27"/>
      <c r="Y768" s="27"/>
      <c r="Z768" s="27"/>
      <c r="AA768" s="28">
        <v>1</v>
      </c>
      <c r="AB768" s="2">
        <f t="shared" si="36"/>
        <v>0</v>
      </c>
    </row>
    <row r="769" spans="1:28" ht="12" customHeight="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11">
        <v>1</v>
      </c>
      <c r="N769" s="16"/>
      <c r="O769" s="27"/>
      <c r="P769" s="27"/>
      <c r="Q769" s="27"/>
      <c r="R769" s="27"/>
      <c r="S769" s="27">
        <v>1</v>
      </c>
      <c r="T769" s="55"/>
      <c r="U769" s="17"/>
      <c r="V769" s="27"/>
      <c r="W769" s="27"/>
      <c r="X769" s="27"/>
      <c r="Y769" s="27"/>
      <c r="Z769" s="27">
        <v>1</v>
      </c>
      <c r="AA769" s="28"/>
      <c r="AB769" s="2">
        <f t="shared" si="36"/>
        <v>1</v>
      </c>
    </row>
    <row r="770" spans="1:28" ht="12" customHeight="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11">
        <v>1</v>
      </c>
      <c r="N770" s="16">
        <v>1</v>
      </c>
      <c r="O770" s="27"/>
      <c r="P770" s="27"/>
      <c r="Q770" s="27"/>
      <c r="R770" s="27"/>
      <c r="S770" s="27"/>
      <c r="T770" s="55"/>
      <c r="U770" s="17"/>
      <c r="V770" s="27"/>
      <c r="W770" s="27"/>
      <c r="X770" s="27"/>
      <c r="Y770" s="27"/>
      <c r="Z770" s="27"/>
      <c r="AA770" s="28">
        <v>1</v>
      </c>
      <c r="AB770" s="2">
        <f t="shared" si="36"/>
        <v>0</v>
      </c>
    </row>
    <row r="771" spans="1:28" ht="12" customHeight="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11"/>
      <c r="N771" s="16"/>
      <c r="O771" s="27"/>
      <c r="P771" s="27"/>
      <c r="Q771" s="27"/>
      <c r="R771" s="27"/>
      <c r="S771" s="27"/>
      <c r="T771" s="55">
        <v>1</v>
      </c>
      <c r="U771" s="17"/>
      <c r="V771" s="27"/>
      <c r="W771" s="27"/>
      <c r="X771" s="27"/>
      <c r="Y771" s="27"/>
      <c r="Z771" s="27"/>
      <c r="AA771" s="28">
        <v>1</v>
      </c>
      <c r="AB771" s="2">
        <f t="shared" si="36"/>
        <v>0</v>
      </c>
    </row>
    <row r="772" spans="1:28" ht="12" customHeight="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11">
        <v>1</v>
      </c>
      <c r="N772" s="16"/>
      <c r="O772" s="27"/>
      <c r="P772" s="27"/>
      <c r="Q772" s="27"/>
      <c r="R772" s="27"/>
      <c r="S772" s="27">
        <v>1</v>
      </c>
      <c r="T772" s="55"/>
      <c r="U772" s="17"/>
      <c r="V772" s="27"/>
      <c r="W772" s="27"/>
      <c r="X772" s="27"/>
      <c r="Y772" s="27"/>
      <c r="Z772" s="27"/>
      <c r="AA772" s="28">
        <v>1</v>
      </c>
      <c r="AB772" s="2">
        <f t="shared" si="36"/>
        <v>1</v>
      </c>
    </row>
    <row r="773" spans="1:28" ht="12" customHeight="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11"/>
      <c r="N773" s="16"/>
      <c r="O773" s="27"/>
      <c r="P773" s="27"/>
      <c r="Q773" s="27"/>
      <c r="R773" s="27"/>
      <c r="S773" s="27"/>
      <c r="T773" s="55">
        <v>1</v>
      </c>
      <c r="U773" s="17"/>
      <c r="V773" s="27"/>
      <c r="W773" s="27"/>
      <c r="X773" s="27"/>
      <c r="Y773" s="27"/>
      <c r="Z773" s="27"/>
      <c r="AA773" s="28">
        <v>1</v>
      </c>
      <c r="AB773" s="2">
        <f t="shared" si="36"/>
        <v>0</v>
      </c>
    </row>
    <row r="774" spans="1:28" ht="12" customHeight="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11">
        <v>1</v>
      </c>
      <c r="N774" s="16">
        <v>1</v>
      </c>
      <c r="O774" s="27"/>
      <c r="P774" s="27"/>
      <c r="Q774" s="27"/>
      <c r="R774" s="27"/>
      <c r="S774" s="27"/>
      <c r="T774" s="55"/>
      <c r="U774" s="17"/>
      <c r="V774" s="27"/>
      <c r="W774" s="27"/>
      <c r="X774" s="27"/>
      <c r="Y774" s="27"/>
      <c r="Z774" s="27"/>
      <c r="AA774" s="28">
        <v>1</v>
      </c>
      <c r="AB774" s="2">
        <f t="shared" ref="AB774:AB837" si="38">IF(OR(S774=1,Z774=1),1,0)</f>
        <v>0</v>
      </c>
    </row>
    <row r="775" spans="1:28" ht="12" customHeight="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11"/>
      <c r="N775" s="16"/>
      <c r="O775" s="27"/>
      <c r="P775" s="27"/>
      <c r="Q775" s="27"/>
      <c r="R775" s="27"/>
      <c r="S775" s="27"/>
      <c r="T775" s="55">
        <v>1</v>
      </c>
      <c r="U775" s="17"/>
      <c r="V775" s="27"/>
      <c r="W775" s="27"/>
      <c r="X775" s="27"/>
      <c r="Y775" s="27"/>
      <c r="Z775" s="27"/>
      <c r="AA775" s="28">
        <v>1</v>
      </c>
      <c r="AB775" s="2">
        <f t="shared" si="38"/>
        <v>0</v>
      </c>
    </row>
    <row r="776" spans="1:28" ht="12" customHeight="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11">
        <v>1</v>
      </c>
      <c r="N776" s="16">
        <v>1</v>
      </c>
      <c r="O776" s="27"/>
      <c r="P776" s="27"/>
      <c r="Q776" s="27"/>
      <c r="R776" s="27"/>
      <c r="S776" s="27"/>
      <c r="T776" s="55"/>
      <c r="U776" s="17"/>
      <c r="V776" s="27"/>
      <c r="W776" s="27"/>
      <c r="X776" s="27"/>
      <c r="Y776" s="27"/>
      <c r="Z776" s="27"/>
      <c r="AA776" s="28">
        <v>1</v>
      </c>
      <c r="AB776" s="2">
        <f t="shared" si="38"/>
        <v>0</v>
      </c>
    </row>
    <row r="777" spans="1:28" ht="12" customHeight="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11"/>
      <c r="N777" s="16"/>
      <c r="O777" s="27"/>
      <c r="P777" s="27"/>
      <c r="Q777" s="27"/>
      <c r="R777" s="27"/>
      <c r="S777" s="27"/>
      <c r="T777" s="55">
        <v>1</v>
      </c>
      <c r="U777" s="17"/>
      <c r="V777" s="27"/>
      <c r="W777" s="27"/>
      <c r="X777" s="27"/>
      <c r="Y777" s="27"/>
      <c r="Z777" s="27"/>
      <c r="AA777" s="28">
        <v>1</v>
      </c>
      <c r="AB777" s="2">
        <f t="shared" si="38"/>
        <v>0</v>
      </c>
    </row>
    <row r="778" spans="1:28" ht="12" customHeight="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11">
        <v>1</v>
      </c>
      <c r="N778" s="16"/>
      <c r="O778" s="27">
        <v>1</v>
      </c>
      <c r="P778" s="27"/>
      <c r="Q778" s="27"/>
      <c r="R778" s="27"/>
      <c r="S778" s="27"/>
      <c r="T778" s="55"/>
      <c r="U778" s="17"/>
      <c r="V778" s="27"/>
      <c r="W778" s="27"/>
      <c r="X778" s="27"/>
      <c r="Y778" s="27"/>
      <c r="Z778" s="27"/>
      <c r="AA778" s="28">
        <v>1</v>
      </c>
      <c r="AB778" s="2">
        <f t="shared" si="38"/>
        <v>0</v>
      </c>
    </row>
    <row r="779" spans="1:28" ht="12" customHeight="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11">
        <v>1</v>
      </c>
      <c r="N779" s="16">
        <v>1</v>
      </c>
      <c r="O779" s="27"/>
      <c r="P779" s="27"/>
      <c r="Q779" s="27"/>
      <c r="R779" s="27"/>
      <c r="S779" s="27"/>
      <c r="T779" s="55"/>
      <c r="U779" s="17"/>
      <c r="V779" s="27"/>
      <c r="W779" s="27"/>
      <c r="X779" s="27"/>
      <c r="Y779" s="27"/>
      <c r="Z779" s="27"/>
      <c r="AA779" s="28">
        <v>1</v>
      </c>
      <c r="AB779" s="2">
        <f t="shared" si="38"/>
        <v>0</v>
      </c>
    </row>
    <row r="780" spans="1:28" ht="12" customHeight="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11">
        <v>1</v>
      </c>
      <c r="N780" s="16">
        <v>1</v>
      </c>
      <c r="O780" s="27"/>
      <c r="P780" s="27"/>
      <c r="Q780" s="27"/>
      <c r="R780" s="27"/>
      <c r="S780" s="27"/>
      <c r="T780" s="55"/>
      <c r="U780" s="17"/>
      <c r="V780" s="27"/>
      <c r="W780" s="27"/>
      <c r="X780" s="27"/>
      <c r="Y780" s="27"/>
      <c r="Z780" s="27"/>
      <c r="AA780" s="28">
        <v>1</v>
      </c>
      <c r="AB780" s="2">
        <f t="shared" si="38"/>
        <v>0</v>
      </c>
    </row>
    <row r="781" spans="1:28" ht="12" customHeight="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11">
        <v>1</v>
      </c>
      <c r="N781" s="16"/>
      <c r="O781" s="27"/>
      <c r="P781" s="27"/>
      <c r="Q781" s="27"/>
      <c r="R781" s="27"/>
      <c r="S781" s="27">
        <v>1</v>
      </c>
      <c r="T781" s="55"/>
      <c r="U781" s="17"/>
      <c r="V781" s="27"/>
      <c r="W781" s="27"/>
      <c r="X781" s="27"/>
      <c r="Y781" s="27"/>
      <c r="Z781" s="27"/>
      <c r="AA781" s="28">
        <v>1</v>
      </c>
      <c r="AB781" s="2">
        <f t="shared" si="38"/>
        <v>1</v>
      </c>
    </row>
    <row r="782" spans="1:28" ht="12" customHeight="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11">
        <v>1</v>
      </c>
      <c r="N782" s="16">
        <v>1</v>
      </c>
      <c r="O782" s="27"/>
      <c r="P782" s="27"/>
      <c r="Q782" s="27"/>
      <c r="R782" s="27"/>
      <c r="S782" s="27"/>
      <c r="T782" s="55"/>
      <c r="U782" s="17"/>
      <c r="V782" s="27"/>
      <c r="W782" s="27"/>
      <c r="X782" s="27"/>
      <c r="Y782" s="27"/>
      <c r="Z782" s="27"/>
      <c r="AA782" s="28">
        <v>1</v>
      </c>
      <c r="AB782" s="2">
        <f t="shared" si="38"/>
        <v>0</v>
      </c>
    </row>
    <row r="783" spans="1:28" ht="12" customHeight="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11">
        <v>1</v>
      </c>
      <c r="N783" s="16">
        <v>1</v>
      </c>
      <c r="O783" s="27"/>
      <c r="P783" s="27"/>
      <c r="Q783" s="27"/>
      <c r="R783" s="27"/>
      <c r="S783" s="27"/>
      <c r="T783" s="55"/>
      <c r="U783" s="17"/>
      <c r="V783" s="27"/>
      <c r="W783" s="27"/>
      <c r="X783" s="27"/>
      <c r="Y783" s="27"/>
      <c r="Z783" s="27"/>
      <c r="AA783" s="28">
        <v>1</v>
      </c>
      <c r="AB783" s="2">
        <f t="shared" si="38"/>
        <v>0</v>
      </c>
    </row>
    <row r="784" spans="1:28" ht="12" customHeight="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11">
        <v>1</v>
      </c>
      <c r="N784" s="16"/>
      <c r="O784" s="27"/>
      <c r="P784" s="27"/>
      <c r="Q784" s="27"/>
      <c r="R784" s="27"/>
      <c r="S784" s="27">
        <v>1</v>
      </c>
      <c r="T784" s="55"/>
      <c r="U784" s="17"/>
      <c r="V784" s="27"/>
      <c r="W784" s="27"/>
      <c r="X784" s="27"/>
      <c r="Y784" s="27"/>
      <c r="Z784" s="27">
        <v>1</v>
      </c>
      <c r="AA784" s="28"/>
      <c r="AB784" s="2">
        <f t="shared" si="38"/>
        <v>1</v>
      </c>
    </row>
    <row r="785" spans="1:28" ht="12" customHeight="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11">
        <v>1</v>
      </c>
      <c r="N785" s="16">
        <v>1</v>
      </c>
      <c r="O785" s="27"/>
      <c r="P785" s="27"/>
      <c r="Q785" s="27"/>
      <c r="R785" s="27"/>
      <c r="S785" s="27"/>
      <c r="T785" s="55"/>
      <c r="U785" s="17"/>
      <c r="V785" s="27"/>
      <c r="W785" s="27"/>
      <c r="X785" s="27"/>
      <c r="Y785" s="27"/>
      <c r="Z785" s="27"/>
      <c r="AA785" s="28">
        <v>1</v>
      </c>
      <c r="AB785" s="2">
        <f t="shared" si="38"/>
        <v>0</v>
      </c>
    </row>
    <row r="786" spans="1:28" ht="12" customHeight="1">
      <c r="A786" s="10">
        <v>782</v>
      </c>
      <c r="B786" s="98" t="s">
        <v>247</v>
      </c>
      <c r="C786" s="98" t="s">
        <v>245</v>
      </c>
      <c r="D786" s="11" t="s">
        <v>52</v>
      </c>
      <c r="E786" s="11" t="s">
        <v>303</v>
      </c>
      <c r="F786" s="12" t="s">
        <v>48</v>
      </c>
      <c r="G786" s="12" t="s">
        <v>510</v>
      </c>
      <c r="H786" s="12" t="s">
        <v>307</v>
      </c>
      <c r="I786" s="11" t="s">
        <v>504</v>
      </c>
      <c r="J786" s="12" t="str">
        <f t="shared" ref="J786:J791" si="39">"≥17h"</f>
        <v>≥17h</v>
      </c>
      <c r="K786" s="12" t="s">
        <v>47</v>
      </c>
      <c r="L786" s="69" t="s">
        <v>520</v>
      </c>
      <c r="M786" s="11">
        <v>1</v>
      </c>
      <c r="N786" s="16">
        <v>1</v>
      </c>
      <c r="O786" s="27"/>
      <c r="P786" s="27"/>
      <c r="Q786" s="27"/>
      <c r="R786" s="27"/>
      <c r="S786" s="27"/>
      <c r="T786" s="55"/>
      <c r="U786" s="17"/>
      <c r="V786" s="27"/>
      <c r="W786" s="27"/>
      <c r="X786" s="27"/>
      <c r="Y786" s="27"/>
      <c r="Z786" s="27"/>
      <c r="AA786" s="28">
        <v>1</v>
      </c>
      <c r="AB786" s="2">
        <f t="shared" si="38"/>
        <v>0</v>
      </c>
    </row>
    <row r="787" spans="1:28" ht="12" customHeight="1">
      <c r="A787" s="10">
        <v>783</v>
      </c>
      <c r="B787" s="98" t="s">
        <v>153</v>
      </c>
      <c r="C787" s="98" t="s">
        <v>79</v>
      </c>
      <c r="D787" s="11" t="s">
        <v>51</v>
      </c>
      <c r="E787" s="11" t="s">
        <v>304</v>
      </c>
      <c r="F787" s="12" t="s">
        <v>50</v>
      </c>
      <c r="G787" s="11" t="s">
        <v>511</v>
      </c>
      <c r="H787" s="12" t="s">
        <v>306</v>
      </c>
      <c r="I787" s="103" t="s">
        <v>504</v>
      </c>
      <c r="J787" s="12" t="str">
        <f t="shared" si="39"/>
        <v>≥17h</v>
      </c>
      <c r="K787" s="12" t="s">
        <v>512</v>
      </c>
      <c r="L787" s="69" t="s">
        <v>520</v>
      </c>
      <c r="M787" s="11">
        <v>1</v>
      </c>
      <c r="N787" s="16">
        <v>1</v>
      </c>
      <c r="O787" s="27"/>
      <c r="P787" s="27"/>
      <c r="Q787" s="27"/>
      <c r="R787" s="27"/>
      <c r="S787" s="27"/>
      <c r="T787" s="55"/>
      <c r="U787" s="17"/>
      <c r="V787" s="27"/>
      <c r="W787" s="27"/>
      <c r="X787" s="27"/>
      <c r="Y787" s="27"/>
      <c r="Z787" s="27"/>
      <c r="AA787" s="28">
        <v>1</v>
      </c>
      <c r="AB787" s="2">
        <f t="shared" si="38"/>
        <v>0</v>
      </c>
    </row>
    <row r="788" spans="1:28" ht="12" customHeight="1">
      <c r="A788" s="10">
        <v>784</v>
      </c>
      <c r="B788" s="98" t="s">
        <v>82</v>
      </c>
      <c r="C788" s="98" t="s">
        <v>82</v>
      </c>
      <c r="D788" s="11" t="s">
        <v>25</v>
      </c>
      <c r="E788" s="11" t="s">
        <v>303</v>
      </c>
      <c r="F788" s="12" t="s">
        <v>48</v>
      </c>
      <c r="G788" s="12" t="s">
        <v>310</v>
      </c>
      <c r="H788" s="12" t="s">
        <v>306</v>
      </c>
      <c r="I788" s="11" t="s">
        <v>504</v>
      </c>
      <c r="J788" s="12" t="str">
        <f t="shared" si="39"/>
        <v>≥17h</v>
      </c>
      <c r="K788" s="12" t="s">
        <v>513</v>
      </c>
      <c r="L788" s="69" t="s">
        <v>518</v>
      </c>
      <c r="M788" s="11">
        <v>1</v>
      </c>
      <c r="N788" s="16">
        <v>1</v>
      </c>
      <c r="O788" s="27"/>
      <c r="P788" s="27"/>
      <c r="Q788" s="27"/>
      <c r="R788" s="27"/>
      <c r="S788" s="27"/>
      <c r="T788" s="55"/>
      <c r="U788" s="17"/>
      <c r="V788" s="27"/>
      <c r="W788" s="27"/>
      <c r="X788" s="27"/>
      <c r="Y788" s="27"/>
      <c r="Z788" s="27"/>
      <c r="AA788" s="28">
        <v>1</v>
      </c>
      <c r="AB788" s="2">
        <f t="shared" si="38"/>
        <v>0</v>
      </c>
    </row>
    <row r="789" spans="1:28" ht="12" customHeight="1">
      <c r="A789" s="10">
        <v>785</v>
      </c>
      <c r="B789" s="98" t="s">
        <v>154</v>
      </c>
      <c r="C789" s="98" t="s">
        <v>79</v>
      </c>
      <c r="D789" s="11" t="s">
        <v>52</v>
      </c>
      <c r="E789" s="11" t="s">
        <v>303</v>
      </c>
      <c r="F789" s="12" t="s">
        <v>49</v>
      </c>
      <c r="G789" s="11" t="s">
        <v>511</v>
      </c>
      <c r="H789" s="12" t="s">
        <v>308</v>
      </c>
      <c r="I789" s="11" t="s">
        <v>504</v>
      </c>
      <c r="J789" s="12" t="str">
        <f t="shared" si="39"/>
        <v>≥17h</v>
      </c>
      <c r="K789" s="12" t="s">
        <v>512</v>
      </c>
      <c r="L789" s="69" t="s">
        <v>520</v>
      </c>
      <c r="M789" s="11">
        <v>1</v>
      </c>
      <c r="N789" s="16"/>
      <c r="O789" s="27"/>
      <c r="P789" s="27"/>
      <c r="Q789" s="27"/>
      <c r="R789" s="27"/>
      <c r="S789" s="27">
        <v>1</v>
      </c>
      <c r="T789" s="55"/>
      <c r="U789" s="17"/>
      <c r="V789" s="27"/>
      <c r="W789" s="27"/>
      <c r="X789" s="27"/>
      <c r="Y789" s="27"/>
      <c r="Z789" s="27"/>
      <c r="AA789" s="28">
        <v>1</v>
      </c>
      <c r="AB789" s="2">
        <f t="shared" si="38"/>
        <v>1</v>
      </c>
    </row>
    <row r="790" spans="1:28" ht="12" customHeight="1">
      <c r="A790" s="10">
        <v>786</v>
      </c>
      <c r="B790" s="98" t="s">
        <v>247</v>
      </c>
      <c r="C790" s="98" t="s">
        <v>245</v>
      </c>
      <c r="D790" s="11" t="s">
        <v>51</v>
      </c>
      <c r="E790" s="11" t="s">
        <v>303</v>
      </c>
      <c r="F790" s="12" t="s">
        <v>49</v>
      </c>
      <c r="G790" s="12" t="s">
        <v>310</v>
      </c>
      <c r="H790" s="12" t="s">
        <v>306</v>
      </c>
      <c r="I790" s="103" t="s">
        <v>504</v>
      </c>
      <c r="J790" s="12" t="str">
        <f t="shared" si="39"/>
        <v>≥17h</v>
      </c>
      <c r="K790" s="12" t="s">
        <v>47</v>
      </c>
      <c r="L790" s="69" t="s">
        <v>520</v>
      </c>
      <c r="M790" s="11">
        <v>1</v>
      </c>
      <c r="N790" s="16">
        <v>1</v>
      </c>
      <c r="O790" s="27"/>
      <c r="P790" s="27"/>
      <c r="Q790" s="27"/>
      <c r="R790" s="27"/>
      <c r="S790" s="27"/>
      <c r="T790" s="55"/>
      <c r="U790" s="17"/>
      <c r="V790" s="27"/>
      <c r="W790" s="27"/>
      <c r="X790" s="27"/>
      <c r="Y790" s="27"/>
      <c r="Z790" s="27"/>
      <c r="AA790" s="28">
        <v>1</v>
      </c>
      <c r="AB790" s="2">
        <f t="shared" si="38"/>
        <v>0</v>
      </c>
    </row>
    <row r="791" spans="1:28" ht="12" customHeight="1">
      <c r="A791" s="10">
        <v>787</v>
      </c>
      <c r="B791" s="98" t="s">
        <v>243</v>
      </c>
      <c r="C791" s="98" t="s">
        <v>85</v>
      </c>
      <c r="D791" s="11" t="s">
        <v>52</v>
      </c>
      <c r="E791" s="11" t="s">
        <v>303</v>
      </c>
      <c r="F791" s="12" t="s">
        <v>50</v>
      </c>
      <c r="G791" s="12" t="s">
        <v>310</v>
      </c>
      <c r="H791" s="12" t="s">
        <v>308</v>
      </c>
      <c r="I791" s="103" t="s">
        <v>504</v>
      </c>
      <c r="J791" s="12" t="str">
        <f t="shared" si="39"/>
        <v>≥17h</v>
      </c>
      <c r="K791" s="12" t="s">
        <v>47</v>
      </c>
      <c r="L791" s="69" t="s">
        <v>518</v>
      </c>
      <c r="M791" s="11"/>
      <c r="N791" s="16"/>
      <c r="O791" s="27"/>
      <c r="P791" s="27"/>
      <c r="Q791" s="27"/>
      <c r="R791" s="27"/>
      <c r="S791" s="27"/>
      <c r="T791" s="55">
        <v>1</v>
      </c>
      <c r="U791" s="17"/>
      <c r="V791" s="27"/>
      <c r="W791" s="27"/>
      <c r="X791" s="27"/>
      <c r="Y791" s="27"/>
      <c r="Z791" s="27"/>
      <c r="AA791" s="28">
        <v>1</v>
      </c>
      <c r="AB791" s="2">
        <f t="shared" si="38"/>
        <v>0</v>
      </c>
    </row>
    <row r="792" spans="1:28" ht="12" customHeight="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11">
        <v>1</v>
      </c>
      <c r="N792" s="16">
        <v>1</v>
      </c>
      <c r="O792" s="27"/>
      <c r="P792" s="27"/>
      <c r="Q792" s="27"/>
      <c r="R792" s="27"/>
      <c r="S792" s="27"/>
      <c r="T792" s="55"/>
      <c r="U792" s="17"/>
      <c r="V792" s="27"/>
      <c r="W792" s="27"/>
      <c r="X792" s="27"/>
      <c r="Y792" s="27"/>
      <c r="Z792" s="27"/>
      <c r="AA792" s="28">
        <v>1</v>
      </c>
      <c r="AB792" s="2">
        <f t="shared" si="38"/>
        <v>0</v>
      </c>
    </row>
    <row r="793" spans="1:28" ht="12" customHeight="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11"/>
      <c r="N793" s="16"/>
      <c r="O793" s="27"/>
      <c r="P793" s="27"/>
      <c r="Q793" s="27"/>
      <c r="R793" s="27"/>
      <c r="S793" s="27"/>
      <c r="T793" s="55">
        <v>1</v>
      </c>
      <c r="U793" s="17"/>
      <c r="V793" s="27"/>
      <c r="W793" s="27"/>
      <c r="X793" s="27"/>
      <c r="Y793" s="27"/>
      <c r="Z793" s="27"/>
      <c r="AA793" s="28">
        <v>1</v>
      </c>
      <c r="AB793" s="2">
        <f t="shared" si="38"/>
        <v>0</v>
      </c>
    </row>
    <row r="794" spans="1:28" ht="12" customHeight="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11">
        <v>1</v>
      </c>
      <c r="N794" s="16"/>
      <c r="O794" s="27"/>
      <c r="P794" s="27"/>
      <c r="Q794" s="27"/>
      <c r="R794" s="27"/>
      <c r="S794" s="27">
        <v>1</v>
      </c>
      <c r="T794" s="55"/>
      <c r="U794" s="17"/>
      <c r="V794" s="27"/>
      <c r="W794" s="27"/>
      <c r="X794" s="27"/>
      <c r="Y794" s="27"/>
      <c r="Z794" s="27"/>
      <c r="AA794" s="28">
        <v>1</v>
      </c>
      <c r="AB794" s="2">
        <f t="shared" si="38"/>
        <v>1</v>
      </c>
    </row>
    <row r="795" spans="1:28" ht="12" customHeight="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11">
        <v>1</v>
      </c>
      <c r="N795" s="16">
        <v>1</v>
      </c>
      <c r="O795" s="27"/>
      <c r="P795" s="27"/>
      <c r="Q795" s="27"/>
      <c r="R795" s="27"/>
      <c r="S795" s="27"/>
      <c r="T795" s="55"/>
      <c r="U795" s="17"/>
      <c r="V795" s="27"/>
      <c r="W795" s="27"/>
      <c r="X795" s="27"/>
      <c r="Y795" s="27"/>
      <c r="Z795" s="27"/>
      <c r="AA795" s="28">
        <v>1</v>
      </c>
      <c r="AB795" s="2">
        <f t="shared" si="38"/>
        <v>0</v>
      </c>
    </row>
    <row r="796" spans="1:28" ht="12" customHeight="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11"/>
      <c r="N796" s="16"/>
      <c r="O796" s="27"/>
      <c r="P796" s="27"/>
      <c r="Q796" s="27"/>
      <c r="R796" s="27"/>
      <c r="S796" s="27"/>
      <c r="T796" s="55">
        <v>1</v>
      </c>
      <c r="U796" s="17"/>
      <c r="V796" s="27"/>
      <c r="W796" s="27"/>
      <c r="X796" s="27"/>
      <c r="Y796" s="27"/>
      <c r="Z796" s="27"/>
      <c r="AA796" s="28">
        <v>1</v>
      </c>
      <c r="AB796" s="2">
        <f t="shared" si="38"/>
        <v>0</v>
      </c>
    </row>
    <row r="797" spans="1:28" ht="12" customHeight="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11">
        <v>1</v>
      </c>
      <c r="N797" s="16"/>
      <c r="O797" s="27">
        <v>1</v>
      </c>
      <c r="P797" s="27"/>
      <c r="Q797" s="27"/>
      <c r="R797" s="27"/>
      <c r="S797" s="27"/>
      <c r="T797" s="55"/>
      <c r="U797" s="17"/>
      <c r="V797" s="27"/>
      <c r="W797" s="27"/>
      <c r="X797" s="27"/>
      <c r="Y797" s="27"/>
      <c r="Z797" s="27"/>
      <c r="AA797" s="28">
        <v>1</v>
      </c>
      <c r="AB797" s="2">
        <f t="shared" si="38"/>
        <v>0</v>
      </c>
    </row>
    <row r="798" spans="1:28" ht="12" customHeight="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11">
        <v>1</v>
      </c>
      <c r="N798" s="16"/>
      <c r="O798" s="27"/>
      <c r="P798" s="27"/>
      <c r="Q798" s="27"/>
      <c r="R798" s="27"/>
      <c r="S798" s="27">
        <v>1</v>
      </c>
      <c r="T798" s="55"/>
      <c r="U798" s="17"/>
      <c r="V798" s="27"/>
      <c r="W798" s="27"/>
      <c r="X798" s="27"/>
      <c r="Y798" s="27"/>
      <c r="Z798" s="27"/>
      <c r="AA798" s="28">
        <v>1</v>
      </c>
      <c r="AB798" s="2">
        <f t="shared" si="38"/>
        <v>1</v>
      </c>
    </row>
    <row r="799" spans="1:28" ht="12" customHeight="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11"/>
      <c r="N799" s="16"/>
      <c r="O799" s="27"/>
      <c r="P799" s="27"/>
      <c r="Q799" s="27"/>
      <c r="R799" s="27"/>
      <c r="S799" s="27"/>
      <c r="T799" s="55">
        <v>1</v>
      </c>
      <c r="U799" s="17"/>
      <c r="V799" s="27"/>
      <c r="W799" s="27"/>
      <c r="X799" s="27"/>
      <c r="Y799" s="27"/>
      <c r="Z799" s="27"/>
      <c r="AA799" s="28">
        <v>1</v>
      </c>
      <c r="AB799" s="2">
        <f t="shared" si="38"/>
        <v>0</v>
      </c>
    </row>
    <row r="800" spans="1:28" ht="12" customHeight="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11">
        <v>1</v>
      </c>
      <c r="N800" s="16"/>
      <c r="O800" s="27">
        <v>1</v>
      </c>
      <c r="P800" s="27"/>
      <c r="Q800" s="27"/>
      <c r="R800" s="27"/>
      <c r="S800" s="27"/>
      <c r="T800" s="55"/>
      <c r="U800" s="17"/>
      <c r="V800" s="27"/>
      <c r="W800" s="27"/>
      <c r="X800" s="27"/>
      <c r="Y800" s="27"/>
      <c r="Z800" s="27"/>
      <c r="AA800" s="28">
        <v>1</v>
      </c>
      <c r="AB800" s="2">
        <f t="shared" si="38"/>
        <v>0</v>
      </c>
    </row>
    <row r="801" spans="1:28" ht="12" customHeight="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11">
        <v>1</v>
      </c>
      <c r="N801" s="16">
        <v>1</v>
      </c>
      <c r="O801" s="27"/>
      <c r="P801" s="27"/>
      <c r="Q801" s="27"/>
      <c r="R801" s="27"/>
      <c r="S801" s="27"/>
      <c r="T801" s="55"/>
      <c r="U801" s="17"/>
      <c r="V801" s="27"/>
      <c r="W801" s="27"/>
      <c r="X801" s="27"/>
      <c r="Y801" s="27"/>
      <c r="Z801" s="27"/>
      <c r="AA801" s="28">
        <v>1</v>
      </c>
      <c r="AB801" s="2">
        <f t="shared" si="38"/>
        <v>0</v>
      </c>
    </row>
    <row r="802" spans="1:28" ht="12" customHeight="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11"/>
      <c r="N802" s="16"/>
      <c r="O802" s="27"/>
      <c r="P802" s="27"/>
      <c r="Q802" s="27"/>
      <c r="R802" s="27"/>
      <c r="S802" s="27"/>
      <c r="T802" s="55">
        <v>1</v>
      </c>
      <c r="U802" s="17"/>
      <c r="V802" s="27"/>
      <c r="W802" s="27"/>
      <c r="X802" s="27"/>
      <c r="Y802" s="27"/>
      <c r="Z802" s="27"/>
      <c r="AA802" s="28">
        <v>1</v>
      </c>
      <c r="AB802" s="2">
        <f t="shared" si="38"/>
        <v>0</v>
      </c>
    </row>
    <row r="803" spans="1:28" ht="12" customHeight="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11"/>
      <c r="N803" s="16"/>
      <c r="O803" s="27"/>
      <c r="P803" s="27"/>
      <c r="Q803" s="27"/>
      <c r="R803" s="27"/>
      <c r="S803" s="27"/>
      <c r="T803" s="55">
        <v>1</v>
      </c>
      <c r="U803" s="17"/>
      <c r="V803" s="27"/>
      <c r="W803" s="27"/>
      <c r="X803" s="27"/>
      <c r="Y803" s="27"/>
      <c r="Z803" s="27"/>
      <c r="AA803" s="28">
        <v>1</v>
      </c>
      <c r="AB803" s="2">
        <f t="shared" si="38"/>
        <v>0</v>
      </c>
    </row>
    <row r="804" spans="1:28" ht="12" customHeight="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11">
        <v>1</v>
      </c>
      <c r="N804" s="16"/>
      <c r="O804" s="27"/>
      <c r="P804" s="27"/>
      <c r="Q804" s="27"/>
      <c r="R804" s="27"/>
      <c r="S804" s="27">
        <v>1</v>
      </c>
      <c r="T804" s="55"/>
      <c r="U804" s="17"/>
      <c r="V804" s="27"/>
      <c r="W804" s="27"/>
      <c r="X804" s="27"/>
      <c r="Y804" s="27"/>
      <c r="Z804" s="27"/>
      <c r="AA804" s="28">
        <v>1</v>
      </c>
      <c r="AB804" s="2">
        <f t="shared" si="38"/>
        <v>1</v>
      </c>
    </row>
    <row r="805" spans="1:28" ht="12" customHeight="1">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11"/>
      <c r="N805" s="16"/>
      <c r="O805" s="27"/>
      <c r="P805" s="27"/>
      <c r="Q805" s="27"/>
      <c r="R805" s="27"/>
      <c r="S805" s="27"/>
      <c r="T805" s="55">
        <v>1</v>
      </c>
      <c r="U805" s="17"/>
      <c r="V805" s="27"/>
      <c r="W805" s="27"/>
      <c r="X805" s="27"/>
      <c r="Y805" s="27"/>
      <c r="Z805" s="27"/>
      <c r="AA805" s="28">
        <v>1</v>
      </c>
      <c r="AB805" s="2">
        <f t="shared" si="38"/>
        <v>0</v>
      </c>
    </row>
    <row r="806" spans="1:28" ht="12" customHeight="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11">
        <v>1</v>
      </c>
      <c r="N806" s="16">
        <v>1</v>
      </c>
      <c r="O806" s="27"/>
      <c r="P806" s="27"/>
      <c r="Q806" s="27"/>
      <c r="R806" s="27"/>
      <c r="S806" s="27"/>
      <c r="T806" s="55"/>
      <c r="U806" s="17"/>
      <c r="V806" s="27"/>
      <c r="W806" s="27"/>
      <c r="X806" s="27"/>
      <c r="Y806" s="27"/>
      <c r="Z806" s="27"/>
      <c r="AA806" s="28">
        <v>1</v>
      </c>
      <c r="AB806" s="2">
        <f t="shared" si="38"/>
        <v>0</v>
      </c>
    </row>
    <row r="807" spans="1:28" ht="12" customHeight="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11"/>
      <c r="N807" s="16"/>
      <c r="O807" s="27"/>
      <c r="P807" s="27"/>
      <c r="Q807" s="27"/>
      <c r="R807" s="27"/>
      <c r="S807" s="27"/>
      <c r="T807" s="55">
        <v>1</v>
      </c>
      <c r="U807" s="17"/>
      <c r="V807" s="27"/>
      <c r="W807" s="27"/>
      <c r="X807" s="27"/>
      <c r="Y807" s="27"/>
      <c r="Z807" s="27"/>
      <c r="AA807" s="28">
        <v>1</v>
      </c>
      <c r="AB807" s="2">
        <f t="shared" si="38"/>
        <v>0</v>
      </c>
    </row>
    <row r="808" spans="1:28" ht="12" customHeight="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11"/>
      <c r="N808" s="16"/>
      <c r="O808" s="27"/>
      <c r="P808" s="27"/>
      <c r="Q808" s="27"/>
      <c r="R808" s="27"/>
      <c r="S808" s="27"/>
      <c r="T808" s="55">
        <v>1</v>
      </c>
      <c r="U808" s="17"/>
      <c r="V808" s="27"/>
      <c r="W808" s="27"/>
      <c r="X808" s="27"/>
      <c r="Y808" s="27"/>
      <c r="Z808" s="27"/>
      <c r="AA808" s="28">
        <v>1</v>
      </c>
      <c r="AB808" s="2">
        <f t="shared" si="38"/>
        <v>0</v>
      </c>
    </row>
    <row r="809" spans="1:28" ht="12" customHeight="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11"/>
      <c r="N809" s="16"/>
      <c r="O809" s="27"/>
      <c r="P809" s="27"/>
      <c r="Q809" s="27"/>
      <c r="R809" s="27"/>
      <c r="S809" s="27"/>
      <c r="T809" s="55">
        <v>1</v>
      </c>
      <c r="U809" s="17"/>
      <c r="V809" s="27"/>
      <c r="W809" s="27"/>
      <c r="X809" s="27"/>
      <c r="Y809" s="27"/>
      <c r="Z809" s="27"/>
      <c r="AA809" s="28">
        <v>1</v>
      </c>
      <c r="AB809" s="2">
        <f t="shared" si="38"/>
        <v>0</v>
      </c>
    </row>
    <row r="810" spans="1:28" ht="12" customHeight="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11">
        <v>1</v>
      </c>
      <c r="N810" s="16"/>
      <c r="O810" s="27"/>
      <c r="P810" s="27"/>
      <c r="Q810" s="27">
        <v>1</v>
      </c>
      <c r="R810" s="27"/>
      <c r="S810" s="27"/>
      <c r="T810" s="55"/>
      <c r="U810" s="17"/>
      <c r="V810" s="27"/>
      <c r="W810" s="27"/>
      <c r="X810" s="27"/>
      <c r="Y810" s="27"/>
      <c r="Z810" s="27"/>
      <c r="AA810" s="28">
        <v>1</v>
      </c>
      <c r="AB810" s="2">
        <f t="shared" si="38"/>
        <v>0</v>
      </c>
    </row>
    <row r="811" spans="1:28" ht="12" customHeight="1">
      <c r="A811" s="10">
        <v>807</v>
      </c>
      <c r="B811" s="98" t="s">
        <v>107</v>
      </c>
      <c r="C811" s="98" t="s">
        <v>71</v>
      </c>
      <c r="D811" s="11" t="s">
        <v>51</v>
      </c>
      <c r="E811" s="11" t="s">
        <v>304</v>
      </c>
      <c r="F811" s="12" t="s">
        <v>50</v>
      </c>
      <c r="G811" s="11" t="s">
        <v>511</v>
      </c>
      <c r="H811" s="12" t="s">
        <v>308</v>
      </c>
      <c r="I811" s="103" t="s">
        <v>505</v>
      </c>
      <c r="J811" s="12" t="str">
        <f t="shared" ref="J811:J819" si="40">"≥17h"</f>
        <v>≥17h</v>
      </c>
      <c r="K811" s="12" t="s">
        <v>512</v>
      </c>
      <c r="L811" s="69" t="s">
        <v>520</v>
      </c>
      <c r="M811" s="11">
        <v>1</v>
      </c>
      <c r="N811" s="16"/>
      <c r="O811" s="27"/>
      <c r="P811" s="27"/>
      <c r="Q811" s="27">
        <v>1</v>
      </c>
      <c r="R811" s="27"/>
      <c r="S811" s="27"/>
      <c r="T811" s="55"/>
      <c r="U811" s="17"/>
      <c r="V811" s="27"/>
      <c r="W811" s="27"/>
      <c r="X811" s="27"/>
      <c r="Y811" s="27"/>
      <c r="Z811" s="27"/>
      <c r="AA811" s="28">
        <v>1</v>
      </c>
      <c r="AB811" s="2">
        <f t="shared" si="38"/>
        <v>0</v>
      </c>
    </row>
    <row r="812" spans="1:28" ht="12" customHeight="1">
      <c r="A812" s="10">
        <v>808</v>
      </c>
      <c r="B812" s="98" t="s">
        <v>256</v>
      </c>
      <c r="C812" s="98" t="s">
        <v>256</v>
      </c>
      <c r="D812" s="11" t="s">
        <v>52</v>
      </c>
      <c r="E812" s="11" t="s">
        <v>303</v>
      </c>
      <c r="F812" s="12" t="s">
        <v>49</v>
      </c>
      <c r="G812" s="12" t="s">
        <v>310</v>
      </c>
      <c r="H812" s="12" t="s">
        <v>306</v>
      </c>
      <c r="I812" s="11" t="s">
        <v>504</v>
      </c>
      <c r="J812" s="12" t="str">
        <f t="shared" si="40"/>
        <v>≥17h</v>
      </c>
      <c r="K812" s="12" t="s">
        <v>512</v>
      </c>
      <c r="L812" s="69" t="s">
        <v>519</v>
      </c>
      <c r="M812" s="11">
        <v>1</v>
      </c>
      <c r="N812" s="16"/>
      <c r="O812" s="27"/>
      <c r="P812" s="27"/>
      <c r="Q812" s="27"/>
      <c r="R812" s="27"/>
      <c r="S812" s="27">
        <v>1</v>
      </c>
      <c r="T812" s="55"/>
      <c r="U812" s="17"/>
      <c r="V812" s="27"/>
      <c r="W812" s="27"/>
      <c r="X812" s="27"/>
      <c r="Y812" s="27"/>
      <c r="Z812" s="27">
        <v>1</v>
      </c>
      <c r="AA812" s="28"/>
      <c r="AB812" s="2">
        <f t="shared" si="38"/>
        <v>1</v>
      </c>
    </row>
    <row r="813" spans="1:28" ht="12" customHeight="1">
      <c r="A813" s="10">
        <v>809</v>
      </c>
      <c r="B813" s="98" t="s">
        <v>155</v>
      </c>
      <c r="C813" s="98" t="s">
        <v>79</v>
      </c>
      <c r="D813" s="11" t="s">
        <v>51</v>
      </c>
      <c r="E813" s="11" t="s">
        <v>304</v>
      </c>
      <c r="F813" s="12" t="s">
        <v>48</v>
      </c>
      <c r="G813" s="11" t="s">
        <v>511</v>
      </c>
      <c r="H813" s="12" t="s">
        <v>306</v>
      </c>
      <c r="I813" s="11" t="s">
        <v>504</v>
      </c>
      <c r="J813" s="12" t="str">
        <f t="shared" si="40"/>
        <v>≥17h</v>
      </c>
      <c r="K813" s="12" t="s">
        <v>47</v>
      </c>
      <c r="L813" s="69" t="s">
        <v>520</v>
      </c>
      <c r="M813" s="11"/>
      <c r="N813" s="16"/>
      <c r="O813" s="27"/>
      <c r="P813" s="27"/>
      <c r="Q813" s="27"/>
      <c r="R813" s="27"/>
      <c r="S813" s="27"/>
      <c r="T813" s="55">
        <v>1</v>
      </c>
      <c r="U813" s="17"/>
      <c r="V813" s="27"/>
      <c r="W813" s="27"/>
      <c r="X813" s="27"/>
      <c r="Y813" s="27"/>
      <c r="Z813" s="27"/>
      <c r="AA813" s="28">
        <v>1</v>
      </c>
      <c r="AB813" s="2">
        <f t="shared" si="38"/>
        <v>0</v>
      </c>
    </row>
    <row r="814" spans="1:28" ht="12" customHeight="1">
      <c r="A814" s="10">
        <v>810</v>
      </c>
      <c r="B814" s="98" t="s">
        <v>198</v>
      </c>
      <c r="C814" s="98" t="s">
        <v>198</v>
      </c>
      <c r="D814" s="11" t="s">
        <v>25</v>
      </c>
      <c r="E814" s="11" t="s">
        <v>304</v>
      </c>
      <c r="F814" s="12" t="s">
        <v>48</v>
      </c>
      <c r="G814" s="12" t="s">
        <v>310</v>
      </c>
      <c r="H814" s="12" t="s">
        <v>306</v>
      </c>
      <c r="I814" s="11" t="s">
        <v>504</v>
      </c>
      <c r="J814" s="12" t="str">
        <f t="shared" si="40"/>
        <v>≥17h</v>
      </c>
      <c r="K814" s="12" t="s">
        <v>512</v>
      </c>
      <c r="L814" s="69" t="s">
        <v>520</v>
      </c>
      <c r="M814" s="11">
        <v>1</v>
      </c>
      <c r="N814" s="16"/>
      <c r="O814" s="27"/>
      <c r="P814" s="27"/>
      <c r="Q814" s="27"/>
      <c r="R814" s="27"/>
      <c r="S814" s="27"/>
      <c r="T814" s="55">
        <v>1</v>
      </c>
      <c r="U814" s="17"/>
      <c r="V814" s="27"/>
      <c r="W814" s="27"/>
      <c r="X814" s="27"/>
      <c r="Y814" s="27"/>
      <c r="Z814" s="27"/>
      <c r="AA814" s="28">
        <v>1</v>
      </c>
      <c r="AB814" s="2">
        <f t="shared" si="38"/>
        <v>0</v>
      </c>
    </row>
    <row r="815" spans="1:28" ht="12" customHeight="1">
      <c r="A815" s="10">
        <v>811</v>
      </c>
      <c r="B815" s="98" t="s">
        <v>256</v>
      </c>
      <c r="C815" s="98" t="s">
        <v>256</v>
      </c>
      <c r="D815" s="11" t="s">
        <v>52</v>
      </c>
      <c r="E815" s="11" t="s">
        <v>304</v>
      </c>
      <c r="F815" s="12" t="s">
        <v>49</v>
      </c>
      <c r="G815" s="12" t="s">
        <v>310</v>
      </c>
      <c r="H815" s="12" t="s">
        <v>306</v>
      </c>
      <c r="I815" s="11" t="s">
        <v>507</v>
      </c>
      <c r="J815" s="12" t="str">
        <f t="shared" si="40"/>
        <v>≥17h</v>
      </c>
      <c r="K815" s="12" t="s">
        <v>47</v>
      </c>
      <c r="L815" s="69" t="s">
        <v>519</v>
      </c>
      <c r="M815" s="11"/>
      <c r="N815" s="16"/>
      <c r="O815" s="27"/>
      <c r="P815" s="27"/>
      <c r="Q815" s="27"/>
      <c r="R815" s="27"/>
      <c r="S815" s="27"/>
      <c r="T815" s="55">
        <v>1</v>
      </c>
      <c r="U815" s="17"/>
      <c r="V815" s="27"/>
      <c r="W815" s="27"/>
      <c r="X815" s="27"/>
      <c r="Y815" s="27"/>
      <c r="Z815" s="27"/>
      <c r="AA815" s="28">
        <v>1</v>
      </c>
      <c r="AB815" s="2">
        <f t="shared" si="38"/>
        <v>0</v>
      </c>
    </row>
    <row r="816" spans="1:28" ht="12" customHeight="1">
      <c r="A816" s="10">
        <v>812</v>
      </c>
      <c r="B816" s="98" t="s">
        <v>155</v>
      </c>
      <c r="C816" s="98" t="s">
        <v>79</v>
      </c>
      <c r="D816" s="11" t="s">
        <v>52</v>
      </c>
      <c r="E816" s="11" t="s">
        <v>304</v>
      </c>
      <c r="F816" s="12" t="s">
        <v>49</v>
      </c>
      <c r="G816" s="11" t="s">
        <v>511</v>
      </c>
      <c r="H816" s="12" t="s">
        <v>306</v>
      </c>
      <c r="I816" s="103" t="s">
        <v>504</v>
      </c>
      <c r="J816" s="12" t="str">
        <f t="shared" si="40"/>
        <v>≥17h</v>
      </c>
      <c r="K816" s="12" t="s">
        <v>512</v>
      </c>
      <c r="L816" s="69" t="s">
        <v>520</v>
      </c>
      <c r="M816" s="11">
        <v>1</v>
      </c>
      <c r="N816" s="16"/>
      <c r="O816" s="27"/>
      <c r="P816" s="27"/>
      <c r="Q816" s="27"/>
      <c r="R816" s="27"/>
      <c r="S816" s="27">
        <v>1</v>
      </c>
      <c r="T816" s="55"/>
      <c r="U816" s="17"/>
      <c r="V816" s="27"/>
      <c r="W816" s="27"/>
      <c r="X816" s="27"/>
      <c r="Y816" s="27"/>
      <c r="Z816" s="27"/>
      <c r="AA816" s="28">
        <v>1</v>
      </c>
      <c r="AB816" s="2">
        <f t="shared" si="38"/>
        <v>1</v>
      </c>
    </row>
    <row r="817" spans="1:28" ht="12" customHeight="1">
      <c r="A817" s="10">
        <v>813</v>
      </c>
      <c r="B817" s="98" t="s">
        <v>198</v>
      </c>
      <c r="C817" s="98" t="s">
        <v>198</v>
      </c>
      <c r="D817" s="11" t="s">
        <v>25</v>
      </c>
      <c r="E817" s="11" t="s">
        <v>303</v>
      </c>
      <c r="F817" s="12" t="s">
        <v>48</v>
      </c>
      <c r="G817" s="12" t="s">
        <v>310</v>
      </c>
      <c r="H817" s="12" t="s">
        <v>306</v>
      </c>
      <c r="I817" s="11" t="s">
        <v>507</v>
      </c>
      <c r="J817" s="12" t="str">
        <f t="shared" si="40"/>
        <v>≥17h</v>
      </c>
      <c r="K817" s="12" t="s">
        <v>513</v>
      </c>
      <c r="L817" s="69" t="s">
        <v>520</v>
      </c>
      <c r="M817" s="11">
        <v>1</v>
      </c>
      <c r="N817" s="16"/>
      <c r="O817" s="27"/>
      <c r="P817" s="27"/>
      <c r="Q817" s="27"/>
      <c r="R817" s="27"/>
      <c r="S817" s="27"/>
      <c r="T817" s="55">
        <v>1</v>
      </c>
      <c r="U817" s="17"/>
      <c r="V817" s="27"/>
      <c r="W817" s="27"/>
      <c r="X817" s="27"/>
      <c r="Y817" s="27"/>
      <c r="Z817" s="27"/>
      <c r="AA817" s="28">
        <v>1</v>
      </c>
      <c r="AB817" s="2">
        <f t="shared" si="38"/>
        <v>0</v>
      </c>
    </row>
    <row r="818" spans="1:28" ht="12" customHeight="1">
      <c r="A818" s="10">
        <v>814</v>
      </c>
      <c r="B818" s="98" t="s">
        <v>256</v>
      </c>
      <c r="C818" s="98" t="s">
        <v>256</v>
      </c>
      <c r="D818" s="11" t="s">
        <v>52</v>
      </c>
      <c r="E818" s="11" t="s">
        <v>304</v>
      </c>
      <c r="F818" s="12" t="s">
        <v>49</v>
      </c>
      <c r="G818" s="12" t="s">
        <v>310</v>
      </c>
      <c r="H818" s="12" t="s">
        <v>306</v>
      </c>
      <c r="I818" s="11" t="s">
        <v>504</v>
      </c>
      <c r="J818" s="12" t="str">
        <f t="shared" si="40"/>
        <v>≥17h</v>
      </c>
      <c r="K818" s="12" t="s">
        <v>512</v>
      </c>
      <c r="L818" s="69" t="s">
        <v>519</v>
      </c>
      <c r="M818" s="11"/>
      <c r="N818" s="16"/>
      <c r="O818" s="27"/>
      <c r="P818" s="27"/>
      <c r="Q818" s="27"/>
      <c r="R818" s="27"/>
      <c r="S818" s="27"/>
      <c r="T818" s="55">
        <v>1</v>
      </c>
      <c r="U818" s="17"/>
      <c r="V818" s="27"/>
      <c r="W818" s="27"/>
      <c r="X818" s="27"/>
      <c r="Y818" s="27"/>
      <c r="Z818" s="27"/>
      <c r="AA818" s="28">
        <v>1</v>
      </c>
      <c r="AB818" s="2">
        <f t="shared" si="38"/>
        <v>0</v>
      </c>
    </row>
    <row r="819" spans="1:28" ht="12" customHeight="1">
      <c r="A819" s="10">
        <v>815</v>
      </c>
      <c r="B819" s="98" t="s">
        <v>155</v>
      </c>
      <c r="C819" s="98" t="s">
        <v>79</v>
      </c>
      <c r="D819" s="11" t="s">
        <v>52</v>
      </c>
      <c r="E819" s="11" t="s">
        <v>304</v>
      </c>
      <c r="F819" s="12" t="s">
        <v>49</v>
      </c>
      <c r="G819" s="11" t="s">
        <v>511</v>
      </c>
      <c r="H819" s="12" t="s">
        <v>308</v>
      </c>
      <c r="I819" s="11" t="s">
        <v>507</v>
      </c>
      <c r="J819" s="12" t="str">
        <f t="shared" si="40"/>
        <v>≥17h</v>
      </c>
      <c r="K819" s="12" t="s">
        <v>512</v>
      </c>
      <c r="L819" s="69" t="s">
        <v>520</v>
      </c>
      <c r="M819" s="11"/>
      <c r="N819" s="16"/>
      <c r="O819" s="27"/>
      <c r="P819" s="27"/>
      <c r="Q819" s="27"/>
      <c r="R819" s="27"/>
      <c r="S819" s="27"/>
      <c r="T819" s="55">
        <v>1</v>
      </c>
      <c r="U819" s="17"/>
      <c r="V819" s="27"/>
      <c r="W819" s="27"/>
      <c r="X819" s="27"/>
      <c r="Y819" s="27"/>
      <c r="Z819" s="27"/>
      <c r="AA819" s="28">
        <v>1</v>
      </c>
      <c r="AB819" s="2">
        <f t="shared" si="38"/>
        <v>0</v>
      </c>
    </row>
    <row r="820" spans="1:28" ht="12" customHeight="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11">
        <v>1</v>
      </c>
      <c r="N820" s="16">
        <v>1</v>
      </c>
      <c r="O820" s="27"/>
      <c r="P820" s="27"/>
      <c r="Q820" s="27"/>
      <c r="R820" s="27"/>
      <c r="S820" s="27"/>
      <c r="T820" s="55"/>
      <c r="U820" s="17"/>
      <c r="V820" s="27"/>
      <c r="W820" s="27"/>
      <c r="X820" s="27"/>
      <c r="Y820" s="27"/>
      <c r="Z820" s="27"/>
      <c r="AA820" s="28">
        <v>1</v>
      </c>
      <c r="AB820" s="2">
        <f t="shared" si="38"/>
        <v>0</v>
      </c>
    </row>
    <row r="821" spans="1:28" ht="12" customHeight="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11">
        <v>1</v>
      </c>
      <c r="N821" s="16">
        <v>1</v>
      </c>
      <c r="O821" s="27"/>
      <c r="P821" s="27"/>
      <c r="Q821" s="27"/>
      <c r="R821" s="27"/>
      <c r="S821" s="27"/>
      <c r="T821" s="55"/>
      <c r="U821" s="17"/>
      <c r="V821" s="27"/>
      <c r="W821" s="27"/>
      <c r="X821" s="27"/>
      <c r="Y821" s="27"/>
      <c r="Z821" s="27"/>
      <c r="AA821" s="28">
        <v>1</v>
      </c>
      <c r="AB821" s="2">
        <f t="shared" si="38"/>
        <v>0</v>
      </c>
    </row>
    <row r="822" spans="1:28" ht="12" customHeight="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11">
        <v>1</v>
      </c>
      <c r="N822" s="16">
        <v>1</v>
      </c>
      <c r="O822" s="27"/>
      <c r="P822" s="27"/>
      <c r="Q822" s="27"/>
      <c r="R822" s="27"/>
      <c r="S822" s="27"/>
      <c r="T822" s="55"/>
      <c r="U822" s="17"/>
      <c r="V822" s="27"/>
      <c r="W822" s="27"/>
      <c r="X822" s="27"/>
      <c r="Y822" s="27"/>
      <c r="Z822" s="27"/>
      <c r="AA822" s="28">
        <v>1</v>
      </c>
      <c r="AB822" s="2">
        <f t="shared" si="38"/>
        <v>0</v>
      </c>
    </row>
    <row r="823" spans="1:28" ht="12" customHeight="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11">
        <v>1</v>
      </c>
      <c r="N823" s="16"/>
      <c r="O823" s="27"/>
      <c r="P823" s="27"/>
      <c r="Q823" s="27"/>
      <c r="R823" s="27"/>
      <c r="S823" s="27">
        <v>1</v>
      </c>
      <c r="T823" s="55"/>
      <c r="U823" s="17"/>
      <c r="V823" s="27"/>
      <c r="W823" s="27"/>
      <c r="X823" s="27"/>
      <c r="Y823" s="27"/>
      <c r="Z823" s="27"/>
      <c r="AA823" s="28">
        <v>1</v>
      </c>
      <c r="AB823" s="2">
        <f t="shared" si="38"/>
        <v>1</v>
      </c>
    </row>
    <row r="824" spans="1:28" ht="12" customHeight="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11">
        <v>1</v>
      </c>
      <c r="N824" s="16">
        <v>1</v>
      </c>
      <c r="O824" s="27"/>
      <c r="P824" s="27"/>
      <c r="Q824" s="27"/>
      <c r="R824" s="27"/>
      <c r="S824" s="27"/>
      <c r="T824" s="55"/>
      <c r="U824" s="17"/>
      <c r="V824" s="27"/>
      <c r="W824" s="27"/>
      <c r="X824" s="27"/>
      <c r="Y824" s="27"/>
      <c r="Z824" s="27"/>
      <c r="AA824" s="28">
        <v>1</v>
      </c>
      <c r="AB824" s="2">
        <f t="shared" si="38"/>
        <v>0</v>
      </c>
    </row>
    <row r="825" spans="1:28" ht="12" customHeight="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11">
        <v>1</v>
      </c>
      <c r="N825" s="16">
        <v>1</v>
      </c>
      <c r="O825" s="27"/>
      <c r="P825" s="27"/>
      <c r="Q825" s="27"/>
      <c r="R825" s="27"/>
      <c r="S825" s="27"/>
      <c r="T825" s="55"/>
      <c r="U825" s="17"/>
      <c r="V825" s="27"/>
      <c r="W825" s="27"/>
      <c r="X825" s="27"/>
      <c r="Y825" s="27"/>
      <c r="Z825" s="27"/>
      <c r="AA825" s="28">
        <v>1</v>
      </c>
      <c r="AB825" s="2">
        <f t="shared" si="38"/>
        <v>0</v>
      </c>
    </row>
    <row r="826" spans="1:28" ht="12" customHeight="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11">
        <v>1</v>
      </c>
      <c r="N826" s="16">
        <v>1</v>
      </c>
      <c r="O826" s="27"/>
      <c r="P826" s="27"/>
      <c r="Q826" s="27"/>
      <c r="R826" s="27"/>
      <c r="S826" s="27"/>
      <c r="T826" s="55"/>
      <c r="U826" s="17"/>
      <c r="V826" s="27"/>
      <c r="W826" s="27"/>
      <c r="X826" s="27"/>
      <c r="Y826" s="27"/>
      <c r="Z826" s="27"/>
      <c r="AA826" s="28">
        <v>1</v>
      </c>
      <c r="AB826" s="2">
        <f t="shared" si="38"/>
        <v>0</v>
      </c>
    </row>
    <row r="827" spans="1:28" ht="12" customHeight="1">
      <c r="A827" s="10">
        <v>823</v>
      </c>
      <c r="B827" s="98" t="s">
        <v>156</v>
      </c>
      <c r="C827" s="98" t="s">
        <v>79</v>
      </c>
      <c r="D827" s="11" t="s">
        <v>51</v>
      </c>
      <c r="E827" s="11" t="s">
        <v>304</v>
      </c>
      <c r="F827" s="12" t="s">
        <v>49</v>
      </c>
      <c r="G827" s="11" t="s">
        <v>511</v>
      </c>
      <c r="H827" s="12" t="s">
        <v>307</v>
      </c>
      <c r="I827" s="11" t="s">
        <v>504</v>
      </c>
      <c r="J827" s="12" t="str">
        <f t="shared" ref="J827:J832" si="41">"≥17h"</f>
        <v>≥17h</v>
      </c>
      <c r="K827" s="12" t="s">
        <v>513</v>
      </c>
      <c r="L827" s="69" t="s">
        <v>520</v>
      </c>
      <c r="M827" s="11"/>
      <c r="N827" s="16"/>
      <c r="O827" s="27"/>
      <c r="P827" s="27"/>
      <c r="Q827" s="27"/>
      <c r="R827" s="27"/>
      <c r="S827" s="27"/>
      <c r="T827" s="55">
        <v>1</v>
      </c>
      <c r="U827" s="17"/>
      <c r="V827" s="27"/>
      <c r="W827" s="27"/>
      <c r="X827" s="27"/>
      <c r="Y827" s="27"/>
      <c r="Z827" s="27"/>
      <c r="AA827" s="28">
        <v>1</v>
      </c>
      <c r="AB827" s="2">
        <f t="shared" si="38"/>
        <v>0</v>
      </c>
    </row>
    <row r="828" spans="1:28" ht="12" customHeight="1">
      <c r="A828" s="10">
        <v>824</v>
      </c>
      <c r="B828" s="98" t="s">
        <v>199</v>
      </c>
      <c r="C828" s="98" t="s">
        <v>198</v>
      </c>
      <c r="D828" s="11" t="s">
        <v>25</v>
      </c>
      <c r="E828" s="11" t="s">
        <v>304</v>
      </c>
      <c r="F828" s="12" t="s">
        <v>48</v>
      </c>
      <c r="G828" s="12" t="s">
        <v>310</v>
      </c>
      <c r="H828" s="12" t="s">
        <v>306</v>
      </c>
      <c r="I828" s="11" t="s">
        <v>507</v>
      </c>
      <c r="J828" s="12" t="str">
        <f t="shared" si="41"/>
        <v>≥17h</v>
      </c>
      <c r="K828" s="12" t="s">
        <v>47</v>
      </c>
      <c r="L828" s="69" t="s">
        <v>520</v>
      </c>
      <c r="M828" s="11">
        <v>1</v>
      </c>
      <c r="N828" s="16"/>
      <c r="O828" s="27"/>
      <c r="P828" s="27"/>
      <c r="Q828" s="27"/>
      <c r="R828" s="27"/>
      <c r="S828" s="27"/>
      <c r="T828" s="55">
        <v>1</v>
      </c>
      <c r="U828" s="17"/>
      <c r="V828" s="27"/>
      <c r="W828" s="27"/>
      <c r="X828" s="27"/>
      <c r="Y828" s="27"/>
      <c r="Z828" s="27"/>
      <c r="AA828" s="28">
        <v>1</v>
      </c>
      <c r="AB828" s="2">
        <f t="shared" si="38"/>
        <v>0</v>
      </c>
    </row>
    <row r="829" spans="1:28" ht="12" customHeight="1">
      <c r="A829" s="10">
        <v>825</v>
      </c>
      <c r="B829" s="98" t="s">
        <v>264</v>
      </c>
      <c r="C829" s="98" t="s">
        <v>264</v>
      </c>
      <c r="D829" s="11" t="s">
        <v>51</v>
      </c>
      <c r="E829" s="11" t="s">
        <v>304</v>
      </c>
      <c r="F829" s="12" t="s">
        <v>48</v>
      </c>
      <c r="G829" s="12" t="s">
        <v>510</v>
      </c>
      <c r="H829" s="12" t="s">
        <v>308</v>
      </c>
      <c r="I829" s="11" t="s">
        <v>504</v>
      </c>
      <c r="J829" s="12" t="str">
        <f t="shared" si="41"/>
        <v>≥17h</v>
      </c>
      <c r="K829" s="12" t="s">
        <v>513</v>
      </c>
      <c r="L829" s="69" t="s">
        <v>519</v>
      </c>
      <c r="M829" s="11">
        <v>1</v>
      </c>
      <c r="N829" s="16"/>
      <c r="O829" s="27">
        <v>1</v>
      </c>
      <c r="P829" s="27"/>
      <c r="Q829" s="27"/>
      <c r="R829" s="27"/>
      <c r="S829" s="27"/>
      <c r="T829" s="55"/>
      <c r="U829" s="17"/>
      <c r="V829" s="27"/>
      <c r="W829" s="27"/>
      <c r="X829" s="27"/>
      <c r="Y829" s="27"/>
      <c r="Z829" s="27"/>
      <c r="AA829" s="28">
        <v>1</v>
      </c>
      <c r="AB829" s="2">
        <f t="shared" si="38"/>
        <v>0</v>
      </c>
    </row>
    <row r="830" spans="1:28" ht="12" customHeight="1">
      <c r="A830" s="10">
        <v>826</v>
      </c>
      <c r="B830" s="98" t="s">
        <v>199</v>
      </c>
      <c r="C830" s="98" t="s">
        <v>198</v>
      </c>
      <c r="D830" s="11" t="s">
        <v>25</v>
      </c>
      <c r="E830" s="11" t="s">
        <v>304</v>
      </c>
      <c r="F830" s="12" t="s">
        <v>50</v>
      </c>
      <c r="G830" s="12" t="s">
        <v>510</v>
      </c>
      <c r="H830" s="12" t="s">
        <v>307</v>
      </c>
      <c r="I830" s="11" t="s">
        <v>504</v>
      </c>
      <c r="J830" s="12" t="str">
        <f t="shared" si="41"/>
        <v>≥17h</v>
      </c>
      <c r="K830" s="12" t="s">
        <v>47</v>
      </c>
      <c r="L830" s="69" t="s">
        <v>520</v>
      </c>
      <c r="M830" s="11">
        <v>1</v>
      </c>
      <c r="N830" s="16"/>
      <c r="O830" s="27"/>
      <c r="P830" s="27"/>
      <c r="Q830" s="27"/>
      <c r="R830" s="27"/>
      <c r="S830" s="27"/>
      <c r="T830" s="55">
        <v>1</v>
      </c>
      <c r="U830" s="17"/>
      <c r="V830" s="27"/>
      <c r="W830" s="27"/>
      <c r="X830" s="27"/>
      <c r="Y830" s="27"/>
      <c r="Z830" s="27"/>
      <c r="AA830" s="28">
        <v>1</v>
      </c>
      <c r="AB830" s="2">
        <f t="shared" si="38"/>
        <v>0</v>
      </c>
    </row>
    <row r="831" spans="1:28" ht="12" customHeight="1">
      <c r="A831" s="10">
        <v>827</v>
      </c>
      <c r="B831" s="98" t="s">
        <v>87</v>
      </c>
      <c r="C831" s="98" t="s">
        <v>71</v>
      </c>
      <c r="D831" s="11" t="s">
        <v>25</v>
      </c>
      <c r="E831" s="11" t="s">
        <v>303</v>
      </c>
      <c r="F831" s="12" t="s">
        <v>50</v>
      </c>
      <c r="G831" s="12" t="s">
        <v>310</v>
      </c>
      <c r="H831" s="12" t="s">
        <v>306</v>
      </c>
      <c r="I831" s="103" t="s">
        <v>505</v>
      </c>
      <c r="J831" s="12" t="str">
        <f t="shared" si="41"/>
        <v>≥17h</v>
      </c>
      <c r="K831" s="12" t="s">
        <v>47</v>
      </c>
      <c r="L831" s="69" t="s">
        <v>520</v>
      </c>
      <c r="M831" s="11">
        <v>1</v>
      </c>
      <c r="N831" s="16"/>
      <c r="O831" s="27"/>
      <c r="P831" s="27"/>
      <c r="Q831" s="27">
        <v>1</v>
      </c>
      <c r="R831" s="27"/>
      <c r="S831" s="27"/>
      <c r="T831" s="55"/>
      <c r="U831" s="17"/>
      <c r="V831" s="27"/>
      <c r="W831" s="27"/>
      <c r="X831" s="27"/>
      <c r="Y831" s="27"/>
      <c r="Z831" s="27"/>
      <c r="AA831" s="28">
        <v>1</v>
      </c>
      <c r="AB831" s="2">
        <f t="shared" si="38"/>
        <v>0</v>
      </c>
    </row>
    <row r="832" spans="1:28" ht="12" customHeight="1">
      <c r="A832" s="10">
        <v>828</v>
      </c>
      <c r="B832" s="98" t="s">
        <v>199</v>
      </c>
      <c r="C832" s="98" t="s">
        <v>198</v>
      </c>
      <c r="D832" s="11" t="s">
        <v>25</v>
      </c>
      <c r="E832" s="11" t="s">
        <v>304</v>
      </c>
      <c r="F832" s="12" t="s">
        <v>49</v>
      </c>
      <c r="G832" s="12" t="s">
        <v>310</v>
      </c>
      <c r="H832" s="12" t="s">
        <v>306</v>
      </c>
      <c r="I832" s="11" t="s">
        <v>507</v>
      </c>
      <c r="J832" s="12" t="str">
        <f t="shared" si="41"/>
        <v>≥17h</v>
      </c>
      <c r="K832" s="12" t="s">
        <v>512</v>
      </c>
      <c r="L832" s="69" t="s">
        <v>520</v>
      </c>
      <c r="M832" s="11"/>
      <c r="N832" s="16"/>
      <c r="O832" s="27"/>
      <c r="P832" s="27"/>
      <c r="Q832" s="27"/>
      <c r="R832" s="27"/>
      <c r="S832" s="27"/>
      <c r="T832" s="55">
        <v>1</v>
      </c>
      <c r="U832" s="17"/>
      <c r="V832" s="27"/>
      <c r="W832" s="27"/>
      <c r="X832" s="27"/>
      <c r="Y832" s="27"/>
      <c r="Z832" s="27"/>
      <c r="AA832" s="28">
        <v>1</v>
      </c>
      <c r="AB832" s="2">
        <f t="shared" si="38"/>
        <v>0</v>
      </c>
    </row>
    <row r="833" spans="1:28" ht="12" customHeight="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11">
        <v>1</v>
      </c>
      <c r="N833" s="16">
        <v>1</v>
      </c>
      <c r="O833" s="27"/>
      <c r="P833" s="27"/>
      <c r="Q833" s="27"/>
      <c r="R833" s="27"/>
      <c r="S833" s="27"/>
      <c r="T833" s="55"/>
      <c r="U833" s="17"/>
      <c r="V833" s="27"/>
      <c r="W833" s="27"/>
      <c r="X833" s="27"/>
      <c r="Y833" s="27"/>
      <c r="Z833" s="27"/>
      <c r="AA833" s="28">
        <v>1</v>
      </c>
      <c r="AB833" s="2">
        <f t="shared" si="38"/>
        <v>0</v>
      </c>
    </row>
    <row r="834" spans="1:28" ht="12" customHeight="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11"/>
      <c r="N834" s="16"/>
      <c r="O834" s="27"/>
      <c r="P834" s="27"/>
      <c r="Q834" s="27"/>
      <c r="R834" s="27"/>
      <c r="S834" s="27"/>
      <c r="T834" s="55">
        <v>1</v>
      </c>
      <c r="U834" s="17"/>
      <c r="V834" s="27"/>
      <c r="W834" s="27"/>
      <c r="X834" s="27"/>
      <c r="Y834" s="27"/>
      <c r="Z834" s="27"/>
      <c r="AA834" s="28">
        <v>1</v>
      </c>
      <c r="AB834" s="2">
        <f t="shared" si="38"/>
        <v>0</v>
      </c>
    </row>
    <row r="835" spans="1:28" ht="12" customHeight="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11"/>
      <c r="N835" s="16"/>
      <c r="O835" s="27"/>
      <c r="P835" s="27"/>
      <c r="Q835" s="27"/>
      <c r="R835" s="27"/>
      <c r="S835" s="27"/>
      <c r="T835" s="55">
        <v>1</v>
      </c>
      <c r="U835" s="17"/>
      <c r="V835" s="27"/>
      <c r="W835" s="27"/>
      <c r="X835" s="27"/>
      <c r="Y835" s="27"/>
      <c r="Z835" s="27"/>
      <c r="AA835" s="28">
        <v>1</v>
      </c>
      <c r="AB835" s="2">
        <f t="shared" si="38"/>
        <v>0</v>
      </c>
    </row>
    <row r="836" spans="1:28" ht="12" customHeight="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11"/>
      <c r="N836" s="16"/>
      <c r="O836" s="27"/>
      <c r="P836" s="27"/>
      <c r="Q836" s="27"/>
      <c r="R836" s="27"/>
      <c r="S836" s="27"/>
      <c r="T836" s="55">
        <v>1</v>
      </c>
      <c r="U836" s="17"/>
      <c r="V836" s="27"/>
      <c r="W836" s="27"/>
      <c r="X836" s="27"/>
      <c r="Y836" s="27"/>
      <c r="Z836" s="27"/>
      <c r="AA836" s="28">
        <v>1</v>
      </c>
      <c r="AB836" s="2">
        <f t="shared" si="38"/>
        <v>0</v>
      </c>
    </row>
    <row r="837" spans="1:28" ht="12" customHeight="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11"/>
      <c r="N837" s="16"/>
      <c r="O837" s="27"/>
      <c r="P837" s="27"/>
      <c r="Q837" s="27"/>
      <c r="R837" s="27"/>
      <c r="S837" s="27"/>
      <c r="T837" s="55">
        <v>1</v>
      </c>
      <c r="U837" s="17"/>
      <c r="V837" s="27"/>
      <c r="W837" s="27"/>
      <c r="X837" s="27"/>
      <c r="Y837" s="27"/>
      <c r="Z837" s="27"/>
      <c r="AA837" s="28">
        <v>1</v>
      </c>
      <c r="AB837" s="2">
        <f t="shared" si="38"/>
        <v>0</v>
      </c>
    </row>
    <row r="838" spans="1:28" ht="12" customHeight="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11"/>
      <c r="N838" s="16"/>
      <c r="O838" s="27"/>
      <c r="P838" s="27"/>
      <c r="Q838" s="27"/>
      <c r="R838" s="27"/>
      <c r="S838" s="27"/>
      <c r="T838" s="55">
        <v>1</v>
      </c>
      <c r="U838" s="17"/>
      <c r="V838" s="27"/>
      <c r="W838" s="27"/>
      <c r="X838" s="27"/>
      <c r="Y838" s="27"/>
      <c r="Z838" s="27"/>
      <c r="AA838" s="28">
        <v>1</v>
      </c>
      <c r="AB838" s="2">
        <f t="shared" ref="AB838:AB901" si="42">IF(OR(S838=1,Z838=1),1,0)</f>
        <v>0</v>
      </c>
    </row>
    <row r="839" spans="1:28" ht="12" customHeight="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11">
        <v>1</v>
      </c>
      <c r="N839" s="16">
        <v>1</v>
      </c>
      <c r="O839" s="27"/>
      <c r="P839" s="27"/>
      <c r="Q839" s="27"/>
      <c r="R839" s="27"/>
      <c r="S839" s="27"/>
      <c r="T839" s="55"/>
      <c r="U839" s="17"/>
      <c r="V839" s="27"/>
      <c r="W839" s="27"/>
      <c r="X839" s="27"/>
      <c r="Y839" s="27"/>
      <c r="Z839" s="27"/>
      <c r="AA839" s="28">
        <v>1</v>
      </c>
      <c r="AB839" s="2">
        <f t="shared" si="42"/>
        <v>0</v>
      </c>
    </row>
    <row r="840" spans="1:28" ht="12" customHeight="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11">
        <v>1</v>
      </c>
      <c r="N840" s="16">
        <v>1</v>
      </c>
      <c r="O840" s="27"/>
      <c r="P840" s="27"/>
      <c r="Q840" s="27"/>
      <c r="R840" s="27"/>
      <c r="S840" s="27"/>
      <c r="T840" s="55"/>
      <c r="U840" s="17"/>
      <c r="V840" s="27"/>
      <c r="W840" s="27"/>
      <c r="X840" s="27"/>
      <c r="Y840" s="27"/>
      <c r="Z840" s="27"/>
      <c r="AA840" s="28">
        <v>1</v>
      </c>
      <c r="AB840" s="2">
        <f t="shared" si="42"/>
        <v>0</v>
      </c>
    </row>
    <row r="841" spans="1:28" ht="12" customHeight="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11"/>
      <c r="N841" s="16"/>
      <c r="O841" s="27"/>
      <c r="P841" s="27"/>
      <c r="Q841" s="27"/>
      <c r="R841" s="27"/>
      <c r="S841" s="27"/>
      <c r="T841" s="55">
        <v>1</v>
      </c>
      <c r="U841" s="17"/>
      <c r="V841" s="27"/>
      <c r="W841" s="27"/>
      <c r="X841" s="27"/>
      <c r="Y841" s="27"/>
      <c r="Z841" s="27"/>
      <c r="AA841" s="28">
        <v>1</v>
      </c>
      <c r="AB841" s="2">
        <f t="shared" si="42"/>
        <v>0</v>
      </c>
    </row>
    <row r="842" spans="1:28" ht="12" customHeight="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11">
        <v>1</v>
      </c>
      <c r="N842" s="16"/>
      <c r="O842" s="27"/>
      <c r="P842" s="27"/>
      <c r="Q842" s="27"/>
      <c r="R842" s="27"/>
      <c r="S842" s="27">
        <v>1</v>
      </c>
      <c r="T842" s="55"/>
      <c r="U842" s="17"/>
      <c r="V842" s="27"/>
      <c r="W842" s="27"/>
      <c r="X842" s="27"/>
      <c r="Y842" s="27"/>
      <c r="Z842" s="27"/>
      <c r="AA842" s="28">
        <v>1</v>
      </c>
      <c r="AB842" s="2">
        <f t="shared" si="42"/>
        <v>1</v>
      </c>
    </row>
    <row r="843" spans="1:28" ht="12" customHeight="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11"/>
      <c r="N843" s="16"/>
      <c r="O843" s="27"/>
      <c r="P843" s="27"/>
      <c r="Q843" s="27"/>
      <c r="R843" s="27"/>
      <c r="S843" s="27"/>
      <c r="T843" s="55">
        <v>1</v>
      </c>
      <c r="U843" s="17"/>
      <c r="V843" s="27"/>
      <c r="W843" s="27"/>
      <c r="X843" s="27"/>
      <c r="Y843" s="27"/>
      <c r="Z843" s="27"/>
      <c r="AA843" s="28">
        <v>1</v>
      </c>
      <c r="AB843" s="2">
        <f t="shared" si="42"/>
        <v>0</v>
      </c>
    </row>
    <row r="844" spans="1:28" ht="12" customHeight="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11">
        <v>1</v>
      </c>
      <c r="N844" s="16">
        <v>1</v>
      </c>
      <c r="O844" s="27"/>
      <c r="P844" s="27"/>
      <c r="Q844" s="27"/>
      <c r="R844" s="27"/>
      <c r="S844" s="27"/>
      <c r="T844" s="55"/>
      <c r="U844" s="17"/>
      <c r="V844" s="27"/>
      <c r="W844" s="27"/>
      <c r="X844" s="27"/>
      <c r="Y844" s="27"/>
      <c r="Z844" s="27"/>
      <c r="AA844" s="28">
        <v>1</v>
      </c>
      <c r="AB844" s="2">
        <f t="shared" si="42"/>
        <v>0</v>
      </c>
    </row>
    <row r="845" spans="1:28" ht="12" customHeight="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11">
        <v>1</v>
      </c>
      <c r="N845" s="16"/>
      <c r="O845" s="27"/>
      <c r="P845" s="27"/>
      <c r="Q845" s="27"/>
      <c r="R845" s="27"/>
      <c r="S845" s="27">
        <v>1</v>
      </c>
      <c r="T845" s="55"/>
      <c r="U845" s="17"/>
      <c r="V845" s="27"/>
      <c r="W845" s="27"/>
      <c r="X845" s="27"/>
      <c r="Y845" s="27"/>
      <c r="Z845" s="27"/>
      <c r="AA845" s="28">
        <v>1</v>
      </c>
      <c r="AB845" s="2">
        <f t="shared" si="42"/>
        <v>1</v>
      </c>
    </row>
    <row r="846" spans="1:28" ht="12" customHeight="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11"/>
      <c r="N846" s="16"/>
      <c r="O846" s="27"/>
      <c r="P846" s="27"/>
      <c r="Q846" s="27"/>
      <c r="R846" s="27"/>
      <c r="S846" s="27"/>
      <c r="T846" s="55">
        <v>1</v>
      </c>
      <c r="U846" s="17"/>
      <c r="V846" s="27"/>
      <c r="W846" s="27"/>
      <c r="X846" s="27"/>
      <c r="Y846" s="27"/>
      <c r="Z846" s="27"/>
      <c r="AA846" s="28">
        <v>1</v>
      </c>
      <c r="AB846" s="2">
        <f t="shared" si="42"/>
        <v>0</v>
      </c>
    </row>
    <row r="847" spans="1:28" ht="12" customHeight="1">
      <c r="A847" s="10">
        <v>843</v>
      </c>
      <c r="B847" s="98" t="s">
        <v>74</v>
      </c>
      <c r="C847" s="98" t="s">
        <v>75</v>
      </c>
      <c r="D847" s="11" t="s">
        <v>51</v>
      </c>
      <c r="E847" s="11" t="s">
        <v>303</v>
      </c>
      <c r="F847" s="12" t="s">
        <v>50</v>
      </c>
      <c r="G847" s="12" t="s">
        <v>310</v>
      </c>
      <c r="H847" s="12" t="s">
        <v>306</v>
      </c>
      <c r="I847" s="103" t="s">
        <v>504</v>
      </c>
      <c r="J847" s="11" t="str">
        <f t="shared" ref="J847:J852" si="43">"12-16h"</f>
        <v>12-16h</v>
      </c>
      <c r="K847" s="12" t="s">
        <v>513</v>
      </c>
      <c r="L847" s="69" t="s">
        <v>519</v>
      </c>
      <c r="M847" s="11">
        <v>1</v>
      </c>
      <c r="N847" s="16">
        <v>1</v>
      </c>
      <c r="O847" s="27"/>
      <c r="P847" s="27"/>
      <c r="Q847" s="27"/>
      <c r="R847" s="27"/>
      <c r="S847" s="27"/>
      <c r="T847" s="55"/>
      <c r="U847" s="17"/>
      <c r="V847" s="27"/>
      <c r="W847" s="27"/>
      <c r="X847" s="27"/>
      <c r="Y847" s="27"/>
      <c r="Z847" s="27"/>
      <c r="AA847" s="28">
        <v>1</v>
      </c>
      <c r="AB847" s="2">
        <f t="shared" si="42"/>
        <v>0</v>
      </c>
    </row>
    <row r="848" spans="1:28" ht="12" customHeight="1">
      <c r="A848" s="10">
        <v>844</v>
      </c>
      <c r="B848" s="98" t="s">
        <v>269</v>
      </c>
      <c r="C848" s="98" t="s">
        <v>264</v>
      </c>
      <c r="D848" s="11" t="s">
        <v>51</v>
      </c>
      <c r="E848" s="11" t="s">
        <v>304</v>
      </c>
      <c r="F848" s="12" t="s">
        <v>49</v>
      </c>
      <c r="G848" s="11" t="s">
        <v>511</v>
      </c>
      <c r="H848" s="12" t="s">
        <v>307</v>
      </c>
      <c r="I848" s="11" t="s">
        <v>507</v>
      </c>
      <c r="J848" s="11" t="str">
        <f t="shared" si="43"/>
        <v>12-16h</v>
      </c>
      <c r="K848" s="12" t="s">
        <v>513</v>
      </c>
      <c r="L848" s="69" t="s">
        <v>519</v>
      </c>
      <c r="M848" s="11">
        <v>1</v>
      </c>
      <c r="N848" s="16"/>
      <c r="O848" s="27">
        <v>1</v>
      </c>
      <c r="P848" s="27"/>
      <c r="Q848" s="27"/>
      <c r="R848" s="27"/>
      <c r="S848" s="27"/>
      <c r="T848" s="55"/>
      <c r="U848" s="17"/>
      <c r="V848" s="27"/>
      <c r="W848" s="27"/>
      <c r="X848" s="27"/>
      <c r="Y848" s="27"/>
      <c r="Z848" s="27"/>
      <c r="AA848" s="28">
        <v>1</v>
      </c>
      <c r="AB848" s="2">
        <f t="shared" si="42"/>
        <v>0</v>
      </c>
    </row>
    <row r="849" spans="1:28" ht="12" customHeight="1">
      <c r="A849" s="10">
        <v>845</v>
      </c>
      <c r="B849" s="98" t="s">
        <v>74</v>
      </c>
      <c r="C849" s="98" t="s">
        <v>75</v>
      </c>
      <c r="D849" s="11" t="s">
        <v>25</v>
      </c>
      <c r="E849" s="11" t="s">
        <v>304</v>
      </c>
      <c r="F849" s="12" t="s">
        <v>49</v>
      </c>
      <c r="G849" s="12" t="s">
        <v>310</v>
      </c>
      <c r="H849" s="12" t="s">
        <v>306</v>
      </c>
      <c r="I849" s="103" t="s">
        <v>504</v>
      </c>
      <c r="J849" s="11" t="str">
        <f t="shared" si="43"/>
        <v>12-16h</v>
      </c>
      <c r="K849" s="12" t="s">
        <v>47</v>
      </c>
      <c r="L849" s="69" t="s">
        <v>519</v>
      </c>
      <c r="M849" s="11">
        <v>1</v>
      </c>
      <c r="N849" s="16">
        <v>1</v>
      </c>
      <c r="O849" s="27"/>
      <c r="P849" s="27"/>
      <c r="Q849" s="27"/>
      <c r="R849" s="27"/>
      <c r="S849" s="27"/>
      <c r="T849" s="55"/>
      <c r="U849" s="17"/>
      <c r="V849" s="27"/>
      <c r="W849" s="27"/>
      <c r="X849" s="27"/>
      <c r="Y849" s="27"/>
      <c r="Z849" s="27"/>
      <c r="AA849" s="28">
        <v>1</v>
      </c>
      <c r="AB849" s="2">
        <f t="shared" si="42"/>
        <v>0</v>
      </c>
    </row>
    <row r="850" spans="1:28" ht="12" customHeight="1">
      <c r="A850" s="10">
        <v>846</v>
      </c>
      <c r="B850" s="98" t="s">
        <v>199</v>
      </c>
      <c r="C850" s="98" t="s">
        <v>198</v>
      </c>
      <c r="D850" s="11" t="s">
        <v>51</v>
      </c>
      <c r="E850" s="11" t="s">
        <v>303</v>
      </c>
      <c r="F850" s="12" t="s">
        <v>50</v>
      </c>
      <c r="G850" s="12" t="s">
        <v>310</v>
      </c>
      <c r="H850" s="12" t="s">
        <v>306</v>
      </c>
      <c r="I850" s="103" t="s">
        <v>504</v>
      </c>
      <c r="J850" s="11" t="str">
        <f t="shared" si="43"/>
        <v>12-16h</v>
      </c>
      <c r="K850" s="12" t="s">
        <v>512</v>
      </c>
      <c r="L850" s="69" t="s">
        <v>520</v>
      </c>
      <c r="M850" s="11"/>
      <c r="N850" s="16"/>
      <c r="O850" s="27"/>
      <c r="P850" s="27"/>
      <c r="Q850" s="27"/>
      <c r="R850" s="27"/>
      <c r="S850" s="27"/>
      <c r="T850" s="55">
        <v>1</v>
      </c>
      <c r="U850" s="17"/>
      <c r="V850" s="27"/>
      <c r="W850" s="27"/>
      <c r="X850" s="27"/>
      <c r="Y850" s="27"/>
      <c r="Z850" s="27"/>
      <c r="AA850" s="28">
        <v>1</v>
      </c>
      <c r="AB850" s="2">
        <f t="shared" si="42"/>
        <v>0</v>
      </c>
    </row>
    <row r="851" spans="1:28" ht="12" customHeight="1">
      <c r="A851" s="10">
        <v>847</v>
      </c>
      <c r="B851" s="98" t="s">
        <v>72</v>
      </c>
      <c r="C851" s="98" t="s">
        <v>72</v>
      </c>
      <c r="D851" s="11" t="s">
        <v>51</v>
      </c>
      <c r="E851" s="11" t="s">
        <v>303</v>
      </c>
      <c r="F851" s="12" t="s">
        <v>49</v>
      </c>
      <c r="G851" s="12" t="s">
        <v>310</v>
      </c>
      <c r="H851" s="12" t="s">
        <v>306</v>
      </c>
      <c r="I851" s="11" t="s">
        <v>504</v>
      </c>
      <c r="J851" s="11" t="str">
        <f t="shared" si="43"/>
        <v>12-16h</v>
      </c>
      <c r="K851" s="12" t="s">
        <v>513</v>
      </c>
      <c r="L851" s="69" t="s">
        <v>519</v>
      </c>
      <c r="M851" s="11">
        <v>1</v>
      </c>
      <c r="N851" s="16">
        <v>1</v>
      </c>
      <c r="O851" s="27"/>
      <c r="P851" s="27"/>
      <c r="Q851" s="27"/>
      <c r="R851" s="27"/>
      <c r="S851" s="27"/>
      <c r="T851" s="55"/>
      <c r="U851" s="17"/>
      <c r="V851" s="27"/>
      <c r="W851" s="27"/>
      <c r="X851" s="27"/>
      <c r="Y851" s="27"/>
      <c r="Z851" s="27"/>
      <c r="AA851" s="28">
        <v>1</v>
      </c>
      <c r="AB851" s="2">
        <f t="shared" si="42"/>
        <v>0</v>
      </c>
    </row>
    <row r="852" spans="1:28" ht="12" customHeight="1">
      <c r="A852" s="10">
        <v>848</v>
      </c>
      <c r="B852" s="98" t="s">
        <v>260</v>
      </c>
      <c r="C852" s="98" t="s">
        <v>260</v>
      </c>
      <c r="D852" s="11" t="s">
        <v>25</v>
      </c>
      <c r="E852" s="11" t="s">
        <v>303</v>
      </c>
      <c r="F852" s="12" t="s">
        <v>50</v>
      </c>
      <c r="G852" s="12" t="s">
        <v>310</v>
      </c>
      <c r="H852" s="12" t="s">
        <v>306</v>
      </c>
      <c r="I852" s="103" t="s">
        <v>504</v>
      </c>
      <c r="J852" s="11" t="str">
        <f t="shared" si="43"/>
        <v>12-16h</v>
      </c>
      <c r="K852" s="12" t="s">
        <v>512</v>
      </c>
      <c r="L852" s="69" t="s">
        <v>519</v>
      </c>
      <c r="M852" s="11">
        <v>1</v>
      </c>
      <c r="N852" s="16">
        <v>1</v>
      </c>
      <c r="O852" s="27"/>
      <c r="P852" s="27"/>
      <c r="Q852" s="27"/>
      <c r="R852" s="27"/>
      <c r="S852" s="27"/>
      <c r="T852" s="55"/>
      <c r="U852" s="17">
        <v>1</v>
      </c>
      <c r="V852" s="27"/>
      <c r="W852" s="27"/>
      <c r="X852" s="27"/>
      <c r="Y852" s="27"/>
      <c r="Z852" s="27"/>
      <c r="AA852" s="28"/>
      <c r="AB852" s="2">
        <f t="shared" si="42"/>
        <v>0</v>
      </c>
    </row>
    <row r="853" spans="1:28" ht="12" customHeight="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11"/>
      <c r="N853" s="16"/>
      <c r="O853" s="27"/>
      <c r="P853" s="27"/>
      <c r="Q853" s="27"/>
      <c r="R853" s="27"/>
      <c r="S853" s="27"/>
      <c r="T853" s="55">
        <v>1</v>
      </c>
      <c r="U853" s="17"/>
      <c r="V853" s="27"/>
      <c r="W853" s="27"/>
      <c r="X853" s="27"/>
      <c r="Y853" s="27"/>
      <c r="Z853" s="27"/>
      <c r="AA853" s="28">
        <v>1</v>
      </c>
      <c r="AB853" s="2">
        <f t="shared" si="42"/>
        <v>0</v>
      </c>
    </row>
    <row r="854" spans="1:28" ht="12" customHeight="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11">
        <v>1</v>
      </c>
      <c r="N854" s="16"/>
      <c r="O854" s="27">
        <v>1</v>
      </c>
      <c r="P854" s="27"/>
      <c r="Q854" s="27"/>
      <c r="R854" s="27"/>
      <c r="S854" s="27"/>
      <c r="T854" s="55"/>
      <c r="U854" s="17"/>
      <c r="V854" s="27"/>
      <c r="W854" s="27"/>
      <c r="X854" s="27"/>
      <c r="Y854" s="27"/>
      <c r="Z854" s="27"/>
      <c r="AA854" s="28">
        <v>1</v>
      </c>
      <c r="AB854" s="2">
        <f t="shared" si="42"/>
        <v>0</v>
      </c>
    </row>
    <row r="855" spans="1:28" ht="12" customHeight="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11"/>
      <c r="N855" s="16"/>
      <c r="O855" s="27"/>
      <c r="P855" s="27"/>
      <c r="Q855" s="27"/>
      <c r="R855" s="27"/>
      <c r="S855" s="27"/>
      <c r="T855" s="55">
        <v>1</v>
      </c>
      <c r="U855" s="17"/>
      <c r="V855" s="27"/>
      <c r="W855" s="27"/>
      <c r="X855" s="27"/>
      <c r="Y855" s="27"/>
      <c r="Z855" s="27"/>
      <c r="AA855" s="28">
        <v>1</v>
      </c>
      <c r="AB855" s="2">
        <f t="shared" si="42"/>
        <v>0</v>
      </c>
    </row>
    <row r="856" spans="1:28" ht="12" customHeight="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11">
        <v>1</v>
      </c>
      <c r="N856" s="16">
        <v>1</v>
      </c>
      <c r="O856" s="27"/>
      <c r="P856" s="27"/>
      <c r="Q856" s="27"/>
      <c r="R856" s="27"/>
      <c r="S856" s="27"/>
      <c r="T856" s="55"/>
      <c r="U856" s="17"/>
      <c r="V856" s="27"/>
      <c r="W856" s="27"/>
      <c r="X856" s="27"/>
      <c r="Y856" s="27"/>
      <c r="Z856" s="27"/>
      <c r="AA856" s="28">
        <v>1</v>
      </c>
      <c r="AB856" s="2">
        <f t="shared" si="42"/>
        <v>0</v>
      </c>
    </row>
    <row r="857" spans="1:28" ht="12" customHeight="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11"/>
      <c r="N857" s="16"/>
      <c r="O857" s="27"/>
      <c r="P857" s="27"/>
      <c r="Q857" s="27"/>
      <c r="R857" s="27"/>
      <c r="S857" s="27"/>
      <c r="T857" s="55">
        <v>1</v>
      </c>
      <c r="U857" s="17"/>
      <c r="V857" s="27"/>
      <c r="W857" s="27"/>
      <c r="X857" s="27"/>
      <c r="Y857" s="27"/>
      <c r="Z857" s="27"/>
      <c r="AA857" s="28">
        <v>1</v>
      </c>
      <c r="AB857" s="2">
        <f t="shared" si="42"/>
        <v>0</v>
      </c>
    </row>
    <row r="858" spans="1:28" ht="12" customHeight="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11">
        <v>1</v>
      </c>
      <c r="N858" s="16">
        <v>1</v>
      </c>
      <c r="O858" s="27"/>
      <c r="P858" s="27"/>
      <c r="Q858" s="27"/>
      <c r="R858" s="27"/>
      <c r="S858" s="27"/>
      <c r="T858" s="55"/>
      <c r="U858" s="17"/>
      <c r="V858" s="27"/>
      <c r="W858" s="27"/>
      <c r="X858" s="27"/>
      <c r="Y858" s="27"/>
      <c r="Z858" s="27"/>
      <c r="AA858" s="28">
        <v>1</v>
      </c>
      <c r="AB858" s="2">
        <f t="shared" si="42"/>
        <v>0</v>
      </c>
    </row>
    <row r="859" spans="1:28" ht="12" customHeight="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11"/>
      <c r="N859" s="16"/>
      <c r="O859" s="27"/>
      <c r="P859" s="27"/>
      <c r="Q859" s="27"/>
      <c r="R859" s="27"/>
      <c r="S859" s="27"/>
      <c r="T859" s="55">
        <v>1</v>
      </c>
      <c r="U859" s="17"/>
      <c r="V859" s="27"/>
      <c r="W859" s="27"/>
      <c r="X859" s="27"/>
      <c r="Y859" s="27"/>
      <c r="Z859" s="27"/>
      <c r="AA859" s="28">
        <v>1</v>
      </c>
      <c r="AB859" s="2">
        <f t="shared" si="42"/>
        <v>0</v>
      </c>
    </row>
    <row r="860" spans="1:28" ht="12" customHeight="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11">
        <v>1</v>
      </c>
      <c r="N860" s="16"/>
      <c r="O860" s="27"/>
      <c r="P860" s="27"/>
      <c r="Q860" s="27"/>
      <c r="R860" s="27"/>
      <c r="S860" s="27">
        <v>1</v>
      </c>
      <c r="T860" s="55"/>
      <c r="U860" s="17"/>
      <c r="V860" s="27"/>
      <c r="W860" s="27"/>
      <c r="X860" s="27"/>
      <c r="Y860" s="27"/>
      <c r="Z860" s="27"/>
      <c r="AA860" s="28">
        <v>1</v>
      </c>
      <c r="AB860" s="2">
        <f t="shared" si="42"/>
        <v>1</v>
      </c>
    </row>
    <row r="861" spans="1:28" ht="12" customHeight="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11"/>
      <c r="N861" s="16"/>
      <c r="O861" s="27"/>
      <c r="P861" s="27"/>
      <c r="Q861" s="27"/>
      <c r="R861" s="27"/>
      <c r="S861" s="27"/>
      <c r="T861" s="55">
        <v>1</v>
      </c>
      <c r="U861" s="17"/>
      <c r="V861" s="27"/>
      <c r="W861" s="27"/>
      <c r="X861" s="27"/>
      <c r="Y861" s="27"/>
      <c r="Z861" s="27"/>
      <c r="AA861" s="28">
        <v>1</v>
      </c>
      <c r="AB861" s="2">
        <f t="shared" si="42"/>
        <v>0</v>
      </c>
    </row>
    <row r="862" spans="1:28" ht="12" customHeight="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11">
        <v>1</v>
      </c>
      <c r="N862" s="16"/>
      <c r="O862" s="27"/>
      <c r="P862" s="27"/>
      <c r="Q862" s="27"/>
      <c r="R862" s="27"/>
      <c r="S862" s="27">
        <v>1</v>
      </c>
      <c r="T862" s="55"/>
      <c r="U862" s="17"/>
      <c r="V862" s="27"/>
      <c r="W862" s="27"/>
      <c r="X862" s="27"/>
      <c r="Y862" s="27"/>
      <c r="Z862" s="27"/>
      <c r="AA862" s="28">
        <v>1</v>
      </c>
      <c r="AB862" s="2">
        <f t="shared" si="42"/>
        <v>1</v>
      </c>
    </row>
    <row r="863" spans="1:28" ht="12" customHeight="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11">
        <v>1</v>
      </c>
      <c r="N863" s="16"/>
      <c r="O863" s="27"/>
      <c r="P863" s="27"/>
      <c r="Q863" s="27"/>
      <c r="R863" s="27"/>
      <c r="S863" s="27"/>
      <c r="T863" s="55">
        <v>1</v>
      </c>
      <c r="U863" s="17"/>
      <c r="V863" s="27"/>
      <c r="W863" s="27"/>
      <c r="X863" s="27"/>
      <c r="Y863" s="27"/>
      <c r="Z863" s="27"/>
      <c r="AA863" s="28">
        <v>1</v>
      </c>
      <c r="AB863" s="2">
        <f t="shared" si="42"/>
        <v>0</v>
      </c>
    </row>
    <row r="864" spans="1:28" ht="12" customHeight="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11"/>
      <c r="N864" s="16"/>
      <c r="O864" s="27"/>
      <c r="P864" s="27"/>
      <c r="Q864" s="27"/>
      <c r="R864" s="27"/>
      <c r="S864" s="27"/>
      <c r="T864" s="55">
        <v>1</v>
      </c>
      <c r="U864" s="17"/>
      <c r="V864" s="27"/>
      <c r="W864" s="27"/>
      <c r="X864" s="27"/>
      <c r="Y864" s="27"/>
      <c r="Z864" s="27"/>
      <c r="AA864" s="28">
        <v>1</v>
      </c>
      <c r="AB864" s="2">
        <f t="shared" si="42"/>
        <v>0</v>
      </c>
    </row>
    <row r="865" spans="1:28" ht="12" customHeight="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11">
        <v>1</v>
      </c>
      <c r="N865" s="16">
        <v>1</v>
      </c>
      <c r="O865" s="27"/>
      <c r="P865" s="27"/>
      <c r="Q865" s="27"/>
      <c r="R865" s="27"/>
      <c r="S865" s="27"/>
      <c r="T865" s="55"/>
      <c r="U865" s="17"/>
      <c r="V865" s="27"/>
      <c r="W865" s="27"/>
      <c r="X865" s="27"/>
      <c r="Y865" s="27"/>
      <c r="Z865" s="27"/>
      <c r="AA865" s="28">
        <v>1</v>
      </c>
      <c r="AB865" s="2">
        <f t="shared" si="42"/>
        <v>0</v>
      </c>
    </row>
    <row r="866" spans="1:28" ht="12" customHeight="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11">
        <v>1</v>
      </c>
      <c r="N866" s="16"/>
      <c r="O866" s="27"/>
      <c r="P866" s="27"/>
      <c r="Q866" s="27"/>
      <c r="R866" s="27"/>
      <c r="S866" s="27">
        <v>1</v>
      </c>
      <c r="T866" s="55"/>
      <c r="U866" s="17"/>
      <c r="V866" s="27"/>
      <c r="W866" s="27"/>
      <c r="X866" s="27"/>
      <c r="Y866" s="27"/>
      <c r="Z866" s="27"/>
      <c r="AA866" s="28">
        <v>1</v>
      </c>
      <c r="AB866" s="2">
        <f t="shared" si="42"/>
        <v>1</v>
      </c>
    </row>
    <row r="867" spans="1:28" ht="12" customHeight="1">
      <c r="A867" s="10">
        <v>863</v>
      </c>
      <c r="B867" s="98" t="s">
        <v>260</v>
      </c>
      <c r="C867" s="98" t="s">
        <v>260</v>
      </c>
      <c r="D867" s="11" t="s">
        <v>52</v>
      </c>
      <c r="E867" s="11" t="s">
        <v>304</v>
      </c>
      <c r="F867" s="12" t="s">
        <v>50</v>
      </c>
      <c r="G867" s="12" t="s">
        <v>310</v>
      </c>
      <c r="H867" s="12" t="s">
        <v>306</v>
      </c>
      <c r="I867" s="11" t="s">
        <v>507</v>
      </c>
      <c r="J867" s="12" t="str">
        <f t="shared" ref="J867:J877" si="44">"≥17h"</f>
        <v>≥17h</v>
      </c>
      <c r="K867" s="12" t="s">
        <v>513</v>
      </c>
      <c r="L867" s="69" t="s">
        <v>519</v>
      </c>
      <c r="M867" s="11">
        <v>1</v>
      </c>
      <c r="N867" s="16"/>
      <c r="O867" s="27"/>
      <c r="P867" s="27"/>
      <c r="Q867" s="27"/>
      <c r="R867" s="27"/>
      <c r="S867" s="27">
        <v>1</v>
      </c>
      <c r="T867" s="55"/>
      <c r="U867" s="17"/>
      <c r="V867" s="27"/>
      <c r="W867" s="27"/>
      <c r="X867" s="27"/>
      <c r="Y867" s="27"/>
      <c r="Z867" s="27"/>
      <c r="AA867" s="28">
        <v>1</v>
      </c>
      <c r="AB867" s="2">
        <f t="shared" si="42"/>
        <v>1</v>
      </c>
    </row>
    <row r="868" spans="1:28" ht="12" customHeight="1">
      <c r="A868" s="10">
        <v>864</v>
      </c>
      <c r="B868" s="98" t="s">
        <v>88</v>
      </c>
      <c r="C868" s="98" t="s">
        <v>89</v>
      </c>
      <c r="D868" s="11" t="s">
        <v>51</v>
      </c>
      <c r="E868" s="11" t="s">
        <v>303</v>
      </c>
      <c r="F868" s="12" t="s">
        <v>49</v>
      </c>
      <c r="G868" s="12" t="s">
        <v>310</v>
      </c>
      <c r="H868" s="12" t="s">
        <v>306</v>
      </c>
      <c r="I868" s="103" t="s">
        <v>504</v>
      </c>
      <c r="J868" s="12" t="str">
        <f t="shared" si="44"/>
        <v>≥17h</v>
      </c>
      <c r="K868" s="12" t="s">
        <v>513</v>
      </c>
      <c r="L868" s="69" t="s">
        <v>520</v>
      </c>
      <c r="M868" s="11">
        <v>1</v>
      </c>
      <c r="N868" s="16">
        <v>1</v>
      </c>
      <c r="O868" s="27"/>
      <c r="P868" s="27"/>
      <c r="Q868" s="27"/>
      <c r="R868" s="27"/>
      <c r="S868" s="27"/>
      <c r="T868" s="55"/>
      <c r="U868" s="17"/>
      <c r="V868" s="27"/>
      <c r="W868" s="27"/>
      <c r="X868" s="27"/>
      <c r="Y868" s="27"/>
      <c r="Z868" s="27"/>
      <c r="AA868" s="28">
        <v>1</v>
      </c>
      <c r="AB868" s="2">
        <f t="shared" si="42"/>
        <v>0</v>
      </c>
    </row>
    <row r="869" spans="1:28" ht="12" customHeight="1">
      <c r="A869" s="10">
        <v>865</v>
      </c>
      <c r="B869" s="98" t="s">
        <v>260</v>
      </c>
      <c r="C869" s="98" t="s">
        <v>260</v>
      </c>
      <c r="D869" s="11" t="s">
        <v>52</v>
      </c>
      <c r="E869" s="11" t="s">
        <v>304</v>
      </c>
      <c r="F869" s="12" t="s">
        <v>50</v>
      </c>
      <c r="G869" s="12" t="s">
        <v>310</v>
      </c>
      <c r="H869" s="12" t="s">
        <v>306</v>
      </c>
      <c r="I869" s="11" t="s">
        <v>504</v>
      </c>
      <c r="J869" s="12" t="str">
        <f t="shared" si="44"/>
        <v>≥17h</v>
      </c>
      <c r="K869" s="12" t="s">
        <v>512</v>
      </c>
      <c r="L869" s="69" t="s">
        <v>519</v>
      </c>
      <c r="M869" s="11">
        <v>1</v>
      </c>
      <c r="N869" s="16"/>
      <c r="O869" s="27">
        <v>1</v>
      </c>
      <c r="P869" s="27"/>
      <c r="Q869" s="27"/>
      <c r="R869" s="27"/>
      <c r="S869" s="27"/>
      <c r="T869" s="55"/>
      <c r="U869" s="17"/>
      <c r="V869" s="27"/>
      <c r="W869" s="27"/>
      <c r="X869" s="27"/>
      <c r="Y869" s="27"/>
      <c r="Z869" s="27"/>
      <c r="AA869" s="28">
        <v>1</v>
      </c>
      <c r="AB869" s="2">
        <f t="shared" si="42"/>
        <v>0</v>
      </c>
    </row>
    <row r="870" spans="1:28" ht="12" customHeight="1">
      <c r="A870" s="10">
        <v>866</v>
      </c>
      <c r="B870" s="98" t="s">
        <v>199</v>
      </c>
      <c r="C870" s="98" t="s">
        <v>198</v>
      </c>
      <c r="D870" s="11" t="s">
        <v>52</v>
      </c>
      <c r="E870" s="11" t="s">
        <v>303</v>
      </c>
      <c r="F870" s="12" t="s">
        <v>49</v>
      </c>
      <c r="G870" s="12" t="s">
        <v>310</v>
      </c>
      <c r="H870" s="12" t="s">
        <v>306</v>
      </c>
      <c r="I870" s="103" t="s">
        <v>504</v>
      </c>
      <c r="J870" s="12" t="str">
        <f t="shared" si="44"/>
        <v>≥17h</v>
      </c>
      <c r="K870" s="12" t="s">
        <v>512</v>
      </c>
      <c r="L870" s="69" t="s">
        <v>520</v>
      </c>
      <c r="M870" s="11"/>
      <c r="N870" s="16"/>
      <c r="O870" s="27"/>
      <c r="P870" s="27"/>
      <c r="Q870" s="27"/>
      <c r="R870" s="27"/>
      <c r="S870" s="27"/>
      <c r="T870" s="55">
        <v>1</v>
      </c>
      <c r="U870" s="17"/>
      <c r="V870" s="27"/>
      <c r="W870" s="27"/>
      <c r="X870" s="27"/>
      <c r="Y870" s="27"/>
      <c r="Z870" s="27"/>
      <c r="AA870" s="28">
        <v>1</v>
      </c>
      <c r="AB870" s="2">
        <f t="shared" si="42"/>
        <v>0</v>
      </c>
    </row>
    <row r="871" spans="1:28" ht="12" customHeight="1">
      <c r="A871" s="10">
        <v>867</v>
      </c>
      <c r="B871" s="98" t="s">
        <v>185</v>
      </c>
      <c r="C871" s="98" t="s">
        <v>168</v>
      </c>
      <c r="D871" s="11" t="s">
        <v>52</v>
      </c>
      <c r="E871" s="11" t="s">
        <v>304</v>
      </c>
      <c r="F871" s="12" t="s">
        <v>50</v>
      </c>
      <c r="G871" s="11" t="s">
        <v>511</v>
      </c>
      <c r="H871" s="12" t="s">
        <v>306</v>
      </c>
      <c r="I871" s="11" t="s">
        <v>504</v>
      </c>
      <c r="J871" s="12" t="str">
        <f t="shared" si="44"/>
        <v>≥17h</v>
      </c>
      <c r="K871" s="12" t="s">
        <v>47</v>
      </c>
      <c r="L871" s="69" t="s">
        <v>520</v>
      </c>
      <c r="M871" s="11">
        <v>1</v>
      </c>
      <c r="N871" s="16">
        <v>1</v>
      </c>
      <c r="O871" s="27"/>
      <c r="P871" s="27"/>
      <c r="Q871" s="27"/>
      <c r="R871" s="27"/>
      <c r="S871" s="27"/>
      <c r="T871" s="55"/>
      <c r="U871" s="17"/>
      <c r="V871" s="27"/>
      <c r="W871" s="27"/>
      <c r="X871" s="27"/>
      <c r="Y871" s="27"/>
      <c r="Z871" s="27"/>
      <c r="AA871" s="28">
        <v>1</v>
      </c>
      <c r="AB871" s="2">
        <f t="shared" si="42"/>
        <v>0</v>
      </c>
    </row>
    <row r="872" spans="1:28" ht="12" customHeight="1">
      <c r="A872" s="10">
        <v>868</v>
      </c>
      <c r="B872" s="98" t="s">
        <v>88</v>
      </c>
      <c r="C872" s="98" t="s">
        <v>89</v>
      </c>
      <c r="D872" s="11" t="s">
        <v>51</v>
      </c>
      <c r="E872" s="11" t="s">
        <v>304</v>
      </c>
      <c r="F872" s="12" t="s">
        <v>50</v>
      </c>
      <c r="G872" s="12" t="s">
        <v>310</v>
      </c>
      <c r="H872" s="12" t="s">
        <v>306</v>
      </c>
      <c r="I872" s="12" t="s">
        <v>505</v>
      </c>
      <c r="J872" s="12" t="str">
        <f t="shared" si="44"/>
        <v>≥17h</v>
      </c>
      <c r="K872" s="12" t="s">
        <v>47</v>
      </c>
      <c r="L872" s="69" t="s">
        <v>520</v>
      </c>
      <c r="M872" s="11"/>
      <c r="N872" s="16"/>
      <c r="O872" s="27"/>
      <c r="P872" s="27"/>
      <c r="Q872" s="27"/>
      <c r="R872" s="27"/>
      <c r="S872" s="27"/>
      <c r="T872" s="55">
        <v>1</v>
      </c>
      <c r="U872" s="17"/>
      <c r="V872" s="27"/>
      <c r="W872" s="27"/>
      <c r="X872" s="27"/>
      <c r="Y872" s="27"/>
      <c r="Z872" s="27"/>
      <c r="AA872" s="28">
        <v>1</v>
      </c>
      <c r="AB872" s="2">
        <f t="shared" si="42"/>
        <v>0</v>
      </c>
    </row>
    <row r="873" spans="1:28" ht="12" customHeight="1">
      <c r="A873" s="10">
        <v>869</v>
      </c>
      <c r="B873" s="98" t="s">
        <v>88</v>
      </c>
      <c r="C873" s="98" t="s">
        <v>89</v>
      </c>
      <c r="D873" s="11" t="s">
        <v>52</v>
      </c>
      <c r="E873" s="11" t="s">
        <v>304</v>
      </c>
      <c r="F873" s="75" t="s">
        <v>47</v>
      </c>
      <c r="G873" s="12" t="s">
        <v>310</v>
      </c>
      <c r="H873" s="12" t="s">
        <v>306</v>
      </c>
      <c r="I873" s="103" t="s">
        <v>505</v>
      </c>
      <c r="J873" s="12" t="str">
        <f t="shared" si="44"/>
        <v>≥17h</v>
      </c>
      <c r="K873" s="12" t="s">
        <v>47</v>
      </c>
      <c r="L873" s="69" t="s">
        <v>520</v>
      </c>
      <c r="M873" s="11"/>
      <c r="N873" s="16"/>
      <c r="O873" s="27"/>
      <c r="P873" s="27"/>
      <c r="Q873" s="27"/>
      <c r="R873" s="27"/>
      <c r="S873" s="27"/>
      <c r="T873" s="55">
        <v>1</v>
      </c>
      <c r="U873" s="17"/>
      <c r="V873" s="27"/>
      <c r="W873" s="27"/>
      <c r="X873" s="27"/>
      <c r="Y873" s="27"/>
      <c r="Z873" s="27"/>
      <c r="AA873" s="28">
        <v>1</v>
      </c>
      <c r="AB873" s="2">
        <f t="shared" si="42"/>
        <v>0</v>
      </c>
    </row>
    <row r="874" spans="1:28" ht="12" customHeight="1">
      <c r="A874" s="10">
        <v>870</v>
      </c>
      <c r="B874" s="98" t="s">
        <v>262</v>
      </c>
      <c r="C874" s="98" t="s">
        <v>260</v>
      </c>
      <c r="D874" s="11" t="s">
        <v>52</v>
      </c>
      <c r="E874" s="11" t="s">
        <v>304</v>
      </c>
      <c r="F874" s="12" t="s">
        <v>49</v>
      </c>
      <c r="G874" s="11" t="s">
        <v>511</v>
      </c>
      <c r="H874" s="12" t="s">
        <v>307</v>
      </c>
      <c r="I874" s="11" t="s">
        <v>504</v>
      </c>
      <c r="J874" s="12" t="str">
        <f t="shared" si="44"/>
        <v>≥17h</v>
      </c>
      <c r="K874" s="12" t="s">
        <v>47</v>
      </c>
      <c r="L874" s="69" t="s">
        <v>519</v>
      </c>
      <c r="M874" s="11"/>
      <c r="N874" s="16"/>
      <c r="O874" s="27"/>
      <c r="P874" s="27"/>
      <c r="Q874" s="27"/>
      <c r="R874" s="27"/>
      <c r="S874" s="27"/>
      <c r="T874" s="55">
        <v>1</v>
      </c>
      <c r="U874" s="17"/>
      <c r="V874" s="27"/>
      <c r="W874" s="27"/>
      <c r="X874" s="27"/>
      <c r="Y874" s="27"/>
      <c r="Z874" s="27"/>
      <c r="AA874" s="28">
        <v>1</v>
      </c>
      <c r="AB874" s="2">
        <f t="shared" si="42"/>
        <v>0</v>
      </c>
    </row>
    <row r="875" spans="1:28" ht="12" customHeight="1">
      <c r="A875" s="10">
        <v>871</v>
      </c>
      <c r="B875" s="98" t="s">
        <v>183</v>
      </c>
      <c r="C875" s="98" t="s">
        <v>168</v>
      </c>
      <c r="D875" s="11" t="s">
        <v>52</v>
      </c>
      <c r="E875" s="11" t="s">
        <v>304</v>
      </c>
      <c r="F875" s="12" t="s">
        <v>49</v>
      </c>
      <c r="G875" s="11" t="s">
        <v>511</v>
      </c>
      <c r="H875" s="12" t="s">
        <v>306</v>
      </c>
      <c r="I875" s="103" t="s">
        <v>505</v>
      </c>
      <c r="J875" s="12" t="str">
        <f t="shared" si="44"/>
        <v>≥17h</v>
      </c>
      <c r="K875" s="12" t="s">
        <v>512</v>
      </c>
      <c r="L875" s="69" t="s">
        <v>520</v>
      </c>
      <c r="M875" s="11"/>
      <c r="N875" s="16"/>
      <c r="O875" s="27"/>
      <c r="P875" s="27"/>
      <c r="Q875" s="27"/>
      <c r="R875" s="27"/>
      <c r="S875" s="27"/>
      <c r="T875" s="55">
        <v>1</v>
      </c>
      <c r="U875" s="17"/>
      <c r="V875" s="27"/>
      <c r="W875" s="27"/>
      <c r="X875" s="27"/>
      <c r="Y875" s="27"/>
      <c r="Z875" s="27"/>
      <c r="AA875" s="28">
        <v>1</v>
      </c>
      <c r="AB875" s="2">
        <f t="shared" si="42"/>
        <v>0</v>
      </c>
    </row>
    <row r="876" spans="1:28" ht="12" customHeight="1">
      <c r="A876" s="10">
        <v>872</v>
      </c>
      <c r="B876" s="98" t="s">
        <v>263</v>
      </c>
      <c r="C876" s="98" t="s">
        <v>260</v>
      </c>
      <c r="D876" s="11" t="s">
        <v>52</v>
      </c>
      <c r="E876" s="11" t="s">
        <v>304</v>
      </c>
      <c r="F876" s="12" t="s">
        <v>49</v>
      </c>
      <c r="G876" s="11" t="s">
        <v>511</v>
      </c>
      <c r="H876" s="12" t="s">
        <v>308</v>
      </c>
      <c r="I876" s="11" t="s">
        <v>507</v>
      </c>
      <c r="J876" s="12" t="str">
        <f t="shared" si="44"/>
        <v>≥17h</v>
      </c>
      <c r="K876" s="12" t="s">
        <v>47</v>
      </c>
      <c r="L876" s="69" t="s">
        <v>519</v>
      </c>
      <c r="M876" s="11"/>
      <c r="N876" s="16"/>
      <c r="O876" s="27"/>
      <c r="P876" s="27"/>
      <c r="Q876" s="27"/>
      <c r="R876" s="27"/>
      <c r="S876" s="27"/>
      <c r="T876" s="55">
        <v>1</v>
      </c>
      <c r="U876" s="17"/>
      <c r="V876" s="27"/>
      <c r="W876" s="27"/>
      <c r="X876" s="27"/>
      <c r="Y876" s="27"/>
      <c r="Z876" s="27"/>
      <c r="AA876" s="28">
        <v>1</v>
      </c>
      <c r="AB876" s="2">
        <f t="shared" si="42"/>
        <v>0</v>
      </c>
    </row>
    <row r="877" spans="1:28" ht="12" customHeight="1">
      <c r="A877" s="10">
        <v>873</v>
      </c>
      <c r="B877" s="98" t="s">
        <v>199</v>
      </c>
      <c r="C877" s="98" t="s">
        <v>198</v>
      </c>
      <c r="D877" s="11" t="s">
        <v>52</v>
      </c>
      <c r="E877" s="11" t="s">
        <v>304</v>
      </c>
      <c r="F877" s="12" t="s">
        <v>49</v>
      </c>
      <c r="G877" s="12" t="s">
        <v>310</v>
      </c>
      <c r="H877" s="12" t="s">
        <v>307</v>
      </c>
      <c r="I877" s="11" t="s">
        <v>504</v>
      </c>
      <c r="J877" s="12" t="str">
        <f t="shared" si="44"/>
        <v>≥17h</v>
      </c>
      <c r="K877" s="12" t="s">
        <v>512</v>
      </c>
      <c r="L877" s="69" t="s">
        <v>520</v>
      </c>
      <c r="M877" s="11"/>
      <c r="N877" s="16"/>
      <c r="O877" s="27"/>
      <c r="P877" s="27"/>
      <c r="Q877" s="27"/>
      <c r="R877" s="27"/>
      <c r="S877" s="27"/>
      <c r="T877" s="55">
        <v>1</v>
      </c>
      <c r="U877" s="17"/>
      <c r="V877" s="27"/>
      <c r="W877" s="27"/>
      <c r="X877" s="27"/>
      <c r="Y877" s="27"/>
      <c r="Z877" s="27"/>
      <c r="AA877" s="28">
        <v>1</v>
      </c>
      <c r="AB877" s="2">
        <f t="shared" si="42"/>
        <v>0</v>
      </c>
    </row>
    <row r="878" spans="1:28" ht="12" customHeight="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11">
        <v>1</v>
      </c>
      <c r="N878" s="16">
        <v>1</v>
      </c>
      <c r="O878" s="27"/>
      <c r="P878" s="27"/>
      <c r="Q878" s="27"/>
      <c r="R878" s="27"/>
      <c r="S878" s="27"/>
      <c r="T878" s="55"/>
      <c r="U878" s="17"/>
      <c r="V878" s="27"/>
      <c r="W878" s="27"/>
      <c r="X878" s="27"/>
      <c r="Y878" s="27"/>
      <c r="Z878" s="27"/>
      <c r="AA878" s="28">
        <v>1</v>
      </c>
      <c r="AB878" s="2">
        <f t="shared" si="42"/>
        <v>0</v>
      </c>
    </row>
    <row r="879" spans="1:28" ht="12" customHeight="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11"/>
      <c r="N879" s="16"/>
      <c r="O879" s="27"/>
      <c r="P879" s="27"/>
      <c r="Q879" s="27"/>
      <c r="R879" s="27"/>
      <c r="S879" s="27"/>
      <c r="T879" s="55">
        <v>1</v>
      </c>
      <c r="U879" s="17"/>
      <c r="V879" s="27"/>
      <c r="W879" s="27"/>
      <c r="X879" s="27"/>
      <c r="Y879" s="27"/>
      <c r="Z879" s="27"/>
      <c r="AA879" s="28">
        <v>1</v>
      </c>
      <c r="AB879" s="2">
        <f t="shared" si="42"/>
        <v>0</v>
      </c>
    </row>
    <row r="880" spans="1:28" ht="12" customHeight="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11"/>
      <c r="N880" s="16"/>
      <c r="O880" s="27"/>
      <c r="P880" s="27"/>
      <c r="Q880" s="27"/>
      <c r="R880" s="27"/>
      <c r="S880" s="27"/>
      <c r="T880" s="55">
        <v>1</v>
      </c>
      <c r="U880" s="17"/>
      <c r="V880" s="27"/>
      <c r="W880" s="27"/>
      <c r="X880" s="27"/>
      <c r="Y880" s="27"/>
      <c r="Z880" s="27"/>
      <c r="AA880" s="28">
        <v>1</v>
      </c>
      <c r="AB880" s="2">
        <f t="shared" si="42"/>
        <v>0</v>
      </c>
    </row>
    <row r="881" spans="1:28" ht="12" customHeight="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11">
        <v>1</v>
      </c>
      <c r="N881" s="16"/>
      <c r="O881" s="27">
        <v>1</v>
      </c>
      <c r="P881" s="27"/>
      <c r="Q881" s="27"/>
      <c r="R881" s="27"/>
      <c r="S881" s="27"/>
      <c r="T881" s="55"/>
      <c r="U881" s="17"/>
      <c r="V881" s="27"/>
      <c r="W881" s="27"/>
      <c r="X881" s="27"/>
      <c r="Y881" s="27"/>
      <c r="Z881" s="27"/>
      <c r="AA881" s="28">
        <v>1</v>
      </c>
      <c r="AB881" s="2">
        <f t="shared" si="42"/>
        <v>0</v>
      </c>
    </row>
    <row r="882" spans="1:28" ht="12" customHeight="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11"/>
      <c r="N882" s="16"/>
      <c r="O882" s="27"/>
      <c r="P882" s="27"/>
      <c r="Q882" s="27"/>
      <c r="R882" s="27"/>
      <c r="S882" s="27"/>
      <c r="T882" s="55">
        <v>1</v>
      </c>
      <c r="U882" s="17"/>
      <c r="V882" s="27"/>
      <c r="W882" s="27"/>
      <c r="X882" s="27"/>
      <c r="Y882" s="27"/>
      <c r="Z882" s="27"/>
      <c r="AA882" s="28">
        <v>1</v>
      </c>
      <c r="AB882" s="2">
        <f t="shared" si="42"/>
        <v>0</v>
      </c>
    </row>
    <row r="883" spans="1:28" ht="12" customHeight="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11">
        <v>1</v>
      </c>
      <c r="N883" s="16"/>
      <c r="O883" s="27">
        <v>1</v>
      </c>
      <c r="P883" s="27"/>
      <c r="Q883" s="27"/>
      <c r="R883" s="27"/>
      <c r="S883" s="27"/>
      <c r="T883" s="55"/>
      <c r="U883" s="17"/>
      <c r="V883" s="27">
        <v>1</v>
      </c>
      <c r="W883" s="27"/>
      <c r="X883" s="27"/>
      <c r="Y883" s="27"/>
      <c r="Z883" s="27"/>
      <c r="AA883" s="28"/>
      <c r="AB883" s="2">
        <f t="shared" si="42"/>
        <v>0</v>
      </c>
    </row>
    <row r="884" spans="1:28" ht="12" customHeight="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11">
        <v>1</v>
      </c>
      <c r="N884" s="16"/>
      <c r="O884" s="27"/>
      <c r="P884" s="27"/>
      <c r="Q884" s="27"/>
      <c r="R884" s="27"/>
      <c r="S884" s="27">
        <v>1</v>
      </c>
      <c r="T884" s="55"/>
      <c r="U884" s="17"/>
      <c r="V884" s="27"/>
      <c r="W884" s="27"/>
      <c r="X884" s="27"/>
      <c r="Y884" s="27"/>
      <c r="Z884" s="27"/>
      <c r="AA884" s="28">
        <v>1</v>
      </c>
      <c r="AB884" s="2">
        <f t="shared" si="42"/>
        <v>1</v>
      </c>
    </row>
    <row r="885" spans="1:28" ht="12" customHeight="1">
      <c r="A885" s="10">
        <v>881</v>
      </c>
      <c r="B885" s="98" t="s">
        <v>163</v>
      </c>
      <c r="C885" s="98" t="s">
        <v>60</v>
      </c>
      <c r="D885" s="11" t="s">
        <v>51</v>
      </c>
      <c r="E885" s="11" t="s">
        <v>303</v>
      </c>
      <c r="F885" s="12" t="s">
        <v>49</v>
      </c>
      <c r="G885" s="12" t="s">
        <v>310</v>
      </c>
      <c r="H885" s="12" t="s">
        <v>306</v>
      </c>
      <c r="I885" s="11" t="s">
        <v>504</v>
      </c>
      <c r="J885" s="12" t="str">
        <f t="shared" ref="J885:J891" si="45">"≥17h"</f>
        <v>≥17h</v>
      </c>
      <c r="K885" s="12" t="s">
        <v>47</v>
      </c>
      <c r="L885" s="69" t="s">
        <v>520</v>
      </c>
      <c r="M885" s="11">
        <v>1</v>
      </c>
      <c r="N885" s="16"/>
      <c r="O885" s="27"/>
      <c r="P885" s="27"/>
      <c r="Q885" s="27"/>
      <c r="R885" s="27"/>
      <c r="S885" s="27">
        <v>1</v>
      </c>
      <c r="T885" s="55"/>
      <c r="U885" s="17"/>
      <c r="V885" s="27"/>
      <c r="W885" s="27"/>
      <c r="X885" s="27"/>
      <c r="Y885" s="27"/>
      <c r="Z885" s="27"/>
      <c r="AA885" s="28">
        <v>1</v>
      </c>
      <c r="AB885" s="2">
        <f t="shared" si="42"/>
        <v>1</v>
      </c>
    </row>
    <row r="886" spans="1:28" ht="12" customHeight="1">
      <c r="A886" s="10">
        <v>882</v>
      </c>
      <c r="B886" s="98" t="s">
        <v>88</v>
      </c>
      <c r="C886" s="98" t="s">
        <v>89</v>
      </c>
      <c r="D886" s="11" t="s">
        <v>52</v>
      </c>
      <c r="E886" s="11" t="s">
        <v>304</v>
      </c>
      <c r="F886" s="12" t="s">
        <v>48</v>
      </c>
      <c r="G886" s="12" t="s">
        <v>310</v>
      </c>
      <c r="H886" s="12" t="s">
        <v>306</v>
      </c>
      <c r="I886" s="11" t="s">
        <v>504</v>
      </c>
      <c r="J886" s="12" t="str">
        <f t="shared" si="45"/>
        <v>≥17h</v>
      </c>
      <c r="K886" s="12" t="s">
        <v>513</v>
      </c>
      <c r="L886" s="69" t="s">
        <v>520</v>
      </c>
      <c r="M886" s="11">
        <v>1</v>
      </c>
      <c r="N886" s="16">
        <v>1</v>
      </c>
      <c r="O886" s="27"/>
      <c r="P886" s="27"/>
      <c r="Q886" s="27"/>
      <c r="R886" s="27"/>
      <c r="S886" s="27"/>
      <c r="T886" s="55"/>
      <c r="U886" s="17"/>
      <c r="V886" s="27"/>
      <c r="W886" s="27"/>
      <c r="X886" s="27"/>
      <c r="Y886" s="27"/>
      <c r="Z886" s="27"/>
      <c r="AA886" s="28">
        <v>1</v>
      </c>
      <c r="AB886" s="2">
        <f t="shared" si="42"/>
        <v>0</v>
      </c>
    </row>
    <row r="887" spans="1:28" ht="12" customHeight="1">
      <c r="A887" s="10">
        <v>883</v>
      </c>
      <c r="B887" s="98" t="s">
        <v>291</v>
      </c>
      <c r="C887" s="98" t="s">
        <v>291</v>
      </c>
      <c r="D887" s="11" t="s">
        <v>51</v>
      </c>
      <c r="E887" s="11" t="s">
        <v>304</v>
      </c>
      <c r="F887" s="12" t="s">
        <v>50</v>
      </c>
      <c r="G887" s="12" t="s">
        <v>310</v>
      </c>
      <c r="H887" s="12" t="s">
        <v>306</v>
      </c>
      <c r="I887" s="103" t="s">
        <v>504</v>
      </c>
      <c r="J887" s="12" t="str">
        <f t="shared" si="45"/>
        <v>≥17h</v>
      </c>
      <c r="K887" s="12" t="s">
        <v>47</v>
      </c>
      <c r="L887" s="69" t="s">
        <v>519</v>
      </c>
      <c r="M887" s="11"/>
      <c r="N887" s="16"/>
      <c r="O887" s="27"/>
      <c r="P887" s="27"/>
      <c r="Q887" s="27"/>
      <c r="R887" s="27"/>
      <c r="S887" s="27"/>
      <c r="T887" s="55">
        <v>1</v>
      </c>
      <c r="U887" s="17"/>
      <c r="V887" s="27"/>
      <c r="W887" s="27"/>
      <c r="X887" s="27"/>
      <c r="Y887" s="27"/>
      <c r="Z887" s="27"/>
      <c r="AA887" s="28">
        <v>1</v>
      </c>
      <c r="AB887" s="2">
        <f t="shared" si="42"/>
        <v>0</v>
      </c>
    </row>
    <row r="888" spans="1:28" ht="12" customHeight="1">
      <c r="A888" s="10">
        <v>884</v>
      </c>
      <c r="B888" s="98" t="s">
        <v>199</v>
      </c>
      <c r="C888" s="98" t="s">
        <v>198</v>
      </c>
      <c r="D888" s="11" t="s">
        <v>52</v>
      </c>
      <c r="E888" s="11" t="s">
        <v>304</v>
      </c>
      <c r="F888" s="12" t="s">
        <v>49</v>
      </c>
      <c r="G888" s="12" t="s">
        <v>310</v>
      </c>
      <c r="H888" s="12" t="s">
        <v>306</v>
      </c>
      <c r="I888" s="11" t="s">
        <v>507</v>
      </c>
      <c r="J888" s="12" t="str">
        <f t="shared" si="45"/>
        <v>≥17h</v>
      </c>
      <c r="K888" s="12" t="s">
        <v>47</v>
      </c>
      <c r="L888" s="69" t="s">
        <v>520</v>
      </c>
      <c r="M888" s="11"/>
      <c r="N888" s="16"/>
      <c r="O888" s="27"/>
      <c r="P888" s="27"/>
      <c r="Q888" s="27"/>
      <c r="R888" s="27"/>
      <c r="S888" s="27"/>
      <c r="T888" s="55">
        <v>1</v>
      </c>
      <c r="U888" s="17"/>
      <c r="V888" s="27"/>
      <c r="W888" s="27"/>
      <c r="X888" s="27"/>
      <c r="Y888" s="27"/>
      <c r="Z888" s="27"/>
      <c r="AA888" s="28">
        <v>1</v>
      </c>
      <c r="AB888" s="2">
        <f t="shared" si="42"/>
        <v>0</v>
      </c>
    </row>
    <row r="889" spans="1:28" ht="12" customHeight="1">
      <c r="A889" s="10">
        <v>885</v>
      </c>
      <c r="B889" s="98" t="s">
        <v>291</v>
      </c>
      <c r="C889" s="98" t="s">
        <v>291</v>
      </c>
      <c r="D889" s="11" t="s">
        <v>25</v>
      </c>
      <c r="E889" s="11" t="s">
        <v>304</v>
      </c>
      <c r="F889" s="12" t="s">
        <v>48</v>
      </c>
      <c r="G889" s="12" t="s">
        <v>310</v>
      </c>
      <c r="H889" s="12" t="s">
        <v>306</v>
      </c>
      <c r="I889" s="11" t="s">
        <v>504</v>
      </c>
      <c r="J889" s="12" t="str">
        <f t="shared" si="45"/>
        <v>≥17h</v>
      </c>
      <c r="K889" s="12" t="s">
        <v>512</v>
      </c>
      <c r="L889" s="69" t="s">
        <v>519</v>
      </c>
      <c r="M889" s="11">
        <v>1</v>
      </c>
      <c r="N889" s="16"/>
      <c r="O889" s="27"/>
      <c r="P889" s="27"/>
      <c r="Q889" s="27"/>
      <c r="R889" s="27"/>
      <c r="S889" s="27">
        <v>1</v>
      </c>
      <c r="T889" s="55"/>
      <c r="U889" s="17"/>
      <c r="V889" s="27"/>
      <c r="W889" s="27"/>
      <c r="X889" s="27"/>
      <c r="Y889" s="27"/>
      <c r="Z889" s="27"/>
      <c r="AA889" s="28">
        <v>1</v>
      </c>
      <c r="AB889" s="2">
        <f t="shared" si="42"/>
        <v>1</v>
      </c>
    </row>
    <row r="890" spans="1:28" ht="12" customHeight="1">
      <c r="A890" s="10">
        <v>886</v>
      </c>
      <c r="B890" s="98" t="s">
        <v>164</v>
      </c>
      <c r="C890" s="98" t="s">
        <v>60</v>
      </c>
      <c r="D890" s="11" t="s">
        <v>25</v>
      </c>
      <c r="E890" s="11" t="s">
        <v>303</v>
      </c>
      <c r="F890" s="12" t="s">
        <v>48</v>
      </c>
      <c r="G890" s="12" t="s">
        <v>510</v>
      </c>
      <c r="H890" s="12" t="s">
        <v>308</v>
      </c>
      <c r="I890" s="103" t="s">
        <v>504</v>
      </c>
      <c r="J890" s="12" t="str">
        <f t="shared" si="45"/>
        <v>≥17h</v>
      </c>
      <c r="K890" s="12" t="s">
        <v>512</v>
      </c>
      <c r="L890" s="69" t="s">
        <v>520</v>
      </c>
      <c r="M890" s="11">
        <v>1</v>
      </c>
      <c r="N890" s="16">
        <v>1</v>
      </c>
      <c r="O890" s="27"/>
      <c r="P890" s="27"/>
      <c r="Q890" s="27"/>
      <c r="R890" s="27"/>
      <c r="S890" s="27"/>
      <c r="T890" s="55"/>
      <c r="U890" s="17"/>
      <c r="V890" s="27"/>
      <c r="W890" s="27"/>
      <c r="X890" s="27"/>
      <c r="Y890" s="27"/>
      <c r="Z890" s="27"/>
      <c r="AA890" s="28">
        <v>1</v>
      </c>
      <c r="AB890" s="2">
        <f t="shared" si="42"/>
        <v>0</v>
      </c>
    </row>
    <row r="891" spans="1:28" ht="12" customHeight="1">
      <c r="A891" s="10">
        <v>887</v>
      </c>
      <c r="B891" s="98" t="s">
        <v>199</v>
      </c>
      <c r="C891" s="98" t="s">
        <v>198</v>
      </c>
      <c r="D891" s="11" t="s">
        <v>51</v>
      </c>
      <c r="E891" s="11" t="s">
        <v>303</v>
      </c>
      <c r="F891" s="12" t="s">
        <v>49</v>
      </c>
      <c r="G891" s="12" t="s">
        <v>310</v>
      </c>
      <c r="H891" s="12" t="s">
        <v>308</v>
      </c>
      <c r="I891" s="11" t="s">
        <v>507</v>
      </c>
      <c r="J891" s="12" t="str">
        <f t="shared" si="45"/>
        <v>≥17h</v>
      </c>
      <c r="K891" s="12" t="s">
        <v>47</v>
      </c>
      <c r="L891" s="69" t="s">
        <v>520</v>
      </c>
      <c r="M891" s="11"/>
      <c r="N891" s="16"/>
      <c r="O891" s="27"/>
      <c r="P891" s="27"/>
      <c r="Q891" s="27"/>
      <c r="R891" s="27"/>
      <c r="S891" s="27"/>
      <c r="T891" s="55">
        <v>1</v>
      </c>
      <c r="U891" s="17"/>
      <c r="V891" s="27"/>
      <c r="W891" s="27"/>
      <c r="X891" s="27"/>
      <c r="Y891" s="27"/>
      <c r="Z891" s="27"/>
      <c r="AA891" s="28">
        <v>1</v>
      </c>
      <c r="AB891" s="2">
        <f t="shared" si="42"/>
        <v>0</v>
      </c>
    </row>
    <row r="892" spans="1:28" ht="12" customHeight="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11">
        <v>1</v>
      </c>
      <c r="N892" s="16">
        <v>1</v>
      </c>
      <c r="O892" s="27"/>
      <c r="P892" s="27"/>
      <c r="Q892" s="27"/>
      <c r="R892" s="27"/>
      <c r="S892" s="27"/>
      <c r="T892" s="55"/>
      <c r="U892" s="17"/>
      <c r="V892" s="27"/>
      <c r="W892" s="27"/>
      <c r="X892" s="27"/>
      <c r="Y892" s="27"/>
      <c r="Z892" s="27"/>
      <c r="AA892" s="28">
        <v>1</v>
      </c>
      <c r="AB892" s="2">
        <f t="shared" si="42"/>
        <v>0</v>
      </c>
    </row>
    <row r="893" spans="1:28" ht="12" customHeight="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11">
        <v>1</v>
      </c>
      <c r="N893" s="16"/>
      <c r="O893" s="27">
        <v>1</v>
      </c>
      <c r="P893" s="27"/>
      <c r="Q893" s="27"/>
      <c r="R893" s="27"/>
      <c r="S893" s="27"/>
      <c r="T893" s="55"/>
      <c r="U893" s="17"/>
      <c r="V893" s="27"/>
      <c r="W893" s="27"/>
      <c r="X893" s="27"/>
      <c r="Y893" s="27"/>
      <c r="Z893" s="27"/>
      <c r="AA893" s="28">
        <v>1</v>
      </c>
      <c r="AB893" s="2">
        <f t="shared" si="42"/>
        <v>0</v>
      </c>
    </row>
    <row r="894" spans="1:28" ht="12" customHeight="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11">
        <v>1</v>
      </c>
      <c r="N894" s="16"/>
      <c r="O894" s="27"/>
      <c r="P894" s="27"/>
      <c r="Q894" s="27"/>
      <c r="R894" s="27"/>
      <c r="S894" s="27">
        <v>1</v>
      </c>
      <c r="T894" s="55"/>
      <c r="U894" s="17"/>
      <c r="V894" s="27"/>
      <c r="W894" s="27"/>
      <c r="X894" s="27"/>
      <c r="Y894" s="27"/>
      <c r="Z894" s="27"/>
      <c r="AA894" s="28">
        <v>1</v>
      </c>
      <c r="AB894" s="2">
        <f t="shared" si="42"/>
        <v>1</v>
      </c>
    </row>
    <row r="895" spans="1:28" ht="12" customHeight="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11">
        <v>1</v>
      </c>
      <c r="N895" s="16"/>
      <c r="O895" s="27">
        <v>1</v>
      </c>
      <c r="P895" s="27"/>
      <c r="Q895" s="27"/>
      <c r="R895" s="27"/>
      <c r="S895" s="27"/>
      <c r="T895" s="55"/>
      <c r="U895" s="17"/>
      <c r="V895" s="27"/>
      <c r="W895" s="27"/>
      <c r="X895" s="27"/>
      <c r="Y895" s="27"/>
      <c r="Z895" s="27"/>
      <c r="AA895" s="28">
        <v>1</v>
      </c>
      <c r="AB895" s="2">
        <f t="shared" si="42"/>
        <v>0</v>
      </c>
    </row>
    <row r="896" spans="1:28" ht="12" customHeight="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11"/>
      <c r="N896" s="16"/>
      <c r="O896" s="27"/>
      <c r="P896" s="27"/>
      <c r="Q896" s="27"/>
      <c r="R896" s="27"/>
      <c r="S896" s="27"/>
      <c r="T896" s="55">
        <v>1</v>
      </c>
      <c r="U896" s="17"/>
      <c r="V896" s="27"/>
      <c r="W896" s="27"/>
      <c r="X896" s="27"/>
      <c r="Y896" s="27"/>
      <c r="Z896" s="27"/>
      <c r="AA896" s="28">
        <v>1</v>
      </c>
      <c r="AB896" s="2">
        <f t="shared" si="42"/>
        <v>0</v>
      </c>
    </row>
    <row r="897" spans="1:28" ht="12" customHeight="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11"/>
      <c r="N897" s="16"/>
      <c r="O897" s="27"/>
      <c r="P897" s="27"/>
      <c r="Q897" s="27"/>
      <c r="R897" s="27"/>
      <c r="S897" s="27"/>
      <c r="T897" s="55">
        <v>1</v>
      </c>
      <c r="U897" s="17"/>
      <c r="V897" s="27"/>
      <c r="W897" s="27"/>
      <c r="X897" s="27"/>
      <c r="Y897" s="27"/>
      <c r="Z897" s="27"/>
      <c r="AA897" s="28">
        <v>1</v>
      </c>
      <c r="AB897" s="2">
        <f t="shared" si="42"/>
        <v>0</v>
      </c>
    </row>
    <row r="898" spans="1:28" ht="12" customHeight="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11">
        <v>1</v>
      </c>
      <c r="N898" s="16">
        <v>1</v>
      </c>
      <c r="O898" s="27"/>
      <c r="P898" s="27"/>
      <c r="Q898" s="27"/>
      <c r="R898" s="27"/>
      <c r="S898" s="27"/>
      <c r="T898" s="55"/>
      <c r="U898" s="17"/>
      <c r="V898" s="27"/>
      <c r="W898" s="27">
        <v>1</v>
      </c>
      <c r="X898" s="27"/>
      <c r="Y898" s="27"/>
      <c r="Z898" s="27"/>
      <c r="AA898" s="28"/>
      <c r="AB898" s="2">
        <f t="shared" si="42"/>
        <v>0</v>
      </c>
    </row>
    <row r="899" spans="1:28" ht="12" customHeight="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11">
        <v>1</v>
      </c>
      <c r="N899" s="16"/>
      <c r="O899" s="27"/>
      <c r="P899" s="27"/>
      <c r="Q899" s="27"/>
      <c r="R899" s="27"/>
      <c r="S899" s="27">
        <v>1</v>
      </c>
      <c r="T899" s="55"/>
      <c r="U899" s="17"/>
      <c r="V899" s="27"/>
      <c r="W899" s="27"/>
      <c r="X899" s="27"/>
      <c r="Y899" s="27"/>
      <c r="Z899" s="27"/>
      <c r="AA899" s="28">
        <v>1</v>
      </c>
      <c r="AB899" s="2">
        <f t="shared" si="42"/>
        <v>1</v>
      </c>
    </row>
    <row r="900" spans="1:28" ht="12" customHeight="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11">
        <v>1</v>
      </c>
      <c r="N900" s="16">
        <v>1</v>
      </c>
      <c r="O900" s="27"/>
      <c r="P900" s="27"/>
      <c r="Q900" s="27"/>
      <c r="R900" s="27"/>
      <c r="S900" s="27"/>
      <c r="T900" s="55"/>
      <c r="U900" s="17"/>
      <c r="V900" s="27"/>
      <c r="W900" s="27"/>
      <c r="X900" s="27"/>
      <c r="Y900" s="27"/>
      <c r="Z900" s="27"/>
      <c r="AA900" s="28">
        <v>1</v>
      </c>
      <c r="AB900" s="2">
        <f t="shared" si="42"/>
        <v>0</v>
      </c>
    </row>
    <row r="901" spans="1:28" ht="12" customHeight="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11">
        <v>1</v>
      </c>
      <c r="N901" s="16">
        <v>1</v>
      </c>
      <c r="O901" s="27"/>
      <c r="P901" s="27"/>
      <c r="Q901" s="27"/>
      <c r="R901" s="27"/>
      <c r="S901" s="27"/>
      <c r="T901" s="55"/>
      <c r="U901" s="17"/>
      <c r="V901" s="27"/>
      <c r="W901" s="27"/>
      <c r="X901" s="27"/>
      <c r="Y901" s="27"/>
      <c r="Z901" s="27"/>
      <c r="AA901" s="28">
        <v>1</v>
      </c>
      <c r="AB901" s="2">
        <f t="shared" si="42"/>
        <v>0</v>
      </c>
    </row>
    <row r="902" spans="1:28" ht="12" customHeight="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11">
        <v>1</v>
      </c>
      <c r="N902" s="16"/>
      <c r="O902" s="27"/>
      <c r="P902" s="27">
        <v>1</v>
      </c>
      <c r="Q902" s="27"/>
      <c r="R902" s="27"/>
      <c r="S902" s="27"/>
      <c r="T902" s="55"/>
      <c r="U902" s="17"/>
      <c r="V902" s="27"/>
      <c r="W902" s="27"/>
      <c r="X902" s="27"/>
      <c r="Y902" s="27"/>
      <c r="Z902" s="27"/>
      <c r="AA902" s="28">
        <v>1</v>
      </c>
      <c r="AB902" s="2">
        <f t="shared" ref="AB902:AB965" si="46">IF(OR(S902=1,Z902=1),1,0)</f>
        <v>0</v>
      </c>
    </row>
    <row r="903" spans="1:28" ht="12" customHeight="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11">
        <v>1</v>
      </c>
      <c r="N903" s="16">
        <v>1</v>
      </c>
      <c r="O903" s="27"/>
      <c r="P903" s="27"/>
      <c r="Q903" s="27"/>
      <c r="R903" s="27"/>
      <c r="S903" s="27"/>
      <c r="T903" s="55"/>
      <c r="U903" s="17">
        <v>1</v>
      </c>
      <c r="V903" s="27"/>
      <c r="W903" s="27"/>
      <c r="X903" s="27"/>
      <c r="Y903" s="27"/>
      <c r="Z903" s="27"/>
      <c r="AA903" s="28"/>
      <c r="AB903" s="2">
        <f t="shared" si="46"/>
        <v>0</v>
      </c>
    </row>
    <row r="904" spans="1:28" ht="12" customHeight="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11">
        <v>1</v>
      </c>
      <c r="N904" s="16"/>
      <c r="O904" s="27"/>
      <c r="P904" s="27"/>
      <c r="Q904" s="27"/>
      <c r="R904" s="27"/>
      <c r="S904" s="27">
        <v>1</v>
      </c>
      <c r="T904" s="55"/>
      <c r="U904" s="17"/>
      <c r="V904" s="27"/>
      <c r="W904" s="27"/>
      <c r="X904" s="27"/>
      <c r="Y904" s="27"/>
      <c r="Z904" s="27">
        <v>1</v>
      </c>
      <c r="AA904" s="28"/>
      <c r="AB904" s="2">
        <f t="shared" si="46"/>
        <v>1</v>
      </c>
    </row>
    <row r="905" spans="1:28" ht="12" customHeight="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11">
        <v>1</v>
      </c>
      <c r="N905" s="16"/>
      <c r="O905" s="27">
        <v>1</v>
      </c>
      <c r="P905" s="27"/>
      <c r="Q905" s="27"/>
      <c r="R905" s="27"/>
      <c r="S905" s="27"/>
      <c r="T905" s="55"/>
      <c r="U905" s="17"/>
      <c r="V905" s="27"/>
      <c r="W905" s="27"/>
      <c r="X905" s="27"/>
      <c r="Y905" s="27"/>
      <c r="Z905" s="27"/>
      <c r="AA905" s="28">
        <v>1</v>
      </c>
      <c r="AB905" s="2">
        <f t="shared" si="46"/>
        <v>0</v>
      </c>
    </row>
    <row r="906" spans="1:28" ht="12" customHeight="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11">
        <v>1</v>
      </c>
      <c r="N906" s="16">
        <v>1</v>
      </c>
      <c r="O906" s="27"/>
      <c r="P906" s="27"/>
      <c r="Q906" s="27"/>
      <c r="R906" s="27"/>
      <c r="S906" s="27"/>
      <c r="T906" s="55"/>
      <c r="U906" s="17"/>
      <c r="V906" s="27"/>
      <c r="W906" s="27"/>
      <c r="X906" s="27"/>
      <c r="Y906" s="27"/>
      <c r="Z906" s="27"/>
      <c r="AA906" s="28">
        <v>1</v>
      </c>
      <c r="AB906" s="2">
        <f t="shared" si="46"/>
        <v>0</v>
      </c>
    </row>
    <row r="907" spans="1:28" ht="12" customHeight="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11">
        <v>1</v>
      </c>
      <c r="N907" s="16"/>
      <c r="O907" s="27"/>
      <c r="P907" s="27"/>
      <c r="Q907" s="27"/>
      <c r="R907" s="27"/>
      <c r="S907" s="27">
        <v>1</v>
      </c>
      <c r="T907" s="55"/>
      <c r="U907" s="17"/>
      <c r="V907" s="27"/>
      <c r="W907" s="27"/>
      <c r="X907" s="27"/>
      <c r="Y907" s="27"/>
      <c r="Z907" s="27">
        <v>1</v>
      </c>
      <c r="AA907" s="28"/>
      <c r="AB907" s="2">
        <f t="shared" si="46"/>
        <v>1</v>
      </c>
    </row>
    <row r="908" spans="1:28" ht="12" customHeight="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11"/>
      <c r="N908" s="16"/>
      <c r="O908" s="27"/>
      <c r="P908" s="27"/>
      <c r="Q908" s="27"/>
      <c r="R908" s="27"/>
      <c r="S908" s="27"/>
      <c r="T908" s="55">
        <v>1</v>
      </c>
      <c r="U908" s="17"/>
      <c r="V908" s="27"/>
      <c r="W908" s="27"/>
      <c r="X908" s="27"/>
      <c r="Y908" s="27"/>
      <c r="Z908" s="27"/>
      <c r="AA908" s="28">
        <v>1</v>
      </c>
      <c r="AB908" s="2">
        <f t="shared" si="46"/>
        <v>0</v>
      </c>
    </row>
    <row r="909" spans="1:28" ht="12" customHeight="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11">
        <v>1</v>
      </c>
      <c r="N909" s="16"/>
      <c r="O909" s="27"/>
      <c r="P909" s="27"/>
      <c r="Q909" s="27"/>
      <c r="R909" s="27"/>
      <c r="S909" s="27">
        <v>1</v>
      </c>
      <c r="T909" s="55"/>
      <c r="U909" s="17"/>
      <c r="V909" s="27"/>
      <c r="W909" s="27"/>
      <c r="X909" s="27"/>
      <c r="Y909" s="27"/>
      <c r="Z909" s="27"/>
      <c r="AA909" s="28">
        <v>1</v>
      </c>
      <c r="AB909" s="2">
        <f t="shared" si="46"/>
        <v>1</v>
      </c>
    </row>
    <row r="910" spans="1:28" ht="12" customHeight="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11">
        <v>1</v>
      </c>
      <c r="N910" s="16">
        <v>1</v>
      </c>
      <c r="O910" s="27"/>
      <c r="P910" s="27"/>
      <c r="Q910" s="27"/>
      <c r="R910" s="27"/>
      <c r="S910" s="27"/>
      <c r="T910" s="55"/>
      <c r="U910" s="17"/>
      <c r="V910" s="27"/>
      <c r="W910" s="27"/>
      <c r="X910" s="27"/>
      <c r="Y910" s="27"/>
      <c r="Z910" s="27"/>
      <c r="AA910" s="28">
        <v>1</v>
      </c>
      <c r="AB910" s="2">
        <f t="shared" si="46"/>
        <v>0</v>
      </c>
    </row>
    <row r="911" spans="1:28" ht="12" customHeight="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11">
        <v>1</v>
      </c>
      <c r="N911" s="16">
        <v>1</v>
      </c>
      <c r="O911" s="27"/>
      <c r="P911" s="27"/>
      <c r="Q911" s="27"/>
      <c r="R911" s="27"/>
      <c r="S911" s="27"/>
      <c r="T911" s="55"/>
      <c r="U911" s="17"/>
      <c r="V911" s="27"/>
      <c r="W911" s="27"/>
      <c r="X911" s="27"/>
      <c r="Y911" s="27"/>
      <c r="Z911" s="27"/>
      <c r="AA911" s="28">
        <v>1</v>
      </c>
      <c r="AB911" s="2">
        <f t="shared" si="46"/>
        <v>0</v>
      </c>
    </row>
    <row r="912" spans="1:28" ht="12" customHeight="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11">
        <v>1</v>
      </c>
      <c r="N912" s="16">
        <v>1</v>
      </c>
      <c r="O912" s="27"/>
      <c r="P912" s="27"/>
      <c r="Q912" s="27"/>
      <c r="R912" s="27"/>
      <c r="S912" s="27"/>
      <c r="T912" s="55"/>
      <c r="U912" s="17"/>
      <c r="V912" s="27"/>
      <c r="W912" s="27"/>
      <c r="X912" s="27"/>
      <c r="Y912" s="27"/>
      <c r="Z912" s="27"/>
      <c r="AA912" s="28">
        <v>1</v>
      </c>
      <c r="AB912" s="2">
        <f t="shared" si="46"/>
        <v>0</v>
      </c>
    </row>
    <row r="913" spans="1:28" ht="12" customHeight="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11">
        <v>1</v>
      </c>
      <c r="N913" s="16">
        <v>1</v>
      </c>
      <c r="O913" s="27"/>
      <c r="P913" s="27"/>
      <c r="Q913" s="27"/>
      <c r="R913" s="27"/>
      <c r="S913" s="27"/>
      <c r="T913" s="55"/>
      <c r="U913" s="17"/>
      <c r="V913" s="27"/>
      <c r="W913" s="27"/>
      <c r="X913" s="27"/>
      <c r="Y913" s="27"/>
      <c r="Z913" s="27"/>
      <c r="AA913" s="28">
        <v>1</v>
      </c>
      <c r="AB913" s="2">
        <f t="shared" si="46"/>
        <v>0</v>
      </c>
    </row>
    <row r="914" spans="1:28" ht="12" customHeight="1">
      <c r="A914" s="10">
        <v>910</v>
      </c>
      <c r="B914" s="98" t="s">
        <v>157</v>
      </c>
      <c r="C914" s="98" t="s">
        <v>60</v>
      </c>
      <c r="D914" s="11" t="s">
        <v>52</v>
      </c>
      <c r="E914" s="11" t="s">
        <v>303</v>
      </c>
      <c r="F914" s="12" t="s">
        <v>48</v>
      </c>
      <c r="G914" s="12" t="s">
        <v>310</v>
      </c>
      <c r="H914" s="12" t="s">
        <v>306</v>
      </c>
      <c r="I914" s="11" t="s">
        <v>507</v>
      </c>
      <c r="J914" s="12" t="str">
        <f t="shared" ref="J914:J919" si="47">"≥17h"</f>
        <v>≥17h</v>
      </c>
      <c r="K914" s="12" t="s">
        <v>513</v>
      </c>
      <c r="L914" s="69" t="s">
        <v>520</v>
      </c>
      <c r="M914" s="11">
        <v>1</v>
      </c>
      <c r="N914" s="16">
        <v>1</v>
      </c>
      <c r="O914" s="27"/>
      <c r="P914" s="27"/>
      <c r="Q914" s="27"/>
      <c r="R914" s="27"/>
      <c r="S914" s="27"/>
      <c r="T914" s="55"/>
      <c r="U914" s="17"/>
      <c r="V914" s="27"/>
      <c r="W914" s="27"/>
      <c r="X914" s="27"/>
      <c r="Y914" s="27"/>
      <c r="Z914" s="27"/>
      <c r="AA914" s="28">
        <v>1</v>
      </c>
      <c r="AB914" s="2">
        <f t="shared" si="46"/>
        <v>0</v>
      </c>
    </row>
    <row r="915" spans="1:28" ht="12" customHeight="1">
      <c r="A915" s="10">
        <v>911</v>
      </c>
      <c r="B915" s="98" t="s">
        <v>276</v>
      </c>
      <c r="C915" s="98" t="s">
        <v>89</v>
      </c>
      <c r="D915" s="11" t="s">
        <v>52</v>
      </c>
      <c r="E915" s="11" t="s">
        <v>303</v>
      </c>
      <c r="F915" s="12" t="s">
        <v>49</v>
      </c>
      <c r="G915" s="12" t="s">
        <v>310</v>
      </c>
      <c r="H915" s="12" t="s">
        <v>306</v>
      </c>
      <c r="I915" s="103" t="s">
        <v>504</v>
      </c>
      <c r="J915" s="12" t="str">
        <f t="shared" si="47"/>
        <v>≥17h</v>
      </c>
      <c r="K915" s="12" t="s">
        <v>47</v>
      </c>
      <c r="L915" s="69" t="s">
        <v>520</v>
      </c>
      <c r="M915" s="11"/>
      <c r="N915" s="16"/>
      <c r="O915" s="27"/>
      <c r="P915" s="27"/>
      <c r="Q915" s="27"/>
      <c r="R915" s="27"/>
      <c r="S915" s="27"/>
      <c r="T915" s="55">
        <v>1</v>
      </c>
      <c r="U915" s="17"/>
      <c r="V915" s="27"/>
      <c r="W915" s="27"/>
      <c r="X915" s="27"/>
      <c r="Y915" s="27"/>
      <c r="Z915" s="27"/>
      <c r="AA915" s="28">
        <v>1</v>
      </c>
      <c r="AB915" s="2">
        <f t="shared" si="46"/>
        <v>0</v>
      </c>
    </row>
    <row r="916" spans="1:28" ht="12" customHeight="1">
      <c r="A916" s="10">
        <v>912</v>
      </c>
      <c r="B916" s="98" t="s">
        <v>174</v>
      </c>
      <c r="C916" s="98" t="s">
        <v>168</v>
      </c>
      <c r="D916" s="11" t="s">
        <v>52</v>
      </c>
      <c r="E916" s="11" t="s">
        <v>303</v>
      </c>
      <c r="F916" s="12" t="s">
        <v>48</v>
      </c>
      <c r="G916" s="12" t="s">
        <v>510</v>
      </c>
      <c r="H916" s="12" t="s">
        <v>308</v>
      </c>
      <c r="I916" s="11" t="s">
        <v>504</v>
      </c>
      <c r="J916" s="12" t="str">
        <f t="shared" si="47"/>
        <v>≥17h</v>
      </c>
      <c r="K916" s="12" t="s">
        <v>513</v>
      </c>
      <c r="L916" s="69" t="s">
        <v>520</v>
      </c>
      <c r="M916" s="11">
        <v>1</v>
      </c>
      <c r="N916" s="16">
        <v>1</v>
      </c>
      <c r="O916" s="27"/>
      <c r="P916" s="27"/>
      <c r="Q916" s="27"/>
      <c r="R916" s="27"/>
      <c r="S916" s="27"/>
      <c r="T916" s="55"/>
      <c r="U916" s="17"/>
      <c r="V916" s="27"/>
      <c r="W916" s="27"/>
      <c r="X916" s="27"/>
      <c r="Y916" s="27"/>
      <c r="Z916" s="27"/>
      <c r="AA916" s="28">
        <v>1</v>
      </c>
      <c r="AB916" s="2">
        <f t="shared" si="46"/>
        <v>0</v>
      </c>
    </row>
    <row r="917" spans="1:28" ht="12" customHeight="1">
      <c r="A917" s="10">
        <v>913</v>
      </c>
      <c r="B917" s="98" t="s">
        <v>276</v>
      </c>
      <c r="C917" s="98" t="s">
        <v>89</v>
      </c>
      <c r="D917" s="11" t="s">
        <v>51</v>
      </c>
      <c r="E917" s="11" t="s">
        <v>304</v>
      </c>
      <c r="F917" s="12" t="s">
        <v>50</v>
      </c>
      <c r="G917" s="12" t="s">
        <v>310</v>
      </c>
      <c r="H917" s="12" t="s">
        <v>306</v>
      </c>
      <c r="I917" s="11" t="s">
        <v>504</v>
      </c>
      <c r="J917" s="12" t="str">
        <f t="shared" si="47"/>
        <v>≥17h</v>
      </c>
      <c r="K917" s="12" t="s">
        <v>512</v>
      </c>
      <c r="L917" s="69" t="s">
        <v>520</v>
      </c>
      <c r="M917" s="11"/>
      <c r="N917" s="16"/>
      <c r="O917" s="27"/>
      <c r="P917" s="27"/>
      <c r="Q917" s="27"/>
      <c r="R917" s="27"/>
      <c r="S917" s="27"/>
      <c r="T917" s="55">
        <v>1</v>
      </c>
      <c r="U917" s="17"/>
      <c r="V917" s="27"/>
      <c r="W917" s="27"/>
      <c r="X917" s="27"/>
      <c r="Y917" s="27"/>
      <c r="Z917" s="27"/>
      <c r="AA917" s="28">
        <v>1</v>
      </c>
      <c r="AB917" s="2">
        <f t="shared" si="46"/>
        <v>0</v>
      </c>
    </row>
    <row r="918" spans="1:28" ht="12" customHeight="1">
      <c r="A918" s="10">
        <v>914</v>
      </c>
      <c r="B918" s="98" t="s">
        <v>276</v>
      </c>
      <c r="C918" s="98" t="s">
        <v>89</v>
      </c>
      <c r="D918" s="11" t="s">
        <v>51</v>
      </c>
      <c r="E918" s="11" t="s">
        <v>304</v>
      </c>
      <c r="F918" s="12" t="s">
        <v>50</v>
      </c>
      <c r="G918" s="12" t="s">
        <v>310</v>
      </c>
      <c r="H918" s="12" t="s">
        <v>306</v>
      </c>
      <c r="I918" s="11" t="s">
        <v>504</v>
      </c>
      <c r="J918" s="12" t="str">
        <f t="shared" si="47"/>
        <v>≥17h</v>
      </c>
      <c r="K918" s="12" t="s">
        <v>47</v>
      </c>
      <c r="L918" s="69" t="s">
        <v>520</v>
      </c>
      <c r="M918" s="11"/>
      <c r="N918" s="16"/>
      <c r="O918" s="27"/>
      <c r="P918" s="27"/>
      <c r="Q918" s="27"/>
      <c r="R918" s="27"/>
      <c r="S918" s="27"/>
      <c r="T918" s="55">
        <v>1</v>
      </c>
      <c r="U918" s="17"/>
      <c r="V918" s="27"/>
      <c r="W918" s="27"/>
      <c r="X918" s="27"/>
      <c r="Y918" s="27"/>
      <c r="Z918" s="27"/>
      <c r="AA918" s="28">
        <v>1</v>
      </c>
      <c r="AB918" s="2">
        <f t="shared" si="46"/>
        <v>0</v>
      </c>
    </row>
    <row r="919" spans="1:28" ht="12" customHeight="1">
      <c r="A919" s="10">
        <v>915</v>
      </c>
      <c r="B919" s="98" t="s">
        <v>276</v>
      </c>
      <c r="C919" s="98" t="s">
        <v>89</v>
      </c>
      <c r="D919" s="11" t="s">
        <v>51</v>
      </c>
      <c r="E919" s="11" t="s">
        <v>304</v>
      </c>
      <c r="F919" s="12" t="s">
        <v>50</v>
      </c>
      <c r="G919" s="12" t="s">
        <v>310</v>
      </c>
      <c r="H919" s="12" t="s">
        <v>306</v>
      </c>
      <c r="I919" s="103" t="s">
        <v>504</v>
      </c>
      <c r="J919" s="12" t="str">
        <f t="shared" si="47"/>
        <v>≥17h</v>
      </c>
      <c r="K919" s="12" t="s">
        <v>47</v>
      </c>
      <c r="L919" s="69" t="s">
        <v>520</v>
      </c>
      <c r="M919" s="11">
        <v>1</v>
      </c>
      <c r="N919" s="16"/>
      <c r="O919" s="27"/>
      <c r="P919" s="27"/>
      <c r="Q919" s="27"/>
      <c r="R919" s="27"/>
      <c r="S919" s="27">
        <v>1</v>
      </c>
      <c r="T919" s="55"/>
      <c r="U919" s="17"/>
      <c r="V919" s="27"/>
      <c r="W919" s="27"/>
      <c r="X919" s="27"/>
      <c r="Y919" s="27"/>
      <c r="Z919" s="27"/>
      <c r="AA919" s="28">
        <v>1</v>
      </c>
      <c r="AB919" s="2">
        <f t="shared" si="46"/>
        <v>1</v>
      </c>
    </row>
    <row r="920" spans="1:28" ht="12" customHeight="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11"/>
      <c r="N920" s="16"/>
      <c r="O920" s="27"/>
      <c r="P920" s="27"/>
      <c r="Q920" s="27"/>
      <c r="R920" s="27"/>
      <c r="S920" s="27"/>
      <c r="T920" s="55">
        <v>1</v>
      </c>
      <c r="U920" s="17"/>
      <c r="V920" s="27"/>
      <c r="W920" s="27"/>
      <c r="X920" s="27"/>
      <c r="Y920" s="27"/>
      <c r="Z920" s="27"/>
      <c r="AA920" s="28">
        <v>1</v>
      </c>
      <c r="AB920" s="2">
        <f t="shared" si="46"/>
        <v>0</v>
      </c>
    </row>
    <row r="921" spans="1:28" ht="12" customHeight="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11"/>
      <c r="N921" s="16"/>
      <c r="O921" s="27"/>
      <c r="P921" s="27"/>
      <c r="Q921" s="27"/>
      <c r="R921" s="27"/>
      <c r="S921" s="27"/>
      <c r="T921" s="55">
        <v>1</v>
      </c>
      <c r="U921" s="17"/>
      <c r="V921" s="27"/>
      <c r="W921" s="27"/>
      <c r="X921" s="27"/>
      <c r="Y921" s="27"/>
      <c r="Z921" s="27"/>
      <c r="AA921" s="28">
        <v>1</v>
      </c>
      <c r="AB921" s="2">
        <f t="shared" si="46"/>
        <v>0</v>
      </c>
    </row>
    <row r="922" spans="1:28" ht="12" customHeight="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11"/>
      <c r="N922" s="16"/>
      <c r="O922" s="27"/>
      <c r="P922" s="27"/>
      <c r="Q922" s="27"/>
      <c r="R922" s="27"/>
      <c r="S922" s="27"/>
      <c r="T922" s="55">
        <v>1</v>
      </c>
      <c r="U922" s="17"/>
      <c r="V922" s="27"/>
      <c r="W922" s="27"/>
      <c r="X922" s="27"/>
      <c r="Y922" s="27"/>
      <c r="Z922" s="27"/>
      <c r="AA922" s="28">
        <v>1</v>
      </c>
      <c r="AB922" s="2">
        <f t="shared" si="46"/>
        <v>0</v>
      </c>
    </row>
    <row r="923" spans="1:28" ht="12" customHeight="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11">
        <v>1</v>
      </c>
      <c r="N923" s="16"/>
      <c r="O923" s="27"/>
      <c r="P923" s="27"/>
      <c r="Q923" s="27"/>
      <c r="R923" s="27"/>
      <c r="S923" s="27">
        <v>1</v>
      </c>
      <c r="T923" s="55"/>
      <c r="U923" s="17"/>
      <c r="V923" s="27"/>
      <c r="W923" s="27"/>
      <c r="X923" s="27"/>
      <c r="Y923" s="27"/>
      <c r="Z923" s="27"/>
      <c r="AA923" s="28">
        <v>1</v>
      </c>
      <c r="AB923" s="2">
        <f t="shared" si="46"/>
        <v>1</v>
      </c>
    </row>
    <row r="924" spans="1:28" ht="12" customHeight="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11"/>
      <c r="N924" s="16"/>
      <c r="O924" s="27"/>
      <c r="P924" s="27"/>
      <c r="Q924" s="27"/>
      <c r="R924" s="27"/>
      <c r="S924" s="27"/>
      <c r="T924" s="55">
        <v>1</v>
      </c>
      <c r="U924" s="17"/>
      <c r="V924" s="27"/>
      <c r="W924" s="27"/>
      <c r="X924" s="27"/>
      <c r="Y924" s="27"/>
      <c r="Z924" s="27"/>
      <c r="AA924" s="28">
        <v>1</v>
      </c>
      <c r="AB924" s="2">
        <f t="shared" si="46"/>
        <v>0</v>
      </c>
    </row>
    <row r="925" spans="1:28" ht="12" customHeight="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11"/>
      <c r="N925" s="16"/>
      <c r="O925" s="27"/>
      <c r="P925" s="27"/>
      <c r="Q925" s="27"/>
      <c r="R925" s="27"/>
      <c r="S925" s="27"/>
      <c r="T925" s="55">
        <v>1</v>
      </c>
      <c r="U925" s="17"/>
      <c r="V925" s="27"/>
      <c r="W925" s="27"/>
      <c r="X925" s="27"/>
      <c r="Y925" s="27"/>
      <c r="Z925" s="27"/>
      <c r="AA925" s="28">
        <v>1</v>
      </c>
      <c r="AB925" s="2">
        <f t="shared" si="46"/>
        <v>0</v>
      </c>
    </row>
    <row r="926" spans="1:28" ht="12" customHeight="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11">
        <v>1</v>
      </c>
      <c r="N926" s="16">
        <v>1</v>
      </c>
      <c r="O926" s="27"/>
      <c r="P926" s="27"/>
      <c r="Q926" s="27"/>
      <c r="R926" s="27"/>
      <c r="S926" s="27"/>
      <c r="T926" s="55"/>
      <c r="U926" s="17"/>
      <c r="V926" s="27"/>
      <c r="W926" s="27"/>
      <c r="X926" s="27"/>
      <c r="Y926" s="27"/>
      <c r="Z926" s="27"/>
      <c r="AA926" s="28">
        <v>1</v>
      </c>
      <c r="AB926" s="2">
        <f t="shared" si="46"/>
        <v>0</v>
      </c>
    </row>
    <row r="927" spans="1:28" ht="12" customHeight="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11"/>
      <c r="N927" s="16"/>
      <c r="O927" s="27"/>
      <c r="P927" s="27"/>
      <c r="Q927" s="27"/>
      <c r="R927" s="27"/>
      <c r="S927" s="27"/>
      <c r="T927" s="55">
        <v>1</v>
      </c>
      <c r="U927" s="17"/>
      <c r="V927" s="27"/>
      <c r="W927" s="27"/>
      <c r="X927" s="27"/>
      <c r="Y927" s="27"/>
      <c r="Z927" s="27"/>
      <c r="AA927" s="28">
        <v>1</v>
      </c>
      <c r="AB927" s="2">
        <f t="shared" si="46"/>
        <v>0</v>
      </c>
    </row>
    <row r="928" spans="1:28" ht="12" customHeight="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11">
        <v>1</v>
      </c>
      <c r="N928" s="16"/>
      <c r="O928" s="27"/>
      <c r="P928" s="27"/>
      <c r="Q928" s="27"/>
      <c r="R928" s="27"/>
      <c r="S928" s="27">
        <v>1</v>
      </c>
      <c r="T928" s="55"/>
      <c r="U928" s="17"/>
      <c r="V928" s="27"/>
      <c r="W928" s="27"/>
      <c r="X928" s="27"/>
      <c r="Y928" s="27"/>
      <c r="Z928" s="27"/>
      <c r="AA928" s="28">
        <v>1</v>
      </c>
      <c r="AB928" s="2">
        <f t="shared" si="46"/>
        <v>1</v>
      </c>
    </row>
    <row r="929" spans="1:28" ht="12" customHeight="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11">
        <v>1</v>
      </c>
      <c r="N929" s="16">
        <v>1</v>
      </c>
      <c r="O929" s="27"/>
      <c r="P929" s="27"/>
      <c r="Q929" s="27"/>
      <c r="R929" s="27"/>
      <c r="S929" s="27"/>
      <c r="T929" s="55"/>
      <c r="U929" s="17"/>
      <c r="V929" s="27"/>
      <c r="W929" s="27"/>
      <c r="X929" s="27"/>
      <c r="Y929" s="27"/>
      <c r="Z929" s="27"/>
      <c r="AA929" s="28">
        <v>1</v>
      </c>
      <c r="AB929" s="2">
        <f t="shared" si="46"/>
        <v>0</v>
      </c>
    </row>
    <row r="930" spans="1:28" ht="12" customHeight="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11"/>
      <c r="N930" s="16"/>
      <c r="O930" s="27"/>
      <c r="P930" s="27"/>
      <c r="Q930" s="27"/>
      <c r="R930" s="27"/>
      <c r="S930" s="27"/>
      <c r="T930" s="55">
        <v>1</v>
      </c>
      <c r="U930" s="17"/>
      <c r="V930" s="27"/>
      <c r="W930" s="27"/>
      <c r="X930" s="27"/>
      <c r="Y930" s="27"/>
      <c r="Z930" s="27"/>
      <c r="AA930" s="28">
        <v>1</v>
      </c>
      <c r="AB930" s="2">
        <f t="shared" si="46"/>
        <v>0</v>
      </c>
    </row>
    <row r="931" spans="1:28" ht="12" customHeight="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11">
        <v>1</v>
      </c>
      <c r="N931" s="16">
        <v>1</v>
      </c>
      <c r="O931" s="27"/>
      <c r="P931" s="27"/>
      <c r="Q931" s="27"/>
      <c r="R931" s="27"/>
      <c r="S931" s="27"/>
      <c r="T931" s="55"/>
      <c r="U931" s="17"/>
      <c r="V931" s="27"/>
      <c r="W931" s="27"/>
      <c r="X931" s="27"/>
      <c r="Y931" s="27"/>
      <c r="Z931" s="27"/>
      <c r="AA931" s="28">
        <v>1</v>
      </c>
      <c r="AB931" s="2">
        <f t="shared" si="46"/>
        <v>0</v>
      </c>
    </row>
    <row r="932" spans="1:28" ht="12" customHeight="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11">
        <v>1</v>
      </c>
      <c r="N932" s="16"/>
      <c r="O932" s="27"/>
      <c r="P932" s="27"/>
      <c r="Q932" s="27"/>
      <c r="R932" s="27"/>
      <c r="S932" s="27">
        <v>1</v>
      </c>
      <c r="T932" s="55"/>
      <c r="U932" s="17"/>
      <c r="V932" s="27"/>
      <c r="W932" s="27"/>
      <c r="X932" s="27"/>
      <c r="Y932" s="27"/>
      <c r="Z932" s="27"/>
      <c r="AA932" s="28">
        <v>1</v>
      </c>
      <c r="AB932" s="2">
        <f t="shared" si="46"/>
        <v>1</v>
      </c>
    </row>
    <row r="933" spans="1:28" ht="12" customHeight="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11"/>
      <c r="N933" s="16"/>
      <c r="O933" s="27"/>
      <c r="P933" s="27"/>
      <c r="Q933" s="27"/>
      <c r="R933" s="27"/>
      <c r="S933" s="27"/>
      <c r="T933" s="55">
        <v>1</v>
      </c>
      <c r="U933" s="17"/>
      <c r="V933" s="27"/>
      <c r="W933" s="27"/>
      <c r="X933" s="27"/>
      <c r="Y933" s="27"/>
      <c r="Z933" s="27"/>
      <c r="AA933" s="28">
        <v>1</v>
      </c>
      <c r="AB933" s="2">
        <f t="shared" si="46"/>
        <v>0</v>
      </c>
    </row>
    <row r="934" spans="1:28" ht="12" customHeight="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11"/>
      <c r="N934" s="16"/>
      <c r="O934" s="27"/>
      <c r="P934" s="27"/>
      <c r="Q934" s="27"/>
      <c r="R934" s="27"/>
      <c r="S934" s="27"/>
      <c r="T934" s="55">
        <v>1</v>
      </c>
      <c r="U934" s="17"/>
      <c r="V934" s="27"/>
      <c r="W934" s="27"/>
      <c r="X934" s="27"/>
      <c r="Y934" s="27"/>
      <c r="Z934" s="27"/>
      <c r="AA934" s="28">
        <v>1</v>
      </c>
      <c r="AB934" s="2">
        <f t="shared" si="46"/>
        <v>0</v>
      </c>
    </row>
    <row r="935" spans="1:28" ht="12" customHeight="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11">
        <v>1</v>
      </c>
      <c r="N935" s="16"/>
      <c r="O935" s="27"/>
      <c r="P935" s="27"/>
      <c r="Q935" s="27"/>
      <c r="R935" s="27"/>
      <c r="S935" s="27">
        <v>1</v>
      </c>
      <c r="T935" s="55"/>
      <c r="U935" s="17"/>
      <c r="V935" s="27"/>
      <c r="W935" s="27"/>
      <c r="X935" s="27"/>
      <c r="Y935" s="27"/>
      <c r="Z935" s="27"/>
      <c r="AA935" s="28">
        <v>1</v>
      </c>
      <c r="AB935" s="2">
        <f t="shared" si="46"/>
        <v>1</v>
      </c>
    </row>
    <row r="936" spans="1:28" ht="12" customHeight="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11"/>
      <c r="N936" s="16"/>
      <c r="O936" s="27"/>
      <c r="P936" s="27"/>
      <c r="Q936" s="27"/>
      <c r="R936" s="27"/>
      <c r="S936" s="27"/>
      <c r="T936" s="55">
        <v>1</v>
      </c>
      <c r="U936" s="17"/>
      <c r="V936" s="27"/>
      <c r="W936" s="27"/>
      <c r="X936" s="27"/>
      <c r="Y936" s="27"/>
      <c r="Z936" s="27"/>
      <c r="AA936" s="28">
        <v>1</v>
      </c>
      <c r="AB936" s="2">
        <f t="shared" si="46"/>
        <v>0</v>
      </c>
    </row>
    <row r="937" spans="1:28" ht="12" customHeight="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11">
        <v>1</v>
      </c>
      <c r="N937" s="16">
        <v>1</v>
      </c>
      <c r="O937" s="27"/>
      <c r="P937" s="27"/>
      <c r="Q937" s="27"/>
      <c r="R937" s="27"/>
      <c r="S937" s="27"/>
      <c r="T937" s="55"/>
      <c r="U937" s="17"/>
      <c r="V937" s="27"/>
      <c r="W937" s="27"/>
      <c r="X937" s="27"/>
      <c r="Y937" s="27"/>
      <c r="Z937" s="27"/>
      <c r="AA937" s="28">
        <v>1</v>
      </c>
      <c r="AB937" s="2">
        <f t="shared" si="46"/>
        <v>0</v>
      </c>
    </row>
    <row r="938" spans="1:28" ht="12" customHeight="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11">
        <v>1</v>
      </c>
      <c r="N938" s="16"/>
      <c r="O938" s="27"/>
      <c r="P938" s="27"/>
      <c r="Q938" s="27"/>
      <c r="R938" s="27"/>
      <c r="S938" s="27">
        <v>1</v>
      </c>
      <c r="T938" s="55"/>
      <c r="U938" s="17"/>
      <c r="V938" s="27"/>
      <c r="W938" s="27"/>
      <c r="X938" s="27"/>
      <c r="Y938" s="27"/>
      <c r="Z938" s="27"/>
      <c r="AA938" s="28">
        <v>1</v>
      </c>
      <c r="AB938" s="2">
        <f t="shared" si="46"/>
        <v>1</v>
      </c>
    </row>
    <row r="939" spans="1:28" ht="12" customHeight="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11">
        <v>1</v>
      </c>
      <c r="N939" s="16">
        <v>1</v>
      </c>
      <c r="O939" s="27"/>
      <c r="P939" s="27"/>
      <c r="Q939" s="27"/>
      <c r="R939" s="27"/>
      <c r="S939" s="27"/>
      <c r="T939" s="55"/>
      <c r="U939" s="17"/>
      <c r="V939" s="27"/>
      <c r="W939" s="27"/>
      <c r="X939" s="27"/>
      <c r="Y939" s="27"/>
      <c r="Z939" s="27"/>
      <c r="AA939" s="28">
        <v>1</v>
      </c>
      <c r="AB939" s="2">
        <f t="shared" si="46"/>
        <v>0</v>
      </c>
    </row>
    <row r="940" spans="1:28" ht="12" customHeight="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11"/>
      <c r="N940" s="16"/>
      <c r="O940" s="27"/>
      <c r="P940" s="27"/>
      <c r="Q940" s="27"/>
      <c r="R940" s="27"/>
      <c r="S940" s="27"/>
      <c r="T940" s="55">
        <v>1</v>
      </c>
      <c r="U940" s="17"/>
      <c r="V940" s="27"/>
      <c r="W940" s="27"/>
      <c r="X940" s="27"/>
      <c r="Y940" s="27"/>
      <c r="Z940" s="27"/>
      <c r="AA940" s="28">
        <v>1</v>
      </c>
      <c r="AB940" s="2">
        <f t="shared" si="46"/>
        <v>0</v>
      </c>
    </row>
    <row r="941" spans="1:28" ht="12" customHeight="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11"/>
      <c r="N941" s="16"/>
      <c r="O941" s="27"/>
      <c r="P941" s="27"/>
      <c r="Q941" s="27"/>
      <c r="R941" s="27"/>
      <c r="S941" s="27"/>
      <c r="T941" s="55">
        <v>1</v>
      </c>
      <c r="U941" s="17"/>
      <c r="V941" s="27"/>
      <c r="W941" s="27"/>
      <c r="X941" s="27"/>
      <c r="Y941" s="27"/>
      <c r="Z941" s="27"/>
      <c r="AA941" s="28">
        <v>1</v>
      </c>
      <c r="AB941" s="2">
        <f t="shared" si="46"/>
        <v>0</v>
      </c>
    </row>
    <row r="942" spans="1:28" ht="12" customHeight="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11"/>
      <c r="N942" s="16"/>
      <c r="O942" s="27"/>
      <c r="P942" s="27"/>
      <c r="Q942" s="27"/>
      <c r="R942" s="27"/>
      <c r="S942" s="27"/>
      <c r="T942" s="55">
        <v>1</v>
      </c>
      <c r="U942" s="17"/>
      <c r="V942" s="27"/>
      <c r="W942" s="27"/>
      <c r="X942" s="27"/>
      <c r="Y942" s="27"/>
      <c r="Z942" s="27"/>
      <c r="AA942" s="28">
        <v>1</v>
      </c>
      <c r="AB942" s="2">
        <f t="shared" si="46"/>
        <v>0</v>
      </c>
    </row>
    <row r="943" spans="1:28" ht="12" customHeight="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11">
        <v>1</v>
      </c>
      <c r="N943" s="16">
        <v>1</v>
      </c>
      <c r="O943" s="27"/>
      <c r="P943" s="27"/>
      <c r="Q943" s="27"/>
      <c r="R943" s="27"/>
      <c r="S943" s="27"/>
      <c r="T943" s="55"/>
      <c r="U943" s="17"/>
      <c r="V943" s="27"/>
      <c r="W943" s="27"/>
      <c r="X943" s="27"/>
      <c r="Y943" s="27"/>
      <c r="Z943" s="27"/>
      <c r="AA943" s="28">
        <v>1</v>
      </c>
      <c r="AB943" s="2">
        <f t="shared" si="46"/>
        <v>0</v>
      </c>
    </row>
    <row r="944" spans="1:28" ht="12" customHeight="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11"/>
      <c r="N944" s="16"/>
      <c r="O944" s="27"/>
      <c r="P944" s="27"/>
      <c r="Q944" s="27"/>
      <c r="R944" s="27"/>
      <c r="S944" s="27"/>
      <c r="T944" s="55">
        <v>1</v>
      </c>
      <c r="U944" s="17"/>
      <c r="V944" s="27"/>
      <c r="W944" s="27"/>
      <c r="X944" s="27"/>
      <c r="Y944" s="27"/>
      <c r="Z944" s="27"/>
      <c r="AA944" s="28">
        <v>1</v>
      </c>
      <c r="AB944" s="2">
        <f t="shared" si="46"/>
        <v>0</v>
      </c>
    </row>
    <row r="945" spans="1:28" ht="12" customHeight="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11">
        <v>1</v>
      </c>
      <c r="N945" s="16">
        <v>1</v>
      </c>
      <c r="O945" s="27"/>
      <c r="P945" s="27"/>
      <c r="Q945" s="27"/>
      <c r="R945" s="27"/>
      <c r="S945" s="27"/>
      <c r="T945" s="55"/>
      <c r="U945" s="17"/>
      <c r="V945" s="27"/>
      <c r="W945" s="27"/>
      <c r="X945" s="27"/>
      <c r="Y945" s="27"/>
      <c r="Z945" s="27"/>
      <c r="AA945" s="28">
        <v>1</v>
      </c>
      <c r="AB945" s="2">
        <f t="shared" si="46"/>
        <v>0</v>
      </c>
    </row>
    <row r="946" spans="1:28" ht="12" customHeight="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11">
        <v>1</v>
      </c>
      <c r="N946" s="16">
        <v>1</v>
      </c>
      <c r="O946" s="27"/>
      <c r="P946" s="27"/>
      <c r="Q946" s="27"/>
      <c r="R946" s="27"/>
      <c r="S946" s="27"/>
      <c r="T946" s="55"/>
      <c r="U946" s="17"/>
      <c r="V946" s="27"/>
      <c r="W946" s="27"/>
      <c r="X946" s="27"/>
      <c r="Y946" s="27"/>
      <c r="Z946" s="27"/>
      <c r="AA946" s="28">
        <v>1</v>
      </c>
      <c r="AB946" s="2">
        <f t="shared" si="46"/>
        <v>0</v>
      </c>
    </row>
    <row r="947" spans="1:28" ht="12" customHeight="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11">
        <v>1</v>
      </c>
      <c r="N947" s="16">
        <v>1</v>
      </c>
      <c r="O947" s="27"/>
      <c r="P947" s="27"/>
      <c r="Q947" s="27"/>
      <c r="R947" s="27"/>
      <c r="S947" s="27"/>
      <c r="T947" s="55"/>
      <c r="U947" s="17"/>
      <c r="V947" s="27"/>
      <c r="W947" s="27"/>
      <c r="X947" s="27"/>
      <c r="Y947" s="27"/>
      <c r="Z947" s="27"/>
      <c r="AA947" s="28">
        <v>1</v>
      </c>
      <c r="AB947" s="2">
        <f t="shared" si="46"/>
        <v>0</v>
      </c>
    </row>
    <row r="948" spans="1:28" ht="12" customHeight="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11">
        <v>1</v>
      </c>
      <c r="N948" s="16">
        <v>1</v>
      </c>
      <c r="O948" s="27"/>
      <c r="P948" s="27"/>
      <c r="Q948" s="27"/>
      <c r="R948" s="27"/>
      <c r="S948" s="27"/>
      <c r="T948" s="55"/>
      <c r="U948" s="17"/>
      <c r="V948" s="27"/>
      <c r="W948" s="27"/>
      <c r="X948" s="27"/>
      <c r="Y948" s="27"/>
      <c r="Z948" s="27"/>
      <c r="AA948" s="28">
        <v>1</v>
      </c>
      <c r="AB948" s="2">
        <f t="shared" si="46"/>
        <v>0</v>
      </c>
    </row>
    <row r="949" spans="1:28" ht="12" customHeight="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11">
        <v>1</v>
      </c>
      <c r="N949" s="16">
        <v>1</v>
      </c>
      <c r="O949" s="27"/>
      <c r="P949" s="27"/>
      <c r="Q949" s="27"/>
      <c r="R949" s="27"/>
      <c r="S949" s="27"/>
      <c r="T949" s="55"/>
      <c r="U949" s="17"/>
      <c r="V949" s="27"/>
      <c r="W949" s="27"/>
      <c r="X949" s="27"/>
      <c r="Y949" s="27"/>
      <c r="Z949" s="27"/>
      <c r="AA949" s="28">
        <v>1</v>
      </c>
      <c r="AB949" s="2">
        <f t="shared" si="46"/>
        <v>0</v>
      </c>
    </row>
    <row r="950" spans="1:28" ht="12" customHeight="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11">
        <v>1</v>
      </c>
      <c r="N950" s="16"/>
      <c r="O950" s="27"/>
      <c r="P950" s="27"/>
      <c r="Q950" s="27"/>
      <c r="R950" s="27"/>
      <c r="S950" s="27">
        <v>1</v>
      </c>
      <c r="T950" s="55"/>
      <c r="U950" s="17"/>
      <c r="V950" s="27"/>
      <c r="W950" s="27"/>
      <c r="X950" s="27"/>
      <c r="Y950" s="27"/>
      <c r="Z950" s="27"/>
      <c r="AA950" s="28">
        <v>1</v>
      </c>
      <c r="AB950" s="2">
        <f t="shared" si="46"/>
        <v>1</v>
      </c>
    </row>
    <row r="951" spans="1:28" ht="12" customHeight="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11">
        <v>1</v>
      </c>
      <c r="N951" s="16"/>
      <c r="O951" s="27"/>
      <c r="P951" s="27"/>
      <c r="Q951" s="27"/>
      <c r="R951" s="27"/>
      <c r="S951" s="27">
        <v>1</v>
      </c>
      <c r="T951" s="55"/>
      <c r="U951" s="17"/>
      <c r="V951" s="27"/>
      <c r="W951" s="27"/>
      <c r="X951" s="27"/>
      <c r="Y951" s="27"/>
      <c r="Z951" s="27"/>
      <c r="AA951" s="28">
        <v>1</v>
      </c>
      <c r="AB951" s="2">
        <f t="shared" si="46"/>
        <v>1</v>
      </c>
    </row>
    <row r="952" spans="1:28" ht="12" customHeight="1">
      <c r="A952" s="10">
        <v>948</v>
      </c>
      <c r="B952" s="98" t="s">
        <v>276</v>
      </c>
      <c r="C952" s="98" t="s">
        <v>89</v>
      </c>
      <c r="D952" s="11" t="s">
        <v>25</v>
      </c>
      <c r="E952" s="11" t="s">
        <v>303</v>
      </c>
      <c r="F952" s="12" t="s">
        <v>50</v>
      </c>
      <c r="G952" s="12" t="s">
        <v>510</v>
      </c>
      <c r="H952" s="12" t="s">
        <v>308</v>
      </c>
      <c r="I952" s="103" t="s">
        <v>505</v>
      </c>
      <c r="J952" s="12" t="str">
        <f t="shared" ref="J952:J957" si="48">"≥17h"</f>
        <v>≥17h</v>
      </c>
      <c r="K952" s="12" t="s">
        <v>47</v>
      </c>
      <c r="L952" s="69" t="s">
        <v>520</v>
      </c>
      <c r="M952" s="11">
        <v>1</v>
      </c>
      <c r="N952" s="16">
        <v>1</v>
      </c>
      <c r="O952" s="27"/>
      <c r="P952" s="27"/>
      <c r="Q952" s="27"/>
      <c r="R952" s="27"/>
      <c r="S952" s="27"/>
      <c r="T952" s="55"/>
      <c r="U952" s="17"/>
      <c r="V952" s="27"/>
      <c r="W952" s="27"/>
      <c r="X952" s="27"/>
      <c r="Y952" s="27"/>
      <c r="Z952" s="27"/>
      <c r="AA952" s="28">
        <v>1</v>
      </c>
      <c r="AB952" s="2">
        <f t="shared" si="46"/>
        <v>0</v>
      </c>
    </row>
    <row r="953" spans="1:28" ht="12" customHeight="1">
      <c r="A953" s="10">
        <v>949</v>
      </c>
      <c r="B953" s="98" t="s">
        <v>93</v>
      </c>
      <c r="C953" s="98" t="s">
        <v>89</v>
      </c>
      <c r="D953" s="11" t="s">
        <v>52</v>
      </c>
      <c r="E953" s="11" t="s">
        <v>304</v>
      </c>
      <c r="F953" s="12" t="s">
        <v>49</v>
      </c>
      <c r="G953" s="12" t="s">
        <v>310</v>
      </c>
      <c r="H953" s="12" t="s">
        <v>306</v>
      </c>
      <c r="I953" s="11" t="s">
        <v>504</v>
      </c>
      <c r="J953" s="12" t="str">
        <f t="shared" si="48"/>
        <v>≥17h</v>
      </c>
      <c r="K953" s="12" t="s">
        <v>47</v>
      </c>
      <c r="L953" s="69" t="s">
        <v>520</v>
      </c>
      <c r="M953" s="11"/>
      <c r="N953" s="16"/>
      <c r="O953" s="27"/>
      <c r="P953" s="27"/>
      <c r="Q953" s="27"/>
      <c r="R953" s="27"/>
      <c r="S953" s="27"/>
      <c r="T953" s="55">
        <v>1</v>
      </c>
      <c r="U953" s="17"/>
      <c r="V953" s="27"/>
      <c r="W953" s="27"/>
      <c r="X953" s="27"/>
      <c r="Y953" s="27"/>
      <c r="Z953" s="27"/>
      <c r="AA953" s="28">
        <v>1</v>
      </c>
      <c r="AB953" s="2">
        <f t="shared" si="46"/>
        <v>0</v>
      </c>
    </row>
    <row r="954" spans="1:28" ht="12" customHeight="1">
      <c r="A954" s="10">
        <v>950</v>
      </c>
      <c r="B954" s="98" t="s">
        <v>172</v>
      </c>
      <c r="C954" s="98" t="s">
        <v>168</v>
      </c>
      <c r="D954" s="11" t="s">
        <v>51</v>
      </c>
      <c r="E954" s="11" t="s">
        <v>304</v>
      </c>
      <c r="F954" s="12" t="s">
        <v>48</v>
      </c>
      <c r="G954" s="12" t="s">
        <v>310</v>
      </c>
      <c r="H954" s="12" t="s">
        <v>306</v>
      </c>
      <c r="I954" s="11" t="s">
        <v>504</v>
      </c>
      <c r="J954" s="12" t="str">
        <f t="shared" si="48"/>
        <v>≥17h</v>
      </c>
      <c r="K954" s="12" t="s">
        <v>512</v>
      </c>
      <c r="L954" s="69" t="s">
        <v>520</v>
      </c>
      <c r="M954" s="11">
        <v>1</v>
      </c>
      <c r="N954" s="16"/>
      <c r="O954" s="27"/>
      <c r="P954" s="27"/>
      <c r="Q954" s="27"/>
      <c r="R954" s="27"/>
      <c r="S954" s="27"/>
      <c r="T954" s="55">
        <v>1</v>
      </c>
      <c r="U954" s="17"/>
      <c r="V954" s="27"/>
      <c r="W954" s="27"/>
      <c r="X954" s="27"/>
      <c r="Y954" s="27"/>
      <c r="Z954" s="27"/>
      <c r="AA954" s="28">
        <v>1</v>
      </c>
      <c r="AB954" s="2">
        <f t="shared" si="46"/>
        <v>0</v>
      </c>
    </row>
    <row r="955" spans="1:28" ht="12" customHeight="1">
      <c r="A955" s="10">
        <v>951</v>
      </c>
      <c r="B955" s="98" t="s">
        <v>172</v>
      </c>
      <c r="C955" s="98" t="s">
        <v>168</v>
      </c>
      <c r="D955" s="11" t="s">
        <v>51</v>
      </c>
      <c r="E955" s="11" t="s">
        <v>304</v>
      </c>
      <c r="F955" s="12" t="s">
        <v>50</v>
      </c>
      <c r="G955" s="12" t="s">
        <v>310</v>
      </c>
      <c r="H955" s="12" t="s">
        <v>306</v>
      </c>
      <c r="I955" s="11" t="s">
        <v>504</v>
      </c>
      <c r="J955" s="12" t="str">
        <f t="shared" si="48"/>
        <v>≥17h</v>
      </c>
      <c r="K955" s="12" t="s">
        <v>512</v>
      </c>
      <c r="L955" s="69" t="s">
        <v>520</v>
      </c>
      <c r="M955" s="11">
        <v>1</v>
      </c>
      <c r="N955" s="16"/>
      <c r="O955" s="27"/>
      <c r="P955" s="27"/>
      <c r="Q955" s="27"/>
      <c r="R955" s="27"/>
      <c r="S955" s="27">
        <v>1</v>
      </c>
      <c r="T955" s="55"/>
      <c r="U955" s="17"/>
      <c r="V955" s="27"/>
      <c r="W955" s="27"/>
      <c r="X955" s="27"/>
      <c r="Y955" s="27"/>
      <c r="Z955" s="27"/>
      <c r="AA955" s="28">
        <v>1</v>
      </c>
      <c r="AB955" s="2">
        <f t="shared" si="46"/>
        <v>1</v>
      </c>
    </row>
    <row r="956" spans="1:28" ht="12" customHeight="1">
      <c r="A956" s="10">
        <v>952</v>
      </c>
      <c r="B956" s="98" t="s">
        <v>172</v>
      </c>
      <c r="C956" s="98" t="s">
        <v>168</v>
      </c>
      <c r="D956" s="11" t="s">
        <v>52</v>
      </c>
      <c r="E956" s="11" t="s">
        <v>304</v>
      </c>
      <c r="F956" s="12" t="s">
        <v>50</v>
      </c>
      <c r="G956" s="12" t="s">
        <v>310</v>
      </c>
      <c r="H956" s="12" t="s">
        <v>306</v>
      </c>
      <c r="I956" s="12" t="s">
        <v>505</v>
      </c>
      <c r="J956" s="12" t="str">
        <f t="shared" si="48"/>
        <v>≥17h</v>
      </c>
      <c r="K956" s="12" t="s">
        <v>512</v>
      </c>
      <c r="L956" s="69" t="s">
        <v>520</v>
      </c>
      <c r="M956" s="11">
        <v>1</v>
      </c>
      <c r="N956" s="16">
        <v>1</v>
      </c>
      <c r="O956" s="27"/>
      <c r="P956" s="27"/>
      <c r="Q956" s="27"/>
      <c r="R956" s="27"/>
      <c r="S956" s="27"/>
      <c r="T956" s="55"/>
      <c r="U956" s="17"/>
      <c r="V956" s="27"/>
      <c r="W956" s="27"/>
      <c r="X956" s="27"/>
      <c r="Y956" s="27"/>
      <c r="Z956" s="27"/>
      <c r="AA956" s="28">
        <v>1</v>
      </c>
      <c r="AB956" s="2">
        <f t="shared" si="46"/>
        <v>0</v>
      </c>
    </row>
    <row r="957" spans="1:28" ht="12" customHeight="1">
      <c r="A957" s="10">
        <v>953</v>
      </c>
      <c r="B957" s="98" t="s">
        <v>276</v>
      </c>
      <c r="C957" s="98" t="s">
        <v>89</v>
      </c>
      <c r="D957" s="11" t="s">
        <v>52</v>
      </c>
      <c r="E957" s="11" t="s">
        <v>304</v>
      </c>
      <c r="F957" s="12" t="s">
        <v>49</v>
      </c>
      <c r="G957" s="12" t="s">
        <v>310</v>
      </c>
      <c r="H957" s="12" t="s">
        <v>306</v>
      </c>
      <c r="I957" s="11" t="s">
        <v>504</v>
      </c>
      <c r="J957" s="12" t="str">
        <f t="shared" si="48"/>
        <v>≥17h</v>
      </c>
      <c r="K957" s="12" t="s">
        <v>512</v>
      </c>
      <c r="L957" s="69" t="s">
        <v>520</v>
      </c>
      <c r="M957" s="11">
        <v>1</v>
      </c>
      <c r="N957" s="16"/>
      <c r="O957" s="27"/>
      <c r="P957" s="27"/>
      <c r="Q957" s="27"/>
      <c r="R957" s="27"/>
      <c r="S957" s="27">
        <v>1</v>
      </c>
      <c r="T957" s="55"/>
      <c r="U957" s="17"/>
      <c r="V957" s="27"/>
      <c r="W957" s="27"/>
      <c r="X957" s="27"/>
      <c r="Y957" s="27"/>
      <c r="Z957" s="27"/>
      <c r="AA957" s="28">
        <v>1</v>
      </c>
      <c r="AB957" s="2">
        <f t="shared" si="46"/>
        <v>1</v>
      </c>
    </row>
    <row r="958" spans="1:28" ht="12" customHeight="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11"/>
      <c r="N958" s="16"/>
      <c r="O958" s="27"/>
      <c r="P958" s="27"/>
      <c r="Q958" s="27"/>
      <c r="R958" s="27"/>
      <c r="S958" s="27"/>
      <c r="T958" s="55">
        <v>1</v>
      </c>
      <c r="U958" s="17"/>
      <c r="V958" s="27"/>
      <c r="W958" s="27"/>
      <c r="X958" s="27"/>
      <c r="Y958" s="27"/>
      <c r="Z958" s="27"/>
      <c r="AA958" s="28">
        <v>1</v>
      </c>
      <c r="AB958" s="2">
        <f t="shared" si="46"/>
        <v>0</v>
      </c>
    </row>
    <row r="959" spans="1:28" ht="12" customHeight="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11"/>
      <c r="N959" s="16"/>
      <c r="O959" s="27"/>
      <c r="P959" s="27"/>
      <c r="Q959" s="27"/>
      <c r="R959" s="27"/>
      <c r="S959" s="27"/>
      <c r="T959" s="55">
        <v>1</v>
      </c>
      <c r="U959" s="17"/>
      <c r="V959" s="27"/>
      <c r="W959" s="27"/>
      <c r="X959" s="27"/>
      <c r="Y959" s="27"/>
      <c r="Z959" s="27"/>
      <c r="AA959" s="28">
        <v>1</v>
      </c>
      <c r="AB959" s="2">
        <f t="shared" si="46"/>
        <v>0</v>
      </c>
    </row>
    <row r="960" spans="1:28" ht="12" customHeight="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11">
        <v>1</v>
      </c>
      <c r="N960" s="16"/>
      <c r="O960" s="27"/>
      <c r="P960" s="27"/>
      <c r="Q960" s="27"/>
      <c r="R960" s="27"/>
      <c r="S960" s="27">
        <v>1</v>
      </c>
      <c r="T960" s="55"/>
      <c r="U960" s="17"/>
      <c r="V960" s="27"/>
      <c r="W960" s="27"/>
      <c r="X960" s="27"/>
      <c r="Y960" s="27"/>
      <c r="Z960" s="27"/>
      <c r="AA960" s="28">
        <v>1</v>
      </c>
      <c r="AB960" s="2">
        <f t="shared" si="46"/>
        <v>1</v>
      </c>
    </row>
    <row r="961" spans="1:28" ht="12" customHeight="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11"/>
      <c r="N961" s="16"/>
      <c r="O961" s="27"/>
      <c r="P961" s="27"/>
      <c r="Q961" s="27"/>
      <c r="R961" s="27"/>
      <c r="S961" s="27"/>
      <c r="T961" s="55">
        <v>1</v>
      </c>
      <c r="U961" s="17"/>
      <c r="V961" s="27"/>
      <c r="W961" s="27"/>
      <c r="X961" s="27"/>
      <c r="Y961" s="27"/>
      <c r="Z961" s="27"/>
      <c r="AA961" s="28">
        <v>1</v>
      </c>
      <c r="AB961" s="2">
        <f t="shared" si="46"/>
        <v>0</v>
      </c>
    </row>
    <row r="962" spans="1:28" ht="12" customHeight="1">
      <c r="A962" s="10">
        <v>958</v>
      </c>
      <c r="B962" s="98" t="s">
        <v>272</v>
      </c>
      <c r="C962" s="98" t="s">
        <v>89</v>
      </c>
      <c r="D962" s="11" t="s">
        <v>52</v>
      </c>
      <c r="E962" s="11" t="s">
        <v>303</v>
      </c>
      <c r="F962" s="12" t="s">
        <v>49</v>
      </c>
      <c r="G962" s="12" t="s">
        <v>310</v>
      </c>
      <c r="H962" s="12" t="s">
        <v>306</v>
      </c>
      <c r="I962" s="11" t="s">
        <v>504</v>
      </c>
      <c r="J962" s="12" t="str">
        <f t="shared" ref="J962:J972" si="49">"≥17h"</f>
        <v>≥17h</v>
      </c>
      <c r="K962" s="12" t="s">
        <v>513</v>
      </c>
      <c r="L962" s="69" t="s">
        <v>520</v>
      </c>
      <c r="M962" s="11"/>
      <c r="N962" s="16"/>
      <c r="O962" s="27"/>
      <c r="P962" s="27"/>
      <c r="Q962" s="27"/>
      <c r="R962" s="27"/>
      <c r="S962" s="27"/>
      <c r="T962" s="55">
        <v>1</v>
      </c>
      <c r="U962" s="17"/>
      <c r="V962" s="27"/>
      <c r="W962" s="27"/>
      <c r="X962" s="27"/>
      <c r="Y962" s="27"/>
      <c r="Z962" s="27"/>
      <c r="AA962" s="28">
        <v>1</v>
      </c>
      <c r="AB962" s="2">
        <f t="shared" si="46"/>
        <v>0</v>
      </c>
    </row>
    <row r="963" spans="1:28" ht="12" customHeight="1">
      <c r="A963" s="10">
        <v>959</v>
      </c>
      <c r="B963" s="98" t="s">
        <v>172</v>
      </c>
      <c r="C963" s="98" t="s">
        <v>168</v>
      </c>
      <c r="D963" s="11" t="s">
        <v>51</v>
      </c>
      <c r="E963" s="11" t="s">
        <v>304</v>
      </c>
      <c r="F963" s="12" t="s">
        <v>50</v>
      </c>
      <c r="G963" s="12" t="s">
        <v>310</v>
      </c>
      <c r="H963" s="12" t="s">
        <v>306</v>
      </c>
      <c r="I963" s="103" t="s">
        <v>504</v>
      </c>
      <c r="J963" s="12" t="str">
        <f t="shared" si="49"/>
        <v>≥17h</v>
      </c>
      <c r="K963" s="12" t="s">
        <v>47</v>
      </c>
      <c r="L963" s="69" t="s">
        <v>520</v>
      </c>
      <c r="M963" s="11"/>
      <c r="N963" s="16"/>
      <c r="O963" s="27"/>
      <c r="P963" s="27"/>
      <c r="Q963" s="27"/>
      <c r="R963" s="27"/>
      <c r="S963" s="27"/>
      <c r="T963" s="55">
        <v>1</v>
      </c>
      <c r="U963" s="17"/>
      <c r="V963" s="27"/>
      <c r="W963" s="27"/>
      <c r="X963" s="27"/>
      <c r="Y963" s="27"/>
      <c r="Z963" s="27"/>
      <c r="AA963" s="28">
        <v>1</v>
      </c>
      <c r="AB963" s="2">
        <f t="shared" si="46"/>
        <v>0</v>
      </c>
    </row>
    <row r="964" spans="1:28" ht="12" customHeight="1">
      <c r="A964" s="10">
        <v>960</v>
      </c>
      <c r="B964" s="98" t="s">
        <v>93</v>
      </c>
      <c r="C964" s="98" t="s">
        <v>89</v>
      </c>
      <c r="D964" s="11" t="s">
        <v>52</v>
      </c>
      <c r="E964" s="11" t="s">
        <v>304</v>
      </c>
      <c r="F964" s="12" t="s">
        <v>49</v>
      </c>
      <c r="G964" s="12" t="s">
        <v>310</v>
      </c>
      <c r="H964" s="12" t="s">
        <v>306</v>
      </c>
      <c r="I964" s="103" t="s">
        <v>504</v>
      </c>
      <c r="J964" s="12" t="str">
        <f t="shared" si="49"/>
        <v>≥17h</v>
      </c>
      <c r="K964" s="12" t="s">
        <v>512</v>
      </c>
      <c r="L964" s="69" t="s">
        <v>520</v>
      </c>
      <c r="M964" s="11">
        <v>1</v>
      </c>
      <c r="N964" s="16"/>
      <c r="O964" s="27">
        <v>1</v>
      </c>
      <c r="P964" s="27"/>
      <c r="Q964" s="27"/>
      <c r="R964" s="27"/>
      <c r="S964" s="27"/>
      <c r="T964" s="55"/>
      <c r="U964" s="17"/>
      <c r="V964" s="27"/>
      <c r="W964" s="27"/>
      <c r="X964" s="27"/>
      <c r="Y964" s="27"/>
      <c r="Z964" s="27"/>
      <c r="AA964" s="28">
        <v>1</v>
      </c>
      <c r="AB964" s="2">
        <f t="shared" si="46"/>
        <v>0</v>
      </c>
    </row>
    <row r="965" spans="1:28" ht="12" customHeight="1">
      <c r="A965" s="10">
        <v>961</v>
      </c>
      <c r="B965" s="98" t="s">
        <v>173</v>
      </c>
      <c r="C965" s="98" t="s">
        <v>168</v>
      </c>
      <c r="D965" s="11" t="s">
        <v>52</v>
      </c>
      <c r="E965" s="11" t="s">
        <v>304</v>
      </c>
      <c r="F965" s="12" t="s">
        <v>50</v>
      </c>
      <c r="G965" s="12" t="s">
        <v>310</v>
      </c>
      <c r="H965" s="12" t="s">
        <v>306</v>
      </c>
      <c r="I965" s="103" t="s">
        <v>505</v>
      </c>
      <c r="J965" s="12" t="str">
        <f t="shared" si="49"/>
        <v>≥17h</v>
      </c>
      <c r="K965" s="12" t="s">
        <v>513</v>
      </c>
      <c r="L965" s="69" t="s">
        <v>520</v>
      </c>
      <c r="M965" s="11">
        <v>1</v>
      </c>
      <c r="N965" s="16"/>
      <c r="O965" s="27"/>
      <c r="P965" s="27"/>
      <c r="Q965" s="27"/>
      <c r="R965" s="27"/>
      <c r="S965" s="27">
        <v>1</v>
      </c>
      <c r="T965" s="55"/>
      <c r="U965" s="17"/>
      <c r="V965" s="27"/>
      <c r="W965" s="27"/>
      <c r="X965" s="27"/>
      <c r="Y965" s="27"/>
      <c r="Z965" s="27"/>
      <c r="AA965" s="28">
        <v>1</v>
      </c>
      <c r="AB965" s="2">
        <f t="shared" si="46"/>
        <v>1</v>
      </c>
    </row>
    <row r="966" spans="1:28" ht="12" customHeight="1">
      <c r="A966" s="10">
        <v>962</v>
      </c>
      <c r="B966" s="98" t="s">
        <v>279</v>
      </c>
      <c r="C966" s="98" t="s">
        <v>89</v>
      </c>
      <c r="D966" s="11" t="s">
        <v>25</v>
      </c>
      <c r="E966" s="11" t="s">
        <v>304</v>
      </c>
      <c r="F966" s="12" t="s">
        <v>48</v>
      </c>
      <c r="G966" s="12" t="s">
        <v>310</v>
      </c>
      <c r="H966" s="12" t="s">
        <v>306</v>
      </c>
      <c r="I966" s="11" t="s">
        <v>504</v>
      </c>
      <c r="J966" s="12" t="str">
        <f t="shared" si="49"/>
        <v>≥17h</v>
      </c>
      <c r="K966" s="12" t="s">
        <v>47</v>
      </c>
      <c r="L966" s="69" t="s">
        <v>520</v>
      </c>
      <c r="M966" s="11"/>
      <c r="N966" s="16"/>
      <c r="O966" s="27"/>
      <c r="P966" s="27"/>
      <c r="Q966" s="27"/>
      <c r="R966" s="27"/>
      <c r="S966" s="27"/>
      <c r="T966" s="55">
        <v>1</v>
      </c>
      <c r="U966" s="17"/>
      <c r="V966" s="27"/>
      <c r="W966" s="27"/>
      <c r="X966" s="27"/>
      <c r="Y966" s="27"/>
      <c r="Z966" s="27"/>
      <c r="AA966" s="28">
        <v>1</v>
      </c>
      <c r="AB966" s="2">
        <f t="shared" ref="AB966:AB1029" si="50">IF(OR(S966=1,Z966=1),1,0)</f>
        <v>0</v>
      </c>
    </row>
    <row r="967" spans="1:28" ht="12" customHeight="1">
      <c r="A967" s="10">
        <v>963</v>
      </c>
      <c r="B967" s="98" t="s">
        <v>279</v>
      </c>
      <c r="C967" s="98" t="s">
        <v>89</v>
      </c>
      <c r="D967" s="11" t="s">
        <v>52</v>
      </c>
      <c r="E967" s="11" t="s">
        <v>304</v>
      </c>
      <c r="F967" s="12" t="s">
        <v>49</v>
      </c>
      <c r="G967" s="12" t="s">
        <v>310</v>
      </c>
      <c r="H967" s="12" t="s">
        <v>306</v>
      </c>
      <c r="I967" s="11" t="s">
        <v>507</v>
      </c>
      <c r="J967" s="12" t="str">
        <f t="shared" si="49"/>
        <v>≥17h</v>
      </c>
      <c r="K967" s="12" t="s">
        <v>512</v>
      </c>
      <c r="L967" s="69" t="s">
        <v>520</v>
      </c>
      <c r="M967" s="11"/>
      <c r="N967" s="16"/>
      <c r="O967" s="27"/>
      <c r="P967" s="27"/>
      <c r="Q967" s="27"/>
      <c r="R967" s="27"/>
      <c r="S967" s="27"/>
      <c r="T967" s="55">
        <v>1</v>
      </c>
      <c r="U967" s="17"/>
      <c r="V967" s="27"/>
      <c r="W967" s="27"/>
      <c r="X967" s="27"/>
      <c r="Y967" s="27"/>
      <c r="Z967" s="27"/>
      <c r="AA967" s="28">
        <v>1</v>
      </c>
      <c r="AB967" s="2">
        <f t="shared" si="50"/>
        <v>0</v>
      </c>
    </row>
    <row r="968" spans="1:28" ht="12" customHeight="1">
      <c r="A968" s="10">
        <v>964</v>
      </c>
      <c r="B968" s="98" t="s">
        <v>93</v>
      </c>
      <c r="C968" s="98" t="s">
        <v>89</v>
      </c>
      <c r="D968" s="11" t="s">
        <v>51</v>
      </c>
      <c r="E968" s="11" t="s">
        <v>304</v>
      </c>
      <c r="F968" s="12" t="s">
        <v>50</v>
      </c>
      <c r="G968" s="12" t="s">
        <v>310</v>
      </c>
      <c r="H968" s="12" t="s">
        <v>306</v>
      </c>
      <c r="I968" s="11" t="s">
        <v>504</v>
      </c>
      <c r="J968" s="12" t="str">
        <f t="shared" si="49"/>
        <v>≥17h</v>
      </c>
      <c r="K968" s="12" t="s">
        <v>512</v>
      </c>
      <c r="L968" s="69" t="s">
        <v>520</v>
      </c>
      <c r="M968" s="11">
        <v>1</v>
      </c>
      <c r="N968" s="16">
        <v>1</v>
      </c>
      <c r="O968" s="27"/>
      <c r="P968" s="27"/>
      <c r="Q968" s="27"/>
      <c r="R968" s="27"/>
      <c r="S968" s="27"/>
      <c r="T968" s="55"/>
      <c r="U968" s="17"/>
      <c r="V968" s="27"/>
      <c r="W968" s="27"/>
      <c r="X968" s="27"/>
      <c r="Y968" s="27"/>
      <c r="Z968" s="27"/>
      <c r="AA968" s="28">
        <v>1</v>
      </c>
      <c r="AB968" s="2">
        <f t="shared" si="50"/>
        <v>0</v>
      </c>
    </row>
    <row r="969" spans="1:28" ht="12" customHeight="1">
      <c r="A969" s="10">
        <v>965</v>
      </c>
      <c r="B969" s="98" t="s">
        <v>279</v>
      </c>
      <c r="C969" s="98" t="s">
        <v>89</v>
      </c>
      <c r="D969" s="11" t="s">
        <v>51</v>
      </c>
      <c r="E969" s="11" t="s">
        <v>304</v>
      </c>
      <c r="F969" s="12" t="s">
        <v>50</v>
      </c>
      <c r="G969" s="12" t="s">
        <v>310</v>
      </c>
      <c r="H969" s="12" t="s">
        <v>306</v>
      </c>
      <c r="I969" s="11" t="s">
        <v>504</v>
      </c>
      <c r="J969" s="12" t="str">
        <f t="shared" si="49"/>
        <v>≥17h</v>
      </c>
      <c r="K969" s="12" t="s">
        <v>47</v>
      </c>
      <c r="L969" s="69" t="s">
        <v>520</v>
      </c>
      <c r="M969" s="11"/>
      <c r="N969" s="16"/>
      <c r="O969" s="27"/>
      <c r="P969" s="27"/>
      <c r="Q969" s="27"/>
      <c r="R969" s="27"/>
      <c r="S969" s="27"/>
      <c r="T969" s="55">
        <v>1</v>
      </c>
      <c r="U969" s="17"/>
      <c r="V969" s="27"/>
      <c r="W969" s="27"/>
      <c r="X969" s="27"/>
      <c r="Y969" s="27"/>
      <c r="Z969" s="27"/>
      <c r="AA969" s="28">
        <v>1</v>
      </c>
      <c r="AB969" s="2">
        <f t="shared" si="50"/>
        <v>0</v>
      </c>
    </row>
    <row r="970" spans="1:28" ht="12" customHeight="1">
      <c r="A970" s="10">
        <v>966</v>
      </c>
      <c r="B970" s="98" t="s">
        <v>279</v>
      </c>
      <c r="C970" s="98" t="s">
        <v>89</v>
      </c>
      <c r="D970" s="11" t="s">
        <v>52</v>
      </c>
      <c r="E970" s="11" t="s">
        <v>304</v>
      </c>
      <c r="F970" s="12" t="s">
        <v>49</v>
      </c>
      <c r="G970" s="12" t="s">
        <v>310</v>
      </c>
      <c r="H970" s="12" t="s">
        <v>306</v>
      </c>
      <c r="I970" s="11" t="s">
        <v>504</v>
      </c>
      <c r="J970" s="12" t="str">
        <f t="shared" si="49"/>
        <v>≥17h</v>
      </c>
      <c r="K970" s="12" t="s">
        <v>512</v>
      </c>
      <c r="L970" s="69" t="s">
        <v>520</v>
      </c>
      <c r="M970" s="11"/>
      <c r="N970" s="16"/>
      <c r="O970" s="27"/>
      <c r="P970" s="27"/>
      <c r="Q970" s="27"/>
      <c r="R970" s="27"/>
      <c r="S970" s="27"/>
      <c r="T970" s="55">
        <v>1</v>
      </c>
      <c r="U970" s="17"/>
      <c r="V970" s="27"/>
      <c r="W970" s="27"/>
      <c r="X970" s="27"/>
      <c r="Y970" s="27"/>
      <c r="Z970" s="27"/>
      <c r="AA970" s="28">
        <v>1</v>
      </c>
      <c r="AB970" s="2">
        <f t="shared" si="50"/>
        <v>0</v>
      </c>
    </row>
    <row r="971" spans="1:28" ht="12" customHeight="1">
      <c r="A971" s="10">
        <v>967</v>
      </c>
      <c r="B971" s="98" t="s">
        <v>173</v>
      </c>
      <c r="C971" s="98" t="s">
        <v>168</v>
      </c>
      <c r="D971" s="11" t="s">
        <v>52</v>
      </c>
      <c r="E971" s="11" t="s">
        <v>304</v>
      </c>
      <c r="F971" s="12" t="s">
        <v>49</v>
      </c>
      <c r="G971" s="12" t="s">
        <v>510</v>
      </c>
      <c r="H971" s="12" t="s">
        <v>306</v>
      </c>
      <c r="I971" s="11" t="s">
        <v>507</v>
      </c>
      <c r="J971" s="12" t="str">
        <f t="shared" si="49"/>
        <v>≥17h</v>
      </c>
      <c r="K971" s="12" t="s">
        <v>47</v>
      </c>
      <c r="L971" s="69" t="s">
        <v>520</v>
      </c>
      <c r="M971" s="11">
        <v>1</v>
      </c>
      <c r="N971" s="16"/>
      <c r="O971" s="27"/>
      <c r="P971" s="27"/>
      <c r="Q971" s="27"/>
      <c r="R971" s="27"/>
      <c r="S971" s="27">
        <v>1</v>
      </c>
      <c r="T971" s="55"/>
      <c r="U971" s="17"/>
      <c r="V971" s="27"/>
      <c r="W971" s="27"/>
      <c r="X971" s="27"/>
      <c r="Y971" s="27"/>
      <c r="Z971" s="27"/>
      <c r="AA971" s="28">
        <v>1</v>
      </c>
      <c r="AB971" s="2">
        <f t="shared" si="50"/>
        <v>1</v>
      </c>
    </row>
    <row r="972" spans="1:28" ht="12" customHeight="1">
      <c r="A972" s="10">
        <v>968</v>
      </c>
      <c r="B972" s="98" t="s">
        <v>279</v>
      </c>
      <c r="C972" s="98" t="s">
        <v>89</v>
      </c>
      <c r="D972" s="11" t="s">
        <v>52</v>
      </c>
      <c r="E972" s="11" t="s">
        <v>304</v>
      </c>
      <c r="F972" s="12" t="s">
        <v>49</v>
      </c>
      <c r="G972" s="12" t="s">
        <v>310</v>
      </c>
      <c r="H972" s="12" t="s">
        <v>306</v>
      </c>
      <c r="I972" s="11" t="s">
        <v>504</v>
      </c>
      <c r="J972" s="12" t="str">
        <f t="shared" si="49"/>
        <v>≥17h</v>
      </c>
      <c r="K972" s="12" t="s">
        <v>513</v>
      </c>
      <c r="L972" s="69" t="s">
        <v>520</v>
      </c>
      <c r="M972" s="11"/>
      <c r="N972" s="16"/>
      <c r="O972" s="27"/>
      <c r="P972" s="27"/>
      <c r="Q972" s="27"/>
      <c r="R972" s="27"/>
      <c r="S972" s="27"/>
      <c r="T972" s="55">
        <v>1</v>
      </c>
      <c r="U972" s="17"/>
      <c r="V972" s="27"/>
      <c r="W972" s="27"/>
      <c r="X972" s="27"/>
      <c r="Y972" s="27"/>
      <c r="Z972" s="27"/>
      <c r="AA972" s="28">
        <v>1</v>
      </c>
      <c r="AB972" s="2">
        <f t="shared" si="50"/>
        <v>0</v>
      </c>
    </row>
    <row r="973" spans="1:28" ht="12" customHeight="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11">
        <v>1</v>
      </c>
      <c r="N973" s="16"/>
      <c r="O973" s="27"/>
      <c r="P973" s="27"/>
      <c r="Q973" s="27"/>
      <c r="R973" s="27"/>
      <c r="S973" s="27">
        <v>1</v>
      </c>
      <c r="T973" s="55"/>
      <c r="U973" s="17"/>
      <c r="V973" s="27"/>
      <c r="W973" s="27"/>
      <c r="X973" s="27"/>
      <c r="Y973" s="27"/>
      <c r="Z973" s="27"/>
      <c r="AA973" s="28">
        <v>1</v>
      </c>
      <c r="AB973" s="2">
        <f t="shared" si="50"/>
        <v>1</v>
      </c>
    </row>
    <row r="974" spans="1:28" ht="12" customHeight="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11"/>
      <c r="N974" s="16"/>
      <c r="O974" s="27"/>
      <c r="P974" s="27"/>
      <c r="Q974" s="27"/>
      <c r="R974" s="27"/>
      <c r="S974" s="27"/>
      <c r="T974" s="55">
        <v>1</v>
      </c>
      <c r="U974" s="17"/>
      <c r="V974" s="27"/>
      <c r="W974" s="27"/>
      <c r="X974" s="27"/>
      <c r="Y974" s="27"/>
      <c r="Z974" s="27"/>
      <c r="AA974" s="28">
        <v>1</v>
      </c>
      <c r="AB974" s="2">
        <f t="shared" si="50"/>
        <v>0</v>
      </c>
    </row>
    <row r="975" spans="1:28" ht="12" customHeight="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11">
        <v>1</v>
      </c>
      <c r="N975" s="16">
        <v>1</v>
      </c>
      <c r="O975" s="27"/>
      <c r="P975" s="27"/>
      <c r="Q975" s="27"/>
      <c r="R975" s="27"/>
      <c r="S975" s="27"/>
      <c r="T975" s="55"/>
      <c r="U975" s="17"/>
      <c r="V975" s="27"/>
      <c r="W975" s="27"/>
      <c r="X975" s="27"/>
      <c r="Y975" s="27"/>
      <c r="Z975" s="27"/>
      <c r="AA975" s="28">
        <v>1</v>
      </c>
      <c r="AB975" s="2">
        <f t="shared" si="50"/>
        <v>0</v>
      </c>
    </row>
    <row r="976" spans="1:28" ht="12" customHeight="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11"/>
      <c r="N976" s="16"/>
      <c r="O976" s="27"/>
      <c r="P976" s="27"/>
      <c r="Q976" s="27"/>
      <c r="R976" s="27"/>
      <c r="S976" s="27"/>
      <c r="T976" s="55">
        <v>1</v>
      </c>
      <c r="U976" s="17"/>
      <c r="V976" s="27"/>
      <c r="W976" s="27"/>
      <c r="X976" s="27"/>
      <c r="Y976" s="27"/>
      <c r="Z976" s="27"/>
      <c r="AA976" s="28">
        <v>1</v>
      </c>
      <c r="AB976" s="2">
        <f t="shared" si="50"/>
        <v>0</v>
      </c>
    </row>
    <row r="977" spans="1:28" ht="12" customHeight="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11">
        <v>1</v>
      </c>
      <c r="N977" s="16">
        <v>1</v>
      </c>
      <c r="O977" s="27"/>
      <c r="P977" s="27"/>
      <c r="Q977" s="27"/>
      <c r="R977" s="27"/>
      <c r="S977" s="27"/>
      <c r="T977" s="55"/>
      <c r="U977" s="17"/>
      <c r="V977" s="27"/>
      <c r="W977" s="27"/>
      <c r="X977" s="27"/>
      <c r="Y977" s="27"/>
      <c r="Z977" s="27"/>
      <c r="AA977" s="28">
        <v>1</v>
      </c>
      <c r="AB977" s="2">
        <f t="shared" si="50"/>
        <v>0</v>
      </c>
    </row>
    <row r="978" spans="1:28" ht="12" customHeight="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11">
        <v>1</v>
      </c>
      <c r="N978" s="16">
        <v>1</v>
      </c>
      <c r="O978" s="27"/>
      <c r="P978" s="27"/>
      <c r="Q978" s="27"/>
      <c r="R978" s="27"/>
      <c r="S978" s="27"/>
      <c r="T978" s="55"/>
      <c r="U978" s="17"/>
      <c r="V978" s="27"/>
      <c r="W978" s="27"/>
      <c r="X978" s="27"/>
      <c r="Y978" s="27"/>
      <c r="Z978" s="27"/>
      <c r="AA978" s="28">
        <v>1</v>
      </c>
      <c r="AB978" s="2">
        <f t="shared" si="50"/>
        <v>0</v>
      </c>
    </row>
    <row r="979" spans="1:28" ht="12" customHeight="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11">
        <v>1</v>
      </c>
      <c r="N979" s="16"/>
      <c r="O979" s="27"/>
      <c r="P979" s="27"/>
      <c r="Q979" s="27"/>
      <c r="R979" s="27"/>
      <c r="S979" s="27">
        <v>1</v>
      </c>
      <c r="T979" s="55"/>
      <c r="U979" s="17"/>
      <c r="V979" s="27"/>
      <c r="W979" s="27"/>
      <c r="X979" s="27"/>
      <c r="Y979" s="27"/>
      <c r="Z979" s="27"/>
      <c r="AA979" s="28">
        <v>1</v>
      </c>
      <c r="AB979" s="2">
        <f t="shared" si="50"/>
        <v>1</v>
      </c>
    </row>
    <row r="980" spans="1:28" ht="12" customHeight="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11"/>
      <c r="N980" s="16"/>
      <c r="O980" s="27"/>
      <c r="P980" s="27"/>
      <c r="Q980" s="27"/>
      <c r="R980" s="27"/>
      <c r="S980" s="27"/>
      <c r="T980" s="55">
        <v>1</v>
      </c>
      <c r="U980" s="17"/>
      <c r="V980" s="27"/>
      <c r="W980" s="27"/>
      <c r="X980" s="27"/>
      <c r="Y980" s="27"/>
      <c r="Z980" s="27"/>
      <c r="AA980" s="28">
        <v>1</v>
      </c>
      <c r="AB980" s="2">
        <f t="shared" si="50"/>
        <v>0</v>
      </c>
    </row>
    <row r="981" spans="1:28" ht="12" customHeight="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11"/>
      <c r="N981" s="16"/>
      <c r="O981" s="27"/>
      <c r="P981" s="27"/>
      <c r="Q981" s="27"/>
      <c r="R981" s="27"/>
      <c r="S981" s="27"/>
      <c r="T981" s="55">
        <v>1</v>
      </c>
      <c r="U981" s="17"/>
      <c r="V981" s="27"/>
      <c r="W981" s="27"/>
      <c r="X981" s="27"/>
      <c r="Y981" s="27"/>
      <c r="Z981" s="27"/>
      <c r="AA981" s="28">
        <v>1</v>
      </c>
      <c r="AB981" s="2">
        <f t="shared" si="50"/>
        <v>0</v>
      </c>
    </row>
    <row r="982" spans="1:28" ht="12" customHeight="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11">
        <v>1</v>
      </c>
      <c r="N982" s="16"/>
      <c r="O982" s="27"/>
      <c r="P982" s="27"/>
      <c r="Q982" s="27"/>
      <c r="R982" s="27"/>
      <c r="S982" s="27">
        <v>1</v>
      </c>
      <c r="T982" s="55"/>
      <c r="U982" s="17"/>
      <c r="V982" s="27"/>
      <c r="W982" s="27"/>
      <c r="X982" s="27"/>
      <c r="Y982" s="27"/>
      <c r="Z982" s="27"/>
      <c r="AA982" s="28">
        <v>1</v>
      </c>
      <c r="AB982" s="2">
        <f t="shared" si="50"/>
        <v>1</v>
      </c>
    </row>
    <row r="983" spans="1:28" ht="12" customHeight="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11"/>
      <c r="N983" s="16"/>
      <c r="O983" s="27"/>
      <c r="P983" s="27"/>
      <c r="Q983" s="27"/>
      <c r="R983" s="27"/>
      <c r="S983" s="27"/>
      <c r="T983" s="55">
        <v>1</v>
      </c>
      <c r="U983" s="17"/>
      <c r="V983" s="27"/>
      <c r="W983" s="27"/>
      <c r="X983" s="27"/>
      <c r="Y983" s="27"/>
      <c r="Z983" s="27"/>
      <c r="AA983" s="28">
        <v>1</v>
      </c>
      <c r="AB983" s="2">
        <f t="shared" si="50"/>
        <v>0</v>
      </c>
    </row>
    <row r="984" spans="1:28" ht="12" customHeight="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11">
        <v>1</v>
      </c>
      <c r="N984" s="16">
        <v>1</v>
      </c>
      <c r="O984" s="27"/>
      <c r="P984" s="27"/>
      <c r="Q984" s="27"/>
      <c r="R984" s="27"/>
      <c r="S984" s="27"/>
      <c r="T984" s="55"/>
      <c r="U984" s="17">
        <v>1</v>
      </c>
      <c r="V984" s="27"/>
      <c r="W984" s="27"/>
      <c r="X984" s="27"/>
      <c r="Y984" s="27"/>
      <c r="Z984" s="27"/>
      <c r="AA984" s="28"/>
      <c r="AB984" s="2">
        <f t="shared" si="50"/>
        <v>0</v>
      </c>
    </row>
    <row r="985" spans="1:28" ht="12" customHeight="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11">
        <v>1</v>
      </c>
      <c r="N985" s="16">
        <v>1</v>
      </c>
      <c r="O985" s="27"/>
      <c r="P985" s="27"/>
      <c r="Q985" s="27"/>
      <c r="R985" s="27"/>
      <c r="S985" s="27"/>
      <c r="T985" s="55"/>
      <c r="U985" s="17"/>
      <c r="V985" s="27"/>
      <c r="W985" s="27"/>
      <c r="X985" s="27"/>
      <c r="Y985" s="27"/>
      <c r="Z985" s="27"/>
      <c r="AA985" s="28">
        <v>1</v>
      </c>
      <c r="AB985" s="2">
        <f t="shared" si="50"/>
        <v>0</v>
      </c>
    </row>
    <row r="986" spans="1:28" ht="12" customHeight="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11">
        <v>1</v>
      </c>
      <c r="N986" s="16">
        <v>1</v>
      </c>
      <c r="O986" s="27"/>
      <c r="P986" s="27"/>
      <c r="Q986" s="27"/>
      <c r="R986" s="27"/>
      <c r="S986" s="27"/>
      <c r="T986" s="55"/>
      <c r="U986" s="17"/>
      <c r="V986" s="27"/>
      <c r="W986" s="27"/>
      <c r="X986" s="27"/>
      <c r="Y986" s="27"/>
      <c r="Z986" s="27"/>
      <c r="AA986" s="28">
        <v>1</v>
      </c>
      <c r="AB986" s="2">
        <f t="shared" si="50"/>
        <v>0</v>
      </c>
    </row>
    <row r="987" spans="1:28" ht="12" customHeight="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11"/>
      <c r="N987" s="16"/>
      <c r="O987" s="27"/>
      <c r="P987" s="27"/>
      <c r="Q987" s="27"/>
      <c r="R987" s="27"/>
      <c r="S987" s="27"/>
      <c r="T987" s="55">
        <v>1</v>
      </c>
      <c r="U987" s="17"/>
      <c r="V987" s="27"/>
      <c r="W987" s="27"/>
      <c r="X987" s="27"/>
      <c r="Y987" s="27"/>
      <c r="Z987" s="27"/>
      <c r="AA987" s="28">
        <v>1</v>
      </c>
      <c r="AB987" s="2">
        <f t="shared" si="50"/>
        <v>0</v>
      </c>
    </row>
    <row r="988" spans="1:28" ht="12" customHeight="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11"/>
      <c r="N988" s="16"/>
      <c r="O988" s="27"/>
      <c r="P988" s="27"/>
      <c r="Q988" s="27"/>
      <c r="R988" s="27"/>
      <c r="S988" s="27"/>
      <c r="T988" s="55">
        <v>1</v>
      </c>
      <c r="U988" s="17"/>
      <c r="V988" s="27"/>
      <c r="W988" s="27"/>
      <c r="X988" s="27"/>
      <c r="Y988" s="27"/>
      <c r="Z988" s="27"/>
      <c r="AA988" s="28">
        <v>1</v>
      </c>
      <c r="AB988" s="2">
        <f t="shared" si="50"/>
        <v>0</v>
      </c>
    </row>
    <row r="989" spans="1:28" ht="12" customHeight="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11"/>
      <c r="N989" s="16"/>
      <c r="O989" s="27"/>
      <c r="P989" s="27"/>
      <c r="Q989" s="27"/>
      <c r="R989" s="27"/>
      <c r="S989" s="27"/>
      <c r="T989" s="55">
        <v>1</v>
      </c>
      <c r="U989" s="17"/>
      <c r="V989" s="27"/>
      <c r="W989" s="27"/>
      <c r="X989" s="27"/>
      <c r="Y989" s="27"/>
      <c r="Z989" s="27"/>
      <c r="AA989" s="28">
        <v>1</v>
      </c>
      <c r="AB989" s="2">
        <f t="shared" si="50"/>
        <v>0</v>
      </c>
    </row>
    <row r="990" spans="1:28" ht="12" customHeight="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11"/>
      <c r="N990" s="16"/>
      <c r="O990" s="27"/>
      <c r="P990" s="27"/>
      <c r="Q990" s="27"/>
      <c r="R990" s="27"/>
      <c r="S990" s="27"/>
      <c r="T990" s="55">
        <v>1</v>
      </c>
      <c r="U990" s="17"/>
      <c r="V990" s="27"/>
      <c r="W990" s="27"/>
      <c r="X990" s="27"/>
      <c r="Y990" s="27"/>
      <c r="Z990" s="27"/>
      <c r="AA990" s="28">
        <v>1</v>
      </c>
      <c r="AB990" s="2">
        <f t="shared" si="50"/>
        <v>0</v>
      </c>
    </row>
    <row r="991" spans="1:28" ht="12" customHeight="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11"/>
      <c r="N991" s="16"/>
      <c r="O991" s="27"/>
      <c r="P991" s="27"/>
      <c r="Q991" s="27"/>
      <c r="R991" s="27"/>
      <c r="S991" s="27"/>
      <c r="T991" s="55">
        <v>1</v>
      </c>
      <c r="U991" s="17"/>
      <c r="V991" s="27"/>
      <c r="W991" s="27"/>
      <c r="X991" s="27"/>
      <c r="Y991" s="27"/>
      <c r="Z991" s="27"/>
      <c r="AA991" s="28">
        <v>1</v>
      </c>
      <c r="AB991" s="2">
        <f t="shared" si="50"/>
        <v>0</v>
      </c>
    </row>
    <row r="992" spans="1:28" ht="12" customHeight="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11"/>
      <c r="N992" s="16"/>
      <c r="O992" s="27"/>
      <c r="P992" s="27"/>
      <c r="Q992" s="27"/>
      <c r="R992" s="27"/>
      <c r="S992" s="27"/>
      <c r="T992" s="55">
        <v>1</v>
      </c>
      <c r="U992" s="17"/>
      <c r="V992" s="27"/>
      <c r="W992" s="27"/>
      <c r="X992" s="27"/>
      <c r="Y992" s="27"/>
      <c r="Z992" s="27"/>
      <c r="AA992" s="28">
        <v>1</v>
      </c>
      <c r="AB992" s="2">
        <f t="shared" si="50"/>
        <v>0</v>
      </c>
    </row>
    <row r="993" spans="1:28" ht="12" customHeight="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11"/>
      <c r="N993" s="16"/>
      <c r="O993" s="27"/>
      <c r="P993" s="27"/>
      <c r="Q993" s="27"/>
      <c r="R993" s="27"/>
      <c r="S993" s="27"/>
      <c r="T993" s="55">
        <v>1</v>
      </c>
      <c r="U993" s="17"/>
      <c r="V993" s="27"/>
      <c r="W993" s="27"/>
      <c r="X993" s="27"/>
      <c r="Y993" s="27"/>
      <c r="Z993" s="27"/>
      <c r="AA993" s="28">
        <v>1</v>
      </c>
      <c r="AB993" s="2">
        <f t="shared" si="50"/>
        <v>0</v>
      </c>
    </row>
    <row r="994" spans="1:28" ht="12" customHeight="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11"/>
      <c r="N994" s="16"/>
      <c r="O994" s="27"/>
      <c r="P994" s="27"/>
      <c r="Q994" s="27"/>
      <c r="R994" s="27"/>
      <c r="S994" s="27"/>
      <c r="T994" s="55">
        <v>1</v>
      </c>
      <c r="U994" s="17"/>
      <c r="V994" s="27"/>
      <c r="W994" s="27"/>
      <c r="X994" s="27"/>
      <c r="Y994" s="27"/>
      <c r="Z994" s="27"/>
      <c r="AA994" s="28">
        <v>1</v>
      </c>
      <c r="AB994" s="2">
        <f t="shared" si="50"/>
        <v>0</v>
      </c>
    </row>
    <row r="995" spans="1:28" ht="12" customHeight="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11">
        <v>1</v>
      </c>
      <c r="N995" s="16">
        <v>1</v>
      </c>
      <c r="O995" s="27"/>
      <c r="P995" s="27"/>
      <c r="Q995" s="27"/>
      <c r="R995" s="27"/>
      <c r="S995" s="27"/>
      <c r="T995" s="55"/>
      <c r="U995" s="17">
        <v>1</v>
      </c>
      <c r="V995" s="27"/>
      <c r="W995" s="27"/>
      <c r="X995" s="27"/>
      <c r="Y995" s="27"/>
      <c r="Z995" s="27"/>
      <c r="AA995" s="28"/>
      <c r="AB995" s="2">
        <f t="shared" si="50"/>
        <v>0</v>
      </c>
    </row>
    <row r="996" spans="1:28" ht="12" customHeight="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11"/>
      <c r="N996" s="16"/>
      <c r="O996" s="27"/>
      <c r="P996" s="27"/>
      <c r="Q996" s="27"/>
      <c r="R996" s="27"/>
      <c r="S996" s="27"/>
      <c r="T996" s="55">
        <v>1</v>
      </c>
      <c r="U996" s="17"/>
      <c r="V996" s="27"/>
      <c r="W996" s="27"/>
      <c r="X996" s="27"/>
      <c r="Y996" s="27"/>
      <c r="Z996" s="27"/>
      <c r="AA996" s="28">
        <v>1</v>
      </c>
      <c r="AB996" s="2">
        <f t="shared" si="50"/>
        <v>0</v>
      </c>
    </row>
    <row r="997" spans="1:28" ht="12" customHeight="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11">
        <v>1</v>
      </c>
      <c r="N997" s="16"/>
      <c r="O997" s="27"/>
      <c r="P997" s="27"/>
      <c r="Q997" s="27"/>
      <c r="R997" s="27"/>
      <c r="S997" s="27">
        <v>1</v>
      </c>
      <c r="T997" s="55"/>
      <c r="U997" s="17"/>
      <c r="V997" s="27"/>
      <c r="W997" s="27"/>
      <c r="X997" s="27"/>
      <c r="Y997" s="27"/>
      <c r="Z997" s="27">
        <v>1</v>
      </c>
      <c r="AA997" s="28"/>
      <c r="AB997" s="2">
        <f t="shared" si="50"/>
        <v>1</v>
      </c>
    </row>
    <row r="998" spans="1:28" ht="12" customHeight="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11"/>
      <c r="N998" s="16"/>
      <c r="O998" s="27"/>
      <c r="P998" s="27"/>
      <c r="Q998" s="27"/>
      <c r="R998" s="27"/>
      <c r="S998" s="27"/>
      <c r="T998" s="55">
        <v>1</v>
      </c>
      <c r="U998" s="17"/>
      <c r="V998" s="27"/>
      <c r="W998" s="27"/>
      <c r="X998" s="27"/>
      <c r="Y998" s="27"/>
      <c r="Z998" s="27"/>
      <c r="AA998" s="28">
        <v>1</v>
      </c>
      <c r="AB998" s="2">
        <f t="shared" si="50"/>
        <v>0</v>
      </c>
    </row>
    <row r="999" spans="1:28" ht="12" customHeight="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11">
        <v>1</v>
      </c>
      <c r="N999" s="16">
        <v>1</v>
      </c>
      <c r="O999" s="27"/>
      <c r="P999" s="27"/>
      <c r="Q999" s="27"/>
      <c r="R999" s="27"/>
      <c r="S999" s="27"/>
      <c r="T999" s="55"/>
      <c r="U999" s="17"/>
      <c r="V999" s="27"/>
      <c r="W999" s="27"/>
      <c r="X999" s="27"/>
      <c r="Y999" s="27"/>
      <c r="Z999" s="27"/>
      <c r="AA999" s="28">
        <v>1</v>
      </c>
      <c r="AB999" s="2">
        <f t="shared" si="50"/>
        <v>0</v>
      </c>
    </row>
    <row r="1000" spans="1:28" ht="12" customHeight="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11">
        <v>1</v>
      </c>
      <c r="N1000" s="16">
        <v>1</v>
      </c>
      <c r="O1000" s="27"/>
      <c r="P1000" s="27"/>
      <c r="Q1000" s="27"/>
      <c r="R1000" s="27"/>
      <c r="S1000" s="27"/>
      <c r="T1000" s="55"/>
      <c r="U1000" s="17"/>
      <c r="V1000" s="27"/>
      <c r="W1000" s="27"/>
      <c r="X1000" s="27"/>
      <c r="Y1000" s="27"/>
      <c r="Z1000" s="27"/>
      <c r="AA1000" s="28">
        <v>1</v>
      </c>
      <c r="AB1000" s="2">
        <f t="shared" si="50"/>
        <v>0</v>
      </c>
    </row>
    <row r="1001" spans="1:28" ht="12" customHeight="1">
      <c r="A1001" s="10">
        <v>997</v>
      </c>
      <c r="B1001" s="98" t="s">
        <v>106</v>
      </c>
      <c r="C1001" s="98" t="s">
        <v>71</v>
      </c>
      <c r="D1001" s="11" t="s">
        <v>25</v>
      </c>
      <c r="E1001" s="11" t="s">
        <v>304</v>
      </c>
      <c r="F1001" s="12" t="s">
        <v>49</v>
      </c>
      <c r="G1001" s="12" t="s">
        <v>510</v>
      </c>
      <c r="H1001" s="12" t="s">
        <v>308</v>
      </c>
      <c r="I1001" s="103" t="s">
        <v>505</v>
      </c>
      <c r="J1001" s="12" t="str">
        <f t="shared" ref="J1001:J1007" si="51">"≥17h"</f>
        <v>≥17h</v>
      </c>
      <c r="K1001" s="12" t="s">
        <v>512</v>
      </c>
      <c r="L1001" s="69" t="s">
        <v>520</v>
      </c>
      <c r="M1001" s="11"/>
      <c r="N1001" s="16"/>
      <c r="O1001" s="27"/>
      <c r="P1001" s="27"/>
      <c r="Q1001" s="27"/>
      <c r="R1001" s="27"/>
      <c r="S1001" s="27"/>
      <c r="T1001" s="55">
        <v>1</v>
      </c>
      <c r="U1001" s="17"/>
      <c r="V1001" s="27"/>
      <c r="W1001" s="27"/>
      <c r="X1001" s="27"/>
      <c r="Y1001" s="27"/>
      <c r="Z1001" s="27"/>
      <c r="AA1001" s="28">
        <v>1</v>
      </c>
      <c r="AB1001" s="2">
        <f t="shared" si="50"/>
        <v>0</v>
      </c>
    </row>
    <row r="1002" spans="1:28" ht="12" customHeight="1">
      <c r="A1002" s="10">
        <v>998</v>
      </c>
      <c r="B1002" s="98" t="s">
        <v>106</v>
      </c>
      <c r="C1002" s="98" t="s">
        <v>71</v>
      </c>
      <c r="D1002" s="11" t="s">
        <v>25</v>
      </c>
      <c r="E1002" s="11" t="s">
        <v>303</v>
      </c>
      <c r="F1002" s="12" t="s">
        <v>50</v>
      </c>
      <c r="G1002" s="12" t="s">
        <v>310</v>
      </c>
      <c r="H1002" s="12" t="s">
        <v>306</v>
      </c>
      <c r="I1002" s="12" t="s">
        <v>505</v>
      </c>
      <c r="J1002" s="12" t="str">
        <f t="shared" si="51"/>
        <v>≥17h</v>
      </c>
      <c r="K1002" s="12" t="s">
        <v>512</v>
      </c>
      <c r="L1002" s="69" t="s">
        <v>520</v>
      </c>
      <c r="M1002" s="11">
        <v>1</v>
      </c>
      <c r="N1002" s="16"/>
      <c r="O1002" s="27"/>
      <c r="P1002" s="27"/>
      <c r="Q1002" s="27"/>
      <c r="R1002" s="27"/>
      <c r="S1002" s="27">
        <v>1</v>
      </c>
      <c r="T1002" s="55"/>
      <c r="U1002" s="17"/>
      <c r="V1002" s="27"/>
      <c r="W1002" s="27"/>
      <c r="X1002" s="27"/>
      <c r="Y1002" s="27"/>
      <c r="Z1002" s="27"/>
      <c r="AA1002" s="28">
        <v>1</v>
      </c>
      <c r="AB1002" s="2">
        <f t="shared" si="50"/>
        <v>1</v>
      </c>
    </row>
    <row r="1003" spans="1:28" ht="12" customHeight="1">
      <c r="A1003" s="10">
        <v>999</v>
      </c>
      <c r="B1003" s="98" t="s">
        <v>106</v>
      </c>
      <c r="C1003" s="98" t="s">
        <v>71</v>
      </c>
      <c r="D1003" s="11" t="s">
        <v>25</v>
      </c>
      <c r="E1003" s="11" t="s">
        <v>304</v>
      </c>
      <c r="F1003" s="12" t="s">
        <v>48</v>
      </c>
      <c r="G1003" s="12" t="s">
        <v>310</v>
      </c>
      <c r="H1003" s="12" t="s">
        <v>306</v>
      </c>
      <c r="I1003" s="103" t="s">
        <v>504</v>
      </c>
      <c r="J1003" s="12" t="str">
        <f t="shared" si="51"/>
        <v>≥17h</v>
      </c>
      <c r="K1003" s="12" t="s">
        <v>513</v>
      </c>
      <c r="L1003" s="69" t="s">
        <v>520</v>
      </c>
      <c r="M1003" s="11">
        <v>1</v>
      </c>
      <c r="N1003" s="16">
        <v>1</v>
      </c>
      <c r="O1003" s="27"/>
      <c r="P1003" s="27"/>
      <c r="Q1003" s="27"/>
      <c r="R1003" s="27"/>
      <c r="S1003" s="27"/>
      <c r="T1003" s="55"/>
      <c r="U1003" s="17"/>
      <c r="V1003" s="27"/>
      <c r="W1003" s="27"/>
      <c r="X1003" s="27"/>
      <c r="Y1003" s="27"/>
      <c r="Z1003" s="27"/>
      <c r="AA1003" s="28">
        <v>1</v>
      </c>
      <c r="AB1003" s="2">
        <f t="shared" si="50"/>
        <v>0</v>
      </c>
    </row>
    <row r="1004" spans="1:28" ht="12" customHeight="1">
      <c r="A1004" s="10">
        <v>1000</v>
      </c>
      <c r="B1004" s="98" t="s">
        <v>90</v>
      </c>
      <c r="C1004" s="98" t="s">
        <v>89</v>
      </c>
      <c r="D1004" s="11" t="s">
        <v>25</v>
      </c>
      <c r="E1004" s="11" t="s">
        <v>304</v>
      </c>
      <c r="F1004" s="12" t="s">
        <v>49</v>
      </c>
      <c r="G1004" s="12" t="s">
        <v>510</v>
      </c>
      <c r="H1004" s="12" t="s">
        <v>306</v>
      </c>
      <c r="I1004" s="103" t="s">
        <v>505</v>
      </c>
      <c r="J1004" s="12" t="str">
        <f t="shared" si="51"/>
        <v>≥17h</v>
      </c>
      <c r="K1004" s="12" t="s">
        <v>512</v>
      </c>
      <c r="L1004" s="69" t="s">
        <v>520</v>
      </c>
      <c r="M1004" s="11">
        <v>1</v>
      </c>
      <c r="N1004" s="16">
        <v>1</v>
      </c>
      <c r="O1004" s="27"/>
      <c r="P1004" s="27"/>
      <c r="Q1004" s="27"/>
      <c r="R1004" s="27"/>
      <c r="S1004" s="27"/>
      <c r="T1004" s="55"/>
      <c r="U1004" s="17"/>
      <c r="V1004" s="27"/>
      <c r="W1004" s="27"/>
      <c r="X1004" s="27"/>
      <c r="Y1004" s="27"/>
      <c r="Z1004" s="27"/>
      <c r="AA1004" s="28">
        <v>1</v>
      </c>
      <c r="AB1004" s="2">
        <f t="shared" si="50"/>
        <v>0</v>
      </c>
    </row>
    <row r="1005" spans="1:28" ht="12" customHeight="1">
      <c r="A1005" s="10">
        <v>1001</v>
      </c>
      <c r="B1005" s="98" t="s">
        <v>90</v>
      </c>
      <c r="C1005" s="98" t="s">
        <v>89</v>
      </c>
      <c r="D1005" s="11" t="s">
        <v>25</v>
      </c>
      <c r="E1005" s="11" t="s">
        <v>303</v>
      </c>
      <c r="F1005" s="12" t="s">
        <v>50</v>
      </c>
      <c r="G1005" s="12" t="s">
        <v>310</v>
      </c>
      <c r="H1005" s="12" t="s">
        <v>306</v>
      </c>
      <c r="I1005" s="103" t="s">
        <v>505</v>
      </c>
      <c r="J1005" s="12" t="str">
        <f t="shared" si="51"/>
        <v>≥17h</v>
      </c>
      <c r="K1005" s="12" t="s">
        <v>47</v>
      </c>
      <c r="L1005" s="69" t="s">
        <v>520</v>
      </c>
      <c r="M1005" s="11">
        <v>1</v>
      </c>
      <c r="N1005" s="16"/>
      <c r="O1005" s="27"/>
      <c r="P1005" s="27"/>
      <c r="Q1005" s="27"/>
      <c r="R1005" s="27"/>
      <c r="S1005" s="27">
        <v>1</v>
      </c>
      <c r="T1005" s="55"/>
      <c r="U1005" s="17"/>
      <c r="V1005" s="27"/>
      <c r="W1005" s="27"/>
      <c r="X1005" s="27"/>
      <c r="Y1005" s="27"/>
      <c r="Z1005" s="27"/>
      <c r="AA1005" s="28">
        <v>1</v>
      </c>
      <c r="AB1005" s="2">
        <f t="shared" si="50"/>
        <v>1</v>
      </c>
    </row>
    <row r="1006" spans="1:28" ht="12" customHeight="1">
      <c r="A1006" s="10">
        <v>1002</v>
      </c>
      <c r="B1006" s="98" t="s">
        <v>172</v>
      </c>
      <c r="C1006" s="98" t="s">
        <v>168</v>
      </c>
      <c r="D1006" s="11" t="s">
        <v>51</v>
      </c>
      <c r="E1006" s="11" t="s">
        <v>304</v>
      </c>
      <c r="F1006" s="12" t="s">
        <v>48</v>
      </c>
      <c r="G1006" s="12" t="s">
        <v>510</v>
      </c>
      <c r="H1006" s="12" t="s">
        <v>306</v>
      </c>
      <c r="I1006" s="103" t="s">
        <v>505</v>
      </c>
      <c r="J1006" s="12" t="str">
        <f t="shared" si="51"/>
        <v>≥17h</v>
      </c>
      <c r="K1006" s="12" t="s">
        <v>47</v>
      </c>
      <c r="L1006" s="69" t="s">
        <v>520</v>
      </c>
      <c r="M1006" s="11">
        <v>1</v>
      </c>
      <c r="N1006" s="16"/>
      <c r="O1006" s="27"/>
      <c r="P1006" s="27"/>
      <c r="Q1006" s="27"/>
      <c r="R1006" s="27"/>
      <c r="S1006" s="27">
        <v>1</v>
      </c>
      <c r="T1006" s="55"/>
      <c r="U1006" s="17"/>
      <c r="V1006" s="27"/>
      <c r="W1006" s="27"/>
      <c r="X1006" s="27"/>
      <c r="Y1006" s="27"/>
      <c r="Z1006" s="27"/>
      <c r="AA1006" s="28">
        <v>1</v>
      </c>
      <c r="AB1006" s="2">
        <f t="shared" si="50"/>
        <v>1</v>
      </c>
    </row>
    <row r="1007" spans="1:28" ht="12" customHeight="1">
      <c r="A1007" s="10">
        <v>1003</v>
      </c>
      <c r="B1007" s="98" t="s">
        <v>172</v>
      </c>
      <c r="C1007" s="98" t="s">
        <v>168</v>
      </c>
      <c r="D1007" s="11" t="s">
        <v>25</v>
      </c>
      <c r="E1007" s="11" t="s">
        <v>303</v>
      </c>
      <c r="F1007" s="12" t="s">
        <v>50</v>
      </c>
      <c r="G1007" s="12" t="s">
        <v>310</v>
      </c>
      <c r="H1007" s="12" t="s">
        <v>306</v>
      </c>
      <c r="I1007" s="103" t="s">
        <v>504</v>
      </c>
      <c r="J1007" s="12" t="str">
        <f t="shared" si="51"/>
        <v>≥17h</v>
      </c>
      <c r="K1007" s="12" t="s">
        <v>512</v>
      </c>
      <c r="L1007" s="69" t="s">
        <v>520</v>
      </c>
      <c r="M1007" s="11"/>
      <c r="N1007" s="16"/>
      <c r="O1007" s="27"/>
      <c r="P1007" s="27"/>
      <c r="Q1007" s="27"/>
      <c r="R1007" s="27"/>
      <c r="S1007" s="27"/>
      <c r="T1007" s="55">
        <v>1</v>
      </c>
      <c r="U1007" s="17"/>
      <c r="V1007" s="27"/>
      <c r="W1007" s="27"/>
      <c r="X1007" s="27"/>
      <c r="Y1007" s="27"/>
      <c r="Z1007" s="27"/>
      <c r="AA1007" s="28">
        <v>1</v>
      </c>
      <c r="AB1007" s="2">
        <f t="shared" si="50"/>
        <v>0</v>
      </c>
    </row>
    <row r="1008" spans="1:28" ht="12" customHeight="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11">
        <v>1</v>
      </c>
      <c r="N1008" s="16"/>
      <c r="O1008" s="27"/>
      <c r="P1008" s="27"/>
      <c r="Q1008" s="27"/>
      <c r="R1008" s="27"/>
      <c r="S1008" s="27">
        <v>1</v>
      </c>
      <c r="T1008" s="55"/>
      <c r="U1008" s="17"/>
      <c r="V1008" s="27"/>
      <c r="W1008" s="27"/>
      <c r="X1008" s="27"/>
      <c r="Y1008" s="27"/>
      <c r="Z1008" s="27"/>
      <c r="AA1008" s="28">
        <v>1</v>
      </c>
      <c r="AB1008" s="2">
        <f t="shared" si="50"/>
        <v>1</v>
      </c>
    </row>
    <row r="1009" spans="1:28" ht="12" customHeight="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11">
        <v>1</v>
      </c>
      <c r="N1009" s="16"/>
      <c r="O1009" s="27"/>
      <c r="P1009" s="27"/>
      <c r="Q1009" s="27"/>
      <c r="R1009" s="27"/>
      <c r="S1009" s="27">
        <v>1</v>
      </c>
      <c r="T1009" s="55"/>
      <c r="U1009" s="17"/>
      <c r="V1009" s="27"/>
      <c r="W1009" s="27"/>
      <c r="X1009" s="27"/>
      <c r="Y1009" s="27"/>
      <c r="Z1009" s="27"/>
      <c r="AA1009" s="28">
        <v>1</v>
      </c>
      <c r="AB1009" s="2">
        <f t="shared" si="50"/>
        <v>1</v>
      </c>
    </row>
    <row r="1010" spans="1:28" ht="12" customHeight="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11">
        <v>1</v>
      </c>
      <c r="N1010" s="16"/>
      <c r="O1010" s="27">
        <v>1</v>
      </c>
      <c r="P1010" s="27"/>
      <c r="Q1010" s="27"/>
      <c r="R1010" s="27"/>
      <c r="S1010" s="27"/>
      <c r="T1010" s="55"/>
      <c r="U1010" s="17"/>
      <c r="V1010" s="27"/>
      <c r="W1010" s="27"/>
      <c r="X1010" s="27"/>
      <c r="Y1010" s="27"/>
      <c r="Z1010" s="27"/>
      <c r="AA1010" s="28">
        <v>1</v>
      </c>
      <c r="AB1010" s="2">
        <f t="shared" si="50"/>
        <v>0</v>
      </c>
    </row>
    <row r="1011" spans="1:28" ht="12" customHeight="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11">
        <v>1</v>
      </c>
      <c r="N1011" s="16">
        <v>1</v>
      </c>
      <c r="O1011" s="27"/>
      <c r="P1011" s="27"/>
      <c r="Q1011" s="27"/>
      <c r="R1011" s="27"/>
      <c r="S1011" s="27"/>
      <c r="T1011" s="55"/>
      <c r="U1011" s="17"/>
      <c r="V1011" s="27"/>
      <c r="W1011" s="27"/>
      <c r="X1011" s="27"/>
      <c r="Y1011" s="27"/>
      <c r="Z1011" s="27"/>
      <c r="AA1011" s="28">
        <v>1</v>
      </c>
      <c r="AB1011" s="2">
        <f t="shared" si="50"/>
        <v>0</v>
      </c>
    </row>
    <row r="1012" spans="1:28" ht="12" customHeight="1">
      <c r="A1012" s="10">
        <v>1008</v>
      </c>
      <c r="B1012" s="98" t="s">
        <v>249</v>
      </c>
      <c r="C1012" s="98" t="s">
        <v>245</v>
      </c>
      <c r="D1012" s="11" t="s">
        <v>25</v>
      </c>
      <c r="E1012" s="11" t="s">
        <v>303</v>
      </c>
      <c r="F1012" s="12" t="s">
        <v>48</v>
      </c>
      <c r="G1012" s="12" t="s">
        <v>310</v>
      </c>
      <c r="H1012" s="12" t="s">
        <v>308</v>
      </c>
      <c r="I1012" s="103" t="s">
        <v>504</v>
      </c>
      <c r="J1012" s="12" t="str">
        <f t="shared" ref="J1012:J1018" si="52">"≥17h"</f>
        <v>≥17h</v>
      </c>
      <c r="K1012" s="12" t="s">
        <v>513</v>
      </c>
      <c r="L1012" s="69" t="s">
        <v>520</v>
      </c>
      <c r="M1012" s="11">
        <v>1</v>
      </c>
      <c r="N1012" s="16"/>
      <c r="O1012" s="27"/>
      <c r="P1012" s="27"/>
      <c r="Q1012" s="27">
        <v>1</v>
      </c>
      <c r="R1012" s="27"/>
      <c r="S1012" s="27"/>
      <c r="T1012" s="55"/>
      <c r="U1012" s="17"/>
      <c r="V1012" s="27"/>
      <c r="W1012" s="27"/>
      <c r="X1012" s="27"/>
      <c r="Y1012" s="27"/>
      <c r="Z1012" s="27"/>
      <c r="AA1012" s="28">
        <v>1</v>
      </c>
      <c r="AB1012" s="2">
        <f t="shared" si="50"/>
        <v>0</v>
      </c>
    </row>
    <row r="1013" spans="1:28" ht="12" customHeight="1">
      <c r="A1013" s="10">
        <v>1009</v>
      </c>
      <c r="B1013" s="98" t="s">
        <v>273</v>
      </c>
      <c r="C1013" s="98" t="s">
        <v>89</v>
      </c>
      <c r="D1013" s="11" t="s">
        <v>25</v>
      </c>
      <c r="E1013" s="11" t="s">
        <v>304</v>
      </c>
      <c r="F1013" s="12" t="s">
        <v>50</v>
      </c>
      <c r="G1013" s="12" t="s">
        <v>310</v>
      </c>
      <c r="H1013" s="12" t="s">
        <v>306</v>
      </c>
      <c r="I1013" s="103" t="s">
        <v>504</v>
      </c>
      <c r="J1013" s="12" t="str">
        <f t="shared" si="52"/>
        <v>≥17h</v>
      </c>
      <c r="K1013" s="12" t="s">
        <v>47</v>
      </c>
      <c r="L1013" s="69" t="s">
        <v>520</v>
      </c>
      <c r="M1013" s="11"/>
      <c r="N1013" s="16"/>
      <c r="O1013" s="27"/>
      <c r="P1013" s="27"/>
      <c r="Q1013" s="27"/>
      <c r="R1013" s="27"/>
      <c r="S1013" s="27"/>
      <c r="T1013" s="55">
        <v>1</v>
      </c>
      <c r="U1013" s="17"/>
      <c r="V1013" s="27"/>
      <c r="W1013" s="27"/>
      <c r="X1013" s="27"/>
      <c r="Y1013" s="27"/>
      <c r="Z1013" s="27"/>
      <c r="AA1013" s="28">
        <v>1</v>
      </c>
      <c r="AB1013" s="2">
        <f t="shared" si="50"/>
        <v>0</v>
      </c>
    </row>
    <row r="1014" spans="1:28" ht="12" customHeight="1">
      <c r="A1014" s="10">
        <v>1010</v>
      </c>
      <c r="B1014" s="98" t="s">
        <v>273</v>
      </c>
      <c r="C1014" s="98" t="s">
        <v>89</v>
      </c>
      <c r="D1014" s="11" t="s">
        <v>51</v>
      </c>
      <c r="E1014" s="11" t="s">
        <v>303</v>
      </c>
      <c r="F1014" s="12" t="s">
        <v>48</v>
      </c>
      <c r="G1014" s="12" t="s">
        <v>310</v>
      </c>
      <c r="H1014" s="12" t="s">
        <v>306</v>
      </c>
      <c r="I1014" s="103" t="s">
        <v>505</v>
      </c>
      <c r="J1014" s="12" t="str">
        <f t="shared" si="52"/>
        <v>≥17h</v>
      </c>
      <c r="K1014" s="12" t="s">
        <v>512</v>
      </c>
      <c r="L1014" s="69" t="s">
        <v>520</v>
      </c>
      <c r="M1014" s="11">
        <v>1</v>
      </c>
      <c r="N1014" s="16"/>
      <c r="O1014" s="27"/>
      <c r="P1014" s="27"/>
      <c r="Q1014" s="27"/>
      <c r="R1014" s="27"/>
      <c r="S1014" s="27">
        <v>1</v>
      </c>
      <c r="T1014" s="55"/>
      <c r="U1014" s="17"/>
      <c r="V1014" s="27"/>
      <c r="W1014" s="27"/>
      <c r="X1014" s="27"/>
      <c r="Y1014" s="27"/>
      <c r="Z1014" s="27"/>
      <c r="AA1014" s="28">
        <v>1</v>
      </c>
      <c r="AB1014" s="2">
        <f t="shared" si="50"/>
        <v>1</v>
      </c>
    </row>
    <row r="1015" spans="1:28" ht="12" customHeight="1">
      <c r="A1015" s="10">
        <v>1011</v>
      </c>
      <c r="B1015" s="98" t="s">
        <v>92</v>
      </c>
      <c r="C1015" s="98" t="s">
        <v>89</v>
      </c>
      <c r="D1015" s="11" t="s">
        <v>25</v>
      </c>
      <c r="E1015" s="11" t="s">
        <v>304</v>
      </c>
      <c r="F1015" s="12" t="s">
        <v>48</v>
      </c>
      <c r="G1015" s="12" t="s">
        <v>310</v>
      </c>
      <c r="H1015" s="12" t="s">
        <v>306</v>
      </c>
      <c r="I1015" s="11" t="s">
        <v>507</v>
      </c>
      <c r="J1015" s="12" t="str">
        <f t="shared" si="52"/>
        <v>≥17h</v>
      </c>
      <c r="K1015" s="12" t="s">
        <v>513</v>
      </c>
      <c r="L1015" s="69" t="s">
        <v>520</v>
      </c>
      <c r="M1015" s="11">
        <v>1</v>
      </c>
      <c r="N1015" s="16"/>
      <c r="O1015" s="27"/>
      <c r="P1015" s="27"/>
      <c r="Q1015" s="27"/>
      <c r="R1015" s="27"/>
      <c r="S1015" s="27">
        <v>1</v>
      </c>
      <c r="T1015" s="55"/>
      <c r="U1015" s="17"/>
      <c r="V1015" s="27"/>
      <c r="W1015" s="27"/>
      <c r="X1015" s="27"/>
      <c r="Y1015" s="27"/>
      <c r="Z1015" s="27"/>
      <c r="AA1015" s="28">
        <v>1</v>
      </c>
      <c r="AB1015" s="2">
        <f t="shared" si="50"/>
        <v>1</v>
      </c>
    </row>
    <row r="1016" spans="1:28" ht="12" customHeight="1">
      <c r="A1016" s="10">
        <v>1012</v>
      </c>
      <c r="B1016" s="98" t="s">
        <v>92</v>
      </c>
      <c r="C1016" s="98" t="s">
        <v>89</v>
      </c>
      <c r="D1016" s="11" t="s">
        <v>25</v>
      </c>
      <c r="E1016" s="11" t="s">
        <v>303</v>
      </c>
      <c r="F1016" s="12" t="s">
        <v>48</v>
      </c>
      <c r="G1016" s="12" t="s">
        <v>310</v>
      </c>
      <c r="H1016" s="12" t="s">
        <v>306</v>
      </c>
      <c r="I1016" s="103" t="s">
        <v>504</v>
      </c>
      <c r="J1016" s="12" t="str">
        <f t="shared" si="52"/>
        <v>≥17h</v>
      </c>
      <c r="K1016" s="12" t="s">
        <v>47</v>
      </c>
      <c r="L1016" s="69" t="s">
        <v>520</v>
      </c>
      <c r="M1016" s="11">
        <v>1</v>
      </c>
      <c r="N1016" s="16"/>
      <c r="O1016" s="27"/>
      <c r="P1016" s="27"/>
      <c r="Q1016" s="27"/>
      <c r="R1016" s="27"/>
      <c r="S1016" s="27">
        <v>1</v>
      </c>
      <c r="T1016" s="55"/>
      <c r="U1016" s="17"/>
      <c r="V1016" s="27"/>
      <c r="W1016" s="27"/>
      <c r="X1016" s="27"/>
      <c r="Y1016" s="27"/>
      <c r="Z1016" s="27"/>
      <c r="AA1016" s="28">
        <v>1</v>
      </c>
      <c r="AB1016" s="2">
        <f t="shared" si="50"/>
        <v>1</v>
      </c>
    </row>
    <row r="1017" spans="1:28" ht="12" customHeight="1">
      <c r="A1017" s="10">
        <v>1013</v>
      </c>
      <c r="B1017" s="98" t="s">
        <v>106</v>
      </c>
      <c r="C1017" s="98" t="s">
        <v>71</v>
      </c>
      <c r="D1017" s="11" t="s">
        <v>25</v>
      </c>
      <c r="E1017" s="11" t="s">
        <v>303</v>
      </c>
      <c r="F1017" s="12" t="s">
        <v>50</v>
      </c>
      <c r="G1017" s="12" t="s">
        <v>510</v>
      </c>
      <c r="H1017" s="12" t="s">
        <v>306</v>
      </c>
      <c r="I1017" s="11" t="s">
        <v>507</v>
      </c>
      <c r="J1017" s="12" t="str">
        <f t="shared" si="52"/>
        <v>≥17h</v>
      </c>
      <c r="K1017" s="12" t="s">
        <v>47</v>
      </c>
      <c r="L1017" s="69" t="s">
        <v>520</v>
      </c>
      <c r="M1017" s="11"/>
      <c r="N1017" s="16"/>
      <c r="O1017" s="27"/>
      <c r="P1017" s="27"/>
      <c r="Q1017" s="27"/>
      <c r="R1017" s="27"/>
      <c r="S1017" s="27"/>
      <c r="T1017" s="55">
        <v>1</v>
      </c>
      <c r="U1017" s="17"/>
      <c r="V1017" s="27"/>
      <c r="W1017" s="27"/>
      <c r="X1017" s="27"/>
      <c r="Y1017" s="27"/>
      <c r="Z1017" s="27"/>
      <c r="AA1017" s="28">
        <v>1</v>
      </c>
      <c r="AB1017" s="2">
        <f t="shared" si="50"/>
        <v>0</v>
      </c>
    </row>
    <row r="1018" spans="1:28" ht="12" customHeight="1">
      <c r="A1018" s="10">
        <v>1014</v>
      </c>
      <c r="B1018" s="98" t="s">
        <v>106</v>
      </c>
      <c r="C1018" s="98" t="s">
        <v>71</v>
      </c>
      <c r="D1018" s="11" t="s">
        <v>51</v>
      </c>
      <c r="E1018" s="11" t="s">
        <v>304</v>
      </c>
      <c r="F1018" s="12" t="s">
        <v>49</v>
      </c>
      <c r="G1018" s="12" t="s">
        <v>510</v>
      </c>
      <c r="H1018" s="12" t="s">
        <v>306</v>
      </c>
      <c r="I1018" s="11" t="s">
        <v>504</v>
      </c>
      <c r="J1018" s="12" t="str">
        <f t="shared" si="52"/>
        <v>≥17h</v>
      </c>
      <c r="K1018" s="12" t="s">
        <v>512</v>
      </c>
      <c r="L1018" s="69" t="s">
        <v>520</v>
      </c>
      <c r="M1018" s="11">
        <v>1</v>
      </c>
      <c r="N1018" s="16">
        <v>1</v>
      </c>
      <c r="O1018" s="27"/>
      <c r="P1018" s="27"/>
      <c r="Q1018" s="27"/>
      <c r="R1018" s="27"/>
      <c r="S1018" s="27"/>
      <c r="T1018" s="55"/>
      <c r="U1018" s="17">
        <v>1</v>
      </c>
      <c r="V1018" s="27"/>
      <c r="W1018" s="27"/>
      <c r="X1018" s="27"/>
      <c r="Y1018" s="27"/>
      <c r="Z1018" s="27"/>
      <c r="AA1018" s="28"/>
      <c r="AB1018" s="2">
        <f t="shared" si="50"/>
        <v>0</v>
      </c>
    </row>
    <row r="1019" spans="1:28" ht="12" customHeight="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11">
        <v>1</v>
      </c>
      <c r="N1019" s="16"/>
      <c r="O1019" s="27"/>
      <c r="P1019" s="27"/>
      <c r="Q1019" s="27">
        <v>1</v>
      </c>
      <c r="R1019" s="27"/>
      <c r="S1019" s="27"/>
      <c r="T1019" s="55"/>
      <c r="U1019" s="17"/>
      <c r="V1019" s="27"/>
      <c r="W1019" s="27"/>
      <c r="X1019" s="27"/>
      <c r="Y1019" s="27"/>
      <c r="Z1019" s="27"/>
      <c r="AA1019" s="28">
        <v>1</v>
      </c>
      <c r="AB1019" s="2">
        <f t="shared" si="50"/>
        <v>0</v>
      </c>
    </row>
    <row r="1020" spans="1:28" ht="12" customHeight="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11">
        <v>1</v>
      </c>
      <c r="N1020" s="16">
        <v>1</v>
      </c>
      <c r="O1020" s="27"/>
      <c r="P1020" s="27"/>
      <c r="Q1020" s="27"/>
      <c r="R1020" s="27"/>
      <c r="S1020" s="27"/>
      <c r="T1020" s="55"/>
      <c r="U1020" s="17">
        <v>1</v>
      </c>
      <c r="V1020" s="27"/>
      <c r="W1020" s="27"/>
      <c r="X1020" s="27"/>
      <c r="Y1020" s="27"/>
      <c r="Z1020" s="27"/>
      <c r="AA1020" s="28"/>
      <c r="AB1020" s="2">
        <f t="shared" si="50"/>
        <v>0</v>
      </c>
    </row>
    <row r="1021" spans="1:28" ht="12" customHeight="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11">
        <v>1</v>
      </c>
      <c r="N1021" s="16"/>
      <c r="O1021" s="27"/>
      <c r="P1021" s="27"/>
      <c r="Q1021" s="27"/>
      <c r="R1021" s="27"/>
      <c r="S1021" s="27"/>
      <c r="T1021" s="55">
        <v>1</v>
      </c>
      <c r="U1021" s="17"/>
      <c r="V1021" s="27"/>
      <c r="W1021" s="27"/>
      <c r="X1021" s="27"/>
      <c r="Y1021" s="27"/>
      <c r="Z1021" s="27"/>
      <c r="AA1021" s="28">
        <v>1</v>
      </c>
      <c r="AB1021" s="2">
        <f t="shared" si="50"/>
        <v>0</v>
      </c>
    </row>
    <row r="1022" spans="1:28" ht="12" customHeight="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11">
        <v>1</v>
      </c>
      <c r="N1022" s="16">
        <v>1</v>
      </c>
      <c r="O1022" s="27"/>
      <c r="P1022" s="27"/>
      <c r="Q1022" s="27"/>
      <c r="R1022" s="27"/>
      <c r="S1022" s="27"/>
      <c r="T1022" s="55"/>
      <c r="U1022" s="17"/>
      <c r="V1022" s="27"/>
      <c r="W1022" s="27"/>
      <c r="X1022" s="27"/>
      <c r="Y1022" s="27"/>
      <c r="Z1022" s="27"/>
      <c r="AA1022" s="28">
        <v>1</v>
      </c>
      <c r="AB1022" s="2">
        <f t="shared" si="50"/>
        <v>0</v>
      </c>
    </row>
    <row r="1023" spans="1:28" ht="12" customHeight="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11">
        <v>1</v>
      </c>
      <c r="N1023" s="16">
        <v>1</v>
      </c>
      <c r="O1023" s="27"/>
      <c r="P1023" s="27"/>
      <c r="Q1023" s="27"/>
      <c r="R1023" s="27"/>
      <c r="S1023" s="27"/>
      <c r="T1023" s="55"/>
      <c r="U1023" s="17"/>
      <c r="V1023" s="27"/>
      <c r="W1023" s="27"/>
      <c r="X1023" s="27"/>
      <c r="Y1023" s="27"/>
      <c r="Z1023" s="27"/>
      <c r="AA1023" s="28">
        <v>1</v>
      </c>
      <c r="AB1023" s="2">
        <f t="shared" si="50"/>
        <v>0</v>
      </c>
    </row>
    <row r="1024" spans="1:28" ht="12" customHeight="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11">
        <v>1</v>
      </c>
      <c r="N1024" s="16">
        <v>1</v>
      </c>
      <c r="O1024" s="27"/>
      <c r="P1024" s="27"/>
      <c r="Q1024" s="27"/>
      <c r="R1024" s="27"/>
      <c r="S1024" s="27"/>
      <c r="T1024" s="55"/>
      <c r="U1024" s="17"/>
      <c r="V1024" s="27"/>
      <c r="W1024" s="27"/>
      <c r="X1024" s="27"/>
      <c r="Y1024" s="27"/>
      <c r="Z1024" s="27"/>
      <c r="AA1024" s="28">
        <v>1</v>
      </c>
      <c r="AB1024" s="2">
        <f t="shared" si="50"/>
        <v>0</v>
      </c>
    </row>
    <row r="1025" spans="1:28" ht="12" customHeight="1">
      <c r="A1025" s="10">
        <v>1021</v>
      </c>
      <c r="B1025" s="98" t="s">
        <v>247</v>
      </c>
      <c r="C1025" s="98" t="s">
        <v>245</v>
      </c>
      <c r="D1025" s="11" t="s">
        <v>52</v>
      </c>
      <c r="E1025" s="11" t="s">
        <v>303</v>
      </c>
      <c r="F1025" s="12" t="s">
        <v>48</v>
      </c>
      <c r="G1025" s="12" t="s">
        <v>510</v>
      </c>
      <c r="H1025" s="12" t="s">
        <v>307</v>
      </c>
      <c r="I1025" s="11" t="s">
        <v>504</v>
      </c>
      <c r="J1025" s="12" t="str">
        <f t="shared" ref="J1025:J1031" si="53">"≥17h"</f>
        <v>≥17h</v>
      </c>
      <c r="K1025" s="12" t="s">
        <v>47</v>
      </c>
      <c r="L1025" s="69" t="s">
        <v>520</v>
      </c>
      <c r="M1025" s="11">
        <v>1</v>
      </c>
      <c r="N1025" s="16">
        <v>1</v>
      </c>
      <c r="O1025" s="27"/>
      <c r="P1025" s="27"/>
      <c r="Q1025" s="27"/>
      <c r="R1025" s="27"/>
      <c r="S1025" s="27"/>
      <c r="T1025" s="55"/>
      <c r="U1025" s="17"/>
      <c r="V1025" s="27"/>
      <c r="W1025" s="27"/>
      <c r="X1025" s="27"/>
      <c r="Y1025" s="27"/>
      <c r="Z1025" s="27"/>
      <c r="AA1025" s="28">
        <v>1</v>
      </c>
      <c r="AB1025" s="2">
        <f t="shared" si="50"/>
        <v>0</v>
      </c>
    </row>
    <row r="1026" spans="1:28" ht="12" customHeight="1">
      <c r="A1026" s="10">
        <v>1022</v>
      </c>
      <c r="B1026" s="98" t="s">
        <v>199</v>
      </c>
      <c r="C1026" s="98" t="s">
        <v>198</v>
      </c>
      <c r="D1026" s="11" t="s">
        <v>25</v>
      </c>
      <c r="E1026" s="11" t="s">
        <v>304</v>
      </c>
      <c r="F1026" s="12" t="s">
        <v>48</v>
      </c>
      <c r="G1026" s="12" t="s">
        <v>310</v>
      </c>
      <c r="H1026" s="12" t="s">
        <v>306</v>
      </c>
      <c r="I1026" s="11" t="s">
        <v>507</v>
      </c>
      <c r="J1026" s="12" t="str">
        <f t="shared" si="53"/>
        <v>≥17h</v>
      </c>
      <c r="K1026" s="12" t="s">
        <v>47</v>
      </c>
      <c r="L1026" s="69" t="s">
        <v>520</v>
      </c>
      <c r="M1026" s="11">
        <v>1</v>
      </c>
      <c r="N1026" s="16"/>
      <c r="O1026" s="27"/>
      <c r="P1026" s="27"/>
      <c r="Q1026" s="27"/>
      <c r="R1026" s="27"/>
      <c r="S1026" s="27"/>
      <c r="T1026" s="55">
        <v>1</v>
      </c>
      <c r="U1026" s="17"/>
      <c r="V1026" s="27"/>
      <c r="W1026" s="27"/>
      <c r="X1026" s="27"/>
      <c r="Y1026" s="27"/>
      <c r="Z1026" s="27"/>
      <c r="AA1026" s="28">
        <v>1</v>
      </c>
      <c r="AB1026" s="2">
        <f t="shared" si="50"/>
        <v>0</v>
      </c>
    </row>
    <row r="1027" spans="1:28" ht="12" customHeight="1">
      <c r="A1027" s="10">
        <v>1023</v>
      </c>
      <c r="B1027" s="98" t="s">
        <v>199</v>
      </c>
      <c r="C1027" s="98" t="s">
        <v>198</v>
      </c>
      <c r="D1027" s="11" t="s">
        <v>25</v>
      </c>
      <c r="E1027" s="11" t="s">
        <v>304</v>
      </c>
      <c r="F1027" s="12" t="s">
        <v>50</v>
      </c>
      <c r="G1027" s="12" t="s">
        <v>510</v>
      </c>
      <c r="H1027" s="12" t="s">
        <v>307</v>
      </c>
      <c r="I1027" s="11" t="s">
        <v>504</v>
      </c>
      <c r="J1027" s="12" t="str">
        <f t="shared" si="53"/>
        <v>≥17h</v>
      </c>
      <c r="K1027" s="12" t="s">
        <v>47</v>
      </c>
      <c r="L1027" s="69" t="s">
        <v>520</v>
      </c>
      <c r="M1027" s="11">
        <v>1</v>
      </c>
      <c r="N1027" s="16"/>
      <c r="O1027" s="27"/>
      <c r="P1027" s="27"/>
      <c r="Q1027" s="27"/>
      <c r="R1027" s="27"/>
      <c r="S1027" s="27"/>
      <c r="T1027" s="55">
        <v>1</v>
      </c>
      <c r="U1027" s="17"/>
      <c r="V1027" s="27"/>
      <c r="W1027" s="27"/>
      <c r="X1027" s="27"/>
      <c r="Y1027" s="27"/>
      <c r="Z1027" s="27"/>
      <c r="AA1027" s="28">
        <v>1</v>
      </c>
      <c r="AB1027" s="2">
        <f t="shared" si="50"/>
        <v>0</v>
      </c>
    </row>
    <row r="1028" spans="1:28" ht="12" customHeight="1">
      <c r="A1028" s="10">
        <v>1024</v>
      </c>
      <c r="B1028" s="98" t="s">
        <v>87</v>
      </c>
      <c r="C1028" s="98" t="s">
        <v>71</v>
      </c>
      <c r="D1028" s="11" t="s">
        <v>25</v>
      </c>
      <c r="E1028" s="11" t="s">
        <v>303</v>
      </c>
      <c r="F1028" s="12" t="s">
        <v>50</v>
      </c>
      <c r="G1028" s="12" t="s">
        <v>310</v>
      </c>
      <c r="H1028" s="12" t="s">
        <v>306</v>
      </c>
      <c r="I1028" s="103" t="s">
        <v>505</v>
      </c>
      <c r="J1028" s="12" t="str">
        <f t="shared" si="53"/>
        <v>≥17h</v>
      </c>
      <c r="K1028" s="12" t="s">
        <v>47</v>
      </c>
      <c r="L1028" s="69" t="s">
        <v>520</v>
      </c>
      <c r="M1028" s="11">
        <v>1</v>
      </c>
      <c r="N1028" s="16"/>
      <c r="O1028" s="27"/>
      <c r="P1028" s="27"/>
      <c r="Q1028" s="27">
        <v>1</v>
      </c>
      <c r="R1028" s="27"/>
      <c r="S1028" s="27"/>
      <c r="T1028" s="55"/>
      <c r="U1028" s="17"/>
      <c r="V1028" s="27"/>
      <c r="W1028" s="27"/>
      <c r="X1028" s="27"/>
      <c r="Y1028" s="27"/>
      <c r="Z1028" s="27"/>
      <c r="AA1028" s="28">
        <v>1</v>
      </c>
      <c r="AB1028" s="2">
        <f t="shared" si="50"/>
        <v>0</v>
      </c>
    </row>
    <row r="1029" spans="1:28" ht="12" customHeight="1">
      <c r="A1029" s="10">
        <v>1025</v>
      </c>
      <c r="B1029" s="98" t="s">
        <v>199</v>
      </c>
      <c r="C1029" s="98" t="s">
        <v>198</v>
      </c>
      <c r="D1029" s="11" t="s">
        <v>25</v>
      </c>
      <c r="E1029" s="11" t="s">
        <v>304</v>
      </c>
      <c r="F1029" s="12" t="s">
        <v>49</v>
      </c>
      <c r="G1029" s="12" t="s">
        <v>310</v>
      </c>
      <c r="H1029" s="12" t="s">
        <v>306</v>
      </c>
      <c r="I1029" s="11" t="s">
        <v>507</v>
      </c>
      <c r="J1029" s="12" t="str">
        <f t="shared" si="53"/>
        <v>≥17h</v>
      </c>
      <c r="K1029" s="12" t="s">
        <v>512</v>
      </c>
      <c r="L1029" s="69" t="s">
        <v>520</v>
      </c>
      <c r="M1029" s="11"/>
      <c r="N1029" s="16"/>
      <c r="O1029" s="27"/>
      <c r="P1029" s="27"/>
      <c r="Q1029" s="27"/>
      <c r="R1029" s="27"/>
      <c r="S1029" s="27"/>
      <c r="T1029" s="55">
        <v>1</v>
      </c>
      <c r="U1029" s="17"/>
      <c r="V1029" s="27"/>
      <c r="W1029" s="27"/>
      <c r="X1029" s="27"/>
      <c r="Y1029" s="27"/>
      <c r="Z1029" s="27"/>
      <c r="AA1029" s="28">
        <v>1</v>
      </c>
      <c r="AB1029" s="2">
        <f t="shared" si="50"/>
        <v>0</v>
      </c>
    </row>
    <row r="1030" spans="1:28" ht="12" customHeight="1">
      <c r="A1030" s="10">
        <v>1026</v>
      </c>
      <c r="B1030" s="98" t="s">
        <v>111</v>
      </c>
      <c r="C1030" s="98" t="s">
        <v>71</v>
      </c>
      <c r="D1030" s="11" t="s">
        <v>25</v>
      </c>
      <c r="E1030" s="11" t="s">
        <v>304</v>
      </c>
      <c r="F1030" s="12" t="s">
        <v>50</v>
      </c>
      <c r="G1030" s="12" t="s">
        <v>310</v>
      </c>
      <c r="H1030" s="12" t="s">
        <v>306</v>
      </c>
      <c r="I1030" s="103" t="s">
        <v>504</v>
      </c>
      <c r="J1030" s="12" t="str">
        <f t="shared" si="53"/>
        <v>≥17h</v>
      </c>
      <c r="K1030" s="12" t="s">
        <v>512</v>
      </c>
      <c r="L1030" s="69" t="s">
        <v>520</v>
      </c>
      <c r="M1030" s="11"/>
      <c r="N1030" s="16"/>
      <c r="O1030" s="27"/>
      <c r="P1030" s="27"/>
      <c r="Q1030" s="27"/>
      <c r="R1030" s="27"/>
      <c r="S1030" s="27"/>
      <c r="T1030" s="55">
        <v>1</v>
      </c>
      <c r="U1030" s="17"/>
      <c r="V1030" s="27"/>
      <c r="W1030" s="27"/>
      <c r="X1030" s="27"/>
      <c r="Y1030" s="27"/>
      <c r="Z1030" s="27"/>
      <c r="AA1030" s="28">
        <v>1</v>
      </c>
      <c r="AB1030" s="2">
        <f t="shared" ref="AB1030:AB1093" si="54">IF(OR(S1030=1,Z1030=1),1,0)</f>
        <v>0</v>
      </c>
    </row>
    <row r="1031" spans="1:28" ht="12" customHeight="1">
      <c r="A1031" s="10">
        <v>1027</v>
      </c>
      <c r="B1031" s="98" t="s">
        <v>106</v>
      </c>
      <c r="C1031" s="98" t="s">
        <v>71</v>
      </c>
      <c r="D1031" s="11" t="s">
        <v>51</v>
      </c>
      <c r="E1031" s="11" t="s">
        <v>304</v>
      </c>
      <c r="F1031" s="12" t="s">
        <v>50</v>
      </c>
      <c r="G1031" s="12" t="s">
        <v>310</v>
      </c>
      <c r="H1031" s="12" t="s">
        <v>306</v>
      </c>
      <c r="I1031" s="103" t="s">
        <v>504</v>
      </c>
      <c r="J1031" s="12" t="str">
        <f t="shared" si="53"/>
        <v>≥17h</v>
      </c>
      <c r="K1031" s="12" t="s">
        <v>512</v>
      </c>
      <c r="L1031" s="69" t="s">
        <v>520</v>
      </c>
      <c r="M1031" s="11">
        <v>1</v>
      </c>
      <c r="N1031" s="16"/>
      <c r="O1031" s="27"/>
      <c r="P1031" s="27"/>
      <c r="Q1031" s="27"/>
      <c r="R1031" s="27"/>
      <c r="S1031" s="27">
        <v>1</v>
      </c>
      <c r="T1031" s="55"/>
      <c r="U1031" s="17"/>
      <c r="V1031" s="27"/>
      <c r="W1031" s="27"/>
      <c r="X1031" s="27"/>
      <c r="Y1031" s="27"/>
      <c r="Z1031" s="27"/>
      <c r="AA1031" s="28">
        <v>1</v>
      </c>
      <c r="AB1031" s="2">
        <f t="shared" si="54"/>
        <v>1</v>
      </c>
    </row>
    <row r="1032" spans="1:28" ht="12" customHeight="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11"/>
      <c r="N1032" s="16"/>
      <c r="O1032" s="27"/>
      <c r="P1032" s="27"/>
      <c r="Q1032" s="27"/>
      <c r="R1032" s="27"/>
      <c r="S1032" s="27"/>
      <c r="T1032" s="55">
        <v>1</v>
      </c>
      <c r="U1032" s="17"/>
      <c r="V1032" s="27"/>
      <c r="W1032" s="27"/>
      <c r="X1032" s="27"/>
      <c r="Y1032" s="27"/>
      <c r="Z1032" s="27"/>
      <c r="AA1032" s="28">
        <v>1</v>
      </c>
      <c r="AB1032" s="2">
        <f t="shared" si="54"/>
        <v>0</v>
      </c>
    </row>
    <row r="1033" spans="1:28" ht="12" customHeight="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11"/>
      <c r="N1033" s="16"/>
      <c r="O1033" s="27"/>
      <c r="P1033" s="27"/>
      <c r="Q1033" s="27"/>
      <c r="R1033" s="27"/>
      <c r="S1033" s="27"/>
      <c r="T1033" s="55">
        <v>1</v>
      </c>
      <c r="U1033" s="17"/>
      <c r="V1033" s="27"/>
      <c r="W1033" s="27"/>
      <c r="X1033" s="27"/>
      <c r="Y1033" s="27"/>
      <c r="Z1033" s="27"/>
      <c r="AA1033" s="28">
        <v>1</v>
      </c>
      <c r="AB1033" s="2">
        <f t="shared" si="54"/>
        <v>0</v>
      </c>
    </row>
    <row r="1034" spans="1:28" ht="12" customHeight="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11">
        <v>1</v>
      </c>
      <c r="N1034" s="16"/>
      <c r="O1034" s="27"/>
      <c r="P1034" s="27"/>
      <c r="Q1034" s="27"/>
      <c r="R1034" s="27"/>
      <c r="S1034" s="27"/>
      <c r="T1034" s="55">
        <v>1</v>
      </c>
      <c r="U1034" s="17"/>
      <c r="V1034" s="27"/>
      <c r="W1034" s="27"/>
      <c r="X1034" s="27"/>
      <c r="Y1034" s="27"/>
      <c r="Z1034" s="27"/>
      <c r="AA1034" s="28">
        <v>1</v>
      </c>
      <c r="AB1034" s="2">
        <f t="shared" si="54"/>
        <v>0</v>
      </c>
    </row>
    <row r="1035" spans="1:28" ht="12" customHeight="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11">
        <v>1</v>
      </c>
      <c r="N1035" s="16">
        <v>1</v>
      </c>
      <c r="O1035" s="27"/>
      <c r="P1035" s="27"/>
      <c r="Q1035" s="27"/>
      <c r="R1035" s="27"/>
      <c r="S1035" s="27"/>
      <c r="T1035" s="55"/>
      <c r="U1035" s="17"/>
      <c r="V1035" s="27"/>
      <c r="W1035" s="27"/>
      <c r="X1035" s="27"/>
      <c r="Y1035" s="27"/>
      <c r="Z1035" s="27"/>
      <c r="AA1035" s="28">
        <v>1</v>
      </c>
      <c r="AB1035" s="2">
        <f t="shared" si="54"/>
        <v>0</v>
      </c>
    </row>
    <row r="1036" spans="1:28" ht="12" customHeight="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11"/>
      <c r="N1036" s="16"/>
      <c r="O1036" s="27"/>
      <c r="P1036" s="27"/>
      <c r="Q1036" s="27"/>
      <c r="R1036" s="27"/>
      <c r="S1036" s="27"/>
      <c r="T1036" s="55">
        <v>1</v>
      </c>
      <c r="U1036" s="17"/>
      <c r="V1036" s="27"/>
      <c r="W1036" s="27"/>
      <c r="X1036" s="27"/>
      <c r="Y1036" s="27"/>
      <c r="Z1036" s="27"/>
      <c r="AA1036" s="28">
        <v>1</v>
      </c>
      <c r="AB1036" s="2">
        <f t="shared" si="54"/>
        <v>0</v>
      </c>
    </row>
    <row r="1037" spans="1:28" ht="12" customHeight="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11">
        <v>1</v>
      </c>
      <c r="N1037" s="16">
        <v>1</v>
      </c>
      <c r="O1037" s="27"/>
      <c r="P1037" s="27"/>
      <c r="Q1037" s="27"/>
      <c r="R1037" s="27"/>
      <c r="S1037" s="27"/>
      <c r="T1037" s="55"/>
      <c r="U1037" s="17"/>
      <c r="V1037" s="27"/>
      <c r="W1037" s="27"/>
      <c r="X1037" s="27"/>
      <c r="Y1037" s="27"/>
      <c r="Z1037" s="27"/>
      <c r="AA1037" s="28">
        <v>1</v>
      </c>
      <c r="AB1037" s="2">
        <f t="shared" si="54"/>
        <v>0</v>
      </c>
    </row>
    <row r="1038" spans="1:28" ht="12" customHeight="1">
      <c r="A1038" s="10">
        <v>1034</v>
      </c>
      <c r="B1038" s="98" t="s">
        <v>164</v>
      </c>
      <c r="C1038" s="98" t="s">
        <v>60</v>
      </c>
      <c r="D1038" s="11" t="s">
        <v>51</v>
      </c>
      <c r="E1038" s="11" t="s">
        <v>303</v>
      </c>
      <c r="F1038" s="12" t="s">
        <v>50</v>
      </c>
      <c r="G1038" s="12" t="s">
        <v>510</v>
      </c>
      <c r="H1038" s="12" t="s">
        <v>308</v>
      </c>
      <c r="I1038" s="11" t="s">
        <v>507</v>
      </c>
      <c r="J1038" s="12" t="str">
        <f t="shared" ref="J1038:J1044" si="55">"≥17h"</f>
        <v>≥17h</v>
      </c>
      <c r="K1038" s="12" t="s">
        <v>47</v>
      </c>
      <c r="L1038" s="69" t="s">
        <v>520</v>
      </c>
      <c r="M1038" s="11">
        <v>1</v>
      </c>
      <c r="N1038" s="16"/>
      <c r="O1038" s="27">
        <v>1</v>
      </c>
      <c r="P1038" s="27"/>
      <c r="Q1038" s="27"/>
      <c r="R1038" s="27"/>
      <c r="S1038" s="27"/>
      <c r="T1038" s="55"/>
      <c r="U1038" s="17"/>
      <c r="V1038" s="27"/>
      <c r="W1038" s="27"/>
      <c r="X1038" s="27"/>
      <c r="Y1038" s="27"/>
      <c r="Z1038" s="27"/>
      <c r="AA1038" s="28">
        <v>1</v>
      </c>
      <c r="AB1038" s="2">
        <f t="shared" si="54"/>
        <v>0</v>
      </c>
    </row>
    <row r="1039" spans="1:28" ht="12" customHeight="1">
      <c r="A1039" s="10">
        <v>1035</v>
      </c>
      <c r="B1039" s="98" t="s">
        <v>106</v>
      </c>
      <c r="C1039" s="98" t="s">
        <v>71</v>
      </c>
      <c r="D1039" s="11" t="s">
        <v>51</v>
      </c>
      <c r="E1039" s="11" t="s">
        <v>304</v>
      </c>
      <c r="F1039" s="12" t="s">
        <v>48</v>
      </c>
      <c r="G1039" s="12" t="s">
        <v>510</v>
      </c>
      <c r="H1039" s="12" t="s">
        <v>308</v>
      </c>
      <c r="I1039" s="103" t="s">
        <v>504</v>
      </c>
      <c r="J1039" s="12" t="str">
        <f t="shared" si="55"/>
        <v>≥17h</v>
      </c>
      <c r="K1039" s="12" t="s">
        <v>513</v>
      </c>
      <c r="L1039" s="69" t="s">
        <v>520</v>
      </c>
      <c r="M1039" s="11">
        <v>1</v>
      </c>
      <c r="N1039" s="16">
        <v>1</v>
      </c>
      <c r="O1039" s="27"/>
      <c r="P1039" s="27"/>
      <c r="Q1039" s="27"/>
      <c r="R1039" s="27"/>
      <c r="S1039" s="27"/>
      <c r="T1039" s="55"/>
      <c r="U1039" s="17">
        <v>1</v>
      </c>
      <c r="V1039" s="27"/>
      <c r="W1039" s="27"/>
      <c r="X1039" s="27"/>
      <c r="Y1039" s="27"/>
      <c r="Z1039" s="27"/>
      <c r="AA1039" s="28"/>
      <c r="AB1039" s="2">
        <f t="shared" si="54"/>
        <v>0</v>
      </c>
    </row>
    <row r="1040" spans="1:28" ht="12" customHeight="1">
      <c r="A1040" s="10">
        <v>1036</v>
      </c>
      <c r="B1040" s="98" t="s">
        <v>90</v>
      </c>
      <c r="C1040" s="98" t="s">
        <v>89</v>
      </c>
      <c r="D1040" s="11" t="s">
        <v>51</v>
      </c>
      <c r="E1040" s="11" t="s">
        <v>303</v>
      </c>
      <c r="F1040" s="12" t="s">
        <v>50</v>
      </c>
      <c r="G1040" s="12" t="s">
        <v>510</v>
      </c>
      <c r="H1040" s="12" t="s">
        <v>306</v>
      </c>
      <c r="I1040" s="103" t="s">
        <v>505</v>
      </c>
      <c r="J1040" s="12" t="str">
        <f t="shared" si="55"/>
        <v>≥17h</v>
      </c>
      <c r="K1040" s="12" t="s">
        <v>47</v>
      </c>
      <c r="L1040" s="69" t="s">
        <v>520</v>
      </c>
      <c r="M1040" s="11">
        <v>1</v>
      </c>
      <c r="N1040" s="16">
        <v>1</v>
      </c>
      <c r="O1040" s="27"/>
      <c r="P1040" s="27"/>
      <c r="Q1040" s="27"/>
      <c r="R1040" s="27"/>
      <c r="S1040" s="27"/>
      <c r="T1040" s="55"/>
      <c r="U1040" s="17"/>
      <c r="V1040" s="27"/>
      <c r="W1040" s="27"/>
      <c r="X1040" s="27"/>
      <c r="Y1040" s="27"/>
      <c r="Z1040" s="27"/>
      <c r="AA1040" s="28">
        <v>1</v>
      </c>
      <c r="AB1040" s="2">
        <f t="shared" si="54"/>
        <v>0</v>
      </c>
    </row>
    <row r="1041" spans="1:28" ht="12" customHeight="1">
      <c r="A1041" s="10">
        <v>1037</v>
      </c>
      <c r="B1041" s="98" t="s">
        <v>276</v>
      </c>
      <c r="C1041" s="98" t="s">
        <v>89</v>
      </c>
      <c r="D1041" s="11" t="s">
        <v>51</v>
      </c>
      <c r="E1041" s="11" t="s">
        <v>304</v>
      </c>
      <c r="F1041" s="12" t="s">
        <v>50</v>
      </c>
      <c r="G1041" s="12" t="s">
        <v>310</v>
      </c>
      <c r="H1041" s="12" t="s">
        <v>306</v>
      </c>
      <c r="I1041" s="11" t="s">
        <v>504</v>
      </c>
      <c r="J1041" s="12" t="str">
        <f t="shared" si="55"/>
        <v>≥17h</v>
      </c>
      <c r="K1041" s="12" t="s">
        <v>512</v>
      </c>
      <c r="L1041" s="69" t="s">
        <v>520</v>
      </c>
      <c r="M1041" s="11"/>
      <c r="N1041" s="16"/>
      <c r="O1041" s="27"/>
      <c r="P1041" s="27"/>
      <c r="Q1041" s="27"/>
      <c r="R1041" s="27"/>
      <c r="S1041" s="27"/>
      <c r="T1041" s="55">
        <v>1</v>
      </c>
      <c r="U1041" s="17"/>
      <c r="V1041" s="27"/>
      <c r="W1041" s="27"/>
      <c r="X1041" s="27"/>
      <c r="Y1041" s="27"/>
      <c r="Z1041" s="27"/>
      <c r="AA1041" s="28">
        <v>1</v>
      </c>
      <c r="AB1041" s="2">
        <f t="shared" si="54"/>
        <v>0</v>
      </c>
    </row>
    <row r="1042" spans="1:28" ht="12" customHeight="1">
      <c r="A1042" s="10">
        <v>1038</v>
      </c>
      <c r="B1042" s="98" t="s">
        <v>276</v>
      </c>
      <c r="C1042" s="98" t="s">
        <v>89</v>
      </c>
      <c r="D1042" s="11" t="s">
        <v>51</v>
      </c>
      <c r="E1042" s="11" t="s">
        <v>304</v>
      </c>
      <c r="F1042" s="12" t="s">
        <v>50</v>
      </c>
      <c r="G1042" s="12" t="s">
        <v>510</v>
      </c>
      <c r="H1042" s="12" t="s">
        <v>306</v>
      </c>
      <c r="I1042" s="11" t="s">
        <v>504</v>
      </c>
      <c r="J1042" s="12" t="str">
        <f t="shared" si="55"/>
        <v>≥17h</v>
      </c>
      <c r="K1042" s="12" t="s">
        <v>47</v>
      </c>
      <c r="L1042" s="69" t="s">
        <v>520</v>
      </c>
      <c r="M1042" s="11"/>
      <c r="N1042" s="16"/>
      <c r="O1042" s="27"/>
      <c r="P1042" s="27"/>
      <c r="Q1042" s="27"/>
      <c r="R1042" s="27"/>
      <c r="S1042" s="27"/>
      <c r="T1042" s="55">
        <v>1</v>
      </c>
      <c r="U1042" s="17"/>
      <c r="V1042" s="27"/>
      <c r="W1042" s="27"/>
      <c r="X1042" s="27"/>
      <c r="Y1042" s="27"/>
      <c r="Z1042" s="27"/>
      <c r="AA1042" s="28">
        <v>1</v>
      </c>
      <c r="AB1042" s="2">
        <f t="shared" si="54"/>
        <v>0</v>
      </c>
    </row>
    <row r="1043" spans="1:28" ht="12" customHeight="1">
      <c r="A1043" s="10">
        <v>1039</v>
      </c>
      <c r="B1043" s="98" t="s">
        <v>276</v>
      </c>
      <c r="C1043" s="98" t="s">
        <v>89</v>
      </c>
      <c r="D1043" s="11" t="s">
        <v>51</v>
      </c>
      <c r="E1043" s="11" t="s">
        <v>303</v>
      </c>
      <c r="F1043" s="12" t="s">
        <v>50</v>
      </c>
      <c r="G1043" s="12" t="s">
        <v>310</v>
      </c>
      <c r="H1043" s="12" t="s">
        <v>306</v>
      </c>
      <c r="I1043" s="103" t="s">
        <v>504</v>
      </c>
      <c r="J1043" s="12" t="str">
        <f t="shared" si="55"/>
        <v>≥17h</v>
      </c>
      <c r="K1043" s="12" t="s">
        <v>47</v>
      </c>
      <c r="L1043" s="69" t="s">
        <v>520</v>
      </c>
      <c r="M1043" s="11">
        <v>1</v>
      </c>
      <c r="N1043" s="16"/>
      <c r="O1043" s="27"/>
      <c r="P1043" s="27"/>
      <c r="Q1043" s="27"/>
      <c r="R1043" s="27"/>
      <c r="S1043" s="27">
        <v>1</v>
      </c>
      <c r="T1043" s="55"/>
      <c r="U1043" s="17"/>
      <c r="V1043" s="27"/>
      <c r="W1043" s="27"/>
      <c r="X1043" s="27"/>
      <c r="Y1043" s="27"/>
      <c r="Z1043" s="27"/>
      <c r="AA1043" s="28">
        <v>1</v>
      </c>
      <c r="AB1043" s="2">
        <f t="shared" si="54"/>
        <v>1</v>
      </c>
    </row>
    <row r="1044" spans="1:28" ht="12" customHeight="1">
      <c r="A1044" s="10">
        <v>1040</v>
      </c>
      <c r="B1044" s="98" t="s">
        <v>276</v>
      </c>
      <c r="C1044" s="98" t="s">
        <v>89</v>
      </c>
      <c r="D1044" s="11" t="s">
        <v>51</v>
      </c>
      <c r="E1044" s="11" t="s">
        <v>303</v>
      </c>
      <c r="F1044" s="12" t="s">
        <v>50</v>
      </c>
      <c r="G1044" s="12" t="s">
        <v>310</v>
      </c>
      <c r="H1044" s="12" t="s">
        <v>306</v>
      </c>
      <c r="I1044" s="103" t="s">
        <v>504</v>
      </c>
      <c r="J1044" s="12" t="str">
        <f t="shared" si="55"/>
        <v>≥17h</v>
      </c>
      <c r="K1044" s="12" t="s">
        <v>47</v>
      </c>
      <c r="L1044" s="69" t="s">
        <v>520</v>
      </c>
      <c r="M1044" s="11">
        <v>1</v>
      </c>
      <c r="N1044" s="16"/>
      <c r="O1044" s="27"/>
      <c r="P1044" s="27"/>
      <c r="Q1044" s="27"/>
      <c r="R1044" s="27"/>
      <c r="S1044" s="27">
        <v>1</v>
      </c>
      <c r="T1044" s="55"/>
      <c r="U1044" s="17"/>
      <c r="V1044" s="27"/>
      <c r="W1044" s="27"/>
      <c r="X1044" s="27"/>
      <c r="Y1044" s="27"/>
      <c r="Z1044" s="27"/>
      <c r="AA1044" s="28">
        <v>1</v>
      </c>
      <c r="AB1044" s="2">
        <f t="shared" si="54"/>
        <v>1</v>
      </c>
    </row>
    <row r="1045" spans="1:28" ht="12" customHeight="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11">
        <v>1</v>
      </c>
      <c r="N1045" s="16">
        <v>1</v>
      </c>
      <c r="O1045" s="27"/>
      <c r="P1045" s="27"/>
      <c r="Q1045" s="27"/>
      <c r="R1045" s="27"/>
      <c r="S1045" s="27"/>
      <c r="T1045" s="55"/>
      <c r="U1045" s="17"/>
      <c r="V1045" s="27"/>
      <c r="W1045" s="27"/>
      <c r="X1045" s="27"/>
      <c r="Y1045" s="27"/>
      <c r="Z1045" s="27"/>
      <c r="AA1045" s="28">
        <v>1</v>
      </c>
      <c r="AB1045" s="2">
        <f t="shared" si="54"/>
        <v>0</v>
      </c>
    </row>
    <row r="1046" spans="1:28" ht="12" customHeight="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11"/>
      <c r="N1046" s="16"/>
      <c r="O1046" s="27"/>
      <c r="P1046" s="27"/>
      <c r="Q1046" s="27"/>
      <c r="R1046" s="27"/>
      <c r="S1046" s="27"/>
      <c r="T1046" s="55">
        <v>1</v>
      </c>
      <c r="U1046" s="17"/>
      <c r="V1046" s="27"/>
      <c r="W1046" s="27"/>
      <c r="X1046" s="27"/>
      <c r="Y1046" s="27"/>
      <c r="Z1046" s="27"/>
      <c r="AA1046" s="28">
        <v>1</v>
      </c>
      <c r="AB1046" s="2">
        <f t="shared" si="54"/>
        <v>0</v>
      </c>
    </row>
    <row r="1047" spans="1:28" ht="12" customHeight="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11">
        <v>1</v>
      </c>
      <c r="N1047" s="16">
        <v>1</v>
      </c>
      <c r="O1047" s="27"/>
      <c r="P1047" s="27"/>
      <c r="Q1047" s="27"/>
      <c r="R1047" s="27"/>
      <c r="S1047" s="27"/>
      <c r="T1047" s="55"/>
      <c r="U1047" s="17"/>
      <c r="V1047" s="27"/>
      <c r="W1047" s="27"/>
      <c r="X1047" s="27"/>
      <c r="Y1047" s="27"/>
      <c r="Z1047" s="27"/>
      <c r="AA1047" s="28">
        <v>1</v>
      </c>
      <c r="AB1047" s="2">
        <f t="shared" si="54"/>
        <v>0</v>
      </c>
    </row>
    <row r="1048" spans="1:28" ht="12" customHeight="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11">
        <v>1</v>
      </c>
      <c r="N1048" s="16"/>
      <c r="O1048" s="27"/>
      <c r="P1048" s="27"/>
      <c r="Q1048" s="27"/>
      <c r="R1048" s="27"/>
      <c r="S1048" s="27">
        <v>1</v>
      </c>
      <c r="T1048" s="55"/>
      <c r="U1048" s="17"/>
      <c r="V1048" s="27"/>
      <c r="W1048" s="27"/>
      <c r="X1048" s="27"/>
      <c r="Y1048" s="27"/>
      <c r="Z1048" s="27"/>
      <c r="AA1048" s="28">
        <v>1</v>
      </c>
      <c r="AB1048" s="2">
        <f t="shared" si="54"/>
        <v>1</v>
      </c>
    </row>
    <row r="1049" spans="1:28" ht="12" customHeight="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11">
        <v>1</v>
      </c>
      <c r="N1049" s="16">
        <v>1</v>
      </c>
      <c r="O1049" s="27"/>
      <c r="P1049" s="27"/>
      <c r="Q1049" s="27"/>
      <c r="R1049" s="27"/>
      <c r="S1049" s="27"/>
      <c r="T1049" s="55"/>
      <c r="U1049" s="17"/>
      <c r="V1049" s="27"/>
      <c r="W1049" s="27"/>
      <c r="X1049" s="27"/>
      <c r="Y1049" s="27"/>
      <c r="Z1049" s="27"/>
      <c r="AA1049" s="28">
        <v>1</v>
      </c>
      <c r="AB1049" s="2">
        <f t="shared" si="54"/>
        <v>0</v>
      </c>
    </row>
    <row r="1050" spans="1:28" ht="12" customHeight="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11">
        <v>1</v>
      </c>
      <c r="N1050" s="16">
        <v>1</v>
      </c>
      <c r="O1050" s="27"/>
      <c r="P1050" s="27"/>
      <c r="Q1050" s="27"/>
      <c r="R1050" s="27"/>
      <c r="S1050" s="27"/>
      <c r="T1050" s="55"/>
      <c r="U1050" s="17"/>
      <c r="V1050" s="27"/>
      <c r="W1050" s="27"/>
      <c r="X1050" s="27"/>
      <c r="Y1050" s="27"/>
      <c r="Z1050" s="27"/>
      <c r="AA1050" s="28">
        <v>1</v>
      </c>
      <c r="AB1050" s="2">
        <f t="shared" si="54"/>
        <v>0</v>
      </c>
    </row>
    <row r="1051" spans="1:28" ht="12" customHeight="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11">
        <v>1</v>
      </c>
      <c r="N1051" s="16">
        <v>1</v>
      </c>
      <c r="O1051" s="27"/>
      <c r="P1051" s="27"/>
      <c r="Q1051" s="27"/>
      <c r="R1051" s="27"/>
      <c r="S1051" s="27"/>
      <c r="T1051" s="55"/>
      <c r="U1051" s="17"/>
      <c r="V1051" s="27"/>
      <c r="W1051" s="27"/>
      <c r="X1051" s="27"/>
      <c r="Y1051" s="27"/>
      <c r="Z1051" s="27"/>
      <c r="AA1051" s="28">
        <v>1</v>
      </c>
      <c r="AB1051" s="2">
        <f t="shared" si="54"/>
        <v>0</v>
      </c>
    </row>
    <row r="1052" spans="1:28" ht="12" customHeight="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11"/>
      <c r="N1052" s="16"/>
      <c r="O1052" s="27"/>
      <c r="P1052" s="27"/>
      <c r="Q1052" s="27"/>
      <c r="R1052" s="27"/>
      <c r="S1052" s="27"/>
      <c r="T1052" s="55">
        <v>1</v>
      </c>
      <c r="U1052" s="17"/>
      <c r="V1052" s="27"/>
      <c r="W1052" s="27"/>
      <c r="X1052" s="27"/>
      <c r="Y1052" s="27"/>
      <c r="Z1052" s="27"/>
      <c r="AA1052" s="28">
        <v>1</v>
      </c>
      <c r="AB1052" s="2">
        <f t="shared" si="54"/>
        <v>0</v>
      </c>
    </row>
    <row r="1053" spans="1:28" ht="12" customHeight="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11"/>
      <c r="N1053" s="16"/>
      <c r="O1053" s="27"/>
      <c r="P1053" s="27"/>
      <c r="Q1053" s="27"/>
      <c r="R1053" s="27"/>
      <c r="S1053" s="27"/>
      <c r="T1053" s="55">
        <v>1</v>
      </c>
      <c r="U1053" s="17"/>
      <c r="V1053" s="27"/>
      <c r="W1053" s="27"/>
      <c r="X1053" s="27"/>
      <c r="Y1053" s="27"/>
      <c r="Z1053" s="27"/>
      <c r="AA1053" s="28">
        <v>1</v>
      </c>
      <c r="AB1053" s="2">
        <f t="shared" si="54"/>
        <v>0</v>
      </c>
    </row>
    <row r="1054" spans="1:28" ht="12" customHeight="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11"/>
      <c r="N1054" s="16"/>
      <c r="O1054" s="27"/>
      <c r="P1054" s="27"/>
      <c r="Q1054" s="27"/>
      <c r="R1054" s="27"/>
      <c r="S1054" s="27"/>
      <c r="T1054" s="55">
        <v>1</v>
      </c>
      <c r="U1054" s="17"/>
      <c r="V1054" s="27"/>
      <c r="W1054" s="27"/>
      <c r="X1054" s="27"/>
      <c r="Y1054" s="27"/>
      <c r="Z1054" s="27"/>
      <c r="AA1054" s="28">
        <v>1</v>
      </c>
      <c r="AB1054" s="2">
        <f t="shared" si="54"/>
        <v>0</v>
      </c>
    </row>
    <row r="1055" spans="1:28" ht="12" customHeight="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11">
        <v>1</v>
      </c>
      <c r="N1055" s="16"/>
      <c r="O1055" s="27"/>
      <c r="P1055" s="27"/>
      <c r="Q1055" s="27"/>
      <c r="R1055" s="27"/>
      <c r="S1055" s="27">
        <v>1</v>
      </c>
      <c r="T1055" s="55"/>
      <c r="U1055" s="17"/>
      <c r="V1055" s="27"/>
      <c r="W1055" s="27"/>
      <c r="X1055" s="27"/>
      <c r="Y1055" s="27"/>
      <c r="Z1055" s="27"/>
      <c r="AA1055" s="28">
        <v>1</v>
      </c>
      <c r="AB1055" s="2">
        <f t="shared" si="54"/>
        <v>1</v>
      </c>
    </row>
    <row r="1056" spans="1:28" ht="12" customHeight="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11">
        <v>1</v>
      </c>
      <c r="N1056" s="16"/>
      <c r="O1056" s="27"/>
      <c r="P1056" s="27"/>
      <c r="Q1056" s="27"/>
      <c r="R1056" s="27"/>
      <c r="S1056" s="27">
        <v>1</v>
      </c>
      <c r="T1056" s="55"/>
      <c r="U1056" s="17"/>
      <c r="V1056" s="27"/>
      <c r="W1056" s="27"/>
      <c r="X1056" s="27"/>
      <c r="Y1056" s="27"/>
      <c r="Z1056" s="27"/>
      <c r="AA1056" s="28">
        <v>1</v>
      </c>
      <c r="AB1056" s="2">
        <f t="shared" si="54"/>
        <v>1</v>
      </c>
    </row>
    <row r="1057" spans="1:28" ht="12" customHeight="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11"/>
      <c r="N1057" s="16"/>
      <c r="O1057" s="27"/>
      <c r="P1057" s="27"/>
      <c r="Q1057" s="27"/>
      <c r="R1057" s="27"/>
      <c r="S1057" s="27"/>
      <c r="T1057" s="55">
        <v>1</v>
      </c>
      <c r="U1057" s="17"/>
      <c r="V1057" s="27"/>
      <c r="W1057" s="27"/>
      <c r="X1057" s="27"/>
      <c r="Y1057" s="27"/>
      <c r="Z1057" s="27"/>
      <c r="AA1057" s="28">
        <v>1</v>
      </c>
      <c r="AB1057" s="2">
        <f t="shared" si="54"/>
        <v>0</v>
      </c>
    </row>
    <row r="1058" spans="1:28" ht="12" customHeight="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11">
        <v>1</v>
      </c>
      <c r="N1058" s="16">
        <v>1</v>
      </c>
      <c r="O1058" s="27"/>
      <c r="P1058" s="27"/>
      <c r="Q1058" s="27"/>
      <c r="R1058" s="27"/>
      <c r="S1058" s="27"/>
      <c r="T1058" s="55"/>
      <c r="U1058" s="17"/>
      <c r="V1058" s="27"/>
      <c r="W1058" s="27"/>
      <c r="X1058" s="27"/>
      <c r="Y1058" s="27"/>
      <c r="Z1058" s="27"/>
      <c r="AA1058" s="28">
        <v>1</v>
      </c>
      <c r="AB1058" s="2">
        <f t="shared" si="54"/>
        <v>0</v>
      </c>
    </row>
    <row r="1059" spans="1:28" ht="12" customHeight="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11">
        <v>1</v>
      </c>
      <c r="N1059" s="16">
        <v>1</v>
      </c>
      <c r="O1059" s="27"/>
      <c r="P1059" s="27"/>
      <c r="Q1059" s="27"/>
      <c r="R1059" s="27"/>
      <c r="S1059" s="27"/>
      <c r="T1059" s="55"/>
      <c r="U1059" s="17"/>
      <c r="V1059" s="27"/>
      <c r="W1059" s="27"/>
      <c r="X1059" s="27"/>
      <c r="Y1059" s="27"/>
      <c r="Z1059" s="27"/>
      <c r="AA1059" s="28">
        <v>1</v>
      </c>
      <c r="AB1059" s="2">
        <f t="shared" si="54"/>
        <v>0</v>
      </c>
    </row>
    <row r="1060" spans="1:28" ht="12" customHeight="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11">
        <v>1</v>
      </c>
      <c r="N1060" s="16">
        <v>1</v>
      </c>
      <c r="O1060" s="27"/>
      <c r="P1060" s="27"/>
      <c r="Q1060" s="27"/>
      <c r="R1060" s="27"/>
      <c r="S1060" s="27"/>
      <c r="T1060" s="55"/>
      <c r="U1060" s="17"/>
      <c r="V1060" s="27"/>
      <c r="W1060" s="27"/>
      <c r="X1060" s="27"/>
      <c r="Y1060" s="27"/>
      <c r="Z1060" s="27"/>
      <c r="AA1060" s="28">
        <v>1</v>
      </c>
      <c r="AB1060" s="2">
        <f t="shared" si="54"/>
        <v>0</v>
      </c>
    </row>
    <row r="1061" spans="1:28" ht="12" customHeight="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11">
        <v>1</v>
      </c>
      <c r="N1061" s="16"/>
      <c r="O1061" s="27"/>
      <c r="P1061" s="27"/>
      <c r="Q1061" s="27"/>
      <c r="R1061" s="27"/>
      <c r="S1061" s="27">
        <v>1</v>
      </c>
      <c r="T1061" s="55"/>
      <c r="U1061" s="17"/>
      <c r="V1061" s="27"/>
      <c r="W1061" s="27"/>
      <c r="X1061" s="27"/>
      <c r="Y1061" s="27"/>
      <c r="Z1061" s="27"/>
      <c r="AA1061" s="28">
        <v>1</v>
      </c>
      <c r="AB1061" s="2">
        <f t="shared" si="54"/>
        <v>1</v>
      </c>
    </row>
    <row r="1062" spans="1:28" ht="12" customHeight="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11"/>
      <c r="N1062" s="16"/>
      <c r="O1062" s="27"/>
      <c r="P1062" s="27"/>
      <c r="Q1062" s="27"/>
      <c r="R1062" s="27"/>
      <c r="S1062" s="27"/>
      <c r="T1062" s="55">
        <v>1</v>
      </c>
      <c r="U1062" s="17"/>
      <c r="V1062" s="27"/>
      <c r="W1062" s="27"/>
      <c r="X1062" s="27"/>
      <c r="Y1062" s="27"/>
      <c r="Z1062" s="27"/>
      <c r="AA1062" s="28">
        <v>1</v>
      </c>
      <c r="AB1062" s="2">
        <f t="shared" si="54"/>
        <v>0</v>
      </c>
    </row>
    <row r="1063" spans="1:28" ht="12" customHeight="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11"/>
      <c r="N1063" s="16"/>
      <c r="O1063" s="27"/>
      <c r="P1063" s="27"/>
      <c r="Q1063" s="27"/>
      <c r="R1063" s="27"/>
      <c r="S1063" s="27"/>
      <c r="T1063" s="55">
        <v>1</v>
      </c>
      <c r="U1063" s="17"/>
      <c r="V1063" s="27"/>
      <c r="W1063" s="27"/>
      <c r="X1063" s="27"/>
      <c r="Y1063" s="27"/>
      <c r="Z1063" s="27"/>
      <c r="AA1063" s="28">
        <v>1</v>
      </c>
      <c r="AB1063" s="2">
        <f t="shared" si="54"/>
        <v>0</v>
      </c>
    </row>
    <row r="1064" spans="1:28" ht="12" customHeight="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11"/>
      <c r="N1064" s="16"/>
      <c r="O1064" s="27"/>
      <c r="P1064" s="27"/>
      <c r="Q1064" s="27"/>
      <c r="R1064" s="27"/>
      <c r="S1064" s="27"/>
      <c r="T1064" s="55">
        <v>1</v>
      </c>
      <c r="U1064" s="17"/>
      <c r="V1064" s="27"/>
      <c r="W1064" s="27"/>
      <c r="X1064" s="27"/>
      <c r="Y1064" s="27"/>
      <c r="Z1064" s="27"/>
      <c r="AA1064" s="28">
        <v>1</v>
      </c>
      <c r="AB1064" s="2">
        <f t="shared" si="54"/>
        <v>0</v>
      </c>
    </row>
    <row r="1065" spans="1:28" ht="12" customHeight="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11"/>
      <c r="N1065" s="16"/>
      <c r="O1065" s="27"/>
      <c r="P1065" s="27"/>
      <c r="Q1065" s="27"/>
      <c r="R1065" s="27"/>
      <c r="S1065" s="27"/>
      <c r="T1065" s="55">
        <v>1</v>
      </c>
      <c r="U1065" s="17"/>
      <c r="V1065" s="27"/>
      <c r="W1065" s="27"/>
      <c r="X1065" s="27"/>
      <c r="Y1065" s="27"/>
      <c r="Z1065" s="27"/>
      <c r="AA1065" s="28">
        <v>1</v>
      </c>
      <c r="AB1065" s="2">
        <f t="shared" si="54"/>
        <v>0</v>
      </c>
    </row>
    <row r="1066" spans="1:28" ht="12" customHeight="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11"/>
      <c r="N1066" s="16"/>
      <c r="O1066" s="27"/>
      <c r="P1066" s="27"/>
      <c r="Q1066" s="27"/>
      <c r="R1066" s="27"/>
      <c r="S1066" s="27"/>
      <c r="T1066" s="55">
        <v>1</v>
      </c>
      <c r="U1066" s="17"/>
      <c r="V1066" s="27"/>
      <c r="W1066" s="27"/>
      <c r="X1066" s="27"/>
      <c r="Y1066" s="27"/>
      <c r="Z1066" s="27"/>
      <c r="AA1066" s="28">
        <v>1</v>
      </c>
      <c r="AB1066" s="2">
        <f t="shared" si="54"/>
        <v>0</v>
      </c>
    </row>
    <row r="1067" spans="1:28" ht="12" customHeight="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11">
        <v>1</v>
      </c>
      <c r="N1067" s="16"/>
      <c r="O1067" s="27"/>
      <c r="P1067" s="27"/>
      <c r="Q1067" s="27"/>
      <c r="R1067" s="27"/>
      <c r="S1067" s="27">
        <v>1</v>
      </c>
      <c r="T1067" s="55"/>
      <c r="U1067" s="17"/>
      <c r="V1067" s="27"/>
      <c r="W1067" s="27"/>
      <c r="X1067" s="27"/>
      <c r="Y1067" s="27"/>
      <c r="Z1067" s="27">
        <v>1</v>
      </c>
      <c r="AA1067" s="28"/>
      <c r="AB1067" s="2">
        <f t="shared" si="54"/>
        <v>1</v>
      </c>
    </row>
    <row r="1068" spans="1:28" ht="12" customHeight="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11"/>
      <c r="N1068" s="16"/>
      <c r="O1068" s="27"/>
      <c r="P1068" s="27"/>
      <c r="Q1068" s="27"/>
      <c r="R1068" s="27"/>
      <c r="S1068" s="27"/>
      <c r="T1068" s="55">
        <v>1</v>
      </c>
      <c r="U1068" s="17"/>
      <c r="V1068" s="27"/>
      <c r="W1068" s="27"/>
      <c r="X1068" s="27"/>
      <c r="Y1068" s="27"/>
      <c r="Z1068" s="27"/>
      <c r="AA1068" s="28">
        <v>1</v>
      </c>
      <c r="AB1068" s="2">
        <f t="shared" si="54"/>
        <v>0</v>
      </c>
    </row>
    <row r="1069" spans="1:28" ht="12" customHeight="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11">
        <v>1</v>
      </c>
      <c r="N1069" s="16">
        <v>1</v>
      </c>
      <c r="O1069" s="27"/>
      <c r="P1069" s="27"/>
      <c r="Q1069" s="27"/>
      <c r="R1069" s="27"/>
      <c r="S1069" s="27"/>
      <c r="T1069" s="55"/>
      <c r="U1069" s="17"/>
      <c r="V1069" s="27"/>
      <c r="W1069" s="27"/>
      <c r="X1069" s="27"/>
      <c r="Y1069" s="27"/>
      <c r="Z1069" s="27"/>
      <c r="AA1069" s="28">
        <v>1</v>
      </c>
      <c r="AB1069" s="2">
        <f t="shared" si="54"/>
        <v>0</v>
      </c>
    </row>
    <row r="1070" spans="1:28" ht="12" customHeight="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11">
        <v>1</v>
      </c>
      <c r="N1070" s="16">
        <v>1</v>
      </c>
      <c r="O1070" s="27"/>
      <c r="P1070" s="27"/>
      <c r="Q1070" s="27"/>
      <c r="R1070" s="27"/>
      <c r="S1070" s="27"/>
      <c r="T1070" s="55"/>
      <c r="U1070" s="17"/>
      <c r="V1070" s="27"/>
      <c r="W1070" s="27"/>
      <c r="X1070" s="27"/>
      <c r="Y1070" s="27"/>
      <c r="Z1070" s="27"/>
      <c r="AA1070" s="28">
        <v>1</v>
      </c>
      <c r="AB1070" s="2">
        <f t="shared" si="54"/>
        <v>0</v>
      </c>
    </row>
    <row r="1071" spans="1:28" ht="12" customHeight="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11">
        <v>1</v>
      </c>
      <c r="N1071" s="16"/>
      <c r="O1071" s="27">
        <v>1</v>
      </c>
      <c r="P1071" s="27"/>
      <c r="Q1071" s="27"/>
      <c r="R1071" s="27"/>
      <c r="S1071" s="27"/>
      <c r="T1071" s="55"/>
      <c r="U1071" s="17"/>
      <c r="V1071" s="27"/>
      <c r="W1071" s="27"/>
      <c r="X1071" s="27"/>
      <c r="Y1071" s="27"/>
      <c r="Z1071" s="27">
        <v>1</v>
      </c>
      <c r="AA1071" s="28"/>
      <c r="AB1071" s="2">
        <f t="shared" si="54"/>
        <v>1</v>
      </c>
    </row>
    <row r="1072" spans="1:28" ht="12" customHeight="1">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11">
        <v>1</v>
      </c>
      <c r="N1072" s="16"/>
      <c r="O1072" s="27"/>
      <c r="P1072" s="27"/>
      <c r="Q1072" s="27"/>
      <c r="R1072" s="27"/>
      <c r="S1072" s="27"/>
      <c r="T1072" s="55">
        <v>1</v>
      </c>
      <c r="U1072" s="17"/>
      <c r="V1072" s="27"/>
      <c r="W1072" s="27"/>
      <c r="X1072" s="27"/>
      <c r="Y1072" s="27"/>
      <c r="Z1072" s="27"/>
      <c r="AA1072" s="28">
        <v>1</v>
      </c>
      <c r="AB1072" s="2">
        <f t="shared" si="54"/>
        <v>0</v>
      </c>
    </row>
    <row r="1073" spans="1:28" ht="12" customHeight="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11"/>
      <c r="N1073" s="16"/>
      <c r="O1073" s="27"/>
      <c r="P1073" s="27"/>
      <c r="Q1073" s="27"/>
      <c r="R1073" s="27"/>
      <c r="S1073" s="27"/>
      <c r="T1073" s="55">
        <v>1</v>
      </c>
      <c r="U1073" s="17"/>
      <c r="V1073" s="27"/>
      <c r="W1073" s="27"/>
      <c r="X1073" s="27"/>
      <c r="Y1073" s="27"/>
      <c r="Z1073" s="27"/>
      <c r="AA1073" s="28">
        <v>1</v>
      </c>
      <c r="AB1073" s="2">
        <f t="shared" si="54"/>
        <v>0</v>
      </c>
    </row>
    <row r="1074" spans="1:28" ht="12" customHeight="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11"/>
      <c r="N1074" s="16"/>
      <c r="O1074" s="27"/>
      <c r="P1074" s="27"/>
      <c r="Q1074" s="27"/>
      <c r="R1074" s="27"/>
      <c r="S1074" s="27"/>
      <c r="T1074" s="55">
        <v>1</v>
      </c>
      <c r="U1074" s="17"/>
      <c r="V1074" s="27"/>
      <c r="W1074" s="27"/>
      <c r="X1074" s="27"/>
      <c r="Y1074" s="27"/>
      <c r="Z1074" s="27"/>
      <c r="AA1074" s="28">
        <v>1</v>
      </c>
      <c r="AB1074" s="2">
        <f t="shared" si="54"/>
        <v>0</v>
      </c>
    </row>
    <row r="1075" spans="1:28" ht="12" customHeight="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11">
        <v>1</v>
      </c>
      <c r="N1075" s="16"/>
      <c r="O1075" s="27">
        <v>1</v>
      </c>
      <c r="P1075" s="27"/>
      <c r="Q1075" s="27"/>
      <c r="R1075" s="27"/>
      <c r="S1075" s="27"/>
      <c r="T1075" s="55"/>
      <c r="U1075" s="17"/>
      <c r="V1075" s="27">
        <v>1</v>
      </c>
      <c r="W1075" s="27"/>
      <c r="X1075" s="27"/>
      <c r="Y1075" s="27"/>
      <c r="Z1075" s="27"/>
      <c r="AA1075" s="28"/>
      <c r="AB1075" s="2">
        <f t="shared" si="54"/>
        <v>0</v>
      </c>
    </row>
    <row r="1076" spans="1:28" ht="12" customHeight="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11"/>
      <c r="N1076" s="16"/>
      <c r="O1076" s="27"/>
      <c r="P1076" s="27"/>
      <c r="Q1076" s="27"/>
      <c r="R1076" s="27"/>
      <c r="S1076" s="27"/>
      <c r="T1076" s="55">
        <v>1</v>
      </c>
      <c r="U1076" s="17"/>
      <c r="V1076" s="27"/>
      <c r="W1076" s="27"/>
      <c r="X1076" s="27"/>
      <c r="Y1076" s="27"/>
      <c r="Z1076" s="27"/>
      <c r="AA1076" s="28">
        <v>1</v>
      </c>
      <c r="AB1076" s="2">
        <f t="shared" si="54"/>
        <v>0</v>
      </c>
    </row>
    <row r="1077" spans="1:28" ht="12" customHeight="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11"/>
      <c r="N1077" s="16"/>
      <c r="O1077" s="27"/>
      <c r="P1077" s="27"/>
      <c r="Q1077" s="27"/>
      <c r="R1077" s="27"/>
      <c r="S1077" s="27"/>
      <c r="T1077" s="55">
        <v>1</v>
      </c>
      <c r="U1077" s="17"/>
      <c r="V1077" s="27"/>
      <c r="W1077" s="27"/>
      <c r="X1077" s="27"/>
      <c r="Y1077" s="27"/>
      <c r="Z1077" s="27"/>
      <c r="AA1077" s="28">
        <v>1</v>
      </c>
      <c r="AB1077" s="2">
        <f t="shared" si="54"/>
        <v>0</v>
      </c>
    </row>
    <row r="1078" spans="1:28" ht="12" customHeight="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11">
        <v>1</v>
      </c>
      <c r="N1078" s="16"/>
      <c r="O1078" s="27"/>
      <c r="P1078" s="27"/>
      <c r="Q1078" s="27"/>
      <c r="R1078" s="27"/>
      <c r="S1078" s="27">
        <v>1</v>
      </c>
      <c r="T1078" s="55"/>
      <c r="U1078" s="17"/>
      <c r="V1078" s="27"/>
      <c r="W1078" s="27"/>
      <c r="X1078" s="27"/>
      <c r="Y1078" s="27"/>
      <c r="Z1078" s="27">
        <v>1</v>
      </c>
      <c r="AA1078" s="28"/>
      <c r="AB1078" s="2">
        <f t="shared" si="54"/>
        <v>1</v>
      </c>
    </row>
    <row r="1079" spans="1:28" ht="12" customHeight="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11">
        <v>1</v>
      </c>
      <c r="N1079" s="16">
        <v>1</v>
      </c>
      <c r="O1079" s="27"/>
      <c r="P1079" s="27"/>
      <c r="Q1079" s="27"/>
      <c r="R1079" s="27"/>
      <c r="S1079" s="27"/>
      <c r="T1079" s="55"/>
      <c r="U1079" s="17"/>
      <c r="V1079" s="27"/>
      <c r="W1079" s="27"/>
      <c r="X1079" s="27"/>
      <c r="Y1079" s="27"/>
      <c r="Z1079" s="27"/>
      <c r="AA1079" s="28">
        <v>1</v>
      </c>
      <c r="AB1079" s="2">
        <f t="shared" si="54"/>
        <v>0</v>
      </c>
    </row>
    <row r="1080" spans="1:28" ht="12" customHeight="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11"/>
      <c r="N1080" s="16"/>
      <c r="O1080" s="27"/>
      <c r="P1080" s="27"/>
      <c r="Q1080" s="27"/>
      <c r="R1080" s="27"/>
      <c r="S1080" s="27"/>
      <c r="T1080" s="55">
        <v>1</v>
      </c>
      <c r="U1080" s="17"/>
      <c r="V1080" s="27"/>
      <c r="W1080" s="27"/>
      <c r="X1080" s="27"/>
      <c r="Y1080" s="27"/>
      <c r="Z1080" s="27"/>
      <c r="AA1080" s="28">
        <v>1</v>
      </c>
      <c r="AB1080" s="2">
        <f t="shared" si="54"/>
        <v>0</v>
      </c>
    </row>
    <row r="1081" spans="1:28" ht="12" customHeight="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11"/>
      <c r="N1081" s="16"/>
      <c r="O1081" s="27"/>
      <c r="P1081" s="27"/>
      <c r="Q1081" s="27"/>
      <c r="R1081" s="27"/>
      <c r="S1081" s="27"/>
      <c r="T1081" s="55">
        <v>1</v>
      </c>
      <c r="U1081" s="17"/>
      <c r="V1081" s="27"/>
      <c r="W1081" s="27"/>
      <c r="X1081" s="27"/>
      <c r="Y1081" s="27"/>
      <c r="Z1081" s="27"/>
      <c r="AA1081" s="28">
        <v>1</v>
      </c>
      <c r="AB1081" s="2">
        <f t="shared" si="54"/>
        <v>0</v>
      </c>
    </row>
    <row r="1082" spans="1:28" ht="12" customHeight="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11">
        <v>1</v>
      </c>
      <c r="N1082" s="16"/>
      <c r="O1082" s="27"/>
      <c r="P1082" s="27"/>
      <c r="Q1082" s="27"/>
      <c r="R1082" s="27"/>
      <c r="S1082" s="27">
        <v>1</v>
      </c>
      <c r="T1082" s="55"/>
      <c r="U1082" s="17"/>
      <c r="V1082" s="27"/>
      <c r="W1082" s="27"/>
      <c r="X1082" s="27"/>
      <c r="Y1082" s="27"/>
      <c r="Z1082" s="27">
        <v>1</v>
      </c>
      <c r="AA1082" s="28"/>
      <c r="AB1082" s="2">
        <f t="shared" si="54"/>
        <v>1</v>
      </c>
    </row>
    <row r="1083" spans="1:28" ht="12" customHeight="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11">
        <v>1</v>
      </c>
      <c r="N1083" s="16"/>
      <c r="O1083" s="27"/>
      <c r="P1083" s="27"/>
      <c r="Q1083" s="27"/>
      <c r="R1083" s="27"/>
      <c r="S1083" s="27">
        <v>1</v>
      </c>
      <c r="T1083" s="55"/>
      <c r="U1083" s="17"/>
      <c r="V1083" s="27"/>
      <c r="W1083" s="27"/>
      <c r="X1083" s="27"/>
      <c r="Y1083" s="27"/>
      <c r="Z1083" s="27">
        <v>1</v>
      </c>
      <c r="AA1083" s="28"/>
      <c r="AB1083" s="2">
        <f t="shared" si="54"/>
        <v>1</v>
      </c>
    </row>
    <row r="1084" spans="1:28" ht="12" customHeight="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11">
        <v>1</v>
      </c>
      <c r="N1084" s="16">
        <v>1</v>
      </c>
      <c r="O1084" s="27"/>
      <c r="P1084" s="27"/>
      <c r="Q1084" s="27"/>
      <c r="R1084" s="27"/>
      <c r="S1084" s="27"/>
      <c r="T1084" s="55"/>
      <c r="U1084" s="17"/>
      <c r="V1084" s="27"/>
      <c r="W1084" s="27"/>
      <c r="X1084" s="27"/>
      <c r="Y1084" s="27"/>
      <c r="Z1084" s="27"/>
      <c r="AA1084" s="28">
        <v>1</v>
      </c>
      <c r="AB1084" s="2">
        <f t="shared" si="54"/>
        <v>0</v>
      </c>
    </row>
    <row r="1085" spans="1:28" ht="12" customHeight="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11"/>
      <c r="N1085" s="16"/>
      <c r="O1085" s="27"/>
      <c r="P1085" s="27"/>
      <c r="Q1085" s="27"/>
      <c r="R1085" s="27"/>
      <c r="S1085" s="27"/>
      <c r="T1085" s="55">
        <v>1</v>
      </c>
      <c r="U1085" s="17"/>
      <c r="V1085" s="27"/>
      <c r="W1085" s="27"/>
      <c r="X1085" s="27"/>
      <c r="Y1085" s="27"/>
      <c r="Z1085" s="27"/>
      <c r="AA1085" s="28">
        <v>1</v>
      </c>
      <c r="AB1085" s="2">
        <f t="shared" si="54"/>
        <v>0</v>
      </c>
    </row>
    <row r="1086" spans="1:28" ht="12" customHeight="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11">
        <v>1</v>
      </c>
      <c r="N1086" s="16">
        <v>1</v>
      </c>
      <c r="O1086" s="27"/>
      <c r="P1086" s="27"/>
      <c r="Q1086" s="27"/>
      <c r="R1086" s="27"/>
      <c r="S1086" s="27"/>
      <c r="T1086" s="55"/>
      <c r="U1086" s="17"/>
      <c r="V1086" s="27"/>
      <c r="W1086" s="27"/>
      <c r="X1086" s="27"/>
      <c r="Y1086" s="27"/>
      <c r="Z1086" s="27"/>
      <c r="AA1086" s="28">
        <v>1</v>
      </c>
      <c r="AB1086" s="2">
        <f t="shared" si="54"/>
        <v>0</v>
      </c>
    </row>
    <row r="1087" spans="1:28" ht="12" customHeight="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11">
        <v>1</v>
      </c>
      <c r="N1087" s="16">
        <v>1</v>
      </c>
      <c r="O1087" s="27"/>
      <c r="P1087" s="27"/>
      <c r="Q1087" s="27"/>
      <c r="R1087" s="27"/>
      <c r="S1087" s="27"/>
      <c r="T1087" s="55"/>
      <c r="U1087" s="17"/>
      <c r="V1087" s="27"/>
      <c r="W1087" s="27"/>
      <c r="X1087" s="27"/>
      <c r="Y1087" s="27"/>
      <c r="Z1087" s="27">
        <v>1</v>
      </c>
      <c r="AA1087" s="28"/>
      <c r="AB1087" s="2">
        <f t="shared" si="54"/>
        <v>1</v>
      </c>
    </row>
    <row r="1088" spans="1:28" ht="12" customHeight="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11">
        <v>1</v>
      </c>
      <c r="N1088" s="16">
        <v>1</v>
      </c>
      <c r="O1088" s="27"/>
      <c r="P1088" s="27"/>
      <c r="Q1088" s="27"/>
      <c r="R1088" s="27"/>
      <c r="S1088" s="27"/>
      <c r="T1088" s="55"/>
      <c r="U1088" s="17"/>
      <c r="V1088" s="27"/>
      <c r="W1088" s="27"/>
      <c r="X1088" s="27"/>
      <c r="Y1088" s="27"/>
      <c r="Z1088" s="27"/>
      <c r="AA1088" s="28">
        <v>1</v>
      </c>
      <c r="AB1088" s="2">
        <f t="shared" si="54"/>
        <v>0</v>
      </c>
    </row>
    <row r="1089" spans="1:28" ht="12" customHeight="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11"/>
      <c r="N1089" s="16"/>
      <c r="O1089" s="27"/>
      <c r="P1089" s="27"/>
      <c r="Q1089" s="27"/>
      <c r="R1089" s="27"/>
      <c r="S1089" s="27"/>
      <c r="T1089" s="55">
        <v>1</v>
      </c>
      <c r="U1089" s="17"/>
      <c r="V1089" s="27"/>
      <c r="W1089" s="27"/>
      <c r="X1089" s="27"/>
      <c r="Y1089" s="27"/>
      <c r="Z1089" s="27"/>
      <c r="AA1089" s="28">
        <v>1</v>
      </c>
      <c r="AB1089" s="2">
        <f t="shared" si="54"/>
        <v>0</v>
      </c>
    </row>
    <row r="1090" spans="1:28" ht="12" customHeight="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11">
        <v>1</v>
      </c>
      <c r="N1090" s="16"/>
      <c r="O1090" s="27"/>
      <c r="P1090" s="27"/>
      <c r="Q1090" s="27"/>
      <c r="R1090" s="27"/>
      <c r="S1090" s="27">
        <v>1</v>
      </c>
      <c r="T1090" s="55"/>
      <c r="U1090" s="17"/>
      <c r="V1090" s="27"/>
      <c r="W1090" s="27"/>
      <c r="X1090" s="27"/>
      <c r="Y1090" s="27"/>
      <c r="Z1090" s="27">
        <v>1</v>
      </c>
      <c r="AA1090" s="28"/>
      <c r="AB1090" s="2">
        <f t="shared" si="54"/>
        <v>1</v>
      </c>
    </row>
    <row r="1091" spans="1:28" ht="12" customHeight="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11">
        <v>1</v>
      </c>
      <c r="N1091" s="16">
        <v>1</v>
      </c>
      <c r="O1091" s="27"/>
      <c r="P1091" s="27"/>
      <c r="Q1091" s="27"/>
      <c r="R1091" s="27"/>
      <c r="S1091" s="27"/>
      <c r="T1091" s="55"/>
      <c r="U1091" s="17"/>
      <c r="V1091" s="27"/>
      <c r="W1091" s="27"/>
      <c r="X1091" s="27"/>
      <c r="Y1091" s="27"/>
      <c r="Z1091" s="27"/>
      <c r="AA1091" s="28">
        <v>1</v>
      </c>
      <c r="AB1091" s="2">
        <f t="shared" si="54"/>
        <v>0</v>
      </c>
    </row>
    <row r="1092" spans="1:28" ht="12" customHeight="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11"/>
      <c r="N1092" s="16"/>
      <c r="O1092" s="27"/>
      <c r="P1092" s="27"/>
      <c r="Q1092" s="27"/>
      <c r="R1092" s="27"/>
      <c r="S1092" s="27"/>
      <c r="T1092" s="55">
        <v>1</v>
      </c>
      <c r="U1092" s="17"/>
      <c r="V1092" s="27"/>
      <c r="W1092" s="27"/>
      <c r="X1092" s="27"/>
      <c r="Y1092" s="27"/>
      <c r="Z1092" s="27"/>
      <c r="AA1092" s="28">
        <v>1</v>
      </c>
      <c r="AB1092" s="2">
        <f t="shared" si="54"/>
        <v>0</v>
      </c>
    </row>
    <row r="1093" spans="1:28" ht="12" customHeight="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11">
        <v>1</v>
      </c>
      <c r="N1093" s="16"/>
      <c r="O1093" s="27"/>
      <c r="P1093" s="27"/>
      <c r="Q1093" s="27"/>
      <c r="R1093" s="27"/>
      <c r="S1093" s="27"/>
      <c r="T1093" s="55">
        <v>1</v>
      </c>
      <c r="U1093" s="17"/>
      <c r="V1093" s="27"/>
      <c r="W1093" s="27"/>
      <c r="X1093" s="27"/>
      <c r="Y1093" s="27"/>
      <c r="Z1093" s="27"/>
      <c r="AA1093" s="28">
        <v>1</v>
      </c>
      <c r="AB1093" s="2">
        <f t="shared" si="54"/>
        <v>0</v>
      </c>
    </row>
    <row r="1094" spans="1:28" ht="12" customHeight="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11">
        <v>1</v>
      </c>
      <c r="N1094" s="16">
        <v>1</v>
      </c>
      <c r="O1094" s="27"/>
      <c r="P1094" s="27"/>
      <c r="Q1094" s="27"/>
      <c r="R1094" s="27"/>
      <c r="S1094" s="27"/>
      <c r="T1094" s="55"/>
      <c r="U1094" s="17"/>
      <c r="V1094" s="27"/>
      <c r="W1094" s="27"/>
      <c r="X1094" s="27"/>
      <c r="Y1094" s="27"/>
      <c r="Z1094" s="27"/>
      <c r="AA1094" s="28">
        <v>1</v>
      </c>
      <c r="AB1094" s="2">
        <f t="shared" ref="AB1094:AB1157" si="56">IF(OR(S1094=1,Z1094=1),1,0)</f>
        <v>0</v>
      </c>
    </row>
    <row r="1095" spans="1:28" ht="12" customHeight="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11">
        <v>1</v>
      </c>
      <c r="N1095" s="16">
        <v>1</v>
      </c>
      <c r="O1095" s="27"/>
      <c r="P1095" s="27"/>
      <c r="Q1095" s="27"/>
      <c r="R1095" s="27"/>
      <c r="S1095" s="27"/>
      <c r="T1095" s="55"/>
      <c r="U1095" s="17"/>
      <c r="V1095" s="27"/>
      <c r="W1095" s="27"/>
      <c r="X1095" s="27"/>
      <c r="Y1095" s="27"/>
      <c r="Z1095" s="27"/>
      <c r="AA1095" s="28">
        <v>1</v>
      </c>
      <c r="AB1095" s="2">
        <f t="shared" si="56"/>
        <v>0</v>
      </c>
    </row>
    <row r="1096" spans="1:28" ht="12" customHeight="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11">
        <v>1</v>
      </c>
      <c r="N1096" s="16">
        <v>1</v>
      </c>
      <c r="O1096" s="27"/>
      <c r="P1096" s="27"/>
      <c r="Q1096" s="27"/>
      <c r="R1096" s="27"/>
      <c r="S1096" s="27"/>
      <c r="T1096" s="55"/>
      <c r="U1096" s="17">
        <v>1</v>
      </c>
      <c r="V1096" s="27"/>
      <c r="W1096" s="27"/>
      <c r="X1096" s="27"/>
      <c r="Y1096" s="27"/>
      <c r="Z1096" s="27"/>
      <c r="AA1096" s="28"/>
      <c r="AB1096" s="2">
        <f t="shared" si="56"/>
        <v>0</v>
      </c>
    </row>
    <row r="1097" spans="1:28" ht="12" customHeight="1">
      <c r="A1097" s="10">
        <v>1093</v>
      </c>
      <c r="B1097" s="98" t="s">
        <v>194</v>
      </c>
      <c r="C1097" s="98" t="s">
        <v>193</v>
      </c>
      <c r="D1097" s="11" t="s">
        <v>25</v>
      </c>
      <c r="E1097" s="11" t="s">
        <v>304</v>
      </c>
      <c r="F1097" s="12" t="s">
        <v>50</v>
      </c>
      <c r="G1097" s="12" t="s">
        <v>310</v>
      </c>
      <c r="H1097" s="12" t="s">
        <v>306</v>
      </c>
      <c r="I1097" s="11" t="s">
        <v>504</v>
      </c>
      <c r="J1097" s="12" t="str">
        <f t="shared" ref="J1097:J1103" si="57">"≥17h"</f>
        <v>≥17h</v>
      </c>
      <c r="K1097" s="12" t="s">
        <v>512</v>
      </c>
      <c r="L1097" s="69" t="s">
        <v>519</v>
      </c>
      <c r="M1097" s="11">
        <v>1</v>
      </c>
      <c r="N1097" s="16">
        <v>1</v>
      </c>
      <c r="O1097" s="27"/>
      <c r="P1097" s="27"/>
      <c r="Q1097" s="27"/>
      <c r="R1097" s="27"/>
      <c r="S1097" s="27"/>
      <c r="T1097" s="55"/>
      <c r="U1097" s="17"/>
      <c r="V1097" s="27"/>
      <c r="W1097" s="27"/>
      <c r="X1097" s="27"/>
      <c r="Y1097" s="27"/>
      <c r="Z1097" s="27">
        <v>1</v>
      </c>
      <c r="AA1097" s="28"/>
      <c r="AB1097" s="2">
        <f t="shared" si="56"/>
        <v>1</v>
      </c>
    </row>
    <row r="1098" spans="1:28" ht="12" customHeight="1">
      <c r="A1098" s="10">
        <v>1094</v>
      </c>
      <c r="B1098" s="98" t="s">
        <v>76</v>
      </c>
      <c r="C1098" s="98" t="s">
        <v>75</v>
      </c>
      <c r="D1098" s="11" t="s">
        <v>51</v>
      </c>
      <c r="E1098" s="11" t="s">
        <v>304</v>
      </c>
      <c r="F1098" s="12" t="s">
        <v>50</v>
      </c>
      <c r="G1098" s="12" t="s">
        <v>310</v>
      </c>
      <c r="H1098" s="12" t="s">
        <v>306</v>
      </c>
      <c r="I1098" s="103" t="s">
        <v>505</v>
      </c>
      <c r="J1098" s="12" t="str">
        <f t="shared" si="57"/>
        <v>≥17h</v>
      </c>
      <c r="K1098" s="12" t="s">
        <v>513</v>
      </c>
      <c r="L1098" s="69" t="s">
        <v>519</v>
      </c>
      <c r="M1098" s="11"/>
      <c r="N1098" s="16"/>
      <c r="O1098" s="27"/>
      <c r="P1098" s="27"/>
      <c r="Q1098" s="27"/>
      <c r="R1098" s="27"/>
      <c r="S1098" s="27"/>
      <c r="T1098" s="55">
        <v>1</v>
      </c>
      <c r="U1098" s="17"/>
      <c r="V1098" s="27"/>
      <c r="W1098" s="27"/>
      <c r="X1098" s="27"/>
      <c r="Y1098" s="27"/>
      <c r="Z1098" s="27"/>
      <c r="AA1098" s="28">
        <v>1</v>
      </c>
      <c r="AB1098" s="2">
        <f t="shared" si="56"/>
        <v>0</v>
      </c>
    </row>
    <row r="1099" spans="1:28" ht="12" customHeight="1">
      <c r="A1099" s="10">
        <v>1095</v>
      </c>
      <c r="B1099" s="98" t="s">
        <v>196</v>
      </c>
      <c r="C1099" s="98" t="s">
        <v>196</v>
      </c>
      <c r="D1099" s="11" t="s">
        <v>25</v>
      </c>
      <c r="E1099" s="11" t="s">
        <v>303</v>
      </c>
      <c r="F1099" s="12" t="s">
        <v>50</v>
      </c>
      <c r="G1099" s="12" t="s">
        <v>310</v>
      </c>
      <c r="H1099" s="12" t="s">
        <v>306</v>
      </c>
      <c r="I1099" s="103" t="s">
        <v>505</v>
      </c>
      <c r="J1099" s="12" t="str">
        <f t="shared" si="57"/>
        <v>≥17h</v>
      </c>
      <c r="K1099" s="12" t="s">
        <v>47</v>
      </c>
      <c r="L1099" s="69" t="s">
        <v>519</v>
      </c>
      <c r="M1099" s="11">
        <v>1</v>
      </c>
      <c r="N1099" s="16">
        <v>1</v>
      </c>
      <c r="O1099" s="27"/>
      <c r="P1099" s="27"/>
      <c r="Q1099" s="27"/>
      <c r="R1099" s="27"/>
      <c r="S1099" s="27"/>
      <c r="T1099" s="55"/>
      <c r="U1099" s="17"/>
      <c r="V1099" s="27"/>
      <c r="W1099" s="27"/>
      <c r="X1099" s="27"/>
      <c r="Y1099" s="27"/>
      <c r="Z1099" s="27">
        <v>1</v>
      </c>
      <c r="AA1099" s="28"/>
      <c r="AB1099" s="2">
        <f t="shared" si="56"/>
        <v>1</v>
      </c>
    </row>
    <row r="1100" spans="1:28" ht="12" customHeight="1">
      <c r="A1100" s="10">
        <v>1096</v>
      </c>
      <c r="B1100" s="98" t="s">
        <v>291</v>
      </c>
      <c r="C1100" s="98" t="s">
        <v>291</v>
      </c>
      <c r="D1100" s="11" t="s">
        <v>25</v>
      </c>
      <c r="E1100" s="11" t="s">
        <v>304</v>
      </c>
      <c r="F1100" s="12" t="s">
        <v>50</v>
      </c>
      <c r="G1100" s="12" t="s">
        <v>310</v>
      </c>
      <c r="H1100" s="12" t="s">
        <v>306</v>
      </c>
      <c r="I1100" s="11" t="s">
        <v>504</v>
      </c>
      <c r="J1100" s="12" t="str">
        <f t="shared" si="57"/>
        <v>≥17h</v>
      </c>
      <c r="K1100" s="12" t="s">
        <v>47</v>
      </c>
      <c r="L1100" s="69" t="s">
        <v>519</v>
      </c>
      <c r="M1100" s="11">
        <v>1</v>
      </c>
      <c r="N1100" s="16">
        <v>1</v>
      </c>
      <c r="O1100" s="27"/>
      <c r="P1100" s="27"/>
      <c r="Q1100" s="27"/>
      <c r="R1100" s="27"/>
      <c r="S1100" s="27"/>
      <c r="T1100" s="55"/>
      <c r="U1100" s="17"/>
      <c r="V1100" s="27"/>
      <c r="W1100" s="27"/>
      <c r="X1100" s="27"/>
      <c r="Y1100" s="27"/>
      <c r="Z1100" s="27"/>
      <c r="AA1100" s="28">
        <v>1</v>
      </c>
      <c r="AB1100" s="2">
        <f t="shared" si="56"/>
        <v>0</v>
      </c>
    </row>
    <row r="1101" spans="1:28" ht="12" customHeight="1">
      <c r="A1101" s="10">
        <v>1097</v>
      </c>
      <c r="B1101" s="98" t="s">
        <v>196</v>
      </c>
      <c r="C1101" s="98" t="s">
        <v>196</v>
      </c>
      <c r="D1101" s="11" t="s">
        <v>51</v>
      </c>
      <c r="E1101" s="11" t="s">
        <v>304</v>
      </c>
      <c r="F1101" s="12" t="s">
        <v>50</v>
      </c>
      <c r="G1101" s="12" t="s">
        <v>310</v>
      </c>
      <c r="H1101" s="12" t="s">
        <v>306</v>
      </c>
      <c r="I1101" s="11" t="s">
        <v>507</v>
      </c>
      <c r="J1101" s="12" t="str">
        <f t="shared" si="57"/>
        <v>≥17h</v>
      </c>
      <c r="K1101" s="12" t="s">
        <v>513</v>
      </c>
      <c r="L1101" s="69" t="s">
        <v>519</v>
      </c>
      <c r="M1101" s="11">
        <v>1</v>
      </c>
      <c r="N1101" s="16">
        <v>1</v>
      </c>
      <c r="O1101" s="27"/>
      <c r="P1101" s="27"/>
      <c r="Q1101" s="27"/>
      <c r="R1101" s="27"/>
      <c r="S1101" s="27"/>
      <c r="T1101" s="55"/>
      <c r="U1101" s="17"/>
      <c r="V1101" s="27"/>
      <c r="W1101" s="27"/>
      <c r="X1101" s="27"/>
      <c r="Y1101" s="27"/>
      <c r="Z1101" s="27">
        <v>1</v>
      </c>
      <c r="AA1101" s="28"/>
      <c r="AB1101" s="2">
        <f t="shared" si="56"/>
        <v>1</v>
      </c>
    </row>
    <row r="1102" spans="1:28" ht="12" customHeight="1">
      <c r="A1102" s="10">
        <v>1098</v>
      </c>
      <c r="B1102" s="98" t="s">
        <v>133</v>
      </c>
      <c r="C1102" s="98" t="s">
        <v>131</v>
      </c>
      <c r="D1102" s="11" t="s">
        <v>51</v>
      </c>
      <c r="E1102" s="11" t="s">
        <v>303</v>
      </c>
      <c r="F1102" s="12" t="s">
        <v>50</v>
      </c>
      <c r="G1102" s="12" t="s">
        <v>310</v>
      </c>
      <c r="H1102" s="12" t="s">
        <v>306</v>
      </c>
      <c r="I1102" s="103" t="s">
        <v>504</v>
      </c>
      <c r="J1102" s="12" t="str">
        <f t="shared" si="57"/>
        <v>≥17h</v>
      </c>
      <c r="K1102" s="12" t="s">
        <v>47</v>
      </c>
      <c r="L1102" s="69" t="s">
        <v>519</v>
      </c>
      <c r="M1102" s="11">
        <v>1</v>
      </c>
      <c r="N1102" s="16">
        <v>1</v>
      </c>
      <c r="O1102" s="27"/>
      <c r="P1102" s="27"/>
      <c r="Q1102" s="27"/>
      <c r="R1102" s="27"/>
      <c r="S1102" s="27"/>
      <c r="T1102" s="55"/>
      <c r="U1102" s="17"/>
      <c r="V1102" s="27"/>
      <c r="W1102" s="27"/>
      <c r="X1102" s="27"/>
      <c r="Y1102" s="27"/>
      <c r="Z1102" s="27"/>
      <c r="AA1102" s="28">
        <v>1</v>
      </c>
      <c r="AB1102" s="2">
        <f t="shared" si="56"/>
        <v>0</v>
      </c>
    </row>
    <row r="1103" spans="1:28" ht="12" customHeight="1">
      <c r="A1103" s="10">
        <v>1099</v>
      </c>
      <c r="B1103" s="98" t="s">
        <v>236</v>
      </c>
      <c r="C1103" s="98" t="s">
        <v>235</v>
      </c>
      <c r="D1103" s="11" t="s">
        <v>51</v>
      </c>
      <c r="E1103" s="11" t="s">
        <v>304</v>
      </c>
      <c r="F1103" s="12" t="s">
        <v>48</v>
      </c>
      <c r="G1103" s="12" t="s">
        <v>510</v>
      </c>
      <c r="H1103" s="12" t="s">
        <v>306</v>
      </c>
      <c r="I1103" s="11" t="s">
        <v>504</v>
      </c>
      <c r="J1103" s="12" t="str">
        <f t="shared" si="57"/>
        <v>≥17h</v>
      </c>
      <c r="K1103" s="12" t="s">
        <v>513</v>
      </c>
      <c r="L1103" s="69" t="s">
        <v>519</v>
      </c>
      <c r="M1103" s="11">
        <v>1</v>
      </c>
      <c r="N1103" s="16">
        <v>1</v>
      </c>
      <c r="O1103" s="27"/>
      <c r="P1103" s="27"/>
      <c r="Q1103" s="27"/>
      <c r="R1103" s="27"/>
      <c r="S1103" s="27"/>
      <c r="T1103" s="55"/>
      <c r="U1103" s="17"/>
      <c r="V1103" s="27"/>
      <c r="W1103" s="27"/>
      <c r="X1103" s="27"/>
      <c r="Y1103" s="27"/>
      <c r="Z1103" s="27">
        <v>1</v>
      </c>
      <c r="AA1103" s="28"/>
      <c r="AB1103" s="2">
        <f t="shared" si="56"/>
        <v>1</v>
      </c>
    </row>
    <row r="1104" spans="1:28" ht="12" customHeight="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11"/>
      <c r="N1104" s="16"/>
      <c r="O1104" s="27"/>
      <c r="P1104" s="27"/>
      <c r="Q1104" s="27"/>
      <c r="R1104" s="27"/>
      <c r="S1104" s="27"/>
      <c r="T1104" s="55">
        <v>1</v>
      </c>
      <c r="U1104" s="17"/>
      <c r="V1104" s="27"/>
      <c r="W1104" s="27"/>
      <c r="X1104" s="27"/>
      <c r="Y1104" s="27"/>
      <c r="Z1104" s="27"/>
      <c r="AA1104" s="28">
        <v>1</v>
      </c>
      <c r="AB1104" s="2">
        <f t="shared" si="56"/>
        <v>0</v>
      </c>
    </row>
    <row r="1105" spans="1:28" ht="12" customHeight="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11">
        <v>1</v>
      </c>
      <c r="N1105" s="16">
        <v>1</v>
      </c>
      <c r="O1105" s="27"/>
      <c r="P1105" s="27"/>
      <c r="Q1105" s="27"/>
      <c r="R1105" s="27"/>
      <c r="S1105" s="27"/>
      <c r="T1105" s="55"/>
      <c r="U1105" s="17"/>
      <c r="V1105" s="27"/>
      <c r="W1105" s="27"/>
      <c r="X1105" s="27"/>
      <c r="Y1105" s="27"/>
      <c r="Z1105" s="27"/>
      <c r="AA1105" s="28">
        <v>1</v>
      </c>
      <c r="AB1105" s="2">
        <f t="shared" si="56"/>
        <v>0</v>
      </c>
    </row>
    <row r="1106" spans="1:28" ht="12" customHeight="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11">
        <v>1</v>
      </c>
      <c r="N1106" s="16"/>
      <c r="O1106" s="27"/>
      <c r="P1106" s="27"/>
      <c r="Q1106" s="27"/>
      <c r="R1106" s="27"/>
      <c r="S1106" s="27">
        <v>1</v>
      </c>
      <c r="T1106" s="55"/>
      <c r="U1106" s="17"/>
      <c r="V1106" s="27"/>
      <c r="W1106" s="27"/>
      <c r="X1106" s="27"/>
      <c r="Y1106" s="27"/>
      <c r="Z1106" s="27">
        <v>1</v>
      </c>
      <c r="AA1106" s="28"/>
      <c r="AB1106" s="2">
        <f t="shared" si="56"/>
        <v>1</v>
      </c>
    </row>
    <row r="1107" spans="1:28" ht="12" customHeight="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11">
        <v>1</v>
      </c>
      <c r="N1107" s="16"/>
      <c r="O1107" s="27"/>
      <c r="P1107" s="27"/>
      <c r="Q1107" s="27"/>
      <c r="R1107" s="27"/>
      <c r="S1107" s="27">
        <v>1</v>
      </c>
      <c r="T1107" s="55"/>
      <c r="U1107" s="17"/>
      <c r="V1107" s="27"/>
      <c r="W1107" s="27"/>
      <c r="X1107" s="27"/>
      <c r="Y1107" s="27"/>
      <c r="Z1107" s="27">
        <v>1</v>
      </c>
      <c r="AA1107" s="28"/>
      <c r="AB1107" s="2">
        <f t="shared" si="56"/>
        <v>1</v>
      </c>
    </row>
    <row r="1108" spans="1:28" ht="12" customHeight="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11">
        <v>1</v>
      </c>
      <c r="N1108" s="16"/>
      <c r="O1108" s="27"/>
      <c r="P1108" s="27"/>
      <c r="Q1108" s="27"/>
      <c r="R1108" s="27"/>
      <c r="S1108" s="27">
        <v>1</v>
      </c>
      <c r="T1108" s="55"/>
      <c r="U1108" s="17"/>
      <c r="V1108" s="27"/>
      <c r="W1108" s="27"/>
      <c r="X1108" s="27"/>
      <c r="Y1108" s="27"/>
      <c r="Z1108" s="27">
        <v>1</v>
      </c>
      <c r="AA1108" s="28"/>
      <c r="AB1108" s="2">
        <f t="shared" si="56"/>
        <v>1</v>
      </c>
    </row>
    <row r="1109" spans="1:28" ht="12" customHeight="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11">
        <v>1</v>
      </c>
      <c r="N1109" s="16"/>
      <c r="O1109" s="27"/>
      <c r="P1109" s="27"/>
      <c r="Q1109" s="27"/>
      <c r="R1109" s="27"/>
      <c r="S1109" s="27">
        <v>1</v>
      </c>
      <c r="T1109" s="55"/>
      <c r="U1109" s="17"/>
      <c r="V1109" s="27"/>
      <c r="W1109" s="27"/>
      <c r="X1109" s="27"/>
      <c r="Y1109" s="27"/>
      <c r="Z1109" s="27">
        <v>1</v>
      </c>
      <c r="AA1109" s="28"/>
      <c r="AB1109" s="2">
        <f t="shared" si="56"/>
        <v>1</v>
      </c>
    </row>
    <row r="1110" spans="1:28" ht="12" customHeight="1">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11">
        <v>1</v>
      </c>
      <c r="N1110" s="16"/>
      <c r="O1110" s="27"/>
      <c r="P1110" s="27"/>
      <c r="Q1110" s="27"/>
      <c r="R1110" s="27"/>
      <c r="S1110" s="27">
        <v>1</v>
      </c>
      <c r="T1110" s="55"/>
      <c r="U1110" s="17"/>
      <c r="V1110" s="27"/>
      <c r="W1110" s="27"/>
      <c r="X1110" s="27"/>
      <c r="Y1110" s="27"/>
      <c r="Z1110" s="27">
        <v>1</v>
      </c>
      <c r="AA1110" s="28"/>
      <c r="AB1110" s="2">
        <f t="shared" si="56"/>
        <v>1</v>
      </c>
    </row>
    <row r="1111" spans="1:28" ht="12" customHeight="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11">
        <v>1</v>
      </c>
      <c r="N1111" s="16"/>
      <c r="O1111" s="27"/>
      <c r="P1111" s="27"/>
      <c r="Q1111" s="27">
        <v>1</v>
      </c>
      <c r="R1111" s="27"/>
      <c r="S1111" s="27"/>
      <c r="T1111" s="55"/>
      <c r="U1111" s="17"/>
      <c r="V1111" s="27"/>
      <c r="W1111" s="27"/>
      <c r="X1111" s="27"/>
      <c r="Y1111" s="27"/>
      <c r="Z1111" s="27"/>
      <c r="AA1111" s="28">
        <v>1</v>
      </c>
      <c r="AB1111" s="2">
        <f t="shared" si="56"/>
        <v>0</v>
      </c>
    </row>
    <row r="1112" spans="1:28" ht="12" customHeight="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11">
        <v>1</v>
      </c>
      <c r="N1112" s="16">
        <v>1</v>
      </c>
      <c r="O1112" s="27"/>
      <c r="P1112" s="27"/>
      <c r="Q1112" s="27"/>
      <c r="R1112" s="27"/>
      <c r="S1112" s="27"/>
      <c r="T1112" s="55"/>
      <c r="U1112" s="17"/>
      <c r="V1112" s="27"/>
      <c r="W1112" s="27"/>
      <c r="X1112" s="27"/>
      <c r="Y1112" s="27"/>
      <c r="Z1112" s="27"/>
      <c r="AA1112" s="28">
        <v>1</v>
      </c>
      <c r="AB1112" s="2">
        <f t="shared" si="56"/>
        <v>0</v>
      </c>
    </row>
    <row r="1113" spans="1:28" ht="12" customHeight="1">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11">
        <v>1</v>
      </c>
      <c r="N1113" s="16">
        <v>1</v>
      </c>
      <c r="O1113" s="27"/>
      <c r="P1113" s="27"/>
      <c r="Q1113" s="27"/>
      <c r="R1113" s="27"/>
      <c r="S1113" s="27"/>
      <c r="T1113" s="55"/>
      <c r="U1113" s="17">
        <v>1</v>
      </c>
      <c r="V1113" s="27"/>
      <c r="W1113" s="27"/>
      <c r="X1113" s="27"/>
      <c r="Y1113" s="27"/>
      <c r="Z1113" s="27"/>
      <c r="AA1113" s="28"/>
      <c r="AB1113" s="2">
        <f t="shared" si="56"/>
        <v>0</v>
      </c>
    </row>
    <row r="1114" spans="1:28" ht="12" customHeight="1">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11"/>
      <c r="N1114" s="16"/>
      <c r="O1114" s="27"/>
      <c r="P1114" s="27"/>
      <c r="Q1114" s="27"/>
      <c r="R1114" s="27"/>
      <c r="S1114" s="27"/>
      <c r="T1114" s="55">
        <v>1</v>
      </c>
      <c r="U1114" s="17"/>
      <c r="V1114" s="27"/>
      <c r="W1114" s="27"/>
      <c r="X1114" s="27"/>
      <c r="Y1114" s="27"/>
      <c r="Z1114" s="27"/>
      <c r="AA1114" s="28">
        <v>1</v>
      </c>
      <c r="AB1114" s="2">
        <f t="shared" si="56"/>
        <v>0</v>
      </c>
    </row>
    <row r="1115" spans="1:28" ht="12" customHeight="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11">
        <v>1</v>
      </c>
      <c r="N1115" s="16">
        <v>1</v>
      </c>
      <c r="O1115" s="27"/>
      <c r="P1115" s="27"/>
      <c r="Q1115" s="27"/>
      <c r="R1115" s="27"/>
      <c r="S1115" s="27"/>
      <c r="T1115" s="55"/>
      <c r="U1115" s="17"/>
      <c r="V1115" s="27"/>
      <c r="W1115" s="27"/>
      <c r="X1115" s="27"/>
      <c r="Y1115" s="27"/>
      <c r="Z1115" s="27"/>
      <c r="AA1115" s="28">
        <v>1</v>
      </c>
      <c r="AB1115" s="2">
        <f t="shared" si="56"/>
        <v>0</v>
      </c>
    </row>
    <row r="1116" spans="1:28" ht="12" customHeight="1">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11">
        <v>1</v>
      </c>
      <c r="N1116" s="16"/>
      <c r="O1116" s="27"/>
      <c r="P1116" s="27"/>
      <c r="Q1116" s="27"/>
      <c r="R1116" s="27"/>
      <c r="S1116" s="27"/>
      <c r="T1116" s="55">
        <v>1</v>
      </c>
      <c r="U1116" s="17"/>
      <c r="V1116" s="27"/>
      <c r="W1116" s="27"/>
      <c r="X1116" s="27"/>
      <c r="Y1116" s="27"/>
      <c r="Z1116" s="27"/>
      <c r="AA1116" s="28">
        <v>1</v>
      </c>
      <c r="AB1116" s="2">
        <f t="shared" si="56"/>
        <v>0</v>
      </c>
    </row>
    <row r="1117" spans="1:28" ht="12" customHeight="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11">
        <v>1</v>
      </c>
      <c r="N1117" s="16">
        <v>1</v>
      </c>
      <c r="O1117" s="27"/>
      <c r="P1117" s="27"/>
      <c r="Q1117" s="27"/>
      <c r="R1117" s="27"/>
      <c r="S1117" s="27"/>
      <c r="T1117" s="55"/>
      <c r="U1117" s="17"/>
      <c r="V1117" s="27"/>
      <c r="W1117" s="27"/>
      <c r="X1117" s="27"/>
      <c r="Y1117" s="27"/>
      <c r="Z1117" s="27"/>
      <c r="AA1117" s="28">
        <v>1</v>
      </c>
      <c r="AB1117" s="2">
        <f t="shared" si="56"/>
        <v>0</v>
      </c>
    </row>
    <row r="1118" spans="1:28" ht="12" customHeight="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11">
        <v>1</v>
      </c>
      <c r="N1118" s="16">
        <v>1</v>
      </c>
      <c r="O1118" s="27"/>
      <c r="P1118" s="27"/>
      <c r="Q1118" s="27"/>
      <c r="R1118" s="27"/>
      <c r="S1118" s="27"/>
      <c r="T1118" s="55"/>
      <c r="U1118" s="17"/>
      <c r="V1118" s="27"/>
      <c r="W1118" s="27"/>
      <c r="X1118" s="27"/>
      <c r="Y1118" s="27"/>
      <c r="Z1118" s="27"/>
      <c r="AA1118" s="28">
        <v>1</v>
      </c>
      <c r="AB1118" s="2">
        <f t="shared" si="56"/>
        <v>0</v>
      </c>
    </row>
    <row r="1119" spans="1:28" ht="12" customHeight="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11"/>
      <c r="N1119" s="16"/>
      <c r="O1119" s="27"/>
      <c r="P1119" s="27"/>
      <c r="Q1119" s="27"/>
      <c r="R1119" s="27"/>
      <c r="S1119" s="27"/>
      <c r="T1119" s="55">
        <v>1</v>
      </c>
      <c r="U1119" s="17"/>
      <c r="V1119" s="27"/>
      <c r="W1119" s="27"/>
      <c r="X1119" s="27"/>
      <c r="Y1119" s="27"/>
      <c r="Z1119" s="27"/>
      <c r="AA1119" s="28">
        <v>1</v>
      </c>
      <c r="AB1119" s="2">
        <f t="shared" si="56"/>
        <v>0</v>
      </c>
    </row>
    <row r="1120" spans="1:28" ht="12" customHeight="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11">
        <v>1</v>
      </c>
      <c r="N1120" s="16"/>
      <c r="O1120" s="27"/>
      <c r="P1120" s="27"/>
      <c r="Q1120" s="27"/>
      <c r="R1120" s="27"/>
      <c r="S1120" s="27">
        <v>1</v>
      </c>
      <c r="T1120" s="55"/>
      <c r="U1120" s="17"/>
      <c r="V1120" s="27"/>
      <c r="W1120" s="27"/>
      <c r="X1120" s="27"/>
      <c r="Y1120" s="27"/>
      <c r="Z1120" s="27"/>
      <c r="AA1120" s="28">
        <v>1</v>
      </c>
      <c r="AB1120" s="2">
        <f t="shared" si="56"/>
        <v>1</v>
      </c>
    </row>
    <row r="1121" spans="1:28" ht="12" customHeight="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11"/>
      <c r="N1121" s="16"/>
      <c r="O1121" s="27"/>
      <c r="P1121" s="27"/>
      <c r="Q1121" s="27"/>
      <c r="R1121" s="27"/>
      <c r="S1121" s="27"/>
      <c r="T1121" s="55">
        <v>1</v>
      </c>
      <c r="U1121" s="17"/>
      <c r="V1121" s="27"/>
      <c r="W1121" s="27"/>
      <c r="X1121" s="27"/>
      <c r="Y1121" s="27"/>
      <c r="Z1121" s="27"/>
      <c r="AA1121" s="28">
        <v>1</v>
      </c>
      <c r="AB1121" s="2">
        <f t="shared" si="56"/>
        <v>0</v>
      </c>
    </row>
    <row r="1122" spans="1:28" ht="12" customHeight="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11">
        <v>1</v>
      </c>
      <c r="N1122" s="16">
        <v>1</v>
      </c>
      <c r="O1122" s="27"/>
      <c r="P1122" s="27"/>
      <c r="Q1122" s="27"/>
      <c r="R1122" s="27"/>
      <c r="S1122" s="27"/>
      <c r="T1122" s="55"/>
      <c r="U1122" s="17"/>
      <c r="V1122" s="27"/>
      <c r="W1122" s="27"/>
      <c r="X1122" s="27"/>
      <c r="Y1122" s="27"/>
      <c r="Z1122" s="27"/>
      <c r="AA1122" s="28">
        <v>1</v>
      </c>
      <c r="AB1122" s="2">
        <f t="shared" si="56"/>
        <v>0</v>
      </c>
    </row>
    <row r="1123" spans="1:28" ht="12" customHeight="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11"/>
      <c r="N1123" s="16"/>
      <c r="O1123" s="27"/>
      <c r="P1123" s="27"/>
      <c r="Q1123" s="27"/>
      <c r="R1123" s="27"/>
      <c r="S1123" s="27"/>
      <c r="T1123" s="55">
        <v>1</v>
      </c>
      <c r="U1123" s="17"/>
      <c r="V1123" s="27"/>
      <c r="W1123" s="27"/>
      <c r="X1123" s="27"/>
      <c r="Y1123" s="27"/>
      <c r="Z1123" s="27"/>
      <c r="AA1123" s="28">
        <v>1</v>
      </c>
      <c r="AB1123" s="2">
        <f t="shared" si="56"/>
        <v>0</v>
      </c>
    </row>
    <row r="1124" spans="1:28" ht="12" customHeight="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11">
        <v>1</v>
      </c>
      <c r="N1124" s="16">
        <v>1</v>
      </c>
      <c r="O1124" s="27"/>
      <c r="P1124" s="27"/>
      <c r="Q1124" s="27"/>
      <c r="R1124" s="27"/>
      <c r="S1124" s="27"/>
      <c r="T1124" s="55"/>
      <c r="U1124" s="17"/>
      <c r="V1124" s="27"/>
      <c r="W1124" s="27"/>
      <c r="X1124" s="27"/>
      <c r="Y1124" s="27"/>
      <c r="Z1124" s="27"/>
      <c r="AA1124" s="28">
        <v>1</v>
      </c>
      <c r="AB1124" s="2">
        <f t="shared" si="56"/>
        <v>0</v>
      </c>
    </row>
    <row r="1125" spans="1:28" ht="12" customHeight="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11">
        <v>1</v>
      </c>
      <c r="N1125" s="16">
        <v>1</v>
      </c>
      <c r="O1125" s="27"/>
      <c r="P1125" s="27"/>
      <c r="Q1125" s="27"/>
      <c r="R1125" s="27"/>
      <c r="S1125" s="27"/>
      <c r="T1125" s="55"/>
      <c r="U1125" s="17"/>
      <c r="V1125" s="27"/>
      <c r="W1125" s="27"/>
      <c r="X1125" s="27"/>
      <c r="Y1125" s="27"/>
      <c r="Z1125" s="27"/>
      <c r="AA1125" s="28">
        <v>1</v>
      </c>
      <c r="AB1125" s="2">
        <f t="shared" si="56"/>
        <v>0</v>
      </c>
    </row>
    <row r="1126" spans="1:28" ht="12" customHeight="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11"/>
      <c r="N1126" s="16"/>
      <c r="O1126" s="27"/>
      <c r="P1126" s="27"/>
      <c r="Q1126" s="27"/>
      <c r="R1126" s="27"/>
      <c r="S1126" s="27"/>
      <c r="T1126" s="55">
        <v>1</v>
      </c>
      <c r="U1126" s="17"/>
      <c r="V1126" s="27"/>
      <c r="W1126" s="27"/>
      <c r="X1126" s="27"/>
      <c r="Y1126" s="27"/>
      <c r="Z1126" s="27"/>
      <c r="AA1126" s="28">
        <v>1</v>
      </c>
      <c r="AB1126" s="2">
        <f t="shared" si="56"/>
        <v>0</v>
      </c>
    </row>
    <row r="1127" spans="1:28" ht="12" customHeight="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11">
        <v>1</v>
      </c>
      <c r="N1127" s="16">
        <v>1</v>
      </c>
      <c r="O1127" s="27"/>
      <c r="P1127" s="27"/>
      <c r="Q1127" s="27"/>
      <c r="R1127" s="27"/>
      <c r="S1127" s="27"/>
      <c r="T1127" s="55"/>
      <c r="U1127" s="17"/>
      <c r="V1127" s="27"/>
      <c r="W1127" s="27"/>
      <c r="X1127" s="27"/>
      <c r="Y1127" s="27"/>
      <c r="Z1127" s="27"/>
      <c r="AA1127" s="28">
        <v>1</v>
      </c>
      <c r="AB1127" s="2">
        <f t="shared" si="56"/>
        <v>0</v>
      </c>
    </row>
    <row r="1128" spans="1:28" ht="12" customHeight="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11">
        <v>1</v>
      </c>
      <c r="N1128" s="16">
        <v>1</v>
      </c>
      <c r="O1128" s="27"/>
      <c r="P1128" s="27"/>
      <c r="Q1128" s="27"/>
      <c r="R1128" s="27"/>
      <c r="S1128" s="27"/>
      <c r="T1128" s="55"/>
      <c r="U1128" s="17"/>
      <c r="V1128" s="27"/>
      <c r="W1128" s="27"/>
      <c r="X1128" s="27"/>
      <c r="Y1128" s="27"/>
      <c r="Z1128" s="27"/>
      <c r="AA1128" s="28">
        <v>1</v>
      </c>
      <c r="AB1128" s="2">
        <f t="shared" si="56"/>
        <v>0</v>
      </c>
    </row>
    <row r="1129" spans="1:28" ht="12" customHeight="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11">
        <v>1</v>
      </c>
      <c r="N1129" s="16">
        <v>1</v>
      </c>
      <c r="O1129" s="27"/>
      <c r="P1129" s="27"/>
      <c r="Q1129" s="27"/>
      <c r="R1129" s="27"/>
      <c r="S1129" s="27"/>
      <c r="T1129" s="55"/>
      <c r="U1129" s="17"/>
      <c r="V1129" s="27"/>
      <c r="W1129" s="27"/>
      <c r="X1129" s="27"/>
      <c r="Y1129" s="27"/>
      <c r="Z1129" s="27"/>
      <c r="AA1129" s="28">
        <v>1</v>
      </c>
      <c r="AB1129" s="2">
        <f t="shared" si="56"/>
        <v>0</v>
      </c>
    </row>
    <row r="1130" spans="1:28" ht="12" customHeight="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11">
        <v>1</v>
      </c>
      <c r="N1130" s="16">
        <v>1</v>
      </c>
      <c r="O1130" s="27"/>
      <c r="P1130" s="27"/>
      <c r="Q1130" s="27"/>
      <c r="R1130" s="27"/>
      <c r="S1130" s="27"/>
      <c r="T1130" s="55"/>
      <c r="U1130" s="17">
        <v>1</v>
      </c>
      <c r="V1130" s="27"/>
      <c r="W1130" s="27"/>
      <c r="X1130" s="27"/>
      <c r="Y1130" s="27"/>
      <c r="Z1130" s="27"/>
      <c r="AA1130" s="28"/>
      <c r="AB1130" s="2">
        <f t="shared" si="56"/>
        <v>0</v>
      </c>
    </row>
    <row r="1131" spans="1:28" ht="12" customHeight="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11">
        <v>1</v>
      </c>
      <c r="N1131" s="16">
        <v>1</v>
      </c>
      <c r="O1131" s="27"/>
      <c r="P1131" s="27"/>
      <c r="Q1131" s="27"/>
      <c r="R1131" s="27"/>
      <c r="S1131" s="27"/>
      <c r="T1131" s="55"/>
      <c r="U1131" s="17"/>
      <c r="V1131" s="27"/>
      <c r="W1131" s="27"/>
      <c r="X1131" s="27"/>
      <c r="Y1131" s="27"/>
      <c r="Z1131" s="27"/>
      <c r="AA1131" s="28">
        <v>1</v>
      </c>
      <c r="AB1131" s="2">
        <f t="shared" si="56"/>
        <v>0</v>
      </c>
    </row>
    <row r="1132" spans="1:28" ht="12" customHeight="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11">
        <v>1</v>
      </c>
      <c r="N1132" s="16"/>
      <c r="O1132" s="27"/>
      <c r="P1132" s="27"/>
      <c r="Q1132" s="27"/>
      <c r="R1132" s="27"/>
      <c r="S1132" s="27">
        <v>1</v>
      </c>
      <c r="T1132" s="55"/>
      <c r="U1132" s="17"/>
      <c r="V1132" s="27"/>
      <c r="W1132" s="27"/>
      <c r="X1132" s="27"/>
      <c r="Y1132" s="27"/>
      <c r="Z1132" s="27"/>
      <c r="AA1132" s="28">
        <v>1</v>
      </c>
      <c r="AB1132" s="2">
        <f t="shared" si="56"/>
        <v>1</v>
      </c>
    </row>
    <row r="1133" spans="1:28" ht="12" customHeight="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11"/>
      <c r="N1133" s="16"/>
      <c r="O1133" s="27"/>
      <c r="P1133" s="27"/>
      <c r="Q1133" s="27"/>
      <c r="R1133" s="27"/>
      <c r="S1133" s="27"/>
      <c r="T1133" s="55">
        <v>1</v>
      </c>
      <c r="U1133" s="17"/>
      <c r="V1133" s="27"/>
      <c r="W1133" s="27"/>
      <c r="X1133" s="27"/>
      <c r="Y1133" s="27"/>
      <c r="Z1133" s="27"/>
      <c r="AA1133" s="28">
        <v>1</v>
      </c>
      <c r="AB1133" s="2">
        <f t="shared" si="56"/>
        <v>0</v>
      </c>
    </row>
    <row r="1134" spans="1:28" ht="12" customHeight="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11">
        <v>1</v>
      </c>
      <c r="N1134" s="16">
        <v>1</v>
      </c>
      <c r="O1134" s="27"/>
      <c r="P1134" s="27"/>
      <c r="Q1134" s="27"/>
      <c r="R1134" s="27"/>
      <c r="S1134" s="27"/>
      <c r="T1134" s="55"/>
      <c r="U1134" s="17"/>
      <c r="V1134" s="27"/>
      <c r="W1134" s="27"/>
      <c r="X1134" s="27"/>
      <c r="Y1134" s="27"/>
      <c r="Z1134" s="27"/>
      <c r="AA1134" s="28">
        <v>1</v>
      </c>
      <c r="AB1134" s="2">
        <f t="shared" si="56"/>
        <v>0</v>
      </c>
    </row>
    <row r="1135" spans="1:28" ht="12" customHeight="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11"/>
      <c r="N1135" s="16"/>
      <c r="O1135" s="27"/>
      <c r="P1135" s="27"/>
      <c r="Q1135" s="27"/>
      <c r="R1135" s="27"/>
      <c r="S1135" s="27"/>
      <c r="T1135" s="55">
        <v>1</v>
      </c>
      <c r="U1135" s="17"/>
      <c r="V1135" s="27"/>
      <c r="W1135" s="27"/>
      <c r="X1135" s="27"/>
      <c r="Y1135" s="27"/>
      <c r="Z1135" s="27"/>
      <c r="AA1135" s="28">
        <v>1</v>
      </c>
      <c r="AB1135" s="2">
        <f t="shared" si="56"/>
        <v>0</v>
      </c>
    </row>
    <row r="1136" spans="1:28" ht="12" customHeight="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11">
        <v>1</v>
      </c>
      <c r="N1136" s="16">
        <v>1</v>
      </c>
      <c r="O1136" s="27"/>
      <c r="P1136" s="27"/>
      <c r="Q1136" s="27"/>
      <c r="R1136" s="27"/>
      <c r="S1136" s="27"/>
      <c r="T1136" s="55"/>
      <c r="U1136" s="17"/>
      <c r="V1136" s="27"/>
      <c r="W1136" s="27"/>
      <c r="X1136" s="27"/>
      <c r="Y1136" s="27"/>
      <c r="Z1136" s="27"/>
      <c r="AA1136" s="28">
        <v>1</v>
      </c>
      <c r="AB1136" s="2">
        <f t="shared" si="56"/>
        <v>0</v>
      </c>
    </row>
    <row r="1137" spans="1:28" ht="12" customHeight="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11"/>
      <c r="N1137" s="16"/>
      <c r="O1137" s="27"/>
      <c r="P1137" s="27"/>
      <c r="Q1137" s="27"/>
      <c r="R1137" s="27"/>
      <c r="S1137" s="27"/>
      <c r="T1137" s="55">
        <v>1</v>
      </c>
      <c r="U1137" s="17"/>
      <c r="V1137" s="27"/>
      <c r="W1137" s="27"/>
      <c r="X1137" s="27"/>
      <c r="Y1137" s="27"/>
      <c r="Z1137" s="27"/>
      <c r="AA1137" s="28">
        <v>1</v>
      </c>
      <c r="AB1137" s="2">
        <f t="shared" si="56"/>
        <v>0</v>
      </c>
    </row>
    <row r="1138" spans="1:28" ht="12" customHeight="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11">
        <v>1</v>
      </c>
      <c r="N1138" s="16">
        <v>1</v>
      </c>
      <c r="O1138" s="27"/>
      <c r="P1138" s="27"/>
      <c r="Q1138" s="27"/>
      <c r="R1138" s="27"/>
      <c r="S1138" s="27"/>
      <c r="T1138" s="55"/>
      <c r="U1138" s="17"/>
      <c r="V1138" s="27"/>
      <c r="W1138" s="27"/>
      <c r="X1138" s="27"/>
      <c r="Y1138" s="27"/>
      <c r="Z1138" s="27"/>
      <c r="AA1138" s="28">
        <v>1</v>
      </c>
      <c r="AB1138" s="2">
        <f t="shared" si="56"/>
        <v>0</v>
      </c>
    </row>
    <row r="1139" spans="1:28" ht="12" customHeight="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11">
        <v>1</v>
      </c>
      <c r="N1139" s="16">
        <v>1</v>
      </c>
      <c r="O1139" s="27"/>
      <c r="P1139" s="27"/>
      <c r="Q1139" s="27"/>
      <c r="R1139" s="27"/>
      <c r="S1139" s="27"/>
      <c r="T1139" s="55"/>
      <c r="U1139" s="17"/>
      <c r="V1139" s="27"/>
      <c r="W1139" s="27"/>
      <c r="X1139" s="27"/>
      <c r="Y1139" s="27"/>
      <c r="Z1139" s="27"/>
      <c r="AA1139" s="28">
        <v>1</v>
      </c>
      <c r="AB1139" s="2">
        <f t="shared" si="56"/>
        <v>0</v>
      </c>
    </row>
    <row r="1140" spans="1:28" ht="12" customHeight="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11"/>
      <c r="N1140" s="16"/>
      <c r="O1140" s="27"/>
      <c r="P1140" s="27"/>
      <c r="Q1140" s="27"/>
      <c r="R1140" s="27"/>
      <c r="S1140" s="27"/>
      <c r="T1140" s="55">
        <v>1</v>
      </c>
      <c r="U1140" s="17"/>
      <c r="V1140" s="27"/>
      <c r="W1140" s="27"/>
      <c r="X1140" s="27"/>
      <c r="Y1140" s="27"/>
      <c r="Z1140" s="27"/>
      <c r="AA1140" s="28">
        <v>1</v>
      </c>
      <c r="AB1140" s="2">
        <f t="shared" si="56"/>
        <v>0</v>
      </c>
    </row>
    <row r="1141" spans="1:28" ht="12" customHeight="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11">
        <v>1</v>
      </c>
      <c r="N1141" s="16"/>
      <c r="O1141" s="27"/>
      <c r="P1141" s="27"/>
      <c r="Q1141" s="27">
        <v>1</v>
      </c>
      <c r="R1141" s="27"/>
      <c r="S1141" s="27"/>
      <c r="T1141" s="55"/>
      <c r="U1141" s="17"/>
      <c r="V1141" s="27"/>
      <c r="W1141" s="27"/>
      <c r="X1141" s="27"/>
      <c r="Y1141" s="27"/>
      <c r="Z1141" s="27"/>
      <c r="AA1141" s="28">
        <v>1</v>
      </c>
      <c r="AB1141" s="2">
        <f t="shared" si="56"/>
        <v>0</v>
      </c>
    </row>
    <row r="1142" spans="1:28" ht="12" customHeight="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11">
        <v>1</v>
      </c>
      <c r="N1142" s="16"/>
      <c r="O1142" s="27">
        <v>1</v>
      </c>
      <c r="P1142" s="27"/>
      <c r="Q1142" s="27"/>
      <c r="R1142" s="27"/>
      <c r="S1142" s="27"/>
      <c r="T1142" s="55"/>
      <c r="U1142" s="17"/>
      <c r="V1142" s="27">
        <v>1</v>
      </c>
      <c r="W1142" s="27"/>
      <c r="X1142" s="27"/>
      <c r="Y1142" s="27"/>
      <c r="Z1142" s="27"/>
      <c r="AA1142" s="28"/>
      <c r="AB1142" s="2">
        <f t="shared" si="56"/>
        <v>0</v>
      </c>
    </row>
    <row r="1143" spans="1:28" ht="12" customHeight="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11"/>
      <c r="N1143" s="16"/>
      <c r="O1143" s="27"/>
      <c r="P1143" s="27"/>
      <c r="Q1143" s="27"/>
      <c r="R1143" s="27"/>
      <c r="S1143" s="27"/>
      <c r="T1143" s="55">
        <v>1</v>
      </c>
      <c r="U1143" s="17"/>
      <c r="V1143" s="27"/>
      <c r="W1143" s="27"/>
      <c r="X1143" s="27"/>
      <c r="Y1143" s="27"/>
      <c r="Z1143" s="27"/>
      <c r="AA1143" s="28">
        <v>1</v>
      </c>
      <c r="AB1143" s="2">
        <f t="shared" si="56"/>
        <v>0</v>
      </c>
    </row>
    <row r="1144" spans="1:28" ht="12" customHeight="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11"/>
      <c r="N1144" s="16"/>
      <c r="O1144" s="27"/>
      <c r="P1144" s="27"/>
      <c r="Q1144" s="27"/>
      <c r="R1144" s="27"/>
      <c r="S1144" s="27"/>
      <c r="T1144" s="55">
        <v>1</v>
      </c>
      <c r="U1144" s="17"/>
      <c r="V1144" s="27"/>
      <c r="W1144" s="27"/>
      <c r="X1144" s="27"/>
      <c r="Y1144" s="27"/>
      <c r="Z1144" s="27"/>
      <c r="AA1144" s="28">
        <v>1</v>
      </c>
      <c r="AB1144" s="2">
        <f t="shared" si="56"/>
        <v>0</v>
      </c>
    </row>
    <row r="1145" spans="1:28" ht="12" customHeight="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11">
        <v>1</v>
      </c>
      <c r="N1145" s="16">
        <v>1</v>
      </c>
      <c r="O1145" s="27"/>
      <c r="P1145" s="27"/>
      <c r="Q1145" s="27"/>
      <c r="R1145" s="27"/>
      <c r="S1145" s="27"/>
      <c r="T1145" s="55"/>
      <c r="U1145" s="17"/>
      <c r="V1145" s="27"/>
      <c r="W1145" s="27"/>
      <c r="X1145" s="27"/>
      <c r="Y1145" s="27"/>
      <c r="Z1145" s="27"/>
      <c r="AA1145" s="28">
        <v>1</v>
      </c>
      <c r="AB1145" s="2">
        <f t="shared" si="56"/>
        <v>0</v>
      </c>
    </row>
    <row r="1146" spans="1:28" ht="12" customHeight="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11">
        <v>1</v>
      </c>
      <c r="N1146" s="16">
        <v>1</v>
      </c>
      <c r="O1146" s="27"/>
      <c r="P1146" s="27"/>
      <c r="Q1146" s="27"/>
      <c r="R1146" s="27"/>
      <c r="S1146" s="27"/>
      <c r="T1146" s="55"/>
      <c r="U1146" s="17"/>
      <c r="V1146" s="27"/>
      <c r="W1146" s="27"/>
      <c r="X1146" s="27"/>
      <c r="Y1146" s="27"/>
      <c r="Z1146" s="27"/>
      <c r="AA1146" s="28">
        <v>1</v>
      </c>
      <c r="AB1146" s="2">
        <f t="shared" si="56"/>
        <v>0</v>
      </c>
    </row>
    <row r="1147" spans="1:28" ht="12" customHeight="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11"/>
      <c r="N1147" s="16"/>
      <c r="O1147" s="27"/>
      <c r="P1147" s="27"/>
      <c r="Q1147" s="27"/>
      <c r="R1147" s="27"/>
      <c r="S1147" s="27"/>
      <c r="T1147" s="55">
        <v>1</v>
      </c>
      <c r="U1147" s="17"/>
      <c r="V1147" s="27"/>
      <c r="W1147" s="27"/>
      <c r="X1147" s="27"/>
      <c r="Y1147" s="27"/>
      <c r="Z1147" s="27"/>
      <c r="AA1147" s="28">
        <v>1</v>
      </c>
      <c r="AB1147" s="2">
        <f t="shared" si="56"/>
        <v>0</v>
      </c>
    </row>
    <row r="1148" spans="1:28" ht="12" customHeight="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11"/>
      <c r="N1148" s="16"/>
      <c r="O1148" s="27"/>
      <c r="P1148" s="27"/>
      <c r="Q1148" s="27"/>
      <c r="R1148" s="27"/>
      <c r="S1148" s="27"/>
      <c r="T1148" s="55">
        <v>1</v>
      </c>
      <c r="U1148" s="17"/>
      <c r="V1148" s="27"/>
      <c r="W1148" s="27"/>
      <c r="X1148" s="27"/>
      <c r="Y1148" s="27"/>
      <c r="Z1148" s="27"/>
      <c r="AA1148" s="28">
        <v>1</v>
      </c>
      <c r="AB1148" s="2">
        <f t="shared" si="56"/>
        <v>0</v>
      </c>
    </row>
    <row r="1149" spans="1:28" ht="12" customHeight="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11">
        <v>1</v>
      </c>
      <c r="N1149" s="16"/>
      <c r="O1149" s="27">
        <v>1</v>
      </c>
      <c r="P1149" s="27"/>
      <c r="Q1149" s="27"/>
      <c r="R1149" s="27"/>
      <c r="S1149" s="27"/>
      <c r="T1149" s="55"/>
      <c r="U1149" s="17"/>
      <c r="V1149" s="27">
        <v>1</v>
      </c>
      <c r="W1149" s="27"/>
      <c r="X1149" s="27"/>
      <c r="Y1149" s="27"/>
      <c r="Z1149" s="27"/>
      <c r="AA1149" s="28"/>
      <c r="AB1149" s="2">
        <f t="shared" si="56"/>
        <v>0</v>
      </c>
    </row>
    <row r="1150" spans="1:28" ht="12" customHeight="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11">
        <v>1</v>
      </c>
      <c r="N1150" s="16"/>
      <c r="O1150" s="27"/>
      <c r="P1150" s="27"/>
      <c r="Q1150" s="27"/>
      <c r="R1150" s="27"/>
      <c r="S1150" s="27">
        <v>1</v>
      </c>
      <c r="T1150" s="55"/>
      <c r="U1150" s="17"/>
      <c r="V1150" s="27"/>
      <c r="W1150" s="27"/>
      <c r="X1150" s="27"/>
      <c r="Y1150" s="27"/>
      <c r="Z1150" s="27"/>
      <c r="AA1150" s="28">
        <v>1</v>
      </c>
      <c r="AB1150" s="2">
        <f t="shared" si="56"/>
        <v>1</v>
      </c>
    </row>
    <row r="1151" spans="1:28" ht="12" customHeight="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11"/>
      <c r="N1151" s="16"/>
      <c r="O1151" s="27"/>
      <c r="P1151" s="27"/>
      <c r="Q1151" s="27"/>
      <c r="R1151" s="27"/>
      <c r="S1151" s="27"/>
      <c r="T1151" s="55">
        <v>1</v>
      </c>
      <c r="U1151" s="17"/>
      <c r="V1151" s="27"/>
      <c r="W1151" s="27"/>
      <c r="X1151" s="27"/>
      <c r="Y1151" s="27"/>
      <c r="Z1151" s="27"/>
      <c r="AA1151" s="28">
        <v>1</v>
      </c>
      <c r="AB1151" s="2">
        <f t="shared" si="56"/>
        <v>0</v>
      </c>
    </row>
    <row r="1152" spans="1:28" ht="12" customHeight="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11">
        <v>1</v>
      </c>
      <c r="N1152" s="16"/>
      <c r="O1152" s="27"/>
      <c r="P1152" s="27"/>
      <c r="Q1152" s="27"/>
      <c r="R1152" s="27"/>
      <c r="S1152" s="27">
        <v>1</v>
      </c>
      <c r="T1152" s="55"/>
      <c r="U1152" s="17"/>
      <c r="V1152" s="27"/>
      <c r="W1152" s="27"/>
      <c r="X1152" s="27"/>
      <c r="Y1152" s="27"/>
      <c r="Z1152" s="27"/>
      <c r="AA1152" s="28">
        <v>1</v>
      </c>
      <c r="AB1152" s="2">
        <f t="shared" si="56"/>
        <v>1</v>
      </c>
    </row>
    <row r="1153" spans="1:28" ht="12" customHeight="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11">
        <v>1</v>
      </c>
      <c r="N1153" s="16"/>
      <c r="O1153" s="27"/>
      <c r="P1153" s="27"/>
      <c r="Q1153" s="27"/>
      <c r="R1153" s="27"/>
      <c r="S1153" s="27">
        <v>1</v>
      </c>
      <c r="T1153" s="55"/>
      <c r="U1153" s="17"/>
      <c r="V1153" s="27"/>
      <c r="W1153" s="27"/>
      <c r="X1153" s="27"/>
      <c r="Y1153" s="27"/>
      <c r="Z1153" s="27"/>
      <c r="AA1153" s="28">
        <v>1</v>
      </c>
      <c r="AB1153" s="2">
        <f t="shared" si="56"/>
        <v>1</v>
      </c>
    </row>
    <row r="1154" spans="1:28" ht="12" customHeight="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11">
        <v>1</v>
      </c>
      <c r="N1154" s="16"/>
      <c r="O1154" s="27">
        <v>1</v>
      </c>
      <c r="P1154" s="27"/>
      <c r="Q1154" s="27"/>
      <c r="R1154" s="27"/>
      <c r="S1154" s="27"/>
      <c r="T1154" s="55"/>
      <c r="U1154" s="17"/>
      <c r="V1154" s="27"/>
      <c r="W1154" s="27"/>
      <c r="X1154" s="27"/>
      <c r="Y1154" s="27"/>
      <c r="Z1154" s="27"/>
      <c r="AA1154" s="28">
        <v>1</v>
      </c>
      <c r="AB1154" s="2">
        <f t="shared" si="56"/>
        <v>0</v>
      </c>
    </row>
    <row r="1155" spans="1:28" ht="12" customHeight="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11">
        <v>1</v>
      </c>
      <c r="N1155" s="16">
        <v>1</v>
      </c>
      <c r="O1155" s="27"/>
      <c r="P1155" s="27"/>
      <c r="Q1155" s="27"/>
      <c r="R1155" s="27"/>
      <c r="S1155" s="27"/>
      <c r="T1155" s="55"/>
      <c r="U1155" s="17"/>
      <c r="V1155" s="27"/>
      <c r="W1155" s="27"/>
      <c r="X1155" s="27"/>
      <c r="Y1155" s="27"/>
      <c r="Z1155" s="27"/>
      <c r="AA1155" s="28">
        <v>1</v>
      </c>
      <c r="AB1155" s="2">
        <f t="shared" si="56"/>
        <v>0</v>
      </c>
    </row>
    <row r="1156" spans="1:28" ht="12" customHeight="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11">
        <v>1</v>
      </c>
      <c r="N1156" s="16"/>
      <c r="O1156" s="27">
        <v>1</v>
      </c>
      <c r="P1156" s="27"/>
      <c r="Q1156" s="27"/>
      <c r="R1156" s="27"/>
      <c r="S1156" s="27"/>
      <c r="T1156" s="55"/>
      <c r="U1156" s="17"/>
      <c r="V1156" s="27"/>
      <c r="W1156" s="27"/>
      <c r="X1156" s="27"/>
      <c r="Y1156" s="27"/>
      <c r="Z1156" s="27"/>
      <c r="AA1156" s="28">
        <v>1</v>
      </c>
      <c r="AB1156" s="2">
        <f t="shared" si="56"/>
        <v>0</v>
      </c>
    </row>
    <row r="1157" spans="1:28" ht="12" customHeight="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11">
        <v>1</v>
      </c>
      <c r="N1157" s="16"/>
      <c r="O1157" s="27"/>
      <c r="P1157" s="27"/>
      <c r="Q1157" s="27"/>
      <c r="R1157" s="27"/>
      <c r="S1157" s="27">
        <v>1</v>
      </c>
      <c r="T1157" s="55"/>
      <c r="U1157" s="17"/>
      <c r="V1157" s="27"/>
      <c r="W1157" s="27"/>
      <c r="X1157" s="27"/>
      <c r="Y1157" s="27"/>
      <c r="Z1157" s="27">
        <v>1</v>
      </c>
      <c r="AA1157" s="28"/>
      <c r="AB1157" s="2">
        <f t="shared" si="56"/>
        <v>1</v>
      </c>
    </row>
    <row r="1158" spans="1:28" ht="12" customHeight="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11">
        <v>1</v>
      </c>
      <c r="N1158" s="16"/>
      <c r="O1158" s="27"/>
      <c r="P1158" s="27"/>
      <c r="Q1158" s="27"/>
      <c r="R1158" s="27"/>
      <c r="S1158" s="27">
        <v>1</v>
      </c>
      <c r="T1158" s="55"/>
      <c r="U1158" s="17"/>
      <c r="V1158" s="27"/>
      <c r="W1158" s="27"/>
      <c r="X1158" s="27"/>
      <c r="Y1158" s="27"/>
      <c r="Z1158" s="27">
        <v>1</v>
      </c>
      <c r="AA1158" s="28"/>
      <c r="AB1158" s="2">
        <f t="shared" ref="AB1158:AB1221" si="58">IF(OR(S1158=1,Z1158=1),1,0)</f>
        <v>1</v>
      </c>
    </row>
    <row r="1159" spans="1:28" ht="12" customHeight="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11"/>
      <c r="N1159" s="16"/>
      <c r="O1159" s="27"/>
      <c r="P1159" s="27"/>
      <c r="Q1159" s="27"/>
      <c r="R1159" s="27"/>
      <c r="S1159" s="27"/>
      <c r="T1159" s="55">
        <v>1</v>
      </c>
      <c r="U1159" s="17"/>
      <c r="V1159" s="27"/>
      <c r="W1159" s="27"/>
      <c r="X1159" s="27"/>
      <c r="Y1159" s="27"/>
      <c r="Z1159" s="27"/>
      <c r="AA1159" s="28">
        <v>1</v>
      </c>
      <c r="AB1159" s="2">
        <f t="shared" si="58"/>
        <v>0</v>
      </c>
    </row>
    <row r="1160" spans="1:28" ht="12" customHeight="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11">
        <v>1</v>
      </c>
      <c r="N1160" s="16"/>
      <c r="O1160" s="27"/>
      <c r="P1160" s="27"/>
      <c r="Q1160" s="27"/>
      <c r="R1160" s="27"/>
      <c r="S1160" s="27">
        <v>1</v>
      </c>
      <c r="T1160" s="55"/>
      <c r="U1160" s="17"/>
      <c r="V1160" s="27"/>
      <c r="W1160" s="27"/>
      <c r="X1160" s="27"/>
      <c r="Y1160" s="27"/>
      <c r="Z1160" s="27">
        <v>1</v>
      </c>
      <c r="AA1160" s="28"/>
      <c r="AB1160" s="2">
        <f t="shared" si="58"/>
        <v>1</v>
      </c>
    </row>
    <row r="1161" spans="1:28" ht="12" customHeight="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11">
        <v>1</v>
      </c>
      <c r="N1161" s="16"/>
      <c r="O1161" s="27">
        <v>1</v>
      </c>
      <c r="P1161" s="27"/>
      <c r="Q1161" s="27"/>
      <c r="R1161" s="27"/>
      <c r="S1161" s="27"/>
      <c r="T1161" s="55"/>
      <c r="U1161" s="17"/>
      <c r="V1161" s="27"/>
      <c r="W1161" s="27"/>
      <c r="X1161" s="27"/>
      <c r="Y1161" s="27"/>
      <c r="Z1161" s="27"/>
      <c r="AA1161" s="28">
        <v>1</v>
      </c>
      <c r="AB1161" s="2">
        <f t="shared" si="58"/>
        <v>0</v>
      </c>
    </row>
    <row r="1162" spans="1:28" ht="12" customHeight="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11">
        <v>1</v>
      </c>
      <c r="N1162" s="16"/>
      <c r="O1162" s="27"/>
      <c r="P1162" s="27"/>
      <c r="Q1162" s="27"/>
      <c r="R1162" s="27"/>
      <c r="S1162" s="27">
        <v>1</v>
      </c>
      <c r="T1162" s="55"/>
      <c r="U1162" s="17"/>
      <c r="V1162" s="27"/>
      <c r="W1162" s="27"/>
      <c r="X1162" s="27"/>
      <c r="Y1162" s="27"/>
      <c r="Z1162" s="27">
        <v>1</v>
      </c>
      <c r="AA1162" s="28"/>
      <c r="AB1162" s="2">
        <f t="shared" si="58"/>
        <v>1</v>
      </c>
    </row>
    <row r="1163" spans="1:28" ht="12" customHeight="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11">
        <v>1</v>
      </c>
      <c r="N1163" s="16">
        <v>1</v>
      </c>
      <c r="O1163" s="27"/>
      <c r="P1163" s="27"/>
      <c r="Q1163" s="27"/>
      <c r="R1163" s="27"/>
      <c r="S1163" s="27"/>
      <c r="T1163" s="55"/>
      <c r="U1163" s="17">
        <v>1</v>
      </c>
      <c r="V1163" s="27"/>
      <c r="W1163" s="27"/>
      <c r="X1163" s="27"/>
      <c r="Y1163" s="27"/>
      <c r="Z1163" s="27"/>
      <c r="AA1163" s="28"/>
      <c r="AB1163" s="2">
        <f t="shared" si="58"/>
        <v>0</v>
      </c>
    </row>
    <row r="1164" spans="1:28" ht="12" customHeight="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11">
        <v>1</v>
      </c>
      <c r="N1164" s="16"/>
      <c r="O1164" s="27"/>
      <c r="P1164" s="27"/>
      <c r="Q1164" s="27"/>
      <c r="R1164" s="27"/>
      <c r="S1164" s="27">
        <v>1</v>
      </c>
      <c r="T1164" s="55"/>
      <c r="U1164" s="17"/>
      <c r="V1164" s="27"/>
      <c r="W1164" s="27"/>
      <c r="X1164" s="27"/>
      <c r="Y1164" s="27"/>
      <c r="Z1164" s="27">
        <v>1</v>
      </c>
      <c r="AA1164" s="28"/>
      <c r="AB1164" s="2">
        <f t="shared" si="58"/>
        <v>1</v>
      </c>
    </row>
    <row r="1165" spans="1:28" ht="12" customHeight="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11">
        <v>1</v>
      </c>
      <c r="N1165" s="16">
        <v>1</v>
      </c>
      <c r="O1165" s="27"/>
      <c r="P1165" s="27"/>
      <c r="Q1165" s="27"/>
      <c r="R1165" s="27"/>
      <c r="S1165" s="27"/>
      <c r="T1165" s="55"/>
      <c r="U1165" s="17"/>
      <c r="V1165" s="27"/>
      <c r="W1165" s="27"/>
      <c r="X1165" s="27"/>
      <c r="Y1165" s="27"/>
      <c r="Z1165" s="27"/>
      <c r="AA1165" s="28">
        <v>1</v>
      </c>
      <c r="AB1165" s="2">
        <f t="shared" si="58"/>
        <v>0</v>
      </c>
    </row>
    <row r="1166" spans="1:28" ht="12" customHeight="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11">
        <v>1</v>
      </c>
      <c r="N1166" s="16">
        <v>1</v>
      </c>
      <c r="O1166" s="27"/>
      <c r="P1166" s="27"/>
      <c r="Q1166" s="27"/>
      <c r="R1166" s="27"/>
      <c r="S1166" s="27"/>
      <c r="T1166" s="55"/>
      <c r="U1166" s="17">
        <v>1</v>
      </c>
      <c r="V1166" s="27"/>
      <c r="W1166" s="27"/>
      <c r="X1166" s="27"/>
      <c r="Y1166" s="27"/>
      <c r="Z1166" s="27"/>
      <c r="AA1166" s="28"/>
      <c r="AB1166" s="2">
        <f t="shared" si="58"/>
        <v>0</v>
      </c>
    </row>
    <row r="1167" spans="1:28" ht="12" customHeight="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11">
        <v>1</v>
      </c>
      <c r="N1167" s="16"/>
      <c r="O1167" s="27"/>
      <c r="P1167" s="27"/>
      <c r="Q1167" s="27"/>
      <c r="R1167" s="27"/>
      <c r="S1167" s="27"/>
      <c r="T1167" s="55">
        <v>1</v>
      </c>
      <c r="U1167" s="17">
        <v>1</v>
      </c>
      <c r="V1167" s="27"/>
      <c r="W1167" s="27"/>
      <c r="X1167" s="27"/>
      <c r="Y1167" s="27"/>
      <c r="Z1167" s="27"/>
      <c r="AA1167" s="28"/>
      <c r="AB1167" s="2">
        <f t="shared" si="58"/>
        <v>0</v>
      </c>
    </row>
    <row r="1168" spans="1:28" ht="12" customHeight="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11">
        <v>1</v>
      </c>
      <c r="N1168" s="16"/>
      <c r="O1168" s="27"/>
      <c r="P1168" s="27"/>
      <c r="Q1168" s="27"/>
      <c r="R1168" s="27"/>
      <c r="S1168" s="27"/>
      <c r="T1168" s="55">
        <v>1</v>
      </c>
      <c r="U1168" s="17">
        <v>1</v>
      </c>
      <c r="V1168" s="27"/>
      <c r="W1168" s="27"/>
      <c r="X1168" s="27"/>
      <c r="Y1168" s="27"/>
      <c r="Z1168" s="27"/>
      <c r="AA1168" s="28"/>
      <c r="AB1168" s="2">
        <f t="shared" si="58"/>
        <v>0</v>
      </c>
    </row>
    <row r="1169" spans="1:28" ht="12" customHeight="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11">
        <v>1</v>
      </c>
      <c r="N1169" s="16"/>
      <c r="O1169" s="27"/>
      <c r="P1169" s="27"/>
      <c r="Q1169" s="27"/>
      <c r="R1169" s="27"/>
      <c r="S1169" s="27">
        <v>1</v>
      </c>
      <c r="T1169" s="55"/>
      <c r="U1169" s="17"/>
      <c r="V1169" s="27"/>
      <c r="W1169" s="27"/>
      <c r="X1169" s="27"/>
      <c r="Y1169" s="27"/>
      <c r="Z1169" s="27">
        <v>1</v>
      </c>
      <c r="AA1169" s="28"/>
      <c r="AB1169" s="2">
        <f t="shared" si="58"/>
        <v>1</v>
      </c>
    </row>
    <row r="1170" spans="1:28" ht="12" customHeight="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11">
        <v>1</v>
      </c>
      <c r="N1170" s="16"/>
      <c r="O1170" s="27"/>
      <c r="P1170" s="27"/>
      <c r="Q1170" s="27"/>
      <c r="R1170" s="27"/>
      <c r="S1170" s="27">
        <v>1</v>
      </c>
      <c r="T1170" s="55"/>
      <c r="U1170" s="17"/>
      <c r="V1170" s="27"/>
      <c r="W1170" s="27"/>
      <c r="X1170" s="27"/>
      <c r="Y1170" s="27"/>
      <c r="Z1170" s="27">
        <v>1</v>
      </c>
      <c r="AA1170" s="28"/>
      <c r="AB1170" s="2">
        <f t="shared" si="58"/>
        <v>1</v>
      </c>
    </row>
    <row r="1171" spans="1:28" ht="12" customHeight="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11">
        <v>1</v>
      </c>
      <c r="N1171" s="16">
        <v>1</v>
      </c>
      <c r="O1171" s="27"/>
      <c r="P1171" s="27"/>
      <c r="Q1171" s="27"/>
      <c r="R1171" s="27"/>
      <c r="S1171" s="27"/>
      <c r="T1171" s="55"/>
      <c r="U1171" s="17">
        <v>1</v>
      </c>
      <c r="V1171" s="27"/>
      <c r="W1171" s="27"/>
      <c r="X1171" s="27"/>
      <c r="Y1171" s="27"/>
      <c r="Z1171" s="27"/>
      <c r="AA1171" s="28"/>
      <c r="AB1171" s="2">
        <f t="shared" si="58"/>
        <v>0</v>
      </c>
    </row>
    <row r="1172" spans="1:28" ht="12" customHeight="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11">
        <v>1</v>
      </c>
      <c r="N1172" s="16">
        <v>1</v>
      </c>
      <c r="O1172" s="27"/>
      <c r="P1172" s="27"/>
      <c r="Q1172" s="27"/>
      <c r="R1172" s="27"/>
      <c r="S1172" s="27"/>
      <c r="T1172" s="55"/>
      <c r="U1172" s="17">
        <v>1</v>
      </c>
      <c r="V1172" s="27"/>
      <c r="W1172" s="27"/>
      <c r="X1172" s="27"/>
      <c r="Y1172" s="27"/>
      <c r="Z1172" s="27"/>
      <c r="AA1172" s="28"/>
      <c r="AB1172" s="2">
        <f t="shared" si="58"/>
        <v>0</v>
      </c>
    </row>
    <row r="1173" spans="1:28" ht="12" customHeight="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11"/>
      <c r="N1173" s="16"/>
      <c r="O1173" s="27"/>
      <c r="P1173" s="27"/>
      <c r="Q1173" s="27"/>
      <c r="R1173" s="27"/>
      <c r="S1173" s="27"/>
      <c r="T1173" s="55">
        <v>1</v>
      </c>
      <c r="U1173" s="17"/>
      <c r="V1173" s="27"/>
      <c r="W1173" s="27"/>
      <c r="X1173" s="27"/>
      <c r="Y1173" s="27"/>
      <c r="Z1173" s="27"/>
      <c r="AA1173" s="28">
        <v>1</v>
      </c>
      <c r="AB1173" s="2">
        <f t="shared" si="58"/>
        <v>0</v>
      </c>
    </row>
    <row r="1174" spans="1:28" ht="12" customHeight="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11">
        <v>1</v>
      </c>
      <c r="N1174" s="16"/>
      <c r="O1174" s="27"/>
      <c r="P1174" s="27"/>
      <c r="Q1174" s="27"/>
      <c r="R1174" s="27"/>
      <c r="S1174" s="27">
        <v>1</v>
      </c>
      <c r="T1174" s="55"/>
      <c r="U1174" s="17"/>
      <c r="V1174" s="27"/>
      <c r="W1174" s="27"/>
      <c r="X1174" s="27"/>
      <c r="Y1174" s="27"/>
      <c r="Z1174" s="27"/>
      <c r="AA1174" s="28">
        <v>1</v>
      </c>
      <c r="AB1174" s="2">
        <f t="shared" si="58"/>
        <v>1</v>
      </c>
    </row>
    <row r="1175" spans="1:28" ht="12" customHeight="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11">
        <v>1</v>
      </c>
      <c r="N1175" s="16"/>
      <c r="O1175" s="27"/>
      <c r="P1175" s="27"/>
      <c r="Q1175" s="27"/>
      <c r="R1175" s="27"/>
      <c r="S1175" s="27">
        <v>1</v>
      </c>
      <c r="T1175" s="55"/>
      <c r="U1175" s="17"/>
      <c r="V1175" s="27"/>
      <c r="W1175" s="27"/>
      <c r="X1175" s="27"/>
      <c r="Y1175" s="27"/>
      <c r="Z1175" s="27">
        <v>1</v>
      </c>
      <c r="AA1175" s="28"/>
      <c r="AB1175" s="2">
        <f t="shared" si="58"/>
        <v>1</v>
      </c>
    </row>
    <row r="1176" spans="1:28" ht="12" customHeight="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11">
        <v>1</v>
      </c>
      <c r="N1176" s="16"/>
      <c r="O1176" s="27"/>
      <c r="P1176" s="27"/>
      <c r="Q1176" s="27"/>
      <c r="R1176" s="27"/>
      <c r="S1176" s="27">
        <v>1</v>
      </c>
      <c r="T1176" s="55"/>
      <c r="U1176" s="17">
        <v>1</v>
      </c>
      <c r="V1176" s="27"/>
      <c r="W1176" s="27"/>
      <c r="X1176" s="27"/>
      <c r="Y1176" s="27"/>
      <c r="Z1176" s="27"/>
      <c r="AA1176" s="28"/>
      <c r="AB1176" s="2">
        <f t="shared" si="58"/>
        <v>1</v>
      </c>
    </row>
    <row r="1177" spans="1:28" ht="12" customHeight="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11">
        <v>1</v>
      </c>
      <c r="N1177" s="16"/>
      <c r="O1177" s="27"/>
      <c r="P1177" s="27"/>
      <c r="Q1177" s="27"/>
      <c r="R1177" s="27"/>
      <c r="S1177" s="27">
        <v>1</v>
      </c>
      <c r="T1177" s="55"/>
      <c r="U1177" s="17">
        <v>1</v>
      </c>
      <c r="V1177" s="27"/>
      <c r="W1177" s="27"/>
      <c r="X1177" s="27"/>
      <c r="Y1177" s="27"/>
      <c r="Z1177" s="27"/>
      <c r="AA1177" s="28"/>
      <c r="AB1177" s="2">
        <f t="shared" si="58"/>
        <v>1</v>
      </c>
    </row>
    <row r="1178" spans="1:28" ht="12" customHeight="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11">
        <v>1</v>
      </c>
      <c r="N1178" s="16"/>
      <c r="O1178" s="27"/>
      <c r="P1178" s="27"/>
      <c r="Q1178" s="27"/>
      <c r="R1178" s="27"/>
      <c r="S1178" s="27">
        <v>1</v>
      </c>
      <c r="T1178" s="55"/>
      <c r="U1178" s="17"/>
      <c r="V1178" s="27"/>
      <c r="W1178" s="27"/>
      <c r="X1178" s="27"/>
      <c r="Y1178" s="27"/>
      <c r="Z1178" s="27">
        <v>1</v>
      </c>
      <c r="AA1178" s="28"/>
      <c r="AB1178" s="2">
        <f t="shared" si="58"/>
        <v>1</v>
      </c>
    </row>
    <row r="1179" spans="1:28" ht="12" customHeight="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11">
        <v>1</v>
      </c>
      <c r="N1179" s="16"/>
      <c r="O1179" s="27"/>
      <c r="P1179" s="27"/>
      <c r="Q1179" s="27"/>
      <c r="R1179" s="27"/>
      <c r="S1179" s="27">
        <v>1</v>
      </c>
      <c r="T1179" s="55"/>
      <c r="U1179" s="17">
        <v>1</v>
      </c>
      <c r="V1179" s="27"/>
      <c r="W1179" s="27"/>
      <c r="X1179" s="27"/>
      <c r="Y1179" s="27"/>
      <c r="Z1179" s="27"/>
      <c r="AA1179" s="28"/>
      <c r="AB1179" s="2">
        <f t="shared" si="58"/>
        <v>1</v>
      </c>
    </row>
    <row r="1180" spans="1:28" ht="12" customHeight="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11">
        <v>1</v>
      </c>
      <c r="N1180" s="16"/>
      <c r="O1180" s="27"/>
      <c r="P1180" s="27"/>
      <c r="Q1180" s="27"/>
      <c r="R1180" s="27"/>
      <c r="S1180" s="27">
        <v>1</v>
      </c>
      <c r="T1180" s="55"/>
      <c r="U1180" s="17">
        <v>1</v>
      </c>
      <c r="V1180" s="27"/>
      <c r="W1180" s="27"/>
      <c r="X1180" s="27"/>
      <c r="Y1180" s="27"/>
      <c r="Z1180" s="27"/>
      <c r="AA1180" s="28"/>
      <c r="AB1180" s="2">
        <f t="shared" si="58"/>
        <v>1</v>
      </c>
    </row>
    <row r="1181" spans="1:28" ht="12" customHeight="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11">
        <v>1</v>
      </c>
      <c r="N1181" s="16"/>
      <c r="O1181" s="27"/>
      <c r="P1181" s="27"/>
      <c r="Q1181" s="27"/>
      <c r="R1181" s="27"/>
      <c r="S1181" s="27">
        <v>1</v>
      </c>
      <c r="T1181" s="55"/>
      <c r="U1181" s="17"/>
      <c r="V1181" s="27"/>
      <c r="W1181" s="27"/>
      <c r="X1181" s="27"/>
      <c r="Y1181" s="27"/>
      <c r="Z1181" s="27">
        <v>1</v>
      </c>
      <c r="AA1181" s="28"/>
      <c r="AB1181" s="2">
        <f t="shared" si="58"/>
        <v>1</v>
      </c>
    </row>
    <row r="1182" spans="1:28" ht="12" customHeight="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11"/>
      <c r="N1182" s="16"/>
      <c r="O1182" s="27"/>
      <c r="P1182" s="27"/>
      <c r="Q1182" s="27"/>
      <c r="R1182" s="27"/>
      <c r="S1182" s="27"/>
      <c r="T1182" s="55">
        <v>1</v>
      </c>
      <c r="U1182" s="17"/>
      <c r="V1182" s="27"/>
      <c r="W1182" s="27"/>
      <c r="X1182" s="27"/>
      <c r="Y1182" s="27"/>
      <c r="Z1182" s="27"/>
      <c r="AA1182" s="28">
        <v>1</v>
      </c>
      <c r="AB1182" s="2">
        <f t="shared" si="58"/>
        <v>0</v>
      </c>
    </row>
    <row r="1183" spans="1:28" ht="12" customHeight="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11"/>
      <c r="N1183" s="16"/>
      <c r="O1183" s="27"/>
      <c r="P1183" s="27"/>
      <c r="Q1183" s="27"/>
      <c r="R1183" s="27"/>
      <c r="S1183" s="27"/>
      <c r="T1183" s="55">
        <v>1</v>
      </c>
      <c r="U1183" s="17"/>
      <c r="V1183" s="27"/>
      <c r="W1183" s="27"/>
      <c r="X1183" s="27"/>
      <c r="Y1183" s="27"/>
      <c r="Z1183" s="27"/>
      <c r="AA1183" s="28">
        <v>1</v>
      </c>
      <c r="AB1183" s="2">
        <f t="shared" si="58"/>
        <v>0</v>
      </c>
    </row>
    <row r="1184" spans="1:28" ht="12" customHeight="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11"/>
      <c r="N1184" s="16"/>
      <c r="O1184" s="27"/>
      <c r="P1184" s="27"/>
      <c r="Q1184" s="27"/>
      <c r="R1184" s="27"/>
      <c r="S1184" s="27"/>
      <c r="T1184" s="55">
        <v>1</v>
      </c>
      <c r="U1184" s="17"/>
      <c r="V1184" s="27"/>
      <c r="W1184" s="27"/>
      <c r="X1184" s="27"/>
      <c r="Y1184" s="27"/>
      <c r="Z1184" s="27"/>
      <c r="AA1184" s="28">
        <v>1</v>
      </c>
      <c r="AB1184" s="2">
        <f t="shared" si="58"/>
        <v>0</v>
      </c>
    </row>
    <row r="1185" spans="1:28" ht="12" customHeight="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11"/>
      <c r="N1185" s="16"/>
      <c r="O1185" s="27"/>
      <c r="P1185" s="27"/>
      <c r="Q1185" s="27"/>
      <c r="R1185" s="27"/>
      <c r="S1185" s="27"/>
      <c r="T1185" s="55">
        <v>1</v>
      </c>
      <c r="U1185" s="17"/>
      <c r="V1185" s="27"/>
      <c r="W1185" s="27"/>
      <c r="X1185" s="27"/>
      <c r="Y1185" s="27"/>
      <c r="Z1185" s="27"/>
      <c r="AA1185" s="28">
        <v>1</v>
      </c>
      <c r="AB1185" s="2">
        <f t="shared" si="58"/>
        <v>0</v>
      </c>
    </row>
    <row r="1186" spans="1:28" ht="12" customHeight="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11">
        <v>1</v>
      </c>
      <c r="N1186" s="16">
        <v>1</v>
      </c>
      <c r="O1186" s="27"/>
      <c r="P1186" s="27"/>
      <c r="Q1186" s="27"/>
      <c r="R1186" s="27"/>
      <c r="S1186" s="27"/>
      <c r="T1186" s="55"/>
      <c r="U1186" s="17">
        <v>1</v>
      </c>
      <c r="V1186" s="27"/>
      <c r="W1186" s="27"/>
      <c r="X1186" s="27"/>
      <c r="Y1186" s="27"/>
      <c r="Z1186" s="27"/>
      <c r="AA1186" s="28"/>
      <c r="AB1186" s="2">
        <f t="shared" si="58"/>
        <v>0</v>
      </c>
    </row>
    <row r="1187" spans="1:28" ht="12" customHeight="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11">
        <v>1</v>
      </c>
      <c r="N1187" s="16">
        <v>1</v>
      </c>
      <c r="O1187" s="27"/>
      <c r="P1187" s="27"/>
      <c r="Q1187" s="27"/>
      <c r="R1187" s="27"/>
      <c r="S1187" s="27"/>
      <c r="T1187" s="55"/>
      <c r="U1187" s="17">
        <v>1</v>
      </c>
      <c r="V1187" s="27"/>
      <c r="W1187" s="27"/>
      <c r="X1187" s="27"/>
      <c r="Y1187" s="27"/>
      <c r="Z1187" s="27"/>
      <c r="AA1187" s="28"/>
      <c r="AB1187" s="2">
        <f t="shared" si="58"/>
        <v>0</v>
      </c>
    </row>
    <row r="1188" spans="1:28" ht="12" customHeight="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11">
        <v>1</v>
      </c>
      <c r="N1188" s="16">
        <v>1</v>
      </c>
      <c r="O1188" s="27"/>
      <c r="P1188" s="27"/>
      <c r="Q1188" s="27"/>
      <c r="R1188" s="27"/>
      <c r="S1188" s="27"/>
      <c r="T1188" s="55"/>
      <c r="U1188" s="17"/>
      <c r="V1188" s="27"/>
      <c r="W1188" s="27"/>
      <c r="X1188" s="27"/>
      <c r="Y1188" s="27"/>
      <c r="Z1188" s="27">
        <v>1</v>
      </c>
      <c r="AA1188" s="28"/>
      <c r="AB1188" s="2">
        <f t="shared" si="58"/>
        <v>1</v>
      </c>
    </row>
    <row r="1189" spans="1:28" ht="12" customHeight="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11">
        <v>1</v>
      </c>
      <c r="N1189" s="16"/>
      <c r="O1189" s="27"/>
      <c r="P1189" s="27"/>
      <c r="Q1189" s="27"/>
      <c r="R1189" s="27"/>
      <c r="S1189" s="27">
        <v>1</v>
      </c>
      <c r="T1189" s="55"/>
      <c r="U1189" s="17"/>
      <c r="V1189" s="27"/>
      <c r="W1189" s="27"/>
      <c r="X1189" s="27"/>
      <c r="Y1189" s="27"/>
      <c r="Z1189" s="27">
        <v>1</v>
      </c>
      <c r="AA1189" s="28"/>
      <c r="AB1189" s="2">
        <f t="shared" si="58"/>
        <v>1</v>
      </c>
    </row>
    <row r="1190" spans="1:28" ht="12" customHeight="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11"/>
      <c r="N1190" s="16"/>
      <c r="O1190" s="27"/>
      <c r="P1190" s="27"/>
      <c r="Q1190" s="27"/>
      <c r="R1190" s="27"/>
      <c r="S1190" s="27"/>
      <c r="T1190" s="55">
        <v>1</v>
      </c>
      <c r="U1190" s="17"/>
      <c r="V1190" s="27"/>
      <c r="W1190" s="27"/>
      <c r="X1190" s="27"/>
      <c r="Y1190" s="27"/>
      <c r="Z1190" s="27"/>
      <c r="AA1190" s="28">
        <v>1</v>
      </c>
      <c r="AB1190" s="2">
        <f t="shared" si="58"/>
        <v>0</v>
      </c>
    </row>
    <row r="1191" spans="1:28" ht="12" customHeight="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11">
        <v>1</v>
      </c>
      <c r="N1191" s="16">
        <v>1</v>
      </c>
      <c r="O1191" s="27"/>
      <c r="P1191" s="27"/>
      <c r="Q1191" s="27"/>
      <c r="R1191" s="27"/>
      <c r="S1191" s="27"/>
      <c r="T1191" s="55"/>
      <c r="U1191" s="17">
        <v>1</v>
      </c>
      <c r="V1191" s="27"/>
      <c r="W1191" s="27"/>
      <c r="X1191" s="27"/>
      <c r="Y1191" s="27"/>
      <c r="Z1191" s="27"/>
      <c r="AA1191" s="28"/>
      <c r="AB1191" s="2">
        <f t="shared" si="58"/>
        <v>0</v>
      </c>
    </row>
    <row r="1192" spans="1:28" ht="12" customHeight="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11"/>
      <c r="N1192" s="16"/>
      <c r="O1192" s="27"/>
      <c r="P1192" s="27"/>
      <c r="Q1192" s="27"/>
      <c r="R1192" s="27"/>
      <c r="S1192" s="27"/>
      <c r="T1192" s="55">
        <v>1</v>
      </c>
      <c r="U1192" s="17"/>
      <c r="V1192" s="27"/>
      <c r="W1192" s="27"/>
      <c r="X1192" s="27"/>
      <c r="Y1192" s="27"/>
      <c r="Z1192" s="27"/>
      <c r="AA1192" s="28">
        <v>1</v>
      </c>
      <c r="AB1192" s="2">
        <f t="shared" si="58"/>
        <v>0</v>
      </c>
    </row>
    <row r="1193" spans="1:28" ht="12" customHeight="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11">
        <v>1</v>
      </c>
      <c r="N1193" s="16"/>
      <c r="O1193" s="27"/>
      <c r="P1193" s="27"/>
      <c r="Q1193" s="27"/>
      <c r="R1193" s="27"/>
      <c r="S1193" s="27">
        <v>1</v>
      </c>
      <c r="T1193" s="55"/>
      <c r="U1193" s="17">
        <v>1</v>
      </c>
      <c r="V1193" s="27"/>
      <c r="W1193" s="27"/>
      <c r="X1193" s="27"/>
      <c r="Y1193" s="27"/>
      <c r="Z1193" s="27"/>
      <c r="AA1193" s="28"/>
      <c r="AB1193" s="2">
        <f t="shared" si="58"/>
        <v>1</v>
      </c>
    </row>
    <row r="1194" spans="1:28" ht="12" customHeight="1">
      <c r="A1194" s="10">
        <v>1190</v>
      </c>
      <c r="B1194" s="98" t="s">
        <v>167</v>
      </c>
      <c r="C1194" s="98" t="s">
        <v>167</v>
      </c>
      <c r="D1194" s="11" t="s">
        <v>52</v>
      </c>
      <c r="E1194" s="11" t="s">
        <v>304</v>
      </c>
      <c r="F1194" s="12" t="s">
        <v>49</v>
      </c>
      <c r="G1194" s="12" t="s">
        <v>310</v>
      </c>
      <c r="H1194" s="12" t="s">
        <v>306</v>
      </c>
      <c r="I1194" s="11" t="s">
        <v>504</v>
      </c>
      <c r="J1194" s="12" t="str">
        <f t="shared" ref="J1194:J1202" si="59">"≥17h"</f>
        <v>≥17h</v>
      </c>
      <c r="K1194" s="12" t="s">
        <v>512</v>
      </c>
      <c r="L1194" s="69" t="s">
        <v>518</v>
      </c>
      <c r="M1194" s="11">
        <v>1</v>
      </c>
      <c r="N1194" s="16">
        <v>1</v>
      </c>
      <c r="O1194" s="27"/>
      <c r="P1194" s="27"/>
      <c r="Q1194" s="27"/>
      <c r="R1194" s="27"/>
      <c r="S1194" s="27"/>
      <c r="T1194" s="55"/>
      <c r="U1194" s="17"/>
      <c r="V1194" s="27"/>
      <c r="W1194" s="27"/>
      <c r="X1194" s="27"/>
      <c r="Y1194" s="27"/>
      <c r="Z1194" s="27">
        <v>1</v>
      </c>
      <c r="AA1194" s="28"/>
      <c r="AB1194" s="2">
        <f t="shared" si="58"/>
        <v>1</v>
      </c>
    </row>
    <row r="1195" spans="1:28" ht="12" customHeight="1">
      <c r="A1195" s="10">
        <v>1191</v>
      </c>
      <c r="B1195" s="98" t="s">
        <v>190</v>
      </c>
      <c r="C1195" s="98" t="s">
        <v>190</v>
      </c>
      <c r="D1195" s="11" t="s">
        <v>52</v>
      </c>
      <c r="E1195" s="11" t="s">
        <v>303</v>
      </c>
      <c r="F1195" s="12" t="s">
        <v>50</v>
      </c>
      <c r="G1195" s="12" t="s">
        <v>310</v>
      </c>
      <c r="H1195" s="12" t="s">
        <v>306</v>
      </c>
      <c r="I1195" s="103" t="s">
        <v>504</v>
      </c>
      <c r="J1195" s="12" t="str">
        <f t="shared" si="59"/>
        <v>≥17h</v>
      </c>
      <c r="K1195" s="12" t="s">
        <v>512</v>
      </c>
      <c r="L1195" s="69" t="s">
        <v>518</v>
      </c>
      <c r="M1195" s="11">
        <v>1</v>
      </c>
      <c r="N1195" s="16"/>
      <c r="O1195" s="27"/>
      <c r="P1195" s="27"/>
      <c r="Q1195" s="27"/>
      <c r="R1195" s="27"/>
      <c r="S1195" s="27">
        <v>1</v>
      </c>
      <c r="T1195" s="55"/>
      <c r="U1195" s="17"/>
      <c r="V1195" s="27"/>
      <c r="W1195" s="27"/>
      <c r="X1195" s="27"/>
      <c r="Y1195" s="27"/>
      <c r="Z1195" s="27">
        <v>1</v>
      </c>
      <c r="AA1195" s="28"/>
      <c r="AB1195" s="2">
        <f t="shared" si="58"/>
        <v>1</v>
      </c>
    </row>
    <row r="1196" spans="1:28" ht="12" customHeight="1">
      <c r="A1196" s="10">
        <v>1192</v>
      </c>
      <c r="B1196" s="98" t="s">
        <v>190</v>
      </c>
      <c r="C1196" s="98" t="s">
        <v>190</v>
      </c>
      <c r="D1196" s="11" t="s">
        <v>52</v>
      </c>
      <c r="E1196" s="11" t="s">
        <v>303</v>
      </c>
      <c r="F1196" s="12" t="s">
        <v>49</v>
      </c>
      <c r="G1196" s="12" t="s">
        <v>510</v>
      </c>
      <c r="H1196" s="12" t="s">
        <v>308</v>
      </c>
      <c r="I1196" s="103" t="s">
        <v>505</v>
      </c>
      <c r="J1196" s="12" t="str">
        <f t="shared" si="59"/>
        <v>≥17h</v>
      </c>
      <c r="K1196" s="12" t="s">
        <v>512</v>
      </c>
      <c r="L1196" s="69" t="s">
        <v>518</v>
      </c>
      <c r="M1196" s="11"/>
      <c r="N1196" s="16"/>
      <c r="O1196" s="27"/>
      <c r="P1196" s="27"/>
      <c r="Q1196" s="27"/>
      <c r="R1196" s="27"/>
      <c r="S1196" s="27"/>
      <c r="T1196" s="55">
        <v>1</v>
      </c>
      <c r="U1196" s="17"/>
      <c r="V1196" s="27"/>
      <c r="W1196" s="27"/>
      <c r="X1196" s="27"/>
      <c r="Y1196" s="27"/>
      <c r="Z1196" s="27"/>
      <c r="AA1196" s="28">
        <v>1</v>
      </c>
      <c r="AB1196" s="2">
        <f t="shared" si="58"/>
        <v>0</v>
      </c>
    </row>
    <row r="1197" spans="1:28" ht="12" customHeight="1">
      <c r="A1197" s="10">
        <v>1193</v>
      </c>
      <c r="B1197" s="98" t="s">
        <v>67</v>
      </c>
      <c r="C1197" s="98" t="s">
        <v>67</v>
      </c>
      <c r="D1197" s="11" t="s">
        <v>51</v>
      </c>
      <c r="E1197" s="11" t="s">
        <v>303</v>
      </c>
      <c r="F1197" s="12" t="s">
        <v>50</v>
      </c>
      <c r="G1197" s="12" t="s">
        <v>510</v>
      </c>
      <c r="H1197" s="12" t="s">
        <v>308</v>
      </c>
      <c r="I1197" s="11" t="s">
        <v>507</v>
      </c>
      <c r="J1197" s="12" t="str">
        <f t="shared" si="59"/>
        <v>≥17h</v>
      </c>
      <c r="K1197" s="12" t="s">
        <v>513</v>
      </c>
      <c r="L1197" s="69" t="s">
        <v>518</v>
      </c>
      <c r="M1197" s="11">
        <v>1</v>
      </c>
      <c r="N1197" s="16">
        <v>1</v>
      </c>
      <c r="O1197" s="27"/>
      <c r="P1197" s="27"/>
      <c r="Q1197" s="27"/>
      <c r="R1197" s="27"/>
      <c r="S1197" s="27"/>
      <c r="T1197" s="55"/>
      <c r="U1197" s="17"/>
      <c r="V1197" s="27"/>
      <c r="W1197" s="27"/>
      <c r="X1197" s="27"/>
      <c r="Y1197" s="27"/>
      <c r="Z1197" s="27"/>
      <c r="AA1197" s="28">
        <v>1</v>
      </c>
      <c r="AB1197" s="2">
        <f t="shared" si="58"/>
        <v>0</v>
      </c>
    </row>
    <row r="1198" spans="1:28" ht="12" customHeight="1">
      <c r="A1198" s="10">
        <v>1194</v>
      </c>
      <c r="B1198" s="98" t="s">
        <v>82</v>
      </c>
      <c r="C1198" s="98" t="s">
        <v>82</v>
      </c>
      <c r="D1198" s="11" t="s">
        <v>25</v>
      </c>
      <c r="E1198" s="11" t="s">
        <v>303</v>
      </c>
      <c r="F1198" s="12" t="s">
        <v>48</v>
      </c>
      <c r="G1198" s="12" t="s">
        <v>510</v>
      </c>
      <c r="H1198" s="12" t="s">
        <v>308</v>
      </c>
      <c r="I1198" s="11" t="s">
        <v>507</v>
      </c>
      <c r="J1198" s="12" t="str">
        <f t="shared" si="59"/>
        <v>≥17h</v>
      </c>
      <c r="K1198" s="12" t="s">
        <v>512</v>
      </c>
      <c r="L1198" s="69" t="s">
        <v>518</v>
      </c>
      <c r="M1198" s="11">
        <v>1</v>
      </c>
      <c r="N1198" s="16"/>
      <c r="O1198" s="27"/>
      <c r="P1198" s="27"/>
      <c r="Q1198" s="27"/>
      <c r="R1198" s="27"/>
      <c r="S1198" s="27">
        <v>1</v>
      </c>
      <c r="T1198" s="55"/>
      <c r="U1198" s="17"/>
      <c r="V1198" s="27"/>
      <c r="W1198" s="27"/>
      <c r="X1198" s="27"/>
      <c r="Y1198" s="27"/>
      <c r="Z1198" s="27">
        <v>1</v>
      </c>
      <c r="AA1198" s="28"/>
      <c r="AB1198" s="2">
        <f t="shared" si="58"/>
        <v>1</v>
      </c>
    </row>
    <row r="1199" spans="1:28" ht="12" customHeight="1">
      <c r="A1199" s="10">
        <v>1195</v>
      </c>
      <c r="B1199" s="98" t="s">
        <v>82</v>
      </c>
      <c r="C1199" s="98" t="s">
        <v>82</v>
      </c>
      <c r="D1199" s="11" t="s">
        <v>51</v>
      </c>
      <c r="E1199" s="11" t="s">
        <v>303</v>
      </c>
      <c r="F1199" s="12" t="s">
        <v>50</v>
      </c>
      <c r="G1199" s="12" t="s">
        <v>510</v>
      </c>
      <c r="H1199" s="12" t="s">
        <v>308</v>
      </c>
      <c r="I1199" s="11" t="s">
        <v>507</v>
      </c>
      <c r="J1199" s="12" t="str">
        <f t="shared" si="59"/>
        <v>≥17h</v>
      </c>
      <c r="K1199" s="12" t="s">
        <v>512</v>
      </c>
      <c r="L1199" s="69" t="s">
        <v>518</v>
      </c>
      <c r="M1199" s="11">
        <v>1</v>
      </c>
      <c r="N1199" s="16">
        <v>1</v>
      </c>
      <c r="O1199" s="27"/>
      <c r="P1199" s="27"/>
      <c r="Q1199" s="27"/>
      <c r="R1199" s="27"/>
      <c r="S1199" s="27"/>
      <c r="T1199" s="55"/>
      <c r="U1199" s="17">
        <v>1</v>
      </c>
      <c r="V1199" s="27"/>
      <c r="W1199" s="27"/>
      <c r="X1199" s="27"/>
      <c r="Y1199" s="27"/>
      <c r="Z1199" s="27"/>
      <c r="AA1199" s="28"/>
      <c r="AB1199" s="2">
        <f t="shared" si="58"/>
        <v>0</v>
      </c>
    </row>
    <row r="1200" spans="1:28" ht="12" customHeight="1">
      <c r="A1200" s="10">
        <v>1196</v>
      </c>
      <c r="B1200" s="98" t="s">
        <v>67</v>
      </c>
      <c r="C1200" s="98" t="s">
        <v>67</v>
      </c>
      <c r="D1200" s="11" t="s">
        <v>51</v>
      </c>
      <c r="E1200" s="11" t="s">
        <v>303</v>
      </c>
      <c r="F1200" s="12" t="s">
        <v>49</v>
      </c>
      <c r="G1200" s="12" t="s">
        <v>510</v>
      </c>
      <c r="H1200" s="12" t="s">
        <v>306</v>
      </c>
      <c r="I1200" s="11" t="s">
        <v>504</v>
      </c>
      <c r="J1200" s="12" t="str">
        <f t="shared" si="59"/>
        <v>≥17h</v>
      </c>
      <c r="K1200" s="12" t="s">
        <v>47</v>
      </c>
      <c r="L1200" s="69" t="s">
        <v>518</v>
      </c>
      <c r="M1200" s="11"/>
      <c r="N1200" s="16"/>
      <c r="O1200" s="27"/>
      <c r="P1200" s="27"/>
      <c r="Q1200" s="27"/>
      <c r="R1200" s="27"/>
      <c r="S1200" s="27"/>
      <c r="T1200" s="55">
        <v>1</v>
      </c>
      <c r="U1200" s="17"/>
      <c r="V1200" s="27"/>
      <c r="W1200" s="27"/>
      <c r="X1200" s="27"/>
      <c r="Y1200" s="27"/>
      <c r="Z1200" s="27"/>
      <c r="AA1200" s="28">
        <v>1</v>
      </c>
      <c r="AB1200" s="2">
        <f t="shared" si="58"/>
        <v>0</v>
      </c>
    </row>
    <row r="1201" spans="1:28" ht="12" customHeight="1">
      <c r="A1201" s="10">
        <v>1197</v>
      </c>
      <c r="B1201" s="98" t="s">
        <v>67</v>
      </c>
      <c r="C1201" s="98" t="s">
        <v>67</v>
      </c>
      <c r="D1201" s="11" t="s">
        <v>25</v>
      </c>
      <c r="E1201" s="11" t="s">
        <v>304</v>
      </c>
      <c r="F1201" s="12" t="s">
        <v>48</v>
      </c>
      <c r="G1201" s="12" t="s">
        <v>510</v>
      </c>
      <c r="H1201" s="12" t="s">
        <v>306</v>
      </c>
      <c r="I1201" s="11" t="s">
        <v>507</v>
      </c>
      <c r="J1201" s="12" t="str">
        <f t="shared" si="59"/>
        <v>≥17h</v>
      </c>
      <c r="K1201" s="12" t="s">
        <v>512</v>
      </c>
      <c r="L1201" s="69" t="s">
        <v>518</v>
      </c>
      <c r="M1201" s="11"/>
      <c r="N1201" s="16"/>
      <c r="O1201" s="27"/>
      <c r="P1201" s="27"/>
      <c r="Q1201" s="27"/>
      <c r="R1201" s="27"/>
      <c r="S1201" s="27"/>
      <c r="T1201" s="55">
        <v>1</v>
      </c>
      <c r="U1201" s="17"/>
      <c r="V1201" s="27"/>
      <c r="W1201" s="27"/>
      <c r="X1201" s="27"/>
      <c r="Y1201" s="27"/>
      <c r="Z1201" s="27"/>
      <c r="AA1201" s="28">
        <v>1</v>
      </c>
      <c r="AB1201" s="2">
        <f t="shared" si="58"/>
        <v>0</v>
      </c>
    </row>
    <row r="1202" spans="1:28" ht="12" customHeight="1">
      <c r="A1202" s="10">
        <v>1198</v>
      </c>
      <c r="B1202" s="98" t="s">
        <v>211</v>
      </c>
      <c r="C1202" s="98" t="s">
        <v>211</v>
      </c>
      <c r="D1202" s="11" t="s">
        <v>25</v>
      </c>
      <c r="E1202" s="11" t="s">
        <v>304</v>
      </c>
      <c r="F1202" s="12" t="s">
        <v>48</v>
      </c>
      <c r="G1202" s="12" t="s">
        <v>310</v>
      </c>
      <c r="H1202" s="12" t="s">
        <v>306</v>
      </c>
      <c r="I1202" s="11" t="s">
        <v>504</v>
      </c>
      <c r="J1202" s="12" t="str">
        <f t="shared" si="59"/>
        <v>≥17h</v>
      </c>
      <c r="K1202" s="12" t="s">
        <v>512</v>
      </c>
      <c r="L1202" s="69" t="s">
        <v>518</v>
      </c>
      <c r="M1202" s="11"/>
      <c r="N1202" s="16"/>
      <c r="O1202" s="27"/>
      <c r="P1202" s="27"/>
      <c r="Q1202" s="27"/>
      <c r="R1202" s="27"/>
      <c r="S1202" s="27"/>
      <c r="T1202" s="55">
        <v>1</v>
      </c>
      <c r="U1202" s="17"/>
      <c r="V1202" s="27"/>
      <c r="W1202" s="27"/>
      <c r="X1202" s="27"/>
      <c r="Y1202" s="27"/>
      <c r="Z1202" s="27"/>
      <c r="AA1202" s="28">
        <v>1</v>
      </c>
      <c r="AB1202" s="2">
        <f t="shared" si="58"/>
        <v>0</v>
      </c>
    </row>
    <row r="1203" spans="1:28" ht="12" customHeight="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11"/>
      <c r="N1203" s="16"/>
      <c r="O1203" s="27"/>
      <c r="P1203" s="27"/>
      <c r="Q1203" s="27"/>
      <c r="R1203" s="27"/>
      <c r="S1203" s="27"/>
      <c r="T1203" s="55">
        <v>1</v>
      </c>
      <c r="U1203" s="17"/>
      <c r="V1203" s="27"/>
      <c r="W1203" s="27"/>
      <c r="X1203" s="27"/>
      <c r="Y1203" s="27"/>
      <c r="Z1203" s="27"/>
      <c r="AA1203" s="28">
        <v>1</v>
      </c>
      <c r="AB1203" s="2">
        <f t="shared" si="58"/>
        <v>0</v>
      </c>
    </row>
    <row r="1204" spans="1:28" ht="12" customHeight="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11">
        <v>1</v>
      </c>
      <c r="N1204" s="16"/>
      <c r="O1204" s="27"/>
      <c r="P1204" s="27"/>
      <c r="Q1204" s="27"/>
      <c r="R1204" s="27"/>
      <c r="S1204" s="27">
        <v>1</v>
      </c>
      <c r="T1204" s="55"/>
      <c r="U1204" s="17">
        <v>1</v>
      </c>
      <c r="V1204" s="27"/>
      <c r="W1204" s="27"/>
      <c r="X1204" s="27"/>
      <c r="Y1204" s="27"/>
      <c r="Z1204" s="27"/>
      <c r="AA1204" s="28"/>
      <c r="AB1204" s="2">
        <f t="shared" si="58"/>
        <v>1</v>
      </c>
    </row>
    <row r="1205" spans="1:28" ht="12" customHeight="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11">
        <v>1</v>
      </c>
      <c r="N1205" s="16"/>
      <c r="O1205" s="27"/>
      <c r="P1205" s="27"/>
      <c r="Q1205" s="27"/>
      <c r="R1205" s="27"/>
      <c r="S1205" s="27">
        <v>1</v>
      </c>
      <c r="T1205" s="55"/>
      <c r="U1205" s="17"/>
      <c r="V1205" s="27"/>
      <c r="W1205" s="27"/>
      <c r="X1205" s="27"/>
      <c r="Y1205" s="27"/>
      <c r="Z1205" s="27">
        <v>1</v>
      </c>
      <c r="AA1205" s="28"/>
      <c r="AB1205" s="2">
        <f t="shared" si="58"/>
        <v>1</v>
      </c>
    </row>
    <row r="1206" spans="1:28" ht="12" customHeight="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11"/>
      <c r="N1206" s="16"/>
      <c r="O1206" s="27"/>
      <c r="P1206" s="27"/>
      <c r="Q1206" s="27"/>
      <c r="R1206" s="27"/>
      <c r="S1206" s="27"/>
      <c r="T1206" s="55">
        <v>1</v>
      </c>
      <c r="U1206" s="17"/>
      <c r="V1206" s="27"/>
      <c r="W1206" s="27"/>
      <c r="X1206" s="27"/>
      <c r="Y1206" s="27"/>
      <c r="Z1206" s="27"/>
      <c r="AA1206" s="28">
        <v>1</v>
      </c>
      <c r="AB1206" s="2">
        <f t="shared" si="58"/>
        <v>0</v>
      </c>
    </row>
    <row r="1207" spans="1:28" ht="12" customHeight="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11"/>
      <c r="N1207" s="16"/>
      <c r="O1207" s="27"/>
      <c r="P1207" s="27"/>
      <c r="Q1207" s="27"/>
      <c r="R1207" s="27"/>
      <c r="S1207" s="27"/>
      <c r="T1207" s="55">
        <v>1</v>
      </c>
      <c r="U1207" s="17"/>
      <c r="V1207" s="27"/>
      <c r="W1207" s="27"/>
      <c r="X1207" s="27"/>
      <c r="Y1207" s="27"/>
      <c r="Z1207" s="27"/>
      <c r="AA1207" s="28">
        <v>1</v>
      </c>
      <c r="AB1207" s="2">
        <f t="shared" si="58"/>
        <v>0</v>
      </c>
    </row>
    <row r="1208" spans="1:28" ht="12" customHeight="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11">
        <v>1</v>
      </c>
      <c r="N1208" s="16">
        <v>1</v>
      </c>
      <c r="O1208" s="27"/>
      <c r="P1208" s="27"/>
      <c r="Q1208" s="27"/>
      <c r="R1208" s="27"/>
      <c r="S1208" s="27"/>
      <c r="T1208" s="55"/>
      <c r="U1208" s="17">
        <v>1</v>
      </c>
      <c r="V1208" s="27"/>
      <c r="W1208" s="27"/>
      <c r="X1208" s="27"/>
      <c r="Y1208" s="27"/>
      <c r="Z1208" s="27"/>
      <c r="AA1208" s="28"/>
      <c r="AB1208" s="2">
        <f t="shared" si="58"/>
        <v>0</v>
      </c>
    </row>
    <row r="1209" spans="1:28" ht="12" customHeight="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11">
        <v>1</v>
      </c>
      <c r="N1209" s="16"/>
      <c r="O1209" s="27"/>
      <c r="P1209" s="27"/>
      <c r="Q1209" s="27"/>
      <c r="R1209" s="27"/>
      <c r="S1209" s="27">
        <v>1</v>
      </c>
      <c r="T1209" s="55"/>
      <c r="U1209" s="17"/>
      <c r="V1209" s="27"/>
      <c r="W1209" s="27"/>
      <c r="X1209" s="27"/>
      <c r="Y1209" s="27"/>
      <c r="Z1209" s="27">
        <v>1</v>
      </c>
      <c r="AA1209" s="28"/>
      <c r="AB1209" s="2">
        <f t="shared" si="58"/>
        <v>1</v>
      </c>
    </row>
    <row r="1210" spans="1:28" ht="12" customHeight="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11">
        <v>1</v>
      </c>
      <c r="N1210" s="16"/>
      <c r="O1210" s="27">
        <v>1</v>
      </c>
      <c r="P1210" s="27"/>
      <c r="Q1210" s="27"/>
      <c r="R1210" s="27"/>
      <c r="S1210" s="27"/>
      <c r="T1210" s="55"/>
      <c r="U1210" s="17"/>
      <c r="V1210" s="27"/>
      <c r="W1210" s="27"/>
      <c r="X1210" s="27"/>
      <c r="Y1210" s="27"/>
      <c r="Z1210" s="27">
        <v>1</v>
      </c>
      <c r="AA1210" s="28"/>
      <c r="AB1210" s="2">
        <f t="shared" si="58"/>
        <v>1</v>
      </c>
    </row>
    <row r="1211" spans="1:28" ht="12" customHeight="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11">
        <v>1</v>
      </c>
      <c r="N1211" s="16">
        <v>1</v>
      </c>
      <c r="O1211" s="27"/>
      <c r="P1211" s="27"/>
      <c r="Q1211" s="27"/>
      <c r="R1211" s="27"/>
      <c r="S1211" s="27"/>
      <c r="T1211" s="55"/>
      <c r="U1211" s="17">
        <v>1</v>
      </c>
      <c r="V1211" s="27"/>
      <c r="W1211" s="27"/>
      <c r="X1211" s="27"/>
      <c r="Y1211" s="27"/>
      <c r="Z1211" s="27"/>
      <c r="AA1211" s="28"/>
      <c r="AB1211" s="2">
        <f t="shared" si="58"/>
        <v>0</v>
      </c>
    </row>
    <row r="1212" spans="1:28" ht="12" customHeight="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11">
        <v>1</v>
      </c>
      <c r="N1212" s="16"/>
      <c r="O1212" s="27"/>
      <c r="P1212" s="27"/>
      <c r="Q1212" s="27"/>
      <c r="R1212" s="27"/>
      <c r="S1212" s="27">
        <v>1</v>
      </c>
      <c r="T1212" s="55"/>
      <c r="U1212" s="17"/>
      <c r="V1212" s="27"/>
      <c r="W1212" s="27"/>
      <c r="X1212" s="27"/>
      <c r="Y1212" s="27"/>
      <c r="Z1212" s="27">
        <v>1</v>
      </c>
      <c r="AA1212" s="28"/>
      <c r="AB1212" s="2">
        <f t="shared" si="58"/>
        <v>1</v>
      </c>
    </row>
    <row r="1213" spans="1:28" ht="12" customHeight="1">
      <c r="A1213" s="10">
        <v>1209</v>
      </c>
      <c r="B1213" s="98" t="s">
        <v>67</v>
      </c>
      <c r="C1213" s="98" t="s">
        <v>67</v>
      </c>
      <c r="D1213" s="11" t="s">
        <v>51</v>
      </c>
      <c r="E1213" s="11" t="s">
        <v>304</v>
      </c>
      <c r="F1213" s="12" t="s">
        <v>48</v>
      </c>
      <c r="G1213" s="12" t="s">
        <v>310</v>
      </c>
      <c r="H1213" s="12" t="s">
        <v>306</v>
      </c>
      <c r="I1213" s="11" t="s">
        <v>504</v>
      </c>
      <c r="J1213" s="12" t="str">
        <f t="shared" ref="J1213:J1218" si="60">"≥17h"</f>
        <v>≥17h</v>
      </c>
      <c r="K1213" s="12" t="s">
        <v>512</v>
      </c>
      <c r="L1213" s="69" t="s">
        <v>518</v>
      </c>
      <c r="M1213" s="11">
        <v>1</v>
      </c>
      <c r="N1213" s="16"/>
      <c r="O1213" s="27"/>
      <c r="P1213" s="27"/>
      <c r="Q1213" s="27"/>
      <c r="R1213" s="27"/>
      <c r="S1213" s="27">
        <v>1</v>
      </c>
      <c r="T1213" s="55"/>
      <c r="U1213" s="17"/>
      <c r="V1213" s="27"/>
      <c r="W1213" s="27"/>
      <c r="X1213" s="27"/>
      <c r="Y1213" s="27"/>
      <c r="Z1213" s="27"/>
      <c r="AA1213" s="28">
        <v>1</v>
      </c>
      <c r="AB1213" s="2">
        <f t="shared" si="58"/>
        <v>1</v>
      </c>
    </row>
    <row r="1214" spans="1:28" ht="12" customHeight="1">
      <c r="A1214" s="10">
        <v>1210</v>
      </c>
      <c r="B1214" s="98" t="s">
        <v>67</v>
      </c>
      <c r="C1214" s="98" t="s">
        <v>67</v>
      </c>
      <c r="D1214" s="11" t="s">
        <v>25</v>
      </c>
      <c r="E1214" s="11" t="s">
        <v>303</v>
      </c>
      <c r="F1214" s="12" t="s">
        <v>50</v>
      </c>
      <c r="G1214" s="12" t="s">
        <v>310</v>
      </c>
      <c r="H1214" s="12" t="s">
        <v>306</v>
      </c>
      <c r="I1214" s="103" t="s">
        <v>505</v>
      </c>
      <c r="J1214" s="12" t="str">
        <f t="shared" si="60"/>
        <v>≥17h</v>
      </c>
      <c r="K1214" s="12" t="s">
        <v>512</v>
      </c>
      <c r="L1214" s="69" t="s">
        <v>518</v>
      </c>
      <c r="M1214" s="11">
        <v>1</v>
      </c>
      <c r="N1214" s="16">
        <v>1</v>
      </c>
      <c r="O1214" s="27"/>
      <c r="P1214" s="27"/>
      <c r="Q1214" s="27"/>
      <c r="R1214" s="27"/>
      <c r="S1214" s="27"/>
      <c r="T1214" s="55"/>
      <c r="U1214" s="17">
        <v>1</v>
      </c>
      <c r="V1214" s="27"/>
      <c r="W1214" s="27"/>
      <c r="X1214" s="27"/>
      <c r="Y1214" s="27"/>
      <c r="Z1214" s="27"/>
      <c r="AA1214" s="28"/>
      <c r="AB1214" s="2">
        <f t="shared" si="58"/>
        <v>0</v>
      </c>
    </row>
    <row r="1215" spans="1:28" ht="12" customHeight="1">
      <c r="A1215" s="10">
        <v>1211</v>
      </c>
      <c r="B1215" s="98" t="s">
        <v>82</v>
      </c>
      <c r="C1215" s="98" t="s">
        <v>82</v>
      </c>
      <c r="D1215" s="11" t="s">
        <v>51</v>
      </c>
      <c r="E1215" s="11" t="s">
        <v>304</v>
      </c>
      <c r="F1215" s="12" t="s">
        <v>48</v>
      </c>
      <c r="G1215" s="12" t="s">
        <v>310</v>
      </c>
      <c r="H1215" s="12" t="s">
        <v>306</v>
      </c>
      <c r="I1215" s="103" t="s">
        <v>505</v>
      </c>
      <c r="J1215" s="12" t="str">
        <f t="shared" si="60"/>
        <v>≥17h</v>
      </c>
      <c r="K1215" s="12" t="s">
        <v>47</v>
      </c>
      <c r="L1215" s="69" t="s">
        <v>518</v>
      </c>
      <c r="M1215" s="11">
        <v>1</v>
      </c>
      <c r="N1215" s="16"/>
      <c r="O1215" s="27"/>
      <c r="P1215" s="27"/>
      <c r="Q1215" s="27"/>
      <c r="R1215" s="27"/>
      <c r="S1215" s="27">
        <v>1</v>
      </c>
      <c r="T1215" s="55"/>
      <c r="U1215" s="17"/>
      <c r="V1215" s="27"/>
      <c r="W1215" s="27"/>
      <c r="X1215" s="27"/>
      <c r="Y1215" s="27"/>
      <c r="Z1215" s="27">
        <v>1</v>
      </c>
      <c r="AA1215" s="28"/>
      <c r="AB1215" s="2">
        <f t="shared" si="58"/>
        <v>1</v>
      </c>
    </row>
    <row r="1216" spans="1:28" ht="12" customHeight="1">
      <c r="A1216" s="10">
        <v>1212</v>
      </c>
      <c r="B1216" s="98" t="s">
        <v>82</v>
      </c>
      <c r="C1216" s="98" t="s">
        <v>82</v>
      </c>
      <c r="D1216" s="11" t="s">
        <v>25</v>
      </c>
      <c r="E1216" s="11" t="s">
        <v>304</v>
      </c>
      <c r="F1216" s="12" t="s">
        <v>48</v>
      </c>
      <c r="G1216" s="12" t="s">
        <v>310</v>
      </c>
      <c r="H1216" s="12" t="s">
        <v>306</v>
      </c>
      <c r="I1216" s="11" t="s">
        <v>507</v>
      </c>
      <c r="J1216" s="12" t="str">
        <f t="shared" si="60"/>
        <v>≥17h</v>
      </c>
      <c r="K1216" s="12" t="s">
        <v>513</v>
      </c>
      <c r="L1216" s="69" t="s">
        <v>518</v>
      </c>
      <c r="M1216" s="11">
        <v>1</v>
      </c>
      <c r="N1216" s="16"/>
      <c r="O1216" s="27"/>
      <c r="P1216" s="27"/>
      <c r="Q1216" s="27"/>
      <c r="R1216" s="27"/>
      <c r="S1216" s="27">
        <v>1</v>
      </c>
      <c r="T1216" s="55"/>
      <c r="U1216" s="17"/>
      <c r="V1216" s="27"/>
      <c r="W1216" s="27"/>
      <c r="X1216" s="27"/>
      <c r="Y1216" s="27"/>
      <c r="Z1216" s="27">
        <v>1</v>
      </c>
      <c r="AA1216" s="28"/>
      <c r="AB1216" s="2">
        <f t="shared" si="58"/>
        <v>1</v>
      </c>
    </row>
    <row r="1217" spans="1:28" ht="12" customHeight="1">
      <c r="A1217" s="10">
        <v>1213</v>
      </c>
      <c r="B1217" s="98" t="s">
        <v>82</v>
      </c>
      <c r="C1217" s="98" t="s">
        <v>82</v>
      </c>
      <c r="D1217" s="11" t="s">
        <v>51</v>
      </c>
      <c r="E1217" s="11" t="s">
        <v>303</v>
      </c>
      <c r="F1217" s="12" t="s">
        <v>49</v>
      </c>
      <c r="G1217" s="12" t="s">
        <v>510</v>
      </c>
      <c r="H1217" s="12" t="s">
        <v>306</v>
      </c>
      <c r="I1217" s="103" t="s">
        <v>504</v>
      </c>
      <c r="J1217" s="12" t="str">
        <f t="shared" si="60"/>
        <v>≥17h</v>
      </c>
      <c r="K1217" s="12" t="s">
        <v>512</v>
      </c>
      <c r="L1217" s="69" t="s">
        <v>518</v>
      </c>
      <c r="M1217" s="11"/>
      <c r="N1217" s="16"/>
      <c r="O1217" s="27"/>
      <c r="P1217" s="27"/>
      <c r="Q1217" s="27"/>
      <c r="R1217" s="27"/>
      <c r="S1217" s="27"/>
      <c r="T1217" s="55">
        <v>1</v>
      </c>
      <c r="U1217" s="17"/>
      <c r="V1217" s="27"/>
      <c r="W1217" s="27"/>
      <c r="X1217" s="27"/>
      <c r="Y1217" s="27"/>
      <c r="Z1217" s="27"/>
      <c r="AA1217" s="28">
        <v>1</v>
      </c>
      <c r="AB1217" s="2">
        <f t="shared" si="58"/>
        <v>0</v>
      </c>
    </row>
    <row r="1218" spans="1:28" ht="12" customHeight="1">
      <c r="A1218" s="10">
        <v>1214</v>
      </c>
      <c r="B1218" s="98" t="s">
        <v>82</v>
      </c>
      <c r="C1218" s="98" t="s">
        <v>82</v>
      </c>
      <c r="D1218" s="11" t="s">
        <v>52</v>
      </c>
      <c r="E1218" s="11" t="s">
        <v>304</v>
      </c>
      <c r="F1218" s="12" t="s">
        <v>49</v>
      </c>
      <c r="G1218" s="12" t="s">
        <v>510</v>
      </c>
      <c r="H1218" s="12" t="s">
        <v>306</v>
      </c>
      <c r="I1218" s="103" t="s">
        <v>504</v>
      </c>
      <c r="J1218" s="12" t="str">
        <f t="shared" si="60"/>
        <v>≥17h</v>
      </c>
      <c r="K1218" s="12" t="s">
        <v>512</v>
      </c>
      <c r="L1218" s="69" t="s">
        <v>518</v>
      </c>
      <c r="M1218" s="11"/>
      <c r="N1218" s="16"/>
      <c r="O1218" s="27"/>
      <c r="P1218" s="27"/>
      <c r="Q1218" s="27"/>
      <c r="R1218" s="27"/>
      <c r="S1218" s="27"/>
      <c r="T1218" s="55">
        <v>1</v>
      </c>
      <c r="U1218" s="17"/>
      <c r="V1218" s="27"/>
      <c r="W1218" s="27"/>
      <c r="X1218" s="27"/>
      <c r="Y1218" s="27"/>
      <c r="Z1218" s="27"/>
      <c r="AA1218" s="28">
        <v>1</v>
      </c>
      <c r="AB1218" s="2">
        <f t="shared" si="58"/>
        <v>0</v>
      </c>
    </row>
    <row r="1219" spans="1:28" ht="12" customHeight="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11">
        <v>1</v>
      </c>
      <c r="N1219" s="16">
        <v>1</v>
      </c>
      <c r="O1219" s="27"/>
      <c r="P1219" s="27"/>
      <c r="Q1219" s="27"/>
      <c r="R1219" s="27"/>
      <c r="S1219" s="27"/>
      <c r="T1219" s="55"/>
      <c r="U1219" s="17">
        <v>1</v>
      </c>
      <c r="V1219" s="27"/>
      <c r="W1219" s="27"/>
      <c r="X1219" s="27"/>
      <c r="Y1219" s="27"/>
      <c r="Z1219" s="27"/>
      <c r="AA1219" s="28"/>
      <c r="AB1219" s="2">
        <f t="shared" si="58"/>
        <v>0</v>
      </c>
    </row>
    <row r="1220" spans="1:28" ht="12" customHeight="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11">
        <v>1</v>
      </c>
      <c r="N1220" s="16">
        <v>1</v>
      </c>
      <c r="O1220" s="27"/>
      <c r="P1220" s="27"/>
      <c r="Q1220" s="27"/>
      <c r="R1220" s="27"/>
      <c r="S1220" s="27"/>
      <c r="T1220" s="55"/>
      <c r="U1220" s="17">
        <v>1</v>
      </c>
      <c r="V1220" s="27"/>
      <c r="W1220" s="27"/>
      <c r="X1220" s="27"/>
      <c r="Y1220" s="27"/>
      <c r="Z1220" s="27"/>
      <c r="AA1220" s="28"/>
      <c r="AB1220" s="2">
        <f t="shared" si="58"/>
        <v>0</v>
      </c>
    </row>
    <row r="1221" spans="1:28" ht="12" customHeight="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11">
        <v>1</v>
      </c>
      <c r="N1221" s="16"/>
      <c r="O1221" s="27"/>
      <c r="P1221" s="27"/>
      <c r="Q1221" s="27"/>
      <c r="R1221" s="27"/>
      <c r="S1221" s="27">
        <v>1</v>
      </c>
      <c r="T1221" s="55"/>
      <c r="U1221" s="17"/>
      <c r="V1221" s="27"/>
      <c r="W1221" s="27"/>
      <c r="X1221" s="27"/>
      <c r="Y1221" s="27"/>
      <c r="Z1221" s="27">
        <v>1</v>
      </c>
      <c r="AA1221" s="28"/>
      <c r="AB1221" s="2">
        <f t="shared" si="58"/>
        <v>1</v>
      </c>
    </row>
    <row r="1222" spans="1:28" ht="12" customHeight="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11">
        <v>1</v>
      </c>
      <c r="N1222" s="16">
        <v>1</v>
      </c>
      <c r="O1222" s="27"/>
      <c r="P1222" s="27"/>
      <c r="Q1222" s="27"/>
      <c r="R1222" s="27"/>
      <c r="S1222" s="27"/>
      <c r="T1222" s="55"/>
      <c r="U1222" s="17">
        <v>1</v>
      </c>
      <c r="V1222" s="27"/>
      <c r="W1222" s="27"/>
      <c r="X1222" s="27"/>
      <c r="Y1222" s="27"/>
      <c r="Z1222" s="27"/>
      <c r="AA1222" s="28"/>
      <c r="AB1222" s="2">
        <f t="shared" ref="AB1222:AB1254" si="61">IF(OR(S1222=1,Z1222=1),1,0)</f>
        <v>0</v>
      </c>
    </row>
    <row r="1223" spans="1:28" ht="12" customHeight="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11">
        <v>1</v>
      </c>
      <c r="N1223" s="16">
        <v>1</v>
      </c>
      <c r="O1223" s="27"/>
      <c r="P1223" s="27"/>
      <c r="Q1223" s="27"/>
      <c r="R1223" s="27"/>
      <c r="S1223" s="27"/>
      <c r="T1223" s="55"/>
      <c r="U1223" s="17">
        <v>1</v>
      </c>
      <c r="V1223" s="27"/>
      <c r="W1223" s="27"/>
      <c r="X1223" s="27"/>
      <c r="Y1223" s="27"/>
      <c r="Z1223" s="27"/>
      <c r="AA1223" s="28"/>
      <c r="AB1223" s="2">
        <f t="shared" si="61"/>
        <v>0</v>
      </c>
    </row>
    <row r="1224" spans="1:28" ht="12" customHeight="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11">
        <v>1</v>
      </c>
      <c r="N1224" s="16"/>
      <c r="O1224" s="27"/>
      <c r="P1224" s="27"/>
      <c r="Q1224" s="27"/>
      <c r="R1224" s="27"/>
      <c r="S1224" s="27">
        <v>1</v>
      </c>
      <c r="T1224" s="55"/>
      <c r="U1224" s="17"/>
      <c r="V1224" s="27"/>
      <c r="W1224" s="27"/>
      <c r="X1224" s="27"/>
      <c r="Y1224" s="27"/>
      <c r="Z1224" s="27">
        <v>1</v>
      </c>
      <c r="AA1224" s="28"/>
      <c r="AB1224" s="2">
        <f t="shared" si="61"/>
        <v>1</v>
      </c>
    </row>
    <row r="1225" spans="1:28" ht="12" customHeight="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11">
        <v>1</v>
      </c>
      <c r="N1225" s="16">
        <v>1</v>
      </c>
      <c r="O1225" s="27"/>
      <c r="P1225" s="27"/>
      <c r="Q1225" s="27"/>
      <c r="R1225" s="27"/>
      <c r="S1225" s="27"/>
      <c r="T1225" s="55"/>
      <c r="U1225" s="17">
        <v>1</v>
      </c>
      <c r="V1225" s="27"/>
      <c r="W1225" s="27"/>
      <c r="X1225" s="27"/>
      <c r="Y1225" s="27"/>
      <c r="Z1225" s="27"/>
      <c r="AA1225" s="28"/>
      <c r="AB1225" s="2">
        <f t="shared" si="61"/>
        <v>0</v>
      </c>
    </row>
    <row r="1226" spans="1:28" ht="12" customHeight="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11">
        <v>1</v>
      </c>
      <c r="N1226" s="16"/>
      <c r="O1226" s="27"/>
      <c r="P1226" s="27"/>
      <c r="Q1226" s="27"/>
      <c r="R1226" s="27"/>
      <c r="S1226" s="27">
        <v>1</v>
      </c>
      <c r="T1226" s="55"/>
      <c r="U1226" s="17"/>
      <c r="V1226" s="27"/>
      <c r="W1226" s="27"/>
      <c r="X1226" s="27"/>
      <c r="Y1226" s="27"/>
      <c r="Z1226" s="27">
        <v>1</v>
      </c>
      <c r="AA1226" s="28"/>
      <c r="AB1226" s="2">
        <f t="shared" si="61"/>
        <v>1</v>
      </c>
    </row>
    <row r="1227" spans="1:28" ht="12" customHeight="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11">
        <v>1</v>
      </c>
      <c r="N1227" s="16"/>
      <c r="O1227" s="27"/>
      <c r="P1227" s="27"/>
      <c r="Q1227" s="27"/>
      <c r="R1227" s="27"/>
      <c r="S1227" s="27">
        <v>1</v>
      </c>
      <c r="T1227" s="55"/>
      <c r="U1227" s="17"/>
      <c r="V1227" s="27"/>
      <c r="W1227" s="27"/>
      <c r="X1227" s="27"/>
      <c r="Y1227" s="27"/>
      <c r="Z1227" s="27">
        <v>1</v>
      </c>
      <c r="AA1227" s="28"/>
      <c r="AB1227" s="2">
        <f t="shared" si="61"/>
        <v>1</v>
      </c>
    </row>
    <row r="1228" spans="1:28" ht="12" customHeight="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11">
        <v>1</v>
      </c>
      <c r="N1228" s="16"/>
      <c r="O1228" s="27"/>
      <c r="P1228" s="27"/>
      <c r="Q1228" s="27"/>
      <c r="R1228" s="27"/>
      <c r="S1228" s="27"/>
      <c r="T1228" s="55">
        <v>1</v>
      </c>
      <c r="U1228" s="17"/>
      <c r="V1228" s="27"/>
      <c r="W1228" s="27"/>
      <c r="X1228" s="27"/>
      <c r="Y1228" s="27"/>
      <c r="Z1228" s="27"/>
      <c r="AA1228" s="28">
        <v>1</v>
      </c>
      <c r="AB1228" s="2">
        <f t="shared" si="61"/>
        <v>0</v>
      </c>
    </row>
    <row r="1229" spans="1:28" ht="12" customHeight="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11"/>
      <c r="N1229" s="16"/>
      <c r="O1229" s="27"/>
      <c r="P1229" s="27"/>
      <c r="Q1229" s="27"/>
      <c r="R1229" s="27"/>
      <c r="S1229" s="27"/>
      <c r="T1229" s="55">
        <v>1</v>
      </c>
      <c r="U1229" s="17"/>
      <c r="V1229" s="27"/>
      <c r="W1229" s="27"/>
      <c r="X1229" s="27"/>
      <c r="Y1229" s="27"/>
      <c r="Z1229" s="27"/>
      <c r="AA1229" s="28">
        <v>1</v>
      </c>
      <c r="AB1229" s="2">
        <f t="shared" si="61"/>
        <v>0</v>
      </c>
    </row>
    <row r="1230" spans="1:28" ht="12" customHeight="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11">
        <v>1</v>
      </c>
      <c r="N1230" s="16"/>
      <c r="O1230" s="27"/>
      <c r="P1230" s="27"/>
      <c r="Q1230" s="27"/>
      <c r="R1230" s="27"/>
      <c r="S1230" s="27">
        <v>1</v>
      </c>
      <c r="T1230" s="55"/>
      <c r="U1230" s="17"/>
      <c r="V1230" s="27"/>
      <c r="W1230" s="27"/>
      <c r="X1230" s="27"/>
      <c r="Y1230" s="27"/>
      <c r="Z1230" s="27">
        <v>1</v>
      </c>
      <c r="AA1230" s="28"/>
      <c r="AB1230" s="2">
        <f t="shared" si="61"/>
        <v>1</v>
      </c>
    </row>
    <row r="1231" spans="1:28" ht="12" customHeight="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11"/>
      <c r="N1231" s="16"/>
      <c r="O1231" s="27"/>
      <c r="P1231" s="27"/>
      <c r="Q1231" s="27"/>
      <c r="R1231" s="27"/>
      <c r="S1231" s="27"/>
      <c r="T1231" s="55">
        <v>1</v>
      </c>
      <c r="U1231" s="17"/>
      <c r="V1231" s="27"/>
      <c r="W1231" s="27"/>
      <c r="X1231" s="27"/>
      <c r="Y1231" s="27"/>
      <c r="Z1231" s="27"/>
      <c r="AA1231" s="28">
        <v>1</v>
      </c>
      <c r="AB1231" s="2">
        <f t="shared" si="61"/>
        <v>0</v>
      </c>
    </row>
    <row r="1232" spans="1:28" ht="12" customHeight="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11">
        <v>1</v>
      </c>
      <c r="N1232" s="16"/>
      <c r="O1232" s="27"/>
      <c r="P1232" s="27"/>
      <c r="Q1232" s="27"/>
      <c r="R1232" s="27"/>
      <c r="S1232" s="27">
        <v>1</v>
      </c>
      <c r="T1232" s="55"/>
      <c r="U1232" s="17"/>
      <c r="V1232" s="27"/>
      <c r="W1232" s="27"/>
      <c r="X1232" s="27"/>
      <c r="Y1232" s="27"/>
      <c r="Z1232" s="27">
        <v>1</v>
      </c>
      <c r="AA1232" s="28"/>
      <c r="AB1232" s="2">
        <f t="shared" si="61"/>
        <v>1</v>
      </c>
    </row>
    <row r="1233" spans="1:28" ht="12" customHeight="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11">
        <v>1</v>
      </c>
      <c r="N1233" s="16"/>
      <c r="O1233" s="27"/>
      <c r="P1233" s="27"/>
      <c r="Q1233" s="27"/>
      <c r="R1233" s="27"/>
      <c r="S1233" s="27">
        <v>1</v>
      </c>
      <c r="T1233" s="55"/>
      <c r="U1233" s="17"/>
      <c r="V1233" s="27"/>
      <c r="W1233" s="27"/>
      <c r="X1233" s="27"/>
      <c r="Y1233" s="27"/>
      <c r="Z1233" s="27">
        <v>1</v>
      </c>
      <c r="AA1233" s="28"/>
      <c r="AB1233" s="2">
        <f t="shared" si="61"/>
        <v>1</v>
      </c>
    </row>
    <row r="1234" spans="1:28" ht="12" customHeight="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11">
        <v>1</v>
      </c>
      <c r="N1234" s="16">
        <v>1</v>
      </c>
      <c r="O1234" s="27"/>
      <c r="P1234" s="27"/>
      <c r="Q1234" s="27"/>
      <c r="R1234" s="27"/>
      <c r="S1234" s="27"/>
      <c r="T1234" s="55"/>
      <c r="U1234" s="17">
        <v>1</v>
      </c>
      <c r="V1234" s="27"/>
      <c r="W1234" s="27"/>
      <c r="X1234" s="27"/>
      <c r="Y1234" s="27"/>
      <c r="Z1234" s="27"/>
      <c r="AA1234" s="28"/>
      <c r="AB1234" s="2">
        <f t="shared" si="61"/>
        <v>0</v>
      </c>
    </row>
    <row r="1235" spans="1:28" ht="12" customHeight="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11"/>
      <c r="N1235" s="16"/>
      <c r="O1235" s="27"/>
      <c r="P1235" s="27"/>
      <c r="Q1235" s="27"/>
      <c r="R1235" s="27"/>
      <c r="S1235" s="27"/>
      <c r="T1235" s="55">
        <v>1</v>
      </c>
      <c r="U1235" s="17"/>
      <c r="V1235" s="27"/>
      <c r="W1235" s="27"/>
      <c r="X1235" s="27"/>
      <c r="Y1235" s="27"/>
      <c r="Z1235" s="27"/>
      <c r="AA1235" s="28">
        <v>1</v>
      </c>
      <c r="AB1235" s="2">
        <f t="shared" si="61"/>
        <v>0</v>
      </c>
    </row>
    <row r="1236" spans="1:28" ht="12" customHeight="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11">
        <v>1</v>
      </c>
      <c r="N1236" s="16"/>
      <c r="O1236" s="27"/>
      <c r="P1236" s="27"/>
      <c r="Q1236" s="27"/>
      <c r="R1236" s="27"/>
      <c r="S1236" s="27">
        <v>1</v>
      </c>
      <c r="T1236" s="55"/>
      <c r="U1236" s="17"/>
      <c r="V1236" s="27"/>
      <c r="W1236" s="27"/>
      <c r="X1236" s="27"/>
      <c r="Y1236" s="27"/>
      <c r="Z1236" s="27">
        <v>1</v>
      </c>
      <c r="AA1236" s="28"/>
      <c r="AB1236" s="2">
        <f t="shared" si="61"/>
        <v>1</v>
      </c>
    </row>
    <row r="1237" spans="1:28" ht="12" customHeight="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11">
        <v>1</v>
      </c>
      <c r="N1237" s="16">
        <v>1</v>
      </c>
      <c r="O1237" s="27"/>
      <c r="P1237" s="27"/>
      <c r="Q1237" s="27"/>
      <c r="R1237" s="27"/>
      <c r="S1237" s="27"/>
      <c r="T1237" s="55"/>
      <c r="U1237" s="17">
        <v>1</v>
      </c>
      <c r="V1237" s="27"/>
      <c r="W1237" s="27"/>
      <c r="X1237" s="27"/>
      <c r="Y1237" s="27"/>
      <c r="Z1237" s="27"/>
      <c r="AA1237" s="28"/>
      <c r="AB1237" s="2">
        <f t="shared" si="61"/>
        <v>0</v>
      </c>
    </row>
    <row r="1238" spans="1:28" ht="12" customHeight="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11">
        <v>1</v>
      </c>
      <c r="N1238" s="16">
        <v>1</v>
      </c>
      <c r="O1238" s="27"/>
      <c r="P1238" s="27"/>
      <c r="Q1238" s="27"/>
      <c r="R1238" s="27"/>
      <c r="S1238" s="27"/>
      <c r="T1238" s="55"/>
      <c r="U1238" s="17">
        <v>1</v>
      </c>
      <c r="V1238" s="27"/>
      <c r="W1238" s="27"/>
      <c r="X1238" s="27"/>
      <c r="Y1238" s="27"/>
      <c r="Z1238" s="27"/>
      <c r="AA1238" s="28"/>
      <c r="AB1238" s="2">
        <f t="shared" si="61"/>
        <v>0</v>
      </c>
    </row>
    <row r="1239" spans="1:28" ht="12" customHeight="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11"/>
      <c r="N1239" s="16"/>
      <c r="O1239" s="27"/>
      <c r="P1239" s="27"/>
      <c r="Q1239" s="27"/>
      <c r="R1239" s="27"/>
      <c r="S1239" s="27"/>
      <c r="T1239" s="55">
        <v>1</v>
      </c>
      <c r="U1239" s="17"/>
      <c r="V1239" s="27"/>
      <c r="W1239" s="27"/>
      <c r="X1239" s="27"/>
      <c r="Y1239" s="27"/>
      <c r="Z1239" s="27"/>
      <c r="AA1239" s="28">
        <v>1</v>
      </c>
      <c r="AB1239" s="2">
        <f t="shared" si="61"/>
        <v>0</v>
      </c>
    </row>
    <row r="1240" spans="1:28" ht="12" customHeight="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11">
        <v>1</v>
      </c>
      <c r="N1240" s="16"/>
      <c r="O1240" s="27"/>
      <c r="P1240" s="27"/>
      <c r="Q1240" s="27"/>
      <c r="R1240" s="27"/>
      <c r="S1240" s="27"/>
      <c r="T1240" s="55">
        <v>1</v>
      </c>
      <c r="U1240" s="17"/>
      <c r="V1240" s="27"/>
      <c r="W1240" s="27"/>
      <c r="X1240" s="27"/>
      <c r="Y1240" s="27"/>
      <c r="Z1240" s="27"/>
      <c r="AA1240" s="28">
        <v>1</v>
      </c>
      <c r="AB1240" s="2">
        <f t="shared" si="61"/>
        <v>0</v>
      </c>
    </row>
    <row r="1241" spans="1:28" ht="12" customHeight="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11">
        <v>1</v>
      </c>
      <c r="N1241" s="16">
        <v>1</v>
      </c>
      <c r="O1241" s="27"/>
      <c r="P1241" s="27"/>
      <c r="Q1241" s="27"/>
      <c r="R1241" s="27"/>
      <c r="S1241" s="27"/>
      <c r="T1241" s="55"/>
      <c r="U1241" s="17">
        <v>1</v>
      </c>
      <c r="V1241" s="27"/>
      <c r="W1241" s="27"/>
      <c r="X1241" s="27"/>
      <c r="Y1241" s="27"/>
      <c r="Z1241" s="27"/>
      <c r="AA1241" s="28"/>
      <c r="AB1241" s="2">
        <f t="shared" si="61"/>
        <v>0</v>
      </c>
    </row>
    <row r="1242" spans="1:28" ht="12" customHeight="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11">
        <v>1</v>
      </c>
      <c r="N1242" s="16"/>
      <c r="O1242" s="27"/>
      <c r="P1242" s="27"/>
      <c r="Q1242" s="27"/>
      <c r="R1242" s="27"/>
      <c r="S1242" s="27"/>
      <c r="T1242" s="55">
        <v>1</v>
      </c>
      <c r="U1242" s="17"/>
      <c r="V1242" s="27"/>
      <c r="W1242" s="27"/>
      <c r="X1242" s="27"/>
      <c r="Y1242" s="27"/>
      <c r="Z1242" s="27"/>
      <c r="AA1242" s="28">
        <v>1</v>
      </c>
      <c r="AB1242" s="2">
        <f t="shared" si="61"/>
        <v>0</v>
      </c>
    </row>
    <row r="1243" spans="1:28" ht="12" customHeight="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11">
        <v>1</v>
      </c>
      <c r="N1243" s="16"/>
      <c r="O1243" s="27"/>
      <c r="P1243" s="27"/>
      <c r="Q1243" s="27"/>
      <c r="R1243" s="27"/>
      <c r="S1243" s="27">
        <v>1</v>
      </c>
      <c r="T1243" s="55"/>
      <c r="U1243" s="17"/>
      <c r="V1243" s="27"/>
      <c r="W1243" s="27"/>
      <c r="X1243" s="27"/>
      <c r="Y1243" s="27"/>
      <c r="Z1243" s="27">
        <v>1</v>
      </c>
      <c r="AA1243" s="28"/>
      <c r="AB1243" s="2">
        <f t="shared" si="61"/>
        <v>1</v>
      </c>
    </row>
    <row r="1244" spans="1:28" ht="12" customHeight="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11"/>
      <c r="N1244" s="16"/>
      <c r="O1244" s="27"/>
      <c r="P1244" s="27"/>
      <c r="Q1244" s="27"/>
      <c r="R1244" s="27"/>
      <c r="S1244" s="27"/>
      <c r="T1244" s="55">
        <v>1</v>
      </c>
      <c r="U1244" s="17"/>
      <c r="V1244" s="27"/>
      <c r="W1244" s="27"/>
      <c r="X1244" s="27"/>
      <c r="Y1244" s="27"/>
      <c r="Z1244" s="27"/>
      <c r="AA1244" s="28">
        <v>1</v>
      </c>
      <c r="AB1244" s="2">
        <f t="shared" si="61"/>
        <v>0</v>
      </c>
    </row>
    <row r="1245" spans="1:28" ht="12" customHeight="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11">
        <v>1</v>
      </c>
      <c r="N1245" s="16">
        <v>1</v>
      </c>
      <c r="O1245" s="27"/>
      <c r="P1245" s="27"/>
      <c r="Q1245" s="27"/>
      <c r="R1245" s="27"/>
      <c r="S1245" s="27"/>
      <c r="T1245" s="55"/>
      <c r="U1245" s="17">
        <v>1</v>
      </c>
      <c r="V1245" s="27"/>
      <c r="W1245" s="27"/>
      <c r="X1245" s="27"/>
      <c r="Y1245" s="27"/>
      <c r="Z1245" s="27"/>
      <c r="AA1245" s="28"/>
      <c r="AB1245" s="2">
        <f t="shared" si="61"/>
        <v>0</v>
      </c>
    </row>
    <row r="1246" spans="1:28" ht="12" customHeight="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11">
        <v>1</v>
      </c>
      <c r="N1246" s="16">
        <v>1</v>
      </c>
      <c r="O1246" s="27"/>
      <c r="P1246" s="27"/>
      <c r="Q1246" s="27"/>
      <c r="R1246" s="27"/>
      <c r="S1246" s="27"/>
      <c r="T1246" s="55"/>
      <c r="U1246" s="17">
        <v>1</v>
      </c>
      <c r="V1246" s="27"/>
      <c r="W1246" s="27"/>
      <c r="X1246" s="27"/>
      <c r="Y1246" s="27"/>
      <c r="Z1246" s="27"/>
      <c r="AA1246" s="28"/>
      <c r="AB1246" s="2">
        <f t="shared" si="61"/>
        <v>0</v>
      </c>
    </row>
    <row r="1247" spans="1:28" ht="12" customHeight="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11"/>
      <c r="N1247" s="16"/>
      <c r="O1247" s="27"/>
      <c r="P1247" s="27"/>
      <c r="Q1247" s="27"/>
      <c r="R1247" s="27"/>
      <c r="S1247" s="27"/>
      <c r="T1247" s="55">
        <v>1</v>
      </c>
      <c r="U1247" s="17"/>
      <c r="V1247" s="27"/>
      <c r="W1247" s="27"/>
      <c r="X1247" s="27"/>
      <c r="Y1247" s="27"/>
      <c r="Z1247" s="27"/>
      <c r="AA1247" s="28">
        <v>1</v>
      </c>
      <c r="AB1247" s="2">
        <f t="shared" si="61"/>
        <v>0</v>
      </c>
    </row>
    <row r="1248" spans="1:28" ht="12" customHeight="1">
      <c r="A1248" s="10">
        <v>1244</v>
      </c>
      <c r="B1248" s="98" t="s">
        <v>82</v>
      </c>
      <c r="C1248" s="98" t="s">
        <v>82</v>
      </c>
      <c r="D1248" s="11" t="s">
        <v>52</v>
      </c>
      <c r="E1248" s="11" t="s">
        <v>303</v>
      </c>
      <c r="F1248" s="12" t="s">
        <v>49</v>
      </c>
      <c r="G1248" s="12" t="s">
        <v>310</v>
      </c>
      <c r="H1248" s="12" t="s">
        <v>306</v>
      </c>
      <c r="I1248" s="11" t="s">
        <v>507</v>
      </c>
      <c r="J1248" s="11" t="str">
        <f t="shared" ref="J1248:J1253" si="62">"12-16h"</f>
        <v>12-16h</v>
      </c>
      <c r="K1248" s="12" t="s">
        <v>512</v>
      </c>
      <c r="L1248" s="69" t="s">
        <v>518</v>
      </c>
      <c r="M1248" s="11"/>
      <c r="N1248" s="16"/>
      <c r="O1248" s="27"/>
      <c r="P1248" s="27"/>
      <c r="Q1248" s="27"/>
      <c r="R1248" s="27"/>
      <c r="S1248" s="27"/>
      <c r="T1248" s="55">
        <v>1</v>
      </c>
      <c r="U1248" s="17"/>
      <c r="V1248" s="27"/>
      <c r="W1248" s="27"/>
      <c r="X1248" s="27"/>
      <c r="Y1248" s="27"/>
      <c r="Z1248" s="27"/>
      <c r="AA1248" s="28">
        <v>1</v>
      </c>
      <c r="AB1248" s="2">
        <f t="shared" si="61"/>
        <v>0</v>
      </c>
    </row>
    <row r="1249" spans="1:28" ht="12" customHeight="1">
      <c r="A1249" s="10">
        <v>1245</v>
      </c>
      <c r="B1249" s="98" t="s">
        <v>82</v>
      </c>
      <c r="C1249" s="98" t="s">
        <v>82</v>
      </c>
      <c r="D1249" s="11" t="s">
        <v>52</v>
      </c>
      <c r="E1249" s="11" t="s">
        <v>304</v>
      </c>
      <c r="F1249" s="12" t="s">
        <v>50</v>
      </c>
      <c r="G1249" s="12" t="s">
        <v>310</v>
      </c>
      <c r="H1249" s="12" t="s">
        <v>306</v>
      </c>
      <c r="I1249" s="103" t="s">
        <v>505</v>
      </c>
      <c r="J1249" s="11" t="str">
        <f t="shared" si="62"/>
        <v>12-16h</v>
      </c>
      <c r="K1249" s="12" t="s">
        <v>512</v>
      </c>
      <c r="L1249" s="69" t="s">
        <v>518</v>
      </c>
      <c r="M1249" s="11"/>
      <c r="N1249" s="16"/>
      <c r="O1249" s="27"/>
      <c r="P1249" s="27"/>
      <c r="Q1249" s="27"/>
      <c r="R1249" s="27"/>
      <c r="S1249" s="27"/>
      <c r="T1249" s="55">
        <v>1</v>
      </c>
      <c r="U1249" s="17"/>
      <c r="V1249" s="27"/>
      <c r="W1249" s="27"/>
      <c r="X1249" s="27"/>
      <c r="Y1249" s="27"/>
      <c r="Z1249" s="27"/>
      <c r="AA1249" s="28">
        <v>1</v>
      </c>
      <c r="AB1249" s="2">
        <f t="shared" si="61"/>
        <v>0</v>
      </c>
    </row>
    <row r="1250" spans="1:28" ht="12" customHeight="1">
      <c r="A1250" s="10">
        <v>1246</v>
      </c>
      <c r="B1250" s="98" t="s">
        <v>81</v>
      </c>
      <c r="C1250" s="98" t="s">
        <v>81</v>
      </c>
      <c r="D1250" s="11" t="s">
        <v>25</v>
      </c>
      <c r="E1250" s="11" t="s">
        <v>303</v>
      </c>
      <c r="F1250" s="12" t="s">
        <v>50</v>
      </c>
      <c r="G1250" s="12" t="s">
        <v>310</v>
      </c>
      <c r="H1250" s="12" t="s">
        <v>306</v>
      </c>
      <c r="I1250" s="103" t="s">
        <v>504</v>
      </c>
      <c r="J1250" s="11" t="str">
        <f t="shared" si="62"/>
        <v>12-16h</v>
      </c>
      <c r="K1250" s="12" t="s">
        <v>47</v>
      </c>
      <c r="L1250" s="69" t="s">
        <v>518</v>
      </c>
      <c r="M1250" s="11">
        <v>1</v>
      </c>
      <c r="N1250" s="16"/>
      <c r="O1250" s="27"/>
      <c r="P1250" s="27"/>
      <c r="Q1250" s="27"/>
      <c r="R1250" s="27"/>
      <c r="S1250" s="27">
        <v>1</v>
      </c>
      <c r="T1250" s="55"/>
      <c r="U1250" s="17"/>
      <c r="V1250" s="27"/>
      <c r="W1250" s="27"/>
      <c r="X1250" s="27"/>
      <c r="Y1250" s="27"/>
      <c r="Z1250" s="27">
        <v>1</v>
      </c>
      <c r="AA1250" s="28"/>
      <c r="AB1250" s="2">
        <f t="shared" si="61"/>
        <v>1</v>
      </c>
    </row>
    <row r="1251" spans="1:28" ht="12" customHeight="1">
      <c r="A1251" s="10">
        <v>1247</v>
      </c>
      <c r="B1251" s="98" t="s">
        <v>82</v>
      </c>
      <c r="C1251" s="98" t="s">
        <v>82</v>
      </c>
      <c r="D1251" s="11" t="s">
        <v>52</v>
      </c>
      <c r="E1251" s="11" t="s">
        <v>304</v>
      </c>
      <c r="F1251" s="12" t="s">
        <v>50</v>
      </c>
      <c r="G1251" s="12" t="s">
        <v>310</v>
      </c>
      <c r="H1251" s="12" t="s">
        <v>306</v>
      </c>
      <c r="I1251" s="103" t="s">
        <v>504</v>
      </c>
      <c r="J1251" s="11" t="str">
        <f t="shared" si="62"/>
        <v>12-16h</v>
      </c>
      <c r="K1251" s="12" t="s">
        <v>512</v>
      </c>
      <c r="L1251" s="69" t="s">
        <v>518</v>
      </c>
      <c r="M1251" s="11">
        <v>1</v>
      </c>
      <c r="N1251" s="16">
        <v>1</v>
      </c>
      <c r="O1251" s="27"/>
      <c r="P1251" s="27"/>
      <c r="Q1251" s="27"/>
      <c r="R1251" s="27"/>
      <c r="S1251" s="27"/>
      <c r="T1251" s="55"/>
      <c r="U1251" s="17">
        <v>1</v>
      </c>
      <c r="V1251" s="27"/>
      <c r="W1251" s="27"/>
      <c r="X1251" s="27"/>
      <c r="Y1251" s="27"/>
      <c r="Z1251" s="27"/>
      <c r="AA1251" s="28"/>
      <c r="AB1251" s="2">
        <f t="shared" si="61"/>
        <v>0</v>
      </c>
    </row>
    <row r="1252" spans="1:28" ht="12" customHeight="1">
      <c r="A1252" s="10">
        <v>1248</v>
      </c>
      <c r="B1252" s="98" t="s">
        <v>63</v>
      </c>
      <c r="C1252" s="98" t="s">
        <v>63</v>
      </c>
      <c r="D1252" s="11" t="s">
        <v>25</v>
      </c>
      <c r="E1252" s="11" t="s">
        <v>304</v>
      </c>
      <c r="F1252" s="12" t="s">
        <v>48</v>
      </c>
      <c r="G1252" s="12" t="s">
        <v>310</v>
      </c>
      <c r="H1252" s="12" t="s">
        <v>306</v>
      </c>
      <c r="I1252" s="103" t="s">
        <v>504</v>
      </c>
      <c r="J1252" s="11" t="str">
        <f t="shared" si="62"/>
        <v>12-16h</v>
      </c>
      <c r="K1252" s="12" t="s">
        <v>513</v>
      </c>
      <c r="L1252" s="69" t="s">
        <v>518</v>
      </c>
      <c r="M1252" s="11"/>
      <c r="N1252" s="16"/>
      <c r="O1252" s="27"/>
      <c r="P1252" s="27"/>
      <c r="Q1252" s="27"/>
      <c r="R1252" s="27"/>
      <c r="S1252" s="27"/>
      <c r="T1252" s="55">
        <v>1</v>
      </c>
      <c r="U1252" s="17"/>
      <c r="V1252" s="27"/>
      <c r="W1252" s="27"/>
      <c r="X1252" s="27"/>
      <c r="Y1252" s="27"/>
      <c r="Z1252" s="27"/>
      <c r="AA1252" s="28">
        <v>1</v>
      </c>
      <c r="AB1252" s="2">
        <f t="shared" si="61"/>
        <v>0</v>
      </c>
    </row>
    <row r="1253" spans="1:28" ht="12" customHeight="1">
      <c r="A1253" s="10">
        <v>1249</v>
      </c>
      <c r="B1253" s="98" t="s">
        <v>260</v>
      </c>
      <c r="C1253" s="98" t="s">
        <v>260</v>
      </c>
      <c r="D1253" s="11" t="s">
        <v>25</v>
      </c>
      <c r="E1253" s="11" t="s">
        <v>303</v>
      </c>
      <c r="F1253" s="12" t="s">
        <v>50</v>
      </c>
      <c r="G1253" s="12" t="s">
        <v>310</v>
      </c>
      <c r="H1253" s="12" t="s">
        <v>306</v>
      </c>
      <c r="I1253" s="103" t="s">
        <v>504</v>
      </c>
      <c r="J1253" s="11" t="str">
        <f t="shared" si="62"/>
        <v>12-16h</v>
      </c>
      <c r="K1253" s="12" t="s">
        <v>512</v>
      </c>
      <c r="L1253" s="69" t="s">
        <v>519</v>
      </c>
      <c r="M1253" s="11">
        <v>1</v>
      </c>
      <c r="N1253" s="16">
        <v>1</v>
      </c>
      <c r="O1253" s="27"/>
      <c r="P1253" s="27"/>
      <c r="Q1253" s="27"/>
      <c r="R1253" s="27"/>
      <c r="S1253" s="27"/>
      <c r="T1253" s="55"/>
      <c r="U1253" s="17">
        <v>1</v>
      </c>
      <c r="V1253" s="27"/>
      <c r="W1253" s="27"/>
      <c r="X1253" s="27"/>
      <c r="Y1253" s="27"/>
      <c r="Z1253" s="27"/>
      <c r="AA1253" s="28"/>
      <c r="AB1253" s="2">
        <f t="shared" si="61"/>
        <v>0</v>
      </c>
    </row>
    <row r="1254" spans="1:28" ht="12" customHeight="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18">
        <v>1</v>
      </c>
      <c r="N1254" s="29">
        <v>1</v>
      </c>
      <c r="O1254" s="30"/>
      <c r="P1254" s="30"/>
      <c r="Q1254" s="30"/>
      <c r="R1254" s="30"/>
      <c r="S1254" s="30"/>
      <c r="T1254" s="56"/>
      <c r="U1254" s="53"/>
      <c r="V1254" s="30"/>
      <c r="W1254" s="30"/>
      <c r="X1254" s="30"/>
      <c r="Y1254" s="30"/>
      <c r="Z1254" s="30"/>
      <c r="AA1254" s="31">
        <v>1</v>
      </c>
      <c r="AB1254" s="2">
        <f t="shared" si="61"/>
        <v>0</v>
      </c>
    </row>
  </sheetData>
  <autoFilter ref="A4:BQ1254"/>
  <mergeCells count="4">
    <mergeCell ref="M2:M3"/>
    <mergeCell ref="N2:AA2"/>
    <mergeCell ref="U3:AA3"/>
    <mergeCell ref="N3:T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A1254"/>
  <sheetViews>
    <sheetView showGridLines="0" zoomScale="75" zoomScaleNormal="75" workbookViewId="0">
      <pane xSplit="1" ySplit="4" topLeftCell="B5" activePane="bottomRight" state="frozen"/>
      <selection pane="topRight" activeCell="B1" sqref="B1"/>
      <selection pane="bottomLeft" activeCell="A5" sqref="A5"/>
      <selection pane="bottomRight" activeCell="N7" sqref="N7"/>
    </sheetView>
  </sheetViews>
  <sheetFormatPr baseColWidth="10" defaultColWidth="9" defaultRowHeight="12"/>
  <cols>
    <col min="1" max="1" width="5.875" style="3" bestFit="1" customWidth="1"/>
    <col min="2" max="2" width="12.375" style="4" customWidth="1"/>
    <col min="3" max="3" width="11.5" style="4" bestFit="1" customWidth="1"/>
    <col min="4" max="4" width="11.5" style="4" customWidth="1"/>
    <col min="5" max="5" width="12" style="2" bestFit="1" customWidth="1"/>
    <col min="6" max="6" width="14.25" style="2" bestFit="1" customWidth="1"/>
    <col min="7" max="7" width="13.25" style="5" bestFit="1" customWidth="1"/>
    <col min="8" max="8" width="17.625" style="2" bestFit="1" customWidth="1"/>
    <col min="9" max="9" width="14.125" style="2" bestFit="1" customWidth="1"/>
    <col min="10" max="10" width="14.5" style="2" bestFit="1" customWidth="1"/>
    <col min="11" max="11" width="11.875" style="2" bestFit="1" customWidth="1"/>
    <col min="12" max="12" width="12.375" style="4" bestFit="1" customWidth="1"/>
    <col min="13" max="13" width="10.25" style="2" bestFit="1" customWidth="1"/>
    <col min="14" max="14" width="9.125" style="2" bestFit="1" customWidth="1"/>
    <col min="15" max="15" width="9.5" style="2" bestFit="1" customWidth="1"/>
    <col min="16" max="16" width="9.375" style="2" bestFit="1" customWidth="1"/>
    <col min="17" max="17" width="13.625" style="2" bestFit="1" customWidth="1"/>
    <col min="18" max="18" width="9.875" style="2" bestFit="1" customWidth="1"/>
    <col min="19" max="19" width="10.625" style="2" bestFit="1" customWidth="1"/>
    <col min="20" max="20" width="8.625" style="2" bestFit="1" customWidth="1"/>
    <col min="21" max="21" width="11.875" style="2" bestFit="1" customWidth="1"/>
    <col min="22" max="22" width="9.625" style="2" customWidth="1"/>
    <col min="23" max="24" width="9" style="2" bestFit="1" customWidth="1"/>
    <col min="25" max="16384" width="9" style="2"/>
  </cols>
  <sheetData>
    <row r="1" spans="1:27" s="1" customFormat="1" ht="12" customHeight="1">
      <c r="A1" s="8"/>
      <c r="B1" s="194" t="s">
        <v>410</v>
      </c>
      <c r="C1" s="195"/>
      <c r="D1" s="195"/>
      <c r="E1" s="195"/>
      <c r="F1" s="195"/>
      <c r="G1" s="195"/>
      <c r="H1" s="195"/>
      <c r="I1" s="195"/>
      <c r="J1" s="195"/>
      <c r="K1" s="195"/>
      <c r="L1" s="195"/>
      <c r="M1" s="33"/>
      <c r="N1" s="33"/>
      <c r="O1" s="33"/>
      <c r="P1" s="33"/>
      <c r="Q1" s="33"/>
      <c r="R1" s="33"/>
      <c r="S1" s="33"/>
      <c r="T1" s="33"/>
      <c r="U1" s="33"/>
      <c r="V1" s="33"/>
      <c r="W1" s="33"/>
      <c r="X1" s="33"/>
    </row>
    <row r="2" spans="1:27" s="1" customFormat="1" ht="12" customHeight="1">
      <c r="A2" s="9"/>
      <c r="B2" s="189"/>
      <c r="C2" s="176"/>
      <c r="D2" s="176"/>
      <c r="E2" s="176"/>
      <c r="F2" s="176"/>
      <c r="G2" s="176"/>
      <c r="H2" s="176"/>
      <c r="I2" s="176"/>
      <c r="J2" s="176"/>
      <c r="K2" s="176"/>
      <c r="L2" s="176"/>
      <c r="M2" s="1161" t="s">
        <v>7</v>
      </c>
      <c r="N2" s="1161" t="s">
        <v>9</v>
      </c>
      <c r="O2" s="213" t="s">
        <v>15</v>
      </c>
      <c r="P2" s="214"/>
      <c r="Q2" s="214"/>
      <c r="R2" s="214"/>
      <c r="S2" s="214"/>
      <c r="T2" s="214"/>
      <c r="U2" s="214"/>
      <c r="V2" s="214"/>
      <c r="W2" s="214"/>
      <c r="X2" s="215"/>
    </row>
    <row r="3" spans="1:27" s="1" customFormat="1" ht="12" customHeight="1">
      <c r="A3" s="9"/>
      <c r="B3" s="191"/>
      <c r="C3" s="179"/>
      <c r="D3" s="192"/>
      <c r="E3" s="179"/>
      <c r="F3" s="192"/>
      <c r="G3" s="179"/>
      <c r="H3" s="192"/>
      <c r="I3" s="179"/>
      <c r="J3" s="192"/>
      <c r="K3" s="179"/>
      <c r="L3" s="179"/>
      <c r="M3" s="1161"/>
      <c r="N3" s="1161"/>
      <c r="O3" s="210" t="s">
        <v>529</v>
      </c>
      <c r="P3" s="211"/>
      <c r="Q3" s="211"/>
      <c r="R3" s="211"/>
      <c r="S3" s="211"/>
      <c r="T3" s="211"/>
      <c r="U3" s="211"/>
      <c r="V3" s="211"/>
      <c r="W3" s="211"/>
      <c r="X3" s="212"/>
    </row>
    <row r="4" spans="1:27" s="1" customFormat="1" ht="24">
      <c r="A4" s="7" t="s">
        <v>0</v>
      </c>
      <c r="B4" s="34" t="s">
        <v>389</v>
      </c>
      <c r="C4" s="34" t="s">
        <v>390</v>
      </c>
      <c r="D4" s="35" t="s">
        <v>391</v>
      </c>
      <c r="E4" s="35" t="s">
        <v>296</v>
      </c>
      <c r="F4" s="35" t="s">
        <v>392</v>
      </c>
      <c r="G4" s="35" t="s">
        <v>393</v>
      </c>
      <c r="H4" s="35" t="s">
        <v>299</v>
      </c>
      <c r="I4" s="35" t="s">
        <v>394</v>
      </c>
      <c r="J4" s="35" t="s">
        <v>301</v>
      </c>
      <c r="K4" s="36" t="s">
        <v>302</v>
      </c>
      <c r="L4" s="34" t="s">
        <v>294</v>
      </c>
      <c r="M4" s="6" t="s">
        <v>476</v>
      </c>
      <c r="N4" s="6" t="s">
        <v>492</v>
      </c>
      <c r="O4" s="216" t="s">
        <v>484</v>
      </c>
      <c r="P4" s="217" t="s">
        <v>485</v>
      </c>
      <c r="Q4" s="217" t="s">
        <v>486</v>
      </c>
      <c r="R4" s="217" t="s">
        <v>487</v>
      </c>
      <c r="S4" s="217" t="s">
        <v>488</v>
      </c>
      <c r="T4" s="217" t="s">
        <v>489</v>
      </c>
      <c r="U4" s="217" t="s">
        <v>490</v>
      </c>
      <c r="V4" s="217" t="s">
        <v>491</v>
      </c>
      <c r="W4" s="217" t="s">
        <v>436</v>
      </c>
      <c r="X4" s="218" t="s">
        <v>359</v>
      </c>
    </row>
    <row r="5" spans="1:27" ht="12" customHeight="1">
      <c r="A5" s="10">
        <v>1</v>
      </c>
      <c r="B5" s="99" t="s">
        <v>125</v>
      </c>
      <c r="C5" s="99" t="s">
        <v>59</v>
      </c>
      <c r="D5" s="23" t="s">
        <v>52</v>
      </c>
      <c r="E5" s="23" t="s">
        <v>304</v>
      </c>
      <c r="F5" s="24" t="s">
        <v>49</v>
      </c>
      <c r="G5" s="12" t="s">
        <v>310</v>
      </c>
      <c r="H5" s="12" t="s">
        <v>306</v>
      </c>
      <c r="I5" s="102" t="s">
        <v>504</v>
      </c>
      <c r="J5" s="11" t="str">
        <f>"12-16h"</f>
        <v>12-16h</v>
      </c>
      <c r="K5" s="24" t="s">
        <v>512</v>
      </c>
      <c r="L5" s="68" t="s">
        <v>518</v>
      </c>
      <c r="M5" s="11"/>
      <c r="N5" s="160"/>
      <c r="O5" s="83"/>
      <c r="P5" s="84"/>
      <c r="Q5" s="84"/>
      <c r="R5" s="84"/>
      <c r="S5" s="84"/>
      <c r="T5" s="84"/>
      <c r="U5" s="84"/>
      <c r="V5" s="84"/>
      <c r="W5" s="84"/>
      <c r="X5" s="85"/>
      <c r="Z5" s="2">
        <f>SUM(O5:X5)</f>
        <v>0</v>
      </c>
      <c r="AA5" s="2">
        <v>0</v>
      </c>
    </row>
    <row r="6" spans="1:27" ht="12" customHeight="1">
      <c r="A6" s="10">
        <v>2</v>
      </c>
      <c r="B6" s="98" t="s">
        <v>125</v>
      </c>
      <c r="C6" s="98" t="s">
        <v>59</v>
      </c>
      <c r="D6" s="11" t="s">
        <v>25</v>
      </c>
      <c r="E6" s="11" t="s">
        <v>303</v>
      </c>
      <c r="F6" s="12" t="s">
        <v>48</v>
      </c>
      <c r="G6" s="12" t="s">
        <v>310</v>
      </c>
      <c r="H6" s="12" t="s">
        <v>306</v>
      </c>
      <c r="I6" s="103" t="s">
        <v>504</v>
      </c>
      <c r="J6" s="11" t="str">
        <f>"12-16h"</f>
        <v>12-16h</v>
      </c>
      <c r="K6" s="12" t="s">
        <v>513</v>
      </c>
      <c r="L6" s="69" t="s">
        <v>518</v>
      </c>
      <c r="M6" s="11">
        <v>1</v>
      </c>
      <c r="N6" s="96"/>
      <c r="O6" s="83"/>
      <c r="P6" s="84"/>
      <c r="Q6" s="84"/>
      <c r="R6" s="84"/>
      <c r="S6" s="84"/>
      <c r="T6" s="84"/>
      <c r="U6" s="84"/>
      <c r="V6" s="84"/>
      <c r="W6" s="84"/>
      <c r="X6" s="85"/>
      <c r="Z6" s="2">
        <f t="shared" ref="Z6:Z69" si="0">SUM(O6:X6)</f>
        <v>0</v>
      </c>
      <c r="AA6" s="2">
        <v>0</v>
      </c>
    </row>
    <row r="7" spans="1:27" ht="12" customHeight="1">
      <c r="A7" s="10">
        <v>3</v>
      </c>
      <c r="B7" s="98" t="s">
        <v>125</v>
      </c>
      <c r="C7" s="98" t="s">
        <v>59</v>
      </c>
      <c r="D7" s="11" t="s">
        <v>52</v>
      </c>
      <c r="E7" s="11" t="s">
        <v>304</v>
      </c>
      <c r="F7" s="12" t="s">
        <v>49</v>
      </c>
      <c r="G7" s="12" t="s">
        <v>310</v>
      </c>
      <c r="H7" s="12" t="s">
        <v>306</v>
      </c>
      <c r="I7" s="103" t="s">
        <v>504</v>
      </c>
      <c r="J7" s="12" t="str">
        <f>"≥17h"</f>
        <v>≥17h</v>
      </c>
      <c r="K7" s="12" t="s">
        <v>512</v>
      </c>
      <c r="L7" s="69" t="s">
        <v>518</v>
      </c>
      <c r="M7" s="11">
        <v>1</v>
      </c>
      <c r="N7" s="96">
        <v>1</v>
      </c>
      <c r="O7" s="83">
        <v>1</v>
      </c>
      <c r="P7" s="84"/>
      <c r="Q7" s="84"/>
      <c r="R7" s="84"/>
      <c r="S7" s="84"/>
      <c r="T7" s="84"/>
      <c r="U7" s="84"/>
      <c r="V7" s="84"/>
      <c r="W7" s="84"/>
      <c r="X7" s="85"/>
      <c r="Y7" s="2">
        <v>1</v>
      </c>
      <c r="Z7" s="2">
        <f>SUM(O7:X7)</f>
        <v>1</v>
      </c>
      <c r="AA7" s="2">
        <v>1</v>
      </c>
    </row>
    <row r="8" spans="1:27" ht="12" customHeight="1">
      <c r="A8" s="10">
        <v>4</v>
      </c>
      <c r="B8" s="98" t="s">
        <v>190</v>
      </c>
      <c r="C8" s="98" t="s">
        <v>190</v>
      </c>
      <c r="D8" s="11" t="s">
        <v>51</v>
      </c>
      <c r="E8" s="11" t="s">
        <v>304</v>
      </c>
      <c r="F8" s="12" t="s">
        <v>50</v>
      </c>
      <c r="G8" s="12" t="s">
        <v>510</v>
      </c>
      <c r="H8" s="12" t="s">
        <v>306</v>
      </c>
      <c r="I8" s="103" t="s">
        <v>505</v>
      </c>
      <c r="J8" s="11" t="str">
        <f>"12-16h"</f>
        <v>12-16h</v>
      </c>
      <c r="K8" s="12" t="s">
        <v>512</v>
      </c>
      <c r="L8" s="69" t="s">
        <v>518</v>
      </c>
      <c r="M8" s="11">
        <v>1</v>
      </c>
      <c r="N8" s="96"/>
      <c r="O8" s="83"/>
      <c r="P8" s="84"/>
      <c r="Q8" s="84"/>
      <c r="R8" s="84"/>
      <c r="S8" s="84"/>
      <c r="T8" s="84"/>
      <c r="U8" s="84"/>
      <c r="V8" s="84"/>
      <c r="W8" s="84"/>
      <c r="X8" s="85"/>
      <c r="Z8" s="2">
        <f t="shared" si="0"/>
        <v>0</v>
      </c>
      <c r="AA8" s="2">
        <v>0</v>
      </c>
    </row>
    <row r="9" spans="1:27" ht="12" customHeight="1">
      <c r="A9" s="10">
        <v>5</v>
      </c>
      <c r="B9" s="98" t="s">
        <v>190</v>
      </c>
      <c r="C9" s="98" t="s">
        <v>190</v>
      </c>
      <c r="D9" s="11" t="s">
        <v>52</v>
      </c>
      <c r="E9" s="11" t="s">
        <v>303</v>
      </c>
      <c r="F9" s="12" t="s">
        <v>48</v>
      </c>
      <c r="G9" s="12" t="s">
        <v>310</v>
      </c>
      <c r="H9" s="12" t="s">
        <v>306</v>
      </c>
      <c r="I9" s="103" t="s">
        <v>505</v>
      </c>
      <c r="J9" s="12" t="str">
        <f>"≥17h"</f>
        <v>≥17h</v>
      </c>
      <c r="K9" s="12" t="s">
        <v>47</v>
      </c>
      <c r="L9" s="69" t="s">
        <v>518</v>
      </c>
      <c r="M9" s="11">
        <v>1</v>
      </c>
      <c r="N9" s="96">
        <v>1</v>
      </c>
      <c r="O9" s="83"/>
      <c r="P9" s="84"/>
      <c r="Q9" s="84">
        <v>1</v>
      </c>
      <c r="R9" s="84"/>
      <c r="S9" s="84"/>
      <c r="T9" s="84"/>
      <c r="U9" s="84"/>
      <c r="V9" s="84"/>
      <c r="W9" s="84"/>
      <c r="X9" s="85"/>
      <c r="Y9" s="2">
        <v>1</v>
      </c>
      <c r="Z9" s="2">
        <f t="shared" si="0"/>
        <v>1</v>
      </c>
      <c r="AA9" s="2">
        <v>1</v>
      </c>
    </row>
    <row r="10" spans="1:27" ht="12" customHeight="1">
      <c r="A10" s="10">
        <v>6</v>
      </c>
      <c r="B10" s="98" t="s">
        <v>190</v>
      </c>
      <c r="C10" s="98" t="s">
        <v>190</v>
      </c>
      <c r="D10" s="11" t="s">
        <v>51</v>
      </c>
      <c r="E10" s="11" t="s">
        <v>303</v>
      </c>
      <c r="F10" s="12" t="s">
        <v>48</v>
      </c>
      <c r="G10" s="12" t="s">
        <v>310</v>
      </c>
      <c r="H10" s="12" t="s">
        <v>306</v>
      </c>
      <c r="I10" s="103" t="s">
        <v>504</v>
      </c>
      <c r="J10" s="12" t="str">
        <f>"≥17h"</f>
        <v>≥17h</v>
      </c>
      <c r="K10" s="12" t="s">
        <v>513</v>
      </c>
      <c r="L10" s="69" t="s">
        <v>518</v>
      </c>
      <c r="M10" s="11">
        <v>1</v>
      </c>
      <c r="N10" s="96"/>
      <c r="O10" s="83"/>
      <c r="P10" s="84"/>
      <c r="Q10" s="84"/>
      <c r="R10" s="84"/>
      <c r="S10" s="84"/>
      <c r="T10" s="84"/>
      <c r="U10" s="84"/>
      <c r="V10" s="84"/>
      <c r="W10" s="84"/>
      <c r="X10" s="85"/>
      <c r="Z10" s="2">
        <f t="shared" si="0"/>
        <v>0</v>
      </c>
      <c r="AA10" s="2">
        <v>0</v>
      </c>
    </row>
    <row r="11" spans="1:27" ht="12" customHeight="1">
      <c r="A11" s="10">
        <v>7</v>
      </c>
      <c r="B11" s="98" t="s">
        <v>190</v>
      </c>
      <c r="C11" s="98" t="s">
        <v>190</v>
      </c>
      <c r="D11" s="11" t="s">
        <v>25</v>
      </c>
      <c r="E11" s="11" t="s">
        <v>303</v>
      </c>
      <c r="F11" s="12" t="s">
        <v>48</v>
      </c>
      <c r="G11" s="12" t="s">
        <v>310</v>
      </c>
      <c r="H11" s="12" t="s">
        <v>306</v>
      </c>
      <c r="I11" s="103" t="s">
        <v>504</v>
      </c>
      <c r="J11" s="12" t="str">
        <f>"≥17h"</f>
        <v>≥17h</v>
      </c>
      <c r="K11" s="12" t="s">
        <v>47</v>
      </c>
      <c r="L11" s="69" t="s">
        <v>518</v>
      </c>
      <c r="M11" s="11">
        <v>1</v>
      </c>
      <c r="N11" s="96"/>
      <c r="O11" s="83"/>
      <c r="P11" s="84"/>
      <c r="Q11" s="84"/>
      <c r="R11" s="84"/>
      <c r="S11" s="84"/>
      <c r="T11" s="84"/>
      <c r="U11" s="84"/>
      <c r="V11" s="84"/>
      <c r="W11" s="84"/>
      <c r="X11" s="85"/>
      <c r="Z11" s="2">
        <f t="shared" si="0"/>
        <v>0</v>
      </c>
      <c r="AA11" s="2">
        <v>0</v>
      </c>
    </row>
    <row r="12" spans="1:27" ht="12" customHeight="1">
      <c r="A12" s="10">
        <v>8</v>
      </c>
      <c r="B12" s="98" t="s">
        <v>81</v>
      </c>
      <c r="C12" s="98" t="s">
        <v>81</v>
      </c>
      <c r="D12" s="11" t="s">
        <v>25</v>
      </c>
      <c r="E12" s="11" t="s">
        <v>304</v>
      </c>
      <c r="F12" s="12" t="s">
        <v>50</v>
      </c>
      <c r="G12" s="12" t="s">
        <v>510</v>
      </c>
      <c r="H12" s="12" t="s">
        <v>306</v>
      </c>
      <c r="I12" s="103" t="s">
        <v>505</v>
      </c>
      <c r="J12" s="12" t="str">
        <f>"≥17h"</f>
        <v>≥17h</v>
      </c>
      <c r="K12" s="12" t="s">
        <v>512</v>
      </c>
      <c r="L12" s="69" t="s">
        <v>518</v>
      </c>
      <c r="M12" s="11">
        <v>1</v>
      </c>
      <c r="N12" s="96">
        <v>1</v>
      </c>
      <c r="O12" s="83"/>
      <c r="P12" s="84"/>
      <c r="Q12" s="84">
        <v>1</v>
      </c>
      <c r="R12" s="84"/>
      <c r="S12" s="84"/>
      <c r="T12" s="84"/>
      <c r="U12" s="84"/>
      <c r="V12" s="84"/>
      <c r="W12" s="84"/>
      <c r="X12" s="85"/>
      <c r="Y12" s="2">
        <v>1</v>
      </c>
      <c r="Z12" s="2">
        <f t="shared" si="0"/>
        <v>1</v>
      </c>
      <c r="AA12" s="2">
        <v>1</v>
      </c>
    </row>
    <row r="13" spans="1:27" ht="12" customHeight="1">
      <c r="A13" s="10">
        <v>9</v>
      </c>
      <c r="B13" s="98" t="s">
        <v>81</v>
      </c>
      <c r="C13" s="98" t="s">
        <v>81</v>
      </c>
      <c r="D13" s="11" t="s">
        <v>25</v>
      </c>
      <c r="E13" s="11" t="s">
        <v>303</v>
      </c>
      <c r="F13" s="12" t="s">
        <v>50</v>
      </c>
      <c r="G13" s="12" t="s">
        <v>510</v>
      </c>
      <c r="H13" s="12" t="s">
        <v>306</v>
      </c>
      <c r="I13" s="103" t="s">
        <v>504</v>
      </c>
      <c r="J13" s="11" t="str">
        <f>"≤12h"</f>
        <v>≤12h</v>
      </c>
      <c r="K13" s="12" t="s">
        <v>513</v>
      </c>
      <c r="L13" s="69" t="s">
        <v>518</v>
      </c>
      <c r="M13" s="11">
        <v>1</v>
      </c>
      <c r="N13" s="96">
        <v>1</v>
      </c>
      <c r="O13" s="83"/>
      <c r="P13" s="84">
        <v>1</v>
      </c>
      <c r="Q13" s="84">
        <v>1</v>
      </c>
      <c r="R13" s="84"/>
      <c r="S13" s="84"/>
      <c r="T13" s="84"/>
      <c r="U13" s="84"/>
      <c r="V13" s="84"/>
      <c r="W13" s="84"/>
      <c r="X13" s="85"/>
      <c r="Y13" s="2">
        <v>1</v>
      </c>
      <c r="Z13" s="2">
        <f t="shared" si="0"/>
        <v>2</v>
      </c>
      <c r="AA13" s="2">
        <v>1</v>
      </c>
    </row>
    <row r="14" spans="1:27" ht="12" customHeight="1">
      <c r="A14" s="10">
        <v>10</v>
      </c>
      <c r="B14" s="98" t="s">
        <v>158</v>
      </c>
      <c r="C14" s="98" t="s">
        <v>60</v>
      </c>
      <c r="D14" s="11" t="s">
        <v>25</v>
      </c>
      <c r="E14" s="11" t="s">
        <v>303</v>
      </c>
      <c r="F14" s="12" t="s">
        <v>50</v>
      </c>
      <c r="G14" s="11" t="s">
        <v>511</v>
      </c>
      <c r="H14" s="12" t="s">
        <v>308</v>
      </c>
      <c r="I14" s="103" t="s">
        <v>505</v>
      </c>
      <c r="J14" s="12" t="str">
        <f>"≥17h"</f>
        <v>≥17h</v>
      </c>
      <c r="K14" s="12" t="s">
        <v>513</v>
      </c>
      <c r="L14" s="69" t="s">
        <v>520</v>
      </c>
      <c r="M14" s="11">
        <v>1</v>
      </c>
      <c r="N14" s="96"/>
      <c r="O14" s="83"/>
      <c r="P14" s="84"/>
      <c r="Q14" s="84"/>
      <c r="R14" s="84"/>
      <c r="S14" s="84"/>
      <c r="T14" s="84"/>
      <c r="U14" s="84"/>
      <c r="V14" s="84"/>
      <c r="W14" s="84"/>
      <c r="X14" s="85"/>
      <c r="Z14" s="2">
        <f t="shared" si="0"/>
        <v>0</v>
      </c>
      <c r="AA14" s="2">
        <v>0</v>
      </c>
    </row>
    <row r="15" spans="1:27" ht="12" customHeight="1">
      <c r="A15" s="10">
        <v>11</v>
      </c>
      <c r="B15" s="98" t="s">
        <v>81</v>
      </c>
      <c r="C15" s="98" t="s">
        <v>81</v>
      </c>
      <c r="D15" s="11" t="s">
        <v>51</v>
      </c>
      <c r="E15" s="11" t="s">
        <v>304</v>
      </c>
      <c r="F15" s="12" t="s">
        <v>50</v>
      </c>
      <c r="G15" s="12" t="s">
        <v>510</v>
      </c>
      <c r="H15" s="12" t="s">
        <v>306</v>
      </c>
      <c r="I15" s="103" t="s">
        <v>505</v>
      </c>
      <c r="J15" s="12" t="str">
        <f>"≥17h"</f>
        <v>≥17h</v>
      </c>
      <c r="K15" s="12" t="s">
        <v>512</v>
      </c>
      <c r="L15" s="69" t="s">
        <v>518</v>
      </c>
      <c r="M15" s="11"/>
      <c r="N15" s="96"/>
      <c r="O15" s="83"/>
      <c r="P15" s="84"/>
      <c r="Q15" s="84"/>
      <c r="R15" s="84"/>
      <c r="S15" s="84"/>
      <c r="T15" s="84"/>
      <c r="U15" s="84"/>
      <c r="V15" s="84"/>
      <c r="W15" s="84"/>
      <c r="X15" s="85"/>
      <c r="Z15" s="2">
        <f t="shared" si="0"/>
        <v>0</v>
      </c>
      <c r="AA15" s="2">
        <v>0</v>
      </c>
    </row>
    <row r="16" spans="1:27" ht="12" customHeight="1">
      <c r="A16" s="10">
        <v>12</v>
      </c>
      <c r="B16" s="98" t="s">
        <v>179</v>
      </c>
      <c r="C16" s="98" t="s">
        <v>168</v>
      </c>
      <c r="D16" s="11" t="s">
        <v>51</v>
      </c>
      <c r="E16" s="11" t="s">
        <v>304</v>
      </c>
      <c r="F16" s="12" t="s">
        <v>50</v>
      </c>
      <c r="G16" s="12" t="s">
        <v>510</v>
      </c>
      <c r="H16" s="12" t="s">
        <v>306</v>
      </c>
      <c r="I16" s="103" t="s">
        <v>505</v>
      </c>
      <c r="J16" s="12" t="str">
        <f>"≥17h"</f>
        <v>≥17h</v>
      </c>
      <c r="K16" s="12" t="s">
        <v>513</v>
      </c>
      <c r="L16" s="69" t="s">
        <v>520</v>
      </c>
      <c r="M16" s="11"/>
      <c r="N16" s="96"/>
      <c r="O16" s="83"/>
      <c r="P16" s="84"/>
      <c r="Q16" s="84"/>
      <c r="R16" s="84"/>
      <c r="S16" s="84"/>
      <c r="T16" s="84"/>
      <c r="U16" s="84"/>
      <c r="V16" s="84"/>
      <c r="W16" s="84"/>
      <c r="X16" s="85"/>
      <c r="Z16" s="2">
        <f t="shared" si="0"/>
        <v>0</v>
      </c>
      <c r="AA16" s="2">
        <v>0</v>
      </c>
    </row>
    <row r="17" spans="1:27" ht="12" customHeight="1">
      <c r="A17" s="10">
        <v>13</v>
      </c>
      <c r="B17" s="98" t="s">
        <v>82</v>
      </c>
      <c r="C17" s="98" t="s">
        <v>82</v>
      </c>
      <c r="D17" s="11" t="s">
        <v>52</v>
      </c>
      <c r="E17" s="11" t="s">
        <v>303</v>
      </c>
      <c r="F17" s="12" t="s">
        <v>50</v>
      </c>
      <c r="G17" s="12" t="s">
        <v>310</v>
      </c>
      <c r="H17" s="12" t="s">
        <v>306</v>
      </c>
      <c r="I17" s="103" t="s">
        <v>505</v>
      </c>
      <c r="J17" s="12" t="str">
        <f>"≥17h"</f>
        <v>≥17h</v>
      </c>
      <c r="K17" s="12" t="s">
        <v>47</v>
      </c>
      <c r="L17" s="69" t="s">
        <v>518</v>
      </c>
      <c r="M17" s="11">
        <v>1</v>
      </c>
      <c r="N17" s="96">
        <v>1</v>
      </c>
      <c r="O17" s="83"/>
      <c r="P17" s="84"/>
      <c r="Q17" s="84">
        <v>1</v>
      </c>
      <c r="R17" s="84"/>
      <c r="S17" s="84"/>
      <c r="T17" s="84"/>
      <c r="U17" s="84"/>
      <c r="V17" s="84"/>
      <c r="W17" s="84"/>
      <c r="X17" s="85"/>
      <c r="Y17" s="2">
        <v>1</v>
      </c>
      <c r="Z17" s="2">
        <f t="shared" si="0"/>
        <v>1</v>
      </c>
      <c r="AA17" s="2">
        <v>1</v>
      </c>
    </row>
    <row r="18" spans="1:27" ht="12" customHeight="1">
      <c r="A18" s="10">
        <v>14</v>
      </c>
      <c r="B18" s="98" t="s">
        <v>171</v>
      </c>
      <c r="C18" s="98" t="s">
        <v>168</v>
      </c>
      <c r="D18" s="11" t="s">
        <v>51</v>
      </c>
      <c r="E18" s="11" t="s">
        <v>303</v>
      </c>
      <c r="F18" s="12" t="s">
        <v>50</v>
      </c>
      <c r="G18" s="12" t="s">
        <v>510</v>
      </c>
      <c r="H18" s="12" t="s">
        <v>307</v>
      </c>
      <c r="I18" s="103" t="s">
        <v>504</v>
      </c>
      <c r="J18" s="12" t="str">
        <f>"≥17h"</f>
        <v>≥17h</v>
      </c>
      <c r="K18" s="12" t="s">
        <v>513</v>
      </c>
      <c r="L18" s="69" t="s">
        <v>520</v>
      </c>
      <c r="M18" s="11"/>
      <c r="N18" s="96"/>
      <c r="O18" s="83"/>
      <c r="P18" s="84"/>
      <c r="Q18" s="84"/>
      <c r="R18" s="84"/>
      <c r="S18" s="84"/>
      <c r="T18" s="84"/>
      <c r="U18" s="84"/>
      <c r="V18" s="84"/>
      <c r="W18" s="84"/>
      <c r="X18" s="85"/>
      <c r="Z18" s="2">
        <f t="shared" si="0"/>
        <v>0</v>
      </c>
      <c r="AA18" s="2">
        <v>0</v>
      </c>
    </row>
    <row r="19" spans="1:27" ht="12" customHeight="1">
      <c r="A19" s="10">
        <v>15</v>
      </c>
      <c r="B19" s="98" t="s">
        <v>82</v>
      </c>
      <c r="C19" s="98" t="s">
        <v>82</v>
      </c>
      <c r="D19" s="11" t="s">
        <v>25</v>
      </c>
      <c r="E19" s="11" t="s">
        <v>304</v>
      </c>
      <c r="F19" s="12" t="s">
        <v>48</v>
      </c>
      <c r="G19" s="12" t="s">
        <v>310</v>
      </c>
      <c r="H19" s="12" t="s">
        <v>306</v>
      </c>
      <c r="I19" s="103" t="s">
        <v>505</v>
      </c>
      <c r="J19" s="11" t="str">
        <f>"≤12h"</f>
        <v>≤12h</v>
      </c>
      <c r="K19" s="12" t="s">
        <v>512</v>
      </c>
      <c r="L19" s="69" t="s">
        <v>518</v>
      </c>
      <c r="M19" s="11">
        <v>1</v>
      </c>
      <c r="N19" s="96">
        <v>1</v>
      </c>
      <c r="O19" s="83"/>
      <c r="P19" s="84"/>
      <c r="Q19" s="84"/>
      <c r="R19" s="84">
        <v>1</v>
      </c>
      <c r="S19" s="84"/>
      <c r="T19" s="84"/>
      <c r="U19" s="84"/>
      <c r="V19" s="84"/>
      <c r="W19" s="84"/>
      <c r="X19" s="85"/>
      <c r="Y19" s="2">
        <v>1</v>
      </c>
      <c r="Z19" s="2">
        <f t="shared" si="0"/>
        <v>1</v>
      </c>
      <c r="AA19" s="2">
        <v>1</v>
      </c>
    </row>
    <row r="20" spans="1:27" ht="12" customHeight="1">
      <c r="A20" s="10">
        <v>16</v>
      </c>
      <c r="B20" s="98" t="s">
        <v>171</v>
      </c>
      <c r="C20" s="98" t="s">
        <v>168</v>
      </c>
      <c r="D20" s="11" t="s">
        <v>51</v>
      </c>
      <c r="E20" s="11" t="s">
        <v>304</v>
      </c>
      <c r="F20" s="12" t="s">
        <v>49</v>
      </c>
      <c r="G20" s="12" t="s">
        <v>310</v>
      </c>
      <c r="H20" s="12" t="s">
        <v>307</v>
      </c>
      <c r="I20" s="103" t="s">
        <v>504</v>
      </c>
      <c r="J20" s="12" t="str">
        <f>"≥17h"</f>
        <v>≥17h</v>
      </c>
      <c r="K20" s="12" t="s">
        <v>47</v>
      </c>
      <c r="L20" s="69" t="s">
        <v>520</v>
      </c>
      <c r="M20" s="11"/>
      <c r="N20" s="96"/>
      <c r="O20" s="83"/>
      <c r="P20" s="84"/>
      <c r="Q20" s="84"/>
      <c r="R20" s="84"/>
      <c r="S20" s="84"/>
      <c r="T20" s="84"/>
      <c r="U20" s="84"/>
      <c r="V20" s="84"/>
      <c r="W20" s="84"/>
      <c r="X20" s="85"/>
      <c r="Z20" s="2">
        <f t="shared" si="0"/>
        <v>0</v>
      </c>
      <c r="AA20" s="2">
        <v>0</v>
      </c>
    </row>
    <row r="21" spans="1:27" ht="12" customHeight="1">
      <c r="A21" s="10">
        <v>17</v>
      </c>
      <c r="B21" s="98" t="s">
        <v>292</v>
      </c>
      <c r="C21" s="98" t="s">
        <v>292</v>
      </c>
      <c r="D21" s="11" t="s">
        <v>51</v>
      </c>
      <c r="E21" s="11" t="s">
        <v>304</v>
      </c>
      <c r="F21" s="12" t="s">
        <v>50</v>
      </c>
      <c r="G21" s="12" t="s">
        <v>510</v>
      </c>
      <c r="H21" s="12" t="s">
        <v>307</v>
      </c>
      <c r="I21" s="103" t="s">
        <v>504</v>
      </c>
      <c r="J21" s="11" t="str">
        <f>"12-16h"</f>
        <v>12-16h</v>
      </c>
      <c r="K21" s="12" t="s">
        <v>513</v>
      </c>
      <c r="L21" s="69" t="s">
        <v>518</v>
      </c>
      <c r="M21" s="11">
        <v>1</v>
      </c>
      <c r="N21" s="96"/>
      <c r="O21" s="83"/>
      <c r="P21" s="84"/>
      <c r="Q21" s="84"/>
      <c r="R21" s="84"/>
      <c r="S21" s="84"/>
      <c r="T21" s="84"/>
      <c r="U21" s="84"/>
      <c r="V21" s="84"/>
      <c r="W21" s="84"/>
      <c r="X21" s="85"/>
      <c r="Z21" s="2">
        <f t="shared" si="0"/>
        <v>0</v>
      </c>
      <c r="AA21" s="2">
        <v>0</v>
      </c>
    </row>
    <row r="22" spans="1:27" ht="12" customHeight="1">
      <c r="A22" s="10">
        <v>18</v>
      </c>
      <c r="B22" s="98" t="s">
        <v>115</v>
      </c>
      <c r="C22" s="98" t="s">
        <v>72</v>
      </c>
      <c r="D22" s="11" t="s">
        <v>52</v>
      </c>
      <c r="E22" s="11" t="s">
        <v>304</v>
      </c>
      <c r="F22" s="12" t="s">
        <v>49</v>
      </c>
      <c r="G22" s="11" t="s">
        <v>511</v>
      </c>
      <c r="H22" s="12" t="s">
        <v>308</v>
      </c>
      <c r="I22" s="103" t="s">
        <v>505</v>
      </c>
      <c r="J22" s="12" t="str">
        <f t="shared" ref="J22:J43" si="1">"≥17h"</f>
        <v>≥17h</v>
      </c>
      <c r="K22" s="12" t="s">
        <v>512</v>
      </c>
      <c r="L22" s="69" t="s">
        <v>519</v>
      </c>
      <c r="M22" s="11">
        <v>1</v>
      </c>
      <c r="N22" s="96"/>
      <c r="O22" s="83"/>
      <c r="P22" s="84"/>
      <c r="Q22" s="84"/>
      <c r="R22" s="84"/>
      <c r="S22" s="84"/>
      <c r="T22" s="84"/>
      <c r="U22" s="84"/>
      <c r="V22" s="84"/>
      <c r="W22" s="84"/>
      <c r="X22" s="85"/>
      <c r="Z22" s="2">
        <f t="shared" si="0"/>
        <v>0</v>
      </c>
      <c r="AA22" s="2">
        <v>0</v>
      </c>
    </row>
    <row r="23" spans="1:27" ht="12" customHeight="1">
      <c r="A23" s="10">
        <v>19</v>
      </c>
      <c r="B23" s="98" t="s">
        <v>116</v>
      </c>
      <c r="C23" s="98" t="s">
        <v>72</v>
      </c>
      <c r="D23" s="11" t="s">
        <v>52</v>
      </c>
      <c r="E23" s="11" t="s">
        <v>303</v>
      </c>
      <c r="F23" s="12" t="s">
        <v>49</v>
      </c>
      <c r="G23" s="11" t="s">
        <v>511</v>
      </c>
      <c r="H23" s="12" t="s">
        <v>307</v>
      </c>
      <c r="I23" s="12" t="s">
        <v>505</v>
      </c>
      <c r="J23" s="12" t="str">
        <f t="shared" si="1"/>
        <v>≥17h</v>
      </c>
      <c r="K23" s="12" t="s">
        <v>512</v>
      </c>
      <c r="L23" s="69" t="s">
        <v>519</v>
      </c>
      <c r="M23" s="11"/>
      <c r="N23" s="96"/>
      <c r="O23" s="83"/>
      <c r="P23" s="84"/>
      <c r="Q23" s="84"/>
      <c r="R23" s="84"/>
      <c r="S23" s="84"/>
      <c r="T23" s="84"/>
      <c r="U23" s="84"/>
      <c r="V23" s="84"/>
      <c r="W23" s="84"/>
      <c r="X23" s="85"/>
      <c r="Z23" s="2">
        <f t="shared" si="0"/>
        <v>0</v>
      </c>
      <c r="AA23" s="2">
        <v>0</v>
      </c>
    </row>
    <row r="24" spans="1:27" ht="12" customHeight="1">
      <c r="A24" s="10">
        <v>20</v>
      </c>
      <c r="B24" s="98" t="s">
        <v>292</v>
      </c>
      <c r="C24" s="98" t="s">
        <v>292</v>
      </c>
      <c r="D24" s="11" t="s">
        <v>25</v>
      </c>
      <c r="E24" s="11" t="s">
        <v>303</v>
      </c>
      <c r="F24" s="12" t="s">
        <v>48</v>
      </c>
      <c r="G24" s="12" t="s">
        <v>510</v>
      </c>
      <c r="H24" s="12" t="s">
        <v>306</v>
      </c>
      <c r="I24" s="11" t="s">
        <v>507</v>
      </c>
      <c r="J24" s="12" t="str">
        <f t="shared" si="1"/>
        <v>≥17h</v>
      </c>
      <c r="K24" s="12" t="s">
        <v>512</v>
      </c>
      <c r="L24" s="69" t="s">
        <v>518</v>
      </c>
      <c r="M24" s="11">
        <v>1</v>
      </c>
      <c r="N24" s="96">
        <v>1</v>
      </c>
      <c r="O24" s="83">
        <v>1</v>
      </c>
      <c r="P24" s="84">
        <v>1</v>
      </c>
      <c r="Q24" s="84">
        <v>1</v>
      </c>
      <c r="R24" s="84"/>
      <c r="S24" s="84"/>
      <c r="T24" s="84"/>
      <c r="U24" s="84"/>
      <c r="V24" s="84"/>
      <c r="W24" s="84"/>
      <c r="X24" s="85"/>
      <c r="Y24" s="2">
        <v>1</v>
      </c>
      <c r="Z24" s="2">
        <f t="shared" si="0"/>
        <v>3</v>
      </c>
      <c r="AA24" s="2">
        <v>1</v>
      </c>
    </row>
    <row r="25" spans="1:27" ht="12" customHeight="1">
      <c r="A25" s="10">
        <v>21</v>
      </c>
      <c r="B25" s="98" t="s">
        <v>212</v>
      </c>
      <c r="C25" s="98" t="s">
        <v>69</v>
      </c>
      <c r="D25" s="11" t="s">
        <v>52</v>
      </c>
      <c r="E25" s="11" t="s">
        <v>303</v>
      </c>
      <c r="F25" s="12" t="s">
        <v>49</v>
      </c>
      <c r="G25" s="11" t="s">
        <v>511</v>
      </c>
      <c r="H25" s="12" t="s">
        <v>307</v>
      </c>
      <c r="I25" s="11" t="s">
        <v>507</v>
      </c>
      <c r="J25" s="12" t="str">
        <f t="shared" si="1"/>
        <v>≥17h</v>
      </c>
      <c r="K25" s="12" t="s">
        <v>512</v>
      </c>
      <c r="L25" s="69" t="s">
        <v>518</v>
      </c>
      <c r="M25" s="11"/>
      <c r="N25" s="96"/>
      <c r="O25" s="83"/>
      <c r="P25" s="84"/>
      <c r="Q25" s="84"/>
      <c r="R25" s="84"/>
      <c r="S25" s="84"/>
      <c r="T25" s="84"/>
      <c r="U25" s="84"/>
      <c r="V25" s="84"/>
      <c r="W25" s="84"/>
      <c r="X25" s="85"/>
      <c r="Z25" s="2">
        <f t="shared" si="0"/>
        <v>0</v>
      </c>
      <c r="AA25" s="2">
        <v>0</v>
      </c>
    </row>
    <row r="26" spans="1:27" ht="12" customHeight="1">
      <c r="A26" s="10">
        <v>22</v>
      </c>
      <c r="B26" s="98" t="s">
        <v>213</v>
      </c>
      <c r="C26" s="98" t="s">
        <v>69</v>
      </c>
      <c r="D26" s="11" t="s">
        <v>51</v>
      </c>
      <c r="E26" s="11" t="s">
        <v>304</v>
      </c>
      <c r="F26" s="12" t="s">
        <v>50</v>
      </c>
      <c r="G26" s="12" t="s">
        <v>310</v>
      </c>
      <c r="H26" s="12" t="s">
        <v>306</v>
      </c>
      <c r="I26" s="103" t="s">
        <v>504</v>
      </c>
      <c r="J26" s="12" t="str">
        <f t="shared" si="1"/>
        <v>≥17h</v>
      </c>
      <c r="K26" s="12" t="s">
        <v>47</v>
      </c>
      <c r="L26" s="69" t="s">
        <v>518</v>
      </c>
      <c r="M26" s="11"/>
      <c r="N26" s="96"/>
      <c r="O26" s="83"/>
      <c r="P26" s="84"/>
      <c r="Q26" s="84"/>
      <c r="R26" s="84"/>
      <c r="S26" s="84"/>
      <c r="T26" s="84"/>
      <c r="U26" s="84"/>
      <c r="V26" s="84"/>
      <c r="W26" s="84"/>
      <c r="X26" s="85"/>
      <c r="Z26" s="2">
        <f t="shared" si="0"/>
        <v>0</v>
      </c>
      <c r="AA26" s="2">
        <v>0</v>
      </c>
    </row>
    <row r="27" spans="1:27" ht="12" customHeight="1">
      <c r="A27" s="10">
        <v>23</v>
      </c>
      <c r="B27" s="98" t="s">
        <v>131</v>
      </c>
      <c r="C27" s="98" t="s">
        <v>131</v>
      </c>
      <c r="D27" s="11" t="s">
        <v>52</v>
      </c>
      <c r="E27" s="11" t="s">
        <v>303</v>
      </c>
      <c r="F27" s="12" t="s">
        <v>48</v>
      </c>
      <c r="G27" s="12" t="s">
        <v>310</v>
      </c>
      <c r="H27" s="12" t="s">
        <v>306</v>
      </c>
      <c r="I27" s="103" t="s">
        <v>504</v>
      </c>
      <c r="J27" s="12" t="str">
        <f t="shared" si="1"/>
        <v>≥17h</v>
      </c>
      <c r="K27" s="12" t="s">
        <v>513</v>
      </c>
      <c r="L27" s="69" t="s">
        <v>519</v>
      </c>
      <c r="M27" s="11">
        <v>1</v>
      </c>
      <c r="N27" s="96"/>
      <c r="O27" s="83"/>
      <c r="P27" s="84"/>
      <c r="Q27" s="84"/>
      <c r="R27" s="84"/>
      <c r="S27" s="84"/>
      <c r="T27" s="84"/>
      <c r="U27" s="84"/>
      <c r="V27" s="84"/>
      <c r="W27" s="84"/>
      <c r="X27" s="85"/>
      <c r="Z27" s="2">
        <f t="shared" si="0"/>
        <v>0</v>
      </c>
      <c r="AA27" s="2">
        <v>0</v>
      </c>
    </row>
    <row r="28" spans="1:27" ht="12" customHeight="1">
      <c r="A28" s="10">
        <v>24</v>
      </c>
      <c r="B28" s="98" t="s">
        <v>213</v>
      </c>
      <c r="C28" s="98" t="s">
        <v>69</v>
      </c>
      <c r="D28" s="11" t="s">
        <v>52</v>
      </c>
      <c r="E28" s="11" t="s">
        <v>304</v>
      </c>
      <c r="F28" s="12" t="s">
        <v>49</v>
      </c>
      <c r="G28" s="12" t="s">
        <v>310</v>
      </c>
      <c r="H28" s="12" t="s">
        <v>306</v>
      </c>
      <c r="I28" s="103" t="s">
        <v>504</v>
      </c>
      <c r="J28" s="12" t="str">
        <f t="shared" si="1"/>
        <v>≥17h</v>
      </c>
      <c r="K28" s="12" t="s">
        <v>512</v>
      </c>
      <c r="L28" s="69" t="s">
        <v>518</v>
      </c>
      <c r="M28" s="11"/>
      <c r="N28" s="96"/>
      <c r="O28" s="83"/>
      <c r="P28" s="84"/>
      <c r="Q28" s="84"/>
      <c r="R28" s="84"/>
      <c r="S28" s="84"/>
      <c r="T28" s="84"/>
      <c r="U28" s="84"/>
      <c r="V28" s="84"/>
      <c r="W28" s="84"/>
      <c r="X28" s="85"/>
      <c r="Z28" s="2">
        <f t="shared" si="0"/>
        <v>0</v>
      </c>
      <c r="AA28" s="2">
        <v>0</v>
      </c>
    </row>
    <row r="29" spans="1:27" ht="12" customHeight="1">
      <c r="A29" s="10">
        <v>25</v>
      </c>
      <c r="B29" s="98" t="s">
        <v>213</v>
      </c>
      <c r="C29" s="98" t="s">
        <v>69</v>
      </c>
      <c r="D29" s="11" t="s">
        <v>52</v>
      </c>
      <c r="E29" s="11" t="s">
        <v>304</v>
      </c>
      <c r="F29" s="12" t="s">
        <v>49</v>
      </c>
      <c r="G29" s="12" t="s">
        <v>510</v>
      </c>
      <c r="H29" s="12" t="s">
        <v>306</v>
      </c>
      <c r="I29" s="103" t="s">
        <v>505</v>
      </c>
      <c r="J29" s="12" t="str">
        <f t="shared" si="1"/>
        <v>≥17h</v>
      </c>
      <c r="K29" s="12" t="s">
        <v>512</v>
      </c>
      <c r="L29" s="69" t="s">
        <v>518</v>
      </c>
      <c r="M29" s="11"/>
      <c r="N29" s="96"/>
      <c r="O29" s="83"/>
      <c r="P29" s="84"/>
      <c r="Q29" s="84"/>
      <c r="R29" s="84"/>
      <c r="S29" s="84"/>
      <c r="T29" s="84"/>
      <c r="U29" s="84"/>
      <c r="V29" s="84"/>
      <c r="W29" s="84"/>
      <c r="X29" s="85"/>
      <c r="Z29" s="2">
        <f t="shared" si="0"/>
        <v>0</v>
      </c>
      <c r="AA29" s="2">
        <v>0</v>
      </c>
    </row>
    <row r="30" spans="1:27" ht="12" customHeight="1">
      <c r="A30" s="10">
        <v>26</v>
      </c>
      <c r="B30" s="98" t="s">
        <v>211</v>
      </c>
      <c r="C30" s="98" t="s">
        <v>211</v>
      </c>
      <c r="D30" s="11" t="s">
        <v>51</v>
      </c>
      <c r="E30" s="11" t="s">
        <v>304</v>
      </c>
      <c r="F30" s="12" t="s">
        <v>48</v>
      </c>
      <c r="G30" s="12" t="s">
        <v>310</v>
      </c>
      <c r="H30" s="12" t="s">
        <v>306</v>
      </c>
      <c r="I30" s="11" t="s">
        <v>507</v>
      </c>
      <c r="J30" s="12" t="str">
        <f t="shared" si="1"/>
        <v>≥17h</v>
      </c>
      <c r="K30" s="12" t="s">
        <v>513</v>
      </c>
      <c r="L30" s="69" t="s">
        <v>518</v>
      </c>
      <c r="M30" s="11">
        <v>1</v>
      </c>
      <c r="N30" s="96"/>
      <c r="O30" s="83"/>
      <c r="P30" s="84"/>
      <c r="Q30" s="84"/>
      <c r="R30" s="84"/>
      <c r="S30" s="84"/>
      <c r="T30" s="84"/>
      <c r="U30" s="84"/>
      <c r="V30" s="84"/>
      <c r="W30" s="84"/>
      <c r="X30" s="85"/>
      <c r="Z30" s="2">
        <f t="shared" si="0"/>
        <v>0</v>
      </c>
      <c r="AA30" s="2">
        <v>0</v>
      </c>
    </row>
    <row r="31" spans="1:27" ht="12" customHeight="1">
      <c r="A31" s="10">
        <v>27</v>
      </c>
      <c r="B31" s="98" t="s">
        <v>74</v>
      </c>
      <c r="C31" s="98" t="s">
        <v>75</v>
      </c>
      <c r="D31" s="11" t="s">
        <v>25</v>
      </c>
      <c r="E31" s="11" t="s">
        <v>304</v>
      </c>
      <c r="F31" s="12" t="s">
        <v>50</v>
      </c>
      <c r="G31" s="12" t="s">
        <v>310</v>
      </c>
      <c r="H31" s="12" t="s">
        <v>306</v>
      </c>
      <c r="I31" s="12" t="s">
        <v>505</v>
      </c>
      <c r="J31" s="12" t="str">
        <f t="shared" si="1"/>
        <v>≥17h</v>
      </c>
      <c r="K31" s="12" t="s">
        <v>513</v>
      </c>
      <c r="L31" s="69" t="s">
        <v>519</v>
      </c>
      <c r="M31" s="11"/>
      <c r="N31" s="96"/>
      <c r="O31" s="83"/>
      <c r="P31" s="84"/>
      <c r="Q31" s="84"/>
      <c r="R31" s="84"/>
      <c r="S31" s="84"/>
      <c r="T31" s="84"/>
      <c r="U31" s="84"/>
      <c r="V31" s="84"/>
      <c r="W31" s="84"/>
      <c r="X31" s="85"/>
      <c r="Z31" s="2">
        <f t="shared" si="0"/>
        <v>0</v>
      </c>
      <c r="AA31" s="2">
        <v>0</v>
      </c>
    </row>
    <row r="32" spans="1:27" ht="12" customHeight="1">
      <c r="A32" s="10">
        <v>28</v>
      </c>
      <c r="B32" s="98" t="s">
        <v>74</v>
      </c>
      <c r="C32" s="98" t="s">
        <v>75</v>
      </c>
      <c r="D32" s="11" t="s">
        <v>51</v>
      </c>
      <c r="E32" s="11" t="s">
        <v>303</v>
      </c>
      <c r="F32" s="12" t="s">
        <v>50</v>
      </c>
      <c r="G32" s="12" t="s">
        <v>310</v>
      </c>
      <c r="H32" s="12" t="s">
        <v>306</v>
      </c>
      <c r="I32" s="103" t="s">
        <v>505</v>
      </c>
      <c r="J32" s="12" t="str">
        <f t="shared" si="1"/>
        <v>≥17h</v>
      </c>
      <c r="K32" s="12" t="s">
        <v>513</v>
      </c>
      <c r="L32" s="69" t="s">
        <v>519</v>
      </c>
      <c r="M32" s="11">
        <v>1</v>
      </c>
      <c r="N32" s="96"/>
      <c r="O32" s="83"/>
      <c r="P32" s="84"/>
      <c r="Q32" s="84"/>
      <c r="R32" s="84"/>
      <c r="S32" s="84"/>
      <c r="T32" s="84"/>
      <c r="U32" s="84"/>
      <c r="V32" s="84"/>
      <c r="W32" s="84"/>
      <c r="X32" s="85"/>
      <c r="Z32" s="2">
        <f t="shared" si="0"/>
        <v>0</v>
      </c>
      <c r="AA32" s="2">
        <v>0</v>
      </c>
    </row>
    <row r="33" spans="1:27" ht="12" customHeight="1">
      <c r="A33" s="10">
        <v>29</v>
      </c>
      <c r="B33" s="98" t="s">
        <v>74</v>
      </c>
      <c r="C33" s="98" t="s">
        <v>75</v>
      </c>
      <c r="D33" s="11" t="s">
        <v>51</v>
      </c>
      <c r="E33" s="11" t="s">
        <v>304</v>
      </c>
      <c r="F33" s="12" t="s">
        <v>49</v>
      </c>
      <c r="G33" s="12" t="s">
        <v>510</v>
      </c>
      <c r="H33" s="12" t="s">
        <v>306</v>
      </c>
      <c r="I33" s="103" t="s">
        <v>505</v>
      </c>
      <c r="J33" s="12" t="str">
        <f t="shared" si="1"/>
        <v>≥17h</v>
      </c>
      <c r="K33" s="12" t="s">
        <v>512</v>
      </c>
      <c r="L33" s="69" t="s">
        <v>519</v>
      </c>
      <c r="M33" s="11"/>
      <c r="N33" s="96"/>
      <c r="O33" s="83"/>
      <c r="P33" s="84"/>
      <c r="Q33" s="84"/>
      <c r="R33" s="84"/>
      <c r="S33" s="84"/>
      <c r="T33" s="84"/>
      <c r="U33" s="84"/>
      <c r="V33" s="84"/>
      <c r="W33" s="84"/>
      <c r="X33" s="85"/>
      <c r="Z33" s="2">
        <f t="shared" si="0"/>
        <v>0</v>
      </c>
      <c r="AA33" s="2">
        <v>0</v>
      </c>
    </row>
    <row r="34" spans="1:27" ht="12" customHeight="1">
      <c r="A34" s="10">
        <v>30</v>
      </c>
      <c r="B34" s="98" t="s">
        <v>82</v>
      </c>
      <c r="C34" s="98" t="s">
        <v>82</v>
      </c>
      <c r="D34" s="11" t="s">
        <v>52</v>
      </c>
      <c r="E34" s="11" t="s">
        <v>304</v>
      </c>
      <c r="F34" s="12" t="s">
        <v>49</v>
      </c>
      <c r="G34" s="12" t="s">
        <v>310</v>
      </c>
      <c r="H34" s="12" t="s">
        <v>306</v>
      </c>
      <c r="I34" s="103" t="s">
        <v>504</v>
      </c>
      <c r="J34" s="12" t="str">
        <f t="shared" si="1"/>
        <v>≥17h</v>
      </c>
      <c r="K34" s="12" t="s">
        <v>512</v>
      </c>
      <c r="L34" s="69" t="s">
        <v>518</v>
      </c>
      <c r="M34" s="11"/>
      <c r="N34" s="96"/>
      <c r="O34" s="83"/>
      <c r="P34" s="84"/>
      <c r="Q34" s="84"/>
      <c r="R34" s="84"/>
      <c r="S34" s="84"/>
      <c r="T34" s="84"/>
      <c r="U34" s="84"/>
      <c r="V34" s="84"/>
      <c r="W34" s="84"/>
      <c r="X34" s="85"/>
      <c r="Z34" s="2">
        <f t="shared" si="0"/>
        <v>0</v>
      </c>
      <c r="AA34" s="2">
        <v>0</v>
      </c>
    </row>
    <row r="35" spans="1:27" ht="12" customHeight="1">
      <c r="A35" s="10">
        <v>31</v>
      </c>
      <c r="B35" s="98" t="s">
        <v>74</v>
      </c>
      <c r="C35" s="98" t="s">
        <v>75</v>
      </c>
      <c r="D35" s="11" t="s">
        <v>25</v>
      </c>
      <c r="E35" s="11" t="s">
        <v>303</v>
      </c>
      <c r="F35" s="12" t="s">
        <v>48</v>
      </c>
      <c r="G35" s="12" t="s">
        <v>310</v>
      </c>
      <c r="H35" s="12" t="s">
        <v>306</v>
      </c>
      <c r="I35" s="103" t="s">
        <v>505</v>
      </c>
      <c r="J35" s="12" t="str">
        <f t="shared" si="1"/>
        <v>≥17h</v>
      </c>
      <c r="K35" s="12" t="s">
        <v>513</v>
      </c>
      <c r="L35" s="69" t="s">
        <v>519</v>
      </c>
      <c r="M35" s="11">
        <v>1</v>
      </c>
      <c r="N35" s="96">
        <v>1</v>
      </c>
      <c r="O35" s="83"/>
      <c r="P35" s="84">
        <v>1</v>
      </c>
      <c r="Q35" s="84">
        <v>1</v>
      </c>
      <c r="R35" s="84"/>
      <c r="S35" s="84"/>
      <c r="T35" s="84"/>
      <c r="U35" s="84"/>
      <c r="V35" s="84"/>
      <c r="W35" s="84"/>
      <c r="X35" s="85"/>
      <c r="Y35" s="2">
        <v>1</v>
      </c>
      <c r="Z35" s="2">
        <f t="shared" si="0"/>
        <v>2</v>
      </c>
      <c r="AA35" s="2">
        <v>1</v>
      </c>
    </row>
    <row r="36" spans="1:27" ht="12" customHeight="1">
      <c r="A36" s="10">
        <v>32</v>
      </c>
      <c r="B36" s="98" t="s">
        <v>82</v>
      </c>
      <c r="C36" s="98" t="s">
        <v>82</v>
      </c>
      <c r="D36" s="11" t="s">
        <v>25</v>
      </c>
      <c r="E36" s="11" t="s">
        <v>304</v>
      </c>
      <c r="F36" s="12" t="s">
        <v>48</v>
      </c>
      <c r="G36" s="12" t="s">
        <v>510</v>
      </c>
      <c r="H36" s="12" t="s">
        <v>306</v>
      </c>
      <c r="I36" s="103" t="s">
        <v>504</v>
      </c>
      <c r="J36" s="12" t="str">
        <f t="shared" si="1"/>
        <v>≥17h</v>
      </c>
      <c r="K36" s="12" t="s">
        <v>513</v>
      </c>
      <c r="L36" s="69" t="s">
        <v>518</v>
      </c>
      <c r="M36" s="11">
        <v>1</v>
      </c>
      <c r="N36" s="96">
        <v>1</v>
      </c>
      <c r="O36" s="83">
        <v>1</v>
      </c>
      <c r="P36" s="84"/>
      <c r="Q36" s="84">
        <v>1</v>
      </c>
      <c r="R36" s="84"/>
      <c r="S36" s="84"/>
      <c r="T36" s="84"/>
      <c r="U36" s="84"/>
      <c r="V36" s="84"/>
      <c r="W36" s="84"/>
      <c r="X36" s="85"/>
      <c r="Y36" s="2">
        <v>1</v>
      </c>
      <c r="Z36" s="2">
        <f t="shared" si="0"/>
        <v>2</v>
      </c>
      <c r="AA36" s="2">
        <v>1</v>
      </c>
    </row>
    <row r="37" spans="1:27" ht="12" customHeight="1">
      <c r="A37" s="10">
        <v>33</v>
      </c>
      <c r="B37" s="98" t="s">
        <v>67</v>
      </c>
      <c r="C37" s="98" t="s">
        <v>67</v>
      </c>
      <c r="D37" s="11" t="s">
        <v>51</v>
      </c>
      <c r="E37" s="11" t="s">
        <v>304</v>
      </c>
      <c r="F37" s="12" t="s">
        <v>48</v>
      </c>
      <c r="G37" s="12" t="s">
        <v>310</v>
      </c>
      <c r="H37" s="12" t="s">
        <v>306</v>
      </c>
      <c r="I37" s="103" t="s">
        <v>504</v>
      </c>
      <c r="J37" s="12" t="str">
        <f t="shared" si="1"/>
        <v>≥17h</v>
      </c>
      <c r="K37" s="12" t="s">
        <v>513</v>
      </c>
      <c r="L37" s="69" t="s">
        <v>518</v>
      </c>
      <c r="M37" s="11">
        <v>1</v>
      </c>
      <c r="N37" s="96">
        <v>1</v>
      </c>
      <c r="O37" s="83"/>
      <c r="P37" s="84"/>
      <c r="Q37" s="84"/>
      <c r="R37" s="84"/>
      <c r="S37" s="84"/>
      <c r="T37" s="84"/>
      <c r="U37" s="84"/>
      <c r="V37" s="84"/>
      <c r="W37" s="84"/>
      <c r="X37" s="85">
        <v>1</v>
      </c>
      <c r="Y37" s="2">
        <v>1</v>
      </c>
      <c r="Z37" s="2">
        <f t="shared" si="0"/>
        <v>1</v>
      </c>
      <c r="AA37" s="2">
        <v>1</v>
      </c>
    </row>
    <row r="38" spans="1:27" ht="12" customHeight="1">
      <c r="A38" s="10">
        <v>34</v>
      </c>
      <c r="B38" s="98" t="s">
        <v>243</v>
      </c>
      <c r="C38" s="98" t="s">
        <v>85</v>
      </c>
      <c r="D38" s="11" t="s">
        <v>52</v>
      </c>
      <c r="E38" s="11" t="s">
        <v>304</v>
      </c>
      <c r="F38" s="12" t="s">
        <v>48</v>
      </c>
      <c r="G38" s="12" t="s">
        <v>310</v>
      </c>
      <c r="H38" s="12" t="s">
        <v>306</v>
      </c>
      <c r="I38" s="103" t="s">
        <v>504</v>
      </c>
      <c r="J38" s="12" t="str">
        <f t="shared" si="1"/>
        <v>≥17h</v>
      </c>
      <c r="K38" s="12" t="s">
        <v>512</v>
      </c>
      <c r="L38" s="69" t="s">
        <v>518</v>
      </c>
      <c r="M38" s="11">
        <v>1</v>
      </c>
      <c r="N38" s="96">
        <v>1</v>
      </c>
      <c r="O38" s="83">
        <v>1</v>
      </c>
      <c r="P38" s="84"/>
      <c r="Q38" s="84">
        <v>1</v>
      </c>
      <c r="R38" s="84"/>
      <c r="S38" s="84"/>
      <c r="T38" s="84"/>
      <c r="U38" s="84"/>
      <c r="V38" s="84"/>
      <c r="W38" s="84"/>
      <c r="X38" s="85"/>
      <c r="Y38" s="2">
        <v>1</v>
      </c>
      <c r="Z38" s="2">
        <f t="shared" si="0"/>
        <v>2</v>
      </c>
      <c r="AA38" s="2">
        <v>1</v>
      </c>
    </row>
    <row r="39" spans="1:27" ht="12" customHeight="1">
      <c r="A39" s="10">
        <v>35</v>
      </c>
      <c r="B39" s="98" t="s">
        <v>70</v>
      </c>
      <c r="C39" s="98" t="s">
        <v>71</v>
      </c>
      <c r="D39" s="11" t="s">
        <v>51</v>
      </c>
      <c r="E39" s="11" t="s">
        <v>304</v>
      </c>
      <c r="F39" s="12" t="s">
        <v>50</v>
      </c>
      <c r="G39" s="12" t="s">
        <v>310</v>
      </c>
      <c r="H39" s="12" t="s">
        <v>306</v>
      </c>
      <c r="I39" s="103" t="s">
        <v>505</v>
      </c>
      <c r="J39" s="12" t="str">
        <f t="shared" si="1"/>
        <v>≥17h</v>
      </c>
      <c r="K39" s="12" t="s">
        <v>513</v>
      </c>
      <c r="L39" s="69" t="s">
        <v>520</v>
      </c>
      <c r="M39" s="11">
        <v>1</v>
      </c>
      <c r="N39" s="96"/>
      <c r="O39" s="83"/>
      <c r="P39" s="84"/>
      <c r="Q39" s="84"/>
      <c r="R39" s="84"/>
      <c r="S39" s="84"/>
      <c r="T39" s="84"/>
      <c r="U39" s="84"/>
      <c r="V39" s="84"/>
      <c r="W39" s="84"/>
      <c r="X39" s="85"/>
      <c r="Z39" s="2">
        <f t="shared" si="0"/>
        <v>0</v>
      </c>
      <c r="AA39" s="2">
        <v>0</v>
      </c>
    </row>
    <row r="40" spans="1:27" ht="12" customHeight="1">
      <c r="A40" s="10">
        <v>36</v>
      </c>
      <c r="B40" s="98" t="s">
        <v>106</v>
      </c>
      <c r="C40" s="98" t="s">
        <v>71</v>
      </c>
      <c r="D40" s="11" t="s">
        <v>52</v>
      </c>
      <c r="E40" s="11" t="s">
        <v>304</v>
      </c>
      <c r="F40" s="12" t="s">
        <v>49</v>
      </c>
      <c r="G40" s="12" t="s">
        <v>310</v>
      </c>
      <c r="H40" s="12" t="s">
        <v>306</v>
      </c>
      <c r="I40" s="103" t="s">
        <v>505</v>
      </c>
      <c r="J40" s="12" t="str">
        <f t="shared" si="1"/>
        <v>≥17h</v>
      </c>
      <c r="K40" s="12" t="s">
        <v>512</v>
      </c>
      <c r="L40" s="69" t="s">
        <v>520</v>
      </c>
      <c r="M40" s="11"/>
      <c r="N40" s="96"/>
      <c r="O40" s="83"/>
      <c r="P40" s="84"/>
      <c r="Q40" s="84"/>
      <c r="R40" s="84"/>
      <c r="S40" s="84"/>
      <c r="T40" s="84"/>
      <c r="U40" s="84"/>
      <c r="V40" s="84"/>
      <c r="W40" s="84"/>
      <c r="X40" s="85"/>
      <c r="Z40" s="2">
        <f t="shared" si="0"/>
        <v>0</v>
      </c>
      <c r="AA40" s="2">
        <v>0</v>
      </c>
    </row>
    <row r="41" spans="1:27" ht="12" customHeight="1">
      <c r="A41" s="10">
        <v>37</v>
      </c>
      <c r="B41" s="98" t="s">
        <v>125</v>
      </c>
      <c r="C41" s="98" t="s">
        <v>59</v>
      </c>
      <c r="D41" s="11" t="s">
        <v>25</v>
      </c>
      <c r="E41" s="11" t="s">
        <v>304</v>
      </c>
      <c r="F41" s="12" t="s">
        <v>48</v>
      </c>
      <c r="G41" s="12" t="s">
        <v>310</v>
      </c>
      <c r="H41" s="12" t="s">
        <v>306</v>
      </c>
      <c r="I41" s="103" t="s">
        <v>504</v>
      </c>
      <c r="J41" s="12" t="str">
        <f t="shared" si="1"/>
        <v>≥17h</v>
      </c>
      <c r="K41" s="12" t="s">
        <v>47</v>
      </c>
      <c r="L41" s="69" t="s">
        <v>518</v>
      </c>
      <c r="M41" s="11">
        <v>1</v>
      </c>
      <c r="N41" s="96"/>
      <c r="O41" s="83"/>
      <c r="P41" s="84"/>
      <c r="Q41" s="84"/>
      <c r="R41" s="84"/>
      <c r="S41" s="84"/>
      <c r="T41" s="84"/>
      <c r="U41" s="84"/>
      <c r="V41" s="84"/>
      <c r="W41" s="84"/>
      <c r="X41" s="85"/>
      <c r="Z41" s="2">
        <f t="shared" si="0"/>
        <v>0</v>
      </c>
      <c r="AA41" s="2">
        <v>0</v>
      </c>
    </row>
    <row r="42" spans="1:27" ht="12" customHeight="1">
      <c r="A42" s="10">
        <v>38</v>
      </c>
      <c r="B42" s="98" t="s">
        <v>61</v>
      </c>
      <c r="C42" s="98" t="s">
        <v>198</v>
      </c>
      <c r="D42" s="11" t="s">
        <v>52</v>
      </c>
      <c r="E42" s="11" t="s">
        <v>304</v>
      </c>
      <c r="F42" s="12" t="s">
        <v>48</v>
      </c>
      <c r="G42" s="11" t="s">
        <v>511</v>
      </c>
      <c r="H42" s="12" t="s">
        <v>306</v>
      </c>
      <c r="I42" s="103" t="s">
        <v>505</v>
      </c>
      <c r="J42" s="12" t="str">
        <f t="shared" si="1"/>
        <v>≥17h</v>
      </c>
      <c r="K42" s="12" t="s">
        <v>512</v>
      </c>
      <c r="L42" s="69" t="s">
        <v>520</v>
      </c>
      <c r="M42" s="11"/>
      <c r="N42" s="96"/>
      <c r="O42" s="83"/>
      <c r="P42" s="84"/>
      <c r="Q42" s="84"/>
      <c r="R42" s="84"/>
      <c r="S42" s="84"/>
      <c r="T42" s="84"/>
      <c r="U42" s="84"/>
      <c r="V42" s="84"/>
      <c r="W42" s="84"/>
      <c r="X42" s="85"/>
      <c r="Z42" s="2">
        <f t="shared" si="0"/>
        <v>0</v>
      </c>
      <c r="AA42" s="2">
        <v>0</v>
      </c>
    </row>
    <row r="43" spans="1:27" ht="12" customHeight="1">
      <c r="A43" s="10">
        <v>39</v>
      </c>
      <c r="B43" s="98" t="s">
        <v>133</v>
      </c>
      <c r="C43" s="98" t="s">
        <v>131</v>
      </c>
      <c r="D43" s="11" t="s">
        <v>52</v>
      </c>
      <c r="E43" s="11" t="s">
        <v>304</v>
      </c>
      <c r="F43" s="12" t="s">
        <v>49</v>
      </c>
      <c r="G43" s="12" t="s">
        <v>510</v>
      </c>
      <c r="H43" s="12" t="s">
        <v>306</v>
      </c>
      <c r="I43" s="103" t="s">
        <v>504</v>
      </c>
      <c r="J43" s="12" t="str">
        <f t="shared" si="1"/>
        <v>≥17h</v>
      </c>
      <c r="K43" s="12" t="s">
        <v>47</v>
      </c>
      <c r="L43" s="69" t="s">
        <v>519</v>
      </c>
      <c r="M43" s="11"/>
      <c r="N43" s="96"/>
      <c r="O43" s="83"/>
      <c r="P43" s="84"/>
      <c r="Q43" s="84"/>
      <c r="R43" s="84"/>
      <c r="S43" s="84"/>
      <c r="T43" s="84"/>
      <c r="U43" s="84"/>
      <c r="V43" s="84"/>
      <c r="W43" s="84"/>
      <c r="X43" s="85"/>
      <c r="Z43" s="2">
        <f t="shared" si="0"/>
        <v>0</v>
      </c>
      <c r="AA43" s="2">
        <v>0</v>
      </c>
    </row>
    <row r="44" spans="1:27" ht="12" customHeight="1">
      <c r="A44" s="10">
        <v>40</v>
      </c>
      <c r="B44" s="98" t="s">
        <v>81</v>
      </c>
      <c r="C44" s="98" t="s">
        <v>81</v>
      </c>
      <c r="D44" s="11" t="s">
        <v>51</v>
      </c>
      <c r="E44" s="11" t="s">
        <v>303</v>
      </c>
      <c r="F44" s="75" t="s">
        <v>47</v>
      </c>
      <c r="G44" s="12" t="s">
        <v>310</v>
      </c>
      <c r="H44" s="12" t="s">
        <v>306</v>
      </c>
      <c r="I44" s="103" t="s">
        <v>504</v>
      </c>
      <c r="J44" s="11" t="str">
        <f>"12-16h"</f>
        <v>12-16h</v>
      </c>
      <c r="K44" s="12" t="s">
        <v>512</v>
      </c>
      <c r="L44" s="69" t="s">
        <v>518</v>
      </c>
      <c r="M44" s="11">
        <v>1</v>
      </c>
      <c r="N44" s="96"/>
      <c r="O44" s="83"/>
      <c r="P44" s="84"/>
      <c r="Q44" s="84"/>
      <c r="R44" s="84"/>
      <c r="S44" s="84"/>
      <c r="T44" s="84"/>
      <c r="U44" s="84"/>
      <c r="V44" s="84"/>
      <c r="W44" s="84"/>
      <c r="X44" s="85"/>
      <c r="Z44" s="2">
        <f t="shared" si="0"/>
        <v>0</v>
      </c>
      <c r="AA44" s="2">
        <v>0</v>
      </c>
    </row>
    <row r="45" spans="1:27" ht="12" customHeight="1">
      <c r="A45" s="10">
        <v>41</v>
      </c>
      <c r="B45" s="98" t="s">
        <v>117</v>
      </c>
      <c r="C45" s="98" t="s">
        <v>72</v>
      </c>
      <c r="D45" s="11" t="s">
        <v>51</v>
      </c>
      <c r="E45" s="11" t="s">
        <v>303</v>
      </c>
      <c r="F45" s="12" t="s">
        <v>48</v>
      </c>
      <c r="G45" s="11" t="s">
        <v>511</v>
      </c>
      <c r="H45" s="12" t="s">
        <v>308</v>
      </c>
      <c r="I45" s="103" t="s">
        <v>504</v>
      </c>
      <c r="J45" s="12" t="str">
        <f>"≥17h"</f>
        <v>≥17h</v>
      </c>
      <c r="K45" s="12" t="s">
        <v>47</v>
      </c>
      <c r="L45" s="69" t="s">
        <v>519</v>
      </c>
      <c r="M45" s="11">
        <v>1</v>
      </c>
      <c r="N45" s="96"/>
      <c r="O45" s="83"/>
      <c r="P45" s="84"/>
      <c r="Q45" s="84"/>
      <c r="R45" s="84"/>
      <c r="S45" s="84"/>
      <c r="T45" s="84"/>
      <c r="U45" s="84"/>
      <c r="V45" s="84"/>
      <c r="W45" s="84"/>
      <c r="X45" s="85"/>
      <c r="Z45" s="2">
        <f t="shared" si="0"/>
        <v>0</v>
      </c>
      <c r="AA45" s="2">
        <v>0</v>
      </c>
    </row>
    <row r="46" spans="1:27" ht="12" customHeight="1">
      <c r="A46" s="10">
        <v>42</v>
      </c>
      <c r="B46" s="98" t="s">
        <v>81</v>
      </c>
      <c r="C46" s="98" t="s">
        <v>81</v>
      </c>
      <c r="D46" s="11" t="s">
        <v>51</v>
      </c>
      <c r="E46" s="11" t="s">
        <v>304</v>
      </c>
      <c r="F46" s="12" t="s">
        <v>48</v>
      </c>
      <c r="G46" s="12" t="s">
        <v>310</v>
      </c>
      <c r="H46" s="12" t="s">
        <v>306</v>
      </c>
      <c r="I46" s="11" t="s">
        <v>504</v>
      </c>
      <c r="J46" s="11" t="str">
        <f>"12-16h"</f>
        <v>12-16h</v>
      </c>
      <c r="K46" s="12" t="s">
        <v>512</v>
      </c>
      <c r="L46" s="69" t="s">
        <v>518</v>
      </c>
      <c r="M46" s="11">
        <v>1</v>
      </c>
      <c r="N46" s="96"/>
      <c r="O46" s="83"/>
      <c r="P46" s="84"/>
      <c r="Q46" s="84"/>
      <c r="R46" s="84"/>
      <c r="S46" s="84"/>
      <c r="T46" s="84"/>
      <c r="U46" s="84"/>
      <c r="V46" s="84"/>
      <c r="W46" s="84"/>
      <c r="X46" s="85"/>
      <c r="Z46" s="2">
        <f t="shared" si="0"/>
        <v>0</v>
      </c>
      <c r="AA46" s="2">
        <v>0</v>
      </c>
    </row>
    <row r="47" spans="1:27" ht="12" customHeight="1">
      <c r="A47" s="10">
        <v>43</v>
      </c>
      <c r="B47" s="98" t="s">
        <v>74</v>
      </c>
      <c r="C47" s="98" t="s">
        <v>75</v>
      </c>
      <c r="D47" s="11" t="s">
        <v>51</v>
      </c>
      <c r="E47" s="11" t="s">
        <v>304</v>
      </c>
      <c r="F47" s="12" t="s">
        <v>48</v>
      </c>
      <c r="G47" s="12" t="s">
        <v>510</v>
      </c>
      <c r="H47" s="12" t="s">
        <v>306</v>
      </c>
      <c r="I47" s="103" t="s">
        <v>505</v>
      </c>
      <c r="J47" s="11" t="str">
        <f>"12-16h"</f>
        <v>12-16h</v>
      </c>
      <c r="K47" s="12" t="s">
        <v>47</v>
      </c>
      <c r="L47" s="69" t="s">
        <v>519</v>
      </c>
      <c r="M47" s="11"/>
      <c r="N47" s="96"/>
      <c r="O47" s="83"/>
      <c r="P47" s="84"/>
      <c r="Q47" s="84"/>
      <c r="R47" s="84"/>
      <c r="S47" s="84"/>
      <c r="T47" s="84"/>
      <c r="U47" s="84"/>
      <c r="V47" s="84"/>
      <c r="W47" s="84"/>
      <c r="X47" s="85"/>
      <c r="Z47" s="2">
        <f t="shared" si="0"/>
        <v>0</v>
      </c>
      <c r="AA47" s="2">
        <v>0</v>
      </c>
    </row>
    <row r="48" spans="1:27" ht="12" customHeight="1">
      <c r="A48" s="10">
        <v>44</v>
      </c>
      <c r="B48" s="98" t="s">
        <v>125</v>
      </c>
      <c r="C48" s="98" t="s">
        <v>59</v>
      </c>
      <c r="D48" s="11" t="s">
        <v>51</v>
      </c>
      <c r="E48" s="11" t="s">
        <v>303</v>
      </c>
      <c r="F48" s="12" t="s">
        <v>49</v>
      </c>
      <c r="G48" s="12" t="s">
        <v>310</v>
      </c>
      <c r="H48" s="12" t="s">
        <v>306</v>
      </c>
      <c r="I48" s="103" t="s">
        <v>504</v>
      </c>
      <c r="J48" s="11" t="str">
        <f>"12-16h"</f>
        <v>12-16h</v>
      </c>
      <c r="K48" s="12" t="s">
        <v>512</v>
      </c>
      <c r="L48" s="69" t="s">
        <v>518</v>
      </c>
      <c r="M48" s="11">
        <v>1</v>
      </c>
      <c r="N48" s="96"/>
      <c r="O48" s="83"/>
      <c r="P48" s="84"/>
      <c r="Q48" s="84"/>
      <c r="R48" s="84"/>
      <c r="S48" s="84"/>
      <c r="T48" s="84"/>
      <c r="U48" s="84"/>
      <c r="V48" s="84"/>
      <c r="W48" s="84"/>
      <c r="X48" s="85"/>
      <c r="Z48" s="2">
        <f t="shared" si="0"/>
        <v>0</v>
      </c>
      <c r="AA48" s="2">
        <v>0</v>
      </c>
    </row>
    <row r="49" spans="1:27" ht="12" customHeight="1">
      <c r="A49" s="10">
        <v>45</v>
      </c>
      <c r="B49" s="98" t="s">
        <v>92</v>
      </c>
      <c r="C49" s="98" t="s">
        <v>89</v>
      </c>
      <c r="D49" s="11" t="s">
        <v>51</v>
      </c>
      <c r="E49" s="11" t="s">
        <v>303</v>
      </c>
      <c r="F49" s="12" t="s">
        <v>50</v>
      </c>
      <c r="G49" s="12" t="s">
        <v>310</v>
      </c>
      <c r="H49" s="12" t="s">
        <v>306</v>
      </c>
      <c r="I49" s="12" t="s">
        <v>505</v>
      </c>
      <c r="J49" s="12" t="str">
        <f>"≥17h"</f>
        <v>≥17h</v>
      </c>
      <c r="K49" s="12" t="s">
        <v>513</v>
      </c>
      <c r="L49" s="69" t="s">
        <v>520</v>
      </c>
      <c r="M49" s="11">
        <v>1</v>
      </c>
      <c r="N49" s="96"/>
      <c r="O49" s="83"/>
      <c r="P49" s="84"/>
      <c r="Q49" s="84"/>
      <c r="R49" s="84"/>
      <c r="S49" s="84"/>
      <c r="T49" s="84"/>
      <c r="U49" s="84"/>
      <c r="V49" s="84"/>
      <c r="W49" s="84"/>
      <c r="X49" s="85"/>
      <c r="Z49" s="2">
        <f t="shared" si="0"/>
        <v>0</v>
      </c>
      <c r="AA49" s="2">
        <v>0</v>
      </c>
    </row>
    <row r="50" spans="1:27" ht="12" customHeight="1">
      <c r="A50" s="10">
        <v>46</v>
      </c>
      <c r="B50" s="98" t="s">
        <v>125</v>
      </c>
      <c r="C50" s="98" t="s">
        <v>59</v>
      </c>
      <c r="D50" s="11" t="s">
        <v>52</v>
      </c>
      <c r="E50" s="11" t="s">
        <v>303</v>
      </c>
      <c r="F50" s="12" t="s">
        <v>50</v>
      </c>
      <c r="G50" s="12" t="s">
        <v>310</v>
      </c>
      <c r="H50" s="12" t="s">
        <v>306</v>
      </c>
      <c r="I50" s="103" t="s">
        <v>504</v>
      </c>
      <c r="J50" s="12" t="str">
        <f>"≥17h"</f>
        <v>≥17h</v>
      </c>
      <c r="K50" s="12" t="s">
        <v>512</v>
      </c>
      <c r="L50" s="69" t="s">
        <v>518</v>
      </c>
      <c r="M50" s="11"/>
      <c r="N50" s="96"/>
      <c r="O50" s="83"/>
      <c r="P50" s="84"/>
      <c r="Q50" s="84"/>
      <c r="R50" s="84"/>
      <c r="S50" s="84"/>
      <c r="T50" s="84"/>
      <c r="U50" s="84"/>
      <c r="V50" s="84"/>
      <c r="W50" s="84"/>
      <c r="X50" s="85"/>
      <c r="Z50" s="2">
        <f t="shared" si="0"/>
        <v>0</v>
      </c>
      <c r="AA50" s="2">
        <v>0</v>
      </c>
    </row>
    <row r="51" spans="1:27" ht="12" customHeight="1">
      <c r="A51" s="10">
        <v>47</v>
      </c>
      <c r="B51" s="98" t="s">
        <v>125</v>
      </c>
      <c r="C51" s="98" t="s">
        <v>59</v>
      </c>
      <c r="D51" s="11" t="s">
        <v>52</v>
      </c>
      <c r="E51" s="11" t="s">
        <v>304</v>
      </c>
      <c r="F51" s="12" t="s">
        <v>49</v>
      </c>
      <c r="G51" s="12" t="s">
        <v>310</v>
      </c>
      <c r="H51" s="12" t="s">
        <v>308</v>
      </c>
      <c r="I51" s="103" t="s">
        <v>504</v>
      </c>
      <c r="J51" s="12" t="str">
        <f>"≥17h"</f>
        <v>≥17h</v>
      </c>
      <c r="K51" s="12" t="s">
        <v>512</v>
      </c>
      <c r="L51" s="69" t="s">
        <v>518</v>
      </c>
      <c r="M51" s="11"/>
      <c r="N51" s="96"/>
      <c r="O51" s="83"/>
      <c r="P51" s="84"/>
      <c r="Q51" s="84"/>
      <c r="R51" s="84"/>
      <c r="S51" s="84"/>
      <c r="T51" s="84"/>
      <c r="U51" s="84"/>
      <c r="V51" s="84"/>
      <c r="W51" s="84"/>
      <c r="X51" s="85"/>
      <c r="Z51" s="2">
        <f t="shared" si="0"/>
        <v>0</v>
      </c>
      <c r="AA51" s="2">
        <v>0</v>
      </c>
    </row>
    <row r="52" spans="1:27" ht="12" customHeight="1">
      <c r="A52" s="10">
        <v>48</v>
      </c>
      <c r="B52" s="98" t="s">
        <v>270</v>
      </c>
      <c r="C52" s="98" t="s">
        <v>89</v>
      </c>
      <c r="D52" s="11" t="s">
        <v>52</v>
      </c>
      <c r="E52" s="11" t="s">
        <v>304</v>
      </c>
      <c r="F52" s="12" t="s">
        <v>48</v>
      </c>
      <c r="G52" s="12" t="s">
        <v>510</v>
      </c>
      <c r="H52" s="12" t="s">
        <v>306</v>
      </c>
      <c r="I52" s="103" t="s">
        <v>504</v>
      </c>
      <c r="J52" s="12" t="str">
        <f>"≥17h"</f>
        <v>≥17h</v>
      </c>
      <c r="K52" s="12" t="s">
        <v>47</v>
      </c>
      <c r="L52" s="69" t="s">
        <v>520</v>
      </c>
      <c r="M52" s="11">
        <v>1</v>
      </c>
      <c r="N52" s="96">
        <v>1</v>
      </c>
      <c r="O52" s="83"/>
      <c r="P52" s="84">
        <v>1</v>
      </c>
      <c r="Q52" s="84">
        <v>1</v>
      </c>
      <c r="R52" s="84"/>
      <c r="S52" s="84"/>
      <c r="T52" s="84"/>
      <c r="U52" s="84"/>
      <c r="V52" s="84"/>
      <c r="W52" s="84"/>
      <c r="X52" s="85"/>
      <c r="Y52" s="2">
        <v>1</v>
      </c>
      <c r="Z52" s="2">
        <f t="shared" si="0"/>
        <v>2</v>
      </c>
      <c r="AA52" s="2">
        <v>1</v>
      </c>
    </row>
    <row r="53" spans="1:27" ht="12" customHeight="1">
      <c r="A53" s="10">
        <v>49</v>
      </c>
      <c r="B53" s="98" t="s">
        <v>190</v>
      </c>
      <c r="C53" s="98" t="s">
        <v>190</v>
      </c>
      <c r="D53" s="11" t="s">
        <v>51</v>
      </c>
      <c r="E53" s="11" t="s">
        <v>304</v>
      </c>
      <c r="F53" s="12" t="s">
        <v>48</v>
      </c>
      <c r="G53" s="12" t="s">
        <v>310</v>
      </c>
      <c r="H53" s="12" t="s">
        <v>306</v>
      </c>
      <c r="I53" s="103" t="s">
        <v>505</v>
      </c>
      <c r="J53" s="11" t="str">
        <f>"12-16h"</f>
        <v>12-16h</v>
      </c>
      <c r="K53" s="12" t="s">
        <v>513</v>
      </c>
      <c r="L53" s="69" t="s">
        <v>518</v>
      </c>
      <c r="M53" s="11">
        <v>1</v>
      </c>
      <c r="N53" s="96">
        <v>1</v>
      </c>
      <c r="O53" s="83"/>
      <c r="P53" s="84"/>
      <c r="Q53" s="84"/>
      <c r="R53" s="84"/>
      <c r="S53" s="84"/>
      <c r="T53" s="84"/>
      <c r="U53" s="84"/>
      <c r="V53" s="84"/>
      <c r="W53" s="84"/>
      <c r="X53" s="85">
        <v>1</v>
      </c>
      <c r="Y53" s="2">
        <v>1</v>
      </c>
      <c r="Z53" s="2">
        <f t="shared" si="0"/>
        <v>1</v>
      </c>
      <c r="AA53" s="2">
        <v>1</v>
      </c>
    </row>
    <row r="54" spans="1:27" ht="12" customHeight="1">
      <c r="A54" s="10">
        <v>50</v>
      </c>
      <c r="B54" s="98" t="s">
        <v>270</v>
      </c>
      <c r="C54" s="98" t="s">
        <v>89</v>
      </c>
      <c r="D54" s="11" t="s">
        <v>52</v>
      </c>
      <c r="E54" s="11" t="s">
        <v>304</v>
      </c>
      <c r="F54" s="12" t="s">
        <v>48</v>
      </c>
      <c r="G54" s="12" t="s">
        <v>510</v>
      </c>
      <c r="H54" s="12" t="s">
        <v>306</v>
      </c>
      <c r="I54" s="103" t="s">
        <v>504</v>
      </c>
      <c r="J54" s="12" t="str">
        <f t="shared" ref="J54:J60" si="2">"≥17h"</f>
        <v>≥17h</v>
      </c>
      <c r="K54" s="12" t="s">
        <v>513</v>
      </c>
      <c r="L54" s="69" t="s">
        <v>520</v>
      </c>
      <c r="M54" s="11">
        <v>1</v>
      </c>
      <c r="N54" s="96">
        <v>1</v>
      </c>
      <c r="O54" s="83"/>
      <c r="P54" s="84">
        <v>1</v>
      </c>
      <c r="Q54" s="84"/>
      <c r="R54" s="84"/>
      <c r="S54" s="84"/>
      <c r="T54" s="84"/>
      <c r="U54" s="84"/>
      <c r="V54" s="84"/>
      <c r="W54" s="84"/>
      <c r="X54" s="85"/>
      <c r="Y54" s="2">
        <v>1</v>
      </c>
      <c r="Z54" s="2">
        <f t="shared" si="0"/>
        <v>1</v>
      </c>
      <c r="AA54" s="2">
        <v>1</v>
      </c>
    </row>
    <row r="55" spans="1:27" ht="12" customHeight="1">
      <c r="A55" s="10">
        <v>51</v>
      </c>
      <c r="B55" s="98" t="s">
        <v>270</v>
      </c>
      <c r="C55" s="98" t="s">
        <v>89</v>
      </c>
      <c r="D55" s="11" t="s">
        <v>52</v>
      </c>
      <c r="E55" s="11" t="s">
        <v>304</v>
      </c>
      <c r="F55" s="12" t="s">
        <v>49</v>
      </c>
      <c r="G55" s="12" t="s">
        <v>310</v>
      </c>
      <c r="H55" s="12" t="s">
        <v>306</v>
      </c>
      <c r="I55" s="103" t="s">
        <v>505</v>
      </c>
      <c r="J55" s="12" t="str">
        <f t="shared" si="2"/>
        <v>≥17h</v>
      </c>
      <c r="K55" s="12" t="s">
        <v>47</v>
      </c>
      <c r="L55" s="69" t="s">
        <v>520</v>
      </c>
      <c r="M55" s="11"/>
      <c r="N55" s="96"/>
      <c r="O55" s="83"/>
      <c r="P55" s="84"/>
      <c r="Q55" s="84"/>
      <c r="R55" s="84"/>
      <c r="S55" s="84"/>
      <c r="T55" s="84"/>
      <c r="U55" s="84"/>
      <c r="V55" s="84"/>
      <c r="W55" s="84"/>
      <c r="X55" s="85"/>
      <c r="Z55" s="2">
        <f t="shared" si="0"/>
        <v>0</v>
      </c>
      <c r="AA55" s="2">
        <v>0</v>
      </c>
    </row>
    <row r="56" spans="1:27" ht="12" customHeight="1">
      <c r="A56" s="10">
        <v>52</v>
      </c>
      <c r="B56" s="98" t="s">
        <v>271</v>
      </c>
      <c r="C56" s="98" t="s">
        <v>89</v>
      </c>
      <c r="D56" s="11" t="s">
        <v>52</v>
      </c>
      <c r="E56" s="11" t="s">
        <v>303</v>
      </c>
      <c r="F56" s="12" t="s">
        <v>48</v>
      </c>
      <c r="G56" s="12" t="s">
        <v>510</v>
      </c>
      <c r="H56" s="12" t="s">
        <v>307</v>
      </c>
      <c r="I56" s="103" t="s">
        <v>505</v>
      </c>
      <c r="J56" s="12" t="str">
        <f t="shared" si="2"/>
        <v>≥17h</v>
      </c>
      <c r="K56" s="12" t="s">
        <v>513</v>
      </c>
      <c r="L56" s="69" t="s">
        <v>520</v>
      </c>
      <c r="M56" s="11">
        <v>1</v>
      </c>
      <c r="N56" s="96"/>
      <c r="O56" s="83"/>
      <c r="P56" s="84"/>
      <c r="Q56" s="84"/>
      <c r="R56" s="84"/>
      <c r="S56" s="84"/>
      <c r="T56" s="84"/>
      <c r="U56" s="84"/>
      <c r="V56" s="84"/>
      <c r="W56" s="84"/>
      <c r="X56" s="85"/>
      <c r="Z56" s="2">
        <f t="shared" si="0"/>
        <v>0</v>
      </c>
      <c r="AA56" s="2">
        <v>0</v>
      </c>
    </row>
    <row r="57" spans="1:27" ht="12" customHeight="1">
      <c r="A57" s="10">
        <v>53</v>
      </c>
      <c r="B57" s="98" t="s">
        <v>270</v>
      </c>
      <c r="C57" s="98" t="s">
        <v>89</v>
      </c>
      <c r="D57" s="11" t="s">
        <v>52</v>
      </c>
      <c r="E57" s="11" t="s">
        <v>304</v>
      </c>
      <c r="F57" s="12" t="s">
        <v>49</v>
      </c>
      <c r="G57" s="12" t="s">
        <v>310</v>
      </c>
      <c r="H57" s="12" t="s">
        <v>306</v>
      </c>
      <c r="I57" s="103" t="s">
        <v>505</v>
      </c>
      <c r="J57" s="12" t="str">
        <f t="shared" si="2"/>
        <v>≥17h</v>
      </c>
      <c r="K57" s="12" t="s">
        <v>512</v>
      </c>
      <c r="L57" s="69" t="s">
        <v>520</v>
      </c>
      <c r="M57" s="11"/>
      <c r="N57" s="96"/>
      <c r="O57" s="83"/>
      <c r="P57" s="84"/>
      <c r="Q57" s="84"/>
      <c r="R57" s="84"/>
      <c r="S57" s="84"/>
      <c r="T57" s="84"/>
      <c r="U57" s="84"/>
      <c r="V57" s="84"/>
      <c r="W57" s="84"/>
      <c r="X57" s="85"/>
      <c r="Z57" s="2">
        <f t="shared" si="0"/>
        <v>0</v>
      </c>
      <c r="AA57" s="2">
        <v>0</v>
      </c>
    </row>
    <row r="58" spans="1:27" ht="12" customHeight="1">
      <c r="A58" s="10">
        <v>54</v>
      </c>
      <c r="B58" s="98" t="s">
        <v>81</v>
      </c>
      <c r="C58" s="98" t="s">
        <v>81</v>
      </c>
      <c r="D58" s="11" t="s">
        <v>25</v>
      </c>
      <c r="E58" s="11" t="s">
        <v>304</v>
      </c>
      <c r="F58" s="12" t="s">
        <v>48</v>
      </c>
      <c r="G58" s="12" t="s">
        <v>310</v>
      </c>
      <c r="H58" s="12" t="s">
        <v>306</v>
      </c>
      <c r="I58" s="103" t="s">
        <v>504</v>
      </c>
      <c r="J58" s="12" t="str">
        <f t="shared" si="2"/>
        <v>≥17h</v>
      </c>
      <c r="K58" s="12" t="s">
        <v>512</v>
      </c>
      <c r="L58" s="69" t="s">
        <v>518</v>
      </c>
      <c r="M58" s="11">
        <v>1</v>
      </c>
      <c r="N58" s="96">
        <v>1</v>
      </c>
      <c r="O58" s="83">
        <v>1</v>
      </c>
      <c r="P58" s="84"/>
      <c r="Q58" s="84">
        <v>1</v>
      </c>
      <c r="R58" s="84"/>
      <c r="S58" s="84"/>
      <c r="T58" s="84"/>
      <c r="U58" s="84"/>
      <c r="V58" s="84"/>
      <c r="W58" s="84"/>
      <c r="X58" s="85"/>
      <c r="Y58" s="2">
        <v>1</v>
      </c>
      <c r="Z58" s="2">
        <f t="shared" si="0"/>
        <v>2</v>
      </c>
      <c r="AA58" s="2">
        <v>1</v>
      </c>
    </row>
    <row r="59" spans="1:27" ht="12" customHeight="1">
      <c r="A59" s="10">
        <v>55</v>
      </c>
      <c r="B59" s="98" t="s">
        <v>113</v>
      </c>
      <c r="C59" s="98" t="s">
        <v>71</v>
      </c>
      <c r="D59" s="11" t="s">
        <v>51</v>
      </c>
      <c r="E59" s="11" t="s">
        <v>303</v>
      </c>
      <c r="F59" s="12" t="s">
        <v>49</v>
      </c>
      <c r="G59" s="12" t="s">
        <v>310</v>
      </c>
      <c r="H59" s="12" t="s">
        <v>306</v>
      </c>
      <c r="I59" s="103" t="s">
        <v>505</v>
      </c>
      <c r="J59" s="12" t="str">
        <f t="shared" si="2"/>
        <v>≥17h</v>
      </c>
      <c r="K59" s="12" t="s">
        <v>512</v>
      </c>
      <c r="L59" s="69" t="s">
        <v>520</v>
      </c>
      <c r="M59" s="11"/>
      <c r="N59" s="96"/>
      <c r="O59" s="83"/>
      <c r="P59" s="84"/>
      <c r="Q59" s="84"/>
      <c r="R59" s="84"/>
      <c r="S59" s="84"/>
      <c r="T59" s="84"/>
      <c r="U59" s="84"/>
      <c r="V59" s="84"/>
      <c r="W59" s="84"/>
      <c r="X59" s="85"/>
      <c r="Z59" s="2">
        <f t="shared" si="0"/>
        <v>0</v>
      </c>
      <c r="AA59" s="2">
        <v>0</v>
      </c>
    </row>
    <row r="60" spans="1:27" ht="12" customHeight="1">
      <c r="A60" s="10">
        <v>56</v>
      </c>
      <c r="B60" s="98" t="s">
        <v>81</v>
      </c>
      <c r="C60" s="98" t="s">
        <v>81</v>
      </c>
      <c r="D60" s="11" t="s">
        <v>25</v>
      </c>
      <c r="E60" s="11" t="s">
        <v>304</v>
      </c>
      <c r="F60" s="12" t="s">
        <v>49</v>
      </c>
      <c r="G60" s="12" t="s">
        <v>310</v>
      </c>
      <c r="H60" s="12" t="s">
        <v>306</v>
      </c>
      <c r="I60" s="103" t="s">
        <v>504</v>
      </c>
      <c r="J60" s="12" t="str">
        <f t="shared" si="2"/>
        <v>≥17h</v>
      </c>
      <c r="K60" s="12" t="s">
        <v>512</v>
      </c>
      <c r="L60" s="69" t="s">
        <v>518</v>
      </c>
      <c r="M60" s="11">
        <v>1</v>
      </c>
      <c r="N60" s="96">
        <v>1</v>
      </c>
      <c r="O60" s="83">
        <v>1</v>
      </c>
      <c r="P60" s="84"/>
      <c r="Q60" s="84">
        <v>1</v>
      </c>
      <c r="R60" s="84"/>
      <c r="S60" s="84"/>
      <c r="T60" s="84"/>
      <c r="U60" s="84"/>
      <c r="V60" s="84"/>
      <c r="W60" s="84"/>
      <c r="X60" s="85"/>
      <c r="Y60" s="2">
        <v>1</v>
      </c>
      <c r="Z60" s="2">
        <f t="shared" si="0"/>
        <v>2</v>
      </c>
      <c r="AA60" s="2">
        <v>1</v>
      </c>
    </row>
    <row r="61" spans="1:27" ht="12" customHeight="1">
      <c r="A61" s="10">
        <v>57</v>
      </c>
      <c r="B61" s="98" t="s">
        <v>213</v>
      </c>
      <c r="C61" s="98" t="s">
        <v>69</v>
      </c>
      <c r="D61" s="11" t="s">
        <v>51</v>
      </c>
      <c r="E61" s="11" t="s">
        <v>304</v>
      </c>
      <c r="F61" s="12" t="s">
        <v>50</v>
      </c>
      <c r="G61" s="12" t="s">
        <v>510</v>
      </c>
      <c r="H61" s="12" t="s">
        <v>306</v>
      </c>
      <c r="I61" s="103" t="s">
        <v>504</v>
      </c>
      <c r="J61" s="11" t="str">
        <f>"≤12h"</f>
        <v>≤12h</v>
      </c>
      <c r="K61" s="12" t="s">
        <v>512</v>
      </c>
      <c r="L61" s="69" t="s">
        <v>518</v>
      </c>
      <c r="M61" s="11">
        <v>1</v>
      </c>
      <c r="N61" s="96"/>
      <c r="O61" s="83"/>
      <c r="P61" s="84"/>
      <c r="Q61" s="84"/>
      <c r="R61" s="84"/>
      <c r="S61" s="84"/>
      <c r="T61" s="84"/>
      <c r="U61" s="84"/>
      <c r="V61" s="84"/>
      <c r="W61" s="84"/>
      <c r="X61" s="85"/>
      <c r="Z61" s="2">
        <f t="shared" si="0"/>
        <v>0</v>
      </c>
      <c r="AA61" s="2">
        <v>0</v>
      </c>
    </row>
    <row r="62" spans="1:27" ht="12" customHeight="1">
      <c r="A62" s="10">
        <v>58</v>
      </c>
      <c r="B62" s="98" t="s">
        <v>112</v>
      </c>
      <c r="C62" s="98" t="s">
        <v>71</v>
      </c>
      <c r="D62" s="11" t="s">
        <v>51</v>
      </c>
      <c r="E62" s="11" t="s">
        <v>303</v>
      </c>
      <c r="F62" s="12" t="s">
        <v>50</v>
      </c>
      <c r="G62" s="12" t="s">
        <v>310</v>
      </c>
      <c r="H62" s="12" t="s">
        <v>306</v>
      </c>
      <c r="I62" s="12" t="s">
        <v>505</v>
      </c>
      <c r="J62" s="12" t="str">
        <f>"≥17h"</f>
        <v>≥17h</v>
      </c>
      <c r="K62" s="12" t="s">
        <v>512</v>
      </c>
      <c r="L62" s="69" t="s">
        <v>520</v>
      </c>
      <c r="M62" s="11">
        <v>1</v>
      </c>
      <c r="N62" s="96">
        <v>1</v>
      </c>
      <c r="O62" s="83"/>
      <c r="P62" s="84">
        <v>1</v>
      </c>
      <c r="Q62" s="84"/>
      <c r="R62" s="84"/>
      <c r="S62" s="84"/>
      <c r="T62" s="84"/>
      <c r="U62" s="84"/>
      <c r="V62" s="84"/>
      <c r="W62" s="84"/>
      <c r="X62" s="85"/>
      <c r="Y62" s="2">
        <v>1</v>
      </c>
      <c r="Z62" s="2">
        <f t="shared" si="0"/>
        <v>1</v>
      </c>
      <c r="AA62" s="2">
        <v>1</v>
      </c>
    </row>
    <row r="63" spans="1:27" ht="12" customHeight="1">
      <c r="A63" s="10">
        <v>59</v>
      </c>
      <c r="B63" s="98" t="s">
        <v>213</v>
      </c>
      <c r="C63" s="98" t="s">
        <v>69</v>
      </c>
      <c r="D63" s="11" t="s">
        <v>51</v>
      </c>
      <c r="E63" s="11" t="s">
        <v>304</v>
      </c>
      <c r="F63" s="12" t="s">
        <v>50</v>
      </c>
      <c r="G63" s="12" t="s">
        <v>510</v>
      </c>
      <c r="H63" s="12" t="s">
        <v>306</v>
      </c>
      <c r="I63" s="11" t="s">
        <v>504</v>
      </c>
      <c r="J63" s="12" t="str">
        <f>"≥17h"</f>
        <v>≥17h</v>
      </c>
      <c r="K63" s="12" t="s">
        <v>512</v>
      </c>
      <c r="L63" s="69" t="s">
        <v>518</v>
      </c>
      <c r="M63" s="11">
        <v>1</v>
      </c>
      <c r="N63" s="96"/>
      <c r="O63" s="83"/>
      <c r="P63" s="84"/>
      <c r="Q63" s="84"/>
      <c r="R63" s="84"/>
      <c r="S63" s="84"/>
      <c r="T63" s="84"/>
      <c r="U63" s="84"/>
      <c r="V63" s="84"/>
      <c r="W63" s="84"/>
      <c r="X63" s="85"/>
      <c r="Z63" s="2">
        <f t="shared" si="0"/>
        <v>0</v>
      </c>
      <c r="AA63" s="2">
        <v>0</v>
      </c>
    </row>
    <row r="64" spans="1:27" ht="12" customHeight="1">
      <c r="A64" s="10">
        <v>60</v>
      </c>
      <c r="B64" s="98" t="s">
        <v>113</v>
      </c>
      <c r="C64" s="98" t="s">
        <v>71</v>
      </c>
      <c r="D64" s="11" t="s">
        <v>51</v>
      </c>
      <c r="E64" s="11" t="s">
        <v>303</v>
      </c>
      <c r="F64" s="12" t="s">
        <v>48</v>
      </c>
      <c r="G64" s="12" t="s">
        <v>310</v>
      </c>
      <c r="H64" s="12" t="s">
        <v>306</v>
      </c>
      <c r="I64" s="103" t="s">
        <v>505</v>
      </c>
      <c r="J64" s="12" t="str">
        <f>"≥17h"</f>
        <v>≥17h</v>
      </c>
      <c r="K64" s="12" t="s">
        <v>47</v>
      </c>
      <c r="L64" s="69" t="s">
        <v>520</v>
      </c>
      <c r="M64" s="11">
        <v>1</v>
      </c>
      <c r="N64" s="96"/>
      <c r="O64" s="83"/>
      <c r="P64" s="84"/>
      <c r="Q64" s="84"/>
      <c r="R64" s="84"/>
      <c r="S64" s="84"/>
      <c r="T64" s="84"/>
      <c r="U64" s="84"/>
      <c r="V64" s="84"/>
      <c r="W64" s="84"/>
      <c r="X64" s="85"/>
      <c r="Z64" s="2">
        <f t="shared" si="0"/>
        <v>0</v>
      </c>
      <c r="AA64" s="2">
        <v>0</v>
      </c>
    </row>
    <row r="65" spans="1:27" ht="12" customHeight="1">
      <c r="A65" s="10">
        <v>61</v>
      </c>
      <c r="B65" s="98" t="s">
        <v>213</v>
      </c>
      <c r="C65" s="98" t="s">
        <v>69</v>
      </c>
      <c r="D65" s="11" t="s">
        <v>51</v>
      </c>
      <c r="E65" s="11" t="s">
        <v>304</v>
      </c>
      <c r="F65" s="12" t="s">
        <v>50</v>
      </c>
      <c r="G65" s="12" t="s">
        <v>510</v>
      </c>
      <c r="H65" s="12" t="s">
        <v>307</v>
      </c>
      <c r="I65" s="11" t="s">
        <v>504</v>
      </c>
      <c r="J65" s="12" t="str">
        <f>"≥17h"</f>
        <v>≥17h</v>
      </c>
      <c r="K65" s="12" t="s">
        <v>512</v>
      </c>
      <c r="L65" s="69" t="s">
        <v>518</v>
      </c>
      <c r="M65" s="11"/>
      <c r="N65" s="96"/>
      <c r="O65" s="83"/>
      <c r="P65" s="84"/>
      <c r="Q65" s="84"/>
      <c r="R65" s="84"/>
      <c r="S65" s="84"/>
      <c r="T65" s="84"/>
      <c r="U65" s="84"/>
      <c r="V65" s="84"/>
      <c r="W65" s="84"/>
      <c r="X65" s="85"/>
      <c r="Z65" s="2">
        <f t="shared" si="0"/>
        <v>0</v>
      </c>
      <c r="AA65" s="2">
        <v>0</v>
      </c>
    </row>
    <row r="66" spans="1:27" ht="12" customHeight="1">
      <c r="A66" s="10">
        <v>62</v>
      </c>
      <c r="B66" s="98" t="s">
        <v>210</v>
      </c>
      <c r="C66" s="98" t="s">
        <v>198</v>
      </c>
      <c r="D66" s="11" t="s">
        <v>52</v>
      </c>
      <c r="E66" s="11" t="s">
        <v>304</v>
      </c>
      <c r="F66" s="12" t="s">
        <v>49</v>
      </c>
      <c r="G66" s="11" t="s">
        <v>511</v>
      </c>
      <c r="H66" s="12" t="s">
        <v>308</v>
      </c>
      <c r="I66" s="11" t="s">
        <v>507</v>
      </c>
      <c r="J66" s="12" t="str">
        <f>"≥17h"</f>
        <v>≥17h</v>
      </c>
      <c r="K66" s="12" t="s">
        <v>512</v>
      </c>
      <c r="L66" s="69" t="s">
        <v>520</v>
      </c>
      <c r="M66" s="11"/>
      <c r="N66" s="96"/>
      <c r="O66" s="83"/>
      <c r="P66" s="84"/>
      <c r="Q66" s="84"/>
      <c r="R66" s="84"/>
      <c r="S66" s="84"/>
      <c r="T66" s="84"/>
      <c r="U66" s="84"/>
      <c r="V66" s="84"/>
      <c r="W66" s="84"/>
      <c r="X66" s="85"/>
      <c r="Z66" s="2">
        <f t="shared" si="0"/>
        <v>0</v>
      </c>
      <c r="AA66" s="2">
        <v>0</v>
      </c>
    </row>
    <row r="67" spans="1:27" ht="12" customHeight="1">
      <c r="A67" s="10">
        <v>63</v>
      </c>
      <c r="B67" s="98" t="s">
        <v>67</v>
      </c>
      <c r="C67" s="98" t="s">
        <v>67</v>
      </c>
      <c r="D67" s="11" t="s">
        <v>52</v>
      </c>
      <c r="E67" s="11" t="s">
        <v>303</v>
      </c>
      <c r="F67" s="12" t="s">
        <v>48</v>
      </c>
      <c r="G67" s="12" t="s">
        <v>510</v>
      </c>
      <c r="H67" s="12" t="s">
        <v>306</v>
      </c>
      <c r="I67" s="11" t="s">
        <v>507</v>
      </c>
      <c r="J67" s="11" t="str">
        <f>"12-16h"</f>
        <v>12-16h</v>
      </c>
      <c r="K67" s="12" t="s">
        <v>512</v>
      </c>
      <c r="L67" s="69" t="s">
        <v>518</v>
      </c>
      <c r="M67" s="11">
        <v>1</v>
      </c>
      <c r="N67" s="96">
        <v>1</v>
      </c>
      <c r="O67" s="83"/>
      <c r="P67" s="84"/>
      <c r="Q67" s="84"/>
      <c r="R67" s="84"/>
      <c r="S67" s="84"/>
      <c r="T67" s="84"/>
      <c r="U67" s="84"/>
      <c r="V67" s="84"/>
      <c r="W67" s="84"/>
      <c r="X67" s="85">
        <v>1</v>
      </c>
      <c r="Y67" s="2">
        <v>1</v>
      </c>
      <c r="Z67" s="2">
        <f t="shared" si="0"/>
        <v>1</v>
      </c>
      <c r="AA67" s="2">
        <v>1</v>
      </c>
    </row>
    <row r="68" spans="1:27" ht="12" customHeight="1">
      <c r="A68" s="10">
        <v>64</v>
      </c>
      <c r="B68" s="98" t="s">
        <v>82</v>
      </c>
      <c r="C68" s="98" t="s">
        <v>82</v>
      </c>
      <c r="D68" s="11" t="s">
        <v>51</v>
      </c>
      <c r="E68" s="11" t="s">
        <v>303</v>
      </c>
      <c r="F68" s="12" t="s">
        <v>50</v>
      </c>
      <c r="G68" s="12" t="s">
        <v>310</v>
      </c>
      <c r="H68" s="12" t="s">
        <v>306</v>
      </c>
      <c r="I68" s="103" t="s">
        <v>505</v>
      </c>
      <c r="J68" s="12" t="str">
        <f t="shared" ref="J68:J76" si="3">"≥17h"</f>
        <v>≥17h</v>
      </c>
      <c r="K68" s="12" t="s">
        <v>512</v>
      </c>
      <c r="L68" s="69" t="s">
        <v>518</v>
      </c>
      <c r="M68" s="11">
        <v>1</v>
      </c>
      <c r="N68" s="96">
        <v>1</v>
      </c>
      <c r="O68" s="83"/>
      <c r="P68" s="84"/>
      <c r="Q68" s="84"/>
      <c r="R68" s="84"/>
      <c r="S68" s="84"/>
      <c r="T68" s="84"/>
      <c r="U68" s="84"/>
      <c r="V68" s="84"/>
      <c r="W68" s="84"/>
      <c r="X68" s="85">
        <v>1</v>
      </c>
      <c r="Y68" s="2">
        <v>1</v>
      </c>
      <c r="Z68" s="2">
        <f t="shared" si="0"/>
        <v>1</v>
      </c>
      <c r="AA68" s="2">
        <v>1</v>
      </c>
    </row>
    <row r="69" spans="1:27" ht="12" customHeight="1">
      <c r="A69" s="10">
        <v>65</v>
      </c>
      <c r="B69" s="98" t="s">
        <v>72</v>
      </c>
      <c r="C69" s="98" t="s">
        <v>72</v>
      </c>
      <c r="D69" s="11" t="s">
        <v>51</v>
      </c>
      <c r="E69" s="11" t="s">
        <v>303</v>
      </c>
      <c r="F69" s="12" t="s">
        <v>50</v>
      </c>
      <c r="G69" s="12" t="s">
        <v>510</v>
      </c>
      <c r="H69" s="12" t="s">
        <v>306</v>
      </c>
      <c r="I69" s="12" t="s">
        <v>505</v>
      </c>
      <c r="J69" s="12" t="str">
        <f t="shared" si="3"/>
        <v>≥17h</v>
      </c>
      <c r="K69" s="12" t="s">
        <v>512</v>
      </c>
      <c r="L69" s="69" t="s">
        <v>519</v>
      </c>
      <c r="M69" s="11">
        <v>1</v>
      </c>
      <c r="N69" s="96"/>
      <c r="O69" s="83"/>
      <c r="P69" s="84"/>
      <c r="Q69" s="84"/>
      <c r="R69" s="84"/>
      <c r="S69" s="84"/>
      <c r="T69" s="84"/>
      <c r="U69" s="84"/>
      <c r="V69" s="84"/>
      <c r="W69" s="84"/>
      <c r="X69" s="85"/>
      <c r="Z69" s="2">
        <f t="shared" si="0"/>
        <v>0</v>
      </c>
      <c r="AA69" s="2">
        <v>0</v>
      </c>
    </row>
    <row r="70" spans="1:27" ht="12" customHeight="1">
      <c r="A70" s="10">
        <v>66</v>
      </c>
      <c r="B70" s="98" t="s">
        <v>94</v>
      </c>
      <c r="C70" s="98" t="s">
        <v>75</v>
      </c>
      <c r="D70" s="11" t="s">
        <v>51</v>
      </c>
      <c r="E70" s="11" t="s">
        <v>304</v>
      </c>
      <c r="F70" s="12" t="s">
        <v>50</v>
      </c>
      <c r="G70" s="11" t="s">
        <v>511</v>
      </c>
      <c r="H70" s="12" t="s">
        <v>308</v>
      </c>
      <c r="I70" s="103" t="s">
        <v>504</v>
      </c>
      <c r="J70" s="12" t="str">
        <f t="shared" si="3"/>
        <v>≥17h</v>
      </c>
      <c r="K70" s="12" t="s">
        <v>513</v>
      </c>
      <c r="L70" s="69" t="s">
        <v>519</v>
      </c>
      <c r="M70" s="11">
        <v>1</v>
      </c>
      <c r="N70" s="96"/>
      <c r="O70" s="83"/>
      <c r="P70" s="84"/>
      <c r="Q70" s="84"/>
      <c r="R70" s="84"/>
      <c r="S70" s="84"/>
      <c r="T70" s="84"/>
      <c r="U70" s="84"/>
      <c r="V70" s="84"/>
      <c r="W70" s="84"/>
      <c r="X70" s="85"/>
      <c r="Z70" s="2">
        <f t="shared" ref="Z70:Z133" si="4">SUM(O70:X70)</f>
        <v>0</v>
      </c>
      <c r="AA70" s="2">
        <v>0</v>
      </c>
    </row>
    <row r="71" spans="1:27" ht="12" customHeight="1">
      <c r="A71" s="10">
        <v>67</v>
      </c>
      <c r="B71" s="98" t="s">
        <v>95</v>
      </c>
      <c r="C71" s="98" t="s">
        <v>75</v>
      </c>
      <c r="D71" s="11" t="s">
        <v>52</v>
      </c>
      <c r="E71" s="11" t="s">
        <v>304</v>
      </c>
      <c r="F71" s="12" t="s">
        <v>50</v>
      </c>
      <c r="G71" s="11" t="s">
        <v>511</v>
      </c>
      <c r="H71" s="12" t="s">
        <v>308</v>
      </c>
      <c r="I71" s="103" t="s">
        <v>505</v>
      </c>
      <c r="J71" s="12" t="str">
        <f t="shared" si="3"/>
        <v>≥17h</v>
      </c>
      <c r="K71" s="12" t="s">
        <v>47</v>
      </c>
      <c r="L71" s="69" t="s">
        <v>519</v>
      </c>
      <c r="M71" s="11"/>
      <c r="N71" s="96"/>
      <c r="O71" s="83"/>
      <c r="P71" s="84"/>
      <c r="Q71" s="84"/>
      <c r="R71" s="84"/>
      <c r="S71" s="84"/>
      <c r="T71" s="84"/>
      <c r="U71" s="84"/>
      <c r="V71" s="84"/>
      <c r="W71" s="84"/>
      <c r="X71" s="85"/>
      <c r="Z71" s="2">
        <f t="shared" si="4"/>
        <v>0</v>
      </c>
      <c r="AA71" s="2">
        <v>0</v>
      </c>
    </row>
    <row r="72" spans="1:27" ht="12" customHeight="1">
      <c r="A72" s="10">
        <v>68</v>
      </c>
      <c r="B72" s="98" t="s">
        <v>82</v>
      </c>
      <c r="C72" s="98" t="s">
        <v>82</v>
      </c>
      <c r="D72" s="11" t="s">
        <v>52</v>
      </c>
      <c r="E72" s="11" t="s">
        <v>304</v>
      </c>
      <c r="F72" s="12" t="s">
        <v>49</v>
      </c>
      <c r="G72" s="12" t="s">
        <v>310</v>
      </c>
      <c r="H72" s="12" t="s">
        <v>306</v>
      </c>
      <c r="I72" s="103" t="s">
        <v>504</v>
      </c>
      <c r="J72" s="12" t="str">
        <f t="shared" si="3"/>
        <v>≥17h</v>
      </c>
      <c r="K72" s="12" t="s">
        <v>512</v>
      </c>
      <c r="L72" s="69" t="s">
        <v>518</v>
      </c>
      <c r="M72" s="11"/>
      <c r="N72" s="96"/>
      <c r="O72" s="83"/>
      <c r="P72" s="84"/>
      <c r="Q72" s="84"/>
      <c r="R72" s="84"/>
      <c r="S72" s="84"/>
      <c r="T72" s="84"/>
      <c r="U72" s="84"/>
      <c r="V72" s="84"/>
      <c r="W72" s="84"/>
      <c r="X72" s="85"/>
      <c r="Z72" s="2">
        <f t="shared" si="4"/>
        <v>0</v>
      </c>
      <c r="AA72" s="2">
        <v>0</v>
      </c>
    </row>
    <row r="73" spans="1:27" ht="12" customHeight="1">
      <c r="A73" s="10">
        <v>69</v>
      </c>
      <c r="B73" s="98" t="s">
        <v>65</v>
      </c>
      <c r="C73" s="98" t="s">
        <v>65</v>
      </c>
      <c r="D73" s="11" t="s">
        <v>52</v>
      </c>
      <c r="E73" s="11" t="s">
        <v>304</v>
      </c>
      <c r="F73" s="12" t="s">
        <v>49</v>
      </c>
      <c r="G73" s="12" t="s">
        <v>310</v>
      </c>
      <c r="H73" s="12" t="s">
        <v>306</v>
      </c>
      <c r="I73" s="103" t="s">
        <v>505</v>
      </c>
      <c r="J73" s="12" t="str">
        <f t="shared" si="3"/>
        <v>≥17h</v>
      </c>
      <c r="K73" s="12" t="s">
        <v>512</v>
      </c>
      <c r="L73" s="69" t="s">
        <v>518</v>
      </c>
      <c r="M73" s="11"/>
      <c r="N73" s="96"/>
      <c r="O73" s="83"/>
      <c r="P73" s="84"/>
      <c r="Q73" s="84"/>
      <c r="R73" s="84"/>
      <c r="S73" s="84"/>
      <c r="T73" s="84"/>
      <c r="U73" s="84"/>
      <c r="V73" s="84"/>
      <c r="W73" s="84"/>
      <c r="X73" s="85"/>
      <c r="Z73" s="2">
        <f t="shared" si="4"/>
        <v>0</v>
      </c>
      <c r="AA73" s="2">
        <v>0</v>
      </c>
    </row>
    <row r="74" spans="1:27" ht="12" customHeight="1">
      <c r="A74" s="10">
        <v>70</v>
      </c>
      <c r="B74" s="98" t="s">
        <v>134</v>
      </c>
      <c r="C74" s="98" t="s">
        <v>131</v>
      </c>
      <c r="D74" s="11" t="s">
        <v>51</v>
      </c>
      <c r="E74" s="11" t="s">
        <v>304</v>
      </c>
      <c r="F74" s="12" t="s">
        <v>50</v>
      </c>
      <c r="G74" s="11" t="s">
        <v>511</v>
      </c>
      <c r="H74" s="12" t="s">
        <v>306</v>
      </c>
      <c r="I74" s="11" t="s">
        <v>504</v>
      </c>
      <c r="J74" s="12" t="str">
        <f t="shared" si="3"/>
        <v>≥17h</v>
      </c>
      <c r="K74" s="12" t="s">
        <v>512</v>
      </c>
      <c r="L74" s="69" t="s">
        <v>519</v>
      </c>
      <c r="M74" s="11">
        <v>1</v>
      </c>
      <c r="N74" s="96"/>
      <c r="O74" s="83"/>
      <c r="P74" s="84"/>
      <c r="Q74" s="84"/>
      <c r="R74" s="84"/>
      <c r="S74" s="84"/>
      <c r="T74" s="84"/>
      <c r="U74" s="84"/>
      <c r="V74" s="84"/>
      <c r="W74" s="84"/>
      <c r="X74" s="85"/>
      <c r="Z74" s="2">
        <f t="shared" si="4"/>
        <v>0</v>
      </c>
      <c r="AA74" s="2">
        <v>0</v>
      </c>
    </row>
    <row r="75" spans="1:27" ht="12" customHeight="1">
      <c r="A75" s="10">
        <v>71</v>
      </c>
      <c r="B75" s="98" t="s">
        <v>134</v>
      </c>
      <c r="C75" s="98" t="s">
        <v>131</v>
      </c>
      <c r="D75" s="11" t="s">
        <v>51</v>
      </c>
      <c r="E75" s="11" t="s">
        <v>304</v>
      </c>
      <c r="F75" s="12" t="s">
        <v>48</v>
      </c>
      <c r="G75" s="11" t="s">
        <v>511</v>
      </c>
      <c r="H75" s="12" t="s">
        <v>306</v>
      </c>
      <c r="I75" s="103" t="s">
        <v>505</v>
      </c>
      <c r="J75" s="12" t="str">
        <f t="shared" si="3"/>
        <v>≥17h</v>
      </c>
      <c r="K75" s="12" t="s">
        <v>47</v>
      </c>
      <c r="L75" s="69" t="s">
        <v>519</v>
      </c>
      <c r="M75" s="11">
        <v>1</v>
      </c>
      <c r="N75" s="96">
        <v>1</v>
      </c>
      <c r="O75" s="83"/>
      <c r="P75" s="84">
        <v>1</v>
      </c>
      <c r="Q75" s="84">
        <v>1</v>
      </c>
      <c r="R75" s="84"/>
      <c r="S75" s="84"/>
      <c r="T75" s="84"/>
      <c r="U75" s="84"/>
      <c r="V75" s="84"/>
      <c r="W75" s="84"/>
      <c r="X75" s="85"/>
      <c r="Y75" s="2">
        <v>1</v>
      </c>
      <c r="Z75" s="2">
        <f t="shared" si="4"/>
        <v>2</v>
      </c>
      <c r="AA75" s="2">
        <v>1</v>
      </c>
    </row>
    <row r="76" spans="1:27" ht="12" customHeight="1">
      <c r="A76" s="10">
        <v>72</v>
      </c>
      <c r="B76" s="98" t="s">
        <v>106</v>
      </c>
      <c r="C76" s="98" t="s">
        <v>71</v>
      </c>
      <c r="D76" s="11" t="s">
        <v>25</v>
      </c>
      <c r="E76" s="11" t="s">
        <v>304</v>
      </c>
      <c r="F76" s="12" t="s">
        <v>49</v>
      </c>
      <c r="G76" s="12" t="s">
        <v>510</v>
      </c>
      <c r="H76" s="12" t="s">
        <v>308</v>
      </c>
      <c r="I76" s="103" t="s">
        <v>505</v>
      </c>
      <c r="J76" s="12" t="str">
        <f t="shared" si="3"/>
        <v>≥17h</v>
      </c>
      <c r="K76" s="12" t="s">
        <v>512</v>
      </c>
      <c r="L76" s="69" t="s">
        <v>520</v>
      </c>
      <c r="M76" s="11"/>
      <c r="N76" s="96"/>
      <c r="O76" s="83"/>
      <c r="P76" s="84"/>
      <c r="Q76" s="84"/>
      <c r="R76" s="84"/>
      <c r="S76" s="84"/>
      <c r="T76" s="84"/>
      <c r="U76" s="84"/>
      <c r="V76" s="84"/>
      <c r="W76" s="84"/>
      <c r="X76" s="85"/>
      <c r="Z76" s="2">
        <f t="shared" si="4"/>
        <v>0</v>
      </c>
      <c r="AA76" s="2">
        <v>0</v>
      </c>
    </row>
    <row r="77" spans="1:27" ht="12" customHeight="1">
      <c r="A77" s="10">
        <v>73</v>
      </c>
      <c r="B77" s="98" t="s">
        <v>292</v>
      </c>
      <c r="C77" s="98" t="s">
        <v>292</v>
      </c>
      <c r="D77" s="11" t="s">
        <v>51</v>
      </c>
      <c r="E77" s="11" t="s">
        <v>304</v>
      </c>
      <c r="F77" s="12" t="s">
        <v>48</v>
      </c>
      <c r="G77" s="12" t="s">
        <v>310</v>
      </c>
      <c r="H77" s="12" t="s">
        <v>306</v>
      </c>
      <c r="I77" s="11" t="s">
        <v>504</v>
      </c>
      <c r="J77" s="11" t="str">
        <f>"≤12h"</f>
        <v>≤12h</v>
      </c>
      <c r="K77" s="12" t="s">
        <v>512</v>
      </c>
      <c r="L77" s="69" t="s">
        <v>518</v>
      </c>
      <c r="M77" s="11">
        <v>1</v>
      </c>
      <c r="N77" s="96">
        <v>1</v>
      </c>
      <c r="O77" s="83">
        <v>1</v>
      </c>
      <c r="P77" s="84"/>
      <c r="Q77" s="84">
        <v>1</v>
      </c>
      <c r="R77" s="84"/>
      <c r="S77" s="84"/>
      <c r="T77" s="84"/>
      <c r="U77" s="84"/>
      <c r="V77" s="84"/>
      <c r="W77" s="84">
        <v>1</v>
      </c>
      <c r="X77" s="85"/>
      <c r="Y77" s="2">
        <v>1</v>
      </c>
      <c r="Z77" s="2">
        <f t="shared" si="4"/>
        <v>3</v>
      </c>
      <c r="AA77" s="2">
        <v>1</v>
      </c>
    </row>
    <row r="78" spans="1:27" ht="12" customHeight="1">
      <c r="A78" s="10">
        <v>74</v>
      </c>
      <c r="B78" s="98" t="s">
        <v>106</v>
      </c>
      <c r="C78" s="98" t="s">
        <v>71</v>
      </c>
      <c r="D78" s="11" t="s">
        <v>25</v>
      </c>
      <c r="E78" s="11" t="s">
        <v>304</v>
      </c>
      <c r="F78" s="12" t="s">
        <v>50</v>
      </c>
      <c r="G78" s="12" t="s">
        <v>310</v>
      </c>
      <c r="H78" s="12" t="s">
        <v>306</v>
      </c>
      <c r="I78" s="12" t="s">
        <v>505</v>
      </c>
      <c r="J78" s="12" t="str">
        <f>"≥17h"</f>
        <v>≥17h</v>
      </c>
      <c r="K78" s="12" t="s">
        <v>512</v>
      </c>
      <c r="L78" s="69" t="s">
        <v>520</v>
      </c>
      <c r="M78" s="11">
        <v>1</v>
      </c>
      <c r="N78" s="96">
        <v>1</v>
      </c>
      <c r="O78" s="83"/>
      <c r="P78" s="84"/>
      <c r="Q78" s="84">
        <v>1</v>
      </c>
      <c r="R78" s="84"/>
      <c r="S78" s="84"/>
      <c r="T78" s="84"/>
      <c r="U78" s="84"/>
      <c r="V78" s="84"/>
      <c r="W78" s="84"/>
      <c r="X78" s="85"/>
      <c r="Y78" s="2">
        <v>1</v>
      </c>
      <c r="Z78" s="2">
        <f t="shared" si="4"/>
        <v>1</v>
      </c>
      <c r="AA78" s="2">
        <v>1</v>
      </c>
    </row>
    <row r="79" spans="1:27" ht="12" customHeight="1">
      <c r="A79" s="10">
        <v>75</v>
      </c>
      <c r="B79" s="98" t="s">
        <v>211</v>
      </c>
      <c r="C79" s="98" t="s">
        <v>211</v>
      </c>
      <c r="D79" s="11" t="s">
        <v>51</v>
      </c>
      <c r="E79" s="11" t="s">
        <v>303</v>
      </c>
      <c r="F79" s="12" t="s">
        <v>49</v>
      </c>
      <c r="G79" s="12" t="s">
        <v>310</v>
      </c>
      <c r="H79" s="12" t="s">
        <v>306</v>
      </c>
      <c r="I79" s="103" t="s">
        <v>504</v>
      </c>
      <c r="J79" s="12" t="str">
        <f>"≥17h"</f>
        <v>≥17h</v>
      </c>
      <c r="K79" s="12" t="s">
        <v>512</v>
      </c>
      <c r="L79" s="69" t="s">
        <v>518</v>
      </c>
      <c r="M79" s="11">
        <v>1</v>
      </c>
      <c r="N79" s="96">
        <v>1</v>
      </c>
      <c r="O79" s="83">
        <v>1</v>
      </c>
      <c r="P79" s="84"/>
      <c r="Q79" s="84"/>
      <c r="R79" s="84"/>
      <c r="S79" s="84"/>
      <c r="T79" s="84"/>
      <c r="U79" s="84"/>
      <c r="V79" s="84"/>
      <c r="W79" s="84"/>
      <c r="X79" s="85"/>
      <c r="Y79" s="2">
        <v>1</v>
      </c>
      <c r="Z79" s="2">
        <f t="shared" si="4"/>
        <v>1</v>
      </c>
      <c r="AA79" s="2">
        <v>1</v>
      </c>
    </row>
    <row r="80" spans="1:27" ht="12" customHeight="1">
      <c r="A80" s="10">
        <v>76</v>
      </c>
      <c r="B80" s="98" t="s">
        <v>211</v>
      </c>
      <c r="C80" s="98" t="s">
        <v>211</v>
      </c>
      <c r="D80" s="11" t="s">
        <v>51</v>
      </c>
      <c r="E80" s="11" t="s">
        <v>304</v>
      </c>
      <c r="F80" s="12" t="s">
        <v>48</v>
      </c>
      <c r="G80" s="12" t="s">
        <v>310</v>
      </c>
      <c r="H80" s="12" t="s">
        <v>306</v>
      </c>
      <c r="I80" s="103" t="s">
        <v>505</v>
      </c>
      <c r="J80" s="11" t="str">
        <f>"12-16h"</f>
        <v>12-16h</v>
      </c>
      <c r="K80" s="12" t="s">
        <v>512</v>
      </c>
      <c r="L80" s="69" t="s">
        <v>518</v>
      </c>
      <c r="M80" s="11">
        <v>1</v>
      </c>
      <c r="N80" s="96">
        <v>1</v>
      </c>
      <c r="O80" s="83"/>
      <c r="P80" s="84"/>
      <c r="Q80" s="84"/>
      <c r="R80" s="84">
        <v>1</v>
      </c>
      <c r="S80" s="84"/>
      <c r="T80" s="84"/>
      <c r="U80" s="84"/>
      <c r="V80" s="84"/>
      <c r="W80" s="84">
        <v>1</v>
      </c>
      <c r="X80" s="85"/>
      <c r="Y80" s="2">
        <v>1</v>
      </c>
      <c r="Z80" s="2">
        <f t="shared" si="4"/>
        <v>2</v>
      </c>
      <c r="AA80" s="2">
        <v>1</v>
      </c>
    </row>
    <row r="81" spans="1:27" ht="12" customHeight="1">
      <c r="A81" s="10">
        <v>77</v>
      </c>
      <c r="B81" s="98" t="s">
        <v>106</v>
      </c>
      <c r="C81" s="98" t="s">
        <v>71</v>
      </c>
      <c r="D81" s="11" t="s">
        <v>25</v>
      </c>
      <c r="E81" s="11" t="s">
        <v>304</v>
      </c>
      <c r="F81" s="12" t="s">
        <v>48</v>
      </c>
      <c r="G81" s="12" t="s">
        <v>310</v>
      </c>
      <c r="H81" s="12" t="s">
        <v>306</v>
      </c>
      <c r="I81" s="103" t="s">
        <v>504</v>
      </c>
      <c r="J81" s="12" t="str">
        <f>"≥17h"</f>
        <v>≥17h</v>
      </c>
      <c r="K81" s="12" t="s">
        <v>513</v>
      </c>
      <c r="L81" s="69" t="s">
        <v>520</v>
      </c>
      <c r="M81" s="11">
        <v>1</v>
      </c>
      <c r="N81" s="96"/>
      <c r="O81" s="83"/>
      <c r="P81" s="84"/>
      <c r="Q81" s="84"/>
      <c r="R81" s="84"/>
      <c r="S81" s="84"/>
      <c r="T81" s="84"/>
      <c r="U81" s="84"/>
      <c r="V81" s="84"/>
      <c r="W81" s="84"/>
      <c r="X81" s="85"/>
      <c r="Z81" s="2">
        <f t="shared" si="4"/>
        <v>0</v>
      </c>
      <c r="AA81" s="2">
        <v>0</v>
      </c>
    </row>
    <row r="82" spans="1:27" ht="12" customHeight="1">
      <c r="A82" s="10">
        <v>78</v>
      </c>
      <c r="B82" s="98" t="s">
        <v>211</v>
      </c>
      <c r="C82" s="98" t="s">
        <v>211</v>
      </c>
      <c r="D82" s="11" t="s">
        <v>52</v>
      </c>
      <c r="E82" s="11" t="s">
        <v>303</v>
      </c>
      <c r="F82" s="12" t="s">
        <v>48</v>
      </c>
      <c r="G82" s="12" t="s">
        <v>510</v>
      </c>
      <c r="H82" s="12" t="s">
        <v>307</v>
      </c>
      <c r="I82" s="103" t="s">
        <v>504</v>
      </c>
      <c r="J82" s="12" t="str">
        <f>"≥17h"</f>
        <v>≥17h</v>
      </c>
      <c r="K82" s="12" t="s">
        <v>513</v>
      </c>
      <c r="L82" s="69" t="s">
        <v>518</v>
      </c>
      <c r="M82" s="11">
        <v>1</v>
      </c>
      <c r="N82" s="96">
        <v>1</v>
      </c>
      <c r="O82" s="83">
        <v>1</v>
      </c>
      <c r="P82" s="84"/>
      <c r="Q82" s="84"/>
      <c r="R82" s="84"/>
      <c r="S82" s="84"/>
      <c r="T82" s="84"/>
      <c r="U82" s="84"/>
      <c r="V82" s="84"/>
      <c r="W82" s="84"/>
      <c r="X82" s="85"/>
      <c r="Y82" s="2">
        <v>1</v>
      </c>
      <c r="Z82" s="2">
        <f t="shared" si="4"/>
        <v>1</v>
      </c>
      <c r="AA82" s="2">
        <v>1</v>
      </c>
    </row>
    <row r="83" spans="1:27" ht="12" customHeight="1">
      <c r="A83" s="10">
        <v>79</v>
      </c>
      <c r="B83" s="98" t="s">
        <v>108</v>
      </c>
      <c r="C83" s="98" t="s">
        <v>71</v>
      </c>
      <c r="D83" s="11" t="s">
        <v>25</v>
      </c>
      <c r="E83" s="11" t="s">
        <v>304</v>
      </c>
      <c r="F83" s="12" t="s">
        <v>48</v>
      </c>
      <c r="G83" s="11" t="s">
        <v>511</v>
      </c>
      <c r="H83" s="12" t="s">
        <v>308</v>
      </c>
      <c r="I83" s="11" t="s">
        <v>504</v>
      </c>
      <c r="J83" s="12" t="str">
        <f>"≥17h"</f>
        <v>≥17h</v>
      </c>
      <c r="K83" s="12" t="s">
        <v>513</v>
      </c>
      <c r="L83" s="69" t="s">
        <v>520</v>
      </c>
      <c r="M83" s="11"/>
      <c r="N83" s="96"/>
      <c r="O83" s="83"/>
      <c r="P83" s="84"/>
      <c r="Q83" s="84"/>
      <c r="R83" s="84"/>
      <c r="S83" s="84"/>
      <c r="T83" s="84"/>
      <c r="U83" s="84"/>
      <c r="V83" s="84"/>
      <c r="W83" s="84"/>
      <c r="X83" s="85"/>
      <c r="Z83" s="2">
        <f t="shared" si="4"/>
        <v>0</v>
      </c>
      <c r="AA83" s="2">
        <v>0</v>
      </c>
    </row>
    <row r="84" spans="1:27" ht="12" customHeight="1">
      <c r="A84" s="10">
        <v>80</v>
      </c>
      <c r="B84" s="98" t="s">
        <v>211</v>
      </c>
      <c r="C84" s="98" t="s">
        <v>211</v>
      </c>
      <c r="D84" s="11" t="s">
        <v>51</v>
      </c>
      <c r="E84" s="11" t="s">
        <v>303</v>
      </c>
      <c r="F84" s="12" t="s">
        <v>48</v>
      </c>
      <c r="G84" s="12" t="s">
        <v>310</v>
      </c>
      <c r="H84" s="12" t="s">
        <v>307</v>
      </c>
      <c r="I84" s="103" t="s">
        <v>504</v>
      </c>
      <c r="J84" s="11" t="str">
        <f>"12-16h"</f>
        <v>12-16h</v>
      </c>
      <c r="K84" s="12" t="s">
        <v>513</v>
      </c>
      <c r="L84" s="69" t="s">
        <v>518</v>
      </c>
      <c r="M84" s="11">
        <v>1</v>
      </c>
      <c r="N84" s="96">
        <v>1</v>
      </c>
      <c r="O84" s="83">
        <v>1</v>
      </c>
      <c r="P84" s="84">
        <v>1</v>
      </c>
      <c r="Q84" s="84"/>
      <c r="R84" s="84"/>
      <c r="S84" s="84"/>
      <c r="T84" s="84"/>
      <c r="U84" s="84"/>
      <c r="V84" s="84"/>
      <c r="W84" s="84"/>
      <c r="X84" s="85"/>
      <c r="Y84" s="2">
        <v>1</v>
      </c>
      <c r="Z84" s="2">
        <f t="shared" si="4"/>
        <v>2</v>
      </c>
      <c r="AA84" s="2">
        <v>1</v>
      </c>
    </row>
    <row r="85" spans="1:27" ht="12" customHeight="1">
      <c r="A85" s="10">
        <v>81</v>
      </c>
      <c r="B85" s="98" t="s">
        <v>250</v>
      </c>
      <c r="C85" s="98" t="s">
        <v>245</v>
      </c>
      <c r="D85" s="11" t="s">
        <v>52</v>
      </c>
      <c r="E85" s="11" t="s">
        <v>303</v>
      </c>
      <c r="F85" s="12" t="s">
        <v>48</v>
      </c>
      <c r="G85" s="11" t="s">
        <v>511</v>
      </c>
      <c r="H85" s="12" t="s">
        <v>306</v>
      </c>
      <c r="I85" s="103" t="s">
        <v>504</v>
      </c>
      <c r="J85" s="12" t="str">
        <f>"≥17h"</f>
        <v>≥17h</v>
      </c>
      <c r="K85" s="12" t="s">
        <v>512</v>
      </c>
      <c r="L85" s="69" t="s">
        <v>520</v>
      </c>
      <c r="M85" s="11"/>
      <c r="N85" s="96"/>
      <c r="O85" s="83"/>
      <c r="P85" s="84"/>
      <c r="Q85" s="84"/>
      <c r="R85" s="84"/>
      <c r="S85" s="84"/>
      <c r="T85" s="84"/>
      <c r="U85" s="84"/>
      <c r="V85" s="84"/>
      <c r="W85" s="84"/>
      <c r="X85" s="85"/>
      <c r="Z85" s="2">
        <f t="shared" si="4"/>
        <v>0</v>
      </c>
      <c r="AA85" s="2">
        <v>0</v>
      </c>
    </row>
    <row r="86" spans="1:27" ht="12" customHeight="1">
      <c r="A86" s="10">
        <v>82</v>
      </c>
      <c r="B86" s="98" t="s">
        <v>243</v>
      </c>
      <c r="C86" s="98" t="s">
        <v>85</v>
      </c>
      <c r="D86" s="11" t="s">
        <v>25</v>
      </c>
      <c r="E86" s="11" t="s">
        <v>303</v>
      </c>
      <c r="F86" s="75" t="s">
        <v>47</v>
      </c>
      <c r="G86" s="12" t="s">
        <v>310</v>
      </c>
      <c r="H86" s="12" t="s">
        <v>306</v>
      </c>
      <c r="I86" s="103" t="s">
        <v>504</v>
      </c>
      <c r="J86" s="11" t="str">
        <f>"12-16h"</f>
        <v>12-16h</v>
      </c>
      <c r="K86" s="12" t="s">
        <v>512</v>
      </c>
      <c r="L86" s="69" t="s">
        <v>518</v>
      </c>
      <c r="M86" s="11">
        <v>1</v>
      </c>
      <c r="N86" s="96">
        <v>1</v>
      </c>
      <c r="O86" s="83"/>
      <c r="P86" s="84"/>
      <c r="Q86" s="84"/>
      <c r="R86" s="84"/>
      <c r="S86" s="84"/>
      <c r="T86" s="84"/>
      <c r="U86" s="84"/>
      <c r="V86" s="84"/>
      <c r="W86" s="84"/>
      <c r="X86" s="85">
        <v>1</v>
      </c>
      <c r="Y86" s="2">
        <v>1</v>
      </c>
      <c r="Z86" s="2">
        <f t="shared" si="4"/>
        <v>1</v>
      </c>
      <c r="AA86" s="2">
        <v>1</v>
      </c>
    </row>
    <row r="87" spans="1:27" ht="12" customHeight="1">
      <c r="A87" s="10">
        <v>83</v>
      </c>
      <c r="B87" s="98" t="s">
        <v>243</v>
      </c>
      <c r="C87" s="98" t="s">
        <v>85</v>
      </c>
      <c r="D87" s="11" t="s">
        <v>51</v>
      </c>
      <c r="E87" s="11" t="s">
        <v>304</v>
      </c>
      <c r="F87" s="12" t="s">
        <v>50</v>
      </c>
      <c r="G87" s="12" t="s">
        <v>310</v>
      </c>
      <c r="H87" s="12" t="s">
        <v>306</v>
      </c>
      <c r="I87" s="103" t="s">
        <v>504</v>
      </c>
      <c r="J87" s="12" t="str">
        <f>"≥17h"</f>
        <v>≥17h</v>
      </c>
      <c r="K87" s="12" t="s">
        <v>512</v>
      </c>
      <c r="L87" s="69" t="s">
        <v>518</v>
      </c>
      <c r="M87" s="11">
        <v>1</v>
      </c>
      <c r="N87" s="96">
        <v>1</v>
      </c>
      <c r="O87" s="83"/>
      <c r="P87" s="84"/>
      <c r="Q87" s="84"/>
      <c r="R87" s="84"/>
      <c r="S87" s="84"/>
      <c r="T87" s="84"/>
      <c r="U87" s="84"/>
      <c r="V87" s="84"/>
      <c r="W87" s="84"/>
      <c r="X87" s="85">
        <v>1</v>
      </c>
      <c r="Y87" s="2">
        <v>1</v>
      </c>
      <c r="Z87" s="2">
        <f t="shared" si="4"/>
        <v>1</v>
      </c>
      <c r="AA87" s="2">
        <v>1</v>
      </c>
    </row>
    <row r="88" spans="1:27" ht="12" customHeight="1">
      <c r="A88" s="10">
        <v>84</v>
      </c>
      <c r="B88" s="98" t="s">
        <v>248</v>
      </c>
      <c r="C88" s="98" t="s">
        <v>245</v>
      </c>
      <c r="D88" s="11" t="s">
        <v>51</v>
      </c>
      <c r="E88" s="11" t="s">
        <v>303</v>
      </c>
      <c r="F88" s="12" t="s">
        <v>48</v>
      </c>
      <c r="G88" s="12" t="s">
        <v>310</v>
      </c>
      <c r="H88" s="12" t="s">
        <v>306</v>
      </c>
      <c r="I88" s="103" t="s">
        <v>505</v>
      </c>
      <c r="J88" s="12" t="str">
        <f>"≥17h"</f>
        <v>≥17h</v>
      </c>
      <c r="K88" s="12" t="s">
        <v>47</v>
      </c>
      <c r="L88" s="69" t="s">
        <v>520</v>
      </c>
      <c r="M88" s="11">
        <v>1</v>
      </c>
      <c r="N88" s="96">
        <v>1</v>
      </c>
      <c r="O88" s="83"/>
      <c r="P88" s="84"/>
      <c r="Q88" s="84">
        <v>1</v>
      </c>
      <c r="R88" s="84"/>
      <c r="S88" s="84"/>
      <c r="T88" s="84"/>
      <c r="U88" s="84"/>
      <c r="V88" s="84"/>
      <c r="W88" s="84"/>
      <c r="X88" s="85"/>
      <c r="Y88" s="2">
        <v>1</v>
      </c>
      <c r="Z88" s="2">
        <f t="shared" si="4"/>
        <v>1</v>
      </c>
      <c r="AA88" s="2">
        <v>1</v>
      </c>
    </row>
    <row r="89" spans="1:27" ht="12" customHeight="1">
      <c r="A89" s="10">
        <v>85</v>
      </c>
      <c r="B89" s="98" t="s">
        <v>243</v>
      </c>
      <c r="C89" s="98" t="s">
        <v>85</v>
      </c>
      <c r="D89" s="11" t="s">
        <v>25</v>
      </c>
      <c r="E89" s="11" t="s">
        <v>304</v>
      </c>
      <c r="F89" s="12" t="s">
        <v>50</v>
      </c>
      <c r="G89" s="12" t="s">
        <v>310</v>
      </c>
      <c r="H89" s="12" t="s">
        <v>306</v>
      </c>
      <c r="I89" s="12" t="s">
        <v>505</v>
      </c>
      <c r="J89" s="11" t="str">
        <f>"≤12h"</f>
        <v>≤12h</v>
      </c>
      <c r="K89" s="12" t="s">
        <v>512</v>
      </c>
      <c r="L89" s="69" t="s">
        <v>518</v>
      </c>
      <c r="M89" s="11">
        <v>1</v>
      </c>
      <c r="N89" s="96">
        <v>1</v>
      </c>
      <c r="O89" s="83">
        <v>1</v>
      </c>
      <c r="P89" s="84"/>
      <c r="Q89" s="84">
        <v>1</v>
      </c>
      <c r="R89" s="84"/>
      <c r="S89" s="84"/>
      <c r="T89" s="84"/>
      <c r="U89" s="84"/>
      <c r="V89" s="84"/>
      <c r="W89" s="84"/>
      <c r="X89" s="85"/>
      <c r="Y89" s="2">
        <v>1</v>
      </c>
      <c r="Z89" s="2">
        <f t="shared" si="4"/>
        <v>2</v>
      </c>
      <c r="AA89" s="2">
        <v>1</v>
      </c>
    </row>
    <row r="90" spans="1:27" ht="12" customHeight="1">
      <c r="A90" s="10">
        <v>86</v>
      </c>
      <c r="B90" s="98" t="s">
        <v>65</v>
      </c>
      <c r="C90" s="98" t="s">
        <v>65</v>
      </c>
      <c r="D90" s="11" t="s">
        <v>25</v>
      </c>
      <c r="E90" s="11" t="s">
        <v>303</v>
      </c>
      <c r="F90" s="12" t="s">
        <v>48</v>
      </c>
      <c r="G90" s="12" t="s">
        <v>310</v>
      </c>
      <c r="H90" s="12" t="s">
        <v>306</v>
      </c>
      <c r="I90" s="103" t="s">
        <v>505</v>
      </c>
      <c r="J90" s="11" t="str">
        <f>"≤12h"</f>
        <v>≤12h</v>
      </c>
      <c r="K90" s="12" t="s">
        <v>513</v>
      </c>
      <c r="L90" s="69" t="s">
        <v>518</v>
      </c>
      <c r="M90" s="11">
        <v>1</v>
      </c>
      <c r="N90" s="96">
        <v>1</v>
      </c>
      <c r="O90" s="83"/>
      <c r="P90" s="84"/>
      <c r="Q90" s="84"/>
      <c r="R90" s="84"/>
      <c r="S90" s="84"/>
      <c r="T90" s="84"/>
      <c r="U90" s="84"/>
      <c r="V90" s="84"/>
      <c r="W90" s="84"/>
      <c r="X90" s="85">
        <v>1</v>
      </c>
      <c r="Y90" s="2">
        <v>1</v>
      </c>
      <c r="Z90" s="2">
        <f t="shared" si="4"/>
        <v>1</v>
      </c>
      <c r="AA90" s="2">
        <v>1</v>
      </c>
    </row>
    <row r="91" spans="1:27" ht="12" customHeight="1">
      <c r="A91" s="10">
        <v>87</v>
      </c>
      <c r="B91" s="98" t="s">
        <v>134</v>
      </c>
      <c r="C91" s="98" t="s">
        <v>131</v>
      </c>
      <c r="D91" s="11" t="s">
        <v>51</v>
      </c>
      <c r="E91" s="11" t="s">
        <v>304</v>
      </c>
      <c r="F91" s="12" t="s">
        <v>50</v>
      </c>
      <c r="G91" s="11" t="s">
        <v>511</v>
      </c>
      <c r="H91" s="12" t="s">
        <v>306</v>
      </c>
      <c r="I91" s="103" t="s">
        <v>504</v>
      </c>
      <c r="J91" s="12" t="str">
        <f t="shared" ref="J91:J99" si="5">"≥17h"</f>
        <v>≥17h</v>
      </c>
      <c r="K91" s="12" t="s">
        <v>47</v>
      </c>
      <c r="L91" s="69" t="s">
        <v>519</v>
      </c>
      <c r="M91" s="11"/>
      <c r="N91" s="96"/>
      <c r="O91" s="83"/>
      <c r="P91" s="84"/>
      <c r="Q91" s="84"/>
      <c r="R91" s="84"/>
      <c r="S91" s="84"/>
      <c r="T91" s="84"/>
      <c r="U91" s="84"/>
      <c r="V91" s="84"/>
      <c r="W91" s="84"/>
      <c r="X91" s="85"/>
      <c r="Z91" s="2">
        <f t="shared" si="4"/>
        <v>0</v>
      </c>
      <c r="AA91" s="2">
        <v>0</v>
      </c>
    </row>
    <row r="92" spans="1:27" ht="12" customHeight="1">
      <c r="A92" s="10">
        <v>88</v>
      </c>
      <c r="B92" s="98" t="s">
        <v>134</v>
      </c>
      <c r="C92" s="98" t="s">
        <v>131</v>
      </c>
      <c r="D92" s="11" t="s">
        <v>51</v>
      </c>
      <c r="E92" s="11" t="s">
        <v>303</v>
      </c>
      <c r="F92" s="12" t="s">
        <v>49</v>
      </c>
      <c r="G92" s="11" t="s">
        <v>511</v>
      </c>
      <c r="H92" s="12" t="s">
        <v>307</v>
      </c>
      <c r="I92" s="103" t="s">
        <v>504</v>
      </c>
      <c r="J92" s="12" t="str">
        <f t="shared" si="5"/>
        <v>≥17h</v>
      </c>
      <c r="K92" s="12" t="s">
        <v>47</v>
      </c>
      <c r="L92" s="69" t="s">
        <v>519</v>
      </c>
      <c r="M92" s="11"/>
      <c r="N92" s="96"/>
      <c r="O92" s="83"/>
      <c r="P92" s="84"/>
      <c r="Q92" s="84"/>
      <c r="R92" s="84"/>
      <c r="S92" s="84"/>
      <c r="T92" s="84"/>
      <c r="U92" s="84"/>
      <c r="V92" s="84"/>
      <c r="W92" s="84"/>
      <c r="X92" s="85"/>
      <c r="Z92" s="2">
        <f t="shared" si="4"/>
        <v>0</v>
      </c>
      <c r="AA92" s="2">
        <v>0</v>
      </c>
    </row>
    <row r="93" spans="1:27" ht="12" customHeight="1">
      <c r="A93" s="10">
        <v>89</v>
      </c>
      <c r="B93" s="98" t="s">
        <v>67</v>
      </c>
      <c r="C93" s="98" t="s">
        <v>67</v>
      </c>
      <c r="D93" s="11" t="s">
        <v>51</v>
      </c>
      <c r="E93" s="11" t="s">
        <v>304</v>
      </c>
      <c r="F93" s="12" t="s">
        <v>50</v>
      </c>
      <c r="G93" s="12" t="s">
        <v>310</v>
      </c>
      <c r="H93" s="12" t="s">
        <v>306</v>
      </c>
      <c r="I93" s="103" t="s">
        <v>504</v>
      </c>
      <c r="J93" s="12" t="str">
        <f t="shared" si="5"/>
        <v>≥17h</v>
      </c>
      <c r="K93" s="12" t="s">
        <v>512</v>
      </c>
      <c r="L93" s="69" t="s">
        <v>518</v>
      </c>
      <c r="M93" s="11">
        <v>1</v>
      </c>
      <c r="N93" s="96">
        <v>1</v>
      </c>
      <c r="O93" s="83"/>
      <c r="P93" s="84"/>
      <c r="Q93" s="84"/>
      <c r="R93" s="84"/>
      <c r="S93" s="84"/>
      <c r="T93" s="84"/>
      <c r="U93" s="84"/>
      <c r="V93" s="84"/>
      <c r="W93" s="84"/>
      <c r="X93" s="85">
        <v>1</v>
      </c>
      <c r="Y93" s="2">
        <v>1</v>
      </c>
      <c r="Z93" s="2">
        <f t="shared" si="4"/>
        <v>1</v>
      </c>
      <c r="AA93" s="2">
        <v>1</v>
      </c>
    </row>
    <row r="94" spans="1:27" ht="12" customHeight="1">
      <c r="A94" s="10">
        <v>90</v>
      </c>
      <c r="B94" s="98" t="s">
        <v>139</v>
      </c>
      <c r="C94" s="98" t="s">
        <v>131</v>
      </c>
      <c r="D94" s="11" t="s">
        <v>52</v>
      </c>
      <c r="E94" s="11" t="s">
        <v>304</v>
      </c>
      <c r="F94" s="12" t="s">
        <v>50</v>
      </c>
      <c r="G94" s="11" t="s">
        <v>511</v>
      </c>
      <c r="H94" s="12" t="s">
        <v>306</v>
      </c>
      <c r="I94" s="103" t="s">
        <v>505</v>
      </c>
      <c r="J94" s="12" t="str">
        <f t="shared" si="5"/>
        <v>≥17h</v>
      </c>
      <c r="K94" s="12" t="s">
        <v>47</v>
      </c>
      <c r="L94" s="69" t="s">
        <v>519</v>
      </c>
      <c r="M94" s="11"/>
      <c r="N94" s="96"/>
      <c r="O94" s="83"/>
      <c r="P94" s="84"/>
      <c r="Q94" s="84"/>
      <c r="R94" s="84"/>
      <c r="S94" s="84"/>
      <c r="T94" s="84"/>
      <c r="U94" s="84"/>
      <c r="V94" s="84"/>
      <c r="W94" s="84"/>
      <c r="X94" s="85"/>
      <c r="Z94" s="2">
        <f t="shared" si="4"/>
        <v>0</v>
      </c>
      <c r="AA94" s="2">
        <v>0</v>
      </c>
    </row>
    <row r="95" spans="1:27" ht="12" customHeight="1">
      <c r="A95" s="10">
        <v>91</v>
      </c>
      <c r="B95" s="98" t="s">
        <v>225</v>
      </c>
      <c r="C95" s="98" t="s">
        <v>69</v>
      </c>
      <c r="D95" s="11" t="s">
        <v>52</v>
      </c>
      <c r="E95" s="11" t="s">
        <v>303</v>
      </c>
      <c r="F95" s="12" t="s">
        <v>49</v>
      </c>
      <c r="G95" s="11" t="s">
        <v>511</v>
      </c>
      <c r="H95" s="12" t="s">
        <v>306</v>
      </c>
      <c r="I95" s="11" t="s">
        <v>504</v>
      </c>
      <c r="J95" s="12" t="str">
        <f t="shared" si="5"/>
        <v>≥17h</v>
      </c>
      <c r="K95" s="12" t="s">
        <v>512</v>
      </c>
      <c r="L95" s="69" t="s">
        <v>518</v>
      </c>
      <c r="M95" s="11"/>
      <c r="N95" s="96"/>
      <c r="O95" s="83"/>
      <c r="P95" s="84"/>
      <c r="Q95" s="84"/>
      <c r="R95" s="84"/>
      <c r="S95" s="84"/>
      <c r="T95" s="84"/>
      <c r="U95" s="84"/>
      <c r="V95" s="84"/>
      <c r="W95" s="84"/>
      <c r="X95" s="85"/>
      <c r="Z95" s="2">
        <f t="shared" si="4"/>
        <v>0</v>
      </c>
      <c r="AA95" s="2">
        <v>0</v>
      </c>
    </row>
    <row r="96" spans="1:27" ht="12" customHeight="1">
      <c r="A96" s="10">
        <v>92</v>
      </c>
      <c r="B96" s="98" t="s">
        <v>74</v>
      </c>
      <c r="C96" s="98" t="s">
        <v>75</v>
      </c>
      <c r="D96" s="11" t="s">
        <v>51</v>
      </c>
      <c r="E96" s="11" t="s">
        <v>304</v>
      </c>
      <c r="F96" s="12" t="s">
        <v>48</v>
      </c>
      <c r="G96" s="12" t="s">
        <v>310</v>
      </c>
      <c r="H96" s="12" t="s">
        <v>306</v>
      </c>
      <c r="I96" s="103" t="s">
        <v>505</v>
      </c>
      <c r="J96" s="12" t="str">
        <f t="shared" si="5"/>
        <v>≥17h</v>
      </c>
      <c r="K96" s="12" t="s">
        <v>47</v>
      </c>
      <c r="L96" s="69" t="s">
        <v>519</v>
      </c>
      <c r="M96" s="11"/>
      <c r="N96" s="96"/>
      <c r="O96" s="83"/>
      <c r="P96" s="84"/>
      <c r="Q96" s="84"/>
      <c r="R96" s="84"/>
      <c r="S96" s="84"/>
      <c r="T96" s="84"/>
      <c r="U96" s="84"/>
      <c r="V96" s="84"/>
      <c r="W96" s="84"/>
      <c r="X96" s="85"/>
      <c r="Z96" s="2">
        <f t="shared" si="4"/>
        <v>0</v>
      </c>
      <c r="AA96" s="2">
        <v>0</v>
      </c>
    </row>
    <row r="97" spans="1:27" ht="12" customHeight="1">
      <c r="A97" s="10">
        <v>93</v>
      </c>
      <c r="B97" s="98" t="s">
        <v>74</v>
      </c>
      <c r="C97" s="98" t="s">
        <v>75</v>
      </c>
      <c r="D97" s="11" t="s">
        <v>25</v>
      </c>
      <c r="E97" s="11" t="s">
        <v>303</v>
      </c>
      <c r="F97" s="12" t="s">
        <v>50</v>
      </c>
      <c r="G97" s="12" t="s">
        <v>510</v>
      </c>
      <c r="H97" s="12" t="s">
        <v>306</v>
      </c>
      <c r="I97" s="103" t="s">
        <v>505</v>
      </c>
      <c r="J97" s="12" t="str">
        <f t="shared" si="5"/>
        <v>≥17h</v>
      </c>
      <c r="K97" s="12" t="s">
        <v>512</v>
      </c>
      <c r="L97" s="69" t="s">
        <v>519</v>
      </c>
      <c r="M97" s="11">
        <v>1</v>
      </c>
      <c r="N97" s="96"/>
      <c r="O97" s="83"/>
      <c r="P97" s="84"/>
      <c r="Q97" s="84"/>
      <c r="R97" s="84"/>
      <c r="S97" s="84"/>
      <c r="T97" s="84"/>
      <c r="U97" s="84"/>
      <c r="V97" s="84"/>
      <c r="W97" s="84"/>
      <c r="X97" s="85"/>
      <c r="Z97" s="2">
        <f t="shared" si="4"/>
        <v>0</v>
      </c>
      <c r="AA97" s="2">
        <v>0</v>
      </c>
    </row>
    <row r="98" spans="1:27" ht="12" customHeight="1">
      <c r="A98" s="10">
        <v>94</v>
      </c>
      <c r="B98" s="98" t="s">
        <v>213</v>
      </c>
      <c r="C98" s="98" t="s">
        <v>69</v>
      </c>
      <c r="D98" s="11" t="s">
        <v>52</v>
      </c>
      <c r="E98" s="11" t="s">
        <v>304</v>
      </c>
      <c r="F98" s="12" t="s">
        <v>49</v>
      </c>
      <c r="G98" s="12" t="s">
        <v>310</v>
      </c>
      <c r="H98" s="12" t="s">
        <v>306</v>
      </c>
      <c r="I98" s="11" t="s">
        <v>504</v>
      </c>
      <c r="J98" s="12" t="str">
        <f t="shared" si="5"/>
        <v>≥17h</v>
      </c>
      <c r="K98" s="12" t="s">
        <v>512</v>
      </c>
      <c r="L98" s="69" t="s">
        <v>518</v>
      </c>
      <c r="M98" s="11"/>
      <c r="N98" s="96"/>
      <c r="O98" s="83"/>
      <c r="P98" s="84"/>
      <c r="Q98" s="84"/>
      <c r="R98" s="84"/>
      <c r="S98" s="84"/>
      <c r="T98" s="84"/>
      <c r="U98" s="84"/>
      <c r="V98" s="84"/>
      <c r="W98" s="84"/>
      <c r="X98" s="85"/>
      <c r="Z98" s="2">
        <f t="shared" si="4"/>
        <v>0</v>
      </c>
      <c r="AA98" s="2">
        <v>0</v>
      </c>
    </row>
    <row r="99" spans="1:27" ht="12" customHeight="1">
      <c r="A99" s="10">
        <v>95</v>
      </c>
      <c r="B99" s="98" t="s">
        <v>97</v>
      </c>
      <c r="C99" s="98" t="s">
        <v>75</v>
      </c>
      <c r="D99" s="11" t="s">
        <v>51</v>
      </c>
      <c r="E99" s="11" t="s">
        <v>304</v>
      </c>
      <c r="F99" s="12" t="s">
        <v>48</v>
      </c>
      <c r="G99" s="12" t="s">
        <v>310</v>
      </c>
      <c r="H99" s="12" t="s">
        <v>306</v>
      </c>
      <c r="I99" s="103" t="s">
        <v>504</v>
      </c>
      <c r="J99" s="12" t="str">
        <f t="shared" si="5"/>
        <v>≥17h</v>
      </c>
      <c r="K99" s="12" t="s">
        <v>513</v>
      </c>
      <c r="L99" s="69" t="s">
        <v>519</v>
      </c>
      <c r="M99" s="11"/>
      <c r="N99" s="96"/>
      <c r="O99" s="83"/>
      <c r="P99" s="84"/>
      <c r="Q99" s="84"/>
      <c r="R99" s="84"/>
      <c r="S99" s="84"/>
      <c r="T99" s="84"/>
      <c r="U99" s="84"/>
      <c r="V99" s="84"/>
      <c r="W99" s="84"/>
      <c r="X99" s="85"/>
      <c r="Z99" s="2">
        <f t="shared" si="4"/>
        <v>0</v>
      </c>
      <c r="AA99" s="2">
        <v>0</v>
      </c>
    </row>
    <row r="100" spans="1:27" ht="12" customHeight="1">
      <c r="A100" s="10">
        <v>96</v>
      </c>
      <c r="B100" s="98" t="s">
        <v>81</v>
      </c>
      <c r="C100" s="98" t="s">
        <v>81</v>
      </c>
      <c r="D100" s="11" t="s">
        <v>51</v>
      </c>
      <c r="E100" s="11" t="s">
        <v>303</v>
      </c>
      <c r="F100" s="12" t="s">
        <v>50</v>
      </c>
      <c r="G100" s="12" t="s">
        <v>310</v>
      </c>
      <c r="H100" s="12" t="s">
        <v>306</v>
      </c>
      <c r="I100" s="11" t="s">
        <v>504</v>
      </c>
      <c r="J100" s="11" t="str">
        <f>"12-16h"</f>
        <v>12-16h</v>
      </c>
      <c r="K100" s="12" t="s">
        <v>512</v>
      </c>
      <c r="L100" s="69" t="s">
        <v>518</v>
      </c>
      <c r="M100" s="11">
        <v>1</v>
      </c>
      <c r="N100" s="96">
        <v>1</v>
      </c>
      <c r="O100" s="83"/>
      <c r="P100" s="84"/>
      <c r="Q100" s="84"/>
      <c r="R100" s="84"/>
      <c r="S100" s="84"/>
      <c r="T100" s="84"/>
      <c r="U100" s="84"/>
      <c r="V100" s="84"/>
      <c r="W100" s="84"/>
      <c r="X100" s="85">
        <v>1</v>
      </c>
      <c r="Y100" s="2">
        <v>1</v>
      </c>
      <c r="Z100" s="2">
        <f t="shared" si="4"/>
        <v>1</v>
      </c>
      <c r="AA100" s="2">
        <v>1</v>
      </c>
    </row>
    <row r="101" spans="1:27" ht="12" customHeight="1">
      <c r="A101" s="10">
        <v>97</v>
      </c>
      <c r="B101" s="98" t="s">
        <v>190</v>
      </c>
      <c r="C101" s="98" t="s">
        <v>190</v>
      </c>
      <c r="D101" s="11" t="s">
        <v>51</v>
      </c>
      <c r="E101" s="11" t="s">
        <v>304</v>
      </c>
      <c r="F101" s="12" t="s">
        <v>49</v>
      </c>
      <c r="G101" s="12" t="s">
        <v>510</v>
      </c>
      <c r="H101" s="12" t="s">
        <v>306</v>
      </c>
      <c r="I101" s="11" t="s">
        <v>504</v>
      </c>
      <c r="J101" s="12" t="str">
        <f>"≥17h"</f>
        <v>≥17h</v>
      </c>
      <c r="K101" s="12" t="s">
        <v>512</v>
      </c>
      <c r="L101" s="69" t="s">
        <v>518</v>
      </c>
      <c r="M101" s="11">
        <v>1</v>
      </c>
      <c r="N101" s="96">
        <v>1</v>
      </c>
      <c r="O101" s="83">
        <v>1</v>
      </c>
      <c r="P101" s="84"/>
      <c r="Q101" s="84">
        <v>1</v>
      </c>
      <c r="R101" s="84"/>
      <c r="S101" s="84"/>
      <c r="T101" s="84"/>
      <c r="U101" s="84"/>
      <c r="V101" s="84"/>
      <c r="W101" s="84"/>
      <c r="X101" s="85"/>
      <c r="Y101" s="2">
        <v>1</v>
      </c>
      <c r="Z101" s="2">
        <f t="shared" si="4"/>
        <v>2</v>
      </c>
      <c r="AA101" s="2">
        <v>1</v>
      </c>
    </row>
    <row r="102" spans="1:27" ht="12" customHeight="1">
      <c r="A102" s="10">
        <v>98</v>
      </c>
      <c r="B102" s="98" t="s">
        <v>190</v>
      </c>
      <c r="C102" s="98" t="s">
        <v>190</v>
      </c>
      <c r="D102" s="11" t="s">
        <v>51</v>
      </c>
      <c r="E102" s="11" t="s">
        <v>303</v>
      </c>
      <c r="F102" s="12" t="s">
        <v>49</v>
      </c>
      <c r="G102" s="12" t="s">
        <v>310</v>
      </c>
      <c r="H102" s="12" t="s">
        <v>306</v>
      </c>
      <c r="I102" s="103" t="s">
        <v>505</v>
      </c>
      <c r="J102" s="12" t="str">
        <f>"≥17h"</f>
        <v>≥17h</v>
      </c>
      <c r="K102" s="12" t="s">
        <v>512</v>
      </c>
      <c r="L102" s="69" t="s">
        <v>518</v>
      </c>
      <c r="M102" s="11"/>
      <c r="N102" s="96"/>
      <c r="O102" s="83"/>
      <c r="P102" s="84"/>
      <c r="Q102" s="84"/>
      <c r="R102" s="84"/>
      <c r="S102" s="84"/>
      <c r="T102" s="84"/>
      <c r="U102" s="84"/>
      <c r="V102" s="84"/>
      <c r="W102" s="84"/>
      <c r="X102" s="85"/>
      <c r="Z102" s="2">
        <f t="shared" si="4"/>
        <v>0</v>
      </c>
      <c r="AA102" s="2">
        <v>0</v>
      </c>
    </row>
    <row r="103" spans="1:27" ht="12" customHeight="1">
      <c r="A103" s="10">
        <v>99</v>
      </c>
      <c r="B103" s="98" t="s">
        <v>92</v>
      </c>
      <c r="C103" s="98" t="s">
        <v>89</v>
      </c>
      <c r="D103" s="11" t="s">
        <v>52</v>
      </c>
      <c r="E103" s="11" t="s">
        <v>304</v>
      </c>
      <c r="F103" s="12" t="s">
        <v>49</v>
      </c>
      <c r="G103" s="12" t="s">
        <v>310</v>
      </c>
      <c r="H103" s="12" t="s">
        <v>306</v>
      </c>
      <c r="I103" s="103" t="s">
        <v>504</v>
      </c>
      <c r="J103" s="11" t="str">
        <f>"12-16h"</f>
        <v>12-16h</v>
      </c>
      <c r="K103" s="12" t="s">
        <v>47</v>
      </c>
      <c r="L103" s="69" t="s">
        <v>520</v>
      </c>
      <c r="M103" s="11"/>
      <c r="N103" s="96"/>
      <c r="O103" s="83"/>
      <c r="P103" s="84"/>
      <c r="Q103" s="84"/>
      <c r="R103" s="84"/>
      <c r="S103" s="84"/>
      <c r="T103" s="84"/>
      <c r="U103" s="84"/>
      <c r="V103" s="84"/>
      <c r="W103" s="84"/>
      <c r="X103" s="85"/>
      <c r="Z103" s="2">
        <f t="shared" si="4"/>
        <v>0</v>
      </c>
      <c r="AA103" s="2">
        <v>0</v>
      </c>
    </row>
    <row r="104" spans="1:27" ht="12" customHeight="1">
      <c r="A104" s="10">
        <v>100</v>
      </c>
      <c r="B104" s="98" t="s">
        <v>190</v>
      </c>
      <c r="C104" s="98" t="s">
        <v>190</v>
      </c>
      <c r="D104" s="11" t="s">
        <v>52</v>
      </c>
      <c r="E104" s="11" t="s">
        <v>304</v>
      </c>
      <c r="F104" s="12" t="s">
        <v>49</v>
      </c>
      <c r="G104" s="12" t="s">
        <v>510</v>
      </c>
      <c r="H104" s="12" t="s">
        <v>306</v>
      </c>
      <c r="I104" s="103" t="s">
        <v>505</v>
      </c>
      <c r="J104" s="12" t="str">
        <f>"≥17h"</f>
        <v>≥17h</v>
      </c>
      <c r="K104" s="12" t="s">
        <v>512</v>
      </c>
      <c r="L104" s="69" t="s">
        <v>518</v>
      </c>
      <c r="M104" s="11"/>
      <c r="N104" s="96"/>
      <c r="O104" s="83"/>
      <c r="P104" s="84"/>
      <c r="Q104" s="84"/>
      <c r="R104" s="84"/>
      <c r="S104" s="84"/>
      <c r="T104" s="84"/>
      <c r="U104" s="84"/>
      <c r="V104" s="84"/>
      <c r="W104" s="84"/>
      <c r="X104" s="85"/>
      <c r="Z104" s="2">
        <f t="shared" si="4"/>
        <v>0</v>
      </c>
      <c r="AA104" s="2">
        <v>0</v>
      </c>
    </row>
    <row r="105" spans="1:27" ht="12" customHeight="1">
      <c r="A105" s="10">
        <v>101</v>
      </c>
      <c r="B105" s="98" t="s">
        <v>92</v>
      </c>
      <c r="C105" s="98" t="s">
        <v>89</v>
      </c>
      <c r="D105" s="11" t="s">
        <v>52</v>
      </c>
      <c r="E105" s="11" t="s">
        <v>304</v>
      </c>
      <c r="F105" s="12" t="s">
        <v>49</v>
      </c>
      <c r="G105" s="12" t="s">
        <v>310</v>
      </c>
      <c r="H105" s="12" t="s">
        <v>307</v>
      </c>
      <c r="I105" s="103" t="s">
        <v>504</v>
      </c>
      <c r="J105" s="11" t="str">
        <f>"12-16h"</f>
        <v>12-16h</v>
      </c>
      <c r="K105" s="12" t="s">
        <v>512</v>
      </c>
      <c r="L105" s="69" t="s">
        <v>520</v>
      </c>
      <c r="M105" s="11"/>
      <c r="N105" s="96"/>
      <c r="O105" s="83"/>
      <c r="P105" s="84"/>
      <c r="Q105" s="84"/>
      <c r="R105" s="84"/>
      <c r="S105" s="84"/>
      <c r="T105" s="84"/>
      <c r="U105" s="84"/>
      <c r="V105" s="84"/>
      <c r="W105" s="84"/>
      <c r="X105" s="85"/>
      <c r="Z105" s="2">
        <f t="shared" si="4"/>
        <v>0</v>
      </c>
      <c r="AA105" s="2">
        <v>0</v>
      </c>
    </row>
    <row r="106" spans="1:27" ht="12" customHeight="1">
      <c r="A106" s="10">
        <v>102</v>
      </c>
      <c r="B106" s="98" t="s">
        <v>190</v>
      </c>
      <c r="C106" s="98" t="s">
        <v>190</v>
      </c>
      <c r="D106" s="11" t="s">
        <v>51</v>
      </c>
      <c r="E106" s="11" t="s">
        <v>304</v>
      </c>
      <c r="F106" s="12" t="s">
        <v>49</v>
      </c>
      <c r="G106" s="12" t="s">
        <v>510</v>
      </c>
      <c r="H106" s="12" t="s">
        <v>306</v>
      </c>
      <c r="I106" s="103" t="s">
        <v>505</v>
      </c>
      <c r="J106" s="11" t="str">
        <f>"12-16h"</f>
        <v>12-16h</v>
      </c>
      <c r="K106" s="12" t="s">
        <v>512</v>
      </c>
      <c r="L106" s="69" t="s">
        <v>518</v>
      </c>
      <c r="M106" s="11">
        <v>1</v>
      </c>
      <c r="N106" s="96">
        <v>1</v>
      </c>
      <c r="O106" s="83"/>
      <c r="P106" s="84"/>
      <c r="Q106" s="84"/>
      <c r="R106" s="84"/>
      <c r="S106" s="84"/>
      <c r="T106" s="84"/>
      <c r="U106" s="84"/>
      <c r="V106" s="84"/>
      <c r="W106" s="84"/>
      <c r="X106" s="85">
        <v>1</v>
      </c>
      <c r="Y106" s="2">
        <v>1</v>
      </c>
      <c r="Z106" s="2">
        <f t="shared" si="4"/>
        <v>1</v>
      </c>
      <c r="AA106" s="2">
        <v>1</v>
      </c>
    </row>
    <row r="107" spans="1:27" ht="12" customHeight="1">
      <c r="A107" s="10">
        <v>103</v>
      </c>
      <c r="B107" s="98" t="s">
        <v>92</v>
      </c>
      <c r="C107" s="98" t="s">
        <v>89</v>
      </c>
      <c r="D107" s="11" t="s">
        <v>52</v>
      </c>
      <c r="E107" s="11" t="s">
        <v>304</v>
      </c>
      <c r="F107" s="12" t="s">
        <v>50</v>
      </c>
      <c r="G107" s="12" t="s">
        <v>310</v>
      </c>
      <c r="H107" s="12" t="s">
        <v>306</v>
      </c>
      <c r="I107" s="103" t="s">
        <v>505</v>
      </c>
      <c r="J107" s="11" t="str">
        <f>"12-16h"</f>
        <v>12-16h</v>
      </c>
      <c r="K107" s="12" t="s">
        <v>47</v>
      </c>
      <c r="L107" s="69" t="s">
        <v>520</v>
      </c>
      <c r="M107" s="11"/>
      <c r="N107" s="96"/>
      <c r="O107" s="83"/>
      <c r="P107" s="84"/>
      <c r="Q107" s="84"/>
      <c r="R107" s="84"/>
      <c r="S107" s="84"/>
      <c r="T107" s="84"/>
      <c r="U107" s="84"/>
      <c r="V107" s="84"/>
      <c r="W107" s="84"/>
      <c r="X107" s="85"/>
      <c r="Z107" s="2">
        <f t="shared" si="4"/>
        <v>0</v>
      </c>
      <c r="AA107" s="2">
        <v>0</v>
      </c>
    </row>
    <row r="108" spans="1:27" ht="12" customHeight="1">
      <c r="A108" s="10">
        <v>104</v>
      </c>
      <c r="B108" s="98" t="s">
        <v>190</v>
      </c>
      <c r="C108" s="98" t="s">
        <v>190</v>
      </c>
      <c r="D108" s="11" t="s">
        <v>51</v>
      </c>
      <c r="E108" s="11" t="s">
        <v>304</v>
      </c>
      <c r="F108" s="12" t="s">
        <v>49</v>
      </c>
      <c r="G108" s="12" t="s">
        <v>310</v>
      </c>
      <c r="H108" s="12" t="s">
        <v>306</v>
      </c>
      <c r="I108" s="11" t="s">
        <v>504</v>
      </c>
      <c r="J108" s="11" t="str">
        <f>"12-16h"</f>
        <v>12-16h</v>
      </c>
      <c r="K108" s="12" t="s">
        <v>512</v>
      </c>
      <c r="L108" s="69" t="s">
        <v>518</v>
      </c>
      <c r="M108" s="11"/>
      <c r="N108" s="96"/>
      <c r="O108" s="83"/>
      <c r="P108" s="84"/>
      <c r="Q108" s="84"/>
      <c r="R108" s="84"/>
      <c r="S108" s="84"/>
      <c r="T108" s="84"/>
      <c r="U108" s="84"/>
      <c r="V108" s="84"/>
      <c r="W108" s="84"/>
      <c r="X108" s="85"/>
      <c r="Z108" s="2">
        <f t="shared" si="4"/>
        <v>0</v>
      </c>
      <c r="AA108" s="2">
        <v>0</v>
      </c>
    </row>
    <row r="109" spans="1:27" ht="12" customHeight="1">
      <c r="A109" s="10">
        <v>105</v>
      </c>
      <c r="B109" s="98" t="s">
        <v>92</v>
      </c>
      <c r="C109" s="98" t="s">
        <v>89</v>
      </c>
      <c r="D109" s="11" t="s">
        <v>52</v>
      </c>
      <c r="E109" s="11" t="s">
        <v>304</v>
      </c>
      <c r="F109" s="12" t="s">
        <v>49</v>
      </c>
      <c r="G109" s="12" t="s">
        <v>310</v>
      </c>
      <c r="H109" s="12" t="s">
        <v>306</v>
      </c>
      <c r="I109" s="103" t="s">
        <v>505</v>
      </c>
      <c r="J109" s="12" t="str">
        <f>"≥17h"</f>
        <v>≥17h</v>
      </c>
      <c r="K109" s="12" t="s">
        <v>47</v>
      </c>
      <c r="L109" s="69" t="s">
        <v>520</v>
      </c>
      <c r="M109" s="11">
        <v>1</v>
      </c>
      <c r="N109" s="96"/>
      <c r="O109" s="83"/>
      <c r="P109" s="84"/>
      <c r="Q109" s="84"/>
      <c r="R109" s="84"/>
      <c r="S109" s="84"/>
      <c r="T109" s="84"/>
      <c r="U109" s="84"/>
      <c r="V109" s="84"/>
      <c r="W109" s="84"/>
      <c r="X109" s="85"/>
      <c r="Z109" s="2">
        <f t="shared" si="4"/>
        <v>0</v>
      </c>
      <c r="AA109" s="2">
        <v>0</v>
      </c>
    </row>
    <row r="110" spans="1:27" ht="12" customHeight="1">
      <c r="A110" s="10">
        <v>106</v>
      </c>
      <c r="B110" s="98" t="s">
        <v>92</v>
      </c>
      <c r="C110" s="98" t="s">
        <v>89</v>
      </c>
      <c r="D110" s="11" t="s">
        <v>52</v>
      </c>
      <c r="E110" s="11" t="s">
        <v>304</v>
      </c>
      <c r="F110" s="12" t="s">
        <v>49</v>
      </c>
      <c r="G110" s="12" t="s">
        <v>510</v>
      </c>
      <c r="H110" s="12" t="s">
        <v>306</v>
      </c>
      <c r="I110" s="103" t="s">
        <v>504</v>
      </c>
      <c r="J110" s="11" t="str">
        <f>"12-16h"</f>
        <v>12-16h</v>
      </c>
      <c r="K110" s="12" t="s">
        <v>512</v>
      </c>
      <c r="L110" s="69" t="s">
        <v>520</v>
      </c>
      <c r="M110" s="11"/>
      <c r="N110" s="96"/>
      <c r="O110" s="83"/>
      <c r="P110" s="84"/>
      <c r="Q110" s="84"/>
      <c r="R110" s="84"/>
      <c r="S110" s="84"/>
      <c r="T110" s="84"/>
      <c r="U110" s="84"/>
      <c r="V110" s="84"/>
      <c r="W110" s="84"/>
      <c r="X110" s="85"/>
      <c r="Z110" s="2">
        <f t="shared" si="4"/>
        <v>0</v>
      </c>
      <c r="AA110" s="2">
        <v>0</v>
      </c>
    </row>
    <row r="111" spans="1:27" ht="12" customHeight="1">
      <c r="A111" s="10">
        <v>107</v>
      </c>
      <c r="B111" s="98" t="s">
        <v>125</v>
      </c>
      <c r="C111" s="98" t="s">
        <v>59</v>
      </c>
      <c r="D111" s="11" t="s">
        <v>25</v>
      </c>
      <c r="E111" s="11" t="s">
        <v>303</v>
      </c>
      <c r="F111" s="12" t="s">
        <v>50</v>
      </c>
      <c r="G111" s="12" t="s">
        <v>310</v>
      </c>
      <c r="H111" s="12" t="s">
        <v>306</v>
      </c>
      <c r="I111" s="11" t="s">
        <v>504</v>
      </c>
      <c r="J111" s="11" t="str">
        <f>"12-16h"</f>
        <v>12-16h</v>
      </c>
      <c r="K111" s="12" t="s">
        <v>512</v>
      </c>
      <c r="L111" s="69" t="s">
        <v>518</v>
      </c>
      <c r="M111" s="11"/>
      <c r="N111" s="96"/>
      <c r="O111" s="83"/>
      <c r="P111" s="84"/>
      <c r="Q111" s="84"/>
      <c r="R111" s="84"/>
      <c r="S111" s="84"/>
      <c r="T111" s="84"/>
      <c r="U111" s="84"/>
      <c r="V111" s="84"/>
      <c r="W111" s="84"/>
      <c r="X111" s="85"/>
      <c r="Z111" s="2">
        <f t="shared" si="4"/>
        <v>0</v>
      </c>
      <c r="AA111" s="2">
        <v>0</v>
      </c>
    </row>
    <row r="112" spans="1:27" ht="12" customHeight="1">
      <c r="A112" s="10">
        <v>108</v>
      </c>
      <c r="B112" s="98" t="s">
        <v>125</v>
      </c>
      <c r="C112" s="98" t="s">
        <v>59</v>
      </c>
      <c r="D112" s="11" t="s">
        <v>51</v>
      </c>
      <c r="E112" s="11" t="s">
        <v>304</v>
      </c>
      <c r="F112" s="12" t="s">
        <v>50</v>
      </c>
      <c r="G112" s="12" t="s">
        <v>310</v>
      </c>
      <c r="H112" s="12" t="s">
        <v>306</v>
      </c>
      <c r="I112" s="11" t="s">
        <v>504</v>
      </c>
      <c r="J112" s="12" t="str">
        <f t="shared" ref="J112:J117" si="6">"≥17h"</f>
        <v>≥17h</v>
      </c>
      <c r="K112" s="12" t="s">
        <v>512</v>
      </c>
      <c r="L112" s="69" t="s">
        <v>518</v>
      </c>
      <c r="M112" s="11">
        <v>1</v>
      </c>
      <c r="N112" s="96"/>
      <c r="O112" s="83"/>
      <c r="P112" s="84"/>
      <c r="Q112" s="84"/>
      <c r="R112" s="84"/>
      <c r="S112" s="84"/>
      <c r="T112" s="84"/>
      <c r="U112" s="84"/>
      <c r="V112" s="84"/>
      <c r="W112" s="84"/>
      <c r="X112" s="85"/>
      <c r="Z112" s="2">
        <f t="shared" si="4"/>
        <v>0</v>
      </c>
      <c r="AA112" s="2">
        <v>0</v>
      </c>
    </row>
    <row r="113" spans="1:27" ht="12" customHeight="1">
      <c r="A113" s="10">
        <v>109</v>
      </c>
      <c r="B113" s="98" t="s">
        <v>88</v>
      </c>
      <c r="C113" s="98" t="s">
        <v>89</v>
      </c>
      <c r="D113" s="11" t="s">
        <v>51</v>
      </c>
      <c r="E113" s="11" t="s">
        <v>304</v>
      </c>
      <c r="F113" s="12" t="s">
        <v>49</v>
      </c>
      <c r="G113" s="12" t="s">
        <v>310</v>
      </c>
      <c r="H113" s="12" t="s">
        <v>306</v>
      </c>
      <c r="I113" s="12" t="s">
        <v>505</v>
      </c>
      <c r="J113" s="12" t="str">
        <f t="shared" si="6"/>
        <v>≥17h</v>
      </c>
      <c r="K113" s="12" t="s">
        <v>512</v>
      </c>
      <c r="L113" s="69" t="s">
        <v>520</v>
      </c>
      <c r="M113" s="11"/>
      <c r="N113" s="96"/>
      <c r="O113" s="83"/>
      <c r="P113" s="84"/>
      <c r="Q113" s="84"/>
      <c r="R113" s="84"/>
      <c r="S113" s="84"/>
      <c r="T113" s="84"/>
      <c r="U113" s="84"/>
      <c r="V113" s="84"/>
      <c r="W113" s="84"/>
      <c r="X113" s="85"/>
      <c r="Z113" s="2">
        <f t="shared" si="4"/>
        <v>0</v>
      </c>
      <c r="AA113" s="2">
        <v>0</v>
      </c>
    </row>
    <row r="114" spans="1:27" ht="12" customHeight="1">
      <c r="A114" s="10">
        <v>110</v>
      </c>
      <c r="B114" s="98" t="s">
        <v>90</v>
      </c>
      <c r="C114" s="98" t="s">
        <v>89</v>
      </c>
      <c r="D114" s="11" t="s">
        <v>25</v>
      </c>
      <c r="E114" s="11" t="s">
        <v>304</v>
      </c>
      <c r="F114" s="12" t="s">
        <v>49</v>
      </c>
      <c r="G114" s="12" t="s">
        <v>510</v>
      </c>
      <c r="H114" s="12" t="s">
        <v>306</v>
      </c>
      <c r="I114" s="103" t="s">
        <v>505</v>
      </c>
      <c r="J114" s="12" t="str">
        <f t="shared" si="6"/>
        <v>≥17h</v>
      </c>
      <c r="K114" s="12" t="s">
        <v>512</v>
      </c>
      <c r="L114" s="69" t="s">
        <v>520</v>
      </c>
      <c r="M114" s="11">
        <v>1</v>
      </c>
      <c r="N114" s="96"/>
      <c r="O114" s="83"/>
      <c r="P114" s="84"/>
      <c r="Q114" s="84"/>
      <c r="R114" s="84"/>
      <c r="S114" s="84"/>
      <c r="T114" s="84"/>
      <c r="U114" s="84"/>
      <c r="V114" s="84"/>
      <c r="W114" s="84"/>
      <c r="X114" s="85"/>
      <c r="Z114" s="2">
        <f t="shared" si="4"/>
        <v>0</v>
      </c>
      <c r="AA114" s="2">
        <v>0</v>
      </c>
    </row>
    <row r="115" spans="1:27" ht="12" customHeight="1">
      <c r="A115" s="10">
        <v>111</v>
      </c>
      <c r="B115" s="98" t="s">
        <v>241</v>
      </c>
      <c r="C115" s="98" t="s">
        <v>241</v>
      </c>
      <c r="D115" s="11" t="s">
        <v>51</v>
      </c>
      <c r="E115" s="11" t="s">
        <v>304</v>
      </c>
      <c r="F115" s="12" t="s">
        <v>48</v>
      </c>
      <c r="G115" s="12" t="s">
        <v>510</v>
      </c>
      <c r="H115" s="12" t="s">
        <v>308</v>
      </c>
      <c r="I115" s="11" t="s">
        <v>504</v>
      </c>
      <c r="J115" s="12" t="str">
        <f t="shared" si="6"/>
        <v>≥17h</v>
      </c>
      <c r="K115" s="12" t="s">
        <v>513</v>
      </c>
      <c r="L115" s="69" t="s">
        <v>519</v>
      </c>
      <c r="M115" s="11">
        <v>1</v>
      </c>
      <c r="N115" s="96">
        <v>1</v>
      </c>
      <c r="O115" s="83"/>
      <c r="P115" s="84"/>
      <c r="Q115" s="84"/>
      <c r="R115" s="84"/>
      <c r="S115" s="84"/>
      <c r="T115" s="84"/>
      <c r="U115" s="84"/>
      <c r="V115" s="84"/>
      <c r="W115" s="84"/>
      <c r="X115" s="85">
        <v>1</v>
      </c>
      <c r="Y115" s="2">
        <v>1</v>
      </c>
      <c r="Z115" s="2">
        <f t="shared" si="4"/>
        <v>1</v>
      </c>
      <c r="AA115" s="2">
        <v>1</v>
      </c>
    </row>
    <row r="116" spans="1:27" ht="12" customHeight="1">
      <c r="A116" s="10">
        <v>112</v>
      </c>
      <c r="B116" s="98" t="s">
        <v>242</v>
      </c>
      <c r="C116" s="98" t="s">
        <v>241</v>
      </c>
      <c r="D116" s="11" t="s">
        <v>51</v>
      </c>
      <c r="E116" s="11" t="s">
        <v>304</v>
      </c>
      <c r="F116" s="12" t="s">
        <v>49</v>
      </c>
      <c r="G116" s="11" t="s">
        <v>511</v>
      </c>
      <c r="H116" s="12" t="s">
        <v>308</v>
      </c>
      <c r="I116" s="11" t="s">
        <v>507</v>
      </c>
      <c r="J116" s="12" t="str">
        <f t="shared" si="6"/>
        <v>≥17h</v>
      </c>
      <c r="K116" s="12" t="s">
        <v>512</v>
      </c>
      <c r="L116" s="69" t="s">
        <v>519</v>
      </c>
      <c r="M116" s="11">
        <v>1</v>
      </c>
      <c r="N116" s="96">
        <v>1</v>
      </c>
      <c r="O116" s="83"/>
      <c r="P116" s="84"/>
      <c r="Q116" s="84"/>
      <c r="R116" s="84"/>
      <c r="S116" s="84"/>
      <c r="T116" s="84"/>
      <c r="U116" s="84"/>
      <c r="V116" s="84"/>
      <c r="W116" s="84"/>
      <c r="X116" s="85">
        <v>1</v>
      </c>
      <c r="Y116" s="2">
        <v>1</v>
      </c>
      <c r="Z116" s="2">
        <f t="shared" si="4"/>
        <v>1</v>
      </c>
      <c r="AA116" s="2">
        <v>1</v>
      </c>
    </row>
    <row r="117" spans="1:27" ht="12" customHeight="1">
      <c r="A117" s="10">
        <v>113</v>
      </c>
      <c r="B117" s="98" t="s">
        <v>90</v>
      </c>
      <c r="C117" s="98" t="s">
        <v>89</v>
      </c>
      <c r="D117" s="11" t="s">
        <v>25</v>
      </c>
      <c r="E117" s="11" t="s">
        <v>303</v>
      </c>
      <c r="F117" s="12" t="s">
        <v>50</v>
      </c>
      <c r="G117" s="12" t="s">
        <v>310</v>
      </c>
      <c r="H117" s="12" t="s">
        <v>306</v>
      </c>
      <c r="I117" s="103" t="s">
        <v>505</v>
      </c>
      <c r="J117" s="12" t="str">
        <f t="shared" si="6"/>
        <v>≥17h</v>
      </c>
      <c r="K117" s="12" t="s">
        <v>47</v>
      </c>
      <c r="L117" s="69" t="s">
        <v>520</v>
      </c>
      <c r="M117" s="11">
        <v>1</v>
      </c>
      <c r="N117" s="96">
        <v>1</v>
      </c>
      <c r="O117" s="83"/>
      <c r="P117" s="84"/>
      <c r="Q117" s="84"/>
      <c r="R117" s="84">
        <v>1</v>
      </c>
      <c r="S117" s="84"/>
      <c r="T117" s="84"/>
      <c r="U117" s="84"/>
      <c r="V117" s="84"/>
      <c r="W117" s="84"/>
      <c r="X117" s="85"/>
      <c r="Y117" s="2">
        <v>1</v>
      </c>
      <c r="Z117" s="2">
        <f t="shared" si="4"/>
        <v>1</v>
      </c>
      <c r="AA117" s="2">
        <v>1</v>
      </c>
    </row>
    <row r="118" spans="1:27" ht="12" customHeight="1">
      <c r="A118" s="10">
        <v>114</v>
      </c>
      <c r="B118" s="98" t="s">
        <v>189</v>
      </c>
      <c r="C118" s="98" t="s">
        <v>189</v>
      </c>
      <c r="D118" s="11" t="s">
        <v>25</v>
      </c>
      <c r="E118" s="11" t="s">
        <v>304</v>
      </c>
      <c r="F118" s="12" t="s">
        <v>48</v>
      </c>
      <c r="G118" s="12" t="s">
        <v>510</v>
      </c>
      <c r="H118" s="12" t="s">
        <v>306</v>
      </c>
      <c r="I118" s="103" t="s">
        <v>504</v>
      </c>
      <c r="J118" s="11" t="str">
        <f>"12-16h"</f>
        <v>12-16h</v>
      </c>
      <c r="K118" s="12" t="s">
        <v>513</v>
      </c>
      <c r="L118" s="69" t="s">
        <v>519</v>
      </c>
      <c r="M118" s="11">
        <v>1</v>
      </c>
      <c r="N118" s="96"/>
      <c r="O118" s="83"/>
      <c r="P118" s="84"/>
      <c r="Q118" s="84"/>
      <c r="R118" s="84"/>
      <c r="S118" s="84"/>
      <c r="T118" s="84"/>
      <c r="U118" s="84"/>
      <c r="V118" s="84"/>
      <c r="W118" s="84"/>
      <c r="X118" s="85"/>
      <c r="Z118" s="2">
        <f t="shared" si="4"/>
        <v>0</v>
      </c>
      <c r="AA118" s="2">
        <v>0</v>
      </c>
    </row>
    <row r="119" spans="1:27" ht="12" customHeight="1">
      <c r="A119" s="10">
        <v>115</v>
      </c>
      <c r="B119" s="98" t="s">
        <v>88</v>
      </c>
      <c r="C119" s="98" t="s">
        <v>89</v>
      </c>
      <c r="D119" s="11" t="s">
        <v>52</v>
      </c>
      <c r="E119" s="11" t="s">
        <v>304</v>
      </c>
      <c r="F119" s="12" t="s">
        <v>49</v>
      </c>
      <c r="G119" s="12" t="s">
        <v>310</v>
      </c>
      <c r="H119" s="12" t="s">
        <v>306</v>
      </c>
      <c r="I119" s="103" t="s">
        <v>504</v>
      </c>
      <c r="J119" s="12" t="str">
        <f>"≥17h"</f>
        <v>≥17h</v>
      </c>
      <c r="K119" s="12" t="s">
        <v>47</v>
      </c>
      <c r="L119" s="69" t="s">
        <v>520</v>
      </c>
      <c r="M119" s="11"/>
      <c r="N119" s="96"/>
      <c r="O119" s="83"/>
      <c r="P119" s="84"/>
      <c r="Q119" s="84"/>
      <c r="R119" s="84"/>
      <c r="S119" s="84"/>
      <c r="T119" s="84"/>
      <c r="U119" s="84"/>
      <c r="V119" s="84"/>
      <c r="W119" s="84"/>
      <c r="X119" s="85"/>
      <c r="Z119" s="2">
        <f t="shared" si="4"/>
        <v>0</v>
      </c>
      <c r="AA119" s="2">
        <v>0</v>
      </c>
    </row>
    <row r="120" spans="1:27" ht="12" customHeight="1">
      <c r="A120" s="10">
        <v>116</v>
      </c>
      <c r="B120" s="98" t="s">
        <v>192</v>
      </c>
      <c r="C120" s="98" t="s">
        <v>191</v>
      </c>
      <c r="D120" s="11" t="s">
        <v>25</v>
      </c>
      <c r="E120" s="11" t="s">
        <v>304</v>
      </c>
      <c r="F120" s="12" t="s">
        <v>49</v>
      </c>
      <c r="G120" s="12" t="s">
        <v>510</v>
      </c>
      <c r="H120" s="12" t="s">
        <v>306</v>
      </c>
      <c r="I120" s="103" t="s">
        <v>505</v>
      </c>
      <c r="J120" s="12" t="str">
        <f>"≥17h"</f>
        <v>≥17h</v>
      </c>
      <c r="K120" s="12" t="s">
        <v>512</v>
      </c>
      <c r="L120" s="69" t="s">
        <v>519</v>
      </c>
      <c r="M120" s="11"/>
      <c r="N120" s="96"/>
      <c r="O120" s="83"/>
      <c r="P120" s="84"/>
      <c r="Q120" s="84"/>
      <c r="R120" s="84"/>
      <c r="S120" s="84"/>
      <c r="T120" s="84"/>
      <c r="U120" s="84"/>
      <c r="V120" s="84"/>
      <c r="W120" s="84"/>
      <c r="X120" s="85"/>
      <c r="Z120" s="2">
        <f t="shared" si="4"/>
        <v>0</v>
      </c>
      <c r="AA120" s="2">
        <v>0</v>
      </c>
    </row>
    <row r="121" spans="1:27" ht="12" customHeight="1">
      <c r="A121" s="10">
        <v>117</v>
      </c>
      <c r="B121" s="98" t="s">
        <v>118</v>
      </c>
      <c r="C121" s="98" t="s">
        <v>72</v>
      </c>
      <c r="D121" s="11" t="s">
        <v>52</v>
      </c>
      <c r="E121" s="11" t="s">
        <v>304</v>
      </c>
      <c r="F121" s="12" t="s">
        <v>50</v>
      </c>
      <c r="G121" s="11" t="s">
        <v>511</v>
      </c>
      <c r="H121" s="12" t="s">
        <v>307</v>
      </c>
      <c r="I121" s="103" t="s">
        <v>505</v>
      </c>
      <c r="J121" s="12" t="str">
        <f>"≥17h"</f>
        <v>≥17h</v>
      </c>
      <c r="K121" s="12" t="s">
        <v>512</v>
      </c>
      <c r="L121" s="69" t="s">
        <v>519</v>
      </c>
      <c r="M121" s="11"/>
      <c r="N121" s="96"/>
      <c r="O121" s="83"/>
      <c r="P121" s="84"/>
      <c r="Q121" s="84"/>
      <c r="R121" s="84"/>
      <c r="S121" s="84"/>
      <c r="T121" s="84"/>
      <c r="U121" s="84"/>
      <c r="V121" s="84"/>
      <c r="W121" s="84"/>
      <c r="X121" s="85"/>
      <c r="Z121" s="2">
        <f t="shared" si="4"/>
        <v>0</v>
      </c>
      <c r="AA121" s="2">
        <v>0</v>
      </c>
    </row>
    <row r="122" spans="1:27" ht="12" customHeight="1">
      <c r="A122" s="10">
        <v>118</v>
      </c>
      <c r="B122" s="98" t="s">
        <v>74</v>
      </c>
      <c r="C122" s="98" t="s">
        <v>75</v>
      </c>
      <c r="D122" s="11" t="s">
        <v>51</v>
      </c>
      <c r="E122" s="11" t="s">
        <v>304</v>
      </c>
      <c r="F122" s="12" t="s">
        <v>49</v>
      </c>
      <c r="G122" s="12" t="s">
        <v>310</v>
      </c>
      <c r="H122" s="12" t="s">
        <v>306</v>
      </c>
      <c r="I122" s="103" t="s">
        <v>505</v>
      </c>
      <c r="J122" s="11" t="str">
        <f>"12-16h"</f>
        <v>12-16h</v>
      </c>
      <c r="K122" s="12" t="s">
        <v>47</v>
      </c>
      <c r="L122" s="69" t="s">
        <v>519</v>
      </c>
      <c r="M122" s="11"/>
      <c r="N122" s="96"/>
      <c r="O122" s="83"/>
      <c r="P122" s="84"/>
      <c r="Q122" s="84"/>
      <c r="R122" s="84"/>
      <c r="S122" s="84"/>
      <c r="T122" s="84"/>
      <c r="U122" s="84"/>
      <c r="V122" s="84"/>
      <c r="W122" s="84"/>
      <c r="X122" s="85"/>
      <c r="Z122" s="2">
        <f t="shared" si="4"/>
        <v>0</v>
      </c>
      <c r="AA122" s="2">
        <v>0</v>
      </c>
    </row>
    <row r="123" spans="1:27" ht="12" customHeight="1">
      <c r="A123" s="10">
        <v>119</v>
      </c>
      <c r="B123" s="98" t="s">
        <v>192</v>
      </c>
      <c r="C123" s="98" t="s">
        <v>191</v>
      </c>
      <c r="D123" s="11" t="s">
        <v>52</v>
      </c>
      <c r="E123" s="11" t="s">
        <v>303</v>
      </c>
      <c r="F123" s="12" t="s">
        <v>49</v>
      </c>
      <c r="G123" s="12" t="s">
        <v>310</v>
      </c>
      <c r="H123" s="12" t="s">
        <v>306</v>
      </c>
      <c r="I123" s="11" t="s">
        <v>507</v>
      </c>
      <c r="J123" s="12" t="str">
        <f>"≥17h"</f>
        <v>≥17h</v>
      </c>
      <c r="K123" s="12" t="s">
        <v>513</v>
      </c>
      <c r="L123" s="69" t="s">
        <v>519</v>
      </c>
      <c r="M123" s="11">
        <v>1</v>
      </c>
      <c r="N123" s="96"/>
      <c r="O123" s="83"/>
      <c r="P123" s="84"/>
      <c r="Q123" s="84"/>
      <c r="R123" s="84"/>
      <c r="S123" s="84"/>
      <c r="T123" s="84"/>
      <c r="U123" s="84"/>
      <c r="V123" s="84"/>
      <c r="W123" s="84"/>
      <c r="X123" s="85"/>
      <c r="Z123" s="2">
        <f t="shared" si="4"/>
        <v>0</v>
      </c>
      <c r="AA123" s="2">
        <v>0</v>
      </c>
    </row>
    <row r="124" spans="1:27" ht="12" customHeight="1">
      <c r="A124" s="10">
        <v>120</v>
      </c>
      <c r="B124" s="98" t="s">
        <v>192</v>
      </c>
      <c r="C124" s="98" t="s">
        <v>191</v>
      </c>
      <c r="D124" s="11" t="s">
        <v>52</v>
      </c>
      <c r="E124" s="11" t="s">
        <v>303</v>
      </c>
      <c r="F124" s="12" t="s">
        <v>50</v>
      </c>
      <c r="G124" s="12" t="s">
        <v>310</v>
      </c>
      <c r="H124" s="12" t="s">
        <v>306</v>
      </c>
      <c r="I124" s="103" t="s">
        <v>504</v>
      </c>
      <c r="J124" s="12" t="str">
        <f>"≥17h"</f>
        <v>≥17h</v>
      </c>
      <c r="K124" s="12" t="s">
        <v>513</v>
      </c>
      <c r="L124" s="69" t="s">
        <v>519</v>
      </c>
      <c r="M124" s="11">
        <v>1</v>
      </c>
      <c r="N124" s="96"/>
      <c r="O124" s="83"/>
      <c r="P124" s="84"/>
      <c r="Q124" s="84"/>
      <c r="R124" s="84"/>
      <c r="S124" s="84"/>
      <c r="T124" s="84"/>
      <c r="U124" s="84"/>
      <c r="V124" s="84"/>
      <c r="W124" s="84"/>
      <c r="X124" s="85"/>
      <c r="Z124" s="2">
        <f t="shared" si="4"/>
        <v>0</v>
      </c>
      <c r="AA124" s="2">
        <v>0</v>
      </c>
    </row>
    <row r="125" spans="1:27" ht="12" customHeight="1">
      <c r="A125" s="10">
        <v>121</v>
      </c>
      <c r="B125" s="98" t="s">
        <v>74</v>
      </c>
      <c r="C125" s="98" t="s">
        <v>75</v>
      </c>
      <c r="D125" s="11" t="s">
        <v>51</v>
      </c>
      <c r="E125" s="11" t="s">
        <v>304</v>
      </c>
      <c r="F125" s="12" t="s">
        <v>50</v>
      </c>
      <c r="G125" s="12" t="s">
        <v>510</v>
      </c>
      <c r="H125" s="12" t="s">
        <v>306</v>
      </c>
      <c r="I125" s="103" t="s">
        <v>504</v>
      </c>
      <c r="J125" s="12" t="str">
        <f>"≥17h"</f>
        <v>≥17h</v>
      </c>
      <c r="K125" s="12" t="s">
        <v>512</v>
      </c>
      <c r="L125" s="69" t="s">
        <v>519</v>
      </c>
      <c r="M125" s="11"/>
      <c r="N125" s="96"/>
      <c r="O125" s="83"/>
      <c r="P125" s="84"/>
      <c r="Q125" s="84"/>
      <c r="R125" s="84"/>
      <c r="S125" s="84"/>
      <c r="T125" s="84"/>
      <c r="U125" s="84"/>
      <c r="V125" s="84"/>
      <c r="W125" s="84"/>
      <c r="X125" s="85"/>
      <c r="Z125" s="2">
        <f t="shared" si="4"/>
        <v>0</v>
      </c>
      <c r="AA125" s="2">
        <v>0</v>
      </c>
    </row>
    <row r="126" spans="1:27" ht="12" customHeight="1">
      <c r="A126" s="10">
        <v>122</v>
      </c>
      <c r="B126" s="98" t="s">
        <v>192</v>
      </c>
      <c r="C126" s="98" t="s">
        <v>191</v>
      </c>
      <c r="D126" s="11" t="s">
        <v>25</v>
      </c>
      <c r="E126" s="11" t="s">
        <v>303</v>
      </c>
      <c r="F126" s="12" t="s">
        <v>50</v>
      </c>
      <c r="G126" s="12" t="s">
        <v>510</v>
      </c>
      <c r="H126" s="12" t="s">
        <v>306</v>
      </c>
      <c r="I126" s="103" t="s">
        <v>504</v>
      </c>
      <c r="J126" s="11" t="str">
        <f>"12-16h"</f>
        <v>12-16h</v>
      </c>
      <c r="K126" s="12" t="s">
        <v>513</v>
      </c>
      <c r="L126" s="69" t="s">
        <v>519</v>
      </c>
      <c r="M126" s="11">
        <v>1</v>
      </c>
      <c r="N126" s="96"/>
      <c r="O126" s="83"/>
      <c r="P126" s="84"/>
      <c r="Q126" s="84"/>
      <c r="R126" s="84"/>
      <c r="S126" s="84"/>
      <c r="T126" s="84"/>
      <c r="U126" s="84"/>
      <c r="V126" s="84"/>
      <c r="W126" s="84"/>
      <c r="X126" s="85"/>
      <c r="Z126" s="2">
        <f t="shared" si="4"/>
        <v>0</v>
      </c>
      <c r="AA126" s="2">
        <v>0</v>
      </c>
    </row>
    <row r="127" spans="1:27" ht="12" customHeight="1">
      <c r="A127" s="10">
        <v>123</v>
      </c>
      <c r="B127" s="98" t="s">
        <v>62</v>
      </c>
      <c r="C127" s="98" t="s">
        <v>193</v>
      </c>
      <c r="D127" s="11" t="s">
        <v>51</v>
      </c>
      <c r="E127" s="11" t="s">
        <v>304</v>
      </c>
      <c r="F127" s="12" t="s">
        <v>50</v>
      </c>
      <c r="G127" s="11" t="s">
        <v>511</v>
      </c>
      <c r="H127" s="12" t="s">
        <v>306</v>
      </c>
      <c r="I127" s="11" t="s">
        <v>504</v>
      </c>
      <c r="J127" s="12" t="str">
        <f>"≥17h"</f>
        <v>≥17h</v>
      </c>
      <c r="K127" s="12" t="s">
        <v>512</v>
      </c>
      <c r="L127" s="69" t="s">
        <v>519</v>
      </c>
      <c r="M127" s="11">
        <v>1</v>
      </c>
      <c r="N127" s="96">
        <v>1</v>
      </c>
      <c r="O127" s="83"/>
      <c r="P127" s="84"/>
      <c r="Q127" s="84"/>
      <c r="R127" s="84"/>
      <c r="S127" s="84"/>
      <c r="T127" s="84"/>
      <c r="U127" s="84"/>
      <c r="V127" s="84"/>
      <c r="W127" s="84"/>
      <c r="X127" s="85">
        <v>1</v>
      </c>
      <c r="Y127" s="2">
        <v>1</v>
      </c>
      <c r="Z127" s="2">
        <f t="shared" si="4"/>
        <v>1</v>
      </c>
      <c r="AA127" s="2">
        <v>1</v>
      </c>
    </row>
    <row r="128" spans="1:27" ht="12" customHeight="1">
      <c r="A128" s="10">
        <v>124</v>
      </c>
      <c r="B128" s="98" t="s">
        <v>137</v>
      </c>
      <c r="C128" s="98" t="s">
        <v>131</v>
      </c>
      <c r="D128" s="11" t="s">
        <v>51</v>
      </c>
      <c r="E128" s="11" t="s">
        <v>304</v>
      </c>
      <c r="F128" s="12" t="s">
        <v>50</v>
      </c>
      <c r="G128" s="12" t="s">
        <v>310</v>
      </c>
      <c r="H128" s="12" t="s">
        <v>306</v>
      </c>
      <c r="I128" s="103" t="s">
        <v>504</v>
      </c>
      <c r="J128" s="11" t="str">
        <f>"12-16h"</f>
        <v>12-16h</v>
      </c>
      <c r="K128" s="12" t="s">
        <v>47</v>
      </c>
      <c r="L128" s="69" t="s">
        <v>519</v>
      </c>
      <c r="M128" s="11"/>
      <c r="N128" s="96"/>
      <c r="O128" s="83"/>
      <c r="P128" s="84"/>
      <c r="Q128" s="84"/>
      <c r="R128" s="84"/>
      <c r="S128" s="84"/>
      <c r="T128" s="84"/>
      <c r="U128" s="84"/>
      <c r="V128" s="84"/>
      <c r="W128" s="84"/>
      <c r="X128" s="85"/>
      <c r="Z128" s="2">
        <f t="shared" si="4"/>
        <v>0</v>
      </c>
      <c r="AA128" s="2">
        <v>0</v>
      </c>
    </row>
    <row r="129" spans="1:27" ht="12" customHeight="1">
      <c r="A129" s="10">
        <v>125</v>
      </c>
      <c r="B129" s="98" t="s">
        <v>137</v>
      </c>
      <c r="C129" s="98" t="s">
        <v>131</v>
      </c>
      <c r="D129" s="11" t="s">
        <v>52</v>
      </c>
      <c r="E129" s="11" t="s">
        <v>304</v>
      </c>
      <c r="F129" s="12" t="s">
        <v>49</v>
      </c>
      <c r="G129" s="12" t="s">
        <v>510</v>
      </c>
      <c r="H129" s="12" t="s">
        <v>307</v>
      </c>
      <c r="I129" s="103" t="s">
        <v>504</v>
      </c>
      <c r="J129" s="12" t="str">
        <f>"≥17h"</f>
        <v>≥17h</v>
      </c>
      <c r="K129" s="12" t="s">
        <v>512</v>
      </c>
      <c r="L129" s="69" t="s">
        <v>519</v>
      </c>
      <c r="M129" s="11"/>
      <c r="N129" s="96"/>
      <c r="O129" s="83"/>
      <c r="P129" s="84"/>
      <c r="Q129" s="84"/>
      <c r="R129" s="84"/>
      <c r="S129" s="84"/>
      <c r="T129" s="84"/>
      <c r="U129" s="84"/>
      <c r="V129" s="84"/>
      <c r="W129" s="84"/>
      <c r="X129" s="85"/>
      <c r="Z129" s="2">
        <f t="shared" si="4"/>
        <v>0</v>
      </c>
      <c r="AA129" s="2">
        <v>0</v>
      </c>
    </row>
    <row r="130" spans="1:27" ht="12" customHeight="1">
      <c r="A130" s="10">
        <v>126</v>
      </c>
      <c r="B130" s="98" t="s">
        <v>194</v>
      </c>
      <c r="C130" s="98" t="s">
        <v>193</v>
      </c>
      <c r="D130" s="11" t="s">
        <v>51</v>
      </c>
      <c r="E130" s="11" t="s">
        <v>304</v>
      </c>
      <c r="F130" s="12" t="s">
        <v>50</v>
      </c>
      <c r="G130" s="12" t="s">
        <v>310</v>
      </c>
      <c r="H130" s="12" t="s">
        <v>306</v>
      </c>
      <c r="I130" s="103" t="s">
        <v>504</v>
      </c>
      <c r="J130" s="11" t="str">
        <f>"12-16h"</f>
        <v>12-16h</v>
      </c>
      <c r="K130" s="12" t="s">
        <v>512</v>
      </c>
      <c r="L130" s="69" t="s">
        <v>519</v>
      </c>
      <c r="M130" s="11">
        <v>1</v>
      </c>
      <c r="N130" s="96">
        <v>1</v>
      </c>
      <c r="O130" s="83"/>
      <c r="P130" s="84"/>
      <c r="Q130" s="84"/>
      <c r="R130" s="84"/>
      <c r="S130" s="84"/>
      <c r="T130" s="84"/>
      <c r="U130" s="84"/>
      <c r="V130" s="84"/>
      <c r="W130" s="84"/>
      <c r="X130" s="85">
        <v>1</v>
      </c>
      <c r="Y130" s="2">
        <v>1</v>
      </c>
      <c r="Z130" s="2">
        <f t="shared" si="4"/>
        <v>1</v>
      </c>
      <c r="AA130" s="2">
        <v>1</v>
      </c>
    </row>
    <row r="131" spans="1:27" ht="12" customHeight="1">
      <c r="A131" s="10">
        <v>127</v>
      </c>
      <c r="B131" s="98" t="s">
        <v>119</v>
      </c>
      <c r="C131" s="98" t="s">
        <v>72</v>
      </c>
      <c r="D131" s="11" t="s">
        <v>52</v>
      </c>
      <c r="E131" s="11" t="s">
        <v>304</v>
      </c>
      <c r="F131" s="12" t="s">
        <v>49</v>
      </c>
      <c r="G131" s="12" t="s">
        <v>510</v>
      </c>
      <c r="H131" s="12" t="s">
        <v>307</v>
      </c>
      <c r="I131" s="103" t="s">
        <v>504</v>
      </c>
      <c r="J131" s="12" t="str">
        <f t="shared" ref="J131:J136" si="7">"≥17h"</f>
        <v>≥17h</v>
      </c>
      <c r="K131" s="12" t="s">
        <v>512</v>
      </c>
      <c r="L131" s="69" t="s">
        <v>519</v>
      </c>
      <c r="M131" s="11"/>
      <c r="N131" s="96"/>
      <c r="O131" s="83"/>
      <c r="P131" s="84"/>
      <c r="Q131" s="84"/>
      <c r="R131" s="84"/>
      <c r="S131" s="84"/>
      <c r="T131" s="84"/>
      <c r="U131" s="84"/>
      <c r="V131" s="84"/>
      <c r="W131" s="84"/>
      <c r="X131" s="85"/>
      <c r="Z131" s="2">
        <f t="shared" si="4"/>
        <v>0</v>
      </c>
      <c r="AA131" s="2">
        <v>0</v>
      </c>
    </row>
    <row r="132" spans="1:27" ht="12" customHeight="1">
      <c r="A132" s="10">
        <v>128</v>
      </c>
      <c r="B132" s="98" t="s">
        <v>193</v>
      </c>
      <c r="C132" s="98" t="s">
        <v>193</v>
      </c>
      <c r="D132" s="11" t="s">
        <v>52</v>
      </c>
      <c r="E132" s="11" t="s">
        <v>304</v>
      </c>
      <c r="F132" s="12" t="s">
        <v>49</v>
      </c>
      <c r="G132" s="12" t="s">
        <v>510</v>
      </c>
      <c r="H132" s="12" t="s">
        <v>306</v>
      </c>
      <c r="I132" s="103" t="s">
        <v>504</v>
      </c>
      <c r="J132" s="12" t="str">
        <f t="shared" si="7"/>
        <v>≥17h</v>
      </c>
      <c r="K132" s="12" t="s">
        <v>512</v>
      </c>
      <c r="L132" s="69" t="s">
        <v>519</v>
      </c>
      <c r="M132" s="11">
        <v>1</v>
      </c>
      <c r="N132" s="96">
        <v>1</v>
      </c>
      <c r="O132" s="83"/>
      <c r="P132" s="84"/>
      <c r="Q132" s="84"/>
      <c r="R132" s="84"/>
      <c r="S132" s="84"/>
      <c r="T132" s="84"/>
      <c r="U132" s="84"/>
      <c r="V132" s="84"/>
      <c r="W132" s="84"/>
      <c r="X132" s="85">
        <v>1</v>
      </c>
      <c r="Y132" s="2">
        <v>1</v>
      </c>
      <c r="Z132" s="2">
        <f t="shared" si="4"/>
        <v>1</v>
      </c>
      <c r="AA132" s="2">
        <v>1</v>
      </c>
    </row>
    <row r="133" spans="1:27" ht="12" customHeight="1">
      <c r="A133" s="10">
        <v>129</v>
      </c>
      <c r="B133" s="98" t="s">
        <v>196</v>
      </c>
      <c r="C133" s="98" t="s">
        <v>196</v>
      </c>
      <c r="D133" s="11" t="s">
        <v>51</v>
      </c>
      <c r="E133" s="11" t="s">
        <v>303</v>
      </c>
      <c r="F133" s="12" t="s">
        <v>48</v>
      </c>
      <c r="G133" s="12" t="s">
        <v>310</v>
      </c>
      <c r="H133" s="12" t="s">
        <v>306</v>
      </c>
      <c r="I133" s="12" t="s">
        <v>505</v>
      </c>
      <c r="J133" s="12" t="str">
        <f t="shared" si="7"/>
        <v>≥17h</v>
      </c>
      <c r="K133" s="12" t="s">
        <v>512</v>
      </c>
      <c r="L133" s="69" t="s">
        <v>519</v>
      </c>
      <c r="M133" s="11">
        <v>1</v>
      </c>
      <c r="N133" s="96"/>
      <c r="O133" s="83"/>
      <c r="P133" s="84"/>
      <c r="Q133" s="84"/>
      <c r="R133" s="84"/>
      <c r="S133" s="84"/>
      <c r="T133" s="84"/>
      <c r="U133" s="84"/>
      <c r="V133" s="84"/>
      <c r="W133" s="84"/>
      <c r="X133" s="85"/>
      <c r="Z133" s="2">
        <f t="shared" si="4"/>
        <v>0</v>
      </c>
      <c r="AA133" s="2">
        <v>0</v>
      </c>
    </row>
    <row r="134" spans="1:27" ht="12" customHeight="1">
      <c r="A134" s="10">
        <v>130</v>
      </c>
      <c r="B134" s="98" t="s">
        <v>120</v>
      </c>
      <c r="C134" s="98" t="s">
        <v>72</v>
      </c>
      <c r="D134" s="11" t="s">
        <v>52</v>
      </c>
      <c r="E134" s="11" t="s">
        <v>304</v>
      </c>
      <c r="F134" s="12" t="s">
        <v>49</v>
      </c>
      <c r="G134" s="11" t="s">
        <v>511</v>
      </c>
      <c r="H134" s="12" t="s">
        <v>308</v>
      </c>
      <c r="I134" s="103" t="s">
        <v>504</v>
      </c>
      <c r="J134" s="12" t="str">
        <f t="shared" si="7"/>
        <v>≥17h</v>
      </c>
      <c r="K134" s="12" t="s">
        <v>512</v>
      </c>
      <c r="L134" s="69" t="s">
        <v>519</v>
      </c>
      <c r="M134" s="11">
        <v>1</v>
      </c>
      <c r="N134" s="96">
        <v>1</v>
      </c>
      <c r="O134" s="83">
        <v>1</v>
      </c>
      <c r="P134" s="84"/>
      <c r="Q134" s="84"/>
      <c r="R134" s="84"/>
      <c r="S134" s="84"/>
      <c r="T134" s="84"/>
      <c r="U134" s="84"/>
      <c r="V134" s="84"/>
      <c r="W134" s="84"/>
      <c r="X134" s="85"/>
      <c r="Y134" s="2">
        <v>1</v>
      </c>
      <c r="Z134" s="2">
        <f t="shared" ref="Z134:Z197" si="8">SUM(O134:X134)</f>
        <v>1</v>
      </c>
      <c r="AA134" s="2">
        <v>1</v>
      </c>
    </row>
    <row r="135" spans="1:27" ht="12" customHeight="1">
      <c r="A135" s="10">
        <v>131</v>
      </c>
      <c r="B135" s="98" t="s">
        <v>236</v>
      </c>
      <c r="C135" s="98" t="s">
        <v>235</v>
      </c>
      <c r="D135" s="11" t="s">
        <v>25</v>
      </c>
      <c r="E135" s="11" t="s">
        <v>303</v>
      </c>
      <c r="F135" s="12" t="s">
        <v>48</v>
      </c>
      <c r="G135" s="12" t="s">
        <v>510</v>
      </c>
      <c r="H135" s="12" t="s">
        <v>306</v>
      </c>
      <c r="I135" s="103" t="s">
        <v>504</v>
      </c>
      <c r="J135" s="12" t="str">
        <f t="shared" si="7"/>
        <v>≥17h</v>
      </c>
      <c r="K135" s="12" t="s">
        <v>47</v>
      </c>
      <c r="L135" s="69" t="s">
        <v>519</v>
      </c>
      <c r="M135" s="11"/>
      <c r="N135" s="96"/>
      <c r="O135" s="83"/>
      <c r="P135" s="84"/>
      <c r="Q135" s="84"/>
      <c r="R135" s="84"/>
      <c r="S135" s="84"/>
      <c r="T135" s="84"/>
      <c r="U135" s="84"/>
      <c r="V135" s="84"/>
      <c r="W135" s="84"/>
      <c r="X135" s="85"/>
      <c r="Z135" s="2">
        <f t="shared" si="8"/>
        <v>0</v>
      </c>
      <c r="AA135" s="2">
        <v>0</v>
      </c>
    </row>
    <row r="136" spans="1:27" ht="12" customHeight="1">
      <c r="A136" s="10">
        <v>132</v>
      </c>
      <c r="B136" s="98" t="s">
        <v>121</v>
      </c>
      <c r="C136" s="98" t="s">
        <v>72</v>
      </c>
      <c r="D136" s="11" t="s">
        <v>52</v>
      </c>
      <c r="E136" s="11" t="s">
        <v>304</v>
      </c>
      <c r="F136" s="12" t="s">
        <v>49</v>
      </c>
      <c r="G136" s="11" t="s">
        <v>511</v>
      </c>
      <c r="H136" s="12" t="s">
        <v>308</v>
      </c>
      <c r="I136" s="103" t="s">
        <v>505</v>
      </c>
      <c r="J136" s="12" t="str">
        <f t="shared" si="7"/>
        <v>≥17h</v>
      </c>
      <c r="K136" s="12" t="s">
        <v>512</v>
      </c>
      <c r="L136" s="69" t="s">
        <v>519</v>
      </c>
      <c r="M136" s="11"/>
      <c r="N136" s="96"/>
      <c r="O136" s="83"/>
      <c r="P136" s="84"/>
      <c r="Q136" s="84"/>
      <c r="R136" s="84"/>
      <c r="S136" s="84"/>
      <c r="T136" s="84"/>
      <c r="U136" s="84"/>
      <c r="V136" s="84"/>
      <c r="W136" s="84"/>
      <c r="X136" s="85"/>
      <c r="Z136" s="2">
        <f t="shared" si="8"/>
        <v>0</v>
      </c>
      <c r="AA136" s="2">
        <v>0</v>
      </c>
    </row>
    <row r="137" spans="1:27" ht="12" customHeight="1">
      <c r="A137" s="10">
        <v>133</v>
      </c>
      <c r="B137" s="98" t="s">
        <v>236</v>
      </c>
      <c r="C137" s="98" t="s">
        <v>235</v>
      </c>
      <c r="D137" s="11" t="s">
        <v>51</v>
      </c>
      <c r="E137" s="11" t="s">
        <v>303</v>
      </c>
      <c r="F137" s="12" t="s">
        <v>50</v>
      </c>
      <c r="G137" s="12" t="s">
        <v>310</v>
      </c>
      <c r="H137" s="12" t="s">
        <v>306</v>
      </c>
      <c r="I137" s="103" t="s">
        <v>504</v>
      </c>
      <c r="J137" s="11" t="str">
        <f>"12-16h"</f>
        <v>12-16h</v>
      </c>
      <c r="K137" s="12" t="s">
        <v>512</v>
      </c>
      <c r="L137" s="69" t="s">
        <v>519</v>
      </c>
      <c r="M137" s="11">
        <v>1</v>
      </c>
      <c r="N137" s="96">
        <v>1</v>
      </c>
      <c r="O137" s="83">
        <v>1</v>
      </c>
      <c r="P137" s="84"/>
      <c r="Q137" s="84">
        <v>1</v>
      </c>
      <c r="R137" s="84"/>
      <c r="S137" s="84"/>
      <c r="T137" s="84"/>
      <c r="U137" s="84"/>
      <c r="V137" s="84"/>
      <c r="W137" s="84"/>
      <c r="X137" s="85"/>
      <c r="Y137" s="2">
        <v>1</v>
      </c>
      <c r="Z137" s="2">
        <f t="shared" si="8"/>
        <v>2</v>
      </c>
      <c r="AA137" s="2">
        <v>1</v>
      </c>
    </row>
    <row r="138" spans="1:27" ht="12" customHeight="1">
      <c r="A138" s="10">
        <v>134</v>
      </c>
      <c r="B138" s="98" t="s">
        <v>121</v>
      </c>
      <c r="C138" s="98" t="s">
        <v>72</v>
      </c>
      <c r="D138" s="11" t="s">
        <v>52</v>
      </c>
      <c r="E138" s="11" t="s">
        <v>304</v>
      </c>
      <c r="F138" s="12" t="s">
        <v>49</v>
      </c>
      <c r="G138" s="11" t="s">
        <v>511</v>
      </c>
      <c r="H138" s="12" t="s">
        <v>308</v>
      </c>
      <c r="I138" s="103" t="s">
        <v>504</v>
      </c>
      <c r="J138" s="12" t="str">
        <f>"≥17h"</f>
        <v>≥17h</v>
      </c>
      <c r="K138" s="12" t="s">
        <v>512</v>
      </c>
      <c r="L138" s="69" t="s">
        <v>519</v>
      </c>
      <c r="M138" s="11"/>
      <c r="N138" s="96"/>
      <c r="O138" s="83"/>
      <c r="P138" s="84"/>
      <c r="Q138" s="84"/>
      <c r="R138" s="84"/>
      <c r="S138" s="84"/>
      <c r="T138" s="84"/>
      <c r="U138" s="84"/>
      <c r="V138" s="84"/>
      <c r="W138" s="84"/>
      <c r="X138" s="85"/>
      <c r="Z138" s="2">
        <f t="shared" si="8"/>
        <v>0</v>
      </c>
      <c r="AA138" s="2">
        <v>0</v>
      </c>
    </row>
    <row r="139" spans="1:27" ht="12" customHeight="1">
      <c r="A139" s="10">
        <v>135</v>
      </c>
      <c r="B139" s="98" t="s">
        <v>240</v>
      </c>
      <c r="C139" s="98" t="s">
        <v>238</v>
      </c>
      <c r="D139" s="11" t="s">
        <v>51</v>
      </c>
      <c r="E139" s="11" t="s">
        <v>303</v>
      </c>
      <c r="F139" s="12" t="s">
        <v>50</v>
      </c>
      <c r="G139" s="11" t="s">
        <v>511</v>
      </c>
      <c r="H139" s="12" t="s">
        <v>308</v>
      </c>
      <c r="I139" s="11" t="s">
        <v>507</v>
      </c>
      <c r="J139" s="12" t="str">
        <f>"≥17h"</f>
        <v>≥17h</v>
      </c>
      <c r="K139" s="12" t="s">
        <v>512</v>
      </c>
      <c r="L139" s="69" t="s">
        <v>519</v>
      </c>
      <c r="M139" s="11">
        <v>1</v>
      </c>
      <c r="N139" s="96">
        <v>1</v>
      </c>
      <c r="O139" s="83"/>
      <c r="P139" s="84"/>
      <c r="Q139" s="84"/>
      <c r="R139" s="84"/>
      <c r="S139" s="84"/>
      <c r="T139" s="84"/>
      <c r="U139" s="84"/>
      <c r="V139" s="84"/>
      <c r="W139" s="84"/>
      <c r="X139" s="85">
        <v>1</v>
      </c>
      <c r="Y139" s="2">
        <v>1</v>
      </c>
      <c r="Z139" s="2">
        <f t="shared" si="8"/>
        <v>1</v>
      </c>
      <c r="AA139" s="2">
        <v>1</v>
      </c>
    </row>
    <row r="140" spans="1:27" ht="12" customHeight="1">
      <c r="A140" s="10">
        <v>136</v>
      </c>
      <c r="B140" s="98" t="s">
        <v>122</v>
      </c>
      <c r="C140" s="98" t="s">
        <v>72</v>
      </c>
      <c r="D140" s="11" t="s">
        <v>51</v>
      </c>
      <c r="E140" s="11" t="s">
        <v>303</v>
      </c>
      <c r="F140" s="12" t="s">
        <v>49</v>
      </c>
      <c r="G140" s="11" t="s">
        <v>511</v>
      </c>
      <c r="H140" s="12" t="s">
        <v>308</v>
      </c>
      <c r="I140" s="103" t="s">
        <v>505</v>
      </c>
      <c r="J140" s="12" t="str">
        <f>"≥17h"</f>
        <v>≥17h</v>
      </c>
      <c r="K140" s="12" t="s">
        <v>512</v>
      </c>
      <c r="L140" s="69" t="s">
        <v>519</v>
      </c>
      <c r="M140" s="11">
        <v>1</v>
      </c>
      <c r="N140" s="96"/>
      <c r="O140" s="83"/>
      <c r="P140" s="84"/>
      <c r="Q140" s="84"/>
      <c r="R140" s="84"/>
      <c r="S140" s="84"/>
      <c r="T140" s="84"/>
      <c r="U140" s="84"/>
      <c r="V140" s="84"/>
      <c r="W140" s="84"/>
      <c r="X140" s="85"/>
      <c r="Z140" s="2">
        <f t="shared" si="8"/>
        <v>0</v>
      </c>
      <c r="AA140" s="2">
        <v>0</v>
      </c>
    </row>
    <row r="141" spans="1:27" ht="12" customHeight="1">
      <c r="A141" s="10">
        <v>137</v>
      </c>
      <c r="B141" s="98" t="s">
        <v>240</v>
      </c>
      <c r="C141" s="98" t="s">
        <v>238</v>
      </c>
      <c r="D141" s="11" t="s">
        <v>51</v>
      </c>
      <c r="E141" s="11" t="s">
        <v>304</v>
      </c>
      <c r="F141" s="12" t="s">
        <v>49</v>
      </c>
      <c r="G141" s="11" t="s">
        <v>511</v>
      </c>
      <c r="H141" s="12" t="s">
        <v>307</v>
      </c>
      <c r="I141" s="103" t="s">
        <v>504</v>
      </c>
      <c r="J141" s="11" t="str">
        <f>"12-16h"</f>
        <v>12-16h</v>
      </c>
      <c r="K141" s="12" t="s">
        <v>512</v>
      </c>
      <c r="L141" s="69" t="s">
        <v>519</v>
      </c>
      <c r="M141" s="11">
        <v>1</v>
      </c>
      <c r="N141" s="96">
        <v>1</v>
      </c>
      <c r="O141" s="83"/>
      <c r="P141" s="84"/>
      <c r="Q141" s="84"/>
      <c r="R141" s="84"/>
      <c r="S141" s="84"/>
      <c r="T141" s="84"/>
      <c r="U141" s="84"/>
      <c r="V141" s="84"/>
      <c r="W141" s="84"/>
      <c r="X141" s="85">
        <v>1</v>
      </c>
      <c r="Y141" s="2">
        <v>1</v>
      </c>
      <c r="Z141" s="2">
        <f t="shared" si="8"/>
        <v>1</v>
      </c>
      <c r="AA141" s="2">
        <v>1</v>
      </c>
    </row>
    <row r="142" spans="1:27" ht="12" customHeight="1">
      <c r="A142" s="10">
        <v>138</v>
      </c>
      <c r="B142" s="98" t="s">
        <v>241</v>
      </c>
      <c r="C142" s="98" t="s">
        <v>241</v>
      </c>
      <c r="D142" s="11" t="s">
        <v>52</v>
      </c>
      <c r="E142" s="11" t="s">
        <v>304</v>
      </c>
      <c r="F142" s="12" t="s">
        <v>49</v>
      </c>
      <c r="G142" s="12" t="s">
        <v>310</v>
      </c>
      <c r="H142" s="12" t="s">
        <v>306</v>
      </c>
      <c r="I142" s="103" t="s">
        <v>504</v>
      </c>
      <c r="J142" s="12" t="str">
        <f>"≥17h"</f>
        <v>≥17h</v>
      </c>
      <c r="K142" s="12" t="s">
        <v>512</v>
      </c>
      <c r="L142" s="69" t="s">
        <v>519</v>
      </c>
      <c r="M142" s="11"/>
      <c r="N142" s="96"/>
      <c r="O142" s="83"/>
      <c r="P142" s="84"/>
      <c r="Q142" s="84"/>
      <c r="R142" s="84"/>
      <c r="S142" s="84"/>
      <c r="T142" s="84"/>
      <c r="U142" s="84"/>
      <c r="V142" s="84"/>
      <c r="W142" s="84"/>
      <c r="X142" s="85"/>
      <c r="Z142" s="2">
        <f t="shared" si="8"/>
        <v>0</v>
      </c>
      <c r="AA142" s="2">
        <v>0</v>
      </c>
    </row>
    <row r="143" spans="1:27" ht="12" customHeight="1">
      <c r="A143" s="10">
        <v>139</v>
      </c>
      <c r="B143" s="98" t="s">
        <v>132</v>
      </c>
      <c r="C143" s="98" t="s">
        <v>131</v>
      </c>
      <c r="D143" s="11" t="s">
        <v>52</v>
      </c>
      <c r="E143" s="11" t="s">
        <v>304</v>
      </c>
      <c r="F143" s="12" t="s">
        <v>49</v>
      </c>
      <c r="G143" s="11" t="s">
        <v>511</v>
      </c>
      <c r="H143" s="12" t="s">
        <v>308</v>
      </c>
      <c r="I143" s="103" t="s">
        <v>505</v>
      </c>
      <c r="J143" s="12" t="str">
        <f>"≥17h"</f>
        <v>≥17h</v>
      </c>
      <c r="K143" s="12" t="s">
        <v>512</v>
      </c>
      <c r="L143" s="69" t="s">
        <v>519</v>
      </c>
      <c r="M143" s="11"/>
      <c r="N143" s="96"/>
      <c r="O143" s="83"/>
      <c r="P143" s="84"/>
      <c r="Q143" s="84"/>
      <c r="R143" s="84"/>
      <c r="S143" s="84"/>
      <c r="T143" s="84"/>
      <c r="U143" s="84"/>
      <c r="V143" s="84"/>
      <c r="W143" s="84"/>
      <c r="X143" s="85"/>
      <c r="Z143" s="2">
        <f t="shared" si="8"/>
        <v>0</v>
      </c>
      <c r="AA143" s="2">
        <v>0</v>
      </c>
    </row>
    <row r="144" spans="1:27" ht="12" customHeight="1">
      <c r="A144" s="10">
        <v>140</v>
      </c>
      <c r="B144" s="98" t="s">
        <v>74</v>
      </c>
      <c r="C144" s="98" t="s">
        <v>75</v>
      </c>
      <c r="D144" s="11" t="s">
        <v>51</v>
      </c>
      <c r="E144" s="11" t="s">
        <v>304</v>
      </c>
      <c r="F144" s="12" t="s">
        <v>48</v>
      </c>
      <c r="G144" s="12" t="s">
        <v>510</v>
      </c>
      <c r="H144" s="12" t="s">
        <v>306</v>
      </c>
      <c r="I144" s="103" t="s">
        <v>505</v>
      </c>
      <c r="J144" s="11" t="str">
        <f>"12-16h"</f>
        <v>12-16h</v>
      </c>
      <c r="K144" s="12" t="s">
        <v>512</v>
      </c>
      <c r="L144" s="69" t="s">
        <v>519</v>
      </c>
      <c r="M144" s="11">
        <v>1</v>
      </c>
      <c r="N144" s="96">
        <v>1</v>
      </c>
      <c r="O144" s="83"/>
      <c r="P144" s="84">
        <v>1</v>
      </c>
      <c r="Q144" s="84">
        <v>1</v>
      </c>
      <c r="R144" s="84"/>
      <c r="S144" s="84"/>
      <c r="T144" s="84"/>
      <c r="U144" s="84"/>
      <c r="V144" s="84"/>
      <c r="W144" s="84"/>
      <c r="X144" s="85"/>
      <c r="Y144" s="2">
        <v>1</v>
      </c>
      <c r="Z144" s="2">
        <f t="shared" si="8"/>
        <v>2</v>
      </c>
      <c r="AA144" s="2">
        <v>1</v>
      </c>
    </row>
    <row r="145" spans="1:27" ht="12" customHeight="1">
      <c r="A145" s="10">
        <v>141</v>
      </c>
      <c r="B145" s="98" t="s">
        <v>242</v>
      </c>
      <c r="C145" s="98" t="s">
        <v>241</v>
      </c>
      <c r="D145" s="11" t="s">
        <v>52</v>
      </c>
      <c r="E145" s="11" t="s">
        <v>304</v>
      </c>
      <c r="F145" s="12" t="s">
        <v>49</v>
      </c>
      <c r="G145" s="11" t="s">
        <v>511</v>
      </c>
      <c r="H145" s="12" t="s">
        <v>307</v>
      </c>
      <c r="I145" s="103" t="s">
        <v>504</v>
      </c>
      <c r="J145" s="12" t="str">
        <f>"≥17h"</f>
        <v>≥17h</v>
      </c>
      <c r="K145" s="12" t="s">
        <v>512</v>
      </c>
      <c r="L145" s="69" t="s">
        <v>519</v>
      </c>
      <c r="M145" s="11"/>
      <c r="N145" s="96"/>
      <c r="O145" s="83"/>
      <c r="P145" s="84"/>
      <c r="Q145" s="84"/>
      <c r="R145" s="84"/>
      <c r="S145" s="84"/>
      <c r="T145" s="84"/>
      <c r="U145" s="84"/>
      <c r="V145" s="84"/>
      <c r="W145" s="84"/>
      <c r="X145" s="85"/>
      <c r="Z145" s="2">
        <f t="shared" si="8"/>
        <v>0</v>
      </c>
      <c r="AA145" s="2">
        <v>0</v>
      </c>
    </row>
    <row r="146" spans="1:27" ht="12" customHeight="1">
      <c r="A146" s="10">
        <v>142</v>
      </c>
      <c r="B146" s="98" t="s">
        <v>98</v>
      </c>
      <c r="C146" s="98" t="s">
        <v>98</v>
      </c>
      <c r="D146" s="11" t="s">
        <v>52</v>
      </c>
      <c r="E146" s="11" t="s">
        <v>303</v>
      </c>
      <c r="F146" s="12" t="s">
        <v>49</v>
      </c>
      <c r="G146" s="12" t="s">
        <v>310</v>
      </c>
      <c r="H146" s="12" t="s">
        <v>306</v>
      </c>
      <c r="I146" s="103" t="s">
        <v>504</v>
      </c>
      <c r="J146" s="12" t="str">
        <f>"≥17h"</f>
        <v>≥17h</v>
      </c>
      <c r="K146" s="12" t="s">
        <v>512</v>
      </c>
      <c r="L146" s="69" t="s">
        <v>518</v>
      </c>
      <c r="M146" s="11"/>
      <c r="N146" s="96"/>
      <c r="O146" s="83"/>
      <c r="P146" s="84"/>
      <c r="Q146" s="84"/>
      <c r="R146" s="84"/>
      <c r="S146" s="84"/>
      <c r="T146" s="84"/>
      <c r="U146" s="84"/>
      <c r="V146" s="84"/>
      <c r="W146" s="84"/>
      <c r="X146" s="85"/>
      <c r="Z146" s="2">
        <f t="shared" si="8"/>
        <v>0</v>
      </c>
      <c r="AA146" s="2">
        <v>0</v>
      </c>
    </row>
    <row r="147" spans="1:27" ht="12" customHeight="1">
      <c r="A147" s="10">
        <v>143</v>
      </c>
      <c r="B147" s="98" t="s">
        <v>74</v>
      </c>
      <c r="C147" s="98" t="s">
        <v>75</v>
      </c>
      <c r="D147" s="11" t="s">
        <v>25</v>
      </c>
      <c r="E147" s="11" t="s">
        <v>303</v>
      </c>
      <c r="F147" s="12" t="s">
        <v>50</v>
      </c>
      <c r="G147" s="12" t="s">
        <v>510</v>
      </c>
      <c r="H147" s="12" t="s">
        <v>306</v>
      </c>
      <c r="I147" s="103" t="s">
        <v>504</v>
      </c>
      <c r="J147" s="12" t="str">
        <f>"≥17h"</f>
        <v>≥17h</v>
      </c>
      <c r="K147" s="12" t="s">
        <v>47</v>
      </c>
      <c r="L147" s="69" t="s">
        <v>519</v>
      </c>
      <c r="M147" s="11">
        <v>1</v>
      </c>
      <c r="N147" s="96"/>
      <c r="O147" s="83"/>
      <c r="P147" s="84"/>
      <c r="Q147" s="84"/>
      <c r="R147" s="84"/>
      <c r="S147" s="84"/>
      <c r="T147" s="84"/>
      <c r="U147" s="84"/>
      <c r="V147" s="84"/>
      <c r="W147" s="84"/>
      <c r="X147" s="85"/>
      <c r="Z147" s="2">
        <f t="shared" si="8"/>
        <v>0</v>
      </c>
      <c r="AA147" s="2">
        <v>0</v>
      </c>
    </row>
    <row r="148" spans="1:27" ht="12" customHeight="1">
      <c r="A148" s="10">
        <v>144</v>
      </c>
      <c r="B148" s="98" t="s">
        <v>83</v>
      </c>
      <c r="C148" s="98" t="s">
        <v>83</v>
      </c>
      <c r="D148" s="11" t="s">
        <v>52</v>
      </c>
      <c r="E148" s="11" t="s">
        <v>304</v>
      </c>
      <c r="F148" s="12" t="s">
        <v>49</v>
      </c>
      <c r="G148" s="12" t="s">
        <v>310</v>
      </c>
      <c r="H148" s="12" t="s">
        <v>306</v>
      </c>
      <c r="I148" s="103" t="s">
        <v>504</v>
      </c>
      <c r="J148" s="12" t="str">
        <f>"≥17h"</f>
        <v>≥17h</v>
      </c>
      <c r="K148" s="12" t="s">
        <v>512</v>
      </c>
      <c r="L148" s="69" t="s">
        <v>518</v>
      </c>
      <c r="M148" s="11"/>
      <c r="N148" s="96"/>
      <c r="O148" s="83"/>
      <c r="P148" s="84"/>
      <c r="Q148" s="84"/>
      <c r="R148" s="84"/>
      <c r="S148" s="84"/>
      <c r="T148" s="84"/>
      <c r="U148" s="84"/>
      <c r="V148" s="84"/>
      <c r="W148" s="84"/>
      <c r="X148" s="85"/>
      <c r="Z148" s="2">
        <f t="shared" si="8"/>
        <v>0</v>
      </c>
      <c r="AA148" s="2">
        <v>0</v>
      </c>
    </row>
    <row r="149" spans="1:27" ht="12" customHeight="1">
      <c r="A149" s="10">
        <v>145</v>
      </c>
      <c r="B149" s="98" t="s">
        <v>97</v>
      </c>
      <c r="C149" s="98" t="s">
        <v>75</v>
      </c>
      <c r="D149" s="11" t="s">
        <v>51</v>
      </c>
      <c r="E149" s="11" t="s">
        <v>303</v>
      </c>
      <c r="F149" s="12" t="s">
        <v>50</v>
      </c>
      <c r="G149" s="12" t="s">
        <v>310</v>
      </c>
      <c r="H149" s="12" t="s">
        <v>306</v>
      </c>
      <c r="I149" s="103" t="s">
        <v>505</v>
      </c>
      <c r="J149" s="12" t="str">
        <f>"≥17h"</f>
        <v>≥17h</v>
      </c>
      <c r="K149" s="12" t="s">
        <v>512</v>
      </c>
      <c r="L149" s="69" t="s">
        <v>519</v>
      </c>
      <c r="M149" s="11"/>
      <c r="N149" s="96"/>
      <c r="O149" s="83"/>
      <c r="P149" s="84"/>
      <c r="Q149" s="84"/>
      <c r="R149" s="84"/>
      <c r="S149" s="84"/>
      <c r="T149" s="84"/>
      <c r="U149" s="84"/>
      <c r="V149" s="84"/>
      <c r="W149" s="84"/>
      <c r="X149" s="85"/>
      <c r="Z149" s="2">
        <f t="shared" si="8"/>
        <v>0</v>
      </c>
      <c r="AA149" s="2">
        <v>0</v>
      </c>
    </row>
    <row r="150" spans="1:27" ht="12" customHeight="1">
      <c r="A150" s="10">
        <v>146</v>
      </c>
      <c r="B150" s="98" t="s">
        <v>83</v>
      </c>
      <c r="C150" s="98" t="s">
        <v>83</v>
      </c>
      <c r="D150" s="11" t="s">
        <v>51</v>
      </c>
      <c r="E150" s="11" t="s">
        <v>303</v>
      </c>
      <c r="F150" s="12" t="s">
        <v>48</v>
      </c>
      <c r="G150" s="12" t="s">
        <v>510</v>
      </c>
      <c r="H150" s="12" t="s">
        <v>306</v>
      </c>
      <c r="I150" s="103" t="s">
        <v>504</v>
      </c>
      <c r="J150" s="11" t="str">
        <f>"12-16h"</f>
        <v>12-16h</v>
      </c>
      <c r="K150" s="12" t="s">
        <v>513</v>
      </c>
      <c r="L150" s="69" t="s">
        <v>518</v>
      </c>
      <c r="M150" s="11">
        <v>1</v>
      </c>
      <c r="N150" s="96"/>
      <c r="O150" s="83"/>
      <c r="P150" s="84"/>
      <c r="Q150" s="84"/>
      <c r="R150" s="84"/>
      <c r="S150" s="84"/>
      <c r="T150" s="84"/>
      <c r="U150" s="84"/>
      <c r="V150" s="84"/>
      <c r="W150" s="84"/>
      <c r="X150" s="85"/>
      <c r="Z150" s="2">
        <f t="shared" si="8"/>
        <v>0</v>
      </c>
      <c r="AA150" s="2">
        <v>0</v>
      </c>
    </row>
    <row r="151" spans="1:27" ht="12" customHeight="1">
      <c r="A151" s="10">
        <v>147</v>
      </c>
      <c r="B151" s="98" t="s">
        <v>97</v>
      </c>
      <c r="C151" s="98" t="s">
        <v>75</v>
      </c>
      <c r="D151" s="11" t="s">
        <v>52</v>
      </c>
      <c r="E151" s="11" t="s">
        <v>304</v>
      </c>
      <c r="F151" s="12" t="s">
        <v>50</v>
      </c>
      <c r="G151" s="12" t="s">
        <v>310</v>
      </c>
      <c r="H151" s="12" t="s">
        <v>306</v>
      </c>
      <c r="I151" s="103" t="s">
        <v>504</v>
      </c>
      <c r="J151" s="12" t="str">
        <f t="shared" ref="J151:J158" si="9">"≥17h"</f>
        <v>≥17h</v>
      </c>
      <c r="K151" s="12" t="s">
        <v>512</v>
      </c>
      <c r="L151" s="69" t="s">
        <v>519</v>
      </c>
      <c r="M151" s="11">
        <v>1</v>
      </c>
      <c r="N151" s="96"/>
      <c r="O151" s="83"/>
      <c r="P151" s="84"/>
      <c r="Q151" s="84"/>
      <c r="R151" s="84"/>
      <c r="S151" s="84"/>
      <c r="T151" s="84"/>
      <c r="U151" s="84"/>
      <c r="V151" s="84"/>
      <c r="W151" s="84"/>
      <c r="X151" s="85"/>
      <c r="Z151" s="2">
        <f t="shared" si="8"/>
        <v>0</v>
      </c>
      <c r="AA151" s="2">
        <v>0</v>
      </c>
    </row>
    <row r="152" spans="1:27" ht="12" customHeight="1">
      <c r="A152" s="10">
        <v>148</v>
      </c>
      <c r="B152" s="98" t="s">
        <v>273</v>
      </c>
      <c r="C152" s="98" t="s">
        <v>89</v>
      </c>
      <c r="D152" s="11" t="s">
        <v>51</v>
      </c>
      <c r="E152" s="11" t="s">
        <v>304</v>
      </c>
      <c r="F152" s="12" t="s">
        <v>48</v>
      </c>
      <c r="G152" s="11" t="s">
        <v>511</v>
      </c>
      <c r="H152" s="12" t="s">
        <v>307</v>
      </c>
      <c r="I152" s="12" t="s">
        <v>505</v>
      </c>
      <c r="J152" s="12" t="str">
        <f t="shared" si="9"/>
        <v>≥17h</v>
      </c>
      <c r="K152" s="12" t="s">
        <v>513</v>
      </c>
      <c r="L152" s="69" t="s">
        <v>520</v>
      </c>
      <c r="M152" s="11">
        <v>1</v>
      </c>
      <c r="N152" s="96">
        <v>1</v>
      </c>
      <c r="O152" s="83">
        <v>1</v>
      </c>
      <c r="P152" s="84"/>
      <c r="Q152" s="84"/>
      <c r="R152" s="84">
        <v>1</v>
      </c>
      <c r="S152" s="84"/>
      <c r="T152" s="84"/>
      <c r="U152" s="84"/>
      <c r="V152" s="84"/>
      <c r="W152" s="84"/>
      <c r="X152" s="85"/>
      <c r="Y152" s="2">
        <v>1</v>
      </c>
      <c r="Z152" s="2">
        <f t="shared" si="8"/>
        <v>2</v>
      </c>
      <c r="AA152" s="2">
        <v>1</v>
      </c>
    </row>
    <row r="153" spans="1:27" ht="12" customHeight="1">
      <c r="A153" s="10">
        <v>149</v>
      </c>
      <c r="B153" s="98" t="s">
        <v>99</v>
      </c>
      <c r="C153" s="98" t="s">
        <v>83</v>
      </c>
      <c r="D153" s="11" t="s">
        <v>51</v>
      </c>
      <c r="E153" s="11" t="s">
        <v>303</v>
      </c>
      <c r="F153" s="12" t="s">
        <v>48</v>
      </c>
      <c r="G153" s="12" t="s">
        <v>510</v>
      </c>
      <c r="H153" s="12" t="s">
        <v>308</v>
      </c>
      <c r="I153" s="11" t="s">
        <v>507</v>
      </c>
      <c r="J153" s="12" t="str">
        <f t="shared" si="9"/>
        <v>≥17h</v>
      </c>
      <c r="K153" s="12" t="s">
        <v>513</v>
      </c>
      <c r="L153" s="69" t="s">
        <v>518</v>
      </c>
      <c r="M153" s="11">
        <v>1</v>
      </c>
      <c r="N153" s="96"/>
      <c r="O153" s="83"/>
      <c r="P153" s="84"/>
      <c r="Q153" s="84"/>
      <c r="R153" s="84"/>
      <c r="S153" s="84"/>
      <c r="T153" s="84"/>
      <c r="U153" s="84"/>
      <c r="V153" s="84"/>
      <c r="W153" s="84"/>
      <c r="X153" s="85"/>
      <c r="Z153" s="2">
        <f t="shared" si="8"/>
        <v>0</v>
      </c>
      <c r="AA153" s="2">
        <v>0</v>
      </c>
    </row>
    <row r="154" spans="1:27" ht="12" customHeight="1">
      <c r="A154" s="10">
        <v>150</v>
      </c>
      <c r="B154" s="98" t="s">
        <v>126</v>
      </c>
      <c r="C154" s="98" t="s">
        <v>126</v>
      </c>
      <c r="D154" s="11" t="s">
        <v>25</v>
      </c>
      <c r="E154" s="11" t="s">
        <v>303</v>
      </c>
      <c r="F154" s="12" t="s">
        <v>48</v>
      </c>
      <c r="G154" s="12" t="s">
        <v>310</v>
      </c>
      <c r="H154" s="12" t="s">
        <v>306</v>
      </c>
      <c r="I154" s="103" t="s">
        <v>505</v>
      </c>
      <c r="J154" s="12" t="str">
        <f t="shared" si="9"/>
        <v>≥17h</v>
      </c>
      <c r="K154" s="12" t="s">
        <v>513</v>
      </c>
      <c r="L154" s="69" t="s">
        <v>518</v>
      </c>
      <c r="M154" s="11">
        <v>1</v>
      </c>
      <c r="N154" s="96">
        <v>1</v>
      </c>
      <c r="O154" s="83"/>
      <c r="P154" s="84"/>
      <c r="Q154" s="84"/>
      <c r="R154" s="84"/>
      <c r="S154" s="84"/>
      <c r="T154" s="84"/>
      <c r="U154" s="84"/>
      <c r="V154" s="84"/>
      <c r="W154" s="84"/>
      <c r="X154" s="85">
        <v>1</v>
      </c>
      <c r="Y154" s="2">
        <v>1</v>
      </c>
      <c r="Z154" s="2">
        <f t="shared" si="8"/>
        <v>1</v>
      </c>
      <c r="AA154" s="2">
        <v>1</v>
      </c>
    </row>
    <row r="155" spans="1:27" ht="12" customHeight="1">
      <c r="A155" s="10">
        <v>151</v>
      </c>
      <c r="B155" s="98" t="s">
        <v>141</v>
      </c>
      <c r="C155" s="98" t="s">
        <v>141</v>
      </c>
      <c r="D155" s="11" t="s">
        <v>52</v>
      </c>
      <c r="E155" s="11" t="s">
        <v>303</v>
      </c>
      <c r="F155" s="12" t="s">
        <v>49</v>
      </c>
      <c r="G155" s="12" t="s">
        <v>310</v>
      </c>
      <c r="H155" s="12" t="s">
        <v>306</v>
      </c>
      <c r="I155" s="103" t="s">
        <v>504</v>
      </c>
      <c r="J155" s="12" t="str">
        <f t="shared" si="9"/>
        <v>≥17h</v>
      </c>
      <c r="K155" s="12" t="s">
        <v>512</v>
      </c>
      <c r="L155" s="69" t="s">
        <v>518</v>
      </c>
      <c r="M155" s="11">
        <v>1</v>
      </c>
      <c r="N155" s="96">
        <v>1</v>
      </c>
      <c r="O155" s="83">
        <v>1</v>
      </c>
      <c r="P155" s="84"/>
      <c r="Q155" s="84">
        <v>1</v>
      </c>
      <c r="R155" s="84"/>
      <c r="S155" s="84"/>
      <c r="T155" s="84"/>
      <c r="U155" s="84"/>
      <c r="V155" s="84"/>
      <c r="W155" s="84"/>
      <c r="X155" s="85"/>
      <c r="Y155" s="2">
        <v>1</v>
      </c>
      <c r="Z155" s="2">
        <f t="shared" si="8"/>
        <v>2</v>
      </c>
      <c r="AA155" s="2">
        <v>1</v>
      </c>
    </row>
    <row r="156" spans="1:27" ht="12" customHeight="1">
      <c r="A156" s="10">
        <v>152</v>
      </c>
      <c r="B156" s="98" t="s">
        <v>273</v>
      </c>
      <c r="C156" s="98" t="s">
        <v>89</v>
      </c>
      <c r="D156" s="11" t="s">
        <v>51</v>
      </c>
      <c r="E156" s="11" t="s">
        <v>304</v>
      </c>
      <c r="F156" s="12" t="s">
        <v>50</v>
      </c>
      <c r="G156" s="12" t="s">
        <v>510</v>
      </c>
      <c r="H156" s="12" t="s">
        <v>306</v>
      </c>
      <c r="I156" s="103" t="s">
        <v>505</v>
      </c>
      <c r="J156" s="12" t="str">
        <f t="shared" si="9"/>
        <v>≥17h</v>
      </c>
      <c r="K156" s="12" t="s">
        <v>47</v>
      </c>
      <c r="L156" s="69" t="s">
        <v>520</v>
      </c>
      <c r="M156" s="11"/>
      <c r="N156" s="96"/>
      <c r="O156" s="83"/>
      <c r="P156" s="84"/>
      <c r="Q156" s="84"/>
      <c r="R156" s="84"/>
      <c r="S156" s="84"/>
      <c r="T156" s="84"/>
      <c r="U156" s="84"/>
      <c r="V156" s="84"/>
      <c r="W156" s="84"/>
      <c r="X156" s="85"/>
      <c r="Z156" s="2">
        <f t="shared" si="8"/>
        <v>0</v>
      </c>
      <c r="AA156" s="2">
        <v>0</v>
      </c>
    </row>
    <row r="157" spans="1:27" ht="12" customHeight="1">
      <c r="A157" s="10">
        <v>153</v>
      </c>
      <c r="B157" s="98" t="s">
        <v>67</v>
      </c>
      <c r="C157" s="98" t="s">
        <v>67</v>
      </c>
      <c r="D157" s="11" t="s">
        <v>52</v>
      </c>
      <c r="E157" s="11" t="s">
        <v>304</v>
      </c>
      <c r="F157" s="12" t="s">
        <v>48</v>
      </c>
      <c r="G157" s="12" t="s">
        <v>310</v>
      </c>
      <c r="H157" s="12" t="s">
        <v>306</v>
      </c>
      <c r="I157" s="103" t="s">
        <v>504</v>
      </c>
      <c r="J157" s="12" t="str">
        <f t="shared" si="9"/>
        <v>≥17h</v>
      </c>
      <c r="K157" s="12" t="s">
        <v>512</v>
      </c>
      <c r="L157" s="69" t="s">
        <v>518</v>
      </c>
      <c r="M157" s="11">
        <v>1</v>
      </c>
      <c r="N157" s="96"/>
      <c r="O157" s="83"/>
      <c r="P157" s="84"/>
      <c r="Q157" s="84"/>
      <c r="R157" s="84"/>
      <c r="S157" s="84"/>
      <c r="T157" s="84"/>
      <c r="U157" s="84"/>
      <c r="V157" s="84"/>
      <c r="W157" s="84"/>
      <c r="X157" s="85"/>
      <c r="Z157" s="2">
        <f t="shared" si="8"/>
        <v>0</v>
      </c>
      <c r="AA157" s="2">
        <v>0</v>
      </c>
    </row>
    <row r="158" spans="1:27" ht="12" customHeight="1">
      <c r="A158" s="10">
        <v>154</v>
      </c>
      <c r="B158" s="98" t="s">
        <v>63</v>
      </c>
      <c r="C158" s="98" t="s">
        <v>63</v>
      </c>
      <c r="D158" s="11" t="s">
        <v>51</v>
      </c>
      <c r="E158" s="11" t="s">
        <v>304</v>
      </c>
      <c r="F158" s="12" t="s">
        <v>49</v>
      </c>
      <c r="G158" s="12" t="s">
        <v>310</v>
      </c>
      <c r="H158" s="12" t="s">
        <v>306</v>
      </c>
      <c r="I158" s="12" t="s">
        <v>505</v>
      </c>
      <c r="J158" s="12" t="str">
        <f t="shared" si="9"/>
        <v>≥17h</v>
      </c>
      <c r="K158" s="12" t="s">
        <v>512</v>
      </c>
      <c r="L158" s="69" t="s">
        <v>518</v>
      </c>
      <c r="M158" s="11"/>
      <c r="N158" s="96"/>
      <c r="O158" s="83"/>
      <c r="P158" s="84"/>
      <c r="Q158" s="84"/>
      <c r="R158" s="84"/>
      <c r="S158" s="84"/>
      <c r="T158" s="84"/>
      <c r="U158" s="84"/>
      <c r="V158" s="84"/>
      <c r="W158" s="84"/>
      <c r="X158" s="85"/>
      <c r="Z158" s="2">
        <f t="shared" si="8"/>
        <v>0</v>
      </c>
      <c r="AA158" s="2">
        <v>0</v>
      </c>
    </row>
    <row r="159" spans="1:27" ht="12" customHeight="1">
      <c r="A159" s="10">
        <v>155</v>
      </c>
      <c r="B159" s="98" t="s">
        <v>63</v>
      </c>
      <c r="C159" s="98" t="s">
        <v>63</v>
      </c>
      <c r="D159" s="11" t="s">
        <v>51</v>
      </c>
      <c r="E159" s="11" t="s">
        <v>303</v>
      </c>
      <c r="F159" s="12" t="s">
        <v>48</v>
      </c>
      <c r="G159" s="12" t="s">
        <v>310</v>
      </c>
      <c r="H159" s="12" t="s">
        <v>306</v>
      </c>
      <c r="I159" s="103" t="s">
        <v>504</v>
      </c>
      <c r="J159" s="11" t="str">
        <f>"≤12h"</f>
        <v>≤12h</v>
      </c>
      <c r="K159" s="12" t="s">
        <v>513</v>
      </c>
      <c r="L159" s="69" t="s">
        <v>518</v>
      </c>
      <c r="M159" s="11">
        <v>1</v>
      </c>
      <c r="N159" s="96"/>
      <c r="O159" s="83"/>
      <c r="P159" s="84"/>
      <c r="Q159" s="84"/>
      <c r="R159" s="84"/>
      <c r="S159" s="84"/>
      <c r="T159" s="84"/>
      <c r="U159" s="84"/>
      <c r="V159" s="84"/>
      <c r="W159" s="84"/>
      <c r="X159" s="85"/>
      <c r="Z159" s="2">
        <f t="shared" si="8"/>
        <v>0</v>
      </c>
      <c r="AA159" s="2">
        <v>0</v>
      </c>
    </row>
    <row r="160" spans="1:27" ht="12" customHeight="1">
      <c r="A160" s="10">
        <v>156</v>
      </c>
      <c r="B160" s="98" t="s">
        <v>291</v>
      </c>
      <c r="C160" s="98" t="s">
        <v>291</v>
      </c>
      <c r="D160" s="11" t="s">
        <v>52</v>
      </c>
      <c r="E160" s="11" t="s">
        <v>304</v>
      </c>
      <c r="F160" s="12" t="s">
        <v>50</v>
      </c>
      <c r="G160" s="12" t="s">
        <v>510</v>
      </c>
      <c r="H160" s="12" t="s">
        <v>307</v>
      </c>
      <c r="I160" s="11" t="s">
        <v>507</v>
      </c>
      <c r="J160" s="12" t="str">
        <f t="shared" ref="J160:J166" si="10">"≥17h"</f>
        <v>≥17h</v>
      </c>
      <c r="K160" s="12" t="s">
        <v>512</v>
      </c>
      <c r="L160" s="69" t="s">
        <v>519</v>
      </c>
      <c r="M160" s="11">
        <v>1</v>
      </c>
      <c r="N160" s="96"/>
      <c r="O160" s="83"/>
      <c r="P160" s="84"/>
      <c r="Q160" s="84"/>
      <c r="R160" s="84"/>
      <c r="S160" s="84"/>
      <c r="T160" s="84"/>
      <c r="U160" s="84"/>
      <c r="V160" s="84"/>
      <c r="W160" s="84"/>
      <c r="X160" s="85"/>
      <c r="Z160" s="2">
        <f t="shared" si="8"/>
        <v>0</v>
      </c>
      <c r="AA160" s="2">
        <v>0</v>
      </c>
    </row>
    <row r="161" spans="1:27" ht="12" customHeight="1">
      <c r="A161" s="10">
        <v>157</v>
      </c>
      <c r="B161" s="98" t="s">
        <v>291</v>
      </c>
      <c r="C161" s="98" t="s">
        <v>291</v>
      </c>
      <c r="D161" s="11" t="s">
        <v>52</v>
      </c>
      <c r="E161" s="11" t="s">
        <v>303</v>
      </c>
      <c r="F161" s="12" t="s">
        <v>49</v>
      </c>
      <c r="G161" s="12" t="s">
        <v>310</v>
      </c>
      <c r="H161" s="12" t="s">
        <v>306</v>
      </c>
      <c r="I161" s="12" t="s">
        <v>505</v>
      </c>
      <c r="J161" s="12" t="str">
        <f t="shared" si="10"/>
        <v>≥17h</v>
      </c>
      <c r="K161" s="12" t="s">
        <v>513</v>
      </c>
      <c r="L161" s="69" t="s">
        <v>519</v>
      </c>
      <c r="M161" s="11">
        <v>1</v>
      </c>
      <c r="N161" s="96"/>
      <c r="O161" s="83"/>
      <c r="P161" s="84"/>
      <c r="Q161" s="84"/>
      <c r="R161" s="84"/>
      <c r="S161" s="84"/>
      <c r="T161" s="84"/>
      <c r="U161" s="84"/>
      <c r="V161" s="84"/>
      <c r="W161" s="84"/>
      <c r="X161" s="85"/>
      <c r="Z161" s="2">
        <f t="shared" si="8"/>
        <v>0</v>
      </c>
      <c r="AA161" s="2">
        <v>0</v>
      </c>
    </row>
    <row r="162" spans="1:27" ht="12" customHeight="1">
      <c r="A162" s="10">
        <v>158</v>
      </c>
      <c r="B162" s="98" t="s">
        <v>63</v>
      </c>
      <c r="C162" s="98" t="s">
        <v>63</v>
      </c>
      <c r="D162" s="11" t="s">
        <v>52</v>
      </c>
      <c r="E162" s="11" t="s">
        <v>304</v>
      </c>
      <c r="F162" s="12" t="s">
        <v>49</v>
      </c>
      <c r="G162" s="12" t="s">
        <v>310</v>
      </c>
      <c r="H162" s="12" t="s">
        <v>306</v>
      </c>
      <c r="I162" s="103" t="s">
        <v>504</v>
      </c>
      <c r="J162" s="12" t="str">
        <f t="shared" si="10"/>
        <v>≥17h</v>
      </c>
      <c r="K162" s="12" t="s">
        <v>512</v>
      </c>
      <c r="L162" s="69" t="s">
        <v>518</v>
      </c>
      <c r="M162" s="11"/>
      <c r="N162" s="96"/>
      <c r="O162" s="83"/>
      <c r="P162" s="84"/>
      <c r="Q162" s="84"/>
      <c r="R162" s="84"/>
      <c r="S162" s="84"/>
      <c r="T162" s="84"/>
      <c r="U162" s="84"/>
      <c r="V162" s="84"/>
      <c r="W162" s="84"/>
      <c r="X162" s="85"/>
      <c r="Z162" s="2">
        <f t="shared" si="8"/>
        <v>0</v>
      </c>
      <c r="AA162" s="2">
        <v>0</v>
      </c>
    </row>
    <row r="163" spans="1:27" ht="12" customHeight="1">
      <c r="A163" s="10">
        <v>159</v>
      </c>
      <c r="B163" s="98" t="s">
        <v>63</v>
      </c>
      <c r="C163" s="98" t="s">
        <v>63</v>
      </c>
      <c r="D163" s="11" t="s">
        <v>52</v>
      </c>
      <c r="E163" s="11" t="s">
        <v>304</v>
      </c>
      <c r="F163" s="12" t="s">
        <v>49</v>
      </c>
      <c r="G163" s="12" t="s">
        <v>310</v>
      </c>
      <c r="H163" s="12" t="s">
        <v>306</v>
      </c>
      <c r="I163" s="103" t="s">
        <v>504</v>
      </c>
      <c r="J163" s="12" t="str">
        <f t="shared" si="10"/>
        <v>≥17h</v>
      </c>
      <c r="K163" s="12" t="s">
        <v>512</v>
      </c>
      <c r="L163" s="69" t="s">
        <v>518</v>
      </c>
      <c r="M163" s="11"/>
      <c r="N163" s="96"/>
      <c r="O163" s="83"/>
      <c r="P163" s="84"/>
      <c r="Q163" s="84"/>
      <c r="R163" s="84"/>
      <c r="S163" s="84"/>
      <c r="T163" s="84"/>
      <c r="U163" s="84"/>
      <c r="V163" s="84"/>
      <c r="W163" s="84"/>
      <c r="X163" s="85"/>
      <c r="Z163" s="2">
        <f t="shared" si="8"/>
        <v>0</v>
      </c>
      <c r="AA163" s="2">
        <v>0</v>
      </c>
    </row>
    <row r="164" spans="1:27" ht="12" customHeight="1">
      <c r="A164" s="10">
        <v>160</v>
      </c>
      <c r="B164" s="98" t="s">
        <v>64</v>
      </c>
      <c r="C164" s="98" t="s">
        <v>64</v>
      </c>
      <c r="D164" s="11" t="s">
        <v>52</v>
      </c>
      <c r="E164" s="11" t="s">
        <v>304</v>
      </c>
      <c r="F164" s="12" t="s">
        <v>50</v>
      </c>
      <c r="G164" s="12" t="s">
        <v>310</v>
      </c>
      <c r="H164" s="12" t="s">
        <v>306</v>
      </c>
      <c r="I164" s="103" t="s">
        <v>504</v>
      </c>
      <c r="J164" s="12" t="str">
        <f t="shared" si="10"/>
        <v>≥17h</v>
      </c>
      <c r="K164" s="12" t="s">
        <v>512</v>
      </c>
      <c r="L164" s="69" t="s">
        <v>518</v>
      </c>
      <c r="M164" s="11"/>
      <c r="N164" s="96"/>
      <c r="O164" s="83"/>
      <c r="P164" s="84"/>
      <c r="Q164" s="84"/>
      <c r="R164" s="84"/>
      <c r="S164" s="84"/>
      <c r="T164" s="84"/>
      <c r="U164" s="84"/>
      <c r="V164" s="84"/>
      <c r="W164" s="84"/>
      <c r="X164" s="85"/>
      <c r="Z164" s="2">
        <f t="shared" si="8"/>
        <v>0</v>
      </c>
      <c r="AA164" s="2">
        <v>0</v>
      </c>
    </row>
    <row r="165" spans="1:27" ht="12" customHeight="1">
      <c r="A165" s="10">
        <v>161</v>
      </c>
      <c r="B165" s="98" t="s">
        <v>291</v>
      </c>
      <c r="C165" s="98" t="s">
        <v>291</v>
      </c>
      <c r="D165" s="11" t="s">
        <v>52</v>
      </c>
      <c r="E165" s="11" t="s">
        <v>303</v>
      </c>
      <c r="F165" s="12" t="s">
        <v>49</v>
      </c>
      <c r="G165" s="12" t="s">
        <v>310</v>
      </c>
      <c r="H165" s="12" t="s">
        <v>308</v>
      </c>
      <c r="I165" s="11" t="s">
        <v>504</v>
      </c>
      <c r="J165" s="12" t="str">
        <f t="shared" si="10"/>
        <v>≥17h</v>
      </c>
      <c r="K165" s="12" t="s">
        <v>47</v>
      </c>
      <c r="L165" s="69" t="s">
        <v>519</v>
      </c>
      <c r="M165" s="11"/>
      <c r="N165" s="96"/>
      <c r="O165" s="83"/>
      <c r="P165" s="84"/>
      <c r="Q165" s="84"/>
      <c r="R165" s="84"/>
      <c r="S165" s="84"/>
      <c r="T165" s="84"/>
      <c r="U165" s="84"/>
      <c r="V165" s="84"/>
      <c r="W165" s="84"/>
      <c r="X165" s="85"/>
      <c r="Z165" s="2">
        <f t="shared" si="8"/>
        <v>0</v>
      </c>
      <c r="AA165" s="2">
        <v>0</v>
      </c>
    </row>
    <row r="166" spans="1:27" ht="12" customHeight="1">
      <c r="A166" s="10">
        <v>162</v>
      </c>
      <c r="B166" s="98" t="s">
        <v>64</v>
      </c>
      <c r="C166" s="98" t="s">
        <v>64</v>
      </c>
      <c r="D166" s="11" t="s">
        <v>52</v>
      </c>
      <c r="E166" s="11" t="s">
        <v>304</v>
      </c>
      <c r="F166" s="12" t="s">
        <v>49</v>
      </c>
      <c r="G166" s="12" t="s">
        <v>310</v>
      </c>
      <c r="H166" s="12" t="s">
        <v>306</v>
      </c>
      <c r="I166" s="103" t="s">
        <v>505</v>
      </c>
      <c r="J166" s="12" t="str">
        <f t="shared" si="10"/>
        <v>≥17h</v>
      </c>
      <c r="K166" s="12" t="s">
        <v>512</v>
      </c>
      <c r="L166" s="69" t="s">
        <v>518</v>
      </c>
      <c r="M166" s="11"/>
      <c r="N166" s="96"/>
      <c r="O166" s="83"/>
      <c r="P166" s="84"/>
      <c r="Q166" s="84"/>
      <c r="R166" s="84"/>
      <c r="S166" s="84"/>
      <c r="T166" s="84"/>
      <c r="U166" s="84"/>
      <c r="V166" s="84"/>
      <c r="W166" s="84"/>
      <c r="X166" s="85"/>
      <c r="Z166" s="2">
        <f t="shared" si="8"/>
        <v>0</v>
      </c>
      <c r="AA166" s="2">
        <v>0</v>
      </c>
    </row>
    <row r="167" spans="1:27" ht="12" customHeight="1">
      <c r="A167" s="10">
        <v>163</v>
      </c>
      <c r="B167" s="98" t="s">
        <v>291</v>
      </c>
      <c r="C167" s="98" t="s">
        <v>291</v>
      </c>
      <c r="D167" s="11" t="s">
        <v>51</v>
      </c>
      <c r="E167" s="11" t="s">
        <v>303</v>
      </c>
      <c r="F167" s="12" t="s">
        <v>49</v>
      </c>
      <c r="G167" s="12" t="s">
        <v>310</v>
      </c>
      <c r="H167" s="12" t="s">
        <v>306</v>
      </c>
      <c r="I167" s="103" t="s">
        <v>505</v>
      </c>
      <c r="J167" s="11" t="str">
        <f>"12-16h"</f>
        <v>12-16h</v>
      </c>
      <c r="K167" s="12" t="s">
        <v>512</v>
      </c>
      <c r="L167" s="69" t="s">
        <v>519</v>
      </c>
      <c r="M167" s="11">
        <v>1</v>
      </c>
      <c r="N167" s="96"/>
      <c r="O167" s="83"/>
      <c r="P167" s="84"/>
      <c r="Q167" s="84"/>
      <c r="R167" s="84"/>
      <c r="S167" s="84"/>
      <c r="T167" s="84"/>
      <c r="U167" s="84"/>
      <c r="V167" s="84"/>
      <c r="W167" s="84"/>
      <c r="X167" s="85"/>
      <c r="Z167" s="2">
        <f t="shared" si="8"/>
        <v>0</v>
      </c>
      <c r="AA167" s="2">
        <v>0</v>
      </c>
    </row>
    <row r="168" spans="1:27" ht="12" customHeight="1">
      <c r="A168" s="10">
        <v>164</v>
      </c>
      <c r="B168" s="98" t="s">
        <v>166</v>
      </c>
      <c r="C168" s="98" t="s">
        <v>166</v>
      </c>
      <c r="D168" s="11" t="s">
        <v>52</v>
      </c>
      <c r="E168" s="11" t="s">
        <v>304</v>
      </c>
      <c r="F168" s="12" t="s">
        <v>49</v>
      </c>
      <c r="G168" s="12" t="s">
        <v>310</v>
      </c>
      <c r="H168" s="12" t="s">
        <v>306</v>
      </c>
      <c r="I168" s="103" t="s">
        <v>505</v>
      </c>
      <c r="J168" s="12" t="str">
        <f>"≥17h"</f>
        <v>≥17h</v>
      </c>
      <c r="K168" s="12" t="s">
        <v>512</v>
      </c>
      <c r="L168" s="69" t="s">
        <v>518</v>
      </c>
      <c r="M168" s="11">
        <v>1</v>
      </c>
      <c r="N168" s="96">
        <v>1</v>
      </c>
      <c r="O168" s="83"/>
      <c r="P168" s="84"/>
      <c r="Q168" s="84"/>
      <c r="R168" s="84"/>
      <c r="S168" s="84"/>
      <c r="T168" s="84"/>
      <c r="U168" s="84"/>
      <c r="V168" s="84"/>
      <c r="W168" s="84">
        <v>1</v>
      </c>
      <c r="X168" s="85"/>
      <c r="Y168" s="2">
        <v>1</v>
      </c>
      <c r="Z168" s="2">
        <f t="shared" si="8"/>
        <v>1</v>
      </c>
      <c r="AA168" s="2">
        <v>1</v>
      </c>
    </row>
    <row r="169" spans="1:27" ht="12" customHeight="1">
      <c r="A169" s="10">
        <v>165</v>
      </c>
      <c r="B169" s="98" t="s">
        <v>291</v>
      </c>
      <c r="C169" s="98" t="s">
        <v>291</v>
      </c>
      <c r="D169" s="11" t="s">
        <v>25</v>
      </c>
      <c r="E169" s="11" t="s">
        <v>304</v>
      </c>
      <c r="F169" s="12" t="s">
        <v>48</v>
      </c>
      <c r="G169" s="12" t="s">
        <v>510</v>
      </c>
      <c r="H169" s="12" t="s">
        <v>308</v>
      </c>
      <c r="I169" s="11" t="s">
        <v>507</v>
      </c>
      <c r="J169" s="12" t="str">
        <f>"≥17h"</f>
        <v>≥17h</v>
      </c>
      <c r="K169" s="12" t="s">
        <v>513</v>
      </c>
      <c r="L169" s="69" t="s">
        <v>519</v>
      </c>
      <c r="M169" s="11">
        <v>1</v>
      </c>
      <c r="N169" s="96">
        <v>1</v>
      </c>
      <c r="O169" s="83">
        <v>1</v>
      </c>
      <c r="P169" s="84">
        <v>1</v>
      </c>
      <c r="Q169" s="84"/>
      <c r="R169" s="84"/>
      <c r="S169" s="84"/>
      <c r="T169" s="84"/>
      <c r="U169" s="84"/>
      <c r="V169" s="84"/>
      <c r="W169" s="84"/>
      <c r="X169" s="85"/>
      <c r="Y169" s="2">
        <v>1</v>
      </c>
      <c r="Z169" s="2">
        <f t="shared" si="8"/>
        <v>2</v>
      </c>
      <c r="AA169" s="2">
        <v>1</v>
      </c>
    </row>
    <row r="170" spans="1:27" ht="12" customHeight="1">
      <c r="A170" s="10">
        <v>166</v>
      </c>
      <c r="B170" s="98" t="s">
        <v>291</v>
      </c>
      <c r="C170" s="98" t="s">
        <v>291</v>
      </c>
      <c r="D170" s="11" t="s">
        <v>52</v>
      </c>
      <c r="E170" s="11" t="s">
        <v>304</v>
      </c>
      <c r="F170" s="12" t="s">
        <v>49</v>
      </c>
      <c r="G170" s="12" t="s">
        <v>310</v>
      </c>
      <c r="H170" s="12" t="s">
        <v>306</v>
      </c>
      <c r="I170" s="103" t="s">
        <v>504</v>
      </c>
      <c r="J170" s="12" t="str">
        <f>"≥17h"</f>
        <v>≥17h</v>
      </c>
      <c r="K170" s="12" t="s">
        <v>512</v>
      </c>
      <c r="L170" s="69" t="s">
        <v>519</v>
      </c>
      <c r="M170" s="11">
        <v>1</v>
      </c>
      <c r="N170" s="96"/>
      <c r="O170" s="83"/>
      <c r="P170" s="84"/>
      <c r="Q170" s="84"/>
      <c r="R170" s="84"/>
      <c r="S170" s="84"/>
      <c r="T170" s="84"/>
      <c r="U170" s="84"/>
      <c r="V170" s="84"/>
      <c r="W170" s="84"/>
      <c r="X170" s="85"/>
      <c r="Z170" s="2">
        <f t="shared" si="8"/>
        <v>0</v>
      </c>
      <c r="AA170" s="2">
        <v>0</v>
      </c>
    </row>
    <row r="171" spans="1:27" ht="12" customHeight="1">
      <c r="A171" s="10">
        <v>167</v>
      </c>
      <c r="B171" s="98" t="s">
        <v>167</v>
      </c>
      <c r="C171" s="98" t="s">
        <v>167</v>
      </c>
      <c r="D171" s="11" t="s">
        <v>25</v>
      </c>
      <c r="E171" s="11" t="s">
        <v>304</v>
      </c>
      <c r="F171" s="12" t="s">
        <v>48</v>
      </c>
      <c r="G171" s="12" t="s">
        <v>310</v>
      </c>
      <c r="H171" s="12" t="s">
        <v>306</v>
      </c>
      <c r="I171" s="12" t="s">
        <v>505</v>
      </c>
      <c r="J171" s="11" t="str">
        <f>"≤12h"</f>
        <v>≤12h</v>
      </c>
      <c r="K171" s="12" t="s">
        <v>47</v>
      </c>
      <c r="L171" s="69" t="s">
        <v>518</v>
      </c>
      <c r="M171" s="11">
        <v>1</v>
      </c>
      <c r="N171" s="96">
        <v>1</v>
      </c>
      <c r="O171" s="83"/>
      <c r="P171" s="84"/>
      <c r="Q171" s="84"/>
      <c r="R171" s="84"/>
      <c r="S171" s="84"/>
      <c r="T171" s="84"/>
      <c r="U171" s="84"/>
      <c r="V171" s="84"/>
      <c r="W171" s="84"/>
      <c r="X171" s="85">
        <v>1</v>
      </c>
      <c r="Y171" s="2">
        <v>1</v>
      </c>
      <c r="Z171" s="2">
        <f t="shared" si="8"/>
        <v>1</v>
      </c>
      <c r="AA171" s="2">
        <v>1</v>
      </c>
    </row>
    <row r="172" spans="1:27" ht="12" customHeight="1">
      <c r="A172" s="10">
        <v>168</v>
      </c>
      <c r="B172" s="98" t="s">
        <v>167</v>
      </c>
      <c r="C172" s="98" t="s">
        <v>167</v>
      </c>
      <c r="D172" s="11" t="s">
        <v>52</v>
      </c>
      <c r="E172" s="11" t="s">
        <v>304</v>
      </c>
      <c r="F172" s="12" t="s">
        <v>49</v>
      </c>
      <c r="G172" s="12" t="s">
        <v>310</v>
      </c>
      <c r="H172" s="12" t="s">
        <v>306</v>
      </c>
      <c r="I172" s="11" t="s">
        <v>504</v>
      </c>
      <c r="J172" s="12" t="str">
        <f>"≥17h"</f>
        <v>≥17h</v>
      </c>
      <c r="K172" s="12" t="s">
        <v>512</v>
      </c>
      <c r="L172" s="69" t="s">
        <v>518</v>
      </c>
      <c r="M172" s="11">
        <v>1</v>
      </c>
      <c r="N172" s="96">
        <v>1</v>
      </c>
      <c r="O172" s="83"/>
      <c r="P172" s="84"/>
      <c r="Q172" s="84"/>
      <c r="R172" s="84"/>
      <c r="S172" s="84"/>
      <c r="T172" s="84"/>
      <c r="U172" s="84"/>
      <c r="V172" s="84"/>
      <c r="W172" s="84"/>
      <c r="X172" s="85">
        <v>1</v>
      </c>
      <c r="Y172" s="2">
        <v>1</v>
      </c>
      <c r="Z172" s="2">
        <f t="shared" si="8"/>
        <v>1</v>
      </c>
      <c r="AA172" s="2">
        <v>1</v>
      </c>
    </row>
    <row r="173" spans="1:27" ht="12" customHeight="1">
      <c r="A173" s="10">
        <v>169</v>
      </c>
      <c r="B173" s="98" t="s">
        <v>291</v>
      </c>
      <c r="C173" s="98" t="s">
        <v>291</v>
      </c>
      <c r="D173" s="11" t="s">
        <v>52</v>
      </c>
      <c r="E173" s="11" t="s">
        <v>304</v>
      </c>
      <c r="F173" s="12" t="s">
        <v>49</v>
      </c>
      <c r="G173" s="12" t="s">
        <v>310</v>
      </c>
      <c r="H173" s="12" t="s">
        <v>306</v>
      </c>
      <c r="I173" s="11" t="s">
        <v>504</v>
      </c>
      <c r="J173" s="12" t="str">
        <f>"≥17h"</f>
        <v>≥17h</v>
      </c>
      <c r="K173" s="12" t="s">
        <v>512</v>
      </c>
      <c r="L173" s="69" t="s">
        <v>519</v>
      </c>
      <c r="M173" s="11">
        <v>1</v>
      </c>
      <c r="N173" s="96"/>
      <c r="O173" s="83"/>
      <c r="P173" s="84"/>
      <c r="Q173" s="84"/>
      <c r="R173" s="84"/>
      <c r="S173" s="84"/>
      <c r="T173" s="84"/>
      <c r="U173" s="84"/>
      <c r="V173" s="84"/>
      <c r="W173" s="84"/>
      <c r="X173" s="85"/>
      <c r="Z173" s="2">
        <f t="shared" si="8"/>
        <v>0</v>
      </c>
      <c r="AA173" s="2">
        <v>0</v>
      </c>
    </row>
    <row r="174" spans="1:27" ht="12" customHeight="1">
      <c r="A174" s="10">
        <v>170</v>
      </c>
      <c r="B174" s="98" t="s">
        <v>188</v>
      </c>
      <c r="C174" s="98" t="s">
        <v>188</v>
      </c>
      <c r="D174" s="11" t="s">
        <v>52</v>
      </c>
      <c r="E174" s="11" t="s">
        <v>303</v>
      </c>
      <c r="F174" s="12" t="s">
        <v>50</v>
      </c>
      <c r="G174" s="12" t="s">
        <v>310</v>
      </c>
      <c r="H174" s="12" t="s">
        <v>307</v>
      </c>
      <c r="I174" s="11" t="s">
        <v>504</v>
      </c>
      <c r="J174" s="12" t="str">
        <f>"≥17h"</f>
        <v>≥17h</v>
      </c>
      <c r="K174" s="12" t="s">
        <v>512</v>
      </c>
      <c r="L174" s="69" t="s">
        <v>518</v>
      </c>
      <c r="M174" s="11">
        <v>1</v>
      </c>
      <c r="N174" s="96">
        <v>1</v>
      </c>
      <c r="O174" s="83"/>
      <c r="P174" s="84"/>
      <c r="Q174" s="84"/>
      <c r="R174" s="84"/>
      <c r="S174" s="84"/>
      <c r="T174" s="84"/>
      <c r="U174" s="84"/>
      <c r="V174" s="84"/>
      <c r="W174" s="84">
        <v>1</v>
      </c>
      <c r="X174" s="85"/>
      <c r="Y174" s="2">
        <v>1</v>
      </c>
      <c r="Z174" s="2">
        <f t="shared" si="8"/>
        <v>1</v>
      </c>
      <c r="AA174" s="2">
        <v>1</v>
      </c>
    </row>
    <row r="175" spans="1:27" ht="12" customHeight="1">
      <c r="A175" s="10">
        <v>171</v>
      </c>
      <c r="B175" s="98" t="s">
        <v>291</v>
      </c>
      <c r="C175" s="98" t="s">
        <v>291</v>
      </c>
      <c r="D175" s="11" t="s">
        <v>51</v>
      </c>
      <c r="E175" s="11" t="s">
        <v>304</v>
      </c>
      <c r="F175" s="12" t="s">
        <v>49</v>
      </c>
      <c r="G175" s="12" t="s">
        <v>310</v>
      </c>
      <c r="H175" s="12" t="s">
        <v>306</v>
      </c>
      <c r="I175" s="11" t="s">
        <v>504</v>
      </c>
      <c r="J175" s="12" t="str">
        <f>"≥17h"</f>
        <v>≥17h</v>
      </c>
      <c r="K175" s="12" t="s">
        <v>47</v>
      </c>
      <c r="L175" s="69" t="s">
        <v>519</v>
      </c>
      <c r="M175" s="11"/>
      <c r="N175" s="96"/>
      <c r="O175" s="83"/>
      <c r="P175" s="84"/>
      <c r="Q175" s="84"/>
      <c r="R175" s="84"/>
      <c r="S175" s="84"/>
      <c r="T175" s="84"/>
      <c r="U175" s="84"/>
      <c r="V175" s="84"/>
      <c r="W175" s="84"/>
      <c r="X175" s="85"/>
      <c r="Z175" s="2">
        <f t="shared" si="8"/>
        <v>0</v>
      </c>
      <c r="AA175" s="2">
        <v>0</v>
      </c>
    </row>
    <row r="176" spans="1:27" ht="12" customHeight="1">
      <c r="A176" s="10">
        <v>172</v>
      </c>
      <c r="B176" s="98" t="s">
        <v>281</v>
      </c>
      <c r="C176" s="98" t="s">
        <v>281</v>
      </c>
      <c r="D176" s="11" t="s">
        <v>51</v>
      </c>
      <c r="E176" s="11" t="s">
        <v>303</v>
      </c>
      <c r="F176" s="12" t="s">
        <v>48</v>
      </c>
      <c r="G176" s="12" t="s">
        <v>310</v>
      </c>
      <c r="H176" s="12" t="s">
        <v>306</v>
      </c>
      <c r="I176" s="11" t="s">
        <v>507</v>
      </c>
      <c r="J176" s="12" t="str">
        <f>"≥17h"</f>
        <v>≥17h</v>
      </c>
      <c r="K176" s="12" t="s">
        <v>512</v>
      </c>
      <c r="L176" s="69" t="s">
        <v>519</v>
      </c>
      <c r="M176" s="11">
        <v>1</v>
      </c>
      <c r="N176" s="96">
        <v>1</v>
      </c>
      <c r="O176" s="83"/>
      <c r="P176" s="84">
        <v>1</v>
      </c>
      <c r="Q176" s="84">
        <v>1</v>
      </c>
      <c r="R176" s="84"/>
      <c r="S176" s="84"/>
      <c r="T176" s="84"/>
      <c r="U176" s="84"/>
      <c r="V176" s="84"/>
      <c r="W176" s="84"/>
      <c r="X176" s="85"/>
      <c r="Y176" s="2">
        <v>1</v>
      </c>
      <c r="Z176" s="2">
        <f t="shared" si="8"/>
        <v>2</v>
      </c>
      <c r="AA176" s="2">
        <v>1</v>
      </c>
    </row>
    <row r="177" spans="1:27" ht="12" customHeight="1">
      <c r="A177" s="10">
        <v>173</v>
      </c>
      <c r="B177" s="98" t="s">
        <v>189</v>
      </c>
      <c r="C177" s="98" t="s">
        <v>189</v>
      </c>
      <c r="D177" s="11" t="s">
        <v>51</v>
      </c>
      <c r="E177" s="11" t="s">
        <v>303</v>
      </c>
      <c r="F177" s="12" t="s">
        <v>48</v>
      </c>
      <c r="G177" s="12" t="s">
        <v>310</v>
      </c>
      <c r="H177" s="12" t="s">
        <v>306</v>
      </c>
      <c r="I177" s="103" t="s">
        <v>504</v>
      </c>
      <c r="J177" s="11" t="str">
        <f>"12-16h"</f>
        <v>12-16h</v>
      </c>
      <c r="K177" s="12" t="s">
        <v>512</v>
      </c>
      <c r="L177" s="69" t="s">
        <v>519</v>
      </c>
      <c r="M177" s="11">
        <v>1</v>
      </c>
      <c r="N177" s="96">
        <v>1</v>
      </c>
      <c r="O177" s="83"/>
      <c r="P177" s="84"/>
      <c r="Q177" s="84">
        <v>1</v>
      </c>
      <c r="R177" s="84"/>
      <c r="S177" s="84"/>
      <c r="T177" s="84"/>
      <c r="U177" s="84"/>
      <c r="V177" s="84"/>
      <c r="W177" s="84"/>
      <c r="X177" s="85"/>
      <c r="Y177" s="2">
        <v>1</v>
      </c>
      <c r="Z177" s="2">
        <f t="shared" si="8"/>
        <v>1</v>
      </c>
      <c r="AA177" s="2">
        <v>1</v>
      </c>
    </row>
    <row r="178" spans="1:27" ht="12" customHeight="1">
      <c r="A178" s="10">
        <v>174</v>
      </c>
      <c r="B178" s="98" t="s">
        <v>281</v>
      </c>
      <c r="C178" s="98" t="s">
        <v>281</v>
      </c>
      <c r="D178" s="11" t="s">
        <v>52</v>
      </c>
      <c r="E178" s="11" t="s">
        <v>303</v>
      </c>
      <c r="F178" s="12" t="s">
        <v>48</v>
      </c>
      <c r="G178" s="12" t="s">
        <v>310</v>
      </c>
      <c r="H178" s="12" t="s">
        <v>306</v>
      </c>
      <c r="I178" s="11" t="s">
        <v>507</v>
      </c>
      <c r="J178" s="12" t="str">
        <f>"≥17h"</f>
        <v>≥17h</v>
      </c>
      <c r="K178" s="12" t="s">
        <v>513</v>
      </c>
      <c r="L178" s="69" t="s">
        <v>519</v>
      </c>
      <c r="M178" s="11">
        <v>1</v>
      </c>
      <c r="N178" s="96"/>
      <c r="O178" s="83"/>
      <c r="P178" s="84"/>
      <c r="Q178" s="84"/>
      <c r="R178" s="84"/>
      <c r="S178" s="84"/>
      <c r="T178" s="84"/>
      <c r="U178" s="84"/>
      <c r="V178" s="84"/>
      <c r="W178" s="84"/>
      <c r="X178" s="85"/>
      <c r="Z178" s="2">
        <f t="shared" si="8"/>
        <v>0</v>
      </c>
      <c r="AA178" s="2">
        <v>0</v>
      </c>
    </row>
    <row r="179" spans="1:27" ht="12" customHeight="1">
      <c r="A179" s="10">
        <v>175</v>
      </c>
      <c r="B179" s="98" t="s">
        <v>251</v>
      </c>
      <c r="C179" s="98" t="s">
        <v>245</v>
      </c>
      <c r="D179" s="11" t="s">
        <v>52</v>
      </c>
      <c r="E179" s="11" t="s">
        <v>304</v>
      </c>
      <c r="F179" s="12" t="s">
        <v>50</v>
      </c>
      <c r="G179" s="11" t="s">
        <v>511</v>
      </c>
      <c r="H179" s="12" t="s">
        <v>308</v>
      </c>
      <c r="I179" s="103" t="s">
        <v>505</v>
      </c>
      <c r="J179" s="12" t="str">
        <f>"≥17h"</f>
        <v>≥17h</v>
      </c>
      <c r="K179" s="12" t="s">
        <v>512</v>
      </c>
      <c r="L179" s="69" t="s">
        <v>520</v>
      </c>
      <c r="M179" s="11"/>
      <c r="N179" s="96"/>
      <c r="O179" s="83"/>
      <c r="P179" s="84"/>
      <c r="Q179" s="84"/>
      <c r="R179" s="84"/>
      <c r="S179" s="84"/>
      <c r="T179" s="84"/>
      <c r="U179" s="84"/>
      <c r="V179" s="84"/>
      <c r="W179" s="84"/>
      <c r="X179" s="85"/>
      <c r="Z179" s="2">
        <f t="shared" si="8"/>
        <v>0</v>
      </c>
      <c r="AA179" s="2">
        <v>0</v>
      </c>
    </row>
    <row r="180" spans="1:27" ht="12" customHeight="1">
      <c r="A180" s="10">
        <v>176</v>
      </c>
      <c r="B180" s="98" t="s">
        <v>189</v>
      </c>
      <c r="C180" s="98" t="s">
        <v>189</v>
      </c>
      <c r="D180" s="11" t="s">
        <v>25</v>
      </c>
      <c r="E180" s="11" t="s">
        <v>303</v>
      </c>
      <c r="F180" s="12" t="s">
        <v>48</v>
      </c>
      <c r="G180" s="12" t="s">
        <v>310</v>
      </c>
      <c r="H180" s="12" t="s">
        <v>306</v>
      </c>
      <c r="I180" s="103" t="s">
        <v>504</v>
      </c>
      <c r="J180" s="12" t="str">
        <f>"≥17h"</f>
        <v>≥17h</v>
      </c>
      <c r="K180" s="12" t="s">
        <v>513</v>
      </c>
      <c r="L180" s="69" t="s">
        <v>519</v>
      </c>
      <c r="M180" s="11">
        <v>1</v>
      </c>
      <c r="N180" s="96">
        <v>1</v>
      </c>
      <c r="O180" s="83"/>
      <c r="P180" s="84"/>
      <c r="Q180" s="84"/>
      <c r="R180" s="84"/>
      <c r="S180" s="84"/>
      <c r="T180" s="84"/>
      <c r="U180" s="84"/>
      <c r="V180" s="84"/>
      <c r="W180" s="84"/>
      <c r="X180" s="85">
        <v>1</v>
      </c>
      <c r="Y180" s="2">
        <v>1</v>
      </c>
      <c r="Z180" s="2">
        <f t="shared" si="8"/>
        <v>1</v>
      </c>
      <c r="AA180" s="2">
        <v>1</v>
      </c>
    </row>
    <row r="181" spans="1:27" ht="12" customHeight="1">
      <c r="A181" s="10">
        <v>177</v>
      </c>
      <c r="B181" s="98" t="s">
        <v>189</v>
      </c>
      <c r="C181" s="98" t="s">
        <v>189</v>
      </c>
      <c r="D181" s="11" t="s">
        <v>52</v>
      </c>
      <c r="E181" s="11" t="s">
        <v>304</v>
      </c>
      <c r="F181" s="12" t="s">
        <v>49</v>
      </c>
      <c r="G181" s="12" t="s">
        <v>310</v>
      </c>
      <c r="H181" s="12" t="s">
        <v>306</v>
      </c>
      <c r="I181" s="103" t="s">
        <v>505</v>
      </c>
      <c r="J181" s="12" t="str">
        <f>"≥17h"</f>
        <v>≥17h</v>
      </c>
      <c r="K181" s="12" t="s">
        <v>512</v>
      </c>
      <c r="L181" s="69" t="s">
        <v>519</v>
      </c>
      <c r="M181" s="11"/>
      <c r="N181" s="96"/>
      <c r="O181" s="83"/>
      <c r="P181" s="84"/>
      <c r="Q181" s="84"/>
      <c r="R181" s="84"/>
      <c r="S181" s="84"/>
      <c r="T181" s="84"/>
      <c r="U181" s="84"/>
      <c r="V181" s="84"/>
      <c r="W181" s="84"/>
      <c r="X181" s="85"/>
      <c r="Z181" s="2">
        <f t="shared" si="8"/>
        <v>0</v>
      </c>
      <c r="AA181" s="2">
        <v>0</v>
      </c>
    </row>
    <row r="182" spans="1:27" ht="12" customHeight="1">
      <c r="A182" s="10">
        <v>178</v>
      </c>
      <c r="B182" s="98" t="s">
        <v>248</v>
      </c>
      <c r="C182" s="98" t="s">
        <v>245</v>
      </c>
      <c r="D182" s="11" t="s">
        <v>52</v>
      </c>
      <c r="E182" s="11" t="s">
        <v>304</v>
      </c>
      <c r="F182" s="12" t="s">
        <v>49</v>
      </c>
      <c r="G182" s="12" t="s">
        <v>310</v>
      </c>
      <c r="H182" s="12" t="s">
        <v>308</v>
      </c>
      <c r="I182" s="11" t="s">
        <v>504</v>
      </c>
      <c r="J182" s="12" t="str">
        <f>"≥17h"</f>
        <v>≥17h</v>
      </c>
      <c r="K182" s="12" t="s">
        <v>512</v>
      </c>
      <c r="L182" s="69" t="s">
        <v>520</v>
      </c>
      <c r="M182" s="11"/>
      <c r="N182" s="96"/>
      <c r="O182" s="83"/>
      <c r="P182" s="84"/>
      <c r="Q182" s="84"/>
      <c r="R182" s="84"/>
      <c r="S182" s="84"/>
      <c r="T182" s="84"/>
      <c r="U182" s="84"/>
      <c r="V182" s="84"/>
      <c r="W182" s="84"/>
      <c r="X182" s="85"/>
      <c r="Z182" s="2">
        <f t="shared" si="8"/>
        <v>0</v>
      </c>
      <c r="AA182" s="2">
        <v>0</v>
      </c>
    </row>
    <row r="183" spans="1:27" ht="12" customHeight="1">
      <c r="A183" s="10">
        <v>179</v>
      </c>
      <c r="B183" s="98" t="s">
        <v>189</v>
      </c>
      <c r="C183" s="98" t="s">
        <v>189</v>
      </c>
      <c r="D183" s="11" t="s">
        <v>51</v>
      </c>
      <c r="E183" s="11" t="s">
        <v>304</v>
      </c>
      <c r="F183" s="12" t="s">
        <v>49</v>
      </c>
      <c r="G183" s="12" t="s">
        <v>310</v>
      </c>
      <c r="H183" s="12" t="s">
        <v>306</v>
      </c>
      <c r="I183" s="11" t="s">
        <v>504</v>
      </c>
      <c r="J183" s="11" t="str">
        <f>"12-16h"</f>
        <v>12-16h</v>
      </c>
      <c r="K183" s="12" t="s">
        <v>512</v>
      </c>
      <c r="L183" s="69" t="s">
        <v>519</v>
      </c>
      <c r="M183" s="11"/>
      <c r="N183" s="96"/>
      <c r="O183" s="83"/>
      <c r="P183" s="84"/>
      <c r="Q183" s="84"/>
      <c r="R183" s="84"/>
      <c r="S183" s="84"/>
      <c r="T183" s="84"/>
      <c r="U183" s="84"/>
      <c r="V183" s="84"/>
      <c r="W183" s="84"/>
      <c r="X183" s="85"/>
      <c r="Z183" s="2">
        <f t="shared" si="8"/>
        <v>0</v>
      </c>
      <c r="AA183" s="2">
        <v>0</v>
      </c>
    </row>
    <row r="184" spans="1:27" ht="12" customHeight="1">
      <c r="A184" s="10">
        <v>180</v>
      </c>
      <c r="B184" s="98" t="s">
        <v>192</v>
      </c>
      <c r="C184" s="98" t="s">
        <v>191</v>
      </c>
      <c r="D184" s="11" t="s">
        <v>52</v>
      </c>
      <c r="E184" s="11" t="s">
        <v>304</v>
      </c>
      <c r="F184" s="12" t="s">
        <v>49</v>
      </c>
      <c r="G184" s="12" t="s">
        <v>310</v>
      </c>
      <c r="H184" s="12" t="s">
        <v>306</v>
      </c>
      <c r="I184" s="103" t="s">
        <v>504</v>
      </c>
      <c r="J184" s="12" t="str">
        <f>"≥17h"</f>
        <v>≥17h</v>
      </c>
      <c r="K184" s="12" t="s">
        <v>512</v>
      </c>
      <c r="L184" s="69" t="s">
        <v>519</v>
      </c>
      <c r="M184" s="11">
        <v>1</v>
      </c>
      <c r="N184" s="96">
        <v>1</v>
      </c>
      <c r="O184" s="83"/>
      <c r="P184" s="84"/>
      <c r="Q184" s="84">
        <v>1</v>
      </c>
      <c r="R184" s="84"/>
      <c r="S184" s="84"/>
      <c r="T184" s="84"/>
      <c r="U184" s="84"/>
      <c r="V184" s="84"/>
      <c r="W184" s="84"/>
      <c r="X184" s="85"/>
      <c r="Y184" s="2">
        <v>1</v>
      </c>
      <c r="Z184" s="2">
        <f t="shared" si="8"/>
        <v>1</v>
      </c>
      <c r="AA184" s="2">
        <v>1</v>
      </c>
    </row>
    <row r="185" spans="1:27" ht="12" customHeight="1">
      <c r="A185" s="10">
        <v>181</v>
      </c>
      <c r="B185" s="98" t="s">
        <v>245</v>
      </c>
      <c r="C185" s="98" t="s">
        <v>245</v>
      </c>
      <c r="D185" s="11" t="s">
        <v>51</v>
      </c>
      <c r="E185" s="11" t="s">
        <v>304</v>
      </c>
      <c r="F185" s="12" t="s">
        <v>48</v>
      </c>
      <c r="G185" s="12" t="s">
        <v>310</v>
      </c>
      <c r="H185" s="12" t="s">
        <v>306</v>
      </c>
      <c r="I185" s="103" t="s">
        <v>505</v>
      </c>
      <c r="J185" s="11" t="str">
        <f t="shared" ref="J185:J190" si="11">"12-16h"</f>
        <v>12-16h</v>
      </c>
      <c r="K185" s="12" t="s">
        <v>513</v>
      </c>
      <c r="L185" s="69" t="s">
        <v>520</v>
      </c>
      <c r="M185" s="11">
        <v>1</v>
      </c>
      <c r="N185" s="96">
        <v>1</v>
      </c>
      <c r="O185" s="83"/>
      <c r="P185" s="84">
        <v>1</v>
      </c>
      <c r="Q185" s="84">
        <v>1</v>
      </c>
      <c r="R185" s="84">
        <v>1</v>
      </c>
      <c r="S185" s="84"/>
      <c r="T185" s="84"/>
      <c r="U185" s="84"/>
      <c r="V185" s="84"/>
      <c r="W185" s="84"/>
      <c r="X185" s="85"/>
      <c r="Y185" s="2">
        <v>1</v>
      </c>
      <c r="Z185" s="2">
        <f t="shared" si="8"/>
        <v>3</v>
      </c>
      <c r="AA185" s="2">
        <v>1</v>
      </c>
    </row>
    <row r="186" spans="1:27" ht="12" customHeight="1">
      <c r="A186" s="10">
        <v>182</v>
      </c>
      <c r="B186" s="98" t="s">
        <v>252</v>
      </c>
      <c r="C186" s="98" t="s">
        <v>245</v>
      </c>
      <c r="D186" s="11" t="s">
        <v>52</v>
      </c>
      <c r="E186" s="11" t="s">
        <v>304</v>
      </c>
      <c r="F186" s="12" t="s">
        <v>50</v>
      </c>
      <c r="G186" s="11" t="s">
        <v>511</v>
      </c>
      <c r="H186" s="12" t="s">
        <v>308</v>
      </c>
      <c r="I186" s="11" t="s">
        <v>504</v>
      </c>
      <c r="J186" s="11" t="str">
        <f t="shared" si="11"/>
        <v>12-16h</v>
      </c>
      <c r="K186" s="12" t="s">
        <v>513</v>
      </c>
      <c r="L186" s="69" t="s">
        <v>520</v>
      </c>
      <c r="M186" s="11">
        <v>1</v>
      </c>
      <c r="N186" s="96"/>
      <c r="O186" s="83"/>
      <c r="P186" s="84"/>
      <c r="Q186" s="84"/>
      <c r="R186" s="84"/>
      <c r="S186" s="84"/>
      <c r="T186" s="84"/>
      <c r="U186" s="84"/>
      <c r="V186" s="84"/>
      <c r="W186" s="84"/>
      <c r="X186" s="85"/>
      <c r="Z186" s="2">
        <f t="shared" si="8"/>
        <v>0</v>
      </c>
      <c r="AA186" s="2">
        <v>0</v>
      </c>
    </row>
    <row r="187" spans="1:27" ht="12" customHeight="1">
      <c r="A187" s="10">
        <v>183</v>
      </c>
      <c r="B187" s="98" t="s">
        <v>192</v>
      </c>
      <c r="C187" s="98" t="s">
        <v>191</v>
      </c>
      <c r="D187" s="11" t="s">
        <v>51</v>
      </c>
      <c r="E187" s="11" t="s">
        <v>303</v>
      </c>
      <c r="F187" s="12" t="s">
        <v>50</v>
      </c>
      <c r="G187" s="12" t="s">
        <v>510</v>
      </c>
      <c r="H187" s="12" t="s">
        <v>306</v>
      </c>
      <c r="I187" s="11" t="s">
        <v>504</v>
      </c>
      <c r="J187" s="11" t="str">
        <f t="shared" si="11"/>
        <v>12-16h</v>
      </c>
      <c r="K187" s="12" t="s">
        <v>513</v>
      </c>
      <c r="L187" s="69" t="s">
        <v>519</v>
      </c>
      <c r="M187" s="11">
        <v>1</v>
      </c>
      <c r="N187" s="96">
        <v>1</v>
      </c>
      <c r="O187" s="83">
        <v>1</v>
      </c>
      <c r="P187" s="84"/>
      <c r="Q187" s="84">
        <v>1</v>
      </c>
      <c r="R187" s="84"/>
      <c r="S187" s="84"/>
      <c r="T187" s="84"/>
      <c r="U187" s="84"/>
      <c r="V187" s="84"/>
      <c r="W187" s="84"/>
      <c r="X187" s="85"/>
      <c r="Y187" s="2">
        <v>1</v>
      </c>
      <c r="Z187" s="2">
        <f t="shared" si="8"/>
        <v>2</v>
      </c>
      <c r="AA187" s="2">
        <v>1</v>
      </c>
    </row>
    <row r="188" spans="1:27" ht="12" customHeight="1">
      <c r="A188" s="10">
        <v>184</v>
      </c>
      <c r="B188" s="98" t="s">
        <v>253</v>
      </c>
      <c r="C188" s="98" t="s">
        <v>245</v>
      </c>
      <c r="D188" s="11" t="s">
        <v>51</v>
      </c>
      <c r="E188" s="11" t="s">
        <v>303</v>
      </c>
      <c r="F188" s="12" t="s">
        <v>50</v>
      </c>
      <c r="G188" s="11" t="s">
        <v>511</v>
      </c>
      <c r="H188" s="12" t="s">
        <v>307</v>
      </c>
      <c r="I188" s="11" t="s">
        <v>504</v>
      </c>
      <c r="J188" s="11" t="str">
        <f t="shared" si="11"/>
        <v>12-16h</v>
      </c>
      <c r="K188" s="12" t="s">
        <v>513</v>
      </c>
      <c r="L188" s="69" t="s">
        <v>520</v>
      </c>
      <c r="M188" s="11">
        <v>1</v>
      </c>
      <c r="N188" s="96"/>
      <c r="O188" s="83"/>
      <c r="P188" s="84"/>
      <c r="Q188" s="84"/>
      <c r="R188" s="84"/>
      <c r="S188" s="84"/>
      <c r="T188" s="84"/>
      <c r="U188" s="84"/>
      <c r="V188" s="84"/>
      <c r="W188" s="84"/>
      <c r="X188" s="85"/>
      <c r="Z188" s="2">
        <f t="shared" si="8"/>
        <v>0</v>
      </c>
      <c r="AA188" s="2">
        <v>0</v>
      </c>
    </row>
    <row r="189" spans="1:27" ht="12" customHeight="1">
      <c r="A189" s="10">
        <v>185</v>
      </c>
      <c r="B189" s="98" t="s">
        <v>192</v>
      </c>
      <c r="C189" s="98" t="s">
        <v>191</v>
      </c>
      <c r="D189" s="11" t="s">
        <v>51</v>
      </c>
      <c r="E189" s="11" t="s">
        <v>303</v>
      </c>
      <c r="F189" s="12" t="s">
        <v>48</v>
      </c>
      <c r="G189" s="12" t="s">
        <v>510</v>
      </c>
      <c r="H189" s="12" t="s">
        <v>306</v>
      </c>
      <c r="I189" s="11" t="s">
        <v>504</v>
      </c>
      <c r="J189" s="11" t="str">
        <f t="shared" si="11"/>
        <v>12-16h</v>
      </c>
      <c r="K189" s="12" t="s">
        <v>47</v>
      </c>
      <c r="L189" s="69" t="s">
        <v>519</v>
      </c>
      <c r="M189" s="11">
        <v>1</v>
      </c>
      <c r="N189" s="96">
        <v>1</v>
      </c>
      <c r="O189" s="83">
        <v>1</v>
      </c>
      <c r="P189" s="84"/>
      <c r="Q189" s="84">
        <v>1</v>
      </c>
      <c r="R189" s="84"/>
      <c r="S189" s="84">
        <v>1</v>
      </c>
      <c r="T189" s="84"/>
      <c r="U189" s="84"/>
      <c r="V189" s="84"/>
      <c r="W189" s="84"/>
      <c r="X189" s="85"/>
      <c r="Y189" s="2">
        <v>1</v>
      </c>
      <c r="Z189" s="2">
        <f t="shared" si="8"/>
        <v>3</v>
      </c>
      <c r="AA189" s="2">
        <v>1</v>
      </c>
    </row>
    <row r="190" spans="1:27" ht="12" customHeight="1">
      <c r="A190" s="10">
        <v>186</v>
      </c>
      <c r="B190" s="98" t="s">
        <v>253</v>
      </c>
      <c r="C190" s="98" t="s">
        <v>245</v>
      </c>
      <c r="D190" s="11" t="s">
        <v>52</v>
      </c>
      <c r="E190" s="11" t="s">
        <v>304</v>
      </c>
      <c r="F190" s="12" t="s">
        <v>48</v>
      </c>
      <c r="G190" s="11" t="s">
        <v>511</v>
      </c>
      <c r="H190" s="12" t="s">
        <v>307</v>
      </c>
      <c r="I190" s="103" t="s">
        <v>505</v>
      </c>
      <c r="J190" s="11" t="str">
        <f t="shared" si="11"/>
        <v>12-16h</v>
      </c>
      <c r="K190" s="12" t="s">
        <v>513</v>
      </c>
      <c r="L190" s="69" t="s">
        <v>520</v>
      </c>
      <c r="M190" s="11"/>
      <c r="N190" s="96"/>
      <c r="O190" s="83"/>
      <c r="P190" s="84"/>
      <c r="Q190" s="84"/>
      <c r="R190" s="84"/>
      <c r="S190" s="84"/>
      <c r="T190" s="84"/>
      <c r="U190" s="84"/>
      <c r="V190" s="84"/>
      <c r="W190" s="84"/>
      <c r="X190" s="85"/>
      <c r="Z190" s="2">
        <f t="shared" si="8"/>
        <v>0</v>
      </c>
      <c r="AA190" s="2">
        <v>0</v>
      </c>
    </row>
    <row r="191" spans="1:27" ht="12" customHeight="1">
      <c r="A191" s="10">
        <v>187</v>
      </c>
      <c r="B191" s="98" t="s">
        <v>193</v>
      </c>
      <c r="C191" s="98" t="s">
        <v>193</v>
      </c>
      <c r="D191" s="11" t="s">
        <v>52</v>
      </c>
      <c r="E191" s="11" t="s">
        <v>303</v>
      </c>
      <c r="F191" s="12" t="s">
        <v>49</v>
      </c>
      <c r="G191" s="12" t="s">
        <v>310</v>
      </c>
      <c r="H191" s="12" t="s">
        <v>306</v>
      </c>
      <c r="I191" s="103" t="s">
        <v>504</v>
      </c>
      <c r="J191" s="12" t="str">
        <f>"≥17h"</f>
        <v>≥17h</v>
      </c>
      <c r="K191" s="12" t="s">
        <v>512</v>
      </c>
      <c r="L191" s="69" t="s">
        <v>519</v>
      </c>
      <c r="M191" s="11"/>
      <c r="N191" s="96"/>
      <c r="O191" s="83"/>
      <c r="P191" s="84"/>
      <c r="Q191" s="84"/>
      <c r="R191" s="84"/>
      <c r="S191" s="84"/>
      <c r="T191" s="84"/>
      <c r="U191" s="84"/>
      <c r="V191" s="84"/>
      <c r="W191" s="84"/>
      <c r="X191" s="85"/>
      <c r="Z191" s="2">
        <f t="shared" si="8"/>
        <v>0</v>
      </c>
      <c r="AA191" s="2">
        <v>0</v>
      </c>
    </row>
    <row r="192" spans="1:27" ht="12" customHeight="1">
      <c r="A192" s="10">
        <v>188</v>
      </c>
      <c r="B192" s="98" t="s">
        <v>123</v>
      </c>
      <c r="C192" s="98" t="s">
        <v>72</v>
      </c>
      <c r="D192" s="11" t="s">
        <v>51</v>
      </c>
      <c r="E192" s="11" t="s">
        <v>304</v>
      </c>
      <c r="F192" s="12" t="s">
        <v>49</v>
      </c>
      <c r="G192" s="11" t="s">
        <v>511</v>
      </c>
      <c r="H192" s="12" t="s">
        <v>308</v>
      </c>
      <c r="I192" s="12" t="s">
        <v>505</v>
      </c>
      <c r="J192" s="11" t="str">
        <f>"12-16h"</f>
        <v>12-16h</v>
      </c>
      <c r="K192" s="12" t="s">
        <v>512</v>
      </c>
      <c r="L192" s="69" t="s">
        <v>519</v>
      </c>
      <c r="M192" s="11"/>
      <c r="N192" s="96"/>
      <c r="O192" s="83"/>
      <c r="P192" s="84"/>
      <c r="Q192" s="84"/>
      <c r="R192" s="84"/>
      <c r="S192" s="84"/>
      <c r="T192" s="84"/>
      <c r="U192" s="84"/>
      <c r="V192" s="84"/>
      <c r="W192" s="84"/>
      <c r="X192" s="85"/>
      <c r="Z192" s="2">
        <f t="shared" si="8"/>
        <v>0</v>
      </c>
      <c r="AA192" s="2">
        <v>0</v>
      </c>
    </row>
    <row r="193" spans="1:27" ht="12" customHeight="1">
      <c r="A193" s="10">
        <v>189</v>
      </c>
      <c r="B193" s="98" t="s">
        <v>180</v>
      </c>
      <c r="C193" s="98" t="s">
        <v>168</v>
      </c>
      <c r="D193" s="11" t="s">
        <v>51</v>
      </c>
      <c r="E193" s="11" t="s">
        <v>303</v>
      </c>
      <c r="F193" s="12" t="s">
        <v>48</v>
      </c>
      <c r="G193" s="12" t="s">
        <v>310</v>
      </c>
      <c r="H193" s="12" t="s">
        <v>306</v>
      </c>
      <c r="I193" s="103" t="s">
        <v>505</v>
      </c>
      <c r="J193" s="11" t="str">
        <f>"≤12h"</f>
        <v>≤12h</v>
      </c>
      <c r="K193" s="12" t="s">
        <v>513</v>
      </c>
      <c r="L193" s="69" t="s">
        <v>520</v>
      </c>
      <c r="M193" s="11">
        <v>1</v>
      </c>
      <c r="N193" s="96"/>
      <c r="O193" s="83"/>
      <c r="P193" s="84"/>
      <c r="Q193" s="84"/>
      <c r="R193" s="84"/>
      <c r="S193" s="84"/>
      <c r="T193" s="84"/>
      <c r="U193" s="84"/>
      <c r="V193" s="84"/>
      <c r="W193" s="84"/>
      <c r="X193" s="85"/>
      <c r="Z193" s="2">
        <f t="shared" si="8"/>
        <v>0</v>
      </c>
      <c r="AA193" s="2">
        <v>0</v>
      </c>
    </row>
    <row r="194" spans="1:27" ht="12" customHeight="1">
      <c r="A194" s="10">
        <v>190</v>
      </c>
      <c r="B194" s="98" t="s">
        <v>193</v>
      </c>
      <c r="C194" s="98" t="s">
        <v>193</v>
      </c>
      <c r="D194" s="11" t="s">
        <v>51</v>
      </c>
      <c r="E194" s="11" t="s">
        <v>304</v>
      </c>
      <c r="F194" s="12" t="s">
        <v>50</v>
      </c>
      <c r="G194" s="12" t="s">
        <v>310</v>
      </c>
      <c r="H194" s="12" t="s">
        <v>306</v>
      </c>
      <c r="I194" s="103" t="s">
        <v>504</v>
      </c>
      <c r="J194" s="12" t="str">
        <f>"≥17h"</f>
        <v>≥17h</v>
      </c>
      <c r="K194" s="12" t="s">
        <v>513</v>
      </c>
      <c r="L194" s="69" t="s">
        <v>519</v>
      </c>
      <c r="M194" s="11">
        <v>1</v>
      </c>
      <c r="N194" s="96">
        <v>1</v>
      </c>
      <c r="O194" s="83"/>
      <c r="P194" s="84">
        <v>1</v>
      </c>
      <c r="Q194" s="84"/>
      <c r="R194" s="84"/>
      <c r="S194" s="84"/>
      <c r="T194" s="84"/>
      <c r="U194" s="84"/>
      <c r="V194" s="84"/>
      <c r="W194" s="84"/>
      <c r="X194" s="85"/>
      <c r="Y194" s="2">
        <v>1</v>
      </c>
      <c r="Z194" s="2">
        <f t="shared" si="8"/>
        <v>1</v>
      </c>
      <c r="AA194" s="2">
        <v>1</v>
      </c>
    </row>
    <row r="195" spans="1:27" ht="12" customHeight="1">
      <c r="A195" s="10">
        <v>191</v>
      </c>
      <c r="B195" s="98" t="s">
        <v>193</v>
      </c>
      <c r="C195" s="98" t="s">
        <v>193</v>
      </c>
      <c r="D195" s="11" t="s">
        <v>25</v>
      </c>
      <c r="E195" s="11" t="s">
        <v>303</v>
      </c>
      <c r="F195" s="12" t="s">
        <v>49</v>
      </c>
      <c r="G195" s="12" t="s">
        <v>310</v>
      </c>
      <c r="H195" s="12" t="s">
        <v>307</v>
      </c>
      <c r="I195" s="11" t="s">
        <v>504</v>
      </c>
      <c r="J195" s="12" t="str">
        <f>"≥17h"</f>
        <v>≥17h</v>
      </c>
      <c r="K195" s="12" t="s">
        <v>512</v>
      </c>
      <c r="L195" s="69" t="s">
        <v>519</v>
      </c>
      <c r="M195" s="11">
        <v>1</v>
      </c>
      <c r="N195" s="96">
        <v>1</v>
      </c>
      <c r="O195" s="83"/>
      <c r="P195" s="84"/>
      <c r="Q195" s="84"/>
      <c r="R195" s="84"/>
      <c r="S195" s="84"/>
      <c r="T195" s="84"/>
      <c r="U195" s="84"/>
      <c r="V195" s="84"/>
      <c r="W195" s="84"/>
      <c r="X195" s="85">
        <v>1</v>
      </c>
      <c r="Y195" s="2">
        <v>1</v>
      </c>
      <c r="Z195" s="2">
        <f t="shared" si="8"/>
        <v>1</v>
      </c>
      <c r="AA195" s="2">
        <v>1</v>
      </c>
    </row>
    <row r="196" spans="1:27" ht="12" customHeight="1">
      <c r="A196" s="10">
        <v>192</v>
      </c>
      <c r="B196" s="98" t="s">
        <v>197</v>
      </c>
      <c r="C196" s="98" t="s">
        <v>196</v>
      </c>
      <c r="D196" s="11" t="s">
        <v>52</v>
      </c>
      <c r="E196" s="11" t="s">
        <v>303</v>
      </c>
      <c r="F196" s="12" t="s">
        <v>49</v>
      </c>
      <c r="G196" s="11" t="s">
        <v>511</v>
      </c>
      <c r="H196" s="12" t="s">
        <v>308</v>
      </c>
      <c r="I196" s="11" t="s">
        <v>507</v>
      </c>
      <c r="J196" s="12" t="str">
        <f>"≥17h"</f>
        <v>≥17h</v>
      </c>
      <c r="K196" s="12" t="s">
        <v>47</v>
      </c>
      <c r="L196" s="69" t="s">
        <v>519</v>
      </c>
      <c r="M196" s="11">
        <v>1</v>
      </c>
      <c r="N196" s="96">
        <v>1</v>
      </c>
      <c r="O196" s="83"/>
      <c r="P196" s="84"/>
      <c r="Q196" s="84"/>
      <c r="R196" s="84"/>
      <c r="S196" s="84"/>
      <c r="T196" s="84"/>
      <c r="U196" s="84"/>
      <c r="V196" s="84"/>
      <c r="W196" s="84">
        <v>1</v>
      </c>
      <c r="X196" s="85"/>
      <c r="Y196" s="2">
        <v>1</v>
      </c>
      <c r="Z196" s="2">
        <f t="shared" si="8"/>
        <v>1</v>
      </c>
      <c r="AA196" s="2">
        <v>1</v>
      </c>
    </row>
    <row r="197" spans="1:27" ht="12" customHeight="1">
      <c r="A197" s="10">
        <v>193</v>
      </c>
      <c r="B197" s="98" t="s">
        <v>236</v>
      </c>
      <c r="C197" s="98" t="s">
        <v>235</v>
      </c>
      <c r="D197" s="11" t="s">
        <v>51</v>
      </c>
      <c r="E197" s="11" t="s">
        <v>303</v>
      </c>
      <c r="F197" s="12" t="s">
        <v>48</v>
      </c>
      <c r="G197" s="12" t="s">
        <v>310</v>
      </c>
      <c r="H197" s="12" t="s">
        <v>306</v>
      </c>
      <c r="I197" s="103" t="s">
        <v>504</v>
      </c>
      <c r="J197" s="11" t="str">
        <f>"12-16h"</f>
        <v>12-16h</v>
      </c>
      <c r="K197" s="12" t="s">
        <v>512</v>
      </c>
      <c r="L197" s="69" t="s">
        <v>519</v>
      </c>
      <c r="M197" s="11"/>
      <c r="N197" s="96"/>
      <c r="O197" s="83"/>
      <c r="P197" s="84"/>
      <c r="Q197" s="84"/>
      <c r="R197" s="84"/>
      <c r="S197" s="84"/>
      <c r="T197" s="84"/>
      <c r="U197" s="84"/>
      <c r="V197" s="84"/>
      <c r="W197" s="84"/>
      <c r="X197" s="85"/>
      <c r="Z197" s="2">
        <f t="shared" si="8"/>
        <v>0</v>
      </c>
      <c r="AA197" s="2">
        <v>0</v>
      </c>
    </row>
    <row r="198" spans="1:27" ht="12" customHeight="1">
      <c r="A198" s="10">
        <v>194</v>
      </c>
      <c r="B198" s="98" t="s">
        <v>74</v>
      </c>
      <c r="C198" s="98" t="s">
        <v>75</v>
      </c>
      <c r="D198" s="11" t="s">
        <v>25</v>
      </c>
      <c r="E198" s="11" t="s">
        <v>304</v>
      </c>
      <c r="F198" s="12" t="s">
        <v>48</v>
      </c>
      <c r="G198" s="12" t="s">
        <v>310</v>
      </c>
      <c r="H198" s="12" t="s">
        <v>307</v>
      </c>
      <c r="I198" s="103" t="s">
        <v>505</v>
      </c>
      <c r="J198" s="12" t="str">
        <f>"≥17h"</f>
        <v>≥17h</v>
      </c>
      <c r="K198" s="12" t="s">
        <v>47</v>
      </c>
      <c r="L198" s="69" t="s">
        <v>519</v>
      </c>
      <c r="M198" s="11">
        <v>1</v>
      </c>
      <c r="N198" s="96"/>
      <c r="O198" s="83"/>
      <c r="P198" s="84"/>
      <c r="Q198" s="84"/>
      <c r="R198" s="84"/>
      <c r="S198" s="84"/>
      <c r="T198" s="84"/>
      <c r="U198" s="84"/>
      <c r="V198" s="84"/>
      <c r="W198" s="84"/>
      <c r="X198" s="85"/>
      <c r="Z198" s="2">
        <f t="shared" ref="Z198:Z261" si="12">SUM(O198:X198)</f>
        <v>0</v>
      </c>
      <c r="AA198" s="2">
        <v>0</v>
      </c>
    </row>
    <row r="199" spans="1:27" ht="12" customHeight="1">
      <c r="A199" s="10">
        <v>195</v>
      </c>
      <c r="B199" s="98" t="s">
        <v>74</v>
      </c>
      <c r="C199" s="98" t="s">
        <v>75</v>
      </c>
      <c r="D199" s="11" t="s">
        <v>52</v>
      </c>
      <c r="E199" s="11" t="s">
        <v>304</v>
      </c>
      <c r="F199" s="12" t="s">
        <v>49</v>
      </c>
      <c r="G199" s="12" t="s">
        <v>510</v>
      </c>
      <c r="H199" s="12" t="s">
        <v>306</v>
      </c>
      <c r="I199" s="103" t="s">
        <v>505</v>
      </c>
      <c r="J199" s="11" t="str">
        <f>"12-16h"</f>
        <v>12-16h</v>
      </c>
      <c r="K199" s="12" t="s">
        <v>47</v>
      </c>
      <c r="L199" s="69" t="s">
        <v>519</v>
      </c>
      <c r="M199" s="11">
        <v>1</v>
      </c>
      <c r="N199" s="96"/>
      <c r="O199" s="83"/>
      <c r="P199" s="84"/>
      <c r="Q199" s="84"/>
      <c r="R199" s="84"/>
      <c r="S199" s="84"/>
      <c r="T199" s="84"/>
      <c r="U199" s="84"/>
      <c r="V199" s="84"/>
      <c r="W199" s="84"/>
      <c r="X199" s="85"/>
      <c r="Z199" s="2">
        <f t="shared" si="12"/>
        <v>0</v>
      </c>
      <c r="AA199" s="2">
        <v>0</v>
      </c>
    </row>
    <row r="200" spans="1:27" ht="12" customHeight="1">
      <c r="A200" s="10">
        <v>196</v>
      </c>
      <c r="B200" s="98" t="s">
        <v>257</v>
      </c>
      <c r="C200" s="98" t="s">
        <v>256</v>
      </c>
      <c r="D200" s="11" t="s">
        <v>51</v>
      </c>
      <c r="E200" s="11" t="s">
        <v>304</v>
      </c>
      <c r="F200" s="12" t="s">
        <v>48</v>
      </c>
      <c r="G200" s="11" t="s">
        <v>511</v>
      </c>
      <c r="H200" s="12" t="s">
        <v>307</v>
      </c>
      <c r="I200" s="103" t="s">
        <v>505</v>
      </c>
      <c r="J200" s="12" t="str">
        <f>"≥17h"</f>
        <v>≥17h</v>
      </c>
      <c r="K200" s="12" t="s">
        <v>512</v>
      </c>
      <c r="L200" s="69" t="s">
        <v>519</v>
      </c>
      <c r="M200" s="11">
        <v>1</v>
      </c>
      <c r="N200" s="96"/>
      <c r="O200" s="83"/>
      <c r="P200" s="84"/>
      <c r="Q200" s="84"/>
      <c r="R200" s="84"/>
      <c r="S200" s="84"/>
      <c r="T200" s="84"/>
      <c r="U200" s="84"/>
      <c r="V200" s="84"/>
      <c r="W200" s="84"/>
      <c r="X200" s="85"/>
      <c r="Z200" s="2">
        <f t="shared" si="12"/>
        <v>0</v>
      </c>
      <c r="AA200" s="2">
        <v>0</v>
      </c>
    </row>
    <row r="201" spans="1:27" ht="12" customHeight="1">
      <c r="A201" s="10">
        <v>197</v>
      </c>
      <c r="B201" s="98" t="s">
        <v>74</v>
      </c>
      <c r="C201" s="98" t="s">
        <v>75</v>
      </c>
      <c r="D201" s="11" t="s">
        <v>51</v>
      </c>
      <c r="E201" s="11" t="s">
        <v>303</v>
      </c>
      <c r="F201" s="12" t="s">
        <v>50</v>
      </c>
      <c r="G201" s="12" t="s">
        <v>510</v>
      </c>
      <c r="H201" s="12" t="s">
        <v>306</v>
      </c>
      <c r="I201" s="103" t="s">
        <v>505</v>
      </c>
      <c r="J201" s="12" t="str">
        <f>"≥17h"</f>
        <v>≥17h</v>
      </c>
      <c r="K201" s="12" t="s">
        <v>513</v>
      </c>
      <c r="L201" s="69" t="s">
        <v>519</v>
      </c>
      <c r="M201" s="11"/>
      <c r="N201" s="96"/>
      <c r="O201" s="83"/>
      <c r="P201" s="84"/>
      <c r="Q201" s="84"/>
      <c r="R201" s="84"/>
      <c r="S201" s="84"/>
      <c r="T201" s="84"/>
      <c r="U201" s="84"/>
      <c r="V201" s="84"/>
      <c r="W201" s="84"/>
      <c r="X201" s="85"/>
      <c r="Z201" s="2">
        <f t="shared" si="12"/>
        <v>0</v>
      </c>
      <c r="AA201" s="2">
        <v>0</v>
      </c>
    </row>
    <row r="202" spans="1:27" ht="12" customHeight="1">
      <c r="A202" s="10">
        <v>198</v>
      </c>
      <c r="B202" s="98" t="s">
        <v>138</v>
      </c>
      <c r="C202" s="98" t="s">
        <v>131</v>
      </c>
      <c r="D202" s="11" t="s">
        <v>25</v>
      </c>
      <c r="E202" s="11" t="s">
        <v>304</v>
      </c>
      <c r="F202" s="12" t="s">
        <v>50</v>
      </c>
      <c r="G202" s="11" t="s">
        <v>511</v>
      </c>
      <c r="H202" s="12" t="s">
        <v>307</v>
      </c>
      <c r="I202" s="11" t="s">
        <v>504</v>
      </c>
      <c r="J202" s="12" t="str">
        <f>"≥17h"</f>
        <v>≥17h</v>
      </c>
      <c r="K202" s="12" t="s">
        <v>47</v>
      </c>
      <c r="L202" s="69" t="s">
        <v>519</v>
      </c>
      <c r="M202" s="11">
        <v>1</v>
      </c>
      <c r="N202" s="96"/>
      <c r="O202" s="83"/>
      <c r="P202" s="84"/>
      <c r="Q202" s="84"/>
      <c r="R202" s="84"/>
      <c r="S202" s="84"/>
      <c r="T202" s="84"/>
      <c r="U202" s="84"/>
      <c r="V202" s="84"/>
      <c r="W202" s="84"/>
      <c r="X202" s="85"/>
      <c r="Z202" s="2">
        <f t="shared" si="12"/>
        <v>0</v>
      </c>
      <c r="AA202" s="2">
        <v>0</v>
      </c>
    </row>
    <row r="203" spans="1:27" ht="12" customHeight="1">
      <c r="A203" s="10">
        <v>199</v>
      </c>
      <c r="B203" s="98" t="s">
        <v>236</v>
      </c>
      <c r="C203" s="98" t="s">
        <v>235</v>
      </c>
      <c r="D203" s="11" t="s">
        <v>25</v>
      </c>
      <c r="E203" s="11" t="s">
        <v>304</v>
      </c>
      <c r="F203" s="12" t="s">
        <v>50</v>
      </c>
      <c r="G203" s="12" t="s">
        <v>310</v>
      </c>
      <c r="H203" s="12" t="s">
        <v>306</v>
      </c>
      <c r="I203" s="103" t="s">
        <v>505</v>
      </c>
      <c r="J203" s="11" t="str">
        <f>"12-16h"</f>
        <v>12-16h</v>
      </c>
      <c r="K203" s="12" t="s">
        <v>512</v>
      </c>
      <c r="L203" s="69" t="s">
        <v>519</v>
      </c>
      <c r="M203" s="11">
        <v>1</v>
      </c>
      <c r="N203" s="96">
        <v>1</v>
      </c>
      <c r="O203" s="83">
        <v>1</v>
      </c>
      <c r="P203" s="84"/>
      <c r="Q203" s="84">
        <v>1</v>
      </c>
      <c r="R203" s="84"/>
      <c r="S203" s="84"/>
      <c r="T203" s="84"/>
      <c r="U203" s="84"/>
      <c r="V203" s="84"/>
      <c r="W203" s="84"/>
      <c r="X203" s="85"/>
      <c r="Y203" s="2">
        <v>1</v>
      </c>
      <c r="Z203" s="2">
        <f t="shared" si="12"/>
        <v>2</v>
      </c>
      <c r="AA203" s="2">
        <v>1</v>
      </c>
    </row>
    <row r="204" spans="1:27" ht="12" customHeight="1">
      <c r="A204" s="10">
        <v>200</v>
      </c>
      <c r="B204" s="98" t="s">
        <v>239</v>
      </c>
      <c r="C204" s="98" t="s">
        <v>238</v>
      </c>
      <c r="D204" s="11" t="s">
        <v>51</v>
      </c>
      <c r="E204" s="11" t="s">
        <v>303</v>
      </c>
      <c r="F204" s="12" t="s">
        <v>49</v>
      </c>
      <c r="G204" s="11" t="s">
        <v>511</v>
      </c>
      <c r="H204" s="12" t="s">
        <v>307</v>
      </c>
      <c r="I204" s="11" t="s">
        <v>507</v>
      </c>
      <c r="J204" s="12" t="str">
        <f>"≥17h"</f>
        <v>≥17h</v>
      </c>
      <c r="K204" s="12" t="s">
        <v>512</v>
      </c>
      <c r="L204" s="69" t="s">
        <v>519</v>
      </c>
      <c r="M204" s="11">
        <v>1</v>
      </c>
      <c r="N204" s="96">
        <v>1</v>
      </c>
      <c r="O204" s="83">
        <v>1</v>
      </c>
      <c r="P204" s="84"/>
      <c r="Q204" s="84"/>
      <c r="R204" s="84"/>
      <c r="S204" s="84"/>
      <c r="T204" s="84"/>
      <c r="U204" s="84"/>
      <c r="V204" s="84"/>
      <c r="W204" s="84">
        <v>1</v>
      </c>
      <c r="X204" s="85"/>
      <c r="Y204" s="2">
        <v>1</v>
      </c>
      <c r="Z204" s="2">
        <f t="shared" si="12"/>
        <v>2</v>
      </c>
      <c r="AA204" s="2">
        <v>1</v>
      </c>
    </row>
    <row r="205" spans="1:27" ht="12" customHeight="1">
      <c r="A205" s="10">
        <v>201</v>
      </c>
      <c r="B205" s="98" t="s">
        <v>138</v>
      </c>
      <c r="C205" s="98" t="s">
        <v>131</v>
      </c>
      <c r="D205" s="11" t="s">
        <v>52</v>
      </c>
      <c r="E205" s="11" t="s">
        <v>304</v>
      </c>
      <c r="F205" s="12" t="s">
        <v>49</v>
      </c>
      <c r="G205" s="11" t="s">
        <v>511</v>
      </c>
      <c r="H205" s="12" t="s">
        <v>308</v>
      </c>
      <c r="I205" s="11" t="s">
        <v>507</v>
      </c>
      <c r="J205" s="12" t="str">
        <f>"≥17h"</f>
        <v>≥17h</v>
      </c>
      <c r="K205" s="12" t="s">
        <v>47</v>
      </c>
      <c r="L205" s="69" t="s">
        <v>519</v>
      </c>
      <c r="M205" s="11">
        <v>1</v>
      </c>
      <c r="N205" s="96">
        <v>1</v>
      </c>
      <c r="O205" s="83"/>
      <c r="P205" s="84">
        <v>1</v>
      </c>
      <c r="Q205" s="84"/>
      <c r="R205" s="84"/>
      <c r="S205" s="84"/>
      <c r="T205" s="84"/>
      <c r="U205" s="84"/>
      <c r="V205" s="84"/>
      <c r="W205" s="84"/>
      <c r="X205" s="85"/>
      <c r="Y205" s="2">
        <v>1</v>
      </c>
      <c r="Z205" s="2">
        <f t="shared" si="12"/>
        <v>1</v>
      </c>
      <c r="AA205" s="2">
        <v>1</v>
      </c>
    </row>
    <row r="206" spans="1:27" ht="12" customHeight="1">
      <c r="A206" s="10">
        <v>202</v>
      </c>
      <c r="B206" s="98" t="s">
        <v>190</v>
      </c>
      <c r="C206" s="98" t="s">
        <v>190</v>
      </c>
      <c r="D206" s="11" t="s">
        <v>51</v>
      </c>
      <c r="E206" s="11" t="s">
        <v>303</v>
      </c>
      <c r="F206" s="12" t="s">
        <v>50</v>
      </c>
      <c r="G206" s="12" t="s">
        <v>510</v>
      </c>
      <c r="H206" s="12" t="s">
        <v>306</v>
      </c>
      <c r="I206" s="103" t="s">
        <v>505</v>
      </c>
      <c r="J206" s="11" t="str">
        <f>"12-16h"</f>
        <v>12-16h</v>
      </c>
      <c r="K206" s="12" t="s">
        <v>512</v>
      </c>
      <c r="L206" s="69" t="s">
        <v>518</v>
      </c>
      <c r="M206" s="11"/>
      <c r="N206" s="96"/>
      <c r="O206" s="83"/>
      <c r="P206" s="84"/>
      <c r="Q206" s="84"/>
      <c r="R206" s="84"/>
      <c r="S206" s="84"/>
      <c r="T206" s="84"/>
      <c r="U206" s="84"/>
      <c r="V206" s="84"/>
      <c r="W206" s="84"/>
      <c r="X206" s="85"/>
      <c r="Z206" s="2">
        <f t="shared" si="12"/>
        <v>0</v>
      </c>
      <c r="AA206" s="2">
        <v>0</v>
      </c>
    </row>
    <row r="207" spans="1:27" ht="12" customHeight="1">
      <c r="A207" s="10">
        <v>203</v>
      </c>
      <c r="B207" s="98" t="s">
        <v>238</v>
      </c>
      <c r="C207" s="98" t="s">
        <v>238</v>
      </c>
      <c r="D207" s="11" t="s">
        <v>25</v>
      </c>
      <c r="E207" s="11" t="s">
        <v>304</v>
      </c>
      <c r="F207" s="12" t="s">
        <v>50</v>
      </c>
      <c r="G207" s="12" t="s">
        <v>310</v>
      </c>
      <c r="H207" s="12" t="s">
        <v>306</v>
      </c>
      <c r="I207" s="103" t="s">
        <v>504</v>
      </c>
      <c r="J207" s="12" t="str">
        <f t="shared" ref="J207:J212" si="13">"≥17h"</f>
        <v>≥17h</v>
      </c>
      <c r="K207" s="12" t="s">
        <v>512</v>
      </c>
      <c r="L207" s="69" t="s">
        <v>519</v>
      </c>
      <c r="M207" s="11">
        <v>1</v>
      </c>
      <c r="N207" s="96">
        <v>1</v>
      </c>
      <c r="O207" s="83">
        <v>1</v>
      </c>
      <c r="P207" s="84"/>
      <c r="Q207" s="84">
        <v>1</v>
      </c>
      <c r="R207" s="84"/>
      <c r="S207" s="84"/>
      <c r="T207" s="84"/>
      <c r="U207" s="84"/>
      <c r="V207" s="84"/>
      <c r="W207" s="84"/>
      <c r="X207" s="85"/>
      <c r="Y207" s="2">
        <v>1</v>
      </c>
      <c r="Z207" s="2">
        <f t="shared" si="12"/>
        <v>2</v>
      </c>
      <c r="AA207" s="2">
        <v>1</v>
      </c>
    </row>
    <row r="208" spans="1:27" ht="12" customHeight="1">
      <c r="A208" s="10">
        <v>204</v>
      </c>
      <c r="B208" s="98" t="s">
        <v>258</v>
      </c>
      <c r="C208" s="98" t="s">
        <v>256</v>
      </c>
      <c r="D208" s="11" t="s">
        <v>52</v>
      </c>
      <c r="E208" s="11" t="s">
        <v>303</v>
      </c>
      <c r="F208" s="12" t="s">
        <v>49</v>
      </c>
      <c r="G208" s="11" t="s">
        <v>511</v>
      </c>
      <c r="H208" s="12" t="s">
        <v>307</v>
      </c>
      <c r="I208" s="103" t="s">
        <v>505</v>
      </c>
      <c r="J208" s="12" t="str">
        <f t="shared" si="13"/>
        <v>≥17h</v>
      </c>
      <c r="K208" s="12" t="s">
        <v>512</v>
      </c>
      <c r="L208" s="69" t="s">
        <v>519</v>
      </c>
      <c r="M208" s="11">
        <v>1</v>
      </c>
      <c r="N208" s="96"/>
      <c r="O208" s="83"/>
      <c r="P208" s="84"/>
      <c r="Q208" s="84"/>
      <c r="R208" s="84"/>
      <c r="S208" s="84"/>
      <c r="T208" s="84"/>
      <c r="U208" s="84"/>
      <c r="V208" s="84"/>
      <c r="W208" s="84"/>
      <c r="X208" s="85"/>
      <c r="Z208" s="2">
        <f t="shared" si="12"/>
        <v>0</v>
      </c>
      <c r="AA208" s="2">
        <v>0</v>
      </c>
    </row>
    <row r="209" spans="1:27" ht="12" customHeight="1">
      <c r="A209" s="10">
        <v>205</v>
      </c>
      <c r="B209" s="98" t="s">
        <v>140</v>
      </c>
      <c r="C209" s="98" t="s">
        <v>131</v>
      </c>
      <c r="D209" s="11" t="s">
        <v>52</v>
      </c>
      <c r="E209" s="11" t="s">
        <v>303</v>
      </c>
      <c r="F209" s="12" t="s">
        <v>49</v>
      </c>
      <c r="G209" s="11" t="s">
        <v>511</v>
      </c>
      <c r="H209" s="12" t="s">
        <v>308</v>
      </c>
      <c r="I209" s="103" t="s">
        <v>504</v>
      </c>
      <c r="J209" s="12" t="str">
        <f t="shared" si="13"/>
        <v>≥17h</v>
      </c>
      <c r="K209" s="12" t="s">
        <v>512</v>
      </c>
      <c r="L209" s="69" t="s">
        <v>519</v>
      </c>
      <c r="M209" s="11"/>
      <c r="N209" s="96"/>
      <c r="O209" s="83"/>
      <c r="P209" s="84"/>
      <c r="Q209" s="84"/>
      <c r="R209" s="84"/>
      <c r="S209" s="84"/>
      <c r="T209" s="84"/>
      <c r="U209" s="84"/>
      <c r="V209" s="84"/>
      <c r="W209" s="84"/>
      <c r="X209" s="85"/>
      <c r="Z209" s="2">
        <f t="shared" si="12"/>
        <v>0</v>
      </c>
      <c r="AA209" s="2">
        <v>0</v>
      </c>
    </row>
    <row r="210" spans="1:27" ht="12" customHeight="1">
      <c r="A210" s="10">
        <v>206</v>
      </c>
      <c r="B210" s="98" t="s">
        <v>241</v>
      </c>
      <c r="C210" s="98" t="s">
        <v>241</v>
      </c>
      <c r="D210" s="11" t="s">
        <v>51</v>
      </c>
      <c r="E210" s="11" t="s">
        <v>303</v>
      </c>
      <c r="F210" s="12" t="s">
        <v>50</v>
      </c>
      <c r="G210" s="12" t="s">
        <v>510</v>
      </c>
      <c r="H210" s="12" t="s">
        <v>306</v>
      </c>
      <c r="I210" s="11" t="s">
        <v>507</v>
      </c>
      <c r="J210" s="12" t="str">
        <f t="shared" si="13"/>
        <v>≥17h</v>
      </c>
      <c r="K210" s="12" t="s">
        <v>47</v>
      </c>
      <c r="L210" s="69" t="s">
        <v>519</v>
      </c>
      <c r="M210" s="11">
        <v>1</v>
      </c>
      <c r="N210" s="96"/>
      <c r="O210" s="83"/>
      <c r="P210" s="84"/>
      <c r="Q210" s="84"/>
      <c r="R210" s="84"/>
      <c r="S210" s="84"/>
      <c r="T210" s="84"/>
      <c r="U210" s="84"/>
      <c r="V210" s="84"/>
      <c r="W210" s="84"/>
      <c r="X210" s="85"/>
      <c r="Z210" s="2">
        <f t="shared" si="12"/>
        <v>0</v>
      </c>
      <c r="AA210" s="2">
        <v>0</v>
      </c>
    </row>
    <row r="211" spans="1:27" ht="12" customHeight="1">
      <c r="A211" s="10">
        <v>207</v>
      </c>
      <c r="B211" s="98" t="s">
        <v>190</v>
      </c>
      <c r="C211" s="98" t="s">
        <v>190</v>
      </c>
      <c r="D211" s="11" t="s">
        <v>52</v>
      </c>
      <c r="E211" s="11" t="s">
        <v>303</v>
      </c>
      <c r="F211" s="12" t="s">
        <v>50</v>
      </c>
      <c r="G211" s="12" t="s">
        <v>310</v>
      </c>
      <c r="H211" s="12" t="s">
        <v>306</v>
      </c>
      <c r="I211" s="103" t="s">
        <v>504</v>
      </c>
      <c r="J211" s="12" t="str">
        <f t="shared" si="13"/>
        <v>≥17h</v>
      </c>
      <c r="K211" s="12" t="s">
        <v>47</v>
      </c>
      <c r="L211" s="69" t="s">
        <v>518</v>
      </c>
      <c r="M211" s="11">
        <v>1</v>
      </c>
      <c r="N211" s="96">
        <v>1</v>
      </c>
      <c r="O211" s="83"/>
      <c r="P211" s="84"/>
      <c r="Q211" s="84">
        <v>1</v>
      </c>
      <c r="R211" s="84"/>
      <c r="S211" s="84"/>
      <c r="T211" s="84"/>
      <c r="U211" s="84"/>
      <c r="V211" s="84"/>
      <c r="W211" s="84">
        <v>1</v>
      </c>
      <c r="X211" s="85"/>
      <c r="Y211" s="2">
        <v>1</v>
      </c>
      <c r="Z211" s="2">
        <f t="shared" si="12"/>
        <v>2</v>
      </c>
      <c r="AA211" s="2">
        <v>1</v>
      </c>
    </row>
    <row r="212" spans="1:27" ht="12" customHeight="1">
      <c r="A212" s="10">
        <v>208</v>
      </c>
      <c r="B212" s="98" t="s">
        <v>140</v>
      </c>
      <c r="C212" s="98" t="s">
        <v>131</v>
      </c>
      <c r="D212" s="11" t="s">
        <v>52</v>
      </c>
      <c r="E212" s="11" t="s">
        <v>303</v>
      </c>
      <c r="F212" s="12" t="s">
        <v>49</v>
      </c>
      <c r="G212" s="11" t="s">
        <v>511</v>
      </c>
      <c r="H212" s="12" t="s">
        <v>308</v>
      </c>
      <c r="I212" s="103" t="s">
        <v>504</v>
      </c>
      <c r="J212" s="12" t="str">
        <f t="shared" si="13"/>
        <v>≥17h</v>
      </c>
      <c r="K212" s="12" t="s">
        <v>512</v>
      </c>
      <c r="L212" s="69" t="s">
        <v>519</v>
      </c>
      <c r="M212" s="11"/>
      <c r="N212" s="96"/>
      <c r="O212" s="83"/>
      <c r="P212" s="84"/>
      <c r="Q212" s="84"/>
      <c r="R212" s="84"/>
      <c r="S212" s="84"/>
      <c r="T212" s="84"/>
      <c r="U212" s="84"/>
      <c r="V212" s="84"/>
      <c r="W212" s="84"/>
      <c r="X212" s="85"/>
      <c r="Z212" s="2">
        <f t="shared" si="12"/>
        <v>0</v>
      </c>
      <c r="AA212" s="2">
        <v>0</v>
      </c>
    </row>
    <row r="213" spans="1:27" ht="12" customHeight="1">
      <c r="A213" s="10">
        <v>209</v>
      </c>
      <c r="B213" s="98" t="s">
        <v>192</v>
      </c>
      <c r="C213" s="98" t="s">
        <v>191</v>
      </c>
      <c r="D213" s="11" t="s">
        <v>52</v>
      </c>
      <c r="E213" s="11" t="s">
        <v>303</v>
      </c>
      <c r="F213" s="12" t="s">
        <v>50</v>
      </c>
      <c r="G213" s="12" t="s">
        <v>510</v>
      </c>
      <c r="H213" s="12" t="s">
        <v>306</v>
      </c>
      <c r="I213" s="103" t="s">
        <v>504</v>
      </c>
      <c r="J213" s="11" t="str">
        <f>"12-16h"</f>
        <v>12-16h</v>
      </c>
      <c r="K213" s="12" t="s">
        <v>512</v>
      </c>
      <c r="L213" s="69" t="s">
        <v>519</v>
      </c>
      <c r="M213" s="11"/>
      <c r="N213" s="96"/>
      <c r="O213" s="83"/>
      <c r="P213" s="84"/>
      <c r="Q213" s="84"/>
      <c r="R213" s="84"/>
      <c r="S213" s="84"/>
      <c r="T213" s="84"/>
      <c r="U213" s="84"/>
      <c r="V213" s="84"/>
      <c r="W213" s="84"/>
      <c r="X213" s="85"/>
      <c r="Z213" s="2">
        <f t="shared" si="12"/>
        <v>0</v>
      </c>
      <c r="AA213" s="2">
        <v>0</v>
      </c>
    </row>
    <row r="214" spans="1:27" ht="12" customHeight="1">
      <c r="A214" s="10">
        <v>210</v>
      </c>
      <c r="B214" s="98" t="s">
        <v>190</v>
      </c>
      <c r="C214" s="98" t="s">
        <v>190</v>
      </c>
      <c r="D214" s="11" t="s">
        <v>51</v>
      </c>
      <c r="E214" s="11" t="s">
        <v>304</v>
      </c>
      <c r="F214" s="12" t="s">
        <v>49</v>
      </c>
      <c r="G214" s="12" t="s">
        <v>510</v>
      </c>
      <c r="H214" s="12" t="s">
        <v>306</v>
      </c>
      <c r="I214" s="103" t="s">
        <v>504</v>
      </c>
      <c r="J214" s="12" t="str">
        <f>"≥17h"</f>
        <v>≥17h</v>
      </c>
      <c r="K214" s="12" t="s">
        <v>513</v>
      </c>
      <c r="L214" s="69" t="s">
        <v>518</v>
      </c>
      <c r="M214" s="11">
        <v>1</v>
      </c>
      <c r="N214" s="96">
        <v>1</v>
      </c>
      <c r="O214" s="83"/>
      <c r="P214" s="84"/>
      <c r="Q214" s="84">
        <v>1</v>
      </c>
      <c r="R214" s="84"/>
      <c r="S214" s="84"/>
      <c r="T214" s="84"/>
      <c r="U214" s="84"/>
      <c r="V214" s="84"/>
      <c r="W214" s="84"/>
      <c r="X214" s="85"/>
      <c r="Y214" s="2">
        <v>1</v>
      </c>
      <c r="Z214" s="2">
        <f t="shared" si="12"/>
        <v>1</v>
      </c>
      <c r="AA214" s="2">
        <v>1</v>
      </c>
    </row>
    <row r="215" spans="1:27" ht="12" customHeight="1">
      <c r="A215" s="10">
        <v>211</v>
      </c>
      <c r="B215" s="98" t="s">
        <v>190</v>
      </c>
      <c r="C215" s="98" t="s">
        <v>190</v>
      </c>
      <c r="D215" s="11" t="s">
        <v>52</v>
      </c>
      <c r="E215" s="11" t="s">
        <v>304</v>
      </c>
      <c r="F215" s="12" t="s">
        <v>49</v>
      </c>
      <c r="G215" s="12" t="s">
        <v>510</v>
      </c>
      <c r="H215" s="12" t="s">
        <v>306</v>
      </c>
      <c r="I215" s="103" t="s">
        <v>504</v>
      </c>
      <c r="J215" s="12" t="str">
        <f>"≥17h"</f>
        <v>≥17h</v>
      </c>
      <c r="K215" s="12" t="s">
        <v>512</v>
      </c>
      <c r="L215" s="69" t="s">
        <v>518</v>
      </c>
      <c r="M215" s="11">
        <v>1</v>
      </c>
      <c r="N215" s="96">
        <v>1</v>
      </c>
      <c r="O215" s="83"/>
      <c r="P215" s="84"/>
      <c r="Q215" s="84"/>
      <c r="R215" s="84"/>
      <c r="S215" s="84"/>
      <c r="T215" s="84"/>
      <c r="U215" s="84"/>
      <c r="V215" s="84"/>
      <c r="W215" s="84"/>
      <c r="X215" s="85">
        <v>1</v>
      </c>
      <c r="Y215" s="2">
        <v>1</v>
      </c>
      <c r="Z215" s="2">
        <f t="shared" si="12"/>
        <v>1</v>
      </c>
      <c r="AA215" s="2">
        <v>1</v>
      </c>
    </row>
    <row r="216" spans="1:27" ht="12" customHeight="1">
      <c r="A216" s="10">
        <v>212</v>
      </c>
      <c r="B216" s="98" t="s">
        <v>192</v>
      </c>
      <c r="C216" s="98" t="s">
        <v>191</v>
      </c>
      <c r="D216" s="11" t="s">
        <v>52</v>
      </c>
      <c r="E216" s="11" t="s">
        <v>304</v>
      </c>
      <c r="F216" s="12" t="s">
        <v>49</v>
      </c>
      <c r="G216" s="12" t="s">
        <v>510</v>
      </c>
      <c r="H216" s="12" t="s">
        <v>306</v>
      </c>
      <c r="I216" s="103" t="s">
        <v>504</v>
      </c>
      <c r="J216" s="11" t="str">
        <f>"12-16h"</f>
        <v>12-16h</v>
      </c>
      <c r="K216" s="12" t="s">
        <v>512</v>
      </c>
      <c r="L216" s="69" t="s">
        <v>519</v>
      </c>
      <c r="M216" s="11"/>
      <c r="N216" s="96"/>
      <c r="O216" s="83"/>
      <c r="P216" s="84"/>
      <c r="Q216" s="84"/>
      <c r="R216" s="84"/>
      <c r="S216" s="84"/>
      <c r="T216" s="84"/>
      <c r="U216" s="84"/>
      <c r="V216" s="84"/>
      <c r="W216" s="84"/>
      <c r="X216" s="85"/>
      <c r="Z216" s="2">
        <f t="shared" si="12"/>
        <v>0</v>
      </c>
      <c r="AA216" s="2">
        <v>0</v>
      </c>
    </row>
    <row r="217" spans="1:27" ht="12" customHeight="1">
      <c r="A217" s="10">
        <v>213</v>
      </c>
      <c r="B217" s="98" t="s">
        <v>172</v>
      </c>
      <c r="C217" s="98" t="s">
        <v>168</v>
      </c>
      <c r="D217" s="11" t="s">
        <v>51</v>
      </c>
      <c r="E217" s="11" t="s">
        <v>304</v>
      </c>
      <c r="F217" s="12" t="s">
        <v>48</v>
      </c>
      <c r="G217" s="12" t="s">
        <v>510</v>
      </c>
      <c r="H217" s="12" t="s">
        <v>306</v>
      </c>
      <c r="I217" s="103" t="s">
        <v>505</v>
      </c>
      <c r="J217" s="12" t="str">
        <f t="shared" ref="J217:J224" si="14">"≥17h"</f>
        <v>≥17h</v>
      </c>
      <c r="K217" s="12" t="s">
        <v>47</v>
      </c>
      <c r="L217" s="69" t="s">
        <v>520</v>
      </c>
      <c r="M217" s="11">
        <v>1</v>
      </c>
      <c r="N217" s="96">
        <v>1</v>
      </c>
      <c r="O217" s="83"/>
      <c r="P217" s="84"/>
      <c r="Q217" s="84"/>
      <c r="R217" s="84">
        <v>1</v>
      </c>
      <c r="S217" s="84"/>
      <c r="T217" s="84"/>
      <c r="U217" s="84"/>
      <c r="V217" s="84"/>
      <c r="W217" s="84"/>
      <c r="X217" s="85"/>
      <c r="Y217" s="2">
        <v>1</v>
      </c>
      <c r="Z217" s="2">
        <f t="shared" si="12"/>
        <v>1</v>
      </c>
      <c r="AA217" s="2">
        <v>1</v>
      </c>
    </row>
    <row r="218" spans="1:27" ht="12" customHeight="1">
      <c r="A218" s="10">
        <v>214</v>
      </c>
      <c r="B218" s="98" t="s">
        <v>192</v>
      </c>
      <c r="C218" s="98" t="s">
        <v>191</v>
      </c>
      <c r="D218" s="11" t="s">
        <v>51</v>
      </c>
      <c r="E218" s="11" t="s">
        <v>304</v>
      </c>
      <c r="F218" s="12" t="s">
        <v>48</v>
      </c>
      <c r="G218" s="12" t="s">
        <v>510</v>
      </c>
      <c r="H218" s="12" t="s">
        <v>306</v>
      </c>
      <c r="I218" s="11" t="s">
        <v>504</v>
      </c>
      <c r="J218" s="12" t="str">
        <f t="shared" si="14"/>
        <v>≥17h</v>
      </c>
      <c r="K218" s="12" t="s">
        <v>512</v>
      </c>
      <c r="L218" s="69" t="s">
        <v>519</v>
      </c>
      <c r="M218" s="11">
        <v>1</v>
      </c>
      <c r="N218" s="96">
        <v>1</v>
      </c>
      <c r="O218" s="83"/>
      <c r="P218" s="84"/>
      <c r="Q218" s="84"/>
      <c r="R218" s="84"/>
      <c r="S218" s="84"/>
      <c r="T218" s="84"/>
      <c r="U218" s="84"/>
      <c r="V218" s="84"/>
      <c r="W218" s="84"/>
      <c r="X218" s="85">
        <v>1</v>
      </c>
      <c r="Y218" s="2">
        <v>1</v>
      </c>
      <c r="Z218" s="2">
        <f t="shared" si="12"/>
        <v>1</v>
      </c>
      <c r="AA218" s="2">
        <v>1</v>
      </c>
    </row>
    <row r="219" spans="1:27" ht="12" customHeight="1">
      <c r="A219" s="10">
        <v>215</v>
      </c>
      <c r="B219" s="98" t="s">
        <v>172</v>
      </c>
      <c r="C219" s="98" t="s">
        <v>168</v>
      </c>
      <c r="D219" s="11" t="s">
        <v>25</v>
      </c>
      <c r="E219" s="11" t="s">
        <v>304</v>
      </c>
      <c r="F219" s="12" t="s">
        <v>50</v>
      </c>
      <c r="G219" s="12" t="s">
        <v>310</v>
      </c>
      <c r="H219" s="12" t="s">
        <v>306</v>
      </c>
      <c r="I219" s="103" t="s">
        <v>504</v>
      </c>
      <c r="J219" s="12" t="str">
        <f t="shared" si="14"/>
        <v>≥17h</v>
      </c>
      <c r="K219" s="12" t="s">
        <v>512</v>
      </c>
      <c r="L219" s="69" t="s">
        <v>520</v>
      </c>
      <c r="M219" s="11"/>
      <c r="N219" s="96"/>
      <c r="O219" s="83"/>
      <c r="P219" s="84"/>
      <c r="Q219" s="84"/>
      <c r="R219" s="84"/>
      <c r="S219" s="84"/>
      <c r="T219" s="84"/>
      <c r="U219" s="84"/>
      <c r="V219" s="84"/>
      <c r="W219" s="84"/>
      <c r="X219" s="85"/>
      <c r="Z219" s="2">
        <f t="shared" si="12"/>
        <v>0</v>
      </c>
      <c r="AA219" s="2">
        <v>0</v>
      </c>
    </row>
    <row r="220" spans="1:27" ht="12" customHeight="1">
      <c r="A220" s="10">
        <v>216</v>
      </c>
      <c r="B220" s="98" t="s">
        <v>190</v>
      </c>
      <c r="C220" s="98" t="s">
        <v>190</v>
      </c>
      <c r="D220" s="11" t="s">
        <v>51</v>
      </c>
      <c r="E220" s="11" t="s">
        <v>304</v>
      </c>
      <c r="F220" s="12" t="s">
        <v>48</v>
      </c>
      <c r="G220" s="12" t="s">
        <v>310</v>
      </c>
      <c r="H220" s="12" t="s">
        <v>306</v>
      </c>
      <c r="I220" s="11" t="s">
        <v>507</v>
      </c>
      <c r="J220" s="12" t="str">
        <f t="shared" si="14"/>
        <v>≥17h</v>
      </c>
      <c r="K220" s="12" t="s">
        <v>513</v>
      </c>
      <c r="L220" s="69" t="s">
        <v>518</v>
      </c>
      <c r="M220" s="11">
        <v>1</v>
      </c>
      <c r="N220" s="96"/>
      <c r="O220" s="83"/>
      <c r="P220" s="84"/>
      <c r="Q220" s="84"/>
      <c r="R220" s="84"/>
      <c r="S220" s="84"/>
      <c r="T220" s="84"/>
      <c r="U220" s="84"/>
      <c r="V220" s="84"/>
      <c r="W220" s="84"/>
      <c r="X220" s="85"/>
      <c r="Z220" s="2">
        <f t="shared" si="12"/>
        <v>0</v>
      </c>
      <c r="AA220" s="2">
        <v>0</v>
      </c>
    </row>
    <row r="221" spans="1:27" ht="12" customHeight="1">
      <c r="A221" s="10">
        <v>217</v>
      </c>
      <c r="B221" s="98" t="s">
        <v>291</v>
      </c>
      <c r="C221" s="98" t="s">
        <v>291</v>
      </c>
      <c r="D221" s="11" t="s">
        <v>52</v>
      </c>
      <c r="E221" s="11" t="s">
        <v>304</v>
      </c>
      <c r="F221" s="12" t="s">
        <v>49</v>
      </c>
      <c r="G221" s="12" t="s">
        <v>510</v>
      </c>
      <c r="H221" s="12" t="s">
        <v>307</v>
      </c>
      <c r="I221" s="11" t="s">
        <v>504</v>
      </c>
      <c r="J221" s="12" t="str">
        <f t="shared" si="14"/>
        <v>≥17h</v>
      </c>
      <c r="K221" s="12" t="s">
        <v>512</v>
      </c>
      <c r="L221" s="69" t="s">
        <v>519</v>
      </c>
      <c r="M221" s="11">
        <v>1</v>
      </c>
      <c r="N221" s="96"/>
      <c r="O221" s="83"/>
      <c r="P221" s="84"/>
      <c r="Q221" s="84"/>
      <c r="R221" s="84"/>
      <c r="S221" s="84"/>
      <c r="T221" s="84"/>
      <c r="U221" s="84"/>
      <c r="V221" s="84"/>
      <c r="W221" s="84"/>
      <c r="X221" s="85"/>
      <c r="Z221" s="2">
        <f t="shared" si="12"/>
        <v>0</v>
      </c>
      <c r="AA221" s="2">
        <v>0</v>
      </c>
    </row>
    <row r="222" spans="1:27" ht="12" customHeight="1">
      <c r="A222" s="10">
        <v>218</v>
      </c>
      <c r="B222" s="98" t="s">
        <v>189</v>
      </c>
      <c r="C222" s="98" t="s">
        <v>189</v>
      </c>
      <c r="D222" s="11" t="s">
        <v>52</v>
      </c>
      <c r="E222" s="11" t="s">
        <v>303</v>
      </c>
      <c r="F222" s="12" t="s">
        <v>49</v>
      </c>
      <c r="G222" s="12" t="s">
        <v>510</v>
      </c>
      <c r="H222" s="12" t="s">
        <v>306</v>
      </c>
      <c r="I222" s="103" t="s">
        <v>504</v>
      </c>
      <c r="J222" s="12" t="str">
        <f t="shared" si="14"/>
        <v>≥17h</v>
      </c>
      <c r="K222" s="12" t="s">
        <v>47</v>
      </c>
      <c r="L222" s="69" t="s">
        <v>519</v>
      </c>
      <c r="M222" s="11">
        <v>1</v>
      </c>
      <c r="N222" s="96">
        <v>1</v>
      </c>
      <c r="O222" s="83"/>
      <c r="P222" s="84"/>
      <c r="Q222" s="84"/>
      <c r="R222" s="84"/>
      <c r="S222" s="84"/>
      <c r="T222" s="84"/>
      <c r="U222" s="84"/>
      <c r="V222" s="84"/>
      <c r="W222" s="84"/>
      <c r="X222" s="85">
        <v>1</v>
      </c>
      <c r="Y222" s="2">
        <v>1</v>
      </c>
      <c r="Z222" s="2">
        <f t="shared" si="12"/>
        <v>1</v>
      </c>
      <c r="AA222" s="2">
        <v>1</v>
      </c>
    </row>
    <row r="223" spans="1:27" ht="12" customHeight="1">
      <c r="A223" s="10">
        <v>219</v>
      </c>
      <c r="B223" s="98" t="s">
        <v>181</v>
      </c>
      <c r="C223" s="98" t="s">
        <v>168</v>
      </c>
      <c r="D223" s="11" t="s">
        <v>52</v>
      </c>
      <c r="E223" s="11" t="s">
        <v>303</v>
      </c>
      <c r="F223" s="12" t="s">
        <v>49</v>
      </c>
      <c r="G223" s="11" t="s">
        <v>511</v>
      </c>
      <c r="H223" s="12" t="s">
        <v>307</v>
      </c>
      <c r="I223" s="103" t="s">
        <v>504</v>
      </c>
      <c r="J223" s="12" t="str">
        <f t="shared" si="14"/>
        <v>≥17h</v>
      </c>
      <c r="K223" s="12" t="s">
        <v>512</v>
      </c>
      <c r="L223" s="69" t="s">
        <v>520</v>
      </c>
      <c r="M223" s="11">
        <v>1</v>
      </c>
      <c r="N223" s="96">
        <v>1</v>
      </c>
      <c r="O223" s="83"/>
      <c r="P223" s="84">
        <v>1</v>
      </c>
      <c r="Q223" s="84"/>
      <c r="R223" s="84"/>
      <c r="S223" s="84"/>
      <c r="T223" s="84"/>
      <c r="U223" s="84"/>
      <c r="V223" s="84"/>
      <c r="W223" s="84"/>
      <c r="X223" s="85"/>
      <c r="Y223" s="2">
        <v>1</v>
      </c>
      <c r="Z223" s="2">
        <f t="shared" si="12"/>
        <v>1</v>
      </c>
      <c r="AA223" s="2">
        <v>1</v>
      </c>
    </row>
    <row r="224" spans="1:27" ht="12" customHeight="1">
      <c r="A224" s="10">
        <v>220</v>
      </c>
      <c r="B224" s="98" t="s">
        <v>189</v>
      </c>
      <c r="C224" s="98" t="s">
        <v>189</v>
      </c>
      <c r="D224" s="11" t="s">
        <v>51</v>
      </c>
      <c r="E224" s="11" t="s">
        <v>304</v>
      </c>
      <c r="F224" s="12" t="s">
        <v>48</v>
      </c>
      <c r="G224" s="12" t="s">
        <v>310</v>
      </c>
      <c r="H224" s="12" t="s">
        <v>306</v>
      </c>
      <c r="I224" s="11" t="s">
        <v>504</v>
      </c>
      <c r="J224" s="12" t="str">
        <f t="shared" si="14"/>
        <v>≥17h</v>
      </c>
      <c r="K224" s="12" t="s">
        <v>513</v>
      </c>
      <c r="L224" s="69" t="s">
        <v>519</v>
      </c>
      <c r="M224" s="11"/>
      <c r="N224" s="96"/>
      <c r="O224" s="83"/>
      <c r="P224" s="84"/>
      <c r="Q224" s="84"/>
      <c r="R224" s="84"/>
      <c r="S224" s="84"/>
      <c r="T224" s="84"/>
      <c r="U224" s="84"/>
      <c r="V224" s="84"/>
      <c r="W224" s="84"/>
      <c r="X224" s="85"/>
      <c r="Z224" s="2">
        <f t="shared" si="12"/>
        <v>0</v>
      </c>
      <c r="AA224" s="2">
        <v>0</v>
      </c>
    </row>
    <row r="225" spans="1:27" ht="12" customHeight="1">
      <c r="A225" s="10">
        <v>221</v>
      </c>
      <c r="B225" s="98" t="s">
        <v>291</v>
      </c>
      <c r="C225" s="98" t="s">
        <v>291</v>
      </c>
      <c r="D225" s="11" t="s">
        <v>25</v>
      </c>
      <c r="E225" s="11" t="s">
        <v>304</v>
      </c>
      <c r="F225" s="12" t="s">
        <v>48</v>
      </c>
      <c r="G225" s="12" t="s">
        <v>510</v>
      </c>
      <c r="H225" s="12" t="s">
        <v>306</v>
      </c>
      <c r="I225" s="103" t="s">
        <v>504</v>
      </c>
      <c r="J225" s="11" t="str">
        <f>"12-16h"</f>
        <v>12-16h</v>
      </c>
      <c r="K225" s="12" t="s">
        <v>513</v>
      </c>
      <c r="L225" s="69" t="s">
        <v>519</v>
      </c>
      <c r="M225" s="11">
        <v>1</v>
      </c>
      <c r="N225" s="96"/>
      <c r="O225" s="83"/>
      <c r="P225" s="84"/>
      <c r="Q225" s="84"/>
      <c r="R225" s="84"/>
      <c r="S225" s="84"/>
      <c r="T225" s="84"/>
      <c r="U225" s="84"/>
      <c r="V225" s="84"/>
      <c r="W225" s="84"/>
      <c r="X225" s="85"/>
      <c r="Z225" s="2">
        <f t="shared" si="12"/>
        <v>0</v>
      </c>
      <c r="AA225" s="2">
        <v>0</v>
      </c>
    </row>
    <row r="226" spans="1:27" ht="12" customHeight="1">
      <c r="A226" s="10">
        <v>222</v>
      </c>
      <c r="B226" s="98" t="s">
        <v>181</v>
      </c>
      <c r="C226" s="98" t="s">
        <v>168</v>
      </c>
      <c r="D226" s="11" t="s">
        <v>52</v>
      </c>
      <c r="E226" s="11" t="s">
        <v>304</v>
      </c>
      <c r="F226" s="12" t="s">
        <v>49</v>
      </c>
      <c r="G226" s="12" t="s">
        <v>510</v>
      </c>
      <c r="H226" s="12" t="s">
        <v>306</v>
      </c>
      <c r="I226" s="103" t="s">
        <v>505</v>
      </c>
      <c r="J226" s="12" t="str">
        <f>"≥17h"</f>
        <v>≥17h</v>
      </c>
      <c r="K226" s="12" t="s">
        <v>47</v>
      </c>
      <c r="L226" s="69" t="s">
        <v>520</v>
      </c>
      <c r="M226" s="11"/>
      <c r="N226" s="96"/>
      <c r="O226" s="83"/>
      <c r="P226" s="84"/>
      <c r="Q226" s="84"/>
      <c r="R226" s="84"/>
      <c r="S226" s="84"/>
      <c r="T226" s="84"/>
      <c r="U226" s="84"/>
      <c r="V226" s="84"/>
      <c r="W226" s="84"/>
      <c r="X226" s="85"/>
      <c r="Z226" s="2">
        <f t="shared" si="12"/>
        <v>0</v>
      </c>
      <c r="AA226" s="2">
        <v>0</v>
      </c>
    </row>
    <row r="227" spans="1:27" ht="12" customHeight="1">
      <c r="A227" s="10">
        <v>223</v>
      </c>
      <c r="B227" s="98" t="s">
        <v>189</v>
      </c>
      <c r="C227" s="98" t="s">
        <v>189</v>
      </c>
      <c r="D227" s="11" t="s">
        <v>51</v>
      </c>
      <c r="E227" s="11" t="s">
        <v>304</v>
      </c>
      <c r="F227" s="12" t="s">
        <v>48</v>
      </c>
      <c r="G227" s="12" t="s">
        <v>310</v>
      </c>
      <c r="H227" s="12" t="s">
        <v>306</v>
      </c>
      <c r="I227" s="11" t="s">
        <v>504</v>
      </c>
      <c r="J227" s="12" t="str">
        <f>"≥17h"</f>
        <v>≥17h</v>
      </c>
      <c r="K227" s="12" t="s">
        <v>512</v>
      </c>
      <c r="L227" s="69" t="s">
        <v>519</v>
      </c>
      <c r="M227" s="11">
        <v>1</v>
      </c>
      <c r="N227" s="96">
        <v>1</v>
      </c>
      <c r="O227" s="83"/>
      <c r="P227" s="84"/>
      <c r="Q227" s="84"/>
      <c r="R227" s="84"/>
      <c r="S227" s="84"/>
      <c r="T227" s="84"/>
      <c r="U227" s="84"/>
      <c r="V227" s="84"/>
      <c r="W227" s="84"/>
      <c r="X227" s="85">
        <v>1</v>
      </c>
      <c r="Y227" s="2">
        <v>1</v>
      </c>
      <c r="Z227" s="2">
        <f t="shared" si="12"/>
        <v>1</v>
      </c>
      <c r="AA227" s="2">
        <v>1</v>
      </c>
    </row>
    <row r="228" spans="1:27" ht="12" customHeight="1">
      <c r="A228" s="10">
        <v>224</v>
      </c>
      <c r="B228" s="98" t="s">
        <v>181</v>
      </c>
      <c r="C228" s="98" t="s">
        <v>168</v>
      </c>
      <c r="D228" s="11" t="s">
        <v>51</v>
      </c>
      <c r="E228" s="11" t="s">
        <v>304</v>
      </c>
      <c r="F228" s="12" t="s">
        <v>50</v>
      </c>
      <c r="G228" s="12" t="s">
        <v>510</v>
      </c>
      <c r="H228" s="12" t="s">
        <v>306</v>
      </c>
      <c r="I228" s="12" t="s">
        <v>505</v>
      </c>
      <c r="J228" s="11" t="str">
        <f>"12-16h"</f>
        <v>12-16h</v>
      </c>
      <c r="K228" s="12" t="s">
        <v>47</v>
      </c>
      <c r="L228" s="69" t="s">
        <v>520</v>
      </c>
      <c r="M228" s="11">
        <v>1</v>
      </c>
      <c r="N228" s="96">
        <v>1</v>
      </c>
      <c r="O228" s="83"/>
      <c r="P228" s="84">
        <v>1</v>
      </c>
      <c r="Q228" s="84">
        <v>1</v>
      </c>
      <c r="R228" s="84"/>
      <c r="S228" s="84"/>
      <c r="T228" s="84"/>
      <c r="U228" s="84"/>
      <c r="V228" s="84"/>
      <c r="W228" s="84"/>
      <c r="X228" s="85"/>
      <c r="Y228" s="2">
        <v>1</v>
      </c>
      <c r="Z228" s="2">
        <f t="shared" si="12"/>
        <v>2</v>
      </c>
      <c r="AA228" s="2">
        <v>1</v>
      </c>
    </row>
    <row r="229" spans="1:27" ht="12" customHeight="1">
      <c r="A229" s="10">
        <v>225</v>
      </c>
      <c r="B229" s="98" t="s">
        <v>291</v>
      </c>
      <c r="C229" s="98" t="s">
        <v>291</v>
      </c>
      <c r="D229" s="11" t="s">
        <v>25</v>
      </c>
      <c r="E229" s="11" t="s">
        <v>304</v>
      </c>
      <c r="F229" s="12" t="s">
        <v>48</v>
      </c>
      <c r="G229" s="12" t="s">
        <v>310</v>
      </c>
      <c r="H229" s="12" t="s">
        <v>306</v>
      </c>
      <c r="I229" s="103" t="s">
        <v>504</v>
      </c>
      <c r="J229" s="12" t="str">
        <f>"≥17h"</f>
        <v>≥17h</v>
      </c>
      <c r="K229" s="12" t="s">
        <v>512</v>
      </c>
      <c r="L229" s="69" t="s">
        <v>519</v>
      </c>
      <c r="M229" s="11">
        <v>1</v>
      </c>
      <c r="N229" s="96"/>
      <c r="O229" s="83"/>
      <c r="P229" s="84"/>
      <c r="Q229" s="84"/>
      <c r="R229" s="84"/>
      <c r="S229" s="84"/>
      <c r="T229" s="84"/>
      <c r="U229" s="84"/>
      <c r="V229" s="84"/>
      <c r="W229" s="84"/>
      <c r="X229" s="85"/>
      <c r="Z229" s="2">
        <f t="shared" si="12"/>
        <v>0</v>
      </c>
      <c r="AA229" s="2">
        <v>0</v>
      </c>
    </row>
    <row r="230" spans="1:27" ht="12" customHeight="1">
      <c r="A230" s="10">
        <v>226</v>
      </c>
      <c r="B230" s="98" t="s">
        <v>65</v>
      </c>
      <c r="C230" s="98" t="s">
        <v>65</v>
      </c>
      <c r="D230" s="11" t="s">
        <v>51</v>
      </c>
      <c r="E230" s="11" t="s">
        <v>303</v>
      </c>
      <c r="F230" s="12" t="s">
        <v>48</v>
      </c>
      <c r="G230" s="12" t="s">
        <v>310</v>
      </c>
      <c r="H230" s="12" t="s">
        <v>306</v>
      </c>
      <c r="I230" s="103" t="s">
        <v>505</v>
      </c>
      <c r="J230" s="12" t="str">
        <f>"≥17h"</f>
        <v>≥17h</v>
      </c>
      <c r="K230" s="12" t="s">
        <v>513</v>
      </c>
      <c r="L230" s="69" t="s">
        <v>518</v>
      </c>
      <c r="M230" s="11">
        <v>1</v>
      </c>
      <c r="N230" s="96"/>
      <c r="O230" s="83"/>
      <c r="P230" s="84"/>
      <c r="Q230" s="84"/>
      <c r="R230" s="84"/>
      <c r="S230" s="84"/>
      <c r="T230" s="84"/>
      <c r="U230" s="84"/>
      <c r="V230" s="84"/>
      <c r="W230" s="84"/>
      <c r="X230" s="85"/>
      <c r="Z230" s="2">
        <f t="shared" si="12"/>
        <v>0</v>
      </c>
      <c r="AA230" s="2">
        <v>0</v>
      </c>
    </row>
    <row r="231" spans="1:27" ht="12" customHeight="1">
      <c r="A231" s="10">
        <v>227</v>
      </c>
      <c r="B231" s="98" t="s">
        <v>291</v>
      </c>
      <c r="C231" s="98" t="s">
        <v>291</v>
      </c>
      <c r="D231" s="11" t="s">
        <v>25</v>
      </c>
      <c r="E231" s="11" t="s">
        <v>304</v>
      </c>
      <c r="F231" s="12" t="s">
        <v>48</v>
      </c>
      <c r="G231" s="12" t="s">
        <v>310</v>
      </c>
      <c r="H231" s="12" t="s">
        <v>306</v>
      </c>
      <c r="I231" s="103" t="s">
        <v>504</v>
      </c>
      <c r="J231" s="11" t="str">
        <f>"12-16h"</f>
        <v>12-16h</v>
      </c>
      <c r="K231" s="12" t="s">
        <v>513</v>
      </c>
      <c r="L231" s="69" t="s">
        <v>519</v>
      </c>
      <c r="M231" s="11"/>
      <c r="N231" s="96"/>
      <c r="O231" s="83"/>
      <c r="P231" s="84"/>
      <c r="Q231" s="84"/>
      <c r="R231" s="84"/>
      <c r="S231" s="84"/>
      <c r="T231" s="84"/>
      <c r="U231" s="84"/>
      <c r="V231" s="84"/>
      <c r="W231" s="84"/>
      <c r="X231" s="85"/>
      <c r="Z231" s="2">
        <f t="shared" si="12"/>
        <v>0</v>
      </c>
      <c r="AA231" s="2">
        <v>0</v>
      </c>
    </row>
    <row r="232" spans="1:27" ht="12" customHeight="1">
      <c r="A232" s="10">
        <v>228</v>
      </c>
      <c r="B232" s="98" t="s">
        <v>248</v>
      </c>
      <c r="C232" s="98" t="s">
        <v>245</v>
      </c>
      <c r="D232" s="11" t="s">
        <v>51</v>
      </c>
      <c r="E232" s="11" t="s">
        <v>304</v>
      </c>
      <c r="F232" s="12" t="s">
        <v>50</v>
      </c>
      <c r="G232" s="12" t="s">
        <v>510</v>
      </c>
      <c r="H232" s="12" t="s">
        <v>306</v>
      </c>
      <c r="I232" s="103" t="s">
        <v>504</v>
      </c>
      <c r="J232" s="11" t="str">
        <f>"12-16h"</f>
        <v>12-16h</v>
      </c>
      <c r="K232" s="12" t="s">
        <v>513</v>
      </c>
      <c r="L232" s="69" t="s">
        <v>520</v>
      </c>
      <c r="M232" s="11">
        <v>1</v>
      </c>
      <c r="N232" s="96"/>
      <c r="O232" s="83"/>
      <c r="P232" s="84"/>
      <c r="Q232" s="84"/>
      <c r="R232" s="84"/>
      <c r="S232" s="84"/>
      <c r="T232" s="84"/>
      <c r="U232" s="84"/>
      <c r="V232" s="84"/>
      <c r="W232" s="84"/>
      <c r="X232" s="85"/>
      <c r="Z232" s="2">
        <f t="shared" si="12"/>
        <v>0</v>
      </c>
      <c r="AA232" s="2">
        <v>0</v>
      </c>
    </row>
    <row r="233" spans="1:27" ht="12" customHeight="1">
      <c r="A233" s="10">
        <v>229</v>
      </c>
      <c r="B233" s="98" t="s">
        <v>189</v>
      </c>
      <c r="C233" s="98" t="s">
        <v>189</v>
      </c>
      <c r="D233" s="11" t="s">
        <v>25</v>
      </c>
      <c r="E233" s="11" t="s">
        <v>304</v>
      </c>
      <c r="F233" s="12" t="s">
        <v>50</v>
      </c>
      <c r="G233" s="12" t="s">
        <v>510</v>
      </c>
      <c r="H233" s="12" t="s">
        <v>306</v>
      </c>
      <c r="I233" s="11" t="s">
        <v>504</v>
      </c>
      <c r="J233" s="12" t="str">
        <f>"≥17h"</f>
        <v>≥17h</v>
      </c>
      <c r="K233" s="12" t="s">
        <v>512</v>
      </c>
      <c r="L233" s="69" t="s">
        <v>519</v>
      </c>
      <c r="M233" s="11">
        <v>1</v>
      </c>
      <c r="N233" s="96">
        <v>1</v>
      </c>
      <c r="O233" s="83">
        <v>1</v>
      </c>
      <c r="P233" s="84"/>
      <c r="Q233" s="84">
        <v>1</v>
      </c>
      <c r="R233" s="84"/>
      <c r="S233" s="84"/>
      <c r="T233" s="84"/>
      <c r="U233" s="84"/>
      <c r="V233" s="84"/>
      <c r="W233" s="84"/>
      <c r="X233" s="85"/>
      <c r="Y233" s="2">
        <v>1</v>
      </c>
      <c r="Z233" s="2">
        <f t="shared" si="12"/>
        <v>2</v>
      </c>
      <c r="AA233" s="2">
        <v>1</v>
      </c>
    </row>
    <row r="234" spans="1:27" ht="12" customHeight="1">
      <c r="A234" s="10">
        <v>230</v>
      </c>
      <c r="B234" s="98" t="s">
        <v>291</v>
      </c>
      <c r="C234" s="98" t="s">
        <v>291</v>
      </c>
      <c r="D234" s="11" t="s">
        <v>51</v>
      </c>
      <c r="E234" s="11" t="s">
        <v>303</v>
      </c>
      <c r="F234" s="12" t="s">
        <v>50</v>
      </c>
      <c r="G234" s="12" t="s">
        <v>510</v>
      </c>
      <c r="H234" s="12" t="s">
        <v>306</v>
      </c>
      <c r="I234" s="103" t="s">
        <v>504</v>
      </c>
      <c r="J234" s="11" t="str">
        <f>"12-16h"</f>
        <v>12-16h</v>
      </c>
      <c r="K234" s="12" t="s">
        <v>47</v>
      </c>
      <c r="L234" s="69" t="s">
        <v>519</v>
      </c>
      <c r="M234" s="11">
        <v>1</v>
      </c>
      <c r="N234" s="96"/>
      <c r="O234" s="83"/>
      <c r="P234" s="84"/>
      <c r="Q234" s="84"/>
      <c r="R234" s="84"/>
      <c r="S234" s="84"/>
      <c r="T234" s="84"/>
      <c r="U234" s="84"/>
      <c r="V234" s="84"/>
      <c r="W234" s="84"/>
      <c r="X234" s="85"/>
      <c r="Z234" s="2">
        <f t="shared" si="12"/>
        <v>0</v>
      </c>
      <c r="AA234" s="2">
        <v>0</v>
      </c>
    </row>
    <row r="235" spans="1:27" ht="12" customHeight="1">
      <c r="A235" s="10">
        <v>231</v>
      </c>
      <c r="B235" s="98" t="s">
        <v>66</v>
      </c>
      <c r="C235" s="98" t="s">
        <v>65</v>
      </c>
      <c r="D235" s="11" t="s">
        <v>52</v>
      </c>
      <c r="E235" s="11" t="s">
        <v>304</v>
      </c>
      <c r="F235" s="12" t="s">
        <v>49</v>
      </c>
      <c r="G235" s="11" t="s">
        <v>511</v>
      </c>
      <c r="H235" s="12" t="s">
        <v>306</v>
      </c>
      <c r="I235" s="103" t="s">
        <v>505</v>
      </c>
      <c r="J235" s="11" t="str">
        <f>"12-16h"</f>
        <v>12-16h</v>
      </c>
      <c r="K235" s="12" t="s">
        <v>512</v>
      </c>
      <c r="L235" s="69" t="s">
        <v>518</v>
      </c>
      <c r="M235" s="11">
        <v>1</v>
      </c>
      <c r="N235" s="96"/>
      <c r="O235" s="83"/>
      <c r="P235" s="84"/>
      <c r="Q235" s="84"/>
      <c r="R235" s="84"/>
      <c r="S235" s="84"/>
      <c r="T235" s="84"/>
      <c r="U235" s="84"/>
      <c r="V235" s="84"/>
      <c r="W235" s="84"/>
      <c r="X235" s="85"/>
      <c r="Z235" s="2">
        <f t="shared" si="12"/>
        <v>0</v>
      </c>
      <c r="AA235" s="2">
        <v>0</v>
      </c>
    </row>
    <row r="236" spans="1:27" ht="12" customHeight="1">
      <c r="A236" s="10">
        <v>232</v>
      </c>
      <c r="B236" s="98" t="s">
        <v>190</v>
      </c>
      <c r="C236" s="98" t="s">
        <v>190</v>
      </c>
      <c r="D236" s="11" t="s">
        <v>52</v>
      </c>
      <c r="E236" s="11" t="s">
        <v>303</v>
      </c>
      <c r="F236" s="12" t="s">
        <v>49</v>
      </c>
      <c r="G236" s="12" t="s">
        <v>510</v>
      </c>
      <c r="H236" s="12" t="s">
        <v>308</v>
      </c>
      <c r="I236" s="103" t="s">
        <v>505</v>
      </c>
      <c r="J236" s="12" t="str">
        <f>"≥17h"</f>
        <v>≥17h</v>
      </c>
      <c r="K236" s="12" t="s">
        <v>512</v>
      </c>
      <c r="L236" s="69" t="s">
        <v>518</v>
      </c>
      <c r="M236" s="11"/>
      <c r="N236" s="96"/>
      <c r="O236" s="83"/>
      <c r="P236" s="84"/>
      <c r="Q236" s="84"/>
      <c r="R236" s="84"/>
      <c r="S236" s="84"/>
      <c r="T236" s="84"/>
      <c r="U236" s="84"/>
      <c r="V236" s="84"/>
      <c r="W236" s="84"/>
      <c r="X236" s="85"/>
      <c r="Z236" s="2">
        <f t="shared" si="12"/>
        <v>0</v>
      </c>
      <c r="AA236" s="2">
        <v>0</v>
      </c>
    </row>
    <row r="237" spans="1:27" ht="12" customHeight="1">
      <c r="A237" s="10">
        <v>233</v>
      </c>
      <c r="B237" s="98" t="s">
        <v>67</v>
      </c>
      <c r="C237" s="98" t="s">
        <v>67</v>
      </c>
      <c r="D237" s="11" t="s">
        <v>51</v>
      </c>
      <c r="E237" s="11" t="s">
        <v>303</v>
      </c>
      <c r="F237" s="12" t="s">
        <v>48</v>
      </c>
      <c r="G237" s="12" t="s">
        <v>310</v>
      </c>
      <c r="H237" s="12" t="s">
        <v>306</v>
      </c>
      <c r="I237" s="103" t="s">
        <v>504</v>
      </c>
      <c r="J237" s="12" t="str">
        <f>"≥17h"</f>
        <v>≥17h</v>
      </c>
      <c r="K237" s="12" t="s">
        <v>47</v>
      </c>
      <c r="L237" s="69" t="s">
        <v>518</v>
      </c>
      <c r="M237" s="11">
        <v>1</v>
      </c>
      <c r="N237" s="96"/>
      <c r="O237" s="83"/>
      <c r="P237" s="84"/>
      <c r="Q237" s="84"/>
      <c r="R237" s="84"/>
      <c r="S237" s="84"/>
      <c r="T237" s="84"/>
      <c r="U237" s="84"/>
      <c r="V237" s="84"/>
      <c r="W237" s="84"/>
      <c r="X237" s="85"/>
      <c r="Z237" s="2">
        <f t="shared" si="12"/>
        <v>0</v>
      </c>
      <c r="AA237" s="2">
        <v>0</v>
      </c>
    </row>
    <row r="238" spans="1:27" ht="12" customHeight="1">
      <c r="A238" s="10">
        <v>234</v>
      </c>
      <c r="B238" s="98" t="s">
        <v>189</v>
      </c>
      <c r="C238" s="98" t="s">
        <v>189</v>
      </c>
      <c r="D238" s="11" t="s">
        <v>52</v>
      </c>
      <c r="E238" s="11" t="s">
        <v>304</v>
      </c>
      <c r="F238" s="12" t="s">
        <v>49</v>
      </c>
      <c r="G238" s="12" t="s">
        <v>310</v>
      </c>
      <c r="H238" s="12" t="s">
        <v>306</v>
      </c>
      <c r="I238" s="103" t="s">
        <v>504</v>
      </c>
      <c r="J238" s="11" t="str">
        <f>"12-16h"</f>
        <v>12-16h</v>
      </c>
      <c r="K238" s="12" t="s">
        <v>512</v>
      </c>
      <c r="L238" s="69" t="s">
        <v>519</v>
      </c>
      <c r="M238" s="11"/>
      <c r="N238" s="96"/>
      <c r="O238" s="83"/>
      <c r="P238" s="84"/>
      <c r="Q238" s="84"/>
      <c r="R238" s="84"/>
      <c r="S238" s="84"/>
      <c r="T238" s="84"/>
      <c r="U238" s="84"/>
      <c r="V238" s="84"/>
      <c r="W238" s="84"/>
      <c r="X238" s="85"/>
      <c r="Z238" s="2">
        <f t="shared" si="12"/>
        <v>0</v>
      </c>
      <c r="AA238" s="2">
        <v>0</v>
      </c>
    </row>
    <row r="239" spans="1:27" ht="12" customHeight="1">
      <c r="A239" s="10">
        <v>235</v>
      </c>
      <c r="B239" s="98" t="s">
        <v>113</v>
      </c>
      <c r="C239" s="98" t="s">
        <v>71</v>
      </c>
      <c r="D239" s="11" t="s">
        <v>25</v>
      </c>
      <c r="E239" s="11" t="s">
        <v>304</v>
      </c>
      <c r="F239" s="12" t="s">
        <v>48</v>
      </c>
      <c r="G239" s="12" t="s">
        <v>310</v>
      </c>
      <c r="H239" s="12" t="s">
        <v>307</v>
      </c>
      <c r="I239" s="12" t="s">
        <v>505</v>
      </c>
      <c r="J239" s="11" t="str">
        <f>"12-16h"</f>
        <v>12-16h</v>
      </c>
      <c r="K239" s="12" t="s">
        <v>47</v>
      </c>
      <c r="L239" s="69" t="s">
        <v>520</v>
      </c>
      <c r="M239" s="11">
        <v>1</v>
      </c>
      <c r="N239" s="96">
        <v>1</v>
      </c>
      <c r="O239" s="83"/>
      <c r="P239" s="84">
        <v>1</v>
      </c>
      <c r="Q239" s="84"/>
      <c r="R239" s="84"/>
      <c r="S239" s="84"/>
      <c r="T239" s="84"/>
      <c r="U239" s="84"/>
      <c r="V239" s="84"/>
      <c r="W239" s="84"/>
      <c r="X239" s="85"/>
      <c r="Y239" s="2">
        <v>1</v>
      </c>
      <c r="Z239" s="2">
        <f t="shared" si="12"/>
        <v>1</v>
      </c>
      <c r="AA239" s="2">
        <v>1</v>
      </c>
    </row>
    <row r="240" spans="1:27" ht="12" customHeight="1">
      <c r="A240" s="10">
        <v>236</v>
      </c>
      <c r="B240" s="98" t="s">
        <v>67</v>
      </c>
      <c r="C240" s="98" t="s">
        <v>67</v>
      </c>
      <c r="D240" s="11" t="s">
        <v>51</v>
      </c>
      <c r="E240" s="11" t="s">
        <v>303</v>
      </c>
      <c r="F240" s="12" t="s">
        <v>50</v>
      </c>
      <c r="G240" s="12" t="s">
        <v>510</v>
      </c>
      <c r="H240" s="12" t="s">
        <v>308</v>
      </c>
      <c r="I240" s="11" t="s">
        <v>507</v>
      </c>
      <c r="J240" s="12" t="str">
        <f>"≥17h"</f>
        <v>≥17h</v>
      </c>
      <c r="K240" s="12" t="s">
        <v>513</v>
      </c>
      <c r="L240" s="69" t="s">
        <v>518</v>
      </c>
      <c r="M240" s="11">
        <v>1</v>
      </c>
      <c r="N240" s="96"/>
      <c r="O240" s="83"/>
      <c r="P240" s="84"/>
      <c r="Q240" s="84"/>
      <c r="R240" s="84"/>
      <c r="S240" s="84"/>
      <c r="T240" s="84"/>
      <c r="U240" s="84"/>
      <c r="V240" s="84"/>
      <c r="W240" s="84"/>
      <c r="X240" s="85"/>
      <c r="Z240" s="2">
        <f t="shared" si="12"/>
        <v>0</v>
      </c>
      <c r="AA240" s="2">
        <v>0</v>
      </c>
    </row>
    <row r="241" spans="1:27" ht="12" customHeight="1">
      <c r="A241" s="10">
        <v>237</v>
      </c>
      <c r="B241" s="98" t="s">
        <v>68</v>
      </c>
      <c r="C241" s="98" t="s">
        <v>69</v>
      </c>
      <c r="D241" s="11" t="s">
        <v>25</v>
      </c>
      <c r="E241" s="11" t="s">
        <v>303</v>
      </c>
      <c r="F241" s="12" t="s">
        <v>49</v>
      </c>
      <c r="G241" s="11" t="s">
        <v>511</v>
      </c>
      <c r="H241" s="12" t="s">
        <v>307</v>
      </c>
      <c r="I241" s="103" t="s">
        <v>505</v>
      </c>
      <c r="J241" s="12" t="str">
        <f>"≥17h"</f>
        <v>≥17h</v>
      </c>
      <c r="K241" s="12" t="s">
        <v>512</v>
      </c>
      <c r="L241" s="69" t="s">
        <v>518</v>
      </c>
      <c r="M241" s="11">
        <v>1</v>
      </c>
      <c r="N241" s="96"/>
      <c r="O241" s="83"/>
      <c r="P241" s="84"/>
      <c r="Q241" s="84"/>
      <c r="R241" s="84"/>
      <c r="S241" s="84"/>
      <c r="T241" s="84"/>
      <c r="U241" s="84"/>
      <c r="V241" s="84"/>
      <c r="W241" s="84"/>
      <c r="X241" s="85"/>
      <c r="Z241" s="2">
        <f t="shared" si="12"/>
        <v>0</v>
      </c>
      <c r="AA241" s="2">
        <v>0</v>
      </c>
    </row>
    <row r="242" spans="1:27" ht="12" customHeight="1">
      <c r="A242" s="10">
        <v>238</v>
      </c>
      <c r="B242" s="98" t="s">
        <v>82</v>
      </c>
      <c r="C242" s="98" t="s">
        <v>82</v>
      </c>
      <c r="D242" s="11" t="s">
        <v>51</v>
      </c>
      <c r="E242" s="11" t="s">
        <v>304</v>
      </c>
      <c r="F242" s="12" t="s">
        <v>49</v>
      </c>
      <c r="G242" s="11" t="s">
        <v>511</v>
      </c>
      <c r="H242" s="12" t="s">
        <v>307</v>
      </c>
      <c r="I242" s="11" t="s">
        <v>507</v>
      </c>
      <c r="J242" s="11" t="str">
        <f>"12-16h"</f>
        <v>12-16h</v>
      </c>
      <c r="K242" s="12" t="s">
        <v>47</v>
      </c>
      <c r="L242" s="69" t="s">
        <v>518</v>
      </c>
      <c r="M242" s="11"/>
      <c r="N242" s="96"/>
      <c r="O242" s="83"/>
      <c r="P242" s="84"/>
      <c r="Q242" s="84"/>
      <c r="R242" s="84"/>
      <c r="S242" s="84"/>
      <c r="T242" s="84"/>
      <c r="U242" s="84"/>
      <c r="V242" s="84"/>
      <c r="W242" s="84"/>
      <c r="X242" s="85"/>
      <c r="Z242" s="2">
        <f t="shared" si="12"/>
        <v>0</v>
      </c>
      <c r="AA242" s="2">
        <v>0</v>
      </c>
    </row>
    <row r="243" spans="1:27" ht="12" customHeight="1">
      <c r="A243" s="10">
        <v>239</v>
      </c>
      <c r="B243" s="98" t="s">
        <v>109</v>
      </c>
      <c r="C243" s="98" t="s">
        <v>71</v>
      </c>
      <c r="D243" s="11" t="s">
        <v>52</v>
      </c>
      <c r="E243" s="11" t="s">
        <v>304</v>
      </c>
      <c r="F243" s="12" t="s">
        <v>48</v>
      </c>
      <c r="G243" s="12" t="s">
        <v>510</v>
      </c>
      <c r="H243" s="12" t="s">
        <v>306</v>
      </c>
      <c r="I243" s="11" t="s">
        <v>504</v>
      </c>
      <c r="J243" s="11" t="str">
        <f>"12-16h"</f>
        <v>12-16h</v>
      </c>
      <c r="K243" s="12" t="s">
        <v>513</v>
      </c>
      <c r="L243" s="69" t="s">
        <v>520</v>
      </c>
      <c r="M243" s="11">
        <v>1</v>
      </c>
      <c r="N243" s="96">
        <v>1</v>
      </c>
      <c r="O243" s="83"/>
      <c r="P243" s="84"/>
      <c r="Q243" s="84">
        <v>1</v>
      </c>
      <c r="R243" s="84"/>
      <c r="S243" s="84"/>
      <c r="T243" s="84"/>
      <c r="U243" s="84"/>
      <c r="V243" s="84"/>
      <c r="W243" s="84"/>
      <c r="X243" s="85"/>
      <c r="Y243" s="2">
        <v>1</v>
      </c>
      <c r="Z243" s="2">
        <f t="shared" si="12"/>
        <v>1</v>
      </c>
      <c r="AA243" s="2">
        <v>1</v>
      </c>
    </row>
    <row r="244" spans="1:27" ht="12" customHeight="1">
      <c r="A244" s="10">
        <v>240</v>
      </c>
      <c r="B244" s="98" t="s">
        <v>290</v>
      </c>
      <c r="C244" s="98" t="s">
        <v>281</v>
      </c>
      <c r="D244" s="11" t="s">
        <v>51</v>
      </c>
      <c r="E244" s="11" t="s">
        <v>303</v>
      </c>
      <c r="F244" s="12" t="s">
        <v>48</v>
      </c>
      <c r="G244" s="11" t="s">
        <v>511</v>
      </c>
      <c r="H244" s="12" t="s">
        <v>307</v>
      </c>
      <c r="I244" s="11" t="s">
        <v>504</v>
      </c>
      <c r="J244" s="12" t="str">
        <f>"≥17h"</f>
        <v>≥17h</v>
      </c>
      <c r="K244" s="12" t="s">
        <v>513</v>
      </c>
      <c r="L244" s="69" t="s">
        <v>519</v>
      </c>
      <c r="M244" s="11">
        <v>1</v>
      </c>
      <c r="N244" s="96"/>
      <c r="O244" s="83"/>
      <c r="P244" s="84"/>
      <c r="Q244" s="84"/>
      <c r="R244" s="84"/>
      <c r="S244" s="84"/>
      <c r="T244" s="84"/>
      <c r="U244" s="84"/>
      <c r="V244" s="84"/>
      <c r="W244" s="84"/>
      <c r="X244" s="85"/>
      <c r="Z244" s="2">
        <f t="shared" si="12"/>
        <v>0</v>
      </c>
      <c r="AA244" s="2">
        <v>0</v>
      </c>
    </row>
    <row r="245" spans="1:27" ht="12" customHeight="1">
      <c r="A245" s="10">
        <v>241</v>
      </c>
      <c r="B245" s="98" t="s">
        <v>70</v>
      </c>
      <c r="C245" s="98" t="s">
        <v>71</v>
      </c>
      <c r="D245" s="11" t="s">
        <v>51</v>
      </c>
      <c r="E245" s="11" t="s">
        <v>303</v>
      </c>
      <c r="F245" s="12" t="s">
        <v>48</v>
      </c>
      <c r="G245" s="12" t="s">
        <v>310</v>
      </c>
      <c r="H245" s="12" t="s">
        <v>306</v>
      </c>
      <c r="I245" s="103" t="s">
        <v>504</v>
      </c>
      <c r="J245" s="11" t="str">
        <f>"12-16h"</f>
        <v>12-16h</v>
      </c>
      <c r="K245" s="12" t="s">
        <v>513</v>
      </c>
      <c r="L245" s="69" t="s">
        <v>520</v>
      </c>
      <c r="M245" s="11"/>
      <c r="N245" s="96"/>
      <c r="O245" s="83"/>
      <c r="P245" s="84"/>
      <c r="Q245" s="84"/>
      <c r="R245" s="84"/>
      <c r="S245" s="84"/>
      <c r="T245" s="84"/>
      <c r="U245" s="84"/>
      <c r="V245" s="84"/>
      <c r="W245" s="84"/>
      <c r="X245" s="85"/>
      <c r="Z245" s="2">
        <f t="shared" si="12"/>
        <v>0</v>
      </c>
      <c r="AA245" s="2">
        <v>0</v>
      </c>
    </row>
    <row r="246" spans="1:27" ht="12" customHeight="1">
      <c r="A246" s="10">
        <v>242</v>
      </c>
      <c r="B246" s="98" t="s">
        <v>110</v>
      </c>
      <c r="C246" s="98" t="s">
        <v>71</v>
      </c>
      <c r="D246" s="11" t="s">
        <v>51</v>
      </c>
      <c r="E246" s="11" t="s">
        <v>303</v>
      </c>
      <c r="F246" s="12" t="s">
        <v>50</v>
      </c>
      <c r="G246" s="11" t="s">
        <v>511</v>
      </c>
      <c r="H246" s="12" t="s">
        <v>308</v>
      </c>
      <c r="I246" s="103" t="s">
        <v>504</v>
      </c>
      <c r="J246" s="12" t="str">
        <f t="shared" ref="J246:J251" si="15">"≥17h"</f>
        <v>≥17h</v>
      </c>
      <c r="K246" s="12" t="s">
        <v>47</v>
      </c>
      <c r="L246" s="69" t="s">
        <v>520</v>
      </c>
      <c r="M246" s="11"/>
      <c r="N246" s="96"/>
      <c r="O246" s="83"/>
      <c r="P246" s="84"/>
      <c r="Q246" s="84"/>
      <c r="R246" s="84"/>
      <c r="S246" s="84"/>
      <c r="T246" s="84"/>
      <c r="U246" s="84"/>
      <c r="V246" s="84"/>
      <c r="W246" s="84"/>
      <c r="X246" s="85"/>
      <c r="Z246" s="2">
        <f t="shared" si="12"/>
        <v>0</v>
      </c>
      <c r="AA246" s="2">
        <v>0</v>
      </c>
    </row>
    <row r="247" spans="1:27" ht="12" customHeight="1">
      <c r="A247" s="10">
        <v>243</v>
      </c>
      <c r="B247" s="98" t="s">
        <v>82</v>
      </c>
      <c r="C247" s="98" t="s">
        <v>82</v>
      </c>
      <c r="D247" s="11" t="s">
        <v>25</v>
      </c>
      <c r="E247" s="11" t="s">
        <v>303</v>
      </c>
      <c r="F247" s="12" t="s">
        <v>48</v>
      </c>
      <c r="G247" s="12" t="s">
        <v>510</v>
      </c>
      <c r="H247" s="12" t="s">
        <v>308</v>
      </c>
      <c r="I247" s="11" t="s">
        <v>507</v>
      </c>
      <c r="J247" s="12" t="str">
        <f t="shared" si="15"/>
        <v>≥17h</v>
      </c>
      <c r="K247" s="12" t="s">
        <v>512</v>
      </c>
      <c r="L247" s="69" t="s">
        <v>518</v>
      </c>
      <c r="M247" s="11">
        <v>1</v>
      </c>
      <c r="N247" s="96">
        <v>1</v>
      </c>
      <c r="O247" s="83">
        <v>1</v>
      </c>
      <c r="P247" s="84">
        <v>1</v>
      </c>
      <c r="Q247" s="84"/>
      <c r="R247" s="84"/>
      <c r="S247" s="84"/>
      <c r="T247" s="84"/>
      <c r="U247" s="84"/>
      <c r="V247" s="84"/>
      <c r="W247" s="84">
        <v>1</v>
      </c>
      <c r="X247" s="85"/>
      <c r="Y247" s="2">
        <v>1</v>
      </c>
      <c r="Z247" s="2">
        <f t="shared" si="12"/>
        <v>3</v>
      </c>
      <c r="AA247" s="2">
        <v>1</v>
      </c>
    </row>
    <row r="248" spans="1:27" ht="12" customHeight="1">
      <c r="A248" s="10">
        <v>244</v>
      </c>
      <c r="B248" s="98" t="s">
        <v>112</v>
      </c>
      <c r="C248" s="98" t="s">
        <v>71</v>
      </c>
      <c r="D248" s="11" t="s">
        <v>51</v>
      </c>
      <c r="E248" s="11" t="s">
        <v>304</v>
      </c>
      <c r="F248" s="12" t="s">
        <v>50</v>
      </c>
      <c r="G248" s="12" t="s">
        <v>310</v>
      </c>
      <c r="H248" s="12" t="s">
        <v>306</v>
      </c>
      <c r="I248" s="103" t="s">
        <v>505</v>
      </c>
      <c r="J248" s="12" t="str">
        <f t="shared" si="15"/>
        <v>≥17h</v>
      </c>
      <c r="K248" s="12" t="s">
        <v>513</v>
      </c>
      <c r="L248" s="69" t="s">
        <v>520</v>
      </c>
      <c r="M248" s="11">
        <v>1</v>
      </c>
      <c r="N248" s="96"/>
      <c r="O248" s="83"/>
      <c r="P248" s="84"/>
      <c r="Q248" s="84"/>
      <c r="R248" s="84"/>
      <c r="S248" s="84"/>
      <c r="T248" s="84"/>
      <c r="U248" s="84"/>
      <c r="V248" s="84"/>
      <c r="W248" s="84"/>
      <c r="X248" s="85"/>
      <c r="Z248" s="2">
        <f t="shared" si="12"/>
        <v>0</v>
      </c>
      <c r="AA248" s="2">
        <v>0</v>
      </c>
    </row>
    <row r="249" spans="1:27" ht="12" customHeight="1">
      <c r="A249" s="10">
        <v>245</v>
      </c>
      <c r="B249" s="98" t="s">
        <v>284</v>
      </c>
      <c r="C249" s="98" t="s">
        <v>281</v>
      </c>
      <c r="D249" s="11" t="s">
        <v>52</v>
      </c>
      <c r="E249" s="11" t="s">
        <v>304</v>
      </c>
      <c r="F249" s="12" t="s">
        <v>49</v>
      </c>
      <c r="G249" s="11" t="s">
        <v>511</v>
      </c>
      <c r="H249" s="12" t="s">
        <v>307</v>
      </c>
      <c r="I249" s="11" t="s">
        <v>504</v>
      </c>
      <c r="J249" s="12" t="str">
        <f t="shared" si="15"/>
        <v>≥17h</v>
      </c>
      <c r="K249" s="12" t="s">
        <v>512</v>
      </c>
      <c r="L249" s="69" t="s">
        <v>519</v>
      </c>
      <c r="M249" s="11">
        <v>1</v>
      </c>
      <c r="N249" s="96"/>
      <c r="O249" s="83"/>
      <c r="P249" s="84"/>
      <c r="Q249" s="84"/>
      <c r="R249" s="84"/>
      <c r="S249" s="84"/>
      <c r="T249" s="84"/>
      <c r="U249" s="84"/>
      <c r="V249" s="84"/>
      <c r="W249" s="84"/>
      <c r="X249" s="85"/>
      <c r="Z249" s="2">
        <f t="shared" si="12"/>
        <v>0</v>
      </c>
      <c r="AA249" s="2">
        <v>0</v>
      </c>
    </row>
    <row r="250" spans="1:27" ht="12" customHeight="1">
      <c r="A250" s="10">
        <v>246</v>
      </c>
      <c r="B250" s="98" t="s">
        <v>189</v>
      </c>
      <c r="C250" s="98" t="s">
        <v>189</v>
      </c>
      <c r="D250" s="11" t="s">
        <v>52</v>
      </c>
      <c r="E250" s="11" t="s">
        <v>304</v>
      </c>
      <c r="F250" s="12" t="s">
        <v>49</v>
      </c>
      <c r="G250" s="12" t="s">
        <v>310</v>
      </c>
      <c r="H250" s="12" t="s">
        <v>306</v>
      </c>
      <c r="I250" s="103" t="s">
        <v>505</v>
      </c>
      <c r="J250" s="12" t="str">
        <f t="shared" si="15"/>
        <v>≥17h</v>
      </c>
      <c r="K250" s="12" t="s">
        <v>512</v>
      </c>
      <c r="L250" s="69" t="s">
        <v>519</v>
      </c>
      <c r="M250" s="11"/>
      <c r="N250" s="96"/>
      <c r="O250" s="83"/>
      <c r="P250" s="84"/>
      <c r="Q250" s="84"/>
      <c r="R250" s="84"/>
      <c r="S250" s="84"/>
      <c r="T250" s="84"/>
      <c r="U250" s="84"/>
      <c r="V250" s="84"/>
      <c r="W250" s="84"/>
      <c r="X250" s="85"/>
      <c r="Z250" s="2">
        <f t="shared" si="12"/>
        <v>0</v>
      </c>
      <c r="AA250" s="2">
        <v>0</v>
      </c>
    </row>
    <row r="251" spans="1:27" ht="12" customHeight="1">
      <c r="A251" s="10">
        <v>247</v>
      </c>
      <c r="B251" s="98" t="s">
        <v>73</v>
      </c>
      <c r="C251" s="98" t="s">
        <v>72</v>
      </c>
      <c r="D251" s="11" t="s">
        <v>51</v>
      </c>
      <c r="E251" s="11" t="s">
        <v>304</v>
      </c>
      <c r="F251" s="12" t="s">
        <v>50</v>
      </c>
      <c r="G251" s="11" t="s">
        <v>511</v>
      </c>
      <c r="H251" s="12" t="s">
        <v>307</v>
      </c>
      <c r="I251" s="103" t="s">
        <v>504</v>
      </c>
      <c r="J251" s="12" t="str">
        <f t="shared" si="15"/>
        <v>≥17h</v>
      </c>
      <c r="K251" s="12" t="s">
        <v>513</v>
      </c>
      <c r="L251" s="69" t="s">
        <v>519</v>
      </c>
      <c r="M251" s="11">
        <v>1</v>
      </c>
      <c r="N251" s="96"/>
      <c r="O251" s="83"/>
      <c r="P251" s="84"/>
      <c r="Q251" s="84"/>
      <c r="R251" s="84"/>
      <c r="S251" s="84"/>
      <c r="T251" s="84"/>
      <c r="U251" s="84"/>
      <c r="V251" s="84"/>
      <c r="W251" s="84"/>
      <c r="X251" s="85"/>
      <c r="Z251" s="2">
        <f t="shared" si="12"/>
        <v>0</v>
      </c>
      <c r="AA251" s="2">
        <v>0</v>
      </c>
    </row>
    <row r="252" spans="1:27" ht="12" customHeight="1">
      <c r="A252" s="10">
        <v>248</v>
      </c>
      <c r="B252" s="98" t="s">
        <v>113</v>
      </c>
      <c r="C252" s="98" t="s">
        <v>71</v>
      </c>
      <c r="D252" s="11" t="s">
        <v>51</v>
      </c>
      <c r="E252" s="11" t="s">
        <v>304</v>
      </c>
      <c r="F252" s="12" t="s">
        <v>50</v>
      </c>
      <c r="G252" s="12" t="s">
        <v>310</v>
      </c>
      <c r="H252" s="12" t="s">
        <v>306</v>
      </c>
      <c r="I252" s="103" t="s">
        <v>504</v>
      </c>
      <c r="J252" s="11" t="str">
        <f>"12-16h"</f>
        <v>12-16h</v>
      </c>
      <c r="K252" s="12" t="s">
        <v>512</v>
      </c>
      <c r="L252" s="69" t="s">
        <v>520</v>
      </c>
      <c r="M252" s="11">
        <v>1</v>
      </c>
      <c r="N252" s="96"/>
      <c r="O252" s="83"/>
      <c r="P252" s="84"/>
      <c r="Q252" s="84"/>
      <c r="R252" s="84"/>
      <c r="S252" s="84"/>
      <c r="T252" s="84"/>
      <c r="U252" s="84"/>
      <c r="V252" s="84"/>
      <c r="W252" s="84"/>
      <c r="X252" s="85"/>
      <c r="Z252" s="2">
        <f t="shared" si="12"/>
        <v>0</v>
      </c>
      <c r="AA252" s="2">
        <v>0</v>
      </c>
    </row>
    <row r="253" spans="1:27" ht="12" customHeight="1">
      <c r="A253" s="10">
        <v>249</v>
      </c>
      <c r="B253" s="98" t="s">
        <v>192</v>
      </c>
      <c r="C253" s="98" t="s">
        <v>191</v>
      </c>
      <c r="D253" s="11" t="s">
        <v>52</v>
      </c>
      <c r="E253" s="11" t="s">
        <v>303</v>
      </c>
      <c r="F253" s="12" t="s">
        <v>49</v>
      </c>
      <c r="G253" s="12" t="s">
        <v>510</v>
      </c>
      <c r="H253" s="12" t="s">
        <v>306</v>
      </c>
      <c r="I253" s="103" t="s">
        <v>504</v>
      </c>
      <c r="J253" s="12" t="str">
        <f>"≥17h"</f>
        <v>≥17h</v>
      </c>
      <c r="K253" s="12" t="s">
        <v>512</v>
      </c>
      <c r="L253" s="69" t="s">
        <v>519</v>
      </c>
      <c r="M253" s="11">
        <v>1</v>
      </c>
      <c r="N253" s="96">
        <v>1</v>
      </c>
      <c r="O253" s="83"/>
      <c r="P253" s="84"/>
      <c r="Q253" s="84"/>
      <c r="R253" s="84"/>
      <c r="S253" s="84"/>
      <c r="T253" s="84"/>
      <c r="U253" s="84"/>
      <c r="V253" s="84"/>
      <c r="W253" s="84"/>
      <c r="X253" s="85">
        <v>1</v>
      </c>
      <c r="Y253" s="2">
        <v>1</v>
      </c>
      <c r="Z253" s="2">
        <f t="shared" si="12"/>
        <v>1</v>
      </c>
      <c r="AA253" s="2">
        <v>1</v>
      </c>
    </row>
    <row r="254" spans="1:27" ht="12" customHeight="1">
      <c r="A254" s="10">
        <v>250</v>
      </c>
      <c r="B254" s="98" t="s">
        <v>73</v>
      </c>
      <c r="C254" s="98" t="s">
        <v>72</v>
      </c>
      <c r="D254" s="11" t="s">
        <v>51</v>
      </c>
      <c r="E254" s="11" t="s">
        <v>304</v>
      </c>
      <c r="F254" s="12" t="s">
        <v>49</v>
      </c>
      <c r="G254" s="11" t="s">
        <v>511</v>
      </c>
      <c r="H254" s="12" t="s">
        <v>308</v>
      </c>
      <c r="I254" s="103" t="s">
        <v>505</v>
      </c>
      <c r="J254" s="12" t="str">
        <f>"≥17h"</f>
        <v>≥17h</v>
      </c>
      <c r="K254" s="12" t="s">
        <v>512</v>
      </c>
      <c r="L254" s="69" t="s">
        <v>519</v>
      </c>
      <c r="M254" s="11">
        <v>1</v>
      </c>
      <c r="N254" s="96"/>
      <c r="O254" s="83"/>
      <c r="P254" s="84"/>
      <c r="Q254" s="84"/>
      <c r="R254" s="84"/>
      <c r="S254" s="84"/>
      <c r="T254" s="84"/>
      <c r="U254" s="84"/>
      <c r="V254" s="84"/>
      <c r="W254" s="84"/>
      <c r="X254" s="85"/>
      <c r="Z254" s="2">
        <f t="shared" si="12"/>
        <v>0</v>
      </c>
      <c r="AA254" s="2">
        <v>0</v>
      </c>
    </row>
    <row r="255" spans="1:27" ht="12" customHeight="1">
      <c r="A255" s="10">
        <v>251</v>
      </c>
      <c r="B255" s="98" t="s">
        <v>82</v>
      </c>
      <c r="C255" s="98" t="s">
        <v>82</v>
      </c>
      <c r="D255" s="11" t="s">
        <v>51</v>
      </c>
      <c r="E255" s="11" t="s">
        <v>304</v>
      </c>
      <c r="F255" s="12" t="s">
        <v>49</v>
      </c>
      <c r="G255" s="11" t="s">
        <v>511</v>
      </c>
      <c r="H255" s="12" t="s">
        <v>308</v>
      </c>
      <c r="I255" s="11" t="s">
        <v>507</v>
      </c>
      <c r="J255" s="12" t="str">
        <f>"≥17h"</f>
        <v>≥17h</v>
      </c>
      <c r="K255" s="12" t="s">
        <v>47</v>
      </c>
      <c r="L255" s="69" t="s">
        <v>518</v>
      </c>
      <c r="M255" s="11">
        <v>1</v>
      </c>
      <c r="N255" s="96">
        <v>1</v>
      </c>
      <c r="O255" s="83">
        <v>1</v>
      </c>
      <c r="P255" s="84"/>
      <c r="Q255" s="84"/>
      <c r="R255" s="84"/>
      <c r="S255" s="84"/>
      <c r="T255" s="84"/>
      <c r="U255" s="84"/>
      <c r="V255" s="84"/>
      <c r="W255" s="84">
        <v>1</v>
      </c>
      <c r="X255" s="85"/>
      <c r="Y255" s="2">
        <v>1</v>
      </c>
      <c r="Z255" s="2">
        <f t="shared" si="12"/>
        <v>2</v>
      </c>
      <c r="AA255" s="2">
        <v>1</v>
      </c>
    </row>
    <row r="256" spans="1:27" ht="12" customHeight="1">
      <c r="A256" s="10">
        <v>252</v>
      </c>
      <c r="B256" s="98" t="s">
        <v>113</v>
      </c>
      <c r="C256" s="98" t="s">
        <v>71</v>
      </c>
      <c r="D256" s="11" t="s">
        <v>51</v>
      </c>
      <c r="E256" s="11" t="s">
        <v>303</v>
      </c>
      <c r="F256" s="12" t="s">
        <v>50</v>
      </c>
      <c r="G256" s="12" t="s">
        <v>310</v>
      </c>
      <c r="H256" s="12" t="s">
        <v>306</v>
      </c>
      <c r="I256" s="103" t="s">
        <v>504</v>
      </c>
      <c r="J256" s="12" t="str">
        <f>"≥17h"</f>
        <v>≥17h</v>
      </c>
      <c r="K256" s="12" t="s">
        <v>513</v>
      </c>
      <c r="L256" s="69" t="s">
        <v>520</v>
      </c>
      <c r="M256" s="11"/>
      <c r="N256" s="96"/>
      <c r="O256" s="83"/>
      <c r="P256" s="84"/>
      <c r="Q256" s="84"/>
      <c r="R256" s="84"/>
      <c r="S256" s="84"/>
      <c r="T256" s="84"/>
      <c r="U256" s="84"/>
      <c r="V256" s="84"/>
      <c r="W256" s="84"/>
      <c r="X256" s="85"/>
      <c r="Z256" s="2">
        <f t="shared" si="12"/>
        <v>0</v>
      </c>
      <c r="AA256" s="2">
        <v>0</v>
      </c>
    </row>
    <row r="257" spans="1:27" ht="12" customHeight="1">
      <c r="A257" s="10">
        <v>253</v>
      </c>
      <c r="B257" s="98" t="s">
        <v>113</v>
      </c>
      <c r="C257" s="98" t="s">
        <v>71</v>
      </c>
      <c r="D257" s="11" t="s">
        <v>25</v>
      </c>
      <c r="E257" s="11" t="s">
        <v>304</v>
      </c>
      <c r="F257" s="12" t="s">
        <v>50</v>
      </c>
      <c r="G257" s="12" t="s">
        <v>310</v>
      </c>
      <c r="H257" s="12" t="s">
        <v>306</v>
      </c>
      <c r="I257" s="11" t="s">
        <v>504</v>
      </c>
      <c r="J257" s="12" t="str">
        <f>"≥17h"</f>
        <v>≥17h</v>
      </c>
      <c r="K257" s="12" t="s">
        <v>513</v>
      </c>
      <c r="L257" s="69" t="s">
        <v>520</v>
      </c>
      <c r="M257" s="11">
        <v>1</v>
      </c>
      <c r="N257" s="96">
        <v>1</v>
      </c>
      <c r="O257" s="83"/>
      <c r="P257" s="84"/>
      <c r="Q257" s="84">
        <v>1</v>
      </c>
      <c r="R257" s="84"/>
      <c r="S257" s="84"/>
      <c r="T257" s="84"/>
      <c r="U257" s="84"/>
      <c r="V257" s="84"/>
      <c r="W257" s="84"/>
      <c r="X257" s="85"/>
      <c r="Y257" s="2">
        <v>1</v>
      </c>
      <c r="Z257" s="2">
        <f t="shared" si="12"/>
        <v>1</v>
      </c>
      <c r="AA257" s="2">
        <v>1</v>
      </c>
    </row>
    <row r="258" spans="1:27" ht="12" customHeight="1">
      <c r="A258" s="10">
        <v>254</v>
      </c>
      <c r="B258" s="98" t="s">
        <v>284</v>
      </c>
      <c r="C258" s="98" t="s">
        <v>281</v>
      </c>
      <c r="D258" s="11" t="s">
        <v>52</v>
      </c>
      <c r="E258" s="11" t="s">
        <v>303</v>
      </c>
      <c r="F258" s="12" t="s">
        <v>49</v>
      </c>
      <c r="G258" s="11" t="s">
        <v>511</v>
      </c>
      <c r="H258" s="12" t="s">
        <v>307</v>
      </c>
      <c r="I258" s="11" t="s">
        <v>507</v>
      </c>
      <c r="J258" s="11" t="str">
        <f>"12-16h"</f>
        <v>12-16h</v>
      </c>
      <c r="K258" s="12" t="s">
        <v>512</v>
      </c>
      <c r="L258" s="69" t="s">
        <v>519</v>
      </c>
      <c r="M258" s="11">
        <v>1</v>
      </c>
      <c r="N258" s="96"/>
      <c r="O258" s="83"/>
      <c r="P258" s="84"/>
      <c r="Q258" s="84"/>
      <c r="R258" s="84"/>
      <c r="S258" s="84"/>
      <c r="T258" s="84"/>
      <c r="U258" s="84"/>
      <c r="V258" s="84"/>
      <c r="W258" s="84"/>
      <c r="X258" s="85"/>
      <c r="Z258" s="2">
        <f t="shared" si="12"/>
        <v>0</v>
      </c>
      <c r="AA258" s="2">
        <v>0</v>
      </c>
    </row>
    <row r="259" spans="1:27" ht="12" customHeight="1">
      <c r="A259" s="10">
        <v>255</v>
      </c>
      <c r="B259" s="98" t="s">
        <v>74</v>
      </c>
      <c r="C259" s="98" t="s">
        <v>75</v>
      </c>
      <c r="D259" s="11" t="s">
        <v>25</v>
      </c>
      <c r="E259" s="11" t="s">
        <v>304</v>
      </c>
      <c r="F259" s="12" t="s">
        <v>50</v>
      </c>
      <c r="G259" s="12" t="s">
        <v>310</v>
      </c>
      <c r="H259" s="12" t="s">
        <v>306</v>
      </c>
      <c r="I259" s="103" t="s">
        <v>505</v>
      </c>
      <c r="J259" s="12" t="str">
        <f t="shared" ref="J259:J266" si="16">"≥17h"</f>
        <v>≥17h</v>
      </c>
      <c r="K259" s="12" t="s">
        <v>513</v>
      </c>
      <c r="L259" s="69" t="s">
        <v>519</v>
      </c>
      <c r="M259" s="11">
        <v>1</v>
      </c>
      <c r="N259" s="96"/>
      <c r="O259" s="83"/>
      <c r="P259" s="84"/>
      <c r="Q259" s="84"/>
      <c r="R259" s="84"/>
      <c r="S259" s="84"/>
      <c r="T259" s="84"/>
      <c r="U259" s="84"/>
      <c r="V259" s="84"/>
      <c r="W259" s="84"/>
      <c r="X259" s="85"/>
      <c r="Z259" s="2">
        <f t="shared" si="12"/>
        <v>0</v>
      </c>
      <c r="AA259" s="2">
        <v>0</v>
      </c>
    </row>
    <row r="260" spans="1:27" ht="12" customHeight="1">
      <c r="A260" s="10">
        <v>256</v>
      </c>
      <c r="B260" s="98" t="s">
        <v>82</v>
      </c>
      <c r="C260" s="98" t="s">
        <v>82</v>
      </c>
      <c r="D260" s="11" t="s">
        <v>51</v>
      </c>
      <c r="E260" s="11" t="s">
        <v>303</v>
      </c>
      <c r="F260" s="12" t="s">
        <v>50</v>
      </c>
      <c r="G260" s="12" t="s">
        <v>510</v>
      </c>
      <c r="H260" s="12" t="s">
        <v>308</v>
      </c>
      <c r="I260" s="11" t="s">
        <v>507</v>
      </c>
      <c r="J260" s="12" t="str">
        <f t="shared" si="16"/>
        <v>≥17h</v>
      </c>
      <c r="K260" s="12" t="s">
        <v>512</v>
      </c>
      <c r="L260" s="69" t="s">
        <v>518</v>
      </c>
      <c r="M260" s="11">
        <v>1</v>
      </c>
      <c r="N260" s="96"/>
      <c r="O260" s="83"/>
      <c r="P260" s="84"/>
      <c r="Q260" s="84"/>
      <c r="R260" s="84"/>
      <c r="S260" s="84"/>
      <c r="T260" s="84"/>
      <c r="U260" s="84"/>
      <c r="V260" s="84"/>
      <c r="W260" s="84"/>
      <c r="X260" s="85"/>
      <c r="Z260" s="2">
        <f t="shared" si="12"/>
        <v>0</v>
      </c>
      <c r="AA260" s="2">
        <v>0</v>
      </c>
    </row>
    <row r="261" spans="1:27" ht="12" customHeight="1">
      <c r="A261" s="10">
        <v>257</v>
      </c>
      <c r="B261" s="98" t="s">
        <v>284</v>
      </c>
      <c r="C261" s="98" t="s">
        <v>281</v>
      </c>
      <c r="D261" s="11" t="s">
        <v>52</v>
      </c>
      <c r="E261" s="11" t="s">
        <v>304</v>
      </c>
      <c r="F261" s="12" t="s">
        <v>49</v>
      </c>
      <c r="G261" s="11" t="s">
        <v>511</v>
      </c>
      <c r="H261" s="12" t="s">
        <v>307</v>
      </c>
      <c r="I261" s="11" t="s">
        <v>504</v>
      </c>
      <c r="J261" s="12" t="str">
        <f t="shared" si="16"/>
        <v>≥17h</v>
      </c>
      <c r="K261" s="12" t="s">
        <v>512</v>
      </c>
      <c r="L261" s="69" t="s">
        <v>519</v>
      </c>
      <c r="M261" s="11"/>
      <c r="N261" s="96"/>
      <c r="O261" s="83"/>
      <c r="P261" s="84"/>
      <c r="Q261" s="84"/>
      <c r="R261" s="84"/>
      <c r="S261" s="84"/>
      <c r="T261" s="84"/>
      <c r="U261" s="84"/>
      <c r="V261" s="84"/>
      <c r="W261" s="84"/>
      <c r="X261" s="85"/>
      <c r="Z261" s="2">
        <f t="shared" si="12"/>
        <v>0</v>
      </c>
      <c r="AA261" s="2">
        <v>0</v>
      </c>
    </row>
    <row r="262" spans="1:27" ht="12" customHeight="1">
      <c r="A262" s="10">
        <v>258</v>
      </c>
      <c r="B262" s="98" t="s">
        <v>76</v>
      </c>
      <c r="C262" s="98" t="s">
        <v>75</v>
      </c>
      <c r="D262" s="11" t="s">
        <v>51</v>
      </c>
      <c r="E262" s="11" t="s">
        <v>304</v>
      </c>
      <c r="F262" s="12" t="s">
        <v>50</v>
      </c>
      <c r="G262" s="12" t="s">
        <v>310</v>
      </c>
      <c r="H262" s="12" t="s">
        <v>306</v>
      </c>
      <c r="I262" s="12" t="s">
        <v>505</v>
      </c>
      <c r="J262" s="12" t="str">
        <f t="shared" si="16"/>
        <v>≥17h</v>
      </c>
      <c r="K262" s="12" t="s">
        <v>512</v>
      </c>
      <c r="L262" s="69" t="s">
        <v>519</v>
      </c>
      <c r="M262" s="11">
        <v>1</v>
      </c>
      <c r="N262" s="96"/>
      <c r="O262" s="83"/>
      <c r="P262" s="84"/>
      <c r="Q262" s="84"/>
      <c r="R262" s="84"/>
      <c r="S262" s="84"/>
      <c r="T262" s="84"/>
      <c r="U262" s="84"/>
      <c r="V262" s="84"/>
      <c r="W262" s="84"/>
      <c r="X262" s="85"/>
      <c r="Z262" s="2">
        <f t="shared" ref="Z262:Z325" si="17">SUM(O262:X262)</f>
        <v>0</v>
      </c>
      <c r="AA262" s="2">
        <v>0</v>
      </c>
    </row>
    <row r="263" spans="1:27" ht="12" customHeight="1">
      <c r="A263" s="10">
        <v>259</v>
      </c>
      <c r="B263" s="98" t="s">
        <v>76</v>
      </c>
      <c r="C263" s="98" t="s">
        <v>75</v>
      </c>
      <c r="D263" s="11" t="s">
        <v>51</v>
      </c>
      <c r="E263" s="11" t="s">
        <v>304</v>
      </c>
      <c r="F263" s="12" t="s">
        <v>48</v>
      </c>
      <c r="G263" s="12" t="s">
        <v>510</v>
      </c>
      <c r="H263" s="12" t="s">
        <v>306</v>
      </c>
      <c r="I263" s="12" t="s">
        <v>505</v>
      </c>
      <c r="J263" s="12" t="str">
        <f t="shared" si="16"/>
        <v>≥17h</v>
      </c>
      <c r="K263" s="12" t="s">
        <v>513</v>
      </c>
      <c r="L263" s="69" t="s">
        <v>519</v>
      </c>
      <c r="M263" s="11">
        <v>1</v>
      </c>
      <c r="N263" s="96"/>
      <c r="O263" s="83"/>
      <c r="P263" s="84"/>
      <c r="Q263" s="84"/>
      <c r="R263" s="84"/>
      <c r="S263" s="84"/>
      <c r="T263" s="84"/>
      <c r="U263" s="84"/>
      <c r="V263" s="84"/>
      <c r="W263" s="84"/>
      <c r="X263" s="85"/>
      <c r="Z263" s="2">
        <f t="shared" si="17"/>
        <v>0</v>
      </c>
      <c r="AA263" s="2">
        <v>0</v>
      </c>
    </row>
    <row r="264" spans="1:27" ht="12" customHeight="1">
      <c r="A264" s="10">
        <v>260</v>
      </c>
      <c r="B264" s="98" t="s">
        <v>284</v>
      </c>
      <c r="C264" s="98" t="s">
        <v>281</v>
      </c>
      <c r="D264" s="11" t="s">
        <v>52</v>
      </c>
      <c r="E264" s="11" t="s">
        <v>304</v>
      </c>
      <c r="F264" s="12" t="s">
        <v>49</v>
      </c>
      <c r="G264" s="11" t="s">
        <v>511</v>
      </c>
      <c r="H264" s="12" t="s">
        <v>307</v>
      </c>
      <c r="I264" s="103" t="s">
        <v>505</v>
      </c>
      <c r="J264" s="12" t="str">
        <f t="shared" si="16"/>
        <v>≥17h</v>
      </c>
      <c r="K264" s="12" t="s">
        <v>47</v>
      </c>
      <c r="L264" s="69" t="s">
        <v>519</v>
      </c>
      <c r="M264" s="11">
        <v>1</v>
      </c>
      <c r="N264" s="96"/>
      <c r="O264" s="83"/>
      <c r="P264" s="84"/>
      <c r="Q264" s="84"/>
      <c r="R264" s="84"/>
      <c r="S264" s="84"/>
      <c r="T264" s="84"/>
      <c r="U264" s="84"/>
      <c r="V264" s="84"/>
      <c r="W264" s="84"/>
      <c r="X264" s="85"/>
      <c r="Z264" s="2">
        <f t="shared" si="17"/>
        <v>0</v>
      </c>
      <c r="AA264" s="2">
        <v>0</v>
      </c>
    </row>
    <row r="265" spans="1:27" ht="12" customHeight="1">
      <c r="A265" s="10">
        <v>261</v>
      </c>
      <c r="B265" s="98" t="s">
        <v>113</v>
      </c>
      <c r="C265" s="98" t="s">
        <v>71</v>
      </c>
      <c r="D265" s="11" t="s">
        <v>51</v>
      </c>
      <c r="E265" s="11" t="s">
        <v>303</v>
      </c>
      <c r="F265" s="12" t="s">
        <v>48</v>
      </c>
      <c r="G265" s="12" t="s">
        <v>310</v>
      </c>
      <c r="H265" s="12" t="s">
        <v>306</v>
      </c>
      <c r="I265" s="103" t="s">
        <v>505</v>
      </c>
      <c r="J265" s="12" t="str">
        <f t="shared" si="16"/>
        <v>≥17h</v>
      </c>
      <c r="K265" s="12" t="s">
        <v>513</v>
      </c>
      <c r="L265" s="69" t="s">
        <v>520</v>
      </c>
      <c r="M265" s="11">
        <v>1</v>
      </c>
      <c r="N265" s="96"/>
      <c r="O265" s="83"/>
      <c r="P265" s="84"/>
      <c r="Q265" s="84"/>
      <c r="R265" s="84"/>
      <c r="S265" s="84"/>
      <c r="T265" s="84"/>
      <c r="U265" s="84"/>
      <c r="V265" s="84"/>
      <c r="W265" s="84"/>
      <c r="X265" s="85"/>
      <c r="Z265" s="2">
        <f t="shared" si="17"/>
        <v>0</v>
      </c>
      <c r="AA265" s="2">
        <v>0</v>
      </c>
    </row>
    <row r="266" spans="1:27" ht="12" customHeight="1">
      <c r="A266" s="10">
        <v>262</v>
      </c>
      <c r="B266" s="98" t="s">
        <v>76</v>
      </c>
      <c r="C266" s="98" t="s">
        <v>75</v>
      </c>
      <c r="D266" s="11" t="s">
        <v>51</v>
      </c>
      <c r="E266" s="11" t="s">
        <v>304</v>
      </c>
      <c r="F266" s="12" t="s">
        <v>49</v>
      </c>
      <c r="G266" s="12" t="s">
        <v>310</v>
      </c>
      <c r="H266" s="12" t="s">
        <v>306</v>
      </c>
      <c r="I266" s="103" t="s">
        <v>505</v>
      </c>
      <c r="J266" s="12" t="str">
        <f t="shared" si="16"/>
        <v>≥17h</v>
      </c>
      <c r="K266" s="12" t="s">
        <v>512</v>
      </c>
      <c r="L266" s="69" t="s">
        <v>519</v>
      </c>
      <c r="M266" s="11"/>
      <c r="N266" s="96"/>
      <c r="O266" s="83"/>
      <c r="P266" s="84"/>
      <c r="Q266" s="84"/>
      <c r="R266" s="84"/>
      <c r="S266" s="84"/>
      <c r="T266" s="84"/>
      <c r="U266" s="84"/>
      <c r="V266" s="84"/>
      <c r="W266" s="84"/>
      <c r="X266" s="85"/>
      <c r="Z266" s="2">
        <f t="shared" si="17"/>
        <v>0</v>
      </c>
      <c r="AA266" s="2">
        <v>0</v>
      </c>
    </row>
    <row r="267" spans="1:27" ht="12" customHeight="1">
      <c r="A267" s="10">
        <v>263</v>
      </c>
      <c r="B267" s="98" t="s">
        <v>76</v>
      </c>
      <c r="C267" s="98" t="s">
        <v>75</v>
      </c>
      <c r="D267" s="11" t="s">
        <v>25</v>
      </c>
      <c r="E267" s="11" t="s">
        <v>303</v>
      </c>
      <c r="F267" s="12" t="s">
        <v>50</v>
      </c>
      <c r="G267" s="12" t="s">
        <v>310</v>
      </c>
      <c r="H267" s="12" t="s">
        <v>306</v>
      </c>
      <c r="I267" s="103" t="s">
        <v>505</v>
      </c>
      <c r="J267" s="11" t="str">
        <f>"12-16h"</f>
        <v>12-16h</v>
      </c>
      <c r="K267" s="12" t="s">
        <v>512</v>
      </c>
      <c r="L267" s="69" t="s">
        <v>519</v>
      </c>
      <c r="M267" s="11">
        <v>1</v>
      </c>
      <c r="N267" s="96"/>
      <c r="O267" s="83"/>
      <c r="P267" s="84"/>
      <c r="Q267" s="84"/>
      <c r="R267" s="84"/>
      <c r="S267" s="84"/>
      <c r="T267" s="84"/>
      <c r="U267" s="84"/>
      <c r="V267" s="84"/>
      <c r="W267" s="84"/>
      <c r="X267" s="85"/>
      <c r="Z267" s="2">
        <f t="shared" si="17"/>
        <v>0</v>
      </c>
      <c r="AA267" s="2">
        <v>0</v>
      </c>
    </row>
    <row r="268" spans="1:27" ht="12" customHeight="1">
      <c r="A268" s="10">
        <v>264</v>
      </c>
      <c r="B268" s="98" t="s">
        <v>67</v>
      </c>
      <c r="C268" s="98" t="s">
        <v>67</v>
      </c>
      <c r="D268" s="11" t="s">
        <v>51</v>
      </c>
      <c r="E268" s="11" t="s">
        <v>303</v>
      </c>
      <c r="F268" s="12" t="s">
        <v>49</v>
      </c>
      <c r="G268" s="12" t="s">
        <v>310</v>
      </c>
      <c r="H268" s="12" t="s">
        <v>306</v>
      </c>
      <c r="I268" s="11" t="s">
        <v>504</v>
      </c>
      <c r="J268" s="12" t="str">
        <f t="shared" ref="J268:J275" si="18">"≥17h"</f>
        <v>≥17h</v>
      </c>
      <c r="K268" s="12" t="s">
        <v>47</v>
      </c>
      <c r="L268" s="69" t="s">
        <v>518</v>
      </c>
      <c r="M268" s="11"/>
      <c r="N268" s="96"/>
      <c r="O268" s="83"/>
      <c r="P268" s="84"/>
      <c r="Q268" s="84"/>
      <c r="R268" s="84"/>
      <c r="S268" s="84"/>
      <c r="T268" s="84"/>
      <c r="U268" s="84"/>
      <c r="V268" s="84"/>
      <c r="W268" s="84"/>
      <c r="X268" s="85"/>
      <c r="Z268" s="2">
        <f t="shared" si="17"/>
        <v>0</v>
      </c>
      <c r="AA268" s="2">
        <v>0</v>
      </c>
    </row>
    <row r="269" spans="1:27" ht="12" customHeight="1">
      <c r="A269" s="10">
        <v>265</v>
      </c>
      <c r="B269" s="98" t="s">
        <v>194</v>
      </c>
      <c r="C269" s="98" t="s">
        <v>193</v>
      </c>
      <c r="D269" s="11" t="s">
        <v>25</v>
      </c>
      <c r="E269" s="11" t="s">
        <v>304</v>
      </c>
      <c r="F269" s="12" t="s">
        <v>50</v>
      </c>
      <c r="G269" s="12" t="s">
        <v>310</v>
      </c>
      <c r="H269" s="12" t="s">
        <v>306</v>
      </c>
      <c r="I269" s="11" t="s">
        <v>504</v>
      </c>
      <c r="J269" s="12" t="str">
        <f t="shared" si="18"/>
        <v>≥17h</v>
      </c>
      <c r="K269" s="12" t="s">
        <v>512</v>
      </c>
      <c r="L269" s="69" t="s">
        <v>519</v>
      </c>
      <c r="M269" s="11">
        <v>1</v>
      </c>
      <c r="N269" s="96">
        <v>1</v>
      </c>
      <c r="O269" s="83"/>
      <c r="P269" s="84"/>
      <c r="Q269" s="84"/>
      <c r="R269" s="84"/>
      <c r="S269" s="84"/>
      <c r="T269" s="84"/>
      <c r="U269" s="84"/>
      <c r="V269" s="84"/>
      <c r="W269" s="84"/>
      <c r="X269" s="85">
        <v>1</v>
      </c>
      <c r="Y269" s="2">
        <v>1</v>
      </c>
      <c r="Z269" s="2">
        <f t="shared" si="17"/>
        <v>1</v>
      </c>
      <c r="AA269" s="2">
        <v>1</v>
      </c>
    </row>
    <row r="270" spans="1:27" ht="12" customHeight="1">
      <c r="A270" s="10">
        <v>266</v>
      </c>
      <c r="B270" s="98" t="s">
        <v>113</v>
      </c>
      <c r="C270" s="98" t="s">
        <v>71</v>
      </c>
      <c r="D270" s="11" t="s">
        <v>51</v>
      </c>
      <c r="E270" s="11" t="s">
        <v>304</v>
      </c>
      <c r="F270" s="12" t="s">
        <v>48</v>
      </c>
      <c r="G270" s="12" t="s">
        <v>310</v>
      </c>
      <c r="H270" s="12" t="s">
        <v>306</v>
      </c>
      <c r="I270" s="11" t="s">
        <v>507</v>
      </c>
      <c r="J270" s="12" t="str">
        <f t="shared" si="18"/>
        <v>≥17h</v>
      </c>
      <c r="K270" s="12" t="s">
        <v>513</v>
      </c>
      <c r="L270" s="69" t="s">
        <v>520</v>
      </c>
      <c r="M270" s="11">
        <v>1</v>
      </c>
      <c r="N270" s="96"/>
      <c r="O270" s="83"/>
      <c r="P270" s="84"/>
      <c r="Q270" s="84"/>
      <c r="R270" s="84"/>
      <c r="S270" s="84"/>
      <c r="T270" s="84"/>
      <c r="U270" s="84"/>
      <c r="V270" s="84"/>
      <c r="W270" s="84"/>
      <c r="X270" s="85"/>
      <c r="Z270" s="2">
        <f t="shared" si="17"/>
        <v>0</v>
      </c>
      <c r="AA270" s="2">
        <v>0</v>
      </c>
    </row>
    <row r="271" spans="1:27" ht="12" customHeight="1">
      <c r="A271" s="10">
        <v>267</v>
      </c>
      <c r="B271" s="98" t="s">
        <v>76</v>
      </c>
      <c r="C271" s="98" t="s">
        <v>75</v>
      </c>
      <c r="D271" s="11" t="s">
        <v>51</v>
      </c>
      <c r="E271" s="11" t="s">
        <v>304</v>
      </c>
      <c r="F271" s="12" t="s">
        <v>50</v>
      </c>
      <c r="G271" s="12" t="s">
        <v>310</v>
      </c>
      <c r="H271" s="12" t="s">
        <v>306</v>
      </c>
      <c r="I271" s="103" t="s">
        <v>505</v>
      </c>
      <c r="J271" s="12" t="str">
        <f t="shared" si="18"/>
        <v>≥17h</v>
      </c>
      <c r="K271" s="12" t="s">
        <v>513</v>
      </c>
      <c r="L271" s="69" t="s">
        <v>519</v>
      </c>
      <c r="M271" s="11"/>
      <c r="N271" s="96"/>
      <c r="O271" s="83"/>
      <c r="P271" s="84"/>
      <c r="Q271" s="84"/>
      <c r="R271" s="84"/>
      <c r="S271" s="84"/>
      <c r="T271" s="84"/>
      <c r="U271" s="84"/>
      <c r="V271" s="84"/>
      <c r="W271" s="84"/>
      <c r="X271" s="85"/>
      <c r="Z271" s="2">
        <f t="shared" si="17"/>
        <v>0</v>
      </c>
      <c r="AA271" s="2">
        <v>0</v>
      </c>
    </row>
    <row r="272" spans="1:27" ht="12" customHeight="1">
      <c r="A272" s="10">
        <v>268</v>
      </c>
      <c r="B272" s="98" t="s">
        <v>76</v>
      </c>
      <c r="C272" s="98" t="s">
        <v>75</v>
      </c>
      <c r="D272" s="11" t="s">
        <v>52</v>
      </c>
      <c r="E272" s="11" t="s">
        <v>303</v>
      </c>
      <c r="F272" s="12" t="s">
        <v>48</v>
      </c>
      <c r="G272" s="12" t="s">
        <v>310</v>
      </c>
      <c r="H272" s="12" t="s">
        <v>306</v>
      </c>
      <c r="I272" s="103" t="s">
        <v>504</v>
      </c>
      <c r="J272" s="12" t="str">
        <f t="shared" si="18"/>
        <v>≥17h</v>
      </c>
      <c r="K272" s="12" t="s">
        <v>512</v>
      </c>
      <c r="L272" s="69" t="s">
        <v>519</v>
      </c>
      <c r="M272" s="11"/>
      <c r="N272" s="96"/>
      <c r="O272" s="83"/>
      <c r="P272" s="84"/>
      <c r="Q272" s="84"/>
      <c r="R272" s="84"/>
      <c r="S272" s="84"/>
      <c r="T272" s="84"/>
      <c r="U272" s="84"/>
      <c r="V272" s="84"/>
      <c r="W272" s="84"/>
      <c r="X272" s="85"/>
      <c r="Z272" s="2">
        <f t="shared" si="17"/>
        <v>0</v>
      </c>
      <c r="AA272" s="2">
        <v>0</v>
      </c>
    </row>
    <row r="273" spans="1:27" ht="12" customHeight="1">
      <c r="A273" s="10">
        <v>269</v>
      </c>
      <c r="B273" s="98" t="s">
        <v>195</v>
      </c>
      <c r="C273" s="98" t="s">
        <v>193</v>
      </c>
      <c r="D273" s="11" t="s">
        <v>51</v>
      </c>
      <c r="E273" s="11" t="s">
        <v>303</v>
      </c>
      <c r="F273" s="12" t="s">
        <v>50</v>
      </c>
      <c r="G273" s="12" t="s">
        <v>510</v>
      </c>
      <c r="H273" s="12" t="s">
        <v>306</v>
      </c>
      <c r="I273" s="11" t="s">
        <v>507</v>
      </c>
      <c r="J273" s="12" t="str">
        <f t="shared" si="18"/>
        <v>≥17h</v>
      </c>
      <c r="K273" s="12" t="s">
        <v>47</v>
      </c>
      <c r="L273" s="69" t="s">
        <v>519</v>
      </c>
      <c r="M273" s="11">
        <v>1</v>
      </c>
      <c r="N273" s="96">
        <v>1</v>
      </c>
      <c r="O273" s="83"/>
      <c r="P273" s="84"/>
      <c r="Q273" s="84"/>
      <c r="R273" s="84"/>
      <c r="S273" s="84"/>
      <c r="T273" s="84"/>
      <c r="U273" s="84"/>
      <c r="V273" s="84"/>
      <c r="W273" s="84"/>
      <c r="X273" s="85">
        <v>1</v>
      </c>
      <c r="Y273" s="2">
        <v>1</v>
      </c>
      <c r="Z273" s="2">
        <f t="shared" si="17"/>
        <v>1</v>
      </c>
      <c r="AA273" s="2">
        <v>1</v>
      </c>
    </row>
    <row r="274" spans="1:27" ht="12" customHeight="1">
      <c r="A274" s="10">
        <v>270</v>
      </c>
      <c r="B274" s="98" t="s">
        <v>284</v>
      </c>
      <c r="C274" s="98" t="s">
        <v>281</v>
      </c>
      <c r="D274" s="11" t="s">
        <v>51</v>
      </c>
      <c r="E274" s="11" t="s">
        <v>304</v>
      </c>
      <c r="F274" s="12" t="s">
        <v>49</v>
      </c>
      <c r="G274" s="11" t="s">
        <v>511</v>
      </c>
      <c r="H274" s="12" t="s">
        <v>307</v>
      </c>
      <c r="I274" s="103" t="s">
        <v>504</v>
      </c>
      <c r="J274" s="12" t="str">
        <f t="shared" si="18"/>
        <v>≥17h</v>
      </c>
      <c r="K274" s="12" t="s">
        <v>512</v>
      </c>
      <c r="L274" s="69" t="s">
        <v>519</v>
      </c>
      <c r="M274" s="11">
        <v>1</v>
      </c>
      <c r="N274" s="96"/>
      <c r="O274" s="83"/>
      <c r="P274" s="84"/>
      <c r="Q274" s="84"/>
      <c r="R274" s="84"/>
      <c r="S274" s="84"/>
      <c r="T274" s="84"/>
      <c r="U274" s="84"/>
      <c r="V274" s="84"/>
      <c r="W274" s="84"/>
      <c r="X274" s="85"/>
      <c r="Z274" s="2">
        <f t="shared" si="17"/>
        <v>0</v>
      </c>
      <c r="AA274" s="2">
        <v>0</v>
      </c>
    </row>
    <row r="275" spans="1:27" ht="12" customHeight="1">
      <c r="A275" s="10">
        <v>271</v>
      </c>
      <c r="B275" s="98" t="s">
        <v>76</v>
      </c>
      <c r="C275" s="98" t="s">
        <v>75</v>
      </c>
      <c r="D275" s="11" t="s">
        <v>52</v>
      </c>
      <c r="E275" s="11" t="s">
        <v>304</v>
      </c>
      <c r="F275" s="12" t="s">
        <v>50</v>
      </c>
      <c r="G275" s="12" t="s">
        <v>310</v>
      </c>
      <c r="H275" s="12" t="s">
        <v>306</v>
      </c>
      <c r="I275" s="12" t="s">
        <v>505</v>
      </c>
      <c r="J275" s="12" t="str">
        <f t="shared" si="18"/>
        <v>≥17h</v>
      </c>
      <c r="K275" s="12" t="s">
        <v>512</v>
      </c>
      <c r="L275" s="69" t="s">
        <v>519</v>
      </c>
      <c r="M275" s="11"/>
      <c r="N275" s="96"/>
      <c r="O275" s="83"/>
      <c r="P275" s="84"/>
      <c r="Q275" s="84"/>
      <c r="R275" s="84"/>
      <c r="S275" s="84"/>
      <c r="T275" s="84"/>
      <c r="U275" s="84"/>
      <c r="V275" s="84"/>
      <c r="W275" s="84"/>
      <c r="X275" s="85"/>
      <c r="Z275" s="2">
        <f t="shared" si="17"/>
        <v>0</v>
      </c>
      <c r="AA275" s="2">
        <v>0</v>
      </c>
    </row>
    <row r="276" spans="1:27" ht="12" customHeight="1">
      <c r="A276" s="10">
        <v>272</v>
      </c>
      <c r="B276" s="98" t="s">
        <v>196</v>
      </c>
      <c r="C276" s="98" t="s">
        <v>196</v>
      </c>
      <c r="D276" s="11" t="s">
        <v>51</v>
      </c>
      <c r="E276" s="11" t="s">
        <v>304</v>
      </c>
      <c r="F276" s="12" t="s">
        <v>48</v>
      </c>
      <c r="G276" s="12" t="s">
        <v>310</v>
      </c>
      <c r="H276" s="12" t="s">
        <v>306</v>
      </c>
      <c r="I276" s="11" t="s">
        <v>507</v>
      </c>
      <c r="J276" s="11" t="str">
        <f>"≤12h"</f>
        <v>≤12h</v>
      </c>
      <c r="K276" s="12" t="s">
        <v>513</v>
      </c>
      <c r="L276" s="69" t="s">
        <v>519</v>
      </c>
      <c r="M276" s="11">
        <v>1</v>
      </c>
      <c r="N276" s="96">
        <v>1</v>
      </c>
      <c r="O276" s="83"/>
      <c r="P276" s="84"/>
      <c r="Q276" s="84"/>
      <c r="R276" s="84"/>
      <c r="S276" s="84"/>
      <c r="T276" s="84"/>
      <c r="U276" s="84"/>
      <c r="V276" s="84"/>
      <c r="W276" s="84"/>
      <c r="X276" s="85">
        <v>1</v>
      </c>
      <c r="Y276" s="2">
        <v>1</v>
      </c>
      <c r="Z276" s="2">
        <f t="shared" si="17"/>
        <v>1</v>
      </c>
      <c r="AA276" s="2">
        <v>1</v>
      </c>
    </row>
    <row r="277" spans="1:27" ht="12" customHeight="1">
      <c r="A277" s="10">
        <v>273</v>
      </c>
      <c r="B277" s="98" t="s">
        <v>76</v>
      </c>
      <c r="C277" s="98" t="s">
        <v>75</v>
      </c>
      <c r="D277" s="11" t="s">
        <v>52</v>
      </c>
      <c r="E277" s="11" t="s">
        <v>303</v>
      </c>
      <c r="F277" s="12" t="s">
        <v>50</v>
      </c>
      <c r="G277" s="12" t="s">
        <v>310</v>
      </c>
      <c r="H277" s="12" t="s">
        <v>306</v>
      </c>
      <c r="I277" s="103" t="s">
        <v>505</v>
      </c>
      <c r="J277" s="12" t="str">
        <f t="shared" ref="J277:J285" si="19">"≥17h"</f>
        <v>≥17h</v>
      </c>
      <c r="K277" s="12" t="s">
        <v>513</v>
      </c>
      <c r="L277" s="69" t="s">
        <v>519</v>
      </c>
      <c r="M277" s="11">
        <v>1</v>
      </c>
      <c r="N277" s="96"/>
      <c r="O277" s="83"/>
      <c r="P277" s="84"/>
      <c r="Q277" s="84"/>
      <c r="R277" s="84"/>
      <c r="S277" s="84"/>
      <c r="T277" s="84"/>
      <c r="U277" s="84"/>
      <c r="V277" s="84"/>
      <c r="W277" s="84"/>
      <c r="X277" s="85"/>
      <c r="Z277" s="2">
        <f t="shared" si="17"/>
        <v>0</v>
      </c>
      <c r="AA277" s="2">
        <v>0</v>
      </c>
    </row>
    <row r="278" spans="1:27" ht="12" customHeight="1">
      <c r="A278" s="10">
        <v>274</v>
      </c>
      <c r="B278" s="98" t="s">
        <v>248</v>
      </c>
      <c r="C278" s="98" t="s">
        <v>245</v>
      </c>
      <c r="D278" s="11" t="s">
        <v>52</v>
      </c>
      <c r="E278" s="11" t="s">
        <v>303</v>
      </c>
      <c r="F278" s="12" t="s">
        <v>48</v>
      </c>
      <c r="G278" s="12" t="s">
        <v>310</v>
      </c>
      <c r="H278" s="12" t="s">
        <v>306</v>
      </c>
      <c r="I278" s="11" t="s">
        <v>504</v>
      </c>
      <c r="J278" s="12" t="str">
        <f t="shared" si="19"/>
        <v>≥17h</v>
      </c>
      <c r="K278" s="12" t="s">
        <v>47</v>
      </c>
      <c r="L278" s="69" t="s">
        <v>520</v>
      </c>
      <c r="M278" s="11">
        <v>1</v>
      </c>
      <c r="N278" s="96">
        <v>1</v>
      </c>
      <c r="O278" s="83"/>
      <c r="P278" s="84">
        <v>1</v>
      </c>
      <c r="Q278" s="84"/>
      <c r="R278" s="84"/>
      <c r="S278" s="84"/>
      <c r="T278" s="84"/>
      <c r="U278" s="84"/>
      <c r="V278" s="84"/>
      <c r="W278" s="84"/>
      <c r="X278" s="85"/>
      <c r="Y278" s="2">
        <v>1</v>
      </c>
      <c r="Z278" s="2">
        <f t="shared" si="17"/>
        <v>1</v>
      </c>
      <c r="AA278" s="2">
        <v>1</v>
      </c>
    </row>
    <row r="279" spans="1:27" ht="12" customHeight="1">
      <c r="A279" s="10">
        <v>275</v>
      </c>
      <c r="B279" s="98" t="s">
        <v>76</v>
      </c>
      <c r="C279" s="98" t="s">
        <v>75</v>
      </c>
      <c r="D279" s="11" t="s">
        <v>51</v>
      </c>
      <c r="E279" s="11" t="s">
        <v>303</v>
      </c>
      <c r="F279" s="12" t="s">
        <v>50</v>
      </c>
      <c r="G279" s="12" t="s">
        <v>310</v>
      </c>
      <c r="H279" s="12" t="s">
        <v>306</v>
      </c>
      <c r="I279" s="103" t="s">
        <v>505</v>
      </c>
      <c r="J279" s="12" t="str">
        <f t="shared" si="19"/>
        <v>≥17h</v>
      </c>
      <c r="K279" s="12" t="s">
        <v>513</v>
      </c>
      <c r="L279" s="69" t="s">
        <v>519</v>
      </c>
      <c r="M279" s="11"/>
      <c r="N279" s="96"/>
      <c r="O279" s="83"/>
      <c r="P279" s="84"/>
      <c r="Q279" s="84"/>
      <c r="R279" s="84"/>
      <c r="S279" s="84"/>
      <c r="T279" s="84"/>
      <c r="U279" s="84"/>
      <c r="V279" s="84"/>
      <c r="W279" s="84"/>
      <c r="X279" s="85"/>
      <c r="Z279" s="2">
        <f t="shared" si="17"/>
        <v>0</v>
      </c>
      <c r="AA279" s="2">
        <v>0</v>
      </c>
    </row>
    <row r="280" spans="1:27" ht="12" customHeight="1">
      <c r="A280" s="10">
        <v>276</v>
      </c>
      <c r="B280" s="98" t="s">
        <v>76</v>
      </c>
      <c r="C280" s="98" t="s">
        <v>75</v>
      </c>
      <c r="D280" s="11" t="s">
        <v>52</v>
      </c>
      <c r="E280" s="11" t="s">
        <v>303</v>
      </c>
      <c r="F280" s="12" t="s">
        <v>49</v>
      </c>
      <c r="G280" s="12" t="s">
        <v>310</v>
      </c>
      <c r="H280" s="12" t="s">
        <v>306</v>
      </c>
      <c r="I280" s="103" t="s">
        <v>505</v>
      </c>
      <c r="J280" s="12" t="str">
        <f t="shared" si="19"/>
        <v>≥17h</v>
      </c>
      <c r="K280" s="12" t="s">
        <v>47</v>
      </c>
      <c r="L280" s="69" t="s">
        <v>519</v>
      </c>
      <c r="M280" s="11"/>
      <c r="N280" s="96"/>
      <c r="O280" s="83"/>
      <c r="P280" s="84"/>
      <c r="Q280" s="84"/>
      <c r="R280" s="84"/>
      <c r="S280" s="84"/>
      <c r="T280" s="84"/>
      <c r="U280" s="84"/>
      <c r="V280" s="84"/>
      <c r="W280" s="84"/>
      <c r="X280" s="85"/>
      <c r="Z280" s="2">
        <f t="shared" si="17"/>
        <v>0</v>
      </c>
      <c r="AA280" s="2">
        <v>0</v>
      </c>
    </row>
    <row r="281" spans="1:27" ht="12" customHeight="1">
      <c r="A281" s="10">
        <v>277</v>
      </c>
      <c r="B281" s="98" t="s">
        <v>67</v>
      </c>
      <c r="C281" s="98" t="s">
        <v>67</v>
      </c>
      <c r="D281" s="11" t="s">
        <v>25</v>
      </c>
      <c r="E281" s="11" t="s">
        <v>304</v>
      </c>
      <c r="F281" s="12" t="s">
        <v>48</v>
      </c>
      <c r="G281" s="12" t="s">
        <v>310</v>
      </c>
      <c r="H281" s="12" t="s">
        <v>306</v>
      </c>
      <c r="I281" s="11" t="s">
        <v>507</v>
      </c>
      <c r="J281" s="12" t="str">
        <f t="shared" si="19"/>
        <v>≥17h</v>
      </c>
      <c r="K281" s="12" t="s">
        <v>512</v>
      </c>
      <c r="L281" s="69" t="s">
        <v>518</v>
      </c>
      <c r="M281" s="11"/>
      <c r="N281" s="96"/>
      <c r="O281" s="83"/>
      <c r="P281" s="84"/>
      <c r="Q281" s="84"/>
      <c r="R281" s="84"/>
      <c r="S281" s="84"/>
      <c r="T281" s="84"/>
      <c r="U281" s="84"/>
      <c r="V281" s="84"/>
      <c r="W281" s="84"/>
      <c r="X281" s="85"/>
      <c r="Z281" s="2">
        <f t="shared" si="17"/>
        <v>0</v>
      </c>
      <c r="AA281" s="2">
        <v>0</v>
      </c>
    </row>
    <row r="282" spans="1:27" ht="12" customHeight="1">
      <c r="A282" s="10">
        <v>278</v>
      </c>
      <c r="B282" s="98" t="s">
        <v>77</v>
      </c>
      <c r="C282" s="98" t="s">
        <v>60</v>
      </c>
      <c r="D282" s="11" t="s">
        <v>51</v>
      </c>
      <c r="E282" s="11" t="s">
        <v>304</v>
      </c>
      <c r="F282" s="12" t="s">
        <v>50</v>
      </c>
      <c r="G282" s="11" t="s">
        <v>511</v>
      </c>
      <c r="H282" s="12" t="s">
        <v>308</v>
      </c>
      <c r="I282" s="11" t="s">
        <v>507</v>
      </c>
      <c r="J282" s="12" t="str">
        <f t="shared" si="19"/>
        <v>≥17h</v>
      </c>
      <c r="K282" s="12" t="s">
        <v>512</v>
      </c>
      <c r="L282" s="69" t="s">
        <v>520</v>
      </c>
      <c r="M282" s="11">
        <v>1</v>
      </c>
      <c r="N282" s="96"/>
      <c r="O282" s="83"/>
      <c r="P282" s="84"/>
      <c r="Q282" s="84"/>
      <c r="R282" s="84"/>
      <c r="S282" s="84"/>
      <c r="T282" s="84"/>
      <c r="U282" s="84"/>
      <c r="V282" s="84"/>
      <c r="W282" s="84"/>
      <c r="X282" s="85"/>
      <c r="Z282" s="2">
        <f t="shared" si="17"/>
        <v>0</v>
      </c>
      <c r="AA282" s="2">
        <v>0</v>
      </c>
    </row>
    <row r="283" spans="1:27" ht="12" customHeight="1">
      <c r="A283" s="10">
        <v>279</v>
      </c>
      <c r="B283" s="98" t="s">
        <v>196</v>
      </c>
      <c r="C283" s="98" t="s">
        <v>196</v>
      </c>
      <c r="D283" s="11" t="s">
        <v>25</v>
      </c>
      <c r="E283" s="11" t="s">
        <v>303</v>
      </c>
      <c r="F283" s="12" t="s">
        <v>50</v>
      </c>
      <c r="G283" s="12" t="s">
        <v>310</v>
      </c>
      <c r="H283" s="12" t="s">
        <v>306</v>
      </c>
      <c r="I283" s="103" t="s">
        <v>505</v>
      </c>
      <c r="J283" s="12" t="str">
        <f t="shared" si="19"/>
        <v>≥17h</v>
      </c>
      <c r="K283" s="12" t="s">
        <v>47</v>
      </c>
      <c r="L283" s="69" t="s">
        <v>519</v>
      </c>
      <c r="M283" s="11">
        <v>1</v>
      </c>
      <c r="N283" s="96">
        <v>1</v>
      </c>
      <c r="O283" s="83"/>
      <c r="P283" s="84"/>
      <c r="Q283" s="84"/>
      <c r="R283" s="84"/>
      <c r="S283" s="84"/>
      <c r="T283" s="84"/>
      <c r="U283" s="84"/>
      <c r="V283" s="84"/>
      <c r="W283" s="84"/>
      <c r="X283" s="85">
        <v>1</v>
      </c>
      <c r="Y283" s="2">
        <v>1</v>
      </c>
      <c r="Z283" s="2">
        <f t="shared" si="17"/>
        <v>1</v>
      </c>
      <c r="AA283" s="2">
        <v>1</v>
      </c>
    </row>
    <row r="284" spans="1:27" ht="12" customHeight="1">
      <c r="A284" s="10">
        <v>280</v>
      </c>
      <c r="B284" s="98" t="s">
        <v>291</v>
      </c>
      <c r="C284" s="98" t="s">
        <v>291</v>
      </c>
      <c r="D284" s="11" t="s">
        <v>25</v>
      </c>
      <c r="E284" s="11" t="s">
        <v>304</v>
      </c>
      <c r="F284" s="12" t="s">
        <v>50</v>
      </c>
      <c r="G284" s="12" t="s">
        <v>310</v>
      </c>
      <c r="H284" s="12" t="s">
        <v>306</v>
      </c>
      <c r="I284" s="11" t="s">
        <v>504</v>
      </c>
      <c r="J284" s="12" t="str">
        <f t="shared" si="19"/>
        <v>≥17h</v>
      </c>
      <c r="K284" s="12" t="s">
        <v>47</v>
      </c>
      <c r="L284" s="69" t="s">
        <v>519</v>
      </c>
      <c r="M284" s="11">
        <v>1</v>
      </c>
      <c r="N284" s="96"/>
      <c r="O284" s="83"/>
      <c r="P284" s="84"/>
      <c r="Q284" s="84"/>
      <c r="R284" s="84"/>
      <c r="S284" s="84"/>
      <c r="T284" s="84"/>
      <c r="U284" s="84"/>
      <c r="V284" s="84"/>
      <c r="W284" s="84"/>
      <c r="X284" s="85"/>
      <c r="Z284" s="2">
        <f t="shared" si="17"/>
        <v>0</v>
      </c>
      <c r="AA284" s="2">
        <v>0</v>
      </c>
    </row>
    <row r="285" spans="1:27" ht="12" customHeight="1">
      <c r="A285" s="10">
        <v>281</v>
      </c>
      <c r="B285" s="98" t="s">
        <v>78</v>
      </c>
      <c r="C285" s="98" t="s">
        <v>79</v>
      </c>
      <c r="D285" s="11" t="s">
        <v>51</v>
      </c>
      <c r="E285" s="11" t="s">
        <v>304</v>
      </c>
      <c r="F285" s="12" t="s">
        <v>50</v>
      </c>
      <c r="G285" s="12" t="s">
        <v>510</v>
      </c>
      <c r="H285" s="12" t="s">
        <v>306</v>
      </c>
      <c r="I285" s="103" t="s">
        <v>504</v>
      </c>
      <c r="J285" s="12" t="str">
        <f t="shared" si="19"/>
        <v>≥17h</v>
      </c>
      <c r="K285" s="12" t="s">
        <v>512</v>
      </c>
      <c r="L285" s="69" t="s">
        <v>520</v>
      </c>
      <c r="M285" s="11"/>
      <c r="N285" s="96"/>
      <c r="O285" s="83"/>
      <c r="P285" s="84"/>
      <c r="Q285" s="84"/>
      <c r="R285" s="84"/>
      <c r="S285" s="84"/>
      <c r="T285" s="84"/>
      <c r="U285" s="84"/>
      <c r="V285" s="84"/>
      <c r="W285" s="84"/>
      <c r="X285" s="85"/>
      <c r="Z285" s="2">
        <f t="shared" si="17"/>
        <v>0</v>
      </c>
      <c r="AA285" s="2">
        <v>0</v>
      </c>
    </row>
    <row r="286" spans="1:27" ht="12" customHeight="1">
      <c r="A286" s="10">
        <v>282</v>
      </c>
      <c r="B286" s="98" t="s">
        <v>78</v>
      </c>
      <c r="C286" s="98" t="s">
        <v>79</v>
      </c>
      <c r="D286" s="11" t="s">
        <v>51</v>
      </c>
      <c r="E286" s="11" t="s">
        <v>304</v>
      </c>
      <c r="F286" s="12" t="s">
        <v>50</v>
      </c>
      <c r="G286" s="12" t="s">
        <v>310</v>
      </c>
      <c r="H286" s="12" t="s">
        <v>306</v>
      </c>
      <c r="I286" s="103" t="s">
        <v>505</v>
      </c>
      <c r="J286" s="11" t="str">
        <f>"12-16h"</f>
        <v>12-16h</v>
      </c>
      <c r="K286" s="12" t="s">
        <v>513</v>
      </c>
      <c r="L286" s="69" t="s">
        <v>520</v>
      </c>
      <c r="M286" s="11">
        <v>1</v>
      </c>
      <c r="N286" s="96"/>
      <c r="O286" s="83"/>
      <c r="P286" s="84"/>
      <c r="Q286" s="84"/>
      <c r="R286" s="84"/>
      <c r="S286" s="84"/>
      <c r="T286" s="84"/>
      <c r="U286" s="84"/>
      <c r="V286" s="84"/>
      <c r="W286" s="84"/>
      <c r="X286" s="85"/>
      <c r="Z286" s="2">
        <f t="shared" si="17"/>
        <v>0</v>
      </c>
      <c r="AA286" s="2">
        <v>0</v>
      </c>
    </row>
    <row r="287" spans="1:27" ht="12" customHeight="1">
      <c r="A287" s="10">
        <v>283</v>
      </c>
      <c r="B287" s="98" t="s">
        <v>80</v>
      </c>
      <c r="C287" s="98" t="s">
        <v>79</v>
      </c>
      <c r="D287" s="11" t="s">
        <v>25</v>
      </c>
      <c r="E287" s="11" t="s">
        <v>304</v>
      </c>
      <c r="F287" s="12" t="s">
        <v>48</v>
      </c>
      <c r="G287" s="11" t="s">
        <v>511</v>
      </c>
      <c r="H287" s="12" t="s">
        <v>306</v>
      </c>
      <c r="I287" s="12" t="s">
        <v>505</v>
      </c>
      <c r="J287" s="12" t="str">
        <f t="shared" ref="J287:J293" si="20">"≥17h"</f>
        <v>≥17h</v>
      </c>
      <c r="K287" s="12" t="s">
        <v>512</v>
      </c>
      <c r="L287" s="69" t="s">
        <v>520</v>
      </c>
      <c r="M287" s="11">
        <v>1</v>
      </c>
      <c r="N287" s="96"/>
      <c r="O287" s="83"/>
      <c r="P287" s="84"/>
      <c r="Q287" s="84"/>
      <c r="R287" s="84"/>
      <c r="S287" s="84"/>
      <c r="T287" s="84"/>
      <c r="U287" s="84"/>
      <c r="V287" s="84"/>
      <c r="W287" s="84"/>
      <c r="X287" s="85"/>
      <c r="Z287" s="2">
        <f t="shared" si="17"/>
        <v>0</v>
      </c>
      <c r="AA287" s="2">
        <v>0</v>
      </c>
    </row>
    <row r="288" spans="1:27" ht="12" customHeight="1">
      <c r="A288" s="10">
        <v>284</v>
      </c>
      <c r="B288" s="98" t="s">
        <v>286</v>
      </c>
      <c r="C288" s="98" t="s">
        <v>281</v>
      </c>
      <c r="D288" s="11" t="s">
        <v>51</v>
      </c>
      <c r="E288" s="11" t="s">
        <v>303</v>
      </c>
      <c r="F288" s="12" t="s">
        <v>49</v>
      </c>
      <c r="G288" s="11" t="s">
        <v>511</v>
      </c>
      <c r="H288" s="12" t="s">
        <v>307</v>
      </c>
      <c r="I288" s="103" t="s">
        <v>504</v>
      </c>
      <c r="J288" s="12" t="str">
        <f t="shared" si="20"/>
        <v>≥17h</v>
      </c>
      <c r="K288" s="12" t="s">
        <v>47</v>
      </c>
      <c r="L288" s="69" t="s">
        <v>519</v>
      </c>
      <c r="M288" s="11"/>
      <c r="N288" s="96"/>
      <c r="O288" s="83"/>
      <c r="P288" s="84"/>
      <c r="Q288" s="84"/>
      <c r="R288" s="84"/>
      <c r="S288" s="84"/>
      <c r="T288" s="84"/>
      <c r="U288" s="84"/>
      <c r="V288" s="84"/>
      <c r="W288" s="84"/>
      <c r="X288" s="85"/>
      <c r="Z288" s="2">
        <f t="shared" si="17"/>
        <v>0</v>
      </c>
      <c r="AA288" s="2">
        <v>0</v>
      </c>
    </row>
    <row r="289" spans="1:27" ht="12" customHeight="1">
      <c r="A289" s="10">
        <v>285</v>
      </c>
      <c r="B289" s="98" t="s">
        <v>196</v>
      </c>
      <c r="C289" s="98" t="s">
        <v>196</v>
      </c>
      <c r="D289" s="11" t="s">
        <v>52</v>
      </c>
      <c r="E289" s="11" t="s">
        <v>304</v>
      </c>
      <c r="F289" s="12" t="s">
        <v>49</v>
      </c>
      <c r="G289" s="12" t="s">
        <v>310</v>
      </c>
      <c r="H289" s="12" t="s">
        <v>306</v>
      </c>
      <c r="I289" s="103" t="s">
        <v>504</v>
      </c>
      <c r="J289" s="12" t="str">
        <f t="shared" si="20"/>
        <v>≥17h</v>
      </c>
      <c r="K289" s="12" t="s">
        <v>512</v>
      </c>
      <c r="L289" s="69" t="s">
        <v>519</v>
      </c>
      <c r="M289" s="11"/>
      <c r="N289" s="96"/>
      <c r="O289" s="83"/>
      <c r="P289" s="84"/>
      <c r="Q289" s="84"/>
      <c r="R289" s="84"/>
      <c r="S289" s="84"/>
      <c r="T289" s="84"/>
      <c r="U289" s="84"/>
      <c r="V289" s="84"/>
      <c r="W289" s="84"/>
      <c r="X289" s="85"/>
      <c r="Z289" s="2">
        <f t="shared" si="17"/>
        <v>0</v>
      </c>
      <c r="AA289" s="2">
        <v>0</v>
      </c>
    </row>
    <row r="290" spans="1:27" ht="12" customHeight="1">
      <c r="A290" s="10">
        <v>286</v>
      </c>
      <c r="B290" s="98" t="s">
        <v>286</v>
      </c>
      <c r="C290" s="98" t="s">
        <v>281</v>
      </c>
      <c r="D290" s="11" t="s">
        <v>25</v>
      </c>
      <c r="E290" s="11" t="s">
        <v>304</v>
      </c>
      <c r="F290" s="12" t="s">
        <v>49</v>
      </c>
      <c r="G290" s="11" t="s">
        <v>511</v>
      </c>
      <c r="H290" s="12" t="s">
        <v>306</v>
      </c>
      <c r="I290" s="103" t="s">
        <v>505</v>
      </c>
      <c r="J290" s="12" t="str">
        <f t="shared" si="20"/>
        <v>≥17h</v>
      </c>
      <c r="K290" s="12" t="s">
        <v>512</v>
      </c>
      <c r="L290" s="69" t="s">
        <v>519</v>
      </c>
      <c r="M290" s="11">
        <v>1</v>
      </c>
      <c r="N290" s="96"/>
      <c r="O290" s="83"/>
      <c r="P290" s="84"/>
      <c r="Q290" s="84"/>
      <c r="R290" s="84"/>
      <c r="S290" s="84"/>
      <c r="T290" s="84"/>
      <c r="U290" s="84"/>
      <c r="V290" s="84"/>
      <c r="W290" s="84"/>
      <c r="X290" s="85"/>
      <c r="Z290" s="2">
        <f t="shared" si="17"/>
        <v>0</v>
      </c>
      <c r="AA290" s="2">
        <v>0</v>
      </c>
    </row>
    <row r="291" spans="1:27" ht="12" customHeight="1">
      <c r="A291" s="10">
        <v>287</v>
      </c>
      <c r="B291" s="98" t="s">
        <v>211</v>
      </c>
      <c r="C291" s="98" t="s">
        <v>211</v>
      </c>
      <c r="D291" s="11" t="s">
        <v>51</v>
      </c>
      <c r="E291" s="11" t="s">
        <v>304</v>
      </c>
      <c r="F291" s="12" t="s">
        <v>49</v>
      </c>
      <c r="G291" s="12" t="s">
        <v>310</v>
      </c>
      <c r="H291" s="12" t="s">
        <v>306</v>
      </c>
      <c r="I291" s="103" t="s">
        <v>505</v>
      </c>
      <c r="J291" s="12" t="str">
        <f t="shared" si="20"/>
        <v>≥17h</v>
      </c>
      <c r="K291" s="12" t="s">
        <v>512</v>
      </c>
      <c r="L291" s="69" t="s">
        <v>518</v>
      </c>
      <c r="M291" s="11">
        <v>1</v>
      </c>
      <c r="N291" s="96">
        <v>1</v>
      </c>
      <c r="O291" s="83"/>
      <c r="P291" s="84"/>
      <c r="Q291" s="84"/>
      <c r="R291" s="84"/>
      <c r="S291" s="84"/>
      <c r="T291" s="84"/>
      <c r="U291" s="84"/>
      <c r="V291" s="84"/>
      <c r="W291" s="84"/>
      <c r="X291" s="85">
        <v>1</v>
      </c>
      <c r="Y291" s="2">
        <v>1</v>
      </c>
      <c r="Z291" s="2">
        <f t="shared" si="17"/>
        <v>1</v>
      </c>
      <c r="AA291" s="2">
        <v>1</v>
      </c>
    </row>
    <row r="292" spans="1:27" ht="12" customHeight="1">
      <c r="A292" s="10">
        <v>288</v>
      </c>
      <c r="B292" s="98" t="s">
        <v>286</v>
      </c>
      <c r="C292" s="98" t="s">
        <v>281</v>
      </c>
      <c r="D292" s="11" t="s">
        <v>51</v>
      </c>
      <c r="E292" s="11" t="s">
        <v>304</v>
      </c>
      <c r="F292" s="12" t="s">
        <v>49</v>
      </c>
      <c r="G292" s="11" t="s">
        <v>511</v>
      </c>
      <c r="H292" s="12" t="s">
        <v>306</v>
      </c>
      <c r="I292" s="12" t="s">
        <v>505</v>
      </c>
      <c r="J292" s="12" t="str">
        <f t="shared" si="20"/>
        <v>≥17h</v>
      </c>
      <c r="K292" s="12" t="s">
        <v>47</v>
      </c>
      <c r="L292" s="69" t="s">
        <v>519</v>
      </c>
      <c r="M292" s="11"/>
      <c r="N292" s="96"/>
      <c r="O292" s="83"/>
      <c r="P292" s="84"/>
      <c r="Q292" s="84"/>
      <c r="R292" s="84"/>
      <c r="S292" s="84"/>
      <c r="T292" s="84"/>
      <c r="U292" s="84"/>
      <c r="V292" s="84"/>
      <c r="W292" s="84"/>
      <c r="X292" s="85"/>
      <c r="Z292" s="2">
        <f t="shared" si="17"/>
        <v>0</v>
      </c>
      <c r="AA292" s="2">
        <v>0</v>
      </c>
    </row>
    <row r="293" spans="1:27" ht="12" customHeight="1">
      <c r="A293" s="10">
        <v>289</v>
      </c>
      <c r="B293" s="98" t="s">
        <v>196</v>
      </c>
      <c r="C293" s="98" t="s">
        <v>196</v>
      </c>
      <c r="D293" s="11" t="s">
        <v>25</v>
      </c>
      <c r="E293" s="11" t="s">
        <v>304</v>
      </c>
      <c r="F293" s="12" t="s">
        <v>48</v>
      </c>
      <c r="G293" s="12" t="s">
        <v>310</v>
      </c>
      <c r="H293" s="12" t="s">
        <v>306</v>
      </c>
      <c r="I293" s="11" t="s">
        <v>507</v>
      </c>
      <c r="J293" s="12" t="str">
        <f t="shared" si="20"/>
        <v>≥17h</v>
      </c>
      <c r="K293" s="12" t="s">
        <v>47</v>
      </c>
      <c r="L293" s="69" t="s">
        <v>519</v>
      </c>
      <c r="M293" s="11">
        <v>1</v>
      </c>
      <c r="N293" s="96">
        <v>1</v>
      </c>
      <c r="O293" s="83"/>
      <c r="P293" s="84"/>
      <c r="Q293" s="84"/>
      <c r="R293" s="84"/>
      <c r="S293" s="84"/>
      <c r="T293" s="84"/>
      <c r="U293" s="84"/>
      <c r="V293" s="84"/>
      <c r="W293" s="84"/>
      <c r="X293" s="85">
        <v>1</v>
      </c>
      <c r="Y293" s="2">
        <v>1</v>
      </c>
      <c r="Z293" s="2">
        <f t="shared" si="17"/>
        <v>1</v>
      </c>
      <c r="AA293" s="2">
        <v>1</v>
      </c>
    </row>
    <row r="294" spans="1:27" ht="12" customHeight="1">
      <c r="A294" s="10">
        <v>290</v>
      </c>
      <c r="B294" s="98" t="s">
        <v>72</v>
      </c>
      <c r="C294" s="98" t="s">
        <v>72</v>
      </c>
      <c r="D294" s="11" t="s">
        <v>52</v>
      </c>
      <c r="E294" s="11" t="s">
        <v>304</v>
      </c>
      <c r="F294" s="12" t="s">
        <v>49</v>
      </c>
      <c r="G294" s="12" t="s">
        <v>310</v>
      </c>
      <c r="H294" s="12" t="s">
        <v>306</v>
      </c>
      <c r="I294" s="103" t="s">
        <v>504</v>
      </c>
      <c r="J294" s="11" t="str">
        <f>"12-16h"</f>
        <v>12-16h</v>
      </c>
      <c r="K294" s="12" t="s">
        <v>47</v>
      </c>
      <c r="L294" s="69" t="s">
        <v>519</v>
      </c>
      <c r="M294" s="11"/>
      <c r="N294" s="96"/>
      <c r="O294" s="83"/>
      <c r="P294" s="84"/>
      <c r="Q294" s="84"/>
      <c r="R294" s="84"/>
      <c r="S294" s="84"/>
      <c r="T294" s="84"/>
      <c r="U294" s="84"/>
      <c r="V294" s="84"/>
      <c r="W294" s="84"/>
      <c r="X294" s="85"/>
      <c r="Z294" s="2">
        <f t="shared" si="17"/>
        <v>0</v>
      </c>
      <c r="AA294" s="2">
        <v>0</v>
      </c>
    </row>
    <row r="295" spans="1:27" ht="12" customHeight="1">
      <c r="A295" s="10">
        <v>291</v>
      </c>
      <c r="B295" s="98" t="s">
        <v>211</v>
      </c>
      <c r="C295" s="98" t="s">
        <v>211</v>
      </c>
      <c r="D295" s="11" t="s">
        <v>52</v>
      </c>
      <c r="E295" s="11" t="s">
        <v>304</v>
      </c>
      <c r="F295" s="12" t="s">
        <v>49</v>
      </c>
      <c r="G295" s="12" t="s">
        <v>310</v>
      </c>
      <c r="H295" s="12" t="s">
        <v>306</v>
      </c>
      <c r="I295" s="103" t="s">
        <v>504</v>
      </c>
      <c r="J295" s="12" t="str">
        <f>"≥17h"</f>
        <v>≥17h</v>
      </c>
      <c r="K295" s="12" t="s">
        <v>47</v>
      </c>
      <c r="L295" s="69" t="s">
        <v>518</v>
      </c>
      <c r="M295" s="11"/>
      <c r="N295" s="96"/>
      <c r="O295" s="83"/>
      <c r="P295" s="84"/>
      <c r="Q295" s="84"/>
      <c r="R295" s="84"/>
      <c r="S295" s="84"/>
      <c r="T295" s="84"/>
      <c r="U295" s="84"/>
      <c r="V295" s="84"/>
      <c r="W295" s="84"/>
      <c r="X295" s="85"/>
      <c r="Z295" s="2">
        <f t="shared" si="17"/>
        <v>0</v>
      </c>
      <c r="AA295" s="2">
        <v>0</v>
      </c>
    </row>
    <row r="296" spans="1:27" ht="12" customHeight="1">
      <c r="A296" s="10">
        <v>292</v>
      </c>
      <c r="B296" s="98" t="s">
        <v>286</v>
      </c>
      <c r="C296" s="98" t="s">
        <v>281</v>
      </c>
      <c r="D296" s="11" t="s">
        <v>25</v>
      </c>
      <c r="E296" s="11" t="s">
        <v>303</v>
      </c>
      <c r="F296" s="12" t="s">
        <v>48</v>
      </c>
      <c r="G296" s="11" t="s">
        <v>511</v>
      </c>
      <c r="H296" s="12" t="s">
        <v>307</v>
      </c>
      <c r="I296" s="103" t="s">
        <v>504</v>
      </c>
      <c r="J296" s="12" t="str">
        <f>"≥17h"</f>
        <v>≥17h</v>
      </c>
      <c r="K296" s="12" t="s">
        <v>47</v>
      </c>
      <c r="L296" s="69" t="s">
        <v>519</v>
      </c>
      <c r="M296" s="11">
        <v>1</v>
      </c>
      <c r="N296" s="96"/>
      <c r="O296" s="83"/>
      <c r="P296" s="84"/>
      <c r="Q296" s="84"/>
      <c r="R296" s="84"/>
      <c r="S296" s="84"/>
      <c r="T296" s="84"/>
      <c r="U296" s="84"/>
      <c r="V296" s="84"/>
      <c r="W296" s="84"/>
      <c r="X296" s="85"/>
      <c r="Z296" s="2">
        <f t="shared" si="17"/>
        <v>0</v>
      </c>
      <c r="AA296" s="2">
        <v>0</v>
      </c>
    </row>
    <row r="297" spans="1:27" ht="12" customHeight="1">
      <c r="A297" s="10">
        <v>293</v>
      </c>
      <c r="B297" s="98" t="s">
        <v>211</v>
      </c>
      <c r="C297" s="98" t="s">
        <v>211</v>
      </c>
      <c r="D297" s="11" t="s">
        <v>51</v>
      </c>
      <c r="E297" s="11" t="s">
        <v>304</v>
      </c>
      <c r="F297" s="12" t="s">
        <v>49</v>
      </c>
      <c r="G297" s="12" t="s">
        <v>310</v>
      </c>
      <c r="H297" s="12" t="s">
        <v>306</v>
      </c>
      <c r="I297" s="11" t="s">
        <v>504</v>
      </c>
      <c r="J297" s="11" t="str">
        <f>"12-16h"</f>
        <v>12-16h</v>
      </c>
      <c r="K297" s="12" t="s">
        <v>47</v>
      </c>
      <c r="L297" s="69" t="s">
        <v>518</v>
      </c>
      <c r="M297" s="11">
        <v>1</v>
      </c>
      <c r="N297" s="96">
        <v>1</v>
      </c>
      <c r="O297" s="83">
        <v>1</v>
      </c>
      <c r="P297" s="84"/>
      <c r="Q297" s="84"/>
      <c r="R297" s="84"/>
      <c r="S297" s="84"/>
      <c r="T297" s="84"/>
      <c r="U297" s="84"/>
      <c r="V297" s="84"/>
      <c r="W297" s="84">
        <v>1</v>
      </c>
      <c r="X297" s="85"/>
      <c r="Y297" s="2">
        <v>1</v>
      </c>
      <c r="Z297" s="2">
        <f t="shared" si="17"/>
        <v>2</v>
      </c>
      <c r="AA297" s="2">
        <v>1</v>
      </c>
    </row>
    <row r="298" spans="1:27" ht="12" customHeight="1">
      <c r="A298" s="10">
        <v>294</v>
      </c>
      <c r="B298" s="98" t="s">
        <v>286</v>
      </c>
      <c r="C298" s="98" t="s">
        <v>281</v>
      </c>
      <c r="D298" s="11" t="s">
        <v>52</v>
      </c>
      <c r="E298" s="11" t="s">
        <v>304</v>
      </c>
      <c r="F298" s="12" t="s">
        <v>49</v>
      </c>
      <c r="G298" s="11" t="s">
        <v>511</v>
      </c>
      <c r="H298" s="12" t="s">
        <v>307</v>
      </c>
      <c r="I298" s="103" t="s">
        <v>505</v>
      </c>
      <c r="J298" s="12" t="str">
        <f t="shared" ref="J298:J304" si="21">"≥17h"</f>
        <v>≥17h</v>
      </c>
      <c r="K298" s="12" t="s">
        <v>512</v>
      </c>
      <c r="L298" s="69" t="s">
        <v>519</v>
      </c>
      <c r="M298" s="11">
        <v>1</v>
      </c>
      <c r="N298" s="96"/>
      <c r="O298" s="83"/>
      <c r="P298" s="84"/>
      <c r="Q298" s="84"/>
      <c r="R298" s="84"/>
      <c r="S298" s="84"/>
      <c r="T298" s="84"/>
      <c r="U298" s="84"/>
      <c r="V298" s="84"/>
      <c r="W298" s="84"/>
      <c r="X298" s="85"/>
      <c r="Z298" s="2">
        <f t="shared" si="17"/>
        <v>0</v>
      </c>
      <c r="AA298" s="2">
        <v>0</v>
      </c>
    </row>
    <row r="299" spans="1:27" ht="12" customHeight="1">
      <c r="A299" s="10">
        <v>295</v>
      </c>
      <c r="B299" s="98" t="s">
        <v>196</v>
      </c>
      <c r="C299" s="98" t="s">
        <v>196</v>
      </c>
      <c r="D299" s="11" t="s">
        <v>51</v>
      </c>
      <c r="E299" s="11" t="s">
        <v>304</v>
      </c>
      <c r="F299" s="12" t="s">
        <v>50</v>
      </c>
      <c r="G299" s="12" t="s">
        <v>310</v>
      </c>
      <c r="H299" s="12" t="s">
        <v>306</v>
      </c>
      <c r="I299" s="11" t="s">
        <v>507</v>
      </c>
      <c r="J299" s="12" t="str">
        <f t="shared" si="21"/>
        <v>≥17h</v>
      </c>
      <c r="K299" s="12" t="s">
        <v>513</v>
      </c>
      <c r="L299" s="69" t="s">
        <v>519</v>
      </c>
      <c r="M299" s="11">
        <v>1</v>
      </c>
      <c r="N299" s="96">
        <v>1</v>
      </c>
      <c r="O299" s="83"/>
      <c r="P299" s="84"/>
      <c r="Q299" s="84"/>
      <c r="R299" s="84"/>
      <c r="S299" s="84"/>
      <c r="T299" s="84"/>
      <c r="U299" s="84"/>
      <c r="V299" s="84"/>
      <c r="W299" s="84"/>
      <c r="X299" s="85">
        <v>1</v>
      </c>
      <c r="Y299" s="2">
        <v>1</v>
      </c>
      <c r="Z299" s="2">
        <f t="shared" si="17"/>
        <v>1</v>
      </c>
      <c r="AA299" s="2">
        <v>1</v>
      </c>
    </row>
    <row r="300" spans="1:27" ht="12" customHeight="1">
      <c r="A300" s="10">
        <v>296</v>
      </c>
      <c r="B300" s="98" t="s">
        <v>133</v>
      </c>
      <c r="C300" s="98" t="s">
        <v>131</v>
      </c>
      <c r="D300" s="11" t="s">
        <v>51</v>
      </c>
      <c r="E300" s="11" t="s">
        <v>303</v>
      </c>
      <c r="F300" s="12" t="s">
        <v>50</v>
      </c>
      <c r="G300" s="12" t="s">
        <v>310</v>
      </c>
      <c r="H300" s="12" t="s">
        <v>306</v>
      </c>
      <c r="I300" s="103" t="s">
        <v>504</v>
      </c>
      <c r="J300" s="12" t="str">
        <f t="shared" si="21"/>
        <v>≥17h</v>
      </c>
      <c r="K300" s="12" t="s">
        <v>47</v>
      </c>
      <c r="L300" s="69" t="s">
        <v>519</v>
      </c>
      <c r="M300" s="11">
        <v>1</v>
      </c>
      <c r="N300" s="96"/>
      <c r="O300" s="83"/>
      <c r="P300" s="84"/>
      <c r="Q300" s="84"/>
      <c r="R300" s="84"/>
      <c r="S300" s="84"/>
      <c r="T300" s="84"/>
      <c r="U300" s="84"/>
      <c r="V300" s="84"/>
      <c r="W300" s="84"/>
      <c r="X300" s="85"/>
      <c r="Z300" s="2">
        <f t="shared" si="17"/>
        <v>0</v>
      </c>
      <c r="AA300" s="2">
        <v>0</v>
      </c>
    </row>
    <row r="301" spans="1:27" ht="12" customHeight="1">
      <c r="A301" s="10">
        <v>297</v>
      </c>
      <c r="B301" s="98" t="s">
        <v>236</v>
      </c>
      <c r="C301" s="98" t="s">
        <v>235</v>
      </c>
      <c r="D301" s="11" t="s">
        <v>51</v>
      </c>
      <c r="E301" s="11" t="s">
        <v>304</v>
      </c>
      <c r="F301" s="12" t="s">
        <v>48</v>
      </c>
      <c r="G301" s="12" t="s">
        <v>510</v>
      </c>
      <c r="H301" s="12" t="s">
        <v>306</v>
      </c>
      <c r="I301" s="11" t="s">
        <v>504</v>
      </c>
      <c r="J301" s="12" t="str">
        <f t="shared" si="21"/>
        <v>≥17h</v>
      </c>
      <c r="K301" s="12" t="s">
        <v>513</v>
      </c>
      <c r="L301" s="69" t="s">
        <v>519</v>
      </c>
      <c r="M301" s="11">
        <v>1</v>
      </c>
      <c r="N301" s="96">
        <v>1</v>
      </c>
      <c r="O301" s="83"/>
      <c r="P301" s="84"/>
      <c r="Q301" s="84"/>
      <c r="R301" s="84"/>
      <c r="S301" s="84"/>
      <c r="T301" s="84"/>
      <c r="U301" s="84"/>
      <c r="V301" s="84"/>
      <c r="W301" s="84"/>
      <c r="X301" s="85">
        <v>1</v>
      </c>
      <c r="Y301" s="2">
        <v>1</v>
      </c>
      <c r="Z301" s="2">
        <f t="shared" si="17"/>
        <v>1</v>
      </c>
      <c r="AA301" s="2">
        <v>1</v>
      </c>
    </row>
    <row r="302" spans="1:27" ht="12" customHeight="1">
      <c r="A302" s="10">
        <v>298</v>
      </c>
      <c r="B302" s="98" t="s">
        <v>211</v>
      </c>
      <c r="C302" s="98" t="s">
        <v>211</v>
      </c>
      <c r="D302" s="11" t="s">
        <v>25</v>
      </c>
      <c r="E302" s="11" t="s">
        <v>304</v>
      </c>
      <c r="F302" s="12" t="s">
        <v>48</v>
      </c>
      <c r="G302" s="12" t="s">
        <v>310</v>
      </c>
      <c r="H302" s="12" t="s">
        <v>306</v>
      </c>
      <c r="I302" s="11" t="s">
        <v>504</v>
      </c>
      <c r="J302" s="12" t="str">
        <f t="shared" si="21"/>
        <v>≥17h</v>
      </c>
      <c r="K302" s="12" t="s">
        <v>512</v>
      </c>
      <c r="L302" s="69" t="s">
        <v>518</v>
      </c>
      <c r="M302" s="11"/>
      <c r="N302" s="96"/>
      <c r="O302" s="83"/>
      <c r="P302" s="84"/>
      <c r="Q302" s="84"/>
      <c r="R302" s="84"/>
      <c r="S302" s="84"/>
      <c r="T302" s="84"/>
      <c r="U302" s="84"/>
      <c r="V302" s="84"/>
      <c r="W302" s="84"/>
      <c r="X302" s="85"/>
      <c r="Z302" s="2">
        <f t="shared" si="17"/>
        <v>0</v>
      </c>
      <c r="AA302" s="2">
        <v>0</v>
      </c>
    </row>
    <row r="303" spans="1:27" ht="12" customHeight="1">
      <c r="A303" s="10">
        <v>299</v>
      </c>
      <c r="B303" s="98" t="s">
        <v>286</v>
      </c>
      <c r="C303" s="98" t="s">
        <v>281</v>
      </c>
      <c r="D303" s="11" t="s">
        <v>51</v>
      </c>
      <c r="E303" s="11" t="s">
        <v>304</v>
      </c>
      <c r="F303" s="12" t="s">
        <v>48</v>
      </c>
      <c r="G303" s="11" t="s">
        <v>511</v>
      </c>
      <c r="H303" s="12" t="s">
        <v>307</v>
      </c>
      <c r="I303" s="11" t="s">
        <v>504</v>
      </c>
      <c r="J303" s="12" t="str">
        <f t="shared" si="21"/>
        <v>≥17h</v>
      </c>
      <c r="K303" s="12" t="s">
        <v>512</v>
      </c>
      <c r="L303" s="69" t="s">
        <v>519</v>
      </c>
      <c r="M303" s="11">
        <v>1</v>
      </c>
      <c r="N303" s="96"/>
      <c r="O303" s="83"/>
      <c r="P303" s="84"/>
      <c r="Q303" s="84"/>
      <c r="R303" s="84"/>
      <c r="S303" s="84"/>
      <c r="T303" s="84"/>
      <c r="U303" s="84"/>
      <c r="V303" s="84"/>
      <c r="W303" s="84"/>
      <c r="X303" s="85"/>
      <c r="Z303" s="2">
        <f t="shared" si="17"/>
        <v>0</v>
      </c>
      <c r="AA303" s="2">
        <v>0</v>
      </c>
    </row>
    <row r="304" spans="1:27" ht="12" customHeight="1">
      <c r="A304" s="10">
        <v>300</v>
      </c>
      <c r="B304" s="98" t="s">
        <v>133</v>
      </c>
      <c r="C304" s="98" t="s">
        <v>131</v>
      </c>
      <c r="D304" s="11" t="s">
        <v>51</v>
      </c>
      <c r="E304" s="11" t="s">
        <v>304</v>
      </c>
      <c r="F304" s="12" t="s">
        <v>48</v>
      </c>
      <c r="G304" s="12" t="s">
        <v>310</v>
      </c>
      <c r="H304" s="12" t="s">
        <v>306</v>
      </c>
      <c r="I304" s="103" t="s">
        <v>504</v>
      </c>
      <c r="J304" s="12" t="str">
        <f t="shared" si="21"/>
        <v>≥17h</v>
      </c>
      <c r="K304" s="12" t="s">
        <v>47</v>
      </c>
      <c r="L304" s="69" t="s">
        <v>519</v>
      </c>
      <c r="M304" s="11">
        <v>1</v>
      </c>
      <c r="N304" s="96">
        <v>1</v>
      </c>
      <c r="O304" s="83"/>
      <c r="P304" s="84">
        <v>1</v>
      </c>
      <c r="Q304" s="84">
        <v>1</v>
      </c>
      <c r="R304" s="84"/>
      <c r="S304" s="84"/>
      <c r="T304" s="84"/>
      <c r="U304" s="84"/>
      <c r="V304" s="84"/>
      <c r="W304" s="84"/>
      <c r="X304" s="85"/>
      <c r="Y304" s="2">
        <v>1</v>
      </c>
      <c r="Z304" s="2">
        <f t="shared" si="17"/>
        <v>2</v>
      </c>
      <c r="AA304" s="2">
        <v>1</v>
      </c>
    </row>
    <row r="305" spans="1:27" ht="12" customHeight="1">
      <c r="A305" s="10">
        <v>301</v>
      </c>
      <c r="B305" s="98" t="s">
        <v>211</v>
      </c>
      <c r="C305" s="98" t="s">
        <v>211</v>
      </c>
      <c r="D305" s="11" t="s">
        <v>25</v>
      </c>
      <c r="E305" s="11" t="s">
        <v>304</v>
      </c>
      <c r="F305" s="12" t="s">
        <v>48</v>
      </c>
      <c r="G305" s="12" t="s">
        <v>310</v>
      </c>
      <c r="H305" s="12" t="s">
        <v>306</v>
      </c>
      <c r="I305" s="103" t="s">
        <v>504</v>
      </c>
      <c r="J305" s="11" t="str">
        <f>"12-16h"</f>
        <v>12-16h</v>
      </c>
      <c r="K305" s="12" t="s">
        <v>513</v>
      </c>
      <c r="L305" s="69" t="s">
        <v>518</v>
      </c>
      <c r="M305" s="11"/>
      <c r="N305" s="96"/>
      <c r="O305" s="83"/>
      <c r="P305" s="84"/>
      <c r="Q305" s="84"/>
      <c r="R305" s="84"/>
      <c r="S305" s="84"/>
      <c r="T305" s="84"/>
      <c r="U305" s="84"/>
      <c r="V305" s="84"/>
      <c r="W305" s="84"/>
      <c r="X305" s="85"/>
      <c r="Z305" s="2">
        <f t="shared" si="17"/>
        <v>0</v>
      </c>
      <c r="AA305" s="2">
        <v>0</v>
      </c>
    </row>
    <row r="306" spans="1:27" ht="12" customHeight="1">
      <c r="A306" s="10">
        <v>302</v>
      </c>
      <c r="B306" s="98" t="s">
        <v>236</v>
      </c>
      <c r="C306" s="98" t="s">
        <v>235</v>
      </c>
      <c r="D306" s="11" t="s">
        <v>51</v>
      </c>
      <c r="E306" s="11" t="s">
        <v>303</v>
      </c>
      <c r="F306" s="12" t="s">
        <v>48</v>
      </c>
      <c r="G306" s="12" t="s">
        <v>310</v>
      </c>
      <c r="H306" s="12" t="s">
        <v>306</v>
      </c>
      <c r="I306" s="103" t="s">
        <v>504</v>
      </c>
      <c r="J306" s="11" t="str">
        <f>"12-16h"</f>
        <v>12-16h</v>
      </c>
      <c r="K306" s="12" t="s">
        <v>513</v>
      </c>
      <c r="L306" s="69" t="s">
        <v>519</v>
      </c>
      <c r="M306" s="11">
        <v>1</v>
      </c>
      <c r="N306" s="96">
        <v>1</v>
      </c>
      <c r="O306" s="83"/>
      <c r="P306" s="84"/>
      <c r="Q306" s="84"/>
      <c r="R306" s="84"/>
      <c r="S306" s="84"/>
      <c r="T306" s="84"/>
      <c r="U306" s="84"/>
      <c r="V306" s="84"/>
      <c r="W306" s="84">
        <v>1</v>
      </c>
      <c r="X306" s="85"/>
      <c r="Y306" s="2">
        <v>1</v>
      </c>
      <c r="Z306" s="2">
        <f t="shared" si="17"/>
        <v>1</v>
      </c>
      <c r="AA306" s="2">
        <v>1</v>
      </c>
    </row>
    <row r="307" spans="1:27" ht="12" customHeight="1">
      <c r="A307" s="10">
        <v>303</v>
      </c>
      <c r="B307" s="98" t="s">
        <v>72</v>
      </c>
      <c r="C307" s="98" t="s">
        <v>72</v>
      </c>
      <c r="D307" s="11" t="s">
        <v>51</v>
      </c>
      <c r="E307" s="11" t="s">
        <v>304</v>
      </c>
      <c r="F307" s="12" t="s">
        <v>50</v>
      </c>
      <c r="G307" s="12" t="s">
        <v>310</v>
      </c>
      <c r="H307" s="12" t="s">
        <v>308</v>
      </c>
      <c r="I307" s="103" t="s">
        <v>504</v>
      </c>
      <c r="J307" s="12" t="str">
        <f>"≥17h"</f>
        <v>≥17h</v>
      </c>
      <c r="K307" s="12" t="s">
        <v>47</v>
      </c>
      <c r="L307" s="69" t="s">
        <v>519</v>
      </c>
      <c r="M307" s="11">
        <v>1</v>
      </c>
      <c r="N307" s="96">
        <v>1</v>
      </c>
      <c r="O307" s="83"/>
      <c r="P307" s="84"/>
      <c r="Q307" s="84"/>
      <c r="R307" s="84"/>
      <c r="S307" s="84"/>
      <c r="T307" s="84"/>
      <c r="U307" s="84"/>
      <c r="V307" s="84"/>
      <c r="W307" s="84"/>
      <c r="X307" s="85">
        <v>1</v>
      </c>
      <c r="Y307" s="2">
        <v>1</v>
      </c>
      <c r="Z307" s="2">
        <f t="shared" si="17"/>
        <v>1</v>
      </c>
      <c r="AA307" s="2">
        <v>1</v>
      </c>
    </row>
    <row r="308" spans="1:27" ht="12" customHeight="1">
      <c r="A308" s="10">
        <v>304</v>
      </c>
      <c r="B308" s="98" t="s">
        <v>286</v>
      </c>
      <c r="C308" s="98" t="s">
        <v>281</v>
      </c>
      <c r="D308" s="11" t="s">
        <v>51</v>
      </c>
      <c r="E308" s="11" t="s">
        <v>304</v>
      </c>
      <c r="F308" s="12" t="s">
        <v>50</v>
      </c>
      <c r="G308" s="11" t="s">
        <v>511</v>
      </c>
      <c r="H308" s="12" t="s">
        <v>306</v>
      </c>
      <c r="I308" s="103" t="s">
        <v>505</v>
      </c>
      <c r="J308" s="12" t="str">
        <f>"≥17h"</f>
        <v>≥17h</v>
      </c>
      <c r="K308" s="12" t="s">
        <v>47</v>
      </c>
      <c r="L308" s="69" t="s">
        <v>519</v>
      </c>
      <c r="M308" s="11"/>
      <c r="N308" s="96"/>
      <c r="O308" s="83"/>
      <c r="P308" s="84"/>
      <c r="Q308" s="84"/>
      <c r="R308" s="84"/>
      <c r="S308" s="84"/>
      <c r="T308" s="84"/>
      <c r="U308" s="84"/>
      <c r="V308" s="84"/>
      <c r="W308" s="84"/>
      <c r="X308" s="85"/>
      <c r="Z308" s="2">
        <f t="shared" si="17"/>
        <v>0</v>
      </c>
      <c r="AA308" s="2">
        <v>0</v>
      </c>
    </row>
    <row r="309" spans="1:27" ht="12" customHeight="1">
      <c r="A309" s="10">
        <v>305</v>
      </c>
      <c r="B309" s="98" t="s">
        <v>288</v>
      </c>
      <c r="C309" s="98" t="s">
        <v>281</v>
      </c>
      <c r="D309" s="11" t="s">
        <v>51</v>
      </c>
      <c r="E309" s="11" t="s">
        <v>303</v>
      </c>
      <c r="F309" s="12" t="s">
        <v>48</v>
      </c>
      <c r="G309" s="11" t="s">
        <v>511</v>
      </c>
      <c r="H309" s="12" t="s">
        <v>307</v>
      </c>
      <c r="I309" s="11" t="s">
        <v>504</v>
      </c>
      <c r="J309" s="12" t="str">
        <f>"≥17h"</f>
        <v>≥17h</v>
      </c>
      <c r="K309" s="12" t="s">
        <v>47</v>
      </c>
      <c r="L309" s="69" t="s">
        <v>519</v>
      </c>
      <c r="M309" s="11">
        <v>1</v>
      </c>
      <c r="N309" s="96"/>
      <c r="O309" s="83"/>
      <c r="P309" s="84"/>
      <c r="Q309" s="84"/>
      <c r="R309" s="84"/>
      <c r="S309" s="84"/>
      <c r="T309" s="84"/>
      <c r="U309" s="84"/>
      <c r="V309" s="84"/>
      <c r="W309" s="84"/>
      <c r="X309" s="85"/>
      <c r="Z309" s="2">
        <f t="shared" si="17"/>
        <v>0</v>
      </c>
      <c r="AA309" s="2">
        <v>0</v>
      </c>
    </row>
    <row r="310" spans="1:27" ht="12" customHeight="1">
      <c r="A310" s="10">
        <v>306</v>
      </c>
      <c r="B310" s="98" t="s">
        <v>236</v>
      </c>
      <c r="C310" s="98" t="s">
        <v>235</v>
      </c>
      <c r="D310" s="11" t="s">
        <v>25</v>
      </c>
      <c r="E310" s="11" t="s">
        <v>304</v>
      </c>
      <c r="F310" s="12" t="s">
        <v>48</v>
      </c>
      <c r="G310" s="12" t="s">
        <v>310</v>
      </c>
      <c r="H310" s="12" t="s">
        <v>306</v>
      </c>
      <c r="I310" s="103" t="s">
        <v>505</v>
      </c>
      <c r="J310" s="11" t="str">
        <f>"12-16h"</f>
        <v>12-16h</v>
      </c>
      <c r="K310" s="12" t="s">
        <v>512</v>
      </c>
      <c r="L310" s="69" t="s">
        <v>519</v>
      </c>
      <c r="M310" s="11"/>
      <c r="N310" s="96"/>
      <c r="O310" s="83"/>
      <c r="P310" s="84"/>
      <c r="Q310" s="84"/>
      <c r="R310" s="84"/>
      <c r="S310" s="84"/>
      <c r="T310" s="84"/>
      <c r="U310" s="84"/>
      <c r="V310" s="84"/>
      <c r="W310" s="84"/>
      <c r="X310" s="85"/>
      <c r="Z310" s="2">
        <f t="shared" si="17"/>
        <v>0</v>
      </c>
      <c r="AA310" s="2">
        <v>0</v>
      </c>
    </row>
    <row r="311" spans="1:27" ht="12" customHeight="1">
      <c r="A311" s="10">
        <v>307</v>
      </c>
      <c r="B311" s="98" t="s">
        <v>211</v>
      </c>
      <c r="C311" s="98" t="s">
        <v>211</v>
      </c>
      <c r="D311" s="11" t="s">
        <v>51</v>
      </c>
      <c r="E311" s="11" t="s">
        <v>304</v>
      </c>
      <c r="F311" s="12" t="s">
        <v>50</v>
      </c>
      <c r="G311" s="12" t="s">
        <v>310</v>
      </c>
      <c r="H311" s="12" t="s">
        <v>306</v>
      </c>
      <c r="I311" s="11" t="s">
        <v>507</v>
      </c>
      <c r="J311" s="11" t="str">
        <f>"12-16h"</f>
        <v>12-16h</v>
      </c>
      <c r="K311" s="12" t="s">
        <v>513</v>
      </c>
      <c r="L311" s="69" t="s">
        <v>518</v>
      </c>
      <c r="M311" s="11">
        <v>1</v>
      </c>
      <c r="N311" s="96">
        <v>1</v>
      </c>
      <c r="O311" s="83"/>
      <c r="P311" s="84"/>
      <c r="Q311" s="84"/>
      <c r="R311" s="84"/>
      <c r="S311" s="84"/>
      <c r="T311" s="84"/>
      <c r="U311" s="84"/>
      <c r="V311" s="84"/>
      <c r="W311" s="84"/>
      <c r="X311" s="85">
        <v>1</v>
      </c>
      <c r="Y311" s="2">
        <v>1</v>
      </c>
      <c r="Z311" s="2">
        <f t="shared" si="17"/>
        <v>1</v>
      </c>
      <c r="AA311" s="2">
        <v>1</v>
      </c>
    </row>
    <row r="312" spans="1:27" ht="12" customHeight="1">
      <c r="A312" s="10">
        <v>308</v>
      </c>
      <c r="B312" s="98" t="s">
        <v>72</v>
      </c>
      <c r="C312" s="98" t="s">
        <v>72</v>
      </c>
      <c r="D312" s="11" t="s">
        <v>52</v>
      </c>
      <c r="E312" s="11" t="s">
        <v>304</v>
      </c>
      <c r="F312" s="12" t="s">
        <v>48</v>
      </c>
      <c r="G312" s="12" t="s">
        <v>310</v>
      </c>
      <c r="H312" s="12" t="s">
        <v>306</v>
      </c>
      <c r="I312" s="11" t="s">
        <v>504</v>
      </c>
      <c r="J312" s="12" t="str">
        <f>"≥17h"</f>
        <v>≥17h</v>
      </c>
      <c r="K312" s="12" t="s">
        <v>513</v>
      </c>
      <c r="L312" s="69" t="s">
        <v>519</v>
      </c>
      <c r="M312" s="11">
        <v>1</v>
      </c>
      <c r="N312" s="96"/>
      <c r="O312" s="83"/>
      <c r="P312" s="84"/>
      <c r="Q312" s="84"/>
      <c r="R312" s="84"/>
      <c r="S312" s="84"/>
      <c r="T312" s="84"/>
      <c r="U312" s="84"/>
      <c r="V312" s="84"/>
      <c r="W312" s="84"/>
      <c r="X312" s="85"/>
      <c r="Z312" s="2">
        <f t="shared" si="17"/>
        <v>0</v>
      </c>
      <c r="AA312" s="2">
        <v>0</v>
      </c>
    </row>
    <row r="313" spans="1:27" ht="12" customHeight="1">
      <c r="A313" s="10">
        <v>309</v>
      </c>
      <c r="B313" s="98" t="s">
        <v>236</v>
      </c>
      <c r="C313" s="98" t="s">
        <v>235</v>
      </c>
      <c r="D313" s="11" t="s">
        <v>51</v>
      </c>
      <c r="E313" s="11" t="s">
        <v>303</v>
      </c>
      <c r="F313" s="12" t="s">
        <v>50</v>
      </c>
      <c r="G313" s="12" t="s">
        <v>310</v>
      </c>
      <c r="H313" s="12" t="s">
        <v>306</v>
      </c>
      <c r="I313" s="103" t="s">
        <v>504</v>
      </c>
      <c r="J313" s="11" t="str">
        <f>"≤12h"</f>
        <v>≤12h</v>
      </c>
      <c r="K313" s="12" t="s">
        <v>47</v>
      </c>
      <c r="L313" s="69" t="s">
        <v>519</v>
      </c>
      <c r="M313" s="11">
        <v>1</v>
      </c>
      <c r="N313" s="96">
        <v>1</v>
      </c>
      <c r="O313" s="83"/>
      <c r="P313" s="84"/>
      <c r="Q313" s="84">
        <v>1</v>
      </c>
      <c r="R313" s="84"/>
      <c r="S313" s="84"/>
      <c r="T313" s="84"/>
      <c r="U313" s="84"/>
      <c r="V313" s="84"/>
      <c r="W313" s="84"/>
      <c r="X313" s="85"/>
      <c r="Y313" s="2">
        <v>1</v>
      </c>
      <c r="Z313" s="2">
        <f t="shared" si="17"/>
        <v>1</v>
      </c>
      <c r="AA313" s="2">
        <v>1</v>
      </c>
    </row>
    <row r="314" spans="1:27" ht="12" customHeight="1">
      <c r="A314" s="10">
        <v>310</v>
      </c>
      <c r="B314" s="98" t="s">
        <v>72</v>
      </c>
      <c r="C314" s="98" t="s">
        <v>72</v>
      </c>
      <c r="D314" s="11" t="s">
        <v>52</v>
      </c>
      <c r="E314" s="11" t="s">
        <v>304</v>
      </c>
      <c r="F314" s="12" t="s">
        <v>50</v>
      </c>
      <c r="G314" s="12" t="s">
        <v>310</v>
      </c>
      <c r="H314" s="12" t="s">
        <v>306</v>
      </c>
      <c r="I314" s="103" t="s">
        <v>505</v>
      </c>
      <c r="J314" s="12" t="str">
        <f>"≥17h"</f>
        <v>≥17h</v>
      </c>
      <c r="K314" s="12" t="s">
        <v>47</v>
      </c>
      <c r="L314" s="69" t="s">
        <v>519</v>
      </c>
      <c r="M314" s="11"/>
      <c r="N314" s="96"/>
      <c r="O314" s="83"/>
      <c r="P314" s="84"/>
      <c r="Q314" s="84"/>
      <c r="R314" s="84"/>
      <c r="S314" s="84"/>
      <c r="T314" s="84"/>
      <c r="U314" s="84"/>
      <c r="V314" s="84"/>
      <c r="W314" s="84"/>
      <c r="X314" s="85"/>
      <c r="Z314" s="2">
        <f t="shared" si="17"/>
        <v>0</v>
      </c>
      <c r="AA314" s="2">
        <v>0</v>
      </c>
    </row>
    <row r="315" spans="1:27" ht="12" customHeight="1">
      <c r="A315" s="10">
        <v>311</v>
      </c>
      <c r="B315" s="98" t="s">
        <v>211</v>
      </c>
      <c r="C315" s="98" t="s">
        <v>211</v>
      </c>
      <c r="D315" s="11" t="s">
        <v>25</v>
      </c>
      <c r="E315" s="11" t="s">
        <v>303</v>
      </c>
      <c r="F315" s="12" t="s">
        <v>50</v>
      </c>
      <c r="G315" s="12" t="s">
        <v>310</v>
      </c>
      <c r="H315" s="12" t="s">
        <v>306</v>
      </c>
      <c r="I315" s="11" t="s">
        <v>504</v>
      </c>
      <c r="J315" s="11" t="str">
        <f>"≤12h"</f>
        <v>≤12h</v>
      </c>
      <c r="K315" s="12" t="s">
        <v>513</v>
      </c>
      <c r="L315" s="69" t="s">
        <v>518</v>
      </c>
      <c r="M315" s="11">
        <v>1</v>
      </c>
      <c r="N315" s="96">
        <v>1</v>
      </c>
      <c r="O315" s="83"/>
      <c r="P315" s="84"/>
      <c r="Q315" s="84">
        <v>1</v>
      </c>
      <c r="R315" s="84"/>
      <c r="S315" s="84"/>
      <c r="T315" s="84">
        <v>1</v>
      </c>
      <c r="U315" s="84">
        <v>1</v>
      </c>
      <c r="V315" s="84"/>
      <c r="W315" s="84">
        <v>1</v>
      </c>
      <c r="X315" s="85"/>
      <c r="Y315" s="2">
        <v>1</v>
      </c>
      <c r="Z315" s="2">
        <f t="shared" si="17"/>
        <v>4</v>
      </c>
      <c r="AA315" s="2">
        <v>1</v>
      </c>
    </row>
    <row r="316" spans="1:27" ht="12" customHeight="1">
      <c r="A316" s="10">
        <v>312</v>
      </c>
      <c r="B316" s="98" t="s">
        <v>236</v>
      </c>
      <c r="C316" s="98" t="s">
        <v>235</v>
      </c>
      <c r="D316" s="11" t="s">
        <v>51</v>
      </c>
      <c r="E316" s="11" t="s">
        <v>303</v>
      </c>
      <c r="F316" s="12" t="s">
        <v>50</v>
      </c>
      <c r="G316" s="12" t="s">
        <v>510</v>
      </c>
      <c r="H316" s="12" t="s">
        <v>306</v>
      </c>
      <c r="I316" s="12" t="s">
        <v>505</v>
      </c>
      <c r="J316" s="12" t="str">
        <f>"≥17h"</f>
        <v>≥17h</v>
      </c>
      <c r="K316" s="12" t="s">
        <v>47</v>
      </c>
      <c r="L316" s="69" t="s">
        <v>519</v>
      </c>
      <c r="M316" s="11">
        <v>1</v>
      </c>
      <c r="N316" s="96">
        <v>1</v>
      </c>
      <c r="O316" s="83"/>
      <c r="P316" s="84">
        <v>1</v>
      </c>
      <c r="Q316" s="84">
        <v>1</v>
      </c>
      <c r="R316" s="84"/>
      <c r="S316" s="84"/>
      <c r="T316" s="84"/>
      <c r="U316" s="84"/>
      <c r="V316" s="84"/>
      <c r="W316" s="84"/>
      <c r="X316" s="85"/>
      <c r="Y316" s="2">
        <v>1</v>
      </c>
      <c r="Z316" s="2">
        <f t="shared" si="17"/>
        <v>2</v>
      </c>
      <c r="AA316" s="2">
        <v>1</v>
      </c>
    </row>
    <row r="317" spans="1:27" ht="12" customHeight="1">
      <c r="A317" s="10">
        <v>313</v>
      </c>
      <c r="B317" s="98" t="s">
        <v>288</v>
      </c>
      <c r="C317" s="98" t="s">
        <v>281</v>
      </c>
      <c r="D317" s="11" t="s">
        <v>51</v>
      </c>
      <c r="E317" s="11" t="s">
        <v>304</v>
      </c>
      <c r="F317" s="12" t="s">
        <v>49</v>
      </c>
      <c r="G317" s="11" t="s">
        <v>511</v>
      </c>
      <c r="H317" s="12" t="s">
        <v>307</v>
      </c>
      <c r="I317" s="11" t="s">
        <v>507</v>
      </c>
      <c r="J317" s="11" t="str">
        <f>"12-16h"</f>
        <v>12-16h</v>
      </c>
      <c r="K317" s="12" t="s">
        <v>47</v>
      </c>
      <c r="L317" s="69" t="s">
        <v>519</v>
      </c>
      <c r="M317" s="11"/>
      <c r="N317" s="96"/>
      <c r="O317" s="83"/>
      <c r="P317" s="84"/>
      <c r="Q317" s="84"/>
      <c r="R317" s="84"/>
      <c r="S317" s="84"/>
      <c r="T317" s="84"/>
      <c r="U317" s="84"/>
      <c r="V317" s="84"/>
      <c r="W317" s="84"/>
      <c r="X317" s="85"/>
      <c r="Z317" s="2">
        <f t="shared" si="17"/>
        <v>0</v>
      </c>
      <c r="AA317" s="2">
        <v>0</v>
      </c>
    </row>
    <row r="318" spans="1:27" ht="12" customHeight="1">
      <c r="A318" s="10">
        <v>314</v>
      </c>
      <c r="B318" s="98" t="s">
        <v>236</v>
      </c>
      <c r="C318" s="98" t="s">
        <v>235</v>
      </c>
      <c r="D318" s="11" t="s">
        <v>52</v>
      </c>
      <c r="E318" s="11" t="s">
        <v>303</v>
      </c>
      <c r="F318" s="12" t="s">
        <v>48</v>
      </c>
      <c r="G318" s="12" t="s">
        <v>310</v>
      </c>
      <c r="H318" s="12" t="s">
        <v>306</v>
      </c>
      <c r="I318" s="11" t="s">
        <v>504</v>
      </c>
      <c r="J318" s="12" t="str">
        <f>"≥17h"</f>
        <v>≥17h</v>
      </c>
      <c r="K318" s="12" t="s">
        <v>512</v>
      </c>
      <c r="L318" s="69" t="s">
        <v>519</v>
      </c>
      <c r="M318" s="11">
        <v>1</v>
      </c>
      <c r="N318" s="96">
        <v>1</v>
      </c>
      <c r="O318" s="83"/>
      <c r="P318" s="84">
        <v>1</v>
      </c>
      <c r="Q318" s="84">
        <v>1</v>
      </c>
      <c r="R318" s="84"/>
      <c r="S318" s="84"/>
      <c r="T318" s="84"/>
      <c r="U318" s="84"/>
      <c r="V318" s="84"/>
      <c r="W318" s="84"/>
      <c r="X318" s="85"/>
      <c r="Y318" s="2">
        <v>1</v>
      </c>
      <c r="Z318" s="2">
        <f t="shared" si="17"/>
        <v>2</v>
      </c>
      <c r="AA318" s="2">
        <v>1</v>
      </c>
    </row>
    <row r="319" spans="1:27" ht="12" customHeight="1">
      <c r="A319" s="10">
        <v>315</v>
      </c>
      <c r="B319" s="98" t="s">
        <v>211</v>
      </c>
      <c r="C319" s="98" t="s">
        <v>211</v>
      </c>
      <c r="D319" s="11" t="s">
        <v>25</v>
      </c>
      <c r="E319" s="11" t="s">
        <v>303</v>
      </c>
      <c r="F319" s="12" t="s">
        <v>49</v>
      </c>
      <c r="G319" s="12" t="s">
        <v>510</v>
      </c>
      <c r="H319" s="12" t="s">
        <v>306</v>
      </c>
      <c r="I319" s="11" t="s">
        <v>504</v>
      </c>
      <c r="J319" s="12" t="str">
        <f>"≥17h"</f>
        <v>≥17h</v>
      </c>
      <c r="K319" s="12" t="s">
        <v>513</v>
      </c>
      <c r="L319" s="69" t="s">
        <v>518</v>
      </c>
      <c r="M319" s="11"/>
      <c r="N319" s="96"/>
      <c r="O319" s="83"/>
      <c r="P319" s="84"/>
      <c r="Q319" s="84"/>
      <c r="R319" s="84"/>
      <c r="S319" s="84"/>
      <c r="T319" s="84"/>
      <c r="U319" s="84"/>
      <c r="V319" s="84"/>
      <c r="W319" s="84"/>
      <c r="X319" s="85"/>
      <c r="Z319" s="2">
        <f t="shared" si="17"/>
        <v>0</v>
      </c>
      <c r="AA319" s="2">
        <v>0</v>
      </c>
    </row>
    <row r="320" spans="1:27" ht="12" customHeight="1">
      <c r="A320" s="10">
        <v>316</v>
      </c>
      <c r="B320" s="98" t="s">
        <v>237</v>
      </c>
      <c r="C320" s="98" t="s">
        <v>235</v>
      </c>
      <c r="D320" s="11" t="s">
        <v>52</v>
      </c>
      <c r="E320" s="11" t="s">
        <v>303</v>
      </c>
      <c r="F320" s="12" t="s">
        <v>48</v>
      </c>
      <c r="G320" s="11" t="s">
        <v>511</v>
      </c>
      <c r="H320" s="12" t="s">
        <v>308</v>
      </c>
      <c r="I320" s="11" t="s">
        <v>507</v>
      </c>
      <c r="J320" s="12" t="str">
        <f>"≥17h"</f>
        <v>≥17h</v>
      </c>
      <c r="K320" s="12" t="s">
        <v>512</v>
      </c>
      <c r="L320" s="69" t="s">
        <v>519</v>
      </c>
      <c r="M320" s="11">
        <v>1</v>
      </c>
      <c r="N320" s="96">
        <v>1</v>
      </c>
      <c r="O320" s="83"/>
      <c r="P320" s="84"/>
      <c r="Q320" s="84"/>
      <c r="R320" s="84"/>
      <c r="S320" s="84"/>
      <c r="T320" s="84"/>
      <c r="U320" s="84"/>
      <c r="V320" s="84"/>
      <c r="W320" s="84"/>
      <c r="X320" s="85">
        <v>1</v>
      </c>
      <c r="Y320" s="2">
        <v>1</v>
      </c>
      <c r="Z320" s="2">
        <f t="shared" si="17"/>
        <v>1</v>
      </c>
      <c r="AA320" s="2">
        <v>1</v>
      </c>
    </row>
    <row r="321" spans="1:27" ht="12" customHeight="1">
      <c r="A321" s="10">
        <v>317</v>
      </c>
      <c r="B321" s="98" t="s">
        <v>288</v>
      </c>
      <c r="C321" s="98" t="s">
        <v>281</v>
      </c>
      <c r="D321" s="11" t="s">
        <v>51</v>
      </c>
      <c r="E321" s="11" t="s">
        <v>304</v>
      </c>
      <c r="F321" s="12" t="s">
        <v>49</v>
      </c>
      <c r="G321" s="11" t="s">
        <v>511</v>
      </c>
      <c r="H321" s="12" t="s">
        <v>306</v>
      </c>
      <c r="I321" s="11" t="s">
        <v>504</v>
      </c>
      <c r="J321" s="12" t="str">
        <f>"≥17h"</f>
        <v>≥17h</v>
      </c>
      <c r="K321" s="12" t="s">
        <v>512</v>
      </c>
      <c r="L321" s="69" t="s">
        <v>519</v>
      </c>
      <c r="M321" s="11">
        <v>1</v>
      </c>
      <c r="N321" s="96"/>
      <c r="O321" s="83"/>
      <c r="P321" s="84"/>
      <c r="Q321" s="84"/>
      <c r="R321" s="84"/>
      <c r="S321" s="84"/>
      <c r="T321" s="84"/>
      <c r="U321" s="84"/>
      <c r="V321" s="84"/>
      <c r="W321" s="84"/>
      <c r="X321" s="85"/>
      <c r="Z321" s="2">
        <f t="shared" si="17"/>
        <v>0</v>
      </c>
      <c r="AA321" s="2">
        <v>0</v>
      </c>
    </row>
    <row r="322" spans="1:27" ht="12" customHeight="1">
      <c r="A322" s="10">
        <v>318</v>
      </c>
      <c r="B322" s="98" t="s">
        <v>238</v>
      </c>
      <c r="C322" s="98" t="s">
        <v>238</v>
      </c>
      <c r="D322" s="11" t="s">
        <v>52</v>
      </c>
      <c r="E322" s="11" t="s">
        <v>304</v>
      </c>
      <c r="F322" s="12" t="s">
        <v>48</v>
      </c>
      <c r="G322" s="12" t="s">
        <v>310</v>
      </c>
      <c r="H322" s="12" t="s">
        <v>306</v>
      </c>
      <c r="I322" s="103" t="s">
        <v>504</v>
      </c>
      <c r="J322" s="12" t="str">
        <f>"≥17h"</f>
        <v>≥17h</v>
      </c>
      <c r="K322" s="12" t="s">
        <v>512</v>
      </c>
      <c r="L322" s="69" t="s">
        <v>519</v>
      </c>
      <c r="M322" s="11">
        <v>1</v>
      </c>
      <c r="N322" s="96">
        <v>1</v>
      </c>
      <c r="O322" s="83"/>
      <c r="P322" s="84"/>
      <c r="Q322" s="84">
        <v>1</v>
      </c>
      <c r="R322" s="84"/>
      <c r="S322" s="84"/>
      <c r="T322" s="84"/>
      <c r="U322" s="84"/>
      <c r="V322" s="84"/>
      <c r="W322" s="84"/>
      <c r="X322" s="85"/>
      <c r="Y322" s="2">
        <v>1</v>
      </c>
      <c r="Z322" s="2">
        <f t="shared" si="17"/>
        <v>1</v>
      </c>
      <c r="AA322" s="2">
        <v>1</v>
      </c>
    </row>
    <row r="323" spans="1:27" ht="12" customHeight="1">
      <c r="A323" s="10">
        <v>319</v>
      </c>
      <c r="B323" s="98" t="s">
        <v>287</v>
      </c>
      <c r="C323" s="98" t="s">
        <v>281</v>
      </c>
      <c r="D323" s="11" t="s">
        <v>51</v>
      </c>
      <c r="E323" s="11" t="s">
        <v>303</v>
      </c>
      <c r="F323" s="12" t="s">
        <v>50</v>
      </c>
      <c r="G323" s="11" t="s">
        <v>511</v>
      </c>
      <c r="H323" s="12" t="s">
        <v>307</v>
      </c>
      <c r="I323" s="11" t="s">
        <v>507</v>
      </c>
      <c r="J323" s="11" t="str">
        <f>"12-16h"</f>
        <v>12-16h</v>
      </c>
      <c r="K323" s="12" t="s">
        <v>512</v>
      </c>
      <c r="L323" s="69" t="s">
        <v>519</v>
      </c>
      <c r="M323" s="11">
        <v>1</v>
      </c>
      <c r="N323" s="96"/>
      <c r="O323" s="83"/>
      <c r="P323" s="84"/>
      <c r="Q323" s="84"/>
      <c r="R323" s="84"/>
      <c r="S323" s="84"/>
      <c r="T323" s="84"/>
      <c r="U323" s="84"/>
      <c r="V323" s="84"/>
      <c r="W323" s="84"/>
      <c r="X323" s="85"/>
      <c r="Z323" s="2">
        <f t="shared" si="17"/>
        <v>0</v>
      </c>
      <c r="AA323" s="2">
        <v>0</v>
      </c>
    </row>
    <row r="324" spans="1:27" ht="12" customHeight="1">
      <c r="A324" s="10">
        <v>320</v>
      </c>
      <c r="B324" s="98" t="s">
        <v>173</v>
      </c>
      <c r="C324" s="98" t="s">
        <v>168</v>
      </c>
      <c r="D324" s="11" t="s">
        <v>51</v>
      </c>
      <c r="E324" s="11" t="s">
        <v>304</v>
      </c>
      <c r="F324" s="12" t="s">
        <v>49</v>
      </c>
      <c r="G324" s="12" t="s">
        <v>310</v>
      </c>
      <c r="H324" s="12" t="s">
        <v>306</v>
      </c>
      <c r="I324" s="103" t="s">
        <v>504</v>
      </c>
      <c r="J324" s="12" t="str">
        <f t="shared" ref="J324:J340" si="22">"≥17h"</f>
        <v>≥17h</v>
      </c>
      <c r="K324" s="12" t="s">
        <v>512</v>
      </c>
      <c r="L324" s="69" t="s">
        <v>520</v>
      </c>
      <c r="M324" s="11">
        <v>1</v>
      </c>
      <c r="N324" s="96">
        <v>1</v>
      </c>
      <c r="O324" s="83"/>
      <c r="P324" s="84"/>
      <c r="Q324" s="84">
        <v>1</v>
      </c>
      <c r="R324" s="84"/>
      <c r="S324" s="84"/>
      <c r="T324" s="84"/>
      <c r="U324" s="84"/>
      <c r="V324" s="84"/>
      <c r="W324" s="84"/>
      <c r="X324" s="85"/>
      <c r="Y324" s="2">
        <v>1</v>
      </c>
      <c r="Z324" s="2">
        <f t="shared" si="17"/>
        <v>1</v>
      </c>
      <c r="AA324" s="2">
        <v>1</v>
      </c>
    </row>
    <row r="325" spans="1:27" ht="12" customHeight="1">
      <c r="A325" s="10">
        <v>321</v>
      </c>
      <c r="B325" s="98" t="s">
        <v>287</v>
      </c>
      <c r="C325" s="98" t="s">
        <v>281</v>
      </c>
      <c r="D325" s="11" t="s">
        <v>52</v>
      </c>
      <c r="E325" s="11" t="s">
        <v>304</v>
      </c>
      <c r="F325" s="12" t="s">
        <v>49</v>
      </c>
      <c r="G325" s="11" t="s">
        <v>511</v>
      </c>
      <c r="H325" s="12" t="s">
        <v>307</v>
      </c>
      <c r="I325" s="11" t="s">
        <v>507</v>
      </c>
      <c r="J325" s="12" t="str">
        <f t="shared" si="22"/>
        <v>≥17h</v>
      </c>
      <c r="K325" s="12" t="s">
        <v>47</v>
      </c>
      <c r="L325" s="69" t="s">
        <v>519</v>
      </c>
      <c r="M325" s="11"/>
      <c r="N325" s="96"/>
      <c r="O325" s="83"/>
      <c r="P325" s="84"/>
      <c r="Q325" s="84"/>
      <c r="R325" s="84"/>
      <c r="S325" s="84"/>
      <c r="T325" s="84"/>
      <c r="U325" s="84"/>
      <c r="V325" s="84"/>
      <c r="W325" s="84"/>
      <c r="X325" s="85"/>
      <c r="Z325" s="2">
        <f t="shared" si="17"/>
        <v>0</v>
      </c>
      <c r="AA325" s="2">
        <v>0</v>
      </c>
    </row>
    <row r="326" spans="1:27" ht="12" customHeight="1">
      <c r="A326" s="10">
        <v>322</v>
      </c>
      <c r="B326" s="98" t="s">
        <v>292</v>
      </c>
      <c r="C326" s="98" t="s">
        <v>292</v>
      </c>
      <c r="D326" s="11" t="s">
        <v>52</v>
      </c>
      <c r="E326" s="11" t="s">
        <v>303</v>
      </c>
      <c r="F326" s="12" t="s">
        <v>49</v>
      </c>
      <c r="G326" s="12" t="s">
        <v>310</v>
      </c>
      <c r="H326" s="12" t="s">
        <v>306</v>
      </c>
      <c r="I326" s="12" t="s">
        <v>505</v>
      </c>
      <c r="J326" s="12" t="str">
        <f t="shared" si="22"/>
        <v>≥17h</v>
      </c>
      <c r="K326" s="12" t="s">
        <v>47</v>
      </c>
      <c r="L326" s="69" t="s">
        <v>518</v>
      </c>
      <c r="M326" s="11"/>
      <c r="N326" s="96"/>
      <c r="O326" s="83"/>
      <c r="P326" s="84"/>
      <c r="Q326" s="84"/>
      <c r="R326" s="84"/>
      <c r="S326" s="84"/>
      <c r="T326" s="84"/>
      <c r="U326" s="84"/>
      <c r="V326" s="84"/>
      <c r="W326" s="84"/>
      <c r="X326" s="85"/>
      <c r="Z326" s="2">
        <f t="shared" ref="Z326:Z389" si="23">SUM(O326:X326)</f>
        <v>0</v>
      </c>
      <c r="AA326" s="2">
        <v>0</v>
      </c>
    </row>
    <row r="327" spans="1:27" ht="12" customHeight="1">
      <c r="A327" s="10">
        <v>323</v>
      </c>
      <c r="B327" s="98" t="s">
        <v>287</v>
      </c>
      <c r="C327" s="98" t="s">
        <v>281</v>
      </c>
      <c r="D327" s="11" t="s">
        <v>52</v>
      </c>
      <c r="E327" s="11" t="s">
        <v>303</v>
      </c>
      <c r="F327" s="12" t="s">
        <v>50</v>
      </c>
      <c r="G327" s="11" t="s">
        <v>511</v>
      </c>
      <c r="H327" s="12" t="s">
        <v>307</v>
      </c>
      <c r="I327" s="11" t="s">
        <v>504</v>
      </c>
      <c r="J327" s="12" t="str">
        <f t="shared" si="22"/>
        <v>≥17h</v>
      </c>
      <c r="K327" s="12" t="s">
        <v>513</v>
      </c>
      <c r="L327" s="69" t="s">
        <v>519</v>
      </c>
      <c r="M327" s="11">
        <v>1</v>
      </c>
      <c r="N327" s="96"/>
      <c r="O327" s="83"/>
      <c r="P327" s="84"/>
      <c r="Q327" s="84"/>
      <c r="R327" s="84"/>
      <c r="S327" s="84"/>
      <c r="T327" s="84"/>
      <c r="U327" s="84"/>
      <c r="V327" s="84"/>
      <c r="W327" s="84"/>
      <c r="X327" s="85"/>
      <c r="Z327" s="2">
        <f t="shared" si="23"/>
        <v>0</v>
      </c>
      <c r="AA327" s="2">
        <v>0</v>
      </c>
    </row>
    <row r="328" spans="1:27" ht="12" customHeight="1">
      <c r="A328" s="10">
        <v>324</v>
      </c>
      <c r="B328" s="98" t="s">
        <v>173</v>
      </c>
      <c r="C328" s="98" t="s">
        <v>168</v>
      </c>
      <c r="D328" s="11" t="s">
        <v>52</v>
      </c>
      <c r="E328" s="11" t="s">
        <v>304</v>
      </c>
      <c r="F328" s="12" t="s">
        <v>49</v>
      </c>
      <c r="G328" s="12" t="s">
        <v>310</v>
      </c>
      <c r="H328" s="12" t="s">
        <v>306</v>
      </c>
      <c r="I328" s="11" t="s">
        <v>504</v>
      </c>
      <c r="J328" s="12" t="str">
        <f t="shared" si="22"/>
        <v>≥17h</v>
      </c>
      <c r="K328" s="12" t="s">
        <v>47</v>
      </c>
      <c r="L328" s="69" t="s">
        <v>520</v>
      </c>
      <c r="M328" s="11"/>
      <c r="N328" s="96"/>
      <c r="O328" s="83"/>
      <c r="P328" s="84"/>
      <c r="Q328" s="84"/>
      <c r="R328" s="84"/>
      <c r="S328" s="84"/>
      <c r="T328" s="84"/>
      <c r="U328" s="84"/>
      <c r="V328" s="84"/>
      <c r="W328" s="84"/>
      <c r="X328" s="85"/>
      <c r="Z328" s="2">
        <f t="shared" si="23"/>
        <v>0</v>
      </c>
      <c r="AA328" s="2">
        <v>0</v>
      </c>
    </row>
    <row r="329" spans="1:27" ht="12" customHeight="1">
      <c r="A329" s="10">
        <v>325</v>
      </c>
      <c r="B329" s="98" t="s">
        <v>238</v>
      </c>
      <c r="C329" s="98" t="s">
        <v>238</v>
      </c>
      <c r="D329" s="11" t="s">
        <v>52</v>
      </c>
      <c r="E329" s="11" t="s">
        <v>303</v>
      </c>
      <c r="F329" s="12" t="s">
        <v>49</v>
      </c>
      <c r="G329" s="12" t="s">
        <v>310</v>
      </c>
      <c r="H329" s="12" t="s">
        <v>306</v>
      </c>
      <c r="I329" s="11" t="s">
        <v>504</v>
      </c>
      <c r="J329" s="12" t="str">
        <f t="shared" si="22"/>
        <v>≥17h</v>
      </c>
      <c r="K329" s="12" t="s">
        <v>512</v>
      </c>
      <c r="L329" s="69" t="s">
        <v>519</v>
      </c>
      <c r="M329" s="11">
        <v>1</v>
      </c>
      <c r="N329" s="96">
        <v>1</v>
      </c>
      <c r="O329" s="83">
        <v>1</v>
      </c>
      <c r="P329" s="84"/>
      <c r="Q329" s="84">
        <v>1</v>
      </c>
      <c r="R329" s="84"/>
      <c r="S329" s="84"/>
      <c r="T329" s="84"/>
      <c r="U329" s="84"/>
      <c r="V329" s="84"/>
      <c r="W329" s="84"/>
      <c r="X329" s="85"/>
      <c r="Y329" s="2">
        <v>1</v>
      </c>
      <c r="Z329" s="2">
        <f t="shared" si="23"/>
        <v>2</v>
      </c>
      <c r="AA329" s="2">
        <v>1</v>
      </c>
    </row>
    <row r="330" spans="1:27" ht="12" customHeight="1">
      <c r="A330" s="10">
        <v>326</v>
      </c>
      <c r="B330" s="98" t="s">
        <v>287</v>
      </c>
      <c r="C330" s="98" t="s">
        <v>281</v>
      </c>
      <c r="D330" s="11" t="s">
        <v>52</v>
      </c>
      <c r="E330" s="11" t="s">
        <v>304</v>
      </c>
      <c r="F330" s="12" t="s">
        <v>49</v>
      </c>
      <c r="G330" s="11" t="s">
        <v>511</v>
      </c>
      <c r="H330" s="12" t="s">
        <v>308</v>
      </c>
      <c r="I330" s="103" t="s">
        <v>504</v>
      </c>
      <c r="J330" s="12" t="str">
        <f t="shared" si="22"/>
        <v>≥17h</v>
      </c>
      <c r="K330" s="12" t="s">
        <v>47</v>
      </c>
      <c r="L330" s="69" t="s">
        <v>519</v>
      </c>
      <c r="M330" s="11"/>
      <c r="N330" s="96"/>
      <c r="O330" s="83"/>
      <c r="P330" s="84"/>
      <c r="Q330" s="84"/>
      <c r="R330" s="84"/>
      <c r="S330" s="84"/>
      <c r="T330" s="84"/>
      <c r="U330" s="84"/>
      <c r="V330" s="84"/>
      <c r="W330" s="84"/>
      <c r="X330" s="85"/>
      <c r="Z330" s="2">
        <f t="shared" si="23"/>
        <v>0</v>
      </c>
      <c r="AA330" s="2">
        <v>0</v>
      </c>
    </row>
    <row r="331" spans="1:27" ht="12" customHeight="1">
      <c r="A331" s="10">
        <v>327</v>
      </c>
      <c r="B331" s="98" t="s">
        <v>290</v>
      </c>
      <c r="C331" s="98" t="s">
        <v>281</v>
      </c>
      <c r="D331" s="11" t="s">
        <v>25</v>
      </c>
      <c r="E331" s="11" t="s">
        <v>303</v>
      </c>
      <c r="F331" s="12" t="s">
        <v>48</v>
      </c>
      <c r="G331" s="11" t="s">
        <v>511</v>
      </c>
      <c r="H331" s="12" t="s">
        <v>308</v>
      </c>
      <c r="I331" s="103" t="s">
        <v>504</v>
      </c>
      <c r="J331" s="12" t="str">
        <f t="shared" si="22"/>
        <v>≥17h</v>
      </c>
      <c r="K331" s="12" t="s">
        <v>512</v>
      </c>
      <c r="L331" s="69" t="s">
        <v>519</v>
      </c>
      <c r="M331" s="11">
        <v>1</v>
      </c>
      <c r="N331" s="96"/>
      <c r="O331" s="83"/>
      <c r="P331" s="84"/>
      <c r="Q331" s="84"/>
      <c r="R331" s="84"/>
      <c r="S331" s="84"/>
      <c r="T331" s="84"/>
      <c r="U331" s="84"/>
      <c r="V331" s="84"/>
      <c r="W331" s="84"/>
      <c r="X331" s="85"/>
      <c r="Z331" s="2">
        <f t="shared" si="23"/>
        <v>0</v>
      </c>
      <c r="AA331" s="2">
        <v>0</v>
      </c>
    </row>
    <row r="332" spans="1:27" ht="12" customHeight="1">
      <c r="A332" s="10">
        <v>328</v>
      </c>
      <c r="B332" s="98" t="s">
        <v>238</v>
      </c>
      <c r="C332" s="98" t="s">
        <v>238</v>
      </c>
      <c r="D332" s="11" t="s">
        <v>52</v>
      </c>
      <c r="E332" s="11" t="s">
        <v>304</v>
      </c>
      <c r="F332" s="12" t="s">
        <v>49</v>
      </c>
      <c r="G332" s="12" t="s">
        <v>310</v>
      </c>
      <c r="H332" s="12" t="s">
        <v>306</v>
      </c>
      <c r="I332" s="103" t="s">
        <v>504</v>
      </c>
      <c r="J332" s="12" t="str">
        <f t="shared" si="22"/>
        <v>≥17h</v>
      </c>
      <c r="K332" s="12" t="s">
        <v>512</v>
      </c>
      <c r="L332" s="69" t="s">
        <v>519</v>
      </c>
      <c r="M332" s="11"/>
      <c r="N332" s="96"/>
      <c r="O332" s="83"/>
      <c r="P332" s="84"/>
      <c r="Q332" s="84"/>
      <c r="R332" s="84"/>
      <c r="S332" s="84"/>
      <c r="T332" s="84"/>
      <c r="U332" s="84"/>
      <c r="V332" s="84"/>
      <c r="W332" s="84"/>
      <c r="X332" s="85"/>
      <c r="Z332" s="2">
        <f t="shared" si="23"/>
        <v>0</v>
      </c>
      <c r="AA332" s="2">
        <v>0</v>
      </c>
    </row>
    <row r="333" spans="1:27" ht="12" customHeight="1">
      <c r="A333" s="10">
        <v>329</v>
      </c>
      <c r="B333" s="98" t="s">
        <v>173</v>
      </c>
      <c r="C333" s="98" t="s">
        <v>168</v>
      </c>
      <c r="D333" s="11" t="s">
        <v>51</v>
      </c>
      <c r="E333" s="11" t="s">
        <v>303</v>
      </c>
      <c r="F333" s="12" t="s">
        <v>50</v>
      </c>
      <c r="G333" s="12" t="s">
        <v>310</v>
      </c>
      <c r="H333" s="12" t="s">
        <v>306</v>
      </c>
      <c r="I333" s="11" t="s">
        <v>507</v>
      </c>
      <c r="J333" s="12" t="str">
        <f t="shared" si="22"/>
        <v>≥17h</v>
      </c>
      <c r="K333" s="12" t="s">
        <v>513</v>
      </c>
      <c r="L333" s="69" t="s">
        <v>520</v>
      </c>
      <c r="M333" s="11">
        <v>1</v>
      </c>
      <c r="N333" s="96">
        <v>1</v>
      </c>
      <c r="O333" s="83"/>
      <c r="P333" s="84">
        <v>1</v>
      </c>
      <c r="Q333" s="84">
        <v>1</v>
      </c>
      <c r="R333" s="84"/>
      <c r="S333" s="84"/>
      <c r="T333" s="84"/>
      <c r="U333" s="84"/>
      <c r="V333" s="84"/>
      <c r="W333" s="84"/>
      <c r="X333" s="85"/>
      <c r="Y333" s="2">
        <v>1</v>
      </c>
      <c r="Z333" s="2">
        <f t="shared" si="23"/>
        <v>2</v>
      </c>
      <c r="AA333" s="2">
        <v>1</v>
      </c>
    </row>
    <row r="334" spans="1:27" ht="12" customHeight="1">
      <c r="A334" s="10">
        <v>330</v>
      </c>
      <c r="B334" s="98" t="s">
        <v>238</v>
      </c>
      <c r="C334" s="98" t="s">
        <v>238</v>
      </c>
      <c r="D334" s="11" t="s">
        <v>52</v>
      </c>
      <c r="E334" s="11" t="s">
        <v>304</v>
      </c>
      <c r="F334" s="12" t="s">
        <v>50</v>
      </c>
      <c r="G334" s="12" t="s">
        <v>310</v>
      </c>
      <c r="H334" s="12" t="s">
        <v>306</v>
      </c>
      <c r="I334" s="11" t="s">
        <v>504</v>
      </c>
      <c r="J334" s="12" t="str">
        <f t="shared" si="22"/>
        <v>≥17h</v>
      </c>
      <c r="K334" s="12" t="s">
        <v>512</v>
      </c>
      <c r="L334" s="69" t="s">
        <v>519</v>
      </c>
      <c r="M334" s="11"/>
      <c r="N334" s="96"/>
      <c r="O334" s="83"/>
      <c r="P334" s="84"/>
      <c r="Q334" s="84"/>
      <c r="R334" s="84"/>
      <c r="S334" s="84"/>
      <c r="T334" s="84"/>
      <c r="U334" s="84"/>
      <c r="V334" s="84"/>
      <c r="W334" s="84"/>
      <c r="X334" s="85"/>
      <c r="Z334" s="2">
        <f t="shared" si="23"/>
        <v>0</v>
      </c>
      <c r="AA334" s="2">
        <v>0</v>
      </c>
    </row>
    <row r="335" spans="1:27" ht="12" customHeight="1">
      <c r="A335" s="10">
        <v>331</v>
      </c>
      <c r="B335" s="98" t="s">
        <v>190</v>
      </c>
      <c r="C335" s="98" t="s">
        <v>190</v>
      </c>
      <c r="D335" s="11" t="s">
        <v>52</v>
      </c>
      <c r="E335" s="11" t="s">
        <v>304</v>
      </c>
      <c r="F335" s="12" t="s">
        <v>49</v>
      </c>
      <c r="G335" s="12" t="s">
        <v>310</v>
      </c>
      <c r="H335" s="12" t="s">
        <v>306</v>
      </c>
      <c r="I335" s="103" t="s">
        <v>505</v>
      </c>
      <c r="J335" s="12" t="str">
        <f t="shared" si="22"/>
        <v>≥17h</v>
      </c>
      <c r="K335" s="12" t="s">
        <v>512</v>
      </c>
      <c r="L335" s="69" t="s">
        <v>518</v>
      </c>
      <c r="M335" s="11"/>
      <c r="N335" s="96"/>
      <c r="O335" s="83"/>
      <c r="P335" s="84"/>
      <c r="Q335" s="84"/>
      <c r="R335" s="84"/>
      <c r="S335" s="84"/>
      <c r="T335" s="84"/>
      <c r="U335" s="84"/>
      <c r="V335" s="84"/>
      <c r="W335" s="84"/>
      <c r="X335" s="85"/>
      <c r="Z335" s="2">
        <f t="shared" si="23"/>
        <v>0</v>
      </c>
      <c r="AA335" s="2">
        <v>0</v>
      </c>
    </row>
    <row r="336" spans="1:27" ht="12" customHeight="1">
      <c r="A336" s="10">
        <v>332</v>
      </c>
      <c r="B336" s="98" t="s">
        <v>173</v>
      </c>
      <c r="C336" s="98" t="s">
        <v>168</v>
      </c>
      <c r="D336" s="11" t="s">
        <v>25</v>
      </c>
      <c r="E336" s="11" t="s">
        <v>303</v>
      </c>
      <c r="F336" s="12" t="s">
        <v>48</v>
      </c>
      <c r="G336" s="12" t="s">
        <v>310</v>
      </c>
      <c r="H336" s="12" t="s">
        <v>306</v>
      </c>
      <c r="I336" s="11" t="s">
        <v>504</v>
      </c>
      <c r="J336" s="12" t="str">
        <f t="shared" si="22"/>
        <v>≥17h</v>
      </c>
      <c r="K336" s="12" t="s">
        <v>513</v>
      </c>
      <c r="L336" s="69" t="s">
        <v>520</v>
      </c>
      <c r="M336" s="11">
        <v>1</v>
      </c>
      <c r="N336" s="96">
        <v>1</v>
      </c>
      <c r="O336" s="83"/>
      <c r="P336" s="84">
        <v>1</v>
      </c>
      <c r="Q336" s="84">
        <v>1</v>
      </c>
      <c r="R336" s="84"/>
      <c r="S336" s="84"/>
      <c r="T336" s="84"/>
      <c r="U336" s="84"/>
      <c r="V336" s="84"/>
      <c r="W336" s="84"/>
      <c r="X336" s="85"/>
      <c r="Y336" s="2">
        <v>1</v>
      </c>
      <c r="Z336" s="2">
        <f t="shared" si="23"/>
        <v>2</v>
      </c>
      <c r="AA336" s="2">
        <v>1</v>
      </c>
    </row>
    <row r="337" spans="1:27" ht="12" customHeight="1">
      <c r="A337" s="10">
        <v>333</v>
      </c>
      <c r="B337" s="98" t="s">
        <v>241</v>
      </c>
      <c r="C337" s="98" t="s">
        <v>241</v>
      </c>
      <c r="D337" s="11" t="s">
        <v>25</v>
      </c>
      <c r="E337" s="11" t="s">
        <v>304</v>
      </c>
      <c r="F337" s="12" t="s">
        <v>49</v>
      </c>
      <c r="G337" s="12" t="s">
        <v>310</v>
      </c>
      <c r="H337" s="12" t="s">
        <v>306</v>
      </c>
      <c r="I337" s="103" t="s">
        <v>504</v>
      </c>
      <c r="J337" s="12" t="str">
        <f t="shared" si="22"/>
        <v>≥17h</v>
      </c>
      <c r="K337" s="12" t="s">
        <v>512</v>
      </c>
      <c r="L337" s="69" t="s">
        <v>519</v>
      </c>
      <c r="M337" s="11">
        <v>1</v>
      </c>
      <c r="N337" s="96">
        <v>1</v>
      </c>
      <c r="O337" s="83">
        <v>1</v>
      </c>
      <c r="P337" s="84"/>
      <c r="Q337" s="84">
        <v>1</v>
      </c>
      <c r="R337" s="84"/>
      <c r="S337" s="84"/>
      <c r="T337" s="84"/>
      <c r="U337" s="84"/>
      <c r="V337" s="84"/>
      <c r="W337" s="84"/>
      <c r="X337" s="85"/>
      <c r="Y337" s="2">
        <v>1</v>
      </c>
      <c r="Z337" s="2">
        <f t="shared" si="23"/>
        <v>2</v>
      </c>
      <c r="AA337" s="2">
        <v>1</v>
      </c>
    </row>
    <row r="338" spans="1:27" ht="12" customHeight="1">
      <c r="A338" s="10">
        <v>334</v>
      </c>
      <c r="B338" s="98" t="s">
        <v>287</v>
      </c>
      <c r="C338" s="98" t="s">
        <v>281</v>
      </c>
      <c r="D338" s="11" t="s">
        <v>52</v>
      </c>
      <c r="E338" s="11" t="s">
        <v>304</v>
      </c>
      <c r="F338" s="12" t="s">
        <v>49</v>
      </c>
      <c r="G338" s="11" t="s">
        <v>511</v>
      </c>
      <c r="H338" s="12" t="s">
        <v>308</v>
      </c>
      <c r="I338" s="11" t="s">
        <v>507</v>
      </c>
      <c r="J338" s="12" t="str">
        <f t="shared" si="22"/>
        <v>≥17h</v>
      </c>
      <c r="K338" s="12" t="s">
        <v>512</v>
      </c>
      <c r="L338" s="69" t="s">
        <v>519</v>
      </c>
      <c r="M338" s="11">
        <v>1</v>
      </c>
      <c r="N338" s="96"/>
      <c r="O338" s="83"/>
      <c r="P338" s="84"/>
      <c r="Q338" s="84"/>
      <c r="R338" s="84"/>
      <c r="S338" s="84"/>
      <c r="T338" s="84"/>
      <c r="U338" s="84"/>
      <c r="V338" s="84"/>
      <c r="W338" s="84"/>
      <c r="X338" s="85"/>
      <c r="Z338" s="2">
        <f t="shared" si="23"/>
        <v>0</v>
      </c>
      <c r="AA338" s="2">
        <v>0</v>
      </c>
    </row>
    <row r="339" spans="1:27" ht="12" customHeight="1">
      <c r="A339" s="10">
        <v>335</v>
      </c>
      <c r="B339" s="98" t="s">
        <v>173</v>
      </c>
      <c r="C339" s="98" t="s">
        <v>168</v>
      </c>
      <c r="D339" s="11" t="s">
        <v>52</v>
      </c>
      <c r="E339" s="11" t="s">
        <v>304</v>
      </c>
      <c r="F339" s="12" t="s">
        <v>50</v>
      </c>
      <c r="G339" s="12" t="s">
        <v>310</v>
      </c>
      <c r="H339" s="12" t="s">
        <v>306</v>
      </c>
      <c r="I339" s="11" t="s">
        <v>504</v>
      </c>
      <c r="J339" s="12" t="str">
        <f t="shared" si="22"/>
        <v>≥17h</v>
      </c>
      <c r="K339" s="12" t="s">
        <v>47</v>
      </c>
      <c r="L339" s="69" t="s">
        <v>520</v>
      </c>
      <c r="M339" s="11">
        <v>1</v>
      </c>
      <c r="N339" s="96">
        <v>1</v>
      </c>
      <c r="O339" s="83"/>
      <c r="P339" s="84"/>
      <c r="Q339" s="84"/>
      <c r="R339" s="84">
        <v>1</v>
      </c>
      <c r="S339" s="84"/>
      <c r="T339" s="84"/>
      <c r="U339" s="84"/>
      <c r="V339" s="84"/>
      <c r="W339" s="84"/>
      <c r="X339" s="85"/>
      <c r="Y339" s="2">
        <v>1</v>
      </c>
      <c r="Z339" s="2">
        <f t="shared" si="23"/>
        <v>1</v>
      </c>
      <c r="AA339" s="2">
        <v>1</v>
      </c>
    </row>
    <row r="340" spans="1:27" ht="12" customHeight="1">
      <c r="A340" s="10">
        <v>336</v>
      </c>
      <c r="B340" s="98" t="s">
        <v>241</v>
      </c>
      <c r="C340" s="98" t="s">
        <v>241</v>
      </c>
      <c r="D340" s="11" t="s">
        <v>51</v>
      </c>
      <c r="E340" s="11" t="s">
        <v>303</v>
      </c>
      <c r="F340" s="12" t="s">
        <v>48</v>
      </c>
      <c r="G340" s="12" t="s">
        <v>310</v>
      </c>
      <c r="H340" s="12" t="s">
        <v>306</v>
      </c>
      <c r="I340" s="11" t="s">
        <v>504</v>
      </c>
      <c r="J340" s="12" t="str">
        <f t="shared" si="22"/>
        <v>≥17h</v>
      </c>
      <c r="K340" s="12" t="s">
        <v>513</v>
      </c>
      <c r="L340" s="69" t="s">
        <v>519</v>
      </c>
      <c r="M340" s="11">
        <v>1</v>
      </c>
      <c r="N340" s="96">
        <v>1</v>
      </c>
      <c r="O340" s="83">
        <v>1</v>
      </c>
      <c r="P340" s="84"/>
      <c r="Q340" s="84">
        <v>1</v>
      </c>
      <c r="R340" s="84"/>
      <c r="S340" s="84"/>
      <c r="T340" s="84"/>
      <c r="U340" s="84"/>
      <c r="V340" s="84"/>
      <c r="W340" s="84"/>
      <c r="X340" s="85"/>
      <c r="Y340" s="2">
        <v>1</v>
      </c>
      <c r="Z340" s="2">
        <f t="shared" si="23"/>
        <v>2</v>
      </c>
      <c r="AA340" s="2">
        <v>1</v>
      </c>
    </row>
    <row r="341" spans="1:27" ht="12" customHeight="1">
      <c r="A341" s="10">
        <v>337</v>
      </c>
      <c r="B341" s="98" t="s">
        <v>81</v>
      </c>
      <c r="C341" s="98" t="s">
        <v>81</v>
      </c>
      <c r="D341" s="11" t="s">
        <v>25</v>
      </c>
      <c r="E341" s="11" t="s">
        <v>303</v>
      </c>
      <c r="F341" s="12" t="s">
        <v>48</v>
      </c>
      <c r="G341" s="12" t="s">
        <v>510</v>
      </c>
      <c r="H341" s="12" t="s">
        <v>306</v>
      </c>
      <c r="I341" s="103" t="s">
        <v>504</v>
      </c>
      <c r="J341" s="11" t="str">
        <f>"12-16h"</f>
        <v>12-16h</v>
      </c>
      <c r="K341" s="12" t="s">
        <v>513</v>
      </c>
      <c r="L341" s="69" t="s">
        <v>518</v>
      </c>
      <c r="M341" s="11">
        <v>1</v>
      </c>
      <c r="N341" s="96"/>
      <c r="O341" s="83"/>
      <c r="P341" s="84"/>
      <c r="Q341" s="84"/>
      <c r="R341" s="84"/>
      <c r="S341" s="84"/>
      <c r="T341" s="84"/>
      <c r="U341" s="84"/>
      <c r="V341" s="84"/>
      <c r="W341" s="84"/>
      <c r="X341" s="85"/>
      <c r="Z341" s="2">
        <f t="shared" si="23"/>
        <v>0</v>
      </c>
      <c r="AA341" s="2">
        <v>0</v>
      </c>
    </row>
    <row r="342" spans="1:27" ht="12" customHeight="1">
      <c r="A342" s="10">
        <v>338</v>
      </c>
      <c r="B342" s="98" t="s">
        <v>126</v>
      </c>
      <c r="C342" s="98" t="s">
        <v>126</v>
      </c>
      <c r="D342" s="11" t="s">
        <v>52</v>
      </c>
      <c r="E342" s="11" t="s">
        <v>303</v>
      </c>
      <c r="F342" s="12" t="s">
        <v>48</v>
      </c>
      <c r="G342" s="12" t="s">
        <v>310</v>
      </c>
      <c r="H342" s="12" t="s">
        <v>306</v>
      </c>
      <c r="I342" s="11" t="s">
        <v>507</v>
      </c>
      <c r="J342" s="11" t="str">
        <f>"12-16h"</f>
        <v>12-16h</v>
      </c>
      <c r="K342" s="12" t="s">
        <v>513</v>
      </c>
      <c r="L342" s="69" t="s">
        <v>518</v>
      </c>
      <c r="M342" s="11">
        <v>1</v>
      </c>
      <c r="N342" s="96">
        <v>1</v>
      </c>
      <c r="O342" s="83"/>
      <c r="P342" s="84"/>
      <c r="Q342" s="84">
        <v>1</v>
      </c>
      <c r="R342" s="84"/>
      <c r="S342" s="84"/>
      <c r="T342" s="84"/>
      <c r="U342" s="84"/>
      <c r="V342" s="84"/>
      <c r="W342" s="84"/>
      <c r="X342" s="85"/>
      <c r="Y342" s="2">
        <v>1</v>
      </c>
      <c r="Z342" s="2">
        <f t="shared" si="23"/>
        <v>1</v>
      </c>
      <c r="AA342" s="2">
        <v>1</v>
      </c>
    </row>
    <row r="343" spans="1:27" ht="12" customHeight="1">
      <c r="A343" s="10">
        <v>339</v>
      </c>
      <c r="B343" s="98" t="s">
        <v>173</v>
      </c>
      <c r="C343" s="98" t="s">
        <v>168</v>
      </c>
      <c r="D343" s="11" t="s">
        <v>51</v>
      </c>
      <c r="E343" s="11" t="s">
        <v>304</v>
      </c>
      <c r="F343" s="12" t="s">
        <v>49</v>
      </c>
      <c r="G343" s="12" t="s">
        <v>310</v>
      </c>
      <c r="H343" s="12" t="s">
        <v>306</v>
      </c>
      <c r="I343" s="11" t="s">
        <v>507</v>
      </c>
      <c r="J343" s="11" t="str">
        <f>"12-16h"</f>
        <v>12-16h</v>
      </c>
      <c r="K343" s="12" t="s">
        <v>47</v>
      </c>
      <c r="L343" s="69" t="s">
        <v>520</v>
      </c>
      <c r="M343" s="11">
        <v>1</v>
      </c>
      <c r="N343" s="96">
        <v>1</v>
      </c>
      <c r="O343" s="83"/>
      <c r="P343" s="84"/>
      <c r="Q343" s="84"/>
      <c r="R343" s="84">
        <v>1</v>
      </c>
      <c r="S343" s="84"/>
      <c r="T343" s="84"/>
      <c r="U343" s="84"/>
      <c r="V343" s="84"/>
      <c r="W343" s="84"/>
      <c r="X343" s="85"/>
      <c r="Y343" s="2">
        <v>1</v>
      </c>
      <c r="Z343" s="2">
        <f t="shared" si="23"/>
        <v>1</v>
      </c>
      <c r="AA343" s="2">
        <v>1</v>
      </c>
    </row>
    <row r="344" spans="1:27" ht="12" customHeight="1">
      <c r="A344" s="10">
        <v>340</v>
      </c>
      <c r="B344" s="98" t="s">
        <v>209</v>
      </c>
      <c r="C344" s="98" t="s">
        <v>198</v>
      </c>
      <c r="D344" s="11" t="s">
        <v>25</v>
      </c>
      <c r="E344" s="11" t="s">
        <v>304</v>
      </c>
      <c r="F344" s="12" t="s">
        <v>50</v>
      </c>
      <c r="G344" s="11" t="s">
        <v>511</v>
      </c>
      <c r="H344" s="12" t="s">
        <v>308</v>
      </c>
      <c r="I344" s="11" t="s">
        <v>504</v>
      </c>
      <c r="J344" s="12" t="str">
        <f>"≥17h"</f>
        <v>≥17h</v>
      </c>
      <c r="K344" s="12" t="s">
        <v>47</v>
      </c>
      <c r="L344" s="69" t="s">
        <v>520</v>
      </c>
      <c r="M344" s="11"/>
      <c r="N344" s="96"/>
      <c r="O344" s="83"/>
      <c r="P344" s="84"/>
      <c r="Q344" s="84"/>
      <c r="R344" s="84"/>
      <c r="S344" s="84"/>
      <c r="T344" s="84"/>
      <c r="U344" s="84"/>
      <c r="V344" s="84"/>
      <c r="W344" s="84"/>
      <c r="X344" s="85"/>
      <c r="Z344" s="2">
        <f t="shared" si="23"/>
        <v>0</v>
      </c>
      <c r="AA344" s="2">
        <v>0</v>
      </c>
    </row>
    <row r="345" spans="1:27" ht="12" customHeight="1">
      <c r="A345" s="10">
        <v>341</v>
      </c>
      <c r="B345" s="98" t="s">
        <v>291</v>
      </c>
      <c r="C345" s="98" t="s">
        <v>291</v>
      </c>
      <c r="D345" s="11" t="s">
        <v>51</v>
      </c>
      <c r="E345" s="11" t="s">
        <v>304</v>
      </c>
      <c r="F345" s="12" t="s">
        <v>48</v>
      </c>
      <c r="G345" s="12" t="s">
        <v>310</v>
      </c>
      <c r="H345" s="12" t="s">
        <v>306</v>
      </c>
      <c r="I345" s="11" t="s">
        <v>507</v>
      </c>
      <c r="J345" s="11" t="str">
        <f>"12-16h"</f>
        <v>12-16h</v>
      </c>
      <c r="K345" s="12" t="s">
        <v>47</v>
      </c>
      <c r="L345" s="69" t="s">
        <v>519</v>
      </c>
      <c r="M345" s="11">
        <v>1</v>
      </c>
      <c r="N345" s="96"/>
      <c r="O345" s="83"/>
      <c r="P345" s="84"/>
      <c r="Q345" s="84"/>
      <c r="R345" s="84"/>
      <c r="S345" s="84"/>
      <c r="T345" s="84"/>
      <c r="U345" s="84"/>
      <c r="V345" s="84"/>
      <c r="W345" s="84"/>
      <c r="X345" s="85"/>
      <c r="Z345" s="2">
        <f t="shared" si="23"/>
        <v>0</v>
      </c>
      <c r="AA345" s="2">
        <v>0</v>
      </c>
    </row>
    <row r="346" spans="1:27" ht="12" customHeight="1">
      <c r="A346" s="10">
        <v>342</v>
      </c>
      <c r="B346" s="98" t="s">
        <v>81</v>
      </c>
      <c r="C346" s="98" t="s">
        <v>81</v>
      </c>
      <c r="D346" s="11" t="s">
        <v>25</v>
      </c>
      <c r="E346" s="11" t="s">
        <v>304</v>
      </c>
      <c r="F346" s="12" t="s">
        <v>49</v>
      </c>
      <c r="G346" s="12" t="s">
        <v>310</v>
      </c>
      <c r="H346" s="12" t="s">
        <v>306</v>
      </c>
      <c r="I346" s="103" t="s">
        <v>504</v>
      </c>
      <c r="J346" s="11" t="str">
        <f>"12-16h"</f>
        <v>12-16h</v>
      </c>
      <c r="K346" s="12" t="s">
        <v>512</v>
      </c>
      <c r="L346" s="69" t="s">
        <v>518</v>
      </c>
      <c r="M346" s="11">
        <v>1</v>
      </c>
      <c r="N346" s="96"/>
      <c r="O346" s="83"/>
      <c r="P346" s="84"/>
      <c r="Q346" s="84"/>
      <c r="R346" s="84"/>
      <c r="S346" s="84"/>
      <c r="T346" s="84"/>
      <c r="U346" s="84"/>
      <c r="V346" s="84"/>
      <c r="W346" s="84"/>
      <c r="X346" s="85"/>
      <c r="Z346" s="2">
        <f t="shared" si="23"/>
        <v>0</v>
      </c>
      <c r="AA346" s="2">
        <v>0</v>
      </c>
    </row>
    <row r="347" spans="1:27" ht="12" customHeight="1">
      <c r="A347" s="10">
        <v>343</v>
      </c>
      <c r="B347" s="98" t="s">
        <v>166</v>
      </c>
      <c r="C347" s="98" t="s">
        <v>166</v>
      </c>
      <c r="D347" s="11" t="s">
        <v>51</v>
      </c>
      <c r="E347" s="11" t="s">
        <v>303</v>
      </c>
      <c r="F347" s="12" t="s">
        <v>49</v>
      </c>
      <c r="G347" s="12" t="s">
        <v>310</v>
      </c>
      <c r="H347" s="12" t="s">
        <v>306</v>
      </c>
      <c r="I347" s="11" t="s">
        <v>504</v>
      </c>
      <c r="J347" s="12" t="str">
        <f>"≥17h"</f>
        <v>≥17h</v>
      </c>
      <c r="K347" s="12" t="s">
        <v>513</v>
      </c>
      <c r="L347" s="69" t="s">
        <v>518</v>
      </c>
      <c r="M347" s="11">
        <v>1</v>
      </c>
      <c r="N347" s="96">
        <v>1</v>
      </c>
      <c r="O347" s="83"/>
      <c r="P347" s="84"/>
      <c r="Q347" s="84"/>
      <c r="R347" s="84"/>
      <c r="S347" s="84"/>
      <c r="T347" s="84"/>
      <c r="U347" s="84"/>
      <c r="V347" s="84"/>
      <c r="W347" s="84">
        <v>1</v>
      </c>
      <c r="X347" s="85"/>
      <c r="Y347" s="2">
        <v>1</v>
      </c>
      <c r="Z347" s="2">
        <f t="shared" si="23"/>
        <v>1</v>
      </c>
      <c r="AA347" s="2">
        <v>1</v>
      </c>
    </row>
    <row r="348" spans="1:27" ht="12" customHeight="1">
      <c r="A348" s="10">
        <v>344</v>
      </c>
      <c r="B348" s="98" t="s">
        <v>81</v>
      </c>
      <c r="C348" s="98" t="s">
        <v>81</v>
      </c>
      <c r="D348" s="11" t="s">
        <v>51</v>
      </c>
      <c r="E348" s="11" t="s">
        <v>303</v>
      </c>
      <c r="F348" s="12" t="s">
        <v>48</v>
      </c>
      <c r="G348" s="12" t="s">
        <v>510</v>
      </c>
      <c r="H348" s="12" t="s">
        <v>308</v>
      </c>
      <c r="I348" s="103" t="s">
        <v>504</v>
      </c>
      <c r="J348" s="12" t="str">
        <f>"≥17h"</f>
        <v>≥17h</v>
      </c>
      <c r="K348" s="12" t="s">
        <v>47</v>
      </c>
      <c r="L348" s="69" t="s">
        <v>518</v>
      </c>
      <c r="M348" s="11">
        <v>1</v>
      </c>
      <c r="N348" s="96">
        <v>1</v>
      </c>
      <c r="O348" s="83"/>
      <c r="P348" s="84"/>
      <c r="Q348" s="84"/>
      <c r="R348" s="84"/>
      <c r="S348" s="84"/>
      <c r="T348" s="84"/>
      <c r="U348" s="84"/>
      <c r="V348" s="84"/>
      <c r="W348" s="84"/>
      <c r="X348" s="85">
        <v>1</v>
      </c>
      <c r="Y348" s="2">
        <v>1</v>
      </c>
      <c r="Z348" s="2">
        <f t="shared" si="23"/>
        <v>1</v>
      </c>
      <c r="AA348" s="2">
        <v>1</v>
      </c>
    </row>
    <row r="349" spans="1:27" ht="12" customHeight="1">
      <c r="A349" s="10">
        <v>345</v>
      </c>
      <c r="B349" s="98" t="s">
        <v>113</v>
      </c>
      <c r="C349" s="98" t="s">
        <v>71</v>
      </c>
      <c r="D349" s="11" t="s">
        <v>51</v>
      </c>
      <c r="E349" s="11" t="s">
        <v>303</v>
      </c>
      <c r="F349" s="12" t="s">
        <v>50</v>
      </c>
      <c r="G349" s="12" t="s">
        <v>310</v>
      </c>
      <c r="H349" s="12" t="s">
        <v>306</v>
      </c>
      <c r="I349" s="103" t="s">
        <v>505</v>
      </c>
      <c r="J349" s="11" t="str">
        <f>"12-16h"</f>
        <v>12-16h</v>
      </c>
      <c r="K349" s="12" t="s">
        <v>513</v>
      </c>
      <c r="L349" s="69" t="s">
        <v>520</v>
      </c>
      <c r="M349" s="11">
        <v>1</v>
      </c>
      <c r="N349" s="96"/>
      <c r="O349" s="83"/>
      <c r="P349" s="84"/>
      <c r="Q349" s="84"/>
      <c r="R349" s="84"/>
      <c r="S349" s="84"/>
      <c r="T349" s="84"/>
      <c r="U349" s="84"/>
      <c r="V349" s="84"/>
      <c r="W349" s="84"/>
      <c r="X349" s="85"/>
      <c r="Z349" s="2">
        <f t="shared" si="23"/>
        <v>0</v>
      </c>
      <c r="AA349" s="2">
        <v>0</v>
      </c>
    </row>
    <row r="350" spans="1:27" ht="12" customHeight="1">
      <c r="A350" s="10">
        <v>346</v>
      </c>
      <c r="B350" s="98" t="s">
        <v>81</v>
      </c>
      <c r="C350" s="98" t="s">
        <v>81</v>
      </c>
      <c r="D350" s="11" t="s">
        <v>51</v>
      </c>
      <c r="E350" s="11" t="s">
        <v>303</v>
      </c>
      <c r="F350" s="12" t="s">
        <v>48</v>
      </c>
      <c r="G350" s="12" t="s">
        <v>310</v>
      </c>
      <c r="H350" s="12" t="s">
        <v>306</v>
      </c>
      <c r="I350" s="103" t="s">
        <v>504</v>
      </c>
      <c r="J350" s="12" t="str">
        <f>"≥17h"</f>
        <v>≥17h</v>
      </c>
      <c r="K350" s="12" t="s">
        <v>513</v>
      </c>
      <c r="L350" s="69" t="s">
        <v>518</v>
      </c>
      <c r="M350" s="11">
        <v>1</v>
      </c>
      <c r="N350" s="96"/>
      <c r="O350" s="83"/>
      <c r="P350" s="84"/>
      <c r="Q350" s="84"/>
      <c r="R350" s="84"/>
      <c r="S350" s="84"/>
      <c r="T350" s="84"/>
      <c r="U350" s="84"/>
      <c r="V350" s="84"/>
      <c r="W350" s="84"/>
      <c r="X350" s="85"/>
      <c r="Z350" s="2">
        <f t="shared" si="23"/>
        <v>0</v>
      </c>
      <c r="AA350" s="2">
        <v>0</v>
      </c>
    </row>
    <row r="351" spans="1:27" ht="12" customHeight="1">
      <c r="A351" s="10">
        <v>347</v>
      </c>
      <c r="B351" s="98" t="s">
        <v>291</v>
      </c>
      <c r="C351" s="98" t="s">
        <v>291</v>
      </c>
      <c r="D351" s="11" t="s">
        <v>52</v>
      </c>
      <c r="E351" s="11" t="s">
        <v>304</v>
      </c>
      <c r="F351" s="12" t="s">
        <v>49</v>
      </c>
      <c r="G351" s="12" t="s">
        <v>310</v>
      </c>
      <c r="H351" s="12" t="s">
        <v>306</v>
      </c>
      <c r="I351" s="103" t="s">
        <v>505</v>
      </c>
      <c r="J351" s="12" t="str">
        <f>"≥17h"</f>
        <v>≥17h</v>
      </c>
      <c r="K351" s="12" t="s">
        <v>512</v>
      </c>
      <c r="L351" s="69" t="s">
        <v>519</v>
      </c>
      <c r="M351" s="11"/>
      <c r="N351" s="96"/>
      <c r="O351" s="83"/>
      <c r="P351" s="84"/>
      <c r="Q351" s="84"/>
      <c r="R351" s="84"/>
      <c r="S351" s="84"/>
      <c r="T351" s="84"/>
      <c r="U351" s="84"/>
      <c r="V351" s="84"/>
      <c r="W351" s="84"/>
      <c r="X351" s="85"/>
      <c r="Z351" s="2">
        <f t="shared" si="23"/>
        <v>0</v>
      </c>
      <c r="AA351" s="2">
        <v>0</v>
      </c>
    </row>
    <row r="352" spans="1:27" ht="12" customHeight="1">
      <c r="A352" s="10">
        <v>348</v>
      </c>
      <c r="B352" s="98" t="s">
        <v>189</v>
      </c>
      <c r="C352" s="98" t="s">
        <v>189</v>
      </c>
      <c r="D352" s="11" t="s">
        <v>51</v>
      </c>
      <c r="E352" s="11" t="s">
        <v>303</v>
      </c>
      <c r="F352" s="12" t="s">
        <v>48</v>
      </c>
      <c r="G352" s="12" t="s">
        <v>510</v>
      </c>
      <c r="H352" s="12" t="s">
        <v>306</v>
      </c>
      <c r="I352" s="103" t="s">
        <v>504</v>
      </c>
      <c r="J352" s="11" t="str">
        <f>"12-16h"</f>
        <v>12-16h</v>
      </c>
      <c r="K352" s="12" t="s">
        <v>47</v>
      </c>
      <c r="L352" s="69" t="s">
        <v>519</v>
      </c>
      <c r="M352" s="11">
        <v>1</v>
      </c>
      <c r="N352" s="96">
        <v>1</v>
      </c>
      <c r="O352" s="83"/>
      <c r="P352" s="84"/>
      <c r="Q352" s="84">
        <v>1</v>
      </c>
      <c r="R352" s="84"/>
      <c r="S352" s="84"/>
      <c r="T352" s="84"/>
      <c r="U352" s="84"/>
      <c r="V352" s="84"/>
      <c r="W352" s="84"/>
      <c r="X352" s="85"/>
      <c r="Y352" s="2">
        <v>1</v>
      </c>
      <c r="Z352" s="2">
        <f t="shared" si="23"/>
        <v>1</v>
      </c>
      <c r="AA352" s="2">
        <v>1</v>
      </c>
    </row>
    <row r="353" spans="1:27" ht="12" customHeight="1">
      <c r="A353" s="10">
        <v>349</v>
      </c>
      <c r="B353" s="98" t="s">
        <v>291</v>
      </c>
      <c r="C353" s="98" t="s">
        <v>291</v>
      </c>
      <c r="D353" s="11" t="s">
        <v>51</v>
      </c>
      <c r="E353" s="11" t="s">
        <v>304</v>
      </c>
      <c r="F353" s="12" t="s">
        <v>48</v>
      </c>
      <c r="G353" s="12" t="s">
        <v>310</v>
      </c>
      <c r="H353" s="12" t="s">
        <v>306</v>
      </c>
      <c r="I353" s="11" t="s">
        <v>507</v>
      </c>
      <c r="J353" s="12" t="str">
        <f>"≥17h"</f>
        <v>≥17h</v>
      </c>
      <c r="K353" s="12" t="s">
        <v>47</v>
      </c>
      <c r="L353" s="69" t="s">
        <v>519</v>
      </c>
      <c r="M353" s="11">
        <v>1</v>
      </c>
      <c r="N353" s="96"/>
      <c r="O353" s="83"/>
      <c r="P353" s="84"/>
      <c r="Q353" s="84"/>
      <c r="R353" s="84"/>
      <c r="S353" s="84"/>
      <c r="T353" s="84"/>
      <c r="U353" s="84"/>
      <c r="V353" s="84"/>
      <c r="W353" s="84"/>
      <c r="X353" s="85"/>
      <c r="Z353" s="2">
        <f t="shared" si="23"/>
        <v>0</v>
      </c>
      <c r="AA353" s="2">
        <v>0</v>
      </c>
    </row>
    <row r="354" spans="1:27" ht="12" customHeight="1">
      <c r="A354" s="10">
        <v>350</v>
      </c>
      <c r="B354" s="98" t="s">
        <v>189</v>
      </c>
      <c r="C354" s="98" t="s">
        <v>189</v>
      </c>
      <c r="D354" s="11" t="s">
        <v>52</v>
      </c>
      <c r="E354" s="11" t="s">
        <v>304</v>
      </c>
      <c r="F354" s="12" t="s">
        <v>50</v>
      </c>
      <c r="G354" s="12" t="s">
        <v>310</v>
      </c>
      <c r="H354" s="12" t="s">
        <v>306</v>
      </c>
      <c r="I354" s="12" t="s">
        <v>505</v>
      </c>
      <c r="J354" s="11" t="str">
        <f>"12-16h"</f>
        <v>12-16h</v>
      </c>
      <c r="K354" s="12" t="s">
        <v>512</v>
      </c>
      <c r="L354" s="69" t="s">
        <v>519</v>
      </c>
      <c r="M354" s="11"/>
      <c r="N354" s="96"/>
      <c r="O354" s="83"/>
      <c r="P354" s="84"/>
      <c r="Q354" s="84"/>
      <c r="R354" s="84"/>
      <c r="S354" s="84"/>
      <c r="T354" s="84"/>
      <c r="U354" s="84"/>
      <c r="V354" s="84"/>
      <c r="W354" s="84"/>
      <c r="X354" s="85"/>
      <c r="Z354" s="2">
        <f t="shared" si="23"/>
        <v>0</v>
      </c>
      <c r="AA354" s="2">
        <v>0</v>
      </c>
    </row>
    <row r="355" spans="1:27" ht="12" customHeight="1">
      <c r="A355" s="10">
        <v>351</v>
      </c>
      <c r="B355" s="98" t="s">
        <v>226</v>
      </c>
      <c r="C355" s="98" t="s">
        <v>69</v>
      </c>
      <c r="D355" s="11" t="s">
        <v>52</v>
      </c>
      <c r="E355" s="11" t="s">
        <v>304</v>
      </c>
      <c r="F355" s="12" t="s">
        <v>50</v>
      </c>
      <c r="G355" s="12" t="s">
        <v>310</v>
      </c>
      <c r="H355" s="12" t="s">
        <v>306</v>
      </c>
      <c r="I355" s="12" t="s">
        <v>505</v>
      </c>
      <c r="J355" s="12" t="str">
        <f>"≥17h"</f>
        <v>≥17h</v>
      </c>
      <c r="K355" s="12" t="s">
        <v>512</v>
      </c>
      <c r="L355" s="69" t="s">
        <v>518</v>
      </c>
      <c r="M355" s="11">
        <v>1</v>
      </c>
      <c r="N355" s="96">
        <v>1</v>
      </c>
      <c r="O355" s="83">
        <v>1</v>
      </c>
      <c r="P355" s="84"/>
      <c r="Q355" s="84"/>
      <c r="R355" s="84"/>
      <c r="S355" s="84"/>
      <c r="T355" s="84"/>
      <c r="U355" s="84"/>
      <c r="V355" s="84"/>
      <c r="W355" s="84"/>
      <c r="X355" s="85"/>
      <c r="Y355" s="2">
        <v>1</v>
      </c>
      <c r="Z355" s="2">
        <f t="shared" si="23"/>
        <v>1</v>
      </c>
      <c r="AA355" s="2">
        <v>1</v>
      </c>
    </row>
    <row r="356" spans="1:27" ht="12" customHeight="1">
      <c r="A356" s="10">
        <v>352</v>
      </c>
      <c r="B356" s="98" t="s">
        <v>291</v>
      </c>
      <c r="C356" s="98" t="s">
        <v>291</v>
      </c>
      <c r="D356" s="11" t="s">
        <v>25</v>
      </c>
      <c r="E356" s="11" t="s">
        <v>303</v>
      </c>
      <c r="F356" s="12" t="s">
        <v>49</v>
      </c>
      <c r="G356" s="12" t="s">
        <v>510</v>
      </c>
      <c r="H356" s="12" t="s">
        <v>306</v>
      </c>
      <c r="I356" s="11" t="s">
        <v>504</v>
      </c>
      <c r="J356" s="11" t="str">
        <f>"12-16h"</f>
        <v>12-16h</v>
      </c>
      <c r="K356" s="12" t="s">
        <v>512</v>
      </c>
      <c r="L356" s="69" t="s">
        <v>519</v>
      </c>
      <c r="M356" s="11">
        <v>1</v>
      </c>
      <c r="N356" s="96"/>
      <c r="O356" s="83"/>
      <c r="P356" s="84"/>
      <c r="Q356" s="84"/>
      <c r="R356" s="84"/>
      <c r="S356" s="84"/>
      <c r="T356" s="84"/>
      <c r="U356" s="84"/>
      <c r="V356" s="84"/>
      <c r="W356" s="84"/>
      <c r="X356" s="85"/>
      <c r="Z356" s="2">
        <f t="shared" si="23"/>
        <v>0</v>
      </c>
      <c r="AA356" s="2">
        <v>0</v>
      </c>
    </row>
    <row r="357" spans="1:27" ht="12" customHeight="1">
      <c r="A357" s="10">
        <v>353</v>
      </c>
      <c r="B357" s="98" t="s">
        <v>189</v>
      </c>
      <c r="C357" s="98" t="s">
        <v>189</v>
      </c>
      <c r="D357" s="11" t="s">
        <v>52</v>
      </c>
      <c r="E357" s="11" t="s">
        <v>304</v>
      </c>
      <c r="F357" s="12" t="s">
        <v>49</v>
      </c>
      <c r="G357" s="12" t="s">
        <v>310</v>
      </c>
      <c r="H357" s="12" t="s">
        <v>306</v>
      </c>
      <c r="I357" s="103" t="s">
        <v>504</v>
      </c>
      <c r="J357" s="12" t="str">
        <f t="shared" ref="J357:J363" si="24">"≥17h"</f>
        <v>≥17h</v>
      </c>
      <c r="K357" s="12" t="s">
        <v>512</v>
      </c>
      <c r="L357" s="69" t="s">
        <v>519</v>
      </c>
      <c r="M357" s="11"/>
      <c r="N357" s="96"/>
      <c r="O357" s="83"/>
      <c r="P357" s="84"/>
      <c r="Q357" s="84"/>
      <c r="R357" s="84"/>
      <c r="S357" s="84"/>
      <c r="T357" s="84"/>
      <c r="U357" s="84"/>
      <c r="V357" s="84"/>
      <c r="W357" s="84"/>
      <c r="X357" s="85"/>
      <c r="Z357" s="2">
        <f t="shared" si="23"/>
        <v>0</v>
      </c>
      <c r="AA357" s="2">
        <v>0</v>
      </c>
    </row>
    <row r="358" spans="1:27" ht="12" customHeight="1">
      <c r="A358" s="10">
        <v>354</v>
      </c>
      <c r="B358" s="98" t="s">
        <v>69</v>
      </c>
      <c r="C358" s="98" t="s">
        <v>69</v>
      </c>
      <c r="D358" s="11" t="s">
        <v>52</v>
      </c>
      <c r="E358" s="11" t="s">
        <v>303</v>
      </c>
      <c r="F358" s="12" t="s">
        <v>48</v>
      </c>
      <c r="G358" s="12" t="s">
        <v>310</v>
      </c>
      <c r="H358" s="12" t="s">
        <v>306</v>
      </c>
      <c r="I358" s="11" t="s">
        <v>507</v>
      </c>
      <c r="J358" s="12" t="str">
        <f t="shared" si="24"/>
        <v>≥17h</v>
      </c>
      <c r="K358" s="12" t="s">
        <v>512</v>
      </c>
      <c r="L358" s="69" t="s">
        <v>518</v>
      </c>
      <c r="M358" s="11"/>
      <c r="N358" s="96"/>
      <c r="O358" s="83"/>
      <c r="P358" s="84"/>
      <c r="Q358" s="84"/>
      <c r="R358" s="84"/>
      <c r="S358" s="84"/>
      <c r="T358" s="84"/>
      <c r="U358" s="84"/>
      <c r="V358" s="84"/>
      <c r="W358" s="84"/>
      <c r="X358" s="85"/>
      <c r="Z358" s="2">
        <f t="shared" si="23"/>
        <v>0</v>
      </c>
      <c r="AA358" s="2">
        <v>0</v>
      </c>
    </row>
    <row r="359" spans="1:27" ht="12" customHeight="1">
      <c r="A359" s="10">
        <v>355</v>
      </c>
      <c r="B359" s="98" t="s">
        <v>291</v>
      </c>
      <c r="C359" s="98" t="s">
        <v>291</v>
      </c>
      <c r="D359" s="11" t="s">
        <v>51</v>
      </c>
      <c r="E359" s="11" t="s">
        <v>303</v>
      </c>
      <c r="F359" s="12" t="s">
        <v>50</v>
      </c>
      <c r="G359" s="12" t="s">
        <v>310</v>
      </c>
      <c r="H359" s="12" t="s">
        <v>306</v>
      </c>
      <c r="I359" s="11" t="s">
        <v>504</v>
      </c>
      <c r="J359" s="12" t="str">
        <f t="shared" si="24"/>
        <v>≥17h</v>
      </c>
      <c r="K359" s="12" t="s">
        <v>47</v>
      </c>
      <c r="L359" s="69" t="s">
        <v>519</v>
      </c>
      <c r="M359" s="11">
        <v>1</v>
      </c>
      <c r="N359" s="96"/>
      <c r="O359" s="83"/>
      <c r="P359" s="84"/>
      <c r="Q359" s="84"/>
      <c r="R359" s="84"/>
      <c r="S359" s="84"/>
      <c r="T359" s="84"/>
      <c r="U359" s="84"/>
      <c r="V359" s="84"/>
      <c r="W359" s="84"/>
      <c r="X359" s="85"/>
      <c r="Z359" s="2">
        <f t="shared" si="23"/>
        <v>0</v>
      </c>
      <c r="AA359" s="2">
        <v>0</v>
      </c>
    </row>
    <row r="360" spans="1:27" ht="12" customHeight="1">
      <c r="A360" s="10">
        <v>356</v>
      </c>
      <c r="B360" s="98" t="s">
        <v>189</v>
      </c>
      <c r="C360" s="98" t="s">
        <v>189</v>
      </c>
      <c r="D360" s="11" t="s">
        <v>52</v>
      </c>
      <c r="E360" s="11" t="s">
        <v>304</v>
      </c>
      <c r="F360" s="12" t="s">
        <v>50</v>
      </c>
      <c r="G360" s="12" t="s">
        <v>310</v>
      </c>
      <c r="H360" s="12" t="s">
        <v>306</v>
      </c>
      <c r="I360" s="11" t="s">
        <v>504</v>
      </c>
      <c r="J360" s="12" t="str">
        <f t="shared" si="24"/>
        <v>≥17h</v>
      </c>
      <c r="K360" s="12" t="s">
        <v>512</v>
      </c>
      <c r="L360" s="69" t="s">
        <v>519</v>
      </c>
      <c r="M360" s="11"/>
      <c r="N360" s="96"/>
      <c r="O360" s="83"/>
      <c r="P360" s="84"/>
      <c r="Q360" s="84"/>
      <c r="R360" s="84"/>
      <c r="S360" s="84"/>
      <c r="T360" s="84"/>
      <c r="U360" s="84"/>
      <c r="V360" s="84"/>
      <c r="W360" s="84"/>
      <c r="X360" s="85"/>
      <c r="Z360" s="2">
        <f t="shared" si="23"/>
        <v>0</v>
      </c>
      <c r="AA360" s="2">
        <v>0</v>
      </c>
    </row>
    <row r="361" spans="1:27" ht="12" customHeight="1">
      <c r="A361" s="10">
        <v>357</v>
      </c>
      <c r="B361" s="98" t="s">
        <v>192</v>
      </c>
      <c r="C361" s="98" t="s">
        <v>191</v>
      </c>
      <c r="D361" s="11" t="s">
        <v>25</v>
      </c>
      <c r="E361" s="11" t="s">
        <v>304</v>
      </c>
      <c r="F361" s="12" t="s">
        <v>50</v>
      </c>
      <c r="G361" s="12" t="s">
        <v>510</v>
      </c>
      <c r="H361" s="12" t="s">
        <v>306</v>
      </c>
      <c r="I361" s="11" t="s">
        <v>504</v>
      </c>
      <c r="J361" s="12" t="str">
        <f t="shared" si="24"/>
        <v>≥17h</v>
      </c>
      <c r="K361" s="12" t="s">
        <v>513</v>
      </c>
      <c r="L361" s="69" t="s">
        <v>519</v>
      </c>
      <c r="M361" s="11">
        <v>1</v>
      </c>
      <c r="N361" s="96">
        <v>1</v>
      </c>
      <c r="O361" s="83"/>
      <c r="P361" s="84"/>
      <c r="Q361" s="84">
        <v>1</v>
      </c>
      <c r="R361" s="84"/>
      <c r="S361" s="84"/>
      <c r="T361" s="84"/>
      <c r="U361" s="84"/>
      <c r="V361" s="84"/>
      <c r="W361" s="84"/>
      <c r="X361" s="85"/>
      <c r="Y361" s="2">
        <v>1</v>
      </c>
      <c r="Z361" s="2">
        <f t="shared" si="23"/>
        <v>1</v>
      </c>
      <c r="AA361" s="2">
        <v>1</v>
      </c>
    </row>
    <row r="362" spans="1:27" ht="12" customHeight="1">
      <c r="A362" s="10">
        <v>358</v>
      </c>
      <c r="B362" s="98" t="s">
        <v>291</v>
      </c>
      <c r="C362" s="98" t="s">
        <v>291</v>
      </c>
      <c r="D362" s="11" t="s">
        <v>52</v>
      </c>
      <c r="E362" s="11" t="s">
        <v>304</v>
      </c>
      <c r="F362" s="12" t="s">
        <v>49</v>
      </c>
      <c r="G362" s="12" t="s">
        <v>510</v>
      </c>
      <c r="H362" s="12" t="s">
        <v>307</v>
      </c>
      <c r="I362" s="11" t="s">
        <v>507</v>
      </c>
      <c r="J362" s="12" t="str">
        <f t="shared" si="24"/>
        <v>≥17h</v>
      </c>
      <c r="K362" s="12" t="s">
        <v>47</v>
      </c>
      <c r="L362" s="69" t="s">
        <v>519</v>
      </c>
      <c r="M362" s="11"/>
      <c r="N362" s="96"/>
      <c r="O362" s="83"/>
      <c r="P362" s="84"/>
      <c r="Q362" s="84"/>
      <c r="R362" s="84"/>
      <c r="S362" s="84"/>
      <c r="T362" s="84"/>
      <c r="U362" s="84"/>
      <c r="V362" s="84"/>
      <c r="W362" s="84"/>
      <c r="X362" s="85"/>
      <c r="Z362" s="2">
        <f t="shared" si="23"/>
        <v>0</v>
      </c>
      <c r="AA362" s="2">
        <v>0</v>
      </c>
    </row>
    <row r="363" spans="1:27" ht="12" customHeight="1">
      <c r="A363" s="10">
        <v>359</v>
      </c>
      <c r="B363" s="98" t="s">
        <v>291</v>
      </c>
      <c r="C363" s="98" t="s">
        <v>291</v>
      </c>
      <c r="D363" s="11" t="s">
        <v>51</v>
      </c>
      <c r="E363" s="11" t="s">
        <v>304</v>
      </c>
      <c r="F363" s="12" t="s">
        <v>50</v>
      </c>
      <c r="G363" s="12" t="s">
        <v>310</v>
      </c>
      <c r="H363" s="12" t="s">
        <v>306</v>
      </c>
      <c r="I363" s="11" t="s">
        <v>507</v>
      </c>
      <c r="J363" s="12" t="str">
        <f t="shared" si="24"/>
        <v>≥17h</v>
      </c>
      <c r="K363" s="12" t="s">
        <v>513</v>
      </c>
      <c r="L363" s="69" t="s">
        <v>519</v>
      </c>
      <c r="M363" s="11">
        <v>1</v>
      </c>
      <c r="N363" s="96"/>
      <c r="O363" s="83"/>
      <c r="P363" s="84"/>
      <c r="Q363" s="84"/>
      <c r="R363" s="84"/>
      <c r="S363" s="84"/>
      <c r="T363" s="84"/>
      <c r="U363" s="84"/>
      <c r="V363" s="84"/>
      <c r="W363" s="84"/>
      <c r="X363" s="85"/>
      <c r="Z363" s="2">
        <f t="shared" si="23"/>
        <v>0</v>
      </c>
      <c r="AA363" s="2">
        <v>0</v>
      </c>
    </row>
    <row r="364" spans="1:27" ht="12" customHeight="1">
      <c r="A364" s="10">
        <v>360</v>
      </c>
      <c r="B364" s="98" t="s">
        <v>106</v>
      </c>
      <c r="C364" s="98" t="s">
        <v>71</v>
      </c>
      <c r="D364" s="11" t="s">
        <v>51</v>
      </c>
      <c r="E364" s="11" t="s">
        <v>303</v>
      </c>
      <c r="F364" s="12" t="s">
        <v>49</v>
      </c>
      <c r="G364" s="12" t="s">
        <v>310</v>
      </c>
      <c r="H364" s="12" t="s">
        <v>306</v>
      </c>
      <c r="I364" s="103" t="s">
        <v>505</v>
      </c>
      <c r="J364" s="11" t="str">
        <f>"12-16h"</f>
        <v>12-16h</v>
      </c>
      <c r="K364" s="12" t="s">
        <v>512</v>
      </c>
      <c r="L364" s="69" t="s">
        <v>520</v>
      </c>
      <c r="M364" s="11"/>
      <c r="N364" s="96"/>
      <c r="O364" s="83"/>
      <c r="P364" s="84"/>
      <c r="Q364" s="84"/>
      <c r="R364" s="84"/>
      <c r="S364" s="84"/>
      <c r="T364" s="84"/>
      <c r="U364" s="84"/>
      <c r="V364" s="84"/>
      <c r="W364" s="84"/>
      <c r="X364" s="85"/>
      <c r="Z364" s="2">
        <f t="shared" si="23"/>
        <v>0</v>
      </c>
      <c r="AA364" s="2">
        <v>0</v>
      </c>
    </row>
    <row r="365" spans="1:27" ht="12" customHeight="1">
      <c r="A365" s="10">
        <v>361</v>
      </c>
      <c r="B365" s="98" t="s">
        <v>192</v>
      </c>
      <c r="C365" s="98" t="s">
        <v>191</v>
      </c>
      <c r="D365" s="11" t="s">
        <v>51</v>
      </c>
      <c r="E365" s="11" t="s">
        <v>303</v>
      </c>
      <c r="F365" s="12" t="s">
        <v>49</v>
      </c>
      <c r="G365" s="12" t="s">
        <v>510</v>
      </c>
      <c r="H365" s="12" t="s">
        <v>306</v>
      </c>
      <c r="I365" s="11" t="s">
        <v>504</v>
      </c>
      <c r="J365" s="12" t="str">
        <f>"≥17h"</f>
        <v>≥17h</v>
      </c>
      <c r="K365" s="12" t="s">
        <v>47</v>
      </c>
      <c r="L365" s="69" t="s">
        <v>519</v>
      </c>
      <c r="M365" s="11">
        <v>1</v>
      </c>
      <c r="N365" s="96"/>
      <c r="O365" s="83"/>
      <c r="P365" s="84"/>
      <c r="Q365" s="84"/>
      <c r="R365" s="84"/>
      <c r="S365" s="84"/>
      <c r="T365" s="84"/>
      <c r="U365" s="84"/>
      <c r="V365" s="84"/>
      <c r="W365" s="84"/>
      <c r="X365" s="85"/>
      <c r="Z365" s="2">
        <f t="shared" si="23"/>
        <v>0</v>
      </c>
      <c r="AA365" s="2">
        <v>0</v>
      </c>
    </row>
    <row r="366" spans="1:27" ht="12" customHeight="1">
      <c r="A366" s="10">
        <v>362</v>
      </c>
      <c r="B366" s="98" t="s">
        <v>106</v>
      </c>
      <c r="C366" s="98" t="s">
        <v>71</v>
      </c>
      <c r="D366" s="11" t="s">
        <v>52</v>
      </c>
      <c r="E366" s="11" t="s">
        <v>304</v>
      </c>
      <c r="F366" s="12" t="s">
        <v>50</v>
      </c>
      <c r="G366" s="12" t="s">
        <v>310</v>
      </c>
      <c r="H366" s="12" t="s">
        <v>306</v>
      </c>
      <c r="I366" s="103" t="s">
        <v>504</v>
      </c>
      <c r="J366" s="12" t="str">
        <f>"≥17h"</f>
        <v>≥17h</v>
      </c>
      <c r="K366" s="12" t="s">
        <v>512</v>
      </c>
      <c r="L366" s="69" t="s">
        <v>520</v>
      </c>
      <c r="M366" s="11">
        <v>1</v>
      </c>
      <c r="N366" s="96">
        <v>1</v>
      </c>
      <c r="O366" s="83"/>
      <c r="P366" s="84"/>
      <c r="Q366" s="84">
        <v>1</v>
      </c>
      <c r="R366" s="84"/>
      <c r="S366" s="84"/>
      <c r="T366" s="84"/>
      <c r="U366" s="84"/>
      <c r="V366" s="84"/>
      <c r="W366" s="84"/>
      <c r="X366" s="85"/>
      <c r="Y366" s="2">
        <v>1</v>
      </c>
      <c r="Z366" s="2">
        <f t="shared" si="23"/>
        <v>1</v>
      </c>
      <c r="AA366" s="2">
        <v>1</v>
      </c>
    </row>
    <row r="367" spans="1:27" ht="12" customHeight="1">
      <c r="A367" s="10">
        <v>363</v>
      </c>
      <c r="B367" s="98" t="s">
        <v>192</v>
      </c>
      <c r="C367" s="98" t="s">
        <v>191</v>
      </c>
      <c r="D367" s="11" t="s">
        <v>51</v>
      </c>
      <c r="E367" s="11" t="s">
        <v>303</v>
      </c>
      <c r="F367" s="12" t="s">
        <v>50</v>
      </c>
      <c r="G367" s="12" t="s">
        <v>510</v>
      </c>
      <c r="H367" s="12" t="s">
        <v>306</v>
      </c>
      <c r="I367" s="103" t="s">
        <v>504</v>
      </c>
      <c r="J367" s="12" t="str">
        <f>"≥17h"</f>
        <v>≥17h</v>
      </c>
      <c r="K367" s="12" t="s">
        <v>513</v>
      </c>
      <c r="L367" s="69" t="s">
        <v>519</v>
      </c>
      <c r="M367" s="11"/>
      <c r="N367" s="96"/>
      <c r="O367" s="83"/>
      <c r="P367" s="84"/>
      <c r="Q367" s="84"/>
      <c r="R367" s="84"/>
      <c r="S367" s="84"/>
      <c r="T367" s="84"/>
      <c r="U367" s="84"/>
      <c r="V367" s="84"/>
      <c r="W367" s="84"/>
      <c r="X367" s="85"/>
      <c r="Z367" s="2">
        <f t="shared" si="23"/>
        <v>0</v>
      </c>
      <c r="AA367" s="2">
        <v>0</v>
      </c>
    </row>
    <row r="368" spans="1:27" ht="12" customHeight="1">
      <c r="A368" s="10">
        <v>364</v>
      </c>
      <c r="B368" s="98" t="s">
        <v>67</v>
      </c>
      <c r="C368" s="98" t="s">
        <v>67</v>
      </c>
      <c r="D368" s="11" t="s">
        <v>25</v>
      </c>
      <c r="E368" s="11" t="s">
        <v>304</v>
      </c>
      <c r="F368" s="12" t="s">
        <v>50</v>
      </c>
      <c r="G368" s="12" t="s">
        <v>310</v>
      </c>
      <c r="H368" s="12" t="s">
        <v>306</v>
      </c>
      <c r="I368" s="11" t="s">
        <v>504</v>
      </c>
      <c r="J368" s="11" t="str">
        <f>"12-16h"</f>
        <v>12-16h</v>
      </c>
      <c r="K368" s="12" t="s">
        <v>513</v>
      </c>
      <c r="L368" s="69" t="s">
        <v>518</v>
      </c>
      <c r="M368" s="11">
        <v>1</v>
      </c>
      <c r="N368" s="96">
        <v>1</v>
      </c>
      <c r="O368" s="83">
        <v>1</v>
      </c>
      <c r="P368" s="84">
        <v>1</v>
      </c>
      <c r="Q368" s="84">
        <v>1</v>
      </c>
      <c r="R368" s="84"/>
      <c r="S368" s="84"/>
      <c r="T368" s="84"/>
      <c r="U368" s="84">
        <v>1</v>
      </c>
      <c r="V368" s="84"/>
      <c r="W368" s="84"/>
      <c r="X368" s="85"/>
      <c r="Y368" s="2">
        <v>1</v>
      </c>
      <c r="Z368" s="2">
        <f t="shared" si="23"/>
        <v>4</v>
      </c>
      <c r="AA368" s="2">
        <v>1</v>
      </c>
    </row>
    <row r="369" spans="1:27" ht="12" customHeight="1">
      <c r="A369" s="10">
        <v>365</v>
      </c>
      <c r="B369" s="98" t="s">
        <v>291</v>
      </c>
      <c r="C369" s="98" t="s">
        <v>291</v>
      </c>
      <c r="D369" s="11" t="s">
        <v>51</v>
      </c>
      <c r="E369" s="11" t="s">
        <v>303</v>
      </c>
      <c r="F369" s="12" t="s">
        <v>50</v>
      </c>
      <c r="G369" s="12" t="s">
        <v>510</v>
      </c>
      <c r="H369" s="12" t="s">
        <v>307</v>
      </c>
      <c r="I369" s="11" t="s">
        <v>507</v>
      </c>
      <c r="J369" s="12" t="str">
        <f t="shared" ref="J369:J376" si="25">"≥17h"</f>
        <v>≥17h</v>
      </c>
      <c r="K369" s="12" t="s">
        <v>513</v>
      </c>
      <c r="L369" s="69" t="s">
        <v>519</v>
      </c>
      <c r="M369" s="11">
        <v>1</v>
      </c>
      <c r="N369" s="96"/>
      <c r="O369" s="83"/>
      <c r="P369" s="84"/>
      <c r="Q369" s="84"/>
      <c r="R369" s="84"/>
      <c r="S369" s="84"/>
      <c r="T369" s="84"/>
      <c r="U369" s="84"/>
      <c r="V369" s="84"/>
      <c r="W369" s="84"/>
      <c r="X369" s="85"/>
      <c r="Z369" s="2">
        <f t="shared" si="23"/>
        <v>0</v>
      </c>
      <c r="AA369" s="2">
        <v>0</v>
      </c>
    </row>
    <row r="370" spans="1:27" ht="12" customHeight="1">
      <c r="A370" s="10">
        <v>366</v>
      </c>
      <c r="B370" s="98" t="s">
        <v>106</v>
      </c>
      <c r="C370" s="98" t="s">
        <v>71</v>
      </c>
      <c r="D370" s="11" t="s">
        <v>51</v>
      </c>
      <c r="E370" s="11" t="s">
        <v>304</v>
      </c>
      <c r="F370" s="12" t="s">
        <v>50</v>
      </c>
      <c r="G370" s="12" t="s">
        <v>510</v>
      </c>
      <c r="H370" s="12" t="s">
        <v>306</v>
      </c>
      <c r="I370" s="11" t="s">
        <v>504</v>
      </c>
      <c r="J370" s="12" t="str">
        <f t="shared" si="25"/>
        <v>≥17h</v>
      </c>
      <c r="K370" s="12" t="s">
        <v>47</v>
      </c>
      <c r="L370" s="69" t="s">
        <v>520</v>
      </c>
      <c r="M370" s="11"/>
      <c r="N370" s="96"/>
      <c r="O370" s="83"/>
      <c r="P370" s="84"/>
      <c r="Q370" s="84"/>
      <c r="R370" s="84"/>
      <c r="S370" s="84"/>
      <c r="T370" s="84"/>
      <c r="U370" s="84"/>
      <c r="V370" s="84"/>
      <c r="W370" s="84"/>
      <c r="X370" s="85"/>
      <c r="Z370" s="2">
        <f t="shared" si="23"/>
        <v>0</v>
      </c>
      <c r="AA370" s="2">
        <v>0</v>
      </c>
    </row>
    <row r="371" spans="1:27" ht="12" customHeight="1">
      <c r="A371" s="10">
        <v>367</v>
      </c>
      <c r="B371" s="98" t="s">
        <v>192</v>
      </c>
      <c r="C371" s="98" t="s">
        <v>191</v>
      </c>
      <c r="D371" s="11" t="s">
        <v>51</v>
      </c>
      <c r="E371" s="11" t="s">
        <v>303</v>
      </c>
      <c r="F371" s="12" t="s">
        <v>50</v>
      </c>
      <c r="G371" s="12" t="s">
        <v>510</v>
      </c>
      <c r="H371" s="12" t="s">
        <v>306</v>
      </c>
      <c r="I371" s="12" t="s">
        <v>505</v>
      </c>
      <c r="J371" s="12" t="str">
        <f t="shared" si="25"/>
        <v>≥17h</v>
      </c>
      <c r="K371" s="12" t="s">
        <v>513</v>
      </c>
      <c r="L371" s="69" t="s">
        <v>519</v>
      </c>
      <c r="M371" s="11">
        <v>1</v>
      </c>
      <c r="N371" s="96"/>
      <c r="O371" s="83"/>
      <c r="P371" s="84"/>
      <c r="Q371" s="84"/>
      <c r="R371" s="84"/>
      <c r="S371" s="84"/>
      <c r="T371" s="84"/>
      <c r="U371" s="84"/>
      <c r="V371" s="84"/>
      <c r="W371" s="84"/>
      <c r="X371" s="85"/>
      <c r="Z371" s="2">
        <f t="shared" si="23"/>
        <v>0</v>
      </c>
      <c r="AA371" s="2">
        <v>0</v>
      </c>
    </row>
    <row r="372" spans="1:27" ht="12" customHeight="1">
      <c r="A372" s="10">
        <v>368</v>
      </c>
      <c r="B372" s="98" t="s">
        <v>106</v>
      </c>
      <c r="C372" s="98" t="s">
        <v>71</v>
      </c>
      <c r="D372" s="11" t="s">
        <v>51</v>
      </c>
      <c r="E372" s="11" t="s">
        <v>304</v>
      </c>
      <c r="F372" s="12" t="s">
        <v>49</v>
      </c>
      <c r="G372" s="12" t="s">
        <v>310</v>
      </c>
      <c r="H372" s="12" t="s">
        <v>306</v>
      </c>
      <c r="I372" s="103" t="s">
        <v>505</v>
      </c>
      <c r="J372" s="12" t="str">
        <f t="shared" si="25"/>
        <v>≥17h</v>
      </c>
      <c r="K372" s="12" t="s">
        <v>47</v>
      </c>
      <c r="L372" s="69" t="s">
        <v>520</v>
      </c>
      <c r="M372" s="11"/>
      <c r="N372" s="96"/>
      <c r="O372" s="83"/>
      <c r="P372" s="84"/>
      <c r="Q372" s="84"/>
      <c r="R372" s="84"/>
      <c r="S372" s="84"/>
      <c r="T372" s="84"/>
      <c r="U372" s="84"/>
      <c r="V372" s="84"/>
      <c r="W372" s="84"/>
      <c r="X372" s="85"/>
      <c r="Z372" s="2">
        <f t="shared" si="23"/>
        <v>0</v>
      </c>
      <c r="AA372" s="2">
        <v>0</v>
      </c>
    </row>
    <row r="373" spans="1:27" ht="12" customHeight="1">
      <c r="A373" s="10">
        <v>369</v>
      </c>
      <c r="B373" s="98" t="s">
        <v>193</v>
      </c>
      <c r="C373" s="98" t="s">
        <v>193</v>
      </c>
      <c r="D373" s="11" t="s">
        <v>52</v>
      </c>
      <c r="E373" s="11" t="s">
        <v>304</v>
      </c>
      <c r="F373" s="12" t="s">
        <v>49</v>
      </c>
      <c r="G373" s="12" t="s">
        <v>310</v>
      </c>
      <c r="H373" s="12" t="s">
        <v>306</v>
      </c>
      <c r="I373" s="11" t="s">
        <v>504</v>
      </c>
      <c r="J373" s="12" t="str">
        <f t="shared" si="25"/>
        <v>≥17h</v>
      </c>
      <c r="K373" s="12" t="s">
        <v>512</v>
      </c>
      <c r="L373" s="69" t="s">
        <v>519</v>
      </c>
      <c r="M373" s="11"/>
      <c r="N373" s="96"/>
      <c r="O373" s="83"/>
      <c r="P373" s="84"/>
      <c r="Q373" s="84"/>
      <c r="R373" s="84"/>
      <c r="S373" s="84"/>
      <c r="T373" s="84"/>
      <c r="U373" s="84"/>
      <c r="V373" s="84"/>
      <c r="W373" s="84"/>
      <c r="X373" s="85"/>
      <c r="Z373" s="2">
        <f t="shared" si="23"/>
        <v>0</v>
      </c>
      <c r="AA373" s="2">
        <v>0</v>
      </c>
    </row>
    <row r="374" spans="1:27" ht="12" customHeight="1">
      <c r="A374" s="10">
        <v>370</v>
      </c>
      <c r="B374" s="98" t="s">
        <v>67</v>
      </c>
      <c r="C374" s="98" t="s">
        <v>67</v>
      </c>
      <c r="D374" s="11" t="s">
        <v>51</v>
      </c>
      <c r="E374" s="11" t="s">
        <v>304</v>
      </c>
      <c r="F374" s="12" t="s">
        <v>48</v>
      </c>
      <c r="G374" s="12" t="s">
        <v>310</v>
      </c>
      <c r="H374" s="12" t="s">
        <v>306</v>
      </c>
      <c r="I374" s="11" t="s">
        <v>504</v>
      </c>
      <c r="J374" s="12" t="str">
        <f t="shared" si="25"/>
        <v>≥17h</v>
      </c>
      <c r="K374" s="12" t="s">
        <v>512</v>
      </c>
      <c r="L374" s="69" t="s">
        <v>518</v>
      </c>
      <c r="M374" s="11">
        <v>1</v>
      </c>
      <c r="N374" s="96">
        <v>1</v>
      </c>
      <c r="O374" s="83">
        <v>1</v>
      </c>
      <c r="P374" s="84"/>
      <c r="Q374" s="84"/>
      <c r="R374" s="84"/>
      <c r="S374" s="84"/>
      <c r="T374" s="84"/>
      <c r="U374" s="84"/>
      <c r="V374" s="84"/>
      <c r="W374" s="84"/>
      <c r="X374" s="85"/>
      <c r="Y374" s="2">
        <v>1</v>
      </c>
      <c r="Z374" s="2">
        <f t="shared" si="23"/>
        <v>1</v>
      </c>
      <c r="AA374" s="2">
        <v>1</v>
      </c>
    </row>
    <row r="375" spans="1:27" ht="12" customHeight="1">
      <c r="A375" s="10">
        <v>371</v>
      </c>
      <c r="B375" s="98" t="s">
        <v>106</v>
      </c>
      <c r="C375" s="98" t="s">
        <v>71</v>
      </c>
      <c r="D375" s="11" t="s">
        <v>52</v>
      </c>
      <c r="E375" s="11" t="s">
        <v>304</v>
      </c>
      <c r="F375" s="12" t="s">
        <v>49</v>
      </c>
      <c r="G375" s="12" t="s">
        <v>510</v>
      </c>
      <c r="H375" s="12" t="s">
        <v>308</v>
      </c>
      <c r="I375" s="103" t="s">
        <v>504</v>
      </c>
      <c r="J375" s="12" t="str">
        <f t="shared" si="25"/>
        <v>≥17h</v>
      </c>
      <c r="K375" s="12" t="s">
        <v>512</v>
      </c>
      <c r="L375" s="69" t="s">
        <v>520</v>
      </c>
      <c r="M375" s="11">
        <v>1</v>
      </c>
      <c r="N375" s="96">
        <v>1</v>
      </c>
      <c r="O375" s="83"/>
      <c r="P375" s="84">
        <v>1</v>
      </c>
      <c r="Q375" s="84"/>
      <c r="R375" s="84"/>
      <c r="S375" s="84"/>
      <c r="T375" s="84"/>
      <c r="U375" s="84"/>
      <c r="V375" s="84"/>
      <c r="W375" s="84"/>
      <c r="X375" s="85"/>
      <c r="Y375" s="2">
        <v>1</v>
      </c>
      <c r="Z375" s="2">
        <f t="shared" si="23"/>
        <v>1</v>
      </c>
      <c r="AA375" s="2">
        <v>1</v>
      </c>
    </row>
    <row r="376" spans="1:27" ht="12" customHeight="1">
      <c r="A376" s="10">
        <v>372</v>
      </c>
      <c r="B376" s="98" t="s">
        <v>67</v>
      </c>
      <c r="C376" s="98" t="s">
        <v>67</v>
      </c>
      <c r="D376" s="11" t="s">
        <v>25</v>
      </c>
      <c r="E376" s="11" t="s">
        <v>303</v>
      </c>
      <c r="F376" s="12" t="s">
        <v>50</v>
      </c>
      <c r="G376" s="12" t="s">
        <v>310</v>
      </c>
      <c r="H376" s="12" t="s">
        <v>306</v>
      </c>
      <c r="I376" s="103" t="s">
        <v>505</v>
      </c>
      <c r="J376" s="12" t="str">
        <f t="shared" si="25"/>
        <v>≥17h</v>
      </c>
      <c r="K376" s="12" t="s">
        <v>512</v>
      </c>
      <c r="L376" s="69" t="s">
        <v>518</v>
      </c>
      <c r="M376" s="11">
        <v>1</v>
      </c>
      <c r="N376" s="96"/>
      <c r="O376" s="83"/>
      <c r="P376" s="84"/>
      <c r="Q376" s="84"/>
      <c r="R376" s="84"/>
      <c r="S376" s="84"/>
      <c r="T376" s="84"/>
      <c r="U376" s="84"/>
      <c r="V376" s="84"/>
      <c r="W376" s="84"/>
      <c r="X376" s="85"/>
      <c r="Z376" s="2">
        <f t="shared" si="23"/>
        <v>0</v>
      </c>
      <c r="AA376" s="2">
        <v>0</v>
      </c>
    </row>
    <row r="377" spans="1:27" ht="12" customHeight="1">
      <c r="A377" s="10">
        <v>373</v>
      </c>
      <c r="B377" s="98" t="s">
        <v>82</v>
      </c>
      <c r="C377" s="98" t="s">
        <v>82</v>
      </c>
      <c r="D377" s="11" t="s">
        <v>25</v>
      </c>
      <c r="E377" s="11" t="s">
        <v>303</v>
      </c>
      <c r="F377" s="12" t="s">
        <v>50</v>
      </c>
      <c r="G377" s="12" t="s">
        <v>310</v>
      </c>
      <c r="H377" s="12" t="s">
        <v>306</v>
      </c>
      <c r="I377" s="11" t="s">
        <v>504</v>
      </c>
      <c r="J377" s="11" t="str">
        <f>"12-16h"</f>
        <v>12-16h</v>
      </c>
      <c r="K377" s="12" t="s">
        <v>512</v>
      </c>
      <c r="L377" s="69" t="s">
        <v>518</v>
      </c>
      <c r="M377" s="11">
        <v>1</v>
      </c>
      <c r="N377" s="96"/>
      <c r="O377" s="83"/>
      <c r="P377" s="84"/>
      <c r="Q377" s="84"/>
      <c r="R377" s="84"/>
      <c r="S377" s="84"/>
      <c r="T377" s="84"/>
      <c r="U377" s="84"/>
      <c r="V377" s="84"/>
      <c r="W377" s="84"/>
      <c r="X377" s="85"/>
      <c r="Z377" s="2">
        <f t="shared" si="23"/>
        <v>0</v>
      </c>
      <c r="AA377" s="2">
        <v>0</v>
      </c>
    </row>
    <row r="378" spans="1:27" ht="12" customHeight="1">
      <c r="A378" s="10">
        <v>374</v>
      </c>
      <c r="B378" s="98" t="s">
        <v>67</v>
      </c>
      <c r="C378" s="98" t="s">
        <v>67</v>
      </c>
      <c r="D378" s="11" t="s">
        <v>51</v>
      </c>
      <c r="E378" s="11" t="s">
        <v>303</v>
      </c>
      <c r="F378" s="12" t="s">
        <v>49</v>
      </c>
      <c r="G378" s="12" t="s">
        <v>310</v>
      </c>
      <c r="H378" s="12" t="s">
        <v>306</v>
      </c>
      <c r="I378" s="11" t="s">
        <v>504</v>
      </c>
      <c r="J378" s="11" t="str">
        <f>"12-16h"</f>
        <v>12-16h</v>
      </c>
      <c r="K378" s="12" t="s">
        <v>512</v>
      </c>
      <c r="L378" s="69" t="s">
        <v>518</v>
      </c>
      <c r="M378" s="11">
        <v>1</v>
      </c>
      <c r="N378" s="96"/>
      <c r="O378" s="83"/>
      <c r="P378" s="84"/>
      <c r="Q378" s="84"/>
      <c r="R378" s="84"/>
      <c r="S378" s="84"/>
      <c r="T378" s="84"/>
      <c r="U378" s="84"/>
      <c r="V378" s="84"/>
      <c r="W378" s="84"/>
      <c r="X378" s="85"/>
      <c r="Z378" s="2">
        <f t="shared" si="23"/>
        <v>0</v>
      </c>
      <c r="AA378" s="2">
        <v>0</v>
      </c>
    </row>
    <row r="379" spans="1:27" ht="12" customHeight="1">
      <c r="A379" s="10">
        <v>375</v>
      </c>
      <c r="B379" s="98" t="s">
        <v>193</v>
      </c>
      <c r="C379" s="98" t="s">
        <v>193</v>
      </c>
      <c r="D379" s="11" t="s">
        <v>51</v>
      </c>
      <c r="E379" s="11" t="s">
        <v>304</v>
      </c>
      <c r="F379" s="12" t="s">
        <v>48</v>
      </c>
      <c r="G379" s="12" t="s">
        <v>310</v>
      </c>
      <c r="H379" s="12" t="s">
        <v>306</v>
      </c>
      <c r="I379" s="103" t="s">
        <v>505</v>
      </c>
      <c r="J379" s="12" t="str">
        <f>"≥17h"</f>
        <v>≥17h</v>
      </c>
      <c r="K379" s="12" t="s">
        <v>513</v>
      </c>
      <c r="L379" s="69" t="s">
        <v>519</v>
      </c>
      <c r="M379" s="11">
        <v>1</v>
      </c>
      <c r="N379" s="96"/>
      <c r="O379" s="83"/>
      <c r="P379" s="84"/>
      <c r="Q379" s="84"/>
      <c r="R379" s="84"/>
      <c r="S379" s="84"/>
      <c r="T379" s="84"/>
      <c r="U379" s="84"/>
      <c r="V379" s="84"/>
      <c r="W379" s="84"/>
      <c r="X379" s="85"/>
      <c r="Z379" s="2">
        <f t="shared" si="23"/>
        <v>0</v>
      </c>
      <c r="AA379" s="2">
        <v>0</v>
      </c>
    </row>
    <row r="380" spans="1:27" ht="12" customHeight="1">
      <c r="A380" s="10">
        <v>376</v>
      </c>
      <c r="B380" s="98" t="s">
        <v>281</v>
      </c>
      <c r="C380" s="98" t="s">
        <v>281</v>
      </c>
      <c r="D380" s="11" t="s">
        <v>51</v>
      </c>
      <c r="E380" s="11" t="s">
        <v>303</v>
      </c>
      <c r="F380" s="12" t="s">
        <v>48</v>
      </c>
      <c r="G380" s="12" t="s">
        <v>310</v>
      </c>
      <c r="H380" s="12" t="s">
        <v>306</v>
      </c>
      <c r="I380" s="11" t="s">
        <v>507</v>
      </c>
      <c r="J380" s="11" t="str">
        <f>"12-16h"</f>
        <v>12-16h</v>
      </c>
      <c r="K380" s="12" t="s">
        <v>47</v>
      </c>
      <c r="L380" s="69" t="s">
        <v>519</v>
      </c>
      <c r="M380" s="11">
        <v>1</v>
      </c>
      <c r="N380" s="96"/>
      <c r="O380" s="83"/>
      <c r="P380" s="84"/>
      <c r="Q380" s="84"/>
      <c r="R380" s="84"/>
      <c r="S380" s="84"/>
      <c r="T380" s="84"/>
      <c r="U380" s="84"/>
      <c r="V380" s="84"/>
      <c r="W380" s="84"/>
      <c r="X380" s="85"/>
      <c r="Z380" s="2">
        <f t="shared" si="23"/>
        <v>0</v>
      </c>
      <c r="AA380" s="2">
        <v>0</v>
      </c>
    </row>
    <row r="381" spans="1:27" ht="12" customHeight="1">
      <c r="A381" s="10">
        <v>377</v>
      </c>
      <c r="B381" s="98" t="s">
        <v>195</v>
      </c>
      <c r="C381" s="98" t="s">
        <v>193</v>
      </c>
      <c r="D381" s="11" t="s">
        <v>52</v>
      </c>
      <c r="E381" s="11" t="s">
        <v>304</v>
      </c>
      <c r="F381" s="12" t="s">
        <v>49</v>
      </c>
      <c r="G381" s="12" t="s">
        <v>310</v>
      </c>
      <c r="H381" s="12" t="s">
        <v>306</v>
      </c>
      <c r="I381" s="103" t="s">
        <v>505</v>
      </c>
      <c r="J381" s="12" t="str">
        <f>"≥17h"</f>
        <v>≥17h</v>
      </c>
      <c r="K381" s="12" t="s">
        <v>512</v>
      </c>
      <c r="L381" s="69" t="s">
        <v>519</v>
      </c>
      <c r="M381" s="11"/>
      <c r="N381" s="96"/>
      <c r="O381" s="83"/>
      <c r="P381" s="84"/>
      <c r="Q381" s="84"/>
      <c r="R381" s="84"/>
      <c r="S381" s="84"/>
      <c r="T381" s="84"/>
      <c r="U381" s="84"/>
      <c r="V381" s="84"/>
      <c r="W381" s="84"/>
      <c r="X381" s="85"/>
      <c r="Z381" s="2">
        <f t="shared" si="23"/>
        <v>0</v>
      </c>
      <c r="AA381" s="2">
        <v>0</v>
      </c>
    </row>
    <row r="382" spans="1:27" ht="12" customHeight="1">
      <c r="A382" s="10">
        <v>378</v>
      </c>
      <c r="B382" s="98" t="s">
        <v>248</v>
      </c>
      <c r="C382" s="98" t="s">
        <v>245</v>
      </c>
      <c r="D382" s="11" t="s">
        <v>52</v>
      </c>
      <c r="E382" s="11" t="s">
        <v>304</v>
      </c>
      <c r="F382" s="12" t="s">
        <v>48</v>
      </c>
      <c r="G382" s="12" t="s">
        <v>310</v>
      </c>
      <c r="H382" s="12" t="s">
        <v>306</v>
      </c>
      <c r="I382" s="11" t="s">
        <v>504</v>
      </c>
      <c r="J382" s="12" t="str">
        <f>"≥17h"</f>
        <v>≥17h</v>
      </c>
      <c r="K382" s="12" t="s">
        <v>513</v>
      </c>
      <c r="L382" s="69" t="s">
        <v>520</v>
      </c>
      <c r="M382" s="11">
        <v>1</v>
      </c>
      <c r="N382" s="96"/>
      <c r="O382" s="83"/>
      <c r="P382" s="84"/>
      <c r="Q382" s="84"/>
      <c r="R382" s="84"/>
      <c r="S382" s="84"/>
      <c r="T382" s="84"/>
      <c r="U382" s="84"/>
      <c r="V382" s="84"/>
      <c r="W382" s="84"/>
      <c r="X382" s="85"/>
      <c r="Z382" s="2">
        <f t="shared" si="23"/>
        <v>0</v>
      </c>
      <c r="AA382" s="2">
        <v>0</v>
      </c>
    </row>
    <row r="383" spans="1:27" ht="12" customHeight="1">
      <c r="A383" s="10">
        <v>379</v>
      </c>
      <c r="B383" s="98" t="s">
        <v>195</v>
      </c>
      <c r="C383" s="98" t="s">
        <v>193</v>
      </c>
      <c r="D383" s="11" t="s">
        <v>51</v>
      </c>
      <c r="E383" s="11" t="s">
        <v>303</v>
      </c>
      <c r="F383" s="12" t="s">
        <v>48</v>
      </c>
      <c r="G383" s="12" t="s">
        <v>310</v>
      </c>
      <c r="H383" s="12" t="s">
        <v>306</v>
      </c>
      <c r="I383" s="12" t="s">
        <v>505</v>
      </c>
      <c r="J383" s="12" t="str">
        <f>"≥17h"</f>
        <v>≥17h</v>
      </c>
      <c r="K383" s="12" t="s">
        <v>512</v>
      </c>
      <c r="L383" s="69" t="s">
        <v>519</v>
      </c>
      <c r="M383" s="11">
        <v>1</v>
      </c>
      <c r="N383" s="96">
        <v>1</v>
      </c>
      <c r="O383" s="83"/>
      <c r="P383" s="84">
        <v>1</v>
      </c>
      <c r="Q383" s="84">
        <v>1</v>
      </c>
      <c r="R383" s="84"/>
      <c r="S383" s="84"/>
      <c r="T383" s="84"/>
      <c r="U383" s="84"/>
      <c r="V383" s="84"/>
      <c r="W383" s="84"/>
      <c r="X383" s="85"/>
      <c r="Y383" s="2">
        <v>1</v>
      </c>
      <c r="Z383" s="2">
        <f t="shared" si="23"/>
        <v>2</v>
      </c>
      <c r="AA383" s="2">
        <v>1</v>
      </c>
    </row>
    <row r="384" spans="1:27" ht="12" customHeight="1">
      <c r="A384" s="10">
        <v>380</v>
      </c>
      <c r="B384" s="98" t="s">
        <v>281</v>
      </c>
      <c r="C384" s="98" t="s">
        <v>281</v>
      </c>
      <c r="D384" s="11" t="s">
        <v>51</v>
      </c>
      <c r="E384" s="11" t="s">
        <v>303</v>
      </c>
      <c r="F384" s="12" t="s">
        <v>48</v>
      </c>
      <c r="G384" s="12" t="s">
        <v>310</v>
      </c>
      <c r="H384" s="12" t="s">
        <v>306</v>
      </c>
      <c r="I384" s="11" t="s">
        <v>504</v>
      </c>
      <c r="J384" s="11" t="str">
        <f>"12-16h"</f>
        <v>12-16h</v>
      </c>
      <c r="K384" s="12" t="s">
        <v>513</v>
      </c>
      <c r="L384" s="69" t="s">
        <v>519</v>
      </c>
      <c r="M384" s="11">
        <v>1</v>
      </c>
      <c r="N384" s="96"/>
      <c r="O384" s="83"/>
      <c r="P384" s="84"/>
      <c r="Q384" s="84"/>
      <c r="R384" s="84"/>
      <c r="S384" s="84"/>
      <c r="T384" s="84"/>
      <c r="U384" s="84"/>
      <c r="V384" s="84"/>
      <c r="W384" s="84"/>
      <c r="X384" s="85"/>
      <c r="Z384" s="2">
        <f t="shared" si="23"/>
        <v>0</v>
      </c>
      <c r="AA384" s="2">
        <v>0</v>
      </c>
    </row>
    <row r="385" spans="1:27" ht="12" customHeight="1">
      <c r="A385" s="10">
        <v>381</v>
      </c>
      <c r="B385" s="98" t="s">
        <v>249</v>
      </c>
      <c r="C385" s="98" t="s">
        <v>245</v>
      </c>
      <c r="D385" s="11" t="s">
        <v>25</v>
      </c>
      <c r="E385" s="11" t="s">
        <v>303</v>
      </c>
      <c r="F385" s="12" t="s">
        <v>48</v>
      </c>
      <c r="G385" s="12" t="s">
        <v>310</v>
      </c>
      <c r="H385" s="12" t="s">
        <v>308</v>
      </c>
      <c r="I385" s="103" t="s">
        <v>504</v>
      </c>
      <c r="J385" s="12" t="str">
        <f>"≥17h"</f>
        <v>≥17h</v>
      </c>
      <c r="K385" s="12" t="s">
        <v>513</v>
      </c>
      <c r="L385" s="69" t="s">
        <v>520</v>
      </c>
      <c r="M385" s="11">
        <v>1</v>
      </c>
      <c r="N385" s="96"/>
      <c r="O385" s="83"/>
      <c r="P385" s="84"/>
      <c r="Q385" s="84"/>
      <c r="R385" s="84"/>
      <c r="S385" s="84"/>
      <c r="T385" s="84"/>
      <c r="U385" s="84"/>
      <c r="V385" s="84"/>
      <c r="W385" s="84"/>
      <c r="X385" s="85"/>
      <c r="Z385" s="2">
        <f t="shared" si="23"/>
        <v>0</v>
      </c>
      <c r="AA385" s="2">
        <v>0</v>
      </c>
    </row>
    <row r="386" spans="1:27" ht="12" customHeight="1">
      <c r="A386" s="10">
        <v>382</v>
      </c>
      <c r="B386" s="98" t="s">
        <v>82</v>
      </c>
      <c r="C386" s="98" t="s">
        <v>82</v>
      </c>
      <c r="D386" s="11" t="s">
        <v>52</v>
      </c>
      <c r="E386" s="11" t="s">
        <v>304</v>
      </c>
      <c r="F386" s="12" t="s">
        <v>49</v>
      </c>
      <c r="G386" s="12" t="s">
        <v>310</v>
      </c>
      <c r="H386" s="12" t="s">
        <v>306</v>
      </c>
      <c r="I386" s="11" t="s">
        <v>504</v>
      </c>
      <c r="J386" s="11" t="str">
        <f>"12-16h"</f>
        <v>12-16h</v>
      </c>
      <c r="K386" s="12" t="s">
        <v>512</v>
      </c>
      <c r="L386" s="69" t="s">
        <v>518</v>
      </c>
      <c r="M386" s="11"/>
      <c r="N386" s="96"/>
      <c r="O386" s="83"/>
      <c r="P386" s="84"/>
      <c r="Q386" s="84"/>
      <c r="R386" s="84"/>
      <c r="S386" s="84"/>
      <c r="T386" s="84"/>
      <c r="U386" s="84"/>
      <c r="V386" s="84"/>
      <c r="W386" s="84"/>
      <c r="X386" s="85"/>
      <c r="Z386" s="2">
        <f t="shared" si="23"/>
        <v>0</v>
      </c>
      <c r="AA386" s="2">
        <v>0</v>
      </c>
    </row>
    <row r="387" spans="1:27" ht="12" customHeight="1">
      <c r="A387" s="10">
        <v>383</v>
      </c>
      <c r="B387" s="98" t="s">
        <v>196</v>
      </c>
      <c r="C387" s="98" t="s">
        <v>196</v>
      </c>
      <c r="D387" s="11" t="s">
        <v>52</v>
      </c>
      <c r="E387" s="11" t="s">
        <v>304</v>
      </c>
      <c r="F387" s="12" t="s">
        <v>49</v>
      </c>
      <c r="G387" s="12" t="s">
        <v>310</v>
      </c>
      <c r="H387" s="12" t="s">
        <v>306</v>
      </c>
      <c r="I387" s="103" t="s">
        <v>505</v>
      </c>
      <c r="J387" s="12" t="str">
        <f t="shared" ref="J387:J396" si="26">"≥17h"</f>
        <v>≥17h</v>
      </c>
      <c r="K387" s="12" t="s">
        <v>512</v>
      </c>
      <c r="L387" s="69" t="s">
        <v>519</v>
      </c>
      <c r="M387" s="11"/>
      <c r="N387" s="96"/>
      <c r="O387" s="83"/>
      <c r="P387" s="84"/>
      <c r="Q387" s="84"/>
      <c r="R387" s="84"/>
      <c r="S387" s="84"/>
      <c r="T387" s="84"/>
      <c r="U387" s="84"/>
      <c r="V387" s="84"/>
      <c r="W387" s="84"/>
      <c r="X387" s="85"/>
      <c r="Z387" s="2">
        <f t="shared" si="23"/>
        <v>0</v>
      </c>
      <c r="AA387" s="2">
        <v>0</v>
      </c>
    </row>
    <row r="388" spans="1:27" ht="12" customHeight="1">
      <c r="A388" s="10">
        <v>384</v>
      </c>
      <c r="B388" s="98" t="s">
        <v>82</v>
      </c>
      <c r="C388" s="98" t="s">
        <v>82</v>
      </c>
      <c r="D388" s="11" t="s">
        <v>51</v>
      </c>
      <c r="E388" s="11" t="s">
        <v>304</v>
      </c>
      <c r="F388" s="12" t="s">
        <v>48</v>
      </c>
      <c r="G388" s="12" t="s">
        <v>310</v>
      </c>
      <c r="H388" s="12" t="s">
        <v>306</v>
      </c>
      <c r="I388" s="103" t="s">
        <v>505</v>
      </c>
      <c r="J388" s="12" t="str">
        <f t="shared" si="26"/>
        <v>≥17h</v>
      </c>
      <c r="K388" s="12" t="s">
        <v>47</v>
      </c>
      <c r="L388" s="69" t="s">
        <v>518</v>
      </c>
      <c r="M388" s="11">
        <v>1</v>
      </c>
      <c r="N388" s="96">
        <v>1</v>
      </c>
      <c r="O388" s="83">
        <v>1</v>
      </c>
      <c r="P388" s="84"/>
      <c r="Q388" s="84"/>
      <c r="R388" s="84"/>
      <c r="S388" s="84"/>
      <c r="T388" s="84"/>
      <c r="U388" s="84"/>
      <c r="V388" s="84"/>
      <c r="W388" s="84"/>
      <c r="X388" s="85"/>
      <c r="Y388" s="2">
        <v>1</v>
      </c>
      <c r="Z388" s="2">
        <f t="shared" si="23"/>
        <v>1</v>
      </c>
      <c r="AA388" s="2">
        <v>1</v>
      </c>
    </row>
    <row r="389" spans="1:27" ht="12" customHeight="1">
      <c r="A389" s="10">
        <v>385</v>
      </c>
      <c r="B389" s="98" t="s">
        <v>281</v>
      </c>
      <c r="C389" s="98" t="s">
        <v>281</v>
      </c>
      <c r="D389" s="11" t="s">
        <v>52</v>
      </c>
      <c r="E389" s="11" t="s">
        <v>304</v>
      </c>
      <c r="F389" s="12" t="s">
        <v>49</v>
      </c>
      <c r="G389" s="12" t="s">
        <v>310</v>
      </c>
      <c r="H389" s="12" t="s">
        <v>306</v>
      </c>
      <c r="I389" s="103" t="s">
        <v>504</v>
      </c>
      <c r="J389" s="12" t="str">
        <f t="shared" si="26"/>
        <v>≥17h</v>
      </c>
      <c r="K389" s="12" t="s">
        <v>512</v>
      </c>
      <c r="L389" s="69" t="s">
        <v>519</v>
      </c>
      <c r="M389" s="11"/>
      <c r="N389" s="96"/>
      <c r="O389" s="83"/>
      <c r="P389" s="84"/>
      <c r="Q389" s="84"/>
      <c r="R389" s="84"/>
      <c r="S389" s="84"/>
      <c r="T389" s="84"/>
      <c r="U389" s="84"/>
      <c r="V389" s="84"/>
      <c r="W389" s="84"/>
      <c r="X389" s="85"/>
      <c r="Z389" s="2">
        <f t="shared" si="23"/>
        <v>0</v>
      </c>
      <c r="AA389" s="2">
        <v>0</v>
      </c>
    </row>
    <row r="390" spans="1:27" ht="12" customHeight="1">
      <c r="A390" s="10">
        <v>386</v>
      </c>
      <c r="B390" s="98" t="s">
        <v>82</v>
      </c>
      <c r="C390" s="98" t="s">
        <v>82</v>
      </c>
      <c r="D390" s="11" t="s">
        <v>25</v>
      </c>
      <c r="E390" s="11" t="s">
        <v>304</v>
      </c>
      <c r="F390" s="12" t="s">
        <v>48</v>
      </c>
      <c r="G390" s="12" t="s">
        <v>310</v>
      </c>
      <c r="H390" s="12" t="s">
        <v>306</v>
      </c>
      <c r="I390" s="11" t="s">
        <v>507</v>
      </c>
      <c r="J390" s="12" t="str">
        <f t="shared" si="26"/>
        <v>≥17h</v>
      </c>
      <c r="K390" s="12" t="s">
        <v>513</v>
      </c>
      <c r="L390" s="69" t="s">
        <v>518</v>
      </c>
      <c r="M390" s="11">
        <v>1</v>
      </c>
      <c r="N390" s="96">
        <v>1</v>
      </c>
      <c r="O390" s="83">
        <v>1</v>
      </c>
      <c r="P390" s="84"/>
      <c r="Q390" s="84"/>
      <c r="R390" s="84"/>
      <c r="S390" s="84"/>
      <c r="T390" s="84"/>
      <c r="U390" s="84"/>
      <c r="V390" s="84"/>
      <c r="W390" s="84"/>
      <c r="X390" s="85"/>
      <c r="Y390" s="2">
        <v>1</v>
      </c>
      <c r="Z390" s="2">
        <f t="shared" ref="Z390:Z453" si="27">SUM(O390:X390)</f>
        <v>1</v>
      </c>
      <c r="AA390" s="2">
        <v>1</v>
      </c>
    </row>
    <row r="391" spans="1:27" ht="12" customHeight="1">
      <c r="A391" s="10">
        <v>387</v>
      </c>
      <c r="B391" s="98" t="s">
        <v>236</v>
      </c>
      <c r="C391" s="98" t="s">
        <v>235</v>
      </c>
      <c r="D391" s="11" t="s">
        <v>52</v>
      </c>
      <c r="E391" s="11" t="s">
        <v>304</v>
      </c>
      <c r="F391" s="12" t="s">
        <v>49</v>
      </c>
      <c r="G391" s="12" t="s">
        <v>310</v>
      </c>
      <c r="H391" s="12" t="s">
        <v>306</v>
      </c>
      <c r="I391" s="11" t="s">
        <v>507</v>
      </c>
      <c r="J391" s="12" t="str">
        <f t="shared" si="26"/>
        <v>≥17h</v>
      </c>
      <c r="K391" s="12" t="s">
        <v>512</v>
      </c>
      <c r="L391" s="69" t="s">
        <v>519</v>
      </c>
      <c r="M391" s="11"/>
      <c r="N391" s="96"/>
      <c r="O391" s="83"/>
      <c r="P391" s="84"/>
      <c r="Q391" s="84"/>
      <c r="R391" s="84"/>
      <c r="S391" s="84"/>
      <c r="T391" s="84"/>
      <c r="U391" s="84"/>
      <c r="V391" s="84"/>
      <c r="W391" s="84"/>
      <c r="X391" s="85"/>
      <c r="Z391" s="2">
        <f t="shared" si="27"/>
        <v>0</v>
      </c>
      <c r="AA391" s="2">
        <v>0</v>
      </c>
    </row>
    <row r="392" spans="1:27" ht="12" customHeight="1">
      <c r="A392" s="10">
        <v>388</v>
      </c>
      <c r="B392" s="98" t="s">
        <v>273</v>
      </c>
      <c r="C392" s="98" t="s">
        <v>89</v>
      </c>
      <c r="D392" s="11" t="s">
        <v>25</v>
      </c>
      <c r="E392" s="11" t="s">
        <v>304</v>
      </c>
      <c r="F392" s="12" t="s">
        <v>50</v>
      </c>
      <c r="G392" s="12" t="s">
        <v>310</v>
      </c>
      <c r="H392" s="12" t="s">
        <v>306</v>
      </c>
      <c r="I392" s="103" t="s">
        <v>504</v>
      </c>
      <c r="J392" s="12" t="str">
        <f t="shared" si="26"/>
        <v>≥17h</v>
      </c>
      <c r="K392" s="12" t="s">
        <v>47</v>
      </c>
      <c r="L392" s="69" t="s">
        <v>520</v>
      </c>
      <c r="M392" s="11"/>
      <c r="N392" s="96"/>
      <c r="O392" s="83"/>
      <c r="P392" s="84"/>
      <c r="Q392" s="84"/>
      <c r="R392" s="84"/>
      <c r="S392" s="84"/>
      <c r="T392" s="84"/>
      <c r="U392" s="84"/>
      <c r="V392" s="84"/>
      <c r="W392" s="84"/>
      <c r="X392" s="85"/>
      <c r="Z392" s="2">
        <f t="shared" si="27"/>
        <v>0</v>
      </c>
      <c r="AA392" s="2">
        <v>0</v>
      </c>
    </row>
    <row r="393" spans="1:27" ht="12" customHeight="1">
      <c r="A393" s="10">
        <v>389</v>
      </c>
      <c r="B393" s="98" t="s">
        <v>82</v>
      </c>
      <c r="C393" s="98" t="s">
        <v>82</v>
      </c>
      <c r="D393" s="11" t="s">
        <v>51</v>
      </c>
      <c r="E393" s="11" t="s">
        <v>303</v>
      </c>
      <c r="F393" s="12" t="s">
        <v>49</v>
      </c>
      <c r="G393" s="12" t="s">
        <v>310</v>
      </c>
      <c r="H393" s="12" t="s">
        <v>306</v>
      </c>
      <c r="I393" s="103" t="s">
        <v>504</v>
      </c>
      <c r="J393" s="12" t="str">
        <f t="shared" si="26"/>
        <v>≥17h</v>
      </c>
      <c r="K393" s="12" t="s">
        <v>512</v>
      </c>
      <c r="L393" s="69" t="s">
        <v>518</v>
      </c>
      <c r="M393" s="11"/>
      <c r="N393" s="96"/>
      <c r="O393" s="83"/>
      <c r="P393" s="84"/>
      <c r="Q393" s="84"/>
      <c r="R393" s="84"/>
      <c r="S393" s="84"/>
      <c r="T393" s="84"/>
      <c r="U393" s="84"/>
      <c r="V393" s="84"/>
      <c r="W393" s="84"/>
      <c r="X393" s="85"/>
      <c r="Z393" s="2">
        <f t="shared" si="27"/>
        <v>0</v>
      </c>
      <c r="AA393" s="2">
        <v>0</v>
      </c>
    </row>
    <row r="394" spans="1:27" ht="12" customHeight="1">
      <c r="A394" s="10">
        <v>390</v>
      </c>
      <c r="B394" s="98" t="s">
        <v>82</v>
      </c>
      <c r="C394" s="98" t="s">
        <v>82</v>
      </c>
      <c r="D394" s="11" t="s">
        <v>52</v>
      </c>
      <c r="E394" s="11" t="s">
        <v>304</v>
      </c>
      <c r="F394" s="12" t="s">
        <v>49</v>
      </c>
      <c r="G394" s="12" t="s">
        <v>310</v>
      </c>
      <c r="H394" s="12" t="s">
        <v>306</v>
      </c>
      <c r="I394" s="103" t="s">
        <v>504</v>
      </c>
      <c r="J394" s="12" t="str">
        <f t="shared" si="26"/>
        <v>≥17h</v>
      </c>
      <c r="K394" s="12" t="s">
        <v>512</v>
      </c>
      <c r="L394" s="69" t="s">
        <v>518</v>
      </c>
      <c r="M394" s="11"/>
      <c r="N394" s="96"/>
      <c r="O394" s="83"/>
      <c r="P394" s="84"/>
      <c r="Q394" s="84"/>
      <c r="R394" s="84"/>
      <c r="S394" s="84"/>
      <c r="T394" s="84"/>
      <c r="U394" s="84"/>
      <c r="V394" s="84"/>
      <c r="W394" s="84"/>
      <c r="X394" s="85"/>
      <c r="Z394" s="2">
        <f t="shared" si="27"/>
        <v>0</v>
      </c>
      <c r="AA394" s="2">
        <v>0</v>
      </c>
    </row>
    <row r="395" spans="1:27" ht="12" customHeight="1">
      <c r="A395" s="10">
        <v>391</v>
      </c>
      <c r="B395" s="98" t="s">
        <v>273</v>
      </c>
      <c r="C395" s="98" t="s">
        <v>89</v>
      </c>
      <c r="D395" s="11" t="s">
        <v>51</v>
      </c>
      <c r="E395" s="11" t="s">
        <v>303</v>
      </c>
      <c r="F395" s="12" t="s">
        <v>48</v>
      </c>
      <c r="G395" s="12" t="s">
        <v>310</v>
      </c>
      <c r="H395" s="12" t="s">
        <v>306</v>
      </c>
      <c r="I395" s="103" t="s">
        <v>505</v>
      </c>
      <c r="J395" s="12" t="str">
        <f t="shared" si="26"/>
        <v>≥17h</v>
      </c>
      <c r="K395" s="12" t="s">
        <v>512</v>
      </c>
      <c r="L395" s="69" t="s">
        <v>520</v>
      </c>
      <c r="M395" s="11">
        <v>1</v>
      </c>
      <c r="N395" s="96">
        <v>1</v>
      </c>
      <c r="O395" s="83"/>
      <c r="P395" s="84">
        <v>1</v>
      </c>
      <c r="Q395" s="84">
        <v>1</v>
      </c>
      <c r="R395" s="84">
        <v>1</v>
      </c>
      <c r="S395" s="84"/>
      <c r="T395" s="84"/>
      <c r="U395" s="84"/>
      <c r="V395" s="84"/>
      <c r="W395" s="84"/>
      <c r="X395" s="85"/>
      <c r="Y395" s="2">
        <v>1</v>
      </c>
      <c r="Z395" s="2">
        <f t="shared" si="27"/>
        <v>3</v>
      </c>
      <c r="AA395" s="2">
        <v>1</v>
      </c>
    </row>
    <row r="396" spans="1:27" ht="12" customHeight="1">
      <c r="A396" s="10">
        <v>392</v>
      </c>
      <c r="B396" s="98" t="s">
        <v>236</v>
      </c>
      <c r="C396" s="98" t="s">
        <v>235</v>
      </c>
      <c r="D396" s="11" t="s">
        <v>52</v>
      </c>
      <c r="E396" s="11" t="s">
        <v>304</v>
      </c>
      <c r="F396" s="12" t="s">
        <v>49</v>
      </c>
      <c r="G396" s="12" t="s">
        <v>310</v>
      </c>
      <c r="H396" s="12" t="s">
        <v>306</v>
      </c>
      <c r="I396" s="103" t="s">
        <v>504</v>
      </c>
      <c r="J396" s="12" t="str">
        <f t="shared" si="26"/>
        <v>≥17h</v>
      </c>
      <c r="K396" s="12" t="s">
        <v>512</v>
      </c>
      <c r="L396" s="69" t="s">
        <v>519</v>
      </c>
      <c r="M396" s="11"/>
      <c r="N396" s="96"/>
      <c r="O396" s="83"/>
      <c r="P396" s="84"/>
      <c r="Q396" s="84"/>
      <c r="R396" s="84"/>
      <c r="S396" s="84"/>
      <c r="T396" s="84"/>
      <c r="U396" s="84"/>
      <c r="V396" s="84"/>
      <c r="W396" s="84"/>
      <c r="X396" s="85"/>
      <c r="Z396" s="2">
        <f t="shared" si="27"/>
        <v>0</v>
      </c>
      <c r="AA396" s="2">
        <v>0</v>
      </c>
    </row>
    <row r="397" spans="1:27" ht="12" customHeight="1">
      <c r="A397" s="10">
        <v>393</v>
      </c>
      <c r="B397" s="98" t="s">
        <v>82</v>
      </c>
      <c r="C397" s="98" t="s">
        <v>82</v>
      </c>
      <c r="D397" s="11" t="s">
        <v>51</v>
      </c>
      <c r="E397" s="11" t="s">
        <v>303</v>
      </c>
      <c r="F397" s="12" t="s">
        <v>48</v>
      </c>
      <c r="G397" s="12" t="s">
        <v>310</v>
      </c>
      <c r="H397" s="12" t="s">
        <v>306</v>
      </c>
      <c r="I397" s="11" t="s">
        <v>504</v>
      </c>
      <c r="J397" s="11" t="str">
        <f>"12-16h"</f>
        <v>12-16h</v>
      </c>
      <c r="K397" s="12" t="s">
        <v>512</v>
      </c>
      <c r="L397" s="69" t="s">
        <v>518</v>
      </c>
      <c r="M397" s="11">
        <v>1</v>
      </c>
      <c r="N397" s="96"/>
      <c r="O397" s="83"/>
      <c r="P397" s="84"/>
      <c r="Q397" s="84"/>
      <c r="R397" s="84"/>
      <c r="S397" s="84"/>
      <c r="T397" s="84"/>
      <c r="U397" s="84"/>
      <c r="V397" s="84"/>
      <c r="W397" s="84"/>
      <c r="X397" s="85"/>
      <c r="Z397" s="2">
        <f t="shared" si="27"/>
        <v>0</v>
      </c>
      <c r="AA397" s="2">
        <v>0</v>
      </c>
    </row>
    <row r="398" spans="1:27" ht="12" customHeight="1">
      <c r="A398" s="10">
        <v>394</v>
      </c>
      <c r="B398" s="98" t="s">
        <v>236</v>
      </c>
      <c r="C398" s="98" t="s">
        <v>235</v>
      </c>
      <c r="D398" s="11" t="s">
        <v>51</v>
      </c>
      <c r="E398" s="11" t="s">
        <v>304</v>
      </c>
      <c r="F398" s="12" t="s">
        <v>48</v>
      </c>
      <c r="G398" s="12" t="s">
        <v>310</v>
      </c>
      <c r="H398" s="12" t="s">
        <v>306</v>
      </c>
      <c r="I398" s="103" t="s">
        <v>504</v>
      </c>
      <c r="J398" s="12" t="str">
        <f>"≥17h"</f>
        <v>≥17h</v>
      </c>
      <c r="K398" s="12" t="s">
        <v>513</v>
      </c>
      <c r="L398" s="69" t="s">
        <v>519</v>
      </c>
      <c r="M398" s="11"/>
      <c r="N398" s="96"/>
      <c r="O398" s="83"/>
      <c r="P398" s="84"/>
      <c r="Q398" s="84"/>
      <c r="R398" s="84"/>
      <c r="S398" s="84"/>
      <c r="T398" s="84"/>
      <c r="U398" s="84"/>
      <c r="V398" s="84"/>
      <c r="W398" s="84"/>
      <c r="X398" s="85"/>
      <c r="Z398" s="2">
        <f t="shared" si="27"/>
        <v>0</v>
      </c>
      <c r="AA398" s="2">
        <v>0</v>
      </c>
    </row>
    <row r="399" spans="1:27" ht="12" customHeight="1">
      <c r="A399" s="10">
        <v>395</v>
      </c>
      <c r="B399" s="98" t="s">
        <v>92</v>
      </c>
      <c r="C399" s="98" t="s">
        <v>89</v>
      </c>
      <c r="D399" s="11" t="s">
        <v>51</v>
      </c>
      <c r="E399" s="11" t="s">
        <v>304</v>
      </c>
      <c r="F399" s="12" t="s">
        <v>50</v>
      </c>
      <c r="G399" s="12" t="s">
        <v>310</v>
      </c>
      <c r="H399" s="12" t="s">
        <v>306</v>
      </c>
      <c r="I399" s="103" t="s">
        <v>505</v>
      </c>
      <c r="J399" s="12" t="str">
        <f>"≥17h"</f>
        <v>≥17h</v>
      </c>
      <c r="K399" s="12" t="s">
        <v>513</v>
      </c>
      <c r="L399" s="69" t="s">
        <v>520</v>
      </c>
      <c r="M399" s="11">
        <v>1</v>
      </c>
      <c r="N399" s="96"/>
      <c r="O399" s="83"/>
      <c r="P399" s="84"/>
      <c r="Q399" s="84"/>
      <c r="R399" s="84"/>
      <c r="S399" s="84"/>
      <c r="T399" s="84"/>
      <c r="U399" s="84"/>
      <c r="V399" s="84"/>
      <c r="W399" s="84"/>
      <c r="X399" s="85"/>
      <c r="Z399" s="2">
        <f t="shared" si="27"/>
        <v>0</v>
      </c>
      <c r="AA399" s="2">
        <v>0</v>
      </c>
    </row>
    <row r="400" spans="1:27" ht="12" customHeight="1">
      <c r="A400" s="10">
        <v>396</v>
      </c>
      <c r="B400" s="98" t="s">
        <v>281</v>
      </c>
      <c r="C400" s="98" t="s">
        <v>281</v>
      </c>
      <c r="D400" s="11" t="s">
        <v>52</v>
      </c>
      <c r="E400" s="11" t="s">
        <v>303</v>
      </c>
      <c r="F400" s="12" t="s">
        <v>49</v>
      </c>
      <c r="G400" s="12" t="s">
        <v>310</v>
      </c>
      <c r="H400" s="12" t="s">
        <v>306</v>
      </c>
      <c r="I400" s="103" t="s">
        <v>505</v>
      </c>
      <c r="J400" s="11" t="str">
        <f>"12-16h"</f>
        <v>12-16h</v>
      </c>
      <c r="K400" s="12" t="s">
        <v>513</v>
      </c>
      <c r="L400" s="69" t="s">
        <v>519</v>
      </c>
      <c r="M400" s="11"/>
      <c r="N400" s="96"/>
      <c r="O400" s="83"/>
      <c r="P400" s="84"/>
      <c r="Q400" s="84"/>
      <c r="R400" s="84"/>
      <c r="S400" s="84"/>
      <c r="T400" s="84"/>
      <c r="U400" s="84"/>
      <c r="V400" s="84"/>
      <c r="W400" s="84"/>
      <c r="X400" s="85"/>
      <c r="Z400" s="2">
        <f t="shared" si="27"/>
        <v>0</v>
      </c>
      <c r="AA400" s="2">
        <v>0</v>
      </c>
    </row>
    <row r="401" spans="1:27" ht="12" customHeight="1">
      <c r="A401" s="10">
        <v>397</v>
      </c>
      <c r="B401" s="98" t="s">
        <v>281</v>
      </c>
      <c r="C401" s="98" t="s">
        <v>281</v>
      </c>
      <c r="D401" s="11" t="s">
        <v>25</v>
      </c>
      <c r="E401" s="11" t="s">
        <v>304</v>
      </c>
      <c r="F401" s="12" t="s">
        <v>50</v>
      </c>
      <c r="G401" s="12" t="s">
        <v>310</v>
      </c>
      <c r="H401" s="12" t="s">
        <v>306</v>
      </c>
      <c r="I401" s="11" t="s">
        <v>504</v>
      </c>
      <c r="J401" s="11" t="str">
        <f>"12-16h"</f>
        <v>12-16h</v>
      </c>
      <c r="K401" s="12" t="s">
        <v>512</v>
      </c>
      <c r="L401" s="69" t="s">
        <v>519</v>
      </c>
      <c r="M401" s="11"/>
      <c r="N401" s="96"/>
      <c r="O401" s="83"/>
      <c r="P401" s="84"/>
      <c r="Q401" s="84"/>
      <c r="R401" s="84"/>
      <c r="S401" s="84"/>
      <c r="T401" s="84"/>
      <c r="U401" s="84"/>
      <c r="V401" s="84"/>
      <c r="W401" s="84"/>
      <c r="X401" s="85"/>
      <c r="Z401" s="2">
        <f t="shared" si="27"/>
        <v>0</v>
      </c>
      <c r="AA401" s="2">
        <v>0</v>
      </c>
    </row>
    <row r="402" spans="1:27" ht="12" customHeight="1">
      <c r="A402" s="10">
        <v>398</v>
      </c>
      <c r="B402" s="98" t="s">
        <v>92</v>
      </c>
      <c r="C402" s="98" t="s">
        <v>89</v>
      </c>
      <c r="D402" s="11" t="s">
        <v>25</v>
      </c>
      <c r="E402" s="11" t="s">
        <v>304</v>
      </c>
      <c r="F402" s="12" t="s">
        <v>48</v>
      </c>
      <c r="G402" s="12" t="s">
        <v>310</v>
      </c>
      <c r="H402" s="12" t="s">
        <v>306</v>
      </c>
      <c r="I402" s="11" t="s">
        <v>507</v>
      </c>
      <c r="J402" s="12" t="str">
        <f>"≥17h"</f>
        <v>≥17h</v>
      </c>
      <c r="K402" s="12" t="s">
        <v>513</v>
      </c>
      <c r="L402" s="69" t="s">
        <v>520</v>
      </c>
      <c r="M402" s="11">
        <v>1</v>
      </c>
      <c r="N402" s="96">
        <v>1</v>
      </c>
      <c r="O402" s="83"/>
      <c r="P402" s="84"/>
      <c r="Q402" s="84">
        <v>1</v>
      </c>
      <c r="R402" s="84"/>
      <c r="S402" s="84"/>
      <c r="T402" s="84"/>
      <c r="U402" s="84"/>
      <c r="V402" s="84"/>
      <c r="W402" s="84"/>
      <c r="X402" s="85"/>
      <c r="Y402" s="2">
        <v>1</v>
      </c>
      <c r="Z402" s="2">
        <f t="shared" si="27"/>
        <v>1</v>
      </c>
      <c r="AA402" s="2">
        <v>1</v>
      </c>
    </row>
    <row r="403" spans="1:27" ht="12" customHeight="1">
      <c r="A403" s="10">
        <v>399</v>
      </c>
      <c r="B403" s="98" t="s">
        <v>236</v>
      </c>
      <c r="C403" s="98" t="s">
        <v>235</v>
      </c>
      <c r="D403" s="11" t="s">
        <v>52</v>
      </c>
      <c r="E403" s="11" t="s">
        <v>304</v>
      </c>
      <c r="F403" s="12" t="s">
        <v>48</v>
      </c>
      <c r="G403" s="12" t="s">
        <v>310</v>
      </c>
      <c r="H403" s="12" t="s">
        <v>306</v>
      </c>
      <c r="I403" s="11" t="s">
        <v>507</v>
      </c>
      <c r="J403" s="12" t="str">
        <f>"≥17h"</f>
        <v>≥17h</v>
      </c>
      <c r="K403" s="12" t="s">
        <v>513</v>
      </c>
      <c r="L403" s="69" t="s">
        <v>519</v>
      </c>
      <c r="M403" s="11"/>
      <c r="N403" s="96"/>
      <c r="O403" s="83"/>
      <c r="P403" s="84"/>
      <c r="Q403" s="84"/>
      <c r="R403" s="84"/>
      <c r="S403" s="84"/>
      <c r="T403" s="84"/>
      <c r="U403" s="84"/>
      <c r="V403" s="84"/>
      <c r="W403" s="84"/>
      <c r="X403" s="85"/>
      <c r="Z403" s="2">
        <f t="shared" si="27"/>
        <v>0</v>
      </c>
      <c r="AA403" s="2">
        <v>0</v>
      </c>
    </row>
    <row r="404" spans="1:27" ht="12" customHeight="1">
      <c r="A404" s="10">
        <v>400</v>
      </c>
      <c r="B404" s="98" t="s">
        <v>281</v>
      </c>
      <c r="C404" s="98" t="s">
        <v>281</v>
      </c>
      <c r="D404" s="11" t="s">
        <v>51</v>
      </c>
      <c r="E404" s="11" t="s">
        <v>304</v>
      </c>
      <c r="F404" s="12" t="s">
        <v>48</v>
      </c>
      <c r="G404" s="12" t="s">
        <v>310</v>
      </c>
      <c r="H404" s="12" t="s">
        <v>306</v>
      </c>
      <c r="I404" s="11" t="s">
        <v>504</v>
      </c>
      <c r="J404" s="11" t="str">
        <f>"12-16h"</f>
        <v>12-16h</v>
      </c>
      <c r="K404" s="12" t="s">
        <v>513</v>
      </c>
      <c r="L404" s="69" t="s">
        <v>519</v>
      </c>
      <c r="M404" s="11">
        <v>1</v>
      </c>
      <c r="N404" s="96"/>
      <c r="O404" s="83"/>
      <c r="P404" s="84"/>
      <c r="Q404" s="84"/>
      <c r="R404" s="84"/>
      <c r="S404" s="84"/>
      <c r="T404" s="84"/>
      <c r="U404" s="84"/>
      <c r="V404" s="84"/>
      <c r="W404" s="84"/>
      <c r="X404" s="85"/>
      <c r="Z404" s="2">
        <f t="shared" si="27"/>
        <v>0</v>
      </c>
      <c r="AA404" s="2">
        <v>0</v>
      </c>
    </row>
    <row r="405" spans="1:27" ht="12" customHeight="1">
      <c r="A405" s="10">
        <v>401</v>
      </c>
      <c r="B405" s="98" t="s">
        <v>92</v>
      </c>
      <c r="C405" s="98" t="s">
        <v>89</v>
      </c>
      <c r="D405" s="11" t="s">
        <v>52</v>
      </c>
      <c r="E405" s="11" t="s">
        <v>303</v>
      </c>
      <c r="F405" s="12" t="s">
        <v>48</v>
      </c>
      <c r="G405" s="12" t="s">
        <v>310</v>
      </c>
      <c r="H405" s="12" t="s">
        <v>306</v>
      </c>
      <c r="I405" s="103" t="s">
        <v>504</v>
      </c>
      <c r="J405" s="12" t="str">
        <f>"≥17h"</f>
        <v>≥17h</v>
      </c>
      <c r="K405" s="12" t="s">
        <v>512</v>
      </c>
      <c r="L405" s="69" t="s">
        <v>520</v>
      </c>
      <c r="M405" s="11"/>
      <c r="N405" s="96"/>
      <c r="O405" s="83"/>
      <c r="P405" s="84"/>
      <c r="Q405" s="84"/>
      <c r="R405" s="84"/>
      <c r="S405" s="84"/>
      <c r="T405" s="84"/>
      <c r="U405" s="84"/>
      <c r="V405" s="84"/>
      <c r="W405" s="84"/>
      <c r="X405" s="85"/>
      <c r="Z405" s="2">
        <f t="shared" si="27"/>
        <v>0</v>
      </c>
      <c r="AA405" s="2">
        <v>0</v>
      </c>
    </row>
    <row r="406" spans="1:27" ht="12" customHeight="1">
      <c r="A406" s="10">
        <v>402</v>
      </c>
      <c r="B406" s="98" t="s">
        <v>92</v>
      </c>
      <c r="C406" s="98" t="s">
        <v>89</v>
      </c>
      <c r="D406" s="11" t="s">
        <v>51</v>
      </c>
      <c r="E406" s="11" t="s">
        <v>304</v>
      </c>
      <c r="F406" s="12" t="s">
        <v>50</v>
      </c>
      <c r="G406" s="12" t="s">
        <v>310</v>
      </c>
      <c r="H406" s="12" t="s">
        <v>306</v>
      </c>
      <c r="I406" s="103" t="s">
        <v>505</v>
      </c>
      <c r="J406" s="12" t="str">
        <f>"≥17h"</f>
        <v>≥17h</v>
      </c>
      <c r="K406" s="12" t="s">
        <v>47</v>
      </c>
      <c r="L406" s="69" t="s">
        <v>520</v>
      </c>
      <c r="M406" s="11">
        <v>1</v>
      </c>
      <c r="N406" s="96"/>
      <c r="O406" s="83"/>
      <c r="P406" s="84"/>
      <c r="Q406" s="84"/>
      <c r="R406" s="84"/>
      <c r="S406" s="84"/>
      <c r="T406" s="84"/>
      <c r="U406" s="84"/>
      <c r="V406" s="84"/>
      <c r="W406" s="84"/>
      <c r="X406" s="85"/>
      <c r="Z406" s="2">
        <f t="shared" si="27"/>
        <v>0</v>
      </c>
      <c r="AA406" s="2">
        <v>0</v>
      </c>
    </row>
    <row r="407" spans="1:27" ht="12" customHeight="1">
      <c r="A407" s="10">
        <v>403</v>
      </c>
      <c r="B407" s="98" t="s">
        <v>82</v>
      </c>
      <c r="C407" s="98" t="s">
        <v>82</v>
      </c>
      <c r="D407" s="11" t="s">
        <v>52</v>
      </c>
      <c r="E407" s="11" t="s">
        <v>303</v>
      </c>
      <c r="F407" s="12" t="s">
        <v>49</v>
      </c>
      <c r="G407" s="12" t="s">
        <v>310</v>
      </c>
      <c r="H407" s="12" t="s">
        <v>306</v>
      </c>
      <c r="I407" s="103" t="s">
        <v>505</v>
      </c>
      <c r="J407" s="11" t="str">
        <f>"12-16h"</f>
        <v>12-16h</v>
      </c>
      <c r="K407" s="12" t="s">
        <v>512</v>
      </c>
      <c r="L407" s="69" t="s">
        <v>518</v>
      </c>
      <c r="M407" s="11">
        <v>1</v>
      </c>
      <c r="N407" s="96"/>
      <c r="O407" s="83"/>
      <c r="P407" s="84"/>
      <c r="Q407" s="84"/>
      <c r="R407" s="84"/>
      <c r="S407" s="84"/>
      <c r="T407" s="84"/>
      <c r="U407" s="84"/>
      <c r="V407" s="84"/>
      <c r="W407" s="84"/>
      <c r="X407" s="85"/>
      <c r="Z407" s="2">
        <f t="shared" si="27"/>
        <v>0</v>
      </c>
      <c r="AA407" s="2">
        <v>0</v>
      </c>
    </row>
    <row r="408" spans="1:27" ht="12" customHeight="1">
      <c r="A408" s="10">
        <v>404</v>
      </c>
      <c r="B408" s="98" t="s">
        <v>243</v>
      </c>
      <c r="C408" s="98" t="s">
        <v>85</v>
      </c>
      <c r="D408" s="11" t="s">
        <v>51</v>
      </c>
      <c r="E408" s="11" t="s">
        <v>303</v>
      </c>
      <c r="F408" s="12" t="s">
        <v>50</v>
      </c>
      <c r="G408" s="12" t="s">
        <v>310</v>
      </c>
      <c r="H408" s="12" t="s">
        <v>306</v>
      </c>
      <c r="I408" s="11" t="s">
        <v>507</v>
      </c>
      <c r="J408" s="12" t="str">
        <f>"≥17h"</f>
        <v>≥17h</v>
      </c>
      <c r="K408" s="12" t="s">
        <v>47</v>
      </c>
      <c r="L408" s="69" t="s">
        <v>518</v>
      </c>
      <c r="M408" s="11">
        <v>1</v>
      </c>
      <c r="N408" s="96">
        <v>1</v>
      </c>
      <c r="O408" s="83"/>
      <c r="P408" s="84"/>
      <c r="Q408" s="84"/>
      <c r="R408" s="84"/>
      <c r="S408" s="84"/>
      <c r="T408" s="84"/>
      <c r="U408" s="84"/>
      <c r="V408" s="84"/>
      <c r="W408" s="84">
        <v>1</v>
      </c>
      <c r="X408" s="85"/>
      <c r="Y408" s="2">
        <v>1</v>
      </c>
      <c r="Z408" s="2">
        <f t="shared" si="27"/>
        <v>1</v>
      </c>
      <c r="AA408" s="2">
        <v>1</v>
      </c>
    </row>
    <row r="409" spans="1:27" ht="12" customHeight="1">
      <c r="A409" s="10">
        <v>405</v>
      </c>
      <c r="B409" s="98" t="s">
        <v>281</v>
      </c>
      <c r="C409" s="98" t="s">
        <v>281</v>
      </c>
      <c r="D409" s="11" t="s">
        <v>25</v>
      </c>
      <c r="E409" s="11" t="s">
        <v>304</v>
      </c>
      <c r="F409" s="12" t="s">
        <v>48</v>
      </c>
      <c r="G409" s="12" t="s">
        <v>310</v>
      </c>
      <c r="H409" s="12" t="s">
        <v>306</v>
      </c>
      <c r="I409" s="103" t="s">
        <v>505</v>
      </c>
      <c r="J409" s="11" t="str">
        <f>"12-16h"</f>
        <v>12-16h</v>
      </c>
      <c r="K409" s="12" t="s">
        <v>513</v>
      </c>
      <c r="L409" s="69" t="s">
        <v>519</v>
      </c>
      <c r="M409" s="11">
        <v>1</v>
      </c>
      <c r="N409" s="96"/>
      <c r="O409" s="83"/>
      <c r="P409" s="84"/>
      <c r="Q409" s="84"/>
      <c r="R409" s="84"/>
      <c r="S409" s="84"/>
      <c r="T409" s="84"/>
      <c r="U409" s="84"/>
      <c r="V409" s="84"/>
      <c r="W409" s="84"/>
      <c r="X409" s="85"/>
      <c r="Z409" s="2">
        <f t="shared" si="27"/>
        <v>0</v>
      </c>
      <c r="AA409" s="2">
        <v>0</v>
      </c>
    </row>
    <row r="410" spans="1:27" ht="12" customHeight="1">
      <c r="A410" s="10">
        <v>406</v>
      </c>
      <c r="B410" s="98" t="s">
        <v>281</v>
      </c>
      <c r="C410" s="98" t="s">
        <v>281</v>
      </c>
      <c r="D410" s="11" t="s">
        <v>52</v>
      </c>
      <c r="E410" s="11" t="s">
        <v>304</v>
      </c>
      <c r="F410" s="12" t="s">
        <v>50</v>
      </c>
      <c r="G410" s="12" t="s">
        <v>310</v>
      </c>
      <c r="H410" s="12" t="s">
        <v>306</v>
      </c>
      <c r="I410" s="11" t="s">
        <v>504</v>
      </c>
      <c r="J410" s="12" t="str">
        <f>"≥17h"</f>
        <v>≥17h</v>
      </c>
      <c r="K410" s="12" t="s">
        <v>47</v>
      </c>
      <c r="L410" s="69" t="s">
        <v>519</v>
      </c>
      <c r="M410" s="11"/>
      <c r="N410" s="96"/>
      <c r="O410" s="83"/>
      <c r="P410" s="84"/>
      <c r="Q410" s="84"/>
      <c r="R410" s="84"/>
      <c r="S410" s="84"/>
      <c r="T410" s="84"/>
      <c r="U410" s="84"/>
      <c r="V410" s="84"/>
      <c r="W410" s="84"/>
      <c r="X410" s="85"/>
      <c r="Z410" s="2">
        <f t="shared" si="27"/>
        <v>0</v>
      </c>
      <c r="AA410" s="2">
        <v>0</v>
      </c>
    </row>
    <row r="411" spans="1:27" ht="12" customHeight="1">
      <c r="A411" s="10">
        <v>407</v>
      </c>
      <c r="B411" s="98" t="s">
        <v>92</v>
      </c>
      <c r="C411" s="98" t="s">
        <v>89</v>
      </c>
      <c r="D411" s="11" t="s">
        <v>25</v>
      </c>
      <c r="E411" s="11" t="s">
        <v>303</v>
      </c>
      <c r="F411" s="12" t="s">
        <v>48</v>
      </c>
      <c r="G411" s="12" t="s">
        <v>310</v>
      </c>
      <c r="H411" s="12" t="s">
        <v>306</v>
      </c>
      <c r="I411" s="103" t="s">
        <v>504</v>
      </c>
      <c r="J411" s="12" t="str">
        <f>"≥17h"</f>
        <v>≥17h</v>
      </c>
      <c r="K411" s="12" t="s">
        <v>47</v>
      </c>
      <c r="L411" s="69" t="s">
        <v>520</v>
      </c>
      <c r="M411" s="11">
        <v>1</v>
      </c>
      <c r="N411" s="96">
        <v>1</v>
      </c>
      <c r="O411" s="83"/>
      <c r="P411" s="84">
        <v>1</v>
      </c>
      <c r="Q411" s="84"/>
      <c r="R411" s="84"/>
      <c r="S411" s="84"/>
      <c r="T411" s="84"/>
      <c r="U411" s="84"/>
      <c r="V411" s="84"/>
      <c r="W411" s="84"/>
      <c r="X411" s="85"/>
      <c r="Y411" s="2">
        <v>1</v>
      </c>
      <c r="Z411" s="2">
        <f t="shared" si="27"/>
        <v>1</v>
      </c>
      <c r="AA411" s="2">
        <v>1</v>
      </c>
    </row>
    <row r="412" spans="1:27" ht="12" customHeight="1">
      <c r="A412" s="10">
        <v>408</v>
      </c>
      <c r="B412" s="98" t="s">
        <v>243</v>
      </c>
      <c r="C412" s="98" t="s">
        <v>85</v>
      </c>
      <c r="D412" s="11" t="s">
        <v>52</v>
      </c>
      <c r="E412" s="11" t="s">
        <v>304</v>
      </c>
      <c r="F412" s="12" t="s">
        <v>49</v>
      </c>
      <c r="G412" s="12" t="s">
        <v>310</v>
      </c>
      <c r="H412" s="12" t="s">
        <v>306</v>
      </c>
      <c r="I412" s="103" t="s">
        <v>505</v>
      </c>
      <c r="J412" s="12" t="str">
        <f>"≥17h"</f>
        <v>≥17h</v>
      </c>
      <c r="K412" s="12" t="s">
        <v>47</v>
      </c>
      <c r="L412" s="69" t="s">
        <v>518</v>
      </c>
      <c r="M412" s="11">
        <v>1</v>
      </c>
      <c r="N412" s="96">
        <v>1</v>
      </c>
      <c r="O412" s="83"/>
      <c r="P412" s="84"/>
      <c r="Q412" s="84"/>
      <c r="R412" s="84">
        <v>1</v>
      </c>
      <c r="S412" s="84"/>
      <c r="T412" s="84"/>
      <c r="U412" s="84"/>
      <c r="V412" s="84"/>
      <c r="W412" s="84">
        <v>1</v>
      </c>
      <c r="X412" s="85"/>
      <c r="Y412" s="2">
        <v>1</v>
      </c>
      <c r="Z412" s="2">
        <f t="shared" si="27"/>
        <v>2</v>
      </c>
      <c r="AA412" s="2">
        <v>1</v>
      </c>
    </row>
    <row r="413" spans="1:27" ht="12" customHeight="1">
      <c r="A413" s="10">
        <v>409</v>
      </c>
      <c r="B413" s="98" t="s">
        <v>82</v>
      </c>
      <c r="C413" s="98" t="s">
        <v>82</v>
      </c>
      <c r="D413" s="11" t="s">
        <v>51</v>
      </c>
      <c r="E413" s="11" t="s">
        <v>304</v>
      </c>
      <c r="F413" s="12" t="s">
        <v>50</v>
      </c>
      <c r="G413" s="12" t="s">
        <v>310</v>
      </c>
      <c r="H413" s="12" t="s">
        <v>306</v>
      </c>
      <c r="I413" s="103" t="s">
        <v>504</v>
      </c>
      <c r="J413" s="11" t="str">
        <f>"12-16h"</f>
        <v>12-16h</v>
      </c>
      <c r="K413" s="12" t="s">
        <v>513</v>
      </c>
      <c r="L413" s="69" t="s">
        <v>518</v>
      </c>
      <c r="M413" s="11">
        <v>1</v>
      </c>
      <c r="N413" s="96"/>
      <c r="O413" s="83"/>
      <c r="P413" s="84"/>
      <c r="Q413" s="84"/>
      <c r="R413" s="84"/>
      <c r="S413" s="84"/>
      <c r="T413" s="84"/>
      <c r="U413" s="84"/>
      <c r="V413" s="84"/>
      <c r="W413" s="84"/>
      <c r="X413" s="85"/>
      <c r="Z413" s="2">
        <f t="shared" si="27"/>
        <v>0</v>
      </c>
      <c r="AA413" s="2">
        <v>0</v>
      </c>
    </row>
    <row r="414" spans="1:27" ht="12" customHeight="1">
      <c r="A414" s="10">
        <v>410</v>
      </c>
      <c r="B414" s="98" t="s">
        <v>238</v>
      </c>
      <c r="C414" s="98" t="s">
        <v>238</v>
      </c>
      <c r="D414" s="11" t="s">
        <v>52</v>
      </c>
      <c r="E414" s="11" t="s">
        <v>304</v>
      </c>
      <c r="F414" s="12" t="s">
        <v>49</v>
      </c>
      <c r="G414" s="12" t="s">
        <v>310</v>
      </c>
      <c r="H414" s="12" t="s">
        <v>306</v>
      </c>
      <c r="I414" s="103" t="s">
        <v>505</v>
      </c>
      <c r="J414" s="12" t="str">
        <f>"≥17h"</f>
        <v>≥17h</v>
      </c>
      <c r="K414" s="12" t="s">
        <v>512</v>
      </c>
      <c r="L414" s="69" t="s">
        <v>519</v>
      </c>
      <c r="M414" s="11"/>
      <c r="N414" s="96"/>
      <c r="O414" s="83"/>
      <c r="P414" s="84"/>
      <c r="Q414" s="84"/>
      <c r="R414" s="84"/>
      <c r="S414" s="84"/>
      <c r="T414" s="84"/>
      <c r="U414" s="84"/>
      <c r="V414" s="84"/>
      <c r="W414" s="84"/>
      <c r="X414" s="85"/>
      <c r="Z414" s="2">
        <f t="shared" si="27"/>
        <v>0</v>
      </c>
      <c r="AA414" s="2">
        <v>0</v>
      </c>
    </row>
    <row r="415" spans="1:27" ht="12" customHeight="1">
      <c r="A415" s="10">
        <v>411</v>
      </c>
      <c r="B415" s="98" t="s">
        <v>82</v>
      </c>
      <c r="C415" s="98" t="s">
        <v>82</v>
      </c>
      <c r="D415" s="11" t="s">
        <v>52</v>
      </c>
      <c r="E415" s="11" t="s">
        <v>304</v>
      </c>
      <c r="F415" s="12" t="s">
        <v>49</v>
      </c>
      <c r="G415" s="12" t="s">
        <v>310</v>
      </c>
      <c r="H415" s="12" t="s">
        <v>306</v>
      </c>
      <c r="I415" s="103" t="s">
        <v>504</v>
      </c>
      <c r="J415" s="11" t="str">
        <f>"12-16h"</f>
        <v>12-16h</v>
      </c>
      <c r="K415" s="12" t="s">
        <v>47</v>
      </c>
      <c r="L415" s="69" t="s">
        <v>518</v>
      </c>
      <c r="M415" s="11">
        <v>1</v>
      </c>
      <c r="N415" s="96"/>
      <c r="O415" s="83"/>
      <c r="P415" s="84"/>
      <c r="Q415" s="84"/>
      <c r="R415" s="84"/>
      <c r="S415" s="84"/>
      <c r="T415" s="84"/>
      <c r="U415" s="84"/>
      <c r="V415" s="84"/>
      <c r="W415" s="84"/>
      <c r="X415" s="85"/>
      <c r="Z415" s="2">
        <f t="shared" si="27"/>
        <v>0</v>
      </c>
      <c r="AA415" s="2">
        <v>0</v>
      </c>
    </row>
    <row r="416" spans="1:27" ht="12" customHeight="1">
      <c r="A416" s="10">
        <v>412</v>
      </c>
      <c r="B416" s="98" t="s">
        <v>131</v>
      </c>
      <c r="C416" s="98" t="s">
        <v>131</v>
      </c>
      <c r="D416" s="11" t="s">
        <v>51</v>
      </c>
      <c r="E416" s="11" t="s">
        <v>304</v>
      </c>
      <c r="F416" s="12" t="s">
        <v>48</v>
      </c>
      <c r="G416" s="12" t="s">
        <v>310</v>
      </c>
      <c r="H416" s="12" t="s">
        <v>306</v>
      </c>
      <c r="I416" s="11" t="s">
        <v>504</v>
      </c>
      <c r="J416" s="12" t="str">
        <f>"≥17h"</f>
        <v>≥17h</v>
      </c>
      <c r="K416" s="12" t="s">
        <v>47</v>
      </c>
      <c r="L416" s="69" t="s">
        <v>519</v>
      </c>
      <c r="M416" s="11">
        <v>1</v>
      </c>
      <c r="N416" s="96">
        <v>1</v>
      </c>
      <c r="O416" s="83">
        <v>1</v>
      </c>
      <c r="P416" s="84"/>
      <c r="Q416" s="84"/>
      <c r="R416" s="84"/>
      <c r="S416" s="84"/>
      <c r="T416" s="84"/>
      <c r="U416" s="84">
        <v>1</v>
      </c>
      <c r="V416" s="84"/>
      <c r="W416" s="84"/>
      <c r="X416" s="85"/>
      <c r="Y416" s="2">
        <v>1</v>
      </c>
      <c r="Z416" s="2">
        <f t="shared" si="27"/>
        <v>2</v>
      </c>
      <c r="AA416" s="2">
        <v>1</v>
      </c>
    </row>
    <row r="417" spans="1:27" ht="12" customHeight="1">
      <c r="A417" s="10">
        <v>413</v>
      </c>
      <c r="B417" s="98" t="s">
        <v>281</v>
      </c>
      <c r="C417" s="98" t="s">
        <v>281</v>
      </c>
      <c r="D417" s="11" t="s">
        <v>52</v>
      </c>
      <c r="E417" s="11" t="s">
        <v>303</v>
      </c>
      <c r="F417" s="12" t="s">
        <v>48</v>
      </c>
      <c r="G417" s="12" t="s">
        <v>310</v>
      </c>
      <c r="H417" s="12" t="s">
        <v>306</v>
      </c>
      <c r="I417" s="11" t="s">
        <v>504</v>
      </c>
      <c r="J417" s="11" t="str">
        <f>"12-16h"</f>
        <v>12-16h</v>
      </c>
      <c r="K417" s="12" t="s">
        <v>513</v>
      </c>
      <c r="L417" s="69" t="s">
        <v>519</v>
      </c>
      <c r="M417" s="11">
        <v>1</v>
      </c>
      <c r="N417" s="96"/>
      <c r="O417" s="83"/>
      <c r="P417" s="84"/>
      <c r="Q417" s="84"/>
      <c r="R417" s="84"/>
      <c r="S417" s="84"/>
      <c r="T417" s="84"/>
      <c r="U417" s="84"/>
      <c r="V417" s="84"/>
      <c r="W417" s="84"/>
      <c r="X417" s="85"/>
      <c r="Z417" s="2">
        <f t="shared" si="27"/>
        <v>0</v>
      </c>
      <c r="AA417" s="2">
        <v>0</v>
      </c>
    </row>
    <row r="418" spans="1:27" ht="12" customHeight="1">
      <c r="A418" s="10">
        <v>414</v>
      </c>
      <c r="B418" s="98" t="s">
        <v>281</v>
      </c>
      <c r="C418" s="98" t="s">
        <v>281</v>
      </c>
      <c r="D418" s="11" t="s">
        <v>25</v>
      </c>
      <c r="E418" s="11" t="s">
        <v>304</v>
      </c>
      <c r="F418" s="12" t="s">
        <v>48</v>
      </c>
      <c r="G418" s="12" t="s">
        <v>310</v>
      </c>
      <c r="H418" s="12" t="s">
        <v>306</v>
      </c>
      <c r="I418" s="103" t="s">
        <v>504</v>
      </c>
      <c r="J418" s="11" t="str">
        <f>"12-16h"</f>
        <v>12-16h</v>
      </c>
      <c r="K418" s="12" t="s">
        <v>512</v>
      </c>
      <c r="L418" s="69" t="s">
        <v>519</v>
      </c>
      <c r="M418" s="11">
        <v>1</v>
      </c>
      <c r="N418" s="96"/>
      <c r="O418" s="83"/>
      <c r="P418" s="84"/>
      <c r="Q418" s="84"/>
      <c r="R418" s="84"/>
      <c r="S418" s="84"/>
      <c r="T418" s="84"/>
      <c r="U418" s="84"/>
      <c r="V418" s="84"/>
      <c r="W418" s="84"/>
      <c r="X418" s="85"/>
      <c r="Z418" s="2">
        <f t="shared" si="27"/>
        <v>0</v>
      </c>
      <c r="AA418" s="2">
        <v>0</v>
      </c>
    </row>
    <row r="419" spans="1:27" ht="12" customHeight="1">
      <c r="A419" s="10">
        <v>415</v>
      </c>
      <c r="B419" s="98" t="s">
        <v>131</v>
      </c>
      <c r="C419" s="98" t="s">
        <v>131</v>
      </c>
      <c r="D419" s="11" t="s">
        <v>52</v>
      </c>
      <c r="E419" s="11" t="s">
        <v>304</v>
      </c>
      <c r="F419" s="12" t="s">
        <v>49</v>
      </c>
      <c r="G419" s="12" t="s">
        <v>310</v>
      </c>
      <c r="H419" s="12" t="s">
        <v>306</v>
      </c>
      <c r="I419" s="103" t="s">
        <v>504</v>
      </c>
      <c r="J419" s="12" t="str">
        <f>"≥17h"</f>
        <v>≥17h</v>
      </c>
      <c r="K419" s="12" t="s">
        <v>47</v>
      </c>
      <c r="L419" s="69" t="s">
        <v>519</v>
      </c>
      <c r="M419" s="11"/>
      <c r="N419" s="96"/>
      <c r="O419" s="83"/>
      <c r="P419" s="84"/>
      <c r="Q419" s="84"/>
      <c r="R419" s="84"/>
      <c r="S419" s="84"/>
      <c r="T419" s="84"/>
      <c r="U419" s="84"/>
      <c r="V419" s="84"/>
      <c r="W419" s="84"/>
      <c r="X419" s="85"/>
      <c r="Z419" s="2">
        <f t="shared" si="27"/>
        <v>0</v>
      </c>
      <c r="AA419" s="2">
        <v>0</v>
      </c>
    </row>
    <row r="420" spans="1:27" ht="12" customHeight="1">
      <c r="A420" s="10">
        <v>416</v>
      </c>
      <c r="B420" s="98" t="s">
        <v>238</v>
      </c>
      <c r="C420" s="98" t="s">
        <v>238</v>
      </c>
      <c r="D420" s="11" t="s">
        <v>51</v>
      </c>
      <c r="E420" s="11" t="s">
        <v>304</v>
      </c>
      <c r="F420" s="12" t="s">
        <v>48</v>
      </c>
      <c r="G420" s="12" t="s">
        <v>310</v>
      </c>
      <c r="H420" s="12" t="s">
        <v>306</v>
      </c>
      <c r="I420" s="11" t="s">
        <v>504</v>
      </c>
      <c r="J420" s="12" t="str">
        <f>"≥17h"</f>
        <v>≥17h</v>
      </c>
      <c r="K420" s="12" t="s">
        <v>513</v>
      </c>
      <c r="L420" s="69" t="s">
        <v>519</v>
      </c>
      <c r="M420" s="11">
        <v>1</v>
      </c>
      <c r="N420" s="96">
        <v>1</v>
      </c>
      <c r="O420" s="83"/>
      <c r="P420" s="84"/>
      <c r="Q420" s="84"/>
      <c r="R420" s="84">
        <v>1</v>
      </c>
      <c r="S420" s="84"/>
      <c r="T420" s="84"/>
      <c r="U420" s="84"/>
      <c r="V420" s="84"/>
      <c r="W420" s="84"/>
      <c r="X420" s="85"/>
      <c r="Y420" s="2">
        <v>1</v>
      </c>
      <c r="Z420" s="2">
        <f t="shared" si="27"/>
        <v>1</v>
      </c>
      <c r="AA420" s="2">
        <v>1</v>
      </c>
    </row>
    <row r="421" spans="1:27" ht="12" customHeight="1">
      <c r="A421" s="10">
        <v>417</v>
      </c>
      <c r="B421" s="98" t="s">
        <v>281</v>
      </c>
      <c r="C421" s="98" t="s">
        <v>281</v>
      </c>
      <c r="D421" s="11" t="s">
        <v>25</v>
      </c>
      <c r="E421" s="11" t="s">
        <v>303</v>
      </c>
      <c r="F421" s="12" t="s">
        <v>49</v>
      </c>
      <c r="G421" s="12" t="s">
        <v>310</v>
      </c>
      <c r="H421" s="12" t="s">
        <v>306</v>
      </c>
      <c r="I421" s="103" t="s">
        <v>505</v>
      </c>
      <c r="J421" s="12" t="str">
        <f>"≥17h"</f>
        <v>≥17h</v>
      </c>
      <c r="K421" s="12" t="s">
        <v>512</v>
      </c>
      <c r="L421" s="69" t="s">
        <v>519</v>
      </c>
      <c r="M421" s="11">
        <v>1</v>
      </c>
      <c r="N421" s="96"/>
      <c r="O421" s="83"/>
      <c r="P421" s="84"/>
      <c r="Q421" s="84"/>
      <c r="R421" s="84"/>
      <c r="S421" s="84"/>
      <c r="T421" s="84"/>
      <c r="U421" s="84"/>
      <c r="V421" s="84"/>
      <c r="W421" s="84"/>
      <c r="X421" s="85"/>
      <c r="Z421" s="2">
        <f t="shared" si="27"/>
        <v>0</v>
      </c>
      <c r="AA421" s="2">
        <v>0</v>
      </c>
    </row>
    <row r="422" spans="1:27" ht="12" customHeight="1">
      <c r="A422" s="10">
        <v>418</v>
      </c>
      <c r="B422" s="98" t="s">
        <v>190</v>
      </c>
      <c r="C422" s="98" t="s">
        <v>190</v>
      </c>
      <c r="D422" s="11" t="s">
        <v>52</v>
      </c>
      <c r="E422" s="11" t="s">
        <v>303</v>
      </c>
      <c r="F422" s="12" t="s">
        <v>49</v>
      </c>
      <c r="G422" s="12" t="s">
        <v>310</v>
      </c>
      <c r="H422" s="12" t="s">
        <v>306</v>
      </c>
      <c r="I422" s="103" t="s">
        <v>504</v>
      </c>
      <c r="J422" s="12" t="str">
        <f>"≥17h"</f>
        <v>≥17h</v>
      </c>
      <c r="K422" s="12" t="s">
        <v>47</v>
      </c>
      <c r="L422" s="69" t="s">
        <v>518</v>
      </c>
      <c r="M422" s="11"/>
      <c r="N422" s="96"/>
      <c r="O422" s="83"/>
      <c r="P422" s="84"/>
      <c r="Q422" s="84"/>
      <c r="R422" s="84"/>
      <c r="S422" s="84"/>
      <c r="T422" s="84"/>
      <c r="U422" s="84"/>
      <c r="V422" s="84"/>
      <c r="W422" s="84"/>
      <c r="X422" s="85"/>
      <c r="Z422" s="2">
        <f t="shared" si="27"/>
        <v>0</v>
      </c>
      <c r="AA422" s="2">
        <v>0</v>
      </c>
    </row>
    <row r="423" spans="1:27" ht="12" customHeight="1">
      <c r="A423" s="10">
        <v>419</v>
      </c>
      <c r="B423" s="98" t="s">
        <v>131</v>
      </c>
      <c r="C423" s="98" t="s">
        <v>131</v>
      </c>
      <c r="D423" s="11" t="s">
        <v>51</v>
      </c>
      <c r="E423" s="11" t="s">
        <v>303</v>
      </c>
      <c r="F423" s="12" t="s">
        <v>48</v>
      </c>
      <c r="G423" s="12" t="s">
        <v>510</v>
      </c>
      <c r="H423" s="12" t="s">
        <v>307</v>
      </c>
      <c r="I423" s="11" t="s">
        <v>504</v>
      </c>
      <c r="J423" s="11" t="str">
        <f>"12-16h"</f>
        <v>12-16h</v>
      </c>
      <c r="K423" s="12" t="s">
        <v>513</v>
      </c>
      <c r="L423" s="69" t="s">
        <v>519</v>
      </c>
      <c r="M423" s="11">
        <v>1</v>
      </c>
      <c r="N423" s="96"/>
      <c r="O423" s="83"/>
      <c r="P423" s="84"/>
      <c r="Q423" s="84"/>
      <c r="R423" s="84"/>
      <c r="S423" s="84"/>
      <c r="T423" s="84"/>
      <c r="U423" s="84"/>
      <c r="V423" s="84"/>
      <c r="W423" s="84"/>
      <c r="X423" s="85"/>
      <c r="Z423" s="2">
        <f t="shared" si="27"/>
        <v>0</v>
      </c>
      <c r="AA423" s="2">
        <v>0</v>
      </c>
    </row>
    <row r="424" spans="1:27" ht="12" customHeight="1">
      <c r="A424" s="10">
        <v>420</v>
      </c>
      <c r="B424" s="98" t="s">
        <v>82</v>
      </c>
      <c r="C424" s="98" t="s">
        <v>82</v>
      </c>
      <c r="D424" s="11" t="s">
        <v>52</v>
      </c>
      <c r="E424" s="11" t="s">
        <v>304</v>
      </c>
      <c r="F424" s="12" t="s">
        <v>48</v>
      </c>
      <c r="G424" s="12" t="s">
        <v>310</v>
      </c>
      <c r="H424" s="12" t="s">
        <v>306</v>
      </c>
      <c r="I424" s="11" t="s">
        <v>507</v>
      </c>
      <c r="J424" s="11" t="str">
        <f>"12-16h"</f>
        <v>12-16h</v>
      </c>
      <c r="K424" s="12" t="s">
        <v>512</v>
      </c>
      <c r="L424" s="69" t="s">
        <v>518</v>
      </c>
      <c r="M424" s="11"/>
      <c r="N424" s="96"/>
      <c r="O424" s="83"/>
      <c r="P424" s="84"/>
      <c r="Q424" s="84"/>
      <c r="R424" s="84"/>
      <c r="S424" s="84"/>
      <c r="T424" s="84"/>
      <c r="U424" s="84"/>
      <c r="V424" s="84"/>
      <c r="W424" s="84"/>
      <c r="X424" s="85"/>
      <c r="Z424" s="2">
        <f t="shared" si="27"/>
        <v>0</v>
      </c>
      <c r="AA424" s="2">
        <v>0</v>
      </c>
    </row>
    <row r="425" spans="1:27" ht="12" customHeight="1">
      <c r="A425" s="10">
        <v>421</v>
      </c>
      <c r="B425" s="98" t="s">
        <v>190</v>
      </c>
      <c r="C425" s="98" t="s">
        <v>190</v>
      </c>
      <c r="D425" s="11" t="s">
        <v>51</v>
      </c>
      <c r="E425" s="11" t="s">
        <v>304</v>
      </c>
      <c r="F425" s="12" t="s">
        <v>50</v>
      </c>
      <c r="G425" s="12" t="s">
        <v>510</v>
      </c>
      <c r="H425" s="12" t="s">
        <v>306</v>
      </c>
      <c r="I425" s="11" t="s">
        <v>504</v>
      </c>
      <c r="J425" s="11" t="str">
        <f>"12-16h"</f>
        <v>12-16h</v>
      </c>
      <c r="K425" s="12" t="s">
        <v>512</v>
      </c>
      <c r="L425" s="69" t="s">
        <v>518</v>
      </c>
      <c r="M425" s="11">
        <v>1</v>
      </c>
      <c r="N425" s="96">
        <v>1</v>
      </c>
      <c r="O425" s="83"/>
      <c r="P425" s="84"/>
      <c r="Q425" s="84">
        <v>1</v>
      </c>
      <c r="R425" s="84"/>
      <c r="S425" s="84"/>
      <c r="T425" s="84"/>
      <c r="U425" s="84"/>
      <c r="V425" s="84"/>
      <c r="W425" s="84"/>
      <c r="X425" s="85"/>
      <c r="Y425" s="2">
        <v>1</v>
      </c>
      <c r="Z425" s="2">
        <f t="shared" si="27"/>
        <v>1</v>
      </c>
      <c r="AA425" s="2">
        <v>1</v>
      </c>
    </row>
    <row r="426" spans="1:27" ht="12" customHeight="1">
      <c r="A426" s="10">
        <v>422</v>
      </c>
      <c r="B426" s="98" t="s">
        <v>238</v>
      </c>
      <c r="C426" s="98" t="s">
        <v>238</v>
      </c>
      <c r="D426" s="11" t="s">
        <v>52</v>
      </c>
      <c r="E426" s="11" t="s">
        <v>304</v>
      </c>
      <c r="F426" s="12" t="s">
        <v>49</v>
      </c>
      <c r="G426" s="12" t="s">
        <v>310</v>
      </c>
      <c r="H426" s="12" t="s">
        <v>306</v>
      </c>
      <c r="I426" s="103" t="s">
        <v>504</v>
      </c>
      <c r="J426" s="12" t="str">
        <f>"≥17h"</f>
        <v>≥17h</v>
      </c>
      <c r="K426" s="12" t="s">
        <v>512</v>
      </c>
      <c r="L426" s="69" t="s">
        <v>519</v>
      </c>
      <c r="M426" s="11"/>
      <c r="N426" s="96"/>
      <c r="O426" s="83"/>
      <c r="P426" s="84"/>
      <c r="Q426" s="84"/>
      <c r="R426" s="84"/>
      <c r="S426" s="84"/>
      <c r="T426" s="84"/>
      <c r="U426" s="84"/>
      <c r="V426" s="84"/>
      <c r="W426" s="84"/>
      <c r="X426" s="85"/>
      <c r="Z426" s="2">
        <f t="shared" si="27"/>
        <v>0</v>
      </c>
      <c r="AA426" s="2">
        <v>0</v>
      </c>
    </row>
    <row r="427" spans="1:27" ht="12" customHeight="1">
      <c r="A427" s="10">
        <v>423</v>
      </c>
      <c r="B427" s="98" t="s">
        <v>281</v>
      </c>
      <c r="C427" s="98" t="s">
        <v>281</v>
      </c>
      <c r="D427" s="11" t="s">
        <v>51</v>
      </c>
      <c r="E427" s="11" t="s">
        <v>304</v>
      </c>
      <c r="F427" s="12" t="s">
        <v>48</v>
      </c>
      <c r="G427" s="12" t="s">
        <v>310</v>
      </c>
      <c r="H427" s="12" t="s">
        <v>306</v>
      </c>
      <c r="I427" s="11" t="s">
        <v>507</v>
      </c>
      <c r="J427" s="12" t="str">
        <f>"≥17h"</f>
        <v>≥17h</v>
      </c>
      <c r="K427" s="12" t="s">
        <v>513</v>
      </c>
      <c r="L427" s="69" t="s">
        <v>519</v>
      </c>
      <c r="M427" s="11">
        <v>1</v>
      </c>
      <c r="N427" s="96"/>
      <c r="O427" s="83"/>
      <c r="P427" s="84"/>
      <c r="Q427" s="84"/>
      <c r="R427" s="84"/>
      <c r="S427" s="84"/>
      <c r="T427" s="84"/>
      <c r="U427" s="84"/>
      <c r="V427" s="84"/>
      <c r="W427" s="84"/>
      <c r="X427" s="85"/>
      <c r="Z427" s="2">
        <f t="shared" si="27"/>
        <v>0</v>
      </c>
      <c r="AA427" s="2">
        <v>0</v>
      </c>
    </row>
    <row r="428" spans="1:27" ht="12" customHeight="1">
      <c r="A428" s="10">
        <v>424</v>
      </c>
      <c r="B428" s="98" t="s">
        <v>133</v>
      </c>
      <c r="C428" s="98" t="s">
        <v>131</v>
      </c>
      <c r="D428" s="11" t="s">
        <v>51</v>
      </c>
      <c r="E428" s="11" t="s">
        <v>304</v>
      </c>
      <c r="F428" s="12" t="s">
        <v>50</v>
      </c>
      <c r="G428" s="12" t="s">
        <v>310</v>
      </c>
      <c r="H428" s="12" t="s">
        <v>306</v>
      </c>
      <c r="I428" s="103" t="s">
        <v>504</v>
      </c>
      <c r="J428" s="12" t="str">
        <f>"≥17h"</f>
        <v>≥17h</v>
      </c>
      <c r="K428" s="12" t="s">
        <v>47</v>
      </c>
      <c r="L428" s="69" t="s">
        <v>519</v>
      </c>
      <c r="M428" s="11">
        <v>1</v>
      </c>
      <c r="N428" s="96"/>
      <c r="O428" s="83"/>
      <c r="P428" s="84"/>
      <c r="Q428" s="84"/>
      <c r="R428" s="84"/>
      <c r="S428" s="84"/>
      <c r="T428" s="84"/>
      <c r="U428" s="84"/>
      <c r="V428" s="84"/>
      <c r="W428" s="84"/>
      <c r="X428" s="85"/>
      <c r="Z428" s="2">
        <f t="shared" si="27"/>
        <v>0</v>
      </c>
      <c r="AA428" s="2">
        <v>0</v>
      </c>
    </row>
    <row r="429" spans="1:27" ht="12" customHeight="1">
      <c r="A429" s="10">
        <v>425</v>
      </c>
      <c r="B429" s="98" t="s">
        <v>190</v>
      </c>
      <c r="C429" s="98" t="s">
        <v>190</v>
      </c>
      <c r="D429" s="11" t="s">
        <v>51</v>
      </c>
      <c r="E429" s="11" t="s">
        <v>303</v>
      </c>
      <c r="F429" s="12" t="s">
        <v>50</v>
      </c>
      <c r="G429" s="12" t="s">
        <v>310</v>
      </c>
      <c r="H429" s="12" t="s">
        <v>306</v>
      </c>
      <c r="I429" s="103" t="s">
        <v>504</v>
      </c>
      <c r="J429" s="11" t="str">
        <f>"12-16h"</f>
        <v>12-16h</v>
      </c>
      <c r="K429" s="12" t="s">
        <v>512</v>
      </c>
      <c r="L429" s="69" t="s">
        <v>518</v>
      </c>
      <c r="M429" s="11">
        <v>1</v>
      </c>
      <c r="N429" s="96">
        <v>1</v>
      </c>
      <c r="O429" s="83">
        <v>1</v>
      </c>
      <c r="P429" s="84"/>
      <c r="Q429" s="84"/>
      <c r="R429" s="84"/>
      <c r="S429" s="84"/>
      <c r="T429" s="84"/>
      <c r="U429" s="84"/>
      <c r="V429" s="84"/>
      <c r="W429" s="84"/>
      <c r="X429" s="85"/>
      <c r="Y429" s="2">
        <v>1</v>
      </c>
      <c r="Z429" s="2">
        <f t="shared" si="27"/>
        <v>1</v>
      </c>
      <c r="AA429" s="2">
        <v>1</v>
      </c>
    </row>
    <row r="430" spans="1:27" ht="12" customHeight="1">
      <c r="A430" s="10">
        <v>426</v>
      </c>
      <c r="B430" s="98" t="s">
        <v>281</v>
      </c>
      <c r="C430" s="98" t="s">
        <v>281</v>
      </c>
      <c r="D430" s="11" t="s">
        <v>52</v>
      </c>
      <c r="E430" s="11" t="s">
        <v>304</v>
      </c>
      <c r="F430" s="12" t="s">
        <v>48</v>
      </c>
      <c r="G430" s="12" t="s">
        <v>310</v>
      </c>
      <c r="H430" s="12" t="s">
        <v>306</v>
      </c>
      <c r="I430" s="103" t="s">
        <v>505</v>
      </c>
      <c r="J430" s="12" t="str">
        <f>"≥17h"</f>
        <v>≥17h</v>
      </c>
      <c r="K430" s="12" t="s">
        <v>512</v>
      </c>
      <c r="L430" s="69" t="s">
        <v>519</v>
      </c>
      <c r="M430" s="11">
        <v>1</v>
      </c>
      <c r="N430" s="96"/>
      <c r="O430" s="83"/>
      <c r="P430" s="84"/>
      <c r="Q430" s="84"/>
      <c r="R430" s="84"/>
      <c r="S430" s="84"/>
      <c r="T430" s="84"/>
      <c r="U430" s="84"/>
      <c r="V430" s="84"/>
      <c r="W430" s="84"/>
      <c r="X430" s="85"/>
      <c r="Z430" s="2">
        <f t="shared" si="27"/>
        <v>0</v>
      </c>
      <c r="AA430" s="2">
        <v>0</v>
      </c>
    </row>
    <row r="431" spans="1:27" ht="12" customHeight="1">
      <c r="A431" s="10">
        <v>427</v>
      </c>
      <c r="B431" s="98" t="s">
        <v>133</v>
      </c>
      <c r="C431" s="98" t="s">
        <v>131</v>
      </c>
      <c r="D431" s="11" t="s">
        <v>52</v>
      </c>
      <c r="E431" s="11" t="s">
        <v>304</v>
      </c>
      <c r="F431" s="12" t="s">
        <v>49</v>
      </c>
      <c r="G431" s="12" t="s">
        <v>310</v>
      </c>
      <c r="H431" s="12" t="s">
        <v>306</v>
      </c>
      <c r="I431" s="103" t="s">
        <v>505</v>
      </c>
      <c r="J431" s="12" t="str">
        <f>"≥17h"</f>
        <v>≥17h</v>
      </c>
      <c r="K431" s="12" t="s">
        <v>47</v>
      </c>
      <c r="L431" s="69" t="s">
        <v>519</v>
      </c>
      <c r="M431" s="11">
        <v>1</v>
      </c>
      <c r="N431" s="96">
        <v>1</v>
      </c>
      <c r="O431" s="83"/>
      <c r="P431" s="84">
        <v>1</v>
      </c>
      <c r="Q431" s="84"/>
      <c r="R431" s="84"/>
      <c r="S431" s="84"/>
      <c r="T431" s="84"/>
      <c r="U431" s="84"/>
      <c r="V431" s="84"/>
      <c r="W431" s="84"/>
      <c r="X431" s="85"/>
      <c r="Y431" s="2">
        <v>1</v>
      </c>
      <c r="Z431" s="2">
        <f t="shared" si="27"/>
        <v>1</v>
      </c>
      <c r="AA431" s="2">
        <v>1</v>
      </c>
    </row>
    <row r="432" spans="1:27" ht="12" customHeight="1">
      <c r="A432" s="10">
        <v>428</v>
      </c>
      <c r="B432" s="98" t="s">
        <v>281</v>
      </c>
      <c r="C432" s="98" t="s">
        <v>281</v>
      </c>
      <c r="D432" s="11" t="s">
        <v>52</v>
      </c>
      <c r="E432" s="11" t="s">
        <v>304</v>
      </c>
      <c r="F432" s="12" t="s">
        <v>49</v>
      </c>
      <c r="G432" s="12" t="s">
        <v>310</v>
      </c>
      <c r="H432" s="12" t="s">
        <v>306</v>
      </c>
      <c r="I432" s="103" t="s">
        <v>504</v>
      </c>
      <c r="J432" s="11" t="str">
        <f>"12-16h"</f>
        <v>12-16h</v>
      </c>
      <c r="K432" s="12" t="s">
        <v>512</v>
      </c>
      <c r="L432" s="69" t="s">
        <v>519</v>
      </c>
      <c r="M432" s="11">
        <v>1</v>
      </c>
      <c r="N432" s="96"/>
      <c r="O432" s="83"/>
      <c r="P432" s="84"/>
      <c r="Q432" s="84"/>
      <c r="R432" s="84"/>
      <c r="S432" s="84"/>
      <c r="T432" s="84"/>
      <c r="U432" s="84"/>
      <c r="V432" s="84"/>
      <c r="W432" s="84"/>
      <c r="X432" s="85"/>
      <c r="Z432" s="2">
        <f t="shared" si="27"/>
        <v>0</v>
      </c>
      <c r="AA432" s="2">
        <v>0</v>
      </c>
    </row>
    <row r="433" spans="1:27" ht="12" customHeight="1">
      <c r="A433" s="10">
        <v>429</v>
      </c>
      <c r="B433" s="98" t="s">
        <v>190</v>
      </c>
      <c r="C433" s="98" t="s">
        <v>190</v>
      </c>
      <c r="D433" s="11" t="s">
        <v>51</v>
      </c>
      <c r="E433" s="11" t="s">
        <v>303</v>
      </c>
      <c r="F433" s="12" t="s">
        <v>48</v>
      </c>
      <c r="G433" s="12" t="s">
        <v>510</v>
      </c>
      <c r="H433" s="12" t="s">
        <v>306</v>
      </c>
      <c r="I433" s="103" t="s">
        <v>504</v>
      </c>
      <c r="J433" s="12" t="str">
        <f>"≥17h"</f>
        <v>≥17h</v>
      </c>
      <c r="K433" s="12" t="s">
        <v>513</v>
      </c>
      <c r="L433" s="69" t="s">
        <v>518</v>
      </c>
      <c r="M433" s="11">
        <v>1</v>
      </c>
      <c r="N433" s="96">
        <v>1</v>
      </c>
      <c r="O433" s="83"/>
      <c r="P433" s="84"/>
      <c r="Q433" s="84">
        <v>1</v>
      </c>
      <c r="R433" s="84">
        <v>1</v>
      </c>
      <c r="S433" s="84"/>
      <c r="T433" s="84"/>
      <c r="U433" s="84"/>
      <c r="V433" s="84"/>
      <c r="W433" s="84"/>
      <c r="X433" s="85"/>
      <c r="Y433" s="2">
        <v>1</v>
      </c>
      <c r="Z433" s="2">
        <f t="shared" si="27"/>
        <v>2</v>
      </c>
      <c r="AA433" s="2">
        <v>1</v>
      </c>
    </row>
    <row r="434" spans="1:27" ht="12" customHeight="1">
      <c r="A434" s="10">
        <v>430</v>
      </c>
      <c r="B434" s="98" t="s">
        <v>82</v>
      </c>
      <c r="C434" s="98" t="s">
        <v>82</v>
      </c>
      <c r="D434" s="11" t="s">
        <v>51</v>
      </c>
      <c r="E434" s="11" t="s">
        <v>304</v>
      </c>
      <c r="F434" s="12" t="s">
        <v>49</v>
      </c>
      <c r="G434" s="12" t="s">
        <v>310</v>
      </c>
      <c r="H434" s="12" t="s">
        <v>306</v>
      </c>
      <c r="I434" s="11" t="s">
        <v>507</v>
      </c>
      <c r="J434" s="11" t="str">
        <f>"12-16h"</f>
        <v>12-16h</v>
      </c>
      <c r="K434" s="12" t="s">
        <v>512</v>
      </c>
      <c r="L434" s="69" t="s">
        <v>518</v>
      </c>
      <c r="M434" s="11">
        <v>1</v>
      </c>
      <c r="N434" s="96"/>
      <c r="O434" s="83"/>
      <c r="P434" s="84"/>
      <c r="Q434" s="84"/>
      <c r="R434" s="84"/>
      <c r="S434" s="84"/>
      <c r="T434" s="84"/>
      <c r="U434" s="84"/>
      <c r="V434" s="84"/>
      <c r="W434" s="84"/>
      <c r="X434" s="85"/>
      <c r="Z434" s="2">
        <f t="shared" si="27"/>
        <v>0</v>
      </c>
      <c r="AA434" s="2">
        <v>0</v>
      </c>
    </row>
    <row r="435" spans="1:27" ht="12" customHeight="1">
      <c r="A435" s="10">
        <v>431</v>
      </c>
      <c r="B435" s="98" t="s">
        <v>136</v>
      </c>
      <c r="C435" s="98" t="s">
        <v>131</v>
      </c>
      <c r="D435" s="11" t="s">
        <v>52</v>
      </c>
      <c r="E435" s="11" t="s">
        <v>303</v>
      </c>
      <c r="F435" s="12" t="s">
        <v>50</v>
      </c>
      <c r="G435" s="12" t="s">
        <v>510</v>
      </c>
      <c r="H435" s="12" t="s">
        <v>306</v>
      </c>
      <c r="I435" s="103" t="s">
        <v>504</v>
      </c>
      <c r="J435" s="12" t="str">
        <f>"≥17h"</f>
        <v>≥17h</v>
      </c>
      <c r="K435" s="12" t="s">
        <v>47</v>
      </c>
      <c r="L435" s="69" t="s">
        <v>519</v>
      </c>
      <c r="M435" s="11">
        <v>1</v>
      </c>
      <c r="N435" s="96">
        <v>1</v>
      </c>
      <c r="O435" s="83"/>
      <c r="P435" s="84"/>
      <c r="Q435" s="84">
        <v>1</v>
      </c>
      <c r="R435" s="84"/>
      <c r="S435" s="84"/>
      <c r="T435" s="84"/>
      <c r="U435" s="84"/>
      <c r="V435" s="84"/>
      <c r="W435" s="84"/>
      <c r="X435" s="85"/>
      <c r="Y435" s="2">
        <v>1</v>
      </c>
      <c r="Z435" s="2">
        <f t="shared" si="27"/>
        <v>1</v>
      </c>
      <c r="AA435" s="2">
        <v>1</v>
      </c>
    </row>
    <row r="436" spans="1:27" ht="12" customHeight="1">
      <c r="A436" s="10">
        <v>432</v>
      </c>
      <c r="B436" s="98" t="s">
        <v>241</v>
      </c>
      <c r="C436" s="98" t="s">
        <v>241</v>
      </c>
      <c r="D436" s="11" t="s">
        <v>51</v>
      </c>
      <c r="E436" s="11" t="s">
        <v>304</v>
      </c>
      <c r="F436" s="12" t="s">
        <v>48</v>
      </c>
      <c r="G436" s="12" t="s">
        <v>510</v>
      </c>
      <c r="H436" s="12" t="s">
        <v>307</v>
      </c>
      <c r="I436" s="11" t="s">
        <v>507</v>
      </c>
      <c r="J436" s="11" t="str">
        <f>"12-16h"</f>
        <v>12-16h</v>
      </c>
      <c r="K436" s="12" t="s">
        <v>513</v>
      </c>
      <c r="L436" s="69" t="s">
        <v>519</v>
      </c>
      <c r="M436" s="11"/>
      <c r="N436" s="96"/>
      <c r="O436" s="83"/>
      <c r="P436" s="84"/>
      <c r="Q436" s="84"/>
      <c r="R436" s="84"/>
      <c r="S436" s="84"/>
      <c r="T436" s="84"/>
      <c r="U436" s="84"/>
      <c r="V436" s="84"/>
      <c r="W436" s="84"/>
      <c r="X436" s="85"/>
      <c r="Z436" s="2">
        <f t="shared" si="27"/>
        <v>0</v>
      </c>
      <c r="AA436" s="2">
        <v>0</v>
      </c>
    </row>
    <row r="437" spans="1:27" ht="12" customHeight="1">
      <c r="A437" s="10">
        <v>433</v>
      </c>
      <c r="B437" s="98" t="s">
        <v>241</v>
      </c>
      <c r="C437" s="98" t="s">
        <v>241</v>
      </c>
      <c r="D437" s="11" t="s">
        <v>51</v>
      </c>
      <c r="E437" s="11" t="s">
        <v>304</v>
      </c>
      <c r="F437" s="12" t="s">
        <v>48</v>
      </c>
      <c r="G437" s="12" t="s">
        <v>310</v>
      </c>
      <c r="H437" s="12" t="s">
        <v>306</v>
      </c>
      <c r="I437" s="11" t="s">
        <v>504</v>
      </c>
      <c r="J437" s="12" t="str">
        <f t="shared" ref="J437:J442" si="28">"≥17h"</f>
        <v>≥17h</v>
      </c>
      <c r="K437" s="12" t="s">
        <v>513</v>
      </c>
      <c r="L437" s="69" t="s">
        <v>519</v>
      </c>
      <c r="M437" s="11">
        <v>1</v>
      </c>
      <c r="N437" s="96">
        <v>1</v>
      </c>
      <c r="O437" s="83">
        <v>1</v>
      </c>
      <c r="P437" s="84"/>
      <c r="Q437" s="84">
        <v>1</v>
      </c>
      <c r="R437" s="84"/>
      <c r="S437" s="84"/>
      <c r="T437" s="84"/>
      <c r="U437" s="84"/>
      <c r="V437" s="84"/>
      <c r="W437" s="84"/>
      <c r="X437" s="85"/>
      <c r="Y437" s="2">
        <v>1</v>
      </c>
      <c r="Z437" s="2">
        <f t="shared" si="27"/>
        <v>2</v>
      </c>
      <c r="AA437" s="2">
        <v>1</v>
      </c>
    </row>
    <row r="438" spans="1:27" ht="12" customHeight="1">
      <c r="A438" s="10">
        <v>434</v>
      </c>
      <c r="B438" s="98" t="s">
        <v>166</v>
      </c>
      <c r="C438" s="98" t="s">
        <v>166</v>
      </c>
      <c r="D438" s="11" t="s">
        <v>25</v>
      </c>
      <c r="E438" s="11" t="s">
        <v>303</v>
      </c>
      <c r="F438" s="12" t="s">
        <v>48</v>
      </c>
      <c r="G438" s="12" t="s">
        <v>310</v>
      </c>
      <c r="H438" s="12" t="s">
        <v>307</v>
      </c>
      <c r="I438" s="12" t="s">
        <v>505</v>
      </c>
      <c r="J438" s="12" t="str">
        <f t="shared" si="28"/>
        <v>≥17h</v>
      </c>
      <c r="K438" s="12" t="s">
        <v>47</v>
      </c>
      <c r="L438" s="69" t="s">
        <v>518</v>
      </c>
      <c r="M438" s="11">
        <v>1</v>
      </c>
      <c r="N438" s="96">
        <v>1</v>
      </c>
      <c r="O438" s="83">
        <v>1</v>
      </c>
      <c r="P438" s="84"/>
      <c r="Q438" s="84"/>
      <c r="R438" s="84"/>
      <c r="S438" s="84"/>
      <c r="T438" s="84"/>
      <c r="U438" s="84"/>
      <c r="V438" s="84"/>
      <c r="W438" s="84"/>
      <c r="X438" s="85"/>
      <c r="Y438" s="2">
        <v>1</v>
      </c>
      <c r="Z438" s="2">
        <f t="shared" si="27"/>
        <v>1</v>
      </c>
      <c r="AA438" s="2">
        <v>1</v>
      </c>
    </row>
    <row r="439" spans="1:27" ht="12" customHeight="1">
      <c r="A439" s="10">
        <v>435</v>
      </c>
      <c r="B439" s="98" t="s">
        <v>136</v>
      </c>
      <c r="C439" s="98" t="s">
        <v>131</v>
      </c>
      <c r="D439" s="11" t="s">
        <v>51</v>
      </c>
      <c r="E439" s="11" t="s">
        <v>304</v>
      </c>
      <c r="F439" s="12" t="s">
        <v>50</v>
      </c>
      <c r="G439" s="11" t="s">
        <v>511</v>
      </c>
      <c r="H439" s="12" t="s">
        <v>308</v>
      </c>
      <c r="I439" s="11" t="s">
        <v>507</v>
      </c>
      <c r="J439" s="12" t="str">
        <f t="shared" si="28"/>
        <v>≥17h</v>
      </c>
      <c r="K439" s="12" t="s">
        <v>512</v>
      </c>
      <c r="L439" s="69" t="s">
        <v>519</v>
      </c>
      <c r="M439" s="11"/>
      <c r="N439" s="96"/>
      <c r="O439" s="83"/>
      <c r="P439" s="84"/>
      <c r="Q439" s="84"/>
      <c r="R439" s="84"/>
      <c r="S439" s="84"/>
      <c r="T439" s="84"/>
      <c r="U439" s="84"/>
      <c r="V439" s="84"/>
      <c r="W439" s="84"/>
      <c r="X439" s="85"/>
      <c r="Z439" s="2">
        <f t="shared" si="27"/>
        <v>0</v>
      </c>
      <c r="AA439" s="2">
        <v>0</v>
      </c>
    </row>
    <row r="440" spans="1:27" ht="12" customHeight="1">
      <c r="A440" s="10">
        <v>436</v>
      </c>
      <c r="B440" s="98" t="s">
        <v>281</v>
      </c>
      <c r="C440" s="98" t="s">
        <v>281</v>
      </c>
      <c r="D440" s="11" t="s">
        <v>52</v>
      </c>
      <c r="E440" s="11" t="s">
        <v>304</v>
      </c>
      <c r="F440" s="12" t="s">
        <v>49</v>
      </c>
      <c r="G440" s="12" t="s">
        <v>310</v>
      </c>
      <c r="H440" s="12" t="s">
        <v>306</v>
      </c>
      <c r="I440" s="103" t="s">
        <v>505</v>
      </c>
      <c r="J440" s="12" t="str">
        <f t="shared" si="28"/>
        <v>≥17h</v>
      </c>
      <c r="K440" s="12" t="s">
        <v>47</v>
      </c>
      <c r="L440" s="69" t="s">
        <v>519</v>
      </c>
      <c r="M440" s="11">
        <v>1</v>
      </c>
      <c r="N440" s="96"/>
      <c r="O440" s="83"/>
      <c r="P440" s="84"/>
      <c r="Q440" s="84"/>
      <c r="R440" s="84"/>
      <c r="S440" s="84"/>
      <c r="T440" s="84"/>
      <c r="U440" s="84"/>
      <c r="V440" s="84"/>
      <c r="W440" s="84"/>
      <c r="X440" s="85"/>
      <c r="Z440" s="2">
        <f t="shared" si="27"/>
        <v>0</v>
      </c>
      <c r="AA440" s="2">
        <v>0</v>
      </c>
    </row>
    <row r="441" spans="1:27" ht="12" customHeight="1">
      <c r="A441" s="10">
        <v>437</v>
      </c>
      <c r="B441" s="98" t="s">
        <v>190</v>
      </c>
      <c r="C441" s="98" t="s">
        <v>190</v>
      </c>
      <c r="D441" s="11" t="s">
        <v>25</v>
      </c>
      <c r="E441" s="11" t="s">
        <v>304</v>
      </c>
      <c r="F441" s="12" t="s">
        <v>48</v>
      </c>
      <c r="G441" s="12" t="s">
        <v>310</v>
      </c>
      <c r="H441" s="12" t="s">
        <v>306</v>
      </c>
      <c r="I441" s="11" t="s">
        <v>507</v>
      </c>
      <c r="J441" s="12" t="str">
        <f t="shared" si="28"/>
        <v>≥17h</v>
      </c>
      <c r="K441" s="12" t="s">
        <v>512</v>
      </c>
      <c r="L441" s="69" t="s">
        <v>518</v>
      </c>
      <c r="M441" s="11">
        <v>1</v>
      </c>
      <c r="N441" s="96">
        <v>1</v>
      </c>
      <c r="O441" s="83">
        <v>1</v>
      </c>
      <c r="P441" s="84"/>
      <c r="Q441" s="84">
        <v>1</v>
      </c>
      <c r="R441" s="84"/>
      <c r="S441" s="84"/>
      <c r="T441" s="84"/>
      <c r="U441" s="84"/>
      <c r="V441" s="84"/>
      <c r="W441" s="84"/>
      <c r="X441" s="85"/>
      <c r="Y441" s="2">
        <v>1</v>
      </c>
      <c r="Z441" s="2">
        <f t="shared" si="27"/>
        <v>2</v>
      </c>
      <c r="AA441" s="2">
        <v>1</v>
      </c>
    </row>
    <row r="442" spans="1:27" ht="12" customHeight="1">
      <c r="A442" s="10">
        <v>438</v>
      </c>
      <c r="B442" s="98" t="s">
        <v>136</v>
      </c>
      <c r="C442" s="98" t="s">
        <v>131</v>
      </c>
      <c r="D442" s="11" t="s">
        <v>25</v>
      </c>
      <c r="E442" s="11" t="s">
        <v>304</v>
      </c>
      <c r="F442" s="12" t="s">
        <v>48</v>
      </c>
      <c r="G442" s="11" t="s">
        <v>511</v>
      </c>
      <c r="H442" s="12" t="s">
        <v>307</v>
      </c>
      <c r="I442" s="103" t="s">
        <v>505</v>
      </c>
      <c r="J442" s="12" t="str">
        <f t="shared" si="28"/>
        <v>≥17h</v>
      </c>
      <c r="K442" s="12" t="s">
        <v>512</v>
      </c>
      <c r="L442" s="69" t="s">
        <v>519</v>
      </c>
      <c r="M442" s="11">
        <v>1</v>
      </c>
      <c r="N442" s="96"/>
      <c r="O442" s="83"/>
      <c r="P442" s="84"/>
      <c r="Q442" s="84"/>
      <c r="R442" s="84"/>
      <c r="S442" s="84"/>
      <c r="T442" s="84"/>
      <c r="U442" s="84"/>
      <c r="V442" s="84"/>
      <c r="W442" s="84"/>
      <c r="X442" s="85"/>
      <c r="Z442" s="2">
        <f t="shared" si="27"/>
        <v>0</v>
      </c>
      <c r="AA442" s="2">
        <v>0</v>
      </c>
    </row>
    <row r="443" spans="1:27" ht="12" customHeight="1">
      <c r="A443" s="10">
        <v>439</v>
      </c>
      <c r="B443" s="98" t="s">
        <v>281</v>
      </c>
      <c r="C443" s="98" t="s">
        <v>281</v>
      </c>
      <c r="D443" s="11" t="s">
        <v>51</v>
      </c>
      <c r="E443" s="11" t="s">
        <v>303</v>
      </c>
      <c r="F443" s="12" t="s">
        <v>48</v>
      </c>
      <c r="G443" s="12" t="s">
        <v>310</v>
      </c>
      <c r="H443" s="12" t="s">
        <v>306</v>
      </c>
      <c r="I443" s="103" t="s">
        <v>505</v>
      </c>
      <c r="J443" s="11" t="str">
        <f>"12-16h"</f>
        <v>12-16h</v>
      </c>
      <c r="K443" s="12" t="s">
        <v>512</v>
      </c>
      <c r="L443" s="69" t="s">
        <v>519</v>
      </c>
      <c r="M443" s="11">
        <v>1</v>
      </c>
      <c r="N443" s="96"/>
      <c r="O443" s="83"/>
      <c r="P443" s="84"/>
      <c r="Q443" s="84"/>
      <c r="R443" s="84"/>
      <c r="S443" s="84"/>
      <c r="T443" s="84"/>
      <c r="U443" s="84"/>
      <c r="V443" s="84"/>
      <c r="W443" s="84"/>
      <c r="X443" s="85"/>
      <c r="Z443" s="2">
        <f t="shared" si="27"/>
        <v>0</v>
      </c>
      <c r="AA443" s="2">
        <v>0</v>
      </c>
    </row>
    <row r="444" spans="1:27" ht="12" customHeight="1">
      <c r="A444" s="10">
        <v>440</v>
      </c>
      <c r="B444" s="98" t="s">
        <v>136</v>
      </c>
      <c r="C444" s="98" t="s">
        <v>131</v>
      </c>
      <c r="D444" s="11" t="s">
        <v>51</v>
      </c>
      <c r="E444" s="11" t="s">
        <v>304</v>
      </c>
      <c r="F444" s="12" t="s">
        <v>49</v>
      </c>
      <c r="G444" s="11" t="s">
        <v>511</v>
      </c>
      <c r="H444" s="12" t="s">
        <v>307</v>
      </c>
      <c r="I444" s="103" t="s">
        <v>504</v>
      </c>
      <c r="J444" s="12" t="str">
        <f>"≥17h"</f>
        <v>≥17h</v>
      </c>
      <c r="K444" s="12" t="s">
        <v>512</v>
      </c>
      <c r="L444" s="69" t="s">
        <v>519</v>
      </c>
      <c r="M444" s="11">
        <v>1</v>
      </c>
      <c r="N444" s="96"/>
      <c r="O444" s="83"/>
      <c r="P444" s="84"/>
      <c r="Q444" s="84"/>
      <c r="R444" s="84"/>
      <c r="S444" s="84"/>
      <c r="T444" s="84"/>
      <c r="U444" s="84"/>
      <c r="V444" s="84"/>
      <c r="W444" s="84"/>
      <c r="X444" s="85"/>
      <c r="Z444" s="2">
        <f t="shared" si="27"/>
        <v>0</v>
      </c>
      <c r="AA444" s="2">
        <v>0</v>
      </c>
    </row>
    <row r="445" spans="1:27" ht="12" customHeight="1">
      <c r="A445" s="10">
        <v>441</v>
      </c>
      <c r="B445" s="98" t="s">
        <v>166</v>
      </c>
      <c r="C445" s="98" t="s">
        <v>166</v>
      </c>
      <c r="D445" s="11" t="s">
        <v>51</v>
      </c>
      <c r="E445" s="11" t="s">
        <v>303</v>
      </c>
      <c r="F445" s="12" t="s">
        <v>48</v>
      </c>
      <c r="G445" s="12" t="s">
        <v>310</v>
      </c>
      <c r="H445" s="12" t="s">
        <v>308</v>
      </c>
      <c r="I445" s="11" t="s">
        <v>507</v>
      </c>
      <c r="J445" s="11" t="str">
        <f>"≤12h"</f>
        <v>≤12h</v>
      </c>
      <c r="K445" s="12" t="s">
        <v>513</v>
      </c>
      <c r="L445" s="69" t="s">
        <v>518</v>
      </c>
      <c r="M445" s="11">
        <v>1</v>
      </c>
      <c r="N445" s="96"/>
      <c r="O445" s="83"/>
      <c r="P445" s="84"/>
      <c r="Q445" s="84"/>
      <c r="R445" s="84"/>
      <c r="S445" s="84"/>
      <c r="T445" s="84"/>
      <c r="U445" s="84"/>
      <c r="V445" s="84"/>
      <c r="W445" s="84"/>
      <c r="X445" s="85"/>
      <c r="Z445" s="2">
        <f t="shared" si="27"/>
        <v>0</v>
      </c>
      <c r="AA445" s="2">
        <v>0</v>
      </c>
    </row>
    <row r="446" spans="1:27" ht="12" customHeight="1">
      <c r="A446" s="10">
        <v>442</v>
      </c>
      <c r="B446" s="98" t="s">
        <v>281</v>
      </c>
      <c r="C446" s="98" t="s">
        <v>281</v>
      </c>
      <c r="D446" s="11" t="s">
        <v>52</v>
      </c>
      <c r="E446" s="11" t="s">
        <v>304</v>
      </c>
      <c r="F446" s="12" t="s">
        <v>49</v>
      </c>
      <c r="G446" s="12" t="s">
        <v>310</v>
      </c>
      <c r="H446" s="12" t="s">
        <v>306</v>
      </c>
      <c r="I446" s="103" t="s">
        <v>504</v>
      </c>
      <c r="J446" s="12" t="str">
        <f>"≥17h"</f>
        <v>≥17h</v>
      </c>
      <c r="K446" s="12" t="s">
        <v>47</v>
      </c>
      <c r="L446" s="69" t="s">
        <v>519</v>
      </c>
      <c r="M446" s="11"/>
      <c r="N446" s="96"/>
      <c r="O446" s="83"/>
      <c r="P446" s="84"/>
      <c r="Q446" s="84"/>
      <c r="R446" s="84"/>
      <c r="S446" s="84"/>
      <c r="T446" s="84"/>
      <c r="U446" s="84"/>
      <c r="V446" s="84"/>
      <c r="W446" s="84"/>
      <c r="X446" s="85"/>
      <c r="Z446" s="2">
        <f t="shared" si="27"/>
        <v>0</v>
      </c>
      <c r="AA446" s="2">
        <v>0</v>
      </c>
    </row>
    <row r="447" spans="1:27" ht="12" customHeight="1">
      <c r="A447" s="10">
        <v>443</v>
      </c>
      <c r="B447" s="98" t="s">
        <v>211</v>
      </c>
      <c r="C447" s="98" t="s">
        <v>211</v>
      </c>
      <c r="D447" s="11" t="s">
        <v>51</v>
      </c>
      <c r="E447" s="11" t="s">
        <v>303</v>
      </c>
      <c r="F447" s="12" t="s">
        <v>48</v>
      </c>
      <c r="G447" s="12" t="s">
        <v>310</v>
      </c>
      <c r="H447" s="12" t="s">
        <v>306</v>
      </c>
      <c r="I447" s="11" t="s">
        <v>507</v>
      </c>
      <c r="J447" s="11" t="str">
        <f>"12-16h"</f>
        <v>12-16h</v>
      </c>
      <c r="K447" s="12" t="s">
        <v>513</v>
      </c>
      <c r="L447" s="69" t="s">
        <v>518</v>
      </c>
      <c r="M447" s="11"/>
      <c r="N447" s="96"/>
      <c r="O447" s="83"/>
      <c r="P447" s="84"/>
      <c r="Q447" s="84"/>
      <c r="R447" s="84"/>
      <c r="S447" s="84"/>
      <c r="T447" s="84"/>
      <c r="U447" s="84"/>
      <c r="V447" s="84"/>
      <c r="W447" s="84"/>
      <c r="X447" s="85"/>
      <c r="Z447" s="2">
        <f t="shared" si="27"/>
        <v>0</v>
      </c>
      <c r="AA447" s="2">
        <v>0</v>
      </c>
    </row>
    <row r="448" spans="1:27" ht="12" customHeight="1">
      <c r="A448" s="10">
        <v>444</v>
      </c>
      <c r="B448" s="98" t="s">
        <v>82</v>
      </c>
      <c r="C448" s="98" t="s">
        <v>82</v>
      </c>
      <c r="D448" s="11" t="s">
        <v>52</v>
      </c>
      <c r="E448" s="11" t="s">
        <v>304</v>
      </c>
      <c r="F448" s="12" t="s">
        <v>48</v>
      </c>
      <c r="G448" s="12" t="s">
        <v>310</v>
      </c>
      <c r="H448" s="12" t="s">
        <v>306</v>
      </c>
      <c r="I448" s="11" t="s">
        <v>507</v>
      </c>
      <c r="J448" s="11" t="str">
        <f>"12-16h"</f>
        <v>12-16h</v>
      </c>
      <c r="K448" s="12" t="s">
        <v>512</v>
      </c>
      <c r="L448" s="69" t="s">
        <v>518</v>
      </c>
      <c r="M448" s="11">
        <v>1</v>
      </c>
      <c r="N448" s="96"/>
      <c r="O448" s="83"/>
      <c r="P448" s="84"/>
      <c r="Q448" s="84"/>
      <c r="R448" s="84"/>
      <c r="S448" s="84"/>
      <c r="T448" s="84"/>
      <c r="U448" s="84"/>
      <c r="V448" s="84"/>
      <c r="W448" s="84"/>
      <c r="X448" s="85"/>
      <c r="Z448" s="2">
        <f t="shared" si="27"/>
        <v>0</v>
      </c>
      <c r="AA448" s="2">
        <v>0</v>
      </c>
    </row>
    <row r="449" spans="1:27" ht="12" customHeight="1">
      <c r="A449" s="10">
        <v>445</v>
      </c>
      <c r="B449" s="98" t="s">
        <v>283</v>
      </c>
      <c r="C449" s="98" t="s">
        <v>281</v>
      </c>
      <c r="D449" s="11" t="s">
        <v>52</v>
      </c>
      <c r="E449" s="11" t="s">
        <v>304</v>
      </c>
      <c r="F449" s="12" t="s">
        <v>49</v>
      </c>
      <c r="G449" s="11" t="s">
        <v>511</v>
      </c>
      <c r="H449" s="12" t="s">
        <v>307</v>
      </c>
      <c r="I449" s="103" t="s">
        <v>505</v>
      </c>
      <c r="J449" s="12" t="str">
        <f>"≥17h"</f>
        <v>≥17h</v>
      </c>
      <c r="K449" s="12" t="s">
        <v>512</v>
      </c>
      <c r="L449" s="69" t="s">
        <v>519</v>
      </c>
      <c r="M449" s="11"/>
      <c r="N449" s="96"/>
      <c r="O449" s="83"/>
      <c r="P449" s="84"/>
      <c r="Q449" s="84"/>
      <c r="R449" s="84"/>
      <c r="S449" s="84"/>
      <c r="T449" s="84"/>
      <c r="U449" s="84"/>
      <c r="V449" s="84"/>
      <c r="W449" s="84"/>
      <c r="X449" s="85"/>
      <c r="Z449" s="2">
        <f t="shared" si="27"/>
        <v>0</v>
      </c>
      <c r="AA449" s="2">
        <v>0</v>
      </c>
    </row>
    <row r="450" spans="1:27" ht="12" customHeight="1">
      <c r="A450" s="10">
        <v>446</v>
      </c>
      <c r="B450" s="98" t="s">
        <v>166</v>
      </c>
      <c r="C450" s="98" t="s">
        <v>166</v>
      </c>
      <c r="D450" s="11" t="s">
        <v>25</v>
      </c>
      <c r="E450" s="11" t="s">
        <v>303</v>
      </c>
      <c r="F450" s="12" t="s">
        <v>49</v>
      </c>
      <c r="G450" s="12" t="s">
        <v>510</v>
      </c>
      <c r="H450" s="12" t="s">
        <v>306</v>
      </c>
      <c r="I450" s="11" t="s">
        <v>504</v>
      </c>
      <c r="J450" s="12" t="str">
        <f>"≥17h"</f>
        <v>≥17h</v>
      </c>
      <c r="K450" s="12" t="s">
        <v>47</v>
      </c>
      <c r="L450" s="69" t="s">
        <v>518</v>
      </c>
      <c r="M450" s="11">
        <v>1</v>
      </c>
      <c r="N450" s="96">
        <v>1</v>
      </c>
      <c r="O450" s="83">
        <v>1</v>
      </c>
      <c r="P450" s="84"/>
      <c r="Q450" s="84"/>
      <c r="R450" s="84"/>
      <c r="S450" s="84"/>
      <c r="T450" s="84"/>
      <c r="U450" s="84"/>
      <c r="V450" s="84"/>
      <c r="W450" s="84"/>
      <c r="X450" s="85"/>
      <c r="Y450" s="2">
        <v>1</v>
      </c>
      <c r="Z450" s="2">
        <f t="shared" si="27"/>
        <v>1</v>
      </c>
      <c r="AA450" s="2">
        <v>1</v>
      </c>
    </row>
    <row r="451" spans="1:27" ht="12" customHeight="1">
      <c r="A451" s="10">
        <v>447</v>
      </c>
      <c r="B451" s="98" t="s">
        <v>166</v>
      </c>
      <c r="C451" s="98" t="s">
        <v>166</v>
      </c>
      <c r="D451" s="11" t="s">
        <v>52</v>
      </c>
      <c r="E451" s="11" t="s">
        <v>304</v>
      </c>
      <c r="F451" s="12" t="s">
        <v>49</v>
      </c>
      <c r="G451" s="12" t="s">
        <v>510</v>
      </c>
      <c r="H451" s="12" t="s">
        <v>306</v>
      </c>
      <c r="I451" s="11" t="s">
        <v>504</v>
      </c>
      <c r="J451" s="12" t="str">
        <f>"≥17h"</f>
        <v>≥17h</v>
      </c>
      <c r="K451" s="12" t="s">
        <v>512</v>
      </c>
      <c r="L451" s="69" t="s">
        <v>518</v>
      </c>
      <c r="M451" s="11"/>
      <c r="N451" s="96"/>
      <c r="O451" s="83"/>
      <c r="P451" s="84"/>
      <c r="Q451" s="84"/>
      <c r="R451" s="84"/>
      <c r="S451" s="84"/>
      <c r="T451" s="84"/>
      <c r="U451" s="84"/>
      <c r="V451" s="84"/>
      <c r="W451" s="84"/>
      <c r="X451" s="85"/>
      <c r="Z451" s="2">
        <f t="shared" si="27"/>
        <v>0</v>
      </c>
      <c r="AA451" s="2">
        <v>0</v>
      </c>
    </row>
    <row r="452" spans="1:27" ht="12" customHeight="1">
      <c r="A452" s="10">
        <v>448</v>
      </c>
      <c r="B452" s="98" t="s">
        <v>135</v>
      </c>
      <c r="C452" s="98" t="s">
        <v>131</v>
      </c>
      <c r="D452" s="11" t="s">
        <v>52</v>
      </c>
      <c r="E452" s="11" t="s">
        <v>304</v>
      </c>
      <c r="F452" s="12" t="s">
        <v>49</v>
      </c>
      <c r="G452" s="11" t="s">
        <v>511</v>
      </c>
      <c r="H452" s="12" t="s">
        <v>307</v>
      </c>
      <c r="I452" s="11" t="s">
        <v>507</v>
      </c>
      <c r="J452" s="12" t="str">
        <f>"≥17h"</f>
        <v>≥17h</v>
      </c>
      <c r="K452" s="12" t="s">
        <v>512</v>
      </c>
      <c r="L452" s="69" t="s">
        <v>519</v>
      </c>
      <c r="M452" s="11"/>
      <c r="N452" s="96"/>
      <c r="O452" s="83"/>
      <c r="P452" s="84"/>
      <c r="Q452" s="84"/>
      <c r="R452" s="84"/>
      <c r="S452" s="84"/>
      <c r="T452" s="84"/>
      <c r="U452" s="84"/>
      <c r="V452" s="84"/>
      <c r="W452" s="84"/>
      <c r="X452" s="85"/>
      <c r="Z452" s="2">
        <f t="shared" si="27"/>
        <v>0</v>
      </c>
      <c r="AA452" s="2">
        <v>0</v>
      </c>
    </row>
    <row r="453" spans="1:27" ht="12" customHeight="1">
      <c r="A453" s="10">
        <v>449</v>
      </c>
      <c r="B453" s="98" t="s">
        <v>211</v>
      </c>
      <c r="C453" s="98" t="s">
        <v>211</v>
      </c>
      <c r="D453" s="11" t="s">
        <v>51</v>
      </c>
      <c r="E453" s="11" t="s">
        <v>304</v>
      </c>
      <c r="F453" s="12" t="s">
        <v>50</v>
      </c>
      <c r="G453" s="12" t="s">
        <v>310</v>
      </c>
      <c r="H453" s="12" t="s">
        <v>306</v>
      </c>
      <c r="I453" s="11" t="s">
        <v>504</v>
      </c>
      <c r="J453" s="11" t="str">
        <f>"12-16h"</f>
        <v>12-16h</v>
      </c>
      <c r="K453" s="12" t="s">
        <v>47</v>
      </c>
      <c r="L453" s="69" t="s">
        <v>518</v>
      </c>
      <c r="M453" s="11"/>
      <c r="N453" s="96"/>
      <c r="O453" s="83"/>
      <c r="P453" s="84"/>
      <c r="Q453" s="84"/>
      <c r="R453" s="84"/>
      <c r="S453" s="84"/>
      <c r="T453" s="84"/>
      <c r="U453" s="84"/>
      <c r="V453" s="84"/>
      <c r="W453" s="84"/>
      <c r="X453" s="85"/>
      <c r="Z453" s="2">
        <f t="shared" si="27"/>
        <v>0</v>
      </c>
      <c r="AA453" s="2">
        <v>0</v>
      </c>
    </row>
    <row r="454" spans="1:27" ht="12" customHeight="1">
      <c r="A454" s="10">
        <v>450</v>
      </c>
      <c r="B454" s="98" t="s">
        <v>82</v>
      </c>
      <c r="C454" s="98" t="s">
        <v>82</v>
      </c>
      <c r="D454" s="11" t="s">
        <v>52</v>
      </c>
      <c r="E454" s="11" t="s">
        <v>303</v>
      </c>
      <c r="F454" s="12" t="s">
        <v>48</v>
      </c>
      <c r="G454" s="12" t="s">
        <v>310</v>
      </c>
      <c r="H454" s="12" t="s">
        <v>306</v>
      </c>
      <c r="I454" s="11" t="s">
        <v>507</v>
      </c>
      <c r="J454" s="12" t="str">
        <f>"≥17h"</f>
        <v>≥17h</v>
      </c>
      <c r="K454" s="12" t="s">
        <v>47</v>
      </c>
      <c r="L454" s="69" t="s">
        <v>518</v>
      </c>
      <c r="M454" s="11">
        <v>1</v>
      </c>
      <c r="N454" s="96"/>
      <c r="O454" s="83"/>
      <c r="P454" s="84"/>
      <c r="Q454" s="84"/>
      <c r="R454" s="84"/>
      <c r="S454" s="84"/>
      <c r="T454" s="84"/>
      <c r="U454" s="84"/>
      <c r="V454" s="84"/>
      <c r="W454" s="84"/>
      <c r="X454" s="85"/>
      <c r="Z454" s="2">
        <f t="shared" ref="Z454:Z517" si="29">SUM(O454:X454)</f>
        <v>0</v>
      </c>
      <c r="AA454" s="2">
        <v>0</v>
      </c>
    </row>
    <row r="455" spans="1:27" ht="12" customHeight="1">
      <c r="A455" s="10">
        <v>451</v>
      </c>
      <c r="B455" s="98" t="s">
        <v>211</v>
      </c>
      <c r="C455" s="98" t="s">
        <v>211</v>
      </c>
      <c r="D455" s="11" t="s">
        <v>51</v>
      </c>
      <c r="E455" s="11" t="s">
        <v>303</v>
      </c>
      <c r="F455" s="12" t="s">
        <v>50</v>
      </c>
      <c r="G455" s="12" t="s">
        <v>310</v>
      </c>
      <c r="H455" s="12" t="s">
        <v>307</v>
      </c>
      <c r="I455" s="103" t="s">
        <v>504</v>
      </c>
      <c r="J455" s="12" t="str">
        <f>"≥17h"</f>
        <v>≥17h</v>
      </c>
      <c r="K455" s="12" t="s">
        <v>512</v>
      </c>
      <c r="L455" s="69" t="s">
        <v>518</v>
      </c>
      <c r="M455" s="11">
        <v>1</v>
      </c>
      <c r="N455" s="96">
        <v>1</v>
      </c>
      <c r="O455" s="83"/>
      <c r="P455" s="84"/>
      <c r="Q455" s="84"/>
      <c r="R455" s="84">
        <v>1</v>
      </c>
      <c r="S455" s="84"/>
      <c r="T455" s="84"/>
      <c r="U455" s="84"/>
      <c r="V455" s="84"/>
      <c r="W455" s="84"/>
      <c r="X455" s="85"/>
      <c r="Y455" s="2">
        <v>1</v>
      </c>
      <c r="Z455" s="2">
        <f t="shared" si="29"/>
        <v>1</v>
      </c>
      <c r="AA455" s="2">
        <v>1</v>
      </c>
    </row>
    <row r="456" spans="1:27" ht="12" customHeight="1">
      <c r="A456" s="10">
        <v>452</v>
      </c>
      <c r="B456" s="98" t="s">
        <v>283</v>
      </c>
      <c r="C456" s="98" t="s">
        <v>281</v>
      </c>
      <c r="D456" s="11" t="s">
        <v>51</v>
      </c>
      <c r="E456" s="11" t="s">
        <v>304</v>
      </c>
      <c r="F456" s="12" t="s">
        <v>49</v>
      </c>
      <c r="G456" s="11" t="s">
        <v>511</v>
      </c>
      <c r="H456" s="12" t="s">
        <v>306</v>
      </c>
      <c r="I456" s="11" t="s">
        <v>504</v>
      </c>
      <c r="J456" s="12" t="str">
        <f>"≥17h"</f>
        <v>≥17h</v>
      </c>
      <c r="K456" s="12" t="s">
        <v>512</v>
      </c>
      <c r="L456" s="69" t="s">
        <v>519</v>
      </c>
      <c r="M456" s="11"/>
      <c r="N456" s="96"/>
      <c r="O456" s="83"/>
      <c r="P456" s="84"/>
      <c r="Q456" s="84"/>
      <c r="R456" s="84"/>
      <c r="S456" s="84"/>
      <c r="T456" s="84"/>
      <c r="U456" s="84"/>
      <c r="V456" s="84"/>
      <c r="W456" s="84"/>
      <c r="X456" s="85"/>
      <c r="Z456" s="2">
        <f t="shared" si="29"/>
        <v>0</v>
      </c>
      <c r="AA456" s="2">
        <v>0</v>
      </c>
    </row>
    <row r="457" spans="1:27" ht="12" customHeight="1">
      <c r="A457" s="10">
        <v>453</v>
      </c>
      <c r="B457" s="98" t="s">
        <v>126</v>
      </c>
      <c r="C457" s="98" t="s">
        <v>126</v>
      </c>
      <c r="D457" s="11" t="s">
        <v>52</v>
      </c>
      <c r="E457" s="11" t="s">
        <v>303</v>
      </c>
      <c r="F457" s="12" t="s">
        <v>50</v>
      </c>
      <c r="G457" s="12" t="s">
        <v>310</v>
      </c>
      <c r="H457" s="12" t="s">
        <v>306</v>
      </c>
      <c r="I457" s="103" t="s">
        <v>505</v>
      </c>
      <c r="J457" s="12" t="str">
        <f>"≥17h"</f>
        <v>≥17h</v>
      </c>
      <c r="K457" s="12" t="s">
        <v>512</v>
      </c>
      <c r="L457" s="69" t="s">
        <v>518</v>
      </c>
      <c r="M457" s="11"/>
      <c r="N457" s="96"/>
      <c r="O457" s="83"/>
      <c r="P457" s="84"/>
      <c r="Q457" s="84"/>
      <c r="R457" s="84"/>
      <c r="S457" s="84"/>
      <c r="T457" s="84"/>
      <c r="U457" s="84"/>
      <c r="V457" s="84"/>
      <c r="W457" s="84"/>
      <c r="X457" s="85"/>
      <c r="Z457" s="2">
        <f t="shared" si="29"/>
        <v>0</v>
      </c>
      <c r="AA457" s="2">
        <v>0</v>
      </c>
    </row>
    <row r="458" spans="1:27" ht="12" customHeight="1">
      <c r="A458" s="10">
        <v>454</v>
      </c>
      <c r="B458" s="98" t="s">
        <v>283</v>
      </c>
      <c r="C458" s="98" t="s">
        <v>281</v>
      </c>
      <c r="D458" s="11" t="s">
        <v>51</v>
      </c>
      <c r="E458" s="11" t="s">
        <v>303</v>
      </c>
      <c r="F458" s="12" t="s">
        <v>49</v>
      </c>
      <c r="G458" s="11" t="s">
        <v>511</v>
      </c>
      <c r="H458" s="12" t="s">
        <v>306</v>
      </c>
      <c r="I458" s="11" t="s">
        <v>504</v>
      </c>
      <c r="J458" s="11" t="str">
        <f>"≤12h"</f>
        <v>≤12h</v>
      </c>
      <c r="K458" s="12" t="s">
        <v>47</v>
      </c>
      <c r="L458" s="69" t="s">
        <v>519</v>
      </c>
      <c r="M458" s="11"/>
      <c r="N458" s="96"/>
      <c r="O458" s="83"/>
      <c r="P458" s="84"/>
      <c r="Q458" s="84"/>
      <c r="R458" s="84"/>
      <c r="S458" s="84"/>
      <c r="T458" s="84"/>
      <c r="U458" s="84"/>
      <c r="V458" s="84"/>
      <c r="W458" s="84"/>
      <c r="X458" s="85"/>
      <c r="Z458" s="2">
        <f t="shared" si="29"/>
        <v>0</v>
      </c>
      <c r="AA458" s="2">
        <v>0</v>
      </c>
    </row>
    <row r="459" spans="1:27" ht="12" customHeight="1">
      <c r="A459" s="10">
        <v>455</v>
      </c>
      <c r="B459" s="98" t="s">
        <v>211</v>
      </c>
      <c r="C459" s="98" t="s">
        <v>211</v>
      </c>
      <c r="D459" s="11" t="s">
        <v>25</v>
      </c>
      <c r="E459" s="11" t="s">
        <v>303</v>
      </c>
      <c r="F459" s="12" t="s">
        <v>50</v>
      </c>
      <c r="G459" s="12" t="s">
        <v>310</v>
      </c>
      <c r="H459" s="12" t="s">
        <v>306</v>
      </c>
      <c r="I459" s="11" t="s">
        <v>504</v>
      </c>
      <c r="J459" s="11" t="str">
        <f>"12-16h"</f>
        <v>12-16h</v>
      </c>
      <c r="K459" s="12" t="s">
        <v>512</v>
      </c>
      <c r="L459" s="69" t="s">
        <v>518</v>
      </c>
      <c r="M459" s="11">
        <v>1</v>
      </c>
      <c r="N459" s="96">
        <v>1</v>
      </c>
      <c r="O459" s="83">
        <v>1</v>
      </c>
      <c r="P459" s="84">
        <v>1</v>
      </c>
      <c r="Q459" s="84">
        <v>1</v>
      </c>
      <c r="R459" s="84"/>
      <c r="S459" s="84"/>
      <c r="T459" s="84"/>
      <c r="U459" s="84"/>
      <c r="V459" s="84"/>
      <c r="W459" s="84"/>
      <c r="X459" s="85"/>
      <c r="Y459" s="2">
        <v>1</v>
      </c>
      <c r="Z459" s="2">
        <f t="shared" si="29"/>
        <v>3</v>
      </c>
      <c r="AA459" s="2">
        <v>1</v>
      </c>
    </row>
    <row r="460" spans="1:27" ht="12" customHeight="1">
      <c r="A460" s="10">
        <v>456</v>
      </c>
      <c r="B460" s="98" t="s">
        <v>134</v>
      </c>
      <c r="C460" s="98" t="s">
        <v>131</v>
      </c>
      <c r="D460" s="11" t="s">
        <v>52</v>
      </c>
      <c r="E460" s="11" t="s">
        <v>304</v>
      </c>
      <c r="F460" s="12" t="s">
        <v>49</v>
      </c>
      <c r="G460" s="11" t="s">
        <v>511</v>
      </c>
      <c r="H460" s="12" t="s">
        <v>308</v>
      </c>
      <c r="I460" s="103" t="s">
        <v>505</v>
      </c>
      <c r="J460" s="12" t="str">
        <f>"≥17h"</f>
        <v>≥17h</v>
      </c>
      <c r="K460" s="12" t="s">
        <v>512</v>
      </c>
      <c r="L460" s="69" t="s">
        <v>519</v>
      </c>
      <c r="M460" s="11"/>
      <c r="N460" s="96"/>
      <c r="O460" s="83"/>
      <c r="P460" s="84"/>
      <c r="Q460" s="84"/>
      <c r="R460" s="84"/>
      <c r="S460" s="84"/>
      <c r="T460" s="84"/>
      <c r="U460" s="84"/>
      <c r="V460" s="84"/>
      <c r="W460" s="84"/>
      <c r="X460" s="85"/>
      <c r="Z460" s="2">
        <f t="shared" si="29"/>
        <v>0</v>
      </c>
      <c r="AA460" s="2">
        <v>0</v>
      </c>
    </row>
    <row r="461" spans="1:27" ht="12" customHeight="1">
      <c r="A461" s="10">
        <v>457</v>
      </c>
      <c r="B461" s="98" t="s">
        <v>211</v>
      </c>
      <c r="C461" s="98" t="s">
        <v>211</v>
      </c>
      <c r="D461" s="11" t="s">
        <v>25</v>
      </c>
      <c r="E461" s="11" t="s">
        <v>303</v>
      </c>
      <c r="F461" s="12" t="s">
        <v>50</v>
      </c>
      <c r="G461" s="12" t="s">
        <v>310</v>
      </c>
      <c r="H461" s="12" t="s">
        <v>308</v>
      </c>
      <c r="I461" s="11" t="s">
        <v>507</v>
      </c>
      <c r="J461" s="12" t="str">
        <f>"≥17h"</f>
        <v>≥17h</v>
      </c>
      <c r="K461" s="12" t="s">
        <v>513</v>
      </c>
      <c r="L461" s="69" t="s">
        <v>518</v>
      </c>
      <c r="M461" s="11">
        <v>1</v>
      </c>
      <c r="N461" s="96"/>
      <c r="O461" s="83"/>
      <c r="P461" s="84"/>
      <c r="Q461" s="84"/>
      <c r="R461" s="84"/>
      <c r="S461" s="84"/>
      <c r="T461" s="84"/>
      <c r="U461" s="84"/>
      <c r="V461" s="84"/>
      <c r="W461" s="84"/>
      <c r="X461" s="85"/>
      <c r="Z461" s="2">
        <f t="shared" si="29"/>
        <v>0</v>
      </c>
      <c r="AA461" s="2">
        <v>0</v>
      </c>
    </row>
    <row r="462" spans="1:27" ht="12" customHeight="1">
      <c r="A462" s="10">
        <v>458</v>
      </c>
      <c r="B462" s="98" t="s">
        <v>82</v>
      </c>
      <c r="C462" s="98" t="s">
        <v>82</v>
      </c>
      <c r="D462" s="11" t="s">
        <v>52</v>
      </c>
      <c r="E462" s="11" t="s">
        <v>304</v>
      </c>
      <c r="F462" s="12" t="s">
        <v>48</v>
      </c>
      <c r="G462" s="12" t="s">
        <v>310</v>
      </c>
      <c r="H462" s="12" t="s">
        <v>306</v>
      </c>
      <c r="I462" s="11" t="s">
        <v>507</v>
      </c>
      <c r="J462" s="11" t="str">
        <f>"12-16h"</f>
        <v>12-16h</v>
      </c>
      <c r="K462" s="12" t="s">
        <v>512</v>
      </c>
      <c r="L462" s="69" t="s">
        <v>518</v>
      </c>
      <c r="M462" s="11">
        <v>1</v>
      </c>
      <c r="N462" s="96"/>
      <c r="O462" s="83"/>
      <c r="P462" s="84"/>
      <c r="Q462" s="84"/>
      <c r="R462" s="84"/>
      <c r="S462" s="84"/>
      <c r="T462" s="84"/>
      <c r="U462" s="84"/>
      <c r="V462" s="84"/>
      <c r="W462" s="84"/>
      <c r="X462" s="85"/>
      <c r="Z462" s="2">
        <f t="shared" si="29"/>
        <v>0</v>
      </c>
      <c r="AA462" s="2">
        <v>0</v>
      </c>
    </row>
    <row r="463" spans="1:27" ht="12" customHeight="1">
      <c r="A463" s="10">
        <v>459</v>
      </c>
      <c r="B463" s="98" t="s">
        <v>167</v>
      </c>
      <c r="C463" s="98" t="s">
        <v>167</v>
      </c>
      <c r="D463" s="11" t="s">
        <v>51</v>
      </c>
      <c r="E463" s="11" t="s">
        <v>304</v>
      </c>
      <c r="F463" s="12" t="s">
        <v>49</v>
      </c>
      <c r="G463" s="12" t="s">
        <v>510</v>
      </c>
      <c r="H463" s="12" t="s">
        <v>307</v>
      </c>
      <c r="I463" s="11" t="s">
        <v>504</v>
      </c>
      <c r="J463" s="12" t="str">
        <f>"≥17h"</f>
        <v>≥17h</v>
      </c>
      <c r="K463" s="12" t="s">
        <v>512</v>
      </c>
      <c r="L463" s="69" t="s">
        <v>518</v>
      </c>
      <c r="M463" s="11">
        <v>1</v>
      </c>
      <c r="N463" s="96">
        <v>1</v>
      </c>
      <c r="O463" s="83"/>
      <c r="P463" s="84"/>
      <c r="Q463" s="84"/>
      <c r="R463" s="84"/>
      <c r="S463" s="84"/>
      <c r="T463" s="84"/>
      <c r="U463" s="84"/>
      <c r="V463" s="84"/>
      <c r="W463" s="84">
        <v>1</v>
      </c>
      <c r="X463" s="85"/>
      <c r="Y463" s="2">
        <v>1</v>
      </c>
      <c r="Z463" s="2">
        <f t="shared" si="29"/>
        <v>1</v>
      </c>
      <c r="AA463" s="2">
        <v>1</v>
      </c>
    </row>
    <row r="464" spans="1:27" ht="12" customHeight="1">
      <c r="A464" s="10">
        <v>460</v>
      </c>
      <c r="B464" s="98" t="s">
        <v>134</v>
      </c>
      <c r="C464" s="98" t="s">
        <v>131</v>
      </c>
      <c r="D464" s="11" t="s">
        <v>52</v>
      </c>
      <c r="E464" s="11" t="s">
        <v>304</v>
      </c>
      <c r="F464" s="12" t="s">
        <v>49</v>
      </c>
      <c r="G464" s="11" t="s">
        <v>511</v>
      </c>
      <c r="H464" s="12" t="s">
        <v>306</v>
      </c>
      <c r="I464" s="11" t="s">
        <v>504</v>
      </c>
      <c r="J464" s="12" t="str">
        <f>"≥17h"</f>
        <v>≥17h</v>
      </c>
      <c r="K464" s="12" t="s">
        <v>47</v>
      </c>
      <c r="L464" s="69" t="s">
        <v>519</v>
      </c>
      <c r="M464" s="11">
        <v>1</v>
      </c>
      <c r="N464" s="96"/>
      <c r="O464" s="83"/>
      <c r="P464" s="84"/>
      <c r="Q464" s="84"/>
      <c r="R464" s="84"/>
      <c r="S464" s="84"/>
      <c r="T464" s="84"/>
      <c r="U464" s="84"/>
      <c r="V464" s="84"/>
      <c r="W464" s="84"/>
      <c r="X464" s="85"/>
      <c r="Z464" s="2">
        <f t="shared" si="29"/>
        <v>0</v>
      </c>
      <c r="AA464" s="2">
        <v>0</v>
      </c>
    </row>
    <row r="465" spans="1:27" ht="12" customHeight="1">
      <c r="A465" s="10">
        <v>461</v>
      </c>
      <c r="B465" s="98" t="s">
        <v>283</v>
      </c>
      <c r="C465" s="98" t="s">
        <v>281</v>
      </c>
      <c r="D465" s="11" t="s">
        <v>51</v>
      </c>
      <c r="E465" s="11" t="s">
        <v>304</v>
      </c>
      <c r="F465" s="12" t="s">
        <v>49</v>
      </c>
      <c r="G465" s="11" t="s">
        <v>511</v>
      </c>
      <c r="H465" s="12" t="s">
        <v>307</v>
      </c>
      <c r="I465" s="103" t="s">
        <v>504</v>
      </c>
      <c r="J465" s="12" t="str">
        <f>"≥17h"</f>
        <v>≥17h</v>
      </c>
      <c r="K465" s="12" t="s">
        <v>512</v>
      </c>
      <c r="L465" s="69" t="s">
        <v>519</v>
      </c>
      <c r="M465" s="11">
        <v>1</v>
      </c>
      <c r="N465" s="96"/>
      <c r="O465" s="83"/>
      <c r="P465" s="84"/>
      <c r="Q465" s="84"/>
      <c r="R465" s="84"/>
      <c r="S465" s="84"/>
      <c r="T465" s="84"/>
      <c r="U465" s="84"/>
      <c r="V465" s="84"/>
      <c r="W465" s="84"/>
      <c r="X465" s="85"/>
      <c r="Z465" s="2">
        <f t="shared" si="29"/>
        <v>0</v>
      </c>
      <c r="AA465" s="2">
        <v>0</v>
      </c>
    </row>
    <row r="466" spans="1:27" ht="12" customHeight="1">
      <c r="A466" s="10">
        <v>462</v>
      </c>
      <c r="B466" s="98" t="s">
        <v>72</v>
      </c>
      <c r="C466" s="98" t="s">
        <v>72</v>
      </c>
      <c r="D466" s="11" t="s">
        <v>52</v>
      </c>
      <c r="E466" s="11" t="s">
        <v>304</v>
      </c>
      <c r="F466" s="12" t="s">
        <v>50</v>
      </c>
      <c r="G466" s="12" t="s">
        <v>310</v>
      </c>
      <c r="H466" s="12" t="s">
        <v>307</v>
      </c>
      <c r="I466" s="11" t="s">
        <v>504</v>
      </c>
      <c r="J466" s="12" t="str">
        <f>"≥17h"</f>
        <v>≥17h</v>
      </c>
      <c r="K466" s="12" t="s">
        <v>513</v>
      </c>
      <c r="L466" s="69" t="s">
        <v>519</v>
      </c>
      <c r="M466" s="11">
        <v>1</v>
      </c>
      <c r="N466" s="96"/>
      <c r="O466" s="83"/>
      <c r="P466" s="84"/>
      <c r="Q466" s="84"/>
      <c r="R466" s="84"/>
      <c r="S466" s="84"/>
      <c r="T466" s="84"/>
      <c r="U466" s="84"/>
      <c r="V466" s="84"/>
      <c r="W466" s="84"/>
      <c r="X466" s="85"/>
      <c r="Z466" s="2">
        <f t="shared" si="29"/>
        <v>0</v>
      </c>
      <c r="AA466" s="2">
        <v>0</v>
      </c>
    </row>
    <row r="467" spans="1:27" ht="12" customHeight="1">
      <c r="A467" s="10">
        <v>463</v>
      </c>
      <c r="B467" s="98" t="s">
        <v>211</v>
      </c>
      <c r="C467" s="98" t="s">
        <v>211</v>
      </c>
      <c r="D467" s="11" t="s">
        <v>52</v>
      </c>
      <c r="E467" s="11" t="s">
        <v>303</v>
      </c>
      <c r="F467" s="12" t="s">
        <v>49</v>
      </c>
      <c r="G467" s="12" t="s">
        <v>310</v>
      </c>
      <c r="H467" s="12" t="s">
        <v>306</v>
      </c>
      <c r="I467" s="103" t="s">
        <v>505</v>
      </c>
      <c r="J467" s="12" t="str">
        <f>"≥17h"</f>
        <v>≥17h</v>
      </c>
      <c r="K467" s="12" t="s">
        <v>512</v>
      </c>
      <c r="L467" s="69" t="s">
        <v>518</v>
      </c>
      <c r="M467" s="11">
        <v>1</v>
      </c>
      <c r="N467" s="96">
        <v>1</v>
      </c>
      <c r="O467" s="83"/>
      <c r="P467" s="84"/>
      <c r="Q467" s="84"/>
      <c r="R467" s="84">
        <v>1</v>
      </c>
      <c r="S467" s="84"/>
      <c r="T467" s="84"/>
      <c r="U467" s="84"/>
      <c r="V467" s="84"/>
      <c r="W467" s="84">
        <v>1</v>
      </c>
      <c r="X467" s="85"/>
      <c r="Y467" s="2">
        <v>1</v>
      </c>
      <c r="Z467" s="2">
        <f t="shared" si="29"/>
        <v>2</v>
      </c>
      <c r="AA467" s="2">
        <v>1</v>
      </c>
    </row>
    <row r="468" spans="1:27" ht="12" customHeight="1">
      <c r="A468" s="10">
        <v>464</v>
      </c>
      <c r="B468" s="98" t="s">
        <v>82</v>
      </c>
      <c r="C468" s="98" t="s">
        <v>82</v>
      </c>
      <c r="D468" s="11" t="s">
        <v>52</v>
      </c>
      <c r="E468" s="11" t="s">
        <v>303</v>
      </c>
      <c r="F468" s="12" t="s">
        <v>49</v>
      </c>
      <c r="G468" s="12" t="s">
        <v>310</v>
      </c>
      <c r="H468" s="12" t="s">
        <v>306</v>
      </c>
      <c r="I468" s="103" t="s">
        <v>505</v>
      </c>
      <c r="J468" s="11" t="str">
        <f>"12-16h"</f>
        <v>12-16h</v>
      </c>
      <c r="K468" s="12" t="s">
        <v>512</v>
      </c>
      <c r="L468" s="69" t="s">
        <v>518</v>
      </c>
      <c r="M468" s="11"/>
      <c r="N468" s="96"/>
      <c r="O468" s="83"/>
      <c r="P468" s="84"/>
      <c r="Q468" s="84"/>
      <c r="R468" s="84"/>
      <c r="S468" s="84"/>
      <c r="T468" s="84"/>
      <c r="U468" s="84"/>
      <c r="V468" s="84"/>
      <c r="W468" s="84"/>
      <c r="X468" s="85"/>
      <c r="Z468" s="2">
        <f t="shared" si="29"/>
        <v>0</v>
      </c>
      <c r="AA468" s="2">
        <v>0</v>
      </c>
    </row>
    <row r="469" spans="1:27" ht="12" customHeight="1">
      <c r="A469" s="10">
        <v>465</v>
      </c>
      <c r="B469" s="98" t="s">
        <v>167</v>
      </c>
      <c r="C469" s="98" t="s">
        <v>167</v>
      </c>
      <c r="D469" s="11" t="s">
        <v>52</v>
      </c>
      <c r="E469" s="11" t="s">
        <v>304</v>
      </c>
      <c r="F469" s="12" t="s">
        <v>48</v>
      </c>
      <c r="G469" s="12" t="s">
        <v>310</v>
      </c>
      <c r="H469" s="12" t="s">
        <v>306</v>
      </c>
      <c r="I469" s="11" t="s">
        <v>507</v>
      </c>
      <c r="J469" s="12" t="str">
        <f>"≥17h"</f>
        <v>≥17h</v>
      </c>
      <c r="K469" s="12" t="s">
        <v>512</v>
      </c>
      <c r="L469" s="69" t="s">
        <v>518</v>
      </c>
      <c r="M469" s="11">
        <v>1</v>
      </c>
      <c r="N469" s="96">
        <v>1</v>
      </c>
      <c r="O469" s="83"/>
      <c r="P469" s="84"/>
      <c r="Q469" s="84">
        <v>1</v>
      </c>
      <c r="R469" s="84"/>
      <c r="S469" s="84"/>
      <c r="T469" s="84"/>
      <c r="U469" s="84"/>
      <c r="V469" s="84"/>
      <c r="W469" s="84"/>
      <c r="X469" s="85"/>
      <c r="Y469" s="2">
        <v>1</v>
      </c>
      <c r="Z469" s="2">
        <f t="shared" si="29"/>
        <v>1</v>
      </c>
      <c r="AA469" s="2">
        <v>1</v>
      </c>
    </row>
    <row r="470" spans="1:27" ht="12" customHeight="1">
      <c r="A470" s="10">
        <v>466</v>
      </c>
      <c r="B470" s="98" t="s">
        <v>283</v>
      </c>
      <c r="C470" s="98" t="s">
        <v>281</v>
      </c>
      <c r="D470" s="11" t="s">
        <v>52</v>
      </c>
      <c r="E470" s="11" t="s">
        <v>304</v>
      </c>
      <c r="F470" s="12" t="s">
        <v>49</v>
      </c>
      <c r="G470" s="11" t="s">
        <v>511</v>
      </c>
      <c r="H470" s="12" t="s">
        <v>306</v>
      </c>
      <c r="I470" s="103" t="s">
        <v>504</v>
      </c>
      <c r="J470" s="12" t="str">
        <f>"≥17h"</f>
        <v>≥17h</v>
      </c>
      <c r="K470" s="12" t="s">
        <v>47</v>
      </c>
      <c r="L470" s="69" t="s">
        <v>519</v>
      </c>
      <c r="M470" s="11"/>
      <c r="N470" s="96"/>
      <c r="O470" s="83"/>
      <c r="P470" s="84"/>
      <c r="Q470" s="84"/>
      <c r="R470" s="84"/>
      <c r="S470" s="84"/>
      <c r="T470" s="84"/>
      <c r="U470" s="84"/>
      <c r="V470" s="84"/>
      <c r="W470" s="84"/>
      <c r="X470" s="85"/>
      <c r="Z470" s="2">
        <f t="shared" si="29"/>
        <v>0</v>
      </c>
      <c r="AA470" s="2">
        <v>0</v>
      </c>
    </row>
    <row r="471" spans="1:27" ht="12" customHeight="1">
      <c r="A471" s="10">
        <v>467</v>
      </c>
      <c r="B471" s="98" t="s">
        <v>72</v>
      </c>
      <c r="C471" s="98" t="s">
        <v>72</v>
      </c>
      <c r="D471" s="11" t="s">
        <v>52</v>
      </c>
      <c r="E471" s="11" t="s">
        <v>303</v>
      </c>
      <c r="F471" s="12" t="s">
        <v>49</v>
      </c>
      <c r="G471" s="12" t="s">
        <v>310</v>
      </c>
      <c r="H471" s="12" t="s">
        <v>306</v>
      </c>
      <c r="I471" s="103" t="s">
        <v>504</v>
      </c>
      <c r="J471" s="12" t="str">
        <f>"≥17h"</f>
        <v>≥17h</v>
      </c>
      <c r="K471" s="12" t="s">
        <v>512</v>
      </c>
      <c r="L471" s="69" t="s">
        <v>519</v>
      </c>
      <c r="M471" s="11"/>
      <c r="N471" s="96"/>
      <c r="O471" s="83"/>
      <c r="P471" s="84"/>
      <c r="Q471" s="84"/>
      <c r="R471" s="84"/>
      <c r="S471" s="84"/>
      <c r="T471" s="84"/>
      <c r="U471" s="84"/>
      <c r="V471" s="84"/>
      <c r="W471" s="84"/>
      <c r="X471" s="85"/>
      <c r="Z471" s="2">
        <f t="shared" si="29"/>
        <v>0</v>
      </c>
      <c r="AA471" s="2">
        <v>0</v>
      </c>
    </row>
    <row r="472" spans="1:27" ht="12" customHeight="1">
      <c r="A472" s="10">
        <v>468</v>
      </c>
      <c r="B472" s="98" t="s">
        <v>82</v>
      </c>
      <c r="C472" s="98" t="s">
        <v>82</v>
      </c>
      <c r="D472" s="11" t="s">
        <v>52</v>
      </c>
      <c r="E472" s="11" t="s">
        <v>304</v>
      </c>
      <c r="F472" s="12" t="s">
        <v>48</v>
      </c>
      <c r="G472" s="12" t="s">
        <v>310</v>
      </c>
      <c r="H472" s="12" t="s">
        <v>306</v>
      </c>
      <c r="I472" s="11" t="s">
        <v>504</v>
      </c>
      <c r="J472" s="11" t="str">
        <f>"12-16h"</f>
        <v>12-16h</v>
      </c>
      <c r="K472" s="12" t="s">
        <v>512</v>
      </c>
      <c r="L472" s="69" t="s">
        <v>518</v>
      </c>
      <c r="M472" s="11">
        <v>1</v>
      </c>
      <c r="N472" s="96"/>
      <c r="O472" s="83"/>
      <c r="P472" s="84"/>
      <c r="Q472" s="84"/>
      <c r="R472" s="84"/>
      <c r="S472" s="84"/>
      <c r="T472" s="84"/>
      <c r="U472" s="84"/>
      <c r="V472" s="84"/>
      <c r="W472" s="84"/>
      <c r="X472" s="85"/>
      <c r="Z472" s="2">
        <f t="shared" si="29"/>
        <v>0</v>
      </c>
      <c r="AA472" s="2">
        <v>0</v>
      </c>
    </row>
    <row r="473" spans="1:27" ht="12" customHeight="1">
      <c r="A473" s="10">
        <v>469</v>
      </c>
      <c r="B473" s="98" t="s">
        <v>167</v>
      </c>
      <c r="C473" s="98" t="s">
        <v>167</v>
      </c>
      <c r="D473" s="11" t="s">
        <v>51</v>
      </c>
      <c r="E473" s="11" t="s">
        <v>304</v>
      </c>
      <c r="F473" s="12" t="s">
        <v>50</v>
      </c>
      <c r="G473" s="12" t="s">
        <v>310</v>
      </c>
      <c r="H473" s="12" t="s">
        <v>306</v>
      </c>
      <c r="I473" s="11" t="s">
        <v>507</v>
      </c>
      <c r="J473" s="11" t="str">
        <f>"12-16h"</f>
        <v>12-16h</v>
      </c>
      <c r="K473" s="12" t="s">
        <v>512</v>
      </c>
      <c r="L473" s="69" t="s">
        <v>518</v>
      </c>
      <c r="M473" s="11"/>
      <c r="N473" s="96"/>
      <c r="O473" s="83"/>
      <c r="P473" s="84"/>
      <c r="Q473" s="84"/>
      <c r="R473" s="84"/>
      <c r="S473" s="84"/>
      <c r="T473" s="84"/>
      <c r="U473" s="84"/>
      <c r="V473" s="84"/>
      <c r="W473" s="84"/>
      <c r="X473" s="85"/>
      <c r="Z473" s="2">
        <f t="shared" si="29"/>
        <v>0</v>
      </c>
      <c r="AA473" s="2">
        <v>0</v>
      </c>
    </row>
    <row r="474" spans="1:27" ht="12" customHeight="1">
      <c r="A474" s="10">
        <v>470</v>
      </c>
      <c r="B474" s="98" t="s">
        <v>63</v>
      </c>
      <c r="C474" s="98" t="s">
        <v>63</v>
      </c>
      <c r="D474" s="11" t="s">
        <v>51</v>
      </c>
      <c r="E474" s="11" t="s">
        <v>303</v>
      </c>
      <c r="F474" s="12" t="s">
        <v>50</v>
      </c>
      <c r="G474" s="12" t="s">
        <v>310</v>
      </c>
      <c r="H474" s="12" t="s">
        <v>306</v>
      </c>
      <c r="I474" s="103" t="s">
        <v>504</v>
      </c>
      <c r="J474" s="12" t="str">
        <f>"≥17h"</f>
        <v>≥17h</v>
      </c>
      <c r="K474" s="12" t="s">
        <v>512</v>
      </c>
      <c r="L474" s="69" t="s">
        <v>518</v>
      </c>
      <c r="M474" s="11">
        <v>1</v>
      </c>
      <c r="N474" s="96">
        <v>1</v>
      </c>
      <c r="O474" s="83"/>
      <c r="P474" s="84"/>
      <c r="Q474" s="84"/>
      <c r="R474" s="84">
        <v>1</v>
      </c>
      <c r="S474" s="84"/>
      <c r="T474" s="84"/>
      <c r="U474" s="84"/>
      <c r="V474" s="84"/>
      <c r="W474" s="84"/>
      <c r="X474" s="85"/>
      <c r="Y474" s="2">
        <v>1</v>
      </c>
      <c r="Z474" s="2">
        <f t="shared" si="29"/>
        <v>1</v>
      </c>
      <c r="AA474" s="2">
        <v>1</v>
      </c>
    </row>
    <row r="475" spans="1:27" ht="12" customHeight="1">
      <c r="A475" s="10">
        <v>471</v>
      </c>
      <c r="B475" s="98" t="s">
        <v>82</v>
      </c>
      <c r="C475" s="98" t="s">
        <v>82</v>
      </c>
      <c r="D475" s="11" t="s">
        <v>51</v>
      </c>
      <c r="E475" s="11" t="s">
        <v>304</v>
      </c>
      <c r="F475" s="12" t="s">
        <v>48</v>
      </c>
      <c r="G475" s="12" t="s">
        <v>310</v>
      </c>
      <c r="H475" s="12" t="s">
        <v>306</v>
      </c>
      <c r="I475" s="103" t="s">
        <v>504</v>
      </c>
      <c r="J475" s="11" t="str">
        <f>"12-16h"</f>
        <v>12-16h</v>
      </c>
      <c r="K475" s="12" t="s">
        <v>513</v>
      </c>
      <c r="L475" s="69" t="s">
        <v>518</v>
      </c>
      <c r="M475" s="11">
        <v>1</v>
      </c>
      <c r="N475" s="96"/>
      <c r="O475" s="83"/>
      <c r="P475" s="84"/>
      <c r="Q475" s="84"/>
      <c r="R475" s="84"/>
      <c r="S475" s="84"/>
      <c r="T475" s="84"/>
      <c r="U475" s="84"/>
      <c r="V475" s="84"/>
      <c r="W475" s="84"/>
      <c r="X475" s="85"/>
      <c r="Z475" s="2">
        <f t="shared" si="29"/>
        <v>0</v>
      </c>
      <c r="AA475" s="2">
        <v>0</v>
      </c>
    </row>
    <row r="476" spans="1:27" ht="12" customHeight="1">
      <c r="A476" s="10">
        <v>472</v>
      </c>
      <c r="B476" s="98" t="s">
        <v>292</v>
      </c>
      <c r="C476" s="98" t="s">
        <v>292</v>
      </c>
      <c r="D476" s="11" t="s">
        <v>51</v>
      </c>
      <c r="E476" s="11" t="s">
        <v>303</v>
      </c>
      <c r="F476" s="12" t="s">
        <v>49</v>
      </c>
      <c r="G476" s="12" t="s">
        <v>310</v>
      </c>
      <c r="H476" s="12" t="s">
        <v>306</v>
      </c>
      <c r="I476" s="103" t="s">
        <v>504</v>
      </c>
      <c r="J476" s="11" t="str">
        <f>"12-16h"</f>
        <v>12-16h</v>
      </c>
      <c r="K476" s="12" t="s">
        <v>47</v>
      </c>
      <c r="L476" s="69" t="s">
        <v>518</v>
      </c>
      <c r="M476" s="11"/>
      <c r="N476" s="96"/>
      <c r="O476" s="83"/>
      <c r="P476" s="84"/>
      <c r="Q476" s="84"/>
      <c r="R476" s="84"/>
      <c r="S476" s="84"/>
      <c r="T476" s="84"/>
      <c r="U476" s="84"/>
      <c r="V476" s="84"/>
      <c r="W476" s="84"/>
      <c r="X476" s="85"/>
      <c r="Z476" s="2">
        <f t="shared" si="29"/>
        <v>0</v>
      </c>
      <c r="AA476" s="2">
        <v>0</v>
      </c>
    </row>
    <row r="477" spans="1:27" ht="12" customHeight="1">
      <c r="A477" s="10">
        <v>473</v>
      </c>
      <c r="B477" s="98" t="s">
        <v>72</v>
      </c>
      <c r="C477" s="98" t="s">
        <v>72</v>
      </c>
      <c r="D477" s="11" t="s">
        <v>25</v>
      </c>
      <c r="E477" s="11" t="s">
        <v>304</v>
      </c>
      <c r="F477" s="12" t="s">
        <v>48</v>
      </c>
      <c r="G477" s="12" t="s">
        <v>510</v>
      </c>
      <c r="H477" s="12" t="s">
        <v>307</v>
      </c>
      <c r="I477" s="11" t="s">
        <v>504</v>
      </c>
      <c r="J477" s="12" t="str">
        <f>"≥17h"</f>
        <v>≥17h</v>
      </c>
      <c r="K477" s="12" t="s">
        <v>47</v>
      </c>
      <c r="L477" s="69" t="s">
        <v>519</v>
      </c>
      <c r="M477" s="11">
        <v>1</v>
      </c>
      <c r="N477" s="96"/>
      <c r="O477" s="83"/>
      <c r="P477" s="84"/>
      <c r="Q477" s="84"/>
      <c r="R477" s="84"/>
      <c r="S477" s="84"/>
      <c r="T477" s="84"/>
      <c r="U477" s="84"/>
      <c r="V477" s="84"/>
      <c r="W477" s="84"/>
      <c r="X477" s="85"/>
      <c r="Z477" s="2">
        <f t="shared" si="29"/>
        <v>0</v>
      </c>
      <c r="AA477" s="2">
        <v>0</v>
      </c>
    </row>
    <row r="478" spans="1:27" ht="12" customHeight="1">
      <c r="A478" s="10">
        <v>474</v>
      </c>
      <c r="B478" s="98" t="s">
        <v>283</v>
      </c>
      <c r="C478" s="98" t="s">
        <v>281</v>
      </c>
      <c r="D478" s="11" t="s">
        <v>52</v>
      </c>
      <c r="E478" s="11" t="s">
        <v>303</v>
      </c>
      <c r="F478" s="12" t="s">
        <v>48</v>
      </c>
      <c r="G478" s="11" t="s">
        <v>511</v>
      </c>
      <c r="H478" s="12" t="s">
        <v>306</v>
      </c>
      <c r="I478" s="11" t="s">
        <v>504</v>
      </c>
      <c r="J478" s="12" t="str">
        <f>"≥17h"</f>
        <v>≥17h</v>
      </c>
      <c r="K478" s="12" t="s">
        <v>513</v>
      </c>
      <c r="L478" s="69" t="s">
        <v>519</v>
      </c>
      <c r="M478" s="11">
        <v>1</v>
      </c>
      <c r="N478" s="96"/>
      <c r="O478" s="83"/>
      <c r="P478" s="84"/>
      <c r="Q478" s="84"/>
      <c r="R478" s="84"/>
      <c r="S478" s="84"/>
      <c r="T478" s="84"/>
      <c r="U478" s="84"/>
      <c r="V478" s="84"/>
      <c r="W478" s="84"/>
      <c r="X478" s="85"/>
      <c r="Z478" s="2">
        <f t="shared" si="29"/>
        <v>0</v>
      </c>
      <c r="AA478" s="2">
        <v>0</v>
      </c>
    </row>
    <row r="479" spans="1:27" ht="12" customHeight="1">
      <c r="A479" s="10">
        <v>475</v>
      </c>
      <c r="B479" s="98" t="s">
        <v>72</v>
      </c>
      <c r="C479" s="98" t="s">
        <v>72</v>
      </c>
      <c r="D479" s="11" t="s">
        <v>52</v>
      </c>
      <c r="E479" s="11" t="s">
        <v>304</v>
      </c>
      <c r="F479" s="12" t="s">
        <v>50</v>
      </c>
      <c r="G479" s="12" t="s">
        <v>510</v>
      </c>
      <c r="H479" s="12" t="s">
        <v>308</v>
      </c>
      <c r="I479" s="11" t="s">
        <v>507</v>
      </c>
      <c r="J479" s="12" t="str">
        <f>"≥17h"</f>
        <v>≥17h</v>
      </c>
      <c r="K479" s="12" t="s">
        <v>513</v>
      </c>
      <c r="L479" s="69" t="s">
        <v>519</v>
      </c>
      <c r="M479" s="11">
        <v>1</v>
      </c>
      <c r="N479" s="96"/>
      <c r="O479" s="83"/>
      <c r="P479" s="84"/>
      <c r="Q479" s="84"/>
      <c r="R479" s="84"/>
      <c r="S479" s="84"/>
      <c r="T479" s="84"/>
      <c r="U479" s="84"/>
      <c r="V479" s="84"/>
      <c r="W479" s="84"/>
      <c r="X479" s="85"/>
      <c r="Z479" s="2">
        <f t="shared" si="29"/>
        <v>0</v>
      </c>
      <c r="AA479" s="2">
        <v>0</v>
      </c>
    </row>
    <row r="480" spans="1:27" ht="12" customHeight="1">
      <c r="A480" s="10">
        <v>476</v>
      </c>
      <c r="B480" s="98" t="s">
        <v>292</v>
      </c>
      <c r="C480" s="98" t="s">
        <v>292</v>
      </c>
      <c r="D480" s="11" t="s">
        <v>51</v>
      </c>
      <c r="E480" s="11" t="s">
        <v>303</v>
      </c>
      <c r="F480" s="12" t="s">
        <v>48</v>
      </c>
      <c r="G480" s="12" t="s">
        <v>310</v>
      </c>
      <c r="H480" s="12" t="s">
        <v>306</v>
      </c>
      <c r="I480" s="11" t="s">
        <v>504</v>
      </c>
      <c r="J480" s="11" t="str">
        <f>"12-16h"</f>
        <v>12-16h</v>
      </c>
      <c r="K480" s="12" t="s">
        <v>513</v>
      </c>
      <c r="L480" s="69" t="s">
        <v>518</v>
      </c>
      <c r="M480" s="11">
        <v>1</v>
      </c>
      <c r="N480" s="96">
        <v>1</v>
      </c>
      <c r="O480" s="83">
        <v>1</v>
      </c>
      <c r="P480" s="84">
        <v>1</v>
      </c>
      <c r="Q480" s="84">
        <v>1</v>
      </c>
      <c r="R480" s="84"/>
      <c r="S480" s="84"/>
      <c r="T480" s="84"/>
      <c r="U480" s="84"/>
      <c r="V480" s="84"/>
      <c r="W480" s="84"/>
      <c r="X480" s="85"/>
      <c r="Y480" s="2">
        <v>1</v>
      </c>
      <c r="Z480" s="2">
        <f t="shared" si="29"/>
        <v>3</v>
      </c>
      <c r="AA480" s="2">
        <v>1</v>
      </c>
    </row>
    <row r="481" spans="1:27" ht="12" customHeight="1">
      <c r="A481" s="10">
        <v>477</v>
      </c>
      <c r="B481" s="98" t="s">
        <v>283</v>
      </c>
      <c r="C481" s="98" t="s">
        <v>281</v>
      </c>
      <c r="D481" s="11" t="s">
        <v>52</v>
      </c>
      <c r="E481" s="11" t="s">
        <v>304</v>
      </c>
      <c r="F481" s="12" t="s">
        <v>50</v>
      </c>
      <c r="G481" s="11" t="s">
        <v>511</v>
      </c>
      <c r="H481" s="12" t="s">
        <v>306</v>
      </c>
      <c r="I481" s="11" t="s">
        <v>507</v>
      </c>
      <c r="J481" s="12" t="str">
        <f>"≥17h"</f>
        <v>≥17h</v>
      </c>
      <c r="K481" s="12" t="s">
        <v>513</v>
      </c>
      <c r="L481" s="69" t="s">
        <v>519</v>
      </c>
      <c r="M481" s="11"/>
      <c r="N481" s="96"/>
      <c r="O481" s="83"/>
      <c r="P481" s="84"/>
      <c r="Q481" s="84"/>
      <c r="R481" s="84"/>
      <c r="S481" s="84"/>
      <c r="T481" s="84"/>
      <c r="U481" s="84"/>
      <c r="V481" s="84"/>
      <c r="W481" s="84"/>
      <c r="X481" s="85"/>
      <c r="Z481" s="2">
        <f t="shared" si="29"/>
        <v>0</v>
      </c>
      <c r="AA481" s="2">
        <v>0</v>
      </c>
    </row>
    <row r="482" spans="1:27" ht="12" customHeight="1">
      <c r="A482" s="10">
        <v>478</v>
      </c>
      <c r="B482" s="98" t="s">
        <v>82</v>
      </c>
      <c r="C482" s="98" t="s">
        <v>82</v>
      </c>
      <c r="D482" s="11" t="s">
        <v>52</v>
      </c>
      <c r="E482" s="11" t="s">
        <v>303</v>
      </c>
      <c r="F482" s="12" t="s">
        <v>48</v>
      </c>
      <c r="G482" s="12" t="s">
        <v>310</v>
      </c>
      <c r="H482" s="12" t="s">
        <v>306</v>
      </c>
      <c r="I482" s="11" t="s">
        <v>504</v>
      </c>
      <c r="J482" s="11" t="str">
        <f>"12-16h"</f>
        <v>12-16h</v>
      </c>
      <c r="K482" s="12" t="s">
        <v>513</v>
      </c>
      <c r="L482" s="69" t="s">
        <v>518</v>
      </c>
      <c r="M482" s="11">
        <v>1</v>
      </c>
      <c r="N482" s="96"/>
      <c r="O482" s="83"/>
      <c r="P482" s="84"/>
      <c r="Q482" s="84"/>
      <c r="R482" s="84"/>
      <c r="S482" s="84"/>
      <c r="T482" s="84"/>
      <c r="U482" s="84"/>
      <c r="V482" s="84"/>
      <c r="W482" s="84"/>
      <c r="X482" s="85"/>
      <c r="Z482" s="2">
        <f t="shared" si="29"/>
        <v>0</v>
      </c>
      <c r="AA482" s="2">
        <v>0</v>
      </c>
    </row>
    <row r="483" spans="1:27" ht="12" customHeight="1">
      <c r="A483" s="10">
        <v>479</v>
      </c>
      <c r="B483" s="98" t="s">
        <v>72</v>
      </c>
      <c r="C483" s="98" t="s">
        <v>72</v>
      </c>
      <c r="D483" s="11" t="s">
        <v>52</v>
      </c>
      <c r="E483" s="11" t="s">
        <v>304</v>
      </c>
      <c r="F483" s="12" t="s">
        <v>49</v>
      </c>
      <c r="G483" s="12" t="s">
        <v>310</v>
      </c>
      <c r="H483" s="12" t="s">
        <v>306</v>
      </c>
      <c r="I483" s="11" t="s">
        <v>507</v>
      </c>
      <c r="J483" s="12" t="str">
        <f>"≥17h"</f>
        <v>≥17h</v>
      </c>
      <c r="K483" s="12" t="s">
        <v>512</v>
      </c>
      <c r="L483" s="69" t="s">
        <v>519</v>
      </c>
      <c r="M483" s="11">
        <v>1</v>
      </c>
      <c r="N483" s="96"/>
      <c r="O483" s="83"/>
      <c r="P483" s="84"/>
      <c r="Q483" s="84"/>
      <c r="R483" s="84"/>
      <c r="S483" s="84"/>
      <c r="T483" s="84"/>
      <c r="U483" s="84"/>
      <c r="V483" s="84"/>
      <c r="W483" s="84"/>
      <c r="X483" s="85"/>
      <c r="Z483" s="2">
        <f t="shared" si="29"/>
        <v>0</v>
      </c>
      <c r="AA483" s="2">
        <v>0</v>
      </c>
    </row>
    <row r="484" spans="1:27" ht="12" customHeight="1">
      <c r="A484" s="10">
        <v>480</v>
      </c>
      <c r="B484" s="98" t="s">
        <v>292</v>
      </c>
      <c r="C484" s="98" t="s">
        <v>292</v>
      </c>
      <c r="D484" s="11" t="s">
        <v>52</v>
      </c>
      <c r="E484" s="11" t="s">
        <v>304</v>
      </c>
      <c r="F484" s="12" t="s">
        <v>48</v>
      </c>
      <c r="G484" s="12" t="s">
        <v>310</v>
      </c>
      <c r="H484" s="12" t="s">
        <v>308</v>
      </c>
      <c r="I484" s="11" t="s">
        <v>504</v>
      </c>
      <c r="J484" s="12" t="str">
        <f>"≥17h"</f>
        <v>≥17h</v>
      </c>
      <c r="K484" s="12" t="s">
        <v>513</v>
      </c>
      <c r="L484" s="69" t="s">
        <v>518</v>
      </c>
      <c r="M484" s="11">
        <v>1</v>
      </c>
      <c r="N484" s="96">
        <v>1</v>
      </c>
      <c r="O484" s="83">
        <v>1</v>
      </c>
      <c r="P484" s="84"/>
      <c r="Q484" s="84"/>
      <c r="R484" s="84"/>
      <c r="S484" s="84"/>
      <c r="T484" s="84"/>
      <c r="U484" s="84"/>
      <c r="V484" s="84"/>
      <c r="W484" s="84"/>
      <c r="X484" s="85"/>
      <c r="Y484" s="2">
        <v>1</v>
      </c>
      <c r="Z484" s="2">
        <f t="shared" si="29"/>
        <v>1</v>
      </c>
      <c r="AA484" s="2">
        <v>1</v>
      </c>
    </row>
    <row r="485" spans="1:27" ht="12" customHeight="1">
      <c r="A485" s="10">
        <v>481</v>
      </c>
      <c r="B485" s="98" t="s">
        <v>283</v>
      </c>
      <c r="C485" s="98" t="s">
        <v>281</v>
      </c>
      <c r="D485" s="11" t="s">
        <v>51</v>
      </c>
      <c r="E485" s="11" t="s">
        <v>304</v>
      </c>
      <c r="F485" s="12" t="s">
        <v>50</v>
      </c>
      <c r="G485" s="11" t="s">
        <v>511</v>
      </c>
      <c r="H485" s="12" t="s">
        <v>306</v>
      </c>
      <c r="I485" s="103" t="s">
        <v>504</v>
      </c>
      <c r="J485" s="12" t="str">
        <f>"≥17h"</f>
        <v>≥17h</v>
      </c>
      <c r="K485" s="12" t="s">
        <v>47</v>
      </c>
      <c r="L485" s="69" t="s">
        <v>519</v>
      </c>
      <c r="M485" s="11"/>
      <c r="N485" s="96"/>
      <c r="O485" s="83"/>
      <c r="P485" s="84"/>
      <c r="Q485" s="84"/>
      <c r="R485" s="84"/>
      <c r="S485" s="84"/>
      <c r="T485" s="84"/>
      <c r="U485" s="84"/>
      <c r="V485" s="84"/>
      <c r="W485" s="84"/>
      <c r="X485" s="85"/>
      <c r="Z485" s="2">
        <f t="shared" si="29"/>
        <v>0</v>
      </c>
      <c r="AA485" s="2">
        <v>0</v>
      </c>
    </row>
    <row r="486" spans="1:27" ht="12" customHeight="1">
      <c r="A486" s="10">
        <v>482</v>
      </c>
      <c r="B486" s="98" t="s">
        <v>261</v>
      </c>
      <c r="C486" s="98" t="s">
        <v>260</v>
      </c>
      <c r="D486" s="11" t="s">
        <v>25</v>
      </c>
      <c r="E486" s="11" t="s">
        <v>304</v>
      </c>
      <c r="F486" s="12" t="s">
        <v>49</v>
      </c>
      <c r="G486" s="11" t="s">
        <v>511</v>
      </c>
      <c r="H486" s="12" t="s">
        <v>308</v>
      </c>
      <c r="I486" s="11" t="s">
        <v>504</v>
      </c>
      <c r="J486" s="12" t="str">
        <f>"≥17h"</f>
        <v>≥17h</v>
      </c>
      <c r="K486" s="12" t="s">
        <v>47</v>
      </c>
      <c r="L486" s="69" t="s">
        <v>519</v>
      </c>
      <c r="M486" s="11"/>
      <c r="N486" s="96"/>
      <c r="O486" s="83"/>
      <c r="P486" s="84"/>
      <c r="Q486" s="84"/>
      <c r="R486" s="84"/>
      <c r="S486" s="84"/>
      <c r="T486" s="84"/>
      <c r="U486" s="84"/>
      <c r="V486" s="84"/>
      <c r="W486" s="84"/>
      <c r="X486" s="85"/>
      <c r="Z486" s="2">
        <f t="shared" si="29"/>
        <v>0</v>
      </c>
      <c r="AA486" s="2">
        <v>0</v>
      </c>
    </row>
    <row r="487" spans="1:27" ht="12" customHeight="1">
      <c r="A487" s="10">
        <v>483</v>
      </c>
      <c r="B487" s="98" t="s">
        <v>144</v>
      </c>
      <c r="C487" s="98" t="s">
        <v>79</v>
      </c>
      <c r="D487" s="11" t="s">
        <v>52</v>
      </c>
      <c r="E487" s="11" t="s">
        <v>304</v>
      </c>
      <c r="F487" s="12" t="s">
        <v>49</v>
      </c>
      <c r="G487" s="11" t="s">
        <v>511</v>
      </c>
      <c r="H487" s="12" t="s">
        <v>308</v>
      </c>
      <c r="I487" s="11" t="s">
        <v>504</v>
      </c>
      <c r="J487" s="12" t="str">
        <f>"≥17h"</f>
        <v>≥17h</v>
      </c>
      <c r="K487" s="12" t="s">
        <v>512</v>
      </c>
      <c r="L487" s="69" t="s">
        <v>520</v>
      </c>
      <c r="M487" s="11"/>
      <c r="N487" s="96"/>
      <c r="O487" s="83"/>
      <c r="P487" s="84"/>
      <c r="Q487" s="84"/>
      <c r="R487" s="84"/>
      <c r="S487" s="84"/>
      <c r="T487" s="84"/>
      <c r="U487" s="84"/>
      <c r="V487" s="84"/>
      <c r="W487" s="84"/>
      <c r="X487" s="85"/>
      <c r="Z487" s="2">
        <f t="shared" si="29"/>
        <v>0</v>
      </c>
      <c r="AA487" s="2">
        <v>0</v>
      </c>
    </row>
    <row r="488" spans="1:27" ht="12" customHeight="1">
      <c r="A488" s="10">
        <v>484</v>
      </c>
      <c r="B488" s="98" t="s">
        <v>227</v>
      </c>
      <c r="C488" s="98" t="s">
        <v>69</v>
      </c>
      <c r="D488" s="11" t="s">
        <v>52</v>
      </c>
      <c r="E488" s="11" t="s">
        <v>304</v>
      </c>
      <c r="F488" s="12" t="s">
        <v>49</v>
      </c>
      <c r="G488" s="11" t="s">
        <v>511</v>
      </c>
      <c r="H488" s="12" t="s">
        <v>308</v>
      </c>
      <c r="I488" s="103" t="s">
        <v>504</v>
      </c>
      <c r="J488" s="11" t="str">
        <f>"≤12h"</f>
        <v>≤12h</v>
      </c>
      <c r="K488" s="12" t="s">
        <v>512</v>
      </c>
      <c r="L488" s="69" t="s">
        <v>518</v>
      </c>
      <c r="M488" s="11"/>
      <c r="N488" s="96"/>
      <c r="O488" s="83"/>
      <c r="P488" s="84"/>
      <c r="Q488" s="84"/>
      <c r="R488" s="84"/>
      <c r="S488" s="84"/>
      <c r="T488" s="84"/>
      <c r="U488" s="84"/>
      <c r="V488" s="84"/>
      <c r="W488" s="84"/>
      <c r="X488" s="85"/>
      <c r="Z488" s="2">
        <f t="shared" si="29"/>
        <v>0</v>
      </c>
      <c r="AA488" s="2">
        <v>0</v>
      </c>
    </row>
    <row r="489" spans="1:27" ht="12" customHeight="1">
      <c r="A489" s="10">
        <v>485</v>
      </c>
      <c r="B489" s="98" t="s">
        <v>261</v>
      </c>
      <c r="C489" s="98" t="s">
        <v>260</v>
      </c>
      <c r="D489" s="11" t="s">
        <v>52</v>
      </c>
      <c r="E489" s="11" t="s">
        <v>304</v>
      </c>
      <c r="F489" s="12" t="s">
        <v>49</v>
      </c>
      <c r="G489" s="11" t="s">
        <v>511</v>
      </c>
      <c r="H489" s="12" t="s">
        <v>308</v>
      </c>
      <c r="I489" s="11" t="s">
        <v>507</v>
      </c>
      <c r="J489" s="12" t="str">
        <f>"≥17h"</f>
        <v>≥17h</v>
      </c>
      <c r="K489" s="12" t="s">
        <v>47</v>
      </c>
      <c r="L489" s="69" t="s">
        <v>519</v>
      </c>
      <c r="M489" s="11"/>
      <c r="N489" s="96"/>
      <c r="O489" s="83"/>
      <c r="P489" s="84"/>
      <c r="Q489" s="84"/>
      <c r="R489" s="84"/>
      <c r="S489" s="84"/>
      <c r="T489" s="84"/>
      <c r="U489" s="84"/>
      <c r="V489" s="84"/>
      <c r="W489" s="84"/>
      <c r="X489" s="85"/>
      <c r="Z489" s="2">
        <f t="shared" si="29"/>
        <v>0</v>
      </c>
      <c r="AA489" s="2">
        <v>0</v>
      </c>
    </row>
    <row r="490" spans="1:27" ht="12" customHeight="1">
      <c r="A490" s="10">
        <v>486</v>
      </c>
      <c r="B490" s="98" t="s">
        <v>98</v>
      </c>
      <c r="C490" s="98" t="s">
        <v>98</v>
      </c>
      <c r="D490" s="11" t="s">
        <v>51</v>
      </c>
      <c r="E490" s="11" t="s">
        <v>304</v>
      </c>
      <c r="F490" s="12" t="s">
        <v>48</v>
      </c>
      <c r="G490" s="12" t="s">
        <v>310</v>
      </c>
      <c r="H490" s="12" t="s">
        <v>306</v>
      </c>
      <c r="I490" s="11" t="s">
        <v>504</v>
      </c>
      <c r="J490" s="11" t="str">
        <f>"12-16h"</f>
        <v>12-16h</v>
      </c>
      <c r="K490" s="12" t="s">
        <v>513</v>
      </c>
      <c r="L490" s="69" t="s">
        <v>518</v>
      </c>
      <c r="M490" s="11">
        <v>1</v>
      </c>
      <c r="N490" s="96">
        <v>1</v>
      </c>
      <c r="O490" s="83"/>
      <c r="P490" s="84">
        <v>1</v>
      </c>
      <c r="Q490" s="84">
        <v>1</v>
      </c>
      <c r="R490" s="84"/>
      <c r="S490" s="84"/>
      <c r="T490" s="84"/>
      <c r="U490" s="84"/>
      <c r="V490" s="84"/>
      <c r="W490" s="84"/>
      <c r="X490" s="85"/>
      <c r="Y490" s="2">
        <v>1</v>
      </c>
      <c r="Z490" s="2">
        <f t="shared" si="29"/>
        <v>2</v>
      </c>
      <c r="AA490" s="2">
        <v>1</v>
      </c>
    </row>
    <row r="491" spans="1:27" ht="12" customHeight="1">
      <c r="A491" s="10">
        <v>487</v>
      </c>
      <c r="B491" s="98" t="s">
        <v>145</v>
      </c>
      <c r="C491" s="98" t="s">
        <v>79</v>
      </c>
      <c r="D491" s="11" t="s">
        <v>51</v>
      </c>
      <c r="E491" s="11" t="s">
        <v>303</v>
      </c>
      <c r="F491" s="12" t="s">
        <v>49</v>
      </c>
      <c r="G491" s="11" t="s">
        <v>511</v>
      </c>
      <c r="H491" s="12" t="s">
        <v>308</v>
      </c>
      <c r="I491" s="12" t="s">
        <v>505</v>
      </c>
      <c r="J491" s="11" t="str">
        <f>"12-16h"</f>
        <v>12-16h</v>
      </c>
      <c r="K491" s="12" t="s">
        <v>47</v>
      </c>
      <c r="L491" s="69" t="s">
        <v>520</v>
      </c>
      <c r="M491" s="11">
        <v>1</v>
      </c>
      <c r="N491" s="96">
        <v>1</v>
      </c>
      <c r="O491" s="83"/>
      <c r="P491" s="84"/>
      <c r="Q491" s="84"/>
      <c r="R491" s="84"/>
      <c r="S491" s="84"/>
      <c r="T491" s="84"/>
      <c r="U491" s="84">
        <v>1</v>
      </c>
      <c r="V491" s="84"/>
      <c r="W491" s="84"/>
      <c r="X491" s="85"/>
      <c r="Y491" s="2">
        <v>1</v>
      </c>
      <c r="Z491" s="2">
        <f t="shared" si="29"/>
        <v>1</v>
      </c>
      <c r="AA491" s="2">
        <v>1</v>
      </c>
    </row>
    <row r="492" spans="1:27" ht="12" customHeight="1">
      <c r="A492" s="10">
        <v>488</v>
      </c>
      <c r="B492" s="98" t="s">
        <v>261</v>
      </c>
      <c r="C492" s="98" t="s">
        <v>260</v>
      </c>
      <c r="D492" s="11" t="s">
        <v>52</v>
      </c>
      <c r="E492" s="11" t="s">
        <v>304</v>
      </c>
      <c r="F492" s="12" t="s">
        <v>49</v>
      </c>
      <c r="G492" s="11" t="s">
        <v>511</v>
      </c>
      <c r="H492" s="12" t="s">
        <v>308</v>
      </c>
      <c r="I492" s="11" t="s">
        <v>504</v>
      </c>
      <c r="J492" s="12" t="str">
        <f>"≥17h"</f>
        <v>≥17h</v>
      </c>
      <c r="K492" s="12" t="s">
        <v>47</v>
      </c>
      <c r="L492" s="69" t="s">
        <v>519</v>
      </c>
      <c r="M492" s="11"/>
      <c r="N492" s="96"/>
      <c r="O492" s="83"/>
      <c r="P492" s="84"/>
      <c r="Q492" s="84"/>
      <c r="R492" s="84"/>
      <c r="S492" s="84"/>
      <c r="T492" s="84"/>
      <c r="U492" s="84"/>
      <c r="V492" s="84"/>
      <c r="W492" s="84"/>
      <c r="X492" s="85"/>
      <c r="Z492" s="2">
        <f t="shared" si="29"/>
        <v>0</v>
      </c>
      <c r="AA492" s="2">
        <v>0</v>
      </c>
    </row>
    <row r="493" spans="1:27" ht="12" customHeight="1">
      <c r="A493" s="10">
        <v>489</v>
      </c>
      <c r="B493" s="98" t="s">
        <v>227</v>
      </c>
      <c r="C493" s="98" t="s">
        <v>69</v>
      </c>
      <c r="D493" s="11" t="s">
        <v>51</v>
      </c>
      <c r="E493" s="11" t="s">
        <v>303</v>
      </c>
      <c r="F493" s="12" t="s">
        <v>48</v>
      </c>
      <c r="G493" s="11" t="s">
        <v>511</v>
      </c>
      <c r="H493" s="12" t="s">
        <v>308</v>
      </c>
      <c r="I493" s="11" t="s">
        <v>507</v>
      </c>
      <c r="J493" s="12" t="str">
        <f>"≥17h"</f>
        <v>≥17h</v>
      </c>
      <c r="K493" s="12" t="s">
        <v>512</v>
      </c>
      <c r="L493" s="69" t="s">
        <v>518</v>
      </c>
      <c r="M493" s="11"/>
      <c r="N493" s="96"/>
      <c r="O493" s="83"/>
      <c r="P493" s="84"/>
      <c r="Q493" s="84"/>
      <c r="R493" s="84"/>
      <c r="S493" s="84"/>
      <c r="T493" s="84"/>
      <c r="U493" s="84"/>
      <c r="V493" s="84"/>
      <c r="W493" s="84"/>
      <c r="X493" s="85"/>
      <c r="Z493" s="2">
        <f t="shared" si="29"/>
        <v>0</v>
      </c>
      <c r="AA493" s="2">
        <v>0</v>
      </c>
    </row>
    <row r="494" spans="1:27" ht="12" customHeight="1">
      <c r="A494" s="10">
        <v>490</v>
      </c>
      <c r="B494" s="98" t="s">
        <v>82</v>
      </c>
      <c r="C494" s="98" t="s">
        <v>82</v>
      </c>
      <c r="D494" s="11" t="s">
        <v>52</v>
      </c>
      <c r="E494" s="11" t="s">
        <v>303</v>
      </c>
      <c r="F494" s="12" t="s">
        <v>50</v>
      </c>
      <c r="G494" s="12" t="s">
        <v>310</v>
      </c>
      <c r="H494" s="12" t="s">
        <v>306</v>
      </c>
      <c r="I494" s="11" t="s">
        <v>507</v>
      </c>
      <c r="J494" s="11" t="str">
        <f>"12-16h"</f>
        <v>12-16h</v>
      </c>
      <c r="K494" s="12" t="s">
        <v>512</v>
      </c>
      <c r="L494" s="69" t="s">
        <v>518</v>
      </c>
      <c r="M494" s="11">
        <v>1</v>
      </c>
      <c r="N494" s="96"/>
      <c r="O494" s="83"/>
      <c r="P494" s="84"/>
      <c r="Q494" s="84"/>
      <c r="R494" s="84"/>
      <c r="S494" s="84"/>
      <c r="T494" s="84"/>
      <c r="U494" s="84"/>
      <c r="V494" s="84"/>
      <c r="W494" s="84"/>
      <c r="X494" s="85"/>
      <c r="Z494" s="2">
        <f t="shared" si="29"/>
        <v>0</v>
      </c>
      <c r="AA494" s="2">
        <v>0</v>
      </c>
    </row>
    <row r="495" spans="1:27" ht="12" customHeight="1">
      <c r="A495" s="10">
        <v>491</v>
      </c>
      <c r="B495" s="98" t="s">
        <v>144</v>
      </c>
      <c r="C495" s="98" t="s">
        <v>79</v>
      </c>
      <c r="D495" s="11" t="s">
        <v>52</v>
      </c>
      <c r="E495" s="11" t="s">
        <v>304</v>
      </c>
      <c r="F495" s="12" t="s">
        <v>49</v>
      </c>
      <c r="G495" s="11" t="s">
        <v>511</v>
      </c>
      <c r="H495" s="12" t="s">
        <v>308</v>
      </c>
      <c r="I495" s="11" t="s">
        <v>504</v>
      </c>
      <c r="J495" s="12" t="str">
        <f>"≥17h"</f>
        <v>≥17h</v>
      </c>
      <c r="K495" s="12" t="s">
        <v>512</v>
      </c>
      <c r="L495" s="69" t="s">
        <v>520</v>
      </c>
      <c r="M495" s="11"/>
      <c r="N495" s="96"/>
      <c r="O495" s="83"/>
      <c r="P495" s="84"/>
      <c r="Q495" s="84"/>
      <c r="R495" s="84"/>
      <c r="S495" s="84"/>
      <c r="T495" s="84"/>
      <c r="U495" s="84"/>
      <c r="V495" s="84"/>
      <c r="W495" s="84"/>
      <c r="X495" s="85"/>
      <c r="Z495" s="2">
        <f t="shared" si="29"/>
        <v>0</v>
      </c>
      <c r="AA495" s="2">
        <v>0</v>
      </c>
    </row>
    <row r="496" spans="1:27" ht="12" customHeight="1">
      <c r="A496" s="10">
        <v>492</v>
      </c>
      <c r="B496" s="98" t="s">
        <v>261</v>
      </c>
      <c r="C496" s="98" t="s">
        <v>260</v>
      </c>
      <c r="D496" s="11" t="s">
        <v>52</v>
      </c>
      <c r="E496" s="11" t="s">
        <v>303</v>
      </c>
      <c r="F496" s="12" t="s">
        <v>49</v>
      </c>
      <c r="G496" s="11" t="s">
        <v>511</v>
      </c>
      <c r="H496" s="12" t="s">
        <v>308</v>
      </c>
      <c r="I496" s="103" t="s">
        <v>505</v>
      </c>
      <c r="J496" s="12" t="str">
        <f>"≥17h"</f>
        <v>≥17h</v>
      </c>
      <c r="K496" s="12" t="s">
        <v>512</v>
      </c>
      <c r="L496" s="69" t="s">
        <v>519</v>
      </c>
      <c r="M496" s="11"/>
      <c r="N496" s="96"/>
      <c r="O496" s="83"/>
      <c r="P496" s="84"/>
      <c r="Q496" s="84"/>
      <c r="R496" s="84"/>
      <c r="S496" s="84"/>
      <c r="T496" s="84"/>
      <c r="U496" s="84"/>
      <c r="V496" s="84"/>
      <c r="W496" s="84"/>
      <c r="X496" s="85"/>
      <c r="Z496" s="2">
        <f t="shared" si="29"/>
        <v>0</v>
      </c>
      <c r="AA496" s="2">
        <v>0</v>
      </c>
    </row>
    <row r="497" spans="1:27" ht="12" customHeight="1">
      <c r="A497" s="10">
        <v>493</v>
      </c>
      <c r="B497" s="98" t="s">
        <v>145</v>
      </c>
      <c r="C497" s="98" t="s">
        <v>79</v>
      </c>
      <c r="D497" s="11" t="s">
        <v>51</v>
      </c>
      <c r="E497" s="11" t="s">
        <v>304</v>
      </c>
      <c r="F497" s="12" t="s">
        <v>50</v>
      </c>
      <c r="G497" s="11" t="s">
        <v>511</v>
      </c>
      <c r="H497" s="12" t="s">
        <v>308</v>
      </c>
      <c r="I497" s="11" t="s">
        <v>507</v>
      </c>
      <c r="J497" s="12" t="str">
        <f>"≥17h"</f>
        <v>≥17h</v>
      </c>
      <c r="K497" s="12" t="s">
        <v>512</v>
      </c>
      <c r="L497" s="69" t="s">
        <v>520</v>
      </c>
      <c r="M497" s="11"/>
      <c r="N497" s="96"/>
      <c r="O497" s="83"/>
      <c r="P497" s="84"/>
      <c r="Q497" s="84"/>
      <c r="R497" s="84"/>
      <c r="S497" s="84"/>
      <c r="T497" s="84"/>
      <c r="U497" s="84"/>
      <c r="V497" s="84"/>
      <c r="W497" s="84"/>
      <c r="X497" s="85"/>
      <c r="Z497" s="2">
        <f t="shared" si="29"/>
        <v>0</v>
      </c>
      <c r="AA497" s="2">
        <v>0</v>
      </c>
    </row>
    <row r="498" spans="1:27" ht="12" customHeight="1">
      <c r="A498" s="10">
        <v>494</v>
      </c>
      <c r="B498" s="98" t="s">
        <v>98</v>
      </c>
      <c r="C498" s="98" t="s">
        <v>98</v>
      </c>
      <c r="D498" s="11" t="s">
        <v>52</v>
      </c>
      <c r="E498" s="11" t="s">
        <v>304</v>
      </c>
      <c r="F498" s="12" t="s">
        <v>49</v>
      </c>
      <c r="G498" s="12" t="s">
        <v>510</v>
      </c>
      <c r="H498" s="12" t="s">
        <v>306</v>
      </c>
      <c r="I498" s="103" t="s">
        <v>505</v>
      </c>
      <c r="J498" s="12" t="str">
        <f>"≥17h"</f>
        <v>≥17h</v>
      </c>
      <c r="K498" s="12" t="s">
        <v>512</v>
      </c>
      <c r="L498" s="69" t="s">
        <v>518</v>
      </c>
      <c r="M498" s="11"/>
      <c r="N498" s="96"/>
      <c r="O498" s="83"/>
      <c r="P498" s="84"/>
      <c r="Q498" s="84"/>
      <c r="R498" s="84"/>
      <c r="S498" s="84"/>
      <c r="T498" s="84"/>
      <c r="U498" s="84"/>
      <c r="V498" s="84"/>
      <c r="W498" s="84"/>
      <c r="X498" s="85"/>
      <c r="Z498" s="2">
        <f t="shared" si="29"/>
        <v>0</v>
      </c>
      <c r="AA498" s="2">
        <v>0</v>
      </c>
    </row>
    <row r="499" spans="1:27" ht="12" customHeight="1">
      <c r="A499" s="10">
        <v>495</v>
      </c>
      <c r="B499" s="98" t="s">
        <v>82</v>
      </c>
      <c r="C499" s="98" t="s">
        <v>82</v>
      </c>
      <c r="D499" s="11" t="s">
        <v>51</v>
      </c>
      <c r="E499" s="11" t="s">
        <v>304</v>
      </c>
      <c r="F499" s="12" t="s">
        <v>48</v>
      </c>
      <c r="G499" s="12" t="s">
        <v>310</v>
      </c>
      <c r="H499" s="12" t="s">
        <v>306</v>
      </c>
      <c r="I499" s="103" t="s">
        <v>504</v>
      </c>
      <c r="J499" s="11" t="str">
        <f>"12-16h"</f>
        <v>12-16h</v>
      </c>
      <c r="K499" s="12" t="s">
        <v>512</v>
      </c>
      <c r="L499" s="69" t="s">
        <v>518</v>
      </c>
      <c r="M499" s="11">
        <v>1</v>
      </c>
      <c r="N499" s="96"/>
      <c r="O499" s="83"/>
      <c r="P499" s="84"/>
      <c r="Q499" s="84"/>
      <c r="R499" s="84"/>
      <c r="S499" s="84"/>
      <c r="T499" s="84"/>
      <c r="U499" s="84"/>
      <c r="V499" s="84"/>
      <c r="W499" s="84"/>
      <c r="X499" s="85"/>
      <c r="Z499" s="2">
        <f t="shared" si="29"/>
        <v>0</v>
      </c>
      <c r="AA499" s="2">
        <v>0</v>
      </c>
    </row>
    <row r="500" spans="1:27" ht="12" customHeight="1">
      <c r="A500" s="10">
        <v>496</v>
      </c>
      <c r="B500" s="98" t="s">
        <v>265</v>
      </c>
      <c r="C500" s="98" t="s">
        <v>264</v>
      </c>
      <c r="D500" s="11" t="s">
        <v>52</v>
      </c>
      <c r="E500" s="11" t="s">
        <v>304</v>
      </c>
      <c r="F500" s="12" t="s">
        <v>49</v>
      </c>
      <c r="G500" s="11" t="s">
        <v>511</v>
      </c>
      <c r="H500" s="12" t="s">
        <v>308</v>
      </c>
      <c r="I500" s="11" t="s">
        <v>504</v>
      </c>
      <c r="J500" s="12" t="str">
        <f>"≥17h"</f>
        <v>≥17h</v>
      </c>
      <c r="K500" s="12" t="s">
        <v>512</v>
      </c>
      <c r="L500" s="69" t="s">
        <v>519</v>
      </c>
      <c r="M500" s="11">
        <v>1</v>
      </c>
      <c r="N500" s="96"/>
      <c r="O500" s="83"/>
      <c r="P500" s="84"/>
      <c r="Q500" s="84"/>
      <c r="R500" s="84"/>
      <c r="S500" s="84"/>
      <c r="T500" s="84"/>
      <c r="U500" s="84"/>
      <c r="V500" s="84"/>
      <c r="W500" s="84"/>
      <c r="X500" s="85"/>
      <c r="Z500" s="2">
        <f t="shared" si="29"/>
        <v>0</v>
      </c>
      <c r="AA500" s="2">
        <v>0</v>
      </c>
    </row>
    <row r="501" spans="1:27" ht="12" customHeight="1">
      <c r="A501" s="10">
        <v>497</v>
      </c>
      <c r="B501" s="98" t="s">
        <v>146</v>
      </c>
      <c r="C501" s="98" t="s">
        <v>79</v>
      </c>
      <c r="D501" s="11" t="s">
        <v>51</v>
      </c>
      <c r="E501" s="11" t="s">
        <v>303</v>
      </c>
      <c r="F501" s="12" t="s">
        <v>49</v>
      </c>
      <c r="G501" s="11" t="s">
        <v>511</v>
      </c>
      <c r="H501" s="12" t="s">
        <v>308</v>
      </c>
      <c r="I501" s="103" t="s">
        <v>505</v>
      </c>
      <c r="J501" s="12" t="str">
        <f>"≥17h"</f>
        <v>≥17h</v>
      </c>
      <c r="K501" s="12" t="s">
        <v>512</v>
      </c>
      <c r="L501" s="69" t="s">
        <v>520</v>
      </c>
      <c r="M501" s="11">
        <v>1</v>
      </c>
      <c r="N501" s="96">
        <v>1</v>
      </c>
      <c r="O501" s="83"/>
      <c r="P501" s="84">
        <v>1</v>
      </c>
      <c r="Q501" s="84"/>
      <c r="R501" s="84">
        <v>1</v>
      </c>
      <c r="S501" s="84"/>
      <c r="T501" s="84"/>
      <c r="U501" s="84"/>
      <c r="V501" s="84"/>
      <c r="W501" s="84"/>
      <c r="X501" s="85"/>
      <c r="Y501" s="2">
        <v>1</v>
      </c>
      <c r="Z501" s="2">
        <f t="shared" si="29"/>
        <v>2</v>
      </c>
      <c r="AA501" s="2">
        <v>1</v>
      </c>
    </row>
    <row r="502" spans="1:27" ht="12" customHeight="1">
      <c r="A502" s="10">
        <v>498</v>
      </c>
      <c r="B502" s="98" t="s">
        <v>98</v>
      </c>
      <c r="C502" s="98" t="s">
        <v>98</v>
      </c>
      <c r="D502" s="11" t="s">
        <v>51</v>
      </c>
      <c r="E502" s="11" t="s">
        <v>303</v>
      </c>
      <c r="F502" s="12" t="s">
        <v>48</v>
      </c>
      <c r="G502" s="12" t="s">
        <v>310</v>
      </c>
      <c r="H502" s="12" t="s">
        <v>306</v>
      </c>
      <c r="I502" s="12" t="s">
        <v>505</v>
      </c>
      <c r="J502" s="12" t="str">
        <f>"≥17h"</f>
        <v>≥17h</v>
      </c>
      <c r="K502" s="12" t="s">
        <v>47</v>
      </c>
      <c r="L502" s="69" t="s">
        <v>518</v>
      </c>
      <c r="M502" s="11"/>
      <c r="N502" s="96"/>
      <c r="O502" s="83"/>
      <c r="P502" s="84"/>
      <c r="Q502" s="84"/>
      <c r="R502" s="84"/>
      <c r="S502" s="84"/>
      <c r="T502" s="84"/>
      <c r="U502" s="84"/>
      <c r="V502" s="84"/>
      <c r="W502" s="84"/>
      <c r="X502" s="85"/>
      <c r="Z502" s="2">
        <f t="shared" si="29"/>
        <v>0</v>
      </c>
      <c r="AA502" s="2">
        <v>0</v>
      </c>
    </row>
    <row r="503" spans="1:27" ht="12" customHeight="1">
      <c r="A503" s="10">
        <v>499</v>
      </c>
      <c r="B503" s="98" t="s">
        <v>227</v>
      </c>
      <c r="C503" s="98" t="s">
        <v>69</v>
      </c>
      <c r="D503" s="11" t="s">
        <v>52</v>
      </c>
      <c r="E503" s="11" t="s">
        <v>303</v>
      </c>
      <c r="F503" s="12" t="s">
        <v>48</v>
      </c>
      <c r="G503" s="11" t="s">
        <v>511</v>
      </c>
      <c r="H503" s="12" t="s">
        <v>308</v>
      </c>
      <c r="I503" s="11" t="s">
        <v>504</v>
      </c>
      <c r="J503" s="12" t="str">
        <f>"≥17h"</f>
        <v>≥17h</v>
      </c>
      <c r="K503" s="12" t="s">
        <v>512</v>
      </c>
      <c r="L503" s="69" t="s">
        <v>518</v>
      </c>
      <c r="M503" s="11">
        <v>1</v>
      </c>
      <c r="N503" s="96"/>
      <c r="O503" s="83"/>
      <c r="P503" s="84"/>
      <c r="Q503" s="84"/>
      <c r="R503" s="84"/>
      <c r="S503" s="84"/>
      <c r="T503" s="84"/>
      <c r="U503" s="84"/>
      <c r="V503" s="84"/>
      <c r="W503" s="84"/>
      <c r="X503" s="85"/>
      <c r="Z503" s="2">
        <f t="shared" si="29"/>
        <v>0</v>
      </c>
      <c r="AA503" s="2">
        <v>0</v>
      </c>
    </row>
    <row r="504" spans="1:27" ht="12" customHeight="1">
      <c r="A504" s="10">
        <v>500</v>
      </c>
      <c r="B504" s="98" t="s">
        <v>98</v>
      </c>
      <c r="C504" s="98" t="s">
        <v>98</v>
      </c>
      <c r="D504" s="11" t="s">
        <v>51</v>
      </c>
      <c r="E504" s="11" t="s">
        <v>304</v>
      </c>
      <c r="F504" s="12" t="s">
        <v>49</v>
      </c>
      <c r="G504" s="12" t="s">
        <v>510</v>
      </c>
      <c r="H504" s="12" t="s">
        <v>306</v>
      </c>
      <c r="I504" s="11" t="s">
        <v>504</v>
      </c>
      <c r="J504" s="12" t="str">
        <f>"≥17h"</f>
        <v>≥17h</v>
      </c>
      <c r="K504" s="12" t="s">
        <v>512</v>
      </c>
      <c r="L504" s="69" t="s">
        <v>518</v>
      </c>
      <c r="M504" s="11">
        <v>1</v>
      </c>
      <c r="N504" s="96"/>
      <c r="O504" s="83"/>
      <c r="P504" s="84"/>
      <c r="Q504" s="84"/>
      <c r="R504" s="84"/>
      <c r="S504" s="84"/>
      <c r="T504" s="84"/>
      <c r="U504" s="84"/>
      <c r="V504" s="84"/>
      <c r="W504" s="84"/>
      <c r="X504" s="85"/>
      <c r="Z504" s="2">
        <f t="shared" si="29"/>
        <v>0</v>
      </c>
      <c r="AA504" s="2">
        <v>0</v>
      </c>
    </row>
    <row r="505" spans="1:27" ht="12" customHeight="1">
      <c r="A505" s="10">
        <v>501</v>
      </c>
      <c r="B505" s="98" t="s">
        <v>82</v>
      </c>
      <c r="C505" s="98" t="s">
        <v>82</v>
      </c>
      <c r="D505" s="11" t="s">
        <v>51</v>
      </c>
      <c r="E505" s="11" t="s">
        <v>303</v>
      </c>
      <c r="F505" s="12" t="s">
        <v>50</v>
      </c>
      <c r="G505" s="12" t="s">
        <v>310</v>
      </c>
      <c r="H505" s="12" t="s">
        <v>306</v>
      </c>
      <c r="I505" s="11" t="s">
        <v>507</v>
      </c>
      <c r="J505" s="11" t="str">
        <f>"12-16h"</f>
        <v>12-16h</v>
      </c>
      <c r="K505" s="12" t="s">
        <v>512</v>
      </c>
      <c r="L505" s="69" t="s">
        <v>518</v>
      </c>
      <c r="M505" s="11">
        <v>1</v>
      </c>
      <c r="N505" s="96"/>
      <c r="O505" s="83"/>
      <c r="P505" s="84"/>
      <c r="Q505" s="84"/>
      <c r="R505" s="84"/>
      <c r="S505" s="84"/>
      <c r="T505" s="84"/>
      <c r="U505" s="84"/>
      <c r="V505" s="84"/>
      <c r="W505" s="84"/>
      <c r="X505" s="85"/>
      <c r="Z505" s="2">
        <f t="shared" si="29"/>
        <v>0</v>
      </c>
      <c r="AA505" s="2">
        <v>0</v>
      </c>
    </row>
    <row r="506" spans="1:27" ht="12" customHeight="1">
      <c r="A506" s="10">
        <v>502</v>
      </c>
      <c r="B506" s="98" t="s">
        <v>228</v>
      </c>
      <c r="C506" s="98" t="s">
        <v>69</v>
      </c>
      <c r="D506" s="11" t="s">
        <v>51</v>
      </c>
      <c r="E506" s="11" t="s">
        <v>304</v>
      </c>
      <c r="F506" s="12" t="s">
        <v>49</v>
      </c>
      <c r="G506" s="11" t="s">
        <v>511</v>
      </c>
      <c r="H506" s="12" t="s">
        <v>308</v>
      </c>
      <c r="I506" s="11" t="s">
        <v>504</v>
      </c>
      <c r="J506" s="12" t="str">
        <f>"≥17h"</f>
        <v>≥17h</v>
      </c>
      <c r="K506" s="12" t="s">
        <v>47</v>
      </c>
      <c r="L506" s="69" t="s">
        <v>518</v>
      </c>
      <c r="M506" s="11">
        <v>1</v>
      </c>
      <c r="N506" s="96">
        <v>1</v>
      </c>
      <c r="O506" s="83"/>
      <c r="P506" s="84"/>
      <c r="Q506" s="84"/>
      <c r="R506" s="84">
        <v>1</v>
      </c>
      <c r="S506" s="84"/>
      <c r="T506" s="84"/>
      <c r="U506" s="84"/>
      <c r="V506" s="84"/>
      <c r="W506" s="84"/>
      <c r="X506" s="85"/>
      <c r="Y506" s="2">
        <v>1</v>
      </c>
      <c r="Z506" s="2">
        <f t="shared" si="29"/>
        <v>1</v>
      </c>
      <c r="AA506" s="2">
        <v>1</v>
      </c>
    </row>
    <row r="507" spans="1:27" ht="12" customHeight="1">
      <c r="A507" s="10">
        <v>503</v>
      </c>
      <c r="B507" s="98" t="s">
        <v>98</v>
      </c>
      <c r="C507" s="98" t="s">
        <v>98</v>
      </c>
      <c r="D507" s="11" t="s">
        <v>25</v>
      </c>
      <c r="E507" s="11" t="s">
        <v>304</v>
      </c>
      <c r="F507" s="12" t="s">
        <v>50</v>
      </c>
      <c r="G507" s="12" t="s">
        <v>310</v>
      </c>
      <c r="H507" s="12" t="s">
        <v>306</v>
      </c>
      <c r="I507" s="11" t="s">
        <v>507</v>
      </c>
      <c r="J507" s="12" t="str">
        <f>"≥17h"</f>
        <v>≥17h</v>
      </c>
      <c r="K507" s="12" t="s">
        <v>513</v>
      </c>
      <c r="L507" s="69" t="s">
        <v>518</v>
      </c>
      <c r="M507" s="11">
        <v>1</v>
      </c>
      <c r="N507" s="96"/>
      <c r="O507" s="83"/>
      <c r="P507" s="84"/>
      <c r="Q507" s="84"/>
      <c r="R507" s="84"/>
      <c r="S507" s="84"/>
      <c r="T507" s="84"/>
      <c r="U507" s="84"/>
      <c r="V507" s="84"/>
      <c r="W507" s="84"/>
      <c r="X507" s="85"/>
      <c r="Z507" s="2">
        <f t="shared" si="29"/>
        <v>0</v>
      </c>
      <c r="AA507" s="2">
        <v>0</v>
      </c>
    </row>
    <row r="508" spans="1:27" ht="12" customHeight="1">
      <c r="A508" s="10">
        <v>504</v>
      </c>
      <c r="B508" s="98" t="s">
        <v>147</v>
      </c>
      <c r="C508" s="98" t="s">
        <v>79</v>
      </c>
      <c r="D508" s="11" t="s">
        <v>51</v>
      </c>
      <c r="E508" s="11" t="s">
        <v>304</v>
      </c>
      <c r="F508" s="12" t="s">
        <v>49</v>
      </c>
      <c r="G508" s="11" t="s">
        <v>511</v>
      </c>
      <c r="H508" s="12" t="s">
        <v>308</v>
      </c>
      <c r="I508" s="11" t="s">
        <v>504</v>
      </c>
      <c r="J508" s="11" t="str">
        <f>"12-16h"</f>
        <v>12-16h</v>
      </c>
      <c r="K508" s="12" t="s">
        <v>47</v>
      </c>
      <c r="L508" s="69" t="s">
        <v>520</v>
      </c>
      <c r="M508" s="11">
        <v>1</v>
      </c>
      <c r="N508" s="96"/>
      <c r="O508" s="83"/>
      <c r="P508" s="84"/>
      <c r="Q508" s="84"/>
      <c r="R508" s="84"/>
      <c r="S508" s="84"/>
      <c r="T508" s="84"/>
      <c r="U508" s="84"/>
      <c r="V508" s="84"/>
      <c r="W508" s="84"/>
      <c r="X508" s="85"/>
      <c r="Z508" s="2">
        <f t="shared" si="29"/>
        <v>0</v>
      </c>
      <c r="AA508" s="2">
        <v>0</v>
      </c>
    </row>
    <row r="509" spans="1:27" ht="12" customHeight="1">
      <c r="A509" s="10">
        <v>505</v>
      </c>
      <c r="B509" s="98" t="s">
        <v>83</v>
      </c>
      <c r="C509" s="98" t="s">
        <v>83</v>
      </c>
      <c r="D509" s="11" t="s">
        <v>52</v>
      </c>
      <c r="E509" s="11" t="s">
        <v>304</v>
      </c>
      <c r="F509" s="12" t="s">
        <v>48</v>
      </c>
      <c r="G509" s="12" t="s">
        <v>310</v>
      </c>
      <c r="H509" s="12" t="s">
        <v>306</v>
      </c>
      <c r="I509" s="12" t="s">
        <v>505</v>
      </c>
      <c r="J509" s="12" t="str">
        <f>"≥17h"</f>
        <v>≥17h</v>
      </c>
      <c r="K509" s="12" t="s">
        <v>513</v>
      </c>
      <c r="L509" s="69" t="s">
        <v>518</v>
      </c>
      <c r="M509" s="11">
        <v>1</v>
      </c>
      <c r="N509" s="96">
        <v>1</v>
      </c>
      <c r="O509" s="83"/>
      <c r="P509" s="84"/>
      <c r="Q509" s="84">
        <v>1</v>
      </c>
      <c r="R509" s="84"/>
      <c r="S509" s="84"/>
      <c r="T509" s="84"/>
      <c r="U509" s="84"/>
      <c r="V509" s="84"/>
      <c r="W509" s="84"/>
      <c r="X509" s="85"/>
      <c r="Y509" s="2">
        <v>1</v>
      </c>
      <c r="Z509" s="2">
        <f t="shared" si="29"/>
        <v>1</v>
      </c>
      <c r="AA509" s="2">
        <v>1</v>
      </c>
    </row>
    <row r="510" spans="1:27" ht="12" customHeight="1">
      <c r="A510" s="10">
        <v>506</v>
      </c>
      <c r="B510" s="98" t="s">
        <v>265</v>
      </c>
      <c r="C510" s="98" t="s">
        <v>264</v>
      </c>
      <c r="D510" s="11" t="s">
        <v>51</v>
      </c>
      <c r="E510" s="11" t="s">
        <v>304</v>
      </c>
      <c r="F510" s="12" t="s">
        <v>49</v>
      </c>
      <c r="G510" s="11" t="s">
        <v>511</v>
      </c>
      <c r="H510" s="12" t="s">
        <v>307</v>
      </c>
      <c r="I510" s="103" t="s">
        <v>505</v>
      </c>
      <c r="J510" s="12" t="str">
        <f>"≥17h"</f>
        <v>≥17h</v>
      </c>
      <c r="K510" s="12" t="s">
        <v>512</v>
      </c>
      <c r="L510" s="69" t="s">
        <v>519</v>
      </c>
      <c r="M510" s="11">
        <v>1</v>
      </c>
      <c r="N510" s="96"/>
      <c r="O510" s="83"/>
      <c r="P510" s="84"/>
      <c r="Q510" s="84"/>
      <c r="R510" s="84"/>
      <c r="S510" s="84"/>
      <c r="T510" s="84"/>
      <c r="U510" s="84"/>
      <c r="V510" s="84"/>
      <c r="W510" s="84"/>
      <c r="X510" s="85"/>
      <c r="Z510" s="2">
        <f t="shared" si="29"/>
        <v>0</v>
      </c>
      <c r="AA510" s="2">
        <v>0</v>
      </c>
    </row>
    <row r="511" spans="1:27" ht="12" customHeight="1">
      <c r="A511" s="10">
        <v>507</v>
      </c>
      <c r="B511" s="98" t="s">
        <v>228</v>
      </c>
      <c r="C511" s="98" t="s">
        <v>69</v>
      </c>
      <c r="D511" s="11" t="s">
        <v>51</v>
      </c>
      <c r="E511" s="11" t="s">
        <v>304</v>
      </c>
      <c r="F511" s="12" t="s">
        <v>50</v>
      </c>
      <c r="G511" s="11" t="s">
        <v>511</v>
      </c>
      <c r="H511" s="12" t="s">
        <v>307</v>
      </c>
      <c r="I511" s="103" t="s">
        <v>504</v>
      </c>
      <c r="J511" s="12" t="str">
        <f>"≥17h"</f>
        <v>≥17h</v>
      </c>
      <c r="K511" s="12" t="s">
        <v>512</v>
      </c>
      <c r="L511" s="69" t="s">
        <v>518</v>
      </c>
      <c r="M511" s="11">
        <v>1</v>
      </c>
      <c r="N511" s="96"/>
      <c r="O511" s="83"/>
      <c r="P511" s="84"/>
      <c r="Q511" s="84"/>
      <c r="R511" s="84"/>
      <c r="S511" s="84"/>
      <c r="T511" s="84"/>
      <c r="U511" s="84"/>
      <c r="V511" s="84"/>
      <c r="W511" s="84"/>
      <c r="X511" s="85"/>
      <c r="Z511" s="2">
        <f t="shared" si="29"/>
        <v>0</v>
      </c>
      <c r="AA511" s="2">
        <v>0</v>
      </c>
    </row>
    <row r="512" spans="1:27" ht="12" customHeight="1">
      <c r="A512" s="10">
        <v>508</v>
      </c>
      <c r="B512" s="98" t="s">
        <v>147</v>
      </c>
      <c r="C512" s="98" t="s">
        <v>79</v>
      </c>
      <c r="D512" s="11" t="s">
        <v>51</v>
      </c>
      <c r="E512" s="11" t="s">
        <v>304</v>
      </c>
      <c r="F512" s="12" t="s">
        <v>50</v>
      </c>
      <c r="G512" s="11" t="s">
        <v>511</v>
      </c>
      <c r="H512" s="12" t="s">
        <v>308</v>
      </c>
      <c r="I512" s="11" t="s">
        <v>504</v>
      </c>
      <c r="J512" s="12" t="str">
        <f>"≥17h"</f>
        <v>≥17h</v>
      </c>
      <c r="K512" s="12" t="s">
        <v>47</v>
      </c>
      <c r="L512" s="69" t="s">
        <v>520</v>
      </c>
      <c r="M512" s="11">
        <v>1</v>
      </c>
      <c r="N512" s="96"/>
      <c r="O512" s="83"/>
      <c r="P512" s="84"/>
      <c r="Q512" s="84"/>
      <c r="R512" s="84"/>
      <c r="S512" s="84"/>
      <c r="T512" s="84"/>
      <c r="U512" s="84"/>
      <c r="V512" s="84"/>
      <c r="W512" s="84"/>
      <c r="X512" s="85"/>
      <c r="Z512" s="2">
        <f t="shared" si="29"/>
        <v>0</v>
      </c>
      <c r="AA512" s="2">
        <v>0</v>
      </c>
    </row>
    <row r="513" spans="1:27" ht="12" customHeight="1">
      <c r="A513" s="10">
        <v>509</v>
      </c>
      <c r="B513" s="98" t="s">
        <v>83</v>
      </c>
      <c r="C513" s="98" t="s">
        <v>83</v>
      </c>
      <c r="D513" s="11" t="s">
        <v>52</v>
      </c>
      <c r="E513" s="11" t="s">
        <v>304</v>
      </c>
      <c r="F513" s="12" t="s">
        <v>49</v>
      </c>
      <c r="G513" s="12" t="s">
        <v>310</v>
      </c>
      <c r="H513" s="12" t="s">
        <v>306</v>
      </c>
      <c r="I513" s="11" t="s">
        <v>504</v>
      </c>
      <c r="J513" s="12" t="str">
        <f>"≥17h"</f>
        <v>≥17h</v>
      </c>
      <c r="K513" s="12" t="s">
        <v>512</v>
      </c>
      <c r="L513" s="69" t="s">
        <v>518</v>
      </c>
      <c r="M513" s="11"/>
      <c r="N513" s="96"/>
      <c r="O513" s="83"/>
      <c r="P513" s="84"/>
      <c r="Q513" s="84"/>
      <c r="R513" s="84"/>
      <c r="S513" s="84"/>
      <c r="T513" s="84"/>
      <c r="U513" s="84"/>
      <c r="V513" s="84"/>
      <c r="W513" s="84"/>
      <c r="X513" s="85"/>
      <c r="Z513" s="2">
        <f t="shared" si="29"/>
        <v>0</v>
      </c>
      <c r="AA513" s="2">
        <v>0</v>
      </c>
    </row>
    <row r="514" spans="1:27" ht="12" customHeight="1">
      <c r="A514" s="10">
        <v>510</v>
      </c>
      <c r="B514" s="98" t="s">
        <v>82</v>
      </c>
      <c r="C514" s="98" t="s">
        <v>82</v>
      </c>
      <c r="D514" s="11" t="s">
        <v>52</v>
      </c>
      <c r="E514" s="11" t="s">
        <v>303</v>
      </c>
      <c r="F514" s="12" t="s">
        <v>49</v>
      </c>
      <c r="G514" s="12" t="s">
        <v>310</v>
      </c>
      <c r="H514" s="12" t="s">
        <v>306</v>
      </c>
      <c r="I514" s="103" t="s">
        <v>504</v>
      </c>
      <c r="J514" s="11" t="str">
        <f>"12-16h"</f>
        <v>12-16h</v>
      </c>
      <c r="K514" s="12" t="s">
        <v>512</v>
      </c>
      <c r="L514" s="69" t="s">
        <v>518</v>
      </c>
      <c r="M514" s="11"/>
      <c r="N514" s="96"/>
      <c r="O514" s="83"/>
      <c r="P514" s="84"/>
      <c r="Q514" s="84"/>
      <c r="R514" s="84"/>
      <c r="S514" s="84"/>
      <c r="T514" s="84"/>
      <c r="U514" s="84"/>
      <c r="V514" s="84"/>
      <c r="W514" s="84"/>
      <c r="X514" s="85"/>
      <c r="Z514" s="2">
        <f t="shared" si="29"/>
        <v>0</v>
      </c>
      <c r="AA514" s="2">
        <v>0</v>
      </c>
    </row>
    <row r="515" spans="1:27" ht="12" customHeight="1">
      <c r="A515" s="10">
        <v>511</v>
      </c>
      <c r="B515" s="98" t="s">
        <v>265</v>
      </c>
      <c r="C515" s="98" t="s">
        <v>264</v>
      </c>
      <c r="D515" s="11" t="s">
        <v>52</v>
      </c>
      <c r="E515" s="11" t="s">
        <v>304</v>
      </c>
      <c r="F515" s="12" t="s">
        <v>49</v>
      </c>
      <c r="G515" s="11" t="s">
        <v>511</v>
      </c>
      <c r="H515" s="12" t="s">
        <v>308</v>
      </c>
      <c r="I515" s="11" t="s">
        <v>507</v>
      </c>
      <c r="J515" s="12" t="str">
        <f t="shared" ref="J515:J524" si="30">"≥17h"</f>
        <v>≥17h</v>
      </c>
      <c r="K515" s="12" t="s">
        <v>512</v>
      </c>
      <c r="L515" s="69" t="s">
        <v>519</v>
      </c>
      <c r="M515" s="11"/>
      <c r="N515" s="96"/>
      <c r="O515" s="83"/>
      <c r="P515" s="84"/>
      <c r="Q515" s="84"/>
      <c r="R515" s="84"/>
      <c r="S515" s="84"/>
      <c r="T515" s="84"/>
      <c r="U515" s="84"/>
      <c r="V515" s="84"/>
      <c r="W515" s="84"/>
      <c r="X515" s="85"/>
      <c r="Z515" s="2">
        <f t="shared" si="29"/>
        <v>0</v>
      </c>
      <c r="AA515" s="2">
        <v>0</v>
      </c>
    </row>
    <row r="516" spans="1:27" ht="12" customHeight="1">
      <c r="A516" s="10">
        <v>512</v>
      </c>
      <c r="B516" s="98" t="s">
        <v>228</v>
      </c>
      <c r="C516" s="98" t="s">
        <v>69</v>
      </c>
      <c r="D516" s="11" t="s">
        <v>52</v>
      </c>
      <c r="E516" s="11" t="s">
        <v>304</v>
      </c>
      <c r="F516" s="12" t="s">
        <v>49</v>
      </c>
      <c r="G516" s="11" t="s">
        <v>511</v>
      </c>
      <c r="H516" s="12" t="s">
        <v>307</v>
      </c>
      <c r="I516" s="11" t="s">
        <v>504</v>
      </c>
      <c r="J516" s="12" t="str">
        <f t="shared" si="30"/>
        <v>≥17h</v>
      </c>
      <c r="K516" s="12" t="s">
        <v>47</v>
      </c>
      <c r="L516" s="69" t="s">
        <v>518</v>
      </c>
      <c r="M516" s="11">
        <v>1</v>
      </c>
      <c r="N516" s="96">
        <v>1</v>
      </c>
      <c r="O516" s="83">
        <v>1</v>
      </c>
      <c r="P516" s="84"/>
      <c r="Q516" s="84"/>
      <c r="R516" s="84"/>
      <c r="S516" s="84"/>
      <c r="T516" s="84"/>
      <c r="U516" s="84"/>
      <c r="V516" s="84"/>
      <c r="W516" s="84"/>
      <c r="X516" s="85"/>
      <c r="Y516" s="2">
        <v>1</v>
      </c>
      <c r="Z516" s="2">
        <f t="shared" si="29"/>
        <v>1</v>
      </c>
      <c r="AA516" s="2">
        <v>1</v>
      </c>
    </row>
    <row r="517" spans="1:27" ht="12" customHeight="1">
      <c r="A517" s="10">
        <v>513</v>
      </c>
      <c r="B517" s="98" t="s">
        <v>148</v>
      </c>
      <c r="C517" s="98" t="s">
        <v>79</v>
      </c>
      <c r="D517" s="11" t="s">
        <v>51</v>
      </c>
      <c r="E517" s="11" t="s">
        <v>303</v>
      </c>
      <c r="F517" s="12" t="s">
        <v>49</v>
      </c>
      <c r="G517" s="11" t="s">
        <v>511</v>
      </c>
      <c r="H517" s="12" t="s">
        <v>308</v>
      </c>
      <c r="I517" s="103" t="s">
        <v>505</v>
      </c>
      <c r="J517" s="12" t="str">
        <f t="shared" si="30"/>
        <v>≥17h</v>
      </c>
      <c r="K517" s="12" t="s">
        <v>47</v>
      </c>
      <c r="L517" s="69" t="s">
        <v>520</v>
      </c>
      <c r="M517" s="11"/>
      <c r="N517" s="96"/>
      <c r="O517" s="83"/>
      <c r="P517" s="84"/>
      <c r="Q517" s="84"/>
      <c r="R517" s="84"/>
      <c r="S517" s="84"/>
      <c r="T517" s="84"/>
      <c r="U517" s="84"/>
      <c r="V517" s="84"/>
      <c r="W517" s="84"/>
      <c r="X517" s="85"/>
      <c r="Z517" s="2">
        <f t="shared" si="29"/>
        <v>0</v>
      </c>
      <c r="AA517" s="2">
        <v>0</v>
      </c>
    </row>
    <row r="518" spans="1:27" ht="12" customHeight="1">
      <c r="A518" s="10">
        <v>514</v>
      </c>
      <c r="B518" s="98" t="s">
        <v>83</v>
      </c>
      <c r="C518" s="98" t="s">
        <v>83</v>
      </c>
      <c r="D518" s="11" t="s">
        <v>52</v>
      </c>
      <c r="E518" s="11" t="s">
        <v>303</v>
      </c>
      <c r="F518" s="12" t="s">
        <v>48</v>
      </c>
      <c r="G518" s="12" t="s">
        <v>510</v>
      </c>
      <c r="H518" s="12" t="s">
        <v>306</v>
      </c>
      <c r="I518" s="103" t="s">
        <v>505</v>
      </c>
      <c r="J518" s="12" t="str">
        <f t="shared" si="30"/>
        <v>≥17h</v>
      </c>
      <c r="K518" s="12" t="s">
        <v>513</v>
      </c>
      <c r="L518" s="69" t="s">
        <v>518</v>
      </c>
      <c r="M518" s="11">
        <v>1</v>
      </c>
      <c r="N518" s="96"/>
      <c r="O518" s="83"/>
      <c r="P518" s="84"/>
      <c r="Q518" s="84"/>
      <c r="R518" s="84"/>
      <c r="S518" s="84"/>
      <c r="T518" s="84"/>
      <c r="U518" s="84"/>
      <c r="V518" s="84"/>
      <c r="W518" s="84"/>
      <c r="X518" s="85"/>
      <c r="Z518" s="2">
        <f t="shared" ref="Z518:Z581" si="31">SUM(O518:X518)</f>
        <v>0</v>
      </c>
      <c r="AA518" s="2">
        <v>0</v>
      </c>
    </row>
    <row r="519" spans="1:27" ht="12" customHeight="1">
      <c r="A519" s="10">
        <v>515</v>
      </c>
      <c r="B519" s="98" t="s">
        <v>265</v>
      </c>
      <c r="C519" s="98" t="s">
        <v>264</v>
      </c>
      <c r="D519" s="11" t="s">
        <v>52</v>
      </c>
      <c r="E519" s="11" t="s">
        <v>304</v>
      </c>
      <c r="F519" s="12" t="s">
        <v>49</v>
      </c>
      <c r="G519" s="11" t="s">
        <v>511</v>
      </c>
      <c r="H519" s="12" t="s">
        <v>307</v>
      </c>
      <c r="I519" s="11" t="s">
        <v>504</v>
      </c>
      <c r="J519" s="12" t="str">
        <f t="shared" si="30"/>
        <v>≥17h</v>
      </c>
      <c r="K519" s="12" t="s">
        <v>512</v>
      </c>
      <c r="L519" s="69" t="s">
        <v>519</v>
      </c>
      <c r="M519" s="11"/>
      <c r="N519" s="96"/>
      <c r="O519" s="83"/>
      <c r="P519" s="84"/>
      <c r="Q519" s="84"/>
      <c r="R519" s="84"/>
      <c r="S519" s="84"/>
      <c r="T519" s="84"/>
      <c r="U519" s="84"/>
      <c r="V519" s="84"/>
      <c r="W519" s="84"/>
      <c r="X519" s="85"/>
      <c r="Z519" s="2">
        <f t="shared" si="31"/>
        <v>0</v>
      </c>
      <c r="AA519" s="2">
        <v>0</v>
      </c>
    </row>
    <row r="520" spans="1:27" ht="12" customHeight="1">
      <c r="A520" s="10">
        <v>516</v>
      </c>
      <c r="B520" s="98" t="s">
        <v>228</v>
      </c>
      <c r="C520" s="98" t="s">
        <v>69</v>
      </c>
      <c r="D520" s="11" t="s">
        <v>51</v>
      </c>
      <c r="E520" s="11" t="s">
        <v>304</v>
      </c>
      <c r="F520" s="12" t="s">
        <v>48</v>
      </c>
      <c r="G520" s="11" t="s">
        <v>511</v>
      </c>
      <c r="H520" s="12" t="s">
        <v>308</v>
      </c>
      <c r="I520" s="11" t="s">
        <v>507</v>
      </c>
      <c r="J520" s="12" t="str">
        <f t="shared" si="30"/>
        <v>≥17h</v>
      </c>
      <c r="K520" s="12" t="s">
        <v>513</v>
      </c>
      <c r="L520" s="69" t="s">
        <v>518</v>
      </c>
      <c r="M520" s="11">
        <v>1</v>
      </c>
      <c r="N520" s="96"/>
      <c r="O520" s="83"/>
      <c r="P520" s="84"/>
      <c r="Q520" s="84"/>
      <c r="R520" s="84"/>
      <c r="S520" s="84"/>
      <c r="T520" s="84"/>
      <c r="U520" s="84"/>
      <c r="V520" s="84"/>
      <c r="W520" s="84"/>
      <c r="X520" s="85"/>
      <c r="Z520" s="2">
        <f t="shared" si="31"/>
        <v>0</v>
      </c>
      <c r="AA520" s="2">
        <v>0</v>
      </c>
    </row>
    <row r="521" spans="1:27" ht="12" customHeight="1">
      <c r="A521" s="10">
        <v>517</v>
      </c>
      <c r="B521" s="98" t="s">
        <v>149</v>
      </c>
      <c r="C521" s="98" t="s">
        <v>79</v>
      </c>
      <c r="D521" s="11" t="s">
        <v>25</v>
      </c>
      <c r="E521" s="11" t="s">
        <v>304</v>
      </c>
      <c r="F521" s="12" t="s">
        <v>50</v>
      </c>
      <c r="G521" s="11" t="s">
        <v>511</v>
      </c>
      <c r="H521" s="12" t="s">
        <v>308</v>
      </c>
      <c r="I521" s="11" t="s">
        <v>507</v>
      </c>
      <c r="J521" s="12" t="str">
        <f t="shared" si="30"/>
        <v>≥17h</v>
      </c>
      <c r="K521" s="12" t="s">
        <v>47</v>
      </c>
      <c r="L521" s="69" t="s">
        <v>520</v>
      </c>
      <c r="M521" s="11">
        <v>1</v>
      </c>
      <c r="N521" s="96"/>
      <c r="O521" s="83"/>
      <c r="P521" s="84"/>
      <c r="Q521" s="84"/>
      <c r="R521" s="84"/>
      <c r="S521" s="84"/>
      <c r="T521" s="84"/>
      <c r="U521" s="84"/>
      <c r="V521" s="84"/>
      <c r="W521" s="84"/>
      <c r="X521" s="85"/>
      <c r="Z521" s="2">
        <f t="shared" si="31"/>
        <v>0</v>
      </c>
      <c r="AA521" s="2">
        <v>0</v>
      </c>
    </row>
    <row r="522" spans="1:27" ht="12" customHeight="1">
      <c r="A522" s="10">
        <v>518</v>
      </c>
      <c r="B522" s="98" t="s">
        <v>265</v>
      </c>
      <c r="C522" s="98" t="s">
        <v>264</v>
      </c>
      <c r="D522" s="11" t="s">
        <v>51</v>
      </c>
      <c r="E522" s="11" t="s">
        <v>303</v>
      </c>
      <c r="F522" s="12" t="s">
        <v>49</v>
      </c>
      <c r="G522" s="11" t="s">
        <v>511</v>
      </c>
      <c r="H522" s="12" t="s">
        <v>308</v>
      </c>
      <c r="I522" s="11" t="s">
        <v>507</v>
      </c>
      <c r="J522" s="12" t="str">
        <f t="shared" si="30"/>
        <v>≥17h</v>
      </c>
      <c r="K522" s="12" t="s">
        <v>513</v>
      </c>
      <c r="L522" s="69" t="s">
        <v>519</v>
      </c>
      <c r="M522" s="11">
        <v>1</v>
      </c>
      <c r="N522" s="96"/>
      <c r="O522" s="83"/>
      <c r="P522" s="84"/>
      <c r="Q522" s="84"/>
      <c r="R522" s="84"/>
      <c r="S522" s="84"/>
      <c r="T522" s="84"/>
      <c r="U522" s="84"/>
      <c r="V522" s="84"/>
      <c r="W522" s="84"/>
      <c r="X522" s="85"/>
      <c r="Z522" s="2">
        <f t="shared" si="31"/>
        <v>0</v>
      </c>
      <c r="AA522" s="2">
        <v>0</v>
      </c>
    </row>
    <row r="523" spans="1:27" ht="12" customHeight="1">
      <c r="A523" s="10">
        <v>519</v>
      </c>
      <c r="B523" s="98" t="s">
        <v>126</v>
      </c>
      <c r="C523" s="98" t="s">
        <v>126</v>
      </c>
      <c r="D523" s="11" t="s">
        <v>52</v>
      </c>
      <c r="E523" s="11" t="s">
        <v>303</v>
      </c>
      <c r="F523" s="12" t="s">
        <v>49</v>
      </c>
      <c r="G523" s="12" t="s">
        <v>310</v>
      </c>
      <c r="H523" s="12" t="s">
        <v>306</v>
      </c>
      <c r="I523" s="103" t="s">
        <v>504</v>
      </c>
      <c r="J523" s="12" t="str">
        <f t="shared" si="30"/>
        <v>≥17h</v>
      </c>
      <c r="K523" s="12" t="s">
        <v>512</v>
      </c>
      <c r="L523" s="69" t="s">
        <v>518</v>
      </c>
      <c r="M523" s="11"/>
      <c r="N523" s="96"/>
      <c r="O523" s="83"/>
      <c r="P523" s="84"/>
      <c r="Q523" s="84"/>
      <c r="R523" s="84"/>
      <c r="S523" s="84"/>
      <c r="T523" s="84"/>
      <c r="U523" s="84"/>
      <c r="V523" s="84"/>
      <c r="W523" s="84"/>
      <c r="X523" s="85"/>
      <c r="Z523" s="2">
        <f t="shared" si="31"/>
        <v>0</v>
      </c>
      <c r="AA523" s="2">
        <v>0</v>
      </c>
    </row>
    <row r="524" spans="1:27" ht="12" customHeight="1">
      <c r="A524" s="10">
        <v>520</v>
      </c>
      <c r="B524" s="98" t="s">
        <v>150</v>
      </c>
      <c r="C524" s="98" t="s">
        <v>79</v>
      </c>
      <c r="D524" s="11" t="s">
        <v>25</v>
      </c>
      <c r="E524" s="11" t="s">
        <v>304</v>
      </c>
      <c r="F524" s="12" t="s">
        <v>49</v>
      </c>
      <c r="G524" s="11" t="s">
        <v>511</v>
      </c>
      <c r="H524" s="12" t="s">
        <v>307</v>
      </c>
      <c r="I524" s="103" t="s">
        <v>505</v>
      </c>
      <c r="J524" s="12" t="str">
        <f t="shared" si="30"/>
        <v>≥17h</v>
      </c>
      <c r="K524" s="12" t="s">
        <v>512</v>
      </c>
      <c r="L524" s="69" t="s">
        <v>520</v>
      </c>
      <c r="M524" s="11"/>
      <c r="N524" s="96"/>
      <c r="O524" s="83"/>
      <c r="P524" s="84"/>
      <c r="Q524" s="84"/>
      <c r="R524" s="84"/>
      <c r="S524" s="84"/>
      <c r="T524" s="84"/>
      <c r="U524" s="84"/>
      <c r="V524" s="84"/>
      <c r="W524" s="84"/>
      <c r="X524" s="85"/>
      <c r="Z524" s="2">
        <f t="shared" si="31"/>
        <v>0</v>
      </c>
      <c r="AA524" s="2">
        <v>0</v>
      </c>
    </row>
    <row r="525" spans="1:27" ht="12" customHeight="1">
      <c r="A525" s="10">
        <v>521</v>
      </c>
      <c r="B525" s="98" t="s">
        <v>228</v>
      </c>
      <c r="C525" s="98" t="s">
        <v>69</v>
      </c>
      <c r="D525" s="11" t="s">
        <v>25</v>
      </c>
      <c r="E525" s="11" t="s">
        <v>303</v>
      </c>
      <c r="F525" s="12" t="s">
        <v>48</v>
      </c>
      <c r="G525" s="11" t="s">
        <v>511</v>
      </c>
      <c r="H525" s="12" t="s">
        <v>308</v>
      </c>
      <c r="I525" s="11" t="s">
        <v>507</v>
      </c>
      <c r="J525" s="11" t="str">
        <f>"≤12h"</f>
        <v>≤12h</v>
      </c>
      <c r="K525" s="12" t="s">
        <v>512</v>
      </c>
      <c r="L525" s="69" t="s">
        <v>518</v>
      </c>
      <c r="M525" s="11"/>
      <c r="N525" s="96"/>
      <c r="O525" s="83"/>
      <c r="P525" s="84"/>
      <c r="Q525" s="84"/>
      <c r="R525" s="84"/>
      <c r="S525" s="84"/>
      <c r="T525" s="84"/>
      <c r="U525" s="84"/>
      <c r="V525" s="84"/>
      <c r="W525" s="84"/>
      <c r="X525" s="85"/>
      <c r="Z525" s="2">
        <f t="shared" si="31"/>
        <v>0</v>
      </c>
      <c r="AA525" s="2">
        <v>0</v>
      </c>
    </row>
    <row r="526" spans="1:27" ht="12" customHeight="1">
      <c r="A526" s="10">
        <v>522</v>
      </c>
      <c r="B526" s="98" t="s">
        <v>149</v>
      </c>
      <c r="C526" s="98" t="s">
        <v>79</v>
      </c>
      <c r="D526" s="11" t="s">
        <v>52</v>
      </c>
      <c r="E526" s="11" t="s">
        <v>304</v>
      </c>
      <c r="F526" s="12" t="s">
        <v>49</v>
      </c>
      <c r="G526" s="11" t="s">
        <v>511</v>
      </c>
      <c r="H526" s="12" t="s">
        <v>308</v>
      </c>
      <c r="I526" s="103" t="s">
        <v>504</v>
      </c>
      <c r="J526" s="12" t="str">
        <f>"≥17h"</f>
        <v>≥17h</v>
      </c>
      <c r="K526" s="12" t="s">
        <v>512</v>
      </c>
      <c r="L526" s="69" t="s">
        <v>520</v>
      </c>
      <c r="M526" s="11">
        <v>1</v>
      </c>
      <c r="N526" s="96"/>
      <c r="O526" s="83"/>
      <c r="P526" s="84"/>
      <c r="Q526" s="84"/>
      <c r="R526" s="84"/>
      <c r="S526" s="84"/>
      <c r="T526" s="84"/>
      <c r="U526" s="84"/>
      <c r="V526" s="84"/>
      <c r="W526" s="84"/>
      <c r="X526" s="85"/>
      <c r="Z526" s="2">
        <f t="shared" si="31"/>
        <v>0</v>
      </c>
      <c r="AA526" s="2">
        <v>0</v>
      </c>
    </row>
    <row r="527" spans="1:27" ht="12" customHeight="1">
      <c r="A527" s="10">
        <v>523</v>
      </c>
      <c r="B527" s="98" t="s">
        <v>126</v>
      </c>
      <c r="C527" s="98" t="s">
        <v>126</v>
      </c>
      <c r="D527" s="11" t="s">
        <v>52</v>
      </c>
      <c r="E527" s="11" t="s">
        <v>304</v>
      </c>
      <c r="F527" s="12" t="s">
        <v>48</v>
      </c>
      <c r="G527" s="12" t="s">
        <v>310</v>
      </c>
      <c r="H527" s="12" t="s">
        <v>306</v>
      </c>
      <c r="I527" s="11" t="s">
        <v>507</v>
      </c>
      <c r="J527" s="12" t="str">
        <f>"≥17h"</f>
        <v>≥17h</v>
      </c>
      <c r="K527" s="12" t="s">
        <v>513</v>
      </c>
      <c r="L527" s="69" t="s">
        <v>518</v>
      </c>
      <c r="M527" s="11"/>
      <c r="N527" s="96"/>
      <c r="O527" s="83"/>
      <c r="P527" s="84"/>
      <c r="Q527" s="84"/>
      <c r="R527" s="84"/>
      <c r="S527" s="84"/>
      <c r="T527" s="84"/>
      <c r="U527" s="84"/>
      <c r="V527" s="84"/>
      <c r="W527" s="84"/>
      <c r="X527" s="85"/>
      <c r="Z527" s="2">
        <f t="shared" si="31"/>
        <v>0</v>
      </c>
      <c r="AA527" s="2">
        <v>0</v>
      </c>
    </row>
    <row r="528" spans="1:27" ht="12" customHeight="1">
      <c r="A528" s="10">
        <v>524</v>
      </c>
      <c r="B528" s="98" t="s">
        <v>82</v>
      </c>
      <c r="C528" s="98" t="s">
        <v>82</v>
      </c>
      <c r="D528" s="11" t="s">
        <v>51</v>
      </c>
      <c r="E528" s="11" t="s">
        <v>304</v>
      </c>
      <c r="F528" s="12" t="s">
        <v>50</v>
      </c>
      <c r="G528" s="12" t="s">
        <v>310</v>
      </c>
      <c r="H528" s="12" t="s">
        <v>306</v>
      </c>
      <c r="I528" s="103" t="s">
        <v>504</v>
      </c>
      <c r="J528" s="11" t="str">
        <f>"12-16h"</f>
        <v>12-16h</v>
      </c>
      <c r="K528" s="12" t="s">
        <v>47</v>
      </c>
      <c r="L528" s="69" t="s">
        <v>518</v>
      </c>
      <c r="M528" s="11">
        <v>1</v>
      </c>
      <c r="N528" s="96"/>
      <c r="O528" s="83"/>
      <c r="P528" s="84"/>
      <c r="Q528" s="84"/>
      <c r="R528" s="84"/>
      <c r="S528" s="84"/>
      <c r="T528" s="84"/>
      <c r="U528" s="84"/>
      <c r="V528" s="84"/>
      <c r="W528" s="84"/>
      <c r="X528" s="85"/>
      <c r="Z528" s="2">
        <f t="shared" si="31"/>
        <v>0</v>
      </c>
      <c r="AA528" s="2">
        <v>0</v>
      </c>
    </row>
    <row r="529" spans="1:27" ht="12" customHeight="1">
      <c r="A529" s="10">
        <v>525</v>
      </c>
      <c r="B529" s="98" t="s">
        <v>282</v>
      </c>
      <c r="C529" s="98" t="s">
        <v>281</v>
      </c>
      <c r="D529" s="11" t="s">
        <v>25</v>
      </c>
      <c r="E529" s="11" t="s">
        <v>304</v>
      </c>
      <c r="F529" s="12" t="s">
        <v>48</v>
      </c>
      <c r="G529" s="11" t="s">
        <v>511</v>
      </c>
      <c r="H529" s="12" t="s">
        <v>307</v>
      </c>
      <c r="I529" s="11" t="s">
        <v>504</v>
      </c>
      <c r="J529" s="12" t="str">
        <f>"≥17h"</f>
        <v>≥17h</v>
      </c>
      <c r="K529" s="12" t="s">
        <v>47</v>
      </c>
      <c r="L529" s="69" t="s">
        <v>519</v>
      </c>
      <c r="M529" s="11"/>
      <c r="N529" s="96"/>
      <c r="O529" s="83"/>
      <c r="P529" s="84"/>
      <c r="Q529" s="84"/>
      <c r="R529" s="84"/>
      <c r="S529" s="84"/>
      <c r="T529" s="84"/>
      <c r="U529" s="84"/>
      <c r="V529" s="84"/>
      <c r="W529" s="84"/>
      <c r="X529" s="85"/>
      <c r="Z529" s="2">
        <f t="shared" si="31"/>
        <v>0</v>
      </c>
      <c r="AA529" s="2">
        <v>0</v>
      </c>
    </row>
    <row r="530" spans="1:27" ht="12" customHeight="1">
      <c r="A530" s="10">
        <v>526</v>
      </c>
      <c r="B530" s="98" t="s">
        <v>82</v>
      </c>
      <c r="C530" s="98" t="s">
        <v>82</v>
      </c>
      <c r="D530" s="11" t="s">
        <v>52</v>
      </c>
      <c r="E530" s="11" t="s">
        <v>304</v>
      </c>
      <c r="F530" s="12" t="s">
        <v>50</v>
      </c>
      <c r="G530" s="12" t="s">
        <v>310</v>
      </c>
      <c r="H530" s="12" t="s">
        <v>306</v>
      </c>
      <c r="I530" s="11" t="s">
        <v>504</v>
      </c>
      <c r="J530" s="11" t="str">
        <f>"12-16h"</f>
        <v>12-16h</v>
      </c>
      <c r="K530" s="12" t="s">
        <v>512</v>
      </c>
      <c r="L530" s="69" t="s">
        <v>518</v>
      </c>
      <c r="M530" s="11"/>
      <c r="N530" s="96"/>
      <c r="O530" s="83"/>
      <c r="P530" s="84"/>
      <c r="Q530" s="84"/>
      <c r="R530" s="84"/>
      <c r="S530" s="84"/>
      <c r="T530" s="84"/>
      <c r="U530" s="84"/>
      <c r="V530" s="84"/>
      <c r="W530" s="84"/>
      <c r="X530" s="85"/>
      <c r="Z530" s="2">
        <f t="shared" si="31"/>
        <v>0</v>
      </c>
      <c r="AA530" s="2">
        <v>0</v>
      </c>
    </row>
    <row r="531" spans="1:27" ht="12" customHeight="1">
      <c r="A531" s="10">
        <v>527</v>
      </c>
      <c r="B531" s="98" t="s">
        <v>82</v>
      </c>
      <c r="C531" s="98" t="s">
        <v>82</v>
      </c>
      <c r="D531" s="11" t="s">
        <v>51</v>
      </c>
      <c r="E531" s="11" t="s">
        <v>303</v>
      </c>
      <c r="F531" s="12" t="s">
        <v>50</v>
      </c>
      <c r="G531" s="12" t="s">
        <v>310</v>
      </c>
      <c r="H531" s="12" t="s">
        <v>306</v>
      </c>
      <c r="I531" s="103" t="s">
        <v>504</v>
      </c>
      <c r="J531" s="11" t="str">
        <f>"12-16h"</f>
        <v>12-16h</v>
      </c>
      <c r="K531" s="12" t="s">
        <v>512</v>
      </c>
      <c r="L531" s="69" t="s">
        <v>518</v>
      </c>
      <c r="M531" s="11">
        <v>1</v>
      </c>
      <c r="N531" s="96"/>
      <c r="O531" s="83"/>
      <c r="P531" s="84"/>
      <c r="Q531" s="84"/>
      <c r="R531" s="84"/>
      <c r="S531" s="84"/>
      <c r="T531" s="84"/>
      <c r="U531" s="84"/>
      <c r="V531" s="84"/>
      <c r="W531" s="84"/>
      <c r="X531" s="85"/>
      <c r="Z531" s="2">
        <f t="shared" si="31"/>
        <v>0</v>
      </c>
      <c r="AA531" s="2">
        <v>0</v>
      </c>
    </row>
    <row r="532" spans="1:27" ht="12" customHeight="1">
      <c r="A532" s="10">
        <v>528</v>
      </c>
      <c r="B532" s="98" t="s">
        <v>141</v>
      </c>
      <c r="C532" s="98" t="s">
        <v>141</v>
      </c>
      <c r="D532" s="11" t="s">
        <v>51</v>
      </c>
      <c r="E532" s="11" t="s">
        <v>303</v>
      </c>
      <c r="F532" s="12" t="s">
        <v>48</v>
      </c>
      <c r="G532" s="12" t="s">
        <v>310</v>
      </c>
      <c r="H532" s="12" t="s">
        <v>306</v>
      </c>
      <c r="I532" s="103" t="s">
        <v>504</v>
      </c>
      <c r="J532" s="12" t="str">
        <f>"≥17h"</f>
        <v>≥17h</v>
      </c>
      <c r="K532" s="12" t="s">
        <v>513</v>
      </c>
      <c r="L532" s="69" t="s">
        <v>518</v>
      </c>
      <c r="M532" s="11"/>
      <c r="N532" s="96"/>
      <c r="O532" s="83"/>
      <c r="P532" s="84"/>
      <c r="Q532" s="84"/>
      <c r="R532" s="84"/>
      <c r="S532" s="84"/>
      <c r="T532" s="84"/>
      <c r="U532" s="84"/>
      <c r="V532" s="84"/>
      <c r="W532" s="84"/>
      <c r="X532" s="85"/>
      <c r="Z532" s="2">
        <f t="shared" si="31"/>
        <v>0</v>
      </c>
      <c r="AA532" s="2">
        <v>0</v>
      </c>
    </row>
    <row r="533" spans="1:27" ht="12" customHeight="1">
      <c r="A533" s="10">
        <v>529</v>
      </c>
      <c r="B533" s="98" t="s">
        <v>125</v>
      </c>
      <c r="C533" s="98" t="s">
        <v>59</v>
      </c>
      <c r="D533" s="11" t="s">
        <v>52</v>
      </c>
      <c r="E533" s="11" t="s">
        <v>304</v>
      </c>
      <c r="F533" s="12" t="s">
        <v>48</v>
      </c>
      <c r="G533" s="12" t="s">
        <v>310</v>
      </c>
      <c r="H533" s="12" t="s">
        <v>306</v>
      </c>
      <c r="I533" s="11" t="s">
        <v>507</v>
      </c>
      <c r="J533" s="11" t="str">
        <f t="shared" ref="J533:J539" si="32">"12-16h"</f>
        <v>12-16h</v>
      </c>
      <c r="K533" s="12" t="s">
        <v>512</v>
      </c>
      <c r="L533" s="69" t="s">
        <v>518</v>
      </c>
      <c r="M533" s="11">
        <v>1</v>
      </c>
      <c r="N533" s="96">
        <v>1</v>
      </c>
      <c r="O533" s="83">
        <v>1</v>
      </c>
      <c r="P533" s="84"/>
      <c r="Q533" s="84"/>
      <c r="R533" s="84"/>
      <c r="S533" s="84">
        <v>1</v>
      </c>
      <c r="T533" s="84"/>
      <c r="U533" s="84"/>
      <c r="V533" s="84"/>
      <c r="W533" s="84"/>
      <c r="X533" s="85"/>
      <c r="Y533" s="2">
        <v>1</v>
      </c>
      <c r="Z533" s="2">
        <f t="shared" si="31"/>
        <v>2</v>
      </c>
      <c r="AA533" s="2">
        <v>1</v>
      </c>
    </row>
    <row r="534" spans="1:27" ht="12" customHeight="1">
      <c r="A534" s="10">
        <v>530</v>
      </c>
      <c r="B534" s="98" t="s">
        <v>282</v>
      </c>
      <c r="C534" s="98" t="s">
        <v>281</v>
      </c>
      <c r="D534" s="11" t="s">
        <v>51</v>
      </c>
      <c r="E534" s="11" t="s">
        <v>304</v>
      </c>
      <c r="F534" s="12" t="s">
        <v>50</v>
      </c>
      <c r="G534" s="11" t="s">
        <v>511</v>
      </c>
      <c r="H534" s="12" t="s">
        <v>307</v>
      </c>
      <c r="I534" s="11" t="s">
        <v>504</v>
      </c>
      <c r="J534" s="11" t="str">
        <f t="shared" si="32"/>
        <v>12-16h</v>
      </c>
      <c r="K534" s="12" t="s">
        <v>512</v>
      </c>
      <c r="L534" s="69" t="s">
        <v>519</v>
      </c>
      <c r="M534" s="11">
        <v>1</v>
      </c>
      <c r="N534" s="96"/>
      <c r="O534" s="83"/>
      <c r="P534" s="84"/>
      <c r="Q534" s="84"/>
      <c r="R534" s="84"/>
      <c r="S534" s="84"/>
      <c r="T534" s="84"/>
      <c r="U534" s="84"/>
      <c r="V534" s="84"/>
      <c r="W534" s="84"/>
      <c r="X534" s="85"/>
      <c r="Z534" s="2">
        <f t="shared" si="31"/>
        <v>0</v>
      </c>
      <c r="AA534" s="2">
        <v>0</v>
      </c>
    </row>
    <row r="535" spans="1:27" ht="12" customHeight="1">
      <c r="A535" s="10">
        <v>531</v>
      </c>
      <c r="B535" s="98" t="s">
        <v>82</v>
      </c>
      <c r="C535" s="98" t="s">
        <v>82</v>
      </c>
      <c r="D535" s="11" t="s">
        <v>52</v>
      </c>
      <c r="E535" s="11" t="s">
        <v>303</v>
      </c>
      <c r="F535" s="12" t="s">
        <v>49</v>
      </c>
      <c r="G535" s="12" t="s">
        <v>310</v>
      </c>
      <c r="H535" s="12" t="s">
        <v>306</v>
      </c>
      <c r="I535" s="11" t="s">
        <v>507</v>
      </c>
      <c r="J535" s="11" t="str">
        <f t="shared" si="32"/>
        <v>12-16h</v>
      </c>
      <c r="K535" s="12" t="s">
        <v>512</v>
      </c>
      <c r="L535" s="69" t="s">
        <v>518</v>
      </c>
      <c r="M535" s="11"/>
      <c r="N535" s="96"/>
      <c r="O535" s="83"/>
      <c r="P535" s="84"/>
      <c r="Q535" s="84"/>
      <c r="R535" s="84"/>
      <c r="S535" s="84"/>
      <c r="T535" s="84"/>
      <c r="U535" s="84"/>
      <c r="V535" s="84"/>
      <c r="W535" s="84"/>
      <c r="X535" s="85"/>
      <c r="Z535" s="2">
        <f t="shared" si="31"/>
        <v>0</v>
      </c>
      <c r="AA535" s="2">
        <v>0</v>
      </c>
    </row>
    <row r="536" spans="1:27" ht="12" customHeight="1">
      <c r="A536" s="10">
        <v>532</v>
      </c>
      <c r="B536" s="98" t="s">
        <v>145</v>
      </c>
      <c r="C536" s="98" t="s">
        <v>79</v>
      </c>
      <c r="D536" s="11" t="s">
        <v>51</v>
      </c>
      <c r="E536" s="11" t="s">
        <v>304</v>
      </c>
      <c r="F536" s="12" t="s">
        <v>50</v>
      </c>
      <c r="G536" s="11" t="s">
        <v>511</v>
      </c>
      <c r="H536" s="12" t="s">
        <v>306</v>
      </c>
      <c r="I536" s="103" t="s">
        <v>504</v>
      </c>
      <c r="J536" s="11" t="str">
        <f t="shared" si="32"/>
        <v>12-16h</v>
      </c>
      <c r="K536" s="12" t="s">
        <v>47</v>
      </c>
      <c r="L536" s="69" t="s">
        <v>520</v>
      </c>
      <c r="M536" s="11">
        <v>1</v>
      </c>
      <c r="N536" s="96"/>
      <c r="O536" s="83"/>
      <c r="P536" s="84"/>
      <c r="Q536" s="84"/>
      <c r="R536" s="84"/>
      <c r="S536" s="84"/>
      <c r="T536" s="84"/>
      <c r="U536" s="84"/>
      <c r="V536" s="84"/>
      <c r="W536" s="84"/>
      <c r="X536" s="85"/>
      <c r="Z536" s="2">
        <f t="shared" si="31"/>
        <v>0</v>
      </c>
      <c r="AA536" s="2">
        <v>0</v>
      </c>
    </row>
    <row r="537" spans="1:27" ht="12" customHeight="1">
      <c r="A537" s="10">
        <v>533</v>
      </c>
      <c r="B537" s="98" t="s">
        <v>282</v>
      </c>
      <c r="C537" s="98" t="s">
        <v>281</v>
      </c>
      <c r="D537" s="11" t="s">
        <v>51</v>
      </c>
      <c r="E537" s="11" t="s">
        <v>304</v>
      </c>
      <c r="F537" s="12" t="s">
        <v>49</v>
      </c>
      <c r="G537" s="11" t="s">
        <v>511</v>
      </c>
      <c r="H537" s="12" t="s">
        <v>306</v>
      </c>
      <c r="I537" s="11" t="s">
        <v>504</v>
      </c>
      <c r="J537" s="11" t="str">
        <f t="shared" si="32"/>
        <v>12-16h</v>
      </c>
      <c r="K537" s="12" t="s">
        <v>512</v>
      </c>
      <c r="L537" s="69" t="s">
        <v>519</v>
      </c>
      <c r="M537" s="11"/>
      <c r="N537" s="96"/>
      <c r="O537" s="83"/>
      <c r="P537" s="84"/>
      <c r="Q537" s="84"/>
      <c r="R537" s="84"/>
      <c r="S537" s="84"/>
      <c r="T537" s="84"/>
      <c r="U537" s="84"/>
      <c r="V537" s="84"/>
      <c r="W537" s="84"/>
      <c r="X537" s="85"/>
      <c r="Z537" s="2">
        <f t="shared" si="31"/>
        <v>0</v>
      </c>
      <c r="AA537" s="2">
        <v>0</v>
      </c>
    </row>
    <row r="538" spans="1:27" ht="12" customHeight="1">
      <c r="A538" s="10">
        <v>534</v>
      </c>
      <c r="B538" s="98" t="s">
        <v>82</v>
      </c>
      <c r="C538" s="98" t="s">
        <v>82</v>
      </c>
      <c r="D538" s="11" t="s">
        <v>52</v>
      </c>
      <c r="E538" s="11" t="s">
        <v>304</v>
      </c>
      <c r="F538" s="12" t="s">
        <v>50</v>
      </c>
      <c r="G538" s="12" t="s">
        <v>310</v>
      </c>
      <c r="H538" s="12" t="s">
        <v>306</v>
      </c>
      <c r="I538" s="103" t="s">
        <v>505</v>
      </c>
      <c r="J538" s="11" t="str">
        <f t="shared" si="32"/>
        <v>12-16h</v>
      </c>
      <c r="K538" s="12" t="s">
        <v>512</v>
      </c>
      <c r="L538" s="69" t="s">
        <v>518</v>
      </c>
      <c r="M538" s="11"/>
      <c r="N538" s="96"/>
      <c r="O538" s="83"/>
      <c r="P538" s="84"/>
      <c r="Q538" s="84"/>
      <c r="R538" s="84"/>
      <c r="S538" s="84"/>
      <c r="T538" s="84"/>
      <c r="U538" s="84"/>
      <c r="V538" s="84"/>
      <c r="W538" s="84"/>
      <c r="X538" s="85"/>
      <c r="Z538" s="2">
        <f t="shared" si="31"/>
        <v>0</v>
      </c>
      <c r="AA538" s="2">
        <v>0</v>
      </c>
    </row>
    <row r="539" spans="1:27" ht="12" customHeight="1">
      <c r="A539" s="10">
        <v>535</v>
      </c>
      <c r="B539" s="98" t="s">
        <v>81</v>
      </c>
      <c r="C539" s="98" t="s">
        <v>81</v>
      </c>
      <c r="D539" s="11" t="s">
        <v>25</v>
      </c>
      <c r="E539" s="11" t="s">
        <v>304</v>
      </c>
      <c r="F539" s="12" t="s">
        <v>50</v>
      </c>
      <c r="G539" s="12" t="s">
        <v>310</v>
      </c>
      <c r="H539" s="12" t="s">
        <v>306</v>
      </c>
      <c r="I539" s="103" t="s">
        <v>504</v>
      </c>
      <c r="J539" s="11" t="str">
        <f t="shared" si="32"/>
        <v>12-16h</v>
      </c>
      <c r="K539" s="12" t="s">
        <v>47</v>
      </c>
      <c r="L539" s="69" t="s">
        <v>518</v>
      </c>
      <c r="M539" s="11">
        <v>1</v>
      </c>
      <c r="N539" s="96">
        <v>1</v>
      </c>
      <c r="O539" s="83"/>
      <c r="P539" s="84"/>
      <c r="Q539" s="84">
        <v>1</v>
      </c>
      <c r="R539" s="84"/>
      <c r="S539" s="84"/>
      <c r="T539" s="84"/>
      <c r="U539" s="84"/>
      <c r="V539" s="84"/>
      <c r="W539" s="84"/>
      <c r="X539" s="85"/>
      <c r="Y539" s="2">
        <v>1</v>
      </c>
      <c r="Z539" s="2">
        <f t="shared" si="31"/>
        <v>1</v>
      </c>
      <c r="AA539" s="2">
        <v>1</v>
      </c>
    </row>
    <row r="540" spans="1:27" ht="12" customHeight="1">
      <c r="A540" s="10">
        <v>536</v>
      </c>
      <c r="B540" s="98" t="s">
        <v>141</v>
      </c>
      <c r="C540" s="98" t="s">
        <v>141</v>
      </c>
      <c r="D540" s="11" t="s">
        <v>51</v>
      </c>
      <c r="E540" s="11" t="s">
        <v>303</v>
      </c>
      <c r="F540" s="12" t="s">
        <v>48</v>
      </c>
      <c r="G540" s="12" t="s">
        <v>310</v>
      </c>
      <c r="H540" s="12" t="s">
        <v>306</v>
      </c>
      <c r="I540" s="103" t="s">
        <v>504</v>
      </c>
      <c r="J540" s="12" t="str">
        <f>"≥17h"</f>
        <v>≥17h</v>
      </c>
      <c r="K540" s="12" t="s">
        <v>513</v>
      </c>
      <c r="L540" s="69" t="s">
        <v>518</v>
      </c>
      <c r="M540" s="11">
        <v>1</v>
      </c>
      <c r="N540" s="96">
        <v>1</v>
      </c>
      <c r="O540" s="83"/>
      <c r="P540" s="84">
        <v>1</v>
      </c>
      <c r="Q540" s="84">
        <v>1</v>
      </c>
      <c r="R540" s="84"/>
      <c r="S540" s="84"/>
      <c r="T540" s="84"/>
      <c r="U540" s="84"/>
      <c r="V540" s="84"/>
      <c r="W540" s="84"/>
      <c r="X540" s="85"/>
      <c r="Y540" s="2">
        <v>1</v>
      </c>
      <c r="Z540" s="2">
        <f t="shared" si="31"/>
        <v>2</v>
      </c>
      <c r="AA540" s="2">
        <v>1</v>
      </c>
    </row>
    <row r="541" spans="1:27" ht="12" customHeight="1">
      <c r="A541" s="10">
        <v>537</v>
      </c>
      <c r="B541" s="98" t="s">
        <v>82</v>
      </c>
      <c r="C541" s="98" t="s">
        <v>82</v>
      </c>
      <c r="D541" s="11" t="s">
        <v>52</v>
      </c>
      <c r="E541" s="11" t="s">
        <v>304</v>
      </c>
      <c r="F541" s="12" t="s">
        <v>49</v>
      </c>
      <c r="G541" s="12" t="s">
        <v>310</v>
      </c>
      <c r="H541" s="12" t="s">
        <v>306</v>
      </c>
      <c r="I541" s="103" t="s">
        <v>504</v>
      </c>
      <c r="J541" s="11" t="str">
        <f>"12-16h"</f>
        <v>12-16h</v>
      </c>
      <c r="K541" s="12" t="s">
        <v>512</v>
      </c>
      <c r="L541" s="69" t="s">
        <v>518</v>
      </c>
      <c r="M541" s="11">
        <v>1</v>
      </c>
      <c r="N541" s="96"/>
      <c r="O541" s="83"/>
      <c r="P541" s="84"/>
      <c r="Q541" s="84"/>
      <c r="R541" s="84"/>
      <c r="S541" s="84"/>
      <c r="T541" s="84"/>
      <c r="U541" s="84"/>
      <c r="V541" s="84"/>
      <c r="W541" s="84"/>
      <c r="X541" s="85"/>
      <c r="Z541" s="2">
        <f t="shared" si="31"/>
        <v>0</v>
      </c>
      <c r="AA541" s="2">
        <v>0</v>
      </c>
    </row>
    <row r="542" spans="1:27" ht="12" customHeight="1">
      <c r="A542" s="10">
        <v>538</v>
      </c>
      <c r="B542" s="98" t="s">
        <v>150</v>
      </c>
      <c r="C542" s="98" t="s">
        <v>79</v>
      </c>
      <c r="D542" s="11" t="s">
        <v>25</v>
      </c>
      <c r="E542" s="11" t="s">
        <v>304</v>
      </c>
      <c r="F542" s="12" t="s">
        <v>48</v>
      </c>
      <c r="G542" s="11" t="s">
        <v>511</v>
      </c>
      <c r="H542" s="12" t="s">
        <v>308</v>
      </c>
      <c r="I542" s="11" t="s">
        <v>507</v>
      </c>
      <c r="J542" s="11" t="str">
        <f>"12-16h"</f>
        <v>12-16h</v>
      </c>
      <c r="K542" s="12" t="s">
        <v>512</v>
      </c>
      <c r="L542" s="69" t="s">
        <v>520</v>
      </c>
      <c r="M542" s="11">
        <v>1</v>
      </c>
      <c r="N542" s="96"/>
      <c r="O542" s="83"/>
      <c r="P542" s="84"/>
      <c r="Q542" s="84"/>
      <c r="R542" s="84"/>
      <c r="S542" s="84"/>
      <c r="T542" s="84"/>
      <c r="U542" s="84"/>
      <c r="V542" s="84"/>
      <c r="W542" s="84"/>
      <c r="X542" s="85"/>
      <c r="Z542" s="2">
        <f t="shared" si="31"/>
        <v>0</v>
      </c>
      <c r="AA542" s="2">
        <v>0</v>
      </c>
    </row>
    <row r="543" spans="1:27" ht="12" customHeight="1">
      <c r="A543" s="10">
        <v>539</v>
      </c>
      <c r="B543" s="98" t="s">
        <v>282</v>
      </c>
      <c r="C543" s="98" t="s">
        <v>281</v>
      </c>
      <c r="D543" s="11" t="s">
        <v>52</v>
      </c>
      <c r="E543" s="11" t="s">
        <v>304</v>
      </c>
      <c r="F543" s="12" t="s">
        <v>49</v>
      </c>
      <c r="G543" s="11" t="s">
        <v>511</v>
      </c>
      <c r="H543" s="12" t="s">
        <v>308</v>
      </c>
      <c r="I543" s="103" t="s">
        <v>505</v>
      </c>
      <c r="J543" s="12" t="str">
        <f>"≥17h"</f>
        <v>≥17h</v>
      </c>
      <c r="K543" s="12" t="s">
        <v>47</v>
      </c>
      <c r="L543" s="69" t="s">
        <v>519</v>
      </c>
      <c r="M543" s="11"/>
      <c r="N543" s="96"/>
      <c r="O543" s="83"/>
      <c r="P543" s="84"/>
      <c r="Q543" s="84"/>
      <c r="R543" s="84"/>
      <c r="S543" s="84"/>
      <c r="T543" s="84"/>
      <c r="U543" s="84"/>
      <c r="V543" s="84"/>
      <c r="W543" s="84"/>
      <c r="X543" s="85"/>
      <c r="Z543" s="2">
        <f t="shared" si="31"/>
        <v>0</v>
      </c>
      <c r="AA543" s="2">
        <v>0</v>
      </c>
    </row>
    <row r="544" spans="1:27" ht="12" customHeight="1">
      <c r="A544" s="10">
        <v>540</v>
      </c>
      <c r="B544" s="98" t="s">
        <v>282</v>
      </c>
      <c r="C544" s="98" t="s">
        <v>281</v>
      </c>
      <c r="D544" s="11" t="s">
        <v>52</v>
      </c>
      <c r="E544" s="11" t="s">
        <v>304</v>
      </c>
      <c r="F544" s="12" t="s">
        <v>49</v>
      </c>
      <c r="G544" s="11" t="s">
        <v>511</v>
      </c>
      <c r="H544" s="12" t="s">
        <v>306</v>
      </c>
      <c r="I544" s="103" t="s">
        <v>504</v>
      </c>
      <c r="J544" s="12" t="str">
        <f>"≥17h"</f>
        <v>≥17h</v>
      </c>
      <c r="K544" s="12" t="s">
        <v>512</v>
      </c>
      <c r="L544" s="69" t="s">
        <v>519</v>
      </c>
      <c r="M544" s="11"/>
      <c r="N544" s="96"/>
      <c r="O544" s="83"/>
      <c r="P544" s="84"/>
      <c r="Q544" s="84"/>
      <c r="R544" s="84"/>
      <c r="S544" s="84"/>
      <c r="T544" s="84"/>
      <c r="U544" s="84"/>
      <c r="V544" s="84"/>
      <c r="W544" s="84"/>
      <c r="X544" s="85"/>
      <c r="Z544" s="2">
        <f t="shared" si="31"/>
        <v>0</v>
      </c>
      <c r="AA544" s="2">
        <v>0</v>
      </c>
    </row>
    <row r="545" spans="1:27" ht="12" customHeight="1">
      <c r="A545" s="10">
        <v>541</v>
      </c>
      <c r="B545" s="98" t="s">
        <v>141</v>
      </c>
      <c r="C545" s="98" t="s">
        <v>141</v>
      </c>
      <c r="D545" s="11" t="s">
        <v>52</v>
      </c>
      <c r="E545" s="11" t="s">
        <v>304</v>
      </c>
      <c r="F545" s="12" t="s">
        <v>49</v>
      </c>
      <c r="G545" s="12" t="s">
        <v>310</v>
      </c>
      <c r="H545" s="12" t="s">
        <v>306</v>
      </c>
      <c r="I545" s="103" t="s">
        <v>504</v>
      </c>
      <c r="J545" s="12" t="str">
        <f>"≥17h"</f>
        <v>≥17h</v>
      </c>
      <c r="K545" s="12" t="s">
        <v>512</v>
      </c>
      <c r="L545" s="69" t="s">
        <v>518</v>
      </c>
      <c r="M545" s="11"/>
      <c r="N545" s="96"/>
      <c r="O545" s="83"/>
      <c r="P545" s="84"/>
      <c r="Q545" s="84"/>
      <c r="R545" s="84"/>
      <c r="S545" s="84"/>
      <c r="T545" s="84"/>
      <c r="U545" s="84"/>
      <c r="V545" s="84"/>
      <c r="W545" s="84"/>
      <c r="X545" s="85"/>
      <c r="Z545" s="2">
        <f t="shared" si="31"/>
        <v>0</v>
      </c>
      <c r="AA545" s="2">
        <v>0</v>
      </c>
    </row>
    <row r="546" spans="1:27" ht="12" customHeight="1">
      <c r="A546" s="10">
        <v>542</v>
      </c>
      <c r="B546" s="98" t="s">
        <v>82</v>
      </c>
      <c r="C546" s="98" t="s">
        <v>82</v>
      </c>
      <c r="D546" s="11" t="s">
        <v>25</v>
      </c>
      <c r="E546" s="11" t="s">
        <v>304</v>
      </c>
      <c r="F546" s="12" t="s">
        <v>48</v>
      </c>
      <c r="G546" s="12" t="s">
        <v>310</v>
      </c>
      <c r="H546" s="12" t="s">
        <v>306</v>
      </c>
      <c r="I546" s="11" t="s">
        <v>504</v>
      </c>
      <c r="J546" s="11" t="str">
        <f>"12-16h"</f>
        <v>12-16h</v>
      </c>
      <c r="K546" s="12" t="s">
        <v>512</v>
      </c>
      <c r="L546" s="69" t="s">
        <v>518</v>
      </c>
      <c r="M546" s="11">
        <v>1</v>
      </c>
      <c r="N546" s="96"/>
      <c r="O546" s="83"/>
      <c r="P546" s="84"/>
      <c r="Q546" s="84"/>
      <c r="R546" s="84"/>
      <c r="S546" s="84"/>
      <c r="T546" s="84"/>
      <c r="U546" s="84"/>
      <c r="V546" s="84"/>
      <c r="W546" s="84"/>
      <c r="X546" s="85"/>
      <c r="Z546" s="2">
        <f t="shared" si="31"/>
        <v>0</v>
      </c>
      <c r="AA546" s="2">
        <v>0</v>
      </c>
    </row>
    <row r="547" spans="1:27" ht="12" customHeight="1">
      <c r="A547" s="10">
        <v>543</v>
      </c>
      <c r="B547" s="98" t="s">
        <v>151</v>
      </c>
      <c r="C547" s="98" t="s">
        <v>79</v>
      </c>
      <c r="D547" s="11" t="s">
        <v>51</v>
      </c>
      <c r="E547" s="11" t="s">
        <v>304</v>
      </c>
      <c r="F547" s="12" t="s">
        <v>48</v>
      </c>
      <c r="G547" s="11" t="s">
        <v>511</v>
      </c>
      <c r="H547" s="12" t="s">
        <v>308</v>
      </c>
      <c r="I547" s="11" t="s">
        <v>507</v>
      </c>
      <c r="J547" s="12" t="str">
        <f>"≥17h"</f>
        <v>≥17h</v>
      </c>
      <c r="K547" s="12" t="s">
        <v>513</v>
      </c>
      <c r="L547" s="69" t="s">
        <v>520</v>
      </c>
      <c r="M547" s="11">
        <v>1</v>
      </c>
      <c r="N547" s="96"/>
      <c r="O547" s="83"/>
      <c r="P547" s="84"/>
      <c r="Q547" s="84"/>
      <c r="R547" s="84"/>
      <c r="S547" s="84"/>
      <c r="T547" s="84"/>
      <c r="U547" s="84"/>
      <c r="V547" s="84"/>
      <c r="W547" s="84"/>
      <c r="X547" s="85"/>
      <c r="Z547" s="2">
        <f t="shared" si="31"/>
        <v>0</v>
      </c>
      <c r="AA547" s="2">
        <v>0</v>
      </c>
    </row>
    <row r="548" spans="1:27" ht="12" customHeight="1">
      <c r="A548" s="10">
        <v>544</v>
      </c>
      <c r="B548" s="98" t="s">
        <v>244</v>
      </c>
      <c r="C548" s="98" t="s">
        <v>85</v>
      </c>
      <c r="D548" s="11" t="s">
        <v>51</v>
      </c>
      <c r="E548" s="11" t="s">
        <v>303</v>
      </c>
      <c r="F548" s="12" t="s">
        <v>48</v>
      </c>
      <c r="G548" s="12" t="s">
        <v>310</v>
      </c>
      <c r="H548" s="12" t="s">
        <v>306</v>
      </c>
      <c r="I548" s="103" t="s">
        <v>504</v>
      </c>
      <c r="J548" s="12" t="str">
        <f>"≥17h"</f>
        <v>≥17h</v>
      </c>
      <c r="K548" s="12" t="s">
        <v>512</v>
      </c>
      <c r="L548" s="69" t="s">
        <v>518</v>
      </c>
      <c r="M548" s="11">
        <v>1</v>
      </c>
      <c r="N548" s="96">
        <v>1</v>
      </c>
      <c r="O548" s="83"/>
      <c r="P548" s="84"/>
      <c r="Q548" s="84"/>
      <c r="R548" s="84"/>
      <c r="S548" s="84"/>
      <c r="T548" s="84"/>
      <c r="U548" s="84"/>
      <c r="V548" s="84"/>
      <c r="W548" s="84">
        <v>1</v>
      </c>
      <c r="X548" s="85"/>
      <c r="Y548" s="2">
        <v>1</v>
      </c>
      <c r="Z548" s="2">
        <f t="shared" si="31"/>
        <v>1</v>
      </c>
      <c r="AA548" s="2">
        <v>1</v>
      </c>
    </row>
    <row r="549" spans="1:27" ht="12" customHeight="1">
      <c r="A549" s="10">
        <v>545</v>
      </c>
      <c r="B549" s="98" t="s">
        <v>63</v>
      </c>
      <c r="C549" s="98" t="s">
        <v>63</v>
      </c>
      <c r="D549" s="11" t="s">
        <v>52</v>
      </c>
      <c r="E549" s="11" t="s">
        <v>303</v>
      </c>
      <c r="F549" s="12" t="s">
        <v>50</v>
      </c>
      <c r="G549" s="12" t="s">
        <v>310</v>
      </c>
      <c r="H549" s="12" t="s">
        <v>306</v>
      </c>
      <c r="I549" s="103" t="s">
        <v>504</v>
      </c>
      <c r="J549" s="12" t="str">
        <f>"≥17h"</f>
        <v>≥17h</v>
      </c>
      <c r="K549" s="12" t="s">
        <v>512</v>
      </c>
      <c r="L549" s="69" t="s">
        <v>518</v>
      </c>
      <c r="M549" s="11"/>
      <c r="N549" s="96"/>
      <c r="O549" s="83"/>
      <c r="P549" s="84"/>
      <c r="Q549" s="84"/>
      <c r="R549" s="84"/>
      <c r="S549" s="84"/>
      <c r="T549" s="84"/>
      <c r="U549" s="84"/>
      <c r="V549" s="84"/>
      <c r="W549" s="84"/>
      <c r="X549" s="85"/>
      <c r="Z549" s="2">
        <f t="shared" si="31"/>
        <v>0</v>
      </c>
      <c r="AA549" s="2">
        <v>0</v>
      </c>
    </row>
    <row r="550" spans="1:27" ht="12" customHeight="1">
      <c r="A550" s="10">
        <v>546</v>
      </c>
      <c r="B550" s="98" t="s">
        <v>282</v>
      </c>
      <c r="C550" s="98" t="s">
        <v>281</v>
      </c>
      <c r="D550" s="11" t="s">
        <v>51</v>
      </c>
      <c r="E550" s="11" t="s">
        <v>303</v>
      </c>
      <c r="F550" s="12" t="s">
        <v>50</v>
      </c>
      <c r="G550" s="11" t="s">
        <v>511</v>
      </c>
      <c r="H550" s="12" t="s">
        <v>306</v>
      </c>
      <c r="I550" s="103" t="s">
        <v>504</v>
      </c>
      <c r="J550" s="12" t="str">
        <f>"≥17h"</f>
        <v>≥17h</v>
      </c>
      <c r="K550" s="12" t="s">
        <v>512</v>
      </c>
      <c r="L550" s="69" t="s">
        <v>519</v>
      </c>
      <c r="M550" s="11"/>
      <c r="N550" s="96"/>
      <c r="O550" s="83"/>
      <c r="P550" s="84"/>
      <c r="Q550" s="84"/>
      <c r="R550" s="84"/>
      <c r="S550" s="84"/>
      <c r="T550" s="84"/>
      <c r="U550" s="84"/>
      <c r="V550" s="84"/>
      <c r="W550" s="84"/>
      <c r="X550" s="85"/>
      <c r="Z550" s="2">
        <f t="shared" si="31"/>
        <v>0</v>
      </c>
      <c r="AA550" s="2">
        <v>0</v>
      </c>
    </row>
    <row r="551" spans="1:27" ht="12" customHeight="1">
      <c r="A551" s="10">
        <v>547</v>
      </c>
      <c r="B551" s="98" t="s">
        <v>63</v>
      </c>
      <c r="C551" s="98" t="s">
        <v>63</v>
      </c>
      <c r="D551" s="11" t="s">
        <v>25</v>
      </c>
      <c r="E551" s="11" t="s">
        <v>304</v>
      </c>
      <c r="F551" s="12" t="s">
        <v>49</v>
      </c>
      <c r="G551" s="12" t="s">
        <v>310</v>
      </c>
      <c r="H551" s="12" t="s">
        <v>306</v>
      </c>
      <c r="I551" s="11" t="s">
        <v>504</v>
      </c>
      <c r="J551" s="12" t="str">
        <f>"≥17h"</f>
        <v>≥17h</v>
      </c>
      <c r="K551" s="12" t="s">
        <v>512</v>
      </c>
      <c r="L551" s="69" t="s">
        <v>518</v>
      </c>
      <c r="M551" s="11"/>
      <c r="N551" s="96"/>
      <c r="O551" s="83"/>
      <c r="P551" s="84"/>
      <c r="Q551" s="84"/>
      <c r="R551" s="84"/>
      <c r="S551" s="84"/>
      <c r="T551" s="84"/>
      <c r="U551" s="84"/>
      <c r="V551" s="84"/>
      <c r="W551" s="84"/>
      <c r="X551" s="85"/>
      <c r="Z551" s="2">
        <f t="shared" si="31"/>
        <v>0</v>
      </c>
      <c r="AA551" s="2">
        <v>0</v>
      </c>
    </row>
    <row r="552" spans="1:27" ht="12" customHeight="1">
      <c r="A552" s="10">
        <v>548</v>
      </c>
      <c r="B552" s="98" t="s">
        <v>63</v>
      </c>
      <c r="C552" s="98" t="s">
        <v>63</v>
      </c>
      <c r="D552" s="11" t="s">
        <v>51</v>
      </c>
      <c r="E552" s="11" t="s">
        <v>303</v>
      </c>
      <c r="F552" s="12" t="s">
        <v>49</v>
      </c>
      <c r="G552" s="12" t="s">
        <v>310</v>
      </c>
      <c r="H552" s="12" t="s">
        <v>306</v>
      </c>
      <c r="I552" s="11" t="s">
        <v>504</v>
      </c>
      <c r="J552" s="11" t="str">
        <f>"12-16h"</f>
        <v>12-16h</v>
      </c>
      <c r="K552" s="12" t="s">
        <v>512</v>
      </c>
      <c r="L552" s="69" t="s">
        <v>518</v>
      </c>
      <c r="M552" s="11">
        <v>1</v>
      </c>
      <c r="N552" s="96"/>
      <c r="O552" s="83"/>
      <c r="P552" s="84"/>
      <c r="Q552" s="84"/>
      <c r="R552" s="84"/>
      <c r="S552" s="84"/>
      <c r="T552" s="84"/>
      <c r="U552" s="84"/>
      <c r="V552" s="84"/>
      <c r="W552" s="84"/>
      <c r="X552" s="85"/>
      <c r="Z552" s="2">
        <f t="shared" si="31"/>
        <v>0</v>
      </c>
      <c r="AA552" s="2">
        <v>0</v>
      </c>
    </row>
    <row r="553" spans="1:27" ht="12" customHeight="1">
      <c r="A553" s="10">
        <v>549</v>
      </c>
      <c r="B553" s="98" t="s">
        <v>282</v>
      </c>
      <c r="C553" s="98" t="s">
        <v>281</v>
      </c>
      <c r="D553" s="11" t="s">
        <v>51</v>
      </c>
      <c r="E553" s="11" t="s">
        <v>303</v>
      </c>
      <c r="F553" s="12" t="s">
        <v>49</v>
      </c>
      <c r="G553" s="11" t="s">
        <v>511</v>
      </c>
      <c r="H553" s="12" t="s">
        <v>306</v>
      </c>
      <c r="I553" s="11" t="s">
        <v>507</v>
      </c>
      <c r="J553" s="11" t="str">
        <f>"12-16h"</f>
        <v>12-16h</v>
      </c>
      <c r="K553" s="12" t="s">
        <v>513</v>
      </c>
      <c r="L553" s="69" t="s">
        <v>519</v>
      </c>
      <c r="M553" s="11">
        <v>1</v>
      </c>
      <c r="N553" s="96"/>
      <c r="O553" s="83"/>
      <c r="P553" s="84"/>
      <c r="Q553" s="84"/>
      <c r="R553" s="84"/>
      <c r="S553" s="84"/>
      <c r="T553" s="84"/>
      <c r="U553" s="84"/>
      <c r="V553" s="84"/>
      <c r="W553" s="84"/>
      <c r="X553" s="85"/>
      <c r="Z553" s="2">
        <f t="shared" si="31"/>
        <v>0</v>
      </c>
      <c r="AA553" s="2">
        <v>0</v>
      </c>
    </row>
    <row r="554" spans="1:27" ht="12" customHeight="1">
      <c r="A554" s="10">
        <v>550</v>
      </c>
      <c r="B554" s="98" t="s">
        <v>151</v>
      </c>
      <c r="C554" s="98" t="s">
        <v>79</v>
      </c>
      <c r="D554" s="11" t="s">
        <v>51</v>
      </c>
      <c r="E554" s="11" t="s">
        <v>303</v>
      </c>
      <c r="F554" s="12" t="s">
        <v>50</v>
      </c>
      <c r="G554" s="11" t="s">
        <v>511</v>
      </c>
      <c r="H554" s="12" t="s">
        <v>308</v>
      </c>
      <c r="I554" s="103" t="s">
        <v>504</v>
      </c>
      <c r="J554" s="12" t="str">
        <f>"≥17h"</f>
        <v>≥17h</v>
      </c>
      <c r="K554" s="12" t="s">
        <v>513</v>
      </c>
      <c r="L554" s="69" t="s">
        <v>520</v>
      </c>
      <c r="M554" s="11">
        <v>1</v>
      </c>
      <c r="N554" s="96">
        <v>1</v>
      </c>
      <c r="O554" s="83"/>
      <c r="P554" s="84"/>
      <c r="Q554" s="84"/>
      <c r="R554" s="84">
        <v>1</v>
      </c>
      <c r="S554" s="84"/>
      <c r="T554" s="84"/>
      <c r="U554" s="84"/>
      <c r="V554" s="84"/>
      <c r="W554" s="84"/>
      <c r="X554" s="85"/>
      <c r="Y554" s="2">
        <v>1</v>
      </c>
      <c r="Z554" s="2">
        <f t="shared" si="31"/>
        <v>1</v>
      </c>
      <c r="AA554" s="2">
        <v>1</v>
      </c>
    </row>
    <row r="555" spans="1:27" ht="12" customHeight="1">
      <c r="A555" s="10">
        <v>551</v>
      </c>
      <c r="B555" s="98" t="s">
        <v>82</v>
      </c>
      <c r="C555" s="98" t="s">
        <v>82</v>
      </c>
      <c r="D555" s="11" t="s">
        <v>52</v>
      </c>
      <c r="E555" s="11" t="s">
        <v>304</v>
      </c>
      <c r="F555" s="12" t="s">
        <v>50</v>
      </c>
      <c r="G555" s="12" t="s">
        <v>310</v>
      </c>
      <c r="H555" s="12" t="s">
        <v>306</v>
      </c>
      <c r="I555" s="103" t="s">
        <v>504</v>
      </c>
      <c r="J555" s="11" t="str">
        <f>"12-16h"</f>
        <v>12-16h</v>
      </c>
      <c r="K555" s="12" t="s">
        <v>512</v>
      </c>
      <c r="L555" s="69" t="s">
        <v>518</v>
      </c>
      <c r="M555" s="11">
        <v>1</v>
      </c>
      <c r="N555" s="96"/>
      <c r="O555" s="83"/>
      <c r="P555" s="84"/>
      <c r="Q555" s="84"/>
      <c r="R555" s="84"/>
      <c r="S555" s="84"/>
      <c r="T555" s="84"/>
      <c r="U555" s="84"/>
      <c r="V555" s="84"/>
      <c r="W555" s="84"/>
      <c r="X555" s="85"/>
      <c r="Z555" s="2">
        <f t="shared" si="31"/>
        <v>0</v>
      </c>
      <c r="AA555" s="2">
        <v>0</v>
      </c>
    </row>
    <row r="556" spans="1:27" ht="12" customHeight="1">
      <c r="A556" s="10">
        <v>552</v>
      </c>
      <c r="B556" s="98" t="s">
        <v>63</v>
      </c>
      <c r="C556" s="98" t="s">
        <v>63</v>
      </c>
      <c r="D556" s="11" t="s">
        <v>25</v>
      </c>
      <c r="E556" s="11" t="s">
        <v>304</v>
      </c>
      <c r="F556" s="12" t="s">
        <v>48</v>
      </c>
      <c r="G556" s="12" t="s">
        <v>310</v>
      </c>
      <c r="H556" s="12" t="s">
        <v>306</v>
      </c>
      <c r="I556" s="103" t="s">
        <v>504</v>
      </c>
      <c r="J556" s="11" t="str">
        <f>"12-16h"</f>
        <v>12-16h</v>
      </c>
      <c r="K556" s="12" t="s">
        <v>513</v>
      </c>
      <c r="L556" s="69" t="s">
        <v>518</v>
      </c>
      <c r="M556" s="11"/>
      <c r="N556" s="96"/>
      <c r="O556" s="83"/>
      <c r="P556" s="84"/>
      <c r="Q556" s="84"/>
      <c r="R556" s="84"/>
      <c r="S556" s="84"/>
      <c r="T556" s="84"/>
      <c r="U556" s="84"/>
      <c r="V556" s="84"/>
      <c r="W556" s="84"/>
      <c r="X556" s="85"/>
      <c r="Z556" s="2">
        <f t="shared" si="31"/>
        <v>0</v>
      </c>
      <c r="AA556" s="2">
        <v>0</v>
      </c>
    </row>
    <row r="557" spans="1:27" ht="12" customHeight="1">
      <c r="A557" s="10">
        <v>553</v>
      </c>
      <c r="B557" s="98" t="s">
        <v>65</v>
      </c>
      <c r="C557" s="98" t="s">
        <v>65</v>
      </c>
      <c r="D557" s="11" t="s">
        <v>52</v>
      </c>
      <c r="E557" s="11" t="s">
        <v>303</v>
      </c>
      <c r="F557" s="12" t="s">
        <v>50</v>
      </c>
      <c r="G557" s="12" t="s">
        <v>310</v>
      </c>
      <c r="H557" s="12" t="s">
        <v>307</v>
      </c>
      <c r="I557" s="103" t="s">
        <v>505</v>
      </c>
      <c r="J557" s="12" t="str">
        <f>"≥17h"</f>
        <v>≥17h</v>
      </c>
      <c r="K557" s="12" t="s">
        <v>47</v>
      </c>
      <c r="L557" s="69" t="s">
        <v>518</v>
      </c>
      <c r="M557" s="11"/>
      <c r="N557" s="96"/>
      <c r="O557" s="83"/>
      <c r="P557" s="84"/>
      <c r="Q557" s="84"/>
      <c r="R557" s="84"/>
      <c r="S557" s="84"/>
      <c r="T557" s="84"/>
      <c r="U557" s="84"/>
      <c r="V557" s="84"/>
      <c r="W557" s="84"/>
      <c r="X557" s="85"/>
      <c r="Z557" s="2">
        <f t="shared" si="31"/>
        <v>0</v>
      </c>
      <c r="AA557" s="2">
        <v>0</v>
      </c>
    </row>
    <row r="558" spans="1:27" ht="12" customHeight="1">
      <c r="A558" s="10">
        <v>554</v>
      </c>
      <c r="B558" s="98" t="s">
        <v>63</v>
      </c>
      <c r="C558" s="98" t="s">
        <v>63</v>
      </c>
      <c r="D558" s="11" t="s">
        <v>51</v>
      </c>
      <c r="E558" s="11" t="s">
        <v>304</v>
      </c>
      <c r="F558" s="12" t="s">
        <v>49</v>
      </c>
      <c r="G558" s="12" t="s">
        <v>310</v>
      </c>
      <c r="H558" s="12" t="s">
        <v>306</v>
      </c>
      <c r="I558" s="11" t="s">
        <v>504</v>
      </c>
      <c r="J558" s="12" t="str">
        <f>"≥17h"</f>
        <v>≥17h</v>
      </c>
      <c r="K558" s="12" t="s">
        <v>47</v>
      </c>
      <c r="L558" s="69" t="s">
        <v>518</v>
      </c>
      <c r="M558" s="11"/>
      <c r="N558" s="96"/>
      <c r="O558" s="83"/>
      <c r="P558" s="84"/>
      <c r="Q558" s="84"/>
      <c r="R558" s="84"/>
      <c r="S558" s="84"/>
      <c r="T558" s="84"/>
      <c r="U558" s="84"/>
      <c r="V558" s="84"/>
      <c r="W558" s="84"/>
      <c r="X558" s="85"/>
      <c r="Z558" s="2">
        <f t="shared" si="31"/>
        <v>0</v>
      </c>
      <c r="AA558" s="2">
        <v>0</v>
      </c>
    </row>
    <row r="559" spans="1:27" ht="12" customHeight="1">
      <c r="A559" s="10">
        <v>555</v>
      </c>
      <c r="B559" s="98" t="s">
        <v>151</v>
      </c>
      <c r="C559" s="98" t="s">
        <v>79</v>
      </c>
      <c r="D559" s="11" t="s">
        <v>52</v>
      </c>
      <c r="E559" s="11" t="s">
        <v>304</v>
      </c>
      <c r="F559" s="12" t="s">
        <v>49</v>
      </c>
      <c r="G559" s="11" t="s">
        <v>511</v>
      </c>
      <c r="H559" s="12" t="s">
        <v>308</v>
      </c>
      <c r="I559" s="11" t="s">
        <v>507</v>
      </c>
      <c r="J559" s="12" t="str">
        <f>"≥17h"</f>
        <v>≥17h</v>
      </c>
      <c r="K559" s="12" t="s">
        <v>512</v>
      </c>
      <c r="L559" s="69" t="s">
        <v>520</v>
      </c>
      <c r="M559" s="11"/>
      <c r="N559" s="96"/>
      <c r="O559" s="83"/>
      <c r="P559" s="84"/>
      <c r="Q559" s="84"/>
      <c r="R559" s="84"/>
      <c r="S559" s="84"/>
      <c r="T559" s="84"/>
      <c r="U559" s="84"/>
      <c r="V559" s="84"/>
      <c r="W559" s="84"/>
      <c r="X559" s="85"/>
      <c r="Z559" s="2">
        <f t="shared" si="31"/>
        <v>0</v>
      </c>
      <c r="AA559" s="2">
        <v>0</v>
      </c>
    </row>
    <row r="560" spans="1:27" ht="12" customHeight="1">
      <c r="A560" s="10">
        <v>556</v>
      </c>
      <c r="B560" s="98" t="s">
        <v>82</v>
      </c>
      <c r="C560" s="98" t="s">
        <v>82</v>
      </c>
      <c r="D560" s="11" t="s">
        <v>52</v>
      </c>
      <c r="E560" s="11" t="s">
        <v>304</v>
      </c>
      <c r="F560" s="12" t="s">
        <v>48</v>
      </c>
      <c r="G560" s="12" t="s">
        <v>310</v>
      </c>
      <c r="H560" s="12" t="s">
        <v>306</v>
      </c>
      <c r="I560" s="11" t="s">
        <v>504</v>
      </c>
      <c r="J560" s="12" t="str">
        <f>"≥17h"</f>
        <v>≥17h</v>
      </c>
      <c r="K560" s="12" t="s">
        <v>47</v>
      </c>
      <c r="L560" s="69" t="s">
        <v>518</v>
      </c>
      <c r="M560" s="11">
        <v>1</v>
      </c>
      <c r="N560" s="96"/>
      <c r="O560" s="83"/>
      <c r="P560" s="84"/>
      <c r="Q560" s="84"/>
      <c r="R560" s="84"/>
      <c r="S560" s="84"/>
      <c r="T560" s="84"/>
      <c r="U560" s="84"/>
      <c r="V560" s="84"/>
      <c r="W560" s="84"/>
      <c r="X560" s="85"/>
      <c r="Z560" s="2">
        <f t="shared" si="31"/>
        <v>0</v>
      </c>
      <c r="AA560" s="2">
        <v>0</v>
      </c>
    </row>
    <row r="561" spans="1:27" ht="12" customHeight="1">
      <c r="A561" s="10">
        <v>557</v>
      </c>
      <c r="B561" s="98" t="s">
        <v>82</v>
      </c>
      <c r="C561" s="98" t="s">
        <v>82</v>
      </c>
      <c r="D561" s="11" t="s">
        <v>52</v>
      </c>
      <c r="E561" s="11" t="s">
        <v>303</v>
      </c>
      <c r="F561" s="12" t="s">
        <v>49</v>
      </c>
      <c r="G561" s="12" t="s">
        <v>310</v>
      </c>
      <c r="H561" s="12" t="s">
        <v>306</v>
      </c>
      <c r="I561" s="103" t="s">
        <v>504</v>
      </c>
      <c r="J561" s="12" t="str">
        <f>"≥17h"</f>
        <v>≥17h</v>
      </c>
      <c r="K561" s="12" t="s">
        <v>47</v>
      </c>
      <c r="L561" s="69" t="s">
        <v>518</v>
      </c>
      <c r="M561" s="11"/>
      <c r="N561" s="96"/>
      <c r="O561" s="83"/>
      <c r="P561" s="84"/>
      <c r="Q561" s="84"/>
      <c r="R561" s="84"/>
      <c r="S561" s="84"/>
      <c r="T561" s="84"/>
      <c r="U561" s="84"/>
      <c r="V561" s="84"/>
      <c r="W561" s="84"/>
      <c r="X561" s="85"/>
      <c r="Z561" s="2">
        <f t="shared" si="31"/>
        <v>0</v>
      </c>
      <c r="AA561" s="2">
        <v>0</v>
      </c>
    </row>
    <row r="562" spans="1:27" ht="12" customHeight="1">
      <c r="A562" s="10">
        <v>558</v>
      </c>
      <c r="B562" s="98" t="s">
        <v>151</v>
      </c>
      <c r="C562" s="98" t="s">
        <v>79</v>
      </c>
      <c r="D562" s="11" t="s">
        <v>51</v>
      </c>
      <c r="E562" s="11" t="s">
        <v>303</v>
      </c>
      <c r="F562" s="12" t="s">
        <v>50</v>
      </c>
      <c r="G562" s="11" t="s">
        <v>511</v>
      </c>
      <c r="H562" s="12" t="s">
        <v>308</v>
      </c>
      <c r="I562" s="103" t="s">
        <v>504</v>
      </c>
      <c r="J562" s="11" t="str">
        <f>"12-16h"</f>
        <v>12-16h</v>
      </c>
      <c r="K562" s="12" t="s">
        <v>47</v>
      </c>
      <c r="L562" s="69" t="s">
        <v>520</v>
      </c>
      <c r="M562" s="11">
        <v>1</v>
      </c>
      <c r="N562" s="96"/>
      <c r="O562" s="83"/>
      <c r="P562" s="84"/>
      <c r="Q562" s="84"/>
      <c r="R562" s="84"/>
      <c r="S562" s="84"/>
      <c r="T562" s="84"/>
      <c r="U562" s="84"/>
      <c r="V562" s="84"/>
      <c r="W562" s="84"/>
      <c r="X562" s="85"/>
      <c r="Z562" s="2">
        <f t="shared" si="31"/>
        <v>0</v>
      </c>
      <c r="AA562" s="2">
        <v>0</v>
      </c>
    </row>
    <row r="563" spans="1:27" ht="12" customHeight="1">
      <c r="A563" s="10">
        <v>559</v>
      </c>
      <c r="B563" s="98" t="s">
        <v>224</v>
      </c>
      <c r="C563" s="98" t="s">
        <v>69</v>
      </c>
      <c r="D563" s="11" t="s">
        <v>51</v>
      </c>
      <c r="E563" s="11" t="s">
        <v>303</v>
      </c>
      <c r="F563" s="12" t="s">
        <v>49</v>
      </c>
      <c r="G563" s="11" t="s">
        <v>511</v>
      </c>
      <c r="H563" s="12" t="s">
        <v>308</v>
      </c>
      <c r="I563" s="11" t="s">
        <v>504</v>
      </c>
      <c r="J563" s="11" t="str">
        <f>"12-16h"</f>
        <v>12-16h</v>
      </c>
      <c r="K563" s="12" t="s">
        <v>512</v>
      </c>
      <c r="L563" s="69" t="s">
        <v>518</v>
      </c>
      <c r="M563" s="11">
        <v>1</v>
      </c>
      <c r="N563" s="96"/>
      <c r="O563" s="83"/>
      <c r="P563" s="84"/>
      <c r="Q563" s="84"/>
      <c r="R563" s="84"/>
      <c r="S563" s="84"/>
      <c r="T563" s="84"/>
      <c r="U563" s="84"/>
      <c r="V563" s="84"/>
      <c r="W563" s="84"/>
      <c r="X563" s="85"/>
      <c r="Z563" s="2">
        <f t="shared" si="31"/>
        <v>0</v>
      </c>
      <c r="AA563" s="2">
        <v>0</v>
      </c>
    </row>
    <row r="564" spans="1:27" ht="12" customHeight="1">
      <c r="A564" s="10">
        <v>560</v>
      </c>
      <c r="B564" s="98" t="s">
        <v>151</v>
      </c>
      <c r="C564" s="98" t="s">
        <v>79</v>
      </c>
      <c r="D564" s="11" t="s">
        <v>52</v>
      </c>
      <c r="E564" s="11" t="s">
        <v>304</v>
      </c>
      <c r="F564" s="12" t="s">
        <v>49</v>
      </c>
      <c r="G564" s="11" t="s">
        <v>511</v>
      </c>
      <c r="H564" s="12" t="s">
        <v>307</v>
      </c>
      <c r="I564" s="11" t="s">
        <v>507</v>
      </c>
      <c r="J564" s="12" t="str">
        <f>"≥17h"</f>
        <v>≥17h</v>
      </c>
      <c r="K564" s="12" t="s">
        <v>513</v>
      </c>
      <c r="L564" s="69" t="s">
        <v>520</v>
      </c>
      <c r="M564" s="11"/>
      <c r="N564" s="96"/>
      <c r="O564" s="83"/>
      <c r="P564" s="84"/>
      <c r="Q564" s="84"/>
      <c r="R564" s="84"/>
      <c r="S564" s="84"/>
      <c r="T564" s="84"/>
      <c r="U564" s="84"/>
      <c r="V564" s="84"/>
      <c r="W564" s="84"/>
      <c r="X564" s="85"/>
      <c r="Z564" s="2">
        <f t="shared" si="31"/>
        <v>0</v>
      </c>
      <c r="AA564" s="2">
        <v>0</v>
      </c>
    </row>
    <row r="565" spans="1:27" ht="12" customHeight="1">
      <c r="A565" s="10">
        <v>561</v>
      </c>
      <c r="B565" s="98" t="s">
        <v>82</v>
      </c>
      <c r="C565" s="98" t="s">
        <v>82</v>
      </c>
      <c r="D565" s="11" t="s">
        <v>52</v>
      </c>
      <c r="E565" s="11" t="s">
        <v>304</v>
      </c>
      <c r="F565" s="12" t="s">
        <v>50</v>
      </c>
      <c r="G565" s="12" t="s">
        <v>510</v>
      </c>
      <c r="H565" s="12" t="s">
        <v>307</v>
      </c>
      <c r="I565" s="103" t="s">
        <v>505</v>
      </c>
      <c r="J565" s="12" t="str">
        <f>"≥17h"</f>
        <v>≥17h</v>
      </c>
      <c r="K565" s="12" t="s">
        <v>512</v>
      </c>
      <c r="L565" s="69" t="s">
        <v>518</v>
      </c>
      <c r="M565" s="11">
        <v>1</v>
      </c>
      <c r="N565" s="96"/>
      <c r="O565" s="83"/>
      <c r="P565" s="84"/>
      <c r="Q565" s="84"/>
      <c r="R565" s="84"/>
      <c r="S565" s="84"/>
      <c r="T565" s="84"/>
      <c r="U565" s="84"/>
      <c r="V565" s="84"/>
      <c r="W565" s="84"/>
      <c r="X565" s="85"/>
      <c r="Z565" s="2">
        <f t="shared" si="31"/>
        <v>0</v>
      </c>
      <c r="AA565" s="2">
        <v>0</v>
      </c>
    </row>
    <row r="566" spans="1:27" ht="12" customHeight="1">
      <c r="A566" s="10">
        <v>562</v>
      </c>
      <c r="B566" s="98" t="s">
        <v>282</v>
      </c>
      <c r="C566" s="98" t="s">
        <v>281</v>
      </c>
      <c r="D566" s="11" t="s">
        <v>52</v>
      </c>
      <c r="E566" s="11" t="s">
        <v>303</v>
      </c>
      <c r="F566" s="12" t="s">
        <v>50</v>
      </c>
      <c r="G566" s="11" t="s">
        <v>511</v>
      </c>
      <c r="H566" s="12" t="s">
        <v>306</v>
      </c>
      <c r="I566" s="11" t="s">
        <v>507</v>
      </c>
      <c r="J566" s="12" t="str">
        <f>"≥17h"</f>
        <v>≥17h</v>
      </c>
      <c r="K566" s="12" t="s">
        <v>512</v>
      </c>
      <c r="L566" s="69" t="s">
        <v>519</v>
      </c>
      <c r="M566" s="11">
        <v>1</v>
      </c>
      <c r="N566" s="96"/>
      <c r="O566" s="83"/>
      <c r="P566" s="84"/>
      <c r="Q566" s="84"/>
      <c r="R566" s="84"/>
      <c r="S566" s="84"/>
      <c r="T566" s="84"/>
      <c r="U566" s="84"/>
      <c r="V566" s="84"/>
      <c r="W566" s="84"/>
      <c r="X566" s="85"/>
      <c r="Z566" s="2">
        <f t="shared" si="31"/>
        <v>0</v>
      </c>
      <c r="AA566" s="2">
        <v>0</v>
      </c>
    </row>
    <row r="567" spans="1:27" ht="12" customHeight="1">
      <c r="A567" s="10">
        <v>563</v>
      </c>
      <c r="B567" s="98" t="s">
        <v>82</v>
      </c>
      <c r="C567" s="98" t="s">
        <v>82</v>
      </c>
      <c r="D567" s="11" t="s">
        <v>51</v>
      </c>
      <c r="E567" s="11" t="s">
        <v>303</v>
      </c>
      <c r="F567" s="12" t="s">
        <v>48</v>
      </c>
      <c r="G567" s="12" t="s">
        <v>310</v>
      </c>
      <c r="H567" s="12" t="s">
        <v>306</v>
      </c>
      <c r="I567" s="11" t="s">
        <v>504</v>
      </c>
      <c r="J567" s="11" t="str">
        <f>"12-16h"</f>
        <v>12-16h</v>
      </c>
      <c r="K567" s="12" t="s">
        <v>513</v>
      </c>
      <c r="L567" s="69" t="s">
        <v>518</v>
      </c>
      <c r="M567" s="11">
        <v>1</v>
      </c>
      <c r="N567" s="96"/>
      <c r="O567" s="83"/>
      <c r="P567" s="84"/>
      <c r="Q567" s="84"/>
      <c r="R567" s="84"/>
      <c r="S567" s="84"/>
      <c r="T567" s="84"/>
      <c r="U567" s="84"/>
      <c r="V567" s="84"/>
      <c r="W567" s="84"/>
      <c r="X567" s="85"/>
      <c r="Z567" s="2">
        <f t="shared" si="31"/>
        <v>0</v>
      </c>
      <c r="AA567" s="2">
        <v>0</v>
      </c>
    </row>
    <row r="568" spans="1:27" ht="12" customHeight="1">
      <c r="A568" s="10">
        <v>564</v>
      </c>
      <c r="B568" s="98" t="s">
        <v>282</v>
      </c>
      <c r="C568" s="98" t="s">
        <v>281</v>
      </c>
      <c r="D568" s="11" t="s">
        <v>52</v>
      </c>
      <c r="E568" s="11" t="s">
        <v>304</v>
      </c>
      <c r="F568" s="12" t="s">
        <v>48</v>
      </c>
      <c r="G568" s="11" t="s">
        <v>511</v>
      </c>
      <c r="H568" s="12" t="s">
        <v>306</v>
      </c>
      <c r="I568" s="11" t="s">
        <v>507</v>
      </c>
      <c r="J568" s="12" t="str">
        <f>"≥17h"</f>
        <v>≥17h</v>
      </c>
      <c r="K568" s="12" t="s">
        <v>513</v>
      </c>
      <c r="L568" s="69" t="s">
        <v>519</v>
      </c>
      <c r="M568" s="11"/>
      <c r="N568" s="96"/>
      <c r="O568" s="83"/>
      <c r="P568" s="84"/>
      <c r="Q568" s="84"/>
      <c r="R568" s="84"/>
      <c r="S568" s="84"/>
      <c r="T568" s="84"/>
      <c r="U568" s="84"/>
      <c r="V568" s="84"/>
      <c r="W568" s="84"/>
      <c r="X568" s="85"/>
      <c r="Z568" s="2">
        <f t="shared" si="31"/>
        <v>0</v>
      </c>
      <c r="AA568" s="2">
        <v>0</v>
      </c>
    </row>
    <row r="569" spans="1:27" ht="12" customHeight="1">
      <c r="A569" s="10">
        <v>565</v>
      </c>
      <c r="B569" s="98" t="s">
        <v>278</v>
      </c>
      <c r="C569" s="98" t="s">
        <v>89</v>
      </c>
      <c r="D569" s="11" t="s">
        <v>52</v>
      </c>
      <c r="E569" s="11" t="s">
        <v>304</v>
      </c>
      <c r="F569" s="12" t="s">
        <v>49</v>
      </c>
      <c r="G569" s="11" t="s">
        <v>511</v>
      </c>
      <c r="H569" s="12" t="s">
        <v>307</v>
      </c>
      <c r="I569" s="11" t="s">
        <v>507</v>
      </c>
      <c r="J569" s="11" t="str">
        <f>"12-16h"</f>
        <v>12-16h</v>
      </c>
      <c r="K569" s="12" t="s">
        <v>512</v>
      </c>
      <c r="L569" s="69" t="s">
        <v>520</v>
      </c>
      <c r="M569" s="11"/>
      <c r="N569" s="96"/>
      <c r="O569" s="83"/>
      <c r="P569" s="84"/>
      <c r="Q569" s="84"/>
      <c r="R569" s="84"/>
      <c r="S569" s="84"/>
      <c r="T569" s="84"/>
      <c r="U569" s="84"/>
      <c r="V569" s="84"/>
      <c r="W569" s="84"/>
      <c r="X569" s="85"/>
      <c r="Z569" s="2">
        <f t="shared" si="31"/>
        <v>0</v>
      </c>
      <c r="AA569" s="2">
        <v>0</v>
      </c>
    </row>
    <row r="570" spans="1:27" ht="12" customHeight="1">
      <c r="A570" s="10">
        <v>566</v>
      </c>
      <c r="B570" s="98" t="s">
        <v>282</v>
      </c>
      <c r="C570" s="98" t="s">
        <v>281</v>
      </c>
      <c r="D570" s="11" t="s">
        <v>51</v>
      </c>
      <c r="E570" s="11" t="s">
        <v>303</v>
      </c>
      <c r="F570" s="12" t="s">
        <v>50</v>
      </c>
      <c r="G570" s="11" t="s">
        <v>511</v>
      </c>
      <c r="H570" s="12" t="s">
        <v>306</v>
      </c>
      <c r="I570" s="11" t="s">
        <v>507</v>
      </c>
      <c r="J570" s="12" t="str">
        <f>"≥17h"</f>
        <v>≥17h</v>
      </c>
      <c r="K570" s="12" t="s">
        <v>47</v>
      </c>
      <c r="L570" s="69" t="s">
        <v>519</v>
      </c>
      <c r="M570" s="11">
        <v>1</v>
      </c>
      <c r="N570" s="96"/>
      <c r="O570" s="83"/>
      <c r="P570" s="84"/>
      <c r="Q570" s="84"/>
      <c r="R570" s="84"/>
      <c r="S570" s="84"/>
      <c r="T570" s="84"/>
      <c r="U570" s="84"/>
      <c r="V570" s="84"/>
      <c r="W570" s="84"/>
      <c r="X570" s="85"/>
      <c r="Z570" s="2">
        <f t="shared" si="31"/>
        <v>0</v>
      </c>
      <c r="AA570" s="2">
        <v>0</v>
      </c>
    </row>
    <row r="571" spans="1:27" ht="12" customHeight="1">
      <c r="A571" s="10">
        <v>567</v>
      </c>
      <c r="B571" s="98" t="s">
        <v>229</v>
      </c>
      <c r="C571" s="98" t="s">
        <v>69</v>
      </c>
      <c r="D571" s="11" t="s">
        <v>52</v>
      </c>
      <c r="E571" s="11" t="s">
        <v>304</v>
      </c>
      <c r="F571" s="12" t="s">
        <v>49</v>
      </c>
      <c r="G571" s="11" t="s">
        <v>511</v>
      </c>
      <c r="H571" s="12" t="s">
        <v>308</v>
      </c>
      <c r="I571" s="103" t="s">
        <v>504</v>
      </c>
      <c r="J571" s="12" t="str">
        <f>"≥17h"</f>
        <v>≥17h</v>
      </c>
      <c r="K571" s="12" t="s">
        <v>512</v>
      </c>
      <c r="L571" s="69" t="s">
        <v>518</v>
      </c>
      <c r="M571" s="11"/>
      <c r="N571" s="96"/>
      <c r="O571" s="83"/>
      <c r="P571" s="84"/>
      <c r="Q571" s="84"/>
      <c r="R571" s="84"/>
      <c r="S571" s="84"/>
      <c r="T571" s="84"/>
      <c r="U571" s="84"/>
      <c r="V571" s="84"/>
      <c r="W571" s="84"/>
      <c r="X571" s="85"/>
      <c r="Z571" s="2">
        <f t="shared" si="31"/>
        <v>0</v>
      </c>
      <c r="AA571" s="2">
        <v>0</v>
      </c>
    </row>
    <row r="572" spans="1:27" ht="12" customHeight="1">
      <c r="A572" s="10">
        <v>568</v>
      </c>
      <c r="B572" s="98" t="s">
        <v>82</v>
      </c>
      <c r="C572" s="98" t="s">
        <v>82</v>
      </c>
      <c r="D572" s="11" t="s">
        <v>25</v>
      </c>
      <c r="E572" s="11" t="s">
        <v>303</v>
      </c>
      <c r="F572" s="12" t="s">
        <v>48</v>
      </c>
      <c r="G572" s="12" t="s">
        <v>310</v>
      </c>
      <c r="H572" s="12" t="s">
        <v>306</v>
      </c>
      <c r="I572" s="103" t="s">
        <v>504</v>
      </c>
      <c r="J572" s="11" t="str">
        <f>"12-16h"</f>
        <v>12-16h</v>
      </c>
      <c r="K572" s="12" t="s">
        <v>512</v>
      </c>
      <c r="L572" s="69" t="s">
        <v>518</v>
      </c>
      <c r="M572" s="11">
        <v>1</v>
      </c>
      <c r="N572" s="96"/>
      <c r="O572" s="83"/>
      <c r="P572" s="84"/>
      <c r="Q572" s="84"/>
      <c r="R572" s="84"/>
      <c r="S572" s="84"/>
      <c r="T572" s="84"/>
      <c r="U572" s="84"/>
      <c r="V572" s="84"/>
      <c r="W572" s="84"/>
      <c r="X572" s="85"/>
      <c r="Z572" s="2">
        <f t="shared" si="31"/>
        <v>0</v>
      </c>
      <c r="AA572" s="2">
        <v>0</v>
      </c>
    </row>
    <row r="573" spans="1:27" ht="12" customHeight="1">
      <c r="A573" s="10">
        <v>569</v>
      </c>
      <c r="B573" s="98" t="s">
        <v>274</v>
      </c>
      <c r="C573" s="98" t="s">
        <v>89</v>
      </c>
      <c r="D573" s="11" t="s">
        <v>52</v>
      </c>
      <c r="E573" s="11" t="s">
        <v>303</v>
      </c>
      <c r="F573" s="12" t="s">
        <v>49</v>
      </c>
      <c r="G573" s="11" t="s">
        <v>511</v>
      </c>
      <c r="H573" s="12" t="s">
        <v>308</v>
      </c>
      <c r="I573" s="11" t="s">
        <v>504</v>
      </c>
      <c r="J573" s="12" t="str">
        <f>"≥17h"</f>
        <v>≥17h</v>
      </c>
      <c r="K573" s="12" t="s">
        <v>512</v>
      </c>
      <c r="L573" s="69" t="s">
        <v>520</v>
      </c>
      <c r="M573" s="11"/>
      <c r="N573" s="96"/>
      <c r="O573" s="83"/>
      <c r="P573" s="84"/>
      <c r="Q573" s="84"/>
      <c r="R573" s="84"/>
      <c r="S573" s="84"/>
      <c r="T573" s="84"/>
      <c r="U573" s="84"/>
      <c r="V573" s="84"/>
      <c r="W573" s="84"/>
      <c r="X573" s="85"/>
      <c r="Z573" s="2">
        <f t="shared" si="31"/>
        <v>0</v>
      </c>
      <c r="AA573" s="2">
        <v>0</v>
      </c>
    </row>
    <row r="574" spans="1:27" ht="12" customHeight="1">
      <c r="A574" s="10">
        <v>570</v>
      </c>
      <c r="B574" s="98" t="s">
        <v>282</v>
      </c>
      <c r="C574" s="98" t="s">
        <v>281</v>
      </c>
      <c r="D574" s="11" t="s">
        <v>52</v>
      </c>
      <c r="E574" s="11" t="s">
        <v>304</v>
      </c>
      <c r="F574" s="12" t="s">
        <v>49</v>
      </c>
      <c r="G574" s="11" t="s">
        <v>511</v>
      </c>
      <c r="H574" s="12" t="s">
        <v>306</v>
      </c>
      <c r="I574" s="11" t="s">
        <v>504</v>
      </c>
      <c r="J574" s="12" t="str">
        <f>"≥17h"</f>
        <v>≥17h</v>
      </c>
      <c r="K574" s="12" t="s">
        <v>47</v>
      </c>
      <c r="L574" s="69" t="s">
        <v>519</v>
      </c>
      <c r="M574" s="11">
        <v>1</v>
      </c>
      <c r="N574" s="96"/>
      <c r="O574" s="83"/>
      <c r="P574" s="84"/>
      <c r="Q574" s="84"/>
      <c r="R574" s="84"/>
      <c r="S574" s="84"/>
      <c r="T574" s="84"/>
      <c r="U574" s="84"/>
      <c r="V574" s="84"/>
      <c r="W574" s="84"/>
      <c r="X574" s="85"/>
      <c r="Z574" s="2">
        <f t="shared" si="31"/>
        <v>0</v>
      </c>
      <c r="AA574" s="2">
        <v>0</v>
      </c>
    </row>
    <row r="575" spans="1:27" ht="12" customHeight="1">
      <c r="A575" s="10">
        <v>571</v>
      </c>
      <c r="B575" s="98" t="s">
        <v>82</v>
      </c>
      <c r="C575" s="98" t="s">
        <v>82</v>
      </c>
      <c r="D575" s="11" t="s">
        <v>52</v>
      </c>
      <c r="E575" s="11" t="s">
        <v>303</v>
      </c>
      <c r="F575" s="12" t="s">
        <v>50</v>
      </c>
      <c r="G575" s="12" t="s">
        <v>310</v>
      </c>
      <c r="H575" s="12" t="s">
        <v>306</v>
      </c>
      <c r="I575" s="11" t="s">
        <v>504</v>
      </c>
      <c r="J575" s="11" t="str">
        <f>"12-16h"</f>
        <v>12-16h</v>
      </c>
      <c r="K575" s="12" t="s">
        <v>512</v>
      </c>
      <c r="L575" s="69" t="s">
        <v>518</v>
      </c>
      <c r="M575" s="11"/>
      <c r="N575" s="96"/>
      <c r="O575" s="83"/>
      <c r="P575" s="84"/>
      <c r="Q575" s="84"/>
      <c r="R575" s="84"/>
      <c r="S575" s="84"/>
      <c r="T575" s="84"/>
      <c r="U575" s="84"/>
      <c r="V575" s="84"/>
      <c r="W575" s="84"/>
      <c r="X575" s="85"/>
      <c r="Z575" s="2">
        <f t="shared" si="31"/>
        <v>0</v>
      </c>
      <c r="AA575" s="2">
        <v>0</v>
      </c>
    </row>
    <row r="576" spans="1:27" ht="12" customHeight="1">
      <c r="A576" s="10">
        <v>572</v>
      </c>
      <c r="B576" s="98" t="s">
        <v>229</v>
      </c>
      <c r="C576" s="98" t="s">
        <v>69</v>
      </c>
      <c r="D576" s="11" t="s">
        <v>51</v>
      </c>
      <c r="E576" s="11" t="s">
        <v>304</v>
      </c>
      <c r="F576" s="12" t="s">
        <v>50</v>
      </c>
      <c r="G576" s="11" t="s">
        <v>511</v>
      </c>
      <c r="H576" s="12" t="s">
        <v>306</v>
      </c>
      <c r="I576" s="11" t="s">
        <v>504</v>
      </c>
      <c r="J576" s="12" t="str">
        <f>"≥17h"</f>
        <v>≥17h</v>
      </c>
      <c r="K576" s="12" t="s">
        <v>47</v>
      </c>
      <c r="L576" s="69" t="s">
        <v>518</v>
      </c>
      <c r="M576" s="11"/>
      <c r="N576" s="96"/>
      <c r="O576" s="83"/>
      <c r="P576" s="84"/>
      <c r="Q576" s="84"/>
      <c r="R576" s="84"/>
      <c r="S576" s="84"/>
      <c r="T576" s="84"/>
      <c r="U576" s="84"/>
      <c r="V576" s="84"/>
      <c r="W576" s="84"/>
      <c r="X576" s="85"/>
      <c r="Z576" s="2">
        <f t="shared" si="31"/>
        <v>0</v>
      </c>
      <c r="AA576" s="2">
        <v>0</v>
      </c>
    </row>
    <row r="577" spans="1:27" ht="12" customHeight="1">
      <c r="A577" s="10">
        <v>573</v>
      </c>
      <c r="B577" s="98" t="s">
        <v>275</v>
      </c>
      <c r="C577" s="98" t="s">
        <v>89</v>
      </c>
      <c r="D577" s="11" t="s">
        <v>52</v>
      </c>
      <c r="E577" s="11" t="s">
        <v>304</v>
      </c>
      <c r="F577" s="12" t="s">
        <v>49</v>
      </c>
      <c r="G577" s="11" t="s">
        <v>511</v>
      </c>
      <c r="H577" s="12" t="s">
        <v>308</v>
      </c>
      <c r="I577" s="11" t="s">
        <v>507</v>
      </c>
      <c r="J577" s="11" t="str">
        <f>"12-16h"</f>
        <v>12-16h</v>
      </c>
      <c r="K577" s="12" t="s">
        <v>512</v>
      </c>
      <c r="L577" s="69" t="s">
        <v>520</v>
      </c>
      <c r="M577" s="11"/>
      <c r="N577" s="96"/>
      <c r="O577" s="83"/>
      <c r="P577" s="84"/>
      <c r="Q577" s="84"/>
      <c r="R577" s="84"/>
      <c r="S577" s="84"/>
      <c r="T577" s="84"/>
      <c r="U577" s="84"/>
      <c r="V577" s="84"/>
      <c r="W577" s="84"/>
      <c r="X577" s="85"/>
      <c r="Z577" s="2">
        <f t="shared" si="31"/>
        <v>0</v>
      </c>
      <c r="AA577" s="2">
        <v>0</v>
      </c>
    </row>
    <row r="578" spans="1:27" ht="12" customHeight="1">
      <c r="A578" s="10">
        <v>574</v>
      </c>
      <c r="B578" s="98" t="s">
        <v>282</v>
      </c>
      <c r="C578" s="98" t="s">
        <v>281</v>
      </c>
      <c r="D578" s="11" t="s">
        <v>51</v>
      </c>
      <c r="E578" s="11" t="s">
        <v>304</v>
      </c>
      <c r="F578" s="12" t="s">
        <v>50</v>
      </c>
      <c r="G578" s="11" t="s">
        <v>511</v>
      </c>
      <c r="H578" s="12" t="s">
        <v>306</v>
      </c>
      <c r="I578" s="11" t="s">
        <v>507</v>
      </c>
      <c r="J578" s="12" t="str">
        <f>"≥17h"</f>
        <v>≥17h</v>
      </c>
      <c r="K578" s="12" t="s">
        <v>512</v>
      </c>
      <c r="L578" s="69" t="s">
        <v>519</v>
      </c>
      <c r="M578" s="11">
        <v>1</v>
      </c>
      <c r="N578" s="96"/>
      <c r="O578" s="83"/>
      <c r="P578" s="84"/>
      <c r="Q578" s="84"/>
      <c r="R578" s="84"/>
      <c r="S578" s="84"/>
      <c r="T578" s="84"/>
      <c r="U578" s="84"/>
      <c r="V578" s="84"/>
      <c r="W578" s="84"/>
      <c r="X578" s="85"/>
      <c r="Z578" s="2">
        <f t="shared" si="31"/>
        <v>0</v>
      </c>
      <c r="AA578" s="2">
        <v>0</v>
      </c>
    </row>
    <row r="579" spans="1:27" ht="12" customHeight="1">
      <c r="A579" s="10">
        <v>575</v>
      </c>
      <c r="B579" s="98" t="s">
        <v>229</v>
      </c>
      <c r="C579" s="98" t="s">
        <v>69</v>
      </c>
      <c r="D579" s="11" t="s">
        <v>25</v>
      </c>
      <c r="E579" s="11" t="s">
        <v>304</v>
      </c>
      <c r="F579" s="12" t="s">
        <v>49</v>
      </c>
      <c r="G579" s="11" t="s">
        <v>511</v>
      </c>
      <c r="H579" s="12" t="s">
        <v>306</v>
      </c>
      <c r="I579" s="11" t="s">
        <v>504</v>
      </c>
      <c r="J579" s="12" t="str">
        <f>"≥17h"</f>
        <v>≥17h</v>
      </c>
      <c r="K579" s="12" t="s">
        <v>47</v>
      </c>
      <c r="L579" s="69" t="s">
        <v>518</v>
      </c>
      <c r="M579" s="11">
        <v>1</v>
      </c>
      <c r="N579" s="96">
        <v>1</v>
      </c>
      <c r="O579" s="83"/>
      <c r="P579" s="84"/>
      <c r="Q579" s="84">
        <v>1</v>
      </c>
      <c r="R579" s="84"/>
      <c r="S579" s="84"/>
      <c r="T579" s="84"/>
      <c r="U579" s="84"/>
      <c r="V579" s="84"/>
      <c r="W579" s="84"/>
      <c r="X579" s="85"/>
      <c r="Y579" s="2">
        <v>1</v>
      </c>
      <c r="Z579" s="2">
        <f t="shared" si="31"/>
        <v>1</v>
      </c>
      <c r="AA579" s="2">
        <v>1</v>
      </c>
    </row>
    <row r="580" spans="1:27" ht="12" customHeight="1">
      <c r="A580" s="10">
        <v>576</v>
      </c>
      <c r="B580" s="98" t="s">
        <v>82</v>
      </c>
      <c r="C580" s="98" t="s">
        <v>82</v>
      </c>
      <c r="D580" s="11" t="s">
        <v>52</v>
      </c>
      <c r="E580" s="11" t="s">
        <v>304</v>
      </c>
      <c r="F580" s="12" t="s">
        <v>49</v>
      </c>
      <c r="G580" s="12" t="s">
        <v>310</v>
      </c>
      <c r="H580" s="12" t="s">
        <v>306</v>
      </c>
      <c r="I580" s="11" t="s">
        <v>504</v>
      </c>
      <c r="J580" s="11" t="str">
        <f>"12-16h"</f>
        <v>12-16h</v>
      </c>
      <c r="K580" s="12" t="s">
        <v>512</v>
      </c>
      <c r="L580" s="69" t="s">
        <v>518</v>
      </c>
      <c r="M580" s="11"/>
      <c r="N580" s="96"/>
      <c r="O580" s="83"/>
      <c r="P580" s="84"/>
      <c r="Q580" s="84"/>
      <c r="R580" s="84"/>
      <c r="S580" s="84"/>
      <c r="T580" s="84"/>
      <c r="U580" s="84"/>
      <c r="V580" s="84"/>
      <c r="W580" s="84"/>
      <c r="X580" s="85"/>
      <c r="Z580" s="2">
        <f t="shared" si="31"/>
        <v>0</v>
      </c>
      <c r="AA580" s="2">
        <v>0</v>
      </c>
    </row>
    <row r="581" spans="1:27" ht="12" customHeight="1">
      <c r="A581" s="10">
        <v>577</v>
      </c>
      <c r="B581" s="98" t="s">
        <v>275</v>
      </c>
      <c r="C581" s="98" t="s">
        <v>89</v>
      </c>
      <c r="D581" s="11" t="s">
        <v>52</v>
      </c>
      <c r="E581" s="11" t="s">
        <v>304</v>
      </c>
      <c r="F581" s="12" t="s">
        <v>50</v>
      </c>
      <c r="G581" s="11" t="s">
        <v>511</v>
      </c>
      <c r="H581" s="12" t="s">
        <v>306</v>
      </c>
      <c r="I581" s="11" t="s">
        <v>504</v>
      </c>
      <c r="J581" s="12" t="str">
        <f>"≥17h"</f>
        <v>≥17h</v>
      </c>
      <c r="K581" s="12" t="s">
        <v>47</v>
      </c>
      <c r="L581" s="69" t="s">
        <v>520</v>
      </c>
      <c r="M581" s="11">
        <v>1</v>
      </c>
      <c r="N581" s="96">
        <v>1</v>
      </c>
      <c r="O581" s="83">
        <v>1</v>
      </c>
      <c r="P581" s="84"/>
      <c r="Q581" s="84">
        <v>1</v>
      </c>
      <c r="R581" s="84"/>
      <c r="S581" s="84"/>
      <c r="T581" s="84"/>
      <c r="U581" s="84">
        <v>1</v>
      </c>
      <c r="V581" s="84"/>
      <c r="W581" s="84"/>
      <c r="X581" s="85"/>
      <c r="Y581" s="2">
        <v>1</v>
      </c>
      <c r="Z581" s="2">
        <f t="shared" si="31"/>
        <v>3</v>
      </c>
      <c r="AA581" s="2">
        <v>1</v>
      </c>
    </row>
    <row r="582" spans="1:27" ht="12" customHeight="1">
      <c r="A582" s="10">
        <v>578</v>
      </c>
      <c r="B582" s="98" t="s">
        <v>282</v>
      </c>
      <c r="C582" s="98" t="s">
        <v>281</v>
      </c>
      <c r="D582" s="11" t="s">
        <v>52</v>
      </c>
      <c r="E582" s="11" t="s">
        <v>304</v>
      </c>
      <c r="F582" s="12" t="s">
        <v>49</v>
      </c>
      <c r="G582" s="11" t="s">
        <v>511</v>
      </c>
      <c r="H582" s="12" t="s">
        <v>307</v>
      </c>
      <c r="I582" s="11" t="s">
        <v>504</v>
      </c>
      <c r="J582" s="12" t="str">
        <f>"≥17h"</f>
        <v>≥17h</v>
      </c>
      <c r="K582" s="12" t="s">
        <v>512</v>
      </c>
      <c r="L582" s="69" t="s">
        <v>519</v>
      </c>
      <c r="M582" s="11">
        <v>1</v>
      </c>
      <c r="N582" s="96"/>
      <c r="O582" s="83"/>
      <c r="P582" s="84"/>
      <c r="Q582" s="84"/>
      <c r="R582" s="84"/>
      <c r="S582" s="84"/>
      <c r="T582" s="84"/>
      <c r="U582" s="84"/>
      <c r="V582" s="84"/>
      <c r="W582" s="84"/>
      <c r="X582" s="85"/>
      <c r="Z582" s="2">
        <f t="shared" ref="Z582:Z645" si="33">SUM(O582:X582)</f>
        <v>0</v>
      </c>
      <c r="AA582" s="2">
        <v>0</v>
      </c>
    </row>
    <row r="583" spans="1:27" ht="12" customHeight="1">
      <c r="A583" s="10">
        <v>579</v>
      </c>
      <c r="B583" s="98" t="s">
        <v>229</v>
      </c>
      <c r="C583" s="98" t="s">
        <v>69</v>
      </c>
      <c r="D583" s="11" t="s">
        <v>52</v>
      </c>
      <c r="E583" s="11" t="s">
        <v>304</v>
      </c>
      <c r="F583" s="12" t="s">
        <v>49</v>
      </c>
      <c r="G583" s="11" t="s">
        <v>511</v>
      </c>
      <c r="H583" s="12" t="s">
        <v>308</v>
      </c>
      <c r="I583" s="103" t="s">
        <v>504</v>
      </c>
      <c r="J583" s="12" t="str">
        <f>"≥17h"</f>
        <v>≥17h</v>
      </c>
      <c r="K583" s="12" t="s">
        <v>512</v>
      </c>
      <c r="L583" s="69" t="s">
        <v>518</v>
      </c>
      <c r="M583" s="11">
        <v>1</v>
      </c>
      <c r="N583" s="96">
        <v>1</v>
      </c>
      <c r="O583" s="83"/>
      <c r="P583" s="84"/>
      <c r="Q583" s="84"/>
      <c r="R583" s="84"/>
      <c r="S583" s="84"/>
      <c r="T583" s="84"/>
      <c r="U583" s="84"/>
      <c r="V583" s="84"/>
      <c r="W583" s="84">
        <v>1</v>
      </c>
      <c r="X583" s="85"/>
      <c r="Y583" s="2">
        <v>1</v>
      </c>
      <c r="Z583" s="2">
        <f t="shared" si="33"/>
        <v>1</v>
      </c>
      <c r="AA583" s="2">
        <v>1</v>
      </c>
    </row>
    <row r="584" spans="1:27" ht="12" customHeight="1">
      <c r="A584" s="10">
        <v>580</v>
      </c>
      <c r="B584" s="98" t="s">
        <v>82</v>
      </c>
      <c r="C584" s="98" t="s">
        <v>82</v>
      </c>
      <c r="D584" s="11" t="s">
        <v>52</v>
      </c>
      <c r="E584" s="11" t="s">
        <v>303</v>
      </c>
      <c r="F584" s="12" t="s">
        <v>48</v>
      </c>
      <c r="G584" s="12" t="s">
        <v>310</v>
      </c>
      <c r="H584" s="12" t="s">
        <v>306</v>
      </c>
      <c r="I584" s="11" t="s">
        <v>504</v>
      </c>
      <c r="J584" s="11" t="str">
        <f>"12-16h"</f>
        <v>12-16h</v>
      </c>
      <c r="K584" s="12" t="s">
        <v>512</v>
      </c>
      <c r="L584" s="69" t="s">
        <v>518</v>
      </c>
      <c r="M584" s="11">
        <v>1</v>
      </c>
      <c r="N584" s="96"/>
      <c r="O584" s="83"/>
      <c r="P584" s="84"/>
      <c r="Q584" s="84"/>
      <c r="R584" s="84"/>
      <c r="S584" s="84"/>
      <c r="T584" s="84"/>
      <c r="U584" s="84"/>
      <c r="V584" s="84"/>
      <c r="W584" s="84"/>
      <c r="X584" s="85"/>
      <c r="Z584" s="2">
        <f t="shared" si="33"/>
        <v>0</v>
      </c>
      <c r="AA584" s="2">
        <v>0</v>
      </c>
    </row>
    <row r="585" spans="1:27" ht="12" customHeight="1">
      <c r="A585" s="10">
        <v>581</v>
      </c>
      <c r="B585" s="98" t="s">
        <v>274</v>
      </c>
      <c r="C585" s="98" t="s">
        <v>89</v>
      </c>
      <c r="D585" s="11" t="s">
        <v>52</v>
      </c>
      <c r="E585" s="11" t="s">
        <v>304</v>
      </c>
      <c r="F585" s="12" t="s">
        <v>49</v>
      </c>
      <c r="G585" s="11" t="s">
        <v>511</v>
      </c>
      <c r="H585" s="12" t="s">
        <v>306</v>
      </c>
      <c r="I585" s="12" t="s">
        <v>505</v>
      </c>
      <c r="J585" s="12" t="str">
        <f>"≥17h"</f>
        <v>≥17h</v>
      </c>
      <c r="K585" s="12" t="s">
        <v>47</v>
      </c>
      <c r="L585" s="69" t="s">
        <v>520</v>
      </c>
      <c r="M585" s="11"/>
      <c r="N585" s="96"/>
      <c r="O585" s="83"/>
      <c r="P585" s="84"/>
      <c r="Q585" s="84"/>
      <c r="R585" s="84"/>
      <c r="S585" s="84"/>
      <c r="T585" s="84"/>
      <c r="U585" s="84"/>
      <c r="V585" s="84"/>
      <c r="W585" s="84"/>
      <c r="X585" s="85"/>
      <c r="Z585" s="2">
        <f t="shared" si="33"/>
        <v>0</v>
      </c>
      <c r="AA585" s="2">
        <v>0</v>
      </c>
    </row>
    <row r="586" spans="1:27" ht="12" customHeight="1">
      <c r="A586" s="10">
        <v>582</v>
      </c>
      <c r="B586" s="98" t="s">
        <v>282</v>
      </c>
      <c r="C586" s="98" t="s">
        <v>281</v>
      </c>
      <c r="D586" s="11" t="s">
        <v>51</v>
      </c>
      <c r="E586" s="11" t="s">
        <v>304</v>
      </c>
      <c r="F586" s="12" t="s">
        <v>50</v>
      </c>
      <c r="G586" s="11" t="s">
        <v>511</v>
      </c>
      <c r="H586" s="12" t="s">
        <v>306</v>
      </c>
      <c r="I586" s="103" t="s">
        <v>504</v>
      </c>
      <c r="J586" s="12" t="str">
        <f>"≥17h"</f>
        <v>≥17h</v>
      </c>
      <c r="K586" s="12" t="s">
        <v>512</v>
      </c>
      <c r="L586" s="69" t="s">
        <v>519</v>
      </c>
      <c r="M586" s="11"/>
      <c r="N586" s="96"/>
      <c r="O586" s="83"/>
      <c r="P586" s="84"/>
      <c r="Q586" s="84"/>
      <c r="R586" s="84"/>
      <c r="S586" s="84"/>
      <c r="T586" s="84"/>
      <c r="U586" s="84"/>
      <c r="V586" s="84"/>
      <c r="W586" s="84"/>
      <c r="X586" s="85"/>
      <c r="Z586" s="2">
        <f t="shared" si="33"/>
        <v>0</v>
      </c>
      <c r="AA586" s="2">
        <v>0</v>
      </c>
    </row>
    <row r="587" spans="1:27" ht="12" customHeight="1">
      <c r="A587" s="10">
        <v>583</v>
      </c>
      <c r="B587" s="98" t="s">
        <v>280</v>
      </c>
      <c r="C587" s="98" t="s">
        <v>89</v>
      </c>
      <c r="D587" s="11" t="s">
        <v>51</v>
      </c>
      <c r="E587" s="11" t="s">
        <v>304</v>
      </c>
      <c r="F587" s="12" t="s">
        <v>49</v>
      </c>
      <c r="G587" s="11" t="s">
        <v>511</v>
      </c>
      <c r="H587" s="12" t="s">
        <v>307</v>
      </c>
      <c r="I587" s="103" t="s">
        <v>504</v>
      </c>
      <c r="J587" s="12" t="str">
        <f>"≥17h"</f>
        <v>≥17h</v>
      </c>
      <c r="K587" s="12" t="s">
        <v>512</v>
      </c>
      <c r="L587" s="69" t="s">
        <v>520</v>
      </c>
      <c r="M587" s="11">
        <v>1</v>
      </c>
      <c r="N587" s="96">
        <v>1</v>
      </c>
      <c r="O587" s="83">
        <v>1</v>
      </c>
      <c r="P587" s="84"/>
      <c r="Q587" s="84"/>
      <c r="R587" s="84"/>
      <c r="S587" s="84"/>
      <c r="T587" s="84"/>
      <c r="U587" s="84"/>
      <c r="V587" s="84"/>
      <c r="W587" s="84"/>
      <c r="X587" s="85"/>
      <c r="Y587" s="2">
        <v>1</v>
      </c>
      <c r="Z587" s="2">
        <f t="shared" si="33"/>
        <v>1</v>
      </c>
      <c r="AA587" s="2">
        <v>1</v>
      </c>
    </row>
    <row r="588" spans="1:27" ht="12" customHeight="1">
      <c r="A588" s="10">
        <v>584</v>
      </c>
      <c r="B588" s="98" t="s">
        <v>82</v>
      </c>
      <c r="C588" s="98" t="s">
        <v>82</v>
      </c>
      <c r="D588" s="11" t="s">
        <v>52</v>
      </c>
      <c r="E588" s="11" t="s">
        <v>303</v>
      </c>
      <c r="F588" s="12" t="s">
        <v>48</v>
      </c>
      <c r="G588" s="12" t="s">
        <v>510</v>
      </c>
      <c r="H588" s="12" t="s">
        <v>306</v>
      </c>
      <c r="I588" s="11" t="s">
        <v>504</v>
      </c>
      <c r="J588" s="11" t="str">
        <f>"12-16h"</f>
        <v>12-16h</v>
      </c>
      <c r="K588" s="12" t="s">
        <v>513</v>
      </c>
      <c r="L588" s="69" t="s">
        <v>518</v>
      </c>
      <c r="M588" s="11">
        <v>1</v>
      </c>
      <c r="N588" s="96"/>
      <c r="O588" s="83"/>
      <c r="P588" s="84"/>
      <c r="Q588" s="84"/>
      <c r="R588" s="84"/>
      <c r="S588" s="84"/>
      <c r="T588" s="84"/>
      <c r="U588" s="84"/>
      <c r="V588" s="84"/>
      <c r="W588" s="84"/>
      <c r="X588" s="85"/>
      <c r="Z588" s="2">
        <f t="shared" si="33"/>
        <v>0</v>
      </c>
      <c r="AA588" s="2">
        <v>0</v>
      </c>
    </row>
    <row r="589" spans="1:27" ht="12" customHeight="1">
      <c r="A589" s="10">
        <v>585</v>
      </c>
      <c r="B589" s="98" t="s">
        <v>229</v>
      </c>
      <c r="C589" s="98" t="s">
        <v>69</v>
      </c>
      <c r="D589" s="11" t="s">
        <v>25</v>
      </c>
      <c r="E589" s="11" t="s">
        <v>303</v>
      </c>
      <c r="F589" s="12" t="s">
        <v>48</v>
      </c>
      <c r="G589" s="11" t="s">
        <v>511</v>
      </c>
      <c r="H589" s="12" t="s">
        <v>308</v>
      </c>
      <c r="I589" s="11" t="s">
        <v>507</v>
      </c>
      <c r="J589" s="12" t="str">
        <f>"≥17h"</f>
        <v>≥17h</v>
      </c>
      <c r="K589" s="12" t="s">
        <v>47</v>
      </c>
      <c r="L589" s="69" t="s">
        <v>518</v>
      </c>
      <c r="M589" s="11">
        <v>1</v>
      </c>
      <c r="N589" s="96"/>
      <c r="O589" s="83"/>
      <c r="P589" s="84"/>
      <c r="Q589" s="84"/>
      <c r="R589" s="84"/>
      <c r="S589" s="84"/>
      <c r="T589" s="84"/>
      <c r="U589" s="84"/>
      <c r="V589" s="84"/>
      <c r="W589" s="84"/>
      <c r="X589" s="85"/>
      <c r="Z589" s="2">
        <f t="shared" si="33"/>
        <v>0</v>
      </c>
      <c r="AA589" s="2">
        <v>0</v>
      </c>
    </row>
    <row r="590" spans="1:27" ht="12" customHeight="1">
      <c r="A590" s="10">
        <v>586</v>
      </c>
      <c r="B590" s="98" t="s">
        <v>282</v>
      </c>
      <c r="C590" s="98" t="s">
        <v>281</v>
      </c>
      <c r="D590" s="11" t="s">
        <v>52</v>
      </c>
      <c r="E590" s="11" t="s">
        <v>304</v>
      </c>
      <c r="F590" s="12" t="s">
        <v>49</v>
      </c>
      <c r="G590" s="11" t="s">
        <v>511</v>
      </c>
      <c r="H590" s="12" t="s">
        <v>308</v>
      </c>
      <c r="I590" s="11" t="s">
        <v>507</v>
      </c>
      <c r="J590" s="12" t="str">
        <f>"≥17h"</f>
        <v>≥17h</v>
      </c>
      <c r="K590" s="12" t="s">
        <v>512</v>
      </c>
      <c r="L590" s="69" t="s">
        <v>519</v>
      </c>
      <c r="M590" s="11"/>
      <c r="N590" s="96"/>
      <c r="O590" s="83"/>
      <c r="P590" s="84"/>
      <c r="Q590" s="84"/>
      <c r="R590" s="84"/>
      <c r="S590" s="84"/>
      <c r="T590" s="84"/>
      <c r="U590" s="84"/>
      <c r="V590" s="84"/>
      <c r="W590" s="84"/>
      <c r="X590" s="85"/>
      <c r="Z590" s="2">
        <f t="shared" si="33"/>
        <v>0</v>
      </c>
      <c r="AA590" s="2">
        <v>0</v>
      </c>
    </row>
    <row r="591" spans="1:27" ht="12" customHeight="1">
      <c r="A591" s="10">
        <v>587</v>
      </c>
      <c r="B591" s="98" t="s">
        <v>277</v>
      </c>
      <c r="C591" s="98" t="s">
        <v>89</v>
      </c>
      <c r="D591" s="11" t="s">
        <v>52</v>
      </c>
      <c r="E591" s="11" t="s">
        <v>303</v>
      </c>
      <c r="F591" s="75" t="s">
        <v>47</v>
      </c>
      <c r="G591" s="11" t="s">
        <v>511</v>
      </c>
      <c r="H591" s="12" t="s">
        <v>307</v>
      </c>
      <c r="I591" s="11" t="s">
        <v>507</v>
      </c>
      <c r="J591" s="11" t="str">
        <f>"12-16h"</f>
        <v>12-16h</v>
      </c>
      <c r="K591" s="12" t="s">
        <v>47</v>
      </c>
      <c r="L591" s="69" t="s">
        <v>520</v>
      </c>
      <c r="M591" s="11">
        <v>1</v>
      </c>
      <c r="N591" s="96"/>
      <c r="O591" s="83"/>
      <c r="P591" s="84"/>
      <c r="Q591" s="84"/>
      <c r="R591" s="84"/>
      <c r="S591" s="84"/>
      <c r="T591" s="84"/>
      <c r="U591" s="84"/>
      <c r="V591" s="84"/>
      <c r="W591" s="84"/>
      <c r="X591" s="85"/>
      <c r="Z591" s="2">
        <f t="shared" si="33"/>
        <v>0</v>
      </c>
      <c r="AA591" s="2">
        <v>0</v>
      </c>
    </row>
    <row r="592" spans="1:27" ht="12" customHeight="1">
      <c r="A592" s="10">
        <v>588</v>
      </c>
      <c r="B592" s="98" t="s">
        <v>229</v>
      </c>
      <c r="C592" s="98" t="s">
        <v>69</v>
      </c>
      <c r="D592" s="11" t="s">
        <v>25</v>
      </c>
      <c r="E592" s="11" t="s">
        <v>304</v>
      </c>
      <c r="F592" s="12" t="s">
        <v>50</v>
      </c>
      <c r="G592" s="11" t="s">
        <v>511</v>
      </c>
      <c r="H592" s="12" t="s">
        <v>306</v>
      </c>
      <c r="I592" s="11" t="s">
        <v>507</v>
      </c>
      <c r="J592" s="11" t="str">
        <f>"12-16h"</f>
        <v>12-16h</v>
      </c>
      <c r="K592" s="12" t="s">
        <v>47</v>
      </c>
      <c r="L592" s="69" t="s">
        <v>518</v>
      </c>
      <c r="M592" s="11">
        <v>1</v>
      </c>
      <c r="N592" s="96"/>
      <c r="O592" s="83"/>
      <c r="P592" s="84"/>
      <c r="Q592" s="84"/>
      <c r="R592" s="84"/>
      <c r="S592" s="84"/>
      <c r="T592" s="84"/>
      <c r="U592" s="84"/>
      <c r="V592" s="84"/>
      <c r="W592" s="84"/>
      <c r="X592" s="85"/>
      <c r="Z592" s="2">
        <f t="shared" si="33"/>
        <v>0</v>
      </c>
      <c r="AA592" s="2">
        <v>0</v>
      </c>
    </row>
    <row r="593" spans="1:27" ht="12" customHeight="1">
      <c r="A593" s="10">
        <v>589</v>
      </c>
      <c r="B593" s="98" t="s">
        <v>229</v>
      </c>
      <c r="C593" s="98" t="s">
        <v>69</v>
      </c>
      <c r="D593" s="11" t="s">
        <v>52</v>
      </c>
      <c r="E593" s="11" t="s">
        <v>304</v>
      </c>
      <c r="F593" s="12" t="s">
        <v>49</v>
      </c>
      <c r="G593" s="11" t="s">
        <v>511</v>
      </c>
      <c r="H593" s="12" t="s">
        <v>308</v>
      </c>
      <c r="I593" s="103" t="s">
        <v>505</v>
      </c>
      <c r="J593" s="12" t="str">
        <f>"≥17h"</f>
        <v>≥17h</v>
      </c>
      <c r="K593" s="12" t="s">
        <v>512</v>
      </c>
      <c r="L593" s="69" t="s">
        <v>518</v>
      </c>
      <c r="M593" s="11"/>
      <c r="N593" s="96"/>
      <c r="O593" s="83"/>
      <c r="P593" s="84"/>
      <c r="Q593" s="84"/>
      <c r="R593" s="84"/>
      <c r="S593" s="84"/>
      <c r="T593" s="84"/>
      <c r="U593" s="84"/>
      <c r="V593" s="84"/>
      <c r="W593" s="84"/>
      <c r="X593" s="85"/>
      <c r="Z593" s="2">
        <f t="shared" si="33"/>
        <v>0</v>
      </c>
      <c r="AA593" s="2">
        <v>0</v>
      </c>
    </row>
    <row r="594" spans="1:27" ht="12" customHeight="1">
      <c r="A594" s="10">
        <v>590</v>
      </c>
      <c r="B594" s="98" t="s">
        <v>282</v>
      </c>
      <c r="C594" s="98" t="s">
        <v>281</v>
      </c>
      <c r="D594" s="11" t="s">
        <v>51</v>
      </c>
      <c r="E594" s="11" t="s">
        <v>304</v>
      </c>
      <c r="F594" s="12" t="s">
        <v>49</v>
      </c>
      <c r="G594" s="11" t="s">
        <v>511</v>
      </c>
      <c r="H594" s="12" t="s">
        <v>306</v>
      </c>
      <c r="I594" s="11" t="s">
        <v>507</v>
      </c>
      <c r="J594" s="12" t="str">
        <f>"≥17h"</f>
        <v>≥17h</v>
      </c>
      <c r="K594" s="12" t="s">
        <v>513</v>
      </c>
      <c r="L594" s="69" t="s">
        <v>519</v>
      </c>
      <c r="M594" s="11">
        <v>1</v>
      </c>
      <c r="N594" s="96"/>
      <c r="O594" s="83"/>
      <c r="P594" s="84"/>
      <c r="Q594" s="84"/>
      <c r="R594" s="84"/>
      <c r="S594" s="84"/>
      <c r="T594" s="84"/>
      <c r="U594" s="84"/>
      <c r="V594" s="84"/>
      <c r="W594" s="84"/>
      <c r="X594" s="85"/>
      <c r="Z594" s="2">
        <f t="shared" si="33"/>
        <v>0</v>
      </c>
      <c r="AA594" s="2">
        <v>0</v>
      </c>
    </row>
    <row r="595" spans="1:27" ht="12" customHeight="1">
      <c r="A595" s="10">
        <v>591</v>
      </c>
      <c r="B595" s="98" t="s">
        <v>229</v>
      </c>
      <c r="C595" s="98" t="s">
        <v>69</v>
      </c>
      <c r="D595" s="11" t="s">
        <v>51</v>
      </c>
      <c r="E595" s="11" t="s">
        <v>303</v>
      </c>
      <c r="F595" s="12" t="s">
        <v>49</v>
      </c>
      <c r="G595" s="11" t="s">
        <v>511</v>
      </c>
      <c r="H595" s="12" t="s">
        <v>306</v>
      </c>
      <c r="I595" s="11" t="s">
        <v>504</v>
      </c>
      <c r="J595" s="11" t="str">
        <f>"12-16h"</f>
        <v>12-16h</v>
      </c>
      <c r="K595" s="12" t="s">
        <v>512</v>
      </c>
      <c r="L595" s="69" t="s">
        <v>518</v>
      </c>
      <c r="M595" s="11">
        <v>1</v>
      </c>
      <c r="N595" s="96"/>
      <c r="O595" s="83"/>
      <c r="P595" s="84"/>
      <c r="Q595" s="84"/>
      <c r="R595" s="84"/>
      <c r="S595" s="84"/>
      <c r="T595" s="84"/>
      <c r="U595" s="84"/>
      <c r="V595" s="84"/>
      <c r="W595" s="84"/>
      <c r="X595" s="85"/>
      <c r="Z595" s="2">
        <f t="shared" si="33"/>
        <v>0</v>
      </c>
      <c r="AA595" s="2">
        <v>0</v>
      </c>
    </row>
    <row r="596" spans="1:27" ht="12" customHeight="1">
      <c r="A596" s="10">
        <v>592</v>
      </c>
      <c r="B596" s="98" t="s">
        <v>254</v>
      </c>
      <c r="C596" s="98" t="s">
        <v>245</v>
      </c>
      <c r="D596" s="11" t="s">
        <v>51</v>
      </c>
      <c r="E596" s="11" t="s">
        <v>304</v>
      </c>
      <c r="F596" s="12" t="s">
        <v>49</v>
      </c>
      <c r="G596" s="12" t="s">
        <v>510</v>
      </c>
      <c r="H596" s="12" t="s">
        <v>308</v>
      </c>
      <c r="I596" s="11" t="s">
        <v>504</v>
      </c>
      <c r="J596" s="12" t="str">
        <f>"≥17h"</f>
        <v>≥17h</v>
      </c>
      <c r="K596" s="12" t="s">
        <v>512</v>
      </c>
      <c r="L596" s="69" t="s">
        <v>520</v>
      </c>
      <c r="M596" s="11"/>
      <c r="N596" s="96"/>
      <c r="O596" s="83"/>
      <c r="P596" s="84"/>
      <c r="Q596" s="84"/>
      <c r="R596" s="84"/>
      <c r="S596" s="84"/>
      <c r="T596" s="84"/>
      <c r="U596" s="84"/>
      <c r="V596" s="84"/>
      <c r="W596" s="84"/>
      <c r="X596" s="85"/>
      <c r="Z596" s="2">
        <f t="shared" si="33"/>
        <v>0</v>
      </c>
      <c r="AA596" s="2">
        <v>0</v>
      </c>
    </row>
    <row r="597" spans="1:27" ht="12" customHeight="1">
      <c r="A597" s="10">
        <v>593</v>
      </c>
      <c r="B597" s="98" t="s">
        <v>282</v>
      </c>
      <c r="C597" s="98" t="s">
        <v>281</v>
      </c>
      <c r="D597" s="11" t="s">
        <v>51</v>
      </c>
      <c r="E597" s="11" t="s">
        <v>304</v>
      </c>
      <c r="F597" s="12" t="s">
        <v>49</v>
      </c>
      <c r="G597" s="11" t="s">
        <v>511</v>
      </c>
      <c r="H597" s="12" t="s">
        <v>307</v>
      </c>
      <c r="I597" s="103" t="s">
        <v>504</v>
      </c>
      <c r="J597" s="12" t="str">
        <f>"≥17h"</f>
        <v>≥17h</v>
      </c>
      <c r="K597" s="12" t="s">
        <v>47</v>
      </c>
      <c r="L597" s="69" t="s">
        <v>519</v>
      </c>
      <c r="M597" s="11">
        <v>1</v>
      </c>
      <c r="N597" s="96"/>
      <c r="O597" s="83"/>
      <c r="P597" s="84"/>
      <c r="Q597" s="84"/>
      <c r="R597" s="84"/>
      <c r="S597" s="84"/>
      <c r="T597" s="84"/>
      <c r="U597" s="84"/>
      <c r="V597" s="84"/>
      <c r="W597" s="84"/>
      <c r="X597" s="85"/>
      <c r="Z597" s="2">
        <f t="shared" si="33"/>
        <v>0</v>
      </c>
      <c r="AA597" s="2">
        <v>0</v>
      </c>
    </row>
    <row r="598" spans="1:27" ht="12" customHeight="1">
      <c r="A598" s="10">
        <v>594</v>
      </c>
      <c r="B598" s="98" t="s">
        <v>247</v>
      </c>
      <c r="C598" s="98" t="s">
        <v>245</v>
      </c>
      <c r="D598" s="11" t="s">
        <v>25</v>
      </c>
      <c r="E598" s="11" t="s">
        <v>304</v>
      </c>
      <c r="F598" s="12" t="s">
        <v>48</v>
      </c>
      <c r="G598" s="12" t="s">
        <v>310</v>
      </c>
      <c r="H598" s="12" t="s">
        <v>307</v>
      </c>
      <c r="I598" s="12" t="s">
        <v>505</v>
      </c>
      <c r="J598" s="12" t="str">
        <f>"≥17h"</f>
        <v>≥17h</v>
      </c>
      <c r="K598" s="12" t="s">
        <v>47</v>
      </c>
      <c r="L598" s="69" t="s">
        <v>520</v>
      </c>
      <c r="M598" s="11">
        <v>1</v>
      </c>
      <c r="N598" s="96"/>
      <c r="O598" s="83"/>
      <c r="P598" s="84"/>
      <c r="Q598" s="84"/>
      <c r="R598" s="84"/>
      <c r="S598" s="84"/>
      <c r="T598" s="84"/>
      <c r="U598" s="84"/>
      <c r="V598" s="84"/>
      <c r="W598" s="84"/>
      <c r="X598" s="85"/>
      <c r="Z598" s="2">
        <f t="shared" si="33"/>
        <v>0</v>
      </c>
      <c r="AA598" s="2">
        <v>0</v>
      </c>
    </row>
    <row r="599" spans="1:27" ht="12" customHeight="1">
      <c r="A599" s="10">
        <v>595</v>
      </c>
      <c r="B599" s="98" t="s">
        <v>282</v>
      </c>
      <c r="C599" s="98" t="s">
        <v>281</v>
      </c>
      <c r="D599" s="11" t="s">
        <v>51</v>
      </c>
      <c r="E599" s="11" t="s">
        <v>304</v>
      </c>
      <c r="F599" s="12" t="s">
        <v>49</v>
      </c>
      <c r="G599" s="11" t="s">
        <v>511</v>
      </c>
      <c r="H599" s="12" t="s">
        <v>306</v>
      </c>
      <c r="I599" s="11" t="s">
        <v>507</v>
      </c>
      <c r="J599" s="12" t="str">
        <f>"≥17h"</f>
        <v>≥17h</v>
      </c>
      <c r="K599" s="12" t="s">
        <v>47</v>
      </c>
      <c r="L599" s="69" t="s">
        <v>519</v>
      </c>
      <c r="M599" s="11">
        <v>1</v>
      </c>
      <c r="N599" s="96"/>
      <c r="O599" s="83"/>
      <c r="P599" s="84"/>
      <c r="Q599" s="84"/>
      <c r="R599" s="84"/>
      <c r="S599" s="84"/>
      <c r="T599" s="84"/>
      <c r="U599" s="84"/>
      <c r="V599" s="84"/>
      <c r="W599" s="84"/>
      <c r="X599" s="85"/>
      <c r="Z599" s="2">
        <f t="shared" si="33"/>
        <v>0</v>
      </c>
      <c r="AA599" s="2">
        <v>0</v>
      </c>
    </row>
    <row r="600" spans="1:27" ht="12" customHeight="1">
      <c r="A600" s="10">
        <v>596</v>
      </c>
      <c r="B600" s="98" t="s">
        <v>246</v>
      </c>
      <c r="C600" s="98" t="s">
        <v>245</v>
      </c>
      <c r="D600" s="11" t="s">
        <v>51</v>
      </c>
      <c r="E600" s="11" t="s">
        <v>303</v>
      </c>
      <c r="F600" s="12" t="s">
        <v>49</v>
      </c>
      <c r="G600" s="11" t="s">
        <v>511</v>
      </c>
      <c r="H600" s="12" t="s">
        <v>308</v>
      </c>
      <c r="I600" s="11" t="s">
        <v>504</v>
      </c>
      <c r="J600" s="12" t="str">
        <f>"≥17h"</f>
        <v>≥17h</v>
      </c>
      <c r="K600" s="12" t="s">
        <v>47</v>
      </c>
      <c r="L600" s="69" t="s">
        <v>520</v>
      </c>
      <c r="M600" s="11">
        <v>1</v>
      </c>
      <c r="N600" s="96"/>
      <c r="O600" s="83"/>
      <c r="P600" s="84"/>
      <c r="Q600" s="84"/>
      <c r="R600" s="84"/>
      <c r="S600" s="84"/>
      <c r="T600" s="84"/>
      <c r="U600" s="84"/>
      <c r="V600" s="84"/>
      <c r="W600" s="84"/>
      <c r="X600" s="85"/>
      <c r="Z600" s="2">
        <f t="shared" si="33"/>
        <v>0</v>
      </c>
      <c r="AA600" s="2">
        <v>0</v>
      </c>
    </row>
    <row r="601" spans="1:27" ht="12" customHeight="1">
      <c r="A601" s="10">
        <v>597</v>
      </c>
      <c r="B601" s="98" t="s">
        <v>82</v>
      </c>
      <c r="C601" s="98" t="s">
        <v>82</v>
      </c>
      <c r="D601" s="11" t="s">
        <v>52</v>
      </c>
      <c r="E601" s="11" t="s">
        <v>303</v>
      </c>
      <c r="F601" s="12" t="s">
        <v>49</v>
      </c>
      <c r="G601" s="12" t="s">
        <v>310</v>
      </c>
      <c r="H601" s="12" t="s">
        <v>306</v>
      </c>
      <c r="I601" s="11" t="s">
        <v>507</v>
      </c>
      <c r="J601" s="11" t="str">
        <f>"12-16h"</f>
        <v>12-16h</v>
      </c>
      <c r="K601" s="12" t="s">
        <v>512</v>
      </c>
      <c r="L601" s="69" t="s">
        <v>518</v>
      </c>
      <c r="M601" s="11">
        <v>1</v>
      </c>
      <c r="N601" s="96"/>
      <c r="O601" s="83"/>
      <c r="P601" s="84"/>
      <c r="Q601" s="84"/>
      <c r="R601" s="84"/>
      <c r="S601" s="84"/>
      <c r="T601" s="84"/>
      <c r="U601" s="84"/>
      <c r="V601" s="84"/>
      <c r="W601" s="84"/>
      <c r="X601" s="85"/>
      <c r="Z601" s="2">
        <f t="shared" si="33"/>
        <v>0</v>
      </c>
      <c r="AA601" s="2">
        <v>0</v>
      </c>
    </row>
    <row r="602" spans="1:27" ht="12" customHeight="1">
      <c r="A602" s="10">
        <v>598</v>
      </c>
      <c r="B602" s="98" t="s">
        <v>230</v>
      </c>
      <c r="C602" s="98" t="s">
        <v>69</v>
      </c>
      <c r="D602" s="11" t="s">
        <v>51</v>
      </c>
      <c r="E602" s="11" t="s">
        <v>304</v>
      </c>
      <c r="F602" s="12" t="s">
        <v>49</v>
      </c>
      <c r="G602" s="11" t="s">
        <v>511</v>
      </c>
      <c r="H602" s="12" t="s">
        <v>308</v>
      </c>
      <c r="I602" s="11" t="s">
        <v>504</v>
      </c>
      <c r="J602" s="12" t="str">
        <f>"≥17h"</f>
        <v>≥17h</v>
      </c>
      <c r="K602" s="12" t="s">
        <v>512</v>
      </c>
      <c r="L602" s="69" t="s">
        <v>518</v>
      </c>
      <c r="M602" s="11">
        <v>1</v>
      </c>
      <c r="N602" s="96">
        <v>1</v>
      </c>
      <c r="O602" s="83"/>
      <c r="P602" s="84"/>
      <c r="Q602" s="84"/>
      <c r="R602" s="84"/>
      <c r="S602" s="84"/>
      <c r="T602" s="84"/>
      <c r="U602" s="84"/>
      <c r="V602" s="84"/>
      <c r="W602" s="84"/>
      <c r="X602" s="85">
        <v>1</v>
      </c>
      <c r="Y602" s="2">
        <v>1</v>
      </c>
      <c r="Z602" s="2">
        <f t="shared" si="33"/>
        <v>1</v>
      </c>
      <c r="AA602" s="2">
        <v>1</v>
      </c>
    </row>
    <row r="603" spans="1:27" ht="12" customHeight="1">
      <c r="A603" s="10">
        <v>599</v>
      </c>
      <c r="B603" s="98" t="s">
        <v>255</v>
      </c>
      <c r="C603" s="98" t="s">
        <v>245</v>
      </c>
      <c r="D603" s="11" t="s">
        <v>51</v>
      </c>
      <c r="E603" s="11" t="s">
        <v>304</v>
      </c>
      <c r="F603" s="12" t="s">
        <v>49</v>
      </c>
      <c r="G603" s="11" t="s">
        <v>511</v>
      </c>
      <c r="H603" s="12" t="s">
        <v>308</v>
      </c>
      <c r="I603" s="103" t="s">
        <v>505</v>
      </c>
      <c r="J603" s="12" t="str">
        <f>"≥17h"</f>
        <v>≥17h</v>
      </c>
      <c r="K603" s="12" t="s">
        <v>512</v>
      </c>
      <c r="L603" s="69" t="s">
        <v>520</v>
      </c>
      <c r="M603" s="11"/>
      <c r="N603" s="96"/>
      <c r="O603" s="83"/>
      <c r="P603" s="84"/>
      <c r="Q603" s="84"/>
      <c r="R603" s="84"/>
      <c r="S603" s="84"/>
      <c r="T603" s="84"/>
      <c r="U603" s="84"/>
      <c r="V603" s="84"/>
      <c r="W603" s="84"/>
      <c r="X603" s="85"/>
      <c r="Z603" s="2">
        <f t="shared" si="33"/>
        <v>0</v>
      </c>
      <c r="AA603" s="2">
        <v>0</v>
      </c>
    </row>
    <row r="604" spans="1:27" ht="12" customHeight="1">
      <c r="A604" s="10">
        <v>600</v>
      </c>
      <c r="B604" s="98" t="s">
        <v>86</v>
      </c>
      <c r="C604" s="98" t="s">
        <v>256</v>
      </c>
      <c r="D604" s="11" t="s">
        <v>51</v>
      </c>
      <c r="E604" s="11" t="s">
        <v>304</v>
      </c>
      <c r="F604" s="12" t="s">
        <v>50</v>
      </c>
      <c r="G604" s="11" t="s">
        <v>511</v>
      </c>
      <c r="H604" s="12" t="s">
        <v>308</v>
      </c>
      <c r="I604" s="11" t="s">
        <v>507</v>
      </c>
      <c r="J604" s="12" t="str">
        <f>"≥17h"</f>
        <v>≥17h</v>
      </c>
      <c r="K604" s="12" t="s">
        <v>512</v>
      </c>
      <c r="L604" s="69" t="s">
        <v>519</v>
      </c>
      <c r="M604" s="11">
        <v>1</v>
      </c>
      <c r="N604" s="96"/>
      <c r="O604" s="83"/>
      <c r="P604" s="84"/>
      <c r="Q604" s="84"/>
      <c r="R604" s="84"/>
      <c r="S604" s="84"/>
      <c r="T604" s="84"/>
      <c r="U604" s="84"/>
      <c r="V604" s="84"/>
      <c r="W604" s="84"/>
      <c r="X604" s="85"/>
      <c r="Z604" s="2">
        <f t="shared" si="33"/>
        <v>0</v>
      </c>
      <c r="AA604" s="2">
        <v>0</v>
      </c>
    </row>
    <row r="605" spans="1:27" ht="12" customHeight="1">
      <c r="A605" s="10">
        <v>601</v>
      </c>
      <c r="B605" s="98" t="s">
        <v>82</v>
      </c>
      <c r="C605" s="98" t="s">
        <v>82</v>
      </c>
      <c r="D605" s="11" t="s">
        <v>25</v>
      </c>
      <c r="E605" s="11" t="s">
        <v>303</v>
      </c>
      <c r="F605" s="12" t="s">
        <v>48</v>
      </c>
      <c r="G605" s="12" t="s">
        <v>310</v>
      </c>
      <c r="H605" s="12" t="s">
        <v>306</v>
      </c>
      <c r="I605" s="103" t="s">
        <v>504</v>
      </c>
      <c r="J605" s="11" t="str">
        <f>"12-16h"</f>
        <v>12-16h</v>
      </c>
      <c r="K605" s="12" t="s">
        <v>512</v>
      </c>
      <c r="L605" s="69" t="s">
        <v>518</v>
      </c>
      <c r="M605" s="11"/>
      <c r="N605" s="96"/>
      <c r="O605" s="83"/>
      <c r="P605" s="84"/>
      <c r="Q605" s="84"/>
      <c r="R605" s="84"/>
      <c r="S605" s="84"/>
      <c r="T605" s="84"/>
      <c r="U605" s="84"/>
      <c r="V605" s="84"/>
      <c r="W605" s="84"/>
      <c r="X605" s="85"/>
      <c r="Z605" s="2">
        <f t="shared" si="33"/>
        <v>0</v>
      </c>
      <c r="AA605" s="2">
        <v>0</v>
      </c>
    </row>
    <row r="606" spans="1:27" ht="12" customHeight="1">
      <c r="A606" s="10">
        <v>602</v>
      </c>
      <c r="B606" s="98" t="s">
        <v>82</v>
      </c>
      <c r="C606" s="98" t="s">
        <v>82</v>
      </c>
      <c r="D606" s="11" t="s">
        <v>52</v>
      </c>
      <c r="E606" s="11" t="s">
        <v>304</v>
      </c>
      <c r="F606" s="12" t="s">
        <v>49</v>
      </c>
      <c r="G606" s="12" t="s">
        <v>310</v>
      </c>
      <c r="H606" s="12" t="s">
        <v>306</v>
      </c>
      <c r="I606" s="103" t="s">
        <v>505</v>
      </c>
      <c r="J606" s="12" t="str">
        <f>"≥17h"</f>
        <v>≥17h</v>
      </c>
      <c r="K606" s="12" t="s">
        <v>512</v>
      </c>
      <c r="L606" s="69" t="s">
        <v>518</v>
      </c>
      <c r="M606" s="11"/>
      <c r="N606" s="96"/>
      <c r="O606" s="83"/>
      <c r="P606" s="84"/>
      <c r="Q606" s="84"/>
      <c r="R606" s="84"/>
      <c r="S606" s="84"/>
      <c r="T606" s="84"/>
      <c r="U606" s="84"/>
      <c r="V606" s="84"/>
      <c r="W606" s="84"/>
      <c r="X606" s="85"/>
      <c r="Z606" s="2">
        <f t="shared" si="33"/>
        <v>0</v>
      </c>
      <c r="AA606" s="2">
        <v>0</v>
      </c>
    </row>
    <row r="607" spans="1:27" ht="12" customHeight="1">
      <c r="A607" s="10">
        <v>603</v>
      </c>
      <c r="B607" s="98" t="s">
        <v>208</v>
      </c>
      <c r="C607" s="98" t="s">
        <v>198</v>
      </c>
      <c r="D607" s="11" t="s">
        <v>51</v>
      </c>
      <c r="E607" s="11" t="s">
        <v>303</v>
      </c>
      <c r="F607" s="12" t="s">
        <v>49</v>
      </c>
      <c r="G607" s="12" t="s">
        <v>310</v>
      </c>
      <c r="H607" s="12" t="s">
        <v>306</v>
      </c>
      <c r="I607" s="103" t="s">
        <v>504</v>
      </c>
      <c r="J607" s="12" t="str">
        <f>"≥17h"</f>
        <v>≥17h</v>
      </c>
      <c r="K607" s="12" t="s">
        <v>512</v>
      </c>
      <c r="L607" s="69" t="s">
        <v>520</v>
      </c>
      <c r="M607" s="11">
        <v>1</v>
      </c>
      <c r="N607" s="96"/>
      <c r="O607" s="83"/>
      <c r="P607" s="84"/>
      <c r="Q607" s="84"/>
      <c r="R607" s="84"/>
      <c r="S607" s="84"/>
      <c r="T607" s="84"/>
      <c r="U607" s="84"/>
      <c r="V607" s="84"/>
      <c r="W607" s="84"/>
      <c r="X607" s="85"/>
      <c r="Z607" s="2">
        <f t="shared" si="33"/>
        <v>0</v>
      </c>
      <c r="AA607" s="2">
        <v>0</v>
      </c>
    </row>
    <row r="608" spans="1:27" ht="12" customHeight="1">
      <c r="A608" s="10">
        <v>604</v>
      </c>
      <c r="B608" s="98" t="s">
        <v>86</v>
      </c>
      <c r="C608" s="98" t="s">
        <v>256</v>
      </c>
      <c r="D608" s="11" t="s">
        <v>51</v>
      </c>
      <c r="E608" s="11" t="s">
        <v>304</v>
      </c>
      <c r="F608" s="12" t="s">
        <v>50</v>
      </c>
      <c r="G608" s="11" t="s">
        <v>511</v>
      </c>
      <c r="H608" s="12" t="s">
        <v>308</v>
      </c>
      <c r="I608" s="11" t="s">
        <v>504</v>
      </c>
      <c r="J608" s="12" t="str">
        <f>"≥17h"</f>
        <v>≥17h</v>
      </c>
      <c r="K608" s="12" t="s">
        <v>513</v>
      </c>
      <c r="L608" s="69" t="s">
        <v>519</v>
      </c>
      <c r="M608" s="11">
        <v>1</v>
      </c>
      <c r="N608" s="96"/>
      <c r="O608" s="83"/>
      <c r="P608" s="84"/>
      <c r="Q608" s="84"/>
      <c r="R608" s="84"/>
      <c r="S608" s="84"/>
      <c r="T608" s="84"/>
      <c r="U608" s="84"/>
      <c r="V608" s="84"/>
      <c r="W608" s="84"/>
      <c r="X608" s="85"/>
      <c r="Z608" s="2">
        <f t="shared" si="33"/>
        <v>0</v>
      </c>
      <c r="AA608" s="2">
        <v>0</v>
      </c>
    </row>
    <row r="609" spans="1:27" ht="12" customHeight="1">
      <c r="A609" s="10">
        <v>605</v>
      </c>
      <c r="B609" s="98" t="s">
        <v>82</v>
      </c>
      <c r="C609" s="98" t="s">
        <v>82</v>
      </c>
      <c r="D609" s="11" t="s">
        <v>25</v>
      </c>
      <c r="E609" s="11" t="s">
        <v>303</v>
      </c>
      <c r="F609" s="12" t="s">
        <v>50</v>
      </c>
      <c r="G609" s="12" t="s">
        <v>310</v>
      </c>
      <c r="H609" s="12" t="s">
        <v>306</v>
      </c>
      <c r="I609" s="103" t="s">
        <v>504</v>
      </c>
      <c r="J609" s="11" t="str">
        <f>"12-16h"</f>
        <v>12-16h</v>
      </c>
      <c r="K609" s="12" t="s">
        <v>47</v>
      </c>
      <c r="L609" s="69" t="s">
        <v>518</v>
      </c>
      <c r="M609" s="11"/>
      <c r="N609" s="96"/>
      <c r="O609" s="83"/>
      <c r="P609" s="84"/>
      <c r="Q609" s="84"/>
      <c r="R609" s="84"/>
      <c r="S609" s="84"/>
      <c r="T609" s="84"/>
      <c r="U609" s="84"/>
      <c r="V609" s="84"/>
      <c r="W609" s="84"/>
      <c r="X609" s="85"/>
      <c r="Z609" s="2">
        <f t="shared" si="33"/>
        <v>0</v>
      </c>
      <c r="AA609" s="2">
        <v>0</v>
      </c>
    </row>
    <row r="610" spans="1:27" ht="12" customHeight="1">
      <c r="A610" s="10">
        <v>606</v>
      </c>
      <c r="B610" s="98" t="s">
        <v>230</v>
      </c>
      <c r="C610" s="98" t="s">
        <v>69</v>
      </c>
      <c r="D610" s="11" t="s">
        <v>52</v>
      </c>
      <c r="E610" s="11" t="s">
        <v>304</v>
      </c>
      <c r="F610" s="12" t="s">
        <v>49</v>
      </c>
      <c r="G610" s="11" t="s">
        <v>511</v>
      </c>
      <c r="H610" s="12" t="s">
        <v>308</v>
      </c>
      <c r="I610" s="11" t="s">
        <v>504</v>
      </c>
      <c r="J610" s="12" t="str">
        <f>"≥17h"</f>
        <v>≥17h</v>
      </c>
      <c r="K610" s="12" t="s">
        <v>512</v>
      </c>
      <c r="L610" s="69" t="s">
        <v>518</v>
      </c>
      <c r="M610" s="11"/>
      <c r="N610" s="96"/>
      <c r="O610" s="83"/>
      <c r="P610" s="84"/>
      <c r="Q610" s="84"/>
      <c r="R610" s="84"/>
      <c r="S610" s="84"/>
      <c r="T610" s="84"/>
      <c r="U610" s="84"/>
      <c r="V610" s="84"/>
      <c r="W610" s="84"/>
      <c r="X610" s="85"/>
      <c r="Z610" s="2">
        <f t="shared" si="33"/>
        <v>0</v>
      </c>
      <c r="AA610" s="2">
        <v>0</v>
      </c>
    </row>
    <row r="611" spans="1:27" ht="12" customHeight="1">
      <c r="A611" s="10">
        <v>607</v>
      </c>
      <c r="B611" s="98" t="s">
        <v>86</v>
      </c>
      <c r="C611" s="98" t="s">
        <v>256</v>
      </c>
      <c r="D611" s="11" t="s">
        <v>52</v>
      </c>
      <c r="E611" s="11" t="s">
        <v>304</v>
      </c>
      <c r="F611" s="12" t="s">
        <v>49</v>
      </c>
      <c r="G611" s="11" t="s">
        <v>511</v>
      </c>
      <c r="H611" s="12" t="s">
        <v>307</v>
      </c>
      <c r="I611" s="11" t="s">
        <v>504</v>
      </c>
      <c r="J611" s="12" t="str">
        <f>"≥17h"</f>
        <v>≥17h</v>
      </c>
      <c r="K611" s="12" t="s">
        <v>512</v>
      </c>
      <c r="L611" s="69" t="s">
        <v>519</v>
      </c>
      <c r="M611" s="11"/>
      <c r="N611" s="96"/>
      <c r="O611" s="83"/>
      <c r="P611" s="84"/>
      <c r="Q611" s="84"/>
      <c r="R611" s="84"/>
      <c r="S611" s="84"/>
      <c r="T611" s="84"/>
      <c r="U611" s="84"/>
      <c r="V611" s="84"/>
      <c r="W611" s="84"/>
      <c r="X611" s="85"/>
      <c r="Z611" s="2">
        <f t="shared" si="33"/>
        <v>0</v>
      </c>
      <c r="AA611" s="2">
        <v>0</v>
      </c>
    </row>
    <row r="612" spans="1:27" ht="12" customHeight="1">
      <c r="A612" s="10">
        <v>608</v>
      </c>
      <c r="B612" s="98" t="s">
        <v>82</v>
      </c>
      <c r="C612" s="98" t="s">
        <v>82</v>
      </c>
      <c r="D612" s="11" t="s">
        <v>52</v>
      </c>
      <c r="E612" s="11" t="s">
        <v>304</v>
      </c>
      <c r="F612" s="12" t="s">
        <v>50</v>
      </c>
      <c r="G612" s="12" t="s">
        <v>310</v>
      </c>
      <c r="H612" s="12" t="s">
        <v>306</v>
      </c>
      <c r="I612" s="11" t="s">
        <v>507</v>
      </c>
      <c r="J612" s="11" t="str">
        <f>"12-16h"</f>
        <v>12-16h</v>
      </c>
      <c r="K612" s="12" t="s">
        <v>512</v>
      </c>
      <c r="L612" s="69" t="s">
        <v>518</v>
      </c>
      <c r="M612" s="11">
        <v>1</v>
      </c>
      <c r="N612" s="96"/>
      <c r="O612" s="83"/>
      <c r="P612" s="84"/>
      <c r="Q612" s="84"/>
      <c r="R612" s="84"/>
      <c r="S612" s="84"/>
      <c r="T612" s="84"/>
      <c r="U612" s="84"/>
      <c r="V612" s="84"/>
      <c r="W612" s="84"/>
      <c r="X612" s="85"/>
      <c r="Z612" s="2">
        <f t="shared" si="33"/>
        <v>0</v>
      </c>
      <c r="AA612" s="2">
        <v>0</v>
      </c>
    </row>
    <row r="613" spans="1:27" ht="12" customHeight="1">
      <c r="A613" s="10">
        <v>609</v>
      </c>
      <c r="B613" s="98" t="s">
        <v>231</v>
      </c>
      <c r="C613" s="98" t="s">
        <v>69</v>
      </c>
      <c r="D613" s="11" t="s">
        <v>52</v>
      </c>
      <c r="E613" s="11" t="s">
        <v>303</v>
      </c>
      <c r="F613" s="12" t="s">
        <v>48</v>
      </c>
      <c r="G613" s="11" t="s">
        <v>511</v>
      </c>
      <c r="H613" s="12" t="s">
        <v>306</v>
      </c>
      <c r="I613" s="103" t="s">
        <v>504</v>
      </c>
      <c r="J613" s="12" t="str">
        <f>"≥17h"</f>
        <v>≥17h</v>
      </c>
      <c r="K613" s="12" t="s">
        <v>47</v>
      </c>
      <c r="L613" s="69" t="s">
        <v>518</v>
      </c>
      <c r="M613" s="11">
        <v>1</v>
      </c>
      <c r="N613" s="96"/>
      <c r="O613" s="83"/>
      <c r="P613" s="84"/>
      <c r="Q613" s="84"/>
      <c r="R613" s="84"/>
      <c r="S613" s="84"/>
      <c r="T613" s="84"/>
      <c r="U613" s="84"/>
      <c r="V613" s="84"/>
      <c r="W613" s="84"/>
      <c r="X613" s="85"/>
      <c r="Z613" s="2">
        <f t="shared" si="33"/>
        <v>0</v>
      </c>
      <c r="AA613" s="2">
        <v>0</v>
      </c>
    </row>
    <row r="614" spans="1:27" ht="12" customHeight="1">
      <c r="A614" s="10">
        <v>610</v>
      </c>
      <c r="B614" s="98" t="s">
        <v>207</v>
      </c>
      <c r="C614" s="98" t="s">
        <v>198</v>
      </c>
      <c r="D614" s="11" t="s">
        <v>52</v>
      </c>
      <c r="E614" s="11" t="s">
        <v>304</v>
      </c>
      <c r="F614" s="12" t="s">
        <v>49</v>
      </c>
      <c r="G614" s="11" t="s">
        <v>511</v>
      </c>
      <c r="H614" s="12" t="s">
        <v>308</v>
      </c>
      <c r="I614" s="11" t="s">
        <v>507</v>
      </c>
      <c r="J614" s="12" t="str">
        <f>"≥17h"</f>
        <v>≥17h</v>
      </c>
      <c r="K614" s="12" t="s">
        <v>512</v>
      </c>
      <c r="L614" s="69" t="s">
        <v>520</v>
      </c>
      <c r="M614" s="11"/>
      <c r="N614" s="96"/>
      <c r="O614" s="83"/>
      <c r="P614" s="84"/>
      <c r="Q614" s="84"/>
      <c r="R614" s="84"/>
      <c r="S614" s="84"/>
      <c r="T614" s="84"/>
      <c r="U614" s="84"/>
      <c r="V614" s="84"/>
      <c r="W614" s="84"/>
      <c r="X614" s="85"/>
      <c r="Z614" s="2">
        <f t="shared" si="33"/>
        <v>0</v>
      </c>
      <c r="AA614" s="2">
        <v>0</v>
      </c>
    </row>
    <row r="615" spans="1:27" ht="12" customHeight="1">
      <c r="A615" s="10">
        <v>611</v>
      </c>
      <c r="B615" s="98" t="s">
        <v>82</v>
      </c>
      <c r="C615" s="98" t="s">
        <v>82</v>
      </c>
      <c r="D615" s="11" t="s">
        <v>52</v>
      </c>
      <c r="E615" s="11" t="s">
        <v>304</v>
      </c>
      <c r="F615" s="12" t="s">
        <v>49</v>
      </c>
      <c r="G615" s="12" t="s">
        <v>310</v>
      </c>
      <c r="H615" s="12" t="s">
        <v>306</v>
      </c>
      <c r="I615" s="103" t="s">
        <v>504</v>
      </c>
      <c r="J615" s="12" t="str">
        <f>"≥17h"</f>
        <v>≥17h</v>
      </c>
      <c r="K615" s="12" t="s">
        <v>512</v>
      </c>
      <c r="L615" s="69" t="s">
        <v>518</v>
      </c>
      <c r="M615" s="11">
        <v>1</v>
      </c>
      <c r="N615" s="96"/>
      <c r="O615" s="83"/>
      <c r="P615" s="84"/>
      <c r="Q615" s="84"/>
      <c r="R615" s="84"/>
      <c r="S615" s="84"/>
      <c r="T615" s="84"/>
      <c r="U615" s="84"/>
      <c r="V615" s="84"/>
      <c r="W615" s="84"/>
      <c r="X615" s="85"/>
      <c r="Z615" s="2">
        <f t="shared" si="33"/>
        <v>0</v>
      </c>
      <c r="AA615" s="2">
        <v>0</v>
      </c>
    </row>
    <row r="616" spans="1:27" ht="12" customHeight="1">
      <c r="A616" s="10">
        <v>612</v>
      </c>
      <c r="B616" s="98" t="s">
        <v>198</v>
      </c>
      <c r="C616" s="98" t="s">
        <v>198</v>
      </c>
      <c r="D616" s="11" t="s">
        <v>52</v>
      </c>
      <c r="E616" s="11" t="s">
        <v>303</v>
      </c>
      <c r="F616" s="12" t="s">
        <v>49</v>
      </c>
      <c r="G616" s="12" t="s">
        <v>310</v>
      </c>
      <c r="H616" s="12" t="s">
        <v>306</v>
      </c>
      <c r="I616" s="103" t="s">
        <v>505</v>
      </c>
      <c r="J616" s="12" t="str">
        <f>"≥17h"</f>
        <v>≥17h</v>
      </c>
      <c r="K616" s="12" t="s">
        <v>47</v>
      </c>
      <c r="L616" s="69" t="s">
        <v>520</v>
      </c>
      <c r="M616" s="11">
        <v>1</v>
      </c>
      <c r="N616" s="96">
        <v>1</v>
      </c>
      <c r="O616" s="83">
        <v>1</v>
      </c>
      <c r="P616" s="84"/>
      <c r="Q616" s="84"/>
      <c r="R616" s="84"/>
      <c r="S616" s="84"/>
      <c r="T616" s="84"/>
      <c r="U616" s="84"/>
      <c r="V616" s="84"/>
      <c r="W616" s="84"/>
      <c r="X616" s="85"/>
      <c r="Y616" s="2">
        <v>1</v>
      </c>
      <c r="Z616" s="2">
        <f t="shared" si="33"/>
        <v>1</v>
      </c>
      <c r="AA616" s="2">
        <v>1</v>
      </c>
    </row>
    <row r="617" spans="1:27" ht="12" customHeight="1">
      <c r="A617" s="10">
        <v>613</v>
      </c>
      <c r="B617" s="98" t="s">
        <v>86</v>
      </c>
      <c r="C617" s="98" t="s">
        <v>256</v>
      </c>
      <c r="D617" s="11" t="s">
        <v>51</v>
      </c>
      <c r="E617" s="11" t="s">
        <v>304</v>
      </c>
      <c r="F617" s="12" t="s">
        <v>50</v>
      </c>
      <c r="G617" s="11" t="s">
        <v>511</v>
      </c>
      <c r="H617" s="12" t="s">
        <v>308</v>
      </c>
      <c r="I617" s="103" t="s">
        <v>504</v>
      </c>
      <c r="J617" s="12" t="str">
        <f>"≥17h"</f>
        <v>≥17h</v>
      </c>
      <c r="K617" s="12" t="s">
        <v>47</v>
      </c>
      <c r="L617" s="69" t="s">
        <v>519</v>
      </c>
      <c r="M617" s="11">
        <v>1</v>
      </c>
      <c r="N617" s="96"/>
      <c r="O617" s="83"/>
      <c r="P617" s="84"/>
      <c r="Q617" s="84"/>
      <c r="R617" s="84"/>
      <c r="S617" s="84"/>
      <c r="T617" s="84"/>
      <c r="U617" s="84"/>
      <c r="V617" s="84"/>
      <c r="W617" s="84"/>
      <c r="X617" s="85"/>
      <c r="Z617" s="2">
        <f t="shared" si="33"/>
        <v>0</v>
      </c>
      <c r="AA617" s="2">
        <v>0</v>
      </c>
    </row>
    <row r="618" spans="1:27" ht="12" customHeight="1">
      <c r="A618" s="10">
        <v>614</v>
      </c>
      <c r="B618" s="98" t="s">
        <v>82</v>
      </c>
      <c r="C618" s="98" t="s">
        <v>82</v>
      </c>
      <c r="D618" s="11" t="s">
        <v>25</v>
      </c>
      <c r="E618" s="11" t="s">
        <v>304</v>
      </c>
      <c r="F618" s="12" t="s">
        <v>50</v>
      </c>
      <c r="G618" s="12" t="s">
        <v>310</v>
      </c>
      <c r="H618" s="12" t="s">
        <v>306</v>
      </c>
      <c r="I618" s="11" t="s">
        <v>504</v>
      </c>
      <c r="J618" s="11" t="str">
        <f>"12-16h"</f>
        <v>12-16h</v>
      </c>
      <c r="K618" s="12" t="s">
        <v>513</v>
      </c>
      <c r="L618" s="69" t="s">
        <v>518</v>
      </c>
      <c r="M618" s="11">
        <v>1</v>
      </c>
      <c r="N618" s="96"/>
      <c r="O618" s="83"/>
      <c r="P618" s="84"/>
      <c r="Q618" s="84"/>
      <c r="R618" s="84"/>
      <c r="S618" s="84"/>
      <c r="T618" s="84"/>
      <c r="U618" s="84"/>
      <c r="V618" s="84"/>
      <c r="W618" s="84"/>
      <c r="X618" s="85"/>
      <c r="Z618" s="2">
        <f t="shared" si="33"/>
        <v>0</v>
      </c>
      <c r="AA618" s="2">
        <v>0</v>
      </c>
    </row>
    <row r="619" spans="1:27" ht="12" customHeight="1">
      <c r="A619" s="10">
        <v>615</v>
      </c>
      <c r="B619" s="98" t="s">
        <v>206</v>
      </c>
      <c r="C619" s="98" t="s">
        <v>198</v>
      </c>
      <c r="D619" s="11" t="s">
        <v>52</v>
      </c>
      <c r="E619" s="11" t="s">
        <v>304</v>
      </c>
      <c r="F619" s="12" t="s">
        <v>49</v>
      </c>
      <c r="G619" s="11" t="s">
        <v>511</v>
      </c>
      <c r="H619" s="12" t="s">
        <v>306</v>
      </c>
      <c r="I619" s="103" t="s">
        <v>505</v>
      </c>
      <c r="J619" s="12" t="str">
        <f>"≥17h"</f>
        <v>≥17h</v>
      </c>
      <c r="K619" s="12" t="s">
        <v>512</v>
      </c>
      <c r="L619" s="69" t="s">
        <v>520</v>
      </c>
      <c r="M619" s="11"/>
      <c r="N619" s="96"/>
      <c r="O619" s="83"/>
      <c r="P619" s="84"/>
      <c r="Q619" s="84"/>
      <c r="R619" s="84"/>
      <c r="S619" s="84"/>
      <c r="T619" s="84"/>
      <c r="U619" s="84"/>
      <c r="V619" s="84"/>
      <c r="W619" s="84"/>
      <c r="X619" s="85"/>
      <c r="Z619" s="2">
        <f t="shared" si="33"/>
        <v>0</v>
      </c>
      <c r="AA619" s="2">
        <v>0</v>
      </c>
    </row>
    <row r="620" spans="1:27" ht="12" customHeight="1">
      <c r="A620" s="10">
        <v>616</v>
      </c>
      <c r="B620" s="98" t="s">
        <v>86</v>
      </c>
      <c r="C620" s="98" t="s">
        <v>256</v>
      </c>
      <c r="D620" s="11" t="s">
        <v>52</v>
      </c>
      <c r="E620" s="11" t="s">
        <v>304</v>
      </c>
      <c r="F620" s="12" t="s">
        <v>49</v>
      </c>
      <c r="G620" s="11" t="s">
        <v>511</v>
      </c>
      <c r="H620" s="12" t="s">
        <v>308</v>
      </c>
      <c r="I620" s="11" t="s">
        <v>504</v>
      </c>
      <c r="J620" s="12" t="str">
        <f>"≥17h"</f>
        <v>≥17h</v>
      </c>
      <c r="K620" s="12" t="s">
        <v>512</v>
      </c>
      <c r="L620" s="69" t="s">
        <v>519</v>
      </c>
      <c r="M620" s="11"/>
      <c r="N620" s="96"/>
      <c r="O620" s="83"/>
      <c r="P620" s="84"/>
      <c r="Q620" s="84"/>
      <c r="R620" s="84"/>
      <c r="S620" s="84"/>
      <c r="T620" s="84"/>
      <c r="U620" s="84"/>
      <c r="V620" s="84"/>
      <c r="W620" s="84"/>
      <c r="X620" s="85"/>
      <c r="Z620" s="2">
        <f t="shared" si="33"/>
        <v>0</v>
      </c>
      <c r="AA620" s="2">
        <v>0</v>
      </c>
    </row>
    <row r="621" spans="1:27" ht="12" customHeight="1">
      <c r="A621" s="10">
        <v>617</v>
      </c>
      <c r="B621" s="98" t="s">
        <v>82</v>
      </c>
      <c r="C621" s="98" t="s">
        <v>82</v>
      </c>
      <c r="D621" s="11" t="s">
        <v>52</v>
      </c>
      <c r="E621" s="11" t="s">
        <v>303</v>
      </c>
      <c r="F621" s="12" t="s">
        <v>49</v>
      </c>
      <c r="G621" s="12" t="s">
        <v>310</v>
      </c>
      <c r="H621" s="12" t="s">
        <v>306</v>
      </c>
      <c r="I621" s="103" t="s">
        <v>505</v>
      </c>
      <c r="J621" s="11" t="str">
        <f>"12-16h"</f>
        <v>12-16h</v>
      </c>
      <c r="K621" s="12" t="s">
        <v>512</v>
      </c>
      <c r="L621" s="69" t="s">
        <v>518</v>
      </c>
      <c r="M621" s="11">
        <v>1</v>
      </c>
      <c r="N621" s="96"/>
      <c r="O621" s="83"/>
      <c r="P621" s="84"/>
      <c r="Q621" s="84"/>
      <c r="R621" s="84"/>
      <c r="S621" s="84"/>
      <c r="T621" s="84"/>
      <c r="U621" s="84"/>
      <c r="V621" s="84"/>
      <c r="W621" s="84"/>
      <c r="X621" s="85"/>
      <c r="Z621" s="2">
        <f t="shared" si="33"/>
        <v>0</v>
      </c>
      <c r="AA621" s="2">
        <v>0</v>
      </c>
    </row>
    <row r="622" spans="1:27" ht="12" customHeight="1">
      <c r="A622" s="10">
        <v>618</v>
      </c>
      <c r="B622" s="98" t="s">
        <v>205</v>
      </c>
      <c r="C622" s="98" t="s">
        <v>198</v>
      </c>
      <c r="D622" s="11" t="s">
        <v>25</v>
      </c>
      <c r="E622" s="11" t="s">
        <v>304</v>
      </c>
      <c r="F622" s="12" t="s">
        <v>50</v>
      </c>
      <c r="G622" s="11" t="s">
        <v>511</v>
      </c>
      <c r="H622" s="12" t="s">
        <v>307</v>
      </c>
      <c r="I622" s="11" t="s">
        <v>507</v>
      </c>
      <c r="J622" s="12" t="str">
        <f>"≥17h"</f>
        <v>≥17h</v>
      </c>
      <c r="K622" s="12" t="s">
        <v>512</v>
      </c>
      <c r="L622" s="69" t="s">
        <v>520</v>
      </c>
      <c r="M622" s="11">
        <v>1</v>
      </c>
      <c r="N622" s="96"/>
      <c r="O622" s="83"/>
      <c r="P622" s="84"/>
      <c r="Q622" s="84"/>
      <c r="R622" s="84"/>
      <c r="S622" s="84"/>
      <c r="T622" s="84"/>
      <c r="U622" s="84"/>
      <c r="V622" s="84"/>
      <c r="W622" s="84"/>
      <c r="X622" s="85"/>
      <c r="Z622" s="2">
        <f t="shared" si="33"/>
        <v>0</v>
      </c>
      <c r="AA622" s="2">
        <v>0</v>
      </c>
    </row>
    <row r="623" spans="1:27" ht="12" customHeight="1">
      <c r="A623" s="10">
        <v>619</v>
      </c>
      <c r="B623" s="98" t="s">
        <v>86</v>
      </c>
      <c r="C623" s="98" t="s">
        <v>256</v>
      </c>
      <c r="D623" s="11" t="s">
        <v>51</v>
      </c>
      <c r="E623" s="11" t="s">
        <v>304</v>
      </c>
      <c r="F623" s="12" t="s">
        <v>49</v>
      </c>
      <c r="G623" s="11" t="s">
        <v>511</v>
      </c>
      <c r="H623" s="12" t="s">
        <v>308</v>
      </c>
      <c r="I623" s="11" t="s">
        <v>504</v>
      </c>
      <c r="J623" s="12" t="str">
        <f>"≥17h"</f>
        <v>≥17h</v>
      </c>
      <c r="K623" s="12" t="s">
        <v>47</v>
      </c>
      <c r="L623" s="69" t="s">
        <v>519</v>
      </c>
      <c r="M623" s="11"/>
      <c r="N623" s="96"/>
      <c r="O623" s="83"/>
      <c r="P623" s="84"/>
      <c r="Q623" s="84"/>
      <c r="R623" s="84"/>
      <c r="S623" s="84"/>
      <c r="T623" s="84"/>
      <c r="U623" s="84"/>
      <c r="V623" s="84"/>
      <c r="W623" s="84"/>
      <c r="X623" s="85"/>
      <c r="Z623" s="2">
        <f t="shared" si="33"/>
        <v>0</v>
      </c>
      <c r="AA623" s="2">
        <v>0</v>
      </c>
    </row>
    <row r="624" spans="1:27" ht="12" customHeight="1">
      <c r="A624" s="10">
        <v>620</v>
      </c>
      <c r="B624" s="98" t="s">
        <v>86</v>
      </c>
      <c r="C624" s="98" t="s">
        <v>256</v>
      </c>
      <c r="D624" s="11" t="s">
        <v>51</v>
      </c>
      <c r="E624" s="11" t="s">
        <v>303</v>
      </c>
      <c r="F624" s="12" t="s">
        <v>49</v>
      </c>
      <c r="G624" s="11" t="s">
        <v>511</v>
      </c>
      <c r="H624" s="12" t="s">
        <v>308</v>
      </c>
      <c r="I624" s="11" t="s">
        <v>504</v>
      </c>
      <c r="J624" s="11" t="str">
        <f>"12-16h"</f>
        <v>12-16h</v>
      </c>
      <c r="K624" s="12" t="s">
        <v>512</v>
      </c>
      <c r="L624" s="69" t="s">
        <v>519</v>
      </c>
      <c r="M624" s="11">
        <v>1</v>
      </c>
      <c r="N624" s="96"/>
      <c r="O624" s="83"/>
      <c r="P624" s="84"/>
      <c r="Q624" s="84"/>
      <c r="R624" s="84"/>
      <c r="S624" s="84"/>
      <c r="T624" s="84"/>
      <c r="U624" s="84"/>
      <c r="V624" s="84"/>
      <c r="W624" s="84"/>
      <c r="X624" s="85"/>
      <c r="Z624" s="2">
        <f t="shared" si="33"/>
        <v>0</v>
      </c>
      <c r="AA624" s="2">
        <v>0</v>
      </c>
    </row>
    <row r="625" spans="1:27" ht="12" customHeight="1">
      <c r="A625" s="10">
        <v>621</v>
      </c>
      <c r="B625" s="98" t="s">
        <v>65</v>
      </c>
      <c r="C625" s="98" t="s">
        <v>65</v>
      </c>
      <c r="D625" s="11" t="s">
        <v>51</v>
      </c>
      <c r="E625" s="11" t="s">
        <v>304</v>
      </c>
      <c r="F625" s="12" t="s">
        <v>48</v>
      </c>
      <c r="G625" s="12" t="s">
        <v>310</v>
      </c>
      <c r="H625" s="12" t="s">
        <v>306</v>
      </c>
      <c r="I625" s="11" t="s">
        <v>507</v>
      </c>
      <c r="J625" s="11" t="str">
        <f>"12-16h"</f>
        <v>12-16h</v>
      </c>
      <c r="K625" s="12" t="s">
        <v>512</v>
      </c>
      <c r="L625" s="69" t="s">
        <v>518</v>
      </c>
      <c r="M625" s="11">
        <v>1</v>
      </c>
      <c r="N625" s="96">
        <v>1</v>
      </c>
      <c r="O625" s="83">
        <v>1</v>
      </c>
      <c r="P625" s="84"/>
      <c r="Q625" s="84">
        <v>1</v>
      </c>
      <c r="R625" s="84"/>
      <c r="S625" s="84"/>
      <c r="T625" s="84"/>
      <c r="U625" s="84"/>
      <c r="V625" s="84"/>
      <c r="W625" s="84"/>
      <c r="X625" s="85"/>
      <c r="Y625" s="2">
        <v>1</v>
      </c>
      <c r="Z625" s="2">
        <f t="shared" si="33"/>
        <v>2</v>
      </c>
      <c r="AA625" s="2">
        <v>1</v>
      </c>
    </row>
    <row r="626" spans="1:27" ht="12" customHeight="1">
      <c r="A626" s="10">
        <v>622</v>
      </c>
      <c r="B626" s="98" t="s">
        <v>204</v>
      </c>
      <c r="C626" s="98" t="s">
        <v>198</v>
      </c>
      <c r="D626" s="11" t="s">
        <v>52</v>
      </c>
      <c r="E626" s="11" t="s">
        <v>304</v>
      </c>
      <c r="F626" s="12" t="s">
        <v>49</v>
      </c>
      <c r="G626" s="11" t="s">
        <v>511</v>
      </c>
      <c r="H626" s="12" t="s">
        <v>308</v>
      </c>
      <c r="I626" s="103" t="s">
        <v>505</v>
      </c>
      <c r="J626" s="12" t="str">
        <f>"≥17h"</f>
        <v>≥17h</v>
      </c>
      <c r="K626" s="12" t="s">
        <v>512</v>
      </c>
      <c r="L626" s="69" t="s">
        <v>520</v>
      </c>
      <c r="M626" s="11"/>
      <c r="N626" s="96"/>
      <c r="O626" s="83"/>
      <c r="P626" s="84"/>
      <c r="Q626" s="84"/>
      <c r="R626" s="84"/>
      <c r="S626" s="84"/>
      <c r="T626" s="84"/>
      <c r="U626" s="84"/>
      <c r="V626" s="84"/>
      <c r="W626" s="84"/>
      <c r="X626" s="85"/>
      <c r="Z626" s="2">
        <f t="shared" si="33"/>
        <v>0</v>
      </c>
      <c r="AA626" s="2">
        <v>0</v>
      </c>
    </row>
    <row r="627" spans="1:27" ht="12" customHeight="1">
      <c r="A627" s="10">
        <v>623</v>
      </c>
      <c r="B627" s="98" t="s">
        <v>203</v>
      </c>
      <c r="C627" s="98" t="s">
        <v>198</v>
      </c>
      <c r="D627" s="11" t="s">
        <v>25</v>
      </c>
      <c r="E627" s="11" t="s">
        <v>304</v>
      </c>
      <c r="F627" s="12" t="s">
        <v>48</v>
      </c>
      <c r="G627" s="11" t="s">
        <v>511</v>
      </c>
      <c r="H627" s="12" t="s">
        <v>306</v>
      </c>
      <c r="I627" s="103" t="s">
        <v>504</v>
      </c>
      <c r="J627" s="11" t="str">
        <f>"12-16h"</f>
        <v>12-16h</v>
      </c>
      <c r="K627" s="12" t="s">
        <v>513</v>
      </c>
      <c r="L627" s="69" t="s">
        <v>520</v>
      </c>
      <c r="M627" s="11">
        <v>1</v>
      </c>
      <c r="N627" s="96">
        <v>1</v>
      </c>
      <c r="O627" s="83">
        <v>1</v>
      </c>
      <c r="P627" s="84">
        <v>1</v>
      </c>
      <c r="Q627" s="84">
        <v>1</v>
      </c>
      <c r="R627" s="84"/>
      <c r="S627" s="84"/>
      <c r="T627" s="84"/>
      <c r="U627" s="84"/>
      <c r="V627" s="84"/>
      <c r="W627" s="84"/>
      <c r="X627" s="85"/>
      <c r="Y627" s="2">
        <v>1</v>
      </c>
      <c r="Z627" s="2">
        <f t="shared" si="33"/>
        <v>3</v>
      </c>
      <c r="AA627" s="2">
        <v>1</v>
      </c>
    </row>
    <row r="628" spans="1:27" ht="12" customHeight="1">
      <c r="A628" s="10">
        <v>624</v>
      </c>
      <c r="B628" s="98" t="s">
        <v>86</v>
      </c>
      <c r="C628" s="98" t="s">
        <v>256</v>
      </c>
      <c r="D628" s="11" t="s">
        <v>52</v>
      </c>
      <c r="E628" s="11" t="s">
        <v>303</v>
      </c>
      <c r="F628" s="12" t="s">
        <v>50</v>
      </c>
      <c r="G628" s="11" t="s">
        <v>511</v>
      </c>
      <c r="H628" s="12" t="s">
        <v>308</v>
      </c>
      <c r="I628" s="11" t="s">
        <v>507</v>
      </c>
      <c r="J628" s="12" t="str">
        <f>"≥17h"</f>
        <v>≥17h</v>
      </c>
      <c r="K628" s="12" t="s">
        <v>513</v>
      </c>
      <c r="L628" s="69" t="s">
        <v>519</v>
      </c>
      <c r="M628" s="11">
        <v>1</v>
      </c>
      <c r="N628" s="96"/>
      <c r="O628" s="83"/>
      <c r="P628" s="84"/>
      <c r="Q628" s="84"/>
      <c r="R628" s="84"/>
      <c r="S628" s="84"/>
      <c r="T628" s="84"/>
      <c r="U628" s="84"/>
      <c r="V628" s="84"/>
      <c r="W628" s="84"/>
      <c r="X628" s="85"/>
      <c r="Z628" s="2">
        <f t="shared" si="33"/>
        <v>0</v>
      </c>
      <c r="AA628" s="2">
        <v>0</v>
      </c>
    </row>
    <row r="629" spans="1:27" ht="12" customHeight="1">
      <c r="A629" s="10">
        <v>625</v>
      </c>
      <c r="B629" s="98" t="s">
        <v>65</v>
      </c>
      <c r="C629" s="98" t="s">
        <v>65</v>
      </c>
      <c r="D629" s="11" t="s">
        <v>51</v>
      </c>
      <c r="E629" s="11" t="s">
        <v>304</v>
      </c>
      <c r="F629" s="12" t="s">
        <v>48</v>
      </c>
      <c r="G629" s="12" t="s">
        <v>310</v>
      </c>
      <c r="H629" s="12" t="s">
        <v>306</v>
      </c>
      <c r="I629" s="103" t="s">
        <v>505</v>
      </c>
      <c r="J629" s="11" t="str">
        <f>"12-16h"</f>
        <v>12-16h</v>
      </c>
      <c r="K629" s="12" t="s">
        <v>513</v>
      </c>
      <c r="L629" s="69" t="s">
        <v>518</v>
      </c>
      <c r="M629" s="11"/>
      <c r="N629" s="96"/>
      <c r="O629" s="83"/>
      <c r="P629" s="84"/>
      <c r="Q629" s="84"/>
      <c r="R629" s="84"/>
      <c r="S629" s="84"/>
      <c r="T629" s="84"/>
      <c r="U629" s="84"/>
      <c r="V629" s="84"/>
      <c r="W629" s="84"/>
      <c r="X629" s="85"/>
      <c r="Z629" s="2">
        <f t="shared" si="33"/>
        <v>0</v>
      </c>
      <c r="AA629" s="2">
        <v>0</v>
      </c>
    </row>
    <row r="630" spans="1:27" ht="12" customHeight="1">
      <c r="A630" s="10">
        <v>626</v>
      </c>
      <c r="B630" s="98" t="s">
        <v>82</v>
      </c>
      <c r="C630" s="98" t="s">
        <v>82</v>
      </c>
      <c r="D630" s="11" t="s">
        <v>51</v>
      </c>
      <c r="E630" s="11" t="s">
        <v>303</v>
      </c>
      <c r="F630" s="12" t="s">
        <v>48</v>
      </c>
      <c r="G630" s="12" t="s">
        <v>310</v>
      </c>
      <c r="H630" s="12" t="s">
        <v>306</v>
      </c>
      <c r="I630" s="11" t="s">
        <v>504</v>
      </c>
      <c r="J630" s="11" t="str">
        <f>"12-16h"</f>
        <v>12-16h</v>
      </c>
      <c r="K630" s="12" t="s">
        <v>512</v>
      </c>
      <c r="L630" s="69" t="s">
        <v>518</v>
      </c>
      <c r="M630" s="11">
        <v>1</v>
      </c>
      <c r="N630" s="96"/>
      <c r="O630" s="83"/>
      <c r="P630" s="84"/>
      <c r="Q630" s="84"/>
      <c r="R630" s="84"/>
      <c r="S630" s="84"/>
      <c r="T630" s="84"/>
      <c r="U630" s="84"/>
      <c r="V630" s="84"/>
      <c r="W630" s="84"/>
      <c r="X630" s="85"/>
      <c r="Z630" s="2">
        <f t="shared" si="33"/>
        <v>0</v>
      </c>
      <c r="AA630" s="2">
        <v>0</v>
      </c>
    </row>
    <row r="631" spans="1:27" ht="12" customHeight="1">
      <c r="A631" s="10">
        <v>627</v>
      </c>
      <c r="B631" s="98" t="s">
        <v>100</v>
      </c>
      <c r="C631" s="98" t="s">
        <v>83</v>
      </c>
      <c r="D631" s="11" t="s">
        <v>52</v>
      </c>
      <c r="E631" s="11" t="s">
        <v>304</v>
      </c>
      <c r="F631" s="12" t="s">
        <v>49</v>
      </c>
      <c r="G631" s="11" t="s">
        <v>511</v>
      </c>
      <c r="H631" s="12" t="s">
        <v>307</v>
      </c>
      <c r="I631" s="11" t="s">
        <v>507</v>
      </c>
      <c r="J631" s="11" t="str">
        <f>"≤12h"</f>
        <v>≤12h</v>
      </c>
      <c r="K631" s="12" t="s">
        <v>47</v>
      </c>
      <c r="L631" s="69" t="s">
        <v>518</v>
      </c>
      <c r="M631" s="11">
        <v>1</v>
      </c>
      <c r="N631" s="96"/>
      <c r="O631" s="83"/>
      <c r="P631" s="84"/>
      <c r="Q631" s="84"/>
      <c r="R631" s="84"/>
      <c r="S631" s="84"/>
      <c r="T631" s="84"/>
      <c r="U631" s="84"/>
      <c r="V631" s="84"/>
      <c r="W631" s="84"/>
      <c r="X631" s="85"/>
      <c r="Z631" s="2">
        <f t="shared" si="33"/>
        <v>0</v>
      </c>
      <c r="AA631" s="2">
        <v>0</v>
      </c>
    </row>
    <row r="632" spans="1:27" ht="12" customHeight="1">
      <c r="A632" s="10">
        <v>628</v>
      </c>
      <c r="B632" s="98" t="s">
        <v>82</v>
      </c>
      <c r="C632" s="98" t="s">
        <v>82</v>
      </c>
      <c r="D632" s="11" t="s">
        <v>51</v>
      </c>
      <c r="E632" s="11" t="s">
        <v>303</v>
      </c>
      <c r="F632" s="12" t="s">
        <v>50</v>
      </c>
      <c r="G632" s="12" t="s">
        <v>310</v>
      </c>
      <c r="H632" s="12" t="s">
        <v>306</v>
      </c>
      <c r="I632" s="11" t="s">
        <v>504</v>
      </c>
      <c r="J632" s="11" t="str">
        <f>"12-16h"</f>
        <v>12-16h</v>
      </c>
      <c r="K632" s="12" t="s">
        <v>512</v>
      </c>
      <c r="L632" s="69" t="s">
        <v>518</v>
      </c>
      <c r="M632" s="11">
        <v>1</v>
      </c>
      <c r="N632" s="96"/>
      <c r="O632" s="83"/>
      <c r="P632" s="84"/>
      <c r="Q632" s="84"/>
      <c r="R632" s="84"/>
      <c r="S632" s="84"/>
      <c r="T632" s="84"/>
      <c r="U632" s="84"/>
      <c r="V632" s="84"/>
      <c r="W632" s="84"/>
      <c r="X632" s="85"/>
      <c r="Z632" s="2">
        <f t="shared" si="33"/>
        <v>0</v>
      </c>
      <c r="AA632" s="2">
        <v>0</v>
      </c>
    </row>
    <row r="633" spans="1:27" ht="12" customHeight="1">
      <c r="A633" s="10">
        <v>629</v>
      </c>
      <c r="B633" s="98" t="s">
        <v>214</v>
      </c>
      <c r="C633" s="98" t="s">
        <v>69</v>
      </c>
      <c r="D633" s="11" t="s">
        <v>52</v>
      </c>
      <c r="E633" s="11" t="s">
        <v>304</v>
      </c>
      <c r="F633" s="12" t="s">
        <v>48</v>
      </c>
      <c r="G633" s="11" t="s">
        <v>511</v>
      </c>
      <c r="H633" s="12" t="s">
        <v>308</v>
      </c>
      <c r="I633" s="103" t="s">
        <v>504</v>
      </c>
      <c r="J633" s="12" t="str">
        <f>"≥17h"</f>
        <v>≥17h</v>
      </c>
      <c r="K633" s="12" t="s">
        <v>512</v>
      </c>
      <c r="L633" s="69" t="s">
        <v>518</v>
      </c>
      <c r="M633" s="11"/>
      <c r="N633" s="96"/>
      <c r="O633" s="83"/>
      <c r="P633" s="84"/>
      <c r="Q633" s="84"/>
      <c r="R633" s="84"/>
      <c r="S633" s="84"/>
      <c r="T633" s="84"/>
      <c r="U633" s="84"/>
      <c r="V633" s="84"/>
      <c r="W633" s="84"/>
      <c r="X633" s="85"/>
      <c r="Z633" s="2">
        <f t="shared" si="33"/>
        <v>0</v>
      </c>
      <c r="AA633" s="2">
        <v>0</v>
      </c>
    </row>
    <row r="634" spans="1:27" ht="12" customHeight="1">
      <c r="A634" s="10">
        <v>630</v>
      </c>
      <c r="B634" s="98" t="s">
        <v>170</v>
      </c>
      <c r="C634" s="98" t="s">
        <v>168</v>
      </c>
      <c r="D634" s="11" t="s">
        <v>51</v>
      </c>
      <c r="E634" s="11" t="s">
        <v>304</v>
      </c>
      <c r="F634" s="12" t="s">
        <v>50</v>
      </c>
      <c r="G634" s="11" t="s">
        <v>511</v>
      </c>
      <c r="H634" s="12" t="s">
        <v>306</v>
      </c>
      <c r="I634" s="103" t="s">
        <v>504</v>
      </c>
      <c r="J634" s="12" t="str">
        <f>"≥17h"</f>
        <v>≥17h</v>
      </c>
      <c r="K634" s="12" t="s">
        <v>513</v>
      </c>
      <c r="L634" s="69" t="s">
        <v>520</v>
      </c>
      <c r="M634" s="11"/>
      <c r="N634" s="96"/>
      <c r="O634" s="83"/>
      <c r="P634" s="84"/>
      <c r="Q634" s="84"/>
      <c r="R634" s="84"/>
      <c r="S634" s="84"/>
      <c r="T634" s="84"/>
      <c r="U634" s="84"/>
      <c r="V634" s="84"/>
      <c r="W634" s="84"/>
      <c r="X634" s="85"/>
      <c r="Z634" s="2">
        <f t="shared" si="33"/>
        <v>0</v>
      </c>
      <c r="AA634" s="2">
        <v>0</v>
      </c>
    </row>
    <row r="635" spans="1:27" ht="12" customHeight="1">
      <c r="A635" s="10">
        <v>631</v>
      </c>
      <c r="B635" s="98" t="s">
        <v>170</v>
      </c>
      <c r="C635" s="98" t="s">
        <v>168</v>
      </c>
      <c r="D635" s="11" t="s">
        <v>51</v>
      </c>
      <c r="E635" s="11" t="s">
        <v>304</v>
      </c>
      <c r="F635" s="12" t="s">
        <v>50</v>
      </c>
      <c r="G635" s="11" t="s">
        <v>511</v>
      </c>
      <c r="H635" s="12" t="s">
        <v>306</v>
      </c>
      <c r="I635" s="103" t="s">
        <v>504</v>
      </c>
      <c r="J635" s="11" t="str">
        <f>"12-16h"</f>
        <v>12-16h</v>
      </c>
      <c r="K635" s="12" t="s">
        <v>47</v>
      </c>
      <c r="L635" s="69" t="s">
        <v>520</v>
      </c>
      <c r="M635" s="11"/>
      <c r="N635" s="96"/>
      <c r="O635" s="83"/>
      <c r="P635" s="84"/>
      <c r="Q635" s="84"/>
      <c r="R635" s="84"/>
      <c r="S635" s="84"/>
      <c r="T635" s="84"/>
      <c r="U635" s="84"/>
      <c r="V635" s="84"/>
      <c r="W635" s="84"/>
      <c r="X635" s="85"/>
      <c r="Z635" s="2">
        <f t="shared" si="33"/>
        <v>0</v>
      </c>
      <c r="AA635" s="2">
        <v>0</v>
      </c>
    </row>
    <row r="636" spans="1:27" ht="12" customHeight="1">
      <c r="A636" s="10">
        <v>632</v>
      </c>
      <c r="B636" s="98" t="s">
        <v>101</v>
      </c>
      <c r="C636" s="98" t="s">
        <v>83</v>
      </c>
      <c r="D636" s="11" t="s">
        <v>52</v>
      </c>
      <c r="E636" s="11" t="s">
        <v>303</v>
      </c>
      <c r="F636" s="12" t="s">
        <v>49</v>
      </c>
      <c r="G636" s="11" t="s">
        <v>511</v>
      </c>
      <c r="H636" s="12" t="s">
        <v>308</v>
      </c>
      <c r="I636" s="11" t="s">
        <v>504</v>
      </c>
      <c r="J636" s="11" t="str">
        <f>"12-16h"</f>
        <v>12-16h</v>
      </c>
      <c r="K636" s="12" t="s">
        <v>512</v>
      </c>
      <c r="L636" s="69" t="s">
        <v>518</v>
      </c>
      <c r="M636" s="11">
        <v>1</v>
      </c>
      <c r="N636" s="96"/>
      <c r="O636" s="83"/>
      <c r="P636" s="84"/>
      <c r="Q636" s="84"/>
      <c r="R636" s="84"/>
      <c r="S636" s="84"/>
      <c r="T636" s="84"/>
      <c r="U636" s="84"/>
      <c r="V636" s="84"/>
      <c r="W636" s="84"/>
      <c r="X636" s="85"/>
      <c r="Z636" s="2">
        <f t="shared" si="33"/>
        <v>0</v>
      </c>
      <c r="AA636" s="2">
        <v>0</v>
      </c>
    </row>
    <row r="637" spans="1:27" ht="12" customHeight="1">
      <c r="A637" s="10">
        <v>633</v>
      </c>
      <c r="B637" s="98" t="s">
        <v>214</v>
      </c>
      <c r="C637" s="98" t="s">
        <v>69</v>
      </c>
      <c r="D637" s="11" t="s">
        <v>51</v>
      </c>
      <c r="E637" s="11" t="s">
        <v>304</v>
      </c>
      <c r="F637" s="12" t="s">
        <v>50</v>
      </c>
      <c r="G637" s="11" t="s">
        <v>511</v>
      </c>
      <c r="H637" s="12" t="s">
        <v>306</v>
      </c>
      <c r="I637" s="103" t="s">
        <v>505</v>
      </c>
      <c r="J637" s="11" t="str">
        <f>"12-16h"</f>
        <v>12-16h</v>
      </c>
      <c r="K637" s="12" t="s">
        <v>512</v>
      </c>
      <c r="L637" s="69" t="s">
        <v>518</v>
      </c>
      <c r="M637" s="11">
        <v>1</v>
      </c>
      <c r="N637" s="96">
        <v>1</v>
      </c>
      <c r="O637" s="83"/>
      <c r="P637" s="84">
        <v>1</v>
      </c>
      <c r="Q637" s="84">
        <v>1</v>
      </c>
      <c r="R637" s="84"/>
      <c r="S637" s="84"/>
      <c r="T637" s="84"/>
      <c r="U637" s="84"/>
      <c r="V637" s="84"/>
      <c r="W637" s="84"/>
      <c r="X637" s="85"/>
      <c r="Y637" s="2">
        <v>1</v>
      </c>
      <c r="Z637" s="2">
        <f t="shared" si="33"/>
        <v>2</v>
      </c>
      <c r="AA637" s="2">
        <v>1</v>
      </c>
    </row>
    <row r="638" spans="1:27" ht="12" customHeight="1">
      <c r="A638" s="10">
        <v>634</v>
      </c>
      <c r="B638" s="98" t="s">
        <v>177</v>
      </c>
      <c r="C638" s="98" t="s">
        <v>168</v>
      </c>
      <c r="D638" s="11" t="s">
        <v>51</v>
      </c>
      <c r="E638" s="11" t="s">
        <v>303</v>
      </c>
      <c r="F638" s="12" t="s">
        <v>48</v>
      </c>
      <c r="G638" s="11" t="s">
        <v>511</v>
      </c>
      <c r="H638" s="12" t="s">
        <v>306</v>
      </c>
      <c r="I638" s="103" t="s">
        <v>504</v>
      </c>
      <c r="J638" s="11" t="str">
        <f>"12-16h"</f>
        <v>12-16h</v>
      </c>
      <c r="K638" s="12" t="s">
        <v>512</v>
      </c>
      <c r="L638" s="69" t="s">
        <v>520</v>
      </c>
      <c r="M638" s="11">
        <v>1</v>
      </c>
      <c r="N638" s="96"/>
      <c r="O638" s="83"/>
      <c r="P638" s="84"/>
      <c r="Q638" s="84"/>
      <c r="R638" s="84"/>
      <c r="S638" s="84"/>
      <c r="T638" s="84"/>
      <c r="U638" s="84"/>
      <c r="V638" s="84"/>
      <c r="W638" s="84"/>
      <c r="X638" s="85"/>
      <c r="Z638" s="2">
        <f t="shared" si="33"/>
        <v>0</v>
      </c>
      <c r="AA638" s="2">
        <v>0</v>
      </c>
    </row>
    <row r="639" spans="1:27" ht="12" customHeight="1">
      <c r="A639" s="10">
        <v>635</v>
      </c>
      <c r="B639" s="98" t="s">
        <v>176</v>
      </c>
      <c r="C639" s="98" t="s">
        <v>168</v>
      </c>
      <c r="D639" s="11" t="s">
        <v>51</v>
      </c>
      <c r="E639" s="11" t="s">
        <v>304</v>
      </c>
      <c r="F639" s="12" t="s">
        <v>50</v>
      </c>
      <c r="G639" s="11" t="s">
        <v>511</v>
      </c>
      <c r="H639" s="12" t="s">
        <v>306</v>
      </c>
      <c r="I639" s="103" t="s">
        <v>504</v>
      </c>
      <c r="J639" s="11" t="str">
        <f>"12-16h"</f>
        <v>12-16h</v>
      </c>
      <c r="K639" s="12" t="s">
        <v>47</v>
      </c>
      <c r="L639" s="69" t="s">
        <v>520</v>
      </c>
      <c r="M639" s="11"/>
      <c r="N639" s="96"/>
      <c r="O639" s="83"/>
      <c r="P639" s="84"/>
      <c r="Q639" s="84"/>
      <c r="R639" s="84"/>
      <c r="S639" s="84"/>
      <c r="T639" s="84"/>
      <c r="U639" s="84"/>
      <c r="V639" s="84"/>
      <c r="W639" s="84"/>
      <c r="X639" s="85"/>
      <c r="Z639" s="2">
        <f t="shared" si="33"/>
        <v>0</v>
      </c>
      <c r="AA639" s="2">
        <v>0</v>
      </c>
    </row>
    <row r="640" spans="1:27" ht="12" customHeight="1">
      <c r="A640" s="10">
        <v>636</v>
      </c>
      <c r="B640" s="98" t="s">
        <v>214</v>
      </c>
      <c r="C640" s="98" t="s">
        <v>69</v>
      </c>
      <c r="D640" s="11" t="s">
        <v>51</v>
      </c>
      <c r="E640" s="11" t="s">
        <v>304</v>
      </c>
      <c r="F640" s="12" t="s">
        <v>49</v>
      </c>
      <c r="G640" s="11" t="s">
        <v>511</v>
      </c>
      <c r="H640" s="12" t="s">
        <v>308</v>
      </c>
      <c r="I640" s="103" t="s">
        <v>504</v>
      </c>
      <c r="J640" s="12" t="str">
        <f>"≥17h"</f>
        <v>≥17h</v>
      </c>
      <c r="K640" s="12" t="s">
        <v>512</v>
      </c>
      <c r="L640" s="69" t="s">
        <v>518</v>
      </c>
      <c r="M640" s="11"/>
      <c r="N640" s="96"/>
      <c r="O640" s="83"/>
      <c r="P640" s="84"/>
      <c r="Q640" s="84"/>
      <c r="R640" s="84"/>
      <c r="S640" s="84"/>
      <c r="T640" s="84"/>
      <c r="U640" s="84"/>
      <c r="V640" s="84"/>
      <c r="W640" s="84"/>
      <c r="X640" s="85"/>
      <c r="Z640" s="2">
        <f t="shared" si="33"/>
        <v>0</v>
      </c>
      <c r="AA640" s="2">
        <v>0</v>
      </c>
    </row>
    <row r="641" spans="1:27" ht="12" customHeight="1">
      <c r="A641" s="10">
        <v>637</v>
      </c>
      <c r="B641" s="98" t="s">
        <v>82</v>
      </c>
      <c r="C641" s="98" t="s">
        <v>82</v>
      </c>
      <c r="D641" s="11" t="s">
        <v>52</v>
      </c>
      <c r="E641" s="11" t="s">
        <v>304</v>
      </c>
      <c r="F641" s="12" t="s">
        <v>49</v>
      </c>
      <c r="G641" s="12" t="s">
        <v>310</v>
      </c>
      <c r="H641" s="12" t="s">
        <v>306</v>
      </c>
      <c r="I641" s="103" t="s">
        <v>505</v>
      </c>
      <c r="J641" s="11" t="str">
        <f>"12-16h"</f>
        <v>12-16h</v>
      </c>
      <c r="K641" s="12" t="s">
        <v>512</v>
      </c>
      <c r="L641" s="69" t="s">
        <v>518</v>
      </c>
      <c r="M641" s="11"/>
      <c r="N641" s="96"/>
      <c r="O641" s="83"/>
      <c r="P641" s="84"/>
      <c r="Q641" s="84"/>
      <c r="R641" s="84"/>
      <c r="S641" s="84"/>
      <c r="T641" s="84"/>
      <c r="U641" s="84"/>
      <c r="V641" s="84"/>
      <c r="W641" s="84"/>
      <c r="X641" s="85"/>
      <c r="Z641" s="2">
        <f t="shared" si="33"/>
        <v>0</v>
      </c>
      <c r="AA641" s="2">
        <v>0</v>
      </c>
    </row>
    <row r="642" spans="1:27" ht="12" customHeight="1">
      <c r="A642" s="10">
        <v>638</v>
      </c>
      <c r="B642" s="98" t="s">
        <v>175</v>
      </c>
      <c r="C642" s="98" t="s">
        <v>168</v>
      </c>
      <c r="D642" s="11" t="s">
        <v>52</v>
      </c>
      <c r="E642" s="11" t="s">
        <v>304</v>
      </c>
      <c r="F642" s="12" t="s">
        <v>49</v>
      </c>
      <c r="G642" s="11" t="s">
        <v>511</v>
      </c>
      <c r="H642" s="12" t="s">
        <v>306</v>
      </c>
      <c r="I642" s="103" t="s">
        <v>504</v>
      </c>
      <c r="J642" s="12" t="str">
        <f>"≥17h"</f>
        <v>≥17h</v>
      </c>
      <c r="K642" s="12" t="s">
        <v>512</v>
      </c>
      <c r="L642" s="69" t="s">
        <v>520</v>
      </c>
      <c r="M642" s="11"/>
      <c r="N642" s="96"/>
      <c r="O642" s="83"/>
      <c r="P642" s="84"/>
      <c r="Q642" s="84"/>
      <c r="R642" s="84"/>
      <c r="S642" s="84"/>
      <c r="T642" s="84"/>
      <c r="U642" s="84"/>
      <c r="V642" s="84"/>
      <c r="W642" s="84"/>
      <c r="X642" s="85"/>
      <c r="Z642" s="2">
        <f t="shared" si="33"/>
        <v>0</v>
      </c>
      <c r="AA642" s="2">
        <v>0</v>
      </c>
    </row>
    <row r="643" spans="1:27" ht="12" customHeight="1">
      <c r="A643" s="10">
        <v>639</v>
      </c>
      <c r="B643" s="98" t="s">
        <v>214</v>
      </c>
      <c r="C643" s="98" t="s">
        <v>69</v>
      </c>
      <c r="D643" s="11" t="s">
        <v>52</v>
      </c>
      <c r="E643" s="11" t="s">
        <v>303</v>
      </c>
      <c r="F643" s="12" t="s">
        <v>49</v>
      </c>
      <c r="G643" s="11" t="s">
        <v>511</v>
      </c>
      <c r="H643" s="12" t="s">
        <v>308</v>
      </c>
      <c r="I643" s="11" t="s">
        <v>504</v>
      </c>
      <c r="J643" s="12" t="str">
        <f>"≥17h"</f>
        <v>≥17h</v>
      </c>
      <c r="K643" s="12" t="s">
        <v>47</v>
      </c>
      <c r="L643" s="69" t="s">
        <v>518</v>
      </c>
      <c r="M643" s="11"/>
      <c r="N643" s="96"/>
      <c r="O643" s="83"/>
      <c r="P643" s="84"/>
      <c r="Q643" s="84"/>
      <c r="R643" s="84"/>
      <c r="S643" s="84"/>
      <c r="T643" s="84"/>
      <c r="U643" s="84"/>
      <c r="V643" s="84"/>
      <c r="W643" s="84"/>
      <c r="X643" s="85"/>
      <c r="Z643" s="2">
        <f t="shared" si="33"/>
        <v>0</v>
      </c>
      <c r="AA643" s="2">
        <v>0</v>
      </c>
    </row>
    <row r="644" spans="1:27" ht="12" customHeight="1">
      <c r="A644" s="10">
        <v>640</v>
      </c>
      <c r="B644" s="98" t="s">
        <v>82</v>
      </c>
      <c r="C644" s="98" t="s">
        <v>82</v>
      </c>
      <c r="D644" s="11" t="s">
        <v>52</v>
      </c>
      <c r="E644" s="11" t="s">
        <v>303</v>
      </c>
      <c r="F644" s="12" t="s">
        <v>49</v>
      </c>
      <c r="G644" s="12" t="s">
        <v>310</v>
      </c>
      <c r="H644" s="12" t="s">
        <v>306</v>
      </c>
      <c r="I644" s="103" t="s">
        <v>505</v>
      </c>
      <c r="J644" s="12" t="str">
        <f>"≥17h"</f>
        <v>≥17h</v>
      </c>
      <c r="K644" s="12" t="s">
        <v>512</v>
      </c>
      <c r="L644" s="69" t="s">
        <v>518</v>
      </c>
      <c r="M644" s="11">
        <v>1</v>
      </c>
      <c r="N644" s="96"/>
      <c r="O644" s="83"/>
      <c r="P644" s="84"/>
      <c r="Q644" s="84"/>
      <c r="R644" s="84"/>
      <c r="S644" s="84"/>
      <c r="T644" s="84"/>
      <c r="U644" s="84"/>
      <c r="V644" s="84"/>
      <c r="W644" s="84"/>
      <c r="X644" s="85"/>
      <c r="Z644" s="2">
        <f t="shared" si="33"/>
        <v>0</v>
      </c>
      <c r="AA644" s="2">
        <v>0</v>
      </c>
    </row>
    <row r="645" spans="1:27" ht="12" customHeight="1">
      <c r="A645" s="10">
        <v>641</v>
      </c>
      <c r="B645" s="98" t="s">
        <v>177</v>
      </c>
      <c r="C645" s="98" t="s">
        <v>168</v>
      </c>
      <c r="D645" s="11" t="s">
        <v>52</v>
      </c>
      <c r="E645" s="11" t="s">
        <v>304</v>
      </c>
      <c r="F645" s="12" t="s">
        <v>49</v>
      </c>
      <c r="G645" s="11" t="s">
        <v>511</v>
      </c>
      <c r="H645" s="12" t="s">
        <v>306</v>
      </c>
      <c r="I645" s="103" t="s">
        <v>505</v>
      </c>
      <c r="J645" s="11" t="str">
        <f>"12-16h"</f>
        <v>12-16h</v>
      </c>
      <c r="K645" s="12" t="s">
        <v>512</v>
      </c>
      <c r="L645" s="69" t="s">
        <v>520</v>
      </c>
      <c r="M645" s="11"/>
      <c r="N645" s="96"/>
      <c r="O645" s="83"/>
      <c r="P645" s="84"/>
      <c r="Q645" s="84"/>
      <c r="R645" s="84"/>
      <c r="S645" s="84"/>
      <c r="T645" s="84"/>
      <c r="U645" s="84"/>
      <c r="V645" s="84"/>
      <c r="W645" s="84"/>
      <c r="X645" s="85"/>
      <c r="Z645" s="2">
        <f t="shared" si="33"/>
        <v>0</v>
      </c>
      <c r="AA645" s="2">
        <v>0</v>
      </c>
    </row>
    <row r="646" spans="1:27" ht="12" customHeight="1">
      <c r="A646" s="10">
        <v>642</v>
      </c>
      <c r="B646" s="98" t="s">
        <v>129</v>
      </c>
      <c r="C646" s="98" t="s">
        <v>126</v>
      </c>
      <c r="D646" s="11" t="s">
        <v>51</v>
      </c>
      <c r="E646" s="11" t="s">
        <v>303</v>
      </c>
      <c r="F646" s="12" t="s">
        <v>50</v>
      </c>
      <c r="G646" s="11" t="s">
        <v>511</v>
      </c>
      <c r="H646" s="12" t="s">
        <v>308</v>
      </c>
      <c r="I646" s="11" t="s">
        <v>507</v>
      </c>
      <c r="J646" s="12" t="str">
        <f>"≥17h"</f>
        <v>≥17h</v>
      </c>
      <c r="K646" s="12" t="s">
        <v>512</v>
      </c>
      <c r="L646" s="69" t="s">
        <v>518</v>
      </c>
      <c r="M646" s="11"/>
      <c r="N646" s="96"/>
      <c r="O646" s="83"/>
      <c r="P646" s="84"/>
      <c r="Q646" s="84"/>
      <c r="R646" s="84"/>
      <c r="S646" s="84"/>
      <c r="T646" s="84"/>
      <c r="U646" s="84"/>
      <c r="V646" s="84"/>
      <c r="W646" s="84"/>
      <c r="X646" s="85"/>
      <c r="Z646" s="2">
        <f t="shared" ref="Z646:Z709" si="34">SUM(O646:X646)</f>
        <v>0</v>
      </c>
      <c r="AA646" s="2">
        <v>0</v>
      </c>
    </row>
    <row r="647" spans="1:27" ht="12" customHeight="1">
      <c r="A647" s="10">
        <v>643</v>
      </c>
      <c r="B647" s="98" t="s">
        <v>130</v>
      </c>
      <c r="C647" s="98" t="s">
        <v>126</v>
      </c>
      <c r="D647" s="11" t="s">
        <v>52</v>
      </c>
      <c r="E647" s="11" t="s">
        <v>303</v>
      </c>
      <c r="F647" s="12" t="s">
        <v>49</v>
      </c>
      <c r="G647" s="11" t="s">
        <v>511</v>
      </c>
      <c r="H647" s="12" t="s">
        <v>307</v>
      </c>
      <c r="I647" s="11" t="s">
        <v>507</v>
      </c>
      <c r="J647" s="12" t="str">
        <f>"≥17h"</f>
        <v>≥17h</v>
      </c>
      <c r="K647" s="12" t="s">
        <v>47</v>
      </c>
      <c r="L647" s="69" t="s">
        <v>518</v>
      </c>
      <c r="M647" s="11"/>
      <c r="N647" s="96"/>
      <c r="O647" s="83"/>
      <c r="P647" s="84"/>
      <c r="Q647" s="84"/>
      <c r="R647" s="84"/>
      <c r="S647" s="84"/>
      <c r="T647" s="84"/>
      <c r="U647" s="84"/>
      <c r="V647" s="84"/>
      <c r="W647" s="84"/>
      <c r="X647" s="85"/>
      <c r="Z647" s="2">
        <f t="shared" si="34"/>
        <v>0</v>
      </c>
      <c r="AA647" s="2">
        <v>0</v>
      </c>
    </row>
    <row r="648" spans="1:27" ht="12" customHeight="1">
      <c r="A648" s="10">
        <v>644</v>
      </c>
      <c r="B648" s="98" t="s">
        <v>215</v>
      </c>
      <c r="C648" s="98" t="s">
        <v>69</v>
      </c>
      <c r="D648" s="11" t="s">
        <v>25</v>
      </c>
      <c r="E648" s="11" t="s">
        <v>303</v>
      </c>
      <c r="F648" s="12" t="s">
        <v>50</v>
      </c>
      <c r="G648" s="11" t="s">
        <v>511</v>
      </c>
      <c r="H648" s="12" t="s">
        <v>307</v>
      </c>
      <c r="I648" s="11" t="s">
        <v>507</v>
      </c>
      <c r="J648" s="12" t="str">
        <f>"≥17h"</f>
        <v>≥17h</v>
      </c>
      <c r="K648" s="12" t="s">
        <v>47</v>
      </c>
      <c r="L648" s="69" t="s">
        <v>518</v>
      </c>
      <c r="M648" s="11">
        <v>1</v>
      </c>
      <c r="N648" s="96"/>
      <c r="O648" s="83"/>
      <c r="P648" s="84"/>
      <c r="Q648" s="84"/>
      <c r="R648" s="84"/>
      <c r="S648" s="84"/>
      <c r="T648" s="84"/>
      <c r="U648" s="84"/>
      <c r="V648" s="84"/>
      <c r="W648" s="84"/>
      <c r="X648" s="85"/>
      <c r="Z648" s="2">
        <f t="shared" si="34"/>
        <v>0</v>
      </c>
      <c r="AA648" s="2">
        <v>0</v>
      </c>
    </row>
    <row r="649" spans="1:27" ht="12" customHeight="1">
      <c r="A649" s="10">
        <v>645</v>
      </c>
      <c r="B649" s="98" t="s">
        <v>82</v>
      </c>
      <c r="C649" s="98" t="s">
        <v>82</v>
      </c>
      <c r="D649" s="11" t="s">
        <v>52</v>
      </c>
      <c r="E649" s="11" t="s">
        <v>304</v>
      </c>
      <c r="F649" s="12" t="s">
        <v>49</v>
      </c>
      <c r="G649" s="12" t="s">
        <v>310</v>
      </c>
      <c r="H649" s="12" t="s">
        <v>306</v>
      </c>
      <c r="I649" s="103" t="s">
        <v>504</v>
      </c>
      <c r="J649" s="12" t="str">
        <f>"≥17h"</f>
        <v>≥17h</v>
      </c>
      <c r="K649" s="12" t="s">
        <v>512</v>
      </c>
      <c r="L649" s="69" t="s">
        <v>518</v>
      </c>
      <c r="M649" s="11">
        <v>1</v>
      </c>
      <c r="N649" s="96"/>
      <c r="O649" s="83"/>
      <c r="P649" s="84"/>
      <c r="Q649" s="84"/>
      <c r="R649" s="84"/>
      <c r="S649" s="84"/>
      <c r="T649" s="84"/>
      <c r="U649" s="84"/>
      <c r="V649" s="84"/>
      <c r="W649" s="84"/>
      <c r="X649" s="85"/>
      <c r="Z649" s="2">
        <f t="shared" si="34"/>
        <v>0</v>
      </c>
      <c r="AA649" s="2">
        <v>0</v>
      </c>
    </row>
    <row r="650" spans="1:27" ht="12" customHeight="1">
      <c r="A650" s="10">
        <v>646</v>
      </c>
      <c r="B650" s="98" t="s">
        <v>170</v>
      </c>
      <c r="C650" s="98" t="s">
        <v>168</v>
      </c>
      <c r="D650" s="11" t="s">
        <v>52</v>
      </c>
      <c r="E650" s="11" t="s">
        <v>304</v>
      </c>
      <c r="F650" s="12" t="s">
        <v>49</v>
      </c>
      <c r="G650" s="11" t="s">
        <v>511</v>
      </c>
      <c r="H650" s="12" t="s">
        <v>306</v>
      </c>
      <c r="I650" s="103" t="s">
        <v>504</v>
      </c>
      <c r="J650" s="12" t="str">
        <f>"≥17h"</f>
        <v>≥17h</v>
      </c>
      <c r="K650" s="12" t="s">
        <v>47</v>
      </c>
      <c r="L650" s="69" t="s">
        <v>520</v>
      </c>
      <c r="M650" s="11"/>
      <c r="N650" s="96"/>
      <c r="O650" s="83"/>
      <c r="P650" s="84"/>
      <c r="Q650" s="84"/>
      <c r="R650" s="84"/>
      <c r="S650" s="84"/>
      <c r="T650" s="84"/>
      <c r="U650" s="84"/>
      <c r="V650" s="84"/>
      <c r="W650" s="84"/>
      <c r="X650" s="85"/>
      <c r="Z650" s="2">
        <f t="shared" si="34"/>
        <v>0</v>
      </c>
      <c r="AA650" s="2">
        <v>0</v>
      </c>
    </row>
    <row r="651" spans="1:27" ht="12" customHeight="1">
      <c r="A651" s="10">
        <v>647</v>
      </c>
      <c r="B651" s="98" t="s">
        <v>182</v>
      </c>
      <c r="C651" s="98" t="s">
        <v>168</v>
      </c>
      <c r="D651" s="11" t="s">
        <v>51</v>
      </c>
      <c r="E651" s="11" t="s">
        <v>304</v>
      </c>
      <c r="F651" s="12" t="s">
        <v>48</v>
      </c>
      <c r="G651" s="11" t="s">
        <v>511</v>
      </c>
      <c r="H651" s="12" t="s">
        <v>308</v>
      </c>
      <c r="I651" s="103" t="s">
        <v>504</v>
      </c>
      <c r="J651" s="11" t="str">
        <f>"12-16h"</f>
        <v>12-16h</v>
      </c>
      <c r="K651" s="12" t="s">
        <v>513</v>
      </c>
      <c r="L651" s="69" t="s">
        <v>520</v>
      </c>
      <c r="M651" s="11">
        <v>1</v>
      </c>
      <c r="N651" s="96"/>
      <c r="O651" s="83"/>
      <c r="P651" s="84"/>
      <c r="Q651" s="84"/>
      <c r="R651" s="84"/>
      <c r="S651" s="84"/>
      <c r="T651" s="84"/>
      <c r="U651" s="84"/>
      <c r="V651" s="84"/>
      <c r="W651" s="84"/>
      <c r="X651" s="85"/>
      <c r="Z651" s="2">
        <f t="shared" si="34"/>
        <v>0</v>
      </c>
      <c r="AA651" s="2">
        <v>0</v>
      </c>
    </row>
    <row r="652" spans="1:27" ht="12" customHeight="1">
      <c r="A652" s="10">
        <v>648</v>
      </c>
      <c r="B652" s="98" t="s">
        <v>216</v>
      </c>
      <c r="C652" s="98" t="s">
        <v>69</v>
      </c>
      <c r="D652" s="11" t="s">
        <v>52</v>
      </c>
      <c r="E652" s="11" t="s">
        <v>304</v>
      </c>
      <c r="F652" s="12" t="s">
        <v>48</v>
      </c>
      <c r="G652" s="11" t="s">
        <v>511</v>
      </c>
      <c r="H652" s="12" t="s">
        <v>308</v>
      </c>
      <c r="I652" s="11" t="s">
        <v>507</v>
      </c>
      <c r="J652" s="12" t="str">
        <f>"≥17h"</f>
        <v>≥17h</v>
      </c>
      <c r="K652" s="12" t="s">
        <v>513</v>
      </c>
      <c r="L652" s="69" t="s">
        <v>518</v>
      </c>
      <c r="M652" s="11">
        <v>1</v>
      </c>
      <c r="N652" s="96"/>
      <c r="O652" s="83"/>
      <c r="P652" s="84"/>
      <c r="Q652" s="84"/>
      <c r="R652" s="84"/>
      <c r="S652" s="84"/>
      <c r="T652" s="84"/>
      <c r="U652" s="84"/>
      <c r="V652" s="84"/>
      <c r="W652" s="84"/>
      <c r="X652" s="85"/>
      <c r="Z652" s="2">
        <f t="shared" si="34"/>
        <v>0</v>
      </c>
      <c r="AA652" s="2">
        <v>0</v>
      </c>
    </row>
    <row r="653" spans="1:27" ht="12" customHeight="1">
      <c r="A653" s="10">
        <v>649</v>
      </c>
      <c r="B653" s="98" t="s">
        <v>170</v>
      </c>
      <c r="C653" s="98" t="s">
        <v>168</v>
      </c>
      <c r="D653" s="11" t="s">
        <v>52</v>
      </c>
      <c r="E653" s="11" t="s">
        <v>304</v>
      </c>
      <c r="F653" s="12" t="s">
        <v>48</v>
      </c>
      <c r="G653" s="11" t="s">
        <v>511</v>
      </c>
      <c r="H653" s="12" t="s">
        <v>306</v>
      </c>
      <c r="I653" s="103" t="s">
        <v>505</v>
      </c>
      <c r="J653" s="12" t="str">
        <f>"≥17h"</f>
        <v>≥17h</v>
      </c>
      <c r="K653" s="12" t="s">
        <v>47</v>
      </c>
      <c r="L653" s="69" t="s">
        <v>520</v>
      </c>
      <c r="M653" s="11"/>
      <c r="N653" s="96"/>
      <c r="O653" s="83"/>
      <c r="P653" s="84"/>
      <c r="Q653" s="84"/>
      <c r="R653" s="84"/>
      <c r="S653" s="84"/>
      <c r="T653" s="84"/>
      <c r="U653" s="84"/>
      <c r="V653" s="84"/>
      <c r="W653" s="84"/>
      <c r="X653" s="85"/>
      <c r="Z653" s="2">
        <f t="shared" si="34"/>
        <v>0</v>
      </c>
      <c r="AA653" s="2">
        <v>0</v>
      </c>
    </row>
    <row r="654" spans="1:27" ht="12" customHeight="1">
      <c r="A654" s="10">
        <v>650</v>
      </c>
      <c r="B654" s="98" t="s">
        <v>217</v>
      </c>
      <c r="C654" s="98" t="s">
        <v>69</v>
      </c>
      <c r="D654" s="11" t="s">
        <v>52</v>
      </c>
      <c r="E654" s="11" t="s">
        <v>304</v>
      </c>
      <c r="F654" s="12" t="s">
        <v>50</v>
      </c>
      <c r="G654" s="11" t="s">
        <v>511</v>
      </c>
      <c r="H654" s="12" t="s">
        <v>308</v>
      </c>
      <c r="I654" s="11" t="s">
        <v>507</v>
      </c>
      <c r="J654" s="12" t="str">
        <f>"≥17h"</f>
        <v>≥17h</v>
      </c>
      <c r="K654" s="12" t="s">
        <v>512</v>
      </c>
      <c r="L654" s="69" t="s">
        <v>518</v>
      </c>
      <c r="M654" s="11">
        <v>1</v>
      </c>
      <c r="N654" s="96">
        <v>1</v>
      </c>
      <c r="O654" s="83">
        <v>1</v>
      </c>
      <c r="P654" s="84"/>
      <c r="Q654" s="84"/>
      <c r="R654" s="84"/>
      <c r="S654" s="84"/>
      <c r="T654" s="84"/>
      <c r="U654" s="84"/>
      <c r="V654" s="84"/>
      <c r="W654" s="84"/>
      <c r="X654" s="85"/>
      <c r="Y654" s="2">
        <v>1</v>
      </c>
      <c r="Z654" s="2">
        <f t="shared" si="34"/>
        <v>1</v>
      </c>
      <c r="AA654" s="2">
        <v>1</v>
      </c>
    </row>
    <row r="655" spans="1:27" ht="12" customHeight="1">
      <c r="A655" s="10">
        <v>651</v>
      </c>
      <c r="B655" s="98" t="s">
        <v>82</v>
      </c>
      <c r="C655" s="98" t="s">
        <v>82</v>
      </c>
      <c r="D655" s="11" t="s">
        <v>52</v>
      </c>
      <c r="E655" s="11" t="s">
        <v>303</v>
      </c>
      <c r="F655" s="12" t="s">
        <v>48</v>
      </c>
      <c r="G655" s="12" t="s">
        <v>310</v>
      </c>
      <c r="H655" s="12" t="s">
        <v>306</v>
      </c>
      <c r="I655" s="11" t="s">
        <v>504</v>
      </c>
      <c r="J655" s="11" t="str">
        <f>"12-16h"</f>
        <v>12-16h</v>
      </c>
      <c r="K655" s="12" t="s">
        <v>513</v>
      </c>
      <c r="L655" s="69" t="s">
        <v>518</v>
      </c>
      <c r="M655" s="11">
        <v>1</v>
      </c>
      <c r="N655" s="96"/>
      <c r="O655" s="83"/>
      <c r="P655" s="84"/>
      <c r="Q655" s="84"/>
      <c r="R655" s="84"/>
      <c r="S655" s="84"/>
      <c r="T655" s="84"/>
      <c r="U655" s="84"/>
      <c r="V655" s="84"/>
      <c r="W655" s="84"/>
      <c r="X655" s="85"/>
      <c r="Z655" s="2">
        <f t="shared" si="34"/>
        <v>0</v>
      </c>
      <c r="AA655" s="2">
        <v>0</v>
      </c>
    </row>
    <row r="656" spans="1:27" ht="12" customHeight="1">
      <c r="A656" s="10">
        <v>652</v>
      </c>
      <c r="B656" s="98" t="s">
        <v>128</v>
      </c>
      <c r="C656" s="98" t="s">
        <v>126</v>
      </c>
      <c r="D656" s="11" t="s">
        <v>52</v>
      </c>
      <c r="E656" s="11" t="s">
        <v>304</v>
      </c>
      <c r="F656" s="12" t="s">
        <v>49</v>
      </c>
      <c r="G656" s="11" t="s">
        <v>511</v>
      </c>
      <c r="H656" s="12" t="s">
        <v>306</v>
      </c>
      <c r="I656" s="103" t="s">
        <v>504</v>
      </c>
      <c r="J656" s="12" t="str">
        <f>"≥17h"</f>
        <v>≥17h</v>
      </c>
      <c r="K656" s="12" t="s">
        <v>47</v>
      </c>
      <c r="L656" s="69" t="s">
        <v>518</v>
      </c>
      <c r="M656" s="11"/>
      <c r="N656" s="96"/>
      <c r="O656" s="83"/>
      <c r="P656" s="84"/>
      <c r="Q656" s="84"/>
      <c r="R656" s="84"/>
      <c r="S656" s="84"/>
      <c r="T656" s="84"/>
      <c r="U656" s="84"/>
      <c r="V656" s="84"/>
      <c r="W656" s="84"/>
      <c r="X656" s="85"/>
      <c r="Z656" s="2">
        <f t="shared" si="34"/>
        <v>0</v>
      </c>
      <c r="AA656" s="2">
        <v>0</v>
      </c>
    </row>
    <row r="657" spans="1:27" ht="12" customHeight="1">
      <c r="A657" s="10">
        <v>653</v>
      </c>
      <c r="B657" s="98" t="s">
        <v>178</v>
      </c>
      <c r="C657" s="98" t="s">
        <v>168</v>
      </c>
      <c r="D657" s="11" t="s">
        <v>51</v>
      </c>
      <c r="E657" s="11" t="s">
        <v>303</v>
      </c>
      <c r="F657" s="12" t="s">
        <v>50</v>
      </c>
      <c r="G657" s="11" t="s">
        <v>511</v>
      </c>
      <c r="H657" s="12" t="s">
        <v>308</v>
      </c>
      <c r="I657" s="11" t="s">
        <v>504</v>
      </c>
      <c r="J657" s="12" t="str">
        <f>"≥17h"</f>
        <v>≥17h</v>
      </c>
      <c r="K657" s="12" t="s">
        <v>47</v>
      </c>
      <c r="L657" s="69" t="s">
        <v>520</v>
      </c>
      <c r="M657" s="11">
        <v>1</v>
      </c>
      <c r="N657" s="96"/>
      <c r="O657" s="83"/>
      <c r="P657" s="84"/>
      <c r="Q657" s="84"/>
      <c r="R657" s="84"/>
      <c r="S657" s="84"/>
      <c r="T657" s="84"/>
      <c r="U657" s="84"/>
      <c r="V657" s="84"/>
      <c r="W657" s="84"/>
      <c r="X657" s="85"/>
      <c r="Z657" s="2">
        <f t="shared" si="34"/>
        <v>0</v>
      </c>
      <c r="AA657" s="2">
        <v>0</v>
      </c>
    </row>
    <row r="658" spans="1:27" ht="12" customHeight="1">
      <c r="A658" s="10">
        <v>654</v>
      </c>
      <c r="B658" s="98" t="s">
        <v>217</v>
      </c>
      <c r="C658" s="98" t="s">
        <v>69</v>
      </c>
      <c r="D658" s="11" t="s">
        <v>25</v>
      </c>
      <c r="E658" s="11" t="s">
        <v>304</v>
      </c>
      <c r="F658" s="12" t="s">
        <v>48</v>
      </c>
      <c r="G658" s="11" t="s">
        <v>511</v>
      </c>
      <c r="H658" s="12" t="s">
        <v>307</v>
      </c>
      <c r="I658" s="11" t="s">
        <v>504</v>
      </c>
      <c r="J658" s="12" t="str">
        <f>"≥17h"</f>
        <v>≥17h</v>
      </c>
      <c r="K658" s="12" t="s">
        <v>513</v>
      </c>
      <c r="L658" s="69" t="s">
        <v>518</v>
      </c>
      <c r="M658" s="11"/>
      <c r="N658" s="96"/>
      <c r="O658" s="83"/>
      <c r="P658" s="84"/>
      <c r="Q658" s="84"/>
      <c r="R658" s="84"/>
      <c r="S658" s="84"/>
      <c r="T658" s="84"/>
      <c r="U658" s="84"/>
      <c r="V658" s="84"/>
      <c r="W658" s="84"/>
      <c r="X658" s="85"/>
      <c r="Z658" s="2">
        <f t="shared" si="34"/>
        <v>0</v>
      </c>
      <c r="AA658" s="2">
        <v>0</v>
      </c>
    </row>
    <row r="659" spans="1:27" ht="12" customHeight="1">
      <c r="A659" s="10">
        <v>655</v>
      </c>
      <c r="B659" s="98" t="s">
        <v>82</v>
      </c>
      <c r="C659" s="98" t="s">
        <v>82</v>
      </c>
      <c r="D659" s="11" t="s">
        <v>52</v>
      </c>
      <c r="E659" s="11" t="s">
        <v>303</v>
      </c>
      <c r="F659" s="12" t="s">
        <v>48</v>
      </c>
      <c r="G659" s="12" t="s">
        <v>310</v>
      </c>
      <c r="H659" s="12" t="s">
        <v>306</v>
      </c>
      <c r="I659" s="11" t="s">
        <v>507</v>
      </c>
      <c r="J659" s="11" t="str">
        <f>"12-16h"</f>
        <v>12-16h</v>
      </c>
      <c r="K659" s="12" t="s">
        <v>513</v>
      </c>
      <c r="L659" s="69" t="s">
        <v>518</v>
      </c>
      <c r="M659" s="11"/>
      <c r="N659" s="96"/>
      <c r="O659" s="83"/>
      <c r="P659" s="84"/>
      <c r="Q659" s="84"/>
      <c r="R659" s="84"/>
      <c r="S659" s="84"/>
      <c r="T659" s="84"/>
      <c r="U659" s="84"/>
      <c r="V659" s="84"/>
      <c r="W659" s="84"/>
      <c r="X659" s="85"/>
      <c r="Z659" s="2">
        <f t="shared" si="34"/>
        <v>0</v>
      </c>
      <c r="AA659" s="2">
        <v>0</v>
      </c>
    </row>
    <row r="660" spans="1:27" ht="12" customHeight="1">
      <c r="A660" s="10">
        <v>656</v>
      </c>
      <c r="B660" s="98" t="s">
        <v>218</v>
      </c>
      <c r="C660" s="98" t="s">
        <v>69</v>
      </c>
      <c r="D660" s="11" t="s">
        <v>51</v>
      </c>
      <c r="E660" s="11" t="s">
        <v>303</v>
      </c>
      <c r="F660" s="12" t="s">
        <v>48</v>
      </c>
      <c r="G660" s="11" t="s">
        <v>511</v>
      </c>
      <c r="H660" s="12" t="s">
        <v>308</v>
      </c>
      <c r="I660" s="11" t="s">
        <v>507</v>
      </c>
      <c r="J660" s="12" t="str">
        <f t="shared" ref="J660:J666" si="35">"≥17h"</f>
        <v>≥17h</v>
      </c>
      <c r="K660" s="12" t="s">
        <v>513</v>
      </c>
      <c r="L660" s="69" t="s">
        <v>518</v>
      </c>
      <c r="M660" s="11">
        <v>1</v>
      </c>
      <c r="N660" s="96">
        <v>1</v>
      </c>
      <c r="O660" s="83"/>
      <c r="P660" s="84"/>
      <c r="Q660" s="84"/>
      <c r="R660" s="84"/>
      <c r="S660" s="84">
        <v>1</v>
      </c>
      <c r="T660" s="84"/>
      <c r="U660" s="84"/>
      <c r="V660" s="84"/>
      <c r="W660" s="84">
        <v>1</v>
      </c>
      <c r="X660" s="85"/>
      <c r="Y660" s="2">
        <v>1</v>
      </c>
      <c r="Z660" s="2">
        <f t="shared" si="34"/>
        <v>2</v>
      </c>
      <c r="AA660" s="2">
        <v>1</v>
      </c>
    </row>
    <row r="661" spans="1:27" ht="12" customHeight="1">
      <c r="A661" s="10">
        <v>657</v>
      </c>
      <c r="B661" s="98" t="s">
        <v>183</v>
      </c>
      <c r="C661" s="98" t="s">
        <v>168</v>
      </c>
      <c r="D661" s="11" t="s">
        <v>51</v>
      </c>
      <c r="E661" s="11" t="s">
        <v>304</v>
      </c>
      <c r="F661" s="75" t="s">
        <v>47</v>
      </c>
      <c r="G661" s="11" t="s">
        <v>511</v>
      </c>
      <c r="H661" s="12" t="s">
        <v>306</v>
      </c>
      <c r="I661" s="103" t="s">
        <v>504</v>
      </c>
      <c r="J661" s="12" t="str">
        <f t="shared" si="35"/>
        <v>≥17h</v>
      </c>
      <c r="K661" s="12" t="s">
        <v>47</v>
      </c>
      <c r="L661" s="69" t="s">
        <v>520</v>
      </c>
      <c r="M661" s="11"/>
      <c r="N661" s="96"/>
      <c r="O661" s="83"/>
      <c r="P661" s="84"/>
      <c r="Q661" s="84"/>
      <c r="R661" s="84"/>
      <c r="S661" s="84"/>
      <c r="T661" s="84"/>
      <c r="U661" s="84"/>
      <c r="V661" s="84"/>
      <c r="W661" s="84"/>
      <c r="X661" s="85"/>
      <c r="Z661" s="2">
        <f t="shared" si="34"/>
        <v>0</v>
      </c>
      <c r="AA661" s="2">
        <v>0</v>
      </c>
    </row>
    <row r="662" spans="1:27" ht="12" customHeight="1">
      <c r="A662" s="10">
        <v>658</v>
      </c>
      <c r="B662" s="98" t="s">
        <v>128</v>
      </c>
      <c r="C662" s="98" t="s">
        <v>126</v>
      </c>
      <c r="D662" s="11" t="s">
        <v>51</v>
      </c>
      <c r="E662" s="11" t="s">
        <v>304</v>
      </c>
      <c r="F662" s="12" t="s">
        <v>49</v>
      </c>
      <c r="G662" s="11" t="s">
        <v>511</v>
      </c>
      <c r="H662" s="12" t="s">
        <v>306</v>
      </c>
      <c r="I662" s="103" t="s">
        <v>505</v>
      </c>
      <c r="J662" s="12" t="str">
        <f t="shared" si="35"/>
        <v>≥17h</v>
      </c>
      <c r="K662" s="12" t="s">
        <v>47</v>
      </c>
      <c r="L662" s="69" t="s">
        <v>518</v>
      </c>
      <c r="M662" s="11"/>
      <c r="N662" s="96"/>
      <c r="O662" s="83"/>
      <c r="P662" s="84"/>
      <c r="Q662" s="84"/>
      <c r="R662" s="84"/>
      <c r="S662" s="84"/>
      <c r="T662" s="84"/>
      <c r="U662" s="84"/>
      <c r="V662" s="84"/>
      <c r="W662" s="84"/>
      <c r="X662" s="85"/>
      <c r="Z662" s="2">
        <f t="shared" si="34"/>
        <v>0</v>
      </c>
      <c r="AA662" s="2">
        <v>0</v>
      </c>
    </row>
    <row r="663" spans="1:27" ht="12" customHeight="1">
      <c r="A663" s="10">
        <v>659</v>
      </c>
      <c r="B663" s="98" t="s">
        <v>218</v>
      </c>
      <c r="C663" s="98" t="s">
        <v>69</v>
      </c>
      <c r="D663" s="11" t="s">
        <v>52</v>
      </c>
      <c r="E663" s="11" t="s">
        <v>303</v>
      </c>
      <c r="F663" s="12" t="s">
        <v>48</v>
      </c>
      <c r="G663" s="11" t="s">
        <v>511</v>
      </c>
      <c r="H663" s="12" t="s">
        <v>307</v>
      </c>
      <c r="I663" s="11" t="s">
        <v>507</v>
      </c>
      <c r="J663" s="12" t="str">
        <f t="shared" si="35"/>
        <v>≥17h</v>
      </c>
      <c r="K663" s="12" t="s">
        <v>513</v>
      </c>
      <c r="L663" s="69" t="s">
        <v>518</v>
      </c>
      <c r="M663" s="11"/>
      <c r="N663" s="96"/>
      <c r="O663" s="83"/>
      <c r="P663" s="84"/>
      <c r="Q663" s="84"/>
      <c r="R663" s="84"/>
      <c r="S663" s="84"/>
      <c r="T663" s="84"/>
      <c r="U663" s="84"/>
      <c r="V663" s="84"/>
      <c r="W663" s="84"/>
      <c r="X663" s="85"/>
      <c r="Z663" s="2">
        <f t="shared" si="34"/>
        <v>0</v>
      </c>
      <c r="AA663" s="2">
        <v>0</v>
      </c>
    </row>
    <row r="664" spans="1:27" ht="12" customHeight="1">
      <c r="A664" s="10">
        <v>660</v>
      </c>
      <c r="B664" s="98" t="s">
        <v>128</v>
      </c>
      <c r="C664" s="98" t="s">
        <v>126</v>
      </c>
      <c r="D664" s="11" t="s">
        <v>51</v>
      </c>
      <c r="E664" s="11" t="s">
        <v>304</v>
      </c>
      <c r="F664" s="12" t="s">
        <v>49</v>
      </c>
      <c r="G664" s="11" t="s">
        <v>511</v>
      </c>
      <c r="H664" s="12" t="s">
        <v>306</v>
      </c>
      <c r="I664" s="11" t="s">
        <v>504</v>
      </c>
      <c r="J664" s="12" t="str">
        <f t="shared" si="35"/>
        <v>≥17h</v>
      </c>
      <c r="K664" s="12" t="s">
        <v>47</v>
      </c>
      <c r="L664" s="69" t="s">
        <v>518</v>
      </c>
      <c r="M664" s="11"/>
      <c r="N664" s="96"/>
      <c r="O664" s="83"/>
      <c r="P664" s="84"/>
      <c r="Q664" s="84"/>
      <c r="R664" s="84"/>
      <c r="S664" s="84"/>
      <c r="T664" s="84"/>
      <c r="U664" s="84"/>
      <c r="V664" s="84"/>
      <c r="W664" s="84"/>
      <c r="X664" s="85"/>
      <c r="Z664" s="2">
        <f t="shared" si="34"/>
        <v>0</v>
      </c>
      <c r="AA664" s="2">
        <v>0</v>
      </c>
    </row>
    <row r="665" spans="1:27" ht="12" customHeight="1">
      <c r="A665" s="10">
        <v>661</v>
      </c>
      <c r="B665" s="98" t="s">
        <v>183</v>
      </c>
      <c r="C665" s="98" t="s">
        <v>168</v>
      </c>
      <c r="D665" s="11" t="s">
        <v>25</v>
      </c>
      <c r="E665" s="11" t="s">
        <v>304</v>
      </c>
      <c r="F665" s="12" t="s">
        <v>49</v>
      </c>
      <c r="G665" s="11" t="s">
        <v>511</v>
      </c>
      <c r="H665" s="12" t="s">
        <v>306</v>
      </c>
      <c r="I665" s="103" t="s">
        <v>504</v>
      </c>
      <c r="J665" s="12" t="str">
        <f t="shared" si="35"/>
        <v>≥17h</v>
      </c>
      <c r="K665" s="12" t="s">
        <v>512</v>
      </c>
      <c r="L665" s="69" t="s">
        <v>520</v>
      </c>
      <c r="M665" s="11">
        <v>1</v>
      </c>
      <c r="N665" s="96">
        <v>1</v>
      </c>
      <c r="O665" s="83"/>
      <c r="P665" s="84"/>
      <c r="Q665" s="84"/>
      <c r="R665" s="84">
        <v>1</v>
      </c>
      <c r="S665" s="84"/>
      <c r="T665" s="84"/>
      <c r="U665" s="84"/>
      <c r="V665" s="84"/>
      <c r="W665" s="84"/>
      <c r="X665" s="85"/>
      <c r="Y665" s="2">
        <v>1</v>
      </c>
      <c r="Z665" s="2">
        <f t="shared" si="34"/>
        <v>1</v>
      </c>
      <c r="AA665" s="2">
        <v>1</v>
      </c>
    </row>
    <row r="666" spans="1:27" ht="12" customHeight="1">
      <c r="A666" s="10">
        <v>662</v>
      </c>
      <c r="B666" s="98" t="s">
        <v>218</v>
      </c>
      <c r="C666" s="98" t="s">
        <v>69</v>
      </c>
      <c r="D666" s="11" t="s">
        <v>51</v>
      </c>
      <c r="E666" s="11" t="s">
        <v>304</v>
      </c>
      <c r="F666" s="12" t="s">
        <v>48</v>
      </c>
      <c r="G666" s="11" t="s">
        <v>511</v>
      </c>
      <c r="H666" s="12" t="s">
        <v>307</v>
      </c>
      <c r="I666" s="11" t="s">
        <v>504</v>
      </c>
      <c r="J666" s="12" t="str">
        <f t="shared" si="35"/>
        <v>≥17h</v>
      </c>
      <c r="K666" s="12" t="s">
        <v>512</v>
      </c>
      <c r="L666" s="69" t="s">
        <v>518</v>
      </c>
      <c r="M666" s="11">
        <v>1</v>
      </c>
      <c r="N666" s="96">
        <v>1</v>
      </c>
      <c r="O666" s="83">
        <v>1</v>
      </c>
      <c r="P666" s="84"/>
      <c r="Q666" s="84"/>
      <c r="R666" s="84"/>
      <c r="S666" s="84"/>
      <c r="T666" s="84"/>
      <c r="U666" s="84"/>
      <c r="V666" s="84"/>
      <c r="W666" s="84"/>
      <c r="X666" s="85"/>
      <c r="Y666" s="2">
        <v>1</v>
      </c>
      <c r="Z666" s="2">
        <f t="shared" si="34"/>
        <v>1</v>
      </c>
      <c r="AA666" s="2">
        <v>1</v>
      </c>
    </row>
    <row r="667" spans="1:27" ht="12" customHeight="1">
      <c r="A667" s="10">
        <v>663</v>
      </c>
      <c r="B667" s="98" t="s">
        <v>82</v>
      </c>
      <c r="C667" s="98" t="s">
        <v>82</v>
      </c>
      <c r="D667" s="11" t="s">
        <v>52</v>
      </c>
      <c r="E667" s="11" t="s">
        <v>303</v>
      </c>
      <c r="F667" s="12" t="s">
        <v>49</v>
      </c>
      <c r="G667" s="12" t="s">
        <v>310</v>
      </c>
      <c r="H667" s="12" t="s">
        <v>306</v>
      </c>
      <c r="I667" s="103" t="s">
        <v>504</v>
      </c>
      <c r="J667" s="11" t="str">
        <f>"12-16h"</f>
        <v>12-16h</v>
      </c>
      <c r="K667" s="12" t="s">
        <v>47</v>
      </c>
      <c r="L667" s="69" t="s">
        <v>518</v>
      </c>
      <c r="M667" s="11"/>
      <c r="N667" s="96"/>
      <c r="O667" s="83"/>
      <c r="P667" s="84"/>
      <c r="Q667" s="84"/>
      <c r="R667" s="84"/>
      <c r="S667" s="84"/>
      <c r="T667" s="84"/>
      <c r="U667" s="84"/>
      <c r="V667" s="84"/>
      <c r="W667" s="84"/>
      <c r="X667" s="85"/>
      <c r="Z667" s="2">
        <f t="shared" si="34"/>
        <v>0</v>
      </c>
      <c r="AA667" s="2">
        <v>0</v>
      </c>
    </row>
    <row r="668" spans="1:27" ht="12" customHeight="1">
      <c r="A668" s="10">
        <v>664</v>
      </c>
      <c r="B668" s="98" t="s">
        <v>102</v>
      </c>
      <c r="C668" s="98" t="s">
        <v>83</v>
      </c>
      <c r="D668" s="11" t="s">
        <v>25</v>
      </c>
      <c r="E668" s="11" t="s">
        <v>303</v>
      </c>
      <c r="F668" s="12" t="s">
        <v>48</v>
      </c>
      <c r="G668" s="11" t="s">
        <v>511</v>
      </c>
      <c r="H668" s="12" t="s">
        <v>306</v>
      </c>
      <c r="I668" s="11" t="s">
        <v>504</v>
      </c>
      <c r="J668" s="12" t="str">
        <f>"≥17h"</f>
        <v>≥17h</v>
      </c>
      <c r="K668" s="12" t="s">
        <v>47</v>
      </c>
      <c r="L668" s="69" t="s">
        <v>518</v>
      </c>
      <c r="M668" s="11">
        <v>1</v>
      </c>
      <c r="N668" s="96"/>
      <c r="O668" s="83"/>
      <c r="P668" s="84"/>
      <c r="Q668" s="84"/>
      <c r="R668" s="84"/>
      <c r="S668" s="84"/>
      <c r="T668" s="84"/>
      <c r="U668" s="84"/>
      <c r="V668" s="84"/>
      <c r="W668" s="84"/>
      <c r="X668" s="85"/>
      <c r="Z668" s="2">
        <f t="shared" si="34"/>
        <v>0</v>
      </c>
      <c r="AA668" s="2">
        <v>0</v>
      </c>
    </row>
    <row r="669" spans="1:27" ht="12" customHeight="1">
      <c r="A669" s="10">
        <v>665</v>
      </c>
      <c r="B669" s="98" t="s">
        <v>183</v>
      </c>
      <c r="C669" s="98" t="s">
        <v>168</v>
      </c>
      <c r="D669" s="11" t="s">
        <v>25</v>
      </c>
      <c r="E669" s="11" t="s">
        <v>303</v>
      </c>
      <c r="F669" s="12" t="s">
        <v>50</v>
      </c>
      <c r="G669" s="11" t="s">
        <v>511</v>
      </c>
      <c r="H669" s="12" t="s">
        <v>306</v>
      </c>
      <c r="I669" s="11" t="s">
        <v>504</v>
      </c>
      <c r="J669" s="12" t="str">
        <f>"≥17h"</f>
        <v>≥17h</v>
      </c>
      <c r="K669" s="12" t="s">
        <v>47</v>
      </c>
      <c r="L669" s="69" t="s">
        <v>520</v>
      </c>
      <c r="M669" s="11">
        <v>1</v>
      </c>
      <c r="N669" s="96"/>
      <c r="O669" s="83"/>
      <c r="P669" s="84"/>
      <c r="Q669" s="84"/>
      <c r="R669" s="84"/>
      <c r="S669" s="84"/>
      <c r="T669" s="84"/>
      <c r="U669" s="84"/>
      <c r="V669" s="84"/>
      <c r="W669" s="84"/>
      <c r="X669" s="85"/>
      <c r="Z669" s="2">
        <f t="shared" si="34"/>
        <v>0</v>
      </c>
      <c r="AA669" s="2">
        <v>0</v>
      </c>
    </row>
    <row r="670" spans="1:27" ht="12" customHeight="1">
      <c r="A670" s="10">
        <v>666</v>
      </c>
      <c r="B670" s="98" t="s">
        <v>82</v>
      </c>
      <c r="C670" s="98" t="s">
        <v>82</v>
      </c>
      <c r="D670" s="11" t="s">
        <v>52</v>
      </c>
      <c r="E670" s="11" t="s">
        <v>303</v>
      </c>
      <c r="F670" s="12" t="s">
        <v>49</v>
      </c>
      <c r="G670" s="12" t="s">
        <v>310</v>
      </c>
      <c r="H670" s="12" t="s">
        <v>306</v>
      </c>
      <c r="I670" s="103" t="s">
        <v>504</v>
      </c>
      <c r="J670" s="12" t="str">
        <f>"≥17h"</f>
        <v>≥17h</v>
      </c>
      <c r="K670" s="12" t="s">
        <v>512</v>
      </c>
      <c r="L670" s="69" t="s">
        <v>518</v>
      </c>
      <c r="M670" s="11">
        <v>1</v>
      </c>
      <c r="N670" s="96"/>
      <c r="O670" s="83"/>
      <c r="P670" s="84"/>
      <c r="Q670" s="84"/>
      <c r="R670" s="84"/>
      <c r="S670" s="84"/>
      <c r="T670" s="84"/>
      <c r="U670" s="84"/>
      <c r="V670" s="84"/>
      <c r="W670" s="84"/>
      <c r="X670" s="85"/>
      <c r="Z670" s="2">
        <f t="shared" si="34"/>
        <v>0</v>
      </c>
      <c r="AA670" s="2">
        <v>0</v>
      </c>
    </row>
    <row r="671" spans="1:27" ht="12" customHeight="1">
      <c r="A671" s="10">
        <v>667</v>
      </c>
      <c r="B671" s="98" t="s">
        <v>183</v>
      </c>
      <c r="C671" s="98" t="s">
        <v>168</v>
      </c>
      <c r="D671" s="11" t="s">
        <v>52</v>
      </c>
      <c r="E671" s="11" t="s">
        <v>303</v>
      </c>
      <c r="F671" s="12" t="s">
        <v>50</v>
      </c>
      <c r="G671" s="11" t="s">
        <v>511</v>
      </c>
      <c r="H671" s="12" t="s">
        <v>306</v>
      </c>
      <c r="I671" s="11" t="s">
        <v>507</v>
      </c>
      <c r="J671" s="12" t="str">
        <f>"≥17h"</f>
        <v>≥17h</v>
      </c>
      <c r="K671" s="12" t="s">
        <v>512</v>
      </c>
      <c r="L671" s="69" t="s">
        <v>520</v>
      </c>
      <c r="M671" s="11">
        <v>1</v>
      </c>
      <c r="N671" s="96">
        <v>1</v>
      </c>
      <c r="O671" s="83"/>
      <c r="P671" s="84">
        <v>1</v>
      </c>
      <c r="Q671" s="84">
        <v>1</v>
      </c>
      <c r="R671" s="84">
        <v>1</v>
      </c>
      <c r="S671" s="84"/>
      <c r="T671" s="84"/>
      <c r="U671" s="84"/>
      <c r="V671" s="84"/>
      <c r="W671" s="84"/>
      <c r="X671" s="85"/>
      <c r="Y671" s="2">
        <v>1</v>
      </c>
      <c r="Z671" s="2">
        <f t="shared" si="34"/>
        <v>3</v>
      </c>
      <c r="AA671" s="2">
        <v>1</v>
      </c>
    </row>
    <row r="672" spans="1:27" ht="12" customHeight="1">
      <c r="A672" s="10">
        <v>668</v>
      </c>
      <c r="B672" s="98" t="s">
        <v>183</v>
      </c>
      <c r="C672" s="98" t="s">
        <v>168</v>
      </c>
      <c r="D672" s="11" t="s">
        <v>51</v>
      </c>
      <c r="E672" s="11" t="s">
        <v>304</v>
      </c>
      <c r="F672" s="12" t="s">
        <v>50</v>
      </c>
      <c r="G672" s="11" t="s">
        <v>511</v>
      </c>
      <c r="H672" s="12" t="s">
        <v>306</v>
      </c>
      <c r="I672" s="103" t="s">
        <v>505</v>
      </c>
      <c r="J672" s="12" t="str">
        <f>"≥17h"</f>
        <v>≥17h</v>
      </c>
      <c r="K672" s="12" t="s">
        <v>513</v>
      </c>
      <c r="L672" s="69" t="s">
        <v>520</v>
      </c>
      <c r="M672" s="11"/>
      <c r="N672" s="96"/>
      <c r="O672" s="83"/>
      <c r="P672" s="84"/>
      <c r="Q672" s="84"/>
      <c r="R672" s="84"/>
      <c r="S672" s="84"/>
      <c r="T672" s="84"/>
      <c r="U672" s="84"/>
      <c r="V672" s="84"/>
      <c r="W672" s="84"/>
      <c r="X672" s="85"/>
      <c r="Z672" s="2">
        <f t="shared" si="34"/>
        <v>0</v>
      </c>
      <c r="AA672" s="2">
        <v>0</v>
      </c>
    </row>
    <row r="673" spans="1:27" ht="12" customHeight="1">
      <c r="A673" s="10">
        <v>669</v>
      </c>
      <c r="B673" s="98" t="s">
        <v>82</v>
      </c>
      <c r="C673" s="98" t="s">
        <v>82</v>
      </c>
      <c r="D673" s="11" t="s">
        <v>52</v>
      </c>
      <c r="E673" s="11" t="s">
        <v>304</v>
      </c>
      <c r="F673" s="12" t="s">
        <v>48</v>
      </c>
      <c r="G673" s="12" t="s">
        <v>310</v>
      </c>
      <c r="H673" s="12" t="s">
        <v>306</v>
      </c>
      <c r="I673" s="11" t="s">
        <v>504</v>
      </c>
      <c r="J673" s="11" t="str">
        <f>"12-16h"</f>
        <v>12-16h</v>
      </c>
      <c r="K673" s="12" t="s">
        <v>513</v>
      </c>
      <c r="L673" s="69" t="s">
        <v>518</v>
      </c>
      <c r="M673" s="11">
        <v>1</v>
      </c>
      <c r="N673" s="96"/>
      <c r="O673" s="83"/>
      <c r="P673" s="84"/>
      <c r="Q673" s="84"/>
      <c r="R673" s="84"/>
      <c r="S673" s="84"/>
      <c r="T673" s="84"/>
      <c r="U673" s="84"/>
      <c r="V673" s="84"/>
      <c r="W673" s="84"/>
      <c r="X673" s="85"/>
      <c r="Z673" s="2">
        <f t="shared" si="34"/>
        <v>0</v>
      </c>
      <c r="AA673" s="2">
        <v>0</v>
      </c>
    </row>
    <row r="674" spans="1:27" ht="12" customHeight="1">
      <c r="A674" s="10">
        <v>670</v>
      </c>
      <c r="B674" s="98" t="s">
        <v>184</v>
      </c>
      <c r="C674" s="98" t="s">
        <v>168</v>
      </c>
      <c r="D674" s="11" t="s">
        <v>51</v>
      </c>
      <c r="E674" s="11" t="s">
        <v>304</v>
      </c>
      <c r="F674" s="12" t="s">
        <v>48</v>
      </c>
      <c r="G674" s="11" t="s">
        <v>511</v>
      </c>
      <c r="H674" s="12" t="s">
        <v>306</v>
      </c>
      <c r="I674" s="11" t="s">
        <v>504</v>
      </c>
      <c r="J674" s="11" t="str">
        <f>"12-16h"</f>
        <v>12-16h</v>
      </c>
      <c r="K674" s="12" t="s">
        <v>47</v>
      </c>
      <c r="L674" s="69" t="s">
        <v>520</v>
      </c>
      <c r="M674" s="11">
        <v>1</v>
      </c>
      <c r="N674" s="96"/>
      <c r="O674" s="83"/>
      <c r="P674" s="84"/>
      <c r="Q674" s="84"/>
      <c r="R674" s="84"/>
      <c r="S674" s="84"/>
      <c r="T674" s="84"/>
      <c r="U674" s="84"/>
      <c r="V674" s="84"/>
      <c r="W674" s="84"/>
      <c r="X674" s="85"/>
      <c r="Z674" s="2">
        <f t="shared" si="34"/>
        <v>0</v>
      </c>
      <c r="AA674" s="2">
        <v>0</v>
      </c>
    </row>
    <row r="675" spans="1:27" ht="12" customHeight="1">
      <c r="A675" s="10">
        <v>671</v>
      </c>
      <c r="B675" s="98" t="s">
        <v>82</v>
      </c>
      <c r="C675" s="98" t="s">
        <v>82</v>
      </c>
      <c r="D675" s="11" t="s">
        <v>51</v>
      </c>
      <c r="E675" s="11" t="s">
        <v>304</v>
      </c>
      <c r="F675" s="12" t="s">
        <v>49</v>
      </c>
      <c r="G675" s="12" t="s">
        <v>310</v>
      </c>
      <c r="H675" s="12" t="s">
        <v>306</v>
      </c>
      <c r="I675" s="103" t="s">
        <v>504</v>
      </c>
      <c r="J675" s="11" t="str">
        <f>"12-16h"</f>
        <v>12-16h</v>
      </c>
      <c r="K675" s="12" t="s">
        <v>512</v>
      </c>
      <c r="L675" s="69" t="s">
        <v>518</v>
      </c>
      <c r="M675" s="11"/>
      <c r="N675" s="96"/>
      <c r="O675" s="83"/>
      <c r="P675" s="84"/>
      <c r="Q675" s="84"/>
      <c r="R675" s="84"/>
      <c r="S675" s="84"/>
      <c r="T675" s="84"/>
      <c r="U675" s="84"/>
      <c r="V675" s="84"/>
      <c r="W675" s="84"/>
      <c r="X675" s="85"/>
      <c r="Z675" s="2">
        <f t="shared" si="34"/>
        <v>0</v>
      </c>
      <c r="AA675" s="2">
        <v>0</v>
      </c>
    </row>
    <row r="676" spans="1:27" ht="12" customHeight="1">
      <c r="A676" s="10">
        <v>672</v>
      </c>
      <c r="B676" s="98" t="s">
        <v>169</v>
      </c>
      <c r="C676" s="98" t="s">
        <v>168</v>
      </c>
      <c r="D676" s="11" t="s">
        <v>25</v>
      </c>
      <c r="E676" s="11" t="s">
        <v>304</v>
      </c>
      <c r="F676" s="12" t="s">
        <v>48</v>
      </c>
      <c r="G676" s="11" t="s">
        <v>511</v>
      </c>
      <c r="H676" s="12" t="s">
        <v>306</v>
      </c>
      <c r="I676" s="103" t="s">
        <v>504</v>
      </c>
      <c r="J676" s="12" t="str">
        <f>"≥17h"</f>
        <v>≥17h</v>
      </c>
      <c r="K676" s="12" t="s">
        <v>513</v>
      </c>
      <c r="L676" s="69" t="s">
        <v>520</v>
      </c>
      <c r="M676" s="11">
        <v>1</v>
      </c>
      <c r="N676" s="96"/>
      <c r="O676" s="83"/>
      <c r="P676" s="84"/>
      <c r="Q676" s="84"/>
      <c r="R676" s="84"/>
      <c r="S676" s="84"/>
      <c r="T676" s="84"/>
      <c r="U676" s="84"/>
      <c r="V676" s="84"/>
      <c r="W676" s="84"/>
      <c r="X676" s="85"/>
      <c r="Z676" s="2">
        <f t="shared" si="34"/>
        <v>0</v>
      </c>
      <c r="AA676" s="2">
        <v>0</v>
      </c>
    </row>
    <row r="677" spans="1:27" ht="12" customHeight="1">
      <c r="A677" s="10">
        <v>673</v>
      </c>
      <c r="B677" s="98" t="s">
        <v>185</v>
      </c>
      <c r="C677" s="98" t="s">
        <v>168</v>
      </c>
      <c r="D677" s="11" t="s">
        <v>51</v>
      </c>
      <c r="E677" s="11" t="s">
        <v>304</v>
      </c>
      <c r="F677" s="12" t="s">
        <v>49</v>
      </c>
      <c r="G677" s="11" t="s">
        <v>511</v>
      </c>
      <c r="H677" s="12" t="s">
        <v>306</v>
      </c>
      <c r="I677" s="11" t="s">
        <v>504</v>
      </c>
      <c r="J677" s="12" t="str">
        <f>"≥17h"</f>
        <v>≥17h</v>
      </c>
      <c r="K677" s="12" t="s">
        <v>513</v>
      </c>
      <c r="L677" s="69" t="s">
        <v>520</v>
      </c>
      <c r="M677" s="11">
        <v>1</v>
      </c>
      <c r="N677" s="96"/>
      <c r="O677" s="83"/>
      <c r="P677" s="84"/>
      <c r="Q677" s="84"/>
      <c r="R677" s="84"/>
      <c r="S677" s="84"/>
      <c r="T677" s="84"/>
      <c r="U677" s="84"/>
      <c r="V677" s="84"/>
      <c r="W677" s="84"/>
      <c r="X677" s="85"/>
      <c r="Z677" s="2">
        <f t="shared" si="34"/>
        <v>0</v>
      </c>
      <c r="AA677" s="2">
        <v>0</v>
      </c>
    </row>
    <row r="678" spans="1:27" ht="12" customHeight="1">
      <c r="A678" s="10">
        <v>674</v>
      </c>
      <c r="B678" s="98" t="s">
        <v>65</v>
      </c>
      <c r="C678" s="98" t="s">
        <v>65</v>
      </c>
      <c r="D678" s="11" t="s">
        <v>52</v>
      </c>
      <c r="E678" s="11" t="s">
        <v>303</v>
      </c>
      <c r="F678" s="12" t="s">
        <v>48</v>
      </c>
      <c r="G678" s="12" t="s">
        <v>310</v>
      </c>
      <c r="H678" s="12" t="s">
        <v>306</v>
      </c>
      <c r="I678" s="11" t="s">
        <v>507</v>
      </c>
      <c r="J678" s="12" t="str">
        <f>"≥17h"</f>
        <v>≥17h</v>
      </c>
      <c r="K678" s="12" t="s">
        <v>47</v>
      </c>
      <c r="L678" s="69" t="s">
        <v>518</v>
      </c>
      <c r="M678" s="11">
        <v>1</v>
      </c>
      <c r="N678" s="96"/>
      <c r="O678" s="83"/>
      <c r="P678" s="84"/>
      <c r="Q678" s="84"/>
      <c r="R678" s="84"/>
      <c r="S678" s="84"/>
      <c r="T678" s="84"/>
      <c r="U678" s="84"/>
      <c r="V678" s="84"/>
      <c r="W678" s="84"/>
      <c r="X678" s="85"/>
      <c r="Z678" s="2">
        <f t="shared" si="34"/>
        <v>0</v>
      </c>
      <c r="AA678" s="2">
        <v>0</v>
      </c>
    </row>
    <row r="679" spans="1:27" ht="12" customHeight="1">
      <c r="A679" s="10">
        <v>675</v>
      </c>
      <c r="B679" s="98" t="s">
        <v>65</v>
      </c>
      <c r="C679" s="98" t="s">
        <v>65</v>
      </c>
      <c r="D679" s="11" t="s">
        <v>51</v>
      </c>
      <c r="E679" s="11" t="s">
        <v>304</v>
      </c>
      <c r="F679" s="12" t="s">
        <v>48</v>
      </c>
      <c r="G679" s="12" t="s">
        <v>310</v>
      </c>
      <c r="H679" s="12" t="s">
        <v>306</v>
      </c>
      <c r="I679" s="11" t="s">
        <v>504</v>
      </c>
      <c r="J679" s="11" t="str">
        <f>"12-16h"</f>
        <v>12-16h</v>
      </c>
      <c r="K679" s="12" t="s">
        <v>512</v>
      </c>
      <c r="L679" s="69" t="s">
        <v>518</v>
      </c>
      <c r="M679" s="11">
        <v>1</v>
      </c>
      <c r="N679" s="96">
        <v>1</v>
      </c>
      <c r="O679" s="83">
        <v>1</v>
      </c>
      <c r="P679" s="84">
        <v>1</v>
      </c>
      <c r="Q679" s="84">
        <v>1</v>
      </c>
      <c r="R679" s="84"/>
      <c r="S679" s="84"/>
      <c r="T679" s="84"/>
      <c r="U679" s="84"/>
      <c r="V679" s="84"/>
      <c r="W679" s="84"/>
      <c r="X679" s="85"/>
      <c r="Y679" s="2">
        <v>1</v>
      </c>
      <c r="Z679" s="2">
        <f t="shared" si="34"/>
        <v>3</v>
      </c>
      <c r="AA679" s="2">
        <v>1</v>
      </c>
    </row>
    <row r="680" spans="1:27" ht="12" customHeight="1">
      <c r="A680" s="10">
        <v>676</v>
      </c>
      <c r="B680" s="98" t="s">
        <v>103</v>
      </c>
      <c r="C680" s="98" t="s">
        <v>83</v>
      </c>
      <c r="D680" s="11" t="s">
        <v>51</v>
      </c>
      <c r="E680" s="11" t="s">
        <v>304</v>
      </c>
      <c r="F680" s="12" t="s">
        <v>49</v>
      </c>
      <c r="G680" s="12" t="s">
        <v>510</v>
      </c>
      <c r="H680" s="12" t="s">
        <v>307</v>
      </c>
      <c r="I680" s="11" t="s">
        <v>507</v>
      </c>
      <c r="J680" s="11" t="str">
        <f>"12-16h"</f>
        <v>12-16h</v>
      </c>
      <c r="K680" s="12" t="s">
        <v>512</v>
      </c>
      <c r="L680" s="69" t="s">
        <v>518</v>
      </c>
      <c r="M680" s="11">
        <v>1</v>
      </c>
      <c r="N680" s="96"/>
      <c r="O680" s="83"/>
      <c r="P680" s="84"/>
      <c r="Q680" s="84"/>
      <c r="R680" s="84"/>
      <c r="S680" s="84"/>
      <c r="T680" s="84"/>
      <c r="U680" s="84"/>
      <c r="V680" s="84"/>
      <c r="W680" s="84"/>
      <c r="X680" s="85"/>
      <c r="Z680" s="2">
        <f t="shared" si="34"/>
        <v>0</v>
      </c>
      <c r="AA680" s="2">
        <v>0</v>
      </c>
    </row>
    <row r="681" spans="1:27" ht="12" customHeight="1">
      <c r="A681" s="10">
        <v>677</v>
      </c>
      <c r="B681" s="98" t="s">
        <v>82</v>
      </c>
      <c r="C681" s="98" t="s">
        <v>82</v>
      </c>
      <c r="D681" s="11" t="s">
        <v>52</v>
      </c>
      <c r="E681" s="11" t="s">
        <v>304</v>
      </c>
      <c r="F681" s="12" t="s">
        <v>48</v>
      </c>
      <c r="G681" s="12" t="s">
        <v>310</v>
      </c>
      <c r="H681" s="12" t="s">
        <v>306</v>
      </c>
      <c r="I681" s="11" t="s">
        <v>507</v>
      </c>
      <c r="J681" s="12" t="str">
        <f>"≥17h"</f>
        <v>≥17h</v>
      </c>
      <c r="K681" s="12" t="s">
        <v>513</v>
      </c>
      <c r="L681" s="69" t="s">
        <v>518</v>
      </c>
      <c r="M681" s="11">
        <v>1</v>
      </c>
      <c r="N681" s="96"/>
      <c r="O681" s="83"/>
      <c r="P681" s="84"/>
      <c r="Q681" s="84"/>
      <c r="R681" s="84"/>
      <c r="S681" s="84"/>
      <c r="T681" s="84"/>
      <c r="U681" s="84"/>
      <c r="V681" s="84"/>
      <c r="W681" s="84"/>
      <c r="X681" s="85"/>
      <c r="Z681" s="2">
        <f t="shared" si="34"/>
        <v>0</v>
      </c>
      <c r="AA681" s="2">
        <v>0</v>
      </c>
    </row>
    <row r="682" spans="1:27" ht="12" customHeight="1">
      <c r="A682" s="10">
        <v>678</v>
      </c>
      <c r="B682" s="98" t="s">
        <v>232</v>
      </c>
      <c r="C682" s="98" t="s">
        <v>69</v>
      </c>
      <c r="D682" s="11" t="s">
        <v>25</v>
      </c>
      <c r="E682" s="11" t="s">
        <v>304</v>
      </c>
      <c r="F682" s="75" t="s">
        <v>47</v>
      </c>
      <c r="G682" s="11" t="s">
        <v>511</v>
      </c>
      <c r="H682" s="12" t="s">
        <v>308</v>
      </c>
      <c r="I682" s="103" t="s">
        <v>505</v>
      </c>
      <c r="J682" s="12" t="str">
        <f>"≥17h"</f>
        <v>≥17h</v>
      </c>
      <c r="K682" s="12" t="s">
        <v>47</v>
      </c>
      <c r="L682" s="69" t="s">
        <v>518</v>
      </c>
      <c r="M682" s="11">
        <v>1</v>
      </c>
      <c r="N682" s="96">
        <v>1</v>
      </c>
      <c r="O682" s="83">
        <v>1</v>
      </c>
      <c r="P682" s="84"/>
      <c r="Q682" s="84"/>
      <c r="R682" s="84"/>
      <c r="S682" s="84"/>
      <c r="T682" s="84"/>
      <c r="U682" s="84"/>
      <c r="V682" s="84"/>
      <c r="W682" s="84"/>
      <c r="X682" s="85"/>
      <c r="Y682" s="2">
        <v>1</v>
      </c>
      <c r="Z682" s="2">
        <f t="shared" si="34"/>
        <v>1</v>
      </c>
      <c r="AA682" s="2">
        <v>1</v>
      </c>
    </row>
    <row r="683" spans="1:27" ht="12" customHeight="1">
      <c r="A683" s="10">
        <v>679</v>
      </c>
      <c r="B683" s="98" t="s">
        <v>82</v>
      </c>
      <c r="C683" s="98" t="s">
        <v>82</v>
      </c>
      <c r="D683" s="11" t="s">
        <v>52</v>
      </c>
      <c r="E683" s="11" t="s">
        <v>304</v>
      </c>
      <c r="F683" s="12" t="s">
        <v>50</v>
      </c>
      <c r="G683" s="12" t="s">
        <v>310</v>
      </c>
      <c r="H683" s="12" t="s">
        <v>306</v>
      </c>
      <c r="I683" s="11" t="s">
        <v>507</v>
      </c>
      <c r="J683" s="11" t="str">
        <f>"12-16h"</f>
        <v>12-16h</v>
      </c>
      <c r="K683" s="12" t="s">
        <v>512</v>
      </c>
      <c r="L683" s="69" t="s">
        <v>518</v>
      </c>
      <c r="M683" s="11">
        <v>1</v>
      </c>
      <c r="N683" s="96"/>
      <c r="O683" s="83"/>
      <c r="P683" s="84"/>
      <c r="Q683" s="84"/>
      <c r="R683" s="84"/>
      <c r="S683" s="84"/>
      <c r="T683" s="84"/>
      <c r="U683" s="84"/>
      <c r="V683" s="84"/>
      <c r="W683" s="84"/>
      <c r="X683" s="85"/>
      <c r="Z683" s="2">
        <f t="shared" si="34"/>
        <v>0</v>
      </c>
      <c r="AA683" s="2">
        <v>0</v>
      </c>
    </row>
    <row r="684" spans="1:27" ht="12" customHeight="1">
      <c r="A684" s="10">
        <v>680</v>
      </c>
      <c r="B684" s="98" t="s">
        <v>202</v>
      </c>
      <c r="C684" s="98" t="s">
        <v>198</v>
      </c>
      <c r="D684" s="11" t="s">
        <v>52</v>
      </c>
      <c r="E684" s="11" t="s">
        <v>303</v>
      </c>
      <c r="F684" s="12" t="s">
        <v>49</v>
      </c>
      <c r="G684" s="11" t="s">
        <v>511</v>
      </c>
      <c r="H684" s="12" t="s">
        <v>306</v>
      </c>
      <c r="I684" s="103" t="s">
        <v>504</v>
      </c>
      <c r="J684" s="12" t="str">
        <f>"≥17h"</f>
        <v>≥17h</v>
      </c>
      <c r="K684" s="12" t="s">
        <v>512</v>
      </c>
      <c r="L684" s="69" t="s">
        <v>520</v>
      </c>
      <c r="M684" s="11"/>
      <c r="N684" s="96"/>
      <c r="O684" s="83"/>
      <c r="P684" s="84"/>
      <c r="Q684" s="84"/>
      <c r="R684" s="84"/>
      <c r="S684" s="84"/>
      <c r="T684" s="84"/>
      <c r="U684" s="84"/>
      <c r="V684" s="84"/>
      <c r="W684" s="84"/>
      <c r="X684" s="85"/>
      <c r="Z684" s="2">
        <f t="shared" si="34"/>
        <v>0</v>
      </c>
      <c r="AA684" s="2">
        <v>0</v>
      </c>
    </row>
    <row r="685" spans="1:27" ht="12" customHeight="1">
      <c r="A685" s="10">
        <v>681</v>
      </c>
      <c r="B685" s="98" t="s">
        <v>232</v>
      </c>
      <c r="C685" s="98" t="s">
        <v>69</v>
      </c>
      <c r="D685" s="11" t="s">
        <v>52</v>
      </c>
      <c r="E685" s="11" t="s">
        <v>304</v>
      </c>
      <c r="F685" s="12" t="s">
        <v>49</v>
      </c>
      <c r="G685" s="11" t="s">
        <v>511</v>
      </c>
      <c r="H685" s="12" t="s">
        <v>308</v>
      </c>
      <c r="I685" s="103" t="s">
        <v>505</v>
      </c>
      <c r="J685" s="12" t="str">
        <f>"≥17h"</f>
        <v>≥17h</v>
      </c>
      <c r="K685" s="12" t="s">
        <v>512</v>
      </c>
      <c r="L685" s="69" t="s">
        <v>518</v>
      </c>
      <c r="M685" s="11"/>
      <c r="N685" s="96"/>
      <c r="O685" s="83"/>
      <c r="P685" s="84"/>
      <c r="Q685" s="84"/>
      <c r="R685" s="84"/>
      <c r="S685" s="84"/>
      <c r="T685" s="84"/>
      <c r="U685" s="84"/>
      <c r="V685" s="84"/>
      <c r="W685" s="84"/>
      <c r="X685" s="85"/>
      <c r="Z685" s="2">
        <f t="shared" si="34"/>
        <v>0</v>
      </c>
      <c r="AA685" s="2">
        <v>0</v>
      </c>
    </row>
    <row r="686" spans="1:27" ht="12" customHeight="1">
      <c r="A686" s="10">
        <v>682</v>
      </c>
      <c r="B686" s="98" t="s">
        <v>103</v>
      </c>
      <c r="C686" s="98" t="s">
        <v>83</v>
      </c>
      <c r="D686" s="11" t="s">
        <v>52</v>
      </c>
      <c r="E686" s="11" t="s">
        <v>304</v>
      </c>
      <c r="F686" s="12" t="s">
        <v>49</v>
      </c>
      <c r="G686" s="12" t="s">
        <v>310</v>
      </c>
      <c r="H686" s="12" t="s">
        <v>306</v>
      </c>
      <c r="I686" s="11" t="s">
        <v>504</v>
      </c>
      <c r="J686" s="12" t="str">
        <f>"≥17h"</f>
        <v>≥17h</v>
      </c>
      <c r="K686" s="12" t="s">
        <v>47</v>
      </c>
      <c r="L686" s="69" t="s">
        <v>518</v>
      </c>
      <c r="M686" s="11"/>
      <c r="N686" s="96"/>
      <c r="O686" s="83"/>
      <c r="P686" s="84"/>
      <c r="Q686" s="84"/>
      <c r="R686" s="84"/>
      <c r="S686" s="84"/>
      <c r="T686" s="84"/>
      <c r="U686" s="84"/>
      <c r="V686" s="84"/>
      <c r="W686" s="84"/>
      <c r="X686" s="85"/>
      <c r="Z686" s="2">
        <f t="shared" si="34"/>
        <v>0</v>
      </c>
      <c r="AA686" s="2">
        <v>0</v>
      </c>
    </row>
    <row r="687" spans="1:27" ht="12" customHeight="1">
      <c r="A687" s="10">
        <v>683</v>
      </c>
      <c r="B687" s="98" t="s">
        <v>202</v>
      </c>
      <c r="C687" s="98" t="s">
        <v>198</v>
      </c>
      <c r="D687" s="11" t="s">
        <v>25</v>
      </c>
      <c r="E687" s="11" t="s">
        <v>304</v>
      </c>
      <c r="F687" s="12" t="s">
        <v>50</v>
      </c>
      <c r="G687" s="11" t="s">
        <v>511</v>
      </c>
      <c r="H687" s="12" t="s">
        <v>308</v>
      </c>
      <c r="I687" s="103" t="s">
        <v>505</v>
      </c>
      <c r="J687" s="11" t="str">
        <f>"12-16h"</f>
        <v>12-16h</v>
      </c>
      <c r="K687" s="12" t="s">
        <v>47</v>
      </c>
      <c r="L687" s="69" t="s">
        <v>520</v>
      </c>
      <c r="M687" s="11">
        <v>1</v>
      </c>
      <c r="N687" s="96"/>
      <c r="O687" s="83"/>
      <c r="P687" s="84"/>
      <c r="Q687" s="84"/>
      <c r="R687" s="84"/>
      <c r="S687" s="84"/>
      <c r="T687" s="84"/>
      <c r="U687" s="84"/>
      <c r="V687" s="84"/>
      <c r="W687" s="84"/>
      <c r="X687" s="85"/>
      <c r="Z687" s="2">
        <f t="shared" si="34"/>
        <v>0</v>
      </c>
      <c r="AA687" s="2">
        <v>0</v>
      </c>
    </row>
    <row r="688" spans="1:27" ht="12" customHeight="1">
      <c r="A688" s="10">
        <v>684</v>
      </c>
      <c r="B688" s="98" t="s">
        <v>82</v>
      </c>
      <c r="C688" s="98" t="s">
        <v>82</v>
      </c>
      <c r="D688" s="11" t="s">
        <v>52</v>
      </c>
      <c r="E688" s="11" t="s">
        <v>304</v>
      </c>
      <c r="F688" s="12" t="s">
        <v>50</v>
      </c>
      <c r="G688" s="12" t="s">
        <v>310</v>
      </c>
      <c r="H688" s="12" t="s">
        <v>306</v>
      </c>
      <c r="I688" s="11" t="s">
        <v>507</v>
      </c>
      <c r="J688" s="12" t="str">
        <f>"≥17h"</f>
        <v>≥17h</v>
      </c>
      <c r="K688" s="12" t="s">
        <v>47</v>
      </c>
      <c r="L688" s="69" t="s">
        <v>518</v>
      </c>
      <c r="M688" s="11">
        <v>1</v>
      </c>
      <c r="N688" s="96"/>
      <c r="O688" s="83"/>
      <c r="P688" s="84"/>
      <c r="Q688" s="84"/>
      <c r="R688" s="84"/>
      <c r="S688" s="84"/>
      <c r="T688" s="84"/>
      <c r="U688" s="84"/>
      <c r="V688" s="84"/>
      <c r="W688" s="84"/>
      <c r="X688" s="85"/>
      <c r="Z688" s="2">
        <f t="shared" si="34"/>
        <v>0</v>
      </c>
      <c r="AA688" s="2">
        <v>0</v>
      </c>
    </row>
    <row r="689" spans="1:27" ht="12" customHeight="1">
      <c r="A689" s="10">
        <v>685</v>
      </c>
      <c r="B689" s="98" t="s">
        <v>233</v>
      </c>
      <c r="C689" s="98" t="s">
        <v>69</v>
      </c>
      <c r="D689" s="11" t="s">
        <v>52</v>
      </c>
      <c r="E689" s="11" t="s">
        <v>304</v>
      </c>
      <c r="F689" s="12" t="s">
        <v>49</v>
      </c>
      <c r="G689" s="11" t="s">
        <v>511</v>
      </c>
      <c r="H689" s="12" t="s">
        <v>308</v>
      </c>
      <c r="I689" s="11" t="s">
        <v>507</v>
      </c>
      <c r="J689" s="12" t="str">
        <f>"≥17h"</f>
        <v>≥17h</v>
      </c>
      <c r="K689" s="12" t="s">
        <v>512</v>
      </c>
      <c r="L689" s="69" t="s">
        <v>518</v>
      </c>
      <c r="M689" s="11"/>
      <c r="N689" s="96"/>
      <c r="O689" s="83"/>
      <c r="P689" s="84"/>
      <c r="Q689" s="84"/>
      <c r="R689" s="84"/>
      <c r="S689" s="84"/>
      <c r="T689" s="84"/>
      <c r="U689" s="84"/>
      <c r="V689" s="84"/>
      <c r="W689" s="84"/>
      <c r="X689" s="85"/>
      <c r="Z689" s="2">
        <f t="shared" si="34"/>
        <v>0</v>
      </c>
      <c r="AA689" s="2">
        <v>0</v>
      </c>
    </row>
    <row r="690" spans="1:27" ht="12" customHeight="1">
      <c r="A690" s="10">
        <v>686</v>
      </c>
      <c r="B690" s="98" t="s">
        <v>82</v>
      </c>
      <c r="C690" s="98" t="s">
        <v>82</v>
      </c>
      <c r="D690" s="11" t="s">
        <v>52</v>
      </c>
      <c r="E690" s="11" t="s">
        <v>304</v>
      </c>
      <c r="F690" s="12" t="s">
        <v>48</v>
      </c>
      <c r="G690" s="12" t="s">
        <v>310</v>
      </c>
      <c r="H690" s="12" t="s">
        <v>306</v>
      </c>
      <c r="I690" s="103" t="s">
        <v>504</v>
      </c>
      <c r="J690" s="11" t="str">
        <f>"12-16h"</f>
        <v>12-16h</v>
      </c>
      <c r="K690" s="12" t="s">
        <v>513</v>
      </c>
      <c r="L690" s="69" t="s">
        <v>518</v>
      </c>
      <c r="M690" s="11">
        <v>1</v>
      </c>
      <c r="N690" s="96"/>
      <c r="O690" s="83"/>
      <c r="P690" s="84"/>
      <c r="Q690" s="84"/>
      <c r="R690" s="84"/>
      <c r="S690" s="84"/>
      <c r="T690" s="84"/>
      <c r="U690" s="84"/>
      <c r="V690" s="84"/>
      <c r="W690" s="84"/>
      <c r="X690" s="85"/>
      <c r="Z690" s="2">
        <f t="shared" si="34"/>
        <v>0</v>
      </c>
      <c r="AA690" s="2">
        <v>0</v>
      </c>
    </row>
    <row r="691" spans="1:27" ht="12" customHeight="1">
      <c r="A691" s="10">
        <v>687</v>
      </c>
      <c r="B691" s="98" t="s">
        <v>82</v>
      </c>
      <c r="C691" s="98" t="s">
        <v>82</v>
      </c>
      <c r="D691" s="11" t="s">
        <v>52</v>
      </c>
      <c r="E691" s="11" t="s">
        <v>303</v>
      </c>
      <c r="F691" s="12" t="s">
        <v>48</v>
      </c>
      <c r="G691" s="12" t="s">
        <v>310</v>
      </c>
      <c r="H691" s="12" t="s">
        <v>306</v>
      </c>
      <c r="I691" s="11" t="s">
        <v>507</v>
      </c>
      <c r="J691" s="11" t="str">
        <f>"12-16h"</f>
        <v>12-16h</v>
      </c>
      <c r="K691" s="12" t="s">
        <v>513</v>
      </c>
      <c r="L691" s="69" t="s">
        <v>518</v>
      </c>
      <c r="M691" s="11">
        <v>1</v>
      </c>
      <c r="N691" s="96"/>
      <c r="O691" s="83"/>
      <c r="P691" s="84"/>
      <c r="Q691" s="84"/>
      <c r="R691" s="84"/>
      <c r="S691" s="84"/>
      <c r="T691" s="84"/>
      <c r="U691" s="84"/>
      <c r="V691" s="84"/>
      <c r="W691" s="84"/>
      <c r="X691" s="85"/>
      <c r="Z691" s="2">
        <f t="shared" si="34"/>
        <v>0</v>
      </c>
      <c r="AA691" s="2">
        <v>0</v>
      </c>
    </row>
    <row r="692" spans="1:27" ht="12" customHeight="1">
      <c r="A692" s="10">
        <v>688</v>
      </c>
      <c r="B692" s="98" t="s">
        <v>127</v>
      </c>
      <c r="C692" s="98" t="s">
        <v>126</v>
      </c>
      <c r="D692" s="11" t="s">
        <v>52</v>
      </c>
      <c r="E692" s="11" t="s">
        <v>304</v>
      </c>
      <c r="F692" s="12" t="s">
        <v>50</v>
      </c>
      <c r="G692" s="12" t="s">
        <v>310</v>
      </c>
      <c r="H692" s="12" t="s">
        <v>306</v>
      </c>
      <c r="I692" s="11" t="s">
        <v>504</v>
      </c>
      <c r="J692" s="11" t="str">
        <f>"12-16h"</f>
        <v>12-16h</v>
      </c>
      <c r="K692" s="12" t="s">
        <v>47</v>
      </c>
      <c r="L692" s="69" t="s">
        <v>518</v>
      </c>
      <c r="M692" s="11">
        <v>1</v>
      </c>
      <c r="N692" s="96"/>
      <c r="O692" s="83"/>
      <c r="P692" s="84"/>
      <c r="Q692" s="84"/>
      <c r="R692" s="84"/>
      <c r="S692" s="84"/>
      <c r="T692" s="84"/>
      <c r="U692" s="84"/>
      <c r="V692" s="84"/>
      <c r="W692" s="84"/>
      <c r="X692" s="85"/>
      <c r="Z692" s="2">
        <f t="shared" si="34"/>
        <v>0</v>
      </c>
      <c r="AA692" s="2">
        <v>0</v>
      </c>
    </row>
    <row r="693" spans="1:27" ht="12" customHeight="1">
      <c r="A693" s="10">
        <v>689</v>
      </c>
      <c r="B693" s="98" t="s">
        <v>96</v>
      </c>
      <c r="C693" s="98" t="s">
        <v>75</v>
      </c>
      <c r="D693" s="11" t="s">
        <v>52</v>
      </c>
      <c r="E693" s="11" t="s">
        <v>304</v>
      </c>
      <c r="F693" s="12" t="s">
        <v>49</v>
      </c>
      <c r="G693" s="11" t="s">
        <v>511</v>
      </c>
      <c r="H693" s="12" t="s">
        <v>306</v>
      </c>
      <c r="I693" s="11" t="s">
        <v>504</v>
      </c>
      <c r="J693" s="12" t="str">
        <f>"≥17h"</f>
        <v>≥17h</v>
      </c>
      <c r="K693" s="12" t="s">
        <v>512</v>
      </c>
      <c r="L693" s="69" t="s">
        <v>519</v>
      </c>
      <c r="M693" s="11"/>
      <c r="N693" s="96"/>
      <c r="O693" s="83"/>
      <c r="P693" s="84"/>
      <c r="Q693" s="84"/>
      <c r="R693" s="84"/>
      <c r="S693" s="84"/>
      <c r="T693" s="84"/>
      <c r="U693" s="84"/>
      <c r="V693" s="84"/>
      <c r="W693" s="84"/>
      <c r="X693" s="85"/>
      <c r="Z693" s="2">
        <f t="shared" si="34"/>
        <v>0</v>
      </c>
      <c r="AA693" s="2">
        <v>0</v>
      </c>
    </row>
    <row r="694" spans="1:27" ht="12" customHeight="1">
      <c r="A694" s="10">
        <v>690</v>
      </c>
      <c r="B694" s="98" t="s">
        <v>127</v>
      </c>
      <c r="C694" s="98" t="s">
        <v>126</v>
      </c>
      <c r="D694" s="11" t="s">
        <v>25</v>
      </c>
      <c r="E694" s="11" t="s">
        <v>304</v>
      </c>
      <c r="F694" s="12" t="s">
        <v>50</v>
      </c>
      <c r="G694" s="12" t="s">
        <v>510</v>
      </c>
      <c r="H694" s="12" t="s">
        <v>307</v>
      </c>
      <c r="I694" s="11" t="s">
        <v>507</v>
      </c>
      <c r="J694" s="12" t="str">
        <f>"≥17h"</f>
        <v>≥17h</v>
      </c>
      <c r="K694" s="12" t="s">
        <v>47</v>
      </c>
      <c r="L694" s="69" t="s">
        <v>518</v>
      </c>
      <c r="M694" s="11">
        <v>1</v>
      </c>
      <c r="N694" s="96"/>
      <c r="O694" s="83"/>
      <c r="P694" s="84"/>
      <c r="Q694" s="84"/>
      <c r="R694" s="84"/>
      <c r="S694" s="84"/>
      <c r="T694" s="84"/>
      <c r="U694" s="84"/>
      <c r="V694" s="84"/>
      <c r="W694" s="84"/>
      <c r="X694" s="85"/>
      <c r="Z694" s="2">
        <f t="shared" si="34"/>
        <v>0</v>
      </c>
      <c r="AA694" s="2">
        <v>0</v>
      </c>
    </row>
    <row r="695" spans="1:27" ht="12" customHeight="1">
      <c r="A695" s="10">
        <v>691</v>
      </c>
      <c r="B695" s="98" t="s">
        <v>134</v>
      </c>
      <c r="C695" s="98" t="s">
        <v>131</v>
      </c>
      <c r="D695" s="11" t="s">
        <v>52</v>
      </c>
      <c r="E695" s="11" t="s">
        <v>304</v>
      </c>
      <c r="F695" s="12" t="s">
        <v>49</v>
      </c>
      <c r="G695" s="11" t="s">
        <v>511</v>
      </c>
      <c r="H695" s="12" t="s">
        <v>306</v>
      </c>
      <c r="I695" s="11" t="s">
        <v>507</v>
      </c>
      <c r="J695" s="12" t="str">
        <f>"≥17h"</f>
        <v>≥17h</v>
      </c>
      <c r="K695" s="12" t="s">
        <v>512</v>
      </c>
      <c r="L695" s="69" t="s">
        <v>519</v>
      </c>
      <c r="M695" s="11"/>
      <c r="N695" s="96"/>
      <c r="O695" s="83"/>
      <c r="P695" s="84"/>
      <c r="Q695" s="84"/>
      <c r="R695" s="84"/>
      <c r="S695" s="84"/>
      <c r="T695" s="84"/>
      <c r="U695" s="84"/>
      <c r="V695" s="84"/>
      <c r="W695" s="84"/>
      <c r="X695" s="85"/>
      <c r="Z695" s="2">
        <f t="shared" si="34"/>
        <v>0</v>
      </c>
      <c r="AA695" s="2">
        <v>0</v>
      </c>
    </row>
    <row r="696" spans="1:27" ht="12" customHeight="1">
      <c r="A696" s="10">
        <v>692</v>
      </c>
      <c r="B696" s="98" t="s">
        <v>219</v>
      </c>
      <c r="C696" s="98" t="s">
        <v>69</v>
      </c>
      <c r="D696" s="11" t="s">
        <v>25</v>
      </c>
      <c r="E696" s="11" t="s">
        <v>303</v>
      </c>
      <c r="F696" s="12" t="s">
        <v>48</v>
      </c>
      <c r="G696" s="11" t="s">
        <v>511</v>
      </c>
      <c r="H696" s="12" t="s">
        <v>307</v>
      </c>
      <c r="I696" s="103" t="s">
        <v>505</v>
      </c>
      <c r="J696" s="11" t="str">
        <f>"12-16h"</f>
        <v>12-16h</v>
      </c>
      <c r="K696" s="12" t="s">
        <v>512</v>
      </c>
      <c r="L696" s="69" t="s">
        <v>518</v>
      </c>
      <c r="M696" s="11">
        <v>1</v>
      </c>
      <c r="N696" s="96">
        <v>1</v>
      </c>
      <c r="O696" s="83"/>
      <c r="P696" s="84"/>
      <c r="Q696" s="84"/>
      <c r="R696" s="84">
        <v>1</v>
      </c>
      <c r="S696" s="84"/>
      <c r="T696" s="84"/>
      <c r="U696" s="84"/>
      <c r="V696" s="84"/>
      <c r="W696" s="84"/>
      <c r="X696" s="85"/>
      <c r="Y696" s="2">
        <v>1</v>
      </c>
      <c r="Z696" s="2">
        <f t="shared" si="34"/>
        <v>1</v>
      </c>
      <c r="AA696" s="2">
        <v>1</v>
      </c>
    </row>
    <row r="697" spans="1:27" ht="12" customHeight="1">
      <c r="A697" s="10">
        <v>693</v>
      </c>
      <c r="B697" s="98" t="s">
        <v>127</v>
      </c>
      <c r="C697" s="98" t="s">
        <v>126</v>
      </c>
      <c r="D697" s="11" t="s">
        <v>52</v>
      </c>
      <c r="E697" s="11" t="s">
        <v>304</v>
      </c>
      <c r="F697" s="12" t="s">
        <v>49</v>
      </c>
      <c r="G697" s="12" t="s">
        <v>310</v>
      </c>
      <c r="H697" s="12" t="s">
        <v>306</v>
      </c>
      <c r="I697" s="11" t="s">
        <v>507</v>
      </c>
      <c r="J697" s="12" t="str">
        <f>"≥17h"</f>
        <v>≥17h</v>
      </c>
      <c r="K697" s="12" t="s">
        <v>512</v>
      </c>
      <c r="L697" s="69" t="s">
        <v>518</v>
      </c>
      <c r="M697" s="11">
        <v>1</v>
      </c>
      <c r="N697" s="96"/>
      <c r="O697" s="83"/>
      <c r="P697" s="84"/>
      <c r="Q697" s="84"/>
      <c r="R697" s="84"/>
      <c r="S697" s="84"/>
      <c r="T697" s="84"/>
      <c r="U697" s="84"/>
      <c r="V697" s="84"/>
      <c r="W697" s="84"/>
      <c r="X697" s="85"/>
      <c r="Z697" s="2">
        <f t="shared" si="34"/>
        <v>0</v>
      </c>
      <c r="AA697" s="2">
        <v>0</v>
      </c>
    </row>
    <row r="698" spans="1:27" ht="12" customHeight="1">
      <c r="A698" s="10">
        <v>694</v>
      </c>
      <c r="B698" s="98" t="s">
        <v>134</v>
      </c>
      <c r="C698" s="98" t="s">
        <v>131</v>
      </c>
      <c r="D698" s="11" t="s">
        <v>52</v>
      </c>
      <c r="E698" s="11" t="s">
        <v>303</v>
      </c>
      <c r="F698" s="12" t="s">
        <v>49</v>
      </c>
      <c r="G698" s="11" t="s">
        <v>511</v>
      </c>
      <c r="H698" s="12" t="s">
        <v>306</v>
      </c>
      <c r="I698" s="11" t="s">
        <v>504</v>
      </c>
      <c r="J698" s="12" t="str">
        <f>"≥17h"</f>
        <v>≥17h</v>
      </c>
      <c r="K698" s="12" t="s">
        <v>512</v>
      </c>
      <c r="L698" s="69" t="s">
        <v>519</v>
      </c>
      <c r="M698" s="11">
        <v>1</v>
      </c>
      <c r="N698" s="96"/>
      <c r="O698" s="83"/>
      <c r="P698" s="84"/>
      <c r="Q698" s="84"/>
      <c r="R698" s="84"/>
      <c r="S698" s="84"/>
      <c r="T698" s="84"/>
      <c r="U698" s="84"/>
      <c r="V698" s="84"/>
      <c r="W698" s="84"/>
      <c r="X698" s="85"/>
      <c r="Z698" s="2">
        <f t="shared" si="34"/>
        <v>0</v>
      </c>
      <c r="AA698" s="2">
        <v>0</v>
      </c>
    </row>
    <row r="699" spans="1:27" ht="12" customHeight="1">
      <c r="A699" s="10">
        <v>695</v>
      </c>
      <c r="B699" s="98" t="s">
        <v>219</v>
      </c>
      <c r="C699" s="98" t="s">
        <v>69</v>
      </c>
      <c r="D699" s="11" t="s">
        <v>25</v>
      </c>
      <c r="E699" s="11" t="s">
        <v>304</v>
      </c>
      <c r="F699" s="12" t="s">
        <v>50</v>
      </c>
      <c r="G699" s="11" t="s">
        <v>511</v>
      </c>
      <c r="H699" s="12" t="s">
        <v>307</v>
      </c>
      <c r="I699" s="11" t="s">
        <v>504</v>
      </c>
      <c r="J699" s="11" t="str">
        <f>"≤12h"</f>
        <v>≤12h</v>
      </c>
      <c r="K699" s="12" t="s">
        <v>512</v>
      </c>
      <c r="L699" s="69" t="s">
        <v>518</v>
      </c>
      <c r="M699" s="11">
        <v>1</v>
      </c>
      <c r="N699" s="96">
        <v>1</v>
      </c>
      <c r="O699" s="83">
        <v>1</v>
      </c>
      <c r="P699" s="84"/>
      <c r="Q699" s="84"/>
      <c r="R699" s="84"/>
      <c r="S699" s="84"/>
      <c r="T699" s="84"/>
      <c r="U699" s="84"/>
      <c r="V699" s="84"/>
      <c r="W699" s="84"/>
      <c r="X699" s="85"/>
      <c r="Y699" s="2">
        <v>1</v>
      </c>
      <c r="Z699" s="2">
        <f t="shared" si="34"/>
        <v>1</v>
      </c>
      <c r="AA699" s="2">
        <v>1</v>
      </c>
    </row>
    <row r="700" spans="1:27" ht="12" customHeight="1">
      <c r="A700" s="10">
        <v>696</v>
      </c>
      <c r="B700" s="98" t="s">
        <v>134</v>
      </c>
      <c r="C700" s="98" t="s">
        <v>131</v>
      </c>
      <c r="D700" s="11" t="s">
        <v>52</v>
      </c>
      <c r="E700" s="11" t="s">
        <v>303</v>
      </c>
      <c r="F700" s="12" t="s">
        <v>49</v>
      </c>
      <c r="G700" s="11" t="s">
        <v>511</v>
      </c>
      <c r="H700" s="12" t="s">
        <v>306</v>
      </c>
      <c r="I700" s="103" t="s">
        <v>504</v>
      </c>
      <c r="J700" s="12" t="str">
        <f>"≥17h"</f>
        <v>≥17h</v>
      </c>
      <c r="K700" s="12" t="s">
        <v>47</v>
      </c>
      <c r="L700" s="69" t="s">
        <v>519</v>
      </c>
      <c r="M700" s="11">
        <v>1</v>
      </c>
      <c r="N700" s="96"/>
      <c r="O700" s="83"/>
      <c r="P700" s="84"/>
      <c r="Q700" s="84"/>
      <c r="R700" s="84"/>
      <c r="S700" s="84"/>
      <c r="T700" s="84"/>
      <c r="U700" s="84"/>
      <c r="V700" s="84"/>
      <c r="W700" s="84"/>
      <c r="X700" s="85"/>
      <c r="Z700" s="2">
        <f t="shared" si="34"/>
        <v>0</v>
      </c>
      <c r="AA700" s="2">
        <v>0</v>
      </c>
    </row>
    <row r="701" spans="1:27" ht="12" customHeight="1">
      <c r="A701" s="10">
        <v>697</v>
      </c>
      <c r="B701" s="98" t="s">
        <v>127</v>
      </c>
      <c r="C701" s="98" t="s">
        <v>126</v>
      </c>
      <c r="D701" s="11" t="s">
        <v>52</v>
      </c>
      <c r="E701" s="11" t="s">
        <v>304</v>
      </c>
      <c r="F701" s="12" t="s">
        <v>49</v>
      </c>
      <c r="G701" s="12" t="s">
        <v>310</v>
      </c>
      <c r="H701" s="12" t="s">
        <v>306</v>
      </c>
      <c r="I701" s="11" t="s">
        <v>507</v>
      </c>
      <c r="J701" s="12" t="str">
        <f>"≥17h"</f>
        <v>≥17h</v>
      </c>
      <c r="K701" s="12" t="s">
        <v>47</v>
      </c>
      <c r="L701" s="69" t="s">
        <v>518</v>
      </c>
      <c r="M701" s="11"/>
      <c r="N701" s="96"/>
      <c r="O701" s="83"/>
      <c r="P701" s="84"/>
      <c r="Q701" s="84"/>
      <c r="R701" s="84"/>
      <c r="S701" s="84"/>
      <c r="T701" s="84"/>
      <c r="U701" s="84"/>
      <c r="V701" s="84"/>
      <c r="W701" s="84"/>
      <c r="X701" s="85"/>
      <c r="Z701" s="2">
        <f t="shared" si="34"/>
        <v>0</v>
      </c>
      <c r="AA701" s="2">
        <v>0</v>
      </c>
    </row>
    <row r="702" spans="1:27" ht="12" customHeight="1">
      <c r="A702" s="10">
        <v>698</v>
      </c>
      <c r="B702" s="98" t="s">
        <v>134</v>
      </c>
      <c r="C702" s="98" t="s">
        <v>131</v>
      </c>
      <c r="D702" s="11" t="s">
        <v>51</v>
      </c>
      <c r="E702" s="11" t="s">
        <v>304</v>
      </c>
      <c r="F702" s="12" t="s">
        <v>50</v>
      </c>
      <c r="G702" s="11" t="s">
        <v>511</v>
      </c>
      <c r="H702" s="12" t="s">
        <v>307</v>
      </c>
      <c r="I702" s="11" t="s">
        <v>507</v>
      </c>
      <c r="J702" s="12" t="str">
        <f>"≥17h"</f>
        <v>≥17h</v>
      </c>
      <c r="K702" s="12" t="s">
        <v>512</v>
      </c>
      <c r="L702" s="69" t="s">
        <v>519</v>
      </c>
      <c r="M702" s="11">
        <v>1</v>
      </c>
      <c r="N702" s="96"/>
      <c r="O702" s="83"/>
      <c r="P702" s="84"/>
      <c r="Q702" s="84"/>
      <c r="R702" s="84"/>
      <c r="S702" s="84"/>
      <c r="T702" s="84"/>
      <c r="U702" s="84"/>
      <c r="V702" s="84"/>
      <c r="W702" s="84"/>
      <c r="X702" s="85"/>
      <c r="Z702" s="2">
        <f t="shared" si="34"/>
        <v>0</v>
      </c>
      <c r="AA702" s="2">
        <v>0</v>
      </c>
    </row>
    <row r="703" spans="1:27" ht="12" customHeight="1">
      <c r="A703" s="10">
        <v>699</v>
      </c>
      <c r="B703" s="98" t="s">
        <v>219</v>
      </c>
      <c r="C703" s="98" t="s">
        <v>69</v>
      </c>
      <c r="D703" s="11" t="s">
        <v>25</v>
      </c>
      <c r="E703" s="11" t="s">
        <v>304</v>
      </c>
      <c r="F703" s="12" t="s">
        <v>50</v>
      </c>
      <c r="G703" s="11" t="s">
        <v>511</v>
      </c>
      <c r="H703" s="12" t="s">
        <v>307</v>
      </c>
      <c r="I703" s="11" t="s">
        <v>504</v>
      </c>
      <c r="J703" s="11" t="str">
        <f>"12-16h"</f>
        <v>12-16h</v>
      </c>
      <c r="K703" s="12" t="s">
        <v>512</v>
      </c>
      <c r="L703" s="69" t="s">
        <v>518</v>
      </c>
      <c r="M703" s="11">
        <v>1</v>
      </c>
      <c r="N703" s="96">
        <v>1</v>
      </c>
      <c r="O703" s="83">
        <v>1</v>
      </c>
      <c r="P703" s="84"/>
      <c r="Q703" s="84"/>
      <c r="R703" s="84"/>
      <c r="S703" s="84"/>
      <c r="T703" s="84"/>
      <c r="U703" s="84"/>
      <c r="V703" s="84"/>
      <c r="W703" s="84"/>
      <c r="X703" s="85"/>
      <c r="Y703" s="2">
        <v>1</v>
      </c>
      <c r="Z703" s="2">
        <f t="shared" si="34"/>
        <v>1</v>
      </c>
      <c r="AA703" s="2">
        <v>1</v>
      </c>
    </row>
    <row r="704" spans="1:27" ht="12" customHeight="1">
      <c r="A704" s="10">
        <v>700</v>
      </c>
      <c r="B704" s="98" t="s">
        <v>82</v>
      </c>
      <c r="C704" s="98" t="s">
        <v>82</v>
      </c>
      <c r="D704" s="11" t="s">
        <v>51</v>
      </c>
      <c r="E704" s="11" t="s">
        <v>303</v>
      </c>
      <c r="F704" s="12" t="s">
        <v>48</v>
      </c>
      <c r="G704" s="12" t="s">
        <v>310</v>
      </c>
      <c r="H704" s="12" t="s">
        <v>306</v>
      </c>
      <c r="I704" s="103" t="s">
        <v>504</v>
      </c>
      <c r="J704" s="11" t="str">
        <f>"12-16h"</f>
        <v>12-16h</v>
      </c>
      <c r="K704" s="12" t="s">
        <v>512</v>
      </c>
      <c r="L704" s="69" t="s">
        <v>518</v>
      </c>
      <c r="M704" s="11">
        <v>1</v>
      </c>
      <c r="N704" s="96"/>
      <c r="O704" s="83"/>
      <c r="P704" s="84"/>
      <c r="Q704" s="84"/>
      <c r="R704" s="84"/>
      <c r="S704" s="84"/>
      <c r="T704" s="84"/>
      <c r="U704" s="84"/>
      <c r="V704" s="84"/>
      <c r="W704" s="84"/>
      <c r="X704" s="85"/>
      <c r="Z704" s="2">
        <f t="shared" si="34"/>
        <v>0</v>
      </c>
      <c r="AA704" s="2">
        <v>0</v>
      </c>
    </row>
    <row r="705" spans="1:27" ht="12" customHeight="1">
      <c r="A705" s="10">
        <v>701</v>
      </c>
      <c r="B705" s="98" t="s">
        <v>134</v>
      </c>
      <c r="C705" s="98" t="s">
        <v>131</v>
      </c>
      <c r="D705" s="11" t="s">
        <v>51</v>
      </c>
      <c r="E705" s="11" t="s">
        <v>304</v>
      </c>
      <c r="F705" s="12" t="s">
        <v>50</v>
      </c>
      <c r="G705" s="11" t="s">
        <v>511</v>
      </c>
      <c r="H705" s="12" t="s">
        <v>306</v>
      </c>
      <c r="I705" s="11" t="s">
        <v>504</v>
      </c>
      <c r="J705" s="12" t="str">
        <f>"≥17h"</f>
        <v>≥17h</v>
      </c>
      <c r="K705" s="12" t="s">
        <v>512</v>
      </c>
      <c r="L705" s="69" t="s">
        <v>519</v>
      </c>
      <c r="M705" s="11"/>
      <c r="N705" s="96"/>
      <c r="O705" s="83"/>
      <c r="P705" s="84"/>
      <c r="Q705" s="84"/>
      <c r="R705" s="84"/>
      <c r="S705" s="84"/>
      <c r="T705" s="84"/>
      <c r="U705" s="84"/>
      <c r="V705" s="84"/>
      <c r="W705" s="84"/>
      <c r="X705" s="85"/>
      <c r="Z705" s="2">
        <f t="shared" si="34"/>
        <v>0</v>
      </c>
      <c r="AA705" s="2">
        <v>0</v>
      </c>
    </row>
    <row r="706" spans="1:27" ht="12" customHeight="1">
      <c r="A706" s="10">
        <v>702</v>
      </c>
      <c r="B706" s="98" t="s">
        <v>127</v>
      </c>
      <c r="C706" s="98" t="s">
        <v>126</v>
      </c>
      <c r="D706" s="11" t="s">
        <v>25</v>
      </c>
      <c r="E706" s="11" t="s">
        <v>304</v>
      </c>
      <c r="F706" s="12" t="s">
        <v>48</v>
      </c>
      <c r="G706" s="12" t="s">
        <v>510</v>
      </c>
      <c r="H706" s="12" t="s">
        <v>307</v>
      </c>
      <c r="I706" s="11" t="s">
        <v>507</v>
      </c>
      <c r="J706" s="12" t="str">
        <f>"≥17h"</f>
        <v>≥17h</v>
      </c>
      <c r="K706" s="12" t="s">
        <v>47</v>
      </c>
      <c r="L706" s="69" t="s">
        <v>518</v>
      </c>
      <c r="M706" s="11">
        <v>1</v>
      </c>
      <c r="N706" s="96"/>
      <c r="O706" s="83"/>
      <c r="P706" s="84"/>
      <c r="Q706" s="84"/>
      <c r="R706" s="84"/>
      <c r="S706" s="84"/>
      <c r="T706" s="84"/>
      <c r="U706" s="84"/>
      <c r="V706" s="84"/>
      <c r="W706" s="84"/>
      <c r="X706" s="85"/>
      <c r="Z706" s="2">
        <f t="shared" si="34"/>
        <v>0</v>
      </c>
      <c r="AA706" s="2">
        <v>0</v>
      </c>
    </row>
    <row r="707" spans="1:27" ht="12" customHeight="1">
      <c r="A707" s="10">
        <v>703</v>
      </c>
      <c r="B707" s="98" t="s">
        <v>219</v>
      </c>
      <c r="C707" s="98" t="s">
        <v>69</v>
      </c>
      <c r="D707" s="11" t="s">
        <v>25</v>
      </c>
      <c r="E707" s="11" t="s">
        <v>303</v>
      </c>
      <c r="F707" s="12" t="s">
        <v>50</v>
      </c>
      <c r="G707" s="11" t="s">
        <v>511</v>
      </c>
      <c r="H707" s="12" t="s">
        <v>307</v>
      </c>
      <c r="I707" s="11" t="s">
        <v>507</v>
      </c>
      <c r="J707" s="11" t="str">
        <f>"12-16h"</f>
        <v>12-16h</v>
      </c>
      <c r="K707" s="12" t="s">
        <v>513</v>
      </c>
      <c r="L707" s="69" t="s">
        <v>518</v>
      </c>
      <c r="M707" s="11">
        <v>1</v>
      </c>
      <c r="N707" s="96"/>
      <c r="O707" s="83"/>
      <c r="P707" s="84"/>
      <c r="Q707" s="84"/>
      <c r="R707" s="84"/>
      <c r="S707" s="84"/>
      <c r="T707" s="84"/>
      <c r="U707" s="84"/>
      <c r="V707" s="84"/>
      <c r="W707" s="84"/>
      <c r="X707" s="85"/>
      <c r="Z707" s="2">
        <f t="shared" si="34"/>
        <v>0</v>
      </c>
      <c r="AA707" s="2">
        <v>0</v>
      </c>
    </row>
    <row r="708" spans="1:27" ht="12" customHeight="1">
      <c r="A708" s="10">
        <v>704</v>
      </c>
      <c r="B708" s="98" t="s">
        <v>82</v>
      </c>
      <c r="C708" s="98" t="s">
        <v>82</v>
      </c>
      <c r="D708" s="11" t="s">
        <v>52</v>
      </c>
      <c r="E708" s="11" t="s">
        <v>304</v>
      </c>
      <c r="F708" s="12" t="s">
        <v>50</v>
      </c>
      <c r="G708" s="12" t="s">
        <v>310</v>
      </c>
      <c r="H708" s="12" t="s">
        <v>306</v>
      </c>
      <c r="I708" s="11" t="s">
        <v>507</v>
      </c>
      <c r="J708" s="11" t="str">
        <f>"12-16h"</f>
        <v>12-16h</v>
      </c>
      <c r="K708" s="12" t="s">
        <v>513</v>
      </c>
      <c r="L708" s="69" t="s">
        <v>518</v>
      </c>
      <c r="M708" s="11"/>
      <c r="N708" s="96"/>
      <c r="O708" s="83"/>
      <c r="P708" s="84"/>
      <c r="Q708" s="84"/>
      <c r="R708" s="84"/>
      <c r="S708" s="84"/>
      <c r="T708" s="84"/>
      <c r="U708" s="84"/>
      <c r="V708" s="84"/>
      <c r="W708" s="84"/>
      <c r="X708" s="85"/>
      <c r="Z708" s="2">
        <f t="shared" si="34"/>
        <v>0</v>
      </c>
      <c r="AA708" s="2">
        <v>0</v>
      </c>
    </row>
    <row r="709" spans="1:27" ht="12" customHeight="1">
      <c r="A709" s="10">
        <v>705</v>
      </c>
      <c r="B709" s="98" t="s">
        <v>219</v>
      </c>
      <c r="C709" s="98" t="s">
        <v>69</v>
      </c>
      <c r="D709" s="11" t="s">
        <v>51</v>
      </c>
      <c r="E709" s="11" t="s">
        <v>304</v>
      </c>
      <c r="F709" s="12" t="s">
        <v>49</v>
      </c>
      <c r="G709" s="11" t="s">
        <v>511</v>
      </c>
      <c r="H709" s="12" t="s">
        <v>307</v>
      </c>
      <c r="I709" s="11" t="s">
        <v>507</v>
      </c>
      <c r="J709" s="12" t="str">
        <f>"≥17h"</f>
        <v>≥17h</v>
      </c>
      <c r="K709" s="12" t="s">
        <v>512</v>
      </c>
      <c r="L709" s="69" t="s">
        <v>518</v>
      </c>
      <c r="M709" s="11"/>
      <c r="N709" s="96"/>
      <c r="O709" s="83"/>
      <c r="P709" s="84"/>
      <c r="Q709" s="84"/>
      <c r="R709" s="84"/>
      <c r="S709" s="84"/>
      <c r="T709" s="84"/>
      <c r="U709" s="84"/>
      <c r="V709" s="84"/>
      <c r="W709" s="84"/>
      <c r="X709" s="85"/>
      <c r="Z709" s="2">
        <f t="shared" si="34"/>
        <v>0</v>
      </c>
      <c r="AA709" s="2">
        <v>0</v>
      </c>
    </row>
    <row r="710" spans="1:27" ht="12" customHeight="1">
      <c r="A710" s="10">
        <v>706</v>
      </c>
      <c r="B710" s="98" t="s">
        <v>134</v>
      </c>
      <c r="C710" s="98" t="s">
        <v>131</v>
      </c>
      <c r="D710" s="11" t="s">
        <v>51</v>
      </c>
      <c r="E710" s="11" t="s">
        <v>304</v>
      </c>
      <c r="F710" s="12" t="s">
        <v>50</v>
      </c>
      <c r="G710" s="11" t="s">
        <v>511</v>
      </c>
      <c r="H710" s="12" t="s">
        <v>306</v>
      </c>
      <c r="I710" s="11" t="s">
        <v>507</v>
      </c>
      <c r="J710" s="11" t="str">
        <f>"12-16h"</f>
        <v>12-16h</v>
      </c>
      <c r="K710" s="12" t="s">
        <v>512</v>
      </c>
      <c r="L710" s="69" t="s">
        <v>519</v>
      </c>
      <c r="M710" s="11"/>
      <c r="N710" s="96"/>
      <c r="O710" s="83"/>
      <c r="P710" s="84"/>
      <c r="Q710" s="84"/>
      <c r="R710" s="84"/>
      <c r="S710" s="84"/>
      <c r="T710" s="84"/>
      <c r="U710" s="84"/>
      <c r="V710" s="84"/>
      <c r="W710" s="84"/>
      <c r="X710" s="85"/>
      <c r="Z710" s="2">
        <f t="shared" ref="Z710:Z773" si="36">SUM(O710:X710)</f>
        <v>0</v>
      </c>
      <c r="AA710" s="2">
        <v>0</v>
      </c>
    </row>
    <row r="711" spans="1:27" ht="12" customHeight="1">
      <c r="A711" s="10">
        <v>707</v>
      </c>
      <c r="B711" s="98" t="s">
        <v>104</v>
      </c>
      <c r="C711" s="98" t="s">
        <v>83</v>
      </c>
      <c r="D711" s="11" t="s">
        <v>52</v>
      </c>
      <c r="E711" s="11" t="s">
        <v>303</v>
      </c>
      <c r="F711" s="12" t="s">
        <v>48</v>
      </c>
      <c r="G711" s="12" t="s">
        <v>310</v>
      </c>
      <c r="H711" s="12" t="s">
        <v>306</v>
      </c>
      <c r="I711" s="103" t="s">
        <v>505</v>
      </c>
      <c r="J711" s="11" t="str">
        <f>"12-16h"</f>
        <v>12-16h</v>
      </c>
      <c r="K711" s="12" t="s">
        <v>513</v>
      </c>
      <c r="L711" s="69" t="s">
        <v>518</v>
      </c>
      <c r="M711" s="11"/>
      <c r="N711" s="96"/>
      <c r="O711" s="83"/>
      <c r="P711" s="84"/>
      <c r="Q711" s="84"/>
      <c r="R711" s="84"/>
      <c r="S711" s="84"/>
      <c r="T711" s="84"/>
      <c r="U711" s="84"/>
      <c r="V711" s="84"/>
      <c r="W711" s="84"/>
      <c r="X711" s="85"/>
      <c r="Z711" s="2">
        <f t="shared" si="36"/>
        <v>0</v>
      </c>
      <c r="AA711" s="2">
        <v>0</v>
      </c>
    </row>
    <row r="712" spans="1:27" ht="12" customHeight="1">
      <c r="A712" s="10">
        <v>708</v>
      </c>
      <c r="B712" s="98" t="s">
        <v>134</v>
      </c>
      <c r="C712" s="98" t="s">
        <v>131</v>
      </c>
      <c r="D712" s="11" t="s">
        <v>51</v>
      </c>
      <c r="E712" s="11" t="s">
        <v>303</v>
      </c>
      <c r="F712" s="12" t="s">
        <v>50</v>
      </c>
      <c r="G712" s="11" t="s">
        <v>511</v>
      </c>
      <c r="H712" s="12" t="s">
        <v>306</v>
      </c>
      <c r="I712" s="103" t="s">
        <v>504</v>
      </c>
      <c r="J712" s="12" t="str">
        <f>"≥17h"</f>
        <v>≥17h</v>
      </c>
      <c r="K712" s="12" t="s">
        <v>512</v>
      </c>
      <c r="L712" s="69" t="s">
        <v>519</v>
      </c>
      <c r="M712" s="11"/>
      <c r="N712" s="96"/>
      <c r="O712" s="83"/>
      <c r="P712" s="84"/>
      <c r="Q712" s="84"/>
      <c r="R712" s="84"/>
      <c r="S712" s="84"/>
      <c r="T712" s="84"/>
      <c r="U712" s="84"/>
      <c r="V712" s="84"/>
      <c r="W712" s="84"/>
      <c r="X712" s="85"/>
      <c r="Z712" s="2">
        <f t="shared" si="36"/>
        <v>0</v>
      </c>
      <c r="AA712" s="2">
        <v>0</v>
      </c>
    </row>
    <row r="713" spans="1:27" ht="12" customHeight="1">
      <c r="A713" s="10">
        <v>709</v>
      </c>
      <c r="B713" s="98" t="s">
        <v>220</v>
      </c>
      <c r="C713" s="98" t="s">
        <v>69</v>
      </c>
      <c r="D713" s="11" t="s">
        <v>52</v>
      </c>
      <c r="E713" s="11" t="s">
        <v>304</v>
      </c>
      <c r="F713" s="12" t="s">
        <v>48</v>
      </c>
      <c r="G713" s="12" t="s">
        <v>310</v>
      </c>
      <c r="H713" s="12" t="s">
        <v>308</v>
      </c>
      <c r="I713" s="11" t="s">
        <v>507</v>
      </c>
      <c r="J713" s="12" t="str">
        <f>"≥17h"</f>
        <v>≥17h</v>
      </c>
      <c r="K713" s="12" t="s">
        <v>513</v>
      </c>
      <c r="L713" s="69" t="s">
        <v>518</v>
      </c>
      <c r="M713" s="11">
        <v>1</v>
      </c>
      <c r="N713" s="96"/>
      <c r="O713" s="83"/>
      <c r="P713" s="84"/>
      <c r="Q713" s="84"/>
      <c r="R713" s="84"/>
      <c r="S713" s="84"/>
      <c r="T713" s="84"/>
      <c r="U713" s="84"/>
      <c r="V713" s="84"/>
      <c r="W713" s="84"/>
      <c r="X713" s="85"/>
      <c r="Z713" s="2">
        <f t="shared" si="36"/>
        <v>0</v>
      </c>
      <c r="AA713" s="2">
        <v>0</v>
      </c>
    </row>
    <row r="714" spans="1:27" ht="12" customHeight="1">
      <c r="A714" s="10">
        <v>710</v>
      </c>
      <c r="B714" s="98" t="s">
        <v>104</v>
      </c>
      <c r="C714" s="98" t="s">
        <v>83</v>
      </c>
      <c r="D714" s="11" t="s">
        <v>51</v>
      </c>
      <c r="E714" s="11" t="s">
        <v>304</v>
      </c>
      <c r="F714" s="12" t="s">
        <v>49</v>
      </c>
      <c r="G714" s="12" t="s">
        <v>510</v>
      </c>
      <c r="H714" s="12" t="s">
        <v>307</v>
      </c>
      <c r="I714" s="11" t="s">
        <v>507</v>
      </c>
      <c r="J714" s="12" t="str">
        <f>"≥17h"</f>
        <v>≥17h</v>
      </c>
      <c r="K714" s="12" t="s">
        <v>512</v>
      </c>
      <c r="L714" s="69" t="s">
        <v>518</v>
      </c>
      <c r="M714" s="11">
        <v>1</v>
      </c>
      <c r="N714" s="96"/>
      <c r="O714" s="83"/>
      <c r="P714" s="84"/>
      <c r="Q714" s="84"/>
      <c r="R714" s="84"/>
      <c r="S714" s="84"/>
      <c r="T714" s="84"/>
      <c r="U714" s="84"/>
      <c r="V714" s="84"/>
      <c r="W714" s="84"/>
      <c r="X714" s="85"/>
      <c r="Z714" s="2">
        <f t="shared" si="36"/>
        <v>0</v>
      </c>
      <c r="AA714" s="2">
        <v>0</v>
      </c>
    </row>
    <row r="715" spans="1:27" ht="12" customHeight="1">
      <c r="A715" s="10">
        <v>711</v>
      </c>
      <c r="B715" s="98" t="s">
        <v>221</v>
      </c>
      <c r="C715" s="98" t="s">
        <v>69</v>
      </c>
      <c r="D715" s="11" t="s">
        <v>51</v>
      </c>
      <c r="E715" s="11" t="s">
        <v>304</v>
      </c>
      <c r="F715" s="12" t="s">
        <v>50</v>
      </c>
      <c r="G715" s="11" t="s">
        <v>511</v>
      </c>
      <c r="H715" s="12" t="s">
        <v>308</v>
      </c>
      <c r="I715" s="103" t="s">
        <v>504</v>
      </c>
      <c r="J715" s="12" t="str">
        <f>"≥17h"</f>
        <v>≥17h</v>
      </c>
      <c r="K715" s="12" t="s">
        <v>512</v>
      </c>
      <c r="L715" s="69" t="s">
        <v>518</v>
      </c>
      <c r="M715" s="11"/>
      <c r="N715" s="96"/>
      <c r="O715" s="83"/>
      <c r="P715" s="84"/>
      <c r="Q715" s="84"/>
      <c r="R715" s="84"/>
      <c r="S715" s="84"/>
      <c r="T715" s="84"/>
      <c r="U715" s="84"/>
      <c r="V715" s="84"/>
      <c r="W715" s="84"/>
      <c r="X715" s="85"/>
      <c r="Z715" s="2">
        <f t="shared" si="36"/>
        <v>0</v>
      </c>
      <c r="AA715" s="2">
        <v>0</v>
      </c>
    </row>
    <row r="716" spans="1:27" ht="12" customHeight="1">
      <c r="A716" s="10">
        <v>712</v>
      </c>
      <c r="B716" s="98" t="s">
        <v>124</v>
      </c>
      <c r="C716" s="98" t="s">
        <v>72</v>
      </c>
      <c r="D716" s="11" t="s">
        <v>52</v>
      </c>
      <c r="E716" s="11" t="s">
        <v>303</v>
      </c>
      <c r="F716" s="12" t="s">
        <v>50</v>
      </c>
      <c r="G716" s="11" t="s">
        <v>511</v>
      </c>
      <c r="H716" s="12" t="s">
        <v>308</v>
      </c>
      <c r="I716" s="103" t="s">
        <v>505</v>
      </c>
      <c r="J716" s="12" t="str">
        <f>"≥17h"</f>
        <v>≥17h</v>
      </c>
      <c r="K716" s="12" t="s">
        <v>47</v>
      </c>
      <c r="L716" s="69" t="s">
        <v>519</v>
      </c>
      <c r="M716" s="11">
        <v>1</v>
      </c>
      <c r="N716" s="96"/>
      <c r="O716" s="83"/>
      <c r="P716" s="84"/>
      <c r="Q716" s="84"/>
      <c r="R716" s="84"/>
      <c r="S716" s="84"/>
      <c r="T716" s="84"/>
      <c r="U716" s="84"/>
      <c r="V716" s="84"/>
      <c r="W716" s="84"/>
      <c r="X716" s="85"/>
      <c r="Z716" s="2">
        <f t="shared" si="36"/>
        <v>0</v>
      </c>
      <c r="AA716" s="2">
        <v>0</v>
      </c>
    </row>
    <row r="717" spans="1:27" ht="12" customHeight="1">
      <c r="A717" s="10">
        <v>713</v>
      </c>
      <c r="B717" s="98" t="s">
        <v>222</v>
      </c>
      <c r="C717" s="98" t="s">
        <v>69</v>
      </c>
      <c r="D717" s="11" t="s">
        <v>51</v>
      </c>
      <c r="E717" s="11" t="s">
        <v>304</v>
      </c>
      <c r="F717" s="12" t="s">
        <v>50</v>
      </c>
      <c r="G717" s="11" t="s">
        <v>511</v>
      </c>
      <c r="H717" s="12" t="s">
        <v>308</v>
      </c>
      <c r="I717" s="11" t="s">
        <v>507</v>
      </c>
      <c r="J717" s="11" t="str">
        <f>"12-16h"</f>
        <v>12-16h</v>
      </c>
      <c r="K717" s="12" t="s">
        <v>513</v>
      </c>
      <c r="L717" s="69" t="s">
        <v>518</v>
      </c>
      <c r="M717" s="11">
        <v>1</v>
      </c>
      <c r="N717" s="96">
        <v>1</v>
      </c>
      <c r="O717" s="83">
        <v>1</v>
      </c>
      <c r="P717" s="84"/>
      <c r="Q717" s="84"/>
      <c r="R717" s="84"/>
      <c r="S717" s="84"/>
      <c r="T717" s="84"/>
      <c r="U717" s="84"/>
      <c r="V717" s="84"/>
      <c r="W717" s="84">
        <v>1</v>
      </c>
      <c r="X717" s="85"/>
      <c r="Y717" s="2">
        <v>1</v>
      </c>
      <c r="Z717" s="2">
        <f t="shared" si="36"/>
        <v>2</v>
      </c>
      <c r="AA717" s="2">
        <v>1</v>
      </c>
    </row>
    <row r="718" spans="1:27" ht="12" customHeight="1">
      <c r="A718" s="10">
        <v>714</v>
      </c>
      <c r="B718" s="98" t="s">
        <v>104</v>
      </c>
      <c r="C718" s="98" t="s">
        <v>83</v>
      </c>
      <c r="D718" s="11" t="s">
        <v>51</v>
      </c>
      <c r="E718" s="11" t="s">
        <v>304</v>
      </c>
      <c r="F718" s="12" t="s">
        <v>48</v>
      </c>
      <c r="G718" s="12" t="s">
        <v>510</v>
      </c>
      <c r="H718" s="12" t="s">
        <v>307</v>
      </c>
      <c r="I718" s="11" t="s">
        <v>507</v>
      </c>
      <c r="J718" s="12" t="str">
        <f>"≥17h"</f>
        <v>≥17h</v>
      </c>
      <c r="K718" s="12" t="s">
        <v>47</v>
      </c>
      <c r="L718" s="69" t="s">
        <v>518</v>
      </c>
      <c r="M718" s="11"/>
      <c r="N718" s="96"/>
      <c r="O718" s="83"/>
      <c r="P718" s="84"/>
      <c r="Q718" s="84"/>
      <c r="R718" s="84"/>
      <c r="S718" s="84"/>
      <c r="T718" s="84"/>
      <c r="U718" s="84"/>
      <c r="V718" s="84"/>
      <c r="W718" s="84"/>
      <c r="X718" s="85"/>
      <c r="Z718" s="2">
        <f t="shared" si="36"/>
        <v>0</v>
      </c>
      <c r="AA718" s="2">
        <v>0</v>
      </c>
    </row>
    <row r="719" spans="1:27" ht="12" customHeight="1">
      <c r="A719" s="10">
        <v>715</v>
      </c>
      <c r="B719" s="98" t="s">
        <v>82</v>
      </c>
      <c r="C719" s="98" t="s">
        <v>82</v>
      </c>
      <c r="D719" s="11" t="s">
        <v>52</v>
      </c>
      <c r="E719" s="11" t="s">
        <v>303</v>
      </c>
      <c r="F719" s="12" t="s">
        <v>50</v>
      </c>
      <c r="G719" s="12" t="s">
        <v>310</v>
      </c>
      <c r="H719" s="12" t="s">
        <v>306</v>
      </c>
      <c r="I719" s="103" t="s">
        <v>504</v>
      </c>
      <c r="J719" s="11" t="str">
        <f>"12-16h"</f>
        <v>12-16h</v>
      </c>
      <c r="K719" s="12" t="s">
        <v>512</v>
      </c>
      <c r="L719" s="69" t="s">
        <v>518</v>
      </c>
      <c r="M719" s="11">
        <v>1</v>
      </c>
      <c r="N719" s="96"/>
      <c r="O719" s="83"/>
      <c r="P719" s="84"/>
      <c r="Q719" s="84"/>
      <c r="R719" s="84"/>
      <c r="S719" s="84"/>
      <c r="T719" s="84"/>
      <c r="U719" s="84"/>
      <c r="V719" s="84"/>
      <c r="W719" s="84"/>
      <c r="X719" s="85"/>
      <c r="Z719" s="2">
        <f t="shared" si="36"/>
        <v>0</v>
      </c>
      <c r="AA719" s="2">
        <v>0</v>
      </c>
    </row>
    <row r="720" spans="1:27" ht="12" customHeight="1">
      <c r="A720" s="10">
        <v>716</v>
      </c>
      <c r="B720" s="98" t="s">
        <v>104</v>
      </c>
      <c r="C720" s="98" t="s">
        <v>83</v>
      </c>
      <c r="D720" s="11" t="s">
        <v>52</v>
      </c>
      <c r="E720" s="11" t="s">
        <v>303</v>
      </c>
      <c r="F720" s="12" t="s">
        <v>48</v>
      </c>
      <c r="G720" s="12" t="s">
        <v>310</v>
      </c>
      <c r="H720" s="12" t="s">
        <v>306</v>
      </c>
      <c r="I720" s="103" t="s">
        <v>504</v>
      </c>
      <c r="J720" s="12" t="str">
        <f>"≥17h"</f>
        <v>≥17h</v>
      </c>
      <c r="K720" s="12" t="s">
        <v>513</v>
      </c>
      <c r="L720" s="69" t="s">
        <v>518</v>
      </c>
      <c r="M720" s="11"/>
      <c r="N720" s="96"/>
      <c r="O720" s="83"/>
      <c r="P720" s="84"/>
      <c r="Q720" s="84"/>
      <c r="R720" s="84"/>
      <c r="S720" s="84"/>
      <c r="T720" s="84"/>
      <c r="U720" s="84"/>
      <c r="V720" s="84"/>
      <c r="W720" s="84"/>
      <c r="X720" s="85"/>
      <c r="Z720" s="2">
        <f t="shared" si="36"/>
        <v>0</v>
      </c>
      <c r="AA720" s="2">
        <v>0</v>
      </c>
    </row>
    <row r="721" spans="1:27" ht="12" customHeight="1">
      <c r="A721" s="10">
        <v>717</v>
      </c>
      <c r="B721" s="98" t="s">
        <v>152</v>
      </c>
      <c r="C721" s="98" t="s">
        <v>79</v>
      </c>
      <c r="D721" s="11" t="s">
        <v>51</v>
      </c>
      <c r="E721" s="11" t="s">
        <v>304</v>
      </c>
      <c r="F721" s="12" t="s">
        <v>49</v>
      </c>
      <c r="G721" s="11" t="s">
        <v>511</v>
      </c>
      <c r="H721" s="12" t="s">
        <v>307</v>
      </c>
      <c r="I721" s="103" t="s">
        <v>504</v>
      </c>
      <c r="J721" s="12" t="str">
        <f>"≥17h"</f>
        <v>≥17h</v>
      </c>
      <c r="K721" s="12" t="s">
        <v>512</v>
      </c>
      <c r="L721" s="69" t="s">
        <v>520</v>
      </c>
      <c r="M721" s="11"/>
      <c r="N721" s="96"/>
      <c r="O721" s="83"/>
      <c r="P721" s="84"/>
      <c r="Q721" s="84"/>
      <c r="R721" s="84"/>
      <c r="S721" s="84"/>
      <c r="T721" s="84"/>
      <c r="U721" s="84"/>
      <c r="V721" s="84"/>
      <c r="W721" s="84"/>
      <c r="X721" s="85"/>
      <c r="Z721" s="2">
        <f t="shared" si="36"/>
        <v>0</v>
      </c>
      <c r="AA721" s="2">
        <v>0</v>
      </c>
    </row>
    <row r="722" spans="1:27" ht="12" customHeight="1">
      <c r="A722" s="10">
        <v>718</v>
      </c>
      <c r="B722" s="98" t="s">
        <v>222</v>
      </c>
      <c r="C722" s="98" t="s">
        <v>69</v>
      </c>
      <c r="D722" s="11" t="s">
        <v>51</v>
      </c>
      <c r="E722" s="11" t="s">
        <v>303</v>
      </c>
      <c r="F722" s="12" t="s">
        <v>48</v>
      </c>
      <c r="G722" s="11" t="s">
        <v>511</v>
      </c>
      <c r="H722" s="12" t="s">
        <v>308</v>
      </c>
      <c r="I722" s="11" t="s">
        <v>507</v>
      </c>
      <c r="J722" s="12" t="str">
        <f>"≥17h"</f>
        <v>≥17h</v>
      </c>
      <c r="K722" s="12" t="s">
        <v>513</v>
      </c>
      <c r="L722" s="69" t="s">
        <v>518</v>
      </c>
      <c r="M722" s="11"/>
      <c r="N722" s="96"/>
      <c r="O722" s="83"/>
      <c r="P722" s="84"/>
      <c r="Q722" s="84"/>
      <c r="R722" s="84"/>
      <c r="S722" s="84"/>
      <c r="T722" s="84"/>
      <c r="U722" s="84"/>
      <c r="V722" s="84"/>
      <c r="W722" s="84"/>
      <c r="X722" s="85"/>
      <c r="Z722" s="2">
        <f t="shared" si="36"/>
        <v>0</v>
      </c>
      <c r="AA722" s="2">
        <v>0</v>
      </c>
    </row>
    <row r="723" spans="1:27" ht="12" customHeight="1">
      <c r="A723" s="10">
        <v>719</v>
      </c>
      <c r="B723" s="98" t="s">
        <v>82</v>
      </c>
      <c r="C723" s="98" t="s">
        <v>82</v>
      </c>
      <c r="D723" s="11" t="s">
        <v>52</v>
      </c>
      <c r="E723" s="11" t="s">
        <v>304</v>
      </c>
      <c r="F723" s="12" t="s">
        <v>50</v>
      </c>
      <c r="G723" s="12" t="s">
        <v>310</v>
      </c>
      <c r="H723" s="12" t="s">
        <v>306</v>
      </c>
      <c r="I723" s="103" t="s">
        <v>504</v>
      </c>
      <c r="J723" s="12" t="str">
        <f>"≥17h"</f>
        <v>≥17h</v>
      </c>
      <c r="K723" s="12" t="s">
        <v>47</v>
      </c>
      <c r="L723" s="69" t="s">
        <v>518</v>
      </c>
      <c r="M723" s="11"/>
      <c r="N723" s="96"/>
      <c r="O723" s="83"/>
      <c r="P723" s="84"/>
      <c r="Q723" s="84"/>
      <c r="R723" s="84"/>
      <c r="S723" s="84"/>
      <c r="T723" s="84"/>
      <c r="U723" s="84"/>
      <c r="V723" s="84"/>
      <c r="W723" s="84"/>
      <c r="X723" s="85"/>
      <c r="Z723" s="2">
        <f t="shared" si="36"/>
        <v>0</v>
      </c>
      <c r="AA723" s="2">
        <v>0</v>
      </c>
    </row>
    <row r="724" spans="1:27" ht="12" customHeight="1">
      <c r="A724" s="10">
        <v>720</v>
      </c>
      <c r="B724" s="98" t="s">
        <v>82</v>
      </c>
      <c r="C724" s="98" t="s">
        <v>82</v>
      </c>
      <c r="D724" s="11" t="s">
        <v>52</v>
      </c>
      <c r="E724" s="11" t="s">
        <v>303</v>
      </c>
      <c r="F724" s="12" t="s">
        <v>48</v>
      </c>
      <c r="G724" s="12" t="s">
        <v>310</v>
      </c>
      <c r="H724" s="12" t="s">
        <v>306</v>
      </c>
      <c r="I724" s="11" t="s">
        <v>504</v>
      </c>
      <c r="J724" s="11" t="str">
        <f>"12-16h"</f>
        <v>12-16h</v>
      </c>
      <c r="K724" s="12" t="s">
        <v>47</v>
      </c>
      <c r="L724" s="69" t="s">
        <v>518</v>
      </c>
      <c r="M724" s="11"/>
      <c r="N724" s="96"/>
      <c r="O724" s="83"/>
      <c r="P724" s="84"/>
      <c r="Q724" s="84"/>
      <c r="R724" s="84"/>
      <c r="S724" s="84"/>
      <c r="T724" s="84"/>
      <c r="U724" s="84"/>
      <c r="V724" s="84"/>
      <c r="W724" s="84"/>
      <c r="X724" s="85"/>
      <c r="Z724" s="2">
        <f t="shared" si="36"/>
        <v>0</v>
      </c>
      <c r="AA724" s="2">
        <v>0</v>
      </c>
    </row>
    <row r="725" spans="1:27" ht="12" customHeight="1">
      <c r="A725" s="10">
        <v>721</v>
      </c>
      <c r="B725" s="98" t="s">
        <v>222</v>
      </c>
      <c r="C725" s="98" t="s">
        <v>69</v>
      </c>
      <c r="D725" s="11" t="s">
        <v>51</v>
      </c>
      <c r="E725" s="11" t="s">
        <v>304</v>
      </c>
      <c r="F725" s="12" t="s">
        <v>50</v>
      </c>
      <c r="G725" s="11" t="s">
        <v>511</v>
      </c>
      <c r="H725" s="12" t="s">
        <v>307</v>
      </c>
      <c r="I725" s="11" t="s">
        <v>507</v>
      </c>
      <c r="J725" s="12" t="str">
        <f>"≥17h"</f>
        <v>≥17h</v>
      </c>
      <c r="K725" s="12" t="s">
        <v>513</v>
      </c>
      <c r="L725" s="69" t="s">
        <v>518</v>
      </c>
      <c r="M725" s="11">
        <v>1</v>
      </c>
      <c r="N725" s="96">
        <v>1</v>
      </c>
      <c r="O725" s="83"/>
      <c r="P725" s="84"/>
      <c r="Q725" s="84"/>
      <c r="R725" s="84"/>
      <c r="S725" s="84"/>
      <c r="T725" s="84"/>
      <c r="U725" s="84"/>
      <c r="V725" s="84"/>
      <c r="W725" s="84">
        <v>1</v>
      </c>
      <c r="X725" s="85"/>
      <c r="Y725" s="2">
        <v>1</v>
      </c>
      <c r="Z725" s="2">
        <f t="shared" si="36"/>
        <v>1</v>
      </c>
      <c r="AA725" s="2">
        <v>1</v>
      </c>
    </row>
    <row r="726" spans="1:27" ht="12" customHeight="1">
      <c r="A726" s="10">
        <v>722</v>
      </c>
      <c r="B726" s="98" t="s">
        <v>82</v>
      </c>
      <c r="C726" s="98" t="s">
        <v>82</v>
      </c>
      <c r="D726" s="11" t="s">
        <v>52</v>
      </c>
      <c r="E726" s="11" t="s">
        <v>303</v>
      </c>
      <c r="F726" s="12" t="s">
        <v>49</v>
      </c>
      <c r="G726" s="12" t="s">
        <v>310</v>
      </c>
      <c r="H726" s="12" t="s">
        <v>306</v>
      </c>
      <c r="I726" s="103" t="s">
        <v>505</v>
      </c>
      <c r="J726" s="12" t="str">
        <f>"≥17h"</f>
        <v>≥17h</v>
      </c>
      <c r="K726" s="12" t="s">
        <v>512</v>
      </c>
      <c r="L726" s="69" t="s">
        <v>518</v>
      </c>
      <c r="M726" s="11"/>
      <c r="N726" s="96"/>
      <c r="O726" s="83"/>
      <c r="P726" s="84"/>
      <c r="Q726" s="84"/>
      <c r="R726" s="84"/>
      <c r="S726" s="84"/>
      <c r="T726" s="84"/>
      <c r="U726" s="84"/>
      <c r="V726" s="84"/>
      <c r="W726" s="84"/>
      <c r="X726" s="85"/>
      <c r="Z726" s="2">
        <f t="shared" si="36"/>
        <v>0</v>
      </c>
      <c r="AA726" s="2">
        <v>0</v>
      </c>
    </row>
    <row r="727" spans="1:27" ht="12" customHeight="1">
      <c r="A727" s="10">
        <v>723</v>
      </c>
      <c r="B727" s="98" t="s">
        <v>152</v>
      </c>
      <c r="C727" s="98" t="s">
        <v>79</v>
      </c>
      <c r="D727" s="11" t="s">
        <v>51</v>
      </c>
      <c r="E727" s="11" t="s">
        <v>303</v>
      </c>
      <c r="F727" s="12" t="s">
        <v>49</v>
      </c>
      <c r="G727" s="11" t="s">
        <v>511</v>
      </c>
      <c r="H727" s="12" t="s">
        <v>306</v>
      </c>
      <c r="I727" s="11" t="s">
        <v>504</v>
      </c>
      <c r="J727" s="12" t="str">
        <f>"≥17h"</f>
        <v>≥17h</v>
      </c>
      <c r="K727" s="12" t="s">
        <v>513</v>
      </c>
      <c r="L727" s="69" t="s">
        <v>520</v>
      </c>
      <c r="M727" s="11">
        <v>1</v>
      </c>
      <c r="N727" s="96"/>
      <c r="O727" s="83"/>
      <c r="P727" s="84"/>
      <c r="Q727" s="84"/>
      <c r="R727" s="84"/>
      <c r="S727" s="84"/>
      <c r="T727" s="84"/>
      <c r="U727" s="84"/>
      <c r="V727" s="84"/>
      <c r="W727" s="84"/>
      <c r="X727" s="85"/>
      <c r="Z727" s="2">
        <f t="shared" si="36"/>
        <v>0</v>
      </c>
      <c r="AA727" s="2">
        <v>0</v>
      </c>
    </row>
    <row r="728" spans="1:27" ht="12" customHeight="1">
      <c r="A728" s="10">
        <v>724</v>
      </c>
      <c r="B728" s="98" t="s">
        <v>222</v>
      </c>
      <c r="C728" s="98" t="s">
        <v>69</v>
      </c>
      <c r="D728" s="11" t="s">
        <v>51</v>
      </c>
      <c r="E728" s="11" t="s">
        <v>304</v>
      </c>
      <c r="F728" s="12" t="s">
        <v>48</v>
      </c>
      <c r="G728" s="12" t="s">
        <v>510</v>
      </c>
      <c r="H728" s="12" t="s">
        <v>308</v>
      </c>
      <c r="I728" s="103" t="s">
        <v>504</v>
      </c>
      <c r="J728" s="12" t="str">
        <f>"≥17h"</f>
        <v>≥17h</v>
      </c>
      <c r="K728" s="12" t="s">
        <v>47</v>
      </c>
      <c r="L728" s="69" t="s">
        <v>518</v>
      </c>
      <c r="M728" s="11">
        <v>1</v>
      </c>
      <c r="N728" s="96"/>
      <c r="O728" s="83"/>
      <c r="P728" s="84"/>
      <c r="Q728" s="84"/>
      <c r="R728" s="84"/>
      <c r="S728" s="84"/>
      <c r="T728" s="84"/>
      <c r="U728" s="84"/>
      <c r="V728" s="84"/>
      <c r="W728" s="84"/>
      <c r="X728" s="85"/>
      <c r="Z728" s="2">
        <f t="shared" si="36"/>
        <v>0</v>
      </c>
      <c r="AA728" s="2">
        <v>0</v>
      </c>
    </row>
    <row r="729" spans="1:27" ht="12" customHeight="1">
      <c r="A729" s="10">
        <v>725</v>
      </c>
      <c r="B729" s="98" t="s">
        <v>152</v>
      </c>
      <c r="C729" s="98" t="s">
        <v>79</v>
      </c>
      <c r="D729" s="11" t="s">
        <v>52</v>
      </c>
      <c r="E729" s="11" t="s">
        <v>304</v>
      </c>
      <c r="F729" s="12" t="s">
        <v>49</v>
      </c>
      <c r="G729" s="11" t="s">
        <v>511</v>
      </c>
      <c r="H729" s="12" t="s">
        <v>306</v>
      </c>
      <c r="I729" s="103" t="s">
        <v>504</v>
      </c>
      <c r="J729" s="12" t="str">
        <f>"≥17h"</f>
        <v>≥17h</v>
      </c>
      <c r="K729" s="12" t="s">
        <v>512</v>
      </c>
      <c r="L729" s="69" t="s">
        <v>520</v>
      </c>
      <c r="M729" s="11"/>
      <c r="N729" s="96"/>
      <c r="O729" s="83"/>
      <c r="P729" s="84"/>
      <c r="Q729" s="84"/>
      <c r="R729" s="84"/>
      <c r="S729" s="84"/>
      <c r="T729" s="84"/>
      <c r="U729" s="84"/>
      <c r="V729" s="84"/>
      <c r="W729" s="84"/>
      <c r="X729" s="85"/>
      <c r="Z729" s="2">
        <f t="shared" si="36"/>
        <v>0</v>
      </c>
      <c r="AA729" s="2">
        <v>0</v>
      </c>
    </row>
    <row r="730" spans="1:27" ht="12" customHeight="1">
      <c r="A730" s="10">
        <v>726</v>
      </c>
      <c r="B730" s="98" t="s">
        <v>82</v>
      </c>
      <c r="C730" s="98" t="s">
        <v>82</v>
      </c>
      <c r="D730" s="11" t="s">
        <v>52</v>
      </c>
      <c r="E730" s="11" t="s">
        <v>303</v>
      </c>
      <c r="F730" s="12" t="s">
        <v>48</v>
      </c>
      <c r="G730" s="12" t="s">
        <v>310</v>
      </c>
      <c r="H730" s="12" t="s">
        <v>306</v>
      </c>
      <c r="I730" s="11" t="s">
        <v>504</v>
      </c>
      <c r="J730" s="11" t="str">
        <f>"12-16h"</f>
        <v>12-16h</v>
      </c>
      <c r="K730" s="12" t="s">
        <v>513</v>
      </c>
      <c r="L730" s="69" t="s">
        <v>518</v>
      </c>
      <c r="M730" s="11">
        <v>1</v>
      </c>
      <c r="N730" s="96"/>
      <c r="O730" s="83"/>
      <c r="P730" s="84"/>
      <c r="Q730" s="84"/>
      <c r="R730" s="84"/>
      <c r="S730" s="84"/>
      <c r="T730" s="84"/>
      <c r="U730" s="84"/>
      <c r="V730" s="84"/>
      <c r="W730" s="84"/>
      <c r="X730" s="85"/>
      <c r="Z730" s="2">
        <f t="shared" si="36"/>
        <v>0</v>
      </c>
      <c r="AA730" s="2">
        <v>0</v>
      </c>
    </row>
    <row r="731" spans="1:27" ht="12" customHeight="1">
      <c r="A731" s="10">
        <v>727</v>
      </c>
      <c r="B731" s="98" t="s">
        <v>104</v>
      </c>
      <c r="C731" s="98" t="s">
        <v>83</v>
      </c>
      <c r="D731" s="11" t="s">
        <v>52</v>
      </c>
      <c r="E731" s="11" t="s">
        <v>304</v>
      </c>
      <c r="F731" s="12" t="s">
        <v>49</v>
      </c>
      <c r="G731" s="12" t="s">
        <v>310</v>
      </c>
      <c r="H731" s="12" t="s">
        <v>306</v>
      </c>
      <c r="I731" s="11" t="s">
        <v>507</v>
      </c>
      <c r="J731" s="12" t="str">
        <f>"≥17h"</f>
        <v>≥17h</v>
      </c>
      <c r="K731" s="12" t="s">
        <v>512</v>
      </c>
      <c r="L731" s="69" t="s">
        <v>518</v>
      </c>
      <c r="M731" s="11">
        <v>1</v>
      </c>
      <c r="N731" s="96"/>
      <c r="O731" s="83"/>
      <c r="P731" s="84"/>
      <c r="Q731" s="84"/>
      <c r="R731" s="84"/>
      <c r="S731" s="84"/>
      <c r="T731" s="84"/>
      <c r="U731" s="84"/>
      <c r="V731" s="84"/>
      <c r="W731" s="84"/>
      <c r="X731" s="85"/>
      <c r="Z731" s="2">
        <f t="shared" si="36"/>
        <v>0</v>
      </c>
      <c r="AA731" s="2">
        <v>0</v>
      </c>
    </row>
    <row r="732" spans="1:27" ht="12" customHeight="1">
      <c r="A732" s="10">
        <v>728</v>
      </c>
      <c r="B732" s="98" t="s">
        <v>153</v>
      </c>
      <c r="C732" s="98" t="s">
        <v>79</v>
      </c>
      <c r="D732" s="11" t="s">
        <v>51</v>
      </c>
      <c r="E732" s="11" t="s">
        <v>304</v>
      </c>
      <c r="F732" s="12" t="s">
        <v>50</v>
      </c>
      <c r="G732" s="11" t="s">
        <v>511</v>
      </c>
      <c r="H732" s="12" t="s">
        <v>307</v>
      </c>
      <c r="I732" s="11" t="s">
        <v>504</v>
      </c>
      <c r="J732" s="11" t="str">
        <f>"12-16h"</f>
        <v>12-16h</v>
      </c>
      <c r="K732" s="12" t="s">
        <v>47</v>
      </c>
      <c r="L732" s="69" t="s">
        <v>520</v>
      </c>
      <c r="M732" s="11">
        <v>1</v>
      </c>
      <c r="N732" s="96"/>
      <c r="O732" s="83"/>
      <c r="P732" s="84"/>
      <c r="Q732" s="84"/>
      <c r="R732" s="84"/>
      <c r="S732" s="84"/>
      <c r="T732" s="84"/>
      <c r="U732" s="84"/>
      <c r="V732" s="84"/>
      <c r="W732" s="84"/>
      <c r="X732" s="85"/>
      <c r="Z732" s="2">
        <f t="shared" si="36"/>
        <v>0</v>
      </c>
      <c r="AA732" s="2">
        <v>0</v>
      </c>
    </row>
    <row r="733" spans="1:27" ht="12" customHeight="1">
      <c r="A733" s="10">
        <v>729</v>
      </c>
      <c r="B733" s="98" t="s">
        <v>153</v>
      </c>
      <c r="C733" s="98" t="s">
        <v>79</v>
      </c>
      <c r="D733" s="11" t="s">
        <v>25</v>
      </c>
      <c r="E733" s="11" t="s">
        <v>304</v>
      </c>
      <c r="F733" s="12" t="s">
        <v>48</v>
      </c>
      <c r="G733" s="11" t="s">
        <v>511</v>
      </c>
      <c r="H733" s="12" t="s">
        <v>306</v>
      </c>
      <c r="I733" s="103" t="s">
        <v>504</v>
      </c>
      <c r="J733" s="12" t="str">
        <f>"≥17h"</f>
        <v>≥17h</v>
      </c>
      <c r="K733" s="12" t="s">
        <v>512</v>
      </c>
      <c r="L733" s="69" t="s">
        <v>520</v>
      </c>
      <c r="M733" s="11">
        <v>1</v>
      </c>
      <c r="N733" s="96">
        <v>1</v>
      </c>
      <c r="O733" s="83"/>
      <c r="P733" s="84"/>
      <c r="Q733" s="84">
        <v>1</v>
      </c>
      <c r="R733" s="84"/>
      <c r="S733" s="84"/>
      <c r="T733" s="84"/>
      <c r="U733" s="84"/>
      <c r="V733" s="84"/>
      <c r="W733" s="84"/>
      <c r="X733" s="85"/>
      <c r="Y733" s="2">
        <v>1</v>
      </c>
      <c r="Z733" s="2">
        <f t="shared" si="36"/>
        <v>1</v>
      </c>
      <c r="AA733" s="2">
        <v>1</v>
      </c>
    </row>
    <row r="734" spans="1:27" ht="12" customHeight="1">
      <c r="A734" s="10">
        <v>730</v>
      </c>
      <c r="B734" s="98" t="s">
        <v>82</v>
      </c>
      <c r="C734" s="98" t="s">
        <v>82</v>
      </c>
      <c r="D734" s="11" t="s">
        <v>52</v>
      </c>
      <c r="E734" s="11" t="s">
        <v>303</v>
      </c>
      <c r="F734" s="12" t="s">
        <v>49</v>
      </c>
      <c r="G734" s="12" t="s">
        <v>310</v>
      </c>
      <c r="H734" s="12" t="s">
        <v>306</v>
      </c>
      <c r="I734" s="103" t="s">
        <v>504</v>
      </c>
      <c r="J734" s="12" t="str">
        <f>"≥17h"</f>
        <v>≥17h</v>
      </c>
      <c r="K734" s="12" t="s">
        <v>512</v>
      </c>
      <c r="L734" s="69" t="s">
        <v>518</v>
      </c>
      <c r="M734" s="11">
        <v>1</v>
      </c>
      <c r="N734" s="96"/>
      <c r="O734" s="83"/>
      <c r="P734" s="84"/>
      <c r="Q734" s="84"/>
      <c r="R734" s="84"/>
      <c r="S734" s="84"/>
      <c r="T734" s="84"/>
      <c r="U734" s="84"/>
      <c r="V734" s="84"/>
      <c r="W734" s="84"/>
      <c r="X734" s="85"/>
      <c r="Z734" s="2">
        <f t="shared" si="36"/>
        <v>0</v>
      </c>
      <c r="AA734" s="2">
        <v>0</v>
      </c>
    </row>
    <row r="735" spans="1:27" ht="12" customHeight="1">
      <c r="A735" s="10">
        <v>731</v>
      </c>
      <c r="B735" s="98" t="s">
        <v>84</v>
      </c>
      <c r="C735" s="98" t="s">
        <v>69</v>
      </c>
      <c r="D735" s="11" t="s">
        <v>51</v>
      </c>
      <c r="E735" s="11" t="s">
        <v>303</v>
      </c>
      <c r="F735" s="12" t="s">
        <v>50</v>
      </c>
      <c r="G735" s="12" t="s">
        <v>510</v>
      </c>
      <c r="H735" s="12" t="s">
        <v>307</v>
      </c>
      <c r="I735" s="103" t="s">
        <v>504</v>
      </c>
      <c r="J735" s="11" t="str">
        <f>"≤12h"</f>
        <v>≤12h</v>
      </c>
      <c r="K735" s="12" t="s">
        <v>47</v>
      </c>
      <c r="L735" s="69" t="s">
        <v>518</v>
      </c>
      <c r="M735" s="11">
        <v>1</v>
      </c>
      <c r="N735" s="96"/>
      <c r="O735" s="83"/>
      <c r="P735" s="84"/>
      <c r="Q735" s="84"/>
      <c r="R735" s="84"/>
      <c r="S735" s="84"/>
      <c r="T735" s="84"/>
      <c r="U735" s="84"/>
      <c r="V735" s="84"/>
      <c r="W735" s="84"/>
      <c r="X735" s="85"/>
      <c r="Z735" s="2">
        <f t="shared" si="36"/>
        <v>0</v>
      </c>
      <c r="AA735" s="2">
        <v>0</v>
      </c>
    </row>
    <row r="736" spans="1:27" ht="12" customHeight="1">
      <c r="A736" s="10">
        <v>732</v>
      </c>
      <c r="B736" s="98" t="s">
        <v>82</v>
      </c>
      <c r="C736" s="98" t="s">
        <v>82</v>
      </c>
      <c r="D736" s="11" t="s">
        <v>52</v>
      </c>
      <c r="E736" s="11" t="s">
        <v>304</v>
      </c>
      <c r="F736" s="12" t="s">
        <v>49</v>
      </c>
      <c r="G736" s="12" t="s">
        <v>310</v>
      </c>
      <c r="H736" s="12" t="s">
        <v>306</v>
      </c>
      <c r="I736" s="11" t="s">
        <v>507</v>
      </c>
      <c r="J736" s="11" t="str">
        <f>"12-16h"</f>
        <v>12-16h</v>
      </c>
      <c r="K736" s="12" t="s">
        <v>512</v>
      </c>
      <c r="L736" s="69" t="s">
        <v>518</v>
      </c>
      <c r="M736" s="11">
        <v>1</v>
      </c>
      <c r="N736" s="96"/>
      <c r="O736" s="83"/>
      <c r="P736" s="84"/>
      <c r="Q736" s="84"/>
      <c r="R736" s="84"/>
      <c r="S736" s="84"/>
      <c r="T736" s="84"/>
      <c r="U736" s="84"/>
      <c r="V736" s="84"/>
      <c r="W736" s="84"/>
      <c r="X736" s="85"/>
      <c r="Z736" s="2">
        <f t="shared" si="36"/>
        <v>0</v>
      </c>
      <c r="AA736" s="2">
        <v>0</v>
      </c>
    </row>
    <row r="737" spans="1:27" ht="12" customHeight="1">
      <c r="A737" s="10">
        <v>733</v>
      </c>
      <c r="B737" s="98" t="s">
        <v>104</v>
      </c>
      <c r="C737" s="98" t="s">
        <v>83</v>
      </c>
      <c r="D737" s="11" t="s">
        <v>51</v>
      </c>
      <c r="E737" s="11" t="s">
        <v>304</v>
      </c>
      <c r="F737" s="12" t="s">
        <v>49</v>
      </c>
      <c r="G737" s="12" t="s">
        <v>310</v>
      </c>
      <c r="H737" s="12" t="s">
        <v>306</v>
      </c>
      <c r="I737" s="103" t="s">
        <v>504</v>
      </c>
      <c r="J737" s="12" t="str">
        <f>"≥17h"</f>
        <v>≥17h</v>
      </c>
      <c r="K737" s="12" t="s">
        <v>512</v>
      </c>
      <c r="L737" s="69" t="s">
        <v>518</v>
      </c>
      <c r="M737" s="11"/>
      <c r="N737" s="96"/>
      <c r="O737" s="83"/>
      <c r="P737" s="84"/>
      <c r="Q737" s="84"/>
      <c r="R737" s="84"/>
      <c r="S737" s="84"/>
      <c r="T737" s="84"/>
      <c r="U737" s="84"/>
      <c r="V737" s="84"/>
      <c r="W737" s="84"/>
      <c r="X737" s="85"/>
      <c r="Z737" s="2">
        <f t="shared" si="36"/>
        <v>0</v>
      </c>
      <c r="AA737" s="2">
        <v>0</v>
      </c>
    </row>
    <row r="738" spans="1:27" ht="12" customHeight="1">
      <c r="A738" s="10">
        <v>734</v>
      </c>
      <c r="B738" s="98" t="s">
        <v>82</v>
      </c>
      <c r="C738" s="98" t="s">
        <v>82</v>
      </c>
      <c r="D738" s="11" t="s">
        <v>52</v>
      </c>
      <c r="E738" s="11" t="s">
        <v>304</v>
      </c>
      <c r="F738" s="12" t="s">
        <v>48</v>
      </c>
      <c r="G738" s="12" t="s">
        <v>310</v>
      </c>
      <c r="H738" s="12" t="s">
        <v>306</v>
      </c>
      <c r="I738" s="103" t="s">
        <v>504</v>
      </c>
      <c r="J738" s="11" t="str">
        <f>"12-16h"</f>
        <v>12-16h</v>
      </c>
      <c r="K738" s="12" t="s">
        <v>512</v>
      </c>
      <c r="L738" s="69" t="s">
        <v>518</v>
      </c>
      <c r="M738" s="11"/>
      <c r="N738" s="96"/>
      <c r="O738" s="83"/>
      <c r="P738" s="84"/>
      <c r="Q738" s="84"/>
      <c r="R738" s="84"/>
      <c r="S738" s="84"/>
      <c r="T738" s="84"/>
      <c r="U738" s="84"/>
      <c r="V738" s="84"/>
      <c r="W738" s="84"/>
      <c r="X738" s="85"/>
      <c r="Z738" s="2">
        <f t="shared" si="36"/>
        <v>0</v>
      </c>
      <c r="AA738" s="2">
        <v>0</v>
      </c>
    </row>
    <row r="739" spans="1:27" ht="12" customHeight="1">
      <c r="A739" s="10">
        <v>735</v>
      </c>
      <c r="B739" s="98" t="s">
        <v>105</v>
      </c>
      <c r="C739" s="98" t="s">
        <v>83</v>
      </c>
      <c r="D739" s="11" t="s">
        <v>51</v>
      </c>
      <c r="E739" s="11" t="s">
        <v>303</v>
      </c>
      <c r="F739" s="12" t="s">
        <v>49</v>
      </c>
      <c r="G739" s="12" t="s">
        <v>310</v>
      </c>
      <c r="H739" s="12" t="s">
        <v>307</v>
      </c>
      <c r="I739" s="11" t="s">
        <v>507</v>
      </c>
      <c r="J739" s="12" t="str">
        <f>"≥17h"</f>
        <v>≥17h</v>
      </c>
      <c r="K739" s="12" t="s">
        <v>512</v>
      </c>
      <c r="L739" s="69" t="s">
        <v>518</v>
      </c>
      <c r="M739" s="11">
        <v>1</v>
      </c>
      <c r="N739" s="96"/>
      <c r="O739" s="83"/>
      <c r="P739" s="84"/>
      <c r="Q739" s="84"/>
      <c r="R739" s="84"/>
      <c r="S739" s="84"/>
      <c r="T739" s="84"/>
      <c r="U739" s="84"/>
      <c r="V739" s="84"/>
      <c r="W739" s="84"/>
      <c r="X739" s="85"/>
      <c r="Z739" s="2">
        <f t="shared" si="36"/>
        <v>0</v>
      </c>
      <c r="AA739" s="2">
        <v>0</v>
      </c>
    </row>
    <row r="740" spans="1:27" ht="12" customHeight="1">
      <c r="A740" s="10">
        <v>736</v>
      </c>
      <c r="B740" s="98" t="s">
        <v>223</v>
      </c>
      <c r="C740" s="98" t="s">
        <v>69</v>
      </c>
      <c r="D740" s="11" t="s">
        <v>25</v>
      </c>
      <c r="E740" s="11" t="s">
        <v>304</v>
      </c>
      <c r="F740" s="12" t="s">
        <v>49</v>
      </c>
      <c r="G740" s="11" t="s">
        <v>511</v>
      </c>
      <c r="H740" s="12" t="s">
        <v>307</v>
      </c>
      <c r="I740" s="103" t="s">
        <v>504</v>
      </c>
      <c r="J740" s="11" t="str">
        <f>"12-16h"</f>
        <v>12-16h</v>
      </c>
      <c r="K740" s="12" t="s">
        <v>47</v>
      </c>
      <c r="L740" s="69" t="s">
        <v>518</v>
      </c>
      <c r="M740" s="11">
        <v>1</v>
      </c>
      <c r="N740" s="96">
        <v>1</v>
      </c>
      <c r="O740" s="83">
        <v>1</v>
      </c>
      <c r="P740" s="84"/>
      <c r="Q740" s="84"/>
      <c r="R740" s="84"/>
      <c r="S740" s="84"/>
      <c r="T740" s="84"/>
      <c r="U740" s="84"/>
      <c r="V740" s="84"/>
      <c r="W740" s="84"/>
      <c r="X740" s="85"/>
      <c r="Y740" s="2">
        <v>1</v>
      </c>
      <c r="Z740" s="2">
        <f t="shared" si="36"/>
        <v>1</v>
      </c>
      <c r="AA740" s="2">
        <v>1</v>
      </c>
    </row>
    <row r="741" spans="1:27" ht="12" customHeight="1">
      <c r="A741" s="10">
        <v>737</v>
      </c>
      <c r="B741" s="98" t="s">
        <v>157</v>
      </c>
      <c r="C741" s="98" t="s">
        <v>60</v>
      </c>
      <c r="D741" s="11" t="s">
        <v>51</v>
      </c>
      <c r="E741" s="11" t="s">
        <v>304</v>
      </c>
      <c r="F741" s="12" t="s">
        <v>50</v>
      </c>
      <c r="G741" s="12" t="s">
        <v>310</v>
      </c>
      <c r="H741" s="12" t="s">
        <v>306</v>
      </c>
      <c r="I741" s="103" t="s">
        <v>504</v>
      </c>
      <c r="J741" s="12" t="str">
        <f>"≥17h"</f>
        <v>≥17h</v>
      </c>
      <c r="K741" s="12" t="s">
        <v>47</v>
      </c>
      <c r="L741" s="69" t="s">
        <v>520</v>
      </c>
      <c r="M741" s="11">
        <v>1</v>
      </c>
      <c r="N741" s="96">
        <v>1</v>
      </c>
      <c r="O741" s="83"/>
      <c r="P741" s="84"/>
      <c r="Q741" s="84">
        <v>1</v>
      </c>
      <c r="R741" s="84"/>
      <c r="S741" s="84"/>
      <c r="T741" s="84"/>
      <c r="U741" s="84"/>
      <c r="V741" s="84"/>
      <c r="W741" s="84"/>
      <c r="X741" s="85"/>
      <c r="Y741" s="2">
        <v>1</v>
      </c>
      <c r="Z741" s="2">
        <f t="shared" si="36"/>
        <v>1</v>
      </c>
      <c r="AA741" s="2">
        <v>1</v>
      </c>
    </row>
    <row r="742" spans="1:27" ht="12" customHeight="1">
      <c r="A742" s="10">
        <v>738</v>
      </c>
      <c r="B742" s="98" t="s">
        <v>82</v>
      </c>
      <c r="C742" s="98" t="s">
        <v>82</v>
      </c>
      <c r="D742" s="11" t="s">
        <v>51</v>
      </c>
      <c r="E742" s="11" t="s">
        <v>304</v>
      </c>
      <c r="F742" s="12" t="s">
        <v>49</v>
      </c>
      <c r="G742" s="12" t="s">
        <v>310</v>
      </c>
      <c r="H742" s="12" t="s">
        <v>306</v>
      </c>
      <c r="I742" s="103" t="s">
        <v>504</v>
      </c>
      <c r="J742" s="11" t="str">
        <f>"12-16h"</f>
        <v>12-16h</v>
      </c>
      <c r="K742" s="12" t="s">
        <v>512</v>
      </c>
      <c r="L742" s="69" t="s">
        <v>518</v>
      </c>
      <c r="M742" s="11">
        <v>1</v>
      </c>
      <c r="N742" s="96"/>
      <c r="O742" s="83"/>
      <c r="P742" s="84"/>
      <c r="Q742" s="84"/>
      <c r="R742" s="84"/>
      <c r="S742" s="84"/>
      <c r="T742" s="84"/>
      <c r="U742" s="84"/>
      <c r="V742" s="84"/>
      <c r="W742" s="84"/>
      <c r="X742" s="85"/>
      <c r="Z742" s="2">
        <f t="shared" si="36"/>
        <v>0</v>
      </c>
      <c r="AA742" s="2">
        <v>0</v>
      </c>
    </row>
    <row r="743" spans="1:27" ht="12" customHeight="1">
      <c r="A743" s="10">
        <v>739</v>
      </c>
      <c r="B743" s="98" t="s">
        <v>157</v>
      </c>
      <c r="C743" s="98" t="s">
        <v>60</v>
      </c>
      <c r="D743" s="11" t="s">
        <v>52</v>
      </c>
      <c r="E743" s="11" t="s">
        <v>304</v>
      </c>
      <c r="F743" s="12" t="s">
        <v>49</v>
      </c>
      <c r="G743" s="12" t="s">
        <v>510</v>
      </c>
      <c r="H743" s="12" t="s">
        <v>306</v>
      </c>
      <c r="I743" s="11" t="s">
        <v>504</v>
      </c>
      <c r="J743" s="11" t="str">
        <f>"≤12h"</f>
        <v>≤12h</v>
      </c>
      <c r="K743" s="12" t="s">
        <v>47</v>
      </c>
      <c r="L743" s="69" t="s">
        <v>520</v>
      </c>
      <c r="M743" s="11"/>
      <c r="N743" s="96"/>
      <c r="O743" s="83"/>
      <c r="P743" s="84"/>
      <c r="Q743" s="84"/>
      <c r="R743" s="84"/>
      <c r="S743" s="84"/>
      <c r="T743" s="84"/>
      <c r="U743" s="84"/>
      <c r="V743" s="84"/>
      <c r="W743" s="84"/>
      <c r="X743" s="85"/>
      <c r="Z743" s="2">
        <f t="shared" si="36"/>
        <v>0</v>
      </c>
      <c r="AA743" s="2">
        <v>0</v>
      </c>
    </row>
    <row r="744" spans="1:27" ht="12" customHeight="1">
      <c r="A744" s="10">
        <v>740</v>
      </c>
      <c r="B744" s="98" t="s">
        <v>223</v>
      </c>
      <c r="C744" s="98" t="s">
        <v>69</v>
      </c>
      <c r="D744" s="11" t="s">
        <v>25</v>
      </c>
      <c r="E744" s="11" t="s">
        <v>303</v>
      </c>
      <c r="F744" s="12" t="s">
        <v>48</v>
      </c>
      <c r="G744" s="11" t="s">
        <v>511</v>
      </c>
      <c r="H744" s="12" t="s">
        <v>307</v>
      </c>
      <c r="I744" s="11" t="s">
        <v>504</v>
      </c>
      <c r="J744" s="12" t="str">
        <f>"≥17h"</f>
        <v>≥17h</v>
      </c>
      <c r="K744" s="12" t="s">
        <v>47</v>
      </c>
      <c r="L744" s="69" t="s">
        <v>518</v>
      </c>
      <c r="M744" s="11">
        <v>1</v>
      </c>
      <c r="N744" s="96">
        <v>1</v>
      </c>
      <c r="O744" s="83"/>
      <c r="P744" s="84"/>
      <c r="Q744" s="84"/>
      <c r="R744" s="84"/>
      <c r="S744" s="84"/>
      <c r="T744" s="84"/>
      <c r="U744" s="84"/>
      <c r="V744" s="84"/>
      <c r="W744" s="84">
        <v>1</v>
      </c>
      <c r="X744" s="85"/>
      <c r="Y744" s="2">
        <v>1</v>
      </c>
      <c r="Z744" s="2">
        <f t="shared" si="36"/>
        <v>1</v>
      </c>
      <c r="AA744" s="2">
        <v>1</v>
      </c>
    </row>
    <row r="745" spans="1:27" ht="12" customHeight="1">
      <c r="A745" s="10">
        <v>741</v>
      </c>
      <c r="B745" s="98" t="s">
        <v>82</v>
      </c>
      <c r="C745" s="98" t="s">
        <v>82</v>
      </c>
      <c r="D745" s="11" t="s">
        <v>51</v>
      </c>
      <c r="E745" s="11" t="s">
        <v>303</v>
      </c>
      <c r="F745" s="12" t="s">
        <v>50</v>
      </c>
      <c r="G745" s="12" t="s">
        <v>310</v>
      </c>
      <c r="H745" s="12" t="s">
        <v>306</v>
      </c>
      <c r="I745" s="103" t="s">
        <v>504</v>
      </c>
      <c r="J745" s="12" t="str">
        <f>"≥17h"</f>
        <v>≥17h</v>
      </c>
      <c r="K745" s="12" t="s">
        <v>512</v>
      </c>
      <c r="L745" s="69" t="s">
        <v>518</v>
      </c>
      <c r="M745" s="11">
        <v>1</v>
      </c>
      <c r="N745" s="96"/>
      <c r="O745" s="83"/>
      <c r="P745" s="84"/>
      <c r="Q745" s="84"/>
      <c r="R745" s="84"/>
      <c r="S745" s="84"/>
      <c r="T745" s="84"/>
      <c r="U745" s="84"/>
      <c r="V745" s="84"/>
      <c r="W745" s="84"/>
      <c r="X745" s="85"/>
      <c r="Z745" s="2">
        <f t="shared" si="36"/>
        <v>0</v>
      </c>
      <c r="AA745" s="2">
        <v>0</v>
      </c>
    </row>
    <row r="746" spans="1:27" ht="12" customHeight="1">
      <c r="A746" s="10">
        <v>742</v>
      </c>
      <c r="B746" s="98" t="s">
        <v>82</v>
      </c>
      <c r="C746" s="98" t="s">
        <v>82</v>
      </c>
      <c r="D746" s="11" t="s">
        <v>52</v>
      </c>
      <c r="E746" s="11" t="s">
        <v>304</v>
      </c>
      <c r="F746" s="12" t="s">
        <v>50</v>
      </c>
      <c r="G746" s="12" t="s">
        <v>510</v>
      </c>
      <c r="H746" s="12" t="s">
        <v>306</v>
      </c>
      <c r="I746" s="103" t="s">
        <v>504</v>
      </c>
      <c r="J746" s="12" t="str">
        <f>"≥17h"</f>
        <v>≥17h</v>
      </c>
      <c r="K746" s="12" t="s">
        <v>513</v>
      </c>
      <c r="L746" s="69" t="s">
        <v>518</v>
      </c>
      <c r="M746" s="11">
        <v>1</v>
      </c>
      <c r="N746" s="96"/>
      <c r="O746" s="83"/>
      <c r="P746" s="84"/>
      <c r="Q746" s="84"/>
      <c r="R746" s="84"/>
      <c r="S746" s="84"/>
      <c r="T746" s="84"/>
      <c r="U746" s="84"/>
      <c r="V746" s="84"/>
      <c r="W746" s="84"/>
      <c r="X746" s="85"/>
      <c r="Z746" s="2">
        <f t="shared" si="36"/>
        <v>0</v>
      </c>
      <c r="AA746" s="2">
        <v>0</v>
      </c>
    </row>
    <row r="747" spans="1:27" ht="12" customHeight="1">
      <c r="A747" s="10">
        <v>743</v>
      </c>
      <c r="B747" s="98" t="s">
        <v>223</v>
      </c>
      <c r="C747" s="98" t="s">
        <v>69</v>
      </c>
      <c r="D747" s="11" t="s">
        <v>25</v>
      </c>
      <c r="E747" s="11" t="s">
        <v>304</v>
      </c>
      <c r="F747" s="12" t="s">
        <v>48</v>
      </c>
      <c r="G747" s="11" t="s">
        <v>511</v>
      </c>
      <c r="H747" s="12" t="s">
        <v>306</v>
      </c>
      <c r="I747" s="11" t="s">
        <v>504</v>
      </c>
      <c r="J747" s="11" t="str">
        <f>"12-16h"</f>
        <v>12-16h</v>
      </c>
      <c r="K747" s="12" t="s">
        <v>47</v>
      </c>
      <c r="L747" s="69" t="s">
        <v>518</v>
      </c>
      <c r="M747" s="11">
        <v>1</v>
      </c>
      <c r="N747" s="96">
        <v>1</v>
      </c>
      <c r="O747" s="83">
        <v>1</v>
      </c>
      <c r="P747" s="84"/>
      <c r="Q747" s="84"/>
      <c r="R747" s="84"/>
      <c r="S747" s="84"/>
      <c r="T747" s="84"/>
      <c r="U747" s="84"/>
      <c r="V747" s="84"/>
      <c r="W747" s="84"/>
      <c r="X747" s="85"/>
      <c r="Y747" s="2">
        <v>1</v>
      </c>
      <c r="Z747" s="2">
        <f t="shared" si="36"/>
        <v>1</v>
      </c>
      <c r="AA747" s="2">
        <v>1</v>
      </c>
    </row>
    <row r="748" spans="1:27" ht="12" customHeight="1">
      <c r="A748" s="10">
        <v>744</v>
      </c>
      <c r="B748" s="98" t="s">
        <v>106</v>
      </c>
      <c r="C748" s="98" t="s">
        <v>71</v>
      </c>
      <c r="D748" s="11" t="s">
        <v>25</v>
      </c>
      <c r="E748" s="11" t="s">
        <v>303</v>
      </c>
      <c r="F748" s="12" t="s">
        <v>50</v>
      </c>
      <c r="G748" s="12" t="s">
        <v>510</v>
      </c>
      <c r="H748" s="12" t="s">
        <v>306</v>
      </c>
      <c r="I748" s="11" t="s">
        <v>507</v>
      </c>
      <c r="J748" s="12" t="str">
        <f>"≥17h"</f>
        <v>≥17h</v>
      </c>
      <c r="K748" s="12" t="s">
        <v>47</v>
      </c>
      <c r="L748" s="69" t="s">
        <v>520</v>
      </c>
      <c r="M748" s="11"/>
      <c r="N748" s="96"/>
      <c r="O748" s="83"/>
      <c r="P748" s="84"/>
      <c r="Q748" s="84"/>
      <c r="R748" s="84"/>
      <c r="S748" s="84"/>
      <c r="T748" s="84"/>
      <c r="U748" s="84"/>
      <c r="V748" s="84"/>
      <c r="W748" s="84"/>
      <c r="X748" s="85"/>
      <c r="Z748" s="2">
        <f t="shared" si="36"/>
        <v>0</v>
      </c>
      <c r="AA748" s="2">
        <v>0</v>
      </c>
    </row>
    <row r="749" spans="1:27" ht="12" customHeight="1">
      <c r="A749" s="10">
        <v>745</v>
      </c>
      <c r="B749" s="98" t="s">
        <v>223</v>
      </c>
      <c r="C749" s="98" t="s">
        <v>69</v>
      </c>
      <c r="D749" s="11" t="s">
        <v>25</v>
      </c>
      <c r="E749" s="11" t="s">
        <v>303</v>
      </c>
      <c r="F749" s="12" t="s">
        <v>50</v>
      </c>
      <c r="G749" s="11" t="s">
        <v>511</v>
      </c>
      <c r="H749" s="12" t="s">
        <v>307</v>
      </c>
      <c r="I749" s="11" t="s">
        <v>504</v>
      </c>
      <c r="J749" s="11" t="str">
        <f>"12-16h"</f>
        <v>12-16h</v>
      </c>
      <c r="K749" s="12" t="s">
        <v>47</v>
      </c>
      <c r="L749" s="69" t="s">
        <v>518</v>
      </c>
      <c r="M749" s="11">
        <v>1</v>
      </c>
      <c r="N749" s="96">
        <v>1</v>
      </c>
      <c r="O749" s="83">
        <v>1</v>
      </c>
      <c r="P749" s="84"/>
      <c r="Q749" s="84"/>
      <c r="R749" s="84"/>
      <c r="S749" s="84">
        <v>1</v>
      </c>
      <c r="T749" s="84"/>
      <c r="U749" s="84"/>
      <c r="V749" s="84"/>
      <c r="W749" s="84">
        <v>1</v>
      </c>
      <c r="X749" s="85"/>
      <c r="Y749" s="2">
        <v>1</v>
      </c>
      <c r="Z749" s="2">
        <f t="shared" si="36"/>
        <v>3</v>
      </c>
      <c r="AA749" s="2">
        <v>1</v>
      </c>
    </row>
    <row r="750" spans="1:27" ht="12" customHeight="1">
      <c r="A750" s="10">
        <v>746</v>
      </c>
      <c r="B750" s="98" t="s">
        <v>82</v>
      </c>
      <c r="C750" s="98" t="s">
        <v>82</v>
      </c>
      <c r="D750" s="11" t="s">
        <v>25</v>
      </c>
      <c r="E750" s="11" t="s">
        <v>303</v>
      </c>
      <c r="F750" s="12" t="s">
        <v>48</v>
      </c>
      <c r="G750" s="12" t="s">
        <v>310</v>
      </c>
      <c r="H750" s="12" t="s">
        <v>306</v>
      </c>
      <c r="I750" s="11" t="s">
        <v>507</v>
      </c>
      <c r="J750" s="11" t="str">
        <f>"12-16h"</f>
        <v>12-16h</v>
      </c>
      <c r="K750" s="12" t="s">
        <v>512</v>
      </c>
      <c r="L750" s="69" t="s">
        <v>518</v>
      </c>
      <c r="M750" s="11"/>
      <c r="N750" s="96"/>
      <c r="O750" s="83"/>
      <c r="P750" s="84"/>
      <c r="Q750" s="84"/>
      <c r="R750" s="84"/>
      <c r="S750" s="84"/>
      <c r="T750" s="84"/>
      <c r="U750" s="84"/>
      <c r="V750" s="84"/>
      <c r="W750" s="84"/>
      <c r="X750" s="85"/>
      <c r="Z750" s="2">
        <f t="shared" si="36"/>
        <v>0</v>
      </c>
      <c r="AA750" s="2">
        <v>0</v>
      </c>
    </row>
    <row r="751" spans="1:27" ht="12" customHeight="1">
      <c r="A751" s="10">
        <v>747</v>
      </c>
      <c r="B751" s="98" t="s">
        <v>82</v>
      </c>
      <c r="C751" s="98" t="s">
        <v>82</v>
      </c>
      <c r="D751" s="11" t="s">
        <v>52</v>
      </c>
      <c r="E751" s="11" t="s">
        <v>304</v>
      </c>
      <c r="F751" s="12" t="s">
        <v>49</v>
      </c>
      <c r="G751" s="12" t="s">
        <v>310</v>
      </c>
      <c r="H751" s="12" t="s">
        <v>306</v>
      </c>
      <c r="I751" s="103" t="s">
        <v>504</v>
      </c>
      <c r="J751" s="11" t="str">
        <f>"12-16h"</f>
        <v>12-16h</v>
      </c>
      <c r="K751" s="12" t="s">
        <v>512</v>
      </c>
      <c r="L751" s="69" t="s">
        <v>518</v>
      </c>
      <c r="M751" s="11">
        <v>1</v>
      </c>
      <c r="N751" s="96"/>
      <c r="O751" s="83"/>
      <c r="P751" s="84"/>
      <c r="Q751" s="84"/>
      <c r="R751" s="84"/>
      <c r="S751" s="84"/>
      <c r="T751" s="84"/>
      <c r="U751" s="84"/>
      <c r="V751" s="84"/>
      <c r="W751" s="84"/>
      <c r="X751" s="85"/>
      <c r="Z751" s="2">
        <f t="shared" si="36"/>
        <v>0</v>
      </c>
      <c r="AA751" s="2">
        <v>0</v>
      </c>
    </row>
    <row r="752" spans="1:27" ht="12" customHeight="1">
      <c r="A752" s="10">
        <v>748</v>
      </c>
      <c r="B752" s="98" t="s">
        <v>223</v>
      </c>
      <c r="C752" s="98" t="s">
        <v>69</v>
      </c>
      <c r="D752" s="11" t="s">
        <v>25</v>
      </c>
      <c r="E752" s="11" t="s">
        <v>303</v>
      </c>
      <c r="F752" s="12" t="s">
        <v>48</v>
      </c>
      <c r="G752" s="11" t="s">
        <v>511</v>
      </c>
      <c r="H752" s="12" t="s">
        <v>307</v>
      </c>
      <c r="I752" s="11" t="s">
        <v>504</v>
      </c>
      <c r="J752" s="11" t="str">
        <f>"≤12h"</f>
        <v>≤12h</v>
      </c>
      <c r="K752" s="12" t="s">
        <v>47</v>
      </c>
      <c r="L752" s="69" t="s">
        <v>518</v>
      </c>
      <c r="M752" s="11"/>
      <c r="N752" s="96"/>
      <c r="O752" s="83"/>
      <c r="P752" s="84"/>
      <c r="Q752" s="84"/>
      <c r="R752" s="84"/>
      <c r="S752" s="84"/>
      <c r="T752" s="84"/>
      <c r="U752" s="84"/>
      <c r="V752" s="84"/>
      <c r="W752" s="84"/>
      <c r="X752" s="85"/>
      <c r="Z752" s="2">
        <f t="shared" si="36"/>
        <v>0</v>
      </c>
      <c r="AA752" s="2">
        <v>0</v>
      </c>
    </row>
    <row r="753" spans="1:27" ht="12" customHeight="1">
      <c r="A753" s="10">
        <v>749</v>
      </c>
      <c r="B753" s="98" t="s">
        <v>106</v>
      </c>
      <c r="C753" s="98" t="s">
        <v>71</v>
      </c>
      <c r="D753" s="11" t="s">
        <v>25</v>
      </c>
      <c r="E753" s="11" t="s">
        <v>303</v>
      </c>
      <c r="F753" s="12" t="s">
        <v>50</v>
      </c>
      <c r="G753" s="12" t="s">
        <v>510</v>
      </c>
      <c r="H753" s="12" t="s">
        <v>306</v>
      </c>
      <c r="I753" s="103" t="s">
        <v>504</v>
      </c>
      <c r="J753" s="12" t="str">
        <f>"≥17h"</f>
        <v>≥17h</v>
      </c>
      <c r="K753" s="12" t="s">
        <v>512</v>
      </c>
      <c r="L753" s="69" t="s">
        <v>520</v>
      </c>
      <c r="M753" s="11">
        <v>1</v>
      </c>
      <c r="N753" s="96"/>
      <c r="O753" s="83"/>
      <c r="P753" s="84"/>
      <c r="Q753" s="84"/>
      <c r="R753" s="84"/>
      <c r="S753" s="84"/>
      <c r="T753" s="84"/>
      <c r="U753" s="84"/>
      <c r="V753" s="84"/>
      <c r="W753" s="84"/>
      <c r="X753" s="85"/>
      <c r="Z753" s="2">
        <f t="shared" si="36"/>
        <v>0</v>
      </c>
      <c r="AA753" s="2">
        <v>0</v>
      </c>
    </row>
    <row r="754" spans="1:27" ht="12" customHeight="1">
      <c r="A754" s="10">
        <v>750</v>
      </c>
      <c r="B754" s="98" t="s">
        <v>82</v>
      </c>
      <c r="C754" s="98" t="s">
        <v>82</v>
      </c>
      <c r="D754" s="11" t="s">
        <v>51</v>
      </c>
      <c r="E754" s="11" t="s">
        <v>304</v>
      </c>
      <c r="F754" s="12" t="s">
        <v>50</v>
      </c>
      <c r="G754" s="12" t="s">
        <v>510</v>
      </c>
      <c r="H754" s="12" t="s">
        <v>306</v>
      </c>
      <c r="I754" s="103" t="s">
        <v>505</v>
      </c>
      <c r="J754" s="11" t="str">
        <f>"12-16h"</f>
        <v>12-16h</v>
      </c>
      <c r="K754" s="12" t="s">
        <v>513</v>
      </c>
      <c r="L754" s="69" t="s">
        <v>518</v>
      </c>
      <c r="M754" s="11">
        <v>1</v>
      </c>
      <c r="N754" s="96"/>
      <c r="O754" s="83"/>
      <c r="P754" s="84"/>
      <c r="Q754" s="84"/>
      <c r="R754" s="84"/>
      <c r="S754" s="84"/>
      <c r="T754" s="84"/>
      <c r="U754" s="84"/>
      <c r="V754" s="84"/>
      <c r="W754" s="84"/>
      <c r="X754" s="85"/>
      <c r="Z754" s="2">
        <f t="shared" si="36"/>
        <v>0</v>
      </c>
      <c r="AA754" s="2">
        <v>0</v>
      </c>
    </row>
    <row r="755" spans="1:27" ht="12" customHeight="1">
      <c r="A755" s="10">
        <v>751</v>
      </c>
      <c r="B755" s="98" t="s">
        <v>106</v>
      </c>
      <c r="C755" s="98" t="s">
        <v>71</v>
      </c>
      <c r="D755" s="11" t="s">
        <v>51</v>
      </c>
      <c r="E755" s="11" t="s">
        <v>304</v>
      </c>
      <c r="F755" s="12" t="s">
        <v>49</v>
      </c>
      <c r="G755" s="12" t="s">
        <v>510</v>
      </c>
      <c r="H755" s="12" t="s">
        <v>306</v>
      </c>
      <c r="I755" s="11" t="s">
        <v>504</v>
      </c>
      <c r="J755" s="12" t="str">
        <f>"≥17h"</f>
        <v>≥17h</v>
      </c>
      <c r="K755" s="12" t="s">
        <v>512</v>
      </c>
      <c r="L755" s="69" t="s">
        <v>520</v>
      </c>
      <c r="M755" s="11">
        <v>1</v>
      </c>
      <c r="N755" s="96"/>
      <c r="O755" s="83"/>
      <c r="P755" s="84"/>
      <c r="Q755" s="84"/>
      <c r="R755" s="84"/>
      <c r="S755" s="84"/>
      <c r="T755" s="84"/>
      <c r="U755" s="84"/>
      <c r="V755" s="84"/>
      <c r="W755" s="84"/>
      <c r="X755" s="85"/>
      <c r="Z755" s="2">
        <f t="shared" si="36"/>
        <v>0</v>
      </c>
      <c r="AA755" s="2">
        <v>0</v>
      </c>
    </row>
    <row r="756" spans="1:27" ht="12" customHeight="1">
      <c r="A756" s="10">
        <v>752</v>
      </c>
      <c r="B756" s="98" t="s">
        <v>90</v>
      </c>
      <c r="C756" s="98" t="s">
        <v>89</v>
      </c>
      <c r="D756" s="11" t="s">
        <v>25</v>
      </c>
      <c r="E756" s="11" t="s">
        <v>303</v>
      </c>
      <c r="F756" s="12" t="s">
        <v>50</v>
      </c>
      <c r="G756" s="12" t="s">
        <v>310</v>
      </c>
      <c r="H756" s="12" t="s">
        <v>306</v>
      </c>
      <c r="I756" s="103" t="s">
        <v>504</v>
      </c>
      <c r="J756" s="11" t="str">
        <f>"12-16h"</f>
        <v>12-16h</v>
      </c>
      <c r="K756" s="12" t="s">
        <v>513</v>
      </c>
      <c r="L756" s="69" t="s">
        <v>520</v>
      </c>
      <c r="M756" s="11">
        <v>1</v>
      </c>
      <c r="N756" s="96"/>
      <c r="O756" s="83"/>
      <c r="P756" s="84"/>
      <c r="Q756" s="84"/>
      <c r="R756" s="84"/>
      <c r="S756" s="84"/>
      <c r="T756" s="84"/>
      <c r="U756" s="84"/>
      <c r="V756" s="84"/>
      <c r="W756" s="84"/>
      <c r="X756" s="85"/>
      <c r="Z756" s="2">
        <f t="shared" si="36"/>
        <v>0</v>
      </c>
      <c r="AA756" s="2">
        <v>0</v>
      </c>
    </row>
    <row r="757" spans="1:27" ht="12" customHeight="1">
      <c r="A757" s="10">
        <v>753</v>
      </c>
      <c r="B757" s="98" t="s">
        <v>223</v>
      </c>
      <c r="C757" s="98" t="s">
        <v>69</v>
      </c>
      <c r="D757" s="11" t="s">
        <v>52</v>
      </c>
      <c r="E757" s="11" t="s">
        <v>303</v>
      </c>
      <c r="F757" s="12" t="s">
        <v>49</v>
      </c>
      <c r="G757" s="11" t="s">
        <v>511</v>
      </c>
      <c r="H757" s="12" t="s">
        <v>307</v>
      </c>
      <c r="I757" s="103" t="s">
        <v>504</v>
      </c>
      <c r="J757" s="12" t="str">
        <f t="shared" ref="J757:J762" si="37">"≥17h"</f>
        <v>≥17h</v>
      </c>
      <c r="K757" s="12" t="s">
        <v>512</v>
      </c>
      <c r="L757" s="69" t="s">
        <v>518</v>
      </c>
      <c r="M757" s="11"/>
      <c r="N757" s="96"/>
      <c r="O757" s="83"/>
      <c r="P757" s="84"/>
      <c r="Q757" s="84"/>
      <c r="R757" s="84"/>
      <c r="S757" s="84"/>
      <c r="T757" s="84"/>
      <c r="U757" s="84"/>
      <c r="V757" s="84"/>
      <c r="W757" s="84"/>
      <c r="X757" s="85"/>
      <c r="Z757" s="2">
        <f t="shared" si="36"/>
        <v>0</v>
      </c>
      <c r="AA757" s="2">
        <v>0</v>
      </c>
    </row>
    <row r="758" spans="1:27" ht="12" customHeight="1">
      <c r="A758" s="10">
        <v>754</v>
      </c>
      <c r="B758" s="98" t="s">
        <v>114</v>
      </c>
      <c r="C758" s="98" t="s">
        <v>71</v>
      </c>
      <c r="D758" s="11" t="s">
        <v>51</v>
      </c>
      <c r="E758" s="11" t="s">
        <v>303</v>
      </c>
      <c r="F758" s="12" t="s">
        <v>48</v>
      </c>
      <c r="G758" s="12" t="s">
        <v>310</v>
      </c>
      <c r="H758" s="12" t="s">
        <v>306</v>
      </c>
      <c r="I758" s="103" t="s">
        <v>505</v>
      </c>
      <c r="J758" s="12" t="str">
        <f t="shared" si="37"/>
        <v>≥17h</v>
      </c>
      <c r="K758" s="12" t="s">
        <v>513</v>
      </c>
      <c r="L758" s="69" t="s">
        <v>520</v>
      </c>
      <c r="M758" s="11">
        <v>1</v>
      </c>
      <c r="N758" s="96"/>
      <c r="O758" s="83"/>
      <c r="P758" s="84"/>
      <c r="Q758" s="84"/>
      <c r="R758" s="84"/>
      <c r="S758" s="84"/>
      <c r="T758" s="84"/>
      <c r="U758" s="84"/>
      <c r="V758" s="84"/>
      <c r="W758" s="84"/>
      <c r="X758" s="85"/>
      <c r="Z758" s="2">
        <f t="shared" si="36"/>
        <v>0</v>
      </c>
      <c r="AA758" s="2">
        <v>0</v>
      </c>
    </row>
    <row r="759" spans="1:27" ht="12" customHeight="1">
      <c r="A759" s="10">
        <v>755</v>
      </c>
      <c r="B759" s="98" t="s">
        <v>90</v>
      </c>
      <c r="C759" s="98" t="s">
        <v>89</v>
      </c>
      <c r="D759" s="11" t="s">
        <v>51</v>
      </c>
      <c r="E759" s="11" t="s">
        <v>304</v>
      </c>
      <c r="F759" s="12" t="s">
        <v>50</v>
      </c>
      <c r="G759" s="12" t="s">
        <v>310</v>
      </c>
      <c r="H759" s="12" t="s">
        <v>306</v>
      </c>
      <c r="I759" s="103" t="s">
        <v>504</v>
      </c>
      <c r="J759" s="12" t="str">
        <f t="shared" si="37"/>
        <v>≥17h</v>
      </c>
      <c r="K759" s="12" t="s">
        <v>47</v>
      </c>
      <c r="L759" s="69" t="s">
        <v>520</v>
      </c>
      <c r="M759" s="11"/>
      <c r="N759" s="96"/>
      <c r="O759" s="83"/>
      <c r="P759" s="84"/>
      <c r="Q759" s="84"/>
      <c r="R759" s="84"/>
      <c r="S759" s="84"/>
      <c r="T759" s="84"/>
      <c r="U759" s="84"/>
      <c r="V759" s="84"/>
      <c r="W759" s="84"/>
      <c r="X759" s="85"/>
      <c r="Z759" s="2">
        <f t="shared" si="36"/>
        <v>0</v>
      </c>
      <c r="AA759" s="2">
        <v>0</v>
      </c>
    </row>
    <row r="760" spans="1:27" ht="12" customHeight="1">
      <c r="A760" s="10">
        <v>756</v>
      </c>
      <c r="B760" s="98" t="s">
        <v>90</v>
      </c>
      <c r="C760" s="98" t="s">
        <v>89</v>
      </c>
      <c r="D760" s="11" t="s">
        <v>51</v>
      </c>
      <c r="E760" s="11" t="s">
        <v>303</v>
      </c>
      <c r="F760" s="12" t="s">
        <v>48</v>
      </c>
      <c r="G760" s="12" t="s">
        <v>310</v>
      </c>
      <c r="H760" s="12" t="s">
        <v>306</v>
      </c>
      <c r="I760" s="103" t="s">
        <v>504</v>
      </c>
      <c r="J760" s="12" t="str">
        <f t="shared" si="37"/>
        <v>≥17h</v>
      </c>
      <c r="K760" s="12" t="s">
        <v>47</v>
      </c>
      <c r="L760" s="69" t="s">
        <v>520</v>
      </c>
      <c r="M760" s="11">
        <v>1</v>
      </c>
      <c r="N760" s="96"/>
      <c r="O760" s="83"/>
      <c r="P760" s="84"/>
      <c r="Q760" s="84"/>
      <c r="R760" s="84"/>
      <c r="S760" s="84"/>
      <c r="T760" s="84"/>
      <c r="U760" s="84"/>
      <c r="V760" s="84"/>
      <c r="W760" s="84"/>
      <c r="X760" s="85"/>
      <c r="Z760" s="2">
        <f t="shared" si="36"/>
        <v>0</v>
      </c>
      <c r="AA760" s="2">
        <v>0</v>
      </c>
    </row>
    <row r="761" spans="1:27" ht="12" customHeight="1">
      <c r="A761" s="10">
        <v>757</v>
      </c>
      <c r="B761" s="98" t="s">
        <v>114</v>
      </c>
      <c r="C761" s="98" t="s">
        <v>71</v>
      </c>
      <c r="D761" s="11" t="s">
        <v>25</v>
      </c>
      <c r="E761" s="11" t="s">
        <v>303</v>
      </c>
      <c r="F761" s="12" t="s">
        <v>48</v>
      </c>
      <c r="G761" s="12" t="s">
        <v>310</v>
      </c>
      <c r="H761" s="12" t="s">
        <v>306</v>
      </c>
      <c r="I761" s="103" t="s">
        <v>504</v>
      </c>
      <c r="J761" s="12" t="str">
        <f t="shared" si="37"/>
        <v>≥17h</v>
      </c>
      <c r="K761" s="12" t="s">
        <v>512</v>
      </c>
      <c r="L761" s="69" t="s">
        <v>520</v>
      </c>
      <c r="M761" s="11">
        <v>1</v>
      </c>
      <c r="N761" s="96"/>
      <c r="O761" s="83"/>
      <c r="P761" s="84"/>
      <c r="Q761" s="84"/>
      <c r="R761" s="84"/>
      <c r="S761" s="84"/>
      <c r="T761" s="84"/>
      <c r="U761" s="84"/>
      <c r="V761" s="84"/>
      <c r="W761" s="84"/>
      <c r="X761" s="85"/>
      <c r="Z761" s="2">
        <f t="shared" si="36"/>
        <v>0</v>
      </c>
      <c r="AA761" s="2">
        <v>0</v>
      </c>
    </row>
    <row r="762" spans="1:27" ht="12" customHeight="1">
      <c r="A762" s="10">
        <v>758</v>
      </c>
      <c r="B762" s="98" t="s">
        <v>90</v>
      </c>
      <c r="C762" s="98" t="s">
        <v>89</v>
      </c>
      <c r="D762" s="11" t="s">
        <v>51</v>
      </c>
      <c r="E762" s="11" t="s">
        <v>303</v>
      </c>
      <c r="F762" s="12" t="s">
        <v>48</v>
      </c>
      <c r="G762" s="12" t="s">
        <v>310</v>
      </c>
      <c r="H762" s="12" t="s">
        <v>306</v>
      </c>
      <c r="I762" s="11" t="s">
        <v>507</v>
      </c>
      <c r="J762" s="12" t="str">
        <f t="shared" si="37"/>
        <v>≥17h</v>
      </c>
      <c r="K762" s="12" t="s">
        <v>47</v>
      </c>
      <c r="L762" s="69" t="s">
        <v>520</v>
      </c>
      <c r="M762" s="11">
        <v>1</v>
      </c>
      <c r="N762" s="96"/>
      <c r="O762" s="83"/>
      <c r="P762" s="84"/>
      <c r="Q762" s="84"/>
      <c r="R762" s="84"/>
      <c r="S762" s="84"/>
      <c r="T762" s="84"/>
      <c r="U762" s="84"/>
      <c r="V762" s="84"/>
      <c r="W762" s="84"/>
      <c r="X762" s="85"/>
      <c r="Z762" s="2">
        <f t="shared" si="36"/>
        <v>0</v>
      </c>
      <c r="AA762" s="2">
        <v>0</v>
      </c>
    </row>
    <row r="763" spans="1:27" ht="12" customHeight="1">
      <c r="A763" s="10">
        <v>759</v>
      </c>
      <c r="B763" s="98" t="s">
        <v>82</v>
      </c>
      <c r="C763" s="98" t="s">
        <v>82</v>
      </c>
      <c r="D763" s="11" t="s">
        <v>52</v>
      </c>
      <c r="E763" s="11" t="s">
        <v>303</v>
      </c>
      <c r="F763" s="12" t="s">
        <v>49</v>
      </c>
      <c r="G763" s="12" t="s">
        <v>310</v>
      </c>
      <c r="H763" s="12" t="s">
        <v>306</v>
      </c>
      <c r="I763" s="103" t="s">
        <v>505</v>
      </c>
      <c r="J763" s="11" t="str">
        <f>"12-16h"</f>
        <v>12-16h</v>
      </c>
      <c r="K763" s="12" t="s">
        <v>512</v>
      </c>
      <c r="L763" s="69" t="s">
        <v>518</v>
      </c>
      <c r="M763" s="11">
        <v>1</v>
      </c>
      <c r="N763" s="96"/>
      <c r="O763" s="83"/>
      <c r="P763" s="84"/>
      <c r="Q763" s="84"/>
      <c r="R763" s="84"/>
      <c r="S763" s="84"/>
      <c r="T763" s="84"/>
      <c r="U763" s="84"/>
      <c r="V763" s="84"/>
      <c r="W763" s="84"/>
      <c r="X763" s="85"/>
      <c r="Z763" s="2">
        <f t="shared" si="36"/>
        <v>0</v>
      </c>
      <c r="AA763" s="2">
        <v>0</v>
      </c>
    </row>
    <row r="764" spans="1:27" ht="12" customHeight="1">
      <c r="A764" s="10">
        <v>760</v>
      </c>
      <c r="B764" s="98" t="s">
        <v>114</v>
      </c>
      <c r="C764" s="98" t="s">
        <v>71</v>
      </c>
      <c r="D764" s="11" t="s">
        <v>52</v>
      </c>
      <c r="E764" s="11" t="s">
        <v>304</v>
      </c>
      <c r="F764" s="12" t="s">
        <v>49</v>
      </c>
      <c r="G764" s="12" t="s">
        <v>310</v>
      </c>
      <c r="H764" s="12" t="s">
        <v>306</v>
      </c>
      <c r="I764" s="103" t="s">
        <v>505</v>
      </c>
      <c r="J764" s="12" t="str">
        <f>"≥17h"</f>
        <v>≥17h</v>
      </c>
      <c r="K764" s="12" t="s">
        <v>512</v>
      </c>
      <c r="L764" s="69" t="s">
        <v>520</v>
      </c>
      <c r="M764" s="11"/>
      <c r="N764" s="96"/>
      <c r="O764" s="83"/>
      <c r="P764" s="84"/>
      <c r="Q764" s="84"/>
      <c r="R764" s="84"/>
      <c r="S764" s="84"/>
      <c r="T764" s="84"/>
      <c r="U764" s="84"/>
      <c r="V764" s="84"/>
      <c r="W764" s="84"/>
      <c r="X764" s="85"/>
      <c r="Z764" s="2">
        <f t="shared" si="36"/>
        <v>0</v>
      </c>
      <c r="AA764" s="2">
        <v>0</v>
      </c>
    </row>
    <row r="765" spans="1:27" ht="12" customHeight="1">
      <c r="A765" s="10">
        <v>761</v>
      </c>
      <c r="B765" s="98" t="s">
        <v>234</v>
      </c>
      <c r="C765" s="98" t="s">
        <v>69</v>
      </c>
      <c r="D765" s="11" t="s">
        <v>52</v>
      </c>
      <c r="E765" s="11" t="s">
        <v>303</v>
      </c>
      <c r="F765" s="12" t="s">
        <v>49</v>
      </c>
      <c r="G765" s="11" t="s">
        <v>511</v>
      </c>
      <c r="H765" s="12" t="s">
        <v>307</v>
      </c>
      <c r="I765" s="11" t="s">
        <v>504</v>
      </c>
      <c r="J765" s="11" t="str">
        <f>"12-16h"</f>
        <v>12-16h</v>
      </c>
      <c r="K765" s="12" t="s">
        <v>513</v>
      </c>
      <c r="L765" s="69" t="s">
        <v>518</v>
      </c>
      <c r="M765" s="11"/>
      <c r="N765" s="96"/>
      <c r="O765" s="83"/>
      <c r="P765" s="84"/>
      <c r="Q765" s="84"/>
      <c r="R765" s="84"/>
      <c r="S765" s="84"/>
      <c r="T765" s="84"/>
      <c r="U765" s="84"/>
      <c r="V765" s="84"/>
      <c r="W765" s="84"/>
      <c r="X765" s="85"/>
      <c r="Z765" s="2">
        <f t="shared" si="36"/>
        <v>0</v>
      </c>
      <c r="AA765" s="2">
        <v>0</v>
      </c>
    </row>
    <row r="766" spans="1:27" ht="12" customHeight="1">
      <c r="A766" s="10">
        <v>762</v>
      </c>
      <c r="B766" s="98" t="s">
        <v>82</v>
      </c>
      <c r="C766" s="98" t="s">
        <v>82</v>
      </c>
      <c r="D766" s="11" t="s">
        <v>52</v>
      </c>
      <c r="E766" s="11" t="s">
        <v>304</v>
      </c>
      <c r="F766" s="12" t="s">
        <v>49</v>
      </c>
      <c r="G766" s="12" t="s">
        <v>310</v>
      </c>
      <c r="H766" s="12" t="s">
        <v>306</v>
      </c>
      <c r="I766" s="103" t="s">
        <v>505</v>
      </c>
      <c r="J766" s="12" t="str">
        <f>"≥17h"</f>
        <v>≥17h</v>
      </c>
      <c r="K766" s="12" t="s">
        <v>512</v>
      </c>
      <c r="L766" s="69" t="s">
        <v>518</v>
      </c>
      <c r="M766" s="11"/>
      <c r="N766" s="96"/>
      <c r="O766" s="83"/>
      <c r="P766" s="84"/>
      <c r="Q766" s="84"/>
      <c r="R766" s="84"/>
      <c r="S766" s="84"/>
      <c r="T766" s="84"/>
      <c r="U766" s="84"/>
      <c r="V766" s="84"/>
      <c r="W766" s="84"/>
      <c r="X766" s="85"/>
      <c r="Z766" s="2">
        <f t="shared" si="36"/>
        <v>0</v>
      </c>
      <c r="AA766" s="2">
        <v>0</v>
      </c>
    </row>
    <row r="767" spans="1:27" ht="12" customHeight="1">
      <c r="A767" s="10">
        <v>763</v>
      </c>
      <c r="B767" s="98" t="s">
        <v>90</v>
      </c>
      <c r="C767" s="98" t="s">
        <v>89</v>
      </c>
      <c r="D767" s="11" t="s">
        <v>51</v>
      </c>
      <c r="E767" s="11" t="s">
        <v>304</v>
      </c>
      <c r="F767" s="12" t="s">
        <v>48</v>
      </c>
      <c r="G767" s="12" t="s">
        <v>310</v>
      </c>
      <c r="H767" s="12" t="s">
        <v>306</v>
      </c>
      <c r="I767" s="11" t="s">
        <v>504</v>
      </c>
      <c r="J767" s="12" t="str">
        <f>"≥17h"</f>
        <v>≥17h</v>
      </c>
      <c r="K767" s="12" t="s">
        <v>47</v>
      </c>
      <c r="L767" s="69" t="s">
        <v>520</v>
      </c>
      <c r="M767" s="11">
        <v>1</v>
      </c>
      <c r="N767" s="96"/>
      <c r="O767" s="83"/>
      <c r="P767" s="84"/>
      <c r="Q767" s="84"/>
      <c r="R767" s="84"/>
      <c r="S767" s="84"/>
      <c r="T767" s="84"/>
      <c r="U767" s="84"/>
      <c r="V767" s="84"/>
      <c r="W767" s="84"/>
      <c r="X767" s="85"/>
      <c r="Z767" s="2">
        <f t="shared" si="36"/>
        <v>0</v>
      </c>
      <c r="AA767" s="2">
        <v>0</v>
      </c>
    </row>
    <row r="768" spans="1:27" ht="12" customHeight="1">
      <c r="A768" s="10">
        <v>764</v>
      </c>
      <c r="B768" s="98" t="s">
        <v>159</v>
      </c>
      <c r="C768" s="98" t="s">
        <v>60</v>
      </c>
      <c r="D768" s="11" t="s">
        <v>51</v>
      </c>
      <c r="E768" s="11" t="s">
        <v>304</v>
      </c>
      <c r="F768" s="12" t="s">
        <v>50</v>
      </c>
      <c r="G768" s="12" t="s">
        <v>510</v>
      </c>
      <c r="H768" s="12" t="s">
        <v>308</v>
      </c>
      <c r="I768" s="11" t="s">
        <v>507</v>
      </c>
      <c r="J768" s="12" t="str">
        <f>"≥17h"</f>
        <v>≥17h</v>
      </c>
      <c r="K768" s="12" t="s">
        <v>513</v>
      </c>
      <c r="L768" s="69" t="s">
        <v>520</v>
      </c>
      <c r="M768" s="11">
        <v>1</v>
      </c>
      <c r="N768" s="96"/>
      <c r="O768" s="83"/>
      <c r="P768" s="84"/>
      <c r="Q768" s="84"/>
      <c r="R768" s="84"/>
      <c r="S768" s="84"/>
      <c r="T768" s="84"/>
      <c r="U768" s="84"/>
      <c r="V768" s="84"/>
      <c r="W768" s="84"/>
      <c r="X768" s="85"/>
      <c r="Z768" s="2">
        <f t="shared" si="36"/>
        <v>0</v>
      </c>
      <c r="AA768" s="2">
        <v>0</v>
      </c>
    </row>
    <row r="769" spans="1:27" ht="12" customHeight="1">
      <c r="A769" s="10">
        <v>765</v>
      </c>
      <c r="B769" s="98" t="s">
        <v>234</v>
      </c>
      <c r="C769" s="98" t="s">
        <v>69</v>
      </c>
      <c r="D769" s="11" t="s">
        <v>25</v>
      </c>
      <c r="E769" s="11" t="s">
        <v>303</v>
      </c>
      <c r="F769" s="12" t="s">
        <v>50</v>
      </c>
      <c r="G769" s="11" t="s">
        <v>511</v>
      </c>
      <c r="H769" s="12" t="s">
        <v>307</v>
      </c>
      <c r="I769" s="11" t="s">
        <v>507</v>
      </c>
      <c r="J769" s="11" t="str">
        <f>"≤12h"</f>
        <v>≤12h</v>
      </c>
      <c r="K769" s="12" t="s">
        <v>512</v>
      </c>
      <c r="L769" s="69" t="s">
        <v>518</v>
      </c>
      <c r="M769" s="11">
        <v>1</v>
      </c>
      <c r="N769" s="96">
        <v>1</v>
      </c>
      <c r="O769" s="83"/>
      <c r="P769" s="84"/>
      <c r="Q769" s="84"/>
      <c r="R769" s="84"/>
      <c r="S769" s="84"/>
      <c r="T769" s="84"/>
      <c r="U769" s="84"/>
      <c r="V769" s="84"/>
      <c r="W769" s="84">
        <v>1</v>
      </c>
      <c r="X769" s="85"/>
      <c r="Y769" s="2">
        <v>1</v>
      </c>
      <c r="Z769" s="2">
        <f t="shared" si="36"/>
        <v>1</v>
      </c>
      <c r="AA769" s="2">
        <v>1</v>
      </c>
    </row>
    <row r="770" spans="1:27" ht="12" customHeight="1">
      <c r="A770" s="10">
        <v>766</v>
      </c>
      <c r="B770" s="98" t="s">
        <v>82</v>
      </c>
      <c r="C770" s="98" t="s">
        <v>82</v>
      </c>
      <c r="D770" s="11" t="s">
        <v>51</v>
      </c>
      <c r="E770" s="11" t="s">
        <v>304</v>
      </c>
      <c r="F770" s="12" t="s">
        <v>50</v>
      </c>
      <c r="G770" s="12" t="s">
        <v>310</v>
      </c>
      <c r="H770" s="12" t="s">
        <v>306</v>
      </c>
      <c r="I770" s="11" t="s">
        <v>507</v>
      </c>
      <c r="J770" s="11" t="str">
        <f>"12-16h"</f>
        <v>12-16h</v>
      </c>
      <c r="K770" s="12" t="s">
        <v>512</v>
      </c>
      <c r="L770" s="69" t="s">
        <v>518</v>
      </c>
      <c r="M770" s="11">
        <v>1</v>
      </c>
      <c r="N770" s="96"/>
      <c r="O770" s="83"/>
      <c r="P770" s="84"/>
      <c r="Q770" s="84"/>
      <c r="R770" s="84"/>
      <c r="S770" s="84"/>
      <c r="T770" s="84"/>
      <c r="U770" s="84"/>
      <c r="V770" s="84"/>
      <c r="W770" s="84"/>
      <c r="X770" s="85"/>
      <c r="Z770" s="2">
        <f t="shared" si="36"/>
        <v>0</v>
      </c>
      <c r="AA770" s="2">
        <v>0</v>
      </c>
    </row>
    <row r="771" spans="1:27" ht="12" customHeight="1">
      <c r="A771" s="10">
        <v>767</v>
      </c>
      <c r="B771" s="98" t="s">
        <v>234</v>
      </c>
      <c r="C771" s="98" t="s">
        <v>69</v>
      </c>
      <c r="D771" s="11" t="s">
        <v>52</v>
      </c>
      <c r="E771" s="11" t="s">
        <v>304</v>
      </c>
      <c r="F771" s="12" t="s">
        <v>49</v>
      </c>
      <c r="G771" s="11" t="s">
        <v>511</v>
      </c>
      <c r="H771" s="12" t="s">
        <v>308</v>
      </c>
      <c r="I771" s="11" t="s">
        <v>507</v>
      </c>
      <c r="J771" s="12" t="str">
        <f>"≥17h"</f>
        <v>≥17h</v>
      </c>
      <c r="K771" s="12" t="s">
        <v>512</v>
      </c>
      <c r="L771" s="69" t="s">
        <v>518</v>
      </c>
      <c r="M771" s="11"/>
      <c r="N771" s="96"/>
      <c r="O771" s="83"/>
      <c r="P771" s="84"/>
      <c r="Q771" s="84"/>
      <c r="R771" s="84"/>
      <c r="S771" s="84"/>
      <c r="T771" s="84"/>
      <c r="U771" s="84"/>
      <c r="V771" s="84"/>
      <c r="W771" s="84"/>
      <c r="X771" s="85"/>
      <c r="Z771" s="2">
        <f t="shared" si="36"/>
        <v>0</v>
      </c>
      <c r="AA771" s="2">
        <v>0</v>
      </c>
    </row>
    <row r="772" spans="1:27" ht="12" customHeight="1">
      <c r="A772" s="10">
        <v>768</v>
      </c>
      <c r="B772" s="98" t="s">
        <v>234</v>
      </c>
      <c r="C772" s="98" t="s">
        <v>69</v>
      </c>
      <c r="D772" s="11" t="s">
        <v>25</v>
      </c>
      <c r="E772" s="11" t="s">
        <v>303</v>
      </c>
      <c r="F772" s="12" t="s">
        <v>48</v>
      </c>
      <c r="G772" s="11" t="s">
        <v>511</v>
      </c>
      <c r="H772" s="12" t="s">
        <v>307</v>
      </c>
      <c r="I772" s="11" t="s">
        <v>504</v>
      </c>
      <c r="J772" s="11" t="str">
        <f>"12-16h"</f>
        <v>12-16h</v>
      </c>
      <c r="K772" s="12" t="s">
        <v>512</v>
      </c>
      <c r="L772" s="69" t="s">
        <v>518</v>
      </c>
      <c r="M772" s="11">
        <v>1</v>
      </c>
      <c r="N772" s="96">
        <v>1</v>
      </c>
      <c r="O772" s="83">
        <v>1</v>
      </c>
      <c r="P772" s="84"/>
      <c r="Q772" s="84"/>
      <c r="R772" s="84"/>
      <c r="S772" s="84"/>
      <c r="T772" s="84">
        <v>1</v>
      </c>
      <c r="U772" s="84"/>
      <c r="V772" s="84"/>
      <c r="W772" s="84"/>
      <c r="X772" s="85"/>
      <c r="Y772" s="2">
        <v>1</v>
      </c>
      <c r="Z772" s="2">
        <f t="shared" si="36"/>
        <v>2</v>
      </c>
      <c r="AA772" s="2">
        <v>1</v>
      </c>
    </row>
    <row r="773" spans="1:27" ht="12" customHeight="1">
      <c r="A773" s="10">
        <v>769</v>
      </c>
      <c r="B773" s="98" t="s">
        <v>160</v>
      </c>
      <c r="C773" s="98" t="s">
        <v>60</v>
      </c>
      <c r="D773" s="11" t="s">
        <v>52</v>
      </c>
      <c r="E773" s="11" t="s">
        <v>304</v>
      </c>
      <c r="F773" s="12" t="s">
        <v>49</v>
      </c>
      <c r="G773" s="11" t="s">
        <v>511</v>
      </c>
      <c r="H773" s="12" t="s">
        <v>308</v>
      </c>
      <c r="I773" s="11" t="s">
        <v>507</v>
      </c>
      <c r="J773" s="12" t="str">
        <f>"≥17h"</f>
        <v>≥17h</v>
      </c>
      <c r="K773" s="12" t="s">
        <v>512</v>
      </c>
      <c r="L773" s="69" t="s">
        <v>520</v>
      </c>
      <c r="M773" s="11"/>
      <c r="N773" s="96"/>
      <c r="O773" s="83"/>
      <c r="P773" s="84"/>
      <c r="Q773" s="84"/>
      <c r="R773" s="84"/>
      <c r="S773" s="84"/>
      <c r="T773" s="84"/>
      <c r="U773" s="84"/>
      <c r="V773" s="84"/>
      <c r="W773" s="84"/>
      <c r="X773" s="85"/>
      <c r="Z773" s="2">
        <f t="shared" si="36"/>
        <v>0</v>
      </c>
      <c r="AA773" s="2">
        <v>0</v>
      </c>
    </row>
    <row r="774" spans="1:27" ht="12" customHeight="1">
      <c r="A774" s="10">
        <v>770</v>
      </c>
      <c r="B774" s="98" t="s">
        <v>249</v>
      </c>
      <c r="C774" s="98" t="s">
        <v>245</v>
      </c>
      <c r="D774" s="11" t="s">
        <v>51</v>
      </c>
      <c r="E774" s="11" t="s">
        <v>304</v>
      </c>
      <c r="F774" s="12" t="s">
        <v>50</v>
      </c>
      <c r="G774" s="12" t="s">
        <v>310</v>
      </c>
      <c r="H774" s="12" t="s">
        <v>306</v>
      </c>
      <c r="I774" s="11" t="s">
        <v>507</v>
      </c>
      <c r="J774" s="12" t="str">
        <f>"≥17h"</f>
        <v>≥17h</v>
      </c>
      <c r="K774" s="12" t="s">
        <v>512</v>
      </c>
      <c r="L774" s="69" t="s">
        <v>520</v>
      </c>
      <c r="M774" s="11">
        <v>1</v>
      </c>
      <c r="N774" s="96"/>
      <c r="O774" s="83"/>
      <c r="P774" s="84"/>
      <c r="Q774" s="84"/>
      <c r="R774" s="84"/>
      <c r="S774" s="84"/>
      <c r="T774" s="84"/>
      <c r="U774" s="84"/>
      <c r="V774" s="84"/>
      <c r="W774" s="84"/>
      <c r="X774" s="85"/>
      <c r="Z774" s="2">
        <f t="shared" ref="Z774:Z837" si="38">SUM(O774:X774)</f>
        <v>0</v>
      </c>
      <c r="AA774" s="2">
        <v>0</v>
      </c>
    </row>
    <row r="775" spans="1:27" ht="12" customHeight="1">
      <c r="A775" s="10">
        <v>771</v>
      </c>
      <c r="B775" s="98" t="s">
        <v>160</v>
      </c>
      <c r="C775" s="98" t="s">
        <v>60</v>
      </c>
      <c r="D775" s="11" t="s">
        <v>51</v>
      </c>
      <c r="E775" s="11" t="s">
        <v>304</v>
      </c>
      <c r="F775" s="12" t="s">
        <v>50</v>
      </c>
      <c r="G775" s="11" t="s">
        <v>511</v>
      </c>
      <c r="H775" s="12" t="s">
        <v>308</v>
      </c>
      <c r="I775" s="103" t="s">
        <v>504</v>
      </c>
      <c r="J775" s="12" t="str">
        <f>"≥17h"</f>
        <v>≥17h</v>
      </c>
      <c r="K775" s="12" t="s">
        <v>512</v>
      </c>
      <c r="L775" s="69" t="s">
        <v>520</v>
      </c>
      <c r="M775" s="11"/>
      <c r="N775" s="96"/>
      <c r="O775" s="83"/>
      <c r="P775" s="84"/>
      <c r="Q775" s="84"/>
      <c r="R775" s="84"/>
      <c r="S775" s="84"/>
      <c r="T775" s="84"/>
      <c r="U775" s="84"/>
      <c r="V775" s="84"/>
      <c r="W775" s="84"/>
      <c r="X775" s="85"/>
      <c r="Z775" s="2">
        <f t="shared" si="38"/>
        <v>0</v>
      </c>
      <c r="AA775" s="2">
        <v>0</v>
      </c>
    </row>
    <row r="776" spans="1:27" ht="12" customHeight="1">
      <c r="A776" s="10">
        <v>772</v>
      </c>
      <c r="B776" s="98" t="s">
        <v>82</v>
      </c>
      <c r="C776" s="98" t="s">
        <v>82</v>
      </c>
      <c r="D776" s="11" t="s">
        <v>52</v>
      </c>
      <c r="E776" s="11" t="s">
        <v>303</v>
      </c>
      <c r="F776" s="12" t="s">
        <v>49</v>
      </c>
      <c r="G776" s="12" t="s">
        <v>310</v>
      </c>
      <c r="H776" s="12" t="s">
        <v>306</v>
      </c>
      <c r="I776" s="103" t="s">
        <v>505</v>
      </c>
      <c r="J776" s="11" t="str">
        <f>"12-16h"</f>
        <v>12-16h</v>
      </c>
      <c r="K776" s="12" t="s">
        <v>512</v>
      </c>
      <c r="L776" s="69" t="s">
        <v>518</v>
      </c>
      <c r="M776" s="11">
        <v>1</v>
      </c>
      <c r="N776" s="96"/>
      <c r="O776" s="83"/>
      <c r="P776" s="84"/>
      <c r="Q776" s="84"/>
      <c r="R776" s="84"/>
      <c r="S776" s="84"/>
      <c r="T776" s="84"/>
      <c r="U776" s="84"/>
      <c r="V776" s="84"/>
      <c r="W776" s="84"/>
      <c r="X776" s="85"/>
      <c r="Z776" s="2">
        <f t="shared" si="38"/>
        <v>0</v>
      </c>
      <c r="AA776" s="2">
        <v>0</v>
      </c>
    </row>
    <row r="777" spans="1:27" ht="12" customHeight="1">
      <c r="A777" s="10">
        <v>773</v>
      </c>
      <c r="B777" s="98" t="s">
        <v>234</v>
      </c>
      <c r="C777" s="98" t="s">
        <v>69</v>
      </c>
      <c r="D777" s="11" t="s">
        <v>51</v>
      </c>
      <c r="E777" s="11" t="s">
        <v>304</v>
      </c>
      <c r="F777" s="12" t="s">
        <v>50</v>
      </c>
      <c r="G777" s="11" t="s">
        <v>511</v>
      </c>
      <c r="H777" s="12" t="s">
        <v>306</v>
      </c>
      <c r="I777" s="103" t="s">
        <v>504</v>
      </c>
      <c r="J777" s="12" t="str">
        <f>"≥17h"</f>
        <v>≥17h</v>
      </c>
      <c r="K777" s="12" t="s">
        <v>512</v>
      </c>
      <c r="L777" s="69" t="s">
        <v>518</v>
      </c>
      <c r="M777" s="11"/>
      <c r="N777" s="96"/>
      <c r="O777" s="83"/>
      <c r="P777" s="84"/>
      <c r="Q777" s="84"/>
      <c r="R777" s="84"/>
      <c r="S777" s="84"/>
      <c r="T777" s="84"/>
      <c r="U777" s="84"/>
      <c r="V777" s="84"/>
      <c r="W777" s="84"/>
      <c r="X777" s="85"/>
      <c r="Z777" s="2">
        <f t="shared" si="38"/>
        <v>0</v>
      </c>
      <c r="AA777" s="2">
        <v>0</v>
      </c>
    </row>
    <row r="778" spans="1:27" ht="12" customHeight="1">
      <c r="A778" s="10">
        <v>774</v>
      </c>
      <c r="B778" s="98" t="s">
        <v>247</v>
      </c>
      <c r="C778" s="98" t="s">
        <v>245</v>
      </c>
      <c r="D778" s="11" t="s">
        <v>51</v>
      </c>
      <c r="E778" s="11" t="s">
        <v>303</v>
      </c>
      <c r="F778" s="12" t="s">
        <v>50</v>
      </c>
      <c r="G778" s="12" t="s">
        <v>310</v>
      </c>
      <c r="H778" s="12" t="s">
        <v>306</v>
      </c>
      <c r="I778" s="103" t="s">
        <v>505</v>
      </c>
      <c r="J778" s="12" t="str">
        <f>"≥17h"</f>
        <v>≥17h</v>
      </c>
      <c r="K778" s="12" t="s">
        <v>47</v>
      </c>
      <c r="L778" s="69" t="s">
        <v>520</v>
      </c>
      <c r="M778" s="11">
        <v>1</v>
      </c>
      <c r="N778" s="96"/>
      <c r="O778" s="83"/>
      <c r="P778" s="84"/>
      <c r="Q778" s="84"/>
      <c r="R778" s="84"/>
      <c r="S778" s="84"/>
      <c r="T778" s="84"/>
      <c r="U778" s="84"/>
      <c r="V778" s="84"/>
      <c r="W778" s="84"/>
      <c r="X778" s="85"/>
      <c r="Z778" s="2">
        <f t="shared" si="38"/>
        <v>0</v>
      </c>
      <c r="AA778" s="2">
        <v>0</v>
      </c>
    </row>
    <row r="779" spans="1:27" ht="12" customHeight="1">
      <c r="A779" s="10">
        <v>775</v>
      </c>
      <c r="B779" s="98" t="s">
        <v>161</v>
      </c>
      <c r="C779" s="98" t="s">
        <v>60</v>
      </c>
      <c r="D779" s="11" t="s">
        <v>51</v>
      </c>
      <c r="E779" s="11" t="s">
        <v>304</v>
      </c>
      <c r="F779" s="12" t="s">
        <v>50</v>
      </c>
      <c r="G779" s="12" t="s">
        <v>510</v>
      </c>
      <c r="H779" s="12" t="s">
        <v>308</v>
      </c>
      <c r="I779" s="11" t="s">
        <v>507</v>
      </c>
      <c r="J779" s="11" t="str">
        <f>"12-16h"</f>
        <v>12-16h</v>
      </c>
      <c r="K779" s="12" t="s">
        <v>47</v>
      </c>
      <c r="L779" s="69" t="s">
        <v>520</v>
      </c>
      <c r="M779" s="11">
        <v>1</v>
      </c>
      <c r="N779" s="96"/>
      <c r="O779" s="83"/>
      <c r="P779" s="84"/>
      <c r="Q779" s="84"/>
      <c r="R779" s="84"/>
      <c r="S779" s="84"/>
      <c r="T779" s="84"/>
      <c r="U779" s="84"/>
      <c r="V779" s="84"/>
      <c r="W779" s="84"/>
      <c r="X779" s="85"/>
      <c r="Z779" s="2">
        <f t="shared" si="38"/>
        <v>0</v>
      </c>
      <c r="AA779" s="2">
        <v>0</v>
      </c>
    </row>
    <row r="780" spans="1:27" ht="12" customHeight="1">
      <c r="A780" s="10">
        <v>776</v>
      </c>
      <c r="B780" s="98" t="s">
        <v>82</v>
      </c>
      <c r="C780" s="98" t="s">
        <v>82</v>
      </c>
      <c r="D780" s="11" t="s">
        <v>52</v>
      </c>
      <c r="E780" s="11" t="s">
        <v>304</v>
      </c>
      <c r="F780" s="12" t="s">
        <v>49</v>
      </c>
      <c r="G780" s="12" t="s">
        <v>310</v>
      </c>
      <c r="H780" s="12" t="s">
        <v>306</v>
      </c>
      <c r="I780" s="103" t="s">
        <v>504</v>
      </c>
      <c r="J780" s="11" t="str">
        <f>"12-16h"</f>
        <v>12-16h</v>
      </c>
      <c r="K780" s="12" t="s">
        <v>512</v>
      </c>
      <c r="L780" s="69" t="s">
        <v>518</v>
      </c>
      <c r="M780" s="11">
        <v>1</v>
      </c>
      <c r="N780" s="96"/>
      <c r="O780" s="83"/>
      <c r="P780" s="84"/>
      <c r="Q780" s="84"/>
      <c r="R780" s="84"/>
      <c r="S780" s="84"/>
      <c r="T780" s="84"/>
      <c r="U780" s="84"/>
      <c r="V780" s="84"/>
      <c r="W780" s="84"/>
      <c r="X780" s="85"/>
      <c r="Z780" s="2">
        <f t="shared" si="38"/>
        <v>0</v>
      </c>
      <c r="AA780" s="2">
        <v>0</v>
      </c>
    </row>
    <row r="781" spans="1:27" ht="12" customHeight="1">
      <c r="A781" s="10">
        <v>777</v>
      </c>
      <c r="B781" s="98" t="s">
        <v>234</v>
      </c>
      <c r="C781" s="98" t="s">
        <v>69</v>
      </c>
      <c r="D781" s="11" t="s">
        <v>52</v>
      </c>
      <c r="E781" s="11" t="s">
        <v>304</v>
      </c>
      <c r="F781" s="12" t="s">
        <v>49</v>
      </c>
      <c r="G781" s="11" t="s">
        <v>511</v>
      </c>
      <c r="H781" s="12" t="s">
        <v>307</v>
      </c>
      <c r="I781" s="103" t="s">
        <v>504</v>
      </c>
      <c r="J781" s="12" t="str">
        <f>"≥17h"</f>
        <v>≥17h</v>
      </c>
      <c r="K781" s="12" t="s">
        <v>512</v>
      </c>
      <c r="L781" s="69" t="s">
        <v>518</v>
      </c>
      <c r="M781" s="11">
        <v>1</v>
      </c>
      <c r="N781" s="96">
        <v>1</v>
      </c>
      <c r="O781" s="83">
        <v>1</v>
      </c>
      <c r="P781" s="84"/>
      <c r="Q781" s="84"/>
      <c r="R781" s="84"/>
      <c r="S781" s="84"/>
      <c r="T781" s="84"/>
      <c r="U781" s="84"/>
      <c r="V781" s="84"/>
      <c r="W781" s="84"/>
      <c r="X781" s="85"/>
      <c r="Y781" s="2">
        <v>1</v>
      </c>
      <c r="Z781" s="2">
        <f t="shared" si="38"/>
        <v>1</v>
      </c>
      <c r="AA781" s="2">
        <v>1</v>
      </c>
    </row>
    <row r="782" spans="1:27" ht="12" customHeight="1">
      <c r="A782" s="10">
        <v>778</v>
      </c>
      <c r="B782" s="98" t="s">
        <v>152</v>
      </c>
      <c r="C782" s="98" t="s">
        <v>79</v>
      </c>
      <c r="D782" s="11" t="s">
        <v>51</v>
      </c>
      <c r="E782" s="11" t="s">
        <v>303</v>
      </c>
      <c r="F782" s="12" t="s">
        <v>48</v>
      </c>
      <c r="G782" s="11" t="s">
        <v>511</v>
      </c>
      <c r="H782" s="12" t="s">
        <v>306</v>
      </c>
      <c r="I782" s="11" t="s">
        <v>504</v>
      </c>
      <c r="J782" s="12" t="str">
        <f>"≥17h"</f>
        <v>≥17h</v>
      </c>
      <c r="K782" s="12" t="s">
        <v>47</v>
      </c>
      <c r="L782" s="69" t="s">
        <v>520</v>
      </c>
      <c r="M782" s="11">
        <v>1</v>
      </c>
      <c r="N782" s="96"/>
      <c r="O782" s="83"/>
      <c r="P782" s="84"/>
      <c r="Q782" s="84"/>
      <c r="R782" s="84"/>
      <c r="S782" s="84"/>
      <c r="T782" s="84"/>
      <c r="U782" s="84"/>
      <c r="V782" s="84"/>
      <c r="W782" s="84"/>
      <c r="X782" s="85"/>
      <c r="Z782" s="2">
        <f t="shared" si="38"/>
        <v>0</v>
      </c>
      <c r="AA782" s="2">
        <v>0</v>
      </c>
    </row>
    <row r="783" spans="1:27" ht="12" customHeight="1">
      <c r="A783" s="10">
        <v>779</v>
      </c>
      <c r="B783" s="98" t="s">
        <v>247</v>
      </c>
      <c r="C783" s="98" t="s">
        <v>245</v>
      </c>
      <c r="D783" s="11" t="s">
        <v>51</v>
      </c>
      <c r="E783" s="11" t="s">
        <v>304</v>
      </c>
      <c r="F783" s="12" t="s">
        <v>48</v>
      </c>
      <c r="G783" s="12" t="s">
        <v>310</v>
      </c>
      <c r="H783" s="12" t="s">
        <v>306</v>
      </c>
      <c r="I783" s="11" t="s">
        <v>507</v>
      </c>
      <c r="J783" s="12" t="str">
        <f>"≥17h"</f>
        <v>≥17h</v>
      </c>
      <c r="K783" s="12" t="s">
        <v>47</v>
      </c>
      <c r="L783" s="69" t="s">
        <v>520</v>
      </c>
      <c r="M783" s="11">
        <v>1</v>
      </c>
      <c r="N783" s="96"/>
      <c r="O783" s="83"/>
      <c r="P783" s="84"/>
      <c r="Q783" s="84"/>
      <c r="R783" s="84"/>
      <c r="S783" s="84"/>
      <c r="T783" s="84"/>
      <c r="U783" s="84"/>
      <c r="V783" s="84"/>
      <c r="W783" s="84"/>
      <c r="X783" s="85"/>
      <c r="Z783" s="2">
        <f t="shared" si="38"/>
        <v>0</v>
      </c>
      <c r="AA783" s="2">
        <v>0</v>
      </c>
    </row>
    <row r="784" spans="1:27" ht="12" customHeight="1">
      <c r="A784" s="10">
        <v>780</v>
      </c>
      <c r="B784" s="98" t="s">
        <v>243</v>
      </c>
      <c r="C784" s="98" t="s">
        <v>85</v>
      </c>
      <c r="D784" s="11" t="s">
        <v>51</v>
      </c>
      <c r="E784" s="11" t="s">
        <v>303</v>
      </c>
      <c r="F784" s="12" t="s">
        <v>48</v>
      </c>
      <c r="G784" s="12" t="s">
        <v>310</v>
      </c>
      <c r="H784" s="12" t="s">
        <v>306</v>
      </c>
      <c r="I784" s="11" t="s">
        <v>507</v>
      </c>
      <c r="J784" s="11" t="str">
        <f>"12-16h"</f>
        <v>12-16h</v>
      </c>
      <c r="K784" s="12" t="s">
        <v>513</v>
      </c>
      <c r="L784" s="69" t="s">
        <v>518</v>
      </c>
      <c r="M784" s="11">
        <v>1</v>
      </c>
      <c r="N784" s="96">
        <v>1</v>
      </c>
      <c r="O784" s="83"/>
      <c r="P784" s="84"/>
      <c r="Q784" s="84"/>
      <c r="R784" s="84">
        <v>1</v>
      </c>
      <c r="S784" s="84"/>
      <c r="T784" s="84"/>
      <c r="U784" s="84"/>
      <c r="V784" s="84"/>
      <c r="W784" s="84"/>
      <c r="X784" s="85"/>
      <c r="Y784" s="2">
        <v>1</v>
      </c>
      <c r="Z784" s="2">
        <f t="shared" si="38"/>
        <v>1</v>
      </c>
      <c r="AA784" s="2">
        <v>1</v>
      </c>
    </row>
    <row r="785" spans="1:27" ht="12" customHeight="1">
      <c r="A785" s="10">
        <v>781</v>
      </c>
      <c r="B785" s="98" t="s">
        <v>82</v>
      </c>
      <c r="C785" s="98" t="s">
        <v>82</v>
      </c>
      <c r="D785" s="11" t="s">
        <v>51</v>
      </c>
      <c r="E785" s="11" t="s">
        <v>303</v>
      </c>
      <c r="F785" s="12" t="s">
        <v>49</v>
      </c>
      <c r="G785" s="12" t="s">
        <v>310</v>
      </c>
      <c r="H785" s="12" t="s">
        <v>306</v>
      </c>
      <c r="I785" s="103" t="s">
        <v>504</v>
      </c>
      <c r="J785" s="11" t="str">
        <f>"12-16h"</f>
        <v>12-16h</v>
      </c>
      <c r="K785" s="12" t="s">
        <v>512</v>
      </c>
      <c r="L785" s="69" t="s">
        <v>518</v>
      </c>
      <c r="M785" s="11">
        <v>1</v>
      </c>
      <c r="N785" s="96"/>
      <c r="O785" s="83"/>
      <c r="P785" s="84"/>
      <c r="Q785" s="84"/>
      <c r="R785" s="84"/>
      <c r="S785" s="84"/>
      <c r="T785" s="84"/>
      <c r="U785" s="84"/>
      <c r="V785" s="84"/>
      <c r="W785" s="84"/>
      <c r="X785" s="85"/>
      <c r="Z785" s="2">
        <f t="shared" si="38"/>
        <v>0</v>
      </c>
      <c r="AA785" s="2">
        <v>0</v>
      </c>
    </row>
    <row r="786" spans="1:27" ht="12" customHeight="1">
      <c r="A786" s="10">
        <v>782</v>
      </c>
      <c r="B786" s="98" t="s">
        <v>247</v>
      </c>
      <c r="C786" s="98" t="s">
        <v>245</v>
      </c>
      <c r="D786" s="11" t="s">
        <v>52</v>
      </c>
      <c r="E786" s="11" t="s">
        <v>303</v>
      </c>
      <c r="F786" s="12" t="s">
        <v>48</v>
      </c>
      <c r="G786" s="12" t="s">
        <v>510</v>
      </c>
      <c r="H786" s="12" t="s">
        <v>307</v>
      </c>
      <c r="I786" s="11" t="s">
        <v>504</v>
      </c>
      <c r="J786" s="12" t="str">
        <f t="shared" ref="J786:J791" si="39">"≥17h"</f>
        <v>≥17h</v>
      </c>
      <c r="K786" s="12" t="s">
        <v>47</v>
      </c>
      <c r="L786" s="69" t="s">
        <v>520</v>
      </c>
      <c r="M786" s="11">
        <v>1</v>
      </c>
      <c r="N786" s="96"/>
      <c r="O786" s="83"/>
      <c r="P786" s="84"/>
      <c r="Q786" s="84"/>
      <c r="R786" s="84"/>
      <c r="S786" s="84"/>
      <c r="T786" s="84"/>
      <c r="U786" s="84"/>
      <c r="V786" s="84"/>
      <c r="W786" s="84"/>
      <c r="X786" s="85"/>
      <c r="Z786" s="2">
        <f t="shared" si="38"/>
        <v>0</v>
      </c>
      <c r="AA786" s="2">
        <v>0</v>
      </c>
    </row>
    <row r="787" spans="1:27" ht="12" customHeight="1">
      <c r="A787" s="10">
        <v>783</v>
      </c>
      <c r="B787" s="98" t="s">
        <v>153</v>
      </c>
      <c r="C787" s="98" t="s">
        <v>79</v>
      </c>
      <c r="D787" s="11" t="s">
        <v>51</v>
      </c>
      <c r="E787" s="11" t="s">
        <v>304</v>
      </c>
      <c r="F787" s="12" t="s">
        <v>50</v>
      </c>
      <c r="G787" s="11" t="s">
        <v>511</v>
      </c>
      <c r="H787" s="12" t="s">
        <v>306</v>
      </c>
      <c r="I787" s="103" t="s">
        <v>504</v>
      </c>
      <c r="J787" s="12" t="str">
        <f t="shared" si="39"/>
        <v>≥17h</v>
      </c>
      <c r="K787" s="12" t="s">
        <v>512</v>
      </c>
      <c r="L787" s="69" t="s">
        <v>520</v>
      </c>
      <c r="M787" s="11">
        <v>1</v>
      </c>
      <c r="N787" s="96"/>
      <c r="O787" s="83"/>
      <c r="P787" s="84"/>
      <c r="Q787" s="84"/>
      <c r="R787" s="84"/>
      <c r="S787" s="84"/>
      <c r="T787" s="84"/>
      <c r="U787" s="84"/>
      <c r="V787" s="84"/>
      <c r="W787" s="84"/>
      <c r="X787" s="85"/>
      <c r="Z787" s="2">
        <f t="shared" si="38"/>
        <v>0</v>
      </c>
      <c r="AA787" s="2">
        <v>0</v>
      </c>
    </row>
    <row r="788" spans="1:27" ht="12" customHeight="1">
      <c r="A788" s="10">
        <v>784</v>
      </c>
      <c r="B788" s="98" t="s">
        <v>82</v>
      </c>
      <c r="C788" s="98" t="s">
        <v>82</v>
      </c>
      <c r="D788" s="11" t="s">
        <v>25</v>
      </c>
      <c r="E788" s="11" t="s">
        <v>303</v>
      </c>
      <c r="F788" s="12" t="s">
        <v>48</v>
      </c>
      <c r="G788" s="12" t="s">
        <v>310</v>
      </c>
      <c r="H788" s="12" t="s">
        <v>306</v>
      </c>
      <c r="I788" s="11" t="s">
        <v>504</v>
      </c>
      <c r="J788" s="12" t="str">
        <f t="shared" si="39"/>
        <v>≥17h</v>
      </c>
      <c r="K788" s="12" t="s">
        <v>513</v>
      </c>
      <c r="L788" s="69" t="s">
        <v>518</v>
      </c>
      <c r="M788" s="11">
        <v>1</v>
      </c>
      <c r="N788" s="96"/>
      <c r="O788" s="83"/>
      <c r="P788" s="84"/>
      <c r="Q788" s="84"/>
      <c r="R788" s="84"/>
      <c r="S788" s="84"/>
      <c r="T788" s="84"/>
      <c r="U788" s="84"/>
      <c r="V788" s="84"/>
      <c r="W788" s="84"/>
      <c r="X788" s="85"/>
      <c r="Z788" s="2">
        <f t="shared" si="38"/>
        <v>0</v>
      </c>
      <c r="AA788" s="2">
        <v>0</v>
      </c>
    </row>
    <row r="789" spans="1:27" ht="12" customHeight="1">
      <c r="A789" s="10">
        <v>785</v>
      </c>
      <c r="B789" s="98" t="s">
        <v>154</v>
      </c>
      <c r="C789" s="98" t="s">
        <v>79</v>
      </c>
      <c r="D789" s="11" t="s">
        <v>52</v>
      </c>
      <c r="E789" s="11" t="s">
        <v>303</v>
      </c>
      <c r="F789" s="12" t="s">
        <v>49</v>
      </c>
      <c r="G789" s="11" t="s">
        <v>511</v>
      </c>
      <c r="H789" s="12" t="s">
        <v>308</v>
      </c>
      <c r="I789" s="11" t="s">
        <v>504</v>
      </c>
      <c r="J789" s="12" t="str">
        <f t="shared" si="39"/>
        <v>≥17h</v>
      </c>
      <c r="K789" s="12" t="s">
        <v>512</v>
      </c>
      <c r="L789" s="69" t="s">
        <v>520</v>
      </c>
      <c r="M789" s="11">
        <v>1</v>
      </c>
      <c r="N789" s="96">
        <v>1</v>
      </c>
      <c r="O789" s="83"/>
      <c r="P789" s="84"/>
      <c r="Q789" s="84"/>
      <c r="R789" s="84">
        <v>1</v>
      </c>
      <c r="S789" s="84"/>
      <c r="T789" s="84"/>
      <c r="U789" s="84"/>
      <c r="V789" s="84"/>
      <c r="W789" s="84"/>
      <c r="X789" s="85"/>
      <c r="Y789" s="2">
        <v>1</v>
      </c>
      <c r="Z789" s="2">
        <f t="shared" si="38"/>
        <v>1</v>
      </c>
      <c r="AA789" s="2">
        <v>1</v>
      </c>
    </row>
    <row r="790" spans="1:27" ht="12" customHeight="1">
      <c r="A790" s="10">
        <v>786</v>
      </c>
      <c r="B790" s="98" t="s">
        <v>247</v>
      </c>
      <c r="C790" s="98" t="s">
        <v>245</v>
      </c>
      <c r="D790" s="11" t="s">
        <v>51</v>
      </c>
      <c r="E790" s="11" t="s">
        <v>303</v>
      </c>
      <c r="F790" s="12" t="s">
        <v>49</v>
      </c>
      <c r="G790" s="12" t="s">
        <v>310</v>
      </c>
      <c r="H790" s="12" t="s">
        <v>306</v>
      </c>
      <c r="I790" s="103" t="s">
        <v>504</v>
      </c>
      <c r="J790" s="12" t="str">
        <f t="shared" si="39"/>
        <v>≥17h</v>
      </c>
      <c r="K790" s="12" t="s">
        <v>47</v>
      </c>
      <c r="L790" s="69" t="s">
        <v>520</v>
      </c>
      <c r="M790" s="11">
        <v>1</v>
      </c>
      <c r="N790" s="96"/>
      <c r="O790" s="83"/>
      <c r="P790" s="84"/>
      <c r="Q790" s="84"/>
      <c r="R790" s="84"/>
      <c r="S790" s="84"/>
      <c r="T790" s="84"/>
      <c r="U790" s="84"/>
      <c r="V790" s="84"/>
      <c r="W790" s="84"/>
      <c r="X790" s="85"/>
      <c r="Z790" s="2">
        <f t="shared" si="38"/>
        <v>0</v>
      </c>
      <c r="AA790" s="2">
        <v>0</v>
      </c>
    </row>
    <row r="791" spans="1:27" ht="12" customHeight="1">
      <c r="A791" s="10">
        <v>787</v>
      </c>
      <c r="B791" s="98" t="s">
        <v>243</v>
      </c>
      <c r="C791" s="98" t="s">
        <v>85</v>
      </c>
      <c r="D791" s="11" t="s">
        <v>52</v>
      </c>
      <c r="E791" s="11" t="s">
        <v>303</v>
      </c>
      <c r="F791" s="12" t="s">
        <v>50</v>
      </c>
      <c r="G791" s="12" t="s">
        <v>310</v>
      </c>
      <c r="H791" s="12" t="s">
        <v>308</v>
      </c>
      <c r="I791" s="103" t="s">
        <v>504</v>
      </c>
      <c r="J791" s="12" t="str">
        <f t="shared" si="39"/>
        <v>≥17h</v>
      </c>
      <c r="K791" s="12" t="s">
        <v>47</v>
      </c>
      <c r="L791" s="69" t="s">
        <v>518</v>
      </c>
      <c r="M791" s="11"/>
      <c r="N791" s="96"/>
      <c r="O791" s="83"/>
      <c r="P791" s="84"/>
      <c r="Q791" s="84"/>
      <c r="R791" s="84"/>
      <c r="S791" s="84"/>
      <c r="T791" s="84"/>
      <c r="U791" s="84"/>
      <c r="V791" s="84"/>
      <c r="W791" s="84"/>
      <c r="X791" s="85"/>
      <c r="Z791" s="2">
        <f t="shared" si="38"/>
        <v>0</v>
      </c>
      <c r="AA791" s="2">
        <v>0</v>
      </c>
    </row>
    <row r="792" spans="1:27" ht="12" customHeight="1">
      <c r="A792" s="10">
        <v>788</v>
      </c>
      <c r="B792" s="98" t="s">
        <v>82</v>
      </c>
      <c r="C792" s="98" t="s">
        <v>82</v>
      </c>
      <c r="D792" s="11" t="s">
        <v>51</v>
      </c>
      <c r="E792" s="11" t="s">
        <v>304</v>
      </c>
      <c r="F792" s="12" t="s">
        <v>48</v>
      </c>
      <c r="G792" s="12" t="s">
        <v>310</v>
      </c>
      <c r="H792" s="12" t="s">
        <v>306</v>
      </c>
      <c r="I792" s="103" t="s">
        <v>505</v>
      </c>
      <c r="J792" s="11" t="str">
        <f>"12-16h"</f>
        <v>12-16h</v>
      </c>
      <c r="K792" s="12" t="s">
        <v>512</v>
      </c>
      <c r="L792" s="69" t="s">
        <v>518</v>
      </c>
      <c r="M792" s="11">
        <v>1</v>
      </c>
      <c r="N792" s="96"/>
      <c r="O792" s="83"/>
      <c r="P792" s="84"/>
      <c r="Q792" s="84"/>
      <c r="R792" s="84"/>
      <c r="S792" s="84"/>
      <c r="T792" s="84"/>
      <c r="U792" s="84"/>
      <c r="V792" s="84"/>
      <c r="W792" s="84"/>
      <c r="X792" s="85"/>
      <c r="Z792" s="2">
        <f t="shared" si="38"/>
        <v>0</v>
      </c>
      <c r="AA792" s="2">
        <v>0</v>
      </c>
    </row>
    <row r="793" spans="1:27" ht="12" customHeight="1">
      <c r="A793" s="10">
        <v>789</v>
      </c>
      <c r="B793" s="98" t="s">
        <v>201</v>
      </c>
      <c r="C793" s="98" t="s">
        <v>198</v>
      </c>
      <c r="D793" s="11" t="s">
        <v>52</v>
      </c>
      <c r="E793" s="11" t="s">
        <v>304</v>
      </c>
      <c r="F793" s="12" t="s">
        <v>49</v>
      </c>
      <c r="G793" s="11" t="s">
        <v>511</v>
      </c>
      <c r="H793" s="12" t="s">
        <v>307</v>
      </c>
      <c r="I793" s="11" t="s">
        <v>504</v>
      </c>
      <c r="J793" s="12" t="str">
        <f>"≥17h"</f>
        <v>≥17h</v>
      </c>
      <c r="K793" s="12" t="s">
        <v>512</v>
      </c>
      <c r="L793" s="69" t="s">
        <v>520</v>
      </c>
      <c r="M793" s="11"/>
      <c r="N793" s="96"/>
      <c r="O793" s="83"/>
      <c r="P793" s="84"/>
      <c r="Q793" s="84"/>
      <c r="R793" s="84"/>
      <c r="S793" s="84"/>
      <c r="T793" s="84"/>
      <c r="U793" s="84"/>
      <c r="V793" s="84"/>
      <c r="W793" s="84"/>
      <c r="X793" s="85"/>
      <c r="Z793" s="2">
        <f t="shared" si="38"/>
        <v>0</v>
      </c>
      <c r="AA793" s="2">
        <v>0</v>
      </c>
    </row>
    <row r="794" spans="1:27" ht="12" customHeight="1">
      <c r="A794" s="10">
        <v>790</v>
      </c>
      <c r="B794" s="98" t="s">
        <v>162</v>
      </c>
      <c r="C794" s="98" t="s">
        <v>60</v>
      </c>
      <c r="D794" s="11" t="s">
        <v>25</v>
      </c>
      <c r="E794" s="11" t="s">
        <v>304</v>
      </c>
      <c r="F794" s="12" t="s">
        <v>50</v>
      </c>
      <c r="G794" s="11" t="s">
        <v>511</v>
      </c>
      <c r="H794" s="12" t="s">
        <v>308</v>
      </c>
      <c r="I794" s="11" t="s">
        <v>507</v>
      </c>
      <c r="J794" s="11" t="str">
        <f>"12-16h"</f>
        <v>12-16h</v>
      </c>
      <c r="K794" s="12" t="s">
        <v>47</v>
      </c>
      <c r="L794" s="69" t="s">
        <v>520</v>
      </c>
      <c r="M794" s="11">
        <v>1</v>
      </c>
      <c r="N794" s="96">
        <v>1</v>
      </c>
      <c r="O794" s="83"/>
      <c r="P794" s="84">
        <v>1</v>
      </c>
      <c r="Q794" s="84"/>
      <c r="R794" s="84"/>
      <c r="S794" s="84"/>
      <c r="T794" s="84"/>
      <c r="U794" s="84"/>
      <c r="V794" s="84"/>
      <c r="W794" s="84"/>
      <c r="X794" s="85"/>
      <c r="Y794" s="2">
        <v>1</v>
      </c>
      <c r="Z794" s="2">
        <f t="shared" si="38"/>
        <v>1</v>
      </c>
      <c r="AA794" s="2">
        <v>1</v>
      </c>
    </row>
    <row r="795" spans="1:27" ht="12" customHeight="1">
      <c r="A795" s="10">
        <v>791</v>
      </c>
      <c r="B795" s="98" t="s">
        <v>74</v>
      </c>
      <c r="C795" s="98" t="s">
        <v>75</v>
      </c>
      <c r="D795" s="11" t="s">
        <v>52</v>
      </c>
      <c r="E795" s="11" t="s">
        <v>303</v>
      </c>
      <c r="F795" s="12" t="s">
        <v>49</v>
      </c>
      <c r="G795" s="12" t="s">
        <v>310</v>
      </c>
      <c r="H795" s="12" t="s">
        <v>306</v>
      </c>
      <c r="I795" s="103" t="s">
        <v>504</v>
      </c>
      <c r="J795" s="11" t="str">
        <f>"12-16h"</f>
        <v>12-16h</v>
      </c>
      <c r="K795" s="12" t="s">
        <v>512</v>
      </c>
      <c r="L795" s="69" t="s">
        <v>519</v>
      </c>
      <c r="M795" s="11">
        <v>1</v>
      </c>
      <c r="N795" s="96"/>
      <c r="O795" s="83"/>
      <c r="P795" s="84"/>
      <c r="Q795" s="84"/>
      <c r="R795" s="84"/>
      <c r="S795" s="84"/>
      <c r="T795" s="84"/>
      <c r="U795" s="84"/>
      <c r="V795" s="84"/>
      <c r="W795" s="84"/>
      <c r="X795" s="85"/>
      <c r="Z795" s="2">
        <f t="shared" si="38"/>
        <v>0</v>
      </c>
      <c r="AA795" s="2">
        <v>0</v>
      </c>
    </row>
    <row r="796" spans="1:27" ht="12" customHeight="1">
      <c r="A796" s="10">
        <v>792</v>
      </c>
      <c r="B796" s="98" t="s">
        <v>86</v>
      </c>
      <c r="C796" s="98" t="s">
        <v>256</v>
      </c>
      <c r="D796" s="11" t="s">
        <v>52</v>
      </c>
      <c r="E796" s="11" t="s">
        <v>303</v>
      </c>
      <c r="F796" s="12" t="s">
        <v>49</v>
      </c>
      <c r="G796" s="11" t="s">
        <v>511</v>
      </c>
      <c r="H796" s="12" t="s">
        <v>308</v>
      </c>
      <c r="I796" s="11" t="s">
        <v>507</v>
      </c>
      <c r="J796" s="12" t="str">
        <f>"≥17h"</f>
        <v>≥17h</v>
      </c>
      <c r="K796" s="12" t="s">
        <v>47</v>
      </c>
      <c r="L796" s="69" t="s">
        <v>519</v>
      </c>
      <c r="M796" s="11"/>
      <c r="N796" s="96"/>
      <c r="O796" s="83"/>
      <c r="P796" s="84"/>
      <c r="Q796" s="84"/>
      <c r="R796" s="84"/>
      <c r="S796" s="84"/>
      <c r="T796" s="84"/>
      <c r="U796" s="84"/>
      <c r="V796" s="84"/>
      <c r="W796" s="84"/>
      <c r="X796" s="85"/>
      <c r="Z796" s="2">
        <f t="shared" si="38"/>
        <v>0</v>
      </c>
      <c r="AA796" s="2">
        <v>0</v>
      </c>
    </row>
    <row r="797" spans="1:27" ht="12" customHeight="1">
      <c r="A797" s="10">
        <v>793</v>
      </c>
      <c r="B797" s="98" t="s">
        <v>201</v>
      </c>
      <c r="C797" s="98" t="s">
        <v>198</v>
      </c>
      <c r="D797" s="11" t="s">
        <v>52</v>
      </c>
      <c r="E797" s="11" t="s">
        <v>304</v>
      </c>
      <c r="F797" s="12" t="s">
        <v>48</v>
      </c>
      <c r="G797" s="11" t="s">
        <v>511</v>
      </c>
      <c r="H797" s="12" t="s">
        <v>308</v>
      </c>
      <c r="I797" s="11" t="s">
        <v>504</v>
      </c>
      <c r="J797" s="12" t="str">
        <f>"≥17h"</f>
        <v>≥17h</v>
      </c>
      <c r="K797" s="12" t="s">
        <v>513</v>
      </c>
      <c r="L797" s="69" t="s">
        <v>520</v>
      </c>
      <c r="M797" s="11">
        <v>1</v>
      </c>
      <c r="N797" s="96"/>
      <c r="O797" s="83"/>
      <c r="P797" s="84"/>
      <c r="Q797" s="84"/>
      <c r="R797" s="84"/>
      <c r="S797" s="84"/>
      <c r="T797" s="84"/>
      <c r="U797" s="84"/>
      <c r="V797" s="84"/>
      <c r="W797" s="84"/>
      <c r="X797" s="85"/>
      <c r="Z797" s="2">
        <f t="shared" si="38"/>
        <v>0</v>
      </c>
      <c r="AA797" s="2">
        <v>0</v>
      </c>
    </row>
    <row r="798" spans="1:27" ht="12" customHeight="1">
      <c r="A798" s="10">
        <v>794</v>
      </c>
      <c r="B798" s="98" t="s">
        <v>86</v>
      </c>
      <c r="C798" s="98" t="s">
        <v>256</v>
      </c>
      <c r="D798" s="11" t="s">
        <v>52</v>
      </c>
      <c r="E798" s="11" t="s">
        <v>304</v>
      </c>
      <c r="F798" s="12" t="s">
        <v>49</v>
      </c>
      <c r="G798" s="11" t="s">
        <v>511</v>
      </c>
      <c r="H798" s="12" t="s">
        <v>307</v>
      </c>
      <c r="I798" s="11" t="s">
        <v>504</v>
      </c>
      <c r="J798" s="12" t="str">
        <f>"≥17h"</f>
        <v>≥17h</v>
      </c>
      <c r="K798" s="12" t="s">
        <v>512</v>
      </c>
      <c r="L798" s="69" t="s">
        <v>519</v>
      </c>
      <c r="M798" s="11">
        <v>1</v>
      </c>
      <c r="N798" s="96">
        <v>1</v>
      </c>
      <c r="O798" s="83">
        <v>1</v>
      </c>
      <c r="P798" s="84"/>
      <c r="Q798" s="84"/>
      <c r="R798" s="84"/>
      <c r="S798" s="84"/>
      <c r="T798" s="84"/>
      <c r="U798" s="84">
        <v>1</v>
      </c>
      <c r="V798" s="84"/>
      <c r="W798" s="84">
        <v>1</v>
      </c>
      <c r="X798" s="85"/>
      <c r="Y798" s="2">
        <v>1</v>
      </c>
      <c r="Z798" s="2">
        <f t="shared" si="38"/>
        <v>3</v>
      </c>
      <c r="AA798" s="2">
        <v>1</v>
      </c>
    </row>
    <row r="799" spans="1:27" ht="12" customHeight="1">
      <c r="A799" s="10">
        <v>795</v>
      </c>
      <c r="B799" s="98" t="s">
        <v>163</v>
      </c>
      <c r="C799" s="98" t="s">
        <v>60</v>
      </c>
      <c r="D799" s="11" t="s">
        <v>52</v>
      </c>
      <c r="E799" s="11" t="s">
        <v>304</v>
      </c>
      <c r="F799" s="12" t="s">
        <v>49</v>
      </c>
      <c r="G799" s="12" t="s">
        <v>510</v>
      </c>
      <c r="H799" s="12" t="s">
        <v>306</v>
      </c>
      <c r="I799" s="103" t="s">
        <v>504</v>
      </c>
      <c r="J799" s="12" t="str">
        <f>"≥17h"</f>
        <v>≥17h</v>
      </c>
      <c r="K799" s="12" t="s">
        <v>512</v>
      </c>
      <c r="L799" s="69" t="s">
        <v>520</v>
      </c>
      <c r="M799" s="11"/>
      <c r="N799" s="96"/>
      <c r="O799" s="83"/>
      <c r="P799" s="84"/>
      <c r="Q799" s="84"/>
      <c r="R799" s="84"/>
      <c r="S799" s="84"/>
      <c r="T799" s="84"/>
      <c r="U799" s="84"/>
      <c r="V799" s="84"/>
      <c r="W799" s="84"/>
      <c r="X799" s="85"/>
      <c r="Z799" s="2">
        <f t="shared" si="38"/>
        <v>0</v>
      </c>
      <c r="AA799" s="2">
        <v>0</v>
      </c>
    </row>
    <row r="800" spans="1:27" ht="12" customHeight="1">
      <c r="A800" s="10">
        <v>796</v>
      </c>
      <c r="B800" s="98" t="s">
        <v>86</v>
      </c>
      <c r="C800" s="98" t="s">
        <v>256</v>
      </c>
      <c r="D800" s="11" t="s">
        <v>51</v>
      </c>
      <c r="E800" s="11" t="s">
        <v>304</v>
      </c>
      <c r="F800" s="12" t="s">
        <v>50</v>
      </c>
      <c r="G800" s="11" t="s">
        <v>511</v>
      </c>
      <c r="H800" s="12" t="s">
        <v>308</v>
      </c>
      <c r="I800" s="11" t="s">
        <v>504</v>
      </c>
      <c r="J800" s="11" t="str">
        <f>"12-16h"</f>
        <v>12-16h</v>
      </c>
      <c r="K800" s="12" t="s">
        <v>512</v>
      </c>
      <c r="L800" s="69" t="s">
        <v>519</v>
      </c>
      <c r="M800" s="11">
        <v>1</v>
      </c>
      <c r="N800" s="96"/>
      <c r="O800" s="83"/>
      <c r="P800" s="84"/>
      <c r="Q800" s="84"/>
      <c r="R800" s="84"/>
      <c r="S800" s="84"/>
      <c r="T800" s="84"/>
      <c r="U800" s="84"/>
      <c r="V800" s="84"/>
      <c r="W800" s="84"/>
      <c r="X800" s="85"/>
      <c r="Z800" s="2">
        <f t="shared" si="38"/>
        <v>0</v>
      </c>
      <c r="AA800" s="2">
        <v>0</v>
      </c>
    </row>
    <row r="801" spans="1:27" ht="12" customHeight="1">
      <c r="A801" s="10">
        <v>797</v>
      </c>
      <c r="B801" s="98" t="s">
        <v>74</v>
      </c>
      <c r="C801" s="98" t="s">
        <v>75</v>
      </c>
      <c r="D801" s="11" t="s">
        <v>51</v>
      </c>
      <c r="E801" s="11" t="s">
        <v>303</v>
      </c>
      <c r="F801" s="12" t="s">
        <v>50</v>
      </c>
      <c r="G801" s="12" t="s">
        <v>310</v>
      </c>
      <c r="H801" s="12" t="s">
        <v>306</v>
      </c>
      <c r="I801" s="11" t="s">
        <v>504</v>
      </c>
      <c r="J801" s="11" t="str">
        <f>"12-16h"</f>
        <v>12-16h</v>
      </c>
      <c r="K801" s="12" t="s">
        <v>513</v>
      </c>
      <c r="L801" s="69" t="s">
        <v>519</v>
      </c>
      <c r="M801" s="11">
        <v>1</v>
      </c>
      <c r="N801" s="96"/>
      <c r="O801" s="83"/>
      <c r="P801" s="84"/>
      <c r="Q801" s="84"/>
      <c r="R801" s="84"/>
      <c r="S801" s="84"/>
      <c r="T801" s="84"/>
      <c r="U801" s="84"/>
      <c r="V801" s="84"/>
      <c r="W801" s="84"/>
      <c r="X801" s="85"/>
      <c r="Z801" s="2">
        <f t="shared" si="38"/>
        <v>0</v>
      </c>
      <c r="AA801" s="2">
        <v>0</v>
      </c>
    </row>
    <row r="802" spans="1:27" ht="12" customHeight="1">
      <c r="A802" s="10">
        <v>798</v>
      </c>
      <c r="B802" s="98" t="s">
        <v>201</v>
      </c>
      <c r="C802" s="98" t="s">
        <v>198</v>
      </c>
      <c r="D802" s="11" t="s">
        <v>52</v>
      </c>
      <c r="E802" s="11" t="s">
        <v>304</v>
      </c>
      <c r="F802" s="12" t="s">
        <v>49</v>
      </c>
      <c r="G802" s="11" t="s">
        <v>511</v>
      </c>
      <c r="H802" s="12" t="s">
        <v>308</v>
      </c>
      <c r="I802" s="103" t="s">
        <v>504</v>
      </c>
      <c r="J802" s="12" t="str">
        <f>"≥17h"</f>
        <v>≥17h</v>
      </c>
      <c r="K802" s="12" t="s">
        <v>513</v>
      </c>
      <c r="L802" s="69" t="s">
        <v>520</v>
      </c>
      <c r="M802" s="11"/>
      <c r="N802" s="96"/>
      <c r="O802" s="83"/>
      <c r="P802" s="84"/>
      <c r="Q802" s="84"/>
      <c r="R802" s="84"/>
      <c r="S802" s="84"/>
      <c r="T802" s="84"/>
      <c r="U802" s="84"/>
      <c r="V802" s="84"/>
      <c r="W802" s="84"/>
      <c r="X802" s="85"/>
      <c r="Z802" s="2">
        <f t="shared" si="38"/>
        <v>0</v>
      </c>
      <c r="AA802" s="2">
        <v>0</v>
      </c>
    </row>
    <row r="803" spans="1:27" ht="12" customHeight="1">
      <c r="A803" s="10">
        <v>799</v>
      </c>
      <c r="B803" s="98" t="s">
        <v>86</v>
      </c>
      <c r="C803" s="98" t="s">
        <v>256</v>
      </c>
      <c r="D803" s="11" t="s">
        <v>52</v>
      </c>
      <c r="E803" s="11" t="s">
        <v>303</v>
      </c>
      <c r="F803" s="12" t="s">
        <v>49</v>
      </c>
      <c r="G803" s="11" t="s">
        <v>511</v>
      </c>
      <c r="H803" s="12" t="s">
        <v>308</v>
      </c>
      <c r="I803" s="103" t="s">
        <v>505</v>
      </c>
      <c r="J803" s="12" t="str">
        <f>"≥17h"</f>
        <v>≥17h</v>
      </c>
      <c r="K803" s="12" t="s">
        <v>47</v>
      </c>
      <c r="L803" s="69" t="s">
        <v>519</v>
      </c>
      <c r="M803" s="11"/>
      <c r="N803" s="96"/>
      <c r="O803" s="83"/>
      <c r="P803" s="84"/>
      <c r="Q803" s="84"/>
      <c r="R803" s="84"/>
      <c r="S803" s="84"/>
      <c r="T803" s="84"/>
      <c r="U803" s="84"/>
      <c r="V803" s="84"/>
      <c r="W803" s="84"/>
      <c r="X803" s="85"/>
      <c r="Z803" s="2">
        <f t="shared" si="38"/>
        <v>0</v>
      </c>
      <c r="AA803" s="2">
        <v>0</v>
      </c>
    </row>
    <row r="804" spans="1:27" ht="12" customHeight="1">
      <c r="A804" s="10">
        <v>800</v>
      </c>
      <c r="B804" s="98" t="s">
        <v>163</v>
      </c>
      <c r="C804" s="98" t="s">
        <v>60</v>
      </c>
      <c r="D804" s="11" t="s">
        <v>51</v>
      </c>
      <c r="E804" s="11" t="s">
        <v>303</v>
      </c>
      <c r="F804" s="12" t="s">
        <v>48</v>
      </c>
      <c r="G804" s="12" t="s">
        <v>310</v>
      </c>
      <c r="H804" s="12" t="s">
        <v>308</v>
      </c>
      <c r="I804" s="103" t="s">
        <v>505</v>
      </c>
      <c r="J804" s="12" t="str">
        <f>"≥17h"</f>
        <v>≥17h</v>
      </c>
      <c r="K804" s="12" t="s">
        <v>512</v>
      </c>
      <c r="L804" s="69" t="s">
        <v>520</v>
      </c>
      <c r="M804" s="11">
        <v>1</v>
      </c>
      <c r="N804" s="96">
        <v>1</v>
      </c>
      <c r="O804" s="83"/>
      <c r="P804" s="84">
        <v>1</v>
      </c>
      <c r="Q804" s="84"/>
      <c r="R804" s="84"/>
      <c r="S804" s="84"/>
      <c r="T804" s="84"/>
      <c r="U804" s="84"/>
      <c r="V804" s="84"/>
      <c r="W804" s="84"/>
      <c r="X804" s="85"/>
      <c r="Y804" s="2">
        <v>1</v>
      </c>
      <c r="Z804" s="2">
        <f t="shared" si="38"/>
        <v>1</v>
      </c>
      <c r="AA804" s="2">
        <v>1</v>
      </c>
    </row>
    <row r="805" spans="1:27" ht="12" customHeight="1">
      <c r="A805" s="10">
        <v>801</v>
      </c>
      <c r="B805" s="98" t="s">
        <v>86</v>
      </c>
      <c r="C805" s="98" t="s">
        <v>256</v>
      </c>
      <c r="D805" s="11" t="s">
        <v>52</v>
      </c>
      <c r="E805" s="11" t="s">
        <v>303</v>
      </c>
      <c r="F805" s="12" t="s">
        <v>48</v>
      </c>
      <c r="G805" s="11" t="s">
        <v>511</v>
      </c>
      <c r="H805" s="12" t="s">
        <v>308</v>
      </c>
      <c r="I805" s="11" t="s">
        <v>507</v>
      </c>
      <c r="J805" s="12" t="str">
        <f>"≥17h"</f>
        <v>≥17h</v>
      </c>
      <c r="K805" s="12" t="s">
        <v>47</v>
      </c>
      <c r="L805" s="69" t="s">
        <v>519</v>
      </c>
      <c r="M805" s="11"/>
      <c r="N805" s="96"/>
      <c r="O805" s="83"/>
      <c r="P805" s="84"/>
      <c r="Q805" s="84"/>
      <c r="R805" s="84"/>
      <c r="S805" s="84"/>
      <c r="T805" s="84"/>
      <c r="U805" s="84"/>
      <c r="V805" s="84"/>
      <c r="W805" s="84"/>
      <c r="X805" s="85"/>
      <c r="Z805" s="2">
        <f t="shared" si="38"/>
        <v>0</v>
      </c>
      <c r="AA805" s="2">
        <v>0</v>
      </c>
    </row>
    <row r="806" spans="1:27" ht="12" customHeight="1">
      <c r="A806" s="10">
        <v>802</v>
      </c>
      <c r="B806" s="98" t="s">
        <v>163</v>
      </c>
      <c r="C806" s="98" t="s">
        <v>60</v>
      </c>
      <c r="D806" s="11" t="s">
        <v>51</v>
      </c>
      <c r="E806" s="11" t="s">
        <v>304</v>
      </c>
      <c r="F806" s="12" t="s">
        <v>50</v>
      </c>
      <c r="G806" s="12" t="s">
        <v>510</v>
      </c>
      <c r="H806" s="12" t="s">
        <v>306</v>
      </c>
      <c r="I806" s="11" t="s">
        <v>504</v>
      </c>
      <c r="J806" s="12" t="str">
        <f>"≥17h"</f>
        <v>≥17h</v>
      </c>
      <c r="K806" s="12" t="s">
        <v>512</v>
      </c>
      <c r="L806" s="69" t="s">
        <v>520</v>
      </c>
      <c r="M806" s="11">
        <v>1</v>
      </c>
      <c r="N806" s="96"/>
      <c r="O806" s="83"/>
      <c r="P806" s="84"/>
      <c r="Q806" s="84"/>
      <c r="R806" s="84"/>
      <c r="S806" s="84"/>
      <c r="T806" s="84"/>
      <c r="U806" s="84"/>
      <c r="V806" s="84"/>
      <c r="W806" s="84"/>
      <c r="X806" s="85"/>
      <c r="Z806" s="2">
        <f t="shared" si="38"/>
        <v>0</v>
      </c>
      <c r="AA806" s="2">
        <v>0</v>
      </c>
    </row>
    <row r="807" spans="1:27" ht="12" customHeight="1">
      <c r="A807" s="10">
        <v>803</v>
      </c>
      <c r="B807" s="98" t="s">
        <v>74</v>
      </c>
      <c r="C807" s="98" t="s">
        <v>75</v>
      </c>
      <c r="D807" s="11" t="s">
        <v>25</v>
      </c>
      <c r="E807" s="11" t="s">
        <v>304</v>
      </c>
      <c r="F807" s="12" t="s">
        <v>48</v>
      </c>
      <c r="G807" s="12" t="s">
        <v>310</v>
      </c>
      <c r="H807" s="12" t="s">
        <v>306</v>
      </c>
      <c r="I807" s="103" t="s">
        <v>505</v>
      </c>
      <c r="J807" s="11" t="str">
        <f>"12-16h"</f>
        <v>12-16h</v>
      </c>
      <c r="K807" s="12" t="s">
        <v>512</v>
      </c>
      <c r="L807" s="69" t="s">
        <v>519</v>
      </c>
      <c r="M807" s="11"/>
      <c r="N807" s="96"/>
      <c r="O807" s="83"/>
      <c r="P807" s="84"/>
      <c r="Q807" s="84"/>
      <c r="R807" s="84"/>
      <c r="S807" s="84"/>
      <c r="T807" s="84"/>
      <c r="U807" s="84"/>
      <c r="V807" s="84"/>
      <c r="W807" s="84"/>
      <c r="X807" s="85"/>
      <c r="Z807" s="2">
        <f t="shared" si="38"/>
        <v>0</v>
      </c>
      <c r="AA807" s="2">
        <v>0</v>
      </c>
    </row>
    <row r="808" spans="1:27" ht="12" customHeight="1">
      <c r="A808" s="10">
        <v>804</v>
      </c>
      <c r="B808" s="98" t="s">
        <v>200</v>
      </c>
      <c r="C808" s="98" t="s">
        <v>198</v>
      </c>
      <c r="D808" s="11" t="s">
        <v>52</v>
      </c>
      <c r="E808" s="11" t="s">
        <v>303</v>
      </c>
      <c r="F808" s="12" t="s">
        <v>49</v>
      </c>
      <c r="G808" s="11" t="s">
        <v>511</v>
      </c>
      <c r="H808" s="12" t="s">
        <v>308</v>
      </c>
      <c r="I808" s="11" t="s">
        <v>504</v>
      </c>
      <c r="J808" s="12" t="str">
        <f>"≥17h"</f>
        <v>≥17h</v>
      </c>
      <c r="K808" s="12" t="s">
        <v>47</v>
      </c>
      <c r="L808" s="69" t="s">
        <v>520</v>
      </c>
      <c r="M808" s="11"/>
      <c r="N808" s="96"/>
      <c r="O808" s="83"/>
      <c r="P808" s="84"/>
      <c r="Q808" s="84"/>
      <c r="R808" s="84"/>
      <c r="S808" s="84"/>
      <c r="T808" s="84"/>
      <c r="U808" s="84"/>
      <c r="V808" s="84"/>
      <c r="W808" s="84"/>
      <c r="X808" s="85"/>
      <c r="Z808" s="2">
        <f t="shared" si="38"/>
        <v>0</v>
      </c>
      <c r="AA808" s="2">
        <v>0</v>
      </c>
    </row>
    <row r="809" spans="1:27" ht="12" customHeight="1">
      <c r="A809" s="10">
        <v>805</v>
      </c>
      <c r="B809" s="98" t="s">
        <v>86</v>
      </c>
      <c r="C809" s="98" t="s">
        <v>256</v>
      </c>
      <c r="D809" s="11" t="s">
        <v>52</v>
      </c>
      <c r="E809" s="11" t="s">
        <v>304</v>
      </c>
      <c r="F809" s="12" t="s">
        <v>49</v>
      </c>
      <c r="G809" s="11" t="s">
        <v>511</v>
      </c>
      <c r="H809" s="12" t="s">
        <v>308</v>
      </c>
      <c r="I809" s="103" t="s">
        <v>505</v>
      </c>
      <c r="J809" s="12" t="str">
        <f>"≥17h"</f>
        <v>≥17h</v>
      </c>
      <c r="K809" s="12" t="s">
        <v>47</v>
      </c>
      <c r="L809" s="69" t="s">
        <v>519</v>
      </c>
      <c r="M809" s="11"/>
      <c r="N809" s="96"/>
      <c r="O809" s="83"/>
      <c r="P809" s="84"/>
      <c r="Q809" s="84"/>
      <c r="R809" s="84"/>
      <c r="S809" s="84"/>
      <c r="T809" s="84"/>
      <c r="U809" s="84"/>
      <c r="V809" s="84"/>
      <c r="W809" s="84"/>
      <c r="X809" s="85"/>
      <c r="Z809" s="2">
        <f t="shared" si="38"/>
        <v>0</v>
      </c>
      <c r="AA809" s="2">
        <v>0</v>
      </c>
    </row>
    <row r="810" spans="1:27" ht="12" customHeight="1">
      <c r="A810" s="10">
        <v>806</v>
      </c>
      <c r="B810" s="98" t="s">
        <v>74</v>
      </c>
      <c r="C810" s="98" t="s">
        <v>75</v>
      </c>
      <c r="D810" s="11" t="s">
        <v>25</v>
      </c>
      <c r="E810" s="11" t="s">
        <v>303</v>
      </c>
      <c r="F810" s="12" t="s">
        <v>50</v>
      </c>
      <c r="G810" s="12" t="s">
        <v>310</v>
      </c>
      <c r="H810" s="12" t="s">
        <v>306</v>
      </c>
      <c r="I810" s="103" t="s">
        <v>504</v>
      </c>
      <c r="J810" s="11" t="str">
        <f>"12-16h"</f>
        <v>12-16h</v>
      </c>
      <c r="K810" s="12" t="s">
        <v>513</v>
      </c>
      <c r="L810" s="69" t="s">
        <v>519</v>
      </c>
      <c r="M810" s="11">
        <v>1</v>
      </c>
      <c r="N810" s="96"/>
      <c r="O810" s="83"/>
      <c r="P810" s="84"/>
      <c r="Q810" s="84"/>
      <c r="R810" s="84"/>
      <c r="S810" s="84"/>
      <c r="T810" s="84"/>
      <c r="U810" s="84"/>
      <c r="V810" s="84"/>
      <c r="W810" s="84"/>
      <c r="X810" s="85"/>
      <c r="Z810" s="2">
        <f t="shared" si="38"/>
        <v>0</v>
      </c>
      <c r="AA810" s="2">
        <v>0</v>
      </c>
    </row>
    <row r="811" spans="1:27" ht="12" customHeight="1">
      <c r="A811" s="10">
        <v>807</v>
      </c>
      <c r="B811" s="98" t="s">
        <v>107</v>
      </c>
      <c r="C811" s="98" t="s">
        <v>71</v>
      </c>
      <c r="D811" s="11" t="s">
        <v>51</v>
      </c>
      <c r="E811" s="11" t="s">
        <v>304</v>
      </c>
      <c r="F811" s="12" t="s">
        <v>50</v>
      </c>
      <c r="G811" s="11" t="s">
        <v>511</v>
      </c>
      <c r="H811" s="12" t="s">
        <v>308</v>
      </c>
      <c r="I811" s="103" t="s">
        <v>505</v>
      </c>
      <c r="J811" s="12" t="str">
        <f t="shared" ref="J811:J819" si="40">"≥17h"</f>
        <v>≥17h</v>
      </c>
      <c r="K811" s="12" t="s">
        <v>512</v>
      </c>
      <c r="L811" s="69" t="s">
        <v>520</v>
      </c>
      <c r="M811" s="11">
        <v>1</v>
      </c>
      <c r="N811" s="96"/>
      <c r="O811" s="83"/>
      <c r="P811" s="84"/>
      <c r="Q811" s="84"/>
      <c r="R811" s="84"/>
      <c r="S811" s="84"/>
      <c r="T811" s="84"/>
      <c r="U811" s="84"/>
      <c r="V811" s="84"/>
      <c r="W811" s="84"/>
      <c r="X811" s="85"/>
      <c r="Z811" s="2">
        <f t="shared" si="38"/>
        <v>0</v>
      </c>
      <c r="AA811" s="2">
        <v>0</v>
      </c>
    </row>
    <row r="812" spans="1:27" ht="12" customHeight="1">
      <c r="A812" s="10">
        <v>808</v>
      </c>
      <c r="B812" s="98" t="s">
        <v>256</v>
      </c>
      <c r="C812" s="98" t="s">
        <v>256</v>
      </c>
      <c r="D812" s="11" t="s">
        <v>52</v>
      </c>
      <c r="E812" s="11" t="s">
        <v>303</v>
      </c>
      <c r="F812" s="12" t="s">
        <v>49</v>
      </c>
      <c r="G812" s="12" t="s">
        <v>310</v>
      </c>
      <c r="H812" s="12" t="s">
        <v>306</v>
      </c>
      <c r="I812" s="11" t="s">
        <v>504</v>
      </c>
      <c r="J812" s="12" t="str">
        <f t="shared" si="40"/>
        <v>≥17h</v>
      </c>
      <c r="K812" s="12" t="s">
        <v>512</v>
      </c>
      <c r="L812" s="69" t="s">
        <v>519</v>
      </c>
      <c r="M812" s="11">
        <v>1</v>
      </c>
      <c r="N812" s="96">
        <v>1</v>
      </c>
      <c r="O812" s="83">
        <v>1</v>
      </c>
      <c r="P812" s="84"/>
      <c r="Q812" s="84">
        <v>1</v>
      </c>
      <c r="R812" s="84"/>
      <c r="S812" s="84"/>
      <c r="T812" s="84"/>
      <c r="U812" s="84"/>
      <c r="V812" s="84"/>
      <c r="W812" s="84"/>
      <c r="X812" s="85"/>
      <c r="Y812" s="2">
        <v>1</v>
      </c>
      <c r="Z812" s="2">
        <f t="shared" si="38"/>
        <v>2</v>
      </c>
      <c r="AA812" s="2">
        <v>1</v>
      </c>
    </row>
    <row r="813" spans="1:27" ht="12" customHeight="1">
      <c r="A813" s="10">
        <v>809</v>
      </c>
      <c r="B813" s="98" t="s">
        <v>155</v>
      </c>
      <c r="C813" s="98" t="s">
        <v>79</v>
      </c>
      <c r="D813" s="11" t="s">
        <v>51</v>
      </c>
      <c r="E813" s="11" t="s">
        <v>304</v>
      </c>
      <c r="F813" s="12" t="s">
        <v>48</v>
      </c>
      <c r="G813" s="11" t="s">
        <v>511</v>
      </c>
      <c r="H813" s="12" t="s">
        <v>306</v>
      </c>
      <c r="I813" s="11" t="s">
        <v>504</v>
      </c>
      <c r="J813" s="12" t="str">
        <f t="shared" si="40"/>
        <v>≥17h</v>
      </c>
      <c r="K813" s="12" t="s">
        <v>47</v>
      </c>
      <c r="L813" s="69" t="s">
        <v>520</v>
      </c>
      <c r="M813" s="11"/>
      <c r="N813" s="96"/>
      <c r="O813" s="83"/>
      <c r="P813" s="84"/>
      <c r="Q813" s="84"/>
      <c r="R813" s="84"/>
      <c r="S813" s="84"/>
      <c r="T813" s="84"/>
      <c r="U813" s="84"/>
      <c r="V813" s="84"/>
      <c r="W813" s="84"/>
      <c r="X813" s="85"/>
      <c r="Z813" s="2">
        <f t="shared" si="38"/>
        <v>0</v>
      </c>
      <c r="AA813" s="2">
        <v>0</v>
      </c>
    </row>
    <row r="814" spans="1:27" ht="12" customHeight="1">
      <c r="A814" s="10">
        <v>810</v>
      </c>
      <c r="B814" s="98" t="s">
        <v>198</v>
      </c>
      <c r="C814" s="98" t="s">
        <v>198</v>
      </c>
      <c r="D814" s="11" t="s">
        <v>25</v>
      </c>
      <c r="E814" s="11" t="s">
        <v>304</v>
      </c>
      <c r="F814" s="12" t="s">
        <v>48</v>
      </c>
      <c r="G814" s="12" t="s">
        <v>310</v>
      </c>
      <c r="H814" s="12" t="s">
        <v>306</v>
      </c>
      <c r="I814" s="11" t="s">
        <v>504</v>
      </c>
      <c r="J814" s="12" t="str">
        <f t="shared" si="40"/>
        <v>≥17h</v>
      </c>
      <c r="K814" s="12" t="s">
        <v>512</v>
      </c>
      <c r="L814" s="69" t="s">
        <v>520</v>
      </c>
      <c r="M814" s="11">
        <v>1</v>
      </c>
      <c r="N814" s="96"/>
      <c r="O814" s="83"/>
      <c r="P814" s="84"/>
      <c r="Q814" s="84"/>
      <c r="R814" s="84"/>
      <c r="S814" s="84"/>
      <c r="T814" s="84"/>
      <c r="U814" s="84"/>
      <c r="V814" s="84"/>
      <c r="W814" s="84"/>
      <c r="X814" s="85"/>
      <c r="Z814" s="2">
        <f t="shared" si="38"/>
        <v>0</v>
      </c>
      <c r="AA814" s="2">
        <v>0</v>
      </c>
    </row>
    <row r="815" spans="1:27" ht="12" customHeight="1">
      <c r="A815" s="10">
        <v>811</v>
      </c>
      <c r="B815" s="98" t="s">
        <v>256</v>
      </c>
      <c r="C815" s="98" t="s">
        <v>256</v>
      </c>
      <c r="D815" s="11" t="s">
        <v>52</v>
      </c>
      <c r="E815" s="11" t="s">
        <v>304</v>
      </c>
      <c r="F815" s="12" t="s">
        <v>49</v>
      </c>
      <c r="G815" s="12" t="s">
        <v>310</v>
      </c>
      <c r="H815" s="12" t="s">
        <v>306</v>
      </c>
      <c r="I815" s="11" t="s">
        <v>507</v>
      </c>
      <c r="J815" s="12" t="str">
        <f t="shared" si="40"/>
        <v>≥17h</v>
      </c>
      <c r="K815" s="12" t="s">
        <v>47</v>
      </c>
      <c r="L815" s="69" t="s">
        <v>519</v>
      </c>
      <c r="M815" s="11"/>
      <c r="N815" s="96"/>
      <c r="O815" s="83"/>
      <c r="P815" s="84"/>
      <c r="Q815" s="84"/>
      <c r="R815" s="84"/>
      <c r="S815" s="84"/>
      <c r="T815" s="84"/>
      <c r="U815" s="84"/>
      <c r="V815" s="84"/>
      <c r="W815" s="84"/>
      <c r="X815" s="85"/>
      <c r="Z815" s="2">
        <f t="shared" si="38"/>
        <v>0</v>
      </c>
      <c r="AA815" s="2">
        <v>0</v>
      </c>
    </row>
    <row r="816" spans="1:27" ht="12" customHeight="1">
      <c r="A816" s="10">
        <v>812</v>
      </c>
      <c r="B816" s="98" t="s">
        <v>155</v>
      </c>
      <c r="C816" s="98" t="s">
        <v>79</v>
      </c>
      <c r="D816" s="11" t="s">
        <v>52</v>
      </c>
      <c r="E816" s="11" t="s">
        <v>304</v>
      </c>
      <c r="F816" s="12" t="s">
        <v>49</v>
      </c>
      <c r="G816" s="11" t="s">
        <v>511</v>
      </c>
      <c r="H816" s="12" t="s">
        <v>306</v>
      </c>
      <c r="I816" s="103" t="s">
        <v>504</v>
      </c>
      <c r="J816" s="12" t="str">
        <f t="shared" si="40"/>
        <v>≥17h</v>
      </c>
      <c r="K816" s="12" t="s">
        <v>512</v>
      </c>
      <c r="L816" s="69" t="s">
        <v>520</v>
      </c>
      <c r="M816" s="11">
        <v>1</v>
      </c>
      <c r="N816" s="96">
        <v>1</v>
      </c>
      <c r="O816" s="83"/>
      <c r="P816" s="84">
        <v>1</v>
      </c>
      <c r="Q816" s="84"/>
      <c r="R816" s="84"/>
      <c r="S816" s="84"/>
      <c r="T816" s="84"/>
      <c r="U816" s="84"/>
      <c r="V816" s="84"/>
      <c r="W816" s="84"/>
      <c r="X816" s="85"/>
      <c r="Y816" s="2">
        <v>1</v>
      </c>
      <c r="Z816" s="2">
        <f t="shared" si="38"/>
        <v>1</v>
      </c>
      <c r="AA816" s="2">
        <v>1</v>
      </c>
    </row>
    <row r="817" spans="1:27" ht="12" customHeight="1">
      <c r="A817" s="10">
        <v>813</v>
      </c>
      <c r="B817" s="98" t="s">
        <v>198</v>
      </c>
      <c r="C817" s="98" t="s">
        <v>198</v>
      </c>
      <c r="D817" s="11" t="s">
        <v>25</v>
      </c>
      <c r="E817" s="11" t="s">
        <v>303</v>
      </c>
      <c r="F817" s="12" t="s">
        <v>48</v>
      </c>
      <c r="G817" s="12" t="s">
        <v>310</v>
      </c>
      <c r="H817" s="12" t="s">
        <v>306</v>
      </c>
      <c r="I817" s="11" t="s">
        <v>507</v>
      </c>
      <c r="J817" s="12" t="str">
        <f t="shared" si="40"/>
        <v>≥17h</v>
      </c>
      <c r="K817" s="12" t="s">
        <v>513</v>
      </c>
      <c r="L817" s="69" t="s">
        <v>520</v>
      </c>
      <c r="M817" s="11">
        <v>1</v>
      </c>
      <c r="N817" s="96"/>
      <c r="O817" s="83"/>
      <c r="P817" s="84"/>
      <c r="Q817" s="84"/>
      <c r="R817" s="84"/>
      <c r="S817" s="84"/>
      <c r="T817" s="84"/>
      <c r="U817" s="84"/>
      <c r="V817" s="84"/>
      <c r="W817" s="84"/>
      <c r="X817" s="85"/>
      <c r="Z817" s="2">
        <f t="shared" si="38"/>
        <v>0</v>
      </c>
      <c r="AA817" s="2">
        <v>0</v>
      </c>
    </row>
    <row r="818" spans="1:27" ht="12" customHeight="1">
      <c r="A818" s="10">
        <v>814</v>
      </c>
      <c r="B818" s="98" t="s">
        <v>256</v>
      </c>
      <c r="C818" s="98" t="s">
        <v>256</v>
      </c>
      <c r="D818" s="11" t="s">
        <v>52</v>
      </c>
      <c r="E818" s="11" t="s">
        <v>304</v>
      </c>
      <c r="F818" s="12" t="s">
        <v>49</v>
      </c>
      <c r="G818" s="12" t="s">
        <v>310</v>
      </c>
      <c r="H818" s="12" t="s">
        <v>306</v>
      </c>
      <c r="I818" s="11" t="s">
        <v>504</v>
      </c>
      <c r="J818" s="12" t="str">
        <f t="shared" si="40"/>
        <v>≥17h</v>
      </c>
      <c r="K818" s="12" t="s">
        <v>512</v>
      </c>
      <c r="L818" s="69" t="s">
        <v>519</v>
      </c>
      <c r="M818" s="11"/>
      <c r="N818" s="96"/>
      <c r="O818" s="83"/>
      <c r="P818" s="84"/>
      <c r="Q818" s="84"/>
      <c r="R818" s="84"/>
      <c r="S818" s="84"/>
      <c r="T818" s="84"/>
      <c r="U818" s="84"/>
      <c r="V818" s="84"/>
      <c r="W818" s="84"/>
      <c r="X818" s="85"/>
      <c r="Z818" s="2">
        <f t="shared" si="38"/>
        <v>0</v>
      </c>
      <c r="AA818" s="2">
        <v>0</v>
      </c>
    </row>
    <row r="819" spans="1:27" ht="12" customHeight="1">
      <c r="A819" s="10">
        <v>815</v>
      </c>
      <c r="B819" s="98" t="s">
        <v>155</v>
      </c>
      <c r="C819" s="98" t="s">
        <v>79</v>
      </c>
      <c r="D819" s="11" t="s">
        <v>52</v>
      </c>
      <c r="E819" s="11" t="s">
        <v>304</v>
      </c>
      <c r="F819" s="12" t="s">
        <v>49</v>
      </c>
      <c r="G819" s="11" t="s">
        <v>511</v>
      </c>
      <c r="H819" s="12" t="s">
        <v>308</v>
      </c>
      <c r="I819" s="11" t="s">
        <v>507</v>
      </c>
      <c r="J819" s="12" t="str">
        <f t="shared" si="40"/>
        <v>≥17h</v>
      </c>
      <c r="K819" s="12" t="s">
        <v>512</v>
      </c>
      <c r="L819" s="69" t="s">
        <v>520</v>
      </c>
      <c r="M819" s="11"/>
      <c r="N819" s="96"/>
      <c r="O819" s="83"/>
      <c r="P819" s="84"/>
      <c r="Q819" s="84"/>
      <c r="R819" s="84"/>
      <c r="S819" s="84"/>
      <c r="T819" s="84"/>
      <c r="U819" s="84"/>
      <c r="V819" s="84"/>
      <c r="W819" s="84"/>
      <c r="X819" s="85"/>
      <c r="Z819" s="2">
        <f t="shared" si="38"/>
        <v>0</v>
      </c>
      <c r="AA819" s="2">
        <v>0</v>
      </c>
    </row>
    <row r="820" spans="1:27" ht="12" customHeight="1">
      <c r="A820" s="10">
        <v>816</v>
      </c>
      <c r="B820" s="98" t="s">
        <v>74</v>
      </c>
      <c r="C820" s="98" t="s">
        <v>75</v>
      </c>
      <c r="D820" s="11" t="s">
        <v>51</v>
      </c>
      <c r="E820" s="11" t="s">
        <v>304</v>
      </c>
      <c r="F820" s="12" t="s">
        <v>50</v>
      </c>
      <c r="G820" s="12" t="s">
        <v>310</v>
      </c>
      <c r="H820" s="12" t="s">
        <v>306</v>
      </c>
      <c r="I820" s="103" t="s">
        <v>504</v>
      </c>
      <c r="J820" s="11" t="str">
        <f>"12-16h"</f>
        <v>12-16h</v>
      </c>
      <c r="K820" s="12" t="s">
        <v>512</v>
      </c>
      <c r="L820" s="69" t="s">
        <v>519</v>
      </c>
      <c r="M820" s="11">
        <v>1</v>
      </c>
      <c r="N820" s="96"/>
      <c r="O820" s="83"/>
      <c r="P820" s="84"/>
      <c r="Q820" s="84"/>
      <c r="R820" s="84"/>
      <c r="S820" s="84"/>
      <c r="T820" s="84"/>
      <c r="U820" s="84"/>
      <c r="V820" s="84"/>
      <c r="W820" s="84"/>
      <c r="X820" s="85"/>
      <c r="Z820" s="2">
        <f t="shared" si="38"/>
        <v>0</v>
      </c>
      <c r="AA820" s="2">
        <v>0</v>
      </c>
    </row>
    <row r="821" spans="1:27" ht="12" customHeight="1">
      <c r="A821" s="10">
        <v>817</v>
      </c>
      <c r="B821" s="98" t="s">
        <v>155</v>
      </c>
      <c r="C821" s="98" t="s">
        <v>79</v>
      </c>
      <c r="D821" s="11" t="s">
        <v>51</v>
      </c>
      <c r="E821" s="11" t="s">
        <v>304</v>
      </c>
      <c r="F821" s="12" t="s">
        <v>50</v>
      </c>
      <c r="G821" s="11" t="s">
        <v>511</v>
      </c>
      <c r="H821" s="12" t="s">
        <v>308</v>
      </c>
      <c r="I821" s="103" t="s">
        <v>504</v>
      </c>
      <c r="J821" s="12" t="str">
        <f>"≥17h"</f>
        <v>≥17h</v>
      </c>
      <c r="K821" s="12" t="s">
        <v>47</v>
      </c>
      <c r="L821" s="69" t="s">
        <v>520</v>
      </c>
      <c r="M821" s="11">
        <v>1</v>
      </c>
      <c r="N821" s="96"/>
      <c r="O821" s="83"/>
      <c r="P821" s="84"/>
      <c r="Q821" s="84"/>
      <c r="R821" s="84"/>
      <c r="S821" s="84"/>
      <c r="T821" s="84"/>
      <c r="U821" s="84"/>
      <c r="V821" s="84"/>
      <c r="W821" s="84"/>
      <c r="X821" s="85"/>
      <c r="Z821" s="2">
        <f t="shared" si="38"/>
        <v>0</v>
      </c>
      <c r="AA821" s="2">
        <v>0</v>
      </c>
    </row>
    <row r="822" spans="1:27" ht="12" customHeight="1">
      <c r="A822" s="10">
        <v>818</v>
      </c>
      <c r="B822" s="98" t="s">
        <v>74</v>
      </c>
      <c r="C822" s="98" t="s">
        <v>75</v>
      </c>
      <c r="D822" s="11" t="s">
        <v>25</v>
      </c>
      <c r="E822" s="11" t="s">
        <v>303</v>
      </c>
      <c r="F822" s="12" t="s">
        <v>48</v>
      </c>
      <c r="G822" s="12" t="s">
        <v>310</v>
      </c>
      <c r="H822" s="12" t="s">
        <v>306</v>
      </c>
      <c r="I822" s="11" t="s">
        <v>504</v>
      </c>
      <c r="J822" s="11" t="str">
        <f>"12-16h"</f>
        <v>12-16h</v>
      </c>
      <c r="K822" s="12" t="s">
        <v>513</v>
      </c>
      <c r="L822" s="69" t="s">
        <v>519</v>
      </c>
      <c r="M822" s="11">
        <v>1</v>
      </c>
      <c r="N822" s="96"/>
      <c r="O822" s="83"/>
      <c r="P822" s="84"/>
      <c r="Q822" s="84"/>
      <c r="R822" s="84"/>
      <c r="S822" s="84"/>
      <c r="T822" s="84"/>
      <c r="U822" s="84"/>
      <c r="V822" s="84"/>
      <c r="W822" s="84"/>
      <c r="X822" s="85"/>
      <c r="Z822" s="2">
        <f t="shared" si="38"/>
        <v>0</v>
      </c>
      <c r="AA822" s="2">
        <v>0</v>
      </c>
    </row>
    <row r="823" spans="1:27" ht="12" customHeight="1">
      <c r="A823" s="10">
        <v>819</v>
      </c>
      <c r="B823" s="98" t="s">
        <v>264</v>
      </c>
      <c r="C823" s="98" t="s">
        <v>264</v>
      </c>
      <c r="D823" s="11" t="s">
        <v>52</v>
      </c>
      <c r="E823" s="11" t="s">
        <v>304</v>
      </c>
      <c r="F823" s="12" t="s">
        <v>48</v>
      </c>
      <c r="G823" s="12" t="s">
        <v>310</v>
      </c>
      <c r="H823" s="12" t="s">
        <v>306</v>
      </c>
      <c r="I823" s="103" t="s">
        <v>504</v>
      </c>
      <c r="J823" s="12" t="str">
        <f>"≥17h"</f>
        <v>≥17h</v>
      </c>
      <c r="K823" s="12" t="s">
        <v>512</v>
      </c>
      <c r="L823" s="69" t="s">
        <v>519</v>
      </c>
      <c r="M823" s="11">
        <v>1</v>
      </c>
      <c r="N823" s="96">
        <v>1</v>
      </c>
      <c r="O823" s="83"/>
      <c r="P823" s="84"/>
      <c r="Q823" s="84">
        <v>1</v>
      </c>
      <c r="R823" s="84"/>
      <c r="S823" s="84"/>
      <c r="T823" s="84"/>
      <c r="U823" s="84"/>
      <c r="V823" s="84"/>
      <c r="W823" s="84"/>
      <c r="X823" s="85"/>
      <c r="Y823" s="2">
        <v>1</v>
      </c>
      <c r="Z823" s="2">
        <f t="shared" si="38"/>
        <v>1</v>
      </c>
      <c r="AA823" s="2">
        <v>1</v>
      </c>
    </row>
    <row r="824" spans="1:27" ht="12" customHeight="1">
      <c r="A824" s="10">
        <v>820</v>
      </c>
      <c r="B824" s="98" t="s">
        <v>78</v>
      </c>
      <c r="C824" s="98" t="s">
        <v>79</v>
      </c>
      <c r="D824" s="11" t="s">
        <v>52</v>
      </c>
      <c r="E824" s="11" t="s">
        <v>303</v>
      </c>
      <c r="F824" s="12" t="s">
        <v>50</v>
      </c>
      <c r="G824" s="12" t="s">
        <v>310</v>
      </c>
      <c r="H824" s="12" t="s">
        <v>306</v>
      </c>
      <c r="I824" s="103" t="s">
        <v>504</v>
      </c>
      <c r="J824" s="12" t="str">
        <f>"≥17h"</f>
        <v>≥17h</v>
      </c>
      <c r="K824" s="12" t="s">
        <v>47</v>
      </c>
      <c r="L824" s="69" t="s">
        <v>520</v>
      </c>
      <c r="M824" s="11">
        <v>1</v>
      </c>
      <c r="N824" s="96"/>
      <c r="O824" s="83"/>
      <c r="P824" s="84"/>
      <c r="Q824" s="84"/>
      <c r="R824" s="84"/>
      <c r="S824" s="84"/>
      <c r="T824" s="84"/>
      <c r="U824" s="84"/>
      <c r="V824" s="84"/>
      <c r="W824" s="84"/>
      <c r="X824" s="85"/>
      <c r="Z824" s="2">
        <f t="shared" si="38"/>
        <v>0</v>
      </c>
      <c r="AA824" s="2">
        <v>0</v>
      </c>
    </row>
    <row r="825" spans="1:27" ht="12" customHeight="1">
      <c r="A825" s="10">
        <v>821</v>
      </c>
      <c r="B825" s="98" t="s">
        <v>264</v>
      </c>
      <c r="C825" s="98" t="s">
        <v>264</v>
      </c>
      <c r="D825" s="11" t="s">
        <v>51</v>
      </c>
      <c r="E825" s="11" t="s">
        <v>303</v>
      </c>
      <c r="F825" s="12" t="s">
        <v>48</v>
      </c>
      <c r="G825" s="12" t="s">
        <v>310</v>
      </c>
      <c r="H825" s="12" t="s">
        <v>308</v>
      </c>
      <c r="I825" s="11" t="s">
        <v>507</v>
      </c>
      <c r="J825" s="12" t="str">
        <f>"≥17h"</f>
        <v>≥17h</v>
      </c>
      <c r="K825" s="12" t="s">
        <v>512</v>
      </c>
      <c r="L825" s="69" t="s">
        <v>519</v>
      </c>
      <c r="M825" s="11">
        <v>1</v>
      </c>
      <c r="N825" s="96"/>
      <c r="O825" s="83"/>
      <c r="P825" s="84"/>
      <c r="Q825" s="84"/>
      <c r="R825" s="84"/>
      <c r="S825" s="84"/>
      <c r="T825" s="84"/>
      <c r="U825" s="84"/>
      <c r="V825" s="84"/>
      <c r="W825" s="84"/>
      <c r="X825" s="85"/>
      <c r="Z825" s="2">
        <f t="shared" si="38"/>
        <v>0</v>
      </c>
      <c r="AA825" s="2">
        <v>0</v>
      </c>
    </row>
    <row r="826" spans="1:27" ht="12" customHeight="1">
      <c r="A826" s="10">
        <v>822</v>
      </c>
      <c r="B826" s="98" t="s">
        <v>74</v>
      </c>
      <c r="C826" s="98" t="s">
        <v>75</v>
      </c>
      <c r="D826" s="11" t="s">
        <v>51</v>
      </c>
      <c r="E826" s="11" t="s">
        <v>304</v>
      </c>
      <c r="F826" s="12" t="s">
        <v>48</v>
      </c>
      <c r="G826" s="12" t="s">
        <v>310</v>
      </c>
      <c r="H826" s="12" t="s">
        <v>307</v>
      </c>
      <c r="I826" s="11" t="s">
        <v>507</v>
      </c>
      <c r="J826" s="11" t="str">
        <f>"12-16h"</f>
        <v>12-16h</v>
      </c>
      <c r="K826" s="12" t="s">
        <v>47</v>
      </c>
      <c r="L826" s="69" t="s">
        <v>519</v>
      </c>
      <c r="M826" s="11">
        <v>1</v>
      </c>
      <c r="N826" s="96"/>
      <c r="O826" s="83"/>
      <c r="P826" s="84"/>
      <c r="Q826" s="84"/>
      <c r="R826" s="84"/>
      <c r="S826" s="84"/>
      <c r="T826" s="84"/>
      <c r="U826" s="84"/>
      <c r="V826" s="84"/>
      <c r="W826" s="84"/>
      <c r="X826" s="85"/>
      <c r="Z826" s="2">
        <f t="shared" si="38"/>
        <v>0</v>
      </c>
      <c r="AA826" s="2">
        <v>0</v>
      </c>
    </row>
    <row r="827" spans="1:27" ht="12" customHeight="1">
      <c r="A827" s="10">
        <v>823</v>
      </c>
      <c r="B827" s="98" t="s">
        <v>156</v>
      </c>
      <c r="C827" s="98" t="s">
        <v>79</v>
      </c>
      <c r="D827" s="11" t="s">
        <v>51</v>
      </c>
      <c r="E827" s="11" t="s">
        <v>304</v>
      </c>
      <c r="F827" s="12" t="s">
        <v>49</v>
      </c>
      <c r="G827" s="11" t="s">
        <v>511</v>
      </c>
      <c r="H827" s="12" t="s">
        <v>307</v>
      </c>
      <c r="I827" s="11" t="s">
        <v>504</v>
      </c>
      <c r="J827" s="12" t="str">
        <f t="shared" ref="J827:J832" si="41">"≥17h"</f>
        <v>≥17h</v>
      </c>
      <c r="K827" s="12" t="s">
        <v>513</v>
      </c>
      <c r="L827" s="69" t="s">
        <v>520</v>
      </c>
      <c r="M827" s="11"/>
      <c r="N827" s="96"/>
      <c r="O827" s="83"/>
      <c r="P827" s="84"/>
      <c r="Q827" s="84"/>
      <c r="R827" s="84"/>
      <c r="S827" s="84"/>
      <c r="T827" s="84"/>
      <c r="U827" s="84"/>
      <c r="V827" s="84"/>
      <c r="W827" s="84"/>
      <c r="X827" s="85"/>
      <c r="Z827" s="2">
        <f t="shared" si="38"/>
        <v>0</v>
      </c>
      <c r="AA827" s="2">
        <v>0</v>
      </c>
    </row>
    <row r="828" spans="1:27" ht="12" customHeight="1">
      <c r="A828" s="10">
        <v>824</v>
      </c>
      <c r="B828" s="98" t="s">
        <v>199</v>
      </c>
      <c r="C828" s="98" t="s">
        <v>198</v>
      </c>
      <c r="D828" s="11" t="s">
        <v>25</v>
      </c>
      <c r="E828" s="11" t="s">
        <v>304</v>
      </c>
      <c r="F828" s="12" t="s">
        <v>48</v>
      </c>
      <c r="G828" s="12" t="s">
        <v>310</v>
      </c>
      <c r="H828" s="12" t="s">
        <v>306</v>
      </c>
      <c r="I828" s="11" t="s">
        <v>507</v>
      </c>
      <c r="J828" s="12" t="str">
        <f t="shared" si="41"/>
        <v>≥17h</v>
      </c>
      <c r="K828" s="12" t="s">
        <v>47</v>
      </c>
      <c r="L828" s="69" t="s">
        <v>520</v>
      </c>
      <c r="M828" s="11">
        <v>1</v>
      </c>
      <c r="N828" s="96"/>
      <c r="O828" s="83"/>
      <c r="P828" s="84"/>
      <c r="Q828" s="84"/>
      <c r="R828" s="84"/>
      <c r="S828" s="84"/>
      <c r="T828" s="84"/>
      <c r="U828" s="84"/>
      <c r="V828" s="84"/>
      <c r="W828" s="84"/>
      <c r="X828" s="85"/>
      <c r="Z828" s="2">
        <f t="shared" si="38"/>
        <v>0</v>
      </c>
      <c r="AA828" s="2">
        <v>0</v>
      </c>
    </row>
    <row r="829" spans="1:27" ht="12" customHeight="1">
      <c r="A829" s="10">
        <v>825</v>
      </c>
      <c r="B829" s="98" t="s">
        <v>264</v>
      </c>
      <c r="C829" s="98" t="s">
        <v>264</v>
      </c>
      <c r="D829" s="11" t="s">
        <v>51</v>
      </c>
      <c r="E829" s="11" t="s">
        <v>304</v>
      </c>
      <c r="F829" s="12" t="s">
        <v>48</v>
      </c>
      <c r="G829" s="12" t="s">
        <v>510</v>
      </c>
      <c r="H829" s="12" t="s">
        <v>308</v>
      </c>
      <c r="I829" s="11" t="s">
        <v>504</v>
      </c>
      <c r="J829" s="12" t="str">
        <f t="shared" si="41"/>
        <v>≥17h</v>
      </c>
      <c r="K829" s="12" t="s">
        <v>513</v>
      </c>
      <c r="L829" s="69" t="s">
        <v>519</v>
      </c>
      <c r="M829" s="11">
        <v>1</v>
      </c>
      <c r="N829" s="96"/>
      <c r="O829" s="83"/>
      <c r="P829" s="84"/>
      <c r="Q829" s="84"/>
      <c r="R829" s="84"/>
      <c r="S829" s="84"/>
      <c r="T829" s="84"/>
      <c r="U829" s="84"/>
      <c r="V829" s="84"/>
      <c r="W829" s="84"/>
      <c r="X829" s="85"/>
      <c r="Z829" s="2">
        <f t="shared" si="38"/>
        <v>0</v>
      </c>
      <c r="AA829" s="2">
        <v>0</v>
      </c>
    </row>
    <row r="830" spans="1:27" ht="12" customHeight="1">
      <c r="A830" s="10">
        <v>826</v>
      </c>
      <c r="B830" s="98" t="s">
        <v>199</v>
      </c>
      <c r="C830" s="98" t="s">
        <v>198</v>
      </c>
      <c r="D830" s="11" t="s">
        <v>25</v>
      </c>
      <c r="E830" s="11" t="s">
        <v>304</v>
      </c>
      <c r="F830" s="12" t="s">
        <v>50</v>
      </c>
      <c r="G830" s="12" t="s">
        <v>510</v>
      </c>
      <c r="H830" s="12" t="s">
        <v>307</v>
      </c>
      <c r="I830" s="11" t="s">
        <v>504</v>
      </c>
      <c r="J830" s="12" t="str">
        <f t="shared" si="41"/>
        <v>≥17h</v>
      </c>
      <c r="K830" s="12" t="s">
        <v>47</v>
      </c>
      <c r="L830" s="69" t="s">
        <v>520</v>
      </c>
      <c r="M830" s="11">
        <v>1</v>
      </c>
      <c r="N830" s="96"/>
      <c r="O830" s="83"/>
      <c r="P830" s="84"/>
      <c r="Q830" s="84"/>
      <c r="R830" s="84"/>
      <c r="S830" s="84"/>
      <c r="T830" s="84"/>
      <c r="U830" s="84"/>
      <c r="V830" s="84"/>
      <c r="W830" s="84"/>
      <c r="X830" s="85"/>
      <c r="Z830" s="2">
        <f t="shared" si="38"/>
        <v>0</v>
      </c>
      <c r="AA830" s="2">
        <v>0</v>
      </c>
    </row>
    <row r="831" spans="1:27" ht="12" customHeight="1">
      <c r="A831" s="10">
        <v>827</v>
      </c>
      <c r="B831" s="98" t="s">
        <v>87</v>
      </c>
      <c r="C831" s="98" t="s">
        <v>71</v>
      </c>
      <c r="D831" s="11" t="s">
        <v>25</v>
      </c>
      <c r="E831" s="11" t="s">
        <v>303</v>
      </c>
      <c r="F831" s="12" t="s">
        <v>50</v>
      </c>
      <c r="G831" s="12" t="s">
        <v>310</v>
      </c>
      <c r="H831" s="12" t="s">
        <v>306</v>
      </c>
      <c r="I831" s="103" t="s">
        <v>505</v>
      </c>
      <c r="J831" s="12" t="str">
        <f t="shared" si="41"/>
        <v>≥17h</v>
      </c>
      <c r="K831" s="12" t="s">
        <v>47</v>
      </c>
      <c r="L831" s="69" t="s">
        <v>520</v>
      </c>
      <c r="M831" s="11">
        <v>1</v>
      </c>
      <c r="N831" s="96"/>
      <c r="O831" s="83"/>
      <c r="P831" s="84"/>
      <c r="Q831" s="84"/>
      <c r="R831" s="84"/>
      <c r="S831" s="84"/>
      <c r="T831" s="84"/>
      <c r="U831" s="84"/>
      <c r="V831" s="84"/>
      <c r="W831" s="84"/>
      <c r="X831" s="85"/>
      <c r="Z831" s="2">
        <f t="shared" si="38"/>
        <v>0</v>
      </c>
      <c r="AA831" s="2">
        <v>0</v>
      </c>
    </row>
    <row r="832" spans="1:27" ht="12" customHeight="1">
      <c r="A832" s="10">
        <v>828</v>
      </c>
      <c r="B832" s="98" t="s">
        <v>199</v>
      </c>
      <c r="C832" s="98" t="s">
        <v>198</v>
      </c>
      <c r="D832" s="11" t="s">
        <v>25</v>
      </c>
      <c r="E832" s="11" t="s">
        <v>304</v>
      </c>
      <c r="F832" s="12" t="s">
        <v>49</v>
      </c>
      <c r="G832" s="12" t="s">
        <v>310</v>
      </c>
      <c r="H832" s="12" t="s">
        <v>306</v>
      </c>
      <c r="I832" s="11" t="s">
        <v>507</v>
      </c>
      <c r="J832" s="12" t="str">
        <f t="shared" si="41"/>
        <v>≥17h</v>
      </c>
      <c r="K832" s="12" t="s">
        <v>512</v>
      </c>
      <c r="L832" s="69" t="s">
        <v>520</v>
      </c>
      <c r="M832" s="11"/>
      <c r="N832" s="96"/>
      <c r="O832" s="83"/>
      <c r="P832" s="84"/>
      <c r="Q832" s="84"/>
      <c r="R832" s="84"/>
      <c r="S832" s="84"/>
      <c r="T832" s="84"/>
      <c r="U832" s="84"/>
      <c r="V832" s="84"/>
      <c r="W832" s="84"/>
      <c r="X832" s="85"/>
      <c r="Z832" s="2">
        <f t="shared" si="38"/>
        <v>0</v>
      </c>
      <c r="AA832" s="2">
        <v>0</v>
      </c>
    </row>
    <row r="833" spans="1:27" ht="12" customHeight="1">
      <c r="A833" s="10">
        <v>829</v>
      </c>
      <c r="B833" s="98" t="s">
        <v>74</v>
      </c>
      <c r="C833" s="98" t="s">
        <v>75</v>
      </c>
      <c r="D833" s="11" t="s">
        <v>51</v>
      </c>
      <c r="E833" s="11" t="s">
        <v>304</v>
      </c>
      <c r="F833" s="12" t="s">
        <v>50</v>
      </c>
      <c r="G833" s="12" t="s">
        <v>310</v>
      </c>
      <c r="H833" s="12" t="s">
        <v>306</v>
      </c>
      <c r="I833" s="103" t="s">
        <v>505</v>
      </c>
      <c r="J833" s="11" t="str">
        <f>"12-16h"</f>
        <v>12-16h</v>
      </c>
      <c r="K833" s="12" t="s">
        <v>512</v>
      </c>
      <c r="L833" s="69" t="s">
        <v>519</v>
      </c>
      <c r="M833" s="11">
        <v>1</v>
      </c>
      <c r="N833" s="96"/>
      <c r="O833" s="83"/>
      <c r="P833" s="84"/>
      <c r="Q833" s="84"/>
      <c r="R833" s="84"/>
      <c r="S833" s="84"/>
      <c r="T833" s="84"/>
      <c r="U833" s="84"/>
      <c r="V833" s="84"/>
      <c r="W833" s="84"/>
      <c r="X833" s="85"/>
      <c r="Z833" s="2">
        <f t="shared" si="38"/>
        <v>0</v>
      </c>
      <c r="AA833" s="2">
        <v>0</v>
      </c>
    </row>
    <row r="834" spans="1:27" ht="12" customHeight="1">
      <c r="A834" s="10">
        <v>830</v>
      </c>
      <c r="B834" s="98" t="s">
        <v>87</v>
      </c>
      <c r="C834" s="98" t="s">
        <v>71</v>
      </c>
      <c r="D834" s="11" t="s">
        <v>51</v>
      </c>
      <c r="E834" s="11" t="s">
        <v>304</v>
      </c>
      <c r="F834" s="12" t="s">
        <v>49</v>
      </c>
      <c r="G834" s="12" t="s">
        <v>310</v>
      </c>
      <c r="H834" s="12" t="s">
        <v>306</v>
      </c>
      <c r="I834" s="103" t="s">
        <v>505</v>
      </c>
      <c r="J834" s="12" t="str">
        <f>"≥17h"</f>
        <v>≥17h</v>
      </c>
      <c r="K834" s="12" t="s">
        <v>47</v>
      </c>
      <c r="L834" s="69" t="s">
        <v>520</v>
      </c>
      <c r="M834" s="11"/>
      <c r="N834" s="96"/>
      <c r="O834" s="83"/>
      <c r="P834" s="84"/>
      <c r="Q834" s="84"/>
      <c r="R834" s="84"/>
      <c r="S834" s="84"/>
      <c r="T834" s="84"/>
      <c r="U834" s="84"/>
      <c r="V834" s="84"/>
      <c r="W834" s="84"/>
      <c r="X834" s="85"/>
      <c r="Z834" s="2">
        <f t="shared" si="38"/>
        <v>0</v>
      </c>
      <c r="AA834" s="2">
        <v>0</v>
      </c>
    </row>
    <row r="835" spans="1:27" ht="12" customHeight="1">
      <c r="A835" s="10">
        <v>831</v>
      </c>
      <c r="B835" s="98" t="s">
        <v>199</v>
      </c>
      <c r="C835" s="98" t="s">
        <v>198</v>
      </c>
      <c r="D835" s="11" t="s">
        <v>52</v>
      </c>
      <c r="E835" s="11" t="s">
        <v>303</v>
      </c>
      <c r="F835" s="12" t="s">
        <v>49</v>
      </c>
      <c r="G835" s="12" t="s">
        <v>510</v>
      </c>
      <c r="H835" s="12" t="s">
        <v>307</v>
      </c>
      <c r="I835" s="11" t="s">
        <v>504</v>
      </c>
      <c r="J835" s="12" t="str">
        <f>"≥17h"</f>
        <v>≥17h</v>
      </c>
      <c r="K835" s="12" t="s">
        <v>512</v>
      </c>
      <c r="L835" s="69" t="s">
        <v>520</v>
      </c>
      <c r="M835" s="11"/>
      <c r="N835" s="96"/>
      <c r="O835" s="83"/>
      <c r="P835" s="84"/>
      <c r="Q835" s="84"/>
      <c r="R835" s="84"/>
      <c r="S835" s="84"/>
      <c r="T835" s="84"/>
      <c r="U835" s="84"/>
      <c r="V835" s="84"/>
      <c r="W835" s="84"/>
      <c r="X835" s="85"/>
      <c r="Z835" s="2">
        <f t="shared" si="38"/>
        <v>0</v>
      </c>
      <c r="AA835" s="2">
        <v>0</v>
      </c>
    </row>
    <row r="836" spans="1:27" ht="12" customHeight="1">
      <c r="A836" s="10">
        <v>832</v>
      </c>
      <c r="B836" s="98" t="s">
        <v>199</v>
      </c>
      <c r="C836" s="98" t="s">
        <v>198</v>
      </c>
      <c r="D836" s="11" t="s">
        <v>52</v>
      </c>
      <c r="E836" s="11" t="s">
        <v>304</v>
      </c>
      <c r="F836" s="12" t="s">
        <v>49</v>
      </c>
      <c r="G836" s="12" t="s">
        <v>310</v>
      </c>
      <c r="H836" s="12" t="s">
        <v>306</v>
      </c>
      <c r="I836" s="11" t="s">
        <v>504</v>
      </c>
      <c r="J836" s="12" t="str">
        <f>"≥17h"</f>
        <v>≥17h</v>
      </c>
      <c r="K836" s="12" t="s">
        <v>47</v>
      </c>
      <c r="L836" s="69" t="s">
        <v>520</v>
      </c>
      <c r="M836" s="11"/>
      <c r="N836" s="96"/>
      <c r="O836" s="83"/>
      <c r="P836" s="84"/>
      <c r="Q836" s="84"/>
      <c r="R836" s="84"/>
      <c r="S836" s="84"/>
      <c r="T836" s="84"/>
      <c r="U836" s="84"/>
      <c r="V836" s="84"/>
      <c r="W836" s="84"/>
      <c r="X836" s="85"/>
      <c r="Z836" s="2">
        <f t="shared" si="38"/>
        <v>0</v>
      </c>
      <c r="AA836" s="2">
        <v>0</v>
      </c>
    </row>
    <row r="837" spans="1:27" ht="12" customHeight="1">
      <c r="A837" s="10">
        <v>833</v>
      </c>
      <c r="B837" s="98" t="s">
        <v>111</v>
      </c>
      <c r="C837" s="98" t="s">
        <v>71</v>
      </c>
      <c r="D837" s="11" t="s">
        <v>51</v>
      </c>
      <c r="E837" s="11" t="s">
        <v>304</v>
      </c>
      <c r="F837" s="75" t="s">
        <v>47</v>
      </c>
      <c r="G837" s="12" t="s">
        <v>310</v>
      </c>
      <c r="H837" s="12" t="s">
        <v>306</v>
      </c>
      <c r="I837" s="103" t="s">
        <v>504</v>
      </c>
      <c r="J837" s="12" t="str">
        <f>"≥17h"</f>
        <v>≥17h</v>
      </c>
      <c r="K837" s="12" t="s">
        <v>47</v>
      </c>
      <c r="L837" s="69" t="s">
        <v>520</v>
      </c>
      <c r="M837" s="11"/>
      <c r="N837" s="96"/>
      <c r="O837" s="83"/>
      <c r="P837" s="84"/>
      <c r="Q837" s="84"/>
      <c r="R837" s="84"/>
      <c r="S837" s="84"/>
      <c r="T837" s="84"/>
      <c r="U837" s="84"/>
      <c r="V837" s="84"/>
      <c r="W837" s="84"/>
      <c r="X837" s="85"/>
      <c r="Z837" s="2">
        <f t="shared" si="38"/>
        <v>0</v>
      </c>
      <c r="AA837" s="2">
        <v>0</v>
      </c>
    </row>
    <row r="838" spans="1:27" ht="12" customHeight="1">
      <c r="A838" s="10">
        <v>834</v>
      </c>
      <c r="B838" s="98" t="s">
        <v>264</v>
      </c>
      <c r="C838" s="98" t="s">
        <v>264</v>
      </c>
      <c r="D838" s="11" t="s">
        <v>52</v>
      </c>
      <c r="E838" s="11" t="s">
        <v>304</v>
      </c>
      <c r="F838" s="12" t="s">
        <v>48</v>
      </c>
      <c r="G838" s="12" t="s">
        <v>310</v>
      </c>
      <c r="H838" s="12" t="s">
        <v>306</v>
      </c>
      <c r="I838" s="11" t="s">
        <v>507</v>
      </c>
      <c r="J838" s="12" t="str">
        <f>"≥17h"</f>
        <v>≥17h</v>
      </c>
      <c r="K838" s="12" t="s">
        <v>47</v>
      </c>
      <c r="L838" s="69" t="s">
        <v>519</v>
      </c>
      <c r="M838" s="11"/>
      <c r="N838" s="96"/>
      <c r="O838" s="83"/>
      <c r="P838" s="84"/>
      <c r="Q838" s="84"/>
      <c r="R838" s="84"/>
      <c r="S838" s="84"/>
      <c r="T838" s="84"/>
      <c r="U838" s="84"/>
      <c r="V838" s="84"/>
      <c r="W838" s="84"/>
      <c r="X838" s="85"/>
      <c r="Z838" s="2">
        <f t="shared" ref="Z838:Z901" si="42">SUM(O838:X838)</f>
        <v>0</v>
      </c>
      <c r="AA838" s="2">
        <v>0</v>
      </c>
    </row>
    <row r="839" spans="1:27" ht="12" customHeight="1">
      <c r="A839" s="10">
        <v>835</v>
      </c>
      <c r="B839" s="98" t="s">
        <v>74</v>
      </c>
      <c r="C839" s="98" t="s">
        <v>75</v>
      </c>
      <c r="D839" s="11" t="s">
        <v>25</v>
      </c>
      <c r="E839" s="11" t="s">
        <v>304</v>
      </c>
      <c r="F839" s="12" t="s">
        <v>48</v>
      </c>
      <c r="G839" s="12" t="s">
        <v>310</v>
      </c>
      <c r="H839" s="12" t="s">
        <v>306</v>
      </c>
      <c r="I839" s="11" t="s">
        <v>504</v>
      </c>
      <c r="J839" s="11" t="str">
        <f>"12-16h"</f>
        <v>12-16h</v>
      </c>
      <c r="K839" s="12" t="s">
        <v>513</v>
      </c>
      <c r="L839" s="69" t="s">
        <v>519</v>
      </c>
      <c r="M839" s="11">
        <v>1</v>
      </c>
      <c r="N839" s="96"/>
      <c r="O839" s="83"/>
      <c r="P839" s="84"/>
      <c r="Q839" s="84"/>
      <c r="R839" s="84"/>
      <c r="S839" s="84"/>
      <c r="T839" s="84"/>
      <c r="U839" s="84"/>
      <c r="V839" s="84"/>
      <c r="W839" s="84"/>
      <c r="X839" s="85"/>
      <c r="Z839" s="2">
        <f t="shared" si="42"/>
        <v>0</v>
      </c>
      <c r="AA839" s="2">
        <v>0</v>
      </c>
    </row>
    <row r="840" spans="1:27" ht="12" customHeight="1">
      <c r="A840" s="10">
        <v>836</v>
      </c>
      <c r="B840" s="98" t="s">
        <v>199</v>
      </c>
      <c r="C840" s="98" t="s">
        <v>198</v>
      </c>
      <c r="D840" s="11" t="s">
        <v>25</v>
      </c>
      <c r="E840" s="11" t="s">
        <v>303</v>
      </c>
      <c r="F840" s="12" t="s">
        <v>48</v>
      </c>
      <c r="G840" s="12" t="s">
        <v>310</v>
      </c>
      <c r="H840" s="12" t="s">
        <v>306</v>
      </c>
      <c r="I840" s="103" t="s">
        <v>505</v>
      </c>
      <c r="J840" s="12" t="str">
        <f>"≥17h"</f>
        <v>≥17h</v>
      </c>
      <c r="K840" s="12" t="s">
        <v>513</v>
      </c>
      <c r="L840" s="69" t="s">
        <v>520</v>
      </c>
      <c r="M840" s="11">
        <v>1</v>
      </c>
      <c r="N840" s="96"/>
      <c r="O840" s="83"/>
      <c r="P840" s="84"/>
      <c r="Q840" s="84"/>
      <c r="R840" s="84"/>
      <c r="S840" s="84"/>
      <c r="T840" s="84"/>
      <c r="U840" s="84"/>
      <c r="V840" s="84"/>
      <c r="W840" s="84"/>
      <c r="X840" s="85"/>
      <c r="Z840" s="2">
        <f t="shared" si="42"/>
        <v>0</v>
      </c>
      <c r="AA840" s="2">
        <v>0</v>
      </c>
    </row>
    <row r="841" spans="1:27" ht="12" customHeight="1">
      <c r="A841" s="10">
        <v>837</v>
      </c>
      <c r="B841" s="98" t="s">
        <v>113</v>
      </c>
      <c r="C841" s="98" t="s">
        <v>71</v>
      </c>
      <c r="D841" s="11" t="s">
        <v>52</v>
      </c>
      <c r="E841" s="11" t="s">
        <v>304</v>
      </c>
      <c r="F841" s="12" t="s">
        <v>48</v>
      </c>
      <c r="G841" s="12" t="s">
        <v>310</v>
      </c>
      <c r="H841" s="12" t="s">
        <v>306</v>
      </c>
      <c r="I841" s="11" t="s">
        <v>507</v>
      </c>
      <c r="J841" s="12" t="str">
        <f>"≥17h"</f>
        <v>≥17h</v>
      </c>
      <c r="K841" s="12" t="s">
        <v>47</v>
      </c>
      <c r="L841" s="69" t="s">
        <v>520</v>
      </c>
      <c r="M841" s="11"/>
      <c r="N841" s="96"/>
      <c r="O841" s="83"/>
      <c r="P841" s="84"/>
      <c r="Q841" s="84"/>
      <c r="R841" s="84"/>
      <c r="S841" s="84"/>
      <c r="T841" s="84"/>
      <c r="U841" s="84"/>
      <c r="V841" s="84"/>
      <c r="W841" s="84"/>
      <c r="X841" s="85"/>
      <c r="Z841" s="2">
        <f t="shared" si="42"/>
        <v>0</v>
      </c>
      <c r="AA841" s="2">
        <v>0</v>
      </c>
    </row>
    <row r="842" spans="1:27" ht="12" customHeight="1">
      <c r="A842" s="10">
        <v>838</v>
      </c>
      <c r="B842" s="98" t="s">
        <v>267</v>
      </c>
      <c r="C842" s="98" t="s">
        <v>264</v>
      </c>
      <c r="D842" s="11" t="s">
        <v>25</v>
      </c>
      <c r="E842" s="11" t="s">
        <v>303</v>
      </c>
      <c r="F842" s="12" t="s">
        <v>49</v>
      </c>
      <c r="G842" s="11" t="s">
        <v>511</v>
      </c>
      <c r="H842" s="12" t="s">
        <v>308</v>
      </c>
      <c r="I842" s="103" t="s">
        <v>504</v>
      </c>
      <c r="J842" s="12" t="str">
        <f>"≥17h"</f>
        <v>≥17h</v>
      </c>
      <c r="K842" s="12" t="s">
        <v>47</v>
      </c>
      <c r="L842" s="69" t="s">
        <v>519</v>
      </c>
      <c r="M842" s="11">
        <v>1</v>
      </c>
      <c r="N842" s="96">
        <v>1</v>
      </c>
      <c r="O842" s="83"/>
      <c r="P842" s="84"/>
      <c r="Q842" s="84"/>
      <c r="R842" s="84"/>
      <c r="S842" s="84">
        <v>1</v>
      </c>
      <c r="T842" s="84"/>
      <c r="U842" s="84"/>
      <c r="V842" s="84"/>
      <c r="W842" s="84"/>
      <c r="X842" s="85"/>
      <c r="Y842" s="2">
        <v>1</v>
      </c>
      <c r="Z842" s="2">
        <f t="shared" si="42"/>
        <v>1</v>
      </c>
      <c r="AA842" s="2">
        <v>1</v>
      </c>
    </row>
    <row r="843" spans="1:27" ht="12" customHeight="1">
      <c r="A843" s="10">
        <v>839</v>
      </c>
      <c r="B843" s="98" t="s">
        <v>111</v>
      </c>
      <c r="C843" s="98" t="s">
        <v>71</v>
      </c>
      <c r="D843" s="11" t="s">
        <v>25</v>
      </c>
      <c r="E843" s="11" t="s">
        <v>304</v>
      </c>
      <c r="F843" s="12" t="s">
        <v>50</v>
      </c>
      <c r="G843" s="12" t="s">
        <v>310</v>
      </c>
      <c r="H843" s="12" t="s">
        <v>306</v>
      </c>
      <c r="I843" s="103" t="s">
        <v>504</v>
      </c>
      <c r="J843" s="12" t="str">
        <f>"≥17h"</f>
        <v>≥17h</v>
      </c>
      <c r="K843" s="12" t="s">
        <v>512</v>
      </c>
      <c r="L843" s="69" t="s">
        <v>520</v>
      </c>
      <c r="M843" s="11"/>
      <c r="N843" s="96"/>
      <c r="O843" s="83"/>
      <c r="P843" s="84"/>
      <c r="Q843" s="84"/>
      <c r="R843" s="84"/>
      <c r="S843" s="84"/>
      <c r="T843" s="84"/>
      <c r="U843" s="84"/>
      <c r="V843" s="84"/>
      <c r="W843" s="84"/>
      <c r="X843" s="85"/>
      <c r="Z843" s="2">
        <f t="shared" si="42"/>
        <v>0</v>
      </c>
      <c r="AA843" s="2">
        <v>0</v>
      </c>
    </row>
    <row r="844" spans="1:27" ht="12" customHeight="1">
      <c r="A844" s="10">
        <v>840</v>
      </c>
      <c r="B844" s="98" t="s">
        <v>74</v>
      </c>
      <c r="C844" s="98" t="s">
        <v>75</v>
      </c>
      <c r="D844" s="11" t="s">
        <v>25</v>
      </c>
      <c r="E844" s="11" t="s">
        <v>304</v>
      </c>
      <c r="F844" s="12" t="s">
        <v>48</v>
      </c>
      <c r="G844" s="12" t="s">
        <v>310</v>
      </c>
      <c r="H844" s="12" t="s">
        <v>306</v>
      </c>
      <c r="I844" s="11" t="s">
        <v>504</v>
      </c>
      <c r="J844" s="11" t="str">
        <f>"12-16h"</f>
        <v>12-16h</v>
      </c>
      <c r="K844" s="12" t="s">
        <v>47</v>
      </c>
      <c r="L844" s="69" t="s">
        <v>519</v>
      </c>
      <c r="M844" s="11">
        <v>1</v>
      </c>
      <c r="N844" s="96"/>
      <c r="O844" s="83"/>
      <c r="P844" s="84"/>
      <c r="Q844" s="84"/>
      <c r="R844" s="84"/>
      <c r="S844" s="84"/>
      <c r="T844" s="84"/>
      <c r="U844" s="84"/>
      <c r="V844" s="84"/>
      <c r="W844" s="84"/>
      <c r="X844" s="85"/>
      <c r="Z844" s="2">
        <f t="shared" si="42"/>
        <v>0</v>
      </c>
      <c r="AA844" s="2">
        <v>0</v>
      </c>
    </row>
    <row r="845" spans="1:27" ht="12" customHeight="1">
      <c r="A845" s="10">
        <v>841</v>
      </c>
      <c r="B845" s="98" t="s">
        <v>106</v>
      </c>
      <c r="C845" s="98" t="s">
        <v>71</v>
      </c>
      <c r="D845" s="11" t="s">
        <v>51</v>
      </c>
      <c r="E845" s="11" t="s">
        <v>304</v>
      </c>
      <c r="F845" s="12" t="s">
        <v>50</v>
      </c>
      <c r="G845" s="12" t="s">
        <v>310</v>
      </c>
      <c r="H845" s="12" t="s">
        <v>306</v>
      </c>
      <c r="I845" s="103" t="s">
        <v>504</v>
      </c>
      <c r="J845" s="12" t="str">
        <f>"≥17h"</f>
        <v>≥17h</v>
      </c>
      <c r="K845" s="12" t="s">
        <v>512</v>
      </c>
      <c r="L845" s="69" t="s">
        <v>520</v>
      </c>
      <c r="M845" s="11">
        <v>1</v>
      </c>
      <c r="N845" s="96">
        <v>1</v>
      </c>
      <c r="O845" s="83"/>
      <c r="P845" s="84">
        <v>1</v>
      </c>
      <c r="Q845" s="84"/>
      <c r="R845" s="84"/>
      <c r="S845" s="84"/>
      <c r="T845" s="84"/>
      <c r="U845" s="84"/>
      <c r="V845" s="84"/>
      <c r="W845" s="84"/>
      <c r="X845" s="85"/>
      <c r="Y845" s="2">
        <v>1</v>
      </c>
      <c r="Z845" s="2">
        <f t="shared" si="42"/>
        <v>1</v>
      </c>
      <c r="AA845" s="2">
        <v>1</v>
      </c>
    </row>
    <row r="846" spans="1:27" ht="12" customHeight="1">
      <c r="A846" s="10">
        <v>842</v>
      </c>
      <c r="B846" s="98" t="s">
        <v>268</v>
      </c>
      <c r="C846" s="98" t="s">
        <v>264</v>
      </c>
      <c r="D846" s="11" t="s">
        <v>52</v>
      </c>
      <c r="E846" s="11" t="s">
        <v>304</v>
      </c>
      <c r="F846" s="12" t="s">
        <v>49</v>
      </c>
      <c r="G846" s="11" t="s">
        <v>511</v>
      </c>
      <c r="H846" s="12" t="s">
        <v>308</v>
      </c>
      <c r="I846" s="103" t="s">
        <v>505</v>
      </c>
      <c r="J846" s="12" t="str">
        <f>"≥17h"</f>
        <v>≥17h</v>
      </c>
      <c r="K846" s="12" t="s">
        <v>512</v>
      </c>
      <c r="L846" s="69" t="s">
        <v>519</v>
      </c>
      <c r="M846" s="11"/>
      <c r="N846" s="96"/>
      <c r="O846" s="83"/>
      <c r="P846" s="84"/>
      <c r="Q846" s="84"/>
      <c r="R846" s="84"/>
      <c r="S846" s="84"/>
      <c r="T846" s="84"/>
      <c r="U846" s="84"/>
      <c r="V846" s="84"/>
      <c r="W846" s="84"/>
      <c r="X846" s="85"/>
      <c r="Z846" s="2">
        <f t="shared" si="42"/>
        <v>0</v>
      </c>
      <c r="AA846" s="2">
        <v>0</v>
      </c>
    </row>
    <row r="847" spans="1:27" ht="12" customHeight="1">
      <c r="A847" s="10">
        <v>843</v>
      </c>
      <c r="B847" s="98" t="s">
        <v>74</v>
      </c>
      <c r="C847" s="98" t="s">
        <v>75</v>
      </c>
      <c r="D847" s="11" t="s">
        <v>51</v>
      </c>
      <c r="E847" s="11" t="s">
        <v>303</v>
      </c>
      <c r="F847" s="12" t="s">
        <v>50</v>
      </c>
      <c r="G847" s="12" t="s">
        <v>310</v>
      </c>
      <c r="H847" s="12" t="s">
        <v>306</v>
      </c>
      <c r="I847" s="103" t="s">
        <v>504</v>
      </c>
      <c r="J847" s="11" t="str">
        <f t="shared" ref="J847:J852" si="43">"12-16h"</f>
        <v>12-16h</v>
      </c>
      <c r="K847" s="12" t="s">
        <v>513</v>
      </c>
      <c r="L847" s="69" t="s">
        <v>519</v>
      </c>
      <c r="M847" s="11">
        <v>1</v>
      </c>
      <c r="N847" s="96"/>
      <c r="O847" s="83"/>
      <c r="P847" s="84"/>
      <c r="Q847" s="84"/>
      <c r="R847" s="84"/>
      <c r="S847" s="84"/>
      <c r="T847" s="84"/>
      <c r="U847" s="84"/>
      <c r="V847" s="84"/>
      <c r="W847" s="84"/>
      <c r="X847" s="85"/>
      <c r="Z847" s="2">
        <f t="shared" si="42"/>
        <v>0</v>
      </c>
      <c r="AA847" s="2">
        <v>0</v>
      </c>
    </row>
    <row r="848" spans="1:27" ht="12" customHeight="1">
      <c r="A848" s="10">
        <v>844</v>
      </c>
      <c r="B848" s="98" t="s">
        <v>269</v>
      </c>
      <c r="C848" s="98" t="s">
        <v>264</v>
      </c>
      <c r="D848" s="11" t="s">
        <v>51</v>
      </c>
      <c r="E848" s="11" t="s">
        <v>304</v>
      </c>
      <c r="F848" s="12" t="s">
        <v>49</v>
      </c>
      <c r="G848" s="11" t="s">
        <v>511</v>
      </c>
      <c r="H848" s="12" t="s">
        <v>307</v>
      </c>
      <c r="I848" s="11" t="s">
        <v>507</v>
      </c>
      <c r="J848" s="11" t="str">
        <f t="shared" si="43"/>
        <v>12-16h</v>
      </c>
      <c r="K848" s="12" t="s">
        <v>513</v>
      </c>
      <c r="L848" s="69" t="s">
        <v>519</v>
      </c>
      <c r="M848" s="11">
        <v>1</v>
      </c>
      <c r="N848" s="96"/>
      <c r="O848" s="83"/>
      <c r="P848" s="84"/>
      <c r="Q848" s="84"/>
      <c r="R848" s="84"/>
      <c r="S848" s="84"/>
      <c r="T848" s="84"/>
      <c r="U848" s="84"/>
      <c r="V848" s="84"/>
      <c r="W848" s="84"/>
      <c r="X848" s="85"/>
      <c r="Z848" s="2">
        <f t="shared" si="42"/>
        <v>0</v>
      </c>
      <c r="AA848" s="2">
        <v>0</v>
      </c>
    </row>
    <row r="849" spans="1:27" ht="12" customHeight="1">
      <c r="A849" s="10">
        <v>845</v>
      </c>
      <c r="B849" s="98" t="s">
        <v>74</v>
      </c>
      <c r="C849" s="98" t="s">
        <v>75</v>
      </c>
      <c r="D849" s="11" t="s">
        <v>25</v>
      </c>
      <c r="E849" s="11" t="s">
        <v>304</v>
      </c>
      <c r="F849" s="12" t="s">
        <v>49</v>
      </c>
      <c r="G849" s="12" t="s">
        <v>310</v>
      </c>
      <c r="H849" s="12" t="s">
        <v>306</v>
      </c>
      <c r="I849" s="103" t="s">
        <v>504</v>
      </c>
      <c r="J849" s="11" t="str">
        <f t="shared" si="43"/>
        <v>12-16h</v>
      </c>
      <c r="K849" s="12" t="s">
        <v>47</v>
      </c>
      <c r="L849" s="69" t="s">
        <v>519</v>
      </c>
      <c r="M849" s="11">
        <v>1</v>
      </c>
      <c r="N849" s="96"/>
      <c r="O849" s="83"/>
      <c r="P849" s="84"/>
      <c r="Q849" s="84"/>
      <c r="R849" s="84"/>
      <c r="S849" s="84"/>
      <c r="T849" s="84"/>
      <c r="U849" s="84"/>
      <c r="V849" s="84"/>
      <c r="W849" s="84"/>
      <c r="X849" s="85"/>
      <c r="Z849" s="2">
        <f t="shared" si="42"/>
        <v>0</v>
      </c>
      <c r="AA849" s="2">
        <v>0</v>
      </c>
    </row>
    <row r="850" spans="1:27" ht="12" customHeight="1">
      <c r="A850" s="10">
        <v>846</v>
      </c>
      <c r="B850" s="98" t="s">
        <v>199</v>
      </c>
      <c r="C850" s="98" t="s">
        <v>198</v>
      </c>
      <c r="D850" s="11" t="s">
        <v>51</v>
      </c>
      <c r="E850" s="11" t="s">
        <v>303</v>
      </c>
      <c r="F850" s="12" t="s">
        <v>50</v>
      </c>
      <c r="G850" s="12" t="s">
        <v>310</v>
      </c>
      <c r="H850" s="12" t="s">
        <v>306</v>
      </c>
      <c r="I850" s="103" t="s">
        <v>504</v>
      </c>
      <c r="J850" s="11" t="str">
        <f t="shared" si="43"/>
        <v>12-16h</v>
      </c>
      <c r="K850" s="12" t="s">
        <v>512</v>
      </c>
      <c r="L850" s="69" t="s">
        <v>520</v>
      </c>
      <c r="M850" s="11"/>
      <c r="N850" s="96"/>
      <c r="O850" s="83"/>
      <c r="P850" s="84"/>
      <c r="Q850" s="84"/>
      <c r="R850" s="84"/>
      <c r="S850" s="84"/>
      <c r="T850" s="84"/>
      <c r="U850" s="84"/>
      <c r="V850" s="84"/>
      <c r="W850" s="84"/>
      <c r="X850" s="85"/>
      <c r="Z850" s="2">
        <f t="shared" si="42"/>
        <v>0</v>
      </c>
      <c r="AA850" s="2">
        <v>0</v>
      </c>
    </row>
    <row r="851" spans="1:27" ht="12" customHeight="1">
      <c r="A851" s="10">
        <v>847</v>
      </c>
      <c r="B851" s="98" t="s">
        <v>72</v>
      </c>
      <c r="C851" s="98" t="s">
        <v>72</v>
      </c>
      <c r="D851" s="11" t="s">
        <v>51</v>
      </c>
      <c r="E851" s="11" t="s">
        <v>303</v>
      </c>
      <c r="F851" s="12" t="s">
        <v>49</v>
      </c>
      <c r="G851" s="12" t="s">
        <v>310</v>
      </c>
      <c r="H851" s="12" t="s">
        <v>306</v>
      </c>
      <c r="I851" s="11" t="s">
        <v>504</v>
      </c>
      <c r="J851" s="11" t="str">
        <f t="shared" si="43"/>
        <v>12-16h</v>
      </c>
      <c r="K851" s="12" t="s">
        <v>513</v>
      </c>
      <c r="L851" s="69" t="s">
        <v>519</v>
      </c>
      <c r="M851" s="11">
        <v>1</v>
      </c>
      <c r="N851" s="96"/>
      <c r="O851" s="83"/>
      <c r="P851" s="84"/>
      <c r="Q851" s="84"/>
      <c r="R851" s="84"/>
      <c r="S851" s="84"/>
      <c r="T851" s="84"/>
      <c r="U851" s="84"/>
      <c r="V851" s="84"/>
      <c r="W851" s="84"/>
      <c r="X851" s="85"/>
      <c r="Z851" s="2">
        <f t="shared" si="42"/>
        <v>0</v>
      </c>
      <c r="AA851" s="2">
        <v>0</v>
      </c>
    </row>
    <row r="852" spans="1:27" ht="12" customHeight="1">
      <c r="A852" s="10">
        <v>848</v>
      </c>
      <c r="B852" s="98" t="s">
        <v>260</v>
      </c>
      <c r="C852" s="98" t="s">
        <v>260</v>
      </c>
      <c r="D852" s="11" t="s">
        <v>25</v>
      </c>
      <c r="E852" s="11" t="s">
        <v>303</v>
      </c>
      <c r="F852" s="12" t="s">
        <v>50</v>
      </c>
      <c r="G852" s="12" t="s">
        <v>310</v>
      </c>
      <c r="H852" s="12" t="s">
        <v>306</v>
      </c>
      <c r="I852" s="103" t="s">
        <v>504</v>
      </c>
      <c r="J852" s="11" t="str">
        <f t="shared" si="43"/>
        <v>12-16h</v>
      </c>
      <c r="K852" s="12" t="s">
        <v>512</v>
      </c>
      <c r="L852" s="69" t="s">
        <v>519</v>
      </c>
      <c r="M852" s="11">
        <v>1</v>
      </c>
      <c r="N852" s="96"/>
      <c r="O852" s="83"/>
      <c r="P852" s="84"/>
      <c r="Q852" s="84"/>
      <c r="R852" s="84"/>
      <c r="S852" s="84"/>
      <c r="T852" s="84"/>
      <c r="U852" s="84"/>
      <c r="V852" s="84"/>
      <c r="W852" s="84"/>
      <c r="X852" s="85"/>
      <c r="Z852" s="2">
        <f t="shared" si="42"/>
        <v>0</v>
      </c>
      <c r="AA852" s="2">
        <v>0</v>
      </c>
    </row>
    <row r="853" spans="1:27" ht="12" customHeight="1">
      <c r="A853" s="10">
        <v>849</v>
      </c>
      <c r="B853" s="98" t="s">
        <v>186</v>
      </c>
      <c r="C853" s="98" t="s">
        <v>168</v>
      </c>
      <c r="D853" s="11" t="s">
        <v>51</v>
      </c>
      <c r="E853" s="11" t="s">
        <v>304</v>
      </c>
      <c r="F853" s="75" t="s">
        <v>47</v>
      </c>
      <c r="G853" s="11" t="s">
        <v>511</v>
      </c>
      <c r="H853" s="12" t="s">
        <v>306</v>
      </c>
      <c r="I853" s="103" t="s">
        <v>504</v>
      </c>
      <c r="J853" s="12" t="str">
        <f>"≥17h"</f>
        <v>≥17h</v>
      </c>
      <c r="K853" s="12" t="s">
        <v>47</v>
      </c>
      <c r="L853" s="69" t="s">
        <v>520</v>
      </c>
      <c r="M853" s="11"/>
      <c r="N853" s="96"/>
      <c r="O853" s="83"/>
      <c r="P853" s="84"/>
      <c r="Q853" s="84"/>
      <c r="R853" s="84"/>
      <c r="S853" s="84"/>
      <c r="T853" s="84"/>
      <c r="U853" s="84"/>
      <c r="V853" s="84"/>
      <c r="W853" s="84"/>
      <c r="X853" s="85"/>
      <c r="Z853" s="2">
        <f t="shared" si="42"/>
        <v>0</v>
      </c>
      <c r="AA853" s="2">
        <v>0</v>
      </c>
    </row>
    <row r="854" spans="1:27" ht="12" customHeight="1">
      <c r="A854" s="10">
        <v>850</v>
      </c>
      <c r="B854" s="98" t="s">
        <v>199</v>
      </c>
      <c r="C854" s="98" t="s">
        <v>198</v>
      </c>
      <c r="D854" s="11" t="s">
        <v>51</v>
      </c>
      <c r="E854" s="11" t="s">
        <v>304</v>
      </c>
      <c r="F854" s="12" t="s">
        <v>50</v>
      </c>
      <c r="G854" s="12" t="s">
        <v>310</v>
      </c>
      <c r="H854" s="12" t="s">
        <v>306</v>
      </c>
      <c r="I854" s="11" t="s">
        <v>507</v>
      </c>
      <c r="J854" s="12" t="str">
        <f>"≥17h"</f>
        <v>≥17h</v>
      </c>
      <c r="K854" s="12" t="s">
        <v>47</v>
      </c>
      <c r="L854" s="69" t="s">
        <v>520</v>
      </c>
      <c r="M854" s="11">
        <v>1</v>
      </c>
      <c r="N854" s="96"/>
      <c r="O854" s="83"/>
      <c r="P854" s="84"/>
      <c r="Q854" s="84"/>
      <c r="R854" s="84"/>
      <c r="S854" s="84"/>
      <c r="T854" s="84"/>
      <c r="U854" s="84"/>
      <c r="V854" s="84"/>
      <c r="W854" s="84"/>
      <c r="X854" s="85"/>
      <c r="Z854" s="2">
        <f t="shared" si="42"/>
        <v>0</v>
      </c>
      <c r="AA854" s="2">
        <v>0</v>
      </c>
    </row>
    <row r="855" spans="1:27" ht="12" customHeight="1">
      <c r="A855" s="10">
        <v>851</v>
      </c>
      <c r="B855" s="98" t="s">
        <v>260</v>
      </c>
      <c r="C855" s="98" t="s">
        <v>260</v>
      </c>
      <c r="D855" s="11" t="s">
        <v>52</v>
      </c>
      <c r="E855" s="11" t="s">
        <v>304</v>
      </c>
      <c r="F855" s="12" t="s">
        <v>48</v>
      </c>
      <c r="G855" s="12" t="s">
        <v>310</v>
      </c>
      <c r="H855" s="12" t="s">
        <v>306</v>
      </c>
      <c r="I855" s="11" t="s">
        <v>504</v>
      </c>
      <c r="J855" s="11" t="str">
        <f>"12-16h"</f>
        <v>12-16h</v>
      </c>
      <c r="K855" s="12" t="s">
        <v>47</v>
      </c>
      <c r="L855" s="69" t="s">
        <v>519</v>
      </c>
      <c r="M855" s="11"/>
      <c r="N855" s="96"/>
      <c r="O855" s="83"/>
      <c r="P855" s="84"/>
      <c r="Q855" s="84"/>
      <c r="R855" s="84"/>
      <c r="S855" s="84"/>
      <c r="T855" s="84"/>
      <c r="U855" s="84"/>
      <c r="V855" s="84"/>
      <c r="W855" s="84"/>
      <c r="X855" s="85"/>
      <c r="Z855" s="2">
        <f t="shared" si="42"/>
        <v>0</v>
      </c>
      <c r="AA855" s="2">
        <v>0</v>
      </c>
    </row>
    <row r="856" spans="1:27" ht="12" customHeight="1">
      <c r="A856" s="10">
        <v>852</v>
      </c>
      <c r="B856" s="98" t="s">
        <v>72</v>
      </c>
      <c r="C856" s="98" t="s">
        <v>72</v>
      </c>
      <c r="D856" s="11" t="s">
        <v>51</v>
      </c>
      <c r="E856" s="11" t="s">
        <v>303</v>
      </c>
      <c r="F856" s="12" t="s">
        <v>50</v>
      </c>
      <c r="G856" s="12" t="s">
        <v>310</v>
      </c>
      <c r="H856" s="12" t="s">
        <v>306</v>
      </c>
      <c r="I856" s="103" t="s">
        <v>504</v>
      </c>
      <c r="J856" s="11" t="str">
        <f>"12-16h"</f>
        <v>12-16h</v>
      </c>
      <c r="K856" s="12" t="s">
        <v>512</v>
      </c>
      <c r="L856" s="69" t="s">
        <v>519</v>
      </c>
      <c r="M856" s="11">
        <v>1</v>
      </c>
      <c r="N856" s="96"/>
      <c r="O856" s="83"/>
      <c r="P856" s="84"/>
      <c r="Q856" s="84"/>
      <c r="R856" s="84"/>
      <c r="S856" s="84"/>
      <c r="T856" s="84"/>
      <c r="U856" s="84"/>
      <c r="V856" s="84"/>
      <c r="W856" s="84"/>
      <c r="X856" s="85"/>
      <c r="Z856" s="2">
        <f t="shared" si="42"/>
        <v>0</v>
      </c>
      <c r="AA856" s="2">
        <v>0</v>
      </c>
    </row>
    <row r="857" spans="1:27" ht="12" customHeight="1">
      <c r="A857" s="10">
        <v>853</v>
      </c>
      <c r="B857" s="98" t="s">
        <v>199</v>
      </c>
      <c r="C857" s="98" t="s">
        <v>198</v>
      </c>
      <c r="D857" s="11" t="s">
        <v>51</v>
      </c>
      <c r="E857" s="11" t="s">
        <v>303</v>
      </c>
      <c r="F857" s="12" t="s">
        <v>48</v>
      </c>
      <c r="G857" s="12" t="s">
        <v>310</v>
      </c>
      <c r="H857" s="12" t="s">
        <v>306</v>
      </c>
      <c r="I857" s="11" t="s">
        <v>507</v>
      </c>
      <c r="J857" s="12" t="str">
        <f>"≥17h"</f>
        <v>≥17h</v>
      </c>
      <c r="K857" s="12" t="s">
        <v>47</v>
      </c>
      <c r="L857" s="69" t="s">
        <v>520</v>
      </c>
      <c r="M857" s="11"/>
      <c r="N857" s="96"/>
      <c r="O857" s="83"/>
      <c r="P857" s="84"/>
      <c r="Q857" s="84"/>
      <c r="R857" s="84"/>
      <c r="S857" s="84"/>
      <c r="T857" s="84"/>
      <c r="U857" s="84"/>
      <c r="V857" s="84"/>
      <c r="W857" s="84"/>
      <c r="X857" s="85"/>
      <c r="Z857" s="2">
        <f t="shared" si="42"/>
        <v>0</v>
      </c>
      <c r="AA857" s="2">
        <v>0</v>
      </c>
    </row>
    <row r="858" spans="1:27" ht="12" customHeight="1">
      <c r="A858" s="10">
        <v>854</v>
      </c>
      <c r="B858" s="98" t="s">
        <v>260</v>
      </c>
      <c r="C858" s="98" t="s">
        <v>260</v>
      </c>
      <c r="D858" s="11" t="s">
        <v>51</v>
      </c>
      <c r="E858" s="11" t="s">
        <v>304</v>
      </c>
      <c r="F858" s="12" t="s">
        <v>50</v>
      </c>
      <c r="G858" s="12" t="s">
        <v>310</v>
      </c>
      <c r="H858" s="12" t="s">
        <v>306</v>
      </c>
      <c r="I858" s="11" t="s">
        <v>507</v>
      </c>
      <c r="J858" s="11" t="str">
        <f>"12-16h"</f>
        <v>12-16h</v>
      </c>
      <c r="K858" s="12" t="s">
        <v>513</v>
      </c>
      <c r="L858" s="69" t="s">
        <v>519</v>
      </c>
      <c r="M858" s="11">
        <v>1</v>
      </c>
      <c r="N858" s="96"/>
      <c r="O858" s="83"/>
      <c r="P858" s="84"/>
      <c r="Q858" s="84"/>
      <c r="R858" s="84"/>
      <c r="S858" s="84"/>
      <c r="T858" s="84"/>
      <c r="U858" s="84"/>
      <c r="V858" s="84"/>
      <c r="W858" s="84"/>
      <c r="X858" s="85"/>
      <c r="Z858" s="2">
        <f t="shared" si="42"/>
        <v>0</v>
      </c>
      <c r="AA858" s="2">
        <v>0</v>
      </c>
    </row>
    <row r="859" spans="1:27" ht="12" customHeight="1">
      <c r="A859" s="10">
        <v>855</v>
      </c>
      <c r="B859" s="98" t="s">
        <v>186</v>
      </c>
      <c r="C859" s="98" t="s">
        <v>168</v>
      </c>
      <c r="D859" s="11" t="s">
        <v>51</v>
      </c>
      <c r="E859" s="11" t="s">
        <v>304</v>
      </c>
      <c r="F859" s="12" t="s">
        <v>50</v>
      </c>
      <c r="G859" s="11" t="s">
        <v>511</v>
      </c>
      <c r="H859" s="12" t="s">
        <v>306</v>
      </c>
      <c r="I859" s="11" t="s">
        <v>504</v>
      </c>
      <c r="J859" s="12" t="str">
        <f>"≥17h"</f>
        <v>≥17h</v>
      </c>
      <c r="K859" s="12" t="s">
        <v>47</v>
      </c>
      <c r="L859" s="69" t="s">
        <v>520</v>
      </c>
      <c r="M859" s="11"/>
      <c r="N859" s="96"/>
      <c r="O859" s="83"/>
      <c r="P859" s="84"/>
      <c r="Q859" s="84"/>
      <c r="R859" s="84"/>
      <c r="S859" s="84"/>
      <c r="T859" s="84"/>
      <c r="U859" s="84"/>
      <c r="V859" s="84"/>
      <c r="W859" s="84"/>
      <c r="X859" s="85"/>
      <c r="Z859" s="2">
        <f t="shared" si="42"/>
        <v>0</v>
      </c>
      <c r="AA859" s="2">
        <v>0</v>
      </c>
    </row>
    <row r="860" spans="1:27" ht="12" customHeight="1">
      <c r="A860" s="10">
        <v>856</v>
      </c>
      <c r="B860" s="98" t="s">
        <v>186</v>
      </c>
      <c r="C860" s="98" t="s">
        <v>168</v>
      </c>
      <c r="D860" s="11" t="s">
        <v>51</v>
      </c>
      <c r="E860" s="11" t="s">
        <v>304</v>
      </c>
      <c r="F860" s="12" t="s">
        <v>50</v>
      </c>
      <c r="G860" s="11" t="s">
        <v>511</v>
      </c>
      <c r="H860" s="12" t="s">
        <v>306</v>
      </c>
      <c r="I860" s="103" t="s">
        <v>504</v>
      </c>
      <c r="J860" s="12" t="str">
        <f>"≥17h"</f>
        <v>≥17h</v>
      </c>
      <c r="K860" s="12" t="s">
        <v>512</v>
      </c>
      <c r="L860" s="69" t="s">
        <v>520</v>
      </c>
      <c r="M860" s="11">
        <v>1</v>
      </c>
      <c r="N860" s="96">
        <v>1</v>
      </c>
      <c r="O860" s="83"/>
      <c r="P860" s="84"/>
      <c r="Q860" s="84"/>
      <c r="R860" s="84">
        <v>1</v>
      </c>
      <c r="S860" s="84"/>
      <c r="T860" s="84"/>
      <c r="U860" s="84"/>
      <c r="V860" s="84"/>
      <c r="W860" s="84"/>
      <c r="X860" s="85"/>
      <c r="Y860" s="2">
        <v>1</v>
      </c>
      <c r="Z860" s="2">
        <f t="shared" si="42"/>
        <v>1</v>
      </c>
      <c r="AA860" s="2">
        <v>1</v>
      </c>
    </row>
    <row r="861" spans="1:27" ht="12" customHeight="1">
      <c r="A861" s="10">
        <v>857</v>
      </c>
      <c r="B861" s="98" t="s">
        <v>88</v>
      </c>
      <c r="C861" s="98" t="s">
        <v>89</v>
      </c>
      <c r="D861" s="11" t="s">
        <v>25</v>
      </c>
      <c r="E861" s="11" t="s">
        <v>303</v>
      </c>
      <c r="F861" s="12" t="s">
        <v>50</v>
      </c>
      <c r="G861" s="12" t="s">
        <v>310</v>
      </c>
      <c r="H861" s="12" t="s">
        <v>306</v>
      </c>
      <c r="I861" s="11" t="s">
        <v>504</v>
      </c>
      <c r="J861" s="11" t="str">
        <f>"12-16h"</f>
        <v>12-16h</v>
      </c>
      <c r="K861" s="12" t="s">
        <v>513</v>
      </c>
      <c r="L861" s="69" t="s">
        <v>520</v>
      </c>
      <c r="M861" s="11"/>
      <c r="N861" s="96"/>
      <c r="O861" s="83"/>
      <c r="P861" s="84"/>
      <c r="Q861" s="84"/>
      <c r="R861" s="84"/>
      <c r="S861" s="84"/>
      <c r="T861" s="84"/>
      <c r="U861" s="84"/>
      <c r="V861" s="84"/>
      <c r="W861" s="84"/>
      <c r="X861" s="85"/>
      <c r="Z861" s="2">
        <f t="shared" si="42"/>
        <v>0</v>
      </c>
      <c r="AA861" s="2">
        <v>0</v>
      </c>
    </row>
    <row r="862" spans="1:27" ht="12" customHeight="1">
      <c r="A862" s="10">
        <v>858</v>
      </c>
      <c r="B862" s="98" t="s">
        <v>260</v>
      </c>
      <c r="C862" s="98" t="s">
        <v>260</v>
      </c>
      <c r="D862" s="11" t="s">
        <v>51</v>
      </c>
      <c r="E862" s="11" t="s">
        <v>304</v>
      </c>
      <c r="F862" s="12" t="s">
        <v>50</v>
      </c>
      <c r="G862" s="12" t="s">
        <v>310</v>
      </c>
      <c r="H862" s="12" t="s">
        <v>306</v>
      </c>
      <c r="I862" s="103" t="s">
        <v>504</v>
      </c>
      <c r="J862" s="11" t="str">
        <f>"12-16h"</f>
        <v>12-16h</v>
      </c>
      <c r="K862" s="12" t="s">
        <v>512</v>
      </c>
      <c r="L862" s="69" t="s">
        <v>519</v>
      </c>
      <c r="M862" s="11">
        <v>1</v>
      </c>
      <c r="N862" s="96">
        <v>1</v>
      </c>
      <c r="O862" s="83">
        <v>1</v>
      </c>
      <c r="P862" s="84"/>
      <c r="Q862" s="84"/>
      <c r="R862" s="84"/>
      <c r="S862" s="84"/>
      <c r="T862" s="84"/>
      <c r="U862" s="84"/>
      <c r="V862" s="84"/>
      <c r="W862" s="84"/>
      <c r="X862" s="85"/>
      <c r="Y862" s="2">
        <v>1</v>
      </c>
      <c r="Z862" s="2">
        <f t="shared" si="42"/>
        <v>1</v>
      </c>
      <c r="AA862" s="2">
        <v>1</v>
      </c>
    </row>
    <row r="863" spans="1:27" ht="12" customHeight="1">
      <c r="A863" s="10">
        <v>859</v>
      </c>
      <c r="B863" s="98" t="s">
        <v>199</v>
      </c>
      <c r="C863" s="98" t="s">
        <v>198</v>
      </c>
      <c r="D863" s="11" t="s">
        <v>51</v>
      </c>
      <c r="E863" s="11" t="s">
        <v>303</v>
      </c>
      <c r="F863" s="12" t="s">
        <v>48</v>
      </c>
      <c r="G863" s="12" t="s">
        <v>310</v>
      </c>
      <c r="H863" s="12" t="s">
        <v>306</v>
      </c>
      <c r="I863" s="11" t="s">
        <v>504</v>
      </c>
      <c r="J863" s="12" t="str">
        <f>"≥17h"</f>
        <v>≥17h</v>
      </c>
      <c r="K863" s="12" t="s">
        <v>47</v>
      </c>
      <c r="L863" s="69" t="s">
        <v>520</v>
      </c>
      <c r="M863" s="11">
        <v>1</v>
      </c>
      <c r="N863" s="96"/>
      <c r="O863" s="83"/>
      <c r="P863" s="84"/>
      <c r="Q863" s="84"/>
      <c r="R863" s="84"/>
      <c r="S863" s="84"/>
      <c r="T863" s="84"/>
      <c r="U863" s="84"/>
      <c r="V863" s="84"/>
      <c r="W863" s="84"/>
      <c r="X863" s="85"/>
      <c r="Z863" s="2">
        <f t="shared" si="42"/>
        <v>0</v>
      </c>
      <c r="AA863" s="2">
        <v>0</v>
      </c>
    </row>
    <row r="864" spans="1:27" ht="12" customHeight="1">
      <c r="A864" s="10">
        <v>860</v>
      </c>
      <c r="B864" s="98" t="s">
        <v>187</v>
      </c>
      <c r="C864" s="98" t="s">
        <v>168</v>
      </c>
      <c r="D864" s="11" t="s">
        <v>25</v>
      </c>
      <c r="E864" s="11" t="s">
        <v>304</v>
      </c>
      <c r="F864" s="12" t="s">
        <v>50</v>
      </c>
      <c r="G864" s="11" t="s">
        <v>511</v>
      </c>
      <c r="H864" s="12" t="s">
        <v>306</v>
      </c>
      <c r="I864" s="103" t="s">
        <v>504</v>
      </c>
      <c r="J864" s="12" t="str">
        <f>"≥17h"</f>
        <v>≥17h</v>
      </c>
      <c r="K864" s="12" t="s">
        <v>513</v>
      </c>
      <c r="L864" s="69" t="s">
        <v>520</v>
      </c>
      <c r="M864" s="11"/>
      <c r="N864" s="96"/>
      <c r="O864" s="83"/>
      <c r="P864" s="84"/>
      <c r="Q864" s="84"/>
      <c r="R864" s="84"/>
      <c r="S864" s="84"/>
      <c r="T864" s="84"/>
      <c r="U864" s="84"/>
      <c r="V864" s="84"/>
      <c r="W864" s="84"/>
      <c r="X864" s="85"/>
      <c r="Z864" s="2">
        <f t="shared" si="42"/>
        <v>0</v>
      </c>
      <c r="AA864" s="2">
        <v>0</v>
      </c>
    </row>
    <row r="865" spans="1:27" ht="12" customHeight="1">
      <c r="A865" s="10">
        <v>861</v>
      </c>
      <c r="B865" s="98" t="s">
        <v>88</v>
      </c>
      <c r="C865" s="98" t="s">
        <v>89</v>
      </c>
      <c r="D865" s="11" t="s">
        <v>52</v>
      </c>
      <c r="E865" s="11" t="s">
        <v>303</v>
      </c>
      <c r="F865" s="12" t="s">
        <v>49</v>
      </c>
      <c r="G865" s="12" t="s">
        <v>310</v>
      </c>
      <c r="H865" s="12" t="s">
        <v>306</v>
      </c>
      <c r="I865" s="103" t="s">
        <v>504</v>
      </c>
      <c r="J865" s="11" t="str">
        <f>"12-16h"</f>
        <v>12-16h</v>
      </c>
      <c r="K865" s="12" t="s">
        <v>513</v>
      </c>
      <c r="L865" s="69" t="s">
        <v>520</v>
      </c>
      <c r="M865" s="11">
        <v>1</v>
      </c>
      <c r="N865" s="96"/>
      <c r="O865" s="83"/>
      <c r="P865" s="84"/>
      <c r="Q865" s="84"/>
      <c r="R865" s="84"/>
      <c r="S865" s="84"/>
      <c r="T865" s="84"/>
      <c r="U865" s="84"/>
      <c r="V865" s="84"/>
      <c r="W865" s="84"/>
      <c r="X865" s="85"/>
      <c r="Z865" s="2">
        <f t="shared" si="42"/>
        <v>0</v>
      </c>
      <c r="AA865" s="2">
        <v>0</v>
      </c>
    </row>
    <row r="866" spans="1:27" ht="12" customHeight="1">
      <c r="A866" s="10">
        <v>862</v>
      </c>
      <c r="B866" s="98" t="s">
        <v>187</v>
      </c>
      <c r="C866" s="98" t="s">
        <v>168</v>
      </c>
      <c r="D866" s="11" t="s">
        <v>25</v>
      </c>
      <c r="E866" s="11" t="s">
        <v>304</v>
      </c>
      <c r="F866" s="12" t="s">
        <v>48</v>
      </c>
      <c r="G866" s="11" t="s">
        <v>511</v>
      </c>
      <c r="H866" s="12" t="s">
        <v>306</v>
      </c>
      <c r="I866" s="103" t="s">
        <v>504</v>
      </c>
      <c r="J866" s="11" t="str">
        <f>"12-16h"</f>
        <v>12-16h</v>
      </c>
      <c r="K866" s="12" t="s">
        <v>512</v>
      </c>
      <c r="L866" s="69" t="s">
        <v>520</v>
      </c>
      <c r="M866" s="11">
        <v>1</v>
      </c>
      <c r="N866" s="96">
        <v>1</v>
      </c>
      <c r="O866" s="83"/>
      <c r="P866" s="84"/>
      <c r="Q866" s="84"/>
      <c r="R866" s="84">
        <v>1</v>
      </c>
      <c r="S866" s="84"/>
      <c r="T866" s="84"/>
      <c r="U866" s="84"/>
      <c r="V866" s="84"/>
      <c r="W866" s="84"/>
      <c r="X866" s="85"/>
      <c r="Y866" s="2">
        <v>1</v>
      </c>
      <c r="Z866" s="2">
        <f t="shared" si="42"/>
        <v>1</v>
      </c>
      <c r="AA866" s="2">
        <v>1</v>
      </c>
    </row>
    <row r="867" spans="1:27" ht="12" customHeight="1">
      <c r="A867" s="10">
        <v>863</v>
      </c>
      <c r="B867" s="98" t="s">
        <v>260</v>
      </c>
      <c r="C867" s="98" t="s">
        <v>260</v>
      </c>
      <c r="D867" s="11" t="s">
        <v>52</v>
      </c>
      <c r="E867" s="11" t="s">
        <v>304</v>
      </c>
      <c r="F867" s="12" t="s">
        <v>50</v>
      </c>
      <c r="G867" s="12" t="s">
        <v>310</v>
      </c>
      <c r="H867" s="12" t="s">
        <v>306</v>
      </c>
      <c r="I867" s="11" t="s">
        <v>507</v>
      </c>
      <c r="J867" s="12" t="str">
        <f t="shared" ref="J867:J877" si="44">"≥17h"</f>
        <v>≥17h</v>
      </c>
      <c r="K867" s="12" t="s">
        <v>513</v>
      </c>
      <c r="L867" s="69" t="s">
        <v>519</v>
      </c>
      <c r="M867" s="11">
        <v>1</v>
      </c>
      <c r="N867" s="96">
        <v>1</v>
      </c>
      <c r="O867" s="83"/>
      <c r="P867" s="84"/>
      <c r="Q867" s="84"/>
      <c r="R867" s="84"/>
      <c r="S867" s="84"/>
      <c r="T867" s="84"/>
      <c r="U867" s="84"/>
      <c r="V867" s="84"/>
      <c r="W867" s="84">
        <v>1</v>
      </c>
      <c r="X867" s="85"/>
      <c r="Y867" s="2">
        <v>1</v>
      </c>
      <c r="Z867" s="2">
        <f t="shared" si="42"/>
        <v>1</v>
      </c>
      <c r="AA867" s="2">
        <v>1</v>
      </c>
    </row>
    <row r="868" spans="1:27" ht="12" customHeight="1">
      <c r="A868" s="10">
        <v>864</v>
      </c>
      <c r="B868" s="98" t="s">
        <v>88</v>
      </c>
      <c r="C868" s="98" t="s">
        <v>89</v>
      </c>
      <c r="D868" s="11" t="s">
        <v>51</v>
      </c>
      <c r="E868" s="11" t="s">
        <v>303</v>
      </c>
      <c r="F868" s="12" t="s">
        <v>49</v>
      </c>
      <c r="G868" s="12" t="s">
        <v>310</v>
      </c>
      <c r="H868" s="12" t="s">
        <v>306</v>
      </c>
      <c r="I868" s="103" t="s">
        <v>504</v>
      </c>
      <c r="J868" s="12" t="str">
        <f t="shared" si="44"/>
        <v>≥17h</v>
      </c>
      <c r="K868" s="12" t="s">
        <v>513</v>
      </c>
      <c r="L868" s="69" t="s">
        <v>520</v>
      </c>
      <c r="M868" s="11">
        <v>1</v>
      </c>
      <c r="N868" s="96"/>
      <c r="O868" s="83"/>
      <c r="P868" s="84"/>
      <c r="Q868" s="84"/>
      <c r="R868" s="84"/>
      <c r="S868" s="84"/>
      <c r="T868" s="84"/>
      <c r="U868" s="84"/>
      <c r="V868" s="84"/>
      <c r="W868" s="84"/>
      <c r="X868" s="85"/>
      <c r="Z868" s="2">
        <f t="shared" si="42"/>
        <v>0</v>
      </c>
      <c r="AA868" s="2">
        <v>0</v>
      </c>
    </row>
    <row r="869" spans="1:27" ht="12" customHeight="1">
      <c r="A869" s="10">
        <v>865</v>
      </c>
      <c r="B869" s="98" t="s">
        <v>260</v>
      </c>
      <c r="C869" s="98" t="s">
        <v>260</v>
      </c>
      <c r="D869" s="11" t="s">
        <v>52</v>
      </c>
      <c r="E869" s="11" t="s">
        <v>304</v>
      </c>
      <c r="F869" s="12" t="s">
        <v>50</v>
      </c>
      <c r="G869" s="12" t="s">
        <v>310</v>
      </c>
      <c r="H869" s="12" t="s">
        <v>306</v>
      </c>
      <c r="I869" s="11" t="s">
        <v>504</v>
      </c>
      <c r="J869" s="12" t="str">
        <f t="shared" si="44"/>
        <v>≥17h</v>
      </c>
      <c r="K869" s="12" t="s">
        <v>512</v>
      </c>
      <c r="L869" s="69" t="s">
        <v>519</v>
      </c>
      <c r="M869" s="11">
        <v>1</v>
      </c>
      <c r="N869" s="96"/>
      <c r="O869" s="83"/>
      <c r="P869" s="84"/>
      <c r="Q869" s="84"/>
      <c r="R869" s="84"/>
      <c r="S869" s="84"/>
      <c r="T869" s="84"/>
      <c r="U869" s="84"/>
      <c r="V869" s="84"/>
      <c r="W869" s="84"/>
      <c r="X869" s="85"/>
      <c r="Z869" s="2">
        <f t="shared" si="42"/>
        <v>0</v>
      </c>
      <c r="AA869" s="2">
        <v>0</v>
      </c>
    </row>
    <row r="870" spans="1:27" ht="12" customHeight="1">
      <c r="A870" s="10">
        <v>866</v>
      </c>
      <c r="B870" s="98" t="s">
        <v>199</v>
      </c>
      <c r="C870" s="98" t="s">
        <v>198</v>
      </c>
      <c r="D870" s="11" t="s">
        <v>52</v>
      </c>
      <c r="E870" s="11" t="s">
        <v>303</v>
      </c>
      <c r="F870" s="12" t="s">
        <v>49</v>
      </c>
      <c r="G870" s="12" t="s">
        <v>310</v>
      </c>
      <c r="H870" s="12" t="s">
        <v>306</v>
      </c>
      <c r="I870" s="103" t="s">
        <v>504</v>
      </c>
      <c r="J870" s="12" t="str">
        <f t="shared" si="44"/>
        <v>≥17h</v>
      </c>
      <c r="K870" s="12" t="s">
        <v>512</v>
      </c>
      <c r="L870" s="69" t="s">
        <v>520</v>
      </c>
      <c r="M870" s="11"/>
      <c r="N870" s="96"/>
      <c r="O870" s="83"/>
      <c r="P870" s="84"/>
      <c r="Q870" s="84"/>
      <c r="R870" s="84"/>
      <c r="S870" s="84"/>
      <c r="T870" s="84"/>
      <c r="U870" s="84"/>
      <c r="V870" s="84"/>
      <c r="W870" s="84"/>
      <c r="X870" s="85"/>
      <c r="Z870" s="2">
        <f t="shared" si="42"/>
        <v>0</v>
      </c>
      <c r="AA870" s="2">
        <v>0</v>
      </c>
    </row>
    <row r="871" spans="1:27" ht="12" customHeight="1">
      <c r="A871" s="10">
        <v>867</v>
      </c>
      <c r="B871" s="98" t="s">
        <v>185</v>
      </c>
      <c r="C871" s="98" t="s">
        <v>168</v>
      </c>
      <c r="D871" s="11" t="s">
        <v>52</v>
      </c>
      <c r="E871" s="11" t="s">
        <v>304</v>
      </c>
      <c r="F871" s="12" t="s">
        <v>50</v>
      </c>
      <c r="G871" s="11" t="s">
        <v>511</v>
      </c>
      <c r="H871" s="12" t="s">
        <v>306</v>
      </c>
      <c r="I871" s="11" t="s">
        <v>504</v>
      </c>
      <c r="J871" s="12" t="str">
        <f t="shared" si="44"/>
        <v>≥17h</v>
      </c>
      <c r="K871" s="12" t="s">
        <v>47</v>
      </c>
      <c r="L871" s="69" t="s">
        <v>520</v>
      </c>
      <c r="M871" s="11">
        <v>1</v>
      </c>
      <c r="N871" s="96"/>
      <c r="O871" s="83"/>
      <c r="P871" s="84"/>
      <c r="Q871" s="84"/>
      <c r="R871" s="84"/>
      <c r="S871" s="84"/>
      <c r="T871" s="84"/>
      <c r="U871" s="84"/>
      <c r="V871" s="84"/>
      <c r="W871" s="84"/>
      <c r="X871" s="85"/>
      <c r="Z871" s="2">
        <f t="shared" si="42"/>
        <v>0</v>
      </c>
      <c r="AA871" s="2">
        <v>0</v>
      </c>
    </row>
    <row r="872" spans="1:27" ht="12" customHeight="1">
      <c r="A872" s="10">
        <v>868</v>
      </c>
      <c r="B872" s="98" t="s">
        <v>88</v>
      </c>
      <c r="C872" s="98" t="s">
        <v>89</v>
      </c>
      <c r="D872" s="11" t="s">
        <v>51</v>
      </c>
      <c r="E872" s="11" t="s">
        <v>304</v>
      </c>
      <c r="F872" s="12" t="s">
        <v>50</v>
      </c>
      <c r="G872" s="12" t="s">
        <v>310</v>
      </c>
      <c r="H872" s="12" t="s">
        <v>306</v>
      </c>
      <c r="I872" s="12" t="s">
        <v>505</v>
      </c>
      <c r="J872" s="12" t="str">
        <f t="shared" si="44"/>
        <v>≥17h</v>
      </c>
      <c r="K872" s="12" t="s">
        <v>47</v>
      </c>
      <c r="L872" s="69" t="s">
        <v>520</v>
      </c>
      <c r="M872" s="11"/>
      <c r="N872" s="96"/>
      <c r="O872" s="83"/>
      <c r="P872" s="84"/>
      <c r="Q872" s="84"/>
      <c r="R872" s="84"/>
      <c r="S872" s="84"/>
      <c r="T872" s="84"/>
      <c r="U872" s="84"/>
      <c r="V872" s="84"/>
      <c r="W872" s="84"/>
      <c r="X872" s="85"/>
      <c r="Z872" s="2">
        <f t="shared" si="42"/>
        <v>0</v>
      </c>
      <c r="AA872" s="2">
        <v>0</v>
      </c>
    </row>
    <row r="873" spans="1:27" ht="12" customHeight="1">
      <c r="A873" s="10">
        <v>869</v>
      </c>
      <c r="B873" s="98" t="s">
        <v>88</v>
      </c>
      <c r="C873" s="98" t="s">
        <v>89</v>
      </c>
      <c r="D873" s="11" t="s">
        <v>52</v>
      </c>
      <c r="E873" s="11" t="s">
        <v>304</v>
      </c>
      <c r="F873" s="75" t="s">
        <v>47</v>
      </c>
      <c r="G873" s="12" t="s">
        <v>310</v>
      </c>
      <c r="H873" s="12" t="s">
        <v>306</v>
      </c>
      <c r="I873" s="103" t="s">
        <v>505</v>
      </c>
      <c r="J873" s="12" t="str">
        <f t="shared" si="44"/>
        <v>≥17h</v>
      </c>
      <c r="K873" s="12" t="s">
        <v>47</v>
      </c>
      <c r="L873" s="69" t="s">
        <v>520</v>
      </c>
      <c r="M873" s="11"/>
      <c r="N873" s="96"/>
      <c r="O873" s="83"/>
      <c r="P873" s="84"/>
      <c r="Q873" s="84"/>
      <c r="R873" s="84"/>
      <c r="S873" s="84"/>
      <c r="T873" s="84"/>
      <c r="U873" s="84"/>
      <c r="V873" s="84"/>
      <c r="W873" s="84"/>
      <c r="X873" s="85"/>
      <c r="Z873" s="2">
        <f t="shared" si="42"/>
        <v>0</v>
      </c>
      <c r="AA873" s="2">
        <v>0</v>
      </c>
    </row>
    <row r="874" spans="1:27" ht="12" customHeight="1">
      <c r="A874" s="10">
        <v>870</v>
      </c>
      <c r="B874" s="98" t="s">
        <v>262</v>
      </c>
      <c r="C874" s="98" t="s">
        <v>260</v>
      </c>
      <c r="D874" s="11" t="s">
        <v>52</v>
      </c>
      <c r="E874" s="11" t="s">
        <v>304</v>
      </c>
      <c r="F874" s="12" t="s">
        <v>49</v>
      </c>
      <c r="G874" s="11" t="s">
        <v>511</v>
      </c>
      <c r="H874" s="12" t="s">
        <v>307</v>
      </c>
      <c r="I874" s="11" t="s">
        <v>504</v>
      </c>
      <c r="J874" s="12" t="str">
        <f t="shared" si="44"/>
        <v>≥17h</v>
      </c>
      <c r="K874" s="12" t="s">
        <v>47</v>
      </c>
      <c r="L874" s="69" t="s">
        <v>519</v>
      </c>
      <c r="M874" s="11"/>
      <c r="N874" s="96"/>
      <c r="O874" s="83"/>
      <c r="P874" s="84"/>
      <c r="Q874" s="84"/>
      <c r="R874" s="84"/>
      <c r="S874" s="84"/>
      <c r="T874" s="84"/>
      <c r="U874" s="84"/>
      <c r="V874" s="84"/>
      <c r="W874" s="84"/>
      <c r="X874" s="85"/>
      <c r="Z874" s="2">
        <f t="shared" si="42"/>
        <v>0</v>
      </c>
      <c r="AA874" s="2">
        <v>0</v>
      </c>
    </row>
    <row r="875" spans="1:27" ht="12" customHeight="1">
      <c r="A875" s="10">
        <v>871</v>
      </c>
      <c r="B875" s="98" t="s">
        <v>183</v>
      </c>
      <c r="C875" s="98" t="s">
        <v>168</v>
      </c>
      <c r="D875" s="11" t="s">
        <v>52</v>
      </c>
      <c r="E875" s="11" t="s">
        <v>304</v>
      </c>
      <c r="F875" s="12" t="s">
        <v>49</v>
      </c>
      <c r="G875" s="11" t="s">
        <v>511</v>
      </c>
      <c r="H875" s="12" t="s">
        <v>306</v>
      </c>
      <c r="I875" s="103" t="s">
        <v>505</v>
      </c>
      <c r="J875" s="12" t="str">
        <f t="shared" si="44"/>
        <v>≥17h</v>
      </c>
      <c r="K875" s="12" t="s">
        <v>512</v>
      </c>
      <c r="L875" s="69" t="s">
        <v>520</v>
      </c>
      <c r="M875" s="11"/>
      <c r="N875" s="96"/>
      <c r="O875" s="83"/>
      <c r="P875" s="84"/>
      <c r="Q875" s="84"/>
      <c r="R875" s="84"/>
      <c r="S875" s="84"/>
      <c r="T875" s="84"/>
      <c r="U875" s="84"/>
      <c r="V875" s="84"/>
      <c r="W875" s="84"/>
      <c r="X875" s="85"/>
      <c r="Z875" s="2">
        <f t="shared" si="42"/>
        <v>0</v>
      </c>
      <c r="AA875" s="2">
        <v>0</v>
      </c>
    </row>
    <row r="876" spans="1:27" ht="12" customHeight="1">
      <c r="A876" s="10">
        <v>872</v>
      </c>
      <c r="B876" s="98" t="s">
        <v>263</v>
      </c>
      <c r="C876" s="98" t="s">
        <v>260</v>
      </c>
      <c r="D876" s="11" t="s">
        <v>52</v>
      </c>
      <c r="E876" s="11" t="s">
        <v>304</v>
      </c>
      <c r="F876" s="12" t="s">
        <v>49</v>
      </c>
      <c r="G876" s="11" t="s">
        <v>511</v>
      </c>
      <c r="H876" s="12" t="s">
        <v>308</v>
      </c>
      <c r="I876" s="11" t="s">
        <v>507</v>
      </c>
      <c r="J876" s="12" t="str">
        <f t="shared" si="44"/>
        <v>≥17h</v>
      </c>
      <c r="K876" s="12" t="s">
        <v>47</v>
      </c>
      <c r="L876" s="69" t="s">
        <v>519</v>
      </c>
      <c r="M876" s="11"/>
      <c r="N876" s="96"/>
      <c r="O876" s="83"/>
      <c r="P876" s="84"/>
      <c r="Q876" s="84"/>
      <c r="R876" s="84"/>
      <c r="S876" s="84"/>
      <c r="T876" s="84"/>
      <c r="U876" s="84"/>
      <c r="V876" s="84"/>
      <c r="W876" s="84"/>
      <c r="X876" s="85"/>
      <c r="Z876" s="2">
        <f t="shared" si="42"/>
        <v>0</v>
      </c>
      <c r="AA876" s="2">
        <v>0</v>
      </c>
    </row>
    <row r="877" spans="1:27" ht="12" customHeight="1">
      <c r="A877" s="10">
        <v>873</v>
      </c>
      <c r="B877" s="98" t="s">
        <v>199</v>
      </c>
      <c r="C877" s="98" t="s">
        <v>198</v>
      </c>
      <c r="D877" s="11" t="s">
        <v>52</v>
      </c>
      <c r="E877" s="11" t="s">
        <v>304</v>
      </c>
      <c r="F877" s="12" t="s">
        <v>49</v>
      </c>
      <c r="G877" s="12" t="s">
        <v>310</v>
      </c>
      <c r="H877" s="12" t="s">
        <v>307</v>
      </c>
      <c r="I877" s="11" t="s">
        <v>504</v>
      </c>
      <c r="J877" s="12" t="str">
        <f t="shared" si="44"/>
        <v>≥17h</v>
      </c>
      <c r="K877" s="12" t="s">
        <v>512</v>
      </c>
      <c r="L877" s="69" t="s">
        <v>520</v>
      </c>
      <c r="M877" s="11"/>
      <c r="N877" s="96"/>
      <c r="O877" s="83"/>
      <c r="P877" s="84"/>
      <c r="Q877" s="84"/>
      <c r="R877" s="84"/>
      <c r="S877" s="84"/>
      <c r="T877" s="84"/>
      <c r="U877" s="84"/>
      <c r="V877" s="84"/>
      <c r="W877" s="84"/>
      <c r="X877" s="85"/>
      <c r="Z877" s="2">
        <f t="shared" si="42"/>
        <v>0</v>
      </c>
      <c r="AA877" s="2">
        <v>0</v>
      </c>
    </row>
    <row r="878" spans="1:27" ht="12" customHeight="1">
      <c r="A878" s="10">
        <v>874</v>
      </c>
      <c r="B878" s="98" t="s">
        <v>88</v>
      </c>
      <c r="C878" s="98" t="s">
        <v>89</v>
      </c>
      <c r="D878" s="11" t="s">
        <v>51</v>
      </c>
      <c r="E878" s="11" t="s">
        <v>304</v>
      </c>
      <c r="F878" s="12" t="s">
        <v>50</v>
      </c>
      <c r="G878" s="12" t="s">
        <v>310</v>
      </c>
      <c r="H878" s="12" t="s">
        <v>306</v>
      </c>
      <c r="I878" s="11" t="s">
        <v>504</v>
      </c>
      <c r="J878" s="11" t="str">
        <f>"12-16h"</f>
        <v>12-16h</v>
      </c>
      <c r="K878" s="12" t="s">
        <v>47</v>
      </c>
      <c r="L878" s="69" t="s">
        <v>520</v>
      </c>
      <c r="M878" s="11">
        <v>1</v>
      </c>
      <c r="N878" s="96"/>
      <c r="O878" s="83"/>
      <c r="P878" s="84"/>
      <c r="Q878" s="84"/>
      <c r="R878" s="84"/>
      <c r="S878" s="84"/>
      <c r="T878" s="84"/>
      <c r="U878" s="84"/>
      <c r="V878" s="84"/>
      <c r="W878" s="84"/>
      <c r="X878" s="85"/>
      <c r="Z878" s="2">
        <f t="shared" si="42"/>
        <v>0</v>
      </c>
      <c r="AA878" s="2">
        <v>0</v>
      </c>
    </row>
    <row r="879" spans="1:27" ht="12" customHeight="1">
      <c r="A879" s="10">
        <v>875</v>
      </c>
      <c r="B879" s="98" t="s">
        <v>163</v>
      </c>
      <c r="C879" s="98" t="s">
        <v>60</v>
      </c>
      <c r="D879" s="11" t="s">
        <v>52</v>
      </c>
      <c r="E879" s="11" t="s">
        <v>304</v>
      </c>
      <c r="F879" s="12" t="s">
        <v>50</v>
      </c>
      <c r="G879" s="12" t="s">
        <v>510</v>
      </c>
      <c r="H879" s="12" t="s">
        <v>306</v>
      </c>
      <c r="I879" s="103" t="s">
        <v>504</v>
      </c>
      <c r="J879" s="12" t="str">
        <f>"≥17h"</f>
        <v>≥17h</v>
      </c>
      <c r="K879" s="12" t="s">
        <v>512</v>
      </c>
      <c r="L879" s="69" t="s">
        <v>520</v>
      </c>
      <c r="M879" s="11"/>
      <c r="N879" s="96"/>
      <c r="O879" s="83"/>
      <c r="P879" s="84"/>
      <c r="Q879" s="84"/>
      <c r="R879" s="84"/>
      <c r="S879" s="84"/>
      <c r="T879" s="84"/>
      <c r="U879" s="84"/>
      <c r="V879" s="84"/>
      <c r="W879" s="84"/>
      <c r="X879" s="85"/>
      <c r="Z879" s="2">
        <f t="shared" si="42"/>
        <v>0</v>
      </c>
      <c r="AA879" s="2">
        <v>0</v>
      </c>
    </row>
    <row r="880" spans="1:27" ht="12" customHeight="1">
      <c r="A880" s="10">
        <v>876</v>
      </c>
      <c r="B880" s="98" t="s">
        <v>263</v>
      </c>
      <c r="C880" s="98" t="s">
        <v>260</v>
      </c>
      <c r="D880" s="11" t="s">
        <v>52</v>
      </c>
      <c r="E880" s="11" t="s">
        <v>304</v>
      </c>
      <c r="F880" s="12" t="s">
        <v>49</v>
      </c>
      <c r="G880" s="11" t="s">
        <v>511</v>
      </c>
      <c r="H880" s="12" t="s">
        <v>307</v>
      </c>
      <c r="I880" s="103" t="s">
        <v>504</v>
      </c>
      <c r="J880" s="12" t="str">
        <f>"≥17h"</f>
        <v>≥17h</v>
      </c>
      <c r="K880" s="12" t="s">
        <v>512</v>
      </c>
      <c r="L880" s="69" t="s">
        <v>519</v>
      </c>
      <c r="M880" s="11"/>
      <c r="N880" s="96"/>
      <c r="O880" s="83"/>
      <c r="P880" s="84"/>
      <c r="Q880" s="84"/>
      <c r="R880" s="84"/>
      <c r="S880" s="84"/>
      <c r="T880" s="84"/>
      <c r="U880" s="84"/>
      <c r="V880" s="84"/>
      <c r="W880" s="84"/>
      <c r="X880" s="85"/>
      <c r="Z880" s="2">
        <f t="shared" si="42"/>
        <v>0</v>
      </c>
      <c r="AA880" s="2">
        <v>0</v>
      </c>
    </row>
    <row r="881" spans="1:27" ht="12" customHeight="1">
      <c r="A881" s="10">
        <v>877</v>
      </c>
      <c r="B881" s="98" t="s">
        <v>163</v>
      </c>
      <c r="C881" s="98" t="s">
        <v>60</v>
      </c>
      <c r="D881" s="11" t="s">
        <v>52</v>
      </c>
      <c r="E881" s="11" t="s">
        <v>303</v>
      </c>
      <c r="F881" s="12" t="s">
        <v>48</v>
      </c>
      <c r="G881" s="12" t="s">
        <v>310</v>
      </c>
      <c r="H881" s="12" t="s">
        <v>306</v>
      </c>
      <c r="I881" s="11" t="s">
        <v>504</v>
      </c>
      <c r="J881" s="12" t="str">
        <f>"≥17h"</f>
        <v>≥17h</v>
      </c>
      <c r="K881" s="12" t="s">
        <v>513</v>
      </c>
      <c r="L881" s="69" t="s">
        <v>520</v>
      </c>
      <c r="M881" s="11">
        <v>1</v>
      </c>
      <c r="N881" s="96"/>
      <c r="O881" s="83"/>
      <c r="P881" s="84"/>
      <c r="Q881" s="84"/>
      <c r="R881" s="84"/>
      <c r="S881" s="84"/>
      <c r="T881" s="84"/>
      <c r="U881" s="84"/>
      <c r="V881" s="84"/>
      <c r="W881" s="84"/>
      <c r="X881" s="85"/>
      <c r="Z881" s="2">
        <f t="shared" si="42"/>
        <v>0</v>
      </c>
      <c r="AA881" s="2">
        <v>0</v>
      </c>
    </row>
    <row r="882" spans="1:27" ht="12" customHeight="1">
      <c r="A882" s="10">
        <v>878</v>
      </c>
      <c r="B882" s="98" t="s">
        <v>88</v>
      </c>
      <c r="C882" s="98" t="s">
        <v>89</v>
      </c>
      <c r="D882" s="11" t="s">
        <v>52</v>
      </c>
      <c r="E882" s="11" t="s">
        <v>304</v>
      </c>
      <c r="F882" s="12" t="s">
        <v>49</v>
      </c>
      <c r="G882" s="12" t="s">
        <v>310</v>
      </c>
      <c r="H882" s="12" t="s">
        <v>306</v>
      </c>
      <c r="I882" s="103" t="s">
        <v>504</v>
      </c>
      <c r="J882" s="11" t="str">
        <f>"12-16h"</f>
        <v>12-16h</v>
      </c>
      <c r="K882" s="12" t="s">
        <v>512</v>
      </c>
      <c r="L882" s="69" t="s">
        <v>520</v>
      </c>
      <c r="M882" s="11"/>
      <c r="N882" s="96"/>
      <c r="O882" s="83"/>
      <c r="P882" s="84"/>
      <c r="Q882" s="84"/>
      <c r="R882" s="84"/>
      <c r="S882" s="84"/>
      <c r="T882" s="84"/>
      <c r="U882" s="84"/>
      <c r="V882" s="84"/>
      <c r="W882" s="84"/>
      <c r="X882" s="85"/>
      <c r="Z882" s="2">
        <f t="shared" si="42"/>
        <v>0</v>
      </c>
      <c r="AA882" s="2">
        <v>0</v>
      </c>
    </row>
    <row r="883" spans="1:27" ht="12" customHeight="1">
      <c r="A883" s="10">
        <v>879</v>
      </c>
      <c r="B883" s="98" t="s">
        <v>281</v>
      </c>
      <c r="C883" s="98" t="s">
        <v>281</v>
      </c>
      <c r="D883" s="11" t="s">
        <v>25</v>
      </c>
      <c r="E883" s="11" t="s">
        <v>304</v>
      </c>
      <c r="F883" s="12" t="s">
        <v>48</v>
      </c>
      <c r="G883" s="12" t="s">
        <v>310</v>
      </c>
      <c r="H883" s="12" t="s">
        <v>306</v>
      </c>
      <c r="I883" s="11" t="s">
        <v>507</v>
      </c>
      <c r="J883" s="12" t="str">
        <f>"≥17h"</f>
        <v>≥17h</v>
      </c>
      <c r="K883" s="12" t="s">
        <v>513</v>
      </c>
      <c r="L883" s="69" t="s">
        <v>519</v>
      </c>
      <c r="M883" s="11">
        <v>1</v>
      </c>
      <c r="N883" s="96"/>
      <c r="O883" s="83"/>
      <c r="P883" s="84"/>
      <c r="Q883" s="84"/>
      <c r="R883" s="84"/>
      <c r="S883" s="84"/>
      <c r="T883" s="84"/>
      <c r="U883" s="84"/>
      <c r="V883" s="84"/>
      <c r="W883" s="84"/>
      <c r="X883" s="85"/>
      <c r="Z883" s="2">
        <f t="shared" si="42"/>
        <v>0</v>
      </c>
      <c r="AA883" s="2">
        <v>0</v>
      </c>
    </row>
    <row r="884" spans="1:27" ht="12" customHeight="1">
      <c r="A884" s="10">
        <v>880</v>
      </c>
      <c r="B884" s="98" t="s">
        <v>291</v>
      </c>
      <c r="C884" s="98" t="s">
        <v>291</v>
      </c>
      <c r="D884" s="11" t="s">
        <v>51</v>
      </c>
      <c r="E884" s="11" t="s">
        <v>304</v>
      </c>
      <c r="F884" s="12" t="s">
        <v>49</v>
      </c>
      <c r="G884" s="12" t="s">
        <v>510</v>
      </c>
      <c r="H884" s="12" t="s">
        <v>308</v>
      </c>
      <c r="I884" s="11" t="s">
        <v>507</v>
      </c>
      <c r="J884" s="11" t="str">
        <f>"≤12h"</f>
        <v>≤12h</v>
      </c>
      <c r="K884" s="12" t="s">
        <v>512</v>
      </c>
      <c r="L884" s="69" t="s">
        <v>519</v>
      </c>
      <c r="M884" s="11">
        <v>1</v>
      </c>
      <c r="N884" s="96">
        <v>1</v>
      </c>
      <c r="O884" s="83"/>
      <c r="P884" s="84"/>
      <c r="Q884" s="84"/>
      <c r="R884" s="84"/>
      <c r="S884" s="84"/>
      <c r="T884" s="84"/>
      <c r="U884" s="84"/>
      <c r="V884" s="84"/>
      <c r="W884" s="84">
        <v>1</v>
      </c>
      <c r="X884" s="85"/>
      <c r="Y884" s="2">
        <v>1</v>
      </c>
      <c r="Z884" s="2">
        <f t="shared" si="42"/>
        <v>1</v>
      </c>
      <c r="AA884" s="2">
        <v>1</v>
      </c>
    </row>
    <row r="885" spans="1:27" ht="12" customHeight="1">
      <c r="A885" s="10">
        <v>881</v>
      </c>
      <c r="B885" s="98" t="s">
        <v>163</v>
      </c>
      <c r="C885" s="98" t="s">
        <v>60</v>
      </c>
      <c r="D885" s="11" t="s">
        <v>51</v>
      </c>
      <c r="E885" s="11" t="s">
        <v>303</v>
      </c>
      <c r="F885" s="12" t="s">
        <v>49</v>
      </c>
      <c r="G885" s="12" t="s">
        <v>310</v>
      </c>
      <c r="H885" s="12" t="s">
        <v>306</v>
      </c>
      <c r="I885" s="11" t="s">
        <v>504</v>
      </c>
      <c r="J885" s="12" t="str">
        <f t="shared" ref="J885:J891" si="45">"≥17h"</f>
        <v>≥17h</v>
      </c>
      <c r="K885" s="12" t="s">
        <v>47</v>
      </c>
      <c r="L885" s="69" t="s">
        <v>520</v>
      </c>
      <c r="M885" s="11">
        <v>1</v>
      </c>
      <c r="N885" s="96">
        <v>1</v>
      </c>
      <c r="O885" s="83"/>
      <c r="P885" s="84">
        <v>1</v>
      </c>
      <c r="Q885" s="84"/>
      <c r="R885" s="84"/>
      <c r="S885" s="84"/>
      <c r="T885" s="84"/>
      <c r="U885" s="84"/>
      <c r="V885" s="84"/>
      <c r="W885" s="84"/>
      <c r="X885" s="85"/>
      <c r="Y885" s="2">
        <v>1</v>
      </c>
      <c r="Z885" s="2">
        <f t="shared" si="42"/>
        <v>1</v>
      </c>
      <c r="AA885" s="2">
        <v>1</v>
      </c>
    </row>
    <row r="886" spans="1:27" ht="12" customHeight="1">
      <c r="A886" s="10">
        <v>882</v>
      </c>
      <c r="B886" s="98" t="s">
        <v>88</v>
      </c>
      <c r="C886" s="98" t="s">
        <v>89</v>
      </c>
      <c r="D886" s="11" t="s">
        <v>52</v>
      </c>
      <c r="E886" s="11" t="s">
        <v>304</v>
      </c>
      <c r="F886" s="12" t="s">
        <v>48</v>
      </c>
      <c r="G886" s="12" t="s">
        <v>310</v>
      </c>
      <c r="H886" s="12" t="s">
        <v>306</v>
      </c>
      <c r="I886" s="11" t="s">
        <v>504</v>
      </c>
      <c r="J886" s="12" t="str">
        <f t="shared" si="45"/>
        <v>≥17h</v>
      </c>
      <c r="K886" s="12" t="s">
        <v>513</v>
      </c>
      <c r="L886" s="69" t="s">
        <v>520</v>
      </c>
      <c r="M886" s="11">
        <v>1</v>
      </c>
      <c r="N886" s="96"/>
      <c r="O886" s="83"/>
      <c r="P886" s="84"/>
      <c r="Q886" s="84"/>
      <c r="R886" s="84"/>
      <c r="S886" s="84"/>
      <c r="T886" s="84"/>
      <c r="U886" s="84"/>
      <c r="V886" s="84"/>
      <c r="W886" s="84"/>
      <c r="X886" s="85"/>
      <c r="Z886" s="2">
        <f t="shared" si="42"/>
        <v>0</v>
      </c>
      <c r="AA886" s="2">
        <v>0</v>
      </c>
    </row>
    <row r="887" spans="1:27" ht="12" customHeight="1">
      <c r="A887" s="10">
        <v>883</v>
      </c>
      <c r="B887" s="98" t="s">
        <v>291</v>
      </c>
      <c r="C887" s="98" t="s">
        <v>291</v>
      </c>
      <c r="D887" s="11" t="s">
        <v>51</v>
      </c>
      <c r="E887" s="11" t="s">
        <v>304</v>
      </c>
      <c r="F887" s="12" t="s">
        <v>50</v>
      </c>
      <c r="G887" s="12" t="s">
        <v>310</v>
      </c>
      <c r="H887" s="12" t="s">
        <v>306</v>
      </c>
      <c r="I887" s="103" t="s">
        <v>504</v>
      </c>
      <c r="J887" s="12" t="str">
        <f t="shared" si="45"/>
        <v>≥17h</v>
      </c>
      <c r="K887" s="12" t="s">
        <v>47</v>
      </c>
      <c r="L887" s="69" t="s">
        <v>519</v>
      </c>
      <c r="M887" s="11"/>
      <c r="N887" s="96"/>
      <c r="O887" s="83"/>
      <c r="P887" s="84"/>
      <c r="Q887" s="84"/>
      <c r="R887" s="84"/>
      <c r="S887" s="84"/>
      <c r="T887" s="84"/>
      <c r="U887" s="84"/>
      <c r="V887" s="84"/>
      <c r="W887" s="84"/>
      <c r="X887" s="85"/>
      <c r="Z887" s="2">
        <f t="shared" si="42"/>
        <v>0</v>
      </c>
      <c r="AA887" s="2">
        <v>0</v>
      </c>
    </row>
    <row r="888" spans="1:27" ht="12" customHeight="1">
      <c r="A888" s="10">
        <v>884</v>
      </c>
      <c r="B888" s="98" t="s">
        <v>199</v>
      </c>
      <c r="C888" s="98" t="s">
        <v>198</v>
      </c>
      <c r="D888" s="11" t="s">
        <v>52</v>
      </c>
      <c r="E888" s="11" t="s">
        <v>304</v>
      </c>
      <c r="F888" s="12" t="s">
        <v>49</v>
      </c>
      <c r="G888" s="12" t="s">
        <v>310</v>
      </c>
      <c r="H888" s="12" t="s">
        <v>306</v>
      </c>
      <c r="I888" s="11" t="s">
        <v>507</v>
      </c>
      <c r="J888" s="12" t="str">
        <f t="shared" si="45"/>
        <v>≥17h</v>
      </c>
      <c r="K888" s="12" t="s">
        <v>47</v>
      </c>
      <c r="L888" s="69" t="s">
        <v>520</v>
      </c>
      <c r="M888" s="11"/>
      <c r="N888" s="96"/>
      <c r="O888" s="83"/>
      <c r="P888" s="84"/>
      <c r="Q888" s="84"/>
      <c r="R888" s="84"/>
      <c r="S888" s="84"/>
      <c r="T888" s="84"/>
      <c r="U888" s="84"/>
      <c r="V888" s="84"/>
      <c r="W888" s="84"/>
      <c r="X888" s="85"/>
      <c r="Z888" s="2">
        <f t="shared" si="42"/>
        <v>0</v>
      </c>
      <c r="AA888" s="2">
        <v>0</v>
      </c>
    </row>
    <row r="889" spans="1:27" ht="12" customHeight="1">
      <c r="A889" s="10">
        <v>885</v>
      </c>
      <c r="B889" s="98" t="s">
        <v>291</v>
      </c>
      <c r="C889" s="98" t="s">
        <v>291</v>
      </c>
      <c r="D889" s="11" t="s">
        <v>25</v>
      </c>
      <c r="E889" s="11" t="s">
        <v>304</v>
      </c>
      <c r="F889" s="12" t="s">
        <v>48</v>
      </c>
      <c r="G889" s="12" t="s">
        <v>310</v>
      </c>
      <c r="H889" s="12" t="s">
        <v>306</v>
      </c>
      <c r="I889" s="11" t="s">
        <v>504</v>
      </c>
      <c r="J889" s="12" t="str">
        <f t="shared" si="45"/>
        <v>≥17h</v>
      </c>
      <c r="K889" s="12" t="s">
        <v>512</v>
      </c>
      <c r="L889" s="69" t="s">
        <v>519</v>
      </c>
      <c r="M889" s="11">
        <v>1</v>
      </c>
      <c r="N889" s="96">
        <v>1</v>
      </c>
      <c r="O889" s="83"/>
      <c r="P889" s="84"/>
      <c r="Q889" s="84">
        <v>1</v>
      </c>
      <c r="R889" s="84"/>
      <c r="S889" s="84"/>
      <c r="T889" s="84"/>
      <c r="U889" s="84"/>
      <c r="V889" s="84"/>
      <c r="W889" s="84"/>
      <c r="X889" s="85"/>
      <c r="Y889" s="2">
        <v>1</v>
      </c>
      <c r="Z889" s="2">
        <f t="shared" si="42"/>
        <v>1</v>
      </c>
      <c r="AA889" s="2">
        <v>1</v>
      </c>
    </row>
    <row r="890" spans="1:27" ht="12" customHeight="1">
      <c r="A890" s="10">
        <v>886</v>
      </c>
      <c r="B890" s="98" t="s">
        <v>164</v>
      </c>
      <c r="C890" s="98" t="s">
        <v>60</v>
      </c>
      <c r="D890" s="11" t="s">
        <v>25</v>
      </c>
      <c r="E890" s="11" t="s">
        <v>303</v>
      </c>
      <c r="F890" s="12" t="s">
        <v>48</v>
      </c>
      <c r="G890" s="12" t="s">
        <v>510</v>
      </c>
      <c r="H890" s="12" t="s">
        <v>308</v>
      </c>
      <c r="I890" s="103" t="s">
        <v>504</v>
      </c>
      <c r="J890" s="12" t="str">
        <f t="shared" si="45"/>
        <v>≥17h</v>
      </c>
      <c r="K890" s="12" t="s">
        <v>512</v>
      </c>
      <c r="L890" s="69" t="s">
        <v>520</v>
      </c>
      <c r="M890" s="11">
        <v>1</v>
      </c>
      <c r="N890" s="96"/>
      <c r="O890" s="83"/>
      <c r="P890" s="84"/>
      <c r="Q890" s="84"/>
      <c r="R890" s="84"/>
      <c r="S890" s="84"/>
      <c r="T890" s="84"/>
      <c r="U890" s="84"/>
      <c r="V890" s="84"/>
      <c r="W890" s="84"/>
      <c r="X890" s="85"/>
      <c r="Z890" s="2">
        <f t="shared" si="42"/>
        <v>0</v>
      </c>
      <c r="AA890" s="2">
        <v>0</v>
      </c>
    </row>
    <row r="891" spans="1:27" ht="12" customHeight="1">
      <c r="A891" s="10">
        <v>887</v>
      </c>
      <c r="B891" s="98" t="s">
        <v>199</v>
      </c>
      <c r="C891" s="98" t="s">
        <v>198</v>
      </c>
      <c r="D891" s="11" t="s">
        <v>51</v>
      </c>
      <c r="E891" s="11" t="s">
        <v>303</v>
      </c>
      <c r="F891" s="12" t="s">
        <v>49</v>
      </c>
      <c r="G891" s="12" t="s">
        <v>310</v>
      </c>
      <c r="H891" s="12" t="s">
        <v>308</v>
      </c>
      <c r="I891" s="11" t="s">
        <v>507</v>
      </c>
      <c r="J891" s="12" t="str">
        <f t="shared" si="45"/>
        <v>≥17h</v>
      </c>
      <c r="K891" s="12" t="s">
        <v>47</v>
      </c>
      <c r="L891" s="69" t="s">
        <v>520</v>
      </c>
      <c r="M891" s="11"/>
      <c r="N891" s="96"/>
      <c r="O891" s="83"/>
      <c r="P891" s="84"/>
      <c r="Q891" s="84"/>
      <c r="R891" s="84"/>
      <c r="S891" s="84"/>
      <c r="T891" s="84"/>
      <c r="U891" s="84"/>
      <c r="V891" s="84"/>
      <c r="W891" s="84"/>
      <c r="X891" s="85"/>
      <c r="Z891" s="2">
        <f t="shared" si="42"/>
        <v>0</v>
      </c>
      <c r="AA891" s="2">
        <v>0</v>
      </c>
    </row>
    <row r="892" spans="1:27" ht="12" customHeight="1">
      <c r="A892" s="10">
        <v>888</v>
      </c>
      <c r="B892" s="98" t="s">
        <v>88</v>
      </c>
      <c r="C892" s="98" t="s">
        <v>89</v>
      </c>
      <c r="D892" s="11" t="s">
        <v>51</v>
      </c>
      <c r="E892" s="11" t="s">
        <v>304</v>
      </c>
      <c r="F892" s="12" t="s">
        <v>50</v>
      </c>
      <c r="G892" s="12" t="s">
        <v>310</v>
      </c>
      <c r="H892" s="12" t="s">
        <v>306</v>
      </c>
      <c r="I892" s="103" t="s">
        <v>504</v>
      </c>
      <c r="J892" s="11" t="str">
        <f>"12-16h"</f>
        <v>12-16h</v>
      </c>
      <c r="K892" s="12" t="s">
        <v>512</v>
      </c>
      <c r="L892" s="69" t="s">
        <v>520</v>
      </c>
      <c r="M892" s="11">
        <v>1</v>
      </c>
      <c r="N892" s="96"/>
      <c r="O892" s="83"/>
      <c r="P892" s="84"/>
      <c r="Q892" s="84"/>
      <c r="R892" s="84"/>
      <c r="S892" s="84"/>
      <c r="T892" s="84"/>
      <c r="U892" s="84"/>
      <c r="V892" s="84"/>
      <c r="W892" s="84"/>
      <c r="X892" s="85"/>
      <c r="Z892" s="2">
        <f t="shared" si="42"/>
        <v>0</v>
      </c>
      <c r="AA892" s="2">
        <v>0</v>
      </c>
    </row>
    <row r="893" spans="1:27" ht="12" customHeight="1">
      <c r="A893" s="10">
        <v>889</v>
      </c>
      <c r="B893" s="98" t="s">
        <v>164</v>
      </c>
      <c r="C893" s="98" t="s">
        <v>60</v>
      </c>
      <c r="D893" s="11" t="s">
        <v>51</v>
      </c>
      <c r="E893" s="11" t="s">
        <v>304</v>
      </c>
      <c r="F893" s="12" t="s">
        <v>50</v>
      </c>
      <c r="G893" s="12" t="s">
        <v>510</v>
      </c>
      <c r="H893" s="12" t="s">
        <v>308</v>
      </c>
      <c r="I893" s="11" t="s">
        <v>507</v>
      </c>
      <c r="J893" s="12" t="str">
        <f>"≥17h"</f>
        <v>≥17h</v>
      </c>
      <c r="K893" s="12" t="s">
        <v>47</v>
      </c>
      <c r="L893" s="69" t="s">
        <v>520</v>
      </c>
      <c r="M893" s="11">
        <v>1</v>
      </c>
      <c r="N893" s="96"/>
      <c r="O893" s="83"/>
      <c r="P893" s="84"/>
      <c r="Q893" s="84"/>
      <c r="R893" s="84"/>
      <c r="S893" s="84"/>
      <c r="T893" s="84"/>
      <c r="U893" s="84"/>
      <c r="V893" s="84"/>
      <c r="W893" s="84"/>
      <c r="X893" s="85"/>
      <c r="Z893" s="2">
        <f t="shared" si="42"/>
        <v>0</v>
      </c>
      <c r="AA893" s="2">
        <v>0</v>
      </c>
    </row>
    <row r="894" spans="1:27" ht="12" customHeight="1">
      <c r="A894" s="10">
        <v>890</v>
      </c>
      <c r="B894" s="98" t="s">
        <v>266</v>
      </c>
      <c r="C894" s="98" t="s">
        <v>264</v>
      </c>
      <c r="D894" s="11" t="s">
        <v>51</v>
      </c>
      <c r="E894" s="11" t="s">
        <v>303</v>
      </c>
      <c r="F894" s="12" t="s">
        <v>49</v>
      </c>
      <c r="G894" s="11" t="s">
        <v>511</v>
      </c>
      <c r="H894" s="12" t="s">
        <v>307</v>
      </c>
      <c r="I894" s="103" t="s">
        <v>505</v>
      </c>
      <c r="J894" s="11" t="str">
        <f>"12-16h"</f>
        <v>12-16h</v>
      </c>
      <c r="K894" s="12" t="s">
        <v>512</v>
      </c>
      <c r="L894" s="69" t="s">
        <v>519</v>
      </c>
      <c r="M894" s="11">
        <v>1</v>
      </c>
      <c r="N894" s="96">
        <v>1</v>
      </c>
      <c r="O894" s="83"/>
      <c r="P894" s="84"/>
      <c r="Q894" s="84"/>
      <c r="R894" s="84"/>
      <c r="S894" s="84"/>
      <c r="T894" s="84"/>
      <c r="U894" s="84"/>
      <c r="V894" s="84"/>
      <c r="W894" s="84">
        <v>1</v>
      </c>
      <c r="X894" s="85"/>
      <c r="Y894" s="2">
        <v>1</v>
      </c>
      <c r="Z894" s="2">
        <f t="shared" si="42"/>
        <v>1</v>
      </c>
      <c r="AA894" s="2">
        <v>1</v>
      </c>
    </row>
    <row r="895" spans="1:27" ht="12" customHeight="1">
      <c r="A895" s="10">
        <v>891</v>
      </c>
      <c r="B895" s="98" t="s">
        <v>289</v>
      </c>
      <c r="C895" s="98" t="s">
        <v>281</v>
      </c>
      <c r="D895" s="11" t="s">
        <v>25</v>
      </c>
      <c r="E895" s="11" t="s">
        <v>304</v>
      </c>
      <c r="F895" s="12" t="s">
        <v>48</v>
      </c>
      <c r="G895" s="12" t="s">
        <v>510</v>
      </c>
      <c r="H895" s="12" t="s">
        <v>306</v>
      </c>
      <c r="I895" s="11" t="s">
        <v>504</v>
      </c>
      <c r="J895" s="11" t="str">
        <f>"12-16h"</f>
        <v>12-16h</v>
      </c>
      <c r="K895" s="12" t="s">
        <v>512</v>
      </c>
      <c r="L895" s="69" t="s">
        <v>519</v>
      </c>
      <c r="M895" s="11">
        <v>1</v>
      </c>
      <c r="N895" s="96"/>
      <c r="O895" s="83"/>
      <c r="P895" s="84"/>
      <c r="Q895" s="84"/>
      <c r="R895" s="84"/>
      <c r="S895" s="84"/>
      <c r="T895" s="84"/>
      <c r="U895" s="84"/>
      <c r="V895" s="84"/>
      <c r="W895" s="84"/>
      <c r="X895" s="85"/>
      <c r="Z895" s="2">
        <f t="shared" si="42"/>
        <v>0</v>
      </c>
      <c r="AA895" s="2">
        <v>0</v>
      </c>
    </row>
    <row r="896" spans="1:27" ht="12" customHeight="1">
      <c r="A896" s="10">
        <v>892</v>
      </c>
      <c r="B896" s="98" t="s">
        <v>266</v>
      </c>
      <c r="C896" s="98" t="s">
        <v>264</v>
      </c>
      <c r="D896" s="11" t="s">
        <v>51</v>
      </c>
      <c r="E896" s="11" t="s">
        <v>304</v>
      </c>
      <c r="F896" s="12" t="s">
        <v>50</v>
      </c>
      <c r="G896" s="11" t="s">
        <v>511</v>
      </c>
      <c r="H896" s="12" t="s">
        <v>307</v>
      </c>
      <c r="I896" s="11" t="s">
        <v>504</v>
      </c>
      <c r="J896" s="12" t="str">
        <f>"≥17h"</f>
        <v>≥17h</v>
      </c>
      <c r="K896" s="12" t="s">
        <v>512</v>
      </c>
      <c r="L896" s="69" t="s">
        <v>519</v>
      </c>
      <c r="M896" s="11"/>
      <c r="N896" s="96"/>
      <c r="O896" s="83"/>
      <c r="P896" s="84"/>
      <c r="Q896" s="84"/>
      <c r="R896" s="84"/>
      <c r="S896" s="84"/>
      <c r="T896" s="84"/>
      <c r="U896" s="84"/>
      <c r="V896" s="84"/>
      <c r="W896" s="84"/>
      <c r="X896" s="85"/>
      <c r="Z896" s="2">
        <f t="shared" si="42"/>
        <v>0</v>
      </c>
      <c r="AA896" s="2">
        <v>0</v>
      </c>
    </row>
    <row r="897" spans="1:27" ht="12" customHeight="1">
      <c r="A897" s="10">
        <v>893</v>
      </c>
      <c r="B897" s="98" t="s">
        <v>112</v>
      </c>
      <c r="C897" s="98" t="s">
        <v>71</v>
      </c>
      <c r="D897" s="11" t="s">
        <v>52</v>
      </c>
      <c r="E897" s="11" t="s">
        <v>304</v>
      </c>
      <c r="F897" s="12" t="s">
        <v>48</v>
      </c>
      <c r="G897" s="12" t="s">
        <v>510</v>
      </c>
      <c r="H897" s="12" t="s">
        <v>306</v>
      </c>
      <c r="I897" s="103" t="s">
        <v>504</v>
      </c>
      <c r="J897" s="12" t="str">
        <f>"≥17h"</f>
        <v>≥17h</v>
      </c>
      <c r="K897" s="12" t="s">
        <v>47</v>
      </c>
      <c r="L897" s="69" t="s">
        <v>520</v>
      </c>
      <c r="M897" s="11"/>
      <c r="N897" s="96"/>
      <c r="O897" s="83"/>
      <c r="P897" s="84"/>
      <c r="Q897" s="84"/>
      <c r="R897" s="84"/>
      <c r="S897" s="84"/>
      <c r="T897" s="84"/>
      <c r="U897" s="84"/>
      <c r="V897" s="84"/>
      <c r="W897" s="84"/>
      <c r="X897" s="85"/>
      <c r="Z897" s="2">
        <f t="shared" si="42"/>
        <v>0</v>
      </c>
      <c r="AA897" s="2">
        <v>0</v>
      </c>
    </row>
    <row r="898" spans="1:27" ht="12" customHeight="1">
      <c r="A898" s="10">
        <v>894</v>
      </c>
      <c r="B898" s="98" t="s">
        <v>281</v>
      </c>
      <c r="C898" s="98" t="s">
        <v>281</v>
      </c>
      <c r="D898" s="11" t="s">
        <v>52</v>
      </c>
      <c r="E898" s="11" t="s">
        <v>304</v>
      </c>
      <c r="F898" s="12" t="s">
        <v>50</v>
      </c>
      <c r="G898" s="12" t="s">
        <v>510</v>
      </c>
      <c r="H898" s="12" t="s">
        <v>308</v>
      </c>
      <c r="I898" s="11" t="s">
        <v>507</v>
      </c>
      <c r="J898" s="12" t="str">
        <f>"≥17h"</f>
        <v>≥17h</v>
      </c>
      <c r="K898" s="12" t="s">
        <v>513</v>
      </c>
      <c r="L898" s="69" t="s">
        <v>519</v>
      </c>
      <c r="M898" s="11">
        <v>1</v>
      </c>
      <c r="N898" s="96"/>
      <c r="O898" s="83"/>
      <c r="P898" s="84"/>
      <c r="Q898" s="84"/>
      <c r="R898" s="84"/>
      <c r="S898" s="84"/>
      <c r="T898" s="84"/>
      <c r="U898" s="84"/>
      <c r="V898" s="84"/>
      <c r="W898" s="84"/>
      <c r="X898" s="85"/>
      <c r="Z898" s="2">
        <f t="shared" si="42"/>
        <v>0</v>
      </c>
      <c r="AA898" s="2">
        <v>0</v>
      </c>
    </row>
    <row r="899" spans="1:27" ht="12" customHeight="1">
      <c r="A899" s="10">
        <v>895</v>
      </c>
      <c r="B899" s="98" t="s">
        <v>281</v>
      </c>
      <c r="C899" s="98" t="s">
        <v>281</v>
      </c>
      <c r="D899" s="11" t="s">
        <v>25</v>
      </c>
      <c r="E899" s="11" t="s">
        <v>304</v>
      </c>
      <c r="F899" s="12" t="s">
        <v>50</v>
      </c>
      <c r="G899" s="12" t="s">
        <v>310</v>
      </c>
      <c r="H899" s="12" t="s">
        <v>306</v>
      </c>
      <c r="I899" s="11" t="s">
        <v>504</v>
      </c>
      <c r="J899" s="12" t="str">
        <f>"≥17h"</f>
        <v>≥17h</v>
      </c>
      <c r="K899" s="12" t="s">
        <v>47</v>
      </c>
      <c r="L899" s="69" t="s">
        <v>519</v>
      </c>
      <c r="M899" s="11">
        <v>1</v>
      </c>
      <c r="N899" s="96">
        <v>1</v>
      </c>
      <c r="O899" s="83"/>
      <c r="P899" s="84"/>
      <c r="Q899" s="84">
        <v>1</v>
      </c>
      <c r="R899" s="84"/>
      <c r="S899" s="84"/>
      <c r="T899" s="84"/>
      <c r="U899" s="84"/>
      <c r="V899" s="84"/>
      <c r="W899" s="84"/>
      <c r="X899" s="85"/>
      <c r="Y899" s="2">
        <v>1</v>
      </c>
      <c r="Z899" s="2">
        <f t="shared" si="42"/>
        <v>1</v>
      </c>
      <c r="AA899" s="2">
        <v>1</v>
      </c>
    </row>
    <row r="900" spans="1:27" ht="12" customHeight="1">
      <c r="A900" s="10">
        <v>896</v>
      </c>
      <c r="B900" s="98" t="s">
        <v>90</v>
      </c>
      <c r="C900" s="98" t="s">
        <v>89</v>
      </c>
      <c r="D900" s="11" t="s">
        <v>51</v>
      </c>
      <c r="E900" s="11" t="s">
        <v>303</v>
      </c>
      <c r="F900" s="12" t="s">
        <v>49</v>
      </c>
      <c r="G900" s="12" t="s">
        <v>510</v>
      </c>
      <c r="H900" s="12" t="s">
        <v>307</v>
      </c>
      <c r="I900" s="11" t="s">
        <v>504</v>
      </c>
      <c r="J900" s="11" t="str">
        <f>"12-16h"</f>
        <v>12-16h</v>
      </c>
      <c r="K900" s="12" t="s">
        <v>47</v>
      </c>
      <c r="L900" s="69" t="s">
        <v>520</v>
      </c>
      <c r="M900" s="11">
        <v>1</v>
      </c>
      <c r="N900" s="96"/>
      <c r="O900" s="83"/>
      <c r="P900" s="84"/>
      <c r="Q900" s="84"/>
      <c r="R900" s="84"/>
      <c r="S900" s="84"/>
      <c r="T900" s="84"/>
      <c r="U900" s="84"/>
      <c r="V900" s="84"/>
      <c r="W900" s="84"/>
      <c r="X900" s="85"/>
      <c r="Z900" s="2">
        <f t="shared" si="42"/>
        <v>0</v>
      </c>
      <c r="AA900" s="2">
        <v>0</v>
      </c>
    </row>
    <row r="901" spans="1:27" ht="12" customHeight="1">
      <c r="A901" s="10">
        <v>897</v>
      </c>
      <c r="B901" s="98" t="s">
        <v>199</v>
      </c>
      <c r="C901" s="98" t="s">
        <v>198</v>
      </c>
      <c r="D901" s="11" t="s">
        <v>52</v>
      </c>
      <c r="E901" s="11" t="s">
        <v>304</v>
      </c>
      <c r="F901" s="12" t="s">
        <v>48</v>
      </c>
      <c r="G901" s="12" t="s">
        <v>310</v>
      </c>
      <c r="H901" s="12" t="s">
        <v>306</v>
      </c>
      <c r="I901" s="103" t="s">
        <v>505</v>
      </c>
      <c r="J901" s="12" t="str">
        <f>"≥17h"</f>
        <v>≥17h</v>
      </c>
      <c r="K901" s="12" t="s">
        <v>513</v>
      </c>
      <c r="L901" s="69" t="s">
        <v>520</v>
      </c>
      <c r="M901" s="11">
        <v>1</v>
      </c>
      <c r="N901" s="96"/>
      <c r="O901" s="83"/>
      <c r="P901" s="84"/>
      <c r="Q901" s="84"/>
      <c r="R901" s="84"/>
      <c r="S901" s="84"/>
      <c r="T901" s="84"/>
      <c r="U901" s="84"/>
      <c r="V901" s="84"/>
      <c r="W901" s="84"/>
      <c r="X901" s="85"/>
      <c r="Z901" s="2">
        <f t="shared" si="42"/>
        <v>0</v>
      </c>
      <c r="AA901" s="2">
        <v>0</v>
      </c>
    </row>
    <row r="902" spans="1:27" ht="12" customHeight="1">
      <c r="A902" s="10">
        <v>898</v>
      </c>
      <c r="B902" s="98" t="s">
        <v>285</v>
      </c>
      <c r="C902" s="98" t="s">
        <v>281</v>
      </c>
      <c r="D902" s="11" t="s">
        <v>25</v>
      </c>
      <c r="E902" s="11" t="s">
        <v>304</v>
      </c>
      <c r="F902" s="12" t="s">
        <v>48</v>
      </c>
      <c r="G902" s="11" t="s">
        <v>511</v>
      </c>
      <c r="H902" s="12" t="s">
        <v>306</v>
      </c>
      <c r="I902" s="103" t="s">
        <v>504</v>
      </c>
      <c r="J902" s="11" t="str">
        <f>"12-16h"</f>
        <v>12-16h</v>
      </c>
      <c r="K902" s="12" t="s">
        <v>513</v>
      </c>
      <c r="L902" s="69" t="s">
        <v>519</v>
      </c>
      <c r="M902" s="11">
        <v>1</v>
      </c>
      <c r="N902" s="96"/>
      <c r="O902" s="83"/>
      <c r="P902" s="84"/>
      <c r="Q902" s="84"/>
      <c r="R902" s="84"/>
      <c r="S902" s="84"/>
      <c r="T902" s="84"/>
      <c r="U902" s="84"/>
      <c r="V902" s="84"/>
      <c r="W902" s="84"/>
      <c r="X902" s="85"/>
      <c r="Z902" s="2">
        <f t="shared" ref="Z902:Z965" si="46">SUM(O902:X902)</f>
        <v>0</v>
      </c>
      <c r="AA902" s="2">
        <v>0</v>
      </c>
    </row>
    <row r="903" spans="1:27" ht="12" customHeight="1">
      <c r="A903" s="10">
        <v>899</v>
      </c>
      <c r="B903" s="98" t="s">
        <v>106</v>
      </c>
      <c r="C903" s="98" t="s">
        <v>71</v>
      </c>
      <c r="D903" s="11" t="s">
        <v>51</v>
      </c>
      <c r="E903" s="11" t="s">
        <v>304</v>
      </c>
      <c r="F903" s="12" t="s">
        <v>48</v>
      </c>
      <c r="G903" s="12" t="s">
        <v>510</v>
      </c>
      <c r="H903" s="12" t="s">
        <v>308</v>
      </c>
      <c r="I903" s="103" t="s">
        <v>504</v>
      </c>
      <c r="J903" s="12" t="str">
        <f>"≥17h"</f>
        <v>≥17h</v>
      </c>
      <c r="K903" s="12" t="s">
        <v>513</v>
      </c>
      <c r="L903" s="69" t="s">
        <v>520</v>
      </c>
      <c r="M903" s="11">
        <v>1</v>
      </c>
      <c r="N903" s="96"/>
      <c r="O903" s="83"/>
      <c r="P903" s="84"/>
      <c r="Q903" s="84"/>
      <c r="R903" s="84"/>
      <c r="S903" s="84"/>
      <c r="T903" s="84"/>
      <c r="U903" s="84"/>
      <c r="V903" s="84"/>
      <c r="W903" s="84"/>
      <c r="X903" s="85"/>
      <c r="Z903" s="2">
        <f t="shared" si="46"/>
        <v>0</v>
      </c>
      <c r="AA903" s="2">
        <v>0</v>
      </c>
    </row>
    <row r="904" spans="1:27" ht="12" customHeight="1">
      <c r="A904" s="10">
        <v>900</v>
      </c>
      <c r="B904" s="98" t="s">
        <v>281</v>
      </c>
      <c r="C904" s="98" t="s">
        <v>281</v>
      </c>
      <c r="D904" s="11" t="s">
        <v>52</v>
      </c>
      <c r="E904" s="11" t="s">
        <v>303</v>
      </c>
      <c r="F904" s="12" t="s">
        <v>49</v>
      </c>
      <c r="G904" s="12" t="s">
        <v>310</v>
      </c>
      <c r="H904" s="12" t="s">
        <v>306</v>
      </c>
      <c r="I904" s="103" t="s">
        <v>504</v>
      </c>
      <c r="J904" s="12" t="str">
        <f>"≥17h"</f>
        <v>≥17h</v>
      </c>
      <c r="K904" s="12" t="s">
        <v>513</v>
      </c>
      <c r="L904" s="69" t="s">
        <v>519</v>
      </c>
      <c r="M904" s="11">
        <v>1</v>
      </c>
      <c r="N904" s="96">
        <v>1</v>
      </c>
      <c r="O904" s="83">
        <v>1</v>
      </c>
      <c r="P904" s="84">
        <v>1</v>
      </c>
      <c r="Q904" s="84">
        <v>1</v>
      </c>
      <c r="R904" s="84"/>
      <c r="S904" s="84"/>
      <c r="T904" s="84"/>
      <c r="U904" s="84"/>
      <c r="V904" s="84"/>
      <c r="W904" s="84"/>
      <c r="X904" s="85"/>
      <c r="Y904" s="2">
        <v>1</v>
      </c>
      <c r="Z904" s="2">
        <f t="shared" si="46"/>
        <v>3</v>
      </c>
      <c r="AA904" s="2">
        <v>1</v>
      </c>
    </row>
    <row r="905" spans="1:27" ht="12" customHeight="1">
      <c r="A905" s="10">
        <v>901</v>
      </c>
      <c r="B905" s="98" t="s">
        <v>259</v>
      </c>
      <c r="C905" s="98" t="s">
        <v>256</v>
      </c>
      <c r="D905" s="11" t="s">
        <v>52</v>
      </c>
      <c r="E905" s="11" t="s">
        <v>304</v>
      </c>
      <c r="F905" s="12" t="s">
        <v>50</v>
      </c>
      <c r="G905" s="11" t="s">
        <v>511</v>
      </c>
      <c r="H905" s="12" t="s">
        <v>307</v>
      </c>
      <c r="I905" s="11" t="s">
        <v>507</v>
      </c>
      <c r="J905" s="12" t="str">
        <f>"≥17h"</f>
        <v>≥17h</v>
      </c>
      <c r="K905" s="12" t="s">
        <v>513</v>
      </c>
      <c r="L905" s="69" t="s">
        <v>519</v>
      </c>
      <c r="M905" s="11">
        <v>1</v>
      </c>
      <c r="N905" s="96"/>
      <c r="O905" s="83"/>
      <c r="P905" s="84"/>
      <c r="Q905" s="84"/>
      <c r="R905" s="84"/>
      <c r="S905" s="84"/>
      <c r="T905" s="84"/>
      <c r="U905" s="84"/>
      <c r="V905" s="84"/>
      <c r="W905" s="84"/>
      <c r="X905" s="85"/>
      <c r="Z905" s="2">
        <f t="shared" si="46"/>
        <v>0</v>
      </c>
      <c r="AA905" s="2">
        <v>0</v>
      </c>
    </row>
    <row r="906" spans="1:27" ht="12" customHeight="1">
      <c r="A906" s="10">
        <v>902</v>
      </c>
      <c r="B906" s="98" t="s">
        <v>90</v>
      </c>
      <c r="C906" s="98" t="s">
        <v>89</v>
      </c>
      <c r="D906" s="11" t="s">
        <v>51</v>
      </c>
      <c r="E906" s="11" t="s">
        <v>303</v>
      </c>
      <c r="F906" s="12" t="s">
        <v>50</v>
      </c>
      <c r="G906" s="12" t="s">
        <v>310</v>
      </c>
      <c r="H906" s="12" t="s">
        <v>306</v>
      </c>
      <c r="I906" s="103" t="s">
        <v>505</v>
      </c>
      <c r="J906" s="12" t="str">
        <f>"≥17h"</f>
        <v>≥17h</v>
      </c>
      <c r="K906" s="12" t="s">
        <v>47</v>
      </c>
      <c r="L906" s="69" t="s">
        <v>520</v>
      </c>
      <c r="M906" s="11">
        <v>1</v>
      </c>
      <c r="N906" s="96"/>
      <c r="O906" s="83"/>
      <c r="P906" s="84"/>
      <c r="Q906" s="84"/>
      <c r="R906" s="84"/>
      <c r="S906" s="84"/>
      <c r="T906" s="84"/>
      <c r="U906" s="84"/>
      <c r="V906" s="84"/>
      <c r="W906" s="84"/>
      <c r="X906" s="85"/>
      <c r="Z906" s="2">
        <f t="shared" si="46"/>
        <v>0</v>
      </c>
      <c r="AA906" s="2">
        <v>0</v>
      </c>
    </row>
    <row r="907" spans="1:27" ht="12" customHeight="1">
      <c r="A907" s="10">
        <v>903</v>
      </c>
      <c r="B907" s="98" t="s">
        <v>281</v>
      </c>
      <c r="C907" s="98" t="s">
        <v>281</v>
      </c>
      <c r="D907" s="11" t="s">
        <v>52</v>
      </c>
      <c r="E907" s="11" t="s">
        <v>303</v>
      </c>
      <c r="F907" s="12" t="s">
        <v>49</v>
      </c>
      <c r="G907" s="12" t="s">
        <v>310</v>
      </c>
      <c r="H907" s="12" t="s">
        <v>306</v>
      </c>
      <c r="I907" s="103" t="s">
        <v>504</v>
      </c>
      <c r="J907" s="12" t="str">
        <f>"≥17h"</f>
        <v>≥17h</v>
      </c>
      <c r="K907" s="12" t="s">
        <v>513</v>
      </c>
      <c r="L907" s="69" t="s">
        <v>519</v>
      </c>
      <c r="M907" s="11">
        <v>1</v>
      </c>
      <c r="N907" s="96">
        <v>1</v>
      </c>
      <c r="O907" s="83">
        <v>1</v>
      </c>
      <c r="P907" s="84">
        <v>1</v>
      </c>
      <c r="Q907" s="84"/>
      <c r="R907" s="84"/>
      <c r="S907" s="84"/>
      <c r="T907" s="84"/>
      <c r="U907" s="84"/>
      <c r="V907" s="84"/>
      <c r="W907" s="84"/>
      <c r="X907" s="85"/>
      <c r="Y907" s="2">
        <v>1</v>
      </c>
      <c r="Z907" s="2">
        <f t="shared" si="46"/>
        <v>2</v>
      </c>
      <c r="AA907" s="2">
        <v>1</v>
      </c>
    </row>
    <row r="908" spans="1:27" ht="12" customHeight="1">
      <c r="A908" s="10">
        <v>904</v>
      </c>
      <c r="B908" s="98" t="s">
        <v>106</v>
      </c>
      <c r="C908" s="98" t="s">
        <v>71</v>
      </c>
      <c r="D908" s="11" t="s">
        <v>51</v>
      </c>
      <c r="E908" s="11" t="s">
        <v>303</v>
      </c>
      <c r="F908" s="12" t="s">
        <v>48</v>
      </c>
      <c r="G908" s="12" t="s">
        <v>310</v>
      </c>
      <c r="H908" s="12" t="s">
        <v>306</v>
      </c>
      <c r="I908" s="11" t="s">
        <v>507</v>
      </c>
      <c r="J908" s="11" t="str">
        <f>"12-16h"</f>
        <v>12-16h</v>
      </c>
      <c r="K908" s="12" t="s">
        <v>513</v>
      </c>
      <c r="L908" s="69" t="s">
        <v>520</v>
      </c>
      <c r="M908" s="11"/>
      <c r="N908" s="96"/>
      <c r="O908" s="83"/>
      <c r="P908" s="84"/>
      <c r="Q908" s="84"/>
      <c r="R908" s="84"/>
      <c r="S908" s="84"/>
      <c r="T908" s="84"/>
      <c r="U908" s="84"/>
      <c r="V908" s="84"/>
      <c r="W908" s="84"/>
      <c r="X908" s="85"/>
      <c r="Z908" s="2">
        <f t="shared" si="46"/>
        <v>0</v>
      </c>
      <c r="AA908" s="2">
        <v>0</v>
      </c>
    </row>
    <row r="909" spans="1:27" ht="12" customHeight="1">
      <c r="A909" s="10">
        <v>905</v>
      </c>
      <c r="B909" s="98" t="s">
        <v>91</v>
      </c>
      <c r="C909" s="98" t="s">
        <v>264</v>
      </c>
      <c r="D909" s="11" t="s">
        <v>52</v>
      </c>
      <c r="E909" s="11" t="s">
        <v>304</v>
      </c>
      <c r="F909" s="12" t="s">
        <v>49</v>
      </c>
      <c r="G909" s="11" t="s">
        <v>511</v>
      </c>
      <c r="H909" s="12" t="s">
        <v>308</v>
      </c>
      <c r="I909" s="11" t="s">
        <v>504</v>
      </c>
      <c r="J909" s="12" t="str">
        <f>"≥17h"</f>
        <v>≥17h</v>
      </c>
      <c r="K909" s="12" t="s">
        <v>512</v>
      </c>
      <c r="L909" s="69" t="s">
        <v>519</v>
      </c>
      <c r="M909" s="11">
        <v>1</v>
      </c>
      <c r="N909" s="96">
        <v>1</v>
      </c>
      <c r="O909" s="83">
        <v>1</v>
      </c>
      <c r="P909" s="84"/>
      <c r="Q909" s="84"/>
      <c r="R909" s="84"/>
      <c r="S909" s="84"/>
      <c r="T909" s="84"/>
      <c r="U909" s="84"/>
      <c r="V909" s="84"/>
      <c r="W909" s="84"/>
      <c r="X909" s="85"/>
      <c r="Y909" s="2">
        <v>1</v>
      </c>
      <c r="Z909" s="2">
        <f t="shared" si="46"/>
        <v>1</v>
      </c>
      <c r="AA909" s="2">
        <v>1</v>
      </c>
    </row>
    <row r="910" spans="1:27" ht="12" customHeight="1">
      <c r="A910" s="10">
        <v>906</v>
      </c>
      <c r="B910" s="98" t="s">
        <v>91</v>
      </c>
      <c r="C910" s="98" t="s">
        <v>264</v>
      </c>
      <c r="D910" s="11" t="s">
        <v>51</v>
      </c>
      <c r="E910" s="11" t="s">
        <v>303</v>
      </c>
      <c r="F910" s="12" t="s">
        <v>49</v>
      </c>
      <c r="G910" s="11" t="s">
        <v>511</v>
      </c>
      <c r="H910" s="12" t="s">
        <v>308</v>
      </c>
      <c r="I910" s="11" t="s">
        <v>504</v>
      </c>
      <c r="J910" s="12" t="str">
        <f>"≥17h"</f>
        <v>≥17h</v>
      </c>
      <c r="K910" s="12" t="s">
        <v>512</v>
      </c>
      <c r="L910" s="69" t="s">
        <v>519</v>
      </c>
      <c r="M910" s="11">
        <v>1</v>
      </c>
      <c r="N910" s="96"/>
      <c r="O910" s="83"/>
      <c r="P910" s="84"/>
      <c r="Q910" s="84"/>
      <c r="R910" s="84"/>
      <c r="S910" s="84"/>
      <c r="T910" s="84"/>
      <c r="U910" s="84"/>
      <c r="V910" s="84"/>
      <c r="W910" s="84"/>
      <c r="X910" s="85"/>
      <c r="Z910" s="2">
        <f t="shared" si="46"/>
        <v>0</v>
      </c>
      <c r="AA910" s="2">
        <v>0</v>
      </c>
    </row>
    <row r="911" spans="1:27" ht="12" customHeight="1">
      <c r="A911" s="10">
        <v>907</v>
      </c>
      <c r="B911" s="98" t="s">
        <v>90</v>
      </c>
      <c r="C911" s="98" t="s">
        <v>89</v>
      </c>
      <c r="D911" s="11" t="s">
        <v>51</v>
      </c>
      <c r="E911" s="11" t="s">
        <v>304</v>
      </c>
      <c r="F911" s="12" t="s">
        <v>50</v>
      </c>
      <c r="G911" s="12" t="s">
        <v>310</v>
      </c>
      <c r="H911" s="12" t="s">
        <v>306</v>
      </c>
      <c r="I911" s="103" t="s">
        <v>504</v>
      </c>
      <c r="J911" s="11" t="str">
        <f>"12-16h"</f>
        <v>12-16h</v>
      </c>
      <c r="K911" s="12" t="s">
        <v>47</v>
      </c>
      <c r="L911" s="69" t="s">
        <v>520</v>
      </c>
      <c r="M911" s="11">
        <v>1</v>
      </c>
      <c r="N911" s="96"/>
      <c r="O911" s="83"/>
      <c r="P911" s="84"/>
      <c r="Q911" s="84"/>
      <c r="R911" s="84"/>
      <c r="S911" s="84"/>
      <c r="T911" s="84"/>
      <c r="U911" s="84"/>
      <c r="V911" s="84"/>
      <c r="W911" s="84"/>
      <c r="X911" s="85"/>
      <c r="Z911" s="2">
        <f t="shared" si="46"/>
        <v>0</v>
      </c>
      <c r="AA911" s="2">
        <v>0</v>
      </c>
    </row>
    <row r="912" spans="1:27" ht="12" customHeight="1">
      <c r="A912" s="10">
        <v>908</v>
      </c>
      <c r="B912" s="98" t="s">
        <v>276</v>
      </c>
      <c r="C912" s="98" t="s">
        <v>89</v>
      </c>
      <c r="D912" s="11" t="s">
        <v>51</v>
      </c>
      <c r="E912" s="11" t="s">
        <v>304</v>
      </c>
      <c r="F912" s="12" t="s">
        <v>49</v>
      </c>
      <c r="G912" s="12" t="s">
        <v>310</v>
      </c>
      <c r="H912" s="12" t="s">
        <v>306</v>
      </c>
      <c r="I912" s="103" t="s">
        <v>504</v>
      </c>
      <c r="J912" s="12" t="str">
        <f>"≥17h"</f>
        <v>≥17h</v>
      </c>
      <c r="K912" s="12" t="s">
        <v>512</v>
      </c>
      <c r="L912" s="69" t="s">
        <v>520</v>
      </c>
      <c r="M912" s="11">
        <v>1</v>
      </c>
      <c r="N912" s="96"/>
      <c r="O912" s="83"/>
      <c r="P912" s="84"/>
      <c r="Q912" s="84"/>
      <c r="R912" s="84"/>
      <c r="S912" s="84"/>
      <c r="T912" s="84"/>
      <c r="U912" s="84"/>
      <c r="V912" s="84"/>
      <c r="W912" s="84"/>
      <c r="X912" s="85"/>
      <c r="Z912" s="2">
        <f t="shared" si="46"/>
        <v>0</v>
      </c>
      <c r="AA912" s="2">
        <v>0</v>
      </c>
    </row>
    <row r="913" spans="1:27" ht="12" customHeight="1">
      <c r="A913" s="10">
        <v>909</v>
      </c>
      <c r="B913" s="98" t="s">
        <v>90</v>
      </c>
      <c r="C913" s="98" t="s">
        <v>89</v>
      </c>
      <c r="D913" s="11" t="s">
        <v>51</v>
      </c>
      <c r="E913" s="11" t="s">
        <v>304</v>
      </c>
      <c r="F913" s="12" t="s">
        <v>48</v>
      </c>
      <c r="G913" s="12" t="s">
        <v>310</v>
      </c>
      <c r="H913" s="12" t="s">
        <v>306</v>
      </c>
      <c r="I913" s="11" t="s">
        <v>504</v>
      </c>
      <c r="J913" s="11" t="str">
        <f>"12-16h"</f>
        <v>12-16h</v>
      </c>
      <c r="K913" s="12" t="s">
        <v>513</v>
      </c>
      <c r="L913" s="69" t="s">
        <v>520</v>
      </c>
      <c r="M913" s="11">
        <v>1</v>
      </c>
      <c r="N913" s="96"/>
      <c r="O913" s="83"/>
      <c r="P913" s="84"/>
      <c r="Q913" s="84"/>
      <c r="R913" s="84"/>
      <c r="S913" s="84"/>
      <c r="T913" s="84"/>
      <c r="U913" s="84"/>
      <c r="V913" s="84"/>
      <c r="W913" s="84"/>
      <c r="X913" s="85"/>
      <c r="Z913" s="2">
        <f t="shared" si="46"/>
        <v>0</v>
      </c>
      <c r="AA913" s="2">
        <v>0</v>
      </c>
    </row>
    <row r="914" spans="1:27" ht="12" customHeight="1">
      <c r="A914" s="10">
        <v>910</v>
      </c>
      <c r="B914" s="98" t="s">
        <v>157</v>
      </c>
      <c r="C914" s="98" t="s">
        <v>60</v>
      </c>
      <c r="D914" s="11" t="s">
        <v>52</v>
      </c>
      <c r="E914" s="11" t="s">
        <v>303</v>
      </c>
      <c r="F914" s="12" t="s">
        <v>48</v>
      </c>
      <c r="G914" s="12" t="s">
        <v>310</v>
      </c>
      <c r="H914" s="12" t="s">
        <v>306</v>
      </c>
      <c r="I914" s="11" t="s">
        <v>507</v>
      </c>
      <c r="J914" s="12" t="str">
        <f t="shared" ref="J914:J919" si="47">"≥17h"</f>
        <v>≥17h</v>
      </c>
      <c r="K914" s="12" t="s">
        <v>513</v>
      </c>
      <c r="L914" s="69" t="s">
        <v>520</v>
      </c>
      <c r="M914" s="11">
        <v>1</v>
      </c>
      <c r="N914" s="96"/>
      <c r="O914" s="83"/>
      <c r="P914" s="84"/>
      <c r="Q914" s="84"/>
      <c r="R914" s="84"/>
      <c r="S914" s="84"/>
      <c r="T914" s="84"/>
      <c r="U914" s="84"/>
      <c r="V914" s="84"/>
      <c r="W914" s="84"/>
      <c r="X914" s="85"/>
      <c r="Z914" s="2">
        <f t="shared" si="46"/>
        <v>0</v>
      </c>
      <c r="AA914" s="2">
        <v>0</v>
      </c>
    </row>
    <row r="915" spans="1:27" ht="12" customHeight="1">
      <c r="A915" s="10">
        <v>911</v>
      </c>
      <c r="B915" s="98" t="s">
        <v>276</v>
      </c>
      <c r="C915" s="98" t="s">
        <v>89</v>
      </c>
      <c r="D915" s="11" t="s">
        <v>52</v>
      </c>
      <c r="E915" s="11" t="s">
        <v>303</v>
      </c>
      <c r="F915" s="12" t="s">
        <v>49</v>
      </c>
      <c r="G915" s="12" t="s">
        <v>310</v>
      </c>
      <c r="H915" s="12" t="s">
        <v>306</v>
      </c>
      <c r="I915" s="103" t="s">
        <v>504</v>
      </c>
      <c r="J915" s="12" t="str">
        <f t="shared" si="47"/>
        <v>≥17h</v>
      </c>
      <c r="K915" s="12" t="s">
        <v>47</v>
      </c>
      <c r="L915" s="69" t="s">
        <v>520</v>
      </c>
      <c r="M915" s="11"/>
      <c r="N915" s="96"/>
      <c r="O915" s="83"/>
      <c r="P915" s="84"/>
      <c r="Q915" s="84"/>
      <c r="R915" s="84"/>
      <c r="S915" s="84"/>
      <c r="T915" s="84"/>
      <c r="U915" s="84"/>
      <c r="V915" s="84"/>
      <c r="W915" s="84"/>
      <c r="X915" s="85"/>
      <c r="Z915" s="2">
        <f t="shared" si="46"/>
        <v>0</v>
      </c>
      <c r="AA915" s="2">
        <v>0</v>
      </c>
    </row>
    <row r="916" spans="1:27" ht="12" customHeight="1">
      <c r="A916" s="10">
        <v>912</v>
      </c>
      <c r="B916" s="98" t="s">
        <v>174</v>
      </c>
      <c r="C916" s="98" t="s">
        <v>168</v>
      </c>
      <c r="D916" s="11" t="s">
        <v>52</v>
      </c>
      <c r="E916" s="11" t="s">
        <v>303</v>
      </c>
      <c r="F916" s="12" t="s">
        <v>48</v>
      </c>
      <c r="G916" s="12" t="s">
        <v>510</v>
      </c>
      <c r="H916" s="12" t="s">
        <v>308</v>
      </c>
      <c r="I916" s="11" t="s">
        <v>504</v>
      </c>
      <c r="J916" s="12" t="str">
        <f t="shared" si="47"/>
        <v>≥17h</v>
      </c>
      <c r="K916" s="12" t="s">
        <v>513</v>
      </c>
      <c r="L916" s="69" t="s">
        <v>520</v>
      </c>
      <c r="M916" s="11">
        <v>1</v>
      </c>
      <c r="N916" s="96"/>
      <c r="O916" s="83"/>
      <c r="P916" s="84"/>
      <c r="Q916" s="84"/>
      <c r="R916" s="84"/>
      <c r="S916" s="84"/>
      <c r="T916" s="84"/>
      <c r="U916" s="84"/>
      <c r="V916" s="84"/>
      <c r="W916" s="84"/>
      <c r="X916" s="85"/>
      <c r="Z916" s="2">
        <f t="shared" si="46"/>
        <v>0</v>
      </c>
      <c r="AA916" s="2">
        <v>0</v>
      </c>
    </row>
    <row r="917" spans="1:27" ht="12" customHeight="1">
      <c r="A917" s="10">
        <v>913</v>
      </c>
      <c r="B917" s="98" t="s">
        <v>276</v>
      </c>
      <c r="C917" s="98" t="s">
        <v>89</v>
      </c>
      <c r="D917" s="11" t="s">
        <v>51</v>
      </c>
      <c r="E917" s="11" t="s">
        <v>304</v>
      </c>
      <c r="F917" s="12" t="s">
        <v>50</v>
      </c>
      <c r="G917" s="12" t="s">
        <v>310</v>
      </c>
      <c r="H917" s="12" t="s">
        <v>306</v>
      </c>
      <c r="I917" s="11" t="s">
        <v>504</v>
      </c>
      <c r="J917" s="12" t="str">
        <f t="shared" si="47"/>
        <v>≥17h</v>
      </c>
      <c r="K917" s="12" t="s">
        <v>512</v>
      </c>
      <c r="L917" s="69" t="s">
        <v>520</v>
      </c>
      <c r="M917" s="11"/>
      <c r="N917" s="96"/>
      <c r="O917" s="83"/>
      <c r="P917" s="84"/>
      <c r="Q917" s="84"/>
      <c r="R917" s="84"/>
      <c r="S917" s="84"/>
      <c r="T917" s="84"/>
      <c r="U917" s="84"/>
      <c r="V917" s="84"/>
      <c r="W917" s="84"/>
      <c r="X917" s="85"/>
      <c r="Z917" s="2">
        <f t="shared" si="46"/>
        <v>0</v>
      </c>
      <c r="AA917" s="2">
        <v>0</v>
      </c>
    </row>
    <row r="918" spans="1:27" ht="12" customHeight="1">
      <c r="A918" s="10">
        <v>914</v>
      </c>
      <c r="B918" s="98" t="s">
        <v>276</v>
      </c>
      <c r="C918" s="98" t="s">
        <v>89</v>
      </c>
      <c r="D918" s="11" t="s">
        <v>51</v>
      </c>
      <c r="E918" s="11" t="s">
        <v>304</v>
      </c>
      <c r="F918" s="12" t="s">
        <v>50</v>
      </c>
      <c r="G918" s="12" t="s">
        <v>310</v>
      </c>
      <c r="H918" s="12" t="s">
        <v>306</v>
      </c>
      <c r="I918" s="11" t="s">
        <v>504</v>
      </c>
      <c r="J918" s="12" t="str">
        <f t="shared" si="47"/>
        <v>≥17h</v>
      </c>
      <c r="K918" s="12" t="s">
        <v>47</v>
      </c>
      <c r="L918" s="69" t="s">
        <v>520</v>
      </c>
      <c r="M918" s="11"/>
      <c r="N918" s="96"/>
      <c r="O918" s="83"/>
      <c r="P918" s="84"/>
      <c r="Q918" s="84"/>
      <c r="R918" s="84"/>
      <c r="S918" s="84"/>
      <c r="T918" s="84"/>
      <c r="U918" s="84"/>
      <c r="V918" s="84"/>
      <c r="W918" s="84"/>
      <c r="X918" s="85"/>
      <c r="Z918" s="2">
        <f t="shared" si="46"/>
        <v>0</v>
      </c>
      <c r="AA918" s="2">
        <v>0</v>
      </c>
    </row>
    <row r="919" spans="1:27" ht="12" customHeight="1">
      <c r="A919" s="10">
        <v>915</v>
      </c>
      <c r="B919" s="98" t="s">
        <v>276</v>
      </c>
      <c r="C919" s="98" t="s">
        <v>89</v>
      </c>
      <c r="D919" s="11" t="s">
        <v>51</v>
      </c>
      <c r="E919" s="11" t="s">
        <v>304</v>
      </c>
      <c r="F919" s="12" t="s">
        <v>50</v>
      </c>
      <c r="G919" s="12" t="s">
        <v>310</v>
      </c>
      <c r="H919" s="12" t="s">
        <v>306</v>
      </c>
      <c r="I919" s="103" t="s">
        <v>504</v>
      </c>
      <c r="J919" s="12" t="str">
        <f t="shared" si="47"/>
        <v>≥17h</v>
      </c>
      <c r="K919" s="12" t="s">
        <v>47</v>
      </c>
      <c r="L919" s="69" t="s">
        <v>520</v>
      </c>
      <c r="M919" s="11">
        <v>1</v>
      </c>
      <c r="N919" s="96">
        <v>1</v>
      </c>
      <c r="O919" s="83"/>
      <c r="P919" s="84"/>
      <c r="Q919" s="84">
        <v>1</v>
      </c>
      <c r="R919" s="84"/>
      <c r="S919" s="84"/>
      <c r="T919" s="84"/>
      <c r="U919" s="84"/>
      <c r="V919" s="84"/>
      <c r="W919" s="84"/>
      <c r="X919" s="85"/>
      <c r="Y919" s="2">
        <v>1</v>
      </c>
      <c r="Z919" s="2">
        <f t="shared" si="46"/>
        <v>1</v>
      </c>
      <c r="AA919" s="2">
        <v>1</v>
      </c>
    </row>
    <row r="920" spans="1:27" ht="12" customHeight="1">
      <c r="A920" s="10">
        <v>916</v>
      </c>
      <c r="B920" s="98" t="s">
        <v>90</v>
      </c>
      <c r="C920" s="98" t="s">
        <v>89</v>
      </c>
      <c r="D920" s="11" t="s">
        <v>51</v>
      </c>
      <c r="E920" s="11" t="s">
        <v>304</v>
      </c>
      <c r="F920" s="12" t="s">
        <v>50</v>
      </c>
      <c r="G920" s="12" t="s">
        <v>310</v>
      </c>
      <c r="H920" s="12" t="s">
        <v>306</v>
      </c>
      <c r="I920" s="11" t="s">
        <v>504</v>
      </c>
      <c r="J920" s="11" t="str">
        <f>"12-16h"</f>
        <v>12-16h</v>
      </c>
      <c r="K920" s="12" t="s">
        <v>513</v>
      </c>
      <c r="L920" s="69" t="s">
        <v>520</v>
      </c>
      <c r="M920" s="11"/>
      <c r="N920" s="96"/>
      <c r="O920" s="83"/>
      <c r="P920" s="84"/>
      <c r="Q920" s="84"/>
      <c r="R920" s="84"/>
      <c r="S920" s="84"/>
      <c r="T920" s="84"/>
      <c r="U920" s="84"/>
      <c r="V920" s="84"/>
      <c r="W920" s="84"/>
      <c r="X920" s="85"/>
      <c r="Z920" s="2">
        <f t="shared" si="46"/>
        <v>0</v>
      </c>
      <c r="AA920" s="2">
        <v>0</v>
      </c>
    </row>
    <row r="921" spans="1:27" ht="12" customHeight="1">
      <c r="A921" s="10">
        <v>917</v>
      </c>
      <c r="B921" s="98" t="s">
        <v>276</v>
      </c>
      <c r="C921" s="98" t="s">
        <v>89</v>
      </c>
      <c r="D921" s="11" t="s">
        <v>52</v>
      </c>
      <c r="E921" s="11" t="s">
        <v>303</v>
      </c>
      <c r="F921" s="12" t="s">
        <v>49</v>
      </c>
      <c r="G921" s="12" t="s">
        <v>310</v>
      </c>
      <c r="H921" s="12" t="s">
        <v>306</v>
      </c>
      <c r="I921" s="11" t="s">
        <v>504</v>
      </c>
      <c r="J921" s="12" t="str">
        <f>"≥17h"</f>
        <v>≥17h</v>
      </c>
      <c r="K921" s="12" t="s">
        <v>47</v>
      </c>
      <c r="L921" s="69" t="s">
        <v>520</v>
      </c>
      <c r="M921" s="11"/>
      <c r="N921" s="96"/>
      <c r="O921" s="83"/>
      <c r="P921" s="84"/>
      <c r="Q921" s="84"/>
      <c r="R921" s="84"/>
      <c r="S921" s="84"/>
      <c r="T921" s="84"/>
      <c r="U921" s="84"/>
      <c r="V921" s="84"/>
      <c r="W921" s="84"/>
      <c r="X921" s="85"/>
      <c r="Z921" s="2">
        <f t="shared" si="46"/>
        <v>0</v>
      </c>
      <c r="AA921" s="2">
        <v>0</v>
      </c>
    </row>
    <row r="922" spans="1:27" ht="12" customHeight="1">
      <c r="A922" s="10">
        <v>918</v>
      </c>
      <c r="B922" s="98" t="s">
        <v>90</v>
      </c>
      <c r="C922" s="98" t="s">
        <v>89</v>
      </c>
      <c r="D922" s="11" t="s">
        <v>51</v>
      </c>
      <c r="E922" s="11" t="s">
        <v>304</v>
      </c>
      <c r="F922" s="12" t="s">
        <v>50</v>
      </c>
      <c r="G922" s="12" t="s">
        <v>310</v>
      </c>
      <c r="H922" s="12" t="s">
        <v>306</v>
      </c>
      <c r="I922" s="11" t="s">
        <v>504</v>
      </c>
      <c r="J922" s="11" t="str">
        <f>"12-16h"</f>
        <v>12-16h</v>
      </c>
      <c r="K922" s="12" t="s">
        <v>47</v>
      </c>
      <c r="L922" s="69" t="s">
        <v>520</v>
      </c>
      <c r="M922" s="11"/>
      <c r="N922" s="96"/>
      <c r="O922" s="83"/>
      <c r="P922" s="84"/>
      <c r="Q922" s="84"/>
      <c r="R922" s="84"/>
      <c r="S922" s="84"/>
      <c r="T922" s="84"/>
      <c r="U922" s="84"/>
      <c r="V922" s="84"/>
      <c r="W922" s="84"/>
      <c r="X922" s="85"/>
      <c r="Z922" s="2">
        <f t="shared" si="46"/>
        <v>0</v>
      </c>
      <c r="AA922" s="2">
        <v>0</v>
      </c>
    </row>
    <row r="923" spans="1:27" ht="12" customHeight="1">
      <c r="A923" s="10">
        <v>919</v>
      </c>
      <c r="B923" s="98" t="s">
        <v>276</v>
      </c>
      <c r="C923" s="98" t="s">
        <v>89</v>
      </c>
      <c r="D923" s="11" t="s">
        <v>51</v>
      </c>
      <c r="E923" s="11" t="s">
        <v>303</v>
      </c>
      <c r="F923" s="12" t="s">
        <v>49</v>
      </c>
      <c r="G923" s="12" t="s">
        <v>310</v>
      </c>
      <c r="H923" s="12" t="s">
        <v>306</v>
      </c>
      <c r="I923" s="103" t="s">
        <v>505</v>
      </c>
      <c r="J923" s="12" t="str">
        <f>"≥17h"</f>
        <v>≥17h</v>
      </c>
      <c r="K923" s="12" t="s">
        <v>512</v>
      </c>
      <c r="L923" s="69" t="s">
        <v>520</v>
      </c>
      <c r="M923" s="11">
        <v>1</v>
      </c>
      <c r="N923" s="96">
        <v>1</v>
      </c>
      <c r="O923" s="83"/>
      <c r="P923" s="84"/>
      <c r="Q923" s="84">
        <v>1</v>
      </c>
      <c r="R923" s="84"/>
      <c r="S923" s="84"/>
      <c r="T923" s="84"/>
      <c r="U923" s="84"/>
      <c r="V923" s="84"/>
      <c r="W923" s="84"/>
      <c r="X923" s="85"/>
      <c r="Y923" s="2">
        <v>1</v>
      </c>
      <c r="Z923" s="2">
        <f t="shared" si="46"/>
        <v>1</v>
      </c>
      <c r="AA923" s="2">
        <v>1</v>
      </c>
    </row>
    <row r="924" spans="1:27" ht="12" customHeight="1">
      <c r="A924" s="10">
        <v>920</v>
      </c>
      <c r="B924" s="98" t="s">
        <v>106</v>
      </c>
      <c r="C924" s="98" t="s">
        <v>71</v>
      </c>
      <c r="D924" s="11" t="s">
        <v>52</v>
      </c>
      <c r="E924" s="11" t="s">
        <v>304</v>
      </c>
      <c r="F924" s="12" t="s">
        <v>49</v>
      </c>
      <c r="G924" s="12" t="s">
        <v>310</v>
      </c>
      <c r="H924" s="12" t="s">
        <v>308</v>
      </c>
      <c r="I924" s="103" t="s">
        <v>504</v>
      </c>
      <c r="J924" s="12" t="str">
        <f>"≥17h"</f>
        <v>≥17h</v>
      </c>
      <c r="K924" s="12" t="s">
        <v>512</v>
      </c>
      <c r="L924" s="69" t="s">
        <v>520</v>
      </c>
      <c r="M924" s="11"/>
      <c r="N924" s="96"/>
      <c r="O924" s="83"/>
      <c r="P924" s="84"/>
      <c r="Q924" s="84"/>
      <c r="R924" s="84"/>
      <c r="S924" s="84"/>
      <c r="T924" s="84"/>
      <c r="U924" s="84"/>
      <c r="V924" s="84"/>
      <c r="W924" s="84"/>
      <c r="X924" s="85"/>
      <c r="Z924" s="2">
        <f t="shared" si="46"/>
        <v>0</v>
      </c>
      <c r="AA924" s="2">
        <v>0</v>
      </c>
    </row>
    <row r="925" spans="1:27" ht="12" customHeight="1">
      <c r="A925" s="10">
        <v>921</v>
      </c>
      <c r="B925" s="98" t="s">
        <v>90</v>
      </c>
      <c r="C925" s="98" t="s">
        <v>89</v>
      </c>
      <c r="D925" s="11" t="s">
        <v>52</v>
      </c>
      <c r="E925" s="11" t="s">
        <v>304</v>
      </c>
      <c r="F925" s="12" t="s">
        <v>49</v>
      </c>
      <c r="G925" s="12" t="s">
        <v>310</v>
      </c>
      <c r="H925" s="12" t="s">
        <v>306</v>
      </c>
      <c r="I925" s="103" t="s">
        <v>505</v>
      </c>
      <c r="J925" s="11" t="str">
        <f>"12-16h"</f>
        <v>12-16h</v>
      </c>
      <c r="K925" s="12" t="s">
        <v>512</v>
      </c>
      <c r="L925" s="69" t="s">
        <v>520</v>
      </c>
      <c r="M925" s="11"/>
      <c r="N925" s="96"/>
      <c r="O925" s="83"/>
      <c r="P925" s="84"/>
      <c r="Q925" s="84"/>
      <c r="R925" s="84"/>
      <c r="S925" s="84"/>
      <c r="T925" s="84"/>
      <c r="U925" s="84"/>
      <c r="V925" s="84"/>
      <c r="W925" s="84"/>
      <c r="X925" s="85"/>
      <c r="Z925" s="2">
        <f t="shared" si="46"/>
        <v>0</v>
      </c>
      <c r="AA925" s="2">
        <v>0</v>
      </c>
    </row>
    <row r="926" spans="1:27" ht="12" customHeight="1">
      <c r="A926" s="10">
        <v>922</v>
      </c>
      <c r="B926" s="98" t="s">
        <v>90</v>
      </c>
      <c r="C926" s="98" t="s">
        <v>89</v>
      </c>
      <c r="D926" s="11" t="s">
        <v>51</v>
      </c>
      <c r="E926" s="11" t="s">
        <v>303</v>
      </c>
      <c r="F926" s="12" t="s">
        <v>49</v>
      </c>
      <c r="G926" s="12" t="s">
        <v>310</v>
      </c>
      <c r="H926" s="12" t="s">
        <v>306</v>
      </c>
      <c r="I926" s="11" t="s">
        <v>504</v>
      </c>
      <c r="J926" s="11" t="str">
        <f>"12-16h"</f>
        <v>12-16h</v>
      </c>
      <c r="K926" s="12" t="s">
        <v>513</v>
      </c>
      <c r="L926" s="69" t="s">
        <v>520</v>
      </c>
      <c r="M926" s="11">
        <v>1</v>
      </c>
      <c r="N926" s="96"/>
      <c r="O926" s="83"/>
      <c r="P926" s="84"/>
      <c r="Q926" s="84"/>
      <c r="R926" s="84"/>
      <c r="S926" s="84"/>
      <c r="T926" s="84"/>
      <c r="U926" s="84"/>
      <c r="V926" s="84"/>
      <c r="W926" s="84"/>
      <c r="X926" s="85"/>
      <c r="Z926" s="2">
        <f t="shared" si="46"/>
        <v>0</v>
      </c>
      <c r="AA926" s="2">
        <v>0</v>
      </c>
    </row>
    <row r="927" spans="1:27" ht="12" customHeight="1">
      <c r="A927" s="10">
        <v>923</v>
      </c>
      <c r="B927" s="98" t="s">
        <v>106</v>
      </c>
      <c r="C927" s="98" t="s">
        <v>71</v>
      </c>
      <c r="D927" s="11" t="s">
        <v>52</v>
      </c>
      <c r="E927" s="11" t="s">
        <v>303</v>
      </c>
      <c r="F927" s="12" t="s">
        <v>50</v>
      </c>
      <c r="G927" s="12" t="s">
        <v>310</v>
      </c>
      <c r="H927" s="12" t="s">
        <v>306</v>
      </c>
      <c r="I927" s="103" t="s">
        <v>505</v>
      </c>
      <c r="J927" s="11" t="str">
        <f>"12-16h"</f>
        <v>12-16h</v>
      </c>
      <c r="K927" s="12" t="s">
        <v>512</v>
      </c>
      <c r="L927" s="69" t="s">
        <v>520</v>
      </c>
      <c r="M927" s="11"/>
      <c r="N927" s="96"/>
      <c r="O927" s="83"/>
      <c r="P927" s="84"/>
      <c r="Q927" s="84"/>
      <c r="R927" s="84"/>
      <c r="S927" s="84"/>
      <c r="T927" s="84"/>
      <c r="U927" s="84"/>
      <c r="V927" s="84"/>
      <c r="W927" s="84"/>
      <c r="X927" s="85"/>
      <c r="Z927" s="2">
        <f t="shared" si="46"/>
        <v>0</v>
      </c>
      <c r="AA927" s="2">
        <v>0</v>
      </c>
    </row>
    <row r="928" spans="1:27" ht="12" customHeight="1">
      <c r="A928" s="10">
        <v>924</v>
      </c>
      <c r="B928" s="98" t="s">
        <v>276</v>
      </c>
      <c r="C928" s="98" t="s">
        <v>89</v>
      </c>
      <c r="D928" s="11" t="s">
        <v>51</v>
      </c>
      <c r="E928" s="11" t="s">
        <v>304</v>
      </c>
      <c r="F928" s="12" t="s">
        <v>50</v>
      </c>
      <c r="G928" s="12" t="s">
        <v>310</v>
      </c>
      <c r="H928" s="12" t="s">
        <v>306</v>
      </c>
      <c r="I928" s="103" t="s">
        <v>504</v>
      </c>
      <c r="J928" s="12" t="str">
        <f>"≥17h"</f>
        <v>≥17h</v>
      </c>
      <c r="K928" s="12" t="s">
        <v>47</v>
      </c>
      <c r="L928" s="69" t="s">
        <v>520</v>
      </c>
      <c r="M928" s="11">
        <v>1</v>
      </c>
      <c r="N928" s="96">
        <v>1</v>
      </c>
      <c r="O928" s="83"/>
      <c r="P928" s="84"/>
      <c r="Q928" s="84">
        <v>1</v>
      </c>
      <c r="R928" s="84"/>
      <c r="S928" s="84"/>
      <c r="T928" s="84"/>
      <c r="U928" s="84"/>
      <c r="V928" s="84"/>
      <c r="W928" s="84"/>
      <c r="X928" s="85"/>
      <c r="Y928" s="2">
        <v>1</v>
      </c>
      <c r="Z928" s="2">
        <f t="shared" si="46"/>
        <v>1</v>
      </c>
      <c r="AA928" s="2">
        <v>1</v>
      </c>
    </row>
    <row r="929" spans="1:27" ht="12" customHeight="1">
      <c r="A929" s="10">
        <v>925</v>
      </c>
      <c r="B929" s="98" t="s">
        <v>90</v>
      </c>
      <c r="C929" s="98" t="s">
        <v>89</v>
      </c>
      <c r="D929" s="11" t="s">
        <v>25</v>
      </c>
      <c r="E929" s="11" t="s">
        <v>303</v>
      </c>
      <c r="F929" s="12" t="s">
        <v>50</v>
      </c>
      <c r="G929" s="12" t="s">
        <v>310</v>
      </c>
      <c r="H929" s="12" t="s">
        <v>306</v>
      </c>
      <c r="I929" s="11" t="s">
        <v>504</v>
      </c>
      <c r="J929" s="11" t="str">
        <f>"12-16h"</f>
        <v>12-16h</v>
      </c>
      <c r="K929" s="12" t="s">
        <v>47</v>
      </c>
      <c r="L929" s="69" t="s">
        <v>520</v>
      </c>
      <c r="M929" s="11">
        <v>1</v>
      </c>
      <c r="N929" s="96"/>
      <c r="O929" s="83"/>
      <c r="P929" s="84"/>
      <c r="Q929" s="84"/>
      <c r="R929" s="84"/>
      <c r="S929" s="84"/>
      <c r="T929" s="84"/>
      <c r="U929" s="84"/>
      <c r="V929" s="84"/>
      <c r="W929" s="84"/>
      <c r="X929" s="85"/>
      <c r="Z929" s="2">
        <f t="shared" si="46"/>
        <v>0</v>
      </c>
      <c r="AA929" s="2">
        <v>0</v>
      </c>
    </row>
    <row r="930" spans="1:27" ht="12" customHeight="1">
      <c r="A930" s="10">
        <v>926</v>
      </c>
      <c r="B930" s="98" t="s">
        <v>106</v>
      </c>
      <c r="C930" s="98" t="s">
        <v>71</v>
      </c>
      <c r="D930" s="11" t="s">
        <v>51</v>
      </c>
      <c r="E930" s="11" t="s">
        <v>304</v>
      </c>
      <c r="F930" s="12" t="s">
        <v>50</v>
      </c>
      <c r="G930" s="12" t="s">
        <v>510</v>
      </c>
      <c r="H930" s="12" t="s">
        <v>306</v>
      </c>
      <c r="I930" s="103" t="s">
        <v>505</v>
      </c>
      <c r="J930" s="11" t="str">
        <f>"12-16h"</f>
        <v>12-16h</v>
      </c>
      <c r="K930" s="12" t="s">
        <v>47</v>
      </c>
      <c r="L930" s="69" t="s">
        <v>520</v>
      </c>
      <c r="M930" s="11"/>
      <c r="N930" s="96"/>
      <c r="O930" s="83"/>
      <c r="P930" s="84"/>
      <c r="Q930" s="84"/>
      <c r="R930" s="84"/>
      <c r="S930" s="84"/>
      <c r="T930" s="84"/>
      <c r="U930" s="84"/>
      <c r="V930" s="84"/>
      <c r="W930" s="84"/>
      <c r="X930" s="85"/>
      <c r="Z930" s="2">
        <f t="shared" si="46"/>
        <v>0</v>
      </c>
      <c r="AA930" s="2">
        <v>0</v>
      </c>
    </row>
    <row r="931" spans="1:27" ht="12" customHeight="1">
      <c r="A931" s="10">
        <v>927</v>
      </c>
      <c r="B931" s="98" t="s">
        <v>90</v>
      </c>
      <c r="C931" s="98" t="s">
        <v>89</v>
      </c>
      <c r="D931" s="11" t="s">
        <v>25</v>
      </c>
      <c r="E931" s="11" t="s">
        <v>304</v>
      </c>
      <c r="F931" s="12" t="s">
        <v>48</v>
      </c>
      <c r="G931" s="12" t="s">
        <v>510</v>
      </c>
      <c r="H931" s="12" t="s">
        <v>306</v>
      </c>
      <c r="I931" s="103" t="s">
        <v>505</v>
      </c>
      <c r="J931" s="11" t="str">
        <f>"12-16h"</f>
        <v>12-16h</v>
      </c>
      <c r="K931" s="12" t="s">
        <v>513</v>
      </c>
      <c r="L931" s="69" t="s">
        <v>520</v>
      </c>
      <c r="M931" s="11">
        <v>1</v>
      </c>
      <c r="N931" s="96"/>
      <c r="O931" s="83"/>
      <c r="P931" s="84"/>
      <c r="Q931" s="84"/>
      <c r="R931" s="84"/>
      <c r="S931" s="84"/>
      <c r="T931" s="84"/>
      <c r="U931" s="84"/>
      <c r="V931" s="84"/>
      <c r="W931" s="84"/>
      <c r="X931" s="85"/>
      <c r="Z931" s="2">
        <f t="shared" si="46"/>
        <v>0</v>
      </c>
      <c r="AA931" s="2">
        <v>0</v>
      </c>
    </row>
    <row r="932" spans="1:27" ht="12" customHeight="1">
      <c r="A932" s="10">
        <v>928</v>
      </c>
      <c r="B932" s="98" t="s">
        <v>106</v>
      </c>
      <c r="C932" s="98" t="s">
        <v>71</v>
      </c>
      <c r="D932" s="11" t="s">
        <v>51</v>
      </c>
      <c r="E932" s="11" t="s">
        <v>304</v>
      </c>
      <c r="F932" s="12" t="s">
        <v>48</v>
      </c>
      <c r="G932" s="12" t="s">
        <v>310</v>
      </c>
      <c r="H932" s="12" t="s">
        <v>306</v>
      </c>
      <c r="I932" s="11" t="s">
        <v>507</v>
      </c>
      <c r="J932" s="12" t="str">
        <f>"≥17h"</f>
        <v>≥17h</v>
      </c>
      <c r="K932" s="12" t="s">
        <v>47</v>
      </c>
      <c r="L932" s="69" t="s">
        <v>520</v>
      </c>
      <c r="M932" s="11">
        <v>1</v>
      </c>
      <c r="N932" s="96">
        <v>1</v>
      </c>
      <c r="O932" s="83"/>
      <c r="P932" s="84">
        <v>1</v>
      </c>
      <c r="Q932" s="84"/>
      <c r="R932" s="84"/>
      <c r="S932" s="84"/>
      <c r="T932" s="84"/>
      <c r="U932" s="84">
        <v>1</v>
      </c>
      <c r="V932" s="84"/>
      <c r="W932" s="84"/>
      <c r="X932" s="85"/>
      <c r="Y932" s="2">
        <v>1</v>
      </c>
      <c r="Z932" s="2">
        <f t="shared" si="46"/>
        <v>2</v>
      </c>
      <c r="AA932" s="2">
        <v>1</v>
      </c>
    </row>
    <row r="933" spans="1:27" ht="12" customHeight="1">
      <c r="A933" s="10">
        <v>929</v>
      </c>
      <c r="B933" s="98" t="s">
        <v>276</v>
      </c>
      <c r="C933" s="98" t="s">
        <v>89</v>
      </c>
      <c r="D933" s="11" t="s">
        <v>51</v>
      </c>
      <c r="E933" s="11" t="s">
        <v>304</v>
      </c>
      <c r="F933" s="12" t="s">
        <v>49</v>
      </c>
      <c r="G933" s="12" t="s">
        <v>310</v>
      </c>
      <c r="H933" s="12" t="s">
        <v>306</v>
      </c>
      <c r="I933" s="103" t="s">
        <v>504</v>
      </c>
      <c r="J933" s="12" t="str">
        <f>"≥17h"</f>
        <v>≥17h</v>
      </c>
      <c r="K933" s="12" t="s">
        <v>512</v>
      </c>
      <c r="L933" s="69" t="s">
        <v>520</v>
      </c>
      <c r="M933" s="11"/>
      <c r="N933" s="96"/>
      <c r="O933" s="83"/>
      <c r="P933" s="84"/>
      <c r="Q933" s="84"/>
      <c r="R933" s="84"/>
      <c r="S933" s="84"/>
      <c r="T933" s="84"/>
      <c r="U933" s="84"/>
      <c r="V933" s="84"/>
      <c r="W933" s="84"/>
      <c r="X933" s="85"/>
      <c r="Z933" s="2">
        <f t="shared" si="46"/>
        <v>0</v>
      </c>
      <c r="AA933" s="2">
        <v>0</v>
      </c>
    </row>
    <row r="934" spans="1:27" ht="12" customHeight="1">
      <c r="A934" s="10">
        <v>930</v>
      </c>
      <c r="B934" s="98" t="s">
        <v>276</v>
      </c>
      <c r="C934" s="98" t="s">
        <v>89</v>
      </c>
      <c r="D934" s="11" t="s">
        <v>52</v>
      </c>
      <c r="E934" s="11" t="s">
        <v>304</v>
      </c>
      <c r="F934" s="12" t="s">
        <v>49</v>
      </c>
      <c r="G934" s="12" t="s">
        <v>310</v>
      </c>
      <c r="H934" s="12" t="s">
        <v>306</v>
      </c>
      <c r="I934" s="11" t="s">
        <v>507</v>
      </c>
      <c r="J934" s="12" t="str">
        <f>"≥17h"</f>
        <v>≥17h</v>
      </c>
      <c r="K934" s="12" t="s">
        <v>512</v>
      </c>
      <c r="L934" s="69" t="s">
        <v>520</v>
      </c>
      <c r="M934" s="11"/>
      <c r="N934" s="96"/>
      <c r="O934" s="83"/>
      <c r="P934" s="84"/>
      <c r="Q934" s="84"/>
      <c r="R934" s="84"/>
      <c r="S934" s="84"/>
      <c r="T934" s="84"/>
      <c r="U934" s="84"/>
      <c r="V934" s="84"/>
      <c r="W934" s="84"/>
      <c r="X934" s="85"/>
      <c r="Z934" s="2">
        <f t="shared" si="46"/>
        <v>0</v>
      </c>
      <c r="AA934" s="2">
        <v>0</v>
      </c>
    </row>
    <row r="935" spans="1:27" ht="12" customHeight="1">
      <c r="A935" s="10">
        <v>931</v>
      </c>
      <c r="B935" s="98" t="s">
        <v>276</v>
      </c>
      <c r="C935" s="98" t="s">
        <v>89</v>
      </c>
      <c r="D935" s="11" t="s">
        <v>51</v>
      </c>
      <c r="E935" s="11" t="s">
        <v>303</v>
      </c>
      <c r="F935" s="12" t="s">
        <v>49</v>
      </c>
      <c r="G935" s="12" t="s">
        <v>310</v>
      </c>
      <c r="H935" s="12" t="s">
        <v>306</v>
      </c>
      <c r="I935" s="11" t="s">
        <v>504</v>
      </c>
      <c r="J935" s="12" t="str">
        <f>"≥17h"</f>
        <v>≥17h</v>
      </c>
      <c r="K935" s="12" t="s">
        <v>47</v>
      </c>
      <c r="L935" s="69" t="s">
        <v>520</v>
      </c>
      <c r="M935" s="11">
        <v>1</v>
      </c>
      <c r="N935" s="96">
        <v>1</v>
      </c>
      <c r="O935" s="83"/>
      <c r="P935" s="84"/>
      <c r="Q935" s="84">
        <v>1</v>
      </c>
      <c r="R935" s="84"/>
      <c r="S935" s="84"/>
      <c r="T935" s="84"/>
      <c r="U935" s="84"/>
      <c r="V935" s="84"/>
      <c r="W935" s="84"/>
      <c r="X935" s="85"/>
      <c r="Y935" s="2">
        <v>1</v>
      </c>
      <c r="Z935" s="2">
        <f t="shared" si="46"/>
        <v>1</v>
      </c>
      <c r="AA935" s="2">
        <v>1</v>
      </c>
    </row>
    <row r="936" spans="1:27" ht="12" customHeight="1">
      <c r="A936" s="10">
        <v>932</v>
      </c>
      <c r="B936" s="98" t="s">
        <v>165</v>
      </c>
      <c r="C936" s="98" t="s">
        <v>60</v>
      </c>
      <c r="D936" s="11" t="s">
        <v>25</v>
      </c>
      <c r="E936" s="11" t="s">
        <v>304</v>
      </c>
      <c r="F936" s="12" t="s">
        <v>49</v>
      </c>
      <c r="G936" s="12" t="s">
        <v>310</v>
      </c>
      <c r="H936" s="12" t="s">
        <v>306</v>
      </c>
      <c r="I936" s="11" t="s">
        <v>504</v>
      </c>
      <c r="J936" s="12" t="str">
        <f>"≥17h"</f>
        <v>≥17h</v>
      </c>
      <c r="K936" s="12" t="s">
        <v>512</v>
      </c>
      <c r="L936" s="69" t="s">
        <v>520</v>
      </c>
      <c r="M936" s="11"/>
      <c r="N936" s="96"/>
      <c r="O936" s="83"/>
      <c r="P936" s="84"/>
      <c r="Q936" s="84"/>
      <c r="R936" s="84"/>
      <c r="S936" s="84"/>
      <c r="T936" s="84"/>
      <c r="U936" s="84"/>
      <c r="V936" s="84"/>
      <c r="W936" s="84"/>
      <c r="X936" s="85"/>
      <c r="Z936" s="2">
        <f t="shared" si="46"/>
        <v>0</v>
      </c>
      <c r="AA936" s="2">
        <v>0</v>
      </c>
    </row>
    <row r="937" spans="1:27" ht="12" customHeight="1">
      <c r="A937" s="10">
        <v>933</v>
      </c>
      <c r="B937" s="98" t="s">
        <v>163</v>
      </c>
      <c r="C937" s="98" t="s">
        <v>60</v>
      </c>
      <c r="D937" s="11" t="s">
        <v>51</v>
      </c>
      <c r="E937" s="11" t="s">
        <v>304</v>
      </c>
      <c r="F937" s="12" t="s">
        <v>50</v>
      </c>
      <c r="G937" s="12" t="s">
        <v>310</v>
      </c>
      <c r="H937" s="12" t="s">
        <v>306</v>
      </c>
      <c r="I937" s="103" t="s">
        <v>504</v>
      </c>
      <c r="J937" s="11" t="str">
        <f>"12-16h"</f>
        <v>12-16h</v>
      </c>
      <c r="K937" s="12" t="s">
        <v>47</v>
      </c>
      <c r="L937" s="69" t="s">
        <v>520</v>
      </c>
      <c r="M937" s="11">
        <v>1</v>
      </c>
      <c r="N937" s="96"/>
      <c r="O937" s="83"/>
      <c r="P937" s="84"/>
      <c r="Q937" s="84"/>
      <c r="R937" s="84"/>
      <c r="S937" s="84"/>
      <c r="T937" s="84"/>
      <c r="U937" s="84"/>
      <c r="V937" s="84"/>
      <c r="W937" s="84"/>
      <c r="X937" s="85"/>
      <c r="Z937" s="2">
        <f t="shared" si="46"/>
        <v>0</v>
      </c>
      <c r="AA937" s="2">
        <v>0</v>
      </c>
    </row>
    <row r="938" spans="1:27" ht="12" customHeight="1">
      <c r="A938" s="10">
        <v>934</v>
      </c>
      <c r="B938" s="98" t="s">
        <v>276</v>
      </c>
      <c r="C938" s="98" t="s">
        <v>89</v>
      </c>
      <c r="D938" s="11" t="s">
        <v>51</v>
      </c>
      <c r="E938" s="11" t="s">
        <v>304</v>
      </c>
      <c r="F938" s="12" t="s">
        <v>49</v>
      </c>
      <c r="G938" s="12" t="s">
        <v>310</v>
      </c>
      <c r="H938" s="12" t="s">
        <v>306</v>
      </c>
      <c r="I938" s="11" t="s">
        <v>504</v>
      </c>
      <c r="J938" s="12" t="str">
        <f>"≥17h"</f>
        <v>≥17h</v>
      </c>
      <c r="K938" s="12" t="s">
        <v>512</v>
      </c>
      <c r="L938" s="69" t="s">
        <v>520</v>
      </c>
      <c r="M938" s="11">
        <v>1</v>
      </c>
      <c r="N938" s="96">
        <v>1</v>
      </c>
      <c r="O938" s="83"/>
      <c r="P938" s="84"/>
      <c r="Q938" s="84">
        <v>1</v>
      </c>
      <c r="R938" s="84"/>
      <c r="S938" s="84"/>
      <c r="T938" s="84"/>
      <c r="U938" s="84"/>
      <c r="V938" s="84"/>
      <c r="W938" s="84"/>
      <c r="X938" s="85"/>
      <c r="Y938" s="2">
        <v>1</v>
      </c>
      <c r="Z938" s="2">
        <f t="shared" si="46"/>
        <v>1</v>
      </c>
      <c r="AA938" s="2">
        <v>1</v>
      </c>
    </row>
    <row r="939" spans="1:27" ht="12" customHeight="1">
      <c r="A939" s="10">
        <v>935</v>
      </c>
      <c r="B939" s="98" t="s">
        <v>92</v>
      </c>
      <c r="C939" s="98" t="s">
        <v>89</v>
      </c>
      <c r="D939" s="11" t="s">
        <v>52</v>
      </c>
      <c r="E939" s="11" t="s">
        <v>304</v>
      </c>
      <c r="F939" s="12" t="s">
        <v>50</v>
      </c>
      <c r="G939" s="12" t="s">
        <v>310</v>
      </c>
      <c r="H939" s="12" t="s">
        <v>306</v>
      </c>
      <c r="I939" s="11" t="s">
        <v>504</v>
      </c>
      <c r="J939" s="12" t="str">
        <f>"≥17h"</f>
        <v>≥17h</v>
      </c>
      <c r="K939" s="12" t="s">
        <v>47</v>
      </c>
      <c r="L939" s="69" t="s">
        <v>520</v>
      </c>
      <c r="M939" s="11">
        <v>1</v>
      </c>
      <c r="N939" s="96"/>
      <c r="O939" s="83"/>
      <c r="P939" s="84"/>
      <c r="Q939" s="84"/>
      <c r="R939" s="84"/>
      <c r="S939" s="84"/>
      <c r="T939" s="84"/>
      <c r="U939" s="84"/>
      <c r="V939" s="84"/>
      <c r="W939" s="84"/>
      <c r="X939" s="85"/>
      <c r="Z939" s="2">
        <f t="shared" si="46"/>
        <v>0</v>
      </c>
      <c r="AA939" s="2">
        <v>0</v>
      </c>
    </row>
    <row r="940" spans="1:27" ht="12" customHeight="1">
      <c r="A940" s="10">
        <v>936</v>
      </c>
      <c r="B940" s="98" t="s">
        <v>163</v>
      </c>
      <c r="C940" s="98" t="s">
        <v>60</v>
      </c>
      <c r="D940" s="11" t="s">
        <v>51</v>
      </c>
      <c r="E940" s="11" t="s">
        <v>304</v>
      </c>
      <c r="F940" s="12" t="s">
        <v>50</v>
      </c>
      <c r="G940" s="12" t="s">
        <v>310</v>
      </c>
      <c r="H940" s="12" t="s">
        <v>306</v>
      </c>
      <c r="I940" s="11" t="s">
        <v>507</v>
      </c>
      <c r="J940" s="12" t="str">
        <f>"≥17h"</f>
        <v>≥17h</v>
      </c>
      <c r="K940" s="12" t="s">
        <v>47</v>
      </c>
      <c r="L940" s="69" t="s">
        <v>520</v>
      </c>
      <c r="M940" s="11"/>
      <c r="N940" s="96"/>
      <c r="O940" s="83"/>
      <c r="P940" s="84"/>
      <c r="Q940" s="84"/>
      <c r="R940" s="84"/>
      <c r="S940" s="84"/>
      <c r="T940" s="84"/>
      <c r="U940" s="84"/>
      <c r="V940" s="84"/>
      <c r="W940" s="84"/>
      <c r="X940" s="85"/>
      <c r="Z940" s="2">
        <f t="shared" si="46"/>
        <v>0</v>
      </c>
      <c r="AA940" s="2">
        <v>0</v>
      </c>
    </row>
    <row r="941" spans="1:27" ht="12" customHeight="1">
      <c r="A941" s="10">
        <v>937</v>
      </c>
      <c r="B941" s="98" t="s">
        <v>276</v>
      </c>
      <c r="C941" s="98" t="s">
        <v>89</v>
      </c>
      <c r="D941" s="11" t="s">
        <v>52</v>
      </c>
      <c r="E941" s="11" t="s">
        <v>304</v>
      </c>
      <c r="F941" s="12" t="s">
        <v>49</v>
      </c>
      <c r="G941" s="12" t="s">
        <v>310</v>
      </c>
      <c r="H941" s="12" t="s">
        <v>306</v>
      </c>
      <c r="I941" s="11" t="s">
        <v>504</v>
      </c>
      <c r="J941" s="12" t="str">
        <f>"≥17h"</f>
        <v>≥17h</v>
      </c>
      <c r="K941" s="12" t="s">
        <v>512</v>
      </c>
      <c r="L941" s="69" t="s">
        <v>520</v>
      </c>
      <c r="M941" s="11"/>
      <c r="N941" s="96"/>
      <c r="O941" s="83"/>
      <c r="P941" s="84"/>
      <c r="Q941" s="84"/>
      <c r="R941" s="84"/>
      <c r="S941" s="84"/>
      <c r="T941" s="84"/>
      <c r="U941" s="84"/>
      <c r="V941" s="84"/>
      <c r="W941" s="84"/>
      <c r="X941" s="85"/>
      <c r="Z941" s="2">
        <f t="shared" si="46"/>
        <v>0</v>
      </c>
      <c r="AA941" s="2">
        <v>0</v>
      </c>
    </row>
    <row r="942" spans="1:27" ht="12" customHeight="1">
      <c r="A942" s="10">
        <v>938</v>
      </c>
      <c r="B942" s="98" t="s">
        <v>163</v>
      </c>
      <c r="C942" s="98" t="s">
        <v>60</v>
      </c>
      <c r="D942" s="11" t="s">
        <v>52</v>
      </c>
      <c r="E942" s="11" t="s">
        <v>303</v>
      </c>
      <c r="F942" s="12" t="s">
        <v>50</v>
      </c>
      <c r="G942" s="12" t="s">
        <v>310</v>
      </c>
      <c r="H942" s="12" t="s">
        <v>306</v>
      </c>
      <c r="I942" s="103" t="s">
        <v>504</v>
      </c>
      <c r="J942" s="12" t="str">
        <f>"≥17h"</f>
        <v>≥17h</v>
      </c>
      <c r="K942" s="12" t="s">
        <v>47</v>
      </c>
      <c r="L942" s="69" t="s">
        <v>520</v>
      </c>
      <c r="M942" s="11"/>
      <c r="N942" s="96"/>
      <c r="O942" s="83"/>
      <c r="P942" s="84"/>
      <c r="Q942" s="84"/>
      <c r="R942" s="84"/>
      <c r="S942" s="84"/>
      <c r="T942" s="84"/>
      <c r="U942" s="84"/>
      <c r="V942" s="84"/>
      <c r="W942" s="84"/>
      <c r="X942" s="85"/>
      <c r="Z942" s="2">
        <f t="shared" si="46"/>
        <v>0</v>
      </c>
      <c r="AA942" s="2">
        <v>0</v>
      </c>
    </row>
    <row r="943" spans="1:27" ht="12" customHeight="1">
      <c r="A943" s="10">
        <v>939</v>
      </c>
      <c r="B943" s="98" t="s">
        <v>93</v>
      </c>
      <c r="C943" s="98" t="s">
        <v>89</v>
      </c>
      <c r="D943" s="11" t="s">
        <v>51</v>
      </c>
      <c r="E943" s="11" t="s">
        <v>304</v>
      </c>
      <c r="F943" s="12" t="s">
        <v>50</v>
      </c>
      <c r="G943" s="12" t="s">
        <v>310</v>
      </c>
      <c r="H943" s="12" t="s">
        <v>306</v>
      </c>
      <c r="I943" s="11" t="s">
        <v>504</v>
      </c>
      <c r="J943" s="11" t="str">
        <f>"12-16h"</f>
        <v>12-16h</v>
      </c>
      <c r="K943" s="12" t="s">
        <v>512</v>
      </c>
      <c r="L943" s="69" t="s">
        <v>520</v>
      </c>
      <c r="M943" s="11">
        <v>1</v>
      </c>
      <c r="N943" s="96"/>
      <c r="O943" s="83"/>
      <c r="P943" s="84"/>
      <c r="Q943" s="84"/>
      <c r="R943" s="84"/>
      <c r="S943" s="84"/>
      <c r="T943" s="84"/>
      <c r="U943" s="84"/>
      <c r="V943" s="84"/>
      <c r="W943" s="84"/>
      <c r="X943" s="85"/>
      <c r="Z943" s="2">
        <f t="shared" si="46"/>
        <v>0</v>
      </c>
      <c r="AA943" s="2">
        <v>0</v>
      </c>
    </row>
    <row r="944" spans="1:27" ht="12" customHeight="1">
      <c r="A944" s="10">
        <v>940</v>
      </c>
      <c r="B944" s="98" t="s">
        <v>276</v>
      </c>
      <c r="C944" s="98" t="s">
        <v>89</v>
      </c>
      <c r="D944" s="11" t="s">
        <v>51</v>
      </c>
      <c r="E944" s="11" t="s">
        <v>304</v>
      </c>
      <c r="F944" s="12" t="s">
        <v>49</v>
      </c>
      <c r="G944" s="12" t="s">
        <v>310</v>
      </c>
      <c r="H944" s="12" t="s">
        <v>306</v>
      </c>
      <c r="I944" s="103" t="s">
        <v>504</v>
      </c>
      <c r="J944" s="12" t="str">
        <f>"≥17h"</f>
        <v>≥17h</v>
      </c>
      <c r="K944" s="12" t="s">
        <v>47</v>
      </c>
      <c r="L944" s="69" t="s">
        <v>520</v>
      </c>
      <c r="M944" s="11"/>
      <c r="N944" s="96"/>
      <c r="O944" s="83"/>
      <c r="P944" s="84"/>
      <c r="Q944" s="84"/>
      <c r="R944" s="84"/>
      <c r="S944" s="84"/>
      <c r="T944" s="84"/>
      <c r="U944" s="84"/>
      <c r="V944" s="84"/>
      <c r="W944" s="84"/>
      <c r="X944" s="85"/>
      <c r="Z944" s="2">
        <f t="shared" si="46"/>
        <v>0</v>
      </c>
      <c r="AA944" s="2">
        <v>0</v>
      </c>
    </row>
    <row r="945" spans="1:27" ht="12" customHeight="1">
      <c r="A945" s="10">
        <v>941</v>
      </c>
      <c r="B945" s="98" t="s">
        <v>276</v>
      </c>
      <c r="C945" s="98" t="s">
        <v>89</v>
      </c>
      <c r="D945" s="11" t="s">
        <v>51</v>
      </c>
      <c r="E945" s="11" t="s">
        <v>304</v>
      </c>
      <c r="F945" s="12" t="s">
        <v>50</v>
      </c>
      <c r="G945" s="12" t="s">
        <v>310</v>
      </c>
      <c r="H945" s="12" t="s">
        <v>306</v>
      </c>
      <c r="I945" s="11" t="s">
        <v>504</v>
      </c>
      <c r="J945" s="12" t="str">
        <f>"≥17h"</f>
        <v>≥17h</v>
      </c>
      <c r="K945" s="12" t="s">
        <v>47</v>
      </c>
      <c r="L945" s="69" t="s">
        <v>520</v>
      </c>
      <c r="M945" s="11">
        <v>1</v>
      </c>
      <c r="N945" s="96"/>
      <c r="O945" s="83"/>
      <c r="P945" s="84"/>
      <c r="Q945" s="84"/>
      <c r="R945" s="84"/>
      <c r="S945" s="84"/>
      <c r="T945" s="84"/>
      <c r="U945" s="84"/>
      <c r="V945" s="84"/>
      <c r="W945" s="84"/>
      <c r="X945" s="85"/>
      <c r="Z945" s="2">
        <f t="shared" si="46"/>
        <v>0</v>
      </c>
      <c r="AA945" s="2">
        <v>0</v>
      </c>
    </row>
    <row r="946" spans="1:27" ht="12" customHeight="1">
      <c r="A946" s="10">
        <v>942</v>
      </c>
      <c r="B946" s="98" t="s">
        <v>93</v>
      </c>
      <c r="C946" s="98" t="s">
        <v>89</v>
      </c>
      <c r="D946" s="11" t="s">
        <v>51</v>
      </c>
      <c r="E946" s="11" t="s">
        <v>304</v>
      </c>
      <c r="F946" s="12" t="s">
        <v>49</v>
      </c>
      <c r="G946" s="12" t="s">
        <v>310</v>
      </c>
      <c r="H946" s="12" t="s">
        <v>306</v>
      </c>
      <c r="I946" s="11" t="s">
        <v>507</v>
      </c>
      <c r="J946" s="11" t="str">
        <f>"12-16h"</f>
        <v>12-16h</v>
      </c>
      <c r="K946" s="12" t="s">
        <v>512</v>
      </c>
      <c r="L946" s="69" t="s">
        <v>520</v>
      </c>
      <c r="M946" s="11">
        <v>1</v>
      </c>
      <c r="N946" s="96"/>
      <c r="O946" s="83"/>
      <c r="P946" s="84"/>
      <c r="Q946" s="84"/>
      <c r="R946" s="84"/>
      <c r="S946" s="84"/>
      <c r="T946" s="84"/>
      <c r="U946" s="84"/>
      <c r="V946" s="84"/>
      <c r="W946" s="84"/>
      <c r="X946" s="85"/>
      <c r="Z946" s="2">
        <f t="shared" si="46"/>
        <v>0</v>
      </c>
      <c r="AA946" s="2">
        <v>0</v>
      </c>
    </row>
    <row r="947" spans="1:27" ht="12" customHeight="1">
      <c r="A947" s="10">
        <v>943</v>
      </c>
      <c r="B947" s="98" t="s">
        <v>172</v>
      </c>
      <c r="C947" s="98" t="s">
        <v>168</v>
      </c>
      <c r="D947" s="11" t="s">
        <v>51</v>
      </c>
      <c r="E947" s="11" t="s">
        <v>303</v>
      </c>
      <c r="F947" s="12" t="s">
        <v>50</v>
      </c>
      <c r="G947" s="12" t="s">
        <v>310</v>
      </c>
      <c r="H947" s="12" t="s">
        <v>306</v>
      </c>
      <c r="I947" s="103" t="s">
        <v>504</v>
      </c>
      <c r="J947" s="12" t="str">
        <f>"≥17h"</f>
        <v>≥17h</v>
      </c>
      <c r="K947" s="12" t="s">
        <v>47</v>
      </c>
      <c r="L947" s="69" t="s">
        <v>520</v>
      </c>
      <c r="M947" s="11">
        <v>1</v>
      </c>
      <c r="N947" s="96"/>
      <c r="O947" s="83"/>
      <c r="P947" s="84"/>
      <c r="Q947" s="84"/>
      <c r="R947" s="84"/>
      <c r="S947" s="84"/>
      <c r="T947" s="84"/>
      <c r="U947" s="84"/>
      <c r="V947" s="84"/>
      <c r="W947" s="84"/>
      <c r="X947" s="85"/>
      <c r="Z947" s="2">
        <f t="shared" si="46"/>
        <v>0</v>
      </c>
      <c r="AA947" s="2">
        <v>0</v>
      </c>
    </row>
    <row r="948" spans="1:27" ht="12" customHeight="1">
      <c r="A948" s="10">
        <v>944</v>
      </c>
      <c r="B948" s="98" t="s">
        <v>93</v>
      </c>
      <c r="C948" s="98" t="s">
        <v>89</v>
      </c>
      <c r="D948" s="11" t="s">
        <v>52</v>
      </c>
      <c r="E948" s="11" t="s">
        <v>303</v>
      </c>
      <c r="F948" s="12" t="s">
        <v>50</v>
      </c>
      <c r="G948" s="12" t="s">
        <v>310</v>
      </c>
      <c r="H948" s="12" t="s">
        <v>306</v>
      </c>
      <c r="I948" s="11" t="s">
        <v>504</v>
      </c>
      <c r="J948" s="11" t="str">
        <f>"12-16h"</f>
        <v>12-16h</v>
      </c>
      <c r="K948" s="12" t="s">
        <v>513</v>
      </c>
      <c r="L948" s="69" t="s">
        <v>520</v>
      </c>
      <c r="M948" s="11">
        <v>1</v>
      </c>
      <c r="N948" s="96"/>
      <c r="O948" s="83"/>
      <c r="P948" s="84"/>
      <c r="Q948" s="84"/>
      <c r="R948" s="84"/>
      <c r="S948" s="84"/>
      <c r="T948" s="84"/>
      <c r="U948" s="84"/>
      <c r="V948" s="84"/>
      <c r="W948" s="84"/>
      <c r="X948" s="85"/>
      <c r="Z948" s="2">
        <f t="shared" si="46"/>
        <v>0</v>
      </c>
      <c r="AA948" s="2">
        <v>0</v>
      </c>
    </row>
    <row r="949" spans="1:27" ht="12" customHeight="1">
      <c r="A949" s="10">
        <v>945</v>
      </c>
      <c r="B949" s="98" t="s">
        <v>276</v>
      </c>
      <c r="C949" s="98" t="s">
        <v>89</v>
      </c>
      <c r="D949" s="11" t="s">
        <v>51</v>
      </c>
      <c r="E949" s="11" t="s">
        <v>303</v>
      </c>
      <c r="F949" s="12" t="s">
        <v>49</v>
      </c>
      <c r="G949" s="12" t="s">
        <v>310</v>
      </c>
      <c r="H949" s="12" t="s">
        <v>306</v>
      </c>
      <c r="I949" s="12" t="s">
        <v>505</v>
      </c>
      <c r="J949" s="12" t="str">
        <f>"≥17h"</f>
        <v>≥17h</v>
      </c>
      <c r="K949" s="12" t="s">
        <v>47</v>
      </c>
      <c r="L949" s="69" t="s">
        <v>520</v>
      </c>
      <c r="M949" s="11">
        <v>1</v>
      </c>
      <c r="N949" s="96"/>
      <c r="O949" s="83"/>
      <c r="P949" s="84"/>
      <c r="Q949" s="84"/>
      <c r="R949" s="84"/>
      <c r="S949" s="84"/>
      <c r="T949" s="84"/>
      <c r="U949" s="84"/>
      <c r="V949" s="84"/>
      <c r="W949" s="84"/>
      <c r="X949" s="85"/>
      <c r="Z949" s="2">
        <f t="shared" si="46"/>
        <v>0</v>
      </c>
      <c r="AA949" s="2">
        <v>0</v>
      </c>
    </row>
    <row r="950" spans="1:27" ht="12" customHeight="1">
      <c r="A950" s="10">
        <v>946</v>
      </c>
      <c r="B950" s="98" t="s">
        <v>172</v>
      </c>
      <c r="C950" s="98" t="s">
        <v>168</v>
      </c>
      <c r="D950" s="11" t="s">
        <v>51</v>
      </c>
      <c r="E950" s="11" t="s">
        <v>304</v>
      </c>
      <c r="F950" s="75" t="s">
        <v>47</v>
      </c>
      <c r="G950" s="12" t="s">
        <v>310</v>
      </c>
      <c r="H950" s="12" t="s">
        <v>306</v>
      </c>
      <c r="I950" s="11" t="s">
        <v>504</v>
      </c>
      <c r="J950" s="12" t="str">
        <f>"≥17h"</f>
        <v>≥17h</v>
      </c>
      <c r="K950" s="12" t="s">
        <v>512</v>
      </c>
      <c r="L950" s="69" t="s">
        <v>520</v>
      </c>
      <c r="M950" s="11">
        <v>1</v>
      </c>
      <c r="N950" s="96">
        <v>1</v>
      </c>
      <c r="O950" s="83"/>
      <c r="P950" s="84"/>
      <c r="Q950" s="84">
        <v>1</v>
      </c>
      <c r="R950" s="84"/>
      <c r="S950" s="84"/>
      <c r="T950" s="84"/>
      <c r="U950" s="84"/>
      <c r="V950" s="84"/>
      <c r="W950" s="84"/>
      <c r="X950" s="85"/>
      <c r="Y950" s="2">
        <v>1</v>
      </c>
      <c r="Z950" s="2">
        <f t="shared" si="46"/>
        <v>1</v>
      </c>
      <c r="AA950" s="2">
        <v>1</v>
      </c>
    </row>
    <row r="951" spans="1:27" ht="12" customHeight="1">
      <c r="A951" s="10">
        <v>947</v>
      </c>
      <c r="B951" s="98" t="s">
        <v>172</v>
      </c>
      <c r="C951" s="98" t="s">
        <v>168</v>
      </c>
      <c r="D951" s="11" t="s">
        <v>51</v>
      </c>
      <c r="E951" s="11" t="s">
        <v>303</v>
      </c>
      <c r="F951" s="12" t="s">
        <v>48</v>
      </c>
      <c r="G951" s="12" t="s">
        <v>310</v>
      </c>
      <c r="H951" s="12" t="s">
        <v>306</v>
      </c>
      <c r="I951" s="11" t="s">
        <v>504</v>
      </c>
      <c r="J951" s="11" t="str">
        <f>"12-16h"</f>
        <v>12-16h</v>
      </c>
      <c r="K951" s="12" t="s">
        <v>513</v>
      </c>
      <c r="L951" s="69" t="s">
        <v>520</v>
      </c>
      <c r="M951" s="11">
        <v>1</v>
      </c>
      <c r="N951" s="96">
        <v>1</v>
      </c>
      <c r="O951" s="83"/>
      <c r="P951" s="84"/>
      <c r="Q951" s="84">
        <v>1</v>
      </c>
      <c r="R951" s="84"/>
      <c r="S951" s="84"/>
      <c r="T951" s="84"/>
      <c r="U951" s="84"/>
      <c r="V951" s="84"/>
      <c r="W951" s="84"/>
      <c r="X951" s="85"/>
      <c r="Y951" s="2">
        <v>1</v>
      </c>
      <c r="Z951" s="2">
        <f t="shared" si="46"/>
        <v>1</v>
      </c>
      <c r="AA951" s="2">
        <v>1</v>
      </c>
    </row>
    <row r="952" spans="1:27" ht="12" customHeight="1">
      <c r="A952" s="10">
        <v>948</v>
      </c>
      <c r="B952" s="98" t="s">
        <v>276</v>
      </c>
      <c r="C952" s="98" t="s">
        <v>89</v>
      </c>
      <c r="D952" s="11" t="s">
        <v>25</v>
      </c>
      <c r="E952" s="11" t="s">
        <v>303</v>
      </c>
      <c r="F952" s="12" t="s">
        <v>50</v>
      </c>
      <c r="G952" s="12" t="s">
        <v>510</v>
      </c>
      <c r="H952" s="12" t="s">
        <v>308</v>
      </c>
      <c r="I952" s="103" t="s">
        <v>505</v>
      </c>
      <c r="J952" s="12" t="str">
        <f t="shared" ref="J952:J957" si="48">"≥17h"</f>
        <v>≥17h</v>
      </c>
      <c r="K952" s="12" t="s">
        <v>47</v>
      </c>
      <c r="L952" s="69" t="s">
        <v>520</v>
      </c>
      <c r="M952" s="11">
        <v>1</v>
      </c>
      <c r="N952" s="96"/>
      <c r="O952" s="83"/>
      <c r="P952" s="84"/>
      <c r="Q952" s="84"/>
      <c r="R952" s="84"/>
      <c r="S952" s="84"/>
      <c r="T952" s="84"/>
      <c r="U952" s="84"/>
      <c r="V952" s="84"/>
      <c r="W952" s="84"/>
      <c r="X952" s="85"/>
      <c r="Z952" s="2">
        <f t="shared" si="46"/>
        <v>0</v>
      </c>
      <c r="AA952" s="2">
        <v>0</v>
      </c>
    </row>
    <row r="953" spans="1:27" ht="12" customHeight="1">
      <c r="A953" s="10">
        <v>949</v>
      </c>
      <c r="B953" s="98" t="s">
        <v>93</v>
      </c>
      <c r="C953" s="98" t="s">
        <v>89</v>
      </c>
      <c r="D953" s="11" t="s">
        <v>52</v>
      </c>
      <c r="E953" s="11" t="s">
        <v>304</v>
      </c>
      <c r="F953" s="12" t="s">
        <v>49</v>
      </c>
      <c r="G953" s="12" t="s">
        <v>310</v>
      </c>
      <c r="H953" s="12" t="s">
        <v>306</v>
      </c>
      <c r="I953" s="11" t="s">
        <v>504</v>
      </c>
      <c r="J953" s="12" t="str">
        <f t="shared" si="48"/>
        <v>≥17h</v>
      </c>
      <c r="K953" s="12" t="s">
        <v>47</v>
      </c>
      <c r="L953" s="69" t="s">
        <v>520</v>
      </c>
      <c r="M953" s="11"/>
      <c r="N953" s="96"/>
      <c r="O953" s="83"/>
      <c r="P953" s="84"/>
      <c r="Q953" s="84"/>
      <c r="R953" s="84"/>
      <c r="S953" s="84"/>
      <c r="T953" s="84"/>
      <c r="U953" s="84"/>
      <c r="V953" s="84"/>
      <c r="W953" s="84"/>
      <c r="X953" s="85"/>
      <c r="Z953" s="2">
        <f t="shared" si="46"/>
        <v>0</v>
      </c>
      <c r="AA953" s="2">
        <v>0</v>
      </c>
    </row>
    <row r="954" spans="1:27" ht="12" customHeight="1">
      <c r="A954" s="10">
        <v>950</v>
      </c>
      <c r="B954" s="98" t="s">
        <v>172</v>
      </c>
      <c r="C954" s="98" t="s">
        <v>168</v>
      </c>
      <c r="D954" s="11" t="s">
        <v>51</v>
      </c>
      <c r="E954" s="11" t="s">
        <v>304</v>
      </c>
      <c r="F954" s="12" t="s">
        <v>48</v>
      </c>
      <c r="G954" s="12" t="s">
        <v>310</v>
      </c>
      <c r="H954" s="12" t="s">
        <v>306</v>
      </c>
      <c r="I954" s="11" t="s">
        <v>504</v>
      </c>
      <c r="J954" s="12" t="str">
        <f t="shared" si="48"/>
        <v>≥17h</v>
      </c>
      <c r="K954" s="12" t="s">
        <v>512</v>
      </c>
      <c r="L954" s="69" t="s">
        <v>520</v>
      </c>
      <c r="M954" s="11">
        <v>1</v>
      </c>
      <c r="N954" s="96"/>
      <c r="O954" s="83"/>
      <c r="P954" s="84"/>
      <c r="Q954" s="84"/>
      <c r="R954" s="84"/>
      <c r="S954" s="84"/>
      <c r="T954" s="84"/>
      <c r="U954" s="84"/>
      <c r="V954" s="84"/>
      <c r="W954" s="84"/>
      <c r="X954" s="85"/>
      <c r="Z954" s="2">
        <f t="shared" si="46"/>
        <v>0</v>
      </c>
      <c r="AA954" s="2">
        <v>0</v>
      </c>
    </row>
    <row r="955" spans="1:27" ht="12" customHeight="1">
      <c r="A955" s="10">
        <v>951</v>
      </c>
      <c r="B955" s="98" t="s">
        <v>172</v>
      </c>
      <c r="C955" s="98" t="s">
        <v>168</v>
      </c>
      <c r="D955" s="11" t="s">
        <v>51</v>
      </c>
      <c r="E955" s="11" t="s">
        <v>304</v>
      </c>
      <c r="F955" s="12" t="s">
        <v>50</v>
      </c>
      <c r="G955" s="12" t="s">
        <v>310</v>
      </c>
      <c r="H955" s="12" t="s">
        <v>306</v>
      </c>
      <c r="I955" s="11" t="s">
        <v>504</v>
      </c>
      <c r="J955" s="12" t="str">
        <f t="shared" si="48"/>
        <v>≥17h</v>
      </c>
      <c r="K955" s="12" t="s">
        <v>512</v>
      </c>
      <c r="L955" s="69" t="s">
        <v>520</v>
      </c>
      <c r="M955" s="11">
        <v>1</v>
      </c>
      <c r="N955" s="96">
        <v>1</v>
      </c>
      <c r="O955" s="83"/>
      <c r="P955" s="84">
        <v>1</v>
      </c>
      <c r="Q955" s="84"/>
      <c r="R955" s="84"/>
      <c r="S955" s="84"/>
      <c r="T955" s="84"/>
      <c r="U955" s="84"/>
      <c r="V955" s="84"/>
      <c r="W955" s="84"/>
      <c r="X955" s="85"/>
      <c r="Y955" s="2">
        <v>1</v>
      </c>
      <c r="Z955" s="2">
        <f t="shared" si="46"/>
        <v>1</v>
      </c>
      <c r="AA955" s="2">
        <v>1</v>
      </c>
    </row>
    <row r="956" spans="1:27" ht="12" customHeight="1">
      <c r="A956" s="10">
        <v>952</v>
      </c>
      <c r="B956" s="98" t="s">
        <v>172</v>
      </c>
      <c r="C956" s="98" t="s">
        <v>168</v>
      </c>
      <c r="D956" s="11" t="s">
        <v>52</v>
      </c>
      <c r="E956" s="11" t="s">
        <v>304</v>
      </c>
      <c r="F956" s="12" t="s">
        <v>50</v>
      </c>
      <c r="G956" s="12" t="s">
        <v>310</v>
      </c>
      <c r="H956" s="12" t="s">
        <v>306</v>
      </c>
      <c r="I956" s="12" t="s">
        <v>505</v>
      </c>
      <c r="J956" s="12" t="str">
        <f t="shared" si="48"/>
        <v>≥17h</v>
      </c>
      <c r="K956" s="12" t="s">
        <v>512</v>
      </c>
      <c r="L956" s="69" t="s">
        <v>520</v>
      </c>
      <c r="M956" s="11">
        <v>1</v>
      </c>
      <c r="N956" s="96"/>
      <c r="O956" s="83"/>
      <c r="P956" s="84"/>
      <c r="Q956" s="84"/>
      <c r="R956" s="84"/>
      <c r="S956" s="84"/>
      <c r="T956" s="84"/>
      <c r="U956" s="84"/>
      <c r="V956" s="84"/>
      <c r="W956" s="84"/>
      <c r="X956" s="85"/>
      <c r="Z956" s="2">
        <f t="shared" si="46"/>
        <v>0</v>
      </c>
      <c r="AA956" s="2">
        <v>0</v>
      </c>
    </row>
    <row r="957" spans="1:27" ht="12" customHeight="1">
      <c r="A957" s="10">
        <v>953</v>
      </c>
      <c r="B957" s="98" t="s">
        <v>276</v>
      </c>
      <c r="C957" s="98" t="s">
        <v>89</v>
      </c>
      <c r="D957" s="11" t="s">
        <v>52</v>
      </c>
      <c r="E957" s="11" t="s">
        <v>304</v>
      </c>
      <c r="F957" s="12" t="s">
        <v>49</v>
      </c>
      <c r="G957" s="12" t="s">
        <v>310</v>
      </c>
      <c r="H957" s="12" t="s">
        <v>306</v>
      </c>
      <c r="I957" s="11" t="s">
        <v>504</v>
      </c>
      <c r="J957" s="12" t="str">
        <f t="shared" si="48"/>
        <v>≥17h</v>
      </c>
      <c r="K957" s="12" t="s">
        <v>512</v>
      </c>
      <c r="L957" s="69" t="s">
        <v>520</v>
      </c>
      <c r="M957" s="11">
        <v>1</v>
      </c>
      <c r="N957" s="96">
        <v>1</v>
      </c>
      <c r="O957" s="83"/>
      <c r="P957" s="84"/>
      <c r="Q957" s="84">
        <v>1</v>
      </c>
      <c r="R957" s="84"/>
      <c r="S957" s="84"/>
      <c r="T957" s="84"/>
      <c r="U957" s="84"/>
      <c r="V957" s="84"/>
      <c r="W957" s="84"/>
      <c r="X957" s="85"/>
      <c r="Y957" s="2">
        <v>1</v>
      </c>
      <c r="Z957" s="2">
        <f t="shared" si="46"/>
        <v>1</v>
      </c>
      <c r="AA957" s="2">
        <v>1</v>
      </c>
    </row>
    <row r="958" spans="1:27" ht="12" customHeight="1">
      <c r="A958" s="10">
        <v>954</v>
      </c>
      <c r="B958" s="98" t="s">
        <v>93</v>
      </c>
      <c r="C958" s="98" t="s">
        <v>89</v>
      </c>
      <c r="D958" s="11" t="s">
        <v>52</v>
      </c>
      <c r="E958" s="11" t="s">
        <v>304</v>
      </c>
      <c r="F958" s="12" t="s">
        <v>50</v>
      </c>
      <c r="G958" s="12" t="s">
        <v>310</v>
      </c>
      <c r="H958" s="12" t="s">
        <v>306</v>
      </c>
      <c r="I958" s="103" t="s">
        <v>505</v>
      </c>
      <c r="J958" s="11" t="str">
        <f>"12-16h"</f>
        <v>12-16h</v>
      </c>
      <c r="K958" s="12" t="s">
        <v>512</v>
      </c>
      <c r="L958" s="69" t="s">
        <v>520</v>
      </c>
      <c r="M958" s="11"/>
      <c r="N958" s="96"/>
      <c r="O958" s="83"/>
      <c r="P958" s="84"/>
      <c r="Q958" s="84"/>
      <c r="R958" s="84"/>
      <c r="S958" s="84"/>
      <c r="T958" s="84"/>
      <c r="U958" s="84"/>
      <c r="V958" s="84"/>
      <c r="W958" s="84"/>
      <c r="X958" s="85"/>
      <c r="Z958" s="2">
        <f t="shared" si="46"/>
        <v>0</v>
      </c>
      <c r="AA958" s="2">
        <v>0</v>
      </c>
    </row>
    <row r="959" spans="1:27" ht="12" customHeight="1">
      <c r="A959" s="10">
        <v>955</v>
      </c>
      <c r="B959" s="98" t="s">
        <v>272</v>
      </c>
      <c r="C959" s="98" t="s">
        <v>89</v>
      </c>
      <c r="D959" s="11" t="s">
        <v>52</v>
      </c>
      <c r="E959" s="11" t="s">
        <v>303</v>
      </c>
      <c r="F959" s="12" t="s">
        <v>49</v>
      </c>
      <c r="G959" s="12" t="s">
        <v>310</v>
      </c>
      <c r="H959" s="12" t="s">
        <v>306</v>
      </c>
      <c r="I959" s="11" t="s">
        <v>504</v>
      </c>
      <c r="J959" s="12" t="str">
        <f>"≥17h"</f>
        <v>≥17h</v>
      </c>
      <c r="K959" s="12" t="s">
        <v>47</v>
      </c>
      <c r="L959" s="69" t="s">
        <v>520</v>
      </c>
      <c r="M959" s="11"/>
      <c r="N959" s="96"/>
      <c r="O959" s="83"/>
      <c r="P959" s="84"/>
      <c r="Q959" s="84"/>
      <c r="R959" s="84"/>
      <c r="S959" s="84"/>
      <c r="T959" s="84"/>
      <c r="U959" s="84"/>
      <c r="V959" s="84"/>
      <c r="W959" s="84"/>
      <c r="X959" s="85"/>
      <c r="Z959" s="2">
        <f t="shared" si="46"/>
        <v>0</v>
      </c>
      <c r="AA959" s="2">
        <v>0</v>
      </c>
    </row>
    <row r="960" spans="1:27" ht="12" customHeight="1">
      <c r="A960" s="10">
        <v>956</v>
      </c>
      <c r="B960" s="98" t="s">
        <v>172</v>
      </c>
      <c r="C960" s="98" t="s">
        <v>168</v>
      </c>
      <c r="D960" s="11" t="s">
        <v>51</v>
      </c>
      <c r="E960" s="11" t="s">
        <v>304</v>
      </c>
      <c r="F960" s="12" t="s">
        <v>50</v>
      </c>
      <c r="G960" s="12" t="s">
        <v>310</v>
      </c>
      <c r="H960" s="12" t="s">
        <v>306</v>
      </c>
      <c r="I960" s="103" t="s">
        <v>505</v>
      </c>
      <c r="J960" s="12" t="str">
        <f>"≥17h"</f>
        <v>≥17h</v>
      </c>
      <c r="K960" s="12" t="s">
        <v>512</v>
      </c>
      <c r="L960" s="69" t="s">
        <v>520</v>
      </c>
      <c r="M960" s="11">
        <v>1</v>
      </c>
      <c r="N960" s="96">
        <v>1</v>
      </c>
      <c r="O960" s="83"/>
      <c r="P960" s="84"/>
      <c r="Q960" s="84">
        <v>1</v>
      </c>
      <c r="R960" s="84"/>
      <c r="S960" s="84"/>
      <c r="T960" s="84"/>
      <c r="U960" s="84"/>
      <c r="V960" s="84"/>
      <c r="W960" s="84"/>
      <c r="X960" s="85"/>
      <c r="Y960" s="2">
        <v>1</v>
      </c>
      <c r="Z960" s="2">
        <f t="shared" si="46"/>
        <v>1</v>
      </c>
      <c r="AA960" s="2">
        <v>1</v>
      </c>
    </row>
    <row r="961" spans="1:27" ht="12" customHeight="1">
      <c r="A961" s="10">
        <v>957</v>
      </c>
      <c r="B961" s="98" t="s">
        <v>93</v>
      </c>
      <c r="C961" s="98" t="s">
        <v>89</v>
      </c>
      <c r="D961" s="11" t="s">
        <v>51</v>
      </c>
      <c r="E961" s="11" t="s">
        <v>304</v>
      </c>
      <c r="F961" s="12" t="s">
        <v>50</v>
      </c>
      <c r="G961" s="12" t="s">
        <v>510</v>
      </c>
      <c r="H961" s="12" t="s">
        <v>306</v>
      </c>
      <c r="I961" s="103" t="s">
        <v>504</v>
      </c>
      <c r="J961" s="11" t="str">
        <f>"12-16h"</f>
        <v>12-16h</v>
      </c>
      <c r="K961" s="12" t="s">
        <v>512</v>
      </c>
      <c r="L961" s="69" t="s">
        <v>520</v>
      </c>
      <c r="M961" s="11"/>
      <c r="N961" s="96"/>
      <c r="O961" s="83"/>
      <c r="P961" s="84"/>
      <c r="Q961" s="84"/>
      <c r="R961" s="84"/>
      <c r="S961" s="84"/>
      <c r="T961" s="84"/>
      <c r="U961" s="84"/>
      <c r="V961" s="84"/>
      <c r="W961" s="84"/>
      <c r="X961" s="85"/>
      <c r="Z961" s="2">
        <f t="shared" si="46"/>
        <v>0</v>
      </c>
      <c r="AA961" s="2">
        <v>0</v>
      </c>
    </row>
    <row r="962" spans="1:27" ht="12" customHeight="1">
      <c r="A962" s="10">
        <v>958</v>
      </c>
      <c r="B962" s="98" t="s">
        <v>272</v>
      </c>
      <c r="C962" s="98" t="s">
        <v>89</v>
      </c>
      <c r="D962" s="11" t="s">
        <v>52</v>
      </c>
      <c r="E962" s="11" t="s">
        <v>303</v>
      </c>
      <c r="F962" s="12" t="s">
        <v>49</v>
      </c>
      <c r="G962" s="12" t="s">
        <v>310</v>
      </c>
      <c r="H962" s="12" t="s">
        <v>306</v>
      </c>
      <c r="I962" s="11" t="s">
        <v>504</v>
      </c>
      <c r="J962" s="12" t="str">
        <f t="shared" ref="J962:J972" si="49">"≥17h"</f>
        <v>≥17h</v>
      </c>
      <c r="K962" s="12" t="s">
        <v>513</v>
      </c>
      <c r="L962" s="69" t="s">
        <v>520</v>
      </c>
      <c r="M962" s="11"/>
      <c r="N962" s="96"/>
      <c r="O962" s="83"/>
      <c r="P962" s="84"/>
      <c r="Q962" s="84"/>
      <c r="R962" s="84"/>
      <c r="S962" s="84"/>
      <c r="T962" s="84"/>
      <c r="U962" s="84"/>
      <c r="V962" s="84"/>
      <c r="W962" s="84"/>
      <c r="X962" s="85"/>
      <c r="Z962" s="2">
        <f t="shared" si="46"/>
        <v>0</v>
      </c>
      <c r="AA962" s="2">
        <v>0</v>
      </c>
    </row>
    <row r="963" spans="1:27" ht="12" customHeight="1">
      <c r="A963" s="10">
        <v>959</v>
      </c>
      <c r="B963" s="98" t="s">
        <v>172</v>
      </c>
      <c r="C963" s="98" t="s">
        <v>168</v>
      </c>
      <c r="D963" s="11" t="s">
        <v>51</v>
      </c>
      <c r="E963" s="11" t="s">
        <v>304</v>
      </c>
      <c r="F963" s="12" t="s">
        <v>50</v>
      </c>
      <c r="G963" s="12" t="s">
        <v>310</v>
      </c>
      <c r="H963" s="12" t="s">
        <v>306</v>
      </c>
      <c r="I963" s="103" t="s">
        <v>504</v>
      </c>
      <c r="J963" s="12" t="str">
        <f t="shared" si="49"/>
        <v>≥17h</v>
      </c>
      <c r="K963" s="12" t="s">
        <v>47</v>
      </c>
      <c r="L963" s="69" t="s">
        <v>520</v>
      </c>
      <c r="M963" s="11"/>
      <c r="N963" s="96"/>
      <c r="O963" s="83"/>
      <c r="P963" s="84"/>
      <c r="Q963" s="84"/>
      <c r="R963" s="84"/>
      <c r="S963" s="84"/>
      <c r="T963" s="84"/>
      <c r="U963" s="84"/>
      <c r="V963" s="84"/>
      <c r="W963" s="84"/>
      <c r="X963" s="85"/>
      <c r="Z963" s="2">
        <f t="shared" si="46"/>
        <v>0</v>
      </c>
      <c r="AA963" s="2">
        <v>0</v>
      </c>
    </row>
    <row r="964" spans="1:27" ht="12" customHeight="1">
      <c r="A964" s="10">
        <v>960</v>
      </c>
      <c r="B964" s="98" t="s">
        <v>93</v>
      </c>
      <c r="C964" s="98" t="s">
        <v>89</v>
      </c>
      <c r="D964" s="11" t="s">
        <v>52</v>
      </c>
      <c r="E964" s="11" t="s">
        <v>304</v>
      </c>
      <c r="F964" s="12" t="s">
        <v>49</v>
      </c>
      <c r="G964" s="12" t="s">
        <v>310</v>
      </c>
      <c r="H964" s="12" t="s">
        <v>306</v>
      </c>
      <c r="I964" s="103" t="s">
        <v>504</v>
      </c>
      <c r="J964" s="12" t="str">
        <f t="shared" si="49"/>
        <v>≥17h</v>
      </c>
      <c r="K964" s="12" t="s">
        <v>512</v>
      </c>
      <c r="L964" s="69" t="s">
        <v>520</v>
      </c>
      <c r="M964" s="11">
        <v>1</v>
      </c>
      <c r="N964" s="96"/>
      <c r="O964" s="83"/>
      <c r="P964" s="84"/>
      <c r="Q964" s="84"/>
      <c r="R964" s="84"/>
      <c r="S964" s="84"/>
      <c r="T964" s="84"/>
      <c r="U964" s="84"/>
      <c r="V964" s="84"/>
      <c r="W964" s="84"/>
      <c r="X964" s="85"/>
      <c r="Z964" s="2">
        <f t="shared" si="46"/>
        <v>0</v>
      </c>
      <c r="AA964" s="2">
        <v>0</v>
      </c>
    </row>
    <row r="965" spans="1:27" ht="12" customHeight="1">
      <c r="A965" s="10">
        <v>961</v>
      </c>
      <c r="B965" s="98" t="s">
        <v>173</v>
      </c>
      <c r="C965" s="98" t="s">
        <v>168</v>
      </c>
      <c r="D965" s="11" t="s">
        <v>52</v>
      </c>
      <c r="E965" s="11" t="s">
        <v>304</v>
      </c>
      <c r="F965" s="12" t="s">
        <v>50</v>
      </c>
      <c r="G965" s="12" t="s">
        <v>310</v>
      </c>
      <c r="H965" s="12" t="s">
        <v>306</v>
      </c>
      <c r="I965" s="103" t="s">
        <v>505</v>
      </c>
      <c r="J965" s="12" t="str">
        <f t="shared" si="49"/>
        <v>≥17h</v>
      </c>
      <c r="K965" s="12" t="s">
        <v>513</v>
      </c>
      <c r="L965" s="69" t="s">
        <v>520</v>
      </c>
      <c r="M965" s="11">
        <v>1</v>
      </c>
      <c r="N965" s="96">
        <v>1</v>
      </c>
      <c r="O965" s="83"/>
      <c r="P965" s="84"/>
      <c r="Q965" s="84"/>
      <c r="R965" s="84">
        <v>1</v>
      </c>
      <c r="S965" s="84"/>
      <c r="T965" s="84"/>
      <c r="U965" s="84"/>
      <c r="V965" s="84"/>
      <c r="W965" s="84"/>
      <c r="X965" s="85"/>
      <c r="Y965" s="2">
        <v>1</v>
      </c>
      <c r="Z965" s="2">
        <f t="shared" si="46"/>
        <v>1</v>
      </c>
      <c r="AA965" s="2">
        <v>1</v>
      </c>
    </row>
    <row r="966" spans="1:27" ht="12" customHeight="1">
      <c r="A966" s="10">
        <v>962</v>
      </c>
      <c r="B966" s="98" t="s">
        <v>279</v>
      </c>
      <c r="C966" s="98" t="s">
        <v>89</v>
      </c>
      <c r="D966" s="11" t="s">
        <v>25</v>
      </c>
      <c r="E966" s="11" t="s">
        <v>304</v>
      </c>
      <c r="F966" s="12" t="s">
        <v>48</v>
      </c>
      <c r="G966" s="12" t="s">
        <v>310</v>
      </c>
      <c r="H966" s="12" t="s">
        <v>306</v>
      </c>
      <c r="I966" s="11" t="s">
        <v>504</v>
      </c>
      <c r="J966" s="12" t="str">
        <f t="shared" si="49"/>
        <v>≥17h</v>
      </c>
      <c r="K966" s="12" t="s">
        <v>47</v>
      </c>
      <c r="L966" s="69" t="s">
        <v>520</v>
      </c>
      <c r="M966" s="11"/>
      <c r="N966" s="96"/>
      <c r="O966" s="83"/>
      <c r="P966" s="84"/>
      <c r="Q966" s="84"/>
      <c r="R966" s="84"/>
      <c r="S966" s="84"/>
      <c r="T966" s="84"/>
      <c r="U966" s="84"/>
      <c r="V966" s="84"/>
      <c r="W966" s="84"/>
      <c r="X966" s="85"/>
      <c r="Z966" s="2">
        <f t="shared" ref="Z966:Z1029" si="50">SUM(O966:X966)</f>
        <v>0</v>
      </c>
      <c r="AA966" s="2">
        <v>0</v>
      </c>
    </row>
    <row r="967" spans="1:27" ht="12" customHeight="1">
      <c r="A967" s="10">
        <v>963</v>
      </c>
      <c r="B967" s="98" t="s">
        <v>279</v>
      </c>
      <c r="C967" s="98" t="s">
        <v>89</v>
      </c>
      <c r="D967" s="11" t="s">
        <v>52</v>
      </c>
      <c r="E967" s="11" t="s">
        <v>304</v>
      </c>
      <c r="F967" s="12" t="s">
        <v>49</v>
      </c>
      <c r="G967" s="12" t="s">
        <v>310</v>
      </c>
      <c r="H967" s="12" t="s">
        <v>306</v>
      </c>
      <c r="I967" s="11" t="s">
        <v>507</v>
      </c>
      <c r="J967" s="12" t="str">
        <f t="shared" si="49"/>
        <v>≥17h</v>
      </c>
      <c r="K967" s="12" t="s">
        <v>512</v>
      </c>
      <c r="L967" s="69" t="s">
        <v>520</v>
      </c>
      <c r="M967" s="11"/>
      <c r="N967" s="96"/>
      <c r="O967" s="83"/>
      <c r="P967" s="84"/>
      <c r="Q967" s="84"/>
      <c r="R967" s="84"/>
      <c r="S967" s="84"/>
      <c r="T967" s="84"/>
      <c r="U967" s="84"/>
      <c r="V967" s="84"/>
      <c r="W967" s="84"/>
      <c r="X967" s="85"/>
      <c r="Z967" s="2">
        <f t="shared" si="50"/>
        <v>0</v>
      </c>
      <c r="AA967" s="2">
        <v>0</v>
      </c>
    </row>
    <row r="968" spans="1:27" ht="12" customHeight="1">
      <c r="A968" s="10">
        <v>964</v>
      </c>
      <c r="B968" s="98" t="s">
        <v>93</v>
      </c>
      <c r="C968" s="98" t="s">
        <v>89</v>
      </c>
      <c r="D968" s="11" t="s">
        <v>51</v>
      </c>
      <c r="E968" s="11" t="s">
        <v>304</v>
      </c>
      <c r="F968" s="12" t="s">
        <v>50</v>
      </c>
      <c r="G968" s="12" t="s">
        <v>310</v>
      </c>
      <c r="H968" s="12" t="s">
        <v>306</v>
      </c>
      <c r="I968" s="11" t="s">
        <v>504</v>
      </c>
      <c r="J968" s="12" t="str">
        <f t="shared" si="49"/>
        <v>≥17h</v>
      </c>
      <c r="K968" s="12" t="s">
        <v>512</v>
      </c>
      <c r="L968" s="69" t="s">
        <v>520</v>
      </c>
      <c r="M968" s="11">
        <v>1</v>
      </c>
      <c r="N968" s="96"/>
      <c r="O968" s="83"/>
      <c r="P968" s="84"/>
      <c r="Q968" s="84"/>
      <c r="R968" s="84"/>
      <c r="S968" s="84"/>
      <c r="T968" s="84"/>
      <c r="U968" s="84"/>
      <c r="V968" s="84"/>
      <c r="W968" s="84"/>
      <c r="X968" s="85"/>
      <c r="Z968" s="2">
        <f t="shared" si="50"/>
        <v>0</v>
      </c>
      <c r="AA968" s="2">
        <v>0</v>
      </c>
    </row>
    <row r="969" spans="1:27" ht="12" customHeight="1">
      <c r="A969" s="10">
        <v>965</v>
      </c>
      <c r="B969" s="98" t="s">
        <v>279</v>
      </c>
      <c r="C969" s="98" t="s">
        <v>89</v>
      </c>
      <c r="D969" s="11" t="s">
        <v>51</v>
      </c>
      <c r="E969" s="11" t="s">
        <v>304</v>
      </c>
      <c r="F969" s="12" t="s">
        <v>50</v>
      </c>
      <c r="G969" s="12" t="s">
        <v>310</v>
      </c>
      <c r="H969" s="12" t="s">
        <v>306</v>
      </c>
      <c r="I969" s="11" t="s">
        <v>504</v>
      </c>
      <c r="J969" s="12" t="str">
        <f t="shared" si="49"/>
        <v>≥17h</v>
      </c>
      <c r="K969" s="12" t="s">
        <v>47</v>
      </c>
      <c r="L969" s="69" t="s">
        <v>520</v>
      </c>
      <c r="M969" s="11"/>
      <c r="N969" s="96"/>
      <c r="O969" s="83"/>
      <c r="P969" s="84"/>
      <c r="Q969" s="84"/>
      <c r="R969" s="84"/>
      <c r="S969" s="84"/>
      <c r="T969" s="84"/>
      <c r="U969" s="84"/>
      <c r="V969" s="84"/>
      <c r="W969" s="84"/>
      <c r="X969" s="85"/>
      <c r="Z969" s="2">
        <f t="shared" si="50"/>
        <v>0</v>
      </c>
      <c r="AA969" s="2">
        <v>0</v>
      </c>
    </row>
    <row r="970" spans="1:27" ht="12" customHeight="1">
      <c r="A970" s="10">
        <v>966</v>
      </c>
      <c r="B970" s="98" t="s">
        <v>279</v>
      </c>
      <c r="C970" s="98" t="s">
        <v>89</v>
      </c>
      <c r="D970" s="11" t="s">
        <v>52</v>
      </c>
      <c r="E970" s="11" t="s">
        <v>304</v>
      </c>
      <c r="F970" s="12" t="s">
        <v>49</v>
      </c>
      <c r="G970" s="12" t="s">
        <v>310</v>
      </c>
      <c r="H970" s="12" t="s">
        <v>306</v>
      </c>
      <c r="I970" s="11" t="s">
        <v>504</v>
      </c>
      <c r="J970" s="12" t="str">
        <f t="shared" si="49"/>
        <v>≥17h</v>
      </c>
      <c r="K970" s="12" t="s">
        <v>512</v>
      </c>
      <c r="L970" s="69" t="s">
        <v>520</v>
      </c>
      <c r="M970" s="11"/>
      <c r="N970" s="96"/>
      <c r="O970" s="83"/>
      <c r="P970" s="84"/>
      <c r="Q970" s="84"/>
      <c r="R970" s="84"/>
      <c r="S970" s="84"/>
      <c r="T970" s="84"/>
      <c r="U970" s="84"/>
      <c r="V970" s="84"/>
      <c r="W970" s="84"/>
      <c r="X970" s="85"/>
      <c r="Z970" s="2">
        <f t="shared" si="50"/>
        <v>0</v>
      </c>
      <c r="AA970" s="2">
        <v>0</v>
      </c>
    </row>
    <row r="971" spans="1:27" ht="12" customHeight="1">
      <c r="A971" s="10">
        <v>967</v>
      </c>
      <c r="B971" s="98" t="s">
        <v>173</v>
      </c>
      <c r="C971" s="98" t="s">
        <v>168</v>
      </c>
      <c r="D971" s="11" t="s">
        <v>52</v>
      </c>
      <c r="E971" s="11" t="s">
        <v>304</v>
      </c>
      <c r="F971" s="12" t="s">
        <v>49</v>
      </c>
      <c r="G971" s="12" t="s">
        <v>510</v>
      </c>
      <c r="H971" s="12" t="s">
        <v>306</v>
      </c>
      <c r="I971" s="11" t="s">
        <v>507</v>
      </c>
      <c r="J971" s="12" t="str">
        <f t="shared" si="49"/>
        <v>≥17h</v>
      </c>
      <c r="K971" s="12" t="s">
        <v>47</v>
      </c>
      <c r="L971" s="69" t="s">
        <v>520</v>
      </c>
      <c r="M971" s="11">
        <v>1</v>
      </c>
      <c r="N971" s="96">
        <v>1</v>
      </c>
      <c r="O971" s="83">
        <v>1</v>
      </c>
      <c r="P971" s="84">
        <v>1</v>
      </c>
      <c r="Q971" s="84"/>
      <c r="R971" s="84"/>
      <c r="S971" s="84"/>
      <c r="T971" s="84"/>
      <c r="U971" s="84"/>
      <c r="V971" s="84"/>
      <c r="W971" s="84"/>
      <c r="X971" s="85"/>
      <c r="Y971" s="2">
        <v>1</v>
      </c>
      <c r="Z971" s="2">
        <f t="shared" si="50"/>
        <v>2</v>
      </c>
      <c r="AA971" s="2">
        <v>1</v>
      </c>
    </row>
    <row r="972" spans="1:27" ht="12" customHeight="1">
      <c r="A972" s="10">
        <v>968</v>
      </c>
      <c r="B972" s="98" t="s">
        <v>279</v>
      </c>
      <c r="C972" s="98" t="s">
        <v>89</v>
      </c>
      <c r="D972" s="11" t="s">
        <v>52</v>
      </c>
      <c r="E972" s="11" t="s">
        <v>304</v>
      </c>
      <c r="F972" s="12" t="s">
        <v>49</v>
      </c>
      <c r="G972" s="12" t="s">
        <v>310</v>
      </c>
      <c r="H972" s="12" t="s">
        <v>306</v>
      </c>
      <c r="I972" s="11" t="s">
        <v>504</v>
      </c>
      <c r="J972" s="12" t="str">
        <f t="shared" si="49"/>
        <v>≥17h</v>
      </c>
      <c r="K972" s="12" t="s">
        <v>513</v>
      </c>
      <c r="L972" s="69" t="s">
        <v>520</v>
      </c>
      <c r="M972" s="11"/>
      <c r="N972" s="96"/>
      <c r="O972" s="83"/>
      <c r="P972" s="84"/>
      <c r="Q972" s="84"/>
      <c r="R972" s="84"/>
      <c r="S972" s="84"/>
      <c r="T972" s="84"/>
      <c r="U972" s="84"/>
      <c r="V972" s="84"/>
      <c r="W972" s="84"/>
      <c r="X972" s="85"/>
      <c r="Z972" s="2">
        <f t="shared" si="50"/>
        <v>0</v>
      </c>
      <c r="AA972" s="2">
        <v>0</v>
      </c>
    </row>
    <row r="973" spans="1:27" ht="12" customHeight="1">
      <c r="A973" s="10">
        <v>969</v>
      </c>
      <c r="B973" s="98" t="s">
        <v>143</v>
      </c>
      <c r="C973" s="98" t="s">
        <v>79</v>
      </c>
      <c r="D973" s="11" t="s">
        <v>51</v>
      </c>
      <c r="E973" s="11" t="s">
        <v>304</v>
      </c>
      <c r="F973" s="12" t="s">
        <v>48</v>
      </c>
      <c r="G973" s="12" t="s">
        <v>310</v>
      </c>
      <c r="H973" s="12" t="s">
        <v>306</v>
      </c>
      <c r="I973" s="103" t="s">
        <v>504</v>
      </c>
      <c r="J973" s="11" t="str">
        <f>"12-16h"</f>
        <v>12-16h</v>
      </c>
      <c r="K973" s="12" t="s">
        <v>512</v>
      </c>
      <c r="L973" s="69" t="s">
        <v>520</v>
      </c>
      <c r="M973" s="11">
        <v>1</v>
      </c>
      <c r="N973" s="96">
        <v>1</v>
      </c>
      <c r="O973" s="83"/>
      <c r="P973" s="84"/>
      <c r="Q973" s="84">
        <v>1</v>
      </c>
      <c r="R973" s="84"/>
      <c r="S973" s="84"/>
      <c r="T973" s="84"/>
      <c r="U973" s="84"/>
      <c r="V973" s="84"/>
      <c r="W973" s="84"/>
      <c r="X973" s="85"/>
      <c r="Y973" s="2">
        <v>1</v>
      </c>
      <c r="Z973" s="2">
        <f t="shared" si="50"/>
        <v>1</v>
      </c>
      <c r="AA973" s="2">
        <v>1</v>
      </c>
    </row>
    <row r="974" spans="1:27" ht="12" customHeight="1">
      <c r="A974" s="10">
        <v>970</v>
      </c>
      <c r="B974" s="98" t="s">
        <v>279</v>
      </c>
      <c r="C974" s="98" t="s">
        <v>89</v>
      </c>
      <c r="D974" s="11" t="s">
        <v>51</v>
      </c>
      <c r="E974" s="11" t="s">
        <v>304</v>
      </c>
      <c r="F974" s="12" t="s">
        <v>50</v>
      </c>
      <c r="G974" s="12" t="s">
        <v>310</v>
      </c>
      <c r="H974" s="12" t="s">
        <v>306</v>
      </c>
      <c r="I974" s="11" t="s">
        <v>504</v>
      </c>
      <c r="J974" s="12" t="str">
        <f>"≥17h"</f>
        <v>≥17h</v>
      </c>
      <c r="K974" s="12" t="s">
        <v>512</v>
      </c>
      <c r="L974" s="69" t="s">
        <v>520</v>
      </c>
      <c r="M974" s="11"/>
      <c r="N974" s="96"/>
      <c r="O974" s="83"/>
      <c r="P974" s="84"/>
      <c r="Q974" s="84"/>
      <c r="R974" s="84"/>
      <c r="S974" s="84"/>
      <c r="T974" s="84"/>
      <c r="U974" s="84"/>
      <c r="V974" s="84"/>
      <c r="W974" s="84"/>
      <c r="X974" s="85"/>
      <c r="Z974" s="2">
        <f t="shared" si="50"/>
        <v>0</v>
      </c>
      <c r="AA974" s="2">
        <v>0</v>
      </c>
    </row>
    <row r="975" spans="1:27" ht="12" customHeight="1">
      <c r="A975" s="10">
        <v>971</v>
      </c>
      <c r="B975" s="98" t="s">
        <v>93</v>
      </c>
      <c r="C975" s="98" t="s">
        <v>89</v>
      </c>
      <c r="D975" s="11" t="s">
        <v>51</v>
      </c>
      <c r="E975" s="11" t="s">
        <v>304</v>
      </c>
      <c r="F975" s="12" t="s">
        <v>49</v>
      </c>
      <c r="G975" s="12" t="s">
        <v>310</v>
      </c>
      <c r="H975" s="12" t="s">
        <v>306</v>
      </c>
      <c r="I975" s="103" t="s">
        <v>505</v>
      </c>
      <c r="J975" s="11" t="str">
        <f>"12-16h"</f>
        <v>12-16h</v>
      </c>
      <c r="K975" s="12" t="s">
        <v>512</v>
      </c>
      <c r="L975" s="69" t="s">
        <v>520</v>
      </c>
      <c r="M975" s="11">
        <v>1</v>
      </c>
      <c r="N975" s="96"/>
      <c r="O975" s="83"/>
      <c r="P975" s="84"/>
      <c r="Q975" s="84"/>
      <c r="R975" s="84"/>
      <c r="S975" s="84"/>
      <c r="T975" s="84"/>
      <c r="U975" s="84"/>
      <c r="V975" s="84"/>
      <c r="W975" s="84"/>
      <c r="X975" s="85"/>
      <c r="Z975" s="2">
        <f t="shared" si="50"/>
        <v>0</v>
      </c>
      <c r="AA975" s="2">
        <v>0</v>
      </c>
    </row>
    <row r="976" spans="1:27" ht="12" customHeight="1">
      <c r="A976" s="10">
        <v>972</v>
      </c>
      <c r="B976" s="98" t="s">
        <v>143</v>
      </c>
      <c r="C976" s="98" t="s">
        <v>79</v>
      </c>
      <c r="D976" s="11" t="s">
        <v>52</v>
      </c>
      <c r="E976" s="11" t="s">
        <v>304</v>
      </c>
      <c r="F976" s="12" t="s">
        <v>50</v>
      </c>
      <c r="G976" s="12" t="s">
        <v>310</v>
      </c>
      <c r="H976" s="12" t="s">
        <v>306</v>
      </c>
      <c r="I976" s="103" t="s">
        <v>504</v>
      </c>
      <c r="J976" s="12" t="str">
        <f>"≥17h"</f>
        <v>≥17h</v>
      </c>
      <c r="K976" s="12" t="s">
        <v>47</v>
      </c>
      <c r="L976" s="69" t="s">
        <v>520</v>
      </c>
      <c r="M976" s="11"/>
      <c r="N976" s="96"/>
      <c r="O976" s="83"/>
      <c r="P976" s="84"/>
      <c r="Q976" s="84"/>
      <c r="R976" s="84"/>
      <c r="S976" s="84"/>
      <c r="T976" s="84"/>
      <c r="U976" s="84"/>
      <c r="V976" s="84"/>
      <c r="W976" s="84"/>
      <c r="X976" s="85"/>
      <c r="Z976" s="2">
        <f t="shared" si="50"/>
        <v>0</v>
      </c>
      <c r="AA976" s="2">
        <v>0</v>
      </c>
    </row>
    <row r="977" spans="1:27" ht="12" customHeight="1">
      <c r="A977" s="10">
        <v>973</v>
      </c>
      <c r="B977" s="98" t="s">
        <v>142</v>
      </c>
      <c r="C977" s="98" t="s">
        <v>79</v>
      </c>
      <c r="D977" s="11" t="s">
        <v>25</v>
      </c>
      <c r="E977" s="11" t="s">
        <v>304</v>
      </c>
      <c r="F977" s="12" t="s">
        <v>49</v>
      </c>
      <c r="G977" s="12" t="s">
        <v>310</v>
      </c>
      <c r="H977" s="12" t="s">
        <v>306</v>
      </c>
      <c r="I977" s="103" t="s">
        <v>504</v>
      </c>
      <c r="J977" s="12" t="str">
        <f>"≥17h"</f>
        <v>≥17h</v>
      </c>
      <c r="K977" s="12" t="s">
        <v>47</v>
      </c>
      <c r="L977" s="69" t="s">
        <v>520</v>
      </c>
      <c r="M977" s="11">
        <v>1</v>
      </c>
      <c r="N977" s="96"/>
      <c r="O977" s="83"/>
      <c r="P977" s="84"/>
      <c r="Q977" s="84"/>
      <c r="R977" s="84"/>
      <c r="S977" s="84"/>
      <c r="T977" s="84"/>
      <c r="U977" s="84"/>
      <c r="V977" s="84"/>
      <c r="W977" s="84"/>
      <c r="X977" s="85"/>
      <c r="Z977" s="2">
        <f t="shared" si="50"/>
        <v>0</v>
      </c>
      <c r="AA977" s="2">
        <v>0</v>
      </c>
    </row>
    <row r="978" spans="1:27" ht="12" customHeight="1">
      <c r="A978" s="10">
        <v>974</v>
      </c>
      <c r="B978" s="98" t="s">
        <v>93</v>
      </c>
      <c r="C978" s="98" t="s">
        <v>89</v>
      </c>
      <c r="D978" s="11" t="s">
        <v>52</v>
      </c>
      <c r="E978" s="11" t="s">
        <v>304</v>
      </c>
      <c r="F978" s="12" t="s">
        <v>49</v>
      </c>
      <c r="G978" s="12" t="s">
        <v>310</v>
      </c>
      <c r="H978" s="12" t="s">
        <v>306</v>
      </c>
      <c r="I978" s="103" t="s">
        <v>504</v>
      </c>
      <c r="J978" s="11" t="str">
        <f>"12-16h"</f>
        <v>12-16h</v>
      </c>
      <c r="K978" s="12" t="s">
        <v>513</v>
      </c>
      <c r="L978" s="69" t="s">
        <v>520</v>
      </c>
      <c r="M978" s="11">
        <v>1</v>
      </c>
      <c r="N978" s="96"/>
      <c r="O978" s="83"/>
      <c r="P978" s="84"/>
      <c r="Q978" s="84"/>
      <c r="R978" s="84"/>
      <c r="S978" s="84"/>
      <c r="T978" s="84"/>
      <c r="U978" s="84"/>
      <c r="V978" s="84"/>
      <c r="W978" s="84"/>
      <c r="X978" s="85"/>
      <c r="Z978" s="2">
        <f t="shared" si="50"/>
        <v>0</v>
      </c>
      <c r="AA978" s="2">
        <v>0</v>
      </c>
    </row>
    <row r="979" spans="1:27" ht="12" customHeight="1">
      <c r="A979" s="10">
        <v>975</v>
      </c>
      <c r="B979" s="98" t="s">
        <v>279</v>
      </c>
      <c r="C979" s="98" t="s">
        <v>89</v>
      </c>
      <c r="D979" s="11" t="s">
        <v>25</v>
      </c>
      <c r="E979" s="11" t="s">
        <v>303</v>
      </c>
      <c r="F979" s="12" t="s">
        <v>48</v>
      </c>
      <c r="G979" s="12" t="s">
        <v>310</v>
      </c>
      <c r="H979" s="12" t="s">
        <v>306</v>
      </c>
      <c r="I979" s="103" t="s">
        <v>504</v>
      </c>
      <c r="J979" s="12" t="str">
        <f>"≥17h"</f>
        <v>≥17h</v>
      </c>
      <c r="K979" s="12" t="s">
        <v>513</v>
      </c>
      <c r="L979" s="69" t="s">
        <v>520</v>
      </c>
      <c r="M979" s="11">
        <v>1</v>
      </c>
      <c r="N979" s="96">
        <v>1</v>
      </c>
      <c r="O979" s="83"/>
      <c r="P979" s="84"/>
      <c r="Q979" s="84"/>
      <c r="R979" s="84">
        <v>1</v>
      </c>
      <c r="S979" s="84"/>
      <c r="T979" s="84"/>
      <c r="U979" s="84"/>
      <c r="V979" s="84"/>
      <c r="W979" s="84"/>
      <c r="X979" s="85"/>
      <c r="Y979" s="2">
        <v>1</v>
      </c>
      <c r="Z979" s="2">
        <f t="shared" si="50"/>
        <v>1</v>
      </c>
      <c r="AA979" s="2">
        <v>1</v>
      </c>
    </row>
    <row r="980" spans="1:27" ht="12" customHeight="1">
      <c r="A980" s="10">
        <v>976</v>
      </c>
      <c r="B980" s="98" t="s">
        <v>142</v>
      </c>
      <c r="C980" s="98" t="s">
        <v>79</v>
      </c>
      <c r="D980" s="11" t="s">
        <v>51</v>
      </c>
      <c r="E980" s="11" t="s">
        <v>304</v>
      </c>
      <c r="F980" s="12" t="s">
        <v>50</v>
      </c>
      <c r="G980" s="12" t="s">
        <v>510</v>
      </c>
      <c r="H980" s="12" t="s">
        <v>306</v>
      </c>
      <c r="I980" s="11" t="s">
        <v>507</v>
      </c>
      <c r="J980" s="11" t="str">
        <f>"12-16h"</f>
        <v>12-16h</v>
      </c>
      <c r="K980" s="12" t="s">
        <v>513</v>
      </c>
      <c r="L980" s="69" t="s">
        <v>520</v>
      </c>
      <c r="M980" s="11"/>
      <c r="N980" s="96"/>
      <c r="O980" s="83"/>
      <c r="P980" s="84"/>
      <c r="Q980" s="84"/>
      <c r="R980" s="84"/>
      <c r="S980" s="84"/>
      <c r="T980" s="84"/>
      <c r="U980" s="84"/>
      <c r="V980" s="84"/>
      <c r="W980" s="84"/>
      <c r="X980" s="85"/>
      <c r="Z980" s="2">
        <f t="shared" si="50"/>
        <v>0</v>
      </c>
      <c r="AA980" s="2">
        <v>0</v>
      </c>
    </row>
    <row r="981" spans="1:27" ht="12" customHeight="1">
      <c r="A981" s="10">
        <v>977</v>
      </c>
      <c r="B981" s="98" t="s">
        <v>106</v>
      </c>
      <c r="C981" s="98" t="s">
        <v>71</v>
      </c>
      <c r="D981" s="11" t="s">
        <v>51</v>
      </c>
      <c r="E981" s="11" t="s">
        <v>303</v>
      </c>
      <c r="F981" s="12" t="s">
        <v>50</v>
      </c>
      <c r="G981" s="12" t="s">
        <v>310</v>
      </c>
      <c r="H981" s="12" t="s">
        <v>306</v>
      </c>
      <c r="I981" s="103" t="s">
        <v>504</v>
      </c>
      <c r="J981" s="12" t="str">
        <f>"≥17h"</f>
        <v>≥17h</v>
      </c>
      <c r="K981" s="12" t="s">
        <v>512</v>
      </c>
      <c r="L981" s="69" t="s">
        <v>520</v>
      </c>
      <c r="M981" s="11"/>
      <c r="N981" s="96"/>
      <c r="O981" s="83"/>
      <c r="P981" s="84"/>
      <c r="Q981" s="84"/>
      <c r="R981" s="84"/>
      <c r="S981" s="84"/>
      <c r="T981" s="84"/>
      <c r="U981" s="84"/>
      <c r="V981" s="84"/>
      <c r="W981" s="84"/>
      <c r="X981" s="85"/>
      <c r="Z981" s="2">
        <f t="shared" si="50"/>
        <v>0</v>
      </c>
      <c r="AA981" s="2">
        <v>0</v>
      </c>
    </row>
    <row r="982" spans="1:27" ht="12" customHeight="1">
      <c r="A982" s="10">
        <v>978</v>
      </c>
      <c r="B982" s="98" t="s">
        <v>279</v>
      </c>
      <c r="C982" s="98" t="s">
        <v>89</v>
      </c>
      <c r="D982" s="11" t="s">
        <v>25</v>
      </c>
      <c r="E982" s="11" t="s">
        <v>304</v>
      </c>
      <c r="F982" s="12" t="s">
        <v>48</v>
      </c>
      <c r="G982" s="12" t="s">
        <v>310</v>
      </c>
      <c r="H982" s="12" t="s">
        <v>306</v>
      </c>
      <c r="I982" s="11" t="s">
        <v>504</v>
      </c>
      <c r="J982" s="12" t="str">
        <f>"≥17h"</f>
        <v>≥17h</v>
      </c>
      <c r="K982" s="12" t="s">
        <v>513</v>
      </c>
      <c r="L982" s="69" t="s">
        <v>520</v>
      </c>
      <c r="M982" s="11">
        <v>1</v>
      </c>
      <c r="N982" s="96">
        <v>1</v>
      </c>
      <c r="O982" s="83"/>
      <c r="P982" s="84"/>
      <c r="Q982" s="84"/>
      <c r="R982" s="84">
        <v>1</v>
      </c>
      <c r="S982" s="84"/>
      <c r="T982" s="84"/>
      <c r="U982" s="84"/>
      <c r="V982" s="84"/>
      <c r="W982" s="84"/>
      <c r="X982" s="85"/>
      <c r="Y982" s="2">
        <v>1</v>
      </c>
      <c r="Z982" s="2">
        <f t="shared" si="50"/>
        <v>1</v>
      </c>
      <c r="AA982" s="2">
        <v>1</v>
      </c>
    </row>
    <row r="983" spans="1:27" ht="12" customHeight="1">
      <c r="A983" s="10">
        <v>979</v>
      </c>
      <c r="B983" s="98" t="s">
        <v>106</v>
      </c>
      <c r="C983" s="98" t="s">
        <v>71</v>
      </c>
      <c r="D983" s="11" t="s">
        <v>51</v>
      </c>
      <c r="E983" s="11" t="s">
        <v>303</v>
      </c>
      <c r="F983" s="12" t="s">
        <v>50</v>
      </c>
      <c r="G983" s="12" t="s">
        <v>310</v>
      </c>
      <c r="H983" s="12" t="s">
        <v>306</v>
      </c>
      <c r="I983" s="11" t="s">
        <v>504</v>
      </c>
      <c r="J983" s="12" t="str">
        <f>"≥17h"</f>
        <v>≥17h</v>
      </c>
      <c r="K983" s="12" t="s">
        <v>512</v>
      </c>
      <c r="L983" s="69" t="s">
        <v>520</v>
      </c>
      <c r="M983" s="11"/>
      <c r="N983" s="96"/>
      <c r="O983" s="83"/>
      <c r="P983" s="84"/>
      <c r="Q983" s="84"/>
      <c r="R983" s="84"/>
      <c r="S983" s="84"/>
      <c r="T983" s="84"/>
      <c r="U983" s="84"/>
      <c r="V983" s="84"/>
      <c r="W983" s="84"/>
      <c r="X983" s="85"/>
      <c r="Z983" s="2">
        <f t="shared" si="50"/>
        <v>0</v>
      </c>
      <c r="AA983" s="2">
        <v>0</v>
      </c>
    </row>
    <row r="984" spans="1:27" ht="12" customHeight="1">
      <c r="A984" s="10">
        <v>980</v>
      </c>
      <c r="B984" s="98" t="s">
        <v>106</v>
      </c>
      <c r="C984" s="98" t="s">
        <v>71</v>
      </c>
      <c r="D984" s="11" t="s">
        <v>51</v>
      </c>
      <c r="E984" s="11" t="s">
        <v>303</v>
      </c>
      <c r="F984" s="12" t="s">
        <v>50</v>
      </c>
      <c r="G984" s="12" t="s">
        <v>310</v>
      </c>
      <c r="H984" s="12" t="s">
        <v>306</v>
      </c>
      <c r="I984" s="103" t="s">
        <v>505</v>
      </c>
      <c r="J984" s="11" t="str">
        <f>"12-16h"</f>
        <v>12-16h</v>
      </c>
      <c r="K984" s="12" t="s">
        <v>512</v>
      </c>
      <c r="L984" s="69" t="s">
        <v>520</v>
      </c>
      <c r="M984" s="11">
        <v>1</v>
      </c>
      <c r="N984" s="96"/>
      <c r="O984" s="83"/>
      <c r="P984" s="84"/>
      <c r="Q984" s="84"/>
      <c r="R984" s="84"/>
      <c r="S984" s="84"/>
      <c r="T984" s="84"/>
      <c r="U984" s="84"/>
      <c r="V984" s="84"/>
      <c r="W984" s="84"/>
      <c r="X984" s="85"/>
      <c r="Z984" s="2">
        <f t="shared" si="50"/>
        <v>0</v>
      </c>
      <c r="AA984" s="2">
        <v>0</v>
      </c>
    </row>
    <row r="985" spans="1:27" ht="12" customHeight="1">
      <c r="A985" s="10">
        <v>981</v>
      </c>
      <c r="B985" s="98" t="s">
        <v>93</v>
      </c>
      <c r="C985" s="98" t="s">
        <v>89</v>
      </c>
      <c r="D985" s="11" t="s">
        <v>52</v>
      </c>
      <c r="E985" s="11" t="s">
        <v>304</v>
      </c>
      <c r="F985" s="12" t="s">
        <v>49</v>
      </c>
      <c r="G985" s="12" t="s">
        <v>310</v>
      </c>
      <c r="H985" s="12" t="s">
        <v>306</v>
      </c>
      <c r="I985" s="103" t="s">
        <v>504</v>
      </c>
      <c r="J985" s="11" t="str">
        <f>"12-16h"</f>
        <v>12-16h</v>
      </c>
      <c r="K985" s="12" t="s">
        <v>513</v>
      </c>
      <c r="L985" s="69" t="s">
        <v>520</v>
      </c>
      <c r="M985" s="11">
        <v>1</v>
      </c>
      <c r="N985" s="96"/>
      <c r="O985" s="83"/>
      <c r="P985" s="84"/>
      <c r="Q985" s="84"/>
      <c r="R985" s="84"/>
      <c r="S985" s="84"/>
      <c r="T985" s="84"/>
      <c r="U985" s="84"/>
      <c r="V985" s="84"/>
      <c r="W985" s="84"/>
      <c r="X985" s="85"/>
      <c r="Z985" s="2">
        <f t="shared" si="50"/>
        <v>0</v>
      </c>
      <c r="AA985" s="2">
        <v>0</v>
      </c>
    </row>
    <row r="986" spans="1:27" ht="12" customHeight="1">
      <c r="A986" s="10">
        <v>982</v>
      </c>
      <c r="B986" s="98" t="s">
        <v>93</v>
      </c>
      <c r="C986" s="98" t="s">
        <v>89</v>
      </c>
      <c r="D986" s="11" t="s">
        <v>51</v>
      </c>
      <c r="E986" s="11" t="s">
        <v>303</v>
      </c>
      <c r="F986" s="12" t="s">
        <v>48</v>
      </c>
      <c r="G986" s="12" t="s">
        <v>310</v>
      </c>
      <c r="H986" s="12" t="s">
        <v>306</v>
      </c>
      <c r="I986" s="103" t="s">
        <v>505</v>
      </c>
      <c r="J986" s="12" t="str">
        <f>"≥17h"</f>
        <v>≥17h</v>
      </c>
      <c r="K986" s="12" t="s">
        <v>47</v>
      </c>
      <c r="L986" s="69" t="s">
        <v>520</v>
      </c>
      <c r="M986" s="11">
        <v>1</v>
      </c>
      <c r="N986" s="96"/>
      <c r="O986" s="83"/>
      <c r="P986" s="84"/>
      <c r="Q986" s="84"/>
      <c r="R986" s="84"/>
      <c r="S986" s="84"/>
      <c r="T986" s="84"/>
      <c r="U986" s="84"/>
      <c r="V986" s="84"/>
      <c r="W986" s="84"/>
      <c r="X986" s="85"/>
      <c r="Z986" s="2">
        <f t="shared" si="50"/>
        <v>0</v>
      </c>
      <c r="AA986" s="2">
        <v>0</v>
      </c>
    </row>
    <row r="987" spans="1:27" ht="12" customHeight="1">
      <c r="A987" s="10">
        <v>983</v>
      </c>
      <c r="B987" s="98" t="s">
        <v>93</v>
      </c>
      <c r="C987" s="98" t="s">
        <v>89</v>
      </c>
      <c r="D987" s="11" t="s">
        <v>52</v>
      </c>
      <c r="E987" s="11" t="s">
        <v>304</v>
      </c>
      <c r="F987" s="12" t="s">
        <v>49</v>
      </c>
      <c r="G987" s="12" t="s">
        <v>310</v>
      </c>
      <c r="H987" s="12" t="s">
        <v>306</v>
      </c>
      <c r="I987" s="103" t="s">
        <v>504</v>
      </c>
      <c r="J987" s="12" t="str">
        <f>"≥17h"</f>
        <v>≥17h</v>
      </c>
      <c r="K987" s="12" t="s">
        <v>47</v>
      </c>
      <c r="L987" s="69" t="s">
        <v>520</v>
      </c>
      <c r="M987" s="11"/>
      <c r="N987" s="96"/>
      <c r="O987" s="83"/>
      <c r="P987" s="84"/>
      <c r="Q987" s="84"/>
      <c r="R987" s="84"/>
      <c r="S987" s="84"/>
      <c r="T987" s="84"/>
      <c r="U987" s="84"/>
      <c r="V987" s="84"/>
      <c r="W987" s="84"/>
      <c r="X987" s="85"/>
      <c r="Z987" s="2">
        <f t="shared" si="50"/>
        <v>0</v>
      </c>
      <c r="AA987" s="2">
        <v>0</v>
      </c>
    </row>
    <row r="988" spans="1:27" ht="12" customHeight="1">
      <c r="A988" s="10">
        <v>984</v>
      </c>
      <c r="B988" s="98" t="s">
        <v>279</v>
      </c>
      <c r="C988" s="98" t="s">
        <v>89</v>
      </c>
      <c r="D988" s="11" t="s">
        <v>52</v>
      </c>
      <c r="E988" s="11" t="s">
        <v>303</v>
      </c>
      <c r="F988" s="12" t="s">
        <v>48</v>
      </c>
      <c r="G988" s="12" t="s">
        <v>310</v>
      </c>
      <c r="H988" s="12" t="s">
        <v>306</v>
      </c>
      <c r="I988" s="12" t="s">
        <v>505</v>
      </c>
      <c r="J988" s="11" t="str">
        <f>"12-16h"</f>
        <v>12-16h</v>
      </c>
      <c r="K988" s="12" t="s">
        <v>513</v>
      </c>
      <c r="L988" s="69" t="s">
        <v>520</v>
      </c>
      <c r="M988" s="11"/>
      <c r="N988" s="96"/>
      <c r="O988" s="83"/>
      <c r="P988" s="84"/>
      <c r="Q988" s="84"/>
      <c r="R988" s="84"/>
      <c r="S988" s="84"/>
      <c r="T988" s="84"/>
      <c r="U988" s="84"/>
      <c r="V988" s="84"/>
      <c r="W988" s="84"/>
      <c r="X988" s="85"/>
      <c r="Z988" s="2">
        <f t="shared" si="50"/>
        <v>0</v>
      </c>
      <c r="AA988" s="2">
        <v>0</v>
      </c>
    </row>
    <row r="989" spans="1:27" ht="12" customHeight="1">
      <c r="A989" s="10">
        <v>985</v>
      </c>
      <c r="B989" s="98" t="s">
        <v>172</v>
      </c>
      <c r="C989" s="98" t="s">
        <v>168</v>
      </c>
      <c r="D989" s="11" t="s">
        <v>52</v>
      </c>
      <c r="E989" s="11" t="s">
        <v>304</v>
      </c>
      <c r="F989" s="12" t="s">
        <v>48</v>
      </c>
      <c r="G989" s="12" t="s">
        <v>510</v>
      </c>
      <c r="H989" s="12" t="s">
        <v>306</v>
      </c>
      <c r="I989" s="11" t="s">
        <v>507</v>
      </c>
      <c r="J989" s="12" t="str">
        <f>"≥17h"</f>
        <v>≥17h</v>
      </c>
      <c r="K989" s="12" t="s">
        <v>47</v>
      </c>
      <c r="L989" s="69" t="s">
        <v>520</v>
      </c>
      <c r="M989" s="11"/>
      <c r="N989" s="96"/>
      <c r="O989" s="83"/>
      <c r="P989" s="84"/>
      <c r="Q989" s="84"/>
      <c r="R989" s="84"/>
      <c r="S989" s="84"/>
      <c r="T989" s="84"/>
      <c r="U989" s="84"/>
      <c r="V989" s="84"/>
      <c r="W989" s="84"/>
      <c r="X989" s="85"/>
      <c r="Z989" s="2">
        <f t="shared" si="50"/>
        <v>0</v>
      </c>
      <c r="AA989" s="2">
        <v>0</v>
      </c>
    </row>
    <row r="990" spans="1:27" ht="12" customHeight="1">
      <c r="A990" s="10">
        <v>986</v>
      </c>
      <c r="B990" s="98" t="s">
        <v>279</v>
      </c>
      <c r="C990" s="98" t="s">
        <v>89</v>
      </c>
      <c r="D990" s="11" t="s">
        <v>51</v>
      </c>
      <c r="E990" s="11" t="s">
        <v>304</v>
      </c>
      <c r="F990" s="12" t="s">
        <v>49</v>
      </c>
      <c r="G990" s="12" t="s">
        <v>310</v>
      </c>
      <c r="H990" s="12" t="s">
        <v>306</v>
      </c>
      <c r="I990" s="103" t="s">
        <v>505</v>
      </c>
      <c r="J990" s="11" t="str">
        <f>"12-16h"</f>
        <v>12-16h</v>
      </c>
      <c r="K990" s="12" t="s">
        <v>47</v>
      </c>
      <c r="L990" s="69" t="s">
        <v>520</v>
      </c>
      <c r="M990" s="11"/>
      <c r="N990" s="96"/>
      <c r="O990" s="83"/>
      <c r="P990" s="84"/>
      <c r="Q990" s="84"/>
      <c r="R990" s="84"/>
      <c r="S990" s="84"/>
      <c r="T990" s="84"/>
      <c r="U990" s="84"/>
      <c r="V990" s="84"/>
      <c r="W990" s="84"/>
      <c r="X990" s="85"/>
      <c r="Z990" s="2">
        <f t="shared" si="50"/>
        <v>0</v>
      </c>
      <c r="AA990" s="2">
        <v>0</v>
      </c>
    </row>
    <row r="991" spans="1:27" ht="12" customHeight="1">
      <c r="A991" s="10">
        <v>987</v>
      </c>
      <c r="B991" s="98" t="s">
        <v>279</v>
      </c>
      <c r="C991" s="98" t="s">
        <v>89</v>
      </c>
      <c r="D991" s="11" t="s">
        <v>51</v>
      </c>
      <c r="E991" s="11" t="s">
        <v>304</v>
      </c>
      <c r="F991" s="12" t="s">
        <v>50</v>
      </c>
      <c r="G991" s="12" t="s">
        <v>310</v>
      </c>
      <c r="H991" s="12" t="s">
        <v>306</v>
      </c>
      <c r="I991" s="11" t="s">
        <v>504</v>
      </c>
      <c r="J991" s="12" t="str">
        <f>"≥17h"</f>
        <v>≥17h</v>
      </c>
      <c r="K991" s="12" t="s">
        <v>512</v>
      </c>
      <c r="L991" s="69" t="s">
        <v>520</v>
      </c>
      <c r="M991" s="11"/>
      <c r="N991" s="96"/>
      <c r="O991" s="83"/>
      <c r="P991" s="84"/>
      <c r="Q991" s="84"/>
      <c r="R991" s="84"/>
      <c r="S991" s="84"/>
      <c r="T991" s="84"/>
      <c r="U991" s="84"/>
      <c r="V991" s="84"/>
      <c r="W991" s="84"/>
      <c r="X991" s="85"/>
      <c r="Z991" s="2">
        <f t="shared" si="50"/>
        <v>0</v>
      </c>
      <c r="AA991" s="2">
        <v>0</v>
      </c>
    </row>
    <row r="992" spans="1:27" ht="12" customHeight="1">
      <c r="A992" s="10">
        <v>988</v>
      </c>
      <c r="B992" s="98" t="s">
        <v>93</v>
      </c>
      <c r="C992" s="98" t="s">
        <v>89</v>
      </c>
      <c r="D992" s="11" t="s">
        <v>51</v>
      </c>
      <c r="E992" s="11" t="s">
        <v>304</v>
      </c>
      <c r="F992" s="12" t="s">
        <v>48</v>
      </c>
      <c r="G992" s="12" t="s">
        <v>310</v>
      </c>
      <c r="H992" s="12" t="s">
        <v>306</v>
      </c>
      <c r="I992" s="103" t="s">
        <v>505</v>
      </c>
      <c r="J992" s="11" t="str">
        <f>"12-16h"</f>
        <v>12-16h</v>
      </c>
      <c r="K992" s="12" t="s">
        <v>513</v>
      </c>
      <c r="L992" s="69" t="s">
        <v>520</v>
      </c>
      <c r="M992" s="11"/>
      <c r="N992" s="96"/>
      <c r="O992" s="83"/>
      <c r="P992" s="84"/>
      <c r="Q992" s="84"/>
      <c r="R992" s="84"/>
      <c r="S992" s="84"/>
      <c r="T992" s="84"/>
      <c r="U992" s="84"/>
      <c r="V992" s="84"/>
      <c r="W992" s="84"/>
      <c r="X992" s="85"/>
      <c r="Z992" s="2">
        <f t="shared" si="50"/>
        <v>0</v>
      </c>
      <c r="AA992" s="2">
        <v>0</v>
      </c>
    </row>
    <row r="993" spans="1:27" ht="12" customHeight="1">
      <c r="A993" s="10">
        <v>989</v>
      </c>
      <c r="B993" s="98" t="s">
        <v>172</v>
      </c>
      <c r="C993" s="98" t="s">
        <v>168</v>
      </c>
      <c r="D993" s="11" t="s">
        <v>25</v>
      </c>
      <c r="E993" s="11" t="s">
        <v>304</v>
      </c>
      <c r="F993" s="12" t="s">
        <v>48</v>
      </c>
      <c r="G993" s="12" t="s">
        <v>310</v>
      </c>
      <c r="H993" s="12" t="s">
        <v>306</v>
      </c>
      <c r="I993" s="11" t="s">
        <v>507</v>
      </c>
      <c r="J993" s="12" t="str">
        <f>"≥17h"</f>
        <v>≥17h</v>
      </c>
      <c r="K993" s="12" t="s">
        <v>513</v>
      </c>
      <c r="L993" s="69" t="s">
        <v>520</v>
      </c>
      <c r="M993" s="11"/>
      <c r="N993" s="96"/>
      <c r="O993" s="83"/>
      <c r="P993" s="84"/>
      <c r="Q993" s="84"/>
      <c r="R993" s="84"/>
      <c r="S993" s="84"/>
      <c r="T993" s="84"/>
      <c r="U993" s="84"/>
      <c r="V993" s="84"/>
      <c r="W993" s="84"/>
      <c r="X993" s="85"/>
      <c r="Z993" s="2">
        <f t="shared" si="50"/>
        <v>0</v>
      </c>
      <c r="AA993" s="2">
        <v>0</v>
      </c>
    </row>
    <row r="994" spans="1:27" ht="12" customHeight="1">
      <c r="A994" s="10">
        <v>990</v>
      </c>
      <c r="B994" s="98" t="s">
        <v>93</v>
      </c>
      <c r="C994" s="98" t="s">
        <v>89</v>
      </c>
      <c r="D994" s="11" t="s">
        <v>52</v>
      </c>
      <c r="E994" s="11" t="s">
        <v>304</v>
      </c>
      <c r="F994" s="12" t="s">
        <v>49</v>
      </c>
      <c r="G994" s="12" t="s">
        <v>310</v>
      </c>
      <c r="H994" s="12" t="s">
        <v>306</v>
      </c>
      <c r="I994" s="103" t="s">
        <v>504</v>
      </c>
      <c r="J994" s="11" t="str">
        <f>"12-16h"</f>
        <v>12-16h</v>
      </c>
      <c r="K994" s="12" t="s">
        <v>47</v>
      </c>
      <c r="L994" s="69" t="s">
        <v>520</v>
      </c>
      <c r="M994" s="11"/>
      <c r="N994" s="96"/>
      <c r="O994" s="83"/>
      <c r="P994" s="84"/>
      <c r="Q994" s="84"/>
      <c r="R994" s="84"/>
      <c r="S994" s="84"/>
      <c r="T994" s="84"/>
      <c r="U994" s="84"/>
      <c r="V994" s="84"/>
      <c r="W994" s="84"/>
      <c r="X994" s="85"/>
      <c r="Z994" s="2">
        <f t="shared" si="50"/>
        <v>0</v>
      </c>
      <c r="AA994" s="2">
        <v>0</v>
      </c>
    </row>
    <row r="995" spans="1:27" ht="12" customHeight="1">
      <c r="A995" s="10">
        <v>991</v>
      </c>
      <c r="B995" s="98" t="s">
        <v>172</v>
      </c>
      <c r="C995" s="98" t="s">
        <v>168</v>
      </c>
      <c r="D995" s="11" t="s">
        <v>52</v>
      </c>
      <c r="E995" s="11" t="s">
        <v>303</v>
      </c>
      <c r="F995" s="12" t="s">
        <v>50</v>
      </c>
      <c r="G995" s="12" t="s">
        <v>310</v>
      </c>
      <c r="H995" s="12" t="s">
        <v>306</v>
      </c>
      <c r="I995" s="11" t="s">
        <v>504</v>
      </c>
      <c r="J995" s="12" t="str">
        <f>"≥17h"</f>
        <v>≥17h</v>
      </c>
      <c r="K995" s="12" t="s">
        <v>47</v>
      </c>
      <c r="L995" s="69" t="s">
        <v>520</v>
      </c>
      <c r="M995" s="11">
        <v>1</v>
      </c>
      <c r="N995" s="96"/>
      <c r="O995" s="83"/>
      <c r="P995" s="84"/>
      <c r="Q995" s="84"/>
      <c r="R995" s="84"/>
      <c r="S995" s="84"/>
      <c r="T995" s="84"/>
      <c r="U995" s="84"/>
      <c r="V995" s="84"/>
      <c r="W995" s="84"/>
      <c r="X995" s="85"/>
      <c r="Z995" s="2">
        <f t="shared" si="50"/>
        <v>0</v>
      </c>
      <c r="AA995" s="2">
        <v>0</v>
      </c>
    </row>
    <row r="996" spans="1:27" ht="12" customHeight="1">
      <c r="A996" s="10">
        <v>992</v>
      </c>
      <c r="B996" s="98" t="s">
        <v>93</v>
      </c>
      <c r="C996" s="98" t="s">
        <v>89</v>
      </c>
      <c r="D996" s="11" t="s">
        <v>52</v>
      </c>
      <c r="E996" s="11" t="s">
        <v>304</v>
      </c>
      <c r="F996" s="12" t="s">
        <v>49</v>
      </c>
      <c r="G996" s="12" t="s">
        <v>310</v>
      </c>
      <c r="H996" s="12" t="s">
        <v>306</v>
      </c>
      <c r="I996" s="103" t="s">
        <v>504</v>
      </c>
      <c r="J996" s="11" t="str">
        <f>"12-16h"</f>
        <v>12-16h</v>
      </c>
      <c r="K996" s="12" t="s">
        <v>47</v>
      </c>
      <c r="L996" s="69" t="s">
        <v>520</v>
      </c>
      <c r="M996" s="11"/>
      <c r="N996" s="96"/>
      <c r="O996" s="83"/>
      <c r="P996" s="84"/>
      <c r="Q996" s="84"/>
      <c r="R996" s="84"/>
      <c r="S996" s="84"/>
      <c r="T996" s="84"/>
      <c r="U996" s="84"/>
      <c r="V996" s="84"/>
      <c r="W996" s="84"/>
      <c r="X996" s="85"/>
      <c r="Z996" s="2">
        <f t="shared" si="50"/>
        <v>0</v>
      </c>
      <c r="AA996" s="2">
        <v>0</v>
      </c>
    </row>
    <row r="997" spans="1:27" ht="12" customHeight="1">
      <c r="A997" s="10">
        <v>993</v>
      </c>
      <c r="B997" s="98" t="s">
        <v>106</v>
      </c>
      <c r="C997" s="98" t="s">
        <v>71</v>
      </c>
      <c r="D997" s="11" t="s">
        <v>51</v>
      </c>
      <c r="E997" s="11" t="s">
        <v>304</v>
      </c>
      <c r="F997" s="12" t="s">
        <v>50</v>
      </c>
      <c r="G997" s="12" t="s">
        <v>310</v>
      </c>
      <c r="H997" s="12" t="s">
        <v>306</v>
      </c>
      <c r="I997" s="11" t="s">
        <v>507</v>
      </c>
      <c r="J997" s="11" t="str">
        <f>"12-16h"</f>
        <v>12-16h</v>
      </c>
      <c r="K997" s="12" t="s">
        <v>512</v>
      </c>
      <c r="L997" s="69" t="s">
        <v>520</v>
      </c>
      <c r="M997" s="11">
        <v>1</v>
      </c>
      <c r="N997" s="96">
        <v>1</v>
      </c>
      <c r="O997" s="83"/>
      <c r="P997" s="84">
        <v>1</v>
      </c>
      <c r="Q997" s="84">
        <v>1</v>
      </c>
      <c r="R997" s="84"/>
      <c r="S997" s="84"/>
      <c r="T997" s="84"/>
      <c r="U997" s="84"/>
      <c r="V997" s="84"/>
      <c r="W997" s="84"/>
      <c r="X997" s="85"/>
      <c r="Y997" s="2">
        <v>1</v>
      </c>
      <c r="Z997" s="2">
        <f t="shared" si="50"/>
        <v>2</v>
      </c>
      <c r="AA997" s="2">
        <v>1</v>
      </c>
    </row>
    <row r="998" spans="1:27" ht="12" customHeight="1">
      <c r="A998" s="10">
        <v>994</v>
      </c>
      <c r="B998" s="98" t="s">
        <v>279</v>
      </c>
      <c r="C998" s="98" t="s">
        <v>89</v>
      </c>
      <c r="D998" s="11" t="s">
        <v>52</v>
      </c>
      <c r="E998" s="11" t="s">
        <v>304</v>
      </c>
      <c r="F998" s="12" t="s">
        <v>49</v>
      </c>
      <c r="G998" s="12" t="s">
        <v>310</v>
      </c>
      <c r="H998" s="12" t="s">
        <v>306</v>
      </c>
      <c r="I998" s="11" t="s">
        <v>504</v>
      </c>
      <c r="J998" s="12" t="str">
        <f>"≥17h"</f>
        <v>≥17h</v>
      </c>
      <c r="K998" s="12" t="s">
        <v>512</v>
      </c>
      <c r="L998" s="69" t="s">
        <v>520</v>
      </c>
      <c r="M998" s="11"/>
      <c r="N998" s="96"/>
      <c r="O998" s="83"/>
      <c r="P998" s="84"/>
      <c r="Q998" s="84"/>
      <c r="R998" s="84"/>
      <c r="S998" s="84"/>
      <c r="T998" s="84"/>
      <c r="U998" s="84"/>
      <c r="V998" s="84"/>
      <c r="W998" s="84"/>
      <c r="X998" s="85"/>
      <c r="Z998" s="2">
        <f t="shared" si="50"/>
        <v>0</v>
      </c>
      <c r="AA998" s="2">
        <v>0</v>
      </c>
    </row>
    <row r="999" spans="1:27" ht="12" customHeight="1">
      <c r="A999" s="10">
        <v>995</v>
      </c>
      <c r="B999" s="98" t="s">
        <v>93</v>
      </c>
      <c r="C999" s="98" t="s">
        <v>89</v>
      </c>
      <c r="D999" s="11" t="s">
        <v>51</v>
      </c>
      <c r="E999" s="11" t="s">
        <v>303</v>
      </c>
      <c r="F999" s="12" t="s">
        <v>49</v>
      </c>
      <c r="G999" s="12" t="s">
        <v>310</v>
      </c>
      <c r="H999" s="12" t="s">
        <v>306</v>
      </c>
      <c r="I999" s="103" t="s">
        <v>505</v>
      </c>
      <c r="J999" s="11" t="str">
        <f>"12-16h"</f>
        <v>12-16h</v>
      </c>
      <c r="K999" s="12" t="s">
        <v>512</v>
      </c>
      <c r="L999" s="69" t="s">
        <v>520</v>
      </c>
      <c r="M999" s="11">
        <v>1</v>
      </c>
      <c r="N999" s="96"/>
      <c r="O999" s="83"/>
      <c r="P999" s="84"/>
      <c r="Q999" s="84"/>
      <c r="R999" s="84"/>
      <c r="S999" s="84"/>
      <c r="T999" s="84"/>
      <c r="U999" s="84"/>
      <c r="V999" s="84"/>
      <c r="W999" s="84"/>
      <c r="X999" s="85"/>
      <c r="Z999" s="2">
        <f t="shared" si="50"/>
        <v>0</v>
      </c>
      <c r="AA999" s="2">
        <v>0</v>
      </c>
    </row>
    <row r="1000" spans="1:27" ht="12" customHeight="1">
      <c r="A1000" s="10">
        <v>996</v>
      </c>
      <c r="B1000" s="98" t="s">
        <v>93</v>
      </c>
      <c r="C1000" s="98" t="s">
        <v>89</v>
      </c>
      <c r="D1000" s="11" t="s">
        <v>51</v>
      </c>
      <c r="E1000" s="11" t="s">
        <v>303</v>
      </c>
      <c r="F1000" s="12" t="s">
        <v>50</v>
      </c>
      <c r="G1000" s="12" t="s">
        <v>310</v>
      </c>
      <c r="H1000" s="12" t="s">
        <v>306</v>
      </c>
      <c r="I1000" s="103" t="s">
        <v>504</v>
      </c>
      <c r="J1000" s="11" t="str">
        <f>"12-16h"</f>
        <v>12-16h</v>
      </c>
      <c r="K1000" s="12" t="s">
        <v>512</v>
      </c>
      <c r="L1000" s="69" t="s">
        <v>520</v>
      </c>
      <c r="M1000" s="11">
        <v>1</v>
      </c>
      <c r="N1000" s="96"/>
      <c r="O1000" s="83"/>
      <c r="P1000" s="84"/>
      <c r="Q1000" s="84"/>
      <c r="R1000" s="84"/>
      <c r="S1000" s="84"/>
      <c r="T1000" s="84"/>
      <c r="U1000" s="84"/>
      <c r="V1000" s="84"/>
      <c r="W1000" s="84"/>
      <c r="X1000" s="85"/>
      <c r="Z1000" s="2">
        <f t="shared" si="50"/>
        <v>0</v>
      </c>
      <c r="AA1000" s="2">
        <v>0</v>
      </c>
    </row>
    <row r="1001" spans="1:27" ht="12" customHeight="1">
      <c r="A1001" s="10">
        <v>997</v>
      </c>
      <c r="B1001" s="98" t="s">
        <v>106</v>
      </c>
      <c r="C1001" s="98" t="s">
        <v>71</v>
      </c>
      <c r="D1001" s="11" t="s">
        <v>25</v>
      </c>
      <c r="E1001" s="11" t="s">
        <v>304</v>
      </c>
      <c r="F1001" s="12" t="s">
        <v>49</v>
      </c>
      <c r="G1001" s="12" t="s">
        <v>510</v>
      </c>
      <c r="H1001" s="12" t="s">
        <v>308</v>
      </c>
      <c r="I1001" s="103" t="s">
        <v>505</v>
      </c>
      <c r="J1001" s="12" t="str">
        <f t="shared" ref="J1001:J1007" si="51">"≥17h"</f>
        <v>≥17h</v>
      </c>
      <c r="K1001" s="12" t="s">
        <v>512</v>
      </c>
      <c r="L1001" s="69" t="s">
        <v>520</v>
      </c>
      <c r="M1001" s="11"/>
      <c r="N1001" s="96"/>
      <c r="O1001" s="83"/>
      <c r="P1001" s="84"/>
      <c r="Q1001" s="84"/>
      <c r="R1001" s="84"/>
      <c r="S1001" s="84"/>
      <c r="T1001" s="84"/>
      <c r="U1001" s="84"/>
      <c r="V1001" s="84"/>
      <c r="W1001" s="84"/>
      <c r="X1001" s="85"/>
      <c r="Z1001" s="2">
        <f t="shared" si="50"/>
        <v>0</v>
      </c>
      <c r="AA1001" s="2">
        <v>0</v>
      </c>
    </row>
    <row r="1002" spans="1:27" ht="12" customHeight="1">
      <c r="A1002" s="10">
        <v>998</v>
      </c>
      <c r="B1002" s="98" t="s">
        <v>106</v>
      </c>
      <c r="C1002" s="98" t="s">
        <v>71</v>
      </c>
      <c r="D1002" s="11" t="s">
        <v>25</v>
      </c>
      <c r="E1002" s="11" t="s">
        <v>303</v>
      </c>
      <c r="F1002" s="12" t="s">
        <v>50</v>
      </c>
      <c r="G1002" s="12" t="s">
        <v>310</v>
      </c>
      <c r="H1002" s="12" t="s">
        <v>306</v>
      </c>
      <c r="I1002" s="12" t="s">
        <v>505</v>
      </c>
      <c r="J1002" s="12" t="str">
        <f t="shared" si="51"/>
        <v>≥17h</v>
      </c>
      <c r="K1002" s="12" t="s">
        <v>512</v>
      </c>
      <c r="L1002" s="69" t="s">
        <v>520</v>
      </c>
      <c r="M1002" s="11">
        <v>1</v>
      </c>
      <c r="N1002" s="96">
        <v>1</v>
      </c>
      <c r="O1002" s="83"/>
      <c r="P1002" s="84"/>
      <c r="Q1002" s="84">
        <v>1</v>
      </c>
      <c r="R1002" s="84"/>
      <c r="S1002" s="84"/>
      <c r="T1002" s="84"/>
      <c r="U1002" s="84"/>
      <c r="V1002" s="84"/>
      <c r="W1002" s="84"/>
      <c r="X1002" s="85"/>
      <c r="Y1002" s="2">
        <v>1</v>
      </c>
      <c r="Z1002" s="2">
        <f t="shared" si="50"/>
        <v>1</v>
      </c>
      <c r="AA1002" s="2">
        <v>1</v>
      </c>
    </row>
    <row r="1003" spans="1:27" ht="12" customHeight="1">
      <c r="A1003" s="10">
        <v>999</v>
      </c>
      <c r="B1003" s="98" t="s">
        <v>106</v>
      </c>
      <c r="C1003" s="98" t="s">
        <v>71</v>
      </c>
      <c r="D1003" s="11" t="s">
        <v>25</v>
      </c>
      <c r="E1003" s="11" t="s">
        <v>304</v>
      </c>
      <c r="F1003" s="12" t="s">
        <v>48</v>
      </c>
      <c r="G1003" s="12" t="s">
        <v>310</v>
      </c>
      <c r="H1003" s="12" t="s">
        <v>306</v>
      </c>
      <c r="I1003" s="103" t="s">
        <v>504</v>
      </c>
      <c r="J1003" s="12" t="str">
        <f t="shared" si="51"/>
        <v>≥17h</v>
      </c>
      <c r="K1003" s="12" t="s">
        <v>513</v>
      </c>
      <c r="L1003" s="69" t="s">
        <v>520</v>
      </c>
      <c r="M1003" s="11">
        <v>1</v>
      </c>
      <c r="N1003" s="96"/>
      <c r="O1003" s="83"/>
      <c r="P1003" s="84"/>
      <c r="Q1003" s="84"/>
      <c r="R1003" s="84"/>
      <c r="S1003" s="84"/>
      <c r="T1003" s="84"/>
      <c r="U1003" s="84"/>
      <c r="V1003" s="84"/>
      <c r="W1003" s="84"/>
      <c r="X1003" s="85"/>
      <c r="Z1003" s="2">
        <f t="shared" si="50"/>
        <v>0</v>
      </c>
      <c r="AA1003" s="2">
        <v>0</v>
      </c>
    </row>
    <row r="1004" spans="1:27" ht="12" customHeight="1">
      <c r="A1004" s="10">
        <v>1000</v>
      </c>
      <c r="B1004" s="98" t="s">
        <v>90</v>
      </c>
      <c r="C1004" s="98" t="s">
        <v>89</v>
      </c>
      <c r="D1004" s="11" t="s">
        <v>25</v>
      </c>
      <c r="E1004" s="11" t="s">
        <v>304</v>
      </c>
      <c r="F1004" s="12" t="s">
        <v>49</v>
      </c>
      <c r="G1004" s="12" t="s">
        <v>510</v>
      </c>
      <c r="H1004" s="12" t="s">
        <v>306</v>
      </c>
      <c r="I1004" s="103" t="s">
        <v>505</v>
      </c>
      <c r="J1004" s="12" t="str">
        <f t="shared" si="51"/>
        <v>≥17h</v>
      </c>
      <c r="K1004" s="12" t="s">
        <v>512</v>
      </c>
      <c r="L1004" s="69" t="s">
        <v>520</v>
      </c>
      <c r="M1004" s="11">
        <v>1</v>
      </c>
      <c r="N1004" s="96"/>
      <c r="O1004" s="83"/>
      <c r="P1004" s="84"/>
      <c r="Q1004" s="84"/>
      <c r="R1004" s="84"/>
      <c r="S1004" s="84"/>
      <c r="T1004" s="84"/>
      <c r="U1004" s="84"/>
      <c r="V1004" s="84"/>
      <c r="W1004" s="84"/>
      <c r="X1004" s="85"/>
      <c r="Z1004" s="2">
        <f t="shared" si="50"/>
        <v>0</v>
      </c>
      <c r="AA1004" s="2">
        <v>0</v>
      </c>
    </row>
    <row r="1005" spans="1:27" ht="12" customHeight="1">
      <c r="A1005" s="10">
        <v>1001</v>
      </c>
      <c r="B1005" s="98" t="s">
        <v>90</v>
      </c>
      <c r="C1005" s="98" t="s">
        <v>89</v>
      </c>
      <c r="D1005" s="11" t="s">
        <v>25</v>
      </c>
      <c r="E1005" s="11" t="s">
        <v>303</v>
      </c>
      <c r="F1005" s="12" t="s">
        <v>50</v>
      </c>
      <c r="G1005" s="12" t="s">
        <v>310</v>
      </c>
      <c r="H1005" s="12" t="s">
        <v>306</v>
      </c>
      <c r="I1005" s="103" t="s">
        <v>505</v>
      </c>
      <c r="J1005" s="12" t="str">
        <f t="shared" si="51"/>
        <v>≥17h</v>
      </c>
      <c r="K1005" s="12" t="s">
        <v>47</v>
      </c>
      <c r="L1005" s="69" t="s">
        <v>520</v>
      </c>
      <c r="M1005" s="11">
        <v>1</v>
      </c>
      <c r="N1005" s="96">
        <v>1</v>
      </c>
      <c r="O1005" s="83"/>
      <c r="P1005" s="84"/>
      <c r="Q1005" s="84"/>
      <c r="R1005" s="84">
        <v>1</v>
      </c>
      <c r="S1005" s="84"/>
      <c r="T1005" s="84"/>
      <c r="U1005" s="84"/>
      <c r="V1005" s="84"/>
      <c r="W1005" s="84"/>
      <c r="X1005" s="85"/>
      <c r="Y1005" s="2">
        <v>1</v>
      </c>
      <c r="Z1005" s="2">
        <f t="shared" si="50"/>
        <v>1</v>
      </c>
      <c r="AA1005" s="2">
        <v>1</v>
      </c>
    </row>
    <row r="1006" spans="1:27" ht="12" customHeight="1">
      <c r="A1006" s="10">
        <v>1002</v>
      </c>
      <c r="B1006" s="98" t="s">
        <v>172</v>
      </c>
      <c r="C1006" s="98" t="s">
        <v>168</v>
      </c>
      <c r="D1006" s="11" t="s">
        <v>51</v>
      </c>
      <c r="E1006" s="11" t="s">
        <v>304</v>
      </c>
      <c r="F1006" s="12" t="s">
        <v>48</v>
      </c>
      <c r="G1006" s="12" t="s">
        <v>510</v>
      </c>
      <c r="H1006" s="12" t="s">
        <v>306</v>
      </c>
      <c r="I1006" s="103" t="s">
        <v>505</v>
      </c>
      <c r="J1006" s="12" t="str">
        <f t="shared" si="51"/>
        <v>≥17h</v>
      </c>
      <c r="K1006" s="12" t="s">
        <v>47</v>
      </c>
      <c r="L1006" s="69" t="s">
        <v>520</v>
      </c>
      <c r="M1006" s="11">
        <v>1</v>
      </c>
      <c r="N1006" s="96">
        <v>1</v>
      </c>
      <c r="O1006" s="83"/>
      <c r="P1006" s="84"/>
      <c r="Q1006" s="84"/>
      <c r="R1006" s="84">
        <v>1</v>
      </c>
      <c r="S1006" s="84"/>
      <c r="T1006" s="84"/>
      <c r="U1006" s="84"/>
      <c r="V1006" s="84"/>
      <c r="W1006" s="84"/>
      <c r="X1006" s="85"/>
      <c r="Y1006" s="2">
        <v>1</v>
      </c>
      <c r="Z1006" s="2">
        <f t="shared" si="50"/>
        <v>1</v>
      </c>
      <c r="AA1006" s="2">
        <v>1</v>
      </c>
    </row>
    <row r="1007" spans="1:27" ht="12" customHeight="1">
      <c r="A1007" s="10">
        <v>1003</v>
      </c>
      <c r="B1007" s="98" t="s">
        <v>172</v>
      </c>
      <c r="C1007" s="98" t="s">
        <v>168</v>
      </c>
      <c r="D1007" s="11" t="s">
        <v>25</v>
      </c>
      <c r="E1007" s="11" t="s">
        <v>303</v>
      </c>
      <c r="F1007" s="12" t="s">
        <v>50</v>
      </c>
      <c r="G1007" s="12" t="s">
        <v>310</v>
      </c>
      <c r="H1007" s="12" t="s">
        <v>306</v>
      </c>
      <c r="I1007" s="103" t="s">
        <v>504</v>
      </c>
      <c r="J1007" s="12" t="str">
        <f t="shared" si="51"/>
        <v>≥17h</v>
      </c>
      <c r="K1007" s="12" t="s">
        <v>512</v>
      </c>
      <c r="L1007" s="69" t="s">
        <v>520</v>
      </c>
      <c r="M1007" s="11"/>
      <c r="N1007" s="96"/>
      <c r="O1007" s="83"/>
      <c r="P1007" s="84"/>
      <c r="Q1007" s="84"/>
      <c r="R1007" s="84"/>
      <c r="S1007" s="84"/>
      <c r="T1007" s="84"/>
      <c r="U1007" s="84"/>
      <c r="V1007" s="84"/>
      <c r="W1007" s="84"/>
      <c r="X1007" s="85"/>
      <c r="Z1007" s="2">
        <f t="shared" si="50"/>
        <v>0</v>
      </c>
      <c r="AA1007" s="2">
        <v>0</v>
      </c>
    </row>
    <row r="1008" spans="1:27" ht="12" customHeight="1">
      <c r="A1008" s="10">
        <v>1004</v>
      </c>
      <c r="B1008" s="98" t="s">
        <v>181</v>
      </c>
      <c r="C1008" s="98" t="s">
        <v>168</v>
      </c>
      <c r="D1008" s="11" t="s">
        <v>51</v>
      </c>
      <c r="E1008" s="11" t="s">
        <v>303</v>
      </c>
      <c r="F1008" s="12" t="s">
        <v>50</v>
      </c>
      <c r="G1008" s="12" t="s">
        <v>510</v>
      </c>
      <c r="H1008" s="12" t="s">
        <v>306</v>
      </c>
      <c r="I1008" s="12" t="s">
        <v>505</v>
      </c>
      <c r="J1008" s="11" t="str">
        <f>"12-16h"</f>
        <v>12-16h</v>
      </c>
      <c r="K1008" s="12" t="s">
        <v>47</v>
      </c>
      <c r="L1008" s="69" t="s">
        <v>520</v>
      </c>
      <c r="M1008" s="11">
        <v>1</v>
      </c>
      <c r="N1008" s="96">
        <v>1</v>
      </c>
      <c r="O1008" s="83"/>
      <c r="P1008" s="84">
        <v>1</v>
      </c>
      <c r="Q1008" s="84">
        <v>1</v>
      </c>
      <c r="R1008" s="84"/>
      <c r="S1008" s="84"/>
      <c r="T1008" s="84"/>
      <c r="U1008" s="84"/>
      <c r="V1008" s="84"/>
      <c r="W1008" s="84"/>
      <c r="X1008" s="85"/>
      <c r="Y1008" s="2">
        <v>1</v>
      </c>
      <c r="Z1008" s="2">
        <f t="shared" si="50"/>
        <v>2</v>
      </c>
      <c r="AA1008" s="2">
        <v>1</v>
      </c>
    </row>
    <row r="1009" spans="1:27" ht="12" customHeight="1">
      <c r="A1009" s="10">
        <v>1005</v>
      </c>
      <c r="B1009" s="98" t="s">
        <v>113</v>
      </c>
      <c r="C1009" s="98" t="s">
        <v>71</v>
      </c>
      <c r="D1009" s="11" t="s">
        <v>25</v>
      </c>
      <c r="E1009" s="11" t="s">
        <v>303</v>
      </c>
      <c r="F1009" s="12" t="s">
        <v>48</v>
      </c>
      <c r="G1009" s="12" t="s">
        <v>310</v>
      </c>
      <c r="H1009" s="12" t="s">
        <v>307</v>
      </c>
      <c r="I1009" s="12" t="s">
        <v>505</v>
      </c>
      <c r="J1009" s="11" t="str">
        <f>"12-16h"</f>
        <v>12-16h</v>
      </c>
      <c r="K1009" s="12" t="s">
        <v>47</v>
      </c>
      <c r="L1009" s="69" t="s">
        <v>520</v>
      </c>
      <c r="M1009" s="11">
        <v>1</v>
      </c>
      <c r="N1009" s="96">
        <v>1</v>
      </c>
      <c r="O1009" s="83"/>
      <c r="P1009" s="84">
        <v>1</v>
      </c>
      <c r="Q1009" s="84"/>
      <c r="R1009" s="84"/>
      <c r="S1009" s="84"/>
      <c r="T1009" s="84"/>
      <c r="U1009" s="84"/>
      <c r="V1009" s="84"/>
      <c r="W1009" s="84"/>
      <c r="X1009" s="85"/>
      <c r="Y1009" s="2">
        <v>1</v>
      </c>
      <c r="Z1009" s="2">
        <f t="shared" si="50"/>
        <v>1</v>
      </c>
      <c r="AA1009" s="2">
        <v>1</v>
      </c>
    </row>
    <row r="1010" spans="1:27" ht="12" customHeight="1">
      <c r="A1010" s="10">
        <v>1006</v>
      </c>
      <c r="B1010" s="98" t="s">
        <v>112</v>
      </c>
      <c r="C1010" s="98" t="s">
        <v>71</v>
      </c>
      <c r="D1010" s="11" t="s">
        <v>51</v>
      </c>
      <c r="E1010" s="11" t="s">
        <v>303</v>
      </c>
      <c r="F1010" s="12" t="s">
        <v>50</v>
      </c>
      <c r="G1010" s="12" t="s">
        <v>310</v>
      </c>
      <c r="H1010" s="12" t="s">
        <v>306</v>
      </c>
      <c r="I1010" s="103" t="s">
        <v>505</v>
      </c>
      <c r="J1010" s="12" t="str">
        <f>"≥17h"</f>
        <v>≥17h</v>
      </c>
      <c r="K1010" s="12" t="s">
        <v>513</v>
      </c>
      <c r="L1010" s="69" t="s">
        <v>520</v>
      </c>
      <c r="M1010" s="11">
        <v>1</v>
      </c>
      <c r="N1010" s="96"/>
      <c r="O1010" s="83"/>
      <c r="P1010" s="84"/>
      <c r="Q1010" s="84"/>
      <c r="R1010" s="84"/>
      <c r="S1010" s="84"/>
      <c r="T1010" s="84"/>
      <c r="U1010" s="84"/>
      <c r="V1010" s="84"/>
      <c r="W1010" s="84"/>
      <c r="X1010" s="85"/>
      <c r="Z1010" s="2">
        <f t="shared" si="50"/>
        <v>0</v>
      </c>
      <c r="AA1010" s="2">
        <v>0</v>
      </c>
    </row>
    <row r="1011" spans="1:27" ht="12" customHeight="1">
      <c r="A1011" s="10">
        <v>1007</v>
      </c>
      <c r="B1011" s="98" t="s">
        <v>113</v>
      </c>
      <c r="C1011" s="98" t="s">
        <v>71</v>
      </c>
      <c r="D1011" s="11" t="s">
        <v>51</v>
      </c>
      <c r="E1011" s="11" t="s">
        <v>304</v>
      </c>
      <c r="F1011" s="12" t="s">
        <v>50</v>
      </c>
      <c r="G1011" s="12" t="s">
        <v>310</v>
      </c>
      <c r="H1011" s="12" t="s">
        <v>306</v>
      </c>
      <c r="I1011" s="103" t="s">
        <v>504</v>
      </c>
      <c r="J1011" s="11" t="str">
        <f>"12-16h"</f>
        <v>12-16h</v>
      </c>
      <c r="K1011" s="12" t="s">
        <v>512</v>
      </c>
      <c r="L1011" s="69" t="s">
        <v>520</v>
      </c>
      <c r="M1011" s="11">
        <v>1</v>
      </c>
      <c r="N1011" s="96"/>
      <c r="O1011" s="83"/>
      <c r="P1011" s="84"/>
      <c r="Q1011" s="84"/>
      <c r="R1011" s="84"/>
      <c r="S1011" s="84"/>
      <c r="T1011" s="84"/>
      <c r="U1011" s="84"/>
      <c r="V1011" s="84"/>
      <c r="W1011" s="84"/>
      <c r="X1011" s="85"/>
      <c r="Z1011" s="2">
        <f t="shared" si="50"/>
        <v>0</v>
      </c>
      <c r="AA1011" s="2">
        <v>0</v>
      </c>
    </row>
    <row r="1012" spans="1:27" ht="12" customHeight="1">
      <c r="A1012" s="10">
        <v>1008</v>
      </c>
      <c r="B1012" s="98" t="s">
        <v>249</v>
      </c>
      <c r="C1012" s="98" t="s">
        <v>245</v>
      </c>
      <c r="D1012" s="11" t="s">
        <v>25</v>
      </c>
      <c r="E1012" s="11" t="s">
        <v>303</v>
      </c>
      <c r="F1012" s="12" t="s">
        <v>48</v>
      </c>
      <c r="G1012" s="12" t="s">
        <v>310</v>
      </c>
      <c r="H1012" s="12" t="s">
        <v>308</v>
      </c>
      <c r="I1012" s="103" t="s">
        <v>504</v>
      </c>
      <c r="J1012" s="12" t="str">
        <f t="shared" ref="J1012:J1018" si="52">"≥17h"</f>
        <v>≥17h</v>
      </c>
      <c r="K1012" s="12" t="s">
        <v>513</v>
      </c>
      <c r="L1012" s="69" t="s">
        <v>520</v>
      </c>
      <c r="M1012" s="11">
        <v>1</v>
      </c>
      <c r="N1012" s="96"/>
      <c r="O1012" s="83"/>
      <c r="P1012" s="84"/>
      <c r="Q1012" s="84"/>
      <c r="R1012" s="84"/>
      <c r="S1012" s="84"/>
      <c r="T1012" s="84"/>
      <c r="U1012" s="84"/>
      <c r="V1012" s="84"/>
      <c r="W1012" s="84"/>
      <c r="X1012" s="85"/>
      <c r="Z1012" s="2">
        <f t="shared" si="50"/>
        <v>0</v>
      </c>
      <c r="AA1012" s="2">
        <v>0</v>
      </c>
    </row>
    <row r="1013" spans="1:27" ht="12" customHeight="1">
      <c r="A1013" s="10">
        <v>1009</v>
      </c>
      <c r="B1013" s="98" t="s">
        <v>273</v>
      </c>
      <c r="C1013" s="98" t="s">
        <v>89</v>
      </c>
      <c r="D1013" s="11" t="s">
        <v>25</v>
      </c>
      <c r="E1013" s="11" t="s">
        <v>304</v>
      </c>
      <c r="F1013" s="12" t="s">
        <v>50</v>
      </c>
      <c r="G1013" s="12" t="s">
        <v>310</v>
      </c>
      <c r="H1013" s="12" t="s">
        <v>306</v>
      </c>
      <c r="I1013" s="103" t="s">
        <v>504</v>
      </c>
      <c r="J1013" s="12" t="str">
        <f t="shared" si="52"/>
        <v>≥17h</v>
      </c>
      <c r="K1013" s="12" t="s">
        <v>47</v>
      </c>
      <c r="L1013" s="69" t="s">
        <v>520</v>
      </c>
      <c r="M1013" s="11"/>
      <c r="N1013" s="96"/>
      <c r="O1013" s="83"/>
      <c r="P1013" s="84"/>
      <c r="Q1013" s="84"/>
      <c r="R1013" s="84"/>
      <c r="S1013" s="84"/>
      <c r="T1013" s="84"/>
      <c r="U1013" s="84"/>
      <c r="V1013" s="84"/>
      <c r="W1013" s="84"/>
      <c r="X1013" s="85"/>
      <c r="Z1013" s="2">
        <f t="shared" si="50"/>
        <v>0</v>
      </c>
      <c r="AA1013" s="2">
        <v>0</v>
      </c>
    </row>
    <row r="1014" spans="1:27" ht="12" customHeight="1">
      <c r="A1014" s="10">
        <v>1010</v>
      </c>
      <c r="B1014" s="98" t="s">
        <v>273</v>
      </c>
      <c r="C1014" s="98" t="s">
        <v>89</v>
      </c>
      <c r="D1014" s="11" t="s">
        <v>51</v>
      </c>
      <c r="E1014" s="11" t="s">
        <v>303</v>
      </c>
      <c r="F1014" s="12" t="s">
        <v>48</v>
      </c>
      <c r="G1014" s="12" t="s">
        <v>310</v>
      </c>
      <c r="H1014" s="12" t="s">
        <v>306</v>
      </c>
      <c r="I1014" s="103" t="s">
        <v>505</v>
      </c>
      <c r="J1014" s="12" t="str">
        <f t="shared" si="52"/>
        <v>≥17h</v>
      </c>
      <c r="K1014" s="12" t="s">
        <v>512</v>
      </c>
      <c r="L1014" s="69" t="s">
        <v>520</v>
      </c>
      <c r="M1014" s="11">
        <v>1</v>
      </c>
      <c r="N1014" s="96">
        <v>1</v>
      </c>
      <c r="O1014" s="83"/>
      <c r="P1014" s="84">
        <v>1</v>
      </c>
      <c r="Q1014" s="84">
        <v>1</v>
      </c>
      <c r="R1014" s="84">
        <v>1</v>
      </c>
      <c r="S1014" s="84"/>
      <c r="T1014" s="84"/>
      <c r="U1014" s="84"/>
      <c r="V1014" s="84"/>
      <c r="W1014" s="84"/>
      <c r="X1014" s="85"/>
      <c r="Y1014" s="2">
        <v>1</v>
      </c>
      <c r="Z1014" s="2">
        <f t="shared" si="50"/>
        <v>3</v>
      </c>
      <c r="AA1014" s="2">
        <v>1</v>
      </c>
    </row>
    <row r="1015" spans="1:27" ht="12" customHeight="1">
      <c r="A1015" s="10">
        <v>1011</v>
      </c>
      <c r="B1015" s="98" t="s">
        <v>92</v>
      </c>
      <c r="C1015" s="98" t="s">
        <v>89</v>
      </c>
      <c r="D1015" s="11" t="s">
        <v>25</v>
      </c>
      <c r="E1015" s="11" t="s">
        <v>304</v>
      </c>
      <c r="F1015" s="12" t="s">
        <v>48</v>
      </c>
      <c r="G1015" s="12" t="s">
        <v>310</v>
      </c>
      <c r="H1015" s="12" t="s">
        <v>306</v>
      </c>
      <c r="I1015" s="11" t="s">
        <v>507</v>
      </c>
      <c r="J1015" s="12" t="str">
        <f t="shared" si="52"/>
        <v>≥17h</v>
      </c>
      <c r="K1015" s="12" t="s">
        <v>513</v>
      </c>
      <c r="L1015" s="69" t="s">
        <v>520</v>
      </c>
      <c r="M1015" s="11">
        <v>1</v>
      </c>
      <c r="N1015" s="96">
        <v>1</v>
      </c>
      <c r="O1015" s="83"/>
      <c r="P1015" s="84"/>
      <c r="Q1015" s="84">
        <v>1</v>
      </c>
      <c r="R1015" s="84"/>
      <c r="S1015" s="84"/>
      <c r="T1015" s="84"/>
      <c r="U1015" s="84"/>
      <c r="V1015" s="84"/>
      <c r="W1015" s="84"/>
      <c r="X1015" s="85"/>
      <c r="Y1015" s="2">
        <v>1</v>
      </c>
      <c r="Z1015" s="2">
        <f t="shared" si="50"/>
        <v>1</v>
      </c>
      <c r="AA1015" s="2">
        <v>1</v>
      </c>
    </row>
    <row r="1016" spans="1:27" ht="12" customHeight="1">
      <c r="A1016" s="10">
        <v>1012</v>
      </c>
      <c r="B1016" s="98" t="s">
        <v>92</v>
      </c>
      <c r="C1016" s="98" t="s">
        <v>89</v>
      </c>
      <c r="D1016" s="11" t="s">
        <v>25</v>
      </c>
      <c r="E1016" s="11" t="s">
        <v>303</v>
      </c>
      <c r="F1016" s="12" t="s">
        <v>48</v>
      </c>
      <c r="G1016" s="12" t="s">
        <v>310</v>
      </c>
      <c r="H1016" s="12" t="s">
        <v>306</v>
      </c>
      <c r="I1016" s="103" t="s">
        <v>504</v>
      </c>
      <c r="J1016" s="12" t="str">
        <f t="shared" si="52"/>
        <v>≥17h</v>
      </c>
      <c r="K1016" s="12" t="s">
        <v>47</v>
      </c>
      <c r="L1016" s="69" t="s">
        <v>520</v>
      </c>
      <c r="M1016" s="11">
        <v>1</v>
      </c>
      <c r="N1016" s="96">
        <v>1</v>
      </c>
      <c r="O1016" s="83"/>
      <c r="P1016" s="84">
        <v>1</v>
      </c>
      <c r="Q1016" s="84"/>
      <c r="R1016" s="84"/>
      <c r="S1016" s="84"/>
      <c r="T1016" s="84"/>
      <c r="U1016" s="84"/>
      <c r="V1016" s="84"/>
      <c r="W1016" s="84"/>
      <c r="X1016" s="85"/>
      <c r="Y1016" s="2">
        <v>1</v>
      </c>
      <c r="Z1016" s="2">
        <f t="shared" si="50"/>
        <v>1</v>
      </c>
      <c r="AA1016" s="2">
        <v>1</v>
      </c>
    </row>
    <row r="1017" spans="1:27" ht="12" customHeight="1">
      <c r="A1017" s="10">
        <v>1013</v>
      </c>
      <c r="B1017" s="98" t="s">
        <v>106</v>
      </c>
      <c r="C1017" s="98" t="s">
        <v>71</v>
      </c>
      <c r="D1017" s="11" t="s">
        <v>25</v>
      </c>
      <c r="E1017" s="11" t="s">
        <v>303</v>
      </c>
      <c r="F1017" s="12" t="s">
        <v>50</v>
      </c>
      <c r="G1017" s="12" t="s">
        <v>510</v>
      </c>
      <c r="H1017" s="12" t="s">
        <v>306</v>
      </c>
      <c r="I1017" s="11" t="s">
        <v>507</v>
      </c>
      <c r="J1017" s="12" t="str">
        <f t="shared" si="52"/>
        <v>≥17h</v>
      </c>
      <c r="K1017" s="12" t="s">
        <v>47</v>
      </c>
      <c r="L1017" s="69" t="s">
        <v>520</v>
      </c>
      <c r="M1017" s="11"/>
      <c r="N1017" s="96"/>
      <c r="O1017" s="83"/>
      <c r="P1017" s="84"/>
      <c r="Q1017" s="84"/>
      <c r="R1017" s="84"/>
      <c r="S1017" s="84"/>
      <c r="T1017" s="84"/>
      <c r="U1017" s="84"/>
      <c r="V1017" s="84"/>
      <c r="W1017" s="84"/>
      <c r="X1017" s="85"/>
      <c r="Z1017" s="2">
        <f t="shared" si="50"/>
        <v>0</v>
      </c>
      <c r="AA1017" s="2">
        <v>0</v>
      </c>
    </row>
    <row r="1018" spans="1:27" ht="12" customHeight="1">
      <c r="A1018" s="10">
        <v>1014</v>
      </c>
      <c r="B1018" s="98" t="s">
        <v>106</v>
      </c>
      <c r="C1018" s="98" t="s">
        <v>71</v>
      </c>
      <c r="D1018" s="11" t="s">
        <v>51</v>
      </c>
      <c r="E1018" s="11" t="s">
        <v>304</v>
      </c>
      <c r="F1018" s="12" t="s">
        <v>49</v>
      </c>
      <c r="G1018" s="12" t="s">
        <v>510</v>
      </c>
      <c r="H1018" s="12" t="s">
        <v>306</v>
      </c>
      <c r="I1018" s="11" t="s">
        <v>504</v>
      </c>
      <c r="J1018" s="12" t="str">
        <f t="shared" si="52"/>
        <v>≥17h</v>
      </c>
      <c r="K1018" s="12" t="s">
        <v>512</v>
      </c>
      <c r="L1018" s="69" t="s">
        <v>520</v>
      </c>
      <c r="M1018" s="11">
        <v>1</v>
      </c>
      <c r="N1018" s="96"/>
      <c r="O1018" s="83"/>
      <c r="P1018" s="84"/>
      <c r="Q1018" s="84"/>
      <c r="R1018" s="84"/>
      <c r="S1018" s="84"/>
      <c r="T1018" s="84"/>
      <c r="U1018" s="84"/>
      <c r="V1018" s="84"/>
      <c r="W1018" s="84"/>
      <c r="X1018" s="85"/>
      <c r="Z1018" s="2">
        <f t="shared" si="50"/>
        <v>0</v>
      </c>
      <c r="AA1018" s="2">
        <v>0</v>
      </c>
    </row>
    <row r="1019" spans="1:27" ht="12" customHeight="1">
      <c r="A1019" s="10">
        <v>1015</v>
      </c>
      <c r="B1019" s="98" t="s">
        <v>90</v>
      </c>
      <c r="C1019" s="98" t="s">
        <v>89</v>
      </c>
      <c r="D1019" s="11" t="s">
        <v>25</v>
      </c>
      <c r="E1019" s="11" t="s">
        <v>303</v>
      </c>
      <c r="F1019" s="12" t="s">
        <v>50</v>
      </c>
      <c r="G1019" s="12" t="s">
        <v>310</v>
      </c>
      <c r="H1019" s="12" t="s">
        <v>306</v>
      </c>
      <c r="I1019" s="103" t="s">
        <v>504</v>
      </c>
      <c r="J1019" s="11" t="str">
        <f>"12-16h"</f>
        <v>12-16h</v>
      </c>
      <c r="K1019" s="12" t="s">
        <v>513</v>
      </c>
      <c r="L1019" s="69" t="s">
        <v>520</v>
      </c>
      <c r="M1019" s="11">
        <v>1</v>
      </c>
      <c r="N1019" s="96"/>
      <c r="O1019" s="83"/>
      <c r="P1019" s="84"/>
      <c r="Q1019" s="84"/>
      <c r="R1019" s="84"/>
      <c r="S1019" s="84"/>
      <c r="T1019" s="84"/>
      <c r="U1019" s="84"/>
      <c r="V1019" s="84"/>
      <c r="W1019" s="84"/>
      <c r="X1019" s="85"/>
      <c r="Z1019" s="2">
        <f t="shared" si="50"/>
        <v>0</v>
      </c>
      <c r="AA1019" s="2">
        <v>0</v>
      </c>
    </row>
    <row r="1020" spans="1:27" ht="12" customHeight="1">
      <c r="A1020" s="10">
        <v>1016</v>
      </c>
      <c r="B1020" s="98" t="s">
        <v>114</v>
      </c>
      <c r="C1020" s="98" t="s">
        <v>71</v>
      </c>
      <c r="D1020" s="11" t="s">
        <v>51</v>
      </c>
      <c r="E1020" s="11" t="s">
        <v>303</v>
      </c>
      <c r="F1020" s="12" t="s">
        <v>48</v>
      </c>
      <c r="G1020" s="12" t="s">
        <v>310</v>
      </c>
      <c r="H1020" s="12" t="s">
        <v>306</v>
      </c>
      <c r="I1020" s="103" t="s">
        <v>505</v>
      </c>
      <c r="J1020" s="12" t="str">
        <f>"≥17h"</f>
        <v>≥17h</v>
      </c>
      <c r="K1020" s="12" t="s">
        <v>513</v>
      </c>
      <c r="L1020" s="69" t="s">
        <v>520</v>
      </c>
      <c r="M1020" s="11">
        <v>1</v>
      </c>
      <c r="N1020" s="96"/>
      <c r="O1020" s="83"/>
      <c r="P1020" s="84"/>
      <c r="Q1020" s="84"/>
      <c r="R1020" s="84"/>
      <c r="S1020" s="84"/>
      <c r="T1020" s="84"/>
      <c r="U1020" s="84"/>
      <c r="V1020" s="84"/>
      <c r="W1020" s="84"/>
      <c r="X1020" s="85"/>
      <c r="Z1020" s="2">
        <f t="shared" si="50"/>
        <v>0</v>
      </c>
      <c r="AA1020" s="2">
        <v>0</v>
      </c>
    </row>
    <row r="1021" spans="1:27" ht="12" customHeight="1">
      <c r="A1021" s="10">
        <v>1017</v>
      </c>
      <c r="B1021" s="98" t="s">
        <v>90</v>
      </c>
      <c r="C1021" s="98" t="s">
        <v>89</v>
      </c>
      <c r="D1021" s="11" t="s">
        <v>51</v>
      </c>
      <c r="E1021" s="11" t="s">
        <v>304</v>
      </c>
      <c r="F1021" s="12" t="s">
        <v>48</v>
      </c>
      <c r="G1021" s="12" t="s">
        <v>310</v>
      </c>
      <c r="H1021" s="12" t="s">
        <v>306</v>
      </c>
      <c r="I1021" s="11" t="s">
        <v>504</v>
      </c>
      <c r="J1021" s="12" t="str">
        <f>"≥17h"</f>
        <v>≥17h</v>
      </c>
      <c r="K1021" s="12" t="s">
        <v>47</v>
      </c>
      <c r="L1021" s="69" t="s">
        <v>520</v>
      </c>
      <c r="M1021" s="11">
        <v>1</v>
      </c>
      <c r="N1021" s="96"/>
      <c r="O1021" s="83"/>
      <c r="P1021" s="84"/>
      <c r="Q1021" s="84"/>
      <c r="R1021" s="84"/>
      <c r="S1021" s="84"/>
      <c r="T1021" s="84"/>
      <c r="U1021" s="84"/>
      <c r="V1021" s="84"/>
      <c r="W1021" s="84"/>
      <c r="X1021" s="85"/>
      <c r="Z1021" s="2">
        <f t="shared" si="50"/>
        <v>0</v>
      </c>
      <c r="AA1021" s="2">
        <v>0</v>
      </c>
    </row>
    <row r="1022" spans="1:27" ht="12" customHeight="1">
      <c r="A1022" s="10">
        <v>1018</v>
      </c>
      <c r="B1022" s="98" t="s">
        <v>159</v>
      </c>
      <c r="C1022" s="98" t="s">
        <v>60</v>
      </c>
      <c r="D1022" s="11" t="s">
        <v>51</v>
      </c>
      <c r="E1022" s="11" t="s">
        <v>304</v>
      </c>
      <c r="F1022" s="12" t="s">
        <v>50</v>
      </c>
      <c r="G1022" s="12" t="s">
        <v>510</v>
      </c>
      <c r="H1022" s="12" t="s">
        <v>308</v>
      </c>
      <c r="I1022" s="11" t="s">
        <v>507</v>
      </c>
      <c r="J1022" s="12" t="str">
        <f>"≥17h"</f>
        <v>≥17h</v>
      </c>
      <c r="K1022" s="12" t="s">
        <v>513</v>
      </c>
      <c r="L1022" s="69" t="s">
        <v>520</v>
      </c>
      <c r="M1022" s="11">
        <v>1</v>
      </c>
      <c r="N1022" s="96"/>
      <c r="O1022" s="83"/>
      <c r="P1022" s="84"/>
      <c r="Q1022" s="84"/>
      <c r="R1022" s="84"/>
      <c r="S1022" s="84"/>
      <c r="T1022" s="84"/>
      <c r="U1022" s="84"/>
      <c r="V1022" s="84"/>
      <c r="W1022" s="84"/>
      <c r="X1022" s="85"/>
      <c r="Z1022" s="2">
        <f t="shared" si="50"/>
        <v>0</v>
      </c>
      <c r="AA1022" s="2">
        <v>0</v>
      </c>
    </row>
    <row r="1023" spans="1:27" ht="12" customHeight="1">
      <c r="A1023" s="10">
        <v>1019</v>
      </c>
      <c r="B1023" s="98" t="s">
        <v>249</v>
      </c>
      <c r="C1023" s="98" t="s">
        <v>245</v>
      </c>
      <c r="D1023" s="11" t="s">
        <v>51</v>
      </c>
      <c r="E1023" s="11" t="s">
        <v>304</v>
      </c>
      <c r="F1023" s="12" t="s">
        <v>50</v>
      </c>
      <c r="G1023" s="12" t="s">
        <v>310</v>
      </c>
      <c r="H1023" s="12" t="s">
        <v>306</v>
      </c>
      <c r="I1023" s="11" t="s">
        <v>507</v>
      </c>
      <c r="J1023" s="12" t="str">
        <f>"≥17h"</f>
        <v>≥17h</v>
      </c>
      <c r="K1023" s="12" t="s">
        <v>512</v>
      </c>
      <c r="L1023" s="69" t="s">
        <v>520</v>
      </c>
      <c r="M1023" s="11">
        <v>1</v>
      </c>
      <c r="N1023" s="96"/>
      <c r="O1023" s="83"/>
      <c r="P1023" s="84"/>
      <c r="Q1023" s="84"/>
      <c r="R1023" s="84"/>
      <c r="S1023" s="84"/>
      <c r="T1023" s="84"/>
      <c r="U1023" s="84"/>
      <c r="V1023" s="84"/>
      <c r="W1023" s="84"/>
      <c r="X1023" s="85"/>
      <c r="Z1023" s="2">
        <f t="shared" si="50"/>
        <v>0</v>
      </c>
      <c r="AA1023" s="2">
        <v>0</v>
      </c>
    </row>
    <row r="1024" spans="1:27" ht="12" customHeight="1">
      <c r="A1024" s="10">
        <v>1020</v>
      </c>
      <c r="B1024" s="98" t="s">
        <v>161</v>
      </c>
      <c r="C1024" s="98" t="s">
        <v>60</v>
      </c>
      <c r="D1024" s="11" t="s">
        <v>51</v>
      </c>
      <c r="E1024" s="11" t="s">
        <v>304</v>
      </c>
      <c r="F1024" s="12" t="s">
        <v>50</v>
      </c>
      <c r="G1024" s="12" t="s">
        <v>510</v>
      </c>
      <c r="H1024" s="12" t="s">
        <v>308</v>
      </c>
      <c r="I1024" s="11" t="s">
        <v>507</v>
      </c>
      <c r="J1024" s="11" t="str">
        <f>"12-16h"</f>
        <v>12-16h</v>
      </c>
      <c r="K1024" s="12" t="s">
        <v>47</v>
      </c>
      <c r="L1024" s="69" t="s">
        <v>520</v>
      </c>
      <c r="M1024" s="11">
        <v>1</v>
      </c>
      <c r="N1024" s="96"/>
      <c r="O1024" s="83"/>
      <c r="P1024" s="84"/>
      <c r="Q1024" s="84"/>
      <c r="R1024" s="84"/>
      <c r="S1024" s="84"/>
      <c r="T1024" s="84"/>
      <c r="U1024" s="84"/>
      <c r="V1024" s="84"/>
      <c r="W1024" s="84"/>
      <c r="X1024" s="85"/>
      <c r="Z1024" s="2">
        <f t="shared" si="50"/>
        <v>0</v>
      </c>
      <c r="AA1024" s="2">
        <v>0</v>
      </c>
    </row>
    <row r="1025" spans="1:27" ht="12" customHeight="1">
      <c r="A1025" s="10">
        <v>1021</v>
      </c>
      <c r="B1025" s="98" t="s">
        <v>247</v>
      </c>
      <c r="C1025" s="98" t="s">
        <v>245</v>
      </c>
      <c r="D1025" s="11" t="s">
        <v>52</v>
      </c>
      <c r="E1025" s="11" t="s">
        <v>303</v>
      </c>
      <c r="F1025" s="12" t="s">
        <v>48</v>
      </c>
      <c r="G1025" s="12" t="s">
        <v>510</v>
      </c>
      <c r="H1025" s="12" t="s">
        <v>307</v>
      </c>
      <c r="I1025" s="11" t="s">
        <v>504</v>
      </c>
      <c r="J1025" s="12" t="str">
        <f t="shared" ref="J1025:J1031" si="53">"≥17h"</f>
        <v>≥17h</v>
      </c>
      <c r="K1025" s="12" t="s">
        <v>47</v>
      </c>
      <c r="L1025" s="69" t="s">
        <v>520</v>
      </c>
      <c r="M1025" s="11">
        <v>1</v>
      </c>
      <c r="N1025" s="96"/>
      <c r="O1025" s="83"/>
      <c r="P1025" s="84"/>
      <c r="Q1025" s="84"/>
      <c r="R1025" s="84"/>
      <c r="S1025" s="84"/>
      <c r="T1025" s="84"/>
      <c r="U1025" s="84"/>
      <c r="V1025" s="84"/>
      <c r="W1025" s="84"/>
      <c r="X1025" s="85"/>
      <c r="Z1025" s="2">
        <f t="shared" si="50"/>
        <v>0</v>
      </c>
      <c r="AA1025" s="2">
        <v>0</v>
      </c>
    </row>
    <row r="1026" spans="1:27" ht="12" customHeight="1">
      <c r="A1026" s="10">
        <v>1022</v>
      </c>
      <c r="B1026" s="98" t="s">
        <v>199</v>
      </c>
      <c r="C1026" s="98" t="s">
        <v>198</v>
      </c>
      <c r="D1026" s="11" t="s">
        <v>25</v>
      </c>
      <c r="E1026" s="11" t="s">
        <v>304</v>
      </c>
      <c r="F1026" s="12" t="s">
        <v>48</v>
      </c>
      <c r="G1026" s="12" t="s">
        <v>310</v>
      </c>
      <c r="H1026" s="12" t="s">
        <v>306</v>
      </c>
      <c r="I1026" s="11" t="s">
        <v>507</v>
      </c>
      <c r="J1026" s="12" t="str">
        <f t="shared" si="53"/>
        <v>≥17h</v>
      </c>
      <c r="K1026" s="12" t="s">
        <v>47</v>
      </c>
      <c r="L1026" s="69" t="s">
        <v>520</v>
      </c>
      <c r="M1026" s="11">
        <v>1</v>
      </c>
      <c r="N1026" s="96"/>
      <c r="O1026" s="83"/>
      <c r="P1026" s="84"/>
      <c r="Q1026" s="84"/>
      <c r="R1026" s="84"/>
      <c r="S1026" s="84"/>
      <c r="T1026" s="84"/>
      <c r="U1026" s="84"/>
      <c r="V1026" s="84"/>
      <c r="W1026" s="84"/>
      <c r="X1026" s="85"/>
      <c r="Z1026" s="2">
        <f t="shared" si="50"/>
        <v>0</v>
      </c>
      <c r="AA1026" s="2">
        <v>0</v>
      </c>
    </row>
    <row r="1027" spans="1:27" ht="12" customHeight="1">
      <c r="A1027" s="10">
        <v>1023</v>
      </c>
      <c r="B1027" s="98" t="s">
        <v>199</v>
      </c>
      <c r="C1027" s="98" t="s">
        <v>198</v>
      </c>
      <c r="D1027" s="11" t="s">
        <v>25</v>
      </c>
      <c r="E1027" s="11" t="s">
        <v>304</v>
      </c>
      <c r="F1027" s="12" t="s">
        <v>50</v>
      </c>
      <c r="G1027" s="12" t="s">
        <v>510</v>
      </c>
      <c r="H1027" s="12" t="s">
        <v>307</v>
      </c>
      <c r="I1027" s="11" t="s">
        <v>504</v>
      </c>
      <c r="J1027" s="12" t="str">
        <f t="shared" si="53"/>
        <v>≥17h</v>
      </c>
      <c r="K1027" s="12" t="s">
        <v>47</v>
      </c>
      <c r="L1027" s="69" t="s">
        <v>520</v>
      </c>
      <c r="M1027" s="11">
        <v>1</v>
      </c>
      <c r="N1027" s="96"/>
      <c r="O1027" s="83"/>
      <c r="P1027" s="84"/>
      <c r="Q1027" s="84"/>
      <c r="R1027" s="84"/>
      <c r="S1027" s="84"/>
      <c r="T1027" s="84"/>
      <c r="U1027" s="84"/>
      <c r="V1027" s="84"/>
      <c r="W1027" s="84"/>
      <c r="X1027" s="85"/>
      <c r="Z1027" s="2">
        <f t="shared" si="50"/>
        <v>0</v>
      </c>
      <c r="AA1027" s="2">
        <v>0</v>
      </c>
    </row>
    <row r="1028" spans="1:27" ht="12" customHeight="1">
      <c r="A1028" s="10">
        <v>1024</v>
      </c>
      <c r="B1028" s="98" t="s">
        <v>87</v>
      </c>
      <c r="C1028" s="98" t="s">
        <v>71</v>
      </c>
      <c r="D1028" s="11" t="s">
        <v>25</v>
      </c>
      <c r="E1028" s="11" t="s">
        <v>303</v>
      </c>
      <c r="F1028" s="12" t="s">
        <v>50</v>
      </c>
      <c r="G1028" s="12" t="s">
        <v>310</v>
      </c>
      <c r="H1028" s="12" t="s">
        <v>306</v>
      </c>
      <c r="I1028" s="103" t="s">
        <v>505</v>
      </c>
      <c r="J1028" s="12" t="str">
        <f t="shared" si="53"/>
        <v>≥17h</v>
      </c>
      <c r="K1028" s="12" t="s">
        <v>47</v>
      </c>
      <c r="L1028" s="69" t="s">
        <v>520</v>
      </c>
      <c r="M1028" s="11">
        <v>1</v>
      </c>
      <c r="N1028" s="96"/>
      <c r="O1028" s="83"/>
      <c r="P1028" s="84"/>
      <c r="Q1028" s="84"/>
      <c r="R1028" s="84"/>
      <c r="S1028" s="84"/>
      <c r="T1028" s="84"/>
      <c r="U1028" s="84"/>
      <c r="V1028" s="84"/>
      <c r="W1028" s="84"/>
      <c r="X1028" s="85"/>
      <c r="Z1028" s="2">
        <f t="shared" si="50"/>
        <v>0</v>
      </c>
      <c r="AA1028" s="2">
        <v>0</v>
      </c>
    </row>
    <row r="1029" spans="1:27" ht="12" customHeight="1">
      <c r="A1029" s="10">
        <v>1025</v>
      </c>
      <c r="B1029" s="98" t="s">
        <v>199</v>
      </c>
      <c r="C1029" s="98" t="s">
        <v>198</v>
      </c>
      <c r="D1029" s="11" t="s">
        <v>25</v>
      </c>
      <c r="E1029" s="11" t="s">
        <v>304</v>
      </c>
      <c r="F1029" s="12" t="s">
        <v>49</v>
      </c>
      <c r="G1029" s="12" t="s">
        <v>310</v>
      </c>
      <c r="H1029" s="12" t="s">
        <v>306</v>
      </c>
      <c r="I1029" s="11" t="s">
        <v>507</v>
      </c>
      <c r="J1029" s="12" t="str">
        <f t="shared" si="53"/>
        <v>≥17h</v>
      </c>
      <c r="K1029" s="12" t="s">
        <v>512</v>
      </c>
      <c r="L1029" s="69" t="s">
        <v>520</v>
      </c>
      <c r="M1029" s="11"/>
      <c r="N1029" s="96"/>
      <c r="O1029" s="83"/>
      <c r="P1029" s="84"/>
      <c r="Q1029" s="84"/>
      <c r="R1029" s="84"/>
      <c r="S1029" s="84"/>
      <c r="T1029" s="84"/>
      <c r="U1029" s="84"/>
      <c r="V1029" s="84"/>
      <c r="W1029" s="84"/>
      <c r="X1029" s="85"/>
      <c r="Z1029" s="2">
        <f t="shared" si="50"/>
        <v>0</v>
      </c>
      <c r="AA1029" s="2">
        <v>0</v>
      </c>
    </row>
    <row r="1030" spans="1:27" ht="12" customHeight="1">
      <c r="A1030" s="10">
        <v>1026</v>
      </c>
      <c r="B1030" s="98" t="s">
        <v>111</v>
      </c>
      <c r="C1030" s="98" t="s">
        <v>71</v>
      </c>
      <c r="D1030" s="11" t="s">
        <v>25</v>
      </c>
      <c r="E1030" s="11" t="s">
        <v>304</v>
      </c>
      <c r="F1030" s="12" t="s">
        <v>50</v>
      </c>
      <c r="G1030" s="12" t="s">
        <v>310</v>
      </c>
      <c r="H1030" s="12" t="s">
        <v>306</v>
      </c>
      <c r="I1030" s="103" t="s">
        <v>504</v>
      </c>
      <c r="J1030" s="12" t="str">
        <f t="shared" si="53"/>
        <v>≥17h</v>
      </c>
      <c r="K1030" s="12" t="s">
        <v>512</v>
      </c>
      <c r="L1030" s="69" t="s">
        <v>520</v>
      </c>
      <c r="M1030" s="11"/>
      <c r="N1030" s="96"/>
      <c r="O1030" s="83"/>
      <c r="P1030" s="84"/>
      <c r="Q1030" s="84"/>
      <c r="R1030" s="84"/>
      <c r="S1030" s="84"/>
      <c r="T1030" s="84"/>
      <c r="U1030" s="84"/>
      <c r="V1030" s="84"/>
      <c r="W1030" s="84"/>
      <c r="X1030" s="85"/>
      <c r="Z1030" s="2">
        <f t="shared" ref="Z1030:Z1093" si="54">SUM(O1030:X1030)</f>
        <v>0</v>
      </c>
      <c r="AA1030" s="2">
        <v>0</v>
      </c>
    </row>
    <row r="1031" spans="1:27" ht="12" customHeight="1">
      <c r="A1031" s="10">
        <v>1027</v>
      </c>
      <c r="B1031" s="98" t="s">
        <v>106</v>
      </c>
      <c r="C1031" s="98" t="s">
        <v>71</v>
      </c>
      <c r="D1031" s="11" t="s">
        <v>51</v>
      </c>
      <c r="E1031" s="11" t="s">
        <v>304</v>
      </c>
      <c r="F1031" s="12" t="s">
        <v>50</v>
      </c>
      <c r="G1031" s="12" t="s">
        <v>310</v>
      </c>
      <c r="H1031" s="12" t="s">
        <v>306</v>
      </c>
      <c r="I1031" s="103" t="s">
        <v>504</v>
      </c>
      <c r="J1031" s="12" t="str">
        <f t="shared" si="53"/>
        <v>≥17h</v>
      </c>
      <c r="K1031" s="12" t="s">
        <v>512</v>
      </c>
      <c r="L1031" s="69" t="s">
        <v>520</v>
      </c>
      <c r="M1031" s="11">
        <v>1</v>
      </c>
      <c r="N1031" s="96">
        <v>1</v>
      </c>
      <c r="O1031" s="83"/>
      <c r="P1031" s="84">
        <v>1</v>
      </c>
      <c r="Q1031" s="84"/>
      <c r="R1031" s="84"/>
      <c r="S1031" s="84"/>
      <c r="T1031" s="84"/>
      <c r="U1031" s="84"/>
      <c r="V1031" s="84"/>
      <c r="W1031" s="84"/>
      <c r="X1031" s="85"/>
      <c r="Y1031" s="2">
        <v>1</v>
      </c>
      <c r="Z1031" s="2">
        <f t="shared" si="54"/>
        <v>1</v>
      </c>
      <c r="AA1031" s="2">
        <v>1</v>
      </c>
    </row>
    <row r="1032" spans="1:27" ht="12" customHeight="1">
      <c r="A1032" s="10">
        <v>1028</v>
      </c>
      <c r="B1032" s="98" t="s">
        <v>199</v>
      </c>
      <c r="C1032" s="98" t="s">
        <v>198</v>
      </c>
      <c r="D1032" s="11" t="s">
        <v>51</v>
      </c>
      <c r="E1032" s="11" t="s">
        <v>303</v>
      </c>
      <c r="F1032" s="12" t="s">
        <v>50</v>
      </c>
      <c r="G1032" s="12" t="s">
        <v>510</v>
      </c>
      <c r="H1032" s="12" t="s">
        <v>306</v>
      </c>
      <c r="I1032" s="103" t="s">
        <v>504</v>
      </c>
      <c r="J1032" s="11" t="str">
        <f>"12-16h"</f>
        <v>12-16h</v>
      </c>
      <c r="K1032" s="12" t="s">
        <v>512</v>
      </c>
      <c r="L1032" s="69" t="s">
        <v>520</v>
      </c>
      <c r="M1032" s="11"/>
      <c r="N1032" s="96"/>
      <c r="O1032" s="83"/>
      <c r="P1032" s="84"/>
      <c r="Q1032" s="84"/>
      <c r="R1032" s="84"/>
      <c r="S1032" s="84"/>
      <c r="T1032" s="84"/>
      <c r="U1032" s="84"/>
      <c r="V1032" s="84"/>
      <c r="W1032" s="84"/>
      <c r="X1032" s="85"/>
      <c r="Z1032" s="2">
        <f t="shared" si="54"/>
        <v>0</v>
      </c>
      <c r="AA1032" s="2">
        <v>0</v>
      </c>
    </row>
    <row r="1033" spans="1:27" ht="12" customHeight="1">
      <c r="A1033" s="10">
        <v>1029</v>
      </c>
      <c r="B1033" s="98" t="s">
        <v>88</v>
      </c>
      <c r="C1033" s="98" t="s">
        <v>89</v>
      </c>
      <c r="D1033" s="11" t="s">
        <v>25</v>
      </c>
      <c r="E1033" s="11" t="s">
        <v>303</v>
      </c>
      <c r="F1033" s="12" t="s">
        <v>50</v>
      </c>
      <c r="G1033" s="12" t="s">
        <v>310</v>
      </c>
      <c r="H1033" s="12" t="s">
        <v>306</v>
      </c>
      <c r="I1033" s="11" t="s">
        <v>504</v>
      </c>
      <c r="J1033" s="11" t="str">
        <f>"12-16h"</f>
        <v>12-16h</v>
      </c>
      <c r="K1033" s="12" t="s">
        <v>513</v>
      </c>
      <c r="L1033" s="69" t="s">
        <v>520</v>
      </c>
      <c r="M1033" s="11"/>
      <c r="N1033" s="96"/>
      <c r="O1033" s="83"/>
      <c r="P1033" s="84"/>
      <c r="Q1033" s="84"/>
      <c r="R1033" s="84"/>
      <c r="S1033" s="84"/>
      <c r="T1033" s="84"/>
      <c r="U1033" s="84"/>
      <c r="V1033" s="84"/>
      <c r="W1033" s="84"/>
      <c r="X1033" s="85"/>
      <c r="Z1033" s="2">
        <f t="shared" si="54"/>
        <v>0</v>
      </c>
      <c r="AA1033" s="2">
        <v>0</v>
      </c>
    </row>
    <row r="1034" spans="1:27" ht="12" customHeight="1">
      <c r="A1034" s="10">
        <v>1030</v>
      </c>
      <c r="B1034" s="98" t="s">
        <v>199</v>
      </c>
      <c r="C1034" s="98" t="s">
        <v>198</v>
      </c>
      <c r="D1034" s="11" t="s">
        <v>51</v>
      </c>
      <c r="E1034" s="11" t="s">
        <v>303</v>
      </c>
      <c r="F1034" s="12" t="s">
        <v>48</v>
      </c>
      <c r="G1034" s="12" t="s">
        <v>510</v>
      </c>
      <c r="H1034" s="12" t="s">
        <v>306</v>
      </c>
      <c r="I1034" s="11" t="s">
        <v>504</v>
      </c>
      <c r="J1034" s="12" t="str">
        <f>"≥17h"</f>
        <v>≥17h</v>
      </c>
      <c r="K1034" s="12" t="s">
        <v>47</v>
      </c>
      <c r="L1034" s="69" t="s">
        <v>520</v>
      </c>
      <c r="M1034" s="11">
        <v>1</v>
      </c>
      <c r="N1034" s="96"/>
      <c r="O1034" s="83"/>
      <c r="P1034" s="84"/>
      <c r="Q1034" s="84"/>
      <c r="R1034" s="84"/>
      <c r="S1034" s="84"/>
      <c r="T1034" s="84"/>
      <c r="U1034" s="84"/>
      <c r="V1034" s="84"/>
      <c r="W1034" s="84"/>
      <c r="X1034" s="85"/>
      <c r="Z1034" s="2">
        <f t="shared" si="54"/>
        <v>0</v>
      </c>
      <c r="AA1034" s="2">
        <v>0</v>
      </c>
    </row>
    <row r="1035" spans="1:27" ht="12" customHeight="1">
      <c r="A1035" s="10">
        <v>1031</v>
      </c>
      <c r="B1035" s="98" t="s">
        <v>164</v>
      </c>
      <c r="C1035" s="98" t="s">
        <v>60</v>
      </c>
      <c r="D1035" s="11" t="s">
        <v>25</v>
      </c>
      <c r="E1035" s="11" t="s">
        <v>303</v>
      </c>
      <c r="F1035" s="12" t="s">
        <v>48</v>
      </c>
      <c r="G1035" s="12" t="s">
        <v>510</v>
      </c>
      <c r="H1035" s="12" t="s">
        <v>308</v>
      </c>
      <c r="I1035" s="103" t="s">
        <v>504</v>
      </c>
      <c r="J1035" s="12" t="str">
        <f>"≥17h"</f>
        <v>≥17h</v>
      </c>
      <c r="K1035" s="12" t="s">
        <v>512</v>
      </c>
      <c r="L1035" s="69" t="s">
        <v>520</v>
      </c>
      <c r="M1035" s="11">
        <v>1</v>
      </c>
      <c r="N1035" s="96"/>
      <c r="O1035" s="83"/>
      <c r="P1035" s="84"/>
      <c r="Q1035" s="84"/>
      <c r="R1035" s="84"/>
      <c r="S1035" s="84"/>
      <c r="T1035" s="84"/>
      <c r="U1035" s="84"/>
      <c r="V1035" s="84"/>
      <c r="W1035" s="84"/>
      <c r="X1035" s="85"/>
      <c r="Z1035" s="2">
        <f t="shared" si="54"/>
        <v>0</v>
      </c>
      <c r="AA1035" s="2">
        <v>0</v>
      </c>
    </row>
    <row r="1036" spans="1:27" ht="12" customHeight="1">
      <c r="A1036" s="10">
        <v>1032</v>
      </c>
      <c r="B1036" s="98" t="s">
        <v>199</v>
      </c>
      <c r="C1036" s="98" t="s">
        <v>198</v>
      </c>
      <c r="D1036" s="11" t="s">
        <v>51</v>
      </c>
      <c r="E1036" s="11" t="s">
        <v>303</v>
      </c>
      <c r="F1036" s="12" t="s">
        <v>49</v>
      </c>
      <c r="G1036" s="12" t="s">
        <v>310</v>
      </c>
      <c r="H1036" s="12" t="s">
        <v>308</v>
      </c>
      <c r="I1036" s="11" t="s">
        <v>507</v>
      </c>
      <c r="J1036" s="12" t="str">
        <f>"≥17h"</f>
        <v>≥17h</v>
      </c>
      <c r="K1036" s="12" t="s">
        <v>47</v>
      </c>
      <c r="L1036" s="69" t="s">
        <v>520</v>
      </c>
      <c r="M1036" s="11"/>
      <c r="N1036" s="96"/>
      <c r="O1036" s="83"/>
      <c r="P1036" s="84"/>
      <c r="Q1036" s="84"/>
      <c r="R1036" s="84"/>
      <c r="S1036" s="84"/>
      <c r="T1036" s="84"/>
      <c r="U1036" s="84"/>
      <c r="V1036" s="84"/>
      <c r="W1036" s="84"/>
      <c r="X1036" s="85"/>
      <c r="Z1036" s="2">
        <f t="shared" si="54"/>
        <v>0</v>
      </c>
      <c r="AA1036" s="2">
        <v>0</v>
      </c>
    </row>
    <row r="1037" spans="1:27" ht="12" customHeight="1">
      <c r="A1037" s="10">
        <v>1033</v>
      </c>
      <c r="B1037" s="98" t="s">
        <v>88</v>
      </c>
      <c r="C1037" s="98" t="s">
        <v>89</v>
      </c>
      <c r="D1037" s="11" t="s">
        <v>51</v>
      </c>
      <c r="E1037" s="11" t="s">
        <v>304</v>
      </c>
      <c r="F1037" s="12" t="s">
        <v>50</v>
      </c>
      <c r="G1037" s="12" t="s">
        <v>310</v>
      </c>
      <c r="H1037" s="12" t="s">
        <v>306</v>
      </c>
      <c r="I1037" s="103" t="s">
        <v>504</v>
      </c>
      <c r="J1037" s="11" t="str">
        <f>"12-16h"</f>
        <v>12-16h</v>
      </c>
      <c r="K1037" s="12" t="s">
        <v>512</v>
      </c>
      <c r="L1037" s="69" t="s">
        <v>520</v>
      </c>
      <c r="M1037" s="11">
        <v>1</v>
      </c>
      <c r="N1037" s="96"/>
      <c r="O1037" s="83"/>
      <c r="P1037" s="84"/>
      <c r="Q1037" s="84"/>
      <c r="R1037" s="84"/>
      <c r="S1037" s="84"/>
      <c r="T1037" s="84"/>
      <c r="U1037" s="84"/>
      <c r="V1037" s="84"/>
      <c r="W1037" s="84"/>
      <c r="X1037" s="85"/>
      <c r="Z1037" s="2">
        <f t="shared" si="54"/>
        <v>0</v>
      </c>
      <c r="AA1037" s="2">
        <v>0</v>
      </c>
    </row>
    <row r="1038" spans="1:27" ht="12" customHeight="1">
      <c r="A1038" s="10">
        <v>1034</v>
      </c>
      <c r="B1038" s="98" t="s">
        <v>164</v>
      </c>
      <c r="C1038" s="98" t="s">
        <v>60</v>
      </c>
      <c r="D1038" s="11" t="s">
        <v>51</v>
      </c>
      <c r="E1038" s="11" t="s">
        <v>303</v>
      </c>
      <c r="F1038" s="12" t="s">
        <v>50</v>
      </c>
      <c r="G1038" s="12" t="s">
        <v>510</v>
      </c>
      <c r="H1038" s="12" t="s">
        <v>308</v>
      </c>
      <c r="I1038" s="11" t="s">
        <v>507</v>
      </c>
      <c r="J1038" s="12" t="str">
        <f t="shared" ref="J1038:J1044" si="55">"≥17h"</f>
        <v>≥17h</v>
      </c>
      <c r="K1038" s="12" t="s">
        <v>47</v>
      </c>
      <c r="L1038" s="69" t="s">
        <v>520</v>
      </c>
      <c r="M1038" s="11">
        <v>1</v>
      </c>
      <c r="N1038" s="96"/>
      <c r="O1038" s="83"/>
      <c r="P1038" s="84"/>
      <c r="Q1038" s="84"/>
      <c r="R1038" s="84"/>
      <c r="S1038" s="84"/>
      <c r="T1038" s="84"/>
      <c r="U1038" s="84"/>
      <c r="V1038" s="84"/>
      <c r="W1038" s="84"/>
      <c r="X1038" s="85"/>
      <c r="Z1038" s="2">
        <f t="shared" si="54"/>
        <v>0</v>
      </c>
      <c r="AA1038" s="2">
        <v>0</v>
      </c>
    </row>
    <row r="1039" spans="1:27" ht="12" customHeight="1">
      <c r="A1039" s="10">
        <v>1035</v>
      </c>
      <c r="B1039" s="98" t="s">
        <v>106</v>
      </c>
      <c r="C1039" s="98" t="s">
        <v>71</v>
      </c>
      <c r="D1039" s="11" t="s">
        <v>51</v>
      </c>
      <c r="E1039" s="11" t="s">
        <v>304</v>
      </c>
      <c r="F1039" s="12" t="s">
        <v>48</v>
      </c>
      <c r="G1039" s="12" t="s">
        <v>510</v>
      </c>
      <c r="H1039" s="12" t="s">
        <v>308</v>
      </c>
      <c r="I1039" s="103" t="s">
        <v>504</v>
      </c>
      <c r="J1039" s="12" t="str">
        <f t="shared" si="55"/>
        <v>≥17h</v>
      </c>
      <c r="K1039" s="12" t="s">
        <v>513</v>
      </c>
      <c r="L1039" s="69" t="s">
        <v>520</v>
      </c>
      <c r="M1039" s="11">
        <v>1</v>
      </c>
      <c r="N1039" s="96"/>
      <c r="O1039" s="83"/>
      <c r="P1039" s="84"/>
      <c r="Q1039" s="84"/>
      <c r="R1039" s="84"/>
      <c r="S1039" s="84"/>
      <c r="T1039" s="84"/>
      <c r="U1039" s="84"/>
      <c r="V1039" s="84"/>
      <c r="W1039" s="84"/>
      <c r="X1039" s="85"/>
      <c r="Z1039" s="2">
        <f t="shared" si="54"/>
        <v>0</v>
      </c>
      <c r="AA1039" s="2">
        <v>0</v>
      </c>
    </row>
    <row r="1040" spans="1:27" ht="12" customHeight="1">
      <c r="A1040" s="10">
        <v>1036</v>
      </c>
      <c r="B1040" s="98" t="s">
        <v>90</v>
      </c>
      <c r="C1040" s="98" t="s">
        <v>89</v>
      </c>
      <c r="D1040" s="11" t="s">
        <v>51</v>
      </c>
      <c r="E1040" s="11" t="s">
        <v>303</v>
      </c>
      <c r="F1040" s="12" t="s">
        <v>50</v>
      </c>
      <c r="G1040" s="12" t="s">
        <v>510</v>
      </c>
      <c r="H1040" s="12" t="s">
        <v>306</v>
      </c>
      <c r="I1040" s="103" t="s">
        <v>505</v>
      </c>
      <c r="J1040" s="12" t="str">
        <f t="shared" si="55"/>
        <v>≥17h</v>
      </c>
      <c r="K1040" s="12" t="s">
        <v>47</v>
      </c>
      <c r="L1040" s="69" t="s">
        <v>520</v>
      </c>
      <c r="M1040" s="11">
        <v>1</v>
      </c>
      <c r="N1040" s="96"/>
      <c r="O1040" s="83"/>
      <c r="P1040" s="84"/>
      <c r="Q1040" s="84"/>
      <c r="R1040" s="84"/>
      <c r="S1040" s="84"/>
      <c r="T1040" s="84"/>
      <c r="U1040" s="84"/>
      <c r="V1040" s="84"/>
      <c r="W1040" s="84"/>
      <c r="X1040" s="85"/>
      <c r="Z1040" s="2">
        <f t="shared" si="54"/>
        <v>0</v>
      </c>
      <c r="AA1040" s="2">
        <v>0</v>
      </c>
    </row>
    <row r="1041" spans="1:27" ht="12" customHeight="1">
      <c r="A1041" s="10">
        <v>1037</v>
      </c>
      <c r="B1041" s="98" t="s">
        <v>276</v>
      </c>
      <c r="C1041" s="98" t="s">
        <v>89</v>
      </c>
      <c r="D1041" s="11" t="s">
        <v>51</v>
      </c>
      <c r="E1041" s="11" t="s">
        <v>304</v>
      </c>
      <c r="F1041" s="12" t="s">
        <v>50</v>
      </c>
      <c r="G1041" s="12" t="s">
        <v>310</v>
      </c>
      <c r="H1041" s="12" t="s">
        <v>306</v>
      </c>
      <c r="I1041" s="11" t="s">
        <v>504</v>
      </c>
      <c r="J1041" s="12" t="str">
        <f t="shared" si="55"/>
        <v>≥17h</v>
      </c>
      <c r="K1041" s="12" t="s">
        <v>512</v>
      </c>
      <c r="L1041" s="69" t="s">
        <v>520</v>
      </c>
      <c r="M1041" s="11"/>
      <c r="N1041" s="96"/>
      <c r="O1041" s="83"/>
      <c r="P1041" s="84"/>
      <c r="Q1041" s="84"/>
      <c r="R1041" s="84"/>
      <c r="S1041" s="84"/>
      <c r="T1041" s="84"/>
      <c r="U1041" s="84"/>
      <c r="V1041" s="84"/>
      <c r="W1041" s="84"/>
      <c r="X1041" s="85"/>
      <c r="Z1041" s="2">
        <f t="shared" si="54"/>
        <v>0</v>
      </c>
      <c r="AA1041" s="2">
        <v>0</v>
      </c>
    </row>
    <row r="1042" spans="1:27" ht="12" customHeight="1">
      <c r="A1042" s="10">
        <v>1038</v>
      </c>
      <c r="B1042" s="98" t="s">
        <v>276</v>
      </c>
      <c r="C1042" s="98" t="s">
        <v>89</v>
      </c>
      <c r="D1042" s="11" t="s">
        <v>51</v>
      </c>
      <c r="E1042" s="11" t="s">
        <v>304</v>
      </c>
      <c r="F1042" s="12" t="s">
        <v>50</v>
      </c>
      <c r="G1042" s="12" t="s">
        <v>510</v>
      </c>
      <c r="H1042" s="12" t="s">
        <v>306</v>
      </c>
      <c r="I1042" s="11" t="s">
        <v>504</v>
      </c>
      <c r="J1042" s="12" t="str">
        <f t="shared" si="55"/>
        <v>≥17h</v>
      </c>
      <c r="K1042" s="12" t="s">
        <v>47</v>
      </c>
      <c r="L1042" s="69" t="s">
        <v>520</v>
      </c>
      <c r="M1042" s="11"/>
      <c r="N1042" s="96"/>
      <c r="O1042" s="83"/>
      <c r="P1042" s="84"/>
      <c r="Q1042" s="84"/>
      <c r="R1042" s="84"/>
      <c r="S1042" s="84"/>
      <c r="T1042" s="84"/>
      <c r="U1042" s="84"/>
      <c r="V1042" s="84"/>
      <c r="W1042" s="84"/>
      <c r="X1042" s="85"/>
      <c r="Z1042" s="2">
        <f t="shared" si="54"/>
        <v>0</v>
      </c>
      <c r="AA1042" s="2">
        <v>0</v>
      </c>
    </row>
    <row r="1043" spans="1:27" ht="12" customHeight="1">
      <c r="A1043" s="10">
        <v>1039</v>
      </c>
      <c r="B1043" s="98" t="s">
        <v>276</v>
      </c>
      <c r="C1043" s="98" t="s">
        <v>89</v>
      </c>
      <c r="D1043" s="11" t="s">
        <v>51</v>
      </c>
      <c r="E1043" s="11" t="s">
        <v>303</v>
      </c>
      <c r="F1043" s="12" t="s">
        <v>50</v>
      </c>
      <c r="G1043" s="12" t="s">
        <v>310</v>
      </c>
      <c r="H1043" s="12" t="s">
        <v>306</v>
      </c>
      <c r="I1043" s="103" t="s">
        <v>504</v>
      </c>
      <c r="J1043" s="12" t="str">
        <f t="shared" si="55"/>
        <v>≥17h</v>
      </c>
      <c r="K1043" s="12" t="s">
        <v>47</v>
      </c>
      <c r="L1043" s="69" t="s">
        <v>520</v>
      </c>
      <c r="M1043" s="11">
        <v>1</v>
      </c>
      <c r="N1043" s="96">
        <v>1</v>
      </c>
      <c r="O1043" s="83"/>
      <c r="P1043" s="84"/>
      <c r="Q1043" s="84">
        <v>1</v>
      </c>
      <c r="R1043" s="84"/>
      <c r="S1043" s="84"/>
      <c r="T1043" s="84"/>
      <c r="U1043" s="84"/>
      <c r="V1043" s="84"/>
      <c r="W1043" s="84"/>
      <c r="X1043" s="85"/>
      <c r="Y1043" s="2">
        <v>1</v>
      </c>
      <c r="Z1043" s="2">
        <f t="shared" si="54"/>
        <v>1</v>
      </c>
      <c r="AA1043" s="2">
        <v>1</v>
      </c>
    </row>
    <row r="1044" spans="1:27" ht="12" customHeight="1">
      <c r="A1044" s="10">
        <v>1040</v>
      </c>
      <c r="B1044" s="98" t="s">
        <v>276</v>
      </c>
      <c r="C1044" s="98" t="s">
        <v>89</v>
      </c>
      <c r="D1044" s="11" t="s">
        <v>51</v>
      </c>
      <c r="E1044" s="11" t="s">
        <v>303</v>
      </c>
      <c r="F1044" s="12" t="s">
        <v>50</v>
      </c>
      <c r="G1044" s="12" t="s">
        <v>310</v>
      </c>
      <c r="H1044" s="12" t="s">
        <v>306</v>
      </c>
      <c r="I1044" s="103" t="s">
        <v>504</v>
      </c>
      <c r="J1044" s="12" t="str">
        <f t="shared" si="55"/>
        <v>≥17h</v>
      </c>
      <c r="K1044" s="12" t="s">
        <v>47</v>
      </c>
      <c r="L1044" s="69" t="s">
        <v>520</v>
      </c>
      <c r="M1044" s="11">
        <v>1</v>
      </c>
      <c r="N1044" s="96">
        <v>1</v>
      </c>
      <c r="O1044" s="83"/>
      <c r="P1044" s="84"/>
      <c r="Q1044" s="84">
        <v>1</v>
      </c>
      <c r="R1044" s="84"/>
      <c r="S1044" s="84"/>
      <c r="T1044" s="84"/>
      <c r="U1044" s="84"/>
      <c r="V1044" s="84"/>
      <c r="W1044" s="84"/>
      <c r="X1044" s="85"/>
      <c r="Y1044" s="2">
        <v>1</v>
      </c>
      <c r="Z1044" s="2">
        <f t="shared" si="54"/>
        <v>1</v>
      </c>
      <c r="AA1044" s="2">
        <v>1</v>
      </c>
    </row>
    <row r="1045" spans="1:27" ht="12" customHeight="1">
      <c r="A1045" s="10">
        <v>1041</v>
      </c>
      <c r="B1045" s="98" t="s">
        <v>90</v>
      </c>
      <c r="C1045" s="98" t="s">
        <v>89</v>
      </c>
      <c r="D1045" s="11" t="s">
        <v>25</v>
      </c>
      <c r="E1045" s="11" t="s">
        <v>303</v>
      </c>
      <c r="F1045" s="12" t="s">
        <v>50</v>
      </c>
      <c r="G1045" s="12" t="s">
        <v>510</v>
      </c>
      <c r="H1045" s="12" t="s">
        <v>306</v>
      </c>
      <c r="I1045" s="11" t="s">
        <v>504</v>
      </c>
      <c r="J1045" s="11" t="str">
        <f>"12-16h"</f>
        <v>12-16h</v>
      </c>
      <c r="K1045" s="12" t="s">
        <v>47</v>
      </c>
      <c r="L1045" s="69" t="s">
        <v>520</v>
      </c>
      <c r="M1045" s="11">
        <v>1</v>
      </c>
      <c r="N1045" s="96"/>
      <c r="O1045" s="83"/>
      <c r="P1045" s="84"/>
      <c r="Q1045" s="84"/>
      <c r="R1045" s="84"/>
      <c r="S1045" s="84"/>
      <c r="T1045" s="84"/>
      <c r="U1045" s="84"/>
      <c r="V1045" s="84"/>
      <c r="W1045" s="84"/>
      <c r="X1045" s="85"/>
      <c r="Z1045" s="2">
        <f t="shared" si="54"/>
        <v>0</v>
      </c>
      <c r="AA1045" s="2">
        <v>0</v>
      </c>
    </row>
    <row r="1046" spans="1:27" ht="12" customHeight="1">
      <c r="A1046" s="10">
        <v>1042</v>
      </c>
      <c r="B1046" s="98" t="s">
        <v>165</v>
      </c>
      <c r="C1046" s="98" t="s">
        <v>60</v>
      </c>
      <c r="D1046" s="11" t="s">
        <v>25</v>
      </c>
      <c r="E1046" s="11" t="s">
        <v>304</v>
      </c>
      <c r="F1046" s="12" t="s">
        <v>49</v>
      </c>
      <c r="G1046" s="12" t="s">
        <v>310</v>
      </c>
      <c r="H1046" s="12" t="s">
        <v>306</v>
      </c>
      <c r="I1046" s="11" t="s">
        <v>504</v>
      </c>
      <c r="J1046" s="12" t="str">
        <f>"≥17h"</f>
        <v>≥17h</v>
      </c>
      <c r="K1046" s="12" t="s">
        <v>512</v>
      </c>
      <c r="L1046" s="69" t="s">
        <v>520</v>
      </c>
      <c r="M1046" s="11"/>
      <c r="N1046" s="96"/>
      <c r="O1046" s="83"/>
      <c r="P1046" s="84"/>
      <c r="Q1046" s="84"/>
      <c r="R1046" s="84"/>
      <c r="S1046" s="84"/>
      <c r="T1046" s="84"/>
      <c r="U1046" s="84"/>
      <c r="V1046" s="84"/>
      <c r="W1046" s="84"/>
      <c r="X1046" s="85"/>
      <c r="Z1046" s="2">
        <f t="shared" si="54"/>
        <v>0</v>
      </c>
      <c r="AA1046" s="2">
        <v>0</v>
      </c>
    </row>
    <row r="1047" spans="1:27" ht="12" customHeight="1">
      <c r="A1047" s="10">
        <v>1043</v>
      </c>
      <c r="B1047" s="98" t="s">
        <v>163</v>
      </c>
      <c r="C1047" s="98" t="s">
        <v>60</v>
      </c>
      <c r="D1047" s="11" t="s">
        <v>51</v>
      </c>
      <c r="E1047" s="11" t="s">
        <v>303</v>
      </c>
      <c r="F1047" s="12" t="s">
        <v>50</v>
      </c>
      <c r="G1047" s="12" t="s">
        <v>510</v>
      </c>
      <c r="H1047" s="12" t="s">
        <v>306</v>
      </c>
      <c r="I1047" s="103" t="s">
        <v>504</v>
      </c>
      <c r="J1047" s="11" t="str">
        <f>"12-16h"</f>
        <v>12-16h</v>
      </c>
      <c r="K1047" s="12" t="s">
        <v>47</v>
      </c>
      <c r="L1047" s="69" t="s">
        <v>520</v>
      </c>
      <c r="M1047" s="11">
        <v>1</v>
      </c>
      <c r="N1047" s="96"/>
      <c r="O1047" s="83"/>
      <c r="P1047" s="84"/>
      <c r="Q1047" s="84"/>
      <c r="R1047" s="84"/>
      <c r="S1047" s="84"/>
      <c r="T1047" s="84"/>
      <c r="U1047" s="84"/>
      <c r="V1047" s="84"/>
      <c r="W1047" s="84"/>
      <c r="X1047" s="85"/>
      <c r="Z1047" s="2">
        <f t="shared" si="54"/>
        <v>0</v>
      </c>
      <c r="AA1047" s="2">
        <v>0</v>
      </c>
    </row>
    <row r="1048" spans="1:27" ht="12" customHeight="1">
      <c r="A1048" s="10">
        <v>1044</v>
      </c>
      <c r="B1048" s="98" t="s">
        <v>276</v>
      </c>
      <c r="C1048" s="98" t="s">
        <v>89</v>
      </c>
      <c r="D1048" s="11" t="s">
        <v>51</v>
      </c>
      <c r="E1048" s="11" t="s">
        <v>304</v>
      </c>
      <c r="F1048" s="12" t="s">
        <v>49</v>
      </c>
      <c r="G1048" s="12" t="s">
        <v>310</v>
      </c>
      <c r="H1048" s="12" t="s">
        <v>306</v>
      </c>
      <c r="I1048" s="11" t="s">
        <v>504</v>
      </c>
      <c r="J1048" s="12" t="str">
        <f>"≥17h"</f>
        <v>≥17h</v>
      </c>
      <c r="K1048" s="12" t="s">
        <v>512</v>
      </c>
      <c r="L1048" s="69" t="s">
        <v>520</v>
      </c>
      <c r="M1048" s="11">
        <v>1</v>
      </c>
      <c r="N1048" s="96">
        <v>1</v>
      </c>
      <c r="O1048" s="83"/>
      <c r="P1048" s="84"/>
      <c r="Q1048" s="84">
        <v>1</v>
      </c>
      <c r="R1048" s="84"/>
      <c r="S1048" s="84"/>
      <c r="T1048" s="84"/>
      <c r="U1048" s="84"/>
      <c r="V1048" s="84"/>
      <c r="W1048" s="84"/>
      <c r="X1048" s="85"/>
      <c r="Y1048" s="2">
        <v>1</v>
      </c>
      <c r="Z1048" s="2">
        <f t="shared" si="54"/>
        <v>1</v>
      </c>
      <c r="AA1048" s="2">
        <v>1</v>
      </c>
    </row>
    <row r="1049" spans="1:27" ht="12" customHeight="1">
      <c r="A1049" s="10">
        <v>1045</v>
      </c>
      <c r="B1049" s="98" t="s">
        <v>276</v>
      </c>
      <c r="C1049" s="98" t="s">
        <v>89</v>
      </c>
      <c r="D1049" s="11" t="s">
        <v>51</v>
      </c>
      <c r="E1049" s="11" t="s">
        <v>304</v>
      </c>
      <c r="F1049" s="12" t="s">
        <v>50</v>
      </c>
      <c r="G1049" s="12" t="s">
        <v>310</v>
      </c>
      <c r="H1049" s="12" t="s">
        <v>306</v>
      </c>
      <c r="I1049" s="11" t="s">
        <v>504</v>
      </c>
      <c r="J1049" s="12" t="str">
        <f>"≥17h"</f>
        <v>≥17h</v>
      </c>
      <c r="K1049" s="12" t="s">
        <v>47</v>
      </c>
      <c r="L1049" s="69" t="s">
        <v>520</v>
      </c>
      <c r="M1049" s="11">
        <v>1</v>
      </c>
      <c r="N1049" s="96"/>
      <c r="O1049" s="83"/>
      <c r="P1049" s="84"/>
      <c r="Q1049" s="84"/>
      <c r="R1049" s="84"/>
      <c r="S1049" s="84"/>
      <c r="T1049" s="84"/>
      <c r="U1049" s="84"/>
      <c r="V1049" s="84"/>
      <c r="W1049" s="84"/>
      <c r="X1049" s="85"/>
      <c r="Z1049" s="2">
        <f t="shared" si="54"/>
        <v>0</v>
      </c>
      <c r="AA1049" s="2">
        <v>0</v>
      </c>
    </row>
    <row r="1050" spans="1:27" ht="12" customHeight="1">
      <c r="A1050" s="10">
        <v>1046</v>
      </c>
      <c r="B1050" s="98" t="s">
        <v>93</v>
      </c>
      <c r="C1050" s="98" t="s">
        <v>89</v>
      </c>
      <c r="D1050" s="11" t="s">
        <v>51</v>
      </c>
      <c r="E1050" s="11" t="s">
        <v>304</v>
      </c>
      <c r="F1050" s="12" t="s">
        <v>49</v>
      </c>
      <c r="G1050" s="12" t="s">
        <v>310</v>
      </c>
      <c r="H1050" s="12" t="s">
        <v>306</v>
      </c>
      <c r="I1050" s="11" t="s">
        <v>507</v>
      </c>
      <c r="J1050" s="11" t="str">
        <f>"12-16h"</f>
        <v>12-16h</v>
      </c>
      <c r="K1050" s="12" t="s">
        <v>512</v>
      </c>
      <c r="L1050" s="69" t="s">
        <v>520</v>
      </c>
      <c r="M1050" s="11">
        <v>1</v>
      </c>
      <c r="N1050" s="96"/>
      <c r="O1050" s="83"/>
      <c r="P1050" s="84"/>
      <c r="Q1050" s="84"/>
      <c r="R1050" s="84"/>
      <c r="S1050" s="84"/>
      <c r="T1050" s="84"/>
      <c r="U1050" s="84"/>
      <c r="V1050" s="84"/>
      <c r="W1050" s="84"/>
      <c r="X1050" s="85"/>
      <c r="Z1050" s="2">
        <f t="shared" si="54"/>
        <v>0</v>
      </c>
      <c r="AA1050" s="2">
        <v>0</v>
      </c>
    </row>
    <row r="1051" spans="1:27" ht="12" customHeight="1">
      <c r="A1051" s="10">
        <v>1047</v>
      </c>
      <c r="B1051" s="98" t="s">
        <v>276</v>
      </c>
      <c r="C1051" s="98" t="s">
        <v>89</v>
      </c>
      <c r="D1051" s="11" t="s">
        <v>25</v>
      </c>
      <c r="E1051" s="11" t="s">
        <v>303</v>
      </c>
      <c r="F1051" s="12" t="s">
        <v>50</v>
      </c>
      <c r="G1051" s="12" t="s">
        <v>510</v>
      </c>
      <c r="H1051" s="12" t="s">
        <v>308</v>
      </c>
      <c r="I1051" s="103" t="s">
        <v>505</v>
      </c>
      <c r="J1051" s="12" t="str">
        <f>"≥17h"</f>
        <v>≥17h</v>
      </c>
      <c r="K1051" s="12" t="s">
        <v>47</v>
      </c>
      <c r="L1051" s="69" t="s">
        <v>520</v>
      </c>
      <c r="M1051" s="11">
        <v>1</v>
      </c>
      <c r="N1051" s="96"/>
      <c r="O1051" s="83"/>
      <c r="P1051" s="84"/>
      <c r="Q1051" s="84"/>
      <c r="R1051" s="84"/>
      <c r="S1051" s="84"/>
      <c r="T1051" s="84"/>
      <c r="U1051" s="84"/>
      <c r="V1051" s="84"/>
      <c r="W1051" s="84"/>
      <c r="X1051" s="85"/>
      <c r="Z1051" s="2">
        <f t="shared" si="54"/>
        <v>0</v>
      </c>
      <c r="AA1051" s="2">
        <v>0</v>
      </c>
    </row>
    <row r="1052" spans="1:27" ht="12" customHeight="1">
      <c r="A1052" s="10">
        <v>1048</v>
      </c>
      <c r="B1052" s="98" t="s">
        <v>93</v>
      </c>
      <c r="C1052" s="98" t="s">
        <v>89</v>
      </c>
      <c r="D1052" s="11" t="s">
        <v>52</v>
      </c>
      <c r="E1052" s="11" t="s">
        <v>303</v>
      </c>
      <c r="F1052" s="12" t="s">
        <v>49</v>
      </c>
      <c r="G1052" s="12" t="s">
        <v>310</v>
      </c>
      <c r="H1052" s="12" t="s">
        <v>306</v>
      </c>
      <c r="I1052" s="11" t="s">
        <v>504</v>
      </c>
      <c r="J1052" s="12" t="str">
        <f>"≥17h"</f>
        <v>≥17h</v>
      </c>
      <c r="K1052" s="12" t="s">
        <v>512</v>
      </c>
      <c r="L1052" s="69" t="s">
        <v>520</v>
      </c>
      <c r="M1052" s="11"/>
      <c r="N1052" s="96"/>
      <c r="O1052" s="83"/>
      <c r="P1052" s="84"/>
      <c r="Q1052" s="84"/>
      <c r="R1052" s="84"/>
      <c r="S1052" s="84"/>
      <c r="T1052" s="84"/>
      <c r="U1052" s="84"/>
      <c r="V1052" s="84"/>
      <c r="W1052" s="84"/>
      <c r="X1052" s="85"/>
      <c r="Z1052" s="2">
        <f t="shared" si="54"/>
        <v>0</v>
      </c>
      <c r="AA1052" s="2">
        <v>0</v>
      </c>
    </row>
    <row r="1053" spans="1:27" ht="12" customHeight="1">
      <c r="A1053" s="10">
        <v>1049</v>
      </c>
      <c r="B1053" s="98" t="s">
        <v>172</v>
      </c>
      <c r="C1053" s="98" t="s">
        <v>168</v>
      </c>
      <c r="D1053" s="11" t="s">
        <v>51</v>
      </c>
      <c r="E1053" s="11" t="s">
        <v>303</v>
      </c>
      <c r="F1053" s="12" t="s">
        <v>50</v>
      </c>
      <c r="G1053" s="12" t="s">
        <v>510</v>
      </c>
      <c r="H1053" s="12" t="s">
        <v>306</v>
      </c>
      <c r="I1053" s="103" t="s">
        <v>504</v>
      </c>
      <c r="J1053" s="12" t="str">
        <f>"≥17h"</f>
        <v>≥17h</v>
      </c>
      <c r="K1053" s="12" t="s">
        <v>47</v>
      </c>
      <c r="L1053" s="69" t="s">
        <v>520</v>
      </c>
      <c r="M1053" s="11"/>
      <c r="N1053" s="96"/>
      <c r="O1053" s="83"/>
      <c r="P1053" s="84"/>
      <c r="Q1053" s="84"/>
      <c r="R1053" s="84"/>
      <c r="S1053" s="84"/>
      <c r="T1053" s="84"/>
      <c r="U1053" s="84"/>
      <c r="V1053" s="84"/>
      <c r="W1053" s="84"/>
      <c r="X1053" s="85"/>
      <c r="Z1053" s="2">
        <f t="shared" si="54"/>
        <v>0</v>
      </c>
      <c r="AA1053" s="2">
        <v>0</v>
      </c>
    </row>
    <row r="1054" spans="1:27" ht="12" customHeight="1">
      <c r="A1054" s="10">
        <v>1050</v>
      </c>
      <c r="B1054" s="98" t="s">
        <v>279</v>
      </c>
      <c r="C1054" s="98" t="s">
        <v>89</v>
      </c>
      <c r="D1054" s="11" t="s">
        <v>51</v>
      </c>
      <c r="E1054" s="11" t="s">
        <v>304</v>
      </c>
      <c r="F1054" s="12" t="s">
        <v>50</v>
      </c>
      <c r="G1054" s="12" t="s">
        <v>510</v>
      </c>
      <c r="H1054" s="12" t="s">
        <v>306</v>
      </c>
      <c r="I1054" s="11" t="s">
        <v>504</v>
      </c>
      <c r="J1054" s="12" t="str">
        <f>"≥17h"</f>
        <v>≥17h</v>
      </c>
      <c r="K1054" s="12" t="s">
        <v>47</v>
      </c>
      <c r="L1054" s="69" t="s">
        <v>520</v>
      </c>
      <c r="M1054" s="11"/>
      <c r="N1054" s="96"/>
      <c r="O1054" s="83"/>
      <c r="P1054" s="84"/>
      <c r="Q1054" s="84"/>
      <c r="R1054" s="84"/>
      <c r="S1054" s="84"/>
      <c r="T1054" s="84"/>
      <c r="U1054" s="84"/>
      <c r="V1054" s="84"/>
      <c r="W1054" s="84"/>
      <c r="X1054" s="85"/>
      <c r="Z1054" s="2">
        <f t="shared" si="54"/>
        <v>0</v>
      </c>
      <c r="AA1054" s="2">
        <v>0</v>
      </c>
    </row>
    <row r="1055" spans="1:27" ht="12" customHeight="1">
      <c r="A1055" s="10">
        <v>1051</v>
      </c>
      <c r="B1055" s="98" t="s">
        <v>173</v>
      </c>
      <c r="C1055" s="98" t="s">
        <v>168</v>
      </c>
      <c r="D1055" s="11" t="s">
        <v>52</v>
      </c>
      <c r="E1055" s="11" t="s">
        <v>303</v>
      </c>
      <c r="F1055" s="12" t="s">
        <v>49</v>
      </c>
      <c r="G1055" s="12" t="s">
        <v>510</v>
      </c>
      <c r="H1055" s="12" t="s">
        <v>306</v>
      </c>
      <c r="I1055" s="11" t="s">
        <v>507</v>
      </c>
      <c r="J1055" s="12" t="str">
        <f>"≥17h"</f>
        <v>≥17h</v>
      </c>
      <c r="K1055" s="12" t="s">
        <v>47</v>
      </c>
      <c r="L1055" s="69" t="s">
        <v>520</v>
      </c>
      <c r="M1055" s="11">
        <v>1</v>
      </c>
      <c r="N1055" s="96">
        <v>1</v>
      </c>
      <c r="O1055" s="83">
        <v>1</v>
      </c>
      <c r="P1055" s="84">
        <v>1</v>
      </c>
      <c r="Q1055" s="84"/>
      <c r="R1055" s="84"/>
      <c r="S1055" s="84"/>
      <c r="T1055" s="84"/>
      <c r="U1055" s="84"/>
      <c r="V1055" s="84"/>
      <c r="W1055" s="84"/>
      <c r="X1055" s="85"/>
      <c r="Y1055" s="2">
        <v>1</v>
      </c>
      <c r="Z1055" s="2">
        <f t="shared" si="54"/>
        <v>2</v>
      </c>
      <c r="AA1055" s="2">
        <v>1</v>
      </c>
    </row>
    <row r="1056" spans="1:27" ht="12" customHeight="1">
      <c r="A1056" s="10">
        <v>1052</v>
      </c>
      <c r="B1056" s="98" t="s">
        <v>143</v>
      </c>
      <c r="C1056" s="98" t="s">
        <v>79</v>
      </c>
      <c r="D1056" s="11" t="s">
        <v>51</v>
      </c>
      <c r="E1056" s="11" t="s">
        <v>304</v>
      </c>
      <c r="F1056" s="12" t="s">
        <v>48</v>
      </c>
      <c r="G1056" s="12" t="s">
        <v>510</v>
      </c>
      <c r="H1056" s="12" t="s">
        <v>306</v>
      </c>
      <c r="I1056" s="103" t="s">
        <v>504</v>
      </c>
      <c r="J1056" s="11" t="str">
        <f>"12-16h"</f>
        <v>12-16h</v>
      </c>
      <c r="K1056" s="12" t="s">
        <v>512</v>
      </c>
      <c r="L1056" s="69" t="s">
        <v>520</v>
      </c>
      <c r="M1056" s="11">
        <v>1</v>
      </c>
      <c r="N1056" s="96">
        <v>1</v>
      </c>
      <c r="O1056" s="83"/>
      <c r="P1056" s="84"/>
      <c r="Q1056" s="84">
        <v>1</v>
      </c>
      <c r="R1056" s="84"/>
      <c r="S1056" s="84"/>
      <c r="T1056" s="84"/>
      <c r="U1056" s="84"/>
      <c r="V1056" s="84"/>
      <c r="W1056" s="84"/>
      <c r="X1056" s="85"/>
      <c r="Y1056" s="2">
        <v>1</v>
      </c>
      <c r="Z1056" s="2">
        <f t="shared" si="54"/>
        <v>1</v>
      </c>
      <c r="AA1056" s="2">
        <v>1</v>
      </c>
    </row>
    <row r="1057" spans="1:27" ht="12" customHeight="1">
      <c r="A1057" s="10">
        <v>1053</v>
      </c>
      <c r="B1057" s="98" t="s">
        <v>279</v>
      </c>
      <c r="C1057" s="98" t="s">
        <v>89</v>
      </c>
      <c r="D1057" s="11" t="s">
        <v>51</v>
      </c>
      <c r="E1057" s="11" t="s">
        <v>303</v>
      </c>
      <c r="F1057" s="12" t="s">
        <v>50</v>
      </c>
      <c r="G1057" s="12" t="s">
        <v>510</v>
      </c>
      <c r="H1057" s="12" t="s">
        <v>306</v>
      </c>
      <c r="I1057" s="11" t="s">
        <v>504</v>
      </c>
      <c r="J1057" s="12" t="str">
        <f>"≥17h"</f>
        <v>≥17h</v>
      </c>
      <c r="K1057" s="12" t="s">
        <v>512</v>
      </c>
      <c r="L1057" s="69" t="s">
        <v>520</v>
      </c>
      <c r="M1057" s="11"/>
      <c r="N1057" s="96"/>
      <c r="O1057" s="83"/>
      <c r="P1057" s="84"/>
      <c r="Q1057" s="84"/>
      <c r="R1057" s="84"/>
      <c r="S1057" s="84"/>
      <c r="T1057" s="84"/>
      <c r="U1057" s="84"/>
      <c r="V1057" s="84"/>
      <c r="W1057" s="84"/>
      <c r="X1057" s="85"/>
      <c r="Z1057" s="2">
        <f t="shared" si="54"/>
        <v>0</v>
      </c>
      <c r="AA1057" s="2">
        <v>0</v>
      </c>
    </row>
    <row r="1058" spans="1:27" ht="12" customHeight="1">
      <c r="A1058" s="10">
        <v>1054</v>
      </c>
      <c r="B1058" s="98" t="s">
        <v>93</v>
      </c>
      <c r="C1058" s="98" t="s">
        <v>89</v>
      </c>
      <c r="D1058" s="11" t="s">
        <v>51</v>
      </c>
      <c r="E1058" s="11" t="s">
        <v>304</v>
      </c>
      <c r="F1058" s="12" t="s">
        <v>49</v>
      </c>
      <c r="G1058" s="12" t="s">
        <v>510</v>
      </c>
      <c r="H1058" s="12" t="s">
        <v>306</v>
      </c>
      <c r="I1058" s="103" t="s">
        <v>505</v>
      </c>
      <c r="J1058" s="11" t="str">
        <f>"12-16h"</f>
        <v>12-16h</v>
      </c>
      <c r="K1058" s="12" t="s">
        <v>512</v>
      </c>
      <c r="L1058" s="69" t="s">
        <v>520</v>
      </c>
      <c r="M1058" s="11">
        <v>1</v>
      </c>
      <c r="N1058" s="96"/>
      <c r="O1058" s="83"/>
      <c r="P1058" s="84"/>
      <c r="Q1058" s="84"/>
      <c r="R1058" s="84"/>
      <c r="S1058" s="84"/>
      <c r="T1058" s="84"/>
      <c r="U1058" s="84"/>
      <c r="V1058" s="84"/>
      <c r="W1058" s="84"/>
      <c r="X1058" s="85"/>
      <c r="Z1058" s="2">
        <f t="shared" si="54"/>
        <v>0</v>
      </c>
      <c r="AA1058" s="2">
        <v>0</v>
      </c>
    </row>
    <row r="1059" spans="1:27" ht="12" customHeight="1">
      <c r="A1059" s="10">
        <v>1055</v>
      </c>
      <c r="B1059" s="98" t="s">
        <v>142</v>
      </c>
      <c r="C1059" s="98" t="s">
        <v>79</v>
      </c>
      <c r="D1059" s="11" t="s">
        <v>25</v>
      </c>
      <c r="E1059" s="11" t="s">
        <v>303</v>
      </c>
      <c r="F1059" s="12" t="s">
        <v>49</v>
      </c>
      <c r="G1059" s="12" t="s">
        <v>510</v>
      </c>
      <c r="H1059" s="12" t="s">
        <v>306</v>
      </c>
      <c r="I1059" s="103" t="s">
        <v>504</v>
      </c>
      <c r="J1059" s="12" t="str">
        <f>"≥17h"</f>
        <v>≥17h</v>
      </c>
      <c r="K1059" s="12" t="s">
        <v>47</v>
      </c>
      <c r="L1059" s="69" t="s">
        <v>520</v>
      </c>
      <c r="M1059" s="11">
        <v>1</v>
      </c>
      <c r="N1059" s="96"/>
      <c r="O1059" s="83"/>
      <c r="P1059" s="84"/>
      <c r="Q1059" s="84"/>
      <c r="R1059" s="84"/>
      <c r="S1059" s="84"/>
      <c r="T1059" s="84"/>
      <c r="U1059" s="84"/>
      <c r="V1059" s="84"/>
      <c r="W1059" s="84"/>
      <c r="X1059" s="85"/>
      <c r="Z1059" s="2">
        <f t="shared" si="54"/>
        <v>0</v>
      </c>
      <c r="AA1059" s="2">
        <v>0</v>
      </c>
    </row>
    <row r="1060" spans="1:27" ht="12" customHeight="1">
      <c r="A1060" s="10">
        <v>1056</v>
      </c>
      <c r="B1060" s="98" t="s">
        <v>93</v>
      </c>
      <c r="C1060" s="98" t="s">
        <v>89</v>
      </c>
      <c r="D1060" s="11" t="s">
        <v>52</v>
      </c>
      <c r="E1060" s="11" t="s">
        <v>304</v>
      </c>
      <c r="F1060" s="12" t="s">
        <v>49</v>
      </c>
      <c r="G1060" s="12" t="s">
        <v>510</v>
      </c>
      <c r="H1060" s="12" t="s">
        <v>306</v>
      </c>
      <c r="I1060" s="103" t="s">
        <v>504</v>
      </c>
      <c r="J1060" s="11" t="str">
        <f>"12-16h"</f>
        <v>12-16h</v>
      </c>
      <c r="K1060" s="12" t="s">
        <v>513</v>
      </c>
      <c r="L1060" s="69" t="s">
        <v>520</v>
      </c>
      <c r="M1060" s="11">
        <v>1</v>
      </c>
      <c r="N1060" s="96"/>
      <c r="O1060" s="83"/>
      <c r="P1060" s="84"/>
      <c r="Q1060" s="84"/>
      <c r="R1060" s="84"/>
      <c r="S1060" s="84"/>
      <c r="T1060" s="84"/>
      <c r="U1060" s="84"/>
      <c r="V1060" s="84"/>
      <c r="W1060" s="84"/>
      <c r="X1060" s="85"/>
      <c r="Z1060" s="2">
        <f t="shared" si="54"/>
        <v>0</v>
      </c>
      <c r="AA1060" s="2">
        <v>0</v>
      </c>
    </row>
    <row r="1061" spans="1:27" ht="12" customHeight="1">
      <c r="A1061" s="10">
        <v>1057</v>
      </c>
      <c r="B1061" s="98" t="s">
        <v>279</v>
      </c>
      <c r="C1061" s="98" t="s">
        <v>89</v>
      </c>
      <c r="D1061" s="11" t="s">
        <v>25</v>
      </c>
      <c r="E1061" s="11" t="s">
        <v>304</v>
      </c>
      <c r="F1061" s="12" t="s">
        <v>48</v>
      </c>
      <c r="G1061" s="12" t="s">
        <v>510</v>
      </c>
      <c r="H1061" s="12" t="s">
        <v>306</v>
      </c>
      <c r="I1061" s="11" t="s">
        <v>504</v>
      </c>
      <c r="J1061" s="12" t="str">
        <f>"≥17h"</f>
        <v>≥17h</v>
      </c>
      <c r="K1061" s="12" t="s">
        <v>513</v>
      </c>
      <c r="L1061" s="69" t="s">
        <v>520</v>
      </c>
      <c r="M1061" s="11">
        <v>1</v>
      </c>
      <c r="N1061" s="96">
        <v>1</v>
      </c>
      <c r="O1061" s="83"/>
      <c r="P1061" s="84"/>
      <c r="Q1061" s="84"/>
      <c r="R1061" s="84">
        <v>1</v>
      </c>
      <c r="S1061" s="84"/>
      <c r="T1061" s="84"/>
      <c r="U1061" s="84"/>
      <c r="V1061" s="84"/>
      <c r="W1061" s="84"/>
      <c r="X1061" s="85"/>
      <c r="Y1061" s="2">
        <v>1</v>
      </c>
      <c r="Z1061" s="2">
        <f t="shared" si="54"/>
        <v>1</v>
      </c>
      <c r="AA1061" s="2">
        <v>1</v>
      </c>
    </row>
    <row r="1062" spans="1:27" ht="12" customHeight="1">
      <c r="A1062" s="10">
        <v>1058</v>
      </c>
      <c r="B1062" s="98" t="s">
        <v>106</v>
      </c>
      <c r="C1062" s="98" t="s">
        <v>71</v>
      </c>
      <c r="D1062" s="11" t="s">
        <v>51</v>
      </c>
      <c r="E1062" s="11" t="s">
        <v>303</v>
      </c>
      <c r="F1062" s="12" t="s">
        <v>50</v>
      </c>
      <c r="G1062" s="12" t="s">
        <v>510</v>
      </c>
      <c r="H1062" s="12" t="s">
        <v>306</v>
      </c>
      <c r="I1062" s="11" t="s">
        <v>504</v>
      </c>
      <c r="J1062" s="12" t="str">
        <f>"≥17h"</f>
        <v>≥17h</v>
      </c>
      <c r="K1062" s="12" t="s">
        <v>512</v>
      </c>
      <c r="L1062" s="69" t="s">
        <v>520</v>
      </c>
      <c r="M1062" s="11"/>
      <c r="N1062" s="96"/>
      <c r="O1062" s="83"/>
      <c r="P1062" s="84"/>
      <c r="Q1062" s="84"/>
      <c r="R1062" s="84"/>
      <c r="S1062" s="84"/>
      <c r="T1062" s="84"/>
      <c r="U1062" s="84"/>
      <c r="V1062" s="84"/>
      <c r="W1062" s="84"/>
      <c r="X1062" s="85"/>
      <c r="Z1062" s="2">
        <f t="shared" si="54"/>
        <v>0</v>
      </c>
      <c r="AA1062" s="2">
        <v>0</v>
      </c>
    </row>
    <row r="1063" spans="1:27" ht="12" customHeight="1">
      <c r="A1063" s="10">
        <v>1059</v>
      </c>
      <c r="B1063" s="98" t="s">
        <v>279</v>
      </c>
      <c r="C1063" s="98" t="s">
        <v>89</v>
      </c>
      <c r="D1063" s="11" t="s">
        <v>51</v>
      </c>
      <c r="E1063" s="11" t="s">
        <v>304</v>
      </c>
      <c r="F1063" s="12" t="s">
        <v>49</v>
      </c>
      <c r="G1063" s="12" t="s">
        <v>510</v>
      </c>
      <c r="H1063" s="12" t="s">
        <v>306</v>
      </c>
      <c r="I1063" s="103" t="s">
        <v>505</v>
      </c>
      <c r="J1063" s="11" t="str">
        <f>"12-16h"</f>
        <v>12-16h</v>
      </c>
      <c r="K1063" s="12" t="s">
        <v>47</v>
      </c>
      <c r="L1063" s="69" t="s">
        <v>520</v>
      </c>
      <c r="M1063" s="11"/>
      <c r="N1063" s="96"/>
      <c r="O1063" s="83"/>
      <c r="P1063" s="84"/>
      <c r="Q1063" s="84"/>
      <c r="R1063" s="84"/>
      <c r="S1063" s="84"/>
      <c r="T1063" s="84"/>
      <c r="U1063" s="84"/>
      <c r="V1063" s="84"/>
      <c r="W1063" s="84"/>
      <c r="X1063" s="85"/>
      <c r="Z1063" s="2">
        <f t="shared" si="54"/>
        <v>0</v>
      </c>
      <c r="AA1063" s="2">
        <v>0</v>
      </c>
    </row>
    <row r="1064" spans="1:27" ht="12" customHeight="1">
      <c r="A1064" s="10">
        <v>1060</v>
      </c>
      <c r="B1064" s="98" t="s">
        <v>279</v>
      </c>
      <c r="C1064" s="98" t="s">
        <v>89</v>
      </c>
      <c r="D1064" s="11" t="s">
        <v>51</v>
      </c>
      <c r="E1064" s="11" t="s">
        <v>304</v>
      </c>
      <c r="F1064" s="12" t="s">
        <v>50</v>
      </c>
      <c r="G1064" s="12" t="s">
        <v>510</v>
      </c>
      <c r="H1064" s="12" t="s">
        <v>306</v>
      </c>
      <c r="I1064" s="11" t="s">
        <v>504</v>
      </c>
      <c r="J1064" s="12" t="str">
        <f>"≥17h"</f>
        <v>≥17h</v>
      </c>
      <c r="K1064" s="12" t="s">
        <v>512</v>
      </c>
      <c r="L1064" s="69" t="s">
        <v>520</v>
      </c>
      <c r="M1064" s="11"/>
      <c r="N1064" s="96"/>
      <c r="O1064" s="83"/>
      <c r="P1064" s="84"/>
      <c r="Q1064" s="84"/>
      <c r="R1064" s="84"/>
      <c r="S1064" s="84"/>
      <c r="T1064" s="84"/>
      <c r="U1064" s="84"/>
      <c r="V1064" s="84"/>
      <c r="W1064" s="84"/>
      <c r="X1064" s="85"/>
      <c r="Z1064" s="2">
        <f t="shared" si="54"/>
        <v>0</v>
      </c>
      <c r="AA1064" s="2">
        <v>0</v>
      </c>
    </row>
    <row r="1065" spans="1:27" ht="12" customHeight="1">
      <c r="A1065" s="10">
        <v>1061</v>
      </c>
      <c r="B1065" s="98" t="s">
        <v>172</v>
      </c>
      <c r="C1065" s="98" t="s">
        <v>168</v>
      </c>
      <c r="D1065" s="11" t="s">
        <v>25</v>
      </c>
      <c r="E1065" s="11" t="s">
        <v>304</v>
      </c>
      <c r="F1065" s="12" t="s">
        <v>48</v>
      </c>
      <c r="G1065" s="12" t="s">
        <v>510</v>
      </c>
      <c r="H1065" s="12" t="s">
        <v>306</v>
      </c>
      <c r="I1065" s="11" t="s">
        <v>507</v>
      </c>
      <c r="J1065" s="12" t="str">
        <f>"≥17h"</f>
        <v>≥17h</v>
      </c>
      <c r="K1065" s="12" t="s">
        <v>513</v>
      </c>
      <c r="L1065" s="69" t="s">
        <v>520</v>
      </c>
      <c r="M1065" s="11"/>
      <c r="N1065" s="96"/>
      <c r="O1065" s="83"/>
      <c r="P1065" s="84"/>
      <c r="Q1065" s="84"/>
      <c r="R1065" s="84"/>
      <c r="S1065" s="84"/>
      <c r="T1065" s="84"/>
      <c r="U1065" s="84"/>
      <c r="V1065" s="84"/>
      <c r="W1065" s="84"/>
      <c r="X1065" s="85"/>
      <c r="Z1065" s="2">
        <f t="shared" si="54"/>
        <v>0</v>
      </c>
      <c r="AA1065" s="2">
        <v>0</v>
      </c>
    </row>
    <row r="1066" spans="1:27" ht="12" customHeight="1">
      <c r="A1066" s="10">
        <v>1062</v>
      </c>
      <c r="B1066" s="98" t="s">
        <v>74</v>
      </c>
      <c r="C1066" s="98" t="s">
        <v>75</v>
      </c>
      <c r="D1066" s="11" t="s">
        <v>25</v>
      </c>
      <c r="E1066" s="11" t="s">
        <v>304</v>
      </c>
      <c r="F1066" s="12" t="s">
        <v>50</v>
      </c>
      <c r="G1066" s="12" t="s">
        <v>310</v>
      </c>
      <c r="H1066" s="12" t="s">
        <v>306</v>
      </c>
      <c r="I1066" s="12" t="s">
        <v>505</v>
      </c>
      <c r="J1066" s="12" t="str">
        <f>"≥17h"</f>
        <v>≥17h</v>
      </c>
      <c r="K1066" s="12" t="s">
        <v>513</v>
      </c>
      <c r="L1066" s="69" t="s">
        <v>519</v>
      </c>
      <c r="M1066" s="11"/>
      <c r="N1066" s="96"/>
      <c r="O1066" s="83"/>
      <c r="P1066" s="84"/>
      <c r="Q1066" s="84"/>
      <c r="R1066" s="84"/>
      <c r="S1066" s="84"/>
      <c r="T1066" s="84"/>
      <c r="U1066" s="84"/>
      <c r="V1066" s="84"/>
      <c r="W1066" s="84"/>
      <c r="X1066" s="85"/>
      <c r="Z1066" s="2">
        <f t="shared" si="54"/>
        <v>0</v>
      </c>
      <c r="AA1066" s="2">
        <v>0</v>
      </c>
    </row>
    <row r="1067" spans="1:27" ht="12" customHeight="1">
      <c r="A1067" s="10">
        <v>1063</v>
      </c>
      <c r="B1067" s="98" t="s">
        <v>74</v>
      </c>
      <c r="C1067" s="98" t="s">
        <v>75</v>
      </c>
      <c r="D1067" s="11" t="s">
        <v>25</v>
      </c>
      <c r="E1067" s="11" t="s">
        <v>303</v>
      </c>
      <c r="F1067" s="12" t="s">
        <v>48</v>
      </c>
      <c r="G1067" s="12" t="s">
        <v>310</v>
      </c>
      <c r="H1067" s="12" t="s">
        <v>306</v>
      </c>
      <c r="I1067" s="103" t="s">
        <v>505</v>
      </c>
      <c r="J1067" s="12" t="str">
        <f>"≥17h"</f>
        <v>≥17h</v>
      </c>
      <c r="K1067" s="12" t="s">
        <v>513</v>
      </c>
      <c r="L1067" s="69" t="s">
        <v>519</v>
      </c>
      <c r="M1067" s="11">
        <v>1</v>
      </c>
      <c r="N1067" s="96">
        <v>1</v>
      </c>
      <c r="O1067" s="83"/>
      <c r="P1067" s="84">
        <v>1</v>
      </c>
      <c r="Q1067" s="84">
        <v>1</v>
      </c>
      <c r="R1067" s="84"/>
      <c r="S1067" s="84"/>
      <c r="T1067" s="84"/>
      <c r="U1067" s="84"/>
      <c r="V1067" s="84"/>
      <c r="W1067" s="84"/>
      <c r="X1067" s="85"/>
      <c r="Y1067" s="2">
        <v>1</v>
      </c>
      <c r="Z1067" s="2">
        <f t="shared" si="54"/>
        <v>2</v>
      </c>
      <c r="AA1067" s="2">
        <v>1</v>
      </c>
    </row>
    <row r="1068" spans="1:27" ht="12" customHeight="1">
      <c r="A1068" s="10">
        <v>1064</v>
      </c>
      <c r="B1068" s="98" t="s">
        <v>74</v>
      </c>
      <c r="C1068" s="98" t="s">
        <v>75</v>
      </c>
      <c r="D1068" s="11" t="s">
        <v>51</v>
      </c>
      <c r="E1068" s="11" t="s">
        <v>304</v>
      </c>
      <c r="F1068" s="12" t="s">
        <v>48</v>
      </c>
      <c r="G1068" s="12" t="s">
        <v>510</v>
      </c>
      <c r="H1068" s="12" t="s">
        <v>306</v>
      </c>
      <c r="I1068" s="103" t="s">
        <v>505</v>
      </c>
      <c r="J1068" s="11" t="str">
        <f>"12-16h"</f>
        <v>12-16h</v>
      </c>
      <c r="K1068" s="12" t="s">
        <v>47</v>
      </c>
      <c r="L1068" s="69" t="s">
        <v>519</v>
      </c>
      <c r="M1068" s="11"/>
      <c r="N1068" s="96"/>
      <c r="O1068" s="83"/>
      <c r="P1068" s="84"/>
      <c r="Q1068" s="84"/>
      <c r="R1068" s="84"/>
      <c r="S1068" s="84"/>
      <c r="T1068" s="84"/>
      <c r="U1068" s="84"/>
      <c r="V1068" s="84"/>
      <c r="W1068" s="84"/>
      <c r="X1068" s="85"/>
      <c r="Z1068" s="2">
        <f t="shared" si="54"/>
        <v>0</v>
      </c>
      <c r="AA1068" s="2">
        <v>0</v>
      </c>
    </row>
    <row r="1069" spans="1:27" ht="12" customHeight="1">
      <c r="A1069" s="10">
        <v>1065</v>
      </c>
      <c r="B1069" s="98" t="s">
        <v>72</v>
      </c>
      <c r="C1069" s="98" t="s">
        <v>72</v>
      </c>
      <c r="D1069" s="11" t="s">
        <v>51</v>
      </c>
      <c r="E1069" s="11" t="s">
        <v>303</v>
      </c>
      <c r="F1069" s="12" t="s">
        <v>50</v>
      </c>
      <c r="G1069" s="12" t="s">
        <v>510</v>
      </c>
      <c r="H1069" s="12" t="s">
        <v>306</v>
      </c>
      <c r="I1069" s="12" t="s">
        <v>505</v>
      </c>
      <c r="J1069" s="12" t="str">
        <f>"≥17h"</f>
        <v>≥17h</v>
      </c>
      <c r="K1069" s="12" t="s">
        <v>512</v>
      </c>
      <c r="L1069" s="69" t="s">
        <v>519</v>
      </c>
      <c r="M1069" s="11">
        <v>1</v>
      </c>
      <c r="N1069" s="96"/>
      <c r="O1069" s="83"/>
      <c r="P1069" s="84"/>
      <c r="Q1069" s="84"/>
      <c r="R1069" s="84"/>
      <c r="S1069" s="84"/>
      <c r="T1069" s="84"/>
      <c r="U1069" s="84"/>
      <c r="V1069" s="84"/>
      <c r="W1069" s="84"/>
      <c r="X1069" s="85"/>
      <c r="Z1069" s="2">
        <f t="shared" si="54"/>
        <v>0</v>
      </c>
      <c r="AA1069" s="2">
        <v>0</v>
      </c>
    </row>
    <row r="1070" spans="1:27" ht="12" customHeight="1">
      <c r="A1070" s="10">
        <v>1066</v>
      </c>
      <c r="B1070" s="98" t="s">
        <v>74</v>
      </c>
      <c r="C1070" s="98" t="s">
        <v>75</v>
      </c>
      <c r="D1070" s="11" t="s">
        <v>25</v>
      </c>
      <c r="E1070" s="11" t="s">
        <v>303</v>
      </c>
      <c r="F1070" s="12" t="s">
        <v>50</v>
      </c>
      <c r="G1070" s="12" t="s">
        <v>510</v>
      </c>
      <c r="H1070" s="12" t="s">
        <v>306</v>
      </c>
      <c r="I1070" s="103" t="s">
        <v>505</v>
      </c>
      <c r="J1070" s="12" t="str">
        <f>"≥17h"</f>
        <v>≥17h</v>
      </c>
      <c r="K1070" s="12" t="s">
        <v>512</v>
      </c>
      <c r="L1070" s="69" t="s">
        <v>519</v>
      </c>
      <c r="M1070" s="11">
        <v>1</v>
      </c>
      <c r="N1070" s="96"/>
      <c r="O1070" s="83"/>
      <c r="P1070" s="84"/>
      <c r="Q1070" s="84"/>
      <c r="R1070" s="84"/>
      <c r="S1070" s="84"/>
      <c r="T1070" s="84"/>
      <c r="U1070" s="84"/>
      <c r="V1070" s="84"/>
      <c r="W1070" s="84"/>
      <c r="X1070" s="85"/>
      <c r="Z1070" s="2">
        <f t="shared" si="54"/>
        <v>0</v>
      </c>
      <c r="AA1070" s="2">
        <v>0</v>
      </c>
    </row>
    <row r="1071" spans="1:27" ht="12" customHeight="1">
      <c r="A1071" s="10">
        <v>1067</v>
      </c>
      <c r="B1071" s="98" t="s">
        <v>241</v>
      </c>
      <c r="C1071" s="98" t="s">
        <v>241</v>
      </c>
      <c r="D1071" s="11" t="s">
        <v>51</v>
      </c>
      <c r="E1071" s="11" t="s">
        <v>304</v>
      </c>
      <c r="F1071" s="12" t="s">
        <v>48</v>
      </c>
      <c r="G1071" s="12" t="s">
        <v>510</v>
      </c>
      <c r="H1071" s="12" t="s">
        <v>308</v>
      </c>
      <c r="I1071" s="11" t="s">
        <v>504</v>
      </c>
      <c r="J1071" s="12" t="str">
        <f>"≥17h"</f>
        <v>≥17h</v>
      </c>
      <c r="K1071" s="12" t="s">
        <v>513</v>
      </c>
      <c r="L1071" s="69" t="s">
        <v>519</v>
      </c>
      <c r="M1071" s="11">
        <v>1</v>
      </c>
      <c r="N1071" s="96">
        <v>1</v>
      </c>
      <c r="O1071" s="83"/>
      <c r="P1071" s="84"/>
      <c r="Q1071" s="84"/>
      <c r="R1071" s="84"/>
      <c r="S1071" s="84"/>
      <c r="T1071" s="84"/>
      <c r="U1071" s="84"/>
      <c r="V1071" s="84"/>
      <c r="W1071" s="84"/>
      <c r="X1071" s="85">
        <v>1</v>
      </c>
      <c r="Y1071" s="2">
        <v>1</v>
      </c>
      <c r="Z1071" s="2">
        <f t="shared" si="54"/>
        <v>1</v>
      </c>
      <c r="AA1071" s="2">
        <v>1</v>
      </c>
    </row>
    <row r="1072" spans="1:27" ht="12" customHeight="1">
      <c r="A1072" s="10">
        <v>1068</v>
      </c>
      <c r="B1072" s="98" t="s">
        <v>189</v>
      </c>
      <c r="C1072" s="98" t="s">
        <v>189</v>
      </c>
      <c r="D1072" s="11" t="s">
        <v>25</v>
      </c>
      <c r="E1072" s="11" t="s">
        <v>304</v>
      </c>
      <c r="F1072" s="12" t="s">
        <v>48</v>
      </c>
      <c r="G1072" s="12" t="s">
        <v>510</v>
      </c>
      <c r="H1072" s="12" t="s">
        <v>306</v>
      </c>
      <c r="I1072" s="103" t="s">
        <v>504</v>
      </c>
      <c r="J1072" s="11" t="str">
        <f>"12-16h"</f>
        <v>12-16h</v>
      </c>
      <c r="K1072" s="12" t="s">
        <v>513</v>
      </c>
      <c r="L1072" s="69" t="s">
        <v>519</v>
      </c>
      <c r="M1072" s="11">
        <v>1</v>
      </c>
      <c r="N1072" s="96"/>
      <c r="O1072" s="83"/>
      <c r="P1072" s="84"/>
      <c r="Q1072" s="84"/>
      <c r="R1072" s="84"/>
      <c r="S1072" s="84"/>
      <c r="T1072" s="84"/>
      <c r="U1072" s="84"/>
      <c r="V1072" s="84"/>
      <c r="W1072" s="84"/>
      <c r="X1072" s="85"/>
      <c r="Z1072" s="2">
        <f t="shared" si="54"/>
        <v>0</v>
      </c>
      <c r="AA1072" s="2">
        <v>0</v>
      </c>
    </row>
    <row r="1073" spans="1:27" ht="12" customHeight="1">
      <c r="A1073" s="10">
        <v>1069</v>
      </c>
      <c r="B1073" s="98" t="s">
        <v>192</v>
      </c>
      <c r="C1073" s="98" t="s">
        <v>191</v>
      </c>
      <c r="D1073" s="11" t="s">
        <v>25</v>
      </c>
      <c r="E1073" s="11" t="s">
        <v>303</v>
      </c>
      <c r="F1073" s="12" t="s">
        <v>49</v>
      </c>
      <c r="G1073" s="12" t="s">
        <v>510</v>
      </c>
      <c r="H1073" s="12" t="s">
        <v>306</v>
      </c>
      <c r="I1073" s="103" t="s">
        <v>505</v>
      </c>
      <c r="J1073" s="12" t="str">
        <f>"≥17h"</f>
        <v>≥17h</v>
      </c>
      <c r="K1073" s="12" t="s">
        <v>512</v>
      </c>
      <c r="L1073" s="69" t="s">
        <v>519</v>
      </c>
      <c r="M1073" s="11"/>
      <c r="N1073" s="96"/>
      <c r="O1073" s="83"/>
      <c r="P1073" s="84"/>
      <c r="Q1073" s="84"/>
      <c r="R1073" s="84"/>
      <c r="S1073" s="84"/>
      <c r="T1073" s="84"/>
      <c r="U1073" s="84"/>
      <c r="V1073" s="84"/>
      <c r="W1073" s="84"/>
      <c r="X1073" s="85"/>
      <c r="Z1073" s="2">
        <f t="shared" si="54"/>
        <v>0</v>
      </c>
      <c r="AA1073" s="2">
        <v>0</v>
      </c>
    </row>
    <row r="1074" spans="1:27" ht="12" customHeight="1">
      <c r="A1074" s="10">
        <v>1070</v>
      </c>
      <c r="B1074" s="98" t="s">
        <v>74</v>
      </c>
      <c r="C1074" s="98" t="s">
        <v>75</v>
      </c>
      <c r="D1074" s="11" t="s">
        <v>51</v>
      </c>
      <c r="E1074" s="11" t="s">
        <v>303</v>
      </c>
      <c r="F1074" s="12" t="s">
        <v>50</v>
      </c>
      <c r="G1074" s="12" t="s">
        <v>510</v>
      </c>
      <c r="H1074" s="12" t="s">
        <v>306</v>
      </c>
      <c r="I1074" s="103" t="s">
        <v>504</v>
      </c>
      <c r="J1074" s="12" t="str">
        <f>"≥17h"</f>
        <v>≥17h</v>
      </c>
      <c r="K1074" s="12" t="s">
        <v>512</v>
      </c>
      <c r="L1074" s="69" t="s">
        <v>519</v>
      </c>
      <c r="M1074" s="11"/>
      <c r="N1074" s="96"/>
      <c r="O1074" s="83"/>
      <c r="P1074" s="84"/>
      <c r="Q1074" s="84"/>
      <c r="R1074" s="84"/>
      <c r="S1074" s="84"/>
      <c r="T1074" s="84"/>
      <c r="U1074" s="84"/>
      <c r="V1074" s="84"/>
      <c r="W1074" s="84"/>
      <c r="X1074" s="85"/>
      <c r="Z1074" s="2">
        <f t="shared" si="54"/>
        <v>0</v>
      </c>
      <c r="AA1074" s="2">
        <v>0</v>
      </c>
    </row>
    <row r="1075" spans="1:27" ht="12" customHeight="1">
      <c r="A1075" s="10">
        <v>1071</v>
      </c>
      <c r="B1075" s="98" t="s">
        <v>192</v>
      </c>
      <c r="C1075" s="98" t="s">
        <v>191</v>
      </c>
      <c r="D1075" s="11" t="s">
        <v>25</v>
      </c>
      <c r="E1075" s="11" t="s">
        <v>303</v>
      </c>
      <c r="F1075" s="12" t="s">
        <v>50</v>
      </c>
      <c r="G1075" s="12" t="s">
        <v>510</v>
      </c>
      <c r="H1075" s="12" t="s">
        <v>306</v>
      </c>
      <c r="I1075" s="103" t="s">
        <v>504</v>
      </c>
      <c r="J1075" s="11" t="str">
        <f>"12-16h"</f>
        <v>12-16h</v>
      </c>
      <c r="K1075" s="12" t="s">
        <v>513</v>
      </c>
      <c r="L1075" s="69" t="s">
        <v>519</v>
      </c>
      <c r="M1075" s="11">
        <v>1</v>
      </c>
      <c r="N1075" s="96"/>
      <c r="O1075" s="83"/>
      <c r="P1075" s="84"/>
      <c r="Q1075" s="84"/>
      <c r="R1075" s="84"/>
      <c r="S1075" s="84"/>
      <c r="T1075" s="84"/>
      <c r="U1075" s="84"/>
      <c r="V1075" s="84"/>
      <c r="W1075" s="84"/>
      <c r="X1075" s="85"/>
      <c r="Z1075" s="2">
        <f t="shared" si="54"/>
        <v>0</v>
      </c>
      <c r="AA1075" s="2">
        <v>0</v>
      </c>
    </row>
    <row r="1076" spans="1:27" ht="12" customHeight="1">
      <c r="A1076" s="10">
        <v>1072</v>
      </c>
      <c r="B1076" s="98" t="s">
        <v>119</v>
      </c>
      <c r="C1076" s="98" t="s">
        <v>72</v>
      </c>
      <c r="D1076" s="11" t="s">
        <v>52</v>
      </c>
      <c r="E1076" s="11" t="s">
        <v>304</v>
      </c>
      <c r="F1076" s="12" t="s">
        <v>49</v>
      </c>
      <c r="G1076" s="12" t="s">
        <v>510</v>
      </c>
      <c r="H1076" s="12" t="s">
        <v>307</v>
      </c>
      <c r="I1076" s="103" t="s">
        <v>504</v>
      </c>
      <c r="J1076" s="12" t="str">
        <f>"≥17h"</f>
        <v>≥17h</v>
      </c>
      <c r="K1076" s="12" t="s">
        <v>512</v>
      </c>
      <c r="L1076" s="69" t="s">
        <v>519</v>
      </c>
      <c r="M1076" s="11"/>
      <c r="N1076" s="96"/>
      <c r="O1076" s="83"/>
      <c r="P1076" s="84"/>
      <c r="Q1076" s="84"/>
      <c r="R1076" s="84"/>
      <c r="S1076" s="84"/>
      <c r="T1076" s="84"/>
      <c r="U1076" s="84"/>
      <c r="V1076" s="84"/>
      <c r="W1076" s="84"/>
      <c r="X1076" s="85"/>
      <c r="Z1076" s="2">
        <f t="shared" si="54"/>
        <v>0</v>
      </c>
      <c r="AA1076" s="2">
        <v>0</v>
      </c>
    </row>
    <row r="1077" spans="1:27" ht="12" customHeight="1">
      <c r="A1077" s="10">
        <v>1073</v>
      </c>
      <c r="B1077" s="98" t="s">
        <v>236</v>
      </c>
      <c r="C1077" s="98" t="s">
        <v>235</v>
      </c>
      <c r="D1077" s="11" t="s">
        <v>25</v>
      </c>
      <c r="E1077" s="11" t="s">
        <v>303</v>
      </c>
      <c r="F1077" s="12" t="s">
        <v>48</v>
      </c>
      <c r="G1077" s="12" t="s">
        <v>510</v>
      </c>
      <c r="H1077" s="12" t="s">
        <v>306</v>
      </c>
      <c r="I1077" s="103" t="s">
        <v>504</v>
      </c>
      <c r="J1077" s="12" t="str">
        <f>"≥17h"</f>
        <v>≥17h</v>
      </c>
      <c r="K1077" s="12" t="s">
        <v>47</v>
      </c>
      <c r="L1077" s="69" t="s">
        <v>519</v>
      </c>
      <c r="M1077" s="11"/>
      <c r="N1077" s="96"/>
      <c r="O1077" s="83"/>
      <c r="P1077" s="84"/>
      <c r="Q1077" s="84"/>
      <c r="R1077" s="84"/>
      <c r="S1077" s="84"/>
      <c r="T1077" s="84"/>
      <c r="U1077" s="84"/>
      <c r="V1077" s="84"/>
      <c r="W1077" s="84"/>
      <c r="X1077" s="85"/>
      <c r="Z1077" s="2">
        <f t="shared" si="54"/>
        <v>0</v>
      </c>
      <c r="AA1077" s="2">
        <v>0</v>
      </c>
    </row>
    <row r="1078" spans="1:27" ht="12" customHeight="1">
      <c r="A1078" s="10">
        <v>1074</v>
      </c>
      <c r="B1078" s="98" t="s">
        <v>236</v>
      </c>
      <c r="C1078" s="98" t="s">
        <v>235</v>
      </c>
      <c r="D1078" s="11" t="s">
        <v>51</v>
      </c>
      <c r="E1078" s="11" t="s">
        <v>303</v>
      </c>
      <c r="F1078" s="12" t="s">
        <v>50</v>
      </c>
      <c r="G1078" s="12" t="s">
        <v>310</v>
      </c>
      <c r="H1078" s="12" t="s">
        <v>306</v>
      </c>
      <c r="I1078" s="103" t="s">
        <v>504</v>
      </c>
      <c r="J1078" s="11" t="str">
        <f>"12-16h"</f>
        <v>12-16h</v>
      </c>
      <c r="K1078" s="12" t="s">
        <v>512</v>
      </c>
      <c r="L1078" s="69" t="s">
        <v>519</v>
      </c>
      <c r="M1078" s="11">
        <v>1</v>
      </c>
      <c r="N1078" s="96">
        <v>1</v>
      </c>
      <c r="O1078" s="83">
        <v>1</v>
      </c>
      <c r="P1078" s="84"/>
      <c r="Q1078" s="84">
        <v>1</v>
      </c>
      <c r="R1078" s="84"/>
      <c r="S1078" s="84"/>
      <c r="T1078" s="84"/>
      <c r="U1078" s="84"/>
      <c r="V1078" s="84"/>
      <c r="W1078" s="84"/>
      <c r="X1078" s="85"/>
      <c r="Y1078" s="2">
        <v>1</v>
      </c>
      <c r="Z1078" s="2">
        <f t="shared" si="54"/>
        <v>2</v>
      </c>
      <c r="AA1078" s="2">
        <v>1</v>
      </c>
    </row>
    <row r="1079" spans="1:27" ht="12" customHeight="1">
      <c r="A1079" s="10">
        <v>1075</v>
      </c>
      <c r="B1079" s="98" t="s">
        <v>74</v>
      </c>
      <c r="C1079" s="98" t="s">
        <v>75</v>
      </c>
      <c r="D1079" s="11" t="s">
        <v>25</v>
      </c>
      <c r="E1079" s="11" t="s">
        <v>303</v>
      </c>
      <c r="F1079" s="12" t="s">
        <v>50</v>
      </c>
      <c r="G1079" s="12" t="s">
        <v>510</v>
      </c>
      <c r="H1079" s="12" t="s">
        <v>306</v>
      </c>
      <c r="I1079" s="103" t="s">
        <v>504</v>
      </c>
      <c r="J1079" s="12" t="str">
        <f>"≥17h"</f>
        <v>≥17h</v>
      </c>
      <c r="K1079" s="12" t="s">
        <v>47</v>
      </c>
      <c r="L1079" s="69" t="s">
        <v>519</v>
      </c>
      <c r="M1079" s="11">
        <v>1</v>
      </c>
      <c r="N1079" s="96"/>
      <c r="O1079" s="83"/>
      <c r="P1079" s="84"/>
      <c r="Q1079" s="84"/>
      <c r="R1079" s="84"/>
      <c r="S1079" s="84"/>
      <c r="T1079" s="84"/>
      <c r="U1079" s="84"/>
      <c r="V1079" s="84"/>
      <c r="W1079" s="84"/>
      <c r="X1079" s="85"/>
      <c r="Z1079" s="2">
        <f t="shared" si="54"/>
        <v>0</v>
      </c>
      <c r="AA1079" s="2">
        <v>0</v>
      </c>
    </row>
    <row r="1080" spans="1:27" ht="12" customHeight="1">
      <c r="A1080" s="10">
        <v>1076</v>
      </c>
      <c r="B1080" s="98" t="s">
        <v>97</v>
      </c>
      <c r="C1080" s="98" t="s">
        <v>75</v>
      </c>
      <c r="D1080" s="11" t="s">
        <v>51</v>
      </c>
      <c r="E1080" s="11" t="s">
        <v>303</v>
      </c>
      <c r="F1080" s="12" t="s">
        <v>50</v>
      </c>
      <c r="G1080" s="12" t="s">
        <v>310</v>
      </c>
      <c r="H1080" s="12" t="s">
        <v>306</v>
      </c>
      <c r="I1080" s="103" t="s">
        <v>505</v>
      </c>
      <c r="J1080" s="12" t="str">
        <f>"≥17h"</f>
        <v>≥17h</v>
      </c>
      <c r="K1080" s="12" t="s">
        <v>512</v>
      </c>
      <c r="L1080" s="69" t="s">
        <v>519</v>
      </c>
      <c r="M1080" s="11"/>
      <c r="N1080" s="96"/>
      <c r="O1080" s="83"/>
      <c r="P1080" s="84"/>
      <c r="Q1080" s="84"/>
      <c r="R1080" s="84"/>
      <c r="S1080" s="84"/>
      <c r="T1080" s="84"/>
      <c r="U1080" s="84"/>
      <c r="V1080" s="84"/>
      <c r="W1080" s="84"/>
      <c r="X1080" s="85"/>
      <c r="Z1080" s="2">
        <f t="shared" si="54"/>
        <v>0</v>
      </c>
      <c r="AA1080" s="2">
        <v>0</v>
      </c>
    </row>
    <row r="1081" spans="1:27" ht="12" customHeight="1">
      <c r="A1081" s="10">
        <v>1077</v>
      </c>
      <c r="B1081" s="98" t="s">
        <v>74</v>
      </c>
      <c r="C1081" s="98" t="s">
        <v>75</v>
      </c>
      <c r="D1081" s="11" t="s">
        <v>51</v>
      </c>
      <c r="E1081" s="11" t="s">
        <v>303</v>
      </c>
      <c r="F1081" s="12" t="s">
        <v>50</v>
      </c>
      <c r="G1081" s="12" t="s">
        <v>510</v>
      </c>
      <c r="H1081" s="12" t="s">
        <v>306</v>
      </c>
      <c r="I1081" s="103" t="s">
        <v>505</v>
      </c>
      <c r="J1081" s="12" t="str">
        <f>"≥17h"</f>
        <v>≥17h</v>
      </c>
      <c r="K1081" s="12" t="s">
        <v>513</v>
      </c>
      <c r="L1081" s="69" t="s">
        <v>519</v>
      </c>
      <c r="M1081" s="11"/>
      <c r="N1081" s="96"/>
      <c r="O1081" s="83"/>
      <c r="P1081" s="84"/>
      <c r="Q1081" s="84"/>
      <c r="R1081" s="84"/>
      <c r="S1081" s="84"/>
      <c r="T1081" s="84"/>
      <c r="U1081" s="84"/>
      <c r="V1081" s="84"/>
      <c r="W1081" s="84"/>
      <c r="X1081" s="85"/>
      <c r="Z1081" s="2">
        <f t="shared" si="54"/>
        <v>0</v>
      </c>
      <c r="AA1081" s="2">
        <v>0</v>
      </c>
    </row>
    <row r="1082" spans="1:27" ht="12" customHeight="1">
      <c r="A1082" s="10">
        <v>1078</v>
      </c>
      <c r="B1082" s="98" t="s">
        <v>236</v>
      </c>
      <c r="C1082" s="98" t="s">
        <v>235</v>
      </c>
      <c r="D1082" s="11" t="s">
        <v>25</v>
      </c>
      <c r="E1082" s="11" t="s">
        <v>304</v>
      </c>
      <c r="F1082" s="12" t="s">
        <v>50</v>
      </c>
      <c r="G1082" s="12" t="s">
        <v>310</v>
      </c>
      <c r="H1082" s="12" t="s">
        <v>306</v>
      </c>
      <c r="I1082" s="103" t="s">
        <v>505</v>
      </c>
      <c r="J1082" s="11" t="str">
        <f>"12-16h"</f>
        <v>12-16h</v>
      </c>
      <c r="K1082" s="12" t="s">
        <v>512</v>
      </c>
      <c r="L1082" s="69" t="s">
        <v>519</v>
      </c>
      <c r="M1082" s="11">
        <v>1</v>
      </c>
      <c r="N1082" s="96">
        <v>1</v>
      </c>
      <c r="O1082" s="83">
        <v>1</v>
      </c>
      <c r="P1082" s="84"/>
      <c r="Q1082" s="84">
        <v>1</v>
      </c>
      <c r="R1082" s="84"/>
      <c r="S1082" s="84"/>
      <c r="T1082" s="84"/>
      <c r="U1082" s="84"/>
      <c r="V1082" s="84"/>
      <c r="W1082" s="84"/>
      <c r="X1082" s="85"/>
      <c r="Y1082" s="2">
        <v>1</v>
      </c>
      <c r="Z1082" s="2">
        <f t="shared" si="54"/>
        <v>2</v>
      </c>
      <c r="AA1082" s="2">
        <v>1</v>
      </c>
    </row>
    <row r="1083" spans="1:27" ht="12" customHeight="1">
      <c r="A1083" s="10">
        <v>1079</v>
      </c>
      <c r="B1083" s="98" t="s">
        <v>238</v>
      </c>
      <c r="C1083" s="98" t="s">
        <v>238</v>
      </c>
      <c r="D1083" s="11" t="s">
        <v>25</v>
      </c>
      <c r="E1083" s="11" t="s">
        <v>304</v>
      </c>
      <c r="F1083" s="12" t="s">
        <v>50</v>
      </c>
      <c r="G1083" s="12" t="s">
        <v>310</v>
      </c>
      <c r="H1083" s="12" t="s">
        <v>306</v>
      </c>
      <c r="I1083" s="103" t="s">
        <v>504</v>
      </c>
      <c r="J1083" s="12" t="str">
        <f>"≥17h"</f>
        <v>≥17h</v>
      </c>
      <c r="K1083" s="12" t="s">
        <v>512</v>
      </c>
      <c r="L1083" s="69" t="s">
        <v>519</v>
      </c>
      <c r="M1083" s="11">
        <v>1</v>
      </c>
      <c r="N1083" s="96">
        <v>1</v>
      </c>
      <c r="O1083" s="83">
        <v>1</v>
      </c>
      <c r="P1083" s="84"/>
      <c r="Q1083" s="84">
        <v>1</v>
      </c>
      <c r="R1083" s="84"/>
      <c r="S1083" s="84"/>
      <c r="T1083" s="84"/>
      <c r="U1083" s="84"/>
      <c r="V1083" s="84"/>
      <c r="W1083" s="84"/>
      <c r="X1083" s="85"/>
      <c r="Y1083" s="2">
        <v>1</v>
      </c>
      <c r="Z1083" s="2">
        <f t="shared" si="54"/>
        <v>2</v>
      </c>
      <c r="AA1083" s="2">
        <v>1</v>
      </c>
    </row>
    <row r="1084" spans="1:27" ht="12" customHeight="1">
      <c r="A1084" s="10">
        <v>1080</v>
      </c>
      <c r="B1084" s="98" t="s">
        <v>241</v>
      </c>
      <c r="C1084" s="98" t="s">
        <v>241</v>
      </c>
      <c r="D1084" s="11" t="s">
        <v>51</v>
      </c>
      <c r="E1084" s="11" t="s">
        <v>303</v>
      </c>
      <c r="F1084" s="12" t="s">
        <v>50</v>
      </c>
      <c r="G1084" s="12" t="s">
        <v>510</v>
      </c>
      <c r="H1084" s="12" t="s">
        <v>306</v>
      </c>
      <c r="I1084" s="11" t="s">
        <v>507</v>
      </c>
      <c r="J1084" s="12" t="str">
        <f>"≥17h"</f>
        <v>≥17h</v>
      </c>
      <c r="K1084" s="12" t="s">
        <v>47</v>
      </c>
      <c r="L1084" s="69" t="s">
        <v>519</v>
      </c>
      <c r="M1084" s="11">
        <v>1</v>
      </c>
      <c r="N1084" s="96"/>
      <c r="O1084" s="83"/>
      <c r="P1084" s="84"/>
      <c r="Q1084" s="84"/>
      <c r="R1084" s="84"/>
      <c r="S1084" s="84"/>
      <c r="T1084" s="84"/>
      <c r="U1084" s="84"/>
      <c r="V1084" s="84"/>
      <c r="W1084" s="84"/>
      <c r="X1084" s="85"/>
      <c r="Z1084" s="2">
        <f t="shared" si="54"/>
        <v>0</v>
      </c>
      <c r="AA1084" s="2">
        <v>0</v>
      </c>
    </row>
    <row r="1085" spans="1:27" ht="12" customHeight="1">
      <c r="A1085" s="10">
        <v>1081</v>
      </c>
      <c r="B1085" s="98" t="s">
        <v>189</v>
      </c>
      <c r="C1085" s="98" t="s">
        <v>189</v>
      </c>
      <c r="D1085" s="11" t="s">
        <v>51</v>
      </c>
      <c r="E1085" s="11" t="s">
        <v>304</v>
      </c>
      <c r="F1085" s="12" t="s">
        <v>48</v>
      </c>
      <c r="G1085" s="12" t="s">
        <v>310</v>
      </c>
      <c r="H1085" s="12" t="s">
        <v>306</v>
      </c>
      <c r="I1085" s="11" t="s">
        <v>504</v>
      </c>
      <c r="J1085" s="12" t="str">
        <f>"≥17h"</f>
        <v>≥17h</v>
      </c>
      <c r="K1085" s="12" t="s">
        <v>513</v>
      </c>
      <c r="L1085" s="69" t="s">
        <v>519</v>
      </c>
      <c r="M1085" s="11"/>
      <c r="N1085" s="96"/>
      <c r="O1085" s="83"/>
      <c r="P1085" s="84"/>
      <c r="Q1085" s="84"/>
      <c r="R1085" s="84"/>
      <c r="S1085" s="84"/>
      <c r="T1085" s="84"/>
      <c r="U1085" s="84"/>
      <c r="V1085" s="84"/>
      <c r="W1085" s="84"/>
      <c r="X1085" s="85"/>
      <c r="Z1085" s="2">
        <f t="shared" si="54"/>
        <v>0</v>
      </c>
      <c r="AA1085" s="2">
        <v>0</v>
      </c>
    </row>
    <row r="1086" spans="1:27" ht="12" customHeight="1">
      <c r="A1086" s="10">
        <v>1082</v>
      </c>
      <c r="B1086" s="98" t="s">
        <v>291</v>
      </c>
      <c r="C1086" s="98" t="s">
        <v>291</v>
      </c>
      <c r="D1086" s="11" t="s">
        <v>25</v>
      </c>
      <c r="E1086" s="11" t="s">
        <v>304</v>
      </c>
      <c r="F1086" s="12" t="s">
        <v>48</v>
      </c>
      <c r="G1086" s="12" t="s">
        <v>510</v>
      </c>
      <c r="H1086" s="12" t="s">
        <v>306</v>
      </c>
      <c r="I1086" s="103" t="s">
        <v>504</v>
      </c>
      <c r="J1086" s="11" t="str">
        <f>"12-16h"</f>
        <v>12-16h</v>
      </c>
      <c r="K1086" s="12" t="s">
        <v>513</v>
      </c>
      <c r="L1086" s="69" t="s">
        <v>519</v>
      </c>
      <c r="M1086" s="11">
        <v>1</v>
      </c>
      <c r="N1086" s="96"/>
      <c r="O1086" s="83"/>
      <c r="P1086" s="84"/>
      <c r="Q1086" s="84"/>
      <c r="R1086" s="84"/>
      <c r="S1086" s="84"/>
      <c r="T1086" s="84"/>
      <c r="U1086" s="84"/>
      <c r="V1086" s="84"/>
      <c r="W1086" s="84"/>
      <c r="X1086" s="85"/>
      <c r="Z1086" s="2">
        <f t="shared" si="54"/>
        <v>0</v>
      </c>
      <c r="AA1086" s="2">
        <v>0</v>
      </c>
    </row>
    <row r="1087" spans="1:27" ht="12" customHeight="1">
      <c r="A1087" s="10">
        <v>1083</v>
      </c>
      <c r="B1087" s="98" t="s">
        <v>189</v>
      </c>
      <c r="C1087" s="98" t="s">
        <v>189</v>
      </c>
      <c r="D1087" s="11" t="s">
        <v>51</v>
      </c>
      <c r="E1087" s="11" t="s">
        <v>304</v>
      </c>
      <c r="F1087" s="12" t="s">
        <v>48</v>
      </c>
      <c r="G1087" s="12" t="s">
        <v>310</v>
      </c>
      <c r="H1087" s="12" t="s">
        <v>306</v>
      </c>
      <c r="I1087" s="11" t="s">
        <v>504</v>
      </c>
      <c r="J1087" s="12" t="str">
        <f>"≥17h"</f>
        <v>≥17h</v>
      </c>
      <c r="K1087" s="12" t="s">
        <v>512</v>
      </c>
      <c r="L1087" s="69" t="s">
        <v>519</v>
      </c>
      <c r="M1087" s="11">
        <v>1</v>
      </c>
      <c r="N1087" s="96">
        <v>1</v>
      </c>
      <c r="O1087" s="83"/>
      <c r="P1087" s="84"/>
      <c r="Q1087" s="84"/>
      <c r="R1087" s="84"/>
      <c r="S1087" s="84"/>
      <c r="T1087" s="84"/>
      <c r="U1087" s="84"/>
      <c r="V1087" s="84"/>
      <c r="W1087" s="84"/>
      <c r="X1087" s="85">
        <v>1</v>
      </c>
      <c r="Y1087" s="2">
        <v>1</v>
      </c>
      <c r="Z1087" s="2">
        <f t="shared" si="54"/>
        <v>1</v>
      </c>
      <c r="AA1087" s="2">
        <v>1</v>
      </c>
    </row>
    <row r="1088" spans="1:27" ht="12" customHeight="1">
      <c r="A1088" s="10">
        <v>1084</v>
      </c>
      <c r="B1088" s="98" t="s">
        <v>291</v>
      </c>
      <c r="C1088" s="98" t="s">
        <v>291</v>
      </c>
      <c r="D1088" s="11" t="s">
        <v>25</v>
      </c>
      <c r="E1088" s="11" t="s">
        <v>304</v>
      </c>
      <c r="F1088" s="12" t="s">
        <v>48</v>
      </c>
      <c r="G1088" s="12" t="s">
        <v>310</v>
      </c>
      <c r="H1088" s="12" t="s">
        <v>306</v>
      </c>
      <c r="I1088" s="103" t="s">
        <v>504</v>
      </c>
      <c r="J1088" s="12" t="str">
        <f>"≥17h"</f>
        <v>≥17h</v>
      </c>
      <c r="K1088" s="12" t="s">
        <v>512</v>
      </c>
      <c r="L1088" s="69" t="s">
        <v>519</v>
      </c>
      <c r="M1088" s="11">
        <v>1</v>
      </c>
      <c r="N1088" s="96"/>
      <c r="O1088" s="83"/>
      <c r="P1088" s="84"/>
      <c r="Q1088" s="84"/>
      <c r="R1088" s="84"/>
      <c r="S1088" s="84"/>
      <c r="T1088" s="84"/>
      <c r="U1088" s="84"/>
      <c r="V1088" s="84"/>
      <c r="W1088" s="84"/>
      <c r="X1088" s="85"/>
      <c r="Z1088" s="2">
        <f t="shared" si="54"/>
        <v>0</v>
      </c>
      <c r="AA1088" s="2">
        <v>0</v>
      </c>
    </row>
    <row r="1089" spans="1:27" ht="12" customHeight="1">
      <c r="A1089" s="10">
        <v>1085</v>
      </c>
      <c r="B1089" s="98" t="s">
        <v>291</v>
      </c>
      <c r="C1089" s="98" t="s">
        <v>291</v>
      </c>
      <c r="D1089" s="11" t="s">
        <v>25</v>
      </c>
      <c r="E1089" s="11" t="s">
        <v>304</v>
      </c>
      <c r="F1089" s="12" t="s">
        <v>48</v>
      </c>
      <c r="G1089" s="12" t="s">
        <v>310</v>
      </c>
      <c r="H1089" s="12" t="s">
        <v>306</v>
      </c>
      <c r="I1089" s="103" t="s">
        <v>504</v>
      </c>
      <c r="J1089" s="11" t="str">
        <f>"12-16h"</f>
        <v>12-16h</v>
      </c>
      <c r="K1089" s="12" t="s">
        <v>513</v>
      </c>
      <c r="L1089" s="69" t="s">
        <v>519</v>
      </c>
      <c r="M1089" s="11"/>
      <c r="N1089" s="96"/>
      <c r="O1089" s="83"/>
      <c r="P1089" s="84"/>
      <c r="Q1089" s="84"/>
      <c r="R1089" s="84"/>
      <c r="S1089" s="84"/>
      <c r="T1089" s="84"/>
      <c r="U1089" s="84"/>
      <c r="V1089" s="84"/>
      <c r="W1089" s="84"/>
      <c r="X1089" s="85"/>
      <c r="Z1089" s="2">
        <f t="shared" si="54"/>
        <v>0</v>
      </c>
      <c r="AA1089" s="2">
        <v>0</v>
      </c>
    </row>
    <row r="1090" spans="1:27" ht="12" customHeight="1">
      <c r="A1090" s="10">
        <v>1086</v>
      </c>
      <c r="B1090" s="98" t="s">
        <v>189</v>
      </c>
      <c r="C1090" s="98" t="s">
        <v>189</v>
      </c>
      <c r="D1090" s="11" t="s">
        <v>25</v>
      </c>
      <c r="E1090" s="11" t="s">
        <v>304</v>
      </c>
      <c r="F1090" s="12" t="s">
        <v>50</v>
      </c>
      <c r="G1090" s="12" t="s">
        <v>310</v>
      </c>
      <c r="H1090" s="12" t="s">
        <v>306</v>
      </c>
      <c r="I1090" s="11" t="s">
        <v>504</v>
      </c>
      <c r="J1090" s="12" t="str">
        <f>"≥17h"</f>
        <v>≥17h</v>
      </c>
      <c r="K1090" s="12" t="s">
        <v>512</v>
      </c>
      <c r="L1090" s="69" t="s">
        <v>519</v>
      </c>
      <c r="M1090" s="11">
        <v>1</v>
      </c>
      <c r="N1090" s="96">
        <v>1</v>
      </c>
      <c r="O1090" s="83">
        <v>1</v>
      </c>
      <c r="P1090" s="84"/>
      <c r="Q1090" s="84">
        <v>1</v>
      </c>
      <c r="R1090" s="84"/>
      <c r="S1090" s="84"/>
      <c r="T1090" s="84"/>
      <c r="U1090" s="84"/>
      <c r="V1090" s="84"/>
      <c r="W1090" s="84"/>
      <c r="X1090" s="85"/>
      <c r="Y1090" s="2">
        <v>1</v>
      </c>
      <c r="Z1090" s="2">
        <f t="shared" si="54"/>
        <v>2</v>
      </c>
      <c r="AA1090" s="2">
        <v>1</v>
      </c>
    </row>
    <row r="1091" spans="1:27" ht="12" customHeight="1">
      <c r="A1091" s="10">
        <v>1087</v>
      </c>
      <c r="B1091" s="98" t="s">
        <v>291</v>
      </c>
      <c r="C1091" s="98" t="s">
        <v>291</v>
      </c>
      <c r="D1091" s="11" t="s">
        <v>51</v>
      </c>
      <c r="E1091" s="11" t="s">
        <v>303</v>
      </c>
      <c r="F1091" s="12" t="s">
        <v>50</v>
      </c>
      <c r="G1091" s="12" t="s">
        <v>510</v>
      </c>
      <c r="H1091" s="12" t="s">
        <v>306</v>
      </c>
      <c r="I1091" s="103" t="s">
        <v>504</v>
      </c>
      <c r="J1091" s="11" t="str">
        <f>"12-16h"</f>
        <v>12-16h</v>
      </c>
      <c r="K1091" s="12" t="s">
        <v>47</v>
      </c>
      <c r="L1091" s="69" t="s">
        <v>519</v>
      </c>
      <c r="M1091" s="11">
        <v>1</v>
      </c>
      <c r="N1091" s="96"/>
      <c r="O1091" s="83"/>
      <c r="P1091" s="84"/>
      <c r="Q1091" s="84"/>
      <c r="R1091" s="84"/>
      <c r="S1091" s="84"/>
      <c r="T1091" s="84"/>
      <c r="U1091" s="84"/>
      <c r="V1091" s="84"/>
      <c r="W1091" s="84"/>
      <c r="X1091" s="85"/>
      <c r="Z1091" s="2">
        <f t="shared" si="54"/>
        <v>0</v>
      </c>
      <c r="AA1091" s="2">
        <v>0</v>
      </c>
    </row>
    <row r="1092" spans="1:27" ht="12" customHeight="1">
      <c r="A1092" s="10">
        <v>1088</v>
      </c>
      <c r="B1092" s="98" t="s">
        <v>189</v>
      </c>
      <c r="C1092" s="98" t="s">
        <v>189</v>
      </c>
      <c r="D1092" s="11" t="s">
        <v>52</v>
      </c>
      <c r="E1092" s="11" t="s">
        <v>304</v>
      </c>
      <c r="F1092" s="12" t="s">
        <v>49</v>
      </c>
      <c r="G1092" s="12" t="s">
        <v>310</v>
      </c>
      <c r="H1092" s="12" t="s">
        <v>306</v>
      </c>
      <c r="I1092" s="103" t="s">
        <v>504</v>
      </c>
      <c r="J1092" s="11" t="str">
        <f>"12-16h"</f>
        <v>12-16h</v>
      </c>
      <c r="K1092" s="12" t="s">
        <v>512</v>
      </c>
      <c r="L1092" s="69" t="s">
        <v>519</v>
      </c>
      <c r="M1092" s="11"/>
      <c r="N1092" s="96"/>
      <c r="O1092" s="83"/>
      <c r="P1092" s="84"/>
      <c r="Q1092" s="84"/>
      <c r="R1092" s="84"/>
      <c r="S1092" s="84"/>
      <c r="T1092" s="84"/>
      <c r="U1092" s="84"/>
      <c r="V1092" s="84"/>
      <c r="W1092" s="84"/>
      <c r="X1092" s="85"/>
      <c r="Z1092" s="2">
        <f t="shared" si="54"/>
        <v>0</v>
      </c>
      <c r="AA1092" s="2">
        <v>0</v>
      </c>
    </row>
    <row r="1093" spans="1:27" ht="12" customHeight="1">
      <c r="A1093" s="10">
        <v>1089</v>
      </c>
      <c r="B1093" s="98" t="s">
        <v>74</v>
      </c>
      <c r="C1093" s="98" t="s">
        <v>75</v>
      </c>
      <c r="D1093" s="11" t="s">
        <v>25</v>
      </c>
      <c r="E1093" s="11" t="s">
        <v>304</v>
      </c>
      <c r="F1093" s="12" t="s">
        <v>50</v>
      </c>
      <c r="G1093" s="12" t="s">
        <v>310</v>
      </c>
      <c r="H1093" s="12" t="s">
        <v>306</v>
      </c>
      <c r="I1093" s="103" t="s">
        <v>505</v>
      </c>
      <c r="J1093" s="12" t="str">
        <f>"≥17h"</f>
        <v>≥17h</v>
      </c>
      <c r="K1093" s="12" t="s">
        <v>513</v>
      </c>
      <c r="L1093" s="69" t="s">
        <v>519</v>
      </c>
      <c r="M1093" s="11">
        <v>1</v>
      </c>
      <c r="N1093" s="96"/>
      <c r="O1093" s="83"/>
      <c r="P1093" s="84"/>
      <c r="Q1093" s="84"/>
      <c r="R1093" s="84"/>
      <c r="S1093" s="84"/>
      <c r="T1093" s="84"/>
      <c r="U1093" s="84"/>
      <c r="V1093" s="84"/>
      <c r="W1093" s="84"/>
      <c r="X1093" s="85"/>
      <c r="Z1093" s="2">
        <f t="shared" si="54"/>
        <v>0</v>
      </c>
      <c r="AA1093" s="2">
        <v>0</v>
      </c>
    </row>
    <row r="1094" spans="1:27" ht="12" customHeight="1">
      <c r="A1094" s="10">
        <v>1090</v>
      </c>
      <c r="B1094" s="98" t="s">
        <v>76</v>
      </c>
      <c r="C1094" s="98" t="s">
        <v>75</v>
      </c>
      <c r="D1094" s="11" t="s">
        <v>51</v>
      </c>
      <c r="E1094" s="11" t="s">
        <v>304</v>
      </c>
      <c r="F1094" s="12" t="s">
        <v>50</v>
      </c>
      <c r="G1094" s="12" t="s">
        <v>310</v>
      </c>
      <c r="H1094" s="12" t="s">
        <v>306</v>
      </c>
      <c r="I1094" s="12" t="s">
        <v>505</v>
      </c>
      <c r="J1094" s="12" t="str">
        <f>"≥17h"</f>
        <v>≥17h</v>
      </c>
      <c r="K1094" s="12" t="s">
        <v>512</v>
      </c>
      <c r="L1094" s="69" t="s">
        <v>519</v>
      </c>
      <c r="M1094" s="11">
        <v>1</v>
      </c>
      <c r="N1094" s="96"/>
      <c r="O1094" s="83"/>
      <c r="P1094" s="84"/>
      <c r="Q1094" s="84"/>
      <c r="R1094" s="84"/>
      <c r="S1094" s="84"/>
      <c r="T1094" s="84"/>
      <c r="U1094" s="84"/>
      <c r="V1094" s="84"/>
      <c r="W1094" s="84"/>
      <c r="X1094" s="85"/>
      <c r="Z1094" s="2">
        <f t="shared" ref="Z1094:Z1157" si="56">SUM(O1094:X1094)</f>
        <v>0</v>
      </c>
      <c r="AA1094" s="2">
        <v>0</v>
      </c>
    </row>
    <row r="1095" spans="1:27" ht="12" customHeight="1">
      <c r="A1095" s="10">
        <v>1091</v>
      </c>
      <c r="B1095" s="98" t="s">
        <v>76</v>
      </c>
      <c r="C1095" s="98" t="s">
        <v>75</v>
      </c>
      <c r="D1095" s="11" t="s">
        <v>51</v>
      </c>
      <c r="E1095" s="11" t="s">
        <v>304</v>
      </c>
      <c r="F1095" s="12" t="s">
        <v>48</v>
      </c>
      <c r="G1095" s="12" t="s">
        <v>510</v>
      </c>
      <c r="H1095" s="12" t="s">
        <v>306</v>
      </c>
      <c r="I1095" s="12" t="s">
        <v>505</v>
      </c>
      <c r="J1095" s="12" t="str">
        <f>"≥17h"</f>
        <v>≥17h</v>
      </c>
      <c r="K1095" s="12" t="s">
        <v>513</v>
      </c>
      <c r="L1095" s="69" t="s">
        <v>519</v>
      </c>
      <c r="M1095" s="11">
        <v>1</v>
      </c>
      <c r="N1095" s="96"/>
      <c r="O1095" s="83"/>
      <c r="P1095" s="84"/>
      <c r="Q1095" s="84"/>
      <c r="R1095" s="84"/>
      <c r="S1095" s="84"/>
      <c r="T1095" s="84"/>
      <c r="U1095" s="84"/>
      <c r="V1095" s="84"/>
      <c r="W1095" s="84"/>
      <c r="X1095" s="85"/>
      <c r="Z1095" s="2">
        <f t="shared" si="56"/>
        <v>0</v>
      </c>
      <c r="AA1095" s="2">
        <v>0</v>
      </c>
    </row>
    <row r="1096" spans="1:27" ht="12" customHeight="1">
      <c r="A1096" s="10">
        <v>1092</v>
      </c>
      <c r="B1096" s="98" t="s">
        <v>76</v>
      </c>
      <c r="C1096" s="98" t="s">
        <v>75</v>
      </c>
      <c r="D1096" s="11" t="s">
        <v>25</v>
      </c>
      <c r="E1096" s="11" t="s">
        <v>303</v>
      </c>
      <c r="F1096" s="12" t="s">
        <v>50</v>
      </c>
      <c r="G1096" s="12" t="s">
        <v>310</v>
      </c>
      <c r="H1096" s="12" t="s">
        <v>306</v>
      </c>
      <c r="I1096" s="103" t="s">
        <v>505</v>
      </c>
      <c r="J1096" s="11" t="str">
        <f>"12-16h"</f>
        <v>12-16h</v>
      </c>
      <c r="K1096" s="12" t="s">
        <v>512</v>
      </c>
      <c r="L1096" s="69" t="s">
        <v>519</v>
      </c>
      <c r="M1096" s="11">
        <v>1</v>
      </c>
      <c r="N1096" s="96"/>
      <c r="O1096" s="83"/>
      <c r="P1096" s="84"/>
      <c r="Q1096" s="84"/>
      <c r="R1096" s="84"/>
      <c r="S1096" s="84"/>
      <c r="T1096" s="84"/>
      <c r="U1096" s="84"/>
      <c r="V1096" s="84"/>
      <c r="W1096" s="84"/>
      <c r="X1096" s="85"/>
      <c r="Z1096" s="2">
        <f t="shared" si="56"/>
        <v>0</v>
      </c>
      <c r="AA1096" s="2">
        <v>0</v>
      </c>
    </row>
    <row r="1097" spans="1:27" ht="12" customHeight="1">
      <c r="A1097" s="10">
        <v>1093</v>
      </c>
      <c r="B1097" s="98" t="s">
        <v>194</v>
      </c>
      <c r="C1097" s="98" t="s">
        <v>193</v>
      </c>
      <c r="D1097" s="11" t="s">
        <v>25</v>
      </c>
      <c r="E1097" s="11" t="s">
        <v>304</v>
      </c>
      <c r="F1097" s="12" t="s">
        <v>50</v>
      </c>
      <c r="G1097" s="12" t="s">
        <v>310</v>
      </c>
      <c r="H1097" s="12" t="s">
        <v>306</v>
      </c>
      <c r="I1097" s="11" t="s">
        <v>504</v>
      </c>
      <c r="J1097" s="12" t="str">
        <f t="shared" ref="J1097:J1103" si="57">"≥17h"</f>
        <v>≥17h</v>
      </c>
      <c r="K1097" s="12" t="s">
        <v>512</v>
      </c>
      <c r="L1097" s="69" t="s">
        <v>519</v>
      </c>
      <c r="M1097" s="11">
        <v>1</v>
      </c>
      <c r="N1097" s="96">
        <v>1</v>
      </c>
      <c r="O1097" s="83"/>
      <c r="P1097" s="84"/>
      <c r="Q1097" s="84"/>
      <c r="R1097" s="84"/>
      <c r="S1097" s="84"/>
      <c r="T1097" s="84"/>
      <c r="U1097" s="84"/>
      <c r="V1097" s="84"/>
      <c r="W1097" s="84"/>
      <c r="X1097" s="85">
        <v>1</v>
      </c>
      <c r="Y1097" s="2">
        <v>1</v>
      </c>
      <c r="Z1097" s="2">
        <f t="shared" si="56"/>
        <v>1</v>
      </c>
      <c r="AA1097" s="2">
        <v>1</v>
      </c>
    </row>
    <row r="1098" spans="1:27" ht="12" customHeight="1">
      <c r="A1098" s="10">
        <v>1094</v>
      </c>
      <c r="B1098" s="98" t="s">
        <v>76</v>
      </c>
      <c r="C1098" s="98" t="s">
        <v>75</v>
      </c>
      <c r="D1098" s="11" t="s">
        <v>51</v>
      </c>
      <c r="E1098" s="11" t="s">
        <v>304</v>
      </c>
      <c r="F1098" s="12" t="s">
        <v>50</v>
      </c>
      <c r="G1098" s="12" t="s">
        <v>310</v>
      </c>
      <c r="H1098" s="12" t="s">
        <v>306</v>
      </c>
      <c r="I1098" s="103" t="s">
        <v>505</v>
      </c>
      <c r="J1098" s="12" t="str">
        <f t="shared" si="57"/>
        <v>≥17h</v>
      </c>
      <c r="K1098" s="12" t="s">
        <v>513</v>
      </c>
      <c r="L1098" s="69" t="s">
        <v>519</v>
      </c>
      <c r="M1098" s="11"/>
      <c r="N1098" s="96"/>
      <c r="O1098" s="83"/>
      <c r="P1098" s="84"/>
      <c r="Q1098" s="84"/>
      <c r="R1098" s="84"/>
      <c r="S1098" s="84"/>
      <c r="T1098" s="84"/>
      <c r="U1098" s="84"/>
      <c r="V1098" s="84"/>
      <c r="W1098" s="84"/>
      <c r="X1098" s="85"/>
      <c r="Z1098" s="2">
        <f t="shared" si="56"/>
        <v>0</v>
      </c>
      <c r="AA1098" s="2">
        <v>0</v>
      </c>
    </row>
    <row r="1099" spans="1:27" ht="12" customHeight="1">
      <c r="A1099" s="10">
        <v>1095</v>
      </c>
      <c r="B1099" s="98" t="s">
        <v>196</v>
      </c>
      <c r="C1099" s="98" t="s">
        <v>196</v>
      </c>
      <c r="D1099" s="11" t="s">
        <v>25</v>
      </c>
      <c r="E1099" s="11" t="s">
        <v>303</v>
      </c>
      <c r="F1099" s="12" t="s">
        <v>50</v>
      </c>
      <c r="G1099" s="12" t="s">
        <v>310</v>
      </c>
      <c r="H1099" s="12" t="s">
        <v>306</v>
      </c>
      <c r="I1099" s="103" t="s">
        <v>505</v>
      </c>
      <c r="J1099" s="12" t="str">
        <f t="shared" si="57"/>
        <v>≥17h</v>
      </c>
      <c r="K1099" s="12" t="s">
        <v>47</v>
      </c>
      <c r="L1099" s="69" t="s">
        <v>519</v>
      </c>
      <c r="M1099" s="11">
        <v>1</v>
      </c>
      <c r="N1099" s="96">
        <v>1</v>
      </c>
      <c r="O1099" s="83"/>
      <c r="P1099" s="84"/>
      <c r="Q1099" s="84"/>
      <c r="R1099" s="84"/>
      <c r="S1099" s="84"/>
      <c r="T1099" s="84"/>
      <c r="U1099" s="84"/>
      <c r="V1099" s="84"/>
      <c r="W1099" s="84"/>
      <c r="X1099" s="85">
        <v>1</v>
      </c>
      <c r="Y1099" s="2">
        <v>1</v>
      </c>
      <c r="Z1099" s="2">
        <f t="shared" si="56"/>
        <v>1</v>
      </c>
      <c r="AA1099" s="2">
        <v>1</v>
      </c>
    </row>
    <row r="1100" spans="1:27" ht="12" customHeight="1">
      <c r="A1100" s="10">
        <v>1096</v>
      </c>
      <c r="B1100" s="98" t="s">
        <v>291</v>
      </c>
      <c r="C1100" s="98" t="s">
        <v>291</v>
      </c>
      <c r="D1100" s="11" t="s">
        <v>25</v>
      </c>
      <c r="E1100" s="11" t="s">
        <v>304</v>
      </c>
      <c r="F1100" s="12" t="s">
        <v>50</v>
      </c>
      <c r="G1100" s="12" t="s">
        <v>310</v>
      </c>
      <c r="H1100" s="12" t="s">
        <v>306</v>
      </c>
      <c r="I1100" s="11" t="s">
        <v>504</v>
      </c>
      <c r="J1100" s="12" t="str">
        <f t="shared" si="57"/>
        <v>≥17h</v>
      </c>
      <c r="K1100" s="12" t="s">
        <v>47</v>
      </c>
      <c r="L1100" s="69" t="s">
        <v>519</v>
      </c>
      <c r="M1100" s="11">
        <v>1</v>
      </c>
      <c r="N1100" s="96"/>
      <c r="O1100" s="83"/>
      <c r="P1100" s="84"/>
      <c r="Q1100" s="84"/>
      <c r="R1100" s="84"/>
      <c r="S1100" s="84"/>
      <c r="T1100" s="84"/>
      <c r="U1100" s="84"/>
      <c r="V1100" s="84"/>
      <c r="W1100" s="84"/>
      <c r="X1100" s="85"/>
      <c r="Z1100" s="2">
        <f t="shared" si="56"/>
        <v>0</v>
      </c>
      <c r="AA1100" s="2">
        <v>0</v>
      </c>
    </row>
    <row r="1101" spans="1:27" ht="12" customHeight="1">
      <c r="A1101" s="10">
        <v>1097</v>
      </c>
      <c r="B1101" s="98" t="s">
        <v>196</v>
      </c>
      <c r="C1101" s="98" t="s">
        <v>196</v>
      </c>
      <c r="D1101" s="11" t="s">
        <v>51</v>
      </c>
      <c r="E1101" s="11" t="s">
        <v>304</v>
      </c>
      <c r="F1101" s="12" t="s">
        <v>50</v>
      </c>
      <c r="G1101" s="12" t="s">
        <v>310</v>
      </c>
      <c r="H1101" s="12" t="s">
        <v>306</v>
      </c>
      <c r="I1101" s="11" t="s">
        <v>507</v>
      </c>
      <c r="J1101" s="12" t="str">
        <f t="shared" si="57"/>
        <v>≥17h</v>
      </c>
      <c r="K1101" s="12" t="s">
        <v>513</v>
      </c>
      <c r="L1101" s="69" t="s">
        <v>519</v>
      </c>
      <c r="M1101" s="11">
        <v>1</v>
      </c>
      <c r="N1101" s="96">
        <v>1</v>
      </c>
      <c r="O1101" s="83"/>
      <c r="P1101" s="84"/>
      <c r="Q1101" s="84"/>
      <c r="R1101" s="84"/>
      <c r="S1101" s="84"/>
      <c r="T1101" s="84"/>
      <c r="U1101" s="84"/>
      <c r="V1101" s="84"/>
      <c r="W1101" s="84"/>
      <c r="X1101" s="85">
        <v>1</v>
      </c>
      <c r="Y1101" s="2">
        <v>1</v>
      </c>
      <c r="Z1101" s="2">
        <f t="shared" si="56"/>
        <v>1</v>
      </c>
      <c r="AA1101" s="2">
        <v>1</v>
      </c>
    </row>
    <row r="1102" spans="1:27" ht="12" customHeight="1">
      <c r="A1102" s="10">
        <v>1098</v>
      </c>
      <c r="B1102" s="98" t="s">
        <v>133</v>
      </c>
      <c r="C1102" s="98" t="s">
        <v>131</v>
      </c>
      <c r="D1102" s="11" t="s">
        <v>51</v>
      </c>
      <c r="E1102" s="11" t="s">
        <v>303</v>
      </c>
      <c r="F1102" s="12" t="s">
        <v>50</v>
      </c>
      <c r="G1102" s="12" t="s">
        <v>310</v>
      </c>
      <c r="H1102" s="12" t="s">
        <v>306</v>
      </c>
      <c r="I1102" s="103" t="s">
        <v>504</v>
      </c>
      <c r="J1102" s="12" t="str">
        <f t="shared" si="57"/>
        <v>≥17h</v>
      </c>
      <c r="K1102" s="12" t="s">
        <v>47</v>
      </c>
      <c r="L1102" s="69" t="s">
        <v>519</v>
      </c>
      <c r="M1102" s="11">
        <v>1</v>
      </c>
      <c r="N1102" s="96"/>
      <c r="O1102" s="83"/>
      <c r="P1102" s="84"/>
      <c r="Q1102" s="84"/>
      <c r="R1102" s="84"/>
      <c r="S1102" s="84"/>
      <c r="T1102" s="84"/>
      <c r="U1102" s="84"/>
      <c r="V1102" s="84"/>
      <c r="W1102" s="84"/>
      <c r="X1102" s="85"/>
      <c r="Z1102" s="2">
        <f t="shared" si="56"/>
        <v>0</v>
      </c>
      <c r="AA1102" s="2">
        <v>0</v>
      </c>
    </row>
    <row r="1103" spans="1:27" ht="12" customHeight="1">
      <c r="A1103" s="10">
        <v>1099</v>
      </c>
      <c r="B1103" s="98" t="s">
        <v>236</v>
      </c>
      <c r="C1103" s="98" t="s">
        <v>235</v>
      </c>
      <c r="D1103" s="11" t="s">
        <v>51</v>
      </c>
      <c r="E1103" s="11" t="s">
        <v>304</v>
      </c>
      <c r="F1103" s="12" t="s">
        <v>48</v>
      </c>
      <c r="G1103" s="12" t="s">
        <v>510</v>
      </c>
      <c r="H1103" s="12" t="s">
        <v>306</v>
      </c>
      <c r="I1103" s="11" t="s">
        <v>504</v>
      </c>
      <c r="J1103" s="12" t="str">
        <f t="shared" si="57"/>
        <v>≥17h</v>
      </c>
      <c r="K1103" s="12" t="s">
        <v>513</v>
      </c>
      <c r="L1103" s="69" t="s">
        <v>519</v>
      </c>
      <c r="M1103" s="11">
        <v>1</v>
      </c>
      <c r="N1103" s="96">
        <v>1</v>
      </c>
      <c r="O1103" s="83"/>
      <c r="P1103" s="84"/>
      <c r="Q1103" s="84"/>
      <c r="R1103" s="84"/>
      <c r="S1103" s="84"/>
      <c r="T1103" s="84"/>
      <c r="U1103" s="84"/>
      <c r="V1103" s="84"/>
      <c r="W1103" s="84"/>
      <c r="X1103" s="85">
        <v>1</v>
      </c>
      <c r="Y1103" s="2">
        <v>1</v>
      </c>
      <c r="Z1103" s="2">
        <f t="shared" si="56"/>
        <v>1</v>
      </c>
      <c r="AA1103" s="2">
        <v>1</v>
      </c>
    </row>
    <row r="1104" spans="1:27" ht="12" customHeight="1">
      <c r="A1104" s="10">
        <v>1100</v>
      </c>
      <c r="B1104" s="98" t="s">
        <v>236</v>
      </c>
      <c r="C1104" s="98" t="s">
        <v>235</v>
      </c>
      <c r="D1104" s="11" t="s">
        <v>25</v>
      </c>
      <c r="E1104" s="11" t="s">
        <v>304</v>
      </c>
      <c r="F1104" s="12" t="s">
        <v>48</v>
      </c>
      <c r="G1104" s="12" t="s">
        <v>310</v>
      </c>
      <c r="H1104" s="12" t="s">
        <v>306</v>
      </c>
      <c r="I1104" s="103" t="s">
        <v>505</v>
      </c>
      <c r="J1104" s="11" t="str">
        <f>"12-16h"</f>
        <v>12-16h</v>
      </c>
      <c r="K1104" s="12" t="s">
        <v>512</v>
      </c>
      <c r="L1104" s="69" t="s">
        <v>519</v>
      </c>
      <c r="M1104" s="11"/>
      <c r="N1104" s="96"/>
      <c r="O1104" s="83"/>
      <c r="P1104" s="84"/>
      <c r="Q1104" s="84"/>
      <c r="R1104" s="84"/>
      <c r="S1104" s="84"/>
      <c r="T1104" s="84"/>
      <c r="U1104" s="84"/>
      <c r="V1104" s="84"/>
      <c r="W1104" s="84"/>
      <c r="X1104" s="85"/>
      <c r="Z1104" s="2">
        <f t="shared" si="56"/>
        <v>0</v>
      </c>
      <c r="AA1104" s="2">
        <v>0</v>
      </c>
    </row>
    <row r="1105" spans="1:27" ht="12" customHeight="1">
      <c r="A1105" s="10">
        <v>1101</v>
      </c>
      <c r="B1105" s="98" t="s">
        <v>72</v>
      </c>
      <c r="C1105" s="98" t="s">
        <v>72</v>
      </c>
      <c r="D1105" s="11" t="s">
        <v>52</v>
      </c>
      <c r="E1105" s="11" t="s">
        <v>304</v>
      </c>
      <c r="F1105" s="12" t="s">
        <v>48</v>
      </c>
      <c r="G1105" s="12" t="s">
        <v>310</v>
      </c>
      <c r="H1105" s="12" t="s">
        <v>306</v>
      </c>
      <c r="I1105" s="11" t="s">
        <v>504</v>
      </c>
      <c r="J1105" s="12" t="str">
        <f>"≥17h"</f>
        <v>≥17h</v>
      </c>
      <c r="K1105" s="12" t="s">
        <v>513</v>
      </c>
      <c r="L1105" s="69" t="s">
        <v>519</v>
      </c>
      <c r="M1105" s="11">
        <v>1</v>
      </c>
      <c r="N1105" s="96"/>
      <c r="O1105" s="83"/>
      <c r="P1105" s="84"/>
      <c r="Q1105" s="84"/>
      <c r="R1105" s="84"/>
      <c r="S1105" s="84"/>
      <c r="T1105" s="84"/>
      <c r="U1105" s="84"/>
      <c r="V1105" s="84"/>
      <c r="W1105" s="84"/>
      <c r="X1105" s="85"/>
      <c r="Z1105" s="2">
        <f t="shared" si="56"/>
        <v>0</v>
      </c>
      <c r="AA1105" s="2">
        <v>0</v>
      </c>
    </row>
    <row r="1106" spans="1:27" ht="12" customHeight="1">
      <c r="A1106" s="10">
        <v>1102</v>
      </c>
      <c r="B1106" s="98" t="s">
        <v>236</v>
      </c>
      <c r="C1106" s="98" t="s">
        <v>235</v>
      </c>
      <c r="D1106" s="11" t="s">
        <v>51</v>
      </c>
      <c r="E1106" s="11" t="s">
        <v>303</v>
      </c>
      <c r="F1106" s="12" t="s">
        <v>50</v>
      </c>
      <c r="G1106" s="12" t="s">
        <v>310</v>
      </c>
      <c r="H1106" s="12" t="s">
        <v>306</v>
      </c>
      <c r="I1106" s="103" t="s">
        <v>504</v>
      </c>
      <c r="J1106" s="11" t="str">
        <f>"≤12h"</f>
        <v>≤12h</v>
      </c>
      <c r="K1106" s="12" t="s">
        <v>47</v>
      </c>
      <c r="L1106" s="69" t="s">
        <v>519</v>
      </c>
      <c r="M1106" s="11">
        <v>1</v>
      </c>
      <c r="N1106" s="96">
        <v>1</v>
      </c>
      <c r="O1106" s="83"/>
      <c r="P1106" s="84"/>
      <c r="Q1106" s="84">
        <v>1</v>
      </c>
      <c r="R1106" s="84"/>
      <c r="S1106" s="84"/>
      <c r="T1106" s="84"/>
      <c r="U1106" s="84"/>
      <c r="V1106" s="84"/>
      <c r="W1106" s="84"/>
      <c r="X1106" s="85"/>
      <c r="Y1106" s="2">
        <v>1</v>
      </c>
      <c r="Z1106" s="2">
        <f t="shared" si="56"/>
        <v>1</v>
      </c>
      <c r="AA1106" s="2">
        <v>1</v>
      </c>
    </row>
    <row r="1107" spans="1:27" ht="12" customHeight="1">
      <c r="A1107" s="10">
        <v>1103</v>
      </c>
      <c r="B1107" s="98" t="s">
        <v>238</v>
      </c>
      <c r="C1107" s="98" t="s">
        <v>238</v>
      </c>
      <c r="D1107" s="11" t="s">
        <v>52</v>
      </c>
      <c r="E1107" s="11" t="s">
        <v>303</v>
      </c>
      <c r="F1107" s="12" t="s">
        <v>49</v>
      </c>
      <c r="G1107" s="12" t="s">
        <v>310</v>
      </c>
      <c r="H1107" s="12" t="s">
        <v>306</v>
      </c>
      <c r="I1107" s="11" t="s">
        <v>504</v>
      </c>
      <c r="J1107" s="12" t="str">
        <f>"≥17h"</f>
        <v>≥17h</v>
      </c>
      <c r="K1107" s="12" t="s">
        <v>512</v>
      </c>
      <c r="L1107" s="69" t="s">
        <v>519</v>
      </c>
      <c r="M1107" s="11">
        <v>1</v>
      </c>
      <c r="N1107" s="96">
        <v>1</v>
      </c>
      <c r="O1107" s="83">
        <v>1</v>
      </c>
      <c r="P1107" s="84"/>
      <c r="Q1107" s="84">
        <v>1</v>
      </c>
      <c r="R1107" s="84"/>
      <c r="S1107" s="84"/>
      <c r="T1107" s="84"/>
      <c r="U1107" s="84"/>
      <c r="V1107" s="84"/>
      <c r="W1107" s="84"/>
      <c r="X1107" s="85"/>
      <c r="Y1107" s="2">
        <v>1</v>
      </c>
      <c r="Z1107" s="2">
        <f t="shared" si="56"/>
        <v>2</v>
      </c>
      <c r="AA1107" s="2">
        <v>1</v>
      </c>
    </row>
    <row r="1108" spans="1:27" ht="12" customHeight="1">
      <c r="A1108" s="10">
        <v>1104</v>
      </c>
      <c r="B1108" s="98" t="s">
        <v>241</v>
      </c>
      <c r="C1108" s="98" t="s">
        <v>241</v>
      </c>
      <c r="D1108" s="11" t="s">
        <v>25</v>
      </c>
      <c r="E1108" s="11" t="s">
        <v>304</v>
      </c>
      <c r="F1108" s="12" t="s">
        <v>49</v>
      </c>
      <c r="G1108" s="12" t="s">
        <v>310</v>
      </c>
      <c r="H1108" s="12" t="s">
        <v>306</v>
      </c>
      <c r="I1108" s="103" t="s">
        <v>504</v>
      </c>
      <c r="J1108" s="12" t="str">
        <f>"≥17h"</f>
        <v>≥17h</v>
      </c>
      <c r="K1108" s="12" t="s">
        <v>512</v>
      </c>
      <c r="L1108" s="69" t="s">
        <v>519</v>
      </c>
      <c r="M1108" s="11">
        <v>1</v>
      </c>
      <c r="N1108" s="96">
        <v>1</v>
      </c>
      <c r="O1108" s="83">
        <v>1</v>
      </c>
      <c r="P1108" s="84"/>
      <c r="Q1108" s="84">
        <v>1</v>
      </c>
      <c r="R1108" s="84"/>
      <c r="S1108" s="84"/>
      <c r="T1108" s="84"/>
      <c r="U1108" s="84"/>
      <c r="V1108" s="84"/>
      <c r="W1108" s="84"/>
      <c r="X1108" s="85"/>
      <c r="Y1108" s="2">
        <v>1</v>
      </c>
      <c r="Z1108" s="2">
        <f t="shared" si="56"/>
        <v>2</v>
      </c>
      <c r="AA1108" s="2">
        <v>1</v>
      </c>
    </row>
    <row r="1109" spans="1:27" ht="12" customHeight="1">
      <c r="A1109" s="10">
        <v>1105</v>
      </c>
      <c r="B1109" s="98" t="s">
        <v>241</v>
      </c>
      <c r="C1109" s="98" t="s">
        <v>241</v>
      </c>
      <c r="D1109" s="11" t="s">
        <v>51</v>
      </c>
      <c r="E1109" s="11" t="s">
        <v>303</v>
      </c>
      <c r="F1109" s="12" t="s">
        <v>48</v>
      </c>
      <c r="G1109" s="12" t="s">
        <v>310</v>
      </c>
      <c r="H1109" s="12" t="s">
        <v>306</v>
      </c>
      <c r="I1109" s="11" t="s">
        <v>504</v>
      </c>
      <c r="J1109" s="12" t="str">
        <f>"≥17h"</f>
        <v>≥17h</v>
      </c>
      <c r="K1109" s="12" t="s">
        <v>513</v>
      </c>
      <c r="L1109" s="69" t="s">
        <v>519</v>
      </c>
      <c r="M1109" s="11">
        <v>1</v>
      </c>
      <c r="N1109" s="96">
        <v>1</v>
      </c>
      <c r="O1109" s="83">
        <v>1</v>
      </c>
      <c r="P1109" s="84"/>
      <c r="Q1109" s="84">
        <v>1</v>
      </c>
      <c r="R1109" s="84"/>
      <c r="S1109" s="84"/>
      <c r="T1109" s="84"/>
      <c r="U1109" s="84"/>
      <c r="V1109" s="84"/>
      <c r="W1109" s="84"/>
      <c r="X1109" s="85"/>
      <c r="Y1109" s="2">
        <v>1</v>
      </c>
      <c r="Z1109" s="2">
        <f t="shared" si="56"/>
        <v>2</v>
      </c>
      <c r="AA1109" s="2">
        <v>1</v>
      </c>
    </row>
    <row r="1110" spans="1:27" ht="12" customHeight="1">
      <c r="A1110" s="10">
        <v>1106</v>
      </c>
      <c r="B1110" s="98" t="s">
        <v>189</v>
      </c>
      <c r="C1110" s="98" t="s">
        <v>189</v>
      </c>
      <c r="D1110" s="11" t="s">
        <v>51</v>
      </c>
      <c r="E1110" s="11" t="s">
        <v>303</v>
      </c>
      <c r="F1110" s="12" t="s">
        <v>48</v>
      </c>
      <c r="G1110" s="12" t="s">
        <v>510</v>
      </c>
      <c r="H1110" s="12" t="s">
        <v>306</v>
      </c>
      <c r="I1110" s="103" t="s">
        <v>504</v>
      </c>
      <c r="J1110" s="11" t="str">
        <f>"12-16h"</f>
        <v>12-16h</v>
      </c>
      <c r="K1110" s="12" t="s">
        <v>47</v>
      </c>
      <c r="L1110" s="69" t="s">
        <v>519</v>
      </c>
      <c r="M1110" s="11">
        <v>1</v>
      </c>
      <c r="N1110" s="96">
        <v>1</v>
      </c>
      <c r="O1110" s="83"/>
      <c r="P1110" s="84"/>
      <c r="Q1110" s="84">
        <v>1</v>
      </c>
      <c r="R1110" s="84"/>
      <c r="S1110" s="84"/>
      <c r="T1110" s="84"/>
      <c r="U1110" s="84"/>
      <c r="V1110" s="84"/>
      <c r="W1110" s="84"/>
      <c r="X1110" s="85"/>
      <c r="Y1110" s="2">
        <v>1</v>
      </c>
      <c r="Z1110" s="2">
        <f t="shared" si="56"/>
        <v>1</v>
      </c>
      <c r="AA1110" s="2">
        <v>1</v>
      </c>
    </row>
    <row r="1111" spans="1:27" ht="12" customHeight="1">
      <c r="A1111" s="10">
        <v>1107</v>
      </c>
      <c r="B1111" s="98" t="s">
        <v>291</v>
      </c>
      <c r="C1111" s="98" t="s">
        <v>291</v>
      </c>
      <c r="D1111" s="11" t="s">
        <v>25</v>
      </c>
      <c r="E1111" s="11" t="s">
        <v>303</v>
      </c>
      <c r="F1111" s="12" t="s">
        <v>49</v>
      </c>
      <c r="G1111" s="12" t="s">
        <v>510</v>
      </c>
      <c r="H1111" s="12" t="s">
        <v>306</v>
      </c>
      <c r="I1111" s="11" t="s">
        <v>504</v>
      </c>
      <c r="J1111" s="11" t="str">
        <f>"12-16h"</f>
        <v>12-16h</v>
      </c>
      <c r="K1111" s="12" t="s">
        <v>512</v>
      </c>
      <c r="L1111" s="69" t="s">
        <v>519</v>
      </c>
      <c r="M1111" s="11">
        <v>1</v>
      </c>
      <c r="N1111" s="96"/>
      <c r="O1111" s="83"/>
      <c r="P1111" s="84"/>
      <c r="Q1111" s="84"/>
      <c r="R1111" s="84"/>
      <c r="S1111" s="84"/>
      <c r="T1111" s="84"/>
      <c r="U1111" s="84"/>
      <c r="V1111" s="84"/>
      <c r="W1111" s="84"/>
      <c r="X1111" s="85"/>
      <c r="Z1111" s="2">
        <f t="shared" si="56"/>
        <v>0</v>
      </c>
      <c r="AA1111" s="2">
        <v>0</v>
      </c>
    </row>
    <row r="1112" spans="1:27" ht="12" customHeight="1">
      <c r="A1112" s="10">
        <v>1108</v>
      </c>
      <c r="B1112" s="98" t="s">
        <v>291</v>
      </c>
      <c r="C1112" s="98" t="s">
        <v>291</v>
      </c>
      <c r="D1112" s="11" t="s">
        <v>51</v>
      </c>
      <c r="E1112" s="11" t="s">
        <v>303</v>
      </c>
      <c r="F1112" s="12" t="s">
        <v>50</v>
      </c>
      <c r="G1112" s="12" t="s">
        <v>310</v>
      </c>
      <c r="H1112" s="12" t="s">
        <v>306</v>
      </c>
      <c r="I1112" s="11" t="s">
        <v>504</v>
      </c>
      <c r="J1112" s="12" t="str">
        <f>"≥17h"</f>
        <v>≥17h</v>
      </c>
      <c r="K1112" s="12" t="s">
        <v>47</v>
      </c>
      <c r="L1112" s="69" t="s">
        <v>519</v>
      </c>
      <c r="M1112" s="11">
        <v>1</v>
      </c>
      <c r="N1112" s="96"/>
      <c r="O1112" s="83"/>
      <c r="P1112" s="84"/>
      <c r="Q1112" s="84"/>
      <c r="R1112" s="84"/>
      <c r="S1112" s="84"/>
      <c r="T1112" s="84"/>
      <c r="U1112" s="84"/>
      <c r="V1112" s="84"/>
      <c r="W1112" s="84"/>
      <c r="X1112" s="85"/>
      <c r="Z1112" s="2">
        <f t="shared" si="56"/>
        <v>0</v>
      </c>
      <c r="AA1112" s="2">
        <v>0</v>
      </c>
    </row>
    <row r="1113" spans="1:27" ht="12" customHeight="1">
      <c r="A1113" s="10">
        <v>1109</v>
      </c>
      <c r="B1113" s="98" t="s">
        <v>192</v>
      </c>
      <c r="C1113" s="98" t="s">
        <v>191</v>
      </c>
      <c r="D1113" s="11" t="s">
        <v>51</v>
      </c>
      <c r="E1113" s="11" t="s">
        <v>303</v>
      </c>
      <c r="F1113" s="12" t="s">
        <v>49</v>
      </c>
      <c r="G1113" s="12" t="s">
        <v>510</v>
      </c>
      <c r="H1113" s="12" t="s">
        <v>306</v>
      </c>
      <c r="I1113" s="11" t="s">
        <v>504</v>
      </c>
      <c r="J1113" s="12" t="str">
        <f>"≥17h"</f>
        <v>≥17h</v>
      </c>
      <c r="K1113" s="12" t="s">
        <v>47</v>
      </c>
      <c r="L1113" s="69" t="s">
        <v>519</v>
      </c>
      <c r="M1113" s="11">
        <v>1</v>
      </c>
      <c r="N1113" s="96"/>
      <c r="O1113" s="83"/>
      <c r="P1113" s="84"/>
      <c r="Q1113" s="84"/>
      <c r="R1113" s="84"/>
      <c r="S1113" s="84"/>
      <c r="T1113" s="84"/>
      <c r="U1113" s="84"/>
      <c r="V1113" s="84"/>
      <c r="W1113" s="84"/>
      <c r="X1113" s="85"/>
      <c r="Z1113" s="2">
        <f t="shared" si="56"/>
        <v>0</v>
      </c>
      <c r="AA1113" s="2">
        <v>0</v>
      </c>
    </row>
    <row r="1114" spans="1:27" ht="12" customHeight="1">
      <c r="A1114" s="10">
        <v>1110</v>
      </c>
      <c r="B1114" s="98" t="s">
        <v>192</v>
      </c>
      <c r="C1114" s="98" t="s">
        <v>191</v>
      </c>
      <c r="D1114" s="11" t="s">
        <v>51</v>
      </c>
      <c r="E1114" s="11" t="s">
        <v>303</v>
      </c>
      <c r="F1114" s="12" t="s">
        <v>50</v>
      </c>
      <c r="G1114" s="12" t="s">
        <v>510</v>
      </c>
      <c r="H1114" s="12" t="s">
        <v>306</v>
      </c>
      <c r="I1114" s="103" t="s">
        <v>504</v>
      </c>
      <c r="J1114" s="12" t="str">
        <f>"≥17h"</f>
        <v>≥17h</v>
      </c>
      <c r="K1114" s="12" t="s">
        <v>513</v>
      </c>
      <c r="L1114" s="69" t="s">
        <v>519</v>
      </c>
      <c r="M1114" s="11"/>
      <c r="N1114" s="96"/>
      <c r="O1114" s="83"/>
      <c r="P1114" s="84"/>
      <c r="Q1114" s="84"/>
      <c r="R1114" s="84"/>
      <c r="S1114" s="84"/>
      <c r="T1114" s="84"/>
      <c r="U1114" s="84"/>
      <c r="V1114" s="84"/>
      <c r="W1114" s="84"/>
      <c r="X1114" s="85"/>
      <c r="Z1114" s="2">
        <f t="shared" si="56"/>
        <v>0</v>
      </c>
      <c r="AA1114" s="2">
        <v>0</v>
      </c>
    </row>
    <row r="1115" spans="1:27" ht="12" customHeight="1">
      <c r="A1115" s="10">
        <v>1111</v>
      </c>
      <c r="B1115" s="98" t="s">
        <v>291</v>
      </c>
      <c r="C1115" s="98" t="s">
        <v>291</v>
      </c>
      <c r="D1115" s="11" t="s">
        <v>51</v>
      </c>
      <c r="E1115" s="11" t="s">
        <v>303</v>
      </c>
      <c r="F1115" s="12" t="s">
        <v>50</v>
      </c>
      <c r="G1115" s="12" t="s">
        <v>510</v>
      </c>
      <c r="H1115" s="12" t="s">
        <v>307</v>
      </c>
      <c r="I1115" s="11" t="s">
        <v>507</v>
      </c>
      <c r="J1115" s="12" t="str">
        <f>"≥17h"</f>
        <v>≥17h</v>
      </c>
      <c r="K1115" s="12" t="s">
        <v>513</v>
      </c>
      <c r="L1115" s="69" t="s">
        <v>519</v>
      </c>
      <c r="M1115" s="11">
        <v>1</v>
      </c>
      <c r="N1115" s="96"/>
      <c r="O1115" s="83"/>
      <c r="P1115" s="84"/>
      <c r="Q1115" s="84"/>
      <c r="R1115" s="84"/>
      <c r="S1115" s="84"/>
      <c r="T1115" s="84"/>
      <c r="U1115" s="84"/>
      <c r="V1115" s="84"/>
      <c r="W1115" s="84"/>
      <c r="X1115" s="85"/>
      <c r="Z1115" s="2">
        <f t="shared" si="56"/>
        <v>0</v>
      </c>
      <c r="AA1115" s="2">
        <v>0</v>
      </c>
    </row>
    <row r="1116" spans="1:27" ht="12" customHeight="1">
      <c r="A1116" s="10">
        <v>1112</v>
      </c>
      <c r="B1116" s="98" t="s">
        <v>192</v>
      </c>
      <c r="C1116" s="98" t="s">
        <v>191</v>
      </c>
      <c r="D1116" s="11" t="s">
        <v>51</v>
      </c>
      <c r="E1116" s="11" t="s">
        <v>303</v>
      </c>
      <c r="F1116" s="12" t="s">
        <v>50</v>
      </c>
      <c r="G1116" s="12" t="s">
        <v>510</v>
      </c>
      <c r="H1116" s="12" t="s">
        <v>306</v>
      </c>
      <c r="I1116" s="12" t="s">
        <v>505</v>
      </c>
      <c r="J1116" s="12" t="str">
        <f>"≥17h"</f>
        <v>≥17h</v>
      </c>
      <c r="K1116" s="12" t="s">
        <v>513</v>
      </c>
      <c r="L1116" s="69" t="s">
        <v>519</v>
      </c>
      <c r="M1116" s="11">
        <v>1</v>
      </c>
      <c r="N1116" s="96"/>
      <c r="O1116" s="83"/>
      <c r="P1116" s="84"/>
      <c r="Q1116" s="84"/>
      <c r="R1116" s="84"/>
      <c r="S1116" s="84"/>
      <c r="T1116" s="84"/>
      <c r="U1116" s="84"/>
      <c r="V1116" s="84"/>
      <c r="W1116" s="84"/>
      <c r="X1116" s="85"/>
      <c r="Z1116" s="2">
        <f t="shared" si="56"/>
        <v>0</v>
      </c>
      <c r="AA1116" s="2">
        <v>0</v>
      </c>
    </row>
    <row r="1117" spans="1:27" ht="12" customHeight="1">
      <c r="A1117" s="10">
        <v>1113</v>
      </c>
      <c r="B1117" s="98" t="s">
        <v>281</v>
      </c>
      <c r="C1117" s="98" t="s">
        <v>281</v>
      </c>
      <c r="D1117" s="11" t="s">
        <v>51</v>
      </c>
      <c r="E1117" s="11" t="s">
        <v>303</v>
      </c>
      <c r="F1117" s="12" t="s">
        <v>48</v>
      </c>
      <c r="G1117" s="12" t="s">
        <v>310</v>
      </c>
      <c r="H1117" s="12" t="s">
        <v>306</v>
      </c>
      <c r="I1117" s="11" t="s">
        <v>507</v>
      </c>
      <c r="J1117" s="11" t="str">
        <f>"12-16h"</f>
        <v>12-16h</v>
      </c>
      <c r="K1117" s="12" t="s">
        <v>47</v>
      </c>
      <c r="L1117" s="69" t="s">
        <v>519</v>
      </c>
      <c r="M1117" s="11">
        <v>1</v>
      </c>
      <c r="N1117" s="96"/>
      <c r="O1117" s="83"/>
      <c r="P1117" s="84"/>
      <c r="Q1117" s="84"/>
      <c r="R1117" s="84"/>
      <c r="S1117" s="84"/>
      <c r="T1117" s="84"/>
      <c r="U1117" s="84"/>
      <c r="V1117" s="84"/>
      <c r="W1117" s="84"/>
      <c r="X1117" s="85"/>
      <c r="Z1117" s="2">
        <f t="shared" si="56"/>
        <v>0</v>
      </c>
      <c r="AA1117" s="2">
        <v>0</v>
      </c>
    </row>
    <row r="1118" spans="1:27" ht="12" customHeight="1">
      <c r="A1118" s="10">
        <v>1114</v>
      </c>
      <c r="B1118" s="98" t="s">
        <v>281</v>
      </c>
      <c r="C1118" s="98" t="s">
        <v>281</v>
      </c>
      <c r="D1118" s="11" t="s">
        <v>25</v>
      </c>
      <c r="E1118" s="11" t="s">
        <v>304</v>
      </c>
      <c r="F1118" s="12" t="s">
        <v>48</v>
      </c>
      <c r="G1118" s="12" t="s">
        <v>310</v>
      </c>
      <c r="H1118" s="12" t="s">
        <v>306</v>
      </c>
      <c r="I1118" s="103" t="s">
        <v>504</v>
      </c>
      <c r="J1118" s="11" t="str">
        <f>"12-16h"</f>
        <v>12-16h</v>
      </c>
      <c r="K1118" s="12" t="s">
        <v>512</v>
      </c>
      <c r="L1118" s="69" t="s">
        <v>519</v>
      </c>
      <c r="M1118" s="11">
        <v>1</v>
      </c>
      <c r="N1118" s="96"/>
      <c r="O1118" s="83"/>
      <c r="P1118" s="84"/>
      <c r="Q1118" s="84"/>
      <c r="R1118" s="84"/>
      <c r="S1118" s="84"/>
      <c r="T1118" s="84"/>
      <c r="U1118" s="84"/>
      <c r="V1118" s="84"/>
      <c r="W1118" s="84"/>
      <c r="X1118" s="85"/>
      <c r="Z1118" s="2">
        <f t="shared" si="56"/>
        <v>0</v>
      </c>
      <c r="AA1118" s="2">
        <v>0</v>
      </c>
    </row>
    <row r="1119" spans="1:27" ht="12" customHeight="1">
      <c r="A1119" s="10">
        <v>1115</v>
      </c>
      <c r="B1119" s="98" t="s">
        <v>131</v>
      </c>
      <c r="C1119" s="98" t="s">
        <v>131</v>
      </c>
      <c r="D1119" s="11" t="s">
        <v>52</v>
      </c>
      <c r="E1119" s="11" t="s">
        <v>304</v>
      </c>
      <c r="F1119" s="12" t="s">
        <v>49</v>
      </c>
      <c r="G1119" s="12" t="s">
        <v>310</v>
      </c>
      <c r="H1119" s="12" t="s">
        <v>306</v>
      </c>
      <c r="I1119" s="103" t="s">
        <v>504</v>
      </c>
      <c r="J1119" s="12" t="str">
        <f>"≥17h"</f>
        <v>≥17h</v>
      </c>
      <c r="K1119" s="12" t="s">
        <v>47</v>
      </c>
      <c r="L1119" s="69" t="s">
        <v>519</v>
      </c>
      <c r="M1119" s="11"/>
      <c r="N1119" s="96"/>
      <c r="O1119" s="83"/>
      <c r="P1119" s="84"/>
      <c r="Q1119" s="84"/>
      <c r="R1119" s="84"/>
      <c r="S1119" s="84"/>
      <c r="T1119" s="84"/>
      <c r="U1119" s="84"/>
      <c r="V1119" s="84"/>
      <c r="W1119" s="84"/>
      <c r="X1119" s="85"/>
      <c r="Z1119" s="2">
        <f t="shared" si="56"/>
        <v>0</v>
      </c>
      <c r="AA1119" s="2">
        <v>0</v>
      </c>
    </row>
    <row r="1120" spans="1:27" ht="12" customHeight="1">
      <c r="A1120" s="10">
        <v>1116</v>
      </c>
      <c r="B1120" s="98" t="s">
        <v>136</v>
      </c>
      <c r="C1120" s="98" t="s">
        <v>131</v>
      </c>
      <c r="D1120" s="11" t="s">
        <v>52</v>
      </c>
      <c r="E1120" s="11" t="s">
        <v>303</v>
      </c>
      <c r="F1120" s="12" t="s">
        <v>50</v>
      </c>
      <c r="G1120" s="12" t="s">
        <v>510</v>
      </c>
      <c r="H1120" s="12" t="s">
        <v>306</v>
      </c>
      <c r="I1120" s="103" t="s">
        <v>504</v>
      </c>
      <c r="J1120" s="12" t="str">
        <f>"≥17h"</f>
        <v>≥17h</v>
      </c>
      <c r="K1120" s="12" t="s">
        <v>47</v>
      </c>
      <c r="L1120" s="69" t="s">
        <v>519</v>
      </c>
      <c r="M1120" s="11">
        <v>1</v>
      </c>
      <c r="N1120" s="96">
        <v>1</v>
      </c>
      <c r="O1120" s="83"/>
      <c r="P1120" s="84"/>
      <c r="Q1120" s="84">
        <v>1</v>
      </c>
      <c r="R1120" s="84"/>
      <c r="S1120" s="84"/>
      <c r="T1120" s="84"/>
      <c r="U1120" s="84"/>
      <c r="V1120" s="84"/>
      <c r="W1120" s="84"/>
      <c r="X1120" s="85"/>
      <c r="Y1120" s="2">
        <v>1</v>
      </c>
      <c r="Z1120" s="2">
        <f t="shared" si="56"/>
        <v>1</v>
      </c>
      <c r="AA1120" s="2">
        <v>1</v>
      </c>
    </row>
    <row r="1121" spans="1:27" ht="12" customHeight="1">
      <c r="A1121" s="10">
        <v>1117</v>
      </c>
      <c r="B1121" s="98" t="s">
        <v>241</v>
      </c>
      <c r="C1121" s="98" t="s">
        <v>241</v>
      </c>
      <c r="D1121" s="11" t="s">
        <v>51</v>
      </c>
      <c r="E1121" s="11" t="s">
        <v>303</v>
      </c>
      <c r="F1121" s="12" t="s">
        <v>48</v>
      </c>
      <c r="G1121" s="12" t="s">
        <v>510</v>
      </c>
      <c r="H1121" s="12" t="s">
        <v>307</v>
      </c>
      <c r="I1121" s="11" t="s">
        <v>507</v>
      </c>
      <c r="J1121" s="11" t="str">
        <f>"12-16h"</f>
        <v>12-16h</v>
      </c>
      <c r="K1121" s="12" t="s">
        <v>513</v>
      </c>
      <c r="L1121" s="69" t="s">
        <v>519</v>
      </c>
      <c r="M1121" s="11"/>
      <c r="N1121" s="96"/>
      <c r="O1121" s="83"/>
      <c r="P1121" s="84"/>
      <c r="Q1121" s="84"/>
      <c r="R1121" s="84"/>
      <c r="S1121" s="84"/>
      <c r="T1121" s="84"/>
      <c r="U1121" s="84"/>
      <c r="V1121" s="84"/>
      <c r="W1121" s="84"/>
      <c r="X1121" s="85"/>
      <c r="Z1121" s="2">
        <f t="shared" si="56"/>
        <v>0</v>
      </c>
      <c r="AA1121" s="2">
        <v>0</v>
      </c>
    </row>
    <row r="1122" spans="1:27" ht="12" customHeight="1">
      <c r="A1122" s="10">
        <v>1118</v>
      </c>
      <c r="B1122" s="98" t="s">
        <v>72</v>
      </c>
      <c r="C1122" s="98" t="s">
        <v>72</v>
      </c>
      <c r="D1122" s="11" t="s">
        <v>52</v>
      </c>
      <c r="E1122" s="11" t="s">
        <v>304</v>
      </c>
      <c r="F1122" s="12" t="s">
        <v>50</v>
      </c>
      <c r="G1122" s="12" t="s">
        <v>510</v>
      </c>
      <c r="H1122" s="12" t="s">
        <v>308</v>
      </c>
      <c r="I1122" s="11" t="s">
        <v>507</v>
      </c>
      <c r="J1122" s="12" t="str">
        <f>"≥17h"</f>
        <v>≥17h</v>
      </c>
      <c r="K1122" s="12" t="s">
        <v>513</v>
      </c>
      <c r="L1122" s="69" t="s">
        <v>519</v>
      </c>
      <c r="M1122" s="11">
        <v>1</v>
      </c>
      <c r="N1122" s="96"/>
      <c r="O1122" s="83"/>
      <c r="P1122" s="84"/>
      <c r="Q1122" s="84"/>
      <c r="R1122" s="84"/>
      <c r="S1122" s="84"/>
      <c r="T1122" s="84"/>
      <c r="U1122" s="84"/>
      <c r="V1122" s="84"/>
      <c r="W1122" s="84"/>
      <c r="X1122" s="85"/>
      <c r="Z1122" s="2">
        <f t="shared" si="56"/>
        <v>0</v>
      </c>
      <c r="AA1122" s="2">
        <v>0</v>
      </c>
    </row>
    <row r="1123" spans="1:27" ht="12" customHeight="1">
      <c r="A1123" s="10">
        <v>1119</v>
      </c>
      <c r="B1123" s="98" t="s">
        <v>256</v>
      </c>
      <c r="C1123" s="98" t="s">
        <v>256</v>
      </c>
      <c r="D1123" s="11" t="s">
        <v>52</v>
      </c>
      <c r="E1123" s="11" t="s">
        <v>303</v>
      </c>
      <c r="F1123" s="12" t="s">
        <v>49</v>
      </c>
      <c r="G1123" s="12" t="s">
        <v>310</v>
      </c>
      <c r="H1123" s="12" t="s">
        <v>306</v>
      </c>
      <c r="I1123" s="11" t="s">
        <v>507</v>
      </c>
      <c r="J1123" s="12" t="str">
        <f>"≥17h"</f>
        <v>≥17h</v>
      </c>
      <c r="K1123" s="12" t="s">
        <v>47</v>
      </c>
      <c r="L1123" s="69" t="s">
        <v>519</v>
      </c>
      <c r="M1123" s="11"/>
      <c r="N1123" s="96"/>
      <c r="O1123" s="83"/>
      <c r="P1123" s="84"/>
      <c r="Q1123" s="84"/>
      <c r="R1123" s="84"/>
      <c r="S1123" s="84"/>
      <c r="T1123" s="84"/>
      <c r="U1123" s="84"/>
      <c r="V1123" s="84"/>
      <c r="W1123" s="84"/>
      <c r="X1123" s="85"/>
      <c r="Z1123" s="2">
        <f t="shared" si="56"/>
        <v>0</v>
      </c>
      <c r="AA1123" s="2">
        <v>0</v>
      </c>
    </row>
    <row r="1124" spans="1:27" ht="12" customHeight="1">
      <c r="A1124" s="10">
        <v>1120</v>
      </c>
      <c r="B1124" s="98" t="s">
        <v>74</v>
      </c>
      <c r="C1124" s="98" t="s">
        <v>75</v>
      </c>
      <c r="D1124" s="11" t="s">
        <v>25</v>
      </c>
      <c r="E1124" s="11" t="s">
        <v>303</v>
      </c>
      <c r="F1124" s="12" t="s">
        <v>48</v>
      </c>
      <c r="G1124" s="12" t="s">
        <v>310</v>
      </c>
      <c r="H1124" s="12" t="s">
        <v>306</v>
      </c>
      <c r="I1124" s="11" t="s">
        <v>504</v>
      </c>
      <c r="J1124" s="11" t="str">
        <f>"12-16h"</f>
        <v>12-16h</v>
      </c>
      <c r="K1124" s="12" t="s">
        <v>513</v>
      </c>
      <c r="L1124" s="69" t="s">
        <v>519</v>
      </c>
      <c r="M1124" s="11">
        <v>1</v>
      </c>
      <c r="N1124" s="96"/>
      <c r="O1124" s="83"/>
      <c r="P1124" s="84"/>
      <c r="Q1124" s="84"/>
      <c r="R1124" s="84"/>
      <c r="S1124" s="84"/>
      <c r="T1124" s="84"/>
      <c r="U1124" s="84"/>
      <c r="V1124" s="84"/>
      <c r="W1124" s="84"/>
      <c r="X1124" s="85"/>
      <c r="Z1124" s="2">
        <f t="shared" si="56"/>
        <v>0</v>
      </c>
      <c r="AA1124" s="2">
        <v>0</v>
      </c>
    </row>
    <row r="1125" spans="1:27" ht="12" customHeight="1">
      <c r="A1125" s="10">
        <v>1121</v>
      </c>
      <c r="B1125" s="98" t="s">
        <v>264</v>
      </c>
      <c r="C1125" s="98" t="s">
        <v>264</v>
      </c>
      <c r="D1125" s="11" t="s">
        <v>51</v>
      </c>
      <c r="E1125" s="11" t="s">
        <v>303</v>
      </c>
      <c r="F1125" s="12" t="s">
        <v>48</v>
      </c>
      <c r="G1125" s="12" t="s">
        <v>310</v>
      </c>
      <c r="H1125" s="12" t="s">
        <v>308</v>
      </c>
      <c r="I1125" s="11" t="s">
        <v>507</v>
      </c>
      <c r="J1125" s="12" t="str">
        <f>"≥17h"</f>
        <v>≥17h</v>
      </c>
      <c r="K1125" s="12" t="s">
        <v>512</v>
      </c>
      <c r="L1125" s="69" t="s">
        <v>519</v>
      </c>
      <c r="M1125" s="11">
        <v>1</v>
      </c>
      <c r="N1125" s="96"/>
      <c r="O1125" s="83"/>
      <c r="P1125" s="84"/>
      <c r="Q1125" s="84"/>
      <c r="R1125" s="84"/>
      <c r="S1125" s="84"/>
      <c r="T1125" s="84"/>
      <c r="U1125" s="84"/>
      <c r="V1125" s="84"/>
      <c r="W1125" s="84"/>
      <c r="X1125" s="85"/>
      <c r="Z1125" s="2">
        <f t="shared" si="56"/>
        <v>0</v>
      </c>
      <c r="AA1125" s="2">
        <v>0</v>
      </c>
    </row>
    <row r="1126" spans="1:27" ht="12" customHeight="1">
      <c r="A1126" s="10">
        <v>1122</v>
      </c>
      <c r="B1126" s="98" t="s">
        <v>264</v>
      </c>
      <c r="C1126" s="98" t="s">
        <v>264</v>
      </c>
      <c r="D1126" s="11" t="s">
        <v>52</v>
      </c>
      <c r="E1126" s="11" t="s">
        <v>304</v>
      </c>
      <c r="F1126" s="12" t="s">
        <v>48</v>
      </c>
      <c r="G1126" s="12" t="s">
        <v>310</v>
      </c>
      <c r="H1126" s="12" t="s">
        <v>306</v>
      </c>
      <c r="I1126" s="11" t="s">
        <v>507</v>
      </c>
      <c r="J1126" s="12" t="str">
        <f>"≥17h"</f>
        <v>≥17h</v>
      </c>
      <c r="K1126" s="12" t="s">
        <v>47</v>
      </c>
      <c r="L1126" s="69" t="s">
        <v>519</v>
      </c>
      <c r="M1126" s="11"/>
      <c r="N1126" s="96"/>
      <c r="O1126" s="83"/>
      <c r="P1126" s="84"/>
      <c r="Q1126" s="84"/>
      <c r="R1126" s="84"/>
      <c r="S1126" s="84"/>
      <c r="T1126" s="84"/>
      <c r="U1126" s="84"/>
      <c r="V1126" s="84"/>
      <c r="W1126" s="84"/>
      <c r="X1126" s="85"/>
      <c r="Z1126" s="2">
        <f t="shared" si="56"/>
        <v>0</v>
      </c>
      <c r="AA1126" s="2">
        <v>0</v>
      </c>
    </row>
    <row r="1127" spans="1:27" ht="12" customHeight="1">
      <c r="A1127" s="10">
        <v>1123</v>
      </c>
      <c r="B1127" s="98" t="s">
        <v>74</v>
      </c>
      <c r="C1127" s="98" t="s">
        <v>75</v>
      </c>
      <c r="D1127" s="11" t="s">
        <v>25</v>
      </c>
      <c r="E1127" s="11" t="s">
        <v>304</v>
      </c>
      <c r="F1127" s="12" t="s">
        <v>48</v>
      </c>
      <c r="G1127" s="12" t="s">
        <v>310</v>
      </c>
      <c r="H1127" s="12" t="s">
        <v>306</v>
      </c>
      <c r="I1127" s="11" t="s">
        <v>504</v>
      </c>
      <c r="J1127" s="11" t="str">
        <f>"12-16h"</f>
        <v>12-16h</v>
      </c>
      <c r="K1127" s="12" t="s">
        <v>47</v>
      </c>
      <c r="L1127" s="69" t="s">
        <v>519</v>
      </c>
      <c r="M1127" s="11">
        <v>1</v>
      </c>
      <c r="N1127" s="96"/>
      <c r="O1127" s="83"/>
      <c r="P1127" s="84"/>
      <c r="Q1127" s="84"/>
      <c r="R1127" s="84"/>
      <c r="S1127" s="84"/>
      <c r="T1127" s="84"/>
      <c r="U1127" s="84"/>
      <c r="V1127" s="84"/>
      <c r="W1127" s="84"/>
      <c r="X1127" s="85"/>
      <c r="Z1127" s="2">
        <f t="shared" si="56"/>
        <v>0</v>
      </c>
      <c r="AA1127" s="2">
        <v>0</v>
      </c>
    </row>
    <row r="1128" spans="1:27" ht="12" customHeight="1">
      <c r="A1128" s="10">
        <v>1124</v>
      </c>
      <c r="B1128" s="98" t="s">
        <v>74</v>
      </c>
      <c r="C1128" s="98" t="s">
        <v>75</v>
      </c>
      <c r="D1128" s="11" t="s">
        <v>51</v>
      </c>
      <c r="E1128" s="11" t="s">
        <v>303</v>
      </c>
      <c r="F1128" s="12" t="s">
        <v>50</v>
      </c>
      <c r="G1128" s="12" t="s">
        <v>310</v>
      </c>
      <c r="H1128" s="12" t="s">
        <v>306</v>
      </c>
      <c r="I1128" s="103" t="s">
        <v>504</v>
      </c>
      <c r="J1128" s="11" t="str">
        <f>"12-16h"</f>
        <v>12-16h</v>
      </c>
      <c r="K1128" s="12" t="s">
        <v>513</v>
      </c>
      <c r="L1128" s="69" t="s">
        <v>519</v>
      </c>
      <c r="M1128" s="11">
        <v>1</v>
      </c>
      <c r="N1128" s="96"/>
      <c r="O1128" s="83"/>
      <c r="P1128" s="84"/>
      <c r="Q1128" s="84"/>
      <c r="R1128" s="84"/>
      <c r="S1128" s="84"/>
      <c r="T1128" s="84"/>
      <c r="U1128" s="84"/>
      <c r="V1128" s="84"/>
      <c r="W1128" s="84"/>
      <c r="X1128" s="85"/>
      <c r="Z1128" s="2">
        <f t="shared" si="56"/>
        <v>0</v>
      </c>
      <c r="AA1128" s="2">
        <v>0</v>
      </c>
    </row>
    <row r="1129" spans="1:27" ht="12" customHeight="1">
      <c r="A1129" s="10">
        <v>1125</v>
      </c>
      <c r="B1129" s="98" t="s">
        <v>72</v>
      </c>
      <c r="C1129" s="98" t="s">
        <v>72</v>
      </c>
      <c r="D1129" s="11" t="s">
        <v>51</v>
      </c>
      <c r="E1129" s="11" t="s">
        <v>303</v>
      </c>
      <c r="F1129" s="12" t="s">
        <v>49</v>
      </c>
      <c r="G1129" s="12" t="s">
        <v>310</v>
      </c>
      <c r="H1129" s="12" t="s">
        <v>306</v>
      </c>
      <c r="I1129" s="11" t="s">
        <v>504</v>
      </c>
      <c r="J1129" s="11" t="str">
        <f>"12-16h"</f>
        <v>12-16h</v>
      </c>
      <c r="K1129" s="12" t="s">
        <v>513</v>
      </c>
      <c r="L1129" s="69" t="s">
        <v>519</v>
      </c>
      <c r="M1129" s="11">
        <v>1</v>
      </c>
      <c r="N1129" s="96"/>
      <c r="O1129" s="83"/>
      <c r="P1129" s="84"/>
      <c r="Q1129" s="84"/>
      <c r="R1129" s="84"/>
      <c r="S1129" s="84"/>
      <c r="T1129" s="84"/>
      <c r="U1129" s="84"/>
      <c r="V1129" s="84"/>
      <c r="W1129" s="84"/>
      <c r="X1129" s="85"/>
      <c r="Z1129" s="2">
        <f t="shared" si="56"/>
        <v>0</v>
      </c>
      <c r="AA1129" s="2">
        <v>0</v>
      </c>
    </row>
    <row r="1130" spans="1:27" ht="12" customHeight="1">
      <c r="A1130" s="10">
        <v>1126</v>
      </c>
      <c r="B1130" s="98" t="s">
        <v>260</v>
      </c>
      <c r="C1130" s="98" t="s">
        <v>260</v>
      </c>
      <c r="D1130" s="11" t="s">
        <v>25</v>
      </c>
      <c r="E1130" s="11" t="s">
        <v>303</v>
      </c>
      <c r="F1130" s="12" t="s">
        <v>50</v>
      </c>
      <c r="G1130" s="12" t="s">
        <v>310</v>
      </c>
      <c r="H1130" s="12" t="s">
        <v>306</v>
      </c>
      <c r="I1130" s="103" t="s">
        <v>504</v>
      </c>
      <c r="J1130" s="11" t="str">
        <f>"12-16h"</f>
        <v>12-16h</v>
      </c>
      <c r="K1130" s="12" t="s">
        <v>512</v>
      </c>
      <c r="L1130" s="69" t="s">
        <v>519</v>
      </c>
      <c r="M1130" s="11">
        <v>1</v>
      </c>
      <c r="N1130" s="96"/>
      <c r="O1130" s="83"/>
      <c r="P1130" s="84"/>
      <c r="Q1130" s="84"/>
      <c r="R1130" s="84"/>
      <c r="S1130" s="84"/>
      <c r="T1130" s="84"/>
      <c r="U1130" s="84"/>
      <c r="V1130" s="84"/>
      <c r="W1130" s="84"/>
      <c r="X1130" s="85"/>
      <c r="Z1130" s="2">
        <f t="shared" si="56"/>
        <v>0</v>
      </c>
      <c r="AA1130" s="2">
        <v>0</v>
      </c>
    </row>
    <row r="1131" spans="1:27" ht="12" customHeight="1">
      <c r="A1131" s="10">
        <v>1127</v>
      </c>
      <c r="B1131" s="98" t="s">
        <v>72</v>
      </c>
      <c r="C1131" s="98" t="s">
        <v>72</v>
      </c>
      <c r="D1131" s="11" t="s">
        <v>51</v>
      </c>
      <c r="E1131" s="11" t="s">
        <v>303</v>
      </c>
      <c r="F1131" s="12" t="s">
        <v>50</v>
      </c>
      <c r="G1131" s="12" t="s">
        <v>310</v>
      </c>
      <c r="H1131" s="12" t="s">
        <v>306</v>
      </c>
      <c r="I1131" s="103" t="s">
        <v>504</v>
      </c>
      <c r="J1131" s="11" t="str">
        <f>"12-16h"</f>
        <v>12-16h</v>
      </c>
      <c r="K1131" s="12" t="s">
        <v>512</v>
      </c>
      <c r="L1131" s="69" t="s">
        <v>519</v>
      </c>
      <c r="M1131" s="11">
        <v>1</v>
      </c>
      <c r="N1131" s="96"/>
      <c r="O1131" s="83"/>
      <c r="P1131" s="84"/>
      <c r="Q1131" s="84"/>
      <c r="R1131" s="84"/>
      <c r="S1131" s="84"/>
      <c r="T1131" s="84"/>
      <c r="U1131" s="84"/>
      <c r="V1131" s="84"/>
      <c r="W1131" s="84"/>
      <c r="X1131" s="85"/>
      <c r="Z1131" s="2">
        <f t="shared" si="56"/>
        <v>0</v>
      </c>
      <c r="AA1131" s="2">
        <v>0</v>
      </c>
    </row>
    <row r="1132" spans="1:27" ht="12" customHeight="1">
      <c r="A1132" s="10">
        <v>1128</v>
      </c>
      <c r="B1132" s="98" t="s">
        <v>281</v>
      </c>
      <c r="C1132" s="98" t="s">
        <v>281</v>
      </c>
      <c r="D1132" s="11" t="s">
        <v>25</v>
      </c>
      <c r="E1132" s="11" t="s">
        <v>304</v>
      </c>
      <c r="F1132" s="12" t="s">
        <v>50</v>
      </c>
      <c r="G1132" s="12" t="s">
        <v>310</v>
      </c>
      <c r="H1132" s="12" t="s">
        <v>306</v>
      </c>
      <c r="I1132" s="11" t="s">
        <v>504</v>
      </c>
      <c r="J1132" s="12" t="str">
        <f>"≥17h"</f>
        <v>≥17h</v>
      </c>
      <c r="K1132" s="12" t="s">
        <v>47</v>
      </c>
      <c r="L1132" s="69" t="s">
        <v>519</v>
      </c>
      <c r="M1132" s="11">
        <v>1</v>
      </c>
      <c r="N1132" s="96">
        <v>1</v>
      </c>
      <c r="O1132" s="83"/>
      <c r="P1132" s="84"/>
      <c r="Q1132" s="84">
        <v>1</v>
      </c>
      <c r="R1132" s="84"/>
      <c r="S1132" s="84"/>
      <c r="T1132" s="84"/>
      <c r="U1132" s="84"/>
      <c r="V1132" s="84"/>
      <c r="W1132" s="84"/>
      <c r="X1132" s="85"/>
      <c r="Y1132" s="2">
        <v>1</v>
      </c>
      <c r="Z1132" s="2">
        <f t="shared" si="56"/>
        <v>1</v>
      </c>
      <c r="AA1132" s="2">
        <v>1</v>
      </c>
    </row>
    <row r="1133" spans="1:27" ht="12" customHeight="1">
      <c r="A1133" s="10">
        <v>1129</v>
      </c>
      <c r="B1133" s="98" t="s">
        <v>261</v>
      </c>
      <c r="C1133" s="98" t="s">
        <v>260</v>
      </c>
      <c r="D1133" s="11" t="s">
        <v>25</v>
      </c>
      <c r="E1133" s="11" t="s">
        <v>304</v>
      </c>
      <c r="F1133" s="12" t="s">
        <v>49</v>
      </c>
      <c r="G1133" s="12" t="s">
        <v>510</v>
      </c>
      <c r="H1133" s="12" t="s">
        <v>308</v>
      </c>
      <c r="I1133" s="11" t="s">
        <v>504</v>
      </c>
      <c r="J1133" s="12" t="str">
        <f>"≥17h"</f>
        <v>≥17h</v>
      </c>
      <c r="K1133" s="12" t="s">
        <v>47</v>
      </c>
      <c r="L1133" s="69" t="s">
        <v>519</v>
      </c>
      <c r="M1133" s="11"/>
      <c r="N1133" s="96"/>
      <c r="O1133" s="83"/>
      <c r="P1133" s="84"/>
      <c r="Q1133" s="84"/>
      <c r="R1133" s="84"/>
      <c r="S1133" s="84"/>
      <c r="T1133" s="84"/>
      <c r="U1133" s="84"/>
      <c r="V1133" s="84"/>
      <c r="W1133" s="84"/>
      <c r="X1133" s="85"/>
      <c r="Z1133" s="2">
        <f t="shared" si="56"/>
        <v>0</v>
      </c>
      <c r="AA1133" s="2">
        <v>0</v>
      </c>
    </row>
    <row r="1134" spans="1:27" ht="12" customHeight="1">
      <c r="A1134" s="10">
        <v>1130</v>
      </c>
      <c r="B1134" s="98" t="s">
        <v>265</v>
      </c>
      <c r="C1134" s="98" t="s">
        <v>264</v>
      </c>
      <c r="D1134" s="11" t="s">
        <v>51</v>
      </c>
      <c r="E1134" s="11" t="s">
        <v>303</v>
      </c>
      <c r="F1134" s="12" t="s">
        <v>49</v>
      </c>
      <c r="G1134" s="12" t="s">
        <v>510</v>
      </c>
      <c r="H1134" s="12" t="s">
        <v>308</v>
      </c>
      <c r="I1134" s="11" t="s">
        <v>507</v>
      </c>
      <c r="J1134" s="12" t="str">
        <f>"≥17h"</f>
        <v>≥17h</v>
      </c>
      <c r="K1134" s="12" t="s">
        <v>513</v>
      </c>
      <c r="L1134" s="69" t="s">
        <v>519</v>
      </c>
      <c r="M1134" s="11">
        <v>1</v>
      </c>
      <c r="N1134" s="96"/>
      <c r="O1134" s="83"/>
      <c r="P1134" s="84"/>
      <c r="Q1134" s="84"/>
      <c r="R1134" s="84"/>
      <c r="S1134" s="84"/>
      <c r="T1134" s="84"/>
      <c r="U1134" s="84"/>
      <c r="V1134" s="84"/>
      <c r="W1134" s="84"/>
      <c r="X1134" s="85"/>
      <c r="Z1134" s="2">
        <f t="shared" si="56"/>
        <v>0</v>
      </c>
      <c r="AA1134" s="2">
        <v>0</v>
      </c>
    </row>
    <row r="1135" spans="1:27" ht="12" customHeight="1">
      <c r="A1135" s="10">
        <v>1131</v>
      </c>
      <c r="B1135" s="98" t="s">
        <v>282</v>
      </c>
      <c r="C1135" s="98" t="s">
        <v>281</v>
      </c>
      <c r="D1135" s="11" t="s">
        <v>25</v>
      </c>
      <c r="E1135" s="11" t="s">
        <v>303</v>
      </c>
      <c r="F1135" s="12" t="s">
        <v>48</v>
      </c>
      <c r="G1135" s="12" t="s">
        <v>510</v>
      </c>
      <c r="H1135" s="12" t="s">
        <v>307</v>
      </c>
      <c r="I1135" s="11" t="s">
        <v>504</v>
      </c>
      <c r="J1135" s="12" t="str">
        <f>"≥17h"</f>
        <v>≥17h</v>
      </c>
      <c r="K1135" s="12" t="s">
        <v>47</v>
      </c>
      <c r="L1135" s="69" t="s">
        <v>519</v>
      </c>
      <c r="M1135" s="11"/>
      <c r="N1135" s="96"/>
      <c r="O1135" s="83"/>
      <c r="P1135" s="84"/>
      <c r="Q1135" s="84"/>
      <c r="R1135" s="84"/>
      <c r="S1135" s="84"/>
      <c r="T1135" s="84"/>
      <c r="U1135" s="84"/>
      <c r="V1135" s="84"/>
      <c r="W1135" s="84"/>
      <c r="X1135" s="85"/>
      <c r="Z1135" s="2">
        <f t="shared" si="56"/>
        <v>0</v>
      </c>
      <c r="AA1135" s="2">
        <v>0</v>
      </c>
    </row>
    <row r="1136" spans="1:27" ht="12" customHeight="1">
      <c r="A1136" s="10">
        <v>1132</v>
      </c>
      <c r="B1136" s="98" t="s">
        <v>282</v>
      </c>
      <c r="C1136" s="98" t="s">
        <v>281</v>
      </c>
      <c r="D1136" s="11" t="s">
        <v>51</v>
      </c>
      <c r="E1136" s="11" t="s">
        <v>304</v>
      </c>
      <c r="F1136" s="12" t="s">
        <v>50</v>
      </c>
      <c r="G1136" s="12" t="s">
        <v>510</v>
      </c>
      <c r="H1136" s="12" t="s">
        <v>307</v>
      </c>
      <c r="I1136" s="11" t="s">
        <v>504</v>
      </c>
      <c r="J1136" s="11" t="str">
        <f>"12-16h"</f>
        <v>12-16h</v>
      </c>
      <c r="K1136" s="12" t="s">
        <v>512</v>
      </c>
      <c r="L1136" s="69" t="s">
        <v>519</v>
      </c>
      <c r="M1136" s="11">
        <v>1</v>
      </c>
      <c r="N1136" s="96"/>
      <c r="O1136" s="83"/>
      <c r="P1136" s="84"/>
      <c r="Q1136" s="84"/>
      <c r="R1136" s="84"/>
      <c r="S1136" s="84"/>
      <c r="T1136" s="84"/>
      <c r="U1136" s="84"/>
      <c r="V1136" s="84"/>
      <c r="W1136" s="84"/>
      <c r="X1136" s="85"/>
      <c r="Z1136" s="2">
        <f t="shared" si="56"/>
        <v>0</v>
      </c>
      <c r="AA1136" s="2">
        <v>0</v>
      </c>
    </row>
    <row r="1137" spans="1:27" ht="12" customHeight="1">
      <c r="A1137" s="10">
        <v>1133</v>
      </c>
      <c r="B1137" s="98" t="s">
        <v>282</v>
      </c>
      <c r="C1137" s="98" t="s">
        <v>281</v>
      </c>
      <c r="D1137" s="11" t="s">
        <v>51</v>
      </c>
      <c r="E1137" s="11" t="s">
        <v>303</v>
      </c>
      <c r="F1137" s="12" t="s">
        <v>50</v>
      </c>
      <c r="G1137" s="12" t="s">
        <v>510</v>
      </c>
      <c r="H1137" s="12" t="s">
        <v>306</v>
      </c>
      <c r="I1137" s="103" t="s">
        <v>504</v>
      </c>
      <c r="J1137" s="12" t="str">
        <f>"≥17h"</f>
        <v>≥17h</v>
      </c>
      <c r="K1137" s="12" t="s">
        <v>512</v>
      </c>
      <c r="L1137" s="69" t="s">
        <v>519</v>
      </c>
      <c r="M1137" s="11"/>
      <c r="N1137" s="96"/>
      <c r="O1137" s="83"/>
      <c r="P1137" s="84"/>
      <c r="Q1137" s="84"/>
      <c r="R1137" s="84"/>
      <c r="S1137" s="84"/>
      <c r="T1137" s="84"/>
      <c r="U1137" s="84"/>
      <c r="V1137" s="84"/>
      <c r="W1137" s="84"/>
      <c r="X1137" s="85"/>
      <c r="Z1137" s="2">
        <f t="shared" si="56"/>
        <v>0</v>
      </c>
      <c r="AA1137" s="2">
        <v>0</v>
      </c>
    </row>
    <row r="1138" spans="1:27" ht="12" customHeight="1">
      <c r="A1138" s="10">
        <v>1134</v>
      </c>
      <c r="B1138" s="98" t="s">
        <v>282</v>
      </c>
      <c r="C1138" s="98" t="s">
        <v>281</v>
      </c>
      <c r="D1138" s="11" t="s">
        <v>51</v>
      </c>
      <c r="E1138" s="11" t="s">
        <v>303</v>
      </c>
      <c r="F1138" s="12" t="s">
        <v>49</v>
      </c>
      <c r="G1138" s="12" t="s">
        <v>510</v>
      </c>
      <c r="H1138" s="12" t="s">
        <v>306</v>
      </c>
      <c r="I1138" s="11" t="s">
        <v>507</v>
      </c>
      <c r="J1138" s="11" t="str">
        <f>"12-16h"</f>
        <v>12-16h</v>
      </c>
      <c r="K1138" s="12" t="s">
        <v>513</v>
      </c>
      <c r="L1138" s="69" t="s">
        <v>519</v>
      </c>
      <c r="M1138" s="11">
        <v>1</v>
      </c>
      <c r="N1138" s="96"/>
      <c r="O1138" s="83"/>
      <c r="P1138" s="84"/>
      <c r="Q1138" s="84"/>
      <c r="R1138" s="84"/>
      <c r="S1138" s="84"/>
      <c r="T1138" s="84"/>
      <c r="U1138" s="84"/>
      <c r="V1138" s="84"/>
      <c r="W1138" s="84"/>
      <c r="X1138" s="85"/>
      <c r="Z1138" s="2">
        <f t="shared" si="56"/>
        <v>0</v>
      </c>
      <c r="AA1138" s="2">
        <v>0</v>
      </c>
    </row>
    <row r="1139" spans="1:27" ht="12" customHeight="1">
      <c r="A1139" s="10">
        <v>1135</v>
      </c>
      <c r="B1139" s="98" t="s">
        <v>282</v>
      </c>
      <c r="C1139" s="98" t="s">
        <v>281</v>
      </c>
      <c r="D1139" s="11" t="s">
        <v>51</v>
      </c>
      <c r="E1139" s="11" t="s">
        <v>304</v>
      </c>
      <c r="F1139" s="12" t="s">
        <v>50</v>
      </c>
      <c r="G1139" s="12" t="s">
        <v>510</v>
      </c>
      <c r="H1139" s="12" t="s">
        <v>306</v>
      </c>
      <c r="I1139" s="11" t="s">
        <v>507</v>
      </c>
      <c r="J1139" s="12" t="str">
        <f>"≥17h"</f>
        <v>≥17h</v>
      </c>
      <c r="K1139" s="12" t="s">
        <v>512</v>
      </c>
      <c r="L1139" s="69" t="s">
        <v>519</v>
      </c>
      <c r="M1139" s="11">
        <v>1</v>
      </c>
      <c r="N1139" s="96"/>
      <c r="O1139" s="83"/>
      <c r="P1139" s="84"/>
      <c r="Q1139" s="84"/>
      <c r="R1139" s="84"/>
      <c r="S1139" s="84"/>
      <c r="T1139" s="84"/>
      <c r="U1139" s="84"/>
      <c r="V1139" s="84"/>
      <c r="W1139" s="84"/>
      <c r="X1139" s="85"/>
      <c r="Z1139" s="2">
        <f t="shared" si="56"/>
        <v>0</v>
      </c>
      <c r="AA1139" s="2">
        <v>0</v>
      </c>
    </row>
    <row r="1140" spans="1:27" ht="12" customHeight="1">
      <c r="A1140" s="10">
        <v>1136</v>
      </c>
      <c r="B1140" s="98" t="s">
        <v>86</v>
      </c>
      <c r="C1140" s="98" t="s">
        <v>256</v>
      </c>
      <c r="D1140" s="11" t="s">
        <v>51</v>
      </c>
      <c r="E1140" s="11" t="s">
        <v>304</v>
      </c>
      <c r="F1140" s="12" t="s">
        <v>49</v>
      </c>
      <c r="G1140" s="12" t="s">
        <v>510</v>
      </c>
      <c r="H1140" s="12" t="s">
        <v>308</v>
      </c>
      <c r="I1140" s="11" t="s">
        <v>504</v>
      </c>
      <c r="J1140" s="12" t="str">
        <f>"≥17h"</f>
        <v>≥17h</v>
      </c>
      <c r="K1140" s="12" t="s">
        <v>47</v>
      </c>
      <c r="L1140" s="69" t="s">
        <v>519</v>
      </c>
      <c r="M1140" s="11"/>
      <c r="N1140" s="96"/>
      <c r="O1140" s="83"/>
      <c r="P1140" s="84"/>
      <c r="Q1140" s="84"/>
      <c r="R1140" s="84"/>
      <c r="S1140" s="84"/>
      <c r="T1140" s="84"/>
      <c r="U1140" s="84"/>
      <c r="V1140" s="84"/>
      <c r="W1140" s="84"/>
      <c r="X1140" s="85"/>
      <c r="Z1140" s="2">
        <f t="shared" si="56"/>
        <v>0</v>
      </c>
      <c r="AA1140" s="2">
        <v>0</v>
      </c>
    </row>
    <row r="1141" spans="1:27" ht="12" customHeight="1">
      <c r="A1141" s="10">
        <v>1137</v>
      </c>
      <c r="B1141" s="98" t="s">
        <v>86</v>
      </c>
      <c r="C1141" s="98" t="s">
        <v>256</v>
      </c>
      <c r="D1141" s="11" t="s">
        <v>51</v>
      </c>
      <c r="E1141" s="11" t="s">
        <v>303</v>
      </c>
      <c r="F1141" s="12" t="s">
        <v>49</v>
      </c>
      <c r="G1141" s="12" t="s">
        <v>510</v>
      </c>
      <c r="H1141" s="12" t="s">
        <v>308</v>
      </c>
      <c r="I1141" s="11" t="s">
        <v>504</v>
      </c>
      <c r="J1141" s="11" t="str">
        <f>"12-16h"</f>
        <v>12-16h</v>
      </c>
      <c r="K1141" s="12" t="s">
        <v>512</v>
      </c>
      <c r="L1141" s="69" t="s">
        <v>519</v>
      </c>
      <c r="M1141" s="11">
        <v>1</v>
      </c>
      <c r="N1141" s="96"/>
      <c r="O1141" s="83"/>
      <c r="P1141" s="84"/>
      <c r="Q1141" s="84"/>
      <c r="R1141" s="84"/>
      <c r="S1141" s="84"/>
      <c r="T1141" s="84"/>
      <c r="U1141" s="84"/>
      <c r="V1141" s="84"/>
      <c r="W1141" s="84"/>
      <c r="X1141" s="85"/>
      <c r="Z1141" s="2">
        <f t="shared" si="56"/>
        <v>0</v>
      </c>
      <c r="AA1141" s="2">
        <v>0</v>
      </c>
    </row>
    <row r="1142" spans="1:27" ht="12" customHeight="1">
      <c r="A1142" s="10">
        <v>1138</v>
      </c>
      <c r="B1142" s="98" t="s">
        <v>134</v>
      </c>
      <c r="C1142" s="98" t="s">
        <v>131</v>
      </c>
      <c r="D1142" s="11" t="s">
        <v>51</v>
      </c>
      <c r="E1142" s="11" t="s">
        <v>304</v>
      </c>
      <c r="F1142" s="12" t="s">
        <v>50</v>
      </c>
      <c r="G1142" s="12" t="s">
        <v>510</v>
      </c>
      <c r="H1142" s="12" t="s">
        <v>307</v>
      </c>
      <c r="I1142" s="11" t="s">
        <v>507</v>
      </c>
      <c r="J1142" s="12" t="str">
        <f>"≥17h"</f>
        <v>≥17h</v>
      </c>
      <c r="K1142" s="12" t="s">
        <v>512</v>
      </c>
      <c r="L1142" s="69" t="s">
        <v>519</v>
      </c>
      <c r="M1142" s="11">
        <v>1</v>
      </c>
      <c r="N1142" s="96"/>
      <c r="O1142" s="83"/>
      <c r="P1142" s="84"/>
      <c r="Q1142" s="84"/>
      <c r="R1142" s="84"/>
      <c r="S1142" s="84"/>
      <c r="T1142" s="84"/>
      <c r="U1142" s="84"/>
      <c r="V1142" s="84"/>
      <c r="W1142" s="84"/>
      <c r="X1142" s="85"/>
      <c r="Z1142" s="2">
        <f t="shared" si="56"/>
        <v>0</v>
      </c>
      <c r="AA1142" s="2">
        <v>0</v>
      </c>
    </row>
    <row r="1143" spans="1:27" ht="12" customHeight="1">
      <c r="A1143" s="10">
        <v>1139</v>
      </c>
      <c r="B1143" s="98" t="s">
        <v>134</v>
      </c>
      <c r="C1143" s="98" t="s">
        <v>131</v>
      </c>
      <c r="D1143" s="11" t="s">
        <v>51</v>
      </c>
      <c r="E1143" s="11" t="s">
        <v>304</v>
      </c>
      <c r="F1143" s="12" t="s">
        <v>50</v>
      </c>
      <c r="G1143" s="12" t="s">
        <v>510</v>
      </c>
      <c r="H1143" s="12" t="s">
        <v>306</v>
      </c>
      <c r="I1143" s="11" t="s">
        <v>504</v>
      </c>
      <c r="J1143" s="12" t="str">
        <f>"≥17h"</f>
        <v>≥17h</v>
      </c>
      <c r="K1143" s="12" t="s">
        <v>512</v>
      </c>
      <c r="L1143" s="69" t="s">
        <v>519</v>
      </c>
      <c r="M1143" s="11"/>
      <c r="N1143" s="96"/>
      <c r="O1143" s="83"/>
      <c r="P1143" s="84"/>
      <c r="Q1143" s="84"/>
      <c r="R1143" s="84"/>
      <c r="S1143" s="84"/>
      <c r="T1143" s="84"/>
      <c r="U1143" s="84"/>
      <c r="V1143" s="84"/>
      <c r="W1143" s="84"/>
      <c r="X1143" s="85"/>
      <c r="Z1143" s="2">
        <f t="shared" si="56"/>
        <v>0</v>
      </c>
      <c r="AA1143" s="2">
        <v>0</v>
      </c>
    </row>
    <row r="1144" spans="1:27" ht="12" customHeight="1">
      <c r="A1144" s="10">
        <v>1140</v>
      </c>
      <c r="B1144" s="98" t="s">
        <v>134</v>
      </c>
      <c r="C1144" s="98" t="s">
        <v>131</v>
      </c>
      <c r="D1144" s="11" t="s">
        <v>51</v>
      </c>
      <c r="E1144" s="11" t="s">
        <v>304</v>
      </c>
      <c r="F1144" s="12" t="s">
        <v>50</v>
      </c>
      <c r="G1144" s="12" t="s">
        <v>310</v>
      </c>
      <c r="H1144" s="12" t="s">
        <v>306</v>
      </c>
      <c r="I1144" s="11" t="s">
        <v>507</v>
      </c>
      <c r="J1144" s="11" t="str">
        <f>"12-16h"</f>
        <v>12-16h</v>
      </c>
      <c r="K1144" s="12" t="s">
        <v>512</v>
      </c>
      <c r="L1144" s="69" t="s">
        <v>519</v>
      </c>
      <c r="M1144" s="11"/>
      <c r="N1144" s="96"/>
      <c r="O1144" s="83"/>
      <c r="P1144" s="84"/>
      <c r="Q1144" s="84"/>
      <c r="R1144" s="84"/>
      <c r="S1144" s="84"/>
      <c r="T1144" s="84"/>
      <c r="U1144" s="84"/>
      <c r="V1144" s="84"/>
      <c r="W1144" s="84"/>
      <c r="X1144" s="85"/>
      <c r="Z1144" s="2">
        <f t="shared" si="56"/>
        <v>0</v>
      </c>
      <c r="AA1144" s="2">
        <v>0</v>
      </c>
    </row>
    <row r="1145" spans="1:27" ht="12" customHeight="1">
      <c r="A1145" s="10">
        <v>1141</v>
      </c>
      <c r="B1145" s="98" t="s">
        <v>124</v>
      </c>
      <c r="C1145" s="98" t="s">
        <v>72</v>
      </c>
      <c r="D1145" s="11" t="s">
        <v>52</v>
      </c>
      <c r="E1145" s="11" t="s">
        <v>303</v>
      </c>
      <c r="F1145" s="12" t="s">
        <v>50</v>
      </c>
      <c r="G1145" s="12" t="s">
        <v>310</v>
      </c>
      <c r="H1145" s="12" t="s">
        <v>308</v>
      </c>
      <c r="I1145" s="103" t="s">
        <v>505</v>
      </c>
      <c r="J1145" s="12" t="str">
        <f>"≥17h"</f>
        <v>≥17h</v>
      </c>
      <c r="K1145" s="12" t="s">
        <v>47</v>
      </c>
      <c r="L1145" s="69" t="s">
        <v>519</v>
      </c>
      <c r="M1145" s="11">
        <v>1</v>
      </c>
      <c r="N1145" s="96"/>
      <c r="O1145" s="83"/>
      <c r="P1145" s="84"/>
      <c r="Q1145" s="84"/>
      <c r="R1145" s="84"/>
      <c r="S1145" s="84"/>
      <c r="T1145" s="84"/>
      <c r="U1145" s="84"/>
      <c r="V1145" s="84"/>
      <c r="W1145" s="84"/>
      <c r="X1145" s="85"/>
      <c r="Z1145" s="2">
        <f t="shared" si="56"/>
        <v>0</v>
      </c>
      <c r="AA1145" s="2">
        <v>0</v>
      </c>
    </row>
    <row r="1146" spans="1:27" ht="12" customHeight="1">
      <c r="A1146" s="10">
        <v>1142</v>
      </c>
      <c r="B1146" s="98" t="s">
        <v>74</v>
      </c>
      <c r="C1146" s="98" t="s">
        <v>75</v>
      </c>
      <c r="D1146" s="11" t="s">
        <v>51</v>
      </c>
      <c r="E1146" s="11" t="s">
        <v>303</v>
      </c>
      <c r="F1146" s="12" t="s">
        <v>50</v>
      </c>
      <c r="G1146" s="12" t="s">
        <v>310</v>
      </c>
      <c r="H1146" s="12" t="s">
        <v>306</v>
      </c>
      <c r="I1146" s="11" t="s">
        <v>504</v>
      </c>
      <c r="J1146" s="11" t="str">
        <f>"12-16h"</f>
        <v>12-16h</v>
      </c>
      <c r="K1146" s="12" t="s">
        <v>513</v>
      </c>
      <c r="L1146" s="69" t="s">
        <v>519</v>
      </c>
      <c r="M1146" s="11">
        <v>1</v>
      </c>
      <c r="N1146" s="96"/>
      <c r="O1146" s="83"/>
      <c r="P1146" s="84"/>
      <c r="Q1146" s="84"/>
      <c r="R1146" s="84"/>
      <c r="S1146" s="84"/>
      <c r="T1146" s="84"/>
      <c r="U1146" s="84"/>
      <c r="V1146" s="84"/>
      <c r="W1146" s="84"/>
      <c r="X1146" s="85"/>
      <c r="Z1146" s="2">
        <f t="shared" si="56"/>
        <v>0</v>
      </c>
      <c r="AA1146" s="2">
        <v>0</v>
      </c>
    </row>
    <row r="1147" spans="1:27" ht="12" customHeight="1">
      <c r="A1147" s="10">
        <v>1143</v>
      </c>
      <c r="B1147" s="98" t="s">
        <v>86</v>
      </c>
      <c r="C1147" s="98" t="s">
        <v>256</v>
      </c>
      <c r="D1147" s="11" t="s">
        <v>52</v>
      </c>
      <c r="E1147" s="11" t="s">
        <v>303</v>
      </c>
      <c r="F1147" s="12" t="s">
        <v>49</v>
      </c>
      <c r="G1147" s="12" t="s">
        <v>310</v>
      </c>
      <c r="H1147" s="12" t="s">
        <v>308</v>
      </c>
      <c r="I1147" s="103" t="s">
        <v>505</v>
      </c>
      <c r="J1147" s="12" t="str">
        <f>"≥17h"</f>
        <v>≥17h</v>
      </c>
      <c r="K1147" s="12" t="s">
        <v>47</v>
      </c>
      <c r="L1147" s="69" t="s">
        <v>519</v>
      </c>
      <c r="M1147" s="11"/>
      <c r="N1147" s="96"/>
      <c r="O1147" s="83"/>
      <c r="P1147" s="84"/>
      <c r="Q1147" s="84"/>
      <c r="R1147" s="84"/>
      <c r="S1147" s="84"/>
      <c r="T1147" s="84"/>
      <c r="U1147" s="84"/>
      <c r="V1147" s="84"/>
      <c r="W1147" s="84"/>
      <c r="X1147" s="85"/>
      <c r="Z1147" s="2">
        <f t="shared" si="56"/>
        <v>0</v>
      </c>
      <c r="AA1147" s="2">
        <v>0</v>
      </c>
    </row>
    <row r="1148" spans="1:27" ht="12" customHeight="1">
      <c r="A1148" s="10">
        <v>1144</v>
      </c>
      <c r="B1148" s="98" t="s">
        <v>74</v>
      </c>
      <c r="C1148" s="98" t="s">
        <v>75</v>
      </c>
      <c r="D1148" s="11" t="s">
        <v>25</v>
      </c>
      <c r="E1148" s="11" t="s">
        <v>304</v>
      </c>
      <c r="F1148" s="12" t="s">
        <v>48</v>
      </c>
      <c r="G1148" s="12" t="s">
        <v>310</v>
      </c>
      <c r="H1148" s="12" t="s">
        <v>306</v>
      </c>
      <c r="I1148" s="103" t="s">
        <v>505</v>
      </c>
      <c r="J1148" s="11" t="str">
        <f>"12-16h"</f>
        <v>12-16h</v>
      </c>
      <c r="K1148" s="12" t="s">
        <v>512</v>
      </c>
      <c r="L1148" s="69" t="s">
        <v>519</v>
      </c>
      <c r="M1148" s="11"/>
      <c r="N1148" s="96"/>
      <c r="O1148" s="83"/>
      <c r="P1148" s="84"/>
      <c r="Q1148" s="84"/>
      <c r="R1148" s="84"/>
      <c r="S1148" s="84"/>
      <c r="T1148" s="84"/>
      <c r="U1148" s="84"/>
      <c r="V1148" s="84"/>
      <c r="W1148" s="84"/>
      <c r="X1148" s="85"/>
      <c r="Z1148" s="2">
        <f t="shared" si="56"/>
        <v>0</v>
      </c>
      <c r="AA1148" s="2">
        <v>0</v>
      </c>
    </row>
    <row r="1149" spans="1:27" ht="12" customHeight="1">
      <c r="A1149" s="10">
        <v>1145</v>
      </c>
      <c r="B1149" s="98" t="s">
        <v>281</v>
      </c>
      <c r="C1149" s="98" t="s">
        <v>281</v>
      </c>
      <c r="D1149" s="11" t="s">
        <v>25</v>
      </c>
      <c r="E1149" s="11" t="s">
        <v>304</v>
      </c>
      <c r="F1149" s="12" t="s">
        <v>48</v>
      </c>
      <c r="G1149" s="12" t="s">
        <v>310</v>
      </c>
      <c r="H1149" s="12" t="s">
        <v>306</v>
      </c>
      <c r="I1149" s="11" t="s">
        <v>507</v>
      </c>
      <c r="J1149" s="12" t="str">
        <f>"≥17h"</f>
        <v>≥17h</v>
      </c>
      <c r="K1149" s="12" t="s">
        <v>513</v>
      </c>
      <c r="L1149" s="69" t="s">
        <v>519</v>
      </c>
      <c r="M1149" s="11">
        <v>1</v>
      </c>
      <c r="N1149" s="96"/>
      <c r="O1149" s="83"/>
      <c r="P1149" s="84"/>
      <c r="Q1149" s="84"/>
      <c r="R1149" s="84"/>
      <c r="S1149" s="84"/>
      <c r="T1149" s="84"/>
      <c r="U1149" s="84"/>
      <c r="V1149" s="84"/>
      <c r="W1149" s="84"/>
      <c r="X1149" s="85"/>
      <c r="Z1149" s="2">
        <f t="shared" si="56"/>
        <v>0</v>
      </c>
      <c r="AA1149" s="2">
        <v>0</v>
      </c>
    </row>
    <row r="1150" spans="1:27" ht="12" customHeight="1">
      <c r="A1150" s="10">
        <v>1146</v>
      </c>
      <c r="B1150" s="98" t="s">
        <v>291</v>
      </c>
      <c r="C1150" s="98" t="s">
        <v>291</v>
      </c>
      <c r="D1150" s="11" t="s">
        <v>51</v>
      </c>
      <c r="E1150" s="11" t="s">
        <v>304</v>
      </c>
      <c r="F1150" s="12" t="s">
        <v>49</v>
      </c>
      <c r="G1150" s="12" t="s">
        <v>510</v>
      </c>
      <c r="H1150" s="12" t="s">
        <v>308</v>
      </c>
      <c r="I1150" s="11" t="s">
        <v>507</v>
      </c>
      <c r="J1150" s="11" t="str">
        <f>"≤12h"</f>
        <v>≤12h</v>
      </c>
      <c r="K1150" s="12" t="s">
        <v>512</v>
      </c>
      <c r="L1150" s="69" t="s">
        <v>519</v>
      </c>
      <c r="M1150" s="11">
        <v>1</v>
      </c>
      <c r="N1150" s="96">
        <v>1</v>
      </c>
      <c r="O1150" s="83"/>
      <c r="P1150" s="84"/>
      <c r="Q1150" s="84"/>
      <c r="R1150" s="84"/>
      <c r="S1150" s="84"/>
      <c r="T1150" s="84"/>
      <c r="U1150" s="84"/>
      <c r="V1150" s="84"/>
      <c r="W1150" s="84">
        <v>1</v>
      </c>
      <c r="X1150" s="85"/>
      <c r="Y1150" s="2">
        <v>1</v>
      </c>
      <c r="Z1150" s="2">
        <f t="shared" si="56"/>
        <v>1</v>
      </c>
      <c r="AA1150" s="2">
        <v>1</v>
      </c>
    </row>
    <row r="1151" spans="1:27" ht="12" customHeight="1">
      <c r="A1151" s="10">
        <v>1147</v>
      </c>
      <c r="B1151" s="98" t="s">
        <v>291</v>
      </c>
      <c r="C1151" s="98" t="s">
        <v>291</v>
      </c>
      <c r="D1151" s="11" t="s">
        <v>51</v>
      </c>
      <c r="E1151" s="11" t="s">
        <v>304</v>
      </c>
      <c r="F1151" s="12" t="s">
        <v>50</v>
      </c>
      <c r="G1151" s="12" t="s">
        <v>310</v>
      </c>
      <c r="H1151" s="12" t="s">
        <v>306</v>
      </c>
      <c r="I1151" s="103" t="s">
        <v>504</v>
      </c>
      <c r="J1151" s="12" t="str">
        <f>"≥17h"</f>
        <v>≥17h</v>
      </c>
      <c r="K1151" s="12" t="s">
        <v>47</v>
      </c>
      <c r="L1151" s="69" t="s">
        <v>519</v>
      </c>
      <c r="M1151" s="11"/>
      <c r="N1151" s="96"/>
      <c r="O1151" s="83"/>
      <c r="P1151" s="84"/>
      <c r="Q1151" s="84"/>
      <c r="R1151" s="84"/>
      <c r="S1151" s="84"/>
      <c r="T1151" s="84"/>
      <c r="U1151" s="84"/>
      <c r="V1151" s="84"/>
      <c r="W1151" s="84"/>
      <c r="X1151" s="85"/>
      <c r="Z1151" s="2">
        <f t="shared" si="56"/>
        <v>0</v>
      </c>
      <c r="AA1151" s="2">
        <v>0</v>
      </c>
    </row>
    <row r="1152" spans="1:27" ht="12" customHeight="1">
      <c r="A1152" s="10">
        <v>1148</v>
      </c>
      <c r="B1152" s="98" t="s">
        <v>291</v>
      </c>
      <c r="C1152" s="98" t="s">
        <v>291</v>
      </c>
      <c r="D1152" s="11" t="s">
        <v>25</v>
      </c>
      <c r="E1152" s="11" t="s">
        <v>304</v>
      </c>
      <c r="F1152" s="12" t="s">
        <v>48</v>
      </c>
      <c r="G1152" s="12" t="s">
        <v>310</v>
      </c>
      <c r="H1152" s="12" t="s">
        <v>306</v>
      </c>
      <c r="I1152" s="11" t="s">
        <v>504</v>
      </c>
      <c r="J1152" s="12" t="str">
        <f>"≥17h"</f>
        <v>≥17h</v>
      </c>
      <c r="K1152" s="12" t="s">
        <v>512</v>
      </c>
      <c r="L1152" s="69" t="s">
        <v>519</v>
      </c>
      <c r="M1152" s="11">
        <v>1</v>
      </c>
      <c r="N1152" s="96">
        <v>1</v>
      </c>
      <c r="O1152" s="83"/>
      <c r="P1152" s="84"/>
      <c r="Q1152" s="84">
        <v>1</v>
      </c>
      <c r="R1152" s="84"/>
      <c r="S1152" s="84"/>
      <c r="T1152" s="84"/>
      <c r="U1152" s="84"/>
      <c r="V1152" s="84"/>
      <c r="W1152" s="84"/>
      <c r="X1152" s="85"/>
      <c r="Y1152" s="2">
        <v>1</v>
      </c>
      <c r="Z1152" s="2">
        <f t="shared" si="56"/>
        <v>1</v>
      </c>
      <c r="AA1152" s="2">
        <v>1</v>
      </c>
    </row>
    <row r="1153" spans="1:27" ht="12" customHeight="1">
      <c r="A1153" s="10">
        <v>1149</v>
      </c>
      <c r="B1153" s="98" t="s">
        <v>266</v>
      </c>
      <c r="C1153" s="98" t="s">
        <v>264</v>
      </c>
      <c r="D1153" s="11" t="s">
        <v>51</v>
      </c>
      <c r="E1153" s="11" t="s">
        <v>303</v>
      </c>
      <c r="F1153" s="12" t="s">
        <v>49</v>
      </c>
      <c r="G1153" s="12" t="s">
        <v>310</v>
      </c>
      <c r="H1153" s="12" t="s">
        <v>307</v>
      </c>
      <c r="I1153" s="103" t="s">
        <v>505</v>
      </c>
      <c r="J1153" s="11" t="str">
        <f>"12-16h"</f>
        <v>12-16h</v>
      </c>
      <c r="K1153" s="12" t="s">
        <v>512</v>
      </c>
      <c r="L1153" s="69" t="s">
        <v>519</v>
      </c>
      <c r="M1153" s="11">
        <v>1</v>
      </c>
      <c r="N1153" s="96">
        <v>1</v>
      </c>
      <c r="O1153" s="83"/>
      <c r="P1153" s="84"/>
      <c r="Q1153" s="84"/>
      <c r="R1153" s="84"/>
      <c r="S1153" s="84"/>
      <c r="T1153" s="84"/>
      <c r="U1153" s="84"/>
      <c r="V1153" s="84"/>
      <c r="W1153" s="84">
        <v>1</v>
      </c>
      <c r="X1153" s="85"/>
      <c r="Y1153" s="2">
        <v>1</v>
      </c>
      <c r="Z1153" s="2">
        <f t="shared" si="56"/>
        <v>1</v>
      </c>
      <c r="AA1153" s="2">
        <v>1</v>
      </c>
    </row>
    <row r="1154" spans="1:27" ht="12" customHeight="1">
      <c r="A1154" s="10">
        <v>1150</v>
      </c>
      <c r="B1154" s="98" t="s">
        <v>289</v>
      </c>
      <c r="C1154" s="98" t="s">
        <v>281</v>
      </c>
      <c r="D1154" s="11" t="s">
        <v>25</v>
      </c>
      <c r="E1154" s="11" t="s">
        <v>304</v>
      </c>
      <c r="F1154" s="12" t="s">
        <v>48</v>
      </c>
      <c r="G1154" s="12" t="s">
        <v>510</v>
      </c>
      <c r="H1154" s="12" t="s">
        <v>306</v>
      </c>
      <c r="I1154" s="11" t="s">
        <v>504</v>
      </c>
      <c r="J1154" s="11" t="str">
        <f>"12-16h"</f>
        <v>12-16h</v>
      </c>
      <c r="K1154" s="12" t="s">
        <v>512</v>
      </c>
      <c r="L1154" s="69" t="s">
        <v>519</v>
      </c>
      <c r="M1154" s="11">
        <v>1</v>
      </c>
      <c r="N1154" s="96"/>
      <c r="O1154" s="83"/>
      <c r="P1154" s="84"/>
      <c r="Q1154" s="84"/>
      <c r="R1154" s="84"/>
      <c r="S1154" s="84"/>
      <c r="T1154" s="84"/>
      <c r="U1154" s="84"/>
      <c r="V1154" s="84"/>
      <c r="W1154" s="84"/>
      <c r="X1154" s="85"/>
      <c r="Z1154" s="2">
        <f t="shared" si="56"/>
        <v>0</v>
      </c>
      <c r="AA1154" s="2">
        <v>0</v>
      </c>
    </row>
    <row r="1155" spans="1:27" ht="12" customHeight="1">
      <c r="A1155" s="10">
        <v>1151</v>
      </c>
      <c r="B1155" s="98" t="s">
        <v>125</v>
      </c>
      <c r="C1155" s="98" t="s">
        <v>59</v>
      </c>
      <c r="D1155" s="11" t="s">
        <v>25</v>
      </c>
      <c r="E1155" s="11" t="s">
        <v>303</v>
      </c>
      <c r="F1155" s="12" t="s">
        <v>48</v>
      </c>
      <c r="G1155" s="12" t="s">
        <v>310</v>
      </c>
      <c r="H1155" s="12" t="s">
        <v>306</v>
      </c>
      <c r="I1155" s="103" t="s">
        <v>504</v>
      </c>
      <c r="J1155" s="11" t="str">
        <f>"12-16h"</f>
        <v>12-16h</v>
      </c>
      <c r="K1155" s="12" t="s">
        <v>513</v>
      </c>
      <c r="L1155" s="69" t="s">
        <v>518</v>
      </c>
      <c r="M1155" s="11">
        <v>1</v>
      </c>
      <c r="N1155" s="96"/>
      <c r="O1155" s="83"/>
      <c r="P1155" s="84"/>
      <c r="Q1155" s="84"/>
      <c r="R1155" s="84"/>
      <c r="S1155" s="84"/>
      <c r="T1155" s="84"/>
      <c r="U1155" s="84"/>
      <c r="V1155" s="84"/>
      <c r="W1155" s="84"/>
      <c r="X1155" s="85"/>
      <c r="Z1155" s="2">
        <f t="shared" si="56"/>
        <v>0</v>
      </c>
      <c r="AA1155" s="2">
        <v>0</v>
      </c>
    </row>
    <row r="1156" spans="1:27" ht="12" customHeight="1">
      <c r="A1156" s="10">
        <v>1152</v>
      </c>
      <c r="B1156" s="98" t="s">
        <v>190</v>
      </c>
      <c r="C1156" s="98" t="s">
        <v>190</v>
      </c>
      <c r="D1156" s="11" t="s">
        <v>25</v>
      </c>
      <c r="E1156" s="11" t="s">
        <v>303</v>
      </c>
      <c r="F1156" s="12" t="s">
        <v>48</v>
      </c>
      <c r="G1156" s="12" t="s">
        <v>310</v>
      </c>
      <c r="H1156" s="12" t="s">
        <v>306</v>
      </c>
      <c r="I1156" s="103" t="s">
        <v>504</v>
      </c>
      <c r="J1156" s="12" t="str">
        <f>"≥17h"</f>
        <v>≥17h</v>
      </c>
      <c r="K1156" s="12" t="s">
        <v>47</v>
      </c>
      <c r="L1156" s="69" t="s">
        <v>518</v>
      </c>
      <c r="M1156" s="11">
        <v>1</v>
      </c>
      <c r="N1156" s="96"/>
      <c r="O1156" s="83"/>
      <c r="P1156" s="84"/>
      <c r="Q1156" s="84"/>
      <c r="R1156" s="84"/>
      <c r="S1156" s="84"/>
      <c r="T1156" s="84"/>
      <c r="U1156" s="84"/>
      <c r="V1156" s="84"/>
      <c r="W1156" s="84"/>
      <c r="X1156" s="85"/>
      <c r="Z1156" s="2">
        <f t="shared" si="56"/>
        <v>0</v>
      </c>
      <c r="AA1156" s="2">
        <v>0</v>
      </c>
    </row>
    <row r="1157" spans="1:27" ht="12" customHeight="1">
      <c r="A1157" s="10">
        <v>1153</v>
      </c>
      <c r="B1157" s="98" t="s">
        <v>81</v>
      </c>
      <c r="C1157" s="98" t="s">
        <v>81</v>
      </c>
      <c r="D1157" s="11" t="s">
        <v>25</v>
      </c>
      <c r="E1157" s="11" t="s">
        <v>304</v>
      </c>
      <c r="F1157" s="12" t="s">
        <v>50</v>
      </c>
      <c r="G1157" s="12" t="s">
        <v>510</v>
      </c>
      <c r="H1157" s="12" t="s">
        <v>306</v>
      </c>
      <c r="I1157" s="103" t="s">
        <v>505</v>
      </c>
      <c r="J1157" s="12" t="str">
        <f>"≥17h"</f>
        <v>≥17h</v>
      </c>
      <c r="K1157" s="12" t="s">
        <v>512</v>
      </c>
      <c r="L1157" s="69" t="s">
        <v>518</v>
      </c>
      <c r="M1157" s="11">
        <v>1</v>
      </c>
      <c r="N1157" s="96">
        <v>1</v>
      </c>
      <c r="O1157" s="83"/>
      <c r="P1157" s="84"/>
      <c r="Q1157" s="84">
        <v>1</v>
      </c>
      <c r="R1157" s="84"/>
      <c r="S1157" s="84"/>
      <c r="T1157" s="84"/>
      <c r="U1157" s="84"/>
      <c r="V1157" s="84"/>
      <c r="W1157" s="84"/>
      <c r="X1157" s="85"/>
      <c r="Y1157" s="2">
        <v>1</v>
      </c>
      <c r="Z1157" s="2">
        <f t="shared" si="56"/>
        <v>1</v>
      </c>
      <c r="AA1157" s="2">
        <v>1</v>
      </c>
    </row>
    <row r="1158" spans="1:27" ht="12" customHeight="1">
      <c r="A1158" s="10">
        <v>1154</v>
      </c>
      <c r="B1158" s="98" t="s">
        <v>81</v>
      </c>
      <c r="C1158" s="98" t="s">
        <v>81</v>
      </c>
      <c r="D1158" s="11" t="s">
        <v>25</v>
      </c>
      <c r="E1158" s="11" t="s">
        <v>303</v>
      </c>
      <c r="F1158" s="12" t="s">
        <v>50</v>
      </c>
      <c r="G1158" s="12" t="s">
        <v>510</v>
      </c>
      <c r="H1158" s="12" t="s">
        <v>306</v>
      </c>
      <c r="I1158" s="103" t="s">
        <v>504</v>
      </c>
      <c r="J1158" s="11" t="str">
        <f>"≤12h"</f>
        <v>≤12h</v>
      </c>
      <c r="K1158" s="12" t="s">
        <v>513</v>
      </c>
      <c r="L1158" s="69" t="s">
        <v>518</v>
      </c>
      <c r="M1158" s="11">
        <v>1</v>
      </c>
      <c r="N1158" s="96">
        <v>1</v>
      </c>
      <c r="O1158" s="83"/>
      <c r="P1158" s="84">
        <v>1</v>
      </c>
      <c r="Q1158" s="84">
        <v>1</v>
      </c>
      <c r="R1158" s="84"/>
      <c r="S1158" s="84"/>
      <c r="T1158" s="84"/>
      <c r="U1158" s="84"/>
      <c r="V1158" s="84"/>
      <c r="W1158" s="84"/>
      <c r="X1158" s="85"/>
      <c r="Y1158" s="2">
        <v>1</v>
      </c>
      <c r="Z1158" s="2">
        <f t="shared" ref="Z1158:Z1221" si="58">SUM(O1158:X1158)</f>
        <v>2</v>
      </c>
      <c r="AA1158" s="2">
        <v>1</v>
      </c>
    </row>
    <row r="1159" spans="1:27" ht="12" customHeight="1">
      <c r="A1159" s="10">
        <v>1155</v>
      </c>
      <c r="B1159" s="98" t="s">
        <v>81</v>
      </c>
      <c r="C1159" s="98" t="s">
        <v>81</v>
      </c>
      <c r="D1159" s="11" t="s">
        <v>51</v>
      </c>
      <c r="E1159" s="11" t="s">
        <v>304</v>
      </c>
      <c r="F1159" s="12" t="s">
        <v>50</v>
      </c>
      <c r="G1159" s="12" t="s">
        <v>510</v>
      </c>
      <c r="H1159" s="12" t="s">
        <v>306</v>
      </c>
      <c r="I1159" s="103" t="s">
        <v>505</v>
      </c>
      <c r="J1159" s="12" t="str">
        <f>"≥17h"</f>
        <v>≥17h</v>
      </c>
      <c r="K1159" s="12" t="s">
        <v>512</v>
      </c>
      <c r="L1159" s="69" t="s">
        <v>518</v>
      </c>
      <c r="M1159" s="11"/>
      <c r="N1159" s="96"/>
      <c r="O1159" s="83"/>
      <c r="P1159" s="84"/>
      <c r="Q1159" s="84"/>
      <c r="R1159" s="84"/>
      <c r="S1159" s="84"/>
      <c r="T1159" s="84"/>
      <c r="U1159" s="84"/>
      <c r="V1159" s="84"/>
      <c r="W1159" s="84"/>
      <c r="X1159" s="85"/>
      <c r="Z1159" s="2">
        <f t="shared" si="58"/>
        <v>0</v>
      </c>
      <c r="AA1159" s="2">
        <v>0</v>
      </c>
    </row>
    <row r="1160" spans="1:27" ht="12" customHeight="1">
      <c r="A1160" s="10">
        <v>1156</v>
      </c>
      <c r="B1160" s="98" t="s">
        <v>82</v>
      </c>
      <c r="C1160" s="98" t="s">
        <v>82</v>
      </c>
      <c r="D1160" s="11" t="s">
        <v>25</v>
      </c>
      <c r="E1160" s="11" t="s">
        <v>304</v>
      </c>
      <c r="F1160" s="12" t="s">
        <v>48</v>
      </c>
      <c r="G1160" s="12" t="s">
        <v>310</v>
      </c>
      <c r="H1160" s="12" t="s">
        <v>306</v>
      </c>
      <c r="I1160" s="103" t="s">
        <v>505</v>
      </c>
      <c r="J1160" s="11" t="str">
        <f>"≤12h"</f>
        <v>≤12h</v>
      </c>
      <c r="K1160" s="12" t="s">
        <v>512</v>
      </c>
      <c r="L1160" s="69" t="s">
        <v>518</v>
      </c>
      <c r="M1160" s="11">
        <v>1</v>
      </c>
      <c r="N1160" s="96">
        <v>1</v>
      </c>
      <c r="O1160" s="83"/>
      <c r="P1160" s="84"/>
      <c r="Q1160" s="84"/>
      <c r="R1160" s="84">
        <v>1</v>
      </c>
      <c r="S1160" s="84"/>
      <c r="T1160" s="84"/>
      <c r="U1160" s="84"/>
      <c r="V1160" s="84"/>
      <c r="W1160" s="84"/>
      <c r="X1160" s="85"/>
      <c r="Y1160" s="2">
        <v>1</v>
      </c>
      <c r="Z1160" s="2">
        <f t="shared" si="58"/>
        <v>1</v>
      </c>
      <c r="AA1160" s="2">
        <v>1</v>
      </c>
    </row>
    <row r="1161" spans="1:27" ht="12" customHeight="1">
      <c r="A1161" s="10">
        <v>1157</v>
      </c>
      <c r="B1161" s="98" t="s">
        <v>292</v>
      </c>
      <c r="C1161" s="98" t="s">
        <v>292</v>
      </c>
      <c r="D1161" s="11" t="s">
        <v>51</v>
      </c>
      <c r="E1161" s="11" t="s">
        <v>304</v>
      </c>
      <c r="F1161" s="12" t="s">
        <v>50</v>
      </c>
      <c r="G1161" s="12" t="s">
        <v>510</v>
      </c>
      <c r="H1161" s="12" t="s">
        <v>307</v>
      </c>
      <c r="I1161" s="103" t="s">
        <v>504</v>
      </c>
      <c r="J1161" s="11" t="str">
        <f>"12-16h"</f>
        <v>12-16h</v>
      </c>
      <c r="K1161" s="12" t="s">
        <v>513</v>
      </c>
      <c r="L1161" s="69" t="s">
        <v>518</v>
      </c>
      <c r="M1161" s="11">
        <v>1</v>
      </c>
      <c r="N1161" s="96"/>
      <c r="O1161" s="83"/>
      <c r="P1161" s="84"/>
      <c r="Q1161" s="84"/>
      <c r="R1161" s="84"/>
      <c r="S1161" s="84"/>
      <c r="T1161" s="84"/>
      <c r="U1161" s="84"/>
      <c r="V1161" s="84"/>
      <c r="W1161" s="84"/>
      <c r="X1161" s="85"/>
      <c r="Z1161" s="2">
        <f t="shared" si="58"/>
        <v>0</v>
      </c>
      <c r="AA1161" s="2">
        <v>0</v>
      </c>
    </row>
    <row r="1162" spans="1:27" ht="12" customHeight="1">
      <c r="A1162" s="10">
        <v>1158</v>
      </c>
      <c r="B1162" s="98" t="s">
        <v>292</v>
      </c>
      <c r="C1162" s="98" t="s">
        <v>292</v>
      </c>
      <c r="D1162" s="11" t="s">
        <v>25</v>
      </c>
      <c r="E1162" s="11" t="s">
        <v>303</v>
      </c>
      <c r="F1162" s="12" t="s">
        <v>48</v>
      </c>
      <c r="G1162" s="12" t="s">
        <v>510</v>
      </c>
      <c r="H1162" s="12" t="s">
        <v>306</v>
      </c>
      <c r="I1162" s="11" t="s">
        <v>507</v>
      </c>
      <c r="J1162" s="12" t="str">
        <f>"≥17h"</f>
        <v>≥17h</v>
      </c>
      <c r="K1162" s="12" t="s">
        <v>512</v>
      </c>
      <c r="L1162" s="69" t="s">
        <v>518</v>
      </c>
      <c r="M1162" s="11">
        <v>1</v>
      </c>
      <c r="N1162" s="96">
        <v>1</v>
      </c>
      <c r="O1162" s="83">
        <v>1</v>
      </c>
      <c r="P1162" s="84">
        <v>1</v>
      </c>
      <c r="Q1162" s="84">
        <v>1</v>
      </c>
      <c r="R1162" s="84"/>
      <c r="S1162" s="84"/>
      <c r="T1162" s="84"/>
      <c r="U1162" s="84"/>
      <c r="V1162" s="84"/>
      <c r="W1162" s="84"/>
      <c r="X1162" s="85"/>
      <c r="Y1162" s="2">
        <v>1</v>
      </c>
      <c r="Z1162" s="2">
        <f t="shared" si="58"/>
        <v>3</v>
      </c>
      <c r="AA1162" s="2">
        <v>1</v>
      </c>
    </row>
    <row r="1163" spans="1:27" ht="12" customHeight="1">
      <c r="A1163" s="10">
        <v>1159</v>
      </c>
      <c r="B1163" s="98" t="s">
        <v>211</v>
      </c>
      <c r="C1163" s="98" t="s">
        <v>211</v>
      </c>
      <c r="D1163" s="11" t="s">
        <v>51</v>
      </c>
      <c r="E1163" s="11" t="s">
        <v>304</v>
      </c>
      <c r="F1163" s="12" t="s">
        <v>48</v>
      </c>
      <c r="G1163" s="12" t="s">
        <v>310</v>
      </c>
      <c r="H1163" s="12" t="s">
        <v>306</v>
      </c>
      <c r="I1163" s="11" t="s">
        <v>507</v>
      </c>
      <c r="J1163" s="12" t="str">
        <f>"≥17h"</f>
        <v>≥17h</v>
      </c>
      <c r="K1163" s="12" t="s">
        <v>513</v>
      </c>
      <c r="L1163" s="69" t="s">
        <v>518</v>
      </c>
      <c r="M1163" s="11">
        <v>1</v>
      </c>
      <c r="N1163" s="96"/>
      <c r="O1163" s="83"/>
      <c r="P1163" s="84"/>
      <c r="Q1163" s="84"/>
      <c r="R1163" s="84"/>
      <c r="S1163" s="84"/>
      <c r="T1163" s="84"/>
      <c r="U1163" s="84"/>
      <c r="V1163" s="84"/>
      <c r="W1163" s="84"/>
      <c r="X1163" s="85"/>
      <c r="Z1163" s="2">
        <f t="shared" si="58"/>
        <v>0</v>
      </c>
      <c r="AA1163" s="2">
        <v>0</v>
      </c>
    </row>
    <row r="1164" spans="1:27" ht="12" customHeight="1">
      <c r="A1164" s="10">
        <v>1160</v>
      </c>
      <c r="B1164" s="98" t="s">
        <v>82</v>
      </c>
      <c r="C1164" s="98" t="s">
        <v>82</v>
      </c>
      <c r="D1164" s="11" t="s">
        <v>25</v>
      </c>
      <c r="E1164" s="11" t="s">
        <v>304</v>
      </c>
      <c r="F1164" s="12" t="s">
        <v>48</v>
      </c>
      <c r="G1164" s="12" t="s">
        <v>510</v>
      </c>
      <c r="H1164" s="12" t="s">
        <v>306</v>
      </c>
      <c r="I1164" s="103" t="s">
        <v>504</v>
      </c>
      <c r="J1164" s="12" t="str">
        <f>"≥17h"</f>
        <v>≥17h</v>
      </c>
      <c r="K1164" s="12" t="s">
        <v>513</v>
      </c>
      <c r="L1164" s="69" t="s">
        <v>518</v>
      </c>
      <c r="M1164" s="11">
        <v>1</v>
      </c>
      <c r="N1164" s="96">
        <v>1</v>
      </c>
      <c r="O1164" s="83">
        <v>1</v>
      </c>
      <c r="P1164" s="84"/>
      <c r="Q1164" s="84">
        <v>1</v>
      </c>
      <c r="R1164" s="84"/>
      <c r="S1164" s="84"/>
      <c r="T1164" s="84"/>
      <c r="U1164" s="84"/>
      <c r="V1164" s="84"/>
      <c r="W1164" s="84"/>
      <c r="X1164" s="85"/>
      <c r="Y1164" s="2">
        <v>1</v>
      </c>
      <c r="Z1164" s="2">
        <f t="shared" si="58"/>
        <v>2</v>
      </c>
      <c r="AA1164" s="2">
        <v>1</v>
      </c>
    </row>
    <row r="1165" spans="1:27" ht="12" customHeight="1">
      <c r="A1165" s="10">
        <v>1161</v>
      </c>
      <c r="B1165" s="98" t="s">
        <v>125</v>
      </c>
      <c r="C1165" s="98" t="s">
        <v>59</v>
      </c>
      <c r="D1165" s="11" t="s">
        <v>25</v>
      </c>
      <c r="E1165" s="11" t="s">
        <v>304</v>
      </c>
      <c r="F1165" s="12" t="s">
        <v>48</v>
      </c>
      <c r="G1165" s="12" t="s">
        <v>310</v>
      </c>
      <c r="H1165" s="12" t="s">
        <v>306</v>
      </c>
      <c r="I1165" s="103" t="s">
        <v>504</v>
      </c>
      <c r="J1165" s="12" t="str">
        <f>"≥17h"</f>
        <v>≥17h</v>
      </c>
      <c r="K1165" s="12" t="s">
        <v>47</v>
      </c>
      <c r="L1165" s="69" t="s">
        <v>518</v>
      </c>
      <c r="M1165" s="11">
        <v>1</v>
      </c>
      <c r="N1165" s="96"/>
      <c r="O1165" s="83"/>
      <c r="P1165" s="84"/>
      <c r="Q1165" s="84"/>
      <c r="R1165" s="84"/>
      <c r="S1165" s="84"/>
      <c r="T1165" s="84"/>
      <c r="U1165" s="84"/>
      <c r="V1165" s="84"/>
      <c r="W1165" s="84"/>
      <c r="X1165" s="85"/>
      <c r="Z1165" s="2">
        <f t="shared" si="58"/>
        <v>0</v>
      </c>
      <c r="AA1165" s="2">
        <v>0</v>
      </c>
    </row>
    <row r="1166" spans="1:27" ht="12" customHeight="1">
      <c r="A1166" s="10">
        <v>1162</v>
      </c>
      <c r="B1166" s="98" t="s">
        <v>81</v>
      </c>
      <c r="C1166" s="98" t="s">
        <v>81</v>
      </c>
      <c r="D1166" s="11" t="s">
        <v>51</v>
      </c>
      <c r="E1166" s="11" t="s">
        <v>303</v>
      </c>
      <c r="F1166" s="12" t="s">
        <v>50</v>
      </c>
      <c r="G1166" s="12" t="s">
        <v>310</v>
      </c>
      <c r="H1166" s="12" t="s">
        <v>306</v>
      </c>
      <c r="I1166" s="103" t="s">
        <v>504</v>
      </c>
      <c r="J1166" s="11" t="str">
        <f>"12-16h"</f>
        <v>12-16h</v>
      </c>
      <c r="K1166" s="12" t="s">
        <v>512</v>
      </c>
      <c r="L1166" s="69" t="s">
        <v>518</v>
      </c>
      <c r="M1166" s="11">
        <v>1</v>
      </c>
      <c r="N1166" s="96"/>
      <c r="O1166" s="83"/>
      <c r="P1166" s="84"/>
      <c r="Q1166" s="84"/>
      <c r="R1166" s="84"/>
      <c r="S1166" s="84"/>
      <c r="T1166" s="84"/>
      <c r="U1166" s="84"/>
      <c r="V1166" s="84"/>
      <c r="W1166" s="84"/>
      <c r="X1166" s="85"/>
      <c r="Z1166" s="2">
        <f t="shared" si="58"/>
        <v>0</v>
      </c>
      <c r="AA1166" s="2">
        <v>0</v>
      </c>
    </row>
    <row r="1167" spans="1:27" ht="12" customHeight="1">
      <c r="A1167" s="10">
        <v>1163</v>
      </c>
      <c r="B1167" s="98" t="s">
        <v>81</v>
      </c>
      <c r="C1167" s="98" t="s">
        <v>81</v>
      </c>
      <c r="D1167" s="11" t="s">
        <v>51</v>
      </c>
      <c r="E1167" s="11" t="s">
        <v>304</v>
      </c>
      <c r="F1167" s="12" t="s">
        <v>48</v>
      </c>
      <c r="G1167" s="12" t="s">
        <v>310</v>
      </c>
      <c r="H1167" s="12" t="s">
        <v>306</v>
      </c>
      <c r="I1167" s="11" t="s">
        <v>504</v>
      </c>
      <c r="J1167" s="11" t="str">
        <f>"12-16h"</f>
        <v>12-16h</v>
      </c>
      <c r="K1167" s="12" t="s">
        <v>512</v>
      </c>
      <c r="L1167" s="69" t="s">
        <v>518</v>
      </c>
      <c r="M1167" s="11">
        <v>1</v>
      </c>
      <c r="N1167" s="96"/>
      <c r="O1167" s="83"/>
      <c r="P1167" s="84"/>
      <c r="Q1167" s="84"/>
      <c r="R1167" s="84"/>
      <c r="S1167" s="84"/>
      <c r="T1167" s="84"/>
      <c r="U1167" s="84"/>
      <c r="V1167" s="84"/>
      <c r="W1167" s="84"/>
      <c r="X1167" s="85"/>
      <c r="Z1167" s="2">
        <f t="shared" si="58"/>
        <v>0</v>
      </c>
      <c r="AA1167" s="2">
        <v>0</v>
      </c>
    </row>
    <row r="1168" spans="1:27" ht="12" customHeight="1">
      <c r="A1168" s="10">
        <v>1164</v>
      </c>
      <c r="B1168" s="98" t="s">
        <v>125</v>
      </c>
      <c r="C1168" s="98" t="s">
        <v>59</v>
      </c>
      <c r="D1168" s="11" t="s">
        <v>51</v>
      </c>
      <c r="E1168" s="11" t="s">
        <v>303</v>
      </c>
      <c r="F1168" s="12" t="s">
        <v>49</v>
      </c>
      <c r="G1168" s="12" t="s">
        <v>310</v>
      </c>
      <c r="H1168" s="12" t="s">
        <v>306</v>
      </c>
      <c r="I1168" s="103" t="s">
        <v>504</v>
      </c>
      <c r="J1168" s="11" t="str">
        <f>"12-16h"</f>
        <v>12-16h</v>
      </c>
      <c r="K1168" s="12" t="s">
        <v>512</v>
      </c>
      <c r="L1168" s="69" t="s">
        <v>518</v>
      </c>
      <c r="M1168" s="11">
        <v>1</v>
      </c>
      <c r="N1168" s="96"/>
      <c r="O1168" s="83"/>
      <c r="P1168" s="84"/>
      <c r="Q1168" s="84"/>
      <c r="R1168" s="84"/>
      <c r="S1168" s="84"/>
      <c r="T1168" s="84"/>
      <c r="U1168" s="84"/>
      <c r="V1168" s="84"/>
      <c r="W1168" s="84"/>
      <c r="X1168" s="85"/>
      <c r="Z1168" s="2">
        <f t="shared" si="58"/>
        <v>0</v>
      </c>
      <c r="AA1168" s="2">
        <v>0</v>
      </c>
    </row>
    <row r="1169" spans="1:27" ht="12" customHeight="1">
      <c r="A1169" s="10">
        <v>1165</v>
      </c>
      <c r="B1169" s="98" t="s">
        <v>81</v>
      </c>
      <c r="C1169" s="98" t="s">
        <v>81</v>
      </c>
      <c r="D1169" s="11" t="s">
        <v>25</v>
      </c>
      <c r="E1169" s="11" t="s">
        <v>304</v>
      </c>
      <c r="F1169" s="12" t="s">
        <v>48</v>
      </c>
      <c r="G1169" s="12" t="s">
        <v>310</v>
      </c>
      <c r="H1169" s="12" t="s">
        <v>306</v>
      </c>
      <c r="I1169" s="103" t="s">
        <v>504</v>
      </c>
      <c r="J1169" s="12" t="str">
        <f>"≥17h"</f>
        <v>≥17h</v>
      </c>
      <c r="K1169" s="12" t="s">
        <v>512</v>
      </c>
      <c r="L1169" s="69" t="s">
        <v>518</v>
      </c>
      <c r="M1169" s="11">
        <v>1</v>
      </c>
      <c r="N1169" s="96">
        <v>1</v>
      </c>
      <c r="O1169" s="83">
        <v>1</v>
      </c>
      <c r="P1169" s="84"/>
      <c r="Q1169" s="84">
        <v>1</v>
      </c>
      <c r="R1169" s="84"/>
      <c r="S1169" s="84"/>
      <c r="T1169" s="84"/>
      <c r="U1169" s="84"/>
      <c r="V1169" s="84"/>
      <c r="W1169" s="84"/>
      <c r="X1169" s="85"/>
      <c r="Y1169" s="2">
        <v>1</v>
      </c>
      <c r="Z1169" s="2">
        <f t="shared" si="58"/>
        <v>2</v>
      </c>
      <c r="AA1169" s="2">
        <v>1</v>
      </c>
    </row>
    <row r="1170" spans="1:27" ht="12" customHeight="1">
      <c r="A1170" s="10">
        <v>1166</v>
      </c>
      <c r="B1170" s="98" t="s">
        <v>81</v>
      </c>
      <c r="C1170" s="98" t="s">
        <v>81</v>
      </c>
      <c r="D1170" s="11" t="s">
        <v>25</v>
      </c>
      <c r="E1170" s="11" t="s">
        <v>304</v>
      </c>
      <c r="F1170" s="12" t="s">
        <v>49</v>
      </c>
      <c r="G1170" s="12" t="s">
        <v>310</v>
      </c>
      <c r="H1170" s="12" t="s">
        <v>306</v>
      </c>
      <c r="I1170" s="103" t="s">
        <v>504</v>
      </c>
      <c r="J1170" s="12" t="str">
        <f>"≥17h"</f>
        <v>≥17h</v>
      </c>
      <c r="K1170" s="12" t="s">
        <v>512</v>
      </c>
      <c r="L1170" s="69" t="s">
        <v>518</v>
      </c>
      <c r="M1170" s="11">
        <v>1</v>
      </c>
      <c r="N1170" s="96">
        <v>1</v>
      </c>
      <c r="O1170" s="83">
        <v>1</v>
      </c>
      <c r="P1170" s="84"/>
      <c r="Q1170" s="84">
        <v>1</v>
      </c>
      <c r="R1170" s="84"/>
      <c r="S1170" s="84"/>
      <c r="T1170" s="84"/>
      <c r="U1170" s="84"/>
      <c r="V1170" s="84"/>
      <c r="W1170" s="84"/>
      <c r="X1170" s="85"/>
      <c r="Y1170" s="2">
        <v>1</v>
      </c>
      <c r="Z1170" s="2">
        <f t="shared" si="58"/>
        <v>2</v>
      </c>
      <c r="AA1170" s="2">
        <v>1</v>
      </c>
    </row>
    <row r="1171" spans="1:27" ht="12" customHeight="1">
      <c r="A1171" s="10">
        <v>1167</v>
      </c>
      <c r="B1171" s="98" t="s">
        <v>213</v>
      </c>
      <c r="C1171" s="98" t="s">
        <v>69</v>
      </c>
      <c r="D1171" s="11" t="s">
        <v>51</v>
      </c>
      <c r="E1171" s="11" t="s">
        <v>304</v>
      </c>
      <c r="F1171" s="12" t="s">
        <v>50</v>
      </c>
      <c r="G1171" s="12" t="s">
        <v>510</v>
      </c>
      <c r="H1171" s="12" t="s">
        <v>306</v>
      </c>
      <c r="I1171" s="103" t="s">
        <v>504</v>
      </c>
      <c r="J1171" s="11" t="str">
        <f>"≤12h"</f>
        <v>≤12h</v>
      </c>
      <c r="K1171" s="12" t="s">
        <v>512</v>
      </c>
      <c r="L1171" s="69" t="s">
        <v>518</v>
      </c>
      <c r="M1171" s="11">
        <v>1</v>
      </c>
      <c r="N1171" s="96"/>
      <c r="O1171" s="83"/>
      <c r="P1171" s="84"/>
      <c r="Q1171" s="84"/>
      <c r="R1171" s="84"/>
      <c r="S1171" s="84"/>
      <c r="T1171" s="84"/>
      <c r="U1171" s="84"/>
      <c r="V1171" s="84"/>
      <c r="W1171" s="84"/>
      <c r="X1171" s="85"/>
      <c r="Z1171" s="2">
        <f t="shared" si="58"/>
        <v>0</v>
      </c>
      <c r="AA1171" s="2">
        <v>0</v>
      </c>
    </row>
    <row r="1172" spans="1:27" ht="12" customHeight="1">
      <c r="A1172" s="10">
        <v>1168</v>
      </c>
      <c r="B1172" s="98" t="s">
        <v>213</v>
      </c>
      <c r="C1172" s="98" t="s">
        <v>69</v>
      </c>
      <c r="D1172" s="11" t="s">
        <v>51</v>
      </c>
      <c r="E1172" s="11" t="s">
        <v>304</v>
      </c>
      <c r="F1172" s="12" t="s">
        <v>50</v>
      </c>
      <c r="G1172" s="12" t="s">
        <v>510</v>
      </c>
      <c r="H1172" s="12" t="s">
        <v>306</v>
      </c>
      <c r="I1172" s="11" t="s">
        <v>504</v>
      </c>
      <c r="J1172" s="12" t="str">
        <f>"≥17h"</f>
        <v>≥17h</v>
      </c>
      <c r="K1172" s="12" t="s">
        <v>512</v>
      </c>
      <c r="L1172" s="69" t="s">
        <v>518</v>
      </c>
      <c r="M1172" s="11">
        <v>1</v>
      </c>
      <c r="N1172" s="96"/>
      <c r="O1172" s="83"/>
      <c r="P1172" s="84"/>
      <c r="Q1172" s="84"/>
      <c r="R1172" s="84"/>
      <c r="S1172" s="84"/>
      <c r="T1172" s="84"/>
      <c r="U1172" s="84"/>
      <c r="V1172" s="84"/>
      <c r="W1172" s="84"/>
      <c r="X1172" s="85"/>
      <c r="Z1172" s="2">
        <f t="shared" si="58"/>
        <v>0</v>
      </c>
      <c r="AA1172" s="2">
        <v>0</v>
      </c>
    </row>
    <row r="1173" spans="1:27" ht="12" customHeight="1">
      <c r="A1173" s="10">
        <v>1169</v>
      </c>
      <c r="B1173" s="98" t="s">
        <v>213</v>
      </c>
      <c r="C1173" s="98" t="s">
        <v>69</v>
      </c>
      <c r="D1173" s="11" t="s">
        <v>51</v>
      </c>
      <c r="E1173" s="11" t="s">
        <v>304</v>
      </c>
      <c r="F1173" s="12" t="s">
        <v>50</v>
      </c>
      <c r="G1173" s="12" t="s">
        <v>510</v>
      </c>
      <c r="H1173" s="12" t="s">
        <v>307</v>
      </c>
      <c r="I1173" s="11" t="s">
        <v>504</v>
      </c>
      <c r="J1173" s="12" t="str">
        <f>"≥17h"</f>
        <v>≥17h</v>
      </c>
      <c r="K1173" s="12" t="s">
        <v>512</v>
      </c>
      <c r="L1173" s="69" t="s">
        <v>518</v>
      </c>
      <c r="M1173" s="11"/>
      <c r="N1173" s="96"/>
      <c r="O1173" s="83"/>
      <c r="P1173" s="84"/>
      <c r="Q1173" s="84"/>
      <c r="R1173" s="84"/>
      <c r="S1173" s="84"/>
      <c r="T1173" s="84"/>
      <c r="U1173" s="84"/>
      <c r="V1173" s="84"/>
      <c r="W1173" s="84"/>
      <c r="X1173" s="85"/>
      <c r="Z1173" s="2">
        <f t="shared" si="58"/>
        <v>0</v>
      </c>
      <c r="AA1173" s="2">
        <v>0</v>
      </c>
    </row>
    <row r="1174" spans="1:27" ht="12" customHeight="1">
      <c r="A1174" s="10">
        <v>1170</v>
      </c>
      <c r="B1174" s="98" t="s">
        <v>211</v>
      </c>
      <c r="C1174" s="98" t="s">
        <v>211</v>
      </c>
      <c r="D1174" s="11" t="s">
        <v>51</v>
      </c>
      <c r="E1174" s="11" t="s">
        <v>303</v>
      </c>
      <c r="F1174" s="12" t="s">
        <v>49</v>
      </c>
      <c r="G1174" s="12" t="s">
        <v>310</v>
      </c>
      <c r="H1174" s="12" t="s">
        <v>306</v>
      </c>
      <c r="I1174" s="103" t="s">
        <v>504</v>
      </c>
      <c r="J1174" s="12" t="str">
        <f>"≥17h"</f>
        <v>≥17h</v>
      </c>
      <c r="K1174" s="12" t="s">
        <v>512</v>
      </c>
      <c r="L1174" s="69" t="s">
        <v>518</v>
      </c>
      <c r="M1174" s="11">
        <v>1</v>
      </c>
      <c r="N1174" s="96">
        <v>1</v>
      </c>
      <c r="O1174" s="83">
        <v>1</v>
      </c>
      <c r="P1174" s="84"/>
      <c r="Q1174" s="84"/>
      <c r="R1174" s="84"/>
      <c r="S1174" s="84"/>
      <c r="T1174" s="84"/>
      <c r="U1174" s="84"/>
      <c r="V1174" s="84"/>
      <c r="W1174" s="84"/>
      <c r="X1174" s="85"/>
      <c r="Y1174" s="2">
        <v>1</v>
      </c>
      <c r="Z1174" s="2">
        <f t="shared" si="58"/>
        <v>1</v>
      </c>
      <c r="AA1174" s="2">
        <v>1</v>
      </c>
    </row>
    <row r="1175" spans="1:27" ht="12" customHeight="1">
      <c r="A1175" s="10">
        <v>1171</v>
      </c>
      <c r="B1175" s="98" t="s">
        <v>211</v>
      </c>
      <c r="C1175" s="98" t="s">
        <v>211</v>
      </c>
      <c r="D1175" s="11" t="s">
        <v>51</v>
      </c>
      <c r="E1175" s="11" t="s">
        <v>304</v>
      </c>
      <c r="F1175" s="12" t="s">
        <v>48</v>
      </c>
      <c r="G1175" s="12" t="s">
        <v>310</v>
      </c>
      <c r="H1175" s="12" t="s">
        <v>306</v>
      </c>
      <c r="I1175" s="103" t="s">
        <v>505</v>
      </c>
      <c r="J1175" s="11" t="str">
        <f>"12-16h"</f>
        <v>12-16h</v>
      </c>
      <c r="K1175" s="12" t="s">
        <v>512</v>
      </c>
      <c r="L1175" s="69" t="s">
        <v>518</v>
      </c>
      <c r="M1175" s="11">
        <v>1</v>
      </c>
      <c r="N1175" s="96">
        <v>1</v>
      </c>
      <c r="O1175" s="83"/>
      <c r="P1175" s="84"/>
      <c r="Q1175" s="84"/>
      <c r="R1175" s="84">
        <v>1</v>
      </c>
      <c r="S1175" s="84"/>
      <c r="T1175" s="84"/>
      <c r="U1175" s="84"/>
      <c r="V1175" s="84"/>
      <c r="W1175" s="84">
        <v>1</v>
      </c>
      <c r="X1175" s="85"/>
      <c r="Y1175" s="2">
        <v>1</v>
      </c>
      <c r="Z1175" s="2">
        <f t="shared" si="58"/>
        <v>2</v>
      </c>
      <c r="AA1175" s="2">
        <v>1</v>
      </c>
    </row>
    <row r="1176" spans="1:27" ht="12" customHeight="1">
      <c r="A1176" s="10">
        <v>1172</v>
      </c>
      <c r="B1176" s="98" t="s">
        <v>243</v>
      </c>
      <c r="C1176" s="98" t="s">
        <v>85</v>
      </c>
      <c r="D1176" s="11" t="s">
        <v>25</v>
      </c>
      <c r="E1176" s="11" t="s">
        <v>303</v>
      </c>
      <c r="F1176" s="12" t="s">
        <v>50</v>
      </c>
      <c r="G1176" s="12" t="s">
        <v>310</v>
      </c>
      <c r="H1176" s="12" t="s">
        <v>306</v>
      </c>
      <c r="I1176" s="103" t="s">
        <v>504</v>
      </c>
      <c r="J1176" s="11" t="str">
        <f>"12-16h"</f>
        <v>12-16h</v>
      </c>
      <c r="K1176" s="12" t="s">
        <v>512</v>
      </c>
      <c r="L1176" s="69" t="s">
        <v>518</v>
      </c>
      <c r="M1176" s="11">
        <v>1</v>
      </c>
      <c r="N1176" s="96">
        <v>1</v>
      </c>
      <c r="O1176" s="83"/>
      <c r="P1176" s="84"/>
      <c r="Q1176" s="84"/>
      <c r="R1176" s="84"/>
      <c r="S1176" s="84"/>
      <c r="T1176" s="84"/>
      <c r="U1176" s="84"/>
      <c r="V1176" s="84"/>
      <c r="W1176" s="84"/>
      <c r="X1176" s="85">
        <v>1</v>
      </c>
      <c r="Y1176" s="2">
        <v>1</v>
      </c>
      <c r="Z1176" s="2">
        <f t="shared" si="58"/>
        <v>1</v>
      </c>
      <c r="AA1176" s="2">
        <v>1</v>
      </c>
    </row>
    <row r="1177" spans="1:27" ht="12" customHeight="1">
      <c r="A1177" s="10">
        <v>1173</v>
      </c>
      <c r="B1177" s="98" t="s">
        <v>243</v>
      </c>
      <c r="C1177" s="98" t="s">
        <v>85</v>
      </c>
      <c r="D1177" s="11" t="s">
        <v>51</v>
      </c>
      <c r="E1177" s="11" t="s">
        <v>304</v>
      </c>
      <c r="F1177" s="12" t="s">
        <v>50</v>
      </c>
      <c r="G1177" s="12" t="s">
        <v>310</v>
      </c>
      <c r="H1177" s="12" t="s">
        <v>306</v>
      </c>
      <c r="I1177" s="103" t="s">
        <v>504</v>
      </c>
      <c r="J1177" s="12" t="str">
        <f>"≥17h"</f>
        <v>≥17h</v>
      </c>
      <c r="K1177" s="12" t="s">
        <v>512</v>
      </c>
      <c r="L1177" s="69" t="s">
        <v>518</v>
      </c>
      <c r="M1177" s="11">
        <v>1</v>
      </c>
      <c r="N1177" s="96">
        <v>1</v>
      </c>
      <c r="O1177" s="83"/>
      <c r="P1177" s="84"/>
      <c r="Q1177" s="84"/>
      <c r="R1177" s="84"/>
      <c r="S1177" s="84"/>
      <c r="T1177" s="84"/>
      <c r="U1177" s="84"/>
      <c r="V1177" s="84"/>
      <c r="W1177" s="84"/>
      <c r="X1177" s="85">
        <v>1</v>
      </c>
      <c r="Y1177" s="2">
        <v>1</v>
      </c>
      <c r="Z1177" s="2">
        <f t="shared" si="58"/>
        <v>1</v>
      </c>
      <c r="AA1177" s="2">
        <v>1</v>
      </c>
    </row>
    <row r="1178" spans="1:27" ht="12" customHeight="1">
      <c r="A1178" s="10">
        <v>1174</v>
      </c>
      <c r="B1178" s="98" t="s">
        <v>243</v>
      </c>
      <c r="C1178" s="98" t="s">
        <v>85</v>
      </c>
      <c r="D1178" s="11" t="s">
        <v>25</v>
      </c>
      <c r="E1178" s="11" t="s">
        <v>304</v>
      </c>
      <c r="F1178" s="12" t="s">
        <v>50</v>
      </c>
      <c r="G1178" s="12" t="s">
        <v>310</v>
      </c>
      <c r="H1178" s="12" t="s">
        <v>306</v>
      </c>
      <c r="I1178" s="12" t="s">
        <v>505</v>
      </c>
      <c r="J1178" s="11" t="str">
        <f>"≤12h"</f>
        <v>≤12h</v>
      </c>
      <c r="K1178" s="12" t="s">
        <v>512</v>
      </c>
      <c r="L1178" s="69" t="s">
        <v>518</v>
      </c>
      <c r="M1178" s="11">
        <v>1</v>
      </c>
      <c r="N1178" s="96">
        <v>1</v>
      </c>
      <c r="O1178" s="83">
        <v>1</v>
      </c>
      <c r="P1178" s="84"/>
      <c r="Q1178" s="84">
        <v>1</v>
      </c>
      <c r="R1178" s="84"/>
      <c r="S1178" s="84"/>
      <c r="T1178" s="84"/>
      <c r="U1178" s="84"/>
      <c r="V1178" s="84"/>
      <c r="W1178" s="84"/>
      <c r="X1178" s="85"/>
      <c r="Y1178" s="2">
        <v>1</v>
      </c>
      <c r="Z1178" s="2">
        <f t="shared" si="58"/>
        <v>2</v>
      </c>
      <c r="AA1178" s="2">
        <v>1</v>
      </c>
    </row>
    <row r="1179" spans="1:27" ht="12" customHeight="1">
      <c r="A1179" s="10">
        <v>1175</v>
      </c>
      <c r="B1179" s="98" t="s">
        <v>65</v>
      </c>
      <c r="C1179" s="98" t="s">
        <v>65</v>
      </c>
      <c r="D1179" s="11" t="s">
        <v>25</v>
      </c>
      <c r="E1179" s="11" t="s">
        <v>303</v>
      </c>
      <c r="F1179" s="12" t="s">
        <v>48</v>
      </c>
      <c r="G1179" s="12" t="s">
        <v>310</v>
      </c>
      <c r="H1179" s="12" t="s">
        <v>306</v>
      </c>
      <c r="I1179" s="103" t="s">
        <v>505</v>
      </c>
      <c r="J1179" s="11" t="str">
        <f>"≤12h"</f>
        <v>≤12h</v>
      </c>
      <c r="K1179" s="12" t="s">
        <v>513</v>
      </c>
      <c r="L1179" s="69" t="s">
        <v>518</v>
      </c>
      <c r="M1179" s="11">
        <v>1</v>
      </c>
      <c r="N1179" s="96">
        <v>1</v>
      </c>
      <c r="O1179" s="83"/>
      <c r="P1179" s="84"/>
      <c r="Q1179" s="84"/>
      <c r="R1179" s="84"/>
      <c r="S1179" s="84"/>
      <c r="T1179" s="84"/>
      <c r="U1179" s="84"/>
      <c r="V1179" s="84"/>
      <c r="W1179" s="84"/>
      <c r="X1179" s="85">
        <v>1</v>
      </c>
      <c r="Y1179" s="2">
        <v>1</v>
      </c>
      <c r="Z1179" s="2">
        <f t="shared" si="58"/>
        <v>1</v>
      </c>
      <c r="AA1179" s="2">
        <v>1</v>
      </c>
    </row>
    <row r="1180" spans="1:27" ht="12" customHeight="1">
      <c r="A1180" s="10">
        <v>1176</v>
      </c>
      <c r="B1180" s="98" t="s">
        <v>81</v>
      </c>
      <c r="C1180" s="98" t="s">
        <v>81</v>
      </c>
      <c r="D1180" s="11" t="s">
        <v>51</v>
      </c>
      <c r="E1180" s="11" t="s">
        <v>303</v>
      </c>
      <c r="F1180" s="12" t="s">
        <v>50</v>
      </c>
      <c r="G1180" s="12" t="s">
        <v>310</v>
      </c>
      <c r="H1180" s="12" t="s">
        <v>306</v>
      </c>
      <c r="I1180" s="11" t="s">
        <v>504</v>
      </c>
      <c r="J1180" s="11" t="str">
        <f>"12-16h"</f>
        <v>12-16h</v>
      </c>
      <c r="K1180" s="12" t="s">
        <v>512</v>
      </c>
      <c r="L1180" s="69" t="s">
        <v>518</v>
      </c>
      <c r="M1180" s="11">
        <v>1</v>
      </c>
      <c r="N1180" s="96">
        <v>1</v>
      </c>
      <c r="O1180" s="83"/>
      <c r="P1180" s="84"/>
      <c r="Q1180" s="84"/>
      <c r="R1180" s="84"/>
      <c r="S1180" s="84"/>
      <c r="T1180" s="84"/>
      <c r="U1180" s="84"/>
      <c r="V1180" s="84"/>
      <c r="W1180" s="84"/>
      <c r="X1180" s="85">
        <v>1</v>
      </c>
      <c r="Y1180" s="2">
        <v>1</v>
      </c>
      <c r="Z1180" s="2">
        <f t="shared" si="58"/>
        <v>1</v>
      </c>
      <c r="AA1180" s="2">
        <v>1</v>
      </c>
    </row>
    <row r="1181" spans="1:27" ht="12" customHeight="1">
      <c r="A1181" s="10">
        <v>1177</v>
      </c>
      <c r="B1181" s="98" t="s">
        <v>190</v>
      </c>
      <c r="C1181" s="98" t="s">
        <v>190</v>
      </c>
      <c r="D1181" s="11" t="s">
        <v>51</v>
      </c>
      <c r="E1181" s="11" t="s">
        <v>304</v>
      </c>
      <c r="F1181" s="12" t="s">
        <v>49</v>
      </c>
      <c r="G1181" s="12" t="s">
        <v>510</v>
      </c>
      <c r="H1181" s="12" t="s">
        <v>306</v>
      </c>
      <c r="I1181" s="11" t="s">
        <v>504</v>
      </c>
      <c r="J1181" s="12" t="str">
        <f>"≥17h"</f>
        <v>≥17h</v>
      </c>
      <c r="K1181" s="12" t="s">
        <v>512</v>
      </c>
      <c r="L1181" s="69" t="s">
        <v>518</v>
      </c>
      <c r="M1181" s="11">
        <v>1</v>
      </c>
      <c r="N1181" s="96">
        <v>1</v>
      </c>
      <c r="O1181" s="83">
        <v>1</v>
      </c>
      <c r="P1181" s="84"/>
      <c r="Q1181" s="84">
        <v>1</v>
      </c>
      <c r="R1181" s="84"/>
      <c r="S1181" s="84"/>
      <c r="T1181" s="84"/>
      <c r="U1181" s="84"/>
      <c r="V1181" s="84"/>
      <c r="W1181" s="84"/>
      <c r="X1181" s="85"/>
      <c r="Y1181" s="2">
        <v>1</v>
      </c>
      <c r="Z1181" s="2">
        <f t="shared" si="58"/>
        <v>2</v>
      </c>
      <c r="AA1181" s="2">
        <v>1</v>
      </c>
    </row>
    <row r="1182" spans="1:27" ht="12" customHeight="1">
      <c r="A1182" s="10">
        <v>1178</v>
      </c>
      <c r="B1182" s="98" t="s">
        <v>190</v>
      </c>
      <c r="C1182" s="98" t="s">
        <v>190</v>
      </c>
      <c r="D1182" s="11" t="s">
        <v>51</v>
      </c>
      <c r="E1182" s="11" t="s">
        <v>303</v>
      </c>
      <c r="F1182" s="12" t="s">
        <v>49</v>
      </c>
      <c r="G1182" s="12" t="s">
        <v>310</v>
      </c>
      <c r="H1182" s="12" t="s">
        <v>306</v>
      </c>
      <c r="I1182" s="103" t="s">
        <v>505</v>
      </c>
      <c r="J1182" s="12" t="str">
        <f>"≥17h"</f>
        <v>≥17h</v>
      </c>
      <c r="K1182" s="12" t="s">
        <v>512</v>
      </c>
      <c r="L1182" s="69" t="s">
        <v>518</v>
      </c>
      <c r="M1182" s="11"/>
      <c r="N1182" s="96"/>
      <c r="O1182" s="83"/>
      <c r="P1182" s="84"/>
      <c r="Q1182" s="84"/>
      <c r="R1182" s="84"/>
      <c r="S1182" s="84"/>
      <c r="T1182" s="84"/>
      <c r="U1182" s="84"/>
      <c r="V1182" s="84"/>
      <c r="W1182" s="84"/>
      <c r="X1182" s="85"/>
      <c r="Z1182" s="2">
        <f t="shared" si="58"/>
        <v>0</v>
      </c>
      <c r="AA1182" s="2">
        <v>0</v>
      </c>
    </row>
    <row r="1183" spans="1:27" ht="12" customHeight="1">
      <c r="A1183" s="10">
        <v>1179</v>
      </c>
      <c r="B1183" s="98" t="s">
        <v>190</v>
      </c>
      <c r="C1183" s="98" t="s">
        <v>190</v>
      </c>
      <c r="D1183" s="11" t="s">
        <v>51</v>
      </c>
      <c r="E1183" s="11" t="s">
        <v>304</v>
      </c>
      <c r="F1183" s="12" t="s">
        <v>49</v>
      </c>
      <c r="G1183" s="12" t="s">
        <v>310</v>
      </c>
      <c r="H1183" s="12" t="s">
        <v>306</v>
      </c>
      <c r="I1183" s="11" t="s">
        <v>504</v>
      </c>
      <c r="J1183" s="11" t="str">
        <f>"12-16h"</f>
        <v>12-16h</v>
      </c>
      <c r="K1183" s="12" t="s">
        <v>512</v>
      </c>
      <c r="L1183" s="69" t="s">
        <v>518</v>
      </c>
      <c r="M1183" s="11"/>
      <c r="N1183" s="96"/>
      <c r="O1183" s="83"/>
      <c r="P1183" s="84"/>
      <c r="Q1183" s="84"/>
      <c r="R1183" s="84"/>
      <c r="S1183" s="84"/>
      <c r="T1183" s="84"/>
      <c r="U1183" s="84"/>
      <c r="V1183" s="84"/>
      <c r="W1183" s="84"/>
      <c r="X1183" s="85"/>
      <c r="Z1183" s="2">
        <f t="shared" si="58"/>
        <v>0</v>
      </c>
      <c r="AA1183" s="2">
        <v>0</v>
      </c>
    </row>
    <row r="1184" spans="1:27" ht="12" customHeight="1">
      <c r="A1184" s="10">
        <v>1180</v>
      </c>
      <c r="B1184" s="98" t="s">
        <v>125</v>
      </c>
      <c r="C1184" s="98" t="s">
        <v>59</v>
      </c>
      <c r="D1184" s="11" t="s">
        <v>25</v>
      </c>
      <c r="E1184" s="11" t="s">
        <v>303</v>
      </c>
      <c r="F1184" s="12" t="s">
        <v>50</v>
      </c>
      <c r="G1184" s="12" t="s">
        <v>310</v>
      </c>
      <c r="H1184" s="12" t="s">
        <v>306</v>
      </c>
      <c r="I1184" s="11" t="s">
        <v>504</v>
      </c>
      <c r="J1184" s="11" t="str">
        <f>"12-16h"</f>
        <v>12-16h</v>
      </c>
      <c r="K1184" s="12" t="s">
        <v>512</v>
      </c>
      <c r="L1184" s="69" t="s">
        <v>518</v>
      </c>
      <c r="M1184" s="11"/>
      <c r="N1184" s="96"/>
      <c r="O1184" s="83"/>
      <c r="P1184" s="84"/>
      <c r="Q1184" s="84"/>
      <c r="R1184" s="84"/>
      <c r="S1184" s="84"/>
      <c r="T1184" s="84"/>
      <c r="U1184" s="84"/>
      <c r="V1184" s="84"/>
      <c r="W1184" s="84"/>
      <c r="X1184" s="85"/>
      <c r="Z1184" s="2">
        <f t="shared" si="58"/>
        <v>0</v>
      </c>
      <c r="AA1184" s="2">
        <v>0</v>
      </c>
    </row>
    <row r="1185" spans="1:27" ht="12" customHeight="1">
      <c r="A1185" s="10">
        <v>1181</v>
      </c>
      <c r="B1185" s="98" t="s">
        <v>83</v>
      </c>
      <c r="C1185" s="98" t="s">
        <v>83</v>
      </c>
      <c r="D1185" s="11" t="s">
        <v>52</v>
      </c>
      <c r="E1185" s="11" t="s">
        <v>304</v>
      </c>
      <c r="F1185" s="12" t="s">
        <v>49</v>
      </c>
      <c r="G1185" s="12" t="s">
        <v>310</v>
      </c>
      <c r="H1185" s="12" t="s">
        <v>306</v>
      </c>
      <c r="I1185" s="103" t="s">
        <v>504</v>
      </c>
      <c r="J1185" s="12" t="str">
        <f>"≥17h"</f>
        <v>≥17h</v>
      </c>
      <c r="K1185" s="12" t="s">
        <v>512</v>
      </c>
      <c r="L1185" s="69" t="s">
        <v>518</v>
      </c>
      <c r="M1185" s="11"/>
      <c r="N1185" s="96"/>
      <c r="O1185" s="83"/>
      <c r="P1185" s="84"/>
      <c r="Q1185" s="84"/>
      <c r="R1185" s="84"/>
      <c r="S1185" s="84"/>
      <c r="T1185" s="84"/>
      <c r="U1185" s="84"/>
      <c r="V1185" s="84"/>
      <c r="W1185" s="84"/>
      <c r="X1185" s="85"/>
      <c r="Z1185" s="2">
        <f t="shared" si="58"/>
        <v>0</v>
      </c>
      <c r="AA1185" s="2">
        <v>0</v>
      </c>
    </row>
    <row r="1186" spans="1:27" ht="12" customHeight="1">
      <c r="A1186" s="10">
        <v>1182</v>
      </c>
      <c r="B1186" s="98" t="s">
        <v>83</v>
      </c>
      <c r="C1186" s="98" t="s">
        <v>83</v>
      </c>
      <c r="D1186" s="11" t="s">
        <v>51</v>
      </c>
      <c r="E1186" s="11" t="s">
        <v>303</v>
      </c>
      <c r="F1186" s="12" t="s">
        <v>48</v>
      </c>
      <c r="G1186" s="12" t="s">
        <v>510</v>
      </c>
      <c r="H1186" s="12" t="s">
        <v>306</v>
      </c>
      <c r="I1186" s="103" t="s">
        <v>504</v>
      </c>
      <c r="J1186" s="11" t="str">
        <f>"12-16h"</f>
        <v>12-16h</v>
      </c>
      <c r="K1186" s="12" t="s">
        <v>513</v>
      </c>
      <c r="L1186" s="69" t="s">
        <v>518</v>
      </c>
      <c r="M1186" s="11">
        <v>1</v>
      </c>
      <c r="N1186" s="96"/>
      <c r="O1186" s="83"/>
      <c r="P1186" s="84"/>
      <c r="Q1186" s="84"/>
      <c r="R1186" s="84"/>
      <c r="S1186" s="84"/>
      <c r="T1186" s="84"/>
      <c r="U1186" s="84"/>
      <c r="V1186" s="84"/>
      <c r="W1186" s="84"/>
      <c r="X1186" s="85"/>
      <c r="Z1186" s="2">
        <f t="shared" si="58"/>
        <v>0</v>
      </c>
      <c r="AA1186" s="2">
        <v>0</v>
      </c>
    </row>
    <row r="1187" spans="1:27" ht="12" customHeight="1">
      <c r="A1187" s="10">
        <v>1183</v>
      </c>
      <c r="B1187" s="98" t="s">
        <v>99</v>
      </c>
      <c r="C1187" s="98" t="s">
        <v>83</v>
      </c>
      <c r="D1187" s="11" t="s">
        <v>51</v>
      </c>
      <c r="E1187" s="11" t="s">
        <v>303</v>
      </c>
      <c r="F1187" s="12" t="s">
        <v>48</v>
      </c>
      <c r="G1187" s="12" t="s">
        <v>510</v>
      </c>
      <c r="H1187" s="12" t="s">
        <v>308</v>
      </c>
      <c r="I1187" s="11" t="s">
        <v>507</v>
      </c>
      <c r="J1187" s="12" t="str">
        <f>"≥17h"</f>
        <v>≥17h</v>
      </c>
      <c r="K1187" s="12" t="s">
        <v>513</v>
      </c>
      <c r="L1187" s="69" t="s">
        <v>518</v>
      </c>
      <c r="M1187" s="11">
        <v>1</v>
      </c>
      <c r="N1187" s="96"/>
      <c r="O1187" s="83"/>
      <c r="P1187" s="84"/>
      <c r="Q1187" s="84"/>
      <c r="R1187" s="84"/>
      <c r="S1187" s="84"/>
      <c r="T1187" s="84"/>
      <c r="U1187" s="84"/>
      <c r="V1187" s="84"/>
      <c r="W1187" s="84"/>
      <c r="X1187" s="85"/>
      <c r="Z1187" s="2">
        <f t="shared" si="58"/>
        <v>0</v>
      </c>
      <c r="AA1187" s="2">
        <v>0</v>
      </c>
    </row>
    <row r="1188" spans="1:27" ht="12" customHeight="1">
      <c r="A1188" s="10">
        <v>1184</v>
      </c>
      <c r="B1188" s="98" t="s">
        <v>126</v>
      </c>
      <c r="C1188" s="98" t="s">
        <v>126</v>
      </c>
      <c r="D1188" s="11" t="s">
        <v>25</v>
      </c>
      <c r="E1188" s="11" t="s">
        <v>303</v>
      </c>
      <c r="F1188" s="12" t="s">
        <v>48</v>
      </c>
      <c r="G1188" s="12" t="s">
        <v>310</v>
      </c>
      <c r="H1188" s="12" t="s">
        <v>306</v>
      </c>
      <c r="I1188" s="103" t="s">
        <v>505</v>
      </c>
      <c r="J1188" s="12" t="str">
        <f>"≥17h"</f>
        <v>≥17h</v>
      </c>
      <c r="K1188" s="12" t="s">
        <v>513</v>
      </c>
      <c r="L1188" s="69" t="s">
        <v>518</v>
      </c>
      <c r="M1188" s="11">
        <v>1</v>
      </c>
      <c r="N1188" s="96">
        <v>1</v>
      </c>
      <c r="O1188" s="83"/>
      <c r="P1188" s="84"/>
      <c r="Q1188" s="84"/>
      <c r="R1188" s="84"/>
      <c r="S1188" s="84"/>
      <c r="T1188" s="84"/>
      <c r="U1188" s="84"/>
      <c r="V1188" s="84"/>
      <c r="W1188" s="84"/>
      <c r="X1188" s="85">
        <v>1</v>
      </c>
      <c r="Y1188" s="2">
        <v>1</v>
      </c>
      <c r="Z1188" s="2">
        <f t="shared" si="58"/>
        <v>1</v>
      </c>
      <c r="AA1188" s="2">
        <v>1</v>
      </c>
    </row>
    <row r="1189" spans="1:27" ht="12" customHeight="1">
      <c r="A1189" s="10">
        <v>1185</v>
      </c>
      <c r="B1189" s="98" t="s">
        <v>141</v>
      </c>
      <c r="C1189" s="98" t="s">
        <v>141</v>
      </c>
      <c r="D1189" s="11" t="s">
        <v>52</v>
      </c>
      <c r="E1189" s="11" t="s">
        <v>303</v>
      </c>
      <c r="F1189" s="12" t="s">
        <v>49</v>
      </c>
      <c r="G1189" s="12" t="s">
        <v>310</v>
      </c>
      <c r="H1189" s="12" t="s">
        <v>306</v>
      </c>
      <c r="I1189" s="103" t="s">
        <v>504</v>
      </c>
      <c r="J1189" s="12" t="str">
        <f>"≥17h"</f>
        <v>≥17h</v>
      </c>
      <c r="K1189" s="12" t="s">
        <v>512</v>
      </c>
      <c r="L1189" s="69" t="s">
        <v>518</v>
      </c>
      <c r="M1189" s="11">
        <v>1</v>
      </c>
      <c r="N1189" s="96">
        <v>1</v>
      </c>
      <c r="O1189" s="83">
        <v>1</v>
      </c>
      <c r="P1189" s="84"/>
      <c r="Q1189" s="84">
        <v>1</v>
      </c>
      <c r="R1189" s="84"/>
      <c r="S1189" s="84"/>
      <c r="T1189" s="84"/>
      <c r="U1189" s="84"/>
      <c r="V1189" s="84"/>
      <c r="W1189" s="84"/>
      <c r="X1189" s="85"/>
      <c r="Y1189" s="2">
        <v>1</v>
      </c>
      <c r="Z1189" s="2">
        <f t="shared" si="58"/>
        <v>2</v>
      </c>
      <c r="AA1189" s="2">
        <v>1</v>
      </c>
    </row>
    <row r="1190" spans="1:27" ht="12" customHeight="1">
      <c r="A1190" s="10">
        <v>1186</v>
      </c>
      <c r="B1190" s="98" t="s">
        <v>63</v>
      </c>
      <c r="C1190" s="98" t="s">
        <v>63</v>
      </c>
      <c r="D1190" s="11" t="s">
        <v>51</v>
      </c>
      <c r="E1190" s="11" t="s">
        <v>304</v>
      </c>
      <c r="F1190" s="12" t="s">
        <v>49</v>
      </c>
      <c r="G1190" s="12" t="s">
        <v>310</v>
      </c>
      <c r="H1190" s="12" t="s">
        <v>306</v>
      </c>
      <c r="I1190" s="12" t="s">
        <v>505</v>
      </c>
      <c r="J1190" s="12" t="str">
        <f>"≥17h"</f>
        <v>≥17h</v>
      </c>
      <c r="K1190" s="12" t="s">
        <v>512</v>
      </c>
      <c r="L1190" s="69" t="s">
        <v>518</v>
      </c>
      <c r="M1190" s="11"/>
      <c r="N1190" s="96"/>
      <c r="O1190" s="83"/>
      <c r="P1190" s="84"/>
      <c r="Q1190" s="84"/>
      <c r="R1190" s="84"/>
      <c r="S1190" s="84"/>
      <c r="T1190" s="84"/>
      <c r="U1190" s="84"/>
      <c r="V1190" s="84"/>
      <c r="W1190" s="84"/>
      <c r="X1190" s="85"/>
      <c r="Z1190" s="2">
        <f t="shared" si="58"/>
        <v>0</v>
      </c>
      <c r="AA1190" s="2">
        <v>0</v>
      </c>
    </row>
    <row r="1191" spans="1:27" ht="12" customHeight="1">
      <c r="A1191" s="10">
        <v>1187</v>
      </c>
      <c r="B1191" s="98" t="s">
        <v>63</v>
      </c>
      <c r="C1191" s="98" t="s">
        <v>63</v>
      </c>
      <c r="D1191" s="11" t="s">
        <v>51</v>
      </c>
      <c r="E1191" s="11" t="s">
        <v>303</v>
      </c>
      <c r="F1191" s="12" t="s">
        <v>48</v>
      </c>
      <c r="G1191" s="12" t="s">
        <v>310</v>
      </c>
      <c r="H1191" s="12" t="s">
        <v>306</v>
      </c>
      <c r="I1191" s="103" t="s">
        <v>504</v>
      </c>
      <c r="J1191" s="11" t="str">
        <f>"≤12h"</f>
        <v>≤12h</v>
      </c>
      <c r="K1191" s="12" t="s">
        <v>513</v>
      </c>
      <c r="L1191" s="69" t="s">
        <v>518</v>
      </c>
      <c r="M1191" s="11">
        <v>1</v>
      </c>
      <c r="N1191" s="96"/>
      <c r="O1191" s="83"/>
      <c r="P1191" s="84"/>
      <c r="Q1191" s="84"/>
      <c r="R1191" s="84"/>
      <c r="S1191" s="84"/>
      <c r="T1191" s="84"/>
      <c r="U1191" s="84"/>
      <c r="V1191" s="84"/>
      <c r="W1191" s="84"/>
      <c r="X1191" s="85"/>
      <c r="Z1191" s="2">
        <f t="shared" si="58"/>
        <v>0</v>
      </c>
      <c r="AA1191" s="2">
        <v>0</v>
      </c>
    </row>
    <row r="1192" spans="1:27" ht="12" customHeight="1">
      <c r="A1192" s="10">
        <v>1188</v>
      </c>
      <c r="B1192" s="98" t="s">
        <v>64</v>
      </c>
      <c r="C1192" s="98" t="s">
        <v>64</v>
      </c>
      <c r="D1192" s="11" t="s">
        <v>52</v>
      </c>
      <c r="E1192" s="11" t="s">
        <v>304</v>
      </c>
      <c r="F1192" s="12" t="s">
        <v>50</v>
      </c>
      <c r="G1192" s="12" t="s">
        <v>310</v>
      </c>
      <c r="H1192" s="12" t="s">
        <v>306</v>
      </c>
      <c r="I1192" s="103" t="s">
        <v>504</v>
      </c>
      <c r="J1192" s="12" t="str">
        <f>"≥17h"</f>
        <v>≥17h</v>
      </c>
      <c r="K1192" s="12" t="s">
        <v>512</v>
      </c>
      <c r="L1192" s="69" t="s">
        <v>518</v>
      </c>
      <c r="M1192" s="11"/>
      <c r="N1192" s="96"/>
      <c r="O1192" s="83"/>
      <c r="P1192" s="84"/>
      <c r="Q1192" s="84"/>
      <c r="R1192" s="84"/>
      <c r="S1192" s="84"/>
      <c r="T1192" s="84"/>
      <c r="U1192" s="84"/>
      <c r="V1192" s="84"/>
      <c r="W1192" s="84"/>
      <c r="X1192" s="85"/>
      <c r="Z1192" s="2">
        <f t="shared" si="58"/>
        <v>0</v>
      </c>
      <c r="AA1192" s="2">
        <v>0</v>
      </c>
    </row>
    <row r="1193" spans="1:27" ht="12" customHeight="1">
      <c r="A1193" s="10">
        <v>1189</v>
      </c>
      <c r="B1193" s="98" t="s">
        <v>167</v>
      </c>
      <c r="C1193" s="98" t="s">
        <v>167</v>
      </c>
      <c r="D1193" s="11" t="s">
        <v>25</v>
      </c>
      <c r="E1193" s="11" t="s">
        <v>304</v>
      </c>
      <c r="F1193" s="12" t="s">
        <v>48</v>
      </c>
      <c r="G1193" s="12" t="s">
        <v>310</v>
      </c>
      <c r="H1193" s="12" t="s">
        <v>306</v>
      </c>
      <c r="I1193" s="12" t="s">
        <v>505</v>
      </c>
      <c r="J1193" s="11" t="str">
        <f>"≤12h"</f>
        <v>≤12h</v>
      </c>
      <c r="K1193" s="12" t="s">
        <v>47</v>
      </c>
      <c r="L1193" s="69" t="s">
        <v>518</v>
      </c>
      <c r="M1193" s="11">
        <v>1</v>
      </c>
      <c r="N1193" s="96">
        <v>1</v>
      </c>
      <c r="O1193" s="83"/>
      <c r="P1193" s="84"/>
      <c r="Q1193" s="84"/>
      <c r="R1193" s="84"/>
      <c r="S1193" s="84"/>
      <c r="T1193" s="84"/>
      <c r="U1193" s="84"/>
      <c r="V1193" s="84"/>
      <c r="W1193" s="84"/>
      <c r="X1193" s="85">
        <v>1</v>
      </c>
      <c r="Y1193" s="2">
        <v>1</v>
      </c>
      <c r="Z1193" s="2">
        <f t="shared" si="58"/>
        <v>1</v>
      </c>
      <c r="AA1193" s="2">
        <v>1</v>
      </c>
    </row>
    <row r="1194" spans="1:27" ht="12" customHeight="1">
      <c r="A1194" s="10">
        <v>1190</v>
      </c>
      <c r="B1194" s="98" t="s">
        <v>167</v>
      </c>
      <c r="C1194" s="98" t="s">
        <v>167</v>
      </c>
      <c r="D1194" s="11" t="s">
        <v>52</v>
      </c>
      <c r="E1194" s="11" t="s">
        <v>304</v>
      </c>
      <c r="F1194" s="12" t="s">
        <v>49</v>
      </c>
      <c r="G1194" s="12" t="s">
        <v>310</v>
      </c>
      <c r="H1194" s="12" t="s">
        <v>306</v>
      </c>
      <c r="I1194" s="11" t="s">
        <v>504</v>
      </c>
      <c r="J1194" s="12" t="str">
        <f t="shared" ref="J1194:J1202" si="59">"≥17h"</f>
        <v>≥17h</v>
      </c>
      <c r="K1194" s="12" t="s">
        <v>512</v>
      </c>
      <c r="L1194" s="69" t="s">
        <v>518</v>
      </c>
      <c r="M1194" s="11">
        <v>1</v>
      </c>
      <c r="N1194" s="96">
        <v>1</v>
      </c>
      <c r="O1194" s="83"/>
      <c r="P1194" s="84"/>
      <c r="Q1194" s="84"/>
      <c r="R1194" s="84"/>
      <c r="S1194" s="84"/>
      <c r="T1194" s="84"/>
      <c r="U1194" s="84"/>
      <c r="V1194" s="84"/>
      <c r="W1194" s="84"/>
      <c r="X1194" s="85">
        <v>1</v>
      </c>
      <c r="Y1194" s="2">
        <v>1</v>
      </c>
      <c r="Z1194" s="2">
        <f t="shared" si="58"/>
        <v>1</v>
      </c>
      <c r="AA1194" s="2">
        <v>1</v>
      </c>
    </row>
    <row r="1195" spans="1:27" ht="12" customHeight="1">
      <c r="A1195" s="10">
        <v>1191</v>
      </c>
      <c r="B1195" s="98" t="s">
        <v>190</v>
      </c>
      <c r="C1195" s="98" t="s">
        <v>190</v>
      </c>
      <c r="D1195" s="11" t="s">
        <v>52</v>
      </c>
      <c r="E1195" s="11" t="s">
        <v>303</v>
      </c>
      <c r="F1195" s="12" t="s">
        <v>50</v>
      </c>
      <c r="G1195" s="12" t="s">
        <v>310</v>
      </c>
      <c r="H1195" s="12" t="s">
        <v>306</v>
      </c>
      <c r="I1195" s="103" t="s">
        <v>504</v>
      </c>
      <c r="J1195" s="12" t="str">
        <f t="shared" si="59"/>
        <v>≥17h</v>
      </c>
      <c r="K1195" s="12" t="s">
        <v>512</v>
      </c>
      <c r="L1195" s="69" t="s">
        <v>518</v>
      </c>
      <c r="M1195" s="11">
        <v>1</v>
      </c>
      <c r="N1195" s="96">
        <v>1</v>
      </c>
      <c r="O1195" s="83"/>
      <c r="P1195" s="84"/>
      <c r="Q1195" s="84">
        <v>1</v>
      </c>
      <c r="R1195" s="84"/>
      <c r="S1195" s="84"/>
      <c r="T1195" s="84"/>
      <c r="U1195" s="84"/>
      <c r="V1195" s="84"/>
      <c r="W1195" s="84">
        <v>1</v>
      </c>
      <c r="X1195" s="85"/>
      <c r="Y1195" s="2">
        <v>1</v>
      </c>
      <c r="Z1195" s="2">
        <f t="shared" si="58"/>
        <v>2</v>
      </c>
      <c r="AA1195" s="2">
        <v>1</v>
      </c>
    </row>
    <row r="1196" spans="1:27" ht="12" customHeight="1">
      <c r="A1196" s="10">
        <v>1192</v>
      </c>
      <c r="B1196" s="98" t="s">
        <v>190</v>
      </c>
      <c r="C1196" s="98" t="s">
        <v>190</v>
      </c>
      <c r="D1196" s="11" t="s">
        <v>52</v>
      </c>
      <c r="E1196" s="11" t="s">
        <v>303</v>
      </c>
      <c r="F1196" s="12" t="s">
        <v>49</v>
      </c>
      <c r="G1196" s="12" t="s">
        <v>510</v>
      </c>
      <c r="H1196" s="12" t="s">
        <v>308</v>
      </c>
      <c r="I1196" s="103" t="s">
        <v>505</v>
      </c>
      <c r="J1196" s="12" t="str">
        <f t="shared" si="59"/>
        <v>≥17h</v>
      </c>
      <c r="K1196" s="12" t="s">
        <v>512</v>
      </c>
      <c r="L1196" s="69" t="s">
        <v>518</v>
      </c>
      <c r="M1196" s="11"/>
      <c r="N1196" s="96"/>
      <c r="O1196" s="83"/>
      <c r="P1196" s="84"/>
      <c r="Q1196" s="84"/>
      <c r="R1196" s="84"/>
      <c r="S1196" s="84"/>
      <c r="T1196" s="84"/>
      <c r="U1196" s="84"/>
      <c r="V1196" s="84"/>
      <c r="W1196" s="84"/>
      <c r="X1196" s="85"/>
      <c r="Z1196" s="2">
        <f t="shared" si="58"/>
        <v>0</v>
      </c>
      <c r="AA1196" s="2">
        <v>0</v>
      </c>
    </row>
    <row r="1197" spans="1:27" ht="12" customHeight="1">
      <c r="A1197" s="10">
        <v>1193</v>
      </c>
      <c r="B1197" s="98" t="s">
        <v>67</v>
      </c>
      <c r="C1197" s="98" t="s">
        <v>67</v>
      </c>
      <c r="D1197" s="11" t="s">
        <v>51</v>
      </c>
      <c r="E1197" s="11" t="s">
        <v>303</v>
      </c>
      <c r="F1197" s="12" t="s">
        <v>50</v>
      </c>
      <c r="G1197" s="12" t="s">
        <v>510</v>
      </c>
      <c r="H1197" s="12" t="s">
        <v>308</v>
      </c>
      <c r="I1197" s="11" t="s">
        <v>507</v>
      </c>
      <c r="J1197" s="12" t="str">
        <f t="shared" si="59"/>
        <v>≥17h</v>
      </c>
      <c r="K1197" s="12" t="s">
        <v>513</v>
      </c>
      <c r="L1197" s="69" t="s">
        <v>518</v>
      </c>
      <c r="M1197" s="11">
        <v>1</v>
      </c>
      <c r="N1197" s="96"/>
      <c r="O1197" s="83"/>
      <c r="P1197" s="84"/>
      <c r="Q1197" s="84"/>
      <c r="R1197" s="84"/>
      <c r="S1197" s="84"/>
      <c r="T1197" s="84"/>
      <c r="U1197" s="84"/>
      <c r="V1197" s="84"/>
      <c r="W1197" s="84"/>
      <c r="X1197" s="85"/>
      <c r="Z1197" s="2">
        <f t="shared" si="58"/>
        <v>0</v>
      </c>
      <c r="AA1197" s="2">
        <v>0</v>
      </c>
    </row>
    <row r="1198" spans="1:27" ht="12" customHeight="1">
      <c r="A1198" s="10">
        <v>1194</v>
      </c>
      <c r="B1198" s="98" t="s">
        <v>82</v>
      </c>
      <c r="C1198" s="98" t="s">
        <v>82</v>
      </c>
      <c r="D1198" s="11" t="s">
        <v>25</v>
      </c>
      <c r="E1198" s="11" t="s">
        <v>303</v>
      </c>
      <c r="F1198" s="12" t="s">
        <v>48</v>
      </c>
      <c r="G1198" s="12" t="s">
        <v>510</v>
      </c>
      <c r="H1198" s="12" t="s">
        <v>308</v>
      </c>
      <c r="I1198" s="11" t="s">
        <v>507</v>
      </c>
      <c r="J1198" s="12" t="str">
        <f t="shared" si="59"/>
        <v>≥17h</v>
      </c>
      <c r="K1198" s="12" t="s">
        <v>512</v>
      </c>
      <c r="L1198" s="69" t="s">
        <v>518</v>
      </c>
      <c r="M1198" s="11">
        <v>1</v>
      </c>
      <c r="N1198" s="96">
        <v>1</v>
      </c>
      <c r="O1198" s="83">
        <v>1</v>
      </c>
      <c r="P1198" s="84">
        <v>1</v>
      </c>
      <c r="Q1198" s="84"/>
      <c r="R1198" s="84"/>
      <c r="S1198" s="84"/>
      <c r="T1198" s="84"/>
      <c r="U1198" s="84"/>
      <c r="V1198" s="84"/>
      <c r="W1198" s="84"/>
      <c r="X1198" s="85"/>
      <c r="Y1198" s="2">
        <v>1</v>
      </c>
      <c r="Z1198" s="2">
        <f t="shared" si="58"/>
        <v>2</v>
      </c>
      <c r="AA1198" s="2">
        <v>1</v>
      </c>
    </row>
    <row r="1199" spans="1:27" ht="12" customHeight="1">
      <c r="A1199" s="10">
        <v>1195</v>
      </c>
      <c r="B1199" s="98" t="s">
        <v>82</v>
      </c>
      <c r="C1199" s="98" t="s">
        <v>82</v>
      </c>
      <c r="D1199" s="11" t="s">
        <v>51</v>
      </c>
      <c r="E1199" s="11" t="s">
        <v>303</v>
      </c>
      <c r="F1199" s="12" t="s">
        <v>50</v>
      </c>
      <c r="G1199" s="12" t="s">
        <v>510</v>
      </c>
      <c r="H1199" s="12" t="s">
        <v>308</v>
      </c>
      <c r="I1199" s="11" t="s">
        <v>507</v>
      </c>
      <c r="J1199" s="12" t="str">
        <f t="shared" si="59"/>
        <v>≥17h</v>
      </c>
      <c r="K1199" s="12" t="s">
        <v>512</v>
      </c>
      <c r="L1199" s="69" t="s">
        <v>518</v>
      </c>
      <c r="M1199" s="11">
        <v>1</v>
      </c>
      <c r="N1199" s="96"/>
      <c r="O1199" s="83"/>
      <c r="P1199" s="84"/>
      <c r="Q1199" s="84"/>
      <c r="R1199" s="84"/>
      <c r="S1199" s="84"/>
      <c r="T1199" s="84"/>
      <c r="U1199" s="84"/>
      <c r="V1199" s="84"/>
      <c r="W1199" s="84"/>
      <c r="X1199" s="85"/>
      <c r="Z1199" s="2">
        <f t="shared" si="58"/>
        <v>0</v>
      </c>
      <c r="AA1199" s="2">
        <v>0</v>
      </c>
    </row>
    <row r="1200" spans="1:27" ht="12" customHeight="1">
      <c r="A1200" s="10">
        <v>1196</v>
      </c>
      <c r="B1200" s="98" t="s">
        <v>67</v>
      </c>
      <c r="C1200" s="98" t="s">
        <v>67</v>
      </c>
      <c r="D1200" s="11" t="s">
        <v>51</v>
      </c>
      <c r="E1200" s="11" t="s">
        <v>303</v>
      </c>
      <c r="F1200" s="12" t="s">
        <v>49</v>
      </c>
      <c r="G1200" s="12" t="s">
        <v>510</v>
      </c>
      <c r="H1200" s="12" t="s">
        <v>306</v>
      </c>
      <c r="I1200" s="11" t="s">
        <v>504</v>
      </c>
      <c r="J1200" s="12" t="str">
        <f t="shared" si="59"/>
        <v>≥17h</v>
      </c>
      <c r="K1200" s="12" t="s">
        <v>47</v>
      </c>
      <c r="L1200" s="69" t="s">
        <v>518</v>
      </c>
      <c r="M1200" s="11"/>
      <c r="N1200" s="96"/>
      <c r="O1200" s="83"/>
      <c r="P1200" s="84"/>
      <c r="Q1200" s="84"/>
      <c r="R1200" s="84"/>
      <c r="S1200" s="84"/>
      <c r="T1200" s="84"/>
      <c r="U1200" s="84"/>
      <c r="V1200" s="84"/>
      <c r="W1200" s="84"/>
      <c r="X1200" s="85"/>
      <c r="Z1200" s="2">
        <f t="shared" si="58"/>
        <v>0</v>
      </c>
      <c r="AA1200" s="2">
        <v>0</v>
      </c>
    </row>
    <row r="1201" spans="1:27" ht="12" customHeight="1">
      <c r="A1201" s="10">
        <v>1197</v>
      </c>
      <c r="B1201" s="98" t="s">
        <v>67</v>
      </c>
      <c r="C1201" s="98" t="s">
        <v>67</v>
      </c>
      <c r="D1201" s="11" t="s">
        <v>25</v>
      </c>
      <c r="E1201" s="11" t="s">
        <v>304</v>
      </c>
      <c r="F1201" s="12" t="s">
        <v>48</v>
      </c>
      <c r="G1201" s="12" t="s">
        <v>510</v>
      </c>
      <c r="H1201" s="12" t="s">
        <v>306</v>
      </c>
      <c r="I1201" s="11" t="s">
        <v>507</v>
      </c>
      <c r="J1201" s="12" t="str">
        <f t="shared" si="59"/>
        <v>≥17h</v>
      </c>
      <c r="K1201" s="12" t="s">
        <v>512</v>
      </c>
      <c r="L1201" s="69" t="s">
        <v>518</v>
      </c>
      <c r="M1201" s="11"/>
      <c r="N1201" s="96"/>
      <c r="O1201" s="83"/>
      <c r="P1201" s="84"/>
      <c r="Q1201" s="84"/>
      <c r="R1201" s="84"/>
      <c r="S1201" s="84"/>
      <c r="T1201" s="84"/>
      <c r="U1201" s="84"/>
      <c r="V1201" s="84"/>
      <c r="W1201" s="84"/>
      <c r="X1201" s="85"/>
      <c r="Z1201" s="2">
        <f t="shared" si="58"/>
        <v>0</v>
      </c>
      <c r="AA1201" s="2">
        <v>0</v>
      </c>
    </row>
    <row r="1202" spans="1:27" ht="12" customHeight="1">
      <c r="A1202" s="10">
        <v>1198</v>
      </c>
      <c r="B1202" s="98" t="s">
        <v>211</v>
      </c>
      <c r="C1202" s="98" t="s">
        <v>211</v>
      </c>
      <c r="D1202" s="11" t="s">
        <v>25</v>
      </c>
      <c r="E1202" s="11" t="s">
        <v>304</v>
      </c>
      <c r="F1202" s="12" t="s">
        <v>48</v>
      </c>
      <c r="G1202" s="12" t="s">
        <v>310</v>
      </c>
      <c r="H1202" s="12" t="s">
        <v>306</v>
      </c>
      <c r="I1202" s="11" t="s">
        <v>504</v>
      </c>
      <c r="J1202" s="12" t="str">
        <f t="shared" si="59"/>
        <v>≥17h</v>
      </c>
      <c r="K1202" s="12" t="s">
        <v>512</v>
      </c>
      <c r="L1202" s="69" t="s">
        <v>518</v>
      </c>
      <c r="M1202" s="11"/>
      <c r="N1202" s="96"/>
      <c r="O1202" s="83"/>
      <c r="P1202" s="84"/>
      <c r="Q1202" s="84"/>
      <c r="R1202" s="84"/>
      <c r="S1202" s="84"/>
      <c r="T1202" s="84"/>
      <c r="U1202" s="84"/>
      <c r="V1202" s="84"/>
      <c r="W1202" s="84"/>
      <c r="X1202" s="85"/>
      <c r="Z1202" s="2">
        <f t="shared" si="58"/>
        <v>0</v>
      </c>
      <c r="AA1202" s="2">
        <v>0</v>
      </c>
    </row>
    <row r="1203" spans="1:27" ht="12" customHeight="1">
      <c r="A1203" s="10">
        <v>1199</v>
      </c>
      <c r="B1203" s="98" t="s">
        <v>211</v>
      </c>
      <c r="C1203" s="98" t="s">
        <v>211</v>
      </c>
      <c r="D1203" s="11" t="s">
        <v>25</v>
      </c>
      <c r="E1203" s="11" t="s">
        <v>304</v>
      </c>
      <c r="F1203" s="12" t="s">
        <v>48</v>
      </c>
      <c r="G1203" s="12" t="s">
        <v>310</v>
      </c>
      <c r="H1203" s="12" t="s">
        <v>306</v>
      </c>
      <c r="I1203" s="103" t="s">
        <v>504</v>
      </c>
      <c r="J1203" s="11" t="str">
        <f>"12-16h"</f>
        <v>12-16h</v>
      </c>
      <c r="K1203" s="12" t="s">
        <v>513</v>
      </c>
      <c r="L1203" s="69" t="s">
        <v>518</v>
      </c>
      <c r="M1203" s="11"/>
      <c r="N1203" s="96"/>
      <c r="O1203" s="83"/>
      <c r="P1203" s="84"/>
      <c r="Q1203" s="84"/>
      <c r="R1203" s="84"/>
      <c r="S1203" s="84"/>
      <c r="T1203" s="84"/>
      <c r="U1203" s="84"/>
      <c r="V1203" s="84"/>
      <c r="W1203" s="84"/>
      <c r="X1203" s="85"/>
      <c r="Z1203" s="2">
        <f t="shared" si="58"/>
        <v>0</v>
      </c>
      <c r="AA1203" s="2">
        <v>0</v>
      </c>
    </row>
    <row r="1204" spans="1:27" ht="12" customHeight="1">
      <c r="A1204" s="10">
        <v>1200</v>
      </c>
      <c r="B1204" s="98" t="s">
        <v>211</v>
      </c>
      <c r="C1204" s="98" t="s">
        <v>211</v>
      </c>
      <c r="D1204" s="11" t="s">
        <v>51</v>
      </c>
      <c r="E1204" s="11" t="s">
        <v>304</v>
      </c>
      <c r="F1204" s="12" t="s">
        <v>50</v>
      </c>
      <c r="G1204" s="12" t="s">
        <v>310</v>
      </c>
      <c r="H1204" s="12" t="s">
        <v>306</v>
      </c>
      <c r="I1204" s="11" t="s">
        <v>507</v>
      </c>
      <c r="J1204" s="11" t="str">
        <f>"12-16h"</f>
        <v>12-16h</v>
      </c>
      <c r="K1204" s="12" t="s">
        <v>513</v>
      </c>
      <c r="L1204" s="69" t="s">
        <v>518</v>
      </c>
      <c r="M1204" s="11">
        <v>1</v>
      </c>
      <c r="N1204" s="96">
        <v>1</v>
      </c>
      <c r="O1204" s="83"/>
      <c r="P1204" s="84"/>
      <c r="Q1204" s="84"/>
      <c r="R1204" s="84"/>
      <c r="S1204" s="84"/>
      <c r="T1204" s="84"/>
      <c r="U1204" s="84"/>
      <c r="V1204" s="84"/>
      <c r="W1204" s="84"/>
      <c r="X1204" s="85">
        <v>1</v>
      </c>
      <c r="Y1204" s="2">
        <v>1</v>
      </c>
      <c r="Z1204" s="2">
        <f t="shared" si="58"/>
        <v>1</v>
      </c>
      <c r="AA1204" s="2">
        <v>1</v>
      </c>
    </row>
    <row r="1205" spans="1:27" ht="12" customHeight="1">
      <c r="A1205" s="10">
        <v>1201</v>
      </c>
      <c r="B1205" s="98" t="s">
        <v>211</v>
      </c>
      <c r="C1205" s="98" t="s">
        <v>211</v>
      </c>
      <c r="D1205" s="11" t="s">
        <v>25</v>
      </c>
      <c r="E1205" s="11" t="s">
        <v>303</v>
      </c>
      <c r="F1205" s="12" t="s">
        <v>50</v>
      </c>
      <c r="G1205" s="12" t="s">
        <v>310</v>
      </c>
      <c r="H1205" s="12" t="s">
        <v>306</v>
      </c>
      <c r="I1205" s="11" t="s">
        <v>504</v>
      </c>
      <c r="J1205" s="11" t="str">
        <f>"≤12h"</f>
        <v>≤12h</v>
      </c>
      <c r="K1205" s="12" t="s">
        <v>513</v>
      </c>
      <c r="L1205" s="69" t="s">
        <v>518</v>
      </c>
      <c r="M1205" s="11">
        <v>1</v>
      </c>
      <c r="N1205" s="96">
        <v>1</v>
      </c>
      <c r="O1205" s="83"/>
      <c r="P1205" s="84"/>
      <c r="Q1205" s="84">
        <v>1</v>
      </c>
      <c r="R1205" s="84"/>
      <c r="S1205" s="84"/>
      <c r="T1205" s="84">
        <v>1</v>
      </c>
      <c r="U1205" s="84">
        <v>1</v>
      </c>
      <c r="V1205" s="84"/>
      <c r="W1205" s="84">
        <v>1</v>
      </c>
      <c r="X1205" s="85"/>
      <c r="Y1205" s="2">
        <v>1</v>
      </c>
      <c r="Z1205" s="2">
        <f t="shared" si="58"/>
        <v>4</v>
      </c>
      <c r="AA1205" s="2">
        <v>1</v>
      </c>
    </row>
    <row r="1206" spans="1:27" ht="12" customHeight="1">
      <c r="A1206" s="10">
        <v>1202</v>
      </c>
      <c r="B1206" s="98" t="s">
        <v>211</v>
      </c>
      <c r="C1206" s="98" t="s">
        <v>211</v>
      </c>
      <c r="D1206" s="11" t="s">
        <v>25</v>
      </c>
      <c r="E1206" s="11" t="s">
        <v>303</v>
      </c>
      <c r="F1206" s="12" t="s">
        <v>49</v>
      </c>
      <c r="G1206" s="12" t="s">
        <v>510</v>
      </c>
      <c r="H1206" s="12" t="s">
        <v>306</v>
      </c>
      <c r="I1206" s="11" t="s">
        <v>504</v>
      </c>
      <c r="J1206" s="12" t="str">
        <f>"≥17h"</f>
        <v>≥17h</v>
      </c>
      <c r="K1206" s="12" t="s">
        <v>513</v>
      </c>
      <c r="L1206" s="69" t="s">
        <v>518</v>
      </c>
      <c r="M1206" s="11"/>
      <c r="N1206" s="96"/>
      <c r="O1206" s="83"/>
      <c r="P1206" s="84"/>
      <c r="Q1206" s="84"/>
      <c r="R1206" s="84"/>
      <c r="S1206" s="84"/>
      <c r="T1206" s="84"/>
      <c r="U1206" s="84"/>
      <c r="V1206" s="84"/>
      <c r="W1206" s="84"/>
      <c r="X1206" s="85"/>
      <c r="Z1206" s="2">
        <f t="shared" si="58"/>
        <v>0</v>
      </c>
      <c r="AA1206" s="2">
        <v>0</v>
      </c>
    </row>
    <row r="1207" spans="1:27" ht="12" customHeight="1">
      <c r="A1207" s="10">
        <v>1203</v>
      </c>
      <c r="B1207" s="98" t="s">
        <v>292</v>
      </c>
      <c r="C1207" s="98" t="s">
        <v>292</v>
      </c>
      <c r="D1207" s="11" t="s">
        <v>52</v>
      </c>
      <c r="E1207" s="11" t="s">
        <v>303</v>
      </c>
      <c r="F1207" s="12" t="s">
        <v>49</v>
      </c>
      <c r="G1207" s="12" t="s">
        <v>310</v>
      </c>
      <c r="H1207" s="12" t="s">
        <v>306</v>
      </c>
      <c r="I1207" s="12" t="s">
        <v>505</v>
      </c>
      <c r="J1207" s="12" t="str">
        <f>"≥17h"</f>
        <v>≥17h</v>
      </c>
      <c r="K1207" s="12" t="s">
        <v>47</v>
      </c>
      <c r="L1207" s="69" t="s">
        <v>518</v>
      </c>
      <c r="M1207" s="11"/>
      <c r="N1207" s="96"/>
      <c r="O1207" s="83"/>
      <c r="P1207" s="84"/>
      <c r="Q1207" s="84"/>
      <c r="R1207" s="84"/>
      <c r="S1207" s="84"/>
      <c r="T1207" s="84"/>
      <c r="U1207" s="84"/>
      <c r="V1207" s="84"/>
      <c r="W1207" s="84"/>
      <c r="X1207" s="85"/>
      <c r="Z1207" s="2">
        <f t="shared" si="58"/>
        <v>0</v>
      </c>
      <c r="AA1207" s="2">
        <v>0</v>
      </c>
    </row>
    <row r="1208" spans="1:27" ht="12" customHeight="1">
      <c r="A1208" s="10">
        <v>1204</v>
      </c>
      <c r="B1208" s="98" t="s">
        <v>81</v>
      </c>
      <c r="C1208" s="98" t="s">
        <v>81</v>
      </c>
      <c r="D1208" s="11" t="s">
        <v>25</v>
      </c>
      <c r="E1208" s="11" t="s">
        <v>303</v>
      </c>
      <c r="F1208" s="12" t="s">
        <v>48</v>
      </c>
      <c r="G1208" s="12" t="s">
        <v>510</v>
      </c>
      <c r="H1208" s="12" t="s">
        <v>306</v>
      </c>
      <c r="I1208" s="103" t="s">
        <v>504</v>
      </c>
      <c r="J1208" s="11" t="str">
        <f>"12-16h"</f>
        <v>12-16h</v>
      </c>
      <c r="K1208" s="12" t="s">
        <v>513</v>
      </c>
      <c r="L1208" s="69" t="s">
        <v>518</v>
      </c>
      <c r="M1208" s="11">
        <v>1</v>
      </c>
      <c r="N1208" s="96"/>
      <c r="O1208" s="83"/>
      <c r="P1208" s="84"/>
      <c r="Q1208" s="84"/>
      <c r="R1208" s="84"/>
      <c r="S1208" s="84"/>
      <c r="T1208" s="84"/>
      <c r="U1208" s="84"/>
      <c r="V1208" s="84"/>
      <c r="W1208" s="84"/>
      <c r="X1208" s="85"/>
      <c r="Z1208" s="2">
        <f t="shared" si="58"/>
        <v>0</v>
      </c>
      <c r="AA1208" s="2">
        <v>0</v>
      </c>
    </row>
    <row r="1209" spans="1:27" ht="12" customHeight="1">
      <c r="A1209" s="10">
        <v>1205</v>
      </c>
      <c r="B1209" s="98" t="s">
        <v>166</v>
      </c>
      <c r="C1209" s="98" t="s">
        <v>166</v>
      </c>
      <c r="D1209" s="11" t="s">
        <v>51</v>
      </c>
      <c r="E1209" s="11" t="s">
        <v>303</v>
      </c>
      <c r="F1209" s="12" t="s">
        <v>49</v>
      </c>
      <c r="G1209" s="12" t="s">
        <v>310</v>
      </c>
      <c r="H1209" s="12" t="s">
        <v>306</v>
      </c>
      <c r="I1209" s="11" t="s">
        <v>504</v>
      </c>
      <c r="J1209" s="12" t="str">
        <f>"≥17h"</f>
        <v>≥17h</v>
      </c>
      <c r="K1209" s="12" t="s">
        <v>513</v>
      </c>
      <c r="L1209" s="69" t="s">
        <v>518</v>
      </c>
      <c r="M1209" s="11">
        <v>1</v>
      </c>
      <c r="N1209" s="96">
        <v>1</v>
      </c>
      <c r="O1209" s="83"/>
      <c r="P1209" s="84"/>
      <c r="Q1209" s="84"/>
      <c r="R1209" s="84"/>
      <c r="S1209" s="84"/>
      <c r="T1209" s="84"/>
      <c r="U1209" s="84"/>
      <c r="V1209" s="84"/>
      <c r="W1209" s="84">
        <v>1</v>
      </c>
      <c r="X1209" s="85"/>
      <c r="Y1209" s="2">
        <v>1</v>
      </c>
      <c r="Z1209" s="2">
        <f t="shared" si="58"/>
        <v>1</v>
      </c>
      <c r="AA1209" s="2">
        <v>1</v>
      </c>
    </row>
    <row r="1210" spans="1:27" ht="12" customHeight="1">
      <c r="A1210" s="10">
        <v>1206</v>
      </c>
      <c r="B1210" s="98" t="s">
        <v>81</v>
      </c>
      <c r="C1210" s="98" t="s">
        <v>81</v>
      </c>
      <c r="D1210" s="11" t="s">
        <v>51</v>
      </c>
      <c r="E1210" s="11" t="s">
        <v>303</v>
      </c>
      <c r="F1210" s="12" t="s">
        <v>48</v>
      </c>
      <c r="G1210" s="12" t="s">
        <v>510</v>
      </c>
      <c r="H1210" s="12" t="s">
        <v>308</v>
      </c>
      <c r="I1210" s="103" t="s">
        <v>504</v>
      </c>
      <c r="J1210" s="12" t="str">
        <f>"≥17h"</f>
        <v>≥17h</v>
      </c>
      <c r="K1210" s="12" t="s">
        <v>47</v>
      </c>
      <c r="L1210" s="69" t="s">
        <v>518</v>
      </c>
      <c r="M1210" s="11">
        <v>1</v>
      </c>
      <c r="N1210" s="96">
        <v>1</v>
      </c>
      <c r="O1210" s="83"/>
      <c r="P1210" s="84"/>
      <c r="Q1210" s="84"/>
      <c r="R1210" s="84"/>
      <c r="S1210" s="84"/>
      <c r="T1210" s="84"/>
      <c r="U1210" s="84"/>
      <c r="V1210" s="84"/>
      <c r="W1210" s="84"/>
      <c r="X1210" s="85">
        <v>1</v>
      </c>
      <c r="Y1210" s="2">
        <v>1</v>
      </c>
      <c r="Z1210" s="2">
        <f t="shared" si="58"/>
        <v>1</v>
      </c>
      <c r="AA1210" s="2">
        <v>1</v>
      </c>
    </row>
    <row r="1211" spans="1:27" ht="12" customHeight="1">
      <c r="A1211" s="10">
        <v>1207</v>
      </c>
      <c r="B1211" s="98" t="s">
        <v>81</v>
      </c>
      <c r="C1211" s="98" t="s">
        <v>81</v>
      </c>
      <c r="D1211" s="11" t="s">
        <v>51</v>
      </c>
      <c r="E1211" s="11" t="s">
        <v>303</v>
      </c>
      <c r="F1211" s="12" t="s">
        <v>48</v>
      </c>
      <c r="G1211" s="12" t="s">
        <v>310</v>
      </c>
      <c r="H1211" s="12" t="s">
        <v>306</v>
      </c>
      <c r="I1211" s="103" t="s">
        <v>504</v>
      </c>
      <c r="J1211" s="12" t="str">
        <f>"≥17h"</f>
        <v>≥17h</v>
      </c>
      <c r="K1211" s="12" t="s">
        <v>513</v>
      </c>
      <c r="L1211" s="69" t="s">
        <v>518</v>
      </c>
      <c r="M1211" s="11">
        <v>1</v>
      </c>
      <c r="N1211" s="96"/>
      <c r="O1211" s="83"/>
      <c r="P1211" s="84"/>
      <c r="Q1211" s="84"/>
      <c r="R1211" s="84"/>
      <c r="S1211" s="84"/>
      <c r="T1211" s="84"/>
      <c r="U1211" s="84"/>
      <c r="V1211" s="84"/>
      <c r="W1211" s="84"/>
      <c r="X1211" s="85"/>
      <c r="Z1211" s="2">
        <f t="shared" si="58"/>
        <v>0</v>
      </c>
      <c r="AA1211" s="2">
        <v>0</v>
      </c>
    </row>
    <row r="1212" spans="1:27" ht="12" customHeight="1">
      <c r="A1212" s="10">
        <v>1208</v>
      </c>
      <c r="B1212" s="98" t="s">
        <v>67</v>
      </c>
      <c r="C1212" s="98" t="s">
        <v>67</v>
      </c>
      <c r="D1212" s="11" t="s">
        <v>25</v>
      </c>
      <c r="E1212" s="11" t="s">
        <v>304</v>
      </c>
      <c r="F1212" s="12" t="s">
        <v>50</v>
      </c>
      <c r="G1212" s="12" t="s">
        <v>310</v>
      </c>
      <c r="H1212" s="12" t="s">
        <v>306</v>
      </c>
      <c r="I1212" s="11" t="s">
        <v>504</v>
      </c>
      <c r="J1212" s="11" t="str">
        <f>"12-16h"</f>
        <v>12-16h</v>
      </c>
      <c r="K1212" s="12" t="s">
        <v>513</v>
      </c>
      <c r="L1212" s="69" t="s">
        <v>518</v>
      </c>
      <c r="M1212" s="11">
        <v>1</v>
      </c>
      <c r="N1212" s="96">
        <v>1</v>
      </c>
      <c r="O1212" s="83">
        <v>1</v>
      </c>
      <c r="P1212" s="84">
        <v>1</v>
      </c>
      <c r="Q1212" s="84">
        <v>1</v>
      </c>
      <c r="R1212" s="84"/>
      <c r="S1212" s="84"/>
      <c r="T1212" s="84"/>
      <c r="U1212" s="84">
        <v>1</v>
      </c>
      <c r="V1212" s="84"/>
      <c r="W1212" s="84"/>
      <c r="X1212" s="85"/>
      <c r="Y1212" s="2">
        <v>1</v>
      </c>
      <c r="Z1212" s="2">
        <f t="shared" si="58"/>
        <v>4</v>
      </c>
      <c r="AA1212" s="2">
        <v>1</v>
      </c>
    </row>
    <row r="1213" spans="1:27" ht="12" customHeight="1">
      <c r="A1213" s="10">
        <v>1209</v>
      </c>
      <c r="B1213" s="98" t="s">
        <v>67</v>
      </c>
      <c r="C1213" s="98" t="s">
        <v>67</v>
      </c>
      <c r="D1213" s="11" t="s">
        <v>51</v>
      </c>
      <c r="E1213" s="11" t="s">
        <v>304</v>
      </c>
      <c r="F1213" s="12" t="s">
        <v>48</v>
      </c>
      <c r="G1213" s="12" t="s">
        <v>310</v>
      </c>
      <c r="H1213" s="12" t="s">
        <v>306</v>
      </c>
      <c r="I1213" s="11" t="s">
        <v>504</v>
      </c>
      <c r="J1213" s="12" t="str">
        <f t="shared" ref="J1213:J1218" si="60">"≥17h"</f>
        <v>≥17h</v>
      </c>
      <c r="K1213" s="12" t="s">
        <v>512</v>
      </c>
      <c r="L1213" s="69" t="s">
        <v>518</v>
      </c>
      <c r="M1213" s="11">
        <v>1</v>
      </c>
      <c r="N1213" s="96">
        <v>1</v>
      </c>
      <c r="O1213" s="83">
        <v>1</v>
      </c>
      <c r="P1213" s="84"/>
      <c r="Q1213" s="84"/>
      <c r="R1213" s="84"/>
      <c r="S1213" s="84"/>
      <c r="T1213" s="84"/>
      <c r="U1213" s="84"/>
      <c r="V1213" s="84"/>
      <c r="W1213" s="84"/>
      <c r="X1213" s="85"/>
      <c r="Y1213" s="2">
        <v>1</v>
      </c>
      <c r="Z1213" s="2">
        <f t="shared" si="58"/>
        <v>1</v>
      </c>
      <c r="AA1213" s="2">
        <v>1</v>
      </c>
    </row>
    <row r="1214" spans="1:27" ht="12" customHeight="1">
      <c r="A1214" s="10">
        <v>1210</v>
      </c>
      <c r="B1214" s="98" t="s">
        <v>67</v>
      </c>
      <c r="C1214" s="98" t="s">
        <v>67</v>
      </c>
      <c r="D1214" s="11" t="s">
        <v>25</v>
      </c>
      <c r="E1214" s="11" t="s">
        <v>303</v>
      </c>
      <c r="F1214" s="12" t="s">
        <v>50</v>
      </c>
      <c r="G1214" s="12" t="s">
        <v>310</v>
      </c>
      <c r="H1214" s="12" t="s">
        <v>306</v>
      </c>
      <c r="I1214" s="103" t="s">
        <v>505</v>
      </c>
      <c r="J1214" s="12" t="str">
        <f t="shared" si="60"/>
        <v>≥17h</v>
      </c>
      <c r="K1214" s="12" t="s">
        <v>512</v>
      </c>
      <c r="L1214" s="69" t="s">
        <v>518</v>
      </c>
      <c r="M1214" s="11">
        <v>1</v>
      </c>
      <c r="N1214" s="96"/>
      <c r="O1214" s="83"/>
      <c r="P1214" s="84"/>
      <c r="Q1214" s="84"/>
      <c r="R1214" s="84"/>
      <c r="S1214" s="84"/>
      <c r="T1214" s="84"/>
      <c r="U1214" s="84"/>
      <c r="V1214" s="84"/>
      <c r="W1214" s="84"/>
      <c r="X1214" s="85"/>
      <c r="Z1214" s="2">
        <f t="shared" si="58"/>
        <v>0</v>
      </c>
      <c r="AA1214" s="2">
        <v>0</v>
      </c>
    </row>
    <row r="1215" spans="1:27" ht="12" customHeight="1">
      <c r="A1215" s="10">
        <v>1211</v>
      </c>
      <c r="B1215" s="98" t="s">
        <v>82</v>
      </c>
      <c r="C1215" s="98" t="s">
        <v>82</v>
      </c>
      <c r="D1215" s="11" t="s">
        <v>51</v>
      </c>
      <c r="E1215" s="11" t="s">
        <v>304</v>
      </c>
      <c r="F1215" s="12" t="s">
        <v>48</v>
      </c>
      <c r="G1215" s="12" t="s">
        <v>310</v>
      </c>
      <c r="H1215" s="12" t="s">
        <v>306</v>
      </c>
      <c r="I1215" s="103" t="s">
        <v>505</v>
      </c>
      <c r="J1215" s="12" t="str">
        <f t="shared" si="60"/>
        <v>≥17h</v>
      </c>
      <c r="K1215" s="12" t="s">
        <v>47</v>
      </c>
      <c r="L1215" s="69" t="s">
        <v>518</v>
      </c>
      <c r="M1215" s="11">
        <v>1</v>
      </c>
      <c r="N1215" s="96">
        <v>1</v>
      </c>
      <c r="O1215" s="83">
        <v>1</v>
      </c>
      <c r="P1215" s="84"/>
      <c r="Q1215" s="84"/>
      <c r="R1215" s="84"/>
      <c r="S1215" s="84"/>
      <c r="T1215" s="84"/>
      <c r="U1215" s="84"/>
      <c r="V1215" s="84"/>
      <c r="W1215" s="84"/>
      <c r="X1215" s="85"/>
      <c r="Y1215" s="2">
        <v>1</v>
      </c>
      <c r="Z1215" s="2">
        <f t="shared" si="58"/>
        <v>1</v>
      </c>
      <c r="AA1215" s="2">
        <v>1</v>
      </c>
    </row>
    <row r="1216" spans="1:27" ht="12" customHeight="1">
      <c r="A1216" s="10">
        <v>1212</v>
      </c>
      <c r="B1216" s="98" t="s">
        <v>82</v>
      </c>
      <c r="C1216" s="98" t="s">
        <v>82</v>
      </c>
      <c r="D1216" s="11" t="s">
        <v>25</v>
      </c>
      <c r="E1216" s="11" t="s">
        <v>304</v>
      </c>
      <c r="F1216" s="12" t="s">
        <v>48</v>
      </c>
      <c r="G1216" s="12" t="s">
        <v>310</v>
      </c>
      <c r="H1216" s="12" t="s">
        <v>306</v>
      </c>
      <c r="I1216" s="11" t="s">
        <v>507</v>
      </c>
      <c r="J1216" s="12" t="str">
        <f t="shared" si="60"/>
        <v>≥17h</v>
      </c>
      <c r="K1216" s="12" t="s">
        <v>513</v>
      </c>
      <c r="L1216" s="69" t="s">
        <v>518</v>
      </c>
      <c r="M1216" s="11">
        <v>1</v>
      </c>
      <c r="N1216" s="96">
        <v>1</v>
      </c>
      <c r="O1216" s="83">
        <v>1</v>
      </c>
      <c r="P1216" s="84"/>
      <c r="Q1216" s="84"/>
      <c r="R1216" s="84"/>
      <c r="S1216" s="84"/>
      <c r="T1216" s="84"/>
      <c r="U1216" s="84"/>
      <c r="V1216" s="84"/>
      <c r="W1216" s="84"/>
      <c r="X1216" s="85"/>
      <c r="Y1216" s="2">
        <v>1</v>
      </c>
      <c r="Z1216" s="2">
        <f t="shared" si="58"/>
        <v>1</v>
      </c>
      <c r="AA1216" s="2">
        <v>1</v>
      </c>
    </row>
    <row r="1217" spans="1:27" ht="12" customHeight="1">
      <c r="A1217" s="10">
        <v>1213</v>
      </c>
      <c r="B1217" s="98" t="s">
        <v>82</v>
      </c>
      <c r="C1217" s="98" t="s">
        <v>82</v>
      </c>
      <c r="D1217" s="11" t="s">
        <v>51</v>
      </c>
      <c r="E1217" s="11" t="s">
        <v>303</v>
      </c>
      <c r="F1217" s="12" t="s">
        <v>49</v>
      </c>
      <c r="G1217" s="12" t="s">
        <v>510</v>
      </c>
      <c r="H1217" s="12" t="s">
        <v>306</v>
      </c>
      <c r="I1217" s="103" t="s">
        <v>504</v>
      </c>
      <c r="J1217" s="12" t="str">
        <f t="shared" si="60"/>
        <v>≥17h</v>
      </c>
      <c r="K1217" s="12" t="s">
        <v>512</v>
      </c>
      <c r="L1217" s="69" t="s">
        <v>518</v>
      </c>
      <c r="M1217" s="11"/>
      <c r="N1217" s="96"/>
      <c r="O1217" s="83"/>
      <c r="P1217" s="84"/>
      <c r="Q1217" s="84"/>
      <c r="R1217" s="84"/>
      <c r="S1217" s="84"/>
      <c r="T1217" s="84"/>
      <c r="U1217" s="84"/>
      <c r="V1217" s="84"/>
      <c r="W1217" s="84"/>
      <c r="X1217" s="85"/>
      <c r="Z1217" s="2">
        <f t="shared" si="58"/>
        <v>0</v>
      </c>
      <c r="AA1217" s="2">
        <v>0</v>
      </c>
    </row>
    <row r="1218" spans="1:27" ht="12" customHeight="1">
      <c r="A1218" s="10">
        <v>1214</v>
      </c>
      <c r="B1218" s="98" t="s">
        <v>82</v>
      </c>
      <c r="C1218" s="98" t="s">
        <v>82</v>
      </c>
      <c r="D1218" s="11" t="s">
        <v>52</v>
      </c>
      <c r="E1218" s="11" t="s">
        <v>304</v>
      </c>
      <c r="F1218" s="12" t="s">
        <v>49</v>
      </c>
      <c r="G1218" s="12" t="s">
        <v>510</v>
      </c>
      <c r="H1218" s="12" t="s">
        <v>306</v>
      </c>
      <c r="I1218" s="103" t="s">
        <v>504</v>
      </c>
      <c r="J1218" s="12" t="str">
        <f t="shared" si="60"/>
        <v>≥17h</v>
      </c>
      <c r="K1218" s="12" t="s">
        <v>512</v>
      </c>
      <c r="L1218" s="69" t="s">
        <v>518</v>
      </c>
      <c r="M1218" s="11"/>
      <c r="N1218" s="96"/>
      <c r="O1218" s="83"/>
      <c r="P1218" s="84"/>
      <c r="Q1218" s="84"/>
      <c r="R1218" s="84"/>
      <c r="S1218" s="84"/>
      <c r="T1218" s="84"/>
      <c r="U1218" s="84"/>
      <c r="V1218" s="84"/>
      <c r="W1218" s="84"/>
      <c r="X1218" s="85"/>
      <c r="Z1218" s="2">
        <f t="shared" si="58"/>
        <v>0</v>
      </c>
      <c r="AA1218" s="2">
        <v>0</v>
      </c>
    </row>
    <row r="1219" spans="1:27" ht="12" customHeight="1">
      <c r="A1219" s="10">
        <v>1215</v>
      </c>
      <c r="B1219" s="98" t="s">
        <v>82</v>
      </c>
      <c r="C1219" s="98" t="s">
        <v>82</v>
      </c>
      <c r="D1219" s="11" t="s">
        <v>51</v>
      </c>
      <c r="E1219" s="11" t="s">
        <v>303</v>
      </c>
      <c r="F1219" s="12" t="s">
        <v>48</v>
      </c>
      <c r="G1219" s="12" t="s">
        <v>310</v>
      </c>
      <c r="H1219" s="12" t="s">
        <v>306</v>
      </c>
      <c r="I1219" s="11" t="s">
        <v>504</v>
      </c>
      <c r="J1219" s="11" t="str">
        <f>"12-16h"</f>
        <v>12-16h</v>
      </c>
      <c r="K1219" s="12" t="s">
        <v>512</v>
      </c>
      <c r="L1219" s="69" t="s">
        <v>518</v>
      </c>
      <c r="M1219" s="11">
        <v>1</v>
      </c>
      <c r="N1219" s="96"/>
      <c r="O1219" s="83"/>
      <c r="P1219" s="84"/>
      <c r="Q1219" s="84"/>
      <c r="R1219" s="84"/>
      <c r="S1219" s="84"/>
      <c r="T1219" s="84"/>
      <c r="U1219" s="84"/>
      <c r="V1219" s="84"/>
      <c r="W1219" s="84"/>
      <c r="X1219" s="85"/>
      <c r="Z1219" s="2">
        <f t="shared" si="58"/>
        <v>0</v>
      </c>
      <c r="AA1219" s="2">
        <v>0</v>
      </c>
    </row>
    <row r="1220" spans="1:27" ht="12" customHeight="1">
      <c r="A1220" s="10">
        <v>1216</v>
      </c>
      <c r="B1220" s="98" t="s">
        <v>82</v>
      </c>
      <c r="C1220" s="98" t="s">
        <v>82</v>
      </c>
      <c r="D1220" s="11" t="s">
        <v>52</v>
      </c>
      <c r="E1220" s="11" t="s">
        <v>303</v>
      </c>
      <c r="F1220" s="12" t="s">
        <v>49</v>
      </c>
      <c r="G1220" s="12" t="s">
        <v>310</v>
      </c>
      <c r="H1220" s="12" t="s">
        <v>306</v>
      </c>
      <c r="I1220" s="103" t="s">
        <v>505</v>
      </c>
      <c r="J1220" s="11" t="str">
        <f>"12-16h"</f>
        <v>12-16h</v>
      </c>
      <c r="K1220" s="12" t="s">
        <v>512</v>
      </c>
      <c r="L1220" s="69" t="s">
        <v>518</v>
      </c>
      <c r="M1220" s="11">
        <v>1</v>
      </c>
      <c r="N1220" s="96"/>
      <c r="O1220" s="83"/>
      <c r="P1220" s="84"/>
      <c r="Q1220" s="84"/>
      <c r="R1220" s="84"/>
      <c r="S1220" s="84"/>
      <c r="T1220" s="84"/>
      <c r="U1220" s="84"/>
      <c r="V1220" s="84"/>
      <c r="W1220" s="84"/>
      <c r="X1220" s="85"/>
      <c r="Z1220" s="2">
        <f t="shared" si="58"/>
        <v>0</v>
      </c>
      <c r="AA1220" s="2">
        <v>0</v>
      </c>
    </row>
    <row r="1221" spans="1:27" ht="12" customHeight="1">
      <c r="A1221" s="10">
        <v>1217</v>
      </c>
      <c r="B1221" s="98" t="s">
        <v>243</v>
      </c>
      <c r="C1221" s="98" t="s">
        <v>85</v>
      </c>
      <c r="D1221" s="11" t="s">
        <v>51</v>
      </c>
      <c r="E1221" s="11" t="s">
        <v>303</v>
      </c>
      <c r="F1221" s="12" t="s">
        <v>50</v>
      </c>
      <c r="G1221" s="12" t="s">
        <v>310</v>
      </c>
      <c r="H1221" s="12" t="s">
        <v>306</v>
      </c>
      <c r="I1221" s="11" t="s">
        <v>507</v>
      </c>
      <c r="J1221" s="12" t="str">
        <f>"≥17h"</f>
        <v>≥17h</v>
      </c>
      <c r="K1221" s="12" t="s">
        <v>47</v>
      </c>
      <c r="L1221" s="69" t="s">
        <v>518</v>
      </c>
      <c r="M1221" s="11">
        <v>1</v>
      </c>
      <c r="N1221" s="96">
        <v>1</v>
      </c>
      <c r="O1221" s="83"/>
      <c r="P1221" s="84"/>
      <c r="Q1221" s="84"/>
      <c r="R1221" s="84"/>
      <c r="S1221" s="84"/>
      <c r="T1221" s="84"/>
      <c r="U1221" s="84"/>
      <c r="V1221" s="84"/>
      <c r="W1221" s="84">
        <v>1</v>
      </c>
      <c r="X1221" s="85"/>
      <c r="Y1221" s="2">
        <v>1</v>
      </c>
      <c r="Z1221" s="2">
        <f t="shared" si="58"/>
        <v>1</v>
      </c>
      <c r="AA1221" s="2">
        <v>1</v>
      </c>
    </row>
    <row r="1222" spans="1:27" ht="12" customHeight="1">
      <c r="A1222" s="10">
        <v>1218</v>
      </c>
      <c r="B1222" s="98" t="s">
        <v>82</v>
      </c>
      <c r="C1222" s="98" t="s">
        <v>82</v>
      </c>
      <c r="D1222" s="11" t="s">
        <v>51</v>
      </c>
      <c r="E1222" s="11" t="s">
        <v>304</v>
      </c>
      <c r="F1222" s="12" t="s">
        <v>50</v>
      </c>
      <c r="G1222" s="12" t="s">
        <v>310</v>
      </c>
      <c r="H1222" s="12" t="s">
        <v>306</v>
      </c>
      <c r="I1222" s="103" t="s">
        <v>504</v>
      </c>
      <c r="J1222" s="11" t="str">
        <f>"12-16h"</f>
        <v>12-16h</v>
      </c>
      <c r="K1222" s="12" t="s">
        <v>513</v>
      </c>
      <c r="L1222" s="69" t="s">
        <v>518</v>
      </c>
      <c r="M1222" s="11">
        <v>1</v>
      </c>
      <c r="N1222" s="96"/>
      <c r="O1222" s="83"/>
      <c r="P1222" s="84"/>
      <c r="Q1222" s="84"/>
      <c r="R1222" s="84"/>
      <c r="S1222" s="84"/>
      <c r="T1222" s="84"/>
      <c r="U1222" s="84"/>
      <c r="V1222" s="84"/>
      <c r="W1222" s="84"/>
      <c r="X1222" s="85"/>
      <c r="Z1222" s="2">
        <f t="shared" ref="Z1222:Z1254" si="61">SUM(O1222:X1222)</f>
        <v>0</v>
      </c>
      <c r="AA1222" s="2">
        <v>0</v>
      </c>
    </row>
    <row r="1223" spans="1:27" ht="12" customHeight="1">
      <c r="A1223" s="10">
        <v>1219</v>
      </c>
      <c r="B1223" s="98" t="s">
        <v>82</v>
      </c>
      <c r="C1223" s="98" t="s">
        <v>82</v>
      </c>
      <c r="D1223" s="11" t="s">
        <v>52</v>
      </c>
      <c r="E1223" s="11" t="s">
        <v>304</v>
      </c>
      <c r="F1223" s="12" t="s">
        <v>49</v>
      </c>
      <c r="G1223" s="12" t="s">
        <v>310</v>
      </c>
      <c r="H1223" s="12" t="s">
        <v>306</v>
      </c>
      <c r="I1223" s="103" t="s">
        <v>504</v>
      </c>
      <c r="J1223" s="11" t="str">
        <f>"12-16h"</f>
        <v>12-16h</v>
      </c>
      <c r="K1223" s="12" t="s">
        <v>512</v>
      </c>
      <c r="L1223" s="69" t="s">
        <v>518</v>
      </c>
      <c r="M1223" s="11">
        <v>1</v>
      </c>
      <c r="N1223" s="96"/>
      <c r="O1223" s="83"/>
      <c r="P1223" s="84"/>
      <c r="Q1223" s="84"/>
      <c r="R1223" s="84"/>
      <c r="S1223" s="84"/>
      <c r="T1223" s="84"/>
      <c r="U1223" s="84"/>
      <c r="V1223" s="84"/>
      <c r="W1223" s="84"/>
      <c r="X1223" s="85"/>
      <c r="Z1223" s="2">
        <f t="shared" si="61"/>
        <v>0</v>
      </c>
      <c r="AA1223" s="2">
        <v>0</v>
      </c>
    </row>
    <row r="1224" spans="1:27" ht="12" customHeight="1">
      <c r="A1224" s="10">
        <v>1220</v>
      </c>
      <c r="B1224" s="98" t="s">
        <v>190</v>
      </c>
      <c r="C1224" s="98" t="s">
        <v>190</v>
      </c>
      <c r="D1224" s="11" t="s">
        <v>51</v>
      </c>
      <c r="E1224" s="11" t="s">
        <v>303</v>
      </c>
      <c r="F1224" s="12" t="s">
        <v>50</v>
      </c>
      <c r="G1224" s="12" t="s">
        <v>310</v>
      </c>
      <c r="H1224" s="12" t="s">
        <v>306</v>
      </c>
      <c r="I1224" s="103" t="s">
        <v>504</v>
      </c>
      <c r="J1224" s="11" t="str">
        <f>"12-16h"</f>
        <v>12-16h</v>
      </c>
      <c r="K1224" s="12" t="s">
        <v>512</v>
      </c>
      <c r="L1224" s="69" t="s">
        <v>518</v>
      </c>
      <c r="M1224" s="11">
        <v>1</v>
      </c>
      <c r="N1224" s="96">
        <v>1</v>
      </c>
      <c r="O1224" s="83">
        <v>1</v>
      </c>
      <c r="P1224" s="84"/>
      <c r="Q1224" s="84"/>
      <c r="R1224" s="84"/>
      <c r="S1224" s="84"/>
      <c r="T1224" s="84"/>
      <c r="U1224" s="84"/>
      <c r="V1224" s="84"/>
      <c r="W1224" s="84"/>
      <c r="X1224" s="85"/>
      <c r="Y1224" s="2">
        <v>1</v>
      </c>
      <c r="Z1224" s="2">
        <f t="shared" si="61"/>
        <v>1</v>
      </c>
      <c r="AA1224" s="2">
        <v>1</v>
      </c>
    </row>
    <row r="1225" spans="1:27" ht="12" customHeight="1">
      <c r="A1225" s="10">
        <v>1221</v>
      </c>
      <c r="B1225" s="98" t="s">
        <v>82</v>
      </c>
      <c r="C1225" s="98" t="s">
        <v>82</v>
      </c>
      <c r="D1225" s="11" t="s">
        <v>51</v>
      </c>
      <c r="E1225" s="11" t="s">
        <v>304</v>
      </c>
      <c r="F1225" s="12" t="s">
        <v>49</v>
      </c>
      <c r="G1225" s="12" t="s">
        <v>310</v>
      </c>
      <c r="H1225" s="12" t="s">
        <v>306</v>
      </c>
      <c r="I1225" s="11" t="s">
        <v>507</v>
      </c>
      <c r="J1225" s="11" t="str">
        <f>"12-16h"</f>
        <v>12-16h</v>
      </c>
      <c r="K1225" s="12" t="s">
        <v>512</v>
      </c>
      <c r="L1225" s="69" t="s">
        <v>518</v>
      </c>
      <c r="M1225" s="11">
        <v>1</v>
      </c>
      <c r="N1225" s="96"/>
      <c r="O1225" s="83"/>
      <c r="P1225" s="84"/>
      <c r="Q1225" s="84"/>
      <c r="R1225" s="84"/>
      <c r="S1225" s="84"/>
      <c r="T1225" s="84"/>
      <c r="U1225" s="84"/>
      <c r="V1225" s="84"/>
      <c r="W1225" s="84"/>
      <c r="X1225" s="85"/>
      <c r="Z1225" s="2">
        <f t="shared" si="61"/>
        <v>0</v>
      </c>
      <c r="AA1225" s="2">
        <v>0</v>
      </c>
    </row>
    <row r="1226" spans="1:27" ht="12" customHeight="1">
      <c r="A1226" s="10">
        <v>1222</v>
      </c>
      <c r="B1226" s="98" t="s">
        <v>166</v>
      </c>
      <c r="C1226" s="98" t="s">
        <v>166</v>
      </c>
      <c r="D1226" s="11" t="s">
        <v>25</v>
      </c>
      <c r="E1226" s="11" t="s">
        <v>303</v>
      </c>
      <c r="F1226" s="12" t="s">
        <v>48</v>
      </c>
      <c r="G1226" s="12" t="s">
        <v>310</v>
      </c>
      <c r="H1226" s="12" t="s">
        <v>307</v>
      </c>
      <c r="I1226" s="12" t="s">
        <v>505</v>
      </c>
      <c r="J1226" s="12" t="str">
        <f>"≥17h"</f>
        <v>≥17h</v>
      </c>
      <c r="K1226" s="12" t="s">
        <v>47</v>
      </c>
      <c r="L1226" s="69" t="s">
        <v>518</v>
      </c>
      <c r="M1226" s="11">
        <v>1</v>
      </c>
      <c r="N1226" s="96">
        <v>1</v>
      </c>
      <c r="O1226" s="83">
        <v>1</v>
      </c>
      <c r="P1226" s="84"/>
      <c r="Q1226" s="84"/>
      <c r="R1226" s="84"/>
      <c r="S1226" s="84"/>
      <c r="T1226" s="84"/>
      <c r="U1226" s="84"/>
      <c r="V1226" s="84"/>
      <c r="W1226" s="84"/>
      <c r="X1226" s="85"/>
      <c r="Y1226" s="2">
        <v>1</v>
      </c>
      <c r="Z1226" s="2">
        <f t="shared" si="61"/>
        <v>1</v>
      </c>
      <c r="AA1226" s="2">
        <v>1</v>
      </c>
    </row>
    <row r="1227" spans="1:27" ht="12" customHeight="1">
      <c r="A1227" s="10">
        <v>1223</v>
      </c>
      <c r="B1227" s="98" t="s">
        <v>190</v>
      </c>
      <c r="C1227" s="98" t="s">
        <v>190</v>
      </c>
      <c r="D1227" s="11" t="s">
        <v>25</v>
      </c>
      <c r="E1227" s="11" t="s">
        <v>304</v>
      </c>
      <c r="F1227" s="12" t="s">
        <v>48</v>
      </c>
      <c r="G1227" s="12" t="s">
        <v>310</v>
      </c>
      <c r="H1227" s="12" t="s">
        <v>306</v>
      </c>
      <c r="I1227" s="11" t="s">
        <v>507</v>
      </c>
      <c r="J1227" s="12" t="str">
        <f>"≥17h"</f>
        <v>≥17h</v>
      </c>
      <c r="K1227" s="12" t="s">
        <v>512</v>
      </c>
      <c r="L1227" s="69" t="s">
        <v>518</v>
      </c>
      <c r="M1227" s="11">
        <v>1</v>
      </c>
      <c r="N1227" s="96">
        <v>1</v>
      </c>
      <c r="O1227" s="83">
        <v>1</v>
      </c>
      <c r="P1227" s="84"/>
      <c r="Q1227" s="84">
        <v>1</v>
      </c>
      <c r="R1227" s="84"/>
      <c r="S1227" s="84"/>
      <c r="T1227" s="84"/>
      <c r="U1227" s="84"/>
      <c r="V1227" s="84"/>
      <c r="W1227" s="84"/>
      <c r="X1227" s="85"/>
      <c r="Y1227" s="2">
        <v>1</v>
      </c>
      <c r="Z1227" s="2">
        <f t="shared" si="61"/>
        <v>2</v>
      </c>
      <c r="AA1227" s="2">
        <v>1</v>
      </c>
    </row>
    <row r="1228" spans="1:27" ht="12" customHeight="1">
      <c r="A1228" s="10">
        <v>1224</v>
      </c>
      <c r="B1228" s="98" t="s">
        <v>166</v>
      </c>
      <c r="C1228" s="98" t="s">
        <v>166</v>
      </c>
      <c r="D1228" s="11" t="s">
        <v>51</v>
      </c>
      <c r="E1228" s="11" t="s">
        <v>303</v>
      </c>
      <c r="F1228" s="12" t="s">
        <v>48</v>
      </c>
      <c r="G1228" s="12" t="s">
        <v>310</v>
      </c>
      <c r="H1228" s="12" t="s">
        <v>308</v>
      </c>
      <c r="I1228" s="11" t="s">
        <v>507</v>
      </c>
      <c r="J1228" s="11" t="str">
        <f>"≤12h"</f>
        <v>≤12h</v>
      </c>
      <c r="K1228" s="12" t="s">
        <v>513</v>
      </c>
      <c r="L1228" s="69" t="s">
        <v>518</v>
      </c>
      <c r="M1228" s="11">
        <v>1</v>
      </c>
      <c r="N1228" s="96"/>
      <c r="O1228" s="83"/>
      <c r="P1228" s="84"/>
      <c r="Q1228" s="84"/>
      <c r="R1228" s="84"/>
      <c r="S1228" s="84"/>
      <c r="T1228" s="84"/>
      <c r="U1228" s="84"/>
      <c r="V1228" s="84"/>
      <c r="W1228" s="84"/>
      <c r="X1228" s="85"/>
      <c r="Z1228" s="2">
        <f t="shared" si="61"/>
        <v>0</v>
      </c>
      <c r="AA1228" s="2">
        <v>0</v>
      </c>
    </row>
    <row r="1229" spans="1:27" ht="12" customHeight="1">
      <c r="A1229" s="10">
        <v>1225</v>
      </c>
      <c r="B1229" s="98" t="s">
        <v>211</v>
      </c>
      <c r="C1229" s="98" t="s">
        <v>211</v>
      </c>
      <c r="D1229" s="11" t="s">
        <v>51</v>
      </c>
      <c r="E1229" s="11" t="s">
        <v>303</v>
      </c>
      <c r="F1229" s="12" t="s">
        <v>48</v>
      </c>
      <c r="G1229" s="12" t="s">
        <v>310</v>
      </c>
      <c r="H1229" s="12" t="s">
        <v>306</v>
      </c>
      <c r="I1229" s="11" t="s">
        <v>507</v>
      </c>
      <c r="J1229" s="11" t="str">
        <f>"12-16h"</f>
        <v>12-16h</v>
      </c>
      <c r="K1229" s="12" t="s">
        <v>513</v>
      </c>
      <c r="L1229" s="69" t="s">
        <v>518</v>
      </c>
      <c r="M1229" s="11"/>
      <c r="N1229" s="96"/>
      <c r="O1229" s="83"/>
      <c r="P1229" s="84"/>
      <c r="Q1229" s="84"/>
      <c r="R1229" s="84"/>
      <c r="S1229" s="84"/>
      <c r="T1229" s="84"/>
      <c r="U1229" s="84"/>
      <c r="V1229" s="84"/>
      <c r="W1229" s="84"/>
      <c r="X1229" s="85"/>
      <c r="Z1229" s="2">
        <f t="shared" si="61"/>
        <v>0</v>
      </c>
      <c r="AA1229" s="2">
        <v>0</v>
      </c>
    </row>
    <row r="1230" spans="1:27" ht="12" customHeight="1">
      <c r="A1230" s="10">
        <v>1226</v>
      </c>
      <c r="B1230" s="98" t="s">
        <v>166</v>
      </c>
      <c r="C1230" s="98" t="s">
        <v>166</v>
      </c>
      <c r="D1230" s="11" t="s">
        <v>25</v>
      </c>
      <c r="E1230" s="11" t="s">
        <v>303</v>
      </c>
      <c r="F1230" s="12" t="s">
        <v>49</v>
      </c>
      <c r="G1230" s="12" t="s">
        <v>510</v>
      </c>
      <c r="H1230" s="12" t="s">
        <v>306</v>
      </c>
      <c r="I1230" s="11" t="s">
        <v>504</v>
      </c>
      <c r="J1230" s="12" t="str">
        <f>"≥17h"</f>
        <v>≥17h</v>
      </c>
      <c r="K1230" s="12" t="s">
        <v>47</v>
      </c>
      <c r="L1230" s="69" t="s">
        <v>518</v>
      </c>
      <c r="M1230" s="11">
        <v>1</v>
      </c>
      <c r="N1230" s="96">
        <v>1</v>
      </c>
      <c r="O1230" s="83">
        <v>1</v>
      </c>
      <c r="P1230" s="84"/>
      <c r="Q1230" s="84"/>
      <c r="R1230" s="84"/>
      <c r="S1230" s="84"/>
      <c r="T1230" s="84"/>
      <c r="U1230" s="84"/>
      <c r="V1230" s="84"/>
      <c r="W1230" s="84"/>
      <c r="X1230" s="85"/>
      <c r="Y1230" s="2">
        <v>1</v>
      </c>
      <c r="Z1230" s="2">
        <f t="shared" si="61"/>
        <v>1</v>
      </c>
      <c r="AA1230" s="2">
        <v>1</v>
      </c>
    </row>
    <row r="1231" spans="1:27" ht="12" customHeight="1">
      <c r="A1231" s="10">
        <v>1227</v>
      </c>
      <c r="B1231" s="98" t="s">
        <v>211</v>
      </c>
      <c r="C1231" s="98" t="s">
        <v>211</v>
      </c>
      <c r="D1231" s="11" t="s">
        <v>51</v>
      </c>
      <c r="E1231" s="11" t="s">
        <v>304</v>
      </c>
      <c r="F1231" s="12" t="s">
        <v>50</v>
      </c>
      <c r="G1231" s="12" t="s">
        <v>310</v>
      </c>
      <c r="H1231" s="12" t="s">
        <v>306</v>
      </c>
      <c r="I1231" s="11" t="s">
        <v>504</v>
      </c>
      <c r="J1231" s="11" t="str">
        <f>"12-16h"</f>
        <v>12-16h</v>
      </c>
      <c r="K1231" s="12" t="s">
        <v>47</v>
      </c>
      <c r="L1231" s="69" t="s">
        <v>518</v>
      </c>
      <c r="M1231" s="11"/>
      <c r="N1231" s="96"/>
      <c r="O1231" s="83"/>
      <c r="P1231" s="84"/>
      <c r="Q1231" s="84"/>
      <c r="R1231" s="84"/>
      <c r="S1231" s="84"/>
      <c r="T1231" s="84"/>
      <c r="U1231" s="84"/>
      <c r="V1231" s="84"/>
      <c r="W1231" s="84"/>
      <c r="X1231" s="85"/>
      <c r="Z1231" s="2">
        <f t="shared" si="61"/>
        <v>0</v>
      </c>
      <c r="AA1231" s="2">
        <v>0</v>
      </c>
    </row>
    <row r="1232" spans="1:27" ht="12" customHeight="1">
      <c r="A1232" s="10">
        <v>1228</v>
      </c>
      <c r="B1232" s="98" t="s">
        <v>211</v>
      </c>
      <c r="C1232" s="98" t="s">
        <v>211</v>
      </c>
      <c r="D1232" s="11" t="s">
        <v>51</v>
      </c>
      <c r="E1232" s="11" t="s">
        <v>303</v>
      </c>
      <c r="F1232" s="12" t="s">
        <v>50</v>
      </c>
      <c r="G1232" s="12" t="s">
        <v>310</v>
      </c>
      <c r="H1232" s="12" t="s">
        <v>307</v>
      </c>
      <c r="I1232" s="103" t="s">
        <v>504</v>
      </c>
      <c r="J1232" s="12" t="str">
        <f>"≥17h"</f>
        <v>≥17h</v>
      </c>
      <c r="K1232" s="12" t="s">
        <v>512</v>
      </c>
      <c r="L1232" s="69" t="s">
        <v>518</v>
      </c>
      <c r="M1232" s="11">
        <v>1</v>
      </c>
      <c r="N1232" s="96">
        <v>1</v>
      </c>
      <c r="O1232" s="83"/>
      <c r="P1232" s="84"/>
      <c r="Q1232" s="84"/>
      <c r="R1232" s="84">
        <v>1</v>
      </c>
      <c r="S1232" s="84"/>
      <c r="T1232" s="84"/>
      <c r="U1232" s="84"/>
      <c r="V1232" s="84"/>
      <c r="W1232" s="84"/>
      <c r="X1232" s="85"/>
      <c r="Y1232" s="2">
        <v>1</v>
      </c>
      <c r="Z1232" s="2">
        <f t="shared" si="61"/>
        <v>1</v>
      </c>
      <c r="AA1232" s="2">
        <v>1</v>
      </c>
    </row>
    <row r="1233" spans="1:27" ht="12" customHeight="1">
      <c r="A1233" s="10">
        <v>1229</v>
      </c>
      <c r="B1233" s="98" t="s">
        <v>211</v>
      </c>
      <c r="C1233" s="98" t="s">
        <v>211</v>
      </c>
      <c r="D1233" s="11" t="s">
        <v>25</v>
      </c>
      <c r="E1233" s="11" t="s">
        <v>303</v>
      </c>
      <c r="F1233" s="12" t="s">
        <v>50</v>
      </c>
      <c r="G1233" s="12" t="s">
        <v>310</v>
      </c>
      <c r="H1233" s="12" t="s">
        <v>306</v>
      </c>
      <c r="I1233" s="11" t="s">
        <v>504</v>
      </c>
      <c r="J1233" s="11" t="str">
        <f>"12-16h"</f>
        <v>12-16h</v>
      </c>
      <c r="K1233" s="12" t="s">
        <v>512</v>
      </c>
      <c r="L1233" s="69" t="s">
        <v>518</v>
      </c>
      <c r="M1233" s="11">
        <v>1</v>
      </c>
      <c r="N1233" s="96">
        <v>1</v>
      </c>
      <c r="O1233" s="83">
        <v>1</v>
      </c>
      <c r="P1233" s="84">
        <v>1</v>
      </c>
      <c r="Q1233" s="84">
        <v>1</v>
      </c>
      <c r="R1233" s="84"/>
      <c r="S1233" s="84"/>
      <c r="T1233" s="84"/>
      <c r="U1233" s="84"/>
      <c r="V1233" s="84"/>
      <c r="W1233" s="84"/>
      <c r="X1233" s="85"/>
      <c r="Y1233" s="2">
        <v>1</v>
      </c>
      <c r="Z1233" s="2">
        <f t="shared" si="61"/>
        <v>3</v>
      </c>
      <c r="AA1233" s="2">
        <v>1</v>
      </c>
    </row>
    <row r="1234" spans="1:27" ht="12" customHeight="1">
      <c r="A1234" s="10">
        <v>1230</v>
      </c>
      <c r="B1234" s="98" t="s">
        <v>82</v>
      </c>
      <c r="C1234" s="98" t="s">
        <v>82</v>
      </c>
      <c r="D1234" s="11" t="s">
        <v>52</v>
      </c>
      <c r="E1234" s="11" t="s">
        <v>304</v>
      </c>
      <c r="F1234" s="12" t="s">
        <v>48</v>
      </c>
      <c r="G1234" s="12" t="s">
        <v>310</v>
      </c>
      <c r="H1234" s="12" t="s">
        <v>306</v>
      </c>
      <c r="I1234" s="11" t="s">
        <v>507</v>
      </c>
      <c r="J1234" s="11" t="str">
        <f>"12-16h"</f>
        <v>12-16h</v>
      </c>
      <c r="K1234" s="12" t="s">
        <v>512</v>
      </c>
      <c r="L1234" s="69" t="s">
        <v>518</v>
      </c>
      <c r="M1234" s="11">
        <v>1</v>
      </c>
      <c r="N1234" s="96"/>
      <c r="O1234" s="83"/>
      <c r="P1234" s="84"/>
      <c r="Q1234" s="84"/>
      <c r="R1234" s="84"/>
      <c r="S1234" s="84"/>
      <c r="T1234" s="84"/>
      <c r="U1234" s="84"/>
      <c r="V1234" s="84"/>
      <c r="W1234" s="84"/>
      <c r="X1234" s="85"/>
      <c r="Z1234" s="2">
        <f t="shared" si="61"/>
        <v>0</v>
      </c>
      <c r="AA1234" s="2">
        <v>0</v>
      </c>
    </row>
    <row r="1235" spans="1:27" ht="12" customHeight="1">
      <c r="A1235" s="10">
        <v>1231</v>
      </c>
      <c r="B1235" s="98" t="s">
        <v>167</v>
      </c>
      <c r="C1235" s="98" t="s">
        <v>167</v>
      </c>
      <c r="D1235" s="11" t="s">
        <v>51</v>
      </c>
      <c r="E1235" s="11" t="s">
        <v>304</v>
      </c>
      <c r="F1235" s="12" t="s">
        <v>50</v>
      </c>
      <c r="G1235" s="12" t="s">
        <v>310</v>
      </c>
      <c r="H1235" s="12" t="s">
        <v>306</v>
      </c>
      <c r="I1235" s="11" t="s">
        <v>507</v>
      </c>
      <c r="J1235" s="11" t="str">
        <f>"12-16h"</f>
        <v>12-16h</v>
      </c>
      <c r="K1235" s="12" t="s">
        <v>512</v>
      </c>
      <c r="L1235" s="69" t="s">
        <v>518</v>
      </c>
      <c r="M1235" s="11"/>
      <c r="N1235" s="96"/>
      <c r="O1235" s="83"/>
      <c r="P1235" s="84"/>
      <c r="Q1235" s="84"/>
      <c r="R1235" s="84"/>
      <c r="S1235" s="84"/>
      <c r="T1235" s="84"/>
      <c r="U1235" s="84"/>
      <c r="V1235" s="84"/>
      <c r="W1235" s="84"/>
      <c r="X1235" s="85"/>
      <c r="Z1235" s="2">
        <f t="shared" si="61"/>
        <v>0</v>
      </c>
      <c r="AA1235" s="2">
        <v>0</v>
      </c>
    </row>
    <row r="1236" spans="1:27" ht="12" customHeight="1">
      <c r="A1236" s="10">
        <v>1232</v>
      </c>
      <c r="B1236" s="98" t="s">
        <v>63</v>
      </c>
      <c r="C1236" s="98" t="s">
        <v>63</v>
      </c>
      <c r="D1236" s="11" t="s">
        <v>51</v>
      </c>
      <c r="E1236" s="11" t="s">
        <v>303</v>
      </c>
      <c r="F1236" s="12" t="s">
        <v>50</v>
      </c>
      <c r="G1236" s="12" t="s">
        <v>310</v>
      </c>
      <c r="H1236" s="12" t="s">
        <v>306</v>
      </c>
      <c r="I1236" s="103" t="s">
        <v>504</v>
      </c>
      <c r="J1236" s="12" t="str">
        <f>"≥17h"</f>
        <v>≥17h</v>
      </c>
      <c r="K1236" s="12" t="s">
        <v>512</v>
      </c>
      <c r="L1236" s="69" t="s">
        <v>518</v>
      </c>
      <c r="M1236" s="11">
        <v>1</v>
      </c>
      <c r="N1236" s="96">
        <v>1</v>
      </c>
      <c r="O1236" s="83"/>
      <c r="P1236" s="84"/>
      <c r="Q1236" s="84"/>
      <c r="R1236" s="84">
        <v>1</v>
      </c>
      <c r="S1236" s="84"/>
      <c r="T1236" s="84"/>
      <c r="U1236" s="84"/>
      <c r="V1236" s="84"/>
      <c r="W1236" s="84"/>
      <c r="X1236" s="85"/>
      <c r="Y1236" s="2">
        <v>1</v>
      </c>
      <c r="Z1236" s="2">
        <f t="shared" si="61"/>
        <v>1</v>
      </c>
      <c r="AA1236" s="2">
        <v>1</v>
      </c>
    </row>
    <row r="1237" spans="1:27" ht="12" customHeight="1">
      <c r="A1237" s="10">
        <v>1233</v>
      </c>
      <c r="B1237" s="98" t="s">
        <v>82</v>
      </c>
      <c r="C1237" s="98" t="s">
        <v>82</v>
      </c>
      <c r="D1237" s="11" t="s">
        <v>51</v>
      </c>
      <c r="E1237" s="11" t="s">
        <v>304</v>
      </c>
      <c r="F1237" s="12" t="s">
        <v>48</v>
      </c>
      <c r="G1237" s="12" t="s">
        <v>310</v>
      </c>
      <c r="H1237" s="12" t="s">
        <v>306</v>
      </c>
      <c r="I1237" s="103" t="s">
        <v>504</v>
      </c>
      <c r="J1237" s="11" t="str">
        <f>"12-16h"</f>
        <v>12-16h</v>
      </c>
      <c r="K1237" s="12" t="s">
        <v>513</v>
      </c>
      <c r="L1237" s="69" t="s">
        <v>518</v>
      </c>
      <c r="M1237" s="11">
        <v>1</v>
      </c>
      <c r="N1237" s="96"/>
      <c r="O1237" s="83"/>
      <c r="P1237" s="84"/>
      <c r="Q1237" s="84"/>
      <c r="R1237" s="84"/>
      <c r="S1237" s="84"/>
      <c r="T1237" s="84"/>
      <c r="U1237" s="84"/>
      <c r="V1237" s="84"/>
      <c r="W1237" s="84"/>
      <c r="X1237" s="85"/>
      <c r="Z1237" s="2">
        <f t="shared" si="61"/>
        <v>0</v>
      </c>
      <c r="AA1237" s="2">
        <v>0</v>
      </c>
    </row>
    <row r="1238" spans="1:27" ht="12" customHeight="1">
      <c r="A1238" s="10">
        <v>1234</v>
      </c>
      <c r="B1238" s="98" t="s">
        <v>82</v>
      </c>
      <c r="C1238" s="98" t="s">
        <v>82</v>
      </c>
      <c r="D1238" s="11" t="s">
        <v>51</v>
      </c>
      <c r="E1238" s="11" t="s">
        <v>304</v>
      </c>
      <c r="F1238" s="12" t="s">
        <v>48</v>
      </c>
      <c r="G1238" s="12" t="s">
        <v>310</v>
      </c>
      <c r="H1238" s="12" t="s">
        <v>306</v>
      </c>
      <c r="I1238" s="103" t="s">
        <v>504</v>
      </c>
      <c r="J1238" s="11" t="str">
        <f>"12-16h"</f>
        <v>12-16h</v>
      </c>
      <c r="K1238" s="12" t="s">
        <v>512</v>
      </c>
      <c r="L1238" s="69" t="s">
        <v>518</v>
      </c>
      <c r="M1238" s="11">
        <v>1</v>
      </c>
      <c r="N1238" s="96"/>
      <c r="O1238" s="83"/>
      <c r="P1238" s="84"/>
      <c r="Q1238" s="84"/>
      <c r="R1238" s="84"/>
      <c r="S1238" s="84"/>
      <c r="T1238" s="84"/>
      <c r="U1238" s="84"/>
      <c r="V1238" s="84"/>
      <c r="W1238" s="84"/>
      <c r="X1238" s="85"/>
      <c r="Z1238" s="2">
        <f t="shared" si="61"/>
        <v>0</v>
      </c>
      <c r="AA1238" s="2">
        <v>0</v>
      </c>
    </row>
    <row r="1239" spans="1:27" ht="12" customHeight="1">
      <c r="A1239" s="10">
        <v>1235</v>
      </c>
      <c r="B1239" s="98" t="s">
        <v>98</v>
      </c>
      <c r="C1239" s="98" t="s">
        <v>98</v>
      </c>
      <c r="D1239" s="11" t="s">
        <v>51</v>
      </c>
      <c r="E1239" s="11" t="s">
        <v>303</v>
      </c>
      <c r="F1239" s="12" t="s">
        <v>48</v>
      </c>
      <c r="G1239" s="12" t="s">
        <v>310</v>
      </c>
      <c r="H1239" s="12" t="s">
        <v>306</v>
      </c>
      <c r="I1239" s="12" t="s">
        <v>505</v>
      </c>
      <c r="J1239" s="12" t="str">
        <f>"≥17h"</f>
        <v>≥17h</v>
      </c>
      <c r="K1239" s="12" t="s">
        <v>47</v>
      </c>
      <c r="L1239" s="69" t="s">
        <v>518</v>
      </c>
      <c r="M1239" s="11"/>
      <c r="N1239" s="96"/>
      <c r="O1239" s="83"/>
      <c r="P1239" s="84"/>
      <c r="Q1239" s="84"/>
      <c r="R1239" s="84"/>
      <c r="S1239" s="84"/>
      <c r="T1239" s="84"/>
      <c r="U1239" s="84"/>
      <c r="V1239" s="84"/>
      <c r="W1239" s="84"/>
      <c r="X1239" s="85"/>
      <c r="Z1239" s="2">
        <f t="shared" si="61"/>
        <v>0</v>
      </c>
      <c r="AA1239" s="2">
        <v>0</v>
      </c>
    </row>
    <row r="1240" spans="1:27" ht="12" customHeight="1">
      <c r="A1240" s="10">
        <v>1236</v>
      </c>
      <c r="B1240" s="98" t="s">
        <v>98</v>
      </c>
      <c r="C1240" s="98" t="s">
        <v>98</v>
      </c>
      <c r="D1240" s="11" t="s">
        <v>51</v>
      </c>
      <c r="E1240" s="11" t="s">
        <v>304</v>
      </c>
      <c r="F1240" s="12" t="s">
        <v>49</v>
      </c>
      <c r="G1240" s="12" t="s">
        <v>510</v>
      </c>
      <c r="H1240" s="12" t="s">
        <v>306</v>
      </c>
      <c r="I1240" s="11" t="s">
        <v>504</v>
      </c>
      <c r="J1240" s="12" t="str">
        <f>"≥17h"</f>
        <v>≥17h</v>
      </c>
      <c r="K1240" s="12" t="s">
        <v>512</v>
      </c>
      <c r="L1240" s="69" t="s">
        <v>518</v>
      </c>
      <c r="M1240" s="11">
        <v>1</v>
      </c>
      <c r="N1240" s="96"/>
      <c r="O1240" s="83"/>
      <c r="P1240" s="84"/>
      <c r="Q1240" s="84"/>
      <c r="R1240" s="84"/>
      <c r="S1240" s="84"/>
      <c r="T1240" s="84"/>
      <c r="U1240" s="84"/>
      <c r="V1240" s="84"/>
      <c r="W1240" s="84"/>
      <c r="X1240" s="85"/>
      <c r="Z1240" s="2">
        <f t="shared" si="61"/>
        <v>0</v>
      </c>
      <c r="AA1240" s="2">
        <v>0</v>
      </c>
    </row>
    <row r="1241" spans="1:27" ht="12" customHeight="1">
      <c r="A1241" s="10">
        <v>1237</v>
      </c>
      <c r="B1241" s="98" t="s">
        <v>82</v>
      </c>
      <c r="C1241" s="98" t="s">
        <v>82</v>
      </c>
      <c r="D1241" s="11" t="s">
        <v>51</v>
      </c>
      <c r="E1241" s="11" t="s">
        <v>303</v>
      </c>
      <c r="F1241" s="12" t="s">
        <v>50</v>
      </c>
      <c r="G1241" s="12" t="s">
        <v>310</v>
      </c>
      <c r="H1241" s="12" t="s">
        <v>306</v>
      </c>
      <c r="I1241" s="11" t="s">
        <v>507</v>
      </c>
      <c r="J1241" s="11" t="str">
        <f>"12-16h"</f>
        <v>12-16h</v>
      </c>
      <c r="K1241" s="12" t="s">
        <v>512</v>
      </c>
      <c r="L1241" s="69" t="s">
        <v>518</v>
      </c>
      <c r="M1241" s="11">
        <v>1</v>
      </c>
      <c r="N1241" s="96"/>
      <c r="O1241" s="83"/>
      <c r="P1241" s="84"/>
      <c r="Q1241" s="84"/>
      <c r="R1241" s="84"/>
      <c r="S1241" s="84"/>
      <c r="T1241" s="84"/>
      <c r="U1241" s="84"/>
      <c r="V1241" s="84"/>
      <c r="W1241" s="84"/>
      <c r="X1241" s="85"/>
      <c r="Z1241" s="2">
        <f t="shared" si="61"/>
        <v>0</v>
      </c>
      <c r="AA1241" s="2">
        <v>0</v>
      </c>
    </row>
    <row r="1242" spans="1:27" ht="12" customHeight="1">
      <c r="A1242" s="10">
        <v>1238</v>
      </c>
      <c r="B1242" s="98" t="s">
        <v>98</v>
      </c>
      <c r="C1242" s="98" t="s">
        <v>98</v>
      </c>
      <c r="D1242" s="11" t="s">
        <v>25</v>
      </c>
      <c r="E1242" s="11" t="s">
        <v>304</v>
      </c>
      <c r="F1242" s="12" t="s">
        <v>50</v>
      </c>
      <c r="G1242" s="12" t="s">
        <v>310</v>
      </c>
      <c r="H1242" s="12" t="s">
        <v>306</v>
      </c>
      <c r="I1242" s="11" t="s">
        <v>507</v>
      </c>
      <c r="J1242" s="12" t="str">
        <f>"≥17h"</f>
        <v>≥17h</v>
      </c>
      <c r="K1242" s="12" t="s">
        <v>513</v>
      </c>
      <c r="L1242" s="69" t="s">
        <v>518</v>
      </c>
      <c r="M1242" s="11">
        <v>1</v>
      </c>
      <c r="N1242" s="96"/>
      <c r="O1242" s="83"/>
      <c r="P1242" s="84"/>
      <c r="Q1242" s="84"/>
      <c r="R1242" s="84"/>
      <c r="S1242" s="84"/>
      <c r="T1242" s="84"/>
      <c r="U1242" s="84"/>
      <c r="V1242" s="84"/>
      <c r="W1242" s="84"/>
      <c r="X1242" s="85"/>
      <c r="Z1242" s="2">
        <f t="shared" si="61"/>
        <v>0</v>
      </c>
      <c r="AA1242" s="2">
        <v>0</v>
      </c>
    </row>
    <row r="1243" spans="1:27" ht="12" customHeight="1">
      <c r="A1243" s="10">
        <v>1239</v>
      </c>
      <c r="B1243" s="98" t="s">
        <v>83</v>
      </c>
      <c r="C1243" s="98" t="s">
        <v>83</v>
      </c>
      <c r="D1243" s="11" t="s">
        <v>52</v>
      </c>
      <c r="E1243" s="11" t="s">
        <v>304</v>
      </c>
      <c r="F1243" s="12" t="s">
        <v>48</v>
      </c>
      <c r="G1243" s="12" t="s">
        <v>310</v>
      </c>
      <c r="H1243" s="12" t="s">
        <v>306</v>
      </c>
      <c r="I1243" s="12" t="s">
        <v>505</v>
      </c>
      <c r="J1243" s="12" t="str">
        <f>"≥17h"</f>
        <v>≥17h</v>
      </c>
      <c r="K1243" s="12" t="s">
        <v>513</v>
      </c>
      <c r="L1243" s="69" t="s">
        <v>518</v>
      </c>
      <c r="M1243" s="11">
        <v>1</v>
      </c>
      <c r="N1243" s="96">
        <v>1</v>
      </c>
      <c r="O1243" s="83"/>
      <c r="P1243" s="84"/>
      <c r="Q1243" s="84">
        <v>1</v>
      </c>
      <c r="R1243" s="84"/>
      <c r="S1243" s="84"/>
      <c r="T1243" s="84"/>
      <c r="U1243" s="84"/>
      <c r="V1243" s="84"/>
      <c r="W1243" s="84"/>
      <c r="X1243" s="85"/>
      <c r="Y1243" s="2">
        <v>1</v>
      </c>
      <c r="Z1243" s="2">
        <f t="shared" si="61"/>
        <v>1</v>
      </c>
      <c r="AA1243" s="2">
        <v>1</v>
      </c>
    </row>
    <row r="1244" spans="1:27" ht="12" customHeight="1">
      <c r="A1244" s="10">
        <v>1240</v>
      </c>
      <c r="B1244" s="98" t="s">
        <v>83</v>
      </c>
      <c r="C1244" s="98" t="s">
        <v>83</v>
      </c>
      <c r="D1244" s="11" t="s">
        <v>52</v>
      </c>
      <c r="E1244" s="11" t="s">
        <v>303</v>
      </c>
      <c r="F1244" s="12" t="s">
        <v>49</v>
      </c>
      <c r="G1244" s="12" t="s">
        <v>310</v>
      </c>
      <c r="H1244" s="12" t="s">
        <v>306</v>
      </c>
      <c r="I1244" s="11" t="s">
        <v>504</v>
      </c>
      <c r="J1244" s="12" t="str">
        <f>"≥17h"</f>
        <v>≥17h</v>
      </c>
      <c r="K1244" s="12" t="s">
        <v>512</v>
      </c>
      <c r="L1244" s="69" t="s">
        <v>518</v>
      </c>
      <c r="M1244" s="11"/>
      <c r="N1244" s="96"/>
      <c r="O1244" s="83"/>
      <c r="P1244" s="84"/>
      <c r="Q1244" s="84"/>
      <c r="R1244" s="84"/>
      <c r="S1244" s="84"/>
      <c r="T1244" s="84"/>
      <c r="U1244" s="84"/>
      <c r="V1244" s="84"/>
      <c r="W1244" s="84"/>
      <c r="X1244" s="85"/>
      <c r="Z1244" s="2">
        <f t="shared" si="61"/>
        <v>0</v>
      </c>
      <c r="AA1244" s="2">
        <v>0</v>
      </c>
    </row>
    <row r="1245" spans="1:27" ht="12" customHeight="1">
      <c r="A1245" s="10">
        <v>1241</v>
      </c>
      <c r="B1245" s="98" t="s">
        <v>82</v>
      </c>
      <c r="C1245" s="98" t="s">
        <v>82</v>
      </c>
      <c r="D1245" s="11" t="s">
        <v>51</v>
      </c>
      <c r="E1245" s="11" t="s">
        <v>304</v>
      </c>
      <c r="F1245" s="12" t="s">
        <v>50</v>
      </c>
      <c r="G1245" s="12" t="s">
        <v>310</v>
      </c>
      <c r="H1245" s="12" t="s">
        <v>306</v>
      </c>
      <c r="I1245" s="103" t="s">
        <v>504</v>
      </c>
      <c r="J1245" s="11" t="str">
        <f>"12-16h"</f>
        <v>12-16h</v>
      </c>
      <c r="K1245" s="12" t="s">
        <v>512</v>
      </c>
      <c r="L1245" s="69" t="s">
        <v>518</v>
      </c>
      <c r="M1245" s="11">
        <v>1</v>
      </c>
      <c r="N1245" s="96"/>
      <c r="O1245" s="83"/>
      <c r="P1245" s="84"/>
      <c r="Q1245" s="84"/>
      <c r="R1245" s="84"/>
      <c r="S1245" s="84"/>
      <c r="T1245" s="84"/>
      <c r="U1245" s="84"/>
      <c r="V1245" s="84"/>
      <c r="W1245" s="84"/>
      <c r="X1245" s="85"/>
      <c r="Z1245" s="2">
        <f t="shared" si="61"/>
        <v>0</v>
      </c>
      <c r="AA1245" s="2">
        <v>0</v>
      </c>
    </row>
    <row r="1246" spans="1:27" ht="12" customHeight="1">
      <c r="A1246" s="10">
        <v>1242</v>
      </c>
      <c r="B1246" s="98" t="s">
        <v>82</v>
      </c>
      <c r="C1246" s="98" t="s">
        <v>82</v>
      </c>
      <c r="D1246" s="11" t="s">
        <v>51</v>
      </c>
      <c r="E1246" s="11" t="s">
        <v>303</v>
      </c>
      <c r="F1246" s="12" t="s">
        <v>50</v>
      </c>
      <c r="G1246" s="12" t="s">
        <v>310</v>
      </c>
      <c r="H1246" s="12" t="s">
        <v>306</v>
      </c>
      <c r="I1246" s="103" t="s">
        <v>504</v>
      </c>
      <c r="J1246" s="11" t="str">
        <f>"12-16h"</f>
        <v>12-16h</v>
      </c>
      <c r="K1246" s="12" t="s">
        <v>512</v>
      </c>
      <c r="L1246" s="69" t="s">
        <v>518</v>
      </c>
      <c r="M1246" s="11">
        <v>1</v>
      </c>
      <c r="N1246" s="96"/>
      <c r="O1246" s="83"/>
      <c r="P1246" s="84"/>
      <c r="Q1246" s="84"/>
      <c r="R1246" s="84"/>
      <c r="S1246" s="84"/>
      <c r="T1246" s="84"/>
      <c r="U1246" s="84"/>
      <c r="V1246" s="84"/>
      <c r="W1246" s="84"/>
      <c r="X1246" s="85"/>
      <c r="Z1246" s="2">
        <f t="shared" si="61"/>
        <v>0</v>
      </c>
      <c r="AA1246" s="2">
        <v>0</v>
      </c>
    </row>
    <row r="1247" spans="1:27" ht="12" customHeight="1">
      <c r="A1247" s="10">
        <v>1243</v>
      </c>
      <c r="B1247" s="98" t="s">
        <v>141</v>
      </c>
      <c r="C1247" s="98" t="s">
        <v>141</v>
      </c>
      <c r="D1247" s="11" t="s">
        <v>51</v>
      </c>
      <c r="E1247" s="11" t="s">
        <v>303</v>
      </c>
      <c r="F1247" s="12" t="s">
        <v>48</v>
      </c>
      <c r="G1247" s="12" t="s">
        <v>310</v>
      </c>
      <c r="H1247" s="12" t="s">
        <v>306</v>
      </c>
      <c r="I1247" s="103" t="s">
        <v>504</v>
      </c>
      <c r="J1247" s="12" t="str">
        <f>"≥17h"</f>
        <v>≥17h</v>
      </c>
      <c r="K1247" s="12" t="s">
        <v>513</v>
      </c>
      <c r="L1247" s="69" t="s">
        <v>518</v>
      </c>
      <c r="M1247" s="11"/>
      <c r="N1247" s="96"/>
      <c r="O1247" s="83"/>
      <c r="P1247" s="84"/>
      <c r="Q1247" s="84"/>
      <c r="R1247" s="84"/>
      <c r="S1247" s="84"/>
      <c r="T1247" s="84"/>
      <c r="U1247" s="84"/>
      <c r="V1247" s="84"/>
      <c r="W1247" s="84"/>
      <c r="X1247" s="85"/>
      <c r="Z1247" s="2">
        <f t="shared" si="61"/>
        <v>0</v>
      </c>
      <c r="AA1247" s="2">
        <v>0</v>
      </c>
    </row>
    <row r="1248" spans="1:27" ht="12" customHeight="1">
      <c r="A1248" s="10">
        <v>1244</v>
      </c>
      <c r="B1248" s="98" t="s">
        <v>82</v>
      </c>
      <c r="C1248" s="98" t="s">
        <v>82</v>
      </c>
      <c r="D1248" s="11" t="s">
        <v>52</v>
      </c>
      <c r="E1248" s="11" t="s">
        <v>303</v>
      </c>
      <c r="F1248" s="12" t="s">
        <v>49</v>
      </c>
      <c r="G1248" s="12" t="s">
        <v>310</v>
      </c>
      <c r="H1248" s="12" t="s">
        <v>306</v>
      </c>
      <c r="I1248" s="11" t="s">
        <v>507</v>
      </c>
      <c r="J1248" s="11" t="str">
        <f t="shared" ref="J1248:J1253" si="62">"12-16h"</f>
        <v>12-16h</v>
      </c>
      <c r="K1248" s="12" t="s">
        <v>512</v>
      </c>
      <c r="L1248" s="69" t="s">
        <v>518</v>
      </c>
      <c r="M1248" s="11"/>
      <c r="N1248" s="96"/>
      <c r="O1248" s="83"/>
      <c r="P1248" s="84"/>
      <c r="Q1248" s="84"/>
      <c r="R1248" s="84"/>
      <c r="S1248" s="84"/>
      <c r="T1248" s="84"/>
      <c r="U1248" s="84"/>
      <c r="V1248" s="84"/>
      <c r="W1248" s="84"/>
      <c r="X1248" s="85"/>
      <c r="Z1248" s="2">
        <f t="shared" si="61"/>
        <v>0</v>
      </c>
      <c r="AA1248" s="2">
        <v>0</v>
      </c>
    </row>
    <row r="1249" spans="1:27" ht="12" customHeight="1">
      <c r="A1249" s="10">
        <v>1245</v>
      </c>
      <c r="B1249" s="98" t="s">
        <v>82</v>
      </c>
      <c r="C1249" s="98" t="s">
        <v>82</v>
      </c>
      <c r="D1249" s="11" t="s">
        <v>52</v>
      </c>
      <c r="E1249" s="11" t="s">
        <v>304</v>
      </c>
      <c r="F1249" s="12" t="s">
        <v>50</v>
      </c>
      <c r="G1249" s="12" t="s">
        <v>310</v>
      </c>
      <c r="H1249" s="12" t="s">
        <v>306</v>
      </c>
      <c r="I1249" s="103" t="s">
        <v>505</v>
      </c>
      <c r="J1249" s="11" t="str">
        <f t="shared" si="62"/>
        <v>12-16h</v>
      </c>
      <c r="K1249" s="12" t="s">
        <v>512</v>
      </c>
      <c r="L1249" s="69" t="s">
        <v>518</v>
      </c>
      <c r="M1249" s="11"/>
      <c r="N1249" s="96"/>
      <c r="O1249" s="83"/>
      <c r="P1249" s="84"/>
      <c r="Q1249" s="84"/>
      <c r="R1249" s="84"/>
      <c r="S1249" s="84"/>
      <c r="T1249" s="84"/>
      <c r="U1249" s="84"/>
      <c r="V1249" s="84"/>
      <c r="W1249" s="84"/>
      <c r="X1249" s="85"/>
      <c r="Z1249" s="2">
        <f t="shared" si="61"/>
        <v>0</v>
      </c>
      <c r="AA1249" s="2">
        <v>0</v>
      </c>
    </row>
    <row r="1250" spans="1:27" ht="12" customHeight="1">
      <c r="A1250" s="10">
        <v>1246</v>
      </c>
      <c r="B1250" s="98" t="s">
        <v>81</v>
      </c>
      <c r="C1250" s="98" t="s">
        <v>81</v>
      </c>
      <c r="D1250" s="11" t="s">
        <v>25</v>
      </c>
      <c r="E1250" s="11" t="s">
        <v>303</v>
      </c>
      <c r="F1250" s="12" t="s">
        <v>50</v>
      </c>
      <c r="G1250" s="12" t="s">
        <v>310</v>
      </c>
      <c r="H1250" s="12" t="s">
        <v>306</v>
      </c>
      <c r="I1250" s="103" t="s">
        <v>504</v>
      </c>
      <c r="J1250" s="11" t="str">
        <f t="shared" si="62"/>
        <v>12-16h</v>
      </c>
      <c r="K1250" s="12" t="s">
        <v>47</v>
      </c>
      <c r="L1250" s="69" t="s">
        <v>518</v>
      </c>
      <c r="M1250" s="11">
        <v>1</v>
      </c>
      <c r="N1250" s="96">
        <v>1</v>
      </c>
      <c r="O1250" s="83"/>
      <c r="P1250" s="84"/>
      <c r="Q1250" s="84">
        <v>1</v>
      </c>
      <c r="R1250" s="84"/>
      <c r="S1250" s="84"/>
      <c r="T1250" s="84"/>
      <c r="U1250" s="84"/>
      <c r="V1250" s="84"/>
      <c r="W1250" s="84"/>
      <c r="X1250" s="85"/>
      <c r="Y1250" s="2">
        <v>1</v>
      </c>
      <c r="Z1250" s="2">
        <f t="shared" si="61"/>
        <v>1</v>
      </c>
      <c r="AA1250" s="2">
        <v>1</v>
      </c>
    </row>
    <row r="1251" spans="1:27" ht="12" customHeight="1">
      <c r="A1251" s="10">
        <v>1247</v>
      </c>
      <c r="B1251" s="98" t="s">
        <v>82</v>
      </c>
      <c r="C1251" s="98" t="s">
        <v>82</v>
      </c>
      <c r="D1251" s="11" t="s">
        <v>52</v>
      </c>
      <c r="E1251" s="11" t="s">
        <v>304</v>
      </c>
      <c r="F1251" s="12" t="s">
        <v>50</v>
      </c>
      <c r="G1251" s="12" t="s">
        <v>310</v>
      </c>
      <c r="H1251" s="12" t="s">
        <v>306</v>
      </c>
      <c r="I1251" s="103" t="s">
        <v>504</v>
      </c>
      <c r="J1251" s="11" t="str">
        <f t="shared" si="62"/>
        <v>12-16h</v>
      </c>
      <c r="K1251" s="12" t="s">
        <v>512</v>
      </c>
      <c r="L1251" s="69" t="s">
        <v>518</v>
      </c>
      <c r="M1251" s="11">
        <v>1</v>
      </c>
      <c r="N1251" s="96"/>
      <c r="O1251" s="83"/>
      <c r="P1251" s="84"/>
      <c r="Q1251" s="84"/>
      <c r="R1251" s="84"/>
      <c r="S1251" s="84"/>
      <c r="T1251" s="84"/>
      <c r="U1251" s="84"/>
      <c r="V1251" s="84"/>
      <c r="W1251" s="84"/>
      <c r="X1251" s="85"/>
      <c r="Z1251" s="2">
        <f t="shared" si="61"/>
        <v>0</v>
      </c>
      <c r="AA1251" s="2">
        <v>0</v>
      </c>
    </row>
    <row r="1252" spans="1:27" ht="12" customHeight="1">
      <c r="A1252" s="10">
        <v>1248</v>
      </c>
      <c r="B1252" s="98" t="s">
        <v>63</v>
      </c>
      <c r="C1252" s="98" t="s">
        <v>63</v>
      </c>
      <c r="D1252" s="11" t="s">
        <v>25</v>
      </c>
      <c r="E1252" s="11" t="s">
        <v>304</v>
      </c>
      <c r="F1252" s="12" t="s">
        <v>48</v>
      </c>
      <c r="G1252" s="12" t="s">
        <v>310</v>
      </c>
      <c r="H1252" s="12" t="s">
        <v>306</v>
      </c>
      <c r="I1252" s="103" t="s">
        <v>504</v>
      </c>
      <c r="J1252" s="11" t="str">
        <f t="shared" si="62"/>
        <v>12-16h</v>
      </c>
      <c r="K1252" s="12" t="s">
        <v>513</v>
      </c>
      <c r="L1252" s="69" t="s">
        <v>518</v>
      </c>
      <c r="M1252" s="11"/>
      <c r="N1252" s="96"/>
      <c r="O1252" s="83"/>
      <c r="P1252" s="84"/>
      <c r="Q1252" s="84"/>
      <c r="R1252" s="84"/>
      <c r="S1252" s="84"/>
      <c r="T1252" s="84"/>
      <c r="U1252" s="84"/>
      <c r="V1252" s="84"/>
      <c r="W1252" s="84"/>
      <c r="X1252" s="85"/>
      <c r="Z1252" s="2">
        <f t="shared" si="61"/>
        <v>0</v>
      </c>
      <c r="AA1252" s="2">
        <v>0</v>
      </c>
    </row>
    <row r="1253" spans="1:27" ht="12" customHeight="1">
      <c r="A1253" s="10">
        <v>1249</v>
      </c>
      <c r="B1253" s="98" t="s">
        <v>260</v>
      </c>
      <c r="C1253" s="98" t="s">
        <v>260</v>
      </c>
      <c r="D1253" s="11" t="s">
        <v>25</v>
      </c>
      <c r="E1253" s="11" t="s">
        <v>303</v>
      </c>
      <c r="F1253" s="12" t="s">
        <v>50</v>
      </c>
      <c r="G1253" s="12" t="s">
        <v>310</v>
      </c>
      <c r="H1253" s="12" t="s">
        <v>306</v>
      </c>
      <c r="I1253" s="103" t="s">
        <v>504</v>
      </c>
      <c r="J1253" s="11" t="str">
        <f t="shared" si="62"/>
        <v>12-16h</v>
      </c>
      <c r="K1253" s="12" t="s">
        <v>512</v>
      </c>
      <c r="L1253" s="69" t="s">
        <v>519</v>
      </c>
      <c r="M1253" s="11">
        <v>1</v>
      </c>
      <c r="N1253" s="96"/>
      <c r="O1253" s="83"/>
      <c r="P1253" s="84"/>
      <c r="Q1253" s="84"/>
      <c r="R1253" s="84"/>
      <c r="S1253" s="84"/>
      <c r="T1253" s="84"/>
      <c r="U1253" s="84"/>
      <c r="V1253" s="84"/>
      <c r="W1253" s="84"/>
      <c r="X1253" s="85"/>
      <c r="Z1253" s="2">
        <f t="shared" si="61"/>
        <v>0</v>
      </c>
      <c r="AA1253" s="2">
        <v>0</v>
      </c>
    </row>
    <row r="1254" spans="1:27" ht="12" customHeight="1">
      <c r="A1254" s="62">
        <v>1250</v>
      </c>
      <c r="B1254" s="100" t="s">
        <v>265</v>
      </c>
      <c r="C1254" s="100" t="s">
        <v>264</v>
      </c>
      <c r="D1254" s="18" t="s">
        <v>51</v>
      </c>
      <c r="E1254" s="18" t="s">
        <v>303</v>
      </c>
      <c r="F1254" s="19" t="s">
        <v>49</v>
      </c>
      <c r="G1254" s="19" t="s">
        <v>510</v>
      </c>
      <c r="H1254" s="19" t="s">
        <v>308</v>
      </c>
      <c r="I1254" s="18" t="s">
        <v>507</v>
      </c>
      <c r="J1254" s="19" t="str">
        <f>"≥17h"</f>
        <v>≥17h</v>
      </c>
      <c r="K1254" s="19" t="s">
        <v>513</v>
      </c>
      <c r="L1254" s="70" t="s">
        <v>519</v>
      </c>
      <c r="M1254" s="18">
        <v>1</v>
      </c>
      <c r="N1254" s="123"/>
      <c r="O1254" s="86"/>
      <c r="P1254" s="87"/>
      <c r="Q1254" s="87"/>
      <c r="R1254" s="87"/>
      <c r="S1254" s="87"/>
      <c r="T1254" s="87"/>
      <c r="U1254" s="87"/>
      <c r="V1254" s="87"/>
      <c r="W1254" s="87"/>
      <c r="X1254" s="88"/>
      <c r="Z1254" s="2">
        <f t="shared" si="61"/>
        <v>0</v>
      </c>
      <c r="AA1254" s="2">
        <v>0</v>
      </c>
    </row>
  </sheetData>
  <autoFilter ref="A4:AR1254"/>
  <mergeCells count="2">
    <mergeCell ref="N2:N3"/>
    <mergeCell ref="M2:M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14</vt:i4>
      </vt:variant>
    </vt:vector>
  </HeadingPairs>
  <TitlesOfParts>
    <vt:vector size="41" baseType="lpstr">
      <vt:lpstr>DB_CAL_Q1_Q4</vt:lpstr>
      <vt:lpstr>DB_ACS_Q1_Q4</vt:lpstr>
      <vt:lpstr>DB_REF_Q1_Q4</vt:lpstr>
      <vt:lpstr>DB_Q5</vt:lpstr>
      <vt:lpstr>DB_Q6</vt:lpstr>
      <vt:lpstr>DB_Q7</vt:lpstr>
      <vt:lpstr>DB_Q8</vt:lpstr>
      <vt:lpstr>DB_Q9</vt:lpstr>
      <vt:lpstr>DB_Q9a</vt:lpstr>
      <vt:lpstr>DB_Q10</vt:lpstr>
      <vt:lpstr>Instrucciones</vt:lpstr>
      <vt:lpstr>MODELO ENCUESTA</vt:lpstr>
      <vt:lpstr>MUESTRA</vt:lpstr>
      <vt:lpstr>Q1</vt:lpstr>
      <vt:lpstr>Q1a</vt:lpstr>
      <vt:lpstr>Q2</vt:lpstr>
      <vt:lpstr>Q2a</vt:lpstr>
      <vt:lpstr>Q3</vt:lpstr>
      <vt:lpstr>Q3a</vt:lpstr>
      <vt:lpstr>Q4</vt:lpstr>
      <vt:lpstr>Q5</vt:lpstr>
      <vt:lpstr>Q6</vt:lpstr>
      <vt:lpstr>Q7</vt:lpstr>
      <vt:lpstr>Q8</vt:lpstr>
      <vt:lpstr>Q9</vt:lpstr>
      <vt:lpstr>Q9a</vt:lpstr>
      <vt:lpstr>Q10</vt:lpstr>
      <vt:lpstr>MUESTRA!Área_de_impresión</vt:lpstr>
      <vt:lpstr>'Q1'!Área_de_impresión</vt:lpstr>
      <vt:lpstr>'Q10'!Área_de_impresión</vt:lpstr>
      <vt:lpstr>Q1a!Área_de_impresión</vt:lpstr>
      <vt:lpstr>'Q2'!Área_de_impresión</vt:lpstr>
      <vt:lpstr>Q2a!Área_de_impresión</vt:lpstr>
      <vt:lpstr>'Q3'!Área_de_impresión</vt:lpstr>
      <vt:lpstr>Q3a!Área_de_impresión</vt:lpstr>
      <vt:lpstr>'Q5'!Área_de_impresión</vt:lpstr>
      <vt:lpstr>'Q6'!Área_de_impresión</vt:lpstr>
      <vt:lpstr>'Q7'!Área_de_impresión</vt:lpstr>
      <vt:lpstr>'Q8'!Área_de_impresión</vt:lpstr>
      <vt:lpstr>'Q9'!Área_de_impresión</vt:lpstr>
      <vt:lpstr>Q9a!Área_de_impresión</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 admin</dc:creator>
  <cp:lastModifiedBy>Dpto. Solar</cp:lastModifiedBy>
  <cp:lastPrinted>2015-08-17T11:00:53Z</cp:lastPrinted>
  <dcterms:created xsi:type="dcterms:W3CDTF">2015-01-19T11:51:01Z</dcterms:created>
  <dcterms:modified xsi:type="dcterms:W3CDTF">2018-05-24T08:08:00Z</dcterms:modified>
</cp:coreProperties>
</file>